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 - Universidad del rosario\Escritorio\correoscartera\exceles\"/>
    </mc:Choice>
  </mc:AlternateContent>
  <xr:revisionPtr revIDLastSave="0" documentId="13_ncr:1_{875DF5D2-25C7-4F8D-925A-1EE7A608EB59}" xr6:coauthVersionLast="47" xr6:coauthVersionMax="47" xr10:uidLastSave="{00000000-0000-0000-0000-000000000000}"/>
  <bookViews>
    <workbookView xWindow="-23970" yWindow="1305" windowWidth="21600" windowHeight="11295" activeTab="3" xr2:uid="{AD5124A0-025E-4B39-9C75-BDCF11E7CFEC}"/>
  </bookViews>
  <sheets>
    <sheet name="Datos" sheetId="17" r:id="rId1"/>
    <sheet name="Datos (3)" sheetId="24" state="hidden" r:id="rId2"/>
    <sheet name="Datos (2)" sheetId="23" state="hidden" r:id="rId3"/>
    <sheet name="Cartera por edades" sheetId="2" r:id="rId4"/>
    <sheet name="Vendedores" sheetId="20" r:id="rId5"/>
    <sheet name="Clientes" sheetId="4" r:id="rId6"/>
    <sheet name="Doc por forma de pago" sheetId="7" r:id="rId7"/>
    <sheet name="Pivot Vendedor" sheetId="22" r:id="rId8"/>
    <sheet name="Pivot" sheetId="6" r:id="rId9"/>
    <sheet name="Informe cartera" sheetId="3" r:id="rId10"/>
  </sheets>
  <externalReferences>
    <externalReference r:id="rId11"/>
  </externalReferences>
  <definedNames>
    <definedName name="_xlnm._FilterDatabase" localSheetId="0" hidden="1">Datos!#REF!</definedName>
    <definedName name="_xlnm._FilterDatabase" localSheetId="2" hidden="1">'Datos (2)'!$A$9:$O$1568</definedName>
    <definedName name="_xlnm._FilterDatabase" localSheetId="1" hidden="1">'Datos (3)'!$A$11:$H$1088</definedName>
    <definedName name="_xlnm._FilterDatabase" localSheetId="6" hidden="1">'Doc por forma de pago'!#REF!</definedName>
    <definedName name="_xlnm._FilterDatabase" localSheetId="9" hidden="1">'Informe cartera'!$B$471:$E$486</definedName>
    <definedName name="_xlnm.Print_Area" localSheetId="9">'Informe cartera'!$A$1:$L$558</definedName>
    <definedName name="SegmentaciónDeDatos_Vendedor">#N/A</definedName>
  </definedNames>
  <calcPr calcId="191028"/>
  <pivotCaches>
    <pivotCache cacheId="0" r:id="rId12"/>
  </pivotCaches>
  <extLs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31" i="2" l="1"/>
  <c r="A1232" i="2" s="1"/>
  <c r="X1232" i="2" s="1"/>
  <c r="A1225" i="2"/>
  <c r="A1226" i="2" s="1"/>
  <c r="A1222" i="2"/>
  <c r="A1223" i="2" s="1"/>
  <c r="X1223" i="2" s="1"/>
  <c r="A1215" i="2"/>
  <c r="A1216" i="2" s="1"/>
  <c r="A1208" i="2"/>
  <c r="A1209" i="2" s="1"/>
  <c r="A1204" i="2"/>
  <c r="A1205" i="2" s="1"/>
  <c r="A1199" i="2"/>
  <c r="X1199" i="2" s="1"/>
  <c r="A1189" i="2"/>
  <c r="A1190" i="2" s="1"/>
  <c r="A1088" i="2"/>
  <c r="A1089" i="2" s="1"/>
  <c r="A1090" i="2" s="1"/>
  <c r="A1083" i="2"/>
  <c r="A1084" i="2" s="1"/>
  <c r="A1081" i="2"/>
  <c r="X1081" i="2" s="1"/>
  <c r="A1078" i="2"/>
  <c r="X1078" i="2" s="1"/>
  <c r="A1073" i="2"/>
  <c r="A1074" i="2" s="1"/>
  <c r="A1063" i="2"/>
  <c r="A1064" i="2" s="1"/>
  <c r="A1032" i="2"/>
  <c r="A1033" i="2" s="1"/>
  <c r="A1027" i="2"/>
  <c r="A1028" i="2" s="1"/>
  <c r="A1017" i="2"/>
  <c r="A1018" i="2" s="1"/>
  <c r="A1010" i="2"/>
  <c r="A1011" i="2" s="1"/>
  <c r="A1005" i="2"/>
  <c r="A1006" i="2" s="1"/>
  <c r="A987" i="2"/>
  <c r="A988" i="2" s="1"/>
  <c r="X988" i="2" s="1"/>
  <c r="A983" i="2"/>
  <c r="A984" i="2" s="1"/>
  <c r="A981" i="2"/>
  <c r="X981" i="2" s="1"/>
  <c r="A953" i="2"/>
  <c r="A954" i="2" s="1"/>
  <c r="A945" i="2"/>
  <c r="A946" i="2" s="1"/>
  <c r="A943" i="2"/>
  <c r="X943" i="2" s="1"/>
  <c r="A935" i="2"/>
  <c r="X935" i="2" s="1"/>
  <c r="A929" i="2"/>
  <c r="X929" i="2" s="1"/>
  <c r="A922" i="2"/>
  <c r="A923" i="2" s="1"/>
  <c r="A920" i="2"/>
  <c r="A912" i="2"/>
  <c r="A913" i="2" s="1"/>
  <c r="A907" i="2"/>
  <c r="A908" i="2" s="1"/>
  <c r="A895" i="2"/>
  <c r="A896" i="2" s="1"/>
  <c r="X896" i="2" s="1"/>
  <c r="A890" i="2"/>
  <c r="A891" i="2" s="1"/>
  <c r="X891" i="2" s="1"/>
  <c r="A879" i="2"/>
  <c r="A880" i="2" s="1"/>
  <c r="A876" i="2"/>
  <c r="A877" i="2" s="1"/>
  <c r="X877" i="2" s="1"/>
  <c r="A871" i="2"/>
  <c r="A872" i="2" s="1"/>
  <c r="A869" i="2"/>
  <c r="A862" i="2"/>
  <c r="A863" i="2" s="1"/>
  <c r="A859" i="2"/>
  <c r="A856" i="2"/>
  <c r="A857" i="2" s="1"/>
  <c r="X857" i="2" s="1"/>
  <c r="A848" i="2"/>
  <c r="X848" i="2" s="1"/>
  <c r="A844" i="2"/>
  <c r="A845" i="2" s="1"/>
  <c r="A846" i="2" s="1"/>
  <c r="X846" i="2" s="1"/>
  <c r="A837" i="2"/>
  <c r="A838" i="2" s="1"/>
  <c r="A829" i="2"/>
  <c r="A830" i="2" s="1"/>
  <c r="A813" i="2"/>
  <c r="A814" i="2" s="1"/>
  <c r="A812" i="2"/>
  <c r="A809" i="2"/>
  <c r="A810" i="2" s="1"/>
  <c r="X810" i="2" s="1"/>
  <c r="A800" i="2"/>
  <c r="X800" i="2" s="1"/>
  <c r="A798" i="2"/>
  <c r="A795" i="2"/>
  <c r="A796" i="2" s="1"/>
  <c r="X796" i="2" s="1"/>
  <c r="A787" i="2"/>
  <c r="X787" i="2" s="1"/>
  <c r="A781" i="2"/>
  <c r="A782" i="2" s="1"/>
  <c r="A778" i="2"/>
  <c r="X778" i="2" s="1"/>
  <c r="A775" i="2"/>
  <c r="A770" i="2"/>
  <c r="X770" i="2" s="1"/>
  <c r="A762" i="2"/>
  <c r="A763" i="2" s="1"/>
  <c r="A760" i="2"/>
  <c r="A758" i="2"/>
  <c r="X758" i="2" s="1"/>
  <c r="A737" i="2"/>
  <c r="A738" i="2" s="1"/>
  <c r="A734" i="2"/>
  <c r="A735" i="2" s="1"/>
  <c r="X735" i="2" s="1"/>
  <c r="A724" i="2"/>
  <c r="A725" i="2" s="1"/>
  <c r="A708" i="2"/>
  <c r="X708" i="2" s="1"/>
  <c r="A703" i="2"/>
  <c r="A704" i="2" s="1"/>
  <c r="A701" i="2"/>
  <c r="A694" i="2"/>
  <c r="X694" i="2" s="1"/>
  <c r="A671" i="2"/>
  <c r="A672" i="2" s="1"/>
  <c r="X672" i="2" s="1"/>
  <c r="A668" i="2"/>
  <c r="A669" i="2" s="1"/>
  <c r="X669" i="2" s="1"/>
  <c r="A660" i="2"/>
  <c r="A661" i="2" s="1"/>
  <c r="A653" i="2"/>
  <c r="X653" i="2" s="1"/>
  <c r="A635" i="2"/>
  <c r="A636" i="2" s="1"/>
  <c r="A637" i="2" s="1"/>
  <c r="A626" i="2"/>
  <c r="A627" i="2" s="1"/>
  <c r="A610" i="2"/>
  <c r="A611" i="2" s="1"/>
  <c r="A605" i="2"/>
  <c r="A606" i="2" s="1"/>
  <c r="A603" i="2"/>
  <c r="X603" i="2" s="1"/>
  <c r="A600" i="2"/>
  <c r="X600" i="2" s="1"/>
  <c r="A595" i="2"/>
  <c r="X595" i="2" s="1"/>
  <c r="A589" i="2"/>
  <c r="A590" i="2" s="1"/>
  <c r="A586" i="2"/>
  <c r="A587" i="2" s="1"/>
  <c r="X587" i="2" s="1"/>
  <c r="A582" i="2"/>
  <c r="X582" i="2" s="1"/>
  <c r="A579" i="2"/>
  <c r="X579" i="2" s="1"/>
  <c r="A577" i="2"/>
  <c r="X577" i="2" s="1"/>
  <c r="A557" i="2"/>
  <c r="A558" i="2" s="1"/>
  <c r="A559" i="2" s="1"/>
  <c r="A554" i="2"/>
  <c r="A555" i="2" s="1"/>
  <c r="X555" i="2" s="1"/>
  <c r="A549" i="2"/>
  <c r="A550" i="2" s="1"/>
  <c r="A498" i="2"/>
  <c r="X498" i="2" s="1"/>
  <c r="A496" i="2"/>
  <c r="X496" i="2" s="1"/>
  <c r="A478" i="2"/>
  <c r="A479" i="2" s="1"/>
  <c r="A428" i="2"/>
  <c r="X428" i="2" s="1"/>
  <c r="A424" i="2"/>
  <c r="A425" i="2" s="1"/>
  <c r="X425" i="2" s="1"/>
  <c r="A422" i="2"/>
  <c r="A419" i="2"/>
  <c r="X419" i="2" s="1"/>
  <c r="A416" i="2"/>
  <c r="A417" i="2" s="1"/>
  <c r="X417" i="2" s="1"/>
  <c r="A395" i="2"/>
  <c r="A396" i="2" s="1"/>
  <c r="A393" i="2"/>
  <c r="X393" i="2" s="1"/>
  <c r="A391" i="2"/>
  <c r="A382" i="2"/>
  <c r="A383" i="2" s="1"/>
  <c r="A380" i="2"/>
  <c r="A240" i="2"/>
  <c r="X240" i="2" s="1"/>
  <c r="A232" i="2"/>
  <c r="A233" i="2" s="1"/>
  <c r="A228" i="2"/>
  <c r="A229" i="2" s="1"/>
  <c r="A219" i="2"/>
  <c r="A220" i="2" s="1"/>
  <c r="A214" i="2"/>
  <c r="X214" i="2" s="1"/>
  <c r="A199" i="2"/>
  <c r="A200" i="2" s="1"/>
  <c r="A197" i="2"/>
  <c r="A192" i="2"/>
  <c r="A193" i="2" s="1"/>
  <c r="X193" i="2" s="1"/>
  <c r="A20" i="2"/>
  <c r="A21" i="2" s="1"/>
  <c r="A11" i="2"/>
  <c r="X11" i="2" s="1"/>
  <c r="A8" i="2"/>
  <c r="X8" i="2" s="1"/>
  <c r="F1" i="2"/>
  <c r="X7" i="2"/>
  <c r="X10" i="2"/>
  <c r="X19" i="2"/>
  <c r="X191" i="2"/>
  <c r="X195" i="2"/>
  <c r="X198" i="2"/>
  <c r="X213" i="2"/>
  <c r="X216" i="2"/>
  <c r="X217" i="2"/>
  <c r="X231" i="2"/>
  <c r="X239" i="2"/>
  <c r="X379" i="2"/>
  <c r="X380" i="2"/>
  <c r="X389" i="2"/>
  <c r="X392" i="2"/>
  <c r="X415" i="2"/>
  <c r="X421" i="2"/>
  <c r="X422" i="2"/>
  <c r="X426" i="2"/>
  <c r="X427" i="2"/>
  <c r="X478" i="2"/>
  <c r="X493" i="2"/>
  <c r="X495" i="2"/>
  <c r="X547" i="2"/>
  <c r="X552" i="2"/>
  <c r="X556" i="2"/>
  <c r="X557" i="2"/>
  <c r="X573" i="2"/>
  <c r="X575" i="2"/>
  <c r="X576" i="2"/>
  <c r="X581" i="2"/>
  <c r="X585" i="2"/>
  <c r="X586" i="2"/>
  <c r="X588" i="2"/>
  <c r="X589" i="2"/>
  <c r="X594" i="2"/>
  <c r="X601" i="2"/>
  <c r="X604" i="2"/>
  <c r="X625" i="2"/>
  <c r="X626" i="2"/>
  <c r="X634" i="2"/>
  <c r="X635" i="2"/>
  <c r="X659" i="2"/>
  <c r="X700" i="2"/>
  <c r="X701" i="2"/>
  <c r="X707" i="2"/>
  <c r="X736" i="2"/>
  <c r="X769" i="2"/>
  <c r="X772" i="2"/>
  <c r="X774" i="2"/>
  <c r="X775" i="2"/>
  <c r="X776" i="2"/>
  <c r="X779" i="2"/>
  <c r="X786" i="2"/>
  <c r="X794" i="2"/>
  <c r="X799" i="2"/>
  <c r="X811" i="2"/>
  <c r="X812" i="2"/>
  <c r="X847" i="2"/>
  <c r="X856" i="2"/>
  <c r="X861" i="2"/>
  <c r="X862" i="2"/>
  <c r="X867" i="2"/>
  <c r="X982" i="2"/>
  <c r="X983" i="2"/>
  <c r="X986" i="2"/>
  <c r="X987" i="2"/>
  <c r="X1004" i="2"/>
  <c r="X1009" i="2"/>
  <c r="X1062" i="2"/>
  <c r="X1072" i="2"/>
  <c r="X1073" i="2"/>
  <c r="X1077" i="2"/>
  <c r="X1080" i="2"/>
  <c r="X1082" i="2"/>
  <c r="X1083" i="2"/>
  <c r="X1198" i="2"/>
  <c r="X1203" i="2"/>
  <c r="X1214" i="2"/>
  <c r="X1215" i="2"/>
  <c r="X1220" i="2"/>
  <c r="X1221" i="2"/>
  <c r="X1233" i="2"/>
  <c r="P982" i="2"/>
  <c r="R982" i="2" s="1"/>
  <c r="S982" i="2" s="1"/>
  <c r="P983" i="2"/>
  <c r="R983" i="2" s="1"/>
  <c r="S983" i="2" s="1"/>
  <c r="P984" i="2"/>
  <c r="P985" i="2"/>
  <c r="P986" i="2"/>
  <c r="R986" i="2" s="1"/>
  <c r="S986" i="2" s="1"/>
  <c r="P987" i="2"/>
  <c r="R987" i="2" s="1"/>
  <c r="S987" i="2" s="1"/>
  <c r="P988" i="2"/>
  <c r="R988" i="2" s="1"/>
  <c r="S988" i="2" s="1"/>
  <c r="P989" i="2"/>
  <c r="R989" i="2" s="1"/>
  <c r="S989" i="2" s="1"/>
  <c r="P990" i="2"/>
  <c r="R990" i="2" s="1"/>
  <c r="S990" i="2" s="1"/>
  <c r="P991" i="2"/>
  <c r="R991" i="2" s="1"/>
  <c r="S991" i="2" s="1"/>
  <c r="P992" i="2"/>
  <c r="R992" i="2" s="1"/>
  <c r="S992" i="2" s="1"/>
  <c r="P993" i="2"/>
  <c r="R993" i="2" s="1"/>
  <c r="S993" i="2" s="1"/>
  <c r="P994" i="2"/>
  <c r="P995" i="2"/>
  <c r="P996" i="2"/>
  <c r="P997" i="2"/>
  <c r="P998" i="2"/>
  <c r="P999" i="2"/>
  <c r="P1000" i="2"/>
  <c r="P1001" i="2"/>
  <c r="P1002" i="2"/>
  <c r="P1003" i="2"/>
  <c r="P1004" i="2"/>
  <c r="R1004" i="2" s="1"/>
  <c r="S1004" i="2" s="1"/>
  <c r="P1005" i="2"/>
  <c r="R1005" i="2" s="1"/>
  <c r="S1005" i="2" s="1"/>
  <c r="P1006" i="2"/>
  <c r="R1006" i="2" s="1"/>
  <c r="S1006" i="2" s="1"/>
  <c r="P1007" i="2"/>
  <c r="R1007" i="2" s="1"/>
  <c r="S1007" i="2" s="1"/>
  <c r="P1008" i="2"/>
  <c r="R1008" i="2" s="1"/>
  <c r="S1008" i="2" s="1"/>
  <c r="P1009" i="2"/>
  <c r="R1009" i="2" s="1"/>
  <c r="S1009" i="2" s="1"/>
  <c r="P1010" i="2"/>
  <c r="R1010" i="2" s="1"/>
  <c r="S1010" i="2" s="1"/>
  <c r="P1011" i="2"/>
  <c r="P1012" i="2"/>
  <c r="P1013" i="2"/>
  <c r="P1014" i="2"/>
  <c r="P1015" i="2"/>
  <c r="P1016" i="2"/>
  <c r="R1016" i="2" s="1"/>
  <c r="S1016" i="2" s="1"/>
  <c r="P1017" i="2"/>
  <c r="R1017" i="2" s="1"/>
  <c r="S1017" i="2" s="1"/>
  <c r="P1018" i="2"/>
  <c r="R1018" i="2" s="1"/>
  <c r="S1018" i="2" s="1"/>
  <c r="P1019" i="2"/>
  <c r="R1019" i="2" s="1"/>
  <c r="S1019" i="2" s="1"/>
  <c r="P1020" i="2"/>
  <c r="R1020" i="2" s="1"/>
  <c r="S1020" i="2" s="1"/>
  <c r="P1021" i="2"/>
  <c r="R1021" i="2" s="1"/>
  <c r="S1021" i="2" s="1"/>
  <c r="P1022" i="2"/>
  <c r="P1023" i="2"/>
  <c r="P1024" i="2"/>
  <c r="P1025" i="2"/>
  <c r="P1026" i="2"/>
  <c r="R1026" i="2" s="1"/>
  <c r="S1026" i="2" s="1"/>
  <c r="P1027" i="2"/>
  <c r="R1027" i="2" s="1"/>
  <c r="S1027" i="2" s="1"/>
  <c r="P1028" i="2"/>
  <c r="R1028" i="2" s="1"/>
  <c r="S1028" i="2" s="1"/>
  <c r="P1029" i="2"/>
  <c r="R1029" i="2" s="1"/>
  <c r="S1029" i="2" s="1"/>
  <c r="P1030" i="2"/>
  <c r="R1030" i="2" s="1"/>
  <c r="S1030" i="2" s="1"/>
  <c r="P1031" i="2"/>
  <c r="R1031" i="2" s="1"/>
  <c r="S1031" i="2" s="1"/>
  <c r="P1032" i="2"/>
  <c r="R1032" i="2" s="1"/>
  <c r="S1032" i="2" s="1"/>
  <c r="P1033" i="2"/>
  <c r="R1033" i="2" s="1"/>
  <c r="S1033" i="2" s="1"/>
  <c r="P1034" i="2"/>
  <c r="R1034" i="2" s="1"/>
  <c r="S1034" i="2" s="1"/>
  <c r="P1035" i="2"/>
  <c r="R1035" i="2" s="1"/>
  <c r="S1035" i="2" s="1"/>
  <c r="P1036" i="2"/>
  <c r="R1036" i="2" s="1"/>
  <c r="S1036" i="2" s="1"/>
  <c r="P1037" i="2"/>
  <c r="R1037" i="2" s="1"/>
  <c r="S1037" i="2" s="1"/>
  <c r="P1038" i="2"/>
  <c r="R1038" i="2" s="1"/>
  <c r="S1038" i="2" s="1"/>
  <c r="P1039" i="2"/>
  <c r="R1039" i="2" s="1"/>
  <c r="S1039" i="2" s="1"/>
  <c r="P1040" i="2"/>
  <c r="R1040" i="2" s="1"/>
  <c r="S1040" i="2" s="1"/>
  <c r="P1041" i="2"/>
  <c r="R1041" i="2" s="1"/>
  <c r="S1041" i="2" s="1"/>
  <c r="P1042" i="2"/>
  <c r="R1042" i="2" s="1"/>
  <c r="S1042" i="2" s="1"/>
  <c r="P1043" i="2"/>
  <c r="R1043" i="2" s="1"/>
  <c r="S1043" i="2" s="1"/>
  <c r="P1044" i="2"/>
  <c r="R1044" i="2" s="1"/>
  <c r="S1044" i="2" s="1"/>
  <c r="P1045" i="2"/>
  <c r="R1045" i="2" s="1"/>
  <c r="S1045" i="2" s="1"/>
  <c r="P1046" i="2"/>
  <c r="R1046" i="2" s="1"/>
  <c r="S1046" i="2" s="1"/>
  <c r="P1047" i="2"/>
  <c r="R1047" i="2" s="1"/>
  <c r="S1047" i="2" s="1"/>
  <c r="P1048" i="2"/>
  <c r="R1048" i="2" s="1"/>
  <c r="S1048" i="2" s="1"/>
  <c r="P1049" i="2"/>
  <c r="R1049" i="2" s="1"/>
  <c r="S1049" i="2" s="1"/>
  <c r="P1050" i="2"/>
  <c r="R1050" i="2" s="1"/>
  <c r="S1050" i="2" s="1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R1062" i="2" s="1"/>
  <c r="S1062" i="2" s="1"/>
  <c r="P1063" i="2"/>
  <c r="P1064" i="2"/>
  <c r="T1064" i="2" s="1"/>
  <c r="U1064" i="2" s="1"/>
  <c r="P1065" i="2"/>
  <c r="T1065" i="2" s="1"/>
  <c r="U1065" i="2" s="1"/>
  <c r="P1066" i="2"/>
  <c r="T1066" i="2" s="1"/>
  <c r="U1066" i="2" s="1"/>
  <c r="P1067" i="2"/>
  <c r="T1067" i="2" s="1"/>
  <c r="U1067" i="2" s="1"/>
  <c r="P1068" i="2"/>
  <c r="R1068" i="2" s="1"/>
  <c r="S1068" i="2" s="1"/>
  <c r="P1069" i="2"/>
  <c r="R1069" i="2" s="1"/>
  <c r="S1069" i="2" s="1"/>
  <c r="P1070" i="2"/>
  <c r="R1070" i="2" s="1"/>
  <c r="S1070" i="2" s="1"/>
  <c r="P1071" i="2"/>
  <c r="T1071" i="2" s="1"/>
  <c r="U1071" i="2" s="1"/>
  <c r="P1072" i="2"/>
  <c r="P1073" i="2"/>
  <c r="P1074" i="2"/>
  <c r="P1075" i="2"/>
  <c r="P1076" i="2"/>
  <c r="P1077" i="2"/>
  <c r="R1077" i="2" s="1"/>
  <c r="S1077" i="2" s="1"/>
  <c r="P1078" i="2"/>
  <c r="P1079" i="2"/>
  <c r="P1080" i="2"/>
  <c r="R1080" i="2" s="1"/>
  <c r="S1080" i="2" s="1"/>
  <c r="P1081" i="2"/>
  <c r="R1081" i="2" s="1"/>
  <c r="S1081" i="2" s="1"/>
  <c r="P1082" i="2"/>
  <c r="R1082" i="2" s="1"/>
  <c r="S1082" i="2" s="1"/>
  <c r="P1083" i="2"/>
  <c r="P1084" i="2"/>
  <c r="R1084" i="2" s="1"/>
  <c r="S1084" i="2" s="1"/>
  <c r="P1085" i="2"/>
  <c r="P1086" i="2"/>
  <c r="P1087" i="2"/>
  <c r="R1087" i="2" s="1"/>
  <c r="S1087" i="2" s="1"/>
  <c r="P1088" i="2"/>
  <c r="R1088" i="2" s="1"/>
  <c r="S1088" i="2" s="1"/>
  <c r="P1089" i="2"/>
  <c r="R1089" i="2" s="1"/>
  <c r="S1089" i="2" s="1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R1188" i="2" s="1"/>
  <c r="S1188" i="2" s="1"/>
  <c r="P1189" i="2"/>
  <c r="R1189" i="2" s="1"/>
  <c r="S1189" i="2" s="1"/>
  <c r="P1190" i="2"/>
  <c r="R1190" i="2" s="1"/>
  <c r="S1190" i="2" s="1"/>
  <c r="P1191" i="2"/>
  <c r="R1191" i="2" s="1"/>
  <c r="S1191" i="2" s="1"/>
  <c r="P1192" i="2"/>
  <c r="R1192" i="2" s="1"/>
  <c r="S1192" i="2" s="1"/>
  <c r="P1193" i="2"/>
  <c r="R1193" i="2" s="1"/>
  <c r="S1193" i="2" s="1"/>
  <c r="P1194" i="2"/>
  <c r="R1194" i="2" s="1"/>
  <c r="S1194" i="2" s="1"/>
  <c r="P1195" i="2"/>
  <c r="R1195" i="2" s="1"/>
  <c r="S1195" i="2" s="1"/>
  <c r="P1196" i="2"/>
  <c r="R1196" i="2" s="1"/>
  <c r="S1196" i="2" s="1"/>
  <c r="P1197" i="2"/>
  <c r="R1197" i="2" s="1"/>
  <c r="S1197" i="2" s="1"/>
  <c r="P1198" i="2"/>
  <c r="R1198" i="2" s="1"/>
  <c r="S1198" i="2" s="1"/>
  <c r="P1199" i="2"/>
  <c r="P1200" i="2"/>
  <c r="P1201" i="2"/>
  <c r="P1202" i="2"/>
  <c r="P1203" i="2"/>
  <c r="T1203" i="2" s="1"/>
  <c r="U1203" i="2" s="1"/>
  <c r="P1204" i="2"/>
  <c r="R1204" i="2" s="1"/>
  <c r="S1204" i="2" s="1"/>
  <c r="P1205" i="2"/>
  <c r="R1205" i="2" s="1"/>
  <c r="S1205" i="2" s="1"/>
  <c r="P1206" i="2"/>
  <c r="R1206" i="2" s="1"/>
  <c r="S1206" i="2" s="1"/>
  <c r="P1207" i="2"/>
  <c r="R1207" i="2" s="1"/>
  <c r="S1207" i="2" s="1"/>
  <c r="P1208" i="2"/>
  <c r="R1208" i="2" s="1"/>
  <c r="S1208" i="2" s="1"/>
  <c r="P1209" i="2"/>
  <c r="R1209" i="2" s="1"/>
  <c r="S1209" i="2" s="1"/>
  <c r="P1210" i="2"/>
  <c r="R1210" i="2" s="1"/>
  <c r="S1210" i="2" s="1"/>
  <c r="P1211" i="2"/>
  <c r="R1211" i="2" s="1"/>
  <c r="S1211" i="2" s="1"/>
  <c r="P1212" i="2"/>
  <c r="R1212" i="2" s="1"/>
  <c r="S1212" i="2" s="1"/>
  <c r="P1213" i="2"/>
  <c r="P1214" i="2"/>
  <c r="R1214" i="2" s="1"/>
  <c r="S1214" i="2" s="1"/>
  <c r="P1215" i="2"/>
  <c r="R1215" i="2" s="1"/>
  <c r="S1215" i="2" s="1"/>
  <c r="P1216" i="2"/>
  <c r="R1216" i="2" s="1"/>
  <c r="S1216" i="2" s="1"/>
  <c r="P1217" i="2"/>
  <c r="R1217" i="2" s="1"/>
  <c r="S1217" i="2" s="1"/>
  <c r="P1218" i="2"/>
  <c r="P1219" i="2"/>
  <c r="P1220" i="2"/>
  <c r="R1220" i="2" s="1"/>
  <c r="S1220" i="2" s="1"/>
  <c r="P1221" i="2"/>
  <c r="R1221" i="2" s="1"/>
  <c r="S1221" i="2" s="1"/>
  <c r="P1222" i="2"/>
  <c r="R1222" i="2" s="1"/>
  <c r="S1222" i="2" s="1"/>
  <c r="P1223" i="2"/>
  <c r="R1223" i="2" s="1"/>
  <c r="S1223" i="2" s="1"/>
  <c r="P1224" i="2"/>
  <c r="R1224" i="2" s="1"/>
  <c r="S1224" i="2" s="1"/>
  <c r="P1225" i="2"/>
  <c r="P1226" i="2"/>
  <c r="P1227" i="2"/>
  <c r="P1228" i="2"/>
  <c r="P1229" i="2"/>
  <c r="P1230" i="2"/>
  <c r="R1230" i="2" s="1"/>
  <c r="S1230" i="2" s="1"/>
  <c r="P1231" i="2"/>
  <c r="R1231" i="2" s="1"/>
  <c r="S1231" i="2" s="1"/>
  <c r="P1232" i="2"/>
  <c r="R1232" i="2" s="1"/>
  <c r="S1232" i="2" s="1"/>
  <c r="P1233" i="2"/>
  <c r="R1233" i="2" s="1"/>
  <c r="S1233" i="2" s="1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R984" i="2"/>
  <c r="S984" i="2" s="1"/>
  <c r="R985" i="2"/>
  <c r="S985" i="2" s="1"/>
  <c r="R994" i="2"/>
  <c r="S994" i="2" s="1"/>
  <c r="R995" i="2"/>
  <c r="S995" i="2" s="1"/>
  <c r="R996" i="2"/>
  <c r="S996" i="2" s="1"/>
  <c r="R997" i="2"/>
  <c r="S997" i="2" s="1"/>
  <c r="R998" i="2"/>
  <c r="S998" i="2" s="1"/>
  <c r="R999" i="2"/>
  <c r="S999" i="2" s="1"/>
  <c r="R1000" i="2"/>
  <c r="S1000" i="2" s="1"/>
  <c r="R1001" i="2"/>
  <c r="S1001" i="2" s="1"/>
  <c r="R1002" i="2"/>
  <c r="S1002" i="2" s="1"/>
  <c r="R1003" i="2"/>
  <c r="S1003" i="2" s="1"/>
  <c r="R1011" i="2"/>
  <c r="S1011" i="2" s="1"/>
  <c r="R1012" i="2"/>
  <c r="S1012" i="2" s="1"/>
  <c r="R1013" i="2"/>
  <c r="S1013" i="2" s="1"/>
  <c r="R1014" i="2"/>
  <c r="S1014" i="2" s="1"/>
  <c r="R1015" i="2"/>
  <c r="S1015" i="2" s="1"/>
  <c r="R1022" i="2"/>
  <c r="S1022" i="2" s="1"/>
  <c r="R1023" i="2"/>
  <c r="S1023" i="2" s="1"/>
  <c r="R1024" i="2"/>
  <c r="S1024" i="2" s="1"/>
  <c r="R1025" i="2"/>
  <c r="S1025" i="2" s="1"/>
  <c r="R1051" i="2"/>
  <c r="S1051" i="2" s="1"/>
  <c r="R1052" i="2"/>
  <c r="S1052" i="2" s="1"/>
  <c r="R1053" i="2"/>
  <c r="S1053" i="2" s="1"/>
  <c r="R1054" i="2"/>
  <c r="S1054" i="2" s="1"/>
  <c r="R1055" i="2"/>
  <c r="S1055" i="2" s="1"/>
  <c r="R1056" i="2"/>
  <c r="S1056" i="2" s="1"/>
  <c r="R1057" i="2"/>
  <c r="S1057" i="2" s="1"/>
  <c r="R1058" i="2"/>
  <c r="S1058" i="2" s="1"/>
  <c r="R1059" i="2"/>
  <c r="S1059" i="2" s="1"/>
  <c r="R1060" i="2"/>
  <c r="S1060" i="2" s="1"/>
  <c r="R1061" i="2"/>
  <c r="S1061" i="2" s="1"/>
  <c r="R1072" i="2"/>
  <c r="S1072" i="2" s="1"/>
  <c r="R1073" i="2"/>
  <c r="S1073" i="2" s="1"/>
  <c r="R1074" i="2"/>
  <c r="S1074" i="2" s="1"/>
  <c r="R1075" i="2"/>
  <c r="S1075" i="2" s="1"/>
  <c r="R1076" i="2"/>
  <c r="S1076" i="2" s="1"/>
  <c r="R1078" i="2"/>
  <c r="S1078" i="2" s="1"/>
  <c r="R1079" i="2"/>
  <c r="S1079" i="2" s="1"/>
  <c r="R1085" i="2"/>
  <c r="S1085" i="2" s="1"/>
  <c r="R1086" i="2"/>
  <c r="S1086" i="2" s="1"/>
  <c r="R1090" i="2"/>
  <c r="S1090" i="2" s="1"/>
  <c r="R1091" i="2"/>
  <c r="S1091" i="2" s="1"/>
  <c r="R1092" i="2"/>
  <c r="S1092" i="2" s="1"/>
  <c r="R1093" i="2"/>
  <c r="S1093" i="2" s="1"/>
  <c r="R1094" i="2"/>
  <c r="S1094" i="2" s="1"/>
  <c r="R1095" i="2"/>
  <c r="S1095" i="2" s="1"/>
  <c r="R1096" i="2"/>
  <c r="S1096" i="2" s="1"/>
  <c r="R1097" i="2"/>
  <c r="S1097" i="2" s="1"/>
  <c r="R1098" i="2"/>
  <c r="S1098" i="2" s="1"/>
  <c r="R1099" i="2"/>
  <c r="S1099" i="2" s="1"/>
  <c r="R1100" i="2"/>
  <c r="S1100" i="2" s="1"/>
  <c r="R1101" i="2"/>
  <c r="S1101" i="2" s="1"/>
  <c r="R1102" i="2"/>
  <c r="S1102" i="2" s="1"/>
  <c r="R1103" i="2"/>
  <c r="S1103" i="2" s="1"/>
  <c r="R1104" i="2"/>
  <c r="S1104" i="2" s="1"/>
  <c r="R1105" i="2"/>
  <c r="S1105" i="2" s="1"/>
  <c r="R1106" i="2"/>
  <c r="S1106" i="2" s="1"/>
  <c r="R1107" i="2"/>
  <c r="S1107" i="2" s="1"/>
  <c r="R1108" i="2"/>
  <c r="S1108" i="2" s="1"/>
  <c r="R1109" i="2"/>
  <c r="S1109" i="2" s="1"/>
  <c r="R1110" i="2"/>
  <c r="S1110" i="2" s="1"/>
  <c r="R1111" i="2"/>
  <c r="S1111" i="2" s="1"/>
  <c r="R1112" i="2"/>
  <c r="S1112" i="2" s="1"/>
  <c r="R1113" i="2"/>
  <c r="S1113" i="2" s="1"/>
  <c r="R1114" i="2"/>
  <c r="S1114" i="2" s="1"/>
  <c r="R1115" i="2"/>
  <c r="S1115" i="2" s="1"/>
  <c r="R1116" i="2"/>
  <c r="S1116" i="2" s="1"/>
  <c r="R1117" i="2"/>
  <c r="S1117" i="2" s="1"/>
  <c r="R1118" i="2"/>
  <c r="S1118" i="2" s="1"/>
  <c r="R1119" i="2"/>
  <c r="S1119" i="2" s="1"/>
  <c r="R1120" i="2"/>
  <c r="S1120" i="2" s="1"/>
  <c r="R1121" i="2"/>
  <c r="S1121" i="2" s="1"/>
  <c r="R1122" i="2"/>
  <c r="S1122" i="2" s="1"/>
  <c r="R1123" i="2"/>
  <c r="S1123" i="2" s="1"/>
  <c r="R1124" i="2"/>
  <c r="S1124" i="2" s="1"/>
  <c r="R1125" i="2"/>
  <c r="S1125" i="2" s="1"/>
  <c r="R1126" i="2"/>
  <c r="S1126" i="2" s="1"/>
  <c r="R1127" i="2"/>
  <c r="S1127" i="2" s="1"/>
  <c r="R1128" i="2"/>
  <c r="S1128" i="2" s="1"/>
  <c r="R1129" i="2"/>
  <c r="S1129" i="2" s="1"/>
  <c r="R1130" i="2"/>
  <c r="S1130" i="2" s="1"/>
  <c r="R1131" i="2"/>
  <c r="S1131" i="2" s="1"/>
  <c r="R1132" i="2"/>
  <c r="S1132" i="2" s="1"/>
  <c r="R1133" i="2"/>
  <c r="S1133" i="2" s="1"/>
  <c r="R1134" i="2"/>
  <c r="S1134" i="2" s="1"/>
  <c r="R1135" i="2"/>
  <c r="S1135" i="2" s="1"/>
  <c r="R1136" i="2"/>
  <c r="S1136" i="2" s="1"/>
  <c r="R1137" i="2"/>
  <c r="S1137" i="2" s="1"/>
  <c r="R1138" i="2"/>
  <c r="S1138" i="2" s="1"/>
  <c r="R1139" i="2"/>
  <c r="S1139" i="2" s="1"/>
  <c r="R1140" i="2"/>
  <c r="S1140" i="2" s="1"/>
  <c r="R1141" i="2"/>
  <c r="S1141" i="2" s="1"/>
  <c r="R1142" i="2"/>
  <c r="S1142" i="2" s="1"/>
  <c r="R1143" i="2"/>
  <c r="S1143" i="2" s="1"/>
  <c r="R1144" i="2"/>
  <c r="S1144" i="2" s="1"/>
  <c r="R1145" i="2"/>
  <c r="S1145" i="2" s="1"/>
  <c r="R1146" i="2"/>
  <c r="S1146" i="2" s="1"/>
  <c r="R1147" i="2"/>
  <c r="S1147" i="2" s="1"/>
  <c r="R1148" i="2"/>
  <c r="S1148" i="2" s="1"/>
  <c r="R1149" i="2"/>
  <c r="S1149" i="2" s="1"/>
  <c r="R1150" i="2"/>
  <c r="S1150" i="2" s="1"/>
  <c r="R1151" i="2"/>
  <c r="S1151" i="2" s="1"/>
  <c r="R1152" i="2"/>
  <c r="S1152" i="2" s="1"/>
  <c r="R1153" i="2"/>
  <c r="S1153" i="2" s="1"/>
  <c r="R1154" i="2"/>
  <c r="S1154" i="2" s="1"/>
  <c r="R1155" i="2"/>
  <c r="S1155" i="2" s="1"/>
  <c r="R1156" i="2"/>
  <c r="S1156" i="2" s="1"/>
  <c r="R1157" i="2"/>
  <c r="S1157" i="2" s="1"/>
  <c r="R1158" i="2"/>
  <c r="S1158" i="2" s="1"/>
  <c r="R1159" i="2"/>
  <c r="S1159" i="2" s="1"/>
  <c r="R1160" i="2"/>
  <c r="S1160" i="2" s="1"/>
  <c r="R1161" i="2"/>
  <c r="S1161" i="2" s="1"/>
  <c r="R1162" i="2"/>
  <c r="S1162" i="2" s="1"/>
  <c r="R1163" i="2"/>
  <c r="S1163" i="2" s="1"/>
  <c r="R1164" i="2"/>
  <c r="S1164" i="2" s="1"/>
  <c r="R1165" i="2"/>
  <c r="S1165" i="2" s="1"/>
  <c r="R1166" i="2"/>
  <c r="S1166" i="2" s="1"/>
  <c r="R1167" i="2"/>
  <c r="S1167" i="2" s="1"/>
  <c r="R1168" i="2"/>
  <c r="S1168" i="2" s="1"/>
  <c r="R1169" i="2"/>
  <c r="S1169" i="2" s="1"/>
  <c r="R1170" i="2"/>
  <c r="S1170" i="2" s="1"/>
  <c r="R1171" i="2"/>
  <c r="S1171" i="2" s="1"/>
  <c r="R1172" i="2"/>
  <c r="S1172" i="2" s="1"/>
  <c r="R1173" i="2"/>
  <c r="S1173" i="2" s="1"/>
  <c r="R1174" i="2"/>
  <c r="S1174" i="2" s="1"/>
  <c r="R1175" i="2"/>
  <c r="S1175" i="2" s="1"/>
  <c r="R1176" i="2"/>
  <c r="S1176" i="2" s="1"/>
  <c r="R1177" i="2"/>
  <c r="S1177" i="2" s="1"/>
  <c r="R1178" i="2"/>
  <c r="S1178" i="2" s="1"/>
  <c r="R1179" i="2"/>
  <c r="S1179" i="2" s="1"/>
  <c r="R1180" i="2"/>
  <c r="S1180" i="2" s="1"/>
  <c r="R1181" i="2"/>
  <c r="S1181" i="2" s="1"/>
  <c r="R1182" i="2"/>
  <c r="S1182" i="2" s="1"/>
  <c r="R1183" i="2"/>
  <c r="S1183" i="2" s="1"/>
  <c r="R1184" i="2"/>
  <c r="S1184" i="2" s="1"/>
  <c r="R1185" i="2"/>
  <c r="S1185" i="2" s="1"/>
  <c r="R1186" i="2"/>
  <c r="S1186" i="2" s="1"/>
  <c r="R1187" i="2"/>
  <c r="S1187" i="2" s="1"/>
  <c r="R1199" i="2"/>
  <c r="S1199" i="2" s="1"/>
  <c r="R1200" i="2"/>
  <c r="S1200" i="2" s="1"/>
  <c r="R1201" i="2"/>
  <c r="S1201" i="2" s="1"/>
  <c r="R1202" i="2"/>
  <c r="S1202" i="2" s="1"/>
  <c r="R1213" i="2"/>
  <c r="S1213" i="2" s="1"/>
  <c r="R1218" i="2"/>
  <c r="S1218" i="2" s="1"/>
  <c r="R1219" i="2"/>
  <c r="S1219" i="2" s="1"/>
  <c r="R1225" i="2"/>
  <c r="S1225" i="2" s="1"/>
  <c r="R1226" i="2"/>
  <c r="S1226" i="2" s="1"/>
  <c r="R1227" i="2"/>
  <c r="S1227" i="2" s="1"/>
  <c r="R1228" i="2"/>
  <c r="S1228" i="2" s="1"/>
  <c r="R1229" i="2"/>
  <c r="S1229" i="2" s="1"/>
  <c r="T982" i="2"/>
  <c r="U982" i="2" s="1"/>
  <c r="T983" i="2"/>
  <c r="U983" i="2" s="1"/>
  <c r="T984" i="2"/>
  <c r="U984" i="2" s="1"/>
  <c r="T985" i="2"/>
  <c r="U985" i="2" s="1"/>
  <c r="T986" i="2"/>
  <c r="U986" i="2" s="1"/>
  <c r="T987" i="2"/>
  <c r="U987" i="2" s="1"/>
  <c r="T988" i="2"/>
  <c r="U988" i="2" s="1"/>
  <c r="T989" i="2"/>
  <c r="U989" i="2" s="1"/>
  <c r="T990" i="2"/>
  <c r="U990" i="2" s="1"/>
  <c r="T991" i="2"/>
  <c r="U991" i="2" s="1"/>
  <c r="T992" i="2"/>
  <c r="U992" i="2" s="1"/>
  <c r="T993" i="2"/>
  <c r="U993" i="2" s="1"/>
  <c r="T994" i="2"/>
  <c r="U994" i="2" s="1"/>
  <c r="T995" i="2"/>
  <c r="U995" i="2" s="1"/>
  <c r="T996" i="2"/>
  <c r="U996" i="2" s="1"/>
  <c r="T997" i="2"/>
  <c r="U997" i="2" s="1"/>
  <c r="T998" i="2"/>
  <c r="U998" i="2" s="1"/>
  <c r="T999" i="2"/>
  <c r="U999" i="2" s="1"/>
  <c r="T1000" i="2"/>
  <c r="U1000" i="2" s="1"/>
  <c r="T1001" i="2"/>
  <c r="U1001" i="2" s="1"/>
  <c r="T1002" i="2"/>
  <c r="U1002" i="2" s="1"/>
  <c r="T1003" i="2"/>
  <c r="U1003" i="2" s="1"/>
  <c r="T1008" i="2"/>
  <c r="U1008" i="2" s="1"/>
  <c r="T1009" i="2"/>
  <c r="U1009" i="2" s="1"/>
  <c r="T1010" i="2"/>
  <c r="U1010" i="2" s="1"/>
  <c r="T1011" i="2"/>
  <c r="U1011" i="2" s="1"/>
  <c r="T1012" i="2"/>
  <c r="U1012" i="2" s="1"/>
  <c r="T1013" i="2"/>
  <c r="U1013" i="2" s="1"/>
  <c r="T1014" i="2"/>
  <c r="U1014" i="2" s="1"/>
  <c r="T1015" i="2"/>
  <c r="U1015" i="2" s="1"/>
  <c r="T1016" i="2"/>
  <c r="U1016" i="2" s="1"/>
  <c r="T1017" i="2"/>
  <c r="U1017" i="2" s="1"/>
  <c r="T1018" i="2"/>
  <c r="U1018" i="2" s="1"/>
  <c r="T1019" i="2"/>
  <c r="U1019" i="2" s="1"/>
  <c r="T1020" i="2"/>
  <c r="U1020" i="2" s="1"/>
  <c r="T1021" i="2"/>
  <c r="U1021" i="2" s="1"/>
  <c r="T1022" i="2"/>
  <c r="U1022" i="2" s="1"/>
  <c r="T1023" i="2"/>
  <c r="U1023" i="2" s="1"/>
  <c r="T1024" i="2"/>
  <c r="U1024" i="2" s="1"/>
  <c r="T1025" i="2"/>
  <c r="U1025" i="2" s="1"/>
  <c r="T1026" i="2"/>
  <c r="U1026" i="2" s="1"/>
  <c r="T1027" i="2"/>
  <c r="U1027" i="2" s="1"/>
  <c r="T1028" i="2"/>
  <c r="U1028" i="2" s="1"/>
  <c r="T1029" i="2"/>
  <c r="U1029" i="2" s="1"/>
  <c r="T1030" i="2"/>
  <c r="U1030" i="2" s="1"/>
  <c r="T1031" i="2"/>
  <c r="U1031" i="2" s="1"/>
  <c r="T1032" i="2"/>
  <c r="U1032" i="2" s="1"/>
  <c r="T1033" i="2"/>
  <c r="U1033" i="2" s="1"/>
  <c r="T1034" i="2"/>
  <c r="U1034" i="2" s="1"/>
  <c r="T1035" i="2"/>
  <c r="U1035" i="2" s="1"/>
  <c r="T1036" i="2"/>
  <c r="U1036" i="2" s="1"/>
  <c r="T1037" i="2"/>
  <c r="U1037" i="2" s="1"/>
  <c r="T1038" i="2"/>
  <c r="U1038" i="2" s="1"/>
  <c r="T1039" i="2"/>
  <c r="U1039" i="2" s="1"/>
  <c r="T1040" i="2"/>
  <c r="U1040" i="2" s="1"/>
  <c r="T1041" i="2"/>
  <c r="U1041" i="2" s="1"/>
  <c r="T1042" i="2"/>
  <c r="U1042" i="2" s="1"/>
  <c r="T1043" i="2"/>
  <c r="U1043" i="2" s="1"/>
  <c r="T1044" i="2"/>
  <c r="U1044" i="2" s="1"/>
  <c r="T1045" i="2"/>
  <c r="U1045" i="2" s="1"/>
  <c r="T1046" i="2"/>
  <c r="U1046" i="2" s="1"/>
  <c r="T1047" i="2"/>
  <c r="U1047" i="2" s="1"/>
  <c r="T1048" i="2"/>
  <c r="U1048" i="2" s="1"/>
  <c r="T1049" i="2"/>
  <c r="U1049" i="2" s="1"/>
  <c r="T1050" i="2"/>
  <c r="U1050" i="2" s="1"/>
  <c r="T1051" i="2"/>
  <c r="U1051" i="2" s="1"/>
  <c r="T1052" i="2"/>
  <c r="U1052" i="2" s="1"/>
  <c r="T1053" i="2"/>
  <c r="U1053" i="2" s="1"/>
  <c r="T1054" i="2"/>
  <c r="U1054" i="2" s="1"/>
  <c r="T1055" i="2"/>
  <c r="U1055" i="2" s="1"/>
  <c r="T1056" i="2"/>
  <c r="U1056" i="2" s="1"/>
  <c r="T1057" i="2"/>
  <c r="U1057" i="2" s="1"/>
  <c r="T1058" i="2"/>
  <c r="U1058" i="2" s="1"/>
  <c r="T1059" i="2"/>
  <c r="U1059" i="2" s="1"/>
  <c r="T1060" i="2"/>
  <c r="U1060" i="2" s="1"/>
  <c r="T1061" i="2"/>
  <c r="U1061" i="2" s="1"/>
  <c r="T1072" i="2"/>
  <c r="U1072" i="2" s="1"/>
  <c r="T1073" i="2"/>
  <c r="U1073" i="2" s="1"/>
  <c r="T1074" i="2"/>
  <c r="U1074" i="2" s="1"/>
  <c r="T1075" i="2"/>
  <c r="U1075" i="2" s="1"/>
  <c r="T1076" i="2"/>
  <c r="U1076" i="2" s="1"/>
  <c r="T1077" i="2"/>
  <c r="U1077" i="2" s="1"/>
  <c r="T1078" i="2"/>
  <c r="U1078" i="2" s="1"/>
  <c r="T1079" i="2"/>
  <c r="U1079" i="2" s="1"/>
  <c r="T1080" i="2"/>
  <c r="U1080" i="2" s="1"/>
  <c r="T1081" i="2"/>
  <c r="U1081" i="2" s="1"/>
  <c r="T1084" i="2"/>
  <c r="U1084" i="2" s="1"/>
  <c r="T1085" i="2"/>
  <c r="U1085" i="2" s="1"/>
  <c r="T1086" i="2"/>
  <c r="U1086" i="2" s="1"/>
  <c r="T1087" i="2"/>
  <c r="U1087" i="2" s="1"/>
  <c r="T1088" i="2"/>
  <c r="U1088" i="2" s="1"/>
  <c r="T1089" i="2"/>
  <c r="U1089" i="2" s="1"/>
  <c r="T1090" i="2"/>
  <c r="U1090" i="2" s="1"/>
  <c r="T1091" i="2"/>
  <c r="U1091" i="2" s="1"/>
  <c r="T1092" i="2"/>
  <c r="U1092" i="2" s="1"/>
  <c r="T1093" i="2"/>
  <c r="U1093" i="2" s="1"/>
  <c r="T1094" i="2"/>
  <c r="U1094" i="2" s="1"/>
  <c r="T1095" i="2"/>
  <c r="U1095" i="2" s="1"/>
  <c r="T1096" i="2"/>
  <c r="U1096" i="2" s="1"/>
  <c r="T1097" i="2"/>
  <c r="U1097" i="2" s="1"/>
  <c r="T1098" i="2"/>
  <c r="U1098" i="2" s="1"/>
  <c r="T1099" i="2"/>
  <c r="U1099" i="2" s="1"/>
  <c r="T1100" i="2"/>
  <c r="U1100" i="2" s="1"/>
  <c r="T1101" i="2"/>
  <c r="U1101" i="2" s="1"/>
  <c r="T1102" i="2"/>
  <c r="U1102" i="2" s="1"/>
  <c r="T1103" i="2"/>
  <c r="U1103" i="2" s="1"/>
  <c r="T1104" i="2"/>
  <c r="U1104" i="2" s="1"/>
  <c r="T1105" i="2"/>
  <c r="U1105" i="2" s="1"/>
  <c r="T1106" i="2"/>
  <c r="U1106" i="2" s="1"/>
  <c r="T1107" i="2"/>
  <c r="U1107" i="2" s="1"/>
  <c r="T1108" i="2"/>
  <c r="U1108" i="2" s="1"/>
  <c r="T1109" i="2"/>
  <c r="U1109" i="2" s="1"/>
  <c r="T1110" i="2"/>
  <c r="U1110" i="2" s="1"/>
  <c r="T1111" i="2"/>
  <c r="U1111" i="2" s="1"/>
  <c r="T1112" i="2"/>
  <c r="U1112" i="2" s="1"/>
  <c r="T1113" i="2"/>
  <c r="U1113" i="2" s="1"/>
  <c r="T1114" i="2"/>
  <c r="U1114" i="2" s="1"/>
  <c r="T1115" i="2"/>
  <c r="U1115" i="2" s="1"/>
  <c r="T1116" i="2"/>
  <c r="U1116" i="2" s="1"/>
  <c r="T1117" i="2"/>
  <c r="U1117" i="2" s="1"/>
  <c r="T1118" i="2"/>
  <c r="U1118" i="2" s="1"/>
  <c r="T1119" i="2"/>
  <c r="U1119" i="2" s="1"/>
  <c r="T1120" i="2"/>
  <c r="U1120" i="2" s="1"/>
  <c r="T1121" i="2"/>
  <c r="U1121" i="2" s="1"/>
  <c r="T1122" i="2"/>
  <c r="U1122" i="2" s="1"/>
  <c r="T1123" i="2"/>
  <c r="U1123" i="2" s="1"/>
  <c r="T1124" i="2"/>
  <c r="U1124" i="2" s="1"/>
  <c r="T1125" i="2"/>
  <c r="U1125" i="2" s="1"/>
  <c r="T1126" i="2"/>
  <c r="U1126" i="2" s="1"/>
  <c r="T1127" i="2"/>
  <c r="U1127" i="2" s="1"/>
  <c r="T1128" i="2"/>
  <c r="U1128" i="2" s="1"/>
  <c r="T1129" i="2"/>
  <c r="U1129" i="2" s="1"/>
  <c r="T1130" i="2"/>
  <c r="U1130" i="2" s="1"/>
  <c r="T1131" i="2"/>
  <c r="U1131" i="2" s="1"/>
  <c r="T1132" i="2"/>
  <c r="U1132" i="2" s="1"/>
  <c r="T1133" i="2"/>
  <c r="U1133" i="2" s="1"/>
  <c r="T1134" i="2"/>
  <c r="U1134" i="2" s="1"/>
  <c r="T1135" i="2"/>
  <c r="U1135" i="2" s="1"/>
  <c r="T1136" i="2"/>
  <c r="U1136" i="2" s="1"/>
  <c r="T1137" i="2"/>
  <c r="U1137" i="2" s="1"/>
  <c r="T1138" i="2"/>
  <c r="U1138" i="2" s="1"/>
  <c r="T1139" i="2"/>
  <c r="U1139" i="2" s="1"/>
  <c r="T1140" i="2"/>
  <c r="U1140" i="2" s="1"/>
  <c r="T1141" i="2"/>
  <c r="U1141" i="2" s="1"/>
  <c r="T1142" i="2"/>
  <c r="U1142" i="2" s="1"/>
  <c r="T1143" i="2"/>
  <c r="U1143" i="2" s="1"/>
  <c r="T1144" i="2"/>
  <c r="U1144" i="2" s="1"/>
  <c r="T1145" i="2"/>
  <c r="U1145" i="2" s="1"/>
  <c r="T1146" i="2"/>
  <c r="U1146" i="2" s="1"/>
  <c r="T1147" i="2"/>
  <c r="U1147" i="2" s="1"/>
  <c r="T1148" i="2"/>
  <c r="U1148" i="2" s="1"/>
  <c r="T1149" i="2"/>
  <c r="U1149" i="2" s="1"/>
  <c r="T1150" i="2"/>
  <c r="U1150" i="2" s="1"/>
  <c r="T1151" i="2"/>
  <c r="U1151" i="2" s="1"/>
  <c r="T1152" i="2"/>
  <c r="U1152" i="2" s="1"/>
  <c r="T1153" i="2"/>
  <c r="U1153" i="2" s="1"/>
  <c r="T1154" i="2"/>
  <c r="U1154" i="2" s="1"/>
  <c r="T1155" i="2"/>
  <c r="U1155" i="2" s="1"/>
  <c r="T1156" i="2"/>
  <c r="U1156" i="2" s="1"/>
  <c r="T1157" i="2"/>
  <c r="U1157" i="2" s="1"/>
  <c r="T1158" i="2"/>
  <c r="U1158" i="2" s="1"/>
  <c r="T1159" i="2"/>
  <c r="U1159" i="2" s="1"/>
  <c r="T1160" i="2"/>
  <c r="U1160" i="2" s="1"/>
  <c r="T1161" i="2"/>
  <c r="U1161" i="2" s="1"/>
  <c r="T1162" i="2"/>
  <c r="U1162" i="2" s="1"/>
  <c r="T1163" i="2"/>
  <c r="U1163" i="2" s="1"/>
  <c r="T1164" i="2"/>
  <c r="U1164" i="2" s="1"/>
  <c r="T1165" i="2"/>
  <c r="U1165" i="2" s="1"/>
  <c r="T1166" i="2"/>
  <c r="U1166" i="2" s="1"/>
  <c r="T1167" i="2"/>
  <c r="U1167" i="2" s="1"/>
  <c r="T1168" i="2"/>
  <c r="U1168" i="2" s="1"/>
  <c r="T1169" i="2"/>
  <c r="U1169" i="2" s="1"/>
  <c r="T1170" i="2"/>
  <c r="U1170" i="2" s="1"/>
  <c r="T1171" i="2"/>
  <c r="U1171" i="2" s="1"/>
  <c r="T1172" i="2"/>
  <c r="U1172" i="2" s="1"/>
  <c r="T1173" i="2"/>
  <c r="U1173" i="2" s="1"/>
  <c r="T1174" i="2"/>
  <c r="U1174" i="2" s="1"/>
  <c r="T1175" i="2"/>
  <c r="U1175" i="2" s="1"/>
  <c r="T1176" i="2"/>
  <c r="U1176" i="2" s="1"/>
  <c r="T1177" i="2"/>
  <c r="U1177" i="2" s="1"/>
  <c r="T1178" i="2"/>
  <c r="U1178" i="2" s="1"/>
  <c r="T1179" i="2"/>
  <c r="U1179" i="2" s="1"/>
  <c r="T1180" i="2"/>
  <c r="U1180" i="2" s="1"/>
  <c r="T1181" i="2"/>
  <c r="U1181" i="2" s="1"/>
  <c r="T1182" i="2"/>
  <c r="U1182" i="2" s="1"/>
  <c r="T1183" i="2"/>
  <c r="U1183" i="2" s="1"/>
  <c r="T1184" i="2"/>
  <c r="U1184" i="2" s="1"/>
  <c r="T1185" i="2"/>
  <c r="U1185" i="2" s="1"/>
  <c r="T1186" i="2"/>
  <c r="U1186" i="2" s="1"/>
  <c r="T1187" i="2"/>
  <c r="U1187" i="2" s="1"/>
  <c r="T1188" i="2"/>
  <c r="U1188" i="2" s="1"/>
  <c r="T1189" i="2"/>
  <c r="U1189" i="2" s="1"/>
  <c r="T1190" i="2"/>
  <c r="U1190" i="2" s="1"/>
  <c r="T1191" i="2"/>
  <c r="U1191" i="2" s="1"/>
  <c r="T1192" i="2"/>
  <c r="U1192" i="2" s="1"/>
  <c r="T1193" i="2"/>
  <c r="U1193" i="2" s="1"/>
  <c r="T1194" i="2"/>
  <c r="U1194" i="2" s="1"/>
  <c r="T1195" i="2"/>
  <c r="U1195" i="2" s="1"/>
  <c r="T1196" i="2"/>
  <c r="U1196" i="2" s="1"/>
  <c r="T1197" i="2"/>
  <c r="U1197" i="2" s="1"/>
  <c r="T1198" i="2"/>
  <c r="U1198" i="2" s="1"/>
  <c r="T1199" i="2"/>
  <c r="U1199" i="2" s="1"/>
  <c r="T1200" i="2"/>
  <c r="U1200" i="2" s="1"/>
  <c r="T1201" i="2"/>
  <c r="U1201" i="2" s="1"/>
  <c r="T1202" i="2"/>
  <c r="U1202" i="2" s="1"/>
  <c r="T1204" i="2"/>
  <c r="U1204" i="2" s="1"/>
  <c r="T1205" i="2"/>
  <c r="U1205" i="2" s="1"/>
  <c r="T1206" i="2"/>
  <c r="U1206" i="2" s="1"/>
  <c r="T1207" i="2"/>
  <c r="U1207" i="2" s="1"/>
  <c r="T1208" i="2"/>
  <c r="U1208" i="2" s="1"/>
  <c r="T1209" i="2"/>
  <c r="U1209" i="2" s="1"/>
  <c r="T1210" i="2"/>
  <c r="U1210" i="2" s="1"/>
  <c r="T1211" i="2"/>
  <c r="U1211" i="2" s="1"/>
  <c r="T1212" i="2"/>
  <c r="U1212" i="2" s="1"/>
  <c r="T1213" i="2"/>
  <c r="U1213" i="2" s="1"/>
  <c r="T1214" i="2"/>
  <c r="U1214" i="2" s="1"/>
  <c r="T1215" i="2"/>
  <c r="U1215" i="2" s="1"/>
  <c r="T1216" i="2"/>
  <c r="U1216" i="2" s="1"/>
  <c r="T1217" i="2"/>
  <c r="U1217" i="2" s="1"/>
  <c r="T1218" i="2"/>
  <c r="U1218" i="2" s="1"/>
  <c r="T1219" i="2"/>
  <c r="U1219" i="2" s="1"/>
  <c r="T1220" i="2"/>
  <c r="U1220" i="2" s="1"/>
  <c r="T1221" i="2"/>
  <c r="U1221" i="2" s="1"/>
  <c r="T1222" i="2"/>
  <c r="U1222" i="2" s="1"/>
  <c r="T1223" i="2"/>
  <c r="U1223" i="2" s="1"/>
  <c r="T1224" i="2"/>
  <c r="U1224" i="2" s="1"/>
  <c r="T1225" i="2"/>
  <c r="U1225" i="2" s="1"/>
  <c r="T1226" i="2"/>
  <c r="U1226" i="2" s="1"/>
  <c r="T1227" i="2"/>
  <c r="U1227" i="2" s="1"/>
  <c r="T1228" i="2"/>
  <c r="U1228" i="2" s="1"/>
  <c r="T1229" i="2"/>
  <c r="U1229" i="2" s="1"/>
  <c r="T1230" i="2"/>
  <c r="U1230" i="2" s="1"/>
  <c r="T1231" i="2"/>
  <c r="U1231" i="2" s="1"/>
  <c r="T1232" i="2"/>
  <c r="U1232" i="2" s="1"/>
  <c r="T1233" i="2"/>
  <c r="U1233" i="2" s="1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X1016" i="2"/>
  <c r="X1017" i="2"/>
  <c r="X1026" i="2"/>
  <c r="X1027" i="2"/>
  <c r="X1031" i="2"/>
  <c r="X1032" i="2"/>
  <c r="X1063" i="2"/>
  <c r="X1086" i="2"/>
  <c r="X1087" i="2"/>
  <c r="X1188" i="2"/>
  <c r="X1189" i="2"/>
  <c r="X1207" i="2"/>
  <c r="X1208" i="2"/>
  <c r="X1222" i="2"/>
  <c r="X1224" i="2"/>
  <c r="X1225" i="2"/>
  <c r="X1230" i="2"/>
  <c r="X1231" i="2"/>
  <c r="J1942" i="17"/>
  <c r="D1942" i="17"/>
  <c r="N1941" i="17"/>
  <c r="M1941" i="17"/>
  <c r="L1941" i="17"/>
  <c r="K1941" i="17"/>
  <c r="I1941" i="17"/>
  <c r="H1941" i="17"/>
  <c r="G1941" i="17"/>
  <c r="D1940" i="17"/>
  <c r="N1935" i="17"/>
  <c r="M1935" i="17"/>
  <c r="L1935" i="17"/>
  <c r="K1935" i="17"/>
  <c r="I1935" i="17"/>
  <c r="H1935" i="17"/>
  <c r="G1935" i="17"/>
  <c r="D1934" i="17"/>
  <c r="N1927" i="17"/>
  <c r="M1927" i="17"/>
  <c r="L1927" i="17"/>
  <c r="K1927" i="17"/>
  <c r="I1927" i="17"/>
  <c r="H1927" i="17"/>
  <c r="G1927" i="17"/>
  <c r="D1926" i="17"/>
  <c r="N1916" i="17"/>
  <c r="M1916" i="17"/>
  <c r="L1916" i="17"/>
  <c r="K1916" i="17"/>
  <c r="I1916" i="17"/>
  <c r="H1916" i="17"/>
  <c r="G1916" i="17"/>
  <c r="D1915" i="17"/>
  <c r="N1908" i="17"/>
  <c r="M1908" i="17"/>
  <c r="L1908" i="17"/>
  <c r="K1908" i="17"/>
  <c r="I1908" i="17"/>
  <c r="H1908" i="17"/>
  <c r="G1908" i="17"/>
  <c r="D1907" i="17"/>
  <c r="N1902" i="17"/>
  <c r="M1902" i="17"/>
  <c r="L1902" i="17"/>
  <c r="K1902" i="17"/>
  <c r="I1902" i="17"/>
  <c r="H1902" i="17"/>
  <c r="G1902" i="17"/>
  <c r="D1901" i="17"/>
  <c r="N1891" i="17"/>
  <c r="M1891" i="17"/>
  <c r="L1891" i="17"/>
  <c r="K1891" i="17"/>
  <c r="I1891" i="17"/>
  <c r="H1891" i="17"/>
  <c r="G1891" i="17"/>
  <c r="D1890" i="17"/>
  <c r="N1879" i="17"/>
  <c r="M1879" i="17"/>
  <c r="L1879" i="17"/>
  <c r="K1879" i="17"/>
  <c r="I1879" i="17"/>
  <c r="H1879" i="17"/>
  <c r="G1879" i="17"/>
  <c r="D1878" i="17"/>
  <c r="N1870" i="17"/>
  <c r="M1870" i="17"/>
  <c r="L1870" i="17"/>
  <c r="K1870" i="17"/>
  <c r="I1870" i="17"/>
  <c r="H1870" i="17"/>
  <c r="G1870" i="17"/>
  <c r="D1869" i="17"/>
  <c r="N1860" i="17"/>
  <c r="M1860" i="17"/>
  <c r="L1860" i="17"/>
  <c r="K1860" i="17"/>
  <c r="I1860" i="17"/>
  <c r="H1860" i="17"/>
  <c r="G1860" i="17"/>
  <c r="D1859" i="17"/>
  <c r="N1845" i="17"/>
  <c r="M1845" i="17"/>
  <c r="L1845" i="17"/>
  <c r="K1845" i="17"/>
  <c r="I1845" i="17"/>
  <c r="H1845" i="17"/>
  <c r="G1845" i="17"/>
  <c r="D1844" i="17"/>
  <c r="N1739" i="17"/>
  <c r="M1739" i="17"/>
  <c r="L1739" i="17"/>
  <c r="K1739" i="17"/>
  <c r="I1739" i="17"/>
  <c r="H1739" i="17"/>
  <c r="G1739" i="17"/>
  <c r="D1738" i="17"/>
  <c r="N1733" i="17"/>
  <c r="M1733" i="17"/>
  <c r="L1733" i="17"/>
  <c r="K1733" i="17"/>
  <c r="I1733" i="17"/>
  <c r="H1733" i="17"/>
  <c r="G1733" i="17"/>
  <c r="D1732" i="17"/>
  <c r="N1724" i="17"/>
  <c r="M1724" i="17"/>
  <c r="L1724" i="17"/>
  <c r="K1724" i="17"/>
  <c r="I1724" i="17"/>
  <c r="H1724" i="17"/>
  <c r="G1724" i="17"/>
  <c r="D1723" i="17"/>
  <c r="N1717" i="17"/>
  <c r="M1717" i="17"/>
  <c r="L1717" i="17"/>
  <c r="K1717" i="17"/>
  <c r="I1717" i="17"/>
  <c r="H1717" i="17"/>
  <c r="G1717" i="17"/>
  <c r="D1716" i="17"/>
  <c r="N1709" i="17"/>
  <c r="M1709" i="17"/>
  <c r="L1709" i="17"/>
  <c r="K1709" i="17"/>
  <c r="I1709" i="17"/>
  <c r="H1709" i="17"/>
  <c r="G1709" i="17"/>
  <c r="D1708" i="17"/>
  <c r="N1699" i="17"/>
  <c r="M1699" i="17"/>
  <c r="L1699" i="17"/>
  <c r="K1699" i="17"/>
  <c r="I1699" i="17"/>
  <c r="H1699" i="17"/>
  <c r="G1699" i="17"/>
  <c r="D1698" i="17"/>
  <c r="N1684" i="17"/>
  <c r="M1684" i="17"/>
  <c r="L1684" i="17"/>
  <c r="K1684" i="17"/>
  <c r="I1684" i="17"/>
  <c r="H1684" i="17"/>
  <c r="G1684" i="17"/>
  <c r="D1683" i="17"/>
  <c r="N1648" i="17"/>
  <c r="M1648" i="17"/>
  <c r="L1648" i="17"/>
  <c r="K1648" i="17"/>
  <c r="I1648" i="17"/>
  <c r="H1648" i="17"/>
  <c r="G1648" i="17"/>
  <c r="D1647" i="17"/>
  <c r="N1638" i="17"/>
  <c r="M1638" i="17"/>
  <c r="L1638" i="17"/>
  <c r="K1638" i="17"/>
  <c r="I1638" i="17"/>
  <c r="H1638" i="17"/>
  <c r="G1638" i="17"/>
  <c r="D1637" i="17"/>
  <c r="N1623" i="17"/>
  <c r="M1623" i="17"/>
  <c r="L1623" i="17"/>
  <c r="K1623" i="17"/>
  <c r="I1623" i="17"/>
  <c r="H1623" i="17"/>
  <c r="G1623" i="17"/>
  <c r="D1622" i="17"/>
  <c r="N1611" i="17"/>
  <c r="M1611" i="17"/>
  <c r="L1611" i="17"/>
  <c r="K1611" i="17"/>
  <c r="I1611" i="17"/>
  <c r="H1611" i="17"/>
  <c r="G1611" i="17"/>
  <c r="D1610" i="17"/>
  <c r="N1601" i="17"/>
  <c r="M1601" i="17"/>
  <c r="L1601" i="17"/>
  <c r="K1601" i="17"/>
  <c r="I1601" i="17"/>
  <c r="H1601" i="17"/>
  <c r="G1601" i="17"/>
  <c r="D1600" i="17"/>
  <c r="N1578" i="17"/>
  <c r="M1578" i="17"/>
  <c r="L1578" i="17"/>
  <c r="K1578" i="17"/>
  <c r="I1578" i="17"/>
  <c r="H1578" i="17"/>
  <c r="G1578" i="17"/>
  <c r="D1577" i="17"/>
  <c r="N1569" i="17"/>
  <c r="M1569" i="17"/>
  <c r="L1569" i="17"/>
  <c r="K1569" i="17"/>
  <c r="I1569" i="17"/>
  <c r="H1569" i="17"/>
  <c r="G1569" i="17"/>
  <c r="D1568" i="17"/>
  <c r="N1562" i="17"/>
  <c r="M1562" i="17"/>
  <c r="L1562" i="17"/>
  <c r="K1562" i="17"/>
  <c r="I1562" i="17"/>
  <c r="H1562" i="17"/>
  <c r="G1562" i="17"/>
  <c r="D1561" i="17"/>
  <c r="N1529" i="17"/>
  <c r="M1529" i="17"/>
  <c r="L1529" i="17"/>
  <c r="K1529" i="17"/>
  <c r="I1529" i="17"/>
  <c r="H1529" i="17"/>
  <c r="G1529" i="17"/>
  <c r="D1528" i="17"/>
  <c r="N1516" i="17"/>
  <c r="M1516" i="17"/>
  <c r="L1516" i="17"/>
  <c r="K1516" i="17"/>
  <c r="I1516" i="17"/>
  <c r="H1516" i="17"/>
  <c r="G1516" i="17"/>
  <c r="D1515" i="17"/>
  <c r="N1509" i="17"/>
  <c r="M1509" i="17"/>
  <c r="L1509" i="17"/>
  <c r="K1509" i="17"/>
  <c r="I1509" i="17"/>
  <c r="H1509" i="17"/>
  <c r="G1509" i="17"/>
  <c r="D1508" i="17"/>
  <c r="N1496" i="17"/>
  <c r="M1496" i="17"/>
  <c r="L1496" i="17"/>
  <c r="K1496" i="17"/>
  <c r="I1496" i="17"/>
  <c r="H1496" i="17"/>
  <c r="G1496" i="17"/>
  <c r="D1495" i="17"/>
  <c r="N1485" i="17"/>
  <c r="M1485" i="17"/>
  <c r="L1485" i="17"/>
  <c r="K1485" i="17"/>
  <c r="I1485" i="17"/>
  <c r="H1485" i="17"/>
  <c r="G1485" i="17"/>
  <c r="D1484" i="17"/>
  <c r="N1473" i="17"/>
  <c r="M1473" i="17"/>
  <c r="L1473" i="17"/>
  <c r="K1473" i="17"/>
  <c r="I1473" i="17"/>
  <c r="H1473" i="17"/>
  <c r="G1473" i="17"/>
  <c r="D1472" i="17"/>
  <c r="N1466" i="17"/>
  <c r="M1466" i="17"/>
  <c r="L1466" i="17"/>
  <c r="K1466" i="17"/>
  <c r="I1466" i="17"/>
  <c r="H1466" i="17"/>
  <c r="G1466" i="17"/>
  <c r="D1465" i="17"/>
  <c r="N1453" i="17"/>
  <c r="M1453" i="17"/>
  <c r="L1453" i="17"/>
  <c r="K1453" i="17"/>
  <c r="I1453" i="17"/>
  <c r="H1453" i="17"/>
  <c r="G1453" i="17"/>
  <c r="D1452" i="17"/>
  <c r="N1443" i="17"/>
  <c r="M1443" i="17"/>
  <c r="L1443" i="17"/>
  <c r="K1443" i="17"/>
  <c r="I1443" i="17"/>
  <c r="H1443" i="17"/>
  <c r="G1443" i="17"/>
  <c r="D1442" i="17"/>
  <c r="N1437" i="17"/>
  <c r="M1437" i="17"/>
  <c r="L1437" i="17"/>
  <c r="K1437" i="17"/>
  <c r="I1437" i="17"/>
  <c r="H1437" i="17"/>
  <c r="G1437" i="17"/>
  <c r="D1436" i="17"/>
  <c r="N1421" i="17"/>
  <c r="M1421" i="17"/>
  <c r="L1421" i="17"/>
  <c r="K1421" i="17"/>
  <c r="I1421" i="17"/>
  <c r="H1421" i="17"/>
  <c r="G1421" i="17"/>
  <c r="D1420" i="17"/>
  <c r="N1415" i="17"/>
  <c r="M1415" i="17"/>
  <c r="L1415" i="17"/>
  <c r="K1415" i="17"/>
  <c r="I1415" i="17"/>
  <c r="H1415" i="17"/>
  <c r="G1415" i="17"/>
  <c r="D1414" i="17"/>
  <c r="N1409" i="17"/>
  <c r="M1409" i="17"/>
  <c r="L1409" i="17"/>
  <c r="K1409" i="17"/>
  <c r="I1409" i="17"/>
  <c r="H1409" i="17"/>
  <c r="G1409" i="17"/>
  <c r="D1408" i="17"/>
  <c r="N1401" i="17"/>
  <c r="M1401" i="17"/>
  <c r="L1401" i="17"/>
  <c r="K1401" i="17"/>
  <c r="I1401" i="17"/>
  <c r="H1401" i="17"/>
  <c r="G1401" i="17"/>
  <c r="D1400" i="17"/>
  <c r="N1395" i="17"/>
  <c r="M1395" i="17"/>
  <c r="L1395" i="17"/>
  <c r="K1395" i="17"/>
  <c r="I1395" i="17"/>
  <c r="H1395" i="17"/>
  <c r="G1395" i="17"/>
  <c r="D1394" i="17"/>
  <c r="N1389" i="17"/>
  <c r="M1389" i="17"/>
  <c r="L1389" i="17"/>
  <c r="K1389" i="17"/>
  <c r="I1389" i="17"/>
  <c r="H1389" i="17"/>
  <c r="G1389" i="17"/>
  <c r="D1388" i="17"/>
  <c r="N1375" i="17"/>
  <c r="M1375" i="17"/>
  <c r="L1375" i="17"/>
  <c r="K1375" i="17"/>
  <c r="I1375" i="17"/>
  <c r="H1375" i="17"/>
  <c r="G1375" i="17"/>
  <c r="D1374" i="17"/>
  <c r="N1367" i="17"/>
  <c r="M1367" i="17"/>
  <c r="L1367" i="17"/>
  <c r="K1367" i="17"/>
  <c r="I1367" i="17"/>
  <c r="H1367" i="17"/>
  <c r="G1367" i="17"/>
  <c r="D1366" i="17"/>
  <c r="N1357" i="17"/>
  <c r="M1357" i="17"/>
  <c r="L1357" i="17"/>
  <c r="K1357" i="17"/>
  <c r="I1357" i="17"/>
  <c r="H1357" i="17"/>
  <c r="G1357" i="17"/>
  <c r="D1356" i="17"/>
  <c r="N1350" i="17"/>
  <c r="M1350" i="17"/>
  <c r="L1350" i="17"/>
  <c r="K1350" i="17"/>
  <c r="I1350" i="17"/>
  <c r="H1350" i="17"/>
  <c r="G1350" i="17"/>
  <c r="D1349" i="17"/>
  <c r="N1344" i="17"/>
  <c r="M1344" i="17"/>
  <c r="L1344" i="17"/>
  <c r="K1344" i="17"/>
  <c r="I1344" i="17"/>
  <c r="H1344" i="17"/>
  <c r="G1344" i="17"/>
  <c r="D1343" i="17"/>
  <c r="N1338" i="17"/>
  <c r="M1338" i="17"/>
  <c r="L1338" i="17"/>
  <c r="K1338" i="17"/>
  <c r="I1338" i="17"/>
  <c r="H1338" i="17"/>
  <c r="G1338" i="17"/>
  <c r="D1337" i="17"/>
  <c r="N1328" i="17"/>
  <c r="M1328" i="17"/>
  <c r="L1328" i="17"/>
  <c r="K1328" i="17"/>
  <c r="I1328" i="17"/>
  <c r="H1328" i="17"/>
  <c r="G1328" i="17"/>
  <c r="D1327" i="17"/>
  <c r="N1322" i="17"/>
  <c r="M1322" i="17"/>
  <c r="L1322" i="17"/>
  <c r="K1322" i="17"/>
  <c r="I1322" i="17"/>
  <c r="H1322" i="17"/>
  <c r="G1322" i="17"/>
  <c r="D1321" i="17"/>
  <c r="N1315" i="17"/>
  <c r="M1315" i="17"/>
  <c r="L1315" i="17"/>
  <c r="K1315" i="17"/>
  <c r="I1315" i="17"/>
  <c r="H1315" i="17"/>
  <c r="G1315" i="17"/>
  <c r="D1314" i="17"/>
  <c r="N1307" i="17"/>
  <c r="M1307" i="17"/>
  <c r="L1307" i="17"/>
  <c r="K1307" i="17"/>
  <c r="I1307" i="17"/>
  <c r="H1307" i="17"/>
  <c r="G1307" i="17"/>
  <c r="D1306" i="17"/>
  <c r="N1294" i="17"/>
  <c r="M1294" i="17"/>
  <c r="L1294" i="17"/>
  <c r="K1294" i="17"/>
  <c r="I1294" i="17"/>
  <c r="H1294" i="17"/>
  <c r="G1294" i="17"/>
  <c r="D1293" i="17"/>
  <c r="N1285" i="17"/>
  <c r="M1285" i="17"/>
  <c r="L1285" i="17"/>
  <c r="K1285" i="17"/>
  <c r="I1285" i="17"/>
  <c r="H1285" i="17"/>
  <c r="G1285" i="17"/>
  <c r="D1284" i="17"/>
  <c r="N1273" i="17"/>
  <c r="M1273" i="17"/>
  <c r="L1273" i="17"/>
  <c r="K1273" i="17"/>
  <c r="I1273" i="17"/>
  <c r="H1273" i="17"/>
  <c r="G1273" i="17"/>
  <c r="D1272" i="17"/>
  <c r="N1267" i="17"/>
  <c r="M1267" i="17"/>
  <c r="L1267" i="17"/>
  <c r="K1267" i="17"/>
  <c r="I1267" i="17"/>
  <c r="H1267" i="17"/>
  <c r="G1267" i="17"/>
  <c r="D1266" i="17"/>
  <c r="N1255" i="17"/>
  <c r="M1255" i="17"/>
  <c r="L1255" i="17"/>
  <c r="K1255" i="17"/>
  <c r="I1255" i="17"/>
  <c r="H1255" i="17"/>
  <c r="G1255" i="17"/>
  <c r="D1254" i="17"/>
  <c r="N1233" i="17"/>
  <c r="M1233" i="17"/>
  <c r="L1233" i="17"/>
  <c r="K1233" i="17"/>
  <c r="I1233" i="17"/>
  <c r="H1233" i="17"/>
  <c r="G1233" i="17"/>
  <c r="D1232" i="17"/>
  <c r="N1225" i="17"/>
  <c r="M1225" i="17"/>
  <c r="L1225" i="17"/>
  <c r="K1225" i="17"/>
  <c r="I1225" i="17"/>
  <c r="H1225" i="17"/>
  <c r="G1225" i="17"/>
  <c r="D1224" i="17"/>
  <c r="N1211" i="17"/>
  <c r="M1211" i="17"/>
  <c r="L1211" i="17"/>
  <c r="K1211" i="17"/>
  <c r="I1211" i="17"/>
  <c r="H1211" i="17"/>
  <c r="G1211" i="17"/>
  <c r="D1210" i="17"/>
  <c r="N1204" i="17"/>
  <c r="M1204" i="17"/>
  <c r="L1204" i="17"/>
  <c r="K1204" i="17"/>
  <c r="I1204" i="17"/>
  <c r="H1204" i="17"/>
  <c r="G1204" i="17"/>
  <c r="D1203" i="17"/>
  <c r="N1196" i="17"/>
  <c r="M1196" i="17"/>
  <c r="L1196" i="17"/>
  <c r="K1196" i="17"/>
  <c r="I1196" i="17"/>
  <c r="H1196" i="17"/>
  <c r="G1196" i="17"/>
  <c r="D1195" i="17"/>
  <c r="N1183" i="17"/>
  <c r="M1183" i="17"/>
  <c r="L1183" i="17"/>
  <c r="K1183" i="17"/>
  <c r="I1183" i="17"/>
  <c r="H1183" i="17"/>
  <c r="G1183" i="17"/>
  <c r="D1182" i="17"/>
  <c r="N1172" i="17"/>
  <c r="M1172" i="17"/>
  <c r="L1172" i="17"/>
  <c r="K1172" i="17"/>
  <c r="I1172" i="17"/>
  <c r="H1172" i="17"/>
  <c r="G1172" i="17"/>
  <c r="D1171" i="17"/>
  <c r="N1166" i="17"/>
  <c r="M1166" i="17"/>
  <c r="L1166" i="17"/>
  <c r="K1166" i="17"/>
  <c r="I1166" i="17"/>
  <c r="H1166" i="17"/>
  <c r="G1166" i="17"/>
  <c r="D1165" i="17"/>
  <c r="N1159" i="17"/>
  <c r="M1159" i="17"/>
  <c r="L1159" i="17"/>
  <c r="K1159" i="17"/>
  <c r="I1159" i="17"/>
  <c r="H1159" i="17"/>
  <c r="G1159" i="17"/>
  <c r="D1158" i="17"/>
  <c r="N1153" i="17"/>
  <c r="M1153" i="17"/>
  <c r="L1153" i="17"/>
  <c r="K1153" i="17"/>
  <c r="I1153" i="17"/>
  <c r="H1153" i="17"/>
  <c r="G1153" i="17"/>
  <c r="D1152" i="17"/>
  <c r="N1146" i="17"/>
  <c r="M1146" i="17"/>
  <c r="L1146" i="17"/>
  <c r="K1146" i="17"/>
  <c r="I1146" i="17"/>
  <c r="H1146" i="17"/>
  <c r="G1146" i="17"/>
  <c r="D1145" i="17"/>
  <c r="N1140" i="17"/>
  <c r="M1140" i="17"/>
  <c r="L1140" i="17"/>
  <c r="K1140" i="17"/>
  <c r="I1140" i="17"/>
  <c r="H1140" i="17"/>
  <c r="G1140" i="17"/>
  <c r="D1139" i="17"/>
  <c r="N1134" i="17"/>
  <c r="M1134" i="17"/>
  <c r="L1134" i="17"/>
  <c r="K1134" i="17"/>
  <c r="I1134" i="17"/>
  <c r="H1134" i="17"/>
  <c r="G1134" i="17"/>
  <c r="D1133" i="17"/>
  <c r="N1128" i="17"/>
  <c r="M1128" i="17"/>
  <c r="L1128" i="17"/>
  <c r="K1128" i="17"/>
  <c r="I1128" i="17"/>
  <c r="H1128" i="17"/>
  <c r="G1128" i="17"/>
  <c r="D1127" i="17"/>
  <c r="N1121" i="17"/>
  <c r="M1121" i="17"/>
  <c r="L1121" i="17"/>
  <c r="K1121" i="17"/>
  <c r="I1121" i="17"/>
  <c r="H1121" i="17"/>
  <c r="G1121" i="17"/>
  <c r="D1120" i="17"/>
  <c r="N1108" i="17"/>
  <c r="M1108" i="17"/>
  <c r="L1108" i="17"/>
  <c r="K1108" i="17"/>
  <c r="I1108" i="17"/>
  <c r="H1108" i="17"/>
  <c r="G1108" i="17"/>
  <c r="D1107" i="17"/>
  <c r="N1101" i="17"/>
  <c r="M1101" i="17"/>
  <c r="L1101" i="17"/>
  <c r="K1101" i="17"/>
  <c r="I1101" i="17"/>
  <c r="H1101" i="17"/>
  <c r="G1101" i="17"/>
  <c r="D1100" i="17"/>
  <c r="N1094" i="17"/>
  <c r="M1094" i="17"/>
  <c r="L1094" i="17"/>
  <c r="K1094" i="17"/>
  <c r="I1094" i="17"/>
  <c r="H1094" i="17"/>
  <c r="G1094" i="17"/>
  <c r="D1093" i="17"/>
  <c r="N1068" i="17"/>
  <c r="M1068" i="17"/>
  <c r="L1068" i="17"/>
  <c r="K1068" i="17"/>
  <c r="I1068" i="17"/>
  <c r="H1068" i="17"/>
  <c r="G1068" i="17"/>
  <c r="D1067" i="17"/>
  <c r="N1060" i="17"/>
  <c r="M1060" i="17"/>
  <c r="L1060" i="17"/>
  <c r="K1060" i="17"/>
  <c r="I1060" i="17"/>
  <c r="H1060" i="17"/>
  <c r="G1060" i="17"/>
  <c r="D1059" i="17"/>
  <c r="N1045" i="17"/>
  <c r="M1045" i="17"/>
  <c r="L1045" i="17"/>
  <c r="K1045" i="17"/>
  <c r="I1045" i="17"/>
  <c r="H1045" i="17"/>
  <c r="G1045" i="17"/>
  <c r="D1044" i="17"/>
  <c r="N1024" i="17"/>
  <c r="M1024" i="17"/>
  <c r="L1024" i="17"/>
  <c r="K1024" i="17"/>
  <c r="I1024" i="17"/>
  <c r="H1024" i="17"/>
  <c r="G1024" i="17"/>
  <c r="D1023" i="17"/>
  <c r="N1014" i="17"/>
  <c r="M1014" i="17"/>
  <c r="L1014" i="17"/>
  <c r="K1014" i="17"/>
  <c r="I1014" i="17"/>
  <c r="H1014" i="17"/>
  <c r="G1014" i="17"/>
  <c r="D1013" i="17"/>
  <c r="N1007" i="17"/>
  <c r="M1007" i="17"/>
  <c r="L1007" i="17"/>
  <c r="K1007" i="17"/>
  <c r="I1007" i="17"/>
  <c r="H1007" i="17"/>
  <c r="G1007" i="17"/>
  <c r="D1006" i="17"/>
  <c r="N995" i="17"/>
  <c r="M995" i="17"/>
  <c r="L995" i="17"/>
  <c r="K995" i="17"/>
  <c r="I995" i="17"/>
  <c r="H995" i="17"/>
  <c r="G995" i="17"/>
  <c r="D994" i="17"/>
  <c r="N967" i="17"/>
  <c r="M967" i="17"/>
  <c r="L967" i="17"/>
  <c r="K967" i="17"/>
  <c r="I967" i="17"/>
  <c r="H967" i="17"/>
  <c r="G967" i="17"/>
  <c r="D966" i="17"/>
  <c r="N959" i="17"/>
  <c r="M959" i="17"/>
  <c r="L959" i="17"/>
  <c r="K959" i="17"/>
  <c r="I959" i="17"/>
  <c r="H959" i="17"/>
  <c r="G959" i="17"/>
  <c r="D958" i="17"/>
  <c r="N946" i="17"/>
  <c r="M946" i="17"/>
  <c r="L946" i="17"/>
  <c r="K946" i="17"/>
  <c r="I946" i="17"/>
  <c r="H946" i="17"/>
  <c r="G946" i="17"/>
  <c r="D945" i="17"/>
  <c r="N934" i="17"/>
  <c r="M934" i="17"/>
  <c r="L934" i="17"/>
  <c r="K934" i="17"/>
  <c r="I934" i="17"/>
  <c r="H934" i="17"/>
  <c r="G934" i="17"/>
  <c r="D933" i="17"/>
  <c r="N911" i="17"/>
  <c r="M911" i="17"/>
  <c r="L911" i="17"/>
  <c r="K911" i="17"/>
  <c r="I911" i="17"/>
  <c r="H911" i="17"/>
  <c r="G911" i="17"/>
  <c r="D910" i="17"/>
  <c r="N897" i="17"/>
  <c r="M897" i="17"/>
  <c r="L897" i="17"/>
  <c r="K897" i="17"/>
  <c r="I897" i="17"/>
  <c r="H897" i="17"/>
  <c r="G897" i="17"/>
  <c r="D896" i="17"/>
  <c r="N891" i="17"/>
  <c r="M891" i="17"/>
  <c r="L891" i="17"/>
  <c r="K891" i="17"/>
  <c r="I891" i="17"/>
  <c r="H891" i="17"/>
  <c r="G891" i="17"/>
  <c r="D890" i="17"/>
  <c r="N871" i="17"/>
  <c r="M871" i="17"/>
  <c r="L871" i="17"/>
  <c r="K871" i="17"/>
  <c r="I871" i="17"/>
  <c r="H871" i="17"/>
  <c r="G871" i="17"/>
  <c r="D870" i="17"/>
  <c r="N861" i="17"/>
  <c r="M861" i="17"/>
  <c r="L861" i="17"/>
  <c r="K861" i="17"/>
  <c r="I861" i="17"/>
  <c r="H861" i="17"/>
  <c r="G861" i="17"/>
  <c r="D860" i="17"/>
  <c r="N854" i="17"/>
  <c r="M854" i="17"/>
  <c r="L854" i="17"/>
  <c r="K854" i="17"/>
  <c r="I854" i="17"/>
  <c r="H854" i="17"/>
  <c r="G854" i="17"/>
  <c r="D853" i="17"/>
  <c r="N848" i="17"/>
  <c r="M848" i="17"/>
  <c r="L848" i="17"/>
  <c r="K848" i="17"/>
  <c r="I848" i="17"/>
  <c r="H848" i="17"/>
  <c r="G848" i="17"/>
  <c r="D847" i="17"/>
  <c r="N841" i="17"/>
  <c r="M841" i="17"/>
  <c r="L841" i="17"/>
  <c r="K841" i="17"/>
  <c r="I841" i="17"/>
  <c r="H841" i="17"/>
  <c r="G841" i="17"/>
  <c r="D840" i="17"/>
  <c r="N831" i="17"/>
  <c r="M831" i="17"/>
  <c r="L831" i="17"/>
  <c r="K831" i="17"/>
  <c r="I831" i="17"/>
  <c r="H831" i="17"/>
  <c r="G831" i="17"/>
  <c r="D830" i="17"/>
  <c r="N820" i="17"/>
  <c r="M820" i="17"/>
  <c r="L820" i="17"/>
  <c r="K820" i="17"/>
  <c r="I820" i="17"/>
  <c r="H820" i="17"/>
  <c r="G820" i="17"/>
  <c r="D819" i="17"/>
  <c r="N812" i="17"/>
  <c r="M812" i="17"/>
  <c r="L812" i="17"/>
  <c r="K812" i="17"/>
  <c r="I812" i="17"/>
  <c r="H812" i="17"/>
  <c r="G812" i="17"/>
  <c r="D811" i="17"/>
  <c r="N803" i="17"/>
  <c r="M803" i="17"/>
  <c r="L803" i="17"/>
  <c r="K803" i="17"/>
  <c r="I803" i="17"/>
  <c r="H803" i="17"/>
  <c r="G803" i="17"/>
  <c r="D802" i="17"/>
  <c r="N795" i="17"/>
  <c r="M795" i="17"/>
  <c r="L795" i="17"/>
  <c r="K795" i="17"/>
  <c r="I795" i="17"/>
  <c r="H795" i="17"/>
  <c r="G795" i="17"/>
  <c r="D794" i="17"/>
  <c r="N788" i="17"/>
  <c r="M788" i="17"/>
  <c r="L788" i="17"/>
  <c r="K788" i="17"/>
  <c r="I788" i="17"/>
  <c r="H788" i="17"/>
  <c r="G788" i="17"/>
  <c r="D787" i="17"/>
  <c r="N782" i="17"/>
  <c r="M782" i="17"/>
  <c r="L782" i="17"/>
  <c r="K782" i="17"/>
  <c r="I782" i="17"/>
  <c r="H782" i="17"/>
  <c r="G782" i="17"/>
  <c r="D781" i="17"/>
  <c r="N776" i="17"/>
  <c r="M776" i="17"/>
  <c r="L776" i="17"/>
  <c r="K776" i="17"/>
  <c r="I776" i="17"/>
  <c r="H776" i="17"/>
  <c r="G776" i="17"/>
  <c r="D775" i="17"/>
  <c r="N770" i="17"/>
  <c r="M770" i="17"/>
  <c r="L770" i="17"/>
  <c r="K770" i="17"/>
  <c r="I770" i="17"/>
  <c r="H770" i="17"/>
  <c r="G770" i="17"/>
  <c r="D769" i="17"/>
  <c r="N748" i="17"/>
  <c r="M748" i="17"/>
  <c r="L748" i="17"/>
  <c r="K748" i="17"/>
  <c r="I748" i="17"/>
  <c r="H748" i="17"/>
  <c r="G748" i="17"/>
  <c r="D747" i="17"/>
  <c r="N740" i="17"/>
  <c r="M740" i="17"/>
  <c r="L740" i="17"/>
  <c r="K740" i="17"/>
  <c r="I740" i="17"/>
  <c r="H740" i="17"/>
  <c r="G740" i="17"/>
  <c r="D739" i="17"/>
  <c r="N734" i="17"/>
  <c r="M734" i="17"/>
  <c r="L734" i="17"/>
  <c r="K734" i="17"/>
  <c r="I734" i="17"/>
  <c r="H734" i="17"/>
  <c r="G734" i="17"/>
  <c r="D733" i="17"/>
  <c r="N725" i="17"/>
  <c r="M725" i="17"/>
  <c r="L725" i="17"/>
  <c r="K725" i="17"/>
  <c r="I725" i="17"/>
  <c r="H725" i="17"/>
  <c r="G725" i="17"/>
  <c r="D724" i="17"/>
  <c r="N719" i="17"/>
  <c r="M719" i="17"/>
  <c r="L719" i="17"/>
  <c r="K719" i="17"/>
  <c r="I719" i="17"/>
  <c r="H719" i="17"/>
  <c r="G719" i="17"/>
  <c r="D718" i="17"/>
  <c r="N713" i="17"/>
  <c r="M713" i="17"/>
  <c r="L713" i="17"/>
  <c r="K713" i="17"/>
  <c r="I713" i="17"/>
  <c r="H713" i="17"/>
  <c r="G713" i="17"/>
  <c r="D712" i="17"/>
  <c r="N659" i="17"/>
  <c r="M659" i="17"/>
  <c r="L659" i="17"/>
  <c r="K659" i="17"/>
  <c r="I659" i="17"/>
  <c r="H659" i="17"/>
  <c r="G659" i="17"/>
  <c r="D658" i="17"/>
  <c r="N652" i="17"/>
  <c r="M652" i="17"/>
  <c r="L652" i="17"/>
  <c r="K652" i="17"/>
  <c r="I652" i="17"/>
  <c r="H652" i="17"/>
  <c r="G652" i="17"/>
  <c r="D651" i="17"/>
  <c r="N646" i="17"/>
  <c r="M646" i="17"/>
  <c r="L646" i="17"/>
  <c r="K646" i="17"/>
  <c r="I646" i="17"/>
  <c r="H646" i="17"/>
  <c r="G646" i="17"/>
  <c r="D645" i="17"/>
  <c r="N640" i="17"/>
  <c r="M640" i="17"/>
  <c r="L640" i="17"/>
  <c r="K640" i="17"/>
  <c r="I640" i="17"/>
  <c r="H640" i="17"/>
  <c r="G640" i="17"/>
  <c r="D639" i="17"/>
  <c r="N619" i="17"/>
  <c r="M619" i="17"/>
  <c r="L619" i="17"/>
  <c r="K619" i="17"/>
  <c r="I619" i="17"/>
  <c r="H619" i="17"/>
  <c r="G619" i="17"/>
  <c r="D618" i="17"/>
  <c r="N564" i="17"/>
  <c r="M564" i="17"/>
  <c r="L564" i="17"/>
  <c r="K564" i="17"/>
  <c r="I564" i="17"/>
  <c r="H564" i="17"/>
  <c r="G564" i="17"/>
  <c r="D563" i="17"/>
  <c r="N558" i="17"/>
  <c r="M558" i="17"/>
  <c r="L558" i="17"/>
  <c r="K558" i="17"/>
  <c r="I558" i="17"/>
  <c r="H558" i="17"/>
  <c r="G558" i="17"/>
  <c r="D557" i="17"/>
  <c r="N550" i="17"/>
  <c r="M550" i="17"/>
  <c r="L550" i="17"/>
  <c r="K550" i="17"/>
  <c r="I550" i="17"/>
  <c r="H550" i="17"/>
  <c r="G550" i="17"/>
  <c r="D549" i="17"/>
  <c r="N543" i="17"/>
  <c r="M543" i="17"/>
  <c r="L543" i="17"/>
  <c r="K543" i="17"/>
  <c r="I543" i="17"/>
  <c r="H543" i="17"/>
  <c r="G543" i="17"/>
  <c r="D542" i="17"/>
  <c r="N535" i="17"/>
  <c r="M535" i="17"/>
  <c r="L535" i="17"/>
  <c r="K535" i="17"/>
  <c r="I535" i="17"/>
  <c r="H535" i="17"/>
  <c r="G535" i="17"/>
  <c r="D534" i="17"/>
  <c r="N527" i="17"/>
  <c r="M527" i="17"/>
  <c r="L527" i="17"/>
  <c r="K527" i="17"/>
  <c r="I527" i="17"/>
  <c r="H527" i="17"/>
  <c r="G527" i="17"/>
  <c r="D526" i="17"/>
  <c r="N501" i="17"/>
  <c r="M501" i="17"/>
  <c r="L501" i="17"/>
  <c r="K501" i="17"/>
  <c r="I501" i="17"/>
  <c r="H501" i="17"/>
  <c r="G501" i="17"/>
  <c r="D500" i="17"/>
  <c r="N494" i="17"/>
  <c r="M494" i="17"/>
  <c r="L494" i="17"/>
  <c r="K494" i="17"/>
  <c r="I494" i="17"/>
  <c r="H494" i="17"/>
  <c r="G494" i="17"/>
  <c r="D493" i="17"/>
  <c r="N487" i="17"/>
  <c r="M487" i="17"/>
  <c r="L487" i="17"/>
  <c r="K487" i="17"/>
  <c r="I487" i="17"/>
  <c r="H487" i="17"/>
  <c r="G487" i="17"/>
  <c r="D486" i="17"/>
  <c r="N481" i="17"/>
  <c r="M481" i="17"/>
  <c r="L481" i="17"/>
  <c r="K481" i="17"/>
  <c r="I481" i="17"/>
  <c r="H481" i="17"/>
  <c r="G481" i="17"/>
  <c r="D480" i="17"/>
  <c r="N468" i="17"/>
  <c r="M468" i="17"/>
  <c r="L468" i="17"/>
  <c r="K468" i="17"/>
  <c r="I468" i="17"/>
  <c r="H468" i="17"/>
  <c r="G468" i="17"/>
  <c r="D467" i="17"/>
  <c r="N461" i="17"/>
  <c r="M461" i="17"/>
  <c r="L461" i="17"/>
  <c r="K461" i="17"/>
  <c r="I461" i="17"/>
  <c r="H461" i="17"/>
  <c r="G461" i="17"/>
  <c r="D460" i="17"/>
  <c r="N316" i="17"/>
  <c r="M316" i="17"/>
  <c r="L316" i="17"/>
  <c r="K316" i="17"/>
  <c r="I316" i="17"/>
  <c r="H316" i="17"/>
  <c r="G316" i="17"/>
  <c r="D315" i="17"/>
  <c r="N303" i="17"/>
  <c r="M303" i="17"/>
  <c r="L303" i="17"/>
  <c r="K303" i="17"/>
  <c r="I303" i="17"/>
  <c r="H303" i="17"/>
  <c r="G303" i="17"/>
  <c r="D302" i="17"/>
  <c r="N294" i="17"/>
  <c r="M294" i="17"/>
  <c r="L294" i="17"/>
  <c r="K294" i="17"/>
  <c r="I294" i="17"/>
  <c r="H294" i="17"/>
  <c r="G294" i="17"/>
  <c r="D293" i="17"/>
  <c r="N280" i="17"/>
  <c r="M280" i="17"/>
  <c r="L280" i="17"/>
  <c r="K280" i="17"/>
  <c r="I280" i="17"/>
  <c r="H280" i="17"/>
  <c r="G280" i="17"/>
  <c r="D279" i="17"/>
  <c r="N274" i="17"/>
  <c r="M274" i="17"/>
  <c r="L274" i="17"/>
  <c r="K274" i="17"/>
  <c r="I274" i="17"/>
  <c r="H274" i="17"/>
  <c r="G274" i="17"/>
  <c r="D273" i="17"/>
  <c r="N268" i="17"/>
  <c r="M268" i="17"/>
  <c r="L268" i="17"/>
  <c r="K268" i="17"/>
  <c r="I268" i="17"/>
  <c r="H268" i="17"/>
  <c r="G268" i="17"/>
  <c r="D267" i="17"/>
  <c r="N262" i="17"/>
  <c r="M262" i="17"/>
  <c r="L262" i="17"/>
  <c r="K262" i="17"/>
  <c r="I262" i="17"/>
  <c r="H262" i="17"/>
  <c r="G262" i="17"/>
  <c r="D261" i="17"/>
  <c r="N255" i="17"/>
  <c r="M255" i="17"/>
  <c r="L255" i="17"/>
  <c r="K255" i="17"/>
  <c r="I255" i="17"/>
  <c r="H255" i="17"/>
  <c r="G255" i="17"/>
  <c r="D254" i="17"/>
  <c r="N235" i="17"/>
  <c r="M235" i="17"/>
  <c r="L235" i="17"/>
  <c r="K235" i="17"/>
  <c r="I235" i="17"/>
  <c r="H235" i="17"/>
  <c r="G235" i="17"/>
  <c r="D234" i="17"/>
  <c r="N228" i="17"/>
  <c r="M228" i="17"/>
  <c r="L228" i="17"/>
  <c r="K228" i="17"/>
  <c r="I228" i="17"/>
  <c r="H228" i="17"/>
  <c r="G228" i="17"/>
  <c r="D227" i="17"/>
  <c r="N222" i="17"/>
  <c r="M222" i="17"/>
  <c r="L222" i="17"/>
  <c r="K222" i="17"/>
  <c r="I222" i="17"/>
  <c r="H222" i="17"/>
  <c r="G222" i="17"/>
  <c r="D221" i="17"/>
  <c r="N216" i="17"/>
  <c r="M216" i="17"/>
  <c r="L216" i="17"/>
  <c r="K216" i="17"/>
  <c r="I216" i="17"/>
  <c r="H216" i="17"/>
  <c r="G216" i="17"/>
  <c r="D215" i="17"/>
  <c r="N208" i="17"/>
  <c r="M208" i="17"/>
  <c r="L208" i="17"/>
  <c r="K208" i="17"/>
  <c r="I208" i="17"/>
  <c r="H208" i="17"/>
  <c r="G208" i="17"/>
  <c r="D207" i="17"/>
  <c r="N31" i="17"/>
  <c r="M31" i="17"/>
  <c r="L31" i="17"/>
  <c r="K31" i="17"/>
  <c r="I31" i="17"/>
  <c r="H31" i="17"/>
  <c r="G31" i="17"/>
  <c r="D30" i="17"/>
  <c r="N17" i="17"/>
  <c r="N1942" i="17" s="1"/>
  <c r="M17" i="17"/>
  <c r="M1942" i="17" s="1"/>
  <c r="L17" i="17"/>
  <c r="L1942" i="17" s="1"/>
  <c r="K17" i="17"/>
  <c r="K1942" i="17" s="1"/>
  <c r="I17" i="17"/>
  <c r="H1942" i="17" s="1"/>
  <c r="H17" i="17"/>
  <c r="G1942" i="17" s="1"/>
  <c r="G17" i="17"/>
  <c r="F1942" i="17" s="1"/>
  <c r="D16" i="17"/>
  <c r="X194" i="2"/>
  <c r="X196" i="2"/>
  <c r="X197" i="2"/>
  <c r="X215" i="2"/>
  <c r="X218" i="2"/>
  <c r="X227" i="2"/>
  <c r="X228" i="2"/>
  <c r="X381" i="2"/>
  <c r="X390" i="2"/>
  <c r="X391" i="2"/>
  <c r="X394" i="2"/>
  <c r="X418" i="2"/>
  <c r="X423" i="2"/>
  <c r="X424" i="2"/>
  <c r="X477" i="2"/>
  <c r="X494" i="2"/>
  <c r="X497" i="2"/>
  <c r="X546" i="2"/>
  <c r="X548" i="2"/>
  <c r="X549" i="2"/>
  <c r="X553" i="2"/>
  <c r="X574" i="2"/>
  <c r="X578" i="2"/>
  <c r="X599" i="2"/>
  <c r="X602" i="2"/>
  <c r="X609" i="2"/>
  <c r="X610" i="2"/>
  <c r="X624" i="2"/>
  <c r="X652" i="2"/>
  <c r="X660" i="2"/>
  <c r="X667" i="2"/>
  <c r="X670" i="2"/>
  <c r="X671" i="2"/>
  <c r="X693" i="2"/>
  <c r="X702" i="2"/>
  <c r="X723" i="2"/>
  <c r="X724" i="2"/>
  <c r="X733" i="2"/>
  <c r="X734" i="2"/>
  <c r="X757" i="2"/>
  <c r="X759" i="2"/>
  <c r="X760" i="2"/>
  <c r="X761" i="2"/>
  <c r="X762" i="2"/>
  <c r="X771" i="2"/>
  <c r="X773" i="2"/>
  <c r="X777" i="2"/>
  <c r="X780" i="2"/>
  <c r="X781" i="2"/>
  <c r="X797" i="2"/>
  <c r="X798" i="2"/>
  <c r="X808" i="2"/>
  <c r="X809" i="2"/>
  <c r="X828" i="2"/>
  <c r="X829" i="2"/>
  <c r="X835" i="2"/>
  <c r="X836" i="2"/>
  <c r="X843" i="2"/>
  <c r="X844" i="2"/>
  <c r="X855" i="2"/>
  <c r="X858" i="2"/>
  <c r="X859" i="2"/>
  <c r="X860" i="2"/>
  <c r="X866" i="2"/>
  <c r="X868" i="2"/>
  <c r="X869" i="2"/>
  <c r="X870" i="2"/>
  <c r="X875" i="2"/>
  <c r="X876" i="2"/>
  <c r="X878" i="2"/>
  <c r="X879" i="2"/>
  <c r="X887" i="2"/>
  <c r="X888" i="2"/>
  <c r="X889" i="2"/>
  <c r="X890" i="2"/>
  <c r="X892" i="2"/>
  <c r="X893" i="2"/>
  <c r="X894" i="2"/>
  <c r="X895" i="2"/>
  <c r="X905" i="2"/>
  <c r="X906" i="2"/>
  <c r="X911" i="2"/>
  <c r="X912" i="2"/>
  <c r="X919" i="2"/>
  <c r="X920" i="2"/>
  <c r="X921" i="2"/>
  <c r="X922" i="2"/>
  <c r="X928" i="2"/>
  <c r="X934" i="2"/>
  <c r="X942" i="2"/>
  <c r="X944" i="2"/>
  <c r="X945" i="2"/>
  <c r="X952" i="2"/>
  <c r="X953" i="2"/>
  <c r="X980" i="2"/>
  <c r="P871" i="2"/>
  <c r="T871" i="2" s="1"/>
  <c r="U871" i="2" s="1"/>
  <c r="P872" i="2"/>
  <c r="T872" i="2" s="1"/>
  <c r="U872" i="2" s="1"/>
  <c r="P873" i="2"/>
  <c r="P874" i="2"/>
  <c r="P875" i="2"/>
  <c r="R875" i="2" s="1"/>
  <c r="S875" i="2" s="1"/>
  <c r="P876" i="2"/>
  <c r="T876" i="2" s="1"/>
  <c r="U876" i="2" s="1"/>
  <c r="P877" i="2"/>
  <c r="R877" i="2" s="1"/>
  <c r="S877" i="2" s="1"/>
  <c r="P878" i="2"/>
  <c r="T878" i="2" s="1"/>
  <c r="U878" i="2" s="1"/>
  <c r="P879" i="2"/>
  <c r="R879" i="2" s="1"/>
  <c r="S879" i="2" s="1"/>
  <c r="P880" i="2"/>
  <c r="R880" i="2" s="1"/>
  <c r="S880" i="2" s="1"/>
  <c r="P881" i="2"/>
  <c r="R881" i="2" s="1"/>
  <c r="S881" i="2" s="1"/>
  <c r="P882" i="2"/>
  <c r="T882" i="2" s="1"/>
  <c r="U882" i="2" s="1"/>
  <c r="P883" i="2"/>
  <c r="T883" i="2" s="1"/>
  <c r="U883" i="2" s="1"/>
  <c r="P884" i="2"/>
  <c r="T884" i="2" s="1"/>
  <c r="U884" i="2" s="1"/>
  <c r="P885" i="2"/>
  <c r="P886" i="2"/>
  <c r="R886" i="2" s="1"/>
  <c r="S886" i="2" s="1"/>
  <c r="P887" i="2"/>
  <c r="R887" i="2" s="1"/>
  <c r="S887" i="2" s="1"/>
  <c r="P888" i="2"/>
  <c r="T888" i="2" s="1"/>
  <c r="U888" i="2" s="1"/>
  <c r="P889" i="2"/>
  <c r="R889" i="2" s="1"/>
  <c r="S889" i="2" s="1"/>
  <c r="P890" i="2"/>
  <c r="R890" i="2" s="1"/>
  <c r="S890" i="2" s="1"/>
  <c r="P891" i="2"/>
  <c r="P892" i="2"/>
  <c r="P893" i="2"/>
  <c r="R893" i="2" s="1"/>
  <c r="S893" i="2" s="1"/>
  <c r="P894" i="2"/>
  <c r="T894" i="2" s="1"/>
  <c r="U894" i="2" s="1"/>
  <c r="P895" i="2"/>
  <c r="T895" i="2" s="1"/>
  <c r="U895" i="2" s="1"/>
  <c r="P896" i="2"/>
  <c r="T896" i="2" s="1"/>
  <c r="U896" i="2" s="1"/>
  <c r="P897" i="2"/>
  <c r="R897" i="2" s="1"/>
  <c r="S897" i="2" s="1"/>
  <c r="P898" i="2"/>
  <c r="R898" i="2" s="1"/>
  <c r="S898" i="2" s="1"/>
  <c r="P899" i="2"/>
  <c r="T899" i="2" s="1"/>
  <c r="U899" i="2" s="1"/>
  <c r="P900" i="2"/>
  <c r="T900" i="2" s="1"/>
  <c r="U900" i="2" s="1"/>
  <c r="P901" i="2"/>
  <c r="T901" i="2" s="1"/>
  <c r="U901" i="2" s="1"/>
  <c r="P902" i="2"/>
  <c r="T902" i="2" s="1"/>
  <c r="U902" i="2" s="1"/>
  <c r="P903" i="2"/>
  <c r="P904" i="2"/>
  <c r="R904" i="2" s="1"/>
  <c r="S904" i="2" s="1"/>
  <c r="P905" i="2"/>
  <c r="R905" i="2" s="1"/>
  <c r="S905" i="2" s="1"/>
  <c r="P906" i="2"/>
  <c r="T906" i="2" s="1"/>
  <c r="U906" i="2" s="1"/>
  <c r="P907" i="2"/>
  <c r="T907" i="2" s="1"/>
  <c r="U907" i="2" s="1"/>
  <c r="P908" i="2"/>
  <c r="T908" i="2" s="1"/>
  <c r="U908" i="2" s="1"/>
  <c r="P909" i="2"/>
  <c r="P910" i="2"/>
  <c r="R910" i="2" s="1"/>
  <c r="S910" i="2" s="1"/>
  <c r="P911" i="2"/>
  <c r="R911" i="2" s="1"/>
  <c r="S911" i="2" s="1"/>
  <c r="P912" i="2"/>
  <c r="T912" i="2" s="1"/>
  <c r="U912" i="2" s="1"/>
  <c r="P913" i="2"/>
  <c r="T913" i="2" s="1"/>
  <c r="U913" i="2" s="1"/>
  <c r="P914" i="2"/>
  <c r="R914" i="2" s="1"/>
  <c r="S914" i="2" s="1"/>
  <c r="P915" i="2"/>
  <c r="R915" i="2" s="1"/>
  <c r="S915" i="2" s="1"/>
  <c r="P916" i="2"/>
  <c r="R916" i="2" s="1"/>
  <c r="S916" i="2" s="1"/>
  <c r="P917" i="2"/>
  <c r="T917" i="2" s="1"/>
  <c r="U917" i="2" s="1"/>
  <c r="P918" i="2"/>
  <c r="T918" i="2" s="1"/>
  <c r="U918" i="2" s="1"/>
  <c r="P919" i="2"/>
  <c r="R919" i="2" s="1"/>
  <c r="S919" i="2" s="1"/>
  <c r="P920" i="2"/>
  <c r="R920" i="2" s="1"/>
  <c r="S920" i="2" s="1"/>
  <c r="P921" i="2"/>
  <c r="P922" i="2"/>
  <c r="P923" i="2"/>
  <c r="T923" i="2" s="1"/>
  <c r="U923" i="2" s="1"/>
  <c r="P924" i="2"/>
  <c r="T924" i="2" s="1"/>
  <c r="U924" i="2" s="1"/>
  <c r="P925" i="2"/>
  <c r="T925" i="2" s="1"/>
  <c r="U925" i="2" s="1"/>
  <c r="P926" i="2"/>
  <c r="P927" i="2"/>
  <c r="R927" i="2" s="1"/>
  <c r="S927" i="2" s="1"/>
  <c r="P928" i="2"/>
  <c r="R928" i="2" s="1"/>
  <c r="S928" i="2" s="1"/>
  <c r="P929" i="2"/>
  <c r="T929" i="2" s="1"/>
  <c r="U929" i="2" s="1"/>
  <c r="P930" i="2"/>
  <c r="T930" i="2" s="1"/>
  <c r="U930" i="2" s="1"/>
  <c r="P931" i="2"/>
  <c r="R931" i="2" s="1"/>
  <c r="S931" i="2" s="1"/>
  <c r="P932" i="2"/>
  <c r="R932" i="2" s="1"/>
  <c r="S932" i="2" s="1"/>
  <c r="P933" i="2"/>
  <c r="R933" i="2" s="1"/>
  <c r="S933" i="2" s="1"/>
  <c r="P934" i="2"/>
  <c r="T934" i="2" s="1"/>
  <c r="U934" i="2" s="1"/>
  <c r="P935" i="2"/>
  <c r="T935" i="2" s="1"/>
  <c r="U935" i="2" s="1"/>
  <c r="P936" i="2"/>
  <c r="T936" i="2" s="1"/>
  <c r="U936" i="2" s="1"/>
  <c r="P937" i="2"/>
  <c r="P938" i="2"/>
  <c r="P939" i="2"/>
  <c r="P940" i="2"/>
  <c r="T940" i="2" s="1"/>
  <c r="U940" i="2" s="1"/>
  <c r="P941" i="2"/>
  <c r="T941" i="2" s="1"/>
  <c r="U941" i="2" s="1"/>
  <c r="P942" i="2"/>
  <c r="R942" i="2" s="1"/>
  <c r="S942" i="2" s="1"/>
  <c r="P943" i="2"/>
  <c r="R943" i="2" s="1"/>
  <c r="S943" i="2" s="1"/>
  <c r="P944" i="2"/>
  <c r="R944" i="2" s="1"/>
  <c r="S944" i="2" s="1"/>
  <c r="P945" i="2"/>
  <c r="R945" i="2" s="1"/>
  <c r="S945" i="2" s="1"/>
  <c r="P946" i="2"/>
  <c r="P947" i="2"/>
  <c r="T947" i="2" s="1"/>
  <c r="U947" i="2" s="1"/>
  <c r="P948" i="2"/>
  <c r="P949" i="2"/>
  <c r="P950" i="2"/>
  <c r="P951" i="2"/>
  <c r="T951" i="2" s="1"/>
  <c r="U951" i="2" s="1"/>
  <c r="P952" i="2"/>
  <c r="R952" i="2" s="1"/>
  <c r="S952" i="2" s="1"/>
  <c r="P953" i="2"/>
  <c r="R953" i="2" s="1"/>
  <c r="S953" i="2" s="1"/>
  <c r="P954" i="2"/>
  <c r="R954" i="2" s="1"/>
  <c r="S954" i="2" s="1"/>
  <c r="P955" i="2"/>
  <c r="R955" i="2" s="1"/>
  <c r="S955" i="2" s="1"/>
  <c r="P956" i="2"/>
  <c r="R956" i="2" s="1"/>
  <c r="S956" i="2" s="1"/>
  <c r="P957" i="2"/>
  <c r="R957" i="2" s="1"/>
  <c r="S957" i="2" s="1"/>
  <c r="P958" i="2"/>
  <c r="R958" i="2" s="1"/>
  <c r="S958" i="2" s="1"/>
  <c r="P959" i="2"/>
  <c r="R959" i="2" s="1"/>
  <c r="S959" i="2" s="1"/>
  <c r="P960" i="2"/>
  <c r="R960" i="2" s="1"/>
  <c r="S960" i="2" s="1"/>
  <c r="P961" i="2"/>
  <c r="R961" i="2" s="1"/>
  <c r="S961" i="2" s="1"/>
  <c r="P962" i="2"/>
  <c r="T962" i="2" s="1"/>
  <c r="U962" i="2" s="1"/>
  <c r="P963" i="2"/>
  <c r="T963" i="2" s="1"/>
  <c r="U963" i="2" s="1"/>
  <c r="P964" i="2"/>
  <c r="T964" i="2" s="1"/>
  <c r="U964" i="2" s="1"/>
  <c r="P965" i="2"/>
  <c r="R965" i="2" s="1"/>
  <c r="S965" i="2" s="1"/>
  <c r="P966" i="2"/>
  <c r="R966" i="2" s="1"/>
  <c r="S966" i="2" s="1"/>
  <c r="P967" i="2"/>
  <c r="T967" i="2" s="1"/>
  <c r="U967" i="2" s="1"/>
  <c r="P968" i="2"/>
  <c r="R968" i="2" s="1"/>
  <c r="S968" i="2" s="1"/>
  <c r="P969" i="2"/>
  <c r="R969" i="2" s="1"/>
  <c r="S969" i="2" s="1"/>
  <c r="P970" i="2"/>
  <c r="P971" i="2"/>
  <c r="P972" i="2"/>
  <c r="P973" i="2"/>
  <c r="T973" i="2" s="1"/>
  <c r="U973" i="2" s="1"/>
  <c r="P974" i="2"/>
  <c r="T974" i="2" s="1"/>
  <c r="U974" i="2" s="1"/>
  <c r="P975" i="2"/>
  <c r="P976" i="2"/>
  <c r="R976" i="2" s="1"/>
  <c r="S976" i="2" s="1"/>
  <c r="P977" i="2"/>
  <c r="P978" i="2"/>
  <c r="T978" i="2" s="1"/>
  <c r="U978" i="2" s="1"/>
  <c r="P979" i="2"/>
  <c r="T979" i="2" s="1"/>
  <c r="U979" i="2" s="1"/>
  <c r="P980" i="2"/>
  <c r="P981" i="2"/>
  <c r="R981" i="2" s="1"/>
  <c r="S981" i="2" s="1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R873" i="2"/>
  <c r="S873" i="2" s="1"/>
  <c r="R874" i="2"/>
  <c r="S874" i="2" s="1"/>
  <c r="R884" i="2"/>
  <c r="S884" i="2" s="1"/>
  <c r="R885" i="2"/>
  <c r="S885" i="2" s="1"/>
  <c r="R891" i="2"/>
  <c r="S891" i="2" s="1"/>
  <c r="R892" i="2"/>
  <c r="S892" i="2" s="1"/>
  <c r="R902" i="2"/>
  <c r="S902" i="2" s="1"/>
  <c r="R903" i="2"/>
  <c r="S903" i="2" s="1"/>
  <c r="R908" i="2"/>
  <c r="S908" i="2" s="1"/>
  <c r="R909" i="2"/>
  <c r="S909" i="2" s="1"/>
  <c r="R921" i="2"/>
  <c r="S921" i="2" s="1"/>
  <c r="R922" i="2"/>
  <c r="S922" i="2" s="1"/>
  <c r="R925" i="2"/>
  <c r="S925" i="2" s="1"/>
  <c r="R926" i="2"/>
  <c r="S926" i="2" s="1"/>
  <c r="R937" i="2"/>
  <c r="S937" i="2" s="1"/>
  <c r="R938" i="2"/>
  <c r="S938" i="2" s="1"/>
  <c r="R939" i="2"/>
  <c r="S939" i="2" s="1"/>
  <c r="R948" i="2"/>
  <c r="S948" i="2" s="1"/>
  <c r="R949" i="2"/>
  <c r="S949" i="2" s="1"/>
  <c r="R950" i="2"/>
  <c r="S950" i="2" s="1"/>
  <c r="R951" i="2"/>
  <c r="S951" i="2" s="1"/>
  <c r="R970" i="2"/>
  <c r="S970" i="2" s="1"/>
  <c r="R971" i="2"/>
  <c r="S971" i="2" s="1"/>
  <c r="R975" i="2"/>
  <c r="S975" i="2" s="1"/>
  <c r="R977" i="2"/>
  <c r="S977" i="2" s="1"/>
  <c r="T873" i="2"/>
  <c r="U873" i="2" s="1"/>
  <c r="T874" i="2"/>
  <c r="U874" i="2" s="1"/>
  <c r="T875" i="2"/>
  <c r="U875" i="2" s="1"/>
  <c r="T879" i="2"/>
  <c r="U879" i="2" s="1"/>
  <c r="T880" i="2"/>
  <c r="U880" i="2" s="1"/>
  <c r="T881" i="2"/>
  <c r="U881" i="2" s="1"/>
  <c r="T885" i="2"/>
  <c r="U885" i="2" s="1"/>
  <c r="T886" i="2"/>
  <c r="U886" i="2" s="1"/>
  <c r="T887" i="2"/>
  <c r="U887" i="2" s="1"/>
  <c r="T891" i="2"/>
  <c r="U891" i="2" s="1"/>
  <c r="T892" i="2"/>
  <c r="U892" i="2" s="1"/>
  <c r="T903" i="2"/>
  <c r="U903" i="2" s="1"/>
  <c r="T904" i="2"/>
  <c r="U904" i="2" s="1"/>
  <c r="T905" i="2"/>
  <c r="U905" i="2" s="1"/>
  <c r="T909" i="2"/>
  <c r="U909" i="2" s="1"/>
  <c r="T910" i="2"/>
  <c r="U910" i="2" s="1"/>
  <c r="T914" i="2"/>
  <c r="U914" i="2" s="1"/>
  <c r="T915" i="2"/>
  <c r="U915" i="2" s="1"/>
  <c r="T916" i="2"/>
  <c r="U916" i="2" s="1"/>
  <c r="T920" i="2"/>
  <c r="U920" i="2" s="1"/>
  <c r="T921" i="2"/>
  <c r="U921" i="2" s="1"/>
  <c r="T922" i="2"/>
  <c r="U922" i="2" s="1"/>
  <c r="T926" i="2"/>
  <c r="U926" i="2" s="1"/>
  <c r="T927" i="2"/>
  <c r="U927" i="2" s="1"/>
  <c r="T928" i="2"/>
  <c r="U928" i="2" s="1"/>
  <c r="T931" i="2"/>
  <c r="U931" i="2" s="1"/>
  <c r="T932" i="2"/>
  <c r="U932" i="2" s="1"/>
  <c r="T933" i="2"/>
  <c r="U933" i="2" s="1"/>
  <c r="T937" i="2"/>
  <c r="U937" i="2" s="1"/>
  <c r="T938" i="2"/>
  <c r="U938" i="2" s="1"/>
  <c r="T939" i="2"/>
  <c r="U939" i="2" s="1"/>
  <c r="T943" i="2"/>
  <c r="U943" i="2" s="1"/>
  <c r="T944" i="2"/>
  <c r="U944" i="2" s="1"/>
  <c r="T945" i="2"/>
  <c r="U945" i="2" s="1"/>
  <c r="T948" i="2"/>
  <c r="U948" i="2" s="1"/>
  <c r="T949" i="2"/>
  <c r="U949" i="2" s="1"/>
  <c r="T950" i="2"/>
  <c r="U950" i="2" s="1"/>
  <c r="T954" i="2"/>
  <c r="U954" i="2" s="1"/>
  <c r="T955" i="2"/>
  <c r="U955" i="2" s="1"/>
  <c r="T956" i="2"/>
  <c r="U956" i="2" s="1"/>
  <c r="T959" i="2"/>
  <c r="T960" i="2"/>
  <c r="U960" i="2" s="1"/>
  <c r="T961" i="2"/>
  <c r="U961" i="2" s="1"/>
  <c r="T965" i="2"/>
  <c r="U965" i="2" s="1"/>
  <c r="T966" i="2"/>
  <c r="U966" i="2" s="1"/>
  <c r="T970" i="2"/>
  <c r="U970" i="2" s="1"/>
  <c r="T971" i="2"/>
  <c r="U971" i="2" s="1"/>
  <c r="T972" i="2"/>
  <c r="U972" i="2" s="1"/>
  <c r="T975" i="2"/>
  <c r="U975" i="2" s="1"/>
  <c r="T976" i="2"/>
  <c r="U976" i="2" s="1"/>
  <c r="T977" i="2"/>
  <c r="U977" i="2" s="1"/>
  <c r="T981" i="2"/>
  <c r="U981" i="2" s="1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A429" i="2" l="1"/>
  <c r="X429" i="2" s="1"/>
  <c r="A726" i="2"/>
  <c r="X726" i="2" s="1"/>
  <c r="X725" i="2"/>
  <c r="A612" i="2"/>
  <c r="X611" i="2"/>
  <c r="X382" i="2"/>
  <c r="A1079" i="2"/>
  <c r="X1079" i="2" s="1"/>
  <c r="X554" i="2"/>
  <c r="X668" i="2"/>
  <c r="A9" i="2"/>
  <c r="X9" i="2" s="1"/>
  <c r="A1200" i="2"/>
  <c r="A1201" i="2" s="1"/>
  <c r="A1202" i="2" s="1"/>
  <c r="X1202" i="2" s="1"/>
  <c r="A801" i="2"/>
  <c r="X801" i="2" s="1"/>
  <c r="X199" i="2"/>
  <c r="A924" i="2"/>
  <c r="A925" i="2" s="1"/>
  <c r="X923" i="2"/>
  <c r="A662" i="2"/>
  <c r="A663" i="2" s="1"/>
  <c r="X661" i="2"/>
  <c r="A1206" i="2"/>
  <c r="X1206" i="2" s="1"/>
  <c r="X1205" i="2"/>
  <c r="A783" i="2"/>
  <c r="X783" i="2" s="1"/>
  <c r="X782" i="2"/>
  <c r="A955" i="2"/>
  <c r="A956" i="2" s="1"/>
  <c r="X954" i="2"/>
  <c r="A1217" i="2"/>
  <c r="A1218" i="2" s="1"/>
  <c r="X1216" i="2"/>
  <c r="A480" i="2"/>
  <c r="X480" i="2" s="1"/>
  <c r="X479" i="2"/>
  <c r="A1034" i="2"/>
  <c r="A1035" i="2" s="1"/>
  <c r="X1033" i="2"/>
  <c r="A580" i="2"/>
  <c r="X580" i="2" s="1"/>
  <c r="A654" i="2"/>
  <c r="X654" i="2" s="1"/>
  <c r="X837" i="2"/>
  <c r="X1204" i="2"/>
  <c r="X605" i="2"/>
  <c r="X1088" i="2"/>
  <c r="X871" i="2"/>
  <c r="X813" i="2"/>
  <c r="X907" i="2"/>
  <c r="X232" i="2"/>
  <c r="A420" i="2"/>
  <c r="X420" i="2" s="1"/>
  <c r="A583" i="2"/>
  <c r="A584" i="2" s="1"/>
  <c r="X584" i="2" s="1"/>
  <c r="X703" i="2"/>
  <c r="X395" i="2"/>
  <c r="X795" i="2"/>
  <c r="X192" i="2"/>
  <c r="A727" i="2"/>
  <c r="A673" i="2"/>
  <c r="A989" i="2"/>
  <c r="X989" i="2" s="1"/>
  <c r="A430" i="2"/>
  <c r="X1089" i="2"/>
  <c r="X1226" i="2"/>
  <c r="A1227" i="2"/>
  <c r="X1209" i="2"/>
  <c r="A1210" i="2"/>
  <c r="X1201" i="2"/>
  <c r="X1090" i="2"/>
  <c r="A1091" i="2"/>
  <c r="A1191" i="2"/>
  <c r="X1190" i="2"/>
  <c r="A1085" i="2"/>
  <c r="X1085" i="2" s="1"/>
  <c r="X1084" i="2"/>
  <c r="A1075" i="2"/>
  <c r="X1074" i="2"/>
  <c r="A1065" i="2"/>
  <c r="X1064" i="2"/>
  <c r="A1029" i="2"/>
  <c r="X1028" i="2"/>
  <c r="X1018" i="2"/>
  <c r="A1019" i="2"/>
  <c r="A1012" i="2"/>
  <c r="X1011" i="2"/>
  <c r="X1010" i="2"/>
  <c r="A1007" i="2"/>
  <c r="X1006" i="2"/>
  <c r="X1005" i="2"/>
  <c r="A985" i="2"/>
  <c r="X985" i="2" s="1"/>
  <c r="X984" i="2"/>
  <c r="X955" i="2"/>
  <c r="A947" i="2"/>
  <c r="X946" i="2"/>
  <c r="A936" i="2"/>
  <c r="A930" i="2"/>
  <c r="A914" i="2"/>
  <c r="X913" i="2"/>
  <c r="A909" i="2"/>
  <c r="X908" i="2"/>
  <c r="A897" i="2"/>
  <c r="A881" i="2"/>
  <c r="X880" i="2"/>
  <c r="A873" i="2"/>
  <c r="X872" i="2"/>
  <c r="A864" i="2"/>
  <c r="X863" i="2"/>
  <c r="A849" i="2"/>
  <c r="X845" i="2"/>
  <c r="A839" i="2"/>
  <c r="X838" i="2"/>
  <c r="A815" i="2"/>
  <c r="X814" i="2"/>
  <c r="A831" i="2"/>
  <c r="X830" i="2"/>
  <c r="A802" i="2"/>
  <c r="A784" i="2"/>
  <c r="A788" i="2"/>
  <c r="A764" i="2"/>
  <c r="X763" i="2"/>
  <c r="A739" i="2"/>
  <c r="X738" i="2"/>
  <c r="X737" i="2"/>
  <c r="A709" i="2"/>
  <c r="A705" i="2"/>
  <c r="X704" i="2"/>
  <c r="A695" i="2"/>
  <c r="A638" i="2"/>
  <c r="X637" i="2"/>
  <c r="X636" i="2"/>
  <c r="A613" i="2"/>
  <c r="X612" i="2"/>
  <c r="A628" i="2"/>
  <c r="X627" i="2"/>
  <c r="A607" i="2"/>
  <c r="X606" i="2"/>
  <c r="A596" i="2"/>
  <c r="A591" i="2"/>
  <c r="X590" i="2"/>
  <c r="X559" i="2"/>
  <c r="A560" i="2"/>
  <c r="X558" i="2"/>
  <c r="A551" i="2"/>
  <c r="X551" i="2" s="1"/>
  <c r="X550" i="2"/>
  <c r="A499" i="2"/>
  <c r="A481" i="2"/>
  <c r="X416" i="2"/>
  <c r="A397" i="2"/>
  <c r="X396" i="2"/>
  <c r="A384" i="2"/>
  <c r="X383" i="2"/>
  <c r="A241" i="2"/>
  <c r="X233" i="2"/>
  <c r="A234" i="2"/>
  <c r="A230" i="2"/>
  <c r="X230" i="2" s="1"/>
  <c r="X229" i="2"/>
  <c r="X220" i="2"/>
  <c r="A221" i="2"/>
  <c r="X219" i="2"/>
  <c r="A201" i="2"/>
  <c r="X200" i="2"/>
  <c r="X21" i="2"/>
  <c r="A22" i="2"/>
  <c r="X20" i="2"/>
  <c r="A12" i="2"/>
  <c r="T1004" i="2"/>
  <c r="U1004" i="2" s="1"/>
  <c r="R962" i="2"/>
  <c r="S962" i="2" s="1"/>
  <c r="R1203" i="2"/>
  <c r="S1203" i="2" s="1"/>
  <c r="T1083" i="2"/>
  <c r="U1083" i="2" s="1"/>
  <c r="R1083" i="2"/>
  <c r="S1083" i="2" s="1"/>
  <c r="R1071" i="2"/>
  <c r="S1071" i="2" s="1"/>
  <c r="T893" i="2"/>
  <c r="U893" i="2" s="1"/>
  <c r="R894" i="2"/>
  <c r="S894" i="2" s="1"/>
  <c r="T911" i="2"/>
  <c r="U911" i="2" s="1"/>
  <c r="R1066" i="2"/>
  <c r="S1066" i="2" s="1"/>
  <c r="R1065" i="2"/>
  <c r="S1065" i="2" s="1"/>
  <c r="R947" i="2"/>
  <c r="S947" i="2" s="1"/>
  <c r="R899" i="2"/>
  <c r="S899" i="2" s="1"/>
  <c r="T1082" i="2"/>
  <c r="U1082" i="2" s="1"/>
  <c r="T1070" i="2"/>
  <c r="U1070" i="2" s="1"/>
  <c r="T1069" i="2"/>
  <c r="U1069" i="2" s="1"/>
  <c r="T898" i="2"/>
  <c r="U898" i="2" s="1"/>
  <c r="T897" i="2"/>
  <c r="U897" i="2" s="1"/>
  <c r="R964" i="2"/>
  <c r="S964" i="2" s="1"/>
  <c r="T1068" i="2"/>
  <c r="U1068" i="2" s="1"/>
  <c r="T1005" i="2"/>
  <c r="U1005" i="2" s="1"/>
  <c r="T1006" i="2"/>
  <c r="U1006" i="2" s="1"/>
  <c r="R1064" i="2"/>
  <c r="S1064" i="2" s="1"/>
  <c r="T1062" i="2"/>
  <c r="U1062" i="2" s="1"/>
  <c r="T1007" i="2"/>
  <c r="U1007" i="2" s="1"/>
  <c r="T946" i="2"/>
  <c r="U946" i="2" s="1"/>
  <c r="R946" i="2"/>
  <c r="S946" i="2" s="1"/>
  <c r="T1063" i="2"/>
  <c r="U1063" i="2" s="1"/>
  <c r="R1063" i="2"/>
  <c r="S1063" i="2" s="1"/>
  <c r="R1067" i="2"/>
  <c r="S1067" i="2" s="1"/>
  <c r="R936" i="2"/>
  <c r="S936" i="2" s="1"/>
  <c r="T969" i="2"/>
  <c r="U969" i="2" s="1"/>
  <c r="R967" i="2"/>
  <c r="S967" i="2" s="1"/>
  <c r="R935" i="2"/>
  <c r="S935" i="2" s="1"/>
  <c r="T968" i="2"/>
  <c r="U968" i="2" s="1"/>
  <c r="T952" i="2"/>
  <c r="U952" i="2" s="1"/>
  <c r="T889" i="2"/>
  <c r="U889" i="2" s="1"/>
  <c r="T877" i="2"/>
  <c r="U877" i="2" s="1"/>
  <c r="R934" i="2"/>
  <c r="S934" i="2" s="1"/>
  <c r="R876" i="2"/>
  <c r="S876" i="2" s="1"/>
  <c r="T980" i="2"/>
  <c r="U980" i="2" s="1"/>
  <c r="T953" i="2"/>
  <c r="U953" i="2" s="1"/>
  <c r="T919" i="2"/>
  <c r="U919" i="2" s="1"/>
  <c r="T890" i="2"/>
  <c r="U890" i="2" s="1"/>
  <c r="R963" i="2"/>
  <c r="S963" i="2" s="1"/>
  <c r="R979" i="2"/>
  <c r="S979" i="2" s="1"/>
  <c r="T942" i="2"/>
  <c r="U942" i="2" s="1"/>
  <c r="R978" i="2"/>
  <c r="S978" i="2" s="1"/>
  <c r="R924" i="2"/>
  <c r="S924" i="2" s="1"/>
  <c r="R918" i="2"/>
  <c r="S918" i="2" s="1"/>
  <c r="R907" i="2"/>
  <c r="S907" i="2" s="1"/>
  <c r="R901" i="2"/>
  <c r="S901" i="2" s="1"/>
  <c r="R883" i="2"/>
  <c r="S883" i="2" s="1"/>
  <c r="R923" i="2"/>
  <c r="S923" i="2" s="1"/>
  <c r="R917" i="2"/>
  <c r="S917" i="2" s="1"/>
  <c r="R906" i="2"/>
  <c r="S906" i="2" s="1"/>
  <c r="R900" i="2"/>
  <c r="S900" i="2" s="1"/>
  <c r="R888" i="2"/>
  <c r="S888" i="2" s="1"/>
  <c r="R882" i="2"/>
  <c r="S882" i="2" s="1"/>
  <c r="R974" i="2"/>
  <c r="S974" i="2" s="1"/>
  <c r="R973" i="2"/>
  <c r="S973" i="2" s="1"/>
  <c r="R941" i="2"/>
  <c r="S941" i="2" s="1"/>
  <c r="R930" i="2"/>
  <c r="S930" i="2" s="1"/>
  <c r="R913" i="2"/>
  <c r="S913" i="2" s="1"/>
  <c r="R896" i="2"/>
  <c r="S896" i="2" s="1"/>
  <c r="R878" i="2"/>
  <c r="S878" i="2" s="1"/>
  <c r="R872" i="2"/>
  <c r="S872" i="2" s="1"/>
  <c r="R980" i="2"/>
  <c r="S980" i="2" s="1"/>
  <c r="T958" i="2"/>
  <c r="U958" i="2" s="1"/>
  <c r="R972" i="2"/>
  <c r="S972" i="2" s="1"/>
  <c r="R940" i="2"/>
  <c r="S940" i="2" s="1"/>
  <c r="R929" i="2"/>
  <c r="S929" i="2" s="1"/>
  <c r="R912" i="2"/>
  <c r="S912" i="2" s="1"/>
  <c r="R895" i="2"/>
  <c r="S895" i="2" s="1"/>
  <c r="R871" i="2"/>
  <c r="S871" i="2" s="1"/>
  <c r="T957" i="2"/>
  <c r="U957" i="2" s="1"/>
  <c r="U959" i="2"/>
  <c r="P468" i="2"/>
  <c r="R468" i="2" s="1"/>
  <c r="S468" i="2" s="1"/>
  <c r="P343" i="2"/>
  <c r="T343" i="2" s="1"/>
  <c r="U343" i="2" s="1"/>
  <c r="P239" i="2"/>
  <c r="R239" i="2" s="1"/>
  <c r="S239" i="2" s="1"/>
  <c r="Q468" i="2"/>
  <c r="Q343" i="2"/>
  <c r="Q239" i="2"/>
  <c r="R343" i="2"/>
  <c r="S343" i="2" s="1"/>
  <c r="T239" i="2"/>
  <c r="U239" i="2" s="1"/>
  <c r="V468" i="2"/>
  <c r="V343" i="2"/>
  <c r="V239" i="2"/>
  <c r="W468" i="2"/>
  <c r="W343" i="2"/>
  <c r="W239" i="2"/>
  <c r="H5" i="2"/>
  <c r="C7" i="3"/>
  <c r="X924" i="2" l="1"/>
  <c r="A990" i="2"/>
  <c r="A655" i="2"/>
  <c r="X662" i="2"/>
  <c r="X1200" i="2"/>
  <c r="X1218" i="2"/>
  <c r="A1219" i="2"/>
  <c r="X1219" i="2" s="1"/>
  <c r="X1034" i="2"/>
  <c r="X1217" i="2"/>
  <c r="X583" i="2"/>
  <c r="A674" i="2"/>
  <c r="X673" i="2"/>
  <c r="A728" i="2"/>
  <c r="X727" i="2"/>
  <c r="A431" i="2"/>
  <c r="X430" i="2"/>
  <c r="A1228" i="2"/>
  <c r="X1227" i="2"/>
  <c r="A1211" i="2"/>
  <c r="X1210" i="2"/>
  <c r="A1192" i="2"/>
  <c r="X1191" i="2"/>
  <c r="X1091" i="2"/>
  <c r="A1092" i="2"/>
  <c r="A1076" i="2"/>
  <c r="X1076" i="2" s="1"/>
  <c r="X1075" i="2"/>
  <c r="A1066" i="2"/>
  <c r="X1065" i="2"/>
  <c r="A1036" i="2"/>
  <c r="X1035" i="2"/>
  <c r="A1030" i="2"/>
  <c r="X1030" i="2" s="1"/>
  <c r="X1029" i="2"/>
  <c r="X1019" i="2"/>
  <c r="A1020" i="2"/>
  <c r="A1013" i="2"/>
  <c r="X1012" i="2"/>
  <c r="A1008" i="2"/>
  <c r="X1008" i="2" s="1"/>
  <c r="X1007" i="2"/>
  <c r="X990" i="2"/>
  <c r="A991" i="2"/>
  <c r="X956" i="2"/>
  <c r="A957" i="2"/>
  <c r="A948" i="2"/>
  <c r="X947" i="2"/>
  <c r="A937" i="2"/>
  <c r="X936" i="2"/>
  <c r="X930" i="2"/>
  <c r="A931" i="2"/>
  <c r="A926" i="2"/>
  <c r="X925" i="2"/>
  <c r="A915" i="2"/>
  <c r="X914" i="2"/>
  <c r="X897" i="2"/>
  <c r="A898" i="2"/>
  <c r="A910" i="2"/>
  <c r="X910" i="2" s="1"/>
  <c r="X909" i="2"/>
  <c r="A882" i="2"/>
  <c r="X881" i="2"/>
  <c r="A874" i="2"/>
  <c r="X874" i="2" s="1"/>
  <c r="X873" i="2"/>
  <c r="A865" i="2"/>
  <c r="X865" i="2" s="1"/>
  <c r="X864" i="2"/>
  <c r="X849" i="2"/>
  <c r="A850" i="2"/>
  <c r="A840" i="2"/>
  <c r="X839" i="2"/>
  <c r="A832" i="2"/>
  <c r="X831" i="2"/>
  <c r="A816" i="2"/>
  <c r="X815" i="2"/>
  <c r="A803" i="2"/>
  <c r="X802" i="2"/>
  <c r="X788" i="2"/>
  <c r="A789" i="2"/>
  <c r="A785" i="2"/>
  <c r="X785" i="2" s="1"/>
  <c r="X784" i="2"/>
  <c r="A765" i="2"/>
  <c r="X764" i="2"/>
  <c r="A740" i="2"/>
  <c r="X739" i="2"/>
  <c r="X709" i="2"/>
  <c r="A710" i="2"/>
  <c r="A706" i="2"/>
  <c r="X706" i="2" s="1"/>
  <c r="X705" i="2"/>
  <c r="X695" i="2"/>
  <c r="A696" i="2"/>
  <c r="A656" i="2"/>
  <c r="X655" i="2"/>
  <c r="A664" i="2"/>
  <c r="X663" i="2"/>
  <c r="X638" i="2"/>
  <c r="A639" i="2"/>
  <c r="A629" i="2"/>
  <c r="X628" i="2"/>
  <c r="A614" i="2"/>
  <c r="X613" i="2"/>
  <c r="A608" i="2"/>
  <c r="X608" i="2" s="1"/>
  <c r="X607" i="2"/>
  <c r="A597" i="2"/>
  <c r="X596" i="2"/>
  <c r="A592" i="2"/>
  <c r="X591" i="2"/>
  <c r="X560" i="2"/>
  <c r="A561" i="2"/>
  <c r="X499" i="2"/>
  <c r="A500" i="2"/>
  <c r="X481" i="2"/>
  <c r="A482" i="2"/>
  <c r="A398" i="2"/>
  <c r="X397" i="2"/>
  <c r="A385" i="2"/>
  <c r="X384" i="2"/>
  <c r="A242" i="2"/>
  <c r="X241" i="2"/>
  <c r="X234" i="2"/>
  <c r="A235" i="2"/>
  <c r="A222" i="2"/>
  <c r="X221" i="2"/>
  <c r="A202" i="2"/>
  <c r="X201" i="2"/>
  <c r="A23" i="2"/>
  <c r="X22" i="2"/>
  <c r="A13" i="2"/>
  <c r="X12" i="2"/>
  <c r="T468" i="2"/>
  <c r="U468" i="2" s="1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P791" i="2"/>
  <c r="T791" i="2" s="1"/>
  <c r="U791" i="2" s="1"/>
  <c r="P792" i="2"/>
  <c r="T792" i="2" s="1"/>
  <c r="U792" i="2" s="1"/>
  <c r="P793" i="2"/>
  <c r="T793" i="2" s="1"/>
  <c r="U793" i="2" s="1"/>
  <c r="P736" i="2"/>
  <c r="T736" i="2" s="1"/>
  <c r="U736" i="2" s="1"/>
  <c r="P737" i="2"/>
  <c r="R737" i="2" s="1"/>
  <c r="S737" i="2" s="1"/>
  <c r="P738" i="2"/>
  <c r="R738" i="2" s="1"/>
  <c r="S738" i="2" s="1"/>
  <c r="P739" i="2"/>
  <c r="R739" i="2" s="1"/>
  <c r="S739" i="2" s="1"/>
  <c r="P740" i="2"/>
  <c r="R740" i="2" s="1"/>
  <c r="S740" i="2" s="1"/>
  <c r="P741" i="2"/>
  <c r="R741" i="2" s="1"/>
  <c r="S741" i="2" s="1"/>
  <c r="P742" i="2"/>
  <c r="R742" i="2" s="1"/>
  <c r="S742" i="2" s="1"/>
  <c r="P624" i="2"/>
  <c r="R624" i="2" s="1"/>
  <c r="S624" i="2" s="1"/>
  <c r="P626" i="2"/>
  <c r="R626" i="2" s="1"/>
  <c r="S626" i="2" s="1"/>
  <c r="P627" i="2"/>
  <c r="R627" i="2" s="1"/>
  <c r="S627" i="2" s="1"/>
  <c r="P628" i="2"/>
  <c r="R628" i="2" s="1"/>
  <c r="S628" i="2" s="1"/>
  <c r="P574" i="2"/>
  <c r="R574" i="2" s="1"/>
  <c r="S574" i="2" s="1"/>
  <c r="P578" i="2"/>
  <c r="T578" i="2" s="1"/>
  <c r="U578" i="2" s="1"/>
  <c r="P554" i="2"/>
  <c r="T554" i="2" s="1"/>
  <c r="U554" i="2" s="1"/>
  <c r="P555" i="2"/>
  <c r="T555" i="2" s="1"/>
  <c r="U555" i="2" s="1"/>
  <c r="P556" i="2"/>
  <c r="R556" i="2" s="1"/>
  <c r="S556" i="2" s="1"/>
  <c r="P458" i="2"/>
  <c r="R458" i="2" s="1"/>
  <c r="S458" i="2" s="1"/>
  <c r="P459" i="2"/>
  <c r="R459" i="2" s="1"/>
  <c r="S459" i="2" s="1"/>
  <c r="P460" i="2"/>
  <c r="R460" i="2" s="1"/>
  <c r="S460" i="2" s="1"/>
  <c r="P461" i="2"/>
  <c r="P462" i="2"/>
  <c r="R462" i="2" s="1"/>
  <c r="S462" i="2" s="1"/>
  <c r="P463" i="2"/>
  <c r="R463" i="2" s="1"/>
  <c r="S463" i="2" s="1"/>
  <c r="P464" i="2"/>
  <c r="R464" i="2" s="1"/>
  <c r="S464" i="2" s="1"/>
  <c r="P465" i="2"/>
  <c r="T465" i="2" s="1"/>
  <c r="U465" i="2" s="1"/>
  <c r="P466" i="2"/>
  <c r="R466" i="2" s="1"/>
  <c r="S466" i="2" s="1"/>
  <c r="P396" i="2"/>
  <c r="T396" i="2" s="1"/>
  <c r="U396" i="2" s="1"/>
  <c r="P407" i="2"/>
  <c r="R407" i="2" s="1"/>
  <c r="S407" i="2" s="1"/>
  <c r="P415" i="2"/>
  <c r="R415" i="2" s="1"/>
  <c r="S415" i="2" s="1"/>
  <c r="P337" i="2"/>
  <c r="T337" i="2" s="1"/>
  <c r="U337" i="2" s="1"/>
  <c r="P338" i="2"/>
  <c r="P339" i="2"/>
  <c r="R339" i="2" s="1"/>
  <c r="S339" i="2" s="1"/>
  <c r="P340" i="2"/>
  <c r="P341" i="2"/>
  <c r="P342" i="2"/>
  <c r="T342" i="2" s="1"/>
  <c r="U342" i="2" s="1"/>
  <c r="P312" i="2"/>
  <c r="R312" i="2" s="1"/>
  <c r="S312" i="2" s="1"/>
  <c r="P313" i="2"/>
  <c r="R313" i="2" s="1"/>
  <c r="S313" i="2" s="1"/>
  <c r="P314" i="2"/>
  <c r="P223" i="2"/>
  <c r="T223" i="2" s="1"/>
  <c r="U223" i="2" s="1"/>
  <c r="P204" i="2"/>
  <c r="R204" i="2" s="1"/>
  <c r="S204" i="2" s="1"/>
  <c r="P205" i="2"/>
  <c r="R205" i="2" s="1"/>
  <c r="S205" i="2" s="1"/>
  <c r="P206" i="2"/>
  <c r="R206" i="2" s="1"/>
  <c r="S206" i="2" s="1"/>
  <c r="P207" i="2"/>
  <c r="R207" i="2" s="1"/>
  <c r="S207" i="2" s="1"/>
  <c r="P208" i="2"/>
  <c r="R208" i="2" s="1"/>
  <c r="S208" i="2" s="1"/>
  <c r="P209" i="2"/>
  <c r="P210" i="2"/>
  <c r="P211" i="2"/>
  <c r="T211" i="2" s="1"/>
  <c r="U211" i="2" s="1"/>
  <c r="P212" i="2"/>
  <c r="P213" i="2"/>
  <c r="R213" i="2" s="1"/>
  <c r="S213" i="2" s="1"/>
  <c r="P214" i="2"/>
  <c r="T214" i="2" s="1"/>
  <c r="U214" i="2" s="1"/>
  <c r="P195" i="2"/>
  <c r="R195" i="2" s="1"/>
  <c r="S195" i="2" s="1"/>
  <c r="P109" i="2"/>
  <c r="R109" i="2" s="1"/>
  <c r="S109" i="2" s="1"/>
  <c r="P110" i="2"/>
  <c r="R110" i="2" s="1"/>
  <c r="S110" i="2" s="1"/>
  <c r="P111" i="2"/>
  <c r="R111" i="2" s="1"/>
  <c r="S111" i="2" s="1"/>
  <c r="P112" i="2"/>
  <c r="R112" i="2" s="1"/>
  <c r="S112" i="2" s="1"/>
  <c r="P82" i="2"/>
  <c r="R82" i="2" s="1"/>
  <c r="S82" i="2" s="1"/>
  <c r="P83" i="2"/>
  <c r="T83" i="2" s="1"/>
  <c r="U83" i="2" s="1"/>
  <c r="P84" i="2"/>
  <c r="R84" i="2" s="1"/>
  <c r="S84" i="2" s="1"/>
  <c r="P85" i="2"/>
  <c r="R85" i="2" s="1"/>
  <c r="S85" i="2" s="1"/>
  <c r="P86" i="2"/>
  <c r="R86" i="2" s="1"/>
  <c r="S86" i="2" s="1"/>
  <c r="P467" i="2"/>
  <c r="R467" i="2" s="1"/>
  <c r="S467" i="2" s="1"/>
  <c r="P629" i="2"/>
  <c r="R629" i="2" s="1"/>
  <c r="S629" i="2" s="1"/>
  <c r="P557" i="2"/>
  <c r="R557" i="2" s="1"/>
  <c r="S557" i="2" s="1"/>
  <c r="Q791" i="2"/>
  <c r="Q792" i="2"/>
  <c r="Q793" i="2"/>
  <c r="Q736" i="2"/>
  <c r="Q737" i="2"/>
  <c r="Q738" i="2"/>
  <c r="Q739" i="2"/>
  <c r="Q740" i="2"/>
  <c r="Q741" i="2"/>
  <c r="Q742" i="2"/>
  <c r="Q624" i="2"/>
  <c r="Q626" i="2"/>
  <c r="Q627" i="2"/>
  <c r="Q628" i="2"/>
  <c r="Q574" i="2"/>
  <c r="Q578" i="2"/>
  <c r="Q554" i="2"/>
  <c r="Q555" i="2"/>
  <c r="Q556" i="2"/>
  <c r="Q458" i="2"/>
  <c r="Q459" i="2"/>
  <c r="Q460" i="2"/>
  <c r="Q461" i="2"/>
  <c r="Q462" i="2"/>
  <c r="Q463" i="2"/>
  <c r="Q464" i="2"/>
  <c r="Q465" i="2"/>
  <c r="Q466" i="2"/>
  <c r="Q396" i="2"/>
  <c r="Q407" i="2"/>
  <c r="Q415" i="2"/>
  <c r="Q337" i="2"/>
  <c r="Q338" i="2"/>
  <c r="Q339" i="2"/>
  <c r="Q340" i="2"/>
  <c r="Q341" i="2"/>
  <c r="Q342" i="2"/>
  <c r="Q312" i="2"/>
  <c r="Q313" i="2"/>
  <c r="Q314" i="2"/>
  <c r="Q223" i="2"/>
  <c r="Q204" i="2"/>
  <c r="Q205" i="2"/>
  <c r="Q206" i="2"/>
  <c r="Q207" i="2"/>
  <c r="Q208" i="2"/>
  <c r="Q209" i="2"/>
  <c r="Q210" i="2"/>
  <c r="Q211" i="2"/>
  <c r="Q212" i="2"/>
  <c r="Q213" i="2"/>
  <c r="Q214" i="2"/>
  <c r="Q195" i="2"/>
  <c r="Q109" i="2"/>
  <c r="Q110" i="2"/>
  <c r="Q111" i="2"/>
  <c r="Q112" i="2"/>
  <c r="Q82" i="2"/>
  <c r="Q83" i="2"/>
  <c r="Q84" i="2"/>
  <c r="Q85" i="2"/>
  <c r="Q86" i="2"/>
  <c r="Q467" i="2"/>
  <c r="Q629" i="2"/>
  <c r="Q557" i="2"/>
  <c r="R554" i="2"/>
  <c r="S554" i="2" s="1"/>
  <c r="R555" i="2"/>
  <c r="S555" i="2" s="1"/>
  <c r="R461" i="2"/>
  <c r="S461" i="2" s="1"/>
  <c r="R338" i="2"/>
  <c r="S338" i="2" s="1"/>
  <c r="R340" i="2"/>
  <c r="S340" i="2" s="1"/>
  <c r="R341" i="2"/>
  <c r="S341" i="2" s="1"/>
  <c r="R314" i="2"/>
  <c r="S314" i="2" s="1"/>
  <c r="R223" i="2"/>
  <c r="S223" i="2" s="1"/>
  <c r="R209" i="2"/>
  <c r="S209" i="2" s="1"/>
  <c r="R210" i="2"/>
  <c r="S210" i="2" s="1"/>
  <c r="R211" i="2"/>
  <c r="S211" i="2" s="1"/>
  <c r="R212" i="2"/>
  <c r="S212" i="2" s="1"/>
  <c r="T626" i="2"/>
  <c r="U626" i="2" s="1"/>
  <c r="T627" i="2"/>
  <c r="U627" i="2" s="1"/>
  <c r="T628" i="2"/>
  <c r="U628" i="2" s="1"/>
  <c r="T556" i="2"/>
  <c r="U556" i="2" s="1"/>
  <c r="T458" i="2"/>
  <c r="U458" i="2" s="1"/>
  <c r="T459" i="2"/>
  <c r="U459" i="2" s="1"/>
  <c r="T460" i="2"/>
  <c r="U460" i="2" s="1"/>
  <c r="T461" i="2"/>
  <c r="U461" i="2" s="1"/>
  <c r="T462" i="2"/>
  <c r="U462" i="2" s="1"/>
  <c r="T463" i="2"/>
  <c r="U463" i="2" s="1"/>
  <c r="T338" i="2"/>
  <c r="U338" i="2" s="1"/>
  <c r="T339" i="2"/>
  <c r="U339" i="2" s="1"/>
  <c r="T340" i="2"/>
  <c r="U340" i="2" s="1"/>
  <c r="T341" i="2"/>
  <c r="U341" i="2" s="1"/>
  <c r="T312" i="2"/>
  <c r="U312" i="2" s="1"/>
  <c r="T313" i="2"/>
  <c r="U313" i="2" s="1"/>
  <c r="T314" i="2"/>
  <c r="U314" i="2" s="1"/>
  <c r="T207" i="2"/>
  <c r="U207" i="2" s="1"/>
  <c r="T208" i="2"/>
  <c r="U208" i="2" s="1"/>
  <c r="T209" i="2"/>
  <c r="U209" i="2" s="1"/>
  <c r="T210" i="2"/>
  <c r="U210" i="2" s="1"/>
  <c r="T212" i="2"/>
  <c r="U212" i="2" s="1"/>
  <c r="T213" i="2"/>
  <c r="U213" i="2" s="1"/>
  <c r="T109" i="2"/>
  <c r="U109" i="2" s="1"/>
  <c r="T111" i="2"/>
  <c r="U111" i="2" s="1"/>
  <c r="T112" i="2"/>
  <c r="U112" i="2" s="1"/>
  <c r="T82" i="2"/>
  <c r="U82" i="2" s="1"/>
  <c r="T84" i="2"/>
  <c r="U84" i="2" s="1"/>
  <c r="T86" i="2"/>
  <c r="U86" i="2" s="1"/>
  <c r="T629" i="2"/>
  <c r="U629" i="2" s="1"/>
  <c r="T557" i="2"/>
  <c r="U557" i="2" s="1"/>
  <c r="V791" i="2"/>
  <c r="V792" i="2"/>
  <c r="V793" i="2"/>
  <c r="V736" i="2"/>
  <c r="V737" i="2"/>
  <c r="V738" i="2"/>
  <c r="V739" i="2"/>
  <c r="V740" i="2"/>
  <c r="V741" i="2"/>
  <c r="V742" i="2"/>
  <c r="V624" i="2"/>
  <c r="V626" i="2"/>
  <c r="V627" i="2"/>
  <c r="V628" i="2"/>
  <c r="V574" i="2"/>
  <c r="V578" i="2"/>
  <c r="V554" i="2"/>
  <c r="V555" i="2"/>
  <c r="V556" i="2"/>
  <c r="V458" i="2"/>
  <c r="V459" i="2"/>
  <c r="V460" i="2"/>
  <c r="V461" i="2"/>
  <c r="V462" i="2"/>
  <c r="V463" i="2"/>
  <c r="V464" i="2"/>
  <c r="V465" i="2"/>
  <c r="V466" i="2"/>
  <c r="V396" i="2"/>
  <c r="V407" i="2"/>
  <c r="V415" i="2"/>
  <c r="V337" i="2"/>
  <c r="V338" i="2"/>
  <c r="V339" i="2"/>
  <c r="V340" i="2"/>
  <c r="V341" i="2"/>
  <c r="V342" i="2"/>
  <c r="V312" i="2"/>
  <c r="V313" i="2"/>
  <c r="V314" i="2"/>
  <c r="V223" i="2"/>
  <c r="V204" i="2"/>
  <c r="V205" i="2"/>
  <c r="V206" i="2"/>
  <c r="V207" i="2"/>
  <c r="V208" i="2"/>
  <c r="V209" i="2"/>
  <c r="V210" i="2"/>
  <c r="V211" i="2"/>
  <c r="V212" i="2"/>
  <c r="V213" i="2"/>
  <c r="V214" i="2"/>
  <c r="V195" i="2"/>
  <c r="V109" i="2"/>
  <c r="V110" i="2"/>
  <c r="V111" i="2"/>
  <c r="V112" i="2"/>
  <c r="V82" i="2"/>
  <c r="V83" i="2"/>
  <c r="V84" i="2"/>
  <c r="V85" i="2"/>
  <c r="V86" i="2"/>
  <c r="V467" i="2"/>
  <c r="V629" i="2"/>
  <c r="V557" i="2"/>
  <c r="W791" i="2"/>
  <c r="W792" i="2"/>
  <c r="W793" i="2"/>
  <c r="W736" i="2"/>
  <c r="W737" i="2"/>
  <c r="W738" i="2"/>
  <c r="W739" i="2"/>
  <c r="W740" i="2"/>
  <c r="W741" i="2"/>
  <c r="W742" i="2"/>
  <c r="W624" i="2"/>
  <c r="W626" i="2"/>
  <c r="W627" i="2"/>
  <c r="W628" i="2"/>
  <c r="W574" i="2"/>
  <c r="W578" i="2"/>
  <c r="W554" i="2"/>
  <c r="W555" i="2"/>
  <c r="W556" i="2"/>
  <c r="W458" i="2"/>
  <c r="W459" i="2"/>
  <c r="W460" i="2"/>
  <c r="W461" i="2"/>
  <c r="W462" i="2"/>
  <c r="W463" i="2"/>
  <c r="W464" i="2"/>
  <c r="W465" i="2"/>
  <c r="W466" i="2"/>
  <c r="W396" i="2"/>
  <c r="W407" i="2"/>
  <c r="W415" i="2"/>
  <c r="W337" i="2"/>
  <c r="W338" i="2"/>
  <c r="W339" i="2"/>
  <c r="W340" i="2"/>
  <c r="W341" i="2"/>
  <c r="W342" i="2"/>
  <c r="W312" i="2"/>
  <c r="W313" i="2"/>
  <c r="W314" i="2"/>
  <c r="W223" i="2"/>
  <c r="W204" i="2"/>
  <c r="W205" i="2"/>
  <c r="W206" i="2"/>
  <c r="W207" i="2"/>
  <c r="W208" i="2"/>
  <c r="W209" i="2"/>
  <c r="W210" i="2"/>
  <c r="W211" i="2"/>
  <c r="W212" i="2"/>
  <c r="W213" i="2"/>
  <c r="W214" i="2"/>
  <c r="W195" i="2"/>
  <c r="W109" i="2"/>
  <c r="W110" i="2"/>
  <c r="W111" i="2"/>
  <c r="W112" i="2"/>
  <c r="W82" i="2"/>
  <c r="W83" i="2"/>
  <c r="W84" i="2"/>
  <c r="W85" i="2"/>
  <c r="W86" i="2"/>
  <c r="W467" i="2"/>
  <c r="W629" i="2"/>
  <c r="W557" i="2"/>
  <c r="A729" i="2" l="1"/>
  <c r="X728" i="2"/>
  <c r="A432" i="2"/>
  <c r="X431" i="2"/>
  <c r="A675" i="2"/>
  <c r="X674" i="2"/>
  <c r="A1229" i="2"/>
  <c r="X1229" i="2" s="1"/>
  <c r="X1228" i="2"/>
  <c r="A1212" i="2"/>
  <c r="X1211" i="2"/>
  <c r="A1093" i="2"/>
  <c r="X1092" i="2"/>
  <c r="A1193" i="2"/>
  <c r="X1192" i="2"/>
  <c r="A1037" i="2"/>
  <c r="X1036" i="2"/>
  <c r="A1067" i="2"/>
  <c r="X1066" i="2"/>
  <c r="X1020" i="2"/>
  <c r="A1021" i="2"/>
  <c r="A1014" i="2"/>
  <c r="X1013" i="2"/>
  <c r="X991" i="2"/>
  <c r="A992" i="2"/>
  <c r="X957" i="2"/>
  <c r="A958" i="2"/>
  <c r="A949" i="2"/>
  <c r="X948" i="2"/>
  <c r="A938" i="2"/>
  <c r="X937" i="2"/>
  <c r="A932" i="2"/>
  <c r="X931" i="2"/>
  <c r="A927" i="2"/>
  <c r="X927" i="2" s="1"/>
  <c r="X926" i="2"/>
  <c r="A916" i="2"/>
  <c r="X915" i="2"/>
  <c r="A899" i="2"/>
  <c r="X898" i="2"/>
  <c r="A883" i="2"/>
  <c r="X882" i="2"/>
  <c r="A851" i="2"/>
  <c r="X850" i="2"/>
  <c r="A841" i="2"/>
  <c r="X840" i="2"/>
  <c r="A817" i="2"/>
  <c r="X816" i="2"/>
  <c r="X832" i="2"/>
  <c r="A833" i="2"/>
  <c r="A804" i="2"/>
  <c r="X803" i="2"/>
  <c r="X789" i="2"/>
  <c r="A790" i="2"/>
  <c r="A766" i="2"/>
  <c r="X765" i="2"/>
  <c r="X740" i="2"/>
  <c r="A741" i="2"/>
  <c r="X710" i="2"/>
  <c r="A711" i="2"/>
  <c r="A697" i="2"/>
  <c r="X696" i="2"/>
  <c r="A665" i="2"/>
  <c r="X664" i="2"/>
  <c r="A657" i="2"/>
  <c r="X656" i="2"/>
  <c r="X639" i="2"/>
  <c r="A640" i="2"/>
  <c r="A615" i="2"/>
  <c r="X614" i="2"/>
  <c r="A630" i="2"/>
  <c r="X629" i="2"/>
  <c r="A598" i="2"/>
  <c r="X598" i="2" s="1"/>
  <c r="X597" i="2"/>
  <c r="A593" i="2"/>
  <c r="X593" i="2" s="1"/>
  <c r="X592" i="2"/>
  <c r="X561" i="2"/>
  <c r="A562" i="2"/>
  <c r="X500" i="2"/>
  <c r="A501" i="2"/>
  <c r="X482" i="2"/>
  <c r="A483" i="2"/>
  <c r="X398" i="2"/>
  <c r="A399" i="2"/>
  <c r="A386" i="2"/>
  <c r="X385" i="2"/>
  <c r="A243" i="2"/>
  <c r="X242" i="2"/>
  <c r="A236" i="2"/>
  <c r="X235" i="2"/>
  <c r="X222" i="2"/>
  <c r="A223" i="2"/>
  <c r="X202" i="2"/>
  <c r="A203" i="2"/>
  <c r="X23" i="2"/>
  <c r="A24" i="2"/>
  <c r="A14" i="2"/>
  <c r="X13" i="2"/>
  <c r="R793" i="2"/>
  <c r="S793" i="2" s="1"/>
  <c r="R792" i="2"/>
  <c r="S792" i="2" s="1"/>
  <c r="R578" i="2"/>
  <c r="S578" i="2" s="1"/>
  <c r="T740" i="2"/>
  <c r="U740" i="2" s="1"/>
  <c r="T737" i="2"/>
  <c r="U737" i="2" s="1"/>
  <c r="R83" i="2"/>
  <c r="S83" i="2" s="1"/>
  <c r="T85" i="2"/>
  <c r="U85" i="2" s="1"/>
  <c r="R214" i="2"/>
  <c r="S214" i="2" s="1"/>
  <c r="T624" i="2"/>
  <c r="U624" i="2" s="1"/>
  <c r="R791" i="2"/>
  <c r="S791" i="2" s="1"/>
  <c r="R342" i="2"/>
  <c r="S342" i="2" s="1"/>
  <c r="T110" i="2"/>
  <c r="U110" i="2" s="1"/>
  <c r="T742" i="2"/>
  <c r="U742" i="2" s="1"/>
  <c r="T741" i="2"/>
  <c r="U741" i="2" s="1"/>
  <c r="T739" i="2"/>
  <c r="U739" i="2" s="1"/>
  <c r="R337" i="2"/>
  <c r="S337" i="2" s="1"/>
  <c r="T195" i="2"/>
  <c r="U195" i="2" s="1"/>
  <c r="T206" i="2"/>
  <c r="U206" i="2" s="1"/>
  <c r="T738" i="2"/>
  <c r="U738" i="2" s="1"/>
  <c r="T205" i="2"/>
  <c r="U205" i="2" s="1"/>
  <c r="T466" i="2"/>
  <c r="U466" i="2" s="1"/>
  <c r="R736" i="2"/>
  <c r="S736" i="2" s="1"/>
  <c r="T467" i="2"/>
  <c r="U467" i="2" s="1"/>
  <c r="T204" i="2"/>
  <c r="U204" i="2" s="1"/>
  <c r="T464" i="2"/>
  <c r="U464" i="2" s="1"/>
  <c r="T415" i="2"/>
  <c r="U415" i="2" s="1"/>
  <c r="R396" i="2"/>
  <c r="S396" i="2" s="1"/>
  <c r="T574" i="2"/>
  <c r="U574" i="2" s="1"/>
  <c r="T407" i="2"/>
  <c r="U407" i="2" s="1"/>
  <c r="R465" i="2"/>
  <c r="S465" i="2" s="1"/>
  <c r="A433" i="2" l="1"/>
  <c r="X432" i="2"/>
  <c r="A676" i="2"/>
  <c r="X675" i="2"/>
  <c r="A730" i="2"/>
  <c r="X729" i="2"/>
  <c r="A1213" i="2"/>
  <c r="X1213" i="2" s="1"/>
  <c r="X1212" i="2"/>
  <c r="A1094" i="2"/>
  <c r="X1093" i="2"/>
  <c r="A1194" i="2"/>
  <c r="X1193" i="2"/>
  <c r="A1068" i="2"/>
  <c r="X1067" i="2"/>
  <c r="A1038" i="2"/>
  <c r="X1037" i="2"/>
  <c r="A1022" i="2"/>
  <c r="X1021" i="2"/>
  <c r="A1015" i="2"/>
  <c r="X1015" i="2" s="1"/>
  <c r="X1014" i="2"/>
  <c r="X992" i="2"/>
  <c r="A993" i="2"/>
  <c r="A959" i="2"/>
  <c r="X958" i="2"/>
  <c r="A950" i="2"/>
  <c r="X949" i="2"/>
  <c r="A939" i="2"/>
  <c r="X938" i="2"/>
  <c r="A933" i="2"/>
  <c r="X933" i="2" s="1"/>
  <c r="X932" i="2"/>
  <c r="A917" i="2"/>
  <c r="X916" i="2"/>
  <c r="A900" i="2"/>
  <c r="X899" i="2"/>
  <c r="A884" i="2"/>
  <c r="X883" i="2"/>
  <c r="X851" i="2"/>
  <c r="A852" i="2"/>
  <c r="A842" i="2"/>
  <c r="X842" i="2" s="1"/>
  <c r="X841" i="2"/>
  <c r="X817" i="2"/>
  <c r="A818" i="2"/>
  <c r="A834" i="2"/>
  <c r="X834" i="2" s="1"/>
  <c r="X833" i="2"/>
  <c r="A805" i="2"/>
  <c r="X804" i="2"/>
  <c r="A791" i="2"/>
  <c r="X790" i="2"/>
  <c r="A767" i="2"/>
  <c r="X766" i="2"/>
  <c r="X741" i="2"/>
  <c r="A742" i="2"/>
  <c r="A712" i="2"/>
  <c r="X711" i="2"/>
  <c r="A698" i="2"/>
  <c r="X697" i="2"/>
  <c r="A666" i="2"/>
  <c r="X666" i="2" s="1"/>
  <c r="X665" i="2"/>
  <c r="X657" i="2"/>
  <c r="A658" i="2"/>
  <c r="X658" i="2" s="1"/>
  <c r="A641" i="2"/>
  <c r="X640" i="2"/>
  <c r="A631" i="2"/>
  <c r="X630" i="2"/>
  <c r="X615" i="2"/>
  <c r="A616" i="2"/>
  <c r="X562" i="2"/>
  <c r="A563" i="2"/>
  <c r="X501" i="2"/>
  <c r="A502" i="2"/>
  <c r="A484" i="2"/>
  <c r="X483" i="2"/>
  <c r="A400" i="2"/>
  <c r="X399" i="2"/>
  <c r="A387" i="2"/>
  <c r="X386" i="2"/>
  <c r="A244" i="2"/>
  <c r="X243" i="2"/>
  <c r="A237" i="2"/>
  <c r="X236" i="2"/>
  <c r="X223" i="2"/>
  <c r="A224" i="2"/>
  <c r="X203" i="2"/>
  <c r="A204" i="2"/>
  <c r="A25" i="2"/>
  <c r="X24" i="2"/>
  <c r="A15" i="2"/>
  <c r="X14" i="2"/>
  <c r="P810" i="2"/>
  <c r="R810" i="2" s="1"/>
  <c r="S810" i="2" s="1"/>
  <c r="P727" i="2"/>
  <c r="R727" i="2" s="1"/>
  <c r="S727" i="2" s="1"/>
  <c r="P728" i="2"/>
  <c r="R728" i="2" s="1"/>
  <c r="S728" i="2" s="1"/>
  <c r="P815" i="2"/>
  <c r="R815" i="2" s="1"/>
  <c r="S815" i="2" s="1"/>
  <c r="P816" i="2"/>
  <c r="R816" i="2" s="1"/>
  <c r="S816" i="2" s="1"/>
  <c r="P817" i="2"/>
  <c r="T817" i="2" s="1"/>
  <c r="U817" i="2" s="1"/>
  <c r="P729" i="2"/>
  <c r="R729" i="2" s="1"/>
  <c r="S729" i="2" s="1"/>
  <c r="P457" i="2"/>
  <c r="R457" i="2" s="1"/>
  <c r="S457" i="2" s="1"/>
  <c r="P311" i="2"/>
  <c r="R311" i="2" s="1"/>
  <c r="S311" i="2" s="1"/>
  <c r="P220" i="2"/>
  <c r="R220" i="2" s="1"/>
  <c r="S220" i="2" s="1"/>
  <c r="P221" i="2"/>
  <c r="R221" i="2" s="1"/>
  <c r="S221" i="2" s="1"/>
  <c r="P222" i="2"/>
  <c r="T222" i="2" s="1"/>
  <c r="U222" i="2" s="1"/>
  <c r="P825" i="2"/>
  <c r="T825" i="2" s="1"/>
  <c r="P826" i="2"/>
  <c r="P827" i="2"/>
  <c r="R827" i="2" s="1"/>
  <c r="S827" i="2" s="1"/>
  <c r="P828" i="2"/>
  <c r="R828" i="2" s="1"/>
  <c r="S828" i="2" s="1"/>
  <c r="P829" i="2"/>
  <c r="R829" i="2" s="1"/>
  <c r="S829" i="2" s="1"/>
  <c r="P830" i="2"/>
  <c r="P831" i="2"/>
  <c r="R831" i="2" s="1"/>
  <c r="S831" i="2" s="1"/>
  <c r="P832" i="2"/>
  <c r="R832" i="2" s="1"/>
  <c r="S832" i="2" s="1"/>
  <c r="P833" i="2"/>
  <c r="R833" i="2" s="1"/>
  <c r="S833" i="2" s="1"/>
  <c r="P834" i="2"/>
  <c r="R834" i="2" s="1"/>
  <c r="S834" i="2" s="1"/>
  <c r="P835" i="2"/>
  <c r="R835" i="2" s="1"/>
  <c r="S835" i="2" s="1"/>
  <c r="P836" i="2"/>
  <c r="R836" i="2" s="1"/>
  <c r="S836" i="2" s="1"/>
  <c r="P837" i="2"/>
  <c r="R837" i="2" s="1"/>
  <c r="S837" i="2" s="1"/>
  <c r="P838" i="2"/>
  <c r="R838" i="2" s="1"/>
  <c r="S838" i="2" s="1"/>
  <c r="P839" i="2"/>
  <c r="R839" i="2" s="1"/>
  <c r="S839" i="2" s="1"/>
  <c r="P840" i="2"/>
  <c r="R840" i="2" s="1"/>
  <c r="S840" i="2" s="1"/>
  <c r="P841" i="2"/>
  <c r="T841" i="2" s="1"/>
  <c r="U841" i="2" s="1"/>
  <c r="P842" i="2"/>
  <c r="T842" i="2" s="1"/>
  <c r="U842" i="2" s="1"/>
  <c r="P843" i="2"/>
  <c r="R843" i="2" s="1"/>
  <c r="S843" i="2" s="1"/>
  <c r="P844" i="2"/>
  <c r="R844" i="2" s="1"/>
  <c r="S844" i="2" s="1"/>
  <c r="P845" i="2"/>
  <c r="R845" i="2" s="1"/>
  <c r="S845" i="2" s="1"/>
  <c r="P846" i="2"/>
  <c r="R846" i="2" s="1"/>
  <c r="S846" i="2" s="1"/>
  <c r="P866" i="2"/>
  <c r="R866" i="2" s="1"/>
  <c r="S866" i="2" s="1"/>
  <c r="P867" i="2"/>
  <c r="R867" i="2" s="1"/>
  <c r="S867" i="2" s="1"/>
  <c r="P853" i="2"/>
  <c r="R853" i="2" s="1"/>
  <c r="S853" i="2" s="1"/>
  <c r="P854" i="2"/>
  <c r="R854" i="2" s="1"/>
  <c r="S854" i="2" s="1"/>
  <c r="P855" i="2"/>
  <c r="R855" i="2" s="1"/>
  <c r="S855" i="2" s="1"/>
  <c r="P856" i="2"/>
  <c r="R856" i="2" s="1"/>
  <c r="S856" i="2" s="1"/>
  <c r="P857" i="2"/>
  <c r="R857" i="2" s="1"/>
  <c r="S857" i="2" s="1"/>
  <c r="Q810" i="2"/>
  <c r="Q727" i="2"/>
  <c r="Q728" i="2"/>
  <c r="Q815" i="2"/>
  <c r="Q816" i="2"/>
  <c r="Q817" i="2"/>
  <c r="Q729" i="2"/>
  <c r="Q457" i="2"/>
  <c r="Q311" i="2"/>
  <c r="Q220" i="2"/>
  <c r="Q221" i="2"/>
  <c r="Q222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66" i="2"/>
  <c r="Q867" i="2"/>
  <c r="Q853" i="2"/>
  <c r="Q854" i="2"/>
  <c r="Q855" i="2"/>
  <c r="Q856" i="2"/>
  <c r="Q857" i="2"/>
  <c r="R830" i="2"/>
  <c r="S830" i="2" s="1"/>
  <c r="T815" i="2"/>
  <c r="T457" i="2"/>
  <c r="U457" i="2" s="1"/>
  <c r="T220" i="2"/>
  <c r="U220" i="2" s="1"/>
  <c r="T221" i="2"/>
  <c r="U221" i="2" s="1"/>
  <c r="T826" i="2"/>
  <c r="T827" i="2"/>
  <c r="U827" i="2" s="1"/>
  <c r="T830" i="2"/>
  <c r="U830" i="2" s="1"/>
  <c r="T831" i="2"/>
  <c r="U831" i="2" s="1"/>
  <c r="T833" i="2"/>
  <c r="U833" i="2" s="1"/>
  <c r="T834" i="2"/>
  <c r="U834" i="2" s="1"/>
  <c r="T835" i="2"/>
  <c r="U835" i="2" s="1"/>
  <c r="T836" i="2"/>
  <c r="U836" i="2" s="1"/>
  <c r="T837" i="2"/>
  <c r="U837" i="2" s="1"/>
  <c r="T839" i="2"/>
  <c r="U839" i="2" s="1"/>
  <c r="T840" i="2"/>
  <c r="U840" i="2" s="1"/>
  <c r="T843" i="2"/>
  <c r="U843" i="2" s="1"/>
  <c r="T867" i="2"/>
  <c r="V810" i="2"/>
  <c r="V727" i="2"/>
  <c r="V728" i="2"/>
  <c r="V815" i="2"/>
  <c r="V816" i="2"/>
  <c r="V817" i="2"/>
  <c r="V729" i="2"/>
  <c r="V457" i="2"/>
  <c r="V311" i="2"/>
  <c r="V220" i="2"/>
  <c r="V221" i="2"/>
  <c r="V222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66" i="2"/>
  <c r="V867" i="2"/>
  <c r="V853" i="2"/>
  <c r="V854" i="2"/>
  <c r="V855" i="2"/>
  <c r="V856" i="2"/>
  <c r="V857" i="2"/>
  <c r="W810" i="2"/>
  <c r="W727" i="2"/>
  <c r="W728" i="2"/>
  <c r="W815" i="2"/>
  <c r="W816" i="2"/>
  <c r="W817" i="2"/>
  <c r="W729" i="2"/>
  <c r="W457" i="2"/>
  <c r="W311" i="2"/>
  <c r="W220" i="2"/>
  <c r="W221" i="2"/>
  <c r="W222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66" i="2"/>
  <c r="W867" i="2"/>
  <c r="W853" i="2"/>
  <c r="W854" i="2"/>
  <c r="W855" i="2"/>
  <c r="W856" i="2"/>
  <c r="W857" i="2"/>
  <c r="P772" i="2"/>
  <c r="R772" i="2" s="1"/>
  <c r="S772" i="2" s="1"/>
  <c r="P773" i="2"/>
  <c r="R773" i="2" s="1"/>
  <c r="S773" i="2" s="1"/>
  <c r="P774" i="2"/>
  <c r="R774" i="2" s="1"/>
  <c r="S774" i="2" s="1"/>
  <c r="P775" i="2"/>
  <c r="R775" i="2" s="1"/>
  <c r="S775" i="2" s="1"/>
  <c r="P776" i="2"/>
  <c r="R776" i="2" s="1"/>
  <c r="S776" i="2" s="1"/>
  <c r="P777" i="2"/>
  <c r="R777" i="2" s="1"/>
  <c r="S777" i="2" s="1"/>
  <c r="P778" i="2"/>
  <c r="R778" i="2" s="1"/>
  <c r="S778" i="2" s="1"/>
  <c r="P779" i="2"/>
  <c r="R779" i="2" s="1"/>
  <c r="S779" i="2" s="1"/>
  <c r="P780" i="2"/>
  <c r="R780" i="2" s="1"/>
  <c r="S780" i="2" s="1"/>
  <c r="P781" i="2"/>
  <c r="R781" i="2" s="1"/>
  <c r="S781" i="2" s="1"/>
  <c r="P782" i="2"/>
  <c r="R782" i="2" s="1"/>
  <c r="S782" i="2" s="1"/>
  <c r="P783" i="2"/>
  <c r="R783" i="2" s="1"/>
  <c r="S783" i="2" s="1"/>
  <c r="P784" i="2"/>
  <c r="R784" i="2" s="1"/>
  <c r="S784" i="2" s="1"/>
  <c r="P785" i="2"/>
  <c r="R785" i="2" s="1"/>
  <c r="S785" i="2" s="1"/>
  <c r="P786" i="2"/>
  <c r="R786" i="2" s="1"/>
  <c r="S786" i="2" s="1"/>
  <c r="P787" i="2"/>
  <c r="R787" i="2" s="1"/>
  <c r="S787" i="2" s="1"/>
  <c r="P788" i="2"/>
  <c r="R788" i="2" s="1"/>
  <c r="S788" i="2" s="1"/>
  <c r="P789" i="2"/>
  <c r="R789" i="2" s="1"/>
  <c r="S789" i="2" s="1"/>
  <c r="P685" i="2"/>
  <c r="R685" i="2" s="1"/>
  <c r="S685" i="2" s="1"/>
  <c r="P686" i="2"/>
  <c r="R686" i="2" s="1"/>
  <c r="S686" i="2" s="1"/>
  <c r="P687" i="2"/>
  <c r="R687" i="2" s="1"/>
  <c r="S687" i="2" s="1"/>
  <c r="P794" i="2"/>
  <c r="P795" i="2"/>
  <c r="R795" i="2" s="1"/>
  <c r="S795" i="2" s="1"/>
  <c r="P796" i="2"/>
  <c r="R796" i="2" s="1"/>
  <c r="S796" i="2" s="1"/>
  <c r="P797" i="2"/>
  <c r="R797" i="2" s="1"/>
  <c r="S797" i="2" s="1"/>
  <c r="P798" i="2"/>
  <c r="R798" i="2" s="1"/>
  <c r="S798" i="2" s="1"/>
  <c r="P395" i="2"/>
  <c r="R395" i="2" s="1"/>
  <c r="S395" i="2" s="1"/>
  <c r="P310" i="2"/>
  <c r="R310" i="2" s="1"/>
  <c r="S310" i="2" s="1"/>
  <c r="P219" i="2"/>
  <c r="R219" i="2" s="1"/>
  <c r="S219" i="2" s="1"/>
  <c r="P81" i="2"/>
  <c r="R81" i="2" s="1"/>
  <c r="S81" i="2" s="1"/>
  <c r="P801" i="2"/>
  <c r="R801" i="2" s="1"/>
  <c r="S801" i="2" s="1"/>
  <c r="P802" i="2"/>
  <c r="R802" i="2" s="1"/>
  <c r="S802" i="2" s="1"/>
  <c r="P803" i="2"/>
  <c r="R803" i="2" s="1"/>
  <c r="S803" i="2" s="1"/>
  <c r="P804" i="2"/>
  <c r="R804" i="2" s="1"/>
  <c r="S804" i="2" s="1"/>
  <c r="P805" i="2"/>
  <c r="T805" i="2" s="1"/>
  <c r="U805" i="2" s="1"/>
  <c r="P790" i="2"/>
  <c r="R790" i="2" s="1"/>
  <c r="S790" i="2" s="1"/>
  <c r="P688" i="2"/>
  <c r="R688" i="2" s="1"/>
  <c r="S688" i="2" s="1"/>
  <c r="P809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685" i="2"/>
  <c r="Q686" i="2"/>
  <c r="Q687" i="2"/>
  <c r="Q794" i="2"/>
  <c r="Q795" i="2"/>
  <c r="Q796" i="2"/>
  <c r="Q797" i="2"/>
  <c r="Q798" i="2"/>
  <c r="Q395" i="2"/>
  <c r="Q310" i="2"/>
  <c r="Q219" i="2"/>
  <c r="Q81" i="2"/>
  <c r="Q801" i="2"/>
  <c r="Q802" i="2"/>
  <c r="Q803" i="2"/>
  <c r="Q804" i="2"/>
  <c r="Q805" i="2"/>
  <c r="Q790" i="2"/>
  <c r="Q688" i="2"/>
  <c r="Q809" i="2"/>
  <c r="T777" i="2"/>
  <c r="U777" i="2" s="1"/>
  <c r="T780" i="2"/>
  <c r="U780" i="2" s="1"/>
  <c r="T781" i="2"/>
  <c r="U781" i="2" s="1"/>
  <c r="T782" i="2"/>
  <c r="U782" i="2" s="1"/>
  <c r="T783" i="2"/>
  <c r="U783" i="2" s="1"/>
  <c r="T785" i="2"/>
  <c r="U785" i="2" s="1"/>
  <c r="T686" i="2"/>
  <c r="U686" i="2" s="1"/>
  <c r="T310" i="2"/>
  <c r="U310" i="2" s="1"/>
  <c r="T219" i="2"/>
  <c r="U219" i="2" s="1"/>
  <c r="T81" i="2"/>
  <c r="U81" i="2" s="1"/>
  <c r="T801" i="2"/>
  <c r="T802" i="2"/>
  <c r="U802" i="2" s="1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685" i="2"/>
  <c r="V686" i="2"/>
  <c r="V687" i="2"/>
  <c r="V794" i="2"/>
  <c r="V795" i="2"/>
  <c r="V796" i="2"/>
  <c r="V797" i="2"/>
  <c r="V798" i="2"/>
  <c r="V395" i="2"/>
  <c r="V310" i="2"/>
  <c r="V219" i="2"/>
  <c r="V81" i="2"/>
  <c r="V801" i="2"/>
  <c r="V802" i="2"/>
  <c r="V803" i="2"/>
  <c r="V804" i="2"/>
  <c r="V805" i="2"/>
  <c r="V790" i="2"/>
  <c r="V688" i="2"/>
  <c r="V809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685" i="2"/>
  <c r="W686" i="2"/>
  <c r="W687" i="2"/>
  <c r="W794" i="2"/>
  <c r="W795" i="2"/>
  <c r="W796" i="2"/>
  <c r="W797" i="2"/>
  <c r="W798" i="2"/>
  <c r="W395" i="2"/>
  <c r="W310" i="2"/>
  <c r="W219" i="2"/>
  <c r="W81" i="2"/>
  <c r="W801" i="2"/>
  <c r="W802" i="2"/>
  <c r="W803" i="2"/>
  <c r="W804" i="2"/>
  <c r="W805" i="2"/>
  <c r="W790" i="2"/>
  <c r="W688" i="2"/>
  <c r="W809" i="2"/>
  <c r="D251" i="3"/>
  <c r="C294" i="3"/>
  <c r="E270" i="3" s="1"/>
  <c r="C359" i="3"/>
  <c r="E351" i="3" s="1"/>
  <c r="C397" i="3"/>
  <c r="D397" i="3"/>
  <c r="C450" i="3"/>
  <c r="D450" i="3"/>
  <c r="X730" i="2" l="1"/>
  <c r="A731" i="2"/>
  <c r="A677" i="2"/>
  <c r="X676" i="2"/>
  <c r="A434" i="2"/>
  <c r="X433" i="2"/>
  <c r="A1195" i="2"/>
  <c r="X1194" i="2"/>
  <c r="A1095" i="2"/>
  <c r="X1094" i="2"/>
  <c r="X1038" i="2"/>
  <c r="A1039" i="2"/>
  <c r="A1069" i="2"/>
  <c r="X1068" i="2"/>
  <c r="A1023" i="2"/>
  <c r="X1022" i="2"/>
  <c r="A994" i="2"/>
  <c r="X993" i="2"/>
  <c r="A960" i="2"/>
  <c r="X959" i="2"/>
  <c r="A951" i="2"/>
  <c r="X951" i="2" s="1"/>
  <c r="X950" i="2"/>
  <c r="A940" i="2"/>
  <c r="X939" i="2"/>
  <c r="A918" i="2"/>
  <c r="X918" i="2" s="1"/>
  <c r="X917" i="2"/>
  <c r="A901" i="2"/>
  <c r="X900" i="2"/>
  <c r="A885" i="2"/>
  <c r="X884" i="2"/>
  <c r="A853" i="2"/>
  <c r="X852" i="2"/>
  <c r="X818" i="2"/>
  <c r="A819" i="2"/>
  <c r="A806" i="2"/>
  <c r="X805" i="2"/>
  <c r="A792" i="2"/>
  <c r="X791" i="2"/>
  <c r="A768" i="2"/>
  <c r="X768" i="2" s="1"/>
  <c r="X767" i="2"/>
  <c r="A743" i="2"/>
  <c r="X742" i="2"/>
  <c r="A713" i="2"/>
  <c r="X712" i="2"/>
  <c r="A699" i="2"/>
  <c r="X699" i="2" s="1"/>
  <c r="X698" i="2"/>
  <c r="X641" i="2"/>
  <c r="A642" i="2"/>
  <c r="X616" i="2"/>
  <c r="A617" i="2"/>
  <c r="A632" i="2"/>
  <c r="X631" i="2"/>
  <c r="X563" i="2"/>
  <c r="A564" i="2"/>
  <c r="X502" i="2"/>
  <c r="A503" i="2"/>
  <c r="A485" i="2"/>
  <c r="X484" i="2"/>
  <c r="A401" i="2"/>
  <c r="X400" i="2"/>
  <c r="A388" i="2"/>
  <c r="X388" i="2" s="1"/>
  <c r="X387" i="2"/>
  <c r="A245" i="2"/>
  <c r="X244" i="2"/>
  <c r="A238" i="2"/>
  <c r="X237" i="2"/>
  <c r="A225" i="2"/>
  <c r="X224" i="2"/>
  <c r="A205" i="2"/>
  <c r="X204" i="2"/>
  <c r="A26" i="2"/>
  <c r="X25" i="2"/>
  <c r="X15" i="2"/>
  <c r="A16" i="2"/>
  <c r="T727" i="2"/>
  <c r="U727" i="2" s="1"/>
  <c r="T728" i="2"/>
  <c r="U728" i="2" s="1"/>
  <c r="T729" i="2"/>
  <c r="U729" i="2" s="1"/>
  <c r="R817" i="2"/>
  <c r="S817" i="2" s="1"/>
  <c r="T773" i="2"/>
  <c r="U773" i="2" s="1"/>
  <c r="T855" i="2"/>
  <c r="U855" i="2" s="1"/>
  <c r="T857" i="2"/>
  <c r="U857" i="2" s="1"/>
  <c r="T838" i="2"/>
  <c r="U838" i="2" s="1"/>
  <c r="T832" i="2"/>
  <c r="U832" i="2" s="1"/>
  <c r="T311" i="2"/>
  <c r="U311" i="2" s="1"/>
  <c r="T856" i="2"/>
  <c r="U856" i="2" s="1"/>
  <c r="T866" i="2"/>
  <c r="U866" i="2" s="1"/>
  <c r="T789" i="2"/>
  <c r="U789" i="2" s="1"/>
  <c r="T788" i="2"/>
  <c r="U788" i="2" s="1"/>
  <c r="T776" i="2"/>
  <c r="U776" i="2" s="1"/>
  <c r="T846" i="2"/>
  <c r="U846" i="2" s="1"/>
  <c r="T829" i="2"/>
  <c r="U829" i="2" s="1"/>
  <c r="T787" i="2"/>
  <c r="U787" i="2" s="1"/>
  <c r="T845" i="2"/>
  <c r="U845" i="2" s="1"/>
  <c r="T828" i="2"/>
  <c r="U828" i="2" s="1"/>
  <c r="T786" i="2"/>
  <c r="U786" i="2" s="1"/>
  <c r="T844" i="2"/>
  <c r="U844" i="2" s="1"/>
  <c r="T816" i="2"/>
  <c r="U816" i="2" s="1"/>
  <c r="T779" i="2"/>
  <c r="U779" i="2" s="1"/>
  <c r="T772" i="2"/>
  <c r="U772" i="2" s="1"/>
  <c r="T854" i="2"/>
  <c r="U854" i="2" s="1"/>
  <c r="R842" i="2"/>
  <c r="S842" i="2" s="1"/>
  <c r="T775" i="2"/>
  <c r="U775" i="2" s="1"/>
  <c r="T853" i="2"/>
  <c r="U853" i="2" s="1"/>
  <c r="R841" i="2"/>
  <c r="S841" i="2" s="1"/>
  <c r="T687" i="2"/>
  <c r="U687" i="2" s="1"/>
  <c r="T774" i="2"/>
  <c r="U774" i="2" s="1"/>
  <c r="R222" i="2"/>
  <c r="S222" i="2" s="1"/>
  <c r="T810" i="2"/>
  <c r="U810" i="2" s="1"/>
  <c r="T685" i="2"/>
  <c r="U685" i="2" s="1"/>
  <c r="T784" i="2"/>
  <c r="U784" i="2" s="1"/>
  <c r="T778" i="2"/>
  <c r="U778" i="2" s="1"/>
  <c r="T395" i="2"/>
  <c r="U395" i="2" s="1"/>
  <c r="T798" i="2"/>
  <c r="U798" i="2" s="1"/>
  <c r="R809" i="2"/>
  <c r="S809" i="2" s="1"/>
  <c r="U801" i="2"/>
  <c r="R794" i="2"/>
  <c r="S794" i="2" s="1"/>
  <c r="U826" i="2"/>
  <c r="U815" i="2"/>
  <c r="R825" i="2"/>
  <c r="U825" i="2"/>
  <c r="R826" i="2"/>
  <c r="T795" i="2"/>
  <c r="U795" i="2" s="1"/>
  <c r="T796" i="2"/>
  <c r="U796" i="2" s="1"/>
  <c r="T797" i="2"/>
  <c r="U797" i="2" s="1"/>
  <c r="T794" i="2"/>
  <c r="R805" i="2"/>
  <c r="S805" i="2" s="1"/>
  <c r="E332" i="3"/>
  <c r="E336" i="3"/>
  <c r="T809" i="2"/>
  <c r="T688" i="2"/>
  <c r="U688" i="2" s="1"/>
  <c r="T804" i="2"/>
  <c r="U804" i="2" s="1"/>
  <c r="T790" i="2"/>
  <c r="U790" i="2" s="1"/>
  <c r="T803" i="2"/>
  <c r="U803" i="2" s="1"/>
  <c r="U867" i="2"/>
  <c r="E340" i="3"/>
  <c r="E344" i="3"/>
  <c r="E348" i="3"/>
  <c r="E320" i="3"/>
  <c r="E352" i="3"/>
  <c r="E324" i="3"/>
  <c r="E328" i="3"/>
  <c r="E321" i="3"/>
  <c r="E325" i="3"/>
  <c r="E329" i="3"/>
  <c r="E333" i="3"/>
  <c r="E337" i="3"/>
  <c r="E341" i="3"/>
  <c r="E345" i="3"/>
  <c r="E349" i="3"/>
  <c r="E322" i="3"/>
  <c r="E326" i="3"/>
  <c r="E330" i="3"/>
  <c r="E334" i="3"/>
  <c r="E338" i="3"/>
  <c r="E342" i="3"/>
  <c r="E346" i="3"/>
  <c r="E350" i="3"/>
  <c r="E319" i="3"/>
  <c r="E323" i="3"/>
  <c r="E327" i="3"/>
  <c r="E331" i="3"/>
  <c r="E335" i="3"/>
  <c r="E339" i="3"/>
  <c r="E343" i="3"/>
  <c r="E347" i="3"/>
  <c r="E284" i="3"/>
  <c r="E281" i="3"/>
  <c r="E285" i="3"/>
  <c r="E280" i="3"/>
  <c r="E277" i="3"/>
  <c r="E292" i="3"/>
  <c r="E276" i="3"/>
  <c r="E289" i="3"/>
  <c r="E273" i="3"/>
  <c r="E288" i="3"/>
  <c r="E272" i="3"/>
  <c r="E291" i="3"/>
  <c r="E287" i="3"/>
  <c r="E283" i="3"/>
  <c r="E279" i="3"/>
  <c r="E275" i="3"/>
  <c r="E271" i="3"/>
  <c r="E290" i="3"/>
  <c r="E286" i="3"/>
  <c r="E282" i="3"/>
  <c r="E278" i="3"/>
  <c r="E274" i="3"/>
  <c r="D451" i="3"/>
  <c r="C451" i="3"/>
  <c r="C360" i="3"/>
  <c r="C470" i="3"/>
  <c r="D470" i="3"/>
  <c r="C495" i="3"/>
  <c r="D495" i="3"/>
  <c r="C452" i="3"/>
  <c r="X677" i="2" l="1"/>
  <c r="A678" i="2"/>
  <c r="X731" i="2"/>
  <c r="A732" i="2"/>
  <c r="X732" i="2" s="1"/>
  <c r="X434" i="2"/>
  <c r="A435" i="2"/>
  <c r="A1196" i="2"/>
  <c r="X1195" i="2"/>
  <c r="A1096" i="2"/>
  <c r="X1095" i="2"/>
  <c r="X1039" i="2"/>
  <c r="A1040" i="2"/>
  <c r="A1070" i="2"/>
  <c r="X1069" i="2"/>
  <c r="A1024" i="2"/>
  <c r="X1023" i="2"/>
  <c r="X994" i="2"/>
  <c r="A995" i="2"/>
  <c r="A961" i="2"/>
  <c r="X960" i="2"/>
  <c r="A941" i="2"/>
  <c r="X941" i="2" s="1"/>
  <c r="X940" i="2"/>
  <c r="A902" i="2"/>
  <c r="X901" i="2"/>
  <c r="A886" i="2"/>
  <c r="X886" i="2" s="1"/>
  <c r="X885" i="2"/>
  <c r="A854" i="2"/>
  <c r="X854" i="2" s="1"/>
  <c r="X853" i="2"/>
  <c r="X819" i="2"/>
  <c r="A820" i="2"/>
  <c r="A807" i="2"/>
  <c r="X807" i="2" s="1"/>
  <c r="X806" i="2"/>
  <c r="A793" i="2"/>
  <c r="X793" i="2" s="1"/>
  <c r="X792" i="2"/>
  <c r="X743" i="2"/>
  <c r="A744" i="2"/>
  <c r="A714" i="2"/>
  <c r="X713" i="2"/>
  <c r="X642" i="2"/>
  <c r="A643" i="2"/>
  <c r="A633" i="2"/>
  <c r="X633" i="2" s="1"/>
  <c r="X632" i="2"/>
  <c r="X617" i="2"/>
  <c r="A618" i="2"/>
  <c r="X564" i="2"/>
  <c r="A565" i="2"/>
  <c r="X503" i="2"/>
  <c r="A504" i="2"/>
  <c r="X485" i="2"/>
  <c r="A486" i="2"/>
  <c r="A402" i="2"/>
  <c r="X401" i="2"/>
  <c r="A246" i="2"/>
  <c r="X245" i="2"/>
  <c r="X238" i="2"/>
  <c r="A226" i="2"/>
  <c r="X226" i="2" s="1"/>
  <c r="X225" i="2"/>
  <c r="A206" i="2"/>
  <c r="X205" i="2"/>
  <c r="A27" i="2"/>
  <c r="X26" i="2"/>
  <c r="X16" i="2"/>
  <c r="A17" i="2"/>
  <c r="U794" i="2"/>
  <c r="S825" i="2"/>
  <c r="U809" i="2"/>
  <c r="S826" i="2"/>
  <c r="D352" i="3"/>
  <c r="D348" i="3"/>
  <c r="D344" i="3"/>
  <c r="D340" i="3"/>
  <c r="D336" i="3"/>
  <c r="D332" i="3"/>
  <c r="D328" i="3"/>
  <c r="D324" i="3"/>
  <c r="D320" i="3"/>
  <c r="D334" i="3"/>
  <c r="D346" i="3"/>
  <c r="D351" i="3"/>
  <c r="D347" i="3"/>
  <c r="D343" i="3"/>
  <c r="D339" i="3"/>
  <c r="D335" i="3"/>
  <c r="D331" i="3"/>
  <c r="D327" i="3"/>
  <c r="D323" i="3"/>
  <c r="D319" i="3"/>
  <c r="D342" i="3"/>
  <c r="D322" i="3"/>
  <c r="D338" i="3"/>
  <c r="D350" i="3"/>
  <c r="D330" i="3"/>
  <c r="D326" i="3"/>
  <c r="D349" i="3"/>
  <c r="D345" i="3"/>
  <c r="D341" i="3"/>
  <c r="D337" i="3"/>
  <c r="D333" i="3"/>
  <c r="D329" i="3"/>
  <c r="D325" i="3"/>
  <c r="D321" i="3"/>
  <c r="D266" i="3"/>
  <c r="D358" i="3"/>
  <c r="D357" i="3"/>
  <c r="D355" i="3"/>
  <c r="D356" i="3"/>
  <c r="D354" i="3"/>
  <c r="D353" i="3"/>
  <c r="D265" i="3"/>
  <c r="D310" i="3"/>
  <c r="D270" i="3"/>
  <c r="D274" i="3"/>
  <c r="D278" i="3"/>
  <c r="D282" i="3"/>
  <c r="D286" i="3"/>
  <c r="D290" i="3"/>
  <c r="D277" i="3"/>
  <c r="D271" i="3"/>
  <c r="D275" i="3"/>
  <c r="D279" i="3"/>
  <c r="D283" i="3"/>
  <c r="D287" i="3"/>
  <c r="D291" i="3"/>
  <c r="D285" i="3"/>
  <c r="D273" i="3"/>
  <c r="D289" i="3"/>
  <c r="D272" i="3"/>
  <c r="D276" i="3"/>
  <c r="D280" i="3"/>
  <c r="D284" i="3"/>
  <c r="D288" i="3"/>
  <c r="D292" i="3"/>
  <c r="D281" i="3"/>
  <c r="D293" i="3"/>
  <c r="D267" i="3"/>
  <c r="D262" i="3"/>
  <c r="D298" i="3"/>
  <c r="D311" i="3"/>
  <c r="D313" i="3"/>
  <c r="D316" i="3"/>
  <c r="D256" i="3"/>
  <c r="D258" i="3"/>
  <c r="D261" i="3"/>
  <c r="D296" i="3"/>
  <c r="D315" i="3"/>
  <c r="D257" i="3"/>
  <c r="D299" i="3"/>
  <c r="D259" i="3"/>
  <c r="D303" i="3"/>
  <c r="D268" i="3"/>
  <c r="D305" i="3"/>
  <c r="D301" i="3"/>
  <c r="D260" i="3"/>
  <c r="D314" i="3"/>
  <c r="D304" i="3"/>
  <c r="D302" i="3"/>
  <c r="D307" i="3"/>
  <c r="D297" i="3"/>
  <c r="D254" i="3"/>
  <c r="D263" i="3"/>
  <c r="D306" i="3"/>
  <c r="D312" i="3"/>
  <c r="D264" i="3"/>
  <c r="D308" i="3"/>
  <c r="D255" i="3"/>
  <c r="D317" i="3"/>
  <c r="D300" i="3"/>
  <c r="D318" i="3"/>
  <c r="D309" i="3"/>
  <c r="D269" i="3"/>
  <c r="C496" i="3"/>
  <c r="C508" i="3"/>
  <c r="D508" i="3"/>
  <c r="C515" i="3"/>
  <c r="D515" i="3"/>
  <c r="C590" i="3"/>
  <c r="D590" i="3"/>
  <c r="C652" i="3"/>
  <c r="D652" i="3"/>
  <c r="C497" i="3"/>
  <c r="A679" i="2" l="1"/>
  <c r="X678" i="2"/>
  <c r="A436" i="2"/>
  <c r="X435" i="2"/>
  <c r="A1097" i="2"/>
  <c r="X1096" i="2"/>
  <c r="A1197" i="2"/>
  <c r="X1197" i="2" s="1"/>
  <c r="X1196" i="2"/>
  <c r="A1071" i="2"/>
  <c r="X1071" i="2" s="1"/>
  <c r="X1070" i="2"/>
  <c r="A1041" i="2"/>
  <c r="X1040" i="2"/>
  <c r="A1025" i="2"/>
  <c r="X1025" i="2" s="1"/>
  <c r="X1024" i="2"/>
  <c r="X995" i="2"/>
  <c r="A996" i="2"/>
  <c r="A962" i="2"/>
  <c r="X961" i="2"/>
  <c r="A903" i="2"/>
  <c r="X902" i="2"/>
  <c r="X820" i="2"/>
  <c r="A821" i="2"/>
  <c r="X744" i="2"/>
  <c r="A745" i="2"/>
  <c r="A715" i="2"/>
  <c r="X714" i="2"/>
  <c r="A644" i="2"/>
  <c r="X643" i="2"/>
  <c r="A619" i="2"/>
  <c r="X618" i="2"/>
  <c r="A566" i="2"/>
  <c r="X565" i="2"/>
  <c r="A505" i="2"/>
  <c r="X504" i="2"/>
  <c r="X486" i="2"/>
  <c r="A487" i="2"/>
  <c r="X402" i="2"/>
  <c r="A403" i="2"/>
  <c r="A247" i="2"/>
  <c r="X246" i="2"/>
  <c r="A207" i="2"/>
  <c r="X206" i="2"/>
  <c r="A28" i="2"/>
  <c r="X27" i="2"/>
  <c r="A18" i="2"/>
  <c r="X17" i="2"/>
  <c r="C518" i="3"/>
  <c r="D359" i="3"/>
  <c r="D294" i="3"/>
  <c r="C516" i="3"/>
  <c r="D653" i="3"/>
  <c r="D518" i="3"/>
  <c r="C653" i="3"/>
  <c r="D516" i="3"/>
  <c r="P563" i="2"/>
  <c r="R563" i="2" s="1"/>
  <c r="S563" i="2" s="1"/>
  <c r="P599" i="2"/>
  <c r="R599" i="2" s="1"/>
  <c r="S599" i="2" s="1"/>
  <c r="P65" i="2"/>
  <c r="P67" i="2"/>
  <c r="T67" i="2" s="1"/>
  <c r="U67" i="2" s="1"/>
  <c r="P68" i="2"/>
  <c r="T68" i="2" s="1"/>
  <c r="U68" i="2" s="1"/>
  <c r="P69" i="2"/>
  <c r="R69" i="2" s="1"/>
  <c r="S69" i="2" s="1"/>
  <c r="P70" i="2"/>
  <c r="R70" i="2" s="1"/>
  <c r="S70" i="2" s="1"/>
  <c r="P71" i="2"/>
  <c r="R71" i="2" s="1"/>
  <c r="S71" i="2" s="1"/>
  <c r="P72" i="2"/>
  <c r="R72" i="2" s="1"/>
  <c r="S72" i="2" s="1"/>
  <c r="P520" i="2"/>
  <c r="R520" i="2" s="1"/>
  <c r="S520" i="2" s="1"/>
  <c r="P647" i="2"/>
  <c r="R647" i="2" s="1"/>
  <c r="S647" i="2" s="1"/>
  <c r="P579" i="2"/>
  <c r="R579" i="2" s="1"/>
  <c r="S579" i="2" s="1"/>
  <c r="P614" i="2"/>
  <c r="R614" i="2" s="1"/>
  <c r="S614" i="2" s="1"/>
  <c r="P653" i="2"/>
  <c r="T653" i="2" s="1"/>
  <c r="U653" i="2" s="1"/>
  <c r="P393" i="2"/>
  <c r="R393" i="2" s="1"/>
  <c r="S393" i="2" s="1"/>
  <c r="P671" i="2"/>
  <c r="R671" i="2" s="1"/>
  <c r="S671" i="2" s="1"/>
  <c r="P602" i="2"/>
  <c r="R602" i="2" s="1"/>
  <c r="S602" i="2" s="1"/>
  <c r="P131" i="2"/>
  <c r="R131" i="2" s="1"/>
  <c r="S131" i="2" s="1"/>
  <c r="P514" i="2"/>
  <c r="T514" i="2" s="1"/>
  <c r="U514" i="2" s="1"/>
  <c r="P262" i="2"/>
  <c r="R262" i="2" s="1"/>
  <c r="S262" i="2" s="1"/>
  <c r="P564" i="2"/>
  <c r="T564" i="2" s="1"/>
  <c r="U564" i="2" s="1"/>
  <c r="P298" i="2"/>
  <c r="T298" i="2" s="1"/>
  <c r="U298" i="2" s="1"/>
  <c r="P521" i="2"/>
  <c r="T521" i="2" s="1"/>
  <c r="U521" i="2" s="1"/>
  <c r="P592" i="2"/>
  <c r="R592" i="2" s="1"/>
  <c r="S592" i="2" s="1"/>
  <c r="P438" i="2"/>
  <c r="R438" i="2" s="1"/>
  <c r="S438" i="2" s="1"/>
  <c r="P482" i="2"/>
  <c r="R482" i="2" s="1"/>
  <c r="S482" i="2" s="1"/>
  <c r="P515" i="2"/>
  <c r="T515" i="2" s="1"/>
  <c r="U515" i="2" s="1"/>
  <c r="P516" i="2"/>
  <c r="R516" i="2" s="1"/>
  <c r="S516" i="2" s="1"/>
  <c r="P593" i="2"/>
  <c r="R593" i="2" s="1"/>
  <c r="S593" i="2" s="1"/>
  <c r="P426" i="2"/>
  <c r="R426" i="2" s="1"/>
  <c r="S426" i="2" s="1"/>
  <c r="P824" i="2"/>
  <c r="R824" i="2" s="1"/>
  <c r="S824" i="2" s="1"/>
  <c r="P600" i="2"/>
  <c r="R600" i="2" s="1"/>
  <c r="S600" i="2" s="1"/>
  <c r="P417" i="2"/>
  <c r="R417" i="2" s="1"/>
  <c r="S417" i="2" s="1"/>
  <c r="P346" i="2"/>
  <c r="R346" i="2" s="1"/>
  <c r="S346" i="2" s="1"/>
  <c r="P120" i="2"/>
  <c r="R120" i="2" s="1"/>
  <c r="S120" i="2" s="1"/>
  <c r="P517" i="2"/>
  <c r="T517" i="2" s="1"/>
  <c r="U517" i="2" s="1"/>
  <c r="P868" i="2"/>
  <c r="T868" i="2" s="1"/>
  <c r="U868" i="2" s="1"/>
  <c r="P858" i="2"/>
  <c r="R858" i="2" s="1"/>
  <c r="S858" i="2" s="1"/>
  <c r="P479" i="2"/>
  <c r="R479" i="2" s="1"/>
  <c r="S479" i="2" s="1"/>
  <c r="P215" i="2"/>
  <c r="R215" i="2" s="1"/>
  <c r="S215" i="2" s="1"/>
  <c r="P299" i="2"/>
  <c r="R299" i="2" s="1"/>
  <c r="S299" i="2" s="1"/>
  <c r="P707" i="2"/>
  <c r="R707" i="2" s="1"/>
  <c r="S707" i="2" s="1"/>
  <c r="P46" i="2"/>
  <c r="P640" i="2"/>
  <c r="R640" i="2" s="1"/>
  <c r="S640" i="2" s="1"/>
  <c r="P655" i="2"/>
  <c r="T655" i="2" s="1"/>
  <c r="U655" i="2" s="1"/>
  <c r="P247" i="2"/>
  <c r="R247" i="2" s="1"/>
  <c r="S247" i="2" s="1"/>
  <c r="P439" i="2"/>
  <c r="R439" i="2" s="1"/>
  <c r="S439" i="2" s="1"/>
  <c r="P483" i="2"/>
  <c r="R483" i="2" s="1"/>
  <c r="S483" i="2" s="1"/>
  <c r="P139" i="2"/>
  <c r="R139" i="2" s="1"/>
  <c r="S139" i="2" s="1"/>
  <c r="P359" i="2"/>
  <c r="R359" i="2" s="1"/>
  <c r="S359" i="2" s="1"/>
  <c r="P476" i="2"/>
  <c r="R476" i="2" s="1"/>
  <c r="S476" i="2" s="1"/>
  <c r="P336" i="2"/>
  <c r="T336" i="2" s="1"/>
  <c r="U336" i="2" s="1"/>
  <c r="P656" i="2"/>
  <c r="R656" i="2" s="1"/>
  <c r="S656" i="2" s="1"/>
  <c r="P708" i="2"/>
  <c r="R708" i="2" s="1"/>
  <c r="S708" i="2" s="1"/>
  <c r="P392" i="2"/>
  <c r="R392" i="2" s="1"/>
  <c r="S392" i="2" s="1"/>
  <c r="P58" i="2"/>
  <c r="P59" i="2"/>
  <c r="P60" i="2"/>
  <c r="P61" i="2"/>
  <c r="P62" i="2"/>
  <c r="T62" i="2" s="1"/>
  <c r="U62" i="2" s="1"/>
  <c r="P63" i="2"/>
  <c r="T63" i="2" s="1"/>
  <c r="U63" i="2" s="1"/>
  <c r="P64" i="2"/>
  <c r="R64" i="2" s="1"/>
  <c r="S64" i="2" s="1"/>
  <c r="P350" i="2"/>
  <c r="T350" i="2" s="1"/>
  <c r="U350" i="2" s="1"/>
  <c r="P700" i="2"/>
  <c r="R700" i="2" s="1"/>
  <c r="S700" i="2" s="1"/>
  <c r="P641" i="2"/>
  <c r="R641" i="2" s="1"/>
  <c r="S641" i="2" s="1"/>
  <c r="P689" i="2"/>
  <c r="R689" i="2" s="1"/>
  <c r="S689" i="2" s="1"/>
  <c r="P440" i="2"/>
  <c r="R440" i="2" s="1"/>
  <c r="S440" i="2" s="1"/>
  <c r="P861" i="2"/>
  <c r="R861" i="2" s="1"/>
  <c r="S861" i="2" s="1"/>
  <c r="P480" i="2"/>
  <c r="R480" i="2" s="1"/>
  <c r="S480" i="2" s="1"/>
  <c r="P416" i="2"/>
  <c r="R416" i="2" s="1"/>
  <c r="S416" i="2" s="1"/>
  <c r="P344" i="2"/>
  <c r="R344" i="2" s="1"/>
  <c r="S344" i="2" s="1"/>
  <c r="P345" i="2"/>
  <c r="R345" i="2" s="1"/>
  <c r="S345" i="2" s="1"/>
  <c r="P814" i="2"/>
  <c r="R814" i="2" s="1"/>
  <c r="S814" i="2" s="1"/>
  <c r="P818" i="2"/>
  <c r="R818" i="2" s="1"/>
  <c r="S818" i="2" s="1"/>
  <c r="P630" i="2"/>
  <c r="R630" i="2" s="1"/>
  <c r="S630" i="2" s="1"/>
  <c r="P558" i="2"/>
  <c r="R558" i="2" s="1"/>
  <c r="S558" i="2" s="1"/>
  <c r="P318" i="2"/>
  <c r="R318" i="2" s="1"/>
  <c r="S318" i="2" s="1"/>
  <c r="P654" i="2"/>
  <c r="R654" i="2" s="1"/>
  <c r="S654" i="2" s="1"/>
  <c r="P553" i="2"/>
  <c r="R553" i="2" s="1"/>
  <c r="S553" i="2" s="1"/>
  <c r="P615" i="2"/>
  <c r="T615" i="2" s="1"/>
  <c r="U615" i="2" s="1"/>
  <c r="P616" i="2"/>
  <c r="R616" i="2" s="1"/>
  <c r="S616" i="2" s="1"/>
  <c r="P617" i="2"/>
  <c r="R617" i="2" s="1"/>
  <c r="S617" i="2" s="1"/>
  <c r="P618" i="2"/>
  <c r="R618" i="2" s="1"/>
  <c r="S618" i="2" s="1"/>
  <c r="P642" i="2"/>
  <c r="R642" i="2" s="1"/>
  <c r="S642" i="2" s="1"/>
  <c r="P690" i="2"/>
  <c r="R690" i="2" s="1"/>
  <c r="S690" i="2" s="1"/>
  <c r="P300" i="2"/>
  <c r="R300" i="2" s="1"/>
  <c r="S300" i="2" s="1"/>
  <c r="P103" i="2"/>
  <c r="R103" i="2" s="1"/>
  <c r="S103" i="2" s="1"/>
  <c r="P322" i="2"/>
  <c r="R322" i="2" s="1"/>
  <c r="S322" i="2" s="1"/>
  <c r="P441" i="2"/>
  <c r="R441" i="2" s="1"/>
  <c r="S441" i="2" s="1"/>
  <c r="P281" i="2"/>
  <c r="T281" i="2" s="1"/>
  <c r="U281" i="2" s="1"/>
  <c r="P325" i="2"/>
  <c r="R325" i="2" s="1"/>
  <c r="S325" i="2" s="1"/>
  <c r="P266" i="2"/>
  <c r="R266" i="2" s="1"/>
  <c r="S266" i="2" s="1"/>
  <c r="P484" i="2"/>
  <c r="R484" i="2" s="1"/>
  <c r="S484" i="2" s="1"/>
  <c r="P485" i="2"/>
  <c r="R485" i="2" s="1"/>
  <c r="S485" i="2" s="1"/>
  <c r="P585" i="2"/>
  <c r="R585" i="2" s="1"/>
  <c r="S585" i="2" s="1"/>
  <c r="P248" i="2"/>
  <c r="R248" i="2" s="1"/>
  <c r="S248" i="2" s="1"/>
  <c r="P249" i="2"/>
  <c r="R249" i="2" s="1"/>
  <c r="S249" i="2" s="1"/>
  <c r="P282" i="2"/>
  <c r="T282" i="2" s="1"/>
  <c r="U282" i="2" s="1"/>
  <c r="P326" i="2"/>
  <c r="T326" i="2" s="1"/>
  <c r="U326" i="2" s="1"/>
  <c r="P327" i="2"/>
  <c r="R327" i="2" s="1"/>
  <c r="S327" i="2" s="1"/>
  <c r="P360" i="2"/>
  <c r="T360" i="2" s="1"/>
  <c r="U360" i="2" s="1"/>
  <c r="P524" i="2"/>
  <c r="R524" i="2" s="1"/>
  <c r="S524" i="2" s="1"/>
  <c r="P758" i="2"/>
  <c r="R758" i="2" s="1"/>
  <c r="S758" i="2" s="1"/>
  <c r="P657" i="2"/>
  <c r="R657" i="2" s="1"/>
  <c r="S657" i="2" s="1"/>
  <c r="P619" i="2"/>
  <c r="R619" i="2" s="1"/>
  <c r="S619" i="2" s="1"/>
  <c r="P104" i="2"/>
  <c r="R104" i="2" s="1"/>
  <c r="S104" i="2" s="1"/>
  <c r="P105" i="2"/>
  <c r="R105" i="2" s="1"/>
  <c r="S105" i="2" s="1"/>
  <c r="P93" i="2"/>
  <c r="R93" i="2" s="1"/>
  <c r="S93" i="2" s="1"/>
  <c r="P256" i="2"/>
  <c r="R256" i="2" s="1"/>
  <c r="S256" i="2" s="1"/>
  <c r="P361" i="2"/>
  <c r="T361" i="2" s="1"/>
  <c r="U361" i="2" s="1"/>
  <c r="P522" i="2"/>
  <c r="T522" i="2" s="1"/>
  <c r="U522" i="2" s="1"/>
  <c r="P201" i="2"/>
  <c r="R201" i="2" s="1"/>
  <c r="S201" i="2" s="1"/>
  <c r="P847" i="2"/>
  <c r="R847" i="2" s="1"/>
  <c r="S847" i="2" s="1"/>
  <c r="P691" i="2"/>
  <c r="T691" i="2" s="1"/>
  <c r="U691" i="2" s="1"/>
  <c r="P106" i="2"/>
  <c r="R106" i="2" s="1"/>
  <c r="S106" i="2" s="1"/>
  <c r="P769" i="2"/>
  <c r="R769" i="2" s="1"/>
  <c r="S769" i="2" s="1"/>
  <c r="P66" i="2"/>
  <c r="R66" i="2" s="1"/>
  <c r="S66" i="2" s="1"/>
  <c r="P486" i="2"/>
  <c r="R486" i="2" s="1"/>
  <c r="S486" i="2" s="1"/>
  <c r="P525" i="2"/>
  <c r="R525" i="2" s="1"/>
  <c r="S525" i="2" s="1"/>
  <c r="P586" i="2"/>
  <c r="R586" i="2" s="1"/>
  <c r="S586" i="2" s="1"/>
  <c r="P419" i="2"/>
  <c r="R419" i="2" s="1"/>
  <c r="S419" i="2" s="1"/>
  <c r="P658" i="2"/>
  <c r="T658" i="2" s="1"/>
  <c r="U658" i="2" s="1"/>
  <c r="P661" i="2"/>
  <c r="R661" i="2" s="1"/>
  <c r="S661" i="2" s="1"/>
  <c r="P601" i="2"/>
  <c r="R601" i="2" s="1"/>
  <c r="S601" i="2" s="1"/>
  <c r="P621" i="2"/>
  <c r="R621" i="2" s="1"/>
  <c r="S621" i="2" s="1"/>
  <c r="P770" i="2"/>
  <c r="T770" i="2" s="1"/>
  <c r="U770" i="2" s="1"/>
  <c r="P379" i="2"/>
  <c r="R379" i="2" s="1"/>
  <c r="S379" i="2" s="1"/>
  <c r="P273" i="2"/>
  <c r="R273" i="2" s="1"/>
  <c r="S273" i="2" s="1"/>
  <c r="P380" i="2"/>
  <c r="T380" i="2" s="1"/>
  <c r="U380" i="2" s="1"/>
  <c r="P665" i="2"/>
  <c r="R665" i="2" s="1"/>
  <c r="S665" i="2" s="1"/>
  <c r="P196" i="2"/>
  <c r="R196" i="2" s="1"/>
  <c r="S196" i="2" s="1"/>
  <c r="P114" i="2"/>
  <c r="R114" i="2" s="1"/>
  <c r="S114" i="2" s="1"/>
  <c r="P88" i="2"/>
  <c r="R88" i="2" s="1"/>
  <c r="S88" i="2" s="1"/>
  <c r="P89" i="2"/>
  <c r="R89" i="2" s="1"/>
  <c r="S89" i="2" s="1"/>
  <c r="P146" i="2"/>
  <c r="R146" i="2" s="1"/>
  <c r="S146" i="2" s="1"/>
  <c r="P869" i="2"/>
  <c r="R869" i="2" s="1"/>
  <c r="S869" i="2" s="1"/>
  <c r="P323" i="2"/>
  <c r="R323" i="2" s="1"/>
  <c r="S323" i="2" s="1"/>
  <c r="P167" i="2"/>
  <c r="R167" i="2" s="1"/>
  <c r="S167" i="2" s="1"/>
  <c r="P173" i="2"/>
  <c r="R173" i="2" s="1"/>
  <c r="S173" i="2" s="1"/>
  <c r="P324" i="2"/>
  <c r="R324" i="2" s="1"/>
  <c r="S324" i="2" s="1"/>
  <c r="P496" i="2"/>
  <c r="R496" i="2" s="1"/>
  <c r="S496" i="2" s="1"/>
  <c r="P510" i="2"/>
  <c r="R510" i="2" s="1"/>
  <c r="S510" i="2" s="1"/>
  <c r="P121" i="2"/>
  <c r="R121" i="2" s="1"/>
  <c r="S121" i="2" s="1"/>
  <c r="P122" i="2"/>
  <c r="R122" i="2" s="1"/>
  <c r="S122" i="2" s="1"/>
  <c r="P127" i="2"/>
  <c r="R127" i="2" s="1"/>
  <c r="S127" i="2" s="1"/>
  <c r="P160" i="2"/>
  <c r="R160" i="2" s="1"/>
  <c r="S160" i="2" s="1"/>
  <c r="P238" i="2"/>
  <c r="R238" i="2" s="1"/>
  <c r="S238" i="2" s="1"/>
  <c r="P250" i="2"/>
  <c r="R250" i="2" s="1"/>
  <c r="S250" i="2" s="1"/>
  <c r="P251" i="2"/>
  <c r="R251" i="2" s="1"/>
  <c r="S251" i="2" s="1"/>
  <c r="P263" i="2"/>
  <c r="R263" i="2" s="1"/>
  <c r="S263" i="2" s="1"/>
  <c r="P283" i="2"/>
  <c r="R283" i="2" s="1"/>
  <c r="S283" i="2" s="1"/>
  <c r="P265" i="2"/>
  <c r="R265" i="2" s="1"/>
  <c r="S265" i="2" s="1"/>
  <c r="P328" i="2"/>
  <c r="R328" i="2" s="1"/>
  <c r="S328" i="2" s="1"/>
  <c r="P427" i="2"/>
  <c r="R427" i="2" s="1"/>
  <c r="S427" i="2" s="1"/>
  <c r="P442" i="2"/>
  <c r="R442" i="2" s="1"/>
  <c r="S442" i="2" s="1"/>
  <c r="P443" i="2"/>
  <c r="R443" i="2" s="1"/>
  <c r="S443" i="2" s="1"/>
  <c r="P526" i="2"/>
  <c r="T526" i="2" s="1"/>
  <c r="U526" i="2" s="1"/>
  <c r="P587" i="2"/>
  <c r="T587" i="2" s="1"/>
  <c r="U587" i="2" s="1"/>
  <c r="P808" i="2"/>
  <c r="R808" i="2" s="1"/>
  <c r="S808" i="2" s="1"/>
  <c r="P813" i="2"/>
  <c r="P744" i="2"/>
  <c r="R744" i="2" s="1"/>
  <c r="S744" i="2" s="1"/>
  <c r="P696" i="2"/>
  <c r="R696" i="2" s="1"/>
  <c r="S696" i="2" s="1"/>
  <c r="P643" i="2"/>
  <c r="R643" i="2" s="1"/>
  <c r="S643" i="2" s="1"/>
  <c r="P590" i="2"/>
  <c r="R590" i="2" s="1"/>
  <c r="S590" i="2" s="1"/>
  <c r="P595" i="2"/>
  <c r="R595" i="2" s="1"/>
  <c r="S595" i="2" s="1"/>
  <c r="P598" i="2"/>
  <c r="R598" i="2" s="1"/>
  <c r="S598" i="2" s="1"/>
  <c r="P723" i="2"/>
  <c r="T723" i="2" s="1"/>
  <c r="U723" i="2" s="1"/>
  <c r="P487" i="2"/>
  <c r="R487" i="2" s="1"/>
  <c r="S487" i="2" s="1"/>
  <c r="P565" i="2"/>
  <c r="R565" i="2" s="1"/>
  <c r="S565" i="2" s="1"/>
  <c r="P527" i="2"/>
  <c r="T527" i="2" s="1"/>
  <c r="U527" i="2" s="1"/>
  <c r="P547" i="2"/>
  <c r="R547" i="2" s="1"/>
  <c r="S547" i="2" s="1"/>
  <c r="P357" i="2"/>
  <c r="R357" i="2" s="1"/>
  <c r="S357" i="2" s="1"/>
  <c r="P224" i="2"/>
  <c r="R224" i="2" s="1"/>
  <c r="S224" i="2" s="1"/>
  <c r="P444" i="2"/>
  <c r="R444" i="2" s="1"/>
  <c r="S444" i="2" s="1"/>
  <c r="P622" i="2"/>
  <c r="R622" i="2" s="1"/>
  <c r="S622" i="2" s="1"/>
  <c r="P848" i="2"/>
  <c r="T848" i="2" s="1"/>
  <c r="P724" i="2"/>
  <c r="R724" i="2" s="1"/>
  <c r="S724" i="2" s="1"/>
  <c r="P725" i="2"/>
  <c r="T725" i="2" s="1"/>
  <c r="U725" i="2" s="1"/>
  <c r="P768" i="2"/>
  <c r="P162" i="2"/>
  <c r="R162" i="2" s="1"/>
  <c r="S162" i="2" s="1"/>
  <c r="P566" i="2"/>
  <c r="R566" i="2" s="1"/>
  <c r="S566" i="2" s="1"/>
  <c r="P523" i="2"/>
  <c r="R523" i="2" s="1"/>
  <c r="S523" i="2" s="1"/>
  <c r="P528" i="2"/>
  <c r="R528" i="2" s="1"/>
  <c r="S528" i="2" s="1"/>
  <c r="P666" i="2"/>
  <c r="R666" i="2" s="1"/>
  <c r="S666" i="2" s="1"/>
  <c r="P529" i="2"/>
  <c r="R529" i="2" s="1"/>
  <c r="S529" i="2" s="1"/>
  <c r="P530" i="2"/>
  <c r="R530" i="2" s="1"/>
  <c r="S530" i="2" s="1"/>
  <c r="P799" i="2"/>
  <c r="R799" i="2" s="1"/>
  <c r="S799" i="2" s="1"/>
  <c r="P800" i="2"/>
  <c r="T800" i="2" s="1"/>
  <c r="U800" i="2" s="1"/>
  <c r="P192" i="2"/>
  <c r="R192" i="2" s="1"/>
  <c r="S192" i="2" s="1"/>
  <c r="P193" i="2"/>
  <c r="R193" i="2" s="1"/>
  <c r="S193" i="2" s="1"/>
  <c r="P194" i="2"/>
  <c r="R194" i="2" s="1"/>
  <c r="S194" i="2" s="1"/>
  <c r="P100" i="2"/>
  <c r="R100" i="2" s="1"/>
  <c r="S100" i="2" s="1"/>
  <c r="P76" i="2"/>
  <c r="R76" i="2" s="1"/>
  <c r="S76" i="2" s="1"/>
  <c r="P580" i="2"/>
  <c r="R580" i="2" s="1"/>
  <c r="S580" i="2" s="1"/>
  <c r="P573" i="2"/>
  <c r="R573" i="2" s="1"/>
  <c r="S573" i="2" s="1"/>
  <c r="P268" i="2"/>
  <c r="T268" i="2" s="1"/>
  <c r="U268" i="2" s="1"/>
  <c r="P623" i="2"/>
  <c r="R623" i="2" s="1"/>
  <c r="S623" i="2" s="1"/>
  <c r="P806" i="2"/>
  <c r="T806" i="2" s="1"/>
  <c r="U806" i="2" s="1"/>
  <c r="P807" i="2"/>
  <c r="T807" i="2" s="1"/>
  <c r="U807" i="2" s="1"/>
  <c r="P631" i="2"/>
  <c r="R631" i="2" s="1"/>
  <c r="S631" i="2" s="1"/>
  <c r="P632" i="2"/>
  <c r="R632" i="2" s="1"/>
  <c r="S632" i="2" s="1"/>
  <c r="P648" i="2"/>
  <c r="R648" i="2" s="1"/>
  <c r="S648" i="2" s="1"/>
  <c r="P649" i="2"/>
  <c r="R649" i="2" s="1"/>
  <c r="S649" i="2" s="1"/>
  <c r="P650" i="2"/>
  <c r="R650" i="2" s="1"/>
  <c r="S650" i="2" s="1"/>
  <c r="P651" i="2"/>
  <c r="R651" i="2" s="1"/>
  <c r="S651" i="2" s="1"/>
  <c r="P659" i="2"/>
  <c r="R659" i="2" s="1"/>
  <c r="S659" i="2" s="1"/>
  <c r="P660" i="2"/>
  <c r="T660" i="2" s="1"/>
  <c r="U660" i="2" s="1"/>
  <c r="P364" i="2"/>
  <c r="R364" i="2" s="1"/>
  <c r="S364" i="2" s="1"/>
  <c r="P272" i="2"/>
  <c r="R272" i="2" s="1"/>
  <c r="S272" i="2" s="1"/>
  <c r="P218" i="2"/>
  <c r="R218" i="2" s="1"/>
  <c r="S218" i="2" s="1"/>
  <c r="P79" i="2"/>
  <c r="R79" i="2" s="1"/>
  <c r="S79" i="2" s="1"/>
  <c r="P675" i="2"/>
  <c r="R675" i="2" s="1"/>
  <c r="S675" i="2" s="1"/>
  <c r="P676" i="2"/>
  <c r="R676" i="2" s="1"/>
  <c r="S676" i="2" s="1"/>
  <c r="P677" i="2"/>
  <c r="T677" i="2" s="1"/>
  <c r="U677" i="2" s="1"/>
  <c r="P678" i="2"/>
  <c r="T678" i="2" s="1"/>
  <c r="U678" i="2" s="1"/>
  <c r="P679" i="2"/>
  <c r="T679" i="2" s="1"/>
  <c r="U679" i="2" s="1"/>
  <c r="P692" i="2"/>
  <c r="T692" i="2" s="1"/>
  <c r="U692" i="2" s="1"/>
  <c r="P620" i="2"/>
  <c r="T620" i="2" s="1"/>
  <c r="U620" i="2" s="1"/>
  <c r="P334" i="2"/>
  <c r="R334" i="2" s="1"/>
  <c r="S334" i="2" s="1"/>
  <c r="P102" i="2"/>
  <c r="R102" i="2" s="1"/>
  <c r="S102" i="2" s="1"/>
  <c r="P80" i="2"/>
  <c r="R80" i="2" s="1"/>
  <c r="S80" i="2" s="1"/>
  <c r="P709" i="2"/>
  <c r="R709" i="2" s="1"/>
  <c r="S709" i="2" s="1"/>
  <c r="P710" i="2"/>
  <c r="R710" i="2" s="1"/>
  <c r="S710" i="2" s="1"/>
  <c r="P711" i="2"/>
  <c r="R711" i="2" s="1"/>
  <c r="S711" i="2" s="1"/>
  <c r="P712" i="2"/>
  <c r="R712" i="2" s="1"/>
  <c r="S712" i="2" s="1"/>
  <c r="P713" i="2"/>
  <c r="R713" i="2" s="1"/>
  <c r="S713" i="2" s="1"/>
  <c r="P714" i="2"/>
  <c r="R714" i="2" s="1"/>
  <c r="S714" i="2" s="1"/>
  <c r="P726" i="2"/>
  <c r="T726" i="2" s="1"/>
  <c r="U726" i="2" s="1"/>
  <c r="P762" i="2"/>
  <c r="R762" i="2" s="1"/>
  <c r="S762" i="2" s="1"/>
  <c r="P730" i="2"/>
  <c r="T730" i="2" s="1"/>
  <c r="P731" i="2"/>
  <c r="R731" i="2" s="1"/>
  <c r="S731" i="2" s="1"/>
  <c r="P771" i="2"/>
  <c r="R771" i="2" s="1"/>
  <c r="S771" i="2" s="1"/>
  <c r="P134" i="2"/>
  <c r="R134" i="2" s="1"/>
  <c r="S134" i="2" s="1"/>
  <c r="P274" i="2"/>
  <c r="R274" i="2" s="1"/>
  <c r="S274" i="2" s="1"/>
  <c r="P284" i="2"/>
  <c r="R284" i="2" s="1"/>
  <c r="S284" i="2" s="1"/>
  <c r="P267" i="2"/>
  <c r="T267" i="2" s="1"/>
  <c r="U267" i="2" s="1"/>
  <c r="P428" i="2"/>
  <c r="R428" i="2" s="1"/>
  <c r="S428" i="2" s="1"/>
  <c r="P488" i="2"/>
  <c r="R488" i="2" s="1"/>
  <c r="S488" i="2" s="1"/>
  <c r="P77" i="2"/>
  <c r="T77" i="2" s="1"/>
  <c r="U77" i="2" s="1"/>
  <c r="P216" i="2"/>
  <c r="R216" i="2" s="1"/>
  <c r="S216" i="2" s="1"/>
  <c r="P177" i="2"/>
  <c r="R177" i="2" s="1"/>
  <c r="S177" i="2" s="1"/>
  <c r="P429" i="2"/>
  <c r="R429" i="2" s="1"/>
  <c r="S429" i="2" s="1"/>
  <c r="P430" i="2"/>
  <c r="R430" i="2" s="1"/>
  <c r="S430" i="2" s="1"/>
  <c r="P329" i="2"/>
  <c r="R329" i="2" s="1"/>
  <c r="S329" i="2" s="1"/>
  <c r="P548" i="2"/>
  <c r="R548" i="2" s="1"/>
  <c r="S548" i="2" s="1"/>
  <c r="P549" i="2"/>
  <c r="R549" i="2" s="1"/>
  <c r="S549" i="2" s="1"/>
  <c r="P550" i="2"/>
  <c r="R550" i="2" s="1"/>
  <c r="S550" i="2" s="1"/>
  <c r="P531" i="2"/>
  <c r="T531" i="2" s="1"/>
  <c r="U531" i="2" s="1"/>
  <c r="P315" i="2"/>
  <c r="R315" i="2" s="1"/>
  <c r="S315" i="2" s="1"/>
  <c r="P506" i="2"/>
  <c r="R506" i="2" s="1"/>
  <c r="S506" i="2" s="1"/>
  <c r="P303" i="2"/>
  <c r="R303" i="2" s="1"/>
  <c r="S303" i="2" s="1"/>
  <c r="P431" i="2"/>
  <c r="R431" i="2" s="1"/>
  <c r="S431" i="2" s="1"/>
  <c r="P260" i="2"/>
  <c r="R260" i="2" s="1"/>
  <c r="S260" i="2" s="1"/>
  <c r="P304" i="2"/>
  <c r="R304" i="2" s="1"/>
  <c r="S304" i="2" s="1"/>
  <c r="P178" i="2"/>
  <c r="R178" i="2" s="1"/>
  <c r="S178" i="2" s="1"/>
  <c r="P551" i="2"/>
  <c r="R551" i="2" s="1"/>
  <c r="S551" i="2" s="1"/>
  <c r="P581" i="2"/>
  <c r="R581" i="2" s="1"/>
  <c r="S581" i="2" s="1"/>
  <c r="P633" i="2"/>
  <c r="R633" i="2" s="1"/>
  <c r="S633" i="2" s="1"/>
  <c r="P97" i="2"/>
  <c r="R97" i="2" s="1"/>
  <c r="S97" i="2" s="1"/>
  <c r="P582" i="2"/>
  <c r="T582" i="2" s="1"/>
  <c r="U582" i="2" s="1"/>
  <c r="P583" i="2"/>
  <c r="R583" i="2" s="1"/>
  <c r="S583" i="2" s="1"/>
  <c r="P703" i="2"/>
  <c r="R703" i="2" s="1"/>
  <c r="S703" i="2" s="1"/>
  <c r="P179" i="2"/>
  <c r="R179" i="2" s="1"/>
  <c r="S179" i="2" s="1"/>
  <c r="P305" i="2"/>
  <c r="T305" i="2" s="1"/>
  <c r="U305" i="2" s="1"/>
  <c r="Q563" i="2"/>
  <c r="Q599" i="2"/>
  <c r="Q65" i="2"/>
  <c r="Q67" i="2"/>
  <c r="Q68" i="2"/>
  <c r="Q69" i="2"/>
  <c r="Q70" i="2"/>
  <c r="Q71" i="2"/>
  <c r="Q72" i="2"/>
  <c r="Q520" i="2"/>
  <c r="Q647" i="2"/>
  <c r="Q579" i="2"/>
  <c r="Q614" i="2"/>
  <c r="Q653" i="2"/>
  <c r="Q393" i="2"/>
  <c r="Q671" i="2"/>
  <c r="Q602" i="2"/>
  <c r="Q131" i="2"/>
  <c r="Q514" i="2"/>
  <c r="Q262" i="2"/>
  <c r="Q564" i="2"/>
  <c r="Q298" i="2"/>
  <c r="Q521" i="2"/>
  <c r="Q592" i="2"/>
  <c r="Q438" i="2"/>
  <c r="Q482" i="2"/>
  <c r="Q515" i="2"/>
  <c r="Q516" i="2"/>
  <c r="Q593" i="2"/>
  <c r="Q426" i="2"/>
  <c r="Q824" i="2"/>
  <c r="Q600" i="2"/>
  <c r="Q417" i="2"/>
  <c r="Q346" i="2"/>
  <c r="Q120" i="2"/>
  <c r="Q517" i="2"/>
  <c r="Q868" i="2"/>
  <c r="Q858" i="2"/>
  <c r="Q479" i="2"/>
  <c r="Q215" i="2"/>
  <c r="Q299" i="2"/>
  <c r="Q707" i="2"/>
  <c r="Q46" i="2"/>
  <c r="Q640" i="2"/>
  <c r="Q655" i="2"/>
  <c r="Q247" i="2"/>
  <c r="Q439" i="2"/>
  <c r="Q483" i="2"/>
  <c r="Q139" i="2"/>
  <c r="Q359" i="2"/>
  <c r="Q476" i="2"/>
  <c r="Q336" i="2"/>
  <c r="Q656" i="2"/>
  <c r="Q708" i="2"/>
  <c r="Q392" i="2"/>
  <c r="Q58" i="2"/>
  <c r="Q59" i="2"/>
  <c r="Q60" i="2"/>
  <c r="Q61" i="2"/>
  <c r="Q62" i="2"/>
  <c r="Q63" i="2"/>
  <c r="Q64" i="2"/>
  <c r="Q350" i="2"/>
  <c r="Q700" i="2"/>
  <c r="Q641" i="2"/>
  <c r="Q689" i="2"/>
  <c r="Q440" i="2"/>
  <c r="Q861" i="2"/>
  <c r="Q480" i="2"/>
  <c r="Q416" i="2"/>
  <c r="Q344" i="2"/>
  <c r="Q345" i="2"/>
  <c r="Q814" i="2"/>
  <c r="Q818" i="2"/>
  <c r="Q630" i="2"/>
  <c r="Q558" i="2"/>
  <c r="Q318" i="2"/>
  <c r="Q654" i="2"/>
  <c r="Q553" i="2"/>
  <c r="Q615" i="2"/>
  <c r="Q616" i="2"/>
  <c r="Q617" i="2"/>
  <c r="Q618" i="2"/>
  <c r="Q642" i="2"/>
  <c r="Q690" i="2"/>
  <c r="Q300" i="2"/>
  <c r="Q103" i="2"/>
  <c r="Q322" i="2"/>
  <c r="Q441" i="2"/>
  <c r="Q281" i="2"/>
  <c r="Q325" i="2"/>
  <c r="Q266" i="2"/>
  <c r="Q484" i="2"/>
  <c r="Q485" i="2"/>
  <c r="Q585" i="2"/>
  <c r="Q248" i="2"/>
  <c r="Q249" i="2"/>
  <c r="Q282" i="2"/>
  <c r="Q326" i="2"/>
  <c r="Q327" i="2"/>
  <c r="Q360" i="2"/>
  <c r="Q524" i="2"/>
  <c r="Q758" i="2"/>
  <c r="Q657" i="2"/>
  <c r="Q619" i="2"/>
  <c r="Q104" i="2"/>
  <c r="Q105" i="2"/>
  <c r="Q93" i="2"/>
  <c r="Q256" i="2"/>
  <c r="Q361" i="2"/>
  <c r="Q522" i="2"/>
  <c r="Q201" i="2"/>
  <c r="Q847" i="2"/>
  <c r="Q691" i="2"/>
  <c r="Q106" i="2"/>
  <c r="Q769" i="2"/>
  <c r="Q66" i="2"/>
  <c r="Q486" i="2"/>
  <c r="Q525" i="2"/>
  <c r="Q586" i="2"/>
  <c r="Q419" i="2"/>
  <c r="Q658" i="2"/>
  <c r="Q661" i="2"/>
  <c r="Q601" i="2"/>
  <c r="Q621" i="2"/>
  <c r="Q770" i="2"/>
  <c r="Q379" i="2"/>
  <c r="Q273" i="2"/>
  <c r="Q380" i="2"/>
  <c r="Q665" i="2"/>
  <c r="Q196" i="2"/>
  <c r="Q114" i="2"/>
  <c r="Q88" i="2"/>
  <c r="Q89" i="2"/>
  <c r="Q146" i="2"/>
  <c r="Q869" i="2"/>
  <c r="Q323" i="2"/>
  <c r="Q167" i="2"/>
  <c r="Q173" i="2"/>
  <c r="Q324" i="2"/>
  <c r="Q496" i="2"/>
  <c r="Q510" i="2"/>
  <c r="Q121" i="2"/>
  <c r="Q122" i="2"/>
  <c r="Q127" i="2"/>
  <c r="Q160" i="2"/>
  <c r="Q238" i="2"/>
  <c r="Q250" i="2"/>
  <c r="Q251" i="2"/>
  <c r="Q263" i="2"/>
  <c r="Q283" i="2"/>
  <c r="Q265" i="2"/>
  <c r="Q328" i="2"/>
  <c r="Q427" i="2"/>
  <c r="Q442" i="2"/>
  <c r="Q443" i="2"/>
  <c r="Q526" i="2"/>
  <c r="Q587" i="2"/>
  <c r="Q808" i="2"/>
  <c r="Q813" i="2"/>
  <c r="Q744" i="2"/>
  <c r="Q696" i="2"/>
  <c r="Q643" i="2"/>
  <c r="Q590" i="2"/>
  <c r="Q595" i="2"/>
  <c r="Q598" i="2"/>
  <c r="Q723" i="2"/>
  <c r="Q487" i="2"/>
  <c r="Q565" i="2"/>
  <c r="Q527" i="2"/>
  <c r="Q547" i="2"/>
  <c r="Q357" i="2"/>
  <c r="Q224" i="2"/>
  <c r="Q444" i="2"/>
  <c r="Q622" i="2"/>
  <c r="Q848" i="2"/>
  <c r="Q724" i="2"/>
  <c r="Q725" i="2"/>
  <c r="Q768" i="2"/>
  <c r="Q162" i="2"/>
  <c r="Q566" i="2"/>
  <c r="Q523" i="2"/>
  <c r="Q528" i="2"/>
  <c r="Q666" i="2"/>
  <c r="Q529" i="2"/>
  <c r="Q530" i="2"/>
  <c r="Q799" i="2"/>
  <c r="Q800" i="2"/>
  <c r="Q192" i="2"/>
  <c r="Q193" i="2"/>
  <c r="Q194" i="2"/>
  <c r="Q100" i="2"/>
  <c r="Q76" i="2"/>
  <c r="Q580" i="2"/>
  <c r="Q573" i="2"/>
  <c r="Q268" i="2"/>
  <c r="Q623" i="2"/>
  <c r="Q806" i="2"/>
  <c r="Q807" i="2"/>
  <c r="Q631" i="2"/>
  <c r="Q632" i="2"/>
  <c r="Q648" i="2"/>
  <c r="Q649" i="2"/>
  <c r="Q650" i="2"/>
  <c r="Q651" i="2"/>
  <c r="Q659" i="2"/>
  <c r="Q660" i="2"/>
  <c r="Q364" i="2"/>
  <c r="Q272" i="2"/>
  <c r="Q218" i="2"/>
  <c r="Q79" i="2"/>
  <c r="Q675" i="2"/>
  <c r="Q676" i="2"/>
  <c r="Q677" i="2"/>
  <c r="Q678" i="2"/>
  <c r="Q679" i="2"/>
  <c r="Q692" i="2"/>
  <c r="Q620" i="2"/>
  <c r="Q334" i="2"/>
  <c r="Q102" i="2"/>
  <c r="Q80" i="2"/>
  <c r="Q709" i="2"/>
  <c r="Q710" i="2"/>
  <c r="Q711" i="2"/>
  <c r="Q712" i="2"/>
  <c r="Q713" i="2"/>
  <c r="Q714" i="2"/>
  <c r="Q726" i="2"/>
  <c r="Q762" i="2"/>
  <c r="Q730" i="2"/>
  <c r="Q731" i="2"/>
  <c r="Q771" i="2"/>
  <c r="Q134" i="2"/>
  <c r="Q274" i="2"/>
  <c r="Q284" i="2"/>
  <c r="Q267" i="2"/>
  <c r="Q428" i="2"/>
  <c r="Q488" i="2"/>
  <c r="Q77" i="2"/>
  <c r="Q216" i="2"/>
  <c r="Q177" i="2"/>
  <c r="Q429" i="2"/>
  <c r="Q430" i="2"/>
  <c r="Q329" i="2"/>
  <c r="Q548" i="2"/>
  <c r="Q549" i="2"/>
  <c r="Q550" i="2"/>
  <c r="Q531" i="2"/>
  <c r="Q315" i="2"/>
  <c r="Q506" i="2"/>
  <c r="Q303" i="2"/>
  <c r="Q431" i="2"/>
  <c r="Q260" i="2"/>
  <c r="Q304" i="2"/>
  <c r="Q178" i="2"/>
  <c r="Q551" i="2"/>
  <c r="Q581" i="2"/>
  <c r="Q633" i="2"/>
  <c r="Q97" i="2"/>
  <c r="Q582" i="2"/>
  <c r="Q583" i="2"/>
  <c r="Q703" i="2"/>
  <c r="Q179" i="2"/>
  <c r="Q305" i="2"/>
  <c r="R768" i="2"/>
  <c r="S768" i="2" s="1"/>
  <c r="T131" i="2"/>
  <c r="U131" i="2" s="1"/>
  <c r="T438" i="2"/>
  <c r="U438" i="2" s="1"/>
  <c r="T482" i="2"/>
  <c r="U482" i="2" s="1"/>
  <c r="T346" i="2"/>
  <c r="U346" i="2" s="1"/>
  <c r="T120" i="2"/>
  <c r="U120" i="2" s="1"/>
  <c r="T858" i="2"/>
  <c r="U858" i="2" s="1"/>
  <c r="T247" i="2"/>
  <c r="U247" i="2" s="1"/>
  <c r="T439" i="2"/>
  <c r="U439" i="2" s="1"/>
  <c r="T656" i="2"/>
  <c r="U656" i="2" s="1"/>
  <c r="T708" i="2"/>
  <c r="U708" i="2" s="1"/>
  <c r="T700" i="2"/>
  <c r="U700" i="2" s="1"/>
  <c r="T480" i="2"/>
  <c r="U480" i="2" s="1"/>
  <c r="T344" i="2"/>
  <c r="U344" i="2" s="1"/>
  <c r="T345" i="2"/>
  <c r="U345" i="2" s="1"/>
  <c r="T814" i="2"/>
  <c r="U814" i="2" s="1"/>
  <c r="T818" i="2"/>
  <c r="U818" i="2" s="1"/>
  <c r="T630" i="2"/>
  <c r="U630" i="2" s="1"/>
  <c r="T318" i="2"/>
  <c r="U318" i="2" s="1"/>
  <c r="T616" i="2"/>
  <c r="U616" i="2" s="1"/>
  <c r="T617" i="2"/>
  <c r="U617" i="2" s="1"/>
  <c r="T642" i="2"/>
  <c r="U642" i="2" s="1"/>
  <c r="T103" i="2"/>
  <c r="U103" i="2" s="1"/>
  <c r="T322" i="2"/>
  <c r="U322" i="2" s="1"/>
  <c r="T485" i="2"/>
  <c r="U485" i="2" s="1"/>
  <c r="T249" i="2"/>
  <c r="U249" i="2" s="1"/>
  <c r="T665" i="2"/>
  <c r="U665" i="2" s="1"/>
  <c r="T196" i="2"/>
  <c r="U196" i="2" s="1"/>
  <c r="T114" i="2"/>
  <c r="U114" i="2" s="1"/>
  <c r="T88" i="2"/>
  <c r="U88" i="2" s="1"/>
  <c r="T89" i="2"/>
  <c r="U89" i="2" s="1"/>
  <c r="T146" i="2"/>
  <c r="U146" i="2" s="1"/>
  <c r="T869" i="2"/>
  <c r="U869" i="2" s="1"/>
  <c r="T173" i="2"/>
  <c r="U173" i="2" s="1"/>
  <c r="T324" i="2"/>
  <c r="U324" i="2" s="1"/>
  <c r="T496" i="2"/>
  <c r="U496" i="2" s="1"/>
  <c r="T121" i="2"/>
  <c r="U121" i="2" s="1"/>
  <c r="T122" i="2"/>
  <c r="U122" i="2" s="1"/>
  <c r="T127" i="2"/>
  <c r="U127" i="2" s="1"/>
  <c r="T160" i="2"/>
  <c r="U160" i="2" s="1"/>
  <c r="T250" i="2"/>
  <c r="U250" i="2" s="1"/>
  <c r="T251" i="2"/>
  <c r="U251" i="2" s="1"/>
  <c r="T427" i="2"/>
  <c r="U427" i="2" s="1"/>
  <c r="T808" i="2"/>
  <c r="U808" i="2" s="1"/>
  <c r="T813" i="2"/>
  <c r="T598" i="2"/>
  <c r="U598" i="2" s="1"/>
  <c r="T547" i="2"/>
  <c r="U547" i="2" s="1"/>
  <c r="T357" i="2"/>
  <c r="U357" i="2" s="1"/>
  <c r="T622" i="2"/>
  <c r="U622" i="2" s="1"/>
  <c r="T768" i="2"/>
  <c r="T162" i="2"/>
  <c r="U162" i="2" s="1"/>
  <c r="T566" i="2"/>
  <c r="U566" i="2" s="1"/>
  <c r="T192" i="2"/>
  <c r="U192" i="2" s="1"/>
  <c r="T193" i="2"/>
  <c r="U193" i="2" s="1"/>
  <c r="T632" i="2"/>
  <c r="U632" i="2" s="1"/>
  <c r="T364" i="2"/>
  <c r="U364" i="2" s="1"/>
  <c r="T272" i="2"/>
  <c r="U272" i="2" s="1"/>
  <c r="T218" i="2"/>
  <c r="U218" i="2" s="1"/>
  <c r="T79" i="2"/>
  <c r="U79" i="2" s="1"/>
  <c r="T80" i="2"/>
  <c r="U80" i="2" s="1"/>
  <c r="T709" i="2"/>
  <c r="U709" i="2" s="1"/>
  <c r="T710" i="2"/>
  <c r="U710" i="2" s="1"/>
  <c r="T711" i="2"/>
  <c r="U711" i="2" s="1"/>
  <c r="T712" i="2"/>
  <c r="U712" i="2" s="1"/>
  <c r="T713" i="2"/>
  <c r="U713" i="2" s="1"/>
  <c r="T714" i="2"/>
  <c r="U714" i="2" s="1"/>
  <c r="T428" i="2"/>
  <c r="U428" i="2" s="1"/>
  <c r="T430" i="2"/>
  <c r="U430" i="2" s="1"/>
  <c r="T329" i="2"/>
  <c r="U329" i="2" s="1"/>
  <c r="T315" i="2"/>
  <c r="U315" i="2" s="1"/>
  <c r="T551" i="2"/>
  <c r="U551" i="2" s="1"/>
  <c r="T581" i="2"/>
  <c r="U581" i="2" s="1"/>
  <c r="T633" i="2"/>
  <c r="U633" i="2" s="1"/>
  <c r="T583" i="2"/>
  <c r="U583" i="2" s="1"/>
  <c r="T179" i="2"/>
  <c r="U179" i="2" s="1"/>
  <c r="V563" i="2"/>
  <c r="V599" i="2"/>
  <c r="V65" i="2"/>
  <c r="V67" i="2"/>
  <c r="V68" i="2"/>
  <c r="V69" i="2"/>
  <c r="V70" i="2"/>
  <c r="V71" i="2"/>
  <c r="V72" i="2"/>
  <c r="V520" i="2"/>
  <c r="V647" i="2"/>
  <c r="V579" i="2"/>
  <c r="V614" i="2"/>
  <c r="V653" i="2"/>
  <c r="V393" i="2"/>
  <c r="V671" i="2"/>
  <c r="V602" i="2"/>
  <c r="V131" i="2"/>
  <c r="V514" i="2"/>
  <c r="V262" i="2"/>
  <c r="V564" i="2"/>
  <c r="V298" i="2"/>
  <c r="V521" i="2"/>
  <c r="V592" i="2"/>
  <c r="V438" i="2"/>
  <c r="V482" i="2"/>
  <c r="V515" i="2"/>
  <c r="V516" i="2"/>
  <c r="V593" i="2"/>
  <c r="V426" i="2"/>
  <c r="V824" i="2"/>
  <c r="V600" i="2"/>
  <c r="V417" i="2"/>
  <c r="V346" i="2"/>
  <c r="V120" i="2"/>
  <c r="V517" i="2"/>
  <c r="V868" i="2"/>
  <c r="V858" i="2"/>
  <c r="V479" i="2"/>
  <c r="V215" i="2"/>
  <c r="V299" i="2"/>
  <c r="V707" i="2"/>
  <c r="V46" i="2"/>
  <c r="V640" i="2"/>
  <c r="V655" i="2"/>
  <c r="V247" i="2"/>
  <c r="V439" i="2"/>
  <c r="V483" i="2"/>
  <c r="V139" i="2"/>
  <c r="V359" i="2"/>
  <c r="V476" i="2"/>
  <c r="V336" i="2"/>
  <c r="V656" i="2"/>
  <c r="V708" i="2"/>
  <c r="V392" i="2"/>
  <c r="V58" i="2"/>
  <c r="V59" i="2"/>
  <c r="V60" i="2"/>
  <c r="V61" i="2"/>
  <c r="V62" i="2"/>
  <c r="V63" i="2"/>
  <c r="V64" i="2"/>
  <c r="V350" i="2"/>
  <c r="V700" i="2"/>
  <c r="V641" i="2"/>
  <c r="V689" i="2"/>
  <c r="V440" i="2"/>
  <c r="V861" i="2"/>
  <c r="V480" i="2"/>
  <c r="V416" i="2"/>
  <c r="V344" i="2"/>
  <c r="V345" i="2"/>
  <c r="V814" i="2"/>
  <c r="V818" i="2"/>
  <c r="V630" i="2"/>
  <c r="V558" i="2"/>
  <c r="V318" i="2"/>
  <c r="V654" i="2"/>
  <c r="V553" i="2"/>
  <c r="V615" i="2"/>
  <c r="V616" i="2"/>
  <c r="V617" i="2"/>
  <c r="V618" i="2"/>
  <c r="V642" i="2"/>
  <c r="V690" i="2"/>
  <c r="V300" i="2"/>
  <c r="V103" i="2"/>
  <c r="V322" i="2"/>
  <c r="V441" i="2"/>
  <c r="V281" i="2"/>
  <c r="V325" i="2"/>
  <c r="V266" i="2"/>
  <c r="V484" i="2"/>
  <c r="V485" i="2"/>
  <c r="V585" i="2"/>
  <c r="V248" i="2"/>
  <c r="V249" i="2"/>
  <c r="V282" i="2"/>
  <c r="V326" i="2"/>
  <c r="V327" i="2"/>
  <c r="V360" i="2"/>
  <c r="V524" i="2"/>
  <c r="V758" i="2"/>
  <c r="V657" i="2"/>
  <c r="V619" i="2"/>
  <c r="V104" i="2"/>
  <c r="V105" i="2"/>
  <c r="V93" i="2"/>
  <c r="V256" i="2"/>
  <c r="V361" i="2"/>
  <c r="V522" i="2"/>
  <c r="V201" i="2"/>
  <c r="V847" i="2"/>
  <c r="V691" i="2"/>
  <c r="V106" i="2"/>
  <c r="V769" i="2"/>
  <c r="V66" i="2"/>
  <c r="V486" i="2"/>
  <c r="V525" i="2"/>
  <c r="V586" i="2"/>
  <c r="V419" i="2"/>
  <c r="V658" i="2"/>
  <c r="V661" i="2"/>
  <c r="V601" i="2"/>
  <c r="V621" i="2"/>
  <c r="V770" i="2"/>
  <c r="V379" i="2"/>
  <c r="V273" i="2"/>
  <c r="V380" i="2"/>
  <c r="V665" i="2"/>
  <c r="V196" i="2"/>
  <c r="V114" i="2"/>
  <c r="V88" i="2"/>
  <c r="V89" i="2"/>
  <c r="V146" i="2"/>
  <c r="V869" i="2"/>
  <c r="V323" i="2"/>
  <c r="V167" i="2"/>
  <c r="V173" i="2"/>
  <c r="V324" i="2"/>
  <c r="V496" i="2"/>
  <c r="V510" i="2"/>
  <c r="V121" i="2"/>
  <c r="V122" i="2"/>
  <c r="V127" i="2"/>
  <c r="V160" i="2"/>
  <c r="V238" i="2"/>
  <c r="V250" i="2"/>
  <c r="V251" i="2"/>
  <c r="V263" i="2"/>
  <c r="V283" i="2"/>
  <c r="V265" i="2"/>
  <c r="V328" i="2"/>
  <c r="V427" i="2"/>
  <c r="V442" i="2"/>
  <c r="V443" i="2"/>
  <c r="V526" i="2"/>
  <c r="V587" i="2"/>
  <c r="V808" i="2"/>
  <c r="V813" i="2"/>
  <c r="V744" i="2"/>
  <c r="V696" i="2"/>
  <c r="V643" i="2"/>
  <c r="V590" i="2"/>
  <c r="V595" i="2"/>
  <c r="V598" i="2"/>
  <c r="V723" i="2"/>
  <c r="V487" i="2"/>
  <c r="V565" i="2"/>
  <c r="V527" i="2"/>
  <c r="V547" i="2"/>
  <c r="V357" i="2"/>
  <c r="V224" i="2"/>
  <c r="V444" i="2"/>
  <c r="V622" i="2"/>
  <c r="V848" i="2"/>
  <c r="V724" i="2"/>
  <c r="V725" i="2"/>
  <c r="V768" i="2"/>
  <c r="V162" i="2"/>
  <c r="V566" i="2"/>
  <c r="V523" i="2"/>
  <c r="V528" i="2"/>
  <c r="V666" i="2"/>
  <c r="V529" i="2"/>
  <c r="V530" i="2"/>
  <c r="V799" i="2"/>
  <c r="V800" i="2"/>
  <c r="V192" i="2"/>
  <c r="V193" i="2"/>
  <c r="V194" i="2"/>
  <c r="V100" i="2"/>
  <c r="V76" i="2"/>
  <c r="V580" i="2"/>
  <c r="V573" i="2"/>
  <c r="V268" i="2"/>
  <c r="V623" i="2"/>
  <c r="V806" i="2"/>
  <c r="V807" i="2"/>
  <c r="V631" i="2"/>
  <c r="V632" i="2"/>
  <c r="V648" i="2"/>
  <c r="V649" i="2"/>
  <c r="V650" i="2"/>
  <c r="V651" i="2"/>
  <c r="V659" i="2"/>
  <c r="V660" i="2"/>
  <c r="V364" i="2"/>
  <c r="V272" i="2"/>
  <c r="V218" i="2"/>
  <c r="V79" i="2"/>
  <c r="V675" i="2"/>
  <c r="V676" i="2"/>
  <c r="V677" i="2"/>
  <c r="V678" i="2"/>
  <c r="V679" i="2"/>
  <c r="V692" i="2"/>
  <c r="V620" i="2"/>
  <c r="V334" i="2"/>
  <c r="V102" i="2"/>
  <c r="V80" i="2"/>
  <c r="V709" i="2"/>
  <c r="V710" i="2"/>
  <c r="V711" i="2"/>
  <c r="V712" i="2"/>
  <c r="V713" i="2"/>
  <c r="V714" i="2"/>
  <c r="V726" i="2"/>
  <c r="V762" i="2"/>
  <c r="V730" i="2"/>
  <c r="V731" i="2"/>
  <c r="V771" i="2"/>
  <c r="V134" i="2"/>
  <c r="V274" i="2"/>
  <c r="V284" i="2"/>
  <c r="V267" i="2"/>
  <c r="V428" i="2"/>
  <c r="V488" i="2"/>
  <c r="V77" i="2"/>
  <c r="V216" i="2"/>
  <c r="V177" i="2"/>
  <c r="V429" i="2"/>
  <c r="V430" i="2"/>
  <c r="V329" i="2"/>
  <c r="V548" i="2"/>
  <c r="V549" i="2"/>
  <c r="V550" i="2"/>
  <c r="V531" i="2"/>
  <c r="V315" i="2"/>
  <c r="V506" i="2"/>
  <c r="V303" i="2"/>
  <c r="V431" i="2"/>
  <c r="V260" i="2"/>
  <c r="V304" i="2"/>
  <c r="V178" i="2"/>
  <c r="V551" i="2"/>
  <c r="V581" i="2"/>
  <c r="V633" i="2"/>
  <c r="V97" i="2"/>
  <c r="V582" i="2"/>
  <c r="V583" i="2"/>
  <c r="V703" i="2"/>
  <c r="V179" i="2"/>
  <c r="V305" i="2"/>
  <c r="W563" i="2"/>
  <c r="W599" i="2"/>
  <c r="W65" i="2"/>
  <c r="W67" i="2"/>
  <c r="W68" i="2"/>
  <c r="W69" i="2"/>
  <c r="W70" i="2"/>
  <c r="W71" i="2"/>
  <c r="W72" i="2"/>
  <c r="W520" i="2"/>
  <c r="W647" i="2"/>
  <c r="W579" i="2"/>
  <c r="W614" i="2"/>
  <c r="W653" i="2"/>
  <c r="W393" i="2"/>
  <c r="W671" i="2"/>
  <c r="W602" i="2"/>
  <c r="W131" i="2"/>
  <c r="W514" i="2"/>
  <c r="W262" i="2"/>
  <c r="W564" i="2"/>
  <c r="W298" i="2"/>
  <c r="W521" i="2"/>
  <c r="W592" i="2"/>
  <c r="W438" i="2"/>
  <c r="W482" i="2"/>
  <c r="W515" i="2"/>
  <c r="W516" i="2"/>
  <c r="W593" i="2"/>
  <c r="W426" i="2"/>
  <c r="W824" i="2"/>
  <c r="W600" i="2"/>
  <c r="W417" i="2"/>
  <c r="W346" i="2"/>
  <c r="W120" i="2"/>
  <c r="W517" i="2"/>
  <c r="W868" i="2"/>
  <c r="W858" i="2"/>
  <c r="W479" i="2"/>
  <c r="W215" i="2"/>
  <c r="W299" i="2"/>
  <c r="W707" i="2"/>
  <c r="W46" i="2"/>
  <c r="W640" i="2"/>
  <c r="W655" i="2"/>
  <c r="W247" i="2"/>
  <c r="W439" i="2"/>
  <c r="W483" i="2"/>
  <c r="W139" i="2"/>
  <c r="W359" i="2"/>
  <c r="W476" i="2"/>
  <c r="W336" i="2"/>
  <c r="W656" i="2"/>
  <c r="W708" i="2"/>
  <c r="W392" i="2"/>
  <c r="W58" i="2"/>
  <c r="W59" i="2"/>
  <c r="W60" i="2"/>
  <c r="W61" i="2"/>
  <c r="W62" i="2"/>
  <c r="W63" i="2"/>
  <c r="W64" i="2"/>
  <c r="W350" i="2"/>
  <c r="W700" i="2"/>
  <c r="W641" i="2"/>
  <c r="W689" i="2"/>
  <c r="W440" i="2"/>
  <c r="W861" i="2"/>
  <c r="W480" i="2"/>
  <c r="W416" i="2"/>
  <c r="W344" i="2"/>
  <c r="W345" i="2"/>
  <c r="W814" i="2"/>
  <c r="W818" i="2"/>
  <c r="W630" i="2"/>
  <c r="W558" i="2"/>
  <c r="W318" i="2"/>
  <c r="W654" i="2"/>
  <c r="W553" i="2"/>
  <c r="W615" i="2"/>
  <c r="W616" i="2"/>
  <c r="W617" i="2"/>
  <c r="W618" i="2"/>
  <c r="W642" i="2"/>
  <c r="W690" i="2"/>
  <c r="W300" i="2"/>
  <c r="W103" i="2"/>
  <c r="W322" i="2"/>
  <c r="W441" i="2"/>
  <c r="W281" i="2"/>
  <c r="W325" i="2"/>
  <c r="W266" i="2"/>
  <c r="W484" i="2"/>
  <c r="W485" i="2"/>
  <c r="W585" i="2"/>
  <c r="W248" i="2"/>
  <c r="W249" i="2"/>
  <c r="W282" i="2"/>
  <c r="W326" i="2"/>
  <c r="W327" i="2"/>
  <c r="W360" i="2"/>
  <c r="W524" i="2"/>
  <c r="W758" i="2"/>
  <c r="W657" i="2"/>
  <c r="W619" i="2"/>
  <c r="W104" i="2"/>
  <c r="W105" i="2"/>
  <c r="W93" i="2"/>
  <c r="W256" i="2"/>
  <c r="W361" i="2"/>
  <c r="W522" i="2"/>
  <c r="W201" i="2"/>
  <c r="W847" i="2"/>
  <c r="W691" i="2"/>
  <c r="W106" i="2"/>
  <c r="W769" i="2"/>
  <c r="W66" i="2"/>
  <c r="W486" i="2"/>
  <c r="W525" i="2"/>
  <c r="W586" i="2"/>
  <c r="W419" i="2"/>
  <c r="W658" i="2"/>
  <c r="W661" i="2"/>
  <c r="W601" i="2"/>
  <c r="W621" i="2"/>
  <c r="W770" i="2"/>
  <c r="W379" i="2"/>
  <c r="W273" i="2"/>
  <c r="W380" i="2"/>
  <c r="W665" i="2"/>
  <c r="W196" i="2"/>
  <c r="W114" i="2"/>
  <c r="W88" i="2"/>
  <c r="W89" i="2"/>
  <c r="W146" i="2"/>
  <c r="W869" i="2"/>
  <c r="W323" i="2"/>
  <c r="W167" i="2"/>
  <c r="W173" i="2"/>
  <c r="W324" i="2"/>
  <c r="W496" i="2"/>
  <c r="W510" i="2"/>
  <c r="W121" i="2"/>
  <c r="W122" i="2"/>
  <c r="W127" i="2"/>
  <c r="W160" i="2"/>
  <c r="W238" i="2"/>
  <c r="W250" i="2"/>
  <c r="W251" i="2"/>
  <c r="W263" i="2"/>
  <c r="W283" i="2"/>
  <c r="W265" i="2"/>
  <c r="W328" i="2"/>
  <c r="W427" i="2"/>
  <c r="W442" i="2"/>
  <c r="W443" i="2"/>
  <c r="W526" i="2"/>
  <c r="W587" i="2"/>
  <c r="W808" i="2"/>
  <c r="W813" i="2"/>
  <c r="W744" i="2"/>
  <c r="W696" i="2"/>
  <c r="W643" i="2"/>
  <c r="W590" i="2"/>
  <c r="W595" i="2"/>
  <c r="W598" i="2"/>
  <c r="W723" i="2"/>
  <c r="W487" i="2"/>
  <c r="W565" i="2"/>
  <c r="W527" i="2"/>
  <c r="W547" i="2"/>
  <c r="W357" i="2"/>
  <c r="W224" i="2"/>
  <c r="W444" i="2"/>
  <c r="W622" i="2"/>
  <c r="W848" i="2"/>
  <c r="W724" i="2"/>
  <c r="W725" i="2"/>
  <c r="W768" i="2"/>
  <c r="W162" i="2"/>
  <c r="W566" i="2"/>
  <c r="W523" i="2"/>
  <c r="W528" i="2"/>
  <c r="W666" i="2"/>
  <c r="W529" i="2"/>
  <c r="W530" i="2"/>
  <c r="W799" i="2"/>
  <c r="W800" i="2"/>
  <c r="W192" i="2"/>
  <c r="W193" i="2"/>
  <c r="W194" i="2"/>
  <c r="W100" i="2"/>
  <c r="W76" i="2"/>
  <c r="W580" i="2"/>
  <c r="W573" i="2"/>
  <c r="W268" i="2"/>
  <c r="W623" i="2"/>
  <c r="W806" i="2"/>
  <c r="W807" i="2"/>
  <c r="W631" i="2"/>
  <c r="W632" i="2"/>
  <c r="W648" i="2"/>
  <c r="W649" i="2"/>
  <c r="W650" i="2"/>
  <c r="W651" i="2"/>
  <c r="W659" i="2"/>
  <c r="W660" i="2"/>
  <c r="W364" i="2"/>
  <c r="W272" i="2"/>
  <c r="W218" i="2"/>
  <c r="W79" i="2"/>
  <c r="W675" i="2"/>
  <c r="W676" i="2"/>
  <c r="W677" i="2"/>
  <c r="W678" i="2"/>
  <c r="W679" i="2"/>
  <c r="W692" i="2"/>
  <c r="W620" i="2"/>
  <c r="W334" i="2"/>
  <c r="W102" i="2"/>
  <c r="W80" i="2"/>
  <c r="W709" i="2"/>
  <c r="W710" i="2"/>
  <c r="W711" i="2"/>
  <c r="W712" i="2"/>
  <c r="W713" i="2"/>
  <c r="W714" i="2"/>
  <c r="W726" i="2"/>
  <c r="W762" i="2"/>
  <c r="W730" i="2"/>
  <c r="W731" i="2"/>
  <c r="W771" i="2"/>
  <c r="W134" i="2"/>
  <c r="W274" i="2"/>
  <c r="W284" i="2"/>
  <c r="W267" i="2"/>
  <c r="W428" i="2"/>
  <c r="W488" i="2"/>
  <c r="W77" i="2"/>
  <c r="W216" i="2"/>
  <c r="W177" i="2"/>
  <c r="W429" i="2"/>
  <c r="W430" i="2"/>
  <c r="W329" i="2"/>
  <c r="W548" i="2"/>
  <c r="W549" i="2"/>
  <c r="W550" i="2"/>
  <c r="W531" i="2"/>
  <c r="W315" i="2"/>
  <c r="W506" i="2"/>
  <c r="W303" i="2"/>
  <c r="W431" i="2"/>
  <c r="W260" i="2"/>
  <c r="W304" i="2"/>
  <c r="W178" i="2"/>
  <c r="W551" i="2"/>
  <c r="W581" i="2"/>
  <c r="W633" i="2"/>
  <c r="W97" i="2"/>
  <c r="W582" i="2"/>
  <c r="W583" i="2"/>
  <c r="W703" i="2"/>
  <c r="W179" i="2"/>
  <c r="W305" i="2"/>
  <c r="P639" i="2"/>
  <c r="T639" i="2" s="1"/>
  <c r="U639" i="2" s="1"/>
  <c r="P321" i="2"/>
  <c r="T321" i="2" s="1"/>
  <c r="U321" i="2" s="1"/>
  <c r="P188" i="2"/>
  <c r="R188" i="2" s="1"/>
  <c r="S188" i="2" s="1"/>
  <c r="P130" i="2"/>
  <c r="Q639" i="2"/>
  <c r="Q321" i="2"/>
  <c r="Q188" i="2"/>
  <c r="Q130" i="2"/>
  <c r="V639" i="2"/>
  <c r="V321" i="2"/>
  <c r="V188" i="2"/>
  <c r="V130" i="2"/>
  <c r="W639" i="2"/>
  <c r="W321" i="2"/>
  <c r="W188" i="2"/>
  <c r="W130" i="2"/>
  <c r="P45" i="2"/>
  <c r="P261" i="2"/>
  <c r="T261" i="2" s="1"/>
  <c r="U261" i="2" s="1"/>
  <c r="P279" i="2"/>
  <c r="T279" i="2" s="1"/>
  <c r="U279" i="2" s="1"/>
  <c r="P390" i="2"/>
  <c r="T390" i="2" s="1"/>
  <c r="U390" i="2" s="1"/>
  <c r="P519" i="2"/>
  <c r="R519" i="2" s="1"/>
  <c r="S519" i="2" s="1"/>
  <c r="P391" i="2"/>
  <c r="T391" i="2" s="1"/>
  <c r="U391" i="2" s="1"/>
  <c r="P280" i="2"/>
  <c r="T280" i="2" s="1"/>
  <c r="U280" i="2" s="1"/>
  <c r="Q45" i="2"/>
  <c r="Q261" i="2"/>
  <c r="Q279" i="2"/>
  <c r="Q390" i="2"/>
  <c r="Q519" i="2"/>
  <c r="Q391" i="2"/>
  <c r="Q280" i="2"/>
  <c r="V45" i="2"/>
  <c r="V261" i="2"/>
  <c r="V279" i="2"/>
  <c r="V390" i="2"/>
  <c r="V519" i="2"/>
  <c r="V391" i="2"/>
  <c r="V280" i="2"/>
  <c r="W45" i="2"/>
  <c r="W261" i="2"/>
  <c r="W279" i="2"/>
  <c r="W390" i="2"/>
  <c r="W519" i="2"/>
  <c r="W391" i="2"/>
  <c r="W280" i="2"/>
  <c r="C654" i="3"/>
  <c r="C519" i="3"/>
  <c r="A437" i="2" l="1"/>
  <c r="X436" i="2"/>
  <c r="X679" i="2"/>
  <c r="A680" i="2"/>
  <c r="A1098" i="2"/>
  <c r="X1097" i="2"/>
  <c r="X1041" i="2"/>
  <c r="A1042" i="2"/>
  <c r="X996" i="2"/>
  <c r="A997" i="2"/>
  <c r="A963" i="2"/>
  <c r="X962" i="2"/>
  <c r="A904" i="2"/>
  <c r="X904" i="2" s="1"/>
  <c r="X903" i="2"/>
  <c r="X821" i="2"/>
  <c r="A822" i="2"/>
  <c r="X745" i="2"/>
  <c r="A746" i="2"/>
  <c r="A716" i="2"/>
  <c r="X715" i="2"/>
  <c r="X644" i="2"/>
  <c r="A645" i="2"/>
  <c r="A620" i="2"/>
  <c r="X619" i="2"/>
  <c r="X566" i="2"/>
  <c r="A567" i="2"/>
  <c r="X505" i="2"/>
  <c r="A506" i="2"/>
  <c r="A488" i="2"/>
  <c r="X487" i="2"/>
  <c r="X403" i="2"/>
  <c r="A404" i="2"/>
  <c r="A248" i="2"/>
  <c r="X247" i="2"/>
  <c r="A208" i="2"/>
  <c r="X207" i="2"/>
  <c r="X28" i="2"/>
  <c r="A29" i="2"/>
  <c r="X18" i="2"/>
  <c r="T523" i="2"/>
  <c r="U523" i="2" s="1"/>
  <c r="R522" i="2"/>
  <c r="S522" i="2" s="1"/>
  <c r="T599" i="2"/>
  <c r="U599" i="2" s="1"/>
  <c r="T510" i="2"/>
  <c r="U510" i="2" s="1"/>
  <c r="T548" i="2"/>
  <c r="U548" i="2" s="1"/>
  <c r="T528" i="2"/>
  <c r="U528" i="2" s="1"/>
  <c r="T550" i="2"/>
  <c r="U550" i="2" s="1"/>
  <c r="T506" i="2"/>
  <c r="U506" i="2" s="1"/>
  <c r="T215" i="2"/>
  <c r="U215" i="2" s="1"/>
  <c r="T703" i="2"/>
  <c r="U703" i="2" s="1"/>
  <c r="T565" i="2"/>
  <c r="U565" i="2" s="1"/>
  <c r="T238" i="2"/>
  <c r="U238" i="2" s="1"/>
  <c r="T104" i="2"/>
  <c r="U104" i="2" s="1"/>
  <c r="T479" i="2"/>
  <c r="U479" i="2" s="1"/>
  <c r="T619" i="2"/>
  <c r="U619" i="2" s="1"/>
  <c r="T429" i="2"/>
  <c r="U429" i="2" s="1"/>
  <c r="T675" i="2"/>
  <c r="U675" i="2" s="1"/>
  <c r="R336" i="2"/>
  <c r="S336" i="2" s="1"/>
  <c r="T177" i="2"/>
  <c r="U177" i="2" s="1"/>
  <c r="T488" i="2"/>
  <c r="U488" i="2" s="1"/>
  <c r="T426" i="2"/>
  <c r="U426" i="2" s="1"/>
  <c r="T601" i="2"/>
  <c r="U601" i="2" s="1"/>
  <c r="T248" i="2"/>
  <c r="U248" i="2" s="1"/>
  <c r="T558" i="2"/>
  <c r="U558" i="2" s="1"/>
  <c r="T590" i="2"/>
  <c r="U590" i="2" s="1"/>
  <c r="T707" i="2"/>
  <c r="U707" i="2" s="1"/>
  <c r="T676" i="2"/>
  <c r="U676" i="2" s="1"/>
  <c r="T178" i="2"/>
  <c r="U178" i="2" s="1"/>
  <c r="T731" i="2"/>
  <c r="U731" i="2" s="1"/>
  <c r="T643" i="2"/>
  <c r="U643" i="2" s="1"/>
  <c r="T419" i="2"/>
  <c r="U419" i="2" s="1"/>
  <c r="T105" i="2"/>
  <c r="U105" i="2" s="1"/>
  <c r="T260" i="2"/>
  <c r="U260" i="2" s="1"/>
  <c r="T650" i="2"/>
  <c r="U650" i="2" s="1"/>
  <c r="T696" i="2"/>
  <c r="U696" i="2" s="1"/>
  <c r="T484" i="2"/>
  <c r="U484" i="2" s="1"/>
  <c r="T762" i="2"/>
  <c r="U762" i="2" s="1"/>
  <c r="T649" i="2"/>
  <c r="U649" i="2" s="1"/>
  <c r="T139" i="2"/>
  <c r="U139" i="2" s="1"/>
  <c r="T648" i="2"/>
  <c r="U648" i="2" s="1"/>
  <c r="T744" i="2"/>
  <c r="U744" i="2" s="1"/>
  <c r="T323" i="2"/>
  <c r="U323" i="2" s="1"/>
  <c r="T106" i="2"/>
  <c r="U106" i="2" s="1"/>
  <c r="T483" i="2"/>
  <c r="U483" i="2" s="1"/>
  <c r="U813" i="2"/>
  <c r="R813" i="2"/>
  <c r="T602" i="2"/>
  <c r="U602" i="2" s="1"/>
  <c r="T416" i="2"/>
  <c r="U416" i="2" s="1"/>
  <c r="T440" i="2"/>
  <c r="U440" i="2" s="1"/>
  <c r="T262" i="2"/>
  <c r="U262" i="2" s="1"/>
  <c r="T847" i="2"/>
  <c r="U847" i="2" s="1"/>
  <c r="T417" i="2"/>
  <c r="U417" i="2" s="1"/>
  <c r="T549" i="2"/>
  <c r="U549" i="2" s="1"/>
  <c r="T263" i="2"/>
  <c r="U263" i="2" s="1"/>
  <c r="T657" i="2"/>
  <c r="U657" i="2" s="1"/>
  <c r="T441" i="2"/>
  <c r="U441" i="2" s="1"/>
  <c r="T661" i="2"/>
  <c r="U661" i="2" s="1"/>
  <c r="T431" i="2"/>
  <c r="U431" i="2" s="1"/>
  <c r="T595" i="2"/>
  <c r="U595" i="2" s="1"/>
  <c r="T771" i="2"/>
  <c r="U771" i="2" s="1"/>
  <c r="T393" i="2"/>
  <c r="U393" i="2" s="1"/>
  <c r="R848" i="2"/>
  <c r="U848" i="2"/>
  <c r="R730" i="2"/>
  <c r="T600" i="2"/>
  <c r="U600" i="2" s="1"/>
  <c r="R658" i="2"/>
  <c r="S658" i="2" s="1"/>
  <c r="T266" i="2"/>
  <c r="U266" i="2" s="1"/>
  <c r="T443" i="2"/>
  <c r="U443" i="2" s="1"/>
  <c r="T442" i="2"/>
  <c r="U442" i="2" s="1"/>
  <c r="T444" i="2"/>
  <c r="U444" i="2" s="1"/>
  <c r="T614" i="2"/>
  <c r="U614" i="2" s="1"/>
  <c r="T97" i="2"/>
  <c r="U97" i="2" s="1"/>
  <c r="R267" i="2"/>
  <c r="S267" i="2" s="1"/>
  <c r="R615" i="2"/>
  <c r="S615" i="2" s="1"/>
  <c r="T769" i="2"/>
  <c r="U769" i="2" s="1"/>
  <c r="R770" i="2"/>
  <c r="S770" i="2" s="1"/>
  <c r="T328" i="2"/>
  <c r="U328" i="2" s="1"/>
  <c r="T592" i="2"/>
  <c r="U592" i="2" s="1"/>
  <c r="T392" i="2"/>
  <c r="U392" i="2" s="1"/>
  <c r="R261" i="2"/>
  <c r="S261" i="2" s="1"/>
  <c r="T593" i="2"/>
  <c r="U593" i="2" s="1"/>
  <c r="T654" i="2"/>
  <c r="U654" i="2" s="1"/>
  <c r="U768" i="2"/>
  <c r="T580" i="2"/>
  <c r="U580" i="2" s="1"/>
  <c r="T553" i="2"/>
  <c r="U553" i="2" s="1"/>
  <c r="T631" i="2"/>
  <c r="U631" i="2" s="1"/>
  <c r="T579" i="2"/>
  <c r="U579" i="2" s="1"/>
  <c r="T861" i="2"/>
  <c r="U861" i="2" s="1"/>
  <c r="T167" i="2"/>
  <c r="U167" i="2" s="1"/>
  <c r="R806" i="2"/>
  <c r="S806" i="2" s="1"/>
  <c r="T623" i="2"/>
  <c r="U623" i="2" s="1"/>
  <c r="R807" i="2"/>
  <c r="S807" i="2" s="1"/>
  <c r="T824" i="2"/>
  <c r="U824" i="2" s="1"/>
  <c r="D360" i="3"/>
  <c r="T586" i="2"/>
  <c r="U586" i="2" s="1"/>
  <c r="R620" i="2"/>
  <c r="S620" i="2" s="1"/>
  <c r="T134" i="2"/>
  <c r="U134" i="2" s="1"/>
  <c r="R691" i="2"/>
  <c r="S691" i="2" s="1"/>
  <c r="T641" i="2"/>
  <c r="U641" i="2" s="1"/>
  <c r="T690" i="2"/>
  <c r="U690" i="2" s="1"/>
  <c r="T689" i="2"/>
  <c r="U689" i="2" s="1"/>
  <c r="T102" i="2"/>
  <c r="U102" i="2" s="1"/>
  <c r="T640" i="2"/>
  <c r="U640" i="2" s="1"/>
  <c r="T334" i="2"/>
  <c r="U334" i="2" s="1"/>
  <c r="R692" i="2"/>
  <c r="S692" i="2" s="1"/>
  <c r="R587" i="2"/>
  <c r="S587" i="2" s="1"/>
  <c r="T585" i="2"/>
  <c r="U585" i="2" s="1"/>
  <c r="R391" i="2"/>
  <c r="S391" i="2" s="1"/>
  <c r="U730" i="2"/>
  <c r="C521" i="3"/>
  <c r="C522" i="3" s="1"/>
  <c r="D521" i="3" s="1"/>
  <c r="R531" i="2"/>
  <c r="S531" i="2" s="1"/>
  <c r="R678" i="2"/>
  <c r="S678" i="2" s="1"/>
  <c r="R380" i="2"/>
  <c r="S380" i="2" s="1"/>
  <c r="R677" i="2"/>
  <c r="S677" i="2" s="1"/>
  <c r="R726" i="2"/>
  <c r="S726" i="2" s="1"/>
  <c r="R679" i="2"/>
  <c r="S679" i="2" s="1"/>
  <c r="R725" i="2"/>
  <c r="S725" i="2" s="1"/>
  <c r="R390" i="2"/>
  <c r="S390" i="2" s="1"/>
  <c r="R723" i="2"/>
  <c r="S723" i="2" s="1"/>
  <c r="T724" i="2"/>
  <c r="U724" i="2" s="1"/>
  <c r="T379" i="2"/>
  <c r="U379" i="2" s="1"/>
  <c r="T304" i="2"/>
  <c r="U304" i="2" s="1"/>
  <c r="T299" i="2"/>
  <c r="U299" i="2" s="1"/>
  <c r="T487" i="2"/>
  <c r="U487" i="2" s="1"/>
  <c r="R655" i="2"/>
  <c r="S655" i="2" s="1"/>
  <c r="T273" i="2"/>
  <c r="U273" i="2" s="1"/>
  <c r="T283" i="2"/>
  <c r="U283" i="2" s="1"/>
  <c r="T224" i="2"/>
  <c r="U224" i="2" s="1"/>
  <c r="T525" i="2"/>
  <c r="U525" i="2" s="1"/>
  <c r="R77" i="2"/>
  <c r="S77" i="2" s="1"/>
  <c r="T201" i="2"/>
  <c r="U201" i="2" s="1"/>
  <c r="T303" i="2"/>
  <c r="U303" i="2" s="1"/>
  <c r="R305" i="2"/>
  <c r="S305" i="2" s="1"/>
  <c r="R279" i="2"/>
  <c r="S279" i="2" s="1"/>
  <c r="T524" i="2"/>
  <c r="U524" i="2" s="1"/>
  <c r="T666" i="2"/>
  <c r="U666" i="2" s="1"/>
  <c r="T93" i="2"/>
  <c r="U93" i="2" s="1"/>
  <c r="T758" i="2"/>
  <c r="U758" i="2" s="1"/>
  <c r="R282" i="2"/>
  <c r="S282" i="2" s="1"/>
  <c r="R564" i="2"/>
  <c r="S564" i="2" s="1"/>
  <c r="T284" i="2"/>
  <c r="U284" i="2" s="1"/>
  <c r="T651" i="2"/>
  <c r="U651" i="2" s="1"/>
  <c r="T529" i="2"/>
  <c r="U529" i="2" s="1"/>
  <c r="T621" i="2"/>
  <c r="U621" i="2" s="1"/>
  <c r="T618" i="2"/>
  <c r="U618" i="2" s="1"/>
  <c r="T476" i="2"/>
  <c r="U476" i="2" s="1"/>
  <c r="R281" i="2"/>
  <c r="S281" i="2" s="1"/>
  <c r="R298" i="2"/>
  <c r="S298" i="2" s="1"/>
  <c r="R653" i="2"/>
  <c r="S653" i="2" s="1"/>
  <c r="T486" i="2"/>
  <c r="U486" i="2" s="1"/>
  <c r="T563" i="2"/>
  <c r="U563" i="2" s="1"/>
  <c r="R527" i="2"/>
  <c r="S527" i="2" s="1"/>
  <c r="R526" i="2"/>
  <c r="S526" i="2" s="1"/>
  <c r="T530" i="2"/>
  <c r="U530" i="2" s="1"/>
  <c r="T274" i="2"/>
  <c r="U274" i="2" s="1"/>
  <c r="T76" i="2"/>
  <c r="U76" i="2" s="1"/>
  <c r="T100" i="2"/>
  <c r="U100" i="2" s="1"/>
  <c r="T194" i="2"/>
  <c r="U194" i="2" s="1"/>
  <c r="T573" i="2"/>
  <c r="U573" i="2" s="1"/>
  <c r="R515" i="2"/>
  <c r="S515" i="2" s="1"/>
  <c r="R800" i="2"/>
  <c r="S800" i="2" s="1"/>
  <c r="R660" i="2"/>
  <c r="S660" i="2" s="1"/>
  <c r="R268" i="2"/>
  <c r="S268" i="2" s="1"/>
  <c r="T799" i="2"/>
  <c r="U799" i="2" s="1"/>
  <c r="R326" i="2"/>
  <c r="S326" i="2" s="1"/>
  <c r="T300" i="2"/>
  <c r="U300" i="2" s="1"/>
  <c r="R521" i="2"/>
  <c r="S521" i="2" s="1"/>
  <c r="R514" i="2"/>
  <c r="S514" i="2" s="1"/>
  <c r="T659" i="2"/>
  <c r="U659" i="2" s="1"/>
  <c r="T327" i="2"/>
  <c r="U327" i="2" s="1"/>
  <c r="T216" i="2"/>
  <c r="U216" i="2" s="1"/>
  <c r="T256" i="2"/>
  <c r="U256" i="2" s="1"/>
  <c r="R350" i="2"/>
  <c r="S350" i="2" s="1"/>
  <c r="T265" i="2"/>
  <c r="U265" i="2" s="1"/>
  <c r="T359" i="2"/>
  <c r="U359" i="2" s="1"/>
  <c r="T516" i="2"/>
  <c r="U516" i="2" s="1"/>
  <c r="R361" i="2"/>
  <c r="S361" i="2" s="1"/>
  <c r="R360" i="2"/>
  <c r="S360" i="2" s="1"/>
  <c r="T671" i="2"/>
  <c r="U671" i="2" s="1"/>
  <c r="R582" i="2"/>
  <c r="S582" i="2" s="1"/>
  <c r="T325" i="2"/>
  <c r="U325" i="2" s="1"/>
  <c r="R517" i="2"/>
  <c r="S517" i="2" s="1"/>
  <c r="T647" i="2"/>
  <c r="U647" i="2" s="1"/>
  <c r="T519" i="2"/>
  <c r="U519" i="2" s="1"/>
  <c r="T520" i="2"/>
  <c r="U520" i="2" s="1"/>
  <c r="T66" i="2"/>
  <c r="U66" i="2" s="1"/>
  <c r="T64" i="2"/>
  <c r="U64" i="2" s="1"/>
  <c r="R63" i="2"/>
  <c r="S63" i="2" s="1"/>
  <c r="R62" i="2"/>
  <c r="S62" i="2" s="1"/>
  <c r="R868" i="2"/>
  <c r="S868" i="2" s="1"/>
  <c r="T71" i="2"/>
  <c r="U71" i="2" s="1"/>
  <c r="T70" i="2"/>
  <c r="U70" i="2" s="1"/>
  <c r="T72" i="2"/>
  <c r="U72" i="2" s="1"/>
  <c r="T69" i="2"/>
  <c r="U69" i="2" s="1"/>
  <c r="R61" i="2"/>
  <c r="S61" i="2" s="1"/>
  <c r="T61" i="2"/>
  <c r="U61" i="2" s="1"/>
  <c r="R60" i="2"/>
  <c r="S60" i="2" s="1"/>
  <c r="T60" i="2"/>
  <c r="U60" i="2" s="1"/>
  <c r="T65" i="2"/>
  <c r="U65" i="2" s="1"/>
  <c r="R65" i="2"/>
  <c r="S65" i="2" s="1"/>
  <c r="T59" i="2"/>
  <c r="U59" i="2" s="1"/>
  <c r="R59" i="2"/>
  <c r="S59" i="2" s="1"/>
  <c r="T58" i="2"/>
  <c r="U58" i="2" s="1"/>
  <c r="R58" i="2"/>
  <c r="S58" i="2" s="1"/>
  <c r="T46" i="2"/>
  <c r="U46" i="2" s="1"/>
  <c r="R46" i="2"/>
  <c r="S46" i="2" s="1"/>
  <c r="R68" i="2"/>
  <c r="S68" i="2" s="1"/>
  <c r="R67" i="2"/>
  <c r="S67" i="2" s="1"/>
  <c r="R45" i="2"/>
  <c r="S45" i="2" s="1"/>
  <c r="T45" i="2"/>
  <c r="U45" i="2" s="1"/>
  <c r="T130" i="2"/>
  <c r="U130" i="2" s="1"/>
  <c r="T188" i="2"/>
  <c r="U188" i="2" s="1"/>
  <c r="R321" i="2"/>
  <c r="S321" i="2" s="1"/>
  <c r="R639" i="2"/>
  <c r="S639" i="2" s="1"/>
  <c r="R130" i="2"/>
  <c r="S130" i="2" s="1"/>
  <c r="R280" i="2"/>
  <c r="S280" i="2" s="1"/>
  <c r="P759" i="2"/>
  <c r="R759" i="2" s="1"/>
  <c r="S759" i="2" s="1"/>
  <c r="Q759" i="2"/>
  <c r="V759" i="2"/>
  <c r="W759" i="2"/>
  <c r="X680" i="2" l="1"/>
  <c r="A681" i="2"/>
  <c r="A438" i="2"/>
  <c r="X437" i="2"/>
  <c r="A1099" i="2"/>
  <c r="X1098" i="2"/>
  <c r="X1042" i="2"/>
  <c r="A1043" i="2"/>
  <c r="X997" i="2"/>
  <c r="A998" i="2"/>
  <c r="A964" i="2"/>
  <c r="X963" i="2"/>
  <c r="A823" i="2"/>
  <c r="X822" i="2"/>
  <c r="X746" i="2"/>
  <c r="A747" i="2"/>
  <c r="X716" i="2"/>
  <c r="A717" i="2"/>
  <c r="X645" i="2"/>
  <c r="A646" i="2"/>
  <c r="A621" i="2"/>
  <c r="X620" i="2"/>
  <c r="A568" i="2"/>
  <c r="X567" i="2"/>
  <c r="X506" i="2"/>
  <c r="A507" i="2"/>
  <c r="A489" i="2"/>
  <c r="X488" i="2"/>
  <c r="A405" i="2"/>
  <c r="X404" i="2"/>
  <c r="A249" i="2"/>
  <c r="X248" i="2"/>
  <c r="X208" i="2"/>
  <c r="A209" i="2"/>
  <c r="A30" i="2"/>
  <c r="X29" i="2"/>
  <c r="S813" i="2"/>
  <c r="S848" i="2"/>
  <c r="S730" i="2"/>
  <c r="T759" i="2"/>
  <c r="U759" i="2" s="1"/>
  <c r="A439" i="2" l="1"/>
  <c r="X438" i="2"/>
  <c r="X681" i="2"/>
  <c r="A682" i="2"/>
  <c r="A1100" i="2"/>
  <c r="X1099" i="2"/>
  <c r="X1043" i="2"/>
  <c r="A1044" i="2"/>
  <c r="A999" i="2"/>
  <c r="X998" i="2"/>
  <c r="A965" i="2"/>
  <c r="X964" i="2"/>
  <c r="X823" i="2"/>
  <c r="A824" i="2"/>
  <c r="X747" i="2"/>
  <c r="A748" i="2"/>
  <c r="X717" i="2"/>
  <c r="A718" i="2"/>
  <c r="A647" i="2"/>
  <c r="X646" i="2"/>
  <c r="X621" i="2"/>
  <c r="A622" i="2"/>
  <c r="A569" i="2"/>
  <c r="X568" i="2"/>
  <c r="X507" i="2"/>
  <c r="A508" i="2"/>
  <c r="A490" i="2"/>
  <c r="X489" i="2"/>
  <c r="A406" i="2"/>
  <c r="X405" i="2"/>
  <c r="A250" i="2"/>
  <c r="X249" i="2"/>
  <c r="A210" i="2"/>
  <c r="X209" i="2"/>
  <c r="X30" i="2"/>
  <c r="A31" i="2"/>
  <c r="K14" i="7"/>
  <c r="J14" i="7" s="1"/>
  <c r="K15" i="7"/>
  <c r="J15" i="7" s="1"/>
  <c r="K16" i="7"/>
  <c r="J16" i="7" s="1"/>
  <c r="K17" i="7"/>
  <c r="J17" i="7" s="1"/>
  <c r="K18" i="7"/>
  <c r="J18" i="7" s="1"/>
  <c r="K19" i="7"/>
  <c r="J19" i="7" s="1"/>
  <c r="K20" i="7"/>
  <c r="J20" i="7" s="1"/>
  <c r="K21" i="7"/>
  <c r="J21" i="7" s="1"/>
  <c r="K22" i="7"/>
  <c r="J22" i="7" s="1"/>
  <c r="K23" i="7"/>
  <c r="J23" i="7" s="1"/>
  <c r="K24" i="7"/>
  <c r="J24" i="7" s="1"/>
  <c r="K25" i="7"/>
  <c r="J25" i="7" s="1"/>
  <c r="K26" i="7"/>
  <c r="J26" i="7" s="1"/>
  <c r="K27" i="7"/>
  <c r="J27" i="7" s="1"/>
  <c r="K28" i="7"/>
  <c r="J28" i="7" s="1"/>
  <c r="K29" i="7"/>
  <c r="J29" i="7" s="1"/>
  <c r="K30" i="7"/>
  <c r="J30" i="7" s="1"/>
  <c r="K31" i="7"/>
  <c r="J31" i="7" s="1"/>
  <c r="K32" i="7"/>
  <c r="J32" i="7" s="1"/>
  <c r="K33" i="7"/>
  <c r="J33" i="7" s="1"/>
  <c r="K34" i="7"/>
  <c r="J34" i="7" s="1"/>
  <c r="K35" i="7"/>
  <c r="J35" i="7" s="1"/>
  <c r="K36" i="7"/>
  <c r="J36" i="7" s="1"/>
  <c r="K37" i="7"/>
  <c r="J37" i="7" s="1"/>
  <c r="K38" i="7"/>
  <c r="J38" i="7" s="1"/>
  <c r="K39" i="7"/>
  <c r="J39" i="7" s="1"/>
  <c r="K40" i="7"/>
  <c r="J40" i="7" s="1"/>
  <c r="K41" i="7"/>
  <c r="J41" i="7" s="1"/>
  <c r="K42" i="7"/>
  <c r="J42" i="7" s="1"/>
  <c r="K43" i="7"/>
  <c r="J43" i="7" s="1"/>
  <c r="K44" i="7"/>
  <c r="J44" i="7" s="1"/>
  <c r="K45" i="7"/>
  <c r="J45" i="7" s="1"/>
  <c r="K46" i="7"/>
  <c r="J46" i="7" s="1"/>
  <c r="K47" i="7"/>
  <c r="J47" i="7" s="1"/>
  <c r="K48" i="7"/>
  <c r="J48" i="7" s="1"/>
  <c r="K49" i="7"/>
  <c r="J49" i="7" s="1"/>
  <c r="K50" i="7"/>
  <c r="J50" i="7" s="1"/>
  <c r="K51" i="7"/>
  <c r="J51" i="7" s="1"/>
  <c r="K52" i="7"/>
  <c r="J52" i="7" s="1"/>
  <c r="K53" i="7"/>
  <c r="J53" i="7" s="1"/>
  <c r="K54" i="7"/>
  <c r="J54" i="7" s="1"/>
  <c r="K55" i="7"/>
  <c r="J55" i="7" s="1"/>
  <c r="K56" i="7"/>
  <c r="J56" i="7" s="1"/>
  <c r="K57" i="7"/>
  <c r="J57" i="7" s="1"/>
  <c r="K58" i="7"/>
  <c r="J58" i="7" s="1"/>
  <c r="K59" i="7"/>
  <c r="J59" i="7" s="1"/>
  <c r="K60" i="7"/>
  <c r="J60" i="7" s="1"/>
  <c r="K61" i="7"/>
  <c r="J61" i="7" s="1"/>
  <c r="K62" i="7"/>
  <c r="J62" i="7" s="1"/>
  <c r="K63" i="7"/>
  <c r="J63" i="7" s="1"/>
  <c r="K64" i="7"/>
  <c r="J64" i="7" s="1"/>
  <c r="K65" i="7"/>
  <c r="J65" i="7" s="1"/>
  <c r="K66" i="7"/>
  <c r="J66" i="7" s="1"/>
  <c r="K67" i="7"/>
  <c r="J67" i="7" s="1"/>
  <c r="K68" i="7"/>
  <c r="J68" i="7" s="1"/>
  <c r="K69" i="7"/>
  <c r="J69" i="7" s="1"/>
  <c r="K70" i="7"/>
  <c r="J70" i="7" s="1"/>
  <c r="K71" i="7"/>
  <c r="J71" i="7" s="1"/>
  <c r="K72" i="7"/>
  <c r="J72" i="7" s="1"/>
  <c r="K73" i="7"/>
  <c r="J73" i="7" s="1"/>
  <c r="K74" i="7"/>
  <c r="J74" i="7" s="1"/>
  <c r="K75" i="7"/>
  <c r="J75" i="7" s="1"/>
  <c r="K76" i="7"/>
  <c r="J76" i="7" s="1"/>
  <c r="K77" i="7"/>
  <c r="J77" i="7" s="1"/>
  <c r="K78" i="7"/>
  <c r="J78" i="7" s="1"/>
  <c r="K79" i="7"/>
  <c r="J79" i="7" s="1"/>
  <c r="K80" i="7"/>
  <c r="J80" i="7" s="1"/>
  <c r="K81" i="7"/>
  <c r="J81" i="7" s="1"/>
  <c r="K82" i="7"/>
  <c r="J82" i="7" s="1"/>
  <c r="K83" i="7"/>
  <c r="J83" i="7" s="1"/>
  <c r="K84" i="7"/>
  <c r="J84" i="7" s="1"/>
  <c r="K85" i="7"/>
  <c r="J85" i="7" s="1"/>
  <c r="K86" i="7"/>
  <c r="J86" i="7" s="1"/>
  <c r="K87" i="7"/>
  <c r="J87" i="7" s="1"/>
  <c r="K88" i="7"/>
  <c r="J88" i="7" s="1"/>
  <c r="K89" i="7"/>
  <c r="J89" i="7" s="1"/>
  <c r="K90" i="7"/>
  <c r="J90" i="7" s="1"/>
  <c r="K91" i="7"/>
  <c r="J91" i="7" s="1"/>
  <c r="K92" i="7"/>
  <c r="J92" i="7" s="1"/>
  <c r="K93" i="7"/>
  <c r="J93" i="7" s="1"/>
  <c r="K94" i="7"/>
  <c r="J94" i="7" s="1"/>
  <c r="K95" i="7"/>
  <c r="J95" i="7" s="1"/>
  <c r="K96" i="7"/>
  <c r="J96" i="7" s="1"/>
  <c r="K97" i="7"/>
  <c r="J97" i="7" s="1"/>
  <c r="K98" i="7"/>
  <c r="J98" i="7" s="1"/>
  <c r="K99" i="7"/>
  <c r="J99" i="7" s="1"/>
  <c r="K100" i="7"/>
  <c r="J100" i="7" s="1"/>
  <c r="K101" i="7"/>
  <c r="J101" i="7" s="1"/>
  <c r="K102" i="7"/>
  <c r="J102" i="7" s="1"/>
  <c r="K103" i="7"/>
  <c r="J103" i="7" s="1"/>
  <c r="K104" i="7"/>
  <c r="J104" i="7" s="1"/>
  <c r="K105" i="7"/>
  <c r="J105" i="7" s="1"/>
  <c r="K106" i="7"/>
  <c r="J106" i="7" s="1"/>
  <c r="K107" i="7"/>
  <c r="J107" i="7" s="1"/>
  <c r="K108" i="7"/>
  <c r="J108" i="7" s="1"/>
  <c r="K109" i="7"/>
  <c r="J109" i="7" s="1"/>
  <c r="K110" i="7"/>
  <c r="J110" i="7" s="1"/>
  <c r="K111" i="7"/>
  <c r="J111" i="7" s="1"/>
  <c r="K112" i="7"/>
  <c r="J112" i="7" s="1"/>
  <c r="K113" i="7"/>
  <c r="J113" i="7" s="1"/>
  <c r="K114" i="7"/>
  <c r="J114" i="7" s="1"/>
  <c r="K115" i="7"/>
  <c r="J115" i="7" s="1"/>
  <c r="K116" i="7"/>
  <c r="J116" i="7" s="1"/>
  <c r="K117" i="7"/>
  <c r="J117" i="7" s="1"/>
  <c r="K118" i="7"/>
  <c r="J118" i="7" s="1"/>
  <c r="K119" i="7"/>
  <c r="J119" i="7" s="1"/>
  <c r="K120" i="7"/>
  <c r="J120" i="7" s="1"/>
  <c r="K121" i="7"/>
  <c r="J121" i="7" s="1"/>
  <c r="K122" i="7"/>
  <c r="J122" i="7" s="1"/>
  <c r="K123" i="7"/>
  <c r="J123" i="7" s="1"/>
  <c r="K124" i="7"/>
  <c r="J124" i="7" s="1"/>
  <c r="K125" i="7"/>
  <c r="J125" i="7" s="1"/>
  <c r="K126" i="7"/>
  <c r="J126" i="7" s="1"/>
  <c r="K127" i="7"/>
  <c r="J127" i="7" s="1"/>
  <c r="K128" i="7"/>
  <c r="J128" i="7" s="1"/>
  <c r="K129" i="7"/>
  <c r="J129" i="7" s="1"/>
  <c r="K130" i="7"/>
  <c r="J130" i="7" s="1"/>
  <c r="K131" i="7"/>
  <c r="J131" i="7" s="1"/>
  <c r="K132" i="7"/>
  <c r="J132" i="7" s="1"/>
  <c r="K133" i="7"/>
  <c r="J133" i="7" s="1"/>
  <c r="K134" i="7"/>
  <c r="J134" i="7" s="1"/>
  <c r="K135" i="7"/>
  <c r="J135" i="7" s="1"/>
  <c r="K136" i="7"/>
  <c r="J136" i="7" s="1"/>
  <c r="K137" i="7"/>
  <c r="J137" i="7" s="1"/>
  <c r="K138" i="7"/>
  <c r="J138" i="7" s="1"/>
  <c r="K139" i="7"/>
  <c r="J139" i="7" s="1"/>
  <c r="K140" i="7"/>
  <c r="J140" i="7" s="1"/>
  <c r="K141" i="7"/>
  <c r="J141" i="7" s="1"/>
  <c r="K142" i="7"/>
  <c r="J142" i="7" s="1"/>
  <c r="K143" i="7"/>
  <c r="J143" i="7" s="1"/>
  <c r="K144" i="7"/>
  <c r="J144" i="7" s="1"/>
  <c r="K145" i="7"/>
  <c r="J145" i="7" s="1"/>
  <c r="K146" i="7"/>
  <c r="J146" i="7" s="1"/>
  <c r="K147" i="7"/>
  <c r="J147" i="7" s="1"/>
  <c r="K148" i="7"/>
  <c r="J148" i="7" s="1"/>
  <c r="K149" i="7"/>
  <c r="J149" i="7" s="1"/>
  <c r="K150" i="7"/>
  <c r="J150" i="7" s="1"/>
  <c r="K151" i="7"/>
  <c r="J151" i="7" s="1"/>
  <c r="K152" i="7"/>
  <c r="J152" i="7" s="1"/>
  <c r="K153" i="7"/>
  <c r="J153" i="7" s="1"/>
  <c r="K154" i="7"/>
  <c r="J154" i="7" s="1"/>
  <c r="K155" i="7"/>
  <c r="J155" i="7" s="1"/>
  <c r="K156" i="7"/>
  <c r="J156" i="7" s="1"/>
  <c r="K157" i="7"/>
  <c r="J157" i="7" s="1"/>
  <c r="K158" i="7"/>
  <c r="J158" i="7" s="1"/>
  <c r="K159" i="7"/>
  <c r="J159" i="7" s="1"/>
  <c r="K160" i="7"/>
  <c r="J160" i="7" s="1"/>
  <c r="K161" i="7"/>
  <c r="J161" i="7" s="1"/>
  <c r="K162" i="7"/>
  <c r="J162" i="7" s="1"/>
  <c r="K163" i="7"/>
  <c r="J163" i="7" s="1"/>
  <c r="K164" i="7"/>
  <c r="J164" i="7" s="1"/>
  <c r="K165" i="7"/>
  <c r="J165" i="7" s="1"/>
  <c r="K166" i="7"/>
  <c r="J166" i="7" s="1"/>
  <c r="K167" i="7"/>
  <c r="J167" i="7" s="1"/>
  <c r="K168" i="7"/>
  <c r="J168" i="7" s="1"/>
  <c r="K169" i="7"/>
  <c r="J169" i="7" s="1"/>
  <c r="K170" i="7"/>
  <c r="J170" i="7" s="1"/>
  <c r="K171" i="7"/>
  <c r="J171" i="7" s="1"/>
  <c r="K172" i="7"/>
  <c r="J172" i="7" s="1"/>
  <c r="K173" i="7"/>
  <c r="J173" i="7" s="1"/>
  <c r="K174" i="7"/>
  <c r="J174" i="7" s="1"/>
  <c r="K175" i="7"/>
  <c r="J175" i="7" s="1"/>
  <c r="K176" i="7"/>
  <c r="J176" i="7" s="1"/>
  <c r="K177" i="7"/>
  <c r="J177" i="7" s="1"/>
  <c r="K178" i="7"/>
  <c r="J178" i="7" s="1"/>
  <c r="K179" i="7"/>
  <c r="J179" i="7" s="1"/>
  <c r="K180" i="7"/>
  <c r="J180" i="7" s="1"/>
  <c r="K181" i="7"/>
  <c r="J181" i="7" s="1"/>
  <c r="K182" i="7"/>
  <c r="J182" i="7" s="1"/>
  <c r="K183" i="7"/>
  <c r="J183" i="7" s="1"/>
  <c r="K184" i="7"/>
  <c r="J184" i="7" s="1"/>
  <c r="K185" i="7"/>
  <c r="J185" i="7" s="1"/>
  <c r="K186" i="7"/>
  <c r="J186" i="7" s="1"/>
  <c r="K187" i="7"/>
  <c r="J187" i="7" s="1"/>
  <c r="K188" i="7"/>
  <c r="J188" i="7" s="1"/>
  <c r="K189" i="7"/>
  <c r="J189" i="7" s="1"/>
  <c r="K190" i="7"/>
  <c r="J190" i="7" s="1"/>
  <c r="K191" i="7"/>
  <c r="J191" i="7" s="1"/>
  <c r="K192" i="7"/>
  <c r="J192" i="7" s="1"/>
  <c r="K193" i="7"/>
  <c r="J193" i="7" s="1"/>
  <c r="K194" i="7"/>
  <c r="J194" i="7" s="1"/>
  <c r="K195" i="7"/>
  <c r="J195" i="7" s="1"/>
  <c r="K196" i="7"/>
  <c r="J196" i="7" s="1"/>
  <c r="K197" i="7"/>
  <c r="J197" i="7" s="1"/>
  <c r="K198" i="7"/>
  <c r="J198" i="7" s="1"/>
  <c r="K199" i="7"/>
  <c r="J199" i="7" s="1"/>
  <c r="K200" i="7"/>
  <c r="J200" i="7" s="1"/>
  <c r="K201" i="7"/>
  <c r="J201" i="7" s="1"/>
  <c r="K202" i="7"/>
  <c r="J202" i="7" s="1"/>
  <c r="K203" i="7"/>
  <c r="J203" i="7" s="1"/>
  <c r="K204" i="7"/>
  <c r="J204" i="7" s="1"/>
  <c r="K205" i="7"/>
  <c r="J205" i="7" s="1"/>
  <c r="K206" i="7"/>
  <c r="J206" i="7" s="1"/>
  <c r="K207" i="7"/>
  <c r="J207" i="7" s="1"/>
  <c r="K208" i="7"/>
  <c r="J208" i="7" s="1"/>
  <c r="K209" i="7"/>
  <c r="J209" i="7" s="1"/>
  <c r="K210" i="7"/>
  <c r="J210" i="7" s="1"/>
  <c r="K211" i="7"/>
  <c r="J211" i="7" s="1"/>
  <c r="K212" i="7"/>
  <c r="J212" i="7" s="1"/>
  <c r="K213" i="7"/>
  <c r="J213" i="7" s="1"/>
  <c r="K214" i="7"/>
  <c r="J214" i="7" s="1"/>
  <c r="K215" i="7"/>
  <c r="J215" i="7" s="1"/>
  <c r="K216" i="7"/>
  <c r="J216" i="7" s="1"/>
  <c r="K217" i="7"/>
  <c r="J217" i="7" s="1"/>
  <c r="K218" i="7"/>
  <c r="J218" i="7" s="1"/>
  <c r="K219" i="7"/>
  <c r="J219" i="7" s="1"/>
  <c r="K220" i="7"/>
  <c r="J220" i="7" s="1"/>
  <c r="K221" i="7"/>
  <c r="J221" i="7" s="1"/>
  <c r="K222" i="7"/>
  <c r="J222" i="7" s="1"/>
  <c r="K223" i="7"/>
  <c r="J223" i="7" s="1"/>
  <c r="K224" i="7"/>
  <c r="J224" i="7" s="1"/>
  <c r="K225" i="7"/>
  <c r="J225" i="7" s="1"/>
  <c r="K226" i="7"/>
  <c r="J226" i="7" s="1"/>
  <c r="K227" i="7"/>
  <c r="J227" i="7" s="1"/>
  <c r="K228" i="7"/>
  <c r="J228" i="7" s="1"/>
  <c r="K229" i="7"/>
  <c r="J229" i="7" s="1"/>
  <c r="K230" i="7"/>
  <c r="J230" i="7" s="1"/>
  <c r="K231" i="7"/>
  <c r="J231" i="7" s="1"/>
  <c r="K232" i="7"/>
  <c r="J232" i="7" s="1"/>
  <c r="K233" i="7"/>
  <c r="J233" i="7" s="1"/>
  <c r="K234" i="7"/>
  <c r="J234" i="7" s="1"/>
  <c r="K235" i="7"/>
  <c r="J235" i="7" s="1"/>
  <c r="K236" i="7"/>
  <c r="J236" i="7" s="1"/>
  <c r="K237" i="7"/>
  <c r="J237" i="7" s="1"/>
  <c r="K238" i="7"/>
  <c r="J238" i="7" s="1"/>
  <c r="K239" i="7"/>
  <c r="J239" i="7" s="1"/>
  <c r="K240" i="7"/>
  <c r="J240" i="7" s="1"/>
  <c r="K241" i="7"/>
  <c r="J241" i="7" s="1"/>
  <c r="K242" i="7"/>
  <c r="J242" i="7" s="1"/>
  <c r="K243" i="7"/>
  <c r="J243" i="7" s="1"/>
  <c r="K244" i="7"/>
  <c r="J244" i="7" s="1"/>
  <c r="K245" i="7"/>
  <c r="J245" i="7" s="1"/>
  <c r="K246" i="7"/>
  <c r="J246" i="7" s="1"/>
  <c r="K247" i="7"/>
  <c r="J247" i="7" s="1"/>
  <c r="K248" i="7"/>
  <c r="J248" i="7" s="1"/>
  <c r="K249" i="7"/>
  <c r="J249" i="7" s="1"/>
  <c r="K250" i="7"/>
  <c r="J250" i="7" s="1"/>
  <c r="K251" i="7"/>
  <c r="J251" i="7" s="1"/>
  <c r="K252" i="7"/>
  <c r="J252" i="7" s="1"/>
  <c r="K253" i="7"/>
  <c r="J253" i="7" s="1"/>
  <c r="K254" i="7"/>
  <c r="J254" i="7" s="1"/>
  <c r="K255" i="7"/>
  <c r="J255" i="7" s="1"/>
  <c r="K256" i="7"/>
  <c r="J256" i="7" s="1"/>
  <c r="K257" i="7"/>
  <c r="J257" i="7" s="1"/>
  <c r="K258" i="7"/>
  <c r="J258" i="7" s="1"/>
  <c r="K259" i="7"/>
  <c r="J259" i="7" s="1"/>
  <c r="K260" i="7"/>
  <c r="J260" i="7" s="1"/>
  <c r="K261" i="7"/>
  <c r="J261" i="7" s="1"/>
  <c r="K262" i="7"/>
  <c r="J262" i="7" s="1"/>
  <c r="K263" i="7"/>
  <c r="J263" i="7" s="1"/>
  <c r="K264" i="7"/>
  <c r="J264" i="7" s="1"/>
  <c r="K265" i="7"/>
  <c r="J265" i="7" s="1"/>
  <c r="K266" i="7"/>
  <c r="J266" i="7" s="1"/>
  <c r="K267" i="7"/>
  <c r="J267" i="7" s="1"/>
  <c r="K268" i="7"/>
  <c r="J268" i="7" s="1"/>
  <c r="K269" i="7"/>
  <c r="J269" i="7" s="1"/>
  <c r="K270" i="7"/>
  <c r="J270" i="7" s="1"/>
  <c r="K271" i="7"/>
  <c r="J271" i="7" s="1"/>
  <c r="K272" i="7"/>
  <c r="J272" i="7" s="1"/>
  <c r="K273" i="7"/>
  <c r="J273" i="7" s="1"/>
  <c r="K274" i="7"/>
  <c r="J274" i="7" s="1"/>
  <c r="K275" i="7"/>
  <c r="J275" i="7" s="1"/>
  <c r="K276" i="7"/>
  <c r="J276" i="7" s="1"/>
  <c r="K277" i="7"/>
  <c r="J277" i="7" s="1"/>
  <c r="K278" i="7"/>
  <c r="J278" i="7" s="1"/>
  <c r="K279" i="7"/>
  <c r="J279" i="7" s="1"/>
  <c r="K280" i="7"/>
  <c r="J280" i="7" s="1"/>
  <c r="K281" i="7"/>
  <c r="J281" i="7" s="1"/>
  <c r="K282" i="7"/>
  <c r="J282" i="7" s="1"/>
  <c r="K283" i="7"/>
  <c r="J283" i="7" s="1"/>
  <c r="K284" i="7"/>
  <c r="J284" i="7" s="1"/>
  <c r="K285" i="7"/>
  <c r="J285" i="7" s="1"/>
  <c r="K286" i="7"/>
  <c r="J286" i="7" s="1"/>
  <c r="K287" i="7"/>
  <c r="J287" i="7" s="1"/>
  <c r="K288" i="7"/>
  <c r="J288" i="7" s="1"/>
  <c r="K289" i="7"/>
  <c r="J289" i="7" s="1"/>
  <c r="K290" i="7"/>
  <c r="J290" i="7" s="1"/>
  <c r="K291" i="7"/>
  <c r="J291" i="7" s="1"/>
  <c r="K292" i="7"/>
  <c r="J292" i="7" s="1"/>
  <c r="K293" i="7"/>
  <c r="J293" i="7" s="1"/>
  <c r="K294" i="7"/>
  <c r="J294" i="7" s="1"/>
  <c r="K295" i="7"/>
  <c r="J295" i="7" s="1"/>
  <c r="K296" i="7"/>
  <c r="J296" i="7" s="1"/>
  <c r="K297" i="7"/>
  <c r="J297" i="7" s="1"/>
  <c r="K298" i="7"/>
  <c r="J298" i="7" s="1"/>
  <c r="K299" i="7"/>
  <c r="J299" i="7" s="1"/>
  <c r="K300" i="7"/>
  <c r="J300" i="7" s="1"/>
  <c r="K301" i="7"/>
  <c r="J301" i="7" s="1"/>
  <c r="K302" i="7"/>
  <c r="J302" i="7" s="1"/>
  <c r="K303" i="7"/>
  <c r="J303" i="7" s="1"/>
  <c r="K304" i="7"/>
  <c r="J304" i="7" s="1"/>
  <c r="K305" i="7"/>
  <c r="J305" i="7" s="1"/>
  <c r="K306" i="7"/>
  <c r="J306" i="7" s="1"/>
  <c r="K307" i="7"/>
  <c r="J307" i="7" s="1"/>
  <c r="K308" i="7"/>
  <c r="J308" i="7" s="1"/>
  <c r="K309" i="7"/>
  <c r="J309" i="7" s="1"/>
  <c r="K310" i="7"/>
  <c r="J310" i="7" s="1"/>
  <c r="K311" i="7"/>
  <c r="J311" i="7" s="1"/>
  <c r="K312" i="7"/>
  <c r="J312" i="7" s="1"/>
  <c r="K313" i="7"/>
  <c r="J313" i="7" s="1"/>
  <c r="K314" i="7"/>
  <c r="J314" i="7" s="1"/>
  <c r="K315" i="7"/>
  <c r="J315" i="7" s="1"/>
  <c r="K316" i="7"/>
  <c r="J316" i="7" s="1"/>
  <c r="K317" i="7"/>
  <c r="J317" i="7" s="1"/>
  <c r="K318" i="7"/>
  <c r="J318" i="7" s="1"/>
  <c r="K319" i="7"/>
  <c r="J319" i="7" s="1"/>
  <c r="K320" i="7"/>
  <c r="J320" i="7" s="1"/>
  <c r="K321" i="7"/>
  <c r="J321" i="7" s="1"/>
  <c r="K322" i="7"/>
  <c r="J322" i="7" s="1"/>
  <c r="K323" i="7"/>
  <c r="J323" i="7" s="1"/>
  <c r="K324" i="7"/>
  <c r="J324" i="7" s="1"/>
  <c r="K325" i="7"/>
  <c r="J325" i="7" s="1"/>
  <c r="K326" i="7"/>
  <c r="J326" i="7" s="1"/>
  <c r="K327" i="7"/>
  <c r="J327" i="7" s="1"/>
  <c r="K328" i="7"/>
  <c r="J328" i="7" s="1"/>
  <c r="K329" i="7"/>
  <c r="J329" i="7" s="1"/>
  <c r="K330" i="7"/>
  <c r="J330" i="7" s="1"/>
  <c r="K331" i="7"/>
  <c r="J331" i="7" s="1"/>
  <c r="K332" i="7"/>
  <c r="J332" i="7" s="1"/>
  <c r="K333" i="7"/>
  <c r="J333" i="7" s="1"/>
  <c r="K334" i="7"/>
  <c r="J334" i="7" s="1"/>
  <c r="K335" i="7"/>
  <c r="J335" i="7" s="1"/>
  <c r="K336" i="7"/>
  <c r="J336" i="7" s="1"/>
  <c r="K337" i="7"/>
  <c r="J337" i="7" s="1"/>
  <c r="K338" i="7"/>
  <c r="J338" i="7" s="1"/>
  <c r="K339" i="7"/>
  <c r="J339" i="7" s="1"/>
  <c r="K340" i="7"/>
  <c r="J340" i="7" s="1"/>
  <c r="K341" i="7"/>
  <c r="J341" i="7" s="1"/>
  <c r="K342" i="7"/>
  <c r="J342" i="7" s="1"/>
  <c r="K343" i="7"/>
  <c r="J343" i="7" s="1"/>
  <c r="K344" i="7"/>
  <c r="J344" i="7" s="1"/>
  <c r="K345" i="7"/>
  <c r="J345" i="7" s="1"/>
  <c r="K346" i="7"/>
  <c r="J346" i="7" s="1"/>
  <c r="K347" i="7"/>
  <c r="J347" i="7" s="1"/>
  <c r="K348" i="7"/>
  <c r="J348" i="7" s="1"/>
  <c r="K349" i="7"/>
  <c r="J349" i="7" s="1"/>
  <c r="K350" i="7"/>
  <c r="J350" i="7" s="1"/>
  <c r="K351" i="7"/>
  <c r="J351" i="7" s="1"/>
  <c r="K352" i="7"/>
  <c r="J352" i="7" s="1"/>
  <c r="K353" i="7"/>
  <c r="J353" i="7" s="1"/>
  <c r="K354" i="7"/>
  <c r="J354" i="7" s="1"/>
  <c r="K355" i="7"/>
  <c r="J355" i="7" s="1"/>
  <c r="K356" i="7"/>
  <c r="J356" i="7" s="1"/>
  <c r="K357" i="7"/>
  <c r="J357" i="7" s="1"/>
  <c r="K358" i="7"/>
  <c r="J358" i="7" s="1"/>
  <c r="K359" i="7"/>
  <c r="J359" i="7" s="1"/>
  <c r="K360" i="7"/>
  <c r="J360" i="7" s="1"/>
  <c r="K361" i="7"/>
  <c r="J361" i="7" s="1"/>
  <c r="K362" i="7"/>
  <c r="J362" i="7" s="1"/>
  <c r="K363" i="7"/>
  <c r="J363" i="7" s="1"/>
  <c r="K364" i="7"/>
  <c r="J364" i="7" s="1"/>
  <c r="K365" i="7"/>
  <c r="J365" i="7" s="1"/>
  <c r="K366" i="7"/>
  <c r="J366" i="7" s="1"/>
  <c r="K367" i="7"/>
  <c r="J367" i="7" s="1"/>
  <c r="K368" i="7"/>
  <c r="J368" i="7" s="1"/>
  <c r="K369" i="7"/>
  <c r="J369" i="7" s="1"/>
  <c r="K370" i="7"/>
  <c r="J370" i="7" s="1"/>
  <c r="K371" i="7"/>
  <c r="J371" i="7" s="1"/>
  <c r="K372" i="7"/>
  <c r="J372" i="7" s="1"/>
  <c r="K373" i="7"/>
  <c r="J373" i="7" s="1"/>
  <c r="K374" i="7"/>
  <c r="J374" i="7" s="1"/>
  <c r="K375" i="7"/>
  <c r="J375" i="7" s="1"/>
  <c r="K376" i="7"/>
  <c r="J376" i="7" s="1"/>
  <c r="K377" i="7"/>
  <c r="J377" i="7" s="1"/>
  <c r="K378" i="7"/>
  <c r="J378" i="7" s="1"/>
  <c r="K379" i="7"/>
  <c r="J379" i="7" s="1"/>
  <c r="K380" i="7"/>
  <c r="J380" i="7" s="1"/>
  <c r="K381" i="7"/>
  <c r="J381" i="7" s="1"/>
  <c r="K382" i="7"/>
  <c r="J382" i="7" s="1"/>
  <c r="K383" i="7"/>
  <c r="J383" i="7" s="1"/>
  <c r="K384" i="7"/>
  <c r="J384" i="7" s="1"/>
  <c r="K385" i="7"/>
  <c r="J385" i="7" s="1"/>
  <c r="K386" i="7"/>
  <c r="J386" i="7" s="1"/>
  <c r="K387" i="7"/>
  <c r="J387" i="7" s="1"/>
  <c r="K388" i="7"/>
  <c r="J388" i="7" s="1"/>
  <c r="K389" i="7"/>
  <c r="J389" i="7" s="1"/>
  <c r="K390" i="7"/>
  <c r="J390" i="7" s="1"/>
  <c r="K391" i="7"/>
  <c r="J391" i="7" s="1"/>
  <c r="K392" i="7"/>
  <c r="J392" i="7" s="1"/>
  <c r="K393" i="7"/>
  <c r="J393" i="7" s="1"/>
  <c r="K394" i="7"/>
  <c r="J394" i="7" s="1"/>
  <c r="K395" i="7"/>
  <c r="J395" i="7" s="1"/>
  <c r="K396" i="7"/>
  <c r="J396" i="7" s="1"/>
  <c r="K397" i="7"/>
  <c r="J397" i="7" s="1"/>
  <c r="K398" i="7"/>
  <c r="J398" i="7" s="1"/>
  <c r="K399" i="7"/>
  <c r="J399" i="7" s="1"/>
  <c r="K400" i="7"/>
  <c r="J400" i="7" s="1"/>
  <c r="K401" i="7"/>
  <c r="J401" i="7" s="1"/>
  <c r="K402" i="7"/>
  <c r="J402" i="7" s="1"/>
  <c r="K403" i="7"/>
  <c r="J403" i="7" s="1"/>
  <c r="K404" i="7"/>
  <c r="J404" i="7" s="1"/>
  <c r="K405" i="7"/>
  <c r="J405" i="7" s="1"/>
  <c r="K406" i="7"/>
  <c r="J406" i="7" s="1"/>
  <c r="K407" i="7"/>
  <c r="J407" i="7" s="1"/>
  <c r="K408" i="7"/>
  <c r="J408" i="7" s="1"/>
  <c r="K409" i="7"/>
  <c r="J409" i="7" s="1"/>
  <c r="K410" i="7"/>
  <c r="J410" i="7" s="1"/>
  <c r="K411" i="7"/>
  <c r="J411" i="7" s="1"/>
  <c r="K412" i="7"/>
  <c r="J412" i="7" s="1"/>
  <c r="K413" i="7"/>
  <c r="J413" i="7" s="1"/>
  <c r="K414" i="7"/>
  <c r="J414" i="7" s="1"/>
  <c r="K415" i="7"/>
  <c r="J415" i="7" s="1"/>
  <c r="K416" i="7"/>
  <c r="J416" i="7" s="1"/>
  <c r="K417" i="7"/>
  <c r="J417" i="7" s="1"/>
  <c r="K418" i="7"/>
  <c r="J418" i="7" s="1"/>
  <c r="K419" i="7"/>
  <c r="J419" i="7" s="1"/>
  <c r="K420" i="7"/>
  <c r="J420" i="7" s="1"/>
  <c r="K421" i="7"/>
  <c r="J421" i="7" s="1"/>
  <c r="K422" i="7"/>
  <c r="J422" i="7" s="1"/>
  <c r="K423" i="7"/>
  <c r="J423" i="7" s="1"/>
  <c r="K424" i="7"/>
  <c r="J424" i="7" s="1"/>
  <c r="K425" i="7"/>
  <c r="J425" i="7" s="1"/>
  <c r="K426" i="7"/>
  <c r="J426" i="7" s="1"/>
  <c r="K427" i="7"/>
  <c r="J427" i="7" s="1"/>
  <c r="K428" i="7"/>
  <c r="J428" i="7" s="1"/>
  <c r="K429" i="7"/>
  <c r="J429" i="7" s="1"/>
  <c r="K430" i="7"/>
  <c r="J430" i="7" s="1"/>
  <c r="K431" i="7"/>
  <c r="J431" i="7" s="1"/>
  <c r="K432" i="7"/>
  <c r="J432" i="7" s="1"/>
  <c r="K433" i="7"/>
  <c r="J433" i="7" s="1"/>
  <c r="K434" i="7"/>
  <c r="J434" i="7" s="1"/>
  <c r="K435" i="7"/>
  <c r="J435" i="7" s="1"/>
  <c r="K436" i="7"/>
  <c r="J436" i="7" s="1"/>
  <c r="K437" i="7"/>
  <c r="J437" i="7" s="1"/>
  <c r="K438" i="7"/>
  <c r="J438" i="7" s="1"/>
  <c r="K439" i="7"/>
  <c r="J439" i="7" s="1"/>
  <c r="K440" i="7"/>
  <c r="J440" i="7" s="1"/>
  <c r="K441" i="7"/>
  <c r="J441" i="7" s="1"/>
  <c r="K442" i="7"/>
  <c r="J442" i="7" s="1"/>
  <c r="K443" i="7"/>
  <c r="J443" i="7" s="1"/>
  <c r="K444" i="7"/>
  <c r="J444" i="7" s="1"/>
  <c r="K445" i="7"/>
  <c r="J445" i="7" s="1"/>
  <c r="K446" i="7"/>
  <c r="J446" i="7" s="1"/>
  <c r="K447" i="7"/>
  <c r="J447" i="7" s="1"/>
  <c r="K448" i="7"/>
  <c r="J448" i="7" s="1"/>
  <c r="K449" i="7"/>
  <c r="J449" i="7" s="1"/>
  <c r="K450" i="7"/>
  <c r="J450" i="7" s="1"/>
  <c r="K451" i="7"/>
  <c r="J451" i="7" s="1"/>
  <c r="K452" i="7"/>
  <c r="J452" i="7" s="1"/>
  <c r="K453" i="7"/>
  <c r="J453" i="7" s="1"/>
  <c r="K454" i="7"/>
  <c r="J454" i="7" s="1"/>
  <c r="K455" i="7"/>
  <c r="J455" i="7" s="1"/>
  <c r="K456" i="7"/>
  <c r="J456" i="7" s="1"/>
  <c r="K457" i="7"/>
  <c r="J457" i="7" s="1"/>
  <c r="K458" i="7"/>
  <c r="J458" i="7" s="1"/>
  <c r="K459" i="7"/>
  <c r="J459" i="7" s="1"/>
  <c r="K460" i="7"/>
  <c r="J460" i="7" s="1"/>
  <c r="K461" i="7"/>
  <c r="J461" i="7" s="1"/>
  <c r="K462" i="7"/>
  <c r="J462" i="7" s="1"/>
  <c r="K463" i="7"/>
  <c r="J463" i="7" s="1"/>
  <c r="K464" i="7"/>
  <c r="J464" i="7" s="1"/>
  <c r="K465" i="7"/>
  <c r="J465" i="7" s="1"/>
  <c r="K466" i="7"/>
  <c r="J466" i="7" s="1"/>
  <c r="K467" i="7"/>
  <c r="J467" i="7" s="1"/>
  <c r="K468" i="7"/>
  <c r="J468" i="7" s="1"/>
  <c r="K469" i="7"/>
  <c r="J469" i="7" s="1"/>
  <c r="K470" i="7"/>
  <c r="J470" i="7" s="1"/>
  <c r="K471" i="7"/>
  <c r="J471" i="7" s="1"/>
  <c r="K472" i="7"/>
  <c r="J472" i="7" s="1"/>
  <c r="K473" i="7"/>
  <c r="J473" i="7" s="1"/>
  <c r="K474" i="7"/>
  <c r="J474" i="7" s="1"/>
  <c r="K475" i="7"/>
  <c r="J475" i="7" s="1"/>
  <c r="K476" i="7"/>
  <c r="J476" i="7" s="1"/>
  <c r="K477" i="7"/>
  <c r="J477" i="7" s="1"/>
  <c r="K478" i="7"/>
  <c r="J478" i="7" s="1"/>
  <c r="K479" i="7"/>
  <c r="J479" i="7" s="1"/>
  <c r="K480" i="7"/>
  <c r="J480" i="7" s="1"/>
  <c r="K481" i="7"/>
  <c r="J481" i="7" s="1"/>
  <c r="K482" i="7"/>
  <c r="J482" i="7" s="1"/>
  <c r="K483" i="7"/>
  <c r="J483" i="7" s="1"/>
  <c r="K484" i="7"/>
  <c r="J484" i="7" s="1"/>
  <c r="K485" i="7"/>
  <c r="J485" i="7" s="1"/>
  <c r="K486" i="7"/>
  <c r="J486" i="7" s="1"/>
  <c r="K487" i="7"/>
  <c r="J487" i="7" s="1"/>
  <c r="K488" i="7"/>
  <c r="J488" i="7" s="1"/>
  <c r="K489" i="7"/>
  <c r="J489" i="7" s="1"/>
  <c r="K490" i="7"/>
  <c r="J490" i="7" s="1"/>
  <c r="K491" i="7"/>
  <c r="J491" i="7" s="1"/>
  <c r="K492" i="7"/>
  <c r="J492" i="7" s="1"/>
  <c r="K493" i="7"/>
  <c r="J493" i="7" s="1"/>
  <c r="K494" i="7"/>
  <c r="J494" i="7" s="1"/>
  <c r="K495" i="7"/>
  <c r="J495" i="7" s="1"/>
  <c r="K496" i="7"/>
  <c r="J496" i="7" s="1"/>
  <c r="K497" i="7"/>
  <c r="J497" i="7" s="1"/>
  <c r="K498" i="7"/>
  <c r="J498" i="7" s="1"/>
  <c r="K499" i="7"/>
  <c r="J499" i="7" s="1"/>
  <c r="K500" i="7"/>
  <c r="J500" i="7" s="1"/>
  <c r="K501" i="7"/>
  <c r="J501" i="7" s="1"/>
  <c r="K502" i="7"/>
  <c r="J502" i="7" s="1"/>
  <c r="K503" i="7"/>
  <c r="J503" i="7" s="1"/>
  <c r="K504" i="7"/>
  <c r="J504" i="7" s="1"/>
  <c r="K505" i="7"/>
  <c r="J505" i="7" s="1"/>
  <c r="K506" i="7"/>
  <c r="J506" i="7" s="1"/>
  <c r="K507" i="7"/>
  <c r="J507" i="7" s="1"/>
  <c r="K508" i="7"/>
  <c r="J508" i="7" s="1"/>
  <c r="K509" i="7"/>
  <c r="J509" i="7" s="1"/>
  <c r="K510" i="7"/>
  <c r="J510" i="7" s="1"/>
  <c r="K511" i="7"/>
  <c r="J511" i="7" s="1"/>
  <c r="K512" i="7"/>
  <c r="J512" i="7" s="1"/>
  <c r="K513" i="7"/>
  <c r="J513" i="7" s="1"/>
  <c r="K514" i="7"/>
  <c r="J514" i="7" s="1"/>
  <c r="K515" i="7"/>
  <c r="J515" i="7" s="1"/>
  <c r="K516" i="7"/>
  <c r="J516" i="7" s="1"/>
  <c r="K517" i="7"/>
  <c r="J517" i="7" s="1"/>
  <c r="K518" i="7"/>
  <c r="J518" i="7" s="1"/>
  <c r="K519" i="7"/>
  <c r="J519" i="7" s="1"/>
  <c r="K520" i="7"/>
  <c r="J520" i="7" s="1"/>
  <c r="K521" i="7"/>
  <c r="J521" i="7" s="1"/>
  <c r="K522" i="7"/>
  <c r="J522" i="7" s="1"/>
  <c r="K523" i="7"/>
  <c r="J523" i="7" s="1"/>
  <c r="K524" i="7"/>
  <c r="J524" i="7" s="1"/>
  <c r="K525" i="7"/>
  <c r="J525" i="7" s="1"/>
  <c r="K526" i="7"/>
  <c r="J526" i="7" s="1"/>
  <c r="K527" i="7"/>
  <c r="J527" i="7" s="1"/>
  <c r="K528" i="7"/>
  <c r="J528" i="7" s="1"/>
  <c r="K529" i="7"/>
  <c r="J529" i="7" s="1"/>
  <c r="K530" i="7"/>
  <c r="J530" i="7" s="1"/>
  <c r="K531" i="7"/>
  <c r="J531" i="7" s="1"/>
  <c r="K532" i="7"/>
  <c r="J532" i="7" s="1"/>
  <c r="K533" i="7"/>
  <c r="J533" i="7" s="1"/>
  <c r="K534" i="7"/>
  <c r="J534" i="7" s="1"/>
  <c r="K535" i="7"/>
  <c r="J535" i="7" s="1"/>
  <c r="K536" i="7"/>
  <c r="J536" i="7" s="1"/>
  <c r="K537" i="7"/>
  <c r="J537" i="7" s="1"/>
  <c r="K538" i="7"/>
  <c r="J538" i="7" s="1"/>
  <c r="K539" i="7"/>
  <c r="J539" i="7" s="1"/>
  <c r="K540" i="7"/>
  <c r="J540" i="7" s="1"/>
  <c r="K541" i="7"/>
  <c r="J541" i="7" s="1"/>
  <c r="K542" i="7"/>
  <c r="J542" i="7" s="1"/>
  <c r="K543" i="7"/>
  <c r="J543" i="7" s="1"/>
  <c r="K544" i="7"/>
  <c r="J544" i="7" s="1"/>
  <c r="K545" i="7"/>
  <c r="J545" i="7" s="1"/>
  <c r="K546" i="7"/>
  <c r="J546" i="7" s="1"/>
  <c r="K547" i="7"/>
  <c r="J547" i="7" s="1"/>
  <c r="K548" i="7"/>
  <c r="J548" i="7" s="1"/>
  <c r="K549" i="7"/>
  <c r="J549" i="7" s="1"/>
  <c r="K550" i="7"/>
  <c r="J550" i="7" s="1"/>
  <c r="K551" i="7"/>
  <c r="J551" i="7" s="1"/>
  <c r="K552" i="7"/>
  <c r="J552" i="7" s="1"/>
  <c r="K553" i="7"/>
  <c r="J553" i="7" s="1"/>
  <c r="K554" i="7"/>
  <c r="J554" i="7" s="1"/>
  <c r="K555" i="7"/>
  <c r="J555" i="7" s="1"/>
  <c r="K556" i="7"/>
  <c r="J556" i="7" s="1"/>
  <c r="K557" i="7"/>
  <c r="J557" i="7" s="1"/>
  <c r="K558" i="7"/>
  <c r="J558" i="7" s="1"/>
  <c r="K559" i="7"/>
  <c r="J559" i="7" s="1"/>
  <c r="K560" i="7"/>
  <c r="J560" i="7" s="1"/>
  <c r="K561" i="7"/>
  <c r="J561" i="7" s="1"/>
  <c r="K562" i="7"/>
  <c r="J562" i="7" s="1"/>
  <c r="K563" i="7"/>
  <c r="J563" i="7" s="1"/>
  <c r="K564" i="7"/>
  <c r="J564" i="7" s="1"/>
  <c r="K565" i="7"/>
  <c r="J565" i="7" s="1"/>
  <c r="K566" i="7"/>
  <c r="J566" i="7" s="1"/>
  <c r="K567" i="7"/>
  <c r="J567" i="7" s="1"/>
  <c r="K568" i="7"/>
  <c r="J568" i="7" s="1"/>
  <c r="K569" i="7"/>
  <c r="J569" i="7" s="1"/>
  <c r="K570" i="7"/>
  <c r="J570" i="7" s="1"/>
  <c r="K571" i="7"/>
  <c r="J571" i="7" s="1"/>
  <c r="K572" i="7"/>
  <c r="J572" i="7" s="1"/>
  <c r="K573" i="7"/>
  <c r="J573" i="7" s="1"/>
  <c r="K574" i="7"/>
  <c r="J574" i="7" s="1"/>
  <c r="K575" i="7"/>
  <c r="J575" i="7" s="1"/>
  <c r="K576" i="7"/>
  <c r="J576" i="7" s="1"/>
  <c r="K577" i="7"/>
  <c r="J577" i="7" s="1"/>
  <c r="K578" i="7"/>
  <c r="J578" i="7" s="1"/>
  <c r="K579" i="7"/>
  <c r="J579" i="7" s="1"/>
  <c r="K580" i="7"/>
  <c r="J580" i="7" s="1"/>
  <c r="K581" i="7"/>
  <c r="J581" i="7" s="1"/>
  <c r="K582" i="7"/>
  <c r="J582" i="7" s="1"/>
  <c r="K583" i="7"/>
  <c r="J583" i="7" s="1"/>
  <c r="K584" i="7"/>
  <c r="J584" i="7" s="1"/>
  <c r="K585" i="7"/>
  <c r="J585" i="7" s="1"/>
  <c r="K586" i="7"/>
  <c r="J586" i="7" s="1"/>
  <c r="K587" i="7"/>
  <c r="J587" i="7" s="1"/>
  <c r="K588" i="7"/>
  <c r="J588" i="7" s="1"/>
  <c r="K589" i="7"/>
  <c r="J589" i="7" s="1"/>
  <c r="K590" i="7"/>
  <c r="J590" i="7" s="1"/>
  <c r="K591" i="7"/>
  <c r="J591" i="7" s="1"/>
  <c r="K592" i="7"/>
  <c r="J592" i="7" s="1"/>
  <c r="K593" i="7"/>
  <c r="J593" i="7" s="1"/>
  <c r="K594" i="7"/>
  <c r="J594" i="7" s="1"/>
  <c r="K595" i="7"/>
  <c r="J595" i="7" s="1"/>
  <c r="K596" i="7"/>
  <c r="J596" i="7" s="1"/>
  <c r="K597" i="7"/>
  <c r="J597" i="7" s="1"/>
  <c r="K598" i="7"/>
  <c r="J598" i="7" s="1"/>
  <c r="K599" i="7"/>
  <c r="J599" i="7" s="1"/>
  <c r="K600" i="7"/>
  <c r="J600" i="7" s="1"/>
  <c r="K601" i="7"/>
  <c r="J601" i="7" s="1"/>
  <c r="K602" i="7"/>
  <c r="J602" i="7" s="1"/>
  <c r="K603" i="7"/>
  <c r="J603" i="7" s="1"/>
  <c r="K604" i="7"/>
  <c r="J604" i="7" s="1"/>
  <c r="K605" i="7"/>
  <c r="J605" i="7" s="1"/>
  <c r="K606" i="7"/>
  <c r="J606" i="7" s="1"/>
  <c r="K607" i="7"/>
  <c r="J607" i="7" s="1"/>
  <c r="K608" i="7"/>
  <c r="J608" i="7" s="1"/>
  <c r="K609" i="7"/>
  <c r="J609" i="7" s="1"/>
  <c r="K610" i="7"/>
  <c r="J610" i="7" s="1"/>
  <c r="K611" i="7"/>
  <c r="J611" i="7" s="1"/>
  <c r="K612" i="7"/>
  <c r="J612" i="7" s="1"/>
  <c r="K613" i="7"/>
  <c r="J613" i="7" s="1"/>
  <c r="K614" i="7"/>
  <c r="J614" i="7" s="1"/>
  <c r="K615" i="7"/>
  <c r="J615" i="7" s="1"/>
  <c r="K616" i="7"/>
  <c r="J616" i="7" s="1"/>
  <c r="K617" i="7"/>
  <c r="J617" i="7" s="1"/>
  <c r="K618" i="7"/>
  <c r="J618" i="7" s="1"/>
  <c r="K619" i="7"/>
  <c r="J619" i="7" s="1"/>
  <c r="K620" i="7"/>
  <c r="J620" i="7" s="1"/>
  <c r="K621" i="7"/>
  <c r="J621" i="7" s="1"/>
  <c r="K622" i="7"/>
  <c r="J622" i="7" s="1"/>
  <c r="K623" i="7"/>
  <c r="J623" i="7" s="1"/>
  <c r="K624" i="7"/>
  <c r="J624" i="7" s="1"/>
  <c r="K625" i="7"/>
  <c r="J625" i="7" s="1"/>
  <c r="K626" i="7"/>
  <c r="J626" i="7" s="1"/>
  <c r="K627" i="7"/>
  <c r="J627" i="7" s="1"/>
  <c r="K628" i="7"/>
  <c r="J628" i="7" s="1"/>
  <c r="K629" i="7"/>
  <c r="J629" i="7" s="1"/>
  <c r="K630" i="7"/>
  <c r="J630" i="7" s="1"/>
  <c r="K631" i="7"/>
  <c r="J631" i="7" s="1"/>
  <c r="K632" i="7"/>
  <c r="J632" i="7" s="1"/>
  <c r="K633" i="7"/>
  <c r="J633" i="7" s="1"/>
  <c r="K634" i="7"/>
  <c r="J634" i="7" s="1"/>
  <c r="K635" i="7"/>
  <c r="J635" i="7" s="1"/>
  <c r="K636" i="7"/>
  <c r="J636" i="7" s="1"/>
  <c r="K637" i="7"/>
  <c r="J637" i="7" s="1"/>
  <c r="K638" i="7"/>
  <c r="J638" i="7" s="1"/>
  <c r="K639" i="7"/>
  <c r="J639" i="7" s="1"/>
  <c r="K640" i="7"/>
  <c r="J640" i="7" s="1"/>
  <c r="K641" i="7"/>
  <c r="J641" i="7" s="1"/>
  <c r="K642" i="7"/>
  <c r="J642" i="7" s="1"/>
  <c r="K643" i="7"/>
  <c r="J643" i="7" s="1"/>
  <c r="K644" i="7"/>
  <c r="J644" i="7" s="1"/>
  <c r="K645" i="7"/>
  <c r="J645" i="7" s="1"/>
  <c r="K646" i="7"/>
  <c r="J646" i="7" s="1"/>
  <c r="K647" i="7"/>
  <c r="J647" i="7" s="1"/>
  <c r="K648" i="7"/>
  <c r="J648" i="7" s="1"/>
  <c r="K649" i="7"/>
  <c r="J649" i="7" s="1"/>
  <c r="K650" i="7"/>
  <c r="J650" i="7" s="1"/>
  <c r="K651" i="7"/>
  <c r="J651" i="7" s="1"/>
  <c r="K652" i="7"/>
  <c r="J652" i="7" s="1"/>
  <c r="K653" i="7"/>
  <c r="J653" i="7" s="1"/>
  <c r="K654" i="7"/>
  <c r="J654" i="7" s="1"/>
  <c r="K655" i="7"/>
  <c r="J655" i="7" s="1"/>
  <c r="K656" i="7"/>
  <c r="J656" i="7" s="1"/>
  <c r="K657" i="7"/>
  <c r="J657" i="7" s="1"/>
  <c r="K658" i="7"/>
  <c r="J658" i="7" s="1"/>
  <c r="K659" i="7"/>
  <c r="J659" i="7" s="1"/>
  <c r="K660" i="7"/>
  <c r="J660" i="7" s="1"/>
  <c r="K661" i="7"/>
  <c r="J661" i="7" s="1"/>
  <c r="K662" i="7"/>
  <c r="J662" i="7" s="1"/>
  <c r="K663" i="7"/>
  <c r="J663" i="7" s="1"/>
  <c r="K664" i="7"/>
  <c r="J664" i="7" s="1"/>
  <c r="K665" i="7"/>
  <c r="J665" i="7" s="1"/>
  <c r="K666" i="7"/>
  <c r="J666" i="7" s="1"/>
  <c r="K667" i="7"/>
  <c r="J667" i="7" s="1"/>
  <c r="K668" i="7"/>
  <c r="J668" i="7" s="1"/>
  <c r="K669" i="7"/>
  <c r="J669" i="7" s="1"/>
  <c r="K670" i="7"/>
  <c r="J670" i="7" s="1"/>
  <c r="K671" i="7"/>
  <c r="J671" i="7" s="1"/>
  <c r="K672" i="7"/>
  <c r="J672" i="7" s="1"/>
  <c r="K673" i="7"/>
  <c r="J673" i="7" s="1"/>
  <c r="K674" i="7"/>
  <c r="J674" i="7" s="1"/>
  <c r="K675" i="7"/>
  <c r="J675" i="7" s="1"/>
  <c r="K676" i="7"/>
  <c r="J676" i="7" s="1"/>
  <c r="K677" i="7"/>
  <c r="J677" i="7" s="1"/>
  <c r="K678" i="7"/>
  <c r="J678" i="7" s="1"/>
  <c r="K679" i="7"/>
  <c r="J679" i="7" s="1"/>
  <c r="K680" i="7"/>
  <c r="J680" i="7" s="1"/>
  <c r="K681" i="7"/>
  <c r="J681" i="7" s="1"/>
  <c r="K682" i="7"/>
  <c r="J682" i="7" s="1"/>
  <c r="K683" i="7"/>
  <c r="J683" i="7" s="1"/>
  <c r="K684" i="7"/>
  <c r="J684" i="7" s="1"/>
  <c r="K685" i="7"/>
  <c r="J685" i="7" s="1"/>
  <c r="K686" i="7"/>
  <c r="J686" i="7" s="1"/>
  <c r="K687" i="7"/>
  <c r="J687" i="7" s="1"/>
  <c r="K688" i="7"/>
  <c r="J688" i="7" s="1"/>
  <c r="K689" i="7"/>
  <c r="J689" i="7" s="1"/>
  <c r="K690" i="7"/>
  <c r="J690" i="7" s="1"/>
  <c r="K691" i="7"/>
  <c r="J691" i="7" s="1"/>
  <c r="K692" i="7"/>
  <c r="J692" i="7" s="1"/>
  <c r="K693" i="7"/>
  <c r="J693" i="7" s="1"/>
  <c r="K694" i="7"/>
  <c r="J694" i="7" s="1"/>
  <c r="K695" i="7"/>
  <c r="J695" i="7" s="1"/>
  <c r="K696" i="7"/>
  <c r="J696" i="7" s="1"/>
  <c r="K697" i="7"/>
  <c r="J697" i="7" s="1"/>
  <c r="K698" i="7"/>
  <c r="J698" i="7" s="1"/>
  <c r="K699" i="7"/>
  <c r="J699" i="7" s="1"/>
  <c r="K700" i="7"/>
  <c r="J700" i="7" s="1"/>
  <c r="K701" i="7"/>
  <c r="J701" i="7" s="1"/>
  <c r="K702" i="7"/>
  <c r="J702" i="7" s="1"/>
  <c r="K703" i="7"/>
  <c r="J703" i="7" s="1"/>
  <c r="K704" i="7"/>
  <c r="J704" i="7" s="1"/>
  <c r="K705" i="7"/>
  <c r="J705" i="7" s="1"/>
  <c r="K706" i="7"/>
  <c r="J706" i="7" s="1"/>
  <c r="K707" i="7"/>
  <c r="J707" i="7" s="1"/>
  <c r="K708" i="7"/>
  <c r="J708" i="7" s="1"/>
  <c r="K709" i="7"/>
  <c r="J709" i="7" s="1"/>
  <c r="K710" i="7"/>
  <c r="J710" i="7" s="1"/>
  <c r="K711" i="7"/>
  <c r="J711" i="7" s="1"/>
  <c r="K712" i="7"/>
  <c r="J712" i="7" s="1"/>
  <c r="K713" i="7"/>
  <c r="J713" i="7" s="1"/>
  <c r="K714" i="7"/>
  <c r="J714" i="7" s="1"/>
  <c r="K715" i="7"/>
  <c r="J715" i="7" s="1"/>
  <c r="K716" i="7"/>
  <c r="J716" i="7" s="1"/>
  <c r="K717" i="7"/>
  <c r="J717" i="7" s="1"/>
  <c r="K718" i="7"/>
  <c r="J718" i="7" s="1"/>
  <c r="K719" i="7"/>
  <c r="J719" i="7" s="1"/>
  <c r="K720" i="7"/>
  <c r="J720" i="7" s="1"/>
  <c r="K721" i="7"/>
  <c r="J721" i="7" s="1"/>
  <c r="K722" i="7"/>
  <c r="J722" i="7" s="1"/>
  <c r="K723" i="7"/>
  <c r="J723" i="7" s="1"/>
  <c r="K724" i="7"/>
  <c r="J724" i="7" s="1"/>
  <c r="K725" i="7"/>
  <c r="J725" i="7" s="1"/>
  <c r="K726" i="7"/>
  <c r="J726" i="7" s="1"/>
  <c r="K727" i="7"/>
  <c r="J727" i="7" s="1"/>
  <c r="K728" i="7"/>
  <c r="J728" i="7" s="1"/>
  <c r="K729" i="7"/>
  <c r="J729" i="7" s="1"/>
  <c r="K730" i="7"/>
  <c r="J730" i="7" s="1"/>
  <c r="K731" i="7"/>
  <c r="J731" i="7" s="1"/>
  <c r="K732" i="7"/>
  <c r="J732" i="7" s="1"/>
  <c r="K733" i="7"/>
  <c r="J733" i="7" s="1"/>
  <c r="K734" i="7"/>
  <c r="J734" i="7" s="1"/>
  <c r="K735" i="7"/>
  <c r="J735" i="7" s="1"/>
  <c r="K736" i="7"/>
  <c r="J736" i="7" s="1"/>
  <c r="K737" i="7"/>
  <c r="J737" i="7" s="1"/>
  <c r="K738" i="7"/>
  <c r="J738" i="7" s="1"/>
  <c r="K739" i="7"/>
  <c r="J739" i="7" s="1"/>
  <c r="K740" i="7"/>
  <c r="J740" i="7" s="1"/>
  <c r="K741" i="7"/>
  <c r="J741" i="7" s="1"/>
  <c r="K742" i="7"/>
  <c r="J742" i="7" s="1"/>
  <c r="K743" i="7"/>
  <c r="J743" i="7" s="1"/>
  <c r="K744" i="7"/>
  <c r="J744" i="7" s="1"/>
  <c r="K745" i="7"/>
  <c r="J745" i="7" s="1"/>
  <c r="K746" i="7"/>
  <c r="J746" i="7" s="1"/>
  <c r="K747" i="7"/>
  <c r="J747" i="7" s="1"/>
  <c r="K748" i="7"/>
  <c r="J748" i="7" s="1"/>
  <c r="K749" i="7"/>
  <c r="J749" i="7" s="1"/>
  <c r="K750" i="7"/>
  <c r="J750" i="7" s="1"/>
  <c r="K751" i="7"/>
  <c r="J751" i="7" s="1"/>
  <c r="K752" i="7"/>
  <c r="J752" i="7" s="1"/>
  <c r="K753" i="7"/>
  <c r="J753" i="7" s="1"/>
  <c r="K754" i="7"/>
  <c r="J754" i="7" s="1"/>
  <c r="K755" i="7"/>
  <c r="J755" i="7" s="1"/>
  <c r="K756" i="7"/>
  <c r="J756" i="7" s="1"/>
  <c r="K757" i="7"/>
  <c r="J757" i="7" s="1"/>
  <c r="K758" i="7"/>
  <c r="J758" i="7" s="1"/>
  <c r="K759" i="7"/>
  <c r="J759" i="7" s="1"/>
  <c r="K760" i="7"/>
  <c r="J760" i="7" s="1"/>
  <c r="K761" i="7"/>
  <c r="J761" i="7" s="1"/>
  <c r="K762" i="7"/>
  <c r="J762" i="7" s="1"/>
  <c r="K763" i="7"/>
  <c r="J763" i="7" s="1"/>
  <c r="K764" i="7"/>
  <c r="J764" i="7" s="1"/>
  <c r="K765" i="7"/>
  <c r="J765" i="7" s="1"/>
  <c r="K766" i="7"/>
  <c r="J766" i="7" s="1"/>
  <c r="K767" i="7"/>
  <c r="J767" i="7" s="1"/>
  <c r="K768" i="7"/>
  <c r="J768" i="7" s="1"/>
  <c r="K769" i="7"/>
  <c r="J769" i="7" s="1"/>
  <c r="K770" i="7"/>
  <c r="J770" i="7" s="1"/>
  <c r="K771" i="7"/>
  <c r="J771" i="7" s="1"/>
  <c r="K772" i="7"/>
  <c r="J772" i="7" s="1"/>
  <c r="K773" i="7"/>
  <c r="J773" i="7" s="1"/>
  <c r="K774" i="7"/>
  <c r="J774" i="7" s="1"/>
  <c r="K775" i="7"/>
  <c r="J775" i="7" s="1"/>
  <c r="K776" i="7"/>
  <c r="J776" i="7" s="1"/>
  <c r="K777" i="7"/>
  <c r="J777" i="7" s="1"/>
  <c r="K778" i="7"/>
  <c r="J778" i="7" s="1"/>
  <c r="K779" i="7"/>
  <c r="J779" i="7" s="1"/>
  <c r="K780" i="7"/>
  <c r="J780" i="7" s="1"/>
  <c r="K781" i="7"/>
  <c r="J781" i="7" s="1"/>
  <c r="K782" i="7"/>
  <c r="J782" i="7" s="1"/>
  <c r="K783" i="7"/>
  <c r="J783" i="7" s="1"/>
  <c r="K784" i="7"/>
  <c r="J784" i="7" s="1"/>
  <c r="K785" i="7"/>
  <c r="J785" i="7" s="1"/>
  <c r="K786" i="7"/>
  <c r="J786" i="7" s="1"/>
  <c r="K787" i="7"/>
  <c r="J787" i="7" s="1"/>
  <c r="K788" i="7"/>
  <c r="J788" i="7" s="1"/>
  <c r="K789" i="7"/>
  <c r="J789" i="7" s="1"/>
  <c r="K790" i="7"/>
  <c r="J790" i="7" s="1"/>
  <c r="K791" i="7"/>
  <c r="J791" i="7" s="1"/>
  <c r="K792" i="7"/>
  <c r="J792" i="7" s="1"/>
  <c r="K793" i="7"/>
  <c r="J793" i="7" s="1"/>
  <c r="K794" i="7"/>
  <c r="J794" i="7" s="1"/>
  <c r="K795" i="7"/>
  <c r="J795" i="7" s="1"/>
  <c r="K796" i="7"/>
  <c r="J796" i="7" s="1"/>
  <c r="K797" i="7"/>
  <c r="J797" i="7" s="1"/>
  <c r="K798" i="7"/>
  <c r="J798" i="7" s="1"/>
  <c r="K799" i="7"/>
  <c r="J799" i="7" s="1"/>
  <c r="K800" i="7"/>
  <c r="J800" i="7" s="1"/>
  <c r="K801" i="7"/>
  <c r="J801" i="7" s="1"/>
  <c r="K802" i="7"/>
  <c r="J802" i="7" s="1"/>
  <c r="K803" i="7"/>
  <c r="J803" i="7" s="1"/>
  <c r="K804" i="7"/>
  <c r="J804" i="7" s="1"/>
  <c r="K805" i="7"/>
  <c r="J805" i="7" s="1"/>
  <c r="K806" i="7"/>
  <c r="J806" i="7" s="1"/>
  <c r="K807" i="7"/>
  <c r="J807" i="7" s="1"/>
  <c r="K808" i="7"/>
  <c r="J808" i="7" s="1"/>
  <c r="K809" i="7"/>
  <c r="J809" i="7" s="1"/>
  <c r="K810" i="7"/>
  <c r="J810" i="7" s="1"/>
  <c r="K811" i="7"/>
  <c r="J811" i="7" s="1"/>
  <c r="K812" i="7"/>
  <c r="J812" i="7" s="1"/>
  <c r="K813" i="7"/>
  <c r="J813" i="7" s="1"/>
  <c r="K814" i="7"/>
  <c r="J814" i="7" s="1"/>
  <c r="K815" i="7"/>
  <c r="J815" i="7" s="1"/>
  <c r="K816" i="7"/>
  <c r="J816" i="7" s="1"/>
  <c r="K817" i="7"/>
  <c r="J817" i="7" s="1"/>
  <c r="K818" i="7"/>
  <c r="J818" i="7" s="1"/>
  <c r="K819" i="7"/>
  <c r="J819" i="7" s="1"/>
  <c r="K820" i="7"/>
  <c r="J820" i="7" s="1"/>
  <c r="K821" i="7"/>
  <c r="J821" i="7" s="1"/>
  <c r="K822" i="7"/>
  <c r="J822" i="7" s="1"/>
  <c r="K823" i="7"/>
  <c r="J823" i="7" s="1"/>
  <c r="K824" i="7"/>
  <c r="J824" i="7" s="1"/>
  <c r="K825" i="7"/>
  <c r="J825" i="7" s="1"/>
  <c r="K826" i="7"/>
  <c r="J826" i="7" s="1"/>
  <c r="K827" i="7"/>
  <c r="J827" i="7" s="1"/>
  <c r="K828" i="7"/>
  <c r="J828" i="7" s="1"/>
  <c r="K829" i="7"/>
  <c r="J829" i="7" s="1"/>
  <c r="K830" i="7"/>
  <c r="J830" i="7" s="1"/>
  <c r="K831" i="7"/>
  <c r="J831" i="7" s="1"/>
  <c r="K832" i="7"/>
  <c r="J832" i="7" s="1"/>
  <c r="K833" i="7"/>
  <c r="J833" i="7" s="1"/>
  <c r="K834" i="7"/>
  <c r="J834" i="7" s="1"/>
  <c r="K835" i="7"/>
  <c r="J835" i="7" s="1"/>
  <c r="K836" i="7"/>
  <c r="J836" i="7" s="1"/>
  <c r="K837" i="7"/>
  <c r="J837" i="7" s="1"/>
  <c r="K838" i="7"/>
  <c r="J838" i="7" s="1"/>
  <c r="K839" i="7"/>
  <c r="J839" i="7" s="1"/>
  <c r="K840" i="7"/>
  <c r="J840" i="7" s="1"/>
  <c r="K841" i="7"/>
  <c r="J841" i="7" s="1"/>
  <c r="K842" i="7"/>
  <c r="J842" i="7" s="1"/>
  <c r="K843" i="7"/>
  <c r="J843" i="7" s="1"/>
  <c r="K844" i="7"/>
  <c r="J844" i="7" s="1"/>
  <c r="K845" i="7"/>
  <c r="J845" i="7" s="1"/>
  <c r="K846" i="7"/>
  <c r="J846" i="7" s="1"/>
  <c r="K847" i="7"/>
  <c r="J847" i="7" s="1"/>
  <c r="K848" i="7"/>
  <c r="J848" i="7" s="1"/>
  <c r="K849" i="7"/>
  <c r="J849" i="7" s="1"/>
  <c r="K850" i="7"/>
  <c r="J850" i="7" s="1"/>
  <c r="K851" i="7"/>
  <c r="J851" i="7" s="1"/>
  <c r="K852" i="7"/>
  <c r="J852" i="7" s="1"/>
  <c r="K853" i="7"/>
  <c r="J853" i="7" s="1"/>
  <c r="K854" i="7"/>
  <c r="J854" i="7" s="1"/>
  <c r="K855" i="7"/>
  <c r="J855" i="7" s="1"/>
  <c r="K856" i="7"/>
  <c r="J856" i="7" s="1"/>
  <c r="K857" i="7"/>
  <c r="J857" i="7" s="1"/>
  <c r="K858" i="7"/>
  <c r="J858" i="7" s="1"/>
  <c r="K859" i="7"/>
  <c r="J859" i="7" s="1"/>
  <c r="K860" i="7"/>
  <c r="J860" i="7" s="1"/>
  <c r="K861" i="7"/>
  <c r="J861" i="7" s="1"/>
  <c r="K862" i="7"/>
  <c r="J862" i="7" s="1"/>
  <c r="K863" i="7"/>
  <c r="J863" i="7" s="1"/>
  <c r="K864" i="7"/>
  <c r="J864" i="7" s="1"/>
  <c r="K865" i="7"/>
  <c r="J865" i="7" s="1"/>
  <c r="K866" i="7"/>
  <c r="J866" i="7" s="1"/>
  <c r="K867" i="7"/>
  <c r="J867" i="7" s="1"/>
  <c r="K868" i="7"/>
  <c r="J868" i="7" s="1"/>
  <c r="K869" i="7"/>
  <c r="J869" i="7" s="1"/>
  <c r="K870" i="7"/>
  <c r="J870" i="7" s="1"/>
  <c r="K871" i="7"/>
  <c r="J871" i="7" s="1"/>
  <c r="K872" i="7"/>
  <c r="J872" i="7" s="1"/>
  <c r="K873" i="7"/>
  <c r="J873" i="7" s="1"/>
  <c r="K874" i="7"/>
  <c r="J874" i="7" s="1"/>
  <c r="K875" i="7"/>
  <c r="J875" i="7" s="1"/>
  <c r="K876" i="7"/>
  <c r="J876" i="7" s="1"/>
  <c r="K877" i="7"/>
  <c r="J877" i="7" s="1"/>
  <c r="K878" i="7"/>
  <c r="J878" i="7" s="1"/>
  <c r="K879" i="7"/>
  <c r="J879" i="7" s="1"/>
  <c r="K880" i="7"/>
  <c r="J880" i="7" s="1"/>
  <c r="K881" i="7"/>
  <c r="J881" i="7" s="1"/>
  <c r="K882" i="7"/>
  <c r="J882" i="7" s="1"/>
  <c r="K883" i="7"/>
  <c r="J883" i="7" s="1"/>
  <c r="K884" i="7"/>
  <c r="J884" i="7" s="1"/>
  <c r="K885" i="7"/>
  <c r="J885" i="7" s="1"/>
  <c r="K886" i="7"/>
  <c r="J886" i="7" s="1"/>
  <c r="K887" i="7"/>
  <c r="J887" i="7" s="1"/>
  <c r="K888" i="7"/>
  <c r="J888" i="7" s="1"/>
  <c r="K889" i="7"/>
  <c r="J889" i="7" s="1"/>
  <c r="K890" i="7"/>
  <c r="J890" i="7" s="1"/>
  <c r="K891" i="7"/>
  <c r="J891" i="7" s="1"/>
  <c r="K892" i="7"/>
  <c r="J892" i="7" s="1"/>
  <c r="K893" i="7"/>
  <c r="J893" i="7" s="1"/>
  <c r="K894" i="7"/>
  <c r="J894" i="7" s="1"/>
  <c r="K895" i="7"/>
  <c r="J895" i="7" s="1"/>
  <c r="K896" i="7"/>
  <c r="J896" i="7" s="1"/>
  <c r="K897" i="7"/>
  <c r="J897" i="7" s="1"/>
  <c r="K898" i="7"/>
  <c r="J898" i="7" s="1"/>
  <c r="K899" i="7"/>
  <c r="J899" i="7" s="1"/>
  <c r="K900" i="7"/>
  <c r="J900" i="7" s="1"/>
  <c r="K901" i="7"/>
  <c r="J901" i="7" s="1"/>
  <c r="K902" i="7"/>
  <c r="J902" i="7" s="1"/>
  <c r="K903" i="7"/>
  <c r="J903" i="7" s="1"/>
  <c r="K904" i="7"/>
  <c r="J904" i="7" s="1"/>
  <c r="K905" i="7"/>
  <c r="J905" i="7" s="1"/>
  <c r="K906" i="7"/>
  <c r="J906" i="7" s="1"/>
  <c r="K907" i="7"/>
  <c r="J907" i="7" s="1"/>
  <c r="K908" i="7"/>
  <c r="J908" i="7" s="1"/>
  <c r="K909" i="7"/>
  <c r="J909" i="7" s="1"/>
  <c r="K910" i="7"/>
  <c r="J910" i="7" s="1"/>
  <c r="K911" i="7"/>
  <c r="J911" i="7" s="1"/>
  <c r="K912" i="7"/>
  <c r="J912" i="7" s="1"/>
  <c r="K913" i="7"/>
  <c r="J913" i="7" s="1"/>
  <c r="K914" i="7"/>
  <c r="J914" i="7" s="1"/>
  <c r="K915" i="7"/>
  <c r="J915" i="7" s="1"/>
  <c r="K916" i="7"/>
  <c r="J916" i="7" s="1"/>
  <c r="K917" i="7"/>
  <c r="J917" i="7" s="1"/>
  <c r="K918" i="7"/>
  <c r="J918" i="7" s="1"/>
  <c r="K919" i="7"/>
  <c r="J919" i="7" s="1"/>
  <c r="K920" i="7"/>
  <c r="J920" i="7" s="1"/>
  <c r="K921" i="7"/>
  <c r="J921" i="7" s="1"/>
  <c r="K922" i="7"/>
  <c r="J922" i="7" s="1"/>
  <c r="K923" i="7"/>
  <c r="J923" i="7" s="1"/>
  <c r="K924" i="7"/>
  <c r="J924" i="7" s="1"/>
  <c r="K925" i="7"/>
  <c r="J925" i="7" s="1"/>
  <c r="K926" i="7"/>
  <c r="J926" i="7" s="1"/>
  <c r="K927" i="7"/>
  <c r="J927" i="7" s="1"/>
  <c r="K928" i="7"/>
  <c r="J928" i="7" s="1"/>
  <c r="K929" i="7"/>
  <c r="J929" i="7" s="1"/>
  <c r="K930" i="7"/>
  <c r="J930" i="7" s="1"/>
  <c r="K931" i="7"/>
  <c r="J931" i="7" s="1"/>
  <c r="K932" i="7"/>
  <c r="J932" i="7" s="1"/>
  <c r="K933" i="7"/>
  <c r="J933" i="7" s="1"/>
  <c r="K934" i="7"/>
  <c r="J934" i="7" s="1"/>
  <c r="K935" i="7"/>
  <c r="J935" i="7" s="1"/>
  <c r="K936" i="7"/>
  <c r="J936" i="7" s="1"/>
  <c r="K937" i="7"/>
  <c r="J937" i="7" s="1"/>
  <c r="K938" i="7"/>
  <c r="J938" i="7" s="1"/>
  <c r="K939" i="7"/>
  <c r="J939" i="7" s="1"/>
  <c r="K940" i="7"/>
  <c r="J940" i="7" s="1"/>
  <c r="K941" i="7"/>
  <c r="J941" i="7" s="1"/>
  <c r="K942" i="7"/>
  <c r="J942" i="7" s="1"/>
  <c r="K943" i="7"/>
  <c r="J943" i="7" s="1"/>
  <c r="K944" i="7"/>
  <c r="J944" i="7" s="1"/>
  <c r="K945" i="7"/>
  <c r="J945" i="7" s="1"/>
  <c r="K946" i="7"/>
  <c r="J946" i="7" s="1"/>
  <c r="K947" i="7"/>
  <c r="J947" i="7" s="1"/>
  <c r="K948" i="7"/>
  <c r="J948" i="7" s="1"/>
  <c r="K949" i="7"/>
  <c r="J949" i="7" s="1"/>
  <c r="K950" i="7"/>
  <c r="J950" i="7" s="1"/>
  <c r="K951" i="7"/>
  <c r="J951" i="7" s="1"/>
  <c r="K952" i="7"/>
  <c r="J952" i="7" s="1"/>
  <c r="K953" i="7"/>
  <c r="J953" i="7" s="1"/>
  <c r="K954" i="7"/>
  <c r="J954" i="7" s="1"/>
  <c r="K955" i="7"/>
  <c r="J955" i="7" s="1"/>
  <c r="K956" i="7"/>
  <c r="J956" i="7" s="1"/>
  <c r="K957" i="7"/>
  <c r="J957" i="7" s="1"/>
  <c r="K958" i="7"/>
  <c r="J958" i="7" s="1"/>
  <c r="K959" i="7"/>
  <c r="J959" i="7" s="1"/>
  <c r="K960" i="7"/>
  <c r="J960" i="7" s="1"/>
  <c r="K961" i="7"/>
  <c r="J961" i="7" s="1"/>
  <c r="K962" i="7"/>
  <c r="J962" i="7" s="1"/>
  <c r="K963" i="7"/>
  <c r="J963" i="7" s="1"/>
  <c r="K964" i="7"/>
  <c r="J964" i="7" s="1"/>
  <c r="K965" i="7"/>
  <c r="J965" i="7" s="1"/>
  <c r="K966" i="7"/>
  <c r="J966" i="7" s="1"/>
  <c r="K967" i="7"/>
  <c r="J967" i="7" s="1"/>
  <c r="K968" i="7"/>
  <c r="J968" i="7" s="1"/>
  <c r="K969" i="7"/>
  <c r="J969" i="7" s="1"/>
  <c r="K970" i="7"/>
  <c r="J970" i="7" s="1"/>
  <c r="K971" i="7"/>
  <c r="J971" i="7" s="1"/>
  <c r="K972" i="7"/>
  <c r="J972" i="7" s="1"/>
  <c r="K973" i="7"/>
  <c r="J973" i="7" s="1"/>
  <c r="K974" i="7"/>
  <c r="J974" i="7" s="1"/>
  <c r="K975" i="7"/>
  <c r="J975" i="7" s="1"/>
  <c r="K976" i="7"/>
  <c r="J976" i="7" s="1"/>
  <c r="K977" i="7"/>
  <c r="J977" i="7" s="1"/>
  <c r="K978" i="7"/>
  <c r="J978" i="7" s="1"/>
  <c r="K979" i="7"/>
  <c r="J979" i="7" s="1"/>
  <c r="K980" i="7"/>
  <c r="J980" i="7" s="1"/>
  <c r="K981" i="7"/>
  <c r="J981" i="7" s="1"/>
  <c r="K982" i="7"/>
  <c r="J982" i="7" s="1"/>
  <c r="K983" i="7"/>
  <c r="J983" i="7" s="1"/>
  <c r="K984" i="7"/>
  <c r="J984" i="7" s="1"/>
  <c r="K985" i="7"/>
  <c r="J985" i="7" s="1"/>
  <c r="K986" i="7"/>
  <c r="J986" i="7" s="1"/>
  <c r="K987" i="7"/>
  <c r="J987" i="7" s="1"/>
  <c r="K988" i="7"/>
  <c r="J988" i="7" s="1"/>
  <c r="K989" i="7"/>
  <c r="J989" i="7" s="1"/>
  <c r="K990" i="7"/>
  <c r="J990" i="7" s="1"/>
  <c r="K991" i="7"/>
  <c r="J991" i="7" s="1"/>
  <c r="K992" i="7"/>
  <c r="J992" i="7" s="1"/>
  <c r="K993" i="7"/>
  <c r="J993" i="7" s="1"/>
  <c r="K994" i="7"/>
  <c r="J994" i="7" s="1"/>
  <c r="K995" i="7"/>
  <c r="J995" i="7" s="1"/>
  <c r="K996" i="7"/>
  <c r="J996" i="7" s="1"/>
  <c r="K997" i="7"/>
  <c r="J997" i="7" s="1"/>
  <c r="K998" i="7"/>
  <c r="J998" i="7" s="1"/>
  <c r="K999" i="7"/>
  <c r="J999" i="7" s="1"/>
  <c r="K1000" i="7"/>
  <c r="J1000" i="7" s="1"/>
  <c r="K1001" i="7"/>
  <c r="J1001" i="7" s="1"/>
  <c r="K1002" i="7"/>
  <c r="J1002" i="7" s="1"/>
  <c r="K1003" i="7"/>
  <c r="J1003" i="7" s="1"/>
  <c r="K1004" i="7"/>
  <c r="J1004" i="7" s="1"/>
  <c r="K1005" i="7"/>
  <c r="J1005" i="7" s="1"/>
  <c r="K1006" i="7"/>
  <c r="J1006" i="7" s="1"/>
  <c r="K1007" i="7"/>
  <c r="J1007" i="7" s="1"/>
  <c r="K1008" i="7"/>
  <c r="J1008" i="7" s="1"/>
  <c r="K1009" i="7"/>
  <c r="J1009" i="7" s="1"/>
  <c r="K1010" i="7"/>
  <c r="J1010" i="7" s="1"/>
  <c r="K1011" i="7"/>
  <c r="J1011" i="7" s="1"/>
  <c r="K1012" i="7"/>
  <c r="J1012" i="7" s="1"/>
  <c r="K1013" i="7"/>
  <c r="J1013" i="7" s="1"/>
  <c r="K1014" i="7"/>
  <c r="J1014" i="7" s="1"/>
  <c r="K1015" i="7"/>
  <c r="J1015" i="7" s="1"/>
  <c r="K1016" i="7"/>
  <c r="J1016" i="7" s="1"/>
  <c r="K1017" i="7"/>
  <c r="J1017" i="7" s="1"/>
  <c r="K1018" i="7"/>
  <c r="J1018" i="7" s="1"/>
  <c r="K1019" i="7"/>
  <c r="J1019" i="7" s="1"/>
  <c r="K1020" i="7"/>
  <c r="J1020" i="7" s="1"/>
  <c r="K1021" i="7"/>
  <c r="J1021" i="7" s="1"/>
  <c r="K1022" i="7"/>
  <c r="J1022" i="7" s="1"/>
  <c r="K1023" i="7"/>
  <c r="J1023" i="7" s="1"/>
  <c r="K1024" i="7"/>
  <c r="J1024" i="7" s="1"/>
  <c r="K1025" i="7"/>
  <c r="J1025" i="7" s="1"/>
  <c r="K1026" i="7"/>
  <c r="J1026" i="7" s="1"/>
  <c r="K1027" i="7"/>
  <c r="J1027" i="7" s="1"/>
  <c r="K1028" i="7"/>
  <c r="J1028" i="7" s="1"/>
  <c r="K1029" i="7"/>
  <c r="J1029" i="7" s="1"/>
  <c r="K1030" i="7"/>
  <c r="J1030" i="7" s="1"/>
  <c r="K1031" i="7"/>
  <c r="J1031" i="7" s="1"/>
  <c r="K1032" i="7"/>
  <c r="J1032" i="7" s="1"/>
  <c r="K1033" i="7"/>
  <c r="J1033" i="7" s="1"/>
  <c r="K1034" i="7"/>
  <c r="J1034" i="7" s="1"/>
  <c r="K1035" i="7"/>
  <c r="J1035" i="7" s="1"/>
  <c r="K1036" i="7"/>
  <c r="J1036" i="7" s="1"/>
  <c r="K1037" i="7"/>
  <c r="J1037" i="7" s="1"/>
  <c r="K1038" i="7"/>
  <c r="J1038" i="7" s="1"/>
  <c r="K1039" i="7"/>
  <c r="J1039" i="7" s="1"/>
  <c r="K1040" i="7"/>
  <c r="J1040" i="7" s="1"/>
  <c r="K1041" i="7"/>
  <c r="J1041" i="7" s="1"/>
  <c r="K1042" i="7"/>
  <c r="J1042" i="7" s="1"/>
  <c r="K1043" i="7"/>
  <c r="J1043" i="7" s="1"/>
  <c r="K1044" i="7"/>
  <c r="J1044" i="7" s="1"/>
  <c r="K1045" i="7"/>
  <c r="J1045" i="7" s="1"/>
  <c r="K1046" i="7"/>
  <c r="J1046" i="7" s="1"/>
  <c r="K1047" i="7"/>
  <c r="J1047" i="7" s="1"/>
  <c r="K1048" i="7"/>
  <c r="J1048" i="7" s="1"/>
  <c r="K1049" i="7"/>
  <c r="J1049" i="7" s="1"/>
  <c r="K1050" i="7"/>
  <c r="J1050" i="7" s="1"/>
  <c r="K1051" i="7"/>
  <c r="J1051" i="7" s="1"/>
  <c r="K1052" i="7"/>
  <c r="J1052" i="7" s="1"/>
  <c r="K1053" i="7"/>
  <c r="J1053" i="7" s="1"/>
  <c r="K1054" i="7"/>
  <c r="J1054" i="7" s="1"/>
  <c r="K1055" i="7"/>
  <c r="J1055" i="7" s="1"/>
  <c r="K1056" i="7"/>
  <c r="J1056" i="7" s="1"/>
  <c r="K1057" i="7"/>
  <c r="J1057" i="7" s="1"/>
  <c r="K1058" i="7"/>
  <c r="J1058" i="7" s="1"/>
  <c r="K1059" i="7"/>
  <c r="J1059" i="7" s="1"/>
  <c r="K1060" i="7"/>
  <c r="J1060" i="7" s="1"/>
  <c r="K1061" i="7"/>
  <c r="J1061" i="7" s="1"/>
  <c r="K1062" i="7"/>
  <c r="J1062" i="7" s="1"/>
  <c r="K1063" i="7"/>
  <c r="J1063" i="7" s="1"/>
  <c r="K1064" i="7"/>
  <c r="J1064" i="7" s="1"/>
  <c r="K1065" i="7"/>
  <c r="J1065" i="7" s="1"/>
  <c r="K1066" i="7"/>
  <c r="J1066" i="7" s="1"/>
  <c r="K1067" i="7"/>
  <c r="J1067" i="7" s="1"/>
  <c r="K1068" i="7"/>
  <c r="J1068" i="7" s="1"/>
  <c r="K1069" i="7"/>
  <c r="J1069" i="7" s="1"/>
  <c r="K1070" i="7"/>
  <c r="J1070" i="7" s="1"/>
  <c r="K1071" i="7"/>
  <c r="J1071" i="7" s="1"/>
  <c r="K1072" i="7"/>
  <c r="J1072" i="7" s="1"/>
  <c r="K1073" i="7"/>
  <c r="J1073" i="7" s="1"/>
  <c r="K1074" i="7"/>
  <c r="J1074" i="7" s="1"/>
  <c r="K1075" i="7"/>
  <c r="J1075" i="7" s="1"/>
  <c r="K1076" i="7"/>
  <c r="J1076" i="7" s="1"/>
  <c r="K1077" i="7"/>
  <c r="J1077" i="7" s="1"/>
  <c r="K1078" i="7"/>
  <c r="J1078" i="7" s="1"/>
  <c r="K1079" i="7"/>
  <c r="J1079" i="7" s="1"/>
  <c r="K1080" i="7"/>
  <c r="J1080" i="7" s="1"/>
  <c r="K1081" i="7"/>
  <c r="J1081" i="7" s="1"/>
  <c r="K1082" i="7"/>
  <c r="J1082" i="7" s="1"/>
  <c r="K1083" i="7"/>
  <c r="J1083" i="7" s="1"/>
  <c r="K1084" i="7"/>
  <c r="J1084" i="7" s="1"/>
  <c r="K1085" i="7"/>
  <c r="J1085" i="7" s="1"/>
  <c r="K1086" i="7"/>
  <c r="J1086" i="7" s="1"/>
  <c r="K1087" i="7"/>
  <c r="J1087" i="7" s="1"/>
  <c r="K1088" i="7"/>
  <c r="J1088" i="7" s="1"/>
  <c r="K1089" i="7"/>
  <c r="J1089" i="7" s="1"/>
  <c r="K1090" i="7"/>
  <c r="J1090" i="7" s="1"/>
  <c r="P720" i="2"/>
  <c r="R720" i="2" s="1"/>
  <c r="S720" i="2" s="1"/>
  <c r="P721" i="2"/>
  <c r="P722" i="2"/>
  <c r="P767" i="2"/>
  <c r="P389" i="2"/>
  <c r="T389" i="2" s="1"/>
  <c r="U389" i="2" s="1"/>
  <c r="P434" i="2"/>
  <c r="R434" i="2" s="1"/>
  <c r="S434" i="2" s="1"/>
  <c r="P435" i="2"/>
  <c r="R435" i="2" s="1"/>
  <c r="P455" i="2"/>
  <c r="R455" i="2" s="1"/>
  <c r="S455" i="2" s="1"/>
  <c r="P546" i="2"/>
  <c r="R546" i="2" s="1"/>
  <c r="S546" i="2" s="1"/>
  <c r="P584" i="2"/>
  <c r="R584" i="2" s="1"/>
  <c r="S584" i="2" s="1"/>
  <c r="P588" i="2"/>
  <c r="R588" i="2" s="1"/>
  <c r="S588" i="2" s="1"/>
  <c r="P295" i="2"/>
  <c r="T295" i="2" s="1"/>
  <c r="U295" i="2" s="1"/>
  <c r="P375" i="2"/>
  <c r="T375" i="2" s="1"/>
  <c r="U375" i="2" s="1"/>
  <c r="P376" i="2"/>
  <c r="R376" i="2" s="1"/>
  <c r="S376" i="2" s="1"/>
  <c r="P236" i="2"/>
  <c r="R236" i="2" s="1"/>
  <c r="S236" i="2" s="1"/>
  <c r="P237" i="2"/>
  <c r="R237" i="2" s="1"/>
  <c r="S237" i="2" s="1"/>
  <c r="P278" i="2"/>
  <c r="R278" i="2" s="1"/>
  <c r="S278" i="2" s="1"/>
  <c r="P498" i="2"/>
  <c r="R498" i="2" s="1"/>
  <c r="S498" i="2" s="1"/>
  <c r="P133" i="2"/>
  <c r="R133" i="2" s="1"/>
  <c r="S133" i="2" s="1"/>
  <c r="P307" i="2"/>
  <c r="R307" i="2" s="1"/>
  <c r="S307" i="2" s="1"/>
  <c r="P436" i="2"/>
  <c r="R436" i="2" s="1"/>
  <c r="S436" i="2" s="1"/>
  <c r="P199" i="2"/>
  <c r="R199" i="2" s="1"/>
  <c r="S199" i="2" s="1"/>
  <c r="P347" i="2"/>
  <c r="R347" i="2" s="1"/>
  <c r="S347" i="2" s="1"/>
  <c r="P424" i="2"/>
  <c r="R424" i="2" s="1"/>
  <c r="S424" i="2" s="1"/>
  <c r="P413" i="2"/>
  <c r="R413" i="2" s="1"/>
  <c r="S413" i="2" s="1"/>
  <c r="P474" i="2"/>
  <c r="R474" i="2" s="1"/>
  <c r="S474" i="2" s="1"/>
  <c r="P191" i="2"/>
  <c r="R191" i="2" s="1"/>
  <c r="S191" i="2" s="1"/>
  <c r="P98" i="2"/>
  <c r="R98" i="2" s="1"/>
  <c r="S98" i="2" s="1"/>
  <c r="P669" i="2"/>
  <c r="R669" i="2" s="1"/>
  <c r="S669" i="2" s="1"/>
  <c r="P47" i="2"/>
  <c r="R47" i="2" s="1"/>
  <c r="S47" i="2" s="1"/>
  <c r="P48" i="2"/>
  <c r="R48" i="2" s="1"/>
  <c r="S48" i="2" s="1"/>
  <c r="P49" i="2"/>
  <c r="R49" i="2" s="1"/>
  <c r="S49" i="2" s="1"/>
  <c r="P51" i="2"/>
  <c r="R51" i="2" s="1"/>
  <c r="S51" i="2" s="1"/>
  <c r="P52" i="2"/>
  <c r="R52" i="2" s="1"/>
  <c r="S52" i="2" s="1"/>
  <c r="P53" i="2"/>
  <c r="R53" i="2" s="1"/>
  <c r="S53" i="2" s="1"/>
  <c r="P54" i="2"/>
  <c r="T54" i="2" s="1"/>
  <c r="U54" i="2" s="1"/>
  <c r="P55" i="2"/>
  <c r="R55" i="2" s="1"/>
  <c r="S55" i="2" s="1"/>
  <c r="P56" i="2"/>
  <c r="R56" i="2" s="1"/>
  <c r="S56" i="2" s="1"/>
  <c r="P57" i="2"/>
  <c r="R57" i="2" s="1"/>
  <c r="S57" i="2" s="1"/>
  <c r="P608" i="2"/>
  <c r="R608" i="2" s="1"/>
  <c r="S608" i="2" s="1"/>
  <c r="P377" i="2"/>
  <c r="R377" i="2" s="1"/>
  <c r="S377" i="2" s="1"/>
  <c r="P414" i="2"/>
  <c r="R414" i="2" s="1"/>
  <c r="S414" i="2" s="1"/>
  <c r="P425" i="2"/>
  <c r="R425" i="2" s="1"/>
  <c r="S425" i="2" s="1"/>
  <c r="P701" i="2"/>
  <c r="R701" i="2" s="1"/>
  <c r="S701" i="2" s="1"/>
  <c r="P331" i="2"/>
  <c r="R331" i="2" s="1"/>
  <c r="S331" i="2" s="1"/>
  <c r="P99" i="2"/>
  <c r="T99" i="2" s="1"/>
  <c r="U99" i="2" s="1"/>
  <c r="P43" i="2"/>
  <c r="R43" i="2" s="1"/>
  <c r="S43" i="2" s="1"/>
  <c r="P316" i="2"/>
  <c r="R316" i="2" s="1"/>
  <c r="S316" i="2" s="1"/>
  <c r="P317" i="2"/>
  <c r="T317" i="2" s="1"/>
  <c r="U317" i="2" s="1"/>
  <c r="P117" i="2"/>
  <c r="T117" i="2" s="1"/>
  <c r="U117" i="2" s="1"/>
  <c r="P118" i="2"/>
  <c r="R118" i="2" s="1"/>
  <c r="S118" i="2" s="1"/>
  <c r="P562" i="2"/>
  <c r="R562" i="2" s="1"/>
  <c r="S562" i="2" s="1"/>
  <c r="P296" i="2"/>
  <c r="R296" i="2" s="1"/>
  <c r="S296" i="2" s="1"/>
  <c r="P297" i="2"/>
  <c r="R297" i="2" s="1"/>
  <c r="S297" i="2" s="1"/>
  <c r="P308" i="2"/>
  <c r="R308" i="2" s="1"/>
  <c r="S308" i="2" s="1"/>
  <c r="P309" i="2"/>
  <c r="R309" i="2" s="1"/>
  <c r="S309" i="2" s="1"/>
  <c r="P518" i="2"/>
  <c r="R518" i="2" s="1"/>
  <c r="S518" i="2" s="1"/>
  <c r="P823" i="2"/>
  <c r="R823" i="2" s="1"/>
  <c r="S823" i="2" s="1"/>
  <c r="P7" i="2"/>
  <c r="R7" i="2" s="1"/>
  <c r="S7" i="2" s="1"/>
  <c r="P571" i="2"/>
  <c r="R571" i="2" s="1"/>
  <c r="S571" i="2" s="1"/>
  <c r="P333" i="2"/>
  <c r="R333" i="2" s="1"/>
  <c r="S333" i="2" s="1"/>
  <c r="P591" i="2"/>
  <c r="R591" i="2" s="1"/>
  <c r="S591" i="2" s="1"/>
  <c r="P246" i="2"/>
  <c r="R246" i="2" s="1"/>
  <c r="S246" i="2" s="1"/>
  <c r="P481" i="2"/>
  <c r="R481" i="2" s="1"/>
  <c r="S481" i="2" s="1"/>
  <c r="P119" i="2"/>
  <c r="R119" i="2" s="1"/>
  <c r="S119" i="2" s="1"/>
  <c r="P159" i="2"/>
  <c r="T159" i="2" s="1"/>
  <c r="U159" i="2" s="1"/>
  <c r="P437" i="2"/>
  <c r="T437" i="2" s="1"/>
  <c r="U437" i="2" s="1"/>
  <c r="P378" i="2"/>
  <c r="R378" i="2" s="1"/>
  <c r="S378" i="2" s="1"/>
  <c r="P475" i="2"/>
  <c r="T475" i="2" s="1"/>
  <c r="U475" i="2" s="1"/>
  <c r="P126" i="2"/>
  <c r="R126" i="2" s="1"/>
  <c r="S126" i="2" s="1"/>
  <c r="Q720" i="2"/>
  <c r="Q721" i="2"/>
  <c r="Q722" i="2"/>
  <c r="Q767" i="2"/>
  <c r="Q389" i="2"/>
  <c r="Q434" i="2"/>
  <c r="Q435" i="2"/>
  <c r="Q455" i="2"/>
  <c r="Q546" i="2"/>
  <c r="Q584" i="2"/>
  <c r="Q588" i="2"/>
  <c r="Q295" i="2"/>
  <c r="Q375" i="2"/>
  <c r="Q376" i="2"/>
  <c r="Q236" i="2"/>
  <c r="Q237" i="2"/>
  <c r="Q278" i="2"/>
  <c r="Q498" i="2"/>
  <c r="Q133" i="2"/>
  <c r="Q307" i="2"/>
  <c r="Q436" i="2"/>
  <c r="Q199" i="2"/>
  <c r="Q347" i="2"/>
  <c r="Q424" i="2"/>
  <c r="Q413" i="2"/>
  <c r="Q474" i="2"/>
  <c r="Q191" i="2"/>
  <c r="Q98" i="2"/>
  <c r="Q669" i="2"/>
  <c r="Q47" i="2"/>
  <c r="Q48" i="2"/>
  <c r="Q49" i="2"/>
  <c r="Q51" i="2"/>
  <c r="Q52" i="2"/>
  <c r="Q53" i="2"/>
  <c r="Q54" i="2"/>
  <c r="Q55" i="2"/>
  <c r="Q56" i="2"/>
  <c r="Q57" i="2"/>
  <c r="Q608" i="2"/>
  <c r="Q377" i="2"/>
  <c r="Q414" i="2"/>
  <c r="Q425" i="2"/>
  <c r="Q701" i="2"/>
  <c r="Q331" i="2"/>
  <c r="Q99" i="2"/>
  <c r="Q43" i="2"/>
  <c r="Q316" i="2"/>
  <c r="Q317" i="2"/>
  <c r="Q117" i="2"/>
  <c r="Q118" i="2"/>
  <c r="Q562" i="2"/>
  <c r="Q296" i="2"/>
  <c r="Q297" i="2"/>
  <c r="Q308" i="2"/>
  <c r="Q309" i="2"/>
  <c r="Q518" i="2"/>
  <c r="Q823" i="2"/>
  <c r="Q7" i="2"/>
  <c r="Q571" i="2"/>
  <c r="Q333" i="2"/>
  <c r="Q591" i="2"/>
  <c r="Q246" i="2"/>
  <c r="Q481" i="2"/>
  <c r="Q119" i="2"/>
  <c r="Q159" i="2"/>
  <c r="Q437" i="2"/>
  <c r="Q378" i="2"/>
  <c r="Q475" i="2"/>
  <c r="Q126" i="2"/>
  <c r="T588" i="2"/>
  <c r="U588" i="2" s="1"/>
  <c r="T133" i="2"/>
  <c r="U133" i="2" s="1"/>
  <c r="T347" i="2"/>
  <c r="U347" i="2" s="1"/>
  <c r="T316" i="2"/>
  <c r="U316" i="2" s="1"/>
  <c r="T126" i="2"/>
  <c r="U126" i="2" s="1"/>
  <c r="V720" i="2"/>
  <c r="V721" i="2"/>
  <c r="V722" i="2"/>
  <c r="V767" i="2"/>
  <c r="V389" i="2"/>
  <c r="V434" i="2"/>
  <c r="V435" i="2"/>
  <c r="V455" i="2"/>
  <c r="V546" i="2"/>
  <c r="V584" i="2"/>
  <c r="V588" i="2"/>
  <c r="V295" i="2"/>
  <c r="V375" i="2"/>
  <c r="V376" i="2"/>
  <c r="V236" i="2"/>
  <c r="V237" i="2"/>
  <c r="V278" i="2"/>
  <c r="V498" i="2"/>
  <c r="V133" i="2"/>
  <c r="V307" i="2"/>
  <c r="V436" i="2"/>
  <c r="V199" i="2"/>
  <c r="V347" i="2"/>
  <c r="V424" i="2"/>
  <c r="V413" i="2"/>
  <c r="V474" i="2"/>
  <c r="V191" i="2"/>
  <c r="V98" i="2"/>
  <c r="V669" i="2"/>
  <c r="V47" i="2"/>
  <c r="V48" i="2"/>
  <c r="V49" i="2"/>
  <c r="V51" i="2"/>
  <c r="V52" i="2"/>
  <c r="V53" i="2"/>
  <c r="V54" i="2"/>
  <c r="V55" i="2"/>
  <c r="V56" i="2"/>
  <c r="V57" i="2"/>
  <c r="V608" i="2"/>
  <c r="V377" i="2"/>
  <c r="V414" i="2"/>
  <c r="V425" i="2"/>
  <c r="V701" i="2"/>
  <c r="V331" i="2"/>
  <c r="V99" i="2"/>
  <c r="V43" i="2"/>
  <c r="V316" i="2"/>
  <c r="V317" i="2"/>
  <c r="V117" i="2"/>
  <c r="V118" i="2"/>
  <c r="V562" i="2"/>
  <c r="V296" i="2"/>
  <c r="V297" i="2"/>
  <c r="V308" i="2"/>
  <c r="V309" i="2"/>
  <c r="V518" i="2"/>
  <c r="V823" i="2"/>
  <c r="V7" i="2"/>
  <c r="V571" i="2"/>
  <c r="V333" i="2"/>
  <c r="V591" i="2"/>
  <c r="V246" i="2"/>
  <c r="V481" i="2"/>
  <c r="V119" i="2"/>
  <c r="V159" i="2"/>
  <c r="V437" i="2"/>
  <c r="V378" i="2"/>
  <c r="V475" i="2"/>
  <c r="V126" i="2"/>
  <c r="W720" i="2"/>
  <c r="W721" i="2"/>
  <c r="W722" i="2"/>
  <c r="W767" i="2"/>
  <c r="W389" i="2"/>
  <c r="W434" i="2"/>
  <c r="W435" i="2"/>
  <c r="W455" i="2"/>
  <c r="W546" i="2"/>
  <c r="W584" i="2"/>
  <c r="W588" i="2"/>
  <c r="W295" i="2"/>
  <c r="W375" i="2"/>
  <c r="W376" i="2"/>
  <c r="W236" i="2"/>
  <c r="W237" i="2"/>
  <c r="W278" i="2"/>
  <c r="W498" i="2"/>
  <c r="W133" i="2"/>
  <c r="W307" i="2"/>
  <c r="W436" i="2"/>
  <c r="W199" i="2"/>
  <c r="W347" i="2"/>
  <c r="W424" i="2"/>
  <c r="W413" i="2"/>
  <c r="W474" i="2"/>
  <c r="W191" i="2"/>
  <c r="W98" i="2"/>
  <c r="W669" i="2"/>
  <c r="W47" i="2"/>
  <c r="W48" i="2"/>
  <c r="W49" i="2"/>
  <c r="W51" i="2"/>
  <c r="W52" i="2"/>
  <c r="W53" i="2"/>
  <c r="W54" i="2"/>
  <c r="W55" i="2"/>
  <c r="W56" i="2"/>
  <c r="W57" i="2"/>
  <c r="W608" i="2"/>
  <c r="W377" i="2"/>
  <c r="W414" i="2"/>
  <c r="W425" i="2"/>
  <c r="W701" i="2"/>
  <c r="W331" i="2"/>
  <c r="W99" i="2"/>
  <c r="W43" i="2"/>
  <c r="W316" i="2"/>
  <c r="W317" i="2"/>
  <c r="W117" i="2"/>
  <c r="W118" i="2"/>
  <c r="W562" i="2"/>
  <c r="W296" i="2"/>
  <c r="W297" i="2"/>
  <c r="W308" i="2"/>
  <c r="W309" i="2"/>
  <c r="W518" i="2"/>
  <c r="W823" i="2"/>
  <c r="W7" i="2"/>
  <c r="W571" i="2"/>
  <c r="W333" i="2"/>
  <c r="W591" i="2"/>
  <c r="W246" i="2"/>
  <c r="W481" i="2"/>
  <c r="W119" i="2"/>
  <c r="W159" i="2"/>
  <c r="W437" i="2"/>
  <c r="W378" i="2"/>
  <c r="W475" i="2"/>
  <c r="W126" i="2"/>
  <c r="A683" i="2" l="1"/>
  <c r="X682" i="2"/>
  <c r="X439" i="2"/>
  <c r="A440" i="2"/>
  <c r="X1100" i="2"/>
  <c r="A1101" i="2"/>
  <c r="X1044" i="2"/>
  <c r="A1045" i="2"/>
  <c r="A1000" i="2"/>
  <c r="X999" i="2"/>
  <c r="X965" i="2"/>
  <c r="A966" i="2"/>
  <c r="A825" i="2"/>
  <c r="X824" i="2"/>
  <c r="A749" i="2"/>
  <c r="X748" i="2"/>
  <c r="A719" i="2"/>
  <c r="X718" i="2"/>
  <c r="A648" i="2"/>
  <c r="X647" i="2"/>
  <c r="X622" i="2"/>
  <c r="A623" i="2"/>
  <c r="A570" i="2"/>
  <c r="X569" i="2"/>
  <c r="A509" i="2"/>
  <c r="X508" i="2"/>
  <c r="A491" i="2"/>
  <c r="X490" i="2"/>
  <c r="X406" i="2"/>
  <c r="A407" i="2"/>
  <c r="A251" i="2"/>
  <c r="X250" i="2"/>
  <c r="A211" i="2"/>
  <c r="X210" i="2"/>
  <c r="X31" i="2"/>
  <c r="A32" i="2"/>
  <c r="T119" i="2"/>
  <c r="U119" i="2" s="1"/>
  <c r="T571" i="2"/>
  <c r="U571" i="2" s="1"/>
  <c r="T481" i="2"/>
  <c r="U481" i="2" s="1"/>
  <c r="T425" i="2"/>
  <c r="U425" i="2" s="1"/>
  <c r="J1091" i="7"/>
  <c r="R767" i="2"/>
  <c r="C533" i="3"/>
  <c r="D533" i="3" s="1"/>
  <c r="C527" i="3"/>
  <c r="D527" i="3" s="1"/>
  <c r="T414" i="2"/>
  <c r="U414" i="2" s="1"/>
  <c r="T237" i="2"/>
  <c r="U237" i="2" s="1"/>
  <c r="T823" i="2"/>
  <c r="U823" i="2" s="1"/>
  <c r="R721" i="2"/>
  <c r="S721" i="2" s="1"/>
  <c r="R722" i="2"/>
  <c r="S722" i="2" s="1"/>
  <c r="T378" i="2"/>
  <c r="U378" i="2" s="1"/>
  <c r="T7" i="2"/>
  <c r="U7" i="2" s="1"/>
  <c r="T377" i="2"/>
  <c r="U377" i="2" s="1"/>
  <c r="T474" i="2"/>
  <c r="U474" i="2" s="1"/>
  <c r="T584" i="2"/>
  <c r="U584" i="2" s="1"/>
  <c r="T498" i="2"/>
  <c r="U498" i="2" s="1"/>
  <c r="T296" i="2"/>
  <c r="U296" i="2" s="1"/>
  <c r="T562" i="2"/>
  <c r="U562" i="2" s="1"/>
  <c r="T297" i="2"/>
  <c r="U297" i="2" s="1"/>
  <c r="R475" i="2"/>
  <c r="S475" i="2" s="1"/>
  <c r="T278" i="2"/>
  <c r="U278" i="2" s="1"/>
  <c r="T413" i="2"/>
  <c r="U413" i="2" s="1"/>
  <c r="T199" i="2"/>
  <c r="U199" i="2" s="1"/>
  <c r="T98" i="2"/>
  <c r="U98" i="2" s="1"/>
  <c r="T191" i="2"/>
  <c r="U191" i="2" s="1"/>
  <c r="R389" i="2"/>
  <c r="S389" i="2" s="1"/>
  <c r="T43" i="2"/>
  <c r="U43" i="2" s="1"/>
  <c r="T53" i="2"/>
  <c r="U53" i="2" s="1"/>
  <c r="R159" i="2"/>
  <c r="S159" i="2" s="1"/>
  <c r="T55" i="2"/>
  <c r="U55" i="2" s="1"/>
  <c r="R317" i="2"/>
  <c r="S317" i="2" s="1"/>
  <c r="T52" i="2"/>
  <c r="U52" i="2" s="1"/>
  <c r="R375" i="2"/>
  <c r="S375" i="2" s="1"/>
  <c r="T333" i="2"/>
  <c r="U333" i="2" s="1"/>
  <c r="T308" i="2"/>
  <c r="U308" i="2" s="1"/>
  <c r="T701" i="2"/>
  <c r="U701" i="2" s="1"/>
  <c r="T56" i="2"/>
  <c r="U56" i="2" s="1"/>
  <c r="T424" i="2"/>
  <c r="U424" i="2" s="1"/>
  <c r="T307" i="2"/>
  <c r="U307" i="2" s="1"/>
  <c r="R437" i="2"/>
  <c r="S437" i="2" s="1"/>
  <c r="R117" i="2"/>
  <c r="S117" i="2" s="1"/>
  <c r="T48" i="2"/>
  <c r="U48" i="2" s="1"/>
  <c r="T546" i="2"/>
  <c r="U546" i="2" s="1"/>
  <c r="T720" i="2"/>
  <c r="U720" i="2" s="1"/>
  <c r="T435" i="2"/>
  <c r="U435" i="2" s="1"/>
  <c r="T51" i="2"/>
  <c r="U51" i="2" s="1"/>
  <c r="T246" i="2"/>
  <c r="U246" i="2" s="1"/>
  <c r="T608" i="2"/>
  <c r="U608" i="2" s="1"/>
  <c r="T118" i="2"/>
  <c r="U118" i="2" s="1"/>
  <c r="T434" i="2"/>
  <c r="U434" i="2" s="1"/>
  <c r="T455" i="2"/>
  <c r="U455" i="2" s="1"/>
  <c r="T767" i="2"/>
  <c r="R295" i="2"/>
  <c r="S295" i="2" s="1"/>
  <c r="T49" i="2"/>
  <c r="U49" i="2" s="1"/>
  <c r="T722" i="2"/>
  <c r="T721" i="2"/>
  <c r="T47" i="2"/>
  <c r="U47" i="2" s="1"/>
  <c r="T518" i="2"/>
  <c r="U518" i="2" s="1"/>
  <c r="T236" i="2"/>
  <c r="U236" i="2" s="1"/>
  <c r="T591" i="2"/>
  <c r="U591" i="2" s="1"/>
  <c r="T309" i="2"/>
  <c r="U309" i="2" s="1"/>
  <c r="T331" i="2"/>
  <c r="U331" i="2" s="1"/>
  <c r="T57" i="2"/>
  <c r="U57" i="2" s="1"/>
  <c r="T436" i="2"/>
  <c r="U436" i="2" s="1"/>
  <c r="T376" i="2"/>
  <c r="U376" i="2" s="1"/>
  <c r="T669" i="2"/>
  <c r="U669" i="2" s="1"/>
  <c r="R54" i="2"/>
  <c r="S54" i="2" s="1"/>
  <c r="R99" i="2"/>
  <c r="S99" i="2" s="1"/>
  <c r="S435" i="2"/>
  <c r="I1234" i="2"/>
  <c r="N15" i="7"/>
  <c r="N14" i="7"/>
  <c r="N8" i="7"/>
  <c r="C5" i="3"/>
  <c r="X440" i="2" l="1"/>
  <c r="A441" i="2"/>
  <c r="A684" i="2"/>
  <c r="X683" i="2"/>
  <c r="X1101" i="2"/>
  <c r="A1102" i="2"/>
  <c r="X1045" i="2"/>
  <c r="A1046" i="2"/>
  <c r="A1001" i="2"/>
  <c r="X1000" i="2"/>
  <c r="X966" i="2"/>
  <c r="A967" i="2"/>
  <c r="A826" i="2"/>
  <c r="X825" i="2"/>
  <c r="A750" i="2"/>
  <c r="X749" i="2"/>
  <c r="A720" i="2"/>
  <c r="X719" i="2"/>
  <c r="X648" i="2"/>
  <c r="A649" i="2"/>
  <c r="X623" i="2"/>
  <c r="A571" i="2"/>
  <c r="X570" i="2"/>
  <c r="A510" i="2"/>
  <c r="X509" i="2"/>
  <c r="A492" i="2"/>
  <c r="X492" i="2" s="1"/>
  <c r="X491" i="2"/>
  <c r="X407" i="2"/>
  <c r="A408" i="2"/>
  <c r="X251" i="2"/>
  <c r="A252" i="2"/>
  <c r="A212" i="2"/>
  <c r="X212" i="2" s="1"/>
  <c r="X211" i="2"/>
  <c r="X32" i="2"/>
  <c r="A33" i="2"/>
  <c r="U767" i="2"/>
  <c r="S767" i="2"/>
  <c r="U721" i="2"/>
  <c r="U722" i="2"/>
  <c r="X684" i="2" l="1"/>
  <c r="A685" i="2"/>
  <c r="A442" i="2"/>
  <c r="X441" i="2"/>
  <c r="A1103" i="2"/>
  <c r="X1102" i="2"/>
  <c r="X1046" i="2"/>
  <c r="A1047" i="2"/>
  <c r="A1002" i="2"/>
  <c r="X1001" i="2"/>
  <c r="X967" i="2"/>
  <c r="A968" i="2"/>
  <c r="A827" i="2"/>
  <c r="X826" i="2"/>
  <c r="A751" i="2"/>
  <c r="X750" i="2"/>
  <c r="X720" i="2"/>
  <c r="A721" i="2"/>
  <c r="A650" i="2"/>
  <c r="X649" i="2"/>
  <c r="A572" i="2"/>
  <c r="X571" i="2"/>
  <c r="A511" i="2"/>
  <c r="X510" i="2"/>
  <c r="A409" i="2"/>
  <c r="X408" i="2"/>
  <c r="A253" i="2"/>
  <c r="X252" i="2"/>
  <c r="X33" i="2"/>
  <c r="A34" i="2"/>
  <c r="P356" i="2"/>
  <c r="P187" i="2"/>
  <c r="P386" i="2"/>
  <c r="P302" i="2"/>
  <c r="P394" i="2"/>
  <c r="P864" i="2"/>
  <c r="P670" i="2"/>
  <c r="P716" i="2"/>
  <c r="P863" i="2"/>
  <c r="P445" i="2"/>
  <c r="P715" i="2"/>
  <c r="P849" i="2"/>
  <c r="P638" i="2"/>
  <c r="P637" i="2"/>
  <c r="P636" i="2"/>
  <c r="P635" i="2"/>
  <c r="P625" i="2"/>
  <c r="P613" i="2"/>
  <c r="P612" i="2"/>
  <c r="P610" i="2"/>
  <c r="P469" i="2"/>
  <c r="P470" i="2"/>
  <c r="P552" i="2"/>
  <c r="P198" i="2"/>
  <c r="P217" i="2"/>
  <c r="P860" i="2"/>
  <c r="P766" i="2"/>
  <c r="P422" i="2"/>
  <c r="P577" i="2"/>
  <c r="P870" i="2"/>
  <c r="P454" i="2"/>
  <c r="P245" i="2"/>
  <c r="P412" i="2"/>
  <c r="P374" i="2"/>
  <c r="P373" i="2"/>
  <c r="P411" i="2"/>
  <c r="P294" i="2"/>
  <c r="P719" i="2"/>
  <c r="P698" i="2"/>
  <c r="P862" i="2"/>
  <c r="P668" i="2"/>
  <c r="P634" i="2"/>
  <c r="P200" i="2"/>
  <c r="P576" i="2"/>
  <c r="P453" i="2"/>
  <c r="P410" i="2"/>
  <c r="P674" i="2"/>
  <c r="P763" i="2"/>
  <c r="P765" i="2"/>
  <c r="P270" i="2"/>
  <c r="P865" i="2"/>
  <c r="P753" i="2"/>
  <c r="P752" i="2"/>
  <c r="P15" i="2"/>
  <c r="P751" i="2"/>
  <c r="P750" i="2"/>
  <c r="P452" i="2"/>
  <c r="P423" i="2"/>
  <c r="P749" i="2"/>
  <c r="P748" i="2"/>
  <c r="P747" i="2"/>
  <c r="P293" i="2"/>
  <c r="P235" i="2"/>
  <c r="P138" i="2"/>
  <c r="P746" i="2"/>
  <c r="P107" i="2"/>
  <c r="P202" i="2"/>
  <c r="P301" i="2"/>
  <c r="P589" i="2"/>
  <c r="P142" i="2"/>
  <c r="P812" i="2"/>
  <c r="P335" i="2"/>
  <c r="P456" i="2"/>
  <c r="P446" i="2"/>
  <c r="P158" i="2"/>
  <c r="P152" i="2"/>
  <c r="P673" i="2"/>
  <c r="P852" i="2"/>
  <c r="P50" i="2"/>
  <c r="P851" i="2"/>
  <c r="P850" i="2"/>
  <c r="P735" i="2"/>
  <c r="P734" i="2"/>
  <c r="P733" i="2"/>
  <c r="P757" i="2"/>
  <c r="P607" i="2"/>
  <c r="P606" i="2"/>
  <c r="P605" i="2"/>
  <c r="P604" i="2"/>
  <c r="P568" i="2"/>
  <c r="P609" i="2"/>
  <c r="P14" i="2"/>
  <c r="P13" i="2"/>
  <c r="P12" i="2"/>
  <c r="P683" i="2"/>
  <c r="P271" i="2"/>
  <c r="P535" i="2"/>
  <c r="P385" i="2"/>
  <c r="P402" i="2"/>
  <c r="P141" i="2"/>
  <c r="P499" i="2"/>
  <c r="P264" i="2"/>
  <c r="P362" i="2"/>
  <c r="P144" i="2"/>
  <c r="P145" i="2"/>
  <c r="P147" i="2"/>
  <c r="P148" i="2"/>
  <c r="P149" i="2"/>
  <c r="P150" i="2"/>
  <c r="P559" i="2"/>
  <c r="P348" i="2"/>
  <c r="P255" i="2"/>
  <c r="P197" i="2"/>
  <c r="P91" i="2"/>
  <c r="P163" i="2"/>
  <c r="P164" i="2"/>
  <c r="P165" i="2"/>
  <c r="P166" i="2"/>
  <c r="P168" i="2"/>
  <c r="P169" i="2"/>
  <c r="P170" i="2"/>
  <c r="P174" i="2"/>
  <c r="P175" i="2"/>
  <c r="P176" i="2"/>
  <c r="P819" i="2"/>
  <c r="P183" i="2"/>
  <c r="P184" i="2"/>
  <c r="P185" i="2"/>
  <c r="P186" i="2"/>
  <c r="P190" i="2"/>
  <c r="P497" i="2"/>
  <c r="P500" i="2"/>
  <c r="P501" i="2"/>
  <c r="P502" i="2"/>
  <c r="P503" i="2"/>
  <c r="P507" i="2"/>
  <c r="P508" i="2"/>
  <c r="P509" i="2"/>
  <c r="P511" i="2"/>
  <c r="P512" i="2"/>
  <c r="P115" i="2"/>
  <c r="P123" i="2"/>
  <c r="P124" i="2"/>
  <c r="P128" i="2"/>
  <c r="P129" i="2"/>
  <c r="P135" i="2"/>
  <c r="P136" i="2"/>
  <c r="P137" i="2"/>
  <c r="P140" i="2"/>
  <c r="P143" i="2"/>
  <c r="P153" i="2"/>
  <c r="P154" i="2"/>
  <c r="P155" i="2"/>
  <c r="P225" i="2"/>
  <c r="P226" i="2"/>
  <c r="P699" i="2"/>
  <c r="P603" i="2"/>
  <c r="P513" i="2"/>
  <c r="P252" i="2"/>
  <c r="P253" i="2"/>
  <c r="P254" i="2"/>
  <c r="P745" i="2"/>
  <c r="P92" i="2"/>
  <c r="P859" i="2"/>
  <c r="P754" i="2"/>
  <c r="P755" i="2"/>
  <c r="P561" i="2"/>
  <c r="P275" i="2"/>
  <c r="P38" i="2"/>
  <c r="P276" i="2"/>
  <c r="P285" i="2"/>
  <c r="P286" i="2"/>
  <c r="P90" i="2"/>
  <c r="P9" i="2"/>
  <c r="P349" i="2"/>
  <c r="P697" i="2"/>
  <c r="P232" i="2"/>
  <c r="P820" i="2"/>
  <c r="P821" i="2"/>
  <c r="P287" i="2"/>
  <c r="P365" i="2"/>
  <c r="P366" i="2"/>
  <c r="P477" i="2"/>
  <c r="P74" i="2"/>
  <c r="P358" i="2"/>
  <c r="P161" i="2"/>
  <c r="P94" i="2"/>
  <c r="P95" i="2"/>
  <c r="P96" i="2"/>
  <c r="P73" i="2"/>
  <c r="P381" i="2"/>
  <c r="P382" i="2"/>
  <c r="P397" i="2"/>
  <c r="P398" i="2"/>
  <c r="P399" i="2"/>
  <c r="P180" i="2"/>
  <c r="P447" i="2"/>
  <c r="P448" i="2"/>
  <c r="P449" i="2"/>
  <c r="P450" i="2"/>
  <c r="P330" i="2"/>
  <c r="P181" i="2"/>
  <c r="P182" i="2"/>
  <c r="P75" i="2"/>
  <c r="P489" i="2"/>
  <c r="P490" i="2"/>
  <c r="P491" i="2"/>
  <c r="P492" i="2"/>
  <c r="P420" i="2"/>
  <c r="P532" i="2"/>
  <c r="P533" i="2"/>
  <c r="P567" i="2"/>
  <c r="P702" i="2"/>
  <c r="P78" i="2"/>
  <c r="P575" i="2"/>
  <c r="P594" i="2"/>
  <c r="P596" i="2"/>
  <c r="P387" i="2"/>
  <c r="P662" i="2"/>
  <c r="P367" i="2"/>
  <c r="P368" i="2"/>
  <c r="P388" i="2"/>
  <c r="P403" i="2"/>
  <c r="P811" i="2"/>
  <c r="P404" i="2"/>
  <c r="P663" i="2"/>
  <c r="P664" i="2"/>
  <c r="P288" i="2"/>
  <c r="P680" i="2"/>
  <c r="P704" i="2"/>
  <c r="P822" i="2"/>
  <c r="P705" i="2"/>
  <c r="P706" i="2"/>
  <c r="P761" i="2"/>
  <c r="P732" i="2"/>
  <c r="P203" i="2"/>
  <c r="P108" i="2"/>
  <c r="P471" i="2"/>
  <c r="P258" i="2"/>
  <c r="P259" i="2"/>
  <c r="P756" i="2"/>
  <c r="P351" i="2"/>
  <c r="P505" i="2"/>
  <c r="P157" i="2"/>
  <c r="P369" i="2"/>
  <c r="P536" i="2"/>
  <c r="P611" i="2"/>
  <c r="P681" i="2"/>
  <c r="P645" i="2"/>
  <c r="P537" i="2"/>
  <c r="P693" i="2"/>
  <c r="P451" i="2"/>
  <c r="P352" i="2"/>
  <c r="P353" i="2"/>
  <c r="P354" i="2"/>
  <c r="P355" i="2"/>
  <c r="P405" i="2"/>
  <c r="P406" i="2"/>
  <c r="P472" i="2"/>
  <c r="P332" i="2"/>
  <c r="P538" i="2"/>
  <c r="P569" i="2"/>
  <c r="P570" i="2"/>
  <c r="P572" i="2"/>
  <c r="P597" i="2"/>
  <c r="P760" i="2"/>
  <c r="P233" i="2"/>
  <c r="P652" i="2"/>
  <c r="P694" i="2"/>
  <c r="P695" i="2"/>
  <c r="P717" i="2"/>
  <c r="P718" i="2"/>
  <c r="P684" i="2"/>
  <c r="P171" i="2"/>
  <c r="P189" i="2"/>
  <c r="P494" i="2"/>
  <c r="P116" i="2"/>
  <c r="P132" i="2"/>
  <c r="P241" i="2"/>
  <c r="P277" i="2"/>
  <c r="P289" i="2"/>
  <c r="P418" i="2"/>
  <c r="P433" i="2"/>
  <c r="P493" i="2"/>
  <c r="P125" i="2"/>
  <c r="P473" i="2"/>
  <c r="P743" i="2"/>
  <c r="P8" i="2"/>
  <c r="P240" i="2"/>
  <c r="P87" i="2"/>
  <c r="P10" i="2"/>
  <c r="P11" i="2"/>
  <c r="P16" i="2"/>
  <c r="P17" i="2"/>
  <c r="P18" i="2"/>
  <c r="P234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63" i="2"/>
  <c r="P478" i="2"/>
  <c r="P34" i="2"/>
  <c r="P35" i="2"/>
  <c r="P36" i="2"/>
  <c r="P37" i="2"/>
  <c r="P39" i="2"/>
  <c r="P40" i="2"/>
  <c r="P41" i="2"/>
  <c r="P42" i="2"/>
  <c r="P408" i="2"/>
  <c r="P421" i="2"/>
  <c r="P370" i="2"/>
  <c r="P672" i="2"/>
  <c r="P371" i="2"/>
  <c r="P764" i="2"/>
  <c r="P319" i="2"/>
  <c r="P320" i="2"/>
  <c r="P113" i="2"/>
  <c r="P646" i="2"/>
  <c r="P409" i="2"/>
  <c r="P172" i="2"/>
  <c r="P534" i="2"/>
  <c r="P667" i="2"/>
  <c r="P682" i="2"/>
  <c r="P400" i="2"/>
  <c r="P227" i="2"/>
  <c r="P228" i="2"/>
  <c r="P229" i="2"/>
  <c r="P230" i="2"/>
  <c r="P242" i="2"/>
  <c r="P243" i="2"/>
  <c r="P244" i="2"/>
  <c r="P290" i="2"/>
  <c r="P291" i="2"/>
  <c r="P292" i="2"/>
  <c r="P539" i="2"/>
  <c r="P540" i="2"/>
  <c r="P541" i="2"/>
  <c r="P542" i="2"/>
  <c r="P543" i="2"/>
  <c r="P544" i="2"/>
  <c r="P545" i="2"/>
  <c r="P269" i="2"/>
  <c r="P101" i="2"/>
  <c r="P151" i="2"/>
  <c r="P504" i="2"/>
  <c r="P156" i="2"/>
  <c r="P231" i="2"/>
  <c r="P44" i="2"/>
  <c r="P306" i="2"/>
  <c r="P401" i="2"/>
  <c r="P644" i="2"/>
  <c r="P383" i="2"/>
  <c r="P560" i="2"/>
  <c r="P495" i="2"/>
  <c r="P372" i="2"/>
  <c r="P432" i="2"/>
  <c r="P257" i="2"/>
  <c r="P384" i="2"/>
  <c r="X442" i="2" l="1"/>
  <c r="A443" i="2"/>
  <c r="X685" i="2"/>
  <c r="A686" i="2"/>
  <c r="A1104" i="2"/>
  <c r="X1103" i="2"/>
  <c r="A1048" i="2"/>
  <c r="X1047" i="2"/>
  <c r="A1003" i="2"/>
  <c r="X1003" i="2" s="1"/>
  <c r="X1002" i="2"/>
  <c r="X968" i="2"/>
  <c r="A969" i="2"/>
  <c r="X827" i="2"/>
  <c r="A752" i="2"/>
  <c r="X751" i="2"/>
  <c r="A722" i="2"/>
  <c r="X721" i="2"/>
  <c r="A651" i="2"/>
  <c r="X651" i="2" s="1"/>
  <c r="X650" i="2"/>
  <c r="X572" i="2"/>
  <c r="A512" i="2"/>
  <c r="X511" i="2"/>
  <c r="X409" i="2"/>
  <c r="A410" i="2"/>
  <c r="A254" i="2"/>
  <c r="X253" i="2"/>
  <c r="X34" i="2"/>
  <c r="A35" i="2"/>
  <c r="P1234" i="2"/>
  <c r="C8" i="3"/>
  <c r="C9" i="3" s="1"/>
  <c r="Q302" i="2"/>
  <c r="Q386" i="2"/>
  <c r="Q187" i="2"/>
  <c r="Q356" i="2"/>
  <c r="R302" i="2"/>
  <c r="S302" i="2" s="1"/>
  <c r="R386" i="2"/>
  <c r="S386" i="2" s="1"/>
  <c r="R187" i="2"/>
  <c r="S187" i="2" s="1"/>
  <c r="R356" i="2"/>
  <c r="S356" i="2" s="1"/>
  <c r="T302" i="2"/>
  <c r="T386" i="2"/>
  <c r="U386" i="2" s="1"/>
  <c r="T187" i="2"/>
  <c r="U187" i="2" s="1"/>
  <c r="T356" i="2"/>
  <c r="U356" i="2" s="1"/>
  <c r="V302" i="2"/>
  <c r="V386" i="2"/>
  <c r="V187" i="2"/>
  <c r="V356" i="2"/>
  <c r="W302" i="2"/>
  <c r="W386" i="2"/>
  <c r="W187" i="2"/>
  <c r="W356" i="2"/>
  <c r="N7" i="7"/>
  <c r="N4" i="7"/>
  <c r="N1" i="7"/>
  <c r="O1" i="7"/>
  <c r="V143" i="2"/>
  <c r="R670" i="2"/>
  <c r="S670" i="2" s="1"/>
  <c r="Q763" i="2"/>
  <c r="Q674" i="2"/>
  <c r="Q410" i="2"/>
  <c r="Q453" i="2"/>
  <c r="Q576" i="2"/>
  <c r="Q200" i="2"/>
  <c r="Q634" i="2"/>
  <c r="Q668" i="2"/>
  <c r="Q862" i="2"/>
  <c r="Q698" i="2"/>
  <c r="Q719" i="2"/>
  <c r="Q294" i="2"/>
  <c r="Q411" i="2"/>
  <c r="Q373" i="2"/>
  <c r="Q374" i="2"/>
  <c r="Q412" i="2"/>
  <c r="Q245" i="2"/>
  <c r="Q454" i="2"/>
  <c r="Q870" i="2"/>
  <c r="Q577" i="2"/>
  <c r="Q422" i="2"/>
  <c r="Q766" i="2"/>
  <c r="Q860" i="2"/>
  <c r="Q217" i="2"/>
  <c r="Q198" i="2"/>
  <c r="Q552" i="2"/>
  <c r="Q470" i="2"/>
  <c r="Q469" i="2"/>
  <c r="Q610" i="2"/>
  <c r="Q612" i="2"/>
  <c r="Q613" i="2"/>
  <c r="Q625" i="2"/>
  <c r="Q635" i="2"/>
  <c r="Q636" i="2"/>
  <c r="Q637" i="2"/>
  <c r="Q638" i="2"/>
  <c r="Q849" i="2"/>
  <c r="Q715" i="2"/>
  <c r="Q445" i="2"/>
  <c r="Q863" i="2"/>
  <c r="Q716" i="2"/>
  <c r="Q670" i="2"/>
  <c r="Q864" i="2"/>
  <c r="Q394" i="2"/>
  <c r="R763" i="2"/>
  <c r="S763" i="2" s="1"/>
  <c r="R674" i="2"/>
  <c r="S674" i="2" s="1"/>
  <c r="R410" i="2"/>
  <c r="S410" i="2" s="1"/>
  <c r="R453" i="2"/>
  <c r="S453" i="2" s="1"/>
  <c r="R576" i="2"/>
  <c r="S576" i="2" s="1"/>
  <c r="R200" i="2"/>
  <c r="S200" i="2" s="1"/>
  <c r="R634" i="2"/>
  <c r="S634" i="2" s="1"/>
  <c r="R668" i="2"/>
  <c r="S668" i="2" s="1"/>
  <c r="R862" i="2"/>
  <c r="S862" i="2" s="1"/>
  <c r="R698" i="2"/>
  <c r="S698" i="2" s="1"/>
  <c r="R719" i="2"/>
  <c r="S719" i="2" s="1"/>
  <c r="R294" i="2"/>
  <c r="S294" i="2" s="1"/>
  <c r="R411" i="2"/>
  <c r="S411" i="2" s="1"/>
  <c r="R373" i="2"/>
  <c r="S373" i="2" s="1"/>
  <c r="R374" i="2"/>
  <c r="S374" i="2" s="1"/>
  <c r="R412" i="2"/>
  <c r="S412" i="2" s="1"/>
  <c r="R245" i="2"/>
  <c r="S245" i="2" s="1"/>
  <c r="R454" i="2"/>
  <c r="S454" i="2" s="1"/>
  <c r="R870" i="2"/>
  <c r="S870" i="2" s="1"/>
  <c r="R577" i="2"/>
  <c r="S577" i="2" s="1"/>
  <c r="R422" i="2"/>
  <c r="S422" i="2" s="1"/>
  <c r="R766" i="2"/>
  <c r="S766" i="2" s="1"/>
  <c r="R860" i="2"/>
  <c r="S860" i="2" s="1"/>
  <c r="R217" i="2"/>
  <c r="S217" i="2" s="1"/>
  <c r="R198" i="2"/>
  <c r="S198" i="2" s="1"/>
  <c r="R552" i="2"/>
  <c r="S552" i="2" s="1"/>
  <c r="R470" i="2"/>
  <c r="S470" i="2" s="1"/>
  <c r="R469" i="2"/>
  <c r="S469" i="2" s="1"/>
  <c r="R610" i="2"/>
  <c r="S610" i="2" s="1"/>
  <c r="R612" i="2"/>
  <c r="S612" i="2" s="1"/>
  <c r="R613" i="2"/>
  <c r="S613" i="2" s="1"/>
  <c r="R625" i="2"/>
  <c r="S625" i="2" s="1"/>
  <c r="R635" i="2"/>
  <c r="S635" i="2" s="1"/>
  <c r="R636" i="2"/>
  <c r="S636" i="2" s="1"/>
  <c r="R637" i="2"/>
  <c r="S637" i="2" s="1"/>
  <c r="R638" i="2"/>
  <c r="S638" i="2" s="1"/>
  <c r="R849" i="2"/>
  <c r="R715" i="2"/>
  <c r="S715" i="2" s="1"/>
  <c r="R445" i="2"/>
  <c r="S445" i="2" s="1"/>
  <c r="R863" i="2"/>
  <c r="S863" i="2" s="1"/>
  <c r="R716" i="2"/>
  <c r="S716" i="2" s="1"/>
  <c r="R864" i="2"/>
  <c r="S864" i="2" s="1"/>
  <c r="R394" i="2"/>
  <c r="S394" i="2" s="1"/>
  <c r="T763" i="2"/>
  <c r="U763" i="2" s="1"/>
  <c r="T674" i="2"/>
  <c r="U674" i="2" s="1"/>
  <c r="T410" i="2"/>
  <c r="U410" i="2" s="1"/>
  <c r="T453" i="2"/>
  <c r="U453" i="2" s="1"/>
  <c r="T576" i="2"/>
  <c r="U576" i="2" s="1"/>
  <c r="T200" i="2"/>
  <c r="U200" i="2" s="1"/>
  <c r="T634" i="2"/>
  <c r="U634" i="2" s="1"/>
  <c r="T668" i="2"/>
  <c r="U668" i="2" s="1"/>
  <c r="T862" i="2"/>
  <c r="T698" i="2"/>
  <c r="U698" i="2" s="1"/>
  <c r="T719" i="2"/>
  <c r="T294" i="2"/>
  <c r="U294" i="2" s="1"/>
  <c r="T411" i="2"/>
  <c r="U411" i="2" s="1"/>
  <c r="T373" i="2"/>
  <c r="U373" i="2" s="1"/>
  <c r="T374" i="2"/>
  <c r="U374" i="2" s="1"/>
  <c r="T412" i="2"/>
  <c r="U412" i="2" s="1"/>
  <c r="T245" i="2"/>
  <c r="U245" i="2" s="1"/>
  <c r="T454" i="2"/>
  <c r="U454" i="2" s="1"/>
  <c r="T870" i="2"/>
  <c r="T577" i="2"/>
  <c r="U577" i="2" s="1"/>
  <c r="T422" i="2"/>
  <c r="U422" i="2" s="1"/>
  <c r="T766" i="2"/>
  <c r="U766" i="2" s="1"/>
  <c r="T860" i="2"/>
  <c r="U860" i="2" s="1"/>
  <c r="T217" i="2"/>
  <c r="U217" i="2" s="1"/>
  <c r="T198" i="2"/>
  <c r="U198" i="2" s="1"/>
  <c r="T552" i="2"/>
  <c r="U552" i="2" s="1"/>
  <c r="T470" i="2"/>
  <c r="U470" i="2" s="1"/>
  <c r="T469" i="2"/>
  <c r="U469" i="2" s="1"/>
  <c r="T610" i="2"/>
  <c r="U610" i="2" s="1"/>
  <c r="T612" i="2"/>
  <c r="U612" i="2" s="1"/>
  <c r="T613" i="2"/>
  <c r="U613" i="2" s="1"/>
  <c r="T625" i="2"/>
  <c r="T635" i="2"/>
  <c r="U635" i="2" s="1"/>
  <c r="T636" i="2"/>
  <c r="U636" i="2" s="1"/>
  <c r="T637" i="2"/>
  <c r="U637" i="2" s="1"/>
  <c r="T638" i="2"/>
  <c r="U638" i="2" s="1"/>
  <c r="T849" i="2"/>
  <c r="T715" i="2"/>
  <c r="U715" i="2" s="1"/>
  <c r="T445" i="2"/>
  <c r="T863" i="2"/>
  <c r="T716" i="2"/>
  <c r="T670" i="2"/>
  <c r="T864" i="2"/>
  <c r="U864" i="2" s="1"/>
  <c r="T394" i="2"/>
  <c r="U394" i="2" s="1"/>
  <c r="V763" i="2"/>
  <c r="V674" i="2"/>
  <c r="V410" i="2"/>
  <c r="V453" i="2"/>
  <c r="V576" i="2"/>
  <c r="V200" i="2"/>
  <c r="V634" i="2"/>
  <c r="V668" i="2"/>
  <c r="V862" i="2"/>
  <c r="V698" i="2"/>
  <c r="V719" i="2"/>
  <c r="V294" i="2"/>
  <c r="V411" i="2"/>
  <c r="V373" i="2"/>
  <c r="V374" i="2"/>
  <c r="V412" i="2"/>
  <c r="V245" i="2"/>
  <c r="V454" i="2"/>
  <c r="V870" i="2"/>
  <c r="V577" i="2"/>
  <c r="V422" i="2"/>
  <c r="V766" i="2"/>
  <c r="V860" i="2"/>
  <c r="V217" i="2"/>
  <c r="V198" i="2"/>
  <c r="V552" i="2"/>
  <c r="V470" i="2"/>
  <c r="V469" i="2"/>
  <c r="V610" i="2"/>
  <c r="V612" i="2"/>
  <c r="V613" i="2"/>
  <c r="V625" i="2"/>
  <c r="V635" i="2"/>
  <c r="V636" i="2"/>
  <c r="V637" i="2"/>
  <c r="V638" i="2"/>
  <c r="V849" i="2"/>
  <c r="V715" i="2"/>
  <c r="V445" i="2"/>
  <c r="V863" i="2"/>
  <c r="V716" i="2"/>
  <c r="V670" i="2"/>
  <c r="V864" i="2"/>
  <c r="V394" i="2"/>
  <c r="W763" i="2"/>
  <c r="W674" i="2"/>
  <c r="W410" i="2"/>
  <c r="W453" i="2"/>
  <c r="W576" i="2"/>
  <c r="W200" i="2"/>
  <c r="W634" i="2"/>
  <c r="W668" i="2"/>
  <c r="W862" i="2"/>
  <c r="W698" i="2"/>
  <c r="W719" i="2"/>
  <c r="W294" i="2"/>
  <c r="W411" i="2"/>
  <c r="W373" i="2"/>
  <c r="W374" i="2"/>
  <c r="W412" i="2"/>
  <c r="W245" i="2"/>
  <c r="W454" i="2"/>
  <c r="W870" i="2"/>
  <c r="W577" i="2"/>
  <c r="W422" i="2"/>
  <c r="W766" i="2"/>
  <c r="W860" i="2"/>
  <c r="W217" i="2"/>
  <c r="W198" i="2"/>
  <c r="W552" i="2"/>
  <c r="W470" i="2"/>
  <c r="W469" i="2"/>
  <c r="W610" i="2"/>
  <c r="W612" i="2"/>
  <c r="W613" i="2"/>
  <c r="W625" i="2"/>
  <c r="W635" i="2"/>
  <c r="W636" i="2"/>
  <c r="W637" i="2"/>
  <c r="W638" i="2"/>
  <c r="W849" i="2"/>
  <c r="W715" i="2"/>
  <c r="W445" i="2"/>
  <c r="W863" i="2"/>
  <c r="W716" i="2"/>
  <c r="W670" i="2"/>
  <c r="W864" i="2"/>
  <c r="W394" i="2"/>
  <c r="X443" i="2" l="1"/>
  <c r="A444" i="2"/>
  <c r="A687" i="2"/>
  <c r="X686" i="2"/>
  <c r="X1104" i="2"/>
  <c r="A1105" i="2"/>
  <c r="A1049" i="2"/>
  <c r="X1048" i="2"/>
  <c r="X969" i="2"/>
  <c r="A970" i="2"/>
  <c r="A753" i="2"/>
  <c r="X752" i="2"/>
  <c r="X722" i="2"/>
  <c r="A513" i="2"/>
  <c r="X512" i="2"/>
  <c r="X410" i="2"/>
  <c r="A411" i="2"/>
  <c r="A255" i="2"/>
  <c r="X254" i="2"/>
  <c r="A36" i="2"/>
  <c r="X35" i="2"/>
  <c r="U870" i="2"/>
  <c r="U862" i="2"/>
  <c r="S849" i="2"/>
  <c r="U302" i="2"/>
  <c r="U719" i="2"/>
  <c r="U670" i="2"/>
  <c r="U716" i="2"/>
  <c r="U625" i="2"/>
  <c r="U445" i="2"/>
  <c r="U849" i="2"/>
  <c r="U863" i="2"/>
  <c r="E244" i="3" l="1"/>
  <c r="X687" i="2"/>
  <c r="A688" i="2"/>
  <c r="X444" i="2"/>
  <c r="A445" i="2"/>
  <c r="X1105" i="2"/>
  <c r="A1106" i="2"/>
  <c r="A1050" i="2"/>
  <c r="X1049" i="2"/>
  <c r="X970" i="2"/>
  <c r="A971" i="2"/>
  <c r="A754" i="2"/>
  <c r="X753" i="2"/>
  <c r="X513" i="2"/>
  <c r="A514" i="2"/>
  <c r="A412" i="2"/>
  <c r="X411" i="2"/>
  <c r="X255" i="2"/>
  <c r="A256" i="2"/>
  <c r="A37" i="2"/>
  <c r="D192" i="3" s="1"/>
  <c r="X36" i="2"/>
  <c r="R141" i="2"/>
  <c r="Q141" i="2"/>
  <c r="R499" i="2"/>
  <c r="Q499" i="2"/>
  <c r="R264" i="2"/>
  <c r="Q264" i="2"/>
  <c r="R362" i="2"/>
  <c r="Q362" i="2"/>
  <c r="Q144" i="2"/>
  <c r="R144" i="2"/>
  <c r="Q145" i="2"/>
  <c r="R145" i="2"/>
  <c r="Q147" i="2"/>
  <c r="R147" i="2"/>
  <c r="Q148" i="2"/>
  <c r="R148" i="2"/>
  <c r="Q149" i="2"/>
  <c r="R149" i="2"/>
  <c r="Q150" i="2"/>
  <c r="R150" i="2"/>
  <c r="Q559" i="2"/>
  <c r="R559" i="2"/>
  <c r="Q348" i="2"/>
  <c r="R348" i="2"/>
  <c r="Q255" i="2"/>
  <c r="R255" i="2"/>
  <c r="Q197" i="2"/>
  <c r="R197" i="2"/>
  <c r="Q91" i="2"/>
  <c r="R91" i="2"/>
  <c r="Q163" i="2"/>
  <c r="R163" i="2"/>
  <c r="Q164" i="2"/>
  <c r="R164" i="2"/>
  <c r="Q165" i="2"/>
  <c r="R165" i="2"/>
  <c r="Q166" i="2"/>
  <c r="R166" i="2"/>
  <c r="Q168" i="2"/>
  <c r="R168" i="2"/>
  <c r="Q169" i="2"/>
  <c r="R169" i="2"/>
  <c r="Q170" i="2"/>
  <c r="R170" i="2"/>
  <c r="Q174" i="2"/>
  <c r="R174" i="2"/>
  <c r="Q175" i="2"/>
  <c r="R175" i="2"/>
  <c r="Q176" i="2"/>
  <c r="R176" i="2"/>
  <c r="Q819" i="2"/>
  <c r="R819" i="2"/>
  <c r="Q183" i="2"/>
  <c r="R183" i="2"/>
  <c r="Q184" i="2"/>
  <c r="R184" i="2"/>
  <c r="Q185" i="2"/>
  <c r="R185" i="2"/>
  <c r="Q186" i="2"/>
  <c r="R186" i="2"/>
  <c r="Q190" i="2"/>
  <c r="R190" i="2"/>
  <c r="Q497" i="2"/>
  <c r="R497" i="2"/>
  <c r="Q500" i="2"/>
  <c r="R500" i="2"/>
  <c r="Q501" i="2"/>
  <c r="R501" i="2"/>
  <c r="Q502" i="2"/>
  <c r="R502" i="2"/>
  <c r="Q503" i="2"/>
  <c r="R503" i="2"/>
  <c r="Q507" i="2"/>
  <c r="R507" i="2"/>
  <c r="Q508" i="2"/>
  <c r="R508" i="2"/>
  <c r="Q509" i="2"/>
  <c r="R509" i="2"/>
  <c r="Q511" i="2"/>
  <c r="R511" i="2"/>
  <c r="Q512" i="2"/>
  <c r="R512" i="2"/>
  <c r="Q115" i="2"/>
  <c r="R115" i="2"/>
  <c r="Q123" i="2"/>
  <c r="R123" i="2"/>
  <c r="Q124" i="2"/>
  <c r="R124" i="2"/>
  <c r="Q128" i="2"/>
  <c r="R128" i="2"/>
  <c r="Q129" i="2"/>
  <c r="R129" i="2"/>
  <c r="Q135" i="2"/>
  <c r="R135" i="2"/>
  <c r="Q136" i="2"/>
  <c r="R136" i="2"/>
  <c r="Q137" i="2"/>
  <c r="R137" i="2"/>
  <c r="Q140" i="2"/>
  <c r="R140" i="2"/>
  <c r="R143" i="2"/>
  <c r="Q143" i="2"/>
  <c r="Q153" i="2"/>
  <c r="R153" i="2"/>
  <c r="Q154" i="2"/>
  <c r="R154" i="2"/>
  <c r="Q155" i="2"/>
  <c r="R155" i="2"/>
  <c r="Q225" i="2"/>
  <c r="R225" i="2"/>
  <c r="Q226" i="2"/>
  <c r="R226" i="2"/>
  <c r="Q699" i="2"/>
  <c r="R699" i="2"/>
  <c r="Q603" i="2"/>
  <c r="R603" i="2"/>
  <c r="Q513" i="2"/>
  <c r="R513" i="2"/>
  <c r="Q252" i="2"/>
  <c r="R252" i="2"/>
  <c r="Q253" i="2"/>
  <c r="R253" i="2"/>
  <c r="Q254" i="2"/>
  <c r="R254" i="2"/>
  <c r="R745" i="2"/>
  <c r="Q745" i="2"/>
  <c r="R92" i="2"/>
  <c r="Q92" i="2"/>
  <c r="R859" i="2"/>
  <c r="Q859" i="2"/>
  <c r="R754" i="2"/>
  <c r="Q754" i="2"/>
  <c r="R755" i="2"/>
  <c r="Q755" i="2"/>
  <c r="R561" i="2"/>
  <c r="Q561" i="2"/>
  <c r="R275" i="2"/>
  <c r="Q275" i="2"/>
  <c r="Q38" i="2"/>
  <c r="R38" i="2"/>
  <c r="Q276" i="2"/>
  <c r="R276" i="2"/>
  <c r="Q285" i="2"/>
  <c r="R285" i="2"/>
  <c r="Q286" i="2"/>
  <c r="R286" i="2"/>
  <c r="Q90" i="2"/>
  <c r="R90" i="2"/>
  <c r="Q9" i="2"/>
  <c r="R9" i="2"/>
  <c r="Q349" i="2"/>
  <c r="R349" i="2"/>
  <c r="Q697" i="2"/>
  <c r="R697" i="2"/>
  <c r="R232" i="2"/>
  <c r="Q232" i="2"/>
  <c r="R820" i="2"/>
  <c r="Q820" i="2"/>
  <c r="Q821" i="2"/>
  <c r="R821" i="2"/>
  <c r="R287" i="2"/>
  <c r="Q287" i="2"/>
  <c r="R365" i="2"/>
  <c r="Q365" i="2"/>
  <c r="R366" i="2"/>
  <c r="Q366" i="2"/>
  <c r="Q477" i="2"/>
  <c r="R477" i="2"/>
  <c r="Q74" i="2"/>
  <c r="R74" i="2"/>
  <c r="Q358" i="2"/>
  <c r="R358" i="2"/>
  <c r="R161" i="2"/>
  <c r="Q161" i="2"/>
  <c r="R94" i="2"/>
  <c r="Q94" i="2"/>
  <c r="R95" i="2"/>
  <c r="Q95" i="2"/>
  <c r="Q96" i="2"/>
  <c r="R96" i="2"/>
  <c r="Q73" i="2"/>
  <c r="R73" i="2"/>
  <c r="R381" i="2"/>
  <c r="Q381" i="2"/>
  <c r="Q382" i="2"/>
  <c r="R382" i="2"/>
  <c r="R397" i="2"/>
  <c r="Q397" i="2"/>
  <c r="R398" i="2"/>
  <c r="Q398" i="2"/>
  <c r="Q399" i="2"/>
  <c r="R399" i="2"/>
  <c r="R180" i="2"/>
  <c r="Q180" i="2"/>
  <c r="R447" i="2"/>
  <c r="Q447" i="2"/>
  <c r="Q448" i="2"/>
  <c r="R448" i="2"/>
  <c r="Q449" i="2"/>
  <c r="R449" i="2"/>
  <c r="Q450" i="2"/>
  <c r="R450" i="2"/>
  <c r="Q330" i="2"/>
  <c r="R330" i="2"/>
  <c r="R181" i="2"/>
  <c r="Q181" i="2"/>
  <c r="R182" i="2"/>
  <c r="Q182" i="2"/>
  <c r="R75" i="2"/>
  <c r="Q75" i="2"/>
  <c r="Q489" i="2"/>
  <c r="R489" i="2"/>
  <c r="Q490" i="2"/>
  <c r="R490" i="2"/>
  <c r="Q491" i="2"/>
  <c r="R491" i="2"/>
  <c r="R492" i="2"/>
  <c r="Q492" i="2"/>
  <c r="R420" i="2"/>
  <c r="Q420" i="2"/>
  <c r="Q532" i="2"/>
  <c r="R532" i="2"/>
  <c r="R533" i="2"/>
  <c r="Q533" i="2"/>
  <c r="Q567" i="2"/>
  <c r="R567" i="2"/>
  <c r="R702" i="2"/>
  <c r="Q702" i="2"/>
  <c r="Q78" i="2"/>
  <c r="R78" i="2"/>
  <c r="R575" i="2"/>
  <c r="Q575" i="2"/>
  <c r="Q594" i="2"/>
  <c r="R594" i="2"/>
  <c r="Q596" i="2"/>
  <c r="R596" i="2"/>
  <c r="R387" i="2"/>
  <c r="Q387" i="2"/>
  <c r="R662" i="2"/>
  <c r="Q662" i="2"/>
  <c r="R367" i="2"/>
  <c r="Q367" i="2"/>
  <c r="R368" i="2"/>
  <c r="Q368" i="2"/>
  <c r="R388" i="2"/>
  <c r="Q388" i="2"/>
  <c r="R403" i="2"/>
  <c r="Q403" i="2"/>
  <c r="R811" i="2"/>
  <c r="Q811" i="2"/>
  <c r="R404" i="2"/>
  <c r="Q404" i="2"/>
  <c r="R663" i="2"/>
  <c r="Q663" i="2"/>
  <c r="R664" i="2"/>
  <c r="Q664" i="2"/>
  <c r="R288" i="2"/>
  <c r="Q288" i="2"/>
  <c r="R680" i="2"/>
  <c r="Q680" i="2"/>
  <c r="R704" i="2"/>
  <c r="Q704" i="2"/>
  <c r="R822" i="2"/>
  <c r="Q822" i="2"/>
  <c r="R705" i="2"/>
  <c r="Q705" i="2"/>
  <c r="R706" i="2"/>
  <c r="Q706" i="2"/>
  <c r="R761" i="2"/>
  <c r="Q761" i="2"/>
  <c r="R732" i="2"/>
  <c r="Q732" i="2"/>
  <c r="R203" i="2"/>
  <c r="Q203" i="2"/>
  <c r="R108" i="2"/>
  <c r="Q108" i="2"/>
  <c r="R471" i="2"/>
  <c r="Q471" i="2"/>
  <c r="R258" i="2"/>
  <c r="Q258" i="2"/>
  <c r="Q259" i="2"/>
  <c r="R259" i="2"/>
  <c r="Q756" i="2"/>
  <c r="R756" i="2"/>
  <c r="Q351" i="2"/>
  <c r="R351" i="2"/>
  <c r="R505" i="2"/>
  <c r="Q505" i="2"/>
  <c r="R157" i="2"/>
  <c r="Q157" i="2"/>
  <c r="R369" i="2"/>
  <c r="Q369" i="2"/>
  <c r="Q536" i="2"/>
  <c r="R536" i="2"/>
  <c r="Q611" i="2"/>
  <c r="R611" i="2"/>
  <c r="R681" i="2"/>
  <c r="Q681" i="2"/>
  <c r="R645" i="2"/>
  <c r="Q645" i="2"/>
  <c r="R537" i="2"/>
  <c r="Q537" i="2"/>
  <c r="Q693" i="2"/>
  <c r="R693" i="2"/>
  <c r="R451" i="2"/>
  <c r="Q451" i="2"/>
  <c r="R352" i="2"/>
  <c r="Q352" i="2"/>
  <c r="R353" i="2"/>
  <c r="Q353" i="2"/>
  <c r="R354" i="2"/>
  <c r="Q354" i="2"/>
  <c r="R355" i="2"/>
  <c r="Q355" i="2"/>
  <c r="Q405" i="2"/>
  <c r="R405" i="2"/>
  <c r="Q406" i="2"/>
  <c r="R406" i="2"/>
  <c r="Q472" i="2"/>
  <c r="R472" i="2"/>
  <c r="Q332" i="2"/>
  <c r="R332" i="2"/>
  <c r="Q538" i="2"/>
  <c r="R538" i="2"/>
  <c r="R569" i="2"/>
  <c r="Q569" i="2"/>
  <c r="Q570" i="2"/>
  <c r="R570" i="2"/>
  <c r="R572" i="2"/>
  <c r="Q572" i="2"/>
  <c r="Q597" i="2"/>
  <c r="R597" i="2"/>
  <c r="Q760" i="2"/>
  <c r="R760" i="2"/>
  <c r="R233" i="2"/>
  <c r="Q233" i="2"/>
  <c r="R652" i="2"/>
  <c r="Q652" i="2"/>
  <c r="R694" i="2"/>
  <c r="Q694" i="2"/>
  <c r="Q695" i="2"/>
  <c r="R695" i="2"/>
  <c r="Q717" i="2"/>
  <c r="R717" i="2"/>
  <c r="Q718" i="2"/>
  <c r="R718" i="2"/>
  <c r="Q684" i="2"/>
  <c r="R684" i="2"/>
  <c r="Q171" i="2"/>
  <c r="R171" i="2"/>
  <c r="Q189" i="2"/>
  <c r="R189" i="2"/>
  <c r="Q494" i="2"/>
  <c r="R494" i="2"/>
  <c r="Q116" i="2"/>
  <c r="R116" i="2"/>
  <c r="Q132" i="2"/>
  <c r="R132" i="2"/>
  <c r="Q241" i="2"/>
  <c r="R241" i="2"/>
  <c r="Q277" i="2"/>
  <c r="R277" i="2"/>
  <c r="Q289" i="2"/>
  <c r="R289" i="2"/>
  <c r="Q418" i="2"/>
  <c r="R418" i="2"/>
  <c r="R433" i="2"/>
  <c r="Q433" i="2"/>
  <c r="R493" i="2"/>
  <c r="Q493" i="2"/>
  <c r="R125" i="2"/>
  <c r="Q125" i="2"/>
  <c r="R473" i="2"/>
  <c r="Q473" i="2"/>
  <c r="R743" i="2"/>
  <c r="Q743" i="2"/>
  <c r="R8" i="2"/>
  <c r="Q8" i="2"/>
  <c r="R240" i="2"/>
  <c r="Q240" i="2"/>
  <c r="R87" i="2"/>
  <c r="Q87" i="2"/>
  <c r="R10" i="2"/>
  <c r="Q10" i="2"/>
  <c r="R11" i="2"/>
  <c r="Q11" i="2"/>
  <c r="R16" i="2"/>
  <c r="Q16" i="2"/>
  <c r="R17" i="2"/>
  <c r="Q17" i="2"/>
  <c r="R18" i="2"/>
  <c r="Q18" i="2"/>
  <c r="R234" i="2"/>
  <c r="Q234" i="2"/>
  <c r="R19" i="2"/>
  <c r="Q19" i="2"/>
  <c r="R20" i="2"/>
  <c r="Q20" i="2"/>
  <c r="R21" i="2"/>
  <c r="Q21" i="2"/>
  <c r="R22" i="2"/>
  <c r="Q22" i="2"/>
  <c r="R23" i="2"/>
  <c r="Q23" i="2"/>
  <c r="R24" i="2"/>
  <c r="Q24" i="2"/>
  <c r="R25" i="2"/>
  <c r="Q25" i="2"/>
  <c r="R26" i="2"/>
  <c r="Q26" i="2"/>
  <c r="R27" i="2"/>
  <c r="Q27" i="2"/>
  <c r="R28" i="2"/>
  <c r="Q28" i="2"/>
  <c r="R29" i="2"/>
  <c r="Q29" i="2"/>
  <c r="R30" i="2"/>
  <c r="Q30" i="2"/>
  <c r="R31" i="2"/>
  <c r="Q31" i="2"/>
  <c r="R32" i="2"/>
  <c r="Q32" i="2"/>
  <c r="R33" i="2"/>
  <c r="Q33" i="2"/>
  <c r="R363" i="2"/>
  <c r="Q363" i="2"/>
  <c r="Q478" i="2"/>
  <c r="R478" i="2"/>
  <c r="Q34" i="2"/>
  <c r="R34" i="2"/>
  <c r="R35" i="2"/>
  <c r="Q35" i="2"/>
  <c r="R36" i="2"/>
  <c r="Q36" i="2"/>
  <c r="R37" i="2"/>
  <c r="Q37" i="2"/>
  <c r="R39" i="2"/>
  <c r="Q39" i="2"/>
  <c r="R40" i="2"/>
  <c r="Q40" i="2"/>
  <c r="R41" i="2"/>
  <c r="Q41" i="2"/>
  <c r="R42" i="2"/>
  <c r="Q42" i="2"/>
  <c r="Q408" i="2"/>
  <c r="R408" i="2"/>
  <c r="R421" i="2"/>
  <c r="Q421" i="2"/>
  <c r="R370" i="2"/>
  <c r="Q370" i="2"/>
  <c r="Q672" i="2"/>
  <c r="R672" i="2"/>
  <c r="R371" i="2"/>
  <c r="Q371" i="2"/>
  <c r="Q764" i="2"/>
  <c r="R764" i="2"/>
  <c r="Q319" i="2"/>
  <c r="R319" i="2"/>
  <c r="Q320" i="2"/>
  <c r="R320" i="2"/>
  <c r="Q113" i="2"/>
  <c r="R113" i="2"/>
  <c r="Q646" i="2"/>
  <c r="R646" i="2"/>
  <c r="Q409" i="2"/>
  <c r="R409" i="2"/>
  <c r="R172" i="2"/>
  <c r="Q172" i="2"/>
  <c r="R534" i="2"/>
  <c r="Q534" i="2"/>
  <c r="Q667" i="2"/>
  <c r="R667" i="2"/>
  <c r="Q682" i="2"/>
  <c r="R682" i="2"/>
  <c r="Q400" i="2"/>
  <c r="R400" i="2"/>
  <c r="R227" i="2"/>
  <c r="Q227" i="2"/>
  <c r="R228" i="2"/>
  <c r="Q228" i="2"/>
  <c r="R229" i="2"/>
  <c r="Q229" i="2"/>
  <c r="R230" i="2"/>
  <c r="Q230" i="2"/>
  <c r="R242" i="2"/>
  <c r="Q242" i="2"/>
  <c r="R243" i="2"/>
  <c r="Q243" i="2"/>
  <c r="Q244" i="2"/>
  <c r="R244" i="2"/>
  <c r="Q290" i="2"/>
  <c r="R290" i="2"/>
  <c r="Q291" i="2"/>
  <c r="R291" i="2"/>
  <c r="Q292" i="2"/>
  <c r="R292" i="2"/>
  <c r="Q539" i="2"/>
  <c r="R539" i="2"/>
  <c r="R540" i="2"/>
  <c r="Q540" i="2"/>
  <c r="R541" i="2"/>
  <c r="Q541" i="2"/>
  <c r="R542" i="2"/>
  <c r="Q542" i="2"/>
  <c r="R543" i="2"/>
  <c r="Q543" i="2"/>
  <c r="Q544" i="2"/>
  <c r="R544" i="2"/>
  <c r="Q545" i="2"/>
  <c r="R545" i="2"/>
  <c r="Q269" i="2"/>
  <c r="R269" i="2"/>
  <c r="Q101" i="2"/>
  <c r="R101" i="2"/>
  <c r="R151" i="2"/>
  <c r="Q151" i="2"/>
  <c r="R504" i="2"/>
  <c r="Q504" i="2"/>
  <c r="R156" i="2"/>
  <c r="Q156" i="2"/>
  <c r="R231" i="2"/>
  <c r="Q231" i="2"/>
  <c r="R44" i="2"/>
  <c r="Q44" i="2"/>
  <c r="Q306" i="2"/>
  <c r="R306" i="2"/>
  <c r="R401" i="2"/>
  <c r="Q401" i="2"/>
  <c r="R644" i="2"/>
  <c r="Q644" i="2"/>
  <c r="Q383" i="2"/>
  <c r="R383" i="2"/>
  <c r="R560" i="2"/>
  <c r="Q560" i="2"/>
  <c r="Q495" i="2"/>
  <c r="R495" i="2"/>
  <c r="Q372" i="2"/>
  <c r="R372" i="2"/>
  <c r="R432" i="2"/>
  <c r="Q432" i="2"/>
  <c r="Q257" i="2"/>
  <c r="R257" i="2"/>
  <c r="Q384" i="2"/>
  <c r="R384" i="2"/>
  <c r="Q402" i="2"/>
  <c r="R402" i="2"/>
  <c r="Q385" i="2"/>
  <c r="R385" i="2"/>
  <c r="R535" i="2"/>
  <c r="Q535" i="2"/>
  <c r="R271" i="2"/>
  <c r="Q271" i="2"/>
  <c r="Q683" i="2"/>
  <c r="R683" i="2"/>
  <c r="Q12" i="2"/>
  <c r="R12" i="2"/>
  <c r="Q13" i="2"/>
  <c r="R13" i="2"/>
  <c r="Q14" i="2"/>
  <c r="R14" i="2"/>
  <c r="R609" i="2"/>
  <c r="Q609" i="2"/>
  <c r="R568" i="2"/>
  <c r="Q568" i="2"/>
  <c r="R604" i="2"/>
  <c r="Q604" i="2"/>
  <c r="R605" i="2"/>
  <c r="Q605" i="2"/>
  <c r="R606" i="2"/>
  <c r="Q606" i="2"/>
  <c r="R607" i="2"/>
  <c r="Q607" i="2"/>
  <c r="R757" i="2"/>
  <c r="Q757" i="2"/>
  <c r="R733" i="2"/>
  <c r="Q733" i="2"/>
  <c r="R734" i="2"/>
  <c r="Q734" i="2"/>
  <c r="R735" i="2"/>
  <c r="Q735" i="2"/>
  <c r="Q850" i="2"/>
  <c r="R850" i="2"/>
  <c r="Q851" i="2"/>
  <c r="R851" i="2"/>
  <c r="Q50" i="2"/>
  <c r="R50" i="2"/>
  <c r="Q852" i="2"/>
  <c r="R852" i="2"/>
  <c r="Q673" i="2"/>
  <c r="R673" i="2"/>
  <c r="R152" i="2"/>
  <c r="Q152" i="2"/>
  <c r="R158" i="2"/>
  <c r="Q158" i="2"/>
  <c r="Q446" i="2"/>
  <c r="R446" i="2"/>
  <c r="Q456" i="2"/>
  <c r="R456" i="2"/>
  <c r="Q335" i="2"/>
  <c r="R335" i="2"/>
  <c r="Q812" i="2"/>
  <c r="R812" i="2"/>
  <c r="Q142" i="2"/>
  <c r="R142" i="2"/>
  <c r="Q589" i="2"/>
  <c r="R589" i="2"/>
  <c r="Q301" i="2"/>
  <c r="R301" i="2"/>
  <c r="Q202" i="2"/>
  <c r="R202" i="2"/>
  <c r="Q107" i="2"/>
  <c r="R107" i="2"/>
  <c r="Q746" i="2"/>
  <c r="R746" i="2"/>
  <c r="Q138" i="2"/>
  <c r="R138" i="2"/>
  <c r="Q235" i="2"/>
  <c r="R235" i="2"/>
  <c r="Q293" i="2"/>
  <c r="R293" i="2"/>
  <c r="Q747" i="2"/>
  <c r="R747" i="2"/>
  <c r="Q748" i="2"/>
  <c r="R748" i="2"/>
  <c r="Q749" i="2"/>
  <c r="R749" i="2"/>
  <c r="Q423" i="2"/>
  <c r="R423" i="2"/>
  <c r="Q452" i="2"/>
  <c r="R452" i="2"/>
  <c r="Q750" i="2"/>
  <c r="R750" i="2"/>
  <c r="Q751" i="2"/>
  <c r="R751" i="2"/>
  <c r="Q15" i="2"/>
  <c r="R15" i="2"/>
  <c r="Q752" i="2"/>
  <c r="R752" i="2"/>
  <c r="R753" i="2"/>
  <c r="Q753" i="2"/>
  <c r="R865" i="2"/>
  <c r="Q865" i="2"/>
  <c r="Q270" i="2"/>
  <c r="R270" i="2"/>
  <c r="R765" i="2"/>
  <c r="Q765" i="2"/>
  <c r="G105" i="3" l="1"/>
  <c r="G93" i="3"/>
  <c r="G176" i="3"/>
  <c r="G152" i="3"/>
  <c r="F160" i="3"/>
  <c r="G131" i="3"/>
  <c r="F175" i="3"/>
  <c r="C156" i="3"/>
  <c r="C183" i="3"/>
  <c r="D221" i="3"/>
  <c r="E227" i="3"/>
  <c r="D92" i="3"/>
  <c r="C87" i="3"/>
  <c r="C171" i="3"/>
  <c r="C247" i="3"/>
  <c r="E236" i="3"/>
  <c r="D93" i="3"/>
  <c r="F216" i="3"/>
  <c r="F249" i="3"/>
  <c r="C78" i="3"/>
  <c r="C234" i="3"/>
  <c r="D81" i="3"/>
  <c r="C120" i="3"/>
  <c r="D210" i="3"/>
  <c r="C157" i="3"/>
  <c r="D245" i="3"/>
  <c r="D144" i="3"/>
  <c r="F227" i="3"/>
  <c r="G200" i="3"/>
  <c r="D78" i="3"/>
  <c r="C241" i="3"/>
  <c r="G236" i="3"/>
  <c r="C80" i="3"/>
  <c r="C135" i="3"/>
  <c r="C108" i="3"/>
  <c r="E230" i="3"/>
  <c r="D145" i="3"/>
  <c r="C224" i="3"/>
  <c r="D133" i="3"/>
  <c r="D147" i="3"/>
  <c r="D190" i="3"/>
  <c r="D139" i="3"/>
  <c r="D82" i="3"/>
  <c r="C204" i="3"/>
  <c r="C222" i="3"/>
  <c r="C66" i="3"/>
  <c r="D137" i="3"/>
  <c r="G86" i="3"/>
  <c r="F228" i="3"/>
  <c r="D166" i="3"/>
  <c r="G212" i="3"/>
  <c r="G219" i="3"/>
  <c r="C235" i="3"/>
  <c r="C221" i="3"/>
  <c r="D177" i="3"/>
  <c r="D119" i="3"/>
  <c r="C178" i="3"/>
  <c r="D131" i="3"/>
  <c r="G143" i="3"/>
  <c r="G144" i="3"/>
  <c r="G179" i="3"/>
  <c r="G80" i="3"/>
  <c r="F113" i="3"/>
  <c r="F146" i="3"/>
  <c r="G101" i="3"/>
  <c r="D199" i="3"/>
  <c r="D140" i="3"/>
  <c r="C128" i="3"/>
  <c r="C102" i="3"/>
  <c r="D214" i="3"/>
  <c r="D74" i="3"/>
  <c r="C162" i="3"/>
  <c r="D173" i="3"/>
  <c r="D203" i="3"/>
  <c r="D157" i="3"/>
  <c r="C113" i="3"/>
  <c r="D89" i="3"/>
  <c r="C70" i="3"/>
  <c r="G241" i="3"/>
  <c r="D222" i="3"/>
  <c r="C246" i="3"/>
  <c r="G232" i="3"/>
  <c r="D104" i="3"/>
  <c r="C169" i="3"/>
  <c r="C249" i="3"/>
  <c r="D68" i="3"/>
  <c r="G172" i="3"/>
  <c r="E242" i="3"/>
  <c r="D113" i="3"/>
  <c r="C201" i="3"/>
  <c r="C84" i="3"/>
  <c r="D134" i="3"/>
  <c r="C193" i="3"/>
  <c r="C244" i="3"/>
  <c r="G166" i="3"/>
  <c r="G95" i="3"/>
  <c r="F89" i="3"/>
  <c r="G184" i="3"/>
  <c r="F114" i="3"/>
  <c r="G68" i="3"/>
  <c r="G113" i="3"/>
  <c r="C172" i="3"/>
  <c r="G234" i="3"/>
  <c r="C105" i="3"/>
  <c r="C179" i="3"/>
  <c r="C186" i="3"/>
  <c r="D127" i="3"/>
  <c r="G231" i="3"/>
  <c r="C226" i="3"/>
  <c r="E217" i="3"/>
  <c r="D226" i="3"/>
  <c r="C79" i="3"/>
  <c r="E225" i="3"/>
  <c r="C240" i="3"/>
  <c r="D240" i="3"/>
  <c r="F243" i="3"/>
  <c r="D105" i="3"/>
  <c r="D86" i="3"/>
  <c r="C130" i="3"/>
  <c r="G222" i="3"/>
  <c r="E241" i="3"/>
  <c r="C203" i="3"/>
  <c r="F239" i="3"/>
  <c r="D238" i="3"/>
  <c r="F238" i="3"/>
  <c r="D167" i="3"/>
  <c r="F230" i="3"/>
  <c r="D195" i="3"/>
  <c r="C216" i="3"/>
  <c r="C111" i="3"/>
  <c r="G159" i="3"/>
  <c r="F174" i="3"/>
  <c r="G122" i="3"/>
  <c r="G170" i="3"/>
  <c r="F176" i="3"/>
  <c r="G114" i="3"/>
  <c r="G146" i="3"/>
  <c r="D236" i="3"/>
  <c r="D171" i="3"/>
  <c r="D155" i="3"/>
  <c r="F233" i="3"/>
  <c r="D136" i="3"/>
  <c r="D143" i="3"/>
  <c r="C119" i="3"/>
  <c r="D108" i="3"/>
  <c r="D149" i="3"/>
  <c r="C188" i="3"/>
  <c r="D183" i="3"/>
  <c r="F223" i="3"/>
  <c r="D168" i="3"/>
  <c r="D244" i="3"/>
  <c r="C131" i="3"/>
  <c r="G216" i="3"/>
  <c r="D135" i="3"/>
  <c r="C143" i="3"/>
  <c r="C95" i="3"/>
  <c r="D241" i="3"/>
  <c r="D235" i="3"/>
  <c r="C91" i="3"/>
  <c r="C86" i="3"/>
  <c r="D99" i="3"/>
  <c r="G217" i="3"/>
  <c r="G228" i="3"/>
  <c r="D129" i="3"/>
  <c r="D231" i="3"/>
  <c r="F232" i="3"/>
  <c r="G77" i="3"/>
  <c r="F144" i="3"/>
  <c r="G111" i="3"/>
  <c r="G158" i="3"/>
  <c r="F137" i="3"/>
  <c r="G76" i="3"/>
  <c r="F152" i="3"/>
  <c r="C190" i="3"/>
  <c r="C129" i="3"/>
  <c r="C93" i="3"/>
  <c r="D120" i="3"/>
  <c r="C104" i="3"/>
  <c r="D152" i="3"/>
  <c r="C200" i="3"/>
  <c r="D107" i="3"/>
  <c r="D77" i="3"/>
  <c r="C187" i="3"/>
  <c r="F217" i="3"/>
  <c r="C192" i="3"/>
  <c r="G230" i="3"/>
  <c r="F179" i="3"/>
  <c r="C75" i="3"/>
  <c r="D185" i="3"/>
  <c r="C110" i="3"/>
  <c r="D109" i="3"/>
  <c r="C114" i="3"/>
  <c r="F167" i="3"/>
  <c r="G249" i="3"/>
  <c r="G227" i="3"/>
  <c r="F224" i="3"/>
  <c r="G132" i="3"/>
  <c r="F246" i="3"/>
  <c r="D156" i="3"/>
  <c r="C101" i="3"/>
  <c r="D71" i="3"/>
  <c r="D184" i="3"/>
  <c r="G139" i="3"/>
  <c r="F172" i="3"/>
  <c r="G130" i="3"/>
  <c r="F103" i="3"/>
  <c r="G84" i="3"/>
  <c r="F69" i="3"/>
  <c r="G92" i="3"/>
  <c r="G156" i="3"/>
  <c r="E237" i="3"/>
  <c r="D209" i="3"/>
  <c r="D128" i="3"/>
  <c r="C228" i="3"/>
  <c r="D101" i="3"/>
  <c r="C69" i="3"/>
  <c r="C141" i="3"/>
  <c r="D76" i="3"/>
  <c r="E222" i="3"/>
  <c r="C83" i="3"/>
  <c r="C124" i="3"/>
  <c r="D126" i="3"/>
  <c r="G106" i="3"/>
  <c r="C153" i="3"/>
  <c r="G229" i="3"/>
  <c r="C76" i="3"/>
  <c r="D102" i="3"/>
  <c r="D159" i="3"/>
  <c r="C147" i="3"/>
  <c r="C238" i="3"/>
  <c r="F241" i="3"/>
  <c r="C64" i="3"/>
  <c r="D179" i="3"/>
  <c r="F245" i="3"/>
  <c r="C248" i="3"/>
  <c r="D106" i="3"/>
  <c r="D73" i="3"/>
  <c r="C236" i="3"/>
  <c r="G167" i="3"/>
  <c r="F199" i="3"/>
  <c r="G174" i="3"/>
  <c r="F91" i="3"/>
  <c r="G150" i="3"/>
  <c r="G81" i="3"/>
  <c r="G125" i="3"/>
  <c r="F95" i="3"/>
  <c r="C245" i="3"/>
  <c r="D87" i="3"/>
  <c r="C176" i="3"/>
  <c r="C220" i="3"/>
  <c r="C73" i="3"/>
  <c r="D98" i="3"/>
  <c r="D163" i="3"/>
  <c r="D204" i="3"/>
  <c r="C99" i="3"/>
  <c r="C239" i="3"/>
  <c r="D142" i="3"/>
  <c r="F225" i="3"/>
  <c r="C232" i="3"/>
  <c r="D239" i="3"/>
  <c r="F236" i="3"/>
  <c r="E216" i="3"/>
  <c r="D88" i="3"/>
  <c r="D70" i="3"/>
  <c r="D72" i="3"/>
  <c r="F178" i="3"/>
  <c r="D75" i="3"/>
  <c r="D110" i="3"/>
  <c r="C103" i="3"/>
  <c r="C89" i="3"/>
  <c r="G245" i="3"/>
  <c r="D80" i="3"/>
  <c r="D216" i="3"/>
  <c r="C167" i="3"/>
  <c r="F101" i="3"/>
  <c r="G182" i="3"/>
  <c r="F115" i="3"/>
  <c r="G168" i="3"/>
  <c r="G135" i="3"/>
  <c r="F145" i="3"/>
  <c r="F163" i="3"/>
  <c r="G67" i="3"/>
  <c r="D91" i="3"/>
  <c r="D169" i="3"/>
  <c r="D194" i="3"/>
  <c r="C152" i="3"/>
  <c r="D196" i="3"/>
  <c r="C123" i="3"/>
  <c r="C211" i="3"/>
  <c r="D148" i="3"/>
  <c r="D64" i="3"/>
  <c r="D215" i="3"/>
  <c r="C150" i="3"/>
  <c r="D114" i="3"/>
  <c r="C68" i="3"/>
  <c r="G240" i="3"/>
  <c r="D112" i="3"/>
  <c r="D111" i="3"/>
  <c r="D117" i="3"/>
  <c r="C97" i="3"/>
  <c r="C215" i="3"/>
  <c r="F76" i="3"/>
  <c r="D178" i="3"/>
  <c r="C185" i="3"/>
  <c r="D197" i="3"/>
  <c r="C85" i="3"/>
  <c r="G183" i="3"/>
  <c r="F242" i="3"/>
  <c r="E223" i="3"/>
  <c r="C90" i="3"/>
  <c r="C118" i="3"/>
  <c r="D227" i="3"/>
  <c r="C223" i="3"/>
  <c r="D213" i="3"/>
  <c r="C82" i="3"/>
  <c r="G218" i="3"/>
  <c r="D141" i="3"/>
  <c r="D230" i="3"/>
  <c r="D249" i="3"/>
  <c r="C148" i="3"/>
  <c r="C164" i="3"/>
  <c r="C163" i="3"/>
  <c r="C209" i="3"/>
  <c r="C197" i="3"/>
  <c r="G115" i="3"/>
  <c r="D207" i="3"/>
  <c r="C210" i="3"/>
  <c r="C177" i="3"/>
  <c r="C182" i="3"/>
  <c r="D247" i="3"/>
  <c r="F237" i="3"/>
  <c r="C173" i="3"/>
  <c r="D118" i="3"/>
  <c r="G116" i="3"/>
  <c r="G145" i="3"/>
  <c r="G104" i="3"/>
  <c r="G69" i="3"/>
  <c r="F169" i="3"/>
  <c r="F170" i="3"/>
  <c r="G163" i="3"/>
  <c r="F148" i="3"/>
  <c r="C174" i="3"/>
  <c r="C154" i="3"/>
  <c r="C158" i="3"/>
  <c r="D187" i="3"/>
  <c r="C142" i="3"/>
  <c r="D232" i="3"/>
  <c r="G233" i="3"/>
  <c r="C107" i="3"/>
  <c r="C72" i="3"/>
  <c r="C149" i="3"/>
  <c r="C181" i="3"/>
  <c r="C233" i="3"/>
  <c r="C208" i="3"/>
  <c r="G221" i="3"/>
  <c r="E248" i="3"/>
  <c r="D153" i="3"/>
  <c r="D65" i="3"/>
  <c r="D188" i="3"/>
  <c r="D162" i="3"/>
  <c r="F124" i="3"/>
  <c r="C194" i="3"/>
  <c r="D165" i="3"/>
  <c r="D67" i="3"/>
  <c r="E221" i="3"/>
  <c r="C168" i="3"/>
  <c r="G99" i="3"/>
  <c r="G242" i="3"/>
  <c r="G235" i="3"/>
  <c r="D84" i="3"/>
  <c r="G98" i="3"/>
  <c r="G88" i="3"/>
  <c r="G151" i="3"/>
  <c r="G155" i="3"/>
  <c r="F166" i="3"/>
  <c r="G123" i="3"/>
  <c r="G154" i="3"/>
  <c r="F156" i="3"/>
  <c r="C205" i="3"/>
  <c r="D85" i="3"/>
  <c r="F220" i="3"/>
  <c r="C198" i="3"/>
  <c r="C106" i="3"/>
  <c r="C243" i="3"/>
  <c r="C165" i="3"/>
  <c r="D97" i="3"/>
  <c r="D219" i="3"/>
  <c r="F248" i="3"/>
  <c r="C94" i="3"/>
  <c r="D122" i="3"/>
  <c r="C175" i="3"/>
  <c r="G246" i="3"/>
  <c r="C137" i="3"/>
  <c r="E245" i="3"/>
  <c r="C170" i="3"/>
  <c r="C161" i="3"/>
  <c r="F231" i="3"/>
  <c r="G85" i="3"/>
  <c r="C146" i="3"/>
  <c r="D151" i="3"/>
  <c r="C121" i="3"/>
  <c r="C65" i="3"/>
  <c r="E234" i="3"/>
  <c r="C116" i="3"/>
  <c r="E246" i="3"/>
  <c r="C242" i="3"/>
  <c r="G94" i="3"/>
  <c r="G79" i="3"/>
  <c r="G140" i="3"/>
  <c r="G169" i="3"/>
  <c r="G171" i="3"/>
  <c r="G128" i="3"/>
  <c r="G173" i="3"/>
  <c r="G110" i="3"/>
  <c r="C199" i="3"/>
  <c r="D193" i="3"/>
  <c r="D176" i="3"/>
  <c r="C92" i="3"/>
  <c r="D182" i="3"/>
  <c r="E220" i="3"/>
  <c r="C96" i="3"/>
  <c r="C213" i="3"/>
  <c r="C202" i="3"/>
  <c r="D205" i="3"/>
  <c r="D79" i="3"/>
  <c r="C132" i="3"/>
  <c r="D208" i="3"/>
  <c r="C212" i="3"/>
  <c r="F235" i="3"/>
  <c r="E249" i="3"/>
  <c r="F234" i="3"/>
  <c r="C126" i="3"/>
  <c r="C74" i="3"/>
  <c r="F211" i="3"/>
  <c r="D69" i="3"/>
  <c r="D121" i="3"/>
  <c r="D233" i="3"/>
  <c r="D170" i="3"/>
  <c r="G226" i="3"/>
  <c r="C109" i="3"/>
  <c r="C81" i="3"/>
  <c r="G243" i="3"/>
  <c r="G175" i="3"/>
  <c r="F173" i="3"/>
  <c r="G96" i="3"/>
  <c r="G162" i="3"/>
  <c r="G73" i="3"/>
  <c r="F165" i="3"/>
  <c r="G120" i="3"/>
  <c r="G149" i="3"/>
  <c r="D200" i="3"/>
  <c r="C214" i="3"/>
  <c r="C184" i="3"/>
  <c r="C229" i="3"/>
  <c r="D248" i="3"/>
  <c r="D100" i="3"/>
  <c r="D201" i="3"/>
  <c r="G220" i="3"/>
  <c r="E243" i="3"/>
  <c r="C127" i="3"/>
  <c r="D154" i="3"/>
  <c r="C166" i="3"/>
  <c r="E228" i="3"/>
  <c r="D94" i="3"/>
  <c r="C195" i="3"/>
  <c r="C144" i="3"/>
  <c r="C138" i="3"/>
  <c r="G239" i="3"/>
  <c r="C159" i="3"/>
  <c r="D234" i="3"/>
  <c r="G197" i="3"/>
  <c r="C217" i="3"/>
  <c r="G238" i="3"/>
  <c r="C160" i="3"/>
  <c r="C218" i="3"/>
  <c r="D124" i="3"/>
  <c r="F218" i="3"/>
  <c r="C145" i="3"/>
  <c r="G136" i="3"/>
  <c r="G107" i="3"/>
  <c r="G72" i="3"/>
  <c r="G108" i="3"/>
  <c r="G97" i="3"/>
  <c r="F127" i="3"/>
  <c r="F171" i="3"/>
  <c r="G134" i="3"/>
  <c r="G78" i="3"/>
  <c r="D217" i="3"/>
  <c r="E219" i="3"/>
  <c r="E226" i="3"/>
  <c r="D66" i="3"/>
  <c r="D186" i="3"/>
  <c r="D90" i="3"/>
  <c r="C180" i="3"/>
  <c r="C206" i="3"/>
  <c r="C140" i="3"/>
  <c r="E232" i="3"/>
  <c r="E239" i="3"/>
  <c r="H239" i="3" s="1"/>
  <c r="C133" i="3"/>
  <c r="E238" i="3"/>
  <c r="H238" i="3" s="1"/>
  <c r="D191" i="3"/>
  <c r="C230" i="3"/>
  <c r="H230" i="3" s="1"/>
  <c r="C219" i="3"/>
  <c r="D246" i="3"/>
  <c r="D125" i="3"/>
  <c r="F247" i="3"/>
  <c r="C227" i="3"/>
  <c r="D225" i="3"/>
  <c r="F186" i="3"/>
  <c r="D228" i="3"/>
  <c r="H228" i="3" s="1"/>
  <c r="E233" i="3"/>
  <c r="D224" i="3"/>
  <c r="C112" i="3"/>
  <c r="D180" i="3"/>
  <c r="C134" i="3"/>
  <c r="D243" i="3"/>
  <c r="H243" i="3" s="1"/>
  <c r="F229" i="3"/>
  <c r="H232" i="3"/>
  <c r="F184" i="3"/>
  <c r="G64" i="3"/>
  <c r="F139" i="3"/>
  <c r="F136" i="3"/>
  <c r="F100" i="3"/>
  <c r="F192" i="3"/>
  <c r="F204" i="3"/>
  <c r="G191" i="3"/>
  <c r="G195" i="3"/>
  <c r="F206" i="3"/>
  <c r="F198" i="3"/>
  <c r="D164" i="3"/>
  <c r="D242" i="3"/>
  <c r="H242" i="3" s="1"/>
  <c r="F162" i="3"/>
  <c r="F125" i="3"/>
  <c r="F182" i="3"/>
  <c r="G142" i="3"/>
  <c r="G66" i="3"/>
  <c r="F149" i="3"/>
  <c r="F202" i="3"/>
  <c r="F205" i="3"/>
  <c r="F97" i="3"/>
  <c r="F194" i="3"/>
  <c r="F187" i="3"/>
  <c r="C207" i="3"/>
  <c r="F203" i="3"/>
  <c r="D237" i="3"/>
  <c r="F105" i="3"/>
  <c r="F168" i="3"/>
  <c r="G112" i="3"/>
  <c r="F143" i="3"/>
  <c r="F72" i="3"/>
  <c r="F83" i="3"/>
  <c r="F64" i="3"/>
  <c r="F99" i="3"/>
  <c r="G192" i="3"/>
  <c r="G207" i="3"/>
  <c r="F213" i="3"/>
  <c r="D212" i="3"/>
  <c r="G199" i="3"/>
  <c r="E247" i="3"/>
  <c r="G100" i="3"/>
  <c r="F110" i="3"/>
  <c r="G161" i="3"/>
  <c r="G89" i="3"/>
  <c r="F84" i="3"/>
  <c r="G87" i="3"/>
  <c r="G204" i="3"/>
  <c r="G202" i="3"/>
  <c r="G198" i="3"/>
  <c r="F190" i="3"/>
  <c r="D223" i="3"/>
  <c r="H223" i="3" s="1"/>
  <c r="F88" i="3"/>
  <c r="F177" i="3"/>
  <c r="F98" i="3"/>
  <c r="F157" i="3"/>
  <c r="G133" i="3"/>
  <c r="F92" i="3"/>
  <c r="F71" i="3"/>
  <c r="F112" i="3"/>
  <c r="F209" i="3"/>
  <c r="F196" i="3"/>
  <c r="G208" i="3"/>
  <c r="F244" i="3"/>
  <c r="G215" i="3"/>
  <c r="E240" i="3"/>
  <c r="F86" i="3"/>
  <c r="F74" i="3"/>
  <c r="F183" i="3"/>
  <c r="F180" i="3"/>
  <c r="F131" i="3"/>
  <c r="F185" i="3"/>
  <c r="F195" i="3"/>
  <c r="G211" i="3"/>
  <c r="F188" i="3"/>
  <c r="F200" i="3"/>
  <c r="G188" i="3"/>
  <c r="F240" i="3"/>
  <c r="F161" i="3"/>
  <c r="G223" i="3"/>
  <c r="F134" i="3"/>
  <c r="F82" i="3"/>
  <c r="F106" i="3"/>
  <c r="G121" i="3"/>
  <c r="F67" i="3"/>
  <c r="G205" i="3"/>
  <c r="G213" i="3"/>
  <c r="F159" i="3"/>
  <c r="F133" i="3"/>
  <c r="F212" i="3"/>
  <c r="F73" i="3"/>
  <c r="G203" i="3"/>
  <c r="G186" i="3"/>
  <c r="G210" i="3"/>
  <c r="G126" i="3"/>
  <c r="D146" i="3"/>
  <c r="C189" i="3"/>
  <c r="G178" i="3"/>
  <c r="G189" i="3"/>
  <c r="D206" i="3"/>
  <c r="D198" i="3"/>
  <c r="G137" i="3"/>
  <c r="F189" i="3"/>
  <c r="F122" i="3"/>
  <c r="F150" i="3"/>
  <c r="F151" i="3"/>
  <c r="G187" i="3"/>
  <c r="F80" i="3"/>
  <c r="F121" i="3"/>
  <c r="F140" i="3"/>
  <c r="F197" i="3"/>
  <c r="G209" i="3"/>
  <c r="G237" i="3"/>
  <c r="F107" i="3"/>
  <c r="D218" i="3"/>
  <c r="F66" i="3"/>
  <c r="G160" i="3"/>
  <c r="G147" i="3"/>
  <c r="G127" i="3"/>
  <c r="F75" i="3"/>
  <c r="G206" i="3"/>
  <c r="G196" i="3"/>
  <c r="F81" i="3"/>
  <c r="F210" i="3"/>
  <c r="F193" i="3"/>
  <c r="C125" i="3"/>
  <c r="F130" i="3"/>
  <c r="F222" i="3"/>
  <c r="H222" i="3" s="1"/>
  <c r="F65" i="3"/>
  <c r="G165" i="3"/>
  <c r="G180" i="3"/>
  <c r="F123" i="3"/>
  <c r="F142" i="3"/>
  <c r="F128" i="3"/>
  <c r="F87" i="3"/>
  <c r="F191" i="3"/>
  <c r="F109" i="3"/>
  <c r="G201" i="3"/>
  <c r="D103" i="3"/>
  <c r="G225" i="3"/>
  <c r="G103" i="3"/>
  <c r="C117" i="3"/>
  <c r="G193" i="3"/>
  <c r="F155" i="3"/>
  <c r="F116" i="3"/>
  <c r="F77" i="3"/>
  <c r="F70" i="3"/>
  <c r="G190" i="3"/>
  <c r="F94" i="3"/>
  <c r="G71" i="3"/>
  <c r="G185" i="3"/>
  <c r="C115" i="3"/>
  <c r="D123" i="3"/>
  <c r="F117" i="3"/>
  <c r="D211" i="3"/>
  <c r="G248" i="3"/>
  <c r="H248" i="3" s="1"/>
  <c r="F135" i="3"/>
  <c r="F104" i="3"/>
  <c r="G117" i="3"/>
  <c r="G83" i="3"/>
  <c r="F201" i="3"/>
  <c r="G74" i="3"/>
  <c r="F68" i="3"/>
  <c r="G82" i="3"/>
  <c r="G214" i="3"/>
  <c r="D172" i="3"/>
  <c r="C67" i="3"/>
  <c r="C225" i="3"/>
  <c r="G102" i="3"/>
  <c r="G153" i="3"/>
  <c r="G138" i="3"/>
  <c r="G75" i="3"/>
  <c r="G109" i="3"/>
  <c r="F102" i="3"/>
  <c r="F132" i="3"/>
  <c r="F129" i="3"/>
  <c r="F119" i="3"/>
  <c r="F108" i="3"/>
  <c r="F214" i="3"/>
  <c r="E224" i="3"/>
  <c r="G244" i="3"/>
  <c r="F215" i="3"/>
  <c r="C100" i="3"/>
  <c r="F141" i="3"/>
  <c r="F85" i="3"/>
  <c r="F158" i="3"/>
  <c r="G194" i="3"/>
  <c r="F120" i="3"/>
  <c r="F96" i="3"/>
  <c r="F208" i="3"/>
  <c r="F78" i="3"/>
  <c r="F207" i="3"/>
  <c r="F90" i="3"/>
  <c r="C88" i="3"/>
  <c r="D189" i="3"/>
  <c r="F147" i="3"/>
  <c r="C196" i="3"/>
  <c r="G247" i="3"/>
  <c r="H217" i="3"/>
  <c r="H227" i="3"/>
  <c r="H233" i="3"/>
  <c r="A446" i="2"/>
  <c r="X445" i="2"/>
  <c r="A689" i="2"/>
  <c r="X688" i="2"/>
  <c r="X1106" i="2"/>
  <c r="A1107" i="2"/>
  <c r="A1051" i="2"/>
  <c r="X1050" i="2"/>
  <c r="X971" i="2"/>
  <c r="A972" i="2"/>
  <c r="A755" i="2"/>
  <c r="X754" i="2"/>
  <c r="X514" i="2"/>
  <c r="A515" i="2"/>
  <c r="A413" i="2"/>
  <c r="X412" i="2"/>
  <c r="X256" i="2"/>
  <c r="A257" i="2"/>
  <c r="A38" i="2"/>
  <c r="X37" i="2"/>
  <c r="Q1234" i="2"/>
  <c r="H1234" i="2"/>
  <c r="H241" i="3" l="1"/>
  <c r="H240" i="3"/>
  <c r="H236" i="3"/>
  <c r="F219" i="3"/>
  <c r="H219" i="3" s="1"/>
  <c r="G70" i="3"/>
  <c r="D138" i="3"/>
  <c r="D175" i="3"/>
  <c r="G177" i="3"/>
  <c r="D150" i="3"/>
  <c r="C98" i="3"/>
  <c r="D158" i="3"/>
  <c r="G224" i="3"/>
  <c r="H224" i="3" s="1"/>
  <c r="F154" i="3"/>
  <c r="E231" i="3"/>
  <c r="D130" i="3"/>
  <c r="C237" i="3"/>
  <c r="C151" i="3"/>
  <c r="G141" i="3"/>
  <c r="F226" i="3"/>
  <c r="H226" i="3" s="1"/>
  <c r="E229" i="3"/>
  <c r="E218" i="3"/>
  <c r="H218" i="3" s="1"/>
  <c r="D96" i="3"/>
  <c r="D132" i="3"/>
  <c r="D161" i="3"/>
  <c r="C155" i="3"/>
  <c r="F181" i="3"/>
  <c r="G164" i="3"/>
  <c r="F79" i="3"/>
  <c r="F52" i="3" s="1"/>
  <c r="D95" i="3"/>
  <c r="C191" i="3"/>
  <c r="F111" i="3"/>
  <c r="G129" i="3"/>
  <c r="D160" i="3"/>
  <c r="G90" i="3"/>
  <c r="F221" i="3"/>
  <c r="H221" i="3" s="1"/>
  <c r="G148" i="3"/>
  <c r="D229" i="3"/>
  <c r="H229" i="3" s="1"/>
  <c r="F153" i="3"/>
  <c r="D83" i="3"/>
  <c r="D52" i="3" s="1"/>
  <c r="F118" i="3"/>
  <c r="D116" i="3"/>
  <c r="G181" i="3"/>
  <c r="E235" i="3"/>
  <c r="H235" i="3" s="1"/>
  <c r="G124" i="3"/>
  <c r="C231" i="3"/>
  <c r="H231" i="3" s="1"/>
  <c r="F138" i="3"/>
  <c r="C136" i="3"/>
  <c r="G65" i="3"/>
  <c r="C77" i="3"/>
  <c r="F164" i="3"/>
  <c r="C71" i="3"/>
  <c r="C250" i="3" s="1"/>
  <c r="G91" i="3"/>
  <c r="G52" i="3" s="1"/>
  <c r="C139" i="3"/>
  <c r="G119" i="3"/>
  <c r="D174" i="3"/>
  <c r="F93" i="3"/>
  <c r="C122" i="3"/>
  <c r="G157" i="3"/>
  <c r="D220" i="3"/>
  <c r="H220" i="3" s="1"/>
  <c r="G118" i="3"/>
  <c r="D202" i="3"/>
  <c r="D181" i="3"/>
  <c r="D115" i="3"/>
  <c r="F126" i="3"/>
  <c r="H246" i="3"/>
  <c r="H245" i="3"/>
  <c r="H234" i="3"/>
  <c r="H249" i="3"/>
  <c r="H237" i="3"/>
  <c r="H247" i="3"/>
  <c r="H225" i="3"/>
  <c r="H216" i="3"/>
  <c r="H244" i="3"/>
  <c r="A690" i="2"/>
  <c r="X689" i="2"/>
  <c r="A447" i="2"/>
  <c r="X446" i="2"/>
  <c r="X1107" i="2"/>
  <c r="A1108" i="2"/>
  <c r="A1052" i="2"/>
  <c r="X1051" i="2"/>
  <c r="X972" i="2"/>
  <c r="A973" i="2"/>
  <c r="A756" i="2"/>
  <c r="X756" i="2" s="1"/>
  <c r="X755" i="2"/>
  <c r="A516" i="2"/>
  <c r="X515" i="2"/>
  <c r="A414" i="2"/>
  <c r="X414" i="2" s="1"/>
  <c r="X413" i="2"/>
  <c r="X257" i="2"/>
  <c r="A258" i="2"/>
  <c r="A39" i="2"/>
  <c r="X38" i="2"/>
  <c r="N5" i="7"/>
  <c r="C52" i="3" l="1"/>
  <c r="D250" i="3"/>
  <c r="X447" i="2"/>
  <c r="A448" i="2"/>
  <c r="A691" i="2"/>
  <c r="X690" i="2"/>
  <c r="X1108" i="2"/>
  <c r="A1109" i="2"/>
  <c r="A1053" i="2"/>
  <c r="X1052" i="2"/>
  <c r="X973" i="2"/>
  <c r="A974" i="2"/>
  <c r="A517" i="2"/>
  <c r="X516" i="2"/>
  <c r="X258" i="2"/>
  <c r="A259" i="2"/>
  <c r="A40" i="2"/>
  <c r="X39" i="2"/>
  <c r="S32" i="2"/>
  <c r="S33" i="2"/>
  <c r="S478" i="2"/>
  <c r="S42" i="2"/>
  <c r="S421" i="2"/>
  <c r="S371" i="2"/>
  <c r="S320" i="2"/>
  <c r="S113" i="2"/>
  <c r="S534" i="2"/>
  <c r="S400" i="2"/>
  <c r="S242" i="2"/>
  <c r="S292" i="2"/>
  <c r="S156" i="2"/>
  <c r="S44" i="2"/>
  <c r="S306" i="2"/>
  <c r="S401" i="2"/>
  <c r="S765" i="2"/>
  <c r="S363" i="2"/>
  <c r="S34" i="2"/>
  <c r="S35" i="2"/>
  <c r="S37" i="2"/>
  <c r="S39" i="2"/>
  <c r="S40" i="2"/>
  <c r="S41" i="2"/>
  <c r="S408" i="2"/>
  <c r="S370" i="2"/>
  <c r="S672" i="2"/>
  <c r="S764" i="2"/>
  <c r="S319" i="2"/>
  <c r="S646" i="2"/>
  <c r="S409" i="2"/>
  <c r="S172" i="2"/>
  <c r="S667" i="2"/>
  <c r="S682" i="2"/>
  <c r="S227" i="2"/>
  <c r="S228" i="2"/>
  <c r="S229" i="2"/>
  <c r="S230" i="2"/>
  <c r="S243" i="2"/>
  <c r="S244" i="2"/>
  <c r="S290" i="2"/>
  <c r="S291" i="2"/>
  <c r="S539" i="2"/>
  <c r="S540" i="2"/>
  <c r="S541" i="2"/>
  <c r="S542" i="2"/>
  <c r="S543" i="2"/>
  <c r="S544" i="2"/>
  <c r="S545" i="2"/>
  <c r="S269" i="2"/>
  <c r="S101" i="2"/>
  <c r="S151" i="2"/>
  <c r="S504" i="2"/>
  <c r="S231" i="2"/>
  <c r="S644" i="2"/>
  <c r="S383" i="2"/>
  <c r="S560" i="2"/>
  <c r="S495" i="2"/>
  <c r="S372" i="2"/>
  <c r="S432" i="2"/>
  <c r="S257" i="2"/>
  <c r="S384" i="2"/>
  <c r="S402" i="2"/>
  <c r="S385" i="2"/>
  <c r="S535" i="2"/>
  <c r="S271" i="2"/>
  <c r="S683" i="2"/>
  <c r="S12" i="2"/>
  <c r="S13" i="2"/>
  <c r="S14" i="2"/>
  <c r="S609" i="2"/>
  <c r="S568" i="2"/>
  <c r="S604" i="2"/>
  <c r="S605" i="2"/>
  <c r="S606" i="2"/>
  <c r="S607" i="2"/>
  <c r="S757" i="2"/>
  <c r="S733" i="2"/>
  <c r="S734" i="2"/>
  <c r="S735" i="2"/>
  <c r="S850" i="2"/>
  <c r="S851" i="2"/>
  <c r="S50" i="2"/>
  <c r="S852" i="2"/>
  <c r="S673" i="2"/>
  <c r="S152" i="2"/>
  <c r="S158" i="2"/>
  <c r="S446" i="2"/>
  <c r="S456" i="2"/>
  <c r="S335" i="2"/>
  <c r="S812" i="2"/>
  <c r="S142" i="2"/>
  <c r="S589" i="2"/>
  <c r="S301" i="2"/>
  <c r="S202" i="2"/>
  <c r="S107" i="2"/>
  <c r="S746" i="2"/>
  <c r="S138" i="2"/>
  <c r="S235" i="2"/>
  <c r="S293" i="2"/>
  <c r="S747" i="2"/>
  <c r="S748" i="2"/>
  <c r="S749" i="2"/>
  <c r="S423" i="2"/>
  <c r="S452" i="2"/>
  <c r="S750" i="2"/>
  <c r="S751" i="2"/>
  <c r="S15" i="2"/>
  <c r="S752" i="2"/>
  <c r="S753" i="2"/>
  <c r="S865" i="2"/>
  <c r="S270" i="2"/>
  <c r="T32" i="2"/>
  <c r="U32" i="2" s="1"/>
  <c r="T33" i="2"/>
  <c r="T363" i="2"/>
  <c r="U363" i="2" s="1"/>
  <c r="T478" i="2"/>
  <c r="U478" i="2" s="1"/>
  <c r="T34" i="2"/>
  <c r="U34" i="2" s="1"/>
  <c r="T35" i="2"/>
  <c r="U35" i="2" s="1"/>
  <c r="T36" i="2"/>
  <c r="U36" i="2" s="1"/>
  <c r="T37" i="2"/>
  <c r="U37" i="2" s="1"/>
  <c r="T39" i="2"/>
  <c r="U39" i="2" s="1"/>
  <c r="T40" i="2"/>
  <c r="U40" i="2" s="1"/>
  <c r="T41" i="2"/>
  <c r="U41" i="2" s="1"/>
  <c r="T42" i="2"/>
  <c r="U42" i="2" s="1"/>
  <c r="T408" i="2"/>
  <c r="U408" i="2" s="1"/>
  <c r="T421" i="2"/>
  <c r="U421" i="2" s="1"/>
  <c r="T370" i="2"/>
  <c r="U370" i="2" s="1"/>
  <c r="T672" i="2"/>
  <c r="U672" i="2" s="1"/>
  <c r="T371" i="2"/>
  <c r="U371" i="2" s="1"/>
  <c r="T764" i="2"/>
  <c r="T319" i="2"/>
  <c r="U319" i="2" s="1"/>
  <c r="T320" i="2"/>
  <c r="U320" i="2" s="1"/>
  <c r="T113" i="2"/>
  <c r="U113" i="2" s="1"/>
  <c r="T646" i="2"/>
  <c r="U646" i="2" s="1"/>
  <c r="T409" i="2"/>
  <c r="U409" i="2" s="1"/>
  <c r="T172" i="2"/>
  <c r="U172" i="2" s="1"/>
  <c r="T534" i="2"/>
  <c r="U534" i="2" s="1"/>
  <c r="T667" i="2"/>
  <c r="U667" i="2" s="1"/>
  <c r="T682" i="2"/>
  <c r="U682" i="2" s="1"/>
  <c r="T400" i="2"/>
  <c r="U400" i="2" s="1"/>
  <c r="T227" i="2"/>
  <c r="U227" i="2" s="1"/>
  <c r="T228" i="2"/>
  <c r="U228" i="2" s="1"/>
  <c r="T229" i="2"/>
  <c r="U229" i="2" s="1"/>
  <c r="T230" i="2"/>
  <c r="U230" i="2" s="1"/>
  <c r="T242" i="2"/>
  <c r="U242" i="2" s="1"/>
  <c r="T243" i="2"/>
  <c r="U243" i="2" s="1"/>
  <c r="T244" i="2"/>
  <c r="U244" i="2" s="1"/>
  <c r="T290" i="2"/>
  <c r="U290" i="2" s="1"/>
  <c r="T291" i="2"/>
  <c r="U291" i="2" s="1"/>
  <c r="T292" i="2"/>
  <c r="U292" i="2" s="1"/>
  <c r="T539" i="2"/>
  <c r="U539" i="2" s="1"/>
  <c r="T540" i="2"/>
  <c r="U540" i="2" s="1"/>
  <c r="T541" i="2"/>
  <c r="U541" i="2" s="1"/>
  <c r="T542" i="2"/>
  <c r="U542" i="2" s="1"/>
  <c r="T543" i="2"/>
  <c r="U543" i="2" s="1"/>
  <c r="T544" i="2"/>
  <c r="U544" i="2" s="1"/>
  <c r="T545" i="2"/>
  <c r="U545" i="2" s="1"/>
  <c r="T269" i="2"/>
  <c r="U269" i="2" s="1"/>
  <c r="T101" i="2"/>
  <c r="U101" i="2" s="1"/>
  <c r="T151" i="2"/>
  <c r="U151" i="2" s="1"/>
  <c r="T504" i="2"/>
  <c r="U504" i="2" s="1"/>
  <c r="T156" i="2"/>
  <c r="U156" i="2" s="1"/>
  <c r="T231" i="2"/>
  <c r="U231" i="2" s="1"/>
  <c r="T44" i="2"/>
  <c r="U44" i="2" s="1"/>
  <c r="T306" i="2"/>
  <c r="U306" i="2" s="1"/>
  <c r="T401" i="2"/>
  <c r="U401" i="2" s="1"/>
  <c r="T644" i="2"/>
  <c r="U644" i="2" s="1"/>
  <c r="T383" i="2"/>
  <c r="U383" i="2" s="1"/>
  <c r="T560" i="2"/>
  <c r="U560" i="2" s="1"/>
  <c r="T495" i="2"/>
  <c r="U495" i="2" s="1"/>
  <c r="T372" i="2"/>
  <c r="U372" i="2" s="1"/>
  <c r="T432" i="2"/>
  <c r="U432" i="2" s="1"/>
  <c r="T257" i="2"/>
  <c r="U257" i="2" s="1"/>
  <c r="T384" i="2"/>
  <c r="U384" i="2" s="1"/>
  <c r="T402" i="2"/>
  <c r="U402" i="2" s="1"/>
  <c r="T385" i="2"/>
  <c r="U385" i="2" s="1"/>
  <c r="T535" i="2"/>
  <c r="U535" i="2" s="1"/>
  <c r="T271" i="2"/>
  <c r="U271" i="2" s="1"/>
  <c r="T683" i="2"/>
  <c r="U683" i="2" s="1"/>
  <c r="T12" i="2"/>
  <c r="U12" i="2" s="1"/>
  <c r="T13" i="2"/>
  <c r="U13" i="2" s="1"/>
  <c r="T14" i="2"/>
  <c r="U14" i="2" s="1"/>
  <c r="T609" i="2"/>
  <c r="U609" i="2" s="1"/>
  <c r="T568" i="2"/>
  <c r="U568" i="2" s="1"/>
  <c r="T604" i="2"/>
  <c r="U604" i="2" s="1"/>
  <c r="T605" i="2"/>
  <c r="U605" i="2" s="1"/>
  <c r="T606" i="2"/>
  <c r="U606" i="2" s="1"/>
  <c r="T607" i="2"/>
  <c r="U607" i="2" s="1"/>
  <c r="T757" i="2"/>
  <c r="U757" i="2" s="1"/>
  <c r="T733" i="2"/>
  <c r="U733" i="2" s="1"/>
  <c r="T734" i="2"/>
  <c r="U734" i="2" s="1"/>
  <c r="T735" i="2"/>
  <c r="U735" i="2" s="1"/>
  <c r="T850" i="2"/>
  <c r="T851" i="2"/>
  <c r="U851" i="2" s="1"/>
  <c r="T50" i="2"/>
  <c r="U50" i="2" s="1"/>
  <c r="T852" i="2"/>
  <c r="T673" i="2"/>
  <c r="U673" i="2" s="1"/>
  <c r="T152" i="2"/>
  <c r="U152" i="2" s="1"/>
  <c r="T158" i="2"/>
  <c r="U158" i="2" s="1"/>
  <c r="T446" i="2"/>
  <c r="U446" i="2" s="1"/>
  <c r="T456" i="2"/>
  <c r="U456" i="2" s="1"/>
  <c r="T335" i="2"/>
  <c r="U335" i="2" s="1"/>
  <c r="T812" i="2"/>
  <c r="U812" i="2" s="1"/>
  <c r="T142" i="2"/>
  <c r="U142" i="2" s="1"/>
  <c r="T589" i="2"/>
  <c r="T301" i="2"/>
  <c r="U301" i="2" s="1"/>
  <c r="T202" i="2"/>
  <c r="T107" i="2"/>
  <c r="U107" i="2" s="1"/>
  <c r="T746" i="2"/>
  <c r="T138" i="2"/>
  <c r="U138" i="2" s="1"/>
  <c r="T235" i="2"/>
  <c r="T293" i="2"/>
  <c r="U293" i="2" s="1"/>
  <c r="T747" i="2"/>
  <c r="U747" i="2" s="1"/>
  <c r="T748" i="2"/>
  <c r="U748" i="2" s="1"/>
  <c r="T749" i="2"/>
  <c r="U749" i="2" s="1"/>
  <c r="T423" i="2"/>
  <c r="T452" i="2"/>
  <c r="T750" i="2"/>
  <c r="T751" i="2"/>
  <c r="T15" i="2"/>
  <c r="T752" i="2"/>
  <c r="T753" i="2"/>
  <c r="T865" i="2"/>
  <c r="T270" i="2"/>
  <c r="T765" i="2"/>
  <c r="V32" i="2"/>
  <c r="V33" i="2"/>
  <c r="V363" i="2"/>
  <c r="V478" i="2"/>
  <c r="V34" i="2"/>
  <c r="V35" i="2"/>
  <c r="V36" i="2"/>
  <c r="V37" i="2"/>
  <c r="V39" i="2"/>
  <c r="V40" i="2"/>
  <c r="V41" i="2"/>
  <c r="V42" i="2"/>
  <c r="V408" i="2"/>
  <c r="V421" i="2"/>
  <c r="V370" i="2"/>
  <c r="V672" i="2"/>
  <c r="V371" i="2"/>
  <c r="V764" i="2"/>
  <c r="V319" i="2"/>
  <c r="V320" i="2"/>
  <c r="V113" i="2"/>
  <c r="V646" i="2"/>
  <c r="V409" i="2"/>
  <c r="V172" i="2"/>
  <c r="V534" i="2"/>
  <c r="V667" i="2"/>
  <c r="V682" i="2"/>
  <c r="V400" i="2"/>
  <c r="V227" i="2"/>
  <c r="V228" i="2"/>
  <c r="V229" i="2"/>
  <c r="V230" i="2"/>
  <c r="V242" i="2"/>
  <c r="V243" i="2"/>
  <c r="V244" i="2"/>
  <c r="V290" i="2"/>
  <c r="V291" i="2"/>
  <c r="V292" i="2"/>
  <c r="V539" i="2"/>
  <c r="V540" i="2"/>
  <c r="V541" i="2"/>
  <c r="V542" i="2"/>
  <c r="V543" i="2"/>
  <c r="V544" i="2"/>
  <c r="V545" i="2"/>
  <c r="V269" i="2"/>
  <c r="V101" i="2"/>
  <c r="V151" i="2"/>
  <c r="V504" i="2"/>
  <c r="V156" i="2"/>
  <c r="V231" i="2"/>
  <c r="V44" i="2"/>
  <c r="V306" i="2"/>
  <c r="V401" i="2"/>
  <c r="V644" i="2"/>
  <c r="V383" i="2"/>
  <c r="V560" i="2"/>
  <c r="V495" i="2"/>
  <c r="V372" i="2"/>
  <c r="V432" i="2"/>
  <c r="V257" i="2"/>
  <c r="V384" i="2"/>
  <c r="V402" i="2"/>
  <c r="V385" i="2"/>
  <c r="V535" i="2"/>
  <c r="V271" i="2"/>
  <c r="V683" i="2"/>
  <c r="V12" i="2"/>
  <c r="V13" i="2"/>
  <c r="V14" i="2"/>
  <c r="V609" i="2"/>
  <c r="V568" i="2"/>
  <c r="V604" i="2"/>
  <c r="V605" i="2"/>
  <c r="V606" i="2"/>
  <c r="V607" i="2"/>
  <c r="V757" i="2"/>
  <c r="V733" i="2"/>
  <c r="V734" i="2"/>
  <c r="V735" i="2"/>
  <c r="V850" i="2"/>
  <c r="V851" i="2"/>
  <c r="V50" i="2"/>
  <c r="V852" i="2"/>
  <c r="V673" i="2"/>
  <c r="V152" i="2"/>
  <c r="V158" i="2"/>
  <c r="V446" i="2"/>
  <c r="V456" i="2"/>
  <c r="V335" i="2"/>
  <c r="V812" i="2"/>
  <c r="V142" i="2"/>
  <c r="V589" i="2"/>
  <c r="V301" i="2"/>
  <c r="V202" i="2"/>
  <c r="V107" i="2"/>
  <c r="V746" i="2"/>
  <c r="V138" i="2"/>
  <c r="V235" i="2"/>
  <c r="V293" i="2"/>
  <c r="V747" i="2"/>
  <c r="V748" i="2"/>
  <c r="V749" i="2"/>
  <c r="V423" i="2"/>
  <c r="V452" i="2"/>
  <c r="V750" i="2"/>
  <c r="V751" i="2"/>
  <c r="V15" i="2"/>
  <c r="V752" i="2"/>
  <c r="V753" i="2"/>
  <c r="V865" i="2"/>
  <c r="V270" i="2"/>
  <c r="V765" i="2"/>
  <c r="W32" i="2"/>
  <c r="W33" i="2"/>
  <c r="W363" i="2"/>
  <c r="W478" i="2"/>
  <c r="W34" i="2"/>
  <c r="W35" i="2"/>
  <c r="W36" i="2"/>
  <c r="W37" i="2"/>
  <c r="W39" i="2"/>
  <c r="W40" i="2"/>
  <c r="W41" i="2"/>
  <c r="W42" i="2"/>
  <c r="W408" i="2"/>
  <c r="W421" i="2"/>
  <c r="W370" i="2"/>
  <c r="W672" i="2"/>
  <c r="W371" i="2"/>
  <c r="W764" i="2"/>
  <c r="W319" i="2"/>
  <c r="W320" i="2"/>
  <c r="W113" i="2"/>
  <c r="W646" i="2"/>
  <c r="W409" i="2"/>
  <c r="W172" i="2"/>
  <c r="W534" i="2"/>
  <c r="W667" i="2"/>
  <c r="W682" i="2"/>
  <c r="W400" i="2"/>
  <c r="W227" i="2"/>
  <c r="W228" i="2"/>
  <c r="W229" i="2"/>
  <c r="W230" i="2"/>
  <c r="W242" i="2"/>
  <c r="W243" i="2"/>
  <c r="W244" i="2"/>
  <c r="W290" i="2"/>
  <c r="W291" i="2"/>
  <c r="W292" i="2"/>
  <c r="W539" i="2"/>
  <c r="W540" i="2"/>
  <c r="W541" i="2"/>
  <c r="W542" i="2"/>
  <c r="W543" i="2"/>
  <c r="W544" i="2"/>
  <c r="W545" i="2"/>
  <c r="W269" i="2"/>
  <c r="W101" i="2"/>
  <c r="W151" i="2"/>
  <c r="W504" i="2"/>
  <c r="W156" i="2"/>
  <c r="W231" i="2"/>
  <c r="W44" i="2"/>
  <c r="W306" i="2"/>
  <c r="W401" i="2"/>
  <c r="W644" i="2"/>
  <c r="W383" i="2"/>
  <c r="W560" i="2"/>
  <c r="W495" i="2"/>
  <c r="W372" i="2"/>
  <c r="W432" i="2"/>
  <c r="W257" i="2"/>
  <c r="W384" i="2"/>
  <c r="W402" i="2"/>
  <c r="W385" i="2"/>
  <c r="W535" i="2"/>
  <c r="W271" i="2"/>
  <c r="W683" i="2"/>
  <c r="W12" i="2"/>
  <c r="W13" i="2"/>
  <c r="W14" i="2"/>
  <c r="W609" i="2"/>
  <c r="W568" i="2"/>
  <c r="W604" i="2"/>
  <c r="W605" i="2"/>
  <c r="W606" i="2"/>
  <c r="W607" i="2"/>
  <c r="W757" i="2"/>
  <c r="W733" i="2"/>
  <c r="W734" i="2"/>
  <c r="W735" i="2"/>
  <c r="W850" i="2"/>
  <c r="W851" i="2"/>
  <c r="W50" i="2"/>
  <c r="W852" i="2"/>
  <c r="W673" i="2"/>
  <c r="W152" i="2"/>
  <c r="W158" i="2"/>
  <c r="W446" i="2"/>
  <c r="W456" i="2"/>
  <c r="W335" i="2"/>
  <c r="W812" i="2"/>
  <c r="W142" i="2"/>
  <c r="W589" i="2"/>
  <c r="W301" i="2"/>
  <c r="W202" i="2"/>
  <c r="W107" i="2"/>
  <c r="W746" i="2"/>
  <c r="W138" i="2"/>
  <c r="W235" i="2"/>
  <c r="W293" i="2"/>
  <c r="W747" i="2"/>
  <c r="W748" i="2"/>
  <c r="W749" i="2"/>
  <c r="W423" i="2"/>
  <c r="W452" i="2"/>
  <c r="W750" i="2"/>
  <c r="W751" i="2"/>
  <c r="W15" i="2"/>
  <c r="W752" i="2"/>
  <c r="W753" i="2"/>
  <c r="W865" i="2"/>
  <c r="W270" i="2"/>
  <c r="W765" i="2"/>
  <c r="S537" i="2"/>
  <c r="S451" i="2"/>
  <c r="S355" i="2"/>
  <c r="S405" i="2"/>
  <c r="S406" i="2"/>
  <c r="S472" i="2"/>
  <c r="S332" i="2"/>
  <c r="S538" i="2"/>
  <c r="S569" i="2"/>
  <c r="S597" i="2"/>
  <c r="S493" i="2"/>
  <c r="S743" i="2"/>
  <c r="S8" i="2"/>
  <c r="S240" i="2"/>
  <c r="S87" i="2"/>
  <c r="S10" i="2"/>
  <c r="S11" i="2"/>
  <c r="S16" i="2"/>
  <c r="S17" i="2"/>
  <c r="S18" i="2"/>
  <c r="S234" i="2"/>
  <c r="S22" i="2"/>
  <c r="S24" i="2"/>
  <c r="S645" i="2"/>
  <c r="S693" i="2"/>
  <c r="S352" i="2"/>
  <c r="S353" i="2"/>
  <c r="S354" i="2"/>
  <c r="S570" i="2"/>
  <c r="S572" i="2"/>
  <c r="S760" i="2"/>
  <c r="S233" i="2"/>
  <c r="S652" i="2"/>
  <c r="S694" i="2"/>
  <c r="S695" i="2"/>
  <c r="S717" i="2"/>
  <c r="S718" i="2"/>
  <c r="S684" i="2"/>
  <c r="S171" i="2"/>
  <c r="S189" i="2"/>
  <c r="S494" i="2"/>
  <c r="S116" i="2"/>
  <c r="S132" i="2"/>
  <c r="S241" i="2"/>
  <c r="S277" i="2"/>
  <c r="S289" i="2"/>
  <c r="S418" i="2"/>
  <c r="S433" i="2"/>
  <c r="S125" i="2"/>
  <c r="S473" i="2"/>
  <c r="S19" i="2"/>
  <c r="S20" i="2"/>
  <c r="S21" i="2"/>
  <c r="S25" i="2"/>
  <c r="S26" i="2"/>
  <c r="S27" i="2"/>
  <c r="S28" i="2"/>
  <c r="S29" i="2"/>
  <c r="S30" i="2"/>
  <c r="S31" i="2"/>
  <c r="T645" i="2"/>
  <c r="U645" i="2" s="1"/>
  <c r="T693" i="2"/>
  <c r="U693" i="2" s="1"/>
  <c r="T451" i="2"/>
  <c r="U451" i="2" s="1"/>
  <c r="T352" i="2"/>
  <c r="U352" i="2" s="1"/>
  <c r="T353" i="2"/>
  <c r="U353" i="2" s="1"/>
  <c r="T354" i="2"/>
  <c r="U354" i="2" s="1"/>
  <c r="T355" i="2"/>
  <c r="U355" i="2" s="1"/>
  <c r="T405" i="2"/>
  <c r="U405" i="2" s="1"/>
  <c r="T406" i="2"/>
  <c r="U406" i="2" s="1"/>
  <c r="T472" i="2"/>
  <c r="U472" i="2" s="1"/>
  <c r="T332" i="2"/>
  <c r="U332" i="2" s="1"/>
  <c r="T538" i="2"/>
  <c r="U538" i="2" s="1"/>
  <c r="T569" i="2"/>
  <c r="U569" i="2" s="1"/>
  <c r="T570" i="2"/>
  <c r="U570" i="2" s="1"/>
  <c r="T572" i="2"/>
  <c r="U572" i="2" s="1"/>
  <c r="T597" i="2"/>
  <c r="U597" i="2" s="1"/>
  <c r="T760" i="2"/>
  <c r="T233" i="2"/>
  <c r="U233" i="2" s="1"/>
  <c r="T652" i="2"/>
  <c r="U652" i="2" s="1"/>
  <c r="T694" i="2"/>
  <c r="U694" i="2" s="1"/>
  <c r="T695" i="2"/>
  <c r="U695" i="2" s="1"/>
  <c r="T717" i="2"/>
  <c r="U717" i="2" s="1"/>
  <c r="T718" i="2"/>
  <c r="T684" i="2"/>
  <c r="U684" i="2" s="1"/>
  <c r="T171" i="2"/>
  <c r="U171" i="2" s="1"/>
  <c r="T189" i="2"/>
  <c r="T494" i="2"/>
  <c r="U494" i="2" s="1"/>
  <c r="T116" i="2"/>
  <c r="U116" i="2" s="1"/>
  <c r="T132" i="2"/>
  <c r="U132" i="2" s="1"/>
  <c r="T241" i="2"/>
  <c r="U241" i="2" s="1"/>
  <c r="T277" i="2"/>
  <c r="U277" i="2" s="1"/>
  <c r="T289" i="2"/>
  <c r="U289" i="2" s="1"/>
  <c r="T418" i="2"/>
  <c r="U418" i="2" s="1"/>
  <c r="T433" i="2"/>
  <c r="U433" i="2" s="1"/>
  <c r="T493" i="2"/>
  <c r="U493" i="2" s="1"/>
  <c r="T125" i="2"/>
  <c r="U125" i="2" s="1"/>
  <c r="T473" i="2"/>
  <c r="U473" i="2" s="1"/>
  <c r="T743" i="2"/>
  <c r="U743" i="2" s="1"/>
  <c r="T8" i="2"/>
  <c r="U8" i="2" s="1"/>
  <c r="T10" i="2"/>
  <c r="U10" i="2" s="1"/>
  <c r="T16" i="2"/>
  <c r="U16" i="2" s="1"/>
  <c r="T17" i="2"/>
  <c r="U17" i="2" s="1"/>
  <c r="T18" i="2"/>
  <c r="U18" i="2" s="1"/>
  <c r="T234" i="2"/>
  <c r="U234" i="2" s="1"/>
  <c r="T19" i="2"/>
  <c r="U19" i="2" s="1"/>
  <c r="T20" i="2"/>
  <c r="U20" i="2" s="1"/>
  <c r="T21" i="2"/>
  <c r="U21" i="2" s="1"/>
  <c r="T22" i="2"/>
  <c r="U22" i="2" s="1"/>
  <c r="T23" i="2"/>
  <c r="U23" i="2" s="1"/>
  <c r="T24" i="2"/>
  <c r="U24" i="2" s="1"/>
  <c r="T25" i="2"/>
  <c r="U25" i="2" s="1"/>
  <c r="T26" i="2"/>
  <c r="U26" i="2" s="1"/>
  <c r="T27" i="2"/>
  <c r="U27" i="2" s="1"/>
  <c r="T28" i="2"/>
  <c r="U28" i="2" s="1"/>
  <c r="T29" i="2"/>
  <c r="U29" i="2" s="1"/>
  <c r="T30" i="2"/>
  <c r="T31" i="2"/>
  <c r="U31" i="2" s="1"/>
  <c r="V645" i="2"/>
  <c r="V537" i="2"/>
  <c r="V693" i="2"/>
  <c r="V451" i="2"/>
  <c r="V352" i="2"/>
  <c r="V353" i="2"/>
  <c r="V354" i="2"/>
  <c r="V355" i="2"/>
  <c r="V405" i="2"/>
  <c r="V406" i="2"/>
  <c r="V472" i="2"/>
  <c r="V332" i="2"/>
  <c r="V538" i="2"/>
  <c r="V569" i="2"/>
  <c r="V570" i="2"/>
  <c r="V572" i="2"/>
  <c r="V597" i="2"/>
  <c r="V760" i="2"/>
  <c r="V233" i="2"/>
  <c r="V652" i="2"/>
  <c r="V694" i="2"/>
  <c r="V695" i="2"/>
  <c r="V717" i="2"/>
  <c r="V718" i="2"/>
  <c r="V684" i="2"/>
  <c r="V171" i="2"/>
  <c r="V189" i="2"/>
  <c r="V494" i="2"/>
  <c r="V116" i="2"/>
  <c r="V132" i="2"/>
  <c r="V241" i="2"/>
  <c r="V277" i="2"/>
  <c r="V289" i="2"/>
  <c r="V418" i="2"/>
  <c r="V433" i="2"/>
  <c r="V493" i="2"/>
  <c r="V125" i="2"/>
  <c r="V473" i="2"/>
  <c r="V743" i="2"/>
  <c r="V8" i="2"/>
  <c r="V240" i="2"/>
  <c r="V87" i="2"/>
  <c r="V10" i="2"/>
  <c r="V11" i="2"/>
  <c r="V16" i="2"/>
  <c r="V17" i="2"/>
  <c r="V18" i="2"/>
  <c r="V234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W645" i="2"/>
  <c r="W537" i="2"/>
  <c r="W693" i="2"/>
  <c r="W451" i="2"/>
  <c r="W352" i="2"/>
  <c r="W353" i="2"/>
  <c r="W354" i="2"/>
  <c r="W355" i="2"/>
  <c r="W405" i="2"/>
  <c r="W406" i="2"/>
  <c r="W472" i="2"/>
  <c r="W332" i="2"/>
  <c r="W538" i="2"/>
  <c r="W569" i="2"/>
  <c r="W570" i="2"/>
  <c r="W572" i="2"/>
  <c r="W597" i="2"/>
  <c r="W760" i="2"/>
  <c r="W233" i="2"/>
  <c r="W652" i="2"/>
  <c r="W694" i="2"/>
  <c r="W695" i="2"/>
  <c r="W717" i="2"/>
  <c r="W718" i="2"/>
  <c r="W684" i="2"/>
  <c r="W171" i="2"/>
  <c r="W189" i="2"/>
  <c r="W494" i="2"/>
  <c r="W116" i="2"/>
  <c r="W132" i="2"/>
  <c r="W241" i="2"/>
  <c r="W277" i="2"/>
  <c r="W289" i="2"/>
  <c r="W418" i="2"/>
  <c r="W433" i="2"/>
  <c r="W493" i="2"/>
  <c r="W125" i="2"/>
  <c r="W473" i="2"/>
  <c r="W743" i="2"/>
  <c r="W8" i="2"/>
  <c r="W240" i="2"/>
  <c r="W87" i="2"/>
  <c r="W10" i="2"/>
  <c r="W11" i="2"/>
  <c r="W16" i="2"/>
  <c r="W17" i="2"/>
  <c r="W18" i="2"/>
  <c r="W234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X448" i="2" l="1"/>
  <c r="A449" i="2"/>
  <c r="A692" i="2"/>
  <c r="X692" i="2" s="1"/>
  <c r="X691" i="2"/>
  <c r="X1109" i="2"/>
  <c r="A1110" i="2"/>
  <c r="A1054" i="2"/>
  <c r="X1053" i="2"/>
  <c r="A975" i="2"/>
  <c r="X974" i="2"/>
  <c r="X517" i="2"/>
  <c r="A518" i="2"/>
  <c r="X259" i="2"/>
  <c r="A260" i="2"/>
  <c r="X40" i="2"/>
  <c r="A41" i="2"/>
  <c r="U852" i="2"/>
  <c r="U850" i="2"/>
  <c r="U751" i="2"/>
  <c r="U760" i="2"/>
  <c r="U764" i="2"/>
  <c r="U746" i="2"/>
  <c r="U753" i="2"/>
  <c r="U202" i="2"/>
  <c r="U765" i="2"/>
  <c r="U189" i="2"/>
  <c r="U235" i="2"/>
  <c r="U423" i="2"/>
  <c r="U270" i="2"/>
  <c r="U752" i="2"/>
  <c r="U15" i="2"/>
  <c r="U589" i="2"/>
  <c r="U452" i="2"/>
  <c r="U750" i="2"/>
  <c r="T11" i="2"/>
  <c r="U11" i="2" s="1"/>
  <c r="T537" i="2"/>
  <c r="U537" i="2" s="1"/>
  <c r="U33" i="2"/>
  <c r="U865" i="2"/>
  <c r="S36" i="2"/>
  <c r="U30" i="2"/>
  <c r="U718" i="2"/>
  <c r="S23" i="2"/>
  <c r="T87" i="2"/>
  <c r="U87" i="2" s="1"/>
  <c r="T240" i="2"/>
  <c r="S663" i="2"/>
  <c r="S664" i="2"/>
  <c r="T288" i="2"/>
  <c r="U288" i="2" s="1"/>
  <c r="T680" i="2"/>
  <c r="U680" i="2" s="1"/>
  <c r="S704" i="2"/>
  <c r="T822" i="2"/>
  <c r="U822" i="2" s="1"/>
  <c r="T705" i="2"/>
  <c r="U705" i="2" s="1"/>
  <c r="T706" i="2"/>
  <c r="U706" i="2" s="1"/>
  <c r="T761" i="2"/>
  <c r="U761" i="2" s="1"/>
  <c r="S732" i="2"/>
  <c r="S203" i="2"/>
  <c r="S108" i="2"/>
  <c r="S471" i="2"/>
  <c r="S258" i="2"/>
  <c r="S259" i="2"/>
  <c r="S756" i="2"/>
  <c r="S351" i="2"/>
  <c r="S505" i="2"/>
  <c r="S157" i="2"/>
  <c r="S369" i="2"/>
  <c r="S536" i="2"/>
  <c r="S681" i="2"/>
  <c r="T505" i="2"/>
  <c r="U505" i="2" s="1"/>
  <c r="T157" i="2"/>
  <c r="T369" i="2"/>
  <c r="T536" i="2"/>
  <c r="U536" i="2" s="1"/>
  <c r="T611" i="2"/>
  <c r="T681" i="2"/>
  <c r="U681" i="2" s="1"/>
  <c r="V663" i="2"/>
  <c r="V664" i="2"/>
  <c r="V288" i="2"/>
  <c r="V680" i="2"/>
  <c r="V704" i="2"/>
  <c r="V822" i="2"/>
  <c r="V705" i="2"/>
  <c r="V706" i="2"/>
  <c r="V761" i="2"/>
  <c r="V732" i="2"/>
  <c r="V203" i="2"/>
  <c r="V108" i="2"/>
  <c r="V471" i="2"/>
  <c r="V258" i="2"/>
  <c r="V259" i="2"/>
  <c r="V756" i="2"/>
  <c r="V351" i="2"/>
  <c r="V505" i="2"/>
  <c r="V157" i="2"/>
  <c r="V369" i="2"/>
  <c r="V536" i="2"/>
  <c r="V611" i="2"/>
  <c r="V681" i="2"/>
  <c r="W663" i="2"/>
  <c r="W664" i="2"/>
  <c r="W288" i="2"/>
  <c r="W680" i="2"/>
  <c r="W704" i="2"/>
  <c r="W822" i="2"/>
  <c r="W705" i="2"/>
  <c r="W706" i="2"/>
  <c r="W761" i="2"/>
  <c r="W732" i="2"/>
  <c r="W203" i="2"/>
  <c r="W108" i="2"/>
  <c r="W471" i="2"/>
  <c r="W258" i="2"/>
  <c r="W259" i="2"/>
  <c r="W756" i="2"/>
  <c r="W351" i="2"/>
  <c r="W505" i="2"/>
  <c r="W157" i="2"/>
  <c r="W369" i="2"/>
  <c r="W536" i="2"/>
  <c r="W611" i="2"/>
  <c r="W681" i="2"/>
  <c r="O155" i="4" l="1"/>
  <c r="A450" i="2"/>
  <c r="X449" i="2"/>
  <c r="A1111" i="2"/>
  <c r="X1110" i="2"/>
  <c r="X1054" i="2"/>
  <c r="A1055" i="2"/>
  <c r="A976" i="2"/>
  <c r="X975" i="2"/>
  <c r="X518" i="2"/>
  <c r="A519" i="2"/>
  <c r="A261" i="2"/>
  <c r="X260" i="2"/>
  <c r="X41" i="2"/>
  <c r="A42" i="2"/>
  <c r="O177" i="4" s="1"/>
  <c r="T664" i="2"/>
  <c r="T663" i="2"/>
  <c r="U663" i="2" s="1"/>
  <c r="U369" i="2"/>
  <c r="U240" i="2"/>
  <c r="U611" i="2"/>
  <c r="U157" i="2"/>
  <c r="S611" i="2"/>
  <c r="S822" i="2"/>
  <c r="S705" i="2"/>
  <c r="S288" i="2"/>
  <c r="S761" i="2"/>
  <c r="T108" i="2"/>
  <c r="S680" i="2"/>
  <c r="S706" i="2"/>
  <c r="T203" i="2"/>
  <c r="T704" i="2"/>
  <c r="T732" i="2"/>
  <c r="T756" i="2"/>
  <c r="U756" i="2" s="1"/>
  <c r="T471" i="2"/>
  <c r="U471" i="2" s="1"/>
  <c r="T259" i="2"/>
  <c r="U259" i="2" s="1"/>
  <c r="T258" i="2"/>
  <c r="U258" i="2" s="1"/>
  <c r="T351" i="2"/>
  <c r="U351" i="2" s="1"/>
  <c r="E293" i="3"/>
  <c r="O193" i="4" l="1"/>
  <c r="O173" i="4"/>
  <c r="O204" i="4"/>
  <c r="O190" i="4"/>
  <c r="O149" i="4"/>
  <c r="O200" i="4"/>
  <c r="O146" i="4"/>
  <c r="O140" i="4"/>
  <c r="O176" i="4"/>
  <c r="O170" i="4"/>
  <c r="O198" i="4"/>
  <c r="O180" i="4"/>
  <c r="O167" i="4"/>
  <c r="O154" i="4"/>
  <c r="O172" i="4"/>
  <c r="O178" i="4"/>
  <c r="O174" i="4"/>
  <c r="O148" i="4"/>
  <c r="O114" i="4"/>
  <c r="O127" i="4"/>
  <c r="O192" i="4"/>
  <c r="O130" i="4"/>
  <c r="O186" i="4"/>
  <c r="O169" i="4"/>
  <c r="O182" i="4"/>
  <c r="O179" i="4"/>
  <c r="O187" i="4"/>
  <c r="O163" i="4"/>
  <c r="O160" i="4"/>
  <c r="O164" i="4"/>
  <c r="O153" i="4"/>
  <c r="O134" i="4"/>
  <c r="O171" i="4"/>
  <c r="O151" i="4"/>
  <c r="O194" i="4"/>
  <c r="O183" i="4"/>
  <c r="O201" i="4"/>
  <c r="O161" i="4"/>
  <c r="O175" i="4"/>
  <c r="O157" i="4"/>
  <c r="O165" i="4"/>
  <c r="O195" i="4"/>
  <c r="O158" i="4"/>
  <c r="O152" i="4"/>
  <c r="O144" i="4"/>
  <c r="O159" i="4"/>
  <c r="O197" i="4"/>
  <c r="O188" i="4"/>
  <c r="O141" i="4"/>
  <c r="O150" i="4"/>
  <c r="O162" i="4"/>
  <c r="O184" i="4"/>
  <c r="O205" i="4"/>
  <c r="O168" i="4"/>
  <c r="O147" i="4"/>
  <c r="O115" i="4"/>
  <c r="O128" i="4"/>
  <c r="O138" i="4"/>
  <c r="O113" i="4"/>
  <c r="O166" i="4"/>
  <c r="O126" i="4"/>
  <c r="O125" i="4"/>
  <c r="O139" i="4"/>
  <c r="O145" i="4"/>
  <c r="O116" i="4"/>
  <c r="O133" i="4"/>
  <c r="O142" i="4"/>
  <c r="O137" i="4"/>
  <c r="O124" i="4"/>
  <c r="A451" i="2"/>
  <c r="X450" i="2"/>
  <c r="A1112" i="2"/>
  <c r="X1111" i="2"/>
  <c r="X1055" i="2"/>
  <c r="A1056" i="2"/>
  <c r="A977" i="2"/>
  <c r="X976" i="2"/>
  <c r="X519" i="2"/>
  <c r="A520" i="2"/>
  <c r="A262" i="2"/>
  <c r="X261" i="2"/>
  <c r="A43" i="2"/>
  <c r="X42" i="2"/>
  <c r="U664" i="2"/>
  <c r="U704" i="2"/>
  <c r="U732" i="2"/>
  <c r="U108" i="2"/>
  <c r="U203" i="2"/>
  <c r="E263" i="3"/>
  <c r="E268" i="3"/>
  <c r="E258" i="3"/>
  <c r="E259" i="3"/>
  <c r="E269" i="3"/>
  <c r="E255" i="3"/>
  <c r="E265" i="3"/>
  <c r="E261" i="3"/>
  <c r="E266" i="3"/>
  <c r="E264" i="3"/>
  <c r="E260" i="3"/>
  <c r="E256" i="3"/>
  <c r="E257" i="3"/>
  <c r="E262" i="3"/>
  <c r="E267" i="3"/>
  <c r="O191" i="4" l="1"/>
  <c r="O121" i="4"/>
  <c r="O206" i="4"/>
  <c r="O136" i="4"/>
  <c r="O132" i="4"/>
  <c r="O122" i="4"/>
  <c r="O135" i="4"/>
  <c r="O123" i="4"/>
  <c r="O143" i="4"/>
  <c r="O120" i="4"/>
  <c r="O189" i="4"/>
  <c r="O202" i="4"/>
  <c r="O118" i="4"/>
  <c r="O181" i="4"/>
  <c r="O129" i="4"/>
  <c r="O156" i="4"/>
  <c r="O185" i="4"/>
  <c r="O196" i="4"/>
  <c r="O119" i="4"/>
  <c r="O131" i="4"/>
  <c r="O203" i="4"/>
  <c r="O199" i="4"/>
  <c r="O117" i="4"/>
  <c r="X451" i="2"/>
  <c r="A452" i="2"/>
  <c r="A1113" i="2"/>
  <c r="X1112" i="2"/>
  <c r="X1056" i="2"/>
  <c r="A1057" i="2"/>
  <c r="A978" i="2"/>
  <c r="X977" i="2"/>
  <c r="X520" i="2"/>
  <c r="A521" i="2"/>
  <c r="X262" i="2"/>
  <c r="A263" i="2"/>
  <c r="A44" i="2"/>
  <c r="X43" i="2"/>
  <c r="S596" i="2"/>
  <c r="S387" i="2"/>
  <c r="S662" i="2"/>
  <c r="S404" i="2"/>
  <c r="S594" i="2"/>
  <c r="S368" i="2"/>
  <c r="S388" i="2"/>
  <c r="S403" i="2"/>
  <c r="S811" i="2"/>
  <c r="T594" i="2"/>
  <c r="U594" i="2" s="1"/>
  <c r="T596" i="2"/>
  <c r="U596" i="2" s="1"/>
  <c r="T387" i="2"/>
  <c r="U387" i="2" s="1"/>
  <c r="T662" i="2"/>
  <c r="T367" i="2"/>
  <c r="T368" i="2"/>
  <c r="U368" i="2" s="1"/>
  <c r="T388" i="2"/>
  <c r="T403" i="2"/>
  <c r="U403" i="2" s="1"/>
  <c r="T811" i="2"/>
  <c r="V575" i="2"/>
  <c r="V594" i="2"/>
  <c r="V596" i="2"/>
  <c r="V387" i="2"/>
  <c r="V662" i="2"/>
  <c r="V367" i="2"/>
  <c r="V368" i="2"/>
  <c r="V388" i="2"/>
  <c r="V403" i="2"/>
  <c r="V811" i="2"/>
  <c r="V404" i="2"/>
  <c r="W575" i="2"/>
  <c r="W594" i="2"/>
  <c r="W596" i="2"/>
  <c r="W387" i="2"/>
  <c r="W662" i="2"/>
  <c r="W367" i="2"/>
  <c r="W368" i="2"/>
  <c r="W388" i="2"/>
  <c r="W403" i="2"/>
  <c r="W811" i="2"/>
  <c r="W404" i="2"/>
  <c r="E515" i="3"/>
  <c r="A453" i="2" l="1"/>
  <c r="X452" i="2"/>
  <c r="A1114" i="2"/>
  <c r="X1113" i="2"/>
  <c r="X1057" i="2"/>
  <c r="A1058" i="2"/>
  <c r="A979" i="2"/>
  <c r="X979" i="2" s="1"/>
  <c r="X978" i="2"/>
  <c r="X521" i="2"/>
  <c r="A522" i="2"/>
  <c r="A264" i="2"/>
  <c r="X263" i="2"/>
  <c r="A45" i="2"/>
  <c r="X44" i="2"/>
  <c r="U662" i="2"/>
  <c r="T404" i="2"/>
  <c r="U404" i="2" s="1"/>
  <c r="U367" i="2"/>
  <c r="U811" i="2"/>
  <c r="S575" i="2"/>
  <c r="U388" i="2"/>
  <c r="T575" i="2"/>
  <c r="A454" i="2" l="1"/>
  <c r="X453" i="2"/>
  <c r="A1115" i="2"/>
  <c r="X1114" i="2"/>
  <c r="A1059" i="2"/>
  <c r="X1058" i="2"/>
  <c r="A523" i="2"/>
  <c r="X522" i="2"/>
  <c r="A265" i="2"/>
  <c r="X264" i="2"/>
  <c r="A46" i="2"/>
  <c r="X45" i="2"/>
  <c r="S367" i="2"/>
  <c r="U575" i="2"/>
  <c r="H51" i="3"/>
  <c r="C20" i="3"/>
  <c r="C19" i="3"/>
  <c r="C18" i="3"/>
  <c r="C14" i="3"/>
  <c r="S287" i="2"/>
  <c r="S365" i="2"/>
  <c r="S366" i="2"/>
  <c r="S477" i="2"/>
  <c r="T74" i="2"/>
  <c r="U74" i="2" s="1"/>
  <c r="S358" i="2"/>
  <c r="S94" i="2"/>
  <c r="T96" i="2"/>
  <c r="U96" i="2" s="1"/>
  <c r="S73" i="2"/>
  <c r="S381" i="2"/>
  <c r="S382" i="2"/>
  <c r="S397" i="2"/>
  <c r="S180" i="2"/>
  <c r="S447" i="2"/>
  <c r="S448" i="2"/>
  <c r="S449" i="2"/>
  <c r="S450" i="2"/>
  <c r="S330" i="2"/>
  <c r="S181" i="2"/>
  <c r="S182" i="2"/>
  <c r="S75" i="2"/>
  <c r="S489" i="2"/>
  <c r="S491" i="2"/>
  <c r="S420" i="2"/>
  <c r="T533" i="2"/>
  <c r="U533" i="2" s="1"/>
  <c r="S567" i="2"/>
  <c r="S702" i="2"/>
  <c r="T78" i="2"/>
  <c r="U78" i="2" s="1"/>
  <c r="S398" i="2"/>
  <c r="S399" i="2"/>
  <c r="T365" i="2"/>
  <c r="U365" i="2" s="1"/>
  <c r="T366" i="2"/>
  <c r="U366" i="2" s="1"/>
  <c r="T73" i="2"/>
  <c r="U73" i="2" s="1"/>
  <c r="T381" i="2"/>
  <c r="U381" i="2" s="1"/>
  <c r="T382" i="2"/>
  <c r="U382" i="2" s="1"/>
  <c r="T397" i="2"/>
  <c r="U397" i="2" s="1"/>
  <c r="T398" i="2"/>
  <c r="U398" i="2" s="1"/>
  <c r="T399" i="2"/>
  <c r="U399" i="2" s="1"/>
  <c r="T180" i="2"/>
  <c r="U180" i="2" s="1"/>
  <c r="T447" i="2"/>
  <c r="U447" i="2" s="1"/>
  <c r="V287" i="2"/>
  <c r="V365" i="2"/>
  <c r="V366" i="2"/>
  <c r="V477" i="2"/>
  <c r="V74" i="2"/>
  <c r="V358" i="2"/>
  <c r="V161" i="2"/>
  <c r="V94" i="2"/>
  <c r="V95" i="2"/>
  <c r="V96" i="2"/>
  <c r="V73" i="2"/>
  <c r="V381" i="2"/>
  <c r="V382" i="2"/>
  <c r="V397" i="2"/>
  <c r="V398" i="2"/>
  <c r="V399" i="2"/>
  <c r="V180" i="2"/>
  <c r="V447" i="2"/>
  <c r="V448" i="2"/>
  <c r="V449" i="2"/>
  <c r="V450" i="2"/>
  <c r="V330" i="2"/>
  <c r="V181" i="2"/>
  <c r="V182" i="2"/>
  <c r="V75" i="2"/>
  <c r="V489" i="2"/>
  <c r="V490" i="2"/>
  <c r="V491" i="2"/>
  <c r="V492" i="2"/>
  <c r="V420" i="2"/>
  <c r="V532" i="2"/>
  <c r="V533" i="2"/>
  <c r="V567" i="2"/>
  <c r="V702" i="2"/>
  <c r="V78" i="2"/>
  <c r="W287" i="2"/>
  <c r="W365" i="2"/>
  <c r="W366" i="2"/>
  <c r="W477" i="2"/>
  <c r="W74" i="2"/>
  <c r="W358" i="2"/>
  <c r="W161" i="2"/>
  <c r="W94" i="2"/>
  <c r="W95" i="2"/>
  <c r="W96" i="2"/>
  <c r="W73" i="2"/>
  <c r="W381" i="2"/>
  <c r="W382" i="2"/>
  <c r="W397" i="2"/>
  <c r="W398" i="2"/>
  <c r="W399" i="2"/>
  <c r="W180" i="2"/>
  <c r="W447" i="2"/>
  <c r="W448" i="2"/>
  <c r="W449" i="2"/>
  <c r="W450" i="2"/>
  <c r="W330" i="2"/>
  <c r="W181" i="2"/>
  <c r="W182" i="2"/>
  <c r="W75" i="2"/>
  <c r="W489" i="2"/>
  <c r="W490" i="2"/>
  <c r="W491" i="2"/>
  <c r="W492" i="2"/>
  <c r="W420" i="2"/>
  <c r="W532" i="2"/>
  <c r="W533" i="2"/>
  <c r="W567" i="2"/>
  <c r="W702" i="2"/>
  <c r="W78" i="2"/>
  <c r="X454" i="2" l="1"/>
  <c r="A455" i="2"/>
  <c r="A1116" i="2"/>
  <c r="X1115" i="2"/>
  <c r="A1060" i="2"/>
  <c r="X1059" i="2"/>
  <c r="A524" i="2"/>
  <c r="X523" i="2"/>
  <c r="A266" i="2"/>
  <c r="X265" i="2"/>
  <c r="X46" i="2"/>
  <c r="A47" i="2"/>
  <c r="E67" i="3"/>
  <c r="E79" i="3"/>
  <c r="E91" i="3"/>
  <c r="E103" i="3"/>
  <c r="E115" i="3"/>
  <c r="E127" i="3"/>
  <c r="E139" i="3"/>
  <c r="E151" i="3"/>
  <c r="E163" i="3"/>
  <c r="E175" i="3"/>
  <c r="H175" i="3" s="1"/>
  <c r="E64" i="3"/>
  <c r="E136" i="3"/>
  <c r="E77" i="3"/>
  <c r="E137" i="3"/>
  <c r="E90" i="3"/>
  <c r="E150" i="3"/>
  <c r="E174" i="3"/>
  <c r="H174" i="3" s="1"/>
  <c r="E68" i="3"/>
  <c r="E80" i="3"/>
  <c r="E92" i="3"/>
  <c r="E104" i="3"/>
  <c r="E116" i="3"/>
  <c r="E128" i="3"/>
  <c r="E140" i="3"/>
  <c r="E152" i="3"/>
  <c r="E164" i="3"/>
  <c r="E176" i="3"/>
  <c r="H176" i="3" s="1"/>
  <c r="E113" i="3"/>
  <c r="E66" i="3"/>
  <c r="E69" i="3"/>
  <c r="E81" i="3"/>
  <c r="E93" i="3"/>
  <c r="E105" i="3"/>
  <c r="E117" i="3"/>
  <c r="E129" i="3"/>
  <c r="E141" i="3"/>
  <c r="E153" i="3"/>
  <c r="E165" i="3"/>
  <c r="E177" i="3"/>
  <c r="H177" i="3" s="1"/>
  <c r="E183" i="3"/>
  <c r="H183" i="3" s="1"/>
  <c r="E112" i="3"/>
  <c r="E65" i="3"/>
  <c r="E173" i="3"/>
  <c r="H173" i="3" s="1"/>
  <c r="E138" i="3"/>
  <c r="E70" i="3"/>
  <c r="E82" i="3"/>
  <c r="E94" i="3"/>
  <c r="E106" i="3"/>
  <c r="E118" i="3"/>
  <c r="E130" i="3"/>
  <c r="E142" i="3"/>
  <c r="E154" i="3"/>
  <c r="E166" i="3"/>
  <c r="E178" i="3"/>
  <c r="H178" i="3" s="1"/>
  <c r="E88" i="3"/>
  <c r="E161" i="3"/>
  <c r="E102" i="3"/>
  <c r="E71" i="3"/>
  <c r="E83" i="3"/>
  <c r="E95" i="3"/>
  <c r="E107" i="3"/>
  <c r="E119" i="3"/>
  <c r="E131" i="3"/>
  <c r="E143" i="3"/>
  <c r="E155" i="3"/>
  <c r="E167" i="3"/>
  <c r="E179" i="3"/>
  <c r="H179" i="3" s="1"/>
  <c r="E160" i="3"/>
  <c r="E125" i="3"/>
  <c r="E78" i="3"/>
  <c r="E72" i="3"/>
  <c r="E84" i="3"/>
  <c r="E96" i="3"/>
  <c r="E108" i="3"/>
  <c r="E120" i="3"/>
  <c r="E132" i="3"/>
  <c r="E144" i="3"/>
  <c r="E156" i="3"/>
  <c r="E168" i="3"/>
  <c r="E180" i="3"/>
  <c r="H180" i="3" s="1"/>
  <c r="E76" i="3"/>
  <c r="E184" i="3"/>
  <c r="H184" i="3" s="1"/>
  <c r="E114" i="3"/>
  <c r="E73" i="3"/>
  <c r="E85" i="3"/>
  <c r="E97" i="3"/>
  <c r="E109" i="3"/>
  <c r="E121" i="3"/>
  <c r="E133" i="3"/>
  <c r="E145" i="3"/>
  <c r="E157" i="3"/>
  <c r="E169" i="3"/>
  <c r="E181" i="3"/>
  <c r="H181" i="3" s="1"/>
  <c r="E148" i="3"/>
  <c r="E101" i="3"/>
  <c r="E74" i="3"/>
  <c r="E86" i="3"/>
  <c r="E98" i="3"/>
  <c r="E110" i="3"/>
  <c r="E122" i="3"/>
  <c r="E134" i="3"/>
  <c r="E146" i="3"/>
  <c r="E158" i="3"/>
  <c r="E170" i="3"/>
  <c r="E182" i="3"/>
  <c r="H182" i="3" s="1"/>
  <c r="E75" i="3"/>
  <c r="E87" i="3"/>
  <c r="E99" i="3"/>
  <c r="E111" i="3"/>
  <c r="E123" i="3"/>
  <c r="E135" i="3"/>
  <c r="E147" i="3"/>
  <c r="E159" i="3"/>
  <c r="E171" i="3"/>
  <c r="E100" i="3"/>
  <c r="E124" i="3"/>
  <c r="E172" i="3"/>
  <c r="H172" i="3" s="1"/>
  <c r="E89" i="3"/>
  <c r="E149" i="3"/>
  <c r="E126" i="3"/>
  <c r="E162" i="3"/>
  <c r="E209" i="3"/>
  <c r="H209" i="3" s="1"/>
  <c r="E194" i="3"/>
  <c r="H194" i="3" s="1"/>
  <c r="E200" i="3"/>
  <c r="H200" i="3" s="1"/>
  <c r="E190" i="3"/>
  <c r="H190" i="3" s="1"/>
  <c r="E215" i="3"/>
  <c r="H215" i="3" s="1"/>
  <c r="E198" i="3"/>
  <c r="H198" i="3" s="1"/>
  <c r="E196" i="3"/>
  <c r="H196" i="3" s="1"/>
  <c r="E210" i="3"/>
  <c r="H210" i="3" s="1"/>
  <c r="E213" i="3"/>
  <c r="H213" i="3" s="1"/>
  <c r="E192" i="3"/>
  <c r="H192" i="3" s="1"/>
  <c r="E193" i="3"/>
  <c r="H193" i="3" s="1"/>
  <c r="E211" i="3"/>
  <c r="H211" i="3" s="1"/>
  <c r="E204" i="3"/>
  <c r="H204" i="3" s="1"/>
  <c r="E205" i="3"/>
  <c r="H205" i="3" s="1"/>
  <c r="E203" i="3"/>
  <c r="H203" i="3" s="1"/>
  <c r="E214" i="3"/>
  <c r="H214" i="3" s="1"/>
  <c r="E197" i="3"/>
  <c r="H197" i="3" s="1"/>
  <c r="E189" i="3"/>
  <c r="H189" i="3" s="1"/>
  <c r="E208" i="3"/>
  <c r="H208" i="3" s="1"/>
  <c r="E207" i="3"/>
  <c r="H207" i="3" s="1"/>
  <c r="E195" i="3"/>
  <c r="H195" i="3" s="1"/>
  <c r="E185" i="3"/>
  <c r="H185" i="3" s="1"/>
  <c r="E186" i="3"/>
  <c r="H186" i="3" s="1"/>
  <c r="E199" i="3"/>
  <c r="H199" i="3" s="1"/>
  <c r="E202" i="3"/>
  <c r="H202" i="3" s="1"/>
  <c r="E188" i="3"/>
  <c r="H188" i="3" s="1"/>
  <c r="E191" i="3"/>
  <c r="H191" i="3" s="1"/>
  <c r="E206" i="3"/>
  <c r="H206" i="3" s="1"/>
  <c r="E212" i="3"/>
  <c r="H212" i="3" s="1"/>
  <c r="E187" i="3"/>
  <c r="H187" i="3" s="1"/>
  <c r="E201" i="3"/>
  <c r="H201" i="3" s="1"/>
  <c r="E296" i="3"/>
  <c r="E318" i="3"/>
  <c r="E315" i="3"/>
  <c r="T287" i="2"/>
  <c r="U287" i="2" s="1"/>
  <c r="S490" i="2"/>
  <c r="S95" i="2"/>
  <c r="S161" i="2"/>
  <c r="S532" i="2"/>
  <c r="S492" i="2"/>
  <c r="T95" i="2"/>
  <c r="S96" i="2"/>
  <c r="T449" i="2"/>
  <c r="U449" i="2" s="1"/>
  <c r="T448" i="2"/>
  <c r="U448" i="2" s="1"/>
  <c r="S78" i="2"/>
  <c r="T491" i="2"/>
  <c r="U491" i="2" s="1"/>
  <c r="T490" i="2"/>
  <c r="T450" i="2"/>
  <c r="U450" i="2" s="1"/>
  <c r="S533" i="2"/>
  <c r="T702" i="2"/>
  <c r="U702" i="2" s="1"/>
  <c r="T420" i="2"/>
  <c r="U420" i="2" s="1"/>
  <c r="T567" i="2"/>
  <c r="U567" i="2" s="1"/>
  <c r="T489" i="2"/>
  <c r="U489" i="2" s="1"/>
  <c r="T182" i="2"/>
  <c r="U182" i="2" s="1"/>
  <c r="T181" i="2"/>
  <c r="U181" i="2" s="1"/>
  <c r="T492" i="2"/>
  <c r="T75" i="2"/>
  <c r="U75" i="2" s="1"/>
  <c r="T532" i="2"/>
  <c r="T330" i="2"/>
  <c r="U330" i="2" s="1"/>
  <c r="T161" i="2"/>
  <c r="T358" i="2"/>
  <c r="U358" i="2" s="1"/>
  <c r="S74" i="2"/>
  <c r="T477" i="2"/>
  <c r="U477" i="2" s="1"/>
  <c r="T94" i="2"/>
  <c r="U94" i="2" s="1"/>
  <c r="E301" i="3"/>
  <c r="E312" i="3"/>
  <c r="E302" i="3"/>
  <c r="E306" i="3"/>
  <c r="E311" i="3"/>
  <c r="E307" i="3"/>
  <c r="E313" i="3"/>
  <c r="E308" i="3"/>
  <c r="E314" i="3"/>
  <c r="E358" i="3"/>
  <c r="E299" i="3"/>
  <c r="E317" i="3"/>
  <c r="E300" i="3"/>
  <c r="E305" i="3"/>
  <c r="E298" i="3"/>
  <c r="E304" i="3"/>
  <c r="E310" i="3"/>
  <c r="E316" i="3"/>
  <c r="E297" i="3"/>
  <c r="E303" i="3"/>
  <c r="E309" i="3"/>
  <c r="C26" i="3"/>
  <c r="C21" i="3"/>
  <c r="X455" i="2" l="1"/>
  <c r="A456" i="2"/>
  <c r="A1117" i="2"/>
  <c r="X1116" i="2"/>
  <c r="A1061" i="2"/>
  <c r="X1061" i="2" s="1"/>
  <c r="X1060" i="2"/>
  <c r="A525" i="2"/>
  <c r="X524" i="2"/>
  <c r="X266" i="2"/>
  <c r="A267" i="2"/>
  <c r="A48" i="2"/>
  <c r="X47" i="2"/>
  <c r="E52" i="3"/>
  <c r="U161" i="2"/>
  <c r="U492" i="2"/>
  <c r="U490" i="2"/>
  <c r="U532" i="2"/>
  <c r="U95" i="2"/>
  <c r="T697" i="2"/>
  <c r="S232" i="2"/>
  <c r="T820" i="2"/>
  <c r="U820" i="2" s="1"/>
  <c r="T821" i="2"/>
  <c r="U821" i="2" s="1"/>
  <c r="V697" i="2"/>
  <c r="V232" i="2"/>
  <c r="V820" i="2"/>
  <c r="V821" i="2"/>
  <c r="W697" i="2"/>
  <c r="W232" i="2"/>
  <c r="W820" i="2"/>
  <c r="W821" i="2"/>
  <c r="O7" i="7"/>
  <c r="O8" i="7"/>
  <c r="O14" i="7"/>
  <c r="O15" i="7"/>
  <c r="A457" i="2" l="1"/>
  <c r="X456" i="2"/>
  <c r="X1117" i="2"/>
  <c r="A1118" i="2"/>
  <c r="A526" i="2"/>
  <c r="X525" i="2"/>
  <c r="X267" i="2"/>
  <c r="A268" i="2"/>
  <c r="A49" i="2"/>
  <c r="X48" i="2"/>
  <c r="U697" i="2"/>
  <c r="T232" i="2"/>
  <c r="U232" i="2" s="1"/>
  <c r="S821" i="2"/>
  <c r="S820" i="2"/>
  <c r="S697" i="2"/>
  <c r="A458" i="2" l="1"/>
  <c r="X457" i="2"/>
  <c r="X1118" i="2"/>
  <c r="A1119" i="2"/>
  <c r="A527" i="2"/>
  <c r="X526" i="2"/>
  <c r="X268" i="2"/>
  <c r="A269" i="2"/>
  <c r="X49" i="2"/>
  <c r="A50" i="2"/>
  <c r="A459" i="2" l="1"/>
  <c r="X458" i="2"/>
  <c r="X1119" i="2"/>
  <c r="A1120" i="2"/>
  <c r="A528" i="2"/>
  <c r="X527" i="2"/>
  <c r="X269" i="2"/>
  <c r="A270" i="2"/>
  <c r="X50" i="2"/>
  <c r="A51" i="2"/>
  <c r="A460" i="2" l="1"/>
  <c r="X459" i="2"/>
  <c r="X1120" i="2"/>
  <c r="A1121" i="2"/>
  <c r="A529" i="2"/>
  <c r="X528" i="2"/>
  <c r="X270" i="2"/>
  <c r="A271" i="2"/>
  <c r="A52" i="2"/>
  <c r="X51" i="2"/>
  <c r="F501" i="3"/>
  <c r="E508" i="3" s="1"/>
  <c r="X460" i="2" l="1"/>
  <c r="A461" i="2"/>
  <c r="A1122" i="2"/>
  <c r="X1121" i="2"/>
  <c r="X529" i="2"/>
  <c r="A530" i="2"/>
  <c r="A272" i="2"/>
  <c r="X271" i="2"/>
  <c r="A53" i="2"/>
  <c r="X52" i="2"/>
  <c r="F408" i="3"/>
  <c r="F366" i="3"/>
  <c r="F367" i="3"/>
  <c r="A462" i="2" l="1"/>
  <c r="X461" i="2"/>
  <c r="A1123" i="2"/>
  <c r="X1122" i="2"/>
  <c r="X530" i="2"/>
  <c r="A531" i="2"/>
  <c r="X272" i="2"/>
  <c r="A273" i="2"/>
  <c r="A54" i="2"/>
  <c r="X53" i="2"/>
  <c r="F400" i="3"/>
  <c r="F402" i="3"/>
  <c r="F435" i="3"/>
  <c r="F404" i="3"/>
  <c r="F410" i="3"/>
  <c r="F407" i="3"/>
  <c r="F412" i="3"/>
  <c r="F413" i="3"/>
  <c r="F405" i="3"/>
  <c r="F434" i="3"/>
  <c r="F409" i="3"/>
  <c r="F401" i="3"/>
  <c r="F436" i="3"/>
  <c r="F437" i="3"/>
  <c r="F406" i="3"/>
  <c r="F403" i="3"/>
  <c r="F419" i="3"/>
  <c r="F411" i="3"/>
  <c r="F571" i="3"/>
  <c r="F568" i="3"/>
  <c r="F575" i="3"/>
  <c r="F570" i="3"/>
  <c r="F574" i="3"/>
  <c r="F569" i="3"/>
  <c r="F572" i="3"/>
  <c r="F567" i="3"/>
  <c r="F573" i="3"/>
  <c r="X462" i="2" l="1"/>
  <c r="A463" i="2"/>
  <c r="A1124" i="2"/>
  <c r="X1123" i="2"/>
  <c r="X531" i="2"/>
  <c r="A532" i="2"/>
  <c r="A274" i="2"/>
  <c r="X273" i="2"/>
  <c r="A55" i="2"/>
  <c r="X54" i="2"/>
  <c r="F642" i="3"/>
  <c r="F637" i="3"/>
  <c r="F632" i="3"/>
  <c r="F627" i="3"/>
  <c r="F622" i="3"/>
  <c r="F617" i="3"/>
  <c r="F612" i="3"/>
  <c r="F607" i="3"/>
  <c r="F602" i="3"/>
  <c r="F597" i="3"/>
  <c r="F634" i="3"/>
  <c r="F619" i="3"/>
  <c r="F614" i="3"/>
  <c r="F604" i="3"/>
  <c r="F594" i="3"/>
  <c r="F641" i="3"/>
  <c r="F636" i="3"/>
  <c r="F631" i="3"/>
  <c r="F626" i="3"/>
  <c r="F621" i="3"/>
  <c r="F616" i="3"/>
  <c r="F611" i="3"/>
  <c r="F606" i="3"/>
  <c r="F601" i="3"/>
  <c r="F596" i="3"/>
  <c r="F639" i="3"/>
  <c r="F599" i="3"/>
  <c r="F640" i="3"/>
  <c r="F635" i="3"/>
  <c r="F630" i="3"/>
  <c r="F625" i="3"/>
  <c r="F620" i="3"/>
  <c r="F615" i="3"/>
  <c r="F610" i="3"/>
  <c r="F605" i="3"/>
  <c r="F600" i="3"/>
  <c r="F595" i="3"/>
  <c r="F624" i="3"/>
  <c r="F638" i="3"/>
  <c r="F633" i="3"/>
  <c r="F628" i="3"/>
  <c r="F623" i="3"/>
  <c r="F618" i="3"/>
  <c r="F613" i="3"/>
  <c r="F608" i="3"/>
  <c r="F603" i="3"/>
  <c r="F598" i="3"/>
  <c r="F593" i="3"/>
  <c r="F629" i="3"/>
  <c r="F609" i="3"/>
  <c r="T349" i="2"/>
  <c r="V349" i="2"/>
  <c r="W349" i="2"/>
  <c r="A464" i="2" l="1"/>
  <c r="X463" i="2"/>
  <c r="A1125" i="2"/>
  <c r="X1124" i="2"/>
  <c r="X532" i="2"/>
  <c r="A533" i="2"/>
  <c r="A275" i="2"/>
  <c r="X274" i="2"/>
  <c r="X55" i="2"/>
  <c r="A56" i="2"/>
  <c r="U349" i="2"/>
  <c r="S349" i="2"/>
  <c r="A465" i="2" l="1"/>
  <c r="X464" i="2"/>
  <c r="A1126" i="2"/>
  <c r="X1125" i="2"/>
  <c r="X533" i="2"/>
  <c r="A534" i="2"/>
  <c r="A276" i="2"/>
  <c r="X275" i="2"/>
  <c r="A57" i="2"/>
  <c r="X56" i="2"/>
  <c r="F486" i="3"/>
  <c r="X465" i="2" l="1"/>
  <c r="A466" i="2"/>
  <c r="X1126" i="2"/>
  <c r="A1127" i="2"/>
  <c r="X534" i="2"/>
  <c r="A535" i="2"/>
  <c r="X276" i="2"/>
  <c r="A277" i="2"/>
  <c r="X57" i="2"/>
  <c r="A58" i="2"/>
  <c r="F460" i="3"/>
  <c r="F459" i="3"/>
  <c r="F458" i="3"/>
  <c r="F462" i="3"/>
  <c r="F457" i="3"/>
  <c r="F461" i="3"/>
  <c r="A467" i="2" l="1"/>
  <c r="X466" i="2"/>
  <c r="X1127" i="2"/>
  <c r="A1128" i="2"/>
  <c r="X535" i="2"/>
  <c r="A536" i="2"/>
  <c r="X277" i="2"/>
  <c r="A278" i="2"/>
  <c r="X58" i="2"/>
  <c r="A59" i="2"/>
  <c r="E359" i="3"/>
  <c r="S276" i="2"/>
  <c r="S286" i="2"/>
  <c r="V276" i="2"/>
  <c r="V285" i="2"/>
  <c r="V286" i="2"/>
  <c r="W276" i="2"/>
  <c r="W285" i="2"/>
  <c r="W286" i="2"/>
  <c r="O2" i="7"/>
  <c r="N2" i="7"/>
  <c r="X467" i="2" l="1"/>
  <c r="A468" i="2"/>
  <c r="X1128" i="2"/>
  <c r="A1129" i="2"/>
  <c r="A537" i="2"/>
  <c r="X536" i="2"/>
  <c r="A279" i="2"/>
  <c r="X278" i="2"/>
  <c r="A60" i="2"/>
  <c r="X59" i="2"/>
  <c r="S285" i="2"/>
  <c r="T285" i="2"/>
  <c r="T286" i="2"/>
  <c r="U286" i="2" s="1"/>
  <c r="T276" i="2"/>
  <c r="U276" i="2" s="1"/>
  <c r="V38" i="2"/>
  <c r="W38" i="2"/>
  <c r="X468" i="2" l="1"/>
  <c r="A469" i="2"/>
  <c r="A1130" i="2"/>
  <c r="X1129" i="2"/>
  <c r="A538" i="2"/>
  <c r="X537" i="2"/>
  <c r="A280" i="2"/>
  <c r="X279" i="2"/>
  <c r="A61" i="2"/>
  <c r="X60" i="2"/>
  <c r="S38" i="2"/>
  <c r="U285" i="2"/>
  <c r="T38" i="2"/>
  <c r="T509" i="2"/>
  <c r="U509" i="2" s="1"/>
  <c r="V509" i="2"/>
  <c r="W509" i="2"/>
  <c r="A470" i="2" l="1"/>
  <c r="X469" i="2"/>
  <c r="A1131" i="2"/>
  <c r="X1130" i="2"/>
  <c r="X538" i="2"/>
  <c r="A539" i="2"/>
  <c r="A281" i="2"/>
  <c r="X280" i="2"/>
  <c r="A62" i="2"/>
  <c r="X61" i="2"/>
  <c r="U38" i="2"/>
  <c r="S509" i="2"/>
  <c r="S362" i="2"/>
  <c r="S503" i="2"/>
  <c r="T503" i="2"/>
  <c r="U503" i="2" s="1"/>
  <c r="V362" i="2"/>
  <c r="V503" i="2"/>
  <c r="W362" i="2"/>
  <c r="W503" i="2"/>
  <c r="A471" i="2" l="1"/>
  <c r="X470" i="2"/>
  <c r="A1132" i="2"/>
  <c r="X1131" i="2"/>
  <c r="X539" i="2"/>
  <c r="A540" i="2"/>
  <c r="A282" i="2"/>
  <c r="X281" i="2"/>
  <c r="X62" i="2"/>
  <c r="A63" i="2"/>
  <c r="T362" i="2"/>
  <c r="U362" i="2" s="1"/>
  <c r="X471" i="2" l="1"/>
  <c r="A472" i="2"/>
  <c r="X1132" i="2"/>
  <c r="A1133" i="2"/>
  <c r="X540" i="2"/>
  <c r="A541" i="2"/>
  <c r="X282" i="2"/>
  <c r="A283" i="2"/>
  <c r="X63" i="2"/>
  <c r="A64" i="2"/>
  <c r="F581" i="3"/>
  <c r="F565" i="3"/>
  <c r="F560" i="3"/>
  <c r="F555" i="3"/>
  <c r="F563" i="3"/>
  <c r="F553" i="3"/>
  <c r="F580" i="3"/>
  <c r="F564" i="3"/>
  <c r="F559" i="3"/>
  <c r="F554" i="3"/>
  <c r="F558" i="3"/>
  <c r="F561" i="3"/>
  <c r="F562" i="3"/>
  <c r="F557" i="3"/>
  <c r="F566" i="3"/>
  <c r="F556" i="3"/>
  <c r="W153" i="2"/>
  <c r="W92" i="2"/>
  <c r="W755" i="2"/>
  <c r="W90" i="2"/>
  <c r="W264" i="2"/>
  <c r="W225" i="2"/>
  <c r="W507" i="2"/>
  <c r="W144" i="2"/>
  <c r="W145" i="2"/>
  <c r="W147" i="2"/>
  <c r="W148" i="2"/>
  <c r="W149" i="2"/>
  <c r="W150" i="2"/>
  <c r="W559" i="2"/>
  <c r="W128" i="2"/>
  <c r="W129" i="2"/>
  <c r="W135" i="2"/>
  <c r="W136" i="2"/>
  <c r="W137" i="2"/>
  <c r="W348" i="2"/>
  <c r="W255" i="2"/>
  <c r="W197" i="2"/>
  <c r="W91" i="2"/>
  <c r="W163" i="2"/>
  <c r="W164" i="2"/>
  <c r="W165" i="2"/>
  <c r="W166" i="2"/>
  <c r="W168" i="2"/>
  <c r="W169" i="2"/>
  <c r="W170" i="2"/>
  <c r="W174" i="2"/>
  <c r="W175" i="2"/>
  <c r="W176" i="2"/>
  <c r="W819" i="2"/>
  <c r="W183" i="2"/>
  <c r="W184" i="2"/>
  <c r="W185" i="2"/>
  <c r="W186" i="2"/>
  <c r="W190" i="2"/>
  <c r="W497" i="2"/>
  <c r="W500" i="2"/>
  <c r="W115" i="2"/>
  <c r="W123" i="2"/>
  <c r="W124" i="2"/>
  <c r="W140" i="2"/>
  <c r="W143" i="2"/>
  <c r="W226" i="2"/>
  <c r="W499" i="2"/>
  <c r="W699" i="2"/>
  <c r="W603" i="2"/>
  <c r="W9" i="2"/>
  <c r="W513" i="2"/>
  <c r="W253" i="2"/>
  <c r="W745" i="2"/>
  <c r="W254" i="2"/>
  <c r="W252" i="2"/>
  <c r="W859" i="2"/>
  <c r="W754" i="2"/>
  <c r="W155" i="2"/>
  <c r="W154" i="2"/>
  <c r="W502" i="2"/>
  <c r="W501" i="2"/>
  <c r="W141" i="2"/>
  <c r="W561" i="2"/>
  <c r="W511" i="2"/>
  <c r="W508" i="2"/>
  <c r="W512" i="2"/>
  <c r="W275" i="2"/>
  <c r="A473" i="2" l="1"/>
  <c r="X472" i="2"/>
  <c r="X1133" i="2"/>
  <c r="A1134" i="2"/>
  <c r="X541" i="2"/>
  <c r="A542" i="2"/>
  <c r="X283" i="2"/>
  <c r="A284" i="2"/>
  <c r="X64" i="2"/>
  <c r="A65" i="2"/>
  <c r="C525" i="3"/>
  <c r="C531" i="3"/>
  <c r="C526" i="3"/>
  <c r="C532" i="3"/>
  <c r="D532" i="3" s="1"/>
  <c r="X473" i="2" l="1"/>
  <c r="A474" i="2"/>
  <c r="X1134" i="2"/>
  <c r="A1135" i="2"/>
  <c r="A543" i="2"/>
  <c r="X542" i="2"/>
  <c r="X284" i="2"/>
  <c r="A285" i="2"/>
  <c r="A66" i="2"/>
  <c r="X65" i="2"/>
  <c r="C540" i="3"/>
  <c r="D540" i="3" s="1"/>
  <c r="D526" i="3"/>
  <c r="C534" i="3"/>
  <c r="D531" i="3"/>
  <c r="C539" i="3"/>
  <c r="D525" i="3"/>
  <c r="C528" i="3"/>
  <c r="O9" i="4"/>
  <c r="F552" i="3"/>
  <c r="E590" i="3" s="1"/>
  <c r="A475" i="2" l="1"/>
  <c r="X474" i="2"/>
  <c r="X1135" i="2"/>
  <c r="A1136" i="2"/>
  <c r="A544" i="2"/>
  <c r="X543" i="2"/>
  <c r="A286" i="2"/>
  <c r="X285" i="2"/>
  <c r="A67" i="2"/>
  <c r="X66" i="2"/>
  <c r="C536" i="3"/>
  <c r="C545" i="3"/>
  <c r="D528" i="3"/>
  <c r="D539" i="3"/>
  <c r="D534" i="3"/>
  <c r="C546" i="3"/>
  <c r="O29" i="4"/>
  <c r="O54" i="4"/>
  <c r="O79" i="4"/>
  <c r="O104" i="4"/>
  <c r="O25" i="4"/>
  <c r="O50" i="4"/>
  <c r="O75" i="4"/>
  <c r="O100" i="4"/>
  <c r="O21" i="4"/>
  <c r="O46" i="4"/>
  <c r="O71" i="4"/>
  <c r="O96" i="4"/>
  <c r="O27" i="4"/>
  <c r="O88" i="4"/>
  <c r="O42" i="4"/>
  <c r="O103" i="4"/>
  <c r="O32" i="4"/>
  <c r="O93" i="4"/>
  <c r="O33" i="4"/>
  <c r="O37" i="4"/>
  <c r="O98" i="4"/>
  <c r="O65" i="4"/>
  <c r="O11" i="4"/>
  <c r="O61" i="4"/>
  <c r="O63" i="4"/>
  <c r="O97" i="4"/>
  <c r="O34" i="4"/>
  <c r="O59" i="4"/>
  <c r="O84" i="4"/>
  <c r="O109" i="4"/>
  <c r="O30" i="4"/>
  <c r="O55" i="4"/>
  <c r="O80" i="4"/>
  <c r="O105" i="4"/>
  <c r="O26" i="4"/>
  <c r="O51" i="4"/>
  <c r="O76" i="4"/>
  <c r="O101" i="4"/>
  <c r="O38" i="4"/>
  <c r="O102" i="4"/>
  <c r="O53" i="4"/>
  <c r="O22" i="4"/>
  <c r="O43" i="4"/>
  <c r="O107" i="4"/>
  <c r="O47" i="4"/>
  <c r="O48" i="4"/>
  <c r="O112" i="4"/>
  <c r="O17" i="4"/>
  <c r="O12" i="4"/>
  <c r="O14" i="4"/>
  <c r="O39" i="4"/>
  <c r="O64" i="4"/>
  <c r="O89" i="4"/>
  <c r="O10" i="4"/>
  <c r="O35" i="4"/>
  <c r="O60" i="4"/>
  <c r="O85" i="4"/>
  <c r="O110" i="4"/>
  <c r="O31" i="4"/>
  <c r="O56" i="4"/>
  <c r="O81" i="4"/>
  <c r="O106" i="4"/>
  <c r="O52" i="4"/>
  <c r="O83" i="4"/>
  <c r="O67" i="4"/>
  <c r="O58" i="4"/>
  <c r="O57" i="4"/>
  <c r="O8" i="4"/>
  <c r="O108" i="4"/>
  <c r="O62" i="4"/>
  <c r="O19" i="4"/>
  <c r="O44" i="4"/>
  <c r="O69" i="4"/>
  <c r="O94" i="4"/>
  <c r="O15" i="4"/>
  <c r="O40" i="4"/>
  <c r="O90" i="4"/>
  <c r="O36" i="4"/>
  <c r="O86" i="4"/>
  <c r="O78" i="4"/>
  <c r="O72" i="4"/>
  <c r="O49" i="4"/>
  <c r="O74" i="4"/>
  <c r="O99" i="4"/>
  <c r="O20" i="4"/>
  <c r="O45" i="4"/>
  <c r="O70" i="4"/>
  <c r="O95" i="4"/>
  <c r="O16" i="4"/>
  <c r="O41" i="4"/>
  <c r="O66" i="4"/>
  <c r="O91" i="4"/>
  <c r="O13" i="4"/>
  <c r="O77" i="4"/>
  <c r="O28" i="4"/>
  <c r="O92" i="4"/>
  <c r="O18" i="4"/>
  <c r="O82" i="4"/>
  <c r="O7" i="4"/>
  <c r="O23" i="4"/>
  <c r="O87" i="4"/>
  <c r="O111" i="4"/>
  <c r="O68" i="4"/>
  <c r="O73" i="4"/>
  <c r="O24" i="4"/>
  <c r="A476" i="2" l="1"/>
  <c r="X476" i="2" s="1"/>
  <c r="X475" i="2"/>
  <c r="X1136" i="2"/>
  <c r="A1137" i="2"/>
  <c r="A545" i="2"/>
  <c r="X545" i="2" s="1"/>
  <c r="X544" i="2"/>
  <c r="X286" i="2"/>
  <c r="A287" i="2"/>
  <c r="A68" i="2"/>
  <c r="X67" i="2"/>
  <c r="D536" i="3"/>
  <c r="C547" i="3"/>
  <c r="F481" i="3"/>
  <c r="F477" i="3"/>
  <c r="F480" i="3"/>
  <c r="F482" i="3"/>
  <c r="F476" i="3"/>
  <c r="F475" i="3"/>
  <c r="F478" i="3"/>
  <c r="F479" i="3"/>
  <c r="F474" i="3"/>
  <c r="F473" i="3"/>
  <c r="V275" i="2"/>
  <c r="A1138" i="2" l="1"/>
  <c r="X1137" i="2"/>
  <c r="X287" i="2"/>
  <c r="A288" i="2"/>
  <c r="A69" i="2"/>
  <c r="X68" i="2"/>
  <c r="T275" i="2"/>
  <c r="X1138" i="2" l="1"/>
  <c r="A1139" i="2"/>
  <c r="X288" i="2"/>
  <c r="A289" i="2"/>
  <c r="X69" i="2"/>
  <c r="A70" i="2"/>
  <c r="S275" i="2"/>
  <c r="U275" i="2"/>
  <c r="T512" i="2"/>
  <c r="U512" i="2" s="1"/>
  <c r="S512" i="2"/>
  <c r="V512" i="2"/>
  <c r="X1139" i="2" l="1"/>
  <c r="A1140" i="2"/>
  <c r="A290" i="2"/>
  <c r="X289" i="2"/>
  <c r="X70" i="2"/>
  <c r="A71" i="2"/>
  <c r="F649" i="3"/>
  <c r="F650" i="3"/>
  <c r="F651" i="3"/>
  <c r="V603" i="2"/>
  <c r="T603" i="2"/>
  <c r="U603" i="2" s="1"/>
  <c r="X1140" i="2" l="1"/>
  <c r="A1141" i="2"/>
  <c r="A291" i="2"/>
  <c r="X290" i="2"/>
  <c r="X71" i="2"/>
  <c r="A72" i="2"/>
  <c r="S603" i="2"/>
  <c r="A1142" i="2" l="1"/>
  <c r="X1141" i="2"/>
  <c r="A292" i="2"/>
  <c r="X291" i="2"/>
  <c r="X72" i="2"/>
  <c r="A73" i="2"/>
  <c r="O1234" i="2"/>
  <c r="N1234" i="2"/>
  <c r="M1234" i="2"/>
  <c r="L1234" i="2"/>
  <c r="K1234" i="2"/>
  <c r="J1234" i="2"/>
  <c r="A1143" i="2" l="1"/>
  <c r="X1142" i="2"/>
  <c r="A293" i="2"/>
  <c r="X292" i="2"/>
  <c r="X73" i="2"/>
  <c r="A74" i="2"/>
  <c r="V264" i="2"/>
  <c r="V225" i="2"/>
  <c r="V507" i="2"/>
  <c r="V502" i="2"/>
  <c r="V9" i="2"/>
  <c r="V144" i="2"/>
  <c r="V145" i="2"/>
  <c r="V147" i="2"/>
  <c r="V148" i="2"/>
  <c r="V149" i="2"/>
  <c r="V150" i="2"/>
  <c r="V559" i="2"/>
  <c r="V128" i="2"/>
  <c r="V129" i="2"/>
  <c r="V135" i="2"/>
  <c r="V136" i="2"/>
  <c r="V137" i="2"/>
  <c r="V348" i="2"/>
  <c r="V255" i="2"/>
  <c r="V197" i="2"/>
  <c r="V91" i="2"/>
  <c r="V513" i="2"/>
  <c r="V163" i="2"/>
  <c r="V164" i="2"/>
  <c r="V165" i="2"/>
  <c r="V166" i="2"/>
  <c r="V168" i="2"/>
  <c r="V169" i="2"/>
  <c r="V170" i="2"/>
  <c r="V174" i="2"/>
  <c r="V175" i="2"/>
  <c r="V176" i="2"/>
  <c r="V819" i="2"/>
  <c r="V183" i="2"/>
  <c r="V184" i="2"/>
  <c r="V185" i="2"/>
  <c r="V186" i="2"/>
  <c r="V190" i="2"/>
  <c r="V745" i="2"/>
  <c r="V254" i="2"/>
  <c r="V252" i="2"/>
  <c r="V859" i="2"/>
  <c r="V754" i="2"/>
  <c r="V155" i="2"/>
  <c r="A1144" i="2" l="1"/>
  <c r="X1143" i="2"/>
  <c r="A294" i="2"/>
  <c r="X293" i="2"/>
  <c r="X74" i="2"/>
  <c r="A75" i="2"/>
  <c r="F464" i="3"/>
  <c r="F463" i="3"/>
  <c r="A1145" i="2" l="1"/>
  <c r="X1144" i="2"/>
  <c r="A295" i="2"/>
  <c r="X294" i="2"/>
  <c r="A76" i="2"/>
  <c r="X75" i="2"/>
  <c r="V90" i="2"/>
  <c r="A1146" i="2" l="1"/>
  <c r="X1145" i="2"/>
  <c r="X295" i="2"/>
  <c r="A296" i="2"/>
  <c r="A77" i="2"/>
  <c r="X76" i="2"/>
  <c r="V499" i="2"/>
  <c r="V755" i="2"/>
  <c r="V226" i="2"/>
  <c r="V140" i="2"/>
  <c r="V124" i="2"/>
  <c r="V92" i="2"/>
  <c r="A1147" i="2" l="1"/>
  <c r="X1146" i="2"/>
  <c r="A297" i="2"/>
  <c r="X296" i="2"/>
  <c r="A78" i="2"/>
  <c r="X77" i="2"/>
  <c r="F592" i="3"/>
  <c r="E652" i="3" s="1"/>
  <c r="A1148" i="2" l="1"/>
  <c r="X1147" i="2"/>
  <c r="A298" i="2"/>
  <c r="X297" i="2"/>
  <c r="A79" i="2"/>
  <c r="X78" i="2"/>
  <c r="F484" i="3"/>
  <c r="F485" i="3"/>
  <c r="F492" i="3"/>
  <c r="F483" i="3"/>
  <c r="X1148" i="2" l="1"/>
  <c r="A1149" i="2"/>
  <c r="X298" i="2"/>
  <c r="A299" i="2"/>
  <c r="X79" i="2"/>
  <c r="A80" i="2"/>
  <c r="V699" i="2"/>
  <c r="V115" i="2"/>
  <c r="A1150" i="2" l="1"/>
  <c r="X1149" i="2"/>
  <c r="X299" i="2"/>
  <c r="A300" i="2"/>
  <c r="A81" i="2"/>
  <c r="X80" i="2"/>
  <c r="X1150" i="2" l="1"/>
  <c r="A1151" i="2"/>
  <c r="A301" i="2"/>
  <c r="X300" i="2"/>
  <c r="A82" i="2"/>
  <c r="X81" i="2"/>
  <c r="B2" i="3"/>
  <c r="X1151" i="2" l="1"/>
  <c r="A1152" i="2"/>
  <c r="A302" i="2"/>
  <c r="X301" i="2"/>
  <c r="X82" i="2"/>
  <c r="A83" i="2"/>
  <c r="F472" i="3"/>
  <c r="E495" i="3" s="1"/>
  <c r="A1153" i="2" l="1"/>
  <c r="X1152" i="2"/>
  <c r="A303" i="2"/>
  <c r="X302" i="2"/>
  <c r="A84" i="2"/>
  <c r="X83" i="2"/>
  <c r="V153" i="2"/>
  <c r="A1154" i="2" l="1"/>
  <c r="X1153" i="2"/>
  <c r="X303" i="2"/>
  <c r="A304" i="2"/>
  <c r="A85" i="2"/>
  <c r="X84" i="2"/>
  <c r="O6" i="7"/>
  <c r="O5" i="7"/>
  <c r="O4" i="7"/>
  <c r="O3" i="7"/>
  <c r="N6" i="7"/>
  <c r="N3" i="7"/>
  <c r="A1155" i="2" l="1"/>
  <c r="X1154" i="2"/>
  <c r="X304" i="2"/>
  <c r="A305" i="2"/>
  <c r="A86" i="2"/>
  <c r="X85" i="2"/>
  <c r="O18" i="7"/>
  <c r="N18" i="7"/>
  <c r="V500" i="2"/>
  <c r="A1156" i="2" l="1"/>
  <c r="X1155" i="2"/>
  <c r="A306" i="2"/>
  <c r="X305" i="2"/>
  <c r="X86" i="2"/>
  <c r="A87" i="2"/>
  <c r="F551" i="3"/>
  <c r="F546" i="3"/>
  <c r="F549" i="3"/>
  <c r="F547" i="3"/>
  <c r="F550" i="3"/>
  <c r="F548" i="3"/>
  <c r="F456" i="3"/>
  <c r="E470" i="3" s="1"/>
  <c r="A1157" i="2" l="1"/>
  <c r="X1156" i="2"/>
  <c r="A307" i="2"/>
  <c r="X306" i="2"/>
  <c r="X87" i="2"/>
  <c r="A88" i="2"/>
  <c r="F449" i="3"/>
  <c r="F448" i="3"/>
  <c r="F447" i="3"/>
  <c r="F442" i="3"/>
  <c r="F446" i="3"/>
  <c r="F445" i="3"/>
  <c r="T699" i="2"/>
  <c r="S699" i="2"/>
  <c r="F374" i="3"/>
  <c r="F368" i="3"/>
  <c r="F394" i="3"/>
  <c r="F369" i="3"/>
  <c r="F370" i="3"/>
  <c r="F373" i="3"/>
  <c r="X1157" i="2" l="1"/>
  <c r="A1158" i="2"/>
  <c r="X307" i="2"/>
  <c r="A308" i="2"/>
  <c r="X88" i="2"/>
  <c r="A89" i="2"/>
  <c r="U699" i="2"/>
  <c r="E397" i="3"/>
  <c r="X1158" i="2" l="1"/>
  <c r="A1159" i="2"/>
  <c r="X308" i="2"/>
  <c r="A309" i="2"/>
  <c r="X89" i="2"/>
  <c r="A90" i="2"/>
  <c r="E254" i="3"/>
  <c r="F399" i="3"/>
  <c r="E450" i="3" s="1"/>
  <c r="X1159" i="2" l="1"/>
  <c r="A1160" i="2"/>
  <c r="X309" i="2"/>
  <c r="A310" i="2"/>
  <c r="A91" i="2"/>
  <c r="X90" i="2"/>
  <c r="E294" i="3"/>
  <c r="A1161" i="2" l="1"/>
  <c r="X1160" i="2"/>
  <c r="A311" i="2"/>
  <c r="X310" i="2"/>
  <c r="A92" i="2"/>
  <c r="X91" i="2"/>
  <c r="C13" i="3"/>
  <c r="C25" i="3" s="1"/>
  <c r="A1162" i="2" l="1"/>
  <c r="X1161" i="2"/>
  <c r="A312" i="2"/>
  <c r="X311" i="2"/>
  <c r="A93" i="2"/>
  <c r="X92" i="2"/>
  <c r="C12" i="3"/>
  <c r="X1162" i="2" l="1"/>
  <c r="A1163" i="2"/>
  <c r="A313" i="2"/>
  <c r="X312" i="2"/>
  <c r="A94" i="2"/>
  <c r="X93" i="2"/>
  <c r="C15" i="3"/>
  <c r="D12" i="3"/>
  <c r="C24" i="3"/>
  <c r="D24" i="3" s="1"/>
  <c r="A1164" i="2" l="1"/>
  <c r="X1163" i="2"/>
  <c r="A314" i="2"/>
  <c r="X313" i="2"/>
  <c r="A95" i="2"/>
  <c r="X94" i="2"/>
  <c r="C27" i="3"/>
  <c r="C541" i="3" s="1"/>
  <c r="X1164" i="2" l="1"/>
  <c r="A1165" i="2"/>
  <c r="X314" i="2"/>
  <c r="A315" i="2"/>
  <c r="A96" i="2"/>
  <c r="X95" i="2"/>
  <c r="D541" i="3"/>
  <c r="D542" i="3" s="1"/>
  <c r="C542" i="3"/>
  <c r="H159" i="3"/>
  <c r="H65" i="3"/>
  <c r="H166" i="3"/>
  <c r="H164" i="3"/>
  <c r="H169" i="3"/>
  <c r="H162" i="3"/>
  <c r="H157" i="3"/>
  <c r="H156" i="3"/>
  <c r="H170" i="3"/>
  <c r="H112" i="3"/>
  <c r="H161" i="3"/>
  <c r="H158" i="3"/>
  <c r="H160" i="3"/>
  <c r="H171" i="3"/>
  <c r="H163" i="3"/>
  <c r="H168" i="3"/>
  <c r="X1165" i="2" l="1"/>
  <c r="A1166" i="2"/>
  <c r="X315" i="2"/>
  <c r="A316" i="2"/>
  <c r="A97" i="2"/>
  <c r="X96" i="2"/>
  <c r="H155" i="3"/>
  <c r="H154" i="3"/>
  <c r="X1166" i="2" l="1"/>
  <c r="A1167" i="2"/>
  <c r="X316" i="2"/>
  <c r="A317" i="2"/>
  <c r="X97" i="2"/>
  <c r="A98" i="2"/>
  <c r="H148" i="3"/>
  <c r="X1167" i="2" l="1"/>
  <c r="A1168" i="2"/>
  <c r="X317" i="2"/>
  <c r="A318" i="2"/>
  <c r="X98" i="2"/>
  <c r="A99" i="2"/>
  <c r="H64" i="3"/>
  <c r="H66" i="3"/>
  <c r="H68" i="3"/>
  <c r="H116" i="3"/>
  <c r="H119" i="3"/>
  <c r="H114" i="3"/>
  <c r="H102" i="3"/>
  <c r="H97" i="3"/>
  <c r="H87" i="3"/>
  <c r="H73" i="3"/>
  <c r="H101" i="3"/>
  <c r="H96" i="3"/>
  <c r="H91" i="3"/>
  <c r="H86" i="3"/>
  <c r="H77" i="3"/>
  <c r="H72" i="3"/>
  <c r="H78" i="3"/>
  <c r="H129" i="3"/>
  <c r="H135" i="3"/>
  <c r="H125" i="3"/>
  <c r="H103" i="3"/>
  <c r="H98" i="3"/>
  <c r="H93" i="3"/>
  <c r="H88" i="3"/>
  <c r="H83" i="3"/>
  <c r="H79" i="3"/>
  <c r="H74" i="3"/>
  <c r="H69" i="3"/>
  <c r="H144" i="3"/>
  <c r="H139" i="3"/>
  <c r="H130" i="3"/>
  <c r="H108" i="3"/>
  <c r="H124" i="3"/>
  <c r="H145" i="3"/>
  <c r="H146" i="3"/>
  <c r="H136" i="3"/>
  <c r="H131" i="3"/>
  <c r="H126" i="3"/>
  <c r="H121" i="3"/>
  <c r="H109" i="3"/>
  <c r="H104" i="3"/>
  <c r="H99" i="3"/>
  <c r="H94" i="3"/>
  <c r="H89" i="3"/>
  <c r="H80" i="3"/>
  <c r="H75" i="3"/>
  <c r="H70" i="3"/>
  <c r="H142" i="3"/>
  <c r="H132" i="3"/>
  <c r="H122" i="3"/>
  <c r="H117" i="3"/>
  <c r="H110" i="3"/>
  <c r="H100" i="3"/>
  <c r="H95" i="3"/>
  <c r="H90" i="3"/>
  <c r="H85" i="3"/>
  <c r="H76" i="3"/>
  <c r="H143" i="3"/>
  <c r="H138" i="3"/>
  <c r="H133" i="3"/>
  <c r="H128" i="3"/>
  <c r="H123" i="3"/>
  <c r="H118" i="3"/>
  <c r="H113" i="3"/>
  <c r="H106" i="3"/>
  <c r="F250" i="3"/>
  <c r="X1168" i="2" l="1"/>
  <c r="A1169" i="2"/>
  <c r="X318" i="2"/>
  <c r="A319" i="2"/>
  <c r="A100" i="2"/>
  <c r="X99" i="2"/>
  <c r="V511" i="2"/>
  <c r="V154" i="2"/>
  <c r="V141" i="2"/>
  <c r="V501" i="2"/>
  <c r="V508" i="2"/>
  <c r="X1169" i="2" l="1"/>
  <c r="A1170" i="2"/>
  <c r="X319" i="2"/>
  <c r="A320" i="2"/>
  <c r="X100" i="2"/>
  <c r="A101" i="2"/>
  <c r="V123" i="2"/>
  <c r="V561" i="2"/>
  <c r="X1170" i="2" l="1"/>
  <c r="A1171" i="2"/>
  <c r="X320" i="2"/>
  <c r="A321" i="2"/>
  <c r="X101" i="2"/>
  <c r="A102" i="2"/>
  <c r="G60" i="3"/>
  <c r="V497" i="2"/>
  <c r="A1172" i="2" l="1"/>
  <c r="X1171" i="2"/>
  <c r="A322" i="2"/>
  <c r="X321" i="2"/>
  <c r="A103" i="2"/>
  <c r="X102" i="2"/>
  <c r="V253" i="2"/>
  <c r="A1173" i="2" l="1"/>
  <c r="X1172" i="2"/>
  <c r="A323" i="2"/>
  <c r="X322" i="2"/>
  <c r="X103" i="2"/>
  <c r="A104" i="2"/>
  <c r="U64" i="3"/>
  <c r="A1174" i="2" l="1"/>
  <c r="X1173" i="2"/>
  <c r="A324" i="2"/>
  <c r="X323" i="2"/>
  <c r="X104" i="2"/>
  <c r="A105" i="2"/>
  <c r="S103" i="3"/>
  <c r="A1175" i="2" l="1"/>
  <c r="X1174" i="2"/>
  <c r="A325" i="2"/>
  <c r="X324" i="2"/>
  <c r="X105" i="2"/>
  <c r="A106" i="2"/>
  <c r="T137" i="3"/>
  <c r="S118" i="3"/>
  <c r="S124" i="3"/>
  <c r="S116" i="3"/>
  <c r="S111" i="3"/>
  <c r="S80" i="3"/>
  <c r="S104" i="3"/>
  <c r="S93" i="3"/>
  <c r="S114" i="3"/>
  <c r="S120" i="3"/>
  <c r="S122" i="3"/>
  <c r="S76" i="3"/>
  <c r="S100" i="3"/>
  <c r="S79" i="3"/>
  <c r="S90" i="3"/>
  <c r="S85" i="3"/>
  <c r="S109" i="3"/>
  <c r="S130" i="3"/>
  <c r="S112" i="3"/>
  <c r="S71" i="3"/>
  <c r="S81" i="3"/>
  <c r="S74" i="3"/>
  <c r="S78" i="3"/>
  <c r="S83" i="3"/>
  <c r="S102" i="3"/>
  <c r="S126" i="3"/>
  <c r="S129" i="3"/>
  <c r="S98" i="3"/>
  <c r="S66" i="3"/>
  <c r="S69" i="3"/>
  <c r="S73" i="3"/>
  <c r="S94" i="3"/>
  <c r="S123" i="3"/>
  <c r="S134" i="3"/>
  <c r="S133" i="3"/>
  <c r="S92" i="3"/>
  <c r="S96" i="3"/>
  <c r="S127" i="3"/>
  <c r="S67" i="3"/>
  <c r="S70" i="3"/>
  <c r="S91" i="3"/>
  <c r="S119" i="3"/>
  <c r="S131" i="3"/>
  <c r="S117" i="3"/>
  <c r="S115" i="3"/>
  <c r="S77" i="3"/>
  <c r="S95" i="3"/>
  <c r="S110" i="3"/>
  <c r="S113" i="3"/>
  <c r="S75" i="3"/>
  <c r="S88" i="3"/>
  <c r="S125" i="3"/>
  <c r="S128" i="3"/>
  <c r="S132" i="3"/>
  <c r="S65" i="3"/>
  <c r="S89" i="3"/>
  <c r="S84" i="3"/>
  <c r="S106" i="3"/>
  <c r="S107" i="3"/>
  <c r="S87" i="3"/>
  <c r="S72" i="3"/>
  <c r="S108" i="3"/>
  <c r="S121" i="3"/>
  <c r="S105" i="3"/>
  <c r="S97" i="3"/>
  <c r="S82" i="3"/>
  <c r="S101" i="3"/>
  <c r="S86" i="3"/>
  <c r="S99" i="3"/>
  <c r="A1176" i="2" l="1"/>
  <c r="X1175" i="2"/>
  <c r="A326" i="2"/>
  <c r="X325" i="2"/>
  <c r="A107" i="2"/>
  <c r="X106" i="2"/>
  <c r="U121" i="3"/>
  <c r="U120" i="3"/>
  <c r="U122" i="3"/>
  <c r="U107" i="3"/>
  <c r="U90" i="3"/>
  <c r="U93" i="3"/>
  <c r="U66" i="3"/>
  <c r="U84" i="3"/>
  <c r="U106" i="3"/>
  <c r="U86" i="3"/>
  <c r="U109" i="3"/>
  <c r="U77" i="3"/>
  <c r="U127" i="3"/>
  <c r="U79" i="3"/>
  <c r="U113" i="3"/>
  <c r="U80" i="3"/>
  <c r="U87" i="3"/>
  <c r="U100" i="3"/>
  <c r="U128" i="3"/>
  <c r="U81" i="3"/>
  <c r="U117" i="3"/>
  <c r="U125" i="3"/>
  <c r="U130" i="3"/>
  <c r="U83" i="3"/>
  <c r="U65" i="3"/>
  <c r="U104" i="3"/>
  <c r="U129" i="3"/>
  <c r="U103" i="3"/>
  <c r="U75" i="3"/>
  <c r="U134" i="3"/>
  <c r="U96" i="3"/>
  <c r="U95" i="3"/>
  <c r="U131" i="3"/>
  <c r="U94" i="3"/>
  <c r="U68" i="3"/>
  <c r="U133" i="3"/>
  <c r="U111" i="3"/>
  <c r="U85" i="3"/>
  <c r="U110" i="3"/>
  <c r="U82" i="3"/>
  <c r="U97" i="3"/>
  <c r="U102" i="3"/>
  <c r="U74" i="3"/>
  <c r="U101" i="3"/>
  <c r="U89" i="3"/>
  <c r="U99" i="3"/>
  <c r="U123" i="3"/>
  <c r="U70" i="3"/>
  <c r="U114" i="3"/>
  <c r="U115" i="3"/>
  <c r="U69" i="3"/>
  <c r="U98" i="3"/>
  <c r="U126" i="3"/>
  <c r="U91" i="3"/>
  <c r="U78" i="3"/>
  <c r="U132" i="3"/>
  <c r="U116" i="3"/>
  <c r="U105" i="3"/>
  <c r="U108" i="3"/>
  <c r="U119" i="3"/>
  <c r="U112" i="3"/>
  <c r="U124" i="3"/>
  <c r="U71" i="3"/>
  <c r="U72" i="3"/>
  <c r="U118" i="3"/>
  <c r="U88" i="3"/>
  <c r="U73" i="3"/>
  <c r="U67" i="3"/>
  <c r="U76" i="3"/>
  <c r="U92" i="3"/>
  <c r="A1177" i="2" l="1"/>
  <c r="X1176" i="2"/>
  <c r="A327" i="2"/>
  <c r="X326" i="2"/>
  <c r="X107" i="2"/>
  <c r="A108" i="2"/>
  <c r="B1" i="3"/>
  <c r="A1178" i="2" l="1"/>
  <c r="X1177" i="2"/>
  <c r="A328" i="2"/>
  <c r="X327" i="2"/>
  <c r="A109" i="2"/>
  <c r="X108" i="2"/>
  <c r="T184" i="2"/>
  <c r="U184" i="2" s="1"/>
  <c r="T745" i="2"/>
  <c r="T511" i="2"/>
  <c r="U511" i="2" s="1"/>
  <c r="A1179" i="2" l="1"/>
  <c r="X1178" i="2"/>
  <c r="A329" i="2"/>
  <c r="X328" i="2"/>
  <c r="A110" i="2"/>
  <c r="X109" i="2"/>
  <c r="U745" i="2"/>
  <c r="C34" i="3"/>
  <c r="S502" i="2"/>
  <c r="T502" i="2"/>
  <c r="U502" i="2" s="1"/>
  <c r="S174" i="2"/>
  <c r="T174" i="2"/>
  <c r="U174" i="2" s="1"/>
  <c r="S136" i="2"/>
  <c r="T136" i="2"/>
  <c r="U136" i="2" s="1"/>
  <c r="T755" i="2"/>
  <c r="S153" i="2"/>
  <c r="T153" i="2"/>
  <c r="U153" i="2" s="1"/>
  <c r="S497" i="2"/>
  <c r="T497" i="2"/>
  <c r="U497" i="2" s="1"/>
  <c r="S175" i="2"/>
  <c r="T175" i="2"/>
  <c r="U175" i="2" s="1"/>
  <c r="S166" i="2"/>
  <c r="T166" i="2"/>
  <c r="U166" i="2" s="1"/>
  <c r="S91" i="2"/>
  <c r="T91" i="2"/>
  <c r="U91" i="2" s="1"/>
  <c r="S137" i="2"/>
  <c r="T137" i="2"/>
  <c r="U137" i="2" s="1"/>
  <c r="S559" i="2"/>
  <c r="T559" i="2"/>
  <c r="U559" i="2" s="1"/>
  <c r="S147" i="2"/>
  <c r="T147" i="2"/>
  <c r="U147" i="2" s="1"/>
  <c r="S165" i="2"/>
  <c r="T165" i="2"/>
  <c r="U165" i="2" s="1"/>
  <c r="S150" i="2"/>
  <c r="T150" i="2"/>
  <c r="U150" i="2" s="1"/>
  <c r="S190" i="2"/>
  <c r="T190" i="2"/>
  <c r="U190" i="2" s="1"/>
  <c r="S170" i="2"/>
  <c r="T170" i="2"/>
  <c r="U170" i="2" s="1"/>
  <c r="S164" i="2"/>
  <c r="T164" i="2"/>
  <c r="U164" i="2" s="1"/>
  <c r="S197" i="2"/>
  <c r="T197" i="2"/>
  <c r="U197" i="2" s="1"/>
  <c r="S135" i="2"/>
  <c r="T135" i="2"/>
  <c r="U135" i="2" s="1"/>
  <c r="S149" i="2"/>
  <c r="T149" i="2"/>
  <c r="U149" i="2" s="1"/>
  <c r="S144" i="2"/>
  <c r="T144" i="2"/>
  <c r="U144" i="2" s="1"/>
  <c r="S226" i="2"/>
  <c r="T226" i="2"/>
  <c r="U226" i="2" s="1"/>
  <c r="S92" i="2"/>
  <c r="T92" i="2"/>
  <c r="U92" i="2" s="1"/>
  <c r="S183" i="2"/>
  <c r="T183" i="2"/>
  <c r="U183" i="2" s="1"/>
  <c r="S145" i="2"/>
  <c r="T145" i="2"/>
  <c r="U145" i="2" s="1"/>
  <c r="S499" i="2"/>
  <c r="T499" i="2"/>
  <c r="U499" i="2" s="1"/>
  <c r="S143" i="2"/>
  <c r="T143" i="2"/>
  <c r="U143" i="2" s="1"/>
  <c r="S140" i="2"/>
  <c r="T140" i="2"/>
  <c r="U140" i="2" s="1"/>
  <c r="S561" i="2"/>
  <c r="T561" i="2"/>
  <c r="U561" i="2" s="1"/>
  <c r="S124" i="2"/>
  <c r="T124" i="2"/>
  <c r="U124" i="2" s="1"/>
  <c r="S115" i="2"/>
  <c r="T115" i="2"/>
  <c r="U115" i="2" s="1"/>
  <c r="S508" i="2"/>
  <c r="T508" i="2"/>
  <c r="U508" i="2" s="1"/>
  <c r="S186" i="2"/>
  <c r="T186" i="2"/>
  <c r="U186" i="2" s="1"/>
  <c r="S819" i="2"/>
  <c r="T819" i="2"/>
  <c r="U819" i="2" s="1"/>
  <c r="S169" i="2"/>
  <c r="T169" i="2"/>
  <c r="U169" i="2" s="1"/>
  <c r="S163" i="2"/>
  <c r="T163" i="2"/>
  <c r="U163" i="2" s="1"/>
  <c r="S255" i="2"/>
  <c r="T255" i="2"/>
  <c r="U255" i="2" s="1"/>
  <c r="S129" i="2"/>
  <c r="T129" i="2"/>
  <c r="U129" i="2" s="1"/>
  <c r="S123" i="2"/>
  <c r="T123" i="2"/>
  <c r="U123" i="2" s="1"/>
  <c r="S90" i="2"/>
  <c r="T90" i="2"/>
  <c r="S500" i="2"/>
  <c r="T500" i="2"/>
  <c r="U500" i="2" s="1"/>
  <c r="S501" i="2"/>
  <c r="T501" i="2"/>
  <c r="U501" i="2" s="1"/>
  <c r="S185" i="2"/>
  <c r="T185" i="2"/>
  <c r="S176" i="2"/>
  <c r="T176" i="2"/>
  <c r="U176" i="2" s="1"/>
  <c r="S168" i="2"/>
  <c r="T168" i="2"/>
  <c r="U168" i="2" s="1"/>
  <c r="S348" i="2"/>
  <c r="T348" i="2"/>
  <c r="U348" i="2" s="1"/>
  <c r="S128" i="2"/>
  <c r="T128" i="2"/>
  <c r="U128" i="2" s="1"/>
  <c r="S225" i="2"/>
  <c r="T225" i="2"/>
  <c r="U225" i="2" s="1"/>
  <c r="S141" i="2"/>
  <c r="T141" i="2"/>
  <c r="U141" i="2" s="1"/>
  <c r="S155" i="2"/>
  <c r="T155" i="2"/>
  <c r="U155" i="2" s="1"/>
  <c r="S154" i="2"/>
  <c r="T154" i="2"/>
  <c r="U154" i="2" s="1"/>
  <c r="S253" i="2"/>
  <c r="T253" i="2"/>
  <c r="U253" i="2" s="1"/>
  <c r="S254" i="2"/>
  <c r="T254" i="2"/>
  <c r="U254" i="2" s="1"/>
  <c r="S511" i="2"/>
  <c r="S252" i="2"/>
  <c r="T252" i="2"/>
  <c r="S754" i="2"/>
  <c r="T754" i="2"/>
  <c r="S859" i="2"/>
  <c r="T859" i="2"/>
  <c r="T513" i="2"/>
  <c r="U513" i="2" s="1"/>
  <c r="S513" i="2"/>
  <c r="T9" i="2"/>
  <c r="S9" i="2"/>
  <c r="S264" i="2"/>
  <c r="T264" i="2"/>
  <c r="T148" i="2"/>
  <c r="S148" i="2"/>
  <c r="S507" i="2"/>
  <c r="T507" i="2"/>
  <c r="A1180" i="2" l="1"/>
  <c r="X1179" i="2"/>
  <c r="A330" i="2"/>
  <c r="X329" i="2"/>
  <c r="A111" i="2"/>
  <c r="X110" i="2"/>
  <c r="U754" i="2"/>
  <c r="U859" i="2"/>
  <c r="H149" i="3"/>
  <c r="H153" i="3"/>
  <c r="H67" i="3"/>
  <c r="H152" i="3"/>
  <c r="H71" i="3"/>
  <c r="H140" i="3"/>
  <c r="H137" i="3"/>
  <c r="H115" i="3"/>
  <c r="H165" i="3"/>
  <c r="H107" i="3"/>
  <c r="H111" i="3"/>
  <c r="H81" i="3"/>
  <c r="H84" i="3"/>
  <c r="H151" i="3"/>
  <c r="H105" i="3"/>
  <c r="H92" i="3"/>
  <c r="H134" i="3"/>
  <c r="H127" i="3"/>
  <c r="H141" i="3"/>
  <c r="H120" i="3"/>
  <c r="H82" i="3"/>
  <c r="H167" i="3"/>
  <c r="U755" i="2"/>
  <c r="S755" i="2"/>
  <c r="U252" i="2"/>
  <c r="U90" i="2"/>
  <c r="D20" i="3"/>
  <c r="D18" i="3"/>
  <c r="U185" i="2"/>
  <c r="U9" i="2"/>
  <c r="U507" i="2"/>
  <c r="U264" i="2"/>
  <c r="U148" i="2"/>
  <c r="S745" i="2"/>
  <c r="S184" i="2"/>
  <c r="D26" i="3"/>
  <c r="D25" i="3"/>
  <c r="D8" i="3"/>
  <c r="D14" i="3"/>
  <c r="D19" i="3"/>
  <c r="D13" i="3"/>
  <c r="X1180" i="2" l="1"/>
  <c r="A1181" i="2"/>
  <c r="A331" i="2"/>
  <c r="X330" i="2"/>
  <c r="A112" i="2"/>
  <c r="X111" i="2"/>
  <c r="C31" i="3"/>
  <c r="C30" i="3"/>
  <c r="D27" i="3"/>
  <c r="D7" i="3"/>
  <c r="D9" i="3"/>
  <c r="D15" i="3"/>
  <c r="D21" i="3"/>
  <c r="A1182" i="2" l="1"/>
  <c r="X1181" i="2"/>
  <c r="X331" i="2"/>
  <c r="A332" i="2"/>
  <c r="X112" i="2"/>
  <c r="A113" i="2"/>
  <c r="C32" i="3"/>
  <c r="A1183" i="2" l="1"/>
  <c r="X1182" i="2"/>
  <c r="A333" i="2"/>
  <c r="X332" i="2"/>
  <c r="X113" i="2"/>
  <c r="A114" i="2"/>
  <c r="H52" i="3"/>
  <c r="E250" i="3"/>
  <c r="C361" i="3" s="1"/>
  <c r="H150" i="3"/>
  <c r="H147" i="3"/>
  <c r="G250" i="3"/>
  <c r="X1183" i="2" l="1"/>
  <c r="A1184" i="2"/>
  <c r="A334" i="2"/>
  <c r="X333" i="2"/>
  <c r="X114" i="2"/>
  <c r="A115" i="2"/>
  <c r="H250" i="3"/>
  <c r="X1184" i="2" l="1"/>
  <c r="A1185" i="2"/>
  <c r="A335" i="2"/>
  <c r="X334" i="2"/>
  <c r="X115" i="2"/>
  <c r="A116" i="2"/>
  <c r="F60" i="3"/>
  <c r="X1185" i="2" l="1"/>
  <c r="A1186" i="2"/>
  <c r="X335" i="2"/>
  <c r="A336" i="2"/>
  <c r="X116" i="2"/>
  <c r="A117" i="2"/>
  <c r="E60" i="3"/>
  <c r="X1186" i="2" l="1"/>
  <c r="A1187" i="2"/>
  <c r="X1187" i="2" s="1"/>
  <c r="X336" i="2"/>
  <c r="A337" i="2"/>
  <c r="X117" i="2"/>
  <c r="A118" i="2"/>
  <c r="X337" i="2" l="1"/>
  <c r="A338" i="2"/>
  <c r="X118" i="2"/>
  <c r="A119" i="2"/>
  <c r="X338" i="2" l="1"/>
  <c r="A339" i="2"/>
  <c r="X119" i="2"/>
  <c r="A120" i="2"/>
  <c r="X339" i="2" l="1"/>
  <c r="A340" i="2"/>
  <c r="X120" i="2"/>
  <c r="A121" i="2"/>
  <c r="X340" i="2" l="1"/>
  <c r="A341" i="2"/>
  <c r="A122" i="2"/>
  <c r="X121" i="2"/>
  <c r="D60" i="3"/>
  <c r="A342" i="2" l="1"/>
  <c r="X341" i="2"/>
  <c r="A123" i="2"/>
  <c r="X122" i="2"/>
  <c r="C60" i="3"/>
  <c r="H60" i="3" s="1"/>
  <c r="X342" i="2" l="1"/>
  <c r="A343" i="2"/>
  <c r="X123" i="2"/>
  <c r="A124" i="2"/>
  <c r="F59" i="3"/>
  <c r="E59" i="3"/>
  <c r="G59" i="3"/>
  <c r="D59" i="3"/>
  <c r="C59" i="3"/>
  <c r="A344" i="2" l="1"/>
  <c r="X343" i="2"/>
  <c r="A125" i="2"/>
  <c r="X124" i="2"/>
  <c r="H59" i="3"/>
  <c r="A345" i="2" l="1"/>
  <c r="X344" i="2"/>
  <c r="A126" i="2"/>
  <c r="X125" i="2"/>
  <c r="G56" i="3"/>
  <c r="G58" i="3"/>
  <c r="A346" i="2" l="1"/>
  <c r="X345" i="2"/>
  <c r="A127" i="2"/>
  <c r="X126" i="2"/>
  <c r="G57" i="3"/>
  <c r="G61" i="3" s="1"/>
  <c r="G53" i="3"/>
  <c r="G54" i="3" s="1"/>
  <c r="X346" i="2" l="1"/>
  <c r="A347" i="2"/>
  <c r="A128" i="2"/>
  <c r="X127" i="2"/>
  <c r="F56" i="3"/>
  <c r="F58" i="3"/>
  <c r="X347" i="2" l="1"/>
  <c r="A348" i="2"/>
  <c r="X128" i="2"/>
  <c r="A129" i="2"/>
  <c r="F53" i="3"/>
  <c r="F54" i="3" s="1"/>
  <c r="F57" i="3"/>
  <c r="F61" i="3" s="1"/>
  <c r="X348" i="2" l="1"/>
  <c r="A349" i="2"/>
  <c r="X129" i="2"/>
  <c r="A130" i="2"/>
  <c r="E53" i="3"/>
  <c r="E54" i="3" s="1"/>
  <c r="E57" i="3"/>
  <c r="E58" i="3"/>
  <c r="E56" i="3"/>
  <c r="X349" i="2" l="1"/>
  <c r="A350" i="2"/>
  <c r="X130" i="2"/>
  <c r="A131" i="2"/>
  <c r="E61" i="3"/>
  <c r="X350" i="2" l="1"/>
  <c r="A351" i="2"/>
  <c r="X131" i="2"/>
  <c r="A132" i="2"/>
  <c r="D56" i="3"/>
  <c r="D53" i="3"/>
  <c r="D54" i="3" s="1"/>
  <c r="D58" i="3"/>
  <c r="D57" i="3"/>
  <c r="X351" i="2" l="1"/>
  <c r="A352" i="2"/>
  <c r="X132" i="2"/>
  <c r="A133" i="2"/>
  <c r="D61" i="3"/>
  <c r="C53" i="3"/>
  <c r="C58" i="3"/>
  <c r="H58" i="3" s="1"/>
  <c r="C56" i="3"/>
  <c r="C57" i="3"/>
  <c r="H57" i="3" s="1"/>
  <c r="A353" i="2" l="1"/>
  <c r="X352" i="2"/>
  <c r="X133" i="2"/>
  <c r="A134" i="2"/>
  <c r="H56" i="3"/>
  <c r="C61" i="3"/>
  <c r="H61" i="3" s="1"/>
  <c r="C54" i="3"/>
  <c r="H53" i="3"/>
  <c r="H54" i="3" s="1"/>
  <c r="A354" i="2" l="1"/>
  <c r="X353" i="2"/>
  <c r="A135" i="2"/>
  <c r="X134" i="2"/>
  <c r="A355" i="2" l="1"/>
  <c r="X354" i="2"/>
  <c r="X135" i="2"/>
  <c r="A136" i="2"/>
  <c r="A356" i="2" l="1"/>
  <c r="X355" i="2"/>
  <c r="X136" i="2"/>
  <c r="A137" i="2"/>
  <c r="A357" i="2" l="1"/>
  <c r="X356" i="2"/>
  <c r="A138" i="2"/>
  <c r="X137" i="2"/>
  <c r="A358" i="2" l="1"/>
  <c r="X357" i="2"/>
  <c r="A139" i="2"/>
  <c r="X138" i="2"/>
  <c r="A359" i="2" l="1"/>
  <c r="X358" i="2"/>
  <c r="A140" i="2"/>
  <c r="X139" i="2"/>
  <c r="A360" i="2" l="1"/>
  <c r="X359" i="2"/>
  <c r="X140" i="2"/>
  <c r="A141" i="2"/>
  <c r="A361" i="2" l="1"/>
  <c r="X360" i="2"/>
  <c r="A142" i="2"/>
  <c r="X141" i="2"/>
  <c r="A362" i="2" l="1"/>
  <c r="X361" i="2"/>
  <c r="A143" i="2"/>
  <c r="X142" i="2"/>
  <c r="X362" i="2" l="1"/>
  <c r="A363" i="2"/>
  <c r="X143" i="2"/>
  <c r="A144" i="2"/>
  <c r="A364" i="2" l="1"/>
  <c r="X363" i="2"/>
  <c r="A145" i="2"/>
  <c r="X144" i="2"/>
  <c r="A365" i="2" l="1"/>
  <c r="X364" i="2"/>
  <c r="X145" i="2"/>
  <c r="A146" i="2"/>
  <c r="X365" i="2" l="1"/>
  <c r="A366" i="2"/>
  <c r="X146" i="2"/>
  <c r="A147" i="2"/>
  <c r="X366" i="2" l="1"/>
  <c r="A367" i="2"/>
  <c r="X147" i="2"/>
  <c r="A148" i="2"/>
  <c r="X367" i="2" l="1"/>
  <c r="A368" i="2"/>
  <c r="A149" i="2"/>
  <c r="X148" i="2"/>
  <c r="X368" i="2" l="1"/>
  <c r="A369" i="2"/>
  <c r="A150" i="2"/>
  <c r="X149" i="2"/>
  <c r="X369" i="2" l="1"/>
  <c r="A370" i="2"/>
  <c r="A151" i="2"/>
  <c r="X150" i="2"/>
  <c r="X370" i="2" l="1"/>
  <c r="A371" i="2"/>
  <c r="X151" i="2"/>
  <c r="A152" i="2"/>
  <c r="A372" i="2" l="1"/>
  <c r="X371" i="2"/>
  <c r="X152" i="2"/>
  <c r="A153" i="2"/>
  <c r="I206" i="4"/>
  <c r="I171" i="4"/>
  <c r="I172" i="4"/>
  <c r="I173" i="4"/>
  <c r="I174" i="4"/>
  <c r="I175" i="4"/>
  <c r="I170" i="4"/>
  <c r="I176" i="4"/>
  <c r="I169" i="4"/>
  <c r="I178" i="4"/>
  <c r="I177" i="4"/>
  <c r="I179" i="4"/>
  <c r="I200" i="4"/>
  <c r="I189" i="4"/>
  <c r="I199" i="4"/>
  <c r="I190" i="4"/>
  <c r="I203" i="4"/>
  <c r="I192" i="4"/>
  <c r="I187" i="4"/>
  <c r="I186" i="4"/>
  <c r="I182" i="4"/>
  <c r="I184" i="4"/>
  <c r="I204" i="4"/>
  <c r="I188" i="4"/>
  <c r="I205" i="4"/>
  <c r="I202" i="4"/>
  <c r="I185" i="4"/>
  <c r="I195" i="4"/>
  <c r="I197" i="4"/>
  <c r="I201" i="4"/>
  <c r="I181" i="4"/>
  <c r="I191" i="4"/>
  <c r="I198" i="4"/>
  <c r="I194" i="4"/>
  <c r="I180" i="4"/>
  <c r="I196" i="4"/>
  <c r="I183" i="4"/>
  <c r="I193" i="4"/>
  <c r="I160" i="4"/>
  <c r="I161" i="4"/>
  <c r="I153" i="4"/>
  <c r="I155" i="4"/>
  <c r="I145" i="4"/>
  <c r="I154" i="4"/>
  <c r="I146" i="4"/>
  <c r="I162" i="4"/>
  <c r="I152" i="4"/>
  <c r="I147" i="4"/>
  <c r="I163" i="4"/>
  <c r="I164" i="4"/>
  <c r="I148" i="4"/>
  <c r="I168" i="4"/>
  <c r="I165" i="4"/>
  <c r="I149" i="4"/>
  <c r="I158" i="4"/>
  <c r="I166" i="4"/>
  <c r="I150" i="4"/>
  <c r="I159" i="4"/>
  <c r="I167" i="4"/>
  <c r="I151" i="4"/>
  <c r="I156" i="4"/>
  <c r="I157" i="4"/>
  <c r="I144" i="4"/>
  <c r="I141" i="4"/>
  <c r="I136" i="4"/>
  <c r="I124" i="4"/>
  <c r="I138" i="4"/>
  <c r="I134" i="4"/>
  <c r="I122" i="4"/>
  <c r="I126" i="4"/>
  <c r="I139" i="4"/>
  <c r="I130" i="4"/>
  <c r="I117" i="4"/>
  <c r="I123" i="4"/>
  <c r="I127" i="4"/>
  <c r="I131" i="4"/>
  <c r="I121" i="4"/>
  <c r="I120" i="4"/>
  <c r="I143" i="4"/>
  <c r="I133" i="4"/>
  <c r="I137" i="4"/>
  <c r="I128" i="4"/>
  <c r="I125" i="4"/>
  <c r="I140" i="4"/>
  <c r="I115" i="4"/>
  <c r="I129" i="4"/>
  <c r="I135" i="4"/>
  <c r="I119" i="4"/>
  <c r="I132" i="4"/>
  <c r="I114" i="4"/>
  <c r="I142" i="4"/>
  <c r="I113" i="4"/>
  <c r="I118" i="4"/>
  <c r="I116" i="4"/>
  <c r="I86" i="4"/>
  <c r="I49" i="4"/>
  <c r="I35" i="4"/>
  <c r="I42" i="4"/>
  <c r="I82" i="4"/>
  <c r="I18" i="4"/>
  <c r="I65" i="4"/>
  <c r="I53" i="4"/>
  <c r="I19" i="4"/>
  <c r="I27" i="4"/>
  <c r="I12" i="4"/>
  <c r="I37" i="4"/>
  <c r="I62" i="4"/>
  <c r="I75" i="4"/>
  <c r="I108" i="4"/>
  <c r="I95" i="4"/>
  <c r="I56" i="4"/>
  <c r="I59" i="4"/>
  <c r="I67" i="4"/>
  <c r="I76" i="4"/>
  <c r="I47" i="4"/>
  <c r="I109" i="4"/>
  <c r="I69" i="4"/>
  <c r="I98" i="4"/>
  <c r="I51" i="4"/>
  <c r="I40" i="4"/>
  <c r="I104" i="4"/>
  <c r="I7" i="4"/>
  <c r="I92" i="4"/>
  <c r="I64" i="4"/>
  <c r="I25" i="4"/>
  <c r="I32" i="4"/>
  <c r="I54" i="4"/>
  <c r="I24" i="4"/>
  <c r="I14" i="4"/>
  <c r="I81" i="4"/>
  <c r="I88" i="4"/>
  <c r="I102" i="4"/>
  <c r="I10" i="4"/>
  <c r="I8" i="4"/>
  <c r="I79" i="4"/>
  <c r="I21" i="4"/>
  <c r="I90" i="4"/>
  <c r="I41" i="4"/>
  <c r="I72" i="4"/>
  <c r="I28" i="4"/>
  <c r="I77" i="4"/>
  <c r="I71" i="4"/>
  <c r="I45" i="4"/>
  <c r="I15" i="4"/>
  <c r="I43" i="4"/>
  <c r="I30" i="4"/>
  <c r="I99" i="4"/>
  <c r="I60" i="4"/>
  <c r="I97" i="4"/>
  <c r="I58" i="4"/>
  <c r="I85" i="4"/>
  <c r="I107" i="4"/>
  <c r="I33" i="4"/>
  <c r="I105" i="4"/>
  <c r="I13" i="4"/>
  <c r="I39" i="4"/>
  <c r="I106" i="4"/>
  <c r="I84" i="4"/>
  <c r="I50" i="4"/>
  <c r="I23" i="4"/>
  <c r="I34" i="4"/>
  <c r="I103" i="4"/>
  <c r="I16" i="4"/>
  <c r="I55" i="4"/>
  <c r="I26" i="4"/>
  <c r="I68" i="4"/>
  <c r="I87" i="4"/>
  <c r="I11" i="4"/>
  <c r="I80" i="4"/>
  <c r="I91" i="4"/>
  <c r="I44" i="4"/>
  <c r="I48" i="4"/>
  <c r="I63" i="4"/>
  <c r="I36" i="4"/>
  <c r="I96" i="4"/>
  <c r="I57" i="4"/>
  <c r="I61" i="4"/>
  <c r="I17" i="4"/>
  <c r="I9" i="4"/>
  <c r="I101" i="4"/>
  <c r="I74" i="4"/>
  <c r="I29" i="4"/>
  <c r="I22" i="4"/>
  <c r="I31" i="4"/>
  <c r="I93" i="4"/>
  <c r="I89" i="4"/>
  <c r="I100" i="4"/>
  <c r="I94" i="4"/>
  <c r="I38" i="4"/>
  <c r="I46" i="4"/>
  <c r="I20" i="4"/>
  <c r="I66" i="4"/>
  <c r="I83" i="4"/>
  <c r="I111" i="4"/>
  <c r="I52" i="4"/>
  <c r="I78" i="4"/>
  <c r="I70" i="4"/>
  <c r="I73" i="4"/>
  <c r="I112" i="4"/>
  <c r="I110" i="4"/>
  <c r="A373" i="2" l="1"/>
  <c r="X372" i="2"/>
  <c r="I207" i="4"/>
  <c r="X153" i="2"/>
  <c r="A154" i="2"/>
  <c r="A374" i="2" l="1"/>
  <c r="X373" i="2"/>
  <c r="A155" i="2"/>
  <c r="X154" i="2"/>
  <c r="A375" i="2" l="1"/>
  <c r="X374" i="2"/>
  <c r="A156" i="2"/>
  <c r="X155" i="2"/>
  <c r="X375" i="2" l="1"/>
  <c r="A376" i="2"/>
  <c r="A157" i="2"/>
  <c r="X156" i="2"/>
  <c r="J187" i="4"/>
  <c r="J193" i="4"/>
  <c r="J145" i="4"/>
  <c r="J144" i="4"/>
  <c r="J142" i="4"/>
  <c r="J74" i="4"/>
  <c r="J91" i="4"/>
  <c r="J97" i="4"/>
  <c r="J112" i="4"/>
  <c r="J80" i="4"/>
  <c r="J43" i="4"/>
  <c r="J76" i="4"/>
  <c r="J38" i="4"/>
  <c r="J119" i="4"/>
  <c r="J98" i="4"/>
  <c r="J186" i="4"/>
  <c r="J206" i="4"/>
  <c r="J161" i="4"/>
  <c r="J117" i="4"/>
  <c r="J139" i="4"/>
  <c r="J84" i="4"/>
  <c r="J105" i="4"/>
  <c r="J111" i="4"/>
  <c r="J67" i="4"/>
  <c r="J16" i="4"/>
  <c r="J30" i="4"/>
  <c r="J85" i="4"/>
  <c r="J199" i="4"/>
  <c r="J125" i="4"/>
  <c r="J153" i="4"/>
  <c r="J86" i="4"/>
  <c r="J168" i="4"/>
  <c r="J41" i="4"/>
  <c r="J135" i="4"/>
  <c r="J103" i="4"/>
  <c r="J173" i="4"/>
  <c r="J188" i="4"/>
  <c r="J205" i="4"/>
  <c r="J164" i="4"/>
  <c r="J128" i="4"/>
  <c r="J114" i="4"/>
  <c r="J99" i="4"/>
  <c r="J79" i="4"/>
  <c r="J42" i="4"/>
  <c r="J73" i="4"/>
  <c r="J78" i="4"/>
  <c r="J60" i="4"/>
  <c r="J57" i="4"/>
  <c r="J197" i="4"/>
  <c r="J44" i="4"/>
  <c r="J19" i="4"/>
  <c r="J104" i="4"/>
  <c r="J156" i="4"/>
  <c r="J29" i="4"/>
  <c r="J175" i="4"/>
  <c r="J189" i="4"/>
  <c r="J198" i="4"/>
  <c r="J146" i="4"/>
  <c r="J143" i="4"/>
  <c r="J122" i="4"/>
  <c r="J55" i="4"/>
  <c r="J17" i="4"/>
  <c r="J88" i="4"/>
  <c r="J13" i="4"/>
  <c r="J68" i="4"/>
  <c r="J94" i="4"/>
  <c r="J24" i="4"/>
  <c r="J163" i="4"/>
  <c r="J108" i="4"/>
  <c r="J176" i="4"/>
  <c r="J120" i="4"/>
  <c r="J46" i="4"/>
  <c r="J149" i="4"/>
  <c r="J20" i="4"/>
  <c r="J22" i="4"/>
  <c r="J154" i="4"/>
  <c r="J90" i="4"/>
  <c r="J171" i="4"/>
  <c r="J190" i="4"/>
  <c r="J204" i="4"/>
  <c r="J162" i="4"/>
  <c r="J127" i="4"/>
  <c r="J141" i="4"/>
  <c r="J82" i="4"/>
  <c r="J8" i="4"/>
  <c r="J18" i="4"/>
  <c r="J106" i="4"/>
  <c r="J40" i="4"/>
  <c r="J107" i="4"/>
  <c r="J34" i="4"/>
  <c r="J177" i="4"/>
  <c r="J124" i="4"/>
  <c r="J58" i="4"/>
  <c r="J167" i="4"/>
  <c r="J39" i="4"/>
  <c r="J200" i="4"/>
  <c r="J123" i="4"/>
  <c r="J47" i="4"/>
  <c r="J155" i="4"/>
  <c r="J92" i="4"/>
  <c r="J9" i="4"/>
  <c r="J174" i="4"/>
  <c r="J191" i="4"/>
  <c r="J194" i="4"/>
  <c r="J152" i="4"/>
  <c r="J118" i="4"/>
  <c r="J137" i="4"/>
  <c r="J37" i="4"/>
  <c r="J28" i="4"/>
  <c r="J11" i="4"/>
  <c r="J35" i="4"/>
  <c r="J49" i="4"/>
  <c r="J63" i="4"/>
  <c r="J51" i="4"/>
  <c r="J54" i="4"/>
  <c r="J23" i="4"/>
  <c r="J184" i="4"/>
  <c r="J32" i="4"/>
  <c r="J179" i="4"/>
  <c r="J201" i="4"/>
  <c r="J183" i="4"/>
  <c r="J147" i="4"/>
  <c r="J138" i="4"/>
  <c r="J132" i="4"/>
  <c r="J77" i="4"/>
  <c r="J95" i="4"/>
  <c r="J25" i="4"/>
  <c r="J15" i="4"/>
  <c r="J66" i="4"/>
  <c r="J7" i="4"/>
  <c r="J12" i="4"/>
  <c r="J181" i="4"/>
  <c r="J116" i="4"/>
  <c r="J65" i="4"/>
  <c r="J169" i="4"/>
  <c r="J202" i="4"/>
  <c r="J157" i="4"/>
  <c r="J150" i="4"/>
  <c r="J131" i="4"/>
  <c r="J134" i="4"/>
  <c r="J101" i="4"/>
  <c r="J26" i="4"/>
  <c r="J71" i="4"/>
  <c r="J27" i="4"/>
  <c r="J83" i="4"/>
  <c r="J89" i="4"/>
  <c r="J62" i="4"/>
  <c r="J130" i="4"/>
  <c r="J14" i="4"/>
  <c r="J48" i="4"/>
  <c r="J56" i="4"/>
  <c r="J53" i="4"/>
  <c r="J180" i="4"/>
  <c r="J126" i="4"/>
  <c r="J50" i="4"/>
  <c r="J178" i="4"/>
  <c r="J195" i="4"/>
  <c r="J165" i="4"/>
  <c r="J166" i="4"/>
  <c r="J113" i="4"/>
  <c r="J121" i="4"/>
  <c r="J31" i="4"/>
  <c r="J93" i="4"/>
  <c r="J45" i="4"/>
  <c r="J75" i="4"/>
  <c r="J109" i="4"/>
  <c r="J61" i="4"/>
  <c r="J33" i="4"/>
  <c r="J192" i="4"/>
  <c r="J151" i="4"/>
  <c r="J59" i="4"/>
  <c r="J110" i="4"/>
  <c r="J160" i="4"/>
  <c r="J100" i="4"/>
  <c r="J52" i="4"/>
  <c r="J182" i="4"/>
  <c r="J136" i="4"/>
  <c r="J170" i="4"/>
  <c r="J185" i="4"/>
  <c r="J158" i="4"/>
  <c r="J148" i="4"/>
  <c r="J133" i="4"/>
  <c r="J129" i="4"/>
  <c r="J69" i="4"/>
  <c r="J21" i="4"/>
  <c r="J64" i="4"/>
  <c r="J102" i="4"/>
  <c r="J10" i="4"/>
  <c r="J72" i="4"/>
  <c r="J172" i="4"/>
  <c r="J159" i="4"/>
  <c r="J115" i="4"/>
  <c r="J87" i="4"/>
  <c r="J70" i="4"/>
  <c r="J36" i="4"/>
  <c r="J96" i="4"/>
  <c r="J203" i="4"/>
  <c r="J140" i="4"/>
  <c r="J196" i="4"/>
  <c r="J81" i="4"/>
  <c r="A377" i="2" l="1"/>
  <c r="X376" i="2"/>
  <c r="A158" i="2"/>
  <c r="X157" i="2"/>
  <c r="A378" i="2" l="1"/>
  <c r="X378" i="2" s="1"/>
  <c r="X377" i="2"/>
  <c r="X158" i="2"/>
  <c r="A159" i="2"/>
  <c r="A160" i="2" l="1"/>
  <c r="X159" i="2"/>
  <c r="K179" i="4"/>
  <c r="K185" i="4"/>
  <c r="K165" i="4"/>
  <c r="K151" i="4"/>
  <c r="K139" i="4"/>
  <c r="K137" i="4"/>
  <c r="K104" i="4"/>
  <c r="K59" i="4"/>
  <c r="K71" i="4"/>
  <c r="K62" i="4"/>
  <c r="K25" i="4"/>
  <c r="K60" i="4"/>
  <c r="K196" i="4"/>
  <c r="K11" i="4"/>
  <c r="K94" i="4"/>
  <c r="K78" i="4"/>
  <c r="K105" i="4"/>
  <c r="K79" i="4"/>
  <c r="K119" i="4"/>
  <c r="K150" i="4"/>
  <c r="K189" i="4"/>
  <c r="K205" i="4"/>
  <c r="K168" i="4"/>
  <c r="K144" i="4"/>
  <c r="K127" i="4"/>
  <c r="K99" i="4"/>
  <c r="K16" i="4"/>
  <c r="K83" i="4"/>
  <c r="K100" i="4"/>
  <c r="K98" i="4"/>
  <c r="K41" i="4"/>
  <c r="K90" i="4"/>
  <c r="K194" i="4"/>
  <c r="K156" i="4"/>
  <c r="K118" i="4"/>
  <c r="K42" i="4"/>
  <c r="K27" i="4"/>
  <c r="K152" i="4"/>
  <c r="K176" i="4"/>
  <c r="K75" i="4"/>
  <c r="K45" i="4"/>
  <c r="K132" i="4"/>
  <c r="K128" i="4"/>
  <c r="K92" i="4"/>
  <c r="K24" i="4"/>
  <c r="K184" i="4"/>
  <c r="K167" i="4"/>
  <c r="K66" i="4"/>
  <c r="K203" i="4"/>
  <c r="K68" i="4"/>
  <c r="K169" i="4"/>
  <c r="K200" i="4"/>
  <c r="K195" i="4"/>
  <c r="K157" i="4"/>
  <c r="K134" i="4"/>
  <c r="K114" i="4"/>
  <c r="K91" i="4"/>
  <c r="K103" i="4"/>
  <c r="K84" i="4"/>
  <c r="K9" i="4"/>
  <c r="K20" i="4"/>
  <c r="K93" i="4"/>
  <c r="K70" i="4"/>
  <c r="K160" i="4"/>
  <c r="K80" i="4"/>
  <c r="K135" i="4"/>
  <c r="K54" i="4"/>
  <c r="K21" i="4"/>
  <c r="K131" i="4"/>
  <c r="K153" i="4"/>
  <c r="K180" i="4"/>
  <c r="K55" i="4"/>
  <c r="K170" i="4"/>
  <c r="K183" i="4"/>
  <c r="K197" i="4"/>
  <c r="K149" i="4"/>
  <c r="K125" i="4"/>
  <c r="K130" i="4"/>
  <c r="K28" i="4"/>
  <c r="K107" i="4"/>
  <c r="K17" i="4"/>
  <c r="K15" i="4"/>
  <c r="K36" i="4"/>
  <c r="K47" i="4"/>
  <c r="K89" i="4"/>
  <c r="K166" i="4"/>
  <c r="K81" i="4"/>
  <c r="K120" i="4"/>
  <c r="K32" i="4"/>
  <c r="K102" i="4"/>
  <c r="K101" i="4"/>
  <c r="K142" i="4"/>
  <c r="K147" i="4"/>
  <c r="K29" i="4"/>
  <c r="K171" i="4"/>
  <c r="K198" i="4"/>
  <c r="K206" i="4"/>
  <c r="K158" i="4"/>
  <c r="K138" i="4"/>
  <c r="K116" i="4"/>
  <c r="K95" i="4"/>
  <c r="K63" i="4"/>
  <c r="K10" i="4"/>
  <c r="K31" i="4"/>
  <c r="K13" i="4"/>
  <c r="K82" i="4"/>
  <c r="K64" i="4"/>
  <c r="K193" i="4"/>
  <c r="K8" i="4"/>
  <c r="K164" i="4"/>
  <c r="K204" i="4"/>
  <c r="K88" i="4"/>
  <c r="K124" i="4"/>
  <c r="K146" i="4"/>
  <c r="K50" i="4"/>
  <c r="K69" i="4"/>
  <c r="K177" i="4"/>
  <c r="K188" i="4"/>
  <c r="K201" i="4"/>
  <c r="K159" i="4"/>
  <c r="K143" i="4"/>
  <c r="K123" i="4"/>
  <c r="K12" i="4"/>
  <c r="K97" i="4"/>
  <c r="K26" i="4"/>
  <c r="K111" i="4"/>
  <c r="K85" i="4"/>
  <c r="K39" i="4"/>
  <c r="K34" i="4"/>
  <c r="K141" i="4"/>
  <c r="K35" i="4"/>
  <c r="K61" i="4"/>
  <c r="K74" i="4"/>
  <c r="K186" i="4"/>
  <c r="K190" i="4"/>
  <c r="K108" i="4"/>
  <c r="K202" i="4"/>
  <c r="K192" i="4"/>
  <c r="K191" i="4"/>
  <c r="K163" i="4"/>
  <c r="K133" i="4"/>
  <c r="K115" i="4"/>
  <c r="K96" i="4"/>
  <c r="K43" i="4"/>
  <c r="K106" i="4"/>
  <c r="K77" i="4"/>
  <c r="K33" i="4"/>
  <c r="K30" i="4"/>
  <c r="K14" i="4"/>
  <c r="K7" i="4"/>
  <c r="K126" i="4"/>
  <c r="K58" i="4"/>
  <c r="K109" i="4"/>
  <c r="K145" i="4"/>
  <c r="K18" i="4"/>
  <c r="K178" i="4"/>
  <c r="K57" i="4"/>
  <c r="K72" i="4"/>
  <c r="K172" i="4"/>
  <c r="K181" i="4"/>
  <c r="K182" i="4"/>
  <c r="K148" i="4"/>
  <c r="K113" i="4"/>
  <c r="K121" i="4"/>
  <c r="K73" i="4"/>
  <c r="K76" i="4"/>
  <c r="K67" i="4"/>
  <c r="K22" i="4"/>
  <c r="K37" i="4"/>
  <c r="K38" i="4"/>
  <c r="K173" i="4"/>
  <c r="K112" i="4"/>
  <c r="K44" i="4"/>
  <c r="K46" i="4"/>
  <c r="K117" i="4"/>
  <c r="K161" i="4"/>
  <c r="K48" i="4"/>
  <c r="K53" i="4"/>
  <c r="K136" i="4"/>
  <c r="K174" i="4"/>
  <c r="K199" i="4"/>
  <c r="K154" i="4"/>
  <c r="K162" i="4"/>
  <c r="K129" i="4"/>
  <c r="K140" i="4"/>
  <c r="K40" i="4"/>
  <c r="K86" i="4"/>
  <c r="K23" i="4"/>
  <c r="K49" i="4"/>
  <c r="K56" i="4"/>
  <c r="K51" i="4"/>
  <c r="K19" i="4"/>
  <c r="K175" i="4"/>
  <c r="K187" i="4"/>
  <c r="K155" i="4"/>
  <c r="K110" i="4"/>
  <c r="K122" i="4"/>
  <c r="K52" i="4"/>
  <c r="K65" i="4"/>
  <c r="K87" i="4"/>
  <c r="A161" i="2" l="1"/>
  <c r="X160" i="2"/>
  <c r="L176" i="4"/>
  <c r="L177" i="4"/>
  <c r="L172" i="4"/>
  <c r="L197" i="4"/>
  <c r="L173" i="4"/>
  <c r="L169" i="4"/>
  <c r="L171" i="4"/>
  <c r="L174" i="4"/>
  <c r="L175" i="4"/>
  <c r="L170" i="4"/>
  <c r="L178" i="4"/>
  <c r="L179" i="4"/>
  <c r="L203" i="4"/>
  <c r="L190" i="4"/>
  <c r="L192" i="4"/>
  <c r="L196" i="4"/>
  <c r="L202" i="4"/>
  <c r="L191" i="4"/>
  <c r="L201" i="4"/>
  <c r="L194" i="4"/>
  <c r="L200" i="4"/>
  <c r="L186" i="4"/>
  <c r="L185" i="4"/>
  <c r="L181" i="4"/>
  <c r="L183" i="4"/>
  <c r="L205" i="4"/>
  <c r="L198" i="4"/>
  <c r="L189" i="4"/>
  <c r="L193" i="4"/>
  <c r="L184" i="4"/>
  <c r="L182" i="4"/>
  <c r="L206" i="4"/>
  <c r="L195" i="4"/>
  <c r="L199" i="4"/>
  <c r="L188" i="4"/>
  <c r="L180" i="4"/>
  <c r="L204" i="4"/>
  <c r="L187" i="4"/>
  <c r="L151" i="4"/>
  <c r="L161" i="4"/>
  <c r="L152" i="4"/>
  <c r="L149" i="4"/>
  <c r="L153" i="4"/>
  <c r="L146" i="4"/>
  <c r="L164" i="4"/>
  <c r="L154" i="4"/>
  <c r="L160" i="4"/>
  <c r="L145" i="4"/>
  <c r="L165" i="4"/>
  <c r="L155" i="4"/>
  <c r="L150" i="4"/>
  <c r="L166" i="4"/>
  <c r="L156" i="4"/>
  <c r="L159" i="4"/>
  <c r="L167" i="4"/>
  <c r="L157" i="4"/>
  <c r="L162" i="4"/>
  <c r="L168" i="4"/>
  <c r="L158" i="4"/>
  <c r="L147" i="4"/>
  <c r="L163" i="4"/>
  <c r="L148" i="4"/>
  <c r="L144" i="4"/>
  <c r="L119" i="4"/>
  <c r="L136" i="4"/>
  <c r="L134" i="4"/>
  <c r="L116" i="4"/>
  <c r="L118" i="4"/>
  <c r="L130" i="4"/>
  <c r="L131" i="4"/>
  <c r="L126" i="4"/>
  <c r="L122" i="4"/>
  <c r="L128" i="4"/>
  <c r="L135" i="4"/>
  <c r="L133" i="4"/>
  <c r="L137" i="4"/>
  <c r="L120" i="4"/>
  <c r="L115" i="4"/>
  <c r="L125" i="4"/>
  <c r="L129" i="4"/>
  <c r="L143" i="4"/>
  <c r="L113" i="4"/>
  <c r="L141" i="4"/>
  <c r="L132" i="4"/>
  <c r="L117" i="4"/>
  <c r="L124" i="4"/>
  <c r="L114" i="4"/>
  <c r="L140" i="4"/>
  <c r="L142" i="4"/>
  <c r="L127" i="4"/>
  <c r="L121" i="4"/>
  <c r="L123" i="4"/>
  <c r="L138" i="4"/>
  <c r="L139" i="4"/>
  <c r="L16" i="4"/>
  <c r="L20" i="4"/>
  <c r="L38" i="4"/>
  <c r="L57" i="4"/>
  <c r="L67" i="4"/>
  <c r="L10" i="4"/>
  <c r="L60" i="4"/>
  <c r="L44" i="4"/>
  <c r="L71" i="4"/>
  <c r="L25" i="4"/>
  <c r="L77" i="4"/>
  <c r="L43" i="4"/>
  <c r="L85" i="4"/>
  <c r="L21" i="4"/>
  <c r="L28" i="4"/>
  <c r="L47" i="4"/>
  <c r="L65" i="4"/>
  <c r="L75" i="4"/>
  <c r="L52" i="4"/>
  <c r="L111" i="4"/>
  <c r="L49" i="4"/>
  <c r="L104" i="4"/>
  <c r="L13" i="4"/>
  <c r="L50" i="4"/>
  <c r="L31" i="4"/>
  <c r="L37" i="4"/>
  <c r="L55" i="4"/>
  <c r="L73" i="4"/>
  <c r="L83" i="4"/>
  <c r="L93" i="4"/>
  <c r="L66" i="4"/>
  <c r="L110" i="4"/>
  <c r="L74" i="4"/>
  <c r="L42" i="4"/>
  <c r="L11" i="4"/>
  <c r="L36" i="4"/>
  <c r="L45" i="4"/>
  <c r="L63" i="4"/>
  <c r="L82" i="4"/>
  <c r="L92" i="4"/>
  <c r="L18" i="4"/>
  <c r="L27" i="4"/>
  <c r="L99" i="4"/>
  <c r="L81" i="4"/>
  <c r="L86" i="4"/>
  <c r="L40" i="4"/>
  <c r="L41" i="4"/>
  <c r="L53" i="4"/>
  <c r="L72" i="4"/>
  <c r="L90" i="4"/>
  <c r="L97" i="4"/>
  <c r="L100" i="4"/>
  <c r="L105" i="4"/>
  <c r="L76" i="4"/>
  <c r="L109" i="4"/>
  <c r="L89" i="4"/>
  <c r="L12" i="4"/>
  <c r="L58" i="4"/>
  <c r="L46" i="4"/>
  <c r="L62" i="4"/>
  <c r="L80" i="4"/>
  <c r="L96" i="4"/>
  <c r="L102" i="4"/>
  <c r="L98" i="4"/>
  <c r="L94" i="4"/>
  <c r="L103" i="4"/>
  <c r="L35" i="4"/>
  <c r="L79" i="4"/>
  <c r="L22" i="4"/>
  <c r="L51" i="4"/>
  <c r="L70" i="4"/>
  <c r="L88" i="4"/>
  <c r="L101" i="4"/>
  <c r="L107" i="4"/>
  <c r="L7" i="4"/>
  <c r="L8" i="4"/>
  <c r="L69" i="4"/>
  <c r="L23" i="4"/>
  <c r="L108" i="4"/>
  <c r="L48" i="4"/>
  <c r="L9" i="4"/>
  <c r="L56" i="4"/>
  <c r="L78" i="4"/>
  <c r="L95" i="4"/>
  <c r="L106" i="4"/>
  <c r="L112" i="4"/>
  <c r="L39" i="4"/>
  <c r="L61" i="4"/>
  <c r="L87" i="4"/>
  <c r="L68" i="4"/>
  <c r="L17" i="4"/>
  <c r="L15" i="4"/>
  <c r="L33" i="4"/>
  <c r="L32" i="4"/>
  <c r="L91" i="4"/>
  <c r="L30" i="4"/>
  <c r="L19" i="4"/>
  <c r="L24" i="4"/>
  <c r="L64" i="4"/>
  <c r="L34" i="4"/>
  <c r="L29" i="4"/>
  <c r="L14" i="4"/>
  <c r="L54" i="4"/>
  <c r="L26" i="4"/>
  <c r="L84" i="4"/>
  <c r="L59" i="4"/>
  <c r="X161" i="2" l="1"/>
  <c r="A162" i="2"/>
  <c r="A163" i="2" l="1"/>
  <c r="X162" i="2"/>
  <c r="A164" i="2" l="1"/>
  <c r="X163" i="2"/>
  <c r="X164" i="2" l="1"/>
  <c r="A165" i="2"/>
  <c r="A166" i="2" l="1"/>
  <c r="X165" i="2"/>
  <c r="A167" i="2" l="1"/>
  <c r="X166" i="2"/>
  <c r="M190" i="4"/>
  <c r="M160" i="4"/>
  <c r="M83" i="4"/>
  <c r="M167" i="4"/>
  <c r="M196" i="4"/>
  <c r="M172" i="4"/>
  <c r="M22" i="4"/>
  <c r="M154" i="4"/>
  <c r="M12" i="4"/>
  <c r="M175" i="4"/>
  <c r="M70" i="4"/>
  <c r="M87" i="4"/>
  <c r="M128" i="4"/>
  <c r="M45" i="4"/>
  <c r="M93" i="4"/>
  <c r="M85" i="4"/>
  <c r="M150" i="4"/>
  <c r="M20" i="4"/>
  <c r="M142" i="4"/>
  <c r="M84" i="4"/>
  <c r="M92" i="4"/>
  <c r="M90" i="4"/>
  <c r="M102" i="4"/>
  <c r="M188" i="4"/>
  <c r="M11" i="4"/>
  <c r="M60" i="4"/>
  <c r="M65" i="4"/>
  <c r="M132" i="4"/>
  <c r="M205" i="4"/>
  <c r="M178" i="4"/>
  <c r="M109" i="4"/>
  <c r="M101" i="4"/>
  <c r="M155" i="4"/>
  <c r="M42" i="4"/>
  <c r="M180" i="4"/>
  <c r="M110" i="4"/>
  <c r="M206" i="4"/>
  <c r="M165" i="4"/>
  <c r="M29" i="4"/>
  <c r="M91" i="4"/>
  <c r="M124" i="4"/>
  <c r="M111" i="4"/>
  <c r="M119" i="4"/>
  <c r="M33" i="4"/>
  <c r="M113" i="4"/>
  <c r="M95" i="4"/>
  <c r="M148" i="4"/>
  <c r="M76" i="4"/>
  <c r="M200" i="4"/>
  <c r="M125" i="4"/>
  <c r="M152" i="4"/>
  <c r="M23" i="4"/>
  <c r="M10" i="4"/>
  <c r="M46" i="4"/>
  <c r="M16" i="4"/>
  <c r="M63" i="4"/>
  <c r="M103" i="4"/>
  <c r="M44" i="4"/>
  <c r="M199" i="4"/>
  <c r="M198" i="4"/>
  <c r="M129" i="4"/>
  <c r="M166" i="4"/>
  <c r="M50" i="4"/>
  <c r="M73" i="4"/>
  <c r="M203" i="4"/>
  <c r="M174" i="4"/>
  <c r="M43" i="4"/>
  <c r="M37" i="4"/>
  <c r="M59" i="4"/>
  <c r="M164" i="4"/>
  <c r="M141" i="4"/>
  <c r="M162" i="4"/>
  <c r="M8" i="4"/>
  <c r="M47" i="4"/>
  <c r="M32" i="4"/>
  <c r="M127" i="4"/>
  <c r="M25" i="4"/>
  <c r="M57" i="4"/>
  <c r="M161" i="4"/>
  <c r="M151" i="4"/>
  <c r="M115" i="4"/>
  <c r="M51" i="4"/>
  <c r="M118" i="4"/>
  <c r="M39" i="4"/>
  <c r="M192" i="4"/>
  <c r="M67" i="4"/>
  <c r="M81" i="4"/>
  <c r="M48" i="4"/>
  <c r="M69" i="4"/>
  <c r="M123" i="4"/>
  <c r="M133" i="4"/>
  <c r="M52" i="4"/>
  <c r="M176" i="4"/>
  <c r="M35" i="4"/>
  <c r="M121" i="4"/>
  <c r="M105" i="4"/>
  <c r="M135" i="4"/>
  <c r="M38" i="4"/>
  <c r="M195" i="4"/>
  <c r="M86" i="4"/>
  <c r="M9" i="4"/>
  <c r="M144" i="4"/>
  <c r="M14" i="4"/>
  <c r="M77" i="4"/>
  <c r="M13" i="4"/>
  <c r="M112" i="4"/>
  <c r="M194" i="4"/>
  <c r="M137" i="4"/>
  <c r="M130" i="4"/>
  <c r="M21" i="4"/>
  <c r="M30" i="4"/>
  <c r="M74" i="4"/>
  <c r="M78" i="4"/>
  <c r="M136" i="4"/>
  <c r="M88" i="4"/>
  <c r="M169" i="4"/>
  <c r="M108" i="4"/>
  <c r="M36" i="4"/>
  <c r="M159" i="4"/>
  <c r="M177" i="4"/>
  <c r="M107" i="4"/>
  <c r="M79" i="4"/>
  <c r="M106" i="4"/>
  <c r="M97" i="4"/>
  <c r="M184" i="4"/>
  <c r="M145" i="4"/>
  <c r="M64" i="4"/>
  <c r="M181" i="4"/>
  <c r="M147" i="4"/>
  <c r="M187" i="4"/>
  <c r="M61" i="4"/>
  <c r="M182" i="4"/>
  <c r="M189" i="4"/>
  <c r="M168" i="4"/>
  <c r="M116" i="4"/>
  <c r="M24" i="4"/>
  <c r="M68" i="4"/>
  <c r="M202" i="4"/>
  <c r="M126" i="4"/>
  <c r="M104" i="4"/>
  <c r="M131" i="4"/>
  <c r="M204" i="4"/>
  <c r="M82" i="4"/>
  <c r="M53" i="4"/>
  <c r="M193" i="4"/>
  <c r="M40" i="4"/>
  <c r="M157" i="4"/>
  <c r="M56" i="4"/>
  <c r="M89" i="4"/>
  <c r="M31" i="4"/>
  <c r="M15" i="4"/>
  <c r="M27" i="4"/>
  <c r="M71" i="4"/>
  <c r="M170" i="4"/>
  <c r="M98" i="4"/>
  <c r="M28" i="4"/>
  <c r="M100" i="4"/>
  <c r="M34" i="4"/>
  <c r="M80" i="4"/>
  <c r="M201" i="4"/>
  <c r="M183" i="4"/>
  <c r="M94" i="4"/>
  <c r="M139" i="4"/>
  <c r="M191" i="4"/>
  <c r="M134" i="4"/>
  <c r="M158" i="4"/>
  <c r="M66" i="4"/>
  <c r="M96" i="4"/>
  <c r="M146" i="4"/>
  <c r="M41" i="4"/>
  <c r="M17" i="4"/>
  <c r="M179" i="4"/>
  <c r="M186" i="4"/>
  <c r="M7" i="4"/>
  <c r="M185" i="4"/>
  <c r="M171" i="4"/>
  <c r="M54" i="4"/>
  <c r="M117" i="4"/>
  <c r="M122" i="4"/>
  <c r="M75" i="4"/>
  <c r="M58" i="4"/>
  <c r="M140" i="4"/>
  <c r="M120" i="4"/>
  <c r="M156" i="4"/>
  <c r="M18" i="4"/>
  <c r="M153" i="4"/>
  <c r="M55" i="4"/>
  <c r="M173" i="4"/>
  <c r="M163" i="4"/>
  <c r="M49" i="4"/>
  <c r="M143" i="4"/>
  <c r="M72" i="4"/>
  <c r="M62" i="4"/>
  <c r="M138" i="4"/>
  <c r="M19" i="4"/>
  <c r="M114" i="4"/>
  <c r="M149" i="4"/>
  <c r="M99" i="4"/>
  <c r="M197" i="4"/>
  <c r="M26" i="4"/>
  <c r="X167" i="2" l="1"/>
  <c r="A168" i="2"/>
  <c r="X168" i="2" l="1"/>
  <c r="A169" i="2"/>
  <c r="X169" i="2" l="1"/>
  <c r="A170" i="2"/>
  <c r="A171" i="2" l="1"/>
  <c r="X170" i="2"/>
  <c r="N185" i="4"/>
  <c r="P185" i="4" s="1"/>
  <c r="N164" i="4"/>
  <c r="P164" i="4" s="1"/>
  <c r="N179" i="4"/>
  <c r="P179" i="4" s="1"/>
  <c r="N196" i="4"/>
  <c r="P196" i="4" s="1"/>
  <c r="A172" i="2" l="1"/>
  <c r="X171" i="2"/>
  <c r="N166" i="4"/>
  <c r="P166" i="4" s="1"/>
  <c r="N28" i="4"/>
  <c r="P28" i="4" s="1"/>
  <c r="N8" i="4"/>
  <c r="P8" i="4" s="1"/>
  <c r="N85" i="4"/>
  <c r="P85" i="4" s="1"/>
  <c r="N88" i="4"/>
  <c r="P88" i="4" s="1"/>
  <c r="N49" i="4"/>
  <c r="P49" i="4" s="1"/>
  <c r="N144" i="4"/>
  <c r="P144" i="4" s="1"/>
  <c r="N51" i="4"/>
  <c r="P51" i="4" s="1"/>
  <c r="N82" i="4"/>
  <c r="P82" i="4" s="1"/>
  <c r="N187" i="4"/>
  <c r="P187" i="4" s="1"/>
  <c r="N96" i="4"/>
  <c r="P96" i="4" s="1"/>
  <c r="N180" i="4"/>
  <c r="P180" i="4" s="1"/>
  <c r="N122" i="4"/>
  <c r="P122" i="4" s="1"/>
  <c r="N86" i="4"/>
  <c r="P86" i="4" s="1"/>
  <c r="N153" i="4"/>
  <c r="P153" i="4" s="1"/>
  <c r="N117" i="4"/>
  <c r="P117" i="4" s="1"/>
  <c r="N143" i="4"/>
  <c r="P143" i="4" s="1"/>
  <c r="N60" i="4"/>
  <c r="P60" i="4" s="1"/>
  <c r="N184" i="4"/>
  <c r="P184" i="4" s="1"/>
  <c r="N73" i="4"/>
  <c r="P73" i="4" s="1"/>
  <c r="N46" i="4"/>
  <c r="P46" i="4" s="1"/>
  <c r="N136" i="4"/>
  <c r="P136" i="4" s="1"/>
  <c r="N108" i="4"/>
  <c r="P108" i="4" s="1"/>
  <c r="N22" i="4"/>
  <c r="P22" i="4" s="1"/>
  <c r="N100" i="4"/>
  <c r="P100" i="4" s="1"/>
  <c r="N69" i="4"/>
  <c r="P69" i="4" s="1"/>
  <c r="N191" i="4"/>
  <c r="P191" i="4" s="1"/>
  <c r="N76" i="4"/>
  <c r="P76" i="4" s="1"/>
  <c r="N173" i="4"/>
  <c r="P173" i="4" s="1"/>
  <c r="N115" i="4"/>
  <c r="P115" i="4" s="1"/>
  <c r="N139" i="4"/>
  <c r="P139" i="4" s="1"/>
  <c r="N102" i="4"/>
  <c r="P102" i="4" s="1"/>
  <c r="N27" i="4"/>
  <c r="P27" i="4" s="1"/>
  <c r="N160" i="4"/>
  <c r="P160" i="4" s="1"/>
  <c r="N178" i="4"/>
  <c r="P178" i="4" s="1"/>
  <c r="N168" i="4"/>
  <c r="P168" i="4" s="1"/>
  <c r="N176" i="4"/>
  <c r="P176" i="4" s="1"/>
  <c r="N205" i="4"/>
  <c r="P205" i="4" s="1"/>
  <c r="N15" i="4"/>
  <c r="P15" i="4" s="1"/>
  <c r="N57" i="4"/>
  <c r="P57" i="4" s="1"/>
  <c r="N40" i="4"/>
  <c r="P40" i="4" s="1"/>
  <c r="N74" i="4"/>
  <c r="P74" i="4" s="1"/>
  <c r="N158" i="4"/>
  <c r="P158" i="4" s="1"/>
  <c r="N97" i="4"/>
  <c r="P97" i="4" s="1"/>
  <c r="N177" i="4"/>
  <c r="P177" i="4" s="1"/>
  <c r="N123" i="4"/>
  <c r="P123" i="4" s="1"/>
  <c r="N113" i="4"/>
  <c r="P113" i="4" s="1"/>
  <c r="N11" i="4"/>
  <c r="P11" i="4" s="1"/>
  <c r="N78" i="4"/>
  <c r="P78" i="4" s="1"/>
  <c r="N175" i="4"/>
  <c r="P175" i="4" s="1"/>
  <c r="N64" i="4"/>
  <c r="P64" i="4" s="1"/>
  <c r="N75" i="4"/>
  <c r="P75" i="4" s="1"/>
  <c r="N12" i="4"/>
  <c r="P12" i="4" s="1"/>
  <c r="N142" i="4"/>
  <c r="P142" i="4" s="1"/>
  <c r="N106" i="4"/>
  <c r="P106" i="4" s="1"/>
  <c r="N35" i="4"/>
  <c r="P35" i="4" s="1"/>
  <c r="N23" i="4"/>
  <c r="P23" i="4" s="1"/>
  <c r="N203" i="4"/>
  <c r="P203" i="4" s="1"/>
  <c r="N193" i="4"/>
  <c r="P193" i="4" s="1"/>
  <c r="N7" i="4"/>
  <c r="P7" i="4" s="1"/>
  <c r="N58" i="4"/>
  <c r="P58" i="4" s="1"/>
  <c r="N16" i="4"/>
  <c r="P16" i="4" s="1"/>
  <c r="N52" i="4"/>
  <c r="P52" i="4" s="1"/>
  <c r="N32" i="4"/>
  <c r="P32" i="4" s="1"/>
  <c r="N140" i="4"/>
  <c r="P140" i="4" s="1"/>
  <c r="N10" i="4"/>
  <c r="P10" i="4" s="1"/>
  <c r="N110" i="4"/>
  <c r="P110" i="4" s="1"/>
  <c r="N105" i="4"/>
  <c r="P105" i="4" s="1"/>
  <c r="N13" i="4"/>
  <c r="P13" i="4" s="1"/>
  <c r="N138" i="4"/>
  <c r="P138" i="4" s="1"/>
  <c r="N189" i="4"/>
  <c r="P189" i="4" s="1"/>
  <c r="N174" i="4"/>
  <c r="P174" i="4" s="1"/>
  <c r="N50" i="4"/>
  <c r="P50" i="4" s="1"/>
  <c r="N126" i="4"/>
  <c r="P126" i="4" s="1"/>
  <c r="N109" i="4"/>
  <c r="P109" i="4" s="1"/>
  <c r="N37" i="4"/>
  <c r="P37" i="4" s="1"/>
  <c r="N47" i="4"/>
  <c r="P47" i="4" s="1"/>
  <c r="N72" i="4"/>
  <c r="P72" i="4" s="1"/>
  <c r="N95" i="4"/>
  <c r="P95" i="4" s="1"/>
  <c r="N183" i="4"/>
  <c r="P183" i="4" s="1"/>
  <c r="N202" i="4"/>
  <c r="P202" i="4" s="1"/>
  <c r="N90" i="4"/>
  <c r="P90" i="4" s="1"/>
  <c r="N20" i="4"/>
  <c r="P20" i="4" s="1"/>
  <c r="N159" i="4"/>
  <c r="P159" i="4" s="1"/>
  <c r="N165" i="4"/>
  <c r="P165" i="4" s="1"/>
  <c r="N200" i="4"/>
  <c r="P200" i="4" s="1"/>
  <c r="N141" i="4"/>
  <c r="P141" i="4" s="1"/>
  <c r="N70" i="4"/>
  <c r="P70" i="4" s="1"/>
  <c r="N204" i="4"/>
  <c r="P204" i="4" s="1"/>
  <c r="N18" i="4"/>
  <c r="P18" i="4" s="1"/>
  <c r="N186" i="4"/>
  <c r="P186" i="4" s="1"/>
  <c r="N195" i="4"/>
  <c r="P195" i="4" s="1"/>
  <c r="N128" i="4"/>
  <c r="P128" i="4" s="1"/>
  <c r="N25" i="4"/>
  <c r="P25" i="4" s="1"/>
  <c r="N147" i="4"/>
  <c r="P147" i="4" s="1"/>
  <c r="N89" i="4"/>
  <c r="P89" i="4" s="1"/>
  <c r="N43" i="4"/>
  <c r="P43" i="4" s="1"/>
  <c r="N30" i="4"/>
  <c r="P30" i="4" s="1"/>
  <c r="N112" i="4"/>
  <c r="P112" i="4" s="1"/>
  <c r="N24" i="4"/>
  <c r="P24" i="4" s="1"/>
  <c r="N81" i="4"/>
  <c r="P81" i="4" s="1"/>
  <c r="N44" i="4"/>
  <c r="P44" i="4" s="1"/>
  <c r="N192" i="4"/>
  <c r="P192" i="4" s="1"/>
  <c r="N94" i="4"/>
  <c r="P94" i="4" s="1"/>
  <c r="N63" i="4"/>
  <c r="P63" i="4" s="1"/>
  <c r="N59" i="4"/>
  <c r="P59" i="4" s="1"/>
  <c r="N155" i="4"/>
  <c r="P155" i="4" s="1"/>
  <c r="N17" i="4"/>
  <c r="P17" i="4" s="1"/>
  <c r="N103" i="4"/>
  <c r="P103" i="4" s="1"/>
  <c r="N107" i="4"/>
  <c r="P107" i="4" s="1"/>
  <c r="N124" i="4"/>
  <c r="P124" i="4" s="1"/>
  <c r="N55" i="4"/>
  <c r="P55" i="4" s="1"/>
  <c r="N129" i="4"/>
  <c r="P129" i="4" s="1"/>
  <c r="N135" i="4"/>
  <c r="P135" i="4" s="1"/>
  <c r="N125" i="4"/>
  <c r="P125" i="4" s="1"/>
  <c r="N152" i="4"/>
  <c r="P152" i="4" s="1"/>
  <c r="N172" i="4"/>
  <c r="P172" i="4" s="1"/>
  <c r="N197" i="4"/>
  <c r="P197" i="4" s="1"/>
  <c r="N182" i="4"/>
  <c r="P182" i="4" s="1"/>
  <c r="N91" i="4"/>
  <c r="P91" i="4" s="1"/>
  <c r="N151" i="4"/>
  <c r="P151" i="4" s="1"/>
  <c r="N77" i="4"/>
  <c r="P77" i="4" s="1"/>
  <c r="N53" i="4"/>
  <c r="P53" i="4" s="1"/>
  <c r="N206" i="4"/>
  <c r="P206" i="4" s="1"/>
  <c r="N29" i="4"/>
  <c r="P29" i="4" s="1"/>
  <c r="N133" i="4"/>
  <c r="P133" i="4" s="1"/>
  <c r="N157" i="4"/>
  <c r="P157" i="4" s="1"/>
  <c r="N162" i="4"/>
  <c r="P162" i="4" s="1"/>
  <c r="N38" i="4"/>
  <c r="P38" i="4" s="1"/>
  <c r="N71" i="4"/>
  <c r="P71" i="4" s="1"/>
  <c r="N163" i="4"/>
  <c r="P163" i="4" s="1"/>
  <c r="N33" i="4"/>
  <c r="P33" i="4" s="1"/>
  <c r="N19" i="4"/>
  <c r="P19" i="4" s="1"/>
  <c r="N114" i="4"/>
  <c r="P114" i="4" s="1"/>
  <c r="N132" i="4"/>
  <c r="P132" i="4" s="1"/>
  <c r="N68" i="4"/>
  <c r="P68" i="4" s="1"/>
  <c r="N181" i="4"/>
  <c r="P181" i="4" s="1"/>
  <c r="N148" i="4"/>
  <c r="P148" i="4" s="1"/>
  <c r="N48" i="4"/>
  <c r="P48" i="4" s="1"/>
  <c r="N26" i="4"/>
  <c r="P26" i="4" s="1"/>
  <c r="N93" i="4"/>
  <c r="P93" i="4" s="1"/>
  <c r="N34" i="4"/>
  <c r="P34" i="4" s="1"/>
  <c r="N150" i="4"/>
  <c r="P150" i="4" s="1"/>
  <c r="N45" i="4"/>
  <c r="P45" i="4" s="1"/>
  <c r="N66" i="4"/>
  <c r="P66" i="4" s="1"/>
  <c r="N130" i="4"/>
  <c r="P130" i="4" s="1"/>
  <c r="N56" i="4"/>
  <c r="P56" i="4" s="1"/>
  <c r="N154" i="4"/>
  <c r="P154" i="4" s="1"/>
  <c r="N170" i="4"/>
  <c r="P170" i="4" s="1"/>
  <c r="N198" i="4"/>
  <c r="P198" i="4" s="1"/>
  <c r="N41" i="4"/>
  <c r="P41" i="4" s="1"/>
  <c r="N104" i="4"/>
  <c r="P104" i="4" s="1"/>
  <c r="N149" i="4"/>
  <c r="P149" i="4" s="1"/>
  <c r="N62" i="4"/>
  <c r="P62" i="4" s="1"/>
  <c r="N80" i="4"/>
  <c r="P80" i="4" s="1"/>
  <c r="N9" i="4"/>
  <c r="P9" i="4" s="1"/>
  <c r="N98" i="4"/>
  <c r="P98" i="4" s="1"/>
  <c r="N116" i="4"/>
  <c r="P116" i="4" s="1"/>
  <c r="N161" i="4"/>
  <c r="P161" i="4" s="1"/>
  <c r="N145" i="4"/>
  <c r="P145" i="4" s="1"/>
  <c r="N188" i="4"/>
  <c r="P188" i="4" s="1"/>
  <c r="N21" i="4"/>
  <c r="P21" i="4" s="1"/>
  <c r="N194" i="4"/>
  <c r="P194" i="4" s="1"/>
  <c r="N134" i="4"/>
  <c r="P134" i="4" s="1"/>
  <c r="N39" i="4"/>
  <c r="P39" i="4" s="1"/>
  <c r="N137" i="4"/>
  <c r="P137" i="4" s="1"/>
  <c r="N169" i="4"/>
  <c r="P169" i="4" s="1"/>
  <c r="N83" i="4"/>
  <c r="P83" i="4" s="1"/>
  <c r="N36" i="4"/>
  <c r="P36" i="4" s="1"/>
  <c r="N118" i="4"/>
  <c r="P118" i="4" s="1"/>
  <c r="N156" i="4"/>
  <c r="P156" i="4" s="1"/>
  <c r="N79" i="4"/>
  <c r="P79" i="4" s="1"/>
  <c r="N167" i="4"/>
  <c r="P167" i="4" s="1"/>
  <c r="N99" i="4"/>
  <c r="P99" i="4" s="1"/>
  <c r="N127" i="4"/>
  <c r="P127" i="4" s="1"/>
  <c r="N92" i="4"/>
  <c r="P92" i="4" s="1"/>
  <c r="N84" i="4"/>
  <c r="P84" i="4" s="1"/>
  <c r="N171" i="4"/>
  <c r="P171" i="4" s="1"/>
  <c r="N65" i="4"/>
  <c r="P65" i="4" s="1"/>
  <c r="N121" i="4"/>
  <c r="P121" i="4" s="1"/>
  <c r="N199" i="4"/>
  <c r="P199" i="4" s="1"/>
  <c r="N201" i="4"/>
  <c r="P201" i="4" s="1"/>
  <c r="N61" i="4"/>
  <c r="P61" i="4" s="1"/>
  <c r="N120" i="4"/>
  <c r="P120" i="4" s="1"/>
  <c r="N67" i="4"/>
  <c r="P67" i="4" s="1"/>
  <c r="N42" i="4"/>
  <c r="P42" i="4" s="1"/>
  <c r="N111" i="4"/>
  <c r="P111" i="4" s="1"/>
  <c r="N87" i="4"/>
  <c r="P87" i="4" s="1"/>
  <c r="N54" i="4"/>
  <c r="P54" i="4" s="1"/>
  <c r="N146" i="4"/>
  <c r="P146" i="4" s="1"/>
  <c r="N190" i="4"/>
  <c r="P190" i="4" s="1"/>
  <c r="N131" i="4"/>
  <c r="P131" i="4" s="1"/>
  <c r="N119" i="4"/>
  <c r="P119" i="4" s="1"/>
  <c r="N101" i="4"/>
  <c r="P101" i="4" s="1"/>
  <c r="N14" i="4"/>
  <c r="P14" i="4" s="1"/>
  <c r="N31" i="4"/>
  <c r="P31" i="4" s="1"/>
  <c r="X172" i="2" l="1"/>
  <c r="A173" i="2"/>
  <c r="A174" i="2" l="1"/>
  <c r="X173" i="2"/>
  <c r="X174" i="2" l="1"/>
  <c r="A175" i="2"/>
  <c r="X175" i="2" l="1"/>
  <c r="A176" i="2"/>
  <c r="A177" i="2" l="1"/>
  <c r="X176" i="2"/>
  <c r="X177" i="2" l="1"/>
  <c r="A178" i="2"/>
  <c r="X178" i="2" l="1"/>
  <c r="A179" i="2"/>
  <c r="A180" i="2" l="1"/>
  <c r="X179" i="2"/>
  <c r="A181" i="2" l="1"/>
  <c r="X180" i="2"/>
  <c r="A182" i="2" l="1"/>
  <c r="X181" i="2"/>
  <c r="A183" i="2" l="1"/>
  <c r="X182" i="2"/>
  <c r="X183" i="2" l="1"/>
  <c r="A184" i="2"/>
  <c r="X184" i="2" l="1"/>
  <c r="A185" i="2"/>
  <c r="A186" i="2" l="1"/>
  <c r="X185" i="2"/>
  <c r="A187" i="2" l="1"/>
  <c r="X186" i="2"/>
  <c r="X187" i="2" l="1"/>
  <c r="A188" i="2"/>
  <c r="X188" i="2" l="1"/>
  <c r="A189" i="2"/>
  <c r="A190" i="2" l="1"/>
  <c r="X189" i="2"/>
  <c r="X190" i="2" l="1"/>
  <c r="E169" i="4"/>
  <c r="E155" i="4"/>
  <c r="E205" i="4"/>
  <c r="E170" i="4"/>
  <c r="E183" i="4"/>
  <c r="E145" i="4"/>
  <c r="D180" i="4"/>
  <c r="E159" i="4"/>
  <c r="G199" i="4"/>
  <c r="F199" i="4" s="1"/>
  <c r="E166" i="4"/>
  <c r="E199" i="4"/>
  <c r="D193" i="4"/>
  <c r="C200" i="4"/>
  <c r="E176" i="4"/>
  <c r="E149" i="4"/>
  <c r="E177" i="4"/>
  <c r="G197" i="4"/>
  <c r="F197" i="4" s="1"/>
  <c r="E154" i="4"/>
  <c r="E157" i="4"/>
  <c r="D201" i="4"/>
  <c r="D202" i="4"/>
  <c r="C188" i="4"/>
  <c r="E195" i="4"/>
  <c r="E198" i="4"/>
  <c r="E168" i="4"/>
  <c r="G202" i="4"/>
  <c r="F202" i="4" s="1"/>
  <c r="E194" i="4"/>
  <c r="E192" i="4"/>
  <c r="C206" i="4"/>
  <c r="E178" i="4"/>
  <c r="G200" i="4"/>
  <c r="F200" i="4" s="1"/>
  <c r="E175" i="4"/>
  <c r="E150" i="4"/>
  <c r="G194" i="4"/>
  <c r="F194" i="4" s="1"/>
  <c r="D198" i="4"/>
  <c r="E156" i="4"/>
  <c r="E186" i="4"/>
  <c r="E146" i="4"/>
  <c r="E153" i="4"/>
  <c r="E197" i="4"/>
  <c r="E162" i="4"/>
  <c r="E165" i="4"/>
  <c r="E173" i="4"/>
  <c r="E188" i="4"/>
  <c r="C201" i="4"/>
  <c r="G203" i="4"/>
  <c r="F203" i="4" s="1"/>
  <c r="C205" i="4"/>
  <c r="D204" i="4"/>
  <c r="D205" i="4"/>
  <c r="E161" i="4"/>
  <c r="G188" i="4"/>
  <c r="F188" i="4" s="1"/>
  <c r="E147" i="4"/>
  <c r="G205" i="4"/>
  <c r="F205" i="4" s="1"/>
  <c r="E202" i="4"/>
  <c r="G180" i="4"/>
  <c r="F180" i="4" s="1"/>
  <c r="E148" i="4"/>
  <c r="D200" i="4"/>
  <c r="E181" i="4"/>
  <c r="E167" i="4"/>
  <c r="E200" i="4"/>
  <c r="D194" i="4"/>
  <c r="D197" i="4"/>
  <c r="C198" i="4"/>
  <c r="C202" i="4"/>
  <c r="C204" i="4"/>
  <c r="E201" i="4"/>
  <c r="E158" i="4"/>
  <c r="E206" i="4"/>
  <c r="E185" i="4"/>
  <c r="C180" i="4"/>
  <c r="E152" i="4"/>
  <c r="D188" i="4"/>
  <c r="E191" i="4"/>
  <c r="E204" i="4"/>
  <c r="D179" i="4"/>
  <c r="E182" i="4"/>
  <c r="G201" i="4"/>
  <c r="F201" i="4" s="1"/>
  <c r="C197" i="4"/>
  <c r="G198" i="4"/>
  <c r="F198" i="4" s="1"/>
  <c r="E172" i="4"/>
  <c r="E164" i="4"/>
  <c r="E189" i="4"/>
  <c r="E171" i="4"/>
  <c r="G206" i="4"/>
  <c r="F206" i="4" s="1"/>
  <c r="C194" i="4"/>
  <c r="E144" i="4"/>
  <c r="E184" i="4"/>
  <c r="C203" i="4"/>
  <c r="C199" i="4"/>
  <c r="G193" i="4"/>
  <c r="F193" i="4" s="1"/>
  <c r="E193" i="4"/>
  <c r="D203" i="4"/>
  <c r="E187" i="4"/>
  <c r="C193" i="4"/>
  <c r="C179" i="4"/>
  <c r="D206" i="4"/>
  <c r="E190" i="4"/>
  <c r="E180" i="4"/>
  <c r="E160" i="4"/>
  <c r="D199" i="4"/>
  <c r="G179" i="4"/>
  <c r="F179" i="4" s="1"/>
  <c r="G204" i="4"/>
  <c r="F204" i="4" s="1"/>
  <c r="E179" i="4"/>
  <c r="E163" i="4"/>
  <c r="E151" i="4"/>
  <c r="E203" i="4"/>
  <c r="E196" i="4"/>
  <c r="E174" i="4"/>
  <c r="C176" i="4"/>
  <c r="D176" i="4"/>
  <c r="G176" i="4"/>
  <c r="F176" i="4" s="1"/>
  <c r="D166" i="4"/>
  <c r="D182" i="4"/>
  <c r="D155" i="4"/>
  <c r="D165" i="4"/>
  <c r="D160" i="4"/>
  <c r="D152" i="4"/>
  <c r="D187" i="4"/>
  <c r="D184" i="4"/>
  <c r="D156" i="4"/>
  <c r="D162" i="4"/>
  <c r="D147" i="4"/>
  <c r="D159" i="4"/>
  <c r="D169" i="4"/>
  <c r="D190" i="4"/>
  <c r="D175" i="4"/>
  <c r="D173" i="4"/>
  <c r="D191" i="4"/>
  <c r="D164" i="4"/>
  <c r="D146" i="4"/>
  <c r="D145" i="4"/>
  <c r="D170" i="4"/>
  <c r="D196" i="4"/>
  <c r="D163" i="4"/>
  <c r="D178" i="4"/>
  <c r="D154" i="4"/>
  <c r="D195" i="4"/>
  <c r="D174" i="4"/>
  <c r="D153" i="4"/>
  <c r="D161" i="4"/>
  <c r="D172" i="4"/>
  <c r="D189" i="4"/>
  <c r="D177" i="4"/>
  <c r="D157" i="4"/>
  <c r="D171" i="4"/>
  <c r="D167" i="4"/>
  <c r="D183" i="4"/>
  <c r="D150" i="4"/>
  <c r="D192" i="4"/>
  <c r="D149" i="4"/>
  <c r="D158" i="4"/>
  <c r="D151" i="4"/>
  <c r="D148" i="4"/>
  <c r="D186" i="4"/>
  <c r="D144" i="4"/>
  <c r="D185" i="4"/>
  <c r="D168" i="4"/>
  <c r="D181" i="4"/>
  <c r="C196" i="4"/>
  <c r="G196" i="4"/>
  <c r="F196" i="4" s="1"/>
  <c r="G166" i="4"/>
  <c r="F166" i="4" s="1"/>
  <c r="C158" i="4"/>
  <c r="C166" i="4"/>
  <c r="C167" i="4"/>
  <c r="C144" i="4"/>
  <c r="C177" i="4"/>
  <c r="C151" i="4"/>
  <c r="C147" i="4"/>
  <c r="C175" i="4"/>
  <c r="G147" i="4"/>
  <c r="F147" i="4" s="1"/>
  <c r="G167" i="4"/>
  <c r="F167" i="4" s="1"/>
  <c r="G175" i="4"/>
  <c r="F175" i="4" s="1"/>
  <c r="G178" i="4"/>
  <c r="F178" i="4" s="1"/>
  <c r="G158" i="4"/>
  <c r="F158" i="4" s="1"/>
  <c r="G151" i="4"/>
  <c r="F151" i="4" s="1"/>
  <c r="G177" i="4"/>
  <c r="F177" i="4" s="1"/>
  <c r="C178" i="4"/>
  <c r="G144" i="4"/>
  <c r="F144" i="4" s="1"/>
  <c r="G146" i="4"/>
  <c r="F146" i="4" s="1"/>
  <c r="C172" i="4"/>
  <c r="G172" i="4"/>
  <c r="F172" i="4" s="1"/>
  <c r="C154" i="4"/>
  <c r="G156" i="4"/>
  <c r="F156" i="4" s="1"/>
  <c r="C186" i="4"/>
  <c r="C146" i="4"/>
  <c r="C153" i="4"/>
  <c r="G149" i="4"/>
  <c r="F149" i="4" s="1"/>
  <c r="G153" i="4"/>
  <c r="F153" i="4" s="1"/>
  <c r="G186" i="4"/>
  <c r="F186" i="4" s="1"/>
  <c r="C156" i="4"/>
  <c r="C145" i="4"/>
  <c r="G145" i="4"/>
  <c r="F145" i="4" s="1"/>
  <c r="C149" i="4"/>
  <c r="G154" i="4"/>
  <c r="F154" i="4" s="1"/>
  <c r="G163" i="4"/>
  <c r="F163" i="4" s="1"/>
  <c r="C164" i="4"/>
  <c r="C155" i="4"/>
  <c r="C163" i="4"/>
  <c r="G155" i="4"/>
  <c r="F155" i="4" s="1"/>
  <c r="G148" i="4"/>
  <c r="F148" i="4" s="1"/>
  <c r="C148" i="4"/>
  <c r="G164" i="4"/>
  <c r="F164" i="4" s="1"/>
  <c r="G161" i="4"/>
  <c r="F161" i="4" s="1"/>
  <c r="C161" i="4"/>
  <c r="C181" i="4"/>
  <c r="C191" i="4"/>
  <c r="C192" i="4"/>
  <c r="C150" i="4"/>
  <c r="C190" i="4"/>
  <c r="C182" i="4"/>
  <c r="C168" i="4"/>
  <c r="C169" i="4"/>
  <c r="C189" i="4"/>
  <c r="C170" i="4"/>
  <c r="C195" i="4"/>
  <c r="C184" i="4"/>
  <c r="C157" i="4"/>
  <c r="C187" i="4"/>
  <c r="C171" i="4"/>
  <c r="C152" i="4"/>
  <c r="C159" i="4"/>
  <c r="C173" i="4"/>
  <c r="C160" i="4"/>
  <c r="C162" i="4"/>
  <c r="G160" i="4"/>
  <c r="F160" i="4" s="1"/>
  <c r="G162" i="4"/>
  <c r="F162" i="4" s="1"/>
  <c r="C174" i="4"/>
  <c r="C185" i="4"/>
  <c r="C183" i="4"/>
  <c r="C165" i="4"/>
  <c r="D126" i="4"/>
  <c r="D129" i="4"/>
  <c r="D140" i="4"/>
  <c r="G127" i="4"/>
  <c r="F127" i="4" s="1"/>
  <c r="G115" i="4"/>
  <c r="F115" i="4" s="1"/>
  <c r="E133" i="4"/>
  <c r="C135" i="4"/>
  <c r="E140" i="4"/>
  <c r="C131" i="4"/>
  <c r="C143" i="4"/>
  <c r="E113" i="4"/>
  <c r="D134" i="4"/>
  <c r="G132" i="4"/>
  <c r="F132" i="4" s="1"/>
  <c r="D120" i="4"/>
  <c r="D119" i="4"/>
  <c r="C127" i="4"/>
  <c r="C129" i="4"/>
  <c r="D135" i="4"/>
  <c r="E135" i="4"/>
  <c r="C114" i="4"/>
  <c r="D137" i="4"/>
  <c r="E119" i="4"/>
  <c r="C125" i="4"/>
  <c r="C120" i="4"/>
  <c r="E136" i="4"/>
  <c r="C121" i="4"/>
  <c r="E115" i="4"/>
  <c r="E142" i="4"/>
  <c r="E134" i="4"/>
  <c r="E132" i="4"/>
  <c r="C133" i="4"/>
  <c r="C113" i="4"/>
  <c r="E129" i="4"/>
  <c r="C142" i="4"/>
  <c r="E130" i="4"/>
  <c r="G135" i="4"/>
  <c r="F135" i="4" s="1"/>
  <c r="G142" i="4"/>
  <c r="F142" i="4" s="1"/>
  <c r="C128" i="4"/>
  <c r="C122" i="4"/>
  <c r="E122" i="4"/>
  <c r="D118" i="4"/>
  <c r="E137" i="4"/>
  <c r="D125" i="4"/>
  <c r="G133" i="4"/>
  <c r="F133" i="4" s="1"/>
  <c r="D142" i="4"/>
  <c r="G117" i="4"/>
  <c r="F117" i="4" s="1"/>
  <c r="G118" i="4"/>
  <c r="F118" i="4" s="1"/>
  <c r="G121" i="4"/>
  <c r="F121" i="4" s="1"/>
  <c r="D113" i="4"/>
  <c r="G126" i="4"/>
  <c r="F126" i="4" s="1"/>
  <c r="G130" i="4"/>
  <c r="F130" i="4" s="1"/>
  <c r="D117" i="4"/>
  <c r="E128" i="4"/>
  <c r="E118" i="4"/>
  <c r="G139" i="4"/>
  <c r="F139" i="4" s="1"/>
  <c r="D123" i="4"/>
  <c r="D116" i="4"/>
  <c r="E121" i="4"/>
  <c r="G137" i="4"/>
  <c r="F137" i="4" s="1"/>
  <c r="G120" i="4"/>
  <c r="F120" i="4" s="1"/>
  <c r="G140" i="4"/>
  <c r="F140" i="4" s="1"/>
  <c r="E143" i="4"/>
  <c r="E124" i="4"/>
  <c r="G114" i="4"/>
  <c r="F114" i="4" s="1"/>
  <c r="G123" i="4"/>
  <c r="F123" i="4" s="1"/>
  <c r="C123" i="4"/>
  <c r="D115" i="4"/>
  <c r="G125" i="4"/>
  <c r="F125" i="4" s="1"/>
  <c r="E141" i="4"/>
  <c r="G116" i="4"/>
  <c r="F116" i="4" s="1"/>
  <c r="D124" i="4"/>
  <c r="G124" i="4"/>
  <c r="F124" i="4" s="1"/>
  <c r="E114" i="4"/>
  <c r="G143" i="4"/>
  <c r="F143" i="4" s="1"/>
  <c r="C130" i="4"/>
  <c r="G136" i="4"/>
  <c r="F136" i="4" s="1"/>
  <c r="D130" i="4"/>
  <c r="D143" i="4"/>
  <c r="E117" i="4"/>
  <c r="D127" i="4"/>
  <c r="G119" i="4"/>
  <c r="F119" i="4" s="1"/>
  <c r="C138" i="4"/>
  <c r="E8" i="4"/>
  <c r="C132" i="4"/>
  <c r="E131" i="4"/>
  <c r="G138" i="4"/>
  <c r="F138" i="4" s="1"/>
  <c r="E125" i="4"/>
  <c r="E138" i="4"/>
  <c r="D114" i="4"/>
  <c r="C140" i="4"/>
  <c r="D122" i="4"/>
  <c r="E126" i="4"/>
  <c r="C115" i="4"/>
  <c r="C134" i="4"/>
  <c r="G134" i="4"/>
  <c r="F134" i="4" s="1"/>
  <c r="E120" i="4"/>
  <c r="C137" i="4"/>
  <c r="E139" i="4"/>
  <c r="D133" i="4"/>
  <c r="C126" i="4"/>
  <c r="C119" i="4"/>
  <c r="G131" i="4"/>
  <c r="F131" i="4" s="1"/>
  <c r="D138" i="4"/>
  <c r="E127" i="4"/>
  <c r="D132" i="4"/>
  <c r="D131" i="4"/>
  <c r="G128" i="4"/>
  <c r="F128" i="4" s="1"/>
  <c r="G129" i="4"/>
  <c r="F129" i="4" s="1"/>
  <c r="D136" i="4"/>
  <c r="C117" i="4"/>
  <c r="C136" i="4"/>
  <c r="D121" i="4"/>
  <c r="C139" i="4"/>
  <c r="D128" i="4"/>
  <c r="G141" i="4"/>
  <c r="F141" i="4" s="1"/>
  <c r="C118" i="4"/>
  <c r="C116" i="4"/>
  <c r="D139" i="4"/>
  <c r="D141" i="4"/>
  <c r="C124" i="4"/>
  <c r="E123" i="4"/>
  <c r="C141" i="4"/>
  <c r="G113" i="4"/>
  <c r="F113" i="4" s="1"/>
  <c r="E116" i="4"/>
  <c r="G157" i="4"/>
  <c r="F157" i="4" s="1"/>
  <c r="G173" i="4"/>
  <c r="F173" i="4" s="1"/>
  <c r="G169" i="4"/>
  <c r="F169" i="4" s="1"/>
  <c r="G192" i="4"/>
  <c r="F192" i="4" s="1"/>
  <c r="G168" i="4"/>
  <c r="F168" i="4" s="1"/>
  <c r="G150" i="4"/>
  <c r="F150" i="4" s="1"/>
  <c r="G189" i="4"/>
  <c r="F189" i="4" s="1"/>
  <c r="G152" i="4"/>
  <c r="F152" i="4" s="1"/>
  <c r="G184" i="4"/>
  <c r="F184" i="4" s="1"/>
  <c r="G190" i="4"/>
  <c r="F190" i="4" s="1"/>
  <c r="G182" i="4"/>
  <c r="F182" i="4" s="1"/>
  <c r="G165" i="4"/>
  <c r="F165" i="4" s="1"/>
  <c r="G122" i="4"/>
  <c r="F122" i="4" s="1"/>
  <c r="G170" i="4"/>
  <c r="F170" i="4" s="1"/>
  <c r="G181" i="4"/>
  <c r="F181" i="4" s="1"/>
  <c r="G195" i="4"/>
  <c r="F195" i="4" s="1"/>
  <c r="G183" i="4"/>
  <c r="F183" i="4" s="1"/>
  <c r="G171" i="4"/>
  <c r="F171" i="4" s="1"/>
  <c r="G191" i="4"/>
  <c r="F191" i="4" s="1"/>
  <c r="G185" i="4"/>
  <c r="F185" i="4" s="1"/>
  <c r="G187" i="4"/>
  <c r="F187" i="4" s="1"/>
  <c r="G174" i="4"/>
  <c r="F174" i="4" s="1"/>
  <c r="G159" i="4"/>
  <c r="F159" i="4" s="1"/>
  <c r="C81" i="4"/>
  <c r="D36" i="4"/>
  <c r="C101" i="4"/>
  <c r="C109" i="4"/>
  <c r="C30" i="4"/>
  <c r="C73" i="4"/>
  <c r="G68" i="4"/>
  <c r="F68" i="4" s="1"/>
  <c r="D78" i="4"/>
  <c r="G101" i="4"/>
  <c r="F101" i="4" s="1"/>
  <c r="G29" i="4"/>
  <c r="F29" i="4" s="1"/>
  <c r="G55" i="4"/>
  <c r="F55" i="4" s="1"/>
  <c r="E87" i="4"/>
  <c r="D23" i="4"/>
  <c r="E44" i="4"/>
  <c r="G36" i="4"/>
  <c r="F36" i="4" s="1"/>
  <c r="D30" i="4"/>
  <c r="G54" i="4"/>
  <c r="F54" i="4" s="1"/>
  <c r="G8" i="4"/>
  <c r="F8" i="4" s="1"/>
  <c r="D55" i="4"/>
  <c r="G95" i="4"/>
  <c r="F95" i="4" s="1"/>
  <c r="C105" i="4"/>
  <c r="D46" i="4"/>
  <c r="C16" i="4"/>
  <c r="E40" i="4"/>
  <c r="C8" i="4"/>
  <c r="D38" i="4"/>
  <c r="D17" i="4"/>
  <c r="C95" i="4"/>
  <c r="E57" i="4"/>
  <c r="C58" i="4"/>
  <c r="C47" i="4"/>
  <c r="D108" i="4"/>
  <c r="G23" i="4"/>
  <c r="F23" i="4" s="1"/>
  <c r="C55" i="4"/>
  <c r="E67" i="4"/>
  <c r="G77" i="4"/>
  <c r="F77" i="4" s="1"/>
  <c r="D35" i="4"/>
  <c r="G21" i="4"/>
  <c r="F21" i="4" s="1"/>
  <c r="C37" i="4"/>
  <c r="C77" i="4"/>
  <c r="C48" i="4"/>
  <c r="E42" i="4"/>
  <c r="D56" i="4"/>
  <c r="C34" i="4"/>
  <c r="E54" i="4"/>
  <c r="E88" i="4"/>
  <c r="E21" i="4"/>
  <c r="G93" i="4"/>
  <c r="F93" i="4" s="1"/>
  <c r="G66" i="4"/>
  <c r="F66" i="4" s="1"/>
  <c r="C90" i="4"/>
  <c r="D12" i="4"/>
  <c r="C110" i="4"/>
  <c r="D29" i="4"/>
  <c r="G108" i="4"/>
  <c r="F108" i="4" s="1"/>
  <c r="E41" i="4"/>
  <c r="C28" i="4"/>
  <c r="G65" i="4"/>
  <c r="F65" i="4" s="1"/>
  <c r="C94" i="4"/>
  <c r="D97" i="4"/>
  <c r="D103" i="4"/>
  <c r="C52" i="4"/>
  <c r="G31" i="4"/>
  <c r="F31" i="4" s="1"/>
  <c r="D9" i="4"/>
  <c r="E43" i="4"/>
  <c r="D13" i="4"/>
  <c r="G15" i="4"/>
  <c r="F15" i="4" s="1"/>
  <c r="C71" i="4"/>
  <c r="E10" i="4"/>
  <c r="D94" i="4"/>
  <c r="E60" i="4"/>
  <c r="D48" i="4"/>
  <c r="D112" i="4"/>
  <c r="D100" i="4"/>
  <c r="C15" i="4"/>
  <c r="E102" i="4"/>
  <c r="C72" i="4"/>
  <c r="C24" i="4"/>
  <c r="D47" i="4"/>
  <c r="D45" i="4"/>
  <c r="D80" i="4"/>
  <c r="D88" i="4"/>
  <c r="D86" i="4"/>
  <c r="E29" i="4"/>
  <c r="D14" i="4"/>
  <c r="E74" i="4"/>
  <c r="C46" i="4"/>
  <c r="D104" i="4"/>
  <c r="G12" i="4"/>
  <c r="F12" i="4" s="1"/>
  <c r="C45" i="4"/>
  <c r="D73" i="4"/>
  <c r="E18" i="4"/>
  <c r="D33" i="4"/>
  <c r="E82" i="4"/>
  <c r="C26" i="4"/>
  <c r="C18" i="4"/>
  <c r="E105" i="4"/>
  <c r="G67" i="4"/>
  <c r="F67" i="4" s="1"/>
  <c r="C12" i="4"/>
  <c r="C33" i="4"/>
  <c r="C69" i="4"/>
  <c r="C86" i="4"/>
  <c r="D68" i="4"/>
  <c r="D84" i="4"/>
  <c r="D20" i="4"/>
  <c r="E69" i="4"/>
  <c r="C40" i="4"/>
  <c r="E81" i="4"/>
  <c r="C65" i="4"/>
  <c r="D107" i="4"/>
  <c r="D81" i="4"/>
  <c r="G79" i="4"/>
  <c r="F79" i="4" s="1"/>
  <c r="D43" i="4"/>
  <c r="C32" i="4"/>
  <c r="D15" i="4"/>
  <c r="E16" i="4"/>
  <c r="D72" i="4"/>
  <c r="C85" i="4"/>
  <c r="C70" i="4"/>
  <c r="C91" i="4"/>
  <c r="G50" i="4"/>
  <c r="F50" i="4" s="1"/>
  <c r="E107" i="4"/>
  <c r="C78" i="4"/>
  <c r="E51" i="4"/>
  <c r="G106" i="4"/>
  <c r="F106" i="4" s="1"/>
  <c r="G61" i="4"/>
  <c r="F61" i="4" s="1"/>
  <c r="E101" i="4"/>
  <c r="C97" i="4"/>
  <c r="D42" i="4"/>
  <c r="G20" i="4"/>
  <c r="F20" i="4" s="1"/>
  <c r="D91" i="4"/>
  <c r="G102" i="4"/>
  <c r="F102" i="4" s="1"/>
  <c r="G109" i="4"/>
  <c r="F109" i="4" s="1"/>
  <c r="D8" i="4"/>
  <c r="C35" i="4"/>
  <c r="G70" i="4"/>
  <c r="F70" i="4" s="1"/>
  <c r="E32" i="4"/>
  <c r="G73" i="4"/>
  <c r="F73" i="4" s="1"/>
  <c r="E61" i="4"/>
  <c r="C75" i="4"/>
  <c r="E47" i="4"/>
  <c r="C103" i="4"/>
  <c r="E30" i="4"/>
  <c r="G18" i="4"/>
  <c r="F18" i="4" s="1"/>
  <c r="D59" i="4"/>
  <c r="G28" i="4"/>
  <c r="F28" i="4" s="1"/>
  <c r="G99" i="4"/>
  <c r="F99" i="4" s="1"/>
  <c r="D63" i="4"/>
  <c r="E100" i="4"/>
  <c r="G103" i="4"/>
  <c r="F103" i="4" s="1"/>
  <c r="D66" i="4"/>
  <c r="G86" i="4"/>
  <c r="F86" i="4" s="1"/>
  <c r="E9" i="4"/>
  <c r="G76" i="4"/>
  <c r="F76" i="4" s="1"/>
  <c r="G13" i="4"/>
  <c r="F13" i="4" s="1"/>
  <c r="E36" i="4"/>
  <c r="G90" i="4"/>
  <c r="F90" i="4" s="1"/>
  <c r="G60" i="4"/>
  <c r="F60" i="4" s="1"/>
  <c r="G88" i="4"/>
  <c r="F88" i="4" s="1"/>
  <c r="E55" i="4"/>
  <c r="G80" i="4"/>
  <c r="F80" i="4" s="1"/>
  <c r="G62" i="4"/>
  <c r="F62" i="4" s="1"/>
  <c r="G43" i="4"/>
  <c r="F43" i="4" s="1"/>
  <c r="D101" i="4"/>
  <c r="C54" i="4"/>
  <c r="G74" i="4"/>
  <c r="F74" i="4" s="1"/>
  <c r="E97" i="4"/>
  <c r="D70" i="4"/>
  <c r="E78" i="4"/>
  <c r="C20" i="4"/>
  <c r="C57" i="4"/>
  <c r="D93" i="4"/>
  <c r="D21" i="4"/>
  <c r="E58" i="4"/>
  <c r="G104" i="4"/>
  <c r="F104" i="4" s="1"/>
  <c r="E22" i="4"/>
  <c r="D27" i="4"/>
  <c r="G19" i="4"/>
  <c r="F19" i="4" s="1"/>
  <c r="G110" i="4"/>
  <c r="F110" i="4" s="1"/>
  <c r="G87" i="4"/>
  <c r="F87" i="4" s="1"/>
  <c r="D32" i="4"/>
  <c r="C61" i="4"/>
  <c r="C74" i="4"/>
  <c r="G59" i="4"/>
  <c r="F59" i="4" s="1"/>
  <c r="D95" i="4"/>
  <c r="C88" i="4"/>
  <c r="C89" i="4"/>
  <c r="G49" i="4"/>
  <c r="F49" i="4" s="1"/>
  <c r="C98" i="4"/>
  <c r="E72" i="4"/>
  <c r="E68" i="4"/>
  <c r="E70" i="4"/>
  <c r="D34" i="4"/>
  <c r="D76" i="4"/>
  <c r="D71" i="4"/>
  <c r="D52" i="4"/>
  <c r="E89" i="4"/>
  <c r="D75" i="4"/>
  <c r="C21" i="4"/>
  <c r="G10" i="4"/>
  <c r="F10" i="4" s="1"/>
  <c r="E56" i="4"/>
  <c r="D90" i="4"/>
  <c r="C66" i="4"/>
  <c r="D25" i="4"/>
  <c r="G58" i="4"/>
  <c r="F58" i="4" s="1"/>
  <c r="E83" i="4"/>
  <c r="G81" i="4"/>
  <c r="F81" i="4" s="1"/>
  <c r="D40" i="4"/>
  <c r="G91" i="4"/>
  <c r="F91" i="4" s="1"/>
  <c r="D53" i="4"/>
  <c r="E77" i="4"/>
  <c r="D79" i="4"/>
  <c r="C84" i="4"/>
  <c r="E106" i="4"/>
  <c r="E99" i="4"/>
  <c r="D61" i="4"/>
  <c r="E52" i="4"/>
  <c r="G26" i="4"/>
  <c r="F26" i="4" s="1"/>
  <c r="G51" i="4"/>
  <c r="F51" i="4" s="1"/>
  <c r="E90" i="4"/>
  <c r="E14" i="4"/>
  <c r="G53" i="4"/>
  <c r="F53" i="4" s="1"/>
  <c r="D57" i="4"/>
  <c r="C83" i="4"/>
  <c r="D102" i="4"/>
  <c r="G112" i="4"/>
  <c r="F112" i="4" s="1"/>
  <c r="E26" i="4"/>
  <c r="C60" i="4"/>
  <c r="G111" i="4"/>
  <c r="F111" i="4" s="1"/>
  <c r="G37" i="4"/>
  <c r="F37" i="4" s="1"/>
  <c r="D67" i="4"/>
  <c r="C50" i="4"/>
  <c r="G32" i="4"/>
  <c r="F32" i="4" s="1"/>
  <c r="G52" i="4"/>
  <c r="F52" i="4" s="1"/>
  <c r="G82" i="4"/>
  <c r="F82" i="4" s="1"/>
  <c r="E79" i="4"/>
  <c r="E112" i="4"/>
  <c r="D39" i="4"/>
  <c r="G42" i="4"/>
  <c r="F42" i="4" s="1"/>
  <c r="C93" i="4"/>
  <c r="D49" i="4"/>
  <c r="E80" i="4"/>
  <c r="E65" i="4"/>
  <c r="G72" i="4"/>
  <c r="F72" i="4" s="1"/>
  <c r="D111" i="4"/>
  <c r="C92" i="4"/>
  <c r="G47" i="4"/>
  <c r="F47" i="4" s="1"/>
  <c r="C67" i="4"/>
  <c r="E50" i="4"/>
  <c r="G38" i="4"/>
  <c r="F38" i="4" s="1"/>
  <c r="E64" i="4"/>
  <c r="D65" i="4"/>
  <c r="C56" i="4"/>
  <c r="E11" i="4"/>
  <c r="E92" i="4"/>
  <c r="C96" i="4"/>
  <c r="E76" i="4"/>
  <c r="E33" i="4"/>
  <c r="G100" i="4"/>
  <c r="F100" i="4" s="1"/>
  <c r="C19" i="4"/>
  <c r="C39" i="4"/>
  <c r="C104" i="4"/>
  <c r="D22" i="4"/>
  <c r="E23" i="4"/>
  <c r="C107" i="4"/>
  <c r="D74" i="4"/>
  <c r="C14" i="4"/>
  <c r="E12" i="4"/>
  <c r="C9" i="4"/>
  <c r="D31" i="4"/>
  <c r="G56" i="4"/>
  <c r="F56" i="4" s="1"/>
  <c r="D44" i="4"/>
  <c r="C43" i="4"/>
  <c r="D98" i="4"/>
  <c r="E45" i="4"/>
  <c r="D106" i="4"/>
  <c r="D77" i="4"/>
  <c r="E34" i="4"/>
  <c r="D85" i="4"/>
  <c r="C51" i="4"/>
  <c r="G25" i="4"/>
  <c r="F25" i="4" s="1"/>
  <c r="D96" i="4"/>
  <c r="G46" i="4"/>
  <c r="F46" i="4" s="1"/>
  <c r="G83" i="4"/>
  <c r="F83" i="4" s="1"/>
  <c r="G40" i="4"/>
  <c r="F40" i="4" s="1"/>
  <c r="G45" i="4"/>
  <c r="F45" i="4" s="1"/>
  <c r="D58" i="4"/>
  <c r="G39" i="4"/>
  <c r="F39" i="4" s="1"/>
  <c r="C102" i="4"/>
  <c r="D99" i="4"/>
  <c r="E62" i="4"/>
  <c r="E35" i="4"/>
  <c r="C76" i="4"/>
  <c r="D62" i="4"/>
  <c r="E37" i="4"/>
  <c r="E39" i="4"/>
  <c r="D41" i="4"/>
  <c r="G97" i="4"/>
  <c r="F97" i="4" s="1"/>
  <c r="C41" i="4"/>
  <c r="C106" i="4"/>
  <c r="C108" i="4"/>
  <c r="E94" i="4"/>
  <c r="D19" i="4"/>
  <c r="G84" i="4"/>
  <c r="F84" i="4" s="1"/>
  <c r="E38" i="4"/>
  <c r="D26" i="4"/>
  <c r="C29" i="4"/>
  <c r="G14" i="4"/>
  <c r="F14" i="4" s="1"/>
  <c r="C79" i="4"/>
  <c r="G27" i="4"/>
  <c r="F27" i="4" s="1"/>
  <c r="G63" i="4"/>
  <c r="F63" i="4" s="1"/>
  <c r="E71" i="4"/>
  <c r="G64" i="4"/>
  <c r="F64" i="4" s="1"/>
  <c r="C64" i="4"/>
  <c r="E84" i="4"/>
  <c r="D82" i="4"/>
  <c r="G22" i="4"/>
  <c r="F22" i="4" s="1"/>
  <c r="C80" i="4"/>
  <c r="C99" i="4"/>
  <c r="E48" i="4"/>
  <c r="E66" i="4"/>
  <c r="C100" i="4"/>
  <c r="D69" i="4"/>
  <c r="D28" i="4"/>
  <c r="E17" i="4"/>
  <c r="D83" i="4"/>
  <c r="G85" i="4"/>
  <c r="F85" i="4" s="1"/>
  <c r="D10" i="4"/>
  <c r="G24" i="4"/>
  <c r="F24" i="4" s="1"/>
  <c r="D60" i="4"/>
  <c r="E111" i="4"/>
  <c r="D109" i="4"/>
  <c r="C25" i="4"/>
  <c r="D11" i="4"/>
  <c r="D110" i="4"/>
  <c r="C112" i="4"/>
  <c r="E98" i="4"/>
  <c r="E91" i="4"/>
  <c r="E53" i="4"/>
  <c r="D37" i="4"/>
  <c r="C82" i="4"/>
  <c r="C68" i="4"/>
  <c r="C87" i="4"/>
  <c r="E86" i="4"/>
  <c r="C63" i="4"/>
  <c r="C59" i="4"/>
  <c r="C62" i="4"/>
  <c r="E85" i="4"/>
  <c r="G41" i="4"/>
  <c r="F41" i="4" s="1"/>
  <c r="C23" i="4"/>
  <c r="G92" i="4"/>
  <c r="F92" i="4" s="1"/>
  <c r="D24" i="4"/>
  <c r="D92" i="4"/>
  <c r="E110" i="4"/>
  <c r="C11" i="4"/>
  <c r="C27" i="4"/>
  <c r="G30" i="4"/>
  <c r="F30" i="4" s="1"/>
  <c r="G107" i="4"/>
  <c r="F107" i="4" s="1"/>
  <c r="G48" i="4"/>
  <c r="F48" i="4" s="1"/>
  <c r="G33" i="4"/>
  <c r="F33" i="4" s="1"/>
  <c r="D54" i="4"/>
  <c r="G35" i="4"/>
  <c r="F35" i="4" s="1"/>
  <c r="G71" i="4"/>
  <c r="F71" i="4" s="1"/>
  <c r="D105" i="4"/>
  <c r="E95" i="4"/>
  <c r="E59" i="4"/>
  <c r="E109" i="4"/>
  <c r="C44" i="4"/>
  <c r="C111" i="4"/>
  <c r="E73" i="4"/>
  <c r="G11" i="4"/>
  <c r="F11" i="4" s="1"/>
  <c r="G78" i="4"/>
  <c r="F78" i="4" s="1"/>
  <c r="C42" i="4"/>
  <c r="E46" i="4"/>
  <c r="G9" i="4"/>
  <c r="F9" i="4" s="1"/>
  <c r="E13" i="4"/>
  <c r="C49" i="4"/>
  <c r="E24" i="4"/>
  <c r="C13" i="4"/>
  <c r="G98" i="4"/>
  <c r="F98" i="4" s="1"/>
  <c r="D16" i="4"/>
  <c r="E63" i="4"/>
  <c r="G69" i="4"/>
  <c r="F69" i="4" s="1"/>
  <c r="E96" i="4"/>
  <c r="C53" i="4"/>
  <c r="G44" i="4"/>
  <c r="F44" i="4" s="1"/>
  <c r="E93" i="4"/>
  <c r="G96" i="4"/>
  <c r="F96" i="4" s="1"/>
  <c r="E25" i="4"/>
  <c r="E28" i="4"/>
  <c r="D51" i="4"/>
  <c r="E75" i="4"/>
  <c r="G105" i="4"/>
  <c r="F105" i="4" s="1"/>
  <c r="E15" i="4"/>
  <c r="C31" i="4"/>
  <c r="D18" i="4"/>
  <c r="C17" i="4"/>
  <c r="D89" i="4"/>
  <c r="E20" i="4"/>
  <c r="E49" i="4"/>
  <c r="E31" i="4"/>
  <c r="E104" i="4"/>
  <c r="E19" i="4"/>
  <c r="C10" i="4"/>
  <c r="E27" i="4"/>
  <c r="G34" i="4"/>
  <c r="F34" i="4" s="1"/>
  <c r="C22" i="4"/>
  <c r="G57" i="4"/>
  <c r="F57" i="4" s="1"/>
  <c r="G89" i="4"/>
  <c r="F89" i="4" s="1"/>
  <c r="D50" i="4"/>
  <c r="E108" i="4"/>
  <c r="E103" i="4"/>
  <c r="C36" i="4"/>
  <c r="G75" i="4"/>
  <c r="F75" i="4" s="1"/>
  <c r="D87" i="4"/>
  <c r="G17" i="4"/>
  <c r="F17" i="4" s="1"/>
  <c r="C38" i="4"/>
  <c r="D64" i="4"/>
  <c r="G16" i="4"/>
  <c r="F16" i="4" s="1"/>
  <c r="G94" i="4"/>
  <c r="F94" i="4" s="1"/>
  <c r="C7" i="4"/>
  <c r="E7" i="4"/>
  <c r="D7" i="4"/>
  <c r="G7" i="4"/>
  <c r="F7" i="4" s="1"/>
  <c r="B1261" i="2"/>
  <c r="B1287" i="2"/>
  <c r="B1268" i="2"/>
  <c r="B1242" i="2"/>
  <c r="B1245" i="2"/>
  <c r="B1262" i="2"/>
  <c r="B1283" i="2"/>
  <c r="B1276" i="2"/>
  <c r="B1292" i="2"/>
  <c r="B1288" i="2"/>
  <c r="B1248" i="2"/>
  <c r="B1246" i="2"/>
  <c r="B1273" i="2"/>
  <c r="B1243" i="2"/>
  <c r="B1259" i="2"/>
  <c r="B1254" i="2"/>
  <c r="B1290" i="2"/>
  <c r="B1289" i="2"/>
  <c r="B1286" i="2"/>
  <c r="B1263" i="2"/>
  <c r="B1244" i="2"/>
  <c r="B1284" i="2"/>
  <c r="B1281" i="2"/>
  <c r="B1239" i="2"/>
  <c r="B1269" i="2"/>
  <c r="B1293" i="2"/>
  <c r="B1249" i="2"/>
  <c r="B1291" i="2"/>
  <c r="B1282" i="2"/>
  <c r="B1274" i="2"/>
  <c r="B1267" i="2"/>
  <c r="B1247" i="2"/>
  <c r="B1285" i="2"/>
  <c r="B1258" i="2"/>
  <c r="B1256" i="2"/>
  <c r="B1240" i="2"/>
  <c r="B1250" i="2"/>
  <c r="B1255" i="2"/>
  <c r="B1280" i="2"/>
  <c r="B1275" i="2"/>
  <c r="B1252" i="2"/>
  <c r="B1279" i="2"/>
  <c r="B1241" i="2"/>
  <c r="B1278" i="2"/>
  <c r="B1270" i="2"/>
  <c r="B1257" i="2"/>
  <c r="B1260" i="2"/>
  <c r="B1266" i="2"/>
  <c r="B1265" i="2"/>
  <c r="B1251" i="2"/>
  <c r="B1272" i="2"/>
  <c r="B1277" i="2"/>
  <c r="B1264" i="2"/>
  <c r="B1271" i="2"/>
  <c r="B1253" i="2"/>
  <c r="H129" i="4"/>
  <c r="H57" i="4"/>
  <c r="H145" i="4"/>
  <c r="H176" i="4"/>
  <c r="H202" i="4"/>
  <c r="H153" i="4"/>
  <c r="H10" i="4"/>
  <c r="H94" i="4"/>
  <c r="H160" i="4"/>
  <c r="H100" i="4"/>
  <c r="H198" i="4"/>
  <c r="H117" i="4"/>
  <c r="H8" i="4"/>
  <c r="H22" i="4"/>
  <c r="H155" i="4"/>
  <c r="H11" i="4"/>
  <c r="H32" i="4"/>
  <c r="H177" i="4"/>
  <c r="H127" i="4"/>
  <c r="H99" i="4"/>
  <c r="H75" i="4"/>
  <c r="H73" i="4"/>
  <c r="H33" i="4"/>
  <c r="H16" i="4"/>
  <c r="H196" i="4"/>
  <c r="H141" i="4"/>
  <c r="H66" i="4"/>
  <c r="H140" i="4"/>
  <c r="H54" i="4"/>
  <c r="H123" i="4"/>
  <c r="H138" i="4"/>
  <c r="H112" i="4"/>
  <c r="H206" i="4"/>
  <c r="H135" i="4"/>
  <c r="H169" i="4"/>
  <c r="H128" i="4"/>
  <c r="H37" i="4"/>
  <c r="H189" i="4"/>
  <c r="H52" i="4"/>
  <c r="H14" i="4"/>
  <c r="H28" i="4"/>
  <c r="H65" i="4"/>
  <c r="H171" i="4"/>
  <c r="H105" i="4"/>
  <c r="H144" i="4"/>
  <c r="H187" i="4"/>
  <c r="H150" i="4"/>
  <c r="H192" i="4"/>
  <c r="H121" i="4"/>
  <c r="H74" i="4"/>
  <c r="H163" i="4"/>
  <c r="H40" i="4"/>
  <c r="H147" i="4"/>
  <c r="H151" i="4"/>
  <c r="H85" i="4"/>
  <c r="H200" i="4"/>
  <c r="H203" i="4"/>
  <c r="H173" i="4"/>
  <c r="H137" i="4"/>
  <c r="H81" i="4"/>
  <c r="H89" i="4"/>
  <c r="H204" i="4"/>
  <c r="H17" i="4"/>
  <c r="H119" i="4"/>
  <c r="H106" i="4"/>
  <c r="H146" i="4"/>
  <c r="H130" i="4"/>
  <c r="H61" i="4"/>
  <c r="H29" i="4"/>
  <c r="H50" i="4"/>
  <c r="H134" i="4"/>
  <c r="H56" i="4"/>
  <c r="H42" i="4"/>
  <c r="H76" i="4"/>
  <c r="H122" i="4"/>
  <c r="H13" i="4"/>
  <c r="H95" i="4"/>
  <c r="H67" i="4"/>
  <c r="H157" i="4"/>
  <c r="H136" i="4"/>
  <c r="H193" i="4"/>
  <c r="H71" i="4"/>
  <c r="H197" i="4"/>
  <c r="H195" i="4"/>
  <c r="H114" i="4"/>
  <c r="H162" i="4"/>
  <c r="H182" i="4"/>
  <c r="H80" i="4"/>
  <c r="H159" i="4"/>
  <c r="H102" i="4"/>
  <c r="H194" i="4"/>
  <c r="H31" i="4"/>
  <c r="H15" i="4"/>
  <c r="H107" i="4"/>
  <c r="H20" i="4"/>
  <c r="H82" i="4"/>
  <c r="H142" i="4"/>
  <c r="H64" i="4"/>
  <c r="H179" i="4"/>
  <c r="H24" i="4"/>
  <c r="H48" i="4"/>
  <c r="H96" i="4"/>
  <c r="H158" i="4"/>
  <c r="H12" i="4"/>
  <c r="H84" i="4"/>
  <c r="H143" i="4"/>
  <c r="H90" i="4"/>
  <c r="H125" i="4"/>
  <c r="H188" i="4"/>
  <c r="H23" i="4"/>
  <c r="H44" i="4"/>
  <c r="H167" i="4"/>
  <c r="H184" i="4"/>
  <c r="H93" i="4"/>
  <c r="H98" i="4"/>
  <c r="H113" i="4"/>
  <c r="H97" i="4"/>
  <c r="H92" i="4"/>
  <c r="H154" i="4"/>
  <c r="H88" i="4"/>
  <c r="H101" i="4"/>
  <c r="H49" i="4"/>
  <c r="H152" i="4"/>
  <c r="H83" i="4"/>
  <c r="H161" i="4"/>
  <c r="H108" i="4"/>
  <c r="H51" i="4"/>
  <c r="H45" i="4"/>
  <c r="H172" i="4"/>
  <c r="H25" i="4"/>
  <c r="H174" i="4"/>
  <c r="H41" i="4"/>
  <c r="H181" i="4"/>
  <c r="H53" i="4"/>
  <c r="H175" i="4"/>
  <c r="H109" i="4"/>
  <c r="H58" i="4"/>
  <c r="H124" i="4"/>
  <c r="H91" i="4"/>
  <c r="H205" i="4"/>
  <c r="H38" i="4"/>
  <c r="H149" i="4"/>
  <c r="H201" i="4"/>
  <c r="H139" i="4"/>
  <c r="H126" i="4"/>
  <c r="H156" i="4"/>
  <c r="H43" i="4"/>
  <c r="H133" i="4"/>
  <c r="H18" i="4"/>
  <c r="H170" i="4"/>
  <c r="H185" i="4"/>
  <c r="H27" i="4"/>
  <c r="H26" i="4"/>
  <c r="H63" i="4"/>
  <c r="H180" i="4"/>
  <c r="H87" i="4"/>
  <c r="H68" i="4"/>
  <c r="H69" i="4"/>
  <c r="H199" i="4"/>
  <c r="H19" i="4"/>
  <c r="H116" i="4"/>
  <c r="H132" i="4"/>
  <c r="H120" i="4"/>
  <c r="H183" i="4"/>
  <c r="H79" i="4"/>
  <c r="H30" i="4"/>
  <c r="H104" i="4"/>
  <c r="H164" i="4"/>
  <c r="H60" i="4"/>
  <c r="H78" i="4"/>
  <c r="H111" i="4"/>
  <c r="H59" i="4"/>
  <c r="H131" i="4"/>
  <c r="H77" i="4"/>
  <c r="H21" i="4"/>
  <c r="H39" i="4"/>
  <c r="H118" i="4"/>
  <c r="H148" i="4"/>
  <c r="H47" i="4"/>
  <c r="H34" i="4"/>
  <c r="H55" i="4"/>
  <c r="H168" i="4"/>
  <c r="H72" i="4"/>
  <c r="H165" i="4"/>
  <c r="H191" i="4"/>
  <c r="H9" i="4"/>
  <c r="H110" i="4"/>
  <c r="H62" i="4"/>
  <c r="H186" i="4"/>
  <c r="H103" i="4"/>
  <c r="H190" i="4"/>
  <c r="H36" i="4"/>
  <c r="H178" i="4"/>
  <c r="H115" i="4"/>
  <c r="H166" i="4"/>
  <c r="H35" i="4"/>
  <c r="H7" i="4"/>
  <c r="H86" i="4"/>
  <c r="H70" i="4"/>
  <c r="H46" i="4"/>
  <c r="F3" i="4" l="1"/>
  <c r="E3" i="4"/>
  <c r="B1294" i="2"/>
  <c r="B3" i="4"/>
  <c r="G3" i="4"/>
  <c r="D207" i="4"/>
  <c r="D3" i="4"/>
</calcChain>
</file>

<file path=xl/sharedStrings.xml><?xml version="1.0" encoding="utf-8"?>
<sst xmlns="http://schemas.openxmlformats.org/spreadsheetml/2006/main" count="18134" uniqueCount="1670">
  <si>
    <t>Inversiones Agropecuarias Lom SAS</t>
  </si>
  <si>
    <t>901399676-1</t>
  </si>
  <si>
    <t>AV CIUDAD DE CALI15A -91 LOCAL A19 - A20</t>
  </si>
  <si>
    <t>0</t>
  </si>
  <si>
    <t>Cartera Por Edades</t>
  </si>
  <si>
    <t>R550103</t>
  </si>
  <si>
    <t xml:space="preserve">Fecha </t>
  </si>
  <si>
    <t xml:space="preserve">Tipo  </t>
  </si>
  <si>
    <t xml:space="preserve">Numero  </t>
  </si>
  <si>
    <t xml:space="preserve">Valor </t>
  </si>
  <si>
    <t>Usuario</t>
  </si>
  <si>
    <t>4G FOOD SAS</t>
  </si>
  <si>
    <t>Telefono:</t>
  </si>
  <si>
    <t>Días    Vencidos</t>
  </si>
  <si>
    <t>Documento</t>
  </si>
  <si>
    <t>Forma de Pago</t>
  </si>
  <si>
    <t>Asociado</t>
  </si>
  <si>
    <t>Datafono</t>
  </si>
  <si>
    <t>Tipo</t>
  </si>
  <si>
    <t>Numero</t>
  </si>
  <si>
    <t>Ven</t>
  </si>
  <si>
    <t>Factura</t>
  </si>
  <si>
    <t>Vencimiento</t>
  </si>
  <si>
    <t>Valor_Total</t>
  </si>
  <si>
    <t>Saldo</t>
  </si>
  <si>
    <t>Sin_Vencer</t>
  </si>
  <si>
    <t>1_a_8</t>
  </si>
  <si>
    <t>9_a_15</t>
  </si>
  <si>
    <t>16_a_22</t>
  </si>
  <si>
    <t>23_a_30</t>
  </si>
  <si>
    <t>&gt;30</t>
  </si>
  <si>
    <t>Nombre</t>
  </si>
  <si>
    <t>Dias</t>
  </si>
  <si>
    <t>155</t>
  </si>
  <si>
    <t>Venta Electronica POS LOM</t>
  </si>
  <si>
    <t>LOM2</t>
  </si>
  <si>
    <t xml:space="preserve">Total: </t>
  </si>
  <si>
    <t>A MANO SAS</t>
  </si>
  <si>
    <t>JAIR SEBASTIAN ROJAS PULIDO</t>
  </si>
  <si>
    <t>ABEL Y SOFIA SAS</t>
  </si>
  <si>
    <t>BENJAMIN  CHAPARRO AMEZQUITA</t>
  </si>
  <si>
    <t>CAJA</t>
  </si>
  <si>
    <t>ANDRES MAURICIO CUELLAR HERRERA</t>
  </si>
  <si>
    <t>CRISTIAN  ROJAS RIVERA</t>
  </si>
  <si>
    <t>FELIPE BECERRA ZAPATA</t>
  </si>
  <si>
    <t>caja1</t>
  </si>
  <si>
    <t>CRISTIAN CAMILO VEGA PALACIOS</t>
  </si>
  <si>
    <t>WALTER  BECERRA</t>
  </si>
  <si>
    <t>CIELO ALEXANDRA MENDOZA RODRIGUEZ</t>
  </si>
  <si>
    <t>SEBASTIAN ESLAVA DANGOND</t>
  </si>
  <si>
    <t>KAREN GISSET MARTINEZ SANDOVAL</t>
  </si>
  <si>
    <t>PAULA JINNET ARDILA GOMEZ</t>
  </si>
  <si>
    <t>CRISTIAN MANUEL BELTRAN VALENZUELA</t>
  </si>
  <si>
    <t>CANAL DIGITAL</t>
  </si>
  <si>
    <t>Anticipos clientes</t>
  </si>
  <si>
    <t>CARLOS ANDRES HERNANDEZ MARTINEZ</t>
  </si>
  <si>
    <t>LILIANA  DAZA RIAPIRA</t>
  </si>
  <si>
    <t>WILSON FERNANDO CASTANEDA LOPEZ</t>
  </si>
  <si>
    <t>ALEJANDRO  DURAN</t>
  </si>
  <si>
    <t>ADRIANO  ALVAREZ LOZANO</t>
  </si>
  <si>
    <t>WILSON  DIAZ GOMEZ</t>
  </si>
  <si>
    <t>AL CORTE SAN MIGUEL SAS</t>
  </si>
  <si>
    <t>1121921546</t>
  </si>
  <si>
    <t>GINA ALEXANDRA OCHOA CASTAÑEDA</t>
  </si>
  <si>
    <t>JOSE DIEGO MOSQUERA</t>
  </si>
  <si>
    <t>ALIANZA DOC SAS</t>
  </si>
  <si>
    <t>MARCO TULIO MELGAREJO LEAL</t>
  </si>
  <si>
    <t>ALIMENTOS BENAL SAS</t>
  </si>
  <si>
    <t>GERMAN  MORA</t>
  </si>
  <si>
    <t>RODOLFO  DIAZ</t>
  </si>
  <si>
    <t>ALINNOVA SAS</t>
  </si>
  <si>
    <t>ALTO BISTRO SAS</t>
  </si>
  <si>
    <t>OSCAR ORLANDO GARAVITO JIMENEZ</t>
  </si>
  <si>
    <t>CONSUMIDOR  FINAL</t>
  </si>
  <si>
    <t>Venta Electronica POS M.GALAN</t>
  </si>
  <si>
    <t>BACO FOODS COLOMBIA S.A.S</t>
  </si>
  <si>
    <t>MARIA GRACIELA ZABALA SILVA</t>
  </si>
  <si>
    <t>GERMAN  NAVAS PINZON</t>
  </si>
  <si>
    <t>ANA MARIA FRANCO AMAYA</t>
  </si>
  <si>
    <t>BISTROT S.A.S</t>
  </si>
  <si>
    <t>ANA LUCIA BAUTISTA MANCILLA</t>
  </si>
  <si>
    <t>CAJA COLOMBIANA DE SUBSIDIO FAMILIAR COLSUBSIDIO</t>
  </si>
  <si>
    <t>YALINDI  BONILLA GRANADOS</t>
  </si>
  <si>
    <t>HILDEBRANDO  CARREÑO</t>
  </si>
  <si>
    <t>CARMEN ALICIA URQUIJO GAITAN</t>
  </si>
  <si>
    <t>MIRIAM  CHOCONTA</t>
  </si>
  <si>
    <t>Devolucion Electronica POS LOM</t>
  </si>
  <si>
    <t>Recibos de Caja LOM</t>
  </si>
  <si>
    <t>CAJAL3</t>
  </si>
  <si>
    <t>CAJAG3</t>
  </si>
  <si>
    <t>MARIA CRISTINA JAIME</t>
  </si>
  <si>
    <t>LIDA  DAZA</t>
  </si>
  <si>
    <t>ADRIANA  BERMUDEZ RAMIREZ</t>
  </si>
  <si>
    <t>CAJAG4</t>
  </si>
  <si>
    <t>PATRICIA  CHAPARRO AMEZQUITA</t>
  </si>
  <si>
    <t>LUZ MARINA PELAYO ORTIZ</t>
  </si>
  <si>
    <t>BASTIDAS MEDINA MARCELA</t>
  </si>
  <si>
    <t>DOLLY EDITH SANABRIA CANTOR</t>
  </si>
  <si>
    <t>CAMILO  MILLAN PUENTES</t>
  </si>
  <si>
    <t>SONIA CONTANZA CARDENAS MURCIA</t>
  </si>
  <si>
    <t>Davivienda</t>
  </si>
  <si>
    <t>Recibos de Caja Galan</t>
  </si>
  <si>
    <t>OFICINA</t>
  </si>
  <si>
    <t>ANA DOLORES CORONEL PARDO</t>
  </si>
  <si>
    <t>CANTINA LA 15 SAS</t>
  </si>
  <si>
    <t>JOSE ANTONIO SARMIENTO SUAREZ</t>
  </si>
  <si>
    <t>CARLOS ANDRES CORTES PACHON</t>
  </si>
  <si>
    <t>JOHAN  MORALES</t>
  </si>
  <si>
    <t>OSMAR  PEÑA</t>
  </si>
  <si>
    <t>Efectivo</t>
  </si>
  <si>
    <t>ALFREDO  PARDO PRADA</t>
  </si>
  <si>
    <t>CARLOS FREDY CAMARGO RODRIGUEZ</t>
  </si>
  <si>
    <t>79457023</t>
  </si>
  <si>
    <t>IVAN RODRIGO LUQUE RESTREPO0</t>
  </si>
  <si>
    <t>CAROLA CACEROLA SAS</t>
  </si>
  <si>
    <t>FAINNELSON  RINCON CASTELBLANCO</t>
  </si>
  <si>
    <t>LOCAL3</t>
  </si>
  <si>
    <t>CAS COLOMBO AMERICAN SCHOOL S.A.S</t>
  </si>
  <si>
    <t>DARWIN GEOVANNI OCHOA MERCHAN</t>
  </si>
  <si>
    <t>CELESTE CATERING SAS</t>
  </si>
  <si>
    <t>INDUCOLCARNES S.A.S</t>
  </si>
  <si>
    <t>INDUSTRIAS DE ALIMENTOS NARDI S.A.S</t>
  </si>
  <si>
    <t>CEVICHE FUSION</t>
  </si>
  <si>
    <t>CLINICA RETORNAR SAS</t>
  </si>
  <si>
    <t>CHAO PESCAO SAS</t>
  </si>
  <si>
    <t>ANGEL CRISANTO HERNANDEZ JUNCO</t>
  </si>
  <si>
    <t>CHORIZOS Y EMBUTIDOS SANTARROSANOS S.A.S.</t>
  </si>
  <si>
    <t>FREDY ALFONSO SUAREZ VILLAMIL</t>
  </si>
  <si>
    <t>830005433</t>
  </si>
  <si>
    <t>PACIFIC SEA FOOD S.A.S. BIC</t>
  </si>
  <si>
    <t>COMERCIALIZADORA DE DESPOJOS CARNICOS DE COLOMBIA S.A.S</t>
  </si>
  <si>
    <t>LAO KAO SA</t>
  </si>
  <si>
    <t>INDUSTRIA DE ALIMENTOS JACLER LTDA</t>
  </si>
  <si>
    <t>COMERCIALIZADORA DE LACTEOS RYM SAS</t>
  </si>
  <si>
    <t>COMERCIALIZADORA PINER SAS</t>
  </si>
  <si>
    <t>SIA SAS</t>
  </si>
  <si>
    <t>SUPER NUEVO MILENIO SA</t>
  </si>
  <si>
    <t>CUISINART SAS</t>
  </si>
  <si>
    <t>FUNDACION HOGAR NUEVA GRANADA</t>
  </si>
  <si>
    <t>EL CERDITO DE LA CORTE LIMITADA</t>
  </si>
  <si>
    <t>TAKAMI</t>
  </si>
  <si>
    <t>DEKARLA SAS</t>
  </si>
  <si>
    <t>DELIMEX S.A.S</t>
  </si>
  <si>
    <t>DONDOHE4K S.A.S</t>
  </si>
  <si>
    <t>DOROTEA PARRILA SAS</t>
  </si>
  <si>
    <t>DOROTEA PARRILLA BAR SAS</t>
  </si>
  <si>
    <t>DUFLO SERVICIOS INTEGRALES S.A.S.</t>
  </si>
  <si>
    <t>INVERSIONES SUPER ROYAL CARIBE SA</t>
  </si>
  <si>
    <t>EL CASTILLO DEL CERDO</t>
  </si>
  <si>
    <t>INVERSIONES EL CARNAL SAS</t>
  </si>
  <si>
    <t>EL MERO BURRITO S.A.S</t>
  </si>
  <si>
    <t>GATE GOURMET COLOMBIA SAS</t>
  </si>
  <si>
    <t>FOOD INVESTORS COLOMBIA SAS</t>
  </si>
  <si>
    <t>FRIGORIFICOS BLE SAS</t>
  </si>
  <si>
    <t>FISH MARKET LA FRAGATA S.A</t>
  </si>
  <si>
    <t>FRUTIVER 1A S.A.S</t>
  </si>
  <si>
    <t>LA BIFERIA</t>
  </si>
  <si>
    <t>FUERZA INTENSA SAS</t>
  </si>
  <si>
    <t>GLORIA  BARATO DE PINZON</t>
  </si>
  <si>
    <t>GORDO Y TOMO SAS</t>
  </si>
  <si>
    <t>GRUPO ARTAK S.A.S</t>
  </si>
  <si>
    <t>PPC SA</t>
  </si>
  <si>
    <t>INVERSIONES EL DORADO SAS</t>
  </si>
  <si>
    <t>GRUPO LA LA LA SAS</t>
  </si>
  <si>
    <t>GSF INVESTMENTS SAS</t>
  </si>
  <si>
    <t>GUSTAVO  ALARCON MEJIA</t>
  </si>
  <si>
    <t>HEAVY METAL BGTA SAS</t>
  </si>
  <si>
    <t>SIPOTE BURRITO S.A</t>
  </si>
  <si>
    <t>HUMO CAFE &amp; BISTRO SAS</t>
  </si>
  <si>
    <t>INFARTO SAS</t>
  </si>
  <si>
    <t>DON JEDIONDO SOPITAS Y PARRILLA SAS</t>
  </si>
  <si>
    <t>INVERSIONES AGROPECUARIAS VIVAS SAS</t>
  </si>
  <si>
    <t>SOSTENIBILIDAD S.A.S.</t>
  </si>
  <si>
    <t>INVERSIONES GANADERIA SANTAMARIA SAS</t>
  </si>
  <si>
    <t>LE CABRERA SOCIEDAD POR ACCIONES SIMPLIFICADA</t>
  </si>
  <si>
    <t>INVERSIONES MI TIERRITA SAS</t>
  </si>
  <si>
    <t>INVERSIONES NGB &amp; CO SAS</t>
  </si>
  <si>
    <t>INVERSIONES Y SOLUCIONES DE TRADICION SAS</t>
  </si>
  <si>
    <t>KIMI SAS</t>
  </si>
  <si>
    <t>KITCHEN CONSULTING S.A.S.</t>
  </si>
  <si>
    <t>KOE4K S.A.S</t>
  </si>
  <si>
    <t>LA COA S.A.S</t>
  </si>
  <si>
    <t>LONGO S.A.S</t>
  </si>
  <si>
    <t>LOVE CHICHARRON S.A.S</t>
  </si>
  <si>
    <t>LUIS ANTONIO TOVAR ARIAS</t>
  </si>
  <si>
    <t>MANAKAO SAS</t>
  </si>
  <si>
    <t>MESABAR SAS</t>
  </si>
  <si>
    <t>MERCADOS BM  SAS</t>
  </si>
  <si>
    <t>MERKMIOS SAS</t>
  </si>
  <si>
    <t>MINI MAL LTDA</t>
  </si>
  <si>
    <t>MOYSER SAS</t>
  </si>
  <si>
    <t>MUNCHER SAS</t>
  </si>
  <si>
    <t>NESTOR ABEL NOREÑA URREA</t>
  </si>
  <si>
    <t>OSAKA COCINA NIKKEI S.A.S</t>
  </si>
  <si>
    <t>FRESCAS Y MADURADAS COLOMBIA S.A.S</t>
  </si>
  <si>
    <t>OSTAK S.A.S</t>
  </si>
  <si>
    <t>PENTAGONO INVERSIONES SAS</t>
  </si>
  <si>
    <t>CARNES Y EMBUTIDOS SANTA RITA S.A.S</t>
  </si>
  <si>
    <t>PEYBU SAS</t>
  </si>
  <si>
    <t>INVERSIONES MARTINEZ FRUTIMAX S.A.S</t>
  </si>
  <si>
    <t>PIGNIC PORCITEC CCOLOMBIA SAS</t>
  </si>
  <si>
    <t>PODER BGTA SAS</t>
  </si>
  <si>
    <t>Efectivo Galan</t>
  </si>
  <si>
    <t>POLA Y TEJO SAS</t>
  </si>
  <si>
    <t>PROCESADORA DE CARNES NUEVA COLOMBO ALEMANA LTDA</t>
  </si>
  <si>
    <t>PURA SABROSURA SAS</t>
  </si>
  <si>
    <t>RETACO SAS</t>
  </si>
  <si>
    <t>ROBINFOOD COLOMBIA SAS</t>
  </si>
  <si>
    <t>FOODME BOGOTA SAS</t>
  </si>
  <si>
    <t>901015983</t>
  </si>
  <si>
    <t>SAGRADO BGTA SAS</t>
  </si>
  <si>
    <t>WHITE COMPANY SAS</t>
  </si>
  <si>
    <t>SANSON SAS</t>
  </si>
  <si>
    <t>SEBALI SAS</t>
  </si>
  <si>
    <t>SEXTO RESTAURANTES SAS</t>
  </si>
  <si>
    <t>901144061</t>
  </si>
  <si>
    <t>SMILE BOGOTA SAS</t>
  </si>
  <si>
    <t>XICO</t>
  </si>
  <si>
    <t>THE BOY ENTERPRISES SAS</t>
  </si>
  <si>
    <t>THE NEXT SHOT S.A.S</t>
  </si>
  <si>
    <t>TIGRE COLOMBIA S.A.S</t>
  </si>
  <si>
    <t>TODOS COMEMOS SAS</t>
  </si>
  <si>
    <t>COMMUNAL INVESTMENTS SAS</t>
  </si>
  <si>
    <t>WILSON MAURICIO COTRINA POBLADOR</t>
  </si>
  <si>
    <t>Total General:</t>
  </si>
  <si>
    <t>1 de 1</t>
  </si>
  <si>
    <t>TecnoCarnes</t>
  </si>
  <si>
    <t>901399181</t>
  </si>
  <si>
    <t>EL IMPERIO DEL CERDO PREMIUM S.A.S</t>
  </si>
  <si>
    <t>PAPRIKA COCINA A LA LEÑA SAS</t>
  </si>
  <si>
    <t>901702079</t>
  </si>
  <si>
    <t>CAMPO DEL FIORI SAS</t>
  </si>
  <si>
    <t>GENUINOS COLOMBIA SAS</t>
  </si>
  <si>
    <t>901789519</t>
  </si>
  <si>
    <t>901921762</t>
  </si>
  <si>
    <t>GONZALEZ GOMEZ JOSE LUIS</t>
  </si>
  <si>
    <t>MERCAPAGO</t>
  </si>
  <si>
    <t>Transferencia Bancolombia</t>
  </si>
  <si>
    <t>A,TESORE</t>
  </si>
  <si>
    <t>ADMIN2</t>
  </si>
  <si>
    <t>Cliente</t>
  </si>
  <si>
    <t>Fecha actual</t>
  </si>
  <si>
    <t>=SI([@Tipo]&gt;0;B13;"")</t>
  </si>
  <si>
    <t>Nombre tercero</t>
  </si>
  <si>
    <t>Numero FAC</t>
  </si>
  <si>
    <t>V</t>
  </si>
  <si>
    <t>Emision</t>
  </si>
  <si>
    <t>Total vencido</t>
  </si>
  <si>
    <t>De 9 a 30</t>
  </si>
  <si>
    <t>Mas de 9</t>
  </si>
  <si>
    <t>Dias &gt;9</t>
  </si>
  <si>
    <t>Mas de 100</t>
  </si>
  <si>
    <t>Dias &gt;100</t>
  </si>
  <si>
    <t>Plazo cliente</t>
  </si>
  <si>
    <t>Local</t>
  </si>
  <si>
    <t>Vendedor</t>
  </si>
  <si>
    <t>Nit</t>
  </si>
  <si>
    <t>Columna1</t>
  </si>
  <si>
    <t>Columna2</t>
  </si>
  <si>
    <t>JORGE PARDO</t>
  </si>
  <si>
    <t>HORECA</t>
  </si>
  <si>
    <t>AALTO BISTRO SAS</t>
  </si>
  <si>
    <t>ANGELA SILVESTRE</t>
  </si>
  <si>
    <t>ACVL S.A.S</t>
  </si>
  <si>
    <t>Mayoristas</t>
  </si>
  <si>
    <t>ADRIAN  ALVAREZ</t>
  </si>
  <si>
    <t>ADRIANA  RUBIO MARTINEZ</t>
  </si>
  <si>
    <t>Mostrador</t>
  </si>
  <si>
    <t>Jorge?</t>
  </si>
  <si>
    <t>AECSA SAS</t>
  </si>
  <si>
    <t>AGROMAS LTDA</t>
  </si>
  <si>
    <t>AGROPECUARIA EL INGENIO SAS MAGROS CARNES DE CERDO</t>
  </si>
  <si>
    <t>AGROPUCUARIA ALIAR S.A.S</t>
  </si>
  <si>
    <t>Industria</t>
  </si>
  <si>
    <t>AGROTODO MENEGUA SAS</t>
  </si>
  <si>
    <t>AGUA DE AFLUENTES SAS</t>
  </si>
  <si>
    <t>AHUMADOS PAUL ET SERGE S.A.S</t>
  </si>
  <si>
    <t>ALBA MARIA GONZALEZ IBAÑEZ</t>
  </si>
  <si>
    <t>ALEIDER  RODRIGUEZ</t>
  </si>
  <si>
    <t>ALEJANDRA  AREVALO CARNES EN SU PUNTO</t>
  </si>
  <si>
    <t>ALEJANDRO  KENEDDY</t>
  </si>
  <si>
    <t>ALEXIS  VARGAS</t>
  </si>
  <si>
    <t>ALFONSO  LOM</t>
  </si>
  <si>
    <t>ALFONZO  NOVOA</t>
  </si>
  <si>
    <t>ALFONZO MAYORISTA</t>
  </si>
  <si>
    <t>Restaurante DOC SAS</t>
  </si>
  <si>
    <t>ALIMENTOS BRIKO SAS</t>
  </si>
  <si>
    <t>ALIMENTOS CARNICOS S.A.S</t>
  </si>
  <si>
    <t>ALIMENTOS CONCENTRADOS DEL CARIBE S.A</t>
  </si>
  <si>
    <t>Canales</t>
  </si>
  <si>
    <t>ALIMENTOS PAGA</t>
  </si>
  <si>
    <t>ALIMENTOS PIU SAS</t>
  </si>
  <si>
    <t>ALIRIO  MUNCA ACEVEDO</t>
  </si>
  <si>
    <t>ALVARADO PARRA GERARDO ANTONIO</t>
  </si>
  <si>
    <t>ALVARO  ESLAVA</t>
  </si>
  <si>
    <t>ALVARO  MANRIQUE VALENCIA</t>
  </si>
  <si>
    <t>ALVARO FERMIN FORERO CALLEJAS</t>
  </si>
  <si>
    <t>AMILCAR LEONCIO CANDELA QUITIAN</t>
  </si>
  <si>
    <t>AMORE GROUP SAS</t>
  </si>
  <si>
    <t>ANA  BARAONA</t>
  </si>
  <si>
    <t>Al fogón Carnes y sopas</t>
  </si>
  <si>
    <t>ANA MARIA GUZMAN</t>
  </si>
  <si>
    <t>Canal digital</t>
  </si>
  <si>
    <t>ANA MARIA PARDO</t>
  </si>
  <si>
    <t>ANA MARIA PATIÑO</t>
  </si>
  <si>
    <t>ANA MATILDE BARAHONA COJI</t>
  </si>
  <si>
    <t>ANA OLIVA HERNANDEZ</t>
  </si>
  <si>
    <t>ANA TERESA MORENO</t>
  </si>
  <si>
    <t>ANA TERESA MORENO ESPITIA</t>
  </si>
  <si>
    <t>ANDREA LORENA HUERTAS</t>
  </si>
  <si>
    <t>ANDRES  ABRIL</t>
  </si>
  <si>
    <t>ANDRES  CARDENAS</t>
  </si>
  <si>
    <t>ANDRES CAMILO PRADA OSPINA</t>
  </si>
  <si>
    <t>ANDRES EDUARDO SALAZAR RODRIGUEZ</t>
  </si>
  <si>
    <t>ANDRES FELIPE ALFONSO AMORTEGUI</t>
  </si>
  <si>
    <t>ANDRES FERNANDO CORTES HERNANDEZ</t>
  </si>
  <si>
    <t>WILLIAM DARIO PADILLA</t>
  </si>
  <si>
    <t>ANDRES JHONATAN DIAZ</t>
  </si>
  <si>
    <t>ANGEL  FONTIBON</t>
  </si>
  <si>
    <t>ANGELO  ROJAS QUINTAN</t>
  </si>
  <si>
    <t>ANGIE LORENA GALEANO VALENCIA</t>
  </si>
  <si>
    <t>ANGIE LORENA GARCIA</t>
  </si>
  <si>
    <t>ANKARA HOLDING SAS</t>
  </si>
  <si>
    <t>ANTONIO  LIMAS</t>
  </si>
  <si>
    <t>ANTONIO  R</t>
  </si>
  <si>
    <t>ANTONIO  SARMIENTO</t>
  </si>
  <si>
    <t>APIMENEGUAAPIARIARI MIELES DE LA GRANJA S.A.S</t>
  </si>
  <si>
    <t>ARCENIO  GOMEZ URUEÑA</t>
  </si>
  <si>
    <t>ARIAS GUERRA Y ASOCIADOS</t>
  </si>
  <si>
    <t>ARNOL TORRES FORRERO</t>
  </si>
  <si>
    <t>ARRIERO  ARRIERO</t>
  </si>
  <si>
    <t>ASADERO CIMARRON DEL LLANO S.A.S</t>
  </si>
  <si>
    <t>ASADERO EL NOVILLO DE ORO SIMPLEMENTE DELICIOSO S.A.S</t>
  </si>
  <si>
    <t>ASOCIACION COLOMBIANA DE BARTENDERS</t>
  </si>
  <si>
    <t>ATALU SAS</t>
  </si>
  <si>
    <t>AUGUSTO MANUEL MATEUS MATEUS</t>
  </si>
  <si>
    <t>AVICALDAS PREMIUM SAS</t>
  </si>
  <si>
    <t>AX2 GOURMET</t>
  </si>
  <si>
    <t>BALLEN LEON GOURMET SAS</t>
  </si>
  <si>
    <t>BALSAMICO PLAZA CENTRAL SAS</t>
  </si>
  <si>
    <t>BANCO DAVIVIENDA S.A.</t>
  </si>
  <si>
    <t>BAO BUN SAS</t>
  </si>
  <si>
    <t>BEATRIZ CECILIA CORTES NARANJO</t>
  </si>
  <si>
    <t>BENDITO TEJO SAS</t>
  </si>
  <si>
    <t>BERNULFO  RODRIGUEZ LA HOLANDESA</t>
  </si>
  <si>
    <t>BERUSKA  ANGARITA</t>
  </si>
  <si>
    <t>BETTY  MORALES MONTOYA</t>
  </si>
  <si>
    <t>BIOTECK S.A.S</t>
  </si>
  <si>
    <t>BJC Y LA ABUELA ELVIRA S.A .S</t>
  </si>
  <si>
    <t>BLADEMIR  RODRIGUEZ OSUNA</t>
  </si>
  <si>
    <t>BLANCA CECILIA RODRIGUEZ</t>
  </si>
  <si>
    <t>BLEC S.A.S</t>
  </si>
  <si>
    <t>BORIS ANTONIO GOMEZ BARBOSA</t>
  </si>
  <si>
    <t>BOSA  ANTONIO SANTOS</t>
  </si>
  <si>
    <t>BULL MEAT S.A.S</t>
  </si>
  <si>
    <t>BURDO INVERSIONES S.A.S</t>
  </si>
  <si>
    <t>BUR-WINGS S.A.S</t>
  </si>
  <si>
    <t>C.F QBCO S.A.S</t>
  </si>
  <si>
    <t>CAFE RADIO ESTRELLA SAS</t>
  </si>
  <si>
    <t>Institucionales</t>
  </si>
  <si>
    <t>CAMILO  JIMENEZ</t>
  </si>
  <si>
    <t>CAMILO  VILLETA</t>
  </si>
  <si>
    <t>CANDIDO  CORTES</t>
  </si>
  <si>
    <t>Cantina la 15</t>
  </si>
  <si>
    <t>CAÑAS PERVER SAS</t>
  </si>
  <si>
    <t>CARLOS  AYALA</t>
  </si>
  <si>
    <t>CARLOS  CUBIDES</t>
  </si>
  <si>
    <t>CARLOS  FLOREZ</t>
  </si>
  <si>
    <t>CARLOS  GALEANO</t>
  </si>
  <si>
    <t>CARLOS  LINARES</t>
  </si>
  <si>
    <t>CARLOS  NAVARRO</t>
  </si>
  <si>
    <t>CARLOS ALBERTO GARAY PLAZAS</t>
  </si>
  <si>
    <t>CARLOS ALBERTO MORENO QUEMBA</t>
  </si>
  <si>
    <t>El portal del pernil Ahumado</t>
  </si>
  <si>
    <t>CARLOS ANDRES BALLESTEROS</t>
  </si>
  <si>
    <t>CARLOS ANDRES LOMBANA CASTELLANOS</t>
  </si>
  <si>
    <t>CARLOS ANDRES SEPEDA RUBIO</t>
  </si>
  <si>
    <t>CARLOS DANIEL BENETTI</t>
  </si>
  <si>
    <t>CARLOS ENRIQUE EISSNER GARZON</t>
  </si>
  <si>
    <t>CARLOS ERNESTO ABRIL ROJAS</t>
  </si>
  <si>
    <t>CARLOS GERMAN MORA</t>
  </si>
  <si>
    <t>CARLOS JULIO OSSA GOMEZ</t>
  </si>
  <si>
    <t>CARLOS MARIO CEBALLOS</t>
  </si>
  <si>
    <t>CARMEN ROSA DUCUARA FUENTES</t>
  </si>
  <si>
    <t>CARNES  BRADFORD</t>
  </si>
  <si>
    <t>CARNES  COL</t>
  </si>
  <si>
    <t>CARNES  COMAVACA</t>
  </si>
  <si>
    <t>CARNES  INTERNACIONAL</t>
  </si>
  <si>
    <t>CARNES  NICOL</t>
  </si>
  <si>
    <t>CARNES  SANTANDER</t>
  </si>
  <si>
    <t>CARNES &amp; CIA SAS</t>
  </si>
  <si>
    <t>CARNES FINAS LAS PALMAS S.A.S</t>
  </si>
  <si>
    <t>CARNES LA CALIDAD DEL RECUERDO S.A.S</t>
  </si>
  <si>
    <t>CARNES LA PIAMONTESA S.A.S</t>
  </si>
  <si>
    <t>CARNES LAKOTA S.A.S.</t>
  </si>
  <si>
    <t>CARNES LOS ARRAYANES HJC S.A.S</t>
  </si>
  <si>
    <t>CARNES PUERTO MADERO S.A.S</t>
  </si>
  <si>
    <t>CARNES SAN ANTONIO RC SAS</t>
  </si>
  <si>
    <t>CARNES Y HUEVOS K SAS</t>
  </si>
  <si>
    <t>CARNICERIA  LAS DOÑAS</t>
  </si>
  <si>
    <t>CARNICOS TORINO S.A.S</t>
  </si>
  <si>
    <t>CARNICOS VERSALLES SAS</t>
  </si>
  <si>
    <t>CAROLINA  ZAPATA MUNEVAR</t>
  </si>
  <si>
    <t>CASA DE LA CARNE EN COLOMBIA SAS</t>
  </si>
  <si>
    <t>CASINO EL PORTAL NUEVO HORIZONTE SAS</t>
  </si>
  <si>
    <t>CATEDRAL SAS</t>
  </si>
  <si>
    <t>CATERING PREMUIM SERVICE SAS</t>
  </si>
  <si>
    <t>CEBARTE SAS</t>
  </si>
  <si>
    <t>CECILIA  LINARES DE FLORES</t>
  </si>
  <si>
    <t>CENTRAL DE CARNES LA NORTEÑITA</t>
  </si>
  <si>
    <t>CENTRO SOCIAL DE AGENTES  PATRULLEROS DE LA POLICIA NACIONAL</t>
  </si>
  <si>
    <t>CESAR  ROLDAN</t>
  </si>
  <si>
    <t>CHARCUTERIA FRANKFURT SAS</t>
  </si>
  <si>
    <t>CHRISTIAN FLOREZ</t>
  </si>
  <si>
    <t>CIAM COMPANY SAS</t>
  </si>
  <si>
    <t>CIELO BASICO SAS</t>
  </si>
  <si>
    <t>CIFUENTES CHAVES BRHYAN SEBASTIAN</t>
  </si>
  <si>
    <t>CIRO  SAAVEDRA</t>
  </si>
  <si>
    <t>CLARA EUGENIA JACOME RAMON</t>
  </si>
  <si>
    <t>CLAUDIA  SEGURA</t>
  </si>
  <si>
    <t>CLAUDIA  ULLOA</t>
  </si>
  <si>
    <t>CLAUDIA LORENA PEÑA RUBIANO</t>
  </si>
  <si>
    <t>CLAUDIA MARCELA SALGADO RAMOS</t>
  </si>
  <si>
    <t>CLAUDIA MILENA AMAYA CRISTANCHO</t>
  </si>
  <si>
    <t>CLIENTE  MAYORISTA</t>
  </si>
  <si>
    <t>CLIENTES  DOMICILIOS</t>
  </si>
  <si>
    <t>CLIENTES  RAPPI</t>
  </si>
  <si>
    <t>COCHEROS S.A.S</t>
  </si>
  <si>
    <t>COCTELERIA ARTESANAL SAS</t>
  </si>
  <si>
    <t>CODEMARK COLOMBIA SAS</t>
  </si>
  <si>
    <t>COLEGIOS COLOMBIANOS SAS</t>
  </si>
  <si>
    <t>COMERCIALIZADORA AMBIENTAL MUNDO DEL MAÑANA SAS</t>
  </si>
  <si>
    <t>COMERCIALIZADORA FIAT ALLIS S.A.S</t>
  </si>
  <si>
    <t>COMERCIALIZADORA LA GRAN SURTIDORA</t>
  </si>
  <si>
    <t>COMERCIALIZADORA PORCISAN S.A.S</t>
  </si>
  <si>
    <t>COMERCIALIZADORA RUMBOS SAS</t>
  </si>
  <si>
    <t>COMERCIALIZADORA SARODI LTDA</t>
  </si>
  <si>
    <t>CONSULTORA Y COMERCIALIZADORA APICOLA LA VICTORIUS SAS</t>
  </si>
  <si>
    <t>CONTEMOS ASESORES SAS</t>
  </si>
  <si>
    <t>CONVENTO DE SANTO DOMINGO</t>
  </si>
  <si>
    <t>COSPROSAN S.A.S</t>
  </si>
  <si>
    <t>CRIA Y GENETICA AGROPECUARIA S.A.S</t>
  </si>
  <si>
    <t>CRISTHIAN  LOPEZ</t>
  </si>
  <si>
    <t>CRISTIAN  GOMEZ</t>
  </si>
  <si>
    <t>CRISTIAN  VIVAS</t>
  </si>
  <si>
    <t>CRISTIAN ANDREY DIAZ MENDOZA</t>
  </si>
  <si>
    <t>CRISTIAN DAVID PINILLA MONCADA</t>
  </si>
  <si>
    <t>CRISTIAN MANUEL BELTRAN</t>
  </si>
  <si>
    <t>CUELLAR SERRANO LOGISTICA S.A.S</t>
  </si>
  <si>
    <t>DANIEL  OSORIO</t>
  </si>
  <si>
    <t>DANIEL  ROMERO</t>
  </si>
  <si>
    <t>DANIEL ARTURO OLAYA</t>
  </si>
  <si>
    <t>DANIEL FELIPE ZAMUDIO DIAZ</t>
  </si>
  <si>
    <t>DANIEL STIVEN OSORIO CASTILLO</t>
  </si>
  <si>
    <t>DARIO  RAMIREZ</t>
  </si>
  <si>
    <t>DARIO FERNANDO MARTINEZ CHACON</t>
  </si>
  <si>
    <t>Los Saboros del sabor</t>
  </si>
  <si>
    <t>DAVID  AMESQUITA</t>
  </si>
  <si>
    <t>DAVID  CORTES</t>
  </si>
  <si>
    <t>DAVID AUGUSTO CIFUENTES DAZA</t>
  </si>
  <si>
    <t>DAVID EDUARD ANTOLINEZ MORA</t>
  </si>
  <si>
    <t>DAVID FELIPE CUESTA CLARO</t>
  </si>
  <si>
    <t>DELGADO VELASQUEZ CRISTIAN GUILLERMO</t>
  </si>
  <si>
    <t>DELICERDO MABEL SAS</t>
  </si>
  <si>
    <t>DENYLISZT SAETA NUÑEZ DE CIFUENTES</t>
  </si>
  <si>
    <t>DERLY  VELEZ</t>
  </si>
  <si>
    <t>DERLY  VELEZ LOZANO</t>
  </si>
  <si>
    <t>DIANA CAROLINA RAMOS</t>
  </si>
  <si>
    <t>DIANA CATHERINE BUSTOS</t>
  </si>
  <si>
    <t>DIANA PATRICIA RUIZ CLAVIJO</t>
  </si>
  <si>
    <t>DIANA ROXY GONZALEZ BARBOSA</t>
  </si>
  <si>
    <t>DIDIER FERNEY MATEUS QUIROGA</t>
  </si>
  <si>
    <t>DIEGO  HERNANDEZ TORRES</t>
  </si>
  <si>
    <t>DIEGO  LEMUS</t>
  </si>
  <si>
    <t>DIEGO  TRIANA</t>
  </si>
  <si>
    <t>DIEGO ALEJANDRO ALZATE GONZALEZ</t>
  </si>
  <si>
    <t>DIEGO ARMANDO CARRANZA GOMEZ</t>
  </si>
  <si>
    <t>80251957</t>
  </si>
  <si>
    <t>DIEGO ARMANDO CESPEDES</t>
  </si>
  <si>
    <t>Restaurante caseros</t>
  </si>
  <si>
    <t>DIMARCA PROMOCIONALES Y DOTACION SAS</t>
  </si>
  <si>
    <t>DIOS LO QUISO S.A.S</t>
  </si>
  <si>
    <t>DISTRIBUCIONES GA E S.A.S</t>
  </si>
  <si>
    <t>DISTRIBUIDORA  CHEF</t>
  </si>
  <si>
    <t>DISTRIBUIDORA DE CARNES EL PARAISO - VZ SAS</t>
  </si>
  <si>
    <t>DISTRIBUIDORA DE CARNES JAVIOTAL SAS</t>
  </si>
  <si>
    <t>DISTRIBUIDORA DE CARNES SAN EDUARDS</t>
  </si>
  <si>
    <t>DISTRIBUIDORA MAXICARNICOS LUPE S.A.S</t>
  </si>
  <si>
    <t>DISTRIBUIDORA SAN EDUARDS S.A.S</t>
  </si>
  <si>
    <t>DISTRICARNES  JM</t>
  </si>
  <si>
    <t>DISTRICARNES INVERCAMEL S EN C</t>
  </si>
  <si>
    <t>DISTRICARNES LA ECONOMIA</t>
  </si>
  <si>
    <t>DISTRICERDOS CAJICA S.A.S</t>
  </si>
  <si>
    <t>DIVISION MENOR DEL FUTBOL AFICIONADO</t>
  </si>
  <si>
    <t>DM VENDING S.A.S</t>
  </si>
  <si>
    <t>Tres caminos Café restaurante</t>
  </si>
  <si>
    <t>DOLLY YANETH MORALES</t>
  </si>
  <si>
    <t>DORA ALBA NEVA LANCHEROS</t>
  </si>
  <si>
    <t>DORA ELISA FUQUENE</t>
  </si>
  <si>
    <t>Dorotea Parrilla</t>
  </si>
  <si>
    <t>DT HOTELES &amp; INN SAS</t>
  </si>
  <si>
    <t>DUVAN  RODRIGUEZ</t>
  </si>
  <si>
    <t>ECOLOGYCA SAS</t>
  </si>
  <si>
    <t>EDGAR  MORALES MUÑOZ</t>
  </si>
  <si>
    <t>EDGAR ALBEIRO CORTES BARRETO</t>
  </si>
  <si>
    <t>EDGARD ANDRES BELTRAN CARVAJAL</t>
  </si>
  <si>
    <t>EDISON  GOMEZ</t>
  </si>
  <si>
    <t>EDITH JOHANNA SARMIENTO HERREÑO</t>
  </si>
  <si>
    <t>EDITORA GAZETA S.A.S</t>
  </si>
  <si>
    <t>EDUARDO ALFREDO TOBAR ARIAS</t>
  </si>
  <si>
    <t>EDWAR  LOM</t>
  </si>
  <si>
    <t>EDWIN ALEXANDER RODRIGUEZ GARZON</t>
  </si>
  <si>
    <t>EDWIN NORBERTO ALFONSO ROMERO</t>
  </si>
  <si>
    <t>EL  PAISA</t>
  </si>
  <si>
    <t>EL  SANTANDEREANO</t>
  </si>
  <si>
    <t>EL CASTILLO DEL CERDO PC S.A.S</t>
  </si>
  <si>
    <t>EL CERDITO DE LA CORTE</t>
  </si>
  <si>
    <t>EL COMAL SAS</t>
  </si>
  <si>
    <t>EL SOL OIL SA</t>
  </si>
  <si>
    <t>ELBA  GALINDO JIMENEZ</t>
  </si>
  <si>
    <t>1120560126</t>
  </si>
  <si>
    <t>ELIZABETH  MURILLO VALENCIA</t>
  </si>
  <si>
    <t>Surtiaves tradicion y sabor</t>
  </si>
  <si>
    <t>ELIZABETH  QUINTANA CARRILLO</t>
  </si>
  <si>
    <t>ELSY  GORDILLO</t>
  </si>
  <si>
    <t>EMBUTIDOS GOURMET S.A.S</t>
  </si>
  <si>
    <t>EMILSE  GUARIN DE PEDRAZA</t>
  </si>
  <si>
    <t>ERICK  RINCON</t>
  </si>
  <si>
    <t>ERNEY  RINCON VILLA</t>
  </si>
  <si>
    <t>ERRO NIT CUISINART SAS</t>
  </si>
  <si>
    <t>ERROR CEDULA KAREN GISSET MARTINEZ SANDOVAL</t>
  </si>
  <si>
    <t>ERROR No CEDULA</t>
  </si>
  <si>
    <t>ERROR No. CEDULA</t>
  </si>
  <si>
    <t>ERROR No. CREADO</t>
  </si>
  <si>
    <t>ERROR No. IDENTIFICACION</t>
  </si>
  <si>
    <t>ESPERANZA  ESPERANZA</t>
  </si>
  <si>
    <t>ESPERANZA GARCES LEON</t>
  </si>
  <si>
    <t>ESTEBAN  BOCHICA</t>
  </si>
  <si>
    <t>ESTRATEGIKAS COMUNICACION &amp; ENDOMARKETING SAS</t>
  </si>
  <si>
    <t>EUTIMIO  ORTIZ</t>
  </si>
  <si>
    <t>EVER  DUARTE</t>
  </si>
  <si>
    <t>FABIAN  JEREZ MATEUS</t>
  </si>
  <si>
    <t>FABIAN  VILLA DE GRANADA</t>
  </si>
  <si>
    <t>FABIAN ANDRES BERNAL ROMERO</t>
  </si>
  <si>
    <t>FABIO  ESPITIA</t>
  </si>
  <si>
    <t>FABIO FRANCISCO POSADA MEDINA</t>
  </si>
  <si>
    <t>FABRICA DE SABORES CIAPSA SAS</t>
  </si>
  <si>
    <t>FAGARC TRADE SAS</t>
  </si>
  <si>
    <t>FERNANDO  GARZON</t>
  </si>
  <si>
    <t>FERNANDO  VILLA ALSACIA</t>
  </si>
  <si>
    <t>FEYSEL  GOMEZ BLANCO</t>
  </si>
  <si>
    <t>FF SMOKE HOUSE SAS</t>
  </si>
  <si>
    <t>FJG GOURMET SAS</t>
  </si>
  <si>
    <t>FLOR  AMADO</t>
  </si>
  <si>
    <t>FLOR ANGELA TORRES</t>
  </si>
  <si>
    <t>FLORIANOPOLIS S.A.S</t>
  </si>
  <si>
    <t>FONDO DE EMPLEADOS DE LA FABRICA DE ESPECIAS Y PRODUCTOS EL REY SAS</t>
  </si>
  <si>
    <t>FONTECHA ASOCIADOS CD S.A.S</t>
  </si>
  <si>
    <t>FOOD GROUP S.A.S</t>
  </si>
  <si>
    <t>FRANCY BEATRIZ AMOROCHO BELTRAN</t>
  </si>
  <si>
    <t>FRANCY VICTORIA CASTILLO</t>
  </si>
  <si>
    <t>FRANKIE SEBASTIAN MOYANO</t>
  </si>
  <si>
    <t>FREDDY  OSORIO CARNICERIA EL PAISANO</t>
  </si>
  <si>
    <t>FREDDY  VARGAS</t>
  </si>
  <si>
    <t>FREDY  ALBINO</t>
  </si>
  <si>
    <t>FREDY  ALBONI</t>
  </si>
  <si>
    <t>FREDY ELEAZAR MALAVER CARDENAS</t>
  </si>
  <si>
    <t>FREINETH JULIETH CAÑON MEDINA</t>
  </si>
  <si>
    <t>FRIGOARRAYANES LTDA</t>
  </si>
  <si>
    <t>FRIGOCARGO INTERNACIONAL SAS</t>
  </si>
  <si>
    <t>FRIGOCARNICOS MONSERRATE LIMITADA</t>
  </si>
  <si>
    <t>FRIGORIFICO BLE LTDA</t>
  </si>
  <si>
    <t>FRUBANA S.A.S.</t>
  </si>
  <si>
    <t>FUNDACION COLEGIO SAN CARLOS</t>
  </si>
  <si>
    <t>GABRIEL JOSE SOTO FLOREZ</t>
  </si>
  <si>
    <t>GALVAD SAS</t>
  </si>
  <si>
    <t>GASTROLOGY II S.A.S</t>
  </si>
  <si>
    <t>GASTRONOMIA PAISA SAS</t>
  </si>
  <si>
    <t>GERARDINO MENDEZ PARRA</t>
  </si>
  <si>
    <t>GERARDO AMALIO ESPITIA SOTELO</t>
  </si>
  <si>
    <t>GERMAN  CHAVARRO</t>
  </si>
  <si>
    <t>GERMAN  CHAVARRO RODRIGUEZ</t>
  </si>
  <si>
    <t>GERMAN  LOZANO</t>
  </si>
  <si>
    <t>GILBERTO  CEDRITOS</t>
  </si>
  <si>
    <t>GILBERTO  LINARES GORDO</t>
  </si>
  <si>
    <t>gilberto  nicolopulos</t>
  </si>
  <si>
    <t>GINA PAOLA SABOYA</t>
  </si>
  <si>
    <t>GIOVANNY  PERDOMO</t>
  </si>
  <si>
    <t>GLORIA ESPERANZA VERDOOREN VILLAMIL</t>
  </si>
  <si>
    <t>GODDARD CATERING GROUP BOGOTA SAS</t>
  </si>
  <si>
    <t>GOLDEN JT SAS</t>
  </si>
  <si>
    <t>GONZALEZ GUTIERREZ DIEGO ENRIQUE</t>
  </si>
  <si>
    <t>GRANJA ME ENCANTA YGYRESTAURANTE CAFE S.A.S</t>
  </si>
  <si>
    <t>GRILLA SAS</t>
  </si>
  <si>
    <t>GRUPO 5 G SAS</t>
  </si>
  <si>
    <t>GRUPO EMPRESARIAL GENUINOS S.A.S</t>
  </si>
  <si>
    <t>GRUPO GASTRONOMICO CHACHI &amp; SANCHEZ SAS</t>
  </si>
  <si>
    <t>GRUPO GIRA SAS</t>
  </si>
  <si>
    <t>GRUPO LA KASTA M&amp;R SAS</t>
  </si>
  <si>
    <t>GRUPO LEO S.A.S</t>
  </si>
  <si>
    <t>GRUPO MEGAG S.A.S</t>
  </si>
  <si>
    <t>GRUPO SERATTA SAS</t>
  </si>
  <si>
    <t>GRUPO TRENTO S.A.S.</t>
  </si>
  <si>
    <t>GRUPO VEZA S.A.S</t>
  </si>
  <si>
    <t>HARVEY ALEXANDER MALDONADO MORENO</t>
  </si>
  <si>
    <t>HECTOR ISMAEL GRANADOS PANCHIQUE</t>
  </si>
  <si>
    <t>HELBERT ANDRES RAMIREZ TOCARRUNCHO</t>
  </si>
  <si>
    <t>Parrilla fusion café restaurante bar</t>
  </si>
  <si>
    <t>HELIODRO  CRUZ</t>
  </si>
  <si>
    <t>HENRY JAVIER VAZQUEZ CARDOZO</t>
  </si>
  <si>
    <t>HERMES  ARDILA</t>
  </si>
  <si>
    <t>HIPERCARNES EL IMPERIO CIUDADELA</t>
  </si>
  <si>
    <t>HOGAR SANTA TERESA JORNET DE LA CONGREGACION DE LAS HERMANITAS</t>
  </si>
  <si>
    <t>HSP CONSTRUCTORA S.A.S</t>
  </si>
  <si>
    <t>HUMAR INVERSIONES AGROIMDUSTRIALES S.A.S</t>
  </si>
  <si>
    <t>HUMBERTO  MAGROS</t>
  </si>
  <si>
    <t>HUMBERTO VANEGAS AYALA</t>
  </si>
  <si>
    <t>HYDRAULICTECH S.A.S</t>
  </si>
  <si>
    <t>HYGGE S.A.S</t>
  </si>
  <si>
    <t>INDELPA SAS</t>
  </si>
  <si>
    <t>INDUSTRIAS CARNICAS MAFRE SAS</t>
  </si>
  <si>
    <t>INDUSTRIAS LIDRES SAS</t>
  </si>
  <si>
    <t>INVEMARGO S.A.S</t>
  </si>
  <si>
    <t>INVERPORK S.A.S</t>
  </si>
  <si>
    <t>INVERSIONES ACOSTA RAMIREZ S.A.S.</t>
  </si>
  <si>
    <t>INVERSIONES BDC COLOMBIA S.A.S</t>
  </si>
  <si>
    <t>INVERSIONES CARDENAS FLOREZ SAS</t>
  </si>
  <si>
    <t>INVERSIONES CASABRAVA SAS - EN REORGANIZACION</t>
  </si>
  <si>
    <t>INVERSIONES COARALI S A</t>
  </si>
  <si>
    <t>INVERSIONES D.Q.M. SAS</t>
  </si>
  <si>
    <t>INVERSIONES DIMASOL S.A.S</t>
  </si>
  <si>
    <t>El Carnal</t>
  </si>
  <si>
    <t>INVERSIONES GASTRONOMICAS Y AGROPECUARIAS A G SAS</t>
  </si>
  <si>
    <t>INVERSIONES GUATOQUE SAS</t>
  </si>
  <si>
    <t>INVERSIONES KHIMAIRA S.A.S</t>
  </si>
  <si>
    <t>INVERSIONES LA ESPERANZA RBR SAS</t>
  </si>
  <si>
    <t>INVERSIONES MSA SAS</t>
  </si>
  <si>
    <t>INVERSIONES ORANGE BLUE SAS</t>
  </si>
  <si>
    <t>INVERSIONES PEDERNALES SAS</t>
  </si>
  <si>
    <t>INVERSIONES TRES MILAGROS SAS</t>
  </si>
  <si>
    <t>IPT INVERSIONES</t>
  </si>
  <si>
    <t>IRISH COMPANY COLOMBIA S A S</t>
  </si>
  <si>
    <t>ISABEL  PACHON</t>
  </si>
  <si>
    <t>ISMAEL  GARZON NUEVA ZELANDIA</t>
  </si>
  <si>
    <t>ITALCOL SAS</t>
  </si>
  <si>
    <t>IVAN RODRIGO LUQUE RESTREPO</t>
  </si>
  <si>
    <t>Las Vacas Gordas Parrilla</t>
  </si>
  <si>
    <t>IVE INVESTING SAS</t>
  </si>
  <si>
    <t>JA INVERSIONES S.A.S</t>
  </si>
  <si>
    <t>JAIME  ROMERO</t>
  </si>
  <si>
    <t>JAIME ANDRES BERNAL QUINTERO</t>
  </si>
  <si>
    <t>JAIRO  LOM</t>
  </si>
  <si>
    <t>JAIRO  MONTOYA</t>
  </si>
  <si>
    <t>JAIRO  ORTIZ</t>
  </si>
  <si>
    <t>JAIRO RICARDO RINCON URIBE</t>
  </si>
  <si>
    <t>JAIVER BETANCOURT</t>
  </si>
  <si>
    <t>JALV INVERSIONES S.A.S</t>
  </si>
  <si>
    <t>JAMONERIA  SUIZA</t>
  </si>
  <si>
    <t>JAVIER  CEBALLOS</t>
  </si>
  <si>
    <t>JAVIER  MARTINEZ</t>
  </si>
  <si>
    <t>JAVIER  RECODO</t>
  </si>
  <si>
    <t>JAVIER  SANDOVAL</t>
  </si>
  <si>
    <t>JAVIER  UMAÑA  SANTO PIQUETE</t>
  </si>
  <si>
    <t>JD GROUP SAS</t>
  </si>
  <si>
    <t>JELM INVERSIONES S.A.S</t>
  </si>
  <si>
    <t>JENNY MARCELA TINOCO TINOCO</t>
  </si>
  <si>
    <t>JENNY STELLA CRUZ ORJUELA</t>
  </si>
  <si>
    <t>JESSICA MELISA CARDENAS MENDEZ</t>
  </si>
  <si>
    <t>JESSIKA CATHERINE RINCON ABREU</t>
  </si>
  <si>
    <t>JESUS ALEJANDRO PARDO RODRIGUEZ</t>
  </si>
  <si>
    <t>JESUS HERNANDO GARCIA JIMENEZ</t>
  </si>
  <si>
    <t>JH VISCERAS DE CERDO S.A.S</t>
  </si>
  <si>
    <t>JHON  ALVAREZ</t>
  </si>
  <si>
    <t>JHON  CASTELLANOS</t>
  </si>
  <si>
    <t>JHON  FACA</t>
  </si>
  <si>
    <t>JHON  VILORIA</t>
  </si>
  <si>
    <t>JHON ESNEIDER RINCON FORERO</t>
  </si>
  <si>
    <t>JHON FREDY SANCHES LARA</t>
  </si>
  <si>
    <t>JHON HENDERSON RODRIGUEZ MAHECHA</t>
  </si>
  <si>
    <t>JHON JAIRO MERCHAN ESPINEL</t>
  </si>
  <si>
    <t>JHONIER  LA DESPENSA</t>
  </si>
  <si>
    <t>JIMENEZ BUITRAGO JOSE REINALDO</t>
  </si>
  <si>
    <t>JIMMY  ANDRES</t>
  </si>
  <si>
    <t>JIMMY  HERRERA</t>
  </si>
  <si>
    <t>JIMMY  KASANDRA</t>
  </si>
  <si>
    <t>79646110</t>
  </si>
  <si>
    <t>JOHN DIEGO GUTIERREZ POLANCO</t>
  </si>
  <si>
    <t>MOKHA Pasteleria</t>
  </si>
  <si>
    <t>JONATHAN ANDRES DIAZ VANEGAS</t>
  </si>
  <si>
    <t>JORDY  DE LA HOZ TORRES</t>
  </si>
  <si>
    <t>JORGE  BRANGUS</t>
  </si>
  <si>
    <t>JORGE  JIMENEZ</t>
  </si>
  <si>
    <t>JORGE  MENDOZA</t>
  </si>
  <si>
    <t>JORGE  PORRAS</t>
  </si>
  <si>
    <t>JORGE  RODRIGUEZ</t>
  </si>
  <si>
    <t>JORGE ALBERTO RODRIGUEZ RINCON</t>
  </si>
  <si>
    <t>JOSE  GARCIA</t>
  </si>
  <si>
    <t>JOSE  REYES</t>
  </si>
  <si>
    <t>JOSE ALEJANDRO NARVAEZ RENGIFO</t>
  </si>
  <si>
    <t>JOSE CARLOS PEREZ BLANQUEZ</t>
  </si>
  <si>
    <t>JOSE DANIEL PACHON</t>
  </si>
  <si>
    <t>JOSE ISAIAS ACOSTA MONCADA</t>
  </si>
  <si>
    <t>JOSE MEDARDO HUERTAS</t>
  </si>
  <si>
    <t>JOSE UBERLEY MORALES LOGO</t>
  </si>
  <si>
    <t>JOSE VICENTE MORALES</t>
  </si>
  <si>
    <t>JUAN</t>
  </si>
  <si>
    <t>JUAN BUENAVENTURA JIMENEZ BERMUDEZ</t>
  </si>
  <si>
    <t>JUAN CAMILO PARRA</t>
  </si>
  <si>
    <t>JUAN CAMILO SALAZAR</t>
  </si>
  <si>
    <t>JUAN CARLOS CALA AGUDELO</t>
  </si>
  <si>
    <t>JUAN DIEGO CAICEDO POVEDA</t>
  </si>
  <si>
    <t>JUAN DIEGO MALAVER RUIZ</t>
  </si>
  <si>
    <t>JUAN EVANGELISTA GONZALEZ SUAREZ</t>
  </si>
  <si>
    <t>JUAN MANUEL PALLARES ARRIETA</t>
  </si>
  <si>
    <t>JUAN MANUEL REYES D"ARCO</t>
  </si>
  <si>
    <t>JUAN PABLO NIÑO</t>
  </si>
  <si>
    <t>JUAN SEBASTIAN GUTIERREZ</t>
  </si>
  <si>
    <t>JUAN SEBASTIAN OLAYA CORTES</t>
  </si>
  <si>
    <t>JUANITO  LOM</t>
  </si>
  <si>
    <t>JUEZ SAS</t>
  </si>
  <si>
    <t>JULIAN  CASTRO PARDO</t>
  </si>
  <si>
    <t>JULIAN ADOLFO VAZQUEZ</t>
  </si>
  <si>
    <t>JULIAN DAVID MATUS CERON</t>
  </si>
  <si>
    <t>JULIAN FERNANDO RAMIREZ ALVAREZ</t>
  </si>
  <si>
    <t>JULIANA  CASTILLO</t>
  </si>
  <si>
    <t>JULIANA  HENAO BUITRAGO</t>
  </si>
  <si>
    <t>JUSTO RICARDO VIASUS</t>
  </si>
  <si>
    <t>KIKE  FONTIBON</t>
  </si>
  <si>
    <t>KIRO SAS</t>
  </si>
  <si>
    <t>LA ESTRELLA S.A.S</t>
  </si>
  <si>
    <t>LA FRAGATA NORTE SAS</t>
  </si>
  <si>
    <t>LA HORMIGA SANTANDEREANA</t>
  </si>
  <si>
    <t>LA NETA S.A.S</t>
  </si>
  <si>
    <t>LACTEOS APPENZELL S.A.S</t>
  </si>
  <si>
    <t>LAURA  MENDOZA</t>
  </si>
  <si>
    <t>LAURA CAMILA GUERRERO SUAREZ</t>
  </si>
  <si>
    <t>LAURA ESTEFANIA PEÑA SOTELO</t>
  </si>
  <si>
    <t>LAURA VIVIANA VARON MURCIA</t>
  </si>
  <si>
    <t>LAZARO  DIAZ</t>
  </si>
  <si>
    <t>LE CABRERA SAS</t>
  </si>
  <si>
    <t>LE CARNAGE TORRES SAS</t>
  </si>
  <si>
    <t>LECHONERIA LA ESPERANZA</t>
  </si>
  <si>
    <t>LEDER  RUEDA SAAVEDRA</t>
  </si>
  <si>
    <t>LEIDY  ARISTIZABAL</t>
  </si>
  <si>
    <t>LEIDY LIZETH SALAZAR OLARTE</t>
  </si>
  <si>
    <t>LEONARDO  LOS CEREZOS</t>
  </si>
  <si>
    <t>LEONOR YOLANDA RICO PINZON</t>
  </si>
  <si>
    <t>LIBARDO  ENGATIVA</t>
  </si>
  <si>
    <t>LIBARDO  PERAZA SALINAS</t>
  </si>
  <si>
    <t>LIBARDO  QUINTERO</t>
  </si>
  <si>
    <t>LIBIA  ARDILA</t>
  </si>
  <si>
    <t>LICETH PATRICIA CELI GARCIA</t>
  </si>
  <si>
    <t>LIDA  INES</t>
  </si>
  <si>
    <t>LILIAN  MATEUS ARIZA</t>
  </si>
  <si>
    <t>Sabor Santandereano de la82</t>
  </si>
  <si>
    <t>LILIANA  SEGURA</t>
  </si>
  <si>
    <t>LINA  OLIVEROS</t>
  </si>
  <si>
    <t>LINA FRANCISCA ESTEVEZ REYES</t>
  </si>
  <si>
    <t>LISANDRO  LOM</t>
  </si>
  <si>
    <t>LIZETH JOHANNA FIGUEROA ROJAS</t>
  </si>
  <si>
    <t>LOAIZA CESPEDES JHON AMBROSIO</t>
  </si>
  <si>
    <t>LORENA FERNANDA VASQUEZ PINTO</t>
  </si>
  <si>
    <t>LUDIVIA  MORALES LUGO</t>
  </si>
  <si>
    <t>LUIS  GOMEZ</t>
  </si>
  <si>
    <t>LUIS  GONZALES</t>
  </si>
  <si>
    <t>LUIS  KIKE</t>
  </si>
  <si>
    <t>LUIS  VALBUENA</t>
  </si>
  <si>
    <t>LUIS ALBERTO MARTINEZ</t>
  </si>
  <si>
    <t>LUIS ANDRES DIAZ ORTIZ</t>
  </si>
  <si>
    <t>LUIS ANTONIO SANCHEZ</t>
  </si>
  <si>
    <t>LUIS CARLOS QUINTERO</t>
  </si>
  <si>
    <t>LUIS ENRIQUE FORERO GARCIA</t>
  </si>
  <si>
    <t>LUIS ORLANDO RODRIGUEZ ALARCON</t>
  </si>
  <si>
    <t>LUISA FERNANDA VARGAS</t>
  </si>
  <si>
    <t>LUMAKA EATS SOCIEDAD POR ACCIONES SIMPLIFICADAS</t>
  </si>
  <si>
    <t>LUZ DORY PEREZ CORTES</t>
  </si>
  <si>
    <t>LUZ YAMILE GARCIA VILLAMIL</t>
  </si>
  <si>
    <t>LYA INGENIERIA SAS</t>
  </si>
  <si>
    <t>M&amp;R GASTRONOMY SAS</t>
  </si>
  <si>
    <t>MACS COMERCIALIZADORA Y DISTRIBUIDORA SAS B.I.C</t>
  </si>
  <si>
    <t>MADURAMOS SAS</t>
  </si>
  <si>
    <t>MAESTRI TRADIZIONE S.A.S</t>
  </si>
  <si>
    <t>MAICOL ALEXANDER RODRIGUEZ MARTINEZ</t>
  </si>
  <si>
    <t>MAIN FREIGHT COLOMBIA SAS</t>
  </si>
  <si>
    <t>MANUEL  BERNAL</t>
  </si>
  <si>
    <t>MARCO  MENDOZA</t>
  </si>
  <si>
    <t>MARCO DUVAN CHAPARRO GOMEZ</t>
  </si>
  <si>
    <t>MARCO IVAN MACHADO CRUZ</t>
  </si>
  <si>
    <t>MARIA  ESPINOSA</t>
  </si>
  <si>
    <t>MARIA  VARGAS</t>
  </si>
  <si>
    <t>MARIA ANDREA RODRIGUEZ</t>
  </si>
  <si>
    <t>MARIA ANGELICA MALAGON RODRIGUEZ</t>
  </si>
  <si>
    <t>MARIA CAMILA GUZMAN</t>
  </si>
  <si>
    <t>MARIA CLAUDIA GARCIA BERNAL</t>
  </si>
  <si>
    <t>MARIA CRISTINA CASTILLO LEGUIZAMO</t>
  </si>
  <si>
    <t>MARIA DEL CARMEN PAEZ DE RICO</t>
  </si>
  <si>
    <t>MARIA HERMELINA RUIZ BANQUERA</t>
  </si>
  <si>
    <t>MARIA LUISA SANCHEZ</t>
  </si>
  <si>
    <t>MARIA MERCEDES DE SPIR</t>
  </si>
  <si>
    <t>MARIA TERESA MARTI RICO</t>
  </si>
  <si>
    <t>MARIA TERESA RICO</t>
  </si>
  <si>
    <t>MARIA YADIRA CUESTA GARCIA</t>
  </si>
  <si>
    <t>MARIANO  HERNANDEZ</t>
  </si>
  <si>
    <t>MARILU  HERNANDEZ CARREÑO</t>
  </si>
  <si>
    <t>MARINA  NIÑO</t>
  </si>
  <si>
    <t>MARIO  ARGUELLO</t>
  </si>
  <si>
    <t>MARITZA  ESPINOZA</t>
  </si>
  <si>
    <t>MARKETING FOOD COLOMBIA S.A.S.</t>
  </si>
  <si>
    <t>MARTA  DELGADO</t>
  </si>
  <si>
    <t>MARTHA PATRICIA NAVARRO TRIANA</t>
  </si>
  <si>
    <t>MARTHA RUTH FORERO CUJAR</t>
  </si>
  <si>
    <t>MASCARNE DE COLOMBIA S.A.S</t>
  </si>
  <si>
    <t>MATEO CORTES PINEDA</t>
  </si>
  <si>
    <t>MAURICIO  ARENAS</t>
  </si>
  <si>
    <t>MAURICIO  BRAZO</t>
  </si>
  <si>
    <t>MAURICIO  CLAVIJO</t>
  </si>
  <si>
    <t>MAURICIO  CLAVIJO LOM</t>
  </si>
  <si>
    <t>MAURICIO  ORTIZ</t>
  </si>
  <si>
    <t>MAURICIO  RODRIGUEZ</t>
  </si>
  <si>
    <t>MAURICIO HERNANDEZ ESPINOZA</t>
  </si>
  <si>
    <t>MEGACARNES BRP</t>
  </si>
  <si>
    <t>MERCADO ZAPATOCA S.A</t>
  </si>
  <si>
    <t>MERCADOS COLOMBIANOS JBM S.A.S</t>
  </si>
  <si>
    <t>METYS SAS</t>
  </si>
  <si>
    <t>MIGUEL  20 DE JULIO</t>
  </si>
  <si>
    <t>MIGUEL  LIMA</t>
  </si>
  <si>
    <t>MIGUEL ANGEL AMAYA</t>
  </si>
  <si>
    <t>MIGUEL ANGEL ORTIZ CASTIBLANCO</t>
  </si>
  <si>
    <t>MIGUEL ANTONIO PRADO</t>
  </si>
  <si>
    <t>MIJAIR ANDRES CALDERON ARGOTY</t>
  </si>
  <si>
    <t>Rio Bistro Café Gastro Bar</t>
  </si>
  <si>
    <t>MILENA  NORMANDIA</t>
  </si>
  <si>
    <t>MISAEL  CASTIBLANCO</t>
  </si>
  <si>
    <t>MISTER MEAT SAS</t>
  </si>
  <si>
    <t>MONICA  BUENAVENTURA FERNANDEZ</t>
  </si>
  <si>
    <t>MORALES  MAGRA</t>
  </si>
  <si>
    <t>MOVIMIENTOS DE TIERRA Y SOLUCIONES EN TRANSPORTE S.A.S.</t>
  </si>
  <si>
    <t>MR PIG DE COLOMBIA S.A.S</t>
  </si>
  <si>
    <t>MULLENS S.A.S</t>
  </si>
  <si>
    <t>901736769</t>
  </si>
  <si>
    <t>NANCHOS 24 HORAS SAS</t>
  </si>
  <si>
    <t>NANCY ANGELICA BENAVIDES OSPINA</t>
  </si>
  <si>
    <t>NANCY CECILIA ALVARADO MORENO</t>
  </si>
  <si>
    <t>NANCY LILIANA RINCON FORERO</t>
  </si>
  <si>
    <t>NATALIA  SALINAS SARMIENTO</t>
  </si>
  <si>
    <t>NATURAL GLORIA S.A.S</t>
  </si>
  <si>
    <t>NELLY AZUCENA QUIROGA SANCHEZ</t>
  </si>
  <si>
    <t>NERCY DISNEY PARDO CARRILLO</t>
  </si>
  <si>
    <t>NESTOR  CAÑON</t>
  </si>
  <si>
    <t>NESTOR ENRIQUE AGUILAR CASTAÑEDA</t>
  </si>
  <si>
    <t>NESTOR JULIAN VIRVIESCAS ARDILA</t>
  </si>
  <si>
    <t>NEUFAR  RODRIGUEZ</t>
  </si>
  <si>
    <t>nicolas  ardila galvis</t>
  </si>
  <si>
    <t>NIEVES  GUTIERREZ CORREAL</t>
  </si>
  <si>
    <t>Casa de la Sazón</t>
  </si>
  <si>
    <t>NO APLICA</t>
  </si>
  <si>
    <t>NORIDA AREIDY MOLINA JASPE</t>
  </si>
  <si>
    <t>NUEVAS TECNOLOGIAS FISICOQUIMICAS SAS BIC</t>
  </si>
  <si>
    <t>OFFISUPLY SAS</t>
  </si>
  <si>
    <t>OLGA  RODRIGUEZ RODRIGUEZ</t>
  </si>
  <si>
    <t>OLGA LEONOR BECERRA</t>
  </si>
  <si>
    <t>OLIVER  MENDEZ</t>
  </si>
  <si>
    <t>ONCOSERVIR SAS</t>
  </si>
  <si>
    <t>ORGANIC BAOBAB SAS</t>
  </si>
  <si>
    <t>ORGANIZACION DESSEL S.A.S</t>
  </si>
  <si>
    <t>ORLANDO  MONTANA CONTRERAS</t>
  </si>
  <si>
    <t>OSCAR  ENGATIVA</t>
  </si>
  <si>
    <t>OSCAR  MAGRA</t>
  </si>
  <si>
    <t>OSCAR  URIBE</t>
  </si>
  <si>
    <t>OSCAR EDUARDO MORENO CELIS</t>
  </si>
  <si>
    <t>OSCAR IVAN CRUZ RESTREPO</t>
  </si>
  <si>
    <t>OSIRIS GONZALO GUTIERREZ BUITRAGO</t>
  </si>
  <si>
    <t>OWS SPORT SAS</t>
  </si>
  <si>
    <t>P Y P INVERSIONES S.A.S</t>
  </si>
  <si>
    <t>PABLO  BRICEÑO LOPEZ</t>
  </si>
  <si>
    <t>PABLO  GARCIA</t>
  </si>
  <si>
    <t>PACIFIC SEA FOOD S A S</t>
  </si>
  <si>
    <t>PANADERIA Y JAMONES ROA E.U.</t>
  </si>
  <si>
    <t>PANTRY FOOD SAS</t>
  </si>
  <si>
    <t>PARDO GUZMAN OSCAR ALDERMER</t>
  </si>
  <si>
    <t>PARIS FOODS &amp; CATERING SAS</t>
  </si>
  <si>
    <t>PARRILLA HERMES CARNE DE RES</t>
  </si>
  <si>
    <t>PASCAL PHILIPPE TOURNAMILLE</t>
  </si>
  <si>
    <t>PCC PROCESADORA COLOMBIANA DE CARNES SAS</t>
  </si>
  <si>
    <t>PCC SA</t>
  </si>
  <si>
    <t>PEDRO  FONTIBON</t>
  </si>
  <si>
    <t>PEDRO  TRIBINO</t>
  </si>
  <si>
    <t>PEDRO ALEXANDER PIÑA</t>
  </si>
  <si>
    <t>PEDRO JULIO BENITEZ RODRIGUEZ</t>
  </si>
  <si>
    <t>PEDRO NEL CALA ARAQUE</t>
  </si>
  <si>
    <t>PEPINA BOGOTA S.A.S</t>
  </si>
  <si>
    <t>PILAS Y BATERIAS SA</t>
  </si>
  <si>
    <t>POLLO OLIMPICO SA</t>
  </si>
  <si>
    <t>POSEIDON PRODUCTOS DEL MAR SAS</t>
  </si>
  <si>
    <t>PRIME PRODUCCIONES S..A</t>
  </si>
  <si>
    <t>PROCESADORA DE ALIMENTOS MORANI S.A.S</t>
  </si>
  <si>
    <t>PROCESADORA Y COMERCIALIZADORA DEL CAMPO S.A.S</t>
  </si>
  <si>
    <t>PRODUCTORA DE ALIMENTOS CARNICOS S.A,S</t>
  </si>
  <si>
    <t>PRODUNEG S.A.S</t>
  </si>
  <si>
    <t>PUERTO  RICO</t>
  </si>
  <si>
    <t>PUNTO  BLE</t>
  </si>
  <si>
    <t>PURA  RAZA</t>
  </si>
  <si>
    <t>PURO  HUMO S.A.S</t>
  </si>
  <si>
    <t>R &amp; A FOOD SAS</t>
  </si>
  <si>
    <t>R.G. GOURMET SAS</t>
  </si>
  <si>
    <t>RAFAEL ALFONSO DAZA RAMIREZ</t>
  </si>
  <si>
    <t>RAQUEL  PALOMAR</t>
  </si>
  <si>
    <t>REEVENT GROUP SAS</t>
  </si>
  <si>
    <t>RENE ARTURO BAREÑO CAMPOS</t>
  </si>
  <si>
    <t>RESTAURANTE PEZ &amp; PARRILLA</t>
  </si>
  <si>
    <t>RESTAURANTE PORQUE AJA S.A.S</t>
  </si>
  <si>
    <t>RIAÑO MENDOZA WILSON</t>
  </si>
  <si>
    <t>RICARDO  MATEUS FLOREZ</t>
  </si>
  <si>
    <t>RICHARD  NUÑES</t>
  </si>
  <si>
    <t>RICHARD YESITH GUTIERREZ GONZALEZ</t>
  </si>
  <si>
    <t>ROBERTO FRANCISCO RODRIGUEZ SANTANA</t>
  </si>
  <si>
    <t>ROBINSON  CHAPINERO</t>
  </si>
  <si>
    <t>ROCIO YAZMIN TORRES PEREZ</t>
  </si>
  <si>
    <t>RODOLFO  GUASCA</t>
  </si>
  <si>
    <t>RODOLFO  MONROY TUNAROSA</t>
  </si>
  <si>
    <t>RODRIGO  ALBARRCIN NIÑO</t>
  </si>
  <si>
    <t>RODRIGO ALBARRACIN NINO</t>
  </si>
  <si>
    <t>RODRIGO JAVIER HERRERA OLMOS</t>
  </si>
  <si>
    <t>ROSA AMELIA AGUDELO MARTINEZ</t>
  </si>
  <si>
    <t>ROSIBEL  FONTECHA</t>
  </si>
  <si>
    <t>ROSMIRA  VELASCO</t>
  </si>
  <si>
    <t>ROZO ABELLO CRISTIAN CAMILO</t>
  </si>
  <si>
    <t>SALUD A LA CARTA SAS</t>
  </si>
  <si>
    <t>SAMUEL DEL CARMEN PALMETT LOPEZ</t>
  </si>
  <si>
    <t>SAN  JOAQUIN</t>
  </si>
  <si>
    <t>SANDRA LILIANA GONGORA HERNANDEZ</t>
  </si>
  <si>
    <t>SANDRA MILENA VARGAS QUIROGA</t>
  </si>
  <si>
    <t>El Grill de la abuela</t>
  </si>
  <si>
    <t>SANTA COSTILLA S.A.S</t>
  </si>
  <si>
    <t>SAPORE SAS</t>
  </si>
  <si>
    <t>SARUPETROL SAS</t>
  </si>
  <si>
    <t>SAUL  NARANJO</t>
  </si>
  <si>
    <t>SAUL  ROMERO BUITRAGO</t>
  </si>
  <si>
    <t>SAYDY SIRLEY BOBADILLA HERNANDEZ</t>
  </si>
  <si>
    <t>SEBASTIAN  ESLAVA</t>
  </si>
  <si>
    <t>SEBASTIAN FELIPE VELASCO DIAZ</t>
  </si>
  <si>
    <t>SEGUROS CAPITAL LTDA ASESORES</t>
  </si>
  <si>
    <t>SERAFIN  DIAZ</t>
  </si>
  <si>
    <t>SERGIO RAMIRO ALVAREZ GUTIERREZ</t>
  </si>
  <si>
    <t>SERVICIOS DE ALIMENTACION N.P S.A</t>
  </si>
  <si>
    <t>SGI DE COLOMBIA S.A.S.</t>
  </si>
  <si>
    <t>SHANNON KATHERINE GONZALEZ SERRANO</t>
  </si>
  <si>
    <t>SHANON  BAHIA</t>
  </si>
  <si>
    <t>SIRLY TATIANA ARZUZA MARTINEZ</t>
  </si>
  <si>
    <t>SOCIEDAD COLOMBIANA DISTRIBUIDORA DE INSUMOS AGROPECUARIOS SAS</t>
  </si>
  <si>
    <t>SOCIEDAD HOTELERA FAM SAS</t>
  </si>
  <si>
    <t>SONDEOS ESTRUCTURAS Y GEOTECNIA SUCURSAL COLOMBIA</t>
  </si>
  <si>
    <t>SONIA  MERINO</t>
  </si>
  <si>
    <t>Restaurante Fason</t>
  </si>
  <si>
    <t>SOSTY S.A.S</t>
  </si>
  <si>
    <t>STELLA  CANO SILVA</t>
  </si>
  <si>
    <t>STWAR  PALACIO</t>
  </si>
  <si>
    <t>SUMA  SUMA</t>
  </si>
  <si>
    <t>SUPERMERCADO  A Y B</t>
  </si>
  <si>
    <t>SUPERMERCADO ALIMERKA SAS</t>
  </si>
  <si>
    <t>SUPERMERCADO ECO S.A.S</t>
  </si>
  <si>
    <t>SURTICARNES EL CEBU T  Y  SAS</t>
  </si>
  <si>
    <t>TARCICIO  GARZON</t>
  </si>
  <si>
    <t>TEOFILO ELIPIDIO MATEUS VALENZUELA</t>
  </si>
  <si>
    <t>TERMINADOS PUBLICITARIOS SAMAR S.A.S</t>
  </si>
  <si>
    <t>THE BEER WAGON PUB SAS</t>
  </si>
  <si>
    <t>THE PUB SAS</t>
  </si>
  <si>
    <t>TOMAHAWK MERCADO DE CARNES</t>
  </si>
  <si>
    <t>TOMAHAWK MERCADO DE CARNES SAS</t>
  </si>
  <si>
    <t>TOMAS ALFREDO REYES VARELA</t>
  </si>
  <si>
    <t>TORRE E INVERSIONES SAS</t>
  </si>
  <si>
    <t>TRUJILLO LOPEZ JUAN SEBASTHIAN</t>
  </si>
  <si>
    <t>UBALDINA  TIGA</t>
  </si>
  <si>
    <t>UNION TEMPORAL BOGOTA SOCIAL 2021</t>
  </si>
  <si>
    <t>UNIVERSAL CAFE RESTAURANTE SAS</t>
  </si>
  <si>
    <t>URREA ANGARITA ANDRES DAVID</t>
  </si>
  <si>
    <t>URREGO VERGARA S.A.S</t>
  </si>
  <si>
    <t>VALENTINA  GOMEZ CAÑON</t>
  </si>
  <si>
    <t>VALERIA  QUINTERO FADUL</t>
  </si>
  <si>
    <t>VALERIO  CASTRO BUITRAGO</t>
  </si>
  <si>
    <t>VARGAS ALMANZA JULIO CESAR</t>
  </si>
  <si>
    <t>Ventas  Mostrador</t>
  </si>
  <si>
    <t>VENTUR GROUP S.A.S</t>
  </si>
  <si>
    <t>VERGARA ARENAS J NICHOLAS</t>
  </si>
  <si>
    <t>VIANNY LIESEL ARANGO MENDEZ</t>
  </si>
  <si>
    <t>VICTOR  MARTINEZ CASTRO</t>
  </si>
  <si>
    <t>VICTOR HUGO MARIN CASTAÑEDA</t>
  </si>
  <si>
    <t>VICTOR REINALDO REYES DUARTE</t>
  </si>
  <si>
    <t>VILASECA S.A.S</t>
  </si>
  <si>
    <t>VITTI S.A.S</t>
  </si>
  <si>
    <t>WALTER FABIAN TAPIAS</t>
  </si>
  <si>
    <t>WILBER  CRIOLLO SILVA</t>
  </si>
  <si>
    <t>WILSON  LOM</t>
  </si>
  <si>
    <t>WILSON EDUARDO CARO FERNANDEZ</t>
  </si>
  <si>
    <t>WILSON PINILLA</t>
  </si>
  <si>
    <t>WIN SEVEN SAS</t>
  </si>
  <si>
    <t>XIOMARA  LA CORUÑA</t>
  </si>
  <si>
    <t>XIOMARA  OLARTE</t>
  </si>
  <si>
    <t>YACOTA S.A.S</t>
  </si>
  <si>
    <t>Restaurante Angol</t>
  </si>
  <si>
    <t>YAMI  LOPEZ</t>
  </si>
  <si>
    <t>YAMID  LOPEZ</t>
  </si>
  <si>
    <t>YAMID MARTIN LOPEZ MENDEZ</t>
  </si>
  <si>
    <t>YEIMY CATHERINE CALA FORERO</t>
  </si>
  <si>
    <t>YEMMY  CALA LOM</t>
  </si>
  <si>
    <t>YENNY MARIBEL VILLALVA</t>
  </si>
  <si>
    <t>YENYFER DANIELA MELO MELO</t>
  </si>
  <si>
    <t>YESICA CAROLINA SALDAÑA ROBLES</t>
  </si>
  <si>
    <t>YHAIR  JIMENEZ</t>
  </si>
  <si>
    <t>YUDI  MORALES ROJAS</t>
  </si>
  <si>
    <t>YURI ANDREA GUERRERO AMAYA</t>
  </si>
  <si>
    <t>ZAIDA KATHERINE ALVAREZ RIOS</t>
  </si>
  <si>
    <t>ZELVATICA ATELIER SAS</t>
  </si>
  <si>
    <t>ZONA GOURMET SAS</t>
  </si>
  <si>
    <t>ZULLY  FLORES</t>
  </si>
  <si>
    <t>ZX VENTURES COLOMBIA SAS</t>
  </si>
  <si>
    <t>(Varios elementos)</t>
  </si>
  <si>
    <t>Proximos Vencimientos</t>
  </si>
  <si>
    <t>Suma de Total vencido</t>
  </si>
  <si>
    <t>Suma de 1_a_8</t>
  </si>
  <si>
    <t>Promedio Dias</t>
  </si>
  <si>
    <t>Valor</t>
  </si>
  <si>
    <t>Suma de Saldo</t>
  </si>
  <si>
    <t>Participacion</t>
  </si>
  <si>
    <t>Promedio de Dias</t>
  </si>
  <si>
    <t>Suma de Sin_Vencer</t>
  </si>
  <si>
    <t>Total general</t>
  </si>
  <si>
    <t>Total a recaudar</t>
  </si>
  <si>
    <t>Por recaudar (facturas por vencer hoy y sig. 5 días)</t>
  </si>
  <si>
    <t>Total Vencido</t>
  </si>
  <si>
    <t>Vencido 1 a 8</t>
  </si>
  <si>
    <t>&gt; de 9 días</t>
  </si>
  <si>
    <t>&gt; de 100 días</t>
  </si>
  <si>
    <t xml:space="preserve">Clientes </t>
  </si>
  <si>
    <t>Plazo</t>
  </si>
  <si>
    <t>De 1 a 8</t>
  </si>
  <si>
    <t>Por vencer</t>
  </si>
  <si>
    <t>Hoy</t>
  </si>
  <si>
    <t>1 día</t>
  </si>
  <si>
    <t>2 días</t>
  </si>
  <si>
    <t>3 días</t>
  </si>
  <si>
    <t>4 días</t>
  </si>
  <si>
    <t>5 días</t>
  </si>
  <si>
    <t>6 días</t>
  </si>
  <si>
    <t>Por vencer que no se recaudará</t>
  </si>
  <si>
    <t>Motivo</t>
  </si>
  <si>
    <t>Cargo</t>
  </si>
  <si>
    <t>Persona</t>
  </si>
  <si>
    <t>Devolucion Mostrador Local2</t>
  </si>
  <si>
    <t>Tesoreria</t>
  </si>
  <si>
    <t>Viviana</t>
  </si>
  <si>
    <t>Devolucion Electronica Local 3</t>
  </si>
  <si>
    <t>Pedidos</t>
  </si>
  <si>
    <t>Angelica</t>
  </si>
  <si>
    <t>Devolucion Electronica LOM</t>
  </si>
  <si>
    <t>Venta Electronica POS MAGRA</t>
  </si>
  <si>
    <t>Cajera Lom</t>
  </si>
  <si>
    <t>Leidy V</t>
  </si>
  <si>
    <t>Devolucion Electronica POS Local 2</t>
  </si>
  <si>
    <t>Lorena S</t>
  </si>
  <si>
    <t>Devolucion Electronica POS Local 3</t>
  </si>
  <si>
    <t>Recibos de Caja MAGRA</t>
  </si>
  <si>
    <t>Cajera Galan</t>
  </si>
  <si>
    <t>Paola</t>
  </si>
  <si>
    <t>Verificar lo que dicen en el cierren con Doc x forma de pago y con:</t>
  </si>
  <si>
    <t>Venta Electronica GM</t>
  </si>
  <si>
    <t>Maritza</t>
  </si>
  <si>
    <t>Consignaciones a proveedores</t>
  </si>
  <si>
    <t>Elizabeth</t>
  </si>
  <si>
    <t>Admin Galan</t>
  </si>
  <si>
    <t>Omar</t>
  </si>
  <si>
    <t>=SI([@[Fecha y hora]]&gt;0;B8;"")</t>
  </si>
  <si>
    <t>=EXTRAE([@[Fecha y hora]];1;10)</t>
  </si>
  <si>
    <t>Excel de datafonos</t>
  </si>
  <si>
    <t>Diana D</t>
  </si>
  <si>
    <t>CAJA3</t>
  </si>
  <si>
    <t>Admin Lom</t>
  </si>
  <si>
    <t>Diego</t>
  </si>
  <si>
    <t>Contabilidad</t>
  </si>
  <si>
    <t>Luis</t>
  </si>
  <si>
    <t>Forma de pago</t>
  </si>
  <si>
    <t>AUXADMIN</t>
  </si>
  <si>
    <t>Fecha y hora</t>
  </si>
  <si>
    <t>TIPO</t>
  </si>
  <si>
    <t>Columna3</t>
  </si>
  <si>
    <t>NUMERO</t>
  </si>
  <si>
    <t>VALOR</t>
  </si>
  <si>
    <t>documento</t>
  </si>
  <si>
    <t>usuario</t>
  </si>
  <si>
    <t>Vlr</t>
  </si>
  <si>
    <t>Doc</t>
  </si>
  <si>
    <t>SAC</t>
  </si>
  <si>
    <t>Operaciones</t>
  </si>
  <si>
    <t>Angela Silvestre</t>
  </si>
  <si>
    <t>Ventas Pos Local 2</t>
  </si>
  <si>
    <t>Ventas Pos Local 3</t>
  </si>
  <si>
    <t>Vencimiento proximos</t>
  </si>
  <si>
    <t>Etiquetas de fila</t>
  </si>
  <si>
    <t>Clientes</t>
  </si>
  <si>
    <t>Clientes Lom</t>
  </si>
  <si>
    <t>Lom</t>
  </si>
  <si>
    <t>Total Lom</t>
  </si>
  <si>
    <t>Galan</t>
  </si>
  <si>
    <t>Clientes Galan</t>
  </si>
  <si>
    <t>Total Galan</t>
  </si>
  <si>
    <t xml:space="preserve">1. </t>
  </si>
  <si>
    <t>Resumen Cartera</t>
  </si>
  <si>
    <t>Día</t>
  </si>
  <si>
    <t>Total cartera no vencida</t>
  </si>
  <si>
    <t>Total cartera vencida</t>
  </si>
  <si>
    <t>Total deuda</t>
  </si>
  <si>
    <t>Lomarosa</t>
  </si>
  <si>
    <t>Total cartera vencida 1 a 8 días</t>
  </si>
  <si>
    <t>Total cartera vencida 9 a 30 días</t>
  </si>
  <si>
    <t>Total cartera vencida más de 30 días</t>
  </si>
  <si>
    <t>Total cartera vencida - Lomarosa</t>
  </si>
  <si>
    <t>Total cartera vencida - Galan</t>
  </si>
  <si>
    <t>Distribución Cartera vencida</t>
  </si>
  <si>
    <t>Total</t>
  </si>
  <si>
    <t>Check cartera vencida</t>
  </si>
  <si>
    <t>2.</t>
  </si>
  <si>
    <t>Proyeccion vs real</t>
  </si>
  <si>
    <t>Lunes</t>
  </si>
  <si>
    <t>Martes</t>
  </si>
  <si>
    <t>Miércoles</t>
  </si>
  <si>
    <t>Jueves</t>
  </si>
  <si>
    <t>Viernes</t>
  </si>
  <si>
    <t>Total Semana</t>
  </si>
  <si>
    <t xml:space="preserve">Proyeccion Inicial </t>
  </si>
  <si>
    <t>Proyeccion Actualizada</t>
  </si>
  <si>
    <t>Cumplimiento Cartera de la semana</t>
  </si>
  <si>
    <t>Indicador de cumplimiento</t>
  </si>
  <si>
    <t>Recaudo cartera vencida</t>
  </si>
  <si>
    <t>Recaudo cartera sin vencer</t>
  </si>
  <si>
    <t>Recaudo Ventas Mostrador (Datofonos y Qr)</t>
  </si>
  <si>
    <t>Cumplimiento de cartera del día</t>
  </si>
  <si>
    <t>Total recaudo</t>
  </si>
  <si>
    <t>Total semana</t>
  </si>
  <si>
    <t>Reacudo semana pasada</t>
  </si>
  <si>
    <t>Participación</t>
  </si>
  <si>
    <t>Efectivo/Datafono</t>
  </si>
  <si>
    <t>Recaudo esperado para mañana</t>
  </si>
  <si>
    <t>Clientes Lomarosa</t>
  </si>
  <si>
    <t>Valor a recaudar</t>
  </si>
  <si>
    <t>% global</t>
  </si>
  <si>
    <t>% local</t>
  </si>
  <si>
    <t>CASA HERENCIA SAS</t>
  </si>
  <si>
    <t>Total a recaudar  Lomarosa</t>
  </si>
  <si>
    <t>Cliente Galan</t>
  </si>
  <si>
    <t>Clientes con deuda vencida de 1 a 8 dìas</t>
  </si>
  <si>
    <t>Promedio días</t>
  </si>
  <si>
    <t>Total Lomarosa</t>
  </si>
  <si>
    <t>Clientes con deuda vencida de 9 a 30 dìas</t>
  </si>
  <si>
    <t xml:space="preserve">Cliente </t>
  </si>
  <si>
    <t>Mas de 30 días</t>
  </si>
  <si>
    <t>Total cartera por vencer</t>
  </si>
  <si>
    <t>Total cartera por vencer 0 a -8 días</t>
  </si>
  <si>
    <t>Total cartera por vencer -9 a -30 días</t>
  </si>
  <si>
    <t>Total cartera por vencer más de -30 días</t>
  </si>
  <si>
    <t>Total cartera por vencer - Lomarosa</t>
  </si>
  <si>
    <t>Total cartera por vencer - Galan</t>
  </si>
  <si>
    <t>Check</t>
  </si>
  <si>
    <t xml:space="preserve">Total cartera por vencer </t>
  </si>
  <si>
    <t>Distribución Cartera por Vencer</t>
  </si>
  <si>
    <t>Cartera sin vencer</t>
  </si>
  <si>
    <t>Total sin vencer</t>
  </si>
  <si>
    <t>COCINA FUSION VERDES Y MADUROS MANGO CHARANGA SAS</t>
  </si>
  <si>
    <t>COMUNION BGTA SAS</t>
  </si>
  <si>
    <t>ROJAS TRIANA ANGIE JULIETH</t>
  </si>
  <si>
    <t>TUKAN ALIMENTOS SAS</t>
  </si>
  <si>
    <t>COLPATRIA</t>
  </si>
  <si>
    <t xml:space="preserve"> CEDULA KAREN GISSET MARTINEZ SANDOVAL</t>
  </si>
  <si>
    <t>901222813</t>
  </si>
  <si>
    <t>901498165</t>
  </si>
  <si>
    <t>13501368</t>
  </si>
  <si>
    <t>901889936</t>
  </si>
  <si>
    <t>52164447</t>
  </si>
  <si>
    <t>1031151163</t>
  </si>
  <si>
    <t>ANYI LORENA MARTINEZ CONTRERAS</t>
  </si>
  <si>
    <t>52334222</t>
  </si>
  <si>
    <t>901246391</t>
  </si>
  <si>
    <t>EARTH AND FOOD SAS</t>
  </si>
  <si>
    <t>900231070</t>
  </si>
  <si>
    <t>19480903</t>
  </si>
  <si>
    <t>GOMEZ ARIAS CARLOS ARTURO</t>
  </si>
  <si>
    <t>830055363</t>
  </si>
  <si>
    <t>1000595418</t>
  </si>
  <si>
    <t>1015463459</t>
  </si>
  <si>
    <t>901582851</t>
  </si>
  <si>
    <t>JHONES PIG SAS</t>
  </si>
  <si>
    <t>1031159845</t>
  </si>
  <si>
    <t>JUAN DAVID MENESES ARIZA</t>
  </si>
  <si>
    <t>80197543</t>
  </si>
  <si>
    <t>1030589647</t>
  </si>
  <si>
    <t>MARTHA LUCIA GONZALEZ GRANADOS</t>
  </si>
  <si>
    <t>901124662</t>
  </si>
  <si>
    <t>3065486</t>
  </si>
  <si>
    <t>1192757651</t>
  </si>
  <si>
    <t>LUIS ALBERTO PEREZ FONSECA</t>
  </si>
  <si>
    <t>1022398816</t>
  </si>
  <si>
    <t>JERSON ALVAREZ</t>
  </si>
  <si>
    <t>1024558934</t>
  </si>
  <si>
    <t>1030562094</t>
  </si>
  <si>
    <t>JHORDAN FABIAN REYES NARANJO</t>
  </si>
  <si>
    <t>EYVAR FELIPE NIÑO ROCHA</t>
  </si>
  <si>
    <t>VENTANITA DEL ALMA SAS</t>
  </si>
  <si>
    <t>Revisar</t>
  </si>
  <si>
    <t>3112550306</t>
  </si>
  <si>
    <t>751</t>
  </si>
  <si>
    <t>7044813</t>
  </si>
  <si>
    <t>151</t>
  </si>
  <si>
    <t>2735707</t>
  </si>
  <si>
    <t>3138513218</t>
  </si>
  <si>
    <t>3904031</t>
  </si>
  <si>
    <t>3116551732</t>
  </si>
  <si>
    <t>3213138027</t>
  </si>
  <si>
    <t>7420100</t>
  </si>
  <si>
    <t>7442567</t>
  </si>
  <si>
    <t>3235864791</t>
  </si>
  <si>
    <t>3042118499</t>
  </si>
  <si>
    <t>3227203894</t>
  </si>
  <si>
    <t>6016685077</t>
  </si>
  <si>
    <t>CASTELBLANCO PEDROZA LTDA</t>
  </si>
  <si>
    <t>6017670244</t>
  </si>
  <si>
    <t>3108787834</t>
  </si>
  <si>
    <t>3142946826</t>
  </si>
  <si>
    <t>3123047128</t>
  </si>
  <si>
    <t>CJM INVERSIONES S.A.S</t>
  </si>
  <si>
    <t>7957100</t>
  </si>
  <si>
    <t>3103503386</t>
  </si>
  <si>
    <t>7701950</t>
  </si>
  <si>
    <t>3124941797</t>
  </si>
  <si>
    <t>3183779463</t>
  </si>
  <si>
    <t>7021759</t>
  </si>
  <si>
    <t>6455153</t>
  </si>
  <si>
    <t>3124909982</t>
  </si>
  <si>
    <t>3124909980</t>
  </si>
  <si>
    <t>DUARTE POSADA VALERIA</t>
  </si>
  <si>
    <t>3194663466</t>
  </si>
  <si>
    <t>4444444</t>
  </si>
  <si>
    <t>3123522039</t>
  </si>
  <si>
    <t>3112302091</t>
  </si>
  <si>
    <t>3208571110</t>
  </si>
  <si>
    <t>2324896</t>
  </si>
  <si>
    <t>3105902890</t>
  </si>
  <si>
    <t>3108686683</t>
  </si>
  <si>
    <t>4147979</t>
  </si>
  <si>
    <t>2363488</t>
  </si>
  <si>
    <t>3204032326</t>
  </si>
  <si>
    <t>3202115302</t>
  </si>
  <si>
    <t>3106136663</t>
  </si>
  <si>
    <t>3107676862</t>
  </si>
  <si>
    <t>4336548</t>
  </si>
  <si>
    <t>2822589</t>
  </si>
  <si>
    <t>3187125748</t>
  </si>
  <si>
    <t>6702872</t>
  </si>
  <si>
    <t>3143484996</t>
  </si>
  <si>
    <t>251</t>
  </si>
  <si>
    <t>3138005242</t>
  </si>
  <si>
    <t>3105617093</t>
  </si>
  <si>
    <t>3213295623</t>
  </si>
  <si>
    <t>3193984114</t>
  </si>
  <si>
    <t>3118464819</t>
  </si>
  <si>
    <t>3138890162</t>
  </si>
  <si>
    <t>6013870327</t>
  </si>
  <si>
    <t>3046120647</t>
  </si>
  <si>
    <t>3208422822</t>
  </si>
  <si>
    <t>7424722</t>
  </si>
  <si>
    <t>2137098</t>
  </si>
  <si>
    <t>3183460370</t>
  </si>
  <si>
    <t>6016307924</t>
  </si>
  <si>
    <t>6232082</t>
  </si>
  <si>
    <t>3115060257</t>
  </si>
  <si>
    <t>LOS HORNITOS PASTELERIA Y PANADERIA SAS</t>
  </si>
  <si>
    <t>3102746338</t>
  </si>
  <si>
    <t>7049370</t>
  </si>
  <si>
    <t>3208983746</t>
  </si>
  <si>
    <t>3173595249</t>
  </si>
  <si>
    <t>3223497159</t>
  </si>
  <si>
    <t>3106896679</t>
  </si>
  <si>
    <t>3196707410</t>
  </si>
  <si>
    <t>3205584843</t>
  </si>
  <si>
    <t>NOVA MAR DEVELOPMENT S A</t>
  </si>
  <si>
    <t>3229466072</t>
  </si>
  <si>
    <t>3203890377</t>
  </si>
  <si>
    <t>3006376001</t>
  </si>
  <si>
    <t>3124947197</t>
  </si>
  <si>
    <t>3012180157</t>
  </si>
  <si>
    <t>3107671190</t>
  </si>
  <si>
    <t>3173670397</t>
  </si>
  <si>
    <t>3209252642</t>
  </si>
  <si>
    <t>3133487923</t>
  </si>
  <si>
    <t>3186649318</t>
  </si>
  <si>
    <t>3133971390</t>
  </si>
  <si>
    <t>3185948056</t>
  </si>
  <si>
    <t>3168703729</t>
  </si>
  <si>
    <t>3001440999</t>
  </si>
  <si>
    <t>6013383229</t>
  </si>
  <si>
    <t>6016558270</t>
  </si>
  <si>
    <t>3156166158</t>
  </si>
  <si>
    <t>3138861612</t>
  </si>
  <si>
    <t>3003713419</t>
  </si>
  <si>
    <t>6017044813</t>
  </si>
  <si>
    <t>3132120152</t>
  </si>
  <si>
    <t>1018466353</t>
  </si>
  <si>
    <t>900121964</t>
  </si>
  <si>
    <t>900504404</t>
  </si>
  <si>
    <t>901639382</t>
  </si>
  <si>
    <t>901679729</t>
  </si>
  <si>
    <t>901730363</t>
  </si>
  <si>
    <t>AZOTEA BARBECUE S.A.S.</t>
  </si>
  <si>
    <t>FABIAN LEONARGO GOMEZ JUNCA</t>
  </si>
  <si>
    <t>JOSE RODRIGO SUAREZ TORRES</t>
  </si>
  <si>
    <t>3134164472</t>
  </si>
  <si>
    <t>6017627135</t>
  </si>
  <si>
    <t>ANDREA  ALZATE</t>
  </si>
  <si>
    <t>3143116000</t>
  </si>
  <si>
    <t>4113676</t>
  </si>
  <si>
    <t>FUNDACION NIÑO CONSENTIDO</t>
  </si>
  <si>
    <t>LIVEEX SAS</t>
  </si>
  <si>
    <t>3105619403</t>
  </si>
  <si>
    <t>3123556105</t>
  </si>
  <si>
    <t>MEXICAN FOOD INDUSTRY SAS</t>
  </si>
  <si>
    <t>NUEVO DON PLUS SAS</t>
  </si>
  <si>
    <t>3133785473</t>
  </si>
  <si>
    <t>PINEDA FORERO ARNOBIS</t>
  </si>
  <si>
    <t>REFRI ALE SAS</t>
  </si>
  <si>
    <t>RIVERA BLANCO YOSMARY</t>
  </si>
  <si>
    <t>3002126626</t>
  </si>
  <si>
    <t>TRADICION GASTRONOMICA SAS</t>
  </si>
  <si>
    <t>6017040819</t>
  </si>
  <si>
    <t>52313437</t>
  </si>
  <si>
    <t>901905843</t>
  </si>
  <si>
    <t>80001418</t>
  </si>
  <si>
    <t>901820420</t>
  </si>
  <si>
    <t>901995169</t>
  </si>
  <si>
    <t>901952632</t>
  </si>
  <si>
    <t>93292098</t>
  </si>
  <si>
    <t>901910068</t>
  </si>
  <si>
    <t>52516195</t>
  </si>
  <si>
    <t>901952530</t>
  </si>
  <si>
    <t>700352450</t>
  </si>
  <si>
    <t>ANNY  LIMAS CHAVEZ</t>
  </si>
  <si>
    <t>JENNY ANDREA DIAZ</t>
  </si>
  <si>
    <t>900988921</t>
  </si>
  <si>
    <t>ARIAS GUERRA Y ASOCIADOS SAS</t>
  </si>
  <si>
    <t>860325638</t>
  </si>
  <si>
    <t>ASOCIACION COLOMBIANA DE PORCICULTORES</t>
  </si>
  <si>
    <t>900202994</t>
  </si>
  <si>
    <t>901621600</t>
  </si>
  <si>
    <t>DINORAH LABORATORIO AUDIOVISUAL SAS</t>
  </si>
  <si>
    <t>10245369454</t>
  </si>
  <si>
    <t>ERROR CEDULA</t>
  </si>
  <si>
    <t>79346168</t>
  </si>
  <si>
    <t>FRANKLY  RINCON BELTRAN</t>
  </si>
  <si>
    <t>901694113</t>
  </si>
  <si>
    <t>HANBAGA SAS</t>
  </si>
  <si>
    <t>362</t>
  </si>
  <si>
    <t>JAIRO  MARTINEZ</t>
  </si>
  <si>
    <t>860052844</t>
  </si>
  <si>
    <t>JARAMILLO Y JARAMILLO SAS</t>
  </si>
  <si>
    <t>830074169</t>
  </si>
  <si>
    <t>JEARS S.A</t>
  </si>
  <si>
    <t>80768414</t>
  </si>
  <si>
    <t>51871864</t>
  </si>
  <si>
    <t>MALAVER ALBA GLADYS</t>
  </si>
  <si>
    <t>79130858</t>
  </si>
  <si>
    <t>MIGUEL ANGEL PULIDO LOPEZ</t>
  </si>
  <si>
    <t>900630471</t>
  </si>
  <si>
    <t>MONKEY BUSINESS SOCIEDAD POR ACCIONES SIMPLIFICADA</t>
  </si>
  <si>
    <t>900095648</t>
  </si>
  <si>
    <t>52490277</t>
  </si>
  <si>
    <t>OLGA PATRICIA TORRES</t>
  </si>
  <si>
    <t>91225712</t>
  </si>
  <si>
    <t>OSCAR  MORENO PEREZ</t>
  </si>
  <si>
    <t>901943966</t>
  </si>
  <si>
    <t>SAN SIMON PARRILLA CON SABOR COLOMBIANO S.A.S</t>
  </si>
  <si>
    <t>16137934</t>
  </si>
  <si>
    <t>TAMAYO SERNA JULIAN ANDRES</t>
  </si>
  <si>
    <t>900892356</t>
  </si>
  <si>
    <t>VILLA CECILIA DESDE 1953 SAS</t>
  </si>
  <si>
    <t>40505925</t>
  </si>
  <si>
    <t>YORLENE  DAZA CORONEL</t>
  </si>
  <si>
    <t>JONATHAN STEVEN PIRACON</t>
  </si>
  <si>
    <t>SANDRO  OVIEDO</t>
  </si>
  <si>
    <t>ZUTLENY  CANO PULIDO</t>
  </si>
  <si>
    <t>ALEJANDRO  VELASCO SAS</t>
  </si>
  <si>
    <t>COMERCIALIZADORA LA PAMPA LGPP SAS</t>
  </si>
  <si>
    <t>EVLOGIA SAS</t>
  </si>
  <si>
    <t>3213762434</t>
  </si>
  <si>
    <t>FOOD FANS SAS</t>
  </si>
  <si>
    <t>6179510</t>
  </si>
  <si>
    <t>3124298818</t>
  </si>
  <si>
    <t>HOCOTEC + S.A.S</t>
  </si>
  <si>
    <t>6608987</t>
  </si>
  <si>
    <t>JOSE IGNACIO MENESES</t>
  </si>
  <si>
    <t>LA ESPECIAL DEL TOLIMA Y COMPAÑIA SAS</t>
  </si>
  <si>
    <t>3134416905</t>
  </si>
  <si>
    <t>LIDA INES HERNANDEZ ESCARRAGA</t>
  </si>
  <si>
    <t>9279172</t>
  </si>
  <si>
    <t>PRODUCTOS TOLIMENSES LA RICA S.A.S</t>
  </si>
  <si>
    <t>WILMER ALEXANDER VALERO DELGADILLO</t>
  </si>
  <si>
    <t>YERALDIN  ALVAREZ MANRIQUE</t>
  </si>
  <si>
    <t>3102957185</t>
  </si>
  <si>
    <t>1016100179</t>
  </si>
  <si>
    <t>1030645948</t>
  </si>
  <si>
    <t>51902605</t>
  </si>
  <si>
    <t>79103211</t>
  </si>
  <si>
    <t>900775991</t>
  </si>
  <si>
    <t>901054466</t>
  </si>
  <si>
    <t>901520455</t>
  </si>
  <si>
    <t>901586291</t>
  </si>
  <si>
    <t>901595355</t>
  </si>
  <si>
    <t>901701609</t>
  </si>
  <si>
    <t>AVICOLA RENACER MC SAS</t>
  </si>
  <si>
    <t>3133069061</t>
  </si>
  <si>
    <t>ERMINSON  GARCIA REMIREZ</t>
  </si>
  <si>
    <t>FAMOUS BBQ SAS</t>
  </si>
  <si>
    <t>6017442567</t>
  </si>
  <si>
    <t>JORGE PORRAS</t>
  </si>
  <si>
    <t>A TEAM CG SAS</t>
  </si>
  <si>
    <t>3138719100</t>
  </si>
  <si>
    <t>FAUSTO  GARCIA CALDERON</t>
  </si>
  <si>
    <t>LAR ES COCINA HIQX SAS</t>
  </si>
  <si>
    <t>CAJAL2</t>
  </si>
  <si>
    <t>93438352</t>
  </si>
  <si>
    <t>alfredo ramires</t>
  </si>
  <si>
    <t>1022397410</t>
  </si>
  <si>
    <t>ANDRES FELIPE BENITEZ RODRIGUEZ</t>
  </si>
  <si>
    <t>4978863</t>
  </si>
  <si>
    <t>ANGEL LUIS RIVAS CAMERO</t>
  </si>
  <si>
    <t>1013583970</t>
  </si>
  <si>
    <t>ARISTIZABAL GUAVITA ARLEY</t>
  </si>
  <si>
    <t>901794556</t>
  </si>
  <si>
    <t>51739006</t>
  </si>
  <si>
    <t>BEATRIZ  FRANCO CAVALIER</t>
  </si>
  <si>
    <t>901676249</t>
  </si>
  <si>
    <t>COMERCIALIZARADORA EBEN PLAST SAS</t>
  </si>
  <si>
    <t>890980534</t>
  </si>
  <si>
    <t>CONGREGACION DE HERMANAS HOSPITALARIAS DE LA SANTA CRUZ</t>
  </si>
  <si>
    <t>1070965126</t>
  </si>
  <si>
    <t>DANIEL GONZALEZ</t>
  </si>
  <si>
    <t>52336483</t>
  </si>
  <si>
    <t>DANNA HERNANDEZ</t>
  </si>
  <si>
    <t>53053364</t>
  </si>
  <si>
    <t>DIANA CAROLINA MONTANA BERNAL</t>
  </si>
  <si>
    <t>1024609408</t>
  </si>
  <si>
    <t>ELIZABETH MERCEDES RODRIGUEZ MARTINEZ</t>
  </si>
  <si>
    <t>901888138</t>
  </si>
  <si>
    <t>80896489</t>
  </si>
  <si>
    <t>52038097</t>
  </si>
  <si>
    <t>FLOR ERMINIA GANDIA</t>
  </si>
  <si>
    <t>1073512378</t>
  </si>
  <si>
    <t>GINNA PAOLA DIMATE ESCOBAR</t>
  </si>
  <si>
    <t>1015419295</t>
  </si>
  <si>
    <t>HELVER MANUEL MORA MONTOYA</t>
  </si>
  <si>
    <t>79411662</t>
  </si>
  <si>
    <t>JAVIER MARTINEZ HERNANDEZ</t>
  </si>
  <si>
    <t>98568000</t>
  </si>
  <si>
    <t>JHON JAIRO ARIAS</t>
  </si>
  <si>
    <t>1022337892</t>
  </si>
  <si>
    <t>9023667</t>
  </si>
  <si>
    <t>JORGE LUIS ZAMBRANO ALVAREZ</t>
  </si>
  <si>
    <t>79645999</t>
  </si>
  <si>
    <t>JOSE ALEXANDER PAVAS LADINO</t>
  </si>
  <si>
    <t>1023885109</t>
  </si>
  <si>
    <t>JOSE GABRIEL FRANCO ESPITIA</t>
  </si>
  <si>
    <t>80235549</t>
  </si>
  <si>
    <t>JUAN ARTURO CASTRO BARGAS</t>
  </si>
  <si>
    <t>1019134174</t>
  </si>
  <si>
    <t>JUAN DAVID FAJARDO RODRIGUEZ</t>
  </si>
  <si>
    <t>1032500495</t>
  </si>
  <si>
    <t>JUAN DAVID HERNANDEZ MARTINEZ</t>
  </si>
  <si>
    <t>79764551</t>
  </si>
  <si>
    <t>LUIS ORLANDO JAIMES MEDINA</t>
  </si>
  <si>
    <t>52501066</t>
  </si>
  <si>
    <t>LUZ NELLY ROA</t>
  </si>
  <si>
    <t>52250870</t>
  </si>
  <si>
    <t>MARTHA LUCIA CALDERON BURGOS</t>
  </si>
  <si>
    <t>80199593</t>
  </si>
  <si>
    <t>MAURICIO  ARENAS GONZALEZ</t>
  </si>
  <si>
    <t>1019106812</t>
  </si>
  <si>
    <t>NATHALY MELO</t>
  </si>
  <si>
    <t>79471277</t>
  </si>
  <si>
    <t>PEDRO NEL GONZALEZ</t>
  </si>
  <si>
    <t>41703272</t>
  </si>
  <si>
    <t>ROSALBA PINILLA COCA</t>
  </si>
  <si>
    <t>9197882</t>
  </si>
  <si>
    <t>ROSSEMBERG RAMIRO BARRAGAN ACUÑA</t>
  </si>
  <si>
    <t>1016114081</t>
  </si>
  <si>
    <t>VALENTINA  BARON MONTOYA</t>
  </si>
  <si>
    <t>1090401920</t>
  </si>
  <si>
    <t>WILMER BALAGUERA SERRANO</t>
  </si>
  <si>
    <t>52377090</t>
  </si>
  <si>
    <t>YAMILE ADRIANA VELASQUEZ RUIZ</t>
  </si>
  <si>
    <t>40326639</t>
  </si>
  <si>
    <t>YENI VIVIANA SANCHEZ VENEGAS</t>
  </si>
  <si>
    <t>52807207</t>
  </si>
  <si>
    <t>ZULMA JULIETH AVELLANEDA</t>
  </si>
  <si>
    <t>JENNIFER GONZALEZ TRIANA</t>
  </si>
  <si>
    <t>Horeca</t>
  </si>
  <si>
    <t>Empleados</t>
  </si>
  <si>
    <t>Canal Digital</t>
  </si>
  <si>
    <t>CHRISTIAN CAMILO FLOREZ B</t>
  </si>
  <si>
    <t>CRISOL FOOD SAS</t>
  </si>
  <si>
    <t>ELUBIN  MURCIA GULUMA</t>
  </si>
  <si>
    <t>GERMAN ENRIQUE CADERON JIMENEZ</t>
  </si>
  <si>
    <t>JAIME  GONZALEZ</t>
  </si>
  <si>
    <t>JOSE NINO POLOCHE BOSOS</t>
  </si>
  <si>
    <t>LAURA PAOLA FERRER HIDALGO</t>
  </si>
  <si>
    <t>LEIDY JOHANA VIRGUEZ HERNANDEZ</t>
  </si>
  <si>
    <t>OMAR  PAVA FONSECA</t>
  </si>
  <si>
    <t>ROMMEL YESID RODRIGUEZ MARANGUELLO</t>
  </si>
  <si>
    <t>Cant</t>
  </si>
  <si>
    <t>3028122950</t>
  </si>
  <si>
    <t>ANA MARIA DANGOND</t>
  </si>
  <si>
    <t>3114816118</t>
  </si>
  <si>
    <t>BASTION FOODS SAS</t>
  </si>
  <si>
    <t>CARLOS RAUL PEÑALOZA SANABRIA</t>
  </si>
  <si>
    <t>3204802633</t>
  </si>
  <si>
    <t>ELIEZER JULIO SOLIPAS POSADA</t>
  </si>
  <si>
    <t>MARITZA FERNANDA GOMEZ GUARNIZ</t>
  </si>
  <si>
    <t>NEW FOODS SAS</t>
  </si>
  <si>
    <t>RICARDO ANTONIO MORE SALCEDO</t>
  </si>
  <si>
    <t>6014945184</t>
  </si>
  <si>
    <t>3203063770</t>
  </si>
  <si>
    <t>CAJAG2</t>
  </si>
  <si>
    <t>1096196236</t>
  </si>
  <si>
    <t>1106779290</t>
  </si>
  <si>
    <t>19178793</t>
  </si>
  <si>
    <t>39777486</t>
  </si>
  <si>
    <t>52776406</t>
  </si>
  <si>
    <t>65713302</t>
  </si>
  <si>
    <t>79618482</t>
  </si>
  <si>
    <t>900682604</t>
  </si>
  <si>
    <t>901802338</t>
  </si>
  <si>
    <t>901920682</t>
  </si>
  <si>
    <t>901920752</t>
  </si>
  <si>
    <t>902002573</t>
  </si>
  <si>
    <t>ABDONINO  POLOCHE BOSOS</t>
  </si>
  <si>
    <t>ANDRES FELIPE TAPIERO HERNANDEZ</t>
  </si>
  <si>
    <t>ANGELA LUCIA SILVESTRE ACOSTA</t>
  </si>
  <si>
    <t>3214254060</t>
  </si>
  <si>
    <t>CRISTIAN MARTINEZ BERRIO</t>
  </si>
  <si>
    <t>DIANA JISETH ROJAS PERALTA</t>
  </si>
  <si>
    <t>EDWIN JAIR LOZADA OCHOA</t>
  </si>
  <si>
    <t>ELSY  GORDILLO GIL</t>
  </si>
  <si>
    <t>3164183721</t>
  </si>
  <si>
    <t>JENNIFER  GONZALEZ TRIANA</t>
  </si>
  <si>
    <t>JENNY ANDREA DIAZ CASTILLO</t>
  </si>
  <si>
    <t>JORGE  DIAZ LOPEZ</t>
  </si>
  <si>
    <t>JORGE ALBERTO PARDO PRADA</t>
  </si>
  <si>
    <t>JOSE GREGORIO MENDEZ GIL</t>
  </si>
  <si>
    <t>JUAN CARLOS RODRIGUEZ PICO</t>
  </si>
  <si>
    <t>3142711353</t>
  </si>
  <si>
    <t>2565985</t>
  </si>
  <si>
    <t>LUZ MARYS MINDIOLA GRAJALES</t>
  </si>
  <si>
    <t>MARIBEL  TAVERA MELO</t>
  </si>
  <si>
    <t>MARIETA  ACERO</t>
  </si>
  <si>
    <t>OMAR JAVIER MATEUS GOMEZ</t>
  </si>
  <si>
    <t>3003101458</t>
  </si>
  <si>
    <t>WILLIAM DARIO PADILLA MANGA</t>
  </si>
  <si>
    <t>3104923495</t>
  </si>
  <si>
    <t>YUDY CATERINY MORALES ROJAS</t>
  </si>
  <si>
    <t>BONO</t>
  </si>
  <si>
    <t>24/12/2025</t>
  </si>
  <si>
    <t>25/12/2025</t>
  </si>
  <si>
    <t>26/12/2025</t>
  </si>
  <si>
    <t>27/12/2025</t>
  </si>
  <si>
    <t>28/12/2025</t>
  </si>
  <si>
    <t>JENNY DIAZ</t>
  </si>
  <si>
    <t>30066196</t>
  </si>
  <si>
    <t>ANA LUCIA QUINTERO BUITRAGO</t>
  </si>
  <si>
    <t>52770597</t>
  </si>
  <si>
    <t>1014222929</t>
  </si>
  <si>
    <t>ANGIE TATIANA ESPITIA</t>
  </si>
  <si>
    <t>1000698203</t>
  </si>
  <si>
    <t>CARLOS  TORRES LONDOÑO</t>
  </si>
  <si>
    <t>900975202</t>
  </si>
  <si>
    <t>CARNES H.I SAS</t>
  </si>
  <si>
    <t>901211319</t>
  </si>
  <si>
    <t>CARNES LAUREL MS SAS</t>
  </si>
  <si>
    <t>10524130115</t>
  </si>
  <si>
    <t>CLAUDIA PATRICIA JUNCO SOSA</t>
  </si>
  <si>
    <t>901314598</t>
  </si>
  <si>
    <t>COMPAÑIA DE ALIMENTOS BIFF SAS</t>
  </si>
  <si>
    <t>79982654</t>
  </si>
  <si>
    <t>901258986</t>
  </si>
  <si>
    <t>GRUPO ADCO SAS</t>
  </si>
  <si>
    <t>74301131</t>
  </si>
  <si>
    <t>HERNANDO  DALLAS</t>
  </si>
  <si>
    <t>91130040</t>
  </si>
  <si>
    <t>IGNACIO  CADENA</t>
  </si>
  <si>
    <t>52807331</t>
  </si>
  <si>
    <t>79865599</t>
  </si>
  <si>
    <t>JOHN ALEXANDER LONDOÑO ROMERO</t>
  </si>
  <si>
    <t>1000</t>
  </si>
  <si>
    <t>JONATHAN ANDRES DIAZ</t>
  </si>
  <si>
    <t>3087677</t>
  </si>
  <si>
    <t>5076144</t>
  </si>
  <si>
    <t>80158516</t>
  </si>
  <si>
    <t>1538626</t>
  </si>
  <si>
    <t>1005206104</t>
  </si>
  <si>
    <t>1068578316</t>
  </si>
  <si>
    <t>NEIL ANTONIO DIAZ</t>
  </si>
  <si>
    <t>88196793</t>
  </si>
  <si>
    <t>OSACAR ESPINOSA GONZALEZ</t>
  </si>
  <si>
    <t>901567567</t>
  </si>
  <si>
    <t>RESTAURANTE FULANITOS CALLE 81</t>
  </si>
  <si>
    <t>93021144</t>
  </si>
  <si>
    <t>1007696072</t>
  </si>
  <si>
    <t>52496918</t>
  </si>
  <si>
    <t>BELLA MARIA BATA AROCA</t>
  </si>
  <si>
    <t>901694091</t>
  </si>
  <si>
    <t>CAPITAL PUB SAS</t>
  </si>
  <si>
    <t>1012414138</t>
  </si>
  <si>
    <t>CHRISTIAN YAIR RUEDA ROA</t>
  </si>
  <si>
    <t>1030632647</t>
  </si>
  <si>
    <t>79059687</t>
  </si>
  <si>
    <t>DAGOBERTO  PATIÑO BELLO</t>
  </si>
  <si>
    <t>901592126</t>
  </si>
  <si>
    <t>DANIEL´S FOOD SAS</t>
  </si>
  <si>
    <t>1022984582</t>
  </si>
  <si>
    <t>1031139125</t>
  </si>
  <si>
    <t>DIEGO ZAMBRANO PAVAS</t>
  </si>
  <si>
    <t>1018406831</t>
  </si>
  <si>
    <t>7317541</t>
  </si>
  <si>
    <t>FABIAN  MARTINEZ</t>
  </si>
  <si>
    <t>1024547413</t>
  </si>
  <si>
    <t>GERMAN DAVID HERNANDEZ MARTINEZ</t>
  </si>
  <si>
    <t>900364704</t>
  </si>
  <si>
    <t>GMOVIL SAS</t>
  </si>
  <si>
    <t>17354394</t>
  </si>
  <si>
    <t>HEDLEY  GUZMAN ALDANA</t>
  </si>
  <si>
    <t>79607726</t>
  </si>
  <si>
    <t>HERNANDO ANGEL</t>
  </si>
  <si>
    <t>900931656</t>
  </si>
  <si>
    <t>JGDIESELYGASOLINA SAS</t>
  </si>
  <si>
    <t>80577715</t>
  </si>
  <si>
    <t>JHAN ARMANDO HASTAMORIR GONZALES</t>
  </si>
  <si>
    <t>53103715</t>
  </si>
  <si>
    <t>JOHANA RIAÑO</t>
  </si>
  <si>
    <t>798644140</t>
  </si>
  <si>
    <t>JOHN ALEXANDER GUTIERREZ RODRIGUEZ</t>
  </si>
  <si>
    <t>79433949</t>
  </si>
  <si>
    <t>80375428</t>
  </si>
  <si>
    <t>JOSE ISMAEL GARZON GARZON</t>
  </si>
  <si>
    <t>1019017556</t>
  </si>
  <si>
    <t>KATHERINE SANCHEZ</t>
  </si>
  <si>
    <t>79139414</t>
  </si>
  <si>
    <t>LUIS PINILLA</t>
  </si>
  <si>
    <t>52645769</t>
  </si>
  <si>
    <t>1003714265</t>
  </si>
  <si>
    <t>MANUEL GARAVITO</t>
  </si>
  <si>
    <t>30401605</t>
  </si>
  <si>
    <t>1022965637</t>
  </si>
  <si>
    <t>NATHALY  SAAVEDRA GONZALEZ</t>
  </si>
  <si>
    <t>80133947</t>
  </si>
  <si>
    <t>NELSON RUBEN CUESTA FRANCO</t>
  </si>
  <si>
    <t>1023860597</t>
  </si>
  <si>
    <t>1012386130</t>
  </si>
  <si>
    <t>52701378</t>
  </si>
  <si>
    <t>SANDRA CAROLINA TUNARROSA</t>
  </si>
  <si>
    <t>79649032</t>
  </si>
  <si>
    <t>1081730438</t>
  </si>
  <si>
    <t>1129578202</t>
  </si>
  <si>
    <t>YULIET SOFIA MONRROY PASTOR</t>
  </si>
  <si>
    <t>6016103709</t>
  </si>
  <si>
    <t>3105637986</t>
  </si>
  <si>
    <t>Fecha cartera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</si>
</sst>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_-;\-* #,##0_-;_-* &quot;-&quot;??_-;_-@_-"/>
    <numFmt numFmtId="167" formatCode="[$-F800]dddd\,\ mmmm\ dd\,\ yyyy"/>
    <numFmt numFmtId="168" formatCode="_-&quot;$&quot;\ * #,##0_-;\-&quot;$&quot;\ * #,##0_-;_-&quot;$&quot;\ * &quot;-&quot;??_-;_-@_-"/>
    <numFmt numFmtId="169" formatCode="0.0%"/>
    <numFmt numFmtId="170" formatCode="_(* #,##0_);_(* \(#,##0\);_(* &quot;-&quot;??_);_(@_)"/>
    <numFmt numFmtId="171" formatCode="_-* #.##0_-;\-* #.##0_-;_-* &quot;-&quot;??_-;_-@_-"/>
    <numFmt numFmtId="172" formatCode="dd&quot;-&quot;mmm&quot;-&quot;yyyy"/>
    <numFmt numFmtId="173" formatCode="dd\/mm\/yyyy"/>
    <numFmt numFmtId="174" formatCode="dd&quot;/&quot;mmm&quot;/&quot;yyyy"/>
    <numFmt numFmtId="175" formatCode="_(&quot;$&quot;* #,##0_);_(&quot;$&quot;* \(#,##0\);_(&quot;$&quot;* &quot;-&quot;??_);_(@_)"/>
    <numFmt numFmtId="176" formatCode="dd\/mm\/yyyy&quot;  &quot;h&quot;:&quot;mm&quot;:&quot;ss\ AM/PM"/>
    <numFmt numFmtId="177" formatCode="#,##0.00\ &quot;€&quot;;\-#,##0.00\ &quot;€&quot;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o Headline Light"/>
      <family val="2"/>
    </font>
    <font>
      <b/>
      <sz val="10"/>
      <color theme="0"/>
      <name val="Co Headline Light"/>
      <family val="2"/>
    </font>
    <font>
      <sz val="10"/>
      <name val="Co Headline Light"/>
      <family val="2"/>
    </font>
    <font>
      <b/>
      <sz val="10"/>
      <name val="Co Headline Light"/>
      <family val="2"/>
    </font>
    <font>
      <sz val="10"/>
      <color indexed="8"/>
      <name val="Co Headline Light"/>
      <family val="2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b/>
      <sz val="15.75"/>
      <color indexed="8"/>
      <name val="Times New Roman"/>
      <family val="1"/>
    </font>
    <font>
      <sz val="9"/>
      <color indexed="8"/>
      <name val="Arial"/>
      <family val="2"/>
    </font>
    <font>
      <sz val="11"/>
      <name val="Calibri"/>
      <family val="2"/>
      <scheme val="minor"/>
    </font>
    <font>
      <sz val="10"/>
      <color indexed="8"/>
      <name val="MS Sans Serif"/>
    </font>
    <font>
      <sz val="20.05"/>
      <color indexed="8"/>
      <name val="Times New Roman"/>
      <family val="1"/>
    </font>
    <font>
      <sz val="9.85"/>
      <color indexed="8"/>
      <name val="Times New Roman"/>
      <family val="1"/>
    </font>
    <font>
      <sz val="12"/>
      <color indexed="8"/>
      <name val="Times New Roman"/>
      <family val="1"/>
    </font>
    <font>
      <b/>
      <sz val="15.95"/>
      <color indexed="8"/>
      <name val="Times New Roman"/>
      <family val="1"/>
    </font>
    <font>
      <sz val="14.05"/>
      <color indexed="8"/>
      <name val="Times New Roman"/>
      <family val="1"/>
    </font>
    <font>
      <b/>
      <u/>
      <sz val="9.85"/>
      <color indexed="8"/>
      <name val="Times New Roman"/>
      <family val="1"/>
    </font>
    <font>
      <b/>
      <sz val="9"/>
      <color theme="0"/>
      <name val="Co Headline Light"/>
      <family val="2"/>
    </font>
    <font>
      <sz val="9"/>
      <color theme="1"/>
      <name val="Co Headline Light"/>
      <family val="2"/>
    </font>
    <font>
      <b/>
      <sz val="9"/>
      <color theme="1"/>
      <name val="Co Headline Light"/>
      <family val="2"/>
    </font>
    <font>
      <sz val="9"/>
      <name val="Co Headline Light"/>
      <family val="2"/>
    </font>
    <font>
      <b/>
      <sz val="9"/>
      <name val="Co Headline Light"/>
      <family val="2"/>
    </font>
    <font>
      <sz val="9"/>
      <color theme="0"/>
      <name val="Co Headline Light"/>
      <family val="2"/>
    </font>
    <font>
      <b/>
      <sz val="10"/>
      <color indexed="8"/>
      <name val="MS Sans Serif"/>
    </font>
    <font>
      <sz val="10"/>
      <color theme="1"/>
      <name val="Co Headline Light"/>
    </font>
    <font>
      <sz val="10"/>
      <name val="Co Headline Light"/>
    </font>
    <font>
      <sz val="10"/>
      <color theme="0"/>
      <name val="Co Headline Light"/>
    </font>
    <font>
      <sz val="9.85"/>
      <color indexed="8"/>
      <name val="Times New Roman"/>
      <family val="1"/>
    </font>
    <font>
      <sz val="9.85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8"/>
      <name val="Arial"/>
      <family val="2"/>
    </font>
    <font>
      <sz val="9"/>
      <color rgb="FFFF0000"/>
      <name val="Arial"/>
      <family val="2"/>
    </font>
    <font>
      <sz val="8"/>
      <color indexed="8"/>
      <name val="Co Headline Light"/>
      <family val="2"/>
    </font>
    <font>
      <sz val="9.85"/>
      <color indexed="8"/>
      <name val="Times New Roman"/>
      <family val="1"/>
    </font>
    <font>
      <b/>
      <sz val="9.85"/>
      <color indexed="8"/>
      <name val="Times New Roman"/>
      <family val="1"/>
    </font>
    <font>
      <u/>
      <sz val="9.85"/>
      <color indexed="8"/>
      <name val="Times New Roman"/>
      <family val="1"/>
    </font>
    <font>
      <sz val="9.9499999999999993"/>
      <color indexed="8"/>
      <name val="Tahoma"/>
      <family val="2"/>
    </font>
    <font>
      <sz val="10"/>
      <color rgb="FF000000"/>
      <name val="MS Sans Serif"/>
    </font>
    <font>
      <sz val="9.85"/>
      <color rgb="FF000000"/>
      <name val="Times New Roman"/>
      <family val="1"/>
    </font>
    <font>
      <sz val="20.05"/>
      <color indexed="8"/>
      <name val="Times New Roman"/>
      <family val="1"/>
    </font>
    <font>
      <sz val="9.85"/>
      <color indexed="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8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17">
    <xf numFmtId="0" fontId="0" fillId="0" borderId="0" xfId="0"/>
    <xf numFmtId="0" fontId="5" fillId="0" borderId="0" xfId="0" applyFont="1" applyAlignment="1">
      <alignment vertical="center"/>
    </xf>
    <xf numFmtId="1" fontId="5" fillId="0" borderId="0" xfId="0" applyNumberFormat="1" applyFont="1" applyAlignment="1">
      <alignment vertical="center"/>
    </xf>
    <xf numFmtId="166" fontId="5" fillId="0" borderId="0" xfId="1" applyNumberFormat="1" applyFont="1" applyAlignment="1">
      <alignment vertical="center"/>
    </xf>
    <xf numFmtId="166" fontId="6" fillId="2" borderId="15" xfId="1" applyNumberFormat="1" applyFont="1" applyFill="1" applyBorder="1" applyAlignment="1">
      <alignment vertical="center"/>
    </xf>
    <xf numFmtId="166" fontId="7" fillId="0" borderId="14" xfId="1" applyNumberFormat="1" applyFont="1" applyBorder="1" applyAlignment="1">
      <alignment vertical="center"/>
    </xf>
    <xf numFmtId="166" fontId="8" fillId="0" borderId="14" xfId="1" applyNumberFormat="1" applyFont="1" applyBorder="1" applyAlignment="1">
      <alignment vertical="center"/>
    </xf>
    <xf numFmtId="166" fontId="7" fillId="0" borderId="0" xfId="1" applyNumberFormat="1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66" fontId="5" fillId="0" borderId="0" xfId="0" applyNumberFormat="1" applyFont="1" applyAlignment="1">
      <alignment vertical="center"/>
    </xf>
    <xf numFmtId="166" fontId="7" fillId="0" borderId="0" xfId="1" applyNumberFormat="1" applyFont="1" applyAlignment="1">
      <alignment vertical="center"/>
    </xf>
    <xf numFmtId="10" fontId="5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" fontId="0" fillId="0" borderId="0" xfId="1" applyNumberFormat="1" applyFont="1" applyAlignment="1">
      <alignment vertical="center"/>
    </xf>
    <xf numFmtId="166" fontId="0" fillId="0" borderId="0" xfId="1" applyNumberFormat="1" applyFont="1" applyAlignment="1">
      <alignment vertical="center"/>
    </xf>
    <xf numFmtId="0" fontId="0" fillId="0" borderId="1" xfId="0" applyBorder="1" applyAlignment="1">
      <alignment vertical="center"/>
    </xf>
    <xf numFmtId="166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1" applyNumberFormat="1" applyFont="1" applyAlignment="1">
      <alignment vertical="center"/>
    </xf>
    <xf numFmtId="166" fontId="1" fillId="0" borderId="0" xfId="1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166" fontId="3" fillId="0" borderId="0" xfId="1" applyNumberFormat="1" applyFont="1" applyFill="1" applyAlignment="1">
      <alignment vertical="center"/>
    </xf>
    <xf numFmtId="14" fontId="2" fillId="2" borderId="1" xfId="0" applyNumberFormat="1" applyFont="1" applyFill="1" applyBorder="1" applyAlignment="1">
      <alignment vertical="center"/>
    </xf>
    <xf numFmtId="14" fontId="2" fillId="0" borderId="0" xfId="0" applyNumberFormat="1" applyFont="1" applyAlignment="1">
      <alignment vertical="center"/>
    </xf>
    <xf numFmtId="166" fontId="1" fillId="0" borderId="0" xfId="1" applyNumberFormat="1" applyFont="1" applyFill="1" applyAlignment="1">
      <alignment vertical="center"/>
    </xf>
    <xf numFmtId="166" fontId="1" fillId="0" borderId="0" xfId="0" applyNumberFormat="1" applyFont="1" applyAlignment="1">
      <alignment vertical="center"/>
    </xf>
    <xf numFmtId="170" fontId="1" fillId="0" borderId="0" xfId="1" applyNumberFormat="1" applyFont="1" applyAlignment="1">
      <alignment vertical="center"/>
    </xf>
    <xf numFmtId="14" fontId="0" fillId="0" borderId="0" xfId="0" applyNumberFormat="1" applyAlignment="1">
      <alignment horizontal="right"/>
    </xf>
    <xf numFmtId="166" fontId="0" fillId="5" borderId="0" xfId="1" applyNumberFormat="1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18" xfId="0" applyBorder="1"/>
    <xf numFmtId="14" fontId="0" fillId="0" borderId="0" xfId="0" applyNumberFormat="1"/>
    <xf numFmtId="172" fontId="10" fillId="0" borderId="0" xfId="0" applyNumberFormat="1" applyFont="1" applyAlignment="1">
      <alignment horizontal="left" vertical="center"/>
    </xf>
    <xf numFmtId="19" fontId="11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  <xf numFmtId="173" fontId="11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3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" fontId="11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9" fillId="0" borderId="15" xfId="0" applyFont="1" applyBorder="1" applyAlignment="1">
      <alignment vertical="center"/>
    </xf>
    <xf numFmtId="166" fontId="7" fillId="0" borderId="0" xfId="0" applyNumberFormat="1" applyFont="1" applyAlignment="1">
      <alignment vertical="center"/>
    </xf>
    <xf numFmtId="14" fontId="14" fillId="0" borderId="0" xfId="0" applyNumberFormat="1" applyFont="1" applyAlignment="1">
      <alignment horizontal="right"/>
    </xf>
    <xf numFmtId="0" fontId="15" fillId="0" borderId="0" xfId="0" applyFont="1"/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right" vertical="center"/>
    </xf>
    <xf numFmtId="3" fontId="17" fillId="0" borderId="0" xfId="0" applyNumberFormat="1" applyFont="1" applyAlignment="1">
      <alignment horizontal="right" vertical="center"/>
    </xf>
    <xf numFmtId="14" fontId="15" fillId="0" borderId="0" xfId="0" applyNumberFormat="1" applyFont="1"/>
    <xf numFmtId="0" fontId="22" fillId="2" borderId="19" xfId="0" applyFont="1" applyFill="1" applyBorder="1"/>
    <xf numFmtId="0" fontId="22" fillId="2" borderId="19" xfId="0" applyFont="1" applyFill="1" applyBorder="1" applyAlignment="1">
      <alignment horizontal="center"/>
    </xf>
    <xf numFmtId="9" fontId="22" fillId="2" borderId="19" xfId="3" applyFont="1" applyFill="1" applyBorder="1" applyAlignment="1">
      <alignment horizontal="center"/>
    </xf>
    <xf numFmtId="175" fontId="22" fillId="2" borderId="19" xfId="2" applyNumberFormat="1" applyFont="1" applyFill="1" applyBorder="1" applyAlignment="1">
      <alignment horizontal="center"/>
    </xf>
    <xf numFmtId="0" fontId="23" fillId="0" borderId="0" xfId="0" applyFont="1" applyAlignment="1">
      <alignment vertical="center"/>
    </xf>
    <xf numFmtId="167" fontId="24" fillId="0" borderId="0" xfId="0" applyNumberFormat="1" applyFont="1" applyAlignment="1">
      <alignment vertical="center"/>
    </xf>
    <xf numFmtId="168" fontId="23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165" fontId="23" fillId="0" borderId="0" xfId="1" applyFont="1" applyAlignment="1">
      <alignment vertical="center"/>
    </xf>
    <xf numFmtId="14" fontId="26" fillId="0" borderId="0" xfId="0" applyNumberFormat="1" applyFont="1" applyAlignment="1">
      <alignment horizontal="left" vertical="center"/>
    </xf>
    <xf numFmtId="0" fontId="24" fillId="0" borderId="0" xfId="0" applyFont="1" applyAlignment="1">
      <alignment vertical="center"/>
    </xf>
    <xf numFmtId="0" fontId="24" fillId="0" borderId="2" xfId="0" applyFont="1" applyBorder="1" applyAlignment="1">
      <alignment vertical="center"/>
    </xf>
    <xf numFmtId="168" fontId="23" fillId="0" borderId="2" xfId="2" applyNumberFormat="1" applyFont="1" applyBorder="1" applyAlignment="1">
      <alignment vertical="center"/>
    </xf>
    <xf numFmtId="10" fontId="23" fillId="0" borderId="2" xfId="3" applyNumberFormat="1" applyFont="1" applyBorder="1" applyAlignment="1">
      <alignment vertical="center"/>
    </xf>
    <xf numFmtId="0" fontId="22" fillId="0" borderId="0" xfId="0" applyFont="1" applyAlignment="1">
      <alignment vertical="center"/>
    </xf>
    <xf numFmtId="168" fontId="27" fillId="0" borderId="0" xfId="2" applyNumberFormat="1" applyFont="1" applyFill="1" applyAlignment="1">
      <alignment vertical="center"/>
    </xf>
    <xf numFmtId="10" fontId="27" fillId="0" borderId="0" xfId="3" applyNumberFormat="1" applyFont="1" applyFill="1" applyAlignment="1">
      <alignment vertical="center"/>
    </xf>
    <xf numFmtId="165" fontId="23" fillId="0" borderId="0" xfId="1" applyFont="1" applyFill="1" applyAlignment="1">
      <alignment vertical="center"/>
    </xf>
    <xf numFmtId="0" fontId="24" fillId="0" borderId="6" xfId="0" applyFont="1" applyBorder="1" applyAlignment="1">
      <alignment vertical="center"/>
    </xf>
    <xf numFmtId="168" fontId="23" fillId="0" borderId="16" xfId="2" applyNumberFormat="1" applyFont="1" applyFill="1" applyBorder="1" applyAlignment="1">
      <alignment vertical="center"/>
    </xf>
    <xf numFmtId="0" fontId="23" fillId="0" borderId="4" xfId="3" applyNumberFormat="1" applyFont="1" applyBorder="1" applyAlignment="1">
      <alignment vertical="center"/>
    </xf>
    <xf numFmtId="0" fontId="24" fillId="0" borderId="3" xfId="0" applyFont="1" applyBorder="1" applyAlignment="1">
      <alignment vertical="center"/>
    </xf>
    <xf numFmtId="168" fontId="23" fillId="0" borderId="0" xfId="2" applyNumberFormat="1" applyFont="1" applyFill="1" applyBorder="1" applyAlignment="1">
      <alignment vertical="center"/>
    </xf>
    <xf numFmtId="10" fontId="23" fillId="0" borderId="7" xfId="3" applyNumberFormat="1" applyFont="1" applyBorder="1" applyAlignment="1">
      <alignment vertical="center"/>
    </xf>
    <xf numFmtId="3" fontId="23" fillId="0" borderId="0" xfId="0" applyNumberFormat="1" applyFont="1" applyAlignment="1">
      <alignment vertical="center"/>
    </xf>
    <xf numFmtId="3" fontId="25" fillId="0" borderId="0" xfId="0" applyNumberFormat="1" applyFont="1" applyAlignment="1">
      <alignment vertical="center"/>
    </xf>
    <xf numFmtId="0" fontId="24" fillId="0" borderId="8" xfId="0" applyFont="1" applyBorder="1" applyAlignment="1">
      <alignment vertical="center"/>
    </xf>
    <xf numFmtId="168" fontId="23" fillId="0" borderId="17" xfId="2" applyNumberFormat="1" applyFont="1" applyFill="1" applyBorder="1" applyAlignment="1">
      <alignment vertical="center"/>
    </xf>
    <xf numFmtId="10" fontId="23" fillId="0" borderId="9" xfId="3" applyNumberFormat="1" applyFont="1" applyBorder="1" applyAlignment="1">
      <alignment vertical="center"/>
    </xf>
    <xf numFmtId="168" fontId="24" fillId="0" borderId="0" xfId="2" applyNumberFormat="1" applyFont="1" applyAlignment="1">
      <alignment vertical="center"/>
    </xf>
    <xf numFmtId="10" fontId="24" fillId="0" borderId="0" xfId="0" applyNumberFormat="1" applyFont="1" applyAlignment="1">
      <alignment vertical="center"/>
    </xf>
    <xf numFmtId="0" fontId="26" fillId="0" borderId="0" xfId="0" applyFont="1" applyAlignment="1">
      <alignment vertical="center"/>
    </xf>
    <xf numFmtId="168" fontId="26" fillId="0" borderId="0" xfId="2" applyNumberFormat="1" applyFont="1" applyAlignment="1">
      <alignment vertical="center"/>
    </xf>
    <xf numFmtId="10" fontId="23" fillId="0" borderId="4" xfId="3" applyNumberFormat="1" applyFont="1" applyBorder="1" applyAlignment="1">
      <alignment vertical="center"/>
    </xf>
    <xf numFmtId="166" fontId="23" fillId="0" borderId="0" xfId="0" applyNumberFormat="1" applyFont="1" applyAlignment="1">
      <alignment vertical="center"/>
    </xf>
    <xf numFmtId="3" fontId="26" fillId="0" borderId="0" xfId="0" applyNumberFormat="1" applyFont="1" applyAlignment="1">
      <alignment vertical="center"/>
    </xf>
    <xf numFmtId="10" fontId="24" fillId="0" borderId="0" xfId="3" applyNumberFormat="1" applyFont="1" applyAlignment="1">
      <alignment vertical="center"/>
    </xf>
    <xf numFmtId="168" fontId="24" fillId="0" borderId="0" xfId="3" applyNumberFormat="1" applyFont="1" applyAlignment="1">
      <alignment vertical="center"/>
    </xf>
    <xf numFmtId="0" fontId="24" fillId="0" borderId="0" xfId="0" applyFont="1" applyAlignment="1">
      <alignment horizontal="right" vertical="center"/>
    </xf>
    <xf numFmtId="168" fontId="24" fillId="0" borderId="0" xfId="0" applyNumberFormat="1" applyFont="1" applyAlignment="1">
      <alignment vertical="center"/>
    </xf>
    <xf numFmtId="9" fontId="24" fillId="0" borderId="0" xfId="3" applyFont="1" applyAlignment="1">
      <alignment vertical="center"/>
    </xf>
    <xf numFmtId="3" fontId="24" fillId="0" borderId="0" xfId="0" applyNumberFormat="1" applyFont="1" applyAlignment="1">
      <alignment vertical="center"/>
    </xf>
    <xf numFmtId="10" fontId="24" fillId="0" borderId="2" xfId="3" applyNumberFormat="1" applyFont="1" applyBorder="1" applyAlignment="1">
      <alignment vertical="center"/>
    </xf>
    <xf numFmtId="10" fontId="22" fillId="3" borderId="0" xfId="3" applyNumberFormat="1" applyFont="1" applyFill="1" applyAlignment="1">
      <alignment vertical="center"/>
    </xf>
    <xf numFmtId="10" fontId="27" fillId="3" borderId="0" xfId="3" applyNumberFormat="1" applyFont="1" applyFill="1" applyAlignment="1">
      <alignment vertical="center"/>
    </xf>
    <xf numFmtId="4" fontId="25" fillId="0" borderId="0" xfId="0" applyNumberFormat="1" applyFont="1" applyAlignment="1">
      <alignment vertical="center"/>
    </xf>
    <xf numFmtId="168" fontId="23" fillId="0" borderId="0" xfId="2" applyNumberFormat="1" applyFont="1" applyAlignment="1">
      <alignment vertical="center"/>
    </xf>
    <xf numFmtId="14" fontId="23" fillId="0" borderId="0" xfId="2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68" fontId="27" fillId="3" borderId="2" xfId="2" applyNumberFormat="1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165" fontId="23" fillId="0" borderId="0" xfId="1" applyFont="1" applyAlignment="1">
      <alignment horizontal="center" vertical="center"/>
    </xf>
    <xf numFmtId="168" fontId="23" fillId="0" borderId="2" xfId="0" applyNumberFormat="1" applyFont="1" applyBorder="1" applyAlignment="1">
      <alignment vertical="center"/>
    </xf>
    <xf numFmtId="168" fontId="24" fillId="0" borderId="2" xfId="1" applyNumberFormat="1" applyFont="1" applyBorder="1" applyAlignment="1">
      <alignment vertical="center"/>
    </xf>
    <xf numFmtId="164" fontId="23" fillId="0" borderId="0" xfId="0" applyNumberFormat="1" applyFont="1" applyAlignment="1">
      <alignment vertical="center"/>
    </xf>
    <xf numFmtId="0" fontId="26" fillId="0" borderId="2" xfId="0" applyFont="1" applyBorder="1" applyAlignment="1">
      <alignment vertical="center"/>
    </xf>
    <xf numFmtId="168" fontId="24" fillId="0" borderId="2" xfId="0" applyNumberFormat="1" applyFont="1" applyBorder="1" applyAlignment="1">
      <alignment vertical="center"/>
    </xf>
    <xf numFmtId="9" fontId="23" fillId="0" borderId="2" xfId="3" applyFont="1" applyBorder="1" applyAlignment="1">
      <alignment vertical="center"/>
    </xf>
    <xf numFmtId="9" fontId="25" fillId="0" borderId="2" xfId="3" applyFont="1" applyBorder="1" applyAlignment="1">
      <alignment vertical="center"/>
    </xf>
    <xf numFmtId="9" fontId="24" fillId="0" borderId="2" xfId="3" applyFont="1" applyBorder="1" applyAlignment="1">
      <alignment vertical="center"/>
    </xf>
    <xf numFmtId="168" fontId="23" fillId="0" borderId="0" xfId="1" applyNumberFormat="1" applyFont="1" applyBorder="1" applyAlignment="1">
      <alignment vertical="center"/>
    </xf>
    <xf numFmtId="168" fontId="25" fillId="0" borderId="0" xfId="1" applyNumberFormat="1" applyFont="1" applyBorder="1" applyAlignment="1">
      <alignment vertical="center"/>
    </xf>
    <xf numFmtId="168" fontId="24" fillId="0" borderId="0" xfId="1" applyNumberFormat="1" applyFont="1" applyBorder="1" applyAlignment="1">
      <alignment vertical="center"/>
    </xf>
    <xf numFmtId="168" fontId="23" fillId="0" borderId="2" xfId="1" applyNumberFormat="1" applyFont="1" applyFill="1" applyBorder="1" applyAlignment="1">
      <alignment vertical="center"/>
    </xf>
    <xf numFmtId="168" fontId="25" fillId="0" borderId="2" xfId="0" applyNumberFormat="1" applyFont="1" applyBorder="1" applyAlignment="1">
      <alignment vertical="center"/>
    </xf>
    <xf numFmtId="9" fontId="23" fillId="0" borderId="0" xfId="3" applyFont="1" applyBorder="1" applyAlignment="1">
      <alignment vertical="center"/>
    </xf>
    <xf numFmtId="14" fontId="27" fillId="3" borderId="2" xfId="0" applyNumberFormat="1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3" borderId="9" xfId="0" applyFont="1" applyFill="1" applyBorder="1" applyAlignment="1">
      <alignment horizontal="center" vertical="center"/>
    </xf>
    <xf numFmtId="165" fontId="22" fillId="3" borderId="9" xfId="1" applyFont="1" applyFill="1" applyBorder="1" applyAlignment="1">
      <alignment horizontal="center" vertical="center"/>
    </xf>
    <xf numFmtId="14" fontId="22" fillId="3" borderId="10" xfId="0" applyNumberFormat="1" applyFont="1" applyFill="1" applyBorder="1" applyAlignment="1">
      <alignment horizontal="center" vertical="center"/>
    </xf>
    <xf numFmtId="0" fontId="25" fillId="0" borderId="2" xfId="0" applyFont="1" applyBorder="1" applyAlignment="1">
      <alignment horizontal="left" vertical="center"/>
    </xf>
    <xf numFmtId="168" fontId="23" fillId="0" borderId="9" xfId="1" applyNumberFormat="1" applyFont="1" applyBorder="1" applyAlignment="1">
      <alignment vertical="center"/>
    </xf>
    <xf numFmtId="168" fontId="24" fillId="0" borderId="11" xfId="1" applyNumberFormat="1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165" fontId="25" fillId="0" borderId="9" xfId="1" applyFont="1" applyBorder="1" applyAlignment="1">
      <alignment vertical="center"/>
    </xf>
    <xf numFmtId="165" fontId="23" fillId="0" borderId="12" xfId="3" applyNumberFormat="1" applyFont="1" applyBorder="1" applyAlignment="1">
      <alignment vertical="center"/>
    </xf>
    <xf numFmtId="0" fontId="23" fillId="0" borderId="2" xfId="0" applyFont="1" applyBorder="1" applyAlignment="1">
      <alignment horizontal="left" vertical="center"/>
    </xf>
    <xf numFmtId="168" fontId="25" fillId="0" borderId="9" xfId="1" applyNumberFormat="1" applyFont="1" applyBorder="1" applyAlignment="1">
      <alignment vertical="center"/>
    </xf>
    <xf numFmtId="10" fontId="23" fillId="0" borderId="12" xfId="3" applyNumberFormat="1" applyFont="1" applyBorder="1" applyAlignment="1">
      <alignment vertical="center"/>
    </xf>
    <xf numFmtId="0" fontId="23" fillId="0" borderId="2" xfId="0" applyFont="1" applyBorder="1" applyAlignment="1">
      <alignment vertical="center"/>
    </xf>
    <xf numFmtId="0" fontId="23" fillId="0" borderId="2" xfId="1" applyNumberFormat="1" applyFont="1" applyBorder="1" applyAlignment="1">
      <alignment vertical="center"/>
    </xf>
    <xf numFmtId="165" fontId="23" fillId="0" borderId="9" xfId="1" applyFont="1" applyBorder="1" applyAlignment="1">
      <alignment vertical="center"/>
    </xf>
    <xf numFmtId="0" fontId="23" fillId="0" borderId="5" xfId="0" applyFont="1" applyBorder="1" applyAlignment="1">
      <alignment vertical="center"/>
    </xf>
    <xf numFmtId="165" fontId="25" fillId="0" borderId="7" xfId="0" applyNumberFormat="1" applyFont="1" applyBorder="1" applyAlignment="1">
      <alignment vertical="center"/>
    </xf>
    <xf numFmtId="9" fontId="23" fillId="0" borderId="13" xfId="0" applyNumberFormat="1" applyFont="1" applyBorder="1" applyAlignment="1">
      <alignment vertical="center"/>
    </xf>
    <xf numFmtId="165" fontId="23" fillId="0" borderId="0" xfId="0" applyNumberFormat="1" applyFont="1" applyAlignment="1">
      <alignment vertical="center"/>
    </xf>
    <xf numFmtId="168" fontId="26" fillId="0" borderId="11" xfId="1" applyNumberFormat="1" applyFont="1" applyBorder="1" applyAlignment="1">
      <alignment vertical="center"/>
    </xf>
    <xf numFmtId="0" fontId="27" fillId="0" borderId="0" xfId="0" applyFont="1" applyAlignment="1">
      <alignment vertical="center"/>
    </xf>
    <xf numFmtId="168" fontId="23" fillId="0" borderId="7" xfId="1" applyNumberFormat="1" applyFont="1" applyBorder="1" applyAlignment="1">
      <alignment vertical="center"/>
    </xf>
    <xf numFmtId="168" fontId="25" fillId="0" borderId="7" xfId="1" applyNumberFormat="1" applyFont="1" applyBorder="1" applyAlignment="1">
      <alignment vertical="center"/>
    </xf>
    <xf numFmtId="168" fontId="22" fillId="0" borderId="11" xfId="1" applyNumberFormat="1" applyFont="1" applyBorder="1" applyAlignment="1">
      <alignment vertical="center"/>
    </xf>
    <xf numFmtId="0" fontId="23" fillId="0" borderId="5" xfId="0" applyFont="1" applyBorder="1" applyAlignment="1">
      <alignment horizontal="right" vertical="center"/>
    </xf>
    <xf numFmtId="168" fontId="23" fillId="0" borderId="5" xfId="0" applyNumberFormat="1" applyFont="1" applyBorder="1" applyAlignment="1">
      <alignment vertical="center"/>
    </xf>
    <xf numFmtId="168" fontId="25" fillId="0" borderId="5" xfId="0" applyNumberFormat="1" applyFont="1" applyBorder="1" applyAlignment="1">
      <alignment vertical="center"/>
    </xf>
    <xf numFmtId="168" fontId="22" fillId="3" borderId="2" xfId="0" applyNumberFormat="1" applyFont="1" applyFill="1" applyBorder="1" applyAlignment="1">
      <alignment vertical="center"/>
    </xf>
    <xf numFmtId="14" fontId="23" fillId="0" borderId="2" xfId="0" applyNumberFormat="1" applyFont="1" applyBorder="1" applyAlignment="1">
      <alignment vertical="center"/>
    </xf>
    <xf numFmtId="0" fontId="22" fillId="3" borderId="5" xfId="0" applyFont="1" applyFill="1" applyBorder="1" applyAlignment="1">
      <alignment horizontal="center" vertical="center"/>
    </xf>
    <xf numFmtId="168" fontId="22" fillId="3" borderId="5" xfId="0" applyNumberFormat="1" applyFont="1" applyFill="1" applyBorder="1" applyAlignment="1">
      <alignment horizontal="center" vertical="center"/>
    </xf>
    <xf numFmtId="14" fontId="22" fillId="3" borderId="2" xfId="0" applyNumberFormat="1" applyFont="1" applyFill="1" applyBorder="1" applyAlignment="1">
      <alignment horizontal="center" vertical="center"/>
    </xf>
    <xf numFmtId="168" fontId="23" fillId="0" borderId="2" xfId="1" applyNumberFormat="1" applyFont="1" applyBorder="1" applyAlignment="1">
      <alignment vertical="center"/>
    </xf>
    <xf numFmtId="0" fontId="23" fillId="0" borderId="10" xfId="0" applyFont="1" applyBorder="1" applyAlignment="1">
      <alignment vertical="center"/>
    </xf>
    <xf numFmtId="168" fontId="23" fillId="0" borderId="10" xfId="1" applyNumberFormat="1" applyFont="1" applyBorder="1" applyAlignment="1">
      <alignment vertical="center"/>
    </xf>
    <xf numFmtId="0" fontId="24" fillId="4" borderId="2" xfId="0" applyFont="1" applyFill="1" applyBorder="1" applyAlignment="1">
      <alignment horizontal="right" vertical="center"/>
    </xf>
    <xf numFmtId="168" fontId="24" fillId="4" borderId="2" xfId="2" applyNumberFormat="1" applyFont="1" applyFill="1" applyBorder="1" applyAlignment="1">
      <alignment vertical="center"/>
    </xf>
    <xf numFmtId="10" fontId="24" fillId="4" borderId="2" xfId="3" applyNumberFormat="1" applyFont="1" applyFill="1" applyBorder="1" applyAlignment="1">
      <alignment vertical="center"/>
    </xf>
    <xf numFmtId="0" fontId="22" fillId="3" borderId="2" xfId="0" applyFont="1" applyFill="1" applyBorder="1" applyAlignment="1">
      <alignment horizontal="center" vertical="center"/>
    </xf>
    <xf numFmtId="168" fontId="22" fillId="3" borderId="2" xfId="0" applyNumberFormat="1" applyFont="1" applyFill="1" applyBorder="1" applyAlignment="1">
      <alignment horizontal="center" vertical="center"/>
    </xf>
    <xf numFmtId="9" fontId="24" fillId="4" borderId="2" xfId="3" applyFont="1" applyFill="1" applyBorder="1" applyAlignment="1">
      <alignment vertical="center"/>
    </xf>
    <xf numFmtId="166" fontId="25" fillId="0" borderId="2" xfId="0" applyNumberFormat="1" applyFont="1" applyBorder="1" applyAlignment="1">
      <alignment vertical="center"/>
    </xf>
    <xf numFmtId="10" fontId="25" fillId="0" borderId="2" xfId="0" applyNumberFormat="1" applyFont="1" applyBorder="1" applyAlignment="1">
      <alignment vertical="center"/>
    </xf>
    <xf numFmtId="9" fontId="27" fillId="0" borderId="0" xfId="3" applyFont="1" applyAlignment="1">
      <alignment vertical="center"/>
    </xf>
    <xf numFmtId="166" fontId="24" fillId="4" borderId="2" xfId="1" applyNumberFormat="1" applyFont="1" applyFill="1" applyBorder="1" applyAlignment="1">
      <alignment vertical="center"/>
    </xf>
    <xf numFmtId="166" fontId="24" fillId="0" borderId="0" xfId="0" applyNumberFormat="1" applyFont="1" applyAlignment="1">
      <alignment vertical="center"/>
    </xf>
    <xf numFmtId="166" fontId="23" fillId="0" borderId="2" xfId="0" applyNumberFormat="1" applyFont="1" applyBorder="1" applyAlignment="1">
      <alignment vertical="center"/>
    </xf>
    <xf numFmtId="10" fontId="23" fillId="0" borderId="2" xfId="0" applyNumberFormat="1" applyFont="1" applyBorder="1" applyAlignment="1">
      <alignment vertical="center"/>
    </xf>
    <xf numFmtId="165" fontId="27" fillId="0" borderId="0" xfId="1" applyFont="1" applyAlignment="1">
      <alignment vertical="center"/>
    </xf>
    <xf numFmtId="169" fontId="23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2" fillId="3" borderId="0" xfId="0" applyFont="1" applyFill="1" applyAlignment="1">
      <alignment vertical="center"/>
    </xf>
    <xf numFmtId="168" fontId="27" fillId="3" borderId="0" xfId="2" applyNumberFormat="1" applyFont="1" applyFill="1" applyAlignment="1">
      <alignment vertical="center"/>
    </xf>
    <xf numFmtId="168" fontId="23" fillId="0" borderId="17" xfId="2" applyNumberFormat="1" applyFont="1" applyBorder="1" applyAlignment="1">
      <alignment vertical="center"/>
    </xf>
    <xf numFmtId="1" fontId="23" fillId="0" borderId="2" xfId="1" applyNumberFormat="1" applyFont="1" applyBorder="1" applyAlignment="1">
      <alignment vertical="center"/>
    </xf>
    <xf numFmtId="1" fontId="24" fillId="4" borderId="2" xfId="1" applyNumberFormat="1" applyFont="1" applyFill="1" applyBorder="1" applyAlignment="1">
      <alignment vertical="center"/>
    </xf>
    <xf numFmtId="169" fontId="24" fillId="4" borderId="2" xfId="3" applyNumberFormat="1" applyFont="1" applyFill="1" applyBorder="1" applyAlignment="1">
      <alignment vertical="center"/>
    </xf>
    <xf numFmtId="168" fontId="27" fillId="0" borderId="0" xfId="0" applyNumberFormat="1" applyFont="1" applyAlignment="1">
      <alignment vertical="center"/>
    </xf>
    <xf numFmtId="168" fontId="22" fillId="0" borderId="0" xfId="0" applyNumberFormat="1" applyFont="1" applyAlignment="1">
      <alignment vertical="center"/>
    </xf>
    <xf numFmtId="4" fontId="1" fillId="0" borderId="0" xfId="1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0" fontId="3" fillId="0" borderId="0" xfId="0" applyFont="1"/>
    <xf numFmtId="0" fontId="28" fillId="0" borderId="0" xfId="0" applyFont="1"/>
    <xf numFmtId="168" fontId="0" fillId="0" borderId="2" xfId="0" applyNumberFormat="1" applyBorder="1" applyAlignment="1">
      <alignment vertical="center"/>
    </xf>
    <xf numFmtId="165" fontId="0" fillId="0" borderId="0" xfId="1" applyFont="1"/>
    <xf numFmtId="166" fontId="0" fillId="0" borderId="0" xfId="1" applyNumberFormat="1" applyFont="1" applyFill="1" applyAlignment="1">
      <alignment vertical="center"/>
    </xf>
    <xf numFmtId="0" fontId="13" fillId="0" borderId="0" xfId="0" applyFont="1"/>
    <xf numFmtId="166" fontId="13" fillId="0" borderId="0" xfId="1" applyNumberFormat="1" applyFont="1"/>
    <xf numFmtId="0" fontId="13" fillId="6" borderId="0" xfId="0" applyFont="1" applyFill="1"/>
    <xf numFmtId="0" fontId="13" fillId="0" borderId="0" xfId="0" applyFont="1" applyAlignment="1">
      <alignment vertical="center" wrapText="1"/>
    </xf>
    <xf numFmtId="49" fontId="13" fillId="0" borderId="0" xfId="0" applyNumberFormat="1" applyFont="1"/>
    <xf numFmtId="0" fontId="13" fillId="0" borderId="0" xfId="0" applyFont="1" applyAlignment="1">
      <alignment vertical="center"/>
    </xf>
    <xf numFmtId="174" fontId="17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1" fontId="17" fillId="0" borderId="0" xfId="0" applyNumberFormat="1" applyFont="1" applyAlignment="1">
      <alignment horizontal="right" vertical="center"/>
    </xf>
    <xf numFmtId="14" fontId="10" fillId="0" borderId="0" xfId="0" applyNumberFormat="1" applyFont="1" applyAlignment="1">
      <alignment horizontal="center" vertical="center"/>
    </xf>
    <xf numFmtId="174" fontId="17" fillId="0" borderId="0" xfId="1" applyNumberFormat="1" applyFont="1" applyFill="1" applyAlignment="1">
      <alignment vertical="center"/>
    </xf>
    <xf numFmtId="3" fontId="17" fillId="0" borderId="0" xfId="1" applyNumberFormat="1" applyFont="1" applyFill="1" applyAlignment="1">
      <alignment horizontal="right" vertical="center"/>
    </xf>
    <xf numFmtId="171" fontId="0" fillId="0" borderId="0" xfId="0" applyNumberFormat="1" applyAlignment="1">
      <alignment vertical="center"/>
    </xf>
    <xf numFmtId="171" fontId="1" fillId="0" borderId="0" xfId="0" applyNumberFormat="1" applyFont="1" applyAlignment="1">
      <alignment vertical="center"/>
    </xf>
    <xf numFmtId="168" fontId="23" fillId="0" borderId="4" xfId="1" applyNumberFormat="1" applyFont="1" applyBorder="1" applyAlignment="1">
      <alignment vertical="center"/>
    </xf>
    <xf numFmtId="168" fontId="23" fillId="0" borderId="21" xfId="1" applyNumberFormat="1" applyFont="1" applyBorder="1" applyAlignment="1">
      <alignment vertical="center"/>
    </xf>
    <xf numFmtId="1" fontId="11" fillId="0" borderId="0" xfId="0" applyNumberFormat="1" applyFont="1" applyAlignment="1">
      <alignment vertical="center"/>
    </xf>
    <xf numFmtId="14" fontId="21" fillId="0" borderId="0" xfId="0" applyNumberFormat="1" applyFont="1" applyAlignment="1">
      <alignment horizontal="left" vertical="center"/>
    </xf>
    <xf numFmtId="165" fontId="15" fillId="0" borderId="0" xfId="1" applyFont="1"/>
    <xf numFmtId="165" fontId="16" fillId="0" borderId="0" xfId="1" applyFont="1" applyAlignment="1">
      <alignment horizontal="center" vertical="center"/>
    </xf>
    <xf numFmtId="165" fontId="17" fillId="0" borderId="0" xfId="1" applyFont="1" applyAlignment="1">
      <alignment horizontal="right" vertical="center"/>
    </xf>
    <xf numFmtId="165" fontId="18" fillId="0" borderId="0" xfId="1" applyFont="1" applyAlignment="1">
      <alignment horizontal="center" vertical="center"/>
    </xf>
    <xf numFmtId="165" fontId="17" fillId="0" borderId="0" xfId="1" applyFont="1" applyAlignment="1">
      <alignment horizontal="center" vertical="center"/>
    </xf>
    <xf numFmtId="165" fontId="19" fillId="0" borderId="0" xfId="1" applyFont="1" applyAlignment="1">
      <alignment horizontal="center" vertical="center"/>
    </xf>
    <xf numFmtId="165" fontId="20" fillId="0" borderId="0" xfId="1" applyFont="1" applyAlignment="1">
      <alignment horizontal="center" vertical="center"/>
    </xf>
    <xf numFmtId="165" fontId="21" fillId="0" borderId="0" xfId="1" applyFont="1" applyAlignment="1">
      <alignment horizontal="right" vertical="center"/>
    </xf>
    <xf numFmtId="165" fontId="21" fillId="0" borderId="0" xfId="1" applyFont="1" applyAlignment="1">
      <alignment horizontal="center" vertical="center"/>
    </xf>
    <xf numFmtId="1" fontId="0" fillId="0" borderId="0" xfId="0" applyNumberFormat="1"/>
    <xf numFmtId="166" fontId="0" fillId="5" borderId="0" xfId="0" applyNumberFormat="1" applyFill="1" applyAlignment="1">
      <alignment vertical="center"/>
    </xf>
    <xf numFmtId="0" fontId="14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1" fontId="32" fillId="0" borderId="0" xfId="0" applyNumberFormat="1" applyFont="1" applyAlignment="1">
      <alignment horizontal="right" vertical="center"/>
    </xf>
    <xf numFmtId="3" fontId="32" fillId="0" borderId="0" xfId="0" applyNumberFormat="1" applyFont="1" applyAlignment="1">
      <alignment horizontal="right" vertical="center"/>
    </xf>
    <xf numFmtId="174" fontId="32" fillId="0" borderId="0" xfId="1" applyNumberFormat="1" applyFont="1" applyFill="1" applyAlignment="1">
      <alignment vertical="center"/>
    </xf>
    <xf numFmtId="3" fontId="32" fillId="0" borderId="0" xfId="1" applyNumberFormat="1" applyFont="1" applyFill="1" applyAlignment="1">
      <alignment horizontal="right" vertical="center"/>
    </xf>
    <xf numFmtId="176" fontId="0" fillId="0" borderId="0" xfId="0" applyNumberFormat="1"/>
    <xf numFmtId="0" fontId="33" fillId="0" borderId="0" xfId="0" applyFont="1" applyAlignment="1">
      <alignment vertical="center"/>
    </xf>
    <xf numFmtId="1" fontId="33" fillId="0" borderId="0" xfId="0" applyNumberFormat="1" applyFont="1" applyAlignment="1">
      <alignment horizontal="right" vertical="center"/>
    </xf>
    <xf numFmtId="3" fontId="33" fillId="0" borderId="0" xfId="0" applyNumberFormat="1" applyFont="1" applyAlignment="1">
      <alignment horizontal="right" vertical="center"/>
    </xf>
    <xf numFmtId="174" fontId="33" fillId="0" borderId="0" xfId="1" applyNumberFormat="1" applyFont="1" applyFill="1" applyAlignment="1">
      <alignment vertical="center"/>
    </xf>
    <xf numFmtId="3" fontId="33" fillId="0" borderId="0" xfId="1" applyNumberFormat="1" applyFont="1" applyFill="1" applyAlignment="1">
      <alignment horizontal="right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1" fontId="34" fillId="0" borderId="0" xfId="0" applyNumberFormat="1" applyFont="1" applyAlignment="1">
      <alignment horizontal="center" vertical="center"/>
    </xf>
    <xf numFmtId="3" fontId="34" fillId="0" borderId="0" xfId="0" applyNumberFormat="1" applyFont="1" applyAlignment="1">
      <alignment horizontal="center" vertical="center"/>
    </xf>
    <xf numFmtId="0" fontId="36" fillId="0" borderId="0" xfId="0" applyFont="1"/>
    <xf numFmtId="0" fontId="36" fillId="0" borderId="0" xfId="0" applyFont="1" applyAlignment="1">
      <alignment vertical="center" wrapText="1"/>
    </xf>
    <xf numFmtId="166" fontId="36" fillId="0" borderId="0" xfId="1" applyNumberFormat="1" applyFont="1"/>
    <xf numFmtId="0" fontId="37" fillId="0" borderId="0" xfId="0" applyFont="1"/>
    <xf numFmtId="49" fontId="36" fillId="0" borderId="0" xfId="0" applyNumberFormat="1" applyFont="1"/>
    <xf numFmtId="4" fontId="1" fillId="0" borderId="0" xfId="0" applyNumberFormat="1" applyFont="1" applyAlignment="1">
      <alignment vertical="center"/>
    </xf>
    <xf numFmtId="0" fontId="2" fillId="2" borderId="15" xfId="0" applyFont="1" applyFill="1" applyBorder="1" applyAlignment="1">
      <alignment vertical="center"/>
    </xf>
    <xf numFmtId="14" fontId="35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39" fillId="0" borderId="0" xfId="0" applyFont="1" applyAlignment="1">
      <alignment horizontal="right" vertical="center"/>
    </xf>
    <xf numFmtId="0" fontId="38" fillId="0" borderId="0" xfId="0" applyFont="1" applyAlignment="1">
      <alignment vertical="center"/>
    </xf>
    <xf numFmtId="1" fontId="38" fillId="0" borderId="0" xfId="0" applyNumberFormat="1" applyFont="1" applyAlignment="1">
      <alignment horizontal="right" vertical="center"/>
    </xf>
    <xf numFmtId="3" fontId="38" fillId="0" borderId="0" xfId="0" applyNumberFormat="1" applyFont="1" applyAlignment="1">
      <alignment horizontal="right" vertical="center"/>
    </xf>
    <xf numFmtId="3" fontId="39" fillId="0" borderId="0" xfId="0" applyNumberFormat="1" applyFont="1" applyAlignment="1">
      <alignment horizontal="right" vertical="center"/>
    </xf>
    <xf numFmtId="0" fontId="41" fillId="0" borderId="0" xfId="0" applyFont="1" applyAlignment="1">
      <alignment horizontal="right" vertical="center"/>
    </xf>
    <xf numFmtId="0" fontId="42" fillId="0" borderId="0" xfId="0" applyFont="1"/>
    <xf numFmtId="0" fontId="43" fillId="0" borderId="0" xfId="0" applyFont="1" applyAlignment="1">
      <alignment vertical="center"/>
    </xf>
    <xf numFmtId="1" fontId="43" fillId="0" borderId="0" xfId="0" applyNumberFormat="1" applyFont="1" applyAlignment="1">
      <alignment horizontal="right" vertical="center"/>
    </xf>
    <xf numFmtId="3" fontId="43" fillId="0" borderId="0" xfId="0" applyNumberFormat="1" applyFont="1" applyAlignment="1">
      <alignment horizontal="right" vertical="center"/>
    </xf>
    <xf numFmtId="174" fontId="43" fillId="0" borderId="0" xfId="0" applyNumberFormat="1" applyFont="1" applyAlignment="1">
      <alignment vertical="center"/>
    </xf>
    <xf numFmtId="174" fontId="38" fillId="0" borderId="0" xfId="1" applyNumberFormat="1" applyFont="1" applyFill="1" applyAlignment="1">
      <alignment vertical="center"/>
    </xf>
    <xf numFmtId="3" fontId="38" fillId="0" borderId="0" xfId="1" applyNumberFormat="1" applyFont="1" applyFill="1" applyAlignment="1">
      <alignment horizontal="right" vertical="center"/>
    </xf>
    <xf numFmtId="0" fontId="0" fillId="7" borderId="0" xfId="0" applyFill="1" applyAlignment="1">
      <alignment vertical="center"/>
    </xf>
    <xf numFmtId="0" fontId="17" fillId="7" borderId="0" xfId="0" applyFont="1" applyFill="1" applyAlignment="1">
      <alignment vertical="center"/>
    </xf>
    <xf numFmtId="1" fontId="17" fillId="7" borderId="0" xfId="0" applyNumberFormat="1" applyFont="1" applyFill="1" applyAlignment="1">
      <alignment horizontal="right" vertical="center"/>
    </xf>
    <xf numFmtId="3" fontId="17" fillId="7" borderId="0" xfId="0" applyNumberFormat="1" applyFont="1" applyFill="1" applyAlignment="1">
      <alignment horizontal="right" vertical="center"/>
    </xf>
    <xf numFmtId="174" fontId="17" fillId="7" borderId="0" xfId="0" applyNumberFormat="1" applyFont="1" applyFill="1" applyAlignment="1">
      <alignment vertical="center"/>
    </xf>
    <xf numFmtId="166" fontId="1" fillId="7" borderId="0" xfId="1" applyNumberFormat="1" applyFont="1" applyFill="1" applyAlignment="1">
      <alignment vertical="center"/>
    </xf>
    <xf numFmtId="166" fontId="1" fillId="7" borderId="0" xfId="0" applyNumberFormat="1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4" fillId="7" borderId="0" xfId="0" applyFont="1" applyFill="1" applyAlignment="1">
      <alignment vertical="center"/>
    </xf>
    <xf numFmtId="0" fontId="38" fillId="7" borderId="0" xfId="0" applyFont="1" applyFill="1" applyAlignment="1">
      <alignment vertical="center"/>
    </xf>
    <xf numFmtId="1" fontId="38" fillId="7" borderId="0" xfId="0" applyNumberFormat="1" applyFont="1" applyFill="1" applyAlignment="1">
      <alignment horizontal="right" vertical="center"/>
    </xf>
    <xf numFmtId="3" fontId="38" fillId="7" borderId="0" xfId="0" applyNumberFormat="1" applyFont="1" applyFill="1" applyAlignment="1">
      <alignment horizontal="right" vertical="center"/>
    </xf>
    <xf numFmtId="174" fontId="38" fillId="7" borderId="0" xfId="1" applyNumberFormat="1" applyFont="1" applyFill="1" applyAlignment="1">
      <alignment vertical="center"/>
    </xf>
    <xf numFmtId="3" fontId="38" fillId="7" borderId="0" xfId="1" applyNumberFormat="1" applyFont="1" applyFill="1" applyAlignment="1">
      <alignment horizontal="right" vertical="center"/>
    </xf>
    <xf numFmtId="166" fontId="0" fillId="7" borderId="0" xfId="1" applyNumberFormat="1" applyFont="1" applyFill="1" applyAlignment="1">
      <alignment vertical="center"/>
    </xf>
    <xf numFmtId="0" fontId="33" fillId="7" borderId="0" xfId="0" applyFont="1" applyFill="1" applyAlignment="1">
      <alignment vertical="center"/>
    </xf>
    <xf numFmtId="1" fontId="33" fillId="7" borderId="0" xfId="0" applyNumberFormat="1" applyFont="1" applyFill="1" applyAlignment="1">
      <alignment horizontal="right" vertical="center"/>
    </xf>
    <xf numFmtId="3" fontId="33" fillId="7" borderId="0" xfId="0" applyNumberFormat="1" applyFont="1" applyFill="1" applyAlignment="1">
      <alignment horizontal="right" vertical="center"/>
    </xf>
    <xf numFmtId="174" fontId="33" fillId="7" borderId="0" xfId="1" applyNumberFormat="1" applyFont="1" applyFill="1" applyAlignment="1">
      <alignment vertical="center"/>
    </xf>
    <xf numFmtId="3" fontId="33" fillId="7" borderId="0" xfId="1" applyNumberFormat="1" applyFont="1" applyFill="1" applyAlignment="1">
      <alignment horizontal="right" vertical="center"/>
    </xf>
    <xf numFmtId="174" fontId="17" fillId="7" borderId="0" xfId="1" applyNumberFormat="1" applyFont="1" applyFill="1" applyAlignment="1">
      <alignment vertical="center"/>
    </xf>
    <xf numFmtId="3" fontId="17" fillId="7" borderId="0" xfId="1" applyNumberFormat="1" applyFont="1" applyFill="1" applyAlignment="1">
      <alignment horizontal="right" vertical="center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vertical="center"/>
    </xf>
    <xf numFmtId="10" fontId="29" fillId="0" borderId="0" xfId="0" applyNumberFormat="1" applyFont="1" applyAlignment="1">
      <alignment vertical="center"/>
    </xf>
    <xf numFmtId="0" fontId="29" fillId="0" borderId="0" xfId="0" applyFont="1" applyAlignment="1">
      <alignment horizontal="right" vertical="center"/>
    </xf>
    <xf numFmtId="1" fontId="29" fillId="0" borderId="0" xfId="0" applyNumberFormat="1" applyFont="1" applyAlignment="1">
      <alignment vertical="center"/>
    </xf>
    <xf numFmtId="166" fontId="30" fillId="0" borderId="20" xfId="0" applyNumberFormat="1" applyFont="1" applyBorder="1" applyAlignment="1">
      <alignment vertical="center"/>
    </xf>
    <xf numFmtId="0" fontId="30" fillId="0" borderId="0" xfId="0" applyFont="1" applyAlignment="1">
      <alignment horizontal="right" vertical="center"/>
    </xf>
    <xf numFmtId="166" fontId="30" fillId="0" borderId="16" xfId="0" applyNumberFormat="1" applyFont="1" applyBorder="1" applyAlignment="1">
      <alignment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166" fontId="30" fillId="0" borderId="0" xfId="0" applyNumberFormat="1" applyFont="1" applyAlignment="1">
      <alignment vertical="center"/>
    </xf>
    <xf numFmtId="0" fontId="44" fillId="0" borderId="0" xfId="0" applyFont="1" applyAlignment="1">
      <alignment horizontal="center" vertical="center"/>
    </xf>
    <xf numFmtId="174" fontId="45" fillId="0" borderId="0" xfId="0" applyNumberFormat="1" applyFont="1" applyAlignment="1">
      <alignment vertical="center"/>
    </xf>
    <xf numFmtId="19" fontId="45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4" fontId="39" fillId="0" borderId="22" xfId="0" applyNumberFormat="1" applyFont="1" applyBorder="1" applyAlignment="1">
      <alignment horizontal="right" vertical="center"/>
    </xf>
    <xf numFmtId="3" fontId="39" fillId="0" borderId="22" xfId="0" applyNumberFormat="1" applyFont="1" applyBorder="1" applyAlignment="1">
      <alignment horizontal="right" vertical="center"/>
    </xf>
    <xf numFmtId="0" fontId="39" fillId="0" borderId="23" xfId="0" applyFont="1" applyBorder="1" applyAlignment="1">
      <alignment horizontal="left" vertical="center"/>
    </xf>
    <xf numFmtId="177" fontId="39" fillId="0" borderId="0" xfId="0" applyNumberFormat="1" applyFont="1" applyAlignment="1">
      <alignment horizontal="right" vertical="center"/>
    </xf>
    <xf numFmtId="0" fontId="45" fillId="0" borderId="0" xfId="0" applyFont="1" applyAlignment="1">
      <alignment vertical="center"/>
    </xf>
    <xf numFmtId="1" fontId="45" fillId="0" borderId="0" xfId="0" applyNumberFormat="1" applyFont="1" applyAlignment="1">
      <alignment horizontal="right" vertical="center"/>
    </xf>
    <xf numFmtId="3" fontId="45" fillId="0" borderId="0" xfId="0" applyNumberFormat="1" applyFont="1" applyAlignment="1">
      <alignment horizontal="right" vertical="center"/>
    </xf>
    <xf numFmtId="174" fontId="45" fillId="0" borderId="0" xfId="1" applyNumberFormat="1" applyFont="1" applyFill="1" applyAlignment="1">
      <alignment vertical="center"/>
    </xf>
    <xf numFmtId="3" fontId="45" fillId="0" borderId="0" xfId="1" applyNumberFormat="1" applyFont="1" applyFill="1" applyAlignment="1">
      <alignment horizontal="right" vertical="center"/>
    </xf>
    <xf numFmtId="168" fontId="22" fillId="3" borderId="6" xfId="0" applyNumberFormat="1" applyFont="1" applyFill="1" applyBorder="1" applyAlignment="1">
      <alignment horizontal="center" vertical="center"/>
    </xf>
    <xf numFmtId="168" fontId="22" fillId="3" borderId="16" xfId="0" applyNumberFormat="1" applyFont="1" applyFill="1" applyBorder="1" applyAlignment="1">
      <alignment horizontal="center" vertical="center"/>
    </xf>
    <xf numFmtId="168" fontId="22" fillId="3" borderId="4" xfId="0" applyNumberFormat="1" applyFont="1" applyFill="1" applyBorder="1" applyAlignment="1">
      <alignment horizontal="center" vertical="center"/>
    </xf>
    <xf numFmtId="14" fontId="23" fillId="0" borderId="2" xfId="0" applyNumberFormat="1" applyFont="1" applyBorder="1" applyAlignment="1">
      <alignment horizontal="center" vertical="center"/>
    </xf>
  </cellXfs>
  <cellStyles count="5">
    <cellStyle name="Millares" xfId="1" builtinId="3"/>
    <cellStyle name="Millares 2" xfId="4" xr:uid="{1C303941-6FCC-4E25-87C0-AA4C7E71566C}"/>
    <cellStyle name="Moneda" xfId="2" builtinId="4"/>
    <cellStyle name="Normal" xfId="0" builtinId="0"/>
    <cellStyle name="Porcentaje" xfId="3" builtinId="5"/>
  </cellStyles>
  <dxfs count="5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13" formatCode="0%"/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14" formatCode="0.00%"/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o Headline Light"/>
        <family val="2"/>
        <scheme val="none"/>
      </font>
      <numFmt numFmtId="165" formatCode="_(* #,##0.00_);_(* \(#,##0.00\);_(* &quot;-&quot;??_);_(@_)"/>
      <alignment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o Headline Light"/>
        <family val="2"/>
        <scheme val="none"/>
      </font>
      <numFmt numFmtId="165" formatCode="_(* #,##0.00_);_(* \(#,##0.00\);_(* &quot;-&quot;??_);_(@_)"/>
      <alignment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o Headline Light"/>
        <family val="2"/>
        <scheme val="none"/>
      </font>
      <numFmt numFmtId="165" formatCode="_(* #,##0.00_);_(* \(#,##0.00\);_(* &quot;-&quot;??_);_(@_)"/>
      <alignment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o Headline Light"/>
        <family val="2"/>
        <scheme val="none"/>
      </font>
      <numFmt numFmtId="165" formatCode="_(* #,##0.00_);_(* \(#,##0.00\);_(* &quot;-&quot;??_);_(@_)"/>
      <alignment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Co Headline Light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0" formatCode="General"/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o Headline Light"/>
        <family val="2"/>
        <scheme val="none"/>
      </font>
      <numFmt numFmtId="178" formatCode="m/d/yyyy"/>
      <alignment vertical="center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178" formatCode="m/d/yyyy"/>
      <alignment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o Headline Light"/>
        <family val="2"/>
        <scheme val="none"/>
      </font>
      <numFmt numFmtId="178" formatCode="m/d/yyyy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9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9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9"/>
        <name val="Co Headline Light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9"/>
        <name val="Co Headline Light"/>
        <family val="2"/>
        <scheme val="none"/>
      </font>
      <numFmt numFmtId="178" formatCode="m/d/yyyy"/>
      <alignment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178" formatCode="m/d/yyyy"/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0"/>
        <name val="Co Headline Light"/>
        <family val="2"/>
        <scheme val="none"/>
      </font>
      <numFmt numFmtId="178" formatCode="m/d/yyyy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14" formatCode="0.00%"/>
    </dxf>
    <dxf>
      <numFmt numFmtId="166" formatCode="_-* #,##0_-;\-* #,##0_-;_-* &quot;-&quot;??_-;_-@_-"/>
    </dxf>
    <dxf>
      <font>
        <color theme="0"/>
      </font>
    </dxf>
    <dxf>
      <font>
        <color theme="0"/>
      </font>
    </dxf>
    <dxf>
      <border>
        <bottom/>
        <horizontal/>
      </border>
    </dxf>
    <dxf>
      <border>
        <bottom/>
        <horizontal/>
      </border>
    </dxf>
    <dxf>
      <border>
        <bottom/>
        <horizontal/>
      </border>
    </dxf>
    <dxf>
      <border>
        <bottom/>
        <horizontal/>
      </border>
    </dxf>
    <dxf>
      <border>
        <left/>
      </border>
    </dxf>
    <dxf>
      <border>
        <left/>
      </border>
    </dxf>
    <dxf>
      <border>
        <left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border>
        <top/>
      </border>
    </dxf>
    <dxf>
      <border>
        <top/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/>
    </dxf>
    <dxf>
      <numFmt numFmtId="166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4" formatCode="0.00%"/>
    </dxf>
    <dxf>
      <numFmt numFmtId="166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right"/>
    </dxf>
    <dxf>
      <numFmt numFmtId="14" formatCode="0.00%"/>
    </dxf>
    <dxf>
      <numFmt numFmtId="166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" formatCode="0"/>
    </dxf>
    <dxf>
      <numFmt numFmtId="1" formatCode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color auto="1"/>
      </font>
    </dxf>
    <dxf>
      <numFmt numFmtId="14" formatCode="0.00%"/>
    </dxf>
    <dxf>
      <numFmt numFmtId="166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right"/>
    </dxf>
    <dxf>
      <numFmt numFmtId="14" formatCode="0.00%"/>
    </dxf>
    <dxf>
      <numFmt numFmtId="166" formatCode="_-* #,##0_-;\-* #,##0_-;_-* &quot;-&quot;??_-;_-@_-"/>
    </dxf>
    <dxf>
      <border>
        <horizontal/>
      </border>
    </dxf>
    <dxf>
      <font>
        <color theme="0"/>
      </font>
    </dxf>
    <dxf>
      <font>
        <color theme="0"/>
      </font>
    </dxf>
    <dxf>
      <border>
        <left/>
      </border>
    </dxf>
    <dxf>
      <border>
        <left/>
      </border>
    </dxf>
    <dxf>
      <border>
        <left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border>
        <top/>
      </border>
    </dxf>
    <dxf>
      <border>
        <top/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/>
    </dxf>
    <dxf>
      <numFmt numFmtId="166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6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4" formatCode="0.00%"/>
    </dxf>
    <dxf>
      <numFmt numFmtId="166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Arial"/>
        <scheme val="none"/>
      </font>
    </dxf>
    <dxf>
      <numFmt numFmtId="14" formatCode="0.00%"/>
    </dxf>
    <dxf>
      <numFmt numFmtId="166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" formatCode="0"/>
    </dxf>
    <dxf>
      <numFmt numFmtId="1" formatCode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4" formatCode="0.00%"/>
    </dxf>
    <dxf>
      <numFmt numFmtId="166" formatCode="_-* #,##0_-;\-* #,##0_-;_-* &quot;-&quot;??_-;_-@_-"/>
    </dxf>
    <dxf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</dxf>
    <dxf>
      <numFmt numFmtId="166" formatCode="_-* #,##0_-;\-* #,##0_-;_-* &quot;-&quot;??_-;_-@_-"/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19" formatCode="d/mm/yyyy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19" formatCode="d/mm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/mm/yyyy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/mm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 Headline Light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 Headline Light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strike val="0"/>
        <outline val="0"/>
        <shadow val="0"/>
        <u val="none"/>
        <vertAlign val="baseline"/>
        <sz val="10"/>
        <name val="Co Headline Light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 Headline Light"/>
        <family val="2"/>
        <scheme val="none"/>
      </font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numFmt numFmtId="165" formatCode="_(* #,##0.00_);_(* \(#,##0.00\);_(* &quot;-&quot;??_);_(@_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71" formatCode="_-* #.##0_-;\-* #.##0_-;_-* &quot;-&quot;??_-;_-@_-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numFmt numFmtId="165" formatCode="_(* #,##0.00_);_(* \(#,##0.00\);_(* &quot;-&quot;??_);_(@_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71" formatCode="_-* #.##0_-;\-* #.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_-* #,##0_-;\-* #,##0_-;_-* &quot;-&quot;??_-;_-@_-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_-* #,##0_-;\-* #,##0_-;_-* &quot;-&quot;??_-;_-@_-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_-* #,##0_-;\-* #,##0_-;_-* &quot;-&quot;??_-;_-@_-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_-* #,##0_-;\-* #,##0_-;_-* &quot;-&quot;??_-;_-@_-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_-* #,##0_-;\-* #,##0_-;_-* &quot;-&quot;??_-;_-@_-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174" formatCode="dd&quot;/&quot;mmm&quot;/&quot;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174" formatCode="dd&quot;/&quot;mmm&quot;/&quot;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_-* #,##0_-;\-* #,##0_-;_-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_-* #,##0_-;\-* #,##0_-;_-* &quot;-&quot;??_-;_-@_-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71" formatCode="_-* #.##0_-;\-* #.##0_-;_-* &quot;-&quot;??_-;_-@_-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198293105598738"/>
          <c:y val="5.512651169140665E-2"/>
          <c:w val="0.82696560839963085"/>
          <c:h val="0.52675234671323357"/>
        </c:manualLayout>
      </c:layout>
      <c:lineChart>
        <c:grouping val="standard"/>
        <c:varyColors val="0"/>
        <c:ser>
          <c:idx val="0"/>
          <c:order val="0"/>
          <c:tx>
            <c:strRef>
              <c:f>'Informe cartera'!$B$51</c:f>
              <c:strCache>
                <c:ptCount val="1"/>
                <c:pt idx="0">
                  <c:v>Proyeccion Inicial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'Informe cartera'!$C$51:$G$51</c:f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'Informe cartera'!$C$50:$G$50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F82-419C-997C-EFF043EF1512}"/>
            </c:ext>
          </c:extLst>
        </c:ser>
        <c:ser>
          <c:idx val="1"/>
          <c:order val="1"/>
          <c:tx>
            <c:strRef>
              <c:f>'Informe cartera'!$B$52</c:f>
              <c:strCache>
                <c:ptCount val="1"/>
                <c:pt idx="0">
                  <c:v>Proyeccion Actualizada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'Informe cartera'!$C$52:$G$52</c:f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'Informe cartera'!$C$50:$G$50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F82-419C-997C-EFF043EF1512}"/>
            </c:ext>
          </c:extLst>
        </c:ser>
        <c:ser>
          <c:idx val="2"/>
          <c:order val="2"/>
          <c:tx>
            <c:strRef>
              <c:f>'Informe cartera'!$B$53</c:f>
              <c:strCache>
                <c:ptCount val="1"/>
                <c:pt idx="0">
                  <c:v>Cumplimiento Cartera de la semana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'Informe cartera'!$C$53:$G$53</c:f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'Informe cartera'!$C$50:$G$50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CF82-419C-997C-EFF043EF1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2111055"/>
        <c:axId val="1352108175"/>
      </c:lineChart>
      <c:catAx>
        <c:axId val="1352111055"/>
        <c:scaling>
          <c:orientation val="minMax"/>
        </c:scaling>
        <c:delete val="0"/>
        <c:axPos val="t"/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Co Headline Light" panose="020B0303060202020204" pitchFamily="34" charset="0"/>
                <a:ea typeface="+mn-ea"/>
                <a:cs typeface="Co Headline Light" panose="020B0303060202020204" pitchFamily="34" charset="0"/>
              </a:defRPr>
            </a:pPr>
            <a:endParaRPr lang="es-CO"/>
          </a:p>
        </c:txPr>
        <c:crossAx val="1352108175"/>
        <c:crosses val="max"/>
        <c:auto val="1"/>
        <c:lblAlgn val="ctr"/>
        <c:lblOffset val="100"/>
        <c:noMultiLvlLbl val="0"/>
      </c:catAx>
      <c:valAx>
        <c:axId val="1352108175"/>
        <c:scaling>
          <c:orientation val="minMax"/>
          <c:max val="130000000"/>
          <c:min val="0"/>
        </c:scaling>
        <c:delete val="0"/>
        <c:axPos val="l"/>
        <c:numFmt formatCode="_(&quot;$&quot;* #,##0_);_(&quot;$&quot;* \(#,##0\);_(&quot;$&quot;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o Headline Light" panose="020B0303060202020204" pitchFamily="34" charset="0"/>
                <a:ea typeface="+mn-ea"/>
                <a:cs typeface="Co Headline Light" panose="020B0303060202020204" pitchFamily="34" charset="0"/>
              </a:defRPr>
            </a:pPr>
            <a:endParaRPr lang="es-CO"/>
          </a:p>
        </c:txPr>
        <c:crossAx val="1352111055"/>
        <c:crossesAt val="1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Co Headline Light" panose="020B0303060202020204" pitchFamily="34" charset="0"/>
              <a:ea typeface="+mn-ea"/>
              <a:cs typeface="Co Headline Light" panose="020B0303060202020204" pitchFamily="34" charset="0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Co Headline Light" panose="020B0303060202020204" pitchFamily="34" charset="0"/>
          <a:cs typeface="Co Headline Light" panose="020B030306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160020</xdr:colOff>
      <xdr:row>0</xdr:row>
      <xdr:rowOff>163831</xdr:rowOff>
    </xdr:from>
    <xdr:to>
      <xdr:col>2</xdr:col>
      <xdr:colOff>1427528</xdr:colOff>
      <xdr:row>9</xdr:row>
      <xdr:rowOff>72390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Vendedor">
              <a:extLst>
                <a:ext uri="{FF2B5EF4-FFF2-40B4-BE49-F238E27FC236}">
                  <a16:creationId xmlns:a16="http://schemas.microsoft.com/office/drawing/2014/main" id="{9B1A386D-09F2-D47A-A778-8295DE44EF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8620" y="163831"/>
              <a:ext cx="4050030" cy="15239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2963438</xdr:colOff>
      <xdr:row>34</xdr:row>
      <xdr:rowOff>930</xdr:rowOff>
    </xdr:from>
    <xdr:to>
      <xdr:col>6</xdr:col>
      <xdr:colOff>400050</xdr:colOff>
      <xdr:row>92</xdr:row>
      <xdr:rowOff>135653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D18D665-B45D-A026-ED31-902449B83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lanomax-my.sharepoint.com/personal/tesoreria_grupolom_com/Documents/Documentos/2025_Movimiento%20Ingresos.xlsx" TargetMode="External"/><Relationship Id="rId1" Type="http://schemas.openxmlformats.org/officeDocument/2006/relationships/externalLinkPath" Target="https://llanomax-my.sharepoint.com/personal/tesoreria_grupolom_com/Documents/Documentos/2025_Movimiento%20Ingres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3"/>
      <sheetName val="Hoja1"/>
      <sheetName val="Hoja2"/>
      <sheetName val="INGRESOS 2025"/>
    </sheetNames>
    <sheetDataSet>
      <sheetData sheetId="0"/>
      <sheetData sheetId="1"/>
      <sheetData sheetId="2"/>
      <sheetData sheetId="3">
        <row r="1">
          <cell r="A1" t="str">
            <v>FECHA</v>
          </cell>
          <cell r="C1" t="str">
            <v>NOMBRE CLIENTE</v>
          </cell>
          <cell r="F1" t="str">
            <v>FECHA EMISION</v>
          </cell>
          <cell r="G1" t="str">
            <v>FECHA VEN.</v>
          </cell>
          <cell r="H1" t="str">
            <v>DIAS</v>
          </cell>
          <cell r="O1" t="str">
            <v>SUBTOTAL</v>
          </cell>
        </row>
        <row r="2">
          <cell r="A2">
            <v>45293</v>
          </cell>
          <cell r="C2" t="str">
            <v>ANTIOQUIA - BARRIO EL AMPARO</v>
          </cell>
          <cell r="F2">
            <v>45658</v>
          </cell>
          <cell r="G2">
            <v>45658</v>
          </cell>
          <cell r="H2">
            <v>45293</v>
          </cell>
          <cell r="O2">
            <v>0</v>
          </cell>
        </row>
        <row r="3">
          <cell r="A3">
            <v>45297</v>
          </cell>
          <cell r="C3" t="str">
            <v>JIMENA CALDERON COLORADO</v>
          </cell>
          <cell r="F3">
            <v>45658</v>
          </cell>
          <cell r="G3">
            <v>45658</v>
          </cell>
          <cell r="H3">
            <v>45297</v>
          </cell>
          <cell r="O3">
            <v>0</v>
          </cell>
        </row>
        <row r="4">
          <cell r="A4">
            <v>45306</v>
          </cell>
          <cell r="C4" t="str">
            <v>VILLAVIVENCIO META - RIKI MARTKET</v>
          </cell>
          <cell r="F4">
            <v>45659</v>
          </cell>
          <cell r="G4">
            <v>45659</v>
          </cell>
          <cell r="H4">
            <v>45306</v>
          </cell>
          <cell r="O4">
            <v>0</v>
          </cell>
        </row>
        <row r="5">
          <cell r="A5">
            <v>45313</v>
          </cell>
          <cell r="C5" t="str">
            <v>DOROTEA PARRILLA BAR SAS</v>
          </cell>
          <cell r="F5">
            <v>45659</v>
          </cell>
          <cell r="G5">
            <v>45660</v>
          </cell>
          <cell r="H5">
            <v>45313</v>
          </cell>
          <cell r="O5">
            <v>0</v>
          </cell>
        </row>
        <row r="6">
          <cell r="A6">
            <v>45321</v>
          </cell>
          <cell r="C6" t="str">
            <v>INVERSIONES Y SOLUCIONES DE TRADICION SAS</v>
          </cell>
          <cell r="F6">
            <v>45639</v>
          </cell>
          <cell r="G6">
            <v>45654</v>
          </cell>
          <cell r="H6">
            <v>45321</v>
          </cell>
          <cell r="O6">
            <v>0</v>
          </cell>
        </row>
        <row r="7">
          <cell r="A7">
            <v>45381</v>
          </cell>
          <cell r="C7" t="str">
            <v>INVERSIONES Y SOLUCIONES DE TRADICION SAS</v>
          </cell>
          <cell r="F7">
            <v>45633</v>
          </cell>
          <cell r="G7">
            <v>45648</v>
          </cell>
          <cell r="H7">
            <v>45381</v>
          </cell>
          <cell r="O7">
            <v>0</v>
          </cell>
        </row>
        <row r="8">
          <cell r="A8">
            <v>45405</v>
          </cell>
          <cell r="C8" t="str">
            <v>JORGE RODRIGUEZ</v>
          </cell>
          <cell r="F8">
            <v>45659</v>
          </cell>
          <cell r="G8">
            <v>45659</v>
          </cell>
          <cell r="H8">
            <v>45405</v>
          </cell>
          <cell r="O8">
            <v>0</v>
          </cell>
        </row>
        <row r="9">
          <cell r="A9">
            <v>45414</v>
          </cell>
          <cell r="C9" t="str">
            <v>JORGE RODRIGUEZ</v>
          </cell>
          <cell r="F9">
            <v>45659</v>
          </cell>
          <cell r="G9">
            <v>45659</v>
          </cell>
          <cell r="H9">
            <v>45414</v>
          </cell>
          <cell r="O9">
            <v>0</v>
          </cell>
        </row>
        <row r="10">
          <cell r="A10">
            <v>45414</v>
          </cell>
          <cell r="C10" t="str">
            <v>PROCESADORA DE CARNES</v>
          </cell>
          <cell r="F10">
            <v>45659</v>
          </cell>
          <cell r="G10">
            <v>45659</v>
          </cell>
          <cell r="H10">
            <v>45414</v>
          </cell>
          <cell r="O10">
            <v>0</v>
          </cell>
        </row>
        <row r="11">
          <cell r="A11">
            <v>45418</v>
          </cell>
          <cell r="C11" t="str">
            <v>MARCO DUVAN CHAPARRO GOMEZ</v>
          </cell>
          <cell r="F11">
            <v>45659</v>
          </cell>
          <cell r="G11">
            <v>45659</v>
          </cell>
          <cell r="H11">
            <v>45418</v>
          </cell>
          <cell r="O11">
            <v>0</v>
          </cell>
        </row>
        <row r="12">
          <cell r="A12">
            <v>45418</v>
          </cell>
          <cell r="C12" t="str">
            <v>ROBINFOOD COLOMBIA SAS</v>
          </cell>
          <cell r="F12">
            <v>45621</v>
          </cell>
          <cell r="G12">
            <v>45651</v>
          </cell>
          <cell r="H12">
            <v>45418</v>
          </cell>
          <cell r="O12">
            <v>986742.72</v>
          </cell>
        </row>
        <row r="13">
          <cell r="A13">
            <v>45428</v>
          </cell>
          <cell r="C13" t="str">
            <v>ROBINFOOD COLOMBIA SAS</v>
          </cell>
          <cell r="F13">
            <v>45628</v>
          </cell>
          <cell r="G13">
            <v>45658</v>
          </cell>
          <cell r="H13">
            <v>45428</v>
          </cell>
          <cell r="O13">
            <v>0</v>
          </cell>
        </row>
        <row r="14">
          <cell r="A14">
            <v>45431</v>
          </cell>
          <cell r="C14" t="str">
            <v>CARLOS ANDRES HERNANDEZ MARTINEZ</v>
          </cell>
          <cell r="F14">
            <v>45630</v>
          </cell>
          <cell r="G14">
            <v>45660</v>
          </cell>
          <cell r="H14">
            <v>45431</v>
          </cell>
          <cell r="O14">
            <v>0</v>
          </cell>
        </row>
        <row r="15">
          <cell r="A15">
            <v>45435</v>
          </cell>
          <cell r="C15" t="str">
            <v>ROBINFOOD COLOMBIA SAS</v>
          </cell>
          <cell r="F15">
            <v>45632</v>
          </cell>
          <cell r="G15">
            <v>45662</v>
          </cell>
          <cell r="H15">
            <v>45435</v>
          </cell>
          <cell r="O15">
            <v>0</v>
          </cell>
        </row>
        <row r="16">
          <cell r="A16">
            <v>45437</v>
          </cell>
          <cell r="C16" t="str">
            <v>CARLOS ANDRES HERNANDEZ MARTINEZ</v>
          </cell>
          <cell r="F16">
            <v>45657</v>
          </cell>
          <cell r="G16">
            <v>45665</v>
          </cell>
          <cell r="H16">
            <v>45437</v>
          </cell>
          <cell r="O16">
            <v>0</v>
          </cell>
        </row>
        <row r="17">
          <cell r="A17">
            <v>45444</v>
          </cell>
          <cell r="C17" t="str">
            <v>TIGRE COLOMBIA S.A.S</v>
          </cell>
          <cell r="F17">
            <v>45657</v>
          </cell>
          <cell r="G17">
            <v>45665</v>
          </cell>
          <cell r="H17">
            <v>45444</v>
          </cell>
          <cell r="O17">
            <v>0</v>
          </cell>
        </row>
        <row r="18">
          <cell r="A18">
            <v>45445</v>
          </cell>
          <cell r="C18" t="str">
            <v>TIGRE COLOMBIA S.A.S</v>
          </cell>
          <cell r="F18">
            <v>45657</v>
          </cell>
          <cell r="G18">
            <v>45665</v>
          </cell>
          <cell r="H18">
            <v>45445</v>
          </cell>
          <cell r="O18">
            <v>0</v>
          </cell>
        </row>
        <row r="19">
          <cell r="A19">
            <v>45447</v>
          </cell>
          <cell r="C19" t="str">
            <v>TIGRE COLOMBIA S.A.S</v>
          </cell>
          <cell r="F19">
            <v>45657</v>
          </cell>
          <cell r="G19">
            <v>45665</v>
          </cell>
          <cell r="H19">
            <v>45447</v>
          </cell>
          <cell r="O19">
            <v>0</v>
          </cell>
        </row>
        <row r="20">
          <cell r="A20">
            <v>45449</v>
          </cell>
          <cell r="C20" t="str">
            <v>VENTAS MOSTRADOR</v>
          </cell>
          <cell r="F20">
            <v>45659</v>
          </cell>
          <cell r="G20">
            <v>45659</v>
          </cell>
          <cell r="H20">
            <v>45449</v>
          </cell>
          <cell r="O20">
            <v>0</v>
          </cell>
        </row>
        <row r="21">
          <cell r="A21">
            <v>45449</v>
          </cell>
          <cell r="C21" t="str">
            <v>VENTAS MOSTRADOR</v>
          </cell>
          <cell r="F21">
            <v>45659</v>
          </cell>
          <cell r="G21">
            <v>45659</v>
          </cell>
          <cell r="H21">
            <v>45449</v>
          </cell>
          <cell r="O21">
            <v>0</v>
          </cell>
        </row>
        <row r="22">
          <cell r="A22">
            <v>45451</v>
          </cell>
          <cell r="C22" t="str">
            <v>VENTAS MOSTRADOR</v>
          </cell>
          <cell r="F22">
            <v>45659</v>
          </cell>
          <cell r="G22">
            <v>45659</v>
          </cell>
          <cell r="H22">
            <v>45451</v>
          </cell>
          <cell r="O22">
            <v>260000</v>
          </cell>
        </row>
        <row r="23">
          <cell r="A23">
            <v>45451</v>
          </cell>
          <cell r="C23" t="str">
            <v>VENTAS MOSTRADOR</v>
          </cell>
          <cell r="F23">
            <v>45659</v>
          </cell>
          <cell r="G23">
            <v>45659</v>
          </cell>
          <cell r="H23">
            <v>45451</v>
          </cell>
          <cell r="O23">
            <v>25740</v>
          </cell>
        </row>
        <row r="24">
          <cell r="A24">
            <v>45456</v>
          </cell>
          <cell r="C24" t="str">
            <v>VENTAS MOSTRADOR</v>
          </cell>
          <cell r="F24">
            <v>45659</v>
          </cell>
          <cell r="G24">
            <v>45659</v>
          </cell>
          <cell r="H24">
            <v>45456</v>
          </cell>
          <cell r="O24">
            <v>11475</v>
          </cell>
        </row>
        <row r="25">
          <cell r="A25">
            <v>45461</v>
          </cell>
          <cell r="C25" t="str">
            <v>VENTAS MOSTRADOR</v>
          </cell>
          <cell r="F25">
            <v>45659</v>
          </cell>
          <cell r="G25">
            <v>45659</v>
          </cell>
          <cell r="H25">
            <v>45461</v>
          </cell>
          <cell r="O25">
            <v>0</v>
          </cell>
        </row>
        <row r="26">
          <cell r="A26">
            <v>45461</v>
          </cell>
          <cell r="C26" t="str">
            <v>VENTAS MOSTRADOR</v>
          </cell>
          <cell r="F26">
            <v>45660</v>
          </cell>
          <cell r="G26">
            <v>45660</v>
          </cell>
          <cell r="H26">
            <v>45461</v>
          </cell>
          <cell r="O26">
            <v>0</v>
          </cell>
        </row>
        <row r="27">
          <cell r="A27">
            <v>45463</v>
          </cell>
          <cell r="C27" t="str">
            <v>VENTAS MOSTRADOR</v>
          </cell>
          <cell r="F27">
            <v>45660</v>
          </cell>
          <cell r="G27">
            <v>45660</v>
          </cell>
          <cell r="H27">
            <v>45463</v>
          </cell>
          <cell r="O27">
            <v>0</v>
          </cell>
        </row>
        <row r="28">
          <cell r="A28">
            <v>45464</v>
          </cell>
          <cell r="C28" t="str">
            <v>CARLOS ANDRES HERNANDEZ MARTINEZ</v>
          </cell>
          <cell r="F28">
            <v>45644</v>
          </cell>
          <cell r="G28">
            <v>45664</v>
          </cell>
          <cell r="H28">
            <v>45464</v>
          </cell>
          <cell r="O28">
            <v>0</v>
          </cell>
        </row>
        <row r="29">
          <cell r="A29">
            <v>45466</v>
          </cell>
          <cell r="C29" t="str">
            <v>EL IMPERIO DEL CERDO PREMIUM S.A.S</v>
          </cell>
          <cell r="F29">
            <v>45661</v>
          </cell>
          <cell r="G29">
            <v>45669</v>
          </cell>
          <cell r="H29">
            <v>45466</v>
          </cell>
          <cell r="O29">
            <v>0</v>
          </cell>
        </row>
        <row r="30">
          <cell r="A30">
            <v>45467</v>
          </cell>
          <cell r="C30" t="str">
            <v>CARLOS ANDRES HERNANDEZ MARTINEZ</v>
          </cell>
          <cell r="F30">
            <v>45636</v>
          </cell>
          <cell r="G30">
            <v>45644</v>
          </cell>
          <cell r="H30">
            <v>45467</v>
          </cell>
          <cell r="O30">
            <v>0</v>
          </cell>
        </row>
        <row r="31">
          <cell r="A31">
            <v>45467</v>
          </cell>
          <cell r="C31" t="str">
            <v>CHORIZOS Y EMBUTIDOS SANTARROSANOS S.A.S.</v>
          </cell>
          <cell r="F31">
            <v>45638</v>
          </cell>
          <cell r="G31">
            <v>45646</v>
          </cell>
          <cell r="H31">
            <v>45467</v>
          </cell>
          <cell r="O31">
            <v>0</v>
          </cell>
        </row>
        <row r="32">
          <cell r="A32">
            <v>45468</v>
          </cell>
          <cell r="C32" t="str">
            <v>DOROTEA PARRILA SAS</v>
          </cell>
          <cell r="F32">
            <v>45660</v>
          </cell>
          <cell r="G32">
            <v>45661</v>
          </cell>
          <cell r="H32">
            <v>45468</v>
          </cell>
          <cell r="O32">
            <v>0</v>
          </cell>
        </row>
        <row r="33">
          <cell r="A33">
            <v>45470</v>
          </cell>
          <cell r="C33" t="str">
            <v>MARCO DUVAN CHAPARRO GOMEZ</v>
          </cell>
          <cell r="F33">
            <v>45660</v>
          </cell>
          <cell r="G33">
            <v>45660</v>
          </cell>
          <cell r="H33">
            <v>45470</v>
          </cell>
          <cell r="O33">
            <v>0</v>
          </cell>
        </row>
        <row r="34">
          <cell r="A34">
            <v>45471</v>
          </cell>
          <cell r="C34" t="str">
            <v>INVERSIONES AGROPECUARIA VIVAS</v>
          </cell>
          <cell r="F34">
            <v>45660</v>
          </cell>
          <cell r="G34">
            <v>45660</v>
          </cell>
          <cell r="H34">
            <v>45471</v>
          </cell>
          <cell r="O34">
            <v>0</v>
          </cell>
        </row>
        <row r="35">
          <cell r="A35">
            <v>45475</v>
          </cell>
          <cell r="C35" t="str">
            <v>CARLOS ANDRES HERNANDEZ MARTINEZ</v>
          </cell>
          <cell r="F35">
            <v>45475</v>
          </cell>
          <cell r="G35">
            <v>45475</v>
          </cell>
          <cell r="H35">
            <v>0</v>
          </cell>
          <cell r="O35">
            <v>0</v>
          </cell>
        </row>
        <row r="36">
          <cell r="A36">
            <v>45475</v>
          </cell>
          <cell r="C36" t="str">
            <v>ADRIANA  BERMUDEZ RAMIREZ</v>
          </cell>
          <cell r="F36">
            <v>45660</v>
          </cell>
          <cell r="G36">
            <v>45660</v>
          </cell>
          <cell r="H36">
            <v>45475</v>
          </cell>
          <cell r="O36">
            <v>0</v>
          </cell>
        </row>
        <row r="37">
          <cell r="A37">
            <v>45476</v>
          </cell>
          <cell r="C37" t="str">
            <v>MESABAR SAS</v>
          </cell>
          <cell r="F37">
            <v>45652</v>
          </cell>
          <cell r="G37">
            <v>45660</v>
          </cell>
          <cell r="H37">
            <v>45476</v>
          </cell>
          <cell r="O37">
            <v>0</v>
          </cell>
        </row>
        <row r="38">
          <cell r="A38">
            <v>45477</v>
          </cell>
          <cell r="C38" t="str">
            <v>CARLOS ANDRES HERNANDEZ MARTINEZ</v>
          </cell>
          <cell r="F38">
            <v>45657</v>
          </cell>
          <cell r="G38">
            <v>45665</v>
          </cell>
          <cell r="H38">
            <v>45477</v>
          </cell>
          <cell r="O38">
            <v>0</v>
          </cell>
        </row>
        <row r="39">
          <cell r="A39">
            <v>45477</v>
          </cell>
          <cell r="C39" t="str">
            <v>GRUPO VEZA S.A.S</v>
          </cell>
          <cell r="F39">
            <v>45660</v>
          </cell>
          <cell r="G39">
            <v>45661</v>
          </cell>
          <cell r="H39">
            <v>45477</v>
          </cell>
          <cell r="O39">
            <v>0</v>
          </cell>
        </row>
        <row r="40">
          <cell r="A40">
            <v>45479</v>
          </cell>
          <cell r="C40" t="str">
            <v>VENTAS MOSTRADOR</v>
          </cell>
          <cell r="F40">
            <v>45479</v>
          </cell>
          <cell r="G40">
            <v>45479</v>
          </cell>
          <cell r="H40">
            <v>0</v>
          </cell>
          <cell r="O40">
            <v>0</v>
          </cell>
        </row>
        <row r="41">
          <cell r="A41">
            <v>45479</v>
          </cell>
          <cell r="C41" t="str">
            <v>VENTAS MOSTRADOR</v>
          </cell>
          <cell r="F41">
            <v>45479</v>
          </cell>
          <cell r="G41">
            <v>45479</v>
          </cell>
          <cell r="H41">
            <v>0</v>
          </cell>
          <cell r="O41">
            <v>0</v>
          </cell>
        </row>
        <row r="42">
          <cell r="A42">
            <v>45481</v>
          </cell>
          <cell r="C42" t="str">
            <v>MERCADOS BM  SAS</v>
          </cell>
          <cell r="F42">
            <v>45653</v>
          </cell>
          <cell r="G42">
            <v>45661</v>
          </cell>
          <cell r="H42">
            <v>45481</v>
          </cell>
          <cell r="O42">
            <v>0</v>
          </cell>
        </row>
        <row r="43">
          <cell r="A43">
            <v>45483</v>
          </cell>
          <cell r="C43" t="str">
            <v>INVERSIONES SUPER ROYAL CARIBE SA</v>
          </cell>
          <cell r="F43">
            <v>45633</v>
          </cell>
          <cell r="G43">
            <v>45663</v>
          </cell>
          <cell r="H43">
            <v>45483</v>
          </cell>
          <cell r="O43">
            <v>0</v>
          </cell>
        </row>
        <row r="44">
          <cell r="A44">
            <v>45484</v>
          </cell>
          <cell r="C44" t="str">
            <v>CARLOS ANDRES MARTINEZ HERNANDEZ</v>
          </cell>
          <cell r="F44">
            <v>45660</v>
          </cell>
          <cell r="G44">
            <v>45660</v>
          </cell>
          <cell r="H44">
            <v>45484</v>
          </cell>
          <cell r="O44">
            <v>0</v>
          </cell>
        </row>
        <row r="45">
          <cell r="A45">
            <v>45485</v>
          </cell>
          <cell r="C45" t="str">
            <v>VENTAS MOSTRADOR</v>
          </cell>
          <cell r="F45">
            <v>45660</v>
          </cell>
          <cell r="G45">
            <v>45660</v>
          </cell>
          <cell r="H45">
            <v>45485</v>
          </cell>
          <cell r="O45">
            <v>0</v>
          </cell>
        </row>
        <row r="46">
          <cell r="A46">
            <v>45485</v>
          </cell>
          <cell r="C46" t="str">
            <v>CARLOS ANDRES MARTINEZ HERNANDEZ</v>
          </cell>
          <cell r="F46">
            <v>45660</v>
          </cell>
          <cell r="G46">
            <v>45660</v>
          </cell>
          <cell r="H46">
            <v>45485</v>
          </cell>
          <cell r="O46">
            <v>0</v>
          </cell>
        </row>
        <row r="47">
          <cell r="A47">
            <v>45485</v>
          </cell>
          <cell r="C47" t="str">
            <v>CARLOS ANDRES MARTINEZ HERNANDEZ</v>
          </cell>
          <cell r="F47">
            <v>45660</v>
          </cell>
          <cell r="G47">
            <v>45660</v>
          </cell>
          <cell r="H47">
            <v>45485</v>
          </cell>
          <cell r="O47">
            <v>0</v>
          </cell>
        </row>
        <row r="48">
          <cell r="A48">
            <v>45489</v>
          </cell>
          <cell r="C48" t="str">
            <v>VENTAS MOSTRADOR</v>
          </cell>
          <cell r="F48">
            <v>45660</v>
          </cell>
          <cell r="G48">
            <v>45660</v>
          </cell>
          <cell r="H48">
            <v>45489</v>
          </cell>
          <cell r="O48">
            <v>0</v>
          </cell>
        </row>
        <row r="49">
          <cell r="A49">
            <v>45495</v>
          </cell>
          <cell r="C49" t="str">
            <v>VENTAS MOSTRADOR</v>
          </cell>
          <cell r="F49">
            <v>45660</v>
          </cell>
          <cell r="G49">
            <v>45660</v>
          </cell>
          <cell r="H49">
            <v>45495</v>
          </cell>
          <cell r="O49">
            <v>0</v>
          </cell>
        </row>
        <row r="50">
          <cell r="A50">
            <v>45495</v>
          </cell>
          <cell r="C50" t="str">
            <v>VENTAS MOSTRADOR</v>
          </cell>
          <cell r="F50">
            <v>45660</v>
          </cell>
          <cell r="G50">
            <v>45660</v>
          </cell>
          <cell r="H50">
            <v>45495</v>
          </cell>
          <cell r="O50">
            <v>0</v>
          </cell>
        </row>
        <row r="51">
          <cell r="A51">
            <v>45495</v>
          </cell>
          <cell r="C51" t="str">
            <v>VENTAS MOSTRADOR</v>
          </cell>
          <cell r="F51">
            <v>45660</v>
          </cell>
          <cell r="G51">
            <v>45660</v>
          </cell>
          <cell r="H51">
            <v>45495</v>
          </cell>
          <cell r="O51">
            <v>0</v>
          </cell>
        </row>
        <row r="52">
          <cell r="A52">
            <v>45495</v>
          </cell>
          <cell r="C52" t="str">
            <v>VENTAS MOSTRADOR</v>
          </cell>
          <cell r="F52">
            <v>45660</v>
          </cell>
          <cell r="G52">
            <v>45660</v>
          </cell>
          <cell r="H52">
            <v>45495</v>
          </cell>
          <cell r="O52">
            <v>0</v>
          </cell>
        </row>
        <row r="53">
          <cell r="A53">
            <v>45504</v>
          </cell>
          <cell r="C53" t="str">
            <v>VENTAS MOSTRADOR</v>
          </cell>
          <cell r="F53">
            <v>45660</v>
          </cell>
          <cell r="G53">
            <v>45660</v>
          </cell>
          <cell r="H53">
            <v>45504</v>
          </cell>
          <cell r="O53">
            <v>0</v>
          </cell>
        </row>
        <row r="54">
          <cell r="A54">
            <v>45504</v>
          </cell>
          <cell r="C54" t="str">
            <v>VENTAS MOSTRADOR</v>
          </cell>
          <cell r="F54">
            <v>45660</v>
          </cell>
          <cell r="G54">
            <v>45660</v>
          </cell>
          <cell r="H54">
            <v>45504</v>
          </cell>
          <cell r="O54">
            <v>0</v>
          </cell>
        </row>
        <row r="55">
          <cell r="A55">
            <v>45533</v>
          </cell>
          <cell r="C55" t="str">
            <v>VENTAS MOSTRADOR</v>
          </cell>
          <cell r="F55">
            <v>45660</v>
          </cell>
          <cell r="G55">
            <v>45660</v>
          </cell>
          <cell r="H55">
            <v>45533</v>
          </cell>
          <cell r="O55">
            <v>0</v>
          </cell>
        </row>
        <row r="56">
          <cell r="A56">
            <v>45541</v>
          </cell>
          <cell r="C56" t="str">
            <v>VENTAS MOSTRADOR</v>
          </cell>
          <cell r="F56">
            <v>45660</v>
          </cell>
          <cell r="G56">
            <v>45660</v>
          </cell>
          <cell r="H56">
            <v>45541</v>
          </cell>
          <cell r="O56">
            <v>0</v>
          </cell>
        </row>
        <row r="57">
          <cell r="A57">
            <v>45551</v>
          </cell>
          <cell r="C57" t="str">
            <v>VENTAS MOSTRADOR</v>
          </cell>
          <cell r="F57">
            <v>45660</v>
          </cell>
          <cell r="G57">
            <v>45660</v>
          </cell>
          <cell r="H57">
            <v>45551</v>
          </cell>
          <cell r="O57">
            <v>0</v>
          </cell>
        </row>
        <row r="58">
          <cell r="A58">
            <v>45573</v>
          </cell>
          <cell r="C58" t="str">
            <v>ANA DOLORES CORONEL PARDO</v>
          </cell>
          <cell r="F58">
            <v>45573</v>
          </cell>
          <cell r="G58">
            <v>45573</v>
          </cell>
          <cell r="H58">
            <v>0</v>
          </cell>
          <cell r="O58">
            <v>0</v>
          </cell>
        </row>
        <row r="59">
          <cell r="A59">
            <v>45583</v>
          </cell>
          <cell r="C59" t="str">
            <v>CARLOS ANDRES HERNANDEZ MARTINEZ</v>
          </cell>
          <cell r="F59">
            <v>45583</v>
          </cell>
          <cell r="G59">
            <v>45583</v>
          </cell>
          <cell r="H59">
            <v>0</v>
          </cell>
          <cell r="O59">
            <v>0</v>
          </cell>
        </row>
        <row r="60">
          <cell r="A60">
            <v>45583</v>
          </cell>
          <cell r="C60" t="str">
            <v>FRESCAS Y MADURADAS COLOMBIA S.A.S</v>
          </cell>
          <cell r="F60">
            <v>45659</v>
          </cell>
          <cell r="G60">
            <v>45660</v>
          </cell>
          <cell r="H60">
            <v>45583</v>
          </cell>
          <cell r="O60">
            <v>0</v>
          </cell>
        </row>
        <row r="61">
          <cell r="A61">
            <v>45583</v>
          </cell>
          <cell r="C61" t="str">
            <v>POLA Y TEJO SAS</v>
          </cell>
          <cell r="F61">
            <v>45661</v>
          </cell>
          <cell r="G61">
            <v>45669</v>
          </cell>
          <cell r="H61">
            <v>45583</v>
          </cell>
          <cell r="O61">
            <v>0</v>
          </cell>
        </row>
        <row r="62">
          <cell r="A62">
            <v>45586</v>
          </cell>
          <cell r="C62" t="str">
            <v>VENTAS MOSTRADOR</v>
          </cell>
          <cell r="F62">
            <v>45660</v>
          </cell>
          <cell r="G62">
            <v>45660</v>
          </cell>
          <cell r="H62">
            <v>45586</v>
          </cell>
          <cell r="O62">
            <v>0</v>
          </cell>
        </row>
        <row r="63">
          <cell r="A63">
            <v>45587</v>
          </cell>
          <cell r="C63" t="str">
            <v>CARLOS ANDRES MARTINEZ HERNANDEZ</v>
          </cell>
          <cell r="F63">
            <v>45661</v>
          </cell>
          <cell r="G63">
            <v>45661</v>
          </cell>
          <cell r="H63">
            <v>45587</v>
          </cell>
          <cell r="O63">
            <v>0</v>
          </cell>
        </row>
        <row r="64">
          <cell r="A64">
            <v>45598</v>
          </cell>
          <cell r="C64" t="str">
            <v>CARLOS ANDRES MARTINEZ HERNANDEZ</v>
          </cell>
          <cell r="F64">
            <v>45661</v>
          </cell>
          <cell r="G64">
            <v>45661</v>
          </cell>
          <cell r="H64">
            <v>45598</v>
          </cell>
          <cell r="O64">
            <v>0</v>
          </cell>
        </row>
        <row r="65">
          <cell r="A65">
            <v>45600</v>
          </cell>
          <cell r="C65" t="str">
            <v>WALTER  BECERRA</v>
          </cell>
          <cell r="F65">
            <v>45661</v>
          </cell>
          <cell r="G65">
            <v>45662</v>
          </cell>
          <cell r="H65">
            <v>45600</v>
          </cell>
          <cell r="O65">
            <v>0</v>
          </cell>
        </row>
        <row r="66">
          <cell r="A66">
            <v>45620</v>
          </cell>
          <cell r="C66" t="str">
            <v>PATRICIA  CHAPARRO AMEZQUITA</v>
          </cell>
          <cell r="F66">
            <v>45661</v>
          </cell>
          <cell r="G66">
            <v>45669</v>
          </cell>
          <cell r="H66">
            <v>45620</v>
          </cell>
          <cell r="O66">
            <v>0</v>
          </cell>
        </row>
        <row r="67">
          <cell r="A67">
            <v>45626</v>
          </cell>
          <cell r="C67" t="str">
            <v>JOSE DIEGO MOSQUERA</v>
          </cell>
          <cell r="F67">
            <v>45626</v>
          </cell>
          <cell r="G67">
            <v>45626</v>
          </cell>
          <cell r="H67">
            <v>0</v>
          </cell>
          <cell r="O67">
            <v>0</v>
          </cell>
        </row>
        <row r="68">
          <cell r="A68">
            <v>45626</v>
          </cell>
          <cell r="C68" t="str">
            <v>SEXTO RESTAURANTES SAS</v>
          </cell>
          <cell r="F68">
            <v>45661</v>
          </cell>
          <cell r="G68">
            <v>45662</v>
          </cell>
          <cell r="H68">
            <v>45626</v>
          </cell>
          <cell r="O68">
            <v>0</v>
          </cell>
        </row>
        <row r="69">
          <cell r="A69">
            <v>45627</v>
          </cell>
          <cell r="C69" t="str">
            <v>VENTAS MOSTRADOR</v>
          </cell>
          <cell r="F69">
            <v>45661</v>
          </cell>
          <cell r="G69">
            <v>45661</v>
          </cell>
          <cell r="H69">
            <v>45627</v>
          </cell>
          <cell r="O69">
            <v>0</v>
          </cell>
        </row>
        <row r="70">
          <cell r="A70">
            <v>45630</v>
          </cell>
          <cell r="C70" t="str">
            <v>VENTAS MOSTRADOR</v>
          </cell>
          <cell r="F70">
            <v>45661</v>
          </cell>
          <cell r="G70">
            <v>45661</v>
          </cell>
          <cell r="H70">
            <v>45630</v>
          </cell>
          <cell r="O70">
            <v>0</v>
          </cell>
        </row>
        <row r="71">
          <cell r="A71">
            <v>45638</v>
          </cell>
          <cell r="C71" t="str">
            <v>LUIS ANTONIO TOVAR ARIAS</v>
          </cell>
          <cell r="F71">
            <v>45661</v>
          </cell>
          <cell r="G71">
            <v>45661</v>
          </cell>
          <cell r="H71">
            <v>45638</v>
          </cell>
          <cell r="O71">
            <v>0</v>
          </cell>
        </row>
        <row r="72">
          <cell r="A72">
            <v>45649</v>
          </cell>
          <cell r="C72" t="str">
            <v>VENTAS MOSTRADOR</v>
          </cell>
          <cell r="F72">
            <v>45661</v>
          </cell>
          <cell r="G72">
            <v>45661</v>
          </cell>
          <cell r="H72">
            <v>0</v>
          </cell>
          <cell r="O72">
            <v>0</v>
          </cell>
        </row>
        <row r="73">
          <cell r="A73">
            <v>45650</v>
          </cell>
          <cell r="C73" t="str">
            <v>VENTAS MOSTRADOR</v>
          </cell>
          <cell r="F73">
            <v>45661</v>
          </cell>
          <cell r="G73">
            <v>45661</v>
          </cell>
          <cell r="H73">
            <v>45650</v>
          </cell>
          <cell r="O73">
            <v>0</v>
          </cell>
        </row>
        <row r="74">
          <cell r="A74">
            <v>45657</v>
          </cell>
          <cell r="C74" t="str">
            <v>VENTAS MOSTRADOR</v>
          </cell>
          <cell r="F74">
            <v>45657</v>
          </cell>
          <cell r="G74">
            <v>45657</v>
          </cell>
          <cell r="H74">
            <v>0</v>
          </cell>
          <cell r="O74">
            <v>0</v>
          </cell>
        </row>
        <row r="75">
          <cell r="A75">
            <v>45658</v>
          </cell>
          <cell r="C75" t="str">
            <v>VENTAS MOSTRADOR</v>
          </cell>
          <cell r="F75">
            <v>45658</v>
          </cell>
          <cell r="G75">
            <v>45658</v>
          </cell>
          <cell r="H75">
            <v>0</v>
          </cell>
          <cell r="O75">
            <v>2126567</v>
          </cell>
        </row>
        <row r="76">
          <cell r="A76">
            <v>45658</v>
          </cell>
          <cell r="C76" t="str">
            <v>VENTAS MOSTRADOR</v>
          </cell>
          <cell r="F76">
            <v>45658</v>
          </cell>
          <cell r="G76">
            <v>45658</v>
          </cell>
          <cell r="H76">
            <v>0</v>
          </cell>
          <cell r="O76">
            <v>2854094</v>
          </cell>
        </row>
        <row r="77">
          <cell r="A77">
            <v>45659</v>
          </cell>
          <cell r="C77" t="str">
            <v>ADRIANO  ALVAREZ LOZANO</v>
          </cell>
          <cell r="F77">
            <v>45659</v>
          </cell>
          <cell r="G77">
            <v>45659</v>
          </cell>
          <cell r="H77">
            <v>10</v>
          </cell>
          <cell r="O77">
            <v>240100</v>
          </cell>
        </row>
        <row r="78">
          <cell r="A78">
            <v>45659</v>
          </cell>
          <cell r="C78" t="str">
            <v>DOROTEA PARRILLA BAR SAS</v>
          </cell>
          <cell r="F78">
            <v>45659</v>
          </cell>
          <cell r="G78">
            <v>45660</v>
          </cell>
          <cell r="H78">
            <v>4</v>
          </cell>
          <cell r="O78">
            <v>1710000</v>
          </cell>
        </row>
        <row r="79">
          <cell r="A79">
            <v>45659</v>
          </cell>
          <cell r="C79" t="str">
            <v>INVERSIONES Y SOLUCIONES DE TRADICION SAS</v>
          </cell>
          <cell r="F79">
            <v>45639</v>
          </cell>
          <cell r="G79">
            <v>45654</v>
          </cell>
          <cell r="H79">
            <v>10</v>
          </cell>
          <cell r="O79">
            <v>869215</v>
          </cell>
        </row>
        <row r="80">
          <cell r="A80">
            <v>45659</v>
          </cell>
          <cell r="C80" t="str">
            <v>INVERSIONES Y SOLUCIONES DE TRADICION SAS</v>
          </cell>
          <cell r="F80">
            <v>45633</v>
          </cell>
          <cell r="G80">
            <v>45648</v>
          </cell>
          <cell r="H80">
            <v>16</v>
          </cell>
          <cell r="O80">
            <v>2130785</v>
          </cell>
        </row>
        <row r="81">
          <cell r="A81">
            <v>45659</v>
          </cell>
          <cell r="C81" t="str">
            <v>JORGE RODRIGUEZ</v>
          </cell>
          <cell r="F81">
            <v>45659</v>
          </cell>
          <cell r="G81">
            <v>45659</v>
          </cell>
          <cell r="H81">
            <v>10</v>
          </cell>
          <cell r="O81">
            <v>330400</v>
          </cell>
        </row>
        <row r="82">
          <cell r="A82">
            <v>45659</v>
          </cell>
          <cell r="C82" t="str">
            <v>JORGE RODRIGUEZ</v>
          </cell>
          <cell r="F82">
            <v>45659</v>
          </cell>
          <cell r="G82">
            <v>45659</v>
          </cell>
          <cell r="H82">
            <v>10</v>
          </cell>
          <cell r="O82">
            <v>524600</v>
          </cell>
        </row>
        <row r="83">
          <cell r="A83">
            <v>45659</v>
          </cell>
          <cell r="C83" t="str">
            <v>PROCESADORA DE CARNES</v>
          </cell>
          <cell r="F83">
            <v>45659</v>
          </cell>
          <cell r="G83">
            <v>45659</v>
          </cell>
          <cell r="H83">
            <v>10</v>
          </cell>
          <cell r="O83">
            <v>1290250</v>
          </cell>
        </row>
        <row r="84">
          <cell r="A84">
            <v>45659</v>
          </cell>
          <cell r="C84" t="str">
            <v>MARCO DUVAN CHAPARRO GOMEZ</v>
          </cell>
          <cell r="F84">
            <v>45659</v>
          </cell>
          <cell r="G84">
            <v>45659</v>
          </cell>
          <cell r="H84">
            <v>10</v>
          </cell>
          <cell r="O84">
            <v>1517850</v>
          </cell>
        </row>
        <row r="85">
          <cell r="A85">
            <v>45659</v>
          </cell>
          <cell r="C85" t="str">
            <v>ROBINFOOD COLOMBIA SAS</v>
          </cell>
          <cell r="F85">
            <v>45621</v>
          </cell>
          <cell r="G85">
            <v>45651</v>
          </cell>
          <cell r="H85">
            <v>13</v>
          </cell>
          <cell r="O85">
            <v>986742.72</v>
          </cell>
        </row>
        <row r="86">
          <cell r="A86">
            <v>45659</v>
          </cell>
          <cell r="C86" t="str">
            <v>ROBINFOOD COLOMBIA SAS</v>
          </cell>
          <cell r="F86">
            <v>45628</v>
          </cell>
          <cell r="G86">
            <v>45658</v>
          </cell>
          <cell r="H86">
            <v>6</v>
          </cell>
          <cell r="O86">
            <v>2294959.37</v>
          </cell>
        </row>
        <row r="87">
          <cell r="A87">
            <v>45659</v>
          </cell>
          <cell r="C87" t="str">
            <v>ROBINFOOD COLOMBIA SAS</v>
          </cell>
          <cell r="F87">
            <v>45630</v>
          </cell>
          <cell r="G87">
            <v>45660</v>
          </cell>
          <cell r="H87">
            <v>4</v>
          </cell>
          <cell r="O87">
            <v>2834217.56</v>
          </cell>
        </row>
        <row r="88">
          <cell r="A88">
            <v>45659</v>
          </cell>
          <cell r="C88" t="str">
            <v>ROBINFOOD COLOMBIA SAS</v>
          </cell>
          <cell r="F88">
            <v>45632</v>
          </cell>
          <cell r="G88">
            <v>45662</v>
          </cell>
          <cell r="H88">
            <v>2</v>
          </cell>
          <cell r="O88">
            <v>6676245.4400000004</v>
          </cell>
        </row>
        <row r="89">
          <cell r="A89">
            <v>45659</v>
          </cell>
          <cell r="C89" t="str">
            <v>TIGRE COLOMBIA S.A.S</v>
          </cell>
          <cell r="F89">
            <v>45657</v>
          </cell>
          <cell r="G89">
            <v>45665</v>
          </cell>
          <cell r="H89">
            <v>-1</v>
          </cell>
          <cell r="O89">
            <v>1473872.8</v>
          </cell>
        </row>
        <row r="90">
          <cell r="A90">
            <v>45659</v>
          </cell>
          <cell r="C90" t="str">
            <v>TIGRE COLOMBIA S.A.S</v>
          </cell>
          <cell r="F90">
            <v>45657</v>
          </cell>
          <cell r="G90">
            <v>45665</v>
          </cell>
          <cell r="H90">
            <v>-1</v>
          </cell>
          <cell r="O90">
            <v>1665000</v>
          </cell>
        </row>
        <row r="91">
          <cell r="A91">
            <v>45659</v>
          </cell>
          <cell r="C91" t="str">
            <v>TIGRE COLOMBIA S.A.S</v>
          </cell>
          <cell r="F91">
            <v>45657</v>
          </cell>
          <cell r="G91">
            <v>45665</v>
          </cell>
          <cell r="H91">
            <v>-1</v>
          </cell>
          <cell r="O91">
            <v>1480000</v>
          </cell>
        </row>
        <row r="92">
          <cell r="A92">
            <v>45659</v>
          </cell>
          <cell r="C92" t="str">
            <v>TIGRE COLOMBIA S.A.S</v>
          </cell>
          <cell r="F92">
            <v>45657</v>
          </cell>
          <cell r="G92">
            <v>45665</v>
          </cell>
          <cell r="H92">
            <v>-1</v>
          </cell>
          <cell r="O92">
            <v>1480000</v>
          </cell>
        </row>
        <row r="93">
          <cell r="A93">
            <v>45659</v>
          </cell>
          <cell r="C93" t="str">
            <v>VENTAS MOSTRADOR</v>
          </cell>
          <cell r="F93">
            <v>45659</v>
          </cell>
          <cell r="G93">
            <v>45659</v>
          </cell>
          <cell r="H93">
            <v>0</v>
          </cell>
          <cell r="O93">
            <v>10000</v>
          </cell>
        </row>
        <row r="94">
          <cell r="A94">
            <v>45659</v>
          </cell>
          <cell r="C94" t="str">
            <v>VENTAS MOSTRADOR</v>
          </cell>
          <cell r="F94">
            <v>45659</v>
          </cell>
          <cell r="G94">
            <v>45659</v>
          </cell>
          <cell r="H94">
            <v>0</v>
          </cell>
          <cell r="O94">
            <v>60216</v>
          </cell>
        </row>
        <row r="95">
          <cell r="A95">
            <v>45659</v>
          </cell>
          <cell r="C95" t="str">
            <v>VENTAS MOSTRADOR</v>
          </cell>
          <cell r="F95">
            <v>45659</v>
          </cell>
          <cell r="G95">
            <v>45659</v>
          </cell>
          <cell r="H95">
            <v>0</v>
          </cell>
          <cell r="O95">
            <v>260000</v>
          </cell>
        </row>
        <row r="96">
          <cell r="A96">
            <v>45659</v>
          </cell>
          <cell r="C96" t="str">
            <v>VENTAS MOSTRADOR</v>
          </cell>
          <cell r="F96">
            <v>45659</v>
          </cell>
          <cell r="G96">
            <v>45659</v>
          </cell>
          <cell r="H96">
            <v>0</v>
          </cell>
          <cell r="O96">
            <v>25740</v>
          </cell>
        </row>
        <row r="97">
          <cell r="A97">
            <v>45659</v>
          </cell>
          <cell r="C97" t="str">
            <v>VENTAS MOSTRADOR</v>
          </cell>
          <cell r="F97">
            <v>45659</v>
          </cell>
          <cell r="G97">
            <v>45659</v>
          </cell>
          <cell r="H97">
            <v>0</v>
          </cell>
          <cell r="O97">
            <v>11475</v>
          </cell>
        </row>
        <row r="98">
          <cell r="A98">
            <v>45659</v>
          </cell>
          <cell r="C98" t="str">
            <v>VENTAS MOSTRADOR</v>
          </cell>
          <cell r="F98">
            <v>45659</v>
          </cell>
          <cell r="G98">
            <v>45659</v>
          </cell>
          <cell r="H98">
            <v>0</v>
          </cell>
          <cell r="O98">
            <v>169772</v>
          </cell>
        </row>
        <row r="99">
          <cell r="A99">
            <v>45660</v>
          </cell>
          <cell r="C99" t="str">
            <v>VENTAS MOSTRADOR</v>
          </cell>
          <cell r="F99">
            <v>45660</v>
          </cell>
          <cell r="G99">
            <v>45660</v>
          </cell>
          <cell r="H99">
            <v>0</v>
          </cell>
          <cell r="O99">
            <v>282924</v>
          </cell>
        </row>
        <row r="100">
          <cell r="A100">
            <v>45660</v>
          </cell>
          <cell r="C100" t="str">
            <v>VENTAS MOSTRADOR</v>
          </cell>
          <cell r="F100">
            <v>45660</v>
          </cell>
          <cell r="G100">
            <v>45660</v>
          </cell>
          <cell r="H100">
            <v>0</v>
          </cell>
          <cell r="O100">
            <v>652400</v>
          </cell>
        </row>
        <row r="101">
          <cell r="A101">
            <v>45660</v>
          </cell>
          <cell r="C101" t="str">
            <v>CANTINA LA 15 SAS</v>
          </cell>
          <cell r="F101">
            <v>45644</v>
          </cell>
          <cell r="G101">
            <v>45664</v>
          </cell>
          <cell r="H101">
            <v>0</v>
          </cell>
          <cell r="O101">
            <v>2160319</v>
          </cell>
        </row>
        <row r="102">
          <cell r="A102">
            <v>45660</v>
          </cell>
          <cell r="C102" t="str">
            <v>EL IMPERIO DEL CERDO PREMIUM S.A.S</v>
          </cell>
          <cell r="F102">
            <v>45661</v>
          </cell>
          <cell r="G102">
            <v>45669</v>
          </cell>
          <cell r="H102">
            <v>-5</v>
          </cell>
          <cell r="O102">
            <v>2540000</v>
          </cell>
        </row>
        <row r="103">
          <cell r="A103">
            <v>45660</v>
          </cell>
          <cell r="C103" t="str">
            <v>CHORIZOS Y EMBUTIDOS SANTARROSANOS S.A.S.</v>
          </cell>
          <cell r="F103">
            <v>45636</v>
          </cell>
          <cell r="G103">
            <v>45644</v>
          </cell>
          <cell r="H103">
            <v>20</v>
          </cell>
          <cell r="O103">
            <v>5046000</v>
          </cell>
        </row>
        <row r="104">
          <cell r="A104">
            <v>45660</v>
          </cell>
          <cell r="C104" t="str">
            <v>CHORIZOS Y EMBUTIDOS SANTARROSANOS S.A.S.</v>
          </cell>
          <cell r="F104">
            <v>45638</v>
          </cell>
          <cell r="G104">
            <v>45646</v>
          </cell>
          <cell r="H104">
            <v>18</v>
          </cell>
          <cell r="O104">
            <v>922500</v>
          </cell>
        </row>
        <row r="105">
          <cell r="A105">
            <v>45660</v>
          </cell>
          <cell r="C105" t="str">
            <v>DOROTEA PARRILA SAS</v>
          </cell>
          <cell r="F105">
            <v>45660</v>
          </cell>
          <cell r="G105">
            <v>45661</v>
          </cell>
          <cell r="H105">
            <v>3</v>
          </cell>
          <cell r="O105">
            <v>1060000</v>
          </cell>
        </row>
        <row r="106">
          <cell r="A106">
            <v>45660</v>
          </cell>
          <cell r="C106" t="str">
            <v>MARCO DUVAN CHAPARRO GOMEZ</v>
          </cell>
          <cell r="F106">
            <v>45660</v>
          </cell>
          <cell r="G106">
            <v>45660</v>
          </cell>
          <cell r="H106">
            <v>0</v>
          </cell>
          <cell r="O106">
            <v>524650</v>
          </cell>
        </row>
        <row r="107">
          <cell r="A107">
            <v>45660</v>
          </cell>
          <cell r="C107" t="str">
            <v>INVERSIONES AGROPECUARIA VIVAS</v>
          </cell>
          <cell r="F107">
            <v>45660</v>
          </cell>
          <cell r="G107">
            <v>45660</v>
          </cell>
          <cell r="H107">
            <v>0</v>
          </cell>
          <cell r="O107">
            <v>2025100</v>
          </cell>
        </row>
        <row r="108">
          <cell r="A108">
            <v>45660</v>
          </cell>
          <cell r="C108" t="str">
            <v>SERAFIN DIAZ</v>
          </cell>
          <cell r="F108">
            <v>45660</v>
          </cell>
          <cell r="G108">
            <v>45660</v>
          </cell>
          <cell r="H108">
            <v>0</v>
          </cell>
          <cell r="O108">
            <v>644700</v>
          </cell>
        </row>
        <row r="109">
          <cell r="A109">
            <v>45660</v>
          </cell>
          <cell r="C109" t="str">
            <v>ADRIANA  BERMUDEZ RAMIREZ</v>
          </cell>
          <cell r="F109">
            <v>45660</v>
          </cell>
          <cell r="G109">
            <v>45660</v>
          </cell>
          <cell r="H109">
            <v>0</v>
          </cell>
          <cell r="O109">
            <v>1300000</v>
          </cell>
        </row>
        <row r="110">
          <cell r="A110">
            <v>45660</v>
          </cell>
          <cell r="C110" t="str">
            <v>MESABAR SAS</v>
          </cell>
          <cell r="F110">
            <v>45652</v>
          </cell>
          <cell r="G110">
            <v>45660</v>
          </cell>
          <cell r="H110">
            <v>4</v>
          </cell>
          <cell r="O110">
            <v>1147200</v>
          </cell>
        </row>
        <row r="111">
          <cell r="A111">
            <v>45660</v>
          </cell>
          <cell r="C111" t="str">
            <v>DIDIER FERNEY MATEUS QUIROGA</v>
          </cell>
          <cell r="F111">
            <v>45657</v>
          </cell>
          <cell r="G111">
            <v>45665</v>
          </cell>
          <cell r="H111">
            <v>-1</v>
          </cell>
          <cell r="O111">
            <v>813600</v>
          </cell>
        </row>
        <row r="112">
          <cell r="A112">
            <v>45660</v>
          </cell>
          <cell r="C112" t="str">
            <v>GRUPO VEZA S.A.S</v>
          </cell>
          <cell r="F112">
            <v>45660</v>
          </cell>
          <cell r="G112">
            <v>45661</v>
          </cell>
          <cell r="H112">
            <v>3</v>
          </cell>
          <cell r="O112">
            <v>247200</v>
          </cell>
        </row>
        <row r="113">
          <cell r="A113">
            <v>45660</v>
          </cell>
          <cell r="C113" t="str">
            <v>LONGO S.A.S</v>
          </cell>
          <cell r="F113">
            <v>45650</v>
          </cell>
          <cell r="G113">
            <v>45665</v>
          </cell>
          <cell r="H113">
            <v>-1</v>
          </cell>
          <cell r="O113">
            <v>460000</v>
          </cell>
        </row>
        <row r="114">
          <cell r="A114">
            <v>45660</v>
          </cell>
          <cell r="C114" t="str">
            <v>CANAL DIGITAL</v>
          </cell>
          <cell r="F114">
            <v>45660</v>
          </cell>
          <cell r="G114">
            <v>45661</v>
          </cell>
          <cell r="H114">
            <v>3</v>
          </cell>
          <cell r="O114">
            <v>150000</v>
          </cell>
        </row>
        <row r="115">
          <cell r="A115">
            <v>45660</v>
          </cell>
          <cell r="C115" t="str">
            <v>MERCADOS BM  SAS</v>
          </cell>
          <cell r="F115">
            <v>45653</v>
          </cell>
          <cell r="G115">
            <v>45661</v>
          </cell>
          <cell r="H115">
            <v>3</v>
          </cell>
          <cell r="O115">
            <v>2483674.84</v>
          </cell>
        </row>
        <row r="116">
          <cell r="A116">
            <v>45660</v>
          </cell>
          <cell r="C116" t="str">
            <v>INVERSIONES SUPER ROYAL CARIBE SA</v>
          </cell>
          <cell r="F116">
            <v>45633</v>
          </cell>
          <cell r="G116">
            <v>45663</v>
          </cell>
          <cell r="H116">
            <v>1</v>
          </cell>
          <cell r="O116">
            <v>221900</v>
          </cell>
        </row>
        <row r="117">
          <cell r="A117">
            <v>45660</v>
          </cell>
          <cell r="C117" t="str">
            <v>CARLOS ANDRES MARTINEZ HERNANDEZ</v>
          </cell>
          <cell r="F117">
            <v>45660</v>
          </cell>
          <cell r="G117">
            <v>45660</v>
          </cell>
          <cell r="H117">
            <v>0</v>
          </cell>
          <cell r="O117">
            <v>1276500</v>
          </cell>
        </row>
        <row r="118">
          <cell r="A118">
            <v>45660</v>
          </cell>
          <cell r="C118" t="str">
            <v>VENTAS MOSTRADOR</v>
          </cell>
          <cell r="F118">
            <v>45660</v>
          </cell>
          <cell r="G118">
            <v>45660</v>
          </cell>
          <cell r="H118">
            <v>0</v>
          </cell>
          <cell r="O118">
            <v>453875</v>
          </cell>
        </row>
        <row r="119">
          <cell r="A119">
            <v>45660</v>
          </cell>
          <cell r="C119" t="str">
            <v>CARLOS ANDRES MARTINEZ HERNANDEZ</v>
          </cell>
          <cell r="F119">
            <v>45660</v>
          </cell>
          <cell r="G119">
            <v>45660</v>
          </cell>
          <cell r="H119">
            <v>0</v>
          </cell>
          <cell r="O119">
            <v>297850</v>
          </cell>
        </row>
        <row r="120">
          <cell r="A120">
            <v>45660</v>
          </cell>
          <cell r="C120" t="str">
            <v>CARLOS ANDRES MARTINEZ HERNANDEZ</v>
          </cell>
          <cell r="F120">
            <v>45660</v>
          </cell>
          <cell r="G120">
            <v>45660</v>
          </cell>
          <cell r="H120">
            <v>0</v>
          </cell>
          <cell r="O120">
            <v>255300</v>
          </cell>
        </row>
        <row r="121">
          <cell r="A121">
            <v>45660</v>
          </cell>
          <cell r="C121" t="str">
            <v>VENTAS MOSTRADOR</v>
          </cell>
          <cell r="F121">
            <v>45660</v>
          </cell>
          <cell r="G121">
            <v>45660</v>
          </cell>
          <cell r="H121">
            <v>0</v>
          </cell>
          <cell r="O121">
            <v>2309300</v>
          </cell>
        </row>
        <row r="122">
          <cell r="A122">
            <v>45660</v>
          </cell>
          <cell r="C122" t="str">
            <v>VENTAS MOSTRADOR</v>
          </cell>
          <cell r="F122">
            <v>45660</v>
          </cell>
          <cell r="G122">
            <v>45660</v>
          </cell>
          <cell r="H122">
            <v>0</v>
          </cell>
          <cell r="O122">
            <v>128000</v>
          </cell>
        </row>
        <row r="123">
          <cell r="A123">
            <v>45660</v>
          </cell>
          <cell r="C123" t="str">
            <v>VENTAS MOSTRADOR</v>
          </cell>
          <cell r="F123">
            <v>45660</v>
          </cell>
          <cell r="G123">
            <v>45660</v>
          </cell>
          <cell r="H123">
            <v>0</v>
          </cell>
          <cell r="O123">
            <v>48568</v>
          </cell>
        </row>
        <row r="124">
          <cell r="A124">
            <v>45660</v>
          </cell>
          <cell r="C124" t="str">
            <v>VENTAS MOSTRADOR</v>
          </cell>
          <cell r="F124">
            <v>45660</v>
          </cell>
          <cell r="G124">
            <v>45660</v>
          </cell>
          <cell r="H124">
            <v>0</v>
          </cell>
          <cell r="O124">
            <v>47761</v>
          </cell>
        </row>
        <row r="125">
          <cell r="A125">
            <v>45660</v>
          </cell>
          <cell r="C125" t="str">
            <v>VENTAS MOSTRADOR</v>
          </cell>
          <cell r="F125">
            <v>45660</v>
          </cell>
          <cell r="G125">
            <v>45660</v>
          </cell>
          <cell r="H125">
            <v>0</v>
          </cell>
          <cell r="O125">
            <v>30000</v>
          </cell>
        </row>
        <row r="126">
          <cell r="A126">
            <v>45660</v>
          </cell>
          <cell r="C126" t="str">
            <v>VENTAS MOSTRADOR</v>
          </cell>
          <cell r="F126">
            <v>45660</v>
          </cell>
          <cell r="G126">
            <v>45660</v>
          </cell>
          <cell r="H126">
            <v>0</v>
          </cell>
          <cell r="O126">
            <v>26880</v>
          </cell>
        </row>
        <row r="127">
          <cell r="A127">
            <v>45660</v>
          </cell>
          <cell r="C127" t="str">
            <v>VENTAS MOSTRADOR</v>
          </cell>
          <cell r="F127">
            <v>45660</v>
          </cell>
          <cell r="G127">
            <v>45660</v>
          </cell>
          <cell r="H127">
            <v>0</v>
          </cell>
          <cell r="O127">
            <v>10400</v>
          </cell>
        </row>
        <row r="128">
          <cell r="A128">
            <v>45660</v>
          </cell>
          <cell r="C128" t="str">
            <v>VENTAS MOSTRADOR</v>
          </cell>
          <cell r="F128">
            <v>45660</v>
          </cell>
          <cell r="G128">
            <v>45660</v>
          </cell>
          <cell r="H128">
            <v>0</v>
          </cell>
          <cell r="O128">
            <v>86201</v>
          </cell>
        </row>
        <row r="129">
          <cell r="A129">
            <v>45660</v>
          </cell>
          <cell r="C129" t="str">
            <v>VENTAS MOSTRADOR</v>
          </cell>
          <cell r="F129">
            <v>45660</v>
          </cell>
          <cell r="G129">
            <v>45660</v>
          </cell>
          <cell r="H129">
            <v>0</v>
          </cell>
          <cell r="O129">
            <v>24248</v>
          </cell>
        </row>
        <row r="130">
          <cell r="A130">
            <v>45660</v>
          </cell>
          <cell r="C130" t="str">
            <v>VENTAS MOSTRADOR</v>
          </cell>
          <cell r="F130">
            <v>45660</v>
          </cell>
          <cell r="G130">
            <v>45660</v>
          </cell>
          <cell r="H130">
            <v>0</v>
          </cell>
          <cell r="O130">
            <v>40040</v>
          </cell>
        </row>
        <row r="131">
          <cell r="A131">
            <v>45660</v>
          </cell>
          <cell r="C131" t="str">
            <v>VENTAS MOSTRADOR</v>
          </cell>
          <cell r="F131">
            <v>45660</v>
          </cell>
          <cell r="G131">
            <v>45660</v>
          </cell>
          <cell r="H131">
            <v>0</v>
          </cell>
          <cell r="O131">
            <v>160050</v>
          </cell>
        </row>
        <row r="132">
          <cell r="A132">
            <v>45660</v>
          </cell>
          <cell r="C132" t="str">
            <v>FREDY ALFONSO SUAREZ VILLAMIL</v>
          </cell>
          <cell r="F132">
            <v>45660</v>
          </cell>
          <cell r="G132">
            <v>45661</v>
          </cell>
          <cell r="H132">
            <v>3</v>
          </cell>
          <cell r="O132">
            <v>750000</v>
          </cell>
        </row>
        <row r="133">
          <cell r="A133">
            <v>45660</v>
          </cell>
          <cell r="C133" t="str">
            <v>INVERSIONES TRES MILAGROS SAS</v>
          </cell>
          <cell r="F133">
            <v>45659</v>
          </cell>
          <cell r="G133">
            <v>45660</v>
          </cell>
          <cell r="H133">
            <v>4</v>
          </cell>
          <cell r="O133">
            <v>304480</v>
          </cell>
        </row>
        <row r="134">
          <cell r="A134">
            <v>45660</v>
          </cell>
          <cell r="C134" t="str">
            <v>EL IMPERIO DEL CERDO PREMIUM S.A.S</v>
          </cell>
          <cell r="F134">
            <v>45661</v>
          </cell>
          <cell r="G134">
            <v>45669</v>
          </cell>
          <cell r="H134">
            <v>-5</v>
          </cell>
          <cell r="O134">
            <v>3227970</v>
          </cell>
        </row>
        <row r="135">
          <cell r="A135">
            <v>45660</v>
          </cell>
          <cell r="C135" t="str">
            <v>VENTAS MOSTRADOR</v>
          </cell>
          <cell r="F135">
            <v>45660</v>
          </cell>
          <cell r="G135">
            <v>45660</v>
          </cell>
          <cell r="H135">
            <v>0</v>
          </cell>
          <cell r="O135">
            <v>425500</v>
          </cell>
        </row>
        <row r="136">
          <cell r="A136">
            <v>45661</v>
          </cell>
          <cell r="C136" t="str">
            <v>CARLOS ANDRES MARTINEZ HERNANDEZ</v>
          </cell>
          <cell r="F136">
            <v>45661</v>
          </cell>
          <cell r="G136">
            <v>45661</v>
          </cell>
          <cell r="H136">
            <v>0</v>
          </cell>
          <cell r="O136">
            <v>212750</v>
          </cell>
        </row>
        <row r="137">
          <cell r="A137">
            <v>45661</v>
          </cell>
          <cell r="C137" t="str">
            <v>CARLOS ANDRES MARTINEZ HERNANDEZ</v>
          </cell>
          <cell r="F137">
            <v>45661</v>
          </cell>
          <cell r="G137">
            <v>45661</v>
          </cell>
          <cell r="H137">
            <v>0</v>
          </cell>
          <cell r="O137">
            <v>297850</v>
          </cell>
        </row>
        <row r="138">
          <cell r="A138">
            <v>45661</v>
          </cell>
          <cell r="C138" t="str">
            <v>WALTER  BECERRA</v>
          </cell>
          <cell r="F138">
            <v>45661</v>
          </cell>
          <cell r="G138">
            <v>45662</v>
          </cell>
          <cell r="H138">
            <v>2</v>
          </cell>
          <cell r="O138">
            <v>1742500</v>
          </cell>
        </row>
        <row r="139">
          <cell r="A139">
            <v>45661</v>
          </cell>
          <cell r="C139" t="str">
            <v>PATRICIA  CHAPARRO AMEZQUITA</v>
          </cell>
          <cell r="F139">
            <v>45661</v>
          </cell>
          <cell r="G139">
            <v>45669</v>
          </cell>
          <cell r="H139">
            <v>-5</v>
          </cell>
          <cell r="O139">
            <v>4556000</v>
          </cell>
        </row>
        <row r="140">
          <cell r="A140">
            <v>45661</v>
          </cell>
          <cell r="C140" t="str">
            <v>MESABAR SAS</v>
          </cell>
          <cell r="F140">
            <v>45652</v>
          </cell>
          <cell r="G140">
            <v>45660</v>
          </cell>
          <cell r="H140">
            <v>4</v>
          </cell>
          <cell r="O140">
            <v>672100</v>
          </cell>
        </row>
        <row r="141">
          <cell r="A141">
            <v>45661</v>
          </cell>
          <cell r="C141" t="str">
            <v>SEXTO RESTAURANTES SAS</v>
          </cell>
          <cell r="F141">
            <v>45661</v>
          </cell>
          <cell r="G141">
            <v>45662</v>
          </cell>
          <cell r="H141">
            <v>2</v>
          </cell>
          <cell r="O141">
            <v>219100</v>
          </cell>
        </row>
        <row r="142">
          <cell r="A142">
            <v>45661</v>
          </cell>
          <cell r="C142" t="str">
            <v>VENTAS MOSTRADOR</v>
          </cell>
          <cell r="F142">
            <v>45661</v>
          </cell>
          <cell r="G142">
            <v>45661</v>
          </cell>
          <cell r="H142">
            <v>0</v>
          </cell>
          <cell r="O142">
            <v>11088</v>
          </cell>
        </row>
        <row r="143">
          <cell r="A143">
            <v>45661</v>
          </cell>
          <cell r="C143" t="str">
            <v>VENTAS MOSTRADOR</v>
          </cell>
          <cell r="F143">
            <v>45661</v>
          </cell>
          <cell r="G143">
            <v>45661</v>
          </cell>
          <cell r="H143">
            <v>0</v>
          </cell>
          <cell r="O143">
            <v>14900</v>
          </cell>
        </row>
        <row r="144">
          <cell r="A144">
            <v>45661</v>
          </cell>
          <cell r="C144" t="str">
            <v>VENTAS MOSTRADOR</v>
          </cell>
          <cell r="F144">
            <v>45661</v>
          </cell>
          <cell r="G144">
            <v>45661</v>
          </cell>
          <cell r="H144">
            <v>0</v>
          </cell>
          <cell r="O144">
            <v>15072</v>
          </cell>
        </row>
        <row r="145">
          <cell r="A145">
            <v>45661</v>
          </cell>
          <cell r="C145" t="str">
            <v>VENTAS MOSTRADOR</v>
          </cell>
          <cell r="F145">
            <v>45661</v>
          </cell>
          <cell r="G145">
            <v>45661</v>
          </cell>
          <cell r="H145">
            <v>0</v>
          </cell>
          <cell r="O145">
            <v>20820</v>
          </cell>
        </row>
        <row r="146">
          <cell r="A146">
            <v>45661</v>
          </cell>
          <cell r="C146" t="str">
            <v>VENTAS MOSTRADOR</v>
          </cell>
          <cell r="F146">
            <v>45661</v>
          </cell>
          <cell r="G146">
            <v>45661</v>
          </cell>
          <cell r="H146">
            <v>0</v>
          </cell>
          <cell r="O146">
            <v>24632</v>
          </cell>
        </row>
        <row r="147">
          <cell r="A147">
            <v>45661</v>
          </cell>
          <cell r="C147" t="str">
            <v>VENTAS MOSTRADOR</v>
          </cell>
          <cell r="F147">
            <v>45661</v>
          </cell>
          <cell r="G147">
            <v>45661</v>
          </cell>
          <cell r="H147">
            <v>0</v>
          </cell>
          <cell r="O147">
            <v>39720</v>
          </cell>
        </row>
        <row r="148">
          <cell r="A148">
            <v>45661</v>
          </cell>
          <cell r="C148" t="str">
            <v>VENTAS MOSTRADOR</v>
          </cell>
          <cell r="F148">
            <v>45661</v>
          </cell>
          <cell r="G148">
            <v>45661</v>
          </cell>
          <cell r="H148">
            <v>0</v>
          </cell>
          <cell r="O148">
            <v>40040</v>
          </cell>
        </row>
        <row r="149">
          <cell r="A149">
            <v>45661</v>
          </cell>
          <cell r="C149" t="str">
            <v>VENTAS MOSTRADOR</v>
          </cell>
          <cell r="F149">
            <v>45661</v>
          </cell>
          <cell r="G149">
            <v>45661</v>
          </cell>
          <cell r="H149">
            <v>0</v>
          </cell>
          <cell r="O149">
            <v>40352</v>
          </cell>
        </row>
        <row r="150">
          <cell r="A150">
            <v>45661</v>
          </cell>
          <cell r="C150" t="str">
            <v>VENTAS MOSTRADOR</v>
          </cell>
          <cell r="F150">
            <v>45661</v>
          </cell>
          <cell r="G150">
            <v>45661</v>
          </cell>
          <cell r="H150">
            <v>0</v>
          </cell>
          <cell r="O150">
            <v>49028</v>
          </cell>
        </row>
        <row r="151">
          <cell r="A151">
            <v>45661</v>
          </cell>
          <cell r="C151" t="str">
            <v>VENTAS MOSTRADOR</v>
          </cell>
          <cell r="F151">
            <v>45661</v>
          </cell>
          <cell r="G151">
            <v>45661</v>
          </cell>
          <cell r="H151">
            <v>0</v>
          </cell>
          <cell r="O151">
            <v>57420</v>
          </cell>
        </row>
        <row r="152">
          <cell r="A152">
            <v>45661</v>
          </cell>
          <cell r="C152" t="str">
            <v>VENTAS MOSTRADOR</v>
          </cell>
          <cell r="F152">
            <v>45661</v>
          </cell>
          <cell r="G152">
            <v>45661</v>
          </cell>
          <cell r="H152">
            <v>0</v>
          </cell>
          <cell r="O152">
            <v>425500</v>
          </cell>
        </row>
        <row r="153">
          <cell r="A153">
            <v>45661</v>
          </cell>
          <cell r="C153" t="str">
            <v>VENTAS MOSTRADOR</v>
          </cell>
          <cell r="F153">
            <v>45661</v>
          </cell>
          <cell r="G153">
            <v>45661</v>
          </cell>
          <cell r="H153">
            <v>0</v>
          </cell>
          <cell r="O153">
            <v>367378</v>
          </cell>
        </row>
        <row r="154">
          <cell r="A154">
            <v>45661</v>
          </cell>
          <cell r="C154" t="str">
            <v>VENTAS MOSTRADOR</v>
          </cell>
          <cell r="F154">
            <v>45661</v>
          </cell>
          <cell r="G154">
            <v>45661</v>
          </cell>
          <cell r="H154">
            <v>0</v>
          </cell>
          <cell r="O154">
            <v>2423265</v>
          </cell>
        </row>
        <row r="155">
          <cell r="A155">
            <v>45661</v>
          </cell>
          <cell r="C155" t="str">
            <v>VENTAS MOSTRADOR</v>
          </cell>
          <cell r="F155">
            <v>45661</v>
          </cell>
          <cell r="G155">
            <v>45661</v>
          </cell>
          <cell r="H155">
            <v>0</v>
          </cell>
          <cell r="O155">
            <v>15580</v>
          </cell>
        </row>
        <row r="156">
          <cell r="A156">
            <v>45661</v>
          </cell>
          <cell r="C156" t="str">
            <v>VENTAS MOSTRADOR</v>
          </cell>
          <cell r="F156">
            <v>45661</v>
          </cell>
          <cell r="G156">
            <v>45661</v>
          </cell>
          <cell r="H156">
            <v>0</v>
          </cell>
          <cell r="O156">
            <v>31480</v>
          </cell>
        </row>
        <row r="157">
          <cell r="A157">
            <v>45661</v>
          </cell>
          <cell r="C157" t="str">
            <v>VENTAS MOSTRADOR</v>
          </cell>
          <cell r="F157">
            <v>45661</v>
          </cell>
          <cell r="G157">
            <v>45661</v>
          </cell>
          <cell r="H157">
            <v>0</v>
          </cell>
          <cell r="O157">
            <v>15320</v>
          </cell>
        </row>
        <row r="158">
          <cell r="A158">
            <v>45662</v>
          </cell>
          <cell r="C158" t="str">
            <v>VENTAS MOSTRADOR</v>
          </cell>
          <cell r="F158">
            <v>45662</v>
          </cell>
          <cell r="G158">
            <v>45662</v>
          </cell>
          <cell r="H158">
            <v>0</v>
          </cell>
          <cell r="O158">
            <v>138911</v>
          </cell>
        </row>
        <row r="159">
          <cell r="A159">
            <v>45662</v>
          </cell>
          <cell r="C159" t="str">
            <v>VENTAS MOSTRADOR</v>
          </cell>
          <cell r="F159">
            <v>45662</v>
          </cell>
          <cell r="G159">
            <v>45662</v>
          </cell>
          <cell r="H159">
            <v>0</v>
          </cell>
          <cell r="O159">
            <v>782621</v>
          </cell>
        </row>
        <row r="160">
          <cell r="A160">
            <v>45662</v>
          </cell>
          <cell r="C160" t="str">
            <v>VENTAS MOSTRADOR</v>
          </cell>
          <cell r="F160">
            <v>45662</v>
          </cell>
          <cell r="G160">
            <v>45662</v>
          </cell>
          <cell r="H160">
            <v>0</v>
          </cell>
          <cell r="O160">
            <v>1253297</v>
          </cell>
        </row>
        <row r="161">
          <cell r="A161">
            <v>45662</v>
          </cell>
          <cell r="C161" t="str">
            <v>VENTAS MOSTRADOR</v>
          </cell>
          <cell r="F161">
            <v>45662</v>
          </cell>
          <cell r="G161">
            <v>45662</v>
          </cell>
          <cell r="H161">
            <v>0</v>
          </cell>
          <cell r="O161">
            <v>11040</v>
          </cell>
        </row>
        <row r="162">
          <cell r="A162">
            <v>45662</v>
          </cell>
          <cell r="C162" t="str">
            <v>VENTAS MOSTRADOR</v>
          </cell>
          <cell r="F162">
            <v>45662</v>
          </cell>
          <cell r="G162">
            <v>45662</v>
          </cell>
          <cell r="H162">
            <v>0</v>
          </cell>
          <cell r="O162">
            <v>20000</v>
          </cell>
        </row>
        <row r="163">
          <cell r="A163">
            <v>45662</v>
          </cell>
          <cell r="C163" t="str">
            <v>VENTAS MOSTRADOR</v>
          </cell>
          <cell r="F163">
            <v>45662</v>
          </cell>
          <cell r="G163">
            <v>45662</v>
          </cell>
          <cell r="H163">
            <v>0</v>
          </cell>
          <cell r="O163">
            <v>18950</v>
          </cell>
        </row>
        <row r="164">
          <cell r="A164">
            <v>45663</v>
          </cell>
          <cell r="C164" t="str">
            <v>CARLOS ANDRES MARTINEZ HERNANDEZ</v>
          </cell>
          <cell r="F164">
            <v>45663</v>
          </cell>
          <cell r="G164">
            <v>45663</v>
          </cell>
          <cell r="H164">
            <v>0</v>
          </cell>
          <cell r="O164">
            <v>212750</v>
          </cell>
        </row>
        <row r="165">
          <cell r="A165">
            <v>45663</v>
          </cell>
          <cell r="C165" t="str">
            <v>CARLOS ANDRES MARTINEZ HERNANDEZ</v>
          </cell>
          <cell r="F165">
            <v>45663</v>
          </cell>
          <cell r="G165">
            <v>45663</v>
          </cell>
          <cell r="H165">
            <v>0</v>
          </cell>
          <cell r="O165">
            <v>297850</v>
          </cell>
        </row>
        <row r="166">
          <cell r="A166">
            <v>45663</v>
          </cell>
          <cell r="C166" t="str">
            <v>CARLOS ANDRES MARTINEZ HERNANDEZ</v>
          </cell>
          <cell r="F166">
            <v>45663</v>
          </cell>
          <cell r="G166">
            <v>45663</v>
          </cell>
          <cell r="H166">
            <v>0</v>
          </cell>
          <cell r="O166">
            <v>638250</v>
          </cell>
        </row>
        <row r="167">
          <cell r="A167">
            <v>45663</v>
          </cell>
          <cell r="C167" t="str">
            <v>PAULA JINNET ARDILA GOMEZ</v>
          </cell>
          <cell r="F167">
            <v>45661</v>
          </cell>
          <cell r="G167">
            <v>45662</v>
          </cell>
          <cell r="H167">
            <v>2</v>
          </cell>
          <cell r="O167">
            <v>192122</v>
          </cell>
        </row>
        <row r="168">
          <cell r="A168">
            <v>45663</v>
          </cell>
          <cell r="C168" t="str">
            <v>PAULA JINNET ARDILA GOMEZ</v>
          </cell>
          <cell r="F168">
            <v>45661</v>
          </cell>
          <cell r="G168">
            <v>45662</v>
          </cell>
          <cell r="H168">
            <v>2</v>
          </cell>
          <cell r="O168">
            <v>219578</v>
          </cell>
        </row>
        <row r="169">
          <cell r="A169">
            <v>45663</v>
          </cell>
          <cell r="C169" t="str">
            <v>VENTAS MOSTRADOR</v>
          </cell>
          <cell r="F169">
            <v>45663</v>
          </cell>
          <cell r="G169">
            <v>45663</v>
          </cell>
          <cell r="H169">
            <v>0</v>
          </cell>
          <cell r="O169">
            <v>15120</v>
          </cell>
        </row>
        <row r="170">
          <cell r="A170">
            <v>45663</v>
          </cell>
          <cell r="C170" t="str">
            <v>VENTAS MOSTRADOR</v>
          </cell>
          <cell r="F170">
            <v>45663</v>
          </cell>
          <cell r="G170">
            <v>45663</v>
          </cell>
          <cell r="H170">
            <v>0</v>
          </cell>
          <cell r="O170">
            <v>19700</v>
          </cell>
        </row>
        <row r="171">
          <cell r="A171">
            <v>45663</v>
          </cell>
          <cell r="C171" t="str">
            <v>VENTAS MOSTRADOR</v>
          </cell>
          <cell r="F171">
            <v>45663</v>
          </cell>
          <cell r="G171">
            <v>45663</v>
          </cell>
          <cell r="H171">
            <v>0</v>
          </cell>
          <cell r="O171">
            <v>28000</v>
          </cell>
        </row>
        <row r="172">
          <cell r="A172">
            <v>45663</v>
          </cell>
          <cell r="C172" t="str">
            <v>VENTAS MOSTRADOR</v>
          </cell>
          <cell r="F172">
            <v>45663</v>
          </cell>
          <cell r="G172">
            <v>45663</v>
          </cell>
          <cell r="H172">
            <v>0</v>
          </cell>
          <cell r="O172">
            <v>1895805</v>
          </cell>
        </row>
        <row r="173">
          <cell r="A173">
            <v>45663</v>
          </cell>
          <cell r="C173" t="str">
            <v>VENTAS MOSTRADOR</v>
          </cell>
          <cell r="F173">
            <v>45663</v>
          </cell>
          <cell r="G173">
            <v>45663</v>
          </cell>
          <cell r="H173">
            <v>0</v>
          </cell>
          <cell r="O173">
            <v>2525824</v>
          </cell>
        </row>
        <row r="174">
          <cell r="A174">
            <v>45663</v>
          </cell>
          <cell r="C174" t="str">
            <v>VENTAS MOSTRADOR</v>
          </cell>
          <cell r="F174">
            <v>45663</v>
          </cell>
          <cell r="G174">
            <v>45663</v>
          </cell>
          <cell r="H174">
            <v>0</v>
          </cell>
          <cell r="O174">
            <v>240990</v>
          </cell>
        </row>
        <row r="175">
          <cell r="A175">
            <v>45663</v>
          </cell>
          <cell r="C175" t="str">
            <v>VENTAS MOSTRADOR</v>
          </cell>
          <cell r="F175">
            <v>45663</v>
          </cell>
          <cell r="G175">
            <v>45663</v>
          </cell>
          <cell r="H175">
            <v>0</v>
          </cell>
          <cell r="O175">
            <v>11160</v>
          </cell>
        </row>
        <row r="176">
          <cell r="A176">
            <v>45663</v>
          </cell>
          <cell r="C176" t="str">
            <v>MESABAR SAS</v>
          </cell>
          <cell r="F176">
            <v>45654</v>
          </cell>
          <cell r="G176">
            <v>45662</v>
          </cell>
          <cell r="H176">
            <v>-8</v>
          </cell>
          <cell r="O176">
            <v>0</v>
          </cell>
        </row>
        <row r="177">
          <cell r="A177">
            <v>45664</v>
          </cell>
          <cell r="C177" t="str">
            <v>ABEL Y SOFIA SAS</v>
          </cell>
          <cell r="F177">
            <v>45623</v>
          </cell>
          <cell r="G177">
            <v>45653</v>
          </cell>
          <cell r="H177">
            <v>12</v>
          </cell>
          <cell r="O177">
            <v>150398</v>
          </cell>
        </row>
        <row r="178">
          <cell r="A178">
            <v>45664</v>
          </cell>
          <cell r="C178" t="str">
            <v>ABEL Y SOFIA SAS</v>
          </cell>
          <cell r="F178">
            <v>45621</v>
          </cell>
          <cell r="G178">
            <v>45651</v>
          </cell>
          <cell r="H178">
            <v>14</v>
          </cell>
          <cell r="O178">
            <v>467800</v>
          </cell>
        </row>
        <row r="179">
          <cell r="A179">
            <v>45664</v>
          </cell>
          <cell r="C179" t="str">
            <v>ABEL Y SOFIA SAS</v>
          </cell>
          <cell r="F179">
            <v>45622</v>
          </cell>
          <cell r="G179">
            <v>45652</v>
          </cell>
          <cell r="H179">
            <v>13</v>
          </cell>
          <cell r="O179">
            <v>672500</v>
          </cell>
        </row>
        <row r="180">
          <cell r="A180">
            <v>45664</v>
          </cell>
          <cell r="C180" t="str">
            <v>ABEL Y SOFIA SAS</v>
          </cell>
          <cell r="F180">
            <v>45591</v>
          </cell>
          <cell r="G180">
            <v>45621</v>
          </cell>
          <cell r="H180">
            <v>44</v>
          </cell>
          <cell r="O180">
            <v>81510</v>
          </cell>
        </row>
        <row r="181">
          <cell r="A181">
            <v>45664</v>
          </cell>
          <cell r="C181" t="str">
            <v>ABEL Y SOFIA SAS</v>
          </cell>
          <cell r="F181">
            <v>45597</v>
          </cell>
          <cell r="G181">
            <v>45627</v>
          </cell>
          <cell r="H181">
            <v>38</v>
          </cell>
          <cell r="O181">
            <v>1903350</v>
          </cell>
        </row>
        <row r="182">
          <cell r="A182">
            <v>45664</v>
          </cell>
          <cell r="C182" t="str">
            <v>ABEL Y SOFIA SAS</v>
          </cell>
          <cell r="F182">
            <v>45597</v>
          </cell>
          <cell r="G182">
            <v>45627</v>
          </cell>
          <cell r="H182">
            <v>38</v>
          </cell>
          <cell r="O182">
            <v>1158225</v>
          </cell>
        </row>
        <row r="183">
          <cell r="A183">
            <v>45664</v>
          </cell>
          <cell r="C183" t="str">
            <v>ABEL Y SOFIA SAS</v>
          </cell>
          <cell r="F183">
            <v>45598</v>
          </cell>
          <cell r="G183">
            <v>45628</v>
          </cell>
          <cell r="H183">
            <v>37</v>
          </cell>
          <cell r="O183">
            <v>65292</v>
          </cell>
        </row>
        <row r="184">
          <cell r="A184">
            <v>45664</v>
          </cell>
          <cell r="C184" t="str">
            <v>ABEL Y SOFIA SAS</v>
          </cell>
          <cell r="F184">
            <v>45598</v>
          </cell>
          <cell r="G184">
            <v>45628</v>
          </cell>
          <cell r="H184">
            <v>37</v>
          </cell>
          <cell r="O184">
            <v>922350</v>
          </cell>
        </row>
        <row r="185">
          <cell r="A185">
            <v>45664</v>
          </cell>
          <cell r="C185" t="str">
            <v>ABEL Y SOFIA SAS</v>
          </cell>
          <cell r="F185">
            <v>45601</v>
          </cell>
          <cell r="G185">
            <v>45631</v>
          </cell>
          <cell r="H185">
            <v>34</v>
          </cell>
          <cell r="O185">
            <v>1409850</v>
          </cell>
        </row>
        <row r="186">
          <cell r="A186">
            <v>45664</v>
          </cell>
          <cell r="C186" t="str">
            <v>ABEL Y SOFIA SAS</v>
          </cell>
          <cell r="F186">
            <v>45604</v>
          </cell>
          <cell r="G186">
            <v>45634</v>
          </cell>
          <cell r="H186">
            <v>31</v>
          </cell>
          <cell r="O186">
            <v>2478335</v>
          </cell>
        </row>
        <row r="187">
          <cell r="A187">
            <v>45664</v>
          </cell>
          <cell r="C187" t="str">
            <v>ABEL Y SOFIA SAS</v>
          </cell>
          <cell r="F187">
            <v>45605</v>
          </cell>
          <cell r="G187">
            <v>45635</v>
          </cell>
          <cell r="H187">
            <v>30</v>
          </cell>
          <cell r="O187">
            <v>1893700</v>
          </cell>
        </row>
        <row r="188">
          <cell r="A188">
            <v>45664</v>
          </cell>
          <cell r="C188" t="str">
            <v>ABEL Y SOFIA SAS</v>
          </cell>
          <cell r="F188">
            <v>45608</v>
          </cell>
          <cell r="G188">
            <v>45638</v>
          </cell>
          <cell r="H188">
            <v>27</v>
          </cell>
          <cell r="O188">
            <v>70000</v>
          </cell>
        </row>
        <row r="189">
          <cell r="A189">
            <v>45664</v>
          </cell>
          <cell r="C189" t="str">
            <v>ABEL Y SOFIA SAS</v>
          </cell>
          <cell r="F189">
            <v>45608</v>
          </cell>
          <cell r="G189">
            <v>45638</v>
          </cell>
          <cell r="H189">
            <v>27</v>
          </cell>
          <cell r="O189">
            <v>155666</v>
          </cell>
        </row>
        <row r="190">
          <cell r="A190">
            <v>45664</v>
          </cell>
          <cell r="C190" t="str">
            <v>ABEL Y SOFIA SAS</v>
          </cell>
          <cell r="F190">
            <v>45609</v>
          </cell>
          <cell r="G190">
            <v>45639</v>
          </cell>
          <cell r="H190">
            <v>26</v>
          </cell>
          <cell r="O190">
            <v>58200</v>
          </cell>
        </row>
        <row r="191">
          <cell r="A191">
            <v>45664</v>
          </cell>
          <cell r="C191" t="str">
            <v>ABEL Y SOFIA SAS</v>
          </cell>
          <cell r="F191">
            <v>45609</v>
          </cell>
          <cell r="G191">
            <v>45639</v>
          </cell>
          <cell r="H191">
            <v>26</v>
          </cell>
          <cell r="O191">
            <v>2679325</v>
          </cell>
        </row>
        <row r="192">
          <cell r="A192">
            <v>45664</v>
          </cell>
          <cell r="C192" t="str">
            <v>ABEL Y SOFIA SAS</v>
          </cell>
          <cell r="F192">
            <v>45612</v>
          </cell>
          <cell r="G192">
            <v>45642</v>
          </cell>
          <cell r="H192">
            <v>23</v>
          </cell>
          <cell r="O192">
            <v>1059050</v>
          </cell>
        </row>
        <row r="193">
          <cell r="A193">
            <v>45664</v>
          </cell>
          <cell r="C193" t="str">
            <v>ABEL Y SOFIA SAS</v>
          </cell>
          <cell r="F193">
            <v>45614</v>
          </cell>
          <cell r="G193">
            <v>45644</v>
          </cell>
          <cell r="H193">
            <v>21</v>
          </cell>
          <cell r="O193">
            <v>1918550</v>
          </cell>
        </row>
        <row r="194">
          <cell r="A194">
            <v>45664</v>
          </cell>
          <cell r="C194" t="str">
            <v>ABEL Y SOFIA SAS</v>
          </cell>
          <cell r="F194">
            <v>45616</v>
          </cell>
          <cell r="G194">
            <v>45646</v>
          </cell>
          <cell r="H194">
            <v>19</v>
          </cell>
          <cell r="O194">
            <v>44280</v>
          </cell>
        </row>
        <row r="195">
          <cell r="A195">
            <v>45664</v>
          </cell>
          <cell r="C195" t="str">
            <v>ABEL Y SOFIA SAS</v>
          </cell>
          <cell r="F195">
            <v>45617</v>
          </cell>
          <cell r="G195">
            <v>45647</v>
          </cell>
          <cell r="H195">
            <v>18</v>
          </cell>
          <cell r="O195">
            <v>2329185</v>
          </cell>
        </row>
        <row r="196">
          <cell r="A196">
            <v>45664</v>
          </cell>
          <cell r="C196" t="str">
            <v>ABEL Y SOFIA SAS</v>
          </cell>
          <cell r="F196">
            <v>45619</v>
          </cell>
          <cell r="G196">
            <v>45649</v>
          </cell>
          <cell r="H196">
            <v>16</v>
          </cell>
          <cell r="O196">
            <v>1770000</v>
          </cell>
        </row>
        <row r="197">
          <cell r="A197">
            <v>45664</v>
          </cell>
          <cell r="C197" t="str">
            <v>ABEL Y SOFIA SAS</v>
          </cell>
          <cell r="F197">
            <v>45619</v>
          </cell>
          <cell r="G197">
            <v>45649</v>
          </cell>
          <cell r="H197">
            <v>16</v>
          </cell>
          <cell r="O197">
            <v>82364</v>
          </cell>
        </row>
        <row r="198">
          <cell r="A198">
            <v>45664</v>
          </cell>
          <cell r="C198" t="str">
            <v>ABEL Y SOFIA SAS</v>
          </cell>
          <cell r="F198">
            <v>45622</v>
          </cell>
          <cell r="G198">
            <v>45652</v>
          </cell>
          <cell r="H198">
            <v>13</v>
          </cell>
          <cell r="O198">
            <v>2449305</v>
          </cell>
        </row>
        <row r="199">
          <cell r="A199">
            <v>45664</v>
          </cell>
          <cell r="C199" t="str">
            <v>ABEL Y SOFIA SAS</v>
          </cell>
          <cell r="F199">
            <v>45611</v>
          </cell>
          <cell r="G199">
            <v>45641</v>
          </cell>
          <cell r="H199">
            <v>24</v>
          </cell>
          <cell r="O199">
            <v>3812800</v>
          </cell>
        </row>
        <row r="200">
          <cell r="A200">
            <v>45664</v>
          </cell>
          <cell r="C200" t="str">
            <v>ABEL Y SOFIA SAS</v>
          </cell>
          <cell r="F200">
            <v>45612</v>
          </cell>
          <cell r="G200">
            <v>45642</v>
          </cell>
          <cell r="H200">
            <v>23</v>
          </cell>
          <cell r="O200">
            <v>3130800</v>
          </cell>
        </row>
        <row r="201">
          <cell r="A201">
            <v>45664</v>
          </cell>
          <cell r="C201" t="str">
            <v>ABEL Y SOFIA SAS</v>
          </cell>
          <cell r="F201">
            <v>45615</v>
          </cell>
          <cell r="G201">
            <v>45645</v>
          </cell>
          <cell r="H201">
            <v>20</v>
          </cell>
          <cell r="O201">
            <v>4555511.7769999998</v>
          </cell>
        </row>
        <row r="202">
          <cell r="A202">
            <v>45664</v>
          </cell>
          <cell r="C202" t="str">
            <v>ABEL Y SOFIA SAS</v>
          </cell>
          <cell r="F202">
            <v>45616</v>
          </cell>
          <cell r="G202">
            <v>45646</v>
          </cell>
          <cell r="H202">
            <v>19</v>
          </cell>
          <cell r="O202">
            <v>158512</v>
          </cell>
        </row>
        <row r="203">
          <cell r="A203">
            <v>45664</v>
          </cell>
          <cell r="C203" t="str">
            <v>ABEL Y SOFIA SAS</v>
          </cell>
          <cell r="F203">
            <v>45617</v>
          </cell>
          <cell r="G203">
            <v>45647</v>
          </cell>
          <cell r="H203">
            <v>18</v>
          </cell>
          <cell r="O203">
            <v>198400</v>
          </cell>
        </row>
        <row r="204">
          <cell r="A204">
            <v>45664</v>
          </cell>
          <cell r="C204" t="str">
            <v>ABEL Y SOFIA SAS</v>
          </cell>
          <cell r="F204">
            <v>45617</v>
          </cell>
          <cell r="G204">
            <v>45647</v>
          </cell>
          <cell r="H204">
            <v>18</v>
          </cell>
          <cell r="O204">
            <v>870150</v>
          </cell>
        </row>
        <row r="205">
          <cell r="A205">
            <v>45664</v>
          </cell>
          <cell r="C205" t="str">
            <v>ABEL Y SOFIA SAS</v>
          </cell>
          <cell r="F205">
            <v>45617</v>
          </cell>
          <cell r="G205">
            <v>45647</v>
          </cell>
          <cell r="H205">
            <v>18</v>
          </cell>
          <cell r="O205">
            <v>1329850</v>
          </cell>
        </row>
        <row r="206">
          <cell r="A206">
            <v>45664</v>
          </cell>
          <cell r="C206" t="str">
            <v>ABEL Y SOFIA SAS</v>
          </cell>
          <cell r="F206">
            <v>45617</v>
          </cell>
          <cell r="G206">
            <v>45647</v>
          </cell>
          <cell r="H206">
            <v>18</v>
          </cell>
          <cell r="O206">
            <v>2292800</v>
          </cell>
        </row>
        <row r="207">
          <cell r="A207">
            <v>45664</v>
          </cell>
          <cell r="C207" t="str">
            <v>ABEL Y SOFIA SAS</v>
          </cell>
          <cell r="F207">
            <v>45619</v>
          </cell>
          <cell r="G207">
            <v>45649</v>
          </cell>
          <cell r="H207">
            <v>16</v>
          </cell>
          <cell r="O207">
            <v>571800</v>
          </cell>
        </row>
        <row r="208">
          <cell r="A208">
            <v>45664</v>
          </cell>
          <cell r="C208" t="str">
            <v>ABEL Y SOFIA SAS</v>
          </cell>
          <cell r="F208">
            <v>45621</v>
          </cell>
          <cell r="G208">
            <v>45651</v>
          </cell>
          <cell r="H208">
            <v>14</v>
          </cell>
          <cell r="O208">
            <v>404550</v>
          </cell>
        </row>
        <row r="209">
          <cell r="A209">
            <v>45664</v>
          </cell>
          <cell r="C209" t="str">
            <v>ABEL Y SOFIA SAS</v>
          </cell>
          <cell r="F209">
            <v>45621</v>
          </cell>
          <cell r="G209">
            <v>45651</v>
          </cell>
          <cell r="H209">
            <v>14</v>
          </cell>
          <cell r="O209">
            <v>4370100</v>
          </cell>
        </row>
        <row r="210">
          <cell r="A210">
            <v>45664</v>
          </cell>
          <cell r="C210" t="str">
            <v>ABEL Y SOFIA SAS</v>
          </cell>
          <cell r="F210">
            <v>45622</v>
          </cell>
          <cell r="G210">
            <v>45652</v>
          </cell>
          <cell r="H210">
            <v>13</v>
          </cell>
          <cell r="O210">
            <v>1434500</v>
          </cell>
        </row>
        <row r="211">
          <cell r="A211">
            <v>45664</v>
          </cell>
          <cell r="C211" t="str">
            <v>ABEL Y SOFIA SAS</v>
          </cell>
          <cell r="F211">
            <v>45623</v>
          </cell>
          <cell r="G211">
            <v>45653</v>
          </cell>
          <cell r="H211">
            <v>12</v>
          </cell>
          <cell r="O211">
            <v>4270800</v>
          </cell>
        </row>
        <row r="212">
          <cell r="A212">
            <v>45664</v>
          </cell>
          <cell r="C212" t="str">
            <v>BISTROT S.A.S</v>
          </cell>
          <cell r="F212">
            <v>45623</v>
          </cell>
          <cell r="G212">
            <v>45653</v>
          </cell>
          <cell r="H212">
            <v>12</v>
          </cell>
          <cell r="O212">
            <v>483700</v>
          </cell>
        </row>
        <row r="213">
          <cell r="A213">
            <v>45664</v>
          </cell>
          <cell r="C213" t="str">
            <v>CANAL DIGITAL</v>
          </cell>
          <cell r="F213">
            <v>45665</v>
          </cell>
          <cell r="G213">
            <v>45666</v>
          </cell>
          <cell r="H213">
            <v>1</v>
          </cell>
          <cell r="O213">
            <v>150000</v>
          </cell>
        </row>
        <row r="214">
          <cell r="A214">
            <v>45664</v>
          </cell>
          <cell r="C214" t="str">
            <v>CAROLA CACEROLA SAS</v>
          </cell>
          <cell r="F214">
            <v>45660</v>
          </cell>
          <cell r="G214">
            <v>45661</v>
          </cell>
          <cell r="H214">
            <v>4</v>
          </cell>
          <cell r="O214">
            <v>339800</v>
          </cell>
        </row>
        <row r="215">
          <cell r="A215">
            <v>45664</v>
          </cell>
          <cell r="C215" t="str">
            <v>CHAO PESCAO SAS</v>
          </cell>
          <cell r="F215">
            <v>45622</v>
          </cell>
          <cell r="G215">
            <v>45652</v>
          </cell>
          <cell r="H215">
            <v>13</v>
          </cell>
          <cell r="O215">
            <v>208600</v>
          </cell>
        </row>
        <row r="216">
          <cell r="A216">
            <v>45664</v>
          </cell>
          <cell r="C216" t="str">
            <v>DIEGO ENRIQUE GONZALEZ</v>
          </cell>
          <cell r="F216">
            <v>45646</v>
          </cell>
          <cell r="G216">
            <v>45661</v>
          </cell>
          <cell r="H216">
            <v>4</v>
          </cell>
          <cell r="O216">
            <v>335500</v>
          </cell>
        </row>
        <row r="217">
          <cell r="A217">
            <v>45664</v>
          </cell>
          <cell r="C217" t="str">
            <v>DIEGO ENRIQUE GONZALEZ</v>
          </cell>
          <cell r="F217">
            <v>45631</v>
          </cell>
          <cell r="G217">
            <v>45646</v>
          </cell>
          <cell r="H217">
            <v>19</v>
          </cell>
          <cell r="O217">
            <v>2147200</v>
          </cell>
        </row>
        <row r="218">
          <cell r="A218">
            <v>45664</v>
          </cell>
          <cell r="C218" t="str">
            <v>DIEGO ENRIQUE GONZALEZ</v>
          </cell>
          <cell r="F218">
            <v>45632</v>
          </cell>
          <cell r="G218">
            <v>45647</v>
          </cell>
          <cell r="H218">
            <v>18</v>
          </cell>
          <cell r="O218">
            <v>165600</v>
          </cell>
        </row>
        <row r="219">
          <cell r="A219">
            <v>45664</v>
          </cell>
          <cell r="C219" t="str">
            <v>DIEGO ENRIQUE GONZALEZ</v>
          </cell>
          <cell r="F219">
            <v>45638</v>
          </cell>
          <cell r="G219">
            <v>45653</v>
          </cell>
          <cell r="H219">
            <v>12</v>
          </cell>
          <cell r="O219">
            <v>187200</v>
          </cell>
        </row>
        <row r="220">
          <cell r="A220">
            <v>45664</v>
          </cell>
          <cell r="C220" t="str">
            <v>DIEGO ENRIQUE GONZALEZ</v>
          </cell>
          <cell r="F220">
            <v>45644</v>
          </cell>
          <cell r="G220">
            <v>45659</v>
          </cell>
          <cell r="H220">
            <v>6</v>
          </cell>
          <cell r="O220">
            <v>436000</v>
          </cell>
        </row>
        <row r="221">
          <cell r="A221">
            <v>45664</v>
          </cell>
          <cell r="C221" t="str">
            <v>EL IMPERIO DEL CERDO PREMIUM S.A.S</v>
          </cell>
          <cell r="F221">
            <v>45661</v>
          </cell>
          <cell r="G221">
            <v>45669</v>
          </cell>
          <cell r="H221">
            <v>-4</v>
          </cell>
          <cell r="O221">
            <v>7400000</v>
          </cell>
        </row>
        <row r="222">
          <cell r="A222">
            <v>45664</v>
          </cell>
          <cell r="C222" t="str">
            <v>FRUTIVER 1A S.A.S</v>
          </cell>
          <cell r="F222">
            <v>45636</v>
          </cell>
          <cell r="G222">
            <v>45656</v>
          </cell>
          <cell r="H222">
            <v>9</v>
          </cell>
          <cell r="O222">
            <v>1741012.2450000001</v>
          </cell>
        </row>
        <row r="223">
          <cell r="A223">
            <v>45664</v>
          </cell>
          <cell r="C223" t="str">
            <v>FRUTIVER 1A S.A.S</v>
          </cell>
          <cell r="F223">
            <v>45640</v>
          </cell>
          <cell r="G223">
            <v>45660</v>
          </cell>
          <cell r="H223">
            <v>5</v>
          </cell>
          <cell r="O223">
            <v>1559317.588</v>
          </cell>
        </row>
        <row r="224">
          <cell r="A224">
            <v>45664</v>
          </cell>
          <cell r="C224" t="str">
            <v>FRUTIVER 1A S.A.S</v>
          </cell>
          <cell r="F224">
            <v>45642</v>
          </cell>
          <cell r="G224">
            <v>45662</v>
          </cell>
          <cell r="H224">
            <v>3</v>
          </cell>
          <cell r="O224">
            <v>510278.66399999999</v>
          </cell>
        </row>
        <row r="225">
          <cell r="A225">
            <v>45664</v>
          </cell>
          <cell r="C225" t="str">
            <v>FRUTIVER 1A S.A.S</v>
          </cell>
          <cell r="F225">
            <v>45646</v>
          </cell>
          <cell r="G225">
            <v>45666</v>
          </cell>
          <cell r="H225">
            <v>-1</v>
          </cell>
          <cell r="O225">
            <v>1339381.9069999999</v>
          </cell>
        </row>
        <row r="226">
          <cell r="A226">
            <v>45664</v>
          </cell>
          <cell r="C226" t="str">
            <v>FRUTIVER 1A S.A.S</v>
          </cell>
          <cell r="F226">
            <v>45650</v>
          </cell>
          <cell r="G226">
            <v>45670</v>
          </cell>
          <cell r="H226">
            <v>-5</v>
          </cell>
          <cell r="O226">
            <v>1109487.6259999999</v>
          </cell>
        </row>
        <row r="227">
          <cell r="A227">
            <v>45664</v>
          </cell>
          <cell r="C227" t="str">
            <v>FRUTIVER 1A S.A.S</v>
          </cell>
          <cell r="F227">
            <v>45652</v>
          </cell>
          <cell r="G227">
            <v>45672</v>
          </cell>
          <cell r="H227">
            <v>-7</v>
          </cell>
          <cell r="O227">
            <v>1440212.7320000001</v>
          </cell>
        </row>
        <row r="228">
          <cell r="A228">
            <v>45664</v>
          </cell>
          <cell r="C228" t="str">
            <v>GORDO Y TOMO SAS</v>
          </cell>
          <cell r="F228">
            <v>45628</v>
          </cell>
          <cell r="G228">
            <v>45658</v>
          </cell>
          <cell r="H228">
            <v>7</v>
          </cell>
          <cell r="O228">
            <v>116150</v>
          </cell>
        </row>
        <row r="229">
          <cell r="A229">
            <v>45664</v>
          </cell>
          <cell r="C229" t="str">
            <v>GRUPO ARTAK S.A.S</v>
          </cell>
          <cell r="F229">
            <v>45631</v>
          </cell>
          <cell r="G229">
            <v>45661</v>
          </cell>
          <cell r="H229">
            <v>4</v>
          </cell>
          <cell r="O229">
            <v>929650</v>
          </cell>
        </row>
        <row r="230">
          <cell r="A230">
            <v>45664</v>
          </cell>
          <cell r="C230" t="str">
            <v>GRUPO ARTAK S.A.S</v>
          </cell>
          <cell r="F230">
            <v>45636</v>
          </cell>
          <cell r="G230">
            <v>45666</v>
          </cell>
          <cell r="H230">
            <v>-1</v>
          </cell>
          <cell r="O230">
            <v>60800</v>
          </cell>
        </row>
        <row r="231">
          <cell r="A231">
            <v>45664</v>
          </cell>
          <cell r="C231" t="str">
            <v>GRUPO ARTAK S.A.S</v>
          </cell>
          <cell r="F231">
            <v>45636</v>
          </cell>
          <cell r="G231">
            <v>45666</v>
          </cell>
          <cell r="H231">
            <v>-1</v>
          </cell>
          <cell r="O231">
            <v>386000</v>
          </cell>
        </row>
        <row r="232">
          <cell r="A232">
            <v>45664</v>
          </cell>
          <cell r="C232" t="str">
            <v>GRUPO ARTAK S.A.S</v>
          </cell>
          <cell r="F232">
            <v>45638</v>
          </cell>
          <cell r="G232">
            <v>45668</v>
          </cell>
          <cell r="H232">
            <v>-3</v>
          </cell>
          <cell r="O232">
            <v>1908200</v>
          </cell>
        </row>
        <row r="233">
          <cell r="A233">
            <v>45664</v>
          </cell>
          <cell r="C233" t="str">
            <v>GRUPO ARTAK S.A.S</v>
          </cell>
          <cell r="F233">
            <v>45638</v>
          </cell>
          <cell r="G233">
            <v>45668</v>
          </cell>
          <cell r="H233">
            <v>-3</v>
          </cell>
          <cell r="O233">
            <v>57000</v>
          </cell>
        </row>
        <row r="234">
          <cell r="A234">
            <v>45664</v>
          </cell>
          <cell r="C234" t="str">
            <v>GRUPO ARTAK S.A.S</v>
          </cell>
          <cell r="F234">
            <v>45639</v>
          </cell>
          <cell r="G234">
            <v>45669</v>
          </cell>
          <cell r="H234">
            <v>-4</v>
          </cell>
          <cell r="O234">
            <v>59830</v>
          </cell>
        </row>
        <row r="235">
          <cell r="A235">
            <v>45664</v>
          </cell>
          <cell r="C235" t="str">
            <v>GRUPO ARTAK S.A.S</v>
          </cell>
          <cell r="F235">
            <v>45640</v>
          </cell>
          <cell r="G235">
            <v>45670</v>
          </cell>
          <cell r="H235">
            <v>-5</v>
          </cell>
          <cell r="O235">
            <v>2038400</v>
          </cell>
        </row>
        <row r="236">
          <cell r="A236">
            <v>45664</v>
          </cell>
          <cell r="C236" t="str">
            <v>GRUPO ARTAK S.A.S</v>
          </cell>
          <cell r="F236">
            <v>45640</v>
          </cell>
          <cell r="G236">
            <v>45670</v>
          </cell>
          <cell r="H236">
            <v>-5</v>
          </cell>
          <cell r="O236">
            <v>853200</v>
          </cell>
        </row>
        <row r="237">
          <cell r="A237">
            <v>45664</v>
          </cell>
          <cell r="C237" t="str">
            <v>GRUPO ARTAK S.A.S</v>
          </cell>
          <cell r="F237">
            <v>45640</v>
          </cell>
          <cell r="G237">
            <v>45670</v>
          </cell>
          <cell r="H237">
            <v>-5</v>
          </cell>
          <cell r="O237">
            <v>58900</v>
          </cell>
        </row>
        <row r="238">
          <cell r="A238">
            <v>45664</v>
          </cell>
          <cell r="C238" t="str">
            <v>GRUPO ARTAK S.A.S</v>
          </cell>
          <cell r="F238">
            <v>45640</v>
          </cell>
          <cell r="G238">
            <v>45670</v>
          </cell>
          <cell r="H238">
            <v>-5</v>
          </cell>
          <cell r="O238">
            <v>1355200</v>
          </cell>
        </row>
        <row r="239">
          <cell r="A239">
            <v>45664</v>
          </cell>
          <cell r="C239" t="str">
            <v>GRUPO ARTAK S.A.S</v>
          </cell>
          <cell r="F239">
            <v>45640</v>
          </cell>
          <cell r="G239">
            <v>45670</v>
          </cell>
          <cell r="H239">
            <v>-5</v>
          </cell>
          <cell r="O239">
            <v>2654400</v>
          </cell>
        </row>
        <row r="240">
          <cell r="A240">
            <v>45664</v>
          </cell>
          <cell r="C240" t="str">
            <v>GRUPO ARTAK S.A.S</v>
          </cell>
          <cell r="F240">
            <v>45640</v>
          </cell>
          <cell r="G240">
            <v>45670</v>
          </cell>
          <cell r="H240">
            <v>-5</v>
          </cell>
          <cell r="O240">
            <v>1087900</v>
          </cell>
        </row>
        <row r="241">
          <cell r="A241">
            <v>45664</v>
          </cell>
          <cell r="C241" t="str">
            <v>GRUPO ARTAK S.A.S</v>
          </cell>
          <cell r="F241">
            <v>45640</v>
          </cell>
          <cell r="G241">
            <v>45670</v>
          </cell>
          <cell r="H241">
            <v>-5</v>
          </cell>
          <cell r="O241">
            <v>57000</v>
          </cell>
        </row>
        <row r="242">
          <cell r="A242">
            <v>45664</v>
          </cell>
          <cell r="C242" t="str">
            <v>GRUPO ARTAK S.A.S</v>
          </cell>
          <cell r="F242">
            <v>45643</v>
          </cell>
          <cell r="G242">
            <v>45673</v>
          </cell>
          <cell r="H242">
            <v>-8</v>
          </cell>
          <cell r="O242">
            <v>58900</v>
          </cell>
        </row>
        <row r="243">
          <cell r="A243">
            <v>45664</v>
          </cell>
          <cell r="C243" t="str">
            <v>GRUPO ARTAK S.A.S</v>
          </cell>
          <cell r="F243">
            <v>45643</v>
          </cell>
          <cell r="G243">
            <v>45673</v>
          </cell>
          <cell r="H243">
            <v>-8</v>
          </cell>
          <cell r="O243">
            <v>827400</v>
          </cell>
        </row>
        <row r="244">
          <cell r="A244">
            <v>45664</v>
          </cell>
          <cell r="C244" t="str">
            <v>GUSTAVO  ALARCON MEJIA</v>
          </cell>
          <cell r="F244">
            <v>45664</v>
          </cell>
          <cell r="G244">
            <v>45665</v>
          </cell>
          <cell r="H244">
            <v>0</v>
          </cell>
          <cell r="O244">
            <v>331700</v>
          </cell>
        </row>
        <row r="245">
          <cell r="A245">
            <v>45664</v>
          </cell>
          <cell r="C245" t="str">
            <v>INVERSIONES EL CARNAL SAS</v>
          </cell>
          <cell r="F245">
            <v>45656</v>
          </cell>
          <cell r="G245">
            <v>45664</v>
          </cell>
          <cell r="H245">
            <v>1</v>
          </cell>
          <cell r="O245">
            <v>15707022.5952</v>
          </cell>
        </row>
        <row r="246">
          <cell r="A246">
            <v>45664</v>
          </cell>
          <cell r="C246" t="str">
            <v>INVERSIONES EL CARNAL SAS</v>
          </cell>
          <cell r="F246">
            <v>45659</v>
          </cell>
          <cell r="G246">
            <v>45667</v>
          </cell>
          <cell r="H246">
            <v>-2</v>
          </cell>
          <cell r="O246">
            <v>15090744.592800001</v>
          </cell>
        </row>
        <row r="247">
          <cell r="A247">
            <v>45664</v>
          </cell>
          <cell r="C247" t="str">
            <v>INVERSIONES EL CARNAL SAS</v>
          </cell>
          <cell r="F247">
            <v>45660</v>
          </cell>
          <cell r="G247">
            <v>45668</v>
          </cell>
          <cell r="H247">
            <v>-3</v>
          </cell>
          <cell r="O247">
            <v>13094563.140000001</v>
          </cell>
        </row>
        <row r="248">
          <cell r="A248">
            <v>45664</v>
          </cell>
          <cell r="C248" t="str">
            <v>INVERSIONES EL CARNAL SAS</v>
          </cell>
          <cell r="F248">
            <v>45661</v>
          </cell>
          <cell r="G248">
            <v>45669</v>
          </cell>
          <cell r="H248">
            <v>-4</v>
          </cell>
          <cell r="O248">
            <v>11809306.223999999</v>
          </cell>
        </row>
        <row r="249">
          <cell r="A249">
            <v>45664</v>
          </cell>
          <cell r="C249" t="str">
            <v>MESABAR SAS</v>
          </cell>
          <cell r="F249">
            <v>45654</v>
          </cell>
          <cell r="G249">
            <v>45662</v>
          </cell>
          <cell r="H249">
            <v>-8</v>
          </cell>
          <cell r="O249">
            <v>1405800</v>
          </cell>
        </row>
        <row r="250">
          <cell r="A250">
            <v>45664</v>
          </cell>
          <cell r="C250" t="str">
            <v>MOYSER SAS</v>
          </cell>
          <cell r="F250">
            <v>45664</v>
          </cell>
          <cell r="G250">
            <v>45665</v>
          </cell>
          <cell r="H250">
            <v>0</v>
          </cell>
          <cell r="O250">
            <v>2103050</v>
          </cell>
        </row>
        <row r="251">
          <cell r="A251">
            <v>45664</v>
          </cell>
          <cell r="C251" t="str">
            <v>MUNCHER SAS</v>
          </cell>
          <cell r="F251">
            <v>45614</v>
          </cell>
          <cell r="G251">
            <v>45644</v>
          </cell>
          <cell r="H251">
            <v>21</v>
          </cell>
          <cell r="O251">
            <v>561450</v>
          </cell>
        </row>
        <row r="252">
          <cell r="A252">
            <v>45664</v>
          </cell>
          <cell r="C252" t="str">
            <v>PANTRY FOOD SAS</v>
          </cell>
          <cell r="F252">
            <v>45664</v>
          </cell>
          <cell r="G252">
            <v>45665</v>
          </cell>
          <cell r="H252">
            <v>0</v>
          </cell>
          <cell r="O252">
            <v>264300</v>
          </cell>
        </row>
        <row r="253">
          <cell r="A253">
            <v>45664</v>
          </cell>
          <cell r="C253" t="str">
            <v>RETACO SAS</v>
          </cell>
          <cell r="F253">
            <v>45622</v>
          </cell>
          <cell r="G253">
            <v>45652</v>
          </cell>
          <cell r="H253">
            <v>13</v>
          </cell>
          <cell r="O253">
            <v>288800</v>
          </cell>
        </row>
        <row r="254">
          <cell r="A254">
            <v>45664</v>
          </cell>
          <cell r="C254" t="str">
            <v>RETACO SAS</v>
          </cell>
          <cell r="F254">
            <v>45615</v>
          </cell>
          <cell r="G254">
            <v>45645</v>
          </cell>
          <cell r="H254">
            <v>20</v>
          </cell>
          <cell r="O254">
            <v>583500</v>
          </cell>
        </row>
        <row r="255">
          <cell r="A255">
            <v>45664</v>
          </cell>
          <cell r="C255" t="str">
            <v>RETACO SAS</v>
          </cell>
          <cell r="F255">
            <v>45618</v>
          </cell>
          <cell r="G255">
            <v>45648</v>
          </cell>
          <cell r="H255">
            <v>17</v>
          </cell>
          <cell r="O255">
            <v>712150</v>
          </cell>
        </row>
        <row r="256">
          <cell r="A256">
            <v>45664</v>
          </cell>
          <cell r="C256" t="str">
            <v>RETACO SAS</v>
          </cell>
          <cell r="F256">
            <v>45622</v>
          </cell>
          <cell r="G256">
            <v>45652</v>
          </cell>
          <cell r="H256">
            <v>13</v>
          </cell>
          <cell r="O256">
            <v>571900</v>
          </cell>
        </row>
        <row r="257">
          <cell r="A257">
            <v>45664</v>
          </cell>
          <cell r="C257" t="str">
            <v>SANSON SAS</v>
          </cell>
          <cell r="F257">
            <v>45622</v>
          </cell>
          <cell r="G257">
            <v>45652</v>
          </cell>
          <cell r="H257">
            <v>13</v>
          </cell>
          <cell r="O257">
            <v>256200</v>
          </cell>
        </row>
        <row r="258">
          <cell r="A258">
            <v>45664</v>
          </cell>
          <cell r="C258" t="str">
            <v>TAKAMI SA</v>
          </cell>
          <cell r="F258">
            <v>45633</v>
          </cell>
          <cell r="G258">
            <v>45663</v>
          </cell>
          <cell r="H258">
            <v>2</v>
          </cell>
          <cell r="O258">
            <v>12918495.092</v>
          </cell>
        </row>
        <row r="259">
          <cell r="A259">
            <v>45664</v>
          </cell>
          <cell r="C259" t="str">
            <v>TAKAMI SA</v>
          </cell>
          <cell r="F259">
            <v>45635</v>
          </cell>
          <cell r="G259">
            <v>45665</v>
          </cell>
          <cell r="H259">
            <v>0</v>
          </cell>
          <cell r="O259">
            <v>245300</v>
          </cell>
        </row>
        <row r="260">
          <cell r="A260">
            <v>45664</v>
          </cell>
          <cell r="C260" t="str">
            <v>TAKAMI SA</v>
          </cell>
          <cell r="F260">
            <v>45636</v>
          </cell>
          <cell r="G260">
            <v>45666</v>
          </cell>
          <cell r="H260">
            <v>-1</v>
          </cell>
          <cell r="O260">
            <v>99320</v>
          </cell>
        </row>
        <row r="261">
          <cell r="A261">
            <v>45664</v>
          </cell>
          <cell r="C261" t="str">
            <v>TAKAMI SA</v>
          </cell>
          <cell r="F261">
            <v>45637</v>
          </cell>
          <cell r="G261">
            <v>45667</v>
          </cell>
          <cell r="H261">
            <v>-2</v>
          </cell>
          <cell r="O261">
            <v>76000</v>
          </cell>
        </row>
        <row r="262">
          <cell r="A262">
            <v>45664</v>
          </cell>
          <cell r="C262" t="str">
            <v>TAKAMI SA</v>
          </cell>
          <cell r="F262">
            <v>45637</v>
          </cell>
          <cell r="G262">
            <v>45667</v>
          </cell>
          <cell r="H262">
            <v>-2</v>
          </cell>
          <cell r="O262">
            <v>357750</v>
          </cell>
        </row>
        <row r="263">
          <cell r="A263">
            <v>45664</v>
          </cell>
          <cell r="C263" t="str">
            <v>TAKAMI SA</v>
          </cell>
          <cell r="F263">
            <v>45637</v>
          </cell>
          <cell r="G263">
            <v>45667</v>
          </cell>
          <cell r="H263">
            <v>-2</v>
          </cell>
          <cell r="O263">
            <v>609000</v>
          </cell>
        </row>
        <row r="264">
          <cell r="A264">
            <v>45664</v>
          </cell>
          <cell r="C264" t="str">
            <v>TAKAMI SA</v>
          </cell>
          <cell r="F264">
            <v>45637</v>
          </cell>
          <cell r="G264">
            <v>45667</v>
          </cell>
          <cell r="H264">
            <v>-2</v>
          </cell>
          <cell r="O264">
            <v>62700</v>
          </cell>
        </row>
        <row r="265">
          <cell r="A265">
            <v>45664</v>
          </cell>
          <cell r="C265" t="str">
            <v>TAKAMI SA</v>
          </cell>
          <cell r="F265">
            <v>45637</v>
          </cell>
          <cell r="G265">
            <v>45667</v>
          </cell>
          <cell r="H265">
            <v>-2</v>
          </cell>
          <cell r="O265">
            <v>117800</v>
          </cell>
        </row>
        <row r="266">
          <cell r="A266">
            <v>45664</v>
          </cell>
          <cell r="C266" t="str">
            <v>TAKAMI SA</v>
          </cell>
          <cell r="F266">
            <v>45638</v>
          </cell>
          <cell r="G266">
            <v>45668</v>
          </cell>
          <cell r="H266">
            <v>-3</v>
          </cell>
          <cell r="O266">
            <v>590580</v>
          </cell>
        </row>
        <row r="267">
          <cell r="A267">
            <v>45664</v>
          </cell>
          <cell r="C267" t="str">
            <v>TAKAMI SA</v>
          </cell>
          <cell r="F267">
            <v>45638</v>
          </cell>
          <cell r="G267">
            <v>45668</v>
          </cell>
          <cell r="H267">
            <v>-3</v>
          </cell>
          <cell r="O267">
            <v>190000</v>
          </cell>
        </row>
        <row r="268">
          <cell r="A268">
            <v>45664</v>
          </cell>
          <cell r="C268" t="str">
            <v>TAKAMI SA</v>
          </cell>
          <cell r="F268">
            <v>45638</v>
          </cell>
          <cell r="G268">
            <v>45668</v>
          </cell>
          <cell r="H268">
            <v>-3</v>
          </cell>
          <cell r="O268">
            <v>648000</v>
          </cell>
        </row>
        <row r="269">
          <cell r="A269">
            <v>45664</v>
          </cell>
          <cell r="C269" t="str">
            <v>TAKAMI SA</v>
          </cell>
          <cell r="F269">
            <v>45638</v>
          </cell>
          <cell r="G269">
            <v>45668</v>
          </cell>
          <cell r="H269">
            <v>-3</v>
          </cell>
          <cell r="O269">
            <v>269800</v>
          </cell>
        </row>
        <row r="270">
          <cell r="A270">
            <v>45664</v>
          </cell>
          <cell r="C270" t="str">
            <v>TAKAMI SA</v>
          </cell>
          <cell r="F270">
            <v>45638</v>
          </cell>
          <cell r="G270">
            <v>45668</v>
          </cell>
          <cell r="H270">
            <v>-3</v>
          </cell>
          <cell r="O270">
            <v>446500</v>
          </cell>
        </row>
        <row r="271">
          <cell r="A271">
            <v>45664</v>
          </cell>
          <cell r="C271" t="str">
            <v>TAKAMI SA</v>
          </cell>
          <cell r="F271">
            <v>45639</v>
          </cell>
          <cell r="G271">
            <v>45669</v>
          </cell>
          <cell r="H271">
            <v>-4</v>
          </cell>
          <cell r="O271">
            <v>220700</v>
          </cell>
        </row>
        <row r="272">
          <cell r="A272">
            <v>45664</v>
          </cell>
          <cell r="C272" t="str">
            <v>TAKAMI SA</v>
          </cell>
          <cell r="F272">
            <v>45639</v>
          </cell>
          <cell r="G272">
            <v>45669</v>
          </cell>
          <cell r="H272">
            <v>-4</v>
          </cell>
          <cell r="O272">
            <v>135000</v>
          </cell>
        </row>
        <row r="273">
          <cell r="A273">
            <v>45664</v>
          </cell>
          <cell r="C273" t="str">
            <v>TAKAMI SA</v>
          </cell>
          <cell r="F273">
            <v>45640</v>
          </cell>
          <cell r="G273">
            <v>45670</v>
          </cell>
          <cell r="H273">
            <v>-5</v>
          </cell>
          <cell r="O273">
            <v>378000</v>
          </cell>
        </row>
        <row r="274">
          <cell r="A274">
            <v>45664</v>
          </cell>
          <cell r="C274" t="str">
            <v>TAKAMI SA</v>
          </cell>
          <cell r="F274">
            <v>45640</v>
          </cell>
          <cell r="G274">
            <v>45670</v>
          </cell>
          <cell r="H274">
            <v>-5</v>
          </cell>
          <cell r="O274">
            <v>852300</v>
          </cell>
        </row>
        <row r="275">
          <cell r="A275">
            <v>45664</v>
          </cell>
          <cell r="C275" t="str">
            <v>TAKAMI SA</v>
          </cell>
          <cell r="F275">
            <v>45640</v>
          </cell>
          <cell r="G275">
            <v>45670</v>
          </cell>
          <cell r="H275">
            <v>-5</v>
          </cell>
          <cell r="O275">
            <v>10457177.309</v>
          </cell>
        </row>
        <row r="276">
          <cell r="A276">
            <v>45664</v>
          </cell>
          <cell r="C276" t="str">
            <v>TAKAMI SA</v>
          </cell>
          <cell r="F276">
            <v>45640</v>
          </cell>
          <cell r="G276">
            <v>45670</v>
          </cell>
          <cell r="H276">
            <v>-5</v>
          </cell>
          <cell r="O276">
            <v>45500</v>
          </cell>
        </row>
        <row r="277">
          <cell r="A277">
            <v>45664</v>
          </cell>
          <cell r="C277" t="str">
            <v>TAKAMI SA</v>
          </cell>
          <cell r="F277">
            <v>45640</v>
          </cell>
          <cell r="G277">
            <v>45670</v>
          </cell>
          <cell r="H277">
            <v>-5</v>
          </cell>
          <cell r="O277">
            <v>57000</v>
          </cell>
        </row>
        <row r="278">
          <cell r="A278">
            <v>45664</v>
          </cell>
          <cell r="C278" t="str">
            <v>TAKAMI SA</v>
          </cell>
          <cell r="F278">
            <v>45640</v>
          </cell>
          <cell r="G278">
            <v>45670</v>
          </cell>
          <cell r="H278">
            <v>-5</v>
          </cell>
          <cell r="O278">
            <v>799700</v>
          </cell>
        </row>
        <row r="279">
          <cell r="A279">
            <v>45664</v>
          </cell>
          <cell r="C279" t="str">
            <v>TAKAMI SA</v>
          </cell>
          <cell r="F279">
            <v>45640</v>
          </cell>
          <cell r="G279">
            <v>45670</v>
          </cell>
          <cell r="H279">
            <v>-5</v>
          </cell>
          <cell r="O279">
            <v>459000</v>
          </cell>
        </row>
        <row r="280">
          <cell r="A280">
            <v>45664</v>
          </cell>
          <cell r="C280" t="str">
            <v>TAKAMI SA</v>
          </cell>
          <cell r="F280">
            <v>45642</v>
          </cell>
          <cell r="G280">
            <v>45672</v>
          </cell>
          <cell r="H280">
            <v>-7</v>
          </cell>
          <cell r="O280">
            <v>157700</v>
          </cell>
        </row>
        <row r="281">
          <cell r="A281">
            <v>45664</v>
          </cell>
          <cell r="C281" t="str">
            <v>TAKAMI SA</v>
          </cell>
          <cell r="F281">
            <v>45642</v>
          </cell>
          <cell r="G281">
            <v>45672</v>
          </cell>
          <cell r="H281">
            <v>-7</v>
          </cell>
          <cell r="O281">
            <v>245100</v>
          </cell>
        </row>
        <row r="282">
          <cell r="A282">
            <v>45664</v>
          </cell>
          <cell r="C282" t="str">
            <v>TAKAMI SA</v>
          </cell>
          <cell r="F282">
            <v>45642</v>
          </cell>
          <cell r="G282">
            <v>45672</v>
          </cell>
          <cell r="H282">
            <v>-7</v>
          </cell>
          <cell r="O282">
            <v>102000</v>
          </cell>
        </row>
        <row r="283">
          <cell r="A283">
            <v>45664</v>
          </cell>
          <cell r="C283" t="str">
            <v>TAKAMI SA</v>
          </cell>
          <cell r="F283">
            <v>45642</v>
          </cell>
          <cell r="G283">
            <v>45672</v>
          </cell>
          <cell r="H283">
            <v>-7</v>
          </cell>
          <cell r="O283">
            <v>84600</v>
          </cell>
        </row>
        <row r="284">
          <cell r="A284">
            <v>45664</v>
          </cell>
          <cell r="C284" t="str">
            <v>TAKAMI SA</v>
          </cell>
          <cell r="F284">
            <v>45642</v>
          </cell>
          <cell r="G284">
            <v>45672</v>
          </cell>
          <cell r="H284">
            <v>-7</v>
          </cell>
          <cell r="O284">
            <v>4220000</v>
          </cell>
        </row>
        <row r="285">
          <cell r="A285">
            <v>45664</v>
          </cell>
          <cell r="C285" t="str">
            <v>TAKAMI SA</v>
          </cell>
          <cell r="F285">
            <v>45642</v>
          </cell>
          <cell r="G285">
            <v>45672</v>
          </cell>
          <cell r="H285">
            <v>-7</v>
          </cell>
          <cell r="O285">
            <v>110200</v>
          </cell>
        </row>
        <row r="286">
          <cell r="A286">
            <v>45664</v>
          </cell>
          <cell r="C286" t="str">
            <v>TAKAMI SA</v>
          </cell>
          <cell r="F286">
            <v>45642</v>
          </cell>
          <cell r="G286">
            <v>45672</v>
          </cell>
          <cell r="H286">
            <v>-7</v>
          </cell>
          <cell r="O286">
            <v>79800</v>
          </cell>
        </row>
        <row r="287">
          <cell r="A287">
            <v>45664</v>
          </cell>
          <cell r="C287" t="str">
            <v>TAKAMI SA</v>
          </cell>
          <cell r="F287">
            <v>45642</v>
          </cell>
          <cell r="G287">
            <v>45672</v>
          </cell>
          <cell r="H287">
            <v>-7</v>
          </cell>
          <cell r="O287">
            <v>114000</v>
          </cell>
        </row>
        <row r="288">
          <cell r="A288">
            <v>45664</v>
          </cell>
          <cell r="C288" t="str">
            <v>TAKAMI SA</v>
          </cell>
          <cell r="F288">
            <v>45643</v>
          </cell>
          <cell r="G288">
            <v>45673</v>
          </cell>
          <cell r="H288">
            <v>-8</v>
          </cell>
          <cell r="O288">
            <v>159600</v>
          </cell>
        </row>
        <row r="289">
          <cell r="A289">
            <v>45664</v>
          </cell>
          <cell r="C289" t="str">
            <v>TAKAMI SA</v>
          </cell>
          <cell r="F289">
            <v>45643</v>
          </cell>
          <cell r="G289">
            <v>45673</v>
          </cell>
          <cell r="H289">
            <v>-8</v>
          </cell>
          <cell r="O289">
            <v>627900</v>
          </cell>
        </row>
        <row r="290">
          <cell r="A290">
            <v>45664</v>
          </cell>
          <cell r="C290" t="str">
            <v>TAKAMI SA</v>
          </cell>
          <cell r="F290">
            <v>45643</v>
          </cell>
          <cell r="G290">
            <v>45673</v>
          </cell>
          <cell r="H290">
            <v>-8</v>
          </cell>
          <cell r="O290">
            <v>647100</v>
          </cell>
        </row>
        <row r="291">
          <cell r="A291">
            <v>45664</v>
          </cell>
          <cell r="C291" t="str">
            <v>TAKAMI SA</v>
          </cell>
          <cell r="F291">
            <v>45643</v>
          </cell>
          <cell r="G291">
            <v>45673</v>
          </cell>
          <cell r="H291">
            <v>-8</v>
          </cell>
          <cell r="O291">
            <v>510890</v>
          </cell>
        </row>
        <row r="292">
          <cell r="A292">
            <v>45664</v>
          </cell>
          <cell r="C292" t="str">
            <v>VENTAS MOSTRADOR</v>
          </cell>
          <cell r="F292">
            <v>45664</v>
          </cell>
          <cell r="G292">
            <v>45664</v>
          </cell>
          <cell r="H292">
            <v>0</v>
          </cell>
          <cell r="O292">
            <v>17910</v>
          </cell>
        </row>
        <row r="293">
          <cell r="A293">
            <v>45664</v>
          </cell>
          <cell r="C293" t="str">
            <v>VENTAS MOSTRADOR</v>
          </cell>
          <cell r="F293">
            <v>45664</v>
          </cell>
          <cell r="G293">
            <v>45664</v>
          </cell>
          <cell r="H293">
            <v>0</v>
          </cell>
          <cell r="O293">
            <v>16200</v>
          </cell>
        </row>
        <row r="294">
          <cell r="A294">
            <v>45664</v>
          </cell>
          <cell r="C294" t="str">
            <v>VENTAS MOSTRADOR</v>
          </cell>
          <cell r="F294">
            <v>45664</v>
          </cell>
          <cell r="G294">
            <v>45664</v>
          </cell>
          <cell r="H294">
            <v>0</v>
          </cell>
          <cell r="O294">
            <v>22000</v>
          </cell>
        </row>
        <row r="295">
          <cell r="A295">
            <v>45664</v>
          </cell>
          <cell r="C295" t="str">
            <v>VENTAS MOSTRADOR</v>
          </cell>
          <cell r="F295">
            <v>45664</v>
          </cell>
          <cell r="G295">
            <v>45664</v>
          </cell>
          <cell r="H295">
            <v>0</v>
          </cell>
          <cell r="O295">
            <v>53666</v>
          </cell>
        </row>
        <row r="296">
          <cell r="A296">
            <v>45664</v>
          </cell>
          <cell r="C296" t="str">
            <v>VENTAS MOSTRADOR</v>
          </cell>
          <cell r="F296">
            <v>45664</v>
          </cell>
          <cell r="G296">
            <v>45664</v>
          </cell>
          <cell r="H296">
            <v>0</v>
          </cell>
          <cell r="O296">
            <v>59000</v>
          </cell>
        </row>
        <row r="297">
          <cell r="A297">
            <v>45664</v>
          </cell>
          <cell r="C297" t="str">
            <v>VENTAS MOSTRADOR</v>
          </cell>
          <cell r="F297">
            <v>45664</v>
          </cell>
          <cell r="G297">
            <v>45664</v>
          </cell>
          <cell r="H297">
            <v>0</v>
          </cell>
          <cell r="O297">
            <v>120268</v>
          </cell>
        </row>
        <row r="298">
          <cell r="A298">
            <v>45664</v>
          </cell>
          <cell r="C298" t="str">
            <v>VENTAS MOSTRADOR</v>
          </cell>
          <cell r="F298">
            <v>45664</v>
          </cell>
          <cell r="G298">
            <v>45664</v>
          </cell>
          <cell r="H298">
            <v>0</v>
          </cell>
          <cell r="O298">
            <v>431250</v>
          </cell>
        </row>
        <row r="299">
          <cell r="A299">
            <v>45664</v>
          </cell>
          <cell r="C299" t="str">
            <v>VENTAS MOSTRADOR</v>
          </cell>
          <cell r="F299">
            <v>45664</v>
          </cell>
          <cell r="G299">
            <v>45664</v>
          </cell>
          <cell r="H299">
            <v>0</v>
          </cell>
          <cell r="O299">
            <v>913400</v>
          </cell>
        </row>
        <row r="300">
          <cell r="A300">
            <v>45664</v>
          </cell>
          <cell r="C300" t="str">
            <v>VENTAS MOSTRADOR</v>
          </cell>
          <cell r="F300">
            <v>45664</v>
          </cell>
          <cell r="G300">
            <v>45664</v>
          </cell>
          <cell r="H300">
            <v>0</v>
          </cell>
          <cell r="O300">
            <v>483275</v>
          </cell>
        </row>
        <row r="301">
          <cell r="A301">
            <v>45664</v>
          </cell>
          <cell r="C301" t="str">
            <v>VENTAS MOSTRADOR</v>
          </cell>
          <cell r="F301">
            <v>45664</v>
          </cell>
          <cell r="G301">
            <v>45664</v>
          </cell>
          <cell r="H301">
            <v>0</v>
          </cell>
          <cell r="O301">
            <v>1899733</v>
          </cell>
        </row>
        <row r="302">
          <cell r="A302">
            <v>45664</v>
          </cell>
          <cell r="C302" t="str">
            <v>VENTAS MOSTRADOR</v>
          </cell>
          <cell r="F302">
            <v>45664</v>
          </cell>
          <cell r="G302">
            <v>45664</v>
          </cell>
          <cell r="H302">
            <v>0</v>
          </cell>
          <cell r="O302">
            <v>14640</v>
          </cell>
        </row>
        <row r="303">
          <cell r="A303">
            <v>45664</v>
          </cell>
          <cell r="C303" t="str">
            <v>VENTAS MOSTRADOR</v>
          </cell>
          <cell r="F303">
            <v>45664</v>
          </cell>
          <cell r="G303">
            <v>45664</v>
          </cell>
          <cell r="H303">
            <v>0</v>
          </cell>
          <cell r="O303">
            <v>261138</v>
          </cell>
        </row>
        <row r="304">
          <cell r="A304">
            <v>45664</v>
          </cell>
          <cell r="C304" t="str">
            <v>VENTAS MOSTRADOR</v>
          </cell>
          <cell r="F304">
            <v>45664</v>
          </cell>
          <cell r="G304">
            <v>45664</v>
          </cell>
          <cell r="H304">
            <v>0</v>
          </cell>
          <cell r="O304">
            <v>33241</v>
          </cell>
        </row>
        <row r="305">
          <cell r="A305">
            <v>45664</v>
          </cell>
          <cell r="C305" t="str">
            <v>VENTAS MOSTRADOR</v>
          </cell>
          <cell r="F305">
            <v>45664</v>
          </cell>
          <cell r="G305">
            <v>45664</v>
          </cell>
          <cell r="H305">
            <v>0</v>
          </cell>
          <cell r="O305">
            <v>219940</v>
          </cell>
        </row>
        <row r="306">
          <cell r="A306">
            <v>45665</v>
          </cell>
          <cell r="C306" t="str">
            <v>CARLOS ANDRES CORTES PACHON</v>
          </cell>
          <cell r="F306">
            <v>45665</v>
          </cell>
          <cell r="G306">
            <v>45666</v>
          </cell>
          <cell r="H306">
            <v>0</v>
          </cell>
          <cell r="O306">
            <v>315950</v>
          </cell>
        </row>
        <row r="307">
          <cell r="A307">
            <v>45665</v>
          </cell>
          <cell r="C307" t="str">
            <v>CAROLA CACEROLA SAS</v>
          </cell>
          <cell r="F307">
            <v>45665</v>
          </cell>
          <cell r="G307">
            <v>45666</v>
          </cell>
          <cell r="H307">
            <v>0</v>
          </cell>
          <cell r="O307">
            <v>340500</v>
          </cell>
        </row>
        <row r="308">
          <cell r="A308">
            <v>45665</v>
          </cell>
          <cell r="C308" t="str">
            <v>CRISTIAN CAMILO VEGA PALACIOS</v>
          </cell>
          <cell r="F308">
            <v>45665</v>
          </cell>
          <cell r="G308">
            <v>45666</v>
          </cell>
          <cell r="H308">
            <v>0</v>
          </cell>
          <cell r="O308">
            <v>323200</v>
          </cell>
        </row>
        <row r="309">
          <cell r="A309">
            <v>45665</v>
          </cell>
          <cell r="C309" t="str">
            <v>CRISTIAN CAMILO VEGA PALACIOS</v>
          </cell>
          <cell r="F309">
            <v>45665</v>
          </cell>
          <cell r="G309">
            <v>45666</v>
          </cell>
          <cell r="H309">
            <v>0</v>
          </cell>
          <cell r="O309">
            <v>337600</v>
          </cell>
        </row>
        <row r="310">
          <cell r="A310">
            <v>45665</v>
          </cell>
          <cell r="C310" t="str">
            <v>INFARTO SAS</v>
          </cell>
          <cell r="F310">
            <v>45665</v>
          </cell>
          <cell r="G310">
            <v>45665</v>
          </cell>
          <cell r="H310">
            <v>0</v>
          </cell>
          <cell r="O310">
            <v>5750</v>
          </cell>
        </row>
        <row r="311">
          <cell r="A311">
            <v>45665</v>
          </cell>
          <cell r="C311" t="str">
            <v>CRISTIAN MANUEL BELTRAN</v>
          </cell>
          <cell r="F311">
            <v>45665</v>
          </cell>
          <cell r="G311">
            <v>45665</v>
          </cell>
          <cell r="H311">
            <v>0</v>
          </cell>
          <cell r="O311">
            <v>2255255</v>
          </cell>
        </row>
        <row r="312">
          <cell r="A312">
            <v>45665</v>
          </cell>
          <cell r="C312" t="str">
            <v>JOHAN MORALES</v>
          </cell>
          <cell r="F312">
            <v>45665</v>
          </cell>
          <cell r="G312">
            <v>45665</v>
          </cell>
          <cell r="H312">
            <v>0</v>
          </cell>
          <cell r="O312">
            <v>700800</v>
          </cell>
        </row>
        <row r="313">
          <cell r="A313">
            <v>45665</v>
          </cell>
          <cell r="C313" t="str">
            <v>JORGE RODRIGUEZ</v>
          </cell>
          <cell r="F313">
            <v>45665</v>
          </cell>
          <cell r="G313">
            <v>45665</v>
          </cell>
          <cell r="H313">
            <v>0</v>
          </cell>
          <cell r="O313">
            <v>294400</v>
          </cell>
        </row>
        <row r="314">
          <cell r="A314">
            <v>45665</v>
          </cell>
          <cell r="C314" t="str">
            <v>JOHAN MORALES</v>
          </cell>
          <cell r="F314">
            <v>45665</v>
          </cell>
          <cell r="G314">
            <v>45665</v>
          </cell>
          <cell r="H314">
            <v>0</v>
          </cell>
          <cell r="O314">
            <v>795350</v>
          </cell>
        </row>
        <row r="315">
          <cell r="A315">
            <v>45665</v>
          </cell>
          <cell r="C315" t="str">
            <v>JOHAN MORALES</v>
          </cell>
          <cell r="F315">
            <v>45665</v>
          </cell>
          <cell r="G315">
            <v>45665</v>
          </cell>
          <cell r="H315">
            <v>0</v>
          </cell>
          <cell r="O315">
            <v>293250</v>
          </cell>
        </row>
        <row r="316">
          <cell r="A316">
            <v>45665</v>
          </cell>
          <cell r="C316" t="str">
            <v>YAMID LOPEZ</v>
          </cell>
          <cell r="F316">
            <v>45665</v>
          </cell>
          <cell r="G316">
            <v>45665</v>
          </cell>
          <cell r="H316">
            <v>0</v>
          </cell>
          <cell r="O316">
            <v>4510800</v>
          </cell>
        </row>
        <row r="317">
          <cell r="A317">
            <v>45665</v>
          </cell>
          <cell r="C317" t="str">
            <v>YAMID LOPEZ</v>
          </cell>
          <cell r="F317">
            <v>45665</v>
          </cell>
          <cell r="G317">
            <v>45665</v>
          </cell>
          <cell r="H317">
            <v>0</v>
          </cell>
          <cell r="O317">
            <v>4235000</v>
          </cell>
        </row>
        <row r="318">
          <cell r="A318">
            <v>45665</v>
          </cell>
          <cell r="C318" t="str">
            <v>CRISTIAN MANUEL BELTRAN</v>
          </cell>
          <cell r="F318">
            <v>45665</v>
          </cell>
          <cell r="G318">
            <v>45665</v>
          </cell>
          <cell r="H318">
            <v>0</v>
          </cell>
          <cell r="O318">
            <v>2299505</v>
          </cell>
        </row>
        <row r="319">
          <cell r="A319">
            <v>45665</v>
          </cell>
          <cell r="C319" t="str">
            <v>GATE GOURMET COLOMBIA SAS</v>
          </cell>
          <cell r="F319">
            <v>45625</v>
          </cell>
          <cell r="G319">
            <v>45655</v>
          </cell>
          <cell r="H319">
            <v>11</v>
          </cell>
          <cell r="O319">
            <v>3893065.7050000001</v>
          </cell>
        </row>
        <row r="320">
          <cell r="A320">
            <v>45665</v>
          </cell>
          <cell r="C320" t="str">
            <v>GATE GOURMET COLOMBIA SAS</v>
          </cell>
          <cell r="F320">
            <v>45625</v>
          </cell>
          <cell r="G320">
            <v>45655</v>
          </cell>
          <cell r="H320">
            <v>11</v>
          </cell>
          <cell r="O320">
            <v>237600</v>
          </cell>
        </row>
        <row r="321">
          <cell r="A321">
            <v>45665</v>
          </cell>
          <cell r="C321" t="str">
            <v>GATE GOURMET COLOMBIA SAS</v>
          </cell>
          <cell r="F321">
            <v>45628</v>
          </cell>
          <cell r="G321">
            <v>45658</v>
          </cell>
          <cell r="H321">
            <v>8</v>
          </cell>
          <cell r="O321">
            <v>958000</v>
          </cell>
        </row>
        <row r="322">
          <cell r="A322">
            <v>45665</v>
          </cell>
          <cell r="C322" t="str">
            <v>GATE GOURMET COLOMBIA SAS</v>
          </cell>
          <cell r="F322">
            <v>45630</v>
          </cell>
          <cell r="G322">
            <v>45660</v>
          </cell>
          <cell r="H322">
            <v>6</v>
          </cell>
          <cell r="O322">
            <v>1031300</v>
          </cell>
        </row>
        <row r="323">
          <cell r="A323">
            <v>45665</v>
          </cell>
          <cell r="C323" t="str">
            <v>KITCHEN CONSULTING S.A.S.</v>
          </cell>
          <cell r="F323">
            <v>45633</v>
          </cell>
          <cell r="G323">
            <v>45648</v>
          </cell>
          <cell r="H323">
            <v>18</v>
          </cell>
          <cell r="O323">
            <v>1081500</v>
          </cell>
        </row>
        <row r="324">
          <cell r="A324">
            <v>45665</v>
          </cell>
          <cell r="C324" t="str">
            <v>KITCHEN CONSULTING S.A.S.</v>
          </cell>
          <cell r="F324">
            <v>45647</v>
          </cell>
          <cell r="G324">
            <v>45662</v>
          </cell>
          <cell r="H324">
            <v>4</v>
          </cell>
          <cell r="O324">
            <v>2724400</v>
          </cell>
        </row>
        <row r="325">
          <cell r="A325">
            <v>45665</v>
          </cell>
          <cell r="C325" t="str">
            <v>LAO KAO SA</v>
          </cell>
          <cell r="F325">
            <v>45643</v>
          </cell>
          <cell r="G325">
            <v>45658</v>
          </cell>
          <cell r="H325">
            <v>8</v>
          </cell>
          <cell r="O325">
            <v>2700772.32</v>
          </cell>
        </row>
        <row r="326">
          <cell r="A326">
            <v>45665</v>
          </cell>
          <cell r="C326" t="str">
            <v>LAO KAO SA</v>
          </cell>
          <cell r="F326">
            <v>45646</v>
          </cell>
          <cell r="G326">
            <v>45661</v>
          </cell>
          <cell r="H326">
            <v>5</v>
          </cell>
          <cell r="O326">
            <v>2822267.24</v>
          </cell>
        </row>
        <row r="327">
          <cell r="A327">
            <v>45665</v>
          </cell>
          <cell r="C327" t="str">
            <v>LAO KAO SA</v>
          </cell>
          <cell r="F327">
            <v>45649</v>
          </cell>
          <cell r="G327">
            <v>45664</v>
          </cell>
          <cell r="H327">
            <v>2</v>
          </cell>
          <cell r="O327">
            <v>1461922.48</v>
          </cell>
        </row>
        <row r="328">
          <cell r="A328">
            <v>45665</v>
          </cell>
          <cell r="C328" t="str">
            <v>LAO KAO SA</v>
          </cell>
          <cell r="F328">
            <v>45653</v>
          </cell>
          <cell r="G328">
            <v>45668</v>
          </cell>
          <cell r="H328">
            <v>-2</v>
          </cell>
          <cell r="O328">
            <v>1473872.8</v>
          </cell>
        </row>
        <row r="329">
          <cell r="A329">
            <v>45665</v>
          </cell>
          <cell r="C329" t="str">
            <v>LAO KAO SA</v>
          </cell>
          <cell r="F329">
            <v>45656</v>
          </cell>
          <cell r="G329">
            <v>45671</v>
          </cell>
          <cell r="H329">
            <v>-5</v>
          </cell>
          <cell r="O329">
            <v>2206825.7599999998</v>
          </cell>
        </row>
        <row r="330">
          <cell r="A330">
            <v>45665</v>
          </cell>
          <cell r="C330" t="str">
            <v>MESABAR SAS</v>
          </cell>
          <cell r="F330">
            <v>45660</v>
          </cell>
          <cell r="G330">
            <v>45668</v>
          </cell>
          <cell r="H330">
            <v>-2</v>
          </cell>
          <cell r="O330">
            <v>54500</v>
          </cell>
        </row>
        <row r="331">
          <cell r="A331">
            <v>45665</v>
          </cell>
          <cell r="C331" t="str">
            <v>MESABAR SAS</v>
          </cell>
          <cell r="F331">
            <v>45660</v>
          </cell>
          <cell r="G331">
            <v>45668</v>
          </cell>
          <cell r="H331">
            <v>-2</v>
          </cell>
          <cell r="O331">
            <v>1116200</v>
          </cell>
        </row>
        <row r="332">
          <cell r="A332">
            <v>45665</v>
          </cell>
          <cell r="C332" t="str">
            <v>MESABAR SAS</v>
          </cell>
          <cell r="F332">
            <v>45661</v>
          </cell>
          <cell r="G332">
            <v>45669</v>
          </cell>
          <cell r="H332">
            <v>-3</v>
          </cell>
          <cell r="O332">
            <v>413800</v>
          </cell>
        </row>
        <row r="333">
          <cell r="A333">
            <v>45665</v>
          </cell>
          <cell r="C333" t="str">
            <v>PODER BGTA SAS</v>
          </cell>
          <cell r="F333">
            <v>45650</v>
          </cell>
          <cell r="G333">
            <v>45680</v>
          </cell>
          <cell r="H333">
            <v>-14</v>
          </cell>
          <cell r="O333">
            <v>2065015.2960000001</v>
          </cell>
        </row>
        <row r="334">
          <cell r="A334">
            <v>45665</v>
          </cell>
          <cell r="C334" t="str">
            <v>PODER BGTA SAS</v>
          </cell>
          <cell r="F334">
            <v>45654</v>
          </cell>
          <cell r="G334">
            <v>45684</v>
          </cell>
          <cell r="H334">
            <v>-18</v>
          </cell>
          <cell r="O334">
            <v>902647.50399999996</v>
          </cell>
        </row>
        <row r="335">
          <cell r="A335">
            <v>45665</v>
          </cell>
          <cell r="C335" t="str">
            <v>POLA Y TEJO SAS</v>
          </cell>
          <cell r="F335">
            <v>45645</v>
          </cell>
          <cell r="G335">
            <v>45660</v>
          </cell>
          <cell r="H335">
            <v>6</v>
          </cell>
          <cell r="O335">
            <v>148800</v>
          </cell>
        </row>
        <row r="336">
          <cell r="A336">
            <v>45665</v>
          </cell>
          <cell r="C336" t="str">
            <v>ROBINFOOD COLOMBIA SAS</v>
          </cell>
          <cell r="F336">
            <v>45635</v>
          </cell>
          <cell r="G336">
            <v>45665</v>
          </cell>
          <cell r="H336">
            <v>1</v>
          </cell>
          <cell r="O336">
            <v>2926832.54</v>
          </cell>
        </row>
        <row r="337">
          <cell r="A337">
            <v>45665</v>
          </cell>
          <cell r="C337" t="str">
            <v>ROBINFOOD COLOMBIA SAS</v>
          </cell>
          <cell r="F337">
            <v>45637</v>
          </cell>
          <cell r="G337">
            <v>45667</v>
          </cell>
          <cell r="H337">
            <v>-1</v>
          </cell>
          <cell r="O337">
            <v>2856723.9959999998</v>
          </cell>
        </row>
        <row r="338">
          <cell r="A338">
            <v>45665</v>
          </cell>
          <cell r="C338" t="str">
            <v>ROBINFOOD COLOMBIA SAS</v>
          </cell>
          <cell r="F338">
            <v>45638</v>
          </cell>
          <cell r="G338">
            <v>45668</v>
          </cell>
          <cell r="H338">
            <v>-2</v>
          </cell>
          <cell r="O338">
            <v>920845</v>
          </cell>
        </row>
        <row r="339">
          <cell r="A339">
            <v>45665</v>
          </cell>
          <cell r="C339" t="str">
            <v>ROBINFOOD COLOMBIA SAS</v>
          </cell>
          <cell r="F339">
            <v>45639</v>
          </cell>
          <cell r="G339">
            <v>45669</v>
          </cell>
          <cell r="H339">
            <v>-3</v>
          </cell>
          <cell r="O339">
            <v>7367545</v>
          </cell>
        </row>
        <row r="340">
          <cell r="A340">
            <v>45665</v>
          </cell>
          <cell r="C340" t="str">
            <v>SAGRADO BGTA SAS</v>
          </cell>
          <cell r="F340">
            <v>45653</v>
          </cell>
          <cell r="G340">
            <v>45673</v>
          </cell>
          <cell r="H340">
            <v>-7</v>
          </cell>
          <cell r="O340">
            <v>1919330</v>
          </cell>
        </row>
        <row r="341">
          <cell r="A341">
            <v>45665</v>
          </cell>
          <cell r="C341" t="str">
            <v>VENTAS MOSTRADOR</v>
          </cell>
          <cell r="F341">
            <v>45665</v>
          </cell>
          <cell r="G341">
            <v>45665</v>
          </cell>
          <cell r="H341">
            <v>0</v>
          </cell>
          <cell r="O341">
            <v>3210</v>
          </cell>
        </row>
        <row r="342">
          <cell r="A342">
            <v>45665</v>
          </cell>
          <cell r="C342" t="str">
            <v>VENTAS MOSTRADOR</v>
          </cell>
          <cell r="F342">
            <v>45665</v>
          </cell>
          <cell r="G342">
            <v>45665</v>
          </cell>
          <cell r="H342">
            <v>0</v>
          </cell>
          <cell r="O342">
            <v>5310</v>
          </cell>
        </row>
        <row r="343">
          <cell r="A343">
            <v>45665</v>
          </cell>
          <cell r="C343" t="str">
            <v>VENTAS MOSTRADOR</v>
          </cell>
          <cell r="F343">
            <v>45665</v>
          </cell>
          <cell r="G343">
            <v>45665</v>
          </cell>
          <cell r="H343">
            <v>0</v>
          </cell>
          <cell r="O343">
            <v>5250</v>
          </cell>
        </row>
        <row r="344">
          <cell r="A344">
            <v>45665</v>
          </cell>
          <cell r="C344" t="str">
            <v>VENTAS MOSTRADOR</v>
          </cell>
          <cell r="F344">
            <v>45665</v>
          </cell>
          <cell r="G344">
            <v>45665</v>
          </cell>
          <cell r="H344">
            <v>0</v>
          </cell>
          <cell r="O344">
            <v>9000</v>
          </cell>
        </row>
        <row r="345">
          <cell r="A345">
            <v>45665</v>
          </cell>
          <cell r="C345" t="str">
            <v>VENTAS MOSTRADOR</v>
          </cell>
          <cell r="F345">
            <v>45665</v>
          </cell>
          <cell r="G345">
            <v>45665</v>
          </cell>
          <cell r="H345">
            <v>0</v>
          </cell>
          <cell r="O345">
            <v>9000</v>
          </cell>
        </row>
        <row r="346">
          <cell r="A346">
            <v>45665</v>
          </cell>
          <cell r="C346" t="str">
            <v>VENTAS MOSTRADOR</v>
          </cell>
          <cell r="F346">
            <v>45665</v>
          </cell>
          <cell r="G346">
            <v>45665</v>
          </cell>
          <cell r="H346">
            <v>0</v>
          </cell>
          <cell r="O346">
            <v>10800</v>
          </cell>
        </row>
        <row r="347">
          <cell r="A347">
            <v>45665</v>
          </cell>
          <cell r="C347" t="str">
            <v>VENTAS MOSTRADOR</v>
          </cell>
          <cell r="F347">
            <v>45665</v>
          </cell>
          <cell r="G347">
            <v>45665</v>
          </cell>
          <cell r="H347">
            <v>0</v>
          </cell>
          <cell r="O347">
            <v>17850</v>
          </cell>
        </row>
        <row r="348">
          <cell r="A348">
            <v>45665</v>
          </cell>
          <cell r="C348" t="str">
            <v>VENTAS MOSTRADOR</v>
          </cell>
          <cell r="F348">
            <v>45665</v>
          </cell>
          <cell r="G348">
            <v>45665</v>
          </cell>
          <cell r="H348">
            <v>0</v>
          </cell>
          <cell r="O348">
            <v>28560</v>
          </cell>
        </row>
        <row r="349">
          <cell r="A349">
            <v>45665</v>
          </cell>
          <cell r="C349" t="str">
            <v>VENTAS MOSTRADOR</v>
          </cell>
          <cell r="F349">
            <v>45665</v>
          </cell>
          <cell r="G349">
            <v>45665</v>
          </cell>
          <cell r="H349">
            <v>0</v>
          </cell>
          <cell r="O349">
            <v>34100</v>
          </cell>
        </row>
        <row r="350">
          <cell r="A350">
            <v>45665</v>
          </cell>
          <cell r="C350" t="str">
            <v>VENTAS MOSTRADOR</v>
          </cell>
          <cell r="F350">
            <v>45665</v>
          </cell>
          <cell r="G350">
            <v>45665</v>
          </cell>
          <cell r="H350">
            <v>0</v>
          </cell>
          <cell r="O350">
            <v>200000</v>
          </cell>
        </row>
        <row r="351">
          <cell r="A351">
            <v>45665</v>
          </cell>
          <cell r="C351" t="str">
            <v>VENTAS MOSTRADOR</v>
          </cell>
          <cell r="F351">
            <v>45665</v>
          </cell>
          <cell r="G351">
            <v>45665</v>
          </cell>
          <cell r="H351">
            <v>0</v>
          </cell>
          <cell r="O351">
            <v>144236</v>
          </cell>
        </row>
        <row r="352">
          <cell r="A352">
            <v>45665</v>
          </cell>
          <cell r="C352" t="str">
            <v>VENTAS MOSTRADOR</v>
          </cell>
          <cell r="F352">
            <v>45665</v>
          </cell>
          <cell r="G352">
            <v>45665</v>
          </cell>
          <cell r="H352">
            <v>0</v>
          </cell>
          <cell r="O352">
            <v>248261</v>
          </cell>
        </row>
        <row r="353">
          <cell r="A353">
            <v>45665</v>
          </cell>
          <cell r="C353" t="str">
            <v>VENTAS MOSTRADOR</v>
          </cell>
          <cell r="F353">
            <v>45665</v>
          </cell>
          <cell r="G353">
            <v>45665</v>
          </cell>
          <cell r="H353">
            <v>0</v>
          </cell>
          <cell r="O353">
            <v>11070</v>
          </cell>
        </row>
        <row r="354">
          <cell r="A354">
            <v>45665</v>
          </cell>
          <cell r="C354" t="str">
            <v>VENTAS MOSTRADOR</v>
          </cell>
          <cell r="F354">
            <v>45665</v>
          </cell>
          <cell r="G354">
            <v>45665</v>
          </cell>
          <cell r="H354">
            <v>0</v>
          </cell>
          <cell r="O354">
            <v>73720</v>
          </cell>
        </row>
        <row r="355">
          <cell r="A355">
            <v>45666</v>
          </cell>
          <cell r="C355" t="str">
            <v>ALIMENTOS BENAL SAS</v>
          </cell>
          <cell r="F355">
            <v>45638</v>
          </cell>
          <cell r="G355">
            <v>45668</v>
          </cell>
          <cell r="H355">
            <v>-1</v>
          </cell>
          <cell r="O355">
            <v>9907500</v>
          </cell>
        </row>
        <row r="356">
          <cell r="A356">
            <v>45666</v>
          </cell>
          <cell r="C356" t="str">
            <v>BACO FOODS COLOMBIA S.A.S</v>
          </cell>
          <cell r="F356">
            <v>45616</v>
          </cell>
          <cell r="G356">
            <v>45646</v>
          </cell>
          <cell r="H356">
            <v>21</v>
          </cell>
          <cell r="O356">
            <v>140000</v>
          </cell>
        </row>
        <row r="357">
          <cell r="A357">
            <v>45666</v>
          </cell>
          <cell r="C357" t="str">
            <v>BACO FOODS COLOMBIA S.A.S</v>
          </cell>
          <cell r="F357">
            <v>45618</v>
          </cell>
          <cell r="G357">
            <v>45648</v>
          </cell>
          <cell r="H357">
            <v>19</v>
          </cell>
          <cell r="O357">
            <v>1045250</v>
          </cell>
        </row>
        <row r="358">
          <cell r="A358">
            <v>45666</v>
          </cell>
          <cell r="C358" t="str">
            <v>BACO FOODS COLOMBIA S.A.S</v>
          </cell>
          <cell r="F358">
            <v>45621</v>
          </cell>
          <cell r="G358">
            <v>45651</v>
          </cell>
          <cell r="H358">
            <v>16</v>
          </cell>
          <cell r="O358">
            <v>282625</v>
          </cell>
        </row>
        <row r="359">
          <cell r="A359">
            <v>45666</v>
          </cell>
          <cell r="C359" t="str">
            <v>BACO FOODS COLOMBIA S.A.S</v>
          </cell>
          <cell r="F359">
            <v>45623</v>
          </cell>
          <cell r="G359">
            <v>45653</v>
          </cell>
          <cell r="H359">
            <v>14</v>
          </cell>
          <cell r="O359">
            <v>140000</v>
          </cell>
        </row>
        <row r="360">
          <cell r="A360">
            <v>45666</v>
          </cell>
          <cell r="C360" t="str">
            <v>BACO FOODS COLOMBIA S.A.S</v>
          </cell>
          <cell r="F360">
            <v>45630</v>
          </cell>
          <cell r="G360">
            <v>45660</v>
          </cell>
          <cell r="H360">
            <v>7</v>
          </cell>
          <cell r="O360">
            <v>281750</v>
          </cell>
        </row>
        <row r="361">
          <cell r="A361">
            <v>45666</v>
          </cell>
          <cell r="C361" t="str">
            <v>BACO FOODS COLOMBIA S.A.S</v>
          </cell>
          <cell r="F361">
            <v>45631</v>
          </cell>
          <cell r="G361">
            <v>45661</v>
          </cell>
          <cell r="H361">
            <v>6</v>
          </cell>
          <cell r="O361">
            <v>280000</v>
          </cell>
        </row>
        <row r="362">
          <cell r="A362">
            <v>45666</v>
          </cell>
          <cell r="C362" t="str">
            <v>BACO FOODS COLOMBIA S.A.S</v>
          </cell>
          <cell r="F362">
            <v>45633</v>
          </cell>
          <cell r="G362">
            <v>45663</v>
          </cell>
          <cell r="H362">
            <v>4</v>
          </cell>
          <cell r="O362">
            <v>180250</v>
          </cell>
        </row>
        <row r="363">
          <cell r="A363">
            <v>45666</v>
          </cell>
          <cell r="C363" t="str">
            <v>CANAL DIGITAL</v>
          </cell>
          <cell r="F363">
            <v>45666</v>
          </cell>
          <cell r="G363">
            <v>45667</v>
          </cell>
          <cell r="H363">
            <v>0</v>
          </cell>
          <cell r="O363">
            <v>116800</v>
          </cell>
        </row>
        <row r="364">
          <cell r="A364">
            <v>45666</v>
          </cell>
          <cell r="C364" t="str">
            <v>MANAKAO SAS</v>
          </cell>
          <cell r="F364">
            <v>45624</v>
          </cell>
          <cell r="G364">
            <v>45654</v>
          </cell>
          <cell r="H364">
            <v>13</v>
          </cell>
          <cell r="O364">
            <v>5200000</v>
          </cell>
        </row>
        <row r="365">
          <cell r="A365">
            <v>45666</v>
          </cell>
          <cell r="C365" t="str">
            <v>JHOAN MORALES</v>
          </cell>
          <cell r="F365">
            <v>45666</v>
          </cell>
          <cell r="G365">
            <v>45666</v>
          </cell>
          <cell r="H365">
            <v>0</v>
          </cell>
          <cell r="O365">
            <v>588400</v>
          </cell>
        </row>
        <row r="366">
          <cell r="A366">
            <v>45666</v>
          </cell>
          <cell r="C366" t="str">
            <v>INVERSIONES AGROPECUARIA VIVAS</v>
          </cell>
          <cell r="F366">
            <v>45666</v>
          </cell>
          <cell r="G366">
            <v>45666</v>
          </cell>
          <cell r="H366">
            <v>0</v>
          </cell>
          <cell r="O366">
            <v>1938950</v>
          </cell>
        </row>
        <row r="367">
          <cell r="A367">
            <v>45666</v>
          </cell>
          <cell r="C367" t="str">
            <v>PAULA JINNET ARDILA GOMEZ</v>
          </cell>
          <cell r="F367">
            <v>45665</v>
          </cell>
          <cell r="G367">
            <v>45666</v>
          </cell>
          <cell r="H367">
            <v>1</v>
          </cell>
          <cell r="O367">
            <v>198572</v>
          </cell>
        </row>
        <row r="368">
          <cell r="A368">
            <v>45666</v>
          </cell>
          <cell r="C368" t="str">
            <v>PAULA JINNET ARDILA GOMEZ</v>
          </cell>
          <cell r="F368">
            <v>45665</v>
          </cell>
          <cell r="G368">
            <v>45666</v>
          </cell>
          <cell r="H368">
            <v>1</v>
          </cell>
          <cell r="O368">
            <v>226928</v>
          </cell>
        </row>
        <row r="369">
          <cell r="A369">
            <v>45666</v>
          </cell>
          <cell r="C369" t="str">
            <v>CANTINA LA 15 SAS</v>
          </cell>
          <cell r="F369">
            <v>45644</v>
          </cell>
          <cell r="G369">
            <v>45664</v>
          </cell>
          <cell r="H369">
            <v>3</v>
          </cell>
          <cell r="O369">
            <v>3584486.2179999999</v>
          </cell>
        </row>
        <row r="370">
          <cell r="A370">
            <v>45666</v>
          </cell>
          <cell r="C370" t="str">
            <v>PATRICIA  CHAPARRO AMEZQUITA</v>
          </cell>
          <cell r="F370">
            <v>45666</v>
          </cell>
          <cell r="G370">
            <v>45674</v>
          </cell>
          <cell r="H370">
            <v>-7</v>
          </cell>
          <cell r="O370">
            <v>995150</v>
          </cell>
        </row>
        <row r="371">
          <cell r="A371">
            <v>45666</v>
          </cell>
          <cell r="C371" t="str">
            <v>WALTER  BECERRA</v>
          </cell>
          <cell r="F371">
            <v>45666</v>
          </cell>
          <cell r="G371">
            <v>45667</v>
          </cell>
          <cell r="H371">
            <v>0</v>
          </cell>
          <cell r="O371">
            <v>453700</v>
          </cell>
        </row>
        <row r="372">
          <cell r="A372">
            <v>45666</v>
          </cell>
          <cell r="C372" t="str">
            <v>GRUPO VEZA S.A.S</v>
          </cell>
          <cell r="F372">
            <v>45661</v>
          </cell>
          <cell r="G372">
            <v>45662</v>
          </cell>
          <cell r="H372">
            <v>5</v>
          </cell>
          <cell r="O372">
            <v>1108500</v>
          </cell>
        </row>
        <row r="373">
          <cell r="A373">
            <v>45666</v>
          </cell>
          <cell r="C373" t="str">
            <v>PEYBU SAS</v>
          </cell>
          <cell r="F373">
            <v>45632</v>
          </cell>
          <cell r="G373">
            <v>45662</v>
          </cell>
          <cell r="H373">
            <v>5</v>
          </cell>
          <cell r="O373">
            <v>1060510</v>
          </cell>
        </row>
        <row r="374">
          <cell r="A374">
            <v>45666</v>
          </cell>
          <cell r="C374" t="str">
            <v>PEYBU SAS</v>
          </cell>
          <cell r="F374">
            <v>45625</v>
          </cell>
          <cell r="G374">
            <v>45655</v>
          </cell>
          <cell r="H374">
            <v>12</v>
          </cell>
          <cell r="O374">
            <v>1289804</v>
          </cell>
        </row>
        <row r="375">
          <cell r="A375">
            <v>45666</v>
          </cell>
          <cell r="C375" t="str">
            <v>PEYBU SAS</v>
          </cell>
          <cell r="F375">
            <v>45625</v>
          </cell>
          <cell r="G375">
            <v>45655</v>
          </cell>
          <cell r="H375">
            <v>12</v>
          </cell>
          <cell r="O375">
            <v>1411631.55</v>
          </cell>
        </row>
        <row r="376">
          <cell r="A376">
            <v>45666</v>
          </cell>
          <cell r="C376" t="str">
            <v>PEYBU SAS</v>
          </cell>
          <cell r="F376">
            <v>45631</v>
          </cell>
          <cell r="G376">
            <v>45661</v>
          </cell>
          <cell r="H376">
            <v>6</v>
          </cell>
          <cell r="O376">
            <v>3321342.4789999998</v>
          </cell>
        </row>
        <row r="377">
          <cell r="A377">
            <v>45666</v>
          </cell>
          <cell r="C377" t="str">
            <v>INFARTO SAS</v>
          </cell>
          <cell r="F377">
            <v>45653</v>
          </cell>
          <cell r="G377">
            <v>45673</v>
          </cell>
          <cell r="H377">
            <v>-6</v>
          </cell>
          <cell r="O377">
            <v>775476.18200000003</v>
          </cell>
        </row>
        <row r="378">
          <cell r="A378">
            <v>45666</v>
          </cell>
          <cell r="C378" t="str">
            <v>VENTAS MOSTRADOR</v>
          </cell>
          <cell r="F378">
            <v>45666</v>
          </cell>
          <cell r="G378">
            <v>45666</v>
          </cell>
          <cell r="H378">
            <v>0</v>
          </cell>
          <cell r="O378">
            <v>21480</v>
          </cell>
        </row>
        <row r="379">
          <cell r="A379">
            <v>45666</v>
          </cell>
          <cell r="C379" t="str">
            <v>VENTAS MOSTRADOR</v>
          </cell>
          <cell r="F379">
            <v>45666</v>
          </cell>
          <cell r="G379">
            <v>45666</v>
          </cell>
          <cell r="H379">
            <v>0</v>
          </cell>
          <cell r="O379">
            <v>204462</v>
          </cell>
        </row>
        <row r="380">
          <cell r="A380">
            <v>45666</v>
          </cell>
          <cell r="C380" t="str">
            <v>VENTAS MOSTRADOR</v>
          </cell>
          <cell r="F380">
            <v>45666</v>
          </cell>
          <cell r="G380">
            <v>45666</v>
          </cell>
          <cell r="H380">
            <v>0</v>
          </cell>
          <cell r="O380">
            <v>74268</v>
          </cell>
        </row>
        <row r="381">
          <cell r="A381">
            <v>45666</v>
          </cell>
          <cell r="C381" t="str">
            <v>VENTAS MOSTRADOR</v>
          </cell>
          <cell r="F381">
            <v>45666</v>
          </cell>
          <cell r="G381">
            <v>45666</v>
          </cell>
          <cell r="H381">
            <v>0</v>
          </cell>
          <cell r="O381">
            <v>250000</v>
          </cell>
        </row>
        <row r="382">
          <cell r="A382">
            <v>45666</v>
          </cell>
          <cell r="C382" t="str">
            <v>VENTAS MOSTRADOR</v>
          </cell>
          <cell r="F382">
            <v>45666</v>
          </cell>
          <cell r="G382">
            <v>45666</v>
          </cell>
          <cell r="H382">
            <v>0</v>
          </cell>
          <cell r="O382">
            <v>223505</v>
          </cell>
        </row>
        <row r="383">
          <cell r="A383">
            <v>45666</v>
          </cell>
          <cell r="C383" t="str">
            <v>VENTAS MOSTRADOR</v>
          </cell>
          <cell r="F383">
            <v>45666</v>
          </cell>
          <cell r="G383">
            <v>45666</v>
          </cell>
          <cell r="H383">
            <v>0</v>
          </cell>
          <cell r="O383">
            <v>300000</v>
          </cell>
        </row>
        <row r="384">
          <cell r="A384">
            <v>45666</v>
          </cell>
          <cell r="C384" t="str">
            <v>INVERSIONES TRES MILAGROS SAS</v>
          </cell>
          <cell r="F384">
            <v>45664</v>
          </cell>
          <cell r="G384">
            <v>45665</v>
          </cell>
          <cell r="H384">
            <v>2</v>
          </cell>
          <cell r="O384">
            <v>318200</v>
          </cell>
        </row>
        <row r="385">
          <cell r="A385">
            <v>45666</v>
          </cell>
          <cell r="C385" t="str">
            <v>LUIS ANTONIO TOVAR ARIAS</v>
          </cell>
          <cell r="F385">
            <v>45666</v>
          </cell>
          <cell r="G385">
            <v>45667</v>
          </cell>
          <cell r="H385">
            <v>0</v>
          </cell>
          <cell r="O385">
            <v>261450</v>
          </cell>
        </row>
        <row r="386">
          <cell r="A386">
            <v>45666</v>
          </cell>
          <cell r="C386" t="str">
            <v>VENTAS MOSTRADOR</v>
          </cell>
          <cell r="F386">
            <v>45666</v>
          </cell>
          <cell r="G386">
            <v>45666</v>
          </cell>
          <cell r="H386">
            <v>0</v>
          </cell>
          <cell r="O386">
            <v>2230750</v>
          </cell>
        </row>
        <row r="387">
          <cell r="A387">
            <v>45666</v>
          </cell>
          <cell r="C387" t="str">
            <v>VENTAS MOSTRADOR</v>
          </cell>
          <cell r="F387">
            <v>45666</v>
          </cell>
          <cell r="G387">
            <v>45666</v>
          </cell>
          <cell r="H387">
            <v>0</v>
          </cell>
          <cell r="O387">
            <v>145260</v>
          </cell>
        </row>
        <row r="388">
          <cell r="A388">
            <v>45666</v>
          </cell>
          <cell r="C388" t="str">
            <v>VENTAS MOSTRADOR</v>
          </cell>
          <cell r="F388">
            <v>45666</v>
          </cell>
          <cell r="G388">
            <v>45666</v>
          </cell>
          <cell r="H388">
            <v>0</v>
          </cell>
          <cell r="O388">
            <v>174718</v>
          </cell>
        </row>
        <row r="389">
          <cell r="A389">
            <v>45666</v>
          </cell>
          <cell r="C389" t="str">
            <v>VENTAS MOSTRADOR</v>
          </cell>
          <cell r="F389">
            <v>45666</v>
          </cell>
          <cell r="G389">
            <v>45666</v>
          </cell>
          <cell r="H389">
            <v>0</v>
          </cell>
          <cell r="O389">
            <v>19525</v>
          </cell>
        </row>
        <row r="390">
          <cell r="A390">
            <v>45666</v>
          </cell>
          <cell r="C390" t="str">
            <v>VENTAS MOSTRADOR</v>
          </cell>
          <cell r="F390">
            <v>45666</v>
          </cell>
          <cell r="G390">
            <v>45666</v>
          </cell>
          <cell r="H390">
            <v>0</v>
          </cell>
          <cell r="O390">
            <v>24170</v>
          </cell>
        </row>
        <row r="391">
          <cell r="A391">
            <v>45666</v>
          </cell>
          <cell r="C391" t="str">
            <v>VENTAS MOSTRADOR</v>
          </cell>
          <cell r="F391">
            <v>45666</v>
          </cell>
          <cell r="G391">
            <v>45666</v>
          </cell>
          <cell r="H391">
            <v>0</v>
          </cell>
          <cell r="O391">
            <v>18345</v>
          </cell>
        </row>
        <row r="392">
          <cell r="A392">
            <v>45666</v>
          </cell>
          <cell r="C392" t="str">
            <v>WHITE COMPANY SAS</v>
          </cell>
          <cell r="F392">
            <v>45666</v>
          </cell>
          <cell r="G392">
            <v>45667</v>
          </cell>
          <cell r="H392">
            <v>0</v>
          </cell>
          <cell r="O392">
            <v>1168400</v>
          </cell>
        </row>
        <row r="393">
          <cell r="A393">
            <v>45667</v>
          </cell>
          <cell r="C393" t="str">
            <v>CAJA COLOMBIANA DE SUBSIDIO FAMILIAR COLSUBSIDIO</v>
          </cell>
          <cell r="F393">
            <v>45639</v>
          </cell>
          <cell r="G393">
            <v>45669</v>
          </cell>
          <cell r="H393">
            <v>6</v>
          </cell>
          <cell r="O393">
            <v>78075.423999999999</v>
          </cell>
        </row>
        <row r="394">
          <cell r="A394">
            <v>45667</v>
          </cell>
          <cell r="C394" t="str">
            <v>CAJA COLOMBIANA DE SUBSIDIO FAMILIAR COLSUBSIDIO</v>
          </cell>
          <cell r="F394">
            <v>45605</v>
          </cell>
          <cell r="G394">
            <v>45635</v>
          </cell>
          <cell r="H394">
            <v>40</v>
          </cell>
          <cell r="O394">
            <v>1884300.7069999999</v>
          </cell>
        </row>
        <row r="395">
          <cell r="A395">
            <v>45667</v>
          </cell>
          <cell r="C395" t="str">
            <v>CAJA COLOMBIANA DE SUBSIDIO FAMILIAR COLSUBSIDIO</v>
          </cell>
          <cell r="F395">
            <v>45605</v>
          </cell>
          <cell r="G395">
            <v>45635</v>
          </cell>
          <cell r="H395">
            <v>40</v>
          </cell>
          <cell r="O395">
            <v>2116158.6821599999</v>
          </cell>
        </row>
        <row r="396">
          <cell r="A396">
            <v>45667</v>
          </cell>
          <cell r="C396" t="str">
            <v>CAJA COLOMBIANA DE SUBSIDIO FAMILIAR COLSUBSIDIO</v>
          </cell>
          <cell r="F396">
            <v>45615</v>
          </cell>
          <cell r="G396">
            <v>45645</v>
          </cell>
          <cell r="H396">
            <v>30</v>
          </cell>
          <cell r="O396">
            <v>2238595.68572</v>
          </cell>
        </row>
        <row r="397">
          <cell r="A397">
            <v>45667</v>
          </cell>
          <cell r="C397" t="str">
            <v>CAJA COLOMBIANA DE SUBSIDIO FAMILIAR COLSUBSIDIO</v>
          </cell>
          <cell r="F397">
            <v>45615</v>
          </cell>
          <cell r="G397">
            <v>45645</v>
          </cell>
          <cell r="H397">
            <v>30</v>
          </cell>
          <cell r="O397">
            <v>351614.26536000002</v>
          </cell>
        </row>
        <row r="398">
          <cell r="A398">
            <v>45667</v>
          </cell>
          <cell r="C398" t="str">
            <v>CAJA COLOMBIANA DE SUBSIDIO FAMILIAR COLSUBSIDIO</v>
          </cell>
          <cell r="F398">
            <v>45616</v>
          </cell>
          <cell r="G398">
            <v>45646</v>
          </cell>
          <cell r="H398">
            <v>29</v>
          </cell>
          <cell r="O398">
            <v>2261106.1051599998</v>
          </cell>
        </row>
        <row r="399">
          <cell r="A399">
            <v>45667</v>
          </cell>
          <cell r="C399" t="str">
            <v>CAJA COLOMBIANA DE SUBSIDIO FAMILIAR COLSUBSIDIO</v>
          </cell>
          <cell r="F399">
            <v>45618</v>
          </cell>
          <cell r="G399">
            <v>45648</v>
          </cell>
          <cell r="H399">
            <v>27</v>
          </cell>
          <cell r="O399">
            <v>3563585.4240000001</v>
          </cell>
        </row>
        <row r="400">
          <cell r="A400">
            <v>45667</v>
          </cell>
          <cell r="C400" t="str">
            <v>CAJA COLOMBIANA DE SUBSIDIO FAMILIAR COLSUBSIDIO</v>
          </cell>
          <cell r="F400">
            <v>45625</v>
          </cell>
          <cell r="G400">
            <v>45655</v>
          </cell>
          <cell r="H400">
            <v>20</v>
          </cell>
          <cell r="O400">
            <v>372202.67499999999</v>
          </cell>
        </row>
        <row r="401">
          <cell r="A401">
            <v>45667</v>
          </cell>
          <cell r="C401" t="str">
            <v>CAJA COLOMBIANA DE SUBSIDIO FAMILIAR COLSUBSIDIO</v>
          </cell>
          <cell r="F401">
            <v>45625</v>
          </cell>
          <cell r="G401">
            <v>45655</v>
          </cell>
          <cell r="H401">
            <v>20</v>
          </cell>
          <cell r="O401">
            <v>1866689.777</v>
          </cell>
        </row>
        <row r="402">
          <cell r="A402">
            <v>45667</v>
          </cell>
          <cell r="C402" t="str">
            <v>CAJA COLOMBIANA DE SUBSIDIO FAMILIAR COLSUBSIDIO</v>
          </cell>
          <cell r="F402">
            <v>45626</v>
          </cell>
          <cell r="G402">
            <v>45656</v>
          </cell>
          <cell r="H402">
            <v>19</v>
          </cell>
          <cell r="O402">
            <v>8037641.82816</v>
          </cell>
        </row>
        <row r="403">
          <cell r="A403">
            <v>45667</v>
          </cell>
          <cell r="C403" t="str">
            <v>CAJA COLOMBIANA DE SUBSIDIO FAMILIAR COLSUBSIDIO</v>
          </cell>
          <cell r="F403">
            <v>45636</v>
          </cell>
          <cell r="G403">
            <v>45666</v>
          </cell>
          <cell r="H403">
            <v>9</v>
          </cell>
          <cell r="O403">
            <v>6644673.75</v>
          </cell>
        </row>
        <row r="404">
          <cell r="A404">
            <v>45667</v>
          </cell>
          <cell r="C404" t="str">
            <v>CAJA COLOMBIANA DE SUBSIDIO FAMILIAR COLSUBSIDIO</v>
          </cell>
          <cell r="F404">
            <v>45636</v>
          </cell>
          <cell r="G404">
            <v>45666</v>
          </cell>
          <cell r="H404">
            <v>9</v>
          </cell>
          <cell r="O404">
            <v>6867998.2829999998</v>
          </cell>
        </row>
        <row r="405">
          <cell r="A405">
            <v>45667</v>
          </cell>
          <cell r="C405" t="str">
            <v>CAJA COLOMBIANA DE SUBSIDIO FAMILIAR COLSUBSIDIO</v>
          </cell>
          <cell r="F405">
            <v>45639</v>
          </cell>
          <cell r="G405">
            <v>45669</v>
          </cell>
          <cell r="H405">
            <v>6</v>
          </cell>
          <cell r="O405">
            <v>357513</v>
          </cell>
        </row>
        <row r="406">
          <cell r="A406">
            <v>45667</v>
          </cell>
          <cell r="C406" t="str">
            <v>CAJA COLOMBIANA DE SUBSIDIO FAMILIAR COLSUBSIDIO</v>
          </cell>
          <cell r="F406">
            <v>45639</v>
          </cell>
          <cell r="G406">
            <v>45669</v>
          </cell>
          <cell r="H406">
            <v>6</v>
          </cell>
          <cell r="O406">
            <v>172731</v>
          </cell>
        </row>
        <row r="407">
          <cell r="A407">
            <v>45667</v>
          </cell>
          <cell r="C407" t="str">
            <v>CAJA COLOMBIANA DE SUBSIDIO FAMILIAR COLSUBSIDIO</v>
          </cell>
          <cell r="F407">
            <v>45639</v>
          </cell>
          <cell r="G407">
            <v>45669</v>
          </cell>
          <cell r="H407">
            <v>6</v>
          </cell>
          <cell r="O407">
            <v>6008869.8609999996</v>
          </cell>
        </row>
        <row r="408">
          <cell r="A408">
            <v>45667</v>
          </cell>
          <cell r="C408" t="str">
            <v>CAJA COLOMBIANA DE SUBSIDIO FAMILIAR COLSUBSIDIO</v>
          </cell>
          <cell r="F408">
            <v>45639</v>
          </cell>
          <cell r="G408">
            <v>45669</v>
          </cell>
          <cell r="H408">
            <v>6</v>
          </cell>
          <cell r="O408">
            <v>203095.68840000001</v>
          </cell>
        </row>
        <row r="409">
          <cell r="A409">
            <v>45667</v>
          </cell>
          <cell r="C409" t="str">
            <v>CAJA COLOMBIANA DE SUBSIDIO FAMILIAR COLSUBSIDIO</v>
          </cell>
          <cell r="F409">
            <v>45639</v>
          </cell>
          <cell r="G409">
            <v>45669</v>
          </cell>
          <cell r="H409">
            <v>6</v>
          </cell>
          <cell r="O409">
            <v>10213888.710999999</v>
          </cell>
        </row>
        <row r="410">
          <cell r="A410">
            <v>45667</v>
          </cell>
          <cell r="C410" t="str">
            <v>CAJA COLOMBIANA DE SUBSIDIO FAMILIAR COLSUBSIDIO</v>
          </cell>
          <cell r="F410">
            <v>45642</v>
          </cell>
          <cell r="G410">
            <v>45672</v>
          </cell>
          <cell r="H410">
            <v>3</v>
          </cell>
          <cell r="O410">
            <v>572360.57640000002</v>
          </cell>
        </row>
        <row r="411">
          <cell r="A411">
            <v>45667</v>
          </cell>
          <cell r="C411" t="str">
            <v>CAJA COLOMBIANA DE SUBSIDIO FAMILIAR COLSUBSIDIO</v>
          </cell>
          <cell r="F411">
            <v>45642</v>
          </cell>
          <cell r="G411">
            <v>45672</v>
          </cell>
          <cell r="H411">
            <v>3</v>
          </cell>
          <cell r="O411">
            <v>462825.935</v>
          </cell>
        </row>
        <row r="412">
          <cell r="A412">
            <v>45667</v>
          </cell>
          <cell r="C412" t="str">
            <v>CAJA COLOMBIANA DE SUBSIDIO FAMILIAR COLSUBSIDIO</v>
          </cell>
          <cell r="F412">
            <v>45642</v>
          </cell>
          <cell r="G412">
            <v>45672</v>
          </cell>
          <cell r="H412">
            <v>3</v>
          </cell>
          <cell r="O412">
            <v>65700</v>
          </cell>
        </row>
        <row r="413">
          <cell r="A413">
            <v>45667</v>
          </cell>
          <cell r="C413" t="str">
            <v>CAJA COLOMBIANA DE SUBSIDIO FAMILIAR COLSUBSIDIO</v>
          </cell>
          <cell r="F413">
            <v>45642</v>
          </cell>
          <cell r="G413">
            <v>45672</v>
          </cell>
          <cell r="H413">
            <v>3</v>
          </cell>
          <cell r="O413">
            <v>151825</v>
          </cell>
        </row>
        <row r="414">
          <cell r="A414">
            <v>45667</v>
          </cell>
          <cell r="C414" t="str">
            <v>CAJA COLOMBIANA DE SUBSIDIO FAMILIAR COLSUBSIDIO</v>
          </cell>
          <cell r="F414">
            <v>45642</v>
          </cell>
          <cell r="G414">
            <v>45672</v>
          </cell>
          <cell r="H414">
            <v>3</v>
          </cell>
          <cell r="O414">
            <v>232881.861</v>
          </cell>
        </row>
        <row r="415">
          <cell r="A415">
            <v>45667</v>
          </cell>
          <cell r="C415" t="str">
            <v>CAJA COLOMBIANA DE SUBSIDIO FAMILIAR COLSUBSIDIO</v>
          </cell>
          <cell r="F415">
            <v>45643</v>
          </cell>
          <cell r="G415">
            <v>45673</v>
          </cell>
          <cell r="H415">
            <v>2</v>
          </cell>
          <cell r="O415">
            <v>1922009.8</v>
          </cell>
        </row>
        <row r="416">
          <cell r="A416">
            <v>45667</v>
          </cell>
          <cell r="C416" t="str">
            <v>CAJA COLOMBIANA DE SUBSIDIO FAMILIAR COLSUBSIDIO</v>
          </cell>
          <cell r="F416">
            <v>45643</v>
          </cell>
          <cell r="G416">
            <v>45673</v>
          </cell>
          <cell r="H416">
            <v>2</v>
          </cell>
          <cell r="O416">
            <v>1124823.8700000001</v>
          </cell>
        </row>
        <row r="417">
          <cell r="A417">
            <v>45667</v>
          </cell>
          <cell r="C417" t="str">
            <v>CAJA COLOMBIANA DE SUBSIDIO FAMILIAR COLSUBSIDIO</v>
          </cell>
          <cell r="F417">
            <v>45643</v>
          </cell>
          <cell r="G417">
            <v>45673</v>
          </cell>
          <cell r="H417">
            <v>2</v>
          </cell>
          <cell r="O417">
            <v>649350.51300000004</v>
          </cell>
        </row>
        <row r="418">
          <cell r="A418">
            <v>45667</v>
          </cell>
          <cell r="C418" t="str">
            <v>CAJA COLOMBIANA DE SUBSIDIO FAMILIAR COLSUBSIDIO</v>
          </cell>
          <cell r="F418">
            <v>45643</v>
          </cell>
          <cell r="G418">
            <v>45673</v>
          </cell>
          <cell r="H418">
            <v>2</v>
          </cell>
          <cell r="O418">
            <v>358449.84840000002</v>
          </cell>
        </row>
        <row r="419">
          <cell r="A419">
            <v>45667</v>
          </cell>
          <cell r="C419" t="str">
            <v>CAJA COLOMBIANA DE SUBSIDIO FAMILIAR COLSUBSIDIO</v>
          </cell>
          <cell r="F419">
            <v>45643</v>
          </cell>
          <cell r="G419">
            <v>45673</v>
          </cell>
          <cell r="H419">
            <v>2</v>
          </cell>
          <cell r="O419">
            <v>700587.51</v>
          </cell>
        </row>
        <row r="420">
          <cell r="A420">
            <v>45667</v>
          </cell>
          <cell r="C420" t="str">
            <v>CAJA COLOMBIANA DE SUBSIDIO FAMILIAR COLSUBSIDIO</v>
          </cell>
          <cell r="F420">
            <v>45644</v>
          </cell>
          <cell r="G420">
            <v>45674</v>
          </cell>
          <cell r="H420">
            <v>1</v>
          </cell>
          <cell r="O420">
            <v>778772.47860000003</v>
          </cell>
        </row>
        <row r="421">
          <cell r="A421">
            <v>45667</v>
          </cell>
          <cell r="C421" t="str">
            <v>YAMID MARTIN LOPEZ MENDEZ</v>
          </cell>
          <cell r="F421">
            <v>45666</v>
          </cell>
          <cell r="G421">
            <v>45667</v>
          </cell>
          <cell r="H421">
            <v>0</v>
          </cell>
          <cell r="O421">
            <v>3697400</v>
          </cell>
        </row>
        <row r="422">
          <cell r="A422">
            <v>45667</v>
          </cell>
          <cell r="C422" t="str">
            <v>JORGE  RODRIGUEZ</v>
          </cell>
          <cell r="F422">
            <v>45667</v>
          </cell>
          <cell r="G422">
            <v>45668</v>
          </cell>
          <cell r="H422">
            <v>-1</v>
          </cell>
          <cell r="O422">
            <v>321800</v>
          </cell>
        </row>
        <row r="423">
          <cell r="A423">
            <v>45667</v>
          </cell>
          <cell r="C423" t="str">
            <v>JUAN MANUEL PALLARES ARRIETA</v>
          </cell>
          <cell r="F423">
            <v>45664</v>
          </cell>
          <cell r="G423">
            <v>45665</v>
          </cell>
          <cell r="H423">
            <v>2</v>
          </cell>
          <cell r="O423">
            <v>199500</v>
          </cell>
        </row>
        <row r="424">
          <cell r="A424">
            <v>45667</v>
          </cell>
          <cell r="C424" t="str">
            <v>CASINO EL PORTAL NUEVO HORIZONTE SAS</v>
          </cell>
          <cell r="F424">
            <v>45666</v>
          </cell>
          <cell r="G424">
            <v>45667</v>
          </cell>
          <cell r="H424">
            <v>0</v>
          </cell>
          <cell r="O424">
            <v>282320</v>
          </cell>
        </row>
        <row r="425">
          <cell r="A425">
            <v>45667</v>
          </cell>
          <cell r="C425" t="str">
            <v>CASINO EL PORTAL NUEVO HORIZONTE SAS</v>
          </cell>
          <cell r="F425">
            <v>45666</v>
          </cell>
          <cell r="G425">
            <v>45667</v>
          </cell>
          <cell r="H425">
            <v>0</v>
          </cell>
          <cell r="O425">
            <v>180940</v>
          </cell>
        </row>
        <row r="426">
          <cell r="A426">
            <v>45667</v>
          </cell>
          <cell r="C426" t="str">
            <v>DOROTEA PARRILA SAS</v>
          </cell>
          <cell r="F426">
            <v>45667</v>
          </cell>
          <cell r="G426">
            <v>45668</v>
          </cell>
          <cell r="H426">
            <v>-1</v>
          </cell>
          <cell r="O426">
            <v>1241900</v>
          </cell>
        </row>
        <row r="427">
          <cell r="A427">
            <v>45667</v>
          </cell>
          <cell r="C427" t="str">
            <v>CAROLA CACEROLA SAS</v>
          </cell>
          <cell r="F427">
            <v>45667</v>
          </cell>
          <cell r="G427">
            <v>45668</v>
          </cell>
          <cell r="H427">
            <v>-1</v>
          </cell>
          <cell r="O427">
            <v>309800</v>
          </cell>
        </row>
        <row r="428">
          <cell r="A428">
            <v>45667</v>
          </cell>
          <cell r="C428" t="str">
            <v>INVERSIONES SUPER ROYAL CARIBE SA</v>
          </cell>
          <cell r="F428">
            <v>45640</v>
          </cell>
          <cell r="G428">
            <v>45670</v>
          </cell>
          <cell r="H428">
            <v>-3</v>
          </cell>
          <cell r="O428">
            <v>392600</v>
          </cell>
        </row>
        <row r="429">
          <cell r="A429">
            <v>45667</v>
          </cell>
          <cell r="C429" t="str">
            <v>IVE INVESTING SAS</v>
          </cell>
          <cell r="F429">
            <v>45664</v>
          </cell>
          <cell r="G429">
            <v>45665</v>
          </cell>
          <cell r="H429">
            <v>2</v>
          </cell>
          <cell r="O429">
            <v>92800</v>
          </cell>
        </row>
        <row r="430">
          <cell r="A430">
            <v>45667</v>
          </cell>
          <cell r="C430" t="str">
            <v>IVE INVESTING SAS</v>
          </cell>
          <cell r="F430">
            <v>45666</v>
          </cell>
          <cell r="G430">
            <v>45667</v>
          </cell>
          <cell r="H430">
            <v>0</v>
          </cell>
          <cell r="O430">
            <v>168000</v>
          </cell>
        </row>
        <row r="431">
          <cell r="A431">
            <v>45667</v>
          </cell>
          <cell r="C431" t="str">
            <v>JUAN CARLOS CALA AGUDELO</v>
          </cell>
          <cell r="F431">
            <v>45667</v>
          </cell>
          <cell r="G431">
            <v>45668</v>
          </cell>
          <cell r="H431">
            <v>-1</v>
          </cell>
          <cell r="O431">
            <v>2045400</v>
          </cell>
        </row>
        <row r="432">
          <cell r="A432">
            <v>45667</v>
          </cell>
          <cell r="C432" t="str">
            <v>JOHAN MORAES</v>
          </cell>
          <cell r="F432">
            <v>45667</v>
          </cell>
          <cell r="G432">
            <v>45667</v>
          </cell>
          <cell r="H432">
            <v>0</v>
          </cell>
          <cell r="O432">
            <v>506800</v>
          </cell>
        </row>
        <row r="433">
          <cell r="A433">
            <v>45667</v>
          </cell>
          <cell r="C433" t="str">
            <v>JH VISCERAS DE CERDO S.A.S</v>
          </cell>
          <cell r="F433">
            <v>45657</v>
          </cell>
          <cell r="G433">
            <v>45665</v>
          </cell>
          <cell r="H433">
            <v>-8</v>
          </cell>
          <cell r="O433">
            <v>8159992</v>
          </cell>
        </row>
        <row r="434">
          <cell r="A434">
            <v>45667</v>
          </cell>
          <cell r="C434" t="str">
            <v>FELIPE BECERRA ZAPATA</v>
          </cell>
          <cell r="F434">
            <v>45667</v>
          </cell>
          <cell r="G434">
            <v>45668</v>
          </cell>
          <cell r="H434">
            <v>0</v>
          </cell>
          <cell r="O434">
            <v>334400</v>
          </cell>
        </row>
        <row r="435">
          <cell r="A435">
            <v>45667</v>
          </cell>
          <cell r="C435" t="str">
            <v>LE CABRERA SOCIEDAD POR ACCIONES SIMPLIFICADA</v>
          </cell>
          <cell r="F435">
            <v>45649</v>
          </cell>
          <cell r="G435">
            <v>45664</v>
          </cell>
          <cell r="H435">
            <v>3</v>
          </cell>
          <cell r="O435">
            <v>2984248.8483000002</v>
          </cell>
        </row>
        <row r="436">
          <cell r="A436">
            <v>45667</v>
          </cell>
          <cell r="C436" t="str">
            <v>LE CABRERA SOCIEDAD POR ACCIONES SIMPLIFICADA</v>
          </cell>
          <cell r="F436">
            <v>45653</v>
          </cell>
          <cell r="G436">
            <v>45668</v>
          </cell>
          <cell r="H436">
            <v>-1</v>
          </cell>
          <cell r="O436">
            <v>560046.76749999996</v>
          </cell>
        </row>
        <row r="437">
          <cell r="A437">
            <v>45667</v>
          </cell>
          <cell r="C437" t="str">
            <v>LE CABRERA SOCIEDAD POR ACCIONES SIMPLIFICADA</v>
          </cell>
          <cell r="F437">
            <v>45654</v>
          </cell>
          <cell r="G437">
            <v>45669</v>
          </cell>
          <cell r="H437">
            <v>-2</v>
          </cell>
          <cell r="O437">
            <v>2078608.7849999999</v>
          </cell>
        </row>
        <row r="438">
          <cell r="A438">
            <v>45667</v>
          </cell>
          <cell r="C438" t="str">
            <v>LE CABRERA SOCIEDAD POR ACCIONES SIMPLIFICADA</v>
          </cell>
          <cell r="F438">
            <v>45656</v>
          </cell>
          <cell r="G438">
            <v>45671</v>
          </cell>
          <cell r="H438">
            <v>-4</v>
          </cell>
          <cell r="O438">
            <v>1503499.635</v>
          </cell>
        </row>
        <row r="439">
          <cell r="A439">
            <v>45667</v>
          </cell>
          <cell r="C439" t="str">
            <v>LOVE CHICHARRON S.A.S</v>
          </cell>
          <cell r="F439">
            <v>45657</v>
          </cell>
          <cell r="G439">
            <v>45665</v>
          </cell>
          <cell r="H439">
            <v>2</v>
          </cell>
          <cell r="O439">
            <v>898763.65</v>
          </cell>
        </row>
        <row r="440">
          <cell r="A440">
            <v>45667</v>
          </cell>
          <cell r="C440" t="str">
            <v>LOVE CHICHARRON S.A.S</v>
          </cell>
          <cell r="F440">
            <v>45660</v>
          </cell>
          <cell r="G440">
            <v>45668</v>
          </cell>
          <cell r="H440">
            <v>-1</v>
          </cell>
          <cell r="O440">
            <v>5237227.74</v>
          </cell>
        </row>
        <row r="441">
          <cell r="A441">
            <v>45667</v>
          </cell>
          <cell r="C441" t="str">
            <v>LUZ MARINA PELAYO ORTIZ</v>
          </cell>
          <cell r="F441">
            <v>45667</v>
          </cell>
          <cell r="G441">
            <v>45668</v>
          </cell>
          <cell r="H441">
            <v>-1</v>
          </cell>
          <cell r="O441">
            <v>51000</v>
          </cell>
        </row>
        <row r="442">
          <cell r="A442">
            <v>45667</v>
          </cell>
          <cell r="C442" t="str">
            <v>MERCADOS BM SAS</v>
          </cell>
          <cell r="F442">
            <v>45661</v>
          </cell>
          <cell r="G442">
            <v>45669</v>
          </cell>
          <cell r="H442">
            <v>-2</v>
          </cell>
          <cell r="O442">
            <v>2659444.13</v>
          </cell>
        </row>
        <row r="443">
          <cell r="A443">
            <v>45667</v>
          </cell>
          <cell r="C443" t="str">
            <v>MUNCHER SAS</v>
          </cell>
          <cell r="F443">
            <v>45621</v>
          </cell>
          <cell r="G443">
            <v>45651</v>
          </cell>
          <cell r="H443">
            <v>24</v>
          </cell>
          <cell r="O443">
            <v>540550</v>
          </cell>
        </row>
        <row r="444">
          <cell r="A444">
            <v>45667</v>
          </cell>
          <cell r="C444" t="str">
            <v>NESTOR ABLE NOREÑA</v>
          </cell>
          <cell r="F444">
            <v>45667</v>
          </cell>
          <cell r="G444">
            <v>45667</v>
          </cell>
          <cell r="H444">
            <v>0</v>
          </cell>
          <cell r="O444">
            <v>594700</v>
          </cell>
        </row>
        <row r="445">
          <cell r="A445">
            <v>45667</v>
          </cell>
          <cell r="C445" t="str">
            <v>OSTAK S.A.S</v>
          </cell>
          <cell r="F445">
            <v>45639</v>
          </cell>
          <cell r="G445">
            <v>45669</v>
          </cell>
          <cell r="H445">
            <v>-2</v>
          </cell>
          <cell r="O445">
            <v>200000</v>
          </cell>
        </row>
        <row r="446">
          <cell r="A446">
            <v>45667</v>
          </cell>
          <cell r="C446" t="str">
            <v>OSTAK S.A.S</v>
          </cell>
          <cell r="F446">
            <v>45644</v>
          </cell>
          <cell r="G446">
            <v>45674</v>
          </cell>
          <cell r="H446">
            <v>-7</v>
          </cell>
          <cell r="O446">
            <v>169500</v>
          </cell>
        </row>
        <row r="447">
          <cell r="A447">
            <v>45667</v>
          </cell>
          <cell r="C447" t="str">
            <v>PURA SABROSURA SAS</v>
          </cell>
          <cell r="F447">
            <v>45649</v>
          </cell>
          <cell r="G447">
            <v>45664</v>
          </cell>
          <cell r="H447">
            <v>3</v>
          </cell>
          <cell r="O447">
            <v>238110.12599999999</v>
          </cell>
        </row>
        <row r="448">
          <cell r="A448">
            <v>45667</v>
          </cell>
          <cell r="C448" t="str">
            <v>PURA SABROSURA SAS</v>
          </cell>
          <cell r="F448">
            <v>45652</v>
          </cell>
          <cell r="G448">
            <v>45667</v>
          </cell>
          <cell r="H448">
            <v>0</v>
          </cell>
          <cell r="O448">
            <v>2565733.7039999999</v>
          </cell>
        </row>
        <row r="449">
          <cell r="A449">
            <v>45667</v>
          </cell>
          <cell r="C449" t="str">
            <v>PURA SABROSURA SAS</v>
          </cell>
          <cell r="F449">
            <v>45654</v>
          </cell>
          <cell r="G449">
            <v>45669</v>
          </cell>
          <cell r="H449">
            <v>-2</v>
          </cell>
          <cell r="O449">
            <v>1112475.206</v>
          </cell>
        </row>
        <row r="450">
          <cell r="A450">
            <v>45667</v>
          </cell>
          <cell r="C450" t="str">
            <v>SIPOTE BURRITO S.A</v>
          </cell>
          <cell r="F450">
            <v>45649</v>
          </cell>
          <cell r="G450">
            <v>45679</v>
          </cell>
          <cell r="H450">
            <v>-4</v>
          </cell>
          <cell r="O450">
            <v>12048790.6368</v>
          </cell>
        </row>
        <row r="451">
          <cell r="A451">
            <v>45667</v>
          </cell>
          <cell r="C451" t="str">
            <v>SIPOTE BURRITO S.A</v>
          </cell>
          <cell r="F451">
            <v>45650</v>
          </cell>
          <cell r="G451">
            <v>45680</v>
          </cell>
          <cell r="H451">
            <v>-5</v>
          </cell>
          <cell r="O451">
            <v>3186240</v>
          </cell>
        </row>
        <row r="452">
          <cell r="A452">
            <v>45667</v>
          </cell>
          <cell r="C452" t="str">
            <v>SUPER NUEVO MILENIO SA</v>
          </cell>
          <cell r="F452">
            <v>45643</v>
          </cell>
          <cell r="G452">
            <v>45673</v>
          </cell>
          <cell r="H452">
            <v>-6</v>
          </cell>
          <cell r="O452">
            <v>814560</v>
          </cell>
        </row>
        <row r="453">
          <cell r="A453">
            <v>45667</v>
          </cell>
          <cell r="C453" t="str">
            <v>SUPER NUEVO MILENIO SA</v>
          </cell>
          <cell r="F453">
            <v>45643</v>
          </cell>
          <cell r="G453">
            <v>45673</v>
          </cell>
          <cell r="H453">
            <v>-6</v>
          </cell>
          <cell r="O453">
            <v>159600</v>
          </cell>
        </row>
        <row r="454">
          <cell r="A454">
            <v>45667</v>
          </cell>
          <cell r="C454" t="str">
            <v>SUPER NUEVO MILENIO SA</v>
          </cell>
          <cell r="F454">
            <v>45645</v>
          </cell>
          <cell r="G454">
            <v>45675</v>
          </cell>
          <cell r="H454">
            <v>-8</v>
          </cell>
          <cell r="O454">
            <v>299000</v>
          </cell>
        </row>
        <row r="455">
          <cell r="A455">
            <v>45667</v>
          </cell>
          <cell r="C455" t="str">
            <v>SUPER NUEVO MILENIO SA</v>
          </cell>
          <cell r="F455">
            <v>45646</v>
          </cell>
          <cell r="G455">
            <v>45676</v>
          </cell>
          <cell r="H455">
            <v>-9</v>
          </cell>
          <cell r="O455">
            <v>207100</v>
          </cell>
        </row>
        <row r="456">
          <cell r="A456">
            <v>45667</v>
          </cell>
          <cell r="C456" t="str">
            <v>SUPER NUEVO MILENIO SA</v>
          </cell>
          <cell r="F456">
            <v>45646</v>
          </cell>
          <cell r="G456">
            <v>45676</v>
          </cell>
          <cell r="H456">
            <v>-9</v>
          </cell>
          <cell r="O456">
            <v>190000</v>
          </cell>
        </row>
        <row r="457">
          <cell r="A457">
            <v>45667</v>
          </cell>
          <cell r="C457" t="str">
            <v>SUPER NUEVO MILENIO SA</v>
          </cell>
          <cell r="F457">
            <v>45649</v>
          </cell>
          <cell r="G457">
            <v>45679</v>
          </cell>
          <cell r="H457">
            <v>-12</v>
          </cell>
          <cell r="O457">
            <v>195650</v>
          </cell>
        </row>
        <row r="458">
          <cell r="A458">
            <v>45667</v>
          </cell>
          <cell r="C458" t="str">
            <v>SUPER NUEVO MILENIO SA</v>
          </cell>
          <cell r="F458">
            <v>45652</v>
          </cell>
          <cell r="G458">
            <v>45682</v>
          </cell>
          <cell r="H458">
            <v>-15</v>
          </cell>
          <cell r="O458">
            <v>268000</v>
          </cell>
        </row>
        <row r="459">
          <cell r="A459">
            <v>45667</v>
          </cell>
          <cell r="C459" t="str">
            <v>SUPER NUEVO MILENIO SA</v>
          </cell>
          <cell r="F459">
            <v>45654</v>
          </cell>
          <cell r="G459">
            <v>45684</v>
          </cell>
          <cell r="H459">
            <v>-17</v>
          </cell>
          <cell r="O459">
            <v>231800</v>
          </cell>
        </row>
        <row r="460">
          <cell r="A460">
            <v>45667</v>
          </cell>
          <cell r="C460" t="str">
            <v>SUPER NUEVO MILENIO SA</v>
          </cell>
          <cell r="F460">
            <v>45656</v>
          </cell>
          <cell r="G460">
            <v>45686</v>
          </cell>
          <cell r="H460">
            <v>-19</v>
          </cell>
          <cell r="O460">
            <v>386100</v>
          </cell>
        </row>
        <row r="461">
          <cell r="A461">
            <v>45667</v>
          </cell>
          <cell r="C461" t="str">
            <v>TAKAMI SA</v>
          </cell>
          <cell r="F461">
            <v>45640</v>
          </cell>
          <cell r="G461">
            <v>45670</v>
          </cell>
          <cell r="H461">
            <v>5</v>
          </cell>
          <cell r="O461">
            <v>85000</v>
          </cell>
        </row>
        <row r="462">
          <cell r="A462">
            <v>45667</v>
          </cell>
          <cell r="C462" t="str">
            <v>TAKAMI SA</v>
          </cell>
          <cell r="F462">
            <v>45643</v>
          </cell>
          <cell r="G462">
            <v>45673</v>
          </cell>
          <cell r="H462">
            <v>2</v>
          </cell>
          <cell r="O462">
            <v>1214200</v>
          </cell>
        </row>
        <row r="463">
          <cell r="A463">
            <v>45667</v>
          </cell>
          <cell r="C463" t="str">
            <v>TAKAMI SA</v>
          </cell>
          <cell r="F463">
            <v>45644</v>
          </cell>
          <cell r="G463">
            <v>45674</v>
          </cell>
          <cell r="H463">
            <v>1</v>
          </cell>
          <cell r="O463">
            <v>91800</v>
          </cell>
        </row>
        <row r="464">
          <cell r="A464">
            <v>45667</v>
          </cell>
          <cell r="C464" t="str">
            <v>TAKAMI SA</v>
          </cell>
          <cell r="F464">
            <v>45644</v>
          </cell>
          <cell r="G464">
            <v>45674</v>
          </cell>
          <cell r="H464">
            <v>1</v>
          </cell>
          <cell r="O464">
            <v>55100</v>
          </cell>
        </row>
        <row r="465">
          <cell r="A465">
            <v>45667</v>
          </cell>
          <cell r="C465" t="str">
            <v>TAKAMI SA</v>
          </cell>
          <cell r="F465">
            <v>45644</v>
          </cell>
          <cell r="G465">
            <v>45674</v>
          </cell>
          <cell r="H465">
            <v>1</v>
          </cell>
          <cell r="O465">
            <v>138600</v>
          </cell>
        </row>
        <row r="466">
          <cell r="A466">
            <v>45667</v>
          </cell>
          <cell r="C466" t="str">
            <v>TAKAMI SA</v>
          </cell>
          <cell r="F466">
            <v>45644</v>
          </cell>
          <cell r="G466">
            <v>45674</v>
          </cell>
          <cell r="H466">
            <v>1</v>
          </cell>
          <cell r="O466">
            <v>167200</v>
          </cell>
        </row>
        <row r="467">
          <cell r="A467">
            <v>45667</v>
          </cell>
          <cell r="C467" t="str">
            <v>TAKAMI SA</v>
          </cell>
          <cell r="F467">
            <v>45645</v>
          </cell>
          <cell r="G467">
            <v>45675</v>
          </cell>
          <cell r="H467">
            <v>0</v>
          </cell>
          <cell r="O467">
            <v>403650</v>
          </cell>
        </row>
        <row r="468">
          <cell r="A468">
            <v>45667</v>
          </cell>
          <cell r="C468" t="str">
            <v>TAKAMI SA</v>
          </cell>
          <cell r="F468">
            <v>45645</v>
          </cell>
          <cell r="G468">
            <v>45675</v>
          </cell>
          <cell r="H468">
            <v>0</v>
          </cell>
          <cell r="O468">
            <v>408150</v>
          </cell>
        </row>
        <row r="469">
          <cell r="A469">
            <v>45667</v>
          </cell>
          <cell r="C469" t="str">
            <v>TAKAMI SA</v>
          </cell>
          <cell r="F469">
            <v>45646</v>
          </cell>
          <cell r="G469">
            <v>45676</v>
          </cell>
          <cell r="H469">
            <v>-1</v>
          </cell>
          <cell r="O469">
            <v>512100</v>
          </cell>
        </row>
        <row r="470">
          <cell r="A470">
            <v>45667</v>
          </cell>
          <cell r="C470" t="str">
            <v>TAKAMI SA</v>
          </cell>
          <cell r="F470">
            <v>45646</v>
          </cell>
          <cell r="G470">
            <v>45676</v>
          </cell>
          <cell r="H470">
            <v>-1</v>
          </cell>
          <cell r="O470">
            <v>117800</v>
          </cell>
        </row>
        <row r="471">
          <cell r="A471">
            <v>45667</v>
          </cell>
          <cell r="C471" t="str">
            <v>TAKAMI SA</v>
          </cell>
          <cell r="F471">
            <v>45646</v>
          </cell>
          <cell r="G471">
            <v>45676</v>
          </cell>
          <cell r="H471">
            <v>-1</v>
          </cell>
          <cell r="O471">
            <v>171000</v>
          </cell>
        </row>
        <row r="472">
          <cell r="A472">
            <v>45667</v>
          </cell>
          <cell r="C472" t="str">
            <v>TAKAMI SA</v>
          </cell>
          <cell r="F472">
            <v>45646</v>
          </cell>
          <cell r="G472">
            <v>45676</v>
          </cell>
          <cell r="H472">
            <v>-1</v>
          </cell>
          <cell r="O472">
            <v>106250</v>
          </cell>
        </row>
        <row r="473">
          <cell r="A473">
            <v>45667</v>
          </cell>
          <cell r="C473" t="str">
            <v>TAKAMI SA</v>
          </cell>
          <cell r="F473">
            <v>45646</v>
          </cell>
          <cell r="G473">
            <v>45676</v>
          </cell>
          <cell r="H473">
            <v>-1</v>
          </cell>
          <cell r="O473">
            <v>104500</v>
          </cell>
        </row>
        <row r="474">
          <cell r="A474">
            <v>45667</v>
          </cell>
          <cell r="C474" t="str">
            <v>TAKAMI SA</v>
          </cell>
          <cell r="F474">
            <v>45646</v>
          </cell>
          <cell r="G474">
            <v>45676</v>
          </cell>
          <cell r="H474">
            <v>-1</v>
          </cell>
          <cell r="O474">
            <v>911200</v>
          </cell>
        </row>
        <row r="475">
          <cell r="A475">
            <v>45667</v>
          </cell>
          <cell r="C475" t="str">
            <v>TAKAMI SA</v>
          </cell>
          <cell r="F475">
            <v>45647</v>
          </cell>
          <cell r="G475">
            <v>45677</v>
          </cell>
          <cell r="H475">
            <v>-2</v>
          </cell>
          <cell r="O475">
            <v>93600</v>
          </cell>
        </row>
        <row r="476">
          <cell r="A476">
            <v>45667</v>
          </cell>
          <cell r="C476" t="str">
            <v>TAKAMI SA</v>
          </cell>
          <cell r="F476">
            <v>45647</v>
          </cell>
          <cell r="G476">
            <v>45677</v>
          </cell>
          <cell r="H476">
            <v>-2</v>
          </cell>
          <cell r="O476">
            <v>10881114.911</v>
          </cell>
        </row>
        <row r="477">
          <cell r="A477">
            <v>45667</v>
          </cell>
          <cell r="C477" t="str">
            <v>TAKAMI SA</v>
          </cell>
          <cell r="F477">
            <v>45647</v>
          </cell>
          <cell r="G477">
            <v>45677</v>
          </cell>
          <cell r="H477">
            <v>-2</v>
          </cell>
          <cell r="O477">
            <v>448200</v>
          </cell>
        </row>
        <row r="478">
          <cell r="A478">
            <v>45667</v>
          </cell>
          <cell r="C478" t="str">
            <v>TAKAMI SA</v>
          </cell>
          <cell r="F478">
            <v>45647</v>
          </cell>
          <cell r="G478">
            <v>45677</v>
          </cell>
          <cell r="H478">
            <v>-2</v>
          </cell>
          <cell r="O478">
            <v>57000</v>
          </cell>
        </row>
        <row r="479">
          <cell r="A479">
            <v>45667</v>
          </cell>
          <cell r="C479" t="str">
            <v>TAKAMI SA</v>
          </cell>
          <cell r="F479">
            <v>45647</v>
          </cell>
          <cell r="G479">
            <v>45677</v>
          </cell>
          <cell r="H479">
            <v>-2</v>
          </cell>
          <cell r="O479">
            <v>297000</v>
          </cell>
        </row>
        <row r="480">
          <cell r="A480">
            <v>45667</v>
          </cell>
          <cell r="C480" t="str">
            <v>TAKAMI SA</v>
          </cell>
          <cell r="F480">
            <v>45647</v>
          </cell>
          <cell r="G480">
            <v>45677</v>
          </cell>
          <cell r="H480">
            <v>-2</v>
          </cell>
          <cell r="O480">
            <v>1130900</v>
          </cell>
        </row>
        <row r="481">
          <cell r="A481">
            <v>45667</v>
          </cell>
          <cell r="C481" t="str">
            <v>TAKAMI SA</v>
          </cell>
          <cell r="F481">
            <v>45649</v>
          </cell>
          <cell r="G481">
            <v>45679</v>
          </cell>
          <cell r="H481">
            <v>-4</v>
          </cell>
          <cell r="O481">
            <v>265950</v>
          </cell>
        </row>
        <row r="482">
          <cell r="A482">
            <v>45667</v>
          </cell>
          <cell r="C482" t="str">
            <v>TAKAMI SA</v>
          </cell>
          <cell r="F482">
            <v>45649</v>
          </cell>
          <cell r="G482">
            <v>45679</v>
          </cell>
          <cell r="H482">
            <v>-4</v>
          </cell>
          <cell r="O482">
            <v>95000</v>
          </cell>
        </row>
        <row r="483">
          <cell r="A483">
            <v>45667</v>
          </cell>
          <cell r="C483" t="str">
            <v>TAKAMI SA</v>
          </cell>
          <cell r="F483">
            <v>45649</v>
          </cell>
          <cell r="G483">
            <v>45679</v>
          </cell>
          <cell r="H483">
            <v>-4</v>
          </cell>
          <cell r="O483">
            <v>83600</v>
          </cell>
        </row>
        <row r="484">
          <cell r="A484">
            <v>45667</v>
          </cell>
          <cell r="C484" t="str">
            <v>TAKAMI SA</v>
          </cell>
          <cell r="F484">
            <v>45649</v>
          </cell>
          <cell r="G484">
            <v>45679</v>
          </cell>
          <cell r="H484">
            <v>-4</v>
          </cell>
          <cell r="O484">
            <v>157150</v>
          </cell>
        </row>
        <row r="485">
          <cell r="A485">
            <v>45667</v>
          </cell>
          <cell r="C485" t="str">
            <v>TAKAMI SA</v>
          </cell>
          <cell r="F485">
            <v>45649</v>
          </cell>
          <cell r="G485">
            <v>45679</v>
          </cell>
          <cell r="H485">
            <v>-4</v>
          </cell>
          <cell r="O485">
            <v>152000</v>
          </cell>
        </row>
        <row r="486">
          <cell r="A486">
            <v>45667</v>
          </cell>
          <cell r="C486" t="str">
            <v>TAKAMI SA</v>
          </cell>
          <cell r="F486">
            <v>45649</v>
          </cell>
          <cell r="G486">
            <v>45679</v>
          </cell>
          <cell r="H486">
            <v>-4</v>
          </cell>
          <cell r="O486">
            <v>857700</v>
          </cell>
        </row>
        <row r="487">
          <cell r="A487">
            <v>45667</v>
          </cell>
          <cell r="C487" t="str">
            <v>TAKAMI SA</v>
          </cell>
          <cell r="F487">
            <v>45650</v>
          </cell>
          <cell r="G487">
            <v>45680</v>
          </cell>
          <cell r="H487">
            <v>-5</v>
          </cell>
          <cell r="O487">
            <v>138550</v>
          </cell>
        </row>
        <row r="488">
          <cell r="A488">
            <v>45667</v>
          </cell>
          <cell r="C488" t="str">
            <v>TAKAMI SA</v>
          </cell>
          <cell r="F488">
            <v>45650</v>
          </cell>
          <cell r="G488">
            <v>45680</v>
          </cell>
          <cell r="H488">
            <v>-5</v>
          </cell>
          <cell r="O488">
            <v>76000</v>
          </cell>
        </row>
        <row r="489">
          <cell r="A489">
            <v>45667</v>
          </cell>
          <cell r="C489" t="str">
            <v>TAKAMI SA</v>
          </cell>
          <cell r="F489">
            <v>45650</v>
          </cell>
          <cell r="G489">
            <v>45680</v>
          </cell>
          <cell r="H489">
            <v>-5</v>
          </cell>
          <cell r="O489">
            <v>138700</v>
          </cell>
        </row>
        <row r="490">
          <cell r="A490">
            <v>45667</v>
          </cell>
          <cell r="C490" t="str">
            <v>TAKAMI SA</v>
          </cell>
          <cell r="F490">
            <v>45650</v>
          </cell>
          <cell r="G490">
            <v>45680</v>
          </cell>
          <cell r="H490">
            <v>-5</v>
          </cell>
          <cell r="O490">
            <v>1053900</v>
          </cell>
        </row>
        <row r="491">
          <cell r="A491">
            <v>45667</v>
          </cell>
          <cell r="C491" t="str">
            <v>TAKAMI SA</v>
          </cell>
          <cell r="F491">
            <v>45650</v>
          </cell>
          <cell r="G491">
            <v>45680</v>
          </cell>
          <cell r="H491">
            <v>-5</v>
          </cell>
          <cell r="O491">
            <v>113400</v>
          </cell>
        </row>
        <row r="492">
          <cell r="A492">
            <v>45667</v>
          </cell>
          <cell r="C492" t="str">
            <v>TAKAMI SA</v>
          </cell>
          <cell r="F492">
            <v>45652</v>
          </cell>
          <cell r="G492">
            <v>45682</v>
          </cell>
          <cell r="H492">
            <v>-7</v>
          </cell>
          <cell r="O492">
            <v>49600</v>
          </cell>
        </row>
        <row r="493">
          <cell r="A493">
            <v>45667</v>
          </cell>
          <cell r="C493" t="str">
            <v>TAKAMI SA</v>
          </cell>
          <cell r="F493">
            <v>45652</v>
          </cell>
          <cell r="G493">
            <v>45682</v>
          </cell>
          <cell r="H493">
            <v>-7</v>
          </cell>
          <cell r="O493">
            <v>24500</v>
          </cell>
        </row>
        <row r="494">
          <cell r="A494">
            <v>45667</v>
          </cell>
          <cell r="C494" t="str">
            <v>TAKAMI SA</v>
          </cell>
          <cell r="F494">
            <v>45652</v>
          </cell>
          <cell r="G494">
            <v>45682</v>
          </cell>
          <cell r="H494">
            <v>-7</v>
          </cell>
          <cell r="O494">
            <v>88350</v>
          </cell>
        </row>
        <row r="495">
          <cell r="A495">
            <v>45667</v>
          </cell>
          <cell r="C495" t="str">
            <v>TAKAMI SA</v>
          </cell>
          <cell r="F495">
            <v>45652</v>
          </cell>
          <cell r="G495">
            <v>45682</v>
          </cell>
          <cell r="H495">
            <v>-7</v>
          </cell>
          <cell r="O495">
            <v>140250</v>
          </cell>
        </row>
        <row r="496">
          <cell r="A496">
            <v>45667</v>
          </cell>
          <cell r="C496" t="str">
            <v>TIGRE COLOMBIA S.A.S</v>
          </cell>
          <cell r="F496">
            <v>45666</v>
          </cell>
          <cell r="G496">
            <v>45674</v>
          </cell>
          <cell r="H496">
            <v>-7</v>
          </cell>
          <cell r="O496">
            <v>1105375</v>
          </cell>
        </row>
        <row r="497">
          <cell r="A497">
            <v>45667</v>
          </cell>
          <cell r="C497" t="str">
            <v>TIGRE COLOMBIA S.A.S</v>
          </cell>
          <cell r="F497">
            <v>45666</v>
          </cell>
          <cell r="G497">
            <v>45674</v>
          </cell>
          <cell r="H497">
            <v>-7</v>
          </cell>
          <cell r="O497">
            <v>1124800</v>
          </cell>
        </row>
        <row r="498">
          <cell r="A498">
            <v>45667</v>
          </cell>
          <cell r="C498" t="str">
            <v>TIGRE COLOMBIA S.A.S</v>
          </cell>
          <cell r="F498">
            <v>45666</v>
          </cell>
          <cell r="G498">
            <v>45674</v>
          </cell>
          <cell r="H498">
            <v>-7</v>
          </cell>
          <cell r="O498">
            <v>1297775</v>
          </cell>
        </row>
        <row r="499">
          <cell r="A499">
            <v>45667</v>
          </cell>
          <cell r="C499" t="str">
            <v>TIGRE COLOMBIA S.A.S</v>
          </cell>
          <cell r="F499">
            <v>45666</v>
          </cell>
          <cell r="G499">
            <v>45674</v>
          </cell>
          <cell r="H499">
            <v>-7</v>
          </cell>
          <cell r="O499">
            <v>1330150</v>
          </cell>
        </row>
        <row r="500">
          <cell r="A500">
            <v>45667</v>
          </cell>
          <cell r="C500" t="str">
            <v>VENTAS MOSTRADOR</v>
          </cell>
          <cell r="F500">
            <v>45667</v>
          </cell>
          <cell r="G500">
            <v>45667</v>
          </cell>
          <cell r="H500">
            <v>0</v>
          </cell>
          <cell r="O500">
            <v>224815</v>
          </cell>
        </row>
        <row r="501">
          <cell r="A501">
            <v>45667</v>
          </cell>
          <cell r="C501" t="str">
            <v>VENTAS MOSTRADOR</v>
          </cell>
          <cell r="F501">
            <v>45667</v>
          </cell>
          <cell r="G501">
            <v>45667</v>
          </cell>
          <cell r="H501">
            <v>0</v>
          </cell>
          <cell r="O501">
            <v>9000</v>
          </cell>
        </row>
        <row r="502">
          <cell r="A502">
            <v>45667</v>
          </cell>
          <cell r="C502" t="str">
            <v>VENTAS MOSTRADOR</v>
          </cell>
          <cell r="F502">
            <v>45667</v>
          </cell>
          <cell r="G502">
            <v>45667</v>
          </cell>
          <cell r="H502">
            <v>0</v>
          </cell>
          <cell r="O502">
            <v>35200</v>
          </cell>
        </row>
        <row r="503">
          <cell r="A503">
            <v>45667</v>
          </cell>
          <cell r="C503" t="str">
            <v>VENTAS MOSTRADOR</v>
          </cell>
          <cell r="F503">
            <v>45667</v>
          </cell>
          <cell r="G503">
            <v>45667</v>
          </cell>
          <cell r="H503">
            <v>0</v>
          </cell>
          <cell r="O503">
            <v>71016</v>
          </cell>
        </row>
        <row r="504">
          <cell r="A504">
            <v>45667</v>
          </cell>
          <cell r="C504" t="str">
            <v>VENTAS MOSTRADOR</v>
          </cell>
          <cell r="F504">
            <v>45667</v>
          </cell>
          <cell r="G504">
            <v>45667</v>
          </cell>
          <cell r="H504">
            <v>0</v>
          </cell>
          <cell r="O504">
            <v>71189</v>
          </cell>
        </row>
        <row r="505">
          <cell r="A505">
            <v>45667</v>
          </cell>
          <cell r="C505" t="str">
            <v>VENTAS MOSTRADOR</v>
          </cell>
          <cell r="F505">
            <v>45667</v>
          </cell>
          <cell r="G505">
            <v>45667</v>
          </cell>
          <cell r="H505">
            <v>0</v>
          </cell>
          <cell r="O505">
            <v>80000</v>
          </cell>
        </row>
        <row r="506">
          <cell r="A506">
            <v>45667</v>
          </cell>
          <cell r="C506" t="str">
            <v>VENTAS MOSTRADOR</v>
          </cell>
          <cell r="F506">
            <v>45667</v>
          </cell>
          <cell r="G506">
            <v>45667</v>
          </cell>
          <cell r="H506">
            <v>0</v>
          </cell>
          <cell r="O506">
            <v>125922</v>
          </cell>
        </row>
        <row r="507">
          <cell r="A507">
            <v>45667</v>
          </cell>
          <cell r="C507" t="str">
            <v>VENTAS MOSTRADOR</v>
          </cell>
          <cell r="F507">
            <v>45667</v>
          </cell>
          <cell r="G507">
            <v>45667</v>
          </cell>
          <cell r="H507">
            <v>0</v>
          </cell>
          <cell r="O507">
            <v>126310</v>
          </cell>
        </row>
        <row r="508">
          <cell r="A508">
            <v>45667</v>
          </cell>
          <cell r="C508" t="str">
            <v>VENTAS MOSTRADOR</v>
          </cell>
          <cell r="F508">
            <v>45667</v>
          </cell>
          <cell r="G508">
            <v>45667</v>
          </cell>
          <cell r="H508">
            <v>0</v>
          </cell>
          <cell r="O508">
            <v>213541</v>
          </cell>
        </row>
        <row r="509">
          <cell r="A509">
            <v>45667</v>
          </cell>
          <cell r="C509" t="str">
            <v>VENTAS MOSTRADOR</v>
          </cell>
          <cell r="F509">
            <v>45667</v>
          </cell>
          <cell r="G509">
            <v>45667</v>
          </cell>
          <cell r="H509">
            <v>0</v>
          </cell>
          <cell r="O509">
            <v>300000</v>
          </cell>
        </row>
        <row r="510">
          <cell r="A510">
            <v>45667</v>
          </cell>
          <cell r="C510" t="str">
            <v>VENTAS MOSTRADOR</v>
          </cell>
          <cell r="F510">
            <v>45667</v>
          </cell>
          <cell r="G510">
            <v>45667</v>
          </cell>
          <cell r="H510">
            <v>0</v>
          </cell>
          <cell r="O510">
            <v>456450</v>
          </cell>
        </row>
        <row r="511">
          <cell r="A511">
            <v>45667</v>
          </cell>
          <cell r="C511" t="str">
            <v>VENTAS MOSTRADOR</v>
          </cell>
          <cell r="F511">
            <v>45667</v>
          </cell>
          <cell r="G511">
            <v>45667</v>
          </cell>
          <cell r="H511">
            <v>0</v>
          </cell>
          <cell r="O511">
            <v>678469</v>
          </cell>
        </row>
        <row r="512">
          <cell r="A512">
            <v>45667</v>
          </cell>
          <cell r="C512" t="str">
            <v>VENTAS MOSTRADOR</v>
          </cell>
          <cell r="F512">
            <v>45667</v>
          </cell>
          <cell r="G512">
            <v>45667</v>
          </cell>
          <cell r="H512">
            <v>0</v>
          </cell>
          <cell r="O512">
            <v>545718</v>
          </cell>
        </row>
        <row r="513">
          <cell r="A513">
            <v>45667</v>
          </cell>
          <cell r="C513" t="str">
            <v>VENTAS MOSTRADOR</v>
          </cell>
          <cell r="F513">
            <v>45667</v>
          </cell>
          <cell r="G513">
            <v>45667</v>
          </cell>
          <cell r="H513">
            <v>0</v>
          </cell>
          <cell r="O513">
            <v>14690</v>
          </cell>
        </row>
        <row r="514">
          <cell r="A514">
            <v>45667</v>
          </cell>
          <cell r="C514" t="str">
            <v>VENTAS MOSTRADOR</v>
          </cell>
          <cell r="F514">
            <v>45667</v>
          </cell>
          <cell r="G514">
            <v>45667</v>
          </cell>
          <cell r="H514">
            <v>0</v>
          </cell>
          <cell r="O514">
            <v>30240</v>
          </cell>
        </row>
        <row r="515">
          <cell r="A515">
            <v>45667</v>
          </cell>
          <cell r="C515" t="str">
            <v>VENTAS MOSTRADOR</v>
          </cell>
          <cell r="F515">
            <v>45667</v>
          </cell>
          <cell r="G515">
            <v>45667</v>
          </cell>
          <cell r="H515">
            <v>0</v>
          </cell>
          <cell r="O515">
            <v>19270</v>
          </cell>
        </row>
        <row r="516">
          <cell r="A516">
            <v>45667</v>
          </cell>
          <cell r="C516" t="str">
            <v>VENTAS MOSTRADOR</v>
          </cell>
          <cell r="F516">
            <v>45667</v>
          </cell>
          <cell r="G516">
            <v>45667</v>
          </cell>
          <cell r="H516">
            <v>0</v>
          </cell>
          <cell r="O516">
            <v>22770</v>
          </cell>
        </row>
        <row r="517">
          <cell r="A517">
            <v>45667</v>
          </cell>
          <cell r="C517" t="str">
            <v>VENTAS MOSTRADOR</v>
          </cell>
          <cell r="F517">
            <v>45667</v>
          </cell>
          <cell r="G517">
            <v>45667</v>
          </cell>
          <cell r="H517">
            <v>0</v>
          </cell>
          <cell r="O517">
            <v>91861</v>
          </cell>
        </row>
        <row r="518">
          <cell r="A518">
            <v>45667</v>
          </cell>
          <cell r="C518" t="str">
            <v>XICO</v>
          </cell>
          <cell r="F518">
            <v>45638</v>
          </cell>
          <cell r="G518">
            <v>45668</v>
          </cell>
          <cell r="H518">
            <v>-1</v>
          </cell>
          <cell r="O518">
            <v>3019485</v>
          </cell>
        </row>
        <row r="519">
          <cell r="A519">
            <v>45667</v>
          </cell>
          <cell r="C519" t="str">
            <v>XICO</v>
          </cell>
          <cell r="F519">
            <v>45639</v>
          </cell>
          <cell r="G519">
            <v>45669</v>
          </cell>
          <cell r="H519">
            <v>-2</v>
          </cell>
          <cell r="O519">
            <v>57000</v>
          </cell>
        </row>
        <row r="520">
          <cell r="A520">
            <v>45667</v>
          </cell>
          <cell r="C520" t="str">
            <v>XICO</v>
          </cell>
          <cell r="F520">
            <v>45642</v>
          </cell>
          <cell r="G520">
            <v>45672</v>
          </cell>
          <cell r="H520">
            <v>-5</v>
          </cell>
          <cell r="O520">
            <v>61750</v>
          </cell>
        </row>
        <row r="521">
          <cell r="A521">
            <v>45667</v>
          </cell>
          <cell r="C521" t="str">
            <v>XICO</v>
          </cell>
          <cell r="F521">
            <v>45645</v>
          </cell>
          <cell r="G521">
            <v>45675</v>
          </cell>
          <cell r="H521">
            <v>-8</v>
          </cell>
          <cell r="O521">
            <v>2901755</v>
          </cell>
        </row>
        <row r="522">
          <cell r="A522">
            <v>45667</v>
          </cell>
          <cell r="C522" t="str">
            <v>VENTAS MOSTRADOR</v>
          </cell>
          <cell r="F522">
            <v>45670</v>
          </cell>
          <cell r="G522">
            <v>45670</v>
          </cell>
          <cell r="H522">
            <v>0</v>
          </cell>
          <cell r="O522">
            <v>0</v>
          </cell>
        </row>
        <row r="523">
          <cell r="A523">
            <v>45667</v>
          </cell>
          <cell r="C523" t="str">
            <v>JOHAN MORELES</v>
          </cell>
          <cell r="F523">
            <v>45667</v>
          </cell>
          <cell r="G523">
            <v>45667</v>
          </cell>
          <cell r="H523">
            <v>0</v>
          </cell>
          <cell r="O523">
            <v>338650</v>
          </cell>
        </row>
        <row r="524">
          <cell r="A524">
            <v>45668</v>
          </cell>
          <cell r="C524" t="str">
            <v>CHORIZOS Y EMBUTIDOS SANTARROSANOS S.A.S.</v>
          </cell>
          <cell r="F524">
            <v>45642</v>
          </cell>
          <cell r="G524">
            <v>45650</v>
          </cell>
          <cell r="H524">
            <v>17</v>
          </cell>
          <cell r="O524">
            <v>3400175</v>
          </cell>
        </row>
        <row r="525">
          <cell r="A525">
            <v>45668</v>
          </cell>
          <cell r="C525" t="str">
            <v>CHORIZOS Y EMBUTIDOS SANTARROSANOS S.A.S.</v>
          </cell>
          <cell r="F525">
            <v>45643</v>
          </cell>
          <cell r="G525">
            <v>45651</v>
          </cell>
          <cell r="H525">
            <v>16</v>
          </cell>
          <cell r="O525">
            <v>1487700</v>
          </cell>
        </row>
        <row r="526">
          <cell r="A526">
            <v>45668</v>
          </cell>
          <cell r="C526" t="str">
            <v>MESABAR SAS</v>
          </cell>
          <cell r="F526">
            <v>45660</v>
          </cell>
          <cell r="G526">
            <v>45668</v>
          </cell>
          <cell r="H526">
            <v>-1</v>
          </cell>
          <cell r="O526">
            <v>1412400</v>
          </cell>
        </row>
        <row r="527">
          <cell r="A527">
            <v>45668</v>
          </cell>
          <cell r="C527" t="str">
            <v>ROBINFOOD COLOMBIA SAS</v>
          </cell>
          <cell r="F527">
            <v>45642.308900462966</v>
          </cell>
          <cell r="G527">
            <v>45672.308900462966</v>
          </cell>
          <cell r="H527">
            <v>10</v>
          </cell>
          <cell r="O527">
            <v>3755388.06</v>
          </cell>
        </row>
        <row r="528">
          <cell r="A528">
            <v>45668</v>
          </cell>
          <cell r="C528" t="str">
            <v>ROBINFOOD COLOMBIA SAS</v>
          </cell>
          <cell r="F528">
            <v>45644.364490740743</v>
          </cell>
          <cell r="G528">
            <v>45674.364490740743</v>
          </cell>
          <cell r="H528">
            <v>8</v>
          </cell>
          <cell r="O528">
            <v>3336131</v>
          </cell>
        </row>
        <row r="529">
          <cell r="A529">
            <v>45668</v>
          </cell>
          <cell r="C529" t="str">
            <v>ROBINFOOD COLOMBIA SAS</v>
          </cell>
          <cell r="F529">
            <v>45646.623402777775</v>
          </cell>
          <cell r="G529">
            <v>45676.623402777775</v>
          </cell>
          <cell r="H529">
            <v>6</v>
          </cell>
          <cell r="O529">
            <v>2892973.3</v>
          </cell>
        </row>
        <row r="530">
          <cell r="A530">
            <v>45668</v>
          </cell>
          <cell r="C530" t="str">
            <v>ROBINFOOD COLOMBIA SAS</v>
          </cell>
          <cell r="F530">
            <v>45649.359548611108</v>
          </cell>
          <cell r="G530">
            <v>45679.35355324074</v>
          </cell>
          <cell r="H530">
            <v>3</v>
          </cell>
          <cell r="O530">
            <v>3757379.78</v>
          </cell>
        </row>
        <row r="531">
          <cell r="A531">
            <v>45668</v>
          </cell>
          <cell r="C531" t="str">
            <v>ROBINFOOD COLOMBIA SAS</v>
          </cell>
          <cell r="F531">
            <v>45652.236400462964</v>
          </cell>
          <cell r="G531">
            <v>45682.236157407409</v>
          </cell>
          <cell r="H531">
            <v>0</v>
          </cell>
          <cell r="O531">
            <v>2603023.56</v>
          </cell>
        </row>
        <row r="532">
          <cell r="A532">
            <v>45668</v>
          </cell>
          <cell r="C532" t="str">
            <v>SEBALI SAS</v>
          </cell>
          <cell r="F532">
            <v>45653</v>
          </cell>
          <cell r="G532">
            <v>45661</v>
          </cell>
          <cell r="H532">
            <v>6</v>
          </cell>
          <cell r="O532">
            <v>935850</v>
          </cell>
        </row>
        <row r="533">
          <cell r="A533">
            <v>45668</v>
          </cell>
          <cell r="C533" t="str">
            <v>SEXTO RESTAURANTES SAS</v>
          </cell>
          <cell r="F533">
            <v>45668</v>
          </cell>
          <cell r="G533">
            <v>45668</v>
          </cell>
          <cell r="H533">
            <v>1</v>
          </cell>
          <cell r="O533">
            <v>358800</v>
          </cell>
        </row>
        <row r="534">
          <cell r="A534">
            <v>45668</v>
          </cell>
          <cell r="C534" t="str">
            <v>VENTAS MOSTRADOR</v>
          </cell>
          <cell r="F534">
            <v>45668</v>
          </cell>
          <cell r="G534">
            <v>45668</v>
          </cell>
          <cell r="H534">
            <v>0</v>
          </cell>
          <cell r="O534">
            <v>39340</v>
          </cell>
        </row>
        <row r="535">
          <cell r="A535">
            <v>45668</v>
          </cell>
          <cell r="C535" t="str">
            <v>VENTAS MOSTRADOR</v>
          </cell>
          <cell r="F535">
            <v>45668</v>
          </cell>
          <cell r="G535">
            <v>45668</v>
          </cell>
          <cell r="H535">
            <v>0</v>
          </cell>
          <cell r="O535">
            <v>10900</v>
          </cell>
        </row>
        <row r="536">
          <cell r="A536">
            <v>45668</v>
          </cell>
          <cell r="C536" t="str">
            <v>VENTAS MOSTRADOR</v>
          </cell>
          <cell r="F536">
            <v>45668</v>
          </cell>
          <cell r="G536">
            <v>45668</v>
          </cell>
          <cell r="H536">
            <v>0</v>
          </cell>
          <cell r="O536">
            <v>11550</v>
          </cell>
        </row>
        <row r="537">
          <cell r="A537">
            <v>45668</v>
          </cell>
          <cell r="C537" t="str">
            <v>VENTAS MOSTRADOR</v>
          </cell>
          <cell r="F537">
            <v>45668</v>
          </cell>
          <cell r="G537">
            <v>45668</v>
          </cell>
          <cell r="H537">
            <v>0</v>
          </cell>
          <cell r="O537">
            <v>12624</v>
          </cell>
        </row>
        <row r="538">
          <cell r="A538">
            <v>45668</v>
          </cell>
          <cell r="C538" t="str">
            <v>VENTAS MOSTRADOR</v>
          </cell>
          <cell r="F538">
            <v>45668</v>
          </cell>
          <cell r="G538">
            <v>45668</v>
          </cell>
          <cell r="H538">
            <v>0</v>
          </cell>
          <cell r="O538">
            <v>25505</v>
          </cell>
        </row>
        <row r="539">
          <cell r="A539">
            <v>45668</v>
          </cell>
          <cell r="C539" t="str">
            <v>VENTAS MOSTRADOR</v>
          </cell>
          <cell r="F539">
            <v>45668</v>
          </cell>
          <cell r="G539">
            <v>45668</v>
          </cell>
          <cell r="H539">
            <v>0</v>
          </cell>
          <cell r="O539">
            <v>32460</v>
          </cell>
        </row>
        <row r="540">
          <cell r="A540">
            <v>45668</v>
          </cell>
          <cell r="C540" t="str">
            <v>VENTAS MOSTRADOR</v>
          </cell>
          <cell r="F540">
            <v>45668</v>
          </cell>
          <cell r="G540">
            <v>45668</v>
          </cell>
          <cell r="H540">
            <v>0</v>
          </cell>
          <cell r="O540">
            <v>40990</v>
          </cell>
        </row>
        <row r="541">
          <cell r="A541">
            <v>45668</v>
          </cell>
          <cell r="C541" t="str">
            <v>VENTAS MOSTRADOR</v>
          </cell>
          <cell r="F541">
            <v>45668</v>
          </cell>
          <cell r="G541">
            <v>45668</v>
          </cell>
          <cell r="H541">
            <v>0</v>
          </cell>
          <cell r="O541">
            <v>49346</v>
          </cell>
        </row>
        <row r="542">
          <cell r="A542">
            <v>45668</v>
          </cell>
          <cell r="C542" t="str">
            <v>VENTAS MOSTRADOR</v>
          </cell>
          <cell r="F542">
            <v>45668</v>
          </cell>
          <cell r="G542">
            <v>45668</v>
          </cell>
          <cell r="H542">
            <v>0</v>
          </cell>
          <cell r="O542">
            <v>50000</v>
          </cell>
        </row>
        <row r="543">
          <cell r="A543">
            <v>45668</v>
          </cell>
          <cell r="C543" t="str">
            <v>VENTAS MOSTRADOR</v>
          </cell>
          <cell r="F543">
            <v>45668</v>
          </cell>
          <cell r="G543">
            <v>45668</v>
          </cell>
          <cell r="H543">
            <v>0</v>
          </cell>
          <cell r="O543">
            <v>56902</v>
          </cell>
        </row>
        <row r="544">
          <cell r="A544">
            <v>45668</v>
          </cell>
          <cell r="C544" t="str">
            <v>VENTAS MOSTRADOR</v>
          </cell>
          <cell r="F544">
            <v>45668</v>
          </cell>
          <cell r="G544">
            <v>45668</v>
          </cell>
          <cell r="H544">
            <v>0</v>
          </cell>
          <cell r="O544">
            <v>62216</v>
          </cell>
        </row>
        <row r="545">
          <cell r="A545">
            <v>45668</v>
          </cell>
          <cell r="C545" t="str">
            <v>VENTAS MOSTRADOR</v>
          </cell>
          <cell r="F545">
            <v>45668</v>
          </cell>
          <cell r="G545">
            <v>45668</v>
          </cell>
          <cell r="H545">
            <v>0</v>
          </cell>
          <cell r="O545">
            <v>157900</v>
          </cell>
        </row>
        <row r="546">
          <cell r="A546">
            <v>45668</v>
          </cell>
          <cell r="C546" t="str">
            <v>VENTAS MOSTRADOR</v>
          </cell>
          <cell r="F546">
            <v>45668</v>
          </cell>
          <cell r="G546">
            <v>45668</v>
          </cell>
          <cell r="H546">
            <v>0</v>
          </cell>
          <cell r="O546">
            <v>912933</v>
          </cell>
        </row>
        <row r="547">
          <cell r="A547">
            <v>45668</v>
          </cell>
          <cell r="C547" t="str">
            <v>VENTAS MOSTRADOR</v>
          </cell>
          <cell r="F547">
            <v>45668</v>
          </cell>
          <cell r="G547">
            <v>45668</v>
          </cell>
          <cell r="H547">
            <v>0</v>
          </cell>
          <cell r="O547">
            <v>486417</v>
          </cell>
        </row>
        <row r="548">
          <cell r="A548">
            <v>45668</v>
          </cell>
          <cell r="C548" t="str">
            <v>VENTAS MOSTRADOR</v>
          </cell>
          <cell r="F548">
            <v>45668</v>
          </cell>
          <cell r="G548">
            <v>45668</v>
          </cell>
          <cell r="H548">
            <v>0</v>
          </cell>
          <cell r="O548">
            <v>59748</v>
          </cell>
        </row>
        <row r="549">
          <cell r="A549">
            <v>45668</v>
          </cell>
          <cell r="C549" t="str">
            <v>VENTAS MOSTRADOR</v>
          </cell>
          <cell r="F549">
            <v>45668</v>
          </cell>
          <cell r="G549">
            <v>45668</v>
          </cell>
          <cell r="H549">
            <v>0</v>
          </cell>
          <cell r="O549">
            <v>35784</v>
          </cell>
        </row>
        <row r="550">
          <cell r="A550">
            <v>45668</v>
          </cell>
          <cell r="C550" t="str">
            <v>VENTAS MOSTRADOR</v>
          </cell>
          <cell r="F550">
            <v>45668</v>
          </cell>
          <cell r="G550">
            <v>45668</v>
          </cell>
          <cell r="H550">
            <v>0</v>
          </cell>
          <cell r="O550">
            <v>61584</v>
          </cell>
        </row>
        <row r="551">
          <cell r="A551">
            <v>45668</v>
          </cell>
          <cell r="C551" t="str">
            <v>VENTAS MOSTRADOR</v>
          </cell>
          <cell r="F551">
            <v>45668</v>
          </cell>
          <cell r="G551">
            <v>45668</v>
          </cell>
          <cell r="H551">
            <v>0</v>
          </cell>
          <cell r="O551">
            <v>190530</v>
          </cell>
        </row>
        <row r="552">
          <cell r="A552">
            <v>45668</v>
          </cell>
          <cell r="C552" t="str">
            <v>VENTAS MOSTRADOR</v>
          </cell>
          <cell r="F552">
            <v>45668</v>
          </cell>
          <cell r="G552">
            <v>45668</v>
          </cell>
          <cell r="H552">
            <v>0</v>
          </cell>
          <cell r="O552">
            <v>55263</v>
          </cell>
        </row>
        <row r="553">
          <cell r="A553">
            <v>45669</v>
          </cell>
          <cell r="C553" t="str">
            <v>THE NEXT SHOT S.A.S</v>
          </cell>
          <cell r="F553">
            <v>45666</v>
          </cell>
          <cell r="G553">
            <v>45667</v>
          </cell>
          <cell r="H553">
            <v>0</v>
          </cell>
          <cell r="O553">
            <v>463534</v>
          </cell>
        </row>
        <row r="554">
          <cell r="A554">
            <v>45669</v>
          </cell>
          <cell r="C554" t="str">
            <v>VENTAS MOSTRADOR</v>
          </cell>
          <cell r="F554">
            <v>45669</v>
          </cell>
          <cell r="G554">
            <v>45669</v>
          </cell>
          <cell r="H554">
            <v>0</v>
          </cell>
          <cell r="O554">
            <v>14160</v>
          </cell>
        </row>
        <row r="555">
          <cell r="A555">
            <v>45669</v>
          </cell>
          <cell r="C555" t="str">
            <v>VENTAS MOSTRADOR</v>
          </cell>
          <cell r="F555">
            <v>45669</v>
          </cell>
          <cell r="G555">
            <v>45669</v>
          </cell>
          <cell r="H555">
            <v>0</v>
          </cell>
          <cell r="O555">
            <v>7800</v>
          </cell>
        </row>
        <row r="556">
          <cell r="A556">
            <v>45669</v>
          </cell>
          <cell r="C556" t="str">
            <v>VENTAS MOSTRADOR</v>
          </cell>
          <cell r="F556">
            <v>45669</v>
          </cell>
          <cell r="G556">
            <v>45669</v>
          </cell>
          <cell r="H556">
            <v>0</v>
          </cell>
          <cell r="O556">
            <v>9000</v>
          </cell>
        </row>
        <row r="557">
          <cell r="A557">
            <v>45669</v>
          </cell>
          <cell r="C557" t="str">
            <v>VENTAS MOSTRADOR</v>
          </cell>
          <cell r="F557">
            <v>45669</v>
          </cell>
          <cell r="G557">
            <v>45669</v>
          </cell>
          <cell r="H557">
            <v>0</v>
          </cell>
          <cell r="O557">
            <v>18000</v>
          </cell>
        </row>
        <row r="558">
          <cell r="A558">
            <v>45669</v>
          </cell>
          <cell r="C558" t="str">
            <v>VENTAS MOSTRADOR</v>
          </cell>
          <cell r="F558">
            <v>45669</v>
          </cell>
          <cell r="G558">
            <v>45669</v>
          </cell>
          <cell r="H558">
            <v>0</v>
          </cell>
          <cell r="O558">
            <v>31330</v>
          </cell>
        </row>
        <row r="559">
          <cell r="A559">
            <v>45669</v>
          </cell>
          <cell r="C559" t="str">
            <v>VENTAS MOSTRADOR</v>
          </cell>
          <cell r="F559">
            <v>45669</v>
          </cell>
          <cell r="G559">
            <v>45669</v>
          </cell>
          <cell r="H559">
            <v>0</v>
          </cell>
          <cell r="O559">
            <v>67300</v>
          </cell>
        </row>
        <row r="560">
          <cell r="A560">
            <v>45669</v>
          </cell>
          <cell r="C560" t="str">
            <v>VENTAS MOSTRADOR</v>
          </cell>
          <cell r="F560">
            <v>45669</v>
          </cell>
          <cell r="G560">
            <v>45669</v>
          </cell>
          <cell r="O560">
            <v>225100</v>
          </cell>
        </row>
        <row r="561">
          <cell r="A561">
            <v>45669</v>
          </cell>
          <cell r="C561" t="str">
            <v>VENTAS MOSTRADOR</v>
          </cell>
          <cell r="F561">
            <v>45669</v>
          </cell>
          <cell r="G561">
            <v>45669</v>
          </cell>
          <cell r="H561">
            <v>1</v>
          </cell>
          <cell r="O561">
            <v>243000</v>
          </cell>
        </row>
        <row r="562">
          <cell r="A562">
            <v>45669</v>
          </cell>
          <cell r="C562" t="str">
            <v>VENTAS MOSTRADOR</v>
          </cell>
          <cell r="F562">
            <v>45669</v>
          </cell>
          <cell r="G562">
            <v>45669</v>
          </cell>
          <cell r="H562">
            <v>0</v>
          </cell>
          <cell r="O562">
            <v>1098298</v>
          </cell>
        </row>
        <row r="563">
          <cell r="A563">
            <v>45669</v>
          </cell>
          <cell r="C563" t="str">
            <v>VENTAS MOSTRADOR</v>
          </cell>
          <cell r="F563">
            <v>45669</v>
          </cell>
          <cell r="G563">
            <v>45669</v>
          </cell>
          <cell r="H563">
            <v>0</v>
          </cell>
          <cell r="O563">
            <v>2230890</v>
          </cell>
        </row>
        <row r="564">
          <cell r="A564">
            <v>45669</v>
          </cell>
          <cell r="C564" t="str">
            <v>VENTAS MOSTRADOR</v>
          </cell>
          <cell r="F564">
            <v>45669</v>
          </cell>
          <cell r="G564">
            <v>45669</v>
          </cell>
          <cell r="H564">
            <v>2</v>
          </cell>
          <cell r="O564">
            <v>51198</v>
          </cell>
        </row>
        <row r="565">
          <cell r="A565">
            <v>45669</v>
          </cell>
          <cell r="C565" t="str">
            <v>VENTAS MOSTRADOR</v>
          </cell>
          <cell r="F565">
            <v>45669</v>
          </cell>
          <cell r="G565">
            <v>45669</v>
          </cell>
          <cell r="H565">
            <v>2</v>
          </cell>
          <cell r="O565">
            <v>38464</v>
          </cell>
        </row>
        <row r="566">
          <cell r="A566">
            <v>45669</v>
          </cell>
          <cell r="C566" t="str">
            <v>VENTAS MOSTRADOR</v>
          </cell>
          <cell r="F566">
            <v>45669</v>
          </cell>
          <cell r="G566">
            <v>45669</v>
          </cell>
          <cell r="H566">
            <v>0</v>
          </cell>
          <cell r="O566">
            <v>10340</v>
          </cell>
        </row>
        <row r="567">
          <cell r="A567">
            <v>45669</v>
          </cell>
          <cell r="C567" t="str">
            <v>VENTAS MOSTRADOR</v>
          </cell>
          <cell r="F567">
            <v>45669</v>
          </cell>
          <cell r="G567">
            <v>45669</v>
          </cell>
          <cell r="H567">
            <v>2</v>
          </cell>
          <cell r="O567">
            <v>23925</v>
          </cell>
        </row>
        <row r="568">
          <cell r="A568">
            <v>45670</v>
          </cell>
          <cell r="C568" t="str">
            <v>A MANO SAS</v>
          </cell>
          <cell r="F568">
            <v>45666</v>
          </cell>
          <cell r="G568">
            <v>45674</v>
          </cell>
          <cell r="H568">
            <v>-7</v>
          </cell>
          <cell r="O568">
            <v>296700</v>
          </cell>
        </row>
        <row r="569">
          <cell r="A569">
            <v>45670</v>
          </cell>
          <cell r="C569" t="str">
            <v>ALIMENTOS BRIKO SAS</v>
          </cell>
          <cell r="F569">
            <v>45670</v>
          </cell>
          <cell r="G569">
            <v>45670</v>
          </cell>
          <cell r="H569">
            <v>1</v>
          </cell>
          <cell r="O569">
            <v>2310050</v>
          </cell>
        </row>
        <row r="570">
          <cell r="A570">
            <v>45670</v>
          </cell>
          <cell r="C570" t="str">
            <v>CELESTE CATERING SAS</v>
          </cell>
          <cell r="F570">
            <v>45618</v>
          </cell>
          <cell r="G570">
            <v>45648</v>
          </cell>
          <cell r="H570">
            <v>19</v>
          </cell>
          <cell r="O570">
            <v>1350200</v>
          </cell>
        </row>
        <row r="571">
          <cell r="A571">
            <v>45670</v>
          </cell>
          <cell r="C571" t="str">
            <v>CELESTE CATERING SAS</v>
          </cell>
          <cell r="F571">
            <v>45625</v>
          </cell>
          <cell r="G571">
            <v>45655</v>
          </cell>
          <cell r="H571">
            <v>12</v>
          </cell>
          <cell r="O571">
            <v>185000</v>
          </cell>
        </row>
        <row r="572">
          <cell r="A572">
            <v>45670</v>
          </cell>
          <cell r="C572" t="str">
            <v>CELESTE CATERING SAS</v>
          </cell>
          <cell r="F572">
            <v>45625</v>
          </cell>
          <cell r="G572">
            <v>45655</v>
          </cell>
          <cell r="H572">
            <v>12</v>
          </cell>
          <cell r="O572">
            <v>1454675</v>
          </cell>
        </row>
        <row r="573">
          <cell r="A573">
            <v>45670</v>
          </cell>
          <cell r="C573" t="str">
            <v>CELESTE CATERING SAS</v>
          </cell>
          <cell r="F573">
            <v>45632</v>
          </cell>
          <cell r="G573">
            <v>45662</v>
          </cell>
          <cell r="H573">
            <v>5</v>
          </cell>
          <cell r="O573">
            <v>179450</v>
          </cell>
        </row>
        <row r="574">
          <cell r="A574">
            <v>45670</v>
          </cell>
          <cell r="C574" t="str">
            <v>CHORIZOS Y EMBUTIDOS SANTARROSANOS S.A.S.</v>
          </cell>
          <cell r="F574">
            <v>45645</v>
          </cell>
          <cell r="G574">
            <v>45653</v>
          </cell>
          <cell r="H574">
            <v>14</v>
          </cell>
          <cell r="O574">
            <v>3902550</v>
          </cell>
        </row>
        <row r="575">
          <cell r="A575">
            <v>45670</v>
          </cell>
          <cell r="C575" t="str">
            <v>DOROTEA PARRILA SAS</v>
          </cell>
          <cell r="F575">
            <v>45670</v>
          </cell>
          <cell r="G575">
            <v>45671</v>
          </cell>
          <cell r="H575">
            <v>-1</v>
          </cell>
          <cell r="O575">
            <v>1700000</v>
          </cell>
        </row>
        <row r="576">
          <cell r="A576">
            <v>45670</v>
          </cell>
          <cell r="C576" t="str">
            <v>FABIAN ANDRES BERNAL ROMERO</v>
          </cell>
          <cell r="F576">
            <v>45656</v>
          </cell>
          <cell r="G576">
            <v>45657</v>
          </cell>
          <cell r="H576">
            <v>10</v>
          </cell>
          <cell r="O576">
            <v>229500</v>
          </cell>
        </row>
        <row r="577">
          <cell r="A577">
            <v>45670</v>
          </cell>
          <cell r="C577" t="str">
            <v>INVERSIONES AGROPECUARIAS VIVAS SAS</v>
          </cell>
          <cell r="F577">
            <v>45670</v>
          </cell>
          <cell r="G577">
            <v>45671</v>
          </cell>
          <cell r="H577">
            <v>-1</v>
          </cell>
          <cell r="O577">
            <v>692465</v>
          </cell>
        </row>
        <row r="578">
          <cell r="A578">
            <v>45670</v>
          </cell>
          <cell r="C578" t="str">
            <v>INVERSIONES EL CARNAL SAS</v>
          </cell>
          <cell r="F578">
            <v>45664</v>
          </cell>
          <cell r="G578">
            <v>45672</v>
          </cell>
          <cell r="H578">
            <v>3</v>
          </cell>
          <cell r="O578">
            <v>8584870.8816</v>
          </cell>
        </row>
        <row r="579">
          <cell r="A579">
            <v>45670</v>
          </cell>
          <cell r="C579" t="str">
            <v>INVERSIONES EL CARNAL SAS</v>
          </cell>
          <cell r="F579">
            <v>45665</v>
          </cell>
          <cell r="G579">
            <v>45673</v>
          </cell>
          <cell r="H579">
            <v>2</v>
          </cell>
          <cell r="O579">
            <v>14530394.088</v>
          </cell>
        </row>
        <row r="580">
          <cell r="A580">
            <v>45670</v>
          </cell>
          <cell r="C580" t="str">
            <v>INVERSIONES EL CARNAL SAS</v>
          </cell>
          <cell r="F580">
            <v>45666</v>
          </cell>
          <cell r="G580">
            <v>45674</v>
          </cell>
          <cell r="H580">
            <v>1</v>
          </cell>
          <cell r="O580">
            <v>14698176.580800001</v>
          </cell>
        </row>
        <row r="581">
          <cell r="A581">
            <v>45670</v>
          </cell>
          <cell r="C581" t="str">
            <v>INVERSIONES EL CARNAL SAS</v>
          </cell>
          <cell r="F581">
            <v>45667</v>
          </cell>
          <cell r="G581">
            <v>45675</v>
          </cell>
          <cell r="H581">
            <v>0</v>
          </cell>
          <cell r="O581">
            <v>11675940.652799999</v>
          </cell>
        </row>
        <row r="582">
          <cell r="A582">
            <v>45670</v>
          </cell>
          <cell r="C582" t="str">
            <v>INVERSIONES EL CARNAL SAS</v>
          </cell>
          <cell r="F582">
            <v>45668</v>
          </cell>
          <cell r="G582">
            <v>45676</v>
          </cell>
          <cell r="H582">
            <v>-1</v>
          </cell>
          <cell r="O582">
            <v>12785886.374399999</v>
          </cell>
        </row>
        <row r="583">
          <cell r="A583">
            <v>45670</v>
          </cell>
          <cell r="C583" t="str">
            <v>INVERSIONES TRES MILAGROS SAS</v>
          </cell>
          <cell r="F583">
            <v>45667</v>
          </cell>
          <cell r="G583">
            <v>45668</v>
          </cell>
          <cell r="H583">
            <v>-1</v>
          </cell>
          <cell r="O583">
            <v>186850</v>
          </cell>
        </row>
        <row r="584">
          <cell r="A584">
            <v>45670</v>
          </cell>
          <cell r="C584" t="str">
            <v>JUAN MANUEL PALLARES ARRIETA</v>
          </cell>
          <cell r="F584">
            <v>45668</v>
          </cell>
          <cell r="G584">
            <v>45671</v>
          </cell>
          <cell r="H584">
            <v>-3</v>
          </cell>
          <cell r="O584">
            <v>132600</v>
          </cell>
        </row>
        <row r="585">
          <cell r="A585">
            <v>45670</v>
          </cell>
          <cell r="C585" t="str">
            <v>LUZ MARINA PELAYO ORTIZ</v>
          </cell>
          <cell r="F585">
            <v>45670</v>
          </cell>
          <cell r="G585">
            <v>45671</v>
          </cell>
          <cell r="H585">
            <v>-1</v>
          </cell>
          <cell r="O585">
            <v>162400</v>
          </cell>
        </row>
        <row r="586">
          <cell r="A586">
            <v>45670</v>
          </cell>
          <cell r="C586" t="str">
            <v>MARCO DUVAN CHAPARRO</v>
          </cell>
          <cell r="F586">
            <v>45670</v>
          </cell>
          <cell r="G586">
            <v>45670</v>
          </cell>
          <cell r="H586">
            <v>0</v>
          </cell>
          <cell r="O586">
            <v>1240000</v>
          </cell>
        </row>
        <row r="587">
          <cell r="A587">
            <v>45670</v>
          </cell>
          <cell r="C587" t="str">
            <v>MARCO DUVAN CHAPARRO</v>
          </cell>
          <cell r="F587">
            <v>45670</v>
          </cell>
          <cell r="G587">
            <v>45670</v>
          </cell>
          <cell r="H587">
            <v>0</v>
          </cell>
          <cell r="O587">
            <v>12500</v>
          </cell>
        </row>
        <row r="588">
          <cell r="A588">
            <v>45670</v>
          </cell>
          <cell r="C588" t="str">
            <v>MARCO DUVAN CHAPARRO</v>
          </cell>
          <cell r="F588">
            <v>45670</v>
          </cell>
          <cell r="G588">
            <v>45670</v>
          </cell>
          <cell r="H588">
            <v>0</v>
          </cell>
          <cell r="O588">
            <v>87500</v>
          </cell>
        </row>
        <row r="589">
          <cell r="A589">
            <v>45670</v>
          </cell>
          <cell r="C589" t="str">
            <v>MARCO DUVAN CHAPARRO</v>
          </cell>
          <cell r="F589">
            <v>45670</v>
          </cell>
          <cell r="G589">
            <v>45670</v>
          </cell>
          <cell r="H589">
            <v>0</v>
          </cell>
          <cell r="O589">
            <v>478000</v>
          </cell>
        </row>
        <row r="590">
          <cell r="A590">
            <v>45670</v>
          </cell>
          <cell r="C590" t="str">
            <v>MOYSER SAS</v>
          </cell>
          <cell r="F590">
            <v>45670</v>
          </cell>
          <cell r="G590">
            <v>45671</v>
          </cell>
          <cell r="H590">
            <v>-1</v>
          </cell>
          <cell r="O590">
            <v>1895650</v>
          </cell>
        </row>
        <row r="591">
          <cell r="A591">
            <v>45670</v>
          </cell>
          <cell r="C591" t="str">
            <v>PPC SA</v>
          </cell>
          <cell r="F591">
            <v>45652</v>
          </cell>
          <cell r="G591">
            <v>45667</v>
          </cell>
          <cell r="H591">
            <v>0</v>
          </cell>
          <cell r="O591">
            <v>7048816.5832000002</v>
          </cell>
        </row>
        <row r="592">
          <cell r="A592">
            <v>45670</v>
          </cell>
          <cell r="C592" t="str">
            <v>PPC SA</v>
          </cell>
          <cell r="F592">
            <v>45654</v>
          </cell>
          <cell r="G592">
            <v>45669</v>
          </cell>
          <cell r="H592">
            <v>-2</v>
          </cell>
          <cell r="O592">
            <v>2778006.2423</v>
          </cell>
        </row>
        <row r="593">
          <cell r="A593">
            <v>45670</v>
          </cell>
          <cell r="C593" t="str">
            <v>PPC SA</v>
          </cell>
          <cell r="F593">
            <v>45656</v>
          </cell>
          <cell r="G593">
            <v>45671</v>
          </cell>
          <cell r="H593">
            <v>-4</v>
          </cell>
          <cell r="O593">
            <v>2399026.7400000002</v>
          </cell>
        </row>
        <row r="594">
          <cell r="A594">
            <v>45670</v>
          </cell>
          <cell r="C594" t="str">
            <v>VALENTINA  GOMEZ CAÑON</v>
          </cell>
          <cell r="F594">
            <v>45670</v>
          </cell>
          <cell r="G594">
            <v>45671</v>
          </cell>
          <cell r="H594">
            <v>4</v>
          </cell>
          <cell r="O594">
            <v>296000</v>
          </cell>
        </row>
        <row r="595">
          <cell r="A595">
            <v>45670</v>
          </cell>
          <cell r="C595" t="str">
            <v>VENTAS MOSTRADOR</v>
          </cell>
          <cell r="F595">
            <v>45670</v>
          </cell>
          <cell r="G595">
            <v>45670</v>
          </cell>
          <cell r="H595">
            <v>0</v>
          </cell>
          <cell r="O595">
            <v>20000</v>
          </cell>
        </row>
        <row r="596">
          <cell r="A596">
            <v>45670</v>
          </cell>
          <cell r="C596" t="str">
            <v>VENTAS MOSTRADOR</v>
          </cell>
          <cell r="F596">
            <v>45670</v>
          </cell>
          <cell r="G596">
            <v>45670</v>
          </cell>
          <cell r="H596">
            <v>0</v>
          </cell>
          <cell r="O596">
            <v>201750</v>
          </cell>
        </row>
        <row r="597">
          <cell r="A597">
            <v>45670</v>
          </cell>
          <cell r="C597" t="str">
            <v>VENTAS MOSTRADOR</v>
          </cell>
          <cell r="F597">
            <v>45670</v>
          </cell>
          <cell r="G597">
            <v>45670</v>
          </cell>
          <cell r="H597">
            <v>0</v>
          </cell>
          <cell r="O597">
            <v>591750</v>
          </cell>
        </row>
        <row r="598">
          <cell r="A598">
            <v>45670</v>
          </cell>
          <cell r="C598" t="str">
            <v>VENTAS MOSTRADOR</v>
          </cell>
          <cell r="F598">
            <v>45670</v>
          </cell>
          <cell r="G598">
            <v>45670</v>
          </cell>
          <cell r="H598">
            <v>0</v>
          </cell>
          <cell r="O598">
            <v>420013</v>
          </cell>
        </row>
        <row r="599">
          <cell r="A599">
            <v>45670</v>
          </cell>
          <cell r="C599" t="str">
            <v>VENTAS MOSTRADOR</v>
          </cell>
          <cell r="F599">
            <v>45670</v>
          </cell>
          <cell r="G599">
            <v>45670</v>
          </cell>
          <cell r="H599">
            <v>0</v>
          </cell>
          <cell r="O599">
            <v>1737641</v>
          </cell>
        </row>
        <row r="600">
          <cell r="A600">
            <v>45670</v>
          </cell>
          <cell r="C600" t="str">
            <v>VENTAS MOSTRADOR</v>
          </cell>
          <cell r="F600">
            <v>45670</v>
          </cell>
          <cell r="G600">
            <v>45670</v>
          </cell>
          <cell r="H600">
            <v>0</v>
          </cell>
          <cell r="O600">
            <v>102931</v>
          </cell>
        </row>
        <row r="601">
          <cell r="A601">
            <v>45670</v>
          </cell>
          <cell r="C601" t="str">
            <v>ROBINFOOD COLOMBIA SAS</v>
          </cell>
          <cell r="F601">
            <v>45661</v>
          </cell>
          <cell r="G601">
            <v>45691</v>
          </cell>
          <cell r="H601">
            <v>-16</v>
          </cell>
          <cell r="O601">
            <v>0</v>
          </cell>
        </row>
        <row r="602">
          <cell r="A602">
            <v>45671</v>
          </cell>
          <cell r="C602" t="str">
            <v>CANAL DIGITAL</v>
          </cell>
          <cell r="F602">
            <v>45671</v>
          </cell>
          <cell r="G602">
            <v>45673</v>
          </cell>
          <cell r="H602">
            <v>4</v>
          </cell>
          <cell r="O602">
            <v>105000</v>
          </cell>
        </row>
        <row r="603">
          <cell r="A603">
            <v>45671</v>
          </cell>
          <cell r="C603" t="str">
            <v>CARLOS ANDRES MARTINEZ HERNANDEZ</v>
          </cell>
          <cell r="F603">
            <v>45671</v>
          </cell>
          <cell r="G603">
            <v>45671</v>
          </cell>
          <cell r="H603">
            <v>0</v>
          </cell>
          <cell r="O603">
            <v>297850</v>
          </cell>
        </row>
        <row r="604">
          <cell r="A604">
            <v>45671</v>
          </cell>
          <cell r="C604" t="str">
            <v>DOROTEA PARRILA SAS</v>
          </cell>
          <cell r="F604">
            <v>45671</v>
          </cell>
          <cell r="G604">
            <v>45673</v>
          </cell>
          <cell r="H604">
            <v>4</v>
          </cell>
          <cell r="O604">
            <v>1252900</v>
          </cell>
        </row>
        <row r="605">
          <cell r="A605">
            <v>45671</v>
          </cell>
          <cell r="C605" t="str">
            <v>DOROTEA PARRILA SAS</v>
          </cell>
          <cell r="F605">
            <v>45671</v>
          </cell>
          <cell r="G605">
            <v>45673</v>
          </cell>
          <cell r="H605">
            <v>4</v>
          </cell>
          <cell r="O605">
            <v>80300</v>
          </cell>
        </row>
        <row r="606">
          <cell r="A606">
            <v>45671</v>
          </cell>
          <cell r="C606" t="str">
            <v>ALIMENTOS BRIKO SAS</v>
          </cell>
          <cell r="F606">
            <v>45671</v>
          </cell>
          <cell r="G606">
            <v>45673</v>
          </cell>
          <cell r="H606">
            <v>4</v>
          </cell>
          <cell r="O606">
            <v>908800</v>
          </cell>
        </row>
        <row r="607">
          <cell r="A607">
            <v>45671</v>
          </cell>
          <cell r="C607" t="str">
            <v>EL MERO BURRITO S.A.S</v>
          </cell>
          <cell r="F607">
            <v>45665</v>
          </cell>
          <cell r="G607">
            <v>45666</v>
          </cell>
          <cell r="H607">
            <v>1</v>
          </cell>
          <cell r="O607">
            <v>197800</v>
          </cell>
        </row>
        <row r="608">
          <cell r="A608">
            <v>45671</v>
          </cell>
          <cell r="C608" t="str">
            <v>FREDY ALFONSO SUAREZ VILLAMIL</v>
          </cell>
          <cell r="F608">
            <v>45671</v>
          </cell>
          <cell r="G608">
            <v>45673</v>
          </cell>
          <cell r="H608">
            <v>4</v>
          </cell>
          <cell r="O608">
            <v>750000</v>
          </cell>
        </row>
        <row r="609">
          <cell r="A609">
            <v>45671</v>
          </cell>
          <cell r="C609" t="str">
            <v>GRUPO LA LA LA</v>
          </cell>
          <cell r="F609">
            <v>45639</v>
          </cell>
          <cell r="G609">
            <v>45654</v>
          </cell>
          <cell r="H609">
            <v>13</v>
          </cell>
          <cell r="O609">
            <v>2911800</v>
          </cell>
        </row>
        <row r="610">
          <cell r="A610">
            <v>45671</v>
          </cell>
          <cell r="C610" t="str">
            <v>GRUPO LA LA LA</v>
          </cell>
          <cell r="F610">
            <v>45643</v>
          </cell>
          <cell r="G610">
            <v>45658</v>
          </cell>
          <cell r="H610">
            <v>9</v>
          </cell>
          <cell r="O610">
            <v>2627750</v>
          </cell>
        </row>
        <row r="611">
          <cell r="A611">
            <v>45671</v>
          </cell>
          <cell r="C611" t="str">
            <v>GRUPO LA LA LA</v>
          </cell>
          <cell r="F611">
            <v>45647</v>
          </cell>
          <cell r="G611">
            <v>45662</v>
          </cell>
          <cell r="H611">
            <v>5</v>
          </cell>
          <cell r="O611">
            <v>1322500</v>
          </cell>
        </row>
        <row r="612">
          <cell r="A612">
            <v>45671</v>
          </cell>
          <cell r="C612" t="str">
            <v>GUSTAVO ALARCON MEJIA</v>
          </cell>
          <cell r="F612">
            <v>45670</v>
          </cell>
          <cell r="G612">
            <v>45670</v>
          </cell>
          <cell r="H612">
            <v>0</v>
          </cell>
          <cell r="O612">
            <v>444200</v>
          </cell>
        </row>
        <row r="613">
          <cell r="A613">
            <v>45671</v>
          </cell>
          <cell r="C613" t="str">
            <v>INVERSIONES TRES MILAGROS SAS</v>
          </cell>
          <cell r="F613">
            <v>45671</v>
          </cell>
          <cell r="G613">
            <v>45672</v>
          </cell>
          <cell r="H613">
            <v>3</v>
          </cell>
          <cell r="O613">
            <v>455250</v>
          </cell>
        </row>
        <row r="614">
          <cell r="A614">
            <v>45671</v>
          </cell>
          <cell r="C614" t="str">
            <v>IVE INVESTING SAS</v>
          </cell>
          <cell r="F614">
            <v>45670</v>
          </cell>
          <cell r="G614">
            <v>45673</v>
          </cell>
          <cell r="H614">
            <v>5</v>
          </cell>
          <cell r="O614">
            <v>299800</v>
          </cell>
        </row>
        <row r="615">
          <cell r="A615">
            <v>45671</v>
          </cell>
          <cell r="C615" t="str">
            <v>PAULA JINNET ARDILA GOMEZ</v>
          </cell>
          <cell r="F615">
            <v>45667</v>
          </cell>
          <cell r="G615">
            <v>45668</v>
          </cell>
          <cell r="H615">
            <v>-1</v>
          </cell>
          <cell r="O615">
            <v>48400</v>
          </cell>
        </row>
        <row r="616">
          <cell r="A616">
            <v>45671</v>
          </cell>
          <cell r="C616" t="str">
            <v>PAULA JINNET ARDILA GOMEZ</v>
          </cell>
          <cell r="F616">
            <v>45667</v>
          </cell>
          <cell r="G616">
            <v>45668</v>
          </cell>
          <cell r="H616">
            <v>-1</v>
          </cell>
          <cell r="O616">
            <v>660000</v>
          </cell>
        </row>
        <row r="617">
          <cell r="A617">
            <v>45671</v>
          </cell>
          <cell r="C617" t="str">
            <v>PAULA JINNET ARDILA GOMEZ</v>
          </cell>
          <cell r="F617">
            <v>45667</v>
          </cell>
          <cell r="G617">
            <v>45668</v>
          </cell>
          <cell r="H617">
            <v>-1</v>
          </cell>
          <cell r="O617">
            <v>348400</v>
          </cell>
        </row>
        <row r="618">
          <cell r="A618">
            <v>45671</v>
          </cell>
          <cell r="C618" t="str">
            <v>PAULA JINNET ARDILA GOMEZ</v>
          </cell>
          <cell r="F618">
            <v>45667</v>
          </cell>
          <cell r="G618">
            <v>45668</v>
          </cell>
          <cell r="H618">
            <v>-1</v>
          </cell>
          <cell r="O618">
            <v>360000</v>
          </cell>
        </row>
        <row r="619">
          <cell r="A619">
            <v>45671</v>
          </cell>
          <cell r="C619" t="str">
            <v>SMILE BOGOTA SA</v>
          </cell>
          <cell r="F619">
            <v>45654</v>
          </cell>
          <cell r="G619">
            <v>45669</v>
          </cell>
          <cell r="H619">
            <v>-2</v>
          </cell>
          <cell r="O619">
            <v>1093775</v>
          </cell>
        </row>
        <row r="620">
          <cell r="A620">
            <v>45671</v>
          </cell>
          <cell r="C620" t="str">
            <v>SMILE BOGOTA SA</v>
          </cell>
          <cell r="F620">
            <v>45664</v>
          </cell>
          <cell r="G620">
            <v>45679</v>
          </cell>
          <cell r="H620">
            <v>-12</v>
          </cell>
          <cell r="O620">
            <v>855050</v>
          </cell>
        </row>
        <row r="621">
          <cell r="A621">
            <v>45671</v>
          </cell>
          <cell r="C621" t="str">
            <v>SMILE BOGOTA SA</v>
          </cell>
          <cell r="F621">
            <v>45665</v>
          </cell>
          <cell r="G621">
            <v>45680</v>
          </cell>
          <cell r="H621">
            <v>-13</v>
          </cell>
          <cell r="O621">
            <v>372250</v>
          </cell>
        </row>
        <row r="622">
          <cell r="A622">
            <v>45671</v>
          </cell>
          <cell r="C622" t="str">
            <v>VENTAS MOSTRADOR</v>
          </cell>
          <cell r="F622">
            <v>45671</v>
          </cell>
          <cell r="G622">
            <v>45671</v>
          </cell>
          <cell r="H622">
            <v>0</v>
          </cell>
          <cell r="O622">
            <v>12000</v>
          </cell>
        </row>
        <row r="623">
          <cell r="A623">
            <v>45671</v>
          </cell>
          <cell r="C623" t="str">
            <v>VENTAS MOSTRADOR</v>
          </cell>
          <cell r="F623">
            <v>45671</v>
          </cell>
          <cell r="G623">
            <v>45671</v>
          </cell>
          <cell r="H623">
            <v>0</v>
          </cell>
          <cell r="O623">
            <v>18000</v>
          </cell>
        </row>
        <row r="624">
          <cell r="A624">
            <v>45671</v>
          </cell>
          <cell r="C624" t="str">
            <v>VENTAS MOSTRADOR</v>
          </cell>
          <cell r="F624">
            <v>45671</v>
          </cell>
          <cell r="G624">
            <v>45671</v>
          </cell>
          <cell r="H624">
            <v>0</v>
          </cell>
          <cell r="O624">
            <v>18870</v>
          </cell>
        </row>
        <row r="625">
          <cell r="A625">
            <v>45671</v>
          </cell>
          <cell r="C625" t="str">
            <v>VENTAS MOSTRADOR</v>
          </cell>
          <cell r="F625">
            <v>45671</v>
          </cell>
          <cell r="G625">
            <v>45671</v>
          </cell>
          <cell r="H625">
            <v>0</v>
          </cell>
          <cell r="O625">
            <v>48950</v>
          </cell>
        </row>
        <row r="626">
          <cell r="A626">
            <v>45671</v>
          </cell>
          <cell r="C626" t="str">
            <v>VENTAS MOSTRADOR</v>
          </cell>
          <cell r="F626">
            <v>45671</v>
          </cell>
          <cell r="G626">
            <v>45671</v>
          </cell>
          <cell r="H626">
            <v>0</v>
          </cell>
          <cell r="O626">
            <v>187800</v>
          </cell>
        </row>
        <row r="627">
          <cell r="A627">
            <v>45671</v>
          </cell>
          <cell r="C627" t="str">
            <v>VENTAS MOSTRADOR</v>
          </cell>
          <cell r="F627">
            <v>45671</v>
          </cell>
          <cell r="G627">
            <v>45671</v>
          </cell>
          <cell r="H627">
            <v>0</v>
          </cell>
          <cell r="O627">
            <v>293282</v>
          </cell>
        </row>
        <row r="628">
          <cell r="A628">
            <v>45671</v>
          </cell>
          <cell r="C628" t="str">
            <v>VENTAS MOSTRADOR</v>
          </cell>
          <cell r="F628">
            <v>45671</v>
          </cell>
          <cell r="G628">
            <v>45671</v>
          </cell>
          <cell r="H628">
            <v>0</v>
          </cell>
          <cell r="O628">
            <v>300000</v>
          </cell>
        </row>
        <row r="629">
          <cell r="A629">
            <v>45671</v>
          </cell>
          <cell r="C629" t="str">
            <v>VENTAS MOSTRADOR</v>
          </cell>
          <cell r="F629">
            <v>45671</v>
          </cell>
          <cell r="G629">
            <v>45671</v>
          </cell>
          <cell r="H629">
            <v>0</v>
          </cell>
          <cell r="O629">
            <v>975650</v>
          </cell>
        </row>
        <row r="630">
          <cell r="A630">
            <v>45671</v>
          </cell>
          <cell r="C630" t="str">
            <v>VENTAS MOSTRADOR</v>
          </cell>
          <cell r="F630">
            <v>45671</v>
          </cell>
          <cell r="G630">
            <v>45671</v>
          </cell>
          <cell r="H630">
            <v>0</v>
          </cell>
          <cell r="O630">
            <v>523836</v>
          </cell>
        </row>
        <row r="631">
          <cell r="A631">
            <v>45671</v>
          </cell>
          <cell r="C631" t="str">
            <v>VENTAS MOSTRADOR</v>
          </cell>
          <cell r="F631">
            <v>45671</v>
          </cell>
          <cell r="G631">
            <v>45671</v>
          </cell>
          <cell r="H631">
            <v>0</v>
          </cell>
          <cell r="O631">
            <v>388817</v>
          </cell>
        </row>
        <row r="632">
          <cell r="A632">
            <v>45671</v>
          </cell>
          <cell r="C632" t="str">
            <v>VENTAS MOSTRADOR</v>
          </cell>
          <cell r="F632">
            <v>45671</v>
          </cell>
          <cell r="G632">
            <v>45671</v>
          </cell>
          <cell r="H632">
            <v>0</v>
          </cell>
          <cell r="O632">
            <v>57766</v>
          </cell>
        </row>
        <row r="633">
          <cell r="A633">
            <v>45671</v>
          </cell>
          <cell r="C633" t="str">
            <v>PURA SABROSURA SAS</v>
          </cell>
          <cell r="F633">
            <v>45664</v>
          </cell>
          <cell r="G633">
            <v>45679</v>
          </cell>
          <cell r="H633">
            <v>0</v>
          </cell>
          <cell r="O633">
            <v>0</v>
          </cell>
        </row>
        <row r="634">
          <cell r="A634">
            <v>45671</v>
          </cell>
          <cell r="C634" t="str">
            <v>PURA SABROSURA SAS</v>
          </cell>
          <cell r="F634">
            <v>45668</v>
          </cell>
          <cell r="G634">
            <v>45669</v>
          </cell>
          <cell r="H634">
            <v>1</v>
          </cell>
          <cell r="O634">
            <v>414000</v>
          </cell>
        </row>
        <row r="635">
          <cell r="A635">
            <v>45672</v>
          </cell>
          <cell r="C635" t="str">
            <v>AL CORTE SAN MIGUEL SAS</v>
          </cell>
          <cell r="F635">
            <v>45666</v>
          </cell>
          <cell r="G635">
            <v>45667</v>
          </cell>
          <cell r="H635">
            <v>8</v>
          </cell>
          <cell r="O635">
            <v>323750</v>
          </cell>
        </row>
        <row r="636">
          <cell r="A636">
            <v>45672</v>
          </cell>
          <cell r="C636" t="str">
            <v>ALIMENTOS BRIKO SAS</v>
          </cell>
          <cell r="F636">
            <v>45672</v>
          </cell>
          <cell r="G636">
            <v>45673</v>
          </cell>
          <cell r="H636">
            <v>2</v>
          </cell>
          <cell r="O636">
            <v>337000</v>
          </cell>
        </row>
        <row r="637">
          <cell r="A637">
            <v>45672</v>
          </cell>
          <cell r="C637" t="str">
            <v>CARLOS ANDRES CORTES PACHON</v>
          </cell>
          <cell r="F637">
            <v>45672</v>
          </cell>
          <cell r="G637">
            <v>45673</v>
          </cell>
          <cell r="H637">
            <v>2</v>
          </cell>
          <cell r="O637">
            <v>352750</v>
          </cell>
        </row>
        <row r="638">
          <cell r="A638">
            <v>45672</v>
          </cell>
          <cell r="C638" t="str">
            <v>CARLOS ANDRES CORTES PACHON</v>
          </cell>
          <cell r="F638">
            <v>45672</v>
          </cell>
          <cell r="G638">
            <v>45673</v>
          </cell>
          <cell r="H638">
            <v>2</v>
          </cell>
          <cell r="O638">
            <v>25200</v>
          </cell>
        </row>
        <row r="639">
          <cell r="A639">
            <v>45672</v>
          </cell>
          <cell r="C639" t="str">
            <v>CARLOS ANDRES MARTINEZ HERNANDEZ</v>
          </cell>
          <cell r="F639">
            <v>45672</v>
          </cell>
          <cell r="G639">
            <v>45672</v>
          </cell>
          <cell r="H639">
            <v>0</v>
          </cell>
          <cell r="O639">
            <v>851000</v>
          </cell>
        </row>
        <row r="640">
          <cell r="A640">
            <v>45672</v>
          </cell>
          <cell r="C640" t="str">
            <v>CASINO EL PORTAL NUEVO HORIZONTE SAS</v>
          </cell>
          <cell r="F640">
            <v>45672</v>
          </cell>
          <cell r="G640">
            <v>45673</v>
          </cell>
          <cell r="H640">
            <v>2</v>
          </cell>
          <cell r="O640">
            <v>152000</v>
          </cell>
        </row>
        <row r="641">
          <cell r="A641">
            <v>45672</v>
          </cell>
          <cell r="C641" t="str">
            <v>CASINO EL PORTAL NUEVO HORIZONTE SAS</v>
          </cell>
          <cell r="F641">
            <v>45672</v>
          </cell>
          <cell r="G641">
            <v>45673</v>
          </cell>
          <cell r="H641">
            <v>2</v>
          </cell>
          <cell r="O641">
            <v>282000</v>
          </cell>
        </row>
        <row r="642">
          <cell r="A642">
            <v>45672</v>
          </cell>
          <cell r="C642" t="str">
            <v>COCTELERIA ARTESANAL SAS</v>
          </cell>
          <cell r="F642">
            <v>45625</v>
          </cell>
          <cell r="G642">
            <v>45655</v>
          </cell>
          <cell r="H642">
            <v>20</v>
          </cell>
          <cell r="O642">
            <v>748189.61800000002</v>
          </cell>
        </row>
        <row r="643">
          <cell r="A643">
            <v>45672</v>
          </cell>
          <cell r="C643" t="str">
            <v>COCTELERIA ARTESANAL SAS</v>
          </cell>
          <cell r="F643">
            <v>45630</v>
          </cell>
          <cell r="G643">
            <v>45660</v>
          </cell>
          <cell r="H643">
            <v>15</v>
          </cell>
          <cell r="O643">
            <v>563308.20900000003</v>
          </cell>
        </row>
        <row r="644">
          <cell r="A644">
            <v>45672</v>
          </cell>
          <cell r="C644" t="str">
            <v>COCTELERIA ARTESANAL SAS</v>
          </cell>
          <cell r="F644">
            <v>45633</v>
          </cell>
          <cell r="G644">
            <v>45663</v>
          </cell>
          <cell r="H644">
            <v>12</v>
          </cell>
          <cell r="O644">
            <v>470743.022</v>
          </cell>
        </row>
        <row r="645">
          <cell r="A645">
            <v>45672</v>
          </cell>
          <cell r="C645" t="str">
            <v>COCTELERIA ARTESANAL SAS</v>
          </cell>
          <cell r="F645">
            <v>45635</v>
          </cell>
          <cell r="G645">
            <v>45665</v>
          </cell>
          <cell r="H645">
            <v>10</v>
          </cell>
          <cell r="O645">
            <v>590694.35900000005</v>
          </cell>
        </row>
        <row r="646">
          <cell r="A646">
            <v>45672</v>
          </cell>
          <cell r="C646" t="str">
            <v>DIRECCION DE IMPUESTOS DE ADUANAS NACIONALES DIAN</v>
          </cell>
          <cell r="F646">
            <v>45672</v>
          </cell>
          <cell r="G646">
            <v>45672</v>
          </cell>
          <cell r="H646">
            <v>0</v>
          </cell>
          <cell r="O646">
            <v>39989000</v>
          </cell>
        </row>
        <row r="647">
          <cell r="A647">
            <v>45672</v>
          </cell>
          <cell r="C647" t="str">
            <v>DONDOHE4K SAS</v>
          </cell>
          <cell r="F647">
            <v>45644</v>
          </cell>
          <cell r="G647">
            <v>45674</v>
          </cell>
          <cell r="H647">
            <v>1</v>
          </cell>
          <cell r="O647">
            <v>2816690.4240000001</v>
          </cell>
        </row>
        <row r="648">
          <cell r="A648">
            <v>45672</v>
          </cell>
          <cell r="C648" t="str">
            <v>DONDOHE4K SAS</v>
          </cell>
          <cell r="F648">
            <v>45652</v>
          </cell>
          <cell r="G648">
            <v>45682</v>
          </cell>
          <cell r="H648">
            <v>-7</v>
          </cell>
          <cell r="O648">
            <v>2564140.3280000002</v>
          </cell>
        </row>
        <row r="649">
          <cell r="A649">
            <v>45672</v>
          </cell>
          <cell r="C649" t="str">
            <v>FELIPE BECERRA ZAPATA</v>
          </cell>
          <cell r="F649">
            <v>45672</v>
          </cell>
          <cell r="G649">
            <v>45673</v>
          </cell>
          <cell r="H649">
            <v>2</v>
          </cell>
          <cell r="O649">
            <v>337700</v>
          </cell>
        </row>
        <row r="650">
          <cell r="A650">
            <v>45672</v>
          </cell>
          <cell r="C650" t="str">
            <v>GATE GOURMET COLOMBIA SAS</v>
          </cell>
          <cell r="F650">
            <v>45632</v>
          </cell>
          <cell r="G650">
            <v>45662</v>
          </cell>
          <cell r="H650">
            <v>13</v>
          </cell>
          <cell r="O650">
            <v>4951017.5760000004</v>
          </cell>
        </row>
        <row r="651">
          <cell r="A651">
            <v>45672</v>
          </cell>
          <cell r="C651" t="str">
            <v>GATE GOURMET COLOMBIA SAS</v>
          </cell>
          <cell r="F651">
            <v>45635</v>
          </cell>
          <cell r="G651">
            <v>45665</v>
          </cell>
          <cell r="H651">
            <v>10</v>
          </cell>
          <cell r="O651">
            <v>934500</v>
          </cell>
        </row>
        <row r="652">
          <cell r="A652">
            <v>45672</v>
          </cell>
          <cell r="C652" t="str">
            <v>GATE GOURMET COLOMBIA SAS</v>
          </cell>
          <cell r="F652">
            <v>45635</v>
          </cell>
          <cell r="G652">
            <v>45665</v>
          </cell>
          <cell r="H652">
            <v>10</v>
          </cell>
          <cell r="O652">
            <v>880000</v>
          </cell>
        </row>
        <row r="653">
          <cell r="A653">
            <v>45672</v>
          </cell>
          <cell r="C653" t="str">
            <v>GATE GOURMET COLOMBIA SAS</v>
          </cell>
          <cell r="F653">
            <v>45637</v>
          </cell>
          <cell r="G653">
            <v>45667</v>
          </cell>
          <cell r="H653">
            <v>8</v>
          </cell>
          <cell r="O653">
            <v>4949424.2</v>
          </cell>
        </row>
        <row r="654">
          <cell r="A654">
            <v>45672</v>
          </cell>
          <cell r="C654" t="str">
            <v>GATE GOURMET COLOMBIA SAS</v>
          </cell>
          <cell r="F654">
            <v>45637</v>
          </cell>
          <cell r="G654">
            <v>45667</v>
          </cell>
          <cell r="H654">
            <v>8</v>
          </cell>
          <cell r="O654">
            <v>170250</v>
          </cell>
        </row>
        <row r="655">
          <cell r="A655">
            <v>45672</v>
          </cell>
          <cell r="C655" t="str">
            <v>GATE GOURMET COLOMBIA SAS</v>
          </cell>
          <cell r="F655">
            <v>45638</v>
          </cell>
          <cell r="G655">
            <v>45668</v>
          </cell>
          <cell r="H655">
            <v>7</v>
          </cell>
          <cell r="O655">
            <v>3555220.2</v>
          </cell>
        </row>
        <row r="656">
          <cell r="A656">
            <v>45672</v>
          </cell>
          <cell r="C656" t="str">
            <v>GATE GOURMET COLOMBIA SAS</v>
          </cell>
          <cell r="F656">
            <v>45639</v>
          </cell>
          <cell r="G656">
            <v>45669</v>
          </cell>
          <cell r="H656">
            <v>6</v>
          </cell>
          <cell r="O656">
            <v>1729808.82</v>
          </cell>
        </row>
        <row r="657">
          <cell r="A657">
            <v>45672</v>
          </cell>
          <cell r="C657" t="str">
            <v>GATE GOURMET COLOMBIA SAS</v>
          </cell>
          <cell r="F657">
            <v>45639</v>
          </cell>
          <cell r="G657">
            <v>45669</v>
          </cell>
          <cell r="H657">
            <v>6</v>
          </cell>
          <cell r="O657">
            <v>570000</v>
          </cell>
        </row>
        <row r="658">
          <cell r="A658">
            <v>45672</v>
          </cell>
          <cell r="C658" t="str">
            <v>GATE GOURMET COLOMBIA SAS</v>
          </cell>
          <cell r="F658">
            <v>45642</v>
          </cell>
          <cell r="G658">
            <v>45672</v>
          </cell>
          <cell r="H658">
            <v>3</v>
          </cell>
          <cell r="O658">
            <v>2638580.8629999999</v>
          </cell>
        </row>
        <row r="659">
          <cell r="A659">
            <v>45672</v>
          </cell>
          <cell r="C659" t="str">
            <v>KOE4K S.A.S</v>
          </cell>
          <cell r="F659">
            <v>45642.348958333336</v>
          </cell>
          <cell r="G659">
            <v>45672.348958333336</v>
          </cell>
          <cell r="H659">
            <v>10</v>
          </cell>
          <cell r="O659">
            <v>1725327.45</v>
          </cell>
        </row>
        <row r="660">
          <cell r="A660">
            <v>45672</v>
          </cell>
          <cell r="C660" t="str">
            <v>KOE4K S.A.S</v>
          </cell>
          <cell r="F660">
            <v>45644.352696759262</v>
          </cell>
          <cell r="G660">
            <v>45674.352696759262</v>
          </cell>
          <cell r="H660">
            <v>8</v>
          </cell>
          <cell r="O660">
            <v>1086100</v>
          </cell>
        </row>
        <row r="661">
          <cell r="A661">
            <v>45672</v>
          </cell>
          <cell r="C661" t="str">
            <v>KOE4K S.A.S</v>
          </cell>
          <cell r="F661">
            <v>45644.456643518519</v>
          </cell>
          <cell r="G661">
            <v>45674.456643518519</v>
          </cell>
          <cell r="H661">
            <v>8</v>
          </cell>
          <cell r="O661">
            <v>203300</v>
          </cell>
        </row>
        <row r="662">
          <cell r="A662">
            <v>45672</v>
          </cell>
          <cell r="C662" t="str">
            <v>KOE4K S.A.S</v>
          </cell>
          <cell r="F662">
            <v>45649.44195601852</v>
          </cell>
          <cell r="G662">
            <v>45679.44195601852</v>
          </cell>
          <cell r="H662">
            <v>3</v>
          </cell>
          <cell r="O662">
            <v>944900</v>
          </cell>
        </row>
        <row r="663">
          <cell r="A663">
            <v>45672</v>
          </cell>
          <cell r="C663" t="str">
            <v>KOE4K S.A.S</v>
          </cell>
          <cell r="F663">
            <v>45650.359733796293</v>
          </cell>
          <cell r="G663">
            <v>45680.359733796293</v>
          </cell>
          <cell r="H663">
            <v>2</v>
          </cell>
          <cell r="O663">
            <v>838950</v>
          </cell>
        </row>
        <row r="664">
          <cell r="A664">
            <v>45672</v>
          </cell>
          <cell r="C664" t="str">
            <v>KOE4K S.A.S</v>
          </cell>
          <cell r="F664">
            <v>45652.301041666666</v>
          </cell>
          <cell r="G664">
            <v>45682.301041666666</v>
          </cell>
          <cell r="H664">
            <v>0</v>
          </cell>
          <cell r="O664">
            <v>1558172.3489999999</v>
          </cell>
        </row>
        <row r="665">
          <cell r="A665">
            <v>45672</v>
          </cell>
          <cell r="C665" t="str">
            <v>OSAKA COCINA NIKKEI S.A.S</v>
          </cell>
          <cell r="F665">
            <v>45642</v>
          </cell>
          <cell r="G665">
            <v>45672</v>
          </cell>
          <cell r="H665">
            <v>3</v>
          </cell>
          <cell r="O665">
            <v>810450</v>
          </cell>
        </row>
        <row r="666">
          <cell r="A666">
            <v>45672</v>
          </cell>
          <cell r="C666" t="str">
            <v>OSAKA COCINA NIKKEI S.A.S</v>
          </cell>
          <cell r="F666">
            <v>45645</v>
          </cell>
          <cell r="G666">
            <v>45675</v>
          </cell>
          <cell r="H666">
            <v>0</v>
          </cell>
          <cell r="O666">
            <v>354000</v>
          </cell>
        </row>
        <row r="667">
          <cell r="A667">
            <v>45672</v>
          </cell>
          <cell r="C667" t="str">
            <v>OSAKA COCINA NIKKEI S.A.S</v>
          </cell>
          <cell r="F667">
            <v>45647</v>
          </cell>
          <cell r="G667">
            <v>45677</v>
          </cell>
          <cell r="H667">
            <v>-2</v>
          </cell>
          <cell r="O667">
            <v>110700</v>
          </cell>
        </row>
        <row r="668">
          <cell r="A668">
            <v>45672</v>
          </cell>
          <cell r="C668" t="str">
            <v>OSAKA COCINA NIKKEI S.A.S</v>
          </cell>
          <cell r="F668">
            <v>45649</v>
          </cell>
          <cell r="G668">
            <v>45679</v>
          </cell>
          <cell r="H668">
            <v>-4</v>
          </cell>
          <cell r="O668">
            <v>344300</v>
          </cell>
        </row>
        <row r="669">
          <cell r="A669">
            <v>45672</v>
          </cell>
          <cell r="C669" t="str">
            <v>OSAKA COCINA NIKKEI S.A.S</v>
          </cell>
          <cell r="F669">
            <v>45657</v>
          </cell>
          <cell r="G669">
            <v>45687</v>
          </cell>
          <cell r="H669">
            <v>-12</v>
          </cell>
          <cell r="O669">
            <v>578350</v>
          </cell>
        </row>
        <row r="670">
          <cell r="A670">
            <v>45672</v>
          </cell>
          <cell r="C670" t="str">
            <v>R.G. GOURMET SAS</v>
          </cell>
          <cell r="F670">
            <v>45449</v>
          </cell>
          <cell r="G670">
            <v>45479</v>
          </cell>
          <cell r="H670">
            <v>196</v>
          </cell>
          <cell r="O670">
            <v>97390</v>
          </cell>
        </row>
        <row r="671">
          <cell r="A671">
            <v>45672</v>
          </cell>
          <cell r="C671" t="str">
            <v>R.G. GOURMET SAS</v>
          </cell>
          <cell r="F671">
            <v>45460</v>
          </cell>
          <cell r="G671">
            <v>45490</v>
          </cell>
          <cell r="H671">
            <v>185</v>
          </cell>
          <cell r="O671">
            <v>611380</v>
          </cell>
        </row>
        <row r="672">
          <cell r="A672">
            <v>45672</v>
          </cell>
          <cell r="C672" t="str">
            <v>ROBINFOOD COLOMBIA SAS</v>
          </cell>
          <cell r="F672">
            <v>45646</v>
          </cell>
          <cell r="G672">
            <v>45676</v>
          </cell>
          <cell r="H672">
            <v>-1</v>
          </cell>
          <cell r="O672">
            <v>4700459.2</v>
          </cell>
        </row>
        <row r="673">
          <cell r="A673">
            <v>45672</v>
          </cell>
          <cell r="C673" t="str">
            <v>ROBINFOOD COLOMBIA SAS</v>
          </cell>
          <cell r="F673">
            <v>45659</v>
          </cell>
          <cell r="G673">
            <v>45689</v>
          </cell>
          <cell r="H673">
            <v>-14</v>
          </cell>
          <cell r="O673">
            <v>1234866.3999999999</v>
          </cell>
        </row>
        <row r="674">
          <cell r="A674">
            <v>45672</v>
          </cell>
          <cell r="C674" t="str">
            <v>ROBINFOOD COLOMBIA SAS</v>
          </cell>
          <cell r="F674">
            <v>45661</v>
          </cell>
          <cell r="G674">
            <v>45691</v>
          </cell>
          <cell r="H674">
            <v>-16</v>
          </cell>
          <cell r="O674">
            <v>3684682</v>
          </cell>
        </row>
        <row r="675">
          <cell r="A675">
            <v>45672</v>
          </cell>
          <cell r="C675" t="str">
            <v>ROBINFOOD COLOMBIA SAS</v>
          </cell>
          <cell r="F675">
            <v>45661</v>
          </cell>
          <cell r="G675">
            <v>45691</v>
          </cell>
          <cell r="H675">
            <v>-16</v>
          </cell>
          <cell r="O675">
            <v>1488810.7</v>
          </cell>
        </row>
        <row r="676">
          <cell r="A676">
            <v>45672</v>
          </cell>
          <cell r="C676" t="str">
            <v>ROBINFOOD COLOMBIA SAS</v>
          </cell>
          <cell r="F676">
            <v>45665</v>
          </cell>
          <cell r="G676">
            <v>45695</v>
          </cell>
          <cell r="H676">
            <v>-20</v>
          </cell>
          <cell r="O676">
            <v>3415799.8</v>
          </cell>
        </row>
        <row r="677">
          <cell r="A677">
            <v>45672</v>
          </cell>
          <cell r="C677" t="str">
            <v>VENTAS MOSTRADOR</v>
          </cell>
          <cell r="F677">
            <v>45672</v>
          </cell>
          <cell r="G677">
            <v>45672</v>
          </cell>
          <cell r="H677">
            <v>0</v>
          </cell>
          <cell r="O677">
            <v>18810</v>
          </cell>
        </row>
        <row r="678">
          <cell r="A678">
            <v>45672</v>
          </cell>
          <cell r="C678" t="str">
            <v>VENTAS MOSTRADOR</v>
          </cell>
          <cell r="F678">
            <v>45672</v>
          </cell>
          <cell r="G678">
            <v>45672</v>
          </cell>
          <cell r="H678">
            <v>0</v>
          </cell>
          <cell r="O678">
            <v>7905</v>
          </cell>
        </row>
        <row r="679">
          <cell r="A679">
            <v>45672</v>
          </cell>
          <cell r="C679" t="str">
            <v>VENTAS MOSTRADOR</v>
          </cell>
          <cell r="F679">
            <v>45672</v>
          </cell>
          <cell r="G679">
            <v>45672</v>
          </cell>
          <cell r="H679">
            <v>0</v>
          </cell>
          <cell r="O679">
            <v>16650</v>
          </cell>
        </row>
        <row r="680">
          <cell r="A680">
            <v>45672</v>
          </cell>
          <cell r="C680" t="str">
            <v>VENTAS MOSTRADOR</v>
          </cell>
          <cell r="F680">
            <v>45672</v>
          </cell>
          <cell r="G680">
            <v>45672</v>
          </cell>
          <cell r="H680">
            <v>0</v>
          </cell>
          <cell r="O680">
            <v>24000</v>
          </cell>
        </row>
        <row r="681">
          <cell r="A681">
            <v>45672</v>
          </cell>
          <cell r="C681" t="str">
            <v>VENTAS MOSTRADOR</v>
          </cell>
          <cell r="F681">
            <v>45672</v>
          </cell>
          <cell r="G681">
            <v>45672</v>
          </cell>
          <cell r="H681">
            <v>0</v>
          </cell>
          <cell r="O681">
            <v>361000</v>
          </cell>
        </row>
        <row r="682">
          <cell r="A682">
            <v>45672</v>
          </cell>
          <cell r="C682" t="str">
            <v>VENTAS MOSTRADOR</v>
          </cell>
          <cell r="F682">
            <v>45672</v>
          </cell>
          <cell r="G682">
            <v>45672</v>
          </cell>
          <cell r="H682">
            <v>0</v>
          </cell>
          <cell r="O682">
            <v>425500</v>
          </cell>
        </row>
        <row r="683">
          <cell r="A683">
            <v>45672</v>
          </cell>
          <cell r="C683" t="str">
            <v>VENTAS MOSTRADOR</v>
          </cell>
          <cell r="F683">
            <v>45672</v>
          </cell>
          <cell r="G683">
            <v>45672</v>
          </cell>
          <cell r="H683">
            <v>0</v>
          </cell>
          <cell r="O683">
            <v>425500</v>
          </cell>
        </row>
        <row r="684">
          <cell r="A684">
            <v>45672</v>
          </cell>
          <cell r="C684" t="str">
            <v>VENTAS MOSTRADOR</v>
          </cell>
          <cell r="F684">
            <v>45672</v>
          </cell>
          <cell r="G684">
            <v>45672</v>
          </cell>
          <cell r="H684">
            <v>0</v>
          </cell>
          <cell r="O684">
            <v>1767500</v>
          </cell>
        </row>
        <row r="685">
          <cell r="A685">
            <v>45672</v>
          </cell>
          <cell r="C685" t="str">
            <v>VENTAS MOSTRADOR</v>
          </cell>
          <cell r="F685">
            <v>45672</v>
          </cell>
          <cell r="G685">
            <v>45672</v>
          </cell>
          <cell r="H685">
            <v>0</v>
          </cell>
          <cell r="O685">
            <v>457050</v>
          </cell>
        </row>
        <row r="686">
          <cell r="A686">
            <v>45672</v>
          </cell>
          <cell r="C686" t="str">
            <v>VENTAS MOSTRADOR</v>
          </cell>
          <cell r="F686">
            <v>45672</v>
          </cell>
          <cell r="G686">
            <v>45672</v>
          </cell>
          <cell r="H686">
            <v>0</v>
          </cell>
          <cell r="O686">
            <v>543541</v>
          </cell>
        </row>
        <row r="687">
          <cell r="A687">
            <v>45673</v>
          </cell>
          <cell r="C687" t="str">
            <v>VENTAS MOSTRADOR</v>
          </cell>
          <cell r="F687">
            <v>45673</v>
          </cell>
          <cell r="G687">
            <v>45673</v>
          </cell>
          <cell r="H687">
            <v>0</v>
          </cell>
          <cell r="O687">
            <v>165146</v>
          </cell>
        </row>
        <row r="688">
          <cell r="A688">
            <v>45673</v>
          </cell>
          <cell r="C688" t="str">
            <v>VENTAS MOSTRADOR</v>
          </cell>
          <cell r="F688">
            <v>45673</v>
          </cell>
          <cell r="G688">
            <v>45673</v>
          </cell>
          <cell r="H688">
            <v>0</v>
          </cell>
          <cell r="O688">
            <v>243434</v>
          </cell>
        </row>
        <row r="689">
          <cell r="A689">
            <v>45673</v>
          </cell>
          <cell r="C689" t="str">
            <v>EPS SANITAS S A</v>
          </cell>
          <cell r="F689">
            <v>45673</v>
          </cell>
          <cell r="G689">
            <v>45673</v>
          </cell>
          <cell r="H689">
            <v>0</v>
          </cell>
          <cell r="O689">
            <v>8624016</v>
          </cell>
        </row>
        <row r="690">
          <cell r="A690">
            <v>45673</v>
          </cell>
          <cell r="C690" t="str">
            <v>SUPER NUEVO MILENIO SA</v>
          </cell>
          <cell r="F690">
            <v>45654</v>
          </cell>
          <cell r="G690">
            <v>45684</v>
          </cell>
          <cell r="H690">
            <v>-5</v>
          </cell>
          <cell r="O690">
            <v>226100</v>
          </cell>
        </row>
        <row r="691">
          <cell r="A691">
            <v>45673</v>
          </cell>
          <cell r="C691" t="str">
            <v>DUFLO SERVICIOS INTEGRALES S.A.S.</v>
          </cell>
          <cell r="F691">
            <v>45625</v>
          </cell>
          <cell r="G691">
            <v>45655</v>
          </cell>
          <cell r="H691">
            <v>24</v>
          </cell>
          <cell r="O691">
            <v>56859</v>
          </cell>
        </row>
        <row r="692">
          <cell r="A692">
            <v>45673</v>
          </cell>
          <cell r="C692" t="str">
            <v>DUFLO SERVICIOS INTEGRALES S.A.S.</v>
          </cell>
          <cell r="F692">
            <v>45631</v>
          </cell>
          <cell r="G692">
            <v>45661</v>
          </cell>
          <cell r="H692">
            <v>18</v>
          </cell>
          <cell r="O692">
            <v>387315</v>
          </cell>
        </row>
        <row r="693">
          <cell r="A693">
            <v>45673</v>
          </cell>
          <cell r="C693" t="str">
            <v>DUFLO SERVICIOS INTEGRALES S.A.S.</v>
          </cell>
          <cell r="F693">
            <v>45631</v>
          </cell>
          <cell r="G693">
            <v>45661</v>
          </cell>
          <cell r="H693">
            <v>18</v>
          </cell>
          <cell r="O693">
            <v>565770</v>
          </cell>
        </row>
        <row r="694">
          <cell r="A694">
            <v>45673</v>
          </cell>
          <cell r="C694" t="str">
            <v>DUFLO SERVICIOS INTEGRALES S.A.S.</v>
          </cell>
          <cell r="F694">
            <v>45631</v>
          </cell>
          <cell r="G694">
            <v>45661</v>
          </cell>
          <cell r="H694">
            <v>18</v>
          </cell>
          <cell r="O694">
            <v>60800</v>
          </cell>
        </row>
        <row r="695">
          <cell r="A695">
            <v>45673</v>
          </cell>
          <cell r="C695" t="str">
            <v>DUFLO SERVICIOS INTEGRALES S.A.S.</v>
          </cell>
          <cell r="F695">
            <v>45631</v>
          </cell>
          <cell r="G695">
            <v>45661</v>
          </cell>
          <cell r="H695">
            <v>18</v>
          </cell>
          <cell r="O695">
            <v>477380</v>
          </cell>
        </row>
        <row r="696">
          <cell r="A696">
            <v>45673</v>
          </cell>
          <cell r="C696" t="str">
            <v>DUFLO SERVICIOS INTEGRALES S.A.S.</v>
          </cell>
          <cell r="F696">
            <v>45631</v>
          </cell>
          <cell r="G696">
            <v>45661</v>
          </cell>
          <cell r="H696">
            <v>18</v>
          </cell>
          <cell r="O696">
            <v>403125</v>
          </cell>
        </row>
        <row r="697">
          <cell r="A697">
            <v>45673</v>
          </cell>
          <cell r="C697" t="str">
            <v>DUFLO SERVICIOS INTEGRALES S.A.S.</v>
          </cell>
          <cell r="F697">
            <v>45631</v>
          </cell>
          <cell r="G697">
            <v>45661</v>
          </cell>
          <cell r="H697">
            <v>18</v>
          </cell>
          <cell r="O697">
            <v>368600</v>
          </cell>
        </row>
        <row r="698">
          <cell r="A698">
            <v>45673</v>
          </cell>
          <cell r="C698" t="str">
            <v>DUFLO SERVICIOS INTEGRALES S.A.S.</v>
          </cell>
          <cell r="F698">
            <v>45638</v>
          </cell>
          <cell r="G698">
            <v>45668</v>
          </cell>
          <cell r="H698">
            <v>11</v>
          </cell>
          <cell r="O698">
            <v>2377835</v>
          </cell>
        </row>
        <row r="699">
          <cell r="A699">
            <v>45673</v>
          </cell>
          <cell r="C699" t="str">
            <v>DUFLO SERVICIOS INTEGRALES S.A.S.</v>
          </cell>
          <cell r="F699">
            <v>45638</v>
          </cell>
          <cell r="G699">
            <v>45668</v>
          </cell>
          <cell r="H699">
            <v>11</v>
          </cell>
          <cell r="O699">
            <v>744600</v>
          </cell>
        </row>
        <row r="700">
          <cell r="A700">
            <v>45673</v>
          </cell>
          <cell r="C700" t="str">
            <v>DUFLO SERVICIOS INTEGRALES S.A.S.</v>
          </cell>
          <cell r="F700">
            <v>45644</v>
          </cell>
          <cell r="G700">
            <v>45674</v>
          </cell>
          <cell r="H700">
            <v>5</v>
          </cell>
          <cell r="O700">
            <v>291524</v>
          </cell>
        </row>
        <row r="701">
          <cell r="A701">
            <v>45673</v>
          </cell>
          <cell r="C701" t="str">
            <v>FUNDACION HOGAR NUEVA GRANADA</v>
          </cell>
          <cell r="F701">
            <v>45667</v>
          </cell>
          <cell r="G701">
            <v>45697</v>
          </cell>
          <cell r="H701">
            <v>-18</v>
          </cell>
          <cell r="O701">
            <v>137340</v>
          </cell>
        </row>
        <row r="702">
          <cell r="A702">
            <v>45673</v>
          </cell>
          <cell r="C702" t="str">
            <v>MINI MAL LTDA</v>
          </cell>
          <cell r="F702">
            <v>45673</v>
          </cell>
          <cell r="G702">
            <v>45674</v>
          </cell>
          <cell r="H702">
            <v>5</v>
          </cell>
          <cell r="O702">
            <v>449400</v>
          </cell>
        </row>
        <row r="703">
          <cell r="A703">
            <v>45673</v>
          </cell>
          <cell r="C703" t="str">
            <v>CANTINA LA 15 SAS</v>
          </cell>
          <cell r="F703">
            <v>45638</v>
          </cell>
          <cell r="G703">
            <v>45658</v>
          </cell>
          <cell r="H703">
            <v>21</v>
          </cell>
          <cell r="O703">
            <v>1245150</v>
          </cell>
        </row>
        <row r="704">
          <cell r="A704">
            <v>45673</v>
          </cell>
          <cell r="C704" t="str">
            <v>DIOS LO QUISO S.A.S</v>
          </cell>
          <cell r="F704">
            <v>45664</v>
          </cell>
          <cell r="G704">
            <v>45679</v>
          </cell>
          <cell r="H704">
            <v>0</v>
          </cell>
          <cell r="O704">
            <v>1176170.4116</v>
          </cell>
        </row>
        <row r="705">
          <cell r="A705">
            <v>45673</v>
          </cell>
          <cell r="C705" t="str">
            <v>DIOS LO QUISO S.A.S</v>
          </cell>
          <cell r="F705">
            <v>45667</v>
          </cell>
          <cell r="G705">
            <v>45682</v>
          </cell>
          <cell r="H705">
            <v>-3</v>
          </cell>
          <cell r="O705">
            <v>666031.16799999995</v>
          </cell>
        </row>
        <row r="706">
          <cell r="A706">
            <v>45673</v>
          </cell>
          <cell r="C706" t="str">
            <v>PURA SABROSURA SAS</v>
          </cell>
          <cell r="F706">
            <v>45664</v>
          </cell>
          <cell r="G706">
            <v>45679</v>
          </cell>
          <cell r="H706">
            <v>0</v>
          </cell>
          <cell r="O706">
            <v>6341536.8940000003</v>
          </cell>
        </row>
        <row r="707">
          <cell r="A707">
            <v>45673</v>
          </cell>
          <cell r="C707" t="str">
            <v>PURA SABROSURA SAS</v>
          </cell>
          <cell r="F707">
            <v>45664</v>
          </cell>
          <cell r="G707">
            <v>45679</v>
          </cell>
          <cell r="H707">
            <v>0</v>
          </cell>
          <cell r="O707">
            <v>222475.12400000001</v>
          </cell>
        </row>
        <row r="708">
          <cell r="A708">
            <v>45673</v>
          </cell>
          <cell r="C708" t="str">
            <v>PURA SABROSURA SAS</v>
          </cell>
          <cell r="F708">
            <v>45667</v>
          </cell>
          <cell r="G708">
            <v>45682</v>
          </cell>
          <cell r="H708">
            <v>-3</v>
          </cell>
          <cell r="O708">
            <v>1414021.6140000001</v>
          </cell>
        </row>
        <row r="709">
          <cell r="A709">
            <v>45673</v>
          </cell>
          <cell r="C709" t="str">
            <v>THE NEXT SHOT S.A.S</v>
          </cell>
          <cell r="F709">
            <v>45671</v>
          </cell>
          <cell r="G709">
            <v>45672</v>
          </cell>
          <cell r="H709">
            <v>7</v>
          </cell>
          <cell r="O709">
            <v>722675</v>
          </cell>
        </row>
        <row r="710">
          <cell r="A710">
            <v>45673</v>
          </cell>
          <cell r="C710" t="str">
            <v>JUAN CARLOS CALA AGUDELO</v>
          </cell>
          <cell r="F710">
            <v>45673</v>
          </cell>
          <cell r="G710">
            <v>45674</v>
          </cell>
          <cell r="H710">
            <v>5</v>
          </cell>
          <cell r="O710">
            <v>2153550</v>
          </cell>
        </row>
        <row r="711">
          <cell r="A711">
            <v>45673</v>
          </cell>
          <cell r="C711" t="str">
            <v>INVERSIONES MI TIERRITA SAS</v>
          </cell>
          <cell r="F711">
            <v>45654</v>
          </cell>
          <cell r="G711">
            <v>45669</v>
          </cell>
          <cell r="H711">
            <v>10</v>
          </cell>
          <cell r="O711">
            <v>1382950.7819999999</v>
          </cell>
        </row>
        <row r="712">
          <cell r="A712">
            <v>45673</v>
          </cell>
          <cell r="C712" t="str">
            <v>INVERSIONES MI TIERRITA SAS</v>
          </cell>
          <cell r="F712">
            <v>45654</v>
          </cell>
          <cell r="G712">
            <v>45669</v>
          </cell>
          <cell r="H712">
            <v>10</v>
          </cell>
          <cell r="O712">
            <v>4877473.3150000004</v>
          </cell>
        </row>
        <row r="713">
          <cell r="A713">
            <v>45673</v>
          </cell>
          <cell r="C713" t="str">
            <v>INVERSIONES MI TIERRITA SAS</v>
          </cell>
          <cell r="F713">
            <v>45659</v>
          </cell>
          <cell r="G713">
            <v>45674</v>
          </cell>
          <cell r="H713">
            <v>5</v>
          </cell>
          <cell r="O713">
            <v>2315075.7420000001</v>
          </cell>
        </row>
        <row r="714">
          <cell r="A714">
            <v>45673</v>
          </cell>
          <cell r="C714" t="str">
            <v>INVERSIONES MI TIERRITA SAS</v>
          </cell>
          <cell r="F714">
            <v>45659</v>
          </cell>
          <cell r="G714">
            <v>45674</v>
          </cell>
          <cell r="H714">
            <v>5</v>
          </cell>
          <cell r="O714">
            <v>1424500</v>
          </cell>
        </row>
        <row r="715">
          <cell r="A715">
            <v>45673</v>
          </cell>
          <cell r="C715" t="str">
            <v>VENTAS MOSTRADOR</v>
          </cell>
          <cell r="F715">
            <v>45673</v>
          </cell>
          <cell r="G715">
            <v>45673</v>
          </cell>
          <cell r="H715">
            <v>0</v>
          </cell>
          <cell r="O715">
            <v>4503250</v>
          </cell>
        </row>
        <row r="716">
          <cell r="A716">
            <v>45673</v>
          </cell>
          <cell r="C716" t="str">
            <v>CARNES Y HUEVOS K SAS</v>
          </cell>
          <cell r="F716">
            <v>45672</v>
          </cell>
          <cell r="G716">
            <v>45673</v>
          </cell>
          <cell r="H716">
            <v>6</v>
          </cell>
          <cell r="O716">
            <v>210000</v>
          </cell>
        </row>
        <row r="717">
          <cell r="A717">
            <v>45673</v>
          </cell>
          <cell r="C717" t="str">
            <v>MESABAR SAS</v>
          </cell>
          <cell r="F717">
            <v>45665</v>
          </cell>
          <cell r="G717">
            <v>45673</v>
          </cell>
          <cell r="H717">
            <v>6</v>
          </cell>
          <cell r="O717">
            <v>873500</v>
          </cell>
        </row>
        <row r="718">
          <cell r="A718">
            <v>45673</v>
          </cell>
          <cell r="C718" t="str">
            <v>LUZ MARINA PELAYO ORTIZ</v>
          </cell>
          <cell r="F718">
            <v>45673</v>
          </cell>
          <cell r="G718">
            <v>45674</v>
          </cell>
          <cell r="H718">
            <v>5</v>
          </cell>
          <cell r="O718">
            <v>202950</v>
          </cell>
        </row>
        <row r="719">
          <cell r="A719">
            <v>45673</v>
          </cell>
          <cell r="C719" t="str">
            <v>COMERCIALIZADORA DE LACTEOS RYM SAS</v>
          </cell>
          <cell r="F719">
            <v>45673</v>
          </cell>
          <cell r="G719">
            <v>45674</v>
          </cell>
          <cell r="H719">
            <v>5</v>
          </cell>
          <cell r="O719">
            <v>106000</v>
          </cell>
        </row>
        <row r="720">
          <cell r="A720">
            <v>45673</v>
          </cell>
          <cell r="C720" t="str">
            <v>DOROTEA PARRILA SAS</v>
          </cell>
          <cell r="F720">
            <v>45673</v>
          </cell>
          <cell r="G720">
            <v>45674</v>
          </cell>
          <cell r="H720">
            <v>5</v>
          </cell>
          <cell r="O720">
            <v>1783100</v>
          </cell>
        </row>
        <row r="721">
          <cell r="A721">
            <v>45673</v>
          </cell>
          <cell r="C721" t="str">
            <v>ALIMENTOS BRIKO SAS</v>
          </cell>
          <cell r="F721">
            <v>45673</v>
          </cell>
          <cell r="G721">
            <v>45674</v>
          </cell>
          <cell r="H721">
            <v>5</v>
          </cell>
          <cell r="O721">
            <v>920900</v>
          </cell>
        </row>
        <row r="722">
          <cell r="A722">
            <v>45673</v>
          </cell>
          <cell r="C722" t="str">
            <v>CAS COLOMBO AMERICAN SCHOOL S.A.S</v>
          </cell>
          <cell r="F722">
            <v>45636</v>
          </cell>
          <cell r="G722">
            <v>45666</v>
          </cell>
          <cell r="H722">
            <v>13</v>
          </cell>
          <cell r="O722">
            <v>272900</v>
          </cell>
        </row>
        <row r="723">
          <cell r="A723">
            <v>45673</v>
          </cell>
          <cell r="C723" t="str">
            <v>TIGRE COLOMBIA S.A.S</v>
          </cell>
          <cell r="F723">
            <v>45671</v>
          </cell>
          <cell r="G723">
            <v>45679</v>
          </cell>
          <cell r="H723">
            <v>0</v>
          </cell>
          <cell r="O723">
            <v>1316000</v>
          </cell>
        </row>
        <row r="724">
          <cell r="A724">
            <v>45673</v>
          </cell>
          <cell r="C724" t="str">
            <v>TIGRE COLOMBIA S.A.S</v>
          </cell>
          <cell r="F724">
            <v>45671</v>
          </cell>
          <cell r="G724">
            <v>45679</v>
          </cell>
          <cell r="H724">
            <v>0</v>
          </cell>
          <cell r="O724">
            <v>1316000</v>
          </cell>
        </row>
        <row r="725">
          <cell r="A725">
            <v>45673</v>
          </cell>
          <cell r="C725" t="str">
            <v>TIGRE COLOMBIA S.A.S</v>
          </cell>
          <cell r="F725">
            <v>45671</v>
          </cell>
          <cell r="G725">
            <v>45679</v>
          </cell>
          <cell r="H725">
            <v>0</v>
          </cell>
          <cell r="O725">
            <v>1316000</v>
          </cell>
        </row>
        <row r="726">
          <cell r="A726">
            <v>45673</v>
          </cell>
          <cell r="C726" t="str">
            <v>TIGRE COLOMBIA S.A.S</v>
          </cell>
          <cell r="F726">
            <v>45671</v>
          </cell>
          <cell r="G726">
            <v>45679</v>
          </cell>
          <cell r="H726">
            <v>0</v>
          </cell>
          <cell r="O726">
            <v>1504000</v>
          </cell>
        </row>
        <row r="727">
          <cell r="A727">
            <v>45673</v>
          </cell>
          <cell r="C727" t="str">
            <v>ALIMENTOS BENAL SAS</v>
          </cell>
          <cell r="F727">
            <v>45639</v>
          </cell>
          <cell r="G727">
            <v>45669</v>
          </cell>
          <cell r="H727">
            <v>10</v>
          </cell>
          <cell r="O727">
            <v>5792000</v>
          </cell>
        </row>
        <row r="728">
          <cell r="A728">
            <v>45673</v>
          </cell>
          <cell r="C728" t="str">
            <v>ALIMENTOS BENAL SAS</v>
          </cell>
          <cell r="F728">
            <v>45645</v>
          </cell>
          <cell r="G728">
            <v>45675</v>
          </cell>
          <cell r="H728">
            <v>4</v>
          </cell>
          <cell r="O728">
            <v>9214000</v>
          </cell>
        </row>
        <row r="729">
          <cell r="A729">
            <v>45673</v>
          </cell>
          <cell r="C729" t="str">
            <v>CAROLA CACEROLA SAS</v>
          </cell>
          <cell r="F729">
            <v>45671</v>
          </cell>
          <cell r="G729">
            <v>45672</v>
          </cell>
          <cell r="H729">
            <v>7</v>
          </cell>
          <cell r="O729">
            <v>293500</v>
          </cell>
        </row>
        <row r="730">
          <cell r="A730">
            <v>45673</v>
          </cell>
          <cell r="C730" t="str">
            <v>JUAN MANUEL PALLARES ARRIETA</v>
          </cell>
          <cell r="F730">
            <v>45671</v>
          </cell>
          <cell r="G730">
            <v>45672</v>
          </cell>
          <cell r="H730">
            <v>7</v>
          </cell>
          <cell r="O730">
            <v>180100</v>
          </cell>
        </row>
        <row r="731">
          <cell r="A731">
            <v>45673</v>
          </cell>
          <cell r="C731" t="str">
            <v>SAGRADO BGTA SAS</v>
          </cell>
          <cell r="F731">
            <v>45653</v>
          </cell>
          <cell r="G731">
            <v>45673</v>
          </cell>
          <cell r="H731">
            <v>6</v>
          </cell>
          <cell r="O731">
            <v>66657</v>
          </cell>
        </row>
        <row r="732">
          <cell r="A732">
            <v>45673</v>
          </cell>
          <cell r="C732" t="str">
            <v>SAGRADO BGTA SAS</v>
          </cell>
          <cell r="F732">
            <v>45660</v>
          </cell>
          <cell r="G732">
            <v>45680</v>
          </cell>
          <cell r="H732">
            <v>-1</v>
          </cell>
          <cell r="O732">
            <v>1232313</v>
          </cell>
        </row>
        <row r="733">
          <cell r="A733">
            <v>45673</v>
          </cell>
          <cell r="C733" t="str">
            <v>SAGRADO BGTA SAS</v>
          </cell>
          <cell r="F733">
            <v>45660</v>
          </cell>
          <cell r="G733">
            <v>45680</v>
          </cell>
          <cell r="H733">
            <v>-1</v>
          </cell>
          <cell r="O733">
            <v>1961111.2620000001</v>
          </cell>
        </row>
        <row r="734">
          <cell r="A734">
            <v>45673</v>
          </cell>
          <cell r="C734" t="str">
            <v>SAGRADO BGTA SAS</v>
          </cell>
          <cell r="F734">
            <v>45666</v>
          </cell>
          <cell r="G734">
            <v>45686</v>
          </cell>
          <cell r="H734">
            <v>-7</v>
          </cell>
          <cell r="O734">
            <v>3990809.3640000001</v>
          </cell>
        </row>
        <row r="735">
          <cell r="A735">
            <v>45673</v>
          </cell>
          <cell r="C735" t="str">
            <v>SAGRADO BGTA SAS</v>
          </cell>
          <cell r="F735">
            <v>45667</v>
          </cell>
          <cell r="G735">
            <v>45687</v>
          </cell>
          <cell r="H735">
            <v>-8</v>
          </cell>
          <cell r="O735">
            <v>2157281.7250000001</v>
          </cell>
        </row>
        <row r="736">
          <cell r="A736">
            <v>45673</v>
          </cell>
          <cell r="C736" t="str">
            <v>SAGRADO BGTA SAS</v>
          </cell>
          <cell r="F736">
            <v>45671</v>
          </cell>
          <cell r="G736">
            <v>45691</v>
          </cell>
          <cell r="H736">
            <v>-12</v>
          </cell>
          <cell r="O736">
            <v>1232313</v>
          </cell>
        </row>
        <row r="737">
          <cell r="A737">
            <v>45673</v>
          </cell>
          <cell r="C737" t="str">
            <v>VENTAS MOSTRADOR</v>
          </cell>
          <cell r="F737">
            <v>45673</v>
          </cell>
          <cell r="G737">
            <v>45673</v>
          </cell>
          <cell r="H737">
            <v>0</v>
          </cell>
          <cell r="O737">
            <v>9630</v>
          </cell>
        </row>
        <row r="738">
          <cell r="A738">
            <v>45673</v>
          </cell>
          <cell r="C738" t="str">
            <v>VENTAS MOSTRADOR</v>
          </cell>
          <cell r="F738">
            <v>45673</v>
          </cell>
          <cell r="G738">
            <v>45673</v>
          </cell>
          <cell r="H738">
            <v>0</v>
          </cell>
          <cell r="O738">
            <v>12870</v>
          </cell>
        </row>
        <row r="739">
          <cell r="A739">
            <v>45673</v>
          </cell>
          <cell r="C739" t="str">
            <v>VENTAS MOSTRADOR</v>
          </cell>
          <cell r="F739">
            <v>45673</v>
          </cell>
          <cell r="G739">
            <v>45673</v>
          </cell>
          <cell r="H739">
            <v>0</v>
          </cell>
          <cell r="O739">
            <v>14278</v>
          </cell>
        </row>
        <row r="740">
          <cell r="A740">
            <v>45673</v>
          </cell>
          <cell r="C740" t="str">
            <v>VENTAS MOSTRADOR</v>
          </cell>
          <cell r="F740">
            <v>45673</v>
          </cell>
          <cell r="G740">
            <v>45673</v>
          </cell>
          <cell r="H740">
            <v>0</v>
          </cell>
          <cell r="O740">
            <v>14900</v>
          </cell>
        </row>
        <row r="741">
          <cell r="A741">
            <v>45673</v>
          </cell>
          <cell r="C741" t="str">
            <v>VENTAS MOSTRADOR</v>
          </cell>
          <cell r="F741">
            <v>45673</v>
          </cell>
          <cell r="G741">
            <v>45673</v>
          </cell>
          <cell r="H741">
            <v>0</v>
          </cell>
          <cell r="O741">
            <v>43048</v>
          </cell>
        </row>
        <row r="742">
          <cell r="A742">
            <v>45673</v>
          </cell>
          <cell r="C742" t="str">
            <v>VENTAS MOSTRADOR</v>
          </cell>
          <cell r="F742">
            <v>45673</v>
          </cell>
          <cell r="G742">
            <v>45673</v>
          </cell>
          <cell r="H742">
            <v>0</v>
          </cell>
          <cell r="O742">
            <v>46502</v>
          </cell>
        </row>
        <row r="743">
          <cell r="A743">
            <v>45673</v>
          </cell>
          <cell r="C743" t="str">
            <v>VENTAS MOSTRADOR</v>
          </cell>
          <cell r="F743">
            <v>45673</v>
          </cell>
          <cell r="G743">
            <v>45673</v>
          </cell>
          <cell r="H743">
            <v>0</v>
          </cell>
          <cell r="O743">
            <v>59092</v>
          </cell>
        </row>
        <row r="744">
          <cell r="A744">
            <v>45673</v>
          </cell>
          <cell r="C744" t="str">
            <v>VENTAS MOSTRADOR</v>
          </cell>
          <cell r="F744">
            <v>45673</v>
          </cell>
          <cell r="G744">
            <v>45673</v>
          </cell>
          <cell r="H744">
            <v>0</v>
          </cell>
          <cell r="O744">
            <v>71905</v>
          </cell>
        </row>
        <row r="745">
          <cell r="A745">
            <v>45673</v>
          </cell>
          <cell r="C745" t="str">
            <v>VENTAS MOSTRADOR</v>
          </cell>
          <cell r="F745">
            <v>45676</v>
          </cell>
          <cell r="G745">
            <v>45676</v>
          </cell>
          <cell r="H745">
            <v>0</v>
          </cell>
          <cell r="O745">
            <v>0</v>
          </cell>
        </row>
        <row r="746">
          <cell r="A746">
            <v>45673</v>
          </cell>
          <cell r="C746" t="str">
            <v>VENTAS MOSTRADOR</v>
          </cell>
          <cell r="F746">
            <v>45673</v>
          </cell>
          <cell r="G746">
            <v>45673</v>
          </cell>
          <cell r="H746">
            <v>0</v>
          </cell>
          <cell r="O746">
            <v>98804</v>
          </cell>
        </row>
        <row r="747">
          <cell r="A747">
            <v>45673</v>
          </cell>
          <cell r="C747" t="str">
            <v>VENTAS MOSTRADOR</v>
          </cell>
          <cell r="F747">
            <v>45673</v>
          </cell>
          <cell r="G747">
            <v>45673</v>
          </cell>
          <cell r="H747">
            <v>0</v>
          </cell>
          <cell r="O747">
            <v>217000</v>
          </cell>
        </row>
        <row r="748">
          <cell r="A748">
            <v>45673</v>
          </cell>
          <cell r="C748" t="str">
            <v>VENTAS MOSTRADOR</v>
          </cell>
          <cell r="F748">
            <v>45673</v>
          </cell>
          <cell r="G748">
            <v>45673</v>
          </cell>
          <cell r="H748">
            <v>0</v>
          </cell>
          <cell r="O748">
            <v>231705</v>
          </cell>
        </row>
        <row r="749">
          <cell r="A749">
            <v>45673</v>
          </cell>
          <cell r="C749" t="str">
            <v>CARLOS ANDRES MARTINEZ HERNANDEZ</v>
          </cell>
          <cell r="F749">
            <v>45673</v>
          </cell>
          <cell r="G749">
            <v>45673</v>
          </cell>
          <cell r="H749">
            <v>0</v>
          </cell>
          <cell r="O749">
            <v>297850</v>
          </cell>
        </row>
        <row r="750">
          <cell r="A750">
            <v>45673</v>
          </cell>
          <cell r="C750" t="str">
            <v>VENTAS MOSTRADOR</v>
          </cell>
          <cell r="F750">
            <v>45673</v>
          </cell>
          <cell r="G750">
            <v>45673</v>
          </cell>
          <cell r="H750">
            <v>0</v>
          </cell>
          <cell r="O750">
            <v>700400</v>
          </cell>
        </row>
        <row r="751">
          <cell r="A751">
            <v>45673</v>
          </cell>
          <cell r="C751" t="str">
            <v>EL MERO BURRITO S.A.S</v>
          </cell>
          <cell r="F751">
            <v>45673</v>
          </cell>
          <cell r="G751">
            <v>45674</v>
          </cell>
          <cell r="H751">
            <v>1</v>
          </cell>
          <cell r="O751">
            <v>233450</v>
          </cell>
        </row>
        <row r="752">
          <cell r="A752">
            <v>45674</v>
          </cell>
          <cell r="C752" t="str">
            <v>DOROTEA PARRILLA BAR SAS</v>
          </cell>
          <cell r="F752">
            <v>45674.376909722225</v>
          </cell>
          <cell r="G752">
            <v>45678.376770833333</v>
          </cell>
          <cell r="H752">
            <v>3</v>
          </cell>
          <cell r="O752">
            <v>810700</v>
          </cell>
        </row>
        <row r="753">
          <cell r="A753">
            <v>45674</v>
          </cell>
          <cell r="C753" t="str">
            <v>ALIMENTOS BRIKO SAS</v>
          </cell>
          <cell r="F753">
            <v>45674.302268518521</v>
          </cell>
          <cell r="G753">
            <v>45675.300636574073</v>
          </cell>
          <cell r="H753">
            <v>6</v>
          </cell>
          <cell r="O753">
            <v>1219300</v>
          </cell>
        </row>
        <row r="754">
          <cell r="A754">
            <v>45674</v>
          </cell>
          <cell r="C754" t="str">
            <v>ANA TERESA MORENO ESPITIA</v>
          </cell>
          <cell r="F754">
            <v>45673.425740740742</v>
          </cell>
          <cell r="G754">
            <v>45674.344444444447</v>
          </cell>
          <cell r="H754">
            <v>8</v>
          </cell>
          <cell r="O754">
            <v>208525</v>
          </cell>
        </row>
        <row r="755">
          <cell r="A755">
            <v>45674</v>
          </cell>
          <cell r="C755" t="str">
            <v>CAJA COLOMBIANA DE SUBSIDIO FAMILIAR COLSUBSIDIO</v>
          </cell>
          <cell r="F755">
            <v>45676</v>
          </cell>
          <cell r="G755">
            <v>45676</v>
          </cell>
          <cell r="H755">
            <v>0</v>
          </cell>
          <cell r="O755">
            <v>0</v>
          </cell>
        </row>
        <row r="756">
          <cell r="A756">
            <v>45674</v>
          </cell>
          <cell r="C756" t="str">
            <v>CASA HERENCIA SAS</v>
          </cell>
          <cell r="F756">
            <v>45665</v>
          </cell>
          <cell r="G756">
            <v>45673</v>
          </cell>
          <cell r="H756">
            <v>6</v>
          </cell>
          <cell r="O756">
            <v>675691.01</v>
          </cell>
        </row>
        <row r="757">
          <cell r="A757">
            <v>45674</v>
          </cell>
          <cell r="C757" t="str">
            <v>CASA HERENCIA SAS</v>
          </cell>
          <cell r="F757">
            <v>45666</v>
          </cell>
          <cell r="G757">
            <v>45674</v>
          </cell>
          <cell r="H757">
            <v>5</v>
          </cell>
          <cell r="O757">
            <v>341579.98</v>
          </cell>
        </row>
        <row r="758">
          <cell r="A758">
            <v>45674</v>
          </cell>
          <cell r="C758" t="str">
            <v>CRISTIAN CAMILO VEGA PALACIOS</v>
          </cell>
          <cell r="F758">
            <v>45674</v>
          </cell>
          <cell r="G758">
            <v>45675</v>
          </cell>
          <cell r="H758">
            <v>4</v>
          </cell>
          <cell r="O758">
            <v>336000</v>
          </cell>
        </row>
        <row r="759">
          <cell r="A759">
            <v>45674</v>
          </cell>
          <cell r="C759" t="str">
            <v>CRISTIAN CAMILO VEGA PALACIOS</v>
          </cell>
          <cell r="F759">
            <v>45674</v>
          </cell>
          <cell r="G759">
            <v>45675</v>
          </cell>
          <cell r="H759">
            <v>4</v>
          </cell>
          <cell r="O759">
            <v>330400</v>
          </cell>
        </row>
        <row r="760">
          <cell r="A760">
            <v>45674</v>
          </cell>
          <cell r="C760" t="str">
            <v>DELIMEX S.A.S</v>
          </cell>
          <cell r="F760">
            <v>45652.270960648151</v>
          </cell>
          <cell r="G760">
            <v>45682.270787037036</v>
          </cell>
          <cell r="H760">
            <v>0</v>
          </cell>
          <cell r="O760">
            <v>2434800</v>
          </cell>
        </row>
        <row r="761">
          <cell r="A761">
            <v>45674</v>
          </cell>
          <cell r="C761" t="str">
            <v>DELIMEX S.A.S</v>
          </cell>
          <cell r="F761">
            <v>45657.286956018521</v>
          </cell>
          <cell r="G761">
            <v>45687.286712962959</v>
          </cell>
          <cell r="H761">
            <v>-5</v>
          </cell>
          <cell r="O761">
            <v>1638000</v>
          </cell>
        </row>
        <row r="762">
          <cell r="A762">
            <v>45674</v>
          </cell>
          <cell r="C762" t="str">
            <v>DELIMEX S.A.S</v>
          </cell>
          <cell r="F762">
            <v>45659.347442129627</v>
          </cell>
          <cell r="G762">
            <v>45689.343935185185</v>
          </cell>
          <cell r="H762">
            <v>-7</v>
          </cell>
          <cell r="O762">
            <v>2046000</v>
          </cell>
        </row>
        <row r="763">
          <cell r="A763">
            <v>45674</v>
          </cell>
          <cell r="C763" t="str">
            <v>DELIMEX S.A.S</v>
          </cell>
          <cell r="F763">
            <v>45674.345763888887</v>
          </cell>
          <cell r="G763">
            <v>45704.332384259258</v>
          </cell>
          <cell r="H763">
            <v>-22</v>
          </cell>
          <cell r="O763">
            <v>325417</v>
          </cell>
        </row>
        <row r="764">
          <cell r="A764">
            <v>45674</v>
          </cell>
          <cell r="C764" t="str">
            <v>INFARTO SAS</v>
          </cell>
          <cell r="F764">
            <v>45665</v>
          </cell>
          <cell r="G764">
            <v>45685</v>
          </cell>
          <cell r="H764">
            <v>-6</v>
          </cell>
          <cell r="O764">
            <v>1305771.632</v>
          </cell>
        </row>
        <row r="765">
          <cell r="A765">
            <v>45674</v>
          </cell>
          <cell r="C765" t="str">
            <v>INFARTO SAS</v>
          </cell>
          <cell r="F765">
            <v>45670</v>
          </cell>
          <cell r="G765">
            <v>45690</v>
          </cell>
          <cell r="H765">
            <v>-11</v>
          </cell>
          <cell r="O765">
            <v>1040773.286</v>
          </cell>
        </row>
        <row r="766">
          <cell r="A766">
            <v>45674</v>
          </cell>
          <cell r="C766" t="str">
            <v>LONGO S.A.S</v>
          </cell>
          <cell r="F766">
            <v>45660</v>
          </cell>
          <cell r="G766">
            <v>45675</v>
          </cell>
          <cell r="H766">
            <v>4</v>
          </cell>
          <cell r="O766">
            <v>5162986.3770000003</v>
          </cell>
        </row>
        <row r="767">
          <cell r="A767">
            <v>45674</v>
          </cell>
          <cell r="C767" t="str">
            <v>LOVE CHICHARRON S.A.S</v>
          </cell>
          <cell r="F767">
            <v>45667</v>
          </cell>
          <cell r="G767">
            <v>45675</v>
          </cell>
          <cell r="H767">
            <v>4</v>
          </cell>
          <cell r="O767">
            <v>6127924.9239999996</v>
          </cell>
        </row>
        <row r="768">
          <cell r="A768">
            <v>45674</v>
          </cell>
          <cell r="C768" t="str">
            <v>LOVE CHICHARRON S.A.S</v>
          </cell>
          <cell r="F768">
            <v>45668</v>
          </cell>
          <cell r="G768">
            <v>45676</v>
          </cell>
          <cell r="H768">
            <v>3</v>
          </cell>
          <cell r="O768">
            <v>662246.9</v>
          </cell>
        </row>
        <row r="769">
          <cell r="A769">
            <v>45674</v>
          </cell>
          <cell r="C769" t="str">
            <v>MUNCHER SAS</v>
          </cell>
          <cell r="F769">
            <v>45639</v>
          </cell>
          <cell r="G769">
            <v>45669</v>
          </cell>
          <cell r="H769">
            <v>10</v>
          </cell>
          <cell r="O769">
            <v>446500</v>
          </cell>
        </row>
        <row r="770">
          <cell r="A770">
            <v>45674</v>
          </cell>
          <cell r="C770" t="str">
            <v>OSTAK S.A.S</v>
          </cell>
          <cell r="F770">
            <v>45647</v>
          </cell>
          <cell r="G770">
            <v>45677</v>
          </cell>
          <cell r="H770">
            <v>2</v>
          </cell>
          <cell r="O770">
            <v>174000</v>
          </cell>
        </row>
        <row r="771">
          <cell r="A771">
            <v>45674</v>
          </cell>
          <cell r="C771" t="str">
            <v>OSTAK S.A.S</v>
          </cell>
          <cell r="F771">
            <v>45649</v>
          </cell>
          <cell r="G771">
            <v>45679</v>
          </cell>
          <cell r="H771">
            <v>0</v>
          </cell>
          <cell r="O771">
            <v>58900</v>
          </cell>
        </row>
        <row r="772">
          <cell r="A772">
            <v>45674</v>
          </cell>
          <cell r="C772" t="str">
            <v>OSTAK S.A.S</v>
          </cell>
          <cell r="F772">
            <v>45650</v>
          </cell>
          <cell r="G772">
            <v>45680</v>
          </cell>
          <cell r="H772">
            <v>-1</v>
          </cell>
          <cell r="O772">
            <v>155130</v>
          </cell>
        </row>
        <row r="773">
          <cell r="A773">
            <v>45674</v>
          </cell>
          <cell r="C773" t="str">
            <v>OSTAK S.A.S</v>
          </cell>
          <cell r="F773">
            <v>45654</v>
          </cell>
          <cell r="G773">
            <v>45684</v>
          </cell>
          <cell r="H773">
            <v>-5</v>
          </cell>
          <cell r="O773">
            <v>23000</v>
          </cell>
        </row>
        <row r="774">
          <cell r="A774">
            <v>45674</v>
          </cell>
          <cell r="C774" t="str">
            <v>OSTAK S.A.S</v>
          </cell>
          <cell r="F774">
            <v>45657</v>
          </cell>
          <cell r="G774">
            <v>45687</v>
          </cell>
          <cell r="H774">
            <v>-8</v>
          </cell>
          <cell r="O774">
            <v>70000</v>
          </cell>
        </row>
        <row r="775">
          <cell r="A775">
            <v>45674</v>
          </cell>
          <cell r="C775" t="str">
            <v>SIPOTE BURRITO S.A</v>
          </cell>
          <cell r="F775">
            <v>45656</v>
          </cell>
          <cell r="G775">
            <v>45686</v>
          </cell>
          <cell r="H775">
            <v>-7</v>
          </cell>
          <cell r="O775">
            <v>12444499.968</v>
          </cell>
        </row>
        <row r="776">
          <cell r="A776">
            <v>45674</v>
          </cell>
          <cell r="C776" t="str">
            <v>SIPOTE BURRITO S.A</v>
          </cell>
          <cell r="F776">
            <v>45656</v>
          </cell>
          <cell r="G776">
            <v>45686</v>
          </cell>
          <cell r="H776">
            <v>-7</v>
          </cell>
          <cell r="O776">
            <v>2931670</v>
          </cell>
        </row>
        <row r="777">
          <cell r="A777">
            <v>45674</v>
          </cell>
          <cell r="C777" t="str">
            <v>SIPOTE BURRITO S.A</v>
          </cell>
          <cell r="F777">
            <v>45661</v>
          </cell>
          <cell r="G777">
            <v>45691</v>
          </cell>
          <cell r="H777">
            <v>-12</v>
          </cell>
          <cell r="O777">
            <v>12233389</v>
          </cell>
        </row>
        <row r="778">
          <cell r="A778">
            <v>45674</v>
          </cell>
          <cell r="C778" t="str">
            <v>VENTAS MOSTRADOR</v>
          </cell>
          <cell r="F778">
            <v>45674</v>
          </cell>
          <cell r="G778">
            <v>45674</v>
          </cell>
          <cell r="H778">
            <v>0</v>
          </cell>
          <cell r="O778">
            <v>18630</v>
          </cell>
        </row>
        <row r="779">
          <cell r="A779">
            <v>45674</v>
          </cell>
          <cell r="C779" t="str">
            <v>VENTAS MOSTRADOR</v>
          </cell>
          <cell r="F779">
            <v>45674</v>
          </cell>
          <cell r="G779">
            <v>45674</v>
          </cell>
          <cell r="H779">
            <v>0</v>
          </cell>
          <cell r="O779">
            <v>28930</v>
          </cell>
        </row>
        <row r="780">
          <cell r="A780">
            <v>45674</v>
          </cell>
          <cell r="C780" t="str">
            <v>VENTAS MOSTRADOR</v>
          </cell>
          <cell r="F780">
            <v>45674</v>
          </cell>
          <cell r="G780">
            <v>45674</v>
          </cell>
          <cell r="H780">
            <v>0</v>
          </cell>
          <cell r="O780">
            <v>10400</v>
          </cell>
        </row>
        <row r="781">
          <cell r="A781">
            <v>45674</v>
          </cell>
          <cell r="C781" t="str">
            <v>VENTAS MOSTRADOR</v>
          </cell>
          <cell r="F781">
            <v>45674</v>
          </cell>
          <cell r="G781">
            <v>45674</v>
          </cell>
          <cell r="H781">
            <v>0</v>
          </cell>
          <cell r="O781">
            <v>11300</v>
          </cell>
        </row>
        <row r="782">
          <cell r="A782">
            <v>45674</v>
          </cell>
          <cell r="C782" t="str">
            <v>VENTAS MOSTRADOR</v>
          </cell>
          <cell r="F782">
            <v>45674</v>
          </cell>
          <cell r="G782">
            <v>45674</v>
          </cell>
          <cell r="H782">
            <v>0</v>
          </cell>
          <cell r="O782">
            <v>23000</v>
          </cell>
        </row>
        <row r="783">
          <cell r="A783">
            <v>45674</v>
          </cell>
          <cell r="C783" t="str">
            <v>VENTAS MOSTRADOR</v>
          </cell>
          <cell r="F783">
            <v>45674</v>
          </cell>
          <cell r="G783">
            <v>45674</v>
          </cell>
          <cell r="H783">
            <v>0</v>
          </cell>
          <cell r="O783">
            <v>24000</v>
          </cell>
        </row>
        <row r="784">
          <cell r="A784">
            <v>45674</v>
          </cell>
          <cell r="C784" t="str">
            <v>VENTAS MOSTRADOR</v>
          </cell>
          <cell r="F784">
            <v>45674</v>
          </cell>
          <cell r="G784">
            <v>45674</v>
          </cell>
          <cell r="H784">
            <v>0</v>
          </cell>
          <cell r="O784">
            <v>54548</v>
          </cell>
        </row>
        <row r="785">
          <cell r="A785">
            <v>45674</v>
          </cell>
          <cell r="C785" t="str">
            <v>VENTAS MOSTRADOR</v>
          </cell>
          <cell r="F785">
            <v>45674</v>
          </cell>
          <cell r="G785">
            <v>45674</v>
          </cell>
          <cell r="H785">
            <v>0</v>
          </cell>
          <cell r="O785">
            <v>62000</v>
          </cell>
        </row>
        <row r="786">
          <cell r="A786">
            <v>45674</v>
          </cell>
          <cell r="C786" t="str">
            <v>VENTAS MOSTRADOR</v>
          </cell>
          <cell r="F786">
            <v>45674</v>
          </cell>
          <cell r="G786">
            <v>45674</v>
          </cell>
          <cell r="H786">
            <v>0</v>
          </cell>
          <cell r="O786">
            <v>99900</v>
          </cell>
        </row>
        <row r="787">
          <cell r="A787">
            <v>45674</v>
          </cell>
          <cell r="C787" t="str">
            <v>VENTAS MOSTRADOR</v>
          </cell>
          <cell r="F787">
            <v>45674</v>
          </cell>
          <cell r="G787">
            <v>45674</v>
          </cell>
          <cell r="H787">
            <v>0</v>
          </cell>
          <cell r="O787">
            <v>425500</v>
          </cell>
        </row>
        <row r="788">
          <cell r="A788">
            <v>45674</v>
          </cell>
          <cell r="C788" t="str">
            <v>VENTAS MOSTRADOR</v>
          </cell>
          <cell r="F788">
            <v>45674</v>
          </cell>
          <cell r="G788">
            <v>45674</v>
          </cell>
          <cell r="H788">
            <v>0</v>
          </cell>
          <cell r="O788">
            <v>478400</v>
          </cell>
        </row>
        <row r="789">
          <cell r="A789">
            <v>45674</v>
          </cell>
          <cell r="C789" t="str">
            <v>VENTAS MOSTRADOR</v>
          </cell>
          <cell r="F789">
            <v>45674</v>
          </cell>
          <cell r="G789">
            <v>45674</v>
          </cell>
          <cell r="H789">
            <v>0</v>
          </cell>
          <cell r="O789">
            <v>945594</v>
          </cell>
        </row>
        <row r="790">
          <cell r="A790">
            <v>45674</v>
          </cell>
          <cell r="C790" t="str">
            <v>VENTAS MOSTRADOR</v>
          </cell>
          <cell r="F790">
            <v>45674</v>
          </cell>
          <cell r="G790">
            <v>45674</v>
          </cell>
          <cell r="H790">
            <v>0</v>
          </cell>
          <cell r="O790">
            <v>1567979</v>
          </cell>
        </row>
        <row r="791">
          <cell r="A791">
            <v>45674</v>
          </cell>
          <cell r="C791" t="str">
            <v>VENTAS MOSTRADOR</v>
          </cell>
          <cell r="F791">
            <v>45674</v>
          </cell>
          <cell r="G791">
            <v>45674</v>
          </cell>
          <cell r="H791">
            <v>0</v>
          </cell>
          <cell r="O791">
            <v>193570</v>
          </cell>
        </row>
        <row r="792">
          <cell r="A792">
            <v>45674</v>
          </cell>
          <cell r="C792" t="str">
            <v>VENTAS MOSTRADOR</v>
          </cell>
          <cell r="F792">
            <v>45674</v>
          </cell>
          <cell r="G792">
            <v>45674</v>
          </cell>
          <cell r="H792">
            <v>0</v>
          </cell>
          <cell r="O792">
            <v>9460</v>
          </cell>
        </row>
        <row r="793">
          <cell r="A793">
            <v>45674</v>
          </cell>
          <cell r="C793" t="str">
            <v>VENTAS MOSTRADOR</v>
          </cell>
          <cell r="F793">
            <v>45674</v>
          </cell>
          <cell r="G793">
            <v>45674</v>
          </cell>
          <cell r="H793">
            <v>0</v>
          </cell>
          <cell r="O793">
            <v>19350</v>
          </cell>
        </row>
        <row r="794">
          <cell r="A794">
            <v>45674</v>
          </cell>
          <cell r="C794" t="str">
            <v>XICO</v>
          </cell>
          <cell r="F794">
            <v>45652</v>
          </cell>
          <cell r="G794">
            <v>45682</v>
          </cell>
          <cell r="H794">
            <v>-3</v>
          </cell>
          <cell r="O794">
            <v>57000</v>
          </cell>
        </row>
        <row r="795">
          <cell r="A795">
            <v>45674</v>
          </cell>
          <cell r="C795" t="str">
            <v>XICO</v>
          </cell>
          <cell r="F795">
            <v>45656</v>
          </cell>
          <cell r="G795">
            <v>45686</v>
          </cell>
          <cell r="H795">
            <v>-7</v>
          </cell>
          <cell r="O795">
            <v>40082</v>
          </cell>
        </row>
        <row r="796">
          <cell r="A796">
            <v>45675</v>
          </cell>
          <cell r="C796" t="str">
            <v>CARLOS ANDRES CORTES PACHON</v>
          </cell>
          <cell r="F796">
            <v>45675</v>
          </cell>
          <cell r="G796">
            <v>45676</v>
          </cell>
          <cell r="H796">
            <v>5</v>
          </cell>
          <cell r="O796">
            <v>255300</v>
          </cell>
        </row>
        <row r="797">
          <cell r="A797">
            <v>45675</v>
          </cell>
          <cell r="C797" t="str">
            <v>INVERSIONES Y SOLUCIONES DE TRADICION SAS</v>
          </cell>
          <cell r="F797">
            <v>45639.454004629632</v>
          </cell>
          <cell r="G797">
            <v>45654.454004629632</v>
          </cell>
          <cell r="H797">
            <v>27</v>
          </cell>
          <cell r="O797">
            <v>2000000</v>
          </cell>
        </row>
        <row r="798">
          <cell r="A798">
            <v>45675</v>
          </cell>
          <cell r="C798" t="str">
            <v>MESABAR SAS</v>
          </cell>
          <cell r="F798">
            <v>45665</v>
          </cell>
          <cell r="G798">
            <v>45673</v>
          </cell>
          <cell r="H798">
            <v>8</v>
          </cell>
          <cell r="O798">
            <v>978400</v>
          </cell>
        </row>
        <row r="799">
          <cell r="A799">
            <v>45675</v>
          </cell>
          <cell r="C799" t="str">
            <v>SEXTO RESTAURANTES SAS</v>
          </cell>
          <cell r="F799">
            <v>45675</v>
          </cell>
          <cell r="G799">
            <v>45676</v>
          </cell>
          <cell r="H799">
            <v>5</v>
          </cell>
          <cell r="O799">
            <v>240000</v>
          </cell>
        </row>
        <row r="800">
          <cell r="A800">
            <v>45675</v>
          </cell>
          <cell r="C800" t="str">
            <v>VENTAS MOSTRADOR</v>
          </cell>
          <cell r="F800">
            <v>45675</v>
          </cell>
          <cell r="G800">
            <v>45675</v>
          </cell>
          <cell r="H800">
            <v>0</v>
          </cell>
          <cell r="O800">
            <v>205460</v>
          </cell>
        </row>
        <row r="801">
          <cell r="A801">
            <v>45675</v>
          </cell>
          <cell r="C801" t="str">
            <v>VENTAS MOSTRADOR</v>
          </cell>
          <cell r="F801">
            <v>45675</v>
          </cell>
          <cell r="G801">
            <v>45675</v>
          </cell>
          <cell r="H801">
            <v>0</v>
          </cell>
          <cell r="O801">
            <v>43960</v>
          </cell>
        </row>
        <row r="802">
          <cell r="A802">
            <v>45675</v>
          </cell>
          <cell r="C802" t="str">
            <v>VENTAS MOSTRADOR</v>
          </cell>
          <cell r="F802">
            <v>45675</v>
          </cell>
          <cell r="G802">
            <v>45675</v>
          </cell>
          <cell r="H802">
            <v>0</v>
          </cell>
          <cell r="O802">
            <v>425500</v>
          </cell>
        </row>
        <row r="803">
          <cell r="A803">
            <v>45675</v>
          </cell>
          <cell r="C803" t="str">
            <v>VENTAS MOSTRADOR</v>
          </cell>
          <cell r="F803">
            <v>45675</v>
          </cell>
          <cell r="G803">
            <v>45675</v>
          </cell>
          <cell r="H803">
            <v>0</v>
          </cell>
          <cell r="O803">
            <v>85726</v>
          </cell>
        </row>
        <row r="804">
          <cell r="A804">
            <v>45675</v>
          </cell>
          <cell r="C804" t="str">
            <v>VENTAS MOSTRADOR</v>
          </cell>
          <cell r="F804">
            <v>45675</v>
          </cell>
          <cell r="G804">
            <v>45675</v>
          </cell>
          <cell r="H804">
            <v>0</v>
          </cell>
          <cell r="O804">
            <v>28144</v>
          </cell>
        </row>
        <row r="805">
          <cell r="A805">
            <v>45675</v>
          </cell>
          <cell r="C805" t="str">
            <v>VENTAS MOSTRADOR</v>
          </cell>
          <cell r="F805">
            <v>45675</v>
          </cell>
          <cell r="G805">
            <v>45675</v>
          </cell>
          <cell r="H805">
            <v>0</v>
          </cell>
          <cell r="O805">
            <v>14640</v>
          </cell>
        </row>
        <row r="806">
          <cell r="A806">
            <v>45675</v>
          </cell>
          <cell r="C806" t="str">
            <v>VENTAS MOSTRADOR</v>
          </cell>
          <cell r="F806">
            <v>45675</v>
          </cell>
          <cell r="G806">
            <v>45675</v>
          </cell>
          <cell r="H806">
            <v>0</v>
          </cell>
          <cell r="O806">
            <v>12000</v>
          </cell>
        </row>
        <row r="807">
          <cell r="A807">
            <v>45675</v>
          </cell>
          <cell r="C807" t="str">
            <v>VENTAS MOSTRADOR</v>
          </cell>
          <cell r="F807">
            <v>45675</v>
          </cell>
          <cell r="G807">
            <v>45675</v>
          </cell>
          <cell r="H807">
            <v>0</v>
          </cell>
          <cell r="O807">
            <v>851000</v>
          </cell>
        </row>
        <row r="808">
          <cell r="A808">
            <v>45675</v>
          </cell>
          <cell r="C808" t="str">
            <v>VENTAS MOSTRADOR</v>
          </cell>
          <cell r="F808">
            <v>45675</v>
          </cell>
          <cell r="G808">
            <v>45675</v>
          </cell>
          <cell r="H808">
            <v>0</v>
          </cell>
          <cell r="O808">
            <v>101440</v>
          </cell>
        </row>
        <row r="809">
          <cell r="A809">
            <v>45675</v>
          </cell>
          <cell r="C809" t="str">
            <v>CARLOS ANDRES MARTINEZ HERNANDEZ</v>
          </cell>
          <cell r="F809">
            <v>45675</v>
          </cell>
          <cell r="G809">
            <v>45675</v>
          </cell>
          <cell r="H809">
            <v>0</v>
          </cell>
          <cell r="O809">
            <v>297850</v>
          </cell>
        </row>
        <row r="810">
          <cell r="A810">
            <v>45675</v>
          </cell>
          <cell r="C810" t="str">
            <v>CARLOS ANDRES MARTINEZ HERNANDEZ</v>
          </cell>
          <cell r="F810">
            <v>45675</v>
          </cell>
          <cell r="G810">
            <v>45675</v>
          </cell>
          <cell r="H810">
            <v>0</v>
          </cell>
          <cell r="O810">
            <v>212750</v>
          </cell>
        </row>
        <row r="811">
          <cell r="A811">
            <v>45675</v>
          </cell>
          <cell r="C811" t="str">
            <v>VENTAS MOSTRADOR</v>
          </cell>
          <cell r="F811">
            <v>45675</v>
          </cell>
          <cell r="G811">
            <v>45675</v>
          </cell>
          <cell r="H811">
            <v>0</v>
          </cell>
          <cell r="O811">
            <v>924070</v>
          </cell>
        </row>
        <row r="812">
          <cell r="A812">
            <v>45675</v>
          </cell>
          <cell r="C812" t="str">
            <v>VENTAS MOSTRADOR</v>
          </cell>
          <cell r="F812">
            <v>45675</v>
          </cell>
          <cell r="G812">
            <v>45675</v>
          </cell>
          <cell r="H812">
            <v>0</v>
          </cell>
          <cell r="O812">
            <v>825970</v>
          </cell>
        </row>
        <row r="813">
          <cell r="A813">
            <v>45675</v>
          </cell>
          <cell r="C813" t="str">
            <v>VENTAS MOSTRADOR</v>
          </cell>
          <cell r="F813">
            <v>45675</v>
          </cell>
          <cell r="G813">
            <v>45675</v>
          </cell>
          <cell r="H813">
            <v>0</v>
          </cell>
          <cell r="O813">
            <v>23776</v>
          </cell>
        </row>
        <row r="814">
          <cell r="A814">
            <v>45676</v>
          </cell>
          <cell r="C814" t="str">
            <v>ADRIANA  BERMUDEZ RAMIREZ</v>
          </cell>
          <cell r="F814">
            <v>45666.494143518517</v>
          </cell>
          <cell r="G814">
            <v>45674.494143518517</v>
          </cell>
          <cell r="H814">
            <v>7</v>
          </cell>
          <cell r="O814">
            <v>1007500</v>
          </cell>
        </row>
        <row r="815">
          <cell r="A815">
            <v>45676</v>
          </cell>
          <cell r="C815" t="str">
            <v>THE NEXT SHOT S.A.S</v>
          </cell>
          <cell r="F815">
            <v>45674</v>
          </cell>
          <cell r="G815">
            <v>45675</v>
          </cell>
          <cell r="H815">
            <v>6</v>
          </cell>
          <cell r="O815">
            <v>1375500</v>
          </cell>
        </row>
        <row r="816">
          <cell r="A816">
            <v>45676</v>
          </cell>
          <cell r="C816" t="str">
            <v>VENTAS MOSTRADOR</v>
          </cell>
          <cell r="F816">
            <v>45676</v>
          </cell>
          <cell r="G816">
            <v>45676</v>
          </cell>
          <cell r="H816">
            <v>0</v>
          </cell>
          <cell r="O816">
            <v>31925</v>
          </cell>
        </row>
        <row r="817">
          <cell r="A817">
            <v>45676</v>
          </cell>
          <cell r="C817" t="str">
            <v>VENTAS MOSTRADOR</v>
          </cell>
          <cell r="F817">
            <v>45676</v>
          </cell>
          <cell r="G817">
            <v>45676</v>
          </cell>
          <cell r="H817">
            <v>0</v>
          </cell>
          <cell r="O817">
            <v>400000</v>
          </cell>
        </row>
        <row r="818">
          <cell r="A818">
            <v>45676</v>
          </cell>
          <cell r="C818" t="str">
            <v>VENTAS MOSTRADOR</v>
          </cell>
          <cell r="F818">
            <v>45676</v>
          </cell>
          <cell r="G818">
            <v>45676</v>
          </cell>
          <cell r="H818">
            <v>0</v>
          </cell>
          <cell r="O818">
            <v>12000</v>
          </cell>
        </row>
        <row r="819">
          <cell r="A819">
            <v>45676</v>
          </cell>
          <cell r="C819" t="str">
            <v>VENTAS MOSTRADOR</v>
          </cell>
          <cell r="F819">
            <v>45676</v>
          </cell>
          <cell r="G819">
            <v>45676</v>
          </cell>
          <cell r="H819">
            <v>0</v>
          </cell>
          <cell r="O819">
            <v>425500</v>
          </cell>
        </row>
        <row r="820">
          <cell r="A820">
            <v>45676</v>
          </cell>
          <cell r="C820" t="str">
            <v>VENTAS MOSTRADOR</v>
          </cell>
          <cell r="F820">
            <v>45676</v>
          </cell>
          <cell r="G820">
            <v>45676</v>
          </cell>
          <cell r="H820">
            <v>0</v>
          </cell>
          <cell r="O820">
            <v>353100</v>
          </cell>
        </row>
        <row r="821">
          <cell r="A821">
            <v>45676</v>
          </cell>
          <cell r="C821" t="str">
            <v>VENTAS MOSTRADOR</v>
          </cell>
          <cell r="F821">
            <v>45676</v>
          </cell>
          <cell r="G821">
            <v>45676</v>
          </cell>
          <cell r="H821">
            <v>0</v>
          </cell>
          <cell r="O821">
            <v>12000</v>
          </cell>
        </row>
        <row r="822">
          <cell r="A822">
            <v>45676</v>
          </cell>
          <cell r="C822" t="str">
            <v>VENTAS MOSTRADOR</v>
          </cell>
          <cell r="F822">
            <v>45676</v>
          </cell>
          <cell r="G822">
            <v>45676</v>
          </cell>
          <cell r="H822">
            <v>0</v>
          </cell>
          <cell r="O822">
            <v>13800</v>
          </cell>
        </row>
        <row r="823">
          <cell r="A823">
            <v>45676</v>
          </cell>
          <cell r="C823" t="str">
            <v>VENTAS MOSTRADOR</v>
          </cell>
          <cell r="F823">
            <v>45676</v>
          </cell>
          <cell r="G823">
            <v>45676</v>
          </cell>
          <cell r="H823">
            <v>0</v>
          </cell>
          <cell r="O823">
            <v>9200</v>
          </cell>
        </row>
        <row r="824">
          <cell r="A824">
            <v>45676</v>
          </cell>
          <cell r="C824" t="str">
            <v>VENTAS MOSTRADOR</v>
          </cell>
          <cell r="F824">
            <v>45676</v>
          </cell>
          <cell r="G824">
            <v>45676</v>
          </cell>
          <cell r="H824">
            <v>0</v>
          </cell>
          <cell r="O824">
            <v>250000</v>
          </cell>
        </row>
        <row r="825">
          <cell r="A825">
            <v>45676</v>
          </cell>
          <cell r="C825" t="str">
            <v>CARLOS ANDRES MARTINEZ HERNANDEZ</v>
          </cell>
          <cell r="F825">
            <v>45676</v>
          </cell>
          <cell r="G825">
            <v>45676</v>
          </cell>
          <cell r="H825">
            <v>0</v>
          </cell>
          <cell r="O825">
            <v>425500</v>
          </cell>
        </row>
        <row r="826">
          <cell r="A826">
            <v>45676</v>
          </cell>
          <cell r="C826" t="str">
            <v>VENTAS MOSTRADOR</v>
          </cell>
          <cell r="F826">
            <v>45676</v>
          </cell>
          <cell r="G826">
            <v>45676</v>
          </cell>
          <cell r="H826">
            <v>0</v>
          </cell>
          <cell r="O826">
            <v>2382573</v>
          </cell>
        </row>
        <row r="827">
          <cell r="A827">
            <v>45676</v>
          </cell>
          <cell r="C827" t="str">
            <v>VENTAS MOSTRADOR</v>
          </cell>
          <cell r="F827">
            <v>45676</v>
          </cell>
          <cell r="G827">
            <v>45676</v>
          </cell>
          <cell r="H827">
            <v>0</v>
          </cell>
          <cell r="O827">
            <v>2347464</v>
          </cell>
        </row>
        <row r="828">
          <cell r="A828">
            <v>45676</v>
          </cell>
          <cell r="C828" t="str">
            <v>VENTAS MOSTRADOR</v>
          </cell>
          <cell r="F828">
            <v>45676</v>
          </cell>
          <cell r="G828">
            <v>45676</v>
          </cell>
          <cell r="H828">
            <v>0</v>
          </cell>
          <cell r="O828">
            <v>38040</v>
          </cell>
        </row>
        <row r="829">
          <cell r="A829">
            <v>45676</v>
          </cell>
          <cell r="C829" t="str">
            <v>VENTAS MOSTRADOR</v>
          </cell>
          <cell r="F829">
            <v>45676</v>
          </cell>
          <cell r="G829">
            <v>45676</v>
          </cell>
          <cell r="H829">
            <v>0</v>
          </cell>
          <cell r="O829">
            <v>7040</v>
          </cell>
        </row>
        <row r="830">
          <cell r="A830">
            <v>45676</v>
          </cell>
          <cell r="C830" t="str">
            <v>GRUPO ARTAK S.A.S</v>
          </cell>
          <cell r="F830">
            <v>45654</v>
          </cell>
          <cell r="G830">
            <v>45684</v>
          </cell>
          <cell r="H830">
            <v>-3</v>
          </cell>
          <cell r="O830">
            <v>0</v>
          </cell>
        </row>
        <row r="831">
          <cell r="A831">
            <v>45677</v>
          </cell>
          <cell r="C831" t="str">
            <v>A MANO SAS</v>
          </cell>
          <cell r="F831">
            <v>45671</v>
          </cell>
          <cell r="G831">
            <v>45679</v>
          </cell>
          <cell r="H831">
            <v>2</v>
          </cell>
          <cell r="O831">
            <v>243800</v>
          </cell>
        </row>
        <row r="832">
          <cell r="A832">
            <v>45677</v>
          </cell>
          <cell r="C832" t="str">
            <v>BALSAMICO PLAZA CENTRAL SAS</v>
          </cell>
          <cell r="F832">
            <v>45677.309467592589</v>
          </cell>
          <cell r="G832">
            <v>45678.309340277781</v>
          </cell>
          <cell r="H832">
            <v>4</v>
          </cell>
          <cell r="O832">
            <v>183400</v>
          </cell>
        </row>
        <row r="833">
          <cell r="A833">
            <v>45677</v>
          </cell>
          <cell r="C833" t="str">
            <v>CANAL DIGITAL</v>
          </cell>
          <cell r="F833">
            <v>45678.401203703703</v>
          </cell>
          <cell r="G833">
            <v>45679.401203703703</v>
          </cell>
          <cell r="H833">
            <v>2</v>
          </cell>
          <cell r="O833">
            <v>156800</v>
          </cell>
        </row>
        <row r="834">
          <cell r="A834">
            <v>45677</v>
          </cell>
          <cell r="C834" t="str">
            <v>CAROLA CACEROLA SAS</v>
          </cell>
          <cell r="F834">
            <v>45675</v>
          </cell>
          <cell r="G834">
            <v>45676</v>
          </cell>
          <cell r="H834">
            <v>5</v>
          </cell>
          <cell r="O834">
            <v>309750</v>
          </cell>
        </row>
        <row r="835">
          <cell r="A835">
            <v>45677</v>
          </cell>
          <cell r="C835" t="str">
            <v>CHORIZOS Y EMBUTIDOS SANTARROSANOS S.A.S.</v>
          </cell>
          <cell r="F835">
            <v>45649</v>
          </cell>
          <cell r="G835">
            <v>45657</v>
          </cell>
          <cell r="H835">
            <v>24</v>
          </cell>
          <cell r="O835">
            <v>2848500</v>
          </cell>
        </row>
        <row r="836">
          <cell r="A836">
            <v>45677</v>
          </cell>
          <cell r="C836" t="str">
            <v>CHORIZOS Y EMBUTIDOS SANTARROSANOS S.A.S.</v>
          </cell>
          <cell r="F836">
            <v>45650</v>
          </cell>
          <cell r="G836">
            <v>45658</v>
          </cell>
          <cell r="H836">
            <v>23</v>
          </cell>
          <cell r="O836">
            <v>2379750</v>
          </cell>
        </row>
        <row r="837">
          <cell r="A837">
            <v>45677</v>
          </cell>
          <cell r="C837" t="str">
            <v>CRISTIAN CAMILO VEGA PALACIOS</v>
          </cell>
          <cell r="F837">
            <v>45677.301041666666</v>
          </cell>
          <cell r="G837">
            <v>45678.30096064815</v>
          </cell>
          <cell r="H837">
            <v>3</v>
          </cell>
          <cell r="O837">
            <v>355200</v>
          </cell>
        </row>
        <row r="838">
          <cell r="A838">
            <v>45677</v>
          </cell>
          <cell r="C838" t="str">
            <v>CRISTIAN CAMILO VEGA PALACIOS</v>
          </cell>
          <cell r="F838">
            <v>45677.301608796297</v>
          </cell>
          <cell r="G838">
            <v>45678.301481481481</v>
          </cell>
          <cell r="H838">
            <v>3</v>
          </cell>
          <cell r="O838">
            <v>331200</v>
          </cell>
        </row>
        <row r="839">
          <cell r="A839">
            <v>45677</v>
          </cell>
          <cell r="C839" t="str">
            <v>DERLY  VELEZ LOZANO</v>
          </cell>
          <cell r="F839">
            <v>45677.308310185188</v>
          </cell>
          <cell r="G839">
            <v>45678.308136574073</v>
          </cell>
          <cell r="H839">
            <v>3</v>
          </cell>
          <cell r="O839">
            <v>233650</v>
          </cell>
        </row>
        <row r="840">
          <cell r="A840">
            <v>45677</v>
          </cell>
          <cell r="C840" t="str">
            <v>DOROTEA PARRILA SAS</v>
          </cell>
          <cell r="F840">
            <v>45677.355555555558</v>
          </cell>
          <cell r="G840">
            <v>45678.354120370372</v>
          </cell>
          <cell r="H840">
            <v>3</v>
          </cell>
          <cell r="O840">
            <v>1059300</v>
          </cell>
        </row>
        <row r="841">
          <cell r="A841">
            <v>45677</v>
          </cell>
          <cell r="C841" t="str">
            <v>DOROTEA PARRILA SAS</v>
          </cell>
          <cell r="F841">
            <v>45679.260115740741</v>
          </cell>
          <cell r="G841">
            <v>45680.260115740741</v>
          </cell>
          <cell r="H841">
            <v>1</v>
          </cell>
          <cell r="O841">
            <v>88000</v>
          </cell>
        </row>
        <row r="842">
          <cell r="A842">
            <v>45677</v>
          </cell>
          <cell r="C842" t="str">
            <v>DOROTEA PARRILLA BAR SAS</v>
          </cell>
          <cell r="F842">
            <v>45677.366006944445</v>
          </cell>
          <cell r="G842">
            <v>45681.356365740743</v>
          </cell>
          <cell r="H842">
            <v>0</v>
          </cell>
          <cell r="O842">
            <v>2200000</v>
          </cell>
        </row>
        <row r="843">
          <cell r="A843">
            <v>45677</v>
          </cell>
          <cell r="C843" t="str">
            <v>EL IMPERIO DEL CERDO PREMIUM S.A.S</v>
          </cell>
          <cell r="F843">
            <v>45677</v>
          </cell>
          <cell r="G843">
            <v>45685</v>
          </cell>
          <cell r="H843">
            <v>-4</v>
          </cell>
          <cell r="O843">
            <v>8750000</v>
          </cell>
        </row>
        <row r="844">
          <cell r="A844">
            <v>45677</v>
          </cell>
          <cell r="C844" t="str">
            <v>EL IMPERIO DEL CERDO PREMIUM S.A.S</v>
          </cell>
          <cell r="F844">
            <v>45677</v>
          </cell>
          <cell r="G844">
            <v>45685</v>
          </cell>
          <cell r="H844">
            <v>-4</v>
          </cell>
          <cell r="O844">
            <v>946765</v>
          </cell>
        </row>
        <row r="845">
          <cell r="A845">
            <v>45677</v>
          </cell>
          <cell r="C845" t="str">
            <v>FREDY ALFONSO SUAREZ VILLAMIL</v>
          </cell>
          <cell r="F845">
            <v>45677</v>
          </cell>
          <cell r="G845">
            <v>45678</v>
          </cell>
          <cell r="H845">
            <v>3</v>
          </cell>
          <cell r="O845">
            <v>900000</v>
          </cell>
        </row>
        <row r="846">
          <cell r="A846">
            <v>45677</v>
          </cell>
          <cell r="C846" t="str">
            <v>GERMAN  NAVAS PINZON</v>
          </cell>
          <cell r="F846">
            <v>45666</v>
          </cell>
          <cell r="G846">
            <v>45674</v>
          </cell>
          <cell r="H846">
            <v>7</v>
          </cell>
          <cell r="O846">
            <v>287300</v>
          </cell>
        </row>
        <row r="847">
          <cell r="A847">
            <v>45677</v>
          </cell>
          <cell r="C847" t="str">
            <v>GUSTAVO  ALARCON MEJIA</v>
          </cell>
          <cell r="F847">
            <v>45677.311157407406</v>
          </cell>
          <cell r="G847">
            <v>45678.310034722221</v>
          </cell>
          <cell r="H847">
            <v>3</v>
          </cell>
          <cell r="O847">
            <v>394500</v>
          </cell>
        </row>
        <row r="848">
          <cell r="A848">
            <v>45677</v>
          </cell>
          <cell r="C848" t="str">
            <v>HUMO CAFE &amp; BISTRO SAS</v>
          </cell>
          <cell r="F848">
            <v>45674</v>
          </cell>
          <cell r="G848">
            <v>45675</v>
          </cell>
          <cell r="H848">
            <v>6</v>
          </cell>
          <cell r="O848">
            <v>259875</v>
          </cell>
        </row>
        <row r="849">
          <cell r="A849">
            <v>45677</v>
          </cell>
          <cell r="C849" t="str">
            <v>INVERSIONES EL CARNAL SAS</v>
          </cell>
          <cell r="F849">
            <v>45670</v>
          </cell>
          <cell r="G849">
            <v>45678</v>
          </cell>
          <cell r="H849">
            <v>3</v>
          </cell>
          <cell r="O849">
            <v>12582611.4312</v>
          </cell>
        </row>
        <row r="850">
          <cell r="A850">
            <v>45677</v>
          </cell>
          <cell r="C850" t="str">
            <v>INVERSIONES EL CARNAL SAS</v>
          </cell>
          <cell r="F850">
            <v>45672</v>
          </cell>
          <cell r="G850">
            <v>45680</v>
          </cell>
          <cell r="H850">
            <v>1</v>
          </cell>
          <cell r="O850">
            <v>15902768.8368</v>
          </cell>
        </row>
        <row r="851">
          <cell r="A851">
            <v>45677</v>
          </cell>
          <cell r="C851" t="str">
            <v>INVERSIONES EL CARNAL SAS</v>
          </cell>
          <cell r="F851">
            <v>45673</v>
          </cell>
          <cell r="G851">
            <v>45681</v>
          </cell>
          <cell r="H851">
            <v>0</v>
          </cell>
          <cell r="O851">
            <v>13205342.6064</v>
          </cell>
        </row>
        <row r="852">
          <cell r="A852">
            <v>45677</v>
          </cell>
          <cell r="C852" t="str">
            <v>INVERSIONES EL CARNAL SAS</v>
          </cell>
          <cell r="F852">
            <v>45674</v>
          </cell>
          <cell r="G852">
            <v>45682</v>
          </cell>
          <cell r="H852">
            <v>-1</v>
          </cell>
          <cell r="O852">
            <v>13327952.889599999</v>
          </cell>
        </row>
        <row r="853">
          <cell r="A853">
            <v>45677</v>
          </cell>
          <cell r="C853" t="str">
            <v>INVERSIONES EL CARNAL SAS</v>
          </cell>
          <cell r="F853">
            <v>45675</v>
          </cell>
          <cell r="G853">
            <v>45683</v>
          </cell>
          <cell r="H853">
            <v>-2</v>
          </cell>
          <cell r="O853">
            <v>11138176.252800001</v>
          </cell>
        </row>
        <row r="854">
          <cell r="A854">
            <v>45677</v>
          </cell>
          <cell r="C854" t="str">
            <v>KAREN GISSET MARTINEZ SANDOVAL</v>
          </cell>
          <cell r="F854">
            <v>45677.36209490741</v>
          </cell>
          <cell r="G854">
            <v>45678.36209490741</v>
          </cell>
          <cell r="H854">
            <v>3</v>
          </cell>
          <cell r="O854">
            <v>111250</v>
          </cell>
        </row>
        <row r="855">
          <cell r="A855">
            <v>45677</v>
          </cell>
          <cell r="C855" t="str">
            <v>LE CABRERA SOCIEDAD POR ACCIONES SIMPLIFICADA</v>
          </cell>
          <cell r="F855">
            <v>45660</v>
          </cell>
          <cell r="G855">
            <v>45675</v>
          </cell>
          <cell r="H855">
            <v>6</v>
          </cell>
          <cell r="O855">
            <v>1919769.115</v>
          </cell>
        </row>
        <row r="856">
          <cell r="A856">
            <v>45677</v>
          </cell>
          <cell r="C856" t="str">
            <v>LE CABRERA SOCIEDAD POR ACCIONES SIMPLIFICADA</v>
          </cell>
          <cell r="F856">
            <v>45664</v>
          </cell>
          <cell r="G856">
            <v>45679</v>
          </cell>
          <cell r="H856">
            <v>2</v>
          </cell>
          <cell r="O856">
            <v>4312173.3859999999</v>
          </cell>
        </row>
        <row r="857">
          <cell r="A857">
            <v>45677</v>
          </cell>
          <cell r="C857" t="str">
            <v>LE CABRERA SOCIEDAD POR ACCIONES SIMPLIFICADA</v>
          </cell>
          <cell r="F857">
            <v>45666</v>
          </cell>
          <cell r="G857">
            <v>45681</v>
          </cell>
          <cell r="H857">
            <v>0</v>
          </cell>
          <cell r="O857">
            <v>4194537.4234999996</v>
          </cell>
        </row>
        <row r="858">
          <cell r="A858">
            <v>45677</v>
          </cell>
          <cell r="C858" t="str">
            <v>MOYSER SAS</v>
          </cell>
          <cell r="F858">
            <v>45677</v>
          </cell>
          <cell r="G858">
            <v>45678</v>
          </cell>
          <cell r="H858">
            <v>3</v>
          </cell>
          <cell r="O858">
            <v>2344400</v>
          </cell>
        </row>
        <row r="859">
          <cell r="A859">
            <v>45677</v>
          </cell>
          <cell r="C859" t="str">
            <v>PAULA JINNET ARDILA GOMEZ</v>
          </cell>
          <cell r="F859">
            <v>45677.297025462962</v>
          </cell>
          <cell r="G859">
            <v>45678.296793981484</v>
          </cell>
          <cell r="H859">
            <v>3</v>
          </cell>
          <cell r="O859">
            <v>639561</v>
          </cell>
        </row>
        <row r="860">
          <cell r="A860">
            <v>45677</v>
          </cell>
          <cell r="C860" t="str">
            <v>PAULA JINNET ARDILA GOMEZ</v>
          </cell>
          <cell r="F860">
            <v>45677.297025462962</v>
          </cell>
          <cell r="G860">
            <v>45678.296793981484</v>
          </cell>
          <cell r="H860">
            <v>3</v>
          </cell>
          <cell r="O860">
            <v>500000</v>
          </cell>
        </row>
        <row r="861">
          <cell r="A861">
            <v>45677</v>
          </cell>
          <cell r="C861" t="str">
            <v>PAULA JINNET ARDILA GOMEZ</v>
          </cell>
          <cell r="F861">
            <v>45677.297025462962</v>
          </cell>
          <cell r="G861">
            <v>45678.296793981484</v>
          </cell>
          <cell r="H861">
            <v>3</v>
          </cell>
          <cell r="O861">
            <v>250789</v>
          </cell>
        </row>
        <row r="862">
          <cell r="A862">
            <v>45677</v>
          </cell>
          <cell r="C862" t="str">
            <v>POLA Y TEJO SAS</v>
          </cell>
          <cell r="F862">
            <v>45675</v>
          </cell>
          <cell r="G862">
            <v>45690</v>
          </cell>
          <cell r="H862">
            <v>-9</v>
          </cell>
          <cell r="O862">
            <v>172100</v>
          </cell>
        </row>
        <row r="863">
          <cell r="A863">
            <v>45677</v>
          </cell>
          <cell r="C863" t="str">
            <v>POLA Y TEJO SAS</v>
          </cell>
          <cell r="F863">
            <v>45677</v>
          </cell>
          <cell r="G863">
            <v>45692</v>
          </cell>
          <cell r="H863">
            <v>-11</v>
          </cell>
          <cell r="O863">
            <v>638000</v>
          </cell>
        </row>
        <row r="864">
          <cell r="A864">
            <v>45677</v>
          </cell>
          <cell r="C864" t="str">
            <v>VENTAS MOSTRADOR</v>
          </cell>
          <cell r="F864">
            <v>45677</v>
          </cell>
          <cell r="G864">
            <v>45677</v>
          </cell>
          <cell r="H864">
            <v>0</v>
          </cell>
          <cell r="O864">
            <v>5500</v>
          </cell>
        </row>
        <row r="865">
          <cell r="A865">
            <v>45677</v>
          </cell>
          <cell r="C865" t="str">
            <v>VENTAS MOSTRADOR</v>
          </cell>
          <cell r="F865">
            <v>45677</v>
          </cell>
          <cell r="G865">
            <v>45677</v>
          </cell>
          <cell r="H865">
            <v>0</v>
          </cell>
          <cell r="O865">
            <v>11300</v>
          </cell>
        </row>
        <row r="866">
          <cell r="A866">
            <v>45677</v>
          </cell>
          <cell r="C866" t="str">
            <v>VENTAS MOSTRADOR</v>
          </cell>
          <cell r="F866">
            <v>45677</v>
          </cell>
          <cell r="G866">
            <v>45677</v>
          </cell>
          <cell r="H866">
            <v>0</v>
          </cell>
          <cell r="O866">
            <v>40755</v>
          </cell>
        </row>
        <row r="867">
          <cell r="A867">
            <v>45677</v>
          </cell>
          <cell r="C867" t="str">
            <v>VENTAS MOSTRADOR</v>
          </cell>
          <cell r="F867">
            <v>45677</v>
          </cell>
          <cell r="G867">
            <v>45677</v>
          </cell>
          <cell r="H867">
            <v>0</v>
          </cell>
          <cell r="O867">
            <v>22320</v>
          </cell>
        </row>
        <row r="868">
          <cell r="A868">
            <v>45677</v>
          </cell>
          <cell r="C868" t="str">
            <v>VENTAS MOSTRADOR</v>
          </cell>
          <cell r="F868">
            <v>45677</v>
          </cell>
          <cell r="G868">
            <v>45677</v>
          </cell>
          <cell r="H868">
            <v>0</v>
          </cell>
          <cell r="O868">
            <v>226100</v>
          </cell>
        </row>
        <row r="869">
          <cell r="A869">
            <v>45677</v>
          </cell>
          <cell r="C869" t="str">
            <v>VENTAS MOSTRADOR</v>
          </cell>
          <cell r="F869">
            <v>45677</v>
          </cell>
          <cell r="G869">
            <v>45677</v>
          </cell>
          <cell r="H869">
            <v>0</v>
          </cell>
          <cell r="O869">
            <v>194000</v>
          </cell>
        </row>
        <row r="870">
          <cell r="A870">
            <v>45677</v>
          </cell>
          <cell r="C870" t="str">
            <v>VENTAS MOSTRADOR</v>
          </cell>
          <cell r="F870">
            <v>45677</v>
          </cell>
          <cell r="G870">
            <v>45677</v>
          </cell>
          <cell r="H870">
            <v>0</v>
          </cell>
          <cell r="O870">
            <v>17010</v>
          </cell>
        </row>
        <row r="871">
          <cell r="A871">
            <v>45677</v>
          </cell>
          <cell r="C871" t="str">
            <v>VENTAS MOSTRADOR</v>
          </cell>
          <cell r="F871">
            <v>45677</v>
          </cell>
          <cell r="G871">
            <v>45677</v>
          </cell>
          <cell r="H871">
            <v>0</v>
          </cell>
          <cell r="O871">
            <v>11110</v>
          </cell>
        </row>
        <row r="872">
          <cell r="A872">
            <v>45677</v>
          </cell>
          <cell r="C872" t="str">
            <v>VENTAS MOSTRADOR</v>
          </cell>
          <cell r="F872">
            <v>45677</v>
          </cell>
          <cell r="G872">
            <v>45677</v>
          </cell>
          <cell r="H872">
            <v>0</v>
          </cell>
          <cell r="O872">
            <v>24742</v>
          </cell>
        </row>
        <row r="873">
          <cell r="A873">
            <v>45677</v>
          </cell>
          <cell r="C873" t="str">
            <v>VENTAS MOSTRADOR</v>
          </cell>
          <cell r="F873">
            <v>45677</v>
          </cell>
          <cell r="G873">
            <v>45677</v>
          </cell>
          <cell r="H873">
            <v>0</v>
          </cell>
          <cell r="O873">
            <v>1556929</v>
          </cell>
        </row>
        <row r="874">
          <cell r="A874">
            <v>45677</v>
          </cell>
          <cell r="C874" t="str">
            <v>VENTAS MOSTRADOR</v>
          </cell>
          <cell r="F874">
            <v>45677</v>
          </cell>
          <cell r="G874">
            <v>45677</v>
          </cell>
          <cell r="H874">
            <v>0</v>
          </cell>
          <cell r="O874">
            <v>3214604</v>
          </cell>
        </row>
        <row r="875">
          <cell r="A875">
            <v>45677</v>
          </cell>
          <cell r="C875" t="str">
            <v>CARMEN ALICIA URQUIJO GAITAN</v>
          </cell>
          <cell r="F875">
            <v>45677</v>
          </cell>
          <cell r="G875">
            <v>45677</v>
          </cell>
          <cell r="H875">
            <v>0</v>
          </cell>
          <cell r="O875">
            <v>206625</v>
          </cell>
        </row>
        <row r="876">
          <cell r="A876">
            <v>45677</v>
          </cell>
          <cell r="C876" t="str">
            <v>JOSE DIEGO MOSQUERA</v>
          </cell>
          <cell r="F876">
            <v>45677</v>
          </cell>
          <cell r="G876">
            <v>45677</v>
          </cell>
          <cell r="H876">
            <v>0</v>
          </cell>
          <cell r="O876">
            <v>675800</v>
          </cell>
        </row>
        <row r="877">
          <cell r="A877">
            <v>45678</v>
          </cell>
          <cell r="C877" t="str">
            <v>DUFLO SERVICIOS INTEGRALES S.A.S.</v>
          </cell>
          <cell r="F877">
            <v>45644</v>
          </cell>
          <cell r="G877">
            <v>45674</v>
          </cell>
          <cell r="H877">
            <v>7</v>
          </cell>
          <cell r="O877">
            <v>110014.65</v>
          </cell>
        </row>
        <row r="878">
          <cell r="A878">
            <v>45678</v>
          </cell>
          <cell r="C878" t="str">
            <v>DUFLO SERVICIOS INTEGRALES S.A.S.</v>
          </cell>
          <cell r="F878">
            <v>45644</v>
          </cell>
          <cell r="G878">
            <v>45674</v>
          </cell>
          <cell r="H878">
            <v>7</v>
          </cell>
          <cell r="O878">
            <v>533682.85</v>
          </cell>
        </row>
        <row r="879">
          <cell r="A879">
            <v>45678</v>
          </cell>
          <cell r="C879" t="str">
            <v>DUFLO SERVICIOS INTEGRALES S.A.S.</v>
          </cell>
          <cell r="F879">
            <v>45644</v>
          </cell>
          <cell r="G879">
            <v>45674</v>
          </cell>
          <cell r="H879">
            <v>7</v>
          </cell>
          <cell r="O879">
            <v>246033.3</v>
          </cell>
        </row>
        <row r="880">
          <cell r="A880">
            <v>45678</v>
          </cell>
          <cell r="C880" t="str">
            <v>DUFLO SERVICIOS INTEGRALES S.A.S.</v>
          </cell>
          <cell r="F880">
            <v>45644</v>
          </cell>
          <cell r="G880">
            <v>45674</v>
          </cell>
          <cell r="H880">
            <v>7</v>
          </cell>
          <cell r="O880">
            <v>306433.5</v>
          </cell>
        </row>
        <row r="881">
          <cell r="A881">
            <v>45678</v>
          </cell>
          <cell r="C881" t="str">
            <v>DUFLO SERVICIOS INTEGRALES S.A.S.</v>
          </cell>
          <cell r="F881">
            <v>45644</v>
          </cell>
          <cell r="G881">
            <v>45674</v>
          </cell>
          <cell r="H881">
            <v>7</v>
          </cell>
          <cell r="O881">
            <v>702122.77500000002</v>
          </cell>
        </row>
        <row r="882">
          <cell r="A882">
            <v>45678</v>
          </cell>
          <cell r="C882" t="str">
            <v>EL CERDITO DE LA CORTE LIMITADA</v>
          </cell>
          <cell r="F882">
            <v>45653</v>
          </cell>
          <cell r="G882">
            <v>45654</v>
          </cell>
          <cell r="H882">
            <v>27</v>
          </cell>
          <cell r="O882">
            <v>2583700</v>
          </cell>
        </row>
        <row r="883">
          <cell r="A883">
            <v>45678</v>
          </cell>
          <cell r="C883" t="str">
            <v>EL CERDITO DE LA CORTE LIMITADA</v>
          </cell>
          <cell r="F883">
            <v>45647</v>
          </cell>
          <cell r="G883">
            <v>45648</v>
          </cell>
          <cell r="H883">
            <v>33</v>
          </cell>
          <cell r="O883">
            <v>1702400</v>
          </cell>
        </row>
        <row r="884">
          <cell r="A884">
            <v>45678</v>
          </cell>
          <cell r="C884" t="str">
            <v>EL IMPERIO DEL CERDO PREMIUM S.A.S</v>
          </cell>
          <cell r="F884">
            <v>45678.241655092592</v>
          </cell>
          <cell r="G884">
            <v>45686.241574074076</v>
          </cell>
          <cell r="H884">
            <v>-5</v>
          </cell>
          <cell r="O884">
            <v>160000</v>
          </cell>
        </row>
        <row r="885">
          <cell r="A885">
            <v>45678</v>
          </cell>
          <cell r="C885" t="str">
            <v>EL IMPERIO DEL CERDO PREMIUM S.A.S</v>
          </cell>
          <cell r="F885">
            <v>45678.241655092592</v>
          </cell>
          <cell r="G885">
            <v>45686.241574074076</v>
          </cell>
          <cell r="H885">
            <v>-5</v>
          </cell>
          <cell r="O885">
            <v>3820000</v>
          </cell>
        </row>
        <row r="886">
          <cell r="A886">
            <v>45678</v>
          </cell>
          <cell r="C886" t="str">
            <v>GRUPO ARTAK S.A.S</v>
          </cell>
          <cell r="F886">
            <v>45645</v>
          </cell>
          <cell r="G886">
            <v>45675</v>
          </cell>
          <cell r="H886">
            <v>6</v>
          </cell>
          <cell r="O886">
            <v>3535400</v>
          </cell>
        </row>
        <row r="887">
          <cell r="A887">
            <v>45678</v>
          </cell>
          <cell r="C887" t="str">
            <v>GRUPO ARTAK S.A.S</v>
          </cell>
          <cell r="F887">
            <v>45645</v>
          </cell>
          <cell r="G887">
            <v>45675</v>
          </cell>
          <cell r="H887">
            <v>6</v>
          </cell>
          <cell r="O887">
            <v>59830</v>
          </cell>
        </row>
        <row r="888">
          <cell r="A888">
            <v>45678</v>
          </cell>
          <cell r="C888" t="str">
            <v>GRUPO ARTAK S.A.S</v>
          </cell>
          <cell r="F888">
            <v>45645</v>
          </cell>
          <cell r="G888">
            <v>45675</v>
          </cell>
          <cell r="H888">
            <v>6</v>
          </cell>
          <cell r="O888">
            <v>623360</v>
          </cell>
        </row>
        <row r="889">
          <cell r="A889">
            <v>45678</v>
          </cell>
          <cell r="C889" t="str">
            <v>GRUPO ARTAK S.A.S</v>
          </cell>
          <cell r="F889">
            <v>45646</v>
          </cell>
          <cell r="G889">
            <v>45676</v>
          </cell>
          <cell r="H889">
            <v>5</v>
          </cell>
          <cell r="O889">
            <v>1269800</v>
          </cell>
        </row>
        <row r="890">
          <cell r="A890">
            <v>45678</v>
          </cell>
          <cell r="C890" t="str">
            <v>GRUPO ARTAK S.A.S</v>
          </cell>
          <cell r="F890">
            <v>45646</v>
          </cell>
          <cell r="G890">
            <v>45676</v>
          </cell>
          <cell r="H890">
            <v>5</v>
          </cell>
          <cell r="O890">
            <v>666150</v>
          </cell>
        </row>
        <row r="891">
          <cell r="A891">
            <v>45678</v>
          </cell>
          <cell r="C891" t="str">
            <v>GRUPO ARTAK S.A.S</v>
          </cell>
          <cell r="F891">
            <v>45647</v>
          </cell>
          <cell r="G891">
            <v>45677</v>
          </cell>
          <cell r="H891">
            <v>4</v>
          </cell>
          <cell r="O891">
            <v>407700</v>
          </cell>
        </row>
        <row r="892">
          <cell r="A892">
            <v>45678</v>
          </cell>
          <cell r="C892" t="str">
            <v>GRUPO ARTAK S.A.S</v>
          </cell>
          <cell r="F892">
            <v>45647</v>
          </cell>
          <cell r="G892">
            <v>45677</v>
          </cell>
          <cell r="H892">
            <v>4</v>
          </cell>
          <cell r="O892">
            <v>2186800</v>
          </cell>
        </row>
        <row r="893">
          <cell r="A893">
            <v>45678</v>
          </cell>
          <cell r="C893" t="str">
            <v>GRUPO ARTAK S.A.S</v>
          </cell>
          <cell r="F893">
            <v>45647</v>
          </cell>
          <cell r="G893">
            <v>45677</v>
          </cell>
          <cell r="H893">
            <v>4</v>
          </cell>
          <cell r="O893">
            <v>355050</v>
          </cell>
        </row>
        <row r="894">
          <cell r="A894">
            <v>45678</v>
          </cell>
          <cell r="C894" t="str">
            <v>GRUPO ARTAK S.A.S</v>
          </cell>
          <cell r="F894">
            <v>45647</v>
          </cell>
          <cell r="G894">
            <v>45677</v>
          </cell>
          <cell r="H894">
            <v>4</v>
          </cell>
          <cell r="O894">
            <v>60800</v>
          </cell>
        </row>
        <row r="895">
          <cell r="A895">
            <v>45678</v>
          </cell>
          <cell r="C895" t="str">
            <v>GRUPO ARTAK S.A.S</v>
          </cell>
          <cell r="F895">
            <v>45647</v>
          </cell>
          <cell r="G895">
            <v>45677</v>
          </cell>
          <cell r="H895">
            <v>4</v>
          </cell>
          <cell r="O895">
            <v>57000</v>
          </cell>
        </row>
        <row r="896">
          <cell r="A896">
            <v>45678</v>
          </cell>
          <cell r="C896" t="str">
            <v>GRUPO ARTAK S.A.S</v>
          </cell>
          <cell r="F896">
            <v>45649</v>
          </cell>
          <cell r="G896">
            <v>45679</v>
          </cell>
          <cell r="H896">
            <v>2</v>
          </cell>
          <cell r="O896">
            <v>1796200</v>
          </cell>
        </row>
        <row r="897">
          <cell r="A897">
            <v>45678</v>
          </cell>
          <cell r="C897" t="str">
            <v>GRUPO ARTAK S.A.S</v>
          </cell>
          <cell r="F897">
            <v>45649</v>
          </cell>
          <cell r="G897">
            <v>45679</v>
          </cell>
          <cell r="H897">
            <v>2</v>
          </cell>
          <cell r="O897">
            <v>122530</v>
          </cell>
        </row>
        <row r="898">
          <cell r="A898">
            <v>45678</v>
          </cell>
          <cell r="C898" t="str">
            <v>GRUPO ARTAK S.A.S</v>
          </cell>
          <cell r="F898">
            <v>45650</v>
          </cell>
          <cell r="G898">
            <v>45680</v>
          </cell>
          <cell r="H898">
            <v>1</v>
          </cell>
          <cell r="O898">
            <v>305905</v>
          </cell>
        </row>
        <row r="899">
          <cell r="A899">
            <v>45678</v>
          </cell>
          <cell r="C899" t="str">
            <v>GRUPO ARTAK S.A.S</v>
          </cell>
          <cell r="F899">
            <v>45650</v>
          </cell>
          <cell r="G899">
            <v>45680</v>
          </cell>
          <cell r="H899">
            <v>1</v>
          </cell>
          <cell r="O899">
            <v>862650</v>
          </cell>
        </row>
        <row r="900">
          <cell r="A900">
            <v>45678</v>
          </cell>
          <cell r="C900" t="str">
            <v>GRUPO ARTAK S.A.S</v>
          </cell>
          <cell r="F900">
            <v>45650</v>
          </cell>
          <cell r="G900">
            <v>45680</v>
          </cell>
          <cell r="H900">
            <v>1</v>
          </cell>
          <cell r="O900">
            <v>60800</v>
          </cell>
        </row>
        <row r="901">
          <cell r="A901">
            <v>45678</v>
          </cell>
          <cell r="C901" t="str">
            <v>GRUPO ARTAK S.A.S</v>
          </cell>
          <cell r="F901">
            <v>45650</v>
          </cell>
          <cell r="G901">
            <v>45680</v>
          </cell>
          <cell r="H901">
            <v>1</v>
          </cell>
          <cell r="O901">
            <v>3619000</v>
          </cell>
        </row>
        <row r="902">
          <cell r="A902">
            <v>45678</v>
          </cell>
          <cell r="C902" t="str">
            <v>GRUPO ARTAK S.A.S</v>
          </cell>
          <cell r="F902">
            <v>45654</v>
          </cell>
          <cell r="G902">
            <v>45684</v>
          </cell>
          <cell r="H902">
            <v>-3</v>
          </cell>
          <cell r="O902">
            <v>57000</v>
          </cell>
        </row>
        <row r="903">
          <cell r="A903">
            <v>45678</v>
          </cell>
          <cell r="C903" t="str">
            <v>GRUPO ARTAK S.A.S</v>
          </cell>
          <cell r="F903">
            <v>45654</v>
          </cell>
          <cell r="G903">
            <v>45684</v>
          </cell>
          <cell r="H903">
            <v>-3</v>
          </cell>
          <cell r="O903">
            <v>1174500</v>
          </cell>
        </row>
        <row r="904">
          <cell r="A904">
            <v>45678</v>
          </cell>
          <cell r="C904" t="str">
            <v>GRUPO ARTAK S.A.S</v>
          </cell>
          <cell r="F904">
            <v>45656</v>
          </cell>
          <cell r="G904">
            <v>45686</v>
          </cell>
          <cell r="H904">
            <v>-5</v>
          </cell>
          <cell r="O904">
            <v>121500</v>
          </cell>
        </row>
        <row r="905">
          <cell r="A905">
            <v>45678</v>
          </cell>
          <cell r="C905" t="str">
            <v>GRUPO ARTAK S.A.S</v>
          </cell>
          <cell r="F905">
            <v>45656</v>
          </cell>
          <cell r="G905">
            <v>45686</v>
          </cell>
          <cell r="H905">
            <v>-5</v>
          </cell>
          <cell r="O905">
            <v>1084600</v>
          </cell>
        </row>
        <row r="906">
          <cell r="A906">
            <v>45678</v>
          </cell>
          <cell r="C906" t="str">
            <v>GRUPO ARTAK S.A.S</v>
          </cell>
          <cell r="F906">
            <v>45657</v>
          </cell>
          <cell r="G906">
            <v>45687</v>
          </cell>
          <cell r="H906">
            <v>-6</v>
          </cell>
          <cell r="O906">
            <v>57000</v>
          </cell>
        </row>
        <row r="907">
          <cell r="A907">
            <v>45678</v>
          </cell>
          <cell r="C907" t="str">
            <v>GRUPO ARTAK S.A.S</v>
          </cell>
          <cell r="F907">
            <v>45659</v>
          </cell>
          <cell r="G907">
            <v>45689</v>
          </cell>
          <cell r="H907">
            <v>-8</v>
          </cell>
          <cell r="O907">
            <v>202650</v>
          </cell>
        </row>
        <row r="908">
          <cell r="A908">
            <v>45678</v>
          </cell>
          <cell r="C908" t="str">
            <v>LAO KAO SA</v>
          </cell>
          <cell r="F908">
            <v>45665</v>
          </cell>
          <cell r="G908">
            <v>45680</v>
          </cell>
          <cell r="H908">
            <v>1</v>
          </cell>
          <cell r="O908">
            <v>2087289.44</v>
          </cell>
        </row>
        <row r="909">
          <cell r="A909">
            <v>45678</v>
          </cell>
          <cell r="C909" t="str">
            <v>LUZ MARINA PELAYO ORTIZ</v>
          </cell>
          <cell r="F909">
            <v>45678</v>
          </cell>
          <cell r="G909">
            <v>45679</v>
          </cell>
          <cell r="H909">
            <v>2</v>
          </cell>
          <cell r="O909">
            <v>294950</v>
          </cell>
        </row>
        <row r="910">
          <cell r="A910">
            <v>45678</v>
          </cell>
          <cell r="C910" t="str">
            <v>MINI MAL LTDA</v>
          </cell>
          <cell r="F910">
            <v>45677</v>
          </cell>
          <cell r="G910">
            <v>45678</v>
          </cell>
          <cell r="H910">
            <v>3</v>
          </cell>
          <cell r="O910">
            <v>859850</v>
          </cell>
        </row>
        <row r="911">
          <cell r="A911">
            <v>45678</v>
          </cell>
          <cell r="C911" t="str">
            <v>PANTRY FOOD SAS</v>
          </cell>
          <cell r="F911">
            <v>45677</v>
          </cell>
          <cell r="G911">
            <v>45678</v>
          </cell>
          <cell r="H911">
            <v>3</v>
          </cell>
          <cell r="O911">
            <v>216000</v>
          </cell>
        </row>
        <row r="912">
          <cell r="A912">
            <v>45678</v>
          </cell>
          <cell r="C912" t="str">
            <v>PROCESADORA DE CARNES NUEVA COLOMBO ALEMANA LTDA</v>
          </cell>
          <cell r="F912">
            <v>45678</v>
          </cell>
          <cell r="G912">
            <v>45679</v>
          </cell>
          <cell r="H912">
            <v>2</v>
          </cell>
          <cell r="O912">
            <v>350700</v>
          </cell>
        </row>
        <row r="913">
          <cell r="A913">
            <v>45678</v>
          </cell>
          <cell r="C913" t="str">
            <v>VALENTINA  GOMEZ CAÑON</v>
          </cell>
          <cell r="F913">
            <v>45678</v>
          </cell>
          <cell r="G913">
            <v>45679</v>
          </cell>
          <cell r="H913">
            <v>2</v>
          </cell>
          <cell r="O913">
            <v>298000</v>
          </cell>
        </row>
        <row r="914">
          <cell r="A914">
            <v>45678</v>
          </cell>
          <cell r="C914" t="str">
            <v>VENTAS MOSTRADOR</v>
          </cell>
          <cell r="F914">
            <v>45678</v>
          </cell>
          <cell r="G914">
            <v>45678</v>
          </cell>
          <cell r="H914">
            <v>0</v>
          </cell>
          <cell r="O914">
            <v>72828</v>
          </cell>
        </row>
        <row r="915">
          <cell r="A915">
            <v>45678</v>
          </cell>
          <cell r="C915" t="str">
            <v>VENTAS MOSTRADOR</v>
          </cell>
          <cell r="F915">
            <v>45678</v>
          </cell>
          <cell r="G915">
            <v>45678</v>
          </cell>
          <cell r="H915">
            <v>0</v>
          </cell>
          <cell r="O915">
            <v>56248</v>
          </cell>
        </row>
        <row r="916">
          <cell r="A916">
            <v>45678</v>
          </cell>
          <cell r="C916" t="str">
            <v>VENTAS MOSTRADOR</v>
          </cell>
          <cell r="F916">
            <v>45678</v>
          </cell>
          <cell r="G916">
            <v>45678</v>
          </cell>
          <cell r="H916">
            <v>0</v>
          </cell>
          <cell r="O916">
            <v>22000</v>
          </cell>
        </row>
        <row r="917">
          <cell r="A917">
            <v>45678</v>
          </cell>
          <cell r="C917" t="str">
            <v>VENTAS MOSTRADOR</v>
          </cell>
          <cell r="F917">
            <v>45678</v>
          </cell>
          <cell r="G917">
            <v>45678</v>
          </cell>
          <cell r="H917">
            <v>0</v>
          </cell>
          <cell r="O917">
            <v>21060</v>
          </cell>
        </row>
        <row r="918">
          <cell r="A918">
            <v>45678</v>
          </cell>
          <cell r="C918" t="str">
            <v>VENTAS MOSTRADOR</v>
          </cell>
          <cell r="F918">
            <v>45678</v>
          </cell>
          <cell r="G918">
            <v>45678</v>
          </cell>
          <cell r="H918">
            <v>0</v>
          </cell>
          <cell r="O918">
            <v>60015</v>
          </cell>
        </row>
        <row r="919">
          <cell r="A919">
            <v>45678</v>
          </cell>
          <cell r="C919" t="str">
            <v>VENTAS MOSTRADOR</v>
          </cell>
          <cell r="F919">
            <v>45678</v>
          </cell>
          <cell r="G919">
            <v>45678</v>
          </cell>
          <cell r="H919">
            <v>0</v>
          </cell>
          <cell r="O919">
            <v>291200</v>
          </cell>
        </row>
        <row r="920">
          <cell r="A920">
            <v>45678</v>
          </cell>
          <cell r="C920" t="str">
            <v>VENTAS MOSTRADOR</v>
          </cell>
          <cell r="F920">
            <v>45678</v>
          </cell>
          <cell r="G920">
            <v>45678</v>
          </cell>
          <cell r="H920">
            <v>0</v>
          </cell>
          <cell r="O920">
            <v>851000</v>
          </cell>
        </row>
        <row r="921">
          <cell r="A921">
            <v>45678</v>
          </cell>
          <cell r="C921" t="str">
            <v>VENTAS MOSTRADOR</v>
          </cell>
          <cell r="F921">
            <v>45678</v>
          </cell>
          <cell r="G921">
            <v>45678</v>
          </cell>
          <cell r="H921">
            <v>0</v>
          </cell>
          <cell r="O921">
            <v>12000</v>
          </cell>
        </row>
        <row r="922">
          <cell r="A922">
            <v>45678</v>
          </cell>
          <cell r="C922" t="str">
            <v>VENTAS MOSTRADOR</v>
          </cell>
          <cell r="F922">
            <v>45678</v>
          </cell>
          <cell r="G922">
            <v>45678</v>
          </cell>
          <cell r="H922">
            <v>0</v>
          </cell>
          <cell r="O922">
            <v>716648</v>
          </cell>
        </row>
        <row r="923">
          <cell r="A923">
            <v>45678</v>
          </cell>
          <cell r="C923" t="str">
            <v>VENTAS MOSTRADOR</v>
          </cell>
          <cell r="F923">
            <v>45678</v>
          </cell>
          <cell r="G923">
            <v>45678</v>
          </cell>
          <cell r="H923">
            <v>0</v>
          </cell>
          <cell r="O923">
            <v>595950</v>
          </cell>
        </row>
        <row r="924">
          <cell r="A924">
            <v>45678</v>
          </cell>
          <cell r="C924" t="str">
            <v>VENTAS MOSTRADOR</v>
          </cell>
          <cell r="F924">
            <v>45678</v>
          </cell>
          <cell r="G924">
            <v>45678</v>
          </cell>
          <cell r="H924">
            <v>0</v>
          </cell>
          <cell r="O924">
            <v>21975</v>
          </cell>
        </row>
        <row r="925">
          <cell r="A925">
            <v>45678</v>
          </cell>
          <cell r="C925" t="str">
            <v>VENTAS MOSTRADOR</v>
          </cell>
          <cell r="F925">
            <v>45678</v>
          </cell>
          <cell r="G925">
            <v>45678</v>
          </cell>
          <cell r="H925">
            <v>0</v>
          </cell>
          <cell r="O925">
            <v>15130</v>
          </cell>
        </row>
        <row r="926">
          <cell r="A926">
            <v>45678</v>
          </cell>
          <cell r="C926" t="str">
            <v>MESABAR SAS</v>
          </cell>
          <cell r="F926">
            <v>45673.411307870374</v>
          </cell>
          <cell r="G926">
            <v>45681.411307870374</v>
          </cell>
          <cell r="H926">
            <v>0</v>
          </cell>
          <cell r="O926">
            <v>0</v>
          </cell>
        </row>
        <row r="927">
          <cell r="A927">
            <v>45679</v>
          </cell>
          <cell r="C927" t="str">
            <v>A MANO SAS</v>
          </cell>
          <cell r="F927">
            <v>45678</v>
          </cell>
          <cell r="G927">
            <v>45686</v>
          </cell>
          <cell r="H927">
            <v>-5</v>
          </cell>
          <cell r="O927">
            <v>251068</v>
          </cell>
        </row>
        <row r="928">
          <cell r="A928">
            <v>45679</v>
          </cell>
          <cell r="C928" t="str">
            <v>AL CORTE SAN MIGUEL SAS</v>
          </cell>
          <cell r="F928">
            <v>45673</v>
          </cell>
          <cell r="G928">
            <v>45674</v>
          </cell>
          <cell r="H928">
            <v>7</v>
          </cell>
          <cell r="O928">
            <v>3665150</v>
          </cell>
        </row>
        <row r="929">
          <cell r="A929">
            <v>45679</v>
          </cell>
          <cell r="C929" t="str">
            <v>ALIMENTOS BRIKO SAS</v>
          </cell>
          <cell r="F929">
            <v>45679.31391203704</v>
          </cell>
          <cell r="G929">
            <v>45680.313587962963</v>
          </cell>
          <cell r="H929">
            <v>1</v>
          </cell>
          <cell r="O929">
            <v>465300</v>
          </cell>
        </row>
        <row r="930">
          <cell r="A930">
            <v>45679</v>
          </cell>
          <cell r="C930" t="str">
            <v>ANGIE TATIANA ESPITIA</v>
          </cell>
          <cell r="F930">
            <v>45679.326041666667</v>
          </cell>
          <cell r="G930">
            <v>45680.311643518522</v>
          </cell>
          <cell r="H930">
            <v>1</v>
          </cell>
          <cell r="O930">
            <v>340000</v>
          </cell>
        </row>
        <row r="931">
          <cell r="A931">
            <v>45679</v>
          </cell>
          <cell r="C931" t="str">
            <v>ALIMENTOS BRIKO SAS</v>
          </cell>
          <cell r="F931">
            <v>45679.31391203704</v>
          </cell>
          <cell r="G931">
            <v>45680.313587962963</v>
          </cell>
          <cell r="H931">
            <v>1</v>
          </cell>
          <cell r="O931">
            <v>670000</v>
          </cell>
        </row>
        <row r="932">
          <cell r="A932">
            <v>45679</v>
          </cell>
          <cell r="C932" t="str">
            <v>DOROTEA PARRILA SAS</v>
          </cell>
          <cell r="F932">
            <v>45679.323576388888</v>
          </cell>
          <cell r="G932">
            <v>45680.319363425922</v>
          </cell>
          <cell r="H932">
            <v>-4</v>
          </cell>
          <cell r="O932">
            <v>1889800</v>
          </cell>
        </row>
        <row r="933">
          <cell r="A933">
            <v>45679</v>
          </cell>
          <cell r="C933" t="str">
            <v>ANGIE TATIANA ESPITIA</v>
          </cell>
          <cell r="F933">
            <v>45679.326041666667</v>
          </cell>
          <cell r="G933">
            <v>45680.311643518522</v>
          </cell>
          <cell r="H933">
            <v>1</v>
          </cell>
          <cell r="O933">
            <v>439800</v>
          </cell>
        </row>
        <row r="934">
          <cell r="A934">
            <v>45679</v>
          </cell>
          <cell r="C934" t="str">
            <v>BACO FOODS COLOMBIA S.A.S</v>
          </cell>
          <cell r="F934">
            <v>45635</v>
          </cell>
          <cell r="G934">
            <v>45665</v>
          </cell>
          <cell r="H934">
            <v>16</v>
          </cell>
          <cell r="O934">
            <v>304000</v>
          </cell>
        </row>
        <row r="935">
          <cell r="A935">
            <v>45679</v>
          </cell>
          <cell r="C935" t="str">
            <v>BACO FOODS COLOMBIA S.A.S</v>
          </cell>
          <cell r="F935">
            <v>45637</v>
          </cell>
          <cell r="G935">
            <v>45667</v>
          </cell>
          <cell r="H935">
            <v>14</v>
          </cell>
          <cell r="O935">
            <v>1392400</v>
          </cell>
        </row>
        <row r="936">
          <cell r="A936">
            <v>45679</v>
          </cell>
          <cell r="C936" t="str">
            <v>BACO FOODS COLOMBIA S.A.S</v>
          </cell>
          <cell r="F936">
            <v>45639</v>
          </cell>
          <cell r="G936">
            <v>45669</v>
          </cell>
          <cell r="H936">
            <v>12</v>
          </cell>
          <cell r="O936">
            <v>304000</v>
          </cell>
        </row>
        <row r="937">
          <cell r="A937">
            <v>45679</v>
          </cell>
          <cell r="C937" t="str">
            <v>BACO FOODS COLOMBIA S.A.S</v>
          </cell>
          <cell r="F937">
            <v>45642</v>
          </cell>
          <cell r="G937">
            <v>45672</v>
          </cell>
          <cell r="H937">
            <v>9</v>
          </cell>
          <cell r="O937">
            <v>1469500</v>
          </cell>
        </row>
        <row r="938">
          <cell r="A938">
            <v>45679</v>
          </cell>
          <cell r="C938" t="str">
            <v>BACO FOODS COLOMBIA S.A.S</v>
          </cell>
          <cell r="F938">
            <v>45644</v>
          </cell>
          <cell r="G938">
            <v>45674</v>
          </cell>
          <cell r="H938">
            <v>7</v>
          </cell>
          <cell r="O938">
            <v>304000</v>
          </cell>
        </row>
        <row r="939">
          <cell r="A939">
            <v>45679</v>
          </cell>
          <cell r="C939" t="str">
            <v>BACO FOODS COLOMBIA S.A.S</v>
          </cell>
          <cell r="F939">
            <v>45645</v>
          </cell>
          <cell r="G939">
            <v>45675</v>
          </cell>
          <cell r="H939">
            <v>6</v>
          </cell>
          <cell r="O939">
            <v>1171575</v>
          </cell>
        </row>
        <row r="940">
          <cell r="A940">
            <v>45679</v>
          </cell>
          <cell r="C940" t="str">
            <v>BACO FOODS COLOMBIA S.A.S</v>
          </cell>
          <cell r="F940">
            <v>45646</v>
          </cell>
          <cell r="G940">
            <v>45676</v>
          </cell>
          <cell r="H940">
            <v>5</v>
          </cell>
          <cell r="O940">
            <v>304000</v>
          </cell>
        </row>
        <row r="941">
          <cell r="A941">
            <v>45679</v>
          </cell>
          <cell r="C941" t="str">
            <v>CASA HERENCIA SAS</v>
          </cell>
          <cell r="F941">
            <v>45674</v>
          </cell>
          <cell r="G941">
            <v>45682</v>
          </cell>
          <cell r="H941">
            <v>-1</v>
          </cell>
          <cell r="O941">
            <v>755608.77500000002</v>
          </cell>
        </row>
        <row r="942">
          <cell r="A942">
            <v>45679</v>
          </cell>
          <cell r="C942" t="str">
            <v>COCTELERIA ARTESANAL SAS</v>
          </cell>
          <cell r="F942">
            <v>45640</v>
          </cell>
          <cell r="G942">
            <v>45670</v>
          </cell>
          <cell r="H942">
            <v>11</v>
          </cell>
          <cell r="O942">
            <v>362692.212</v>
          </cell>
        </row>
        <row r="943">
          <cell r="A943">
            <v>45679</v>
          </cell>
          <cell r="C943" t="str">
            <v>COCTELERIA ARTESANAL SAS</v>
          </cell>
          <cell r="F943">
            <v>45645</v>
          </cell>
          <cell r="G943">
            <v>45675</v>
          </cell>
          <cell r="H943">
            <v>6</v>
          </cell>
          <cell r="O943">
            <v>351638.16600000003</v>
          </cell>
        </row>
        <row r="944">
          <cell r="A944">
            <v>45679</v>
          </cell>
          <cell r="C944" t="str">
            <v>COCTELERIA ARTESANAL SAS</v>
          </cell>
          <cell r="F944">
            <v>45647</v>
          </cell>
          <cell r="G944">
            <v>45677</v>
          </cell>
          <cell r="H944">
            <v>4</v>
          </cell>
          <cell r="O944">
            <v>247371.62400000001</v>
          </cell>
        </row>
        <row r="945">
          <cell r="A945">
            <v>45679</v>
          </cell>
          <cell r="C945" t="str">
            <v>CRISTIAN CAMILO VEGA PALACIOS</v>
          </cell>
          <cell r="F945">
            <v>45679</v>
          </cell>
          <cell r="G945">
            <v>45680</v>
          </cell>
          <cell r="H945">
            <v>1</v>
          </cell>
          <cell r="O945">
            <v>360800</v>
          </cell>
        </row>
        <row r="946">
          <cell r="A946">
            <v>45679</v>
          </cell>
          <cell r="C946" t="str">
            <v>CRISTIAN MANUEL BELTRAN VALENZUELA</v>
          </cell>
          <cell r="F946">
            <v>45679</v>
          </cell>
          <cell r="G946">
            <v>45687</v>
          </cell>
          <cell r="H946">
            <v>-6</v>
          </cell>
          <cell r="O946">
            <v>1504190</v>
          </cell>
        </row>
        <row r="947">
          <cell r="A947">
            <v>45679</v>
          </cell>
          <cell r="C947" t="str">
            <v>DONDOHE4K S.A.S</v>
          </cell>
          <cell r="F947">
            <v>45660</v>
          </cell>
          <cell r="G947">
            <v>45690</v>
          </cell>
          <cell r="H947">
            <v>-9</v>
          </cell>
          <cell r="O947">
            <v>1349788.6440000001</v>
          </cell>
        </row>
        <row r="948">
          <cell r="A948">
            <v>45679</v>
          </cell>
          <cell r="C948" t="str">
            <v>EL MERO BURRITO S.A.S</v>
          </cell>
          <cell r="F948">
            <v>45677</v>
          </cell>
          <cell r="G948">
            <v>45678</v>
          </cell>
          <cell r="H948">
            <v>3</v>
          </cell>
          <cell r="O948">
            <v>234600</v>
          </cell>
        </row>
        <row r="949">
          <cell r="A949">
            <v>45679</v>
          </cell>
          <cell r="C949" t="str">
            <v>FELIPE BECERRA ZAPATA</v>
          </cell>
          <cell r="F949">
            <v>45679</v>
          </cell>
          <cell r="G949">
            <v>45680</v>
          </cell>
          <cell r="H949">
            <v>1</v>
          </cell>
          <cell r="O949">
            <v>323400</v>
          </cell>
        </row>
        <row r="950">
          <cell r="A950">
            <v>45679</v>
          </cell>
          <cell r="C950" t="str">
            <v>HUMO CAFE &amp; BISTRO SAS</v>
          </cell>
          <cell r="F950">
            <v>45679</v>
          </cell>
          <cell r="G950">
            <v>45680</v>
          </cell>
          <cell r="H950">
            <v>1</v>
          </cell>
          <cell r="O950">
            <v>405900</v>
          </cell>
        </row>
        <row r="951">
          <cell r="A951">
            <v>45679</v>
          </cell>
          <cell r="C951" t="str">
            <v>IVE INVESTING SAS</v>
          </cell>
          <cell r="F951">
            <v>45678</v>
          </cell>
          <cell r="G951">
            <v>45679</v>
          </cell>
          <cell r="H951">
            <v>2</v>
          </cell>
          <cell r="O951">
            <v>325600</v>
          </cell>
        </row>
        <row r="952">
          <cell r="A952">
            <v>45679</v>
          </cell>
          <cell r="C952" t="str">
            <v>KITCHEN CONSULTING S.A.S.</v>
          </cell>
          <cell r="F952">
            <v>45653</v>
          </cell>
          <cell r="G952">
            <v>45668</v>
          </cell>
          <cell r="H952">
            <v>13</v>
          </cell>
          <cell r="O952">
            <v>42750</v>
          </cell>
        </row>
        <row r="953">
          <cell r="A953">
            <v>45679</v>
          </cell>
          <cell r="C953" t="str">
            <v>KITCHEN CONSULTING S.A.S.</v>
          </cell>
          <cell r="F953">
            <v>45653</v>
          </cell>
          <cell r="G953">
            <v>45668</v>
          </cell>
          <cell r="H953">
            <v>13</v>
          </cell>
          <cell r="O953">
            <v>1422900</v>
          </cell>
        </row>
        <row r="954">
          <cell r="A954">
            <v>45679</v>
          </cell>
          <cell r="C954" t="str">
            <v>KITCHEN CONSULTING S.A.S.</v>
          </cell>
          <cell r="F954">
            <v>45654</v>
          </cell>
          <cell r="G954">
            <v>45669</v>
          </cell>
          <cell r="H954">
            <v>12</v>
          </cell>
          <cell r="O954">
            <v>2716200</v>
          </cell>
        </row>
        <row r="955">
          <cell r="A955">
            <v>45679</v>
          </cell>
          <cell r="C955" t="str">
            <v>KOE4K S.A.S</v>
          </cell>
          <cell r="F955">
            <v>45647.398912037039</v>
          </cell>
          <cell r="G955">
            <v>45677.398912037039</v>
          </cell>
          <cell r="H955">
            <v>5</v>
          </cell>
          <cell r="O955">
            <v>338400</v>
          </cell>
        </row>
        <row r="956">
          <cell r="A956">
            <v>45679</v>
          </cell>
          <cell r="C956" t="str">
            <v>KOE4K S.A.S</v>
          </cell>
          <cell r="F956">
            <v>45659.345949074072</v>
          </cell>
          <cell r="G956">
            <v>45689.345949074072</v>
          </cell>
          <cell r="H956">
            <v>-7</v>
          </cell>
          <cell r="O956">
            <v>199500</v>
          </cell>
        </row>
        <row r="957">
          <cell r="A957">
            <v>45679</v>
          </cell>
          <cell r="C957" t="str">
            <v>MESABAR SAS</v>
          </cell>
          <cell r="F957">
            <v>45667</v>
          </cell>
          <cell r="G957">
            <v>45675</v>
          </cell>
          <cell r="H957">
            <v>6</v>
          </cell>
          <cell r="O957">
            <v>1641200</v>
          </cell>
        </row>
        <row r="958">
          <cell r="A958">
            <v>45679</v>
          </cell>
          <cell r="C958" t="str">
            <v>OSAKA COCINA NIKKEI S.A.S</v>
          </cell>
          <cell r="F958">
            <v>45660</v>
          </cell>
          <cell r="G958">
            <v>45690</v>
          </cell>
          <cell r="H958">
            <v>-9</v>
          </cell>
          <cell r="O958">
            <v>645150</v>
          </cell>
        </row>
        <row r="959">
          <cell r="A959">
            <v>45679</v>
          </cell>
          <cell r="C959" t="str">
            <v>OSAKA COCINA NIKKEI S.A.S</v>
          </cell>
          <cell r="F959">
            <v>45664</v>
          </cell>
          <cell r="G959">
            <v>45694</v>
          </cell>
          <cell r="H959">
            <v>-13</v>
          </cell>
          <cell r="O959">
            <v>672150</v>
          </cell>
        </row>
        <row r="960">
          <cell r="A960">
            <v>45679</v>
          </cell>
          <cell r="C960" t="str">
            <v>OSAKA COCINA NIKKEI S.A.S</v>
          </cell>
          <cell r="F960">
            <v>45665</v>
          </cell>
          <cell r="G960">
            <v>45695</v>
          </cell>
          <cell r="H960">
            <v>-14</v>
          </cell>
          <cell r="O960">
            <v>585900</v>
          </cell>
        </row>
        <row r="961">
          <cell r="A961">
            <v>45679</v>
          </cell>
          <cell r="C961" t="str">
            <v>OSAKA COCINA NIKKEI S.A.S</v>
          </cell>
          <cell r="F961">
            <v>45666</v>
          </cell>
          <cell r="G961">
            <v>45696</v>
          </cell>
          <cell r="H961">
            <v>-15</v>
          </cell>
          <cell r="O961">
            <v>823750</v>
          </cell>
        </row>
        <row r="962">
          <cell r="A962">
            <v>45679</v>
          </cell>
          <cell r="C962" t="str">
            <v>OSAKA COCINA NIKKEI S.A.S</v>
          </cell>
          <cell r="F962">
            <v>45667</v>
          </cell>
          <cell r="G962">
            <v>45697</v>
          </cell>
          <cell r="H962">
            <v>-16</v>
          </cell>
          <cell r="O962">
            <v>80000</v>
          </cell>
        </row>
        <row r="963">
          <cell r="A963">
            <v>45679</v>
          </cell>
          <cell r="C963" t="str">
            <v>VENTAS MOSTRADOR</v>
          </cell>
          <cell r="F963">
            <v>45679</v>
          </cell>
          <cell r="G963">
            <v>45679</v>
          </cell>
          <cell r="H963">
            <v>0</v>
          </cell>
          <cell r="O963">
            <v>16020</v>
          </cell>
        </row>
        <row r="964">
          <cell r="A964">
            <v>45679</v>
          </cell>
          <cell r="C964" t="str">
            <v>VENTAS MOSTRADOR</v>
          </cell>
          <cell r="F964">
            <v>45679</v>
          </cell>
          <cell r="G964">
            <v>45679</v>
          </cell>
          <cell r="H964">
            <v>0</v>
          </cell>
          <cell r="O964">
            <v>86520</v>
          </cell>
        </row>
        <row r="965">
          <cell r="A965">
            <v>45679</v>
          </cell>
          <cell r="C965" t="str">
            <v>VENTAS MOSTRADOR</v>
          </cell>
          <cell r="F965">
            <v>45678</v>
          </cell>
          <cell r="G965">
            <v>45679</v>
          </cell>
          <cell r="H965">
            <v>0</v>
          </cell>
          <cell r="O965">
            <v>297850</v>
          </cell>
        </row>
        <row r="966">
          <cell r="A966">
            <v>45679</v>
          </cell>
          <cell r="C966" t="str">
            <v>VENTAS MOSTRADOR</v>
          </cell>
          <cell r="F966">
            <v>45679</v>
          </cell>
          <cell r="G966">
            <v>45679</v>
          </cell>
          <cell r="H966">
            <v>0</v>
          </cell>
          <cell r="O966">
            <v>261950</v>
          </cell>
        </row>
        <row r="967">
          <cell r="A967">
            <v>45679</v>
          </cell>
          <cell r="C967" t="str">
            <v>VENTAS MOSTRADOR</v>
          </cell>
          <cell r="F967">
            <v>45679</v>
          </cell>
          <cell r="G967">
            <v>45679</v>
          </cell>
          <cell r="H967">
            <v>0</v>
          </cell>
          <cell r="O967">
            <v>12000</v>
          </cell>
        </row>
        <row r="968">
          <cell r="A968">
            <v>45679</v>
          </cell>
          <cell r="C968" t="str">
            <v>VENTAS MOSTRADOR</v>
          </cell>
          <cell r="F968">
            <v>45679</v>
          </cell>
          <cell r="G968">
            <v>45679</v>
          </cell>
          <cell r="H968">
            <v>0</v>
          </cell>
          <cell r="O968">
            <v>131248</v>
          </cell>
        </row>
        <row r="969">
          <cell r="A969">
            <v>45679</v>
          </cell>
          <cell r="C969" t="str">
            <v>VENTAS MOSTRADOR</v>
          </cell>
          <cell r="F969">
            <v>45679</v>
          </cell>
          <cell r="G969">
            <v>45679</v>
          </cell>
          <cell r="H969">
            <v>0</v>
          </cell>
          <cell r="O969">
            <v>3400</v>
          </cell>
        </row>
        <row r="970">
          <cell r="A970">
            <v>45679</v>
          </cell>
          <cell r="C970" t="str">
            <v>VENTAS MOSTRADOR</v>
          </cell>
          <cell r="F970">
            <v>45679</v>
          </cell>
          <cell r="G970">
            <v>45679</v>
          </cell>
          <cell r="H970">
            <v>0</v>
          </cell>
          <cell r="O970">
            <v>49740</v>
          </cell>
        </row>
        <row r="971">
          <cell r="A971">
            <v>45679</v>
          </cell>
          <cell r="C971" t="str">
            <v>VENTAS MOSTRADOR</v>
          </cell>
          <cell r="F971">
            <v>45679</v>
          </cell>
          <cell r="G971">
            <v>45679</v>
          </cell>
          <cell r="H971">
            <v>0</v>
          </cell>
          <cell r="O971">
            <v>59960</v>
          </cell>
        </row>
        <row r="972">
          <cell r="A972">
            <v>45679</v>
          </cell>
          <cell r="C972" t="str">
            <v>VENTAS MOSTRADOR</v>
          </cell>
          <cell r="F972">
            <v>45679</v>
          </cell>
          <cell r="G972">
            <v>45679</v>
          </cell>
          <cell r="H972">
            <v>0</v>
          </cell>
          <cell r="O972">
            <v>305400</v>
          </cell>
        </row>
        <row r="973">
          <cell r="A973">
            <v>45679</v>
          </cell>
          <cell r="C973" t="str">
            <v>VENTAS MOSTRADOR</v>
          </cell>
          <cell r="F973">
            <v>45679</v>
          </cell>
          <cell r="G973">
            <v>45679</v>
          </cell>
          <cell r="H973">
            <v>0</v>
          </cell>
          <cell r="O973">
            <v>230314</v>
          </cell>
        </row>
        <row r="974">
          <cell r="A974">
            <v>45679</v>
          </cell>
          <cell r="C974" t="str">
            <v>VENTAS MOSTRADOR</v>
          </cell>
          <cell r="F974">
            <v>45679</v>
          </cell>
          <cell r="G974">
            <v>45679</v>
          </cell>
          <cell r="H974">
            <v>0</v>
          </cell>
          <cell r="O974">
            <v>59638</v>
          </cell>
        </row>
        <row r="975">
          <cell r="A975">
            <v>45679</v>
          </cell>
          <cell r="C975" t="str">
            <v>VENTAS MOSTRADOR</v>
          </cell>
          <cell r="F975">
            <v>45679</v>
          </cell>
          <cell r="G975">
            <v>45679</v>
          </cell>
          <cell r="H975">
            <v>0</v>
          </cell>
          <cell r="O975">
            <v>11390</v>
          </cell>
        </row>
        <row r="976">
          <cell r="A976">
            <v>45679</v>
          </cell>
          <cell r="C976" t="str">
            <v>CONSUMIDOR FINAL</v>
          </cell>
          <cell r="F976">
            <v>45679</v>
          </cell>
          <cell r="G976">
            <v>45679</v>
          </cell>
          <cell r="H976">
            <v>0</v>
          </cell>
          <cell r="O976">
            <v>63092</v>
          </cell>
        </row>
        <row r="977">
          <cell r="A977">
            <v>45679</v>
          </cell>
          <cell r="C977" t="str">
            <v>GRUPO VEZA S.A.S</v>
          </cell>
          <cell r="F977">
            <v>45680</v>
          </cell>
          <cell r="G977">
            <v>45681</v>
          </cell>
          <cell r="H977">
            <v>3</v>
          </cell>
          <cell r="O977">
            <v>0</v>
          </cell>
        </row>
        <row r="978">
          <cell r="A978">
            <v>45680</v>
          </cell>
          <cell r="C978" t="str">
            <v>ALIMENTOS BENAL SAS</v>
          </cell>
          <cell r="F978">
            <v>45646.379340277781</v>
          </cell>
          <cell r="G978">
            <v>45676.379340277781</v>
          </cell>
          <cell r="H978">
            <v>5</v>
          </cell>
          <cell r="O978">
            <v>8062575</v>
          </cell>
        </row>
        <row r="979">
          <cell r="A979">
            <v>45680</v>
          </cell>
          <cell r="C979" t="str">
            <v>ALIMENTOS BENAL SAS</v>
          </cell>
          <cell r="F979">
            <v>45649.375289351854</v>
          </cell>
          <cell r="G979">
            <v>45679.375289351854</v>
          </cell>
          <cell r="H979">
            <v>2</v>
          </cell>
          <cell r="O979">
            <v>6846900</v>
          </cell>
        </row>
        <row r="980">
          <cell r="A980">
            <v>45680</v>
          </cell>
          <cell r="C980" t="str">
            <v>ALIMENTOS BENAL SAS</v>
          </cell>
          <cell r="F980">
            <v>45652.384328703702</v>
          </cell>
          <cell r="G980">
            <v>45682.384328703702</v>
          </cell>
          <cell r="H980">
            <v>-1</v>
          </cell>
          <cell r="O980">
            <v>4004350</v>
          </cell>
        </row>
        <row r="981">
          <cell r="A981">
            <v>45680</v>
          </cell>
          <cell r="C981" t="str">
            <v>CAJA COLOMBIANA DE SUBSIDIO FAMILIAR COLSUBSIDIO</v>
          </cell>
          <cell r="F981">
            <v>45656.574745370373</v>
          </cell>
          <cell r="G981">
            <v>45686.574745370373</v>
          </cell>
          <cell r="H981">
            <v>-5</v>
          </cell>
          <cell r="O981">
            <v>836522.4</v>
          </cell>
        </row>
        <row r="982">
          <cell r="A982">
            <v>45680</v>
          </cell>
          <cell r="C982" t="str">
            <v>CAJA COLOMBIANA DE SUBSIDIO FAMILIAR COLSUBSIDIO</v>
          </cell>
          <cell r="F982">
            <v>45657.507430555554</v>
          </cell>
          <cell r="G982">
            <v>45687.507430555554</v>
          </cell>
          <cell r="H982">
            <v>-6</v>
          </cell>
          <cell r="O982">
            <v>215504.10399999999</v>
          </cell>
        </row>
        <row r="983">
          <cell r="A983">
            <v>45680</v>
          </cell>
          <cell r="C983" t="str">
            <v>CANAL DIGITAL</v>
          </cell>
          <cell r="F983">
            <v>45681.392256944448</v>
          </cell>
          <cell r="G983">
            <v>45682.392256944448</v>
          </cell>
          <cell r="H983">
            <v>-1</v>
          </cell>
          <cell r="O983">
            <v>120000</v>
          </cell>
        </row>
        <row r="984">
          <cell r="A984">
            <v>45680</v>
          </cell>
          <cell r="C984" t="str">
            <v>CANAL DIGITAL</v>
          </cell>
          <cell r="F984">
            <v>45681.388865740744</v>
          </cell>
          <cell r="G984">
            <v>45682.388865740744</v>
          </cell>
          <cell r="H984">
            <v>-1</v>
          </cell>
          <cell r="O984">
            <v>105000</v>
          </cell>
        </row>
        <row r="985">
          <cell r="A985">
            <v>45680</v>
          </cell>
          <cell r="C985" t="str">
            <v>CANTINA LA 15 SAS</v>
          </cell>
          <cell r="F985">
            <v>45644.343472222223</v>
          </cell>
          <cell r="G985">
            <v>45664.343472222223</v>
          </cell>
          <cell r="H985">
            <v>17</v>
          </cell>
          <cell r="O985">
            <v>650100</v>
          </cell>
        </row>
        <row r="986">
          <cell r="A986">
            <v>45680</v>
          </cell>
          <cell r="C986" t="str">
            <v>CANTINA LA 15 SAS</v>
          </cell>
          <cell r="F986">
            <v>45645.482627314814</v>
          </cell>
          <cell r="G986">
            <v>45665.482627314814</v>
          </cell>
          <cell r="H986">
            <v>16</v>
          </cell>
          <cell r="O986">
            <v>2312088.162</v>
          </cell>
        </row>
        <row r="987">
          <cell r="A987">
            <v>45680</v>
          </cell>
          <cell r="C987" t="str">
            <v>CANTINA LA 15 SAS</v>
          </cell>
          <cell r="F987">
            <v>45647.418576388889</v>
          </cell>
          <cell r="G987">
            <v>45667.418576388889</v>
          </cell>
          <cell r="H987">
            <v>14</v>
          </cell>
          <cell r="O987">
            <v>4338981.3389999997</v>
          </cell>
        </row>
        <row r="988">
          <cell r="A988">
            <v>45680</v>
          </cell>
          <cell r="C988" t="str">
            <v>DOROTEA PARRILLA BAR SAS</v>
          </cell>
          <cell r="F988">
            <v>45680.327233796299</v>
          </cell>
          <cell r="G988">
            <v>45684.324699074074</v>
          </cell>
          <cell r="H988">
            <v>-3</v>
          </cell>
          <cell r="O988">
            <v>1857250</v>
          </cell>
        </row>
        <row r="989">
          <cell r="A989">
            <v>45680</v>
          </cell>
          <cell r="C989" t="str">
            <v>DIDIER FERNEY MATEUS QUIROGA</v>
          </cell>
          <cell r="F989">
            <v>45660.309328703705</v>
          </cell>
          <cell r="G989">
            <v>45668.298750000002</v>
          </cell>
          <cell r="H989">
            <v>13</v>
          </cell>
          <cell r="O989">
            <v>749200</v>
          </cell>
        </row>
        <row r="990">
          <cell r="A990">
            <v>45680</v>
          </cell>
          <cell r="C990" t="str">
            <v>EL IMPERIO DEL CERDO PREMIUM S.A.S</v>
          </cell>
          <cell r="F990">
            <v>45680.429039351853</v>
          </cell>
          <cell r="G990">
            <v>45688.429039351853</v>
          </cell>
          <cell r="H990">
            <v>-6</v>
          </cell>
          <cell r="O990">
            <v>1341400</v>
          </cell>
        </row>
        <row r="991">
          <cell r="A991">
            <v>45680</v>
          </cell>
          <cell r="C991" t="str">
            <v>EL IMPERIO DEL CERDO PREMIUM S.A.S</v>
          </cell>
          <cell r="F991">
            <v>45680.436539351853</v>
          </cell>
          <cell r="G991">
            <v>45688.436539351853</v>
          </cell>
          <cell r="H991">
            <v>-6</v>
          </cell>
          <cell r="O991">
            <v>178200</v>
          </cell>
        </row>
        <row r="992">
          <cell r="A992">
            <v>45680</v>
          </cell>
          <cell r="C992" t="str">
            <v>GATE GOURMET COLOMBIA SAS</v>
          </cell>
          <cell r="F992">
            <v>45645.38486111111</v>
          </cell>
          <cell r="G992">
            <v>45675.38486111111</v>
          </cell>
          <cell r="H992">
            <v>6</v>
          </cell>
          <cell r="O992">
            <v>234850</v>
          </cell>
        </row>
        <row r="993">
          <cell r="A993">
            <v>45680</v>
          </cell>
          <cell r="C993" t="str">
            <v>GATE GOURMET COLOMBIA SAS</v>
          </cell>
          <cell r="F993">
            <v>45645.420775462961</v>
          </cell>
          <cell r="G993">
            <v>45675.420775462961</v>
          </cell>
          <cell r="H993">
            <v>6</v>
          </cell>
          <cell r="O993">
            <v>3127050.193</v>
          </cell>
        </row>
        <row r="994">
          <cell r="A994">
            <v>45680</v>
          </cell>
          <cell r="C994" t="str">
            <v>GATE GOURMET COLOMBIA SAS</v>
          </cell>
          <cell r="F994">
            <v>45646.649733796294</v>
          </cell>
          <cell r="G994">
            <v>45676.649733796294</v>
          </cell>
          <cell r="H994">
            <v>5</v>
          </cell>
          <cell r="O994">
            <v>6225140.7772000004</v>
          </cell>
        </row>
        <row r="995">
          <cell r="A995">
            <v>45680</v>
          </cell>
          <cell r="C995" t="str">
            <v>GATE GOURMET COLOMBIA SAS</v>
          </cell>
          <cell r="F995">
            <v>45649.325682870367</v>
          </cell>
          <cell r="G995">
            <v>45679.325682870367</v>
          </cell>
          <cell r="H995">
            <v>2</v>
          </cell>
          <cell r="O995">
            <v>4642349</v>
          </cell>
        </row>
        <row r="996">
          <cell r="A996">
            <v>45680</v>
          </cell>
          <cell r="C996" t="str">
            <v>INVERSIONES TRES MILAGROS SAS</v>
          </cell>
          <cell r="F996">
            <v>45679.375324074077</v>
          </cell>
          <cell r="G996">
            <v>45680.375324074077</v>
          </cell>
          <cell r="H996">
            <v>1</v>
          </cell>
          <cell r="O996">
            <v>619000</v>
          </cell>
        </row>
        <row r="997">
          <cell r="A997">
            <v>45680</v>
          </cell>
          <cell r="C997" t="str">
            <v>JAIRO NICODEMUS DIAZ ARAGON</v>
          </cell>
          <cell r="F997">
            <v>45680</v>
          </cell>
          <cell r="G997">
            <v>45681</v>
          </cell>
          <cell r="H997">
            <v>0</v>
          </cell>
          <cell r="O997">
            <v>591800</v>
          </cell>
        </row>
        <row r="998">
          <cell r="A998">
            <v>45680</v>
          </cell>
          <cell r="C998" t="str">
            <v>MESABAR SAS</v>
          </cell>
          <cell r="F998">
            <v>45673.411307870374</v>
          </cell>
          <cell r="G998">
            <v>45681.411307870374</v>
          </cell>
          <cell r="H998">
            <v>0</v>
          </cell>
          <cell r="O998">
            <v>6500</v>
          </cell>
        </row>
        <row r="999">
          <cell r="A999">
            <v>45680</v>
          </cell>
          <cell r="C999" t="str">
            <v>MESABAR SAS</v>
          </cell>
          <cell r="F999">
            <v>45673.411307870374</v>
          </cell>
          <cell r="G999">
            <v>45681.411307870374</v>
          </cell>
          <cell r="H999">
            <v>0</v>
          </cell>
          <cell r="O999">
            <v>1000000</v>
          </cell>
        </row>
        <row r="1000">
          <cell r="A1000">
            <v>45680</v>
          </cell>
          <cell r="C1000" t="str">
            <v>PEYBU SAS</v>
          </cell>
          <cell r="F1000">
            <v>45640.361377314817</v>
          </cell>
          <cell r="G1000">
            <v>45670.361377314817</v>
          </cell>
          <cell r="H1000">
            <v>11</v>
          </cell>
          <cell r="O1000">
            <v>183150</v>
          </cell>
        </row>
        <row r="1001">
          <cell r="A1001">
            <v>45680</v>
          </cell>
          <cell r="C1001" t="str">
            <v>PEYBU SAS</v>
          </cell>
          <cell r="F1001">
            <v>45640.368321759262</v>
          </cell>
          <cell r="G1001">
            <v>45670.368321759262</v>
          </cell>
          <cell r="H1001">
            <v>11</v>
          </cell>
          <cell r="O1001">
            <v>922700</v>
          </cell>
        </row>
        <row r="1002">
          <cell r="A1002">
            <v>45680</v>
          </cell>
          <cell r="C1002" t="str">
            <v>PEYBU SAS</v>
          </cell>
          <cell r="F1002">
            <v>45645.438379629632</v>
          </cell>
          <cell r="G1002">
            <v>45675.438379629632</v>
          </cell>
          <cell r="H1002">
            <v>6</v>
          </cell>
          <cell r="O1002">
            <v>2561800.057</v>
          </cell>
        </row>
        <row r="1003">
          <cell r="A1003">
            <v>45680</v>
          </cell>
          <cell r="C1003" t="str">
            <v>PODER BGTA SAS</v>
          </cell>
          <cell r="F1003">
            <v>45673.298773148148</v>
          </cell>
          <cell r="G1003">
            <v>45703.298773148148</v>
          </cell>
          <cell r="H1003">
            <v>-21</v>
          </cell>
          <cell r="O1003">
            <v>1750423.122</v>
          </cell>
        </row>
        <row r="1004">
          <cell r="A1004">
            <v>45680</v>
          </cell>
          <cell r="C1004" t="str">
            <v>PURA SABROSURA SAS</v>
          </cell>
          <cell r="F1004">
            <v>45671.343414351853</v>
          </cell>
          <cell r="G1004">
            <v>45686.343414351853</v>
          </cell>
          <cell r="H1004">
            <v>-4</v>
          </cell>
          <cell r="O1004">
            <v>233977.307</v>
          </cell>
        </row>
        <row r="1005">
          <cell r="A1005">
            <v>45680</v>
          </cell>
          <cell r="C1005" t="str">
            <v>PURA SABROSURA SAS</v>
          </cell>
          <cell r="F1005">
            <v>45671.3440162037</v>
          </cell>
          <cell r="G1005">
            <v>45686.3440162037</v>
          </cell>
          <cell r="H1005">
            <v>-4</v>
          </cell>
          <cell r="O1005">
            <v>6884300.5111999996</v>
          </cell>
        </row>
        <row r="1006">
          <cell r="A1006">
            <v>45680</v>
          </cell>
          <cell r="C1006" t="str">
            <v>DIOS LO QUISO S.A.S</v>
          </cell>
          <cell r="F1006">
            <v>45673.309583333335</v>
          </cell>
          <cell r="G1006">
            <v>45688.309583333335</v>
          </cell>
          <cell r="H1006">
            <v>0</v>
          </cell>
          <cell r="O1006">
            <v>677284.38600000006</v>
          </cell>
        </row>
        <row r="1007">
          <cell r="A1007">
            <v>45680</v>
          </cell>
          <cell r="C1007" t="str">
            <v>PODER BGTA SAS</v>
          </cell>
          <cell r="F1007">
            <v>45664.655949074076</v>
          </cell>
          <cell r="G1007">
            <v>45694.655949074076</v>
          </cell>
          <cell r="H1007">
            <v>50</v>
          </cell>
          <cell r="O1007">
            <v>1279404.3581999999</v>
          </cell>
        </row>
        <row r="1008">
          <cell r="A1008">
            <v>45680</v>
          </cell>
          <cell r="C1008" t="str">
            <v>SAGRADO BGTA SAS</v>
          </cell>
          <cell r="F1008">
            <v>45671.321643518517</v>
          </cell>
          <cell r="G1008">
            <v>45691.321493055555</v>
          </cell>
          <cell r="H1008">
            <v>53</v>
          </cell>
          <cell r="O1008">
            <v>2197541.6039999998</v>
          </cell>
        </row>
        <row r="1009">
          <cell r="A1009">
            <v>45680</v>
          </cell>
          <cell r="C1009" t="str">
            <v>SIA SAS</v>
          </cell>
          <cell r="F1009">
            <v>45587.357152777775</v>
          </cell>
          <cell r="G1009">
            <v>45617.357152777775</v>
          </cell>
          <cell r="H1009">
            <v>64</v>
          </cell>
          <cell r="O1009">
            <v>6879400</v>
          </cell>
        </row>
        <row r="1010">
          <cell r="A1010">
            <v>45680</v>
          </cell>
          <cell r="C1010" t="str">
            <v>SUPER NUEVO MILENIO SA</v>
          </cell>
          <cell r="F1010">
            <v>45659.351736111108</v>
          </cell>
          <cell r="G1010">
            <v>45689.351736111108</v>
          </cell>
          <cell r="H1010">
            <v>-8</v>
          </cell>
          <cell r="O1010">
            <v>136800</v>
          </cell>
        </row>
        <row r="1011">
          <cell r="A1011">
            <v>45680</v>
          </cell>
          <cell r="C1011" t="str">
            <v>SUPER NUEVO MILENIO SA</v>
          </cell>
          <cell r="F1011">
            <v>45661.378634259258</v>
          </cell>
          <cell r="G1011">
            <v>45691.378634259258</v>
          </cell>
          <cell r="H1011">
            <v>-10</v>
          </cell>
          <cell r="O1011">
            <v>278300</v>
          </cell>
        </row>
        <row r="1012">
          <cell r="A1012">
            <v>45680</v>
          </cell>
          <cell r="C1012" t="str">
            <v>SUPER NUEVO MILENIO SA</v>
          </cell>
          <cell r="F1012">
            <v>45661.3828125</v>
          </cell>
          <cell r="G1012">
            <v>45691.3828125</v>
          </cell>
          <cell r="H1012">
            <v>-10</v>
          </cell>
          <cell r="O1012">
            <v>178600</v>
          </cell>
        </row>
        <row r="1013">
          <cell r="A1013">
            <v>45680</v>
          </cell>
          <cell r="C1013" t="str">
            <v>SUPER NUEVO MILENIO SA</v>
          </cell>
          <cell r="F1013">
            <v>45666.632650462961</v>
          </cell>
          <cell r="G1013">
            <v>45696.632650462961</v>
          </cell>
          <cell r="H1013">
            <v>-15</v>
          </cell>
          <cell r="O1013">
            <v>85500</v>
          </cell>
        </row>
        <row r="1014">
          <cell r="A1014">
            <v>45680</v>
          </cell>
          <cell r="C1014" t="str">
            <v>SUPER NUEVO MILENIO SA</v>
          </cell>
          <cell r="F1014">
            <v>45667.458518518521</v>
          </cell>
          <cell r="G1014">
            <v>45697.458518518521</v>
          </cell>
          <cell r="H1014">
            <v>-16</v>
          </cell>
          <cell r="O1014">
            <v>95000</v>
          </cell>
        </row>
        <row r="1015">
          <cell r="A1015">
            <v>45680</v>
          </cell>
          <cell r="C1015" t="str">
            <v>SUPER NUEVO MILENIO SA</v>
          </cell>
          <cell r="F1015">
            <v>45668.320173611108</v>
          </cell>
          <cell r="G1015">
            <v>45698.320173611108</v>
          </cell>
          <cell r="H1015">
            <v>-17</v>
          </cell>
          <cell r="O1015">
            <v>244500</v>
          </cell>
        </row>
        <row r="1016">
          <cell r="A1016">
            <v>45680</v>
          </cell>
          <cell r="C1016" t="str">
            <v>SUPER NUEVO MILENIO SA</v>
          </cell>
          <cell r="F1016">
            <v>45668.323055555556</v>
          </cell>
          <cell r="G1016">
            <v>45698.323055555556</v>
          </cell>
          <cell r="H1016">
            <v>-17</v>
          </cell>
          <cell r="O1016">
            <v>212800</v>
          </cell>
        </row>
        <row r="1017">
          <cell r="A1017">
            <v>45680</v>
          </cell>
          <cell r="C1017" t="str">
            <v>SUPER NUEVO MILENIO SA</v>
          </cell>
          <cell r="F1017">
            <v>45671.356307870374</v>
          </cell>
          <cell r="G1017">
            <v>45701.356307870374</v>
          </cell>
          <cell r="H1017">
            <v>-20</v>
          </cell>
          <cell r="O1017">
            <v>193800</v>
          </cell>
        </row>
        <row r="1018">
          <cell r="A1018">
            <v>45680</v>
          </cell>
          <cell r="C1018" t="str">
            <v>SUPER NUEVO MILENIO SA</v>
          </cell>
          <cell r="F1018">
            <v>45675.309837962966</v>
          </cell>
          <cell r="G1018">
            <v>45705.309837962966</v>
          </cell>
          <cell r="H1018">
            <v>-24</v>
          </cell>
          <cell r="O1018">
            <v>333700</v>
          </cell>
        </row>
        <row r="1019">
          <cell r="A1019">
            <v>45680</v>
          </cell>
          <cell r="C1019" t="str">
            <v>SUPER NUEVO MILENIO SA</v>
          </cell>
          <cell r="F1019">
            <v>45675.349328703705</v>
          </cell>
          <cell r="G1019">
            <v>45705.349328703705</v>
          </cell>
          <cell r="H1019">
            <v>-24</v>
          </cell>
          <cell r="O1019">
            <v>271700</v>
          </cell>
        </row>
        <row r="1020">
          <cell r="A1020">
            <v>45680</v>
          </cell>
          <cell r="C1020" t="str">
            <v>TIGRE COLOMBIA S.A.S</v>
          </cell>
          <cell r="F1020">
            <v>45677.294745370367</v>
          </cell>
          <cell r="G1020">
            <v>45685.294050925928</v>
          </cell>
          <cell r="H1020">
            <v>-4</v>
          </cell>
          <cell r="O1020">
            <v>1504000</v>
          </cell>
        </row>
        <row r="1021">
          <cell r="A1021">
            <v>45680</v>
          </cell>
          <cell r="C1021" t="str">
            <v>TIGRE COLOMBIA S.A.S</v>
          </cell>
          <cell r="F1021">
            <v>45677.295173611114</v>
          </cell>
          <cell r="G1021">
            <v>45685.295034722221</v>
          </cell>
          <cell r="H1021">
            <v>-4</v>
          </cell>
          <cell r="O1021">
            <v>1504000</v>
          </cell>
        </row>
        <row r="1022">
          <cell r="A1022">
            <v>45680</v>
          </cell>
          <cell r="C1022" t="str">
            <v>TIGRE COLOMBIA S.A.S</v>
          </cell>
          <cell r="F1022">
            <v>45677.296284722222</v>
          </cell>
          <cell r="G1022">
            <v>45685.296099537038</v>
          </cell>
          <cell r="H1022">
            <v>-4</v>
          </cell>
          <cell r="O1022">
            <v>1316000</v>
          </cell>
        </row>
        <row r="1023">
          <cell r="A1023">
            <v>45680</v>
          </cell>
          <cell r="C1023" t="str">
            <v>TIGRE COLOMBIA S.A.S</v>
          </cell>
          <cell r="F1023">
            <v>45677.305821759262</v>
          </cell>
          <cell r="G1023">
            <v>45685.305671296293</v>
          </cell>
          <cell r="H1023">
            <v>-4</v>
          </cell>
          <cell r="O1023">
            <v>940000</v>
          </cell>
        </row>
        <row r="1024">
          <cell r="A1024">
            <v>45680</v>
          </cell>
          <cell r="C1024" t="str">
            <v>VENTAS MOSTRADOR</v>
          </cell>
          <cell r="F1024">
            <v>45680</v>
          </cell>
          <cell r="G1024">
            <v>45680</v>
          </cell>
          <cell r="H1024">
            <v>0</v>
          </cell>
          <cell r="O1024">
            <v>7865</v>
          </cell>
        </row>
        <row r="1025">
          <cell r="A1025">
            <v>45680</v>
          </cell>
          <cell r="C1025" t="str">
            <v>VENTAS MOSTRADOR</v>
          </cell>
          <cell r="F1025">
            <v>45680</v>
          </cell>
          <cell r="G1025">
            <v>45680</v>
          </cell>
          <cell r="H1025">
            <v>0</v>
          </cell>
          <cell r="O1025">
            <v>46640</v>
          </cell>
        </row>
        <row r="1026">
          <cell r="A1026">
            <v>45680</v>
          </cell>
          <cell r="C1026" t="str">
            <v>VENTAS MOSTRADOR</v>
          </cell>
          <cell r="F1026">
            <v>45680</v>
          </cell>
          <cell r="G1026">
            <v>45680</v>
          </cell>
          <cell r="H1026">
            <v>0</v>
          </cell>
          <cell r="O1026">
            <v>425500</v>
          </cell>
        </row>
        <row r="1027">
          <cell r="A1027">
            <v>45680</v>
          </cell>
          <cell r="C1027" t="str">
            <v>VENTAS MOSTRADOR</v>
          </cell>
          <cell r="F1027">
            <v>45680</v>
          </cell>
          <cell r="G1027">
            <v>45680</v>
          </cell>
          <cell r="H1027">
            <v>0</v>
          </cell>
          <cell r="O1027">
            <v>1692100</v>
          </cell>
        </row>
        <row r="1028">
          <cell r="A1028">
            <v>45680</v>
          </cell>
          <cell r="C1028" t="str">
            <v>VENTAS MOSTRADOR</v>
          </cell>
          <cell r="F1028">
            <v>45680</v>
          </cell>
          <cell r="G1028">
            <v>45680</v>
          </cell>
          <cell r="H1028">
            <v>0</v>
          </cell>
          <cell r="O1028">
            <v>97240</v>
          </cell>
        </row>
        <row r="1029">
          <cell r="A1029">
            <v>45680</v>
          </cell>
          <cell r="C1029" t="str">
            <v>VENTAS MOSTRADOR</v>
          </cell>
          <cell r="F1029">
            <v>45680</v>
          </cell>
          <cell r="G1029">
            <v>45680</v>
          </cell>
          <cell r="H1029">
            <v>0</v>
          </cell>
          <cell r="O1029">
            <v>22616</v>
          </cell>
        </row>
        <row r="1030">
          <cell r="A1030">
            <v>45680</v>
          </cell>
          <cell r="C1030" t="str">
            <v>VENTAS MOSTRADOR</v>
          </cell>
          <cell r="F1030">
            <v>45680</v>
          </cell>
          <cell r="G1030">
            <v>45680</v>
          </cell>
          <cell r="H1030">
            <v>0</v>
          </cell>
          <cell r="O1030">
            <v>63000</v>
          </cell>
        </row>
        <row r="1031">
          <cell r="A1031">
            <v>45680</v>
          </cell>
          <cell r="C1031" t="str">
            <v>VENTAS MOSTRADOR</v>
          </cell>
          <cell r="F1031">
            <v>45680</v>
          </cell>
          <cell r="G1031">
            <v>45680</v>
          </cell>
          <cell r="H1031">
            <v>0</v>
          </cell>
          <cell r="O1031">
            <v>294500</v>
          </cell>
        </row>
        <row r="1032">
          <cell r="A1032">
            <v>45680</v>
          </cell>
          <cell r="C1032" t="str">
            <v>VENTAS MOSTRADOR</v>
          </cell>
          <cell r="F1032">
            <v>45680</v>
          </cell>
          <cell r="G1032">
            <v>45680</v>
          </cell>
          <cell r="H1032">
            <v>0</v>
          </cell>
          <cell r="O1032">
            <v>15600</v>
          </cell>
        </row>
        <row r="1033">
          <cell r="A1033">
            <v>45680</v>
          </cell>
          <cell r="C1033" t="str">
            <v>VENTAS MOSTRADOR</v>
          </cell>
          <cell r="F1033">
            <v>45680</v>
          </cell>
          <cell r="G1033">
            <v>45680</v>
          </cell>
          <cell r="H1033">
            <v>0</v>
          </cell>
          <cell r="O1033">
            <v>180460</v>
          </cell>
        </row>
        <row r="1034">
          <cell r="A1034">
            <v>45680</v>
          </cell>
          <cell r="C1034" t="str">
            <v>VENTAS MOSTRADOR</v>
          </cell>
          <cell r="F1034">
            <v>45680</v>
          </cell>
          <cell r="G1034">
            <v>45680</v>
          </cell>
          <cell r="H1034">
            <v>0</v>
          </cell>
          <cell r="O1034">
            <v>111800</v>
          </cell>
        </row>
        <row r="1035">
          <cell r="A1035">
            <v>45680</v>
          </cell>
          <cell r="C1035" t="str">
            <v>CARLOS ANDRES MARTINEZ HERNANDEZ</v>
          </cell>
          <cell r="F1035">
            <v>45680</v>
          </cell>
          <cell r="G1035">
            <v>45680</v>
          </cell>
          <cell r="H1035">
            <v>0</v>
          </cell>
          <cell r="O1035">
            <v>425500</v>
          </cell>
        </row>
        <row r="1036">
          <cell r="A1036">
            <v>45680</v>
          </cell>
          <cell r="C1036" t="str">
            <v>VENTAS MOSTRADOR</v>
          </cell>
          <cell r="F1036">
            <v>45680</v>
          </cell>
          <cell r="G1036">
            <v>45680</v>
          </cell>
          <cell r="H1036">
            <v>0</v>
          </cell>
          <cell r="O1036">
            <v>149097</v>
          </cell>
        </row>
        <row r="1037">
          <cell r="A1037">
            <v>45680</v>
          </cell>
          <cell r="C1037" t="str">
            <v>VENTAS MOSTRADOR</v>
          </cell>
          <cell r="F1037">
            <v>45680</v>
          </cell>
          <cell r="G1037">
            <v>45680</v>
          </cell>
          <cell r="H1037">
            <v>0</v>
          </cell>
          <cell r="O1037">
            <v>2447550</v>
          </cell>
        </row>
        <row r="1038">
          <cell r="A1038">
            <v>45680</v>
          </cell>
          <cell r="C1038" t="str">
            <v>VENTAS MOSTRADOR</v>
          </cell>
          <cell r="F1038">
            <v>45680</v>
          </cell>
          <cell r="G1038">
            <v>45680</v>
          </cell>
          <cell r="H1038">
            <v>0</v>
          </cell>
          <cell r="O1038">
            <v>61192</v>
          </cell>
        </row>
        <row r="1039">
          <cell r="A1039">
            <v>45680</v>
          </cell>
          <cell r="C1039" t="str">
            <v>VENTAS MOSTRADOR</v>
          </cell>
          <cell r="F1039">
            <v>45680</v>
          </cell>
          <cell r="G1039">
            <v>45680</v>
          </cell>
          <cell r="H1039">
            <v>0</v>
          </cell>
          <cell r="O1039">
            <v>11430</v>
          </cell>
        </row>
        <row r="1040">
          <cell r="A1040">
            <v>45680</v>
          </cell>
          <cell r="C1040" t="str">
            <v>VENTAS MOSTRADOR</v>
          </cell>
          <cell r="F1040">
            <v>45680</v>
          </cell>
          <cell r="G1040">
            <v>45680</v>
          </cell>
          <cell r="H1040">
            <v>0</v>
          </cell>
          <cell r="O1040">
            <v>26880</v>
          </cell>
        </row>
        <row r="1041">
          <cell r="A1041">
            <v>45680</v>
          </cell>
          <cell r="C1041" t="str">
            <v>VENTAS MOSTRADOR</v>
          </cell>
          <cell r="F1041">
            <v>45680</v>
          </cell>
          <cell r="G1041">
            <v>45680</v>
          </cell>
          <cell r="H1041">
            <v>0</v>
          </cell>
          <cell r="O1041">
            <v>316170</v>
          </cell>
        </row>
        <row r="1042">
          <cell r="A1042">
            <v>45680</v>
          </cell>
          <cell r="C1042" t="str">
            <v>VENTAS MOSTRADOR</v>
          </cell>
          <cell r="F1042">
            <v>45680</v>
          </cell>
          <cell r="G1042">
            <v>45680</v>
          </cell>
          <cell r="H1042">
            <v>0</v>
          </cell>
          <cell r="O1042">
            <v>9790</v>
          </cell>
        </row>
        <row r="1043">
          <cell r="A1043">
            <v>45680</v>
          </cell>
          <cell r="C1043" t="str">
            <v>SEBALI SAS</v>
          </cell>
          <cell r="F1043">
            <v>45673</v>
          </cell>
          <cell r="G1043">
            <v>45681</v>
          </cell>
          <cell r="H1043">
            <v>4</v>
          </cell>
          <cell r="O1043">
            <v>571900</v>
          </cell>
        </row>
        <row r="1044">
          <cell r="A1044">
            <v>45680</v>
          </cell>
          <cell r="C1044" t="str">
            <v>SEBALI SAS</v>
          </cell>
          <cell r="F1044">
            <v>45674</v>
          </cell>
          <cell r="G1044">
            <v>45682</v>
          </cell>
          <cell r="H1044">
            <v>3</v>
          </cell>
          <cell r="O1044">
            <v>499000</v>
          </cell>
        </row>
        <row r="1045">
          <cell r="A1045">
            <v>45681</v>
          </cell>
          <cell r="C1045" t="str">
            <v>AL CORTE SAN MIGUEL SAS</v>
          </cell>
          <cell r="F1045">
            <v>45679.451215277775</v>
          </cell>
          <cell r="G1045">
            <v>45680.451215277775</v>
          </cell>
          <cell r="H1045">
            <v>4</v>
          </cell>
          <cell r="O1045">
            <v>875750</v>
          </cell>
        </row>
        <row r="1046">
          <cell r="A1046">
            <v>45681</v>
          </cell>
          <cell r="C1046" t="str">
            <v>ALIMENTOS BRIKO SAS</v>
          </cell>
          <cell r="F1046">
            <v>45681</v>
          </cell>
          <cell r="G1046">
            <v>45682</v>
          </cell>
          <cell r="H1046">
            <v>2</v>
          </cell>
          <cell r="O1046">
            <v>2572000</v>
          </cell>
        </row>
        <row r="1047">
          <cell r="A1047">
            <v>45681</v>
          </cell>
          <cell r="C1047" t="str">
            <v>BALSAMICO PLAZA CENTRAL SAS</v>
          </cell>
          <cell r="F1047">
            <v>45678.314409722225</v>
          </cell>
          <cell r="G1047">
            <v>45679.313263888886</v>
          </cell>
          <cell r="H1047">
            <v>2</v>
          </cell>
          <cell r="O1047">
            <v>780000</v>
          </cell>
        </row>
        <row r="1048">
          <cell r="A1048">
            <v>45681</v>
          </cell>
          <cell r="C1048" t="str">
            <v>CAFE RADIO ESTRELLA SAS</v>
          </cell>
          <cell r="F1048">
            <v>45653.349907407406</v>
          </cell>
          <cell r="G1048">
            <v>45668.342812499999</v>
          </cell>
          <cell r="H1048">
            <v>16</v>
          </cell>
          <cell r="O1048">
            <v>204000</v>
          </cell>
        </row>
        <row r="1049">
          <cell r="A1049">
            <v>45681</v>
          </cell>
          <cell r="C1049" t="str">
            <v>FUNDACION HOGAR NUEVA GRANADA</v>
          </cell>
          <cell r="F1049">
            <v>45677.347627314812</v>
          </cell>
          <cell r="G1049">
            <v>45707.347627314812</v>
          </cell>
          <cell r="H1049">
            <v>-23</v>
          </cell>
          <cell r="O1049">
            <v>728650</v>
          </cell>
        </row>
        <row r="1050">
          <cell r="A1050">
            <v>45681</v>
          </cell>
          <cell r="C1050" t="str">
            <v>GRUPO VEZA S.A.S</v>
          </cell>
          <cell r="F1050">
            <v>45680</v>
          </cell>
          <cell r="G1050">
            <v>45681</v>
          </cell>
          <cell r="H1050">
            <v>3</v>
          </cell>
          <cell r="O1050">
            <v>131600</v>
          </cell>
        </row>
        <row r="1051">
          <cell r="A1051">
            <v>45681</v>
          </cell>
          <cell r="C1051" t="str">
            <v>INVERSIONES GANADERIA SANTAMARIA SAS</v>
          </cell>
          <cell r="F1051">
            <v>45604.653657407405</v>
          </cell>
          <cell r="G1051">
            <v>45606.653657407405</v>
          </cell>
          <cell r="H1051">
            <v>87</v>
          </cell>
          <cell r="O1051">
            <v>1500000</v>
          </cell>
        </row>
        <row r="1052">
          <cell r="A1052">
            <v>45681</v>
          </cell>
          <cell r="C1052" t="str">
            <v>INVERSIONES GANADERIA SANTAMARIA SAS</v>
          </cell>
          <cell r="F1052">
            <v>45604.657962962963</v>
          </cell>
          <cell r="G1052">
            <v>45606.657962962963</v>
          </cell>
          <cell r="H1052">
            <v>87</v>
          </cell>
          <cell r="O1052">
            <v>100000</v>
          </cell>
        </row>
        <row r="1053">
          <cell r="A1053">
            <v>45681</v>
          </cell>
          <cell r="C1053" t="str">
            <v>INVERSIONES GANADERIA SANTAMARIA SAS</v>
          </cell>
          <cell r="F1053">
            <v>45615.751203703701</v>
          </cell>
          <cell r="G1053">
            <v>45617.751203703701</v>
          </cell>
          <cell r="H1053">
            <v>76</v>
          </cell>
          <cell r="O1053">
            <v>150000</v>
          </cell>
        </row>
        <row r="1054">
          <cell r="A1054">
            <v>45681</v>
          </cell>
          <cell r="C1054" t="str">
            <v>INVERSIONES GANADERIA SANTAMARIA SAS</v>
          </cell>
          <cell r="F1054">
            <v>45632.467569444445</v>
          </cell>
          <cell r="G1054">
            <v>45634.467569444445</v>
          </cell>
          <cell r="H1054">
            <v>59</v>
          </cell>
          <cell r="O1054">
            <v>1500000</v>
          </cell>
        </row>
        <row r="1055">
          <cell r="A1055">
            <v>45681</v>
          </cell>
          <cell r="C1055" t="str">
            <v>INVERSIONES GANADERIA SANTAMARIA SAS</v>
          </cell>
          <cell r="F1055">
            <v>45632.477094907408</v>
          </cell>
          <cell r="G1055">
            <v>45634.477094907408</v>
          </cell>
          <cell r="H1055">
            <v>59</v>
          </cell>
          <cell r="O1055">
            <v>5250000</v>
          </cell>
        </row>
        <row r="1056">
          <cell r="A1056">
            <v>45681</v>
          </cell>
          <cell r="C1056" t="str">
            <v>INVERSIONES GANADERIA SANTAMARIA SAS</v>
          </cell>
          <cell r="F1056">
            <v>45670.686921296299</v>
          </cell>
          <cell r="G1056">
            <v>45672.686921296299</v>
          </cell>
          <cell r="H1056">
            <v>21</v>
          </cell>
          <cell r="O1056">
            <v>1500000</v>
          </cell>
        </row>
        <row r="1057">
          <cell r="A1057">
            <v>45681</v>
          </cell>
          <cell r="C1057" t="str">
            <v>LE CABRERA SOCIEDAD POR ACCIONES SIMPLIFICADA</v>
          </cell>
          <cell r="F1057">
            <v>45673.418865740743</v>
          </cell>
          <cell r="G1057">
            <v>45688.418865740743</v>
          </cell>
          <cell r="H1057">
            <v>-4</v>
          </cell>
          <cell r="O1057">
            <v>3355251.5120000001</v>
          </cell>
        </row>
        <row r="1058">
          <cell r="A1058">
            <v>45681</v>
          </cell>
          <cell r="C1058" t="str">
            <v>LE CABRERA SOCIEDAD POR ACCIONES SIMPLIFICADA</v>
          </cell>
          <cell r="F1058">
            <v>45670.378518518519</v>
          </cell>
          <cell r="G1058">
            <v>45685.378518518519</v>
          </cell>
          <cell r="H1058">
            <v>-1</v>
          </cell>
          <cell r="O1058">
            <v>4508083.9445000002</v>
          </cell>
        </row>
        <row r="1059">
          <cell r="A1059">
            <v>45681</v>
          </cell>
          <cell r="C1059" t="str">
            <v>LONGO S.A.S</v>
          </cell>
          <cell r="F1059">
            <v>45664</v>
          </cell>
          <cell r="G1059">
            <v>45679</v>
          </cell>
          <cell r="H1059">
            <v>5</v>
          </cell>
          <cell r="O1059">
            <v>2009800</v>
          </cell>
        </row>
        <row r="1060">
          <cell r="A1060">
            <v>45681</v>
          </cell>
          <cell r="C1060" t="str">
            <v>LONGO S.A.S</v>
          </cell>
          <cell r="F1060">
            <v>45665</v>
          </cell>
          <cell r="G1060">
            <v>45680</v>
          </cell>
          <cell r="H1060">
            <v>4</v>
          </cell>
          <cell r="O1060">
            <v>1038200</v>
          </cell>
        </row>
        <row r="1061">
          <cell r="A1061">
            <v>45681</v>
          </cell>
          <cell r="C1061" t="str">
            <v>LONGO S.A.S</v>
          </cell>
          <cell r="F1061">
            <v>45666</v>
          </cell>
          <cell r="G1061">
            <v>45681</v>
          </cell>
          <cell r="H1061">
            <v>3</v>
          </cell>
          <cell r="O1061">
            <v>424850</v>
          </cell>
        </row>
        <row r="1062">
          <cell r="A1062">
            <v>45681</v>
          </cell>
          <cell r="C1062" t="str">
            <v>LONGO S.A.S</v>
          </cell>
          <cell r="F1062">
            <v>45673</v>
          </cell>
          <cell r="G1062">
            <v>45688</v>
          </cell>
          <cell r="H1062">
            <v>-4</v>
          </cell>
          <cell r="O1062">
            <v>1195368</v>
          </cell>
        </row>
        <row r="1063">
          <cell r="A1063">
            <v>45681</v>
          </cell>
          <cell r="C1063" t="str">
            <v>LOVE CHICHARRON S.A.S</v>
          </cell>
          <cell r="F1063">
            <v>45674.384837962964</v>
          </cell>
          <cell r="G1063">
            <v>45682.384525462963</v>
          </cell>
          <cell r="H1063">
            <v>2</v>
          </cell>
          <cell r="O1063">
            <v>6725689.8890000004</v>
          </cell>
        </row>
        <row r="1064">
          <cell r="A1064">
            <v>45681</v>
          </cell>
          <cell r="C1064" t="str">
            <v>LOVE CHICHARRON S.A.S</v>
          </cell>
          <cell r="F1064">
            <v>45677.351631944446</v>
          </cell>
          <cell r="G1064">
            <v>45685.350254629629</v>
          </cell>
          <cell r="H1064">
            <v>-1</v>
          </cell>
          <cell r="O1064">
            <v>3130983.84</v>
          </cell>
        </row>
        <row r="1065">
          <cell r="A1065">
            <v>45681</v>
          </cell>
          <cell r="C1065" t="str">
            <v>LOVE CHICHARRON S.A.S</v>
          </cell>
          <cell r="F1065">
            <v>45679.328761574077</v>
          </cell>
          <cell r="G1065">
            <v>45687.324571759258</v>
          </cell>
          <cell r="H1065">
            <v>-3</v>
          </cell>
          <cell r="O1065">
            <v>4724232.53</v>
          </cell>
        </row>
        <row r="1066">
          <cell r="A1066">
            <v>45681</v>
          </cell>
          <cell r="C1066" t="str">
            <v>SIPOTE BURRITO S.A</v>
          </cell>
          <cell r="F1066">
            <v>45665</v>
          </cell>
          <cell r="G1066">
            <v>45695</v>
          </cell>
          <cell r="H1066">
            <v>-11</v>
          </cell>
          <cell r="O1066">
            <v>1472640</v>
          </cell>
        </row>
        <row r="1067">
          <cell r="A1067">
            <v>45681</v>
          </cell>
          <cell r="C1067" t="str">
            <v>SIPOTE BURRITO S.A</v>
          </cell>
          <cell r="F1067">
            <v>45666</v>
          </cell>
          <cell r="G1067">
            <v>45696</v>
          </cell>
          <cell r="H1067">
            <v>-12</v>
          </cell>
          <cell r="O1067">
            <v>4302935</v>
          </cell>
        </row>
        <row r="1068">
          <cell r="A1068">
            <v>45681</v>
          </cell>
          <cell r="C1068" t="str">
            <v>TAKAMI SA</v>
          </cell>
          <cell r="F1068">
            <v>45659</v>
          </cell>
          <cell r="G1068">
            <v>45689</v>
          </cell>
          <cell r="H1068">
            <v>-5</v>
          </cell>
          <cell r="O1068">
            <v>195700</v>
          </cell>
        </row>
        <row r="1069">
          <cell r="A1069">
            <v>45681</v>
          </cell>
          <cell r="C1069" t="str">
            <v>TAKAMI SA</v>
          </cell>
          <cell r="F1069">
            <v>45659</v>
          </cell>
          <cell r="G1069">
            <v>45689</v>
          </cell>
          <cell r="H1069">
            <v>-5</v>
          </cell>
          <cell r="O1069">
            <v>238000</v>
          </cell>
        </row>
        <row r="1070">
          <cell r="A1070">
            <v>45681</v>
          </cell>
          <cell r="C1070" t="str">
            <v>TAKAMI SA</v>
          </cell>
          <cell r="F1070">
            <v>45664</v>
          </cell>
          <cell r="G1070">
            <v>45694</v>
          </cell>
          <cell r="H1070">
            <v>-10</v>
          </cell>
          <cell r="O1070">
            <v>329400</v>
          </cell>
        </row>
        <row r="1071">
          <cell r="A1071">
            <v>45681</v>
          </cell>
          <cell r="C1071" t="str">
            <v>TAKAMI SA</v>
          </cell>
          <cell r="F1071">
            <v>45664</v>
          </cell>
          <cell r="G1071">
            <v>45694</v>
          </cell>
          <cell r="H1071">
            <v>-10</v>
          </cell>
          <cell r="O1071">
            <v>260000</v>
          </cell>
        </row>
        <row r="1072">
          <cell r="A1072">
            <v>45681</v>
          </cell>
          <cell r="C1072" t="str">
            <v>TAKAMI SA</v>
          </cell>
          <cell r="F1072">
            <v>45664</v>
          </cell>
          <cell r="G1072">
            <v>45694</v>
          </cell>
          <cell r="H1072">
            <v>-10</v>
          </cell>
          <cell r="O1072">
            <v>157700</v>
          </cell>
        </row>
        <row r="1073">
          <cell r="A1073">
            <v>45681</v>
          </cell>
          <cell r="C1073" t="str">
            <v>TAKAMI SA</v>
          </cell>
          <cell r="F1073">
            <v>45664</v>
          </cell>
          <cell r="G1073">
            <v>45694</v>
          </cell>
          <cell r="H1073">
            <v>-10</v>
          </cell>
          <cell r="O1073">
            <v>86700</v>
          </cell>
        </row>
        <row r="1074">
          <cell r="A1074">
            <v>45681</v>
          </cell>
          <cell r="C1074" t="str">
            <v>TAKAMI SA</v>
          </cell>
          <cell r="F1074">
            <v>45664</v>
          </cell>
          <cell r="G1074">
            <v>45694</v>
          </cell>
          <cell r="H1074">
            <v>-10</v>
          </cell>
          <cell r="O1074">
            <v>101840</v>
          </cell>
        </row>
        <row r="1075">
          <cell r="A1075">
            <v>45681</v>
          </cell>
          <cell r="C1075" t="str">
            <v>TAKAMI SA</v>
          </cell>
          <cell r="F1075">
            <v>45664</v>
          </cell>
          <cell r="G1075">
            <v>45694</v>
          </cell>
          <cell r="H1075">
            <v>-10</v>
          </cell>
          <cell r="O1075">
            <v>133000</v>
          </cell>
        </row>
        <row r="1076">
          <cell r="A1076">
            <v>45681</v>
          </cell>
          <cell r="C1076" t="str">
            <v>TAKAMI SA</v>
          </cell>
          <cell r="F1076">
            <v>45664</v>
          </cell>
          <cell r="G1076">
            <v>45694</v>
          </cell>
          <cell r="H1076">
            <v>-10</v>
          </cell>
          <cell r="O1076">
            <v>172900</v>
          </cell>
        </row>
        <row r="1077">
          <cell r="A1077">
            <v>45681</v>
          </cell>
          <cell r="C1077" t="str">
            <v>TAKAMI SA</v>
          </cell>
          <cell r="F1077">
            <v>45664</v>
          </cell>
          <cell r="G1077">
            <v>45694</v>
          </cell>
          <cell r="H1077">
            <v>-10</v>
          </cell>
          <cell r="O1077">
            <v>146300</v>
          </cell>
        </row>
        <row r="1078">
          <cell r="A1078">
            <v>45681</v>
          </cell>
          <cell r="C1078" t="str">
            <v>TAKAMI SA</v>
          </cell>
          <cell r="F1078">
            <v>45664</v>
          </cell>
          <cell r="G1078">
            <v>45694</v>
          </cell>
          <cell r="H1078">
            <v>-10</v>
          </cell>
          <cell r="O1078">
            <v>2200800</v>
          </cell>
        </row>
        <row r="1079">
          <cell r="A1079">
            <v>45681</v>
          </cell>
          <cell r="C1079" t="str">
            <v>TAKAMI SA</v>
          </cell>
          <cell r="F1079">
            <v>45664</v>
          </cell>
          <cell r="G1079">
            <v>45694</v>
          </cell>
          <cell r="H1079">
            <v>-10</v>
          </cell>
          <cell r="O1079">
            <v>526350</v>
          </cell>
        </row>
        <row r="1080">
          <cell r="A1080">
            <v>45681</v>
          </cell>
          <cell r="C1080" t="str">
            <v>TAKAMI SA</v>
          </cell>
          <cell r="F1080">
            <v>45664</v>
          </cell>
          <cell r="G1080">
            <v>45694</v>
          </cell>
          <cell r="H1080">
            <v>-10</v>
          </cell>
          <cell r="O1080">
            <v>69700</v>
          </cell>
        </row>
        <row r="1081">
          <cell r="A1081">
            <v>45681</v>
          </cell>
          <cell r="C1081" t="str">
            <v>TAKAMI SA</v>
          </cell>
          <cell r="F1081">
            <v>45665</v>
          </cell>
          <cell r="G1081">
            <v>45695</v>
          </cell>
          <cell r="H1081">
            <v>-11</v>
          </cell>
          <cell r="O1081">
            <v>297000</v>
          </cell>
        </row>
        <row r="1082">
          <cell r="A1082">
            <v>45681</v>
          </cell>
          <cell r="C1082" t="str">
            <v>TAKAMI SA</v>
          </cell>
          <cell r="F1082">
            <v>45665</v>
          </cell>
          <cell r="G1082">
            <v>45695</v>
          </cell>
          <cell r="H1082">
            <v>-11</v>
          </cell>
          <cell r="O1082">
            <v>77900</v>
          </cell>
        </row>
        <row r="1083">
          <cell r="A1083">
            <v>45681</v>
          </cell>
          <cell r="C1083" t="str">
            <v>TAKAMI SA</v>
          </cell>
          <cell r="F1083">
            <v>45665</v>
          </cell>
          <cell r="G1083">
            <v>45695</v>
          </cell>
          <cell r="H1083">
            <v>-11</v>
          </cell>
          <cell r="O1083">
            <v>87400</v>
          </cell>
        </row>
        <row r="1084">
          <cell r="A1084">
            <v>45681</v>
          </cell>
          <cell r="C1084" t="str">
            <v>TAKAMI SA</v>
          </cell>
          <cell r="F1084">
            <v>45665</v>
          </cell>
          <cell r="G1084">
            <v>45695</v>
          </cell>
          <cell r="H1084">
            <v>-11</v>
          </cell>
          <cell r="O1084">
            <v>86400</v>
          </cell>
        </row>
        <row r="1085">
          <cell r="A1085">
            <v>45681</v>
          </cell>
          <cell r="C1085" t="str">
            <v>TAKAMI SA</v>
          </cell>
          <cell r="F1085">
            <v>45665</v>
          </cell>
          <cell r="G1085">
            <v>45695</v>
          </cell>
          <cell r="H1085">
            <v>-11</v>
          </cell>
          <cell r="O1085">
            <v>93600</v>
          </cell>
        </row>
        <row r="1086">
          <cell r="A1086">
            <v>45681</v>
          </cell>
          <cell r="C1086" t="str">
            <v>TAKAMI SA</v>
          </cell>
          <cell r="F1086">
            <v>45665</v>
          </cell>
          <cell r="G1086">
            <v>45695</v>
          </cell>
          <cell r="H1086">
            <v>-11</v>
          </cell>
          <cell r="O1086">
            <v>1615600</v>
          </cell>
        </row>
        <row r="1087">
          <cell r="A1087">
            <v>45681</v>
          </cell>
          <cell r="C1087" t="str">
            <v>TAKAMI SA</v>
          </cell>
          <cell r="F1087">
            <v>45666</v>
          </cell>
          <cell r="G1087">
            <v>45696</v>
          </cell>
          <cell r="H1087">
            <v>-12</v>
          </cell>
          <cell r="O1087">
            <v>261900</v>
          </cell>
        </row>
        <row r="1088">
          <cell r="A1088">
            <v>45681</v>
          </cell>
          <cell r="C1088" t="str">
            <v>TAKAMI SA</v>
          </cell>
          <cell r="F1088">
            <v>45666</v>
          </cell>
          <cell r="G1088">
            <v>45696</v>
          </cell>
          <cell r="H1088">
            <v>-12</v>
          </cell>
          <cell r="O1088">
            <v>114000</v>
          </cell>
        </row>
        <row r="1089">
          <cell r="A1089">
            <v>45681</v>
          </cell>
          <cell r="C1089" t="str">
            <v>TAKAMI SA</v>
          </cell>
          <cell r="F1089">
            <v>45666</v>
          </cell>
          <cell r="G1089">
            <v>45696</v>
          </cell>
          <cell r="H1089">
            <v>-12</v>
          </cell>
          <cell r="O1089">
            <v>100800</v>
          </cell>
        </row>
        <row r="1090">
          <cell r="A1090">
            <v>45681</v>
          </cell>
          <cell r="C1090" t="str">
            <v>TAKAMI SA</v>
          </cell>
          <cell r="F1090">
            <v>45666</v>
          </cell>
          <cell r="G1090">
            <v>45696</v>
          </cell>
          <cell r="H1090">
            <v>-12</v>
          </cell>
          <cell r="O1090">
            <v>78850</v>
          </cell>
        </row>
        <row r="1091">
          <cell r="A1091">
            <v>45681</v>
          </cell>
          <cell r="C1091" t="str">
            <v>TAKAMI SA</v>
          </cell>
          <cell r="F1091">
            <v>45666</v>
          </cell>
          <cell r="G1091">
            <v>45696</v>
          </cell>
          <cell r="H1091">
            <v>-12</v>
          </cell>
          <cell r="O1091">
            <v>98800</v>
          </cell>
        </row>
        <row r="1092">
          <cell r="A1092">
            <v>45681</v>
          </cell>
          <cell r="C1092" t="str">
            <v>TAKAMI SA</v>
          </cell>
          <cell r="F1092">
            <v>45666</v>
          </cell>
          <cell r="G1092">
            <v>45696</v>
          </cell>
          <cell r="H1092">
            <v>-12</v>
          </cell>
          <cell r="O1092">
            <v>536500</v>
          </cell>
        </row>
        <row r="1093">
          <cell r="A1093">
            <v>45681</v>
          </cell>
          <cell r="C1093" t="str">
            <v>TAKAMI SA</v>
          </cell>
          <cell r="F1093">
            <v>45666</v>
          </cell>
          <cell r="G1093">
            <v>45696</v>
          </cell>
          <cell r="H1093">
            <v>-12</v>
          </cell>
          <cell r="O1093">
            <v>152000</v>
          </cell>
        </row>
        <row r="1094">
          <cell r="A1094">
            <v>45681</v>
          </cell>
          <cell r="C1094" t="str">
            <v>TAKAMI SA</v>
          </cell>
          <cell r="F1094">
            <v>45667</v>
          </cell>
          <cell r="G1094">
            <v>45697</v>
          </cell>
          <cell r="H1094">
            <v>-13</v>
          </cell>
          <cell r="O1094">
            <v>123500</v>
          </cell>
        </row>
        <row r="1095">
          <cell r="A1095">
            <v>45681</v>
          </cell>
          <cell r="C1095" t="str">
            <v>TAKAMI SA</v>
          </cell>
          <cell r="F1095">
            <v>45667</v>
          </cell>
          <cell r="G1095">
            <v>45697</v>
          </cell>
          <cell r="H1095">
            <v>-13</v>
          </cell>
          <cell r="O1095">
            <v>88400</v>
          </cell>
        </row>
        <row r="1096">
          <cell r="A1096">
            <v>45681</v>
          </cell>
          <cell r="C1096" t="str">
            <v>TAKAMI SA</v>
          </cell>
          <cell r="F1096">
            <v>45667</v>
          </cell>
          <cell r="G1096">
            <v>45697</v>
          </cell>
          <cell r="H1096">
            <v>-13</v>
          </cell>
          <cell r="O1096">
            <v>163400</v>
          </cell>
        </row>
        <row r="1097">
          <cell r="A1097">
            <v>45681</v>
          </cell>
          <cell r="C1097" t="str">
            <v>TAKAMI SA</v>
          </cell>
          <cell r="F1097">
            <v>45668</v>
          </cell>
          <cell r="G1097">
            <v>45698</v>
          </cell>
          <cell r="H1097">
            <v>-14</v>
          </cell>
          <cell r="O1097">
            <v>154150</v>
          </cell>
        </row>
        <row r="1098">
          <cell r="A1098">
            <v>45681</v>
          </cell>
          <cell r="C1098" t="str">
            <v>TAKAMI SA</v>
          </cell>
          <cell r="F1098">
            <v>45668</v>
          </cell>
          <cell r="G1098">
            <v>45698</v>
          </cell>
          <cell r="H1098">
            <v>-14</v>
          </cell>
          <cell r="O1098">
            <v>111600</v>
          </cell>
        </row>
        <row r="1099">
          <cell r="A1099">
            <v>45681</v>
          </cell>
          <cell r="C1099" t="str">
            <v>TAKAMI SA</v>
          </cell>
          <cell r="F1099">
            <v>45668</v>
          </cell>
          <cell r="G1099">
            <v>45698</v>
          </cell>
          <cell r="H1099">
            <v>-14</v>
          </cell>
          <cell r="O1099">
            <v>157700</v>
          </cell>
        </row>
        <row r="1100">
          <cell r="A1100">
            <v>45681</v>
          </cell>
          <cell r="C1100" t="str">
            <v>TAKAMI SA</v>
          </cell>
          <cell r="F1100">
            <v>45668</v>
          </cell>
          <cell r="G1100">
            <v>45698</v>
          </cell>
          <cell r="H1100">
            <v>-14</v>
          </cell>
          <cell r="O1100">
            <v>157700</v>
          </cell>
        </row>
        <row r="1101">
          <cell r="A1101">
            <v>45681</v>
          </cell>
          <cell r="C1101" t="str">
            <v>TAKAMI SA</v>
          </cell>
          <cell r="F1101">
            <v>45668</v>
          </cell>
          <cell r="G1101">
            <v>45698</v>
          </cell>
          <cell r="H1101">
            <v>-14</v>
          </cell>
          <cell r="O1101">
            <v>71400</v>
          </cell>
        </row>
        <row r="1102">
          <cell r="A1102">
            <v>45681</v>
          </cell>
          <cell r="C1102" t="str">
            <v>TAKAMI SA</v>
          </cell>
          <cell r="F1102">
            <v>45670</v>
          </cell>
          <cell r="G1102">
            <v>45700</v>
          </cell>
          <cell r="H1102">
            <v>-16</v>
          </cell>
          <cell r="O1102">
            <v>115900</v>
          </cell>
        </row>
        <row r="1103">
          <cell r="A1103">
            <v>45681</v>
          </cell>
          <cell r="C1103" t="str">
            <v>TAKAMI SA</v>
          </cell>
          <cell r="F1103">
            <v>45670</v>
          </cell>
          <cell r="G1103">
            <v>45700</v>
          </cell>
          <cell r="H1103">
            <v>-16</v>
          </cell>
          <cell r="O1103">
            <v>77900</v>
          </cell>
        </row>
        <row r="1104">
          <cell r="A1104">
            <v>45681</v>
          </cell>
          <cell r="C1104" t="str">
            <v>TAKAMI SA</v>
          </cell>
          <cell r="F1104">
            <v>45670</v>
          </cell>
          <cell r="G1104">
            <v>45700</v>
          </cell>
          <cell r="H1104">
            <v>-16</v>
          </cell>
          <cell r="O1104">
            <v>512700</v>
          </cell>
        </row>
        <row r="1105">
          <cell r="A1105">
            <v>45681</v>
          </cell>
          <cell r="C1105" t="str">
            <v>TAKAMI SA</v>
          </cell>
          <cell r="F1105">
            <v>45670</v>
          </cell>
          <cell r="G1105">
            <v>45700</v>
          </cell>
          <cell r="H1105">
            <v>-16</v>
          </cell>
          <cell r="O1105">
            <v>76500</v>
          </cell>
        </row>
        <row r="1106">
          <cell r="A1106">
            <v>45681</v>
          </cell>
          <cell r="C1106" t="str">
            <v>TAKAMI SA</v>
          </cell>
          <cell r="F1106">
            <v>45670</v>
          </cell>
          <cell r="G1106">
            <v>45700</v>
          </cell>
          <cell r="H1106">
            <v>-16</v>
          </cell>
          <cell r="O1106">
            <v>611550</v>
          </cell>
        </row>
        <row r="1107">
          <cell r="A1107">
            <v>45681</v>
          </cell>
          <cell r="C1107" t="str">
            <v>TAKAMI SA</v>
          </cell>
          <cell r="F1107">
            <v>45671</v>
          </cell>
          <cell r="G1107">
            <v>45701</v>
          </cell>
          <cell r="H1107">
            <v>-17</v>
          </cell>
          <cell r="O1107">
            <v>360250</v>
          </cell>
        </row>
        <row r="1108">
          <cell r="A1108">
            <v>45681</v>
          </cell>
          <cell r="C1108" t="str">
            <v>TAKAMI SA</v>
          </cell>
          <cell r="F1108">
            <v>45671</v>
          </cell>
          <cell r="G1108">
            <v>45701</v>
          </cell>
          <cell r="H1108">
            <v>-17</v>
          </cell>
          <cell r="O1108">
            <v>257100</v>
          </cell>
        </row>
        <row r="1109">
          <cell r="A1109">
            <v>45681</v>
          </cell>
          <cell r="C1109" t="str">
            <v>TAKAMI SA</v>
          </cell>
          <cell r="F1109">
            <v>45678</v>
          </cell>
          <cell r="G1109">
            <v>45708</v>
          </cell>
          <cell r="H1109">
            <v>-24</v>
          </cell>
          <cell r="O1109">
            <v>23940</v>
          </cell>
        </row>
        <row r="1110">
          <cell r="A1110">
            <v>45681</v>
          </cell>
          <cell r="C1110" t="str">
            <v>VENTAS MOSTRADOR</v>
          </cell>
          <cell r="F1110">
            <v>45681</v>
          </cell>
          <cell r="G1110">
            <v>45681</v>
          </cell>
          <cell r="H1110">
            <v>0</v>
          </cell>
          <cell r="O1110">
            <v>280000</v>
          </cell>
        </row>
        <row r="1111">
          <cell r="A1111">
            <v>45681</v>
          </cell>
          <cell r="C1111" t="str">
            <v>VENTAS MOSTRADOR</v>
          </cell>
          <cell r="F1111">
            <v>45681</v>
          </cell>
          <cell r="G1111">
            <v>45681</v>
          </cell>
          <cell r="H1111">
            <v>0</v>
          </cell>
          <cell r="O1111">
            <v>38900</v>
          </cell>
        </row>
        <row r="1112">
          <cell r="A1112">
            <v>45681</v>
          </cell>
          <cell r="C1112" t="str">
            <v>VENTAS MOSTRADOR</v>
          </cell>
          <cell r="F1112">
            <v>45681</v>
          </cell>
          <cell r="G1112">
            <v>45681</v>
          </cell>
          <cell r="H1112">
            <v>0</v>
          </cell>
          <cell r="O1112">
            <v>286000</v>
          </cell>
        </row>
        <row r="1113">
          <cell r="A1113">
            <v>45681</v>
          </cell>
          <cell r="C1113" t="str">
            <v>VENTAS MOSTRADOR</v>
          </cell>
          <cell r="F1113">
            <v>45681</v>
          </cell>
          <cell r="G1113">
            <v>45681</v>
          </cell>
          <cell r="H1113">
            <v>0</v>
          </cell>
          <cell r="O1113">
            <v>445600</v>
          </cell>
        </row>
        <row r="1114">
          <cell r="A1114">
            <v>45681</v>
          </cell>
          <cell r="C1114" t="str">
            <v>VENTAS MOSTRADOR</v>
          </cell>
          <cell r="F1114">
            <v>45681</v>
          </cell>
          <cell r="G1114">
            <v>45681</v>
          </cell>
          <cell r="H1114">
            <v>0</v>
          </cell>
          <cell r="O1114">
            <v>61564</v>
          </cell>
        </row>
        <row r="1115">
          <cell r="A1115">
            <v>45681</v>
          </cell>
          <cell r="C1115" t="str">
            <v>VENTAS MOSTRADOR</v>
          </cell>
          <cell r="F1115">
            <v>45681</v>
          </cell>
          <cell r="G1115">
            <v>45681</v>
          </cell>
          <cell r="H1115">
            <v>0</v>
          </cell>
          <cell r="O1115">
            <v>64000</v>
          </cell>
        </row>
        <row r="1116">
          <cell r="A1116">
            <v>45681</v>
          </cell>
          <cell r="C1116" t="str">
            <v>VENTAS MOSTRADOR</v>
          </cell>
          <cell r="F1116">
            <v>45681</v>
          </cell>
          <cell r="G1116">
            <v>45681</v>
          </cell>
          <cell r="H1116">
            <v>0</v>
          </cell>
          <cell r="O1116">
            <v>12100</v>
          </cell>
        </row>
        <row r="1117">
          <cell r="A1117">
            <v>45681</v>
          </cell>
          <cell r="C1117" t="str">
            <v>VENTAS MOSTRADOR</v>
          </cell>
          <cell r="F1117">
            <v>45681</v>
          </cell>
          <cell r="G1117">
            <v>45681</v>
          </cell>
          <cell r="H1117">
            <v>0</v>
          </cell>
          <cell r="O1117">
            <v>1276500</v>
          </cell>
        </row>
        <row r="1118">
          <cell r="A1118">
            <v>45681</v>
          </cell>
          <cell r="C1118" t="str">
            <v>VENTAS MOSTRADOR</v>
          </cell>
          <cell r="F1118">
            <v>45681</v>
          </cell>
          <cell r="G1118">
            <v>45681</v>
          </cell>
          <cell r="H1118">
            <v>0</v>
          </cell>
          <cell r="O1118">
            <v>10115</v>
          </cell>
        </row>
        <row r="1119">
          <cell r="A1119">
            <v>45681</v>
          </cell>
          <cell r="C1119" t="str">
            <v>VENTAS MOSTRADOR</v>
          </cell>
          <cell r="F1119">
            <v>45681</v>
          </cell>
          <cell r="G1119">
            <v>45681</v>
          </cell>
          <cell r="H1119">
            <v>0</v>
          </cell>
          <cell r="O1119">
            <v>140000</v>
          </cell>
        </row>
        <row r="1120">
          <cell r="A1120">
            <v>45681</v>
          </cell>
          <cell r="C1120" t="str">
            <v>VENTAS MOSTRADOR</v>
          </cell>
          <cell r="F1120">
            <v>45681</v>
          </cell>
          <cell r="G1120">
            <v>45681</v>
          </cell>
          <cell r="H1120">
            <v>0</v>
          </cell>
          <cell r="O1120">
            <v>210772</v>
          </cell>
        </row>
        <row r="1121">
          <cell r="A1121">
            <v>45681</v>
          </cell>
          <cell r="C1121" t="str">
            <v>CARLOS ANDRES MARTINEZ HERNANDEZ</v>
          </cell>
          <cell r="F1121">
            <v>45681</v>
          </cell>
          <cell r="G1121">
            <v>45681</v>
          </cell>
          <cell r="H1121">
            <v>0</v>
          </cell>
          <cell r="O1121">
            <v>297850</v>
          </cell>
        </row>
        <row r="1122">
          <cell r="A1122">
            <v>45681</v>
          </cell>
          <cell r="C1122" t="str">
            <v>VENTAS MOSTRADOR</v>
          </cell>
          <cell r="F1122">
            <v>45681</v>
          </cell>
          <cell r="G1122">
            <v>45681</v>
          </cell>
          <cell r="H1122">
            <v>0</v>
          </cell>
          <cell r="O1122">
            <v>43714</v>
          </cell>
        </row>
        <row r="1123">
          <cell r="A1123">
            <v>45681</v>
          </cell>
          <cell r="C1123" t="str">
            <v>VENTAS MOSTRADOR</v>
          </cell>
          <cell r="F1123">
            <v>45681</v>
          </cell>
          <cell r="G1123">
            <v>45681</v>
          </cell>
          <cell r="H1123">
            <v>0</v>
          </cell>
          <cell r="O1123">
            <v>456379</v>
          </cell>
        </row>
        <row r="1124">
          <cell r="A1124">
            <v>45681</v>
          </cell>
          <cell r="C1124" t="str">
            <v>VENTAS MOSTRADOR</v>
          </cell>
          <cell r="F1124">
            <v>45681</v>
          </cell>
          <cell r="G1124">
            <v>45681</v>
          </cell>
          <cell r="H1124">
            <v>0</v>
          </cell>
          <cell r="O1124">
            <v>522998</v>
          </cell>
        </row>
        <row r="1125">
          <cell r="A1125">
            <v>45681</v>
          </cell>
          <cell r="C1125" t="str">
            <v>VENTAS MOSTRADOR</v>
          </cell>
          <cell r="F1125">
            <v>45681</v>
          </cell>
          <cell r="G1125">
            <v>45681</v>
          </cell>
          <cell r="H1125">
            <v>0</v>
          </cell>
          <cell r="O1125">
            <v>27692</v>
          </cell>
        </row>
        <row r="1126">
          <cell r="A1126">
            <v>45681</v>
          </cell>
          <cell r="C1126" t="str">
            <v>VENTAS MOSTRADOR</v>
          </cell>
          <cell r="F1126">
            <v>45681</v>
          </cell>
          <cell r="G1126">
            <v>45681</v>
          </cell>
          <cell r="H1126">
            <v>0</v>
          </cell>
          <cell r="O1126">
            <v>106380</v>
          </cell>
        </row>
        <row r="1127">
          <cell r="A1127">
            <v>45681</v>
          </cell>
          <cell r="C1127" t="str">
            <v>VENTAS MOSTRADOR</v>
          </cell>
          <cell r="F1127">
            <v>45681</v>
          </cell>
          <cell r="G1127">
            <v>45681</v>
          </cell>
          <cell r="H1127">
            <v>0</v>
          </cell>
          <cell r="O1127">
            <v>63550</v>
          </cell>
        </row>
        <row r="1128">
          <cell r="A1128">
            <v>45681</v>
          </cell>
          <cell r="C1128" t="str">
            <v>TODOS COMEMOS SAS</v>
          </cell>
          <cell r="F1128">
            <v>45666.331284722219</v>
          </cell>
          <cell r="G1128">
            <v>45674.331284722219</v>
          </cell>
          <cell r="H1128">
            <v>13</v>
          </cell>
          <cell r="O1128">
            <v>130300</v>
          </cell>
        </row>
        <row r="1129">
          <cell r="A1129">
            <v>45681</v>
          </cell>
          <cell r="C1129" t="str">
            <v>TODOS COMEMOS SAS</v>
          </cell>
          <cell r="F1129">
            <v>45674.319328703707</v>
          </cell>
          <cell r="G1129">
            <v>45682.319328703707</v>
          </cell>
          <cell r="H1129">
            <v>5</v>
          </cell>
          <cell r="O1129">
            <v>115500</v>
          </cell>
        </row>
        <row r="1130">
          <cell r="A1130">
            <v>45681</v>
          </cell>
          <cell r="C1130" t="str">
            <v>TODOS COMEMOS SAS</v>
          </cell>
          <cell r="F1130">
            <v>45675.335381944446</v>
          </cell>
          <cell r="G1130">
            <v>45683.335381944446</v>
          </cell>
          <cell r="H1130">
            <v>4</v>
          </cell>
          <cell r="O1130">
            <v>129800</v>
          </cell>
        </row>
        <row r="1131">
          <cell r="A1131">
            <v>45681</v>
          </cell>
          <cell r="C1131" t="str">
            <v>XICO</v>
          </cell>
          <cell r="F1131">
            <v>45664</v>
          </cell>
          <cell r="G1131">
            <v>45694</v>
          </cell>
          <cell r="H1131">
            <v>-10</v>
          </cell>
          <cell r="O1131">
            <v>60800</v>
          </cell>
        </row>
        <row r="1132">
          <cell r="A1132">
            <v>45681</v>
          </cell>
          <cell r="C1132" t="str">
            <v>XICO</v>
          </cell>
          <cell r="F1132">
            <v>45666</v>
          </cell>
          <cell r="G1132">
            <v>45696</v>
          </cell>
          <cell r="H1132">
            <v>-12</v>
          </cell>
          <cell r="O1132">
            <v>2864120</v>
          </cell>
        </row>
        <row r="1133">
          <cell r="A1133">
            <v>45682</v>
          </cell>
          <cell r="C1133" t="str">
            <v>CARLOS ANDRES CORTES PACHON</v>
          </cell>
          <cell r="F1133">
            <v>45682</v>
          </cell>
          <cell r="G1133">
            <v>45683</v>
          </cell>
          <cell r="H1133">
            <v>1</v>
          </cell>
          <cell r="O1133">
            <v>259700</v>
          </cell>
        </row>
        <row r="1134">
          <cell r="A1134">
            <v>45682</v>
          </cell>
          <cell r="C1134" t="str">
            <v>CHORIZOS Y EMBUTIDOS SANTARROSANOS S.A.S.</v>
          </cell>
          <cell r="F1134">
            <v>45653</v>
          </cell>
          <cell r="G1134">
            <v>45661</v>
          </cell>
          <cell r="H1134">
            <v>23</v>
          </cell>
          <cell r="O1134">
            <v>1553250</v>
          </cell>
        </row>
        <row r="1135">
          <cell r="A1135">
            <v>45682</v>
          </cell>
          <cell r="C1135" t="str">
            <v>CHORIZOS Y EMBUTIDOS SANTARROSANOS S.A.S.</v>
          </cell>
          <cell r="F1135">
            <v>45656</v>
          </cell>
          <cell r="G1135">
            <v>45664</v>
          </cell>
          <cell r="H1135">
            <v>20</v>
          </cell>
          <cell r="O1135">
            <v>2670000</v>
          </cell>
        </row>
        <row r="1136">
          <cell r="A1136">
            <v>45682</v>
          </cell>
          <cell r="C1136" t="str">
            <v>COMMUNAL INVESTMENTS SAS</v>
          </cell>
          <cell r="F1136">
            <v>45682</v>
          </cell>
          <cell r="G1136">
            <v>45683</v>
          </cell>
          <cell r="H1136">
            <v>1</v>
          </cell>
          <cell r="O1136">
            <v>605700</v>
          </cell>
        </row>
        <row r="1137">
          <cell r="A1137">
            <v>45682</v>
          </cell>
          <cell r="C1137" t="str">
            <v>EL IMPERIO DEL CERDO PREMIUM S.A.S</v>
          </cell>
          <cell r="F1137">
            <v>45681</v>
          </cell>
          <cell r="G1137">
            <v>45689</v>
          </cell>
          <cell r="H1137">
            <v>-5</v>
          </cell>
          <cell r="O1137">
            <v>1740000</v>
          </cell>
        </row>
        <row r="1138">
          <cell r="A1138">
            <v>45682</v>
          </cell>
          <cell r="C1138" t="str">
            <v>EL IMPERIO DEL CERDO PREMIUM S.A.S</v>
          </cell>
          <cell r="F1138">
            <v>45681</v>
          </cell>
          <cell r="G1138">
            <v>45689</v>
          </cell>
          <cell r="H1138">
            <v>-5</v>
          </cell>
          <cell r="O1138">
            <v>1908150</v>
          </cell>
        </row>
        <row r="1139">
          <cell r="A1139">
            <v>45682</v>
          </cell>
          <cell r="C1139" t="str">
            <v>LA COA S.A.S</v>
          </cell>
          <cell r="F1139">
            <v>45639</v>
          </cell>
          <cell r="G1139">
            <v>45669</v>
          </cell>
          <cell r="H1139">
            <v>15</v>
          </cell>
          <cell r="O1139">
            <v>443201</v>
          </cell>
        </row>
        <row r="1140">
          <cell r="A1140">
            <v>45682</v>
          </cell>
          <cell r="C1140" t="str">
            <v>LA COA S.A.S</v>
          </cell>
          <cell r="F1140">
            <v>45640</v>
          </cell>
          <cell r="G1140">
            <v>45670</v>
          </cell>
          <cell r="H1140">
            <v>14</v>
          </cell>
          <cell r="O1140">
            <v>543400</v>
          </cell>
        </row>
        <row r="1141">
          <cell r="A1141">
            <v>45682</v>
          </cell>
          <cell r="C1141" t="str">
            <v>LA COA S.A.S</v>
          </cell>
          <cell r="F1141">
            <v>45645</v>
          </cell>
          <cell r="G1141">
            <v>45675</v>
          </cell>
          <cell r="H1141">
            <v>9</v>
          </cell>
          <cell r="O1141">
            <v>2314440</v>
          </cell>
        </row>
        <row r="1142">
          <cell r="A1142">
            <v>45682</v>
          </cell>
          <cell r="C1142" t="str">
            <v>LA COA S.A.S</v>
          </cell>
          <cell r="F1142">
            <v>45660</v>
          </cell>
          <cell r="G1142">
            <v>45690</v>
          </cell>
          <cell r="H1142">
            <v>0</v>
          </cell>
          <cell r="O1142">
            <v>11617</v>
          </cell>
        </row>
        <row r="1143">
          <cell r="A1143">
            <v>45682</v>
          </cell>
          <cell r="C1143" t="str">
            <v>LA COA S.A.S</v>
          </cell>
          <cell r="F1143">
            <v>45650</v>
          </cell>
          <cell r="G1143">
            <v>45680</v>
          </cell>
          <cell r="H1143">
            <v>4</v>
          </cell>
          <cell r="O1143">
            <v>1144250</v>
          </cell>
        </row>
        <row r="1144">
          <cell r="A1144">
            <v>45682</v>
          </cell>
          <cell r="C1144" t="str">
            <v>VENTAS MOSTRADOR</v>
          </cell>
          <cell r="F1144">
            <v>45682</v>
          </cell>
          <cell r="G1144">
            <v>45682</v>
          </cell>
          <cell r="H1144">
            <v>0</v>
          </cell>
          <cell r="O1144">
            <v>88350</v>
          </cell>
        </row>
        <row r="1145">
          <cell r="A1145">
            <v>45682</v>
          </cell>
          <cell r="C1145" t="str">
            <v>VENTAS MOSTRADOR</v>
          </cell>
          <cell r="F1145">
            <v>45682</v>
          </cell>
          <cell r="G1145">
            <v>45682</v>
          </cell>
          <cell r="H1145">
            <v>0</v>
          </cell>
          <cell r="O1145">
            <v>147660</v>
          </cell>
        </row>
        <row r="1146">
          <cell r="A1146">
            <v>45682</v>
          </cell>
          <cell r="C1146" t="str">
            <v>VENTAS MOSTRADOR</v>
          </cell>
          <cell r="F1146">
            <v>45682</v>
          </cell>
          <cell r="G1146">
            <v>45682</v>
          </cell>
          <cell r="H1146">
            <v>0</v>
          </cell>
          <cell r="O1146">
            <v>723350</v>
          </cell>
        </row>
        <row r="1147">
          <cell r="A1147">
            <v>45682</v>
          </cell>
          <cell r="C1147" t="str">
            <v>VENTAS MOSTRADOR</v>
          </cell>
          <cell r="F1147">
            <v>45682</v>
          </cell>
          <cell r="G1147">
            <v>45682</v>
          </cell>
          <cell r="H1147">
            <v>0</v>
          </cell>
          <cell r="O1147">
            <v>22000</v>
          </cell>
        </row>
        <row r="1148">
          <cell r="A1148">
            <v>45682</v>
          </cell>
          <cell r="C1148" t="str">
            <v>VENTAS MOSTRADOR</v>
          </cell>
          <cell r="F1148">
            <v>45682</v>
          </cell>
          <cell r="G1148">
            <v>45682</v>
          </cell>
          <cell r="H1148">
            <v>0</v>
          </cell>
          <cell r="O1148">
            <v>21000</v>
          </cell>
        </row>
        <row r="1149">
          <cell r="A1149">
            <v>45682</v>
          </cell>
          <cell r="C1149" t="str">
            <v>VENTAS MOSTRADOR</v>
          </cell>
          <cell r="F1149">
            <v>45682</v>
          </cell>
          <cell r="G1149">
            <v>45682</v>
          </cell>
          <cell r="H1149">
            <v>0</v>
          </cell>
          <cell r="O1149">
            <v>52252</v>
          </cell>
        </row>
        <row r="1150">
          <cell r="A1150">
            <v>45682</v>
          </cell>
          <cell r="C1150" t="str">
            <v>VENTAS MOSTRADOR</v>
          </cell>
          <cell r="F1150">
            <v>45682</v>
          </cell>
          <cell r="G1150">
            <v>45682</v>
          </cell>
          <cell r="H1150">
            <v>0</v>
          </cell>
          <cell r="O1150">
            <v>30732</v>
          </cell>
        </row>
        <row r="1151">
          <cell r="A1151">
            <v>45682</v>
          </cell>
          <cell r="C1151" t="str">
            <v>VENTAS MOSTRADOR</v>
          </cell>
          <cell r="F1151">
            <v>45682</v>
          </cell>
          <cell r="G1151">
            <v>45682</v>
          </cell>
          <cell r="H1151">
            <v>0</v>
          </cell>
          <cell r="O1151">
            <v>58570</v>
          </cell>
        </row>
        <row r="1152">
          <cell r="A1152">
            <v>45682</v>
          </cell>
          <cell r="C1152" t="str">
            <v>VENTAS MOSTRADOR</v>
          </cell>
          <cell r="F1152">
            <v>45682</v>
          </cell>
          <cell r="G1152">
            <v>45682</v>
          </cell>
          <cell r="H1152">
            <v>0</v>
          </cell>
          <cell r="O1152">
            <v>67060</v>
          </cell>
        </row>
        <row r="1153">
          <cell r="A1153">
            <v>45682</v>
          </cell>
          <cell r="C1153" t="str">
            <v>VENTAS MOSTRADOR</v>
          </cell>
          <cell r="F1153">
            <v>45682</v>
          </cell>
          <cell r="G1153">
            <v>45682</v>
          </cell>
          <cell r="H1153">
            <v>0</v>
          </cell>
          <cell r="O1153">
            <v>15470</v>
          </cell>
        </row>
        <row r="1154">
          <cell r="A1154">
            <v>45682</v>
          </cell>
          <cell r="C1154" t="str">
            <v>VENTAS MOSTRADOR</v>
          </cell>
          <cell r="F1154">
            <v>45682</v>
          </cell>
          <cell r="G1154">
            <v>45682</v>
          </cell>
          <cell r="H1154">
            <v>0</v>
          </cell>
          <cell r="O1154">
            <v>9540</v>
          </cell>
        </row>
        <row r="1155">
          <cell r="A1155">
            <v>45682</v>
          </cell>
          <cell r="C1155" t="str">
            <v>VENTAS MOSTRADOR</v>
          </cell>
          <cell r="F1155">
            <v>45682</v>
          </cell>
          <cell r="G1155">
            <v>45682</v>
          </cell>
          <cell r="H1155">
            <v>0</v>
          </cell>
          <cell r="O1155">
            <v>12800</v>
          </cell>
        </row>
        <row r="1156">
          <cell r="A1156">
            <v>45682</v>
          </cell>
          <cell r="C1156" t="str">
            <v>VENTAS MOSTRADOR</v>
          </cell>
          <cell r="F1156">
            <v>45682</v>
          </cell>
          <cell r="G1156">
            <v>45682</v>
          </cell>
          <cell r="H1156">
            <v>0</v>
          </cell>
          <cell r="O1156">
            <v>58648</v>
          </cell>
        </row>
        <row r="1157">
          <cell r="A1157">
            <v>45682</v>
          </cell>
          <cell r="C1157" t="str">
            <v>VENTAS MOSTRADOR</v>
          </cell>
          <cell r="F1157">
            <v>45682</v>
          </cell>
          <cell r="G1157">
            <v>45682</v>
          </cell>
          <cell r="H1157">
            <v>0</v>
          </cell>
          <cell r="O1157">
            <v>24800</v>
          </cell>
        </row>
        <row r="1158">
          <cell r="A1158">
            <v>45682</v>
          </cell>
          <cell r="C1158" t="str">
            <v>VENTAS MOSTRADOR</v>
          </cell>
          <cell r="F1158">
            <v>45682</v>
          </cell>
          <cell r="G1158">
            <v>45682</v>
          </cell>
          <cell r="H1158">
            <v>0</v>
          </cell>
          <cell r="O1158">
            <v>533000</v>
          </cell>
        </row>
        <row r="1159">
          <cell r="A1159">
            <v>45682</v>
          </cell>
          <cell r="C1159" t="str">
            <v>VENTAS MOSTRADOR</v>
          </cell>
          <cell r="F1159">
            <v>45682</v>
          </cell>
          <cell r="G1159">
            <v>45682</v>
          </cell>
          <cell r="H1159">
            <v>0</v>
          </cell>
          <cell r="O1159">
            <v>91656</v>
          </cell>
        </row>
        <row r="1160">
          <cell r="A1160">
            <v>45682</v>
          </cell>
          <cell r="C1160" t="str">
            <v>VENTAS MOSTRADOR</v>
          </cell>
          <cell r="F1160">
            <v>45682</v>
          </cell>
          <cell r="G1160">
            <v>45682</v>
          </cell>
          <cell r="H1160">
            <v>0</v>
          </cell>
          <cell r="O1160">
            <v>12840</v>
          </cell>
        </row>
        <row r="1161">
          <cell r="A1161">
            <v>45682</v>
          </cell>
          <cell r="C1161" t="str">
            <v>CARLOS ANDRES MARTINEZ HERNANDEZ</v>
          </cell>
          <cell r="F1161">
            <v>45682</v>
          </cell>
          <cell r="G1161">
            <v>45682</v>
          </cell>
          <cell r="H1161">
            <v>0</v>
          </cell>
          <cell r="O1161">
            <v>212750</v>
          </cell>
        </row>
        <row r="1162">
          <cell r="A1162">
            <v>45682</v>
          </cell>
          <cell r="C1162" t="str">
            <v>CARLOS ANDRES MARTINEZ HERNANDEZ</v>
          </cell>
          <cell r="F1162">
            <v>45682</v>
          </cell>
          <cell r="G1162">
            <v>45682</v>
          </cell>
          <cell r="H1162">
            <v>0</v>
          </cell>
          <cell r="O1162">
            <v>212750</v>
          </cell>
        </row>
        <row r="1163">
          <cell r="A1163">
            <v>45682</v>
          </cell>
          <cell r="C1163" t="str">
            <v>VENTAS MOSTRADOR</v>
          </cell>
          <cell r="F1163">
            <v>45682</v>
          </cell>
          <cell r="G1163">
            <v>45682</v>
          </cell>
          <cell r="H1163">
            <v>0</v>
          </cell>
          <cell r="O1163">
            <v>140000</v>
          </cell>
        </row>
        <row r="1164">
          <cell r="A1164">
            <v>45682</v>
          </cell>
          <cell r="C1164" t="str">
            <v>VENTAS MOSTRADOR</v>
          </cell>
          <cell r="F1164">
            <v>45682</v>
          </cell>
          <cell r="G1164">
            <v>45682</v>
          </cell>
          <cell r="H1164">
            <v>0</v>
          </cell>
          <cell r="O1164">
            <v>84544</v>
          </cell>
        </row>
        <row r="1165">
          <cell r="A1165">
            <v>45682</v>
          </cell>
          <cell r="C1165" t="str">
            <v>VENTAS MOSTRADOR</v>
          </cell>
          <cell r="F1165">
            <v>45682</v>
          </cell>
          <cell r="G1165">
            <v>45682</v>
          </cell>
          <cell r="H1165">
            <v>0</v>
          </cell>
          <cell r="O1165">
            <v>54588</v>
          </cell>
        </row>
        <row r="1166">
          <cell r="A1166">
            <v>45682</v>
          </cell>
          <cell r="C1166" t="str">
            <v>VENTAS MOSTRADOR</v>
          </cell>
          <cell r="F1166">
            <v>45682</v>
          </cell>
          <cell r="G1166">
            <v>45682</v>
          </cell>
          <cell r="H1166">
            <v>0</v>
          </cell>
          <cell r="O1166">
            <v>174576</v>
          </cell>
        </row>
        <row r="1167">
          <cell r="A1167">
            <v>45682</v>
          </cell>
          <cell r="C1167" t="str">
            <v>VENTAS MOSTRADOR</v>
          </cell>
          <cell r="F1167">
            <v>45682</v>
          </cell>
          <cell r="G1167">
            <v>45697</v>
          </cell>
          <cell r="H1167">
            <v>2</v>
          </cell>
          <cell r="O1167">
            <v>0</v>
          </cell>
        </row>
        <row r="1168">
          <cell r="A1168">
            <v>45682</v>
          </cell>
          <cell r="C1168" t="str">
            <v>VENTAS MOSTRADOR</v>
          </cell>
          <cell r="F1168">
            <v>45649</v>
          </cell>
          <cell r="G1168">
            <v>45664</v>
          </cell>
          <cell r="H1168">
            <v>21</v>
          </cell>
          <cell r="O1168">
            <v>0</v>
          </cell>
        </row>
        <row r="1169">
          <cell r="A1169">
            <v>45682</v>
          </cell>
          <cell r="C1169" t="str">
            <v>CARLOS ANDRES HERNANDEZ</v>
          </cell>
          <cell r="F1169">
            <v>45682</v>
          </cell>
          <cell r="G1169">
            <v>45682</v>
          </cell>
          <cell r="H1169">
            <v>0</v>
          </cell>
          <cell r="O1169">
            <v>340399</v>
          </cell>
        </row>
        <row r="1170">
          <cell r="A1170">
            <v>45682</v>
          </cell>
          <cell r="C1170" t="str">
            <v>VENTAS MOSTRADOR</v>
          </cell>
          <cell r="F1170">
            <v>45682</v>
          </cell>
          <cell r="G1170">
            <v>45682</v>
          </cell>
          <cell r="H1170">
            <v>0</v>
          </cell>
          <cell r="O1170">
            <v>692430</v>
          </cell>
        </row>
        <row r="1171">
          <cell r="A1171">
            <v>45682</v>
          </cell>
          <cell r="C1171" t="str">
            <v>SEXTO RESTAURANTES SAS</v>
          </cell>
          <cell r="F1171">
            <v>45682</v>
          </cell>
          <cell r="G1171">
            <v>45683</v>
          </cell>
          <cell r="H1171">
            <v>2</v>
          </cell>
          <cell r="O1171">
            <v>533500</v>
          </cell>
        </row>
        <row r="1172">
          <cell r="A1172">
            <v>45682</v>
          </cell>
          <cell r="C1172" t="str">
            <v>LUZ MARINA PELAYO ORTIZ</v>
          </cell>
          <cell r="F1172">
            <v>45682</v>
          </cell>
          <cell r="G1172">
            <v>45683</v>
          </cell>
          <cell r="H1172">
            <v>2</v>
          </cell>
          <cell r="O1172">
            <v>230400</v>
          </cell>
        </row>
        <row r="1173">
          <cell r="A1173">
            <v>45682</v>
          </cell>
          <cell r="C1173" t="str">
            <v>VENTAS MOSTRADOR</v>
          </cell>
          <cell r="F1173">
            <v>45682</v>
          </cell>
          <cell r="G1173">
            <v>45682</v>
          </cell>
          <cell r="H1173">
            <v>0</v>
          </cell>
          <cell r="O1173">
            <v>818161</v>
          </cell>
        </row>
        <row r="1174">
          <cell r="A1174">
            <v>45682</v>
          </cell>
          <cell r="C1174" t="str">
            <v>BENJAMIN  CHAPARRO AMEZQUITA</v>
          </cell>
          <cell r="F1174">
            <v>45681</v>
          </cell>
          <cell r="G1174">
            <v>45682</v>
          </cell>
          <cell r="H1174">
            <v>3</v>
          </cell>
          <cell r="O1174">
            <v>1371500</v>
          </cell>
        </row>
        <row r="1175">
          <cell r="A1175">
            <v>45682</v>
          </cell>
          <cell r="C1175" t="str">
            <v>MESABAR SAS</v>
          </cell>
          <cell r="F1175">
            <v>45675</v>
          </cell>
          <cell r="G1175">
            <v>45683</v>
          </cell>
          <cell r="H1175">
            <v>2</v>
          </cell>
          <cell r="O1175">
            <v>1400000</v>
          </cell>
        </row>
        <row r="1176">
          <cell r="A1176">
            <v>45683</v>
          </cell>
          <cell r="C1176" t="str">
            <v>GSF INVESTMENTS SAS</v>
          </cell>
          <cell r="F1176">
            <v>45678</v>
          </cell>
          <cell r="G1176">
            <v>45679</v>
          </cell>
          <cell r="H1176">
            <v>5</v>
          </cell>
          <cell r="O1176">
            <v>316000</v>
          </cell>
        </row>
        <row r="1177">
          <cell r="A1177">
            <v>45683</v>
          </cell>
          <cell r="C1177" t="str">
            <v>GSF INVESTMENTS SAS</v>
          </cell>
          <cell r="F1177">
            <v>45678</v>
          </cell>
          <cell r="G1177">
            <v>45679</v>
          </cell>
          <cell r="H1177">
            <v>5</v>
          </cell>
          <cell r="O1177">
            <v>393300</v>
          </cell>
        </row>
        <row r="1178">
          <cell r="A1178">
            <v>45683</v>
          </cell>
          <cell r="C1178" t="str">
            <v>GSF INVESTMENTS SAS</v>
          </cell>
          <cell r="F1178">
            <v>45678</v>
          </cell>
          <cell r="G1178">
            <v>45679</v>
          </cell>
          <cell r="H1178">
            <v>5</v>
          </cell>
          <cell r="O1178">
            <v>999994.10400000005</v>
          </cell>
        </row>
        <row r="1179">
          <cell r="A1179">
            <v>45683</v>
          </cell>
          <cell r="C1179" t="str">
            <v>THE NEXT SHOT S.A.S</v>
          </cell>
          <cell r="F1179">
            <v>45678</v>
          </cell>
          <cell r="G1179">
            <v>45679</v>
          </cell>
          <cell r="H1179">
            <v>5</v>
          </cell>
          <cell r="O1179">
            <v>268350</v>
          </cell>
        </row>
        <row r="1180">
          <cell r="A1180">
            <v>45683</v>
          </cell>
          <cell r="C1180" t="str">
            <v>THE NEXT SHOT S.A.S</v>
          </cell>
          <cell r="F1180">
            <v>45682</v>
          </cell>
          <cell r="G1180">
            <v>45683</v>
          </cell>
          <cell r="H1180">
            <v>1</v>
          </cell>
          <cell r="O1180">
            <v>374900</v>
          </cell>
        </row>
        <row r="1181">
          <cell r="A1181">
            <v>45683</v>
          </cell>
          <cell r="C1181" t="str">
            <v>VENTAS MOSTRADOR</v>
          </cell>
          <cell r="F1181">
            <v>45682</v>
          </cell>
          <cell r="G1181">
            <v>45682</v>
          </cell>
          <cell r="H1181">
            <v>0</v>
          </cell>
          <cell r="O1181">
            <v>11820</v>
          </cell>
        </row>
        <row r="1182">
          <cell r="A1182">
            <v>45683</v>
          </cell>
          <cell r="C1182" t="str">
            <v>VENTAS MOSTRADOR</v>
          </cell>
          <cell r="F1182">
            <v>45682</v>
          </cell>
          <cell r="G1182">
            <v>45682</v>
          </cell>
          <cell r="H1182">
            <v>0</v>
          </cell>
          <cell r="O1182">
            <v>40820</v>
          </cell>
        </row>
        <row r="1183">
          <cell r="A1183">
            <v>45683</v>
          </cell>
          <cell r="C1183" t="str">
            <v>VENTAS MOSTRADOR</v>
          </cell>
          <cell r="F1183">
            <v>45682</v>
          </cell>
          <cell r="G1183">
            <v>45682</v>
          </cell>
          <cell r="H1183">
            <v>0</v>
          </cell>
          <cell r="O1183">
            <v>9500</v>
          </cell>
        </row>
        <row r="1184">
          <cell r="A1184">
            <v>45683</v>
          </cell>
          <cell r="C1184" t="str">
            <v>VENTAS MOSTRADOR</v>
          </cell>
          <cell r="F1184">
            <v>45682</v>
          </cell>
          <cell r="G1184">
            <v>45682</v>
          </cell>
          <cell r="H1184">
            <v>0</v>
          </cell>
          <cell r="O1184">
            <v>11300</v>
          </cell>
        </row>
        <row r="1185">
          <cell r="A1185">
            <v>45683</v>
          </cell>
          <cell r="C1185" t="str">
            <v>VENTAS MOSTRADOR</v>
          </cell>
          <cell r="F1185">
            <v>45682</v>
          </cell>
          <cell r="G1185">
            <v>45682</v>
          </cell>
          <cell r="H1185">
            <v>0</v>
          </cell>
          <cell r="O1185">
            <v>12000</v>
          </cell>
        </row>
        <row r="1186">
          <cell r="A1186">
            <v>45683</v>
          </cell>
          <cell r="C1186" t="str">
            <v>VENTAS MOSTRADOR</v>
          </cell>
          <cell r="F1186">
            <v>45682</v>
          </cell>
          <cell r="G1186">
            <v>45682</v>
          </cell>
          <cell r="H1186">
            <v>0</v>
          </cell>
          <cell r="O1186">
            <v>23100</v>
          </cell>
        </row>
        <row r="1187">
          <cell r="A1187">
            <v>45683</v>
          </cell>
          <cell r="C1187" t="str">
            <v>VENTAS MOSTRADOR</v>
          </cell>
          <cell r="F1187">
            <v>45682</v>
          </cell>
          <cell r="G1187">
            <v>45682</v>
          </cell>
          <cell r="H1187">
            <v>0</v>
          </cell>
          <cell r="O1187">
            <v>23950</v>
          </cell>
        </row>
        <row r="1188">
          <cell r="A1188">
            <v>45683</v>
          </cell>
          <cell r="C1188" t="str">
            <v>VENTAS MOSTRADOR</v>
          </cell>
          <cell r="F1188">
            <v>45682</v>
          </cell>
          <cell r="G1188">
            <v>45682</v>
          </cell>
          <cell r="H1188">
            <v>0</v>
          </cell>
          <cell r="O1188">
            <v>24736</v>
          </cell>
        </row>
        <row r="1189">
          <cell r="A1189">
            <v>45683</v>
          </cell>
          <cell r="C1189" t="str">
            <v>VENTAS MOSTRADOR</v>
          </cell>
          <cell r="F1189">
            <v>45682</v>
          </cell>
          <cell r="G1189">
            <v>45682</v>
          </cell>
          <cell r="H1189">
            <v>0</v>
          </cell>
          <cell r="O1189">
            <v>25040</v>
          </cell>
        </row>
        <row r="1190">
          <cell r="A1190">
            <v>45683</v>
          </cell>
          <cell r="C1190" t="str">
            <v>VENTAS MOSTRADOR</v>
          </cell>
          <cell r="F1190">
            <v>45682</v>
          </cell>
          <cell r="G1190">
            <v>45682</v>
          </cell>
          <cell r="H1190">
            <v>0</v>
          </cell>
          <cell r="O1190">
            <v>28000</v>
          </cell>
        </row>
        <row r="1191">
          <cell r="A1191">
            <v>45683</v>
          </cell>
          <cell r="C1191" t="str">
            <v>VENTAS MOSTRADOR</v>
          </cell>
          <cell r="F1191">
            <v>45682</v>
          </cell>
          <cell r="G1191">
            <v>45682</v>
          </cell>
          <cell r="H1191">
            <v>0</v>
          </cell>
          <cell r="O1191">
            <v>37800</v>
          </cell>
        </row>
        <row r="1192">
          <cell r="A1192">
            <v>45683</v>
          </cell>
          <cell r="C1192" t="str">
            <v>VENTAS MOSTRADOR</v>
          </cell>
          <cell r="F1192">
            <v>45682</v>
          </cell>
          <cell r="G1192">
            <v>45682</v>
          </cell>
          <cell r="H1192">
            <v>0</v>
          </cell>
          <cell r="O1192">
            <v>50000</v>
          </cell>
        </row>
        <row r="1193">
          <cell r="A1193">
            <v>45683</v>
          </cell>
          <cell r="C1193" t="str">
            <v>VENTAS MOSTRADOR</v>
          </cell>
          <cell r="F1193">
            <v>45682</v>
          </cell>
          <cell r="G1193">
            <v>45682</v>
          </cell>
          <cell r="H1193">
            <v>0</v>
          </cell>
          <cell r="O1193">
            <v>50420</v>
          </cell>
        </row>
        <row r="1194">
          <cell r="A1194">
            <v>45683</v>
          </cell>
          <cell r="C1194" t="str">
            <v>VENTAS MOSTRADOR</v>
          </cell>
          <cell r="F1194">
            <v>45682</v>
          </cell>
          <cell r="G1194">
            <v>45682</v>
          </cell>
          <cell r="H1194">
            <v>0</v>
          </cell>
          <cell r="O1194">
            <v>54012</v>
          </cell>
        </row>
        <row r="1195">
          <cell r="A1195">
            <v>45683</v>
          </cell>
          <cell r="C1195" t="str">
            <v>VENTAS MOSTRADOR</v>
          </cell>
          <cell r="F1195">
            <v>45682</v>
          </cell>
          <cell r="G1195">
            <v>45682</v>
          </cell>
          <cell r="H1195">
            <v>0</v>
          </cell>
          <cell r="O1195">
            <v>57720</v>
          </cell>
        </row>
        <row r="1196">
          <cell r="A1196">
            <v>45683</v>
          </cell>
          <cell r="C1196" t="str">
            <v>VENTAS MOSTRADOR</v>
          </cell>
          <cell r="F1196">
            <v>45682</v>
          </cell>
          <cell r="G1196">
            <v>45682</v>
          </cell>
          <cell r="H1196">
            <v>0</v>
          </cell>
          <cell r="O1196">
            <v>72432</v>
          </cell>
        </row>
        <row r="1197">
          <cell r="A1197">
            <v>45683</v>
          </cell>
          <cell r="C1197" t="str">
            <v>CARLOS ANDRES MARTINEZ HERNANDEZ</v>
          </cell>
          <cell r="F1197">
            <v>45682</v>
          </cell>
          <cell r="G1197">
            <v>45682</v>
          </cell>
          <cell r="H1197">
            <v>0</v>
          </cell>
          <cell r="O1197">
            <v>212750</v>
          </cell>
        </row>
        <row r="1198">
          <cell r="A1198">
            <v>45683</v>
          </cell>
          <cell r="C1198" t="str">
            <v>VENTAS MOSTRADOR</v>
          </cell>
          <cell r="F1198">
            <v>45682</v>
          </cell>
          <cell r="G1198">
            <v>45682</v>
          </cell>
          <cell r="H1198">
            <v>0</v>
          </cell>
          <cell r="O1198">
            <v>340510</v>
          </cell>
        </row>
        <row r="1199">
          <cell r="A1199">
            <v>45683</v>
          </cell>
          <cell r="C1199" t="str">
            <v>VENTAS MOSTRADOR</v>
          </cell>
          <cell r="F1199">
            <v>45682</v>
          </cell>
          <cell r="G1199">
            <v>45682</v>
          </cell>
          <cell r="H1199">
            <v>0</v>
          </cell>
          <cell r="O1199">
            <v>11796</v>
          </cell>
        </row>
        <row r="1200">
          <cell r="A1200">
            <v>45683</v>
          </cell>
          <cell r="C1200" t="str">
            <v>VENTAS MOSTRADOR</v>
          </cell>
          <cell r="F1200">
            <v>45682</v>
          </cell>
          <cell r="G1200">
            <v>45682</v>
          </cell>
          <cell r="H1200">
            <v>0</v>
          </cell>
          <cell r="O1200">
            <v>48484</v>
          </cell>
        </row>
        <row r="1201">
          <cell r="A1201">
            <v>45683</v>
          </cell>
          <cell r="C1201" t="str">
            <v>VENTAS MOSTRADOR</v>
          </cell>
          <cell r="F1201">
            <v>45682</v>
          </cell>
          <cell r="G1201">
            <v>45682</v>
          </cell>
          <cell r="H1201">
            <v>0</v>
          </cell>
          <cell r="O1201">
            <v>90584</v>
          </cell>
        </row>
        <row r="1202">
          <cell r="A1202">
            <v>45683</v>
          </cell>
          <cell r="C1202" t="str">
            <v>VENTAS MOSTRADOR</v>
          </cell>
          <cell r="F1202">
            <v>45682</v>
          </cell>
          <cell r="G1202">
            <v>45682</v>
          </cell>
          <cell r="H1202">
            <v>0</v>
          </cell>
          <cell r="O1202">
            <v>19170</v>
          </cell>
        </row>
        <row r="1203">
          <cell r="A1203">
            <v>45683</v>
          </cell>
          <cell r="C1203" t="str">
            <v>VENTAS MOSTRADOR</v>
          </cell>
          <cell r="F1203">
            <v>45682</v>
          </cell>
          <cell r="G1203">
            <v>45682</v>
          </cell>
          <cell r="H1203">
            <v>0</v>
          </cell>
          <cell r="O1203">
            <v>146468</v>
          </cell>
        </row>
        <row r="1204">
          <cell r="A1204">
            <v>45683</v>
          </cell>
          <cell r="C1204" t="str">
            <v>VENTAS MOSTRADOR</v>
          </cell>
          <cell r="F1204">
            <v>45682</v>
          </cell>
          <cell r="G1204">
            <v>45682</v>
          </cell>
          <cell r="H1204">
            <v>0</v>
          </cell>
          <cell r="O1204">
            <v>50840</v>
          </cell>
        </row>
        <row r="1205">
          <cell r="A1205">
            <v>45683</v>
          </cell>
          <cell r="C1205" t="str">
            <v>VENTAS MOSTRADOR</v>
          </cell>
          <cell r="F1205">
            <v>45683</v>
          </cell>
          <cell r="G1205">
            <v>45683</v>
          </cell>
          <cell r="H1205">
            <v>0</v>
          </cell>
          <cell r="O1205">
            <v>2176558</v>
          </cell>
        </row>
        <row r="1206">
          <cell r="A1206">
            <v>45683</v>
          </cell>
          <cell r="C1206" t="str">
            <v>VENTAS MOSTRADOR</v>
          </cell>
          <cell r="F1206">
            <v>45683</v>
          </cell>
          <cell r="G1206">
            <v>45683</v>
          </cell>
          <cell r="H1206">
            <v>0</v>
          </cell>
          <cell r="O1206">
            <v>3548030</v>
          </cell>
        </row>
        <row r="1207">
          <cell r="A1207">
            <v>45684</v>
          </cell>
          <cell r="C1207" t="str">
            <v>VENTAS MOSTRADOR</v>
          </cell>
          <cell r="F1207">
            <v>45684</v>
          </cell>
          <cell r="G1207">
            <v>45684</v>
          </cell>
          <cell r="H1207">
            <v>0</v>
          </cell>
          <cell r="O1207">
            <v>2294918</v>
          </cell>
        </row>
        <row r="1208">
          <cell r="A1208">
            <v>45684</v>
          </cell>
          <cell r="C1208" t="str">
            <v>VENTAS MOSTRADOR</v>
          </cell>
          <cell r="F1208">
            <v>45684</v>
          </cell>
          <cell r="G1208">
            <v>45684</v>
          </cell>
          <cell r="H1208">
            <v>0</v>
          </cell>
          <cell r="O1208">
            <v>1529020</v>
          </cell>
        </row>
        <row r="1209">
          <cell r="A1209">
            <v>45684</v>
          </cell>
          <cell r="C1209" t="str">
            <v>ROBINFOOD COLOMBIA SAS</v>
          </cell>
          <cell r="F1209">
            <v>45652.236400462964</v>
          </cell>
          <cell r="G1209">
            <v>45682.236157407409</v>
          </cell>
          <cell r="H1209">
            <v>0</v>
          </cell>
          <cell r="O1209">
            <v>209438</v>
          </cell>
        </row>
        <row r="1210">
          <cell r="A1210">
            <v>45684</v>
          </cell>
          <cell r="C1210" t="str">
            <v>MOYSER SAS</v>
          </cell>
          <cell r="F1210">
            <v>45684</v>
          </cell>
          <cell r="G1210">
            <v>45685</v>
          </cell>
          <cell r="H1210">
            <v>0</v>
          </cell>
          <cell r="O1210">
            <v>2123650</v>
          </cell>
        </row>
        <row r="1211">
          <cell r="A1211">
            <v>45684</v>
          </cell>
          <cell r="C1211" t="str">
            <v>VENTAS MOSTRADOR</v>
          </cell>
          <cell r="F1211">
            <v>45684</v>
          </cell>
          <cell r="G1211">
            <v>45684</v>
          </cell>
          <cell r="H1211">
            <v>0</v>
          </cell>
          <cell r="O1211">
            <v>39150200</v>
          </cell>
        </row>
        <row r="1212">
          <cell r="A1212">
            <v>45684</v>
          </cell>
          <cell r="C1212" t="str">
            <v>DOROTEA PARRILLA BAR SAS</v>
          </cell>
          <cell r="F1212">
            <v>45684</v>
          </cell>
          <cell r="G1212">
            <v>45688</v>
          </cell>
          <cell r="H1212">
            <v>-3</v>
          </cell>
          <cell r="O1212">
            <v>2287350</v>
          </cell>
        </row>
        <row r="1213">
          <cell r="A1213">
            <v>45684</v>
          </cell>
          <cell r="C1213" t="str">
            <v>ALIMENTOS BRIKO SAS</v>
          </cell>
          <cell r="F1213">
            <v>45684</v>
          </cell>
          <cell r="G1213">
            <v>45685</v>
          </cell>
          <cell r="H1213">
            <v>0</v>
          </cell>
          <cell r="O1213">
            <v>674000</v>
          </cell>
        </row>
        <row r="1214">
          <cell r="A1214">
            <v>45684</v>
          </cell>
          <cell r="C1214" t="str">
            <v>DOROTEA PARRILA SAS</v>
          </cell>
          <cell r="F1214">
            <v>45684</v>
          </cell>
          <cell r="G1214">
            <v>45685</v>
          </cell>
          <cell r="H1214">
            <v>0</v>
          </cell>
          <cell r="O1214">
            <v>38650</v>
          </cell>
        </row>
        <row r="1215">
          <cell r="A1215">
            <v>45684</v>
          </cell>
          <cell r="C1215" t="str">
            <v>DOROTEA PARRILA SAS</v>
          </cell>
          <cell r="F1215">
            <v>45684</v>
          </cell>
          <cell r="G1215">
            <v>45685</v>
          </cell>
          <cell r="H1215">
            <v>0</v>
          </cell>
          <cell r="O1215">
            <v>14250</v>
          </cell>
        </row>
        <row r="1216">
          <cell r="A1216">
            <v>45684</v>
          </cell>
          <cell r="C1216" t="str">
            <v>DOROTEA PARRILA SAS</v>
          </cell>
          <cell r="F1216">
            <v>45684</v>
          </cell>
          <cell r="G1216">
            <v>45685</v>
          </cell>
          <cell r="H1216">
            <v>0</v>
          </cell>
          <cell r="O1216">
            <v>616400</v>
          </cell>
        </row>
        <row r="1217">
          <cell r="A1217">
            <v>45684</v>
          </cell>
          <cell r="C1217" t="str">
            <v>CARMEN ALICIA URQUIJO GAITAN</v>
          </cell>
          <cell r="F1217">
            <v>45684</v>
          </cell>
          <cell r="G1217">
            <v>45685</v>
          </cell>
          <cell r="H1217">
            <v>0</v>
          </cell>
          <cell r="O1217">
            <v>164250</v>
          </cell>
        </row>
        <row r="1218">
          <cell r="A1218">
            <v>45684</v>
          </cell>
          <cell r="C1218" t="str">
            <v>GRUPO ARTAK S.A.S</v>
          </cell>
          <cell r="F1218">
            <v>45659</v>
          </cell>
          <cell r="G1218">
            <v>45689</v>
          </cell>
          <cell r="H1218">
            <v>-4</v>
          </cell>
          <cell r="O1218">
            <v>507600</v>
          </cell>
        </row>
        <row r="1219">
          <cell r="A1219">
            <v>45684</v>
          </cell>
          <cell r="C1219" t="str">
            <v>GRUPO ARTAK S.A.S</v>
          </cell>
          <cell r="F1219">
            <v>45660</v>
          </cell>
          <cell r="G1219">
            <v>45690</v>
          </cell>
          <cell r="H1219">
            <v>-5</v>
          </cell>
          <cell r="O1219">
            <v>1489600</v>
          </cell>
        </row>
        <row r="1220">
          <cell r="A1220">
            <v>45684</v>
          </cell>
          <cell r="C1220" t="str">
            <v>GRUPO ARTAK S.A.S</v>
          </cell>
          <cell r="F1220">
            <v>45661</v>
          </cell>
          <cell r="G1220">
            <v>45691</v>
          </cell>
          <cell r="H1220">
            <v>-6</v>
          </cell>
          <cell r="O1220">
            <v>876700</v>
          </cell>
        </row>
        <row r="1221">
          <cell r="A1221">
            <v>45684</v>
          </cell>
          <cell r="C1221" t="str">
            <v>GRUPO ARTAK S.A.S</v>
          </cell>
          <cell r="F1221">
            <v>45664</v>
          </cell>
          <cell r="G1221">
            <v>45694</v>
          </cell>
          <cell r="H1221">
            <v>-9</v>
          </cell>
          <cell r="O1221">
            <v>58900</v>
          </cell>
        </row>
        <row r="1222">
          <cell r="A1222">
            <v>45684</v>
          </cell>
          <cell r="C1222" t="str">
            <v>GRUPO ARTAK S.A.S</v>
          </cell>
          <cell r="F1222">
            <v>45665</v>
          </cell>
          <cell r="G1222">
            <v>45695</v>
          </cell>
          <cell r="H1222">
            <v>-10</v>
          </cell>
          <cell r="O1222">
            <v>58900</v>
          </cell>
        </row>
        <row r="1223">
          <cell r="A1223">
            <v>45684</v>
          </cell>
          <cell r="C1223" t="str">
            <v>GRUPO ARTAK S.A.S</v>
          </cell>
          <cell r="F1223">
            <v>45665</v>
          </cell>
          <cell r="G1223">
            <v>45695</v>
          </cell>
          <cell r="H1223">
            <v>-10</v>
          </cell>
          <cell r="O1223">
            <v>57900</v>
          </cell>
        </row>
        <row r="1224">
          <cell r="A1224">
            <v>45684</v>
          </cell>
          <cell r="C1224" t="str">
            <v>GRUPO ARTAK S.A.S</v>
          </cell>
          <cell r="F1224">
            <v>45665</v>
          </cell>
          <cell r="G1224">
            <v>45695</v>
          </cell>
          <cell r="H1224">
            <v>-10</v>
          </cell>
          <cell r="O1224">
            <v>640200</v>
          </cell>
        </row>
        <row r="1225">
          <cell r="A1225">
            <v>45684</v>
          </cell>
          <cell r="C1225" t="str">
            <v>GRUPO ARTAK S.A.S</v>
          </cell>
          <cell r="F1225">
            <v>45666</v>
          </cell>
          <cell r="G1225">
            <v>45696</v>
          </cell>
          <cell r="H1225">
            <v>-11</v>
          </cell>
          <cell r="O1225">
            <v>556200</v>
          </cell>
        </row>
        <row r="1226">
          <cell r="A1226">
            <v>45684</v>
          </cell>
          <cell r="C1226" t="str">
            <v>GRUPO ARTAK S.A.S</v>
          </cell>
          <cell r="F1226">
            <v>45666</v>
          </cell>
          <cell r="G1226">
            <v>45696</v>
          </cell>
          <cell r="H1226">
            <v>-11</v>
          </cell>
          <cell r="O1226">
            <v>105300</v>
          </cell>
        </row>
        <row r="1227">
          <cell r="A1227">
            <v>45684</v>
          </cell>
          <cell r="C1227" t="str">
            <v>GRUPO ARTAK S.A.S</v>
          </cell>
          <cell r="F1227">
            <v>45666</v>
          </cell>
          <cell r="G1227">
            <v>45696</v>
          </cell>
          <cell r="H1227">
            <v>-11</v>
          </cell>
          <cell r="O1227">
            <v>114900</v>
          </cell>
        </row>
        <row r="1228">
          <cell r="A1228">
            <v>45684</v>
          </cell>
          <cell r="C1228" t="str">
            <v>GRUPO ARTAK S.A.S</v>
          </cell>
          <cell r="F1228">
            <v>45668</v>
          </cell>
          <cell r="G1228">
            <v>45698</v>
          </cell>
          <cell r="H1228">
            <v>-13</v>
          </cell>
          <cell r="O1228">
            <v>58900</v>
          </cell>
        </row>
        <row r="1229">
          <cell r="A1229">
            <v>45684</v>
          </cell>
          <cell r="C1229" t="str">
            <v>GRUPO ARTAK S.A.S</v>
          </cell>
          <cell r="F1229">
            <v>45668</v>
          </cell>
          <cell r="G1229">
            <v>45698</v>
          </cell>
          <cell r="H1229">
            <v>-13</v>
          </cell>
          <cell r="O1229">
            <v>157700</v>
          </cell>
        </row>
        <row r="1230">
          <cell r="A1230">
            <v>45684</v>
          </cell>
          <cell r="C1230" t="str">
            <v>GRUPO ARTAK S.A.S</v>
          </cell>
          <cell r="F1230">
            <v>45670</v>
          </cell>
          <cell r="G1230">
            <v>45700</v>
          </cell>
          <cell r="H1230">
            <v>-15</v>
          </cell>
          <cell r="O1230">
            <v>1230600</v>
          </cell>
        </row>
        <row r="1231">
          <cell r="A1231">
            <v>45684</v>
          </cell>
          <cell r="C1231" t="str">
            <v>FRUTIVER 1A S.A.S</v>
          </cell>
          <cell r="F1231">
            <v>45656</v>
          </cell>
          <cell r="G1231">
            <v>45676</v>
          </cell>
          <cell r="H1231">
            <v>9</v>
          </cell>
          <cell r="O1231">
            <v>1105553.9790000001</v>
          </cell>
        </row>
        <row r="1232">
          <cell r="A1232">
            <v>45684</v>
          </cell>
          <cell r="C1232" t="str">
            <v>INVERSIONES EL CARNAL SAS</v>
          </cell>
          <cell r="F1232">
            <v>45677</v>
          </cell>
          <cell r="G1232">
            <v>45685</v>
          </cell>
          <cell r="H1232">
            <v>0</v>
          </cell>
          <cell r="O1232">
            <v>10770345.403200001</v>
          </cell>
        </row>
        <row r="1233">
          <cell r="A1233">
            <v>45684</v>
          </cell>
          <cell r="C1233" t="str">
            <v>INVERSIONES EL CARNAL SAS</v>
          </cell>
          <cell r="F1233">
            <v>45678</v>
          </cell>
          <cell r="G1233">
            <v>45686</v>
          </cell>
          <cell r="H1233">
            <v>-1</v>
          </cell>
          <cell r="O1233">
            <v>15167107.137599999</v>
          </cell>
        </row>
        <row r="1234">
          <cell r="A1234">
            <v>45684</v>
          </cell>
          <cell r="C1234" t="str">
            <v>INVERSIONES EL CARNAL SAS</v>
          </cell>
          <cell r="F1234">
            <v>45679</v>
          </cell>
          <cell r="G1234">
            <v>45687</v>
          </cell>
          <cell r="H1234">
            <v>-2</v>
          </cell>
          <cell r="O1234">
            <v>14019517.908</v>
          </cell>
        </row>
        <row r="1235">
          <cell r="A1235">
            <v>45684</v>
          </cell>
          <cell r="C1235" t="str">
            <v>INVERSIONES EL CARNAL SAS</v>
          </cell>
          <cell r="F1235">
            <v>45680</v>
          </cell>
          <cell r="G1235">
            <v>45688</v>
          </cell>
          <cell r="H1235">
            <v>-3</v>
          </cell>
          <cell r="O1235">
            <v>12855795.746400001</v>
          </cell>
        </row>
        <row r="1236">
          <cell r="A1236">
            <v>45684</v>
          </cell>
          <cell r="C1236" t="str">
            <v>INVERSIONES EL CARNAL SAS</v>
          </cell>
          <cell r="F1236">
            <v>45681</v>
          </cell>
          <cell r="G1236">
            <v>45689</v>
          </cell>
          <cell r="H1236">
            <v>-4</v>
          </cell>
          <cell r="O1236">
            <v>15143445.504000001</v>
          </cell>
        </row>
        <row r="1237">
          <cell r="A1237">
            <v>45684</v>
          </cell>
          <cell r="C1237" t="str">
            <v>INVERSIONES EL CARNAL SAS</v>
          </cell>
          <cell r="F1237">
            <v>45682</v>
          </cell>
          <cell r="G1237">
            <v>45690</v>
          </cell>
          <cell r="H1237">
            <v>-5</v>
          </cell>
          <cell r="O1237">
            <v>12212629.524</v>
          </cell>
        </row>
        <row r="1238">
          <cell r="A1238">
            <v>45684</v>
          </cell>
          <cell r="C1238" t="str">
            <v>POLA Y TEJO SAS</v>
          </cell>
          <cell r="F1238">
            <v>45671</v>
          </cell>
          <cell r="G1238">
            <v>45686</v>
          </cell>
          <cell r="H1238">
            <v>-1</v>
          </cell>
          <cell r="O1238">
            <v>1300000</v>
          </cell>
        </row>
        <row r="1239">
          <cell r="A1239">
            <v>45684</v>
          </cell>
          <cell r="C1239" t="str">
            <v>SMILE BOGOTA SAS</v>
          </cell>
          <cell r="F1239">
            <v>45681</v>
          </cell>
          <cell r="G1239">
            <v>45696</v>
          </cell>
          <cell r="H1239">
            <v>3</v>
          </cell>
          <cell r="O1239">
            <v>284350</v>
          </cell>
        </row>
        <row r="1240">
          <cell r="A1240">
            <v>45684</v>
          </cell>
          <cell r="C1240" t="str">
            <v>SMILE BOGOTA SAS</v>
          </cell>
          <cell r="F1240">
            <v>45682</v>
          </cell>
          <cell r="G1240">
            <v>45697</v>
          </cell>
          <cell r="H1240">
            <v>2</v>
          </cell>
          <cell r="O1240">
            <v>147650</v>
          </cell>
        </row>
        <row r="1241">
          <cell r="A1241">
            <v>45684</v>
          </cell>
          <cell r="C1241" t="str">
            <v>PACIFIC SEA FOOD S A S</v>
          </cell>
          <cell r="F1241">
            <v>45649</v>
          </cell>
          <cell r="G1241">
            <v>45664</v>
          </cell>
          <cell r="H1241">
            <v>21</v>
          </cell>
          <cell r="O1241">
            <v>3931200</v>
          </cell>
        </row>
        <row r="1242">
          <cell r="A1242">
            <v>45684</v>
          </cell>
          <cell r="C1242" t="str">
            <v>ABEL Y SOFIA SAS</v>
          </cell>
          <cell r="F1242">
            <v>45630</v>
          </cell>
          <cell r="G1242">
            <v>45660</v>
          </cell>
          <cell r="H1242">
            <v>25</v>
          </cell>
          <cell r="O1242">
            <v>143500</v>
          </cell>
        </row>
        <row r="1243">
          <cell r="A1243">
            <v>45684</v>
          </cell>
          <cell r="C1243" t="str">
            <v>ABEL Y SOFIA SAS</v>
          </cell>
          <cell r="F1243">
            <v>45639</v>
          </cell>
          <cell r="G1243">
            <v>45669</v>
          </cell>
          <cell r="H1243">
            <v>16</v>
          </cell>
          <cell r="O1243">
            <v>788800</v>
          </cell>
        </row>
        <row r="1244">
          <cell r="A1244">
            <v>45684</v>
          </cell>
          <cell r="C1244" t="str">
            <v>ABEL Y SOFIA SAS</v>
          </cell>
          <cell r="F1244">
            <v>45644</v>
          </cell>
          <cell r="G1244">
            <v>45674</v>
          </cell>
          <cell r="H1244">
            <v>11</v>
          </cell>
          <cell r="O1244">
            <v>257650</v>
          </cell>
        </row>
        <row r="1245">
          <cell r="A1245">
            <v>45684</v>
          </cell>
          <cell r="C1245" t="str">
            <v>ABEL Y SOFIA SAS</v>
          </cell>
          <cell r="F1245">
            <v>45650</v>
          </cell>
          <cell r="G1245">
            <v>45680</v>
          </cell>
          <cell r="H1245">
            <v>5</v>
          </cell>
          <cell r="O1245">
            <v>245050</v>
          </cell>
        </row>
        <row r="1246">
          <cell r="A1246">
            <v>45684</v>
          </cell>
          <cell r="C1246" t="str">
            <v>ABEL Y SOFIA SAS</v>
          </cell>
          <cell r="F1246">
            <v>45629</v>
          </cell>
          <cell r="G1246">
            <v>45659</v>
          </cell>
          <cell r="H1246">
            <v>26</v>
          </cell>
          <cell r="O1246">
            <v>660310</v>
          </cell>
        </row>
        <row r="1247">
          <cell r="A1247">
            <v>45684</v>
          </cell>
          <cell r="C1247" t="str">
            <v>ABEL Y SOFIA SAS</v>
          </cell>
          <cell r="F1247">
            <v>45633</v>
          </cell>
          <cell r="G1247">
            <v>45663</v>
          </cell>
          <cell r="H1247">
            <v>22</v>
          </cell>
          <cell r="O1247">
            <v>181450</v>
          </cell>
        </row>
        <row r="1248">
          <cell r="A1248">
            <v>45684</v>
          </cell>
          <cell r="C1248" t="str">
            <v>ABEL Y SOFIA SAS</v>
          </cell>
          <cell r="F1248">
            <v>45639</v>
          </cell>
          <cell r="G1248">
            <v>45669</v>
          </cell>
          <cell r="H1248">
            <v>16</v>
          </cell>
          <cell r="O1248">
            <v>251100</v>
          </cell>
        </row>
        <row r="1249">
          <cell r="A1249">
            <v>45684</v>
          </cell>
          <cell r="C1249" t="str">
            <v>ABEL Y SOFIA SAS</v>
          </cell>
          <cell r="F1249">
            <v>45647</v>
          </cell>
          <cell r="G1249">
            <v>45677</v>
          </cell>
          <cell r="H1249">
            <v>8</v>
          </cell>
          <cell r="O1249">
            <v>397700</v>
          </cell>
        </row>
        <row r="1250">
          <cell r="A1250">
            <v>45684</v>
          </cell>
          <cell r="C1250" t="str">
            <v>ABEL Y SOFIA SAS</v>
          </cell>
          <cell r="F1250">
            <v>45647</v>
          </cell>
          <cell r="G1250">
            <v>45677</v>
          </cell>
          <cell r="H1250">
            <v>8</v>
          </cell>
          <cell r="O1250">
            <v>20000</v>
          </cell>
        </row>
        <row r="1251">
          <cell r="A1251">
            <v>45684</v>
          </cell>
          <cell r="C1251" t="str">
            <v>ABEL Y SOFIA SAS</v>
          </cell>
          <cell r="F1251">
            <v>45625</v>
          </cell>
          <cell r="G1251">
            <v>45655</v>
          </cell>
          <cell r="H1251">
            <v>30</v>
          </cell>
          <cell r="O1251">
            <v>3505200</v>
          </cell>
        </row>
        <row r="1252">
          <cell r="A1252">
            <v>45684</v>
          </cell>
          <cell r="C1252" t="str">
            <v>ABEL Y SOFIA SAS</v>
          </cell>
          <cell r="F1252">
            <v>45628</v>
          </cell>
          <cell r="G1252">
            <v>45658</v>
          </cell>
          <cell r="H1252">
            <v>27</v>
          </cell>
          <cell r="O1252">
            <v>954600</v>
          </cell>
        </row>
        <row r="1253">
          <cell r="A1253">
            <v>45684</v>
          </cell>
          <cell r="C1253" t="str">
            <v>ABEL Y SOFIA SAS</v>
          </cell>
          <cell r="F1253">
            <v>45628</v>
          </cell>
          <cell r="G1253">
            <v>45658</v>
          </cell>
          <cell r="H1253">
            <v>27</v>
          </cell>
          <cell r="O1253">
            <v>4434255.8634000001</v>
          </cell>
        </row>
        <row r="1254">
          <cell r="A1254">
            <v>45684</v>
          </cell>
          <cell r="C1254" t="str">
            <v>ABEL Y SOFIA SAS</v>
          </cell>
          <cell r="F1254">
            <v>45630</v>
          </cell>
          <cell r="G1254">
            <v>45660</v>
          </cell>
          <cell r="H1254">
            <v>25</v>
          </cell>
          <cell r="O1254">
            <v>3890800</v>
          </cell>
        </row>
        <row r="1255">
          <cell r="A1255">
            <v>45684</v>
          </cell>
          <cell r="C1255" t="str">
            <v>ABEL Y SOFIA SAS</v>
          </cell>
          <cell r="F1255">
            <v>45631</v>
          </cell>
          <cell r="G1255">
            <v>45661</v>
          </cell>
          <cell r="H1255">
            <v>24</v>
          </cell>
          <cell r="O1255">
            <v>1370850</v>
          </cell>
        </row>
        <row r="1256">
          <cell r="A1256">
            <v>45684</v>
          </cell>
          <cell r="C1256" t="str">
            <v>ABEL Y SOFIA SAS</v>
          </cell>
          <cell r="F1256">
            <v>45632</v>
          </cell>
          <cell r="G1256">
            <v>45662</v>
          </cell>
          <cell r="H1256">
            <v>23</v>
          </cell>
          <cell r="O1256">
            <v>113000</v>
          </cell>
        </row>
        <row r="1257">
          <cell r="A1257">
            <v>45684</v>
          </cell>
          <cell r="C1257" t="str">
            <v>ABEL Y SOFIA SAS</v>
          </cell>
          <cell r="F1257">
            <v>45632</v>
          </cell>
          <cell r="G1257">
            <v>45662</v>
          </cell>
          <cell r="H1257">
            <v>23</v>
          </cell>
          <cell r="O1257">
            <v>195250</v>
          </cell>
        </row>
        <row r="1258">
          <cell r="A1258">
            <v>45684</v>
          </cell>
          <cell r="C1258" t="str">
            <v>ABEL Y SOFIA SAS</v>
          </cell>
          <cell r="F1258">
            <v>45633</v>
          </cell>
          <cell r="G1258">
            <v>45663</v>
          </cell>
          <cell r="H1258">
            <v>22</v>
          </cell>
          <cell r="O1258">
            <v>5090537.5619999999</v>
          </cell>
        </row>
        <row r="1259">
          <cell r="A1259">
            <v>45684</v>
          </cell>
          <cell r="C1259" t="str">
            <v>ABEL Y SOFIA SAS</v>
          </cell>
          <cell r="F1259">
            <v>45636</v>
          </cell>
          <cell r="G1259">
            <v>45666</v>
          </cell>
          <cell r="H1259">
            <v>19</v>
          </cell>
          <cell r="O1259">
            <v>3362800</v>
          </cell>
        </row>
        <row r="1260">
          <cell r="A1260">
            <v>45684</v>
          </cell>
          <cell r="C1260" t="str">
            <v>ABEL Y SOFIA SAS</v>
          </cell>
          <cell r="F1260">
            <v>45637</v>
          </cell>
          <cell r="G1260">
            <v>45667</v>
          </cell>
          <cell r="H1260">
            <v>18</v>
          </cell>
          <cell r="O1260">
            <v>1217550</v>
          </cell>
        </row>
        <row r="1261">
          <cell r="A1261">
            <v>45684</v>
          </cell>
          <cell r="C1261" t="str">
            <v>ABEL Y SOFIA SAS</v>
          </cell>
          <cell r="F1261">
            <v>45638</v>
          </cell>
          <cell r="G1261">
            <v>45668</v>
          </cell>
          <cell r="H1261">
            <v>17</v>
          </cell>
          <cell r="O1261">
            <v>910702</v>
          </cell>
        </row>
        <row r="1262">
          <cell r="A1262">
            <v>45684</v>
          </cell>
          <cell r="C1262" t="str">
            <v>ABEL Y SOFIA SAS</v>
          </cell>
          <cell r="F1262">
            <v>45639</v>
          </cell>
          <cell r="G1262">
            <v>45669</v>
          </cell>
          <cell r="H1262">
            <v>16</v>
          </cell>
          <cell r="O1262">
            <v>4820759.0880000005</v>
          </cell>
        </row>
        <row r="1263">
          <cell r="A1263">
            <v>45684</v>
          </cell>
          <cell r="C1263" t="str">
            <v>ABEL Y SOFIA SAS</v>
          </cell>
          <cell r="F1263">
            <v>45639</v>
          </cell>
          <cell r="G1263">
            <v>45669</v>
          </cell>
          <cell r="H1263">
            <v>16</v>
          </cell>
          <cell r="O1263">
            <v>78000</v>
          </cell>
        </row>
        <row r="1264">
          <cell r="A1264">
            <v>45684</v>
          </cell>
          <cell r="C1264" t="str">
            <v>ABEL Y SOFIA SAS</v>
          </cell>
          <cell r="F1264">
            <v>45640</v>
          </cell>
          <cell r="G1264">
            <v>45670</v>
          </cell>
          <cell r="H1264">
            <v>15</v>
          </cell>
          <cell r="O1264">
            <v>950000</v>
          </cell>
        </row>
        <row r="1265">
          <cell r="A1265">
            <v>45684</v>
          </cell>
          <cell r="C1265" t="str">
            <v>ABEL Y SOFIA SAS</v>
          </cell>
          <cell r="F1265">
            <v>45640</v>
          </cell>
          <cell r="G1265">
            <v>45670</v>
          </cell>
          <cell r="H1265">
            <v>15</v>
          </cell>
          <cell r="O1265">
            <v>1791300</v>
          </cell>
        </row>
        <row r="1266">
          <cell r="A1266">
            <v>45684</v>
          </cell>
          <cell r="C1266" t="str">
            <v>ABEL Y SOFIA SAS</v>
          </cell>
          <cell r="F1266">
            <v>45642</v>
          </cell>
          <cell r="G1266">
            <v>45672</v>
          </cell>
          <cell r="H1266">
            <v>13</v>
          </cell>
          <cell r="O1266">
            <v>3375200</v>
          </cell>
        </row>
        <row r="1267">
          <cell r="A1267">
            <v>45684</v>
          </cell>
          <cell r="C1267" t="str">
            <v>ABEL Y SOFIA SAS</v>
          </cell>
          <cell r="F1267">
            <v>45643</v>
          </cell>
          <cell r="G1267">
            <v>45673</v>
          </cell>
          <cell r="H1267">
            <v>12</v>
          </cell>
          <cell r="O1267">
            <v>95850</v>
          </cell>
        </row>
        <row r="1268">
          <cell r="A1268">
            <v>45684</v>
          </cell>
          <cell r="C1268" t="str">
            <v>ABEL Y SOFIA SAS</v>
          </cell>
          <cell r="F1268">
            <v>45643</v>
          </cell>
          <cell r="G1268">
            <v>45673</v>
          </cell>
          <cell r="H1268">
            <v>12</v>
          </cell>
          <cell r="O1268">
            <v>2261600</v>
          </cell>
        </row>
        <row r="1269">
          <cell r="A1269">
            <v>45684</v>
          </cell>
          <cell r="C1269" t="str">
            <v>ABEL Y SOFIA SAS</v>
          </cell>
          <cell r="F1269">
            <v>45644</v>
          </cell>
          <cell r="G1269">
            <v>45674</v>
          </cell>
          <cell r="H1269">
            <v>11</v>
          </cell>
          <cell r="O1269">
            <v>306500</v>
          </cell>
        </row>
        <row r="1270">
          <cell r="A1270">
            <v>45684</v>
          </cell>
          <cell r="C1270" t="str">
            <v>ABEL Y SOFIA SAS</v>
          </cell>
          <cell r="F1270">
            <v>45644</v>
          </cell>
          <cell r="G1270">
            <v>45674</v>
          </cell>
          <cell r="H1270">
            <v>11</v>
          </cell>
          <cell r="O1270">
            <v>187200</v>
          </cell>
        </row>
        <row r="1271">
          <cell r="A1271">
            <v>45684</v>
          </cell>
          <cell r="C1271" t="str">
            <v>ABEL Y SOFIA SAS</v>
          </cell>
          <cell r="F1271">
            <v>45644</v>
          </cell>
          <cell r="G1271">
            <v>45674</v>
          </cell>
          <cell r="H1271">
            <v>11</v>
          </cell>
          <cell r="O1271">
            <v>194450</v>
          </cell>
        </row>
        <row r="1272">
          <cell r="A1272">
            <v>45684</v>
          </cell>
          <cell r="C1272" t="str">
            <v>ABEL Y SOFIA SAS</v>
          </cell>
          <cell r="F1272">
            <v>45645</v>
          </cell>
          <cell r="G1272">
            <v>45675</v>
          </cell>
          <cell r="H1272">
            <v>10</v>
          </cell>
          <cell r="O1272">
            <v>1346200</v>
          </cell>
        </row>
        <row r="1273">
          <cell r="A1273">
            <v>45684</v>
          </cell>
          <cell r="C1273" t="str">
            <v>ABEL Y SOFIA SAS</v>
          </cell>
          <cell r="F1273">
            <v>45646</v>
          </cell>
          <cell r="G1273">
            <v>45676</v>
          </cell>
          <cell r="H1273">
            <v>9</v>
          </cell>
          <cell r="O1273">
            <v>872100</v>
          </cell>
        </row>
        <row r="1274">
          <cell r="A1274">
            <v>45684</v>
          </cell>
          <cell r="C1274" t="str">
            <v>ABEL Y SOFIA SAS</v>
          </cell>
          <cell r="F1274">
            <v>45630</v>
          </cell>
          <cell r="G1274">
            <v>45660</v>
          </cell>
          <cell r="H1274">
            <v>25</v>
          </cell>
          <cell r="O1274">
            <v>695200</v>
          </cell>
        </row>
        <row r="1275">
          <cell r="A1275">
            <v>45684</v>
          </cell>
          <cell r="C1275" t="str">
            <v>ABEL Y SOFIA SAS</v>
          </cell>
          <cell r="F1275">
            <v>45635</v>
          </cell>
          <cell r="G1275">
            <v>45665</v>
          </cell>
          <cell r="H1275">
            <v>20</v>
          </cell>
          <cell r="O1275">
            <v>430600</v>
          </cell>
        </row>
        <row r="1276">
          <cell r="A1276">
            <v>45684</v>
          </cell>
          <cell r="C1276" t="str">
            <v>ABEL Y SOFIA SAS</v>
          </cell>
          <cell r="F1276">
            <v>45638</v>
          </cell>
          <cell r="G1276">
            <v>45668</v>
          </cell>
          <cell r="H1276">
            <v>17</v>
          </cell>
          <cell r="O1276">
            <v>295800</v>
          </cell>
        </row>
        <row r="1277">
          <cell r="A1277">
            <v>45684</v>
          </cell>
          <cell r="C1277" t="str">
            <v>ABEL Y SOFIA SAS</v>
          </cell>
          <cell r="F1277">
            <v>45625</v>
          </cell>
          <cell r="G1277">
            <v>45655</v>
          </cell>
          <cell r="H1277">
            <v>30</v>
          </cell>
          <cell r="O1277">
            <v>46088</v>
          </cell>
        </row>
        <row r="1278">
          <cell r="A1278">
            <v>45684</v>
          </cell>
          <cell r="C1278" t="str">
            <v>ABEL Y SOFIA SAS</v>
          </cell>
          <cell r="F1278">
            <v>45626</v>
          </cell>
          <cell r="G1278">
            <v>45656</v>
          </cell>
          <cell r="H1278">
            <v>29</v>
          </cell>
          <cell r="O1278">
            <v>1124910</v>
          </cell>
        </row>
        <row r="1279">
          <cell r="A1279">
            <v>45684</v>
          </cell>
          <cell r="C1279" t="str">
            <v>ABEL Y SOFIA SAS</v>
          </cell>
          <cell r="F1279">
            <v>45626</v>
          </cell>
          <cell r="G1279">
            <v>45656</v>
          </cell>
          <cell r="H1279">
            <v>29</v>
          </cell>
          <cell r="O1279">
            <v>947150</v>
          </cell>
        </row>
        <row r="1280">
          <cell r="A1280">
            <v>45684</v>
          </cell>
          <cell r="C1280" t="str">
            <v>ABEL Y SOFIA SAS</v>
          </cell>
          <cell r="F1280">
            <v>45629</v>
          </cell>
          <cell r="G1280">
            <v>45659</v>
          </cell>
          <cell r="H1280">
            <v>26</v>
          </cell>
          <cell r="O1280">
            <v>1978840</v>
          </cell>
        </row>
        <row r="1281">
          <cell r="A1281">
            <v>45684</v>
          </cell>
          <cell r="C1281" t="str">
            <v>ABEL Y SOFIA SAS</v>
          </cell>
          <cell r="F1281">
            <v>45629</v>
          </cell>
          <cell r="G1281">
            <v>45659</v>
          </cell>
          <cell r="H1281">
            <v>26</v>
          </cell>
          <cell r="O1281">
            <v>287600</v>
          </cell>
        </row>
        <row r="1282">
          <cell r="A1282">
            <v>45684</v>
          </cell>
          <cell r="C1282" t="str">
            <v>ABEL Y SOFIA SAS</v>
          </cell>
          <cell r="F1282">
            <v>45629</v>
          </cell>
          <cell r="G1282">
            <v>45659</v>
          </cell>
          <cell r="H1282">
            <v>26</v>
          </cell>
          <cell r="O1282">
            <v>1900000</v>
          </cell>
        </row>
        <row r="1283">
          <cell r="A1283">
            <v>45684</v>
          </cell>
          <cell r="C1283" t="str">
            <v>ABEL Y SOFIA SAS</v>
          </cell>
          <cell r="F1283">
            <v>45631</v>
          </cell>
          <cell r="G1283">
            <v>45661</v>
          </cell>
          <cell r="H1283">
            <v>24</v>
          </cell>
          <cell r="O1283">
            <v>36296</v>
          </cell>
        </row>
        <row r="1284">
          <cell r="A1284">
            <v>45684</v>
          </cell>
          <cell r="C1284" t="str">
            <v>ABEL Y SOFIA SAS</v>
          </cell>
          <cell r="F1284">
            <v>45631</v>
          </cell>
          <cell r="G1284">
            <v>45661</v>
          </cell>
          <cell r="H1284">
            <v>24</v>
          </cell>
          <cell r="O1284">
            <v>71708</v>
          </cell>
        </row>
        <row r="1285">
          <cell r="A1285">
            <v>45684</v>
          </cell>
          <cell r="C1285" t="str">
            <v>ABEL Y SOFIA SAS</v>
          </cell>
          <cell r="F1285">
            <v>45635</v>
          </cell>
          <cell r="G1285">
            <v>45665</v>
          </cell>
          <cell r="H1285">
            <v>20</v>
          </cell>
          <cell r="O1285">
            <v>1477390</v>
          </cell>
        </row>
        <row r="1286">
          <cell r="A1286">
            <v>45684</v>
          </cell>
          <cell r="C1286" t="str">
            <v>ABEL Y SOFIA SAS</v>
          </cell>
          <cell r="F1286">
            <v>45635</v>
          </cell>
          <cell r="G1286">
            <v>45665</v>
          </cell>
          <cell r="H1286">
            <v>20</v>
          </cell>
          <cell r="O1286">
            <v>1776500</v>
          </cell>
        </row>
        <row r="1287">
          <cell r="A1287">
            <v>45684</v>
          </cell>
          <cell r="C1287" t="str">
            <v>ABEL Y SOFIA SAS</v>
          </cell>
          <cell r="F1287">
            <v>45636</v>
          </cell>
          <cell r="G1287">
            <v>45666</v>
          </cell>
          <cell r="H1287">
            <v>19</v>
          </cell>
          <cell r="O1287">
            <v>81084</v>
          </cell>
        </row>
        <row r="1288">
          <cell r="A1288">
            <v>45684</v>
          </cell>
          <cell r="C1288" t="str">
            <v>ABEL Y SOFIA SAS</v>
          </cell>
          <cell r="F1288">
            <v>45640</v>
          </cell>
          <cell r="G1288">
            <v>45670</v>
          </cell>
          <cell r="H1288">
            <v>15</v>
          </cell>
          <cell r="O1288">
            <v>1144350</v>
          </cell>
        </row>
        <row r="1289">
          <cell r="A1289">
            <v>45684</v>
          </cell>
          <cell r="C1289" t="str">
            <v>ABEL Y SOFIA SAS</v>
          </cell>
          <cell r="F1289">
            <v>45643</v>
          </cell>
          <cell r="G1289">
            <v>45673</v>
          </cell>
          <cell r="H1289">
            <v>12</v>
          </cell>
          <cell r="O1289">
            <v>62350</v>
          </cell>
        </row>
        <row r="1290">
          <cell r="A1290">
            <v>45684</v>
          </cell>
          <cell r="C1290" t="str">
            <v>ABEL Y SOFIA SAS</v>
          </cell>
          <cell r="F1290">
            <v>45643</v>
          </cell>
          <cell r="G1290">
            <v>45673</v>
          </cell>
          <cell r="H1290">
            <v>12</v>
          </cell>
          <cell r="O1290">
            <v>23100</v>
          </cell>
        </row>
        <row r="1291">
          <cell r="A1291">
            <v>45684</v>
          </cell>
          <cell r="C1291" t="str">
            <v>ABEL Y SOFIA SAS</v>
          </cell>
          <cell r="F1291">
            <v>45643</v>
          </cell>
          <cell r="G1291">
            <v>45673</v>
          </cell>
          <cell r="H1291">
            <v>12</v>
          </cell>
          <cell r="O1291">
            <v>382050</v>
          </cell>
        </row>
        <row r="1292">
          <cell r="A1292">
            <v>45684</v>
          </cell>
          <cell r="C1292" t="str">
            <v>ABEL Y SOFIA SAS</v>
          </cell>
          <cell r="F1292">
            <v>45645</v>
          </cell>
          <cell r="G1292">
            <v>45675</v>
          </cell>
          <cell r="H1292">
            <v>10</v>
          </cell>
          <cell r="O1292">
            <v>86600</v>
          </cell>
        </row>
        <row r="1293">
          <cell r="A1293">
            <v>45684</v>
          </cell>
          <cell r="C1293" t="str">
            <v>ABEL Y SOFIA SAS</v>
          </cell>
          <cell r="F1293">
            <v>45645</v>
          </cell>
          <cell r="G1293">
            <v>45675</v>
          </cell>
          <cell r="H1293">
            <v>10</v>
          </cell>
          <cell r="O1293">
            <v>1354600</v>
          </cell>
        </row>
        <row r="1294">
          <cell r="A1294">
            <v>45684</v>
          </cell>
          <cell r="C1294" t="str">
            <v>ABEL Y SOFIA SAS</v>
          </cell>
          <cell r="F1294">
            <v>45645</v>
          </cell>
          <cell r="G1294">
            <v>45675</v>
          </cell>
          <cell r="H1294">
            <v>10</v>
          </cell>
          <cell r="O1294">
            <v>2257715</v>
          </cell>
        </row>
        <row r="1295">
          <cell r="A1295">
            <v>45684</v>
          </cell>
          <cell r="C1295" t="str">
            <v>ABEL Y SOFIA SAS</v>
          </cell>
          <cell r="F1295">
            <v>45649</v>
          </cell>
          <cell r="G1295">
            <v>45679</v>
          </cell>
          <cell r="H1295">
            <v>6</v>
          </cell>
          <cell r="O1295">
            <v>130800</v>
          </cell>
        </row>
        <row r="1296">
          <cell r="A1296">
            <v>45684</v>
          </cell>
          <cell r="C1296" t="str">
            <v>ABEL Y SOFIA SAS</v>
          </cell>
          <cell r="F1296">
            <v>45625</v>
          </cell>
          <cell r="G1296">
            <v>45655</v>
          </cell>
          <cell r="H1296">
            <v>30</v>
          </cell>
          <cell r="O1296">
            <v>210000</v>
          </cell>
        </row>
        <row r="1297">
          <cell r="A1297">
            <v>45684</v>
          </cell>
          <cell r="C1297" t="str">
            <v>ABEL Y SOFIA SAS</v>
          </cell>
          <cell r="F1297">
            <v>45635</v>
          </cell>
          <cell r="G1297">
            <v>45665</v>
          </cell>
          <cell r="H1297">
            <v>20</v>
          </cell>
          <cell r="O1297">
            <v>544950</v>
          </cell>
        </row>
        <row r="1298">
          <cell r="A1298">
            <v>45684</v>
          </cell>
          <cell r="C1298" t="str">
            <v>ABEL Y SOFIA SAS</v>
          </cell>
          <cell r="F1298">
            <v>45640</v>
          </cell>
          <cell r="G1298">
            <v>45670</v>
          </cell>
          <cell r="H1298">
            <v>15</v>
          </cell>
          <cell r="O1298">
            <v>635100</v>
          </cell>
        </row>
        <row r="1299">
          <cell r="A1299">
            <v>45684</v>
          </cell>
          <cell r="C1299" t="str">
            <v>ABEL Y SOFIA SAS</v>
          </cell>
          <cell r="F1299">
            <v>45640</v>
          </cell>
          <cell r="G1299">
            <v>45670</v>
          </cell>
          <cell r="H1299">
            <v>15</v>
          </cell>
          <cell r="O1299">
            <v>1885880</v>
          </cell>
        </row>
        <row r="1300">
          <cell r="A1300">
            <v>45684</v>
          </cell>
          <cell r="C1300" t="str">
            <v>ABEL Y SOFIA SAS</v>
          </cell>
          <cell r="F1300">
            <v>45642</v>
          </cell>
          <cell r="G1300">
            <v>45672</v>
          </cell>
          <cell r="H1300">
            <v>13</v>
          </cell>
          <cell r="O1300">
            <v>462600</v>
          </cell>
        </row>
        <row r="1301">
          <cell r="A1301">
            <v>45684</v>
          </cell>
          <cell r="C1301" t="str">
            <v>ABEL Y SOFIA SAS</v>
          </cell>
          <cell r="F1301">
            <v>45649</v>
          </cell>
          <cell r="G1301">
            <v>45679</v>
          </cell>
          <cell r="H1301">
            <v>6</v>
          </cell>
          <cell r="O1301">
            <v>250400</v>
          </cell>
        </row>
        <row r="1302">
          <cell r="A1302">
            <v>45684</v>
          </cell>
          <cell r="C1302" t="str">
            <v>BISTROT S.A.S</v>
          </cell>
          <cell r="F1302">
            <v>45630</v>
          </cell>
          <cell r="G1302">
            <v>45660</v>
          </cell>
          <cell r="H1302">
            <v>25</v>
          </cell>
          <cell r="O1302">
            <v>678250</v>
          </cell>
        </row>
        <row r="1303">
          <cell r="A1303">
            <v>45684</v>
          </cell>
          <cell r="C1303" t="str">
            <v>BISTROT S.A.S</v>
          </cell>
          <cell r="F1303">
            <v>45640</v>
          </cell>
          <cell r="G1303">
            <v>45670</v>
          </cell>
          <cell r="H1303">
            <v>15</v>
          </cell>
          <cell r="O1303">
            <v>365750</v>
          </cell>
        </row>
        <row r="1304">
          <cell r="A1304">
            <v>45684</v>
          </cell>
          <cell r="C1304" t="str">
            <v>BISTROT S.A.S</v>
          </cell>
          <cell r="F1304">
            <v>45649</v>
          </cell>
          <cell r="G1304">
            <v>45679</v>
          </cell>
          <cell r="H1304">
            <v>6</v>
          </cell>
          <cell r="O1304">
            <v>101850</v>
          </cell>
        </row>
        <row r="1305">
          <cell r="A1305">
            <v>45684</v>
          </cell>
          <cell r="C1305" t="str">
            <v>CHAO PESCAO SAS</v>
          </cell>
          <cell r="F1305">
            <v>45628</v>
          </cell>
          <cell r="G1305">
            <v>45658</v>
          </cell>
          <cell r="H1305">
            <v>27</v>
          </cell>
          <cell r="O1305">
            <v>85050</v>
          </cell>
        </row>
        <row r="1306">
          <cell r="A1306">
            <v>45684</v>
          </cell>
          <cell r="C1306" t="str">
            <v>CHAO PESCAO SAS</v>
          </cell>
          <cell r="F1306">
            <v>45633</v>
          </cell>
          <cell r="G1306">
            <v>45663</v>
          </cell>
          <cell r="H1306">
            <v>22</v>
          </cell>
          <cell r="O1306">
            <v>179300</v>
          </cell>
        </row>
        <row r="1307">
          <cell r="A1307">
            <v>45684</v>
          </cell>
          <cell r="C1307" t="str">
            <v>CHAO PESCAO SAS</v>
          </cell>
          <cell r="F1307">
            <v>45639</v>
          </cell>
          <cell r="G1307">
            <v>45669</v>
          </cell>
          <cell r="H1307">
            <v>16</v>
          </cell>
          <cell r="O1307">
            <v>136850</v>
          </cell>
        </row>
        <row r="1308">
          <cell r="A1308">
            <v>45684</v>
          </cell>
          <cell r="C1308" t="str">
            <v>CHAO PESCAO SAS</v>
          </cell>
          <cell r="F1308">
            <v>45642</v>
          </cell>
          <cell r="G1308">
            <v>45672</v>
          </cell>
          <cell r="H1308">
            <v>13</v>
          </cell>
          <cell r="O1308">
            <v>88000</v>
          </cell>
        </row>
        <row r="1309">
          <cell r="A1309">
            <v>45684</v>
          </cell>
          <cell r="C1309" t="str">
            <v>CHAO PESCAO SAS</v>
          </cell>
          <cell r="F1309">
            <v>45645</v>
          </cell>
          <cell r="G1309">
            <v>45675</v>
          </cell>
          <cell r="H1309">
            <v>10</v>
          </cell>
          <cell r="O1309">
            <v>244200</v>
          </cell>
        </row>
        <row r="1310">
          <cell r="A1310">
            <v>45684</v>
          </cell>
          <cell r="C1310" t="str">
            <v>GORDO Y TOMO SAS</v>
          </cell>
          <cell r="F1310">
            <v>45629</v>
          </cell>
          <cell r="G1310">
            <v>45659</v>
          </cell>
          <cell r="H1310">
            <v>26</v>
          </cell>
          <cell r="O1310">
            <v>287600</v>
          </cell>
        </row>
        <row r="1311">
          <cell r="A1311">
            <v>45684</v>
          </cell>
          <cell r="C1311" t="str">
            <v>GORDO Y TOMO SAS</v>
          </cell>
          <cell r="F1311">
            <v>45632</v>
          </cell>
          <cell r="G1311">
            <v>45662</v>
          </cell>
          <cell r="H1311">
            <v>23</v>
          </cell>
          <cell r="O1311">
            <v>82000</v>
          </cell>
        </row>
        <row r="1312">
          <cell r="A1312">
            <v>45684</v>
          </cell>
          <cell r="C1312" t="str">
            <v>GORDO Y TOMO SAS</v>
          </cell>
          <cell r="F1312">
            <v>45635</v>
          </cell>
          <cell r="G1312">
            <v>45665</v>
          </cell>
          <cell r="H1312">
            <v>20</v>
          </cell>
          <cell r="O1312">
            <v>376200</v>
          </cell>
        </row>
        <row r="1313">
          <cell r="A1313">
            <v>45684</v>
          </cell>
          <cell r="C1313" t="str">
            <v>GORDO Y TOMO SAS</v>
          </cell>
          <cell r="F1313">
            <v>45642</v>
          </cell>
          <cell r="G1313">
            <v>45672</v>
          </cell>
          <cell r="H1313">
            <v>13</v>
          </cell>
          <cell r="O1313">
            <v>68672</v>
          </cell>
        </row>
        <row r="1314">
          <cell r="A1314">
            <v>45684</v>
          </cell>
          <cell r="C1314" t="str">
            <v>GORDO Y TOMO SAS</v>
          </cell>
          <cell r="F1314">
            <v>45647</v>
          </cell>
          <cell r="G1314">
            <v>45677</v>
          </cell>
          <cell r="H1314">
            <v>8</v>
          </cell>
          <cell r="O1314">
            <v>367500</v>
          </cell>
        </row>
        <row r="1315">
          <cell r="A1315">
            <v>45684</v>
          </cell>
          <cell r="C1315" t="str">
            <v>GORDO Y TOMO SAS</v>
          </cell>
          <cell r="F1315">
            <v>45650</v>
          </cell>
          <cell r="G1315">
            <v>45680</v>
          </cell>
          <cell r="H1315">
            <v>5</v>
          </cell>
          <cell r="O1315">
            <v>332400</v>
          </cell>
        </row>
        <row r="1316">
          <cell r="A1316">
            <v>45684</v>
          </cell>
          <cell r="C1316" t="str">
            <v>IVE INVESTING SAS</v>
          </cell>
          <cell r="F1316">
            <v>45681</v>
          </cell>
          <cell r="G1316">
            <v>45682</v>
          </cell>
          <cell r="H1316">
            <v>3</v>
          </cell>
          <cell r="O1316">
            <v>323450</v>
          </cell>
        </row>
        <row r="1317">
          <cell r="A1317">
            <v>45684</v>
          </cell>
          <cell r="C1317" t="str">
            <v>JUAN MANUEL PALLARES ARRIETA</v>
          </cell>
          <cell r="F1317">
            <v>45680</v>
          </cell>
          <cell r="G1317">
            <v>45681</v>
          </cell>
          <cell r="H1317">
            <v>4</v>
          </cell>
          <cell r="O1317">
            <v>184250</v>
          </cell>
        </row>
        <row r="1318">
          <cell r="A1318">
            <v>45684</v>
          </cell>
          <cell r="C1318" t="str">
            <v>PPC SA</v>
          </cell>
          <cell r="F1318">
            <v>45664</v>
          </cell>
          <cell r="G1318">
            <v>45679</v>
          </cell>
          <cell r="H1318">
            <v>6</v>
          </cell>
          <cell r="O1318">
            <v>1432345.4380000001</v>
          </cell>
        </row>
        <row r="1319">
          <cell r="A1319">
            <v>45684</v>
          </cell>
          <cell r="C1319" t="str">
            <v>PPC SA</v>
          </cell>
          <cell r="F1319">
            <v>45668</v>
          </cell>
          <cell r="G1319">
            <v>45683</v>
          </cell>
          <cell r="H1319">
            <v>2</v>
          </cell>
          <cell r="O1319">
            <v>716000</v>
          </cell>
        </row>
        <row r="1320">
          <cell r="A1320">
            <v>45684</v>
          </cell>
          <cell r="C1320" t="str">
            <v>PPC SA</v>
          </cell>
          <cell r="F1320">
            <v>45673</v>
          </cell>
          <cell r="G1320">
            <v>45688</v>
          </cell>
          <cell r="H1320">
            <v>-3</v>
          </cell>
          <cell r="O1320">
            <v>2245664.2999999998</v>
          </cell>
        </row>
        <row r="1321">
          <cell r="A1321">
            <v>45684</v>
          </cell>
          <cell r="C1321" t="str">
            <v>PPC SA</v>
          </cell>
          <cell r="F1321">
            <v>45674</v>
          </cell>
          <cell r="G1321">
            <v>45689</v>
          </cell>
          <cell r="H1321">
            <v>-4</v>
          </cell>
          <cell r="O1321">
            <v>1040000</v>
          </cell>
        </row>
        <row r="1322">
          <cell r="A1322">
            <v>45684</v>
          </cell>
          <cell r="C1322" t="str">
            <v>RETACO SAS</v>
          </cell>
          <cell r="F1322">
            <v>45624</v>
          </cell>
          <cell r="G1322">
            <v>45654</v>
          </cell>
          <cell r="H1322">
            <v>31</v>
          </cell>
          <cell r="O1322">
            <v>486400</v>
          </cell>
        </row>
        <row r="1323">
          <cell r="A1323">
            <v>45684</v>
          </cell>
          <cell r="C1323" t="str">
            <v>RETACO SAS</v>
          </cell>
          <cell r="F1323">
            <v>45629</v>
          </cell>
          <cell r="G1323">
            <v>45659</v>
          </cell>
          <cell r="H1323">
            <v>26</v>
          </cell>
          <cell r="O1323">
            <v>696550</v>
          </cell>
        </row>
        <row r="1324">
          <cell r="A1324">
            <v>45684</v>
          </cell>
          <cell r="C1324" t="str">
            <v>RETACO SAS</v>
          </cell>
          <cell r="F1324">
            <v>45630</v>
          </cell>
          <cell r="G1324">
            <v>45660</v>
          </cell>
          <cell r="H1324">
            <v>25</v>
          </cell>
          <cell r="O1324">
            <v>94300</v>
          </cell>
        </row>
        <row r="1325">
          <cell r="A1325">
            <v>45684</v>
          </cell>
          <cell r="C1325" t="str">
            <v>RETACO SAS</v>
          </cell>
          <cell r="F1325">
            <v>45630</v>
          </cell>
          <cell r="G1325">
            <v>45660</v>
          </cell>
          <cell r="H1325">
            <v>25</v>
          </cell>
          <cell r="O1325">
            <v>785750</v>
          </cell>
        </row>
        <row r="1326">
          <cell r="A1326">
            <v>45684</v>
          </cell>
          <cell r="C1326" t="str">
            <v>RETACO SAS</v>
          </cell>
          <cell r="F1326">
            <v>45633</v>
          </cell>
          <cell r="G1326">
            <v>45663</v>
          </cell>
          <cell r="H1326">
            <v>22</v>
          </cell>
          <cell r="O1326">
            <v>575700</v>
          </cell>
        </row>
        <row r="1327">
          <cell r="A1327">
            <v>45684</v>
          </cell>
          <cell r="C1327" t="str">
            <v>RETACO SAS</v>
          </cell>
          <cell r="F1327">
            <v>45635</v>
          </cell>
          <cell r="G1327">
            <v>45665</v>
          </cell>
          <cell r="H1327">
            <v>20</v>
          </cell>
          <cell r="O1327">
            <v>767600</v>
          </cell>
        </row>
        <row r="1328">
          <cell r="A1328">
            <v>45684</v>
          </cell>
          <cell r="C1328" t="str">
            <v>RETACO SAS</v>
          </cell>
          <cell r="F1328">
            <v>45636</v>
          </cell>
          <cell r="G1328">
            <v>45666</v>
          </cell>
          <cell r="H1328">
            <v>19</v>
          </cell>
          <cell r="O1328">
            <v>743650</v>
          </cell>
        </row>
        <row r="1329">
          <cell r="A1329">
            <v>45684</v>
          </cell>
          <cell r="C1329" t="str">
            <v>RETACO SAS</v>
          </cell>
          <cell r="F1329">
            <v>45640</v>
          </cell>
          <cell r="G1329">
            <v>45670</v>
          </cell>
          <cell r="H1329">
            <v>15</v>
          </cell>
          <cell r="O1329">
            <v>935500</v>
          </cell>
        </row>
        <row r="1330">
          <cell r="A1330">
            <v>45684</v>
          </cell>
          <cell r="C1330" t="str">
            <v>RETACO SAS</v>
          </cell>
          <cell r="F1330">
            <v>45642</v>
          </cell>
          <cell r="G1330">
            <v>45672</v>
          </cell>
          <cell r="H1330">
            <v>13</v>
          </cell>
          <cell r="O1330">
            <v>702300</v>
          </cell>
        </row>
        <row r="1331">
          <cell r="A1331">
            <v>45684</v>
          </cell>
          <cell r="C1331" t="str">
            <v>RETACO SAS</v>
          </cell>
          <cell r="F1331">
            <v>45644</v>
          </cell>
          <cell r="G1331">
            <v>45674</v>
          </cell>
          <cell r="H1331">
            <v>11</v>
          </cell>
          <cell r="O1331">
            <v>754900</v>
          </cell>
        </row>
        <row r="1332">
          <cell r="A1332">
            <v>45684</v>
          </cell>
          <cell r="C1332" t="str">
            <v>RETACO SAS</v>
          </cell>
          <cell r="F1332">
            <v>45649</v>
          </cell>
          <cell r="G1332">
            <v>45679</v>
          </cell>
          <cell r="H1332">
            <v>6</v>
          </cell>
          <cell r="O1332">
            <v>575700</v>
          </cell>
        </row>
        <row r="1333">
          <cell r="A1333">
            <v>45684</v>
          </cell>
          <cell r="C1333" t="str">
            <v>SANSON SAS</v>
          </cell>
          <cell r="F1333">
            <v>45628</v>
          </cell>
          <cell r="G1333">
            <v>45658</v>
          </cell>
          <cell r="H1333">
            <v>27</v>
          </cell>
          <cell r="O1333">
            <v>1007725</v>
          </cell>
        </row>
        <row r="1334">
          <cell r="A1334">
            <v>45684</v>
          </cell>
          <cell r="C1334" t="str">
            <v>SANSON SAS</v>
          </cell>
          <cell r="F1334">
            <v>45628</v>
          </cell>
          <cell r="G1334">
            <v>45658</v>
          </cell>
          <cell r="H1334">
            <v>27</v>
          </cell>
          <cell r="O1334">
            <v>329555</v>
          </cell>
        </row>
        <row r="1335">
          <cell r="A1335">
            <v>45684</v>
          </cell>
          <cell r="C1335" t="str">
            <v>SANSON SAS</v>
          </cell>
          <cell r="F1335">
            <v>45642</v>
          </cell>
          <cell r="G1335">
            <v>45672</v>
          </cell>
          <cell r="H1335">
            <v>13</v>
          </cell>
          <cell r="O1335">
            <v>1727300</v>
          </cell>
        </row>
        <row r="1336">
          <cell r="A1336">
            <v>45684</v>
          </cell>
          <cell r="C1336" t="str">
            <v>SANSON SAS</v>
          </cell>
          <cell r="F1336">
            <v>45643</v>
          </cell>
          <cell r="G1336">
            <v>45673</v>
          </cell>
          <cell r="H1336">
            <v>12</v>
          </cell>
          <cell r="O1336">
            <v>231250</v>
          </cell>
        </row>
        <row r="1337">
          <cell r="A1337">
            <v>45684</v>
          </cell>
          <cell r="C1337" t="str">
            <v>SANSON SAS</v>
          </cell>
          <cell r="F1337">
            <v>45647</v>
          </cell>
          <cell r="G1337">
            <v>45677</v>
          </cell>
          <cell r="H1337">
            <v>8</v>
          </cell>
          <cell r="O1337">
            <v>1828500</v>
          </cell>
        </row>
        <row r="1338">
          <cell r="A1338">
            <v>45684</v>
          </cell>
          <cell r="C1338" t="str">
            <v>CARLOS ANDRES MARTINEZ HERNANDEZ</v>
          </cell>
          <cell r="F1338">
            <v>45684</v>
          </cell>
          <cell r="G1338">
            <v>45684</v>
          </cell>
          <cell r="H1338">
            <v>0</v>
          </cell>
          <cell r="O1338">
            <v>212750</v>
          </cell>
        </row>
        <row r="1339">
          <cell r="A1339">
            <v>45684</v>
          </cell>
          <cell r="C1339" t="str">
            <v>CARLOS ANDRES MARTINEZ HERNANDEZ</v>
          </cell>
          <cell r="F1339">
            <v>45684</v>
          </cell>
          <cell r="G1339">
            <v>45684</v>
          </cell>
          <cell r="H1339">
            <v>0</v>
          </cell>
          <cell r="O1339">
            <v>212750</v>
          </cell>
        </row>
        <row r="1340">
          <cell r="A1340">
            <v>45684</v>
          </cell>
          <cell r="C1340" t="str">
            <v>VENTAS MOSTRADOR</v>
          </cell>
          <cell r="F1340">
            <v>45684</v>
          </cell>
          <cell r="G1340">
            <v>45684</v>
          </cell>
          <cell r="H1340">
            <v>0</v>
          </cell>
          <cell r="O1340">
            <v>10115</v>
          </cell>
        </row>
        <row r="1341">
          <cell r="A1341">
            <v>45684</v>
          </cell>
          <cell r="C1341" t="str">
            <v>VENTAS MOSTRADOR</v>
          </cell>
          <cell r="F1341">
            <v>45684</v>
          </cell>
          <cell r="G1341">
            <v>45684</v>
          </cell>
          <cell r="H1341">
            <v>0</v>
          </cell>
          <cell r="O1341">
            <v>19600</v>
          </cell>
        </row>
        <row r="1342">
          <cell r="A1342">
            <v>45684</v>
          </cell>
          <cell r="C1342" t="str">
            <v>VENTAS MOSTRADOR</v>
          </cell>
          <cell r="F1342">
            <v>45684</v>
          </cell>
          <cell r="G1342">
            <v>45684</v>
          </cell>
          <cell r="H1342">
            <v>0</v>
          </cell>
          <cell r="O1342">
            <v>42860</v>
          </cell>
        </row>
        <row r="1343">
          <cell r="A1343">
            <v>45684</v>
          </cell>
          <cell r="C1343" t="str">
            <v>VENTAS MOSTRADOR</v>
          </cell>
          <cell r="F1343">
            <v>45684</v>
          </cell>
          <cell r="G1343">
            <v>45684</v>
          </cell>
          <cell r="H1343">
            <v>0</v>
          </cell>
          <cell r="O1343">
            <v>50825</v>
          </cell>
        </row>
        <row r="1344">
          <cell r="A1344">
            <v>45684</v>
          </cell>
          <cell r="C1344" t="str">
            <v>VENTAS MOSTRADOR</v>
          </cell>
          <cell r="F1344">
            <v>45684</v>
          </cell>
          <cell r="G1344">
            <v>45684</v>
          </cell>
          <cell r="H1344">
            <v>0</v>
          </cell>
          <cell r="O1344">
            <v>190000</v>
          </cell>
        </row>
        <row r="1345">
          <cell r="A1345">
            <v>45684</v>
          </cell>
          <cell r="C1345" t="str">
            <v xml:space="preserve">JOHAN  MORALES	</v>
          </cell>
          <cell r="F1345">
            <v>45684</v>
          </cell>
          <cell r="G1345">
            <v>45685</v>
          </cell>
          <cell r="H1345">
            <v>0</v>
          </cell>
          <cell r="O1345">
            <v>306700</v>
          </cell>
        </row>
        <row r="1346">
          <cell r="A1346">
            <v>45684</v>
          </cell>
          <cell r="C1346" t="str">
            <v>VENTAS MOSTRADOR</v>
          </cell>
          <cell r="F1346">
            <v>45684</v>
          </cell>
          <cell r="G1346">
            <v>45684</v>
          </cell>
          <cell r="H1346">
            <v>0</v>
          </cell>
          <cell r="O1346">
            <v>638250</v>
          </cell>
        </row>
        <row r="1347">
          <cell r="A1347">
            <v>45684</v>
          </cell>
          <cell r="C1347" t="str">
            <v>VENTAS MOSTRADOR</v>
          </cell>
          <cell r="F1347">
            <v>45684</v>
          </cell>
          <cell r="G1347">
            <v>45684</v>
          </cell>
          <cell r="H1347">
            <v>0</v>
          </cell>
          <cell r="O1347">
            <v>790000</v>
          </cell>
        </row>
        <row r="1348">
          <cell r="A1348">
            <v>45684</v>
          </cell>
          <cell r="C1348" t="str">
            <v>THE PUB SAS</v>
          </cell>
          <cell r="F1348">
            <v>45678</v>
          </cell>
          <cell r="G1348">
            <v>45679</v>
          </cell>
          <cell r="H1348">
            <v>6</v>
          </cell>
          <cell r="O1348">
            <v>117000</v>
          </cell>
        </row>
        <row r="1349">
          <cell r="A1349">
            <v>45684</v>
          </cell>
          <cell r="C1349" t="str">
            <v>VENTAS MOSTRADOR</v>
          </cell>
          <cell r="F1349">
            <v>45684</v>
          </cell>
          <cell r="G1349">
            <v>45684</v>
          </cell>
          <cell r="H1349">
            <v>0</v>
          </cell>
          <cell r="O1349">
            <v>680000</v>
          </cell>
        </row>
        <row r="1350">
          <cell r="A1350">
            <v>45684</v>
          </cell>
          <cell r="C1350" t="str">
            <v>PANTRY FOOD SAS</v>
          </cell>
          <cell r="F1350">
            <v>45684</v>
          </cell>
          <cell r="G1350">
            <v>45685</v>
          </cell>
          <cell r="H1350">
            <v>0</v>
          </cell>
          <cell r="O1350">
            <v>404300</v>
          </cell>
        </row>
        <row r="1351">
          <cell r="A1351">
            <v>45684</v>
          </cell>
          <cell r="C1351" t="str">
            <v>MESABAR SAS</v>
          </cell>
          <cell r="F1351">
            <v>45675</v>
          </cell>
          <cell r="G1351">
            <v>45683</v>
          </cell>
          <cell r="H1351">
            <v>2</v>
          </cell>
          <cell r="O1351">
            <v>200100</v>
          </cell>
        </row>
        <row r="1352">
          <cell r="A1352">
            <v>45684</v>
          </cell>
          <cell r="C1352" t="str">
            <v>EL MERO BURRITO S.A.S</v>
          </cell>
          <cell r="F1352">
            <v>45681</v>
          </cell>
          <cell r="G1352">
            <v>45682</v>
          </cell>
          <cell r="H1352">
            <v>3</v>
          </cell>
          <cell r="O1352">
            <v>386400</v>
          </cell>
        </row>
        <row r="1353">
          <cell r="A1353">
            <v>45684</v>
          </cell>
          <cell r="C1353" t="str">
            <v>SEBALI SAS</v>
          </cell>
          <cell r="F1353">
            <v>45679</v>
          </cell>
          <cell r="G1353">
            <v>45687</v>
          </cell>
          <cell r="H1353">
            <v>-2</v>
          </cell>
          <cell r="O1353">
            <v>808600</v>
          </cell>
        </row>
        <row r="1354">
          <cell r="A1354">
            <v>45685</v>
          </cell>
          <cell r="C1354" t="str">
            <v>AL CORTE SAN MIGUEL SAS</v>
          </cell>
          <cell r="F1354">
            <v>45681.517222222225</v>
          </cell>
          <cell r="G1354">
            <v>45682.517222222225</v>
          </cell>
          <cell r="H1354">
            <v>4</v>
          </cell>
          <cell r="O1354">
            <v>1208475</v>
          </cell>
        </row>
        <row r="1355">
          <cell r="A1355">
            <v>45685</v>
          </cell>
          <cell r="C1355" t="str">
            <v>EL IMPERIO DEL CERDO PREMIUM S.A.S</v>
          </cell>
          <cell r="F1355">
            <v>45685.23165509259</v>
          </cell>
          <cell r="G1355">
            <v>45693.23165509259</v>
          </cell>
          <cell r="H1355">
            <v>-7</v>
          </cell>
          <cell r="O1355">
            <v>2593860</v>
          </cell>
        </row>
        <row r="1356">
          <cell r="A1356">
            <v>45685</v>
          </cell>
          <cell r="C1356" t="str">
            <v>VALENTINA  GOMEZ CAÑON</v>
          </cell>
          <cell r="F1356">
            <v>45685.343217592592</v>
          </cell>
          <cell r="G1356">
            <v>45686.343217592592</v>
          </cell>
          <cell r="H1356">
            <v>0</v>
          </cell>
          <cell r="O1356">
            <v>190000</v>
          </cell>
        </row>
        <row r="1357">
          <cell r="A1357">
            <v>45685</v>
          </cell>
          <cell r="C1357" t="str">
            <v>VENTAS MOSTRADOR</v>
          </cell>
          <cell r="F1357">
            <v>45685</v>
          </cell>
          <cell r="G1357">
            <v>45685</v>
          </cell>
          <cell r="H1357">
            <v>0</v>
          </cell>
          <cell r="O1357">
            <v>842042</v>
          </cell>
        </row>
        <row r="1358">
          <cell r="A1358">
            <v>45685</v>
          </cell>
          <cell r="C1358" t="str">
            <v>VENTAS MOSTRADOR</v>
          </cell>
          <cell r="F1358">
            <v>45685</v>
          </cell>
          <cell r="G1358">
            <v>45685</v>
          </cell>
          <cell r="H1358">
            <v>0</v>
          </cell>
          <cell r="O1358">
            <v>791519</v>
          </cell>
        </row>
        <row r="1359">
          <cell r="A1359">
            <v>45685</v>
          </cell>
          <cell r="C1359" t="str">
            <v>VALENTINA  GOMEZ CAÑON</v>
          </cell>
          <cell r="F1359">
            <v>45685.343217592592</v>
          </cell>
          <cell r="G1359">
            <v>45686.343217592592</v>
          </cell>
          <cell r="H1359">
            <v>0</v>
          </cell>
          <cell r="O1359">
            <v>50000</v>
          </cell>
        </row>
        <row r="1360">
          <cell r="A1360">
            <v>45685</v>
          </cell>
          <cell r="C1360" t="str">
            <v>VENTAS MOSTRADOR</v>
          </cell>
          <cell r="F1360">
            <v>45685</v>
          </cell>
          <cell r="G1360">
            <v>45685</v>
          </cell>
          <cell r="H1360">
            <v>0</v>
          </cell>
          <cell r="O1360">
            <v>10710</v>
          </cell>
        </row>
        <row r="1361">
          <cell r="A1361">
            <v>45685</v>
          </cell>
          <cell r="C1361" t="str">
            <v>VENTAS MOSTRADOR</v>
          </cell>
          <cell r="F1361">
            <v>45685</v>
          </cell>
          <cell r="G1361">
            <v>45685</v>
          </cell>
          <cell r="H1361">
            <v>0</v>
          </cell>
          <cell r="O1361">
            <v>24480</v>
          </cell>
        </row>
        <row r="1362">
          <cell r="A1362">
            <v>45685</v>
          </cell>
          <cell r="C1362" t="str">
            <v>VENTAS MOSTRADOR</v>
          </cell>
          <cell r="F1362">
            <v>45685</v>
          </cell>
          <cell r="G1362">
            <v>45685</v>
          </cell>
          <cell r="H1362">
            <v>0</v>
          </cell>
          <cell r="O1362">
            <v>208000</v>
          </cell>
        </row>
        <row r="1363">
          <cell r="A1363">
            <v>45685</v>
          </cell>
          <cell r="C1363" t="str">
            <v>VENTAS MOSTRADOR</v>
          </cell>
          <cell r="F1363">
            <v>45685</v>
          </cell>
          <cell r="G1363">
            <v>45685</v>
          </cell>
          <cell r="H1363">
            <v>0</v>
          </cell>
          <cell r="O1363">
            <v>30440</v>
          </cell>
        </row>
        <row r="1364">
          <cell r="A1364">
            <v>45685</v>
          </cell>
          <cell r="C1364" t="str">
            <v>VENTAS MOSTRADOR</v>
          </cell>
          <cell r="F1364">
            <v>45685</v>
          </cell>
          <cell r="G1364">
            <v>45685</v>
          </cell>
          <cell r="H1364">
            <v>0</v>
          </cell>
          <cell r="O1364">
            <v>46080</v>
          </cell>
        </row>
        <row r="1365">
          <cell r="A1365">
            <v>45685</v>
          </cell>
          <cell r="C1365" t="str">
            <v>VENTAS MOSTRADOR</v>
          </cell>
          <cell r="F1365">
            <v>45685</v>
          </cell>
          <cell r="G1365">
            <v>45685</v>
          </cell>
          <cell r="H1365">
            <v>0</v>
          </cell>
          <cell r="O1365">
            <v>13500</v>
          </cell>
        </row>
        <row r="1366">
          <cell r="A1366">
            <v>45685</v>
          </cell>
          <cell r="C1366" t="str">
            <v>VENTAS MOSTRADOR</v>
          </cell>
          <cell r="F1366">
            <v>45685</v>
          </cell>
          <cell r="G1366">
            <v>45685</v>
          </cell>
          <cell r="H1366">
            <v>0</v>
          </cell>
          <cell r="O1366">
            <v>84072</v>
          </cell>
        </row>
        <row r="1367">
          <cell r="A1367">
            <v>45685</v>
          </cell>
          <cell r="C1367" t="str">
            <v>EL IMPERIO DEL CERDO PREMIUM S.A.S</v>
          </cell>
          <cell r="F1367">
            <v>45685.23165509259</v>
          </cell>
          <cell r="G1367">
            <v>45693.23165509259</v>
          </cell>
          <cell r="H1367">
            <v>-7</v>
          </cell>
          <cell r="O1367">
            <v>2357000</v>
          </cell>
        </row>
        <row r="1368">
          <cell r="A1368">
            <v>45685</v>
          </cell>
          <cell r="C1368" t="str">
            <v>VENTAS MOSTRADOR</v>
          </cell>
          <cell r="F1368">
            <v>45685</v>
          </cell>
          <cell r="G1368">
            <v>45685</v>
          </cell>
          <cell r="H1368">
            <v>0</v>
          </cell>
          <cell r="O1368">
            <v>3698300</v>
          </cell>
        </row>
        <row r="1369">
          <cell r="A1369">
            <v>45685</v>
          </cell>
          <cell r="C1369" t="str">
            <v>VENTAS MOSTRADOR</v>
          </cell>
          <cell r="F1369">
            <v>45685</v>
          </cell>
          <cell r="G1369">
            <v>45685</v>
          </cell>
          <cell r="H1369">
            <v>0</v>
          </cell>
          <cell r="O1369">
            <v>15940900</v>
          </cell>
        </row>
        <row r="1370">
          <cell r="A1370">
            <v>45685</v>
          </cell>
          <cell r="C1370" t="str">
            <v>VENTAS MOSTRADOR</v>
          </cell>
          <cell r="F1370">
            <v>45685</v>
          </cell>
          <cell r="G1370">
            <v>45685</v>
          </cell>
          <cell r="H1370">
            <v>0</v>
          </cell>
          <cell r="O1370">
            <v>1965200</v>
          </cell>
        </row>
        <row r="1371">
          <cell r="A1371">
            <v>45685</v>
          </cell>
          <cell r="C1371" t="str">
            <v>PAULA JINNET ARDILA GOMEZ</v>
          </cell>
          <cell r="F1371">
            <v>45684.311168981483</v>
          </cell>
          <cell r="G1371">
            <v>45685.311030092591</v>
          </cell>
          <cell r="H1371">
            <v>1</v>
          </cell>
          <cell r="O1371">
            <v>595628</v>
          </cell>
        </row>
        <row r="1372">
          <cell r="A1372">
            <v>45685</v>
          </cell>
          <cell r="C1372" t="str">
            <v>GUSTAVO  ALARCON MEJIA</v>
          </cell>
          <cell r="F1372">
            <v>45685.354803240742</v>
          </cell>
          <cell r="G1372">
            <v>45686.352175925924</v>
          </cell>
          <cell r="H1372">
            <v>0</v>
          </cell>
          <cell r="O1372">
            <v>422500</v>
          </cell>
        </row>
        <row r="1373">
          <cell r="A1373">
            <v>45685</v>
          </cell>
          <cell r="C1373" t="str">
            <v>PAULA JINNET ARDILA GOMEZ</v>
          </cell>
          <cell r="F1373">
            <v>45684.311168981483</v>
          </cell>
          <cell r="G1373">
            <v>45685.311030092591</v>
          </cell>
          <cell r="H1373">
            <v>1</v>
          </cell>
          <cell r="O1373">
            <v>351972</v>
          </cell>
        </row>
        <row r="1374">
          <cell r="A1374">
            <v>45685</v>
          </cell>
          <cell r="C1374" t="str">
            <v>INVERSIONES SUPER ROYAL CARIBE SA</v>
          </cell>
          <cell r="F1374">
            <v>45646.433993055558</v>
          </cell>
          <cell r="G1374">
            <v>45676.433993055558</v>
          </cell>
          <cell r="H1374">
            <v>10</v>
          </cell>
          <cell r="O1374">
            <v>121600</v>
          </cell>
        </row>
        <row r="1375">
          <cell r="A1375">
            <v>45686</v>
          </cell>
          <cell r="C1375" t="str">
            <v>SUPER NUEVO MILENIO SA</v>
          </cell>
          <cell r="F1375">
            <v>45677.450046296297</v>
          </cell>
          <cell r="G1375">
            <v>45707.450046296297</v>
          </cell>
          <cell r="H1375">
            <v>-20</v>
          </cell>
          <cell r="O1375">
            <v>527050</v>
          </cell>
        </row>
        <row r="1376">
          <cell r="A1376">
            <v>45686</v>
          </cell>
          <cell r="C1376" t="str">
            <v>SUPER NUEVO MILENIO SA</v>
          </cell>
          <cell r="F1376">
            <v>45679.376377314817</v>
          </cell>
          <cell r="G1376">
            <v>45709.376377314817</v>
          </cell>
          <cell r="H1376">
            <v>-22</v>
          </cell>
          <cell r="O1376">
            <v>223440</v>
          </cell>
        </row>
        <row r="1377">
          <cell r="A1377">
            <v>45686</v>
          </cell>
          <cell r="C1377" t="str">
            <v>SUPER NUEVO MILENIO SA</v>
          </cell>
          <cell r="F1377">
            <v>45681.357245370367</v>
          </cell>
          <cell r="G1377">
            <v>45711.357245370367</v>
          </cell>
          <cell r="H1377">
            <v>-24</v>
          </cell>
          <cell r="O1377">
            <v>104500</v>
          </cell>
        </row>
        <row r="1378">
          <cell r="A1378">
            <v>45686</v>
          </cell>
          <cell r="C1378" t="str">
            <v>SUPER NUEVO MILENIO SA</v>
          </cell>
          <cell r="F1378">
            <v>45684.336273148147</v>
          </cell>
          <cell r="G1378">
            <v>45714.336273148147</v>
          </cell>
          <cell r="H1378">
            <v>-27</v>
          </cell>
          <cell r="O1378">
            <v>222999.99</v>
          </cell>
        </row>
        <row r="1379">
          <cell r="A1379">
            <v>45686</v>
          </cell>
          <cell r="C1379" t="str">
            <v>MINI MAL LTDA</v>
          </cell>
          <cell r="F1379">
            <v>45686.345833333333</v>
          </cell>
          <cell r="G1379">
            <v>45687.345671296294</v>
          </cell>
          <cell r="H1379">
            <v>0</v>
          </cell>
          <cell r="O1379">
            <v>571000</v>
          </cell>
        </row>
        <row r="1380">
          <cell r="A1380">
            <v>45686</v>
          </cell>
          <cell r="C1380" t="str">
            <v>VENTAS MOSTRADOR</v>
          </cell>
          <cell r="F1380">
            <v>45686</v>
          </cell>
          <cell r="G1380">
            <v>45686</v>
          </cell>
          <cell r="H1380">
            <v>0</v>
          </cell>
          <cell r="O1380">
            <v>955848</v>
          </cell>
        </row>
        <row r="1381">
          <cell r="A1381">
            <v>45686</v>
          </cell>
          <cell r="C1381" t="str">
            <v>VENTAS MOSTRADOR</v>
          </cell>
          <cell r="F1381">
            <v>45686</v>
          </cell>
          <cell r="G1381">
            <v>45686</v>
          </cell>
          <cell r="H1381">
            <v>0</v>
          </cell>
          <cell r="O1381">
            <v>601619</v>
          </cell>
        </row>
        <row r="1382">
          <cell r="A1382">
            <v>45686</v>
          </cell>
          <cell r="C1382" t="str">
            <v>VENTAS MOSTRADOR</v>
          </cell>
          <cell r="F1382">
            <v>45686</v>
          </cell>
          <cell r="G1382">
            <v>45686</v>
          </cell>
          <cell r="H1382">
            <v>0</v>
          </cell>
          <cell r="O1382">
            <v>9660</v>
          </cell>
        </row>
        <row r="1383">
          <cell r="A1383">
            <v>45686</v>
          </cell>
          <cell r="C1383" t="str">
            <v>VENTAS MOSTRADOR</v>
          </cell>
          <cell r="F1383">
            <v>45686</v>
          </cell>
          <cell r="G1383">
            <v>45686</v>
          </cell>
          <cell r="H1383">
            <v>0</v>
          </cell>
          <cell r="O1383">
            <v>14000</v>
          </cell>
        </row>
        <row r="1384">
          <cell r="A1384">
            <v>45686</v>
          </cell>
          <cell r="C1384" t="str">
            <v>VENTAS MOSTRADOR</v>
          </cell>
          <cell r="F1384">
            <v>45686</v>
          </cell>
          <cell r="G1384">
            <v>45686</v>
          </cell>
          <cell r="H1384">
            <v>0</v>
          </cell>
          <cell r="O1384">
            <v>15400</v>
          </cell>
        </row>
        <row r="1385">
          <cell r="A1385">
            <v>45686</v>
          </cell>
          <cell r="C1385" t="str">
            <v>VENTAS MOSTRADOR</v>
          </cell>
          <cell r="F1385">
            <v>45686</v>
          </cell>
          <cell r="G1385">
            <v>45686</v>
          </cell>
          <cell r="H1385">
            <v>0</v>
          </cell>
          <cell r="O1385">
            <v>19300</v>
          </cell>
        </row>
        <row r="1386">
          <cell r="A1386">
            <v>45686</v>
          </cell>
          <cell r="C1386" t="str">
            <v>VENTAS MOSTRADOR</v>
          </cell>
          <cell r="F1386">
            <v>45686</v>
          </cell>
          <cell r="G1386">
            <v>45686</v>
          </cell>
          <cell r="H1386">
            <v>0</v>
          </cell>
          <cell r="O1386">
            <v>19510</v>
          </cell>
        </row>
        <row r="1387">
          <cell r="A1387">
            <v>45686</v>
          </cell>
          <cell r="C1387" t="str">
            <v>VENTAS MOSTRADOR</v>
          </cell>
          <cell r="F1387">
            <v>45686</v>
          </cell>
          <cell r="G1387">
            <v>45686</v>
          </cell>
          <cell r="H1387">
            <v>0</v>
          </cell>
          <cell r="O1387">
            <v>24000</v>
          </cell>
        </row>
        <row r="1388">
          <cell r="A1388">
            <v>45686</v>
          </cell>
          <cell r="C1388" t="str">
            <v>VENTAS MOSTRADOR</v>
          </cell>
          <cell r="F1388">
            <v>45686</v>
          </cell>
          <cell r="G1388">
            <v>45686</v>
          </cell>
          <cell r="H1388">
            <v>0</v>
          </cell>
          <cell r="O1388">
            <v>24672</v>
          </cell>
        </row>
        <row r="1389">
          <cell r="A1389">
            <v>45686</v>
          </cell>
          <cell r="C1389" t="str">
            <v>VENTAS MOSTRADOR</v>
          </cell>
          <cell r="F1389">
            <v>45686</v>
          </cell>
          <cell r="G1389">
            <v>45686</v>
          </cell>
          <cell r="H1389">
            <v>0</v>
          </cell>
          <cell r="O1389">
            <v>27982</v>
          </cell>
        </row>
        <row r="1390">
          <cell r="A1390">
            <v>45686</v>
          </cell>
          <cell r="C1390" t="str">
            <v>VENTAS MOSTRADOR</v>
          </cell>
          <cell r="F1390">
            <v>45686</v>
          </cell>
          <cell r="G1390">
            <v>45686</v>
          </cell>
          <cell r="H1390">
            <v>0</v>
          </cell>
          <cell r="O1390">
            <v>31312</v>
          </cell>
        </row>
        <row r="1391">
          <cell r="A1391">
            <v>45686</v>
          </cell>
          <cell r="C1391" t="str">
            <v>VENTAS MOSTRADOR</v>
          </cell>
          <cell r="F1391">
            <v>45686</v>
          </cell>
          <cell r="G1391">
            <v>45686</v>
          </cell>
          <cell r="H1391">
            <v>0</v>
          </cell>
          <cell r="O1391">
            <v>40000</v>
          </cell>
        </row>
        <row r="1392">
          <cell r="A1392">
            <v>45686</v>
          </cell>
          <cell r="C1392" t="str">
            <v>VENTAS MOSTRADOR</v>
          </cell>
          <cell r="F1392">
            <v>45686</v>
          </cell>
          <cell r="G1392">
            <v>45686</v>
          </cell>
          <cell r="H1392">
            <v>0</v>
          </cell>
          <cell r="O1392">
            <v>49088</v>
          </cell>
        </row>
        <row r="1393">
          <cell r="A1393">
            <v>45686</v>
          </cell>
          <cell r="C1393" t="str">
            <v>VENTAS MOSTRADOR</v>
          </cell>
          <cell r="F1393">
            <v>45686</v>
          </cell>
          <cell r="G1393">
            <v>45686</v>
          </cell>
          <cell r="H1393">
            <v>0</v>
          </cell>
          <cell r="O1393">
            <v>81700</v>
          </cell>
        </row>
        <row r="1394">
          <cell r="A1394">
            <v>45686</v>
          </cell>
          <cell r="C1394" t="str">
            <v>VENTAS MOSTRADOR</v>
          </cell>
          <cell r="F1394">
            <v>45686</v>
          </cell>
          <cell r="G1394">
            <v>45686</v>
          </cell>
          <cell r="H1394">
            <v>0</v>
          </cell>
          <cell r="O1394">
            <v>85824</v>
          </cell>
        </row>
        <row r="1395">
          <cell r="A1395">
            <v>45686</v>
          </cell>
          <cell r="C1395" t="str">
            <v>VENTAS MOSTRADOR</v>
          </cell>
          <cell r="F1395">
            <v>45686</v>
          </cell>
          <cell r="G1395">
            <v>45686</v>
          </cell>
          <cell r="H1395">
            <v>0</v>
          </cell>
          <cell r="O1395">
            <v>109030</v>
          </cell>
        </row>
        <row r="1396">
          <cell r="A1396">
            <v>45686</v>
          </cell>
          <cell r="C1396" t="str">
            <v>VENTAS MOSTRADOR</v>
          </cell>
          <cell r="F1396">
            <v>45686</v>
          </cell>
          <cell r="G1396">
            <v>45686</v>
          </cell>
          <cell r="H1396">
            <v>0</v>
          </cell>
          <cell r="O1396">
            <v>123056</v>
          </cell>
        </row>
        <row r="1397">
          <cell r="A1397">
            <v>45686</v>
          </cell>
          <cell r="C1397" t="str">
            <v>PEDRO NEL GONZALEZ</v>
          </cell>
          <cell r="F1397">
            <v>45686.318298611113</v>
          </cell>
          <cell r="G1397">
            <v>45687.318206018521</v>
          </cell>
          <cell r="H1397">
            <v>0</v>
          </cell>
          <cell r="O1397">
            <v>579975</v>
          </cell>
        </row>
        <row r="1398">
          <cell r="A1398">
            <v>45686</v>
          </cell>
          <cell r="C1398" t="str">
            <v>CRISTIAN MANUEL BELTRAN VALENZUELA</v>
          </cell>
          <cell r="F1398">
            <v>45686.354803240742</v>
          </cell>
          <cell r="G1398">
            <v>45694.354803240742</v>
          </cell>
          <cell r="H1398">
            <v>-7</v>
          </cell>
          <cell r="O1398">
            <v>1019165</v>
          </cell>
        </row>
        <row r="1399">
          <cell r="A1399">
            <v>45686</v>
          </cell>
          <cell r="C1399" t="str">
            <v>CASA HERENCIA SAS</v>
          </cell>
          <cell r="F1399">
            <v>45680.334386574075</v>
          </cell>
          <cell r="G1399">
            <v>45688.333298611113</v>
          </cell>
          <cell r="H1399">
            <v>-1</v>
          </cell>
          <cell r="O1399">
            <v>1192940.6939999999</v>
          </cell>
        </row>
        <row r="1400">
          <cell r="A1400">
            <v>45686</v>
          </cell>
          <cell r="C1400" t="str">
            <v>FOOD INVESTORS COLOMBIA SAS</v>
          </cell>
          <cell r="F1400">
            <v>45680.409189814818</v>
          </cell>
          <cell r="G1400">
            <v>45688.409189814818</v>
          </cell>
          <cell r="H1400">
            <v>-1</v>
          </cell>
          <cell r="O1400">
            <v>171200</v>
          </cell>
        </row>
        <row r="1401">
          <cell r="A1401">
            <v>45686</v>
          </cell>
          <cell r="C1401" t="str">
            <v>INDUSTRIAS CARNICAS MAFRE SAS</v>
          </cell>
          <cell r="F1401">
            <v>45686.327337962961</v>
          </cell>
          <cell r="G1401">
            <v>45687.327337962961</v>
          </cell>
          <cell r="H1401">
            <v>0</v>
          </cell>
          <cell r="O1401">
            <v>525000</v>
          </cell>
        </row>
        <row r="1402">
          <cell r="A1402">
            <v>45686</v>
          </cell>
          <cell r="C1402" t="str">
            <v>ALEJANDRO  DURAN</v>
          </cell>
          <cell r="F1402">
            <v>45685.349791666667</v>
          </cell>
          <cell r="G1402">
            <v>45686.349791666667</v>
          </cell>
          <cell r="H1402">
            <v>1</v>
          </cell>
          <cell r="O1402">
            <v>1405600</v>
          </cell>
        </row>
        <row r="1403">
          <cell r="A1403">
            <v>45686</v>
          </cell>
          <cell r="C1403" t="str">
            <v>DOROTEA PARRILA SAS</v>
          </cell>
          <cell r="F1403">
            <v>45686.347384259258</v>
          </cell>
          <cell r="G1403">
            <v>45687.346678240741</v>
          </cell>
          <cell r="H1403">
            <v>6</v>
          </cell>
          <cell r="O1403">
            <v>1097800</v>
          </cell>
        </row>
        <row r="1404">
          <cell r="A1404">
            <v>45686</v>
          </cell>
          <cell r="C1404" t="str">
            <v>ALIMENTOS BRIKO SAS</v>
          </cell>
          <cell r="F1404">
            <v>45686.352997685186</v>
          </cell>
          <cell r="G1404">
            <v>45687.352824074071</v>
          </cell>
          <cell r="H1404">
            <v>6</v>
          </cell>
          <cell r="O1404">
            <v>1297200</v>
          </cell>
        </row>
        <row r="1405">
          <cell r="A1405">
            <v>45686</v>
          </cell>
          <cell r="C1405" t="str">
            <v>MESABAR SAS</v>
          </cell>
          <cell r="F1405">
            <v>45675.383993055555</v>
          </cell>
          <cell r="G1405">
            <v>45683.383993055555</v>
          </cell>
          <cell r="H1405">
            <v>4</v>
          </cell>
          <cell r="O1405">
            <v>838100</v>
          </cell>
        </row>
        <row r="1406">
          <cell r="A1406">
            <v>45686</v>
          </cell>
          <cell r="C1406" t="str">
            <v>COMERCIALIZADORA DE LACTEOS RYM SAS</v>
          </cell>
          <cell r="F1406">
            <v>45686.369201388887</v>
          </cell>
          <cell r="G1406">
            <v>45687.369201388887</v>
          </cell>
          <cell r="H1406">
            <v>0</v>
          </cell>
          <cell r="O1406">
            <v>122000</v>
          </cell>
        </row>
        <row r="1407">
          <cell r="A1407">
            <v>45686</v>
          </cell>
          <cell r="C1407" t="str">
            <v>LUZ MARINA PELAYO ORTIZ</v>
          </cell>
          <cell r="F1407">
            <v>45686.368969907409</v>
          </cell>
          <cell r="G1407">
            <v>45687.368969907409</v>
          </cell>
          <cell r="H1407">
            <v>0</v>
          </cell>
          <cell r="O1407">
            <v>259400</v>
          </cell>
        </row>
        <row r="1408">
          <cell r="A1408">
            <v>45686</v>
          </cell>
          <cell r="C1408" t="str">
            <v>MESABAR SAS</v>
          </cell>
          <cell r="F1408">
            <v>45680.320636574077</v>
          </cell>
          <cell r="G1408">
            <v>45688.320636574077</v>
          </cell>
          <cell r="H1408">
            <v>-1</v>
          </cell>
          <cell r="O1408">
            <v>1016765</v>
          </cell>
        </row>
        <row r="1409">
          <cell r="A1409">
            <v>45686</v>
          </cell>
          <cell r="C1409" t="str">
            <v>PATRICIA  CHAPARRO AMEZQUITA</v>
          </cell>
          <cell r="F1409">
            <v>45686.443113425928</v>
          </cell>
          <cell r="G1409">
            <v>45694.443113425928</v>
          </cell>
          <cell r="H1409">
            <v>-7</v>
          </cell>
          <cell r="O1409">
            <v>780000</v>
          </cell>
        </row>
        <row r="1410">
          <cell r="A1410">
            <v>45686</v>
          </cell>
          <cell r="C1410" t="str">
            <v>WALTER  BECERRA</v>
          </cell>
          <cell r="F1410">
            <v>45686.447997685187</v>
          </cell>
          <cell r="G1410">
            <v>45687.447997685187</v>
          </cell>
          <cell r="H1410">
            <v>0</v>
          </cell>
          <cell r="O1410">
            <v>520000</v>
          </cell>
        </row>
        <row r="1411">
          <cell r="A1411">
            <v>45686</v>
          </cell>
          <cell r="C1411" t="str">
            <v>FREDY ALFONSO SUAREZ VILLAMIL</v>
          </cell>
          <cell r="F1411">
            <v>45686.328113425923</v>
          </cell>
          <cell r="G1411">
            <v>45687.328113425923</v>
          </cell>
          <cell r="H1411">
            <v>0</v>
          </cell>
          <cell r="O1411">
            <v>607500</v>
          </cell>
        </row>
        <row r="1412">
          <cell r="A1412">
            <v>45686</v>
          </cell>
          <cell r="C1412" t="str">
            <v>VENTAS MOSTRADOR</v>
          </cell>
          <cell r="F1412">
            <v>45686.327337962961</v>
          </cell>
          <cell r="G1412">
            <v>45687.327337962961</v>
          </cell>
          <cell r="H1412">
            <v>0</v>
          </cell>
          <cell r="O1412">
            <v>736000</v>
          </cell>
        </row>
        <row r="1413">
          <cell r="A1413">
            <v>45686</v>
          </cell>
          <cell r="C1413" t="str">
            <v>GONZALEZ GOMEZ JOSE LUIS</v>
          </cell>
          <cell r="F1413">
            <v>45686.309305555558</v>
          </cell>
          <cell r="G1413">
            <v>45687.309305555558</v>
          </cell>
          <cell r="H1413">
            <v>0</v>
          </cell>
          <cell r="O1413">
            <v>518900</v>
          </cell>
        </row>
        <row r="1414">
          <cell r="A1414">
            <v>45686</v>
          </cell>
          <cell r="C1414" t="str">
            <v>KOE4K S.A.S</v>
          </cell>
          <cell r="F1414">
            <v>45660.435173611113</v>
          </cell>
          <cell r="G1414">
            <v>45690.435173611113</v>
          </cell>
          <cell r="H1414">
            <v>-3</v>
          </cell>
          <cell r="O1414">
            <v>1286700</v>
          </cell>
        </row>
        <row r="1415">
          <cell r="A1415">
            <v>45686</v>
          </cell>
          <cell r="C1415" t="str">
            <v>KOE4K S.A.S</v>
          </cell>
          <cell r="F1415">
            <v>45665.359988425924</v>
          </cell>
          <cell r="G1415">
            <v>45695.359988425924</v>
          </cell>
          <cell r="H1415">
            <v>-8</v>
          </cell>
          <cell r="O1415">
            <v>411600</v>
          </cell>
        </row>
        <row r="1416">
          <cell r="A1416">
            <v>45686</v>
          </cell>
          <cell r="C1416" t="str">
            <v>KOE4K S.A.S</v>
          </cell>
          <cell r="F1416">
            <v>45666.436215277776</v>
          </cell>
          <cell r="G1416">
            <v>45696.436215277776</v>
          </cell>
          <cell r="H1416">
            <v>-9</v>
          </cell>
          <cell r="O1416">
            <v>136800</v>
          </cell>
        </row>
        <row r="1417">
          <cell r="A1417">
            <v>45686</v>
          </cell>
          <cell r="C1417" t="str">
            <v>KOE4K S.A.S</v>
          </cell>
          <cell r="F1417">
            <v>45667.388553240744</v>
          </cell>
          <cell r="G1417">
            <v>45697.388553240744</v>
          </cell>
          <cell r="H1417">
            <v>-10</v>
          </cell>
          <cell r="O1417">
            <v>1053000</v>
          </cell>
        </row>
        <row r="1418">
          <cell r="A1418">
            <v>45686</v>
          </cell>
          <cell r="C1418" t="str">
            <v xml:space="preserve">CANAL DIGITAL </v>
          </cell>
          <cell r="F1418">
            <v>45687</v>
          </cell>
          <cell r="G1418">
            <v>45687</v>
          </cell>
          <cell r="H1418">
            <v>0</v>
          </cell>
          <cell r="O1418">
            <v>105000</v>
          </cell>
        </row>
        <row r="1419">
          <cell r="A1419">
            <v>45686</v>
          </cell>
          <cell r="C1419" t="str">
            <v>OSAKA COCINA NIKKEI S.A.S</v>
          </cell>
          <cell r="F1419">
            <v>45670.632523148146</v>
          </cell>
          <cell r="G1419">
            <v>45700.632523148146</v>
          </cell>
          <cell r="H1419">
            <v>-13</v>
          </cell>
          <cell r="O1419">
            <v>272500</v>
          </cell>
        </row>
        <row r="1420">
          <cell r="A1420">
            <v>45686</v>
          </cell>
          <cell r="C1420" t="str">
            <v>OSAKA COCINA NIKKEI S.A.S</v>
          </cell>
          <cell r="F1420">
            <v>45670.64162037037</v>
          </cell>
          <cell r="G1420">
            <v>45700.64162037037</v>
          </cell>
          <cell r="H1420">
            <v>-13</v>
          </cell>
          <cell r="O1420">
            <v>10000</v>
          </cell>
        </row>
        <row r="1421">
          <cell r="A1421">
            <v>45686</v>
          </cell>
          <cell r="C1421" t="str">
            <v>MERCADOS BM  SAS</v>
          </cell>
          <cell r="F1421">
            <v>45679.354537037034</v>
          </cell>
          <cell r="G1421">
            <v>45687.354537037034</v>
          </cell>
          <cell r="H1421">
            <v>0</v>
          </cell>
          <cell r="O1421">
            <v>5154944.8075000001</v>
          </cell>
        </row>
        <row r="1422">
          <cell r="A1422">
            <v>45686</v>
          </cell>
          <cell r="C1422" t="str">
            <v>A MANO SAS</v>
          </cell>
          <cell r="F1422">
            <v>45685.379664351851</v>
          </cell>
          <cell r="G1422">
            <v>45693.379664351851</v>
          </cell>
          <cell r="H1422">
            <v>-6</v>
          </cell>
          <cell r="O1422">
            <v>281768</v>
          </cell>
        </row>
        <row r="1423">
          <cell r="A1423">
            <v>45687</v>
          </cell>
          <cell r="C1423" t="str">
            <v>PURA SABROSURA SAS</v>
          </cell>
          <cell r="F1423">
            <v>45677.432939814818</v>
          </cell>
          <cell r="G1423">
            <v>45692.432939814818</v>
          </cell>
          <cell r="H1423">
            <v>-4</v>
          </cell>
          <cell r="O1423">
            <v>380916.45</v>
          </cell>
        </row>
        <row r="1424">
          <cell r="A1424">
            <v>45687</v>
          </cell>
          <cell r="C1424" t="str">
            <v>PURA SABROSURA SAS</v>
          </cell>
          <cell r="F1424">
            <v>45677.464502314811</v>
          </cell>
          <cell r="G1424">
            <v>45692.464502314811</v>
          </cell>
          <cell r="H1424">
            <v>-4</v>
          </cell>
          <cell r="O1424">
            <v>5112829.8881000001</v>
          </cell>
        </row>
        <row r="1425">
          <cell r="A1425">
            <v>45687</v>
          </cell>
          <cell r="C1425" t="str">
            <v>PURA SABROSURA SAS</v>
          </cell>
          <cell r="F1425">
            <v>45678.355902777781</v>
          </cell>
          <cell r="G1425">
            <v>45693.355902777781</v>
          </cell>
          <cell r="H1425">
            <v>-5</v>
          </cell>
          <cell r="O1425">
            <v>1959215.1296000001</v>
          </cell>
        </row>
        <row r="1426">
          <cell r="A1426">
            <v>45687</v>
          </cell>
          <cell r="C1426" t="str">
            <v>PURA SABROSURA SAS</v>
          </cell>
          <cell r="F1426">
            <v>45679.364004629628</v>
          </cell>
          <cell r="G1426">
            <v>45694.364004629628</v>
          </cell>
          <cell r="H1426">
            <v>-6</v>
          </cell>
          <cell r="O1426">
            <v>2668506.4559999998</v>
          </cell>
        </row>
        <row r="1427">
          <cell r="A1427">
            <v>45687</v>
          </cell>
          <cell r="C1427" t="str">
            <v>PURA SABROSURA SAS</v>
          </cell>
          <cell r="F1427">
            <v>45681.354791666665</v>
          </cell>
          <cell r="G1427">
            <v>45696.354791666665</v>
          </cell>
          <cell r="H1427">
            <v>-8</v>
          </cell>
          <cell r="O1427">
            <v>106308.05499999999</v>
          </cell>
        </row>
        <row r="1428">
          <cell r="A1428">
            <v>45687</v>
          </cell>
          <cell r="C1428" t="str">
            <v>DIOS LO QUISO S.A.S</v>
          </cell>
          <cell r="F1428">
            <v>45677.404999999999</v>
          </cell>
          <cell r="G1428">
            <v>45692.404999999999</v>
          </cell>
          <cell r="H1428">
            <v>-4</v>
          </cell>
          <cell r="O1428">
            <v>1877046.7209999999</v>
          </cell>
        </row>
        <row r="1429">
          <cell r="A1429">
            <v>45687</v>
          </cell>
          <cell r="C1429" t="str">
            <v>VENTAS MOSTRADOR</v>
          </cell>
          <cell r="F1429">
            <v>45687</v>
          </cell>
          <cell r="G1429">
            <v>45687</v>
          </cell>
          <cell r="H1429">
            <v>0</v>
          </cell>
          <cell r="O1429">
            <v>1958391</v>
          </cell>
        </row>
        <row r="1430">
          <cell r="A1430">
            <v>45687</v>
          </cell>
          <cell r="C1430" t="str">
            <v>VENTAS MOSTRADOR</v>
          </cell>
          <cell r="F1430">
            <v>45687</v>
          </cell>
          <cell r="G1430">
            <v>45687</v>
          </cell>
          <cell r="H1430">
            <v>0</v>
          </cell>
          <cell r="O1430">
            <v>641722</v>
          </cell>
        </row>
        <row r="1431">
          <cell r="A1431">
            <v>45687</v>
          </cell>
          <cell r="C1431" t="str">
            <v>COCTELERIA ARTESANAL SAS</v>
          </cell>
          <cell r="F1431">
            <v>45654.382037037038</v>
          </cell>
          <cell r="G1431">
            <v>45684.382037037038</v>
          </cell>
          <cell r="H1431">
            <v>4</v>
          </cell>
          <cell r="O1431">
            <v>396601.245</v>
          </cell>
        </row>
        <row r="1432">
          <cell r="A1432">
            <v>45687</v>
          </cell>
          <cell r="C1432" t="str">
            <v>COCTELERIA ARTESANAL SAS</v>
          </cell>
          <cell r="F1432">
            <v>45656.363912037035</v>
          </cell>
          <cell r="G1432">
            <v>45686.363912037035</v>
          </cell>
          <cell r="H1432">
            <v>2</v>
          </cell>
          <cell r="O1432">
            <v>393912.42300000001</v>
          </cell>
        </row>
        <row r="1433">
          <cell r="A1433">
            <v>45687</v>
          </cell>
          <cell r="C1433" t="str">
            <v>R.G GOURMET SAS</v>
          </cell>
          <cell r="F1433">
            <v>45687.37164351852</v>
          </cell>
          <cell r="G1433">
            <v>45688.37164351852</v>
          </cell>
          <cell r="H1433">
            <v>0</v>
          </cell>
          <cell r="O1433">
            <v>140300</v>
          </cell>
        </row>
        <row r="1434">
          <cell r="A1434">
            <v>45687</v>
          </cell>
          <cell r="C1434" t="str">
            <v>VENTAS MOSTRADOR</v>
          </cell>
          <cell r="F1434">
            <v>45687.37164351852</v>
          </cell>
          <cell r="G1434">
            <v>45688.37164351852</v>
          </cell>
          <cell r="H1434">
            <v>0</v>
          </cell>
          <cell r="O1434">
            <v>4300</v>
          </cell>
        </row>
        <row r="1435">
          <cell r="A1435">
            <v>45687</v>
          </cell>
          <cell r="C1435" t="str">
            <v>VENTAS MOSTRADOR</v>
          </cell>
          <cell r="F1435">
            <v>45687.37164351852</v>
          </cell>
          <cell r="G1435">
            <v>45688.37164351852</v>
          </cell>
          <cell r="H1435">
            <v>0</v>
          </cell>
          <cell r="O1435">
            <v>17215</v>
          </cell>
        </row>
        <row r="1436">
          <cell r="A1436">
            <v>45687</v>
          </cell>
          <cell r="C1436" t="str">
            <v>VENTAS MOSTRADOR</v>
          </cell>
          <cell r="F1436">
            <v>45687.37164351852</v>
          </cell>
          <cell r="G1436">
            <v>45688.37164351852</v>
          </cell>
          <cell r="H1436">
            <v>0</v>
          </cell>
          <cell r="O1436">
            <v>20290</v>
          </cell>
        </row>
        <row r="1437">
          <cell r="A1437">
            <v>45687</v>
          </cell>
          <cell r="C1437" t="str">
            <v>VENTAS MOSTRADOR</v>
          </cell>
          <cell r="F1437">
            <v>45687.37164351852</v>
          </cell>
          <cell r="G1437">
            <v>45688.37164351852</v>
          </cell>
          <cell r="H1437">
            <v>0</v>
          </cell>
          <cell r="O1437">
            <v>21250</v>
          </cell>
        </row>
        <row r="1438">
          <cell r="A1438">
            <v>45687</v>
          </cell>
          <cell r="C1438" t="str">
            <v>VENTAS MOSTRADOR</v>
          </cell>
          <cell r="F1438">
            <v>45687.37164351852</v>
          </cell>
          <cell r="G1438">
            <v>45688.37164351852</v>
          </cell>
          <cell r="H1438">
            <v>0</v>
          </cell>
          <cell r="O1438">
            <v>27360</v>
          </cell>
        </row>
        <row r="1439">
          <cell r="A1439">
            <v>45687</v>
          </cell>
          <cell r="C1439" t="str">
            <v>VENTAS MOSTRADOR</v>
          </cell>
          <cell r="F1439">
            <v>45687.37164351852</v>
          </cell>
          <cell r="G1439">
            <v>45688.37164351852</v>
          </cell>
          <cell r="H1439">
            <v>0</v>
          </cell>
          <cell r="O1439">
            <v>31000</v>
          </cell>
        </row>
        <row r="1440">
          <cell r="A1440">
            <v>45687</v>
          </cell>
          <cell r="C1440" t="str">
            <v>VENTAS MOSTRADOR</v>
          </cell>
          <cell r="F1440">
            <v>45687.37164351852</v>
          </cell>
          <cell r="G1440">
            <v>45688.37164351852</v>
          </cell>
          <cell r="H1440">
            <v>0</v>
          </cell>
          <cell r="O1440">
            <v>35000</v>
          </cell>
        </row>
        <row r="1441">
          <cell r="A1441">
            <v>45687</v>
          </cell>
          <cell r="C1441" t="str">
            <v>VENTAS MOSTRADOR</v>
          </cell>
          <cell r="F1441">
            <v>45687.37164351852</v>
          </cell>
          <cell r="G1441">
            <v>45688.37164351852</v>
          </cell>
          <cell r="H1441">
            <v>0</v>
          </cell>
          <cell r="O1441">
            <v>67800</v>
          </cell>
        </row>
        <row r="1442">
          <cell r="A1442">
            <v>45687</v>
          </cell>
          <cell r="C1442" t="str">
            <v>VENTAS MOSTRADOR</v>
          </cell>
          <cell r="F1442">
            <v>45687.37164351852</v>
          </cell>
          <cell r="G1442">
            <v>45688.37164351852</v>
          </cell>
          <cell r="H1442">
            <v>0</v>
          </cell>
          <cell r="O1442">
            <v>95000</v>
          </cell>
        </row>
        <row r="1443">
          <cell r="A1443">
            <v>45687</v>
          </cell>
          <cell r="C1443" t="str">
            <v>VENTAS MOSTRADOR</v>
          </cell>
          <cell r="F1443">
            <v>45687.37164351852</v>
          </cell>
          <cell r="G1443">
            <v>45688.37164351852</v>
          </cell>
          <cell r="H1443">
            <v>0</v>
          </cell>
          <cell r="O1443">
            <v>137800</v>
          </cell>
        </row>
        <row r="1444">
          <cell r="A1444">
            <v>45687</v>
          </cell>
          <cell r="C1444" t="str">
            <v>VENTAS MOSTRADOR</v>
          </cell>
          <cell r="F1444">
            <v>45687.37164351852</v>
          </cell>
          <cell r="G1444">
            <v>45688.37164351852</v>
          </cell>
          <cell r="H1444">
            <v>0</v>
          </cell>
          <cell r="O1444">
            <v>173600</v>
          </cell>
        </row>
        <row r="1445">
          <cell r="A1445">
            <v>45687</v>
          </cell>
          <cell r="C1445" t="str">
            <v>VENTAS MOSTRADOR</v>
          </cell>
          <cell r="F1445">
            <v>45687.37164351852</v>
          </cell>
          <cell r="G1445">
            <v>45688.37164351852</v>
          </cell>
          <cell r="H1445">
            <v>0</v>
          </cell>
          <cell r="O1445">
            <v>180916</v>
          </cell>
        </row>
        <row r="1446">
          <cell r="A1446">
            <v>45687</v>
          </cell>
          <cell r="C1446" t="str">
            <v>CARLOS ANDRES MARTINEZ HERNANDEZ</v>
          </cell>
          <cell r="F1446">
            <v>45687.37164351852</v>
          </cell>
          <cell r="G1446">
            <v>45688.37164351852</v>
          </cell>
          <cell r="H1446">
            <v>0</v>
          </cell>
          <cell r="O1446">
            <v>212750</v>
          </cell>
        </row>
        <row r="1447">
          <cell r="A1447">
            <v>45687</v>
          </cell>
          <cell r="C1447" t="str">
            <v>VENTAS MOSTRADOR</v>
          </cell>
          <cell r="F1447">
            <v>45687.37164351852</v>
          </cell>
          <cell r="G1447">
            <v>45688.37164351852</v>
          </cell>
          <cell r="H1447">
            <v>0</v>
          </cell>
          <cell r="O1447">
            <v>251000</v>
          </cell>
        </row>
        <row r="1448">
          <cell r="A1448">
            <v>45687</v>
          </cell>
          <cell r="C1448" t="str">
            <v>CARLOS ANDRES MARTINEZ HERNANDEZ</v>
          </cell>
          <cell r="F1448">
            <v>45687.37164351852</v>
          </cell>
          <cell r="G1448">
            <v>45688.37164351852</v>
          </cell>
          <cell r="H1448">
            <v>0</v>
          </cell>
          <cell r="O1448">
            <v>425500</v>
          </cell>
        </row>
        <row r="1449">
          <cell r="A1449">
            <v>45687</v>
          </cell>
          <cell r="C1449" t="str">
            <v>VENTAS MOSTRADOR</v>
          </cell>
          <cell r="F1449">
            <v>45687.37164351852</v>
          </cell>
          <cell r="G1449">
            <v>45688.37164351852</v>
          </cell>
          <cell r="H1449">
            <v>0</v>
          </cell>
          <cell r="O1449">
            <v>468050</v>
          </cell>
        </row>
        <row r="1450">
          <cell r="A1450">
            <v>45687</v>
          </cell>
          <cell r="C1450" t="str">
            <v>VENTAS MOSTRADOR</v>
          </cell>
          <cell r="F1450">
            <v>45687.37164351852</v>
          </cell>
          <cell r="G1450">
            <v>45688.37164351852</v>
          </cell>
          <cell r="H1450">
            <v>0</v>
          </cell>
          <cell r="O1450">
            <v>1276500</v>
          </cell>
        </row>
        <row r="1451">
          <cell r="A1451">
            <v>45687</v>
          </cell>
          <cell r="C1451" t="str">
            <v>POLA Y TEJO SAS</v>
          </cell>
          <cell r="F1451">
            <v>45686.370613425926</v>
          </cell>
          <cell r="G1451">
            <v>45701.370613425926</v>
          </cell>
          <cell r="H1451">
            <v>-14</v>
          </cell>
          <cell r="O1451">
            <v>835800</v>
          </cell>
        </row>
        <row r="1452">
          <cell r="A1452">
            <v>45687</v>
          </cell>
          <cell r="C1452" t="str">
            <v>PEYBU SAS</v>
          </cell>
          <cell r="F1452">
            <v>45647.382384259261</v>
          </cell>
          <cell r="G1452">
            <v>45677.382384259261</v>
          </cell>
          <cell r="H1452">
            <v>10</v>
          </cell>
          <cell r="O1452">
            <v>546750</v>
          </cell>
        </row>
        <row r="1453">
          <cell r="A1453">
            <v>45687</v>
          </cell>
          <cell r="C1453" t="str">
            <v>PEYBU SAS</v>
          </cell>
          <cell r="F1453">
            <v>45652.302777777775</v>
          </cell>
          <cell r="G1453">
            <v>45682.302777777775</v>
          </cell>
          <cell r="H1453">
            <v>5</v>
          </cell>
          <cell r="O1453">
            <v>1532628.54</v>
          </cell>
        </row>
        <row r="1454">
          <cell r="A1454">
            <v>45687</v>
          </cell>
          <cell r="C1454" t="str">
            <v>PEYBU SAS</v>
          </cell>
          <cell r="F1454">
            <v>45652.307476851849</v>
          </cell>
          <cell r="G1454">
            <v>45682.307476851849</v>
          </cell>
          <cell r="H1454">
            <v>5</v>
          </cell>
          <cell r="O1454">
            <v>494743.24800000002</v>
          </cell>
        </row>
        <row r="1455">
          <cell r="A1455">
            <v>45687</v>
          </cell>
          <cell r="C1455" t="str">
            <v>DELIMEX S.A.S</v>
          </cell>
          <cell r="F1455">
            <v>45674.345763888887</v>
          </cell>
          <cell r="G1455">
            <v>45704.332384259258</v>
          </cell>
          <cell r="H1455">
            <v>-17</v>
          </cell>
          <cell r="O1455">
            <v>1884083</v>
          </cell>
        </row>
        <row r="1456">
          <cell r="A1456">
            <v>45687</v>
          </cell>
          <cell r="C1456" t="str">
            <v>DELIMEX S.A.S</v>
          </cell>
          <cell r="F1456">
            <v>45678.315439814818</v>
          </cell>
          <cell r="G1456">
            <v>45708.315289351849</v>
          </cell>
          <cell r="H1456">
            <v>-21</v>
          </cell>
          <cell r="O1456">
            <v>2064720</v>
          </cell>
        </row>
        <row r="1457">
          <cell r="A1457">
            <v>45687</v>
          </cell>
          <cell r="C1457" t="str">
            <v>DELIMEX S.A.S</v>
          </cell>
          <cell r="F1457">
            <v>45685.332789351851</v>
          </cell>
          <cell r="G1457">
            <v>45715.332106481481</v>
          </cell>
          <cell r="H1457">
            <v>-28</v>
          </cell>
          <cell r="O1457">
            <v>31814</v>
          </cell>
        </row>
        <row r="1458">
          <cell r="A1458">
            <v>45687</v>
          </cell>
          <cell r="C1458" t="str">
            <v>INVERSIONES MI TIERRITA SAS</v>
          </cell>
          <cell r="F1458">
            <v>45659.392488425925</v>
          </cell>
          <cell r="G1458">
            <v>45674.392488425925</v>
          </cell>
          <cell r="H1458">
            <v>19</v>
          </cell>
          <cell r="O1458">
            <v>2619737.253</v>
          </cell>
        </row>
        <row r="1459">
          <cell r="A1459">
            <v>45687</v>
          </cell>
          <cell r="C1459" t="str">
            <v>INVERSIONES MI TIERRITA SAS</v>
          </cell>
          <cell r="F1459">
            <v>45666.349953703706</v>
          </cell>
          <cell r="G1459">
            <v>45681.349953703706</v>
          </cell>
          <cell r="H1459">
            <v>12</v>
          </cell>
          <cell r="O1459">
            <v>380263.22649999999</v>
          </cell>
        </row>
        <row r="1460">
          <cell r="A1460">
            <v>45687</v>
          </cell>
          <cell r="C1460" t="str">
            <v>INVERSIONES MI TIERRITA SAS</v>
          </cell>
          <cell r="F1460">
            <v>45666.349953703706</v>
          </cell>
          <cell r="G1460">
            <v>45681.349953703706</v>
          </cell>
          <cell r="H1460">
            <v>12</v>
          </cell>
          <cell r="O1460">
            <v>1000000</v>
          </cell>
        </row>
        <row r="1461">
          <cell r="A1461">
            <v>45687</v>
          </cell>
          <cell r="C1461" t="str">
            <v>INVERSIONES MI TIERRITA SAS</v>
          </cell>
          <cell r="F1461">
            <v>45666.349953703706</v>
          </cell>
          <cell r="G1461">
            <v>45681.349953703706</v>
          </cell>
          <cell r="H1461">
            <v>12</v>
          </cell>
          <cell r="O1461">
            <v>926487</v>
          </cell>
        </row>
        <row r="1462">
          <cell r="A1462">
            <v>45687</v>
          </cell>
          <cell r="C1462" t="str">
            <v>INVERSIONES MI TIERRITA SAS</v>
          </cell>
          <cell r="F1462">
            <v>45674.320081018515</v>
          </cell>
          <cell r="G1462">
            <v>45689.319965277777</v>
          </cell>
          <cell r="H1462">
            <v>4</v>
          </cell>
          <cell r="O1462">
            <v>1255754.5634999999</v>
          </cell>
        </row>
        <row r="1463">
          <cell r="A1463">
            <v>45687</v>
          </cell>
          <cell r="C1463" t="str">
            <v>INVERSIONES MI TIERRITA SAS</v>
          </cell>
          <cell r="F1463">
            <v>45674.321203703701</v>
          </cell>
          <cell r="G1463">
            <v>45689.320983796293</v>
          </cell>
          <cell r="H1463">
            <v>4</v>
          </cell>
          <cell r="O1463">
            <v>817758.21400000004</v>
          </cell>
        </row>
        <row r="1464">
          <cell r="A1464">
            <v>45687</v>
          </cell>
          <cell r="C1464" t="str">
            <v>INVERSIONES MI TIERRITA SAS</v>
          </cell>
          <cell r="F1464">
            <v>45674.321203703701</v>
          </cell>
          <cell r="G1464">
            <v>45689.320983796293</v>
          </cell>
          <cell r="H1464">
            <v>4</v>
          </cell>
          <cell r="O1464">
            <v>1153945</v>
          </cell>
        </row>
        <row r="1465">
          <cell r="A1465">
            <v>45687</v>
          </cell>
          <cell r="C1465" t="str">
            <v>INVERSIONES MI TIERRITA SAS</v>
          </cell>
          <cell r="F1465">
            <v>45675.326006944444</v>
          </cell>
          <cell r="G1465">
            <v>45690.325370370374</v>
          </cell>
          <cell r="H1465">
            <v>3</v>
          </cell>
          <cell r="O1465">
            <v>1712729.821</v>
          </cell>
        </row>
        <row r="1466">
          <cell r="A1466">
            <v>45687</v>
          </cell>
          <cell r="C1466" t="str">
            <v>INVERSIONES MI TIERRITA SAS</v>
          </cell>
          <cell r="F1466">
            <v>45687.349699074075</v>
          </cell>
          <cell r="G1466">
            <v>45702.349699074075</v>
          </cell>
          <cell r="H1466">
            <v>-9</v>
          </cell>
          <cell r="O1466">
            <v>133325</v>
          </cell>
        </row>
        <row r="1467">
          <cell r="A1467">
            <v>45687</v>
          </cell>
          <cell r="C1467" t="str">
            <v>DOROTEA PARRILA SAS</v>
          </cell>
          <cell r="F1467">
            <v>45687.328518518516</v>
          </cell>
          <cell r="G1467">
            <v>45688.328321759262</v>
          </cell>
          <cell r="H1467">
            <v>5</v>
          </cell>
          <cell r="O1467">
            <v>531050</v>
          </cell>
        </row>
        <row r="1468">
          <cell r="A1468">
            <v>45687</v>
          </cell>
          <cell r="C1468" t="str">
            <v>DOROTEA PARRILLA BAR SAS</v>
          </cell>
          <cell r="F1468">
            <v>45687.33116898148</v>
          </cell>
          <cell r="G1468">
            <v>45691.329861111109</v>
          </cell>
          <cell r="H1468">
            <v>2</v>
          </cell>
          <cell r="O1468">
            <v>1578950</v>
          </cell>
        </row>
        <row r="1469">
          <cell r="A1469">
            <v>45687</v>
          </cell>
          <cell r="C1469" t="str">
            <v>ALIMENTOS BRIKO SAS</v>
          </cell>
          <cell r="F1469">
            <v>45686.352997685186</v>
          </cell>
          <cell r="G1469">
            <v>45687.352824074071</v>
          </cell>
          <cell r="H1469">
            <v>6</v>
          </cell>
          <cell r="O1469">
            <v>234675</v>
          </cell>
        </row>
        <row r="1470">
          <cell r="A1470">
            <v>45687</v>
          </cell>
          <cell r="C1470" t="str">
            <v>NESTOR ABEL NOREÑA URREA</v>
          </cell>
          <cell r="F1470">
            <v>45687</v>
          </cell>
          <cell r="G1470">
            <v>45688</v>
          </cell>
          <cell r="H1470">
            <v>3</v>
          </cell>
          <cell r="O1470">
            <v>943200</v>
          </cell>
        </row>
        <row r="1471">
          <cell r="A1471">
            <v>45687</v>
          </cell>
          <cell r="C1471" t="str">
            <v>CARMEN ALICIA URQUIJO GAITAN</v>
          </cell>
          <cell r="F1471">
            <v>45687</v>
          </cell>
          <cell r="G1471">
            <v>45688</v>
          </cell>
          <cell r="H1471">
            <v>3</v>
          </cell>
          <cell r="O1471">
            <v>732225</v>
          </cell>
        </row>
        <row r="1472">
          <cell r="A1472">
            <v>45687</v>
          </cell>
          <cell r="C1472" t="str">
            <v>INFARTO SAS</v>
          </cell>
          <cell r="F1472">
            <v>45673.301793981482</v>
          </cell>
          <cell r="G1472">
            <v>45693.301793981482</v>
          </cell>
          <cell r="H1472">
            <v>-6</v>
          </cell>
          <cell r="O1472">
            <v>129063.45600000001</v>
          </cell>
        </row>
        <row r="1473">
          <cell r="A1473">
            <v>45687</v>
          </cell>
          <cell r="C1473" t="str">
            <v>INFARTO SAS</v>
          </cell>
          <cell r="F1473">
            <v>45674.39806712963</v>
          </cell>
          <cell r="G1473">
            <v>45694.39806712963</v>
          </cell>
          <cell r="H1473">
            <v>-7</v>
          </cell>
          <cell r="O1473">
            <v>1281373.0619999999</v>
          </cell>
        </row>
        <row r="1474">
          <cell r="A1474">
            <v>45687</v>
          </cell>
          <cell r="C1474" t="str">
            <v>INFARTO SAS</v>
          </cell>
          <cell r="F1474">
            <v>45678.38548611111</v>
          </cell>
          <cell r="G1474">
            <v>45698.38548611111</v>
          </cell>
          <cell r="H1474">
            <v>-11</v>
          </cell>
          <cell r="O1474">
            <v>253944.3</v>
          </cell>
        </row>
        <row r="1475">
          <cell r="A1475">
            <v>45687</v>
          </cell>
          <cell r="C1475" t="str">
            <v>INFARTO SAS</v>
          </cell>
          <cell r="F1475">
            <v>45679.326643518521</v>
          </cell>
          <cell r="G1475">
            <v>45699.326643518521</v>
          </cell>
          <cell r="H1475">
            <v>-12</v>
          </cell>
          <cell r="O1475">
            <v>1174517.284</v>
          </cell>
        </row>
        <row r="1476">
          <cell r="A1476">
            <v>45687</v>
          </cell>
          <cell r="C1476" t="str">
            <v>INFARTO SAS</v>
          </cell>
          <cell r="F1476">
            <v>45679.327835648146</v>
          </cell>
          <cell r="G1476">
            <v>45699.327835648146</v>
          </cell>
          <cell r="H1476">
            <v>-12</v>
          </cell>
          <cell r="O1476">
            <v>289994.43199999997</v>
          </cell>
        </row>
        <row r="1477">
          <cell r="A1477">
            <v>45687</v>
          </cell>
          <cell r="C1477" t="str">
            <v>SAGRADO BGTA SAS</v>
          </cell>
          <cell r="F1477">
            <v>45674.299710648149</v>
          </cell>
          <cell r="G1477">
            <v>45694.298391203702</v>
          </cell>
          <cell r="H1477">
            <v>1</v>
          </cell>
          <cell r="O1477">
            <v>5398108.9230000004</v>
          </cell>
        </row>
        <row r="1478">
          <cell r="A1478">
            <v>45687</v>
          </cell>
          <cell r="C1478" t="str">
            <v>SAGRADO BGTA SAS</v>
          </cell>
          <cell r="F1478">
            <v>45679.271562499998</v>
          </cell>
          <cell r="G1478">
            <v>45699.27138888889</v>
          </cell>
          <cell r="H1478">
            <v>-4</v>
          </cell>
          <cell r="O1478">
            <v>3772516.852</v>
          </cell>
        </row>
        <row r="1479">
          <cell r="A1479">
            <v>45687</v>
          </cell>
          <cell r="C1479" t="str">
            <v>SAGRADO BGTA SAS</v>
          </cell>
          <cell r="F1479">
            <v>45681.308761574073</v>
          </cell>
          <cell r="G1479">
            <v>45701.308634259258</v>
          </cell>
          <cell r="H1479">
            <v>-6</v>
          </cell>
          <cell r="O1479">
            <v>2282361.7409999999</v>
          </cell>
        </row>
        <row r="1480">
          <cell r="A1480">
            <v>45687</v>
          </cell>
          <cell r="C1480" t="str">
            <v>CAJA COLOMBIANA DE SUBSIDIO FAMILIAR COLSUBSIDIO</v>
          </cell>
          <cell r="F1480">
            <v>45660.548460648148</v>
          </cell>
          <cell r="G1480">
            <v>45690.548460648148</v>
          </cell>
          <cell r="H1480">
            <v>-3</v>
          </cell>
          <cell r="O1480">
            <v>164565.86499999999</v>
          </cell>
        </row>
        <row r="1481">
          <cell r="A1481">
            <v>45687</v>
          </cell>
          <cell r="C1481" t="str">
            <v>ALIMENTOS BENAL SAS</v>
          </cell>
          <cell r="F1481">
            <v>45653</v>
          </cell>
          <cell r="G1481">
            <v>45683</v>
          </cell>
          <cell r="H1481">
            <v>8</v>
          </cell>
          <cell r="O1481">
            <v>553700</v>
          </cell>
        </row>
        <row r="1482">
          <cell r="A1482">
            <v>45687</v>
          </cell>
          <cell r="C1482" t="str">
            <v>ALIMENTOS BENAL SAS</v>
          </cell>
          <cell r="F1482">
            <v>45654</v>
          </cell>
          <cell r="G1482">
            <v>45684</v>
          </cell>
          <cell r="H1482">
            <v>7</v>
          </cell>
          <cell r="O1482">
            <v>9544000</v>
          </cell>
        </row>
        <row r="1483">
          <cell r="A1483">
            <v>45687</v>
          </cell>
          <cell r="C1483" t="str">
            <v>ALIMENTOS BENAL SAS</v>
          </cell>
          <cell r="F1483">
            <v>45654</v>
          </cell>
          <cell r="G1483">
            <v>45684</v>
          </cell>
          <cell r="H1483">
            <v>7</v>
          </cell>
          <cell r="O1483">
            <v>134250</v>
          </cell>
        </row>
        <row r="1484">
          <cell r="A1484">
            <v>45687</v>
          </cell>
          <cell r="C1484" t="str">
            <v>ALIMENTOS BENAL SAS</v>
          </cell>
          <cell r="F1484">
            <v>45659</v>
          </cell>
          <cell r="G1484">
            <v>45689</v>
          </cell>
          <cell r="H1484">
            <v>2</v>
          </cell>
          <cell r="O1484">
            <v>14156300</v>
          </cell>
        </row>
        <row r="1485">
          <cell r="A1485">
            <v>45687</v>
          </cell>
          <cell r="C1485" t="str">
            <v>EL MERO BURRITO S.A.S</v>
          </cell>
          <cell r="F1485">
            <v>45686.339629629627</v>
          </cell>
          <cell r="G1485">
            <v>45687.338842592595</v>
          </cell>
          <cell r="H1485">
            <v>6</v>
          </cell>
          <cell r="O1485">
            <v>466900</v>
          </cell>
        </row>
        <row r="1486">
          <cell r="A1486">
            <v>45688</v>
          </cell>
          <cell r="C1486" t="str">
            <v>CAFE RADIO ESTRELLA SAS</v>
          </cell>
          <cell r="F1486">
            <v>45671</v>
          </cell>
          <cell r="G1486">
            <v>45686</v>
          </cell>
          <cell r="H1486">
            <v>5</v>
          </cell>
          <cell r="O1486">
            <v>159000</v>
          </cell>
        </row>
        <row r="1487">
          <cell r="A1487">
            <v>45688</v>
          </cell>
          <cell r="C1487" t="str">
            <v>FUNDACION HOGAR NUEVA GRANADA</v>
          </cell>
          <cell r="F1487">
            <v>45684</v>
          </cell>
          <cell r="G1487">
            <v>45714</v>
          </cell>
          <cell r="H1487">
            <v>-23</v>
          </cell>
          <cell r="O1487">
            <v>909700</v>
          </cell>
        </row>
        <row r="1488">
          <cell r="A1488">
            <v>45688</v>
          </cell>
          <cell r="C1488" t="str">
            <v>LE CABRERA SOCIEDAD POR ACCIONES SIMPLIFICADA</v>
          </cell>
          <cell r="F1488">
            <v>45677</v>
          </cell>
          <cell r="G1488">
            <v>45692</v>
          </cell>
          <cell r="H1488">
            <v>-1</v>
          </cell>
          <cell r="O1488">
            <v>4195906.7309999997</v>
          </cell>
        </row>
        <row r="1489">
          <cell r="A1489">
            <v>45688</v>
          </cell>
          <cell r="C1489" t="str">
            <v>LE CABRERA SOCIEDAD POR ACCIONES SIMPLIFICADA</v>
          </cell>
          <cell r="F1489">
            <v>45680</v>
          </cell>
          <cell r="G1489">
            <v>45695</v>
          </cell>
          <cell r="H1489">
            <v>-4</v>
          </cell>
          <cell r="O1489">
            <v>3957223.9855</v>
          </cell>
        </row>
        <row r="1490">
          <cell r="A1490">
            <v>45688</v>
          </cell>
          <cell r="C1490" t="str">
            <v>WALTER  BECERRA</v>
          </cell>
          <cell r="F1490">
            <v>45688.314120370371</v>
          </cell>
          <cell r="G1490">
            <v>45689.314120370371</v>
          </cell>
          <cell r="H1490">
            <v>4</v>
          </cell>
          <cell r="O1490">
            <v>2513300</v>
          </cell>
        </row>
        <row r="1491">
          <cell r="A1491">
            <v>45688</v>
          </cell>
          <cell r="C1491" t="str">
            <v>PATRICIA  CHAPARRO AMEZQUITA</v>
          </cell>
          <cell r="F1491">
            <v>45688.332060185188</v>
          </cell>
          <cell r="G1491">
            <v>45696.332060185188</v>
          </cell>
          <cell r="H1491">
            <v>-3</v>
          </cell>
          <cell r="O1491">
            <v>1729500</v>
          </cell>
        </row>
        <row r="1492">
          <cell r="A1492">
            <v>45688</v>
          </cell>
          <cell r="C1492" t="str">
            <v>BENJAMIN  CHAPARRO AMEZQUITA</v>
          </cell>
          <cell r="F1492">
            <v>45688.361932870372</v>
          </cell>
          <cell r="G1492">
            <v>45689.361932870372</v>
          </cell>
          <cell r="H1492">
            <v>4</v>
          </cell>
          <cell r="O1492">
            <v>2069600</v>
          </cell>
        </row>
        <row r="1493">
          <cell r="A1493">
            <v>45688</v>
          </cell>
          <cell r="C1493" t="str">
            <v>PROCESADORA DE CARNES NUEVA COLOMBO ALEMANA LTDA</v>
          </cell>
          <cell r="F1493">
            <v>45688.369537037041</v>
          </cell>
          <cell r="G1493">
            <v>45689.369537037041</v>
          </cell>
          <cell r="H1493">
            <v>4</v>
          </cell>
          <cell r="O1493">
            <v>55800</v>
          </cell>
        </row>
        <row r="1494">
          <cell r="A1494">
            <v>45688</v>
          </cell>
          <cell r="C1494" t="str">
            <v>PADDOCKER SAS</v>
          </cell>
          <cell r="F1494">
            <v>45688.380381944444</v>
          </cell>
          <cell r="G1494">
            <v>45689.380381944444</v>
          </cell>
          <cell r="H1494">
            <v>4</v>
          </cell>
          <cell r="O1494">
            <v>77419.990000000005</v>
          </cell>
        </row>
        <row r="1495">
          <cell r="A1495">
            <v>45688</v>
          </cell>
          <cell r="C1495" t="str">
            <v>PROCESADORA DE CARNES NUEVA COLOMBO ALEMANA LTDA</v>
          </cell>
          <cell r="F1495">
            <v>45688.369537037041</v>
          </cell>
          <cell r="G1495">
            <v>45689.369537037041</v>
          </cell>
          <cell r="H1495">
            <v>4</v>
          </cell>
          <cell r="O1495">
            <v>2200000</v>
          </cell>
        </row>
        <row r="1496">
          <cell r="A1496">
            <v>45688</v>
          </cell>
          <cell r="C1496" t="str">
            <v>VENTAS MOSTRADOR</v>
          </cell>
          <cell r="F1496">
            <v>45688</v>
          </cell>
          <cell r="G1496">
            <v>45688</v>
          </cell>
          <cell r="H1496">
            <v>0</v>
          </cell>
          <cell r="O1496">
            <v>720443</v>
          </cell>
        </row>
        <row r="1497">
          <cell r="A1497">
            <v>45688</v>
          </cell>
          <cell r="C1497" t="str">
            <v>VENTAS MOSTRADOR</v>
          </cell>
          <cell r="F1497">
            <v>45688</v>
          </cell>
          <cell r="G1497">
            <v>45688</v>
          </cell>
          <cell r="H1497">
            <v>0</v>
          </cell>
          <cell r="O1497">
            <v>225213</v>
          </cell>
        </row>
        <row r="1498">
          <cell r="A1498">
            <v>45688</v>
          </cell>
          <cell r="C1498" t="str">
            <v>VENTAS MOSTRADOR</v>
          </cell>
          <cell r="F1498">
            <v>45688</v>
          </cell>
          <cell r="G1498">
            <v>45688</v>
          </cell>
          <cell r="H1498">
            <v>0</v>
          </cell>
          <cell r="O1498">
            <v>5800</v>
          </cell>
        </row>
        <row r="1499">
          <cell r="A1499">
            <v>45688</v>
          </cell>
          <cell r="C1499" t="str">
            <v>VENTAS MOSTRADOR</v>
          </cell>
          <cell r="F1499">
            <v>45688</v>
          </cell>
          <cell r="G1499">
            <v>45688</v>
          </cell>
          <cell r="H1499">
            <v>0</v>
          </cell>
          <cell r="O1499">
            <v>6210</v>
          </cell>
        </row>
        <row r="1500">
          <cell r="A1500">
            <v>45688</v>
          </cell>
          <cell r="C1500" t="str">
            <v>VENTAS MOSTRADOR</v>
          </cell>
          <cell r="F1500">
            <v>45688</v>
          </cell>
          <cell r="G1500">
            <v>45688</v>
          </cell>
          <cell r="H1500">
            <v>0</v>
          </cell>
          <cell r="O1500">
            <v>15000</v>
          </cell>
        </row>
        <row r="1501">
          <cell r="A1501">
            <v>45688</v>
          </cell>
          <cell r="C1501" t="str">
            <v>VENTAS MOSTRADOR</v>
          </cell>
          <cell r="F1501">
            <v>45688</v>
          </cell>
          <cell r="G1501">
            <v>45688</v>
          </cell>
          <cell r="H1501">
            <v>0</v>
          </cell>
          <cell r="O1501">
            <v>18000</v>
          </cell>
        </row>
        <row r="1502">
          <cell r="A1502">
            <v>45688</v>
          </cell>
          <cell r="C1502" t="str">
            <v>VENTAS MOSTRADOR</v>
          </cell>
          <cell r="F1502">
            <v>45688</v>
          </cell>
          <cell r="G1502">
            <v>45688</v>
          </cell>
          <cell r="H1502">
            <v>0</v>
          </cell>
          <cell r="O1502">
            <v>30240</v>
          </cell>
        </row>
        <row r="1503">
          <cell r="A1503">
            <v>45688</v>
          </cell>
          <cell r="C1503" t="str">
            <v>VENTAS MOSTRADOR</v>
          </cell>
          <cell r="F1503">
            <v>45688</v>
          </cell>
          <cell r="G1503">
            <v>45688</v>
          </cell>
          <cell r="H1503">
            <v>0</v>
          </cell>
          <cell r="O1503">
            <v>35368</v>
          </cell>
        </row>
        <row r="1504">
          <cell r="A1504">
            <v>45688</v>
          </cell>
          <cell r="C1504" t="str">
            <v>VENTAS MOSTRADOR</v>
          </cell>
          <cell r="F1504">
            <v>45688</v>
          </cell>
          <cell r="G1504">
            <v>45688</v>
          </cell>
          <cell r="H1504">
            <v>0</v>
          </cell>
          <cell r="O1504">
            <v>38115</v>
          </cell>
        </row>
        <row r="1505">
          <cell r="A1505">
            <v>45688</v>
          </cell>
          <cell r="C1505" t="str">
            <v>VENTAS MOSTRADOR</v>
          </cell>
          <cell r="F1505">
            <v>45688</v>
          </cell>
          <cell r="G1505">
            <v>45688</v>
          </cell>
          <cell r="H1505">
            <v>0</v>
          </cell>
          <cell r="O1505">
            <v>39000</v>
          </cell>
        </row>
        <row r="1506">
          <cell r="A1506">
            <v>45688</v>
          </cell>
          <cell r="C1506" t="str">
            <v>VENTAS MOSTRADOR</v>
          </cell>
          <cell r="F1506">
            <v>45688</v>
          </cell>
          <cell r="G1506">
            <v>45688</v>
          </cell>
          <cell r="H1506">
            <v>0</v>
          </cell>
          <cell r="O1506">
            <v>84552</v>
          </cell>
        </row>
        <row r="1507">
          <cell r="A1507">
            <v>45688</v>
          </cell>
          <cell r="C1507" t="str">
            <v>VENTAS MOSTRADOR</v>
          </cell>
          <cell r="F1507">
            <v>45688</v>
          </cell>
          <cell r="G1507">
            <v>45688</v>
          </cell>
          <cell r="H1507">
            <v>0</v>
          </cell>
          <cell r="O1507">
            <v>86164</v>
          </cell>
        </row>
        <row r="1508">
          <cell r="A1508">
            <v>45688</v>
          </cell>
          <cell r="C1508" t="str">
            <v>VENTAS MOSTRADOR</v>
          </cell>
          <cell r="F1508">
            <v>45688</v>
          </cell>
          <cell r="G1508">
            <v>45688</v>
          </cell>
          <cell r="H1508">
            <v>0</v>
          </cell>
          <cell r="O1508">
            <v>86796</v>
          </cell>
        </row>
        <row r="1509">
          <cell r="A1509">
            <v>45688</v>
          </cell>
          <cell r="C1509" t="str">
            <v>VENTAS MOSTRADOR</v>
          </cell>
          <cell r="F1509">
            <v>45688</v>
          </cell>
          <cell r="G1509">
            <v>45688</v>
          </cell>
          <cell r="H1509">
            <v>0</v>
          </cell>
          <cell r="O1509">
            <v>95150</v>
          </cell>
        </row>
        <row r="1510">
          <cell r="A1510">
            <v>45688</v>
          </cell>
          <cell r="C1510" t="str">
            <v>VENTAS MOSTRADOR</v>
          </cell>
          <cell r="F1510">
            <v>45688</v>
          </cell>
          <cell r="G1510">
            <v>45688</v>
          </cell>
          <cell r="H1510">
            <v>0</v>
          </cell>
          <cell r="O1510">
            <v>109616</v>
          </cell>
        </row>
        <row r="1511">
          <cell r="A1511">
            <v>45688</v>
          </cell>
          <cell r="C1511" t="str">
            <v>VENTAS MOSTRADOR</v>
          </cell>
          <cell r="F1511">
            <v>45688</v>
          </cell>
          <cell r="G1511">
            <v>45688</v>
          </cell>
          <cell r="H1511">
            <v>0</v>
          </cell>
          <cell r="O1511">
            <v>122100</v>
          </cell>
        </row>
        <row r="1512">
          <cell r="A1512">
            <v>45688</v>
          </cell>
          <cell r="C1512" t="str">
            <v>VENTAS MOSTRADOR</v>
          </cell>
          <cell r="F1512">
            <v>45688</v>
          </cell>
          <cell r="G1512">
            <v>45688</v>
          </cell>
          <cell r="H1512">
            <v>0</v>
          </cell>
          <cell r="O1512">
            <v>425500</v>
          </cell>
        </row>
        <row r="1513">
          <cell r="A1513">
            <v>45688</v>
          </cell>
          <cell r="C1513" t="str">
            <v>VENTAS MOSTRADOR</v>
          </cell>
          <cell r="F1513">
            <v>45688</v>
          </cell>
          <cell r="G1513">
            <v>45688</v>
          </cell>
          <cell r="H1513">
            <v>0</v>
          </cell>
          <cell r="O1513">
            <v>851000</v>
          </cell>
        </row>
        <row r="1514">
          <cell r="A1514">
            <v>45688</v>
          </cell>
          <cell r="C1514" t="str">
            <v>TIGRE COLOMBIA S.A.S</v>
          </cell>
          <cell r="F1514">
            <v>45687</v>
          </cell>
          <cell r="G1514">
            <v>45695</v>
          </cell>
          <cell r="H1514">
            <v>-4</v>
          </cell>
          <cell r="O1514">
            <v>1327280</v>
          </cell>
        </row>
        <row r="1515">
          <cell r="A1515">
            <v>45688</v>
          </cell>
          <cell r="C1515" t="str">
            <v>TIGRE COLOMBIA S.A.S</v>
          </cell>
          <cell r="F1515">
            <v>45687</v>
          </cell>
          <cell r="G1515">
            <v>45695</v>
          </cell>
          <cell r="H1515">
            <v>-4</v>
          </cell>
          <cell r="O1515">
            <v>1325400</v>
          </cell>
        </row>
        <row r="1516">
          <cell r="A1516">
            <v>45688</v>
          </cell>
          <cell r="C1516" t="str">
            <v>TIGRE COLOMBIA S.A.S</v>
          </cell>
          <cell r="F1516">
            <v>45688</v>
          </cell>
          <cell r="G1516">
            <v>45696</v>
          </cell>
          <cell r="H1516">
            <v>-5</v>
          </cell>
          <cell r="O1516">
            <v>1128000</v>
          </cell>
        </row>
        <row r="1517">
          <cell r="A1517">
            <v>45688</v>
          </cell>
          <cell r="C1517" t="str">
            <v>TIGRE COLOMBIA S.A.S</v>
          </cell>
          <cell r="F1517">
            <v>45688</v>
          </cell>
          <cell r="G1517">
            <v>45696</v>
          </cell>
          <cell r="H1517">
            <v>-5</v>
          </cell>
          <cell r="O1517">
            <v>1128000</v>
          </cell>
        </row>
        <row r="1518">
          <cell r="A1518">
            <v>45688</v>
          </cell>
          <cell r="C1518" t="str">
            <v>SIPOTE BURRITO S.A</v>
          </cell>
          <cell r="F1518">
            <v>45671</v>
          </cell>
          <cell r="G1518">
            <v>45701</v>
          </cell>
          <cell r="H1518">
            <v>-10</v>
          </cell>
          <cell r="O1518">
            <v>15237136.012800001</v>
          </cell>
        </row>
        <row r="1519">
          <cell r="A1519">
            <v>45688</v>
          </cell>
          <cell r="C1519" t="str">
            <v>SIPOTE BURRITO S.A</v>
          </cell>
          <cell r="F1519">
            <v>45674</v>
          </cell>
          <cell r="G1519">
            <v>45704</v>
          </cell>
          <cell r="H1519">
            <v>-13</v>
          </cell>
          <cell r="O1519">
            <v>2704895</v>
          </cell>
        </row>
        <row r="1520">
          <cell r="A1520">
            <v>45688</v>
          </cell>
          <cell r="C1520" t="str">
            <v>SIPOTE BURRITO S.A</v>
          </cell>
          <cell r="F1520">
            <v>45677</v>
          </cell>
          <cell r="G1520">
            <v>45707</v>
          </cell>
          <cell r="H1520">
            <v>-16</v>
          </cell>
          <cell r="O1520">
            <v>1574880</v>
          </cell>
        </row>
        <row r="1521">
          <cell r="A1521">
            <v>45688</v>
          </cell>
          <cell r="C1521" t="str">
            <v>PROCESADORA DE CARNES NUEVA COLOMBO ALEMANA LTDA</v>
          </cell>
          <cell r="F1521">
            <v>45687.281157407408</v>
          </cell>
          <cell r="G1521">
            <v>45688.279780092591</v>
          </cell>
          <cell r="H1521">
            <v>5</v>
          </cell>
          <cell r="O1521">
            <v>509985</v>
          </cell>
        </row>
        <row r="1522">
          <cell r="A1522">
            <v>45688</v>
          </cell>
          <cell r="C1522" t="str">
            <v>LOVE CHICHARRON S.A.S</v>
          </cell>
          <cell r="F1522">
            <v>45679</v>
          </cell>
          <cell r="G1522">
            <v>45687</v>
          </cell>
          <cell r="H1522">
            <v>4</v>
          </cell>
          <cell r="O1522">
            <v>3983440</v>
          </cell>
        </row>
        <row r="1523">
          <cell r="A1523">
            <v>45688</v>
          </cell>
          <cell r="C1523" t="str">
            <v>LOVE CHICHARRON S.A.S</v>
          </cell>
          <cell r="F1523">
            <v>45685</v>
          </cell>
          <cell r="G1523">
            <v>45693</v>
          </cell>
          <cell r="H1523">
            <v>-2</v>
          </cell>
          <cell r="O1523">
            <v>5341793.04</v>
          </cell>
        </row>
        <row r="1524">
          <cell r="A1524">
            <v>45688</v>
          </cell>
          <cell r="C1524" t="str">
            <v>LOVE CHICHARRON S.A.S</v>
          </cell>
          <cell r="F1524">
            <v>45686</v>
          </cell>
          <cell r="G1524">
            <v>45694</v>
          </cell>
          <cell r="H1524">
            <v>-3</v>
          </cell>
          <cell r="O1524">
            <v>4750135.7450000001</v>
          </cell>
        </row>
        <row r="1525">
          <cell r="A1525">
            <v>45688</v>
          </cell>
          <cell r="C1525" t="str">
            <v>PACIFIC SEA FOOD S A S</v>
          </cell>
          <cell r="F1525">
            <v>45656</v>
          </cell>
          <cell r="G1525">
            <v>45671</v>
          </cell>
          <cell r="H1525">
            <v>20</v>
          </cell>
          <cell r="O1525">
            <v>6762000</v>
          </cell>
        </row>
        <row r="1526">
          <cell r="A1526">
            <v>45688</v>
          </cell>
          <cell r="C1526" t="str">
            <v xml:space="preserve">RAMIRO HERNANDO SANCHEZ BENITES </v>
          </cell>
          <cell r="F1526">
            <v>45688</v>
          </cell>
          <cell r="G1526">
            <v>45688</v>
          </cell>
          <cell r="H1526">
            <v>0</v>
          </cell>
          <cell r="O1526">
            <v>20000000</v>
          </cell>
        </row>
        <row r="1527">
          <cell r="A1527">
            <v>45688</v>
          </cell>
          <cell r="C1527" t="str">
            <v>XICO SAS</v>
          </cell>
          <cell r="F1527">
            <v>45667</v>
          </cell>
          <cell r="G1527">
            <v>45697</v>
          </cell>
          <cell r="H1527">
            <v>-6</v>
          </cell>
          <cell r="O1527">
            <v>58900</v>
          </cell>
        </row>
        <row r="1528">
          <cell r="A1528">
            <v>45688</v>
          </cell>
          <cell r="C1528" t="str">
            <v>GATE GOURMET COLOMBIA SAS</v>
          </cell>
          <cell r="F1528">
            <v>45652</v>
          </cell>
          <cell r="G1528">
            <v>45682</v>
          </cell>
          <cell r="H1528">
            <v>9</v>
          </cell>
          <cell r="O1528">
            <v>299300</v>
          </cell>
        </row>
        <row r="1529">
          <cell r="A1529">
            <v>45688</v>
          </cell>
          <cell r="C1529" t="str">
            <v>GATE GOURMET COLOMBIA SAS</v>
          </cell>
          <cell r="F1529">
            <v>45652</v>
          </cell>
          <cell r="G1529">
            <v>45682</v>
          </cell>
          <cell r="H1529">
            <v>9</v>
          </cell>
          <cell r="O1529">
            <v>2617618.0099999998</v>
          </cell>
        </row>
        <row r="1530">
          <cell r="A1530">
            <v>45688</v>
          </cell>
          <cell r="C1530" t="str">
            <v>GATE GOURMET COLOMBIA SAS</v>
          </cell>
          <cell r="F1530">
            <v>45652</v>
          </cell>
          <cell r="G1530">
            <v>45682</v>
          </cell>
          <cell r="H1530">
            <v>9</v>
          </cell>
          <cell r="O1530">
            <v>241850</v>
          </cell>
        </row>
        <row r="1531">
          <cell r="A1531">
            <v>45688</v>
          </cell>
          <cell r="C1531" t="str">
            <v>GATE GOURMET COLOMBIA SAS</v>
          </cell>
          <cell r="F1531">
            <v>45654</v>
          </cell>
          <cell r="G1531">
            <v>45684</v>
          </cell>
          <cell r="H1531">
            <v>7</v>
          </cell>
          <cell r="O1531">
            <v>6407711.7910000002</v>
          </cell>
        </row>
        <row r="1532">
          <cell r="A1532">
            <v>45688</v>
          </cell>
          <cell r="C1532" t="str">
            <v>GATE GOURMET COLOMBIA SAS</v>
          </cell>
          <cell r="F1532">
            <v>45654</v>
          </cell>
          <cell r="G1532">
            <v>45684</v>
          </cell>
          <cell r="H1532">
            <v>7</v>
          </cell>
          <cell r="O1532">
            <v>1848271.486</v>
          </cell>
        </row>
        <row r="1533">
          <cell r="A1533">
            <v>45688</v>
          </cell>
          <cell r="C1533" t="str">
            <v>COMERCIALIZADORA DE DESPOJOS CARNICOS DE COLOMBIA S.A.S</v>
          </cell>
          <cell r="F1533">
            <v>45659</v>
          </cell>
          <cell r="G1533">
            <v>45689</v>
          </cell>
          <cell r="H1533">
            <v>2</v>
          </cell>
          <cell r="O1533">
            <v>68830</v>
          </cell>
        </row>
        <row r="1534">
          <cell r="A1534">
            <v>45688</v>
          </cell>
          <cell r="C1534" t="str">
            <v>COMERCIALIZADORA DE DESPOJOS CARNICOS DE COLOMBIA S.A.S</v>
          </cell>
          <cell r="F1534">
            <v>45667</v>
          </cell>
          <cell r="G1534">
            <v>45697</v>
          </cell>
          <cell r="H1534">
            <v>-6</v>
          </cell>
          <cell r="O1534">
            <v>53650</v>
          </cell>
        </row>
        <row r="1535">
          <cell r="A1535">
            <v>45688</v>
          </cell>
          <cell r="C1535" t="str">
            <v>COMERCIALIZADORA DE DESPOJOS CARNICOS DE COLOMBIA S.A.S</v>
          </cell>
          <cell r="F1535">
            <v>45671</v>
          </cell>
          <cell r="G1535">
            <v>45701</v>
          </cell>
          <cell r="H1535">
            <v>-10</v>
          </cell>
          <cell r="O1535">
            <v>26940</v>
          </cell>
        </row>
        <row r="1536">
          <cell r="A1536">
            <v>45688</v>
          </cell>
          <cell r="C1536" t="str">
            <v>COMERCIALIZADORA DE DESPOJOS CARNICOS DE COLOMBIA S.A.S</v>
          </cell>
          <cell r="F1536">
            <v>45671</v>
          </cell>
          <cell r="G1536">
            <v>45701</v>
          </cell>
          <cell r="H1536">
            <v>-10</v>
          </cell>
          <cell r="O1536">
            <v>100000</v>
          </cell>
        </row>
        <row r="1537">
          <cell r="A1537">
            <v>45688</v>
          </cell>
          <cell r="C1537" t="str">
            <v>COMERCIALIZADORA DE DESPOJOS CARNICOS DE COLOMBIA S.A.S</v>
          </cell>
          <cell r="F1537">
            <v>45672</v>
          </cell>
          <cell r="G1537">
            <v>45702</v>
          </cell>
          <cell r="H1537">
            <v>-11</v>
          </cell>
          <cell r="O1537">
            <v>5120</v>
          </cell>
        </row>
        <row r="1538">
          <cell r="A1538">
            <v>45688</v>
          </cell>
          <cell r="C1538" t="str">
            <v>COMERCIALIZADORA DE DESPOJOS CARNICOS DE COLOMBIA S.A.S</v>
          </cell>
          <cell r="F1538">
            <v>45673</v>
          </cell>
          <cell r="G1538">
            <v>45703</v>
          </cell>
          <cell r="H1538">
            <v>-12</v>
          </cell>
          <cell r="O1538">
            <v>100000</v>
          </cell>
        </row>
        <row r="1539">
          <cell r="A1539">
            <v>45688</v>
          </cell>
          <cell r="C1539" t="str">
            <v>COMERCIALIZADORA DE DESPOJOS CARNICOS DE COLOMBIA S.A.S</v>
          </cell>
          <cell r="F1539">
            <v>45675</v>
          </cell>
          <cell r="G1539">
            <v>45705</v>
          </cell>
          <cell r="H1539">
            <v>-14</v>
          </cell>
          <cell r="O1539">
            <v>100000</v>
          </cell>
        </row>
        <row r="1540">
          <cell r="A1540">
            <v>45688</v>
          </cell>
          <cell r="C1540" t="str">
            <v>COMERCIALIZADORA DE DESPOJOS CARNICOS DE COLOMBIA S.A.S</v>
          </cell>
          <cell r="F1540">
            <v>45675</v>
          </cell>
          <cell r="G1540">
            <v>45705</v>
          </cell>
          <cell r="H1540">
            <v>-14</v>
          </cell>
          <cell r="O1540">
            <v>7290</v>
          </cell>
        </row>
        <row r="1541">
          <cell r="A1541">
            <v>45688</v>
          </cell>
          <cell r="C1541" t="str">
            <v>COMERCIALIZADORA DE DESPOJOS CARNICOS DE COLOMBIA S.A.S</v>
          </cell>
          <cell r="F1541">
            <v>45677</v>
          </cell>
          <cell r="G1541">
            <v>45707</v>
          </cell>
          <cell r="H1541">
            <v>-16</v>
          </cell>
          <cell r="O1541">
            <v>100000</v>
          </cell>
        </row>
        <row r="1542">
          <cell r="A1542">
            <v>45688</v>
          </cell>
          <cell r="C1542" t="str">
            <v>COMERCIALIZADORA DE DESPOJOS CARNICOS DE COLOMBIA S.A.S</v>
          </cell>
          <cell r="F1542">
            <v>45678</v>
          </cell>
          <cell r="G1542">
            <v>45708</v>
          </cell>
          <cell r="H1542">
            <v>-17</v>
          </cell>
          <cell r="O1542">
            <v>25090</v>
          </cell>
        </row>
        <row r="1543">
          <cell r="A1543">
            <v>45688</v>
          </cell>
          <cell r="C1543" t="str">
            <v>COMERCIALIZADORA DE DESPOJOS CARNICOS DE COLOMBIA S.A.S</v>
          </cell>
          <cell r="F1543">
            <v>45679</v>
          </cell>
          <cell r="G1543">
            <v>45709</v>
          </cell>
          <cell r="H1543">
            <v>-18</v>
          </cell>
          <cell r="O1543">
            <v>21760</v>
          </cell>
        </row>
        <row r="1544">
          <cell r="A1544">
            <v>45688</v>
          </cell>
          <cell r="C1544" t="str">
            <v>COMERCIALIZADORA DE DESPOJOS CARNICOS DE COLOMBIA S.A.S</v>
          </cell>
          <cell r="F1544">
            <v>45681</v>
          </cell>
          <cell r="G1544">
            <v>45711</v>
          </cell>
          <cell r="H1544">
            <v>-20</v>
          </cell>
          <cell r="O1544">
            <v>15270</v>
          </cell>
        </row>
        <row r="1545">
          <cell r="A1545">
            <v>45688</v>
          </cell>
          <cell r="C1545" t="str">
            <v>COMERCIALIZADORA DE DESPOJOS CARNICOS DE COLOMBIA S.A.S</v>
          </cell>
          <cell r="F1545">
            <v>45682</v>
          </cell>
          <cell r="G1545">
            <v>45712</v>
          </cell>
          <cell r="H1545">
            <v>-21</v>
          </cell>
          <cell r="O1545">
            <v>60000</v>
          </cell>
        </row>
        <row r="1546">
          <cell r="A1546">
            <v>45688</v>
          </cell>
          <cell r="C1546" t="str">
            <v>COMERCIALIZADORA DE DESPOJOS CARNICOS DE COLOMBIA S.A.S</v>
          </cell>
          <cell r="F1546">
            <v>45684</v>
          </cell>
          <cell r="G1546">
            <v>45714</v>
          </cell>
          <cell r="H1546">
            <v>-23</v>
          </cell>
          <cell r="O1546">
            <v>60000</v>
          </cell>
        </row>
        <row r="1547">
          <cell r="A1547">
            <v>45688</v>
          </cell>
          <cell r="C1547" t="str">
            <v>COMERCIALIZADORA DE DESPOJOS CARNICOS DE COLOMBIA S.A.S</v>
          </cell>
          <cell r="F1547">
            <v>45685</v>
          </cell>
          <cell r="G1547">
            <v>45715</v>
          </cell>
          <cell r="H1547">
            <v>-24</v>
          </cell>
          <cell r="O1547">
            <v>39540</v>
          </cell>
        </row>
        <row r="1548">
          <cell r="A1548">
            <v>45688</v>
          </cell>
          <cell r="C1548" t="str">
            <v>HUMO CAFE &amp; BISTRO SAS</v>
          </cell>
          <cell r="F1548">
            <v>45685</v>
          </cell>
          <cell r="G1548">
            <v>45686</v>
          </cell>
          <cell r="H1548">
            <v>5</v>
          </cell>
          <cell r="O1548">
            <v>729300</v>
          </cell>
        </row>
        <row r="1549">
          <cell r="A1549">
            <v>45688</v>
          </cell>
          <cell r="C1549" t="str">
            <v>LONGO SAS</v>
          </cell>
          <cell r="F1549">
            <v>45673</v>
          </cell>
          <cell r="G1549">
            <v>45688</v>
          </cell>
          <cell r="H1549">
            <v>-4</v>
          </cell>
          <cell r="O1549">
            <v>61057</v>
          </cell>
        </row>
        <row r="1550">
          <cell r="A1550">
            <v>45688</v>
          </cell>
          <cell r="C1550" t="str">
            <v>LONGO SAS</v>
          </cell>
          <cell r="F1550">
            <v>45660.368206018517</v>
          </cell>
          <cell r="G1550">
            <v>45675.368206018517</v>
          </cell>
          <cell r="H1550">
            <v>16</v>
          </cell>
          <cell r="O1550">
            <v>10550</v>
          </cell>
        </row>
        <row r="1551">
          <cell r="A1551">
            <v>45688</v>
          </cell>
          <cell r="C1551" t="str">
            <v>LONGO SAS</v>
          </cell>
          <cell r="F1551">
            <v>45679</v>
          </cell>
          <cell r="G1551">
            <v>45694</v>
          </cell>
          <cell r="H1551">
            <v>-3</v>
          </cell>
          <cell r="O1551">
            <v>3404575</v>
          </cell>
        </row>
        <row r="1552">
          <cell r="A1552">
            <v>45688</v>
          </cell>
          <cell r="C1552" t="str">
            <v>LONGO SAS</v>
          </cell>
          <cell r="F1552">
            <v>45682</v>
          </cell>
          <cell r="G1552">
            <v>45697</v>
          </cell>
          <cell r="H1552">
            <v>-6</v>
          </cell>
          <cell r="O1552">
            <v>863561</v>
          </cell>
        </row>
        <row r="1553">
          <cell r="A1553">
            <v>45688</v>
          </cell>
          <cell r="C1553" t="str">
            <v>OSTAK S.A.S</v>
          </cell>
          <cell r="F1553">
            <v>45659</v>
          </cell>
          <cell r="G1553">
            <v>45689</v>
          </cell>
          <cell r="H1553">
            <v>2</v>
          </cell>
          <cell r="O1553">
            <v>228000</v>
          </cell>
        </row>
        <row r="1554">
          <cell r="A1554">
            <v>45688</v>
          </cell>
          <cell r="C1554" t="str">
            <v>OSTAK S.A.S</v>
          </cell>
          <cell r="F1554">
            <v>45660</v>
          </cell>
          <cell r="G1554">
            <v>45690</v>
          </cell>
          <cell r="H1554">
            <v>1</v>
          </cell>
          <cell r="O1554">
            <v>73150</v>
          </cell>
        </row>
        <row r="1555">
          <cell r="A1555">
            <v>45688</v>
          </cell>
          <cell r="C1555" t="str">
            <v>OSTAK S.A.S</v>
          </cell>
          <cell r="F1555">
            <v>45661</v>
          </cell>
          <cell r="G1555">
            <v>45691</v>
          </cell>
          <cell r="H1555">
            <v>0</v>
          </cell>
          <cell r="O1555">
            <v>84000</v>
          </cell>
        </row>
        <row r="1556">
          <cell r="A1556">
            <v>45688</v>
          </cell>
          <cell r="C1556" t="str">
            <v>OSTAK S.A.S</v>
          </cell>
          <cell r="F1556">
            <v>45664</v>
          </cell>
          <cell r="G1556">
            <v>45694</v>
          </cell>
          <cell r="H1556">
            <v>-3</v>
          </cell>
          <cell r="O1556">
            <v>165510</v>
          </cell>
        </row>
        <row r="1557">
          <cell r="A1557">
            <v>45689</v>
          </cell>
          <cell r="C1557" t="str">
            <v>VENTAS MOSTRADOR</v>
          </cell>
          <cell r="F1557">
            <v>45689</v>
          </cell>
          <cell r="G1557">
            <v>45689</v>
          </cell>
          <cell r="H1557">
            <v>0</v>
          </cell>
          <cell r="O1557">
            <v>9800</v>
          </cell>
        </row>
        <row r="1558">
          <cell r="A1558">
            <v>45689</v>
          </cell>
          <cell r="C1558" t="str">
            <v>VENTAS MOSTRADOR</v>
          </cell>
          <cell r="F1558">
            <v>45689</v>
          </cell>
          <cell r="G1558">
            <v>45689</v>
          </cell>
          <cell r="H1558">
            <v>0</v>
          </cell>
          <cell r="O1558">
            <v>11000</v>
          </cell>
        </row>
        <row r="1559">
          <cell r="A1559">
            <v>45689</v>
          </cell>
          <cell r="C1559" t="str">
            <v>VENTAS MOSTRADOR</v>
          </cell>
          <cell r="F1559">
            <v>45689</v>
          </cell>
          <cell r="G1559">
            <v>45689</v>
          </cell>
          <cell r="H1559">
            <v>0</v>
          </cell>
          <cell r="O1559">
            <v>11000</v>
          </cell>
        </row>
        <row r="1560">
          <cell r="A1560">
            <v>45689</v>
          </cell>
          <cell r="C1560" t="str">
            <v>VENTAS MOSTRADOR</v>
          </cell>
          <cell r="F1560">
            <v>45689</v>
          </cell>
          <cell r="G1560">
            <v>45689</v>
          </cell>
          <cell r="H1560">
            <v>0</v>
          </cell>
          <cell r="O1560">
            <v>13000</v>
          </cell>
        </row>
        <row r="1561">
          <cell r="A1561">
            <v>45689</v>
          </cell>
          <cell r="C1561" t="str">
            <v>VENTAS MOSTRADOR</v>
          </cell>
          <cell r="F1561">
            <v>45689</v>
          </cell>
          <cell r="G1561">
            <v>45689</v>
          </cell>
          <cell r="H1561">
            <v>0</v>
          </cell>
          <cell r="O1561">
            <v>13364</v>
          </cell>
        </row>
        <row r="1562">
          <cell r="A1562">
            <v>45689</v>
          </cell>
          <cell r="C1562" t="str">
            <v>VENTAS MOSTRADOR</v>
          </cell>
          <cell r="F1562">
            <v>45689</v>
          </cell>
          <cell r="G1562">
            <v>45689</v>
          </cell>
          <cell r="H1562">
            <v>0</v>
          </cell>
          <cell r="O1562">
            <v>17500</v>
          </cell>
        </row>
        <row r="1563">
          <cell r="A1563">
            <v>45689</v>
          </cell>
          <cell r="C1563" t="str">
            <v>VENTAS MOSTRADOR</v>
          </cell>
          <cell r="F1563">
            <v>45689</v>
          </cell>
          <cell r="G1563">
            <v>45689</v>
          </cell>
          <cell r="H1563">
            <v>0</v>
          </cell>
          <cell r="O1563">
            <v>18170</v>
          </cell>
        </row>
        <row r="1564">
          <cell r="A1564">
            <v>45689</v>
          </cell>
          <cell r="C1564" t="str">
            <v>VENTAS MOSTRADOR</v>
          </cell>
          <cell r="F1564">
            <v>45689</v>
          </cell>
          <cell r="G1564">
            <v>45689</v>
          </cell>
          <cell r="H1564">
            <v>0</v>
          </cell>
          <cell r="O1564">
            <v>18990</v>
          </cell>
        </row>
        <row r="1565">
          <cell r="A1565">
            <v>45689</v>
          </cell>
          <cell r="C1565" t="str">
            <v>VENTAS MOSTRADOR</v>
          </cell>
          <cell r="F1565">
            <v>45689</v>
          </cell>
          <cell r="G1565">
            <v>45689</v>
          </cell>
          <cell r="H1565">
            <v>0</v>
          </cell>
          <cell r="O1565">
            <v>19500</v>
          </cell>
        </row>
        <row r="1566">
          <cell r="A1566">
            <v>45689</v>
          </cell>
          <cell r="C1566" t="str">
            <v>VENTAS MOSTRADOR</v>
          </cell>
          <cell r="F1566">
            <v>45689</v>
          </cell>
          <cell r="G1566">
            <v>45689</v>
          </cell>
          <cell r="H1566">
            <v>0</v>
          </cell>
          <cell r="O1566">
            <v>19500</v>
          </cell>
        </row>
        <row r="1567">
          <cell r="A1567">
            <v>45689</v>
          </cell>
          <cell r="C1567" t="str">
            <v>VENTAS MOSTRADOR</v>
          </cell>
          <cell r="F1567">
            <v>45689</v>
          </cell>
          <cell r="G1567">
            <v>45689</v>
          </cell>
          <cell r="H1567">
            <v>0</v>
          </cell>
          <cell r="O1567">
            <v>20300</v>
          </cell>
        </row>
        <row r="1568">
          <cell r="A1568">
            <v>45689</v>
          </cell>
          <cell r="C1568" t="str">
            <v>VENTAS MOSTRADOR</v>
          </cell>
          <cell r="F1568">
            <v>45689</v>
          </cell>
          <cell r="G1568">
            <v>45689</v>
          </cell>
          <cell r="H1568">
            <v>0</v>
          </cell>
          <cell r="O1568">
            <v>24704</v>
          </cell>
        </row>
        <row r="1569">
          <cell r="A1569">
            <v>45689</v>
          </cell>
          <cell r="C1569" t="str">
            <v>VENTAS MOSTRADOR</v>
          </cell>
          <cell r="F1569">
            <v>45689</v>
          </cell>
          <cell r="G1569">
            <v>45689</v>
          </cell>
          <cell r="H1569">
            <v>0</v>
          </cell>
          <cell r="O1569">
            <v>26875</v>
          </cell>
        </row>
        <row r="1570">
          <cell r="A1570">
            <v>45689</v>
          </cell>
          <cell r="C1570" t="str">
            <v>VENTAS MOSTRADOR</v>
          </cell>
          <cell r="F1570">
            <v>45689</v>
          </cell>
          <cell r="G1570">
            <v>45689</v>
          </cell>
          <cell r="H1570">
            <v>0</v>
          </cell>
          <cell r="O1570">
            <v>30400</v>
          </cell>
        </row>
        <row r="1571">
          <cell r="A1571">
            <v>45689</v>
          </cell>
          <cell r="C1571" t="str">
            <v>VENTAS MOSTRADOR</v>
          </cell>
          <cell r="F1571">
            <v>45689</v>
          </cell>
          <cell r="G1571">
            <v>45689</v>
          </cell>
          <cell r="H1571">
            <v>0</v>
          </cell>
          <cell r="O1571">
            <v>45968</v>
          </cell>
        </row>
        <row r="1572">
          <cell r="A1572">
            <v>45689</v>
          </cell>
          <cell r="C1572" t="str">
            <v>VENTAS MOSTRADOR</v>
          </cell>
          <cell r="F1572">
            <v>45689</v>
          </cell>
          <cell r="G1572">
            <v>45689</v>
          </cell>
          <cell r="H1572">
            <v>0</v>
          </cell>
          <cell r="O1572">
            <v>48904</v>
          </cell>
        </row>
        <row r="1573">
          <cell r="A1573">
            <v>45689</v>
          </cell>
          <cell r="C1573" t="str">
            <v>VENTAS MOSTRADOR</v>
          </cell>
          <cell r="F1573">
            <v>45689</v>
          </cell>
          <cell r="G1573">
            <v>45689</v>
          </cell>
          <cell r="H1573">
            <v>0</v>
          </cell>
          <cell r="O1573">
            <v>58096</v>
          </cell>
        </row>
        <row r="1574">
          <cell r="A1574">
            <v>45689</v>
          </cell>
          <cell r="C1574" t="str">
            <v>VENTAS MOSTRADOR</v>
          </cell>
          <cell r="F1574">
            <v>45689</v>
          </cell>
          <cell r="G1574">
            <v>45689</v>
          </cell>
          <cell r="H1574">
            <v>0</v>
          </cell>
          <cell r="O1574">
            <v>62000</v>
          </cell>
        </row>
        <row r="1575">
          <cell r="A1575">
            <v>45689</v>
          </cell>
          <cell r="C1575" t="str">
            <v>VENTAS MOSTRADOR</v>
          </cell>
          <cell r="F1575">
            <v>45689</v>
          </cell>
          <cell r="G1575">
            <v>45689</v>
          </cell>
          <cell r="H1575">
            <v>0</v>
          </cell>
          <cell r="O1575">
            <v>92768</v>
          </cell>
        </row>
        <row r="1576">
          <cell r="A1576">
            <v>45689</v>
          </cell>
          <cell r="C1576" t="str">
            <v>VENTAS MOSTRADOR</v>
          </cell>
          <cell r="F1576">
            <v>45689</v>
          </cell>
          <cell r="G1576">
            <v>45689</v>
          </cell>
          <cell r="H1576">
            <v>0</v>
          </cell>
          <cell r="O1576">
            <v>98892</v>
          </cell>
        </row>
        <row r="1577">
          <cell r="A1577">
            <v>45689</v>
          </cell>
          <cell r="C1577" t="str">
            <v>VENTAS MOSTRADOR</v>
          </cell>
          <cell r="F1577">
            <v>45689</v>
          </cell>
          <cell r="G1577">
            <v>45689</v>
          </cell>
          <cell r="H1577">
            <v>0</v>
          </cell>
          <cell r="O1577">
            <v>116296</v>
          </cell>
        </row>
        <row r="1578">
          <cell r="A1578">
            <v>45689</v>
          </cell>
          <cell r="C1578" t="str">
            <v>VENTAS MOSTRADOR</v>
          </cell>
          <cell r="F1578">
            <v>45689</v>
          </cell>
          <cell r="G1578">
            <v>45689</v>
          </cell>
          <cell r="H1578">
            <v>0</v>
          </cell>
          <cell r="O1578">
            <v>119700</v>
          </cell>
        </row>
        <row r="1579">
          <cell r="A1579">
            <v>45689</v>
          </cell>
          <cell r="C1579" t="str">
            <v>VENTAS MOSTRADOR</v>
          </cell>
          <cell r="F1579">
            <v>45689</v>
          </cell>
          <cell r="G1579">
            <v>45689</v>
          </cell>
          <cell r="H1579">
            <v>0</v>
          </cell>
          <cell r="O1579">
            <v>129624</v>
          </cell>
        </row>
        <row r="1580">
          <cell r="A1580">
            <v>45689</v>
          </cell>
          <cell r="C1580" t="str">
            <v>VENTAS MOSTRADOR</v>
          </cell>
          <cell r="F1580">
            <v>45689</v>
          </cell>
          <cell r="G1580">
            <v>45689</v>
          </cell>
          <cell r="H1580">
            <v>0</v>
          </cell>
          <cell r="O1580">
            <v>150000</v>
          </cell>
        </row>
        <row r="1581">
          <cell r="A1581">
            <v>45689</v>
          </cell>
          <cell r="C1581" t="str">
            <v>VENTAS MOSTRADOR</v>
          </cell>
          <cell r="F1581">
            <v>45689</v>
          </cell>
          <cell r="G1581">
            <v>45689</v>
          </cell>
          <cell r="H1581">
            <v>0</v>
          </cell>
          <cell r="O1581">
            <v>172068</v>
          </cell>
        </row>
        <row r="1582">
          <cell r="A1582">
            <v>45689</v>
          </cell>
          <cell r="C1582" t="str">
            <v>VENTAS MOSTRADOR</v>
          </cell>
          <cell r="F1582">
            <v>45689</v>
          </cell>
          <cell r="G1582">
            <v>45689</v>
          </cell>
          <cell r="H1582">
            <v>0</v>
          </cell>
          <cell r="O1582">
            <v>212750</v>
          </cell>
        </row>
        <row r="1583">
          <cell r="A1583">
            <v>45689</v>
          </cell>
          <cell r="C1583" t="str">
            <v>VENTAS MOSTRADOR</v>
          </cell>
          <cell r="F1583">
            <v>45689</v>
          </cell>
          <cell r="G1583">
            <v>45689</v>
          </cell>
          <cell r="H1583">
            <v>0</v>
          </cell>
          <cell r="O1583">
            <v>224000</v>
          </cell>
        </row>
        <row r="1584">
          <cell r="A1584">
            <v>45689</v>
          </cell>
          <cell r="C1584" t="str">
            <v>VENTAS MOSTRADOR</v>
          </cell>
          <cell r="F1584">
            <v>45689</v>
          </cell>
          <cell r="G1584">
            <v>45689</v>
          </cell>
          <cell r="H1584">
            <v>0</v>
          </cell>
          <cell r="O1584">
            <v>273080</v>
          </cell>
        </row>
        <row r="1585">
          <cell r="A1585">
            <v>45689</v>
          </cell>
          <cell r="C1585" t="str">
            <v>VENTAS MOSTRADOR</v>
          </cell>
          <cell r="F1585">
            <v>45689</v>
          </cell>
          <cell r="G1585">
            <v>45689</v>
          </cell>
          <cell r="H1585">
            <v>0</v>
          </cell>
          <cell r="O1585">
            <v>340400</v>
          </cell>
        </row>
        <row r="1586">
          <cell r="A1586">
            <v>45689</v>
          </cell>
          <cell r="C1586" t="str">
            <v>VENTAS MOSTRADOR</v>
          </cell>
          <cell r="F1586">
            <v>45689</v>
          </cell>
          <cell r="G1586">
            <v>45689</v>
          </cell>
          <cell r="H1586">
            <v>0</v>
          </cell>
          <cell r="O1586">
            <v>400000</v>
          </cell>
        </row>
        <row r="1587">
          <cell r="A1587">
            <v>45689</v>
          </cell>
          <cell r="C1587" t="str">
            <v>VENTAS MOSTRADOR</v>
          </cell>
          <cell r="F1587">
            <v>45689</v>
          </cell>
          <cell r="G1587">
            <v>45689</v>
          </cell>
          <cell r="H1587">
            <v>0</v>
          </cell>
          <cell r="O1587">
            <v>405300</v>
          </cell>
        </row>
        <row r="1588">
          <cell r="A1588">
            <v>45689</v>
          </cell>
          <cell r="C1588" t="str">
            <v>VENTAS MOSTRADOR</v>
          </cell>
          <cell r="F1588">
            <v>45689</v>
          </cell>
          <cell r="G1588">
            <v>45689</v>
          </cell>
          <cell r="H1588">
            <v>0</v>
          </cell>
          <cell r="O1588">
            <v>425500</v>
          </cell>
        </row>
        <row r="1589">
          <cell r="A1589">
            <v>45689</v>
          </cell>
          <cell r="C1589" t="str">
            <v>CRISTIAN MANUEL BELTRAN VALENZUELA</v>
          </cell>
          <cell r="F1589">
            <v>45689.452187499999</v>
          </cell>
          <cell r="G1589">
            <v>45697.452187499999</v>
          </cell>
          <cell r="H1589">
            <v>-4</v>
          </cell>
          <cell r="O1589">
            <v>701860</v>
          </cell>
        </row>
        <row r="1590">
          <cell r="A1590">
            <v>45689</v>
          </cell>
          <cell r="C1590" t="str">
            <v>PROCESADORA DE CARNES NUEVA COLOMBO ALEMANA LTDA</v>
          </cell>
          <cell r="F1590">
            <v>45691</v>
          </cell>
          <cell r="G1590">
            <v>45691</v>
          </cell>
          <cell r="H1590">
            <v>0</v>
          </cell>
          <cell r="O1590">
            <v>169995</v>
          </cell>
        </row>
        <row r="1591">
          <cell r="A1591">
            <v>45689</v>
          </cell>
          <cell r="C1591" t="str">
            <v>MESABAR SAS</v>
          </cell>
          <cell r="F1591">
            <v>45682.456030092595</v>
          </cell>
          <cell r="G1591">
            <v>45690.456030092595</v>
          </cell>
          <cell r="H1591">
            <v>3</v>
          </cell>
          <cell r="O1591">
            <v>1060415</v>
          </cell>
        </row>
        <row r="1592">
          <cell r="A1592">
            <v>45689</v>
          </cell>
          <cell r="C1592" t="str">
            <v>MESABAR SAS</v>
          </cell>
          <cell r="F1592">
            <v>45686.352754629632</v>
          </cell>
          <cell r="G1592">
            <v>45694.352754629632</v>
          </cell>
          <cell r="H1592">
            <v>-1</v>
          </cell>
          <cell r="O1592">
            <v>5635</v>
          </cell>
        </row>
        <row r="1593">
          <cell r="A1593">
            <v>45689</v>
          </cell>
          <cell r="C1593" t="str">
            <v>LUZ MARINA PELAYO ORTIZ</v>
          </cell>
          <cell r="F1593">
            <v>45689.342835648145</v>
          </cell>
          <cell r="G1593">
            <v>45690.342835648145</v>
          </cell>
          <cell r="H1593">
            <v>3</v>
          </cell>
          <cell r="O1593">
            <v>394550</v>
          </cell>
        </row>
        <row r="1594">
          <cell r="A1594">
            <v>45689</v>
          </cell>
          <cell r="C1594" t="str">
            <v>FELIPE BECERRA ZAPATA</v>
          </cell>
          <cell r="F1594">
            <v>45687.281157407408</v>
          </cell>
          <cell r="G1594">
            <v>45688.279780092591</v>
          </cell>
          <cell r="H1594">
            <v>5</v>
          </cell>
          <cell r="O1594">
            <v>330000</v>
          </cell>
        </row>
        <row r="1595">
          <cell r="A1595">
            <v>45689</v>
          </cell>
          <cell r="C1595" t="str">
            <v>EL IMPERIO DEL CERDO PREMIUM S.A.S</v>
          </cell>
          <cell r="F1595">
            <v>45689.266689814816</v>
          </cell>
          <cell r="G1595">
            <v>45697.266689814816</v>
          </cell>
          <cell r="H1595">
            <v>-4</v>
          </cell>
          <cell r="O1595">
            <v>2098225</v>
          </cell>
        </row>
        <row r="1596">
          <cell r="A1596">
            <v>45689</v>
          </cell>
          <cell r="C1596" t="str">
            <v>EL IMPERIO DEL CERDO PREMIUM S.A.S</v>
          </cell>
          <cell r="F1596">
            <v>45689.515428240738</v>
          </cell>
          <cell r="G1596">
            <v>45697.515428240738</v>
          </cell>
          <cell r="H1596">
            <v>-4</v>
          </cell>
          <cell r="O1596">
            <v>1122450</v>
          </cell>
        </row>
        <row r="1597">
          <cell r="A1597">
            <v>45689</v>
          </cell>
          <cell r="C1597" t="str">
            <v>LUIS ANTONIO TOVAR ARIAS</v>
          </cell>
          <cell r="F1597">
            <v>45689</v>
          </cell>
          <cell r="G1597">
            <v>45690</v>
          </cell>
          <cell r="H1597">
            <v>1</v>
          </cell>
          <cell r="O1597">
            <v>512400</v>
          </cell>
        </row>
        <row r="1598">
          <cell r="A1598">
            <v>45689</v>
          </cell>
          <cell r="C1598" t="str">
            <v>PROCESADORA DE CARNES NUEVA COLOMBO ALEMANA LTDA</v>
          </cell>
          <cell r="F1598">
            <v>45689.397650462961</v>
          </cell>
          <cell r="G1598">
            <v>45690.397650462961</v>
          </cell>
          <cell r="H1598">
            <v>3</v>
          </cell>
          <cell r="O1598">
            <v>1134050</v>
          </cell>
        </row>
        <row r="1599">
          <cell r="A1599">
            <v>45689</v>
          </cell>
          <cell r="C1599" t="str">
            <v>PANTRY FOOD S.A.S</v>
          </cell>
          <cell r="F1599">
            <v>45689</v>
          </cell>
          <cell r="G1599">
            <v>45690</v>
          </cell>
          <cell r="H1599">
            <v>1</v>
          </cell>
          <cell r="O1599">
            <v>714800</v>
          </cell>
        </row>
        <row r="1600">
          <cell r="A1600">
            <v>45689</v>
          </cell>
          <cell r="C1600" t="str">
            <v>VENTAS MOSTRADOR</v>
          </cell>
          <cell r="F1600">
            <v>45689</v>
          </cell>
          <cell r="G1600">
            <v>45689</v>
          </cell>
          <cell r="H1600">
            <v>0</v>
          </cell>
          <cell r="O1600">
            <v>1155250</v>
          </cell>
        </row>
        <row r="1601">
          <cell r="A1601">
            <v>45689</v>
          </cell>
          <cell r="C1601" t="str">
            <v>VENTAS MOSTRADOR</v>
          </cell>
          <cell r="F1601">
            <v>45689</v>
          </cell>
          <cell r="G1601">
            <v>45689</v>
          </cell>
          <cell r="H1601">
            <v>0</v>
          </cell>
          <cell r="O1601">
            <v>520737</v>
          </cell>
        </row>
        <row r="1602">
          <cell r="A1602">
            <v>45690</v>
          </cell>
          <cell r="C1602" t="str">
            <v>VENTAS MOSTRADOR</v>
          </cell>
          <cell r="F1602">
            <v>45690</v>
          </cell>
          <cell r="G1602">
            <v>45690</v>
          </cell>
          <cell r="H1602">
            <v>0</v>
          </cell>
          <cell r="O1602">
            <v>12500</v>
          </cell>
        </row>
        <row r="1603">
          <cell r="A1603">
            <v>45690</v>
          </cell>
          <cell r="C1603" t="str">
            <v>VENTAS MOSTRADOR</v>
          </cell>
          <cell r="F1603">
            <v>45690</v>
          </cell>
          <cell r="G1603">
            <v>45690</v>
          </cell>
          <cell r="H1603">
            <v>0</v>
          </cell>
          <cell r="O1603">
            <v>20000</v>
          </cell>
        </row>
        <row r="1604">
          <cell r="A1604">
            <v>45690</v>
          </cell>
          <cell r="C1604" t="str">
            <v>VENTAS MOSTRADOR</v>
          </cell>
          <cell r="F1604">
            <v>45690</v>
          </cell>
          <cell r="G1604">
            <v>45690</v>
          </cell>
          <cell r="H1604">
            <v>0</v>
          </cell>
          <cell r="O1604">
            <v>25600</v>
          </cell>
        </row>
        <row r="1605">
          <cell r="A1605">
            <v>45690</v>
          </cell>
          <cell r="C1605" t="str">
            <v>VENTAS MOSTRADOR</v>
          </cell>
          <cell r="F1605">
            <v>45690</v>
          </cell>
          <cell r="G1605">
            <v>45690</v>
          </cell>
          <cell r="H1605">
            <v>0</v>
          </cell>
          <cell r="O1605">
            <v>26190</v>
          </cell>
        </row>
        <row r="1606">
          <cell r="A1606">
            <v>45690</v>
          </cell>
          <cell r="C1606" t="str">
            <v>VENTAS MOSTRADOR</v>
          </cell>
          <cell r="F1606">
            <v>45690</v>
          </cell>
          <cell r="G1606">
            <v>45690</v>
          </cell>
          <cell r="H1606">
            <v>0</v>
          </cell>
          <cell r="O1606">
            <v>27960</v>
          </cell>
        </row>
        <row r="1607">
          <cell r="A1607">
            <v>45690</v>
          </cell>
          <cell r="C1607" t="str">
            <v>VENTAS MOSTRADOR</v>
          </cell>
          <cell r="F1607">
            <v>45690</v>
          </cell>
          <cell r="G1607">
            <v>45690</v>
          </cell>
          <cell r="H1607">
            <v>0</v>
          </cell>
          <cell r="O1607">
            <v>29510</v>
          </cell>
        </row>
        <row r="1608">
          <cell r="A1608">
            <v>45690</v>
          </cell>
          <cell r="C1608" t="str">
            <v>VENTAS MOSTRADOR</v>
          </cell>
          <cell r="F1608">
            <v>45690</v>
          </cell>
          <cell r="G1608">
            <v>45690</v>
          </cell>
          <cell r="H1608">
            <v>0</v>
          </cell>
          <cell r="O1608">
            <v>34000</v>
          </cell>
        </row>
        <row r="1609">
          <cell r="A1609">
            <v>45690</v>
          </cell>
          <cell r="C1609" t="str">
            <v>VENTAS MOSTRADOR</v>
          </cell>
          <cell r="F1609">
            <v>45690</v>
          </cell>
          <cell r="G1609">
            <v>45690</v>
          </cell>
          <cell r="H1609">
            <v>0</v>
          </cell>
          <cell r="O1609">
            <v>47800</v>
          </cell>
        </row>
        <row r="1610">
          <cell r="A1610">
            <v>45690</v>
          </cell>
          <cell r="C1610" t="str">
            <v>VENTAS MOSTRADOR</v>
          </cell>
          <cell r="F1610">
            <v>45690</v>
          </cell>
          <cell r="G1610">
            <v>45690</v>
          </cell>
          <cell r="H1610">
            <v>0</v>
          </cell>
          <cell r="O1610">
            <v>57000</v>
          </cell>
        </row>
        <row r="1611">
          <cell r="A1611">
            <v>45690</v>
          </cell>
          <cell r="C1611" t="str">
            <v>VENTAS MOSTRADOR</v>
          </cell>
          <cell r="F1611">
            <v>45690</v>
          </cell>
          <cell r="G1611">
            <v>45690</v>
          </cell>
          <cell r="H1611">
            <v>0</v>
          </cell>
          <cell r="O1611">
            <v>212750</v>
          </cell>
        </row>
        <row r="1612">
          <cell r="A1612">
            <v>45690</v>
          </cell>
          <cell r="C1612" t="str">
            <v>VENTAS MOSTRADOR</v>
          </cell>
          <cell r="F1612">
            <v>45690</v>
          </cell>
          <cell r="G1612">
            <v>45690</v>
          </cell>
          <cell r="H1612">
            <v>0</v>
          </cell>
          <cell r="O1612">
            <v>422000</v>
          </cell>
        </row>
        <row r="1613">
          <cell r="A1613">
            <v>45690</v>
          </cell>
          <cell r="C1613" t="str">
            <v>VENTAS MOSTRADOR</v>
          </cell>
          <cell r="F1613">
            <v>45690</v>
          </cell>
          <cell r="G1613">
            <v>45690</v>
          </cell>
          <cell r="H1613">
            <v>0</v>
          </cell>
          <cell r="O1613">
            <v>425500</v>
          </cell>
        </row>
        <row r="1614">
          <cell r="A1614">
            <v>45690</v>
          </cell>
          <cell r="C1614" t="str">
            <v>THE NEXT SHOT SAS</v>
          </cell>
          <cell r="F1614">
            <v>45685</v>
          </cell>
          <cell r="G1614">
            <v>45686</v>
          </cell>
          <cell r="H1614">
            <v>5</v>
          </cell>
          <cell r="O1614">
            <v>599750</v>
          </cell>
        </row>
        <row r="1615">
          <cell r="A1615">
            <v>45690</v>
          </cell>
          <cell r="C1615" t="str">
            <v>VENTAS MOSTRADOR</v>
          </cell>
          <cell r="F1615">
            <v>45690</v>
          </cell>
          <cell r="G1615">
            <v>45690</v>
          </cell>
          <cell r="H1615">
            <v>0</v>
          </cell>
          <cell r="O1615">
            <v>3292735</v>
          </cell>
        </row>
        <row r="1616">
          <cell r="A1616">
            <v>45690</v>
          </cell>
          <cell r="C1616" t="str">
            <v>VENTAS MOSTRADOR</v>
          </cell>
          <cell r="F1616">
            <v>45690</v>
          </cell>
          <cell r="G1616">
            <v>45690</v>
          </cell>
          <cell r="H1616">
            <v>0</v>
          </cell>
          <cell r="O1616">
            <v>2236624</v>
          </cell>
        </row>
        <row r="1617">
          <cell r="A1617">
            <v>45691</v>
          </cell>
          <cell r="C1617" t="str">
            <v>VENTAS MOSTRADOR</v>
          </cell>
          <cell r="F1617">
            <v>45690</v>
          </cell>
          <cell r="G1617">
            <v>45690</v>
          </cell>
          <cell r="H1617">
            <v>0</v>
          </cell>
          <cell r="O1617">
            <v>5000</v>
          </cell>
        </row>
        <row r="1618">
          <cell r="A1618">
            <v>45691</v>
          </cell>
          <cell r="C1618" t="str">
            <v>VENTAS MOSTRADOR</v>
          </cell>
          <cell r="F1618">
            <v>45690</v>
          </cell>
          <cell r="G1618">
            <v>45690</v>
          </cell>
          <cell r="H1618">
            <v>0</v>
          </cell>
          <cell r="O1618">
            <v>14220</v>
          </cell>
        </row>
        <row r="1619">
          <cell r="A1619">
            <v>45691</v>
          </cell>
          <cell r="C1619" t="str">
            <v>VENTAS MOSTRADOR</v>
          </cell>
          <cell r="F1619">
            <v>45690</v>
          </cell>
          <cell r="G1619">
            <v>45690</v>
          </cell>
          <cell r="H1619">
            <v>0</v>
          </cell>
          <cell r="O1619">
            <v>16400</v>
          </cell>
        </row>
        <row r="1620">
          <cell r="A1620">
            <v>45691</v>
          </cell>
          <cell r="C1620" t="str">
            <v>VENTAS MOSTRADOR</v>
          </cell>
          <cell r="F1620">
            <v>45690</v>
          </cell>
          <cell r="G1620">
            <v>45690</v>
          </cell>
          <cell r="H1620">
            <v>0</v>
          </cell>
          <cell r="O1620">
            <v>43225</v>
          </cell>
        </row>
        <row r="1621">
          <cell r="A1621">
            <v>45691</v>
          </cell>
          <cell r="C1621" t="str">
            <v>CARLOS ANDRES HERNANDEZ</v>
          </cell>
          <cell r="F1621">
            <v>45690</v>
          </cell>
          <cell r="G1621">
            <v>45690</v>
          </cell>
          <cell r="H1621">
            <v>0</v>
          </cell>
          <cell r="O1621">
            <v>212750</v>
          </cell>
        </row>
        <row r="1622">
          <cell r="A1622">
            <v>45691</v>
          </cell>
          <cell r="C1622" t="str">
            <v>VENTAS MOSTRADOR</v>
          </cell>
          <cell r="F1622">
            <v>45690</v>
          </cell>
          <cell r="G1622">
            <v>45690</v>
          </cell>
          <cell r="H1622">
            <v>0</v>
          </cell>
          <cell r="O1622">
            <v>425500</v>
          </cell>
        </row>
        <row r="1623">
          <cell r="A1623">
            <v>45691</v>
          </cell>
          <cell r="C1623" t="str">
            <v>VENTAS MOSTRADOR</v>
          </cell>
          <cell r="F1623">
            <v>45690</v>
          </cell>
          <cell r="G1623">
            <v>45690</v>
          </cell>
          <cell r="H1623">
            <v>0</v>
          </cell>
          <cell r="O1623">
            <v>425500</v>
          </cell>
        </row>
        <row r="1624">
          <cell r="A1624">
            <v>45691</v>
          </cell>
          <cell r="C1624" t="str">
            <v>INVERSIONES EL CARNAL SAS</v>
          </cell>
          <cell r="F1624">
            <v>45684.319155092591</v>
          </cell>
          <cell r="G1624">
            <v>45692.319155092591</v>
          </cell>
          <cell r="H1624">
            <v>1</v>
          </cell>
          <cell r="O1624">
            <v>8701027.9920000006</v>
          </cell>
        </row>
        <row r="1625">
          <cell r="A1625">
            <v>45691</v>
          </cell>
          <cell r="C1625" t="str">
            <v>INVERSIONES EL CARNAL SAS</v>
          </cell>
          <cell r="F1625">
            <v>45685.34002314815</v>
          </cell>
          <cell r="G1625">
            <v>45693.34002314815</v>
          </cell>
          <cell r="H1625">
            <v>0</v>
          </cell>
          <cell r="O1625">
            <v>12411602.352</v>
          </cell>
        </row>
        <row r="1626">
          <cell r="A1626">
            <v>45691</v>
          </cell>
          <cell r="C1626" t="str">
            <v>INVERSIONES EL CARNAL SAS</v>
          </cell>
          <cell r="F1626">
            <v>45687.322870370372</v>
          </cell>
          <cell r="G1626">
            <v>45695.322870370372</v>
          </cell>
          <cell r="H1626">
            <v>-2</v>
          </cell>
          <cell r="O1626">
            <v>17522515.209600002</v>
          </cell>
        </row>
        <row r="1627">
          <cell r="A1627">
            <v>45691</v>
          </cell>
          <cell r="C1627" t="str">
            <v>INVERSIONES EL CARNAL SAS</v>
          </cell>
          <cell r="F1627">
            <v>45688.382337962961</v>
          </cell>
          <cell r="G1627">
            <v>45696.382337962961</v>
          </cell>
          <cell r="H1627">
            <v>-3</v>
          </cell>
          <cell r="O1627">
            <v>15465028.6152</v>
          </cell>
        </row>
        <row r="1628">
          <cell r="A1628">
            <v>45691</v>
          </cell>
          <cell r="C1628" t="str">
            <v>INVERSIONES EL CARNAL SAS</v>
          </cell>
          <cell r="F1628">
            <v>45689.351493055554</v>
          </cell>
          <cell r="G1628">
            <v>45697.351493055554</v>
          </cell>
          <cell r="H1628">
            <v>-4</v>
          </cell>
          <cell r="O1628">
            <v>15240243.096000001</v>
          </cell>
        </row>
        <row r="1629">
          <cell r="A1629">
            <v>45691</v>
          </cell>
          <cell r="C1629" t="str">
            <v>FRUTIVER 1A S.A.S</v>
          </cell>
          <cell r="F1629">
            <v>45664.328287037039</v>
          </cell>
          <cell r="G1629">
            <v>45684.328287037039</v>
          </cell>
          <cell r="H1629">
            <v>9</v>
          </cell>
          <cell r="O1629">
            <v>1350834.297</v>
          </cell>
        </row>
        <row r="1630">
          <cell r="A1630">
            <v>45691</v>
          </cell>
          <cell r="C1630" t="str">
            <v>FRUTIVER 1A S.A.S</v>
          </cell>
          <cell r="F1630">
            <v>45665.347962962966</v>
          </cell>
          <cell r="G1630">
            <v>45685.347962962966</v>
          </cell>
          <cell r="H1630">
            <v>8</v>
          </cell>
          <cell r="O1630">
            <v>1251945.399</v>
          </cell>
        </row>
        <row r="1631">
          <cell r="A1631">
            <v>45691</v>
          </cell>
          <cell r="C1631" t="str">
            <v>GRUPO ARTAK S.A.S</v>
          </cell>
          <cell r="F1631">
            <v>45671.340173611112</v>
          </cell>
          <cell r="G1631">
            <v>45701.340173611112</v>
          </cell>
          <cell r="H1631">
            <v>-8</v>
          </cell>
          <cell r="O1631">
            <v>574200</v>
          </cell>
        </row>
        <row r="1632">
          <cell r="A1632">
            <v>45691</v>
          </cell>
          <cell r="C1632" t="str">
            <v>GRUPO ARTAK S.A.S</v>
          </cell>
          <cell r="F1632">
            <v>45671.348506944443</v>
          </cell>
          <cell r="G1632">
            <v>45701.348506944443</v>
          </cell>
          <cell r="H1632">
            <v>-8</v>
          </cell>
          <cell r="O1632">
            <v>178100</v>
          </cell>
        </row>
        <row r="1633">
          <cell r="A1633">
            <v>45691</v>
          </cell>
          <cell r="C1633" t="str">
            <v>GRUPO ARTAK S.A.S</v>
          </cell>
          <cell r="F1633">
            <v>45671.353784722225</v>
          </cell>
          <cell r="G1633">
            <v>45701.353784722225</v>
          </cell>
          <cell r="H1633">
            <v>-8</v>
          </cell>
          <cell r="O1633">
            <v>112970</v>
          </cell>
        </row>
        <row r="1634">
          <cell r="A1634">
            <v>45691</v>
          </cell>
          <cell r="C1634" t="str">
            <v>GRUPO ARTAK S.A.S</v>
          </cell>
          <cell r="F1634">
            <v>45671.358437499999</v>
          </cell>
          <cell r="G1634">
            <v>45701.358437499999</v>
          </cell>
          <cell r="H1634">
            <v>-8</v>
          </cell>
          <cell r="O1634">
            <v>118760</v>
          </cell>
        </row>
        <row r="1635">
          <cell r="A1635">
            <v>45691</v>
          </cell>
          <cell r="C1635" t="str">
            <v>GRUPO ARTAK S.A.S</v>
          </cell>
          <cell r="F1635">
            <v>45673.305601851855</v>
          </cell>
          <cell r="G1635">
            <v>45703.305601851855</v>
          </cell>
          <cell r="H1635">
            <v>-10</v>
          </cell>
          <cell r="O1635">
            <v>391500</v>
          </cell>
        </row>
        <row r="1636">
          <cell r="A1636">
            <v>45691</v>
          </cell>
          <cell r="C1636" t="str">
            <v>GRUPO ARTAK S.A.S</v>
          </cell>
          <cell r="F1636">
            <v>45673.311192129629</v>
          </cell>
          <cell r="G1636">
            <v>45703.311192129629</v>
          </cell>
          <cell r="H1636">
            <v>-10</v>
          </cell>
          <cell r="O1636">
            <v>346500</v>
          </cell>
        </row>
        <row r="1637">
          <cell r="A1637">
            <v>45691</v>
          </cell>
          <cell r="C1637" t="str">
            <v>GRUPO ARTAK S.A.S</v>
          </cell>
          <cell r="F1637">
            <v>45673.328761574077</v>
          </cell>
          <cell r="G1637">
            <v>45703.328761574077</v>
          </cell>
          <cell r="H1637">
            <v>-10</v>
          </cell>
          <cell r="O1637">
            <v>383400</v>
          </cell>
        </row>
        <row r="1638">
          <cell r="A1638">
            <v>45691</v>
          </cell>
          <cell r="C1638" t="str">
            <v>GRUPO ARTAK S.A.S</v>
          </cell>
          <cell r="F1638">
            <v>45673.415381944447</v>
          </cell>
          <cell r="G1638">
            <v>45703.415381944447</v>
          </cell>
          <cell r="H1638">
            <v>-10</v>
          </cell>
          <cell r="O1638">
            <v>568400</v>
          </cell>
        </row>
        <row r="1639">
          <cell r="A1639">
            <v>45691</v>
          </cell>
          <cell r="C1639" t="str">
            <v>GRUPO ARTAK S.A.S</v>
          </cell>
          <cell r="F1639">
            <v>45673.416030092594</v>
          </cell>
          <cell r="G1639">
            <v>45703.416030092594</v>
          </cell>
          <cell r="H1639">
            <v>-10</v>
          </cell>
          <cell r="O1639">
            <v>560000</v>
          </cell>
        </row>
        <row r="1640">
          <cell r="A1640">
            <v>45691</v>
          </cell>
          <cell r="C1640" t="str">
            <v>GRUPO ARTAK S.A.S</v>
          </cell>
          <cell r="F1640">
            <v>45674.402581018519</v>
          </cell>
          <cell r="G1640">
            <v>45704.402581018519</v>
          </cell>
          <cell r="H1640">
            <v>-11</v>
          </cell>
          <cell r="O1640">
            <v>560000</v>
          </cell>
        </row>
        <row r="1641">
          <cell r="A1641">
            <v>45691</v>
          </cell>
          <cell r="C1641" t="str">
            <v>GRUPO ARTAK S.A.S</v>
          </cell>
          <cell r="F1641">
            <v>45674.412488425929</v>
          </cell>
          <cell r="G1641">
            <v>45704.412488425929</v>
          </cell>
          <cell r="H1641">
            <v>-11</v>
          </cell>
          <cell r="O1641">
            <v>506800</v>
          </cell>
        </row>
        <row r="1642">
          <cell r="A1642">
            <v>45691</v>
          </cell>
          <cell r="C1642" t="str">
            <v>GRUPO ARTAK S.A.S</v>
          </cell>
          <cell r="F1642">
            <v>45675.320231481484</v>
          </cell>
          <cell r="G1642">
            <v>45705.320231481484</v>
          </cell>
          <cell r="H1642">
            <v>-12</v>
          </cell>
          <cell r="O1642">
            <v>1716400</v>
          </cell>
        </row>
        <row r="1643">
          <cell r="A1643">
            <v>45691</v>
          </cell>
          <cell r="C1643" t="str">
            <v>GRUPO ARTAK S.A.S</v>
          </cell>
          <cell r="F1643">
            <v>45675.325011574074</v>
          </cell>
          <cell r="G1643">
            <v>45705.325011574074</v>
          </cell>
          <cell r="H1643">
            <v>-12</v>
          </cell>
          <cell r="O1643">
            <v>1484000</v>
          </cell>
        </row>
        <row r="1644">
          <cell r="A1644">
            <v>45691</v>
          </cell>
          <cell r="C1644" t="str">
            <v>GRUPO ARTAK S.A.S</v>
          </cell>
          <cell r="F1644">
            <v>45675.34474537037</v>
          </cell>
          <cell r="G1644">
            <v>45705.34474537037</v>
          </cell>
          <cell r="H1644">
            <v>-12</v>
          </cell>
          <cell r="O1644">
            <v>197600</v>
          </cell>
        </row>
        <row r="1645">
          <cell r="A1645">
            <v>45691</v>
          </cell>
          <cell r="C1645" t="str">
            <v>GRUPO ARTAK S.A.S</v>
          </cell>
          <cell r="F1645">
            <v>45675.355983796297</v>
          </cell>
          <cell r="G1645">
            <v>45705.355983796297</v>
          </cell>
          <cell r="H1645">
            <v>-12</v>
          </cell>
          <cell r="O1645">
            <v>1650000</v>
          </cell>
        </row>
        <row r="1646">
          <cell r="A1646">
            <v>45691</v>
          </cell>
          <cell r="C1646" t="str">
            <v>YEIMY CATHERINE CALA FORERO</v>
          </cell>
          <cell r="F1646">
            <v>45691.317129629628</v>
          </cell>
          <cell r="G1646">
            <v>45692.316041666665</v>
          </cell>
          <cell r="H1646">
            <v>1</v>
          </cell>
          <cell r="O1646">
            <v>416225.3</v>
          </cell>
        </row>
        <row r="1647">
          <cell r="A1647">
            <v>45691</v>
          </cell>
          <cell r="C1647" t="str">
            <v>DOROTEA PARRILLA BAR SAS</v>
          </cell>
          <cell r="F1647">
            <v>45691.332800925928</v>
          </cell>
          <cell r="G1647">
            <v>45695.331944444442</v>
          </cell>
          <cell r="H1647">
            <v>-2</v>
          </cell>
          <cell r="O1647">
            <v>1134650</v>
          </cell>
        </row>
        <row r="1648">
          <cell r="A1648">
            <v>45691</v>
          </cell>
          <cell r="C1648" t="str">
            <v>ALIMENTOS BRIKO SAS</v>
          </cell>
          <cell r="F1648">
            <v>45691.336284722223</v>
          </cell>
          <cell r="G1648">
            <v>45692.335601851853</v>
          </cell>
          <cell r="H1648">
            <v>1</v>
          </cell>
          <cell r="O1648">
            <v>1449125</v>
          </cell>
        </row>
        <row r="1649">
          <cell r="A1649">
            <v>45691</v>
          </cell>
          <cell r="C1649" t="str">
            <v>ALIMENTOS BRIKO SAS</v>
          </cell>
          <cell r="F1649">
            <v>45691.336284722223</v>
          </cell>
          <cell r="G1649">
            <v>45692.335601851853</v>
          </cell>
          <cell r="H1649">
            <v>1</v>
          </cell>
          <cell r="O1649">
            <v>346550</v>
          </cell>
        </row>
        <row r="1650">
          <cell r="A1650">
            <v>45691</v>
          </cell>
          <cell r="C1650" t="str">
            <v>DOROTEA PARRILA SAS</v>
          </cell>
          <cell r="F1650">
            <v>45691.331076388888</v>
          </cell>
          <cell r="G1650">
            <v>45692.330949074072</v>
          </cell>
          <cell r="H1650">
            <v>1</v>
          </cell>
          <cell r="O1650">
            <v>578450</v>
          </cell>
        </row>
        <row r="1651">
          <cell r="A1651">
            <v>45691</v>
          </cell>
          <cell r="C1651" t="str">
            <v>FREDY ALFONSO SUAREZ VILLAMIL</v>
          </cell>
          <cell r="F1651">
            <v>45691.467592592591</v>
          </cell>
          <cell r="G1651">
            <v>45692.467592592591</v>
          </cell>
          <cell r="H1651">
            <v>1</v>
          </cell>
          <cell r="O1651">
            <v>1224000</v>
          </cell>
        </row>
        <row r="1652">
          <cell r="A1652">
            <v>45691</v>
          </cell>
          <cell r="C1652" t="str">
            <v>CRISTIAN CAMILO VEGA PALACIOS</v>
          </cell>
          <cell r="F1652">
            <v>45691.375798611109</v>
          </cell>
          <cell r="G1652">
            <v>45692.368796296294</v>
          </cell>
          <cell r="H1652">
            <v>1</v>
          </cell>
          <cell r="O1652">
            <v>258200</v>
          </cell>
        </row>
        <row r="1653">
          <cell r="A1653">
            <v>45691</v>
          </cell>
          <cell r="C1653" t="str">
            <v>CRISTIAN CAMILO VEGA PALACIOS</v>
          </cell>
          <cell r="F1653">
            <v>45691.378796296296</v>
          </cell>
          <cell r="G1653">
            <v>45692.378541666665</v>
          </cell>
          <cell r="H1653">
            <v>1</v>
          </cell>
          <cell r="O1653">
            <v>276800</v>
          </cell>
        </row>
        <row r="1654">
          <cell r="A1654">
            <v>45691</v>
          </cell>
          <cell r="C1654" t="str">
            <v>GUSTAVO  ALARCON MEJIA</v>
          </cell>
          <cell r="F1654">
            <v>45691.286087962966</v>
          </cell>
          <cell r="G1654">
            <v>45692.285509259258</v>
          </cell>
          <cell r="H1654">
            <v>1</v>
          </cell>
          <cell r="O1654">
            <v>631600</v>
          </cell>
        </row>
        <row r="1655">
          <cell r="A1655">
            <v>45691</v>
          </cell>
          <cell r="C1655" t="str">
            <v>VENTAS MOSTRADOR</v>
          </cell>
          <cell r="F1655">
            <v>45691.286087962966</v>
          </cell>
          <cell r="G1655">
            <v>45691.286087962966</v>
          </cell>
          <cell r="H1655">
            <v>0</v>
          </cell>
          <cell r="O1655">
            <v>1249200</v>
          </cell>
        </row>
        <row r="1656">
          <cell r="A1656">
            <v>45691</v>
          </cell>
          <cell r="C1656" t="str">
            <v>CAROLA CACEROLA SAS</v>
          </cell>
          <cell r="F1656">
            <v>45687.276030092595</v>
          </cell>
          <cell r="G1656">
            <v>45688.275613425925</v>
          </cell>
          <cell r="H1656">
            <v>5</v>
          </cell>
          <cell r="O1656">
            <v>486800</v>
          </cell>
        </row>
        <row r="1657">
          <cell r="A1657">
            <v>45691</v>
          </cell>
          <cell r="C1657" t="str">
            <v>PPC SA</v>
          </cell>
          <cell r="F1657">
            <v>45679.347557870373</v>
          </cell>
          <cell r="G1657">
            <v>45694.347557870373</v>
          </cell>
          <cell r="H1657">
            <v>-1</v>
          </cell>
          <cell r="O1657">
            <v>2927131.298</v>
          </cell>
        </row>
        <row r="1658">
          <cell r="A1658">
            <v>45691</v>
          </cell>
          <cell r="C1658" t="str">
            <v>PPC SA</v>
          </cell>
          <cell r="F1658">
            <v>45680.304525462961</v>
          </cell>
          <cell r="G1658">
            <v>45695.304525462961</v>
          </cell>
          <cell r="H1658">
            <v>-2</v>
          </cell>
          <cell r="O1658">
            <v>1220000</v>
          </cell>
        </row>
        <row r="1659">
          <cell r="A1659">
            <v>45691</v>
          </cell>
          <cell r="C1659" t="str">
            <v>PPC SA</v>
          </cell>
          <cell r="F1659">
            <v>45682.341898148145</v>
          </cell>
          <cell r="G1659">
            <v>45697.341898148145</v>
          </cell>
          <cell r="H1659">
            <v>-4</v>
          </cell>
          <cell r="O1659">
            <v>3582407.1779999998</v>
          </cell>
        </row>
        <row r="1660">
          <cell r="A1660">
            <v>45691</v>
          </cell>
          <cell r="C1660" t="str">
            <v>MOYSER SAS</v>
          </cell>
          <cell r="F1660">
            <v>45691.328344907408</v>
          </cell>
          <cell r="G1660">
            <v>45692.328344907408</v>
          </cell>
          <cell r="H1660">
            <v>1</v>
          </cell>
          <cell r="O1660">
            <v>2272700</v>
          </cell>
        </row>
        <row r="1661">
          <cell r="A1661">
            <v>45691</v>
          </cell>
          <cell r="C1661" t="str">
            <v>ROBINFOOD COLOMBIA SAS</v>
          </cell>
          <cell r="F1661">
            <v>45654.326006944444</v>
          </cell>
          <cell r="G1661">
            <v>45684.325787037036</v>
          </cell>
          <cell r="H1661">
            <v>9</v>
          </cell>
          <cell r="O1661">
            <v>2645004.16</v>
          </cell>
        </row>
        <row r="1662">
          <cell r="A1662">
            <v>45691</v>
          </cell>
          <cell r="C1662" t="str">
            <v>ROBINFOOD COLOMBIA SAS</v>
          </cell>
          <cell r="F1662">
            <v>45656.315439814818</v>
          </cell>
          <cell r="G1662">
            <v>45686.31523148148</v>
          </cell>
          <cell r="H1662">
            <v>7</v>
          </cell>
          <cell r="O1662">
            <v>826563.8</v>
          </cell>
        </row>
        <row r="1663">
          <cell r="A1663">
            <v>45691</v>
          </cell>
          <cell r="C1663" t="str">
            <v>VENTAS MOSTRADOR</v>
          </cell>
          <cell r="F1663">
            <v>45691</v>
          </cell>
          <cell r="G1663">
            <v>45691</v>
          </cell>
          <cell r="H1663">
            <v>0</v>
          </cell>
          <cell r="O1663">
            <v>3504171</v>
          </cell>
        </row>
        <row r="1664">
          <cell r="A1664">
            <v>45691</v>
          </cell>
          <cell r="C1664" t="str">
            <v>VENTAS MOSTRADOR</v>
          </cell>
          <cell r="F1664">
            <v>45691</v>
          </cell>
          <cell r="G1664">
            <v>45691</v>
          </cell>
          <cell r="H1664">
            <v>0</v>
          </cell>
          <cell r="O1664">
            <v>4143225</v>
          </cell>
        </row>
        <row r="1665">
          <cell r="A1665">
            <v>45692</v>
          </cell>
          <cell r="C1665" t="str">
            <v>VENTAS MOSTRADOR</v>
          </cell>
          <cell r="F1665">
            <v>45692</v>
          </cell>
          <cell r="G1665">
            <v>45692</v>
          </cell>
          <cell r="H1665">
            <v>0</v>
          </cell>
          <cell r="O1665">
            <v>8000</v>
          </cell>
        </row>
        <row r="1666">
          <cell r="A1666">
            <v>45692</v>
          </cell>
          <cell r="C1666" t="str">
            <v>VENTAS MOSTRADOR</v>
          </cell>
          <cell r="F1666">
            <v>45692</v>
          </cell>
          <cell r="G1666">
            <v>45692</v>
          </cell>
          <cell r="H1666">
            <v>0</v>
          </cell>
          <cell r="O1666">
            <v>10440</v>
          </cell>
        </row>
        <row r="1667">
          <cell r="A1667">
            <v>45692</v>
          </cell>
          <cell r="C1667" t="str">
            <v>VENTAS MOSTRADOR</v>
          </cell>
          <cell r="F1667">
            <v>45692</v>
          </cell>
          <cell r="G1667">
            <v>45692</v>
          </cell>
          <cell r="H1667">
            <v>0</v>
          </cell>
          <cell r="O1667">
            <v>11000</v>
          </cell>
        </row>
        <row r="1668">
          <cell r="A1668">
            <v>45692</v>
          </cell>
          <cell r="C1668" t="str">
            <v>VENTAS MOSTRADOR</v>
          </cell>
          <cell r="F1668">
            <v>45692</v>
          </cell>
          <cell r="G1668">
            <v>45692</v>
          </cell>
          <cell r="H1668">
            <v>0</v>
          </cell>
          <cell r="O1668">
            <v>12000</v>
          </cell>
        </row>
        <row r="1669">
          <cell r="A1669">
            <v>45692</v>
          </cell>
          <cell r="C1669" t="str">
            <v>VENTAS MOSTRADOR</v>
          </cell>
          <cell r="F1669">
            <v>45692</v>
          </cell>
          <cell r="G1669">
            <v>45692</v>
          </cell>
          <cell r="H1669">
            <v>0</v>
          </cell>
          <cell r="O1669">
            <v>12420</v>
          </cell>
        </row>
        <row r="1670">
          <cell r="A1670">
            <v>45692</v>
          </cell>
          <cell r="C1670" t="str">
            <v>VENTAS MOSTRADOR</v>
          </cell>
          <cell r="F1670">
            <v>45692</v>
          </cell>
          <cell r="G1670">
            <v>45692</v>
          </cell>
          <cell r="H1670">
            <v>0</v>
          </cell>
          <cell r="O1670">
            <v>17820</v>
          </cell>
        </row>
        <row r="1671">
          <cell r="A1671">
            <v>45692</v>
          </cell>
          <cell r="C1671" t="str">
            <v>VENTAS MOSTRADOR</v>
          </cell>
          <cell r="F1671">
            <v>45692</v>
          </cell>
          <cell r="G1671">
            <v>45692</v>
          </cell>
          <cell r="H1671">
            <v>0</v>
          </cell>
          <cell r="O1671">
            <v>17920</v>
          </cell>
        </row>
        <row r="1672">
          <cell r="A1672">
            <v>45692</v>
          </cell>
          <cell r="C1672" t="str">
            <v>VENTAS MOSTRADOR</v>
          </cell>
          <cell r="F1672">
            <v>45692</v>
          </cell>
          <cell r="G1672">
            <v>45692</v>
          </cell>
          <cell r="H1672">
            <v>0</v>
          </cell>
          <cell r="O1672">
            <v>27450</v>
          </cell>
        </row>
        <row r="1673">
          <cell r="A1673">
            <v>45692</v>
          </cell>
          <cell r="C1673" t="str">
            <v>VENTAS MOSTRADOR</v>
          </cell>
          <cell r="F1673">
            <v>45692</v>
          </cell>
          <cell r="G1673">
            <v>45692</v>
          </cell>
          <cell r="H1673">
            <v>0</v>
          </cell>
          <cell r="O1673">
            <v>41288</v>
          </cell>
        </row>
        <row r="1674">
          <cell r="A1674">
            <v>45692</v>
          </cell>
          <cell r="C1674" t="str">
            <v>VENTAS MOSTRADOR</v>
          </cell>
          <cell r="F1674">
            <v>45692</v>
          </cell>
          <cell r="G1674">
            <v>45692</v>
          </cell>
          <cell r="H1674">
            <v>0</v>
          </cell>
          <cell r="O1674">
            <v>47340</v>
          </cell>
        </row>
        <row r="1675">
          <cell r="A1675">
            <v>45692</v>
          </cell>
          <cell r="C1675" t="str">
            <v>VENTAS MOSTRADOR</v>
          </cell>
          <cell r="F1675">
            <v>45692</v>
          </cell>
          <cell r="G1675">
            <v>45692</v>
          </cell>
          <cell r="H1675">
            <v>0</v>
          </cell>
          <cell r="O1675">
            <v>47450</v>
          </cell>
        </row>
        <row r="1676">
          <cell r="A1676">
            <v>45692</v>
          </cell>
          <cell r="C1676" t="str">
            <v>VENTAS MOSTRADOR</v>
          </cell>
          <cell r="F1676">
            <v>45692</v>
          </cell>
          <cell r="G1676">
            <v>45692</v>
          </cell>
          <cell r="H1676">
            <v>0</v>
          </cell>
          <cell r="O1676">
            <v>338800</v>
          </cell>
        </row>
        <row r="1677">
          <cell r="A1677">
            <v>45692</v>
          </cell>
          <cell r="C1677" t="str">
            <v>CARLOS ANDRES HERNANDEZ</v>
          </cell>
          <cell r="F1677">
            <v>45692</v>
          </cell>
          <cell r="G1677">
            <v>45692</v>
          </cell>
          <cell r="H1677">
            <v>0</v>
          </cell>
          <cell r="O1677">
            <v>425500</v>
          </cell>
        </row>
        <row r="1678">
          <cell r="A1678">
            <v>45692</v>
          </cell>
          <cell r="C1678" t="str">
            <v>NESTOR ABEL NOREÑA URREA</v>
          </cell>
          <cell r="F1678">
            <v>45692.499803240738</v>
          </cell>
          <cell r="G1678">
            <v>45693.499803240738</v>
          </cell>
          <cell r="H1678">
            <v>0</v>
          </cell>
          <cell r="O1678">
            <v>698400</v>
          </cell>
        </row>
        <row r="1679">
          <cell r="A1679">
            <v>45692</v>
          </cell>
          <cell r="C1679" t="str">
            <v>VENTAS MOSTRADOR</v>
          </cell>
          <cell r="F1679">
            <v>45692</v>
          </cell>
          <cell r="G1679">
            <v>45692</v>
          </cell>
          <cell r="H1679">
            <v>0</v>
          </cell>
          <cell r="O1679">
            <v>1276500</v>
          </cell>
        </row>
        <row r="1680">
          <cell r="A1680">
            <v>45692</v>
          </cell>
          <cell r="C1680" t="str">
            <v>LAO KAO S A</v>
          </cell>
          <cell r="F1680">
            <v>45660.36204861111</v>
          </cell>
          <cell r="G1680">
            <v>45675.36204861111</v>
          </cell>
          <cell r="H1680">
            <v>18</v>
          </cell>
          <cell r="O1680">
            <v>1718456.0160000001</v>
          </cell>
        </row>
        <row r="1681">
          <cell r="A1681">
            <v>45692</v>
          </cell>
          <cell r="C1681" t="str">
            <v>LAO KAO S A</v>
          </cell>
          <cell r="F1681">
            <v>45673.383553240739</v>
          </cell>
          <cell r="G1681">
            <v>45688.383553240739</v>
          </cell>
          <cell r="H1681">
            <v>5</v>
          </cell>
          <cell r="O1681">
            <v>1731302.61</v>
          </cell>
        </row>
        <row r="1682">
          <cell r="A1682">
            <v>45692</v>
          </cell>
          <cell r="C1682" t="str">
            <v>LAO KAO S A</v>
          </cell>
          <cell r="F1682">
            <v>45674.413877314815</v>
          </cell>
          <cell r="G1682">
            <v>45689.413877314815</v>
          </cell>
          <cell r="H1682">
            <v>4</v>
          </cell>
          <cell r="O1682">
            <v>898265.72</v>
          </cell>
        </row>
        <row r="1683">
          <cell r="A1683">
            <v>45692</v>
          </cell>
          <cell r="C1683" t="str">
            <v>LAO KAO S A</v>
          </cell>
          <cell r="F1683">
            <v>45678.343101851853</v>
          </cell>
          <cell r="G1683">
            <v>45693.343101851853</v>
          </cell>
          <cell r="H1683">
            <v>0</v>
          </cell>
          <cell r="O1683">
            <v>1149620.784</v>
          </cell>
        </row>
        <row r="1684">
          <cell r="A1684">
            <v>45692</v>
          </cell>
          <cell r="C1684" t="str">
            <v>LAO KAO S A</v>
          </cell>
          <cell r="F1684">
            <v>45681.344398148147</v>
          </cell>
          <cell r="G1684">
            <v>45696.344398148147</v>
          </cell>
          <cell r="H1684">
            <v>-3</v>
          </cell>
          <cell r="O1684">
            <v>1053819.0519999999</v>
          </cell>
        </row>
        <row r="1685">
          <cell r="A1685">
            <v>45692</v>
          </cell>
          <cell r="C1685" t="str">
            <v>INVERSIONES TRES MILAGROS SAS</v>
          </cell>
          <cell r="F1685">
            <v>45685.335312499999</v>
          </cell>
          <cell r="G1685">
            <v>45686.335312499999</v>
          </cell>
          <cell r="H1685">
            <v>7</v>
          </cell>
          <cell r="O1685">
            <v>380849.99</v>
          </cell>
        </row>
        <row r="1686">
          <cell r="A1686">
            <v>45692</v>
          </cell>
          <cell r="C1686" t="str">
            <v>PAPRIKA COCINA A LA LEÑA SAS</v>
          </cell>
          <cell r="F1686">
            <v>45692.388981481483</v>
          </cell>
          <cell r="G1686">
            <v>45693.388981481483</v>
          </cell>
          <cell r="H1686">
            <v>0</v>
          </cell>
          <cell r="O1686">
            <v>1540350</v>
          </cell>
        </row>
        <row r="1687">
          <cell r="A1687">
            <v>45692</v>
          </cell>
          <cell r="C1687" t="str">
            <v>PAULA JINNET ARDILA GOMEZ</v>
          </cell>
          <cell r="F1687">
            <v>45691</v>
          </cell>
          <cell r="G1687">
            <v>45692</v>
          </cell>
          <cell r="H1687">
            <v>6</v>
          </cell>
          <cell r="O1687">
            <v>588734</v>
          </cell>
        </row>
        <row r="1688">
          <cell r="A1688">
            <v>45692</v>
          </cell>
          <cell r="C1688" t="str">
            <v>VENTAS MOSTRADOR</v>
          </cell>
          <cell r="F1688">
            <v>45692.388981481483</v>
          </cell>
          <cell r="G1688">
            <v>45692.388981481483</v>
          </cell>
          <cell r="H1688">
            <v>0</v>
          </cell>
          <cell r="O1688">
            <v>638250</v>
          </cell>
        </row>
        <row r="1689">
          <cell r="A1689">
            <v>45692</v>
          </cell>
          <cell r="C1689" t="str">
            <v>CELESTE CATERING SAS</v>
          </cell>
          <cell r="F1689">
            <v>45649.329097222224</v>
          </cell>
          <cell r="G1689">
            <v>45679.329097222224</v>
          </cell>
          <cell r="H1689">
            <v>14</v>
          </cell>
          <cell r="O1689">
            <v>1061025</v>
          </cell>
        </row>
        <row r="1690">
          <cell r="A1690">
            <v>45692</v>
          </cell>
          <cell r="C1690" t="str">
            <v>CELESTE CATERING SAS</v>
          </cell>
          <cell r="F1690">
            <v>45649.332789351851</v>
          </cell>
          <cell r="G1690">
            <v>45679.332789351851</v>
          </cell>
          <cell r="H1690">
            <v>14</v>
          </cell>
          <cell r="O1690">
            <v>1455550</v>
          </cell>
        </row>
        <row r="1691">
          <cell r="A1691">
            <v>45692</v>
          </cell>
          <cell r="C1691" t="str">
            <v>CELESTE CATERING SAS</v>
          </cell>
          <cell r="F1691">
            <v>45653.304201388892</v>
          </cell>
          <cell r="G1691">
            <v>45683.304201388892</v>
          </cell>
          <cell r="H1691">
            <v>10</v>
          </cell>
          <cell r="O1691">
            <v>1415775</v>
          </cell>
        </row>
        <row r="1692">
          <cell r="A1692">
            <v>45692</v>
          </cell>
          <cell r="C1692" t="str">
            <v>CELESTE CATERING SAS</v>
          </cell>
          <cell r="F1692">
            <v>45653.305289351854</v>
          </cell>
          <cell r="G1692">
            <v>45683.305289351854</v>
          </cell>
          <cell r="H1692">
            <v>10</v>
          </cell>
          <cell r="O1692">
            <v>1026625</v>
          </cell>
        </row>
        <row r="1693">
          <cell r="A1693">
            <v>45692</v>
          </cell>
          <cell r="C1693" t="str">
            <v>JUAN MANUEL PALLARES ARRIETA</v>
          </cell>
          <cell r="F1693">
            <v>45688.365636574075</v>
          </cell>
          <cell r="G1693">
            <v>45689.365636574075</v>
          </cell>
          <cell r="H1693">
            <v>4</v>
          </cell>
          <cell r="O1693">
            <v>322300</v>
          </cell>
        </row>
        <row r="1694">
          <cell r="A1694">
            <v>45692</v>
          </cell>
          <cell r="C1694" t="str">
            <v>DUFLO SERVICIOS INTEGRALES S.A.S.</v>
          </cell>
          <cell r="F1694">
            <v>45653</v>
          </cell>
          <cell r="G1694">
            <v>45683</v>
          </cell>
          <cell r="H1694">
            <v>15</v>
          </cell>
          <cell r="O1694">
            <v>2336469.25</v>
          </cell>
        </row>
        <row r="1695">
          <cell r="A1695">
            <v>45692</v>
          </cell>
          <cell r="C1695" t="str">
            <v>DUFLO SERVICIOS INTEGRALES S.A.S.</v>
          </cell>
          <cell r="F1695">
            <v>45660</v>
          </cell>
          <cell r="G1695">
            <v>45690</v>
          </cell>
          <cell r="H1695">
            <v>8</v>
          </cell>
          <cell r="O1695">
            <v>671129.75</v>
          </cell>
        </row>
        <row r="1696">
          <cell r="A1696">
            <v>45692</v>
          </cell>
          <cell r="C1696" t="str">
            <v>DUFLO SERVICIOS INTEGRALES S.A.S.</v>
          </cell>
          <cell r="F1696">
            <v>45660</v>
          </cell>
          <cell r="G1696">
            <v>45690</v>
          </cell>
          <cell r="H1696">
            <v>8</v>
          </cell>
          <cell r="O1696">
            <v>565193</v>
          </cell>
        </row>
        <row r="1697">
          <cell r="A1697">
            <v>45692</v>
          </cell>
          <cell r="C1697" t="str">
            <v>DUFLO SERVICIOS INTEGRALES S.A.S.</v>
          </cell>
          <cell r="F1697">
            <v>45660</v>
          </cell>
          <cell r="G1697">
            <v>45690</v>
          </cell>
          <cell r="H1697">
            <v>8</v>
          </cell>
          <cell r="O1697">
            <v>677812.97499999998</v>
          </cell>
        </row>
        <row r="1698">
          <cell r="A1698">
            <v>45692</v>
          </cell>
          <cell r="C1698" t="str">
            <v>DUFLO SERVICIOS INTEGRALES S.A.S.</v>
          </cell>
          <cell r="F1698">
            <v>45660</v>
          </cell>
          <cell r="G1698">
            <v>45690</v>
          </cell>
          <cell r="H1698">
            <v>8</v>
          </cell>
          <cell r="O1698">
            <v>684900.05</v>
          </cell>
        </row>
        <row r="1699">
          <cell r="A1699">
            <v>45692</v>
          </cell>
          <cell r="C1699" t="str">
            <v>DUFLO SERVICIOS INTEGRALES S.A.S.</v>
          </cell>
          <cell r="F1699">
            <v>45660</v>
          </cell>
          <cell r="G1699">
            <v>45690</v>
          </cell>
          <cell r="H1699">
            <v>8</v>
          </cell>
          <cell r="O1699">
            <v>325847.84999999998</v>
          </cell>
        </row>
        <row r="1700">
          <cell r="A1700">
            <v>45692</v>
          </cell>
          <cell r="C1700" t="str">
            <v>DUFLO SERVICIOS INTEGRALES S.A.S.</v>
          </cell>
          <cell r="F1700">
            <v>45660</v>
          </cell>
          <cell r="G1700">
            <v>45690</v>
          </cell>
          <cell r="H1700">
            <v>8</v>
          </cell>
          <cell r="O1700">
            <v>196507.5</v>
          </cell>
        </row>
        <row r="1701">
          <cell r="A1701">
            <v>45692</v>
          </cell>
          <cell r="C1701" t="str">
            <v>DUFLO SERVICIOS INTEGRALES S.A.S.</v>
          </cell>
          <cell r="F1701">
            <v>45660</v>
          </cell>
          <cell r="G1701">
            <v>45690</v>
          </cell>
          <cell r="H1701">
            <v>8</v>
          </cell>
          <cell r="O1701">
            <v>368705.2</v>
          </cell>
        </row>
        <row r="1702">
          <cell r="A1702">
            <v>45692</v>
          </cell>
          <cell r="C1702" t="str">
            <v>MINI MAL LTDA</v>
          </cell>
          <cell r="F1702">
            <v>45692</v>
          </cell>
          <cell r="G1702">
            <v>45693</v>
          </cell>
          <cell r="H1702">
            <v>5</v>
          </cell>
          <cell r="O1702">
            <v>558850</v>
          </cell>
        </row>
        <row r="1703">
          <cell r="A1703">
            <v>45692</v>
          </cell>
          <cell r="C1703" t="str">
            <v>ALEJANDRO  DURAN</v>
          </cell>
          <cell r="F1703">
            <v>45692</v>
          </cell>
          <cell r="G1703">
            <v>45693</v>
          </cell>
          <cell r="H1703">
            <v>5</v>
          </cell>
          <cell r="O1703">
            <v>2745400</v>
          </cell>
        </row>
        <row r="1704">
          <cell r="A1704">
            <v>45692</v>
          </cell>
          <cell r="C1704" t="str">
            <v>VENTAS MOSTRADOR</v>
          </cell>
          <cell r="F1704">
            <v>45692</v>
          </cell>
          <cell r="G1704">
            <v>45692</v>
          </cell>
          <cell r="H1704">
            <v>0</v>
          </cell>
          <cell r="O1704">
            <v>970661</v>
          </cell>
        </row>
        <row r="1705">
          <cell r="A1705">
            <v>45692</v>
          </cell>
          <cell r="C1705" t="str">
            <v>VENTAS MOSTRADOR</v>
          </cell>
          <cell r="F1705">
            <v>45692</v>
          </cell>
          <cell r="G1705">
            <v>45692</v>
          </cell>
          <cell r="H1705">
            <v>0</v>
          </cell>
          <cell r="O1705">
            <v>357520</v>
          </cell>
        </row>
        <row r="1706">
          <cell r="A1706">
            <v>45693</v>
          </cell>
          <cell r="C1706" t="str">
            <v>BACO FOODS COLOMBIA S.A.S</v>
          </cell>
          <cell r="F1706">
            <v>45628.382303240738</v>
          </cell>
          <cell r="G1706">
            <v>45658.382303240738</v>
          </cell>
          <cell r="H1706">
            <v>35</v>
          </cell>
          <cell r="O1706">
            <v>290500</v>
          </cell>
        </row>
        <row r="1707">
          <cell r="A1707">
            <v>45693</v>
          </cell>
          <cell r="C1707" t="str">
            <v>BACO FOODS COLOMBIA S.A.S</v>
          </cell>
          <cell r="F1707">
            <v>45649.446979166663</v>
          </cell>
          <cell r="G1707">
            <v>45679.446979166663</v>
          </cell>
          <cell r="H1707">
            <v>14</v>
          </cell>
          <cell r="O1707">
            <v>1180800</v>
          </cell>
        </row>
        <row r="1708">
          <cell r="A1708">
            <v>45693</v>
          </cell>
          <cell r="C1708" t="str">
            <v>BACO FOODS COLOMBIA S.A.S</v>
          </cell>
          <cell r="F1708">
            <v>45652.318715277775</v>
          </cell>
          <cell r="G1708">
            <v>45682.318715277775</v>
          </cell>
          <cell r="H1708">
            <v>11</v>
          </cell>
          <cell r="O1708">
            <v>304000</v>
          </cell>
        </row>
        <row r="1709">
          <cell r="A1709">
            <v>45693</v>
          </cell>
          <cell r="C1709" t="str">
            <v>BACO FOODS COLOMBIA S.A.S</v>
          </cell>
          <cell r="F1709">
            <v>45653.306469907409</v>
          </cell>
          <cell r="G1709">
            <v>45683.306469907409</v>
          </cell>
          <cell r="H1709">
            <v>10</v>
          </cell>
          <cell r="O1709">
            <v>2273450</v>
          </cell>
        </row>
        <row r="1710">
          <cell r="A1710">
            <v>45693</v>
          </cell>
          <cell r="C1710" t="str">
            <v>BACO FOODS COLOMBIA S.A.S</v>
          </cell>
          <cell r="F1710">
            <v>45656.319062499999</v>
          </cell>
          <cell r="G1710">
            <v>45686.319062499999</v>
          </cell>
          <cell r="H1710">
            <v>7</v>
          </cell>
          <cell r="O1710">
            <v>229900</v>
          </cell>
        </row>
        <row r="1711">
          <cell r="A1711">
            <v>45693</v>
          </cell>
          <cell r="C1711" t="str">
            <v>PAULA JINNET ARDILA GOMEZ</v>
          </cell>
          <cell r="F1711">
            <v>45691</v>
          </cell>
          <cell r="G1711">
            <v>45692</v>
          </cell>
          <cell r="H1711">
            <v>6</v>
          </cell>
          <cell r="O1711">
            <v>232000</v>
          </cell>
        </row>
        <row r="1712">
          <cell r="A1712">
            <v>45693</v>
          </cell>
          <cell r="C1712" t="str">
            <v>KITCHEN CONSULTING S.A.S.</v>
          </cell>
          <cell r="F1712">
            <v>45661.370219907411</v>
          </cell>
          <cell r="G1712">
            <v>45676.370219907411</v>
          </cell>
          <cell r="H1712">
            <v>17</v>
          </cell>
          <cell r="O1712">
            <v>133600</v>
          </cell>
        </row>
        <row r="1713">
          <cell r="A1713">
            <v>45693</v>
          </cell>
          <cell r="C1713" t="str">
            <v>KITCHEN CONSULTING S.A.S.</v>
          </cell>
          <cell r="F1713">
            <v>45661.376145833332</v>
          </cell>
          <cell r="G1713">
            <v>45676.376145833332</v>
          </cell>
          <cell r="H1713">
            <v>17</v>
          </cell>
          <cell r="O1713">
            <v>47500</v>
          </cell>
        </row>
        <row r="1714">
          <cell r="A1714">
            <v>45693</v>
          </cell>
          <cell r="C1714" t="str">
            <v>KITCHEN CONSULTING S.A.S.</v>
          </cell>
          <cell r="F1714">
            <v>45661.381342592591</v>
          </cell>
          <cell r="G1714">
            <v>45676.381342592591</v>
          </cell>
          <cell r="H1714">
            <v>17</v>
          </cell>
          <cell r="O1714">
            <v>47500</v>
          </cell>
        </row>
        <row r="1715">
          <cell r="A1715">
            <v>45693</v>
          </cell>
          <cell r="C1715" t="str">
            <v>KITCHEN CONSULTING S.A.S.</v>
          </cell>
          <cell r="F1715">
            <v>45661.387824074074</v>
          </cell>
          <cell r="G1715">
            <v>45676.387824074074</v>
          </cell>
          <cell r="H1715">
            <v>17</v>
          </cell>
          <cell r="O1715">
            <v>46550</v>
          </cell>
        </row>
        <row r="1716">
          <cell r="A1716">
            <v>45693</v>
          </cell>
          <cell r="C1716" t="str">
            <v>KITCHEN CONSULTING S.A.S.</v>
          </cell>
          <cell r="F1716">
            <v>45667.357638888891</v>
          </cell>
          <cell r="G1716">
            <v>45682.357638888891</v>
          </cell>
          <cell r="H1716">
            <v>11</v>
          </cell>
          <cell r="O1716">
            <v>193800</v>
          </cell>
        </row>
        <row r="1717">
          <cell r="A1717">
            <v>45693</v>
          </cell>
          <cell r="C1717" t="str">
            <v>KITCHEN CONSULTING S.A.S.</v>
          </cell>
          <cell r="F1717">
            <v>45667.362951388888</v>
          </cell>
          <cell r="G1717">
            <v>45682.362951388888</v>
          </cell>
          <cell r="H1717">
            <v>11</v>
          </cell>
          <cell r="O1717">
            <v>28500</v>
          </cell>
        </row>
        <row r="1718">
          <cell r="A1718">
            <v>45693</v>
          </cell>
          <cell r="C1718" t="str">
            <v>KITCHEN CONSULTING S.A.S.</v>
          </cell>
          <cell r="F1718">
            <v>45667.366851851853</v>
          </cell>
          <cell r="G1718">
            <v>45682.366851851853</v>
          </cell>
          <cell r="H1718">
            <v>11</v>
          </cell>
          <cell r="O1718">
            <v>49400</v>
          </cell>
        </row>
        <row r="1719">
          <cell r="A1719">
            <v>45693</v>
          </cell>
          <cell r="C1719" t="str">
            <v>GERMAN  NAVAS PINZON</v>
          </cell>
          <cell r="F1719">
            <v>45684.379884259259</v>
          </cell>
          <cell r="G1719">
            <v>45692.379884259259</v>
          </cell>
          <cell r="H1719">
            <v>1</v>
          </cell>
          <cell r="O1719">
            <v>1358350</v>
          </cell>
        </row>
        <row r="1720">
          <cell r="A1720">
            <v>45693</v>
          </cell>
          <cell r="C1720" t="str">
            <v>ROBINFOOD COLOMBIA SAS</v>
          </cell>
          <cell r="F1720">
            <v>45667.341238425928</v>
          </cell>
          <cell r="G1720">
            <v>45697.340127314812</v>
          </cell>
          <cell r="H1720">
            <v>-4</v>
          </cell>
          <cell r="O1720">
            <v>2556372.6</v>
          </cell>
        </row>
        <row r="1721">
          <cell r="A1721">
            <v>45693</v>
          </cell>
          <cell r="C1721" t="str">
            <v>VENTAS MOSTRADOR</v>
          </cell>
          <cell r="F1721">
            <v>45693</v>
          </cell>
          <cell r="G1721">
            <v>45693</v>
          </cell>
          <cell r="H1721">
            <v>0</v>
          </cell>
          <cell r="O1721">
            <v>851188</v>
          </cell>
        </row>
        <row r="1722">
          <cell r="A1722">
            <v>45693</v>
          </cell>
          <cell r="C1722" t="str">
            <v>VENTAS MOSTRADOR</v>
          </cell>
          <cell r="F1722">
            <v>45693</v>
          </cell>
          <cell r="G1722">
            <v>45693</v>
          </cell>
          <cell r="H1722">
            <v>0</v>
          </cell>
          <cell r="O1722">
            <v>209585</v>
          </cell>
        </row>
        <row r="1723">
          <cell r="A1723">
            <v>45693</v>
          </cell>
          <cell r="C1723" t="str">
            <v>VENTAS MOSTRADOR</v>
          </cell>
          <cell r="F1723">
            <v>45693</v>
          </cell>
          <cell r="G1723">
            <v>45693</v>
          </cell>
          <cell r="H1723">
            <v>0</v>
          </cell>
          <cell r="O1723">
            <v>11130</v>
          </cell>
        </row>
        <row r="1724">
          <cell r="A1724">
            <v>45693</v>
          </cell>
          <cell r="C1724" t="str">
            <v>VENTAS MOSTRADOR</v>
          </cell>
          <cell r="F1724">
            <v>45693</v>
          </cell>
          <cell r="G1724">
            <v>45693</v>
          </cell>
          <cell r="H1724">
            <v>0</v>
          </cell>
          <cell r="O1724">
            <v>11250</v>
          </cell>
        </row>
        <row r="1725">
          <cell r="A1725">
            <v>45693</v>
          </cell>
          <cell r="C1725" t="str">
            <v>VENTAS MOSTRADOR</v>
          </cell>
          <cell r="F1725">
            <v>45693</v>
          </cell>
          <cell r="G1725">
            <v>45693</v>
          </cell>
          <cell r="H1725">
            <v>0</v>
          </cell>
          <cell r="O1725">
            <v>19600</v>
          </cell>
        </row>
        <row r="1726">
          <cell r="A1726">
            <v>45693</v>
          </cell>
          <cell r="C1726" t="str">
            <v>VENTAS MOSTRADOR</v>
          </cell>
          <cell r="F1726">
            <v>45693</v>
          </cell>
          <cell r="G1726">
            <v>45693</v>
          </cell>
          <cell r="H1726">
            <v>0</v>
          </cell>
          <cell r="O1726">
            <v>41200</v>
          </cell>
        </row>
        <row r="1727">
          <cell r="A1727">
            <v>45693</v>
          </cell>
          <cell r="C1727" t="str">
            <v>VENTAS MOSTRADOR</v>
          </cell>
          <cell r="F1727">
            <v>45693</v>
          </cell>
          <cell r="G1727">
            <v>45693</v>
          </cell>
          <cell r="H1727">
            <v>0</v>
          </cell>
          <cell r="O1727">
            <v>43784</v>
          </cell>
        </row>
        <row r="1728">
          <cell r="A1728">
            <v>45693</v>
          </cell>
          <cell r="C1728" t="str">
            <v>VENTAS MOSTRADOR</v>
          </cell>
          <cell r="F1728">
            <v>45693</v>
          </cell>
          <cell r="G1728">
            <v>45693</v>
          </cell>
          <cell r="H1728">
            <v>0</v>
          </cell>
          <cell r="O1728">
            <v>45420</v>
          </cell>
        </row>
        <row r="1729">
          <cell r="A1729">
            <v>45693</v>
          </cell>
          <cell r="C1729" t="str">
            <v>VENTAS MOSTRADOR</v>
          </cell>
          <cell r="F1729">
            <v>45693</v>
          </cell>
          <cell r="G1729">
            <v>45693</v>
          </cell>
          <cell r="H1729">
            <v>0</v>
          </cell>
          <cell r="O1729">
            <v>70810</v>
          </cell>
        </row>
        <row r="1730">
          <cell r="A1730">
            <v>45693</v>
          </cell>
          <cell r="C1730" t="str">
            <v>VENTAS MOSTRADOR</v>
          </cell>
          <cell r="F1730">
            <v>45693</v>
          </cell>
          <cell r="G1730">
            <v>45693</v>
          </cell>
          <cell r="H1730">
            <v>0</v>
          </cell>
          <cell r="O1730">
            <v>88350</v>
          </cell>
        </row>
        <row r="1731">
          <cell r="A1731">
            <v>45693</v>
          </cell>
          <cell r="C1731" t="str">
            <v>VENTAS MOSTRADOR</v>
          </cell>
          <cell r="F1731">
            <v>45693</v>
          </cell>
          <cell r="G1731">
            <v>45693</v>
          </cell>
          <cell r="H1731">
            <v>0</v>
          </cell>
          <cell r="O1731">
            <v>160000</v>
          </cell>
        </row>
        <row r="1732">
          <cell r="A1732">
            <v>45693</v>
          </cell>
          <cell r="C1732" t="str">
            <v>VENTAS MOSTRADOR</v>
          </cell>
          <cell r="F1732">
            <v>45693</v>
          </cell>
          <cell r="G1732">
            <v>45693</v>
          </cell>
          <cell r="H1732">
            <v>0</v>
          </cell>
          <cell r="O1732">
            <v>166170</v>
          </cell>
        </row>
        <row r="1733">
          <cell r="A1733">
            <v>45693</v>
          </cell>
          <cell r="C1733" t="str">
            <v>VENTAS MOSTRADOR</v>
          </cell>
          <cell r="F1733">
            <v>45693</v>
          </cell>
          <cell r="G1733">
            <v>45693</v>
          </cell>
          <cell r="H1733">
            <v>0</v>
          </cell>
          <cell r="O1733">
            <v>200000</v>
          </cell>
        </row>
        <row r="1734">
          <cell r="A1734">
            <v>45693</v>
          </cell>
          <cell r="C1734" t="str">
            <v>VENTAS MOSTRADOR</v>
          </cell>
          <cell r="F1734">
            <v>45693</v>
          </cell>
          <cell r="G1734">
            <v>45693</v>
          </cell>
          <cell r="H1734">
            <v>0</v>
          </cell>
          <cell r="O1734">
            <v>371250</v>
          </cell>
        </row>
        <row r="1735">
          <cell r="A1735">
            <v>45693</v>
          </cell>
          <cell r="C1735" t="str">
            <v>PROCESADORA DE CARNES NUEVA COLOMBO ALEMANA LTDA</v>
          </cell>
          <cell r="F1735">
            <v>45693</v>
          </cell>
          <cell r="G1735">
            <v>45694</v>
          </cell>
          <cell r="H1735">
            <v>4</v>
          </cell>
          <cell r="O1735">
            <v>204250</v>
          </cell>
        </row>
        <row r="1736">
          <cell r="A1736">
            <v>45693</v>
          </cell>
          <cell r="C1736" t="str">
            <v>ALIMENTOS BRIKO SAS</v>
          </cell>
          <cell r="F1736">
            <v>45693</v>
          </cell>
          <cell r="G1736">
            <v>45694</v>
          </cell>
          <cell r="H1736">
            <v>4</v>
          </cell>
          <cell r="O1736">
            <v>935325</v>
          </cell>
        </row>
        <row r="1737">
          <cell r="A1737">
            <v>45693</v>
          </cell>
          <cell r="C1737" t="str">
            <v>DOROTEA PARRILLA BAR SAS</v>
          </cell>
          <cell r="F1737">
            <v>45693</v>
          </cell>
          <cell r="G1737">
            <v>45697</v>
          </cell>
          <cell r="H1737">
            <v>1</v>
          </cell>
          <cell r="O1737">
            <v>1454750</v>
          </cell>
        </row>
        <row r="1738">
          <cell r="A1738">
            <v>45693</v>
          </cell>
          <cell r="C1738" t="str">
            <v>JH VISCERAS DE CERDO S.A.S</v>
          </cell>
          <cell r="F1738">
            <v>45688</v>
          </cell>
          <cell r="G1738">
            <v>45696</v>
          </cell>
          <cell r="H1738">
            <v>2</v>
          </cell>
          <cell r="O1738">
            <v>4835493</v>
          </cell>
        </row>
        <row r="1739">
          <cell r="A1739">
            <v>45693</v>
          </cell>
          <cell r="C1739" t="str">
            <v>CARLOS ANDRES CORTES PACHON</v>
          </cell>
          <cell r="F1739">
            <v>45693.34716435185</v>
          </cell>
          <cell r="G1739">
            <v>45694.347048611111</v>
          </cell>
          <cell r="H1739">
            <v>-1</v>
          </cell>
          <cell r="O1739">
            <v>298700</v>
          </cell>
        </row>
        <row r="1740">
          <cell r="A1740">
            <v>45693</v>
          </cell>
          <cell r="C1740" t="str">
            <v>VENTAS MOSTRADOR</v>
          </cell>
          <cell r="F1740">
            <v>45693</v>
          </cell>
          <cell r="G1740">
            <v>45693</v>
          </cell>
          <cell r="H1740">
            <v>0</v>
          </cell>
          <cell r="O1740">
            <v>261200</v>
          </cell>
        </row>
        <row r="1741">
          <cell r="A1741">
            <v>45693</v>
          </cell>
          <cell r="C1741" t="str">
            <v>PAULA JINNET ARDILA GOMEZ</v>
          </cell>
          <cell r="F1741">
            <v>45691</v>
          </cell>
          <cell r="G1741">
            <v>45692</v>
          </cell>
          <cell r="H1741">
            <v>6</v>
          </cell>
          <cell r="O1741">
            <v>440000</v>
          </cell>
        </row>
        <row r="1742">
          <cell r="A1742">
            <v>45693</v>
          </cell>
          <cell r="C1742" t="str">
            <v>MERCADOS BM SAS</v>
          </cell>
          <cell r="F1742">
            <v>45685.320844907408</v>
          </cell>
          <cell r="G1742">
            <v>45693.320844907408</v>
          </cell>
          <cell r="H1742">
            <v>0</v>
          </cell>
          <cell r="O1742">
            <v>3511302.7740000002</v>
          </cell>
        </row>
        <row r="1743">
          <cell r="A1743">
            <v>45693</v>
          </cell>
          <cell r="C1743" t="str">
            <v>MERCADOS BM SAS</v>
          </cell>
          <cell r="F1743">
            <v>45688.339930555558</v>
          </cell>
          <cell r="G1743">
            <v>45696.339791666665</v>
          </cell>
          <cell r="H1743">
            <v>-3</v>
          </cell>
          <cell r="O1743">
            <v>7124183.2680000002</v>
          </cell>
        </row>
        <row r="1744">
          <cell r="A1744">
            <v>45693</v>
          </cell>
          <cell r="C1744" t="str">
            <v>MERCADOS BM SAS</v>
          </cell>
          <cell r="F1744">
            <v>45688.371562499997</v>
          </cell>
          <cell r="G1744">
            <v>45696.371562499997</v>
          </cell>
          <cell r="H1744">
            <v>-3</v>
          </cell>
          <cell r="O1744">
            <v>556984.49800000002</v>
          </cell>
        </row>
        <row r="1745">
          <cell r="A1745">
            <v>45693</v>
          </cell>
          <cell r="C1745" t="str">
            <v>MERCADOS BM SAS</v>
          </cell>
          <cell r="F1745">
            <v>45689.366550925923</v>
          </cell>
          <cell r="G1745">
            <v>45697.366550925923</v>
          </cell>
          <cell r="H1745">
            <v>-4</v>
          </cell>
          <cell r="O1745">
            <v>1861810.0630000001</v>
          </cell>
        </row>
        <row r="1746">
          <cell r="A1746">
            <v>45693</v>
          </cell>
          <cell r="C1746" t="str">
            <v>INVERSIONES SUPER ROYAL CARIBE SA</v>
          </cell>
          <cell r="F1746">
            <v>45659.375092592592</v>
          </cell>
          <cell r="G1746">
            <v>45689.375092592592</v>
          </cell>
          <cell r="H1746">
            <v>4</v>
          </cell>
          <cell r="O1746">
            <v>170040</v>
          </cell>
        </row>
        <row r="1747">
          <cell r="A1747">
            <v>45693</v>
          </cell>
          <cell r="C1747" t="str">
            <v>INVERSIONES SUPER ROYAL CARIBE SA</v>
          </cell>
          <cell r="F1747">
            <v>45671.368321759262</v>
          </cell>
          <cell r="G1747">
            <v>45701.368321759262</v>
          </cell>
          <cell r="H1747">
            <v>-8</v>
          </cell>
          <cell r="O1747">
            <v>168150</v>
          </cell>
        </row>
        <row r="1748">
          <cell r="A1748">
            <v>45693</v>
          </cell>
          <cell r="C1748" t="str">
            <v>INVERSIONES SUPER ROYAL CARIBE SA</v>
          </cell>
          <cell r="F1748">
            <v>45677.436249999999</v>
          </cell>
          <cell r="G1748">
            <v>45707.436249999999</v>
          </cell>
          <cell r="H1748">
            <v>-14</v>
          </cell>
          <cell r="O1748">
            <v>295200</v>
          </cell>
        </row>
        <row r="1749">
          <cell r="A1749">
            <v>45693</v>
          </cell>
          <cell r="C1749" t="str">
            <v>SIA SAS</v>
          </cell>
          <cell r="F1749">
            <v>45650.303923611114</v>
          </cell>
          <cell r="G1749">
            <v>45680.303923611114</v>
          </cell>
          <cell r="H1749">
            <v>13</v>
          </cell>
          <cell r="O1749">
            <v>4490200</v>
          </cell>
        </row>
        <row r="1750">
          <cell r="A1750">
            <v>45693</v>
          </cell>
          <cell r="C1750" t="str">
            <v>SIA SAS</v>
          </cell>
          <cell r="F1750">
            <v>45659.302951388891</v>
          </cell>
          <cell r="G1750">
            <v>45689.302951388891</v>
          </cell>
          <cell r="H1750">
            <v>4</v>
          </cell>
          <cell r="O1750">
            <v>4546300</v>
          </cell>
        </row>
        <row r="1751">
          <cell r="A1751">
            <v>45693</v>
          </cell>
          <cell r="C1751" t="str">
            <v>KOE4K S.A.S</v>
          </cell>
          <cell r="F1751">
            <v>45670.544398148151</v>
          </cell>
          <cell r="G1751">
            <v>45700.544398148151</v>
          </cell>
          <cell r="H1751">
            <v>-7</v>
          </cell>
          <cell r="O1751">
            <v>553500</v>
          </cell>
        </row>
        <row r="1752">
          <cell r="A1752">
            <v>45693</v>
          </cell>
          <cell r="C1752" t="str">
            <v>KOE4K S.A.S</v>
          </cell>
          <cell r="F1752">
            <v>45671.326597222222</v>
          </cell>
          <cell r="G1752">
            <v>45701.326597222222</v>
          </cell>
          <cell r="H1752">
            <v>-8</v>
          </cell>
          <cell r="O1752">
            <v>905250</v>
          </cell>
        </row>
        <row r="1753">
          <cell r="A1753">
            <v>45693</v>
          </cell>
          <cell r="C1753" t="str">
            <v>KOE4K S.A.S</v>
          </cell>
          <cell r="F1753">
            <v>45672.386192129627</v>
          </cell>
          <cell r="G1753">
            <v>45702.386192129627</v>
          </cell>
          <cell r="H1753">
            <v>-9</v>
          </cell>
          <cell r="O1753">
            <v>149150</v>
          </cell>
        </row>
        <row r="1754">
          <cell r="A1754">
            <v>45693</v>
          </cell>
          <cell r="C1754" t="str">
            <v>KOE4K S.A.S</v>
          </cell>
          <cell r="F1754">
            <v>45673.324178240742</v>
          </cell>
          <cell r="G1754">
            <v>45703.324178240742</v>
          </cell>
          <cell r="H1754">
            <v>-10</v>
          </cell>
          <cell r="O1754">
            <v>141550</v>
          </cell>
        </row>
        <row r="1755">
          <cell r="A1755">
            <v>45693</v>
          </cell>
          <cell r="C1755" t="str">
            <v>KOE4K S.A.S</v>
          </cell>
          <cell r="F1755">
            <v>45673.342719907407</v>
          </cell>
          <cell r="G1755">
            <v>45703.342719907407</v>
          </cell>
          <cell r="H1755">
            <v>-10</v>
          </cell>
          <cell r="O1755">
            <v>432000</v>
          </cell>
        </row>
        <row r="1756">
          <cell r="A1756">
            <v>45693</v>
          </cell>
          <cell r="C1756" t="str">
            <v>KOE4K S.A.S</v>
          </cell>
          <cell r="F1756">
            <v>45674.411365740743</v>
          </cell>
          <cell r="G1756">
            <v>45704.411365740743</v>
          </cell>
          <cell r="H1756">
            <v>-11</v>
          </cell>
          <cell r="O1756">
            <v>505300</v>
          </cell>
        </row>
        <row r="1757">
          <cell r="A1757">
            <v>45693</v>
          </cell>
          <cell r="C1757" t="str">
            <v>DONDOHE4K S.A.S</v>
          </cell>
          <cell r="F1757">
            <v>45679.357835648145</v>
          </cell>
          <cell r="G1757">
            <v>45709.357835648145</v>
          </cell>
          <cell r="H1757">
            <v>-16</v>
          </cell>
          <cell r="O1757">
            <v>803600</v>
          </cell>
        </row>
        <row r="1758">
          <cell r="A1758">
            <v>45693</v>
          </cell>
          <cell r="C1758" t="str">
            <v>DONDOHE4K S.A.S</v>
          </cell>
          <cell r="F1758">
            <v>45680.392071759263</v>
          </cell>
          <cell r="G1758">
            <v>45710.392071759263</v>
          </cell>
          <cell r="H1758">
            <v>-17</v>
          </cell>
          <cell r="O1758">
            <v>970550</v>
          </cell>
        </row>
        <row r="1759">
          <cell r="A1759">
            <v>45693</v>
          </cell>
          <cell r="C1759" t="str">
            <v>DONDOHE4K S.A.S</v>
          </cell>
          <cell r="F1759">
            <v>45681.361342592594</v>
          </cell>
          <cell r="G1759">
            <v>45711.361342592594</v>
          </cell>
          <cell r="H1759">
            <v>-18</v>
          </cell>
          <cell r="O1759">
            <v>256200</v>
          </cell>
        </row>
        <row r="1760">
          <cell r="A1760">
            <v>45693</v>
          </cell>
          <cell r="C1760" t="str">
            <v>OSAKA COCINA .A.</v>
          </cell>
          <cell r="F1760">
            <v>45674.344768518517</v>
          </cell>
          <cell r="G1760">
            <v>45704.344768518517</v>
          </cell>
          <cell r="H1760">
            <v>-11</v>
          </cell>
          <cell r="O1760">
            <v>382800</v>
          </cell>
        </row>
        <row r="1761">
          <cell r="A1761">
            <v>45693</v>
          </cell>
          <cell r="C1761" t="str">
            <v>OSAKA COCINA .A.</v>
          </cell>
          <cell r="F1761">
            <v>45675.313969907409</v>
          </cell>
          <cell r="G1761">
            <v>45705.313969907409</v>
          </cell>
          <cell r="H1761">
            <v>-12</v>
          </cell>
          <cell r="O1761">
            <v>371600</v>
          </cell>
        </row>
        <row r="1762">
          <cell r="A1762">
            <v>45693</v>
          </cell>
          <cell r="C1762" t="str">
            <v>OSAKA COCINA .A.</v>
          </cell>
          <cell r="F1762">
            <v>45678.377662037034</v>
          </cell>
          <cell r="G1762">
            <v>45708.377662037034</v>
          </cell>
          <cell r="H1762">
            <v>-15</v>
          </cell>
          <cell r="O1762">
            <v>350200</v>
          </cell>
        </row>
        <row r="1763">
          <cell r="A1763">
            <v>45693</v>
          </cell>
          <cell r="C1763" t="str">
            <v>OSAKA COCINA .A.</v>
          </cell>
          <cell r="F1763">
            <v>45679.308622685188</v>
          </cell>
          <cell r="G1763">
            <v>45709.308622685188</v>
          </cell>
          <cell r="H1763">
            <v>-16</v>
          </cell>
          <cell r="O1763">
            <v>733600</v>
          </cell>
        </row>
        <row r="1764">
          <cell r="A1764">
            <v>45693</v>
          </cell>
          <cell r="C1764" t="str">
            <v>EL MERO BURRITO S.A.S</v>
          </cell>
          <cell r="F1764">
            <v>45692.320023148146</v>
          </cell>
          <cell r="G1764">
            <v>45693.319884259261</v>
          </cell>
          <cell r="H1764">
            <v>0</v>
          </cell>
          <cell r="O1764">
            <v>447350</v>
          </cell>
        </row>
        <row r="1765">
          <cell r="A1765">
            <v>45694</v>
          </cell>
          <cell r="C1765" t="str">
            <v>THE NEXT SHOT SAS</v>
          </cell>
          <cell r="F1765">
            <v>45692.446111111109</v>
          </cell>
          <cell r="G1765">
            <v>45693.445821759262</v>
          </cell>
          <cell r="H1765">
            <v>2</v>
          </cell>
          <cell r="O1765">
            <v>1131025</v>
          </cell>
        </row>
        <row r="1766">
          <cell r="A1766">
            <v>45694</v>
          </cell>
          <cell r="C1766" t="str">
            <v>THE NEXT SHOT SAS</v>
          </cell>
          <cell r="F1766">
            <v>45694.256574074076</v>
          </cell>
          <cell r="G1766">
            <v>45695.256296296298</v>
          </cell>
          <cell r="H1766">
            <v>0</v>
          </cell>
          <cell r="O1766">
            <v>496000</v>
          </cell>
        </row>
        <row r="1767">
          <cell r="A1767">
            <v>45694</v>
          </cell>
          <cell r="C1767" t="str">
            <v>CANTINA LA 15 SAS</v>
          </cell>
          <cell r="F1767">
            <v>45657.312731481485</v>
          </cell>
          <cell r="G1767">
            <v>45677.312731481485</v>
          </cell>
          <cell r="H1767">
            <v>18</v>
          </cell>
          <cell r="O1767">
            <v>4415362</v>
          </cell>
        </row>
        <row r="1768">
          <cell r="A1768">
            <v>45694</v>
          </cell>
          <cell r="C1768" t="str">
            <v>COCTELERIA ARTESANAL SAS</v>
          </cell>
          <cell r="F1768">
            <v>45661.36613425926</v>
          </cell>
          <cell r="G1768">
            <v>45691.36613425926</v>
          </cell>
          <cell r="H1768">
            <v>4</v>
          </cell>
          <cell r="O1768">
            <v>89000</v>
          </cell>
        </row>
        <row r="1769">
          <cell r="A1769">
            <v>45694</v>
          </cell>
          <cell r="C1769" t="str">
            <v>COCTELERIA ARTESANAL SAS</v>
          </cell>
          <cell r="F1769">
            <v>45664.384525462963</v>
          </cell>
          <cell r="G1769">
            <v>45694.384525462963</v>
          </cell>
          <cell r="H1769">
            <v>1</v>
          </cell>
          <cell r="O1769">
            <v>247004</v>
          </cell>
        </row>
        <row r="1770">
          <cell r="A1770">
            <v>45694</v>
          </cell>
          <cell r="C1770" t="str">
            <v>COCTELERIA ARTESANAL SAS</v>
          </cell>
          <cell r="F1770">
            <v>45664.384525462963</v>
          </cell>
          <cell r="G1770">
            <v>45694.384525462963</v>
          </cell>
          <cell r="H1770">
            <v>1</v>
          </cell>
          <cell r="O1770">
            <v>1396</v>
          </cell>
        </row>
        <row r="1771">
          <cell r="A1771">
            <v>45694</v>
          </cell>
          <cell r="C1771" t="str">
            <v>COCTELERIA ARTESANAL SAS</v>
          </cell>
          <cell r="F1771">
            <v>45678.559629629628</v>
          </cell>
          <cell r="G1771">
            <v>45708.559629629628</v>
          </cell>
          <cell r="H1771">
            <v>-13</v>
          </cell>
          <cell r="O1771">
            <v>334608</v>
          </cell>
        </row>
        <row r="1772">
          <cell r="A1772">
            <v>45694</v>
          </cell>
          <cell r="C1772" t="str">
            <v>VENTAS MOSTRADOR</v>
          </cell>
          <cell r="F1772">
            <v>45694</v>
          </cell>
          <cell r="G1772">
            <v>45694</v>
          </cell>
          <cell r="H1772">
            <v>0</v>
          </cell>
          <cell r="O1772">
            <v>181270</v>
          </cell>
        </row>
        <row r="1773">
          <cell r="A1773">
            <v>45694</v>
          </cell>
          <cell r="C1773" t="str">
            <v>VENTAS MOSTRADOR</v>
          </cell>
          <cell r="F1773">
            <v>45694</v>
          </cell>
          <cell r="G1773">
            <v>45694</v>
          </cell>
          <cell r="H1773">
            <v>0</v>
          </cell>
          <cell r="O1773">
            <v>148554</v>
          </cell>
        </row>
        <row r="1774">
          <cell r="A1774">
            <v>45694</v>
          </cell>
          <cell r="C1774" t="str">
            <v>VENTAS MOSTRADOR</v>
          </cell>
          <cell r="F1774">
            <v>45694</v>
          </cell>
          <cell r="G1774">
            <v>45694</v>
          </cell>
          <cell r="H1774">
            <v>11</v>
          </cell>
          <cell r="O1774">
            <v>9500</v>
          </cell>
        </row>
        <row r="1775">
          <cell r="A1775">
            <v>45694</v>
          </cell>
          <cell r="C1775" t="str">
            <v>VENTAS MOSTRADOR</v>
          </cell>
          <cell r="F1775">
            <v>45694</v>
          </cell>
          <cell r="G1775">
            <v>45694</v>
          </cell>
          <cell r="H1775">
            <v>11</v>
          </cell>
          <cell r="O1775">
            <v>15030</v>
          </cell>
        </row>
        <row r="1776">
          <cell r="A1776">
            <v>45694</v>
          </cell>
          <cell r="C1776" t="str">
            <v>VENTAS MOSTRADOR</v>
          </cell>
          <cell r="F1776">
            <v>45694</v>
          </cell>
          <cell r="G1776">
            <v>45694</v>
          </cell>
          <cell r="H1776">
            <v>11</v>
          </cell>
          <cell r="O1776">
            <v>17500</v>
          </cell>
        </row>
        <row r="1777">
          <cell r="A1777">
            <v>45694</v>
          </cell>
          <cell r="C1777" t="str">
            <v>VENTAS MOSTRADOR</v>
          </cell>
          <cell r="F1777">
            <v>45694</v>
          </cell>
          <cell r="G1777">
            <v>45694</v>
          </cell>
          <cell r="H1777">
            <v>9</v>
          </cell>
          <cell r="O1777">
            <v>27400</v>
          </cell>
        </row>
        <row r="1778">
          <cell r="A1778">
            <v>45694</v>
          </cell>
          <cell r="C1778" t="str">
            <v>VENTAS MOSTRADOR</v>
          </cell>
          <cell r="F1778">
            <v>45694</v>
          </cell>
          <cell r="G1778">
            <v>45694</v>
          </cell>
          <cell r="H1778">
            <v>9</v>
          </cell>
          <cell r="O1778">
            <v>57540</v>
          </cell>
        </row>
        <row r="1779">
          <cell r="A1779">
            <v>45694</v>
          </cell>
          <cell r="C1779" t="str">
            <v>VENTAS MOSTRADOR</v>
          </cell>
          <cell r="F1779">
            <v>45694</v>
          </cell>
          <cell r="G1779">
            <v>45694</v>
          </cell>
          <cell r="H1779">
            <v>9</v>
          </cell>
          <cell r="O1779">
            <v>108000</v>
          </cell>
        </row>
        <row r="1780">
          <cell r="A1780">
            <v>45694</v>
          </cell>
          <cell r="C1780" t="str">
            <v>VENTAS MOSTRADOR</v>
          </cell>
          <cell r="F1780">
            <v>45694</v>
          </cell>
          <cell r="G1780">
            <v>45694</v>
          </cell>
          <cell r="H1780">
            <v>9</v>
          </cell>
          <cell r="O1780">
            <v>130130</v>
          </cell>
        </row>
        <row r="1781">
          <cell r="A1781">
            <v>45694</v>
          </cell>
          <cell r="C1781" t="str">
            <v>VENTAS MOSTRADOR</v>
          </cell>
          <cell r="F1781">
            <v>45694</v>
          </cell>
          <cell r="G1781">
            <v>45694</v>
          </cell>
          <cell r="H1781">
            <v>9</v>
          </cell>
          <cell r="O1781">
            <v>178021</v>
          </cell>
        </row>
        <row r="1782">
          <cell r="A1782">
            <v>45694</v>
          </cell>
          <cell r="C1782" t="str">
            <v>VENTAS MOSTRADOR</v>
          </cell>
          <cell r="F1782">
            <v>45694</v>
          </cell>
          <cell r="G1782">
            <v>45694</v>
          </cell>
          <cell r="H1782">
            <v>9</v>
          </cell>
          <cell r="O1782">
            <v>212750</v>
          </cell>
        </row>
        <row r="1783">
          <cell r="A1783">
            <v>45694</v>
          </cell>
          <cell r="C1783" t="str">
            <v>VENTAS MOSTRADOR</v>
          </cell>
          <cell r="F1783">
            <v>45694</v>
          </cell>
          <cell r="G1783">
            <v>45694</v>
          </cell>
          <cell r="H1783">
            <v>9</v>
          </cell>
          <cell r="O1783">
            <v>425500</v>
          </cell>
        </row>
        <row r="1784">
          <cell r="A1784">
            <v>45694</v>
          </cell>
          <cell r="C1784" t="str">
            <v>EL IMPERIO DEL CERDO PREMIUM S.A.S</v>
          </cell>
          <cell r="F1784">
            <v>45694.235706018517</v>
          </cell>
          <cell r="G1784">
            <v>45702.235613425924</v>
          </cell>
          <cell r="H1784">
            <v>-7</v>
          </cell>
          <cell r="O1784">
            <v>1713875</v>
          </cell>
        </row>
        <row r="1785">
          <cell r="A1785">
            <v>45694</v>
          </cell>
          <cell r="C1785" t="str">
            <v>TODOS COMEMOS SAS</v>
          </cell>
          <cell r="F1785">
            <v>45677.337627314817</v>
          </cell>
          <cell r="G1785">
            <v>45685.337627314817</v>
          </cell>
          <cell r="H1785">
            <v>10</v>
          </cell>
          <cell r="O1785">
            <v>146200.01999999999</v>
          </cell>
        </row>
        <row r="1786">
          <cell r="A1786">
            <v>45694</v>
          </cell>
          <cell r="C1786" t="str">
            <v>TODOS COMEMOS SAS</v>
          </cell>
          <cell r="F1786">
            <v>45681.32576388889</v>
          </cell>
          <cell r="G1786">
            <v>45689.32576388889</v>
          </cell>
          <cell r="H1786">
            <v>6</v>
          </cell>
          <cell r="O1786">
            <v>499400</v>
          </cell>
        </row>
        <row r="1787">
          <cell r="A1787">
            <v>45694</v>
          </cell>
          <cell r="C1787" t="str">
            <v>TODOS COMEMOS SAS</v>
          </cell>
          <cell r="F1787">
            <v>45691.329988425925</v>
          </cell>
          <cell r="G1787">
            <v>45699.329988425925</v>
          </cell>
          <cell r="H1787">
            <v>-4</v>
          </cell>
          <cell r="O1787">
            <v>182600</v>
          </cell>
        </row>
        <row r="1788">
          <cell r="A1788">
            <v>45694</v>
          </cell>
          <cell r="C1788" t="str">
            <v>TIGRE COLOMBIA S.A.S</v>
          </cell>
          <cell r="F1788">
            <v>45693.291712962964</v>
          </cell>
          <cell r="G1788">
            <v>45701.291631944441</v>
          </cell>
          <cell r="H1788">
            <v>-6</v>
          </cell>
          <cell r="O1788">
            <v>547080</v>
          </cell>
        </row>
        <row r="1789">
          <cell r="A1789">
            <v>45694</v>
          </cell>
          <cell r="C1789" t="str">
            <v>TIGRE COLOMBIA S.A.S</v>
          </cell>
          <cell r="F1789">
            <v>45693.292199074072</v>
          </cell>
          <cell r="G1789">
            <v>45701.292071759257</v>
          </cell>
          <cell r="H1789">
            <v>-6</v>
          </cell>
          <cell r="O1789">
            <v>1090400</v>
          </cell>
        </row>
        <row r="1790">
          <cell r="A1790">
            <v>45694</v>
          </cell>
          <cell r="C1790" t="str">
            <v>TIGRE COLOMBIA S.A.S</v>
          </cell>
          <cell r="F1790">
            <v>45693.292766203704</v>
          </cell>
          <cell r="G1790">
            <v>45701.292650462965</v>
          </cell>
          <cell r="H1790">
            <v>-6</v>
          </cell>
          <cell r="O1790">
            <v>1316000</v>
          </cell>
        </row>
        <row r="1791">
          <cell r="A1791">
            <v>45694</v>
          </cell>
          <cell r="C1791" t="str">
            <v>TIGRE COLOMBIA S.A.S</v>
          </cell>
          <cell r="F1791">
            <v>45693.293263888889</v>
          </cell>
          <cell r="G1791">
            <v>45701.293090277781</v>
          </cell>
          <cell r="H1791">
            <v>-6</v>
          </cell>
          <cell r="O1791">
            <v>940000</v>
          </cell>
        </row>
        <row r="1792">
          <cell r="A1792">
            <v>45694</v>
          </cell>
          <cell r="C1792" t="str">
            <v>PEYBU SAS</v>
          </cell>
          <cell r="F1792">
            <v>45656.347812499997</v>
          </cell>
          <cell r="G1792">
            <v>45686.347812499997</v>
          </cell>
          <cell r="H1792">
            <v>9</v>
          </cell>
          <cell r="O1792">
            <v>1825859.517</v>
          </cell>
        </row>
        <row r="1793">
          <cell r="A1793">
            <v>45694</v>
          </cell>
          <cell r="C1793" t="str">
            <v>PEYBU SAS</v>
          </cell>
          <cell r="F1793">
            <v>45657.307743055557</v>
          </cell>
          <cell r="G1793">
            <v>45687.307743055557</v>
          </cell>
          <cell r="H1793">
            <v>8</v>
          </cell>
          <cell r="O1793">
            <v>690650</v>
          </cell>
        </row>
        <row r="1794">
          <cell r="A1794">
            <v>45694</v>
          </cell>
          <cell r="C1794" t="str">
            <v>MESABAR SAS</v>
          </cell>
          <cell r="F1794">
            <v>45686.352754629632</v>
          </cell>
          <cell r="G1794">
            <v>45694.352754629632</v>
          </cell>
          <cell r="H1794">
            <v>1</v>
          </cell>
          <cell r="O1794">
            <v>991465</v>
          </cell>
        </row>
        <row r="1795">
          <cell r="A1795">
            <v>45694</v>
          </cell>
          <cell r="C1795" t="str">
            <v>MESABAR SAS</v>
          </cell>
          <cell r="F1795">
            <v>45689.403425925928</v>
          </cell>
          <cell r="G1795">
            <v>45697.403425925928</v>
          </cell>
          <cell r="H1795">
            <v>-2</v>
          </cell>
          <cell r="O1795">
            <v>5635</v>
          </cell>
        </row>
        <row r="1796">
          <cell r="A1796">
            <v>45694</v>
          </cell>
          <cell r="C1796" t="str">
            <v>LUZ MARINA PELAYO ORTIZ</v>
          </cell>
          <cell r="F1796">
            <v>45694</v>
          </cell>
          <cell r="G1796">
            <v>45695</v>
          </cell>
          <cell r="H1796">
            <v>3</v>
          </cell>
          <cell r="O1796">
            <v>342540</v>
          </cell>
        </row>
        <row r="1797">
          <cell r="A1797">
            <v>45694</v>
          </cell>
          <cell r="C1797" t="str">
            <v>HILDEBRANDO  CARREÑO</v>
          </cell>
          <cell r="F1797">
            <v>45694.372361111113</v>
          </cell>
          <cell r="G1797">
            <v>45695.372361111113</v>
          </cell>
          <cell r="H1797">
            <v>0</v>
          </cell>
          <cell r="O1797">
            <v>439500</v>
          </cell>
        </row>
        <row r="1798">
          <cell r="A1798">
            <v>45694</v>
          </cell>
          <cell r="C1798" t="str">
            <v>CASINO EL PORTAL NUEVO HORIZONTE SAS</v>
          </cell>
          <cell r="F1798">
            <v>45694</v>
          </cell>
          <cell r="G1798">
            <v>45695</v>
          </cell>
          <cell r="H1798">
            <v>3</v>
          </cell>
          <cell r="O1798">
            <v>261400</v>
          </cell>
        </row>
        <row r="1799">
          <cell r="A1799">
            <v>45694</v>
          </cell>
          <cell r="C1799" t="str">
            <v>CASINO EL PORTAL NUEVO HORIZONTE SAS</v>
          </cell>
          <cell r="F1799">
            <v>45694</v>
          </cell>
          <cell r="G1799">
            <v>45695</v>
          </cell>
          <cell r="H1799">
            <v>3</v>
          </cell>
          <cell r="O1799">
            <v>348600</v>
          </cell>
        </row>
        <row r="1800">
          <cell r="A1800">
            <v>45694</v>
          </cell>
          <cell r="C1800" t="str">
            <v>DOROTEA PARRILLA BAR SAS</v>
          </cell>
          <cell r="F1800">
            <v>45694</v>
          </cell>
          <cell r="G1800">
            <v>45698</v>
          </cell>
          <cell r="H1800">
            <v>0</v>
          </cell>
          <cell r="O1800">
            <v>1438650</v>
          </cell>
        </row>
        <row r="1801">
          <cell r="A1801">
            <v>45694</v>
          </cell>
          <cell r="C1801" t="str">
            <v>DOROTEA PARRILA SAS</v>
          </cell>
          <cell r="F1801">
            <v>45692</v>
          </cell>
          <cell r="G1801">
            <v>45693</v>
          </cell>
          <cell r="H1801">
            <v>5</v>
          </cell>
          <cell r="O1801">
            <v>526350</v>
          </cell>
        </row>
        <row r="1802">
          <cell r="A1802">
            <v>45694</v>
          </cell>
          <cell r="C1802" t="str">
            <v>GATE GOURMET COLOMBIA SAS</v>
          </cell>
          <cell r="F1802">
            <v>45649.325682870367</v>
          </cell>
          <cell r="G1802">
            <v>45679.325682870367</v>
          </cell>
          <cell r="H1802">
            <v>16</v>
          </cell>
          <cell r="O1802">
            <v>277451</v>
          </cell>
        </row>
        <row r="1803">
          <cell r="A1803">
            <v>45694</v>
          </cell>
          <cell r="C1803" t="str">
            <v>GATE GOURMET COLOMBIA SAS</v>
          </cell>
          <cell r="F1803">
            <v>45659.244421296295</v>
          </cell>
          <cell r="G1803">
            <v>45689.244421296295</v>
          </cell>
          <cell r="H1803">
            <v>6</v>
          </cell>
          <cell r="O1803">
            <v>5205360</v>
          </cell>
        </row>
        <row r="1804">
          <cell r="A1804">
            <v>45694</v>
          </cell>
          <cell r="C1804" t="str">
            <v>GATE GOURMET COLOMBIA SAS</v>
          </cell>
          <cell r="F1804">
            <v>45664.350451388891</v>
          </cell>
          <cell r="G1804">
            <v>45694.350451388891</v>
          </cell>
          <cell r="H1804">
            <v>1</v>
          </cell>
          <cell r="O1804">
            <v>523600</v>
          </cell>
        </row>
        <row r="1805">
          <cell r="A1805">
            <v>45694</v>
          </cell>
          <cell r="C1805" t="str">
            <v>GATE GOURMET COLOMBIA SAS</v>
          </cell>
          <cell r="F1805">
            <v>45665.403935185182</v>
          </cell>
          <cell r="G1805">
            <v>45695.403935185182</v>
          </cell>
          <cell r="H1805">
            <v>0</v>
          </cell>
          <cell r="O1805">
            <v>242000</v>
          </cell>
        </row>
        <row r="1806">
          <cell r="A1806">
            <v>45694</v>
          </cell>
          <cell r="C1806" t="str">
            <v>ALIMENTOS BENAL SAS</v>
          </cell>
          <cell r="F1806">
            <v>45660.37358796296</v>
          </cell>
          <cell r="G1806">
            <v>45690.37358796296</v>
          </cell>
          <cell r="H1806">
            <v>5</v>
          </cell>
          <cell r="O1806">
            <v>5219925</v>
          </cell>
        </row>
        <row r="1807">
          <cell r="A1807">
            <v>45694</v>
          </cell>
          <cell r="C1807" t="str">
            <v>ALIMENTOS BENAL SAS</v>
          </cell>
          <cell r="F1807">
            <v>45666.33320601852</v>
          </cell>
          <cell r="G1807">
            <v>45696.33320601852</v>
          </cell>
          <cell r="H1807">
            <v>-1</v>
          </cell>
          <cell r="O1807">
            <v>1979250</v>
          </cell>
        </row>
        <row r="1808">
          <cell r="A1808">
            <v>45694</v>
          </cell>
          <cell r="C1808" t="str">
            <v>ALIMENTOS BENAL SAS</v>
          </cell>
          <cell r="F1808">
            <v>45666.371967592589</v>
          </cell>
          <cell r="G1808">
            <v>45696.371967592589</v>
          </cell>
          <cell r="H1808">
            <v>-1</v>
          </cell>
          <cell r="O1808">
            <v>9721150</v>
          </cell>
        </row>
        <row r="1809">
          <cell r="A1809">
            <v>45694</v>
          </cell>
          <cell r="C1809" t="str">
            <v>SAGRADO BGTA SAS</v>
          </cell>
          <cell r="F1809">
            <v>45688.338738425926</v>
          </cell>
          <cell r="G1809">
            <v>45708.338553240741</v>
          </cell>
          <cell r="H1809">
            <v>-13</v>
          </cell>
          <cell r="O1809">
            <v>4499569.3415000001</v>
          </cell>
        </row>
        <row r="1810">
          <cell r="A1810">
            <v>45694</v>
          </cell>
          <cell r="C1810" t="str">
            <v>VENTAS MOSTRADOR</v>
          </cell>
          <cell r="F1810">
            <v>45694</v>
          </cell>
          <cell r="G1810">
            <v>45694</v>
          </cell>
          <cell r="H1810">
            <v>4</v>
          </cell>
          <cell r="O1810">
            <v>84000</v>
          </cell>
        </row>
        <row r="1811">
          <cell r="A1811">
            <v>45694</v>
          </cell>
          <cell r="C1811" t="str">
            <v>GONZALEZ GUTIERREZ DIEGO ENRIQUE</v>
          </cell>
          <cell r="F1811">
            <v>45665.399953703702</v>
          </cell>
          <cell r="G1811">
            <v>45680.399953703702</v>
          </cell>
          <cell r="H1811">
            <v>15</v>
          </cell>
          <cell r="O1811">
            <v>560050</v>
          </cell>
        </row>
        <row r="1812">
          <cell r="A1812">
            <v>45694</v>
          </cell>
          <cell r="C1812" t="str">
            <v>GONZALEZ GUTIERREZ DIEGO ENRIQUE</v>
          </cell>
          <cell r="F1812">
            <v>45671.3202662037</v>
          </cell>
          <cell r="G1812">
            <v>45686.3202662037</v>
          </cell>
          <cell r="H1812">
            <v>9</v>
          </cell>
          <cell r="O1812">
            <v>185900</v>
          </cell>
        </row>
        <row r="1813">
          <cell r="A1813">
            <v>45694</v>
          </cell>
          <cell r="C1813" t="str">
            <v>GONZALEZ GUTIERREZ DIEGO ENRIQUE</v>
          </cell>
          <cell r="F1813">
            <v>45672.400324074071</v>
          </cell>
          <cell r="G1813">
            <v>45687.400324074071</v>
          </cell>
          <cell r="H1813">
            <v>8</v>
          </cell>
          <cell r="O1813">
            <v>2061100</v>
          </cell>
        </row>
        <row r="1814">
          <cell r="A1814">
            <v>45694</v>
          </cell>
          <cell r="C1814" t="str">
            <v>GONZALEZ GUTIERREZ DIEGO ENRIQUE</v>
          </cell>
          <cell r="F1814">
            <v>45673.308657407404</v>
          </cell>
          <cell r="G1814">
            <v>45688.308657407404</v>
          </cell>
          <cell r="H1814">
            <v>7</v>
          </cell>
          <cell r="O1814">
            <v>268400</v>
          </cell>
        </row>
        <row r="1815">
          <cell r="A1815">
            <v>45694</v>
          </cell>
          <cell r="C1815" t="str">
            <v>GONZALEZ GUTIERREZ DIEGO ENRIQUE</v>
          </cell>
          <cell r="F1815">
            <v>45675.354525462964</v>
          </cell>
          <cell r="G1815">
            <v>45690.354525462964</v>
          </cell>
          <cell r="H1815">
            <v>5</v>
          </cell>
          <cell r="O1815">
            <v>180550</v>
          </cell>
        </row>
        <row r="1816">
          <cell r="A1816">
            <v>45694</v>
          </cell>
          <cell r="C1816" t="str">
            <v>GONZALEZ GUTIERREZ DIEGO ENRIQUE</v>
          </cell>
          <cell r="F1816">
            <v>45677.350092592591</v>
          </cell>
          <cell r="G1816">
            <v>45692.350092592591</v>
          </cell>
          <cell r="H1816">
            <v>3</v>
          </cell>
          <cell r="O1816">
            <v>279400</v>
          </cell>
        </row>
        <row r="1817">
          <cell r="A1817">
            <v>45694</v>
          </cell>
          <cell r="C1817" t="str">
            <v>GONZALEZ GUTIERREZ DIEGO ENRIQUE</v>
          </cell>
          <cell r="F1817">
            <v>45686.486631944441</v>
          </cell>
          <cell r="G1817">
            <v>45701.486631944441</v>
          </cell>
          <cell r="H1817">
            <v>-6</v>
          </cell>
          <cell r="O1817">
            <v>316500</v>
          </cell>
        </row>
        <row r="1818">
          <cell r="A1818">
            <v>45694</v>
          </cell>
          <cell r="C1818" t="str">
            <v>GSF INVESTMENTS SAS</v>
          </cell>
          <cell r="F1818">
            <v>45694.3987037037</v>
          </cell>
          <cell r="G1818">
            <v>45695.3987037037</v>
          </cell>
          <cell r="H1818">
            <v>0</v>
          </cell>
          <cell r="O1818">
            <v>279240</v>
          </cell>
        </row>
        <row r="1819">
          <cell r="A1819">
            <v>45694</v>
          </cell>
          <cell r="C1819" t="str">
            <v>INVERSIONES Y SOLUCIONES DE TRADICION SAS</v>
          </cell>
          <cell r="F1819">
            <v>45639</v>
          </cell>
          <cell r="G1819">
            <v>45654</v>
          </cell>
          <cell r="H1819">
            <v>44</v>
          </cell>
          <cell r="O1819">
            <v>2475510</v>
          </cell>
        </row>
        <row r="1820">
          <cell r="A1820">
            <v>45694</v>
          </cell>
          <cell r="C1820" t="str">
            <v>INVERSIONES Y SOLUCIONES DE TRADICION SAS</v>
          </cell>
          <cell r="F1820">
            <v>45647</v>
          </cell>
          <cell r="G1820">
            <v>45662</v>
          </cell>
          <cell r="H1820">
            <v>36</v>
          </cell>
          <cell r="O1820">
            <v>1024490</v>
          </cell>
        </row>
        <row r="1821">
          <cell r="A1821">
            <v>45695</v>
          </cell>
          <cell r="C1821" t="str">
            <v>AL CORTE SAN MIGUEL SAS</v>
          </cell>
          <cell r="F1821">
            <v>45686.379421296297</v>
          </cell>
          <cell r="G1821">
            <v>45687.379421296297</v>
          </cell>
          <cell r="H1821">
            <v>8</v>
          </cell>
          <cell r="O1821">
            <v>1039325</v>
          </cell>
        </row>
        <row r="1822">
          <cell r="A1822">
            <v>45695</v>
          </cell>
          <cell r="C1822" t="str">
            <v>VENTAS MOSTRADOR</v>
          </cell>
          <cell r="F1822">
            <v>45695</v>
          </cell>
          <cell r="G1822">
            <v>45695</v>
          </cell>
          <cell r="H1822">
            <v>0</v>
          </cell>
          <cell r="O1822">
            <v>125016</v>
          </cell>
        </row>
        <row r="1823">
          <cell r="A1823">
            <v>45695</v>
          </cell>
          <cell r="C1823" t="str">
            <v>VENTAS MOSTRADOR</v>
          </cell>
          <cell r="F1823">
            <v>45695</v>
          </cell>
          <cell r="G1823">
            <v>45695</v>
          </cell>
          <cell r="H1823">
            <v>0</v>
          </cell>
          <cell r="O1823">
            <v>76780</v>
          </cell>
        </row>
        <row r="1824">
          <cell r="A1824">
            <v>45695</v>
          </cell>
          <cell r="C1824" t="str">
            <v>GRUPO ARTAK S.A.S</v>
          </cell>
          <cell r="F1824">
            <v>45678.321562500001</v>
          </cell>
          <cell r="G1824">
            <v>45708.321562500001</v>
          </cell>
          <cell r="H1824">
            <v>-13</v>
          </cell>
          <cell r="O1824">
            <v>132160</v>
          </cell>
        </row>
        <row r="1825">
          <cell r="A1825">
            <v>45695</v>
          </cell>
          <cell r="C1825" t="str">
            <v>GRUPO ARTAK S.A.S</v>
          </cell>
          <cell r="F1825">
            <v>45678.349976851852</v>
          </cell>
          <cell r="G1825">
            <v>45708.349976851852</v>
          </cell>
          <cell r="H1825">
            <v>-13</v>
          </cell>
          <cell r="O1825">
            <v>810520</v>
          </cell>
        </row>
        <row r="1826">
          <cell r="A1826">
            <v>45695</v>
          </cell>
          <cell r="C1826" t="str">
            <v>GRUPO ARTAK S.A.S</v>
          </cell>
          <cell r="F1826">
            <v>45678.368263888886</v>
          </cell>
          <cell r="G1826">
            <v>45708.368263888886</v>
          </cell>
          <cell r="H1826">
            <v>-13</v>
          </cell>
          <cell r="O1826">
            <v>550420</v>
          </cell>
        </row>
        <row r="1827">
          <cell r="A1827">
            <v>45695</v>
          </cell>
          <cell r="C1827" t="str">
            <v>GRUPO ARTAK S.A.S</v>
          </cell>
          <cell r="F1827">
            <v>45679.337905092594</v>
          </cell>
          <cell r="G1827">
            <v>45709.337905092594</v>
          </cell>
          <cell r="H1827">
            <v>-14</v>
          </cell>
          <cell r="O1827">
            <v>607020</v>
          </cell>
        </row>
        <row r="1828">
          <cell r="A1828">
            <v>45695</v>
          </cell>
          <cell r="C1828" t="str">
            <v>GRUPO ARTAK S.A.S</v>
          </cell>
          <cell r="F1828">
            <v>45679.341493055559</v>
          </cell>
          <cell r="G1828">
            <v>45709.341493055559</v>
          </cell>
          <cell r="H1828">
            <v>-14</v>
          </cell>
          <cell r="O1828">
            <v>1676100</v>
          </cell>
        </row>
        <row r="1829">
          <cell r="A1829">
            <v>45695</v>
          </cell>
          <cell r="C1829" t="str">
            <v>GRUPO ARTAK S.A.S</v>
          </cell>
          <cell r="F1829">
            <v>45680.378946759258</v>
          </cell>
          <cell r="G1829">
            <v>45710.378946759258</v>
          </cell>
          <cell r="H1829">
            <v>-15</v>
          </cell>
          <cell r="O1829">
            <v>128060</v>
          </cell>
        </row>
        <row r="1830">
          <cell r="A1830">
            <v>45695</v>
          </cell>
          <cell r="C1830" t="str">
            <v>GRUPO ARTAK S.A.S</v>
          </cell>
          <cell r="F1830">
            <v>45680.38422453704</v>
          </cell>
          <cell r="G1830">
            <v>45710.38422453704</v>
          </cell>
          <cell r="H1830">
            <v>-15</v>
          </cell>
          <cell r="O1830">
            <v>1306150</v>
          </cell>
        </row>
        <row r="1831">
          <cell r="A1831">
            <v>45695</v>
          </cell>
          <cell r="C1831" t="str">
            <v>GRUPO ARTAK S.A.S</v>
          </cell>
          <cell r="F1831">
            <v>45681.355995370373</v>
          </cell>
          <cell r="G1831">
            <v>45711.355995370373</v>
          </cell>
          <cell r="H1831">
            <v>-16</v>
          </cell>
          <cell r="O1831">
            <v>623420</v>
          </cell>
        </row>
        <row r="1832">
          <cell r="A1832">
            <v>45695</v>
          </cell>
          <cell r="C1832" t="str">
            <v>GRUPO ARTAK S.A.S</v>
          </cell>
          <cell r="F1832">
            <v>45682.353946759256</v>
          </cell>
          <cell r="G1832">
            <v>45712.353946759256</v>
          </cell>
          <cell r="H1832">
            <v>-17</v>
          </cell>
          <cell r="O1832">
            <v>1271420</v>
          </cell>
        </row>
        <row r="1833">
          <cell r="A1833">
            <v>45695</v>
          </cell>
          <cell r="C1833" t="str">
            <v>GRUPO ARTAK S.A.S</v>
          </cell>
          <cell r="F1833">
            <v>45682.365405092591</v>
          </cell>
          <cell r="G1833">
            <v>45712.365405092591</v>
          </cell>
          <cell r="H1833">
            <v>-17</v>
          </cell>
          <cell r="O1833">
            <v>65600</v>
          </cell>
        </row>
        <row r="1834">
          <cell r="A1834">
            <v>45695</v>
          </cell>
          <cell r="C1834" t="str">
            <v>GRUPO ARTAK S.A.S</v>
          </cell>
          <cell r="F1834">
            <v>45684.383217592593</v>
          </cell>
          <cell r="G1834">
            <v>45714.383217592593</v>
          </cell>
          <cell r="H1834">
            <v>-19</v>
          </cell>
          <cell r="O1834">
            <v>483260</v>
          </cell>
        </row>
        <row r="1835">
          <cell r="A1835">
            <v>45695</v>
          </cell>
          <cell r="C1835" t="str">
            <v>GRUPO ARTAK S.A.S</v>
          </cell>
          <cell r="F1835">
            <v>45684.385405092595</v>
          </cell>
          <cell r="G1835">
            <v>45714.385405092595</v>
          </cell>
          <cell r="H1835">
            <v>-19</v>
          </cell>
          <cell r="O1835">
            <v>966400</v>
          </cell>
        </row>
        <row r="1836">
          <cell r="A1836">
            <v>45695</v>
          </cell>
          <cell r="C1836" t="str">
            <v>GRUPO ARTAK S.A.S</v>
          </cell>
          <cell r="F1836">
            <v>45684.393842592595</v>
          </cell>
          <cell r="G1836">
            <v>45714.393842592595</v>
          </cell>
          <cell r="H1836">
            <v>-19</v>
          </cell>
          <cell r="O1836">
            <v>1069080</v>
          </cell>
        </row>
        <row r="1837">
          <cell r="A1837">
            <v>45695</v>
          </cell>
          <cell r="C1837" t="str">
            <v>CAJA COLOMBIANA DE SUBSIDIO FAMILIAR COLSUBSIDIO</v>
          </cell>
          <cell r="F1837">
            <v>45660</v>
          </cell>
          <cell r="G1837">
            <v>45690</v>
          </cell>
          <cell r="H1837">
            <v>9</v>
          </cell>
          <cell r="O1837">
            <v>409895.97600000002</v>
          </cell>
        </row>
        <row r="1838">
          <cell r="A1838">
            <v>45695</v>
          </cell>
          <cell r="C1838" t="str">
            <v>DOROTEA PARRILA SAS</v>
          </cell>
          <cell r="F1838">
            <v>45694.270868055559</v>
          </cell>
          <cell r="G1838">
            <v>45695.270405092589</v>
          </cell>
          <cell r="H1838">
            <v>0</v>
          </cell>
          <cell r="O1838">
            <v>1899800</v>
          </cell>
        </row>
        <row r="1839">
          <cell r="A1839">
            <v>45695</v>
          </cell>
          <cell r="C1839" t="str">
            <v>LOVE CHICHARRON S.A.S</v>
          </cell>
          <cell r="F1839">
            <v>45687.336504629631</v>
          </cell>
          <cell r="G1839">
            <v>45695.333310185182</v>
          </cell>
          <cell r="H1839">
            <v>0</v>
          </cell>
          <cell r="O1839">
            <v>2168983.08</v>
          </cell>
        </row>
        <row r="1840">
          <cell r="A1840">
            <v>45695</v>
          </cell>
          <cell r="C1840" t="str">
            <v>LOVE CHICHARRON S.A.S</v>
          </cell>
          <cell r="F1840">
            <v>45689.301087962966</v>
          </cell>
          <cell r="G1840">
            <v>45697.300810185188</v>
          </cell>
          <cell r="H1840">
            <v>-2</v>
          </cell>
          <cell r="O1840">
            <v>2188402.35</v>
          </cell>
        </row>
        <row r="1841">
          <cell r="A1841">
            <v>45695</v>
          </cell>
          <cell r="C1841" t="str">
            <v>LOVE CHICHARRON S.A.S</v>
          </cell>
          <cell r="F1841">
            <v>45692.317442129628</v>
          </cell>
          <cell r="G1841">
            <v>45700.314745370371</v>
          </cell>
          <cell r="H1841">
            <v>-5</v>
          </cell>
          <cell r="O1841">
            <v>1186368.0179999999</v>
          </cell>
        </row>
        <row r="1842">
          <cell r="A1842">
            <v>45695</v>
          </cell>
          <cell r="C1842" t="str">
            <v>SIPOTE BURRITO S.A</v>
          </cell>
          <cell r="F1842">
            <v>45678.359872685185</v>
          </cell>
          <cell r="G1842">
            <v>45708.359872685185</v>
          </cell>
          <cell r="H1842">
            <v>-13</v>
          </cell>
          <cell r="O1842">
            <v>14520714.3288</v>
          </cell>
        </row>
        <row r="1843">
          <cell r="A1843">
            <v>45695</v>
          </cell>
          <cell r="C1843" t="str">
            <v>SIPOTE BURRITO S.A</v>
          </cell>
          <cell r="F1843">
            <v>45679.34915509259</v>
          </cell>
          <cell r="G1843">
            <v>45709.34915509259</v>
          </cell>
          <cell r="H1843">
            <v>-14</v>
          </cell>
          <cell r="O1843">
            <v>712080</v>
          </cell>
        </row>
        <row r="1844">
          <cell r="A1844">
            <v>45695</v>
          </cell>
          <cell r="C1844" t="str">
            <v>TAKAMI SA</v>
          </cell>
          <cell r="F1844">
            <v>45653.325358796297</v>
          </cell>
          <cell r="G1844">
            <v>45683.325358796297</v>
          </cell>
          <cell r="H1844">
            <v>12</v>
          </cell>
          <cell r="O1844">
            <v>176595</v>
          </cell>
        </row>
        <row r="1845">
          <cell r="A1845">
            <v>45695</v>
          </cell>
          <cell r="C1845" t="str">
            <v>TAKAMI SA</v>
          </cell>
          <cell r="F1845">
            <v>45654.31009259259</v>
          </cell>
          <cell r="G1845">
            <v>45684.31009259259</v>
          </cell>
          <cell r="H1845">
            <v>11</v>
          </cell>
          <cell r="O1845">
            <v>209500</v>
          </cell>
        </row>
        <row r="1846">
          <cell r="A1846">
            <v>45695</v>
          </cell>
          <cell r="C1846" t="str">
            <v>TAKAMI SA</v>
          </cell>
          <cell r="F1846">
            <v>45654.313611111109</v>
          </cell>
          <cell r="G1846">
            <v>45684.313611111109</v>
          </cell>
          <cell r="H1846">
            <v>11</v>
          </cell>
          <cell r="O1846">
            <v>150100</v>
          </cell>
        </row>
        <row r="1847">
          <cell r="A1847">
            <v>45695</v>
          </cell>
          <cell r="C1847" t="str">
            <v>TAKAMI SA</v>
          </cell>
          <cell r="F1847">
            <v>45654.31931712963</v>
          </cell>
          <cell r="G1847">
            <v>45684.31931712963</v>
          </cell>
          <cell r="H1847">
            <v>11</v>
          </cell>
          <cell r="O1847">
            <v>24000</v>
          </cell>
        </row>
        <row r="1848">
          <cell r="A1848">
            <v>45695</v>
          </cell>
          <cell r="C1848" t="str">
            <v>TAKAMI SA</v>
          </cell>
          <cell r="F1848">
            <v>45654.328750000001</v>
          </cell>
          <cell r="G1848">
            <v>45684.328750000001</v>
          </cell>
          <cell r="H1848">
            <v>11</v>
          </cell>
          <cell r="O1848">
            <v>505650</v>
          </cell>
        </row>
        <row r="1849">
          <cell r="A1849">
            <v>45695</v>
          </cell>
          <cell r="C1849" t="str">
            <v>TAKAMI SA</v>
          </cell>
          <cell r="F1849">
            <v>45654.398553240739</v>
          </cell>
          <cell r="G1849">
            <v>45684.398553240739</v>
          </cell>
          <cell r="H1849">
            <v>11</v>
          </cell>
          <cell r="O1849">
            <v>531000</v>
          </cell>
        </row>
        <row r="1850">
          <cell r="A1850">
            <v>45695</v>
          </cell>
          <cell r="C1850" t="str">
            <v>TAKAMI SA</v>
          </cell>
          <cell r="F1850">
            <v>45656.313645833332</v>
          </cell>
          <cell r="G1850">
            <v>45686.313645833332</v>
          </cell>
          <cell r="H1850">
            <v>9</v>
          </cell>
          <cell r="O1850">
            <v>38000</v>
          </cell>
        </row>
        <row r="1851">
          <cell r="A1851">
            <v>45695</v>
          </cell>
          <cell r="C1851" t="str">
            <v>TAKAMI SA</v>
          </cell>
          <cell r="F1851">
            <v>45656.31527777778</v>
          </cell>
          <cell r="G1851">
            <v>45686.31527777778</v>
          </cell>
          <cell r="H1851">
            <v>9</v>
          </cell>
          <cell r="O1851">
            <v>149150</v>
          </cell>
        </row>
        <row r="1852">
          <cell r="A1852">
            <v>45695</v>
          </cell>
          <cell r="C1852" t="str">
            <v>TAKAMI SA</v>
          </cell>
          <cell r="F1852">
            <v>45656.316516203704</v>
          </cell>
          <cell r="G1852">
            <v>45686.316516203704</v>
          </cell>
          <cell r="H1852">
            <v>9</v>
          </cell>
          <cell r="O1852">
            <v>136000</v>
          </cell>
        </row>
        <row r="1853">
          <cell r="A1853">
            <v>45695</v>
          </cell>
          <cell r="C1853" t="str">
            <v>TAKAMI SA</v>
          </cell>
          <cell r="F1853">
            <v>45656.317361111112</v>
          </cell>
          <cell r="G1853">
            <v>45686.317361111112</v>
          </cell>
          <cell r="H1853">
            <v>9</v>
          </cell>
          <cell r="O1853">
            <v>77900</v>
          </cell>
        </row>
        <row r="1854">
          <cell r="A1854">
            <v>45695</v>
          </cell>
          <cell r="C1854" t="str">
            <v>TAKAMI SA</v>
          </cell>
          <cell r="F1854">
            <v>45656.345046296294</v>
          </cell>
          <cell r="G1854">
            <v>45686.345046296294</v>
          </cell>
          <cell r="H1854">
            <v>9</v>
          </cell>
          <cell r="O1854">
            <v>5645430.7539999997</v>
          </cell>
        </row>
        <row r="1855">
          <cell r="A1855">
            <v>45695</v>
          </cell>
          <cell r="C1855" t="str">
            <v>TAKAMI SA</v>
          </cell>
          <cell r="F1855">
            <v>45656.349039351851</v>
          </cell>
          <cell r="G1855">
            <v>45686.349039351851</v>
          </cell>
          <cell r="H1855">
            <v>9</v>
          </cell>
          <cell r="O1855">
            <v>342000</v>
          </cell>
        </row>
        <row r="1856">
          <cell r="A1856">
            <v>45695</v>
          </cell>
          <cell r="C1856" t="str">
            <v>TAKAMI SA</v>
          </cell>
          <cell r="F1856">
            <v>45656.419085648151</v>
          </cell>
          <cell r="G1856">
            <v>45686.419085648151</v>
          </cell>
          <cell r="H1856">
            <v>9</v>
          </cell>
          <cell r="O1856">
            <v>669150</v>
          </cell>
        </row>
        <row r="1857">
          <cell r="A1857">
            <v>45695</v>
          </cell>
          <cell r="C1857" t="str">
            <v>TAKAMI SA</v>
          </cell>
          <cell r="F1857">
            <v>45657.299687500003</v>
          </cell>
          <cell r="G1857">
            <v>45687.299687500003</v>
          </cell>
          <cell r="H1857">
            <v>8</v>
          </cell>
          <cell r="O1857">
            <v>619650</v>
          </cell>
        </row>
        <row r="1858">
          <cell r="A1858">
            <v>45695</v>
          </cell>
          <cell r="C1858" t="str">
            <v>TAKAMI SA</v>
          </cell>
          <cell r="F1858">
            <v>45657.3044212963</v>
          </cell>
          <cell r="G1858">
            <v>45687.3044212963</v>
          </cell>
          <cell r="H1858">
            <v>8</v>
          </cell>
          <cell r="O1858">
            <v>183600</v>
          </cell>
        </row>
        <row r="1859">
          <cell r="A1859">
            <v>45695</v>
          </cell>
          <cell r="C1859" t="str">
            <v>TAKAMI SA</v>
          </cell>
          <cell r="F1859">
            <v>45657.309189814812</v>
          </cell>
          <cell r="G1859">
            <v>45687.309189814812</v>
          </cell>
          <cell r="H1859">
            <v>8</v>
          </cell>
          <cell r="O1859">
            <v>161500</v>
          </cell>
        </row>
        <row r="1860">
          <cell r="A1860">
            <v>45695</v>
          </cell>
          <cell r="C1860" t="str">
            <v>TAKAMI SA</v>
          </cell>
          <cell r="F1860">
            <v>45657.326342592591</v>
          </cell>
          <cell r="G1860">
            <v>45687.326342592591</v>
          </cell>
          <cell r="H1860">
            <v>8</v>
          </cell>
          <cell r="O1860">
            <v>677400</v>
          </cell>
        </row>
        <row r="1861">
          <cell r="A1861">
            <v>45695</v>
          </cell>
          <cell r="C1861" t="str">
            <v>TAKAMI SA</v>
          </cell>
          <cell r="F1861">
            <v>45659.330717592595</v>
          </cell>
          <cell r="G1861">
            <v>45689.330717592595</v>
          </cell>
          <cell r="H1861">
            <v>6</v>
          </cell>
          <cell r="O1861">
            <v>77900</v>
          </cell>
        </row>
        <row r="1862">
          <cell r="A1862">
            <v>45695</v>
          </cell>
          <cell r="C1862" t="str">
            <v>TAKAMI SA</v>
          </cell>
          <cell r="F1862">
            <v>45659.344837962963</v>
          </cell>
          <cell r="G1862">
            <v>45689.344837962963</v>
          </cell>
          <cell r="H1862">
            <v>6</v>
          </cell>
          <cell r="O1862">
            <v>98800</v>
          </cell>
        </row>
        <row r="1863">
          <cell r="A1863">
            <v>45695</v>
          </cell>
          <cell r="C1863" t="str">
            <v>TAKAMI SA</v>
          </cell>
          <cell r="F1863">
            <v>45660.352800925924</v>
          </cell>
          <cell r="G1863">
            <v>45690.352800925924</v>
          </cell>
          <cell r="H1863">
            <v>5</v>
          </cell>
          <cell r="O1863">
            <v>591900</v>
          </cell>
        </row>
        <row r="1864">
          <cell r="A1864">
            <v>45695</v>
          </cell>
          <cell r="C1864" t="str">
            <v>TAKAMI SA</v>
          </cell>
          <cell r="F1864">
            <v>45660.355636574073</v>
          </cell>
          <cell r="G1864">
            <v>45690.355636574073</v>
          </cell>
          <cell r="H1864">
            <v>5</v>
          </cell>
          <cell r="O1864">
            <v>262200</v>
          </cell>
        </row>
        <row r="1865">
          <cell r="A1865">
            <v>45695</v>
          </cell>
          <cell r="C1865" t="str">
            <v>TAKAMI SA</v>
          </cell>
          <cell r="F1865">
            <v>45660.358449074076</v>
          </cell>
          <cell r="G1865">
            <v>45690.358449074076</v>
          </cell>
          <cell r="H1865">
            <v>5</v>
          </cell>
          <cell r="O1865">
            <v>149300</v>
          </cell>
        </row>
        <row r="1866">
          <cell r="A1866">
            <v>45695</v>
          </cell>
          <cell r="C1866" t="str">
            <v>TAKAMI SA</v>
          </cell>
          <cell r="F1866">
            <v>45660.360497685186</v>
          </cell>
          <cell r="G1866">
            <v>45690.360497685186</v>
          </cell>
          <cell r="H1866">
            <v>5</v>
          </cell>
          <cell r="O1866">
            <v>524400</v>
          </cell>
        </row>
        <row r="1867">
          <cell r="A1867">
            <v>45695</v>
          </cell>
          <cell r="C1867" t="str">
            <v>TAKAMI SA</v>
          </cell>
          <cell r="F1867">
            <v>45661.377650462964</v>
          </cell>
          <cell r="G1867">
            <v>45691.377650462964</v>
          </cell>
          <cell r="H1867">
            <v>4</v>
          </cell>
          <cell r="O1867">
            <v>504000</v>
          </cell>
        </row>
        <row r="1868">
          <cell r="A1868">
            <v>45695</v>
          </cell>
          <cell r="C1868" t="str">
            <v>TAKAMI SA</v>
          </cell>
          <cell r="F1868">
            <v>45661.380185185182</v>
          </cell>
          <cell r="G1868">
            <v>45691.380185185182</v>
          </cell>
          <cell r="H1868">
            <v>4</v>
          </cell>
          <cell r="O1868">
            <v>115900</v>
          </cell>
        </row>
        <row r="1869">
          <cell r="A1869">
            <v>45695</v>
          </cell>
          <cell r="C1869" t="str">
            <v>TAKAMI SA</v>
          </cell>
          <cell r="F1869">
            <v>45661.384074074071</v>
          </cell>
          <cell r="G1869">
            <v>45691.384074074071</v>
          </cell>
          <cell r="H1869">
            <v>4</v>
          </cell>
          <cell r="O1869">
            <v>122400</v>
          </cell>
        </row>
        <row r="1870">
          <cell r="A1870">
            <v>45695</v>
          </cell>
          <cell r="C1870" t="str">
            <v>TAKAMI SA</v>
          </cell>
          <cell r="F1870">
            <v>45661.386284722219</v>
          </cell>
          <cell r="G1870">
            <v>45691.386284722219</v>
          </cell>
          <cell r="H1870">
            <v>4</v>
          </cell>
          <cell r="O1870">
            <v>178200</v>
          </cell>
        </row>
        <row r="1871">
          <cell r="A1871">
            <v>45695</v>
          </cell>
          <cell r="C1871" t="str">
            <v>TAKAMI SA</v>
          </cell>
          <cell r="F1871">
            <v>45661.407604166663</v>
          </cell>
          <cell r="G1871">
            <v>45691.407604166663</v>
          </cell>
          <cell r="H1871">
            <v>4</v>
          </cell>
          <cell r="O1871">
            <v>159600</v>
          </cell>
        </row>
        <row r="1872">
          <cell r="A1872">
            <v>45695</v>
          </cell>
          <cell r="C1872" t="str">
            <v>TAKAMI SA</v>
          </cell>
          <cell r="F1872">
            <v>45671.355428240742</v>
          </cell>
          <cell r="G1872">
            <v>45701.355428240742</v>
          </cell>
          <cell r="H1872">
            <v>-6</v>
          </cell>
          <cell r="O1872">
            <v>93100</v>
          </cell>
        </row>
        <row r="1873">
          <cell r="A1873">
            <v>45695</v>
          </cell>
          <cell r="C1873" t="str">
            <v>TAKAMI SA</v>
          </cell>
          <cell r="F1873">
            <v>45672.376157407409</v>
          </cell>
          <cell r="G1873">
            <v>45702.376157407409</v>
          </cell>
          <cell r="H1873">
            <v>-7</v>
          </cell>
          <cell r="O1873">
            <v>70400</v>
          </cell>
        </row>
        <row r="1874">
          <cell r="A1874">
            <v>45695</v>
          </cell>
          <cell r="C1874" t="str">
            <v>TAKAMI SA</v>
          </cell>
          <cell r="F1874">
            <v>45672.40797453704</v>
          </cell>
          <cell r="G1874">
            <v>45702.40797453704</v>
          </cell>
          <cell r="H1874">
            <v>-7</v>
          </cell>
          <cell r="O1874">
            <v>194400</v>
          </cell>
        </row>
        <row r="1875">
          <cell r="A1875">
            <v>45695</v>
          </cell>
          <cell r="C1875" t="str">
            <v>TAKAMI SA</v>
          </cell>
          <cell r="F1875">
            <v>45673.31181712963</v>
          </cell>
          <cell r="G1875">
            <v>45703.31181712963</v>
          </cell>
          <cell r="H1875">
            <v>-8</v>
          </cell>
          <cell r="O1875">
            <v>226800</v>
          </cell>
        </row>
        <row r="1876">
          <cell r="A1876">
            <v>45695</v>
          </cell>
          <cell r="C1876" t="str">
            <v>TAKAMI SA</v>
          </cell>
          <cell r="F1876">
            <v>45673.314328703702</v>
          </cell>
          <cell r="G1876">
            <v>45703.314328703702</v>
          </cell>
          <cell r="H1876">
            <v>-8</v>
          </cell>
          <cell r="O1876">
            <v>499500</v>
          </cell>
        </row>
        <row r="1877">
          <cell r="A1877">
            <v>45695</v>
          </cell>
          <cell r="C1877" t="str">
            <v>TAKAMI SA</v>
          </cell>
          <cell r="F1877">
            <v>45673.412777777776</v>
          </cell>
          <cell r="G1877">
            <v>45703.412777777776</v>
          </cell>
          <cell r="H1877">
            <v>-8</v>
          </cell>
          <cell r="O1877">
            <v>78850</v>
          </cell>
        </row>
        <row r="1878">
          <cell r="A1878">
            <v>45695</v>
          </cell>
          <cell r="C1878" t="str">
            <v>TAKAMI SA</v>
          </cell>
          <cell r="F1878">
            <v>45674.344131944446</v>
          </cell>
          <cell r="G1878">
            <v>45704.344131944446</v>
          </cell>
          <cell r="H1878">
            <v>-9</v>
          </cell>
          <cell r="O1878">
            <v>150100</v>
          </cell>
        </row>
        <row r="1879">
          <cell r="A1879">
            <v>45695</v>
          </cell>
          <cell r="C1879" t="str">
            <v>TAKAMI SA</v>
          </cell>
          <cell r="F1879">
            <v>45674.354328703703</v>
          </cell>
          <cell r="G1879">
            <v>45704.354328703703</v>
          </cell>
          <cell r="H1879">
            <v>-9</v>
          </cell>
          <cell r="O1879">
            <v>267900</v>
          </cell>
        </row>
        <row r="1880">
          <cell r="A1880">
            <v>45695</v>
          </cell>
          <cell r="C1880" t="str">
            <v>TAKAMI SA</v>
          </cell>
          <cell r="F1880">
            <v>45674.403414351851</v>
          </cell>
          <cell r="G1880">
            <v>45704.403414351851</v>
          </cell>
          <cell r="H1880">
            <v>-9</v>
          </cell>
          <cell r="O1880">
            <v>118750</v>
          </cell>
        </row>
        <row r="1881">
          <cell r="A1881">
            <v>45695</v>
          </cell>
          <cell r="C1881" t="str">
            <v>TAKAMI SA</v>
          </cell>
          <cell r="F1881">
            <v>45674.404988425929</v>
          </cell>
          <cell r="G1881">
            <v>45704.404988425929</v>
          </cell>
          <cell r="H1881">
            <v>-9</v>
          </cell>
          <cell r="O1881">
            <v>78850</v>
          </cell>
        </row>
        <row r="1882">
          <cell r="A1882">
            <v>45695</v>
          </cell>
          <cell r="C1882" t="str">
            <v>TAKAMI SA</v>
          </cell>
          <cell r="F1882">
            <v>45674.406875000001</v>
          </cell>
          <cell r="G1882">
            <v>45704.406875000001</v>
          </cell>
          <cell r="H1882">
            <v>-9</v>
          </cell>
          <cell r="O1882">
            <v>218100</v>
          </cell>
        </row>
        <row r="1883">
          <cell r="A1883">
            <v>45695</v>
          </cell>
          <cell r="C1883" t="str">
            <v>XICO SAS</v>
          </cell>
          <cell r="F1883">
            <v>45679.314247685186</v>
          </cell>
          <cell r="G1883">
            <v>45709.314247685186</v>
          </cell>
          <cell r="H1883">
            <v>4</v>
          </cell>
          <cell r="O1883">
            <v>1415440</v>
          </cell>
        </row>
        <row r="1884">
          <cell r="A1884">
            <v>45695</v>
          </cell>
          <cell r="C1884" t="str">
            <v>XICO SAS</v>
          </cell>
          <cell r="F1884">
            <v>45679.316296296296</v>
          </cell>
          <cell r="G1884">
            <v>45709.316296296296</v>
          </cell>
          <cell r="H1884">
            <v>4</v>
          </cell>
          <cell r="O1884">
            <v>39465.599999999999</v>
          </cell>
        </row>
        <row r="1885">
          <cell r="A1885">
            <v>45695</v>
          </cell>
          <cell r="C1885" t="str">
            <v>HUMO CAFE &amp; BISTRO SAS</v>
          </cell>
          <cell r="F1885">
            <v>45693.326307870368</v>
          </cell>
          <cell r="G1885">
            <v>45694.326203703706</v>
          </cell>
          <cell r="H1885">
            <v>1</v>
          </cell>
          <cell r="O1885">
            <v>529650</v>
          </cell>
        </row>
        <row r="1886">
          <cell r="A1886">
            <v>45695</v>
          </cell>
          <cell r="C1886" t="str">
            <v>VENTAS MOSTRADOR</v>
          </cell>
          <cell r="F1886">
            <v>45696</v>
          </cell>
          <cell r="G1886">
            <v>45696</v>
          </cell>
          <cell r="O1886">
            <v>0</v>
          </cell>
        </row>
        <row r="1887">
          <cell r="A1887">
            <v>45695</v>
          </cell>
          <cell r="C1887" t="str">
            <v>INFARTO SAS</v>
          </cell>
          <cell r="F1887">
            <v>45685.338622685187</v>
          </cell>
          <cell r="G1887">
            <v>45705.338622685187</v>
          </cell>
          <cell r="H1887">
            <v>18</v>
          </cell>
          <cell r="O1887">
            <v>733650.06200000003</v>
          </cell>
        </row>
        <row r="1888">
          <cell r="A1888">
            <v>45695</v>
          </cell>
          <cell r="C1888" t="str">
            <v>CANAL DIGITAL</v>
          </cell>
          <cell r="F1888">
            <v>45696</v>
          </cell>
          <cell r="G1888">
            <v>45697</v>
          </cell>
          <cell r="H1888">
            <v>2</v>
          </cell>
          <cell r="O1888">
            <v>105000</v>
          </cell>
        </row>
        <row r="1889">
          <cell r="A1889">
            <v>45695</v>
          </cell>
          <cell r="C1889" t="str">
            <v>CAROLA CACEROLA SAS</v>
          </cell>
          <cell r="F1889">
            <v>45694</v>
          </cell>
          <cell r="G1889">
            <v>45695</v>
          </cell>
          <cell r="H1889">
            <v>3</v>
          </cell>
          <cell r="O1889">
            <v>296650</v>
          </cell>
        </row>
        <row r="1890">
          <cell r="A1890">
            <v>45695</v>
          </cell>
          <cell r="C1890" t="str">
            <v>VENTAS MOSTRADOR</v>
          </cell>
          <cell r="F1890">
            <v>45695</v>
          </cell>
          <cell r="G1890">
            <v>45695</v>
          </cell>
          <cell r="H1890">
            <v>-6</v>
          </cell>
          <cell r="O1890">
            <v>7000</v>
          </cell>
        </row>
        <row r="1891">
          <cell r="A1891">
            <v>45695</v>
          </cell>
          <cell r="C1891" t="str">
            <v>VENTAS MOSTRADOR</v>
          </cell>
          <cell r="F1891">
            <v>45695</v>
          </cell>
          <cell r="G1891">
            <v>45695</v>
          </cell>
          <cell r="H1891">
            <v>2</v>
          </cell>
          <cell r="O1891">
            <v>7770</v>
          </cell>
        </row>
        <row r="1892">
          <cell r="A1892">
            <v>45695</v>
          </cell>
          <cell r="C1892" t="str">
            <v>VENTAS MOSTRADOR</v>
          </cell>
          <cell r="F1892">
            <v>45695</v>
          </cell>
          <cell r="G1892">
            <v>45695</v>
          </cell>
          <cell r="H1892">
            <v>1</v>
          </cell>
          <cell r="O1892">
            <v>8110</v>
          </cell>
        </row>
        <row r="1893">
          <cell r="A1893">
            <v>45695</v>
          </cell>
          <cell r="C1893" t="str">
            <v>VENTAS MOSTRADOR</v>
          </cell>
          <cell r="F1893">
            <v>45695</v>
          </cell>
          <cell r="G1893">
            <v>45695</v>
          </cell>
          <cell r="H1893">
            <v>4</v>
          </cell>
          <cell r="O1893">
            <v>11000</v>
          </cell>
        </row>
        <row r="1894">
          <cell r="A1894">
            <v>45695</v>
          </cell>
          <cell r="C1894" t="str">
            <v>VENTAS MOSTRADOR</v>
          </cell>
          <cell r="F1894">
            <v>45695</v>
          </cell>
          <cell r="G1894">
            <v>45695</v>
          </cell>
          <cell r="H1894">
            <v>-6</v>
          </cell>
          <cell r="O1894">
            <v>11790</v>
          </cell>
        </row>
        <row r="1895">
          <cell r="A1895">
            <v>45695</v>
          </cell>
          <cell r="C1895" t="str">
            <v>VENTAS MOSTRADOR</v>
          </cell>
          <cell r="F1895">
            <v>45695</v>
          </cell>
          <cell r="G1895">
            <v>45695</v>
          </cell>
          <cell r="H1895">
            <v>26</v>
          </cell>
          <cell r="O1895">
            <v>13000</v>
          </cell>
        </row>
        <row r="1896">
          <cell r="A1896">
            <v>45695</v>
          </cell>
          <cell r="C1896" t="str">
            <v>VENTAS MOSTRADOR</v>
          </cell>
          <cell r="F1896">
            <v>45695</v>
          </cell>
          <cell r="G1896">
            <v>45695</v>
          </cell>
          <cell r="H1896">
            <v>0</v>
          </cell>
          <cell r="O1896">
            <v>15000</v>
          </cell>
        </row>
        <row r="1897">
          <cell r="A1897">
            <v>45695</v>
          </cell>
          <cell r="C1897" t="str">
            <v>VENTAS MOSTRADOR</v>
          </cell>
          <cell r="F1897">
            <v>45695</v>
          </cell>
          <cell r="G1897">
            <v>45695</v>
          </cell>
          <cell r="H1897">
            <v>0</v>
          </cell>
          <cell r="O1897">
            <v>19480</v>
          </cell>
        </row>
        <row r="1898">
          <cell r="A1898">
            <v>45695</v>
          </cell>
          <cell r="C1898" t="str">
            <v>VENTAS MOSTRADOR</v>
          </cell>
          <cell r="F1898">
            <v>45695</v>
          </cell>
          <cell r="G1898">
            <v>45695</v>
          </cell>
          <cell r="H1898">
            <v>0</v>
          </cell>
          <cell r="O1898">
            <v>21000</v>
          </cell>
        </row>
        <row r="1899">
          <cell r="A1899">
            <v>45695</v>
          </cell>
          <cell r="C1899" t="str">
            <v>VENTAS MOSTRADOR</v>
          </cell>
          <cell r="F1899">
            <v>45695</v>
          </cell>
          <cell r="G1899">
            <v>45695</v>
          </cell>
          <cell r="H1899">
            <v>0</v>
          </cell>
          <cell r="O1899">
            <v>21780</v>
          </cell>
        </row>
        <row r="1900">
          <cell r="A1900">
            <v>45695</v>
          </cell>
          <cell r="C1900" t="str">
            <v>VENTAS MOSTRADOR</v>
          </cell>
          <cell r="F1900">
            <v>45695</v>
          </cell>
          <cell r="G1900">
            <v>45695</v>
          </cell>
          <cell r="H1900">
            <v>0</v>
          </cell>
          <cell r="O1900">
            <v>26000</v>
          </cell>
        </row>
        <row r="1901">
          <cell r="A1901">
            <v>45695</v>
          </cell>
          <cell r="C1901" t="str">
            <v>VENTAS MOSTRADOR</v>
          </cell>
          <cell r="F1901">
            <v>45695</v>
          </cell>
          <cell r="G1901">
            <v>45695</v>
          </cell>
          <cell r="H1901">
            <v>0</v>
          </cell>
          <cell r="O1901">
            <v>26300</v>
          </cell>
        </row>
        <row r="1902">
          <cell r="A1902">
            <v>45695</v>
          </cell>
          <cell r="C1902" t="str">
            <v>VENTAS MOSTRADOR</v>
          </cell>
          <cell r="F1902">
            <v>45695</v>
          </cell>
          <cell r="G1902">
            <v>45695</v>
          </cell>
          <cell r="H1902">
            <v>0</v>
          </cell>
          <cell r="O1902">
            <v>26728</v>
          </cell>
        </row>
        <row r="1903">
          <cell r="A1903">
            <v>45695</v>
          </cell>
          <cell r="C1903" t="str">
            <v>VENTAS MOSTRADOR</v>
          </cell>
          <cell r="F1903">
            <v>45695</v>
          </cell>
          <cell r="G1903">
            <v>45695</v>
          </cell>
          <cell r="H1903">
            <v>0</v>
          </cell>
          <cell r="O1903">
            <v>36920</v>
          </cell>
        </row>
        <row r="1904">
          <cell r="A1904">
            <v>45695</v>
          </cell>
          <cell r="C1904" t="str">
            <v>VENTAS MOSTRADOR</v>
          </cell>
          <cell r="F1904">
            <v>45695</v>
          </cell>
          <cell r="G1904">
            <v>45695</v>
          </cell>
          <cell r="H1904">
            <v>0</v>
          </cell>
          <cell r="O1904">
            <v>38675</v>
          </cell>
        </row>
        <row r="1905">
          <cell r="A1905">
            <v>45695</v>
          </cell>
          <cell r="C1905" t="str">
            <v>VENTAS MOSTRADOR</v>
          </cell>
          <cell r="F1905">
            <v>45695</v>
          </cell>
          <cell r="G1905">
            <v>45695</v>
          </cell>
          <cell r="H1905">
            <v>0</v>
          </cell>
          <cell r="O1905">
            <v>48000</v>
          </cell>
        </row>
        <row r="1906">
          <cell r="A1906">
            <v>45695</v>
          </cell>
          <cell r="C1906" t="str">
            <v>DERLY  VELEZ LOZANO</v>
          </cell>
          <cell r="F1906">
            <v>45695</v>
          </cell>
          <cell r="G1906">
            <v>45696</v>
          </cell>
          <cell r="H1906">
            <v>2</v>
          </cell>
          <cell r="O1906">
            <v>50000</v>
          </cell>
        </row>
        <row r="1907">
          <cell r="A1907">
            <v>45695</v>
          </cell>
          <cell r="C1907" t="str">
            <v>VENTAS MOSTRADOR</v>
          </cell>
          <cell r="F1907">
            <v>45695</v>
          </cell>
          <cell r="G1907">
            <v>45695</v>
          </cell>
          <cell r="H1907">
            <v>0</v>
          </cell>
          <cell r="O1907">
            <v>51820</v>
          </cell>
        </row>
        <row r="1908">
          <cell r="A1908">
            <v>45695</v>
          </cell>
          <cell r="C1908" t="str">
            <v>VENTAS MOSTRADOR</v>
          </cell>
          <cell r="F1908">
            <v>45695</v>
          </cell>
          <cell r="G1908">
            <v>45695</v>
          </cell>
          <cell r="H1908">
            <v>0</v>
          </cell>
          <cell r="O1908">
            <v>59640</v>
          </cell>
        </row>
        <row r="1909">
          <cell r="A1909">
            <v>45695</v>
          </cell>
          <cell r="C1909" t="str">
            <v>VENTAS MOSTRADOR</v>
          </cell>
          <cell r="F1909">
            <v>45695</v>
          </cell>
          <cell r="G1909">
            <v>45695</v>
          </cell>
          <cell r="H1909">
            <v>0</v>
          </cell>
          <cell r="O1909">
            <v>59884</v>
          </cell>
        </row>
        <row r="1910">
          <cell r="A1910">
            <v>45695</v>
          </cell>
          <cell r="C1910" t="str">
            <v>VENTAS MOSTRADOR</v>
          </cell>
          <cell r="F1910">
            <v>45695</v>
          </cell>
          <cell r="G1910">
            <v>45695</v>
          </cell>
          <cell r="H1910">
            <v>0</v>
          </cell>
          <cell r="O1910">
            <v>63250</v>
          </cell>
        </row>
        <row r="1911">
          <cell r="A1911">
            <v>45695</v>
          </cell>
          <cell r="C1911" t="str">
            <v>VENTAS MOSTRADOR</v>
          </cell>
          <cell r="F1911">
            <v>45695</v>
          </cell>
          <cell r="G1911">
            <v>45695</v>
          </cell>
          <cell r="H1911">
            <v>0</v>
          </cell>
          <cell r="O1911">
            <v>72320</v>
          </cell>
        </row>
        <row r="1912">
          <cell r="A1912">
            <v>45695</v>
          </cell>
          <cell r="C1912" t="str">
            <v>VENTAS MOSTRADOR</v>
          </cell>
          <cell r="F1912">
            <v>45695</v>
          </cell>
          <cell r="G1912">
            <v>45695</v>
          </cell>
          <cell r="H1912">
            <v>0</v>
          </cell>
          <cell r="O1912">
            <v>84196</v>
          </cell>
        </row>
        <row r="1913">
          <cell r="A1913">
            <v>45695</v>
          </cell>
          <cell r="C1913" t="str">
            <v>VENTAS MOSTRADOR</v>
          </cell>
          <cell r="F1913">
            <v>45695</v>
          </cell>
          <cell r="G1913">
            <v>45695</v>
          </cell>
          <cell r="H1913">
            <v>0</v>
          </cell>
          <cell r="O1913">
            <v>112620</v>
          </cell>
        </row>
        <row r="1914">
          <cell r="A1914">
            <v>45695</v>
          </cell>
          <cell r="C1914" t="str">
            <v>VENTAS MOSTRADOR</v>
          </cell>
          <cell r="F1914">
            <v>45695</v>
          </cell>
          <cell r="G1914">
            <v>45695</v>
          </cell>
          <cell r="H1914">
            <v>0</v>
          </cell>
          <cell r="O1914">
            <v>117792</v>
          </cell>
        </row>
        <row r="1915">
          <cell r="A1915">
            <v>45695</v>
          </cell>
          <cell r="C1915" t="str">
            <v>VENTAS MOSTRADOR</v>
          </cell>
          <cell r="F1915">
            <v>45695</v>
          </cell>
          <cell r="G1915">
            <v>45695</v>
          </cell>
          <cell r="H1915">
            <v>0</v>
          </cell>
          <cell r="O1915">
            <v>180000</v>
          </cell>
        </row>
        <row r="1916">
          <cell r="A1916">
            <v>45695</v>
          </cell>
          <cell r="C1916" t="str">
            <v>VENTAS MOSTRADOR</v>
          </cell>
          <cell r="F1916">
            <v>45695</v>
          </cell>
          <cell r="G1916">
            <v>45695</v>
          </cell>
          <cell r="H1916">
            <v>0</v>
          </cell>
          <cell r="O1916">
            <v>212750</v>
          </cell>
        </row>
        <row r="1917">
          <cell r="A1917">
            <v>45695</v>
          </cell>
          <cell r="C1917" t="str">
            <v>VENTAS MOSTRADOR</v>
          </cell>
          <cell r="F1917">
            <v>45695</v>
          </cell>
          <cell r="G1917">
            <v>45695</v>
          </cell>
          <cell r="H1917">
            <v>0</v>
          </cell>
          <cell r="O1917">
            <v>341000</v>
          </cell>
        </row>
        <row r="1918">
          <cell r="A1918">
            <v>45695</v>
          </cell>
          <cell r="C1918" t="str">
            <v>VENTAS MOSTRADOR</v>
          </cell>
          <cell r="F1918">
            <v>45695</v>
          </cell>
          <cell r="G1918">
            <v>45695</v>
          </cell>
          <cell r="H1918">
            <v>0</v>
          </cell>
          <cell r="O1918">
            <v>425500</v>
          </cell>
        </row>
        <row r="1919">
          <cell r="A1919">
            <v>45695</v>
          </cell>
          <cell r="C1919" t="str">
            <v>VENTAS MOSTRADOR</v>
          </cell>
          <cell r="F1919">
            <v>45695</v>
          </cell>
          <cell r="G1919">
            <v>45695</v>
          </cell>
          <cell r="H1919">
            <v>0</v>
          </cell>
          <cell r="O1919">
            <v>704000</v>
          </cell>
        </row>
        <row r="1920">
          <cell r="A1920">
            <v>45695</v>
          </cell>
          <cell r="C1920" t="str">
            <v>VENTAS MOSTRADOR</v>
          </cell>
          <cell r="F1920">
            <v>45695</v>
          </cell>
          <cell r="G1920">
            <v>45695</v>
          </cell>
          <cell r="H1920">
            <v>0</v>
          </cell>
          <cell r="O1920">
            <v>288400</v>
          </cell>
        </row>
        <row r="1921">
          <cell r="A1921">
            <v>45695</v>
          </cell>
          <cell r="C1921" t="str">
            <v>CRISTIAN CAMILO VEGA PALACIOS</v>
          </cell>
          <cell r="F1921">
            <v>45695</v>
          </cell>
          <cell r="G1921">
            <v>45696</v>
          </cell>
          <cell r="H1921">
            <v>2</v>
          </cell>
          <cell r="O1921">
            <v>384000</v>
          </cell>
        </row>
        <row r="1922">
          <cell r="A1922">
            <v>45695</v>
          </cell>
          <cell r="C1922" t="str">
            <v>MUNCHER SAS</v>
          </cell>
          <cell r="F1922">
            <v>45659</v>
          </cell>
          <cell r="G1922">
            <v>45689</v>
          </cell>
          <cell r="H1922">
            <v>9</v>
          </cell>
          <cell r="O1922">
            <v>383800</v>
          </cell>
        </row>
        <row r="1923">
          <cell r="A1923">
            <v>45695</v>
          </cell>
          <cell r="C1923" t="str">
            <v>PODER BGTA SAS</v>
          </cell>
          <cell r="F1923">
            <v>45680.407384259262</v>
          </cell>
          <cell r="G1923">
            <v>45710.407384259262</v>
          </cell>
          <cell r="H1923">
            <v>-3</v>
          </cell>
          <cell r="O1923">
            <v>2321847.59</v>
          </cell>
        </row>
        <row r="1924">
          <cell r="A1924">
            <v>45695</v>
          </cell>
          <cell r="C1924" t="str">
            <v>PODER BGTA SAS</v>
          </cell>
          <cell r="F1924">
            <v>45684.365810185183</v>
          </cell>
          <cell r="G1924">
            <v>45714.365810185183</v>
          </cell>
          <cell r="H1924">
            <v>-7</v>
          </cell>
          <cell r="O1924">
            <v>743011.14599999995</v>
          </cell>
        </row>
        <row r="1925">
          <cell r="A1925">
            <v>45695</v>
          </cell>
          <cell r="C1925" t="str">
            <v>PODER BGTA SAS</v>
          </cell>
          <cell r="F1925">
            <v>45685.316041666665</v>
          </cell>
          <cell r="G1925">
            <v>45715.316041666665</v>
          </cell>
          <cell r="H1925">
            <v>-8</v>
          </cell>
          <cell r="O1925">
            <v>1229090.412</v>
          </cell>
        </row>
        <row r="1926">
          <cell r="A1926">
            <v>45695</v>
          </cell>
          <cell r="C1926" t="str">
            <v>PODER BGTA SAS</v>
          </cell>
          <cell r="F1926">
            <v>45686.318229166667</v>
          </cell>
          <cell r="G1926">
            <v>45716.318229166667</v>
          </cell>
          <cell r="H1926">
            <v>-9</v>
          </cell>
          <cell r="O1926">
            <v>1352377.88</v>
          </cell>
        </row>
        <row r="1927">
          <cell r="A1927">
            <v>45695</v>
          </cell>
          <cell r="C1927" t="str">
            <v>LE CABRERA SOCIEDAD POR ACCIONES SIMPLIFICADA</v>
          </cell>
          <cell r="F1927">
            <v>45685</v>
          </cell>
          <cell r="G1927">
            <v>45700</v>
          </cell>
          <cell r="H1927">
            <v>-2</v>
          </cell>
          <cell r="O1927">
            <v>6034114.9119999995</v>
          </cell>
        </row>
        <row r="1928">
          <cell r="A1928">
            <v>45695</v>
          </cell>
          <cell r="C1928" t="str">
            <v>DIOS LO QUISO S.A.S</v>
          </cell>
          <cell r="F1928">
            <v>45684</v>
          </cell>
          <cell r="G1928">
            <v>45699</v>
          </cell>
          <cell r="H1928">
            <v>-1</v>
          </cell>
          <cell r="O1928">
            <v>1358054.2819999999</v>
          </cell>
        </row>
        <row r="1929">
          <cell r="A1929">
            <v>45695</v>
          </cell>
          <cell r="C1929" t="str">
            <v>PURA SABROSURA SAS</v>
          </cell>
          <cell r="F1929">
            <v>45684.375173611108</v>
          </cell>
          <cell r="G1929">
            <v>45699.375173611108</v>
          </cell>
          <cell r="H1929">
            <v>4</v>
          </cell>
          <cell r="O1929">
            <v>127000</v>
          </cell>
        </row>
        <row r="1930">
          <cell r="A1930">
            <v>45695</v>
          </cell>
          <cell r="C1930" t="str">
            <v>PURA SABROSURA SAS</v>
          </cell>
          <cell r="F1930">
            <v>45684.390740740739</v>
          </cell>
          <cell r="G1930">
            <v>45699.390740740739</v>
          </cell>
          <cell r="H1930">
            <v>4</v>
          </cell>
          <cell r="O1930">
            <v>2056699.865</v>
          </cell>
        </row>
        <row r="1931">
          <cell r="A1931">
            <v>45695</v>
          </cell>
          <cell r="C1931" t="str">
            <v>PURA SABROSURA SAS</v>
          </cell>
          <cell r="F1931">
            <v>45686.329722222225</v>
          </cell>
          <cell r="G1931">
            <v>45701.329722222225</v>
          </cell>
          <cell r="H1931">
            <v>2</v>
          </cell>
          <cell r="O1931">
            <v>5652996</v>
          </cell>
        </row>
        <row r="1932">
          <cell r="A1932">
            <v>45696</v>
          </cell>
          <cell r="C1932" t="str">
            <v>VENTAS MOSTRADOR</v>
          </cell>
          <cell r="F1932">
            <v>45696</v>
          </cell>
          <cell r="G1932">
            <v>45696</v>
          </cell>
          <cell r="H1932">
            <v>0</v>
          </cell>
          <cell r="O1932">
            <v>2900</v>
          </cell>
        </row>
        <row r="1933">
          <cell r="A1933">
            <v>45696</v>
          </cell>
          <cell r="C1933" t="str">
            <v>VENTAS MOSTRADOR</v>
          </cell>
          <cell r="F1933">
            <v>45696</v>
          </cell>
          <cell r="G1933">
            <v>45696</v>
          </cell>
          <cell r="H1933">
            <v>0</v>
          </cell>
          <cell r="O1933">
            <v>10000</v>
          </cell>
        </row>
        <row r="1934">
          <cell r="A1934">
            <v>45696</v>
          </cell>
          <cell r="C1934" t="str">
            <v>VENTAS MOSTRADOR</v>
          </cell>
          <cell r="F1934">
            <v>45696</v>
          </cell>
          <cell r="G1934">
            <v>45696</v>
          </cell>
          <cell r="H1934">
            <v>0</v>
          </cell>
          <cell r="O1934">
            <v>12000</v>
          </cell>
        </row>
        <row r="1935">
          <cell r="A1935">
            <v>45696</v>
          </cell>
          <cell r="C1935" t="str">
            <v>VENTAS MOSTRADOR</v>
          </cell>
          <cell r="F1935">
            <v>45696</v>
          </cell>
          <cell r="G1935">
            <v>45696</v>
          </cell>
          <cell r="H1935">
            <v>0</v>
          </cell>
          <cell r="O1935">
            <v>12000</v>
          </cell>
        </row>
        <row r="1936">
          <cell r="A1936">
            <v>45696</v>
          </cell>
          <cell r="C1936" t="str">
            <v>VENTAS MOSTRADOR</v>
          </cell>
          <cell r="F1936">
            <v>45696</v>
          </cell>
          <cell r="G1936">
            <v>45696</v>
          </cell>
          <cell r="H1936">
            <v>0</v>
          </cell>
          <cell r="O1936">
            <v>14700</v>
          </cell>
        </row>
        <row r="1937">
          <cell r="A1937">
            <v>45696</v>
          </cell>
          <cell r="C1937" t="str">
            <v>VENTAS MOSTRADOR</v>
          </cell>
          <cell r="F1937">
            <v>45696</v>
          </cell>
          <cell r="G1937">
            <v>45696</v>
          </cell>
          <cell r="H1937">
            <v>0</v>
          </cell>
          <cell r="O1937">
            <v>20100</v>
          </cell>
        </row>
        <row r="1938">
          <cell r="A1938">
            <v>45696</v>
          </cell>
          <cell r="C1938" t="str">
            <v>VENTAS MOSTRADOR</v>
          </cell>
          <cell r="F1938">
            <v>45696</v>
          </cell>
          <cell r="G1938">
            <v>45696</v>
          </cell>
          <cell r="H1938">
            <v>0</v>
          </cell>
          <cell r="O1938">
            <v>21000</v>
          </cell>
        </row>
        <row r="1939">
          <cell r="A1939">
            <v>45696</v>
          </cell>
          <cell r="C1939" t="str">
            <v>VENTAS MOSTRADOR</v>
          </cell>
          <cell r="F1939">
            <v>45696</v>
          </cell>
          <cell r="G1939">
            <v>45696</v>
          </cell>
          <cell r="H1939">
            <v>0</v>
          </cell>
          <cell r="O1939">
            <v>24544</v>
          </cell>
        </row>
        <row r="1940">
          <cell r="A1940">
            <v>45696</v>
          </cell>
          <cell r="C1940" t="str">
            <v>VENTAS MOSTRADOR</v>
          </cell>
          <cell r="F1940">
            <v>45696</v>
          </cell>
          <cell r="G1940">
            <v>45696</v>
          </cell>
          <cell r="H1940">
            <v>0</v>
          </cell>
          <cell r="O1940">
            <v>25650</v>
          </cell>
        </row>
        <row r="1941">
          <cell r="A1941">
            <v>45696</v>
          </cell>
          <cell r="C1941" t="str">
            <v>VENTAS MOSTRADOR</v>
          </cell>
          <cell r="F1941">
            <v>45696</v>
          </cell>
          <cell r="G1941">
            <v>45696</v>
          </cell>
          <cell r="H1941">
            <v>0</v>
          </cell>
          <cell r="O1941">
            <v>25830</v>
          </cell>
        </row>
        <row r="1942">
          <cell r="A1942">
            <v>45696</v>
          </cell>
          <cell r="C1942" t="str">
            <v>VENTAS MOSTRADOR</v>
          </cell>
          <cell r="F1942">
            <v>45696</v>
          </cell>
          <cell r="G1942">
            <v>45696</v>
          </cell>
          <cell r="H1942">
            <v>0</v>
          </cell>
          <cell r="O1942">
            <v>26000</v>
          </cell>
        </row>
        <row r="1943">
          <cell r="A1943">
            <v>45696</v>
          </cell>
          <cell r="C1943" t="str">
            <v>VENTAS MOSTRADOR</v>
          </cell>
          <cell r="F1943">
            <v>45696</v>
          </cell>
          <cell r="G1943">
            <v>45696</v>
          </cell>
          <cell r="H1943">
            <v>0</v>
          </cell>
          <cell r="O1943">
            <v>26156</v>
          </cell>
        </row>
        <row r="1944">
          <cell r="A1944">
            <v>45696</v>
          </cell>
          <cell r="C1944" t="str">
            <v>VENTAS MOSTRADOR</v>
          </cell>
          <cell r="F1944">
            <v>45696</v>
          </cell>
          <cell r="G1944">
            <v>45696</v>
          </cell>
          <cell r="H1944">
            <v>0</v>
          </cell>
          <cell r="O1944">
            <v>29000</v>
          </cell>
        </row>
        <row r="1945">
          <cell r="A1945">
            <v>45696</v>
          </cell>
          <cell r="C1945" t="str">
            <v>VENTAS MOSTRADOR</v>
          </cell>
          <cell r="F1945">
            <v>45696</v>
          </cell>
          <cell r="G1945">
            <v>45696</v>
          </cell>
          <cell r="H1945">
            <v>0</v>
          </cell>
          <cell r="O1945">
            <v>39000</v>
          </cell>
        </row>
        <row r="1946">
          <cell r="A1946">
            <v>45696</v>
          </cell>
          <cell r="C1946" t="str">
            <v>VENTAS MOSTRADOR</v>
          </cell>
          <cell r="F1946">
            <v>45696</v>
          </cell>
          <cell r="G1946">
            <v>45696</v>
          </cell>
          <cell r="H1946">
            <v>0</v>
          </cell>
          <cell r="O1946">
            <v>39000</v>
          </cell>
        </row>
        <row r="1947">
          <cell r="A1947">
            <v>45696</v>
          </cell>
          <cell r="C1947" t="str">
            <v>VENTAS MOSTRADOR</v>
          </cell>
          <cell r="F1947">
            <v>45696</v>
          </cell>
          <cell r="G1947">
            <v>45696</v>
          </cell>
          <cell r="H1947">
            <v>0</v>
          </cell>
          <cell r="O1947">
            <v>49548</v>
          </cell>
        </row>
        <row r="1948">
          <cell r="A1948">
            <v>45696</v>
          </cell>
          <cell r="C1948" t="str">
            <v>VENTAS MOSTRADOR</v>
          </cell>
          <cell r="F1948">
            <v>45696</v>
          </cell>
          <cell r="G1948">
            <v>45696</v>
          </cell>
          <cell r="H1948">
            <v>0</v>
          </cell>
          <cell r="O1948">
            <v>52000</v>
          </cell>
        </row>
        <row r="1949">
          <cell r="A1949">
            <v>45696</v>
          </cell>
          <cell r="C1949" t="str">
            <v>VENTAS MOSTRADOR</v>
          </cell>
          <cell r="F1949">
            <v>45696</v>
          </cell>
          <cell r="G1949">
            <v>45696</v>
          </cell>
          <cell r="H1949">
            <v>0</v>
          </cell>
          <cell r="O1949">
            <v>54000</v>
          </cell>
        </row>
        <row r="1950">
          <cell r="A1950">
            <v>45696</v>
          </cell>
          <cell r="C1950" t="str">
            <v>VENTAS MOSTRADOR</v>
          </cell>
          <cell r="F1950">
            <v>45696</v>
          </cell>
          <cell r="G1950">
            <v>45696</v>
          </cell>
          <cell r="H1950">
            <v>-7</v>
          </cell>
          <cell r="O1950">
            <v>73850</v>
          </cell>
        </row>
        <row r="1951">
          <cell r="A1951">
            <v>45696</v>
          </cell>
          <cell r="C1951" t="str">
            <v>VENTAS MOSTRADOR</v>
          </cell>
          <cell r="F1951">
            <v>45696</v>
          </cell>
          <cell r="G1951">
            <v>45696</v>
          </cell>
          <cell r="H1951">
            <v>-6</v>
          </cell>
          <cell r="O1951">
            <v>74552</v>
          </cell>
        </row>
        <row r="1952">
          <cell r="A1952">
            <v>45696</v>
          </cell>
          <cell r="C1952" t="str">
            <v>VENTAS MOSTRADOR</v>
          </cell>
          <cell r="F1952">
            <v>45696</v>
          </cell>
          <cell r="G1952">
            <v>45696</v>
          </cell>
          <cell r="H1952">
            <v>23</v>
          </cell>
          <cell r="O1952">
            <v>96000</v>
          </cell>
        </row>
        <row r="1953">
          <cell r="A1953">
            <v>45696</v>
          </cell>
          <cell r="C1953" t="str">
            <v>VENTAS MOSTRADOR</v>
          </cell>
          <cell r="F1953">
            <v>45696</v>
          </cell>
          <cell r="G1953">
            <v>45696</v>
          </cell>
          <cell r="H1953">
            <v>5</v>
          </cell>
          <cell r="O1953">
            <v>96668</v>
          </cell>
        </row>
        <row r="1954">
          <cell r="A1954">
            <v>45696</v>
          </cell>
          <cell r="C1954" t="str">
            <v>VENTAS MOSTRADOR</v>
          </cell>
          <cell r="F1954">
            <v>45696</v>
          </cell>
          <cell r="G1954">
            <v>45696</v>
          </cell>
          <cell r="H1954">
            <v>-3</v>
          </cell>
          <cell r="O1954">
            <v>124320</v>
          </cell>
        </row>
        <row r="1955">
          <cell r="A1955">
            <v>45696</v>
          </cell>
          <cell r="C1955" t="str">
            <v>VENTAS MOSTRADOR</v>
          </cell>
          <cell r="F1955">
            <v>45696</v>
          </cell>
          <cell r="G1955">
            <v>45696</v>
          </cell>
          <cell r="H1955">
            <v>-5</v>
          </cell>
          <cell r="O1955">
            <v>126378</v>
          </cell>
        </row>
        <row r="1956">
          <cell r="A1956">
            <v>45696</v>
          </cell>
          <cell r="C1956" t="str">
            <v>VENTAS MOSTRADOR</v>
          </cell>
          <cell r="F1956">
            <v>45696</v>
          </cell>
          <cell r="G1956">
            <v>45696</v>
          </cell>
          <cell r="H1956">
            <v>-14</v>
          </cell>
          <cell r="O1956">
            <v>165550</v>
          </cell>
        </row>
        <row r="1957">
          <cell r="A1957">
            <v>45696</v>
          </cell>
          <cell r="C1957" t="str">
            <v>VENTAS MOSTRADOR</v>
          </cell>
          <cell r="F1957">
            <v>45696</v>
          </cell>
          <cell r="G1957">
            <v>45696</v>
          </cell>
          <cell r="H1957">
            <v>0</v>
          </cell>
          <cell r="O1957">
            <v>179420</v>
          </cell>
        </row>
        <row r="1958">
          <cell r="A1958">
            <v>45696</v>
          </cell>
          <cell r="C1958" t="str">
            <v>VENTAS MOSTRADOR</v>
          </cell>
          <cell r="F1958">
            <v>45696</v>
          </cell>
          <cell r="G1958">
            <v>45696</v>
          </cell>
          <cell r="H1958">
            <v>-1</v>
          </cell>
          <cell r="O1958">
            <v>212750</v>
          </cell>
        </row>
        <row r="1959">
          <cell r="A1959">
            <v>45696</v>
          </cell>
          <cell r="C1959" t="str">
            <v>VENTAS MOSTRADOR</v>
          </cell>
          <cell r="F1959">
            <v>45696</v>
          </cell>
          <cell r="G1959">
            <v>45696</v>
          </cell>
          <cell r="H1959">
            <v>-2</v>
          </cell>
          <cell r="O1959">
            <v>266320</v>
          </cell>
        </row>
        <row r="1960">
          <cell r="A1960">
            <v>45696</v>
          </cell>
          <cell r="C1960" t="str">
            <v>VENTAS MOSTRADOR</v>
          </cell>
          <cell r="F1960">
            <v>45696</v>
          </cell>
          <cell r="G1960">
            <v>45696</v>
          </cell>
          <cell r="H1960">
            <v>-3</v>
          </cell>
          <cell r="O1960">
            <v>297850</v>
          </cell>
        </row>
        <row r="1961">
          <cell r="A1961">
            <v>45696</v>
          </cell>
          <cell r="C1961" t="str">
            <v>VENTAS MOSTRADOR</v>
          </cell>
          <cell r="F1961">
            <v>45696</v>
          </cell>
          <cell r="G1961">
            <v>45696</v>
          </cell>
          <cell r="H1961">
            <v>-4</v>
          </cell>
          <cell r="O1961">
            <v>425500</v>
          </cell>
        </row>
        <row r="1962">
          <cell r="A1962">
            <v>45696</v>
          </cell>
          <cell r="C1962" t="str">
            <v>VENTAS MOSTRADOR</v>
          </cell>
          <cell r="F1962">
            <v>45696</v>
          </cell>
          <cell r="G1962">
            <v>45696</v>
          </cell>
          <cell r="H1962">
            <v>-5</v>
          </cell>
          <cell r="O1962">
            <v>654410</v>
          </cell>
        </row>
        <row r="1963">
          <cell r="A1963">
            <v>45696</v>
          </cell>
          <cell r="C1963" t="str">
            <v>EL IMPERIO DEL CERDO PREMIUM S.A.S</v>
          </cell>
          <cell r="F1963">
            <v>45696</v>
          </cell>
          <cell r="G1963">
            <v>45704</v>
          </cell>
          <cell r="H1963">
            <v>-6</v>
          </cell>
          <cell r="O1963">
            <v>1900000</v>
          </cell>
        </row>
        <row r="1964">
          <cell r="A1964">
            <v>45696</v>
          </cell>
          <cell r="C1964" t="str">
            <v>SEXTO RESTAURANTES SAS</v>
          </cell>
          <cell r="F1964">
            <v>45695</v>
          </cell>
          <cell r="G1964">
            <v>45696</v>
          </cell>
          <cell r="H1964">
            <v>2</v>
          </cell>
          <cell r="O1964">
            <v>154980</v>
          </cell>
        </row>
        <row r="1965">
          <cell r="A1965">
            <v>45696</v>
          </cell>
          <cell r="C1965" t="str">
            <v>FELIPE BECERRA ZAPATA</v>
          </cell>
          <cell r="F1965">
            <v>45696</v>
          </cell>
          <cell r="G1965">
            <v>45697</v>
          </cell>
          <cell r="H1965">
            <v>1</v>
          </cell>
          <cell r="O1965">
            <v>332200</v>
          </cell>
        </row>
        <row r="1966">
          <cell r="A1966">
            <v>45696</v>
          </cell>
          <cell r="C1966" t="str">
            <v>INVERSIONES TRES MILAGROS SAS</v>
          </cell>
          <cell r="F1966">
            <v>45693</v>
          </cell>
          <cell r="G1966">
            <v>45694</v>
          </cell>
          <cell r="H1966">
            <v>4</v>
          </cell>
          <cell r="O1966">
            <v>475300</v>
          </cell>
        </row>
        <row r="1967">
          <cell r="A1967">
            <v>45696</v>
          </cell>
          <cell r="C1967" t="str">
            <v>EL IMPERIO DEL CERDO PREMIUM S.A.S</v>
          </cell>
          <cell r="F1967">
            <v>45696</v>
          </cell>
          <cell r="G1967">
            <v>45704</v>
          </cell>
          <cell r="H1967">
            <v>-6</v>
          </cell>
          <cell r="O1967">
            <v>2241400</v>
          </cell>
        </row>
        <row r="1968">
          <cell r="A1968">
            <v>45696</v>
          </cell>
          <cell r="C1968" t="str">
            <v>CHORIZOS Y EMBUTIDOS SANTARROSANOS S.A.S.</v>
          </cell>
          <cell r="F1968">
            <v>45664</v>
          </cell>
          <cell r="G1968">
            <v>45672</v>
          </cell>
          <cell r="H1968">
            <v>26</v>
          </cell>
          <cell r="O1968">
            <v>4651500</v>
          </cell>
        </row>
        <row r="1969">
          <cell r="A1969">
            <v>45696</v>
          </cell>
          <cell r="C1969" t="str">
            <v>VENTAS MOSTRADOR</v>
          </cell>
          <cell r="F1969">
            <v>45696</v>
          </cell>
          <cell r="G1969">
            <v>45696</v>
          </cell>
          <cell r="H1969">
            <v>0</v>
          </cell>
          <cell r="O1969">
            <v>817204</v>
          </cell>
        </row>
        <row r="1970">
          <cell r="A1970">
            <v>45696</v>
          </cell>
          <cell r="C1970" t="str">
            <v>VENTAS MOSTRADOR</v>
          </cell>
          <cell r="F1970">
            <v>45696</v>
          </cell>
          <cell r="G1970">
            <v>45696</v>
          </cell>
          <cell r="H1970">
            <v>0</v>
          </cell>
          <cell r="O1970">
            <v>1125172</v>
          </cell>
        </row>
        <row r="1971">
          <cell r="A1971">
            <v>45697</v>
          </cell>
          <cell r="C1971" t="str">
            <v>VENTAS MOSTRADOR</v>
          </cell>
          <cell r="F1971">
            <v>45697</v>
          </cell>
          <cell r="G1971">
            <v>45697</v>
          </cell>
          <cell r="H1971">
            <v>0</v>
          </cell>
          <cell r="O1971">
            <v>7000</v>
          </cell>
        </row>
        <row r="1972">
          <cell r="A1972">
            <v>45697</v>
          </cell>
          <cell r="C1972" t="str">
            <v>VENTAS MOSTRADOR</v>
          </cell>
          <cell r="F1972">
            <v>45697</v>
          </cell>
          <cell r="G1972">
            <v>45697</v>
          </cell>
          <cell r="H1972">
            <v>0</v>
          </cell>
          <cell r="O1972">
            <v>10400</v>
          </cell>
        </row>
        <row r="1973">
          <cell r="A1973">
            <v>45697</v>
          </cell>
          <cell r="C1973" t="str">
            <v>VENTAS MOSTRADOR</v>
          </cell>
          <cell r="F1973">
            <v>45697</v>
          </cell>
          <cell r="G1973">
            <v>45697</v>
          </cell>
          <cell r="H1973">
            <v>0</v>
          </cell>
          <cell r="O1973">
            <v>11860</v>
          </cell>
        </row>
        <row r="1974">
          <cell r="A1974">
            <v>45697</v>
          </cell>
          <cell r="C1974" t="str">
            <v>VENTAS MOSTRADOR</v>
          </cell>
          <cell r="F1974">
            <v>45697</v>
          </cell>
          <cell r="G1974">
            <v>45697</v>
          </cell>
          <cell r="H1974">
            <v>0</v>
          </cell>
          <cell r="O1974">
            <v>12510</v>
          </cell>
        </row>
        <row r="1975">
          <cell r="A1975">
            <v>45697</v>
          </cell>
          <cell r="C1975" t="str">
            <v>VENTAS MOSTRADOR</v>
          </cell>
          <cell r="F1975">
            <v>45697</v>
          </cell>
          <cell r="G1975">
            <v>45697</v>
          </cell>
          <cell r="H1975">
            <v>0</v>
          </cell>
          <cell r="O1975">
            <v>13800</v>
          </cell>
        </row>
        <row r="1976">
          <cell r="A1976">
            <v>45697</v>
          </cell>
          <cell r="C1976" t="str">
            <v>VENTAS MOSTRADOR</v>
          </cell>
          <cell r="F1976">
            <v>45697</v>
          </cell>
          <cell r="G1976">
            <v>45697</v>
          </cell>
          <cell r="H1976">
            <v>0</v>
          </cell>
          <cell r="O1976">
            <v>15132</v>
          </cell>
        </row>
        <row r="1977">
          <cell r="A1977">
            <v>45697</v>
          </cell>
          <cell r="C1977" t="str">
            <v>VENTAS MOSTRADOR</v>
          </cell>
          <cell r="F1977">
            <v>45697</v>
          </cell>
          <cell r="G1977">
            <v>45697</v>
          </cell>
          <cell r="H1977">
            <v>0</v>
          </cell>
          <cell r="O1977">
            <v>18845</v>
          </cell>
        </row>
        <row r="1978">
          <cell r="A1978">
            <v>45697</v>
          </cell>
          <cell r="C1978" t="str">
            <v>VENTAS MOSTRADOR</v>
          </cell>
          <cell r="F1978">
            <v>45697</v>
          </cell>
          <cell r="G1978">
            <v>45697</v>
          </cell>
          <cell r="H1978">
            <v>0</v>
          </cell>
          <cell r="O1978">
            <v>19000</v>
          </cell>
        </row>
        <row r="1979">
          <cell r="A1979">
            <v>45697</v>
          </cell>
          <cell r="C1979" t="str">
            <v>VENTAS MOSTRADOR</v>
          </cell>
          <cell r="F1979">
            <v>45697</v>
          </cell>
          <cell r="G1979">
            <v>45697</v>
          </cell>
          <cell r="H1979">
            <v>0</v>
          </cell>
          <cell r="O1979">
            <v>24000</v>
          </cell>
        </row>
        <row r="1980">
          <cell r="A1980">
            <v>45697</v>
          </cell>
          <cell r="C1980" t="str">
            <v>VENTAS MOSTRADOR</v>
          </cell>
          <cell r="F1980">
            <v>45697</v>
          </cell>
          <cell r="G1980">
            <v>45697</v>
          </cell>
          <cell r="H1980">
            <v>0</v>
          </cell>
          <cell r="O1980">
            <v>24352</v>
          </cell>
        </row>
        <row r="1981">
          <cell r="A1981">
            <v>45697</v>
          </cell>
          <cell r="C1981" t="str">
            <v>VENTAS MOSTRADOR</v>
          </cell>
          <cell r="F1981">
            <v>45697</v>
          </cell>
          <cell r="G1981">
            <v>45697</v>
          </cell>
          <cell r="H1981">
            <v>0</v>
          </cell>
          <cell r="O1981">
            <v>24745</v>
          </cell>
        </row>
        <row r="1982">
          <cell r="A1982">
            <v>45697</v>
          </cell>
          <cell r="C1982" t="str">
            <v>VENTAS MOSTRADOR</v>
          </cell>
          <cell r="F1982">
            <v>45697</v>
          </cell>
          <cell r="G1982">
            <v>45697</v>
          </cell>
          <cell r="H1982">
            <v>0</v>
          </cell>
          <cell r="O1982">
            <v>24960</v>
          </cell>
        </row>
        <row r="1983">
          <cell r="A1983">
            <v>45697</v>
          </cell>
          <cell r="C1983" t="str">
            <v>VENTAS MOSTRADOR</v>
          </cell>
          <cell r="F1983">
            <v>45697</v>
          </cell>
          <cell r="G1983">
            <v>45697</v>
          </cell>
          <cell r="H1983">
            <v>0</v>
          </cell>
          <cell r="O1983">
            <v>26432</v>
          </cell>
        </row>
        <row r="1984">
          <cell r="A1984">
            <v>45697</v>
          </cell>
          <cell r="C1984" t="str">
            <v>VENTAS MOSTRADOR</v>
          </cell>
          <cell r="F1984">
            <v>45697</v>
          </cell>
          <cell r="G1984">
            <v>45697</v>
          </cell>
          <cell r="H1984">
            <v>0</v>
          </cell>
          <cell r="O1984">
            <v>26870</v>
          </cell>
        </row>
        <row r="1985">
          <cell r="A1985">
            <v>45697</v>
          </cell>
          <cell r="C1985" t="str">
            <v>VENTAS MOSTRADOR</v>
          </cell>
          <cell r="F1985">
            <v>45697</v>
          </cell>
          <cell r="G1985">
            <v>45697</v>
          </cell>
          <cell r="H1985">
            <v>0</v>
          </cell>
          <cell r="O1985">
            <v>32910</v>
          </cell>
        </row>
        <row r="1986">
          <cell r="A1986">
            <v>45697</v>
          </cell>
          <cell r="C1986" t="str">
            <v>VENTAS MOSTRADOR</v>
          </cell>
          <cell r="F1986">
            <v>45697</v>
          </cell>
          <cell r="G1986">
            <v>45697</v>
          </cell>
          <cell r="H1986">
            <v>0</v>
          </cell>
          <cell r="O1986">
            <v>37000</v>
          </cell>
        </row>
        <row r="1987">
          <cell r="A1987">
            <v>45697</v>
          </cell>
          <cell r="C1987" t="str">
            <v>VENTAS MOSTRADOR</v>
          </cell>
          <cell r="F1987">
            <v>45697</v>
          </cell>
          <cell r="G1987">
            <v>45697</v>
          </cell>
          <cell r="H1987">
            <v>0</v>
          </cell>
          <cell r="O1987">
            <v>38536</v>
          </cell>
        </row>
        <row r="1988">
          <cell r="A1988">
            <v>45697</v>
          </cell>
          <cell r="C1988" t="str">
            <v>VENTAS MOSTRADOR</v>
          </cell>
          <cell r="F1988">
            <v>45697</v>
          </cell>
          <cell r="G1988">
            <v>45697</v>
          </cell>
          <cell r="H1988">
            <v>0</v>
          </cell>
          <cell r="O1988">
            <v>38700</v>
          </cell>
        </row>
        <row r="1989">
          <cell r="A1989">
            <v>45697</v>
          </cell>
          <cell r="C1989" t="str">
            <v>VENTAS MOSTRADOR</v>
          </cell>
          <cell r="F1989">
            <v>45697</v>
          </cell>
          <cell r="G1989">
            <v>45697</v>
          </cell>
          <cell r="H1989">
            <v>0</v>
          </cell>
          <cell r="O1989">
            <v>43444</v>
          </cell>
        </row>
        <row r="1990">
          <cell r="A1990">
            <v>45697</v>
          </cell>
          <cell r="C1990" t="str">
            <v>VENTAS MOSTRADOR</v>
          </cell>
          <cell r="F1990">
            <v>45697</v>
          </cell>
          <cell r="G1990">
            <v>45697</v>
          </cell>
          <cell r="H1990">
            <v>0</v>
          </cell>
          <cell r="O1990">
            <v>48100</v>
          </cell>
        </row>
        <row r="1991">
          <cell r="A1991">
            <v>45697</v>
          </cell>
          <cell r="C1991" t="str">
            <v>VENTAS MOSTRADOR</v>
          </cell>
          <cell r="F1991">
            <v>45697</v>
          </cell>
          <cell r="G1991">
            <v>45697</v>
          </cell>
          <cell r="H1991">
            <v>0</v>
          </cell>
          <cell r="O1991">
            <v>49680</v>
          </cell>
        </row>
        <row r="1992">
          <cell r="A1992">
            <v>45697</v>
          </cell>
          <cell r="C1992" t="str">
            <v>VENTAS MOSTRADOR</v>
          </cell>
          <cell r="F1992">
            <v>45697</v>
          </cell>
          <cell r="G1992">
            <v>45697</v>
          </cell>
          <cell r="H1992">
            <v>0</v>
          </cell>
          <cell r="O1992">
            <v>55072</v>
          </cell>
        </row>
        <row r="1993">
          <cell r="A1993">
            <v>45697</v>
          </cell>
          <cell r="C1993" t="str">
            <v>VENTAS MOSTRADOR</v>
          </cell>
          <cell r="F1993">
            <v>45697</v>
          </cell>
          <cell r="G1993">
            <v>45697</v>
          </cell>
          <cell r="H1993">
            <v>0</v>
          </cell>
          <cell r="O1993">
            <v>59000</v>
          </cell>
        </row>
        <row r="1994">
          <cell r="A1994">
            <v>45697</v>
          </cell>
          <cell r="C1994" t="str">
            <v>VENTAS MOSTRADOR</v>
          </cell>
          <cell r="F1994">
            <v>45697</v>
          </cell>
          <cell r="G1994">
            <v>45697</v>
          </cell>
          <cell r="H1994">
            <v>0</v>
          </cell>
          <cell r="O1994">
            <v>62352</v>
          </cell>
        </row>
        <row r="1995">
          <cell r="A1995">
            <v>45697</v>
          </cell>
          <cell r="C1995" t="str">
            <v>VENTAS MOSTRADOR</v>
          </cell>
          <cell r="F1995">
            <v>45697</v>
          </cell>
          <cell r="G1995">
            <v>45697</v>
          </cell>
          <cell r="H1995">
            <v>0</v>
          </cell>
          <cell r="O1995">
            <v>84408</v>
          </cell>
        </row>
        <row r="1996">
          <cell r="A1996">
            <v>45697</v>
          </cell>
          <cell r="C1996" t="str">
            <v>VENTAS MOSTRADOR</v>
          </cell>
          <cell r="F1996">
            <v>45697</v>
          </cell>
          <cell r="G1996">
            <v>45697</v>
          </cell>
          <cell r="H1996">
            <v>0</v>
          </cell>
          <cell r="O1996">
            <v>155264</v>
          </cell>
        </row>
        <row r="1997">
          <cell r="A1997">
            <v>45697</v>
          </cell>
          <cell r="C1997" t="str">
            <v>VENTAS MOSTRADOR</v>
          </cell>
          <cell r="F1997">
            <v>45697</v>
          </cell>
          <cell r="G1997">
            <v>45697</v>
          </cell>
          <cell r="H1997">
            <v>0</v>
          </cell>
          <cell r="O1997">
            <v>226934</v>
          </cell>
        </row>
        <row r="1998">
          <cell r="A1998">
            <v>45697</v>
          </cell>
          <cell r="C1998" t="str">
            <v>VENTAS MOSTRADOR</v>
          </cell>
          <cell r="F1998">
            <v>45697</v>
          </cell>
          <cell r="G1998">
            <v>45697</v>
          </cell>
          <cell r="H1998">
            <v>0</v>
          </cell>
          <cell r="O1998">
            <v>382950</v>
          </cell>
        </row>
        <row r="1999">
          <cell r="A1999">
            <v>45697</v>
          </cell>
          <cell r="C1999" t="str">
            <v>VENTAS MOSTRADOR</v>
          </cell>
          <cell r="F1999">
            <v>45697</v>
          </cell>
          <cell r="G1999">
            <v>45697</v>
          </cell>
          <cell r="H1999">
            <v>0</v>
          </cell>
          <cell r="O1999">
            <v>851000</v>
          </cell>
        </row>
        <row r="2000">
          <cell r="A2000">
            <v>45697</v>
          </cell>
          <cell r="C2000" t="str">
            <v>ADRIANA  BERMUDEZ RAMIREZ</v>
          </cell>
          <cell r="F2000">
            <v>45696</v>
          </cell>
          <cell r="G2000">
            <v>45704</v>
          </cell>
          <cell r="H2000">
            <v>-6</v>
          </cell>
          <cell r="O2000">
            <v>1696600</v>
          </cell>
        </row>
        <row r="2001">
          <cell r="A2001">
            <v>45697</v>
          </cell>
          <cell r="C2001" t="str">
            <v>VENTAS MOSTRADOR</v>
          </cell>
          <cell r="F2001">
            <v>45697</v>
          </cell>
          <cell r="G2001">
            <v>45697</v>
          </cell>
          <cell r="H2001">
            <v>0</v>
          </cell>
          <cell r="O2001">
            <v>2209165</v>
          </cell>
        </row>
        <row r="2002">
          <cell r="A2002">
            <v>45697</v>
          </cell>
          <cell r="C2002" t="str">
            <v>VENTAS MOSTRADOR</v>
          </cell>
          <cell r="F2002">
            <v>45697</v>
          </cell>
          <cell r="G2002">
            <v>45697</v>
          </cell>
          <cell r="H2002">
            <v>0</v>
          </cell>
          <cell r="O2002">
            <v>1897590</v>
          </cell>
        </row>
        <row r="2003">
          <cell r="A2003">
            <v>45698</v>
          </cell>
          <cell r="C2003" t="str">
            <v>VENTAS MOSTRADOR</v>
          </cell>
          <cell r="F2003">
            <v>45698</v>
          </cell>
          <cell r="G2003">
            <v>45698</v>
          </cell>
          <cell r="H2003">
            <v>0</v>
          </cell>
          <cell r="O2003">
            <v>10740</v>
          </cell>
        </row>
        <row r="2004">
          <cell r="A2004">
            <v>45698</v>
          </cell>
          <cell r="C2004" t="str">
            <v>VENTAS MOSTRADOR</v>
          </cell>
          <cell r="F2004">
            <v>45698</v>
          </cell>
          <cell r="G2004">
            <v>45698</v>
          </cell>
          <cell r="H2004">
            <v>0</v>
          </cell>
          <cell r="O2004">
            <v>10830</v>
          </cell>
        </row>
        <row r="2005">
          <cell r="A2005">
            <v>45698</v>
          </cell>
          <cell r="C2005" t="str">
            <v>VENTAS MOSTRADOR</v>
          </cell>
          <cell r="F2005">
            <v>45698</v>
          </cell>
          <cell r="G2005">
            <v>45698</v>
          </cell>
          <cell r="H2005">
            <v>0</v>
          </cell>
          <cell r="O2005">
            <v>13000</v>
          </cell>
        </row>
        <row r="2006">
          <cell r="A2006">
            <v>45698</v>
          </cell>
          <cell r="C2006" t="str">
            <v>VENTAS MOSTRADOR</v>
          </cell>
          <cell r="F2006">
            <v>45698</v>
          </cell>
          <cell r="G2006">
            <v>45698</v>
          </cell>
          <cell r="H2006">
            <v>0</v>
          </cell>
          <cell r="O2006">
            <v>13080</v>
          </cell>
        </row>
        <row r="2007">
          <cell r="A2007">
            <v>45698</v>
          </cell>
          <cell r="C2007" t="str">
            <v>VENTAS MOSTRADOR</v>
          </cell>
          <cell r="F2007">
            <v>45698</v>
          </cell>
          <cell r="G2007">
            <v>45698</v>
          </cell>
          <cell r="H2007">
            <v>0</v>
          </cell>
          <cell r="O2007">
            <v>14200</v>
          </cell>
        </row>
        <row r="2008">
          <cell r="A2008">
            <v>45698</v>
          </cell>
          <cell r="C2008" t="str">
            <v>VENTAS MOSTRADOR</v>
          </cell>
          <cell r="F2008">
            <v>45698</v>
          </cell>
          <cell r="G2008">
            <v>45698</v>
          </cell>
          <cell r="H2008">
            <v>0</v>
          </cell>
          <cell r="O2008">
            <v>14600</v>
          </cell>
        </row>
        <row r="2009">
          <cell r="A2009">
            <v>45698</v>
          </cell>
          <cell r="C2009" t="str">
            <v>VENTAS MOSTRADOR</v>
          </cell>
          <cell r="F2009">
            <v>45698</v>
          </cell>
          <cell r="G2009">
            <v>45698</v>
          </cell>
          <cell r="H2009">
            <v>0</v>
          </cell>
          <cell r="O2009">
            <v>15080</v>
          </cell>
        </row>
        <row r="2010">
          <cell r="A2010">
            <v>45698</v>
          </cell>
          <cell r="C2010" t="str">
            <v>VENTAS MOSTRADOR</v>
          </cell>
          <cell r="F2010">
            <v>45698</v>
          </cell>
          <cell r="G2010">
            <v>45698</v>
          </cell>
          <cell r="H2010">
            <v>0</v>
          </cell>
          <cell r="O2010">
            <v>16950</v>
          </cell>
        </row>
        <row r="2011">
          <cell r="A2011">
            <v>45698</v>
          </cell>
          <cell r="C2011" t="str">
            <v>VENTAS MOSTRADOR</v>
          </cell>
          <cell r="F2011">
            <v>45698</v>
          </cell>
          <cell r="G2011">
            <v>45698</v>
          </cell>
          <cell r="H2011">
            <v>0</v>
          </cell>
          <cell r="O2011">
            <v>17200</v>
          </cell>
        </row>
        <row r="2012">
          <cell r="A2012">
            <v>45698</v>
          </cell>
          <cell r="C2012" t="str">
            <v>VENTAS MOSTRADOR</v>
          </cell>
          <cell r="F2012">
            <v>45698</v>
          </cell>
          <cell r="G2012">
            <v>45698</v>
          </cell>
          <cell r="H2012">
            <v>0</v>
          </cell>
          <cell r="O2012">
            <v>21090</v>
          </cell>
        </row>
        <row r="2013">
          <cell r="A2013">
            <v>45698</v>
          </cell>
          <cell r="C2013" t="str">
            <v>VENTAS MOSTRADOR</v>
          </cell>
          <cell r="F2013">
            <v>45698</v>
          </cell>
          <cell r="G2013">
            <v>45698</v>
          </cell>
          <cell r="H2013">
            <v>0</v>
          </cell>
          <cell r="O2013">
            <v>25740</v>
          </cell>
        </row>
        <row r="2014">
          <cell r="A2014">
            <v>45698</v>
          </cell>
          <cell r="C2014" t="str">
            <v>VENTAS MOSTRADOR</v>
          </cell>
          <cell r="F2014">
            <v>45698</v>
          </cell>
          <cell r="G2014">
            <v>45698</v>
          </cell>
          <cell r="H2014">
            <v>0</v>
          </cell>
          <cell r="O2014">
            <v>30008</v>
          </cell>
        </row>
        <row r="2015">
          <cell r="A2015">
            <v>45698</v>
          </cell>
          <cell r="C2015" t="str">
            <v>VENTAS MOSTRADOR</v>
          </cell>
          <cell r="F2015">
            <v>45698</v>
          </cell>
          <cell r="G2015">
            <v>45698</v>
          </cell>
          <cell r="H2015">
            <v>0</v>
          </cell>
          <cell r="O2015">
            <v>32400</v>
          </cell>
        </row>
        <row r="2016">
          <cell r="A2016">
            <v>45698</v>
          </cell>
          <cell r="C2016" t="str">
            <v>VENTAS MOSTRADOR</v>
          </cell>
          <cell r="F2016">
            <v>45698</v>
          </cell>
          <cell r="G2016">
            <v>45698</v>
          </cell>
          <cell r="H2016">
            <v>0</v>
          </cell>
          <cell r="O2016">
            <v>46180</v>
          </cell>
        </row>
        <row r="2017">
          <cell r="A2017">
            <v>45698</v>
          </cell>
          <cell r="C2017" t="str">
            <v>VENTAS MOSTRADOR</v>
          </cell>
          <cell r="F2017">
            <v>45698</v>
          </cell>
          <cell r="G2017">
            <v>45698</v>
          </cell>
          <cell r="H2017">
            <v>0</v>
          </cell>
          <cell r="O2017">
            <v>80000</v>
          </cell>
        </row>
        <row r="2018">
          <cell r="A2018">
            <v>45698</v>
          </cell>
          <cell r="C2018" t="str">
            <v>VENTAS MOSTRADOR</v>
          </cell>
          <cell r="F2018">
            <v>45698</v>
          </cell>
          <cell r="G2018">
            <v>45698</v>
          </cell>
          <cell r="H2018">
            <v>0</v>
          </cell>
          <cell r="O2018">
            <v>80155</v>
          </cell>
        </row>
        <row r="2019">
          <cell r="A2019">
            <v>45698</v>
          </cell>
          <cell r="C2019" t="str">
            <v>VENTAS MOSTRADOR</v>
          </cell>
          <cell r="F2019">
            <v>45698</v>
          </cell>
          <cell r="G2019">
            <v>45698</v>
          </cell>
          <cell r="H2019">
            <v>0</v>
          </cell>
          <cell r="O2019">
            <v>97930</v>
          </cell>
        </row>
        <row r="2020">
          <cell r="A2020">
            <v>45698</v>
          </cell>
          <cell r="C2020" t="str">
            <v>VENTAS MOSTRADOR</v>
          </cell>
          <cell r="F2020">
            <v>45698</v>
          </cell>
          <cell r="G2020">
            <v>45698</v>
          </cell>
          <cell r="H2020">
            <v>0</v>
          </cell>
          <cell r="O2020">
            <v>121533</v>
          </cell>
        </row>
        <row r="2021">
          <cell r="A2021">
            <v>45698</v>
          </cell>
          <cell r="C2021" t="str">
            <v>VENTAS MOSTRADOR</v>
          </cell>
          <cell r="F2021">
            <v>45698</v>
          </cell>
          <cell r="G2021">
            <v>45698</v>
          </cell>
          <cell r="H2021">
            <v>0</v>
          </cell>
          <cell r="O2021">
            <v>164800</v>
          </cell>
        </row>
        <row r="2022">
          <cell r="A2022">
            <v>45698</v>
          </cell>
          <cell r="C2022" t="str">
            <v>VENTAS MOSTRADOR</v>
          </cell>
          <cell r="F2022">
            <v>45698</v>
          </cell>
          <cell r="G2022">
            <v>45698</v>
          </cell>
          <cell r="H2022">
            <v>0</v>
          </cell>
          <cell r="O2022">
            <v>212750</v>
          </cell>
        </row>
        <row r="2023">
          <cell r="A2023">
            <v>45698</v>
          </cell>
          <cell r="C2023" t="str">
            <v>CRISTIAN MANUEL BELTRAN VALENZUELA</v>
          </cell>
          <cell r="F2023">
            <v>45698</v>
          </cell>
          <cell r="G2023">
            <v>45706</v>
          </cell>
          <cell r="H2023">
            <v>-7</v>
          </cell>
          <cell r="O2023">
            <v>1131030</v>
          </cell>
        </row>
        <row r="2024">
          <cell r="A2024">
            <v>45698</v>
          </cell>
          <cell r="C2024" t="str">
            <v>MERKMIOS SAS</v>
          </cell>
          <cell r="F2024">
            <v>45675</v>
          </cell>
          <cell r="G2024">
            <v>45705</v>
          </cell>
          <cell r="H2024">
            <v>-6</v>
          </cell>
          <cell r="O2024">
            <v>2492000</v>
          </cell>
        </row>
        <row r="2025">
          <cell r="A2025">
            <v>45698</v>
          </cell>
          <cell r="C2025" t="str">
            <v>CLINICA RETORNAR SAS</v>
          </cell>
          <cell r="F2025">
            <v>45646</v>
          </cell>
          <cell r="G2025">
            <v>45676</v>
          </cell>
          <cell r="H2025">
            <v>23</v>
          </cell>
          <cell r="O2025">
            <v>28995</v>
          </cell>
        </row>
        <row r="2026">
          <cell r="A2026">
            <v>45698</v>
          </cell>
          <cell r="C2026" t="str">
            <v>CLINICA RETORNAR SAS</v>
          </cell>
          <cell r="F2026">
            <v>45664</v>
          </cell>
          <cell r="G2026">
            <v>45694</v>
          </cell>
          <cell r="H2026">
            <v>5</v>
          </cell>
          <cell r="O2026">
            <v>530905</v>
          </cell>
        </row>
        <row r="2027">
          <cell r="A2027">
            <v>45698</v>
          </cell>
          <cell r="C2027" t="str">
            <v>CLINICA RETORNAR SAS</v>
          </cell>
          <cell r="F2027">
            <v>45672</v>
          </cell>
          <cell r="G2027">
            <v>45702</v>
          </cell>
          <cell r="H2027">
            <v>-3</v>
          </cell>
          <cell r="O2027">
            <v>450100</v>
          </cell>
        </row>
        <row r="2028">
          <cell r="A2028">
            <v>45698</v>
          </cell>
          <cell r="C2028" t="str">
            <v>POLA Y TEJO SAS</v>
          </cell>
          <cell r="F2028">
            <v>45689</v>
          </cell>
          <cell r="G2028">
            <v>45704</v>
          </cell>
          <cell r="H2028">
            <v>-5</v>
          </cell>
          <cell r="O2028">
            <v>94400</v>
          </cell>
        </row>
        <row r="2029">
          <cell r="A2029">
            <v>45698</v>
          </cell>
          <cell r="C2029" t="str">
            <v>POLA Y TEJO SAS</v>
          </cell>
          <cell r="F2029">
            <v>45698</v>
          </cell>
          <cell r="G2029">
            <v>45713</v>
          </cell>
          <cell r="H2029">
            <v>-14</v>
          </cell>
          <cell r="O2029">
            <v>823600</v>
          </cell>
        </row>
        <row r="2030">
          <cell r="A2030">
            <v>45698</v>
          </cell>
          <cell r="C2030" t="str">
            <v>INVERSIONES EL CARNAL SAS</v>
          </cell>
          <cell r="F2030">
            <v>45691</v>
          </cell>
          <cell r="G2030">
            <v>45699</v>
          </cell>
          <cell r="H2030">
            <v>0</v>
          </cell>
          <cell r="O2030">
            <v>14609983.2192</v>
          </cell>
        </row>
        <row r="2031">
          <cell r="A2031">
            <v>45698</v>
          </cell>
          <cell r="C2031" t="str">
            <v>INVERSIONES EL CARNAL SAS</v>
          </cell>
          <cell r="F2031">
            <v>45692</v>
          </cell>
          <cell r="G2031">
            <v>45700</v>
          </cell>
          <cell r="H2031">
            <v>-1</v>
          </cell>
          <cell r="O2031">
            <v>14586321.5856</v>
          </cell>
        </row>
        <row r="2032">
          <cell r="A2032">
            <v>45698</v>
          </cell>
          <cell r="C2032" t="str">
            <v>INVERSIONES EL CARNAL SAS</v>
          </cell>
          <cell r="F2032">
            <v>45693</v>
          </cell>
          <cell r="G2032">
            <v>45701</v>
          </cell>
          <cell r="H2032">
            <v>-2</v>
          </cell>
          <cell r="O2032">
            <v>14537922.7896</v>
          </cell>
        </row>
        <row r="2033">
          <cell r="A2033">
            <v>45698</v>
          </cell>
          <cell r="C2033" t="str">
            <v>INVERSIONES EL CARNAL SAS</v>
          </cell>
          <cell r="F2033">
            <v>45694</v>
          </cell>
          <cell r="G2033">
            <v>45702</v>
          </cell>
          <cell r="H2033">
            <v>-3</v>
          </cell>
          <cell r="O2033">
            <v>13489282.2096</v>
          </cell>
        </row>
        <row r="2034">
          <cell r="A2034">
            <v>45698</v>
          </cell>
          <cell r="C2034" t="str">
            <v>INVERSIONES EL CARNAL SAS</v>
          </cell>
          <cell r="F2034">
            <v>45695</v>
          </cell>
          <cell r="G2034">
            <v>45703</v>
          </cell>
          <cell r="H2034">
            <v>-4</v>
          </cell>
          <cell r="O2034">
            <v>14955227.964</v>
          </cell>
        </row>
        <row r="2035">
          <cell r="A2035">
            <v>45698</v>
          </cell>
          <cell r="C2035" t="str">
            <v>INVERSIONES EL CARNAL SAS</v>
          </cell>
          <cell r="F2035">
            <v>45696</v>
          </cell>
          <cell r="G2035">
            <v>45704</v>
          </cell>
          <cell r="H2035">
            <v>-5</v>
          </cell>
          <cell r="O2035">
            <v>13671046.5768</v>
          </cell>
        </row>
        <row r="2036">
          <cell r="A2036">
            <v>45698</v>
          </cell>
          <cell r="C2036" t="str">
            <v>SMILE BOGOTA SAS</v>
          </cell>
          <cell r="F2036">
            <v>45682</v>
          </cell>
          <cell r="G2036">
            <v>45697</v>
          </cell>
          <cell r="H2036">
            <v>2</v>
          </cell>
          <cell r="O2036">
            <v>565300</v>
          </cell>
        </row>
        <row r="2037">
          <cell r="A2037">
            <v>45698</v>
          </cell>
          <cell r="C2037" t="str">
            <v>SMILE BOGOTA SAS</v>
          </cell>
          <cell r="F2037">
            <v>45693</v>
          </cell>
          <cell r="G2037">
            <v>45708</v>
          </cell>
          <cell r="H2037">
            <v>-9</v>
          </cell>
          <cell r="O2037">
            <v>439050</v>
          </cell>
        </row>
        <row r="2038">
          <cell r="A2038">
            <v>45698</v>
          </cell>
          <cell r="C2038" t="str">
            <v>LUZ MARINA PELAYO ORTIZ</v>
          </cell>
          <cell r="F2038">
            <v>45698</v>
          </cell>
          <cell r="G2038">
            <v>45699</v>
          </cell>
          <cell r="H2038">
            <v>0</v>
          </cell>
          <cell r="O2038">
            <v>223400</v>
          </cell>
        </row>
        <row r="2039">
          <cell r="A2039">
            <v>45698</v>
          </cell>
          <cell r="C2039" t="str">
            <v>MESABAR SAS</v>
          </cell>
          <cell r="F2039">
            <v>45689</v>
          </cell>
          <cell r="G2039">
            <v>45697</v>
          </cell>
          <cell r="H2039">
            <v>2</v>
          </cell>
          <cell r="O2039">
            <v>1545265</v>
          </cell>
        </row>
        <row r="2040">
          <cell r="A2040">
            <v>45698</v>
          </cell>
          <cell r="C2040" t="str">
            <v>FREDY ALFONSO SUAREZ VILLAMIL</v>
          </cell>
          <cell r="F2040">
            <v>45698</v>
          </cell>
          <cell r="G2040">
            <v>45699</v>
          </cell>
          <cell r="H2040">
            <v>0</v>
          </cell>
          <cell r="O2040">
            <v>840000</v>
          </cell>
        </row>
        <row r="2041">
          <cell r="A2041">
            <v>45698</v>
          </cell>
          <cell r="C2041" t="str">
            <v>VENTAS MOSTRADOR</v>
          </cell>
          <cell r="F2041">
            <v>45698</v>
          </cell>
          <cell r="G2041">
            <v>45698</v>
          </cell>
          <cell r="H2041">
            <v>0</v>
          </cell>
          <cell r="O2041">
            <v>524400</v>
          </cell>
        </row>
        <row r="2042">
          <cell r="A2042">
            <v>45698</v>
          </cell>
          <cell r="C2042" t="str">
            <v>CANAL DIGITAL</v>
          </cell>
          <cell r="F2042">
            <v>45698</v>
          </cell>
          <cell r="G2042">
            <v>45698</v>
          </cell>
          <cell r="H2042">
            <v>0</v>
          </cell>
          <cell r="O2042">
            <v>118400</v>
          </cell>
        </row>
        <row r="2043">
          <cell r="A2043">
            <v>45698</v>
          </cell>
          <cell r="C2043" t="str">
            <v>ALIMENTOS BRIKO SAS</v>
          </cell>
          <cell r="F2043">
            <v>45698</v>
          </cell>
          <cell r="G2043">
            <v>45699</v>
          </cell>
          <cell r="H2043">
            <v>0</v>
          </cell>
          <cell r="O2043">
            <v>1134525</v>
          </cell>
        </row>
        <row r="2044">
          <cell r="A2044">
            <v>45698</v>
          </cell>
          <cell r="C2044" t="str">
            <v>CANAL DIGITAL</v>
          </cell>
          <cell r="F2044">
            <v>45696</v>
          </cell>
          <cell r="G2044">
            <v>45697</v>
          </cell>
          <cell r="H2044">
            <v>2</v>
          </cell>
          <cell r="O2044">
            <v>67500</v>
          </cell>
        </row>
        <row r="2045">
          <cell r="A2045">
            <v>45698</v>
          </cell>
          <cell r="C2045" t="str">
            <v>A MANO SAS</v>
          </cell>
          <cell r="F2045">
            <v>45694</v>
          </cell>
          <cell r="G2045">
            <v>45702</v>
          </cell>
          <cell r="H2045">
            <v>-3</v>
          </cell>
          <cell r="O2045">
            <v>305900</v>
          </cell>
        </row>
        <row r="2046">
          <cell r="A2046">
            <v>45698</v>
          </cell>
          <cell r="C2046" t="str">
            <v>CANAL DIGITAL</v>
          </cell>
          <cell r="F2046">
            <v>45696</v>
          </cell>
          <cell r="G2046">
            <v>45697</v>
          </cell>
          <cell r="H2046">
            <v>2</v>
          </cell>
          <cell r="O2046">
            <v>30000</v>
          </cell>
        </row>
        <row r="2047">
          <cell r="A2047">
            <v>45698</v>
          </cell>
          <cell r="C2047" t="str">
            <v>PPC SA</v>
          </cell>
          <cell r="F2047">
            <v>45686</v>
          </cell>
          <cell r="G2047">
            <v>45701</v>
          </cell>
          <cell r="H2047">
            <v>-2</v>
          </cell>
          <cell r="O2047">
            <v>2821669.7239999999</v>
          </cell>
        </row>
        <row r="2048">
          <cell r="A2048">
            <v>45698</v>
          </cell>
          <cell r="C2048" t="str">
            <v>CANAL DIGITAL</v>
          </cell>
          <cell r="F2048">
            <v>45696</v>
          </cell>
          <cell r="G2048">
            <v>45697</v>
          </cell>
          <cell r="H2048">
            <v>2</v>
          </cell>
          <cell r="O2048">
            <v>7500</v>
          </cell>
        </row>
        <row r="2049">
          <cell r="A2049">
            <v>45698</v>
          </cell>
          <cell r="C2049" t="str">
            <v>LONGO S.A.S</v>
          </cell>
          <cell r="F2049">
            <v>45684</v>
          </cell>
          <cell r="G2049">
            <v>45699</v>
          </cell>
          <cell r="H2049">
            <v>0</v>
          </cell>
          <cell r="O2049">
            <v>1502599.0511999999</v>
          </cell>
        </row>
        <row r="2050">
          <cell r="A2050">
            <v>45698</v>
          </cell>
          <cell r="C2050" t="str">
            <v>SEBALI SAS</v>
          </cell>
          <cell r="F2050">
            <v>45686.292060185187</v>
          </cell>
          <cell r="G2050">
            <v>45694.291226851848</v>
          </cell>
          <cell r="H2050">
            <v>9</v>
          </cell>
          <cell r="O2050">
            <v>371900</v>
          </cell>
        </row>
        <row r="2051">
          <cell r="A2051">
            <v>45698</v>
          </cell>
          <cell r="C2051" t="str">
            <v>SEBALI SAS</v>
          </cell>
          <cell r="F2051">
            <v>45689.302164351851</v>
          </cell>
          <cell r="G2051">
            <v>45697.302025462966</v>
          </cell>
          <cell r="H2051">
            <v>6</v>
          </cell>
          <cell r="O2051">
            <v>391400</v>
          </cell>
        </row>
        <row r="2052">
          <cell r="A2052">
            <v>45698</v>
          </cell>
          <cell r="C2052" t="str">
            <v>EL MERO BURRITO S.A.S</v>
          </cell>
          <cell r="F2052">
            <v>45698</v>
          </cell>
          <cell r="G2052">
            <v>45699</v>
          </cell>
          <cell r="H2052">
            <v>0</v>
          </cell>
          <cell r="O2052">
            <v>280600</v>
          </cell>
        </row>
        <row r="2053">
          <cell r="A2053">
            <v>45698</v>
          </cell>
          <cell r="C2053" t="str">
            <v>FUNDACION HOGAR NUEVA GRANADA</v>
          </cell>
          <cell r="F2053">
            <v>45691</v>
          </cell>
          <cell r="G2053">
            <v>45721</v>
          </cell>
          <cell r="H2053">
            <v>-22</v>
          </cell>
          <cell r="O2053">
            <v>1593000</v>
          </cell>
        </row>
        <row r="2054">
          <cell r="A2054">
            <v>45698</v>
          </cell>
          <cell r="C2054" t="str">
            <v>GUSTAVO  ALARCON MEJIA</v>
          </cell>
          <cell r="F2054">
            <v>45698</v>
          </cell>
          <cell r="G2054">
            <v>45699</v>
          </cell>
          <cell r="H2054">
            <v>0</v>
          </cell>
          <cell r="O2054">
            <v>465200</v>
          </cell>
        </row>
        <row r="2055">
          <cell r="A2055">
            <v>45698</v>
          </cell>
          <cell r="C2055" t="str">
            <v>MERCADOPAGO COLOMBIA</v>
          </cell>
          <cell r="F2055">
            <v>45698</v>
          </cell>
          <cell r="G2055">
            <v>45698</v>
          </cell>
          <cell r="H2055">
            <v>0</v>
          </cell>
          <cell r="O2055">
            <v>9300000</v>
          </cell>
        </row>
        <row r="2056">
          <cell r="A2056">
            <v>45698</v>
          </cell>
          <cell r="C2056" t="str">
            <v>THE NEXT SHOT S.A.S</v>
          </cell>
          <cell r="F2056">
            <v>45695</v>
          </cell>
          <cell r="G2056">
            <v>45696</v>
          </cell>
          <cell r="H2056">
            <v>3</v>
          </cell>
          <cell r="O2056">
            <v>433675</v>
          </cell>
        </row>
        <row r="2057">
          <cell r="A2057">
            <v>45698</v>
          </cell>
          <cell r="C2057" t="str">
            <v>VENTAS MOSTRADOR</v>
          </cell>
          <cell r="F2057">
            <v>45698</v>
          </cell>
          <cell r="G2057">
            <v>45698</v>
          </cell>
          <cell r="H2057">
            <v>0</v>
          </cell>
          <cell r="O2057">
            <v>2917874</v>
          </cell>
        </row>
        <row r="2058">
          <cell r="A2058">
            <v>45698</v>
          </cell>
          <cell r="C2058" t="str">
            <v>VENTAS MOSTRADOR</v>
          </cell>
          <cell r="F2058">
            <v>45698</v>
          </cell>
          <cell r="G2058">
            <v>45698</v>
          </cell>
          <cell r="H2058">
            <v>0</v>
          </cell>
          <cell r="O2058">
            <v>3675712</v>
          </cell>
        </row>
        <row r="2059">
          <cell r="A2059">
            <v>45699</v>
          </cell>
          <cell r="C2059" t="str">
            <v>DUFLO SERVICIOS INTEGRALES S.A.S.</v>
          </cell>
          <cell r="F2059">
            <v>45666.321064814816</v>
          </cell>
          <cell r="G2059">
            <v>45696.321064814816</v>
          </cell>
          <cell r="H2059">
            <v>5</v>
          </cell>
          <cell r="O2059">
            <v>2242928.7250000001</v>
          </cell>
        </row>
        <row r="2060">
          <cell r="A2060">
            <v>45699</v>
          </cell>
          <cell r="C2060" t="str">
            <v>DUFLO SERVICIOS INTEGRALES S.A.S.</v>
          </cell>
          <cell r="F2060">
            <v>45666.323078703703</v>
          </cell>
          <cell r="G2060">
            <v>45696.323078703703</v>
          </cell>
          <cell r="H2060">
            <v>5</v>
          </cell>
          <cell r="O2060">
            <v>825774.75</v>
          </cell>
        </row>
        <row r="2061">
          <cell r="A2061">
            <v>45699</v>
          </cell>
          <cell r="C2061" t="str">
            <v>DUFLO SERVICIOS INTEGRALES S.A.S.</v>
          </cell>
          <cell r="F2061">
            <v>45666.326412037037</v>
          </cell>
          <cell r="G2061">
            <v>45696.326412037037</v>
          </cell>
          <cell r="H2061">
            <v>5</v>
          </cell>
          <cell r="O2061">
            <v>955105.25</v>
          </cell>
        </row>
        <row r="2062">
          <cell r="A2062">
            <v>45699</v>
          </cell>
          <cell r="C2062" t="str">
            <v>KITCHEN CONSULTING SAS</v>
          </cell>
          <cell r="F2062">
            <v>45670.370775462965</v>
          </cell>
          <cell r="G2062">
            <v>45685.370775462965</v>
          </cell>
          <cell r="H2062">
            <v>16</v>
          </cell>
          <cell r="O2062">
            <v>1329950</v>
          </cell>
        </row>
        <row r="2063">
          <cell r="A2063">
            <v>45699</v>
          </cell>
          <cell r="C2063" t="str">
            <v>KITCHEN CONSULTING SAS</v>
          </cell>
          <cell r="F2063">
            <v>45673.419768518521</v>
          </cell>
          <cell r="G2063">
            <v>45688.419768518521</v>
          </cell>
          <cell r="H2063">
            <v>13</v>
          </cell>
          <cell r="O2063">
            <v>3083200</v>
          </cell>
        </row>
        <row r="2064">
          <cell r="A2064">
            <v>45699</v>
          </cell>
          <cell r="C2064" t="str">
            <v>KITCHEN CONSULTING SAS</v>
          </cell>
          <cell r="F2064">
            <v>45678.303101851852</v>
          </cell>
          <cell r="G2064">
            <v>45693.303101851852</v>
          </cell>
          <cell r="H2064">
            <v>8</v>
          </cell>
          <cell r="O2064">
            <v>76440</v>
          </cell>
        </row>
        <row r="2065">
          <cell r="A2065">
            <v>45699</v>
          </cell>
          <cell r="C2065" t="str">
            <v>MOYSER SAS</v>
          </cell>
          <cell r="F2065">
            <v>45698.397164351853</v>
          </cell>
          <cell r="G2065">
            <v>45699.397164351853</v>
          </cell>
          <cell r="H2065">
            <v>2</v>
          </cell>
          <cell r="O2065">
            <v>2336600</v>
          </cell>
        </row>
        <row r="2066">
          <cell r="A2066">
            <v>45699</v>
          </cell>
          <cell r="C2066" t="str">
            <v>VENTAS MOSTRADOR</v>
          </cell>
          <cell r="F2066">
            <v>45699</v>
          </cell>
          <cell r="G2066">
            <v>45699</v>
          </cell>
          <cell r="H2066">
            <v>0</v>
          </cell>
          <cell r="O2066">
            <v>1434826</v>
          </cell>
        </row>
        <row r="2067">
          <cell r="A2067">
            <v>45699</v>
          </cell>
          <cell r="C2067" t="str">
            <v>VENTAS MOSTRADOR</v>
          </cell>
          <cell r="F2067">
            <v>45699</v>
          </cell>
          <cell r="G2067">
            <v>45699</v>
          </cell>
          <cell r="H2067">
            <v>0</v>
          </cell>
          <cell r="O2067">
            <v>458609</v>
          </cell>
        </row>
        <row r="2068">
          <cell r="A2068">
            <v>45699</v>
          </cell>
          <cell r="C2068" t="str">
            <v>VENTAS MOSTRADOR</v>
          </cell>
          <cell r="F2068">
            <v>45699</v>
          </cell>
          <cell r="G2068">
            <v>45699</v>
          </cell>
          <cell r="H2068">
            <v>0</v>
          </cell>
          <cell r="O2068">
            <v>10800</v>
          </cell>
        </row>
        <row r="2069">
          <cell r="A2069">
            <v>45699</v>
          </cell>
          <cell r="C2069" t="str">
            <v>VENTAS MOSTRADOR</v>
          </cell>
          <cell r="F2069">
            <v>45699</v>
          </cell>
          <cell r="G2069">
            <v>45699</v>
          </cell>
          <cell r="H2069">
            <v>0</v>
          </cell>
          <cell r="O2069">
            <v>13970</v>
          </cell>
        </row>
        <row r="2070">
          <cell r="A2070">
            <v>45699</v>
          </cell>
          <cell r="C2070" t="str">
            <v>VENTAS MOSTRADOR</v>
          </cell>
          <cell r="F2070">
            <v>45699</v>
          </cell>
          <cell r="G2070">
            <v>45699</v>
          </cell>
          <cell r="H2070">
            <v>0</v>
          </cell>
          <cell r="O2070">
            <v>14300</v>
          </cell>
        </row>
        <row r="2071">
          <cell r="A2071">
            <v>45699</v>
          </cell>
          <cell r="C2071" t="str">
            <v>VENTAS MOSTRADOR</v>
          </cell>
          <cell r="F2071">
            <v>45699</v>
          </cell>
          <cell r="G2071">
            <v>45699</v>
          </cell>
          <cell r="H2071">
            <v>0</v>
          </cell>
          <cell r="O2071">
            <v>21000</v>
          </cell>
        </row>
        <row r="2072">
          <cell r="A2072">
            <v>45699</v>
          </cell>
          <cell r="C2072" t="str">
            <v>VENTAS MOSTRADOR</v>
          </cell>
          <cell r="F2072">
            <v>45699</v>
          </cell>
          <cell r="G2072">
            <v>45699</v>
          </cell>
          <cell r="H2072">
            <v>0</v>
          </cell>
          <cell r="O2072">
            <v>31460</v>
          </cell>
        </row>
        <row r="2073">
          <cell r="A2073">
            <v>45699</v>
          </cell>
          <cell r="C2073" t="str">
            <v>VENTAS MOSTRADOR</v>
          </cell>
          <cell r="F2073">
            <v>45699</v>
          </cell>
          <cell r="G2073">
            <v>45699</v>
          </cell>
          <cell r="H2073">
            <v>0</v>
          </cell>
          <cell r="O2073">
            <v>99280</v>
          </cell>
        </row>
        <row r="2074">
          <cell r="A2074">
            <v>45699</v>
          </cell>
          <cell r="C2074" t="str">
            <v>VENTAS MOSTRADOR</v>
          </cell>
          <cell r="F2074">
            <v>45699</v>
          </cell>
          <cell r="G2074">
            <v>45699</v>
          </cell>
          <cell r="H2074">
            <v>0</v>
          </cell>
          <cell r="O2074">
            <v>120165</v>
          </cell>
        </row>
        <row r="2075">
          <cell r="A2075">
            <v>45699</v>
          </cell>
          <cell r="C2075" t="str">
            <v>VENTAS MOSTRADOR</v>
          </cell>
          <cell r="F2075">
            <v>45699</v>
          </cell>
          <cell r="G2075">
            <v>45699</v>
          </cell>
          <cell r="H2075">
            <v>0</v>
          </cell>
          <cell r="O2075">
            <v>159500</v>
          </cell>
        </row>
        <row r="2076">
          <cell r="A2076">
            <v>45699</v>
          </cell>
          <cell r="C2076" t="str">
            <v>VENTAS MOSTRADOR</v>
          </cell>
          <cell r="F2076">
            <v>45699</v>
          </cell>
          <cell r="G2076">
            <v>45699</v>
          </cell>
          <cell r="H2076">
            <v>0</v>
          </cell>
          <cell r="O2076">
            <v>212750</v>
          </cell>
        </row>
        <row r="2077">
          <cell r="A2077">
            <v>45699</v>
          </cell>
          <cell r="C2077" t="str">
            <v>VENTAS MOSTRADOR</v>
          </cell>
          <cell r="F2077">
            <v>45699</v>
          </cell>
          <cell r="G2077">
            <v>45699</v>
          </cell>
          <cell r="H2077">
            <v>0</v>
          </cell>
          <cell r="O2077">
            <v>340400</v>
          </cell>
        </row>
        <row r="2078">
          <cell r="A2078">
            <v>45699</v>
          </cell>
          <cell r="C2078" t="str">
            <v>VENTAS MOSTRADOR</v>
          </cell>
          <cell r="F2078">
            <v>45699</v>
          </cell>
          <cell r="G2078">
            <v>45699</v>
          </cell>
          <cell r="H2078">
            <v>0</v>
          </cell>
          <cell r="O2078">
            <v>1276500</v>
          </cell>
        </row>
        <row r="2079">
          <cell r="A2079">
            <v>45699</v>
          </cell>
          <cell r="C2079" t="str">
            <v>LIDA  DAZA</v>
          </cell>
          <cell r="F2079">
            <v>45699.339247685188</v>
          </cell>
          <cell r="G2079">
            <v>45700.339247685188</v>
          </cell>
          <cell r="H2079">
            <v>1</v>
          </cell>
          <cell r="O2079">
            <v>1660000</v>
          </cell>
        </row>
        <row r="2080">
          <cell r="A2080">
            <v>45699</v>
          </cell>
          <cell r="C2080" t="str">
            <v>FOOD INVESTORS COLOMBIA SAS</v>
          </cell>
          <cell r="F2080">
            <v>45699.367291666669</v>
          </cell>
          <cell r="G2080">
            <v>45707.367291666669</v>
          </cell>
          <cell r="H2080">
            <v>-6</v>
          </cell>
          <cell r="O2080">
            <v>160000</v>
          </cell>
        </row>
        <row r="2081">
          <cell r="A2081">
            <v>45699</v>
          </cell>
          <cell r="C2081" t="str">
            <v>BALSAMICO PLAZA CENTRAL SAS</v>
          </cell>
          <cell r="F2081">
            <v>45693.298842592594</v>
          </cell>
          <cell r="G2081">
            <v>45694.298703703702</v>
          </cell>
          <cell r="H2081">
            <v>7</v>
          </cell>
          <cell r="O2081">
            <v>489600</v>
          </cell>
        </row>
        <row r="2082">
          <cell r="A2082">
            <v>45699</v>
          </cell>
          <cell r="C2082" t="str">
            <v>PROCESADORA DE CARNES NUEVA COLOMBO ALEMANA LTDA</v>
          </cell>
          <cell r="F2082">
            <v>45699</v>
          </cell>
          <cell r="G2082">
            <v>45699</v>
          </cell>
          <cell r="H2082">
            <v>3</v>
          </cell>
          <cell r="O2082">
            <v>1019970</v>
          </cell>
        </row>
        <row r="2083">
          <cell r="A2083">
            <v>45699</v>
          </cell>
          <cell r="C2083" t="str">
            <v>DOROTEA PARRILLA BAR SAS</v>
          </cell>
          <cell r="F2083">
            <v>45699.32917824074</v>
          </cell>
          <cell r="G2083">
            <v>45703.328831018516</v>
          </cell>
          <cell r="H2083">
            <v>-2</v>
          </cell>
          <cell r="O2083">
            <v>586600</v>
          </cell>
        </row>
        <row r="2084">
          <cell r="A2084">
            <v>45699</v>
          </cell>
          <cell r="C2084" t="str">
            <v>CAMPO DEL FIORI SAS</v>
          </cell>
          <cell r="F2084">
            <v>45699.335324074076</v>
          </cell>
          <cell r="G2084">
            <v>45700.335324074076</v>
          </cell>
          <cell r="H2084">
            <v>1</v>
          </cell>
          <cell r="O2084">
            <v>156000</v>
          </cell>
        </row>
        <row r="2085">
          <cell r="A2085">
            <v>45699</v>
          </cell>
          <cell r="C2085" t="str">
            <v>ALEJANDRO  DURAN</v>
          </cell>
          <cell r="F2085">
            <v>45699.360451388886</v>
          </cell>
          <cell r="G2085">
            <v>45700.360451388886</v>
          </cell>
          <cell r="H2085">
            <v>1</v>
          </cell>
          <cell r="O2085">
            <v>171000</v>
          </cell>
        </row>
        <row r="2086">
          <cell r="A2086">
            <v>45699</v>
          </cell>
          <cell r="C2086" t="str">
            <v>DOROTEA PARRILLA BAR SAS</v>
          </cell>
          <cell r="F2086">
            <v>45699.32917824074</v>
          </cell>
          <cell r="G2086">
            <v>45703.328831018516</v>
          </cell>
          <cell r="H2086">
            <v>-2</v>
          </cell>
          <cell r="O2086">
            <v>1000000</v>
          </cell>
        </row>
        <row r="2087">
          <cell r="A2087">
            <v>45699</v>
          </cell>
          <cell r="C2087" t="str">
            <v>ALEJANDRO  DURAN</v>
          </cell>
          <cell r="F2087">
            <v>45699.360451388886</v>
          </cell>
          <cell r="G2087">
            <v>45700.360451388886</v>
          </cell>
          <cell r="H2087">
            <v>1</v>
          </cell>
          <cell r="O2087">
            <v>3000000</v>
          </cell>
        </row>
        <row r="2088">
          <cell r="A2088">
            <v>45699</v>
          </cell>
          <cell r="C2088" t="str">
            <v>LUIS ANTONIO TOVAR ARIAS</v>
          </cell>
          <cell r="F2088">
            <v>45698.376504629632</v>
          </cell>
          <cell r="G2088">
            <v>45699.376504629632</v>
          </cell>
          <cell r="H2088">
            <v>2</v>
          </cell>
          <cell r="O2088">
            <v>390000</v>
          </cell>
        </row>
        <row r="2089">
          <cell r="A2089">
            <v>45699</v>
          </cell>
          <cell r="C2089" t="str">
            <v>PAULA JINNET ARDILA GOMEZ</v>
          </cell>
          <cell r="F2089">
            <v>45698.310127314813</v>
          </cell>
          <cell r="G2089">
            <v>45699.308842592596</v>
          </cell>
          <cell r="H2089">
            <v>2</v>
          </cell>
          <cell r="O2089">
            <v>615824</v>
          </cell>
        </row>
        <row r="2090">
          <cell r="A2090">
            <v>45699</v>
          </cell>
          <cell r="C2090" t="str">
            <v>PAULA JINNET ARDILA GOMEZ</v>
          </cell>
          <cell r="F2090">
            <v>45698.310127314813</v>
          </cell>
          <cell r="G2090">
            <v>45699.308842592596</v>
          </cell>
          <cell r="H2090">
            <v>2</v>
          </cell>
          <cell r="O2090">
            <v>531876</v>
          </cell>
        </row>
        <row r="2091">
          <cell r="A2091">
            <v>45699</v>
          </cell>
          <cell r="C2091" t="str">
            <v>JUAN MANUEL PALLARES ARRIETA</v>
          </cell>
          <cell r="F2091">
            <v>45695.326168981483</v>
          </cell>
          <cell r="G2091">
            <v>45696.326168981483</v>
          </cell>
          <cell r="H2091">
            <v>5</v>
          </cell>
          <cell r="O2091">
            <v>182000</v>
          </cell>
        </row>
        <row r="2092">
          <cell r="A2092">
            <v>45700</v>
          </cell>
          <cell r="C2092" t="str">
            <v>ROBINFOOD COLOMBIA SAS</v>
          </cell>
          <cell r="F2092">
            <v>45668.325821759259</v>
          </cell>
          <cell r="G2092">
            <v>45698.325706018521</v>
          </cell>
          <cell r="H2092">
            <v>3</v>
          </cell>
          <cell r="O2092">
            <v>4292156.5999999996</v>
          </cell>
        </row>
        <row r="2093">
          <cell r="A2093">
            <v>45700</v>
          </cell>
          <cell r="C2093" t="str">
            <v>ROBINFOOD COLOMBIA SAS</v>
          </cell>
          <cell r="F2093">
            <v>45670.356203703705</v>
          </cell>
          <cell r="G2093">
            <v>45700.356203703705</v>
          </cell>
          <cell r="H2093">
            <v>1</v>
          </cell>
          <cell r="O2093">
            <v>3938626.3</v>
          </cell>
        </row>
        <row r="2094">
          <cell r="A2094">
            <v>45700</v>
          </cell>
          <cell r="C2094" t="str">
            <v>ROBINFOOD COLOMBIA SAS</v>
          </cell>
          <cell r="F2094">
            <v>45672.337395833332</v>
          </cell>
          <cell r="G2094">
            <v>45702.335555555554</v>
          </cell>
          <cell r="H2094">
            <v>-1</v>
          </cell>
          <cell r="O2094">
            <v>3983440</v>
          </cell>
        </row>
        <row r="2095">
          <cell r="A2095">
            <v>45700</v>
          </cell>
          <cell r="C2095" t="str">
            <v>ROBINFOOD COLOMBIA SAS</v>
          </cell>
          <cell r="F2095">
            <v>45674.329629629632</v>
          </cell>
          <cell r="G2095">
            <v>45704.323657407411</v>
          </cell>
          <cell r="H2095">
            <v>-3</v>
          </cell>
          <cell r="O2095">
            <v>5693332.5999999996</v>
          </cell>
        </row>
        <row r="2096">
          <cell r="A2096">
            <v>45700</v>
          </cell>
          <cell r="C2096" t="str">
            <v>VENTAS MOSTRADOR</v>
          </cell>
          <cell r="F2096">
            <v>45700</v>
          </cell>
          <cell r="G2096">
            <v>45700</v>
          </cell>
          <cell r="H2096">
            <v>0</v>
          </cell>
          <cell r="O2096">
            <v>378544</v>
          </cell>
        </row>
        <row r="2097">
          <cell r="A2097">
            <v>45700</v>
          </cell>
          <cell r="C2097" t="str">
            <v>VENTAS MOSTRADOR</v>
          </cell>
          <cell r="F2097">
            <v>45700</v>
          </cell>
          <cell r="G2097">
            <v>45700</v>
          </cell>
          <cell r="H2097">
            <v>0</v>
          </cell>
          <cell r="O2097">
            <v>204776</v>
          </cell>
        </row>
        <row r="2098">
          <cell r="A2098">
            <v>45700</v>
          </cell>
          <cell r="C2098" t="str">
            <v>VENTAS MOSTRADOR</v>
          </cell>
          <cell r="F2098">
            <v>45700</v>
          </cell>
          <cell r="G2098">
            <v>45700</v>
          </cell>
          <cell r="H2098">
            <v>0</v>
          </cell>
          <cell r="O2098">
            <v>9700</v>
          </cell>
        </row>
        <row r="2099">
          <cell r="A2099">
            <v>45700</v>
          </cell>
          <cell r="C2099" t="str">
            <v>VENTAS MOSTRADOR</v>
          </cell>
          <cell r="F2099">
            <v>45700</v>
          </cell>
          <cell r="G2099">
            <v>45700</v>
          </cell>
          <cell r="H2099">
            <v>0</v>
          </cell>
          <cell r="O2099">
            <v>11880</v>
          </cell>
        </row>
        <row r="2100">
          <cell r="A2100">
            <v>45700</v>
          </cell>
          <cell r="C2100" t="str">
            <v>VENTAS MOSTRADOR</v>
          </cell>
          <cell r="F2100">
            <v>45700</v>
          </cell>
          <cell r="G2100">
            <v>45700</v>
          </cell>
          <cell r="H2100">
            <v>0</v>
          </cell>
          <cell r="O2100">
            <v>11900</v>
          </cell>
        </row>
        <row r="2101">
          <cell r="A2101">
            <v>45700</v>
          </cell>
          <cell r="C2101" t="str">
            <v>VENTAS MOSTRADOR</v>
          </cell>
          <cell r="F2101">
            <v>45700</v>
          </cell>
          <cell r="G2101">
            <v>45700</v>
          </cell>
          <cell r="H2101">
            <v>0</v>
          </cell>
          <cell r="O2101">
            <v>31926</v>
          </cell>
        </row>
        <row r="2102">
          <cell r="A2102">
            <v>45700</v>
          </cell>
          <cell r="C2102" t="str">
            <v>VENTAS MOSTRADOR</v>
          </cell>
          <cell r="F2102">
            <v>45700</v>
          </cell>
          <cell r="G2102">
            <v>45700</v>
          </cell>
          <cell r="H2102">
            <v>0</v>
          </cell>
          <cell r="O2102">
            <v>42000</v>
          </cell>
        </row>
        <row r="2103">
          <cell r="A2103">
            <v>45700</v>
          </cell>
          <cell r="C2103" t="str">
            <v>VENTAS MOSTRADOR</v>
          </cell>
          <cell r="F2103">
            <v>45700</v>
          </cell>
          <cell r="G2103">
            <v>45700</v>
          </cell>
          <cell r="H2103">
            <v>0</v>
          </cell>
          <cell r="O2103">
            <v>76440</v>
          </cell>
        </row>
        <row r="2104">
          <cell r="A2104">
            <v>45700</v>
          </cell>
          <cell r="C2104" t="str">
            <v>VENTAS MOSTRADOR</v>
          </cell>
          <cell r="F2104">
            <v>45700</v>
          </cell>
          <cell r="G2104">
            <v>45700</v>
          </cell>
          <cell r="H2104">
            <v>0</v>
          </cell>
          <cell r="O2104">
            <v>85750</v>
          </cell>
        </row>
        <row r="2105">
          <cell r="A2105">
            <v>45700</v>
          </cell>
          <cell r="C2105" t="str">
            <v>VENTAS MOSTRADOR</v>
          </cell>
          <cell r="F2105">
            <v>45700</v>
          </cell>
          <cell r="G2105">
            <v>45700</v>
          </cell>
          <cell r="H2105">
            <v>0</v>
          </cell>
          <cell r="O2105">
            <v>121900</v>
          </cell>
        </row>
        <row r="2106">
          <cell r="A2106">
            <v>45700</v>
          </cell>
          <cell r="C2106" t="str">
            <v>VENTAS MOSTRADOR</v>
          </cell>
          <cell r="F2106">
            <v>45700</v>
          </cell>
          <cell r="G2106">
            <v>45700</v>
          </cell>
          <cell r="H2106">
            <v>0</v>
          </cell>
          <cell r="O2106">
            <v>143800</v>
          </cell>
        </row>
        <row r="2107">
          <cell r="A2107">
            <v>45700</v>
          </cell>
          <cell r="C2107" t="str">
            <v>VENTAS MOSTRADOR</v>
          </cell>
          <cell r="F2107">
            <v>45700</v>
          </cell>
          <cell r="G2107">
            <v>45700</v>
          </cell>
          <cell r="H2107">
            <v>0</v>
          </cell>
          <cell r="O2107">
            <v>501600</v>
          </cell>
        </row>
        <row r="2108">
          <cell r="A2108">
            <v>45700</v>
          </cell>
          <cell r="C2108" t="str">
            <v>CAS COLOMBO AMERICAN SCHOOL S.A.S</v>
          </cell>
          <cell r="F2108">
            <v>45660.380277777775</v>
          </cell>
          <cell r="G2108">
            <v>45690.380277777775</v>
          </cell>
          <cell r="H2108">
            <v>11</v>
          </cell>
          <cell r="O2108">
            <v>346620</v>
          </cell>
        </row>
        <row r="2109">
          <cell r="A2109">
            <v>45700</v>
          </cell>
          <cell r="C2109" t="str">
            <v>COMERCIALIZADORA DE LACTEOS RYM SAS</v>
          </cell>
          <cell r="F2109">
            <v>45700.368321759262</v>
          </cell>
          <cell r="G2109">
            <v>45701.368321759262</v>
          </cell>
          <cell r="H2109">
            <v>0</v>
          </cell>
          <cell r="O2109">
            <v>100000</v>
          </cell>
        </row>
        <row r="2110">
          <cell r="A2110">
            <v>45700</v>
          </cell>
          <cell r="C2110" t="str">
            <v>LUZ MARINA PELAYO ORTIZ</v>
          </cell>
          <cell r="F2110">
            <v>45700.36923611111</v>
          </cell>
          <cell r="G2110">
            <v>45701.36923611111</v>
          </cell>
          <cell r="H2110">
            <v>0</v>
          </cell>
          <cell r="O2110">
            <v>193600</v>
          </cell>
        </row>
        <row r="2111">
          <cell r="A2111">
            <v>45700</v>
          </cell>
          <cell r="C2111" t="str">
            <v>NESTOR ABEL NOREÑA URREA</v>
          </cell>
          <cell r="F2111">
            <v>45700.327465277776</v>
          </cell>
          <cell r="G2111">
            <v>45701.327465277776</v>
          </cell>
          <cell r="H2111">
            <v>0</v>
          </cell>
          <cell r="O2111">
            <v>1323200</v>
          </cell>
        </row>
        <row r="2112">
          <cell r="A2112">
            <v>45700</v>
          </cell>
          <cell r="C2112" t="str">
            <v>VENTAS MOSTRADOR</v>
          </cell>
          <cell r="F2112">
            <v>45700</v>
          </cell>
          <cell r="G2112">
            <v>45700</v>
          </cell>
          <cell r="H2112">
            <v>0</v>
          </cell>
          <cell r="O2112">
            <v>686200</v>
          </cell>
        </row>
        <row r="2113">
          <cell r="A2113">
            <v>45700</v>
          </cell>
          <cell r="C2113" t="str">
            <v>OSAKA COCINA NIKKEI S.A.S</v>
          </cell>
          <cell r="F2113">
            <v>45682.361539351848</v>
          </cell>
          <cell r="G2113">
            <v>45712.361539351848</v>
          </cell>
          <cell r="H2113">
            <v>-11</v>
          </cell>
          <cell r="O2113">
            <v>890200</v>
          </cell>
        </row>
        <row r="2114">
          <cell r="A2114">
            <v>45700</v>
          </cell>
          <cell r="C2114" t="str">
            <v>OSAKA COCINA NIKKEI S.A.S</v>
          </cell>
          <cell r="F2114">
            <v>45686.346724537034</v>
          </cell>
          <cell r="G2114">
            <v>45716.346724537034</v>
          </cell>
          <cell r="H2114">
            <v>-15</v>
          </cell>
          <cell r="O2114">
            <v>432400</v>
          </cell>
        </row>
        <row r="2115">
          <cell r="A2115">
            <v>45700</v>
          </cell>
          <cell r="C2115" t="str">
            <v>DONDOHE4K S.A.S</v>
          </cell>
          <cell r="F2115">
            <v>45682.408182870371</v>
          </cell>
          <cell r="G2115">
            <v>45712.408182870371</v>
          </cell>
          <cell r="H2115">
            <v>-11</v>
          </cell>
          <cell r="O2115">
            <v>603200</v>
          </cell>
        </row>
        <row r="2116">
          <cell r="A2116">
            <v>45700</v>
          </cell>
          <cell r="C2116" t="str">
            <v>DONDOHE4K S.A.S</v>
          </cell>
          <cell r="F2116">
            <v>45685.353842592594</v>
          </cell>
          <cell r="G2116">
            <v>45715.353842592594</v>
          </cell>
          <cell r="H2116">
            <v>-14</v>
          </cell>
          <cell r="O2116">
            <v>2904326.1039999998</v>
          </cell>
        </row>
        <row r="2117">
          <cell r="A2117">
            <v>45700</v>
          </cell>
          <cell r="C2117" t="str">
            <v>DONDOHE4K S.A.S</v>
          </cell>
          <cell r="F2117">
            <v>45688.308136574073</v>
          </cell>
          <cell r="G2117">
            <v>45718.308136574073</v>
          </cell>
          <cell r="H2117">
            <v>-17</v>
          </cell>
          <cell r="O2117">
            <v>483000</v>
          </cell>
        </row>
        <row r="2118">
          <cell r="A2118">
            <v>45700</v>
          </cell>
          <cell r="C2118" t="str">
            <v>KOE4K S.A.S</v>
          </cell>
          <cell r="F2118">
            <v>45677.430671296293</v>
          </cell>
          <cell r="G2118">
            <v>45707.430671296293</v>
          </cell>
          <cell r="H2118">
            <v>-6</v>
          </cell>
          <cell r="O2118">
            <v>856800</v>
          </cell>
        </row>
        <row r="2119">
          <cell r="A2119">
            <v>45700</v>
          </cell>
          <cell r="C2119" t="str">
            <v>KOE4K S.A.S</v>
          </cell>
          <cell r="F2119">
            <v>45678.375763888886</v>
          </cell>
          <cell r="G2119">
            <v>45708.375763888886</v>
          </cell>
          <cell r="H2119">
            <v>-7</v>
          </cell>
          <cell r="O2119">
            <v>872900</v>
          </cell>
        </row>
        <row r="2120">
          <cell r="A2120">
            <v>45700</v>
          </cell>
          <cell r="C2120" t="str">
            <v>KOE4K S.A.S</v>
          </cell>
          <cell r="F2120">
            <v>45682.403506944444</v>
          </cell>
          <cell r="G2120">
            <v>45712.403506944444</v>
          </cell>
          <cell r="H2120">
            <v>-11</v>
          </cell>
          <cell r="O2120">
            <v>1208900</v>
          </cell>
        </row>
        <row r="2121">
          <cell r="A2121">
            <v>45700</v>
          </cell>
          <cell r="C2121" t="str">
            <v>KOE4K S.A.S</v>
          </cell>
          <cell r="F2121">
            <v>45684.404108796298</v>
          </cell>
          <cell r="G2121">
            <v>45714.404108796298</v>
          </cell>
          <cell r="H2121">
            <v>-13</v>
          </cell>
          <cell r="O2121">
            <v>1930375.024</v>
          </cell>
        </row>
        <row r="2122">
          <cell r="A2122">
            <v>45695</v>
          </cell>
          <cell r="C2122" t="str">
            <v>PURA SABROSURA SAS</v>
          </cell>
          <cell r="F2122">
            <v>45686.329722222225</v>
          </cell>
          <cell r="G2122">
            <v>45701.329722222225</v>
          </cell>
          <cell r="H2122">
            <v>2</v>
          </cell>
          <cell r="O2122">
            <v>530099</v>
          </cell>
        </row>
        <row r="2123">
          <cell r="A2123">
            <v>45701</v>
          </cell>
          <cell r="C2123" t="str">
            <v>PURA SABROSURA SAS</v>
          </cell>
          <cell r="F2123">
            <v>45689.362129629626</v>
          </cell>
          <cell r="G2123">
            <v>45704.362129629626</v>
          </cell>
          <cell r="H2123">
            <v>-1</v>
          </cell>
          <cell r="O2123">
            <v>392925</v>
          </cell>
        </row>
        <row r="2124">
          <cell r="A2124">
            <v>45701</v>
          </cell>
          <cell r="C2124" t="str">
            <v>PURA SABROSURA SAS</v>
          </cell>
          <cell r="F2124">
            <v>45692.338773148149</v>
          </cell>
          <cell r="G2124">
            <v>45707.338773148149</v>
          </cell>
          <cell r="H2124">
            <v>-4</v>
          </cell>
          <cell r="O2124">
            <v>5753047.3114999998</v>
          </cell>
        </row>
        <row r="2125">
          <cell r="A2125">
            <v>45701</v>
          </cell>
          <cell r="C2125" t="str">
            <v>GERMAN  NAVAS PINZON</v>
          </cell>
          <cell r="F2125">
            <v>45692.346435185187</v>
          </cell>
          <cell r="G2125">
            <v>45700.346435185187</v>
          </cell>
          <cell r="H2125">
            <v>3</v>
          </cell>
          <cell r="O2125">
            <v>613650</v>
          </cell>
        </row>
        <row r="2126">
          <cell r="A2126">
            <v>45701</v>
          </cell>
          <cell r="C2126" t="str">
            <v>MOYSER SAS</v>
          </cell>
          <cell r="F2126">
            <v>45700.413819444446</v>
          </cell>
          <cell r="G2126">
            <v>45701.413819444446</v>
          </cell>
          <cell r="H2126">
            <v>2</v>
          </cell>
          <cell r="O2126">
            <v>374400</v>
          </cell>
        </row>
        <row r="2127">
          <cell r="A2127">
            <v>45701</v>
          </cell>
          <cell r="C2127" t="str">
            <v>VENTAS NETAS</v>
          </cell>
          <cell r="F2127">
            <v>45701</v>
          </cell>
          <cell r="G2127">
            <v>45701</v>
          </cell>
          <cell r="H2127">
            <v>0</v>
          </cell>
          <cell r="O2127">
            <v>195042</v>
          </cell>
        </row>
        <row r="2128">
          <cell r="A2128">
            <v>45701</v>
          </cell>
          <cell r="C2128" t="str">
            <v>VENTAS NETAS</v>
          </cell>
          <cell r="F2128">
            <v>45701</v>
          </cell>
          <cell r="G2128">
            <v>45701</v>
          </cell>
          <cell r="H2128">
            <v>0</v>
          </cell>
          <cell r="O2128">
            <v>665394</v>
          </cell>
        </row>
        <row r="2129">
          <cell r="A2129">
            <v>45701</v>
          </cell>
          <cell r="C2129" t="str">
            <v>DOROTEA PARRILLA BAR SAS</v>
          </cell>
          <cell r="F2129">
            <v>45701.343148148146</v>
          </cell>
          <cell r="G2129">
            <v>45705.341724537036</v>
          </cell>
          <cell r="H2129">
            <v>-2</v>
          </cell>
          <cell r="O2129">
            <v>1700000</v>
          </cell>
        </row>
        <row r="2130">
          <cell r="A2130">
            <v>45701</v>
          </cell>
          <cell r="C2130" t="str">
            <v>VENTAS MOSTRADOR</v>
          </cell>
          <cell r="F2130">
            <v>45653.282696759263</v>
          </cell>
          <cell r="G2130">
            <v>45683.282534722224</v>
          </cell>
          <cell r="H2130">
            <v>20</v>
          </cell>
          <cell r="O2130">
            <v>0</v>
          </cell>
        </row>
        <row r="2131">
          <cell r="A2131">
            <v>45701</v>
          </cell>
          <cell r="C2131" t="str">
            <v>VENTAS NETAS</v>
          </cell>
          <cell r="F2131">
            <v>45701</v>
          </cell>
          <cell r="G2131">
            <v>45701</v>
          </cell>
          <cell r="H2131">
            <v>0</v>
          </cell>
          <cell r="O2131">
            <v>13200</v>
          </cell>
        </row>
        <row r="2132">
          <cell r="A2132">
            <v>45701</v>
          </cell>
          <cell r="C2132" t="str">
            <v>VENTAS NETAS</v>
          </cell>
          <cell r="F2132">
            <v>45701</v>
          </cell>
          <cell r="G2132">
            <v>45701</v>
          </cell>
          <cell r="H2132">
            <v>0</v>
          </cell>
          <cell r="O2132">
            <v>18885</v>
          </cell>
        </row>
        <row r="2133">
          <cell r="A2133">
            <v>45701</v>
          </cell>
          <cell r="C2133" t="str">
            <v>VENTAS NETAS</v>
          </cell>
          <cell r="F2133">
            <v>45701</v>
          </cell>
          <cell r="G2133">
            <v>45701</v>
          </cell>
          <cell r="H2133">
            <v>0</v>
          </cell>
          <cell r="O2133">
            <v>19020</v>
          </cell>
        </row>
        <row r="2134">
          <cell r="A2134">
            <v>45701</v>
          </cell>
          <cell r="C2134" t="str">
            <v>VENTAS NETAS</v>
          </cell>
          <cell r="F2134">
            <v>45701</v>
          </cell>
          <cell r="G2134">
            <v>45701</v>
          </cell>
          <cell r="H2134">
            <v>0</v>
          </cell>
          <cell r="O2134">
            <v>41645</v>
          </cell>
        </row>
        <row r="2135">
          <cell r="A2135">
            <v>45701</v>
          </cell>
          <cell r="C2135" t="str">
            <v>VENTAS NETAS</v>
          </cell>
          <cell r="F2135">
            <v>45701</v>
          </cell>
          <cell r="G2135">
            <v>45701</v>
          </cell>
          <cell r="H2135">
            <v>0</v>
          </cell>
          <cell r="O2135">
            <v>96588</v>
          </cell>
        </row>
        <row r="2136">
          <cell r="A2136">
            <v>45701</v>
          </cell>
          <cell r="C2136" t="str">
            <v>JOHN DIEGO GUTIERREZ POLANCO</v>
          </cell>
          <cell r="F2136">
            <v>45701.271678240744</v>
          </cell>
          <cell r="G2136">
            <v>45703.271585648145</v>
          </cell>
          <cell r="H2136">
            <v>0</v>
          </cell>
          <cell r="O2136">
            <v>152800</v>
          </cell>
        </row>
        <row r="2137">
          <cell r="A2137">
            <v>45701</v>
          </cell>
          <cell r="C2137" t="str">
            <v>VENTAS NETAS</v>
          </cell>
          <cell r="F2137">
            <v>45701</v>
          </cell>
          <cell r="G2137">
            <v>45701</v>
          </cell>
          <cell r="H2137">
            <v>0</v>
          </cell>
          <cell r="O2137">
            <v>164000</v>
          </cell>
        </row>
        <row r="2138">
          <cell r="A2138">
            <v>45701</v>
          </cell>
          <cell r="C2138" t="str">
            <v>VENTAS NETAS</v>
          </cell>
          <cell r="F2138">
            <v>45701</v>
          </cell>
          <cell r="G2138">
            <v>45701</v>
          </cell>
          <cell r="H2138">
            <v>0</v>
          </cell>
          <cell r="O2138">
            <v>382950</v>
          </cell>
        </row>
        <row r="2139">
          <cell r="A2139">
            <v>45701</v>
          </cell>
          <cell r="C2139" t="str">
            <v>VENTAS NETAS</v>
          </cell>
          <cell r="F2139">
            <v>45701</v>
          </cell>
          <cell r="G2139">
            <v>45701</v>
          </cell>
          <cell r="H2139">
            <v>0</v>
          </cell>
          <cell r="O2139">
            <v>642850</v>
          </cell>
        </row>
        <row r="2140">
          <cell r="A2140">
            <v>45701</v>
          </cell>
          <cell r="C2140" t="str">
            <v>CRISTIAN MANUEL BELTRAN VALENZUELA</v>
          </cell>
          <cell r="F2140">
            <v>45701.351712962962</v>
          </cell>
          <cell r="G2140">
            <v>45709.351712962962</v>
          </cell>
          <cell r="H2140">
            <v>-6</v>
          </cell>
          <cell r="O2140">
            <v>1528980</v>
          </cell>
        </row>
        <row r="2141">
          <cell r="A2141">
            <v>45701</v>
          </cell>
          <cell r="C2141" t="str">
            <v>TODOS COMEMOS SAS</v>
          </cell>
          <cell r="F2141">
            <v>45698.290706018517</v>
          </cell>
          <cell r="G2141">
            <v>45706.290706018517</v>
          </cell>
          <cell r="H2141">
            <v>-3</v>
          </cell>
          <cell r="O2141">
            <v>182600</v>
          </cell>
        </row>
        <row r="2142">
          <cell r="A2142">
            <v>45701</v>
          </cell>
          <cell r="C2142" t="str">
            <v>TIGRE COLOMBIA S.A.S</v>
          </cell>
          <cell r="F2142">
            <v>45701.283807870372</v>
          </cell>
          <cell r="G2142">
            <v>45709.283043981479</v>
          </cell>
          <cell r="H2142">
            <v>-6</v>
          </cell>
          <cell r="O2142">
            <v>752000</v>
          </cell>
        </row>
        <row r="2143">
          <cell r="A2143">
            <v>45701</v>
          </cell>
          <cell r="C2143" t="str">
            <v>TIGRE COLOMBIA S.A.S</v>
          </cell>
          <cell r="F2143">
            <v>45701.284155092595</v>
          </cell>
          <cell r="G2143">
            <v>45709.28402777778</v>
          </cell>
          <cell r="H2143">
            <v>-6</v>
          </cell>
          <cell r="O2143">
            <v>940000</v>
          </cell>
        </row>
        <row r="2144">
          <cell r="A2144">
            <v>45701</v>
          </cell>
          <cell r="C2144" t="str">
            <v>TIGRE COLOMBIA S.A.S</v>
          </cell>
          <cell r="F2144">
            <v>45701.286944444444</v>
          </cell>
          <cell r="G2144">
            <v>45709.286817129629</v>
          </cell>
          <cell r="H2144">
            <v>-6</v>
          </cell>
          <cell r="O2144">
            <v>1316000</v>
          </cell>
        </row>
        <row r="2145">
          <cell r="A2145">
            <v>45701</v>
          </cell>
          <cell r="C2145" t="str">
            <v>TIGRE COLOMBIA S.A.S</v>
          </cell>
          <cell r="F2145">
            <v>45701.289398148147</v>
          </cell>
          <cell r="G2145">
            <v>45709.287615740737</v>
          </cell>
          <cell r="H2145">
            <v>-6</v>
          </cell>
          <cell r="O2145">
            <v>1316000</v>
          </cell>
        </row>
        <row r="2146">
          <cell r="A2146">
            <v>45701</v>
          </cell>
          <cell r="C2146" t="str">
            <v>MESABAR SAS</v>
          </cell>
          <cell r="F2146">
            <v>45694.433506944442</v>
          </cell>
          <cell r="G2146">
            <v>45702.433506944442</v>
          </cell>
          <cell r="H2146">
            <v>1</v>
          </cell>
          <cell r="O2146">
            <v>1143725</v>
          </cell>
        </row>
        <row r="2147">
          <cell r="A2147">
            <v>45701</v>
          </cell>
          <cell r="C2147" t="str">
            <v>ALIMENTOS BRIKO SAS</v>
          </cell>
          <cell r="F2147">
            <v>45700.316770833335</v>
          </cell>
          <cell r="G2147">
            <v>45701.313657407409</v>
          </cell>
          <cell r="H2147">
            <v>2</v>
          </cell>
          <cell r="O2147">
            <v>1134900</v>
          </cell>
        </row>
        <row r="2148">
          <cell r="A2148">
            <v>45701</v>
          </cell>
          <cell r="C2148" t="str">
            <v>VENTAS NETAS</v>
          </cell>
          <cell r="F2148">
            <v>45701</v>
          </cell>
          <cell r="G2148">
            <v>45701</v>
          </cell>
          <cell r="H2148">
            <v>0</v>
          </cell>
          <cell r="O2148">
            <v>425500</v>
          </cell>
        </row>
        <row r="2149">
          <cell r="A2149">
            <v>45701</v>
          </cell>
          <cell r="C2149" t="str">
            <v>VENTAS NETAS</v>
          </cell>
          <cell r="F2149">
            <v>45701</v>
          </cell>
          <cell r="G2149">
            <v>45701</v>
          </cell>
          <cell r="H2149">
            <v>0</v>
          </cell>
          <cell r="O2149">
            <v>638250</v>
          </cell>
        </row>
        <row r="2150">
          <cell r="A2150">
            <v>45701</v>
          </cell>
          <cell r="C2150" t="str">
            <v>DOROTEA PARRILLA BAR SAS</v>
          </cell>
          <cell r="F2150">
            <v>45701.343148148146</v>
          </cell>
          <cell r="G2150">
            <v>45705.341724537036</v>
          </cell>
          <cell r="H2150">
            <v>-2</v>
          </cell>
          <cell r="O2150">
            <v>100000</v>
          </cell>
        </row>
        <row r="2151">
          <cell r="A2151">
            <v>45701</v>
          </cell>
          <cell r="C2151" t="str">
            <v>ALIMENTOS BENAL SAS</v>
          </cell>
          <cell r="F2151">
            <v>45674.311122685183</v>
          </cell>
          <cell r="G2151">
            <v>45704.311122685183</v>
          </cell>
          <cell r="H2151">
            <v>-1</v>
          </cell>
          <cell r="O2151">
            <v>4042350</v>
          </cell>
        </row>
        <row r="2152">
          <cell r="A2152">
            <v>45701</v>
          </cell>
          <cell r="C2152" t="str">
            <v>ALIMENTOS BENAL SAS</v>
          </cell>
          <cell r="F2152">
            <v>45674.3128125</v>
          </cell>
          <cell r="G2152">
            <v>45704.3128125</v>
          </cell>
          <cell r="H2152">
            <v>-1</v>
          </cell>
          <cell r="O2152">
            <v>1629300</v>
          </cell>
        </row>
        <row r="2153">
          <cell r="A2153">
            <v>45701</v>
          </cell>
          <cell r="C2153" t="str">
            <v>GATE GOURMET COLOMBIA SAS</v>
          </cell>
          <cell r="F2153">
            <v>45667.316481481481</v>
          </cell>
          <cell r="G2153">
            <v>45697.316481481481</v>
          </cell>
          <cell r="H2153">
            <v>6</v>
          </cell>
          <cell r="O2153">
            <v>855750</v>
          </cell>
        </row>
        <row r="2154">
          <cell r="A2154">
            <v>45701</v>
          </cell>
          <cell r="C2154" t="str">
            <v>GATE GOURMET COLOMBIA SAS</v>
          </cell>
          <cell r="F2154">
            <v>45667.331736111111</v>
          </cell>
          <cell r="G2154">
            <v>45697.331736111111</v>
          </cell>
          <cell r="H2154">
            <v>6</v>
          </cell>
          <cell r="O2154">
            <v>4253716.4040000001</v>
          </cell>
        </row>
        <row r="2155">
          <cell r="A2155">
            <v>45701</v>
          </cell>
          <cell r="C2155" t="str">
            <v>GATE GOURMET COLOMBIA SAS</v>
          </cell>
          <cell r="F2155">
            <v>45670.326608796298</v>
          </cell>
          <cell r="G2155">
            <v>45700.326608796298</v>
          </cell>
          <cell r="H2155">
            <v>3</v>
          </cell>
          <cell r="O2155">
            <v>124530</v>
          </cell>
        </row>
        <row r="2156">
          <cell r="A2156">
            <v>45701</v>
          </cell>
          <cell r="C2156" t="str">
            <v>GATE GOURMET COLOMBIA SAS</v>
          </cell>
          <cell r="F2156">
            <v>45670.327974537038</v>
          </cell>
          <cell r="G2156">
            <v>45700.327974537038</v>
          </cell>
          <cell r="H2156">
            <v>3</v>
          </cell>
          <cell r="O2156">
            <v>891000</v>
          </cell>
        </row>
        <row r="2157">
          <cell r="A2157">
            <v>45701</v>
          </cell>
          <cell r="C2157" t="str">
            <v>GATE GOURMET COLOMBIA SAS</v>
          </cell>
          <cell r="F2157">
            <v>45670.344143518516</v>
          </cell>
          <cell r="G2157">
            <v>45700.344143518516</v>
          </cell>
          <cell r="H2157">
            <v>3</v>
          </cell>
          <cell r="O2157">
            <v>233200</v>
          </cell>
        </row>
        <row r="2158">
          <cell r="A2158">
            <v>45701</v>
          </cell>
          <cell r="C2158" t="str">
            <v>GATE GOURMET COLOMBIA SAS</v>
          </cell>
          <cell r="F2158">
            <v>45672.346875000003</v>
          </cell>
          <cell r="G2158">
            <v>45702.346875000003</v>
          </cell>
          <cell r="H2158">
            <v>1</v>
          </cell>
          <cell r="O2158">
            <v>4088304.0580000002</v>
          </cell>
        </row>
        <row r="2159">
          <cell r="A2159">
            <v>45701</v>
          </cell>
          <cell r="C2159" t="str">
            <v>CAROLA CACEROLA SAS</v>
          </cell>
          <cell r="F2159">
            <v>45699.283877314818</v>
          </cell>
          <cell r="G2159">
            <v>45700.282581018517</v>
          </cell>
          <cell r="H2159">
            <v>3</v>
          </cell>
          <cell r="O2159">
            <v>372999.99</v>
          </cell>
        </row>
        <row r="2160">
          <cell r="A2160">
            <v>45701</v>
          </cell>
          <cell r="C2160" t="str">
            <v>EL MERO BURRITO S.A.S</v>
          </cell>
          <cell r="F2160">
            <v>45701.273668981485</v>
          </cell>
          <cell r="G2160">
            <v>45702.273449074077</v>
          </cell>
          <cell r="H2160">
            <v>1</v>
          </cell>
          <cell r="O2160">
            <v>462300</v>
          </cell>
        </row>
        <row r="2161">
          <cell r="A2161">
            <v>45702</v>
          </cell>
          <cell r="C2161" t="str">
            <v>SUPER NUEVO MILENIO SA</v>
          </cell>
          <cell r="F2161">
            <v>45685.380578703705</v>
          </cell>
          <cell r="G2161">
            <v>45715.380578703705</v>
          </cell>
          <cell r="H2161">
            <v>-12</v>
          </cell>
          <cell r="O2161">
            <v>409800</v>
          </cell>
        </row>
        <row r="2162">
          <cell r="A2162">
            <v>45702</v>
          </cell>
          <cell r="C2162" t="str">
            <v>CANTINA LA 15 SAS</v>
          </cell>
          <cell r="F2162">
            <v>45666.413634259261</v>
          </cell>
          <cell r="G2162">
            <v>45696.413634259261</v>
          </cell>
          <cell r="H2162">
            <v>7</v>
          </cell>
          <cell r="O2162">
            <v>760000</v>
          </cell>
        </row>
        <row r="2163">
          <cell r="A2163">
            <v>45702</v>
          </cell>
          <cell r="C2163" t="str">
            <v>CANTINA LA 15 SAS</v>
          </cell>
          <cell r="F2163">
            <v>45667.348761574074</v>
          </cell>
          <cell r="G2163">
            <v>45697.348761574074</v>
          </cell>
          <cell r="H2163">
            <v>6</v>
          </cell>
          <cell r="O2163">
            <v>941600</v>
          </cell>
        </row>
        <row r="2164">
          <cell r="A2164">
            <v>45702</v>
          </cell>
          <cell r="C2164" t="str">
            <v>THE NEXT SHOT SAS</v>
          </cell>
          <cell r="F2164">
            <v>45699.335949074077</v>
          </cell>
          <cell r="G2164">
            <v>45700.335856481484</v>
          </cell>
          <cell r="H2164">
            <v>3</v>
          </cell>
          <cell r="O2164">
            <v>626500</v>
          </cell>
        </row>
        <row r="2165">
          <cell r="A2165">
            <v>45702</v>
          </cell>
          <cell r="C2165" t="str">
            <v>DAVIVIENDA</v>
          </cell>
          <cell r="F2165">
            <v>45702</v>
          </cell>
          <cell r="G2165">
            <v>45702</v>
          </cell>
          <cell r="H2165">
            <v>0</v>
          </cell>
          <cell r="O2165">
            <v>100000000</v>
          </cell>
        </row>
        <row r="2166">
          <cell r="A2166">
            <v>45702</v>
          </cell>
          <cell r="C2166" t="str">
            <v>DOLLY EDITH SANABRIA CANTOR</v>
          </cell>
          <cell r="F2166">
            <v>45701.30940972222</v>
          </cell>
          <cell r="G2166">
            <v>45702.309259259258</v>
          </cell>
          <cell r="H2166">
            <v>1</v>
          </cell>
          <cell r="O2166">
            <v>126750</v>
          </cell>
        </row>
        <row r="2167">
          <cell r="A2167">
            <v>45702</v>
          </cell>
          <cell r="C2167" t="str">
            <v>VENTAS NETAS</v>
          </cell>
          <cell r="F2167">
            <v>45702</v>
          </cell>
          <cell r="G2167">
            <v>45702</v>
          </cell>
          <cell r="H2167">
            <v>0</v>
          </cell>
          <cell r="O2167">
            <v>269361</v>
          </cell>
        </row>
        <row r="2168">
          <cell r="A2168">
            <v>45702</v>
          </cell>
          <cell r="C2168" t="str">
            <v>VENTAS NETAS</v>
          </cell>
          <cell r="F2168">
            <v>45702</v>
          </cell>
          <cell r="G2168">
            <v>45702</v>
          </cell>
          <cell r="H2168">
            <v>0</v>
          </cell>
          <cell r="O2168">
            <v>685398</v>
          </cell>
        </row>
        <row r="2169">
          <cell r="A2169">
            <v>45702</v>
          </cell>
          <cell r="C2169" t="str">
            <v>VENTAS MOSTRADOR</v>
          </cell>
          <cell r="F2169">
            <v>45702</v>
          </cell>
          <cell r="G2169">
            <v>45702</v>
          </cell>
          <cell r="H2169">
            <v>0</v>
          </cell>
          <cell r="O2169">
            <v>7000</v>
          </cell>
        </row>
        <row r="2170">
          <cell r="A2170">
            <v>45702</v>
          </cell>
          <cell r="C2170" t="str">
            <v>VENTAS MOSTRADOR</v>
          </cell>
          <cell r="F2170">
            <v>45702</v>
          </cell>
          <cell r="G2170">
            <v>45702</v>
          </cell>
          <cell r="H2170">
            <v>0</v>
          </cell>
          <cell r="O2170">
            <v>11425</v>
          </cell>
        </row>
        <row r="2171">
          <cell r="A2171">
            <v>45702</v>
          </cell>
          <cell r="C2171" t="str">
            <v>VENTAS MOSTRADOR</v>
          </cell>
          <cell r="F2171">
            <v>45702</v>
          </cell>
          <cell r="G2171">
            <v>45702</v>
          </cell>
          <cell r="H2171">
            <v>0</v>
          </cell>
          <cell r="O2171">
            <v>12835</v>
          </cell>
        </row>
        <row r="2172">
          <cell r="A2172">
            <v>45702</v>
          </cell>
          <cell r="C2172" t="str">
            <v>VENTAS MOSTRADOR</v>
          </cell>
          <cell r="F2172">
            <v>45702</v>
          </cell>
          <cell r="G2172">
            <v>45702</v>
          </cell>
          <cell r="H2172">
            <v>0</v>
          </cell>
          <cell r="O2172">
            <v>20700</v>
          </cell>
        </row>
        <row r="2173">
          <cell r="A2173">
            <v>45702</v>
          </cell>
          <cell r="C2173" t="str">
            <v>VENTAS MOSTRADOR</v>
          </cell>
          <cell r="F2173">
            <v>45702</v>
          </cell>
          <cell r="G2173">
            <v>45702</v>
          </cell>
          <cell r="H2173">
            <v>0</v>
          </cell>
          <cell r="O2173">
            <v>22080</v>
          </cell>
        </row>
        <row r="2174">
          <cell r="A2174">
            <v>45702</v>
          </cell>
          <cell r="C2174" t="str">
            <v>VENTAS MOSTRADOR</v>
          </cell>
          <cell r="F2174">
            <v>45702</v>
          </cell>
          <cell r="G2174">
            <v>45702</v>
          </cell>
          <cell r="H2174">
            <v>0</v>
          </cell>
          <cell r="O2174">
            <v>26000</v>
          </cell>
        </row>
        <row r="2175">
          <cell r="A2175">
            <v>45702</v>
          </cell>
          <cell r="C2175" t="str">
            <v>VENTAS MOSTRADOR</v>
          </cell>
          <cell r="F2175">
            <v>45702</v>
          </cell>
          <cell r="G2175">
            <v>45702</v>
          </cell>
          <cell r="H2175">
            <v>0</v>
          </cell>
          <cell r="O2175">
            <v>36512</v>
          </cell>
        </row>
        <row r="2176">
          <cell r="A2176">
            <v>45702</v>
          </cell>
          <cell r="C2176" t="str">
            <v>VENTAS MOSTRADOR</v>
          </cell>
          <cell r="F2176">
            <v>45702</v>
          </cell>
          <cell r="G2176">
            <v>45702</v>
          </cell>
          <cell r="H2176">
            <v>0</v>
          </cell>
          <cell r="O2176">
            <v>64000</v>
          </cell>
        </row>
        <row r="2177">
          <cell r="A2177">
            <v>45702</v>
          </cell>
          <cell r="C2177" t="str">
            <v>VENTAS MOSTRADOR</v>
          </cell>
          <cell r="F2177">
            <v>45702</v>
          </cell>
          <cell r="G2177">
            <v>45702</v>
          </cell>
          <cell r="H2177">
            <v>0</v>
          </cell>
          <cell r="O2177">
            <v>72460</v>
          </cell>
        </row>
        <row r="2178">
          <cell r="A2178">
            <v>45702</v>
          </cell>
          <cell r="C2178" t="str">
            <v>VENTAS MOSTRADOR</v>
          </cell>
          <cell r="F2178">
            <v>45702</v>
          </cell>
          <cell r="G2178">
            <v>45702</v>
          </cell>
          <cell r="H2178">
            <v>0</v>
          </cell>
          <cell r="O2178">
            <v>89584</v>
          </cell>
        </row>
        <row r="2179">
          <cell r="A2179">
            <v>45702</v>
          </cell>
          <cell r="C2179" t="str">
            <v>VENTAS MOSTRADOR</v>
          </cell>
          <cell r="F2179">
            <v>45702</v>
          </cell>
          <cell r="G2179">
            <v>45702</v>
          </cell>
          <cell r="H2179">
            <v>0</v>
          </cell>
          <cell r="O2179">
            <v>212750</v>
          </cell>
        </row>
        <row r="2180">
          <cell r="A2180">
            <v>45702</v>
          </cell>
          <cell r="C2180" t="str">
            <v>VENTAS MOSTRADOR</v>
          </cell>
          <cell r="F2180">
            <v>45702</v>
          </cell>
          <cell r="G2180">
            <v>45702</v>
          </cell>
          <cell r="H2180">
            <v>0</v>
          </cell>
          <cell r="O2180">
            <v>240000</v>
          </cell>
        </row>
        <row r="2181">
          <cell r="A2181">
            <v>45702</v>
          </cell>
          <cell r="C2181" t="str">
            <v>VENTAS MOSTRADOR</v>
          </cell>
          <cell r="F2181">
            <v>45702</v>
          </cell>
          <cell r="G2181">
            <v>45702</v>
          </cell>
          <cell r="H2181">
            <v>0</v>
          </cell>
          <cell r="O2181">
            <v>425500</v>
          </cell>
        </row>
        <row r="2182">
          <cell r="A2182">
            <v>45702</v>
          </cell>
          <cell r="C2182" t="str">
            <v>VENTAS MOSTRADOR</v>
          </cell>
          <cell r="F2182">
            <v>45702</v>
          </cell>
          <cell r="G2182">
            <v>45702</v>
          </cell>
          <cell r="H2182">
            <v>0</v>
          </cell>
          <cell r="O2182">
            <v>544600</v>
          </cell>
        </row>
        <row r="2183">
          <cell r="A2183">
            <v>45702</v>
          </cell>
          <cell r="C2183" t="str">
            <v>CAJA COLOMBIANA DE SUBSIDIO FAMILIAR COLSUBSIDIO</v>
          </cell>
          <cell r="F2183">
            <v>45678.185682870368</v>
          </cell>
          <cell r="G2183">
            <v>45708.185682870368</v>
          </cell>
          <cell r="H2183">
            <v>-5</v>
          </cell>
          <cell r="O2183">
            <v>269232.74271999998</v>
          </cell>
        </row>
        <row r="2184">
          <cell r="A2184">
            <v>45702</v>
          </cell>
          <cell r="C2184" t="str">
            <v>LOVE CHICHARRON S.A.S</v>
          </cell>
          <cell r="F2184">
            <v>45695.35974537037</v>
          </cell>
          <cell r="G2184">
            <v>45703.3596412037</v>
          </cell>
          <cell r="H2184">
            <v>0</v>
          </cell>
          <cell r="O2184">
            <v>5347768.2</v>
          </cell>
        </row>
        <row r="2185">
          <cell r="A2185">
            <v>45702</v>
          </cell>
          <cell r="C2185" t="str">
            <v>LOVE CHICHARRON S.A.S</v>
          </cell>
          <cell r="F2185">
            <v>45698.315243055556</v>
          </cell>
          <cell r="G2185">
            <v>45706.312604166669</v>
          </cell>
          <cell r="H2185">
            <v>-3</v>
          </cell>
          <cell r="O2185">
            <v>1241239.9040000001</v>
          </cell>
        </row>
        <row r="2186">
          <cell r="A2186">
            <v>45702</v>
          </cell>
          <cell r="C2186" t="str">
            <v>SIPOTE BURRITO S.A</v>
          </cell>
          <cell r="F2186">
            <v>45687.382557870369</v>
          </cell>
          <cell r="G2186">
            <v>45717.382557870369</v>
          </cell>
          <cell r="H2186">
            <v>-14</v>
          </cell>
          <cell r="O2186">
            <v>207500</v>
          </cell>
        </row>
        <row r="2187">
          <cell r="A2187">
            <v>45702</v>
          </cell>
          <cell r="C2187" t="str">
            <v>SIPOTE BURRITO S.A</v>
          </cell>
          <cell r="F2187">
            <v>45688.376851851855</v>
          </cell>
          <cell r="G2187">
            <v>45718.376851851855</v>
          </cell>
          <cell r="H2187">
            <v>-15</v>
          </cell>
          <cell r="O2187">
            <v>15786312.9684</v>
          </cell>
        </row>
        <row r="2188">
          <cell r="A2188">
            <v>45702</v>
          </cell>
          <cell r="C2188" t="str">
            <v>MUNCHER SAS</v>
          </cell>
          <cell r="F2188">
            <v>45678.34747685185</v>
          </cell>
          <cell r="G2188">
            <v>45708.34747685185</v>
          </cell>
          <cell r="H2188">
            <v>-1</v>
          </cell>
          <cell r="O2188">
            <v>267900</v>
          </cell>
        </row>
        <row r="2189">
          <cell r="A2189">
            <v>45702</v>
          </cell>
          <cell r="C2189" t="str">
            <v>DELIMEX S.A.S</v>
          </cell>
          <cell r="F2189">
            <v>45685.332789351851</v>
          </cell>
          <cell r="G2189">
            <v>45715.332106481481</v>
          </cell>
          <cell r="H2189">
            <v>-12</v>
          </cell>
          <cell r="O2189">
            <v>3249236</v>
          </cell>
        </row>
        <row r="2190">
          <cell r="A2190">
            <v>45702</v>
          </cell>
          <cell r="C2190" t="str">
            <v>DELIMEX S.A.S</v>
          </cell>
          <cell r="F2190">
            <v>45699.278703703705</v>
          </cell>
          <cell r="G2190">
            <v>45729.278564814813</v>
          </cell>
          <cell r="H2190">
            <v>-24</v>
          </cell>
          <cell r="O2190">
            <v>31814</v>
          </cell>
        </row>
        <row r="2191">
          <cell r="A2191">
            <v>45702</v>
          </cell>
          <cell r="C2191" t="str">
            <v>PEYBU SAS</v>
          </cell>
          <cell r="F2191">
            <v>45660.354456018518</v>
          </cell>
          <cell r="G2191">
            <v>45690.354456018518</v>
          </cell>
          <cell r="H2191">
            <v>13</v>
          </cell>
          <cell r="O2191">
            <v>518942.64600000001</v>
          </cell>
        </row>
        <row r="2192">
          <cell r="A2192">
            <v>45702</v>
          </cell>
          <cell r="C2192" t="str">
            <v>PEYBU SAS</v>
          </cell>
          <cell r="F2192">
            <v>45660.412152777775</v>
          </cell>
          <cell r="G2192">
            <v>45690.412152777775</v>
          </cell>
          <cell r="H2192">
            <v>13</v>
          </cell>
          <cell r="O2192">
            <v>2173962.38</v>
          </cell>
        </row>
        <row r="2193">
          <cell r="A2193">
            <v>45702</v>
          </cell>
          <cell r="C2193" t="str">
            <v>CARNES Y HUEVOS K</v>
          </cell>
          <cell r="F2193">
            <v>45705.603900462964</v>
          </cell>
          <cell r="G2193">
            <v>45706.603900462964</v>
          </cell>
          <cell r="H2193">
            <v>1</v>
          </cell>
          <cell r="O2193">
            <v>139999.94</v>
          </cell>
        </row>
        <row r="2194">
          <cell r="A2194">
            <v>45702</v>
          </cell>
          <cell r="C2194" t="str">
            <v>BENJAMIN  CHAPARRO AMEZQUITA</v>
          </cell>
          <cell r="F2194">
            <v>45702.314780092594</v>
          </cell>
          <cell r="G2194">
            <v>45703.314780092594</v>
          </cell>
          <cell r="H2194">
            <v>0</v>
          </cell>
          <cell r="O2194">
            <v>2486050</v>
          </cell>
        </row>
        <row r="2195">
          <cell r="A2195">
            <v>45702</v>
          </cell>
          <cell r="C2195" t="str">
            <v>CARLOS ANDRES CORTES PACHON</v>
          </cell>
          <cell r="F2195">
            <v>45702.335879629631</v>
          </cell>
          <cell r="G2195">
            <v>45703.335798611108</v>
          </cell>
          <cell r="H2195">
            <v>0</v>
          </cell>
          <cell r="O2195">
            <v>264900</v>
          </cell>
        </row>
        <row r="2196">
          <cell r="A2196">
            <v>45702</v>
          </cell>
          <cell r="C2196" t="str">
            <v>DOROTEA PARRILA SAS</v>
          </cell>
          <cell r="F2196">
            <v>45700.377569444441</v>
          </cell>
          <cell r="G2196">
            <v>45701.377430555556</v>
          </cell>
          <cell r="H2196">
            <v>2</v>
          </cell>
          <cell r="O2196">
            <v>1634150</v>
          </cell>
        </row>
        <row r="2197">
          <cell r="A2197">
            <v>45702</v>
          </cell>
          <cell r="C2197" t="str">
            <v>FABIAN ANDRES BERNAL ROMERO</v>
          </cell>
          <cell r="F2197">
            <v>45696.312025462961</v>
          </cell>
          <cell r="G2197">
            <v>45697.312025462961</v>
          </cell>
          <cell r="H2197">
            <v>10</v>
          </cell>
          <cell r="O2197">
            <v>128800</v>
          </cell>
        </row>
        <row r="2198">
          <cell r="A2198">
            <v>45702</v>
          </cell>
          <cell r="C2198" t="str">
            <v>FABIAN ANDRES BERNAL ROMERO</v>
          </cell>
          <cell r="F2198">
            <v>45696.314236111109</v>
          </cell>
          <cell r="G2198">
            <v>45697.314236111109</v>
          </cell>
          <cell r="H2198">
            <v>10</v>
          </cell>
          <cell r="O2198">
            <v>274400</v>
          </cell>
        </row>
        <row r="2199">
          <cell r="A2199">
            <v>45702</v>
          </cell>
          <cell r="C2199" t="str">
            <v>FELIPE BECERRA ZAPATA</v>
          </cell>
          <cell r="F2199">
            <v>45702.30296296296</v>
          </cell>
          <cell r="G2199">
            <v>45703.302847222221</v>
          </cell>
          <cell r="H2199">
            <v>0</v>
          </cell>
          <cell r="O2199">
            <v>330300</v>
          </cell>
        </row>
        <row r="2200">
          <cell r="A2200">
            <v>45702</v>
          </cell>
          <cell r="C2200" t="str">
            <v>HUMO CAFE &amp; BISTRO SAS</v>
          </cell>
          <cell r="F2200">
            <v>45701.27616898148</v>
          </cell>
          <cell r="G2200">
            <v>45702.276018518518</v>
          </cell>
          <cell r="H2200">
            <v>1</v>
          </cell>
          <cell r="O2200">
            <v>500775</v>
          </cell>
        </row>
        <row r="2201">
          <cell r="A2201">
            <v>45702</v>
          </cell>
          <cell r="C2201" t="str">
            <v>ABEL Y SOFIA SAS</v>
          </cell>
          <cell r="F2201">
            <v>45646.406898148147</v>
          </cell>
          <cell r="G2201">
            <v>45676.406712962962</v>
          </cell>
          <cell r="H2201">
            <v>27</v>
          </cell>
          <cell r="O2201">
            <v>6204705.7300000004</v>
          </cell>
        </row>
        <row r="2202">
          <cell r="A2202">
            <v>45702</v>
          </cell>
          <cell r="C2202" t="str">
            <v>ABEL Y SOFIA SAS</v>
          </cell>
          <cell r="F2202">
            <v>45649.402511574073</v>
          </cell>
          <cell r="G2202">
            <v>45679.381273148145</v>
          </cell>
          <cell r="H2202">
            <v>24</v>
          </cell>
          <cell r="O2202">
            <v>4920962.5212000003</v>
          </cell>
        </row>
        <row r="2203">
          <cell r="A2203">
            <v>45702</v>
          </cell>
          <cell r="C2203" t="str">
            <v>ABEL Y SOFIA SAS</v>
          </cell>
          <cell r="F2203">
            <v>45653.282696759263</v>
          </cell>
          <cell r="G2203">
            <v>45683.282534722224</v>
          </cell>
          <cell r="H2203">
            <v>20</v>
          </cell>
          <cell r="O2203">
            <v>1149500</v>
          </cell>
        </row>
        <row r="2204">
          <cell r="A2204">
            <v>45702</v>
          </cell>
          <cell r="C2204" t="str">
            <v>ABEL Y SOFIA SAS</v>
          </cell>
          <cell r="F2204">
            <v>45653.284236111111</v>
          </cell>
          <cell r="G2204">
            <v>45683.284097222226</v>
          </cell>
          <cell r="H2204">
            <v>20</v>
          </cell>
          <cell r="O2204">
            <v>380000</v>
          </cell>
        </row>
        <row r="2205">
          <cell r="A2205">
            <v>45702</v>
          </cell>
          <cell r="C2205" t="str">
            <v>ABEL Y SOFIA SAS</v>
          </cell>
          <cell r="F2205">
            <v>45653.340370370373</v>
          </cell>
          <cell r="G2205">
            <v>45683.340092592596</v>
          </cell>
          <cell r="H2205">
            <v>20</v>
          </cell>
          <cell r="O2205">
            <v>6112588.6799999997</v>
          </cell>
        </row>
        <row r="2206">
          <cell r="A2206">
            <v>45702</v>
          </cell>
          <cell r="C2206" t="str">
            <v>ABEL Y SOFIA SAS</v>
          </cell>
          <cell r="F2206">
            <v>45661.270185185182</v>
          </cell>
          <cell r="G2206">
            <v>45691.269675925927</v>
          </cell>
          <cell r="H2206">
            <v>12</v>
          </cell>
          <cell r="O2206">
            <v>959500</v>
          </cell>
        </row>
        <row r="2207">
          <cell r="A2207">
            <v>45702</v>
          </cell>
          <cell r="C2207" t="str">
            <v>ABEL Y SOFIA SAS</v>
          </cell>
          <cell r="F2207">
            <v>45661.275011574071</v>
          </cell>
          <cell r="G2207">
            <v>45691.274733796294</v>
          </cell>
          <cell r="H2207">
            <v>12</v>
          </cell>
          <cell r="O2207">
            <v>208100</v>
          </cell>
        </row>
        <row r="2208">
          <cell r="A2208">
            <v>45702</v>
          </cell>
          <cell r="C2208" t="str">
            <v>ABEL Y SOFIA SAS</v>
          </cell>
          <cell r="F2208">
            <v>45661.305775462963</v>
          </cell>
          <cell r="G2208">
            <v>45691.304398148146</v>
          </cell>
          <cell r="H2208">
            <v>12</v>
          </cell>
          <cell r="O2208">
            <v>4864875.6859999998</v>
          </cell>
        </row>
        <row r="2209">
          <cell r="A2209">
            <v>45702</v>
          </cell>
          <cell r="C2209" t="str">
            <v>ABEL Y SOFIA SAS</v>
          </cell>
          <cell r="F2209">
            <v>45661.353298611109</v>
          </cell>
          <cell r="G2209">
            <v>45691.353298611109</v>
          </cell>
          <cell r="H2209">
            <v>12</v>
          </cell>
          <cell r="O2209">
            <v>760000</v>
          </cell>
        </row>
        <row r="2210">
          <cell r="A2210">
            <v>45702</v>
          </cell>
          <cell r="C2210" t="str">
            <v>ABEL Y SOFIA SAS</v>
          </cell>
          <cell r="F2210">
            <v>45664.334722222222</v>
          </cell>
          <cell r="G2210">
            <v>45694.334594907406</v>
          </cell>
          <cell r="H2210">
            <v>9</v>
          </cell>
          <cell r="O2210">
            <v>956100</v>
          </cell>
        </row>
        <row r="2211">
          <cell r="A2211">
            <v>45702</v>
          </cell>
          <cell r="C2211" t="str">
            <v>ABEL Y SOFIA SAS</v>
          </cell>
          <cell r="F2211">
            <v>45664.400451388887</v>
          </cell>
          <cell r="G2211">
            <v>45694.400324074071</v>
          </cell>
          <cell r="H2211">
            <v>9</v>
          </cell>
          <cell r="O2211">
            <v>6175800</v>
          </cell>
        </row>
        <row r="2212">
          <cell r="A2212">
            <v>45702</v>
          </cell>
          <cell r="C2212" t="str">
            <v>ABEL Y SOFIA SAS</v>
          </cell>
          <cell r="F2212">
            <v>45665.440960648149</v>
          </cell>
          <cell r="G2212">
            <v>45695.440706018519</v>
          </cell>
          <cell r="H2212">
            <v>8</v>
          </cell>
          <cell r="O2212">
            <v>125700</v>
          </cell>
        </row>
        <row r="2213">
          <cell r="A2213">
            <v>45702</v>
          </cell>
          <cell r="C2213" t="str">
            <v>ABEL Y SOFIA SAS</v>
          </cell>
          <cell r="F2213">
            <v>45666.360810185186</v>
          </cell>
          <cell r="G2213">
            <v>45696.360682870371</v>
          </cell>
          <cell r="H2213">
            <v>7</v>
          </cell>
          <cell r="O2213">
            <v>181700</v>
          </cell>
        </row>
        <row r="2214">
          <cell r="A2214">
            <v>45702</v>
          </cell>
          <cell r="C2214" t="str">
            <v>ABEL Y SOFIA SAS</v>
          </cell>
          <cell r="F2214">
            <v>45666.367997685185</v>
          </cell>
          <cell r="G2214">
            <v>45696.367893518516</v>
          </cell>
          <cell r="H2214">
            <v>7</v>
          </cell>
          <cell r="O2214">
            <v>1055000</v>
          </cell>
        </row>
        <row r="2215">
          <cell r="A2215">
            <v>45702</v>
          </cell>
          <cell r="C2215" t="str">
            <v>ABEL Y SOFIA SAS</v>
          </cell>
          <cell r="F2215">
            <v>45666.400706018518</v>
          </cell>
          <cell r="G2215">
            <v>45696.400613425925</v>
          </cell>
          <cell r="H2215">
            <v>7</v>
          </cell>
          <cell r="O2215">
            <v>4854897.1688000001</v>
          </cell>
        </row>
        <row r="2216">
          <cell r="A2216">
            <v>45702</v>
          </cell>
          <cell r="C2216" t="str">
            <v>SANSON SAS</v>
          </cell>
          <cell r="F2216">
            <v>45659.33693287037</v>
          </cell>
          <cell r="G2216">
            <v>45689.336805555555</v>
          </cell>
          <cell r="H2216">
            <v>14</v>
          </cell>
          <cell r="O2216">
            <v>1406500</v>
          </cell>
        </row>
        <row r="2217">
          <cell r="A2217">
            <v>45702</v>
          </cell>
          <cell r="C2217" t="str">
            <v>SANSON SAS</v>
          </cell>
          <cell r="F2217">
            <v>45660.356828703705</v>
          </cell>
          <cell r="G2217">
            <v>45690.35659722222</v>
          </cell>
          <cell r="H2217">
            <v>13</v>
          </cell>
          <cell r="O2217">
            <v>266250</v>
          </cell>
        </row>
        <row r="2218">
          <cell r="A2218">
            <v>45702</v>
          </cell>
          <cell r="C2218" t="str">
            <v>SANSON SAS</v>
          </cell>
          <cell r="F2218">
            <v>45670.284988425927</v>
          </cell>
          <cell r="G2218">
            <v>45700.284814814811</v>
          </cell>
          <cell r="H2218">
            <v>3</v>
          </cell>
          <cell r="O2218">
            <v>1008300</v>
          </cell>
        </row>
        <row r="2219">
          <cell r="A2219">
            <v>45702</v>
          </cell>
          <cell r="C2219" t="str">
            <v>SANSON SAS</v>
          </cell>
          <cell r="F2219">
            <v>45671.337719907409</v>
          </cell>
          <cell r="G2219">
            <v>45701.336157407408</v>
          </cell>
          <cell r="H2219">
            <v>2</v>
          </cell>
          <cell r="O2219">
            <v>274800</v>
          </cell>
        </row>
        <row r="2220">
          <cell r="A2220">
            <v>45702</v>
          </cell>
          <cell r="C2220" t="str">
            <v>BISTROT S.A.S</v>
          </cell>
          <cell r="F2220">
            <v>45653.295381944445</v>
          </cell>
          <cell r="G2220">
            <v>45683.295289351852</v>
          </cell>
          <cell r="H2220">
            <v>20</v>
          </cell>
          <cell r="O2220">
            <v>425200</v>
          </cell>
        </row>
        <row r="2221">
          <cell r="A2221">
            <v>45702</v>
          </cell>
          <cell r="C2221" t="str">
            <v>BISTROT S.A.S</v>
          </cell>
          <cell r="F2221">
            <v>45661.309178240743</v>
          </cell>
          <cell r="G2221">
            <v>45691.308877314812</v>
          </cell>
          <cell r="H2221">
            <v>12</v>
          </cell>
          <cell r="O2221">
            <v>190750</v>
          </cell>
        </row>
        <row r="2222">
          <cell r="A2222">
            <v>45702</v>
          </cell>
          <cell r="C2222" t="str">
            <v>BISTROT S.A.S</v>
          </cell>
          <cell r="F2222">
            <v>45673.314236111109</v>
          </cell>
          <cell r="G2222">
            <v>45703.313993055555</v>
          </cell>
          <cell r="H2222">
            <v>0</v>
          </cell>
          <cell r="O2222">
            <v>412250</v>
          </cell>
        </row>
        <row r="2223">
          <cell r="A2223">
            <v>45702</v>
          </cell>
          <cell r="C2223" t="str">
            <v>ABEL Y SOFIA SAS</v>
          </cell>
          <cell r="F2223">
            <v>45628.444756944446</v>
          </cell>
          <cell r="G2223">
            <v>45658.44394675926</v>
          </cell>
          <cell r="H2223">
            <v>45</v>
          </cell>
          <cell r="O2223">
            <v>683450</v>
          </cell>
        </row>
        <row r="2224">
          <cell r="A2224">
            <v>45702</v>
          </cell>
          <cell r="C2224" t="str">
            <v>ABEL Y SOFIA SAS</v>
          </cell>
          <cell r="F2224">
            <v>45654.270486111112</v>
          </cell>
          <cell r="G2224">
            <v>45684.270358796297</v>
          </cell>
          <cell r="H2224">
            <v>19</v>
          </cell>
          <cell r="O2224">
            <v>464000</v>
          </cell>
        </row>
        <row r="2225">
          <cell r="A2225">
            <v>45702</v>
          </cell>
          <cell r="C2225" t="str">
            <v>ABEL Y SOFIA SAS</v>
          </cell>
          <cell r="F2225">
            <v>45664.301898148151</v>
          </cell>
          <cell r="G2225">
            <v>45694.301469907405</v>
          </cell>
          <cell r="H2225">
            <v>9</v>
          </cell>
          <cell r="O2225">
            <v>237400</v>
          </cell>
        </row>
        <row r="2226">
          <cell r="A2226">
            <v>45702</v>
          </cell>
          <cell r="C2226" t="str">
            <v>ABEL Y SOFIA SAS</v>
          </cell>
          <cell r="F2226">
            <v>45670.30363425926</v>
          </cell>
          <cell r="G2226">
            <v>45700.302754629629</v>
          </cell>
          <cell r="H2226">
            <v>3</v>
          </cell>
          <cell r="O2226">
            <v>641500</v>
          </cell>
        </row>
        <row r="2227">
          <cell r="A2227">
            <v>45702</v>
          </cell>
          <cell r="C2227" t="str">
            <v>ABEL Y SOFIA SAS</v>
          </cell>
          <cell r="F2227">
            <v>45653.301666666666</v>
          </cell>
          <cell r="G2227">
            <v>45683.301550925928</v>
          </cell>
          <cell r="H2227">
            <v>20</v>
          </cell>
          <cell r="O2227">
            <v>684400</v>
          </cell>
        </row>
        <row r="2228">
          <cell r="A2228">
            <v>45702</v>
          </cell>
          <cell r="C2228" t="str">
            <v>ABEL Y SOFIA SAS</v>
          </cell>
          <cell r="F2228">
            <v>45666.352731481478</v>
          </cell>
          <cell r="G2228">
            <v>45696.352662037039</v>
          </cell>
          <cell r="H2228">
            <v>7</v>
          </cell>
          <cell r="O2228">
            <v>967350</v>
          </cell>
        </row>
        <row r="2229">
          <cell r="A2229">
            <v>45702</v>
          </cell>
          <cell r="C2229" t="str">
            <v>ABEL Y SOFIA SAS</v>
          </cell>
          <cell r="F2229">
            <v>45654.302997685183</v>
          </cell>
          <cell r="G2229">
            <v>45684.302847222221</v>
          </cell>
          <cell r="H2229">
            <v>19</v>
          </cell>
          <cell r="O2229">
            <v>228900</v>
          </cell>
        </row>
        <row r="2230">
          <cell r="A2230">
            <v>45702</v>
          </cell>
          <cell r="C2230" t="str">
            <v>ABEL Y SOFIA SAS</v>
          </cell>
          <cell r="F2230">
            <v>45667.315509259257</v>
          </cell>
          <cell r="G2230">
            <v>45697.315381944441</v>
          </cell>
          <cell r="H2230">
            <v>6</v>
          </cell>
          <cell r="O2230">
            <v>446150</v>
          </cell>
        </row>
        <row r="2231">
          <cell r="A2231">
            <v>45702</v>
          </cell>
          <cell r="C2231" t="str">
            <v>RETACO SAS</v>
          </cell>
          <cell r="F2231">
            <v>45652.247129629628</v>
          </cell>
          <cell r="G2231">
            <v>45682.247025462966</v>
          </cell>
          <cell r="H2231">
            <v>21</v>
          </cell>
          <cell r="O2231">
            <v>696800.01</v>
          </cell>
        </row>
        <row r="2232">
          <cell r="A2232">
            <v>45702</v>
          </cell>
          <cell r="C2232" t="str">
            <v>RETACO SAS</v>
          </cell>
          <cell r="F2232">
            <v>45653.285462962966</v>
          </cell>
          <cell r="G2232">
            <v>45683.285219907404</v>
          </cell>
          <cell r="H2232">
            <v>20</v>
          </cell>
          <cell r="O2232">
            <v>891950</v>
          </cell>
        </row>
        <row r="2233">
          <cell r="A2233">
            <v>45702</v>
          </cell>
          <cell r="C2233" t="str">
            <v>RETACO SAS</v>
          </cell>
          <cell r="F2233">
            <v>45664.303888888891</v>
          </cell>
          <cell r="G2233">
            <v>45694.303703703707</v>
          </cell>
          <cell r="H2233">
            <v>9</v>
          </cell>
          <cell r="O2233">
            <v>604600</v>
          </cell>
        </row>
        <row r="2234">
          <cell r="A2234">
            <v>45702</v>
          </cell>
          <cell r="C2234" t="str">
            <v>RETACO SAS</v>
          </cell>
          <cell r="F2234">
            <v>45666.339398148149</v>
          </cell>
          <cell r="G2234">
            <v>45696.339259259257</v>
          </cell>
          <cell r="H2234">
            <v>7</v>
          </cell>
          <cell r="O2234">
            <v>692150</v>
          </cell>
        </row>
        <row r="2235">
          <cell r="A2235">
            <v>45702</v>
          </cell>
          <cell r="C2235" t="str">
            <v>RETACO SAS</v>
          </cell>
          <cell r="F2235">
            <v>45666.378576388888</v>
          </cell>
          <cell r="G2235">
            <v>45696.378391203703</v>
          </cell>
          <cell r="H2235">
            <v>7</v>
          </cell>
          <cell r="O2235">
            <v>917100</v>
          </cell>
        </row>
        <row r="2236">
          <cell r="A2236">
            <v>45702</v>
          </cell>
          <cell r="C2236" t="str">
            <v>RETACO SAS</v>
          </cell>
          <cell r="F2236">
            <v>45670.34447916667</v>
          </cell>
          <cell r="G2236">
            <v>45700.34447916667</v>
          </cell>
          <cell r="H2236">
            <v>3</v>
          </cell>
          <cell r="O2236">
            <v>489350</v>
          </cell>
        </row>
        <row r="2237">
          <cell r="A2237">
            <v>45702</v>
          </cell>
          <cell r="C2237" t="str">
            <v>ABEL Y SOFIA SAS</v>
          </cell>
          <cell r="F2237">
            <v>45665.438321759262</v>
          </cell>
          <cell r="G2237">
            <v>45695.437824074077</v>
          </cell>
          <cell r="H2237">
            <v>8</v>
          </cell>
          <cell r="O2237">
            <v>241000</v>
          </cell>
        </row>
        <row r="2238">
          <cell r="A2238">
            <v>45702</v>
          </cell>
          <cell r="C2238" t="str">
            <v>GORDO Y TOMO SAS</v>
          </cell>
          <cell r="F2238">
            <v>45654.301736111112</v>
          </cell>
          <cell r="G2238">
            <v>45684.301562499997</v>
          </cell>
          <cell r="H2238">
            <v>19</v>
          </cell>
          <cell r="O2238">
            <v>83850</v>
          </cell>
        </row>
        <row r="2239">
          <cell r="A2239">
            <v>45702</v>
          </cell>
          <cell r="C2239" t="str">
            <v>GORDO Y TOMO SAS</v>
          </cell>
          <cell r="F2239">
            <v>45664.303206018521</v>
          </cell>
          <cell r="G2239">
            <v>45694.303067129629</v>
          </cell>
          <cell r="H2239">
            <v>9</v>
          </cell>
          <cell r="O2239">
            <v>144200</v>
          </cell>
        </row>
        <row r="2240">
          <cell r="A2240">
            <v>45702</v>
          </cell>
          <cell r="C2240" t="str">
            <v>GORDO Y TOMO SAS</v>
          </cell>
          <cell r="F2240">
            <v>45670.296712962961</v>
          </cell>
          <cell r="G2240">
            <v>45700.296168981484</v>
          </cell>
          <cell r="H2240">
            <v>3</v>
          </cell>
          <cell r="O2240">
            <v>86800</v>
          </cell>
        </row>
        <row r="2241">
          <cell r="A2241">
            <v>45702</v>
          </cell>
          <cell r="C2241" t="str">
            <v>INVERSIONES Y SOLUCIONES DE TRADICION SAS</v>
          </cell>
          <cell r="F2241">
            <v>45647.392465277779</v>
          </cell>
          <cell r="G2241">
            <v>45662.392465277779</v>
          </cell>
          <cell r="H2241">
            <v>41</v>
          </cell>
          <cell r="O2241">
            <v>3343810</v>
          </cell>
        </row>
        <row r="2242">
          <cell r="A2242">
            <v>45702</v>
          </cell>
          <cell r="C2242" t="str">
            <v>INVERSIONES Y SOLUCIONES DE TRADICION SAS</v>
          </cell>
          <cell r="F2242">
            <v>45654.341574074075</v>
          </cell>
          <cell r="G2242">
            <v>45669.341574074075</v>
          </cell>
          <cell r="H2242">
            <v>34</v>
          </cell>
          <cell r="O2242">
            <v>156190</v>
          </cell>
        </row>
        <row r="2243">
          <cell r="A2243">
            <v>45703</v>
          </cell>
          <cell r="C2243" t="str">
            <v>BALSAMICO PLAZA CENTRAL SAS</v>
          </cell>
          <cell r="F2243">
            <v>45701.299212962964</v>
          </cell>
          <cell r="G2243">
            <v>45702.297708333332</v>
          </cell>
          <cell r="H2243">
            <v>3</v>
          </cell>
          <cell r="O2243">
            <v>264000</v>
          </cell>
        </row>
        <row r="2244">
          <cell r="A2244">
            <v>45703</v>
          </cell>
          <cell r="C2244" t="str">
            <v>BALSAMICO PLAZA CENTRAL SAS</v>
          </cell>
          <cell r="F2244">
            <v>45701.337754629632</v>
          </cell>
          <cell r="G2244">
            <v>45702.337754629632</v>
          </cell>
          <cell r="H2244">
            <v>3</v>
          </cell>
          <cell r="O2244">
            <v>235750</v>
          </cell>
        </row>
        <row r="2245">
          <cell r="A2245">
            <v>45703</v>
          </cell>
          <cell r="C2245" t="str">
            <v>EL IMPERIO DEL CERDO PREMIUM S.A.S</v>
          </cell>
          <cell r="F2245">
            <v>45703.254293981481</v>
          </cell>
          <cell r="G2245">
            <v>45711.254155092596</v>
          </cell>
          <cell r="H2245">
            <v>-6</v>
          </cell>
          <cell r="O2245">
            <v>1901050</v>
          </cell>
        </row>
        <row r="2246">
          <cell r="A2246">
            <v>45703</v>
          </cell>
          <cell r="C2246" t="str">
            <v>EL IMPERIO DEL CERDO PREMIUM S.A.S</v>
          </cell>
          <cell r="F2246">
            <v>45703.262280092589</v>
          </cell>
          <cell r="G2246">
            <v>45711.262280092589</v>
          </cell>
          <cell r="H2246">
            <v>-6</v>
          </cell>
          <cell r="O2246">
            <v>72825</v>
          </cell>
        </row>
        <row r="2247">
          <cell r="A2247">
            <v>45703</v>
          </cell>
          <cell r="C2247" t="str">
            <v>GERMAN  NAVAS PINZON</v>
          </cell>
          <cell r="F2247">
            <v>45677.449004629627</v>
          </cell>
          <cell r="G2247">
            <v>45685.449004629627</v>
          </cell>
          <cell r="H2247">
            <v>20</v>
          </cell>
          <cell r="O2247">
            <v>144200</v>
          </cell>
        </row>
        <row r="2248">
          <cell r="A2248">
            <v>45703</v>
          </cell>
          <cell r="C2248" t="str">
            <v>PATRICIA  CHAPARRO AMEZQUITA</v>
          </cell>
          <cell r="F2248">
            <v>45703.37945601852</v>
          </cell>
          <cell r="G2248">
            <v>45711.37945601852</v>
          </cell>
          <cell r="H2248">
            <v>-6</v>
          </cell>
          <cell r="O2248">
            <v>325000</v>
          </cell>
        </row>
        <row r="2249">
          <cell r="A2249">
            <v>45703</v>
          </cell>
          <cell r="C2249" t="str">
            <v>WALTER  BECERRA</v>
          </cell>
          <cell r="F2249">
            <v>45703.387662037036</v>
          </cell>
          <cell r="G2249">
            <v>45704.387662037036</v>
          </cell>
          <cell r="H2249">
            <v>1</v>
          </cell>
          <cell r="O2249">
            <v>331500</v>
          </cell>
        </row>
        <row r="2250">
          <cell r="A2250">
            <v>45703</v>
          </cell>
          <cell r="C2250" t="str">
            <v>PROCESADORA DE CARNES NUEVA COLOMBO ALEMANA LTDA</v>
          </cell>
          <cell r="F2250">
            <v>45703.38826388889</v>
          </cell>
          <cell r="G2250">
            <v>45704.38826388889</v>
          </cell>
          <cell r="H2250">
            <v>1</v>
          </cell>
          <cell r="O2250">
            <v>863500</v>
          </cell>
        </row>
        <row r="2251">
          <cell r="A2251">
            <v>45703</v>
          </cell>
          <cell r="C2251" t="str">
            <v>VENTAS MOSTRADOR</v>
          </cell>
          <cell r="F2251">
            <v>45703</v>
          </cell>
          <cell r="G2251">
            <v>45703</v>
          </cell>
          <cell r="H2251">
            <v>0</v>
          </cell>
          <cell r="O2251">
            <v>2137301</v>
          </cell>
        </row>
        <row r="2252">
          <cell r="A2252">
            <v>45703</v>
          </cell>
          <cell r="C2252" t="str">
            <v>VENTAS MOSTRADOR</v>
          </cell>
          <cell r="F2252">
            <v>45703</v>
          </cell>
          <cell r="G2252">
            <v>45703</v>
          </cell>
          <cell r="H2252">
            <v>0</v>
          </cell>
          <cell r="O2252">
            <v>276039</v>
          </cell>
        </row>
        <row r="2253">
          <cell r="A2253">
            <v>45703</v>
          </cell>
          <cell r="C2253" t="str">
            <v>VENTAS MOSTRADOR</v>
          </cell>
          <cell r="F2253">
            <v>45703</v>
          </cell>
          <cell r="G2253">
            <v>45703</v>
          </cell>
          <cell r="H2253">
            <v>0</v>
          </cell>
          <cell r="O2253">
            <v>5130</v>
          </cell>
        </row>
        <row r="2254">
          <cell r="A2254">
            <v>45703</v>
          </cell>
          <cell r="C2254" t="str">
            <v>VENTAS MOSTRADOR</v>
          </cell>
          <cell r="F2254">
            <v>45703</v>
          </cell>
          <cell r="G2254">
            <v>45703</v>
          </cell>
          <cell r="H2254">
            <v>0</v>
          </cell>
          <cell r="O2254">
            <v>8000</v>
          </cell>
        </row>
        <row r="2255">
          <cell r="A2255">
            <v>45703</v>
          </cell>
          <cell r="C2255" t="str">
            <v>VENTAS MOSTRADOR</v>
          </cell>
          <cell r="F2255">
            <v>45703</v>
          </cell>
          <cell r="G2255">
            <v>45703</v>
          </cell>
          <cell r="H2255">
            <v>0</v>
          </cell>
          <cell r="O2255">
            <v>12960</v>
          </cell>
        </row>
        <row r="2256">
          <cell r="A2256">
            <v>45703</v>
          </cell>
          <cell r="C2256" t="str">
            <v>VENTAS MOSTRADOR</v>
          </cell>
          <cell r="F2256">
            <v>45703</v>
          </cell>
          <cell r="G2256">
            <v>45703</v>
          </cell>
          <cell r="H2256">
            <v>0</v>
          </cell>
          <cell r="O2256">
            <v>13000</v>
          </cell>
        </row>
        <row r="2257">
          <cell r="A2257">
            <v>45703</v>
          </cell>
          <cell r="C2257" t="str">
            <v>VENTAS MOSTRADOR</v>
          </cell>
          <cell r="F2257">
            <v>45703</v>
          </cell>
          <cell r="G2257">
            <v>45703</v>
          </cell>
          <cell r="H2257">
            <v>0</v>
          </cell>
          <cell r="O2257">
            <v>13000</v>
          </cell>
        </row>
        <row r="2258">
          <cell r="A2258">
            <v>45703</v>
          </cell>
          <cell r="C2258" t="str">
            <v>VENTAS MOSTRADOR</v>
          </cell>
          <cell r="F2258">
            <v>45703</v>
          </cell>
          <cell r="G2258">
            <v>45703</v>
          </cell>
          <cell r="H2258">
            <v>0</v>
          </cell>
          <cell r="O2258">
            <v>14280</v>
          </cell>
        </row>
        <row r="2259">
          <cell r="A2259">
            <v>45703</v>
          </cell>
          <cell r="C2259" t="str">
            <v>VENTAS MOSTRADOR</v>
          </cell>
          <cell r="F2259">
            <v>45703</v>
          </cell>
          <cell r="G2259">
            <v>45703</v>
          </cell>
          <cell r="H2259">
            <v>0</v>
          </cell>
          <cell r="O2259">
            <v>14630</v>
          </cell>
        </row>
        <row r="2260">
          <cell r="A2260">
            <v>45703</v>
          </cell>
          <cell r="C2260" t="str">
            <v>VENTAS MOSTRADOR</v>
          </cell>
          <cell r="F2260">
            <v>45703</v>
          </cell>
          <cell r="G2260">
            <v>45703</v>
          </cell>
          <cell r="H2260">
            <v>0</v>
          </cell>
          <cell r="O2260">
            <v>19860</v>
          </cell>
        </row>
        <row r="2261">
          <cell r="A2261">
            <v>45703</v>
          </cell>
          <cell r="C2261" t="str">
            <v>VENTAS MOSTRADOR</v>
          </cell>
          <cell r="F2261">
            <v>45703</v>
          </cell>
          <cell r="G2261">
            <v>45703</v>
          </cell>
          <cell r="H2261">
            <v>0</v>
          </cell>
          <cell r="O2261">
            <v>20000</v>
          </cell>
        </row>
        <row r="2262">
          <cell r="A2262">
            <v>45703</v>
          </cell>
          <cell r="C2262" t="str">
            <v>VENTAS MOSTRADOR</v>
          </cell>
          <cell r="F2262">
            <v>45703</v>
          </cell>
          <cell r="G2262">
            <v>45703</v>
          </cell>
          <cell r="H2262">
            <v>0</v>
          </cell>
          <cell r="O2262">
            <v>21606</v>
          </cell>
        </row>
        <row r="2263">
          <cell r="A2263">
            <v>45703</v>
          </cell>
          <cell r="C2263" t="str">
            <v>VENTAS MOSTRADOR</v>
          </cell>
          <cell r="F2263">
            <v>45703</v>
          </cell>
          <cell r="G2263">
            <v>45703</v>
          </cell>
          <cell r="H2263">
            <v>0</v>
          </cell>
          <cell r="O2263">
            <v>25792</v>
          </cell>
        </row>
        <row r="2264">
          <cell r="A2264">
            <v>45703</v>
          </cell>
          <cell r="C2264" t="str">
            <v>VENTAS MOSTRADOR</v>
          </cell>
          <cell r="F2264">
            <v>45703</v>
          </cell>
          <cell r="G2264">
            <v>45703</v>
          </cell>
          <cell r="H2264">
            <v>0</v>
          </cell>
          <cell r="O2264">
            <v>25880</v>
          </cell>
        </row>
        <row r="2265">
          <cell r="A2265">
            <v>45703</v>
          </cell>
          <cell r="C2265" t="str">
            <v>VENTAS MOSTRADOR</v>
          </cell>
          <cell r="F2265">
            <v>45703</v>
          </cell>
          <cell r="G2265">
            <v>45703</v>
          </cell>
          <cell r="H2265">
            <v>0</v>
          </cell>
          <cell r="O2265">
            <v>26000</v>
          </cell>
        </row>
        <row r="2266">
          <cell r="A2266">
            <v>45703</v>
          </cell>
          <cell r="C2266" t="str">
            <v>VENTAS MOSTRADOR</v>
          </cell>
          <cell r="F2266">
            <v>45703</v>
          </cell>
          <cell r="G2266">
            <v>45703</v>
          </cell>
          <cell r="H2266">
            <v>0</v>
          </cell>
          <cell r="O2266">
            <v>30810</v>
          </cell>
        </row>
        <row r="2267">
          <cell r="A2267">
            <v>45703</v>
          </cell>
          <cell r="C2267" t="str">
            <v>VENTAS MOSTRADOR</v>
          </cell>
          <cell r="F2267">
            <v>45703</v>
          </cell>
          <cell r="G2267">
            <v>45703</v>
          </cell>
          <cell r="H2267">
            <v>0</v>
          </cell>
          <cell r="O2267">
            <v>31400</v>
          </cell>
        </row>
        <row r="2268">
          <cell r="A2268">
            <v>45703</v>
          </cell>
          <cell r="C2268" t="str">
            <v>VENTAS MOSTRADOR</v>
          </cell>
          <cell r="F2268">
            <v>45703</v>
          </cell>
          <cell r="G2268">
            <v>45703</v>
          </cell>
          <cell r="H2268">
            <v>0</v>
          </cell>
          <cell r="O2268">
            <v>40030</v>
          </cell>
        </row>
        <row r="2269">
          <cell r="A2269">
            <v>45703</v>
          </cell>
          <cell r="C2269" t="str">
            <v>VENTAS MOSTRADOR</v>
          </cell>
          <cell r="F2269">
            <v>45703</v>
          </cell>
          <cell r="G2269">
            <v>45703</v>
          </cell>
          <cell r="H2269">
            <v>0</v>
          </cell>
          <cell r="O2269">
            <v>47814</v>
          </cell>
        </row>
        <row r="2270">
          <cell r="A2270">
            <v>45703</v>
          </cell>
          <cell r="C2270" t="str">
            <v>VENTAS MOSTRADOR</v>
          </cell>
          <cell r="F2270">
            <v>45703</v>
          </cell>
          <cell r="G2270">
            <v>45703</v>
          </cell>
          <cell r="H2270">
            <v>0</v>
          </cell>
          <cell r="O2270">
            <v>52312</v>
          </cell>
        </row>
        <row r="2271">
          <cell r="A2271">
            <v>45703</v>
          </cell>
          <cell r="C2271" t="str">
            <v>VENTAS MOSTRADOR</v>
          </cell>
          <cell r="F2271">
            <v>45703</v>
          </cell>
          <cell r="G2271">
            <v>45703</v>
          </cell>
          <cell r="H2271">
            <v>0</v>
          </cell>
          <cell r="O2271">
            <v>56056</v>
          </cell>
        </row>
        <row r="2272">
          <cell r="A2272">
            <v>45703</v>
          </cell>
          <cell r="C2272" t="str">
            <v>VENTAS MOSTRADOR</v>
          </cell>
          <cell r="F2272">
            <v>45703</v>
          </cell>
          <cell r="G2272">
            <v>45703</v>
          </cell>
          <cell r="H2272">
            <v>0</v>
          </cell>
          <cell r="O2272">
            <v>57490</v>
          </cell>
        </row>
        <row r="2273">
          <cell r="A2273">
            <v>45703</v>
          </cell>
          <cell r="C2273" t="str">
            <v>VENTAS MOSTRADOR</v>
          </cell>
          <cell r="F2273">
            <v>45703</v>
          </cell>
          <cell r="G2273">
            <v>45703</v>
          </cell>
          <cell r="H2273">
            <v>0</v>
          </cell>
          <cell r="O2273">
            <v>66024</v>
          </cell>
        </row>
        <row r="2274">
          <cell r="A2274">
            <v>45703</v>
          </cell>
          <cell r="C2274" t="str">
            <v>VENTAS MOSTRADOR</v>
          </cell>
          <cell r="F2274">
            <v>45703</v>
          </cell>
          <cell r="G2274">
            <v>45703</v>
          </cell>
          <cell r="H2274">
            <v>0</v>
          </cell>
          <cell r="O2274">
            <v>69186</v>
          </cell>
        </row>
        <row r="2275">
          <cell r="A2275">
            <v>45703</v>
          </cell>
          <cell r="C2275" t="str">
            <v>VENTAS MOSTRADOR</v>
          </cell>
          <cell r="F2275">
            <v>45703</v>
          </cell>
          <cell r="G2275">
            <v>45703</v>
          </cell>
          <cell r="H2275">
            <v>0</v>
          </cell>
          <cell r="O2275">
            <v>78624</v>
          </cell>
        </row>
        <row r="2276">
          <cell r="A2276">
            <v>45703</v>
          </cell>
          <cell r="C2276" t="str">
            <v>VENTAS MOSTRADOR</v>
          </cell>
          <cell r="F2276">
            <v>45703</v>
          </cell>
          <cell r="G2276">
            <v>45703</v>
          </cell>
          <cell r="H2276">
            <v>0</v>
          </cell>
          <cell r="O2276">
            <v>125800</v>
          </cell>
        </row>
        <row r="2277">
          <cell r="A2277">
            <v>45703</v>
          </cell>
          <cell r="C2277" t="str">
            <v>CARLOS ANDRES MARTINEZ RAMIREZ</v>
          </cell>
          <cell r="F2277">
            <v>45708.47446759259</v>
          </cell>
          <cell r="G2277">
            <v>45709.47446759259</v>
          </cell>
          <cell r="H2277">
            <v>0</v>
          </cell>
          <cell r="O2277">
            <v>142950</v>
          </cell>
        </row>
        <row r="2278">
          <cell r="A2278">
            <v>45703</v>
          </cell>
          <cell r="C2278" t="str">
            <v>VENTAS MOSTRADOR</v>
          </cell>
          <cell r="F2278">
            <v>45703</v>
          </cell>
          <cell r="G2278">
            <v>45703</v>
          </cell>
          <cell r="H2278">
            <v>0</v>
          </cell>
          <cell r="O2278">
            <v>194350</v>
          </cell>
        </row>
        <row r="2279">
          <cell r="A2279">
            <v>45703</v>
          </cell>
          <cell r="C2279" t="str">
            <v>VENTAS MOSTRADOR</v>
          </cell>
          <cell r="F2279">
            <v>45703</v>
          </cell>
          <cell r="G2279">
            <v>45703</v>
          </cell>
          <cell r="H2279">
            <v>0</v>
          </cell>
          <cell r="O2279">
            <v>212750</v>
          </cell>
        </row>
        <row r="2280">
          <cell r="A2280">
            <v>45703</v>
          </cell>
          <cell r="C2280" t="str">
            <v>VENTAS MOSTRADOR</v>
          </cell>
          <cell r="F2280">
            <v>45703</v>
          </cell>
          <cell r="G2280">
            <v>45703</v>
          </cell>
          <cell r="H2280">
            <v>0</v>
          </cell>
          <cell r="O2280">
            <v>230836</v>
          </cell>
        </row>
        <row r="2281">
          <cell r="A2281">
            <v>45703</v>
          </cell>
          <cell r="C2281" t="str">
            <v>VENTAS MOSTRADOR</v>
          </cell>
          <cell r="F2281">
            <v>45703</v>
          </cell>
          <cell r="G2281">
            <v>45703</v>
          </cell>
          <cell r="H2281">
            <v>0</v>
          </cell>
          <cell r="O2281">
            <v>400000</v>
          </cell>
        </row>
        <row r="2282">
          <cell r="A2282">
            <v>45703</v>
          </cell>
          <cell r="C2282" t="str">
            <v>VENTAS MOSTRADOR</v>
          </cell>
          <cell r="F2282">
            <v>45703</v>
          </cell>
          <cell r="G2282">
            <v>45703</v>
          </cell>
          <cell r="H2282">
            <v>0</v>
          </cell>
          <cell r="O2282">
            <v>425500</v>
          </cell>
        </row>
        <row r="2283">
          <cell r="A2283">
            <v>45703</v>
          </cell>
          <cell r="C2283" t="str">
            <v>VENTAS MOSTRADOR</v>
          </cell>
          <cell r="F2283">
            <v>45703</v>
          </cell>
          <cell r="G2283">
            <v>45703</v>
          </cell>
          <cell r="H2283">
            <v>0</v>
          </cell>
          <cell r="O2283">
            <v>595700</v>
          </cell>
        </row>
        <row r="2284">
          <cell r="A2284">
            <v>45703</v>
          </cell>
          <cell r="C2284" t="str">
            <v>VENTAS MOSTRADOR</v>
          </cell>
          <cell r="F2284">
            <v>45703</v>
          </cell>
          <cell r="G2284">
            <v>45703</v>
          </cell>
          <cell r="H2284">
            <v>0</v>
          </cell>
          <cell r="O2284">
            <v>1276500</v>
          </cell>
        </row>
        <row r="2285">
          <cell r="A2285">
            <v>45703</v>
          </cell>
          <cell r="C2285" t="str">
            <v>MESABAR SAS</v>
          </cell>
          <cell r="F2285">
            <v>45695.342870370368</v>
          </cell>
          <cell r="G2285">
            <v>45703.342870370368</v>
          </cell>
          <cell r="H2285">
            <v>2</v>
          </cell>
          <cell r="O2285">
            <v>1653200</v>
          </cell>
        </row>
        <row r="2286">
          <cell r="A2286">
            <v>45703</v>
          </cell>
          <cell r="C2286" t="str">
            <v>LEONILA  OCORO VIAFARA</v>
          </cell>
          <cell r="F2286">
            <v>45703.436874999999</v>
          </cell>
          <cell r="G2286">
            <v>45704.436874999999</v>
          </cell>
          <cell r="H2286">
            <v>1</v>
          </cell>
          <cell r="O2286">
            <v>517150</v>
          </cell>
        </row>
        <row r="2287">
          <cell r="A2287">
            <v>45703</v>
          </cell>
          <cell r="C2287" t="str">
            <v>LUZ MARINA PELAYO ORTIZ</v>
          </cell>
          <cell r="F2287">
            <v>45703.401875000003</v>
          </cell>
          <cell r="G2287">
            <v>45704.401875000003</v>
          </cell>
          <cell r="H2287">
            <v>1</v>
          </cell>
          <cell r="O2287">
            <v>257500</v>
          </cell>
        </row>
        <row r="2288">
          <cell r="A2288">
            <v>45703</v>
          </cell>
          <cell r="C2288" t="str">
            <v>PROCESADORA DE CARNES NUEVA COLOMBO ALEMANA LTDA</v>
          </cell>
          <cell r="F2288">
            <v>45703.38826388889</v>
          </cell>
          <cell r="G2288">
            <v>45704.38826388889</v>
          </cell>
          <cell r="H2288">
            <v>1</v>
          </cell>
          <cell r="O2288">
            <v>5300</v>
          </cell>
        </row>
        <row r="2289">
          <cell r="A2289">
            <v>45704</v>
          </cell>
          <cell r="C2289" t="str">
            <v>VENTAS MOSTRADOR</v>
          </cell>
          <cell r="F2289">
            <v>45704</v>
          </cell>
          <cell r="G2289">
            <v>45704</v>
          </cell>
          <cell r="H2289">
            <v>0</v>
          </cell>
          <cell r="O2289">
            <v>10000</v>
          </cell>
        </row>
        <row r="2290">
          <cell r="A2290">
            <v>45704</v>
          </cell>
          <cell r="C2290" t="str">
            <v>VENTAS MOSTRADOR</v>
          </cell>
          <cell r="F2290">
            <v>45704</v>
          </cell>
          <cell r="G2290">
            <v>45704</v>
          </cell>
          <cell r="H2290">
            <v>0</v>
          </cell>
          <cell r="O2290">
            <v>12000</v>
          </cell>
        </row>
        <row r="2291">
          <cell r="A2291">
            <v>45704</v>
          </cell>
          <cell r="C2291" t="str">
            <v>VENTAS MOSTRADOR</v>
          </cell>
          <cell r="F2291">
            <v>45704</v>
          </cell>
          <cell r="G2291">
            <v>45704</v>
          </cell>
          <cell r="H2291">
            <v>0</v>
          </cell>
          <cell r="O2291">
            <v>13590</v>
          </cell>
        </row>
        <row r="2292">
          <cell r="A2292">
            <v>45704</v>
          </cell>
          <cell r="C2292" t="str">
            <v>VENTAS MOSTRADOR</v>
          </cell>
          <cell r="F2292">
            <v>45704</v>
          </cell>
          <cell r="G2292">
            <v>45704</v>
          </cell>
          <cell r="H2292">
            <v>0</v>
          </cell>
          <cell r="O2292">
            <v>14000</v>
          </cell>
        </row>
        <row r="2293">
          <cell r="A2293">
            <v>45704</v>
          </cell>
          <cell r="C2293" t="str">
            <v>VENTAS MOSTRADOR</v>
          </cell>
          <cell r="F2293">
            <v>45704</v>
          </cell>
          <cell r="G2293">
            <v>45704</v>
          </cell>
          <cell r="H2293">
            <v>0</v>
          </cell>
          <cell r="O2293">
            <v>25896</v>
          </cell>
        </row>
        <row r="2294">
          <cell r="A2294">
            <v>45704</v>
          </cell>
          <cell r="C2294" t="str">
            <v>VENTAS MOSTRADOR</v>
          </cell>
          <cell r="F2294">
            <v>45704</v>
          </cell>
          <cell r="G2294">
            <v>45704</v>
          </cell>
          <cell r="H2294">
            <v>0</v>
          </cell>
          <cell r="O2294">
            <v>26400</v>
          </cell>
        </row>
        <row r="2295">
          <cell r="A2295">
            <v>45704</v>
          </cell>
          <cell r="C2295" t="str">
            <v>VENTAS MOSTRADOR</v>
          </cell>
          <cell r="F2295">
            <v>45704</v>
          </cell>
          <cell r="G2295">
            <v>45704</v>
          </cell>
          <cell r="H2295">
            <v>0</v>
          </cell>
          <cell r="O2295">
            <v>32640</v>
          </cell>
        </row>
        <row r="2296">
          <cell r="A2296">
            <v>45704</v>
          </cell>
          <cell r="C2296" t="str">
            <v>VENTAS MOSTRADOR</v>
          </cell>
          <cell r="F2296">
            <v>45704</v>
          </cell>
          <cell r="G2296">
            <v>45704</v>
          </cell>
          <cell r="H2296">
            <v>0</v>
          </cell>
          <cell r="O2296">
            <v>46640</v>
          </cell>
        </row>
        <row r="2297">
          <cell r="A2297">
            <v>45704</v>
          </cell>
          <cell r="C2297" t="str">
            <v>VENTAS MOSTRADOR</v>
          </cell>
          <cell r="F2297">
            <v>45704</v>
          </cell>
          <cell r="G2297">
            <v>45704</v>
          </cell>
          <cell r="H2297">
            <v>0</v>
          </cell>
          <cell r="O2297">
            <v>425500</v>
          </cell>
        </row>
        <row r="2298">
          <cell r="A2298">
            <v>45704</v>
          </cell>
          <cell r="C2298" t="str">
            <v>VENTAS MOSTRADOR</v>
          </cell>
          <cell r="F2298">
            <v>45704</v>
          </cell>
          <cell r="G2298">
            <v>45704</v>
          </cell>
          <cell r="H2298">
            <v>0</v>
          </cell>
          <cell r="O2298">
            <v>2104141</v>
          </cell>
        </row>
        <row r="2299">
          <cell r="A2299">
            <v>45704</v>
          </cell>
          <cell r="C2299" t="str">
            <v>VENTAS MOSTRADOR</v>
          </cell>
          <cell r="F2299">
            <v>45704</v>
          </cell>
          <cell r="G2299">
            <v>45704</v>
          </cell>
          <cell r="H2299">
            <v>0</v>
          </cell>
          <cell r="O2299">
            <v>2304962</v>
          </cell>
        </row>
        <row r="2300">
          <cell r="A2300">
            <v>45705</v>
          </cell>
          <cell r="C2300" t="str">
            <v>PAULA JINNET ARDILA GOMEZ</v>
          </cell>
          <cell r="F2300">
            <v>45705.321458333332</v>
          </cell>
          <cell r="G2300">
            <v>45706.32136574074</v>
          </cell>
          <cell r="H2300">
            <v>1</v>
          </cell>
          <cell r="O2300">
            <v>536550</v>
          </cell>
        </row>
        <row r="2301">
          <cell r="A2301">
            <v>45705</v>
          </cell>
          <cell r="C2301" t="str">
            <v>PAULA JINNET ARDILA GOMEZ</v>
          </cell>
          <cell r="F2301">
            <v>45705.321458333332</v>
          </cell>
          <cell r="G2301">
            <v>45706.32136574074</v>
          </cell>
          <cell r="H2301">
            <v>1</v>
          </cell>
          <cell r="O2301">
            <v>262700</v>
          </cell>
        </row>
        <row r="2302">
          <cell r="A2302">
            <v>45705</v>
          </cell>
          <cell r="C2302" t="str">
            <v>MOYSER SAS</v>
          </cell>
          <cell r="F2302">
            <v>45705.308310185188</v>
          </cell>
          <cell r="G2302">
            <v>45706.308310185188</v>
          </cell>
          <cell r="H2302">
            <v>1</v>
          </cell>
          <cell r="O2302">
            <v>3089600</v>
          </cell>
        </row>
        <row r="2303">
          <cell r="A2303">
            <v>45705</v>
          </cell>
          <cell r="C2303" t="str">
            <v>THE NEXT SHOT S.A.S</v>
          </cell>
          <cell r="F2303">
            <v>45703.328067129631</v>
          </cell>
          <cell r="G2303">
            <v>45704.327326388891</v>
          </cell>
          <cell r="H2303">
            <v>3</v>
          </cell>
          <cell r="O2303">
            <v>291075</v>
          </cell>
        </row>
        <row r="2304">
          <cell r="A2304">
            <v>45705</v>
          </cell>
          <cell r="C2304" t="str">
            <v>VENTAS MOSTRADOR</v>
          </cell>
          <cell r="F2304">
            <v>45705</v>
          </cell>
          <cell r="G2304">
            <v>45705</v>
          </cell>
          <cell r="H2304">
            <v>0</v>
          </cell>
          <cell r="O2304">
            <v>1716728</v>
          </cell>
        </row>
        <row r="2305">
          <cell r="A2305">
            <v>45705</v>
          </cell>
          <cell r="C2305" t="str">
            <v>VENTAS MOSTRADOR</v>
          </cell>
          <cell r="F2305">
            <v>45705</v>
          </cell>
          <cell r="G2305">
            <v>45705</v>
          </cell>
          <cell r="H2305">
            <v>0</v>
          </cell>
          <cell r="O2305">
            <v>3043290</v>
          </cell>
        </row>
        <row r="2306">
          <cell r="A2306">
            <v>45705</v>
          </cell>
          <cell r="C2306" t="str">
            <v>VENTAS MOSTRADOR</v>
          </cell>
          <cell r="F2306">
            <v>45705</v>
          </cell>
          <cell r="G2306">
            <v>45705</v>
          </cell>
          <cell r="H2306">
            <v>-9</v>
          </cell>
          <cell r="O2306">
            <v>6000</v>
          </cell>
        </row>
        <row r="2307">
          <cell r="A2307">
            <v>45705</v>
          </cell>
          <cell r="C2307" t="str">
            <v>VENTAS MOSTRADOR</v>
          </cell>
          <cell r="F2307">
            <v>45705</v>
          </cell>
          <cell r="G2307">
            <v>45705</v>
          </cell>
          <cell r="H2307">
            <v>-9</v>
          </cell>
          <cell r="O2307">
            <v>6000</v>
          </cell>
        </row>
        <row r="2308">
          <cell r="A2308">
            <v>45705</v>
          </cell>
          <cell r="C2308" t="str">
            <v>VENTAS MOSTRADOR</v>
          </cell>
          <cell r="F2308">
            <v>45705</v>
          </cell>
          <cell r="G2308">
            <v>45705</v>
          </cell>
          <cell r="H2308">
            <v>-9</v>
          </cell>
          <cell r="O2308">
            <v>10400</v>
          </cell>
        </row>
        <row r="2309">
          <cell r="A2309">
            <v>45705</v>
          </cell>
          <cell r="C2309" t="str">
            <v>VENTAS MOSTRADOR</v>
          </cell>
          <cell r="F2309">
            <v>45705</v>
          </cell>
          <cell r="G2309">
            <v>45705</v>
          </cell>
          <cell r="H2309">
            <v>-9</v>
          </cell>
          <cell r="O2309">
            <v>11300</v>
          </cell>
        </row>
        <row r="2310">
          <cell r="A2310">
            <v>45705</v>
          </cell>
          <cell r="C2310" t="str">
            <v>VENTAS MOSTRADOR</v>
          </cell>
          <cell r="F2310">
            <v>45705</v>
          </cell>
          <cell r="G2310">
            <v>45705</v>
          </cell>
          <cell r="H2310">
            <v>-9</v>
          </cell>
          <cell r="O2310">
            <v>12000</v>
          </cell>
        </row>
        <row r="2311">
          <cell r="A2311">
            <v>45705</v>
          </cell>
          <cell r="C2311" t="str">
            <v>VENTAS MOSTRADOR</v>
          </cell>
          <cell r="F2311">
            <v>45705</v>
          </cell>
          <cell r="G2311">
            <v>45705</v>
          </cell>
          <cell r="H2311">
            <v>-10</v>
          </cell>
          <cell r="O2311">
            <v>13000</v>
          </cell>
        </row>
        <row r="2312">
          <cell r="A2312">
            <v>45705</v>
          </cell>
          <cell r="C2312" t="str">
            <v>VENTAS MOSTRADOR</v>
          </cell>
          <cell r="F2312">
            <v>45705</v>
          </cell>
          <cell r="G2312">
            <v>45705</v>
          </cell>
          <cell r="H2312">
            <v>-10</v>
          </cell>
          <cell r="O2312">
            <v>13850</v>
          </cell>
        </row>
        <row r="2313">
          <cell r="A2313">
            <v>45705</v>
          </cell>
          <cell r="C2313" t="str">
            <v>VENTAS MOSTRADOR</v>
          </cell>
          <cell r="F2313">
            <v>45705</v>
          </cell>
          <cell r="G2313">
            <v>45705</v>
          </cell>
          <cell r="H2313">
            <v>-10</v>
          </cell>
          <cell r="O2313">
            <v>16000</v>
          </cell>
        </row>
        <row r="2314">
          <cell r="A2314">
            <v>45705</v>
          </cell>
          <cell r="C2314" t="str">
            <v>VENTAS MOSTRADOR</v>
          </cell>
          <cell r="F2314">
            <v>45705</v>
          </cell>
          <cell r="G2314">
            <v>45705</v>
          </cell>
          <cell r="O2314">
            <v>40025</v>
          </cell>
        </row>
        <row r="2315">
          <cell r="A2315">
            <v>45705</v>
          </cell>
          <cell r="C2315" t="str">
            <v>VENTAS MOSTRADOR</v>
          </cell>
          <cell r="F2315">
            <v>45705</v>
          </cell>
          <cell r="G2315">
            <v>45705</v>
          </cell>
          <cell r="H2315">
            <v>-8</v>
          </cell>
          <cell r="O2315">
            <v>52565</v>
          </cell>
        </row>
        <row r="2316">
          <cell r="A2316">
            <v>45705</v>
          </cell>
          <cell r="C2316" t="str">
            <v>VENTAS MOSTRADOR</v>
          </cell>
          <cell r="F2316">
            <v>45705</v>
          </cell>
          <cell r="G2316">
            <v>45705</v>
          </cell>
          <cell r="H2316">
            <v>-8</v>
          </cell>
          <cell r="O2316">
            <v>212750</v>
          </cell>
        </row>
        <row r="2317">
          <cell r="A2317">
            <v>45705</v>
          </cell>
          <cell r="C2317" t="str">
            <v>VENTAS MOSTRADOR</v>
          </cell>
          <cell r="F2317">
            <v>45705</v>
          </cell>
          <cell r="G2317">
            <v>45705</v>
          </cell>
          <cell r="H2317">
            <v>-9</v>
          </cell>
          <cell r="O2317">
            <v>425500</v>
          </cell>
        </row>
        <row r="2318">
          <cell r="A2318">
            <v>45705</v>
          </cell>
          <cell r="C2318" t="str">
            <v>CRISTIAN MANUEL BELTRAN VALENZUELA</v>
          </cell>
          <cell r="F2318">
            <v>45705.475057870368</v>
          </cell>
          <cell r="G2318">
            <v>45713.475057870368</v>
          </cell>
          <cell r="H2318">
            <v>-6</v>
          </cell>
          <cell r="O2318">
            <v>500000</v>
          </cell>
        </row>
        <row r="2319">
          <cell r="A2319">
            <v>45705</v>
          </cell>
          <cell r="C2319" t="str">
            <v>VENTAS MOSTRADOR</v>
          </cell>
          <cell r="F2319">
            <v>45705</v>
          </cell>
          <cell r="G2319">
            <v>45705</v>
          </cell>
          <cell r="H2319">
            <v>-10</v>
          </cell>
          <cell r="O2319">
            <v>550000</v>
          </cell>
        </row>
        <row r="2320">
          <cell r="A2320">
            <v>45705</v>
          </cell>
          <cell r="C2320" t="str">
            <v>INVERSIONES EL CARNAL SAS</v>
          </cell>
          <cell r="F2320">
            <v>45698.359386574077</v>
          </cell>
          <cell r="G2320">
            <v>45706.359386574077</v>
          </cell>
          <cell r="H2320">
            <v>1</v>
          </cell>
          <cell r="O2320">
            <v>14751953.0208</v>
          </cell>
        </row>
        <row r="2321">
          <cell r="A2321">
            <v>45705</v>
          </cell>
          <cell r="C2321" t="str">
            <v>INVERSIONES EL CARNAL SAS</v>
          </cell>
          <cell r="F2321">
            <v>45699.359293981484</v>
          </cell>
          <cell r="G2321">
            <v>45707.359293981484</v>
          </cell>
          <cell r="H2321">
            <v>0</v>
          </cell>
          <cell r="O2321">
            <v>13164472.512</v>
          </cell>
        </row>
        <row r="2322">
          <cell r="A2322">
            <v>45705</v>
          </cell>
          <cell r="C2322" t="str">
            <v>INVERSIONES EL CARNAL SAS</v>
          </cell>
          <cell r="F2322">
            <v>45700.381365740737</v>
          </cell>
          <cell r="G2322">
            <v>45708.381365740737</v>
          </cell>
          <cell r="H2322">
            <v>-1</v>
          </cell>
          <cell r="O2322">
            <v>12982708.1448</v>
          </cell>
        </row>
        <row r="2323">
          <cell r="A2323">
            <v>45705</v>
          </cell>
          <cell r="C2323" t="str">
            <v>INVERSIONES EL CARNAL SAS</v>
          </cell>
          <cell r="F2323">
            <v>45701.373518518521</v>
          </cell>
          <cell r="G2323">
            <v>45709.373518518521</v>
          </cell>
          <cell r="H2323">
            <v>-2</v>
          </cell>
          <cell r="O2323">
            <v>13067674.92</v>
          </cell>
        </row>
        <row r="2324">
          <cell r="A2324">
            <v>45705</v>
          </cell>
          <cell r="C2324" t="str">
            <v>INVERSIONES EL CARNAL SAS</v>
          </cell>
          <cell r="F2324">
            <v>45702.302511574075</v>
          </cell>
          <cell r="G2324">
            <v>45710.302511574075</v>
          </cell>
          <cell r="H2324">
            <v>-3</v>
          </cell>
          <cell r="O2324">
            <v>10776798.575999999</v>
          </cell>
        </row>
        <row r="2325">
          <cell r="A2325">
            <v>45705</v>
          </cell>
          <cell r="C2325" t="str">
            <v>POLA Y TEJO SAS</v>
          </cell>
          <cell r="F2325">
            <v>45693.377430555556</v>
          </cell>
          <cell r="G2325">
            <v>45708.377430555556</v>
          </cell>
          <cell r="H2325">
            <v>-1</v>
          </cell>
          <cell r="O2325">
            <v>1448750</v>
          </cell>
        </row>
        <row r="2326">
          <cell r="A2326">
            <v>45705</v>
          </cell>
          <cell r="C2326" t="str">
            <v>POLA Y TEJO SAS</v>
          </cell>
          <cell r="F2326">
            <v>45705.307291666664</v>
          </cell>
          <cell r="G2326">
            <v>45720.307291666664</v>
          </cell>
          <cell r="H2326">
            <v>-13</v>
          </cell>
          <cell r="O2326">
            <v>610800</v>
          </cell>
        </row>
        <row r="2327">
          <cell r="A2327">
            <v>45705</v>
          </cell>
          <cell r="C2327" t="str">
            <v>TAKAMI SA</v>
          </cell>
          <cell r="F2327">
            <v>45674.407905092594</v>
          </cell>
          <cell r="G2327">
            <v>45704.407905092594</v>
          </cell>
          <cell r="H2327">
            <v>3</v>
          </cell>
          <cell r="O2327">
            <v>81200</v>
          </cell>
        </row>
        <row r="2328">
          <cell r="A2328">
            <v>45705</v>
          </cell>
          <cell r="C2328" t="str">
            <v>TAKAMI SA</v>
          </cell>
          <cell r="F2328">
            <v>45675.312314814815</v>
          </cell>
          <cell r="G2328">
            <v>45705.312314814815</v>
          </cell>
          <cell r="H2328">
            <v>2</v>
          </cell>
          <cell r="O2328">
            <v>153400</v>
          </cell>
        </row>
        <row r="2329">
          <cell r="A2329">
            <v>45705</v>
          </cell>
          <cell r="C2329" t="str">
            <v>TAKAMI SA</v>
          </cell>
          <cell r="F2329">
            <v>45675.315081018518</v>
          </cell>
          <cell r="G2329">
            <v>45705.315081018518</v>
          </cell>
          <cell r="H2329">
            <v>2</v>
          </cell>
          <cell r="O2329">
            <v>404000</v>
          </cell>
        </row>
        <row r="2330">
          <cell r="A2330">
            <v>45705</v>
          </cell>
          <cell r="C2330" t="str">
            <v>TAKAMI SA</v>
          </cell>
          <cell r="F2330">
            <v>45675.316481481481</v>
          </cell>
          <cell r="G2330">
            <v>45705.316481481481</v>
          </cell>
          <cell r="H2330">
            <v>2</v>
          </cell>
          <cell r="O2330">
            <v>216000</v>
          </cell>
        </row>
        <row r="2331">
          <cell r="A2331">
            <v>45705</v>
          </cell>
          <cell r="C2331" t="str">
            <v>TAKAMI SA</v>
          </cell>
          <cell r="F2331">
            <v>45675.317361111112</v>
          </cell>
          <cell r="G2331">
            <v>45705.317361111112</v>
          </cell>
          <cell r="H2331">
            <v>2</v>
          </cell>
          <cell r="O2331">
            <v>48250</v>
          </cell>
        </row>
        <row r="2332">
          <cell r="A2332">
            <v>45705</v>
          </cell>
          <cell r="C2332" t="str">
            <v>TAKAMI SA</v>
          </cell>
          <cell r="F2332">
            <v>45675.331261574072</v>
          </cell>
          <cell r="G2332">
            <v>45705.331261574072</v>
          </cell>
          <cell r="H2332">
            <v>2</v>
          </cell>
          <cell r="O2332">
            <v>232200</v>
          </cell>
        </row>
        <row r="2333">
          <cell r="A2333">
            <v>45705</v>
          </cell>
          <cell r="C2333" t="str">
            <v>TAKAMI SA</v>
          </cell>
          <cell r="F2333">
            <v>45675.348252314812</v>
          </cell>
          <cell r="G2333">
            <v>45705.348252314812</v>
          </cell>
          <cell r="H2333">
            <v>2</v>
          </cell>
          <cell r="O2333">
            <v>370600</v>
          </cell>
        </row>
        <row r="2334">
          <cell r="A2334">
            <v>45705</v>
          </cell>
          <cell r="C2334" t="str">
            <v>TAKAMI SA</v>
          </cell>
          <cell r="F2334">
            <v>45677.332650462966</v>
          </cell>
          <cell r="G2334">
            <v>45707.332650462966</v>
          </cell>
          <cell r="H2334">
            <v>0</v>
          </cell>
          <cell r="O2334">
            <v>155800</v>
          </cell>
        </row>
        <row r="2335">
          <cell r="A2335">
            <v>45705</v>
          </cell>
          <cell r="C2335" t="str">
            <v>TAKAMI SA</v>
          </cell>
          <cell r="F2335">
            <v>45677.349166666667</v>
          </cell>
          <cell r="G2335">
            <v>45707.349166666667</v>
          </cell>
          <cell r="H2335">
            <v>0</v>
          </cell>
          <cell r="O2335">
            <v>76000</v>
          </cell>
        </row>
        <row r="2336">
          <cell r="A2336">
            <v>45705</v>
          </cell>
          <cell r="C2336" t="str">
            <v>TAKAMI SA</v>
          </cell>
          <cell r="F2336">
            <v>45677.3905787037</v>
          </cell>
          <cell r="G2336">
            <v>45707.3905787037</v>
          </cell>
          <cell r="H2336">
            <v>0</v>
          </cell>
          <cell r="O2336">
            <v>1936200</v>
          </cell>
        </row>
        <row r="2337">
          <cell r="A2337">
            <v>45705</v>
          </cell>
          <cell r="C2337" t="str">
            <v>TAKAMI SA</v>
          </cell>
          <cell r="F2337">
            <v>45677.404016203705</v>
          </cell>
          <cell r="G2337">
            <v>45707.404016203705</v>
          </cell>
          <cell r="H2337">
            <v>0</v>
          </cell>
          <cell r="O2337">
            <v>57000</v>
          </cell>
        </row>
        <row r="2338">
          <cell r="A2338">
            <v>45705</v>
          </cell>
          <cell r="C2338" t="str">
            <v>TAKAMI SA</v>
          </cell>
          <cell r="F2338">
            <v>45677.434537037036</v>
          </cell>
          <cell r="G2338">
            <v>45707.434537037036</v>
          </cell>
          <cell r="H2338">
            <v>0</v>
          </cell>
          <cell r="O2338">
            <v>645750</v>
          </cell>
        </row>
        <row r="2339">
          <cell r="A2339">
            <v>45705</v>
          </cell>
          <cell r="C2339" t="str">
            <v>TAKAMI SA</v>
          </cell>
          <cell r="F2339">
            <v>45678.318113425928</v>
          </cell>
          <cell r="G2339">
            <v>45708.318113425928</v>
          </cell>
          <cell r="H2339">
            <v>-1</v>
          </cell>
          <cell r="O2339">
            <v>1027160</v>
          </cell>
        </row>
        <row r="2340">
          <cell r="A2340">
            <v>45705</v>
          </cell>
          <cell r="C2340" t="str">
            <v>TAKAMI SA</v>
          </cell>
          <cell r="F2340">
            <v>45678.319861111115</v>
          </cell>
          <cell r="G2340">
            <v>45708.319861111115</v>
          </cell>
          <cell r="H2340">
            <v>-1</v>
          </cell>
          <cell r="O2340">
            <v>63550</v>
          </cell>
        </row>
        <row r="2341">
          <cell r="A2341">
            <v>45705</v>
          </cell>
          <cell r="C2341" t="str">
            <v>TAKAMI SA</v>
          </cell>
          <cell r="F2341">
            <v>45678.327974537038</v>
          </cell>
          <cell r="G2341">
            <v>45708.327974537038</v>
          </cell>
          <cell r="H2341">
            <v>-1</v>
          </cell>
          <cell r="O2341">
            <v>283240</v>
          </cell>
        </row>
        <row r="2342">
          <cell r="A2342">
            <v>45705</v>
          </cell>
          <cell r="C2342" t="str">
            <v>TAKAMI SA</v>
          </cell>
          <cell r="F2342">
            <v>45678.329351851855</v>
          </cell>
          <cell r="G2342">
            <v>45708.329351851855</v>
          </cell>
          <cell r="H2342">
            <v>-1</v>
          </cell>
          <cell r="O2342">
            <v>129150</v>
          </cell>
        </row>
        <row r="2343">
          <cell r="A2343">
            <v>45705</v>
          </cell>
          <cell r="C2343" t="str">
            <v>TAKAMI SA</v>
          </cell>
          <cell r="F2343">
            <v>45678.3675</v>
          </cell>
          <cell r="G2343">
            <v>45708.3675</v>
          </cell>
          <cell r="H2343">
            <v>-1</v>
          </cell>
          <cell r="O2343">
            <v>93840</v>
          </cell>
        </row>
        <row r="2344">
          <cell r="A2344">
            <v>45705</v>
          </cell>
          <cell r="C2344" t="str">
            <v>TAKAMI SA</v>
          </cell>
          <cell r="F2344">
            <v>45678.387395833335</v>
          </cell>
          <cell r="G2344">
            <v>45708.387395833335</v>
          </cell>
          <cell r="H2344">
            <v>-1</v>
          </cell>
          <cell r="O2344">
            <v>102820</v>
          </cell>
        </row>
        <row r="2345">
          <cell r="A2345">
            <v>45705</v>
          </cell>
          <cell r="C2345" t="str">
            <v>TAKAMI SA</v>
          </cell>
          <cell r="F2345">
            <v>45678.391817129632</v>
          </cell>
          <cell r="G2345">
            <v>45708.391817129632</v>
          </cell>
          <cell r="H2345">
            <v>-1</v>
          </cell>
          <cell r="O2345">
            <v>164000</v>
          </cell>
        </row>
        <row r="2346">
          <cell r="A2346">
            <v>45705</v>
          </cell>
          <cell r="C2346" t="str">
            <v>TAKAMI SA</v>
          </cell>
          <cell r="F2346">
            <v>45679.317384259259</v>
          </cell>
          <cell r="G2346">
            <v>45709.317384259259</v>
          </cell>
          <cell r="H2346">
            <v>-2</v>
          </cell>
          <cell r="O2346">
            <v>112240</v>
          </cell>
        </row>
        <row r="2347">
          <cell r="A2347">
            <v>45705</v>
          </cell>
          <cell r="C2347" t="str">
            <v>TAKAMI SA</v>
          </cell>
          <cell r="F2347">
            <v>45679.324745370373</v>
          </cell>
          <cell r="G2347">
            <v>45709.324745370373</v>
          </cell>
          <cell r="H2347">
            <v>-2</v>
          </cell>
          <cell r="O2347">
            <v>109480</v>
          </cell>
        </row>
        <row r="2348">
          <cell r="A2348">
            <v>45705</v>
          </cell>
          <cell r="C2348" t="str">
            <v>TAKAMI SA</v>
          </cell>
          <cell r="F2348">
            <v>45679.363206018519</v>
          </cell>
          <cell r="G2348">
            <v>45709.363206018519</v>
          </cell>
          <cell r="H2348">
            <v>-2</v>
          </cell>
          <cell r="O2348">
            <v>178350</v>
          </cell>
        </row>
        <row r="2349">
          <cell r="A2349">
            <v>45705</v>
          </cell>
          <cell r="C2349" t="str">
            <v>TAKAMI SA</v>
          </cell>
          <cell r="F2349">
            <v>45679.371678240743</v>
          </cell>
          <cell r="G2349">
            <v>45709.371678240743</v>
          </cell>
          <cell r="H2349">
            <v>-2</v>
          </cell>
          <cell r="O2349">
            <v>157650</v>
          </cell>
        </row>
        <row r="2350">
          <cell r="A2350">
            <v>45705</v>
          </cell>
          <cell r="C2350" t="str">
            <v>TAKAMI SA</v>
          </cell>
          <cell r="F2350">
            <v>45680.364768518521</v>
          </cell>
          <cell r="G2350">
            <v>45710.364768518521</v>
          </cell>
          <cell r="H2350">
            <v>-3</v>
          </cell>
          <cell r="O2350">
            <v>100880</v>
          </cell>
        </row>
        <row r="2351">
          <cell r="A2351">
            <v>45705</v>
          </cell>
          <cell r="C2351" t="str">
            <v>TAKAMI SA</v>
          </cell>
          <cell r="F2351">
            <v>45680.3672337963</v>
          </cell>
          <cell r="G2351">
            <v>45710.3672337963</v>
          </cell>
          <cell r="H2351">
            <v>-3</v>
          </cell>
          <cell r="O2351">
            <v>192700</v>
          </cell>
        </row>
        <row r="2352">
          <cell r="A2352">
            <v>45705</v>
          </cell>
          <cell r="C2352" t="str">
            <v>TAKAMI SA</v>
          </cell>
          <cell r="F2352">
            <v>45680.368831018517</v>
          </cell>
          <cell r="G2352">
            <v>45710.368831018517</v>
          </cell>
          <cell r="H2352">
            <v>-3</v>
          </cell>
          <cell r="O2352">
            <v>102500</v>
          </cell>
        </row>
        <row r="2353">
          <cell r="A2353">
            <v>45705</v>
          </cell>
          <cell r="C2353" t="str">
            <v>TAKAMI SA</v>
          </cell>
          <cell r="F2353">
            <v>45680.373020833336</v>
          </cell>
          <cell r="G2353">
            <v>45710.373020833336</v>
          </cell>
          <cell r="H2353">
            <v>-3</v>
          </cell>
          <cell r="O2353">
            <v>654980</v>
          </cell>
        </row>
        <row r="2354">
          <cell r="A2354">
            <v>45705</v>
          </cell>
          <cell r="C2354" t="str">
            <v>TAKAMI SA</v>
          </cell>
          <cell r="F2354">
            <v>45680.380613425928</v>
          </cell>
          <cell r="G2354">
            <v>45710.380613425928</v>
          </cell>
          <cell r="H2354">
            <v>-3</v>
          </cell>
          <cell r="O2354">
            <v>1057110</v>
          </cell>
        </row>
        <row r="2355">
          <cell r="A2355">
            <v>45705</v>
          </cell>
          <cell r="C2355" t="str">
            <v>TAKAMI SA</v>
          </cell>
          <cell r="F2355">
            <v>45680.383009259262</v>
          </cell>
          <cell r="G2355">
            <v>45710.383009259262</v>
          </cell>
          <cell r="H2355">
            <v>-3</v>
          </cell>
          <cell r="O2355">
            <v>42500</v>
          </cell>
        </row>
        <row r="2356">
          <cell r="A2356">
            <v>45705</v>
          </cell>
          <cell r="C2356" t="str">
            <v>TAKAMI SA</v>
          </cell>
          <cell r="F2356">
            <v>45681.349710648145</v>
          </cell>
          <cell r="G2356">
            <v>45711.349710648145</v>
          </cell>
          <cell r="H2356">
            <v>-4</v>
          </cell>
          <cell r="O2356">
            <v>181425</v>
          </cell>
        </row>
        <row r="2357">
          <cell r="A2357">
            <v>45705</v>
          </cell>
          <cell r="C2357" t="str">
            <v>TAKAMI SA</v>
          </cell>
          <cell r="F2357">
            <v>45681.351539351854</v>
          </cell>
          <cell r="G2357">
            <v>45711.351539351854</v>
          </cell>
          <cell r="H2357">
            <v>-4</v>
          </cell>
          <cell r="O2357">
            <v>613360</v>
          </cell>
        </row>
        <row r="2358">
          <cell r="A2358">
            <v>45705</v>
          </cell>
          <cell r="C2358" t="str">
            <v>TAKAMI SA</v>
          </cell>
          <cell r="F2358">
            <v>45681.352951388886</v>
          </cell>
          <cell r="G2358">
            <v>45711.352951388886</v>
          </cell>
          <cell r="H2358">
            <v>-4</v>
          </cell>
          <cell r="O2358">
            <v>264960</v>
          </cell>
        </row>
        <row r="2359">
          <cell r="A2359">
            <v>45705</v>
          </cell>
          <cell r="C2359" t="str">
            <v>TAKAMI SA</v>
          </cell>
          <cell r="F2359">
            <v>45682.351041666669</v>
          </cell>
          <cell r="G2359">
            <v>45712.351041666669</v>
          </cell>
          <cell r="H2359">
            <v>-5</v>
          </cell>
          <cell r="O2359">
            <v>193200</v>
          </cell>
        </row>
        <row r="2360">
          <cell r="A2360">
            <v>45705</v>
          </cell>
          <cell r="C2360" t="str">
            <v>TAKAMI SA</v>
          </cell>
          <cell r="F2360">
            <v>45682.360127314816</v>
          </cell>
          <cell r="G2360">
            <v>45712.360127314816</v>
          </cell>
          <cell r="H2360">
            <v>-5</v>
          </cell>
          <cell r="O2360">
            <v>1810605</v>
          </cell>
        </row>
        <row r="2361">
          <cell r="A2361">
            <v>45705</v>
          </cell>
          <cell r="C2361" t="str">
            <v>TAKAMI SA</v>
          </cell>
          <cell r="F2361">
            <v>45682.368090277778</v>
          </cell>
          <cell r="G2361">
            <v>45712.368090277778</v>
          </cell>
          <cell r="H2361">
            <v>-5</v>
          </cell>
          <cell r="O2361">
            <v>668680</v>
          </cell>
        </row>
        <row r="2362">
          <cell r="A2362">
            <v>45705</v>
          </cell>
          <cell r="C2362" t="str">
            <v>TAKAMI SA</v>
          </cell>
          <cell r="F2362">
            <v>45682.376493055555</v>
          </cell>
          <cell r="G2362">
            <v>45712.376493055555</v>
          </cell>
          <cell r="H2362">
            <v>-5</v>
          </cell>
          <cell r="O2362">
            <v>693500</v>
          </cell>
        </row>
        <row r="2363">
          <cell r="A2363">
            <v>45705</v>
          </cell>
          <cell r="C2363" t="str">
            <v>TAKAMI SA</v>
          </cell>
          <cell r="F2363">
            <v>45682.377650462964</v>
          </cell>
          <cell r="G2363">
            <v>45712.377650462964</v>
          </cell>
          <cell r="H2363">
            <v>-5</v>
          </cell>
          <cell r="O2363">
            <v>292000</v>
          </cell>
        </row>
        <row r="2364">
          <cell r="A2364">
            <v>45705</v>
          </cell>
          <cell r="C2364" t="str">
            <v>TAKAMI SA</v>
          </cell>
          <cell r="F2364">
            <v>45682.37976851852</v>
          </cell>
          <cell r="G2364">
            <v>45712.37976851852</v>
          </cell>
          <cell r="H2364">
            <v>-5</v>
          </cell>
          <cell r="O2364">
            <v>45500</v>
          </cell>
        </row>
        <row r="2365">
          <cell r="A2365">
            <v>45705</v>
          </cell>
          <cell r="C2365" t="str">
            <v>TAKAMI SA</v>
          </cell>
          <cell r="F2365">
            <v>45682.400370370371</v>
          </cell>
          <cell r="G2365">
            <v>45712.400370370371</v>
          </cell>
          <cell r="H2365">
            <v>-5</v>
          </cell>
          <cell r="O2365">
            <v>5414839.3710000003</v>
          </cell>
        </row>
        <row r="2366">
          <cell r="A2366">
            <v>45705</v>
          </cell>
          <cell r="C2366" t="str">
            <v>TAKAMI SA</v>
          </cell>
          <cell r="F2366">
            <v>45684.378599537034</v>
          </cell>
          <cell r="G2366">
            <v>45714.378599537034</v>
          </cell>
          <cell r="H2366">
            <v>-7</v>
          </cell>
          <cell r="O2366">
            <v>166050</v>
          </cell>
        </row>
        <row r="2367">
          <cell r="A2367">
            <v>45705</v>
          </cell>
          <cell r="C2367" t="str">
            <v>TAKAMI SA</v>
          </cell>
          <cell r="F2367">
            <v>45684.380844907406</v>
          </cell>
          <cell r="G2367">
            <v>45714.380844907406</v>
          </cell>
          <cell r="H2367">
            <v>-7</v>
          </cell>
          <cell r="O2367">
            <v>153750</v>
          </cell>
        </row>
        <row r="2368">
          <cell r="A2368">
            <v>45705</v>
          </cell>
          <cell r="C2368" t="str">
            <v>TAKAMI SA</v>
          </cell>
          <cell r="F2368">
            <v>45684.406793981485</v>
          </cell>
          <cell r="G2368">
            <v>45714.406793981485</v>
          </cell>
          <cell r="H2368">
            <v>-7</v>
          </cell>
          <cell r="O2368">
            <v>123000</v>
          </cell>
        </row>
        <row r="2369">
          <cell r="A2369">
            <v>45705</v>
          </cell>
          <cell r="C2369" t="str">
            <v>TAKAMI SA</v>
          </cell>
          <cell r="F2369">
            <v>45684.409872685188</v>
          </cell>
          <cell r="G2369">
            <v>45714.409872685188</v>
          </cell>
          <cell r="H2369">
            <v>-7</v>
          </cell>
          <cell r="O2369">
            <v>82000</v>
          </cell>
        </row>
        <row r="2370">
          <cell r="A2370">
            <v>45705</v>
          </cell>
          <cell r="C2370" t="str">
            <v>TAKAMI SA</v>
          </cell>
          <cell r="F2370">
            <v>45684.426527777781</v>
          </cell>
          <cell r="G2370">
            <v>45714.426527777781</v>
          </cell>
          <cell r="H2370">
            <v>-7</v>
          </cell>
          <cell r="O2370">
            <v>438600</v>
          </cell>
        </row>
        <row r="2371">
          <cell r="A2371">
            <v>45705</v>
          </cell>
          <cell r="C2371" t="str">
            <v>TAKAMI SA</v>
          </cell>
          <cell r="F2371">
            <v>45684.431064814817</v>
          </cell>
          <cell r="G2371">
            <v>45714.431064814817</v>
          </cell>
          <cell r="H2371">
            <v>-7</v>
          </cell>
          <cell r="O2371">
            <v>102500</v>
          </cell>
        </row>
        <row r="2372">
          <cell r="A2372">
            <v>45705</v>
          </cell>
          <cell r="C2372" t="str">
            <v>TAKAMI SA</v>
          </cell>
          <cell r="F2372">
            <v>45685.352824074071</v>
          </cell>
          <cell r="G2372">
            <v>45715.352824074071</v>
          </cell>
          <cell r="H2372">
            <v>-8</v>
          </cell>
          <cell r="O2372">
            <v>66560</v>
          </cell>
        </row>
        <row r="2373">
          <cell r="A2373">
            <v>45705</v>
          </cell>
          <cell r="C2373" t="str">
            <v>TAKAMI SA</v>
          </cell>
          <cell r="F2373">
            <v>45685.358194444445</v>
          </cell>
          <cell r="G2373">
            <v>45715.358194444445</v>
          </cell>
          <cell r="H2373">
            <v>-8</v>
          </cell>
          <cell r="O2373">
            <v>137740</v>
          </cell>
        </row>
        <row r="2374">
          <cell r="A2374">
            <v>45705</v>
          </cell>
          <cell r="C2374" t="str">
            <v>TAKAMI SA</v>
          </cell>
          <cell r="F2374">
            <v>45685.360659722224</v>
          </cell>
          <cell r="G2374">
            <v>45715.360659722224</v>
          </cell>
          <cell r="H2374">
            <v>-8</v>
          </cell>
          <cell r="O2374">
            <v>170150</v>
          </cell>
        </row>
        <row r="2375">
          <cell r="A2375">
            <v>45705</v>
          </cell>
          <cell r="C2375" t="str">
            <v>TAKAMI SA</v>
          </cell>
          <cell r="F2375">
            <v>45685.36645833333</v>
          </cell>
          <cell r="G2375">
            <v>45715.36645833333</v>
          </cell>
          <cell r="H2375">
            <v>-8</v>
          </cell>
          <cell r="O2375">
            <v>318980</v>
          </cell>
        </row>
        <row r="2376">
          <cell r="A2376">
            <v>45705</v>
          </cell>
          <cell r="C2376" t="str">
            <v>TAKAMI SA</v>
          </cell>
          <cell r="F2376">
            <v>45685.381747685184</v>
          </cell>
          <cell r="G2376">
            <v>45715.381747685184</v>
          </cell>
          <cell r="H2376">
            <v>-8</v>
          </cell>
          <cell r="O2376">
            <v>146760</v>
          </cell>
        </row>
        <row r="2377">
          <cell r="A2377">
            <v>45705</v>
          </cell>
          <cell r="C2377" t="str">
            <v>TAKAMI SA</v>
          </cell>
          <cell r="F2377">
            <v>45685.382731481484</v>
          </cell>
          <cell r="G2377">
            <v>45715.382731481484</v>
          </cell>
          <cell r="H2377">
            <v>-8</v>
          </cell>
          <cell r="O2377">
            <v>575280</v>
          </cell>
        </row>
        <row r="2378">
          <cell r="A2378">
            <v>45705</v>
          </cell>
          <cell r="C2378" t="str">
            <v>TAKAMI SA</v>
          </cell>
          <cell r="F2378">
            <v>45685.38453703704</v>
          </cell>
          <cell r="G2378">
            <v>45715.38453703704</v>
          </cell>
          <cell r="H2378">
            <v>-8</v>
          </cell>
          <cell r="O2378">
            <v>85075</v>
          </cell>
        </row>
        <row r="2379">
          <cell r="A2379">
            <v>45705</v>
          </cell>
          <cell r="C2379" t="str">
            <v>TAKAMI SA</v>
          </cell>
          <cell r="F2379">
            <v>45686.315162037034</v>
          </cell>
          <cell r="G2379">
            <v>45716.315162037034</v>
          </cell>
          <cell r="H2379">
            <v>-9</v>
          </cell>
          <cell r="O2379">
            <v>145550</v>
          </cell>
        </row>
        <row r="2380">
          <cell r="A2380">
            <v>45705</v>
          </cell>
          <cell r="C2380" t="str">
            <v>TAKAMI SA</v>
          </cell>
          <cell r="F2380">
            <v>45686.321585648147</v>
          </cell>
          <cell r="G2380">
            <v>45716.321585648147</v>
          </cell>
          <cell r="H2380">
            <v>-9</v>
          </cell>
          <cell r="O2380">
            <v>84050</v>
          </cell>
        </row>
        <row r="2381">
          <cell r="A2381">
            <v>45705</v>
          </cell>
          <cell r="C2381" t="str">
            <v>TAKAMI SA</v>
          </cell>
          <cell r="F2381">
            <v>45686.33792824074</v>
          </cell>
          <cell r="G2381">
            <v>45716.33792824074</v>
          </cell>
          <cell r="H2381">
            <v>-9</v>
          </cell>
          <cell r="O2381">
            <v>102820</v>
          </cell>
        </row>
        <row r="2382">
          <cell r="A2382">
            <v>45705</v>
          </cell>
          <cell r="C2382" t="str">
            <v>TAKAMI SA</v>
          </cell>
          <cell r="F2382">
            <v>45686.347777777781</v>
          </cell>
          <cell r="G2382">
            <v>45716.347777777781</v>
          </cell>
          <cell r="H2382">
            <v>-9</v>
          </cell>
          <cell r="O2382">
            <v>2385800</v>
          </cell>
        </row>
        <row r="2383">
          <cell r="A2383">
            <v>45705</v>
          </cell>
          <cell r="C2383" t="str">
            <v>TAKAMI SA</v>
          </cell>
          <cell r="F2383">
            <v>45686.463055555556</v>
          </cell>
          <cell r="G2383">
            <v>45716.463055555556</v>
          </cell>
          <cell r="H2383">
            <v>-9</v>
          </cell>
          <cell r="O2383">
            <v>82000</v>
          </cell>
        </row>
        <row r="2384">
          <cell r="A2384">
            <v>45705</v>
          </cell>
          <cell r="C2384" t="str">
            <v>TAKAMI SA</v>
          </cell>
          <cell r="F2384">
            <v>45687.363541666666</v>
          </cell>
          <cell r="G2384">
            <v>45717.363541666666</v>
          </cell>
          <cell r="H2384">
            <v>-10</v>
          </cell>
          <cell r="O2384">
            <v>331075</v>
          </cell>
        </row>
        <row r="2385">
          <cell r="A2385">
            <v>45705</v>
          </cell>
          <cell r="C2385" t="str">
            <v>TAKAMI SA</v>
          </cell>
          <cell r="F2385">
            <v>45687.368483796294</v>
          </cell>
          <cell r="G2385">
            <v>45717.368483796294</v>
          </cell>
          <cell r="H2385">
            <v>-10</v>
          </cell>
          <cell r="O2385">
            <v>129150</v>
          </cell>
        </row>
        <row r="2386">
          <cell r="A2386">
            <v>45705</v>
          </cell>
          <cell r="C2386" t="str">
            <v>TAKAMI SA</v>
          </cell>
          <cell r="F2386">
            <v>45687.373263888891</v>
          </cell>
          <cell r="G2386">
            <v>45717.373263888891</v>
          </cell>
          <cell r="H2386">
            <v>-10</v>
          </cell>
          <cell r="O2386">
            <v>347480</v>
          </cell>
        </row>
        <row r="2387">
          <cell r="A2387">
            <v>45705</v>
          </cell>
          <cell r="C2387" t="str">
            <v>POLA Y TEJO SAS</v>
          </cell>
          <cell r="F2387">
            <v>45707</v>
          </cell>
          <cell r="G2387">
            <v>45707</v>
          </cell>
          <cell r="H2387">
            <v>0</v>
          </cell>
          <cell r="O2387">
            <v>0</v>
          </cell>
        </row>
        <row r="2388">
          <cell r="A2388">
            <v>45705</v>
          </cell>
          <cell r="C2388" t="str">
            <v>GRUPO ARTAK S.A.S</v>
          </cell>
          <cell r="F2388">
            <v>45685.351620370369</v>
          </cell>
          <cell r="G2388">
            <v>45715.351620370369</v>
          </cell>
          <cell r="H2388">
            <v>-8</v>
          </cell>
          <cell r="O2388">
            <v>646488</v>
          </cell>
        </row>
        <row r="2389">
          <cell r="A2389">
            <v>45705</v>
          </cell>
          <cell r="C2389" t="str">
            <v>GRUPO ARTAK S.A.S</v>
          </cell>
          <cell r="F2389">
            <v>45685.354745370372</v>
          </cell>
          <cell r="G2389">
            <v>45715.354745370372</v>
          </cell>
          <cell r="H2389">
            <v>-8</v>
          </cell>
          <cell r="O2389">
            <v>2073240</v>
          </cell>
        </row>
        <row r="2390">
          <cell r="A2390">
            <v>45705</v>
          </cell>
          <cell r="C2390" t="str">
            <v>GRUPO ARTAK S.A.S</v>
          </cell>
          <cell r="F2390">
            <v>45686.319398148145</v>
          </cell>
          <cell r="G2390">
            <v>45716.319398148145</v>
          </cell>
          <cell r="H2390">
            <v>-9</v>
          </cell>
          <cell r="O2390">
            <v>501550</v>
          </cell>
        </row>
        <row r="2391">
          <cell r="A2391">
            <v>45705</v>
          </cell>
          <cell r="C2391" t="str">
            <v>GRUPO ARTAK S.A.S</v>
          </cell>
          <cell r="F2391">
            <v>45686.322685185187</v>
          </cell>
          <cell r="G2391">
            <v>45716.322685185187</v>
          </cell>
          <cell r="H2391">
            <v>-9</v>
          </cell>
          <cell r="O2391">
            <v>2666660</v>
          </cell>
        </row>
        <row r="2392">
          <cell r="A2392">
            <v>45705</v>
          </cell>
          <cell r="C2392" t="str">
            <v>GRUPO ARTAK S.A.S</v>
          </cell>
          <cell r="F2392">
            <v>45687.330057870371</v>
          </cell>
          <cell r="G2392">
            <v>45717.330057870371</v>
          </cell>
          <cell r="H2392">
            <v>-10</v>
          </cell>
          <cell r="O2392">
            <v>1058230</v>
          </cell>
        </row>
        <row r="2393">
          <cell r="A2393">
            <v>45705</v>
          </cell>
          <cell r="C2393" t="str">
            <v>GRUPO ARTAK S.A.S</v>
          </cell>
          <cell r="F2393">
            <v>45688.346689814818</v>
          </cell>
          <cell r="G2393">
            <v>45718.346689814818</v>
          </cell>
          <cell r="H2393">
            <v>-11</v>
          </cell>
          <cell r="O2393">
            <v>2609280</v>
          </cell>
        </row>
        <row r="2394">
          <cell r="A2394">
            <v>45705</v>
          </cell>
          <cell r="C2394" t="str">
            <v>GRUPO ARTAK S.A.S</v>
          </cell>
          <cell r="F2394">
            <v>45688.357870370368</v>
          </cell>
          <cell r="G2394">
            <v>45718.357870370368</v>
          </cell>
          <cell r="H2394">
            <v>-11</v>
          </cell>
          <cell r="O2394">
            <v>1328800</v>
          </cell>
        </row>
        <row r="2395">
          <cell r="A2395">
            <v>45705</v>
          </cell>
          <cell r="C2395" t="str">
            <v>GRUPO ARTAK S.A.S</v>
          </cell>
          <cell r="F2395">
            <v>45689.363391203704</v>
          </cell>
          <cell r="G2395">
            <v>45719.363391203704</v>
          </cell>
          <cell r="H2395">
            <v>-12</v>
          </cell>
          <cell r="O2395">
            <v>64480</v>
          </cell>
        </row>
        <row r="2396">
          <cell r="A2396">
            <v>45705</v>
          </cell>
          <cell r="C2396" t="str">
            <v>GRUPO ARTAK S.A.S</v>
          </cell>
          <cell r="F2396">
            <v>45689.364953703705</v>
          </cell>
          <cell r="G2396">
            <v>45719.364953703705</v>
          </cell>
          <cell r="H2396">
            <v>-12</v>
          </cell>
          <cell r="O2396">
            <v>63550</v>
          </cell>
        </row>
        <row r="2397">
          <cell r="A2397">
            <v>45705</v>
          </cell>
          <cell r="C2397" t="str">
            <v>GRUPO ARTAK S.A.S</v>
          </cell>
          <cell r="F2397">
            <v>45689.369398148148</v>
          </cell>
          <cell r="G2397">
            <v>45719.369398148148</v>
          </cell>
          <cell r="H2397">
            <v>-12</v>
          </cell>
          <cell r="O2397">
            <v>1799920</v>
          </cell>
        </row>
        <row r="2398">
          <cell r="A2398">
            <v>45705</v>
          </cell>
          <cell r="C2398" t="str">
            <v>GRUPO ARTAK S.A.S</v>
          </cell>
          <cell r="F2398">
            <v>45689.379618055558</v>
          </cell>
          <cell r="G2398">
            <v>45719.379618055558</v>
          </cell>
          <cell r="H2398">
            <v>-12</v>
          </cell>
          <cell r="O2398">
            <v>1603620</v>
          </cell>
        </row>
        <row r="2399">
          <cell r="A2399">
            <v>45705</v>
          </cell>
          <cell r="C2399" t="str">
            <v>GRUPO ARTAK S.A.S</v>
          </cell>
          <cell r="F2399">
            <v>45689.385752314818</v>
          </cell>
          <cell r="G2399">
            <v>45719.385752314818</v>
          </cell>
          <cell r="H2399">
            <v>-12</v>
          </cell>
          <cell r="O2399">
            <v>196650</v>
          </cell>
        </row>
        <row r="2400">
          <cell r="A2400">
            <v>45705</v>
          </cell>
          <cell r="C2400" t="str">
            <v>FRUTIVER 1A S.A.S</v>
          </cell>
          <cell r="F2400">
            <v>45673.321898148148</v>
          </cell>
          <cell r="G2400">
            <v>45693.321898148148</v>
          </cell>
          <cell r="H2400">
            <v>14</v>
          </cell>
          <cell r="O2400">
            <v>1444345.551</v>
          </cell>
        </row>
        <row r="2401">
          <cell r="A2401">
            <v>45705</v>
          </cell>
          <cell r="C2401" t="str">
            <v>DOROTEA PARRILLA BAR SAS</v>
          </cell>
          <cell r="F2401">
            <v>45705.325358796297</v>
          </cell>
          <cell r="G2401">
            <v>45709.325231481482</v>
          </cell>
          <cell r="H2401">
            <v>-2</v>
          </cell>
          <cell r="O2401">
            <v>874950</v>
          </cell>
        </row>
        <row r="2402">
          <cell r="A2402">
            <v>45705</v>
          </cell>
          <cell r="C2402" t="str">
            <v>DOROTEA PARRILLA BAR SAS</v>
          </cell>
          <cell r="F2402">
            <v>45705.325358796297</v>
          </cell>
          <cell r="G2402">
            <v>45709.325231481482</v>
          </cell>
          <cell r="H2402">
            <v>-2</v>
          </cell>
          <cell r="O2402">
            <v>1000000</v>
          </cell>
        </row>
        <row r="2403">
          <cell r="A2403">
            <v>45705</v>
          </cell>
          <cell r="C2403" t="str">
            <v>GUSTAVO  ALARCON MEJIA</v>
          </cell>
          <cell r="F2403">
            <v>45705.34207175926</v>
          </cell>
          <cell r="G2403">
            <v>45706.340277777781</v>
          </cell>
          <cell r="H2403">
            <v>1</v>
          </cell>
          <cell r="O2403">
            <v>548000</v>
          </cell>
        </row>
        <row r="2404">
          <cell r="A2404">
            <v>45705</v>
          </cell>
          <cell r="C2404" t="str">
            <v>OSTAK S.A.S</v>
          </cell>
          <cell r="F2404">
            <v>45685.355868055558</v>
          </cell>
          <cell r="G2404">
            <v>45715.355868055558</v>
          </cell>
          <cell r="H2404">
            <v>-8</v>
          </cell>
          <cell r="O2404">
            <v>133075</v>
          </cell>
        </row>
        <row r="2405">
          <cell r="A2405">
            <v>45705</v>
          </cell>
          <cell r="C2405" t="str">
            <v>SEBALI SAS</v>
          </cell>
          <cell r="F2405">
            <v>45692.319571759261</v>
          </cell>
          <cell r="G2405">
            <v>45700.319456018522</v>
          </cell>
          <cell r="H2405">
            <v>7</v>
          </cell>
          <cell r="O2405">
            <v>548000</v>
          </cell>
        </row>
        <row r="2406">
          <cell r="A2406">
            <v>45705</v>
          </cell>
          <cell r="C2406" t="str">
            <v>SEBALI SAS</v>
          </cell>
          <cell r="F2406">
            <v>45700.324756944443</v>
          </cell>
          <cell r="G2406">
            <v>45708.324328703704</v>
          </cell>
          <cell r="H2406">
            <v>-1</v>
          </cell>
          <cell r="O2406">
            <v>303500</v>
          </cell>
        </row>
        <row r="2407">
          <cell r="A2407">
            <v>45705</v>
          </cell>
          <cell r="C2407" t="str">
            <v>SEBALI SAS</v>
          </cell>
          <cell r="F2407">
            <v>45703.323229166665</v>
          </cell>
          <cell r="G2407">
            <v>45711.322326388887</v>
          </cell>
          <cell r="H2407">
            <v>-4</v>
          </cell>
          <cell r="O2407">
            <v>588700</v>
          </cell>
        </row>
        <row r="2408">
          <cell r="A2408">
            <v>45705</v>
          </cell>
          <cell r="C2408" t="str">
            <v>EL MERO BURRITO S.A.S</v>
          </cell>
          <cell r="F2408">
            <v>45705.350243055553</v>
          </cell>
          <cell r="G2408">
            <v>45706.347349537034</v>
          </cell>
          <cell r="H2408">
            <v>1</v>
          </cell>
          <cell r="O2408">
            <v>284050</v>
          </cell>
        </row>
        <row r="2409">
          <cell r="A2409">
            <v>45706</v>
          </cell>
          <cell r="C2409" t="str">
            <v>PATRICIA  CHAPARRO AMEZQUITA</v>
          </cell>
          <cell r="F2409">
            <v>45706.360601851855</v>
          </cell>
          <cell r="G2409">
            <v>45714.360601851855</v>
          </cell>
          <cell r="H2409">
            <v>-7</v>
          </cell>
          <cell r="O2409">
            <v>1027500</v>
          </cell>
        </row>
        <row r="2410">
          <cell r="A2410">
            <v>45706</v>
          </cell>
          <cell r="C2410" t="str">
            <v>WALTER  BECERRA</v>
          </cell>
          <cell r="F2410">
            <v>45706.361851851849</v>
          </cell>
          <cell r="G2410">
            <v>45707.361851851849</v>
          </cell>
          <cell r="H2410">
            <v>0</v>
          </cell>
          <cell r="O2410">
            <v>1817500</v>
          </cell>
        </row>
        <row r="2411">
          <cell r="A2411">
            <v>45706</v>
          </cell>
          <cell r="C2411" t="str">
            <v>EL IMPERIO DEL CERDO PREMIUM S.A.S</v>
          </cell>
          <cell r="F2411">
            <v>45706.273460648146</v>
          </cell>
          <cell r="G2411">
            <v>45714.273321759261</v>
          </cell>
          <cell r="H2411">
            <v>-7</v>
          </cell>
          <cell r="O2411">
            <v>2320250</v>
          </cell>
        </row>
        <row r="2412">
          <cell r="A2412">
            <v>45706</v>
          </cell>
          <cell r="C2412" t="str">
            <v>KITCHEN CONSULTING S.A.S.</v>
          </cell>
          <cell r="F2412">
            <v>45680.354155092595</v>
          </cell>
          <cell r="G2412">
            <v>45695.354155092595</v>
          </cell>
          <cell r="H2412">
            <v>12</v>
          </cell>
          <cell r="O2412">
            <v>303100</v>
          </cell>
        </row>
        <row r="2413">
          <cell r="A2413">
            <v>45706</v>
          </cell>
          <cell r="C2413" t="str">
            <v>KITCHEN CONSULTING S.A.S.</v>
          </cell>
          <cell r="F2413">
            <v>45682.401875000003</v>
          </cell>
          <cell r="G2413">
            <v>45697.401875000003</v>
          </cell>
          <cell r="H2413">
            <v>10</v>
          </cell>
          <cell r="O2413">
            <v>1686600</v>
          </cell>
        </row>
        <row r="2414">
          <cell r="A2414">
            <v>45706</v>
          </cell>
          <cell r="C2414" t="str">
            <v>LE CABRERA SOCIEDAD POR ACCIONES SIMPLIFICADA</v>
          </cell>
          <cell r="F2414">
            <v>45689.375300925924</v>
          </cell>
          <cell r="G2414">
            <v>45704.375300925924</v>
          </cell>
          <cell r="H2414">
            <v>3</v>
          </cell>
          <cell r="O2414">
            <v>4483760.0640000002</v>
          </cell>
        </row>
        <row r="2415">
          <cell r="A2415">
            <v>45706</v>
          </cell>
          <cell r="C2415" t="str">
            <v>LE CABRERA SOCIEDAD POR ACCIONES SIMPLIFICADA</v>
          </cell>
          <cell r="F2415">
            <v>45693.34103009259</v>
          </cell>
          <cell r="G2415">
            <v>45708.34103009259</v>
          </cell>
          <cell r="H2415">
            <v>-1</v>
          </cell>
          <cell r="O2415">
            <v>6940347.5120000001</v>
          </cell>
        </row>
        <row r="2416">
          <cell r="A2416">
            <v>45706</v>
          </cell>
          <cell r="C2416" t="str">
            <v>COMPAÑÍA DE SEGUROS BOLIVAR</v>
          </cell>
          <cell r="F2416">
            <v>45706</v>
          </cell>
          <cell r="G2416">
            <v>45706</v>
          </cell>
          <cell r="H2416">
            <v>0</v>
          </cell>
          <cell r="O2416">
            <v>573393</v>
          </cell>
        </row>
        <row r="2417">
          <cell r="A2417">
            <v>45706</v>
          </cell>
          <cell r="C2417" t="str">
            <v>CHORIZOS Y EMBUTIDOS SANTARROSANOS S.A.S.</v>
          </cell>
          <cell r="F2417">
            <v>45685.370972222219</v>
          </cell>
          <cell r="G2417">
            <v>45693.370972222219</v>
          </cell>
          <cell r="H2417">
            <v>14</v>
          </cell>
          <cell r="O2417">
            <v>3750000</v>
          </cell>
        </row>
        <row r="2418">
          <cell r="A2418">
            <v>45706</v>
          </cell>
          <cell r="C2418" t="str">
            <v>VENTAS MOSTRADOR</v>
          </cell>
          <cell r="F2418">
            <v>45706</v>
          </cell>
          <cell r="G2418">
            <v>45706</v>
          </cell>
          <cell r="H2418">
            <v>0</v>
          </cell>
          <cell r="O2418">
            <v>1477352</v>
          </cell>
        </row>
        <row r="2419">
          <cell r="A2419">
            <v>45706</v>
          </cell>
          <cell r="C2419" t="str">
            <v>VENTAS MOSTRADOR</v>
          </cell>
          <cell r="F2419">
            <v>45706</v>
          </cell>
          <cell r="G2419">
            <v>45706</v>
          </cell>
          <cell r="H2419">
            <v>0</v>
          </cell>
          <cell r="O2419">
            <v>4860</v>
          </cell>
        </row>
        <row r="2420">
          <cell r="A2420">
            <v>45706</v>
          </cell>
          <cell r="C2420" t="str">
            <v>VENTAS MOSTRADOR</v>
          </cell>
          <cell r="F2420">
            <v>45706</v>
          </cell>
          <cell r="G2420">
            <v>45706</v>
          </cell>
          <cell r="H2420">
            <v>0</v>
          </cell>
          <cell r="O2420">
            <v>10200</v>
          </cell>
        </row>
        <row r="2421">
          <cell r="A2421">
            <v>45706</v>
          </cell>
          <cell r="C2421" t="str">
            <v>VENTAS MOSTRADOR</v>
          </cell>
          <cell r="F2421">
            <v>45706</v>
          </cell>
          <cell r="G2421">
            <v>45706</v>
          </cell>
          <cell r="H2421">
            <v>0</v>
          </cell>
          <cell r="O2421">
            <v>12000</v>
          </cell>
        </row>
        <row r="2422">
          <cell r="A2422">
            <v>45706</v>
          </cell>
          <cell r="C2422" t="str">
            <v>VENTAS MOSTRADOR</v>
          </cell>
          <cell r="F2422">
            <v>45706</v>
          </cell>
          <cell r="G2422">
            <v>45706</v>
          </cell>
          <cell r="H2422">
            <v>0</v>
          </cell>
          <cell r="O2422">
            <v>13500</v>
          </cell>
        </row>
        <row r="2423">
          <cell r="A2423">
            <v>45706</v>
          </cell>
          <cell r="C2423" t="str">
            <v>VENTAS MOSTRADOR</v>
          </cell>
          <cell r="F2423">
            <v>45706</v>
          </cell>
          <cell r="G2423">
            <v>45706</v>
          </cell>
          <cell r="H2423">
            <v>0</v>
          </cell>
          <cell r="O2423">
            <v>15660</v>
          </cell>
        </row>
        <row r="2424">
          <cell r="A2424">
            <v>45706</v>
          </cell>
          <cell r="C2424" t="str">
            <v>VENTAS MOSTRADOR</v>
          </cell>
          <cell r="F2424">
            <v>45706</v>
          </cell>
          <cell r="G2424">
            <v>45706</v>
          </cell>
          <cell r="H2424">
            <v>0</v>
          </cell>
          <cell r="O2424">
            <v>24856</v>
          </cell>
        </row>
        <row r="2425">
          <cell r="A2425">
            <v>45706</v>
          </cell>
          <cell r="C2425" t="str">
            <v>VENTAS MOSTRADOR</v>
          </cell>
          <cell r="F2425">
            <v>45706</v>
          </cell>
          <cell r="G2425">
            <v>45706</v>
          </cell>
          <cell r="H2425">
            <v>0</v>
          </cell>
          <cell r="O2425">
            <v>39000</v>
          </cell>
        </row>
        <row r="2426">
          <cell r="A2426">
            <v>45706</v>
          </cell>
          <cell r="C2426" t="str">
            <v>VENTAS MOSTRADOR</v>
          </cell>
          <cell r="F2426">
            <v>45706</v>
          </cell>
          <cell r="G2426">
            <v>45706</v>
          </cell>
          <cell r="H2426">
            <v>0</v>
          </cell>
          <cell r="O2426">
            <v>42432</v>
          </cell>
        </row>
        <row r="2427">
          <cell r="A2427">
            <v>45706</v>
          </cell>
          <cell r="C2427" t="str">
            <v>VENTAS MOSTRADOR</v>
          </cell>
          <cell r="F2427">
            <v>45706</v>
          </cell>
          <cell r="G2427">
            <v>45706</v>
          </cell>
          <cell r="H2427">
            <v>0</v>
          </cell>
          <cell r="O2427">
            <v>50030</v>
          </cell>
        </row>
        <row r="2428">
          <cell r="A2428">
            <v>45706</v>
          </cell>
          <cell r="C2428" t="str">
            <v>VENTAS MOSTRADOR</v>
          </cell>
          <cell r="F2428">
            <v>45706</v>
          </cell>
          <cell r="G2428">
            <v>45706</v>
          </cell>
          <cell r="H2428">
            <v>0</v>
          </cell>
          <cell r="O2428">
            <v>191200</v>
          </cell>
        </row>
        <row r="2429">
          <cell r="A2429">
            <v>45706</v>
          </cell>
          <cell r="C2429" t="str">
            <v>VENTAS MOSTRADOR</v>
          </cell>
          <cell r="F2429">
            <v>45706</v>
          </cell>
          <cell r="G2429">
            <v>45706</v>
          </cell>
          <cell r="H2429">
            <v>0</v>
          </cell>
          <cell r="O2429">
            <v>297850</v>
          </cell>
        </row>
        <row r="2430">
          <cell r="A2430">
            <v>45706</v>
          </cell>
          <cell r="C2430" t="str">
            <v>VENTAS MOSTRADOR</v>
          </cell>
          <cell r="F2430">
            <v>45706</v>
          </cell>
          <cell r="G2430">
            <v>45706</v>
          </cell>
          <cell r="H2430">
            <v>0</v>
          </cell>
          <cell r="O2430">
            <v>365275</v>
          </cell>
        </row>
        <row r="2431">
          <cell r="A2431">
            <v>45706</v>
          </cell>
          <cell r="C2431" t="str">
            <v>LAO KAO SA</v>
          </cell>
          <cell r="F2431">
            <v>45685.372881944444</v>
          </cell>
          <cell r="G2431">
            <v>45700.372881944444</v>
          </cell>
          <cell r="H2431">
            <v>7</v>
          </cell>
          <cell r="O2431">
            <v>1392809.7960000001</v>
          </cell>
        </row>
        <row r="2432">
          <cell r="A2432">
            <v>45706</v>
          </cell>
          <cell r="C2432" t="str">
            <v>LAO KAO SA</v>
          </cell>
          <cell r="F2432">
            <v>45689.39576388889</v>
          </cell>
          <cell r="G2432">
            <v>45704.39576388889</v>
          </cell>
          <cell r="H2432">
            <v>3</v>
          </cell>
          <cell r="O2432">
            <v>1451764.7080000001</v>
          </cell>
        </row>
        <row r="2433">
          <cell r="A2433">
            <v>45706</v>
          </cell>
          <cell r="C2433" t="str">
            <v>LAO KAO SA</v>
          </cell>
          <cell r="F2433">
            <v>45692.335046296299</v>
          </cell>
          <cell r="G2433">
            <v>45707.335046296299</v>
          </cell>
          <cell r="H2433">
            <v>0</v>
          </cell>
          <cell r="O2433">
            <v>1341224.2479999999</v>
          </cell>
        </row>
        <row r="2434">
          <cell r="A2434">
            <v>45706</v>
          </cell>
          <cell r="C2434" t="str">
            <v>LAO KAO SA</v>
          </cell>
          <cell r="F2434">
            <v>45695.329560185186</v>
          </cell>
          <cell r="G2434">
            <v>45710.329560185186</v>
          </cell>
          <cell r="H2434">
            <v>-3</v>
          </cell>
          <cell r="O2434">
            <v>1153305.466</v>
          </cell>
        </row>
        <row r="2435">
          <cell r="A2435">
            <v>45706</v>
          </cell>
          <cell r="C2435" t="str">
            <v>EL IMPERIO DEL CERDO PREMIUM S.A.S</v>
          </cell>
          <cell r="F2435">
            <v>45706.273460648146</v>
          </cell>
          <cell r="G2435">
            <v>45714.273321759261</v>
          </cell>
          <cell r="H2435">
            <v>-7</v>
          </cell>
          <cell r="O2435">
            <v>1110000</v>
          </cell>
        </row>
        <row r="2436">
          <cell r="A2436">
            <v>45706</v>
          </cell>
          <cell r="C2436" t="str">
            <v>ALEJANDRO  DURAN</v>
          </cell>
          <cell r="F2436">
            <v>45706.275717592594</v>
          </cell>
          <cell r="G2436">
            <v>45707.275717592594</v>
          </cell>
          <cell r="H2436">
            <v>0</v>
          </cell>
          <cell r="O2436">
            <v>756000</v>
          </cell>
        </row>
        <row r="2437">
          <cell r="A2437">
            <v>45706</v>
          </cell>
          <cell r="C2437" t="str">
            <v>LUZ MARINA PELAYO ORTIZ</v>
          </cell>
          <cell r="F2437">
            <v>45706.295543981483</v>
          </cell>
          <cell r="G2437">
            <v>45707.295543981483</v>
          </cell>
          <cell r="H2437">
            <v>0</v>
          </cell>
          <cell r="O2437">
            <v>246800</v>
          </cell>
        </row>
        <row r="2438">
          <cell r="A2438">
            <v>45706</v>
          </cell>
          <cell r="C2438" t="str">
            <v>HILDEBRANDO  CARREÑO</v>
          </cell>
          <cell r="F2438">
            <v>45706.300185185188</v>
          </cell>
          <cell r="G2438">
            <v>45707.300185185188</v>
          </cell>
          <cell r="H2438">
            <v>0</v>
          </cell>
          <cell r="O2438">
            <v>434400</v>
          </cell>
        </row>
        <row r="2439">
          <cell r="A2439">
            <v>45706</v>
          </cell>
          <cell r="C2439" t="str">
            <v>INVERSIONES MI TIERRITA SAS</v>
          </cell>
          <cell r="F2439">
            <v>45687.349699074075</v>
          </cell>
          <cell r="G2439">
            <v>45702.349699074075</v>
          </cell>
          <cell r="H2439">
            <v>5</v>
          </cell>
          <cell r="O2439">
            <v>3538016.7185</v>
          </cell>
        </row>
        <row r="2440">
          <cell r="A2440">
            <v>45706</v>
          </cell>
          <cell r="C2440" t="str">
            <v>INVERSIONES MI TIERRITA SAS</v>
          </cell>
          <cell r="F2440">
            <v>45688.334652777776</v>
          </cell>
          <cell r="G2440">
            <v>45703.334502314814</v>
          </cell>
          <cell r="H2440">
            <v>4</v>
          </cell>
          <cell r="O2440">
            <v>1455847.7339999999</v>
          </cell>
        </row>
        <row r="2441">
          <cell r="A2441">
            <v>45706</v>
          </cell>
          <cell r="C2441" t="str">
            <v>INVERSIONES MI TIERRITA SAS</v>
          </cell>
          <cell r="F2441">
            <v>45693.309027777781</v>
          </cell>
          <cell r="G2441">
            <v>45708.30431712963</v>
          </cell>
          <cell r="H2441">
            <v>-1</v>
          </cell>
          <cell r="O2441">
            <v>2512355.608</v>
          </cell>
        </row>
        <row r="2442">
          <cell r="A2442">
            <v>45706</v>
          </cell>
          <cell r="C2442" t="str">
            <v>INVERSIONES MI TIERRITA SAS</v>
          </cell>
          <cell r="F2442">
            <v>45694.279918981483</v>
          </cell>
          <cell r="G2442">
            <v>45709.271828703706</v>
          </cell>
          <cell r="H2442">
            <v>-2</v>
          </cell>
          <cell r="O2442">
            <v>1898158.953</v>
          </cell>
        </row>
        <row r="2443">
          <cell r="A2443">
            <v>45706</v>
          </cell>
          <cell r="C2443" t="str">
            <v>INVERSIONES MI TIERRITA SAS</v>
          </cell>
          <cell r="F2443">
            <v>45700.382534722223</v>
          </cell>
          <cell r="G2443">
            <v>45715.378761574073</v>
          </cell>
          <cell r="H2443">
            <v>-8</v>
          </cell>
          <cell r="O2443">
            <v>595620.87841999996</v>
          </cell>
        </row>
        <row r="2444">
          <cell r="A2444">
            <v>45706</v>
          </cell>
          <cell r="C2444" t="str">
            <v>GONZALEZ GOMEZ JOSE LUIS</v>
          </cell>
          <cell r="F2444">
            <v>45706.307268518518</v>
          </cell>
          <cell r="G2444">
            <v>45707.307268518518</v>
          </cell>
          <cell r="H2444">
            <v>0</v>
          </cell>
          <cell r="O2444">
            <v>666650</v>
          </cell>
        </row>
        <row r="2445">
          <cell r="A2445">
            <v>45706</v>
          </cell>
          <cell r="C2445" t="str">
            <v>PAPRIKA COCINA A LA LEÑA SAS</v>
          </cell>
          <cell r="F2445">
            <v>45706.31695601852</v>
          </cell>
          <cell r="G2445">
            <v>45707.31695601852</v>
          </cell>
          <cell r="H2445">
            <v>0</v>
          </cell>
          <cell r="O2445">
            <v>735700</v>
          </cell>
        </row>
        <row r="2446">
          <cell r="A2446">
            <v>45706</v>
          </cell>
          <cell r="C2446" t="str">
            <v>INVERSIONES TRES MILAGROS SAS</v>
          </cell>
          <cell r="F2446">
            <v>45700.336886574078</v>
          </cell>
          <cell r="G2446">
            <v>45701.336886574078</v>
          </cell>
          <cell r="H2446">
            <v>6</v>
          </cell>
          <cell r="O2446">
            <v>566400</v>
          </cell>
        </row>
        <row r="2447">
          <cell r="A2447">
            <v>45706</v>
          </cell>
          <cell r="C2447" t="str">
            <v>NESTOR ABEL NOREÑA URREA</v>
          </cell>
          <cell r="F2447">
            <v>45706.373240740744</v>
          </cell>
          <cell r="G2447">
            <v>45707.373240740744</v>
          </cell>
          <cell r="H2447">
            <v>0</v>
          </cell>
          <cell r="O2447">
            <v>1138200</v>
          </cell>
        </row>
        <row r="2448">
          <cell r="A2448">
            <v>45706</v>
          </cell>
          <cell r="C2448" t="str">
            <v>ALIMENTOS BRIKO SAS</v>
          </cell>
          <cell r="F2448">
            <v>45705.298043981478</v>
          </cell>
          <cell r="G2448">
            <v>45706.297905092593</v>
          </cell>
          <cell r="H2448">
            <v>1</v>
          </cell>
          <cell r="O2448">
            <v>1594025</v>
          </cell>
        </row>
        <row r="2449">
          <cell r="A2449">
            <v>45706</v>
          </cell>
          <cell r="C2449" t="str">
            <v>VENTAS MOSTRADOR</v>
          </cell>
          <cell r="F2449">
            <v>45706</v>
          </cell>
          <cell r="G2449">
            <v>45706</v>
          </cell>
          <cell r="H2449">
            <v>-2</v>
          </cell>
          <cell r="O2449">
            <v>270000</v>
          </cell>
        </row>
        <row r="2450">
          <cell r="A2450">
            <v>45706</v>
          </cell>
          <cell r="C2450" t="str">
            <v>IVE INVESTING SAS</v>
          </cell>
          <cell r="F2450">
            <v>45696.32916666667</v>
          </cell>
          <cell r="G2450">
            <v>45697.329027777778</v>
          </cell>
          <cell r="H2450">
            <v>10</v>
          </cell>
          <cell r="O2450">
            <v>319750</v>
          </cell>
        </row>
        <row r="2451">
          <cell r="A2451">
            <v>45706</v>
          </cell>
          <cell r="C2451" t="str">
            <v>PPC SA</v>
          </cell>
          <cell r="F2451">
            <v>45693.316238425927</v>
          </cell>
          <cell r="G2451">
            <v>45708.316238425927</v>
          </cell>
          <cell r="H2451">
            <v>-1</v>
          </cell>
          <cell r="O2451">
            <v>3938825.4720000001</v>
          </cell>
        </row>
        <row r="2452">
          <cell r="A2452">
            <v>45706</v>
          </cell>
          <cell r="C2452" t="str">
            <v>CELESTE CATERING SAS</v>
          </cell>
          <cell r="F2452">
            <v>45671.322141203702</v>
          </cell>
          <cell r="G2452">
            <v>45701.322141203702</v>
          </cell>
          <cell r="H2452">
            <v>6</v>
          </cell>
          <cell r="O2452">
            <v>1618950</v>
          </cell>
        </row>
        <row r="2453">
          <cell r="A2453">
            <v>45706</v>
          </cell>
          <cell r="C2453" t="str">
            <v>CELESTE CATERING SAS</v>
          </cell>
          <cell r="F2453">
            <v>45671.325381944444</v>
          </cell>
          <cell r="G2453">
            <v>45701.325381944444</v>
          </cell>
          <cell r="H2453">
            <v>6</v>
          </cell>
          <cell r="O2453">
            <v>827750</v>
          </cell>
        </row>
        <row r="2454">
          <cell r="A2454">
            <v>45706</v>
          </cell>
          <cell r="C2454" t="str">
            <v>JUAN MANUEL PALLARES ARRIETA</v>
          </cell>
          <cell r="F2454">
            <v>45700.359571759262</v>
          </cell>
          <cell r="G2454">
            <v>45701.359571759262</v>
          </cell>
          <cell r="H2454">
            <v>6</v>
          </cell>
          <cell r="O2454">
            <v>196900</v>
          </cell>
        </row>
        <row r="2455">
          <cell r="A2455">
            <v>45707</v>
          </cell>
          <cell r="C2455" t="str">
            <v>MERKMIOS SAS</v>
          </cell>
          <cell r="F2455">
            <v>45688.528182870374</v>
          </cell>
          <cell r="G2455">
            <v>45718.528182870374</v>
          </cell>
          <cell r="H2455">
            <v>-9</v>
          </cell>
          <cell r="O2455">
            <v>9532487.9100000001</v>
          </cell>
        </row>
        <row r="2456">
          <cell r="A2456">
            <v>45707</v>
          </cell>
          <cell r="C2456" t="str">
            <v>VENTAS MOSTRADOR</v>
          </cell>
          <cell r="F2456">
            <v>45707</v>
          </cell>
          <cell r="G2456">
            <v>45707</v>
          </cell>
          <cell r="H2456">
            <v>0</v>
          </cell>
          <cell r="O2456">
            <v>9090</v>
          </cell>
        </row>
        <row r="2457">
          <cell r="A2457">
            <v>45707</v>
          </cell>
          <cell r="C2457" t="str">
            <v>VENTAS MOSTRADOR</v>
          </cell>
          <cell r="F2457">
            <v>45707</v>
          </cell>
          <cell r="G2457">
            <v>45707</v>
          </cell>
          <cell r="H2457">
            <v>0</v>
          </cell>
          <cell r="O2457">
            <v>9500</v>
          </cell>
        </row>
        <row r="2458">
          <cell r="A2458">
            <v>45707</v>
          </cell>
          <cell r="C2458" t="str">
            <v>VENTAS MOSTRADOR</v>
          </cell>
          <cell r="F2458">
            <v>45707</v>
          </cell>
          <cell r="G2458">
            <v>45707</v>
          </cell>
          <cell r="H2458">
            <v>0</v>
          </cell>
          <cell r="O2458">
            <v>12000</v>
          </cell>
        </row>
        <row r="2459">
          <cell r="A2459">
            <v>45707</v>
          </cell>
          <cell r="C2459" t="str">
            <v>VENTAS MOSTRADOR</v>
          </cell>
          <cell r="F2459">
            <v>45707</v>
          </cell>
          <cell r="G2459">
            <v>45707</v>
          </cell>
          <cell r="H2459">
            <v>0</v>
          </cell>
          <cell r="O2459">
            <v>20900</v>
          </cell>
        </row>
        <row r="2460">
          <cell r="A2460">
            <v>45707</v>
          </cell>
          <cell r="C2460" t="str">
            <v>VENTAS MOSTRADOR</v>
          </cell>
          <cell r="F2460">
            <v>45707</v>
          </cell>
          <cell r="G2460">
            <v>45707</v>
          </cell>
          <cell r="H2460">
            <v>0</v>
          </cell>
          <cell r="O2460">
            <v>212800</v>
          </cell>
        </row>
        <row r="2461">
          <cell r="A2461">
            <v>45707</v>
          </cell>
          <cell r="C2461" t="str">
            <v>VENTAS MOSTRADOR</v>
          </cell>
          <cell r="F2461">
            <v>45707</v>
          </cell>
          <cell r="G2461">
            <v>45707</v>
          </cell>
          <cell r="H2461">
            <v>0</v>
          </cell>
          <cell r="O2461">
            <v>425500</v>
          </cell>
        </row>
        <row r="2462">
          <cell r="A2462">
            <v>45707</v>
          </cell>
          <cell r="C2462" t="str">
            <v>CLINICA RETORNAR SAS</v>
          </cell>
          <cell r="F2462">
            <v>45680.402060185188</v>
          </cell>
          <cell r="G2462">
            <v>45710.402060185188</v>
          </cell>
          <cell r="H2462">
            <v>-1</v>
          </cell>
          <cell r="O2462">
            <v>580100.01</v>
          </cell>
        </row>
        <row r="2463">
          <cell r="A2463">
            <v>45707</v>
          </cell>
          <cell r="C2463" t="str">
            <v>ALIMENTOS BRIKO SAS</v>
          </cell>
          <cell r="F2463">
            <v>45707.376585648148</v>
          </cell>
          <cell r="G2463">
            <v>45708.376516203702</v>
          </cell>
          <cell r="H2463">
            <v>1</v>
          </cell>
          <cell r="O2463">
            <v>870600</v>
          </cell>
        </row>
        <row r="2464">
          <cell r="A2464">
            <v>45707</v>
          </cell>
          <cell r="C2464" t="str">
            <v>CANAL DIGITAL</v>
          </cell>
          <cell r="F2464">
            <v>45708.368055555555</v>
          </cell>
          <cell r="G2464">
            <v>45709.368055555555</v>
          </cell>
          <cell r="H2464">
            <v>3</v>
          </cell>
          <cell r="O2464">
            <v>196815</v>
          </cell>
        </row>
        <row r="2465">
          <cell r="A2465">
            <v>45707</v>
          </cell>
          <cell r="C2465" t="str">
            <v>FREDY ALFONSO SUAREZ VILLAMIL</v>
          </cell>
          <cell r="F2465">
            <v>45707.372314814813</v>
          </cell>
          <cell r="G2465">
            <v>45708.372314814813</v>
          </cell>
          <cell r="H2465">
            <v>1</v>
          </cell>
          <cell r="O2465">
            <v>1300000</v>
          </cell>
        </row>
        <row r="2466">
          <cell r="A2466">
            <v>45707</v>
          </cell>
          <cell r="C2466" t="str">
            <v>CANAL DIGITAL</v>
          </cell>
          <cell r="F2466">
            <v>45708.365648148145</v>
          </cell>
          <cell r="G2466">
            <v>45709.365648148145</v>
          </cell>
          <cell r="H2466">
            <v>3</v>
          </cell>
          <cell r="O2466">
            <v>211200</v>
          </cell>
        </row>
        <row r="2467">
          <cell r="A2467">
            <v>45707</v>
          </cell>
          <cell r="C2467" t="str">
            <v>VENTAS MOSTRADOR</v>
          </cell>
          <cell r="F2467">
            <v>45707</v>
          </cell>
          <cell r="G2467">
            <v>45707</v>
          </cell>
          <cell r="H2467">
            <v>0</v>
          </cell>
          <cell r="O2467">
            <v>638250</v>
          </cell>
        </row>
        <row r="2468">
          <cell r="A2468">
            <v>45707</v>
          </cell>
          <cell r="C2468" t="str">
            <v>DONDOHE4K S.A.S</v>
          </cell>
          <cell r="F2468">
            <v>45689.383333333331</v>
          </cell>
          <cell r="G2468">
            <v>45719.383333333331</v>
          </cell>
          <cell r="H2468">
            <v>-10</v>
          </cell>
          <cell r="O2468">
            <v>1386237.12</v>
          </cell>
        </row>
        <row r="2469">
          <cell r="A2469">
            <v>45707</v>
          </cell>
          <cell r="C2469" t="str">
            <v>DONDOHE4K S.A.S</v>
          </cell>
          <cell r="F2469">
            <v>45695.337997685187</v>
          </cell>
          <cell r="G2469">
            <v>45725.337997685187</v>
          </cell>
          <cell r="H2469">
            <v>-16</v>
          </cell>
          <cell r="O2469">
            <v>1402121.0870000001</v>
          </cell>
        </row>
        <row r="2470">
          <cell r="A2470">
            <v>45707</v>
          </cell>
          <cell r="C2470" t="str">
            <v>IVE INVESTING SAS</v>
          </cell>
          <cell r="F2470">
            <v>45707.378333333334</v>
          </cell>
          <cell r="G2470">
            <v>45708.377222222225</v>
          </cell>
          <cell r="H2470">
            <v>1</v>
          </cell>
          <cell r="O2470">
            <v>160000</v>
          </cell>
        </row>
        <row r="2471">
          <cell r="A2471">
            <v>45707</v>
          </cell>
          <cell r="C2471" t="str">
            <v>IVE INVESTING SAS</v>
          </cell>
          <cell r="F2471">
            <v>45708.285740740743</v>
          </cell>
          <cell r="G2471">
            <v>45709.285624999997</v>
          </cell>
          <cell r="H2471">
            <v>0</v>
          </cell>
          <cell r="O2471">
            <v>120650</v>
          </cell>
        </row>
        <row r="2472">
          <cell r="A2472">
            <v>45707</v>
          </cell>
          <cell r="C2472" t="str">
            <v>OSAKA COCINA NIKKEI S.A.S</v>
          </cell>
          <cell r="F2472">
            <v>45689.350277777776</v>
          </cell>
          <cell r="G2472">
            <v>45719.350277777776</v>
          </cell>
          <cell r="H2472">
            <v>-10</v>
          </cell>
          <cell r="O2472">
            <v>784800</v>
          </cell>
        </row>
        <row r="2473">
          <cell r="A2473">
            <v>45707</v>
          </cell>
          <cell r="C2473" t="str">
            <v>OSAKA COCINA NIKKEI S.A.S</v>
          </cell>
          <cell r="F2473">
            <v>45691.432210648149</v>
          </cell>
          <cell r="G2473">
            <v>45721.432210648149</v>
          </cell>
          <cell r="H2473">
            <v>-12</v>
          </cell>
          <cell r="O2473">
            <v>570600</v>
          </cell>
        </row>
        <row r="2474">
          <cell r="A2474">
            <v>45707</v>
          </cell>
          <cell r="C2474" t="str">
            <v>OSAKA COCINA NIKKEI S.A.S</v>
          </cell>
          <cell r="F2474">
            <v>45691.61446759259</v>
          </cell>
          <cell r="G2474">
            <v>45721.61446759259</v>
          </cell>
          <cell r="H2474">
            <v>-12</v>
          </cell>
          <cell r="O2474">
            <v>3200</v>
          </cell>
        </row>
        <row r="2475">
          <cell r="A2475">
            <v>45707</v>
          </cell>
          <cell r="C2475" t="str">
            <v>OSAKA COCINA NIKKEI S.A.S</v>
          </cell>
          <cell r="F2475">
            <v>45692.351145833331</v>
          </cell>
          <cell r="G2475">
            <v>45722.351145833331</v>
          </cell>
          <cell r="H2475">
            <v>-13</v>
          </cell>
          <cell r="O2475">
            <v>534750</v>
          </cell>
        </row>
        <row r="2476">
          <cell r="A2476">
            <v>45707</v>
          </cell>
          <cell r="C2476" t="str">
            <v>OSAKA COCINA NIKKEI S.A.S</v>
          </cell>
          <cell r="F2476">
            <v>45695.346192129633</v>
          </cell>
          <cell r="G2476">
            <v>45725.346192129633</v>
          </cell>
          <cell r="H2476">
            <v>-16</v>
          </cell>
          <cell r="O2476">
            <v>264600</v>
          </cell>
        </row>
        <row r="2477">
          <cell r="A2477">
            <v>45707</v>
          </cell>
          <cell r="C2477" t="str">
            <v>OSAKA COCINA NIKKEI S.A.S</v>
          </cell>
          <cell r="F2477">
            <v>45696.340405092589</v>
          </cell>
          <cell r="G2477">
            <v>45726.340405092589</v>
          </cell>
          <cell r="H2477">
            <v>-17</v>
          </cell>
          <cell r="O2477">
            <v>652400</v>
          </cell>
        </row>
        <row r="2478">
          <cell r="A2478">
            <v>45707</v>
          </cell>
          <cell r="C2478" t="str">
            <v>KOE4K S.A.S</v>
          </cell>
          <cell r="F2478">
            <v>45685.367314814815</v>
          </cell>
          <cell r="G2478">
            <v>45715.367314814815</v>
          </cell>
          <cell r="H2478">
            <v>-6</v>
          </cell>
          <cell r="O2478">
            <v>145800</v>
          </cell>
        </row>
        <row r="2479">
          <cell r="A2479">
            <v>45707</v>
          </cell>
          <cell r="C2479" t="str">
            <v>BACO FOODS COLOMBIA S.A.S</v>
          </cell>
          <cell r="F2479">
            <v>45659.305717592593</v>
          </cell>
          <cell r="G2479">
            <v>45689.305717592593</v>
          </cell>
          <cell r="H2479">
            <v>20</v>
          </cell>
          <cell r="O2479">
            <v>305900</v>
          </cell>
        </row>
        <row r="2480">
          <cell r="A2480">
            <v>45707</v>
          </cell>
          <cell r="C2480" t="str">
            <v>BACO FOODS COLOMBIA S.A.S</v>
          </cell>
          <cell r="F2480">
            <v>45664.340694444443</v>
          </cell>
          <cell r="G2480">
            <v>45694.340694444443</v>
          </cell>
          <cell r="H2480">
            <v>15</v>
          </cell>
          <cell r="O2480">
            <v>304000</v>
          </cell>
        </row>
        <row r="2481">
          <cell r="A2481">
            <v>45707</v>
          </cell>
          <cell r="C2481" t="str">
            <v>BACO FOODS COLOMBIA S.A.S</v>
          </cell>
          <cell r="F2481">
            <v>45666.316863425927</v>
          </cell>
          <cell r="G2481">
            <v>45696.316863425927</v>
          </cell>
          <cell r="H2481">
            <v>13</v>
          </cell>
          <cell r="O2481">
            <v>1418175</v>
          </cell>
        </row>
        <row r="2482">
          <cell r="A2482">
            <v>45707</v>
          </cell>
          <cell r="C2482" t="str">
            <v>BACO FOODS COLOMBIA S.A.S</v>
          </cell>
          <cell r="F2482">
            <v>45668.327268518522</v>
          </cell>
          <cell r="G2482">
            <v>45698.327268518522</v>
          </cell>
          <cell r="H2482">
            <v>11</v>
          </cell>
          <cell r="O2482">
            <v>309700</v>
          </cell>
        </row>
        <row r="2483">
          <cell r="A2483">
            <v>45707</v>
          </cell>
          <cell r="C2483" t="str">
            <v>BACO FOODS COLOMBIA S.A.S</v>
          </cell>
          <cell r="F2483">
            <v>45670.406724537039</v>
          </cell>
          <cell r="G2483">
            <v>45700.406724537039</v>
          </cell>
          <cell r="H2483">
            <v>9</v>
          </cell>
          <cell r="O2483">
            <v>380000</v>
          </cell>
        </row>
        <row r="2484">
          <cell r="A2484">
            <v>45707</v>
          </cell>
          <cell r="C2484" t="str">
            <v>BACO FOODS COLOMBIA S.A.S</v>
          </cell>
          <cell r="F2484">
            <v>45672.416134259256</v>
          </cell>
          <cell r="G2484">
            <v>45702.416134259256</v>
          </cell>
          <cell r="H2484">
            <v>7</v>
          </cell>
          <cell r="O2484">
            <v>1509126.2439999999</v>
          </cell>
        </row>
        <row r="2485">
          <cell r="A2485">
            <v>45707</v>
          </cell>
          <cell r="C2485" t="str">
            <v>BACO FOODS COLOMBIA S.A.S</v>
          </cell>
          <cell r="F2485">
            <v>45674.350601851853</v>
          </cell>
          <cell r="G2485">
            <v>45704.350601851853</v>
          </cell>
          <cell r="H2485">
            <v>5</v>
          </cell>
          <cell r="O2485">
            <v>305900</v>
          </cell>
        </row>
        <row r="2486">
          <cell r="A2486">
            <v>45707</v>
          </cell>
          <cell r="C2486" t="str">
            <v>DUFLO SERVICIOS INTEGRALES S.A.S.</v>
          </cell>
          <cell r="F2486">
            <v>45701.308020833334</v>
          </cell>
          <cell r="G2486">
            <v>45731.308020833334</v>
          </cell>
          <cell r="H2486">
            <v>-22</v>
          </cell>
          <cell r="O2486">
            <v>877241</v>
          </cell>
        </row>
        <row r="2487">
          <cell r="A2487">
            <v>45707</v>
          </cell>
          <cell r="C2487" t="str">
            <v>ROBINFOOD COLOMBIA SAS</v>
          </cell>
          <cell r="F2487">
            <v>45675.320590277777</v>
          </cell>
          <cell r="G2487">
            <v>45705.320451388892</v>
          </cell>
          <cell r="H2487">
            <v>4</v>
          </cell>
          <cell r="O2487">
            <v>1747734.3</v>
          </cell>
        </row>
        <row r="2488">
          <cell r="A2488">
            <v>45707</v>
          </cell>
          <cell r="C2488" t="str">
            <v>ROBINFOOD COLOMBIA SAS</v>
          </cell>
          <cell r="F2488">
            <v>45677.317187499997</v>
          </cell>
          <cell r="G2488">
            <v>45707.313715277778</v>
          </cell>
          <cell r="H2488">
            <v>2</v>
          </cell>
          <cell r="O2488">
            <v>3923688.4</v>
          </cell>
        </row>
        <row r="2489">
          <cell r="A2489">
            <v>45707</v>
          </cell>
          <cell r="C2489" t="str">
            <v>ROBINFOOD COLOMBIA SAS</v>
          </cell>
          <cell r="F2489">
            <v>45679.337407407409</v>
          </cell>
          <cell r="G2489">
            <v>45709.334733796299</v>
          </cell>
          <cell r="H2489">
            <v>0</v>
          </cell>
          <cell r="O2489">
            <v>4048170.9</v>
          </cell>
        </row>
        <row r="2490">
          <cell r="A2490">
            <v>45707</v>
          </cell>
          <cell r="C2490" t="str">
            <v>ROBINFOOD COLOMBIA SAS</v>
          </cell>
          <cell r="F2490">
            <v>45681.291331018518</v>
          </cell>
          <cell r="G2490">
            <v>45711.286712962959</v>
          </cell>
          <cell r="H2490">
            <v>-2</v>
          </cell>
          <cell r="O2490">
            <v>4694484.4000000004</v>
          </cell>
        </row>
        <row r="2491">
          <cell r="A2491">
            <v>45707</v>
          </cell>
          <cell r="C2491" t="str">
            <v>VENTAS MOSTRADOR</v>
          </cell>
          <cell r="F2491">
            <v>45707</v>
          </cell>
          <cell r="G2491">
            <v>45707</v>
          </cell>
          <cell r="H2491">
            <v>0</v>
          </cell>
          <cell r="O2491">
            <v>597696</v>
          </cell>
        </row>
        <row r="2492">
          <cell r="A2492">
            <v>45707</v>
          </cell>
          <cell r="C2492" t="str">
            <v>VENTAS MOSTRADOR</v>
          </cell>
          <cell r="F2492">
            <v>45707</v>
          </cell>
          <cell r="G2492">
            <v>45707</v>
          </cell>
          <cell r="H2492">
            <v>0</v>
          </cell>
          <cell r="O2492">
            <v>188438</v>
          </cell>
        </row>
        <row r="2493">
          <cell r="A2493">
            <v>45708</v>
          </cell>
          <cell r="C2493" t="str">
            <v xml:space="preserve">AL CORTE SAN MIGUEL </v>
          </cell>
          <cell r="F2493">
            <v>45702.523530092592</v>
          </cell>
          <cell r="G2493">
            <v>45717.523530092592</v>
          </cell>
          <cell r="H2493">
            <v>-8</v>
          </cell>
          <cell r="O2493">
            <v>1037500</v>
          </cell>
        </row>
        <row r="2494">
          <cell r="A2494">
            <v>45708</v>
          </cell>
          <cell r="C2494" t="str">
            <v>PURA SABROSURA SAS</v>
          </cell>
          <cell r="F2494">
            <v>45698.365659722222</v>
          </cell>
          <cell r="G2494">
            <v>45713.365659722222</v>
          </cell>
          <cell r="H2494">
            <v>-4</v>
          </cell>
          <cell r="O2494">
            <v>3202237.6230000001</v>
          </cell>
        </row>
        <row r="2495">
          <cell r="A2495">
            <v>45708</v>
          </cell>
          <cell r="C2495" t="str">
            <v>PURA SABROSURA SAS</v>
          </cell>
          <cell r="F2495">
            <v>45699.357881944445</v>
          </cell>
          <cell r="G2495">
            <v>45714.357881944445</v>
          </cell>
          <cell r="H2495">
            <v>-5</v>
          </cell>
          <cell r="O2495">
            <v>1222443.0464999999</v>
          </cell>
        </row>
        <row r="2496">
          <cell r="A2496">
            <v>45708</v>
          </cell>
          <cell r="C2496" t="str">
            <v>PURA SABROSURA SAS</v>
          </cell>
          <cell r="F2496">
            <v>45700.458483796298</v>
          </cell>
          <cell r="G2496">
            <v>45715.458483796298</v>
          </cell>
          <cell r="H2496">
            <v>-6</v>
          </cell>
          <cell r="O2496">
            <v>1230534.409</v>
          </cell>
        </row>
        <row r="2497">
          <cell r="A2497">
            <v>45708</v>
          </cell>
          <cell r="C2497" t="str">
            <v>COMPAÑÍA DE SEGUROS BOLIVAR</v>
          </cell>
          <cell r="F2497">
            <v>45708</v>
          </cell>
          <cell r="G2497">
            <v>45708</v>
          </cell>
          <cell r="H2497">
            <v>0</v>
          </cell>
          <cell r="O2497">
            <v>842552</v>
          </cell>
        </row>
        <row r="2498">
          <cell r="A2498">
            <v>45708</v>
          </cell>
          <cell r="C2498" t="str">
            <v>VENTAS MOSTRADOR</v>
          </cell>
          <cell r="F2498">
            <v>45708</v>
          </cell>
          <cell r="G2498">
            <v>45708</v>
          </cell>
          <cell r="H2498">
            <v>0</v>
          </cell>
          <cell r="O2498">
            <v>301735</v>
          </cell>
        </row>
        <row r="2499">
          <cell r="A2499">
            <v>45708</v>
          </cell>
          <cell r="C2499" t="str">
            <v>VENTAS MOSTRADOR</v>
          </cell>
          <cell r="F2499">
            <v>45708</v>
          </cell>
          <cell r="G2499">
            <v>45708</v>
          </cell>
          <cell r="H2499">
            <v>0</v>
          </cell>
          <cell r="O2499">
            <v>526607</v>
          </cell>
        </row>
        <row r="2500">
          <cell r="A2500">
            <v>45708</v>
          </cell>
          <cell r="C2500" t="str">
            <v>VENTAS MOSTRADOR</v>
          </cell>
          <cell r="F2500">
            <v>45708</v>
          </cell>
          <cell r="G2500">
            <v>45708</v>
          </cell>
          <cell r="H2500">
            <v>0</v>
          </cell>
          <cell r="O2500">
            <v>9900</v>
          </cell>
        </row>
        <row r="2501">
          <cell r="A2501">
            <v>45708</v>
          </cell>
          <cell r="C2501" t="str">
            <v>VENTAS MOSTRADOR</v>
          </cell>
          <cell r="F2501">
            <v>45708</v>
          </cell>
          <cell r="G2501">
            <v>45708</v>
          </cell>
          <cell r="H2501">
            <v>0</v>
          </cell>
          <cell r="O2501">
            <v>9990</v>
          </cell>
        </row>
        <row r="2502">
          <cell r="A2502">
            <v>45708</v>
          </cell>
          <cell r="C2502" t="str">
            <v>VENTAS MOSTRADOR</v>
          </cell>
          <cell r="F2502">
            <v>45708</v>
          </cell>
          <cell r="G2502">
            <v>45708</v>
          </cell>
          <cell r="H2502">
            <v>0</v>
          </cell>
          <cell r="O2502">
            <v>11440</v>
          </cell>
        </row>
        <row r="2503">
          <cell r="A2503">
            <v>45708</v>
          </cell>
          <cell r="C2503" t="str">
            <v>VENTAS MOSTRADOR</v>
          </cell>
          <cell r="F2503">
            <v>45708</v>
          </cell>
          <cell r="G2503">
            <v>45708</v>
          </cell>
          <cell r="H2503">
            <v>0</v>
          </cell>
          <cell r="O2503">
            <v>16000</v>
          </cell>
        </row>
        <row r="2504">
          <cell r="A2504">
            <v>45708</v>
          </cell>
          <cell r="C2504" t="str">
            <v>VENTAS MOSTRADOR</v>
          </cell>
          <cell r="F2504">
            <v>45708</v>
          </cell>
          <cell r="G2504">
            <v>45708</v>
          </cell>
          <cell r="H2504">
            <v>0</v>
          </cell>
          <cell r="O2504">
            <v>22985</v>
          </cell>
        </row>
        <row r="2505">
          <cell r="A2505">
            <v>45708</v>
          </cell>
          <cell r="C2505" t="str">
            <v>VENTAS MOSTRADOR</v>
          </cell>
          <cell r="F2505">
            <v>45708</v>
          </cell>
          <cell r="G2505">
            <v>45708</v>
          </cell>
          <cell r="H2505">
            <v>0</v>
          </cell>
          <cell r="O2505">
            <v>23380</v>
          </cell>
        </row>
        <row r="2506">
          <cell r="A2506">
            <v>45708</v>
          </cell>
          <cell r="C2506" t="str">
            <v>VENTAS MOSTRADOR</v>
          </cell>
          <cell r="F2506">
            <v>45708</v>
          </cell>
          <cell r="G2506">
            <v>45708</v>
          </cell>
          <cell r="H2506">
            <v>0</v>
          </cell>
          <cell r="O2506">
            <v>25350</v>
          </cell>
        </row>
        <row r="2507">
          <cell r="A2507">
            <v>45708</v>
          </cell>
          <cell r="C2507" t="str">
            <v>VENTAS MOSTRADOR</v>
          </cell>
          <cell r="F2507">
            <v>45708</v>
          </cell>
          <cell r="G2507">
            <v>45708</v>
          </cell>
          <cell r="H2507">
            <v>0</v>
          </cell>
          <cell r="O2507">
            <v>27825</v>
          </cell>
        </row>
        <row r="2508">
          <cell r="A2508">
            <v>45708</v>
          </cell>
          <cell r="C2508" t="str">
            <v>VENTAS MOSTRADOR</v>
          </cell>
          <cell r="F2508">
            <v>45708</v>
          </cell>
          <cell r="G2508">
            <v>45708</v>
          </cell>
          <cell r="H2508">
            <v>0</v>
          </cell>
          <cell r="O2508">
            <v>30472</v>
          </cell>
        </row>
        <row r="2509">
          <cell r="A2509">
            <v>45708</v>
          </cell>
          <cell r="C2509" t="str">
            <v>VENTAS MOSTRADOR</v>
          </cell>
          <cell r="F2509">
            <v>45708</v>
          </cell>
          <cell r="G2509">
            <v>45708</v>
          </cell>
          <cell r="H2509">
            <v>0</v>
          </cell>
          <cell r="O2509">
            <v>62280</v>
          </cell>
        </row>
        <row r="2510">
          <cell r="A2510">
            <v>45708</v>
          </cell>
          <cell r="C2510" t="str">
            <v>VENTAS MOSTRADOR</v>
          </cell>
          <cell r="F2510">
            <v>45708</v>
          </cell>
          <cell r="G2510">
            <v>45708</v>
          </cell>
          <cell r="H2510">
            <v>0</v>
          </cell>
          <cell r="O2510">
            <v>73115</v>
          </cell>
        </row>
        <row r="2511">
          <cell r="A2511">
            <v>45708</v>
          </cell>
          <cell r="C2511" t="str">
            <v>VENTAS MOSTRADOR</v>
          </cell>
          <cell r="F2511">
            <v>45708</v>
          </cell>
          <cell r="G2511">
            <v>45708</v>
          </cell>
          <cell r="H2511">
            <v>0</v>
          </cell>
          <cell r="O2511">
            <v>172800</v>
          </cell>
        </row>
        <row r="2512">
          <cell r="A2512">
            <v>45708</v>
          </cell>
          <cell r="C2512" t="str">
            <v>VENTAS MOSTRADOR</v>
          </cell>
          <cell r="F2512">
            <v>45708</v>
          </cell>
          <cell r="G2512">
            <v>45708</v>
          </cell>
          <cell r="H2512">
            <v>0</v>
          </cell>
          <cell r="O2512">
            <v>224000</v>
          </cell>
        </row>
        <row r="2513">
          <cell r="A2513">
            <v>45708</v>
          </cell>
          <cell r="C2513" t="str">
            <v>TIGRE COLOMBIA S.A.S</v>
          </cell>
          <cell r="F2513">
            <v>45694.259652777779</v>
          </cell>
          <cell r="G2513">
            <v>45702.259432870371</v>
          </cell>
          <cell r="H2513">
            <v>7</v>
          </cell>
          <cell r="O2513">
            <v>321480</v>
          </cell>
        </row>
        <row r="2514">
          <cell r="A2514">
            <v>45708</v>
          </cell>
          <cell r="C2514" t="str">
            <v>TIGRE COLOMBIA S.A.S</v>
          </cell>
          <cell r="F2514">
            <v>45694.260682870372</v>
          </cell>
          <cell r="G2514">
            <v>45702.26054398148</v>
          </cell>
          <cell r="H2514">
            <v>7</v>
          </cell>
          <cell r="O2514">
            <v>612880</v>
          </cell>
        </row>
        <row r="2515">
          <cell r="A2515">
            <v>45708</v>
          </cell>
          <cell r="C2515" t="str">
            <v>TIGRE COLOMBIA S.A.S</v>
          </cell>
          <cell r="F2515">
            <v>45706.35052083333</v>
          </cell>
          <cell r="G2515">
            <v>45714.348761574074</v>
          </cell>
          <cell r="H2515">
            <v>-5</v>
          </cell>
          <cell r="O2515">
            <v>943760</v>
          </cell>
        </row>
        <row r="2516">
          <cell r="A2516">
            <v>45708</v>
          </cell>
          <cell r="C2516" t="str">
            <v>TIGRE COLOMBIA S.A.S</v>
          </cell>
          <cell r="F2516">
            <v>45706.362337962964</v>
          </cell>
          <cell r="G2516">
            <v>45714.361481481479</v>
          </cell>
          <cell r="H2516">
            <v>-5</v>
          </cell>
          <cell r="O2516">
            <v>753880</v>
          </cell>
        </row>
        <row r="2517">
          <cell r="A2517">
            <v>45708</v>
          </cell>
          <cell r="C2517" t="str">
            <v>TIGRE COLOMBIA S.A.S</v>
          </cell>
          <cell r="F2517">
            <v>45706.363611111112</v>
          </cell>
          <cell r="G2517">
            <v>45714.363287037035</v>
          </cell>
          <cell r="H2517">
            <v>-5</v>
          </cell>
          <cell r="O2517">
            <v>1159960</v>
          </cell>
        </row>
        <row r="2518">
          <cell r="A2518">
            <v>45708</v>
          </cell>
          <cell r="C2518" t="str">
            <v>TIGRE COLOMBIA S.A.S</v>
          </cell>
          <cell r="F2518">
            <v>45706.370810185188</v>
          </cell>
          <cell r="G2518">
            <v>45714.368703703702</v>
          </cell>
          <cell r="H2518">
            <v>-5</v>
          </cell>
          <cell r="O2518">
            <v>684320</v>
          </cell>
        </row>
        <row r="2519">
          <cell r="A2519">
            <v>45708</v>
          </cell>
          <cell r="C2519" t="str">
            <v>EL IMPERIO DEL CERDO PREMIUM S.A.S</v>
          </cell>
          <cell r="F2519">
            <v>45708.272048611114</v>
          </cell>
          <cell r="G2519">
            <v>45716.272048611114</v>
          </cell>
          <cell r="H2519">
            <v>-7</v>
          </cell>
          <cell r="O2519">
            <v>1951700</v>
          </cell>
        </row>
        <row r="2520">
          <cell r="A2520">
            <v>45708</v>
          </cell>
          <cell r="C2520" t="str">
            <v>PEYBU SAS</v>
          </cell>
          <cell r="F2520">
            <v>45667.350219907406</v>
          </cell>
          <cell r="G2520">
            <v>45697.350219907406</v>
          </cell>
          <cell r="H2520">
            <v>16</v>
          </cell>
          <cell r="O2520">
            <v>1375730.797</v>
          </cell>
        </row>
        <row r="2521">
          <cell r="A2521">
            <v>45708</v>
          </cell>
          <cell r="C2521" t="str">
            <v>PEYBU SAS</v>
          </cell>
          <cell r="F2521">
            <v>45675.308969907404</v>
          </cell>
          <cell r="G2521">
            <v>45705.308969907404</v>
          </cell>
          <cell r="H2521">
            <v>8</v>
          </cell>
          <cell r="O2521">
            <v>840107.49600000004</v>
          </cell>
        </row>
        <row r="2522">
          <cell r="A2522">
            <v>45708</v>
          </cell>
          <cell r="C2522" t="str">
            <v>CAJA COLOMBIANA DE SUBSIDIO FAMILIAR COLSUBSIDIO</v>
          </cell>
          <cell r="F2522">
            <v>45681.473576388889</v>
          </cell>
          <cell r="G2522">
            <v>45711.473576388889</v>
          </cell>
          <cell r="H2522">
            <v>-2</v>
          </cell>
          <cell r="O2522">
            <v>130706.625</v>
          </cell>
        </row>
        <row r="2523">
          <cell r="A2523">
            <v>45708</v>
          </cell>
          <cell r="C2523" t="str">
            <v>CAJA COLOMBIANA DE SUBSIDIO FAMILIAR COLSUBSIDIO</v>
          </cell>
          <cell r="F2523">
            <v>45681.474745370368</v>
          </cell>
          <cell r="G2523">
            <v>45711.474745370368</v>
          </cell>
          <cell r="H2523">
            <v>-2</v>
          </cell>
          <cell r="O2523">
            <v>215404.51800000001</v>
          </cell>
        </row>
        <row r="2524">
          <cell r="A2524">
            <v>45708</v>
          </cell>
          <cell r="C2524" t="str">
            <v>CAJA COLOMBIANA DE SUBSIDIO FAMILIAR COLSUBSIDIO</v>
          </cell>
          <cell r="F2524">
            <v>45681.475497685184</v>
          </cell>
          <cell r="G2524">
            <v>45711.475497685184</v>
          </cell>
          <cell r="H2524">
            <v>-2</v>
          </cell>
          <cell r="O2524">
            <v>281629.20799999998</v>
          </cell>
        </row>
        <row r="2525">
          <cell r="A2525">
            <v>45708</v>
          </cell>
          <cell r="C2525" t="str">
            <v>CAJA COLOMBIANA DE SUBSIDIO FAMILIAR COLSUBSIDIO</v>
          </cell>
          <cell r="F2525">
            <v>45681.484965277778</v>
          </cell>
          <cell r="G2525">
            <v>45711.484965277778</v>
          </cell>
          <cell r="H2525">
            <v>-2</v>
          </cell>
          <cell r="O2525">
            <v>2321349.66</v>
          </cell>
        </row>
        <row r="2526">
          <cell r="A2526">
            <v>45708</v>
          </cell>
          <cell r="C2526" t="str">
            <v>CAJA COLOMBIANA DE SUBSIDIO FAMILIAR COLSUBSIDIO</v>
          </cell>
          <cell r="F2526">
            <v>45681.48642361111</v>
          </cell>
          <cell r="G2526">
            <v>45711.48642361111</v>
          </cell>
          <cell r="H2526">
            <v>-2</v>
          </cell>
          <cell r="O2526">
            <v>1531533.094</v>
          </cell>
        </row>
        <row r="2527">
          <cell r="A2527">
            <v>45708</v>
          </cell>
          <cell r="C2527" t="str">
            <v>CAJA COLOMBIANA DE SUBSIDIO FAMILIAR COLSUBSIDIO</v>
          </cell>
          <cell r="F2527">
            <v>45687.805775462963</v>
          </cell>
          <cell r="G2527">
            <v>45717.805775462963</v>
          </cell>
          <cell r="H2527">
            <v>-8</v>
          </cell>
          <cell r="O2527">
            <v>1769394.2549999999</v>
          </cell>
        </row>
        <row r="2528">
          <cell r="A2528">
            <v>45708</v>
          </cell>
          <cell r="C2528" t="str">
            <v>TODOS COMEMOS SAS</v>
          </cell>
          <cell r="F2528">
            <v>45702.308298611111</v>
          </cell>
          <cell r="G2528">
            <v>45710.308298611111</v>
          </cell>
          <cell r="H2528">
            <v>-1</v>
          </cell>
          <cell r="O2528">
            <v>154000</v>
          </cell>
        </row>
        <row r="2529">
          <cell r="A2529">
            <v>45708</v>
          </cell>
          <cell r="C2529" t="str">
            <v>TODOS COMEMOS SAS</v>
          </cell>
          <cell r="F2529">
            <v>45709.314351851855</v>
          </cell>
          <cell r="G2529">
            <v>45717.314351851855</v>
          </cell>
          <cell r="H2529">
            <v>-8</v>
          </cell>
          <cell r="O2529">
            <v>202400</v>
          </cell>
        </row>
        <row r="2530">
          <cell r="A2530">
            <v>45708</v>
          </cell>
          <cell r="C2530" t="str">
            <v>PACIFIC SEA FOOD S A S</v>
          </cell>
          <cell r="F2530">
            <v>45665.527708333335</v>
          </cell>
          <cell r="G2530">
            <v>45680.527569444443</v>
          </cell>
          <cell r="H2530">
            <v>29</v>
          </cell>
          <cell r="O2530">
            <v>9645300</v>
          </cell>
        </row>
        <row r="2531">
          <cell r="A2531">
            <v>45708</v>
          </cell>
          <cell r="C2531" t="str">
            <v>PACIFIC SEA FOOD S A S</v>
          </cell>
          <cell r="F2531">
            <v>45674.377812500003</v>
          </cell>
          <cell r="G2531">
            <v>45689.377662037034</v>
          </cell>
          <cell r="H2531">
            <v>20</v>
          </cell>
          <cell r="O2531">
            <v>11113200</v>
          </cell>
        </row>
        <row r="2532">
          <cell r="A2532">
            <v>45708</v>
          </cell>
          <cell r="C2532" t="str">
            <v>BENJAMIN  CHAPARRO AMEZQUITA</v>
          </cell>
          <cell r="F2532">
            <v>45708.286793981482</v>
          </cell>
          <cell r="G2532">
            <v>45709.286793981482</v>
          </cell>
          <cell r="H2532">
            <v>0</v>
          </cell>
          <cell r="O2532">
            <v>2339250</v>
          </cell>
        </row>
        <row r="2533">
          <cell r="A2533">
            <v>45708</v>
          </cell>
          <cell r="C2533" t="str">
            <v>PROCESADORA DE CARNES NUEVA COLOMBO ALEMANA LTDA</v>
          </cell>
          <cell r="F2533">
            <v>45708.318148148152</v>
          </cell>
          <cell r="G2533">
            <v>45709.318148148152</v>
          </cell>
          <cell r="H2533">
            <v>0</v>
          </cell>
          <cell r="O2533">
            <v>2000000</v>
          </cell>
        </row>
        <row r="2534">
          <cell r="A2534">
            <v>45708</v>
          </cell>
          <cell r="C2534" t="str">
            <v>PROCESADORA DE CARNES NUEVA COLOMBO ALEMANA LTDA</v>
          </cell>
          <cell r="F2534">
            <v>45708.318148148152</v>
          </cell>
          <cell r="G2534">
            <v>45709.318148148152</v>
          </cell>
          <cell r="H2534">
            <v>0</v>
          </cell>
          <cell r="O2534">
            <v>595450</v>
          </cell>
        </row>
        <row r="2535">
          <cell r="A2535">
            <v>45708</v>
          </cell>
          <cell r="C2535" t="str">
            <v>CASINO EL PORTAL NUEVO HORIZONTE SAS</v>
          </cell>
          <cell r="F2535">
            <v>45708.300451388888</v>
          </cell>
          <cell r="G2535">
            <v>45709.300451388888</v>
          </cell>
          <cell r="H2535">
            <v>0</v>
          </cell>
          <cell r="O2535">
            <v>430600</v>
          </cell>
        </row>
        <row r="2536">
          <cell r="A2536">
            <v>45708</v>
          </cell>
          <cell r="C2536" t="str">
            <v>LUZ MARINA PELAYO ORTIZ</v>
          </cell>
          <cell r="F2536">
            <v>45708.326377314814</v>
          </cell>
          <cell r="G2536">
            <v>45709.326377314814</v>
          </cell>
          <cell r="H2536">
            <v>0</v>
          </cell>
          <cell r="O2536">
            <v>133300</v>
          </cell>
        </row>
        <row r="2537">
          <cell r="A2537">
            <v>45708</v>
          </cell>
          <cell r="C2537" t="str">
            <v>VENTAS MOSTRADOR</v>
          </cell>
          <cell r="F2537">
            <v>45708</v>
          </cell>
          <cell r="G2537">
            <v>45708</v>
          </cell>
          <cell r="H2537">
            <v>0</v>
          </cell>
          <cell r="O2537">
            <v>334750</v>
          </cell>
        </row>
        <row r="2538">
          <cell r="A2538">
            <v>45708</v>
          </cell>
          <cell r="C2538" t="str">
            <v>DOROTEA PARRILLA BAR SAS</v>
          </cell>
          <cell r="F2538">
            <v>45708.311620370368</v>
          </cell>
          <cell r="G2538">
            <v>45712.311539351853</v>
          </cell>
          <cell r="H2538">
            <v>-3</v>
          </cell>
          <cell r="O2538">
            <v>1688200</v>
          </cell>
        </row>
        <row r="2539">
          <cell r="A2539">
            <v>45708</v>
          </cell>
          <cell r="C2539" t="str">
            <v>JOHN DIEGO GUTIERREZ POLANCO</v>
          </cell>
          <cell r="F2539">
            <v>45708.284363425926</v>
          </cell>
          <cell r="G2539">
            <v>45710.275185185186</v>
          </cell>
          <cell r="H2539">
            <v>-1</v>
          </cell>
          <cell r="O2539">
            <v>153550</v>
          </cell>
        </row>
        <row r="2540">
          <cell r="A2540">
            <v>45708</v>
          </cell>
          <cell r="C2540" t="str">
            <v>VENTAS MOSTRADOR</v>
          </cell>
          <cell r="F2540">
            <v>45708</v>
          </cell>
          <cell r="G2540">
            <v>45708</v>
          </cell>
          <cell r="H2540">
            <v>0</v>
          </cell>
          <cell r="O2540">
            <v>519200</v>
          </cell>
        </row>
        <row r="2541">
          <cell r="A2541">
            <v>45708</v>
          </cell>
          <cell r="C2541" t="str">
            <v>ALIMENTOS BENAL SAS</v>
          </cell>
          <cell r="F2541">
            <v>45682.336574074077</v>
          </cell>
          <cell r="G2541">
            <v>45722.336574074077</v>
          </cell>
          <cell r="H2541">
            <v>-13</v>
          </cell>
          <cell r="O2541">
            <v>2774620</v>
          </cell>
        </row>
        <row r="2542">
          <cell r="A2542">
            <v>45708</v>
          </cell>
          <cell r="C2542" t="str">
            <v>CAROLA CACEROLA SAS</v>
          </cell>
          <cell r="F2542">
            <v>45706.348078703704</v>
          </cell>
          <cell r="G2542">
            <v>45707.347962962966</v>
          </cell>
          <cell r="H2542">
            <v>2</v>
          </cell>
          <cell r="O2542">
            <v>358449.99</v>
          </cell>
        </row>
        <row r="2543">
          <cell r="A2543">
            <v>45708</v>
          </cell>
          <cell r="C2543" t="str">
            <v>PODER BGTA SAS</v>
          </cell>
          <cell r="F2543">
            <v>45691.364537037036</v>
          </cell>
          <cell r="G2543">
            <v>45721.364537037036</v>
          </cell>
          <cell r="H2543">
            <v>-12</v>
          </cell>
          <cell r="O2543">
            <v>1459084.2790000001</v>
          </cell>
        </row>
        <row r="2544">
          <cell r="A2544">
            <v>45708</v>
          </cell>
          <cell r="C2544" t="str">
            <v>PODER BGTA SAS</v>
          </cell>
          <cell r="F2544">
            <v>45692.32439814815</v>
          </cell>
          <cell r="G2544">
            <v>45722.320428240739</v>
          </cell>
          <cell r="H2544">
            <v>-13</v>
          </cell>
          <cell r="O2544">
            <v>570229.43599999999</v>
          </cell>
        </row>
        <row r="2545">
          <cell r="A2545">
            <v>45708</v>
          </cell>
          <cell r="C2545" t="str">
            <v>PODER BGTA SAS</v>
          </cell>
          <cell r="F2545">
            <v>45692.341041666667</v>
          </cell>
          <cell r="G2545">
            <v>45722.341041666667</v>
          </cell>
          <cell r="H2545">
            <v>-13</v>
          </cell>
          <cell r="O2545">
            <v>1782290.642</v>
          </cell>
        </row>
        <row r="2546">
          <cell r="A2546">
            <v>45708</v>
          </cell>
          <cell r="C2546" t="str">
            <v>PODER BGTA SAS</v>
          </cell>
          <cell r="F2546">
            <v>45693.339236111111</v>
          </cell>
          <cell r="G2546">
            <v>45723.339236111111</v>
          </cell>
          <cell r="H2546">
            <v>-14</v>
          </cell>
          <cell r="O2546">
            <v>1664281.2320000001</v>
          </cell>
        </row>
        <row r="2547">
          <cell r="A2547">
            <v>45708</v>
          </cell>
          <cell r="C2547" t="str">
            <v>PODER BGTA SAS</v>
          </cell>
          <cell r="F2547">
            <v>45694.311203703706</v>
          </cell>
          <cell r="G2547">
            <v>45724.311203703706</v>
          </cell>
          <cell r="H2547">
            <v>-15</v>
          </cell>
          <cell r="O2547">
            <v>989884.84</v>
          </cell>
        </row>
        <row r="2548">
          <cell r="A2548">
            <v>45708</v>
          </cell>
          <cell r="C2548" t="str">
            <v>PODER BGTA SAS</v>
          </cell>
          <cell r="F2548">
            <v>45695.347372685188</v>
          </cell>
          <cell r="G2548">
            <v>45725.346516203703</v>
          </cell>
          <cell r="H2548">
            <v>-16</v>
          </cell>
          <cell r="O2548">
            <v>565050.96400000004</v>
          </cell>
        </row>
        <row r="2549">
          <cell r="A2549">
            <v>45708</v>
          </cell>
          <cell r="C2549" t="str">
            <v>PODER BGTA SAS</v>
          </cell>
          <cell r="F2549">
            <v>45695.349282407406</v>
          </cell>
          <cell r="G2549">
            <v>45725.348530092589</v>
          </cell>
          <cell r="H2549">
            <v>-16</v>
          </cell>
          <cell r="O2549">
            <v>183835.75599999999</v>
          </cell>
        </row>
        <row r="2550">
          <cell r="A2550">
            <v>45708</v>
          </cell>
          <cell r="C2550" t="str">
            <v>PODER BGTA SAS</v>
          </cell>
          <cell r="F2550">
            <v>45695.352800925924</v>
          </cell>
          <cell r="G2550">
            <v>45725.352731481478</v>
          </cell>
          <cell r="H2550">
            <v>-16</v>
          </cell>
          <cell r="O2550">
            <v>296965.45199999999</v>
          </cell>
        </row>
        <row r="2551">
          <cell r="A2551">
            <v>45708</v>
          </cell>
          <cell r="C2551" t="str">
            <v>PODER BGTA SAS</v>
          </cell>
          <cell r="F2551">
            <v>45696.32508101852</v>
          </cell>
          <cell r="G2551">
            <v>45726.32508101852</v>
          </cell>
          <cell r="H2551">
            <v>-17</v>
          </cell>
          <cell r="O2551">
            <v>957419.804</v>
          </cell>
        </row>
        <row r="2552">
          <cell r="A2552">
            <v>45708</v>
          </cell>
          <cell r="C2552" t="str">
            <v>PODER BGTA SAS</v>
          </cell>
          <cell r="F2552">
            <v>45698.338217592594</v>
          </cell>
          <cell r="G2552">
            <v>45728.338217592594</v>
          </cell>
          <cell r="H2552">
            <v>-19</v>
          </cell>
          <cell r="O2552">
            <v>998250.06400000001</v>
          </cell>
        </row>
        <row r="2553">
          <cell r="A2553">
            <v>45708</v>
          </cell>
          <cell r="C2553" t="str">
            <v>PODER BGTA SAS</v>
          </cell>
          <cell r="F2553">
            <v>45700.363067129627</v>
          </cell>
          <cell r="G2553">
            <v>45730.363067129627</v>
          </cell>
          <cell r="H2553">
            <v>-21</v>
          </cell>
          <cell r="O2553">
            <v>808638.32</v>
          </cell>
        </row>
        <row r="2554">
          <cell r="A2554">
            <v>45708</v>
          </cell>
          <cell r="C2554" t="str">
            <v>PODER BGTA SAS</v>
          </cell>
          <cell r="F2554">
            <v>45700.371168981481</v>
          </cell>
          <cell r="G2554">
            <v>45730.371030092596</v>
          </cell>
          <cell r="H2554">
            <v>-21</v>
          </cell>
          <cell r="O2554">
            <v>1045055.4840000001</v>
          </cell>
        </row>
        <row r="2555">
          <cell r="A2555">
            <v>45708</v>
          </cell>
          <cell r="C2555" t="str">
            <v>PODER BGTA SAS</v>
          </cell>
          <cell r="F2555">
            <v>45700.373043981483</v>
          </cell>
          <cell r="G2555">
            <v>45730.372789351852</v>
          </cell>
          <cell r="H2555">
            <v>-21</v>
          </cell>
          <cell r="O2555">
            <v>1419897.1880000001</v>
          </cell>
        </row>
        <row r="2556">
          <cell r="A2556">
            <v>45708</v>
          </cell>
          <cell r="C2556" t="str">
            <v>PODER BGTA SAS</v>
          </cell>
          <cell r="F2556">
            <v>45701.335081018522</v>
          </cell>
          <cell r="G2556">
            <v>45731.335081018522</v>
          </cell>
          <cell r="H2556">
            <v>-22</v>
          </cell>
          <cell r="O2556">
            <v>566046.82400000002</v>
          </cell>
        </row>
        <row r="2557">
          <cell r="A2557">
            <v>45708</v>
          </cell>
          <cell r="C2557" t="str">
            <v>PODER BGTA SAS</v>
          </cell>
          <cell r="F2557">
            <v>45702.29550925926</v>
          </cell>
          <cell r="G2557">
            <v>45732.29550925926</v>
          </cell>
          <cell r="H2557">
            <v>-23</v>
          </cell>
          <cell r="O2557">
            <v>710048.18</v>
          </cell>
        </row>
        <row r="2558">
          <cell r="A2558">
            <v>45708</v>
          </cell>
          <cell r="C2558" t="str">
            <v>SAGRADO BGTA SAS</v>
          </cell>
          <cell r="F2558">
            <v>45693.303599537037</v>
          </cell>
          <cell r="G2558">
            <v>45713.300787037035</v>
          </cell>
          <cell r="H2558">
            <v>-4</v>
          </cell>
          <cell r="O2558">
            <v>1555284.355</v>
          </cell>
        </row>
        <row r="2559">
          <cell r="A2559">
            <v>45708</v>
          </cell>
          <cell r="C2559" t="str">
            <v>INVERSIONES SUPER ROYAL CARIBE SA</v>
          </cell>
          <cell r="F2559">
            <v>45682.448761574073</v>
          </cell>
          <cell r="G2559">
            <v>45712.448761574073</v>
          </cell>
          <cell r="H2559">
            <v>-3</v>
          </cell>
          <cell r="O2559">
            <v>214000</v>
          </cell>
        </row>
        <row r="2560">
          <cell r="A2560">
            <v>45708</v>
          </cell>
          <cell r="C2560" t="str">
            <v>ABEL Y SOFIA SAS</v>
          </cell>
          <cell r="F2560">
            <v>45649.343587962961</v>
          </cell>
          <cell r="G2560">
            <v>45679.343333333331</v>
          </cell>
          <cell r="H2560">
            <v>30</v>
          </cell>
          <cell r="O2560">
            <v>1710000</v>
          </cell>
        </row>
        <row r="2561">
          <cell r="A2561">
            <v>45708</v>
          </cell>
          <cell r="C2561" t="str">
            <v>ABEL Y SOFIA SAS</v>
          </cell>
          <cell r="F2561">
            <v>45650.277395833335</v>
          </cell>
          <cell r="G2561">
            <v>45680.276122685187</v>
          </cell>
          <cell r="H2561">
            <v>29</v>
          </cell>
          <cell r="O2561">
            <v>2337335</v>
          </cell>
        </row>
        <row r="2562">
          <cell r="A2562">
            <v>45708</v>
          </cell>
          <cell r="C2562" t="str">
            <v>ABEL Y SOFIA SAS</v>
          </cell>
          <cell r="F2562">
            <v>45654.270011574074</v>
          </cell>
          <cell r="G2562">
            <v>45684.269884259258</v>
          </cell>
          <cell r="H2562">
            <v>25</v>
          </cell>
          <cell r="O2562">
            <v>1140000</v>
          </cell>
        </row>
        <row r="2563">
          <cell r="A2563">
            <v>45708</v>
          </cell>
          <cell r="C2563" t="str">
            <v>ABEL Y SOFIA SAS</v>
          </cell>
          <cell r="F2563">
            <v>45661.267025462963</v>
          </cell>
          <cell r="G2563">
            <v>45691.266851851855</v>
          </cell>
          <cell r="H2563">
            <v>18</v>
          </cell>
          <cell r="O2563">
            <v>1865400</v>
          </cell>
        </row>
        <row r="2564">
          <cell r="A2564">
            <v>45708</v>
          </cell>
          <cell r="C2564" t="str">
            <v>ABEL Y SOFIA SAS</v>
          </cell>
          <cell r="F2564">
            <v>45661.26840277778</v>
          </cell>
          <cell r="G2564">
            <v>45691.268217592595</v>
          </cell>
          <cell r="H2564">
            <v>18</v>
          </cell>
          <cell r="O2564">
            <v>2142370</v>
          </cell>
        </row>
        <row r="2565">
          <cell r="A2565">
            <v>45708</v>
          </cell>
          <cell r="C2565" t="str">
            <v>ABEL Y SOFIA SAS</v>
          </cell>
          <cell r="F2565">
            <v>45661.277488425927</v>
          </cell>
          <cell r="G2565">
            <v>45691.277268518519</v>
          </cell>
          <cell r="H2565">
            <v>18</v>
          </cell>
          <cell r="O2565">
            <v>70350</v>
          </cell>
        </row>
        <row r="2566">
          <cell r="A2566">
            <v>45708</v>
          </cell>
          <cell r="C2566" t="str">
            <v>ABEL Y SOFIA SAS</v>
          </cell>
          <cell r="F2566">
            <v>45665.442025462966</v>
          </cell>
          <cell r="G2566">
            <v>45695.441851851851</v>
          </cell>
          <cell r="H2566">
            <v>14</v>
          </cell>
          <cell r="O2566">
            <v>2001985</v>
          </cell>
        </row>
        <row r="2567">
          <cell r="A2567">
            <v>45708</v>
          </cell>
          <cell r="C2567" t="str">
            <v>ABEL Y SOFIA SAS</v>
          </cell>
          <cell r="F2567">
            <v>45668.331805555557</v>
          </cell>
          <cell r="G2567">
            <v>45698.331701388888</v>
          </cell>
          <cell r="H2567">
            <v>11</v>
          </cell>
          <cell r="O2567">
            <v>1812225</v>
          </cell>
        </row>
        <row r="2568">
          <cell r="A2568">
            <v>45708</v>
          </cell>
          <cell r="C2568" t="str">
            <v>ABEL Y SOFIA SAS</v>
          </cell>
          <cell r="F2568">
            <v>45668.333969907406</v>
          </cell>
          <cell r="G2568">
            <v>45698.333969907406</v>
          </cell>
          <cell r="H2568">
            <v>11</v>
          </cell>
          <cell r="O2568">
            <v>124800</v>
          </cell>
        </row>
        <row r="2569">
          <cell r="A2569">
            <v>45708</v>
          </cell>
          <cell r="C2569" t="str">
            <v>ABEL Y SOFIA SAS</v>
          </cell>
          <cell r="F2569">
            <v>45668.344513888886</v>
          </cell>
          <cell r="G2569">
            <v>45698.327569444446</v>
          </cell>
          <cell r="H2569">
            <v>11</v>
          </cell>
          <cell r="O2569">
            <v>86950</v>
          </cell>
        </row>
        <row r="2570">
          <cell r="A2570">
            <v>45708</v>
          </cell>
          <cell r="C2570" t="str">
            <v>ABEL Y SOFIA SAS</v>
          </cell>
          <cell r="F2570">
            <v>45670.320196759261</v>
          </cell>
          <cell r="G2570">
            <v>45700.320034722223</v>
          </cell>
          <cell r="H2570">
            <v>9</v>
          </cell>
          <cell r="O2570">
            <v>70500</v>
          </cell>
        </row>
        <row r="2571">
          <cell r="A2571">
            <v>45708</v>
          </cell>
          <cell r="C2571" t="str">
            <v>ABEL Y SOFIA SAS</v>
          </cell>
          <cell r="F2571">
            <v>45670.381898148145</v>
          </cell>
          <cell r="G2571">
            <v>45700.381793981483</v>
          </cell>
          <cell r="H2571">
            <v>9</v>
          </cell>
          <cell r="O2571">
            <v>1883950</v>
          </cell>
        </row>
        <row r="2572">
          <cell r="A2572">
            <v>45708</v>
          </cell>
          <cell r="C2572" t="str">
            <v>INFARTO SAS</v>
          </cell>
          <cell r="F2572">
            <v>45689.330416666664</v>
          </cell>
          <cell r="G2572">
            <v>45709.330416666664</v>
          </cell>
          <cell r="H2572">
            <v>0</v>
          </cell>
          <cell r="O2572">
            <v>582777.272</v>
          </cell>
        </row>
        <row r="2573">
          <cell r="A2573">
            <v>45708</v>
          </cell>
          <cell r="C2573" t="str">
            <v>INFARTO SAS</v>
          </cell>
          <cell r="F2573">
            <v>45689.33116898148</v>
          </cell>
          <cell r="G2573">
            <v>45709.33116898148</v>
          </cell>
          <cell r="H2573">
            <v>0</v>
          </cell>
          <cell r="O2573">
            <v>293131.391</v>
          </cell>
        </row>
        <row r="2574">
          <cell r="A2574">
            <v>45708</v>
          </cell>
          <cell r="C2574" t="str">
            <v>INFARTO SAS</v>
          </cell>
          <cell r="F2574">
            <v>45691.38994212963</v>
          </cell>
          <cell r="G2574">
            <v>45711.38994212963</v>
          </cell>
          <cell r="H2574">
            <v>-2</v>
          </cell>
          <cell r="O2574">
            <v>769252.05700000003</v>
          </cell>
        </row>
        <row r="2575">
          <cell r="A2575">
            <v>45708</v>
          </cell>
          <cell r="C2575" t="str">
            <v>INFARTO SAS</v>
          </cell>
          <cell r="F2575">
            <v>45693.375844907408</v>
          </cell>
          <cell r="G2575">
            <v>45713.375844907408</v>
          </cell>
          <cell r="H2575">
            <v>-4</v>
          </cell>
          <cell r="O2575">
            <v>1570471.22</v>
          </cell>
        </row>
        <row r="2576">
          <cell r="A2576">
            <v>45708</v>
          </cell>
          <cell r="C2576" t="str">
            <v>INFARTO SAS</v>
          </cell>
          <cell r="F2576">
            <v>45694.431550925925</v>
          </cell>
          <cell r="G2576">
            <v>45714.431550925925</v>
          </cell>
          <cell r="H2576">
            <v>-5</v>
          </cell>
          <cell r="O2576">
            <v>690828.08200000005</v>
          </cell>
        </row>
        <row r="2577">
          <cell r="A2577">
            <v>45708</v>
          </cell>
          <cell r="C2577" t="str">
            <v>INFARTO SAS</v>
          </cell>
          <cell r="F2577">
            <v>45699.389236111114</v>
          </cell>
          <cell r="G2577">
            <v>45719.389236111114</v>
          </cell>
          <cell r="H2577">
            <v>-10</v>
          </cell>
          <cell r="O2577">
            <v>611258.86800000002</v>
          </cell>
        </row>
        <row r="2578">
          <cell r="A2578">
            <v>45708</v>
          </cell>
          <cell r="C2578" t="str">
            <v>INFARTO SAS</v>
          </cell>
          <cell r="F2578">
            <v>45702.294027777774</v>
          </cell>
          <cell r="G2578">
            <v>45722.294027777774</v>
          </cell>
          <cell r="H2578">
            <v>-13</v>
          </cell>
          <cell r="O2578">
            <v>1273555.561</v>
          </cell>
        </row>
        <row r="2579">
          <cell r="A2579">
            <v>45708</v>
          </cell>
          <cell r="C2579" t="str">
            <v>INFARTO SAS</v>
          </cell>
          <cell r="F2579">
            <v>45702.303831018522</v>
          </cell>
          <cell r="G2579">
            <v>45722.303831018522</v>
          </cell>
          <cell r="H2579">
            <v>-13</v>
          </cell>
          <cell r="O2579">
            <v>791559.321</v>
          </cell>
        </row>
        <row r="2580">
          <cell r="A2580">
            <v>45708</v>
          </cell>
          <cell r="C2580" t="str">
            <v>EL MERO BURRITO S.A.S</v>
          </cell>
          <cell r="F2580">
            <v>45708.292141203703</v>
          </cell>
          <cell r="G2580">
            <v>45709.292013888888</v>
          </cell>
          <cell r="H2580">
            <v>0</v>
          </cell>
          <cell r="O2580">
            <v>328900</v>
          </cell>
        </row>
        <row r="2581">
          <cell r="A2581">
            <v>45709</v>
          </cell>
          <cell r="C2581" t="str">
            <v>LE CABRERA SOCIEDAD POR ACCIONES SIMPLIFICADA</v>
          </cell>
          <cell r="F2581">
            <v>45699.354259259257</v>
          </cell>
          <cell r="G2581">
            <v>45714.354259259257</v>
          </cell>
          <cell r="H2581">
            <v>-5</v>
          </cell>
          <cell r="O2581">
            <v>6321320.9359999998</v>
          </cell>
        </row>
        <row r="2582">
          <cell r="A2582">
            <v>45709</v>
          </cell>
          <cell r="C2582" t="str">
            <v>KAREN GISSET MARTINEZ SANDOVAL</v>
          </cell>
          <cell r="F2582">
            <v>45709.329768518517</v>
          </cell>
          <cell r="G2582">
            <v>45710.329768518517</v>
          </cell>
          <cell r="H2582">
            <v>-1</v>
          </cell>
          <cell r="O2582">
            <v>3431600</v>
          </cell>
        </row>
        <row r="2583">
          <cell r="A2583">
            <v>45709</v>
          </cell>
          <cell r="C2583" t="str">
            <v>CANTINA LA 15 SAS</v>
          </cell>
          <cell r="F2583">
            <v>45672.414814814816</v>
          </cell>
          <cell r="G2583">
            <v>45702.414814814816</v>
          </cell>
          <cell r="H2583">
            <v>7</v>
          </cell>
          <cell r="O2583">
            <v>1542587.14</v>
          </cell>
        </row>
        <row r="2584">
          <cell r="A2584">
            <v>45709</v>
          </cell>
          <cell r="C2584" t="str">
            <v>CANTINA LA 15 SAS</v>
          </cell>
          <cell r="F2584">
            <v>45677.334224537037</v>
          </cell>
          <cell r="G2584">
            <v>45707.334224537037</v>
          </cell>
          <cell r="H2584">
            <v>2</v>
          </cell>
          <cell r="O2584">
            <v>1312800</v>
          </cell>
        </row>
        <row r="2585">
          <cell r="A2585">
            <v>45709</v>
          </cell>
          <cell r="C2585" t="str">
            <v>VENTAS MOSTRADOR</v>
          </cell>
          <cell r="F2585">
            <v>45709</v>
          </cell>
          <cell r="G2585">
            <v>45709</v>
          </cell>
          <cell r="H2585">
            <v>0</v>
          </cell>
          <cell r="O2585">
            <v>1697313</v>
          </cell>
        </row>
        <row r="2586">
          <cell r="A2586">
            <v>45709</v>
          </cell>
          <cell r="C2586" t="str">
            <v>VENTAS MOSTRADOR</v>
          </cell>
          <cell r="F2586">
            <v>45709</v>
          </cell>
          <cell r="G2586">
            <v>45709</v>
          </cell>
          <cell r="H2586">
            <v>0</v>
          </cell>
          <cell r="O2586">
            <v>667833</v>
          </cell>
        </row>
        <row r="2587">
          <cell r="A2587">
            <v>45709</v>
          </cell>
          <cell r="C2587" t="str">
            <v>CAMPO DEL FIORI SAS</v>
          </cell>
          <cell r="F2587">
            <v>45707.284317129626</v>
          </cell>
          <cell r="G2587">
            <v>45708.284317129626</v>
          </cell>
          <cell r="H2587">
            <v>1</v>
          </cell>
          <cell r="O2587">
            <v>427000</v>
          </cell>
        </row>
        <row r="2588">
          <cell r="A2588">
            <v>45709</v>
          </cell>
          <cell r="C2588" t="str">
            <v>SEXTO RESTAURANTES SAS</v>
          </cell>
          <cell r="F2588">
            <v>45708.297418981485</v>
          </cell>
          <cell r="G2588">
            <v>45709.297418981485</v>
          </cell>
          <cell r="H2588">
            <v>4</v>
          </cell>
          <cell r="O2588">
            <v>264000</v>
          </cell>
        </row>
        <row r="2589">
          <cell r="A2589">
            <v>45709</v>
          </cell>
          <cell r="C2589" t="str">
            <v>GRUPO SERATTA SAS</v>
          </cell>
          <cell r="F2589">
            <v>45709.410949074074</v>
          </cell>
          <cell r="G2589">
            <v>45710.410949074074</v>
          </cell>
          <cell r="H2589">
            <v>-1</v>
          </cell>
          <cell r="O2589">
            <v>59200</v>
          </cell>
        </row>
        <row r="2590">
          <cell r="A2590">
            <v>45709</v>
          </cell>
          <cell r="C2590" t="str">
            <v>MESABAR SAS</v>
          </cell>
          <cell r="F2590">
            <v>45703.413634259261</v>
          </cell>
          <cell r="G2590">
            <v>45711.413634259261</v>
          </cell>
          <cell r="H2590">
            <v>-2</v>
          </cell>
          <cell r="O2590">
            <v>1242000</v>
          </cell>
        </row>
        <row r="2591">
          <cell r="A2591">
            <v>45709</v>
          </cell>
          <cell r="C2591" t="str">
            <v>GRUPO ARTAK S.A.S</v>
          </cell>
          <cell r="F2591">
            <v>45692.356145833335</v>
          </cell>
          <cell r="G2591">
            <v>45722.356145833335</v>
          </cell>
          <cell r="H2591">
            <v>-9</v>
          </cell>
          <cell r="O2591">
            <v>123900</v>
          </cell>
        </row>
        <row r="2592">
          <cell r="A2592">
            <v>45709</v>
          </cell>
          <cell r="C2592" t="str">
            <v>GRUPO ARTAK S.A.S</v>
          </cell>
          <cell r="F2592">
            <v>45692.35733796296</v>
          </cell>
          <cell r="G2592">
            <v>45722.35733796296</v>
          </cell>
          <cell r="H2592">
            <v>-9</v>
          </cell>
          <cell r="O2592">
            <v>2334460</v>
          </cell>
        </row>
        <row r="2593">
          <cell r="A2593">
            <v>45709</v>
          </cell>
          <cell r="C2593" t="str">
            <v>GRUPO ARTAK S.A.S</v>
          </cell>
          <cell r="F2593">
            <v>45692.364398148151</v>
          </cell>
          <cell r="G2593">
            <v>45722.364398148151</v>
          </cell>
          <cell r="H2593">
            <v>-9</v>
          </cell>
          <cell r="O2593">
            <v>61500</v>
          </cell>
        </row>
        <row r="2594">
          <cell r="A2594">
            <v>45709</v>
          </cell>
          <cell r="C2594" t="str">
            <v>GRUPO ARTAK S.A.S</v>
          </cell>
          <cell r="F2594">
            <v>45692.373148148145</v>
          </cell>
          <cell r="G2594">
            <v>45722.373148148145</v>
          </cell>
          <cell r="H2594">
            <v>-9</v>
          </cell>
          <cell r="O2594">
            <v>81120</v>
          </cell>
        </row>
        <row r="2595">
          <cell r="A2595">
            <v>45709</v>
          </cell>
          <cell r="C2595" t="str">
            <v>GRUPO ARTAK S.A.S</v>
          </cell>
          <cell r="F2595">
            <v>45692.385717592595</v>
          </cell>
          <cell r="G2595">
            <v>45722.385717592595</v>
          </cell>
          <cell r="H2595">
            <v>-9</v>
          </cell>
          <cell r="O2595">
            <v>61500</v>
          </cell>
        </row>
        <row r="2596">
          <cell r="A2596">
            <v>45709</v>
          </cell>
          <cell r="C2596" t="str">
            <v>GRUPO ARTAK S.A.S</v>
          </cell>
          <cell r="F2596">
            <v>45694.307581018518</v>
          </cell>
          <cell r="G2596">
            <v>45724.307581018518</v>
          </cell>
          <cell r="H2596">
            <v>-11</v>
          </cell>
          <cell r="O2596">
            <v>575240</v>
          </cell>
        </row>
        <row r="2597">
          <cell r="A2597">
            <v>45709</v>
          </cell>
          <cell r="C2597" t="str">
            <v>GRUPO ARTAK S.A.S</v>
          </cell>
          <cell r="F2597">
            <v>45694.308252314811</v>
          </cell>
          <cell r="G2597">
            <v>45724.308252314811</v>
          </cell>
          <cell r="H2597">
            <v>-11</v>
          </cell>
          <cell r="O2597">
            <v>1734990</v>
          </cell>
        </row>
        <row r="2598">
          <cell r="A2598">
            <v>45709</v>
          </cell>
          <cell r="C2598" t="str">
            <v>GRUPO ARTAK S.A.S</v>
          </cell>
          <cell r="F2598">
            <v>45694.363344907404</v>
          </cell>
          <cell r="G2598">
            <v>45724.363344907404</v>
          </cell>
          <cell r="H2598">
            <v>-11</v>
          </cell>
          <cell r="O2598">
            <v>62400</v>
          </cell>
        </row>
        <row r="2599">
          <cell r="A2599">
            <v>45709</v>
          </cell>
          <cell r="C2599" t="str">
            <v>GRUPO ARTAK S.A.S</v>
          </cell>
          <cell r="F2599">
            <v>45696.352824074071</v>
          </cell>
          <cell r="G2599">
            <v>45726.352824074071</v>
          </cell>
          <cell r="H2599">
            <v>-13</v>
          </cell>
          <cell r="O2599">
            <v>273660</v>
          </cell>
        </row>
        <row r="2600">
          <cell r="A2600">
            <v>45709</v>
          </cell>
          <cell r="C2600" t="str">
            <v>GRUPO ARTAK S.A.S</v>
          </cell>
          <cell r="F2600">
            <v>45698.399189814816</v>
          </cell>
          <cell r="G2600">
            <v>45728.399189814816</v>
          </cell>
          <cell r="H2600">
            <v>-15</v>
          </cell>
          <cell r="O2600">
            <v>1180820</v>
          </cell>
        </row>
        <row r="2601">
          <cell r="A2601">
            <v>45709</v>
          </cell>
          <cell r="C2601" t="str">
            <v>CAS COLOMBO AMERICAN SCHOOL S.A.S</v>
          </cell>
          <cell r="F2601">
            <v>45672.368842592594</v>
          </cell>
          <cell r="G2601">
            <v>45702.368842592594</v>
          </cell>
          <cell r="H2601">
            <v>7</v>
          </cell>
          <cell r="O2601">
            <v>597880</v>
          </cell>
        </row>
        <row r="2602">
          <cell r="A2602">
            <v>45709</v>
          </cell>
          <cell r="C2602" t="str">
            <v>MUNCHER SAS</v>
          </cell>
          <cell r="F2602">
            <v>45670.403935185182</v>
          </cell>
          <cell r="G2602">
            <v>45700.403935185182</v>
          </cell>
          <cell r="H2602">
            <v>15</v>
          </cell>
          <cell r="O2602">
            <v>203300</v>
          </cell>
        </row>
        <row r="2603">
          <cell r="A2603">
            <v>45709</v>
          </cell>
          <cell r="C2603" t="str">
            <v>MUNCHER SAS</v>
          </cell>
          <cell r="F2603">
            <v>45670.404583333337</v>
          </cell>
          <cell r="G2603">
            <v>45700.404583333337</v>
          </cell>
          <cell r="H2603">
            <v>15</v>
          </cell>
          <cell r="O2603">
            <v>203300</v>
          </cell>
        </row>
        <row r="2604">
          <cell r="A2604">
            <v>45709</v>
          </cell>
          <cell r="C2604" t="str">
            <v>LOVE CHICHARRON S.A.S</v>
          </cell>
          <cell r="F2604">
            <v>45700.360486111109</v>
          </cell>
          <cell r="G2604">
            <v>45708.360381944447</v>
          </cell>
          <cell r="H2604">
            <v>1</v>
          </cell>
          <cell r="O2604">
            <v>6208191.2400000002</v>
          </cell>
        </row>
        <row r="2605">
          <cell r="A2605">
            <v>45709</v>
          </cell>
          <cell r="C2605" t="str">
            <v>LOVE CHICHARRON S.A.S</v>
          </cell>
          <cell r="F2605">
            <v>45702.29650462963</v>
          </cell>
          <cell r="G2605">
            <v>45710.296400462961</v>
          </cell>
          <cell r="H2605">
            <v>-1</v>
          </cell>
          <cell r="O2605">
            <v>2288486.2799999998</v>
          </cell>
        </row>
        <row r="2606">
          <cell r="A2606">
            <v>45709</v>
          </cell>
          <cell r="C2606" t="str">
            <v>LOVE CHICHARRON S.A.S</v>
          </cell>
          <cell r="F2606">
            <v>45703.311643518522</v>
          </cell>
          <cell r="G2606">
            <v>45711.311643518522</v>
          </cell>
          <cell r="H2606">
            <v>-2</v>
          </cell>
          <cell r="O2606">
            <v>1829892.75</v>
          </cell>
        </row>
        <row r="2607">
          <cell r="A2607">
            <v>45709</v>
          </cell>
          <cell r="C2607" t="str">
            <v>LOVE CHICHARRON S.A.S</v>
          </cell>
          <cell r="F2607">
            <v>45705.338553240741</v>
          </cell>
          <cell r="G2607">
            <v>45713.338402777779</v>
          </cell>
          <cell r="H2607">
            <v>-4</v>
          </cell>
          <cell r="O2607">
            <v>1229887.1000000001</v>
          </cell>
        </row>
        <row r="2608">
          <cell r="A2608">
            <v>45709</v>
          </cell>
          <cell r="C2608" t="str">
            <v>SIPOTE BURRITO S.A</v>
          </cell>
          <cell r="F2608">
            <v>45689.368402777778</v>
          </cell>
          <cell r="G2608">
            <v>45719.368402777778</v>
          </cell>
          <cell r="H2608">
            <v>-10</v>
          </cell>
          <cell r="O2608">
            <v>4370080</v>
          </cell>
        </row>
        <row r="2609">
          <cell r="A2609">
            <v>45709</v>
          </cell>
          <cell r="C2609" t="str">
            <v>SIPOTE BURRITO S.A</v>
          </cell>
          <cell r="F2609">
            <v>45694.385081018518</v>
          </cell>
          <cell r="G2609">
            <v>45724.385081018518</v>
          </cell>
          <cell r="H2609">
            <v>-15</v>
          </cell>
          <cell r="O2609">
            <v>4262960</v>
          </cell>
        </row>
        <row r="2610">
          <cell r="A2610">
            <v>45709</v>
          </cell>
          <cell r="C2610" t="str">
            <v>SIPOTE BURRITO S.A</v>
          </cell>
          <cell r="F2610">
            <v>45696.317129629628</v>
          </cell>
          <cell r="G2610">
            <v>45726.317129629628</v>
          </cell>
          <cell r="H2610">
            <v>-17</v>
          </cell>
          <cell r="O2610">
            <v>15887442.5514</v>
          </cell>
        </row>
        <row r="2611">
          <cell r="A2611">
            <v>45709</v>
          </cell>
          <cell r="C2611" t="str">
            <v>TAKAMI SA</v>
          </cell>
          <cell r="F2611">
            <v>45684.423310185186</v>
          </cell>
          <cell r="G2611">
            <v>45714.423310185186</v>
          </cell>
          <cell r="H2611">
            <v>-1</v>
          </cell>
          <cell r="O2611">
            <v>166400</v>
          </cell>
        </row>
        <row r="2612">
          <cell r="A2612">
            <v>45709</v>
          </cell>
          <cell r="C2612" t="str">
            <v>TAKAMI SA</v>
          </cell>
          <cell r="F2612">
            <v>45687.369756944441</v>
          </cell>
          <cell r="G2612">
            <v>45717.369756944441</v>
          </cell>
          <cell r="H2612">
            <v>-4</v>
          </cell>
          <cell r="O2612">
            <v>248050</v>
          </cell>
        </row>
        <row r="2613">
          <cell r="A2613">
            <v>45709</v>
          </cell>
          <cell r="C2613" t="str">
            <v>TAKAMI SA</v>
          </cell>
          <cell r="F2613">
            <v>45688.318460648145</v>
          </cell>
          <cell r="G2613">
            <v>45718.318460648145</v>
          </cell>
          <cell r="H2613">
            <v>-5</v>
          </cell>
          <cell r="O2613">
            <v>556200</v>
          </cell>
        </row>
        <row r="2614">
          <cell r="A2614">
            <v>45709</v>
          </cell>
          <cell r="C2614" t="str">
            <v>TAKAMI SA</v>
          </cell>
          <cell r="F2614">
            <v>45688.383287037039</v>
          </cell>
          <cell r="G2614">
            <v>45718.383287037039</v>
          </cell>
          <cell r="H2614">
            <v>-5</v>
          </cell>
          <cell r="O2614">
            <v>258750</v>
          </cell>
        </row>
        <row r="2615">
          <cell r="A2615">
            <v>45709</v>
          </cell>
          <cell r="C2615" t="str">
            <v>TAKAMI SA</v>
          </cell>
          <cell r="F2615">
            <v>45689.380046296297</v>
          </cell>
          <cell r="G2615">
            <v>45719.380046296297</v>
          </cell>
          <cell r="H2615">
            <v>-6</v>
          </cell>
          <cell r="O2615">
            <v>257600</v>
          </cell>
        </row>
        <row r="2616">
          <cell r="A2616">
            <v>45709</v>
          </cell>
          <cell r="C2616" t="str">
            <v>TAKAMI SA</v>
          </cell>
          <cell r="F2616">
            <v>45691.376192129632</v>
          </cell>
          <cell r="G2616">
            <v>45721.376192129632</v>
          </cell>
          <cell r="H2616">
            <v>-8</v>
          </cell>
          <cell r="O2616">
            <v>124160</v>
          </cell>
        </row>
        <row r="2617">
          <cell r="A2617">
            <v>45709</v>
          </cell>
          <cell r="C2617" t="str">
            <v>TAKAMI SA</v>
          </cell>
          <cell r="F2617">
            <v>45691.434317129628</v>
          </cell>
          <cell r="G2617">
            <v>45721.434317129628</v>
          </cell>
          <cell r="H2617">
            <v>-8</v>
          </cell>
          <cell r="O2617">
            <v>110400</v>
          </cell>
        </row>
        <row r="2618">
          <cell r="A2618">
            <v>45709</v>
          </cell>
          <cell r="C2618" t="str">
            <v>TAKAMI SA</v>
          </cell>
          <cell r="F2618">
            <v>45691.436886574076</v>
          </cell>
          <cell r="G2618">
            <v>45721.436886574076</v>
          </cell>
          <cell r="H2618">
            <v>-8</v>
          </cell>
          <cell r="O2618">
            <v>433820</v>
          </cell>
        </row>
        <row r="2619">
          <cell r="A2619">
            <v>45709</v>
          </cell>
          <cell r="C2619" t="str">
            <v>TAKAMI SA</v>
          </cell>
          <cell r="F2619">
            <v>45691.44054398148</v>
          </cell>
          <cell r="G2619">
            <v>45721.44054398148</v>
          </cell>
          <cell r="H2619">
            <v>-8</v>
          </cell>
          <cell r="O2619">
            <v>60140</v>
          </cell>
        </row>
        <row r="2620">
          <cell r="A2620">
            <v>45709</v>
          </cell>
          <cell r="C2620" t="str">
            <v>TAKAMI SA</v>
          </cell>
          <cell r="F2620">
            <v>45691.447835648149</v>
          </cell>
          <cell r="G2620">
            <v>45721.447835648149</v>
          </cell>
          <cell r="H2620">
            <v>-8</v>
          </cell>
          <cell r="O2620">
            <v>120950</v>
          </cell>
        </row>
        <row r="2621">
          <cell r="A2621">
            <v>45709</v>
          </cell>
          <cell r="C2621" t="str">
            <v>TAKAMI SA</v>
          </cell>
          <cell r="F2621">
            <v>45691.448842592596</v>
          </cell>
          <cell r="G2621">
            <v>45721.448842592596</v>
          </cell>
          <cell r="H2621">
            <v>-8</v>
          </cell>
          <cell r="O2621">
            <v>261480</v>
          </cell>
        </row>
        <row r="2622">
          <cell r="A2622">
            <v>45709</v>
          </cell>
          <cell r="C2622" t="str">
            <v>TAKAMI SA</v>
          </cell>
          <cell r="F2622">
            <v>45691.452245370368</v>
          </cell>
          <cell r="G2622">
            <v>45721.452245370368</v>
          </cell>
          <cell r="H2622">
            <v>-8</v>
          </cell>
          <cell r="O2622">
            <v>55200</v>
          </cell>
        </row>
        <row r="2623">
          <cell r="A2623">
            <v>45709</v>
          </cell>
          <cell r="C2623" t="str">
            <v>TAKAMI SA</v>
          </cell>
          <cell r="F2623">
            <v>45691.453368055554</v>
          </cell>
          <cell r="G2623">
            <v>45721.453368055554</v>
          </cell>
          <cell r="H2623">
            <v>-8</v>
          </cell>
          <cell r="O2623">
            <v>403930</v>
          </cell>
        </row>
        <row r="2624">
          <cell r="A2624">
            <v>45709</v>
          </cell>
          <cell r="C2624" t="str">
            <v>TAKAMI SA</v>
          </cell>
          <cell r="F2624">
            <v>45692.34988425926</v>
          </cell>
          <cell r="G2624">
            <v>45722.34988425926</v>
          </cell>
          <cell r="H2624">
            <v>-9</v>
          </cell>
          <cell r="O2624">
            <v>62400</v>
          </cell>
        </row>
        <row r="2625">
          <cell r="A2625">
            <v>45709</v>
          </cell>
          <cell r="C2625" t="str">
            <v>TAKAMI SA</v>
          </cell>
          <cell r="F2625">
            <v>45692.354988425926</v>
          </cell>
          <cell r="G2625">
            <v>45722.354988425926</v>
          </cell>
          <cell r="H2625">
            <v>-9</v>
          </cell>
          <cell r="O2625">
            <v>127100</v>
          </cell>
        </row>
        <row r="2626">
          <cell r="A2626">
            <v>45709</v>
          </cell>
          <cell r="C2626" t="str">
            <v>TAKAMI SA</v>
          </cell>
          <cell r="F2626">
            <v>45692.358252314814</v>
          </cell>
          <cell r="G2626">
            <v>45722.358252314814</v>
          </cell>
          <cell r="H2626">
            <v>-9</v>
          </cell>
          <cell r="O2626">
            <v>334150</v>
          </cell>
        </row>
        <row r="2627">
          <cell r="A2627">
            <v>45709</v>
          </cell>
          <cell r="C2627" t="str">
            <v>TAKAMI SA</v>
          </cell>
          <cell r="F2627">
            <v>45692.363645833335</v>
          </cell>
          <cell r="G2627">
            <v>45722.363645833335</v>
          </cell>
          <cell r="H2627">
            <v>-9</v>
          </cell>
          <cell r="O2627">
            <v>112240</v>
          </cell>
        </row>
        <row r="2628">
          <cell r="A2628">
            <v>45709</v>
          </cell>
          <cell r="C2628" t="str">
            <v>TAKAMI SA</v>
          </cell>
          <cell r="F2628">
            <v>45692.37091435185</v>
          </cell>
          <cell r="G2628">
            <v>45722.37091435185</v>
          </cell>
          <cell r="H2628">
            <v>-9</v>
          </cell>
          <cell r="O2628">
            <v>902325</v>
          </cell>
        </row>
        <row r="2629">
          <cell r="A2629">
            <v>45709</v>
          </cell>
          <cell r="C2629" t="str">
            <v>TAKAMI SA</v>
          </cell>
          <cell r="F2629">
            <v>45692.386481481481</v>
          </cell>
          <cell r="G2629">
            <v>45722.386481481481</v>
          </cell>
          <cell r="H2629">
            <v>-9</v>
          </cell>
          <cell r="O2629">
            <v>219220</v>
          </cell>
        </row>
        <row r="2630">
          <cell r="A2630">
            <v>45709</v>
          </cell>
          <cell r="C2630" t="str">
            <v>TAKAMI SA</v>
          </cell>
          <cell r="F2630">
            <v>45692.387465277781</v>
          </cell>
          <cell r="G2630">
            <v>45722.387465277781</v>
          </cell>
          <cell r="H2630">
            <v>-9</v>
          </cell>
          <cell r="O2630">
            <v>243610</v>
          </cell>
        </row>
        <row r="2631">
          <cell r="A2631">
            <v>45709</v>
          </cell>
          <cell r="C2631" t="str">
            <v>TAKAMI SA</v>
          </cell>
          <cell r="F2631">
            <v>45693.330972222226</v>
          </cell>
          <cell r="G2631">
            <v>45723.330972222226</v>
          </cell>
          <cell r="H2631">
            <v>-10</v>
          </cell>
          <cell r="O2631">
            <v>216640</v>
          </cell>
        </row>
        <row r="2632">
          <cell r="A2632">
            <v>45709</v>
          </cell>
          <cell r="C2632" t="str">
            <v>TAKAMI SA</v>
          </cell>
          <cell r="F2632">
            <v>45693.357407407406</v>
          </cell>
          <cell r="G2632">
            <v>45723.357407407406</v>
          </cell>
          <cell r="H2632">
            <v>-10</v>
          </cell>
          <cell r="O2632">
            <v>191675</v>
          </cell>
        </row>
        <row r="2633">
          <cell r="A2633">
            <v>45709</v>
          </cell>
          <cell r="C2633" t="str">
            <v>TAKAMI SA</v>
          </cell>
          <cell r="F2633">
            <v>45693.370833333334</v>
          </cell>
          <cell r="G2633">
            <v>45723.370833333334</v>
          </cell>
          <cell r="H2633">
            <v>-10</v>
          </cell>
          <cell r="O2633">
            <v>6002964.4112</v>
          </cell>
        </row>
        <row r="2634">
          <cell r="A2634">
            <v>45709</v>
          </cell>
          <cell r="C2634" t="str">
            <v>TAKAMI SA</v>
          </cell>
          <cell r="F2634">
            <v>45693.378587962965</v>
          </cell>
          <cell r="G2634">
            <v>45723.378587962965</v>
          </cell>
          <cell r="H2634">
            <v>-10</v>
          </cell>
          <cell r="O2634">
            <v>82000</v>
          </cell>
        </row>
        <row r="2635">
          <cell r="A2635">
            <v>45709</v>
          </cell>
          <cell r="C2635" t="str">
            <v>TAKAMI SA</v>
          </cell>
          <cell r="F2635">
            <v>45694.377025462964</v>
          </cell>
          <cell r="G2635">
            <v>45724.377025462964</v>
          </cell>
          <cell r="H2635">
            <v>-11</v>
          </cell>
          <cell r="O2635">
            <v>424940</v>
          </cell>
        </row>
        <row r="2636">
          <cell r="A2636">
            <v>45709</v>
          </cell>
          <cell r="C2636" t="str">
            <v>TAKAMI SA</v>
          </cell>
          <cell r="F2636">
            <v>45695.315509259257</v>
          </cell>
          <cell r="G2636">
            <v>45725.315509259257</v>
          </cell>
          <cell r="H2636">
            <v>-12</v>
          </cell>
          <cell r="O2636">
            <v>102500</v>
          </cell>
        </row>
        <row r="2637">
          <cell r="A2637">
            <v>45709</v>
          </cell>
          <cell r="C2637" t="str">
            <v>TAKAMI SA</v>
          </cell>
          <cell r="F2637">
            <v>45695.346724537034</v>
          </cell>
          <cell r="G2637">
            <v>45725.346724537034</v>
          </cell>
          <cell r="H2637">
            <v>-12</v>
          </cell>
          <cell r="O2637">
            <v>168100</v>
          </cell>
        </row>
        <row r="2638">
          <cell r="A2638">
            <v>45709</v>
          </cell>
          <cell r="C2638" t="str">
            <v>TAKAMI SA</v>
          </cell>
          <cell r="F2638">
            <v>45695.359074074076</v>
          </cell>
          <cell r="G2638">
            <v>45725.359074074076</v>
          </cell>
          <cell r="H2638">
            <v>-12</v>
          </cell>
          <cell r="O2638">
            <v>516840</v>
          </cell>
        </row>
        <row r="2639">
          <cell r="A2639">
            <v>45709</v>
          </cell>
          <cell r="C2639" t="str">
            <v>TAKAMI SA</v>
          </cell>
          <cell r="F2639">
            <v>45695.361388888887</v>
          </cell>
          <cell r="G2639">
            <v>45725.361388888887</v>
          </cell>
          <cell r="H2639">
            <v>-12</v>
          </cell>
          <cell r="O2639">
            <v>246000</v>
          </cell>
        </row>
        <row r="2640">
          <cell r="A2640">
            <v>45709</v>
          </cell>
          <cell r="C2640" t="str">
            <v>TAKAMI SA</v>
          </cell>
          <cell r="F2640">
            <v>45695.362523148149</v>
          </cell>
          <cell r="G2640">
            <v>45725.362523148149</v>
          </cell>
          <cell r="H2640">
            <v>-12</v>
          </cell>
          <cell r="O2640">
            <v>172200</v>
          </cell>
        </row>
        <row r="2641">
          <cell r="A2641">
            <v>45709</v>
          </cell>
          <cell r="C2641" t="str">
            <v>TAKAMI SA</v>
          </cell>
          <cell r="F2641">
            <v>45696.310393518521</v>
          </cell>
          <cell r="G2641">
            <v>45726.310393518521</v>
          </cell>
          <cell r="H2641">
            <v>-13</v>
          </cell>
          <cell r="O2641">
            <v>93840</v>
          </cell>
        </row>
        <row r="2642">
          <cell r="A2642">
            <v>45709</v>
          </cell>
          <cell r="C2642" t="str">
            <v>TAKAMI SA</v>
          </cell>
          <cell r="F2642">
            <v>45696.328055555554</v>
          </cell>
          <cell r="G2642">
            <v>45726.328055555554</v>
          </cell>
          <cell r="H2642">
            <v>-13</v>
          </cell>
          <cell r="O2642">
            <v>191240</v>
          </cell>
        </row>
        <row r="2643">
          <cell r="A2643">
            <v>45709</v>
          </cell>
          <cell r="C2643" t="str">
            <v>TAKAMI SA</v>
          </cell>
          <cell r="F2643">
            <v>45696.331458333334</v>
          </cell>
          <cell r="G2643">
            <v>45726.331458333334</v>
          </cell>
          <cell r="H2643">
            <v>-13</v>
          </cell>
          <cell r="O2643">
            <v>161950</v>
          </cell>
        </row>
        <row r="2644">
          <cell r="A2644">
            <v>45709</v>
          </cell>
          <cell r="C2644" t="str">
            <v>TAKAMI SA</v>
          </cell>
          <cell r="F2644">
            <v>45696.332037037035</v>
          </cell>
          <cell r="G2644">
            <v>45726.332037037035</v>
          </cell>
          <cell r="H2644">
            <v>-13</v>
          </cell>
          <cell r="O2644">
            <v>85075</v>
          </cell>
        </row>
        <row r="2645">
          <cell r="A2645">
            <v>45709</v>
          </cell>
          <cell r="C2645" t="str">
            <v>TAKAMI SA</v>
          </cell>
          <cell r="F2645">
            <v>45696.335902777777</v>
          </cell>
          <cell r="G2645">
            <v>45726.335902777777</v>
          </cell>
          <cell r="H2645">
            <v>-13</v>
          </cell>
          <cell r="O2645">
            <v>135300</v>
          </cell>
        </row>
        <row r="2646">
          <cell r="A2646">
            <v>45709</v>
          </cell>
          <cell r="C2646" t="str">
            <v>TAKAMI SA</v>
          </cell>
          <cell r="F2646">
            <v>45696.336898148147</v>
          </cell>
          <cell r="G2646">
            <v>45726.336898148147</v>
          </cell>
          <cell r="H2646">
            <v>-13</v>
          </cell>
          <cell r="O2646">
            <v>251775</v>
          </cell>
        </row>
        <row r="2647">
          <cell r="A2647">
            <v>45709</v>
          </cell>
          <cell r="C2647" t="str">
            <v>TAKAMI SA</v>
          </cell>
          <cell r="F2647">
            <v>45696.338483796295</v>
          </cell>
          <cell r="G2647">
            <v>45726.338483796295</v>
          </cell>
          <cell r="H2647">
            <v>-13</v>
          </cell>
          <cell r="O2647">
            <v>75850</v>
          </cell>
        </row>
        <row r="2648">
          <cell r="A2648">
            <v>45709</v>
          </cell>
          <cell r="C2648" t="str">
            <v>TAKAMI SA</v>
          </cell>
          <cell r="F2648">
            <v>45698.315243055556</v>
          </cell>
          <cell r="G2648">
            <v>45728.315243055556</v>
          </cell>
          <cell r="H2648">
            <v>-15</v>
          </cell>
          <cell r="O2648">
            <v>82000</v>
          </cell>
        </row>
        <row r="2649">
          <cell r="A2649">
            <v>45709</v>
          </cell>
          <cell r="C2649" t="str">
            <v>TAKAMI SA</v>
          </cell>
          <cell r="F2649">
            <v>45698.317465277774</v>
          </cell>
          <cell r="G2649">
            <v>45728.317465277774</v>
          </cell>
          <cell r="H2649">
            <v>-15</v>
          </cell>
          <cell r="O2649">
            <v>491200</v>
          </cell>
        </row>
        <row r="2650">
          <cell r="A2650">
            <v>45709</v>
          </cell>
          <cell r="C2650" t="str">
            <v>TAKAMI SA</v>
          </cell>
          <cell r="F2650">
            <v>45698.395578703705</v>
          </cell>
          <cell r="G2650">
            <v>45728.395578703705</v>
          </cell>
          <cell r="H2650">
            <v>-15</v>
          </cell>
          <cell r="O2650">
            <v>305140</v>
          </cell>
        </row>
        <row r="2651">
          <cell r="A2651">
            <v>45709</v>
          </cell>
          <cell r="C2651" t="str">
            <v>SUPERMERCADO ECO S.A.S</v>
          </cell>
          <cell r="F2651">
            <v>45699.290856481479</v>
          </cell>
          <cell r="G2651">
            <v>45707.290682870371</v>
          </cell>
          <cell r="H2651">
            <v>6</v>
          </cell>
          <cell r="O2651">
            <v>734000</v>
          </cell>
        </row>
        <row r="2652">
          <cell r="A2652">
            <v>45709</v>
          </cell>
          <cell r="C2652" t="str">
            <v>SUPERMERCADO ECO S.A.S</v>
          </cell>
          <cell r="F2652">
            <v>45699.292962962965</v>
          </cell>
          <cell r="G2652">
            <v>45707.29283564815</v>
          </cell>
          <cell r="H2652">
            <v>6</v>
          </cell>
          <cell r="O2652">
            <v>850550</v>
          </cell>
        </row>
        <row r="2653">
          <cell r="A2653">
            <v>45709</v>
          </cell>
          <cell r="C2653" t="str">
            <v>XICO SAS</v>
          </cell>
          <cell r="F2653">
            <v>45687.334131944444</v>
          </cell>
          <cell r="G2653">
            <v>45717.334131944444</v>
          </cell>
          <cell r="H2653">
            <v>-4</v>
          </cell>
          <cell r="O2653">
            <v>861120</v>
          </cell>
        </row>
        <row r="2654">
          <cell r="A2654">
            <v>45709</v>
          </cell>
          <cell r="C2654" t="str">
            <v>XICO SAS</v>
          </cell>
          <cell r="F2654">
            <v>45692.345810185187</v>
          </cell>
          <cell r="G2654">
            <v>45722.345810185187</v>
          </cell>
          <cell r="H2654">
            <v>-9</v>
          </cell>
          <cell r="O2654">
            <v>39465.599999999999</v>
          </cell>
        </row>
        <row r="2655">
          <cell r="A2655">
            <v>45709</v>
          </cell>
          <cell r="C2655" t="str">
            <v>XICO SAS</v>
          </cell>
          <cell r="F2655">
            <v>45694.380115740743</v>
          </cell>
          <cell r="G2655">
            <v>45724.380115740743</v>
          </cell>
          <cell r="H2655">
            <v>-9</v>
          </cell>
          <cell r="O2655">
            <v>386871</v>
          </cell>
        </row>
        <row r="2656">
          <cell r="A2656">
            <v>45709</v>
          </cell>
          <cell r="C2656" t="str">
            <v>GATE GOURMET COLOMBIA SAS</v>
          </cell>
          <cell r="F2656">
            <v>45674.26699074074</v>
          </cell>
          <cell r="G2656">
            <v>45704.26699074074</v>
          </cell>
          <cell r="H2656">
            <v>9</v>
          </cell>
          <cell r="O2656">
            <v>6255992.5199999996</v>
          </cell>
        </row>
        <row r="2657">
          <cell r="A2657">
            <v>45709</v>
          </cell>
          <cell r="C2657" t="str">
            <v>GATE GOURMET COLOMBIA SAS</v>
          </cell>
          <cell r="F2657">
            <v>45677.465624999997</v>
          </cell>
          <cell r="G2657">
            <v>45707.465624999997</v>
          </cell>
          <cell r="H2657">
            <v>6</v>
          </cell>
          <cell r="O2657">
            <v>3380894.9070000001</v>
          </cell>
        </row>
        <row r="2658">
          <cell r="A2658">
            <v>45709</v>
          </cell>
          <cell r="C2658" t="str">
            <v>GATE GOURMET COLOMBIA SAS</v>
          </cell>
          <cell r="F2658">
            <v>45678.342256944445</v>
          </cell>
          <cell r="G2658">
            <v>45708.342256944445</v>
          </cell>
          <cell r="H2658">
            <v>5</v>
          </cell>
          <cell r="O2658">
            <v>2381897.9479999999</v>
          </cell>
        </row>
        <row r="2659">
          <cell r="A2659">
            <v>45709</v>
          </cell>
          <cell r="C2659" t="str">
            <v>CANAL DIGITAL</v>
          </cell>
          <cell r="F2659">
            <v>45710.423125000001</v>
          </cell>
          <cell r="G2659">
            <v>45711.423125000001</v>
          </cell>
          <cell r="H2659">
            <v>1</v>
          </cell>
          <cell r="O2659">
            <v>217600</v>
          </cell>
        </row>
        <row r="2660">
          <cell r="A2660">
            <v>45709</v>
          </cell>
          <cell r="C2660" t="str">
            <v>OSTAK S.A.S</v>
          </cell>
          <cell r="F2660">
            <v>45687.361793981479</v>
          </cell>
          <cell r="G2660">
            <v>45717.361793981479</v>
          </cell>
          <cell r="H2660">
            <v>3</v>
          </cell>
          <cell r="O2660">
            <v>133930</v>
          </cell>
        </row>
        <row r="2661">
          <cell r="A2661">
            <v>45709</v>
          </cell>
          <cell r="C2661" t="str">
            <v>OSTAK S.A.S</v>
          </cell>
          <cell r="F2661">
            <v>45691.424143518518</v>
          </cell>
          <cell r="G2661">
            <v>45721.424143518518</v>
          </cell>
          <cell r="H2661">
            <v>-1</v>
          </cell>
          <cell r="O2661">
            <v>121445</v>
          </cell>
        </row>
        <row r="2662">
          <cell r="A2662">
            <v>45709</v>
          </cell>
          <cell r="C2662" t="str">
            <v>OSTAK S.A.S</v>
          </cell>
          <cell r="F2662">
            <v>45691.435231481482</v>
          </cell>
          <cell r="G2662">
            <v>45721.435231481482</v>
          </cell>
          <cell r="H2662">
            <v>-1</v>
          </cell>
          <cell r="O2662">
            <v>61500</v>
          </cell>
        </row>
        <row r="2663">
          <cell r="A2663">
            <v>45709</v>
          </cell>
          <cell r="C2663" t="str">
            <v>OSTAK S.A.S</v>
          </cell>
          <cell r="F2663">
            <v>45692.351817129631</v>
          </cell>
          <cell r="G2663">
            <v>45722.351817129631</v>
          </cell>
          <cell r="H2663">
            <v>-2</v>
          </cell>
          <cell r="O2663">
            <v>227000</v>
          </cell>
        </row>
        <row r="2664">
          <cell r="A2664">
            <v>45709</v>
          </cell>
          <cell r="C2664" t="str">
            <v>OSTAK S.A.S</v>
          </cell>
          <cell r="F2664">
            <v>45692.372233796297</v>
          </cell>
          <cell r="G2664">
            <v>45722.372233796297</v>
          </cell>
          <cell r="H2664">
            <v>-2</v>
          </cell>
          <cell r="O2664">
            <v>115520</v>
          </cell>
        </row>
        <row r="2665">
          <cell r="A2665">
            <v>45709</v>
          </cell>
          <cell r="C2665" t="str">
            <v>CANAL DIGITAL</v>
          </cell>
          <cell r="F2665">
            <v>45710.428726851853</v>
          </cell>
          <cell r="G2665">
            <v>45711.428726851853</v>
          </cell>
          <cell r="H2665">
            <v>1</v>
          </cell>
          <cell r="O2665">
            <v>210000</v>
          </cell>
        </row>
        <row r="2666">
          <cell r="A2666">
            <v>45709</v>
          </cell>
          <cell r="C2666" t="str">
            <v>VENTAS MOSTRADOR</v>
          </cell>
          <cell r="F2666">
            <v>45709</v>
          </cell>
          <cell r="G2666">
            <v>45709</v>
          </cell>
          <cell r="H2666">
            <v>0</v>
          </cell>
          <cell r="O2666">
            <v>6500</v>
          </cell>
        </row>
        <row r="2667">
          <cell r="A2667">
            <v>45709</v>
          </cell>
          <cell r="C2667" t="str">
            <v>VENTAS MOSTRADOR</v>
          </cell>
          <cell r="F2667">
            <v>45709</v>
          </cell>
          <cell r="G2667">
            <v>45709</v>
          </cell>
          <cell r="H2667">
            <v>0</v>
          </cell>
          <cell r="O2667">
            <v>12200</v>
          </cell>
        </row>
        <row r="2668">
          <cell r="A2668">
            <v>45709</v>
          </cell>
          <cell r="C2668" t="str">
            <v>VENTAS MOSTRADOR</v>
          </cell>
          <cell r="F2668">
            <v>45709</v>
          </cell>
          <cell r="G2668">
            <v>45709</v>
          </cell>
          <cell r="H2668">
            <v>0</v>
          </cell>
          <cell r="O2668">
            <v>13000</v>
          </cell>
        </row>
        <row r="2669">
          <cell r="A2669">
            <v>45709</v>
          </cell>
          <cell r="C2669" t="str">
            <v>VENTAS MOSTRADOR</v>
          </cell>
          <cell r="F2669">
            <v>45709</v>
          </cell>
          <cell r="G2669">
            <v>45709</v>
          </cell>
          <cell r="H2669">
            <v>0</v>
          </cell>
          <cell r="O2669">
            <v>20320</v>
          </cell>
        </row>
        <row r="2670">
          <cell r="A2670">
            <v>45709</v>
          </cell>
          <cell r="C2670" t="str">
            <v>VENTAS MOSTRADOR</v>
          </cell>
          <cell r="F2670">
            <v>45709</v>
          </cell>
          <cell r="G2670">
            <v>45709</v>
          </cell>
          <cell r="H2670">
            <v>0</v>
          </cell>
          <cell r="O2670">
            <v>22800</v>
          </cell>
        </row>
        <row r="2671">
          <cell r="A2671">
            <v>45709</v>
          </cell>
          <cell r="C2671" t="str">
            <v>VENTAS MOSTRADOR</v>
          </cell>
          <cell r="F2671">
            <v>45709</v>
          </cell>
          <cell r="G2671">
            <v>45709</v>
          </cell>
          <cell r="H2671">
            <v>0</v>
          </cell>
          <cell r="O2671">
            <v>39850</v>
          </cell>
        </row>
        <row r="2672">
          <cell r="A2672">
            <v>45709</v>
          </cell>
          <cell r="C2672" t="str">
            <v>VENTAS MOSTRADOR</v>
          </cell>
          <cell r="F2672">
            <v>45709</v>
          </cell>
          <cell r="G2672">
            <v>45709</v>
          </cell>
          <cell r="H2672">
            <v>0</v>
          </cell>
          <cell r="O2672">
            <v>77336</v>
          </cell>
        </row>
        <row r="2673">
          <cell r="A2673">
            <v>45709</v>
          </cell>
          <cell r="C2673" t="str">
            <v>VENTAS MOSTRADOR</v>
          </cell>
          <cell r="F2673">
            <v>45709</v>
          </cell>
          <cell r="G2673">
            <v>45709</v>
          </cell>
          <cell r="H2673">
            <v>0</v>
          </cell>
          <cell r="O2673">
            <v>84415</v>
          </cell>
        </row>
        <row r="2674">
          <cell r="A2674">
            <v>45709</v>
          </cell>
          <cell r="C2674" t="str">
            <v>VENTAS MOSTRADOR</v>
          </cell>
          <cell r="F2674">
            <v>45709</v>
          </cell>
          <cell r="G2674">
            <v>45709</v>
          </cell>
          <cell r="H2674">
            <v>0</v>
          </cell>
          <cell r="O2674">
            <v>110000</v>
          </cell>
        </row>
        <row r="2675">
          <cell r="A2675">
            <v>45709</v>
          </cell>
          <cell r="C2675" t="str">
            <v>VENTAS MOSTRADOR</v>
          </cell>
          <cell r="F2675">
            <v>45709</v>
          </cell>
          <cell r="G2675">
            <v>45709</v>
          </cell>
          <cell r="H2675">
            <v>0</v>
          </cell>
          <cell r="O2675">
            <v>133634</v>
          </cell>
        </row>
        <row r="2676">
          <cell r="A2676">
            <v>45709</v>
          </cell>
          <cell r="C2676" t="str">
            <v>VENTAS MOSTRADOR</v>
          </cell>
          <cell r="F2676">
            <v>45709</v>
          </cell>
          <cell r="G2676">
            <v>45709</v>
          </cell>
          <cell r="H2676">
            <v>0</v>
          </cell>
          <cell r="O2676">
            <v>212750</v>
          </cell>
        </row>
        <row r="2677">
          <cell r="A2677">
            <v>45709</v>
          </cell>
          <cell r="C2677" t="str">
            <v>VENTAS MOSTRADOR</v>
          </cell>
          <cell r="F2677">
            <v>45709</v>
          </cell>
          <cell r="G2677">
            <v>45709</v>
          </cell>
          <cell r="H2677">
            <v>0</v>
          </cell>
          <cell r="O2677">
            <v>212750</v>
          </cell>
        </row>
        <row r="2678">
          <cell r="A2678">
            <v>45709</v>
          </cell>
          <cell r="C2678" t="str">
            <v>JORGE  RODRIGUEZ</v>
          </cell>
          <cell r="F2678">
            <v>45709.380162037036</v>
          </cell>
          <cell r="G2678">
            <v>45710.380162037036</v>
          </cell>
          <cell r="H2678">
            <v>-1</v>
          </cell>
          <cell r="O2678">
            <v>259000</v>
          </cell>
        </row>
        <row r="2679">
          <cell r="A2679">
            <v>45709</v>
          </cell>
          <cell r="C2679" t="str">
            <v>VENTAS MOSTRADOR</v>
          </cell>
          <cell r="F2679">
            <v>45709</v>
          </cell>
          <cell r="G2679">
            <v>45709</v>
          </cell>
          <cell r="H2679">
            <v>0</v>
          </cell>
          <cell r="O2679">
            <v>149600</v>
          </cell>
        </row>
        <row r="2680">
          <cell r="A2680">
            <v>45709</v>
          </cell>
          <cell r="C2680" t="str">
            <v>VENTAS MOSTRADOR</v>
          </cell>
          <cell r="F2680">
            <v>45709</v>
          </cell>
          <cell r="G2680">
            <v>45709</v>
          </cell>
          <cell r="H2680">
            <v>0</v>
          </cell>
          <cell r="O2680">
            <v>228600</v>
          </cell>
        </row>
        <row r="2681">
          <cell r="A2681">
            <v>45709</v>
          </cell>
          <cell r="C2681" t="str">
            <v>VENTAS MOSTRADOR</v>
          </cell>
          <cell r="F2681">
            <v>45709</v>
          </cell>
          <cell r="G2681">
            <v>45709</v>
          </cell>
          <cell r="H2681">
            <v>0</v>
          </cell>
          <cell r="O2681">
            <v>638250</v>
          </cell>
        </row>
        <row r="2682">
          <cell r="A2682">
            <v>45709</v>
          </cell>
          <cell r="C2682" t="str">
            <v>DIDIER FERNEY MATEUS QUIROGA</v>
          </cell>
          <cell r="F2682">
            <v>45700.321736111109</v>
          </cell>
          <cell r="G2682">
            <v>45708.321608796294</v>
          </cell>
          <cell r="H2682">
            <v>1</v>
          </cell>
          <cell r="O2682">
            <v>824550</v>
          </cell>
        </row>
        <row r="2683">
          <cell r="A2683">
            <v>45709</v>
          </cell>
          <cell r="C2683" t="str">
            <v>VENTAS MOSTRADOR</v>
          </cell>
          <cell r="F2683">
            <v>45709</v>
          </cell>
          <cell r="G2683">
            <v>45709</v>
          </cell>
          <cell r="H2683">
            <v>0</v>
          </cell>
          <cell r="O2683">
            <v>851000</v>
          </cell>
        </row>
        <row r="2684">
          <cell r="A2684">
            <v>45709</v>
          </cell>
          <cell r="C2684" t="str">
            <v>INVERSIONES Y SOLUCIONES DE TRADICION SAS</v>
          </cell>
          <cell r="F2684">
            <v>45654.341574074075</v>
          </cell>
          <cell r="G2684">
            <v>45669.341574074075</v>
          </cell>
          <cell r="H2684">
            <v>40</v>
          </cell>
          <cell r="O2684">
            <v>2000000</v>
          </cell>
        </row>
        <row r="2685">
          <cell r="A2685">
            <v>45709</v>
          </cell>
          <cell r="C2685" t="str">
            <v>INVERSIONES Y SOLUCIONES DE TRADICION SAS</v>
          </cell>
          <cell r="F2685">
            <v>45654.341574074075</v>
          </cell>
          <cell r="G2685">
            <v>45669.341574074075</v>
          </cell>
          <cell r="H2685">
            <v>40</v>
          </cell>
          <cell r="O2685">
            <v>1300000</v>
          </cell>
        </row>
        <row r="2686">
          <cell r="A2686">
            <v>45709</v>
          </cell>
          <cell r="C2686" t="str">
            <v>ALIMENTOS BRIKO SAS</v>
          </cell>
          <cell r="F2686">
            <v>45709.285219907404</v>
          </cell>
          <cell r="G2686">
            <v>45710.285127314812</v>
          </cell>
          <cell r="H2686">
            <v>-1</v>
          </cell>
          <cell r="O2686">
            <v>1491500</v>
          </cell>
        </row>
        <row r="2687">
          <cell r="A2687">
            <v>45709</v>
          </cell>
          <cell r="C2687" t="str">
            <v>INVERSIONES Y SOLUCIONES DE TRADICION SAS</v>
          </cell>
          <cell r="F2687">
            <v>45654.341574074075</v>
          </cell>
          <cell r="G2687">
            <v>45669.341574074075</v>
          </cell>
          <cell r="H2687">
            <v>43</v>
          </cell>
          <cell r="O2687">
            <v>700000</v>
          </cell>
        </row>
        <row r="2688">
          <cell r="A2688">
            <v>45709</v>
          </cell>
          <cell r="C2688" t="str">
            <v>LONGO S.A.S</v>
          </cell>
          <cell r="F2688">
            <v>45692.333796296298</v>
          </cell>
          <cell r="G2688">
            <v>45707.333796296298</v>
          </cell>
          <cell r="H2688">
            <v>5</v>
          </cell>
          <cell r="O2688">
            <v>1217976.6144000001</v>
          </cell>
        </row>
        <row r="2689">
          <cell r="A2689">
            <v>45710</v>
          </cell>
          <cell r="C2689" t="str">
            <v>PATRICIA  CHAPARRO AMEZQUITA</v>
          </cell>
          <cell r="F2689">
            <v>45710.327118055553</v>
          </cell>
          <cell r="G2689">
            <v>45711.327118055553</v>
          </cell>
          <cell r="H2689">
            <v>1</v>
          </cell>
          <cell r="O2689">
            <v>1251900</v>
          </cell>
        </row>
        <row r="2690">
          <cell r="A2690">
            <v>45710</v>
          </cell>
          <cell r="C2690" t="str">
            <v>WALTER  BECERRA</v>
          </cell>
          <cell r="F2690">
            <v>45710.349606481483</v>
          </cell>
          <cell r="G2690">
            <v>45711.349606481483</v>
          </cell>
          <cell r="H2690">
            <v>1</v>
          </cell>
          <cell r="O2690">
            <v>2169200</v>
          </cell>
        </row>
        <row r="2691">
          <cell r="A2691">
            <v>45710</v>
          </cell>
          <cell r="C2691" t="str">
            <v>VENTAS MOSTRADOR</v>
          </cell>
          <cell r="F2691">
            <v>45710</v>
          </cell>
          <cell r="G2691">
            <v>45710</v>
          </cell>
          <cell r="H2691">
            <v>0</v>
          </cell>
          <cell r="O2691">
            <v>697037</v>
          </cell>
        </row>
        <row r="2692">
          <cell r="A2692">
            <v>45710</v>
          </cell>
          <cell r="C2692" t="str">
            <v>VENTAS MOSTRADOR</v>
          </cell>
          <cell r="F2692">
            <v>45710</v>
          </cell>
          <cell r="G2692">
            <v>45710</v>
          </cell>
          <cell r="H2692">
            <v>0</v>
          </cell>
          <cell r="O2692">
            <v>277721</v>
          </cell>
        </row>
        <row r="2693">
          <cell r="A2693">
            <v>45710</v>
          </cell>
          <cell r="C2693" t="str">
            <v>EL IMPERIO DEL CERDO PREMIUM S.A.S</v>
          </cell>
          <cell r="F2693">
            <v>45710.245381944442</v>
          </cell>
          <cell r="G2693">
            <v>45718.245289351849</v>
          </cell>
          <cell r="H2693">
            <v>-6</v>
          </cell>
          <cell r="O2693">
            <v>2476275</v>
          </cell>
        </row>
        <row r="2694">
          <cell r="A2694">
            <v>45710</v>
          </cell>
          <cell r="C2694" t="str">
            <v>GERMAN  NAVAS PINZON</v>
          </cell>
          <cell r="F2694">
            <v>45702.296180555553</v>
          </cell>
          <cell r="G2694">
            <v>45710.296180555553</v>
          </cell>
          <cell r="H2694">
            <v>2</v>
          </cell>
          <cell r="O2694">
            <v>156000</v>
          </cell>
        </row>
        <row r="2695">
          <cell r="A2695">
            <v>45710</v>
          </cell>
          <cell r="C2695" t="str">
            <v>THE NEXT SHOT S.A.S</v>
          </cell>
          <cell r="F2695">
            <v>45706.334699074076</v>
          </cell>
          <cell r="G2695">
            <v>45707.330428240741</v>
          </cell>
          <cell r="H2695">
            <v>5</v>
          </cell>
          <cell r="O2695">
            <v>655865</v>
          </cell>
        </row>
        <row r="2696">
          <cell r="A2696">
            <v>45710</v>
          </cell>
          <cell r="C2696" t="str">
            <v>THE NEXT SHOT S.A.S</v>
          </cell>
          <cell r="F2696">
            <v>45708.373692129629</v>
          </cell>
          <cell r="G2696">
            <v>45709.373518518521</v>
          </cell>
          <cell r="H2696">
            <v>3</v>
          </cell>
          <cell r="O2696">
            <v>1024000</v>
          </cell>
        </row>
        <row r="2697">
          <cell r="A2697">
            <v>45710</v>
          </cell>
          <cell r="C2697" t="str">
            <v>EL IMPERIO DEL CERDO PREMIUM S.A.S</v>
          </cell>
          <cell r="F2697">
            <v>45710.245381944442</v>
          </cell>
          <cell r="G2697">
            <v>45718.245289351849</v>
          </cell>
          <cell r="H2697">
            <v>-6</v>
          </cell>
          <cell r="O2697">
            <v>3000000</v>
          </cell>
        </row>
        <row r="2698">
          <cell r="A2698">
            <v>45710</v>
          </cell>
          <cell r="C2698" t="str">
            <v>EL IMPERIO DEL CERDO PREMIUM S.A.S</v>
          </cell>
          <cell r="F2698">
            <v>45710.245381944442</v>
          </cell>
          <cell r="G2698">
            <v>45718.245289351849</v>
          </cell>
          <cell r="H2698">
            <v>-6</v>
          </cell>
          <cell r="O2698">
            <v>259625</v>
          </cell>
        </row>
        <row r="2699">
          <cell r="A2699">
            <v>45710</v>
          </cell>
          <cell r="C2699" t="str">
            <v>EL IMPERIO DEL CERDO PREMIUM S.A.S</v>
          </cell>
          <cell r="F2699">
            <v>45710.246817129628</v>
          </cell>
          <cell r="G2699">
            <v>45718.246817129628</v>
          </cell>
          <cell r="H2699">
            <v>-6</v>
          </cell>
          <cell r="O2699">
            <v>264375</v>
          </cell>
        </row>
        <row r="2700">
          <cell r="A2700">
            <v>45710</v>
          </cell>
          <cell r="C2700" t="str">
            <v>VENTAS MOSTRADOR</v>
          </cell>
          <cell r="F2700">
            <v>45710</v>
          </cell>
          <cell r="G2700">
            <v>45710</v>
          </cell>
          <cell r="H2700">
            <v>4</v>
          </cell>
          <cell r="O2700">
            <v>7000</v>
          </cell>
        </row>
        <row r="2701">
          <cell r="A2701">
            <v>45710</v>
          </cell>
          <cell r="C2701" t="str">
            <v>VENTAS MOSTRADOR</v>
          </cell>
          <cell r="F2701">
            <v>45710</v>
          </cell>
          <cell r="G2701">
            <v>45710</v>
          </cell>
          <cell r="H2701">
            <v>7</v>
          </cell>
          <cell r="O2701">
            <v>11000</v>
          </cell>
        </row>
        <row r="2702">
          <cell r="A2702">
            <v>45710</v>
          </cell>
          <cell r="C2702" t="str">
            <v>VENTAS MOSTRADOR</v>
          </cell>
          <cell r="F2702">
            <v>45710</v>
          </cell>
          <cell r="G2702">
            <v>45710</v>
          </cell>
          <cell r="H2702">
            <v>4</v>
          </cell>
          <cell r="O2702">
            <v>12140</v>
          </cell>
        </row>
        <row r="2703">
          <cell r="A2703">
            <v>45710</v>
          </cell>
          <cell r="C2703" t="str">
            <v>VENTAS MOSTRADOR</v>
          </cell>
          <cell r="F2703">
            <v>45710</v>
          </cell>
          <cell r="G2703">
            <v>45710</v>
          </cell>
          <cell r="H2703">
            <v>5</v>
          </cell>
          <cell r="O2703">
            <v>12480</v>
          </cell>
        </row>
        <row r="2704">
          <cell r="A2704">
            <v>45710</v>
          </cell>
          <cell r="C2704" t="str">
            <v>VENTAS MOSTRADOR</v>
          </cell>
          <cell r="F2704">
            <v>45710</v>
          </cell>
          <cell r="G2704">
            <v>45710</v>
          </cell>
          <cell r="H2704">
            <v>1</v>
          </cell>
          <cell r="O2704">
            <v>13000</v>
          </cell>
        </row>
        <row r="2705">
          <cell r="A2705">
            <v>45710</v>
          </cell>
          <cell r="C2705" t="str">
            <v>VENTAS MOSTRADOR</v>
          </cell>
          <cell r="F2705">
            <v>45710</v>
          </cell>
          <cell r="G2705">
            <v>45710</v>
          </cell>
          <cell r="H2705">
            <v>0</v>
          </cell>
          <cell r="O2705">
            <v>13000</v>
          </cell>
        </row>
        <row r="2706">
          <cell r="A2706">
            <v>45710</v>
          </cell>
          <cell r="C2706" t="str">
            <v>VENTAS MOSTRADOR</v>
          </cell>
          <cell r="F2706">
            <v>45710</v>
          </cell>
          <cell r="G2706">
            <v>45710</v>
          </cell>
          <cell r="H2706">
            <v>0</v>
          </cell>
          <cell r="O2706">
            <v>13100</v>
          </cell>
        </row>
        <row r="2707">
          <cell r="A2707">
            <v>45710</v>
          </cell>
          <cell r="C2707" t="str">
            <v>VENTAS MOSTRADOR</v>
          </cell>
          <cell r="F2707">
            <v>45710</v>
          </cell>
          <cell r="G2707">
            <v>45710</v>
          </cell>
          <cell r="H2707">
            <v>0</v>
          </cell>
          <cell r="O2707">
            <v>13200</v>
          </cell>
        </row>
        <row r="2708">
          <cell r="A2708">
            <v>45710</v>
          </cell>
          <cell r="C2708" t="str">
            <v>VENTAS MOSTRADOR</v>
          </cell>
          <cell r="F2708">
            <v>45710</v>
          </cell>
          <cell r="G2708">
            <v>45710</v>
          </cell>
          <cell r="H2708">
            <v>0</v>
          </cell>
          <cell r="O2708">
            <v>22480</v>
          </cell>
        </row>
        <row r="2709">
          <cell r="A2709">
            <v>45710</v>
          </cell>
          <cell r="C2709" t="str">
            <v>VENTAS MOSTRADOR</v>
          </cell>
          <cell r="F2709">
            <v>45710</v>
          </cell>
          <cell r="G2709">
            <v>45710</v>
          </cell>
          <cell r="H2709">
            <v>-5</v>
          </cell>
          <cell r="O2709">
            <v>24240</v>
          </cell>
        </row>
        <row r="2710">
          <cell r="A2710">
            <v>45710</v>
          </cell>
          <cell r="C2710" t="str">
            <v>VENTAS MOSTRADOR</v>
          </cell>
          <cell r="F2710">
            <v>45710</v>
          </cell>
          <cell r="G2710">
            <v>45710</v>
          </cell>
          <cell r="H2710">
            <v>2</v>
          </cell>
          <cell r="O2710">
            <v>31360</v>
          </cell>
        </row>
        <row r="2711">
          <cell r="A2711">
            <v>45710</v>
          </cell>
          <cell r="C2711" t="str">
            <v>VENTAS MOSTRADOR</v>
          </cell>
          <cell r="F2711">
            <v>45710</v>
          </cell>
          <cell r="G2711">
            <v>45710</v>
          </cell>
          <cell r="H2711">
            <v>2</v>
          </cell>
          <cell r="O2711">
            <v>38960</v>
          </cell>
        </row>
        <row r="2712">
          <cell r="A2712">
            <v>45710</v>
          </cell>
          <cell r="C2712" t="str">
            <v>VENTAS MOSTRADOR</v>
          </cell>
          <cell r="F2712">
            <v>45710</v>
          </cell>
          <cell r="G2712">
            <v>45710</v>
          </cell>
          <cell r="H2712">
            <v>2</v>
          </cell>
          <cell r="O2712">
            <v>38980</v>
          </cell>
        </row>
        <row r="2713">
          <cell r="A2713">
            <v>45710</v>
          </cell>
          <cell r="C2713" t="str">
            <v>VENTAS MOSTRADOR</v>
          </cell>
          <cell r="F2713">
            <v>45710</v>
          </cell>
          <cell r="G2713">
            <v>45710</v>
          </cell>
          <cell r="H2713">
            <v>2</v>
          </cell>
          <cell r="O2713">
            <v>42550</v>
          </cell>
        </row>
        <row r="2714">
          <cell r="A2714">
            <v>45710</v>
          </cell>
          <cell r="C2714" t="str">
            <v>VENTAS MOSTRADOR</v>
          </cell>
          <cell r="F2714">
            <v>45710</v>
          </cell>
          <cell r="G2714">
            <v>45710</v>
          </cell>
          <cell r="H2714">
            <v>2</v>
          </cell>
          <cell r="O2714">
            <v>60804</v>
          </cell>
        </row>
        <row r="2715">
          <cell r="A2715">
            <v>45710</v>
          </cell>
          <cell r="C2715" t="str">
            <v>VENTAS MOSTRADOR</v>
          </cell>
          <cell r="F2715">
            <v>45710</v>
          </cell>
          <cell r="G2715">
            <v>45710</v>
          </cell>
          <cell r="H2715">
            <v>1</v>
          </cell>
          <cell r="O2715">
            <v>71000</v>
          </cell>
        </row>
        <row r="2716">
          <cell r="A2716">
            <v>45710</v>
          </cell>
          <cell r="C2716" t="str">
            <v>VENTAS MOSTRADOR</v>
          </cell>
          <cell r="F2716">
            <v>45710</v>
          </cell>
          <cell r="G2716">
            <v>45710</v>
          </cell>
          <cell r="H2716">
            <v>1</v>
          </cell>
          <cell r="O2716">
            <v>79684</v>
          </cell>
        </row>
        <row r="2717">
          <cell r="A2717">
            <v>45710</v>
          </cell>
          <cell r="C2717" t="str">
            <v>JOHAN  MORALES</v>
          </cell>
          <cell r="F2717">
            <v>45710.373414351852</v>
          </cell>
          <cell r="G2717">
            <v>45711.373414351852</v>
          </cell>
          <cell r="H2717">
            <v>1</v>
          </cell>
          <cell r="O2717">
            <v>184350</v>
          </cell>
        </row>
        <row r="2718">
          <cell r="A2718">
            <v>45710</v>
          </cell>
          <cell r="C2718" t="str">
            <v>VENTAS MOSTRADOR</v>
          </cell>
          <cell r="F2718">
            <v>45710</v>
          </cell>
          <cell r="G2718">
            <v>45710</v>
          </cell>
          <cell r="H2718">
            <v>0</v>
          </cell>
          <cell r="O2718">
            <v>212750</v>
          </cell>
        </row>
        <row r="2719">
          <cell r="A2719">
            <v>45710</v>
          </cell>
          <cell r="C2719" t="str">
            <v>VENTAS MOSTRADOR</v>
          </cell>
          <cell r="F2719">
            <v>45710</v>
          </cell>
          <cell r="G2719">
            <v>45710</v>
          </cell>
          <cell r="H2719">
            <v>0</v>
          </cell>
          <cell r="O2719">
            <v>340400</v>
          </cell>
        </row>
        <row r="2720">
          <cell r="A2720">
            <v>45710</v>
          </cell>
          <cell r="C2720" t="str">
            <v>VENTAS MOSTRADOR</v>
          </cell>
          <cell r="F2720">
            <v>45710</v>
          </cell>
          <cell r="G2720">
            <v>45710</v>
          </cell>
          <cell r="O2720">
            <v>638250</v>
          </cell>
        </row>
        <row r="2721">
          <cell r="A2721">
            <v>45710</v>
          </cell>
          <cell r="C2721" t="str">
            <v>VENTAS MOSTRADOR</v>
          </cell>
          <cell r="F2721">
            <v>45710</v>
          </cell>
          <cell r="G2721">
            <v>45710</v>
          </cell>
          <cell r="H2721">
            <v>0</v>
          </cell>
          <cell r="O2721">
            <v>1276500</v>
          </cell>
        </row>
        <row r="2722">
          <cell r="A2722">
            <v>45710</v>
          </cell>
          <cell r="C2722" t="str">
            <v>CARLOS ANDRES CORTES PACHON</v>
          </cell>
          <cell r="F2722">
            <v>45710.362407407411</v>
          </cell>
          <cell r="G2722">
            <v>45711.362314814818</v>
          </cell>
          <cell r="H2722">
            <v>1</v>
          </cell>
          <cell r="O2722">
            <v>211100</v>
          </cell>
        </row>
        <row r="2723">
          <cell r="A2723">
            <v>45710</v>
          </cell>
          <cell r="C2723" t="str">
            <v>FELIPE BECERRA ZAPATA</v>
          </cell>
          <cell r="F2723">
            <v>45702.30296296296</v>
          </cell>
          <cell r="G2723">
            <v>45703.302847222221</v>
          </cell>
          <cell r="H2723">
            <v>9</v>
          </cell>
          <cell r="O2723">
            <v>3000</v>
          </cell>
        </row>
        <row r="2724">
          <cell r="A2724">
            <v>45710</v>
          </cell>
          <cell r="C2724" t="str">
            <v>FELIPE BECERRA ZAPATA</v>
          </cell>
          <cell r="F2724">
            <v>45710.275324074071</v>
          </cell>
          <cell r="G2724">
            <v>45711.26699074074</v>
          </cell>
          <cell r="H2724">
            <v>1</v>
          </cell>
          <cell r="O2724">
            <v>330000</v>
          </cell>
        </row>
        <row r="2725">
          <cell r="A2725">
            <v>45710</v>
          </cell>
          <cell r="C2725" t="str">
            <v>COMMUNAL INVESTMENTS SAS</v>
          </cell>
          <cell r="F2725">
            <v>45710.278923611113</v>
          </cell>
          <cell r="G2725">
            <v>45711.278831018521</v>
          </cell>
          <cell r="H2725">
            <v>1</v>
          </cell>
          <cell r="O2725">
            <v>750200</v>
          </cell>
        </row>
        <row r="2726">
          <cell r="A2726">
            <v>45711</v>
          </cell>
          <cell r="C2726" t="str">
            <v>VENTAS MOSTRADOR</v>
          </cell>
          <cell r="F2726">
            <v>45711</v>
          </cell>
          <cell r="G2726">
            <v>45711</v>
          </cell>
          <cell r="H2726">
            <v>0</v>
          </cell>
          <cell r="O2726">
            <v>1464845</v>
          </cell>
        </row>
        <row r="2727">
          <cell r="A2727">
            <v>45711</v>
          </cell>
          <cell r="C2727" t="str">
            <v>VENTAS MOSTRADOR</v>
          </cell>
          <cell r="F2727">
            <v>45711</v>
          </cell>
          <cell r="G2727">
            <v>45711</v>
          </cell>
          <cell r="H2727">
            <v>0</v>
          </cell>
          <cell r="O2727">
            <v>2615243</v>
          </cell>
        </row>
        <row r="2728">
          <cell r="A2728">
            <v>45711</v>
          </cell>
          <cell r="C2728" t="str">
            <v>VENTAS MOSTRADOR</v>
          </cell>
          <cell r="F2728">
            <v>45711</v>
          </cell>
          <cell r="G2728">
            <v>45711</v>
          </cell>
          <cell r="H2728">
            <v>0</v>
          </cell>
          <cell r="O2728">
            <v>11800</v>
          </cell>
        </row>
        <row r="2729">
          <cell r="A2729">
            <v>45711</v>
          </cell>
          <cell r="C2729" t="str">
            <v>VENTAS MOSTRADOR</v>
          </cell>
          <cell r="F2729">
            <v>45711</v>
          </cell>
          <cell r="G2729">
            <v>45711</v>
          </cell>
          <cell r="H2729">
            <v>0</v>
          </cell>
          <cell r="O2729">
            <v>13000</v>
          </cell>
        </row>
        <row r="2730">
          <cell r="A2730">
            <v>45711</v>
          </cell>
          <cell r="C2730" t="str">
            <v>VENTAS MOSTRADOR</v>
          </cell>
          <cell r="F2730">
            <v>45711</v>
          </cell>
          <cell r="G2730">
            <v>45711</v>
          </cell>
          <cell r="H2730">
            <v>0</v>
          </cell>
          <cell r="O2730">
            <v>18740</v>
          </cell>
        </row>
        <row r="2731">
          <cell r="A2731">
            <v>45711</v>
          </cell>
          <cell r="C2731" t="str">
            <v>VENTAS MOSTRADOR</v>
          </cell>
          <cell r="F2731">
            <v>45711</v>
          </cell>
          <cell r="G2731">
            <v>45711</v>
          </cell>
          <cell r="O2731">
            <v>25312</v>
          </cell>
        </row>
        <row r="2732">
          <cell r="A2732">
            <v>45711</v>
          </cell>
          <cell r="C2732" t="str">
            <v>VENTAS MOSTRADOR</v>
          </cell>
          <cell r="F2732">
            <v>45711</v>
          </cell>
          <cell r="G2732">
            <v>45711</v>
          </cell>
          <cell r="H2732">
            <v>13</v>
          </cell>
          <cell r="O2732">
            <v>37224</v>
          </cell>
        </row>
        <row r="2733">
          <cell r="A2733">
            <v>45711</v>
          </cell>
          <cell r="C2733" t="str">
            <v>VENTAS MOSTRADOR</v>
          </cell>
          <cell r="F2733">
            <v>45711</v>
          </cell>
          <cell r="G2733">
            <v>45711</v>
          </cell>
          <cell r="H2733">
            <v>8</v>
          </cell>
          <cell r="O2733">
            <v>40788</v>
          </cell>
        </row>
        <row r="2734">
          <cell r="A2734">
            <v>45711</v>
          </cell>
          <cell r="C2734" t="str">
            <v>VENTAS MOSTRADOR</v>
          </cell>
          <cell r="F2734">
            <v>45711</v>
          </cell>
          <cell r="G2734">
            <v>45711</v>
          </cell>
          <cell r="H2734">
            <v>-1</v>
          </cell>
          <cell r="O2734">
            <v>40840</v>
          </cell>
        </row>
        <row r="2735">
          <cell r="A2735">
            <v>45711</v>
          </cell>
          <cell r="C2735" t="str">
            <v>VENTAS MOSTRADOR</v>
          </cell>
          <cell r="F2735">
            <v>45711</v>
          </cell>
          <cell r="G2735">
            <v>45711</v>
          </cell>
          <cell r="H2735">
            <v>1</v>
          </cell>
          <cell r="O2735">
            <v>48010</v>
          </cell>
        </row>
        <row r="2736">
          <cell r="A2736">
            <v>45711</v>
          </cell>
          <cell r="C2736" t="str">
            <v>VENTAS MOSTRADOR</v>
          </cell>
          <cell r="F2736">
            <v>45711</v>
          </cell>
          <cell r="G2736">
            <v>45711</v>
          </cell>
          <cell r="H2736">
            <v>1</v>
          </cell>
          <cell r="O2736">
            <v>54208</v>
          </cell>
        </row>
        <row r="2737">
          <cell r="A2737">
            <v>45711</v>
          </cell>
          <cell r="C2737" t="str">
            <v>VENTAS MOSTRADOR</v>
          </cell>
          <cell r="F2737">
            <v>45711</v>
          </cell>
          <cell r="G2737">
            <v>45711</v>
          </cell>
          <cell r="H2737">
            <v>1</v>
          </cell>
          <cell r="O2737">
            <v>58000</v>
          </cell>
        </row>
        <row r="2738">
          <cell r="A2738">
            <v>45711</v>
          </cell>
          <cell r="C2738" t="str">
            <v>VENTAS MOSTRADOR</v>
          </cell>
          <cell r="F2738">
            <v>45711</v>
          </cell>
          <cell r="G2738">
            <v>45711</v>
          </cell>
          <cell r="H2738">
            <v>1</v>
          </cell>
          <cell r="O2738">
            <v>69344</v>
          </cell>
        </row>
        <row r="2739">
          <cell r="A2739">
            <v>45711</v>
          </cell>
          <cell r="C2739" t="str">
            <v>VENTAS MOSTRADOR</v>
          </cell>
          <cell r="F2739">
            <v>45711</v>
          </cell>
          <cell r="G2739">
            <v>45711</v>
          </cell>
          <cell r="H2739">
            <v>1</v>
          </cell>
          <cell r="O2739">
            <v>71016</v>
          </cell>
        </row>
        <row r="2740">
          <cell r="A2740">
            <v>45711</v>
          </cell>
          <cell r="C2740" t="str">
            <v>VENTAS MOSTRADOR</v>
          </cell>
          <cell r="F2740">
            <v>45711</v>
          </cell>
          <cell r="G2740">
            <v>45711</v>
          </cell>
          <cell r="H2740">
            <v>0</v>
          </cell>
          <cell r="O2740">
            <v>86964</v>
          </cell>
        </row>
        <row r="2741">
          <cell r="A2741">
            <v>45711</v>
          </cell>
          <cell r="C2741" t="str">
            <v>VENTAS MOSTRADOR</v>
          </cell>
          <cell r="F2741">
            <v>45711</v>
          </cell>
          <cell r="G2741">
            <v>45711</v>
          </cell>
          <cell r="H2741">
            <v>4</v>
          </cell>
          <cell r="O2741">
            <v>124312</v>
          </cell>
        </row>
        <row r="2742">
          <cell r="A2742">
            <v>45711</v>
          </cell>
          <cell r="C2742" t="str">
            <v>VENTAS MOSTRADOR</v>
          </cell>
          <cell r="F2742">
            <v>45711</v>
          </cell>
          <cell r="G2742">
            <v>45711</v>
          </cell>
          <cell r="H2742">
            <v>9</v>
          </cell>
          <cell r="O2742">
            <v>140684</v>
          </cell>
        </row>
        <row r="2743">
          <cell r="A2743">
            <v>45711</v>
          </cell>
          <cell r="C2743" t="str">
            <v>VENTAS MOSTRADOR</v>
          </cell>
          <cell r="F2743">
            <v>45711</v>
          </cell>
          <cell r="G2743">
            <v>45711</v>
          </cell>
          <cell r="H2743">
            <v>6</v>
          </cell>
          <cell r="O2743">
            <v>212750</v>
          </cell>
        </row>
        <row r="2744">
          <cell r="A2744">
            <v>45711</v>
          </cell>
          <cell r="C2744" t="str">
            <v>VENTAS MOSTRADOR</v>
          </cell>
          <cell r="F2744">
            <v>45711</v>
          </cell>
          <cell r="G2744">
            <v>45711</v>
          </cell>
          <cell r="H2744">
            <v>5</v>
          </cell>
          <cell r="O2744">
            <v>297850</v>
          </cell>
        </row>
        <row r="2745">
          <cell r="A2745">
            <v>45711</v>
          </cell>
          <cell r="C2745" t="str">
            <v>VENTAS MOSTRADOR</v>
          </cell>
          <cell r="F2745">
            <v>45711</v>
          </cell>
          <cell r="G2745">
            <v>45711</v>
          </cell>
          <cell r="H2745">
            <v>11</v>
          </cell>
          <cell r="O2745">
            <v>638250</v>
          </cell>
        </row>
        <row r="2746">
          <cell r="A2746">
            <v>45711</v>
          </cell>
          <cell r="C2746" t="str">
            <v>VENTAS MOSTRADOR</v>
          </cell>
          <cell r="F2746">
            <v>45711</v>
          </cell>
          <cell r="G2746">
            <v>45711</v>
          </cell>
          <cell r="H2746">
            <v>11</v>
          </cell>
          <cell r="O2746">
            <v>638250</v>
          </cell>
        </row>
        <row r="2747">
          <cell r="A2747">
            <v>45712</v>
          </cell>
          <cell r="C2747" t="str">
            <v>PAULA JINNET ARDILA GOMEZ</v>
          </cell>
          <cell r="F2747">
            <v>45712.247141203705</v>
          </cell>
          <cell r="G2747">
            <v>45713.246840277781</v>
          </cell>
          <cell r="H2747">
            <v>2</v>
          </cell>
          <cell r="O2747">
            <v>397199</v>
          </cell>
        </row>
        <row r="2748">
          <cell r="A2748">
            <v>45712</v>
          </cell>
          <cell r="C2748" t="str">
            <v>MINI MAL LTDA</v>
          </cell>
          <cell r="F2748">
            <v>45707.3674537037</v>
          </cell>
          <cell r="G2748">
            <v>45708.366377314815</v>
          </cell>
          <cell r="H2748">
            <v>7</v>
          </cell>
          <cell r="O2748">
            <v>477400</v>
          </cell>
        </row>
        <row r="2749">
          <cell r="A2749">
            <v>45712</v>
          </cell>
          <cell r="C2749" t="str">
            <v>CHORIZOS Y EMBUTIDOS SANTARROSANOS S.A.S.</v>
          </cell>
          <cell r="F2749">
            <v>45693.380381944444</v>
          </cell>
          <cell r="G2749">
            <v>45701.380381944444</v>
          </cell>
          <cell r="H2749">
            <v>14</v>
          </cell>
          <cell r="O2749">
            <v>3018750</v>
          </cell>
        </row>
        <row r="2750">
          <cell r="A2750">
            <v>45712</v>
          </cell>
          <cell r="C2750" t="str">
            <v>MOYSER SAS</v>
          </cell>
          <cell r="F2750">
            <v>45712.28</v>
          </cell>
          <cell r="G2750">
            <v>45713.279999999999</v>
          </cell>
          <cell r="H2750">
            <v>2</v>
          </cell>
          <cell r="O2750">
            <v>2701850</v>
          </cell>
        </row>
        <row r="2751">
          <cell r="A2751">
            <v>45712</v>
          </cell>
          <cell r="C2751" t="str">
            <v>CAFE RADIO ESTRELLA SAS</v>
          </cell>
          <cell r="F2751">
            <v>45688.326469907406</v>
          </cell>
          <cell r="G2751">
            <v>45703.302291666667</v>
          </cell>
          <cell r="H2751">
            <v>12</v>
          </cell>
          <cell r="O2751">
            <v>177000</v>
          </cell>
        </row>
        <row r="2752">
          <cell r="A2752">
            <v>45712</v>
          </cell>
          <cell r="C2752" t="str">
            <v>CAFE RADIO ESTRELLA SAS</v>
          </cell>
          <cell r="F2752">
            <v>45694.258518518516</v>
          </cell>
          <cell r="G2752">
            <v>45709.257418981484</v>
          </cell>
          <cell r="H2752">
            <v>6</v>
          </cell>
          <cell r="O2752">
            <v>144000</v>
          </cell>
        </row>
        <row r="2753">
          <cell r="A2753">
            <v>45712</v>
          </cell>
          <cell r="C2753" t="str">
            <v>VENTAS MOSTRADOR</v>
          </cell>
          <cell r="F2753">
            <v>45712</v>
          </cell>
          <cell r="G2753">
            <v>45712</v>
          </cell>
          <cell r="H2753">
            <v>0</v>
          </cell>
          <cell r="O2753">
            <v>815780</v>
          </cell>
        </row>
        <row r="2754">
          <cell r="A2754">
            <v>45712</v>
          </cell>
          <cell r="C2754" t="str">
            <v>VENTAS MOSTRADOR</v>
          </cell>
          <cell r="F2754">
            <v>45712</v>
          </cell>
          <cell r="G2754">
            <v>45712</v>
          </cell>
          <cell r="H2754">
            <v>0</v>
          </cell>
          <cell r="O2754">
            <v>1514288</v>
          </cell>
        </row>
        <row r="2755">
          <cell r="A2755">
            <v>45712</v>
          </cell>
          <cell r="C2755" t="str">
            <v>INVERSIONES TRES MILAGROS SAS</v>
          </cell>
          <cell r="F2755">
            <v>45708.273611111108</v>
          </cell>
          <cell r="G2755">
            <v>45709.273611111108</v>
          </cell>
          <cell r="H2755">
            <v>6</v>
          </cell>
          <cell r="O2755">
            <v>481299.99</v>
          </cell>
        </row>
        <row r="2756">
          <cell r="A2756">
            <v>45712</v>
          </cell>
          <cell r="C2756" t="str">
            <v>LUZ MARINA PELAYO ORTIZ</v>
          </cell>
          <cell r="F2756">
            <v>45710.268368055556</v>
          </cell>
          <cell r="G2756">
            <v>45711.268368055556</v>
          </cell>
          <cell r="H2756">
            <v>6</v>
          </cell>
          <cell r="O2756">
            <v>209100</v>
          </cell>
        </row>
        <row r="2757">
          <cell r="A2757">
            <v>45712</v>
          </cell>
          <cell r="C2757" t="str">
            <v>MESABAR SAS</v>
          </cell>
          <cell r="F2757">
            <v>45701.34684027778</v>
          </cell>
          <cell r="G2757">
            <v>45709.34684027778</v>
          </cell>
          <cell r="H2757">
            <v>6</v>
          </cell>
          <cell r="O2757">
            <v>918500</v>
          </cell>
        </row>
        <row r="2758">
          <cell r="A2758">
            <v>45712</v>
          </cell>
          <cell r="C2758" t="str">
            <v>MESABAR SAS</v>
          </cell>
          <cell r="F2758">
            <v>45703.412395833337</v>
          </cell>
          <cell r="G2758">
            <v>45711.412395833337</v>
          </cell>
          <cell r="H2758">
            <v>4</v>
          </cell>
          <cell r="O2758">
            <v>92000</v>
          </cell>
        </row>
        <row r="2759">
          <cell r="A2759">
            <v>45712</v>
          </cell>
          <cell r="C2759" t="str">
            <v>FRUTIVER 1A S.A.S</v>
          </cell>
          <cell r="F2759">
            <v>45703.328506944446</v>
          </cell>
          <cell r="G2759">
            <v>45723.328506944446</v>
          </cell>
          <cell r="H2759">
            <v>-8</v>
          </cell>
          <cell r="O2759">
            <v>1325838.2109999999</v>
          </cell>
        </row>
        <row r="2760">
          <cell r="A2760">
            <v>45712</v>
          </cell>
          <cell r="C2760" t="str">
            <v>FRUTIVER 1A S.A.S</v>
          </cell>
          <cell r="F2760">
            <v>45705.279039351852</v>
          </cell>
          <cell r="G2760">
            <v>45725.279039351852</v>
          </cell>
          <cell r="H2760">
            <v>-10</v>
          </cell>
          <cell r="O2760">
            <v>1051229.8160000001</v>
          </cell>
        </row>
        <row r="2761">
          <cell r="A2761">
            <v>45712</v>
          </cell>
          <cell r="C2761" t="str">
            <v>FRUTIVER 1A S.A.S</v>
          </cell>
          <cell r="F2761">
            <v>45707.27207175926</v>
          </cell>
          <cell r="G2761">
            <v>45727.27207175926</v>
          </cell>
          <cell r="H2761">
            <v>-12</v>
          </cell>
          <cell r="O2761">
            <v>2170078.5260000001</v>
          </cell>
        </row>
        <row r="2762">
          <cell r="A2762">
            <v>45712</v>
          </cell>
          <cell r="C2762" t="str">
            <v>INVERSIONES EL CARNAL SAS</v>
          </cell>
          <cell r="F2762">
            <v>45705.287453703706</v>
          </cell>
          <cell r="G2762">
            <v>45713.287453703706</v>
          </cell>
          <cell r="H2762">
            <v>2</v>
          </cell>
          <cell r="O2762">
            <v>12832134.1128</v>
          </cell>
        </row>
        <row r="2763">
          <cell r="A2763">
            <v>45712</v>
          </cell>
          <cell r="C2763" t="str">
            <v>INVERSIONES EL CARNAL SAS</v>
          </cell>
          <cell r="F2763">
            <v>45706.273553240739</v>
          </cell>
          <cell r="G2763">
            <v>45714.273553240739</v>
          </cell>
          <cell r="H2763">
            <v>1</v>
          </cell>
          <cell r="O2763">
            <v>13265572.2192</v>
          </cell>
        </row>
        <row r="2764">
          <cell r="A2764">
            <v>45712</v>
          </cell>
          <cell r="C2764" t="str">
            <v>INVERSIONES EL CARNAL SAS</v>
          </cell>
          <cell r="F2764">
            <v>45707.290046296293</v>
          </cell>
          <cell r="G2764">
            <v>45715.290046296293</v>
          </cell>
          <cell r="H2764">
            <v>0</v>
          </cell>
          <cell r="O2764">
            <v>13158019.339199999</v>
          </cell>
        </row>
        <row r="2765">
          <cell r="A2765">
            <v>45712</v>
          </cell>
          <cell r="C2765" t="str">
            <v>INVERSIONES EL CARNAL SAS</v>
          </cell>
          <cell r="F2765">
            <v>45708.314108796294</v>
          </cell>
          <cell r="G2765">
            <v>45716.314108796294</v>
          </cell>
          <cell r="H2765">
            <v>-1</v>
          </cell>
          <cell r="O2765">
            <v>13245137.172</v>
          </cell>
        </row>
        <row r="2766">
          <cell r="A2766">
            <v>45712</v>
          </cell>
          <cell r="C2766" t="str">
            <v>INVERSIONES EL CARNAL SAS</v>
          </cell>
          <cell r="F2766">
            <v>45709.287164351852</v>
          </cell>
          <cell r="G2766">
            <v>45717.287164351852</v>
          </cell>
          <cell r="H2766">
            <v>-2</v>
          </cell>
          <cell r="O2766">
            <v>13296762.554400001</v>
          </cell>
        </row>
        <row r="2767">
          <cell r="A2767">
            <v>45712</v>
          </cell>
          <cell r="C2767" t="str">
            <v>LA COA S.A.S</v>
          </cell>
          <cell r="F2767">
            <v>45660.372581018521</v>
          </cell>
          <cell r="G2767">
            <v>45690.372581018521</v>
          </cell>
          <cell r="H2767">
            <v>25</v>
          </cell>
          <cell r="O2767">
            <v>1548983</v>
          </cell>
        </row>
        <row r="2768">
          <cell r="A2768">
            <v>45712</v>
          </cell>
          <cell r="C2768" t="str">
            <v>LA COA S.A.S</v>
          </cell>
          <cell r="F2768">
            <v>45673.391076388885</v>
          </cell>
          <cell r="G2768">
            <v>45703.391076388885</v>
          </cell>
          <cell r="H2768">
            <v>12</v>
          </cell>
          <cell r="O2768">
            <v>1920300</v>
          </cell>
        </row>
        <row r="2769">
          <cell r="A2769">
            <v>45712</v>
          </cell>
          <cell r="C2769" t="str">
            <v>SMILE BOGOTA SAS</v>
          </cell>
          <cell r="F2769">
            <v>45694.379050925927</v>
          </cell>
          <cell r="G2769">
            <v>45709.379050925927</v>
          </cell>
          <cell r="H2769">
            <v>6</v>
          </cell>
          <cell r="O2769">
            <v>1240200</v>
          </cell>
        </row>
        <row r="2770">
          <cell r="A2770">
            <v>45712</v>
          </cell>
          <cell r="C2770" t="str">
            <v>SMILE BOGOTA SAS</v>
          </cell>
          <cell r="F2770">
            <v>45701.325439814813</v>
          </cell>
          <cell r="G2770">
            <v>45716.325439814813</v>
          </cell>
          <cell r="H2770">
            <v>-1</v>
          </cell>
          <cell r="O2770">
            <v>469999.98</v>
          </cell>
        </row>
        <row r="2771">
          <cell r="A2771">
            <v>45712</v>
          </cell>
          <cell r="C2771" t="str">
            <v>SMILE BOGOTA SAS</v>
          </cell>
          <cell r="F2771">
            <v>45703.403449074074</v>
          </cell>
          <cell r="G2771">
            <v>45718.403449074074</v>
          </cell>
          <cell r="H2771">
            <v>-3</v>
          </cell>
          <cell r="O2771">
            <v>1101100</v>
          </cell>
        </row>
        <row r="2772">
          <cell r="A2772">
            <v>45712</v>
          </cell>
          <cell r="C2772" t="str">
            <v>SMILE BOGOTA SAS</v>
          </cell>
          <cell r="F2772">
            <v>45706.293807870374</v>
          </cell>
          <cell r="G2772">
            <v>45721.293807870374</v>
          </cell>
          <cell r="H2772">
            <v>-6</v>
          </cell>
          <cell r="O2772">
            <v>115900</v>
          </cell>
        </row>
        <row r="2773">
          <cell r="A2773">
            <v>45712</v>
          </cell>
          <cell r="C2773" t="str">
            <v>A MANO SAS</v>
          </cell>
          <cell r="F2773">
            <v>45703.362303240741</v>
          </cell>
          <cell r="G2773">
            <v>45711.362303240741</v>
          </cell>
          <cell r="H2773">
            <v>4</v>
          </cell>
          <cell r="O2773">
            <v>287500</v>
          </cell>
        </row>
        <row r="2774">
          <cell r="A2774">
            <v>45712</v>
          </cell>
          <cell r="C2774" t="str">
            <v>HUMO CAFE &amp; BISTRO SAS</v>
          </cell>
          <cell r="F2774">
            <v>45707.371504629627</v>
          </cell>
          <cell r="G2774">
            <v>45708.37122685185</v>
          </cell>
          <cell r="H2774">
            <v>7</v>
          </cell>
          <cell r="O2774">
            <v>508200</v>
          </cell>
        </row>
        <row r="2775">
          <cell r="A2775">
            <v>45712</v>
          </cell>
          <cell r="C2775" t="str">
            <v>JUAN MANUEL PALLARES ARRIETA</v>
          </cell>
          <cell r="F2775">
            <v>45710.314293981479</v>
          </cell>
          <cell r="G2775">
            <v>45711.314293981479</v>
          </cell>
          <cell r="H2775">
            <v>4</v>
          </cell>
          <cell r="O2775">
            <v>155300</v>
          </cell>
        </row>
        <row r="2776">
          <cell r="A2776">
            <v>45712</v>
          </cell>
          <cell r="C2776" t="str">
            <v>PPC SA</v>
          </cell>
          <cell r="F2776">
            <v>45695.31050925926</v>
          </cell>
          <cell r="G2776">
            <v>45710.31050925926</v>
          </cell>
          <cell r="H2776">
            <v>5</v>
          </cell>
          <cell r="O2776">
            <v>651000</v>
          </cell>
        </row>
        <row r="2777">
          <cell r="A2777">
            <v>45712</v>
          </cell>
          <cell r="C2777" t="str">
            <v>PPC SA</v>
          </cell>
          <cell r="F2777">
            <v>45699.351724537039</v>
          </cell>
          <cell r="G2777">
            <v>45714.351724537039</v>
          </cell>
          <cell r="H2777">
            <v>1</v>
          </cell>
          <cell r="O2777">
            <v>625800</v>
          </cell>
        </row>
        <row r="2778">
          <cell r="A2778">
            <v>45712</v>
          </cell>
          <cell r="C2778" t="str">
            <v>PPC SA</v>
          </cell>
          <cell r="F2778">
            <v>45700.342106481483</v>
          </cell>
          <cell r="G2778">
            <v>45715.342106481483</v>
          </cell>
          <cell r="H2778">
            <v>0</v>
          </cell>
          <cell r="O2778">
            <v>3453851.6105999998</v>
          </cell>
        </row>
        <row r="2779">
          <cell r="A2779">
            <v>45712</v>
          </cell>
          <cell r="C2779" t="str">
            <v>VENTAS MOSTRADOR</v>
          </cell>
          <cell r="F2779">
            <v>45712</v>
          </cell>
          <cell r="G2779">
            <v>45712</v>
          </cell>
          <cell r="H2779">
            <v>0</v>
          </cell>
          <cell r="O2779">
            <v>4400</v>
          </cell>
        </row>
        <row r="2780">
          <cell r="A2780">
            <v>45712</v>
          </cell>
          <cell r="C2780" t="str">
            <v>VENTAS MOSTRADOR</v>
          </cell>
          <cell r="F2780">
            <v>45712</v>
          </cell>
          <cell r="G2780">
            <v>45712</v>
          </cell>
          <cell r="H2780">
            <v>0</v>
          </cell>
          <cell r="O2780">
            <v>25795</v>
          </cell>
        </row>
        <row r="2781">
          <cell r="A2781">
            <v>45712</v>
          </cell>
          <cell r="C2781" t="str">
            <v>VENTAS MOSTRADOR</v>
          </cell>
          <cell r="F2781">
            <v>45712</v>
          </cell>
          <cell r="G2781">
            <v>45712</v>
          </cell>
          <cell r="H2781">
            <v>0</v>
          </cell>
          <cell r="O2781">
            <v>27900</v>
          </cell>
        </row>
        <row r="2782">
          <cell r="A2782">
            <v>45712</v>
          </cell>
          <cell r="C2782" t="str">
            <v>CRISTIAN MANUEL BELTRAN VALENZUELA</v>
          </cell>
          <cell r="F2782">
            <v>45712.423842592594</v>
          </cell>
          <cell r="G2782">
            <v>45720.423842592594</v>
          </cell>
          <cell r="H2782">
            <v>-5</v>
          </cell>
          <cell r="O2782">
            <v>299980</v>
          </cell>
        </row>
        <row r="2783">
          <cell r="A2783">
            <v>45712</v>
          </cell>
          <cell r="C2783" t="str">
            <v>PAULA JINNET ARDILA GOMEZ</v>
          </cell>
          <cell r="F2783">
            <v>45712.247141203705</v>
          </cell>
          <cell r="G2783">
            <v>45713.246840277781</v>
          </cell>
          <cell r="H2783">
            <v>2</v>
          </cell>
          <cell r="O2783">
            <v>822701</v>
          </cell>
        </row>
        <row r="2784">
          <cell r="A2784">
            <v>45712</v>
          </cell>
          <cell r="C2784" t="str">
            <v>ALIMENTOS BRIKO SAS</v>
          </cell>
          <cell r="F2784">
            <v>45712.263865740744</v>
          </cell>
          <cell r="G2784">
            <v>45713.263749999998</v>
          </cell>
          <cell r="H2784">
            <v>2</v>
          </cell>
          <cell r="O2784">
            <v>1280375</v>
          </cell>
        </row>
        <row r="2785">
          <cell r="A2785">
            <v>45712</v>
          </cell>
          <cell r="C2785" t="str">
            <v>DOROTEA PARRILA SAS</v>
          </cell>
          <cell r="F2785">
            <v>45712.243171296293</v>
          </cell>
          <cell r="G2785">
            <v>45713.243067129632</v>
          </cell>
          <cell r="H2785">
            <v>2</v>
          </cell>
          <cell r="O2785">
            <v>1316750</v>
          </cell>
        </row>
        <row r="2786">
          <cell r="A2786">
            <v>45712</v>
          </cell>
          <cell r="C2786" t="str">
            <v>GUSTAVO  ALARCON MEJIA</v>
          </cell>
          <cell r="F2786">
            <v>45712.250405092593</v>
          </cell>
          <cell r="G2786">
            <v>45713.250231481485</v>
          </cell>
          <cell r="H2786">
            <v>2</v>
          </cell>
          <cell r="O2786">
            <v>490200</v>
          </cell>
        </row>
        <row r="2787">
          <cell r="A2787">
            <v>45712</v>
          </cell>
          <cell r="C2787" t="str">
            <v>EL MERO BURRITO S.A.S</v>
          </cell>
          <cell r="F2787">
            <v>45712.249120370368</v>
          </cell>
          <cell r="G2787">
            <v>45713.248738425929</v>
          </cell>
          <cell r="H2787">
            <v>2</v>
          </cell>
          <cell r="O2787">
            <v>365700</v>
          </cell>
        </row>
        <row r="2788">
          <cell r="A2788">
            <v>45713</v>
          </cell>
          <cell r="C2788" t="str">
            <v>VALENTINA  GOMEZ CAÑON</v>
          </cell>
          <cell r="F2788">
            <v>45713.314560185187</v>
          </cell>
          <cell r="G2788">
            <v>45714.314560185187</v>
          </cell>
          <cell r="H2788">
            <v>1</v>
          </cell>
          <cell r="O2788">
            <v>192000</v>
          </cell>
        </row>
        <row r="2789">
          <cell r="A2789">
            <v>45713</v>
          </cell>
          <cell r="C2789" t="str">
            <v>GRUPO SERATTA SAS</v>
          </cell>
          <cell r="F2789">
            <v>45713.369305555556</v>
          </cell>
          <cell r="G2789">
            <v>45714.369305555556</v>
          </cell>
          <cell r="H2789">
            <v>1</v>
          </cell>
          <cell r="O2789">
            <v>130200</v>
          </cell>
        </row>
        <row r="2790">
          <cell r="A2790">
            <v>45713</v>
          </cell>
          <cell r="C2790" t="str">
            <v>MINI MAL LTDA</v>
          </cell>
          <cell r="F2790">
            <v>45713.296759259261</v>
          </cell>
          <cell r="G2790">
            <v>45714.294710648152</v>
          </cell>
          <cell r="H2790">
            <v>1</v>
          </cell>
          <cell r="O2790">
            <v>505000</v>
          </cell>
        </row>
        <row r="2791">
          <cell r="A2791">
            <v>45713</v>
          </cell>
          <cell r="C2791" t="str">
            <v>VENTAS MOSTRADOR</v>
          </cell>
          <cell r="F2791">
            <v>45713</v>
          </cell>
          <cell r="G2791">
            <v>45713</v>
          </cell>
          <cell r="H2791">
            <v>0</v>
          </cell>
          <cell r="O2791">
            <v>674688</v>
          </cell>
        </row>
        <row r="2792">
          <cell r="A2792">
            <v>45713</v>
          </cell>
          <cell r="C2792" t="str">
            <v>VENTAS MOSTRADOR</v>
          </cell>
          <cell r="F2792">
            <v>45713</v>
          </cell>
          <cell r="G2792">
            <v>45713</v>
          </cell>
          <cell r="H2792">
            <v>0</v>
          </cell>
          <cell r="O2792">
            <v>541247</v>
          </cell>
        </row>
        <row r="2793">
          <cell r="A2793">
            <v>45713</v>
          </cell>
          <cell r="C2793" t="str">
            <v>VENTAS MOSTRADOR</v>
          </cell>
          <cell r="F2793">
            <v>45713</v>
          </cell>
          <cell r="G2793">
            <v>45713</v>
          </cell>
          <cell r="H2793">
            <v>3</v>
          </cell>
          <cell r="O2793">
            <v>7600</v>
          </cell>
        </row>
        <row r="2794">
          <cell r="A2794">
            <v>45713</v>
          </cell>
          <cell r="C2794" t="str">
            <v>VENTAS MOSTRADOR</v>
          </cell>
          <cell r="F2794">
            <v>45713</v>
          </cell>
          <cell r="G2794">
            <v>45713</v>
          </cell>
          <cell r="H2794">
            <v>0</v>
          </cell>
          <cell r="O2794">
            <v>10670</v>
          </cell>
        </row>
        <row r="2795">
          <cell r="A2795">
            <v>45713</v>
          </cell>
          <cell r="C2795" t="str">
            <v>VENTAS MOSTRADOR</v>
          </cell>
          <cell r="F2795">
            <v>45713</v>
          </cell>
          <cell r="G2795">
            <v>45713</v>
          </cell>
          <cell r="H2795">
            <v>0</v>
          </cell>
          <cell r="O2795">
            <v>20620</v>
          </cell>
        </row>
        <row r="2796">
          <cell r="A2796">
            <v>45713</v>
          </cell>
          <cell r="C2796" t="str">
            <v>VENTAS MOSTRADOR</v>
          </cell>
          <cell r="F2796">
            <v>45713</v>
          </cell>
          <cell r="G2796">
            <v>45713</v>
          </cell>
          <cell r="H2796">
            <v>14</v>
          </cell>
          <cell r="O2796">
            <v>25600</v>
          </cell>
        </row>
        <row r="2797">
          <cell r="A2797">
            <v>45713</v>
          </cell>
          <cell r="C2797" t="str">
            <v>VENTAS MOSTRADOR</v>
          </cell>
          <cell r="F2797">
            <v>45713</v>
          </cell>
          <cell r="G2797">
            <v>45713</v>
          </cell>
          <cell r="H2797">
            <v>0</v>
          </cell>
          <cell r="O2797">
            <v>32970</v>
          </cell>
        </row>
        <row r="2798">
          <cell r="A2798">
            <v>45713</v>
          </cell>
          <cell r="C2798" t="str">
            <v>VENTAS MOSTRADOR</v>
          </cell>
          <cell r="F2798">
            <v>45713</v>
          </cell>
          <cell r="G2798">
            <v>45713</v>
          </cell>
          <cell r="H2798">
            <v>0</v>
          </cell>
          <cell r="O2798">
            <v>40000</v>
          </cell>
        </row>
        <row r="2799">
          <cell r="A2799">
            <v>45713</v>
          </cell>
          <cell r="C2799" t="str">
            <v>VENTAS MOSTRADOR</v>
          </cell>
          <cell r="F2799">
            <v>45713</v>
          </cell>
          <cell r="G2799">
            <v>45713</v>
          </cell>
          <cell r="H2799">
            <v>0</v>
          </cell>
          <cell r="O2799">
            <v>61180</v>
          </cell>
        </row>
        <row r="2800">
          <cell r="A2800">
            <v>45713</v>
          </cell>
          <cell r="C2800" t="str">
            <v>VENTAS MOSTRADOR</v>
          </cell>
          <cell r="F2800">
            <v>45713</v>
          </cell>
          <cell r="G2800">
            <v>45713</v>
          </cell>
          <cell r="H2800">
            <v>0</v>
          </cell>
          <cell r="O2800">
            <v>212750</v>
          </cell>
        </row>
        <row r="2801">
          <cell r="A2801">
            <v>45713</v>
          </cell>
          <cell r="C2801" t="str">
            <v>VENTAS MOSTRADOR</v>
          </cell>
          <cell r="F2801">
            <v>45713</v>
          </cell>
          <cell r="G2801">
            <v>45713</v>
          </cell>
          <cell r="H2801">
            <v>0</v>
          </cell>
          <cell r="O2801">
            <v>312025</v>
          </cell>
        </row>
        <row r="2802">
          <cell r="A2802">
            <v>45713</v>
          </cell>
          <cell r="C2802" t="str">
            <v>VENTAS MOSTRADOR</v>
          </cell>
          <cell r="F2802">
            <v>45713</v>
          </cell>
          <cell r="G2802">
            <v>45713</v>
          </cell>
          <cell r="H2802">
            <v>0</v>
          </cell>
          <cell r="O2802">
            <v>425500</v>
          </cell>
        </row>
        <row r="2803">
          <cell r="A2803">
            <v>45713</v>
          </cell>
          <cell r="C2803" t="str">
            <v>VENTAS MOSTRADOR</v>
          </cell>
          <cell r="F2803">
            <v>45713</v>
          </cell>
          <cell r="G2803">
            <v>45713</v>
          </cell>
          <cell r="H2803">
            <v>0</v>
          </cell>
          <cell r="O2803">
            <v>425500</v>
          </cell>
        </row>
        <row r="2804">
          <cell r="A2804">
            <v>45713</v>
          </cell>
          <cell r="C2804" t="str">
            <v>PROCESADORA DE CARNES NUEVA COLOMBO ALEMANA LTDA</v>
          </cell>
          <cell r="F2804">
            <v>45679.367777777778</v>
          </cell>
          <cell r="G2804">
            <v>45709.360578703701</v>
          </cell>
          <cell r="H2804">
            <v>6</v>
          </cell>
          <cell r="O2804">
            <v>0</v>
          </cell>
        </row>
        <row r="2805">
          <cell r="A2805">
            <v>45713</v>
          </cell>
          <cell r="C2805" t="str">
            <v>PACIFIC SEA FOOD S A S</v>
          </cell>
          <cell r="F2805">
            <v>45687.34270833333</v>
          </cell>
          <cell r="G2805">
            <v>45702.342569444445</v>
          </cell>
          <cell r="H2805">
            <v>13</v>
          </cell>
          <cell r="O2805">
            <v>6298950</v>
          </cell>
        </row>
        <row r="2806">
          <cell r="A2806">
            <v>45713</v>
          </cell>
          <cell r="C2806" t="str">
            <v>PACIFIC SEA FOOD S A S</v>
          </cell>
          <cell r="F2806">
            <v>45692.310995370368</v>
          </cell>
          <cell r="G2806">
            <v>45707.310879629629</v>
          </cell>
          <cell r="H2806">
            <v>8</v>
          </cell>
          <cell r="O2806">
            <v>6291450</v>
          </cell>
        </row>
        <row r="2807">
          <cell r="A2807">
            <v>45713</v>
          </cell>
          <cell r="C2807" t="str">
            <v>PACIFIC SEA FOOD S A S</v>
          </cell>
          <cell r="F2807">
            <v>45701.33184027778</v>
          </cell>
          <cell r="G2807">
            <v>45716.327569444446</v>
          </cell>
          <cell r="H2807">
            <v>-1</v>
          </cell>
          <cell r="O2807">
            <v>7902750</v>
          </cell>
        </row>
        <row r="2808">
          <cell r="A2808">
            <v>45713</v>
          </cell>
          <cell r="C2808" t="str">
            <v>ALIMENTOS BRIKO SAS</v>
          </cell>
          <cell r="F2808">
            <v>45713.281238425923</v>
          </cell>
          <cell r="G2808">
            <v>45714.281157407408</v>
          </cell>
          <cell r="H2808">
            <v>1</v>
          </cell>
          <cell r="O2808">
            <v>451875</v>
          </cell>
        </row>
        <row r="2809">
          <cell r="A2809">
            <v>45713</v>
          </cell>
          <cell r="C2809" t="str">
            <v>PAPRIKA COCINA A LA LEÑA SAS</v>
          </cell>
          <cell r="F2809">
            <v>45713.35359953704</v>
          </cell>
          <cell r="G2809">
            <v>45714.35359953704</v>
          </cell>
          <cell r="H2809">
            <v>1</v>
          </cell>
          <cell r="O2809">
            <v>997500</v>
          </cell>
        </row>
        <row r="2810">
          <cell r="A2810">
            <v>45713</v>
          </cell>
          <cell r="C2810" t="str">
            <v>CRISTIAN CAMILO VEGA PALACIOS</v>
          </cell>
          <cell r="F2810">
            <v>45713.283634259256</v>
          </cell>
          <cell r="G2810">
            <v>45714.282384259262</v>
          </cell>
          <cell r="H2810">
            <v>1</v>
          </cell>
          <cell r="O2810">
            <v>320000</v>
          </cell>
        </row>
        <row r="2811">
          <cell r="A2811">
            <v>45713</v>
          </cell>
          <cell r="C2811" t="str">
            <v>CRISTIAN CAMILO VEGA PALACIOS</v>
          </cell>
          <cell r="F2811">
            <v>45713.284178240741</v>
          </cell>
          <cell r="G2811">
            <v>45714.283877314818</v>
          </cell>
          <cell r="H2811">
            <v>1</v>
          </cell>
          <cell r="O2811">
            <v>332800</v>
          </cell>
        </row>
        <row r="2812">
          <cell r="A2812">
            <v>45713</v>
          </cell>
          <cell r="C2812" t="str">
            <v>CRISTIAN CAMILO VEGA PALACIOS</v>
          </cell>
          <cell r="F2812">
            <v>45713.284942129627</v>
          </cell>
          <cell r="G2812">
            <v>45714.28466435185</v>
          </cell>
          <cell r="H2812">
            <v>1</v>
          </cell>
          <cell r="O2812">
            <v>336000</v>
          </cell>
        </row>
        <row r="2813">
          <cell r="A2813">
            <v>45713</v>
          </cell>
          <cell r="C2813" t="str">
            <v>VENTAS MOSTRADOR</v>
          </cell>
          <cell r="F2813">
            <v>45713</v>
          </cell>
          <cell r="G2813">
            <v>45713</v>
          </cell>
          <cell r="H2813">
            <v>0</v>
          </cell>
          <cell r="O2813">
            <v>877200</v>
          </cell>
        </row>
        <row r="2814">
          <cell r="A2814">
            <v>45713</v>
          </cell>
          <cell r="C2814" t="str">
            <v>MERCADOS BM SAS</v>
          </cell>
          <cell r="F2814">
            <v>45703.249062499999</v>
          </cell>
          <cell r="G2814">
            <v>45711.249062499999</v>
          </cell>
          <cell r="H2814">
            <v>4</v>
          </cell>
          <cell r="O2814">
            <v>698600</v>
          </cell>
        </row>
        <row r="2815">
          <cell r="A2815">
            <v>45714</v>
          </cell>
          <cell r="C2815" t="str">
            <v>COCTELERIA ARTESANAL SAS</v>
          </cell>
          <cell r="F2815">
            <v>45678.559629629628</v>
          </cell>
          <cell r="G2815">
            <v>45708.559629629628</v>
          </cell>
          <cell r="H2815">
            <v>9</v>
          </cell>
          <cell r="O2815">
            <v>369942</v>
          </cell>
        </row>
        <row r="2816">
          <cell r="A2816">
            <v>45714</v>
          </cell>
          <cell r="C2816" t="str">
            <v>COCTELERIA ARTESANAL SAS</v>
          </cell>
          <cell r="F2816">
            <v>45681.359791666669</v>
          </cell>
          <cell r="G2816">
            <v>45711.359791666669</v>
          </cell>
          <cell r="H2816">
            <v>6</v>
          </cell>
          <cell r="O2816">
            <v>1284150</v>
          </cell>
        </row>
        <row r="2817">
          <cell r="A2817">
            <v>45714</v>
          </cell>
          <cell r="C2817" t="str">
            <v>COCTELERIA ARTESANAL SAS</v>
          </cell>
          <cell r="F2817">
            <v>45682.35765046296</v>
          </cell>
          <cell r="G2817">
            <v>45712.35765046296</v>
          </cell>
          <cell r="H2817">
            <v>5</v>
          </cell>
          <cell r="O2817">
            <v>326375</v>
          </cell>
        </row>
        <row r="2818">
          <cell r="A2818">
            <v>45714</v>
          </cell>
          <cell r="C2818" t="str">
            <v>DUFLO SERVICIOS INTEGRALES S.A.S.</v>
          </cell>
          <cell r="F2818">
            <v>45674.330312500002</v>
          </cell>
          <cell r="G2818">
            <v>45704.330312500002</v>
          </cell>
          <cell r="H2818">
            <v>11</v>
          </cell>
          <cell r="O2818">
            <v>944910.5</v>
          </cell>
        </row>
        <row r="2819">
          <cell r="A2819">
            <v>45714</v>
          </cell>
          <cell r="C2819" t="str">
            <v>DUFLO SERVICIOS INTEGRALES S.A.S.</v>
          </cell>
          <cell r="F2819">
            <v>45674.333877314813</v>
          </cell>
          <cell r="G2819">
            <v>45704.333877314813</v>
          </cell>
          <cell r="H2819">
            <v>11</v>
          </cell>
          <cell r="O2819">
            <v>1786371.375</v>
          </cell>
        </row>
        <row r="2820">
          <cell r="A2820">
            <v>45714</v>
          </cell>
          <cell r="C2820" t="str">
            <v>DUFLO SERVICIOS INTEGRALES S.A.S.</v>
          </cell>
          <cell r="F2820">
            <v>45674.334930555553</v>
          </cell>
          <cell r="G2820">
            <v>45704.334930555553</v>
          </cell>
          <cell r="H2820">
            <v>11</v>
          </cell>
          <cell r="O2820">
            <v>340465.25</v>
          </cell>
        </row>
        <row r="2821">
          <cell r="A2821">
            <v>45714</v>
          </cell>
          <cell r="C2821" t="str">
            <v>DUFLO SERVICIOS INTEGRALES S.A.S.</v>
          </cell>
          <cell r="F2821">
            <v>45674.33662037037</v>
          </cell>
          <cell r="G2821">
            <v>45704.33662037037</v>
          </cell>
          <cell r="H2821">
            <v>11</v>
          </cell>
          <cell r="O2821">
            <v>403899.25</v>
          </cell>
        </row>
        <row r="2822">
          <cell r="A2822">
            <v>45714</v>
          </cell>
          <cell r="C2822" t="str">
            <v>DUFLO SERVICIOS INTEGRALES S.A.S.</v>
          </cell>
          <cell r="F2822">
            <v>45674.338506944441</v>
          </cell>
          <cell r="G2822">
            <v>45704.338506944441</v>
          </cell>
          <cell r="H2822">
            <v>11</v>
          </cell>
          <cell r="O2822">
            <v>592699.125</v>
          </cell>
        </row>
        <row r="2823">
          <cell r="A2823">
            <v>45714</v>
          </cell>
          <cell r="C2823" t="str">
            <v>DUFLO SERVICIOS INTEGRALES S.A.S.</v>
          </cell>
          <cell r="F2823">
            <v>45674.340902777774</v>
          </cell>
          <cell r="G2823">
            <v>45704.340902777774</v>
          </cell>
          <cell r="H2823">
            <v>11</v>
          </cell>
          <cell r="O2823">
            <v>926885</v>
          </cell>
        </row>
        <row r="2824">
          <cell r="A2824">
            <v>45714</v>
          </cell>
          <cell r="C2824" t="str">
            <v>PROCESADORA DE CARNES NUEVA COLOMBO ALEMANA LTDA</v>
          </cell>
          <cell r="F2824">
            <v>45714.314328703702</v>
          </cell>
          <cell r="G2824">
            <v>45715.314328703702</v>
          </cell>
          <cell r="H2824">
            <v>2</v>
          </cell>
          <cell r="O2824">
            <v>4390000</v>
          </cell>
        </row>
        <row r="2825">
          <cell r="A2825">
            <v>45714</v>
          </cell>
          <cell r="C2825" t="str">
            <v>ROBINFOOD COLOMBIA SAS</v>
          </cell>
          <cell r="F2825">
            <v>45682.320196759261</v>
          </cell>
          <cell r="G2825">
            <v>45712.320104166669</v>
          </cell>
          <cell r="H2825">
            <v>3</v>
          </cell>
          <cell r="O2825">
            <v>2240685</v>
          </cell>
        </row>
        <row r="2826">
          <cell r="A2826">
            <v>45714</v>
          </cell>
          <cell r="C2826" t="str">
            <v>ROBINFOOD COLOMBIA SAS</v>
          </cell>
          <cell r="F2826">
            <v>45684.335196759261</v>
          </cell>
          <cell r="G2826">
            <v>45714.335081018522</v>
          </cell>
          <cell r="H2826">
            <v>1</v>
          </cell>
          <cell r="O2826">
            <v>1254783.6000000001</v>
          </cell>
        </row>
        <row r="2827">
          <cell r="A2827">
            <v>45714</v>
          </cell>
          <cell r="C2827" t="str">
            <v>ROBINFOOD COLOMBIA SAS</v>
          </cell>
          <cell r="F2827">
            <v>45686.389456018522</v>
          </cell>
          <cell r="G2827">
            <v>45716.388090277775</v>
          </cell>
          <cell r="H2827">
            <v>-1</v>
          </cell>
          <cell r="O2827">
            <v>3410820.5</v>
          </cell>
        </row>
        <row r="2828">
          <cell r="A2828">
            <v>45714</v>
          </cell>
          <cell r="C2828" t="str">
            <v>ROBINFOOD COLOMBIA SAS</v>
          </cell>
          <cell r="F2828">
            <v>45688.351041666669</v>
          </cell>
          <cell r="G2828">
            <v>45718.343807870369</v>
          </cell>
          <cell r="H2828">
            <v>-3</v>
          </cell>
          <cell r="O2828">
            <v>3991406.6</v>
          </cell>
        </row>
        <row r="2829">
          <cell r="A2829">
            <v>45714</v>
          </cell>
          <cell r="C2829" t="str">
            <v>VENTAS MOSTRADOR</v>
          </cell>
          <cell r="F2829">
            <v>45714</v>
          </cell>
          <cell r="G2829">
            <v>45714</v>
          </cell>
          <cell r="H2829">
            <v>0</v>
          </cell>
          <cell r="O2829">
            <v>371605</v>
          </cell>
        </row>
        <row r="2830">
          <cell r="A2830">
            <v>45714</v>
          </cell>
          <cell r="C2830" t="str">
            <v>VENTAS MOSTRADOR</v>
          </cell>
          <cell r="F2830">
            <v>45714</v>
          </cell>
          <cell r="G2830">
            <v>45714</v>
          </cell>
          <cell r="H2830">
            <v>0</v>
          </cell>
          <cell r="O2830">
            <v>280013</v>
          </cell>
        </row>
        <row r="2831">
          <cell r="A2831">
            <v>45714</v>
          </cell>
          <cell r="C2831" t="str">
            <v>VENTAS MOSTRADOR</v>
          </cell>
          <cell r="F2831">
            <v>45714</v>
          </cell>
          <cell r="G2831">
            <v>45714</v>
          </cell>
          <cell r="H2831">
            <v>0</v>
          </cell>
          <cell r="O2831">
            <v>13000</v>
          </cell>
        </row>
        <row r="2832">
          <cell r="A2832">
            <v>45714</v>
          </cell>
          <cell r="C2832" t="str">
            <v>VENTAS MOSTRADOR</v>
          </cell>
          <cell r="F2832">
            <v>45714</v>
          </cell>
          <cell r="G2832">
            <v>45714</v>
          </cell>
          <cell r="H2832">
            <v>0</v>
          </cell>
          <cell r="O2832">
            <v>14000</v>
          </cell>
        </row>
        <row r="2833">
          <cell r="A2833">
            <v>45714</v>
          </cell>
          <cell r="C2833" t="str">
            <v>VENTAS MOSTRADOR</v>
          </cell>
          <cell r="F2833">
            <v>45714</v>
          </cell>
          <cell r="G2833">
            <v>45714</v>
          </cell>
          <cell r="H2833">
            <v>0</v>
          </cell>
          <cell r="O2833">
            <v>15645</v>
          </cell>
        </row>
        <row r="2834">
          <cell r="A2834">
            <v>45714</v>
          </cell>
          <cell r="C2834" t="str">
            <v>VENTAS MOSTRADOR</v>
          </cell>
          <cell r="F2834">
            <v>45714</v>
          </cell>
          <cell r="G2834">
            <v>45714</v>
          </cell>
          <cell r="H2834">
            <v>0</v>
          </cell>
          <cell r="O2834">
            <v>15700</v>
          </cell>
        </row>
        <row r="2835">
          <cell r="A2835">
            <v>45714</v>
          </cell>
          <cell r="C2835" t="str">
            <v>VENTAS MOSTRADOR</v>
          </cell>
          <cell r="F2835">
            <v>45714</v>
          </cell>
          <cell r="G2835">
            <v>45714</v>
          </cell>
          <cell r="H2835">
            <v>0</v>
          </cell>
          <cell r="O2835">
            <v>22204</v>
          </cell>
        </row>
        <row r="2836">
          <cell r="A2836">
            <v>45714</v>
          </cell>
          <cell r="C2836" t="str">
            <v>VENTAS MOSTRADOR</v>
          </cell>
          <cell r="F2836">
            <v>45714</v>
          </cell>
          <cell r="G2836">
            <v>45714</v>
          </cell>
          <cell r="H2836">
            <v>0</v>
          </cell>
          <cell r="O2836">
            <v>30485</v>
          </cell>
        </row>
        <row r="2837">
          <cell r="A2837">
            <v>45714</v>
          </cell>
          <cell r="C2837" t="str">
            <v>VENTAS MOSTRADOR</v>
          </cell>
          <cell r="F2837">
            <v>45714</v>
          </cell>
          <cell r="G2837">
            <v>45714</v>
          </cell>
          <cell r="H2837">
            <v>0</v>
          </cell>
          <cell r="O2837">
            <v>31564</v>
          </cell>
        </row>
        <row r="2838">
          <cell r="A2838">
            <v>45714</v>
          </cell>
          <cell r="C2838" t="str">
            <v>VENTAS MOSTRADOR</v>
          </cell>
          <cell r="F2838">
            <v>45714</v>
          </cell>
          <cell r="G2838">
            <v>45714</v>
          </cell>
          <cell r="H2838">
            <v>0</v>
          </cell>
          <cell r="O2838">
            <v>35516</v>
          </cell>
        </row>
        <row r="2839">
          <cell r="A2839">
            <v>45714</v>
          </cell>
          <cell r="C2839" t="str">
            <v>VENTAS MOSTRADOR</v>
          </cell>
          <cell r="F2839">
            <v>45714</v>
          </cell>
          <cell r="G2839">
            <v>45714</v>
          </cell>
          <cell r="H2839">
            <v>0</v>
          </cell>
          <cell r="O2839">
            <v>136640</v>
          </cell>
        </row>
        <row r="2840">
          <cell r="A2840">
            <v>45714</v>
          </cell>
          <cell r="C2840" t="str">
            <v>VENTAS MOSTRADOR</v>
          </cell>
          <cell r="F2840">
            <v>45714</v>
          </cell>
          <cell r="G2840">
            <v>45714</v>
          </cell>
          <cell r="H2840">
            <v>0</v>
          </cell>
          <cell r="O2840">
            <v>173540</v>
          </cell>
        </row>
        <row r="2841">
          <cell r="A2841">
            <v>45714</v>
          </cell>
          <cell r="C2841" t="str">
            <v>VENTAS MOSTRADOR</v>
          </cell>
          <cell r="F2841">
            <v>45714</v>
          </cell>
          <cell r="G2841">
            <v>45714</v>
          </cell>
          <cell r="H2841">
            <v>0</v>
          </cell>
          <cell r="O2841">
            <v>198940</v>
          </cell>
        </row>
        <row r="2842">
          <cell r="A2842">
            <v>45714</v>
          </cell>
          <cell r="C2842" t="str">
            <v>VENTAS MOSTRADOR</v>
          </cell>
          <cell r="F2842">
            <v>45714</v>
          </cell>
          <cell r="G2842">
            <v>45714</v>
          </cell>
          <cell r="H2842">
            <v>0</v>
          </cell>
          <cell r="O2842">
            <v>224200</v>
          </cell>
        </row>
        <row r="2843">
          <cell r="A2843">
            <v>45714</v>
          </cell>
          <cell r="C2843" t="str">
            <v>VENTAS MOSTRADOR</v>
          </cell>
          <cell r="F2843">
            <v>45714</v>
          </cell>
          <cell r="G2843">
            <v>45714</v>
          </cell>
          <cell r="H2843">
            <v>0</v>
          </cell>
          <cell r="O2843">
            <v>270625</v>
          </cell>
        </row>
        <row r="2844">
          <cell r="A2844">
            <v>45714</v>
          </cell>
          <cell r="C2844" t="str">
            <v>VENTAS MOSTRADOR</v>
          </cell>
          <cell r="F2844">
            <v>45714</v>
          </cell>
          <cell r="G2844">
            <v>45714</v>
          </cell>
          <cell r="H2844">
            <v>0</v>
          </cell>
          <cell r="O2844">
            <v>602250</v>
          </cell>
        </row>
        <row r="2845">
          <cell r="A2845">
            <v>45714</v>
          </cell>
          <cell r="C2845" t="str">
            <v>GONZALEZ GOMEZ JOSE LUIS</v>
          </cell>
          <cell r="F2845">
            <v>45713.341516203705</v>
          </cell>
          <cell r="G2845">
            <v>45714.341516203705</v>
          </cell>
          <cell r="H2845">
            <v>1</v>
          </cell>
          <cell r="O2845">
            <v>310600</v>
          </cell>
        </row>
        <row r="2846">
          <cell r="A2846">
            <v>45714</v>
          </cell>
          <cell r="C2846" t="str">
            <v>ALIMENTOS BRIKO SAS</v>
          </cell>
          <cell r="F2846">
            <v>45714.270821759259</v>
          </cell>
          <cell r="G2846">
            <v>45715.270671296297</v>
          </cell>
          <cell r="H2846">
            <v>0</v>
          </cell>
          <cell r="O2846">
            <v>779650</v>
          </cell>
        </row>
        <row r="2847">
          <cell r="A2847">
            <v>45714</v>
          </cell>
          <cell r="C2847" t="str">
            <v>CAMPO DEL FIORI SAS</v>
          </cell>
          <cell r="F2847">
            <v>45714.342939814815</v>
          </cell>
          <cell r="G2847">
            <v>45715.342939814815</v>
          </cell>
          <cell r="H2847">
            <v>2</v>
          </cell>
          <cell r="O2847">
            <v>306500</v>
          </cell>
        </row>
        <row r="2848">
          <cell r="A2848">
            <v>45714</v>
          </cell>
          <cell r="C2848" t="str">
            <v>LUZ MARINA PELAYO ORTIZ</v>
          </cell>
          <cell r="F2848">
            <v>45714.284629629627</v>
          </cell>
          <cell r="G2848">
            <v>45715.284629629627</v>
          </cell>
          <cell r="H2848">
            <v>0</v>
          </cell>
          <cell r="O2848">
            <v>256200</v>
          </cell>
        </row>
        <row r="2849">
          <cell r="A2849">
            <v>45714</v>
          </cell>
          <cell r="C2849" t="str">
            <v>SEXTO RESTAURANTES SAS</v>
          </cell>
          <cell r="F2849">
            <v>45714.287256944444</v>
          </cell>
          <cell r="G2849">
            <v>45715.287256944444</v>
          </cell>
          <cell r="H2849">
            <v>0</v>
          </cell>
          <cell r="O2849">
            <v>651450</v>
          </cell>
        </row>
        <row r="2850">
          <cell r="A2850">
            <v>45714</v>
          </cell>
          <cell r="C2850" t="str">
            <v>MESABAR SAS</v>
          </cell>
          <cell r="F2850">
            <v>45708.342303240737</v>
          </cell>
          <cell r="G2850">
            <v>45716.342303240737</v>
          </cell>
          <cell r="H2850">
            <v>-1</v>
          </cell>
          <cell r="O2850">
            <v>660500</v>
          </cell>
        </row>
        <row r="2851">
          <cell r="A2851">
            <v>45714</v>
          </cell>
          <cell r="C2851" t="str">
            <v>PROCESADORA DE CARNES NUEVA COLOMBO ALEMANA LTDA</v>
          </cell>
          <cell r="F2851">
            <v>45714.314328703702</v>
          </cell>
          <cell r="G2851">
            <v>45715.314328703702</v>
          </cell>
          <cell r="H2851">
            <v>2</v>
          </cell>
          <cell r="O2851">
            <v>600</v>
          </cell>
        </row>
        <row r="2852">
          <cell r="A2852">
            <v>45714</v>
          </cell>
          <cell r="C2852" t="str">
            <v>BENJAMIN  CHAPARRO AMEZQUITA</v>
          </cell>
          <cell r="F2852">
            <v>45714.341157407405</v>
          </cell>
          <cell r="G2852">
            <v>45715.341157407405</v>
          </cell>
          <cell r="H2852">
            <v>2</v>
          </cell>
          <cell r="O2852">
            <v>2953750</v>
          </cell>
        </row>
        <row r="2853">
          <cell r="A2853">
            <v>45714</v>
          </cell>
          <cell r="C2853" t="str">
            <v>IVE INVESTING SAS</v>
          </cell>
          <cell r="F2853">
            <v>45714.282372685186</v>
          </cell>
          <cell r="G2853">
            <v>45715.282268518517</v>
          </cell>
          <cell r="H2853">
            <v>0</v>
          </cell>
          <cell r="O2853">
            <v>250600</v>
          </cell>
        </row>
        <row r="2854">
          <cell r="A2854">
            <v>45714</v>
          </cell>
          <cell r="C2854" t="str">
            <v>KOE4K S.A.S</v>
          </cell>
          <cell r="F2854">
            <v>45693.359351851854</v>
          </cell>
          <cell r="G2854">
            <v>45723.359351851854</v>
          </cell>
          <cell r="H2854">
            <v>-8</v>
          </cell>
          <cell r="O2854">
            <v>195300</v>
          </cell>
        </row>
        <row r="2855">
          <cell r="A2855">
            <v>45714</v>
          </cell>
          <cell r="C2855" t="str">
            <v>ABEL Y SOFIA SAS</v>
          </cell>
          <cell r="F2855">
            <v>45673.291064814817</v>
          </cell>
          <cell r="G2855">
            <v>45703.290856481479</v>
          </cell>
          <cell r="H2855">
            <v>12</v>
          </cell>
          <cell r="O2855">
            <v>194800</v>
          </cell>
        </row>
        <row r="2856">
          <cell r="A2856">
            <v>45714</v>
          </cell>
          <cell r="C2856" t="str">
            <v>ABEL Y SOFIA SAS</v>
          </cell>
          <cell r="F2856">
            <v>45682.292743055557</v>
          </cell>
          <cell r="G2856">
            <v>45712.29247685185</v>
          </cell>
          <cell r="H2856">
            <v>3</v>
          </cell>
          <cell r="O2856">
            <v>197500</v>
          </cell>
        </row>
        <row r="2857">
          <cell r="A2857">
            <v>45714</v>
          </cell>
          <cell r="C2857" t="str">
            <v>ABEL Y SOFIA SAS</v>
          </cell>
          <cell r="F2857">
            <v>45671.303530092591</v>
          </cell>
          <cell r="G2857">
            <v>45701.302476851852</v>
          </cell>
          <cell r="H2857">
            <v>14</v>
          </cell>
          <cell r="O2857">
            <v>96900</v>
          </cell>
        </row>
        <row r="2858">
          <cell r="A2858">
            <v>45714</v>
          </cell>
          <cell r="C2858" t="str">
            <v>ABEL Y SOFIA SAS</v>
          </cell>
          <cell r="F2858">
            <v>45671.311712962961</v>
          </cell>
          <cell r="G2858">
            <v>45701.311562499999</v>
          </cell>
          <cell r="H2858">
            <v>14</v>
          </cell>
          <cell r="O2858">
            <v>1525925</v>
          </cell>
        </row>
        <row r="2859">
          <cell r="A2859">
            <v>45714</v>
          </cell>
          <cell r="C2859" t="str">
            <v>ABEL Y SOFIA SAS</v>
          </cell>
          <cell r="F2859">
            <v>45674.287083333336</v>
          </cell>
          <cell r="G2859">
            <v>45704.286909722221</v>
          </cell>
          <cell r="H2859">
            <v>11</v>
          </cell>
          <cell r="O2859">
            <v>157950</v>
          </cell>
        </row>
        <row r="2860">
          <cell r="A2860">
            <v>45714</v>
          </cell>
          <cell r="C2860" t="str">
            <v>ABEL Y SOFIA SAS</v>
          </cell>
          <cell r="F2860">
            <v>45675.331562500003</v>
          </cell>
          <cell r="G2860">
            <v>45705.3278125</v>
          </cell>
          <cell r="H2860">
            <v>10</v>
          </cell>
          <cell r="O2860">
            <v>2419495</v>
          </cell>
        </row>
        <row r="2861">
          <cell r="A2861">
            <v>45714</v>
          </cell>
          <cell r="C2861" t="str">
            <v>ABEL Y SOFIA SAS</v>
          </cell>
          <cell r="F2861">
            <v>45677.329780092594</v>
          </cell>
          <cell r="G2861">
            <v>45707.329513888886</v>
          </cell>
          <cell r="H2861">
            <v>8</v>
          </cell>
          <cell r="O2861">
            <v>1892999.98</v>
          </cell>
        </row>
        <row r="2862">
          <cell r="A2862">
            <v>45714</v>
          </cell>
          <cell r="C2862" t="str">
            <v>ABEL Y SOFIA SAS</v>
          </cell>
          <cell r="F2862">
            <v>45679.315451388888</v>
          </cell>
          <cell r="G2862">
            <v>45709.315011574072</v>
          </cell>
          <cell r="H2862">
            <v>6</v>
          </cell>
          <cell r="O2862">
            <v>65300</v>
          </cell>
        </row>
        <row r="2863">
          <cell r="A2863">
            <v>45714</v>
          </cell>
          <cell r="C2863" t="str">
            <v>ABEL Y SOFIA SAS</v>
          </cell>
          <cell r="F2863">
            <v>45681.279861111114</v>
          </cell>
          <cell r="G2863">
            <v>45711.27516203704</v>
          </cell>
          <cell r="H2863">
            <v>4</v>
          </cell>
          <cell r="O2863">
            <v>2760850</v>
          </cell>
        </row>
        <row r="2864">
          <cell r="A2864">
            <v>45714</v>
          </cell>
          <cell r="C2864" t="str">
            <v>ABEL Y SOFIA SAS</v>
          </cell>
          <cell r="F2864">
            <v>45681.309513888889</v>
          </cell>
          <cell r="G2864">
            <v>45711.309224537035</v>
          </cell>
          <cell r="H2864">
            <v>4</v>
          </cell>
          <cell r="O2864">
            <v>174000</v>
          </cell>
        </row>
        <row r="2865">
          <cell r="A2865">
            <v>45714</v>
          </cell>
          <cell r="C2865" t="str">
            <v>ABEL Y SOFIA SAS</v>
          </cell>
          <cell r="F2865">
            <v>45682.286805555559</v>
          </cell>
          <cell r="G2865">
            <v>45712.286458333336</v>
          </cell>
          <cell r="H2865">
            <v>3</v>
          </cell>
          <cell r="O2865">
            <v>1955300</v>
          </cell>
        </row>
        <row r="2866">
          <cell r="A2866">
            <v>45714</v>
          </cell>
          <cell r="C2866" t="str">
            <v>ABEL Y SOFIA SAS</v>
          </cell>
          <cell r="F2866">
            <v>45682.293553240743</v>
          </cell>
          <cell r="G2866">
            <v>45712.293553240743</v>
          </cell>
          <cell r="H2866">
            <v>3</v>
          </cell>
          <cell r="O2866">
            <v>365400</v>
          </cell>
        </row>
        <row r="2867">
          <cell r="A2867">
            <v>45714</v>
          </cell>
          <cell r="C2867" t="str">
            <v>ABEL Y SOFIA SAS</v>
          </cell>
          <cell r="F2867">
            <v>45671.271793981483</v>
          </cell>
          <cell r="G2867">
            <v>45701.271666666667</v>
          </cell>
          <cell r="H2867">
            <v>14</v>
          </cell>
          <cell r="O2867">
            <v>1057200</v>
          </cell>
        </row>
        <row r="2868">
          <cell r="A2868">
            <v>45714</v>
          </cell>
          <cell r="C2868" t="str">
            <v>ABEL Y SOFIA SAS</v>
          </cell>
          <cell r="F2868">
            <v>45671.311018518521</v>
          </cell>
          <cell r="G2868">
            <v>45701.310428240744</v>
          </cell>
          <cell r="H2868">
            <v>14</v>
          </cell>
          <cell r="O2868">
            <v>1020000</v>
          </cell>
        </row>
        <row r="2869">
          <cell r="A2869">
            <v>45714</v>
          </cell>
          <cell r="C2869" t="str">
            <v>ABEL Y SOFIA SAS</v>
          </cell>
          <cell r="F2869">
            <v>45671.338275462964</v>
          </cell>
          <cell r="G2869">
            <v>45701.338090277779</v>
          </cell>
          <cell r="H2869">
            <v>14</v>
          </cell>
          <cell r="O2869">
            <v>4220560</v>
          </cell>
        </row>
        <row r="2870">
          <cell r="A2870">
            <v>45714</v>
          </cell>
          <cell r="C2870" t="str">
            <v>ABEL Y SOFIA SAS</v>
          </cell>
          <cell r="F2870">
            <v>45672.298657407409</v>
          </cell>
          <cell r="G2870">
            <v>45702.298275462963</v>
          </cell>
          <cell r="H2870">
            <v>13</v>
          </cell>
          <cell r="O2870">
            <v>252549.98</v>
          </cell>
        </row>
        <row r="2871">
          <cell r="A2871">
            <v>45714</v>
          </cell>
          <cell r="C2871" t="str">
            <v>ABEL Y SOFIA SAS</v>
          </cell>
          <cell r="F2871">
            <v>45673.326886574076</v>
          </cell>
          <cell r="G2871">
            <v>45703.326782407406</v>
          </cell>
          <cell r="H2871">
            <v>12</v>
          </cell>
          <cell r="O2871">
            <v>3328800</v>
          </cell>
        </row>
        <row r="2872">
          <cell r="A2872">
            <v>45714</v>
          </cell>
          <cell r="C2872" t="str">
            <v>ABEL Y SOFIA SAS</v>
          </cell>
          <cell r="F2872">
            <v>45674.295219907406</v>
          </cell>
          <cell r="G2872">
            <v>45704.294976851852</v>
          </cell>
          <cell r="H2872">
            <v>11</v>
          </cell>
          <cell r="O2872">
            <v>816000</v>
          </cell>
        </row>
        <row r="2873">
          <cell r="A2873">
            <v>45714</v>
          </cell>
          <cell r="C2873" t="str">
            <v>ABEL Y SOFIA SAS</v>
          </cell>
          <cell r="F2873">
            <v>45675.34270833333</v>
          </cell>
          <cell r="G2873">
            <v>45705.341134259259</v>
          </cell>
          <cell r="H2873">
            <v>10</v>
          </cell>
          <cell r="O2873">
            <v>4130000</v>
          </cell>
        </row>
        <row r="2874">
          <cell r="A2874">
            <v>45714</v>
          </cell>
          <cell r="C2874" t="str">
            <v>ABEL Y SOFIA SAS</v>
          </cell>
          <cell r="F2874">
            <v>45677.349363425928</v>
          </cell>
          <cell r="G2874">
            <v>45707.349247685182</v>
          </cell>
          <cell r="H2874">
            <v>8</v>
          </cell>
          <cell r="O2874">
            <v>907380</v>
          </cell>
        </row>
        <row r="2875">
          <cell r="A2875">
            <v>45714</v>
          </cell>
          <cell r="C2875" t="str">
            <v>ABEL Y SOFIA SAS</v>
          </cell>
          <cell r="F2875">
            <v>45679.355543981481</v>
          </cell>
          <cell r="G2875">
            <v>45709.353784722225</v>
          </cell>
          <cell r="H2875">
            <v>6</v>
          </cell>
          <cell r="O2875">
            <v>1393399.97</v>
          </cell>
        </row>
        <row r="2876">
          <cell r="A2876">
            <v>45714</v>
          </cell>
          <cell r="C2876" t="str">
            <v>ABEL Y SOFIA SAS</v>
          </cell>
          <cell r="F2876">
            <v>45679.357673611114</v>
          </cell>
          <cell r="G2876">
            <v>45709.356400462966</v>
          </cell>
          <cell r="H2876">
            <v>6</v>
          </cell>
          <cell r="O2876">
            <v>4050800</v>
          </cell>
        </row>
        <row r="2877">
          <cell r="A2877">
            <v>45714</v>
          </cell>
          <cell r="C2877" t="str">
            <v>ABEL Y SOFIA SAS</v>
          </cell>
          <cell r="F2877">
            <v>45679.367777777778</v>
          </cell>
          <cell r="G2877">
            <v>45709.360578703701</v>
          </cell>
          <cell r="H2877">
            <v>6</v>
          </cell>
          <cell r="O2877">
            <v>1156699.99</v>
          </cell>
        </row>
        <row r="2878">
          <cell r="A2878">
            <v>45714</v>
          </cell>
          <cell r="C2878" t="str">
            <v>ABEL Y SOFIA SAS</v>
          </cell>
          <cell r="F2878">
            <v>45681.31082175926</v>
          </cell>
          <cell r="G2878">
            <v>45711.310682870368</v>
          </cell>
          <cell r="H2878">
            <v>4</v>
          </cell>
          <cell r="O2878">
            <v>150700</v>
          </cell>
        </row>
        <row r="2879">
          <cell r="A2879">
            <v>45714</v>
          </cell>
          <cell r="C2879" t="str">
            <v>ABEL Y SOFIA SAS</v>
          </cell>
          <cell r="F2879">
            <v>45682.297858796293</v>
          </cell>
          <cell r="G2879">
            <v>45712.297094907408</v>
          </cell>
          <cell r="H2879">
            <v>3</v>
          </cell>
          <cell r="O2879">
            <v>5238502.4408</v>
          </cell>
        </row>
        <row r="2880">
          <cell r="A2880">
            <v>45714</v>
          </cell>
          <cell r="C2880" t="str">
            <v>ABEL Y SOFIA SAS</v>
          </cell>
          <cell r="F2880">
            <v>45673.292222222219</v>
          </cell>
          <cell r="G2880">
            <v>45703.292060185187</v>
          </cell>
          <cell r="H2880">
            <v>12</v>
          </cell>
          <cell r="O2880">
            <v>233400</v>
          </cell>
        </row>
        <row r="2881">
          <cell r="A2881">
            <v>45714</v>
          </cell>
          <cell r="C2881" t="str">
            <v>ABEL Y SOFIA SAS</v>
          </cell>
          <cell r="F2881">
            <v>45681.28564814815</v>
          </cell>
          <cell r="G2881">
            <v>45711.285358796296</v>
          </cell>
          <cell r="H2881">
            <v>4</v>
          </cell>
          <cell r="O2881">
            <v>364250</v>
          </cell>
        </row>
        <row r="2882">
          <cell r="A2882">
            <v>45714</v>
          </cell>
          <cell r="C2882" t="str">
            <v>ABEL Y SOFIA SAS</v>
          </cell>
          <cell r="F2882">
            <v>45677.313078703701</v>
          </cell>
          <cell r="G2882">
            <v>45707.312905092593</v>
          </cell>
          <cell r="H2882">
            <v>8</v>
          </cell>
          <cell r="O2882">
            <v>238000</v>
          </cell>
        </row>
        <row r="2883">
          <cell r="A2883">
            <v>45714</v>
          </cell>
          <cell r="C2883" t="str">
            <v>ABEL Y SOFIA SAS</v>
          </cell>
          <cell r="F2883">
            <v>45679.318194444444</v>
          </cell>
          <cell r="G2883">
            <v>45709.318043981482</v>
          </cell>
          <cell r="H2883">
            <v>6</v>
          </cell>
          <cell r="O2883">
            <v>160000</v>
          </cell>
        </row>
        <row r="2884">
          <cell r="A2884">
            <v>45714</v>
          </cell>
          <cell r="C2884" t="str">
            <v>ABEL Y SOFIA SAS</v>
          </cell>
          <cell r="F2884">
            <v>45681.304768518516</v>
          </cell>
          <cell r="G2884">
            <v>45711.304583333331</v>
          </cell>
          <cell r="H2884">
            <v>4</v>
          </cell>
          <cell r="O2884">
            <v>242650</v>
          </cell>
        </row>
        <row r="2885">
          <cell r="A2885">
            <v>45714</v>
          </cell>
          <cell r="C2885" t="str">
            <v>ABEL Y SOFIA SAS</v>
          </cell>
          <cell r="F2885">
            <v>45675.327187499999</v>
          </cell>
          <cell r="G2885">
            <v>45705.326597222222</v>
          </cell>
          <cell r="H2885">
            <v>10</v>
          </cell>
          <cell r="O2885">
            <v>424200</v>
          </cell>
        </row>
        <row r="2886">
          <cell r="A2886">
            <v>45714</v>
          </cell>
          <cell r="C2886" t="str">
            <v>ABEL Y SOFIA SAS</v>
          </cell>
          <cell r="F2886">
            <v>45680.314988425926</v>
          </cell>
          <cell r="G2886">
            <v>45710.314826388887</v>
          </cell>
          <cell r="H2886">
            <v>5</v>
          </cell>
          <cell r="O2886">
            <v>99000</v>
          </cell>
        </row>
        <row r="2887">
          <cell r="A2887">
            <v>45714</v>
          </cell>
          <cell r="C2887" t="str">
            <v>BISTROT S.A.S</v>
          </cell>
          <cell r="F2887">
            <v>45679.353043981479</v>
          </cell>
          <cell r="G2887">
            <v>45709.34270833333</v>
          </cell>
          <cell r="H2887">
            <v>6</v>
          </cell>
          <cell r="O2887">
            <v>500050</v>
          </cell>
        </row>
        <row r="2888">
          <cell r="A2888">
            <v>45714</v>
          </cell>
          <cell r="C2888" t="str">
            <v>BISTROT S.A.S</v>
          </cell>
          <cell r="F2888">
            <v>45682.294386574074</v>
          </cell>
          <cell r="G2888">
            <v>45712.29415509259</v>
          </cell>
          <cell r="H2888">
            <v>3</v>
          </cell>
          <cell r="O2888">
            <v>201800</v>
          </cell>
        </row>
        <row r="2889">
          <cell r="A2889">
            <v>45714</v>
          </cell>
          <cell r="C2889" t="str">
            <v>CHAO PESCAO SAS</v>
          </cell>
          <cell r="F2889">
            <v>45673.318576388891</v>
          </cell>
          <cell r="G2889">
            <v>45703.318425925929</v>
          </cell>
          <cell r="H2889">
            <v>12</v>
          </cell>
          <cell r="O2889">
            <v>132600</v>
          </cell>
        </row>
        <row r="2890">
          <cell r="A2890">
            <v>45714</v>
          </cell>
          <cell r="C2890" t="str">
            <v>CHAO PESCAO SAS</v>
          </cell>
          <cell r="F2890">
            <v>45680.307800925926</v>
          </cell>
          <cell r="G2890">
            <v>45710.307696759257</v>
          </cell>
          <cell r="H2890">
            <v>5</v>
          </cell>
          <cell r="O2890">
            <v>122000</v>
          </cell>
        </row>
        <row r="2891">
          <cell r="A2891">
            <v>45714</v>
          </cell>
          <cell r="C2891" t="str">
            <v>GORDO Y TOMO SAS</v>
          </cell>
          <cell r="F2891">
            <v>45677.307337962964</v>
          </cell>
          <cell r="G2891">
            <v>45707.307187500002</v>
          </cell>
          <cell r="H2891">
            <v>8</v>
          </cell>
          <cell r="O2891">
            <v>96299.99</v>
          </cell>
        </row>
        <row r="2892">
          <cell r="A2892">
            <v>45714</v>
          </cell>
          <cell r="C2892" t="str">
            <v>OSAKA COCINA NIKKEI S.A.S</v>
          </cell>
          <cell r="F2892">
            <v>45696.340405092589</v>
          </cell>
          <cell r="G2892">
            <v>45726.340405092589</v>
          </cell>
          <cell r="H2892">
            <v>-11</v>
          </cell>
          <cell r="O2892">
            <v>50</v>
          </cell>
        </row>
        <row r="2893">
          <cell r="A2893">
            <v>45714</v>
          </cell>
          <cell r="C2893" t="str">
            <v>OSAKA COCINA NIKKEI S.A.S</v>
          </cell>
          <cell r="F2893">
            <v>45698.304247685184</v>
          </cell>
          <cell r="G2893">
            <v>45728.304247685184</v>
          </cell>
          <cell r="H2893">
            <v>-13</v>
          </cell>
          <cell r="O2893">
            <v>391600</v>
          </cell>
        </row>
        <row r="2894">
          <cell r="A2894">
            <v>45714</v>
          </cell>
          <cell r="C2894" t="str">
            <v>OSAKA COCINA NIKKEI S.A.S</v>
          </cell>
          <cell r="F2894">
            <v>45700.329432870371</v>
          </cell>
          <cell r="G2894">
            <v>45730.329432870371</v>
          </cell>
          <cell r="H2894">
            <v>-15</v>
          </cell>
          <cell r="O2894">
            <v>964300</v>
          </cell>
        </row>
        <row r="2895">
          <cell r="A2895">
            <v>45714</v>
          </cell>
          <cell r="C2895" t="str">
            <v>OSAKA COCINA NIKKEI S.A.S</v>
          </cell>
          <cell r="F2895">
            <v>45702.391469907408</v>
          </cell>
          <cell r="G2895">
            <v>45732.391469907408</v>
          </cell>
          <cell r="H2895">
            <v>-17</v>
          </cell>
          <cell r="O2895">
            <v>170000</v>
          </cell>
        </row>
        <row r="2896">
          <cell r="A2896">
            <v>45714</v>
          </cell>
          <cell r="C2896" t="str">
            <v>OSAKA COCINA NIKKEI S.A.S</v>
          </cell>
          <cell r="F2896">
            <v>45703.32130787037</v>
          </cell>
          <cell r="G2896">
            <v>45733.32130787037</v>
          </cell>
          <cell r="H2896">
            <v>-18</v>
          </cell>
          <cell r="O2896">
            <v>417800</v>
          </cell>
        </row>
        <row r="2897">
          <cell r="A2897">
            <v>45714</v>
          </cell>
          <cell r="C2897" t="str">
            <v>RETACO SAS</v>
          </cell>
          <cell r="F2897">
            <v>45674.293773148151</v>
          </cell>
          <cell r="G2897">
            <v>45704.287499999999</v>
          </cell>
          <cell r="H2897">
            <v>11</v>
          </cell>
          <cell r="O2897">
            <v>802349.98</v>
          </cell>
        </row>
        <row r="2898">
          <cell r="A2898">
            <v>45714</v>
          </cell>
          <cell r="C2898" t="str">
            <v>RETACO SAS</v>
          </cell>
          <cell r="F2898">
            <v>45678.316504629627</v>
          </cell>
          <cell r="G2898">
            <v>45708.316365740742</v>
          </cell>
          <cell r="H2898">
            <v>7</v>
          </cell>
          <cell r="O2898">
            <v>980499.98</v>
          </cell>
        </row>
        <row r="2899">
          <cell r="A2899">
            <v>45714</v>
          </cell>
          <cell r="C2899" t="str">
            <v>RETACO SAS</v>
          </cell>
          <cell r="F2899">
            <v>45679.312384259261</v>
          </cell>
          <cell r="G2899">
            <v>45709.312094907407</v>
          </cell>
          <cell r="H2899">
            <v>6</v>
          </cell>
          <cell r="O2899">
            <v>723350</v>
          </cell>
        </row>
        <row r="2900">
          <cell r="A2900">
            <v>45714</v>
          </cell>
          <cell r="C2900" t="str">
            <v>SANSON SAS</v>
          </cell>
          <cell r="F2900">
            <v>45685.334386574075</v>
          </cell>
          <cell r="G2900">
            <v>45715.333680555559</v>
          </cell>
          <cell r="H2900">
            <v>0</v>
          </cell>
          <cell r="O2900">
            <v>1594200</v>
          </cell>
        </row>
        <row r="2901">
          <cell r="A2901">
            <v>45715</v>
          </cell>
          <cell r="C2901" t="str">
            <v>PURA SABROSURA SAS</v>
          </cell>
          <cell r="F2901">
            <v>45705.269004629627</v>
          </cell>
          <cell r="G2901">
            <v>45720.269004629627</v>
          </cell>
          <cell r="H2901">
            <v>-5</v>
          </cell>
          <cell r="O2901">
            <v>5853714.8729999997</v>
          </cell>
        </row>
        <row r="2902">
          <cell r="A2902">
            <v>45715</v>
          </cell>
          <cell r="C2902" t="str">
            <v>PURA SABROSURA SAS</v>
          </cell>
          <cell r="F2902">
            <v>45706.280740740738</v>
          </cell>
          <cell r="G2902">
            <v>45721.280740740738</v>
          </cell>
          <cell r="H2902">
            <v>-6</v>
          </cell>
          <cell r="O2902">
            <v>1590438.213</v>
          </cell>
        </row>
        <row r="2903">
          <cell r="A2903">
            <v>45715</v>
          </cell>
          <cell r="C2903" t="str">
            <v>DIOS LO QUISO SAS</v>
          </cell>
          <cell r="F2903">
            <v>45705.275243055556</v>
          </cell>
          <cell r="G2903">
            <v>45720.275243055556</v>
          </cell>
          <cell r="H2903">
            <v>-3</v>
          </cell>
          <cell r="O2903">
            <v>388385.4</v>
          </cell>
        </row>
        <row r="2904">
          <cell r="A2904">
            <v>45715</v>
          </cell>
          <cell r="C2904" t="str">
            <v>DOLLY EDITH SANABRIA CANTOR</v>
          </cell>
          <cell r="F2904">
            <v>45715.267766203702</v>
          </cell>
          <cell r="G2904">
            <v>45716.266180555554</v>
          </cell>
          <cell r="H2904">
            <v>1</v>
          </cell>
          <cell r="O2904">
            <v>197850</v>
          </cell>
        </row>
        <row r="2905">
          <cell r="A2905">
            <v>45715</v>
          </cell>
          <cell r="C2905" t="str">
            <v>SUPER NUEVO MILENIO SA</v>
          </cell>
          <cell r="F2905">
            <v>45691.454340277778</v>
          </cell>
          <cell r="G2905">
            <v>45721.454340277778</v>
          </cell>
          <cell r="H2905">
            <v>-4</v>
          </cell>
          <cell r="O2905">
            <v>152000</v>
          </cell>
        </row>
        <row r="2906">
          <cell r="A2906">
            <v>45715</v>
          </cell>
          <cell r="C2906" t="str">
            <v>SUPER NUEVO MILENIO SA</v>
          </cell>
          <cell r="F2906">
            <v>45691.455277777779</v>
          </cell>
          <cell r="G2906">
            <v>45721.455277777779</v>
          </cell>
          <cell r="H2906">
            <v>-4</v>
          </cell>
          <cell r="O2906">
            <v>240400</v>
          </cell>
        </row>
        <row r="2907">
          <cell r="A2907">
            <v>45715</v>
          </cell>
          <cell r="C2907" t="str">
            <v>SUPER NUEVO MILENIO SA</v>
          </cell>
          <cell r="F2907">
            <v>45691.458854166667</v>
          </cell>
          <cell r="G2907">
            <v>45721.458854166667</v>
          </cell>
          <cell r="H2907">
            <v>-4</v>
          </cell>
          <cell r="O2907">
            <v>173400</v>
          </cell>
        </row>
        <row r="2908">
          <cell r="A2908">
            <v>45715</v>
          </cell>
          <cell r="C2908" t="str">
            <v>SUPER NUEVO MILENIO SA</v>
          </cell>
          <cell r="F2908">
            <v>45693.33185185185</v>
          </cell>
          <cell r="G2908">
            <v>45723.33185185185</v>
          </cell>
          <cell r="H2908">
            <v>-6</v>
          </cell>
          <cell r="O2908">
            <v>642050</v>
          </cell>
        </row>
        <row r="2909">
          <cell r="A2909">
            <v>45715</v>
          </cell>
          <cell r="C2909" t="str">
            <v>SUPER NUEVO MILENIO SA</v>
          </cell>
          <cell r="F2909">
            <v>45693.379467592589</v>
          </cell>
          <cell r="G2909">
            <v>45723.379467592589</v>
          </cell>
          <cell r="H2909">
            <v>-6</v>
          </cell>
          <cell r="O2909">
            <v>253000</v>
          </cell>
        </row>
        <row r="2910">
          <cell r="A2910">
            <v>45715</v>
          </cell>
          <cell r="C2910" t="str">
            <v>SUPER NUEVO MILENIO SA</v>
          </cell>
          <cell r="F2910">
            <v>45696.330324074072</v>
          </cell>
          <cell r="G2910">
            <v>45726.330324074072</v>
          </cell>
          <cell r="H2910">
            <v>-9</v>
          </cell>
          <cell r="O2910">
            <v>323000</v>
          </cell>
        </row>
        <row r="2911">
          <cell r="A2911">
            <v>45715</v>
          </cell>
          <cell r="C2911" t="str">
            <v>SUPER NUEVO MILENIO SA</v>
          </cell>
          <cell r="F2911">
            <v>45699.330405092594</v>
          </cell>
          <cell r="G2911">
            <v>45729.330405092594</v>
          </cell>
          <cell r="H2911">
            <v>-12</v>
          </cell>
          <cell r="O2911">
            <v>272600</v>
          </cell>
        </row>
        <row r="2912">
          <cell r="A2912">
            <v>45715</v>
          </cell>
          <cell r="C2912" t="str">
            <v>SUPER NUEVO MILENIO SA</v>
          </cell>
          <cell r="F2912">
            <v>45699.374282407407</v>
          </cell>
          <cell r="G2912">
            <v>45729.374282407407</v>
          </cell>
          <cell r="H2912">
            <v>-12</v>
          </cell>
          <cell r="O2912">
            <v>188600</v>
          </cell>
        </row>
        <row r="2913">
          <cell r="A2913">
            <v>45715</v>
          </cell>
          <cell r="C2913" t="str">
            <v>VENTAS MOSTRADOR</v>
          </cell>
          <cell r="F2913">
            <v>45715</v>
          </cell>
          <cell r="G2913">
            <v>45715</v>
          </cell>
          <cell r="H2913">
            <v>0</v>
          </cell>
          <cell r="O2913">
            <v>1049938</v>
          </cell>
        </row>
        <row r="2914">
          <cell r="A2914">
            <v>45715</v>
          </cell>
          <cell r="C2914" t="str">
            <v>VENTAS MOSTRADOR</v>
          </cell>
          <cell r="F2914">
            <v>45715</v>
          </cell>
          <cell r="G2914">
            <v>45715</v>
          </cell>
          <cell r="H2914">
            <v>0</v>
          </cell>
          <cell r="O2914">
            <v>10900</v>
          </cell>
        </row>
        <row r="2915">
          <cell r="A2915">
            <v>45715</v>
          </cell>
          <cell r="C2915" t="str">
            <v>VENTAS MOSTRADOR</v>
          </cell>
          <cell r="F2915">
            <v>45715</v>
          </cell>
          <cell r="G2915">
            <v>45715</v>
          </cell>
          <cell r="H2915">
            <v>0</v>
          </cell>
          <cell r="O2915">
            <v>13970</v>
          </cell>
        </row>
        <row r="2916">
          <cell r="A2916">
            <v>45715</v>
          </cell>
          <cell r="C2916" t="str">
            <v>VENTAS MOSTRADOR</v>
          </cell>
          <cell r="F2916">
            <v>45715</v>
          </cell>
          <cell r="G2916">
            <v>45715</v>
          </cell>
          <cell r="H2916">
            <v>0</v>
          </cell>
          <cell r="O2916">
            <v>14920</v>
          </cell>
        </row>
        <row r="2917">
          <cell r="A2917">
            <v>45715</v>
          </cell>
          <cell r="C2917" t="str">
            <v>VENTAS MOSTRADOR</v>
          </cell>
          <cell r="F2917">
            <v>45715</v>
          </cell>
          <cell r="G2917">
            <v>45715</v>
          </cell>
          <cell r="H2917">
            <v>0</v>
          </cell>
          <cell r="O2917">
            <v>37092</v>
          </cell>
        </row>
        <row r="2918">
          <cell r="A2918">
            <v>45715</v>
          </cell>
          <cell r="C2918" t="str">
            <v>VENTAS MOSTRADOR</v>
          </cell>
          <cell r="F2918">
            <v>45715</v>
          </cell>
          <cell r="G2918">
            <v>45715</v>
          </cell>
          <cell r="H2918">
            <v>0</v>
          </cell>
          <cell r="O2918">
            <v>39690</v>
          </cell>
        </row>
        <row r="2919">
          <cell r="A2919">
            <v>45715</v>
          </cell>
          <cell r="C2919" t="str">
            <v>VENTAS MOSTRADOR</v>
          </cell>
          <cell r="F2919">
            <v>45715</v>
          </cell>
          <cell r="G2919">
            <v>45715</v>
          </cell>
          <cell r="H2919">
            <v>0</v>
          </cell>
          <cell r="O2919">
            <v>43000</v>
          </cell>
        </row>
        <row r="2920">
          <cell r="A2920">
            <v>45715</v>
          </cell>
          <cell r="C2920" t="str">
            <v>VENTAS MOSTRADOR</v>
          </cell>
          <cell r="F2920">
            <v>45715</v>
          </cell>
          <cell r="G2920">
            <v>45715</v>
          </cell>
          <cell r="H2920">
            <v>0</v>
          </cell>
          <cell r="O2920">
            <v>62592</v>
          </cell>
        </row>
        <row r="2921">
          <cell r="A2921">
            <v>45715</v>
          </cell>
          <cell r="C2921" t="str">
            <v>VENTAS MOSTRADOR</v>
          </cell>
          <cell r="F2921">
            <v>45715</v>
          </cell>
          <cell r="G2921">
            <v>45715</v>
          </cell>
          <cell r="H2921">
            <v>0</v>
          </cell>
          <cell r="O2921">
            <v>77336</v>
          </cell>
        </row>
        <row r="2922">
          <cell r="A2922">
            <v>45715</v>
          </cell>
          <cell r="C2922" t="str">
            <v>VENTAS MOSTRADOR</v>
          </cell>
          <cell r="F2922">
            <v>45715</v>
          </cell>
          <cell r="G2922">
            <v>45715</v>
          </cell>
          <cell r="H2922">
            <v>0</v>
          </cell>
          <cell r="O2922">
            <v>96096</v>
          </cell>
        </row>
        <row r="2923">
          <cell r="A2923">
            <v>45715</v>
          </cell>
          <cell r="C2923" t="str">
            <v>VENTAS MOSTRADOR</v>
          </cell>
          <cell r="F2923">
            <v>45715</v>
          </cell>
          <cell r="G2923">
            <v>45715</v>
          </cell>
          <cell r="H2923">
            <v>0</v>
          </cell>
          <cell r="O2923">
            <v>158780</v>
          </cell>
        </row>
        <row r="2924">
          <cell r="A2924">
            <v>45715</v>
          </cell>
          <cell r="C2924" t="str">
            <v>JOHAN  MORALES</v>
          </cell>
          <cell r="F2924">
            <v>45715.461319444446</v>
          </cell>
          <cell r="G2924">
            <v>45716.461319444446</v>
          </cell>
          <cell r="H2924">
            <v>1</v>
          </cell>
          <cell r="O2924">
            <v>166100</v>
          </cell>
        </row>
        <row r="2925">
          <cell r="A2925">
            <v>45715</v>
          </cell>
          <cell r="C2925" t="str">
            <v>VENTAS MOSTRADOR</v>
          </cell>
          <cell r="F2925">
            <v>45715</v>
          </cell>
          <cell r="G2925">
            <v>45715</v>
          </cell>
          <cell r="H2925">
            <v>0</v>
          </cell>
          <cell r="O2925">
            <v>638250</v>
          </cell>
        </row>
        <row r="2926">
          <cell r="A2926">
            <v>45715</v>
          </cell>
          <cell r="C2926" t="str">
            <v>TIGRE COLOMBIA S.A.S</v>
          </cell>
          <cell r="F2926">
            <v>45712.244293981479</v>
          </cell>
          <cell r="G2926">
            <v>45720.244155092594</v>
          </cell>
          <cell r="H2926">
            <v>-3</v>
          </cell>
          <cell r="O2926">
            <v>1466400</v>
          </cell>
        </row>
        <row r="2927">
          <cell r="A2927">
            <v>45715</v>
          </cell>
          <cell r="C2927" t="str">
            <v>TIGRE COLOMBIA S.A.S</v>
          </cell>
          <cell r="F2927">
            <v>45712.244884259257</v>
          </cell>
          <cell r="G2927">
            <v>45720.244745370372</v>
          </cell>
          <cell r="H2927">
            <v>-3</v>
          </cell>
          <cell r="O2927">
            <v>1383680</v>
          </cell>
        </row>
        <row r="2928">
          <cell r="A2928">
            <v>45715</v>
          </cell>
          <cell r="C2928" t="str">
            <v>TIGRE COLOMBIA S.A.S</v>
          </cell>
          <cell r="F2928">
            <v>45712.245798611111</v>
          </cell>
          <cell r="G2928">
            <v>45720.245671296296</v>
          </cell>
          <cell r="H2928">
            <v>-3</v>
          </cell>
          <cell r="O2928">
            <v>1683540</v>
          </cell>
        </row>
        <row r="2929">
          <cell r="A2929">
            <v>45715</v>
          </cell>
          <cell r="C2929" t="str">
            <v>TIGRE COLOMBIA S.A.S</v>
          </cell>
          <cell r="F2929">
            <v>45712.246469907404</v>
          </cell>
          <cell r="G2929">
            <v>45720.246261574073</v>
          </cell>
          <cell r="H2929">
            <v>-3</v>
          </cell>
          <cell r="O2929">
            <v>1316000</v>
          </cell>
        </row>
        <row r="2930">
          <cell r="A2930">
            <v>45715</v>
          </cell>
          <cell r="C2930" t="str">
            <v>TODOS COMEMOS SAS</v>
          </cell>
          <cell r="F2930">
            <v>45702.318356481483</v>
          </cell>
          <cell r="G2930">
            <v>45710.318356481483</v>
          </cell>
          <cell r="H2930">
            <v>7</v>
          </cell>
          <cell r="O2930">
            <v>1502900</v>
          </cell>
        </row>
        <row r="2931">
          <cell r="A2931">
            <v>45715</v>
          </cell>
          <cell r="C2931" t="str">
            <v>TODOS COMEMOS SAS</v>
          </cell>
          <cell r="F2931">
            <v>45705.329108796293</v>
          </cell>
          <cell r="G2931">
            <v>45713.329108796293</v>
          </cell>
          <cell r="H2931">
            <v>4</v>
          </cell>
          <cell r="O2931">
            <v>1354700</v>
          </cell>
        </row>
        <row r="2932">
          <cell r="A2932">
            <v>45715</v>
          </cell>
          <cell r="C2932" t="str">
            <v>COMERCIALIZADORA DE LACTEOS RYM SAS</v>
          </cell>
          <cell r="F2932">
            <v>45715.298460648148</v>
          </cell>
          <cell r="G2932">
            <v>45716.298460648148</v>
          </cell>
          <cell r="H2932">
            <v>1</v>
          </cell>
          <cell r="O2932">
            <v>122000</v>
          </cell>
        </row>
        <row r="2933">
          <cell r="A2933">
            <v>45715</v>
          </cell>
          <cell r="C2933" t="str">
            <v>ANGEL CRISANTO HERNANDEZ JUNCO</v>
          </cell>
          <cell r="F2933">
            <v>45715.362164351849</v>
          </cell>
          <cell r="G2933">
            <v>45716.362164351849</v>
          </cell>
          <cell r="H2933">
            <v>1</v>
          </cell>
          <cell r="O2933">
            <v>404600</v>
          </cell>
        </row>
        <row r="2934">
          <cell r="A2934">
            <v>45715</v>
          </cell>
          <cell r="C2934" t="str">
            <v>ALEJANDRO  DURAN</v>
          </cell>
          <cell r="F2934">
            <v>45715.299166666664</v>
          </cell>
          <cell r="G2934">
            <v>45716.299166666664</v>
          </cell>
          <cell r="H2934">
            <v>1</v>
          </cell>
          <cell r="O2934">
            <v>1050600</v>
          </cell>
        </row>
        <row r="2935">
          <cell r="A2935">
            <v>45715</v>
          </cell>
          <cell r="C2935" t="str">
            <v>IVAN RODRIGO LUQUE RESTREPO0</v>
          </cell>
          <cell r="F2935">
            <v>45708.358495370368</v>
          </cell>
          <cell r="G2935">
            <v>45716.358495370368</v>
          </cell>
          <cell r="H2935">
            <v>1</v>
          </cell>
          <cell r="O2935">
            <v>344300</v>
          </cell>
        </row>
        <row r="2936">
          <cell r="A2936">
            <v>45715</v>
          </cell>
          <cell r="C2936" t="str">
            <v>JOHN DIEGO GUTIERREZ POLANCO</v>
          </cell>
          <cell r="F2936">
            <v>45715.309594907405</v>
          </cell>
          <cell r="G2936">
            <v>45717.309525462966</v>
          </cell>
          <cell r="H2936">
            <v>0</v>
          </cell>
          <cell r="O2936">
            <v>152849.98000000001</v>
          </cell>
        </row>
        <row r="2937">
          <cell r="A2937">
            <v>45715</v>
          </cell>
          <cell r="C2937" t="str">
            <v>DOROTEA PARRILLA BAR SAS</v>
          </cell>
          <cell r="F2937">
            <v>45715.278668981482</v>
          </cell>
          <cell r="G2937">
            <v>45719.278564814813</v>
          </cell>
          <cell r="H2937">
            <v>-2</v>
          </cell>
          <cell r="O2937">
            <v>834100</v>
          </cell>
        </row>
        <row r="2938">
          <cell r="A2938">
            <v>45715</v>
          </cell>
          <cell r="C2938" t="str">
            <v>MERCADOS BM  SAS</v>
          </cell>
          <cell r="F2938">
            <v>45705.62872685185</v>
          </cell>
          <cell r="G2938">
            <v>45713.62872685185</v>
          </cell>
          <cell r="H2938">
            <v>4</v>
          </cell>
          <cell r="O2938">
            <v>590096.84299999999</v>
          </cell>
        </row>
        <row r="2939">
          <cell r="A2939">
            <v>45715</v>
          </cell>
          <cell r="C2939" t="str">
            <v>MERCADOS BM  SAS</v>
          </cell>
          <cell r="F2939">
            <v>45709.510405092595</v>
          </cell>
          <cell r="G2939">
            <v>45717.510405092595</v>
          </cell>
          <cell r="H2939">
            <v>0</v>
          </cell>
          <cell r="O2939">
            <v>4083673.3089999999</v>
          </cell>
        </row>
        <row r="2940">
          <cell r="A2940">
            <v>45715</v>
          </cell>
          <cell r="C2940" t="str">
            <v>GATE GOURMET COLOMBIA SAS</v>
          </cell>
          <cell r="F2940">
            <v>45681.365312499998</v>
          </cell>
          <cell r="G2940">
            <v>45711.365312499998</v>
          </cell>
          <cell r="H2940">
            <v>9</v>
          </cell>
          <cell r="O2940">
            <v>3630009.2859999998</v>
          </cell>
        </row>
        <row r="2941">
          <cell r="A2941">
            <v>45715</v>
          </cell>
          <cell r="C2941" t="str">
            <v>GATE GOURMET COLOMBIA SAS</v>
          </cell>
          <cell r="F2941">
            <v>45686.349259259259</v>
          </cell>
          <cell r="G2941">
            <v>45716.349259259259</v>
          </cell>
          <cell r="H2941">
            <v>4</v>
          </cell>
          <cell r="O2941">
            <v>5046918.8940000003</v>
          </cell>
        </row>
        <row r="2942">
          <cell r="A2942">
            <v>45715</v>
          </cell>
          <cell r="C2942" t="str">
            <v>GATE GOURMET COLOMBIA SAS</v>
          </cell>
          <cell r="F2942">
            <v>45687.331354166665</v>
          </cell>
          <cell r="G2942">
            <v>45717.331354166665</v>
          </cell>
          <cell r="H2942">
            <v>3</v>
          </cell>
          <cell r="O2942">
            <v>54000</v>
          </cell>
        </row>
        <row r="2943">
          <cell r="A2943">
            <v>45715</v>
          </cell>
          <cell r="C2943" t="str">
            <v>GATE GOURMET COLOMBIA SAS</v>
          </cell>
          <cell r="F2943">
            <v>45689.331956018519</v>
          </cell>
          <cell r="G2943">
            <v>45719.331956018519</v>
          </cell>
          <cell r="H2943">
            <v>1</v>
          </cell>
          <cell r="O2943">
            <v>210027</v>
          </cell>
        </row>
        <row r="2944">
          <cell r="A2944">
            <v>45715</v>
          </cell>
          <cell r="C2944" t="str">
            <v>HUMO CAFE &amp; BISTRO SAS</v>
          </cell>
          <cell r="F2944">
            <v>45714.276319444441</v>
          </cell>
          <cell r="G2944">
            <v>45715.27615740741</v>
          </cell>
          <cell r="H2944">
            <v>2</v>
          </cell>
          <cell r="O2944">
            <v>678150</v>
          </cell>
        </row>
        <row r="2945">
          <cell r="A2945">
            <v>45715</v>
          </cell>
          <cell r="C2945" t="str">
            <v>CAROLA CACEROLA SAS</v>
          </cell>
          <cell r="F2945">
            <v>45713.285856481481</v>
          </cell>
          <cell r="G2945">
            <v>45714.285428240742</v>
          </cell>
          <cell r="H2945">
            <v>3</v>
          </cell>
          <cell r="O2945">
            <v>328500</v>
          </cell>
        </row>
        <row r="2946">
          <cell r="A2946">
            <v>45715</v>
          </cell>
          <cell r="C2946" t="str">
            <v>SAGRADO BGTA SAS</v>
          </cell>
          <cell r="F2946">
            <v>45695.384131944447</v>
          </cell>
          <cell r="G2946">
            <v>45715.384050925924</v>
          </cell>
          <cell r="H2946">
            <v>8</v>
          </cell>
          <cell r="O2946">
            <v>2991364.2680000002</v>
          </cell>
        </row>
        <row r="2947">
          <cell r="A2947">
            <v>45715</v>
          </cell>
          <cell r="C2947" t="str">
            <v>SAGRADO BGTA SAS</v>
          </cell>
          <cell r="F2947">
            <v>45695.384930555556</v>
          </cell>
          <cell r="G2947">
            <v>45715.384930555556</v>
          </cell>
          <cell r="H2947">
            <v>8</v>
          </cell>
          <cell r="O2947">
            <v>502311.78399999999</v>
          </cell>
        </row>
        <row r="2948">
          <cell r="A2948">
            <v>45715</v>
          </cell>
          <cell r="C2948" t="str">
            <v>SAGRADO BGTA SAS</v>
          </cell>
          <cell r="F2948">
            <v>45695.462141203701</v>
          </cell>
          <cell r="G2948">
            <v>45715.462141203701</v>
          </cell>
          <cell r="H2948">
            <v>8</v>
          </cell>
          <cell r="O2948">
            <v>36249.303999999996</v>
          </cell>
        </row>
        <row r="2949">
          <cell r="A2949">
            <v>45715</v>
          </cell>
          <cell r="C2949" t="str">
            <v>SAGRADO BGTA SAS</v>
          </cell>
          <cell r="F2949">
            <v>45696.321215277778</v>
          </cell>
          <cell r="G2949">
            <v>45716.321215277778</v>
          </cell>
          <cell r="H2949">
            <v>7</v>
          </cell>
          <cell r="O2949">
            <v>560071.66399999999</v>
          </cell>
        </row>
        <row r="2950">
          <cell r="A2950">
            <v>45715</v>
          </cell>
          <cell r="C2950" t="str">
            <v>SAGRADO BGTA SAS</v>
          </cell>
          <cell r="F2950">
            <v>45700.320925925924</v>
          </cell>
          <cell r="G2950">
            <v>45720.320636574077</v>
          </cell>
          <cell r="H2950">
            <v>3</v>
          </cell>
          <cell r="O2950">
            <v>4935965.1520999996</v>
          </cell>
        </row>
        <row r="2951">
          <cell r="A2951">
            <v>45715</v>
          </cell>
          <cell r="C2951" t="str">
            <v>INFARTO SAS</v>
          </cell>
          <cell r="F2951">
            <v>45708.29923611111</v>
          </cell>
          <cell r="G2951">
            <v>45728.29923611111</v>
          </cell>
          <cell r="H2951">
            <v>-11</v>
          </cell>
          <cell r="O2951">
            <v>662246.9</v>
          </cell>
        </row>
        <row r="2952">
          <cell r="A2952">
            <v>45715</v>
          </cell>
          <cell r="C2952" t="str">
            <v>INFARTO SAS</v>
          </cell>
          <cell r="F2952">
            <v>45708.302384259259</v>
          </cell>
          <cell r="G2952">
            <v>45728.302384259259</v>
          </cell>
          <cell r="H2952">
            <v>-11</v>
          </cell>
          <cell r="O2952">
            <v>288600.228</v>
          </cell>
        </row>
        <row r="2953">
          <cell r="A2953">
            <v>45715</v>
          </cell>
          <cell r="C2953" t="str">
            <v>ALIMENTOS BENAL SAS</v>
          </cell>
          <cell r="F2953">
            <v>45682.340185185189</v>
          </cell>
          <cell r="G2953">
            <v>45722.340185185189</v>
          </cell>
          <cell r="H2953">
            <v>-5</v>
          </cell>
          <cell r="O2953">
            <v>4626850</v>
          </cell>
        </row>
        <row r="2954">
          <cell r="A2954">
            <v>45715</v>
          </cell>
          <cell r="C2954" t="str">
            <v>EL MERO BURRITO S.A.S</v>
          </cell>
          <cell r="F2954">
            <v>45715.262129629627</v>
          </cell>
          <cell r="G2954">
            <v>45716.261979166666</v>
          </cell>
          <cell r="H2954">
            <v>1</v>
          </cell>
          <cell r="O2954">
            <v>392150</v>
          </cell>
        </row>
        <row r="2955">
          <cell r="A2955">
            <v>45715</v>
          </cell>
          <cell r="C2955" t="str">
            <v>SEBALI SAS</v>
          </cell>
          <cell r="F2955">
            <v>45706.346006944441</v>
          </cell>
          <cell r="G2955">
            <v>45714.344710648147</v>
          </cell>
          <cell r="H2955">
            <v>3</v>
          </cell>
          <cell r="O2955">
            <v>783800</v>
          </cell>
        </row>
        <row r="2956">
          <cell r="A2956">
            <v>45716</v>
          </cell>
          <cell r="C2956" t="str">
            <v>CAFE RADIO ESTRELLA SA</v>
          </cell>
          <cell r="F2956">
            <v>45703.451249999998</v>
          </cell>
          <cell r="G2956">
            <v>45718.451249999998</v>
          </cell>
          <cell r="H2956">
            <v>-1</v>
          </cell>
          <cell r="O2956">
            <v>169500</v>
          </cell>
        </row>
        <row r="2957">
          <cell r="A2957">
            <v>45716</v>
          </cell>
          <cell r="C2957" t="str">
            <v>CAFE RADIO ESTRELLA SA</v>
          </cell>
          <cell r="F2957">
            <v>45707.365949074076</v>
          </cell>
          <cell r="G2957">
            <v>45722.365856481483</v>
          </cell>
          <cell r="H2957">
            <v>-5</v>
          </cell>
          <cell r="O2957">
            <v>223500</v>
          </cell>
        </row>
        <row r="2958">
          <cell r="A2958">
            <v>45716</v>
          </cell>
          <cell r="C2958" t="str">
            <v>CANTINA LA 15 SAS</v>
          </cell>
          <cell r="F2958">
            <v>45684.387777777774</v>
          </cell>
          <cell r="G2958">
            <v>45714.387777777774</v>
          </cell>
          <cell r="H2958">
            <v>3</v>
          </cell>
          <cell r="O2958">
            <v>579200</v>
          </cell>
        </row>
        <row r="2959">
          <cell r="A2959">
            <v>45716</v>
          </cell>
          <cell r="C2959" t="str">
            <v>CANTINA LA 15 SAS</v>
          </cell>
          <cell r="F2959">
            <v>45684.38989583333</v>
          </cell>
          <cell r="G2959">
            <v>45714.38989583333</v>
          </cell>
          <cell r="H2959">
            <v>3</v>
          </cell>
          <cell r="O2959">
            <v>656000</v>
          </cell>
        </row>
        <row r="2960">
          <cell r="A2960">
            <v>45716</v>
          </cell>
          <cell r="C2960" t="str">
            <v>CANTINA LA 15 SAS</v>
          </cell>
          <cell r="F2960">
            <v>45685.372349537036</v>
          </cell>
          <cell r="G2960">
            <v>45715.372349537036</v>
          </cell>
          <cell r="H2960">
            <v>2</v>
          </cell>
          <cell r="O2960">
            <v>3668947.412</v>
          </cell>
        </row>
        <row r="2961">
          <cell r="A2961">
            <v>45716</v>
          </cell>
          <cell r="C2961" t="str">
            <v>KAREN GISSET MARTINEZ SANDOVAL</v>
          </cell>
          <cell r="F2961">
            <v>45716.359930555554</v>
          </cell>
          <cell r="G2961">
            <v>45717.359930555554</v>
          </cell>
          <cell r="H2961">
            <v>0</v>
          </cell>
          <cell r="O2961">
            <v>2539200</v>
          </cell>
        </row>
        <row r="2962">
          <cell r="A2962">
            <v>45716</v>
          </cell>
          <cell r="C2962" t="str">
            <v>VENTAS MOSTRADOR</v>
          </cell>
          <cell r="F2962">
            <v>45716</v>
          </cell>
          <cell r="G2962">
            <v>45716</v>
          </cell>
          <cell r="H2962">
            <v>0</v>
          </cell>
          <cell r="O2962">
            <v>895453</v>
          </cell>
        </row>
        <row r="2963">
          <cell r="A2963">
            <v>45716</v>
          </cell>
          <cell r="C2963" t="str">
            <v>VENTAS MOSTRADOR</v>
          </cell>
          <cell r="F2963">
            <v>45716</v>
          </cell>
          <cell r="G2963">
            <v>45716</v>
          </cell>
          <cell r="H2963">
            <v>0</v>
          </cell>
          <cell r="O2963">
            <v>455551</v>
          </cell>
        </row>
        <row r="2964">
          <cell r="A2964">
            <v>45716</v>
          </cell>
          <cell r="C2964" t="str">
            <v>VENTAS MOSTRADOR</v>
          </cell>
          <cell r="F2964">
            <v>45716</v>
          </cell>
          <cell r="G2964">
            <v>45716</v>
          </cell>
          <cell r="H2964">
            <v>0</v>
          </cell>
          <cell r="O2964">
            <v>5900</v>
          </cell>
        </row>
        <row r="2965">
          <cell r="A2965">
            <v>45716</v>
          </cell>
          <cell r="C2965" t="str">
            <v>VENTAS MOSTRADOR</v>
          </cell>
          <cell r="F2965">
            <v>45716</v>
          </cell>
          <cell r="G2965">
            <v>45716</v>
          </cell>
          <cell r="H2965">
            <v>0</v>
          </cell>
          <cell r="O2965">
            <v>10000</v>
          </cell>
        </row>
        <row r="2966">
          <cell r="A2966">
            <v>45716</v>
          </cell>
          <cell r="C2966" t="str">
            <v>VENTAS MOSTRADOR</v>
          </cell>
          <cell r="F2966">
            <v>45716</v>
          </cell>
          <cell r="G2966">
            <v>45716</v>
          </cell>
          <cell r="H2966">
            <v>0</v>
          </cell>
          <cell r="O2966">
            <v>11200</v>
          </cell>
        </row>
        <row r="2967">
          <cell r="A2967">
            <v>45716</v>
          </cell>
          <cell r="C2967" t="str">
            <v>VENTAS MOSTRADOR</v>
          </cell>
          <cell r="F2967">
            <v>45716</v>
          </cell>
          <cell r="G2967">
            <v>45716</v>
          </cell>
          <cell r="H2967">
            <v>0</v>
          </cell>
          <cell r="O2967">
            <v>17600</v>
          </cell>
        </row>
        <row r="2968">
          <cell r="A2968">
            <v>45716</v>
          </cell>
          <cell r="C2968" t="str">
            <v>VENTAS MOSTRADOR</v>
          </cell>
          <cell r="F2968">
            <v>45716</v>
          </cell>
          <cell r="G2968">
            <v>45716</v>
          </cell>
          <cell r="H2968">
            <v>0</v>
          </cell>
          <cell r="O2968">
            <v>22100</v>
          </cell>
        </row>
        <row r="2969">
          <cell r="A2969">
            <v>45716</v>
          </cell>
          <cell r="C2969" t="str">
            <v>VENTAS MOSTRADOR</v>
          </cell>
          <cell r="F2969">
            <v>45716</v>
          </cell>
          <cell r="G2969">
            <v>45716</v>
          </cell>
          <cell r="H2969">
            <v>0</v>
          </cell>
          <cell r="O2969">
            <v>35800</v>
          </cell>
        </row>
        <row r="2970">
          <cell r="A2970">
            <v>45716</v>
          </cell>
          <cell r="C2970" t="str">
            <v>VENTAS MOSTRADOR</v>
          </cell>
          <cell r="F2970">
            <v>45716</v>
          </cell>
          <cell r="G2970">
            <v>45716</v>
          </cell>
          <cell r="H2970">
            <v>0</v>
          </cell>
          <cell r="O2970">
            <v>42000</v>
          </cell>
        </row>
        <row r="2971">
          <cell r="A2971">
            <v>45716</v>
          </cell>
          <cell r="C2971" t="str">
            <v>VENTAS MOSTRADOR</v>
          </cell>
          <cell r="F2971">
            <v>45716</v>
          </cell>
          <cell r="G2971">
            <v>45716</v>
          </cell>
          <cell r="H2971">
            <v>0</v>
          </cell>
          <cell r="O2971">
            <v>86424</v>
          </cell>
        </row>
        <row r="2972">
          <cell r="A2972">
            <v>45716</v>
          </cell>
          <cell r="C2972" t="str">
            <v>VENTAS MOSTRADOR</v>
          </cell>
          <cell r="F2972">
            <v>45716</v>
          </cell>
          <cell r="G2972">
            <v>45716</v>
          </cell>
          <cell r="H2972">
            <v>0</v>
          </cell>
          <cell r="O2972">
            <v>98928</v>
          </cell>
        </row>
        <row r="2973">
          <cell r="A2973">
            <v>45716</v>
          </cell>
          <cell r="C2973" t="str">
            <v>VENTAS MOSTRADOR</v>
          </cell>
          <cell r="F2973">
            <v>45716</v>
          </cell>
          <cell r="G2973">
            <v>45716</v>
          </cell>
          <cell r="H2973">
            <v>0</v>
          </cell>
          <cell r="O2973">
            <v>100000</v>
          </cell>
        </row>
        <row r="2974">
          <cell r="A2974">
            <v>45716</v>
          </cell>
          <cell r="C2974" t="str">
            <v>VENTAS MOSTRADOR</v>
          </cell>
          <cell r="F2974">
            <v>45716</v>
          </cell>
          <cell r="G2974">
            <v>45716</v>
          </cell>
          <cell r="H2974">
            <v>0</v>
          </cell>
          <cell r="O2974">
            <v>139590</v>
          </cell>
        </row>
        <row r="2975">
          <cell r="A2975">
            <v>45716</v>
          </cell>
          <cell r="C2975" t="str">
            <v>VENTAS MOSTRADOR</v>
          </cell>
          <cell r="F2975">
            <v>45716</v>
          </cell>
          <cell r="G2975">
            <v>45716</v>
          </cell>
          <cell r="H2975">
            <v>0</v>
          </cell>
          <cell r="O2975">
            <v>241238</v>
          </cell>
        </row>
        <row r="2976">
          <cell r="A2976">
            <v>45716</v>
          </cell>
          <cell r="C2976" t="str">
            <v>CARLOS ANDRES HERNANDEZ MARTINEZ</v>
          </cell>
          <cell r="F2976">
            <v>45716.763136574074</v>
          </cell>
          <cell r="G2976">
            <v>45717.763136574074</v>
          </cell>
          <cell r="H2976">
            <v>0</v>
          </cell>
          <cell r="O2976">
            <v>255299.98</v>
          </cell>
        </row>
        <row r="2977">
          <cell r="A2977">
            <v>45716</v>
          </cell>
          <cell r="C2977" t="str">
            <v>VENTAS MOSTRADOR</v>
          </cell>
          <cell r="F2977">
            <v>45716</v>
          </cell>
          <cell r="G2977">
            <v>45716</v>
          </cell>
          <cell r="H2977">
            <v>0</v>
          </cell>
          <cell r="O2977">
            <v>297850</v>
          </cell>
        </row>
        <row r="2978">
          <cell r="A2978">
            <v>45716</v>
          </cell>
          <cell r="C2978" t="str">
            <v>CRISTIAN MANUEL BELTRAN VALENZUELA</v>
          </cell>
          <cell r="F2978">
            <v>45716.431689814817</v>
          </cell>
          <cell r="G2978">
            <v>45724.431689814817</v>
          </cell>
          <cell r="H2978">
            <v>-7</v>
          </cell>
          <cell r="O2978">
            <v>900000</v>
          </cell>
        </row>
        <row r="2979">
          <cell r="A2979">
            <v>45716</v>
          </cell>
          <cell r="C2979" t="str">
            <v>VENTAS MOSTRADOR</v>
          </cell>
          <cell r="F2979">
            <v>45716</v>
          </cell>
          <cell r="G2979">
            <v>45716</v>
          </cell>
          <cell r="H2979">
            <v>0</v>
          </cell>
          <cell r="O2979">
            <v>1702000</v>
          </cell>
        </row>
        <row r="2980">
          <cell r="A2980">
            <v>45716</v>
          </cell>
          <cell r="C2980" t="str">
            <v>DELIMEX S.A.S</v>
          </cell>
          <cell r="F2980">
            <v>45699.278703703705</v>
          </cell>
          <cell r="G2980">
            <v>45729.278564814813</v>
          </cell>
          <cell r="H2980">
            <v>-9</v>
          </cell>
          <cell r="O2980">
            <v>1450636</v>
          </cell>
        </row>
        <row r="2981">
          <cell r="A2981">
            <v>45716</v>
          </cell>
          <cell r="C2981" t="str">
            <v>DELIMEX S.A.S</v>
          </cell>
          <cell r="F2981">
            <v>45701.274861111109</v>
          </cell>
          <cell r="G2981">
            <v>45731.274236111109</v>
          </cell>
          <cell r="H2981">
            <v>-11</v>
          </cell>
          <cell r="O2981">
            <v>1079400</v>
          </cell>
        </row>
        <row r="2982">
          <cell r="A2982">
            <v>45716</v>
          </cell>
          <cell r="C2982" t="str">
            <v>DELIMEX S.A.S</v>
          </cell>
          <cell r="F2982">
            <v>45706.356122685182</v>
          </cell>
          <cell r="G2982">
            <v>45736.354907407411</v>
          </cell>
          <cell r="H2982">
            <v>-16</v>
          </cell>
          <cell r="O2982">
            <v>2275900</v>
          </cell>
        </row>
        <row r="2983">
          <cell r="A2983">
            <v>45716</v>
          </cell>
          <cell r="C2983" t="str">
            <v>DELIMEX S.A.S</v>
          </cell>
          <cell r="F2983">
            <v>45709.307303240741</v>
          </cell>
          <cell r="G2983">
            <v>45739.307245370372</v>
          </cell>
          <cell r="H2983">
            <v>-19</v>
          </cell>
          <cell r="O2983">
            <v>2237550</v>
          </cell>
        </row>
        <row r="2984">
          <cell r="A2984">
            <v>45716</v>
          </cell>
          <cell r="C2984" t="str">
            <v>DELIMEX S.A.S</v>
          </cell>
          <cell r="F2984">
            <v>45715.317164351851</v>
          </cell>
          <cell r="G2984">
            <v>45745.317083333335</v>
          </cell>
          <cell r="H2984">
            <v>-25</v>
          </cell>
          <cell r="O2984">
            <v>31814</v>
          </cell>
        </row>
        <row r="2985">
          <cell r="A2985">
            <v>45716</v>
          </cell>
          <cell r="C2985" t="str">
            <v>SIPOTE BURRITO S.A</v>
          </cell>
          <cell r="F2985">
            <v>45701.329837962963</v>
          </cell>
          <cell r="G2985">
            <v>45731.329837962963</v>
          </cell>
          <cell r="H2985">
            <v>-14</v>
          </cell>
          <cell r="O2985">
            <v>4980654.3695999999</v>
          </cell>
        </row>
        <row r="2986">
          <cell r="A2986">
            <v>45716</v>
          </cell>
          <cell r="C2986" t="str">
            <v>LOVE CHICHARRON S.A.S</v>
          </cell>
          <cell r="F2986">
            <v>45708.316053240742</v>
          </cell>
          <cell r="G2986">
            <v>45716.315972222219</v>
          </cell>
          <cell r="H2986">
            <v>4</v>
          </cell>
          <cell r="O2986">
            <v>3525344.4</v>
          </cell>
        </row>
        <row r="2987">
          <cell r="A2987">
            <v>45716</v>
          </cell>
          <cell r="C2987" t="str">
            <v>LOVE CHICHARRON S.A.S</v>
          </cell>
          <cell r="F2987">
            <v>45710.353750000002</v>
          </cell>
          <cell r="G2987">
            <v>45718.353668981479</v>
          </cell>
          <cell r="H2987">
            <v>2</v>
          </cell>
          <cell r="O2987">
            <v>4240371.88</v>
          </cell>
        </row>
        <row r="2988">
          <cell r="A2988">
            <v>45716</v>
          </cell>
          <cell r="C2988" t="str">
            <v>LOVE CHICHARRON S.A.S</v>
          </cell>
          <cell r="F2988">
            <v>45715.289722222224</v>
          </cell>
          <cell r="G2988">
            <v>45723.289722222224</v>
          </cell>
          <cell r="H2988">
            <v>-3</v>
          </cell>
          <cell r="O2988">
            <v>4476390.7</v>
          </cell>
        </row>
        <row r="2989">
          <cell r="A2989">
            <v>45716</v>
          </cell>
          <cell r="C2989" t="str">
            <v>LOVE CHICHARRON S.A.S</v>
          </cell>
          <cell r="F2989">
            <v>45715.340046296296</v>
          </cell>
          <cell r="G2989">
            <v>45723.339849537035</v>
          </cell>
          <cell r="H2989">
            <v>-3</v>
          </cell>
          <cell r="O2989">
            <v>304954.24092000001</v>
          </cell>
        </row>
        <row r="2990">
          <cell r="A2990">
            <v>45716</v>
          </cell>
          <cell r="C2990" t="str">
            <v>GRUPO ARTAK S.A.S</v>
          </cell>
          <cell r="F2990">
            <v>45699.326979166668</v>
          </cell>
          <cell r="G2990">
            <v>45729.326979166668</v>
          </cell>
          <cell r="H2990">
            <v>-12</v>
          </cell>
          <cell r="O2990">
            <v>199680</v>
          </cell>
        </row>
        <row r="2991">
          <cell r="A2991">
            <v>45716</v>
          </cell>
          <cell r="C2991" t="str">
            <v>GRUPO ARTAK S.A.S</v>
          </cell>
          <cell r="F2991">
            <v>45699.372152777774</v>
          </cell>
          <cell r="G2991">
            <v>45729.372152777774</v>
          </cell>
          <cell r="H2991">
            <v>-12</v>
          </cell>
          <cell r="O2991">
            <v>452600</v>
          </cell>
        </row>
        <row r="2992">
          <cell r="A2992">
            <v>45716</v>
          </cell>
          <cell r="C2992" t="str">
            <v>GRUPO ARTAK S.A.S</v>
          </cell>
          <cell r="F2992">
            <v>45699.373159722221</v>
          </cell>
          <cell r="G2992">
            <v>45729.373159722221</v>
          </cell>
          <cell r="H2992">
            <v>-12</v>
          </cell>
          <cell r="O2992">
            <v>66560</v>
          </cell>
        </row>
        <row r="2993">
          <cell r="A2993">
            <v>45716</v>
          </cell>
          <cell r="C2993" t="str">
            <v>GRUPO ARTAK S.A.S</v>
          </cell>
          <cell r="F2993">
            <v>45700.367222222223</v>
          </cell>
          <cell r="G2993">
            <v>45730.367222222223</v>
          </cell>
          <cell r="H2993">
            <v>-13</v>
          </cell>
          <cell r="O2993">
            <v>531440</v>
          </cell>
        </row>
        <row r="2994">
          <cell r="A2994">
            <v>45716</v>
          </cell>
          <cell r="C2994" t="str">
            <v>GRUPO ARTAK S.A.S</v>
          </cell>
          <cell r="F2994">
            <v>45701.314513888887</v>
          </cell>
          <cell r="G2994">
            <v>45731.314513888887</v>
          </cell>
          <cell r="H2994">
            <v>-14</v>
          </cell>
          <cell r="O2994">
            <v>339400</v>
          </cell>
        </row>
        <row r="2995">
          <cell r="A2995">
            <v>45716</v>
          </cell>
          <cell r="C2995" t="str">
            <v>GRUPO ARTAK S.A.S</v>
          </cell>
          <cell r="F2995">
            <v>45701.32203703704</v>
          </cell>
          <cell r="G2995">
            <v>45731.32203703704</v>
          </cell>
          <cell r="H2995">
            <v>-14</v>
          </cell>
          <cell r="O2995">
            <v>57000</v>
          </cell>
        </row>
        <row r="2996">
          <cell r="A2996">
            <v>45716</v>
          </cell>
          <cell r="C2996" t="str">
            <v>GRUPO ARTAK S.A.S</v>
          </cell>
          <cell r="F2996">
            <v>45701.330879629626</v>
          </cell>
          <cell r="G2996">
            <v>45731.330879629626</v>
          </cell>
          <cell r="H2996">
            <v>-14</v>
          </cell>
          <cell r="O2996">
            <v>1238200</v>
          </cell>
        </row>
        <row r="2997">
          <cell r="A2997">
            <v>45716</v>
          </cell>
          <cell r="C2997" t="str">
            <v>GRUPO ARTAK S.A.S</v>
          </cell>
          <cell r="F2997">
            <v>45703.347418981481</v>
          </cell>
          <cell r="G2997">
            <v>45733.347418981481</v>
          </cell>
          <cell r="H2997">
            <v>-16</v>
          </cell>
          <cell r="O2997">
            <v>62400</v>
          </cell>
        </row>
        <row r="2998">
          <cell r="A2998">
            <v>45716</v>
          </cell>
          <cell r="C2998" t="str">
            <v>GRUPO ARTAK S.A.S</v>
          </cell>
          <cell r="F2998">
            <v>45703.349120370367</v>
          </cell>
          <cell r="G2998">
            <v>45733.349120370367</v>
          </cell>
          <cell r="H2998">
            <v>-16</v>
          </cell>
          <cell r="O2998">
            <v>1651940</v>
          </cell>
        </row>
        <row r="2999">
          <cell r="A2999">
            <v>45716</v>
          </cell>
          <cell r="C2999" t="str">
            <v>GRUPO ARTAK S.A.S</v>
          </cell>
          <cell r="F2999">
            <v>45703.357754629629</v>
          </cell>
          <cell r="G2999">
            <v>45733.357754629629</v>
          </cell>
          <cell r="H2999">
            <v>-16</v>
          </cell>
          <cell r="O2999">
            <v>2423070</v>
          </cell>
        </row>
        <row r="3000">
          <cell r="A3000">
            <v>45716</v>
          </cell>
          <cell r="C3000" t="str">
            <v>GRUPO ARTAK S.A.S</v>
          </cell>
          <cell r="F3000">
            <v>45703.366215277776</v>
          </cell>
          <cell r="G3000">
            <v>45733.366215277776</v>
          </cell>
          <cell r="H3000">
            <v>-16</v>
          </cell>
          <cell r="O3000">
            <v>1799920</v>
          </cell>
        </row>
        <row r="3001">
          <cell r="A3001">
            <v>45716</v>
          </cell>
          <cell r="C3001" t="str">
            <v>GRUPO ARTAK S.A.S</v>
          </cell>
          <cell r="F3001">
            <v>45703.398148148146</v>
          </cell>
          <cell r="G3001">
            <v>45733.398148148146</v>
          </cell>
          <cell r="H3001">
            <v>-16</v>
          </cell>
          <cell r="O3001">
            <v>668910</v>
          </cell>
        </row>
        <row r="3002">
          <cell r="A3002">
            <v>45716</v>
          </cell>
          <cell r="C3002" t="str">
            <v>GRUPO ARTAK S.A.S</v>
          </cell>
          <cell r="F3002">
            <v>45705.283020833333</v>
          </cell>
          <cell r="G3002">
            <v>45735.283020833333</v>
          </cell>
          <cell r="H3002">
            <v>-18</v>
          </cell>
          <cell r="O3002">
            <v>1402790</v>
          </cell>
        </row>
        <row r="3003">
          <cell r="A3003">
            <v>45716</v>
          </cell>
          <cell r="C3003" t="str">
            <v>GRUPO ARTAK S.A.S</v>
          </cell>
          <cell r="F3003">
            <v>45705.288958333331</v>
          </cell>
          <cell r="G3003">
            <v>45735.288958333331</v>
          </cell>
          <cell r="H3003">
            <v>-18</v>
          </cell>
          <cell r="O3003">
            <v>2870360</v>
          </cell>
        </row>
        <row r="3004">
          <cell r="A3004">
            <v>45716</v>
          </cell>
          <cell r="C3004" t="str">
            <v>GRUPO ARTAK S.A.S</v>
          </cell>
          <cell r="F3004">
            <v>45706.278240740743</v>
          </cell>
          <cell r="G3004">
            <v>45736.278240740743</v>
          </cell>
          <cell r="H3004">
            <v>-19</v>
          </cell>
          <cell r="O3004">
            <v>23360</v>
          </cell>
        </row>
        <row r="3005">
          <cell r="A3005">
            <v>45716</v>
          </cell>
          <cell r="C3005" t="str">
            <v>LUZ MARINA PELAYO ORTIZ</v>
          </cell>
          <cell r="F3005">
            <v>45716.307604166665</v>
          </cell>
          <cell r="G3005">
            <v>45717.307604166665</v>
          </cell>
          <cell r="H3005">
            <v>0</v>
          </cell>
          <cell r="O3005">
            <v>199800</v>
          </cell>
        </row>
        <row r="3006">
          <cell r="A3006">
            <v>45716</v>
          </cell>
          <cell r="C3006" t="str">
            <v>LIDA  DAZA</v>
          </cell>
          <cell r="F3006">
            <v>45716.353831018518</v>
          </cell>
          <cell r="G3006">
            <v>45717.351087962961</v>
          </cell>
          <cell r="H3006">
            <v>0</v>
          </cell>
          <cell r="O3006">
            <v>2438375</v>
          </cell>
        </row>
        <row r="3007">
          <cell r="A3007">
            <v>45716</v>
          </cell>
          <cell r="C3007" t="str">
            <v>LIDA  DAZA</v>
          </cell>
          <cell r="F3007">
            <v>45716.357152777775</v>
          </cell>
          <cell r="G3007">
            <v>45717.357152777775</v>
          </cell>
          <cell r="H3007">
            <v>0</v>
          </cell>
          <cell r="O3007">
            <v>166400</v>
          </cell>
        </row>
        <row r="3008">
          <cell r="A3008">
            <v>45716</v>
          </cell>
          <cell r="C3008" t="str">
            <v>CARLOS ANDRES CORTES PACHON</v>
          </cell>
          <cell r="F3008">
            <v>45715.277557870373</v>
          </cell>
          <cell r="G3008">
            <v>45716.27721064815</v>
          </cell>
          <cell r="H3008">
            <v>1</v>
          </cell>
          <cell r="O3008">
            <v>243850</v>
          </cell>
        </row>
        <row r="3009">
          <cell r="A3009">
            <v>45716</v>
          </cell>
          <cell r="C3009" t="str">
            <v>PATRICIA  CHAPARRO AMEZQUITA</v>
          </cell>
          <cell r="F3009">
            <v>45716.337442129632</v>
          </cell>
          <cell r="G3009">
            <v>45724.337442129632</v>
          </cell>
          <cell r="H3009">
            <v>-7</v>
          </cell>
          <cell r="O3009">
            <v>294000</v>
          </cell>
        </row>
        <row r="3010">
          <cell r="A3010">
            <v>45716</v>
          </cell>
          <cell r="C3010" t="str">
            <v>WALTER  BECERRA</v>
          </cell>
          <cell r="F3010">
            <v>45716.349398148152</v>
          </cell>
          <cell r="G3010">
            <v>45717.349398148152</v>
          </cell>
          <cell r="H3010">
            <v>0</v>
          </cell>
          <cell r="O3010">
            <v>250600</v>
          </cell>
        </row>
        <row r="3011">
          <cell r="A3011">
            <v>45716</v>
          </cell>
          <cell r="C3011" t="str">
            <v>VENTAS MOSTRADOR</v>
          </cell>
          <cell r="F3011">
            <v>45716</v>
          </cell>
          <cell r="G3011">
            <v>45716</v>
          </cell>
          <cell r="H3011">
            <v>0</v>
          </cell>
          <cell r="O3011">
            <v>350000</v>
          </cell>
        </row>
        <row r="3012">
          <cell r="A3012">
            <v>45716</v>
          </cell>
          <cell r="C3012" t="str">
            <v>LONGO S.A.S</v>
          </cell>
          <cell r="F3012">
            <v>45700.382719907408</v>
          </cell>
          <cell r="G3012">
            <v>45715.382719907408</v>
          </cell>
          <cell r="H3012">
            <v>2</v>
          </cell>
          <cell r="O3012">
            <v>3187832.5081000002</v>
          </cell>
        </row>
        <row r="3013">
          <cell r="A3013">
            <v>45716</v>
          </cell>
          <cell r="C3013" t="str">
            <v>A MANO SAS</v>
          </cell>
          <cell r="F3013">
            <v>45713.321134259262</v>
          </cell>
          <cell r="G3013">
            <v>45721.321134259262</v>
          </cell>
          <cell r="H3013">
            <v>-4</v>
          </cell>
          <cell r="O3013">
            <v>287500</v>
          </cell>
        </row>
        <row r="3014">
          <cell r="A3014">
            <v>45716</v>
          </cell>
          <cell r="C3014" t="str">
            <v>XICO SAS</v>
          </cell>
          <cell r="F3014">
            <v>45694.380115740743</v>
          </cell>
          <cell r="G3014">
            <v>45724.380115740743</v>
          </cell>
          <cell r="H3014">
            <v>-7</v>
          </cell>
          <cell r="O3014">
            <v>1752409</v>
          </cell>
        </row>
        <row r="3015">
          <cell r="A3015">
            <v>45716</v>
          </cell>
          <cell r="C3015" t="str">
            <v>COMERCIALIZADORA DE DESPOJOS CARNICOS DE COLOMBIA S.A.S</v>
          </cell>
          <cell r="F3015">
            <v>45701.582430555558</v>
          </cell>
          <cell r="G3015">
            <v>45731.582430555558</v>
          </cell>
          <cell r="H3015">
            <v>-14</v>
          </cell>
          <cell r="O3015">
            <v>52997</v>
          </cell>
        </row>
        <row r="3016">
          <cell r="A3016">
            <v>45716</v>
          </cell>
          <cell r="C3016" t="str">
            <v>COMERCIALIZADORA DE DESPOJOS CARNICOS DE COLOMBIA S.A.S</v>
          </cell>
          <cell r="F3016">
            <v>45702.421759259261</v>
          </cell>
          <cell r="G3016">
            <v>45732.421759259261</v>
          </cell>
          <cell r="H3016">
            <v>-15</v>
          </cell>
          <cell r="O3016">
            <v>11920</v>
          </cell>
        </row>
        <row r="3017">
          <cell r="A3017">
            <v>45716</v>
          </cell>
          <cell r="C3017" t="str">
            <v>COMERCIALIZADORA DE DESPOJOS CARNICOS DE COLOMBIA S.A.S</v>
          </cell>
          <cell r="F3017">
            <v>45703.523379629631</v>
          </cell>
          <cell r="G3017">
            <v>45733.523379629631</v>
          </cell>
          <cell r="H3017">
            <v>-16</v>
          </cell>
          <cell r="O3017">
            <v>24160</v>
          </cell>
        </row>
        <row r="3018">
          <cell r="A3018">
            <v>45716</v>
          </cell>
          <cell r="C3018" t="str">
            <v>COMERCIALIZADORA DE DESPOJOS CARNICOS DE COLOMBIA S.A.S</v>
          </cell>
          <cell r="F3018">
            <v>45705.443182870367</v>
          </cell>
          <cell r="G3018">
            <v>45735.443182870367</v>
          </cell>
          <cell r="H3018">
            <v>-18</v>
          </cell>
          <cell r="O3018">
            <v>19350</v>
          </cell>
        </row>
        <row r="3019">
          <cell r="A3019">
            <v>45716</v>
          </cell>
          <cell r="C3019" t="str">
            <v>COMERCIALIZADORA DE DESPOJOS CARNICOS DE COLOMBIA S.A.S</v>
          </cell>
          <cell r="F3019">
            <v>45705.582384259258</v>
          </cell>
          <cell r="G3019">
            <v>45735.582384259258</v>
          </cell>
          <cell r="H3019">
            <v>-18</v>
          </cell>
          <cell r="O3019">
            <v>34200</v>
          </cell>
        </row>
        <row r="3020">
          <cell r="A3020">
            <v>45716</v>
          </cell>
          <cell r="C3020" t="str">
            <v>COMERCIALIZADORA DE DESPOJOS CARNICOS DE COLOMBIA S.A.S</v>
          </cell>
          <cell r="F3020">
            <v>45707.516273148147</v>
          </cell>
          <cell r="G3020">
            <v>45737.516273148147</v>
          </cell>
          <cell r="H3020">
            <v>-20</v>
          </cell>
          <cell r="O3020">
            <v>18110</v>
          </cell>
        </row>
        <row r="3021">
          <cell r="A3021">
            <v>45716</v>
          </cell>
          <cell r="C3021" t="str">
            <v>COMERCIALIZADORA DE DESPOJOS CARNICOS DE COLOMBIA S.A.S</v>
          </cell>
          <cell r="F3021">
            <v>45708.448379629626</v>
          </cell>
          <cell r="G3021">
            <v>45738.448379629626</v>
          </cell>
          <cell r="H3021">
            <v>-21</v>
          </cell>
          <cell r="O3021">
            <v>9720</v>
          </cell>
        </row>
        <row r="3022">
          <cell r="A3022">
            <v>45716</v>
          </cell>
          <cell r="C3022" t="str">
            <v>COMERCIALIZADORA DE DESPOJOS CARNICOS DE COLOMBIA S.A.S</v>
          </cell>
          <cell r="F3022">
            <v>45708.449189814812</v>
          </cell>
          <cell r="G3022">
            <v>45738.449189814812</v>
          </cell>
          <cell r="H3022">
            <v>-21</v>
          </cell>
          <cell r="O3022">
            <v>122234</v>
          </cell>
        </row>
        <row r="3023">
          <cell r="A3023">
            <v>45716</v>
          </cell>
          <cell r="C3023" t="str">
            <v>COMERCIALIZADORA DE DESPOJOS CARNICOS DE COLOMBIA S.A.S</v>
          </cell>
          <cell r="F3023">
            <v>45710.438668981478</v>
          </cell>
          <cell r="G3023">
            <v>45740.438668981478</v>
          </cell>
          <cell r="H3023">
            <v>-23</v>
          </cell>
          <cell r="O3023">
            <v>60000</v>
          </cell>
        </row>
        <row r="3024">
          <cell r="A3024">
            <v>45716</v>
          </cell>
          <cell r="C3024" t="str">
            <v>COMERCIALIZADORA DE DESPOJOS CARNICOS DE COLOMBIA S.A.S</v>
          </cell>
          <cell r="F3024">
            <v>45711.27721064815</v>
          </cell>
          <cell r="G3024">
            <v>45741.27721064815</v>
          </cell>
          <cell r="H3024">
            <v>-24</v>
          </cell>
          <cell r="O3024">
            <v>29170</v>
          </cell>
        </row>
        <row r="3025">
          <cell r="A3025">
            <v>45716</v>
          </cell>
          <cell r="C3025" t="str">
            <v>COMERCIALIZADORA DE DESPOJOS CARNICOS DE COLOMBIA S.A.S</v>
          </cell>
          <cell r="F3025">
            <v>45712.46503472222</v>
          </cell>
          <cell r="G3025">
            <v>45742.46503472222</v>
          </cell>
          <cell r="H3025">
            <v>-25</v>
          </cell>
          <cell r="O3025">
            <v>9937</v>
          </cell>
        </row>
        <row r="3026">
          <cell r="A3026">
            <v>45716</v>
          </cell>
          <cell r="C3026" t="str">
            <v>COMERCIALIZADORA DE DESPOJOS CARNICOS DE COLOMBIA S.A.S</v>
          </cell>
          <cell r="F3026">
            <v>45712.655636574076</v>
          </cell>
          <cell r="G3026">
            <v>45742.655636574076</v>
          </cell>
          <cell r="H3026">
            <v>-25</v>
          </cell>
          <cell r="O3026">
            <v>60000</v>
          </cell>
        </row>
        <row r="3027">
          <cell r="A3027">
            <v>45716</v>
          </cell>
          <cell r="C3027" t="str">
            <v>COMERCIALIZADORA DE DESPOJOS CARNICOS DE COLOMBIA S.A.S</v>
          </cell>
          <cell r="F3027">
            <v>45713.284756944442</v>
          </cell>
          <cell r="G3027">
            <v>45743.284756944442</v>
          </cell>
          <cell r="H3027">
            <v>-26</v>
          </cell>
          <cell r="O3027">
            <v>18320</v>
          </cell>
        </row>
        <row r="3028">
          <cell r="A3028">
            <v>45717</v>
          </cell>
          <cell r="C3028" t="str">
            <v>EL IMPERIO DEL CERDO PREMIUM S.A.S</v>
          </cell>
          <cell r="F3028">
            <v>45715.465300925927</v>
          </cell>
          <cell r="G3028">
            <v>45723.465300925927</v>
          </cell>
          <cell r="H3028">
            <v>-3</v>
          </cell>
          <cell r="O3028">
            <v>1667300</v>
          </cell>
        </row>
        <row r="3029">
          <cell r="A3029">
            <v>45717</v>
          </cell>
          <cell r="C3029" t="str">
            <v>PANTRY FOOD SAS</v>
          </cell>
          <cell r="F3029">
            <v>45717.310624999998</v>
          </cell>
          <cell r="G3029">
            <v>45718.310624999998</v>
          </cell>
          <cell r="H3029">
            <v>2</v>
          </cell>
          <cell r="O3029">
            <v>204000</v>
          </cell>
        </row>
        <row r="3030">
          <cell r="A3030">
            <v>45717</v>
          </cell>
          <cell r="C3030" t="str">
            <v>VENTAS MOSTRADOR</v>
          </cell>
          <cell r="F3030">
            <v>45717</v>
          </cell>
          <cell r="G3030">
            <v>45717</v>
          </cell>
          <cell r="H3030">
            <v>0</v>
          </cell>
          <cell r="O3030">
            <v>1642925</v>
          </cell>
        </row>
        <row r="3031">
          <cell r="A3031">
            <v>45717</v>
          </cell>
          <cell r="C3031" t="str">
            <v>VENTAS MOSTRADOR</v>
          </cell>
          <cell r="F3031">
            <v>45717</v>
          </cell>
          <cell r="G3031">
            <v>45717</v>
          </cell>
          <cell r="H3031">
            <v>0</v>
          </cell>
          <cell r="O3031">
            <v>1232149</v>
          </cell>
        </row>
        <row r="3032">
          <cell r="A3032">
            <v>45717</v>
          </cell>
          <cell r="C3032" t="str">
            <v>VENTAS MOSTRADOR</v>
          </cell>
          <cell r="F3032">
            <v>45717</v>
          </cell>
          <cell r="G3032">
            <v>45717</v>
          </cell>
          <cell r="H3032">
            <v>0</v>
          </cell>
          <cell r="O3032">
            <v>7740</v>
          </cell>
        </row>
        <row r="3033">
          <cell r="A3033">
            <v>45717</v>
          </cell>
          <cell r="C3033" t="str">
            <v>VENTAS MOSTRADOR</v>
          </cell>
          <cell r="F3033">
            <v>45717</v>
          </cell>
          <cell r="G3033">
            <v>45717</v>
          </cell>
          <cell r="H3033">
            <v>0</v>
          </cell>
          <cell r="O3033">
            <v>12000</v>
          </cell>
        </row>
        <row r="3034">
          <cell r="A3034">
            <v>45717</v>
          </cell>
          <cell r="C3034" t="str">
            <v>VENTAS MOSTRADOR</v>
          </cell>
          <cell r="F3034">
            <v>45717</v>
          </cell>
          <cell r="G3034">
            <v>45717</v>
          </cell>
          <cell r="H3034">
            <v>0</v>
          </cell>
          <cell r="O3034">
            <v>18678</v>
          </cell>
        </row>
        <row r="3035">
          <cell r="A3035">
            <v>45717</v>
          </cell>
          <cell r="C3035" t="str">
            <v>VENTAS MOSTRADOR</v>
          </cell>
          <cell r="F3035">
            <v>45717</v>
          </cell>
          <cell r="G3035">
            <v>45717</v>
          </cell>
          <cell r="H3035">
            <v>0</v>
          </cell>
          <cell r="O3035">
            <v>19500</v>
          </cell>
        </row>
        <row r="3036">
          <cell r="A3036">
            <v>45717</v>
          </cell>
          <cell r="C3036" t="str">
            <v>VENTAS MOSTRADOR</v>
          </cell>
          <cell r="F3036">
            <v>45717</v>
          </cell>
          <cell r="G3036">
            <v>45717</v>
          </cell>
          <cell r="H3036">
            <v>0</v>
          </cell>
          <cell r="O3036">
            <v>21455</v>
          </cell>
        </row>
        <row r="3037">
          <cell r="A3037">
            <v>45717</v>
          </cell>
          <cell r="C3037" t="str">
            <v>VENTAS MOSTRADOR</v>
          </cell>
          <cell r="F3037">
            <v>45717</v>
          </cell>
          <cell r="G3037">
            <v>45717</v>
          </cell>
          <cell r="H3037">
            <v>0</v>
          </cell>
          <cell r="O3037">
            <v>23640</v>
          </cell>
        </row>
        <row r="3038">
          <cell r="A3038">
            <v>45717</v>
          </cell>
          <cell r="C3038" t="str">
            <v>VENTAS MOSTRADOR</v>
          </cell>
          <cell r="F3038">
            <v>45717</v>
          </cell>
          <cell r="G3038">
            <v>45717</v>
          </cell>
          <cell r="H3038">
            <v>0</v>
          </cell>
          <cell r="O3038">
            <v>24000</v>
          </cell>
        </row>
        <row r="3039">
          <cell r="A3039">
            <v>45717</v>
          </cell>
          <cell r="C3039" t="str">
            <v>VENTAS MOSTRADOR</v>
          </cell>
          <cell r="F3039">
            <v>45717</v>
          </cell>
          <cell r="G3039">
            <v>45717</v>
          </cell>
          <cell r="H3039">
            <v>0</v>
          </cell>
          <cell r="O3039">
            <v>24240</v>
          </cell>
        </row>
        <row r="3040">
          <cell r="A3040">
            <v>45717</v>
          </cell>
          <cell r="C3040" t="str">
            <v>VENTAS MOSTRADOR</v>
          </cell>
          <cell r="F3040">
            <v>45717</v>
          </cell>
          <cell r="G3040">
            <v>45717</v>
          </cell>
          <cell r="H3040">
            <v>0</v>
          </cell>
          <cell r="O3040">
            <v>25000</v>
          </cell>
        </row>
        <row r="3041">
          <cell r="A3041">
            <v>45717</v>
          </cell>
          <cell r="C3041" t="str">
            <v>VENTAS MOSTRADOR</v>
          </cell>
          <cell r="F3041">
            <v>45717</v>
          </cell>
          <cell r="G3041">
            <v>45717</v>
          </cell>
          <cell r="H3041">
            <v>0</v>
          </cell>
          <cell r="O3041">
            <v>27755</v>
          </cell>
        </row>
        <row r="3042">
          <cell r="A3042">
            <v>45717</v>
          </cell>
          <cell r="C3042" t="str">
            <v>VENTAS MOSTRADOR</v>
          </cell>
          <cell r="F3042">
            <v>45717</v>
          </cell>
          <cell r="G3042">
            <v>45717</v>
          </cell>
          <cell r="H3042">
            <v>0</v>
          </cell>
          <cell r="O3042">
            <v>30244</v>
          </cell>
        </row>
        <row r="3043">
          <cell r="A3043">
            <v>45717</v>
          </cell>
          <cell r="C3043" t="str">
            <v>VENTAS MOSTRADOR</v>
          </cell>
          <cell r="F3043">
            <v>45717</v>
          </cell>
          <cell r="G3043">
            <v>45717</v>
          </cell>
          <cell r="H3043">
            <v>0</v>
          </cell>
          <cell r="O3043">
            <v>37296</v>
          </cell>
        </row>
        <row r="3044">
          <cell r="A3044">
            <v>45717</v>
          </cell>
          <cell r="C3044" t="str">
            <v>VENTAS MOSTRADOR</v>
          </cell>
          <cell r="F3044">
            <v>45717</v>
          </cell>
          <cell r="G3044">
            <v>45717</v>
          </cell>
          <cell r="H3044">
            <v>0</v>
          </cell>
          <cell r="O3044">
            <v>41942</v>
          </cell>
        </row>
        <row r="3045">
          <cell r="A3045">
            <v>45717</v>
          </cell>
          <cell r="C3045" t="str">
            <v>VENTAS MOSTRADOR</v>
          </cell>
          <cell r="F3045">
            <v>45717</v>
          </cell>
          <cell r="G3045">
            <v>45717</v>
          </cell>
          <cell r="H3045">
            <v>0</v>
          </cell>
          <cell r="O3045">
            <v>45336</v>
          </cell>
        </row>
        <row r="3046">
          <cell r="A3046">
            <v>45717</v>
          </cell>
          <cell r="C3046" t="str">
            <v>VENTAS MOSTRADOR</v>
          </cell>
          <cell r="F3046">
            <v>45717</v>
          </cell>
          <cell r="G3046">
            <v>45717</v>
          </cell>
          <cell r="H3046">
            <v>0</v>
          </cell>
          <cell r="O3046">
            <v>45436</v>
          </cell>
        </row>
        <row r="3047">
          <cell r="A3047">
            <v>45717</v>
          </cell>
          <cell r="C3047" t="str">
            <v>VENTAS MOSTRADOR</v>
          </cell>
          <cell r="F3047">
            <v>45717</v>
          </cell>
          <cell r="G3047">
            <v>45717</v>
          </cell>
          <cell r="H3047">
            <v>0</v>
          </cell>
          <cell r="O3047">
            <v>46440</v>
          </cell>
        </row>
        <row r="3048">
          <cell r="A3048">
            <v>45717</v>
          </cell>
          <cell r="C3048" t="str">
            <v>VENTAS MOSTRADOR</v>
          </cell>
          <cell r="F3048">
            <v>45717</v>
          </cell>
          <cell r="G3048">
            <v>45717</v>
          </cell>
          <cell r="H3048">
            <v>0</v>
          </cell>
          <cell r="O3048">
            <v>53772</v>
          </cell>
        </row>
        <row r="3049">
          <cell r="A3049">
            <v>45717</v>
          </cell>
          <cell r="C3049" t="str">
            <v>VENTAS MOSTRADOR</v>
          </cell>
          <cell r="F3049">
            <v>45717</v>
          </cell>
          <cell r="G3049">
            <v>45717</v>
          </cell>
          <cell r="H3049">
            <v>0</v>
          </cell>
          <cell r="O3049">
            <v>55804</v>
          </cell>
        </row>
        <row r="3050">
          <cell r="A3050">
            <v>45717</v>
          </cell>
          <cell r="C3050" t="str">
            <v>VENTAS MOSTRADOR</v>
          </cell>
          <cell r="F3050">
            <v>45713.271180555559</v>
          </cell>
          <cell r="G3050">
            <v>45721.271180555559</v>
          </cell>
          <cell r="H3050">
            <v>-1</v>
          </cell>
          <cell r="O3050">
            <v>0</v>
          </cell>
        </row>
        <row r="3051">
          <cell r="A3051">
            <v>45717</v>
          </cell>
          <cell r="C3051" t="str">
            <v>VENTAS MOSTRADOR</v>
          </cell>
          <cell r="F3051">
            <v>45717</v>
          </cell>
          <cell r="G3051">
            <v>45717</v>
          </cell>
          <cell r="H3051">
            <v>0</v>
          </cell>
          <cell r="O3051">
            <v>63856</v>
          </cell>
        </row>
        <row r="3052">
          <cell r="A3052">
            <v>45717</v>
          </cell>
          <cell r="C3052" t="str">
            <v>VENTAS MOSTRADOR</v>
          </cell>
          <cell r="F3052">
            <v>45717</v>
          </cell>
          <cell r="G3052">
            <v>45717</v>
          </cell>
          <cell r="H3052">
            <v>0</v>
          </cell>
          <cell r="O3052">
            <v>70060</v>
          </cell>
        </row>
        <row r="3053">
          <cell r="A3053">
            <v>45717</v>
          </cell>
          <cell r="C3053" t="str">
            <v>VENTAS MOSTRADOR</v>
          </cell>
          <cell r="F3053">
            <v>45717</v>
          </cell>
          <cell r="G3053">
            <v>45717</v>
          </cell>
          <cell r="H3053">
            <v>0</v>
          </cell>
          <cell r="O3053">
            <v>73144</v>
          </cell>
        </row>
        <row r="3054">
          <cell r="A3054">
            <v>45717</v>
          </cell>
          <cell r="C3054" t="str">
            <v>VENTAS MOSTRADOR</v>
          </cell>
          <cell r="F3054">
            <v>45717</v>
          </cell>
          <cell r="G3054">
            <v>45717</v>
          </cell>
          <cell r="H3054">
            <v>0</v>
          </cell>
          <cell r="O3054">
            <v>75812</v>
          </cell>
        </row>
        <row r="3055">
          <cell r="A3055">
            <v>45717</v>
          </cell>
          <cell r="C3055" t="str">
            <v>VENTAS MOSTRADOR</v>
          </cell>
          <cell r="F3055">
            <v>45717</v>
          </cell>
          <cell r="G3055">
            <v>45717</v>
          </cell>
          <cell r="H3055">
            <v>0</v>
          </cell>
          <cell r="O3055">
            <v>82128</v>
          </cell>
        </row>
        <row r="3056">
          <cell r="A3056">
            <v>45717</v>
          </cell>
          <cell r="C3056" t="str">
            <v>VENTAS MOSTRADOR</v>
          </cell>
          <cell r="F3056">
            <v>45717</v>
          </cell>
          <cell r="G3056">
            <v>45717</v>
          </cell>
          <cell r="H3056">
            <v>0</v>
          </cell>
          <cell r="O3056">
            <v>90514</v>
          </cell>
        </row>
        <row r="3057">
          <cell r="A3057">
            <v>45717</v>
          </cell>
          <cell r="C3057" t="str">
            <v>VENTAS MOSTRADOR</v>
          </cell>
          <cell r="F3057">
            <v>45717</v>
          </cell>
          <cell r="G3057">
            <v>45717</v>
          </cell>
          <cell r="H3057">
            <v>0</v>
          </cell>
          <cell r="O3057">
            <v>94560</v>
          </cell>
        </row>
        <row r="3058">
          <cell r="A3058">
            <v>45717</v>
          </cell>
          <cell r="C3058" t="str">
            <v>VENTAS MOSTRADOR</v>
          </cell>
          <cell r="F3058">
            <v>45717</v>
          </cell>
          <cell r="G3058">
            <v>45717</v>
          </cell>
          <cell r="H3058">
            <v>0</v>
          </cell>
          <cell r="O3058">
            <v>96952</v>
          </cell>
        </row>
        <row r="3059">
          <cell r="A3059">
            <v>45717</v>
          </cell>
          <cell r="C3059" t="str">
            <v>VENTAS MOSTRADOR</v>
          </cell>
          <cell r="F3059">
            <v>45717</v>
          </cell>
          <cell r="G3059">
            <v>45717</v>
          </cell>
          <cell r="H3059">
            <v>0</v>
          </cell>
          <cell r="O3059">
            <v>121048</v>
          </cell>
        </row>
        <row r="3060">
          <cell r="A3060">
            <v>45717</v>
          </cell>
          <cell r="C3060" t="str">
            <v>VENTAS MOSTRADOR</v>
          </cell>
          <cell r="F3060">
            <v>45717</v>
          </cell>
          <cell r="G3060">
            <v>45717</v>
          </cell>
          <cell r="H3060">
            <v>0</v>
          </cell>
          <cell r="O3060">
            <v>124697</v>
          </cell>
        </row>
        <row r="3061">
          <cell r="A3061">
            <v>45717</v>
          </cell>
          <cell r="C3061" t="str">
            <v>VENTAS MOSTRADOR</v>
          </cell>
          <cell r="F3061">
            <v>45717</v>
          </cell>
          <cell r="G3061">
            <v>45717</v>
          </cell>
          <cell r="H3061">
            <v>0</v>
          </cell>
          <cell r="O3061">
            <v>128096</v>
          </cell>
        </row>
        <row r="3062">
          <cell r="A3062">
            <v>45717</v>
          </cell>
          <cell r="C3062" t="str">
            <v>VENTAS MOSTRADOR</v>
          </cell>
          <cell r="F3062">
            <v>45717</v>
          </cell>
          <cell r="G3062">
            <v>45717</v>
          </cell>
          <cell r="H3062">
            <v>0</v>
          </cell>
          <cell r="O3062">
            <v>151992</v>
          </cell>
        </row>
        <row r="3063">
          <cell r="A3063">
            <v>45717</v>
          </cell>
          <cell r="C3063" t="str">
            <v>VENTAS MOSTRADOR</v>
          </cell>
          <cell r="F3063">
            <v>45717</v>
          </cell>
          <cell r="G3063">
            <v>45717</v>
          </cell>
          <cell r="H3063">
            <v>0</v>
          </cell>
          <cell r="O3063">
            <v>182332</v>
          </cell>
        </row>
        <row r="3064">
          <cell r="A3064">
            <v>45717</v>
          </cell>
          <cell r="C3064" t="str">
            <v>VENTAS MOSTRADOR</v>
          </cell>
          <cell r="F3064">
            <v>45717</v>
          </cell>
          <cell r="G3064">
            <v>45717</v>
          </cell>
          <cell r="H3064">
            <v>0</v>
          </cell>
          <cell r="O3064">
            <v>212750</v>
          </cell>
        </row>
        <row r="3065">
          <cell r="A3065">
            <v>45717</v>
          </cell>
          <cell r="C3065" t="str">
            <v>VENTAS MOSTRADOR</v>
          </cell>
          <cell r="F3065">
            <v>45717</v>
          </cell>
          <cell r="G3065">
            <v>45717</v>
          </cell>
          <cell r="H3065">
            <v>0</v>
          </cell>
          <cell r="O3065">
            <v>322150</v>
          </cell>
        </row>
        <row r="3066">
          <cell r="A3066">
            <v>45717</v>
          </cell>
          <cell r="C3066" t="str">
            <v>VENTAS MOSTRADOR</v>
          </cell>
          <cell r="F3066">
            <v>45717</v>
          </cell>
          <cell r="G3066">
            <v>45717</v>
          </cell>
          <cell r="H3066">
            <v>0</v>
          </cell>
          <cell r="O3066">
            <v>340400</v>
          </cell>
        </row>
        <row r="3067">
          <cell r="A3067">
            <v>45717</v>
          </cell>
          <cell r="C3067" t="str">
            <v>VENTAS MOSTRADOR</v>
          </cell>
          <cell r="F3067">
            <v>45717</v>
          </cell>
          <cell r="G3067">
            <v>45717</v>
          </cell>
          <cell r="H3067">
            <v>0</v>
          </cell>
          <cell r="O3067">
            <v>425500</v>
          </cell>
        </row>
        <row r="3068">
          <cell r="A3068">
            <v>45717</v>
          </cell>
          <cell r="C3068" t="str">
            <v>VENTAS MOSTRADOR</v>
          </cell>
          <cell r="F3068">
            <v>45717</v>
          </cell>
          <cell r="G3068">
            <v>45717</v>
          </cell>
          <cell r="H3068">
            <v>0</v>
          </cell>
          <cell r="O3068">
            <v>425500</v>
          </cell>
        </row>
        <row r="3069">
          <cell r="A3069">
            <v>45717</v>
          </cell>
          <cell r="C3069" t="str">
            <v>VENTAS MOSTRADOR</v>
          </cell>
          <cell r="F3069">
            <v>45717</v>
          </cell>
          <cell r="G3069">
            <v>45717</v>
          </cell>
          <cell r="H3069">
            <v>0</v>
          </cell>
          <cell r="O3069">
            <v>851000</v>
          </cell>
        </row>
        <row r="3070">
          <cell r="A3070">
            <v>45717</v>
          </cell>
          <cell r="C3070" t="str">
            <v>EL IMPERIO DEL CERDO PREMIUM S.A.S</v>
          </cell>
          <cell r="F3070">
            <v>45715.465300925927</v>
          </cell>
          <cell r="G3070">
            <v>45723.465300925927</v>
          </cell>
          <cell r="H3070">
            <v>-3</v>
          </cell>
          <cell r="O3070">
            <v>4050000</v>
          </cell>
        </row>
        <row r="3071">
          <cell r="A3071">
            <v>45717</v>
          </cell>
          <cell r="C3071" t="str">
            <v>ALIMENTOS BRIKO SAS</v>
          </cell>
          <cell r="F3071">
            <v>45716.330717592595</v>
          </cell>
          <cell r="G3071">
            <v>45717.314652777779</v>
          </cell>
          <cell r="H3071">
            <v>3</v>
          </cell>
          <cell r="O3071">
            <v>1006875</v>
          </cell>
        </row>
        <row r="3072">
          <cell r="A3072">
            <v>45717</v>
          </cell>
          <cell r="C3072" t="str">
            <v>NESTOR ABEL NOREÑA URREA</v>
          </cell>
          <cell r="F3072">
            <v>45717.408888888887</v>
          </cell>
          <cell r="G3072">
            <v>45718.408888888887</v>
          </cell>
          <cell r="H3072">
            <v>2</v>
          </cell>
          <cell r="O3072">
            <v>700000</v>
          </cell>
        </row>
        <row r="3073">
          <cell r="A3073">
            <v>45717</v>
          </cell>
          <cell r="C3073" t="str">
            <v>VENTAS MOSTRADOR</v>
          </cell>
          <cell r="F3073">
            <v>45717</v>
          </cell>
          <cell r="G3073">
            <v>45717</v>
          </cell>
          <cell r="H3073">
            <v>0</v>
          </cell>
          <cell r="O3073">
            <v>212750</v>
          </cell>
        </row>
        <row r="3074">
          <cell r="A3074">
            <v>45718</v>
          </cell>
          <cell r="C3074" t="str">
            <v>THE NEXT SHOT S.A.S</v>
          </cell>
          <cell r="F3074">
            <v>45713.311354166668</v>
          </cell>
          <cell r="G3074">
            <v>45714.311203703706</v>
          </cell>
          <cell r="H3074">
            <v>6</v>
          </cell>
          <cell r="O3074">
            <v>314600</v>
          </cell>
        </row>
        <row r="3075">
          <cell r="A3075">
            <v>45718</v>
          </cell>
          <cell r="C3075" t="str">
            <v>VENTAS MOSTRADOR</v>
          </cell>
          <cell r="F3075">
            <v>45718</v>
          </cell>
          <cell r="G3075">
            <v>45718</v>
          </cell>
          <cell r="H3075">
            <v>0</v>
          </cell>
          <cell r="O3075">
            <v>1983139</v>
          </cell>
        </row>
        <row r="3076">
          <cell r="A3076">
            <v>45718</v>
          </cell>
          <cell r="C3076" t="str">
            <v>VENTAS MOSTRADOR</v>
          </cell>
          <cell r="F3076">
            <v>45718</v>
          </cell>
          <cell r="G3076">
            <v>45718</v>
          </cell>
          <cell r="H3076">
            <v>0</v>
          </cell>
          <cell r="O3076">
            <v>2714499</v>
          </cell>
        </row>
        <row r="3077">
          <cell r="A3077">
            <v>45718</v>
          </cell>
          <cell r="C3077" t="str">
            <v>VENTAS MOSTRADOR</v>
          </cell>
          <cell r="F3077">
            <v>45718</v>
          </cell>
          <cell r="G3077">
            <v>45718</v>
          </cell>
          <cell r="H3077">
            <v>0</v>
          </cell>
          <cell r="O3077">
            <v>10700</v>
          </cell>
        </row>
        <row r="3078">
          <cell r="A3078">
            <v>45718</v>
          </cell>
          <cell r="C3078" t="str">
            <v>VENTAS MOSTRADOR</v>
          </cell>
          <cell r="F3078">
            <v>45718</v>
          </cell>
          <cell r="G3078">
            <v>45718</v>
          </cell>
          <cell r="H3078">
            <v>0</v>
          </cell>
          <cell r="O3078">
            <v>12000</v>
          </cell>
        </row>
        <row r="3079">
          <cell r="A3079">
            <v>45718</v>
          </cell>
          <cell r="C3079" t="str">
            <v>VENTAS MOSTRADOR</v>
          </cell>
          <cell r="F3079">
            <v>45718</v>
          </cell>
          <cell r="G3079">
            <v>45718</v>
          </cell>
          <cell r="H3079">
            <v>0</v>
          </cell>
          <cell r="O3079">
            <v>18070</v>
          </cell>
        </row>
        <row r="3080">
          <cell r="A3080">
            <v>45718</v>
          </cell>
          <cell r="C3080" t="str">
            <v>VENTAS MOSTRADOR</v>
          </cell>
          <cell r="F3080">
            <v>45718</v>
          </cell>
          <cell r="G3080">
            <v>45718</v>
          </cell>
          <cell r="H3080">
            <v>0</v>
          </cell>
          <cell r="O3080">
            <v>19500</v>
          </cell>
        </row>
        <row r="3081">
          <cell r="A3081">
            <v>45718</v>
          </cell>
          <cell r="C3081" t="str">
            <v>VENTAS MOSTRADOR</v>
          </cell>
          <cell r="F3081">
            <v>45718</v>
          </cell>
          <cell r="G3081">
            <v>45718</v>
          </cell>
          <cell r="H3081">
            <v>0</v>
          </cell>
          <cell r="O3081">
            <v>27200</v>
          </cell>
        </row>
        <row r="3082">
          <cell r="A3082">
            <v>45718</v>
          </cell>
          <cell r="C3082" t="str">
            <v>VENTAS MOSTRADOR</v>
          </cell>
          <cell r="F3082">
            <v>45718</v>
          </cell>
          <cell r="G3082">
            <v>45718</v>
          </cell>
          <cell r="H3082">
            <v>0</v>
          </cell>
          <cell r="O3082">
            <v>29020</v>
          </cell>
        </row>
        <row r="3083">
          <cell r="A3083">
            <v>45718</v>
          </cell>
          <cell r="C3083" t="str">
            <v>VENTAS MOSTRADOR</v>
          </cell>
          <cell r="F3083">
            <v>45718</v>
          </cell>
          <cell r="G3083">
            <v>45718</v>
          </cell>
          <cell r="H3083">
            <v>0</v>
          </cell>
          <cell r="O3083">
            <v>37680</v>
          </cell>
        </row>
        <row r="3084">
          <cell r="A3084">
            <v>45718</v>
          </cell>
          <cell r="C3084" t="str">
            <v>VENTAS MOSTRADOR</v>
          </cell>
          <cell r="F3084">
            <v>45718</v>
          </cell>
          <cell r="G3084">
            <v>45718</v>
          </cell>
          <cell r="H3084">
            <v>0</v>
          </cell>
          <cell r="O3084">
            <v>39475</v>
          </cell>
        </row>
        <row r="3085">
          <cell r="A3085">
            <v>45718</v>
          </cell>
          <cell r="C3085" t="str">
            <v>VENTAS MOSTRADOR</v>
          </cell>
          <cell r="F3085">
            <v>45718</v>
          </cell>
          <cell r="G3085">
            <v>45718</v>
          </cell>
          <cell r="H3085">
            <v>0</v>
          </cell>
          <cell r="O3085">
            <v>40255</v>
          </cell>
        </row>
        <row r="3086">
          <cell r="A3086">
            <v>45718</v>
          </cell>
          <cell r="C3086" t="str">
            <v>VENTAS MOSTRADOR</v>
          </cell>
          <cell r="F3086">
            <v>45718</v>
          </cell>
          <cell r="G3086">
            <v>45718</v>
          </cell>
          <cell r="H3086">
            <v>0</v>
          </cell>
          <cell r="O3086">
            <v>41704</v>
          </cell>
        </row>
        <row r="3087">
          <cell r="A3087">
            <v>45718</v>
          </cell>
          <cell r="C3087" t="str">
            <v>VENTAS MOSTRADOR</v>
          </cell>
          <cell r="F3087">
            <v>45718</v>
          </cell>
          <cell r="G3087">
            <v>45718</v>
          </cell>
          <cell r="H3087">
            <v>0</v>
          </cell>
          <cell r="O3087">
            <v>46212</v>
          </cell>
        </row>
        <row r="3088">
          <cell r="A3088">
            <v>45718</v>
          </cell>
          <cell r="C3088" t="str">
            <v>VENTAS MOSTRADOR</v>
          </cell>
          <cell r="F3088">
            <v>45718</v>
          </cell>
          <cell r="G3088">
            <v>45718</v>
          </cell>
          <cell r="H3088">
            <v>0</v>
          </cell>
          <cell r="O3088">
            <v>50356</v>
          </cell>
        </row>
        <row r="3089">
          <cell r="A3089">
            <v>45718</v>
          </cell>
          <cell r="C3089" t="str">
            <v>VENTAS MOSTRADOR</v>
          </cell>
          <cell r="F3089">
            <v>45718</v>
          </cell>
          <cell r="G3089">
            <v>45718</v>
          </cell>
          <cell r="H3089">
            <v>0</v>
          </cell>
          <cell r="O3089">
            <v>73420</v>
          </cell>
        </row>
        <row r="3090">
          <cell r="A3090">
            <v>45718</v>
          </cell>
          <cell r="C3090" t="str">
            <v>VENTAS MOSTRADOR</v>
          </cell>
          <cell r="F3090">
            <v>45718</v>
          </cell>
          <cell r="G3090">
            <v>45718</v>
          </cell>
          <cell r="H3090">
            <v>0</v>
          </cell>
          <cell r="O3090">
            <v>88298</v>
          </cell>
        </row>
        <row r="3091">
          <cell r="A3091">
            <v>45718</v>
          </cell>
          <cell r="C3091" t="str">
            <v>VENTAS MOSTRADOR</v>
          </cell>
          <cell r="F3091">
            <v>45718</v>
          </cell>
          <cell r="G3091">
            <v>45718</v>
          </cell>
          <cell r="H3091">
            <v>0</v>
          </cell>
          <cell r="O3091">
            <v>100000</v>
          </cell>
        </row>
        <row r="3092">
          <cell r="A3092">
            <v>45718</v>
          </cell>
          <cell r="C3092" t="str">
            <v>VENTAS MOSTRADOR</v>
          </cell>
          <cell r="F3092">
            <v>45718</v>
          </cell>
          <cell r="G3092">
            <v>45718</v>
          </cell>
          <cell r="H3092">
            <v>0</v>
          </cell>
          <cell r="O3092">
            <v>110320</v>
          </cell>
        </row>
        <row r="3093">
          <cell r="A3093">
            <v>45718</v>
          </cell>
          <cell r="C3093" t="str">
            <v>VENTAS MOSTRADOR</v>
          </cell>
          <cell r="F3093">
            <v>45718</v>
          </cell>
          <cell r="G3093">
            <v>45718</v>
          </cell>
          <cell r="H3093">
            <v>0</v>
          </cell>
          <cell r="O3093">
            <v>162400</v>
          </cell>
        </row>
        <row r="3094">
          <cell r="A3094">
            <v>45718</v>
          </cell>
          <cell r="C3094" t="str">
            <v>VENTAS MOSTRADOR</v>
          </cell>
          <cell r="F3094">
            <v>45718</v>
          </cell>
          <cell r="G3094">
            <v>45718</v>
          </cell>
          <cell r="H3094">
            <v>0</v>
          </cell>
          <cell r="O3094">
            <v>212750</v>
          </cell>
        </row>
        <row r="3095">
          <cell r="A3095">
            <v>45718</v>
          </cell>
          <cell r="C3095" t="str">
            <v>VENTAS MOSTRADOR</v>
          </cell>
          <cell r="F3095">
            <v>45718</v>
          </cell>
          <cell r="G3095">
            <v>45718</v>
          </cell>
          <cell r="H3095">
            <v>0</v>
          </cell>
          <cell r="O3095">
            <v>255300</v>
          </cell>
        </row>
        <row r="3096">
          <cell r="A3096">
            <v>45718</v>
          </cell>
          <cell r="C3096" t="str">
            <v>VENTAS MOSTRADOR</v>
          </cell>
          <cell r="F3096">
            <v>45718</v>
          </cell>
          <cell r="G3096">
            <v>45718</v>
          </cell>
          <cell r="H3096">
            <v>0</v>
          </cell>
          <cell r="O3096">
            <v>297850</v>
          </cell>
        </row>
        <row r="3097">
          <cell r="A3097">
            <v>45718</v>
          </cell>
          <cell r="C3097" t="str">
            <v>VENTAS MOSTRADOR</v>
          </cell>
          <cell r="F3097">
            <v>45718</v>
          </cell>
          <cell r="G3097">
            <v>45718</v>
          </cell>
          <cell r="H3097">
            <v>0</v>
          </cell>
          <cell r="O3097">
            <v>425500</v>
          </cell>
        </row>
        <row r="3098">
          <cell r="A3098">
            <v>45719</v>
          </cell>
          <cell r="C3098" t="str">
            <v>PAULA JINNET ARDILA GOMEZ</v>
          </cell>
          <cell r="F3098">
            <v>45719.391527777778</v>
          </cell>
          <cell r="G3098">
            <v>45720.388831018521</v>
          </cell>
          <cell r="H3098">
            <v>1</v>
          </cell>
          <cell r="O3098">
            <v>431500</v>
          </cell>
        </row>
        <row r="3099">
          <cell r="A3099">
            <v>45719</v>
          </cell>
          <cell r="C3099" t="str">
            <v>NESTOR ABEL NOREÑA URREA</v>
          </cell>
          <cell r="F3099">
            <v>45719.382523148146</v>
          </cell>
          <cell r="G3099">
            <v>45720.382523148146</v>
          </cell>
          <cell r="H3099">
            <v>0</v>
          </cell>
          <cell r="O3099">
            <v>93800</v>
          </cell>
        </row>
        <row r="3100">
          <cell r="A3100">
            <v>45719</v>
          </cell>
          <cell r="C3100" t="str">
            <v>NESTOR ABEL NOREÑA URREA</v>
          </cell>
          <cell r="F3100">
            <v>45719.382523148146</v>
          </cell>
          <cell r="G3100">
            <v>45720.382523148146</v>
          </cell>
          <cell r="H3100">
            <v>0</v>
          </cell>
          <cell r="O3100">
            <v>3500000</v>
          </cell>
        </row>
        <row r="3101">
          <cell r="A3101">
            <v>45719</v>
          </cell>
          <cell r="C3101" t="str">
            <v>MINI MAL LTDA</v>
          </cell>
          <cell r="F3101">
            <v>45714.281585648147</v>
          </cell>
          <cell r="G3101">
            <v>45715.280810185184</v>
          </cell>
          <cell r="H3101">
            <v>5</v>
          </cell>
          <cell r="O3101">
            <v>471800</v>
          </cell>
        </row>
        <row r="3102">
          <cell r="A3102">
            <v>45719</v>
          </cell>
          <cell r="C3102" t="str">
            <v>MOYSER SAS</v>
          </cell>
          <cell r="F3102">
            <v>45719.29414351852</v>
          </cell>
          <cell r="G3102">
            <v>45720.29414351852</v>
          </cell>
          <cell r="H3102">
            <v>0</v>
          </cell>
          <cell r="O3102">
            <v>2162800</v>
          </cell>
        </row>
        <row r="3103">
          <cell r="A3103">
            <v>45719</v>
          </cell>
          <cell r="C3103" t="str">
            <v>PANTRY FOOD SAS</v>
          </cell>
          <cell r="F3103">
            <v>45719.311909722222</v>
          </cell>
          <cell r="G3103">
            <v>45720.311909722222</v>
          </cell>
          <cell r="H3103">
            <v>0</v>
          </cell>
          <cell r="O3103">
            <v>229500</v>
          </cell>
        </row>
        <row r="3104">
          <cell r="A3104">
            <v>45719</v>
          </cell>
          <cell r="C3104" t="str">
            <v>LE CABRERA SOCIEDAD POR ACCIONES SIMPLIFICADA</v>
          </cell>
          <cell r="F3104">
            <v>45703.361180555556</v>
          </cell>
          <cell r="G3104">
            <v>45718.361180555556</v>
          </cell>
          <cell r="H3104">
            <v>2</v>
          </cell>
          <cell r="O3104">
            <v>5519653.6359999999</v>
          </cell>
        </row>
        <row r="3105">
          <cell r="A3105">
            <v>45719</v>
          </cell>
          <cell r="C3105" t="str">
            <v>LE CABRERA SOCIEDAD POR ACCIONES SIMPLIFICADA</v>
          </cell>
          <cell r="F3105">
            <v>45707.283032407409</v>
          </cell>
          <cell r="G3105">
            <v>45722.283032407409</v>
          </cell>
          <cell r="H3105">
            <v>-2</v>
          </cell>
          <cell r="O3105">
            <v>1327680.5519999999</v>
          </cell>
        </row>
        <row r="3106">
          <cell r="A3106">
            <v>45719</v>
          </cell>
          <cell r="C3106" t="str">
            <v>LE CABRERA SOCIEDAD POR ACCIONES SIMPLIFICADA</v>
          </cell>
          <cell r="F3106">
            <v>45708.311689814815</v>
          </cell>
          <cell r="G3106">
            <v>45723.311689814815</v>
          </cell>
          <cell r="H3106">
            <v>-3</v>
          </cell>
          <cell r="O3106">
            <v>1748331.8160000001</v>
          </cell>
        </row>
        <row r="3107">
          <cell r="A3107">
            <v>45719</v>
          </cell>
          <cell r="C3107" t="str">
            <v>LE CABRERA SOCIEDAD POR ACCIONES SIMPLIFICADA</v>
          </cell>
          <cell r="F3107">
            <v>45709.30740740741</v>
          </cell>
          <cell r="G3107">
            <v>45724.30740740741</v>
          </cell>
          <cell r="H3107">
            <v>-4</v>
          </cell>
          <cell r="O3107">
            <v>3498057.8360000001</v>
          </cell>
        </row>
        <row r="3108">
          <cell r="A3108">
            <v>45719</v>
          </cell>
          <cell r="C3108" t="str">
            <v>VENTAS MOSTRADOR</v>
          </cell>
          <cell r="F3108">
            <v>45719</v>
          </cell>
          <cell r="G3108">
            <v>45719</v>
          </cell>
          <cell r="H3108">
            <v>0</v>
          </cell>
          <cell r="O3108">
            <v>1765899</v>
          </cell>
        </row>
        <row r="3109">
          <cell r="A3109">
            <v>45719</v>
          </cell>
          <cell r="C3109" t="str">
            <v>VENTAS MOSTRADOR</v>
          </cell>
          <cell r="F3109">
            <v>45719</v>
          </cell>
          <cell r="G3109">
            <v>45719</v>
          </cell>
          <cell r="H3109">
            <v>0</v>
          </cell>
          <cell r="O3109">
            <v>3790058</v>
          </cell>
        </row>
        <row r="3110">
          <cell r="A3110">
            <v>45719</v>
          </cell>
          <cell r="C3110" t="str">
            <v>VENTAS MOSTRADOR</v>
          </cell>
          <cell r="F3110">
            <v>45719</v>
          </cell>
          <cell r="G3110">
            <v>45719</v>
          </cell>
          <cell r="H3110">
            <v>0</v>
          </cell>
          <cell r="O3110">
            <v>13000</v>
          </cell>
        </row>
        <row r="3111">
          <cell r="A3111">
            <v>45719</v>
          </cell>
          <cell r="C3111" t="str">
            <v>VENTAS MOSTRADOR</v>
          </cell>
          <cell r="F3111">
            <v>45719</v>
          </cell>
          <cell r="G3111">
            <v>45719</v>
          </cell>
          <cell r="H3111">
            <v>0</v>
          </cell>
          <cell r="O3111">
            <v>26560</v>
          </cell>
        </row>
        <row r="3112">
          <cell r="A3112">
            <v>45719</v>
          </cell>
          <cell r="C3112" t="str">
            <v>VENTAS MOSTRADOR</v>
          </cell>
          <cell r="F3112">
            <v>45719</v>
          </cell>
          <cell r="G3112">
            <v>45719</v>
          </cell>
          <cell r="H3112">
            <v>0</v>
          </cell>
          <cell r="O3112">
            <v>29422</v>
          </cell>
        </row>
        <row r="3113">
          <cell r="A3113">
            <v>45719</v>
          </cell>
          <cell r="C3113" t="str">
            <v>VENTAS MOSTRADOR</v>
          </cell>
          <cell r="F3113">
            <v>45719</v>
          </cell>
          <cell r="G3113">
            <v>45719</v>
          </cell>
          <cell r="H3113">
            <v>0</v>
          </cell>
          <cell r="O3113">
            <v>47610</v>
          </cell>
        </row>
        <row r="3114">
          <cell r="A3114">
            <v>45719</v>
          </cell>
          <cell r="C3114" t="str">
            <v>VENTAS MOSTRADOR</v>
          </cell>
          <cell r="F3114">
            <v>45719</v>
          </cell>
          <cell r="G3114">
            <v>45719</v>
          </cell>
          <cell r="H3114">
            <v>0</v>
          </cell>
          <cell r="O3114">
            <v>86425</v>
          </cell>
        </row>
        <row r="3115">
          <cell r="A3115">
            <v>45719</v>
          </cell>
          <cell r="C3115" t="str">
            <v>VENTAS MOSTRADOR</v>
          </cell>
          <cell r="F3115">
            <v>45719</v>
          </cell>
          <cell r="G3115">
            <v>45719</v>
          </cell>
          <cell r="H3115">
            <v>0</v>
          </cell>
          <cell r="O3115">
            <v>107536</v>
          </cell>
        </row>
        <row r="3116">
          <cell r="A3116">
            <v>45719</v>
          </cell>
          <cell r="C3116" t="str">
            <v>VENTAS MOSTRADOR</v>
          </cell>
          <cell r="F3116">
            <v>45719</v>
          </cell>
          <cell r="G3116">
            <v>45719</v>
          </cell>
          <cell r="H3116">
            <v>0</v>
          </cell>
          <cell r="O3116">
            <v>152343</v>
          </cell>
        </row>
        <row r="3117">
          <cell r="A3117">
            <v>45719</v>
          </cell>
          <cell r="C3117" t="str">
            <v>VENTAS MOSTRADOR</v>
          </cell>
          <cell r="F3117">
            <v>45719</v>
          </cell>
          <cell r="G3117">
            <v>45719</v>
          </cell>
          <cell r="H3117">
            <v>0</v>
          </cell>
          <cell r="O3117">
            <v>169600</v>
          </cell>
        </row>
        <row r="3118">
          <cell r="A3118">
            <v>45719</v>
          </cell>
          <cell r="C3118" t="str">
            <v>VENTAS MOSTRADOR</v>
          </cell>
          <cell r="F3118">
            <v>45719</v>
          </cell>
          <cell r="G3118">
            <v>45719</v>
          </cell>
          <cell r="H3118">
            <v>0</v>
          </cell>
          <cell r="O3118">
            <v>212750</v>
          </cell>
        </row>
        <row r="3119">
          <cell r="A3119">
            <v>45719</v>
          </cell>
          <cell r="C3119" t="str">
            <v>VENTAS MOSTRADOR</v>
          </cell>
          <cell r="F3119">
            <v>45719</v>
          </cell>
          <cell r="G3119">
            <v>45719</v>
          </cell>
          <cell r="H3119">
            <v>0</v>
          </cell>
          <cell r="O3119">
            <v>425500</v>
          </cell>
        </row>
        <row r="3120">
          <cell r="A3120">
            <v>45719</v>
          </cell>
          <cell r="C3120" t="str">
            <v>FRUTIVER 1A S.A.S</v>
          </cell>
          <cell r="F3120">
            <v>45710.29446759259</v>
          </cell>
          <cell r="G3120">
            <v>45730.29446759259</v>
          </cell>
          <cell r="H3120">
            <v>-10</v>
          </cell>
          <cell r="O3120">
            <v>1014100</v>
          </cell>
        </row>
        <row r="3121">
          <cell r="A3121">
            <v>45719</v>
          </cell>
          <cell r="C3121" t="str">
            <v>FRUTIVER 1A S.A.S</v>
          </cell>
          <cell r="F3121">
            <v>45712.345046296294</v>
          </cell>
          <cell r="G3121">
            <v>45732.345046296294</v>
          </cell>
          <cell r="H3121">
            <v>-12</v>
          </cell>
          <cell r="O3121">
            <v>446528</v>
          </cell>
        </row>
        <row r="3122">
          <cell r="A3122">
            <v>45719</v>
          </cell>
          <cell r="C3122" t="str">
            <v>INVERSIONES EL CARNAL SAS</v>
          </cell>
          <cell r="F3122">
            <v>45712.325914351852</v>
          </cell>
          <cell r="G3122">
            <v>45720.325914351852</v>
          </cell>
          <cell r="H3122">
            <v>0</v>
          </cell>
          <cell r="O3122">
            <v>13244061.643200001</v>
          </cell>
        </row>
        <row r="3123">
          <cell r="A3123">
            <v>45719</v>
          </cell>
          <cell r="C3123" t="str">
            <v>INVERSIONES EL CARNAL SAS</v>
          </cell>
          <cell r="F3123">
            <v>45713.271180555559</v>
          </cell>
          <cell r="G3123">
            <v>45721.271180555559</v>
          </cell>
          <cell r="H3123">
            <v>-1</v>
          </cell>
          <cell r="O3123">
            <v>12987010.26</v>
          </cell>
        </row>
        <row r="3124">
          <cell r="A3124">
            <v>45719</v>
          </cell>
          <cell r="C3124" t="str">
            <v>INVERSIONES EL CARNAL SAS</v>
          </cell>
          <cell r="F3124">
            <v>45714.318749999999</v>
          </cell>
          <cell r="G3124">
            <v>45722.318749999999</v>
          </cell>
          <cell r="H3124">
            <v>-2</v>
          </cell>
          <cell r="O3124">
            <v>13341934.764</v>
          </cell>
        </row>
        <row r="3125">
          <cell r="A3125">
            <v>45719</v>
          </cell>
          <cell r="C3125" t="str">
            <v>INVERSIONES EL CARNAL SAS</v>
          </cell>
          <cell r="F3125">
            <v>45715.324988425928</v>
          </cell>
          <cell r="G3125">
            <v>45723.324988425928</v>
          </cell>
          <cell r="H3125">
            <v>-3</v>
          </cell>
          <cell r="O3125">
            <v>13104242.8992</v>
          </cell>
        </row>
        <row r="3126">
          <cell r="A3126">
            <v>45719</v>
          </cell>
          <cell r="C3126" t="str">
            <v>INVERSIONES EL CARNAL SAS</v>
          </cell>
          <cell r="F3126">
            <v>45716.273009259261</v>
          </cell>
          <cell r="G3126">
            <v>45724.273009259261</v>
          </cell>
          <cell r="H3126">
            <v>-4</v>
          </cell>
          <cell r="O3126">
            <v>13416146.2512</v>
          </cell>
        </row>
        <row r="3127">
          <cell r="A3127">
            <v>45719</v>
          </cell>
          <cell r="C3127" t="str">
            <v>ANDRES MAURICIO CUELLAR HERRERA</v>
          </cell>
          <cell r="F3127">
            <v>45719.486828703702</v>
          </cell>
          <cell r="G3127">
            <v>45720.486828703702</v>
          </cell>
          <cell r="H3127">
            <v>1</v>
          </cell>
          <cell r="O3127">
            <v>386400</v>
          </cell>
        </row>
        <row r="3128">
          <cell r="A3128">
            <v>45719</v>
          </cell>
          <cell r="C3128" t="str">
            <v>ANDRES MAURICIO CUELLAR HERRERA</v>
          </cell>
          <cell r="F3128">
            <v>45719.487974537034</v>
          </cell>
          <cell r="G3128">
            <v>45720.487974537034</v>
          </cell>
          <cell r="H3128">
            <v>1</v>
          </cell>
          <cell r="O3128">
            <v>388400</v>
          </cell>
        </row>
        <row r="3129">
          <cell r="A3129">
            <v>45719</v>
          </cell>
          <cell r="C3129" t="str">
            <v>INVERSIONES TRES MILAGROS SAS</v>
          </cell>
          <cell r="F3129">
            <v>45715.351898148147</v>
          </cell>
          <cell r="G3129">
            <v>45716.351898148147</v>
          </cell>
          <cell r="H3129">
            <v>5</v>
          </cell>
          <cell r="O3129">
            <v>479399.99</v>
          </cell>
        </row>
        <row r="3130">
          <cell r="A3130">
            <v>45719</v>
          </cell>
          <cell r="C3130" t="str">
            <v>DOROTEA PARRILLA BAR SAS</v>
          </cell>
          <cell r="F3130">
            <v>45719.328020833331</v>
          </cell>
          <cell r="G3130">
            <v>45723.316516203704</v>
          </cell>
          <cell r="H3130">
            <v>-2</v>
          </cell>
          <cell r="O3130">
            <v>2280050</v>
          </cell>
        </row>
        <row r="3131">
          <cell r="A3131">
            <v>45719</v>
          </cell>
          <cell r="C3131" t="str">
            <v>ALIMENTOS BRIKO SAS</v>
          </cell>
          <cell r="F3131">
            <v>45719.387928240743</v>
          </cell>
          <cell r="G3131">
            <v>45720.387233796297</v>
          </cell>
          <cell r="H3131">
            <v>1</v>
          </cell>
          <cell r="O3131">
            <v>976950</v>
          </cell>
        </row>
        <row r="3132">
          <cell r="A3132">
            <v>45719</v>
          </cell>
          <cell r="C3132" t="str">
            <v>PAULA JINNET ARDILA GOMEZ</v>
          </cell>
          <cell r="F3132">
            <v>45719.391527777778</v>
          </cell>
          <cell r="G3132">
            <v>45720.388831018521</v>
          </cell>
          <cell r="H3132">
            <v>1</v>
          </cell>
          <cell r="O3132">
            <v>661000</v>
          </cell>
        </row>
        <row r="3133">
          <cell r="A3133">
            <v>45719</v>
          </cell>
          <cell r="C3133" t="str">
            <v>VENTAS MOSTRADOR</v>
          </cell>
          <cell r="F3133">
            <v>45719</v>
          </cell>
          <cell r="G3133">
            <v>45719</v>
          </cell>
          <cell r="H3133">
            <v>0</v>
          </cell>
          <cell r="O3133">
            <v>637200</v>
          </cell>
        </row>
        <row r="3134">
          <cell r="A3134">
            <v>45719</v>
          </cell>
          <cell r="C3134" t="str">
            <v>VENTAS MOSTRADOR</v>
          </cell>
          <cell r="F3134">
            <v>45719</v>
          </cell>
          <cell r="G3134">
            <v>45719</v>
          </cell>
          <cell r="H3134">
            <v>0</v>
          </cell>
          <cell r="O3134">
            <v>638250</v>
          </cell>
        </row>
        <row r="3135">
          <cell r="A3135">
            <v>45719</v>
          </cell>
          <cell r="C3135" t="str">
            <v>CAROLA CACEROLA SAS</v>
          </cell>
          <cell r="F3135">
            <v>45717.282326388886</v>
          </cell>
          <cell r="G3135">
            <v>45718.282222222224</v>
          </cell>
          <cell r="H3135">
            <v>2</v>
          </cell>
          <cell r="O3135">
            <v>204000</v>
          </cell>
        </row>
        <row r="3136">
          <cell r="A3136">
            <v>45719</v>
          </cell>
          <cell r="C3136" t="str">
            <v>JUAN MANUEL PALLARES ARRIETA</v>
          </cell>
          <cell r="F3136">
            <v>45717.320555555554</v>
          </cell>
          <cell r="G3136">
            <v>45718.320555555554</v>
          </cell>
          <cell r="H3136">
            <v>2</v>
          </cell>
          <cell r="O3136">
            <v>194000</v>
          </cell>
        </row>
        <row r="3137">
          <cell r="A3137">
            <v>45719</v>
          </cell>
          <cell r="C3137" t="str">
            <v>OSTAK S.A.S</v>
          </cell>
          <cell r="F3137">
            <v>45698.309884259259</v>
          </cell>
          <cell r="G3137">
            <v>45728.309884259259</v>
          </cell>
          <cell r="H3137">
            <v>-8</v>
          </cell>
          <cell r="O3137">
            <v>61500</v>
          </cell>
        </row>
        <row r="3138">
          <cell r="A3138">
            <v>45719</v>
          </cell>
          <cell r="C3138" t="str">
            <v>OSTAK S.A.S</v>
          </cell>
          <cell r="F3138">
            <v>45699.375254629631</v>
          </cell>
          <cell r="G3138">
            <v>45729.375254629631</v>
          </cell>
          <cell r="H3138">
            <v>-9</v>
          </cell>
          <cell r="O3138">
            <v>88150</v>
          </cell>
        </row>
        <row r="3139">
          <cell r="A3139">
            <v>45719</v>
          </cell>
          <cell r="C3139" t="str">
            <v>PPC SA</v>
          </cell>
          <cell r="F3139">
            <v>45702.322939814818</v>
          </cell>
          <cell r="G3139">
            <v>45717.322939814818</v>
          </cell>
          <cell r="H3139">
            <v>3</v>
          </cell>
          <cell r="O3139">
            <v>2317963.736</v>
          </cell>
        </row>
        <row r="3140">
          <cell r="A3140">
            <v>45719</v>
          </cell>
          <cell r="C3140" t="str">
            <v>PPC SA</v>
          </cell>
          <cell r="F3140">
            <v>45703.373506944445</v>
          </cell>
          <cell r="G3140">
            <v>45718.373506944445</v>
          </cell>
          <cell r="H3140">
            <v>2</v>
          </cell>
          <cell r="O3140">
            <v>741300</v>
          </cell>
        </row>
        <row r="3141">
          <cell r="A3141">
            <v>45719</v>
          </cell>
          <cell r="C3141" t="str">
            <v>PPC SA</v>
          </cell>
          <cell r="F3141">
            <v>45705.310011574074</v>
          </cell>
          <cell r="G3141">
            <v>45720.310011574074</v>
          </cell>
          <cell r="H3141">
            <v>0</v>
          </cell>
          <cell r="O3141">
            <v>3885919.4136399999</v>
          </cell>
        </row>
        <row r="3142">
          <cell r="A3142">
            <v>45719</v>
          </cell>
          <cell r="C3142" t="str">
            <v>PPC SA</v>
          </cell>
          <cell r="F3142">
            <v>45706.319062499999</v>
          </cell>
          <cell r="G3142">
            <v>45721.319062499999</v>
          </cell>
          <cell r="H3142">
            <v>-1</v>
          </cell>
          <cell r="O3142">
            <v>3390903.3</v>
          </cell>
        </row>
        <row r="3143">
          <cell r="A3143">
            <v>45720</v>
          </cell>
          <cell r="C3143" t="str">
            <v>SEGUROS COMERCIALES BOLIVAR</v>
          </cell>
          <cell r="F3143">
            <v>45720</v>
          </cell>
          <cell r="G3143">
            <v>45720</v>
          </cell>
          <cell r="H3143">
            <v>0</v>
          </cell>
          <cell r="O3143">
            <v>11787957</v>
          </cell>
        </row>
        <row r="3144">
          <cell r="A3144">
            <v>45720</v>
          </cell>
          <cell r="C3144" t="str">
            <v>VENTAS MOSTRADOR</v>
          </cell>
          <cell r="F3144">
            <v>45720</v>
          </cell>
          <cell r="G3144">
            <v>45720</v>
          </cell>
          <cell r="H3144">
            <v>0</v>
          </cell>
          <cell r="O3144">
            <v>753262</v>
          </cell>
        </row>
        <row r="3145">
          <cell r="A3145">
            <v>45720</v>
          </cell>
          <cell r="C3145" t="str">
            <v>VENTAS MOSTRADOR</v>
          </cell>
          <cell r="F3145">
            <v>45720</v>
          </cell>
          <cell r="G3145">
            <v>45720</v>
          </cell>
          <cell r="H3145">
            <v>0</v>
          </cell>
          <cell r="O3145">
            <v>340907</v>
          </cell>
        </row>
        <row r="3146">
          <cell r="A3146">
            <v>45720</v>
          </cell>
          <cell r="C3146" t="str">
            <v>VENTAS MOSTRADOR</v>
          </cell>
          <cell r="F3146">
            <v>45720</v>
          </cell>
          <cell r="G3146">
            <v>45720</v>
          </cell>
          <cell r="H3146">
            <v>0</v>
          </cell>
          <cell r="O3146">
            <v>5520</v>
          </cell>
        </row>
        <row r="3147">
          <cell r="A3147">
            <v>45720</v>
          </cell>
          <cell r="C3147" t="str">
            <v>VENTAS MOSTRADOR</v>
          </cell>
          <cell r="F3147">
            <v>45720</v>
          </cell>
          <cell r="G3147">
            <v>45720</v>
          </cell>
          <cell r="H3147">
            <v>0</v>
          </cell>
          <cell r="O3147">
            <v>9000</v>
          </cell>
        </row>
        <row r="3148">
          <cell r="A3148">
            <v>45720</v>
          </cell>
          <cell r="C3148" t="str">
            <v>VENTAS MOSTRADOR</v>
          </cell>
          <cell r="F3148">
            <v>45720</v>
          </cell>
          <cell r="G3148">
            <v>45720</v>
          </cell>
          <cell r="H3148">
            <v>0</v>
          </cell>
          <cell r="O3148">
            <v>15000</v>
          </cell>
        </row>
        <row r="3149">
          <cell r="A3149">
            <v>45720</v>
          </cell>
          <cell r="C3149" t="str">
            <v>VENTAS MOSTRADOR</v>
          </cell>
          <cell r="F3149">
            <v>45720</v>
          </cell>
          <cell r="G3149">
            <v>45720</v>
          </cell>
          <cell r="H3149">
            <v>0</v>
          </cell>
          <cell r="O3149">
            <v>22738</v>
          </cell>
        </row>
        <row r="3150">
          <cell r="A3150">
            <v>45720</v>
          </cell>
          <cell r="C3150" t="str">
            <v>VENTAS MOSTRADOR</v>
          </cell>
          <cell r="F3150">
            <v>45720</v>
          </cell>
          <cell r="G3150">
            <v>45720</v>
          </cell>
          <cell r="H3150">
            <v>0</v>
          </cell>
          <cell r="O3150">
            <v>23600</v>
          </cell>
        </row>
        <row r="3151">
          <cell r="A3151">
            <v>45720</v>
          </cell>
          <cell r="C3151" t="str">
            <v>VENTAS MOSTRADOR</v>
          </cell>
          <cell r="F3151">
            <v>45720</v>
          </cell>
          <cell r="G3151">
            <v>45720</v>
          </cell>
          <cell r="H3151">
            <v>0</v>
          </cell>
          <cell r="O3151">
            <v>63810</v>
          </cell>
        </row>
        <row r="3152">
          <cell r="A3152">
            <v>45720</v>
          </cell>
          <cell r="C3152" t="str">
            <v>VENTAS MOSTRADOR</v>
          </cell>
          <cell r="F3152">
            <v>45720</v>
          </cell>
          <cell r="G3152">
            <v>45720</v>
          </cell>
          <cell r="H3152">
            <v>0</v>
          </cell>
          <cell r="O3152">
            <v>82720</v>
          </cell>
        </row>
        <row r="3153">
          <cell r="A3153">
            <v>45720</v>
          </cell>
          <cell r="C3153" t="str">
            <v>JORGE  RODRIGUEZ</v>
          </cell>
          <cell r="F3153">
            <v>45720.304467592592</v>
          </cell>
          <cell r="G3153">
            <v>45721.304467592592</v>
          </cell>
          <cell r="H3153">
            <v>5</v>
          </cell>
          <cell r="O3153">
            <v>150000</v>
          </cell>
        </row>
        <row r="3154">
          <cell r="A3154">
            <v>45720</v>
          </cell>
          <cell r="C3154" t="str">
            <v>VENTAS MOSTRADOR</v>
          </cell>
          <cell r="F3154">
            <v>45720</v>
          </cell>
          <cell r="G3154">
            <v>45720</v>
          </cell>
          <cell r="H3154">
            <v>0</v>
          </cell>
          <cell r="O3154">
            <v>165880</v>
          </cell>
        </row>
        <row r="3155">
          <cell r="A3155">
            <v>45720</v>
          </cell>
          <cell r="C3155" t="str">
            <v>VENTAS MOSTRADOR</v>
          </cell>
          <cell r="F3155">
            <v>45720.440405092595</v>
          </cell>
          <cell r="G3155">
            <v>45720.440405092595</v>
          </cell>
          <cell r="H3155">
            <v>0</v>
          </cell>
          <cell r="O3155">
            <v>212750</v>
          </cell>
        </row>
        <row r="3156">
          <cell r="A3156">
            <v>45720</v>
          </cell>
          <cell r="C3156" t="str">
            <v>VENTAS MOSTRADOR</v>
          </cell>
          <cell r="F3156">
            <v>45720</v>
          </cell>
          <cell r="G3156">
            <v>45720</v>
          </cell>
          <cell r="H3156">
            <v>0</v>
          </cell>
          <cell r="O3156">
            <v>255300</v>
          </cell>
        </row>
        <row r="3157">
          <cell r="A3157">
            <v>45720</v>
          </cell>
          <cell r="C3157" t="str">
            <v>CRISTIAN MANUEL BELTRAN VALENZUELA</v>
          </cell>
          <cell r="F3157">
            <v>45720.410069444442</v>
          </cell>
          <cell r="G3157">
            <v>45728.410069444442</v>
          </cell>
          <cell r="H3157">
            <v>-5</v>
          </cell>
          <cell r="O3157">
            <v>270000</v>
          </cell>
        </row>
        <row r="3158">
          <cell r="A3158">
            <v>45720</v>
          </cell>
          <cell r="C3158" t="str">
            <v>LUZ MARINA PELAYO ORTIZ</v>
          </cell>
          <cell r="F3158">
            <v>45720.465555555558</v>
          </cell>
          <cell r="G3158">
            <v>45721.465555555558</v>
          </cell>
          <cell r="H3158">
            <v>2</v>
          </cell>
          <cell r="O3158">
            <v>410000</v>
          </cell>
        </row>
        <row r="3159">
          <cell r="A3159">
            <v>45720</v>
          </cell>
          <cell r="C3159" t="str">
            <v>JOHAN  MORALES</v>
          </cell>
          <cell r="F3159">
            <v>45720.407824074071</v>
          </cell>
          <cell r="G3159">
            <v>45721.407824074071</v>
          </cell>
          <cell r="H3159">
            <v>2</v>
          </cell>
          <cell r="O3159">
            <v>693000</v>
          </cell>
        </row>
        <row r="3160">
          <cell r="A3160">
            <v>45720</v>
          </cell>
          <cell r="C3160" t="str">
            <v>LAO KAO SA</v>
          </cell>
          <cell r="F3160">
            <v>45699.36818287037</v>
          </cell>
          <cell r="G3160">
            <v>45714.36818287037</v>
          </cell>
          <cell r="H3160">
            <v>9</v>
          </cell>
          <cell r="O3160">
            <v>1429656.6159999999</v>
          </cell>
        </row>
        <row r="3161">
          <cell r="A3161">
            <v>45720</v>
          </cell>
          <cell r="C3161" t="str">
            <v>LAO KAO SA</v>
          </cell>
          <cell r="F3161">
            <v>45701.312094907407</v>
          </cell>
          <cell r="G3161">
            <v>45716.312094907407</v>
          </cell>
          <cell r="H3161">
            <v>7</v>
          </cell>
          <cell r="O3161">
            <v>1759186.69</v>
          </cell>
        </row>
        <row r="3162">
          <cell r="A3162">
            <v>45720</v>
          </cell>
          <cell r="C3162" t="str">
            <v>LAO KAO SA</v>
          </cell>
          <cell r="F3162">
            <v>45702.309560185182</v>
          </cell>
          <cell r="G3162">
            <v>45717.309560185182</v>
          </cell>
          <cell r="H3162">
            <v>6</v>
          </cell>
          <cell r="O3162">
            <v>1374386.3859999999</v>
          </cell>
        </row>
        <row r="3163">
          <cell r="A3163">
            <v>45720</v>
          </cell>
          <cell r="C3163" t="str">
            <v>LAO KAO SA</v>
          </cell>
          <cell r="F3163">
            <v>45702.316469907404</v>
          </cell>
          <cell r="G3163">
            <v>45717.316469907404</v>
          </cell>
          <cell r="H3163">
            <v>6</v>
          </cell>
          <cell r="O3163">
            <v>830348.06799999997</v>
          </cell>
        </row>
        <row r="3164">
          <cell r="A3164">
            <v>45720</v>
          </cell>
          <cell r="C3164" t="str">
            <v>LAO KAO SA</v>
          </cell>
          <cell r="F3164">
            <v>45703.380231481482</v>
          </cell>
          <cell r="G3164">
            <v>45718.380231481482</v>
          </cell>
          <cell r="H3164">
            <v>5</v>
          </cell>
          <cell r="O3164">
            <v>2546463.8130000001</v>
          </cell>
        </row>
        <row r="3165">
          <cell r="A3165">
            <v>45720</v>
          </cell>
          <cell r="C3165" t="str">
            <v>LAO KAO SA</v>
          </cell>
          <cell r="F3165">
            <v>45706.322060185186</v>
          </cell>
          <cell r="G3165">
            <v>45721.322060185186</v>
          </cell>
          <cell r="H3165">
            <v>2</v>
          </cell>
          <cell r="O3165">
            <v>1433739.642</v>
          </cell>
        </row>
        <row r="3166">
          <cell r="A3166">
            <v>45720</v>
          </cell>
          <cell r="C3166" t="str">
            <v>LAO KAO SA</v>
          </cell>
          <cell r="F3166">
            <v>45709.318472222221</v>
          </cell>
          <cell r="G3166">
            <v>45724.318472222221</v>
          </cell>
          <cell r="H3166">
            <v>-1</v>
          </cell>
          <cell r="O3166">
            <v>1440710.662</v>
          </cell>
        </row>
        <row r="3167">
          <cell r="A3167">
            <v>45720</v>
          </cell>
          <cell r="C3167" t="str">
            <v>LAO KAO SA</v>
          </cell>
          <cell r="F3167">
            <v>45713.352569444447</v>
          </cell>
          <cell r="G3167">
            <v>45728.352569444447</v>
          </cell>
          <cell r="H3167">
            <v>-5</v>
          </cell>
          <cell r="O3167">
            <v>1584413.26</v>
          </cell>
        </row>
        <row r="3168">
          <cell r="A3168">
            <v>45720</v>
          </cell>
          <cell r="C3168" t="str">
            <v>VALENTINA  GOMEZ CAÑON</v>
          </cell>
          <cell r="F3168">
            <v>45720.348321759258</v>
          </cell>
          <cell r="G3168">
            <v>45721.348321759258</v>
          </cell>
          <cell r="H3168">
            <v>2</v>
          </cell>
          <cell r="O3168">
            <v>203000</v>
          </cell>
        </row>
        <row r="3169">
          <cell r="A3169">
            <v>45720</v>
          </cell>
          <cell r="C3169" t="str">
            <v>HILDEBRANDO  CARREÑO</v>
          </cell>
          <cell r="F3169">
            <v>45720.427210648151</v>
          </cell>
          <cell r="G3169">
            <v>45721.427210648151</v>
          </cell>
          <cell r="H3169">
            <v>2</v>
          </cell>
          <cell r="O3169">
            <v>428250</v>
          </cell>
        </row>
        <row r="3170">
          <cell r="A3170">
            <v>45720</v>
          </cell>
          <cell r="C3170" t="str">
            <v>GRUPO SERATTA SAS</v>
          </cell>
          <cell r="F3170">
            <v>45720.440405092595</v>
          </cell>
          <cell r="G3170">
            <v>45720.440405092595</v>
          </cell>
          <cell r="H3170">
            <v>2</v>
          </cell>
          <cell r="O3170">
            <v>104000</v>
          </cell>
        </row>
        <row r="3171">
          <cell r="A3171">
            <v>45720</v>
          </cell>
          <cell r="C3171" t="str">
            <v>GONZALEZ GOMEZ JOSE LUIS</v>
          </cell>
          <cell r="F3171">
            <v>45720.432210648149</v>
          </cell>
          <cell r="G3171">
            <v>45721.432210648149</v>
          </cell>
          <cell r="H3171">
            <v>2</v>
          </cell>
          <cell r="O3171">
            <v>251300</v>
          </cell>
        </row>
        <row r="3172">
          <cell r="A3172">
            <v>45720</v>
          </cell>
          <cell r="C3172" t="str">
            <v>FELIPE BECERRA ZAPATA</v>
          </cell>
          <cell r="F3172">
            <v>45717.286608796298</v>
          </cell>
          <cell r="G3172">
            <v>45718.286539351851</v>
          </cell>
          <cell r="H3172">
            <v>5</v>
          </cell>
          <cell r="O3172">
            <v>325600</v>
          </cell>
        </row>
        <row r="3173">
          <cell r="A3173">
            <v>45720</v>
          </cell>
          <cell r="C3173" t="str">
            <v>PAPRIKA COCINA A LA LEÑA SAS</v>
          </cell>
          <cell r="F3173">
            <v>45720.469907407409</v>
          </cell>
          <cell r="G3173">
            <v>45721.469907407409</v>
          </cell>
          <cell r="H3173">
            <v>2</v>
          </cell>
          <cell r="O3173">
            <v>1089900</v>
          </cell>
        </row>
        <row r="3174">
          <cell r="A3174">
            <v>45720</v>
          </cell>
          <cell r="C3174" t="str">
            <v>ANA MARIA FRANCO AMAYA</v>
          </cell>
          <cell r="F3174">
            <v>45720.331354166665</v>
          </cell>
          <cell r="G3174">
            <v>45721.331354166665</v>
          </cell>
          <cell r="H3174">
            <v>2</v>
          </cell>
          <cell r="O3174">
            <v>291200</v>
          </cell>
        </row>
        <row r="3175">
          <cell r="A3175">
            <v>45720</v>
          </cell>
          <cell r="C3175" t="str">
            <v>VENTAS MOSTRADOR</v>
          </cell>
          <cell r="F3175">
            <v>45720</v>
          </cell>
          <cell r="G3175">
            <v>45720</v>
          </cell>
          <cell r="H3175">
            <v>0</v>
          </cell>
          <cell r="O3175">
            <v>638250</v>
          </cell>
        </row>
        <row r="3176">
          <cell r="A3176">
            <v>45720</v>
          </cell>
          <cell r="C3176" t="str">
            <v>VENTAS MOSTRADOR</v>
          </cell>
          <cell r="F3176">
            <v>45720.440405092595</v>
          </cell>
          <cell r="G3176">
            <v>45721.440405092595</v>
          </cell>
          <cell r="H3176">
            <v>0</v>
          </cell>
          <cell r="O3176">
            <v>553200</v>
          </cell>
        </row>
        <row r="3177">
          <cell r="A3177">
            <v>45720</v>
          </cell>
          <cell r="C3177" t="str">
            <v>OSAKA COCINA NIKKEI S.A.S</v>
          </cell>
          <cell r="F3177">
            <v>45705.338599537034</v>
          </cell>
          <cell r="G3177">
            <v>45735.338599537034</v>
          </cell>
          <cell r="H3177">
            <v>-12</v>
          </cell>
          <cell r="O3177">
            <v>88000</v>
          </cell>
        </row>
        <row r="3178">
          <cell r="A3178">
            <v>45720</v>
          </cell>
          <cell r="C3178" t="str">
            <v>OSAKA COCINA NIKKEI S.A.S</v>
          </cell>
          <cell r="F3178">
            <v>45706.285115740742</v>
          </cell>
          <cell r="G3178">
            <v>45736.285115740742</v>
          </cell>
          <cell r="H3178">
            <v>-13</v>
          </cell>
          <cell r="O3178">
            <v>771100</v>
          </cell>
        </row>
        <row r="3179">
          <cell r="A3179">
            <v>45720</v>
          </cell>
          <cell r="C3179" t="str">
            <v>OSAKA COCINA NIKKEI S.A.S</v>
          </cell>
          <cell r="F3179">
            <v>45708.320324074077</v>
          </cell>
          <cell r="G3179">
            <v>45738.320324074077</v>
          </cell>
          <cell r="H3179">
            <v>-15</v>
          </cell>
          <cell r="O3179">
            <v>336500</v>
          </cell>
        </row>
        <row r="3180">
          <cell r="A3180">
            <v>45720</v>
          </cell>
          <cell r="C3180" t="str">
            <v>DONDOHE4K SAS</v>
          </cell>
          <cell r="F3180">
            <v>45703.348287037035</v>
          </cell>
          <cell r="G3180">
            <v>45733.348287037035</v>
          </cell>
          <cell r="H3180">
            <v>-10</v>
          </cell>
          <cell r="O3180">
            <v>2670498.176</v>
          </cell>
        </row>
        <row r="3181">
          <cell r="A3181">
            <v>45720</v>
          </cell>
          <cell r="C3181" t="str">
            <v>DONDOHE4K SAS</v>
          </cell>
          <cell r="F3181">
            <v>45705.578715277778</v>
          </cell>
          <cell r="G3181">
            <v>45735.578715277778</v>
          </cell>
          <cell r="H3181">
            <v>-12</v>
          </cell>
          <cell r="O3181">
            <v>31000</v>
          </cell>
        </row>
        <row r="3182">
          <cell r="A3182">
            <v>45720</v>
          </cell>
          <cell r="C3182" t="str">
            <v>DONDOHE4K SAS</v>
          </cell>
          <cell r="F3182">
            <v>45709.312615740739</v>
          </cell>
          <cell r="G3182">
            <v>45739.312615740739</v>
          </cell>
          <cell r="H3182">
            <v>-16</v>
          </cell>
          <cell r="O3182">
            <v>793800</v>
          </cell>
        </row>
        <row r="3183">
          <cell r="A3183">
            <v>45720</v>
          </cell>
          <cell r="C3183" t="str">
            <v>INVERSIONES Y SOLUCIONES DE TRADICION SAS</v>
          </cell>
          <cell r="F3183">
            <v>45654.341574074075</v>
          </cell>
          <cell r="G3183">
            <v>45669.341574074075</v>
          </cell>
          <cell r="H3183">
            <v>54</v>
          </cell>
          <cell r="O3183">
            <v>213860</v>
          </cell>
        </row>
        <row r="3184">
          <cell r="A3184">
            <v>45720</v>
          </cell>
          <cell r="C3184" t="str">
            <v>INVERSIONES Y SOLUCIONES DE TRADICION SAS</v>
          </cell>
          <cell r="F3184">
            <v>45661.422048611108</v>
          </cell>
          <cell r="G3184">
            <v>45676.422048611108</v>
          </cell>
          <cell r="H3184">
            <v>47</v>
          </cell>
          <cell r="O3184">
            <v>2786140</v>
          </cell>
        </row>
        <row r="3185">
          <cell r="A3185">
            <v>45720</v>
          </cell>
          <cell r="C3185" t="str">
            <v>EL MERO BURRITO S.A.S</v>
          </cell>
          <cell r="F3185">
            <v>45720.333055555559</v>
          </cell>
          <cell r="G3185">
            <v>45721.332974537036</v>
          </cell>
          <cell r="H3185">
            <v>2</v>
          </cell>
          <cell r="O3185">
            <v>333500</v>
          </cell>
        </row>
        <row r="3186">
          <cell r="A3186">
            <v>45721</v>
          </cell>
          <cell r="C3186" t="str">
            <v>BACO FOODS COLOMBIA S.A.S</v>
          </cell>
          <cell r="F3186">
            <v>45677.340474537035</v>
          </cell>
          <cell r="G3186">
            <v>45707.340474537035</v>
          </cell>
          <cell r="H3186">
            <v>16</v>
          </cell>
          <cell r="O3186">
            <v>449550</v>
          </cell>
        </row>
        <row r="3187">
          <cell r="A3187">
            <v>45721</v>
          </cell>
          <cell r="C3187" t="str">
            <v>BACO FOODS COLOMBIA S.A.S</v>
          </cell>
          <cell r="F3187">
            <v>45679.343240740738</v>
          </cell>
          <cell r="G3187">
            <v>45709.343240740738</v>
          </cell>
          <cell r="H3187">
            <v>14</v>
          </cell>
          <cell r="O3187">
            <v>492100</v>
          </cell>
        </row>
        <row r="3188">
          <cell r="A3188">
            <v>45721</v>
          </cell>
          <cell r="C3188" t="str">
            <v>BACO FOODS COLOMBIA S.A.S</v>
          </cell>
          <cell r="F3188">
            <v>45681.318923611114</v>
          </cell>
          <cell r="G3188">
            <v>45711.318923611114</v>
          </cell>
          <cell r="H3188">
            <v>12</v>
          </cell>
          <cell r="O3188">
            <v>1507732.04</v>
          </cell>
        </row>
        <row r="3189">
          <cell r="A3189">
            <v>45721</v>
          </cell>
          <cell r="C3189" t="str">
            <v>BACO FOODS COLOMBIA S.A.S</v>
          </cell>
          <cell r="F3189">
            <v>45684.334155092591</v>
          </cell>
          <cell r="G3189">
            <v>45714.334155092591</v>
          </cell>
          <cell r="H3189">
            <v>9</v>
          </cell>
          <cell r="O3189">
            <v>666000</v>
          </cell>
        </row>
        <row r="3190">
          <cell r="A3190">
            <v>45721</v>
          </cell>
          <cell r="C3190" t="str">
            <v>BACO FOODS COLOMBIA S.A.S</v>
          </cell>
          <cell r="F3190">
            <v>45685.333541666667</v>
          </cell>
          <cell r="G3190">
            <v>45715.333541666667</v>
          </cell>
          <cell r="H3190">
            <v>8</v>
          </cell>
          <cell r="O3190">
            <v>1225400</v>
          </cell>
        </row>
        <row r="3191">
          <cell r="A3191">
            <v>45721</v>
          </cell>
          <cell r="C3191" t="str">
            <v>BACO FOODS COLOMBIA S.A.S</v>
          </cell>
          <cell r="F3191">
            <v>45688.345578703702</v>
          </cell>
          <cell r="G3191">
            <v>45718.345578703702</v>
          </cell>
          <cell r="H3191">
            <v>5</v>
          </cell>
          <cell r="O3191">
            <v>1337600</v>
          </cell>
        </row>
        <row r="3192">
          <cell r="A3192">
            <v>45721</v>
          </cell>
          <cell r="C3192" t="str">
            <v>CHORIZOS Y EMBUTIDOS SANTARROSANOS S.A.S.</v>
          </cell>
          <cell r="F3192">
            <v>45698.399872685186</v>
          </cell>
          <cell r="G3192">
            <v>45706.399872685186</v>
          </cell>
          <cell r="H3192">
            <v>17</v>
          </cell>
          <cell r="O3192">
            <v>4797000</v>
          </cell>
        </row>
        <row r="3193">
          <cell r="A3193">
            <v>45721</v>
          </cell>
          <cell r="C3193" t="str">
            <v>DAVIVIENDA</v>
          </cell>
          <cell r="F3193">
            <v>45721</v>
          </cell>
          <cell r="G3193">
            <v>45721</v>
          </cell>
          <cell r="H3193">
            <v>0</v>
          </cell>
          <cell r="O3193">
            <v>50000000</v>
          </cell>
        </row>
        <row r="3194">
          <cell r="A3194">
            <v>45721</v>
          </cell>
          <cell r="C3194" t="str">
            <v>MINI MAL LTDA</v>
          </cell>
          <cell r="F3194">
            <v>45720.326851851853</v>
          </cell>
          <cell r="G3194">
            <v>45721.321168981478</v>
          </cell>
          <cell r="H3194">
            <v>2</v>
          </cell>
          <cell r="O3194">
            <v>487199.99</v>
          </cell>
        </row>
        <row r="3195">
          <cell r="A3195">
            <v>45721</v>
          </cell>
          <cell r="C3195" t="str">
            <v>FF SMOKE HOUSE SAS</v>
          </cell>
          <cell r="F3195">
            <v>45623.328622685185</v>
          </cell>
          <cell r="G3195">
            <v>45653.328622685185</v>
          </cell>
          <cell r="H3195">
            <v>70</v>
          </cell>
          <cell r="O3195">
            <v>1508578.5209999999</v>
          </cell>
        </row>
        <row r="3196">
          <cell r="A3196">
            <v>45721</v>
          </cell>
          <cell r="C3196" t="str">
            <v>FF SMOKE HOUSE SAS</v>
          </cell>
          <cell r="F3196">
            <v>45644.468981481485</v>
          </cell>
          <cell r="G3196">
            <v>45674.468981481485</v>
          </cell>
          <cell r="H3196">
            <v>49</v>
          </cell>
          <cell r="O3196">
            <v>414078.58799999999</v>
          </cell>
        </row>
        <row r="3197">
          <cell r="A3197">
            <v>45721</v>
          </cell>
          <cell r="C3197" t="str">
            <v>GERMAN  NAVAS PINZON</v>
          </cell>
          <cell r="F3197">
            <v>45712.349849537037</v>
          </cell>
          <cell r="G3197">
            <v>45720.349849537037</v>
          </cell>
          <cell r="H3197">
            <v>3</v>
          </cell>
          <cell r="O3197">
            <v>1439150</v>
          </cell>
        </row>
        <row r="3198">
          <cell r="A3198">
            <v>45721</v>
          </cell>
          <cell r="C3198" t="str">
            <v>MERCADOPAGO COLOMBIA</v>
          </cell>
          <cell r="F3198">
            <v>45721</v>
          </cell>
          <cell r="G3198">
            <v>45721</v>
          </cell>
          <cell r="H3198">
            <v>0</v>
          </cell>
          <cell r="O3198">
            <v>4115000</v>
          </cell>
        </row>
        <row r="3199">
          <cell r="A3199">
            <v>45721</v>
          </cell>
          <cell r="C3199" t="str">
            <v>VENTAS MOSTRADOR</v>
          </cell>
          <cell r="F3199">
            <v>45721</v>
          </cell>
          <cell r="G3199">
            <v>45721</v>
          </cell>
          <cell r="H3199">
            <v>0</v>
          </cell>
          <cell r="O3199">
            <v>685550</v>
          </cell>
        </row>
        <row r="3200">
          <cell r="A3200">
            <v>45721</v>
          </cell>
          <cell r="C3200" t="str">
            <v>VENTAS MOSTRADOR</v>
          </cell>
          <cell r="F3200">
            <v>45721</v>
          </cell>
          <cell r="G3200">
            <v>45721</v>
          </cell>
          <cell r="H3200">
            <v>0</v>
          </cell>
          <cell r="O3200">
            <v>49965</v>
          </cell>
        </row>
        <row r="3201">
          <cell r="A3201">
            <v>45721</v>
          </cell>
          <cell r="C3201" t="str">
            <v>VENTAS MOSTRADOR</v>
          </cell>
          <cell r="F3201">
            <v>45721</v>
          </cell>
          <cell r="G3201">
            <v>45721</v>
          </cell>
          <cell r="H3201">
            <v>0</v>
          </cell>
          <cell r="O3201">
            <v>28600</v>
          </cell>
        </row>
        <row r="3202">
          <cell r="A3202">
            <v>45721</v>
          </cell>
          <cell r="C3202" t="str">
            <v>VENTAS MOSTRADOR</v>
          </cell>
          <cell r="F3202">
            <v>45721</v>
          </cell>
          <cell r="G3202">
            <v>45721</v>
          </cell>
          <cell r="H3202">
            <v>0</v>
          </cell>
          <cell r="O3202">
            <v>40530</v>
          </cell>
        </row>
        <row r="3203">
          <cell r="A3203">
            <v>45721</v>
          </cell>
          <cell r="C3203" t="str">
            <v>VENTAS MOSTRADOR</v>
          </cell>
          <cell r="F3203">
            <v>45721</v>
          </cell>
          <cell r="G3203">
            <v>45721</v>
          </cell>
          <cell r="H3203">
            <v>0</v>
          </cell>
          <cell r="O3203">
            <v>43120</v>
          </cell>
        </row>
        <row r="3204">
          <cell r="A3204">
            <v>45721</v>
          </cell>
          <cell r="C3204" t="str">
            <v>VENTAS MOSTRADOR</v>
          </cell>
          <cell r="F3204">
            <v>45721</v>
          </cell>
          <cell r="G3204">
            <v>45721</v>
          </cell>
          <cell r="H3204">
            <v>0</v>
          </cell>
          <cell r="O3204">
            <v>50460</v>
          </cell>
        </row>
        <row r="3205">
          <cell r="A3205">
            <v>45721</v>
          </cell>
          <cell r="C3205" t="str">
            <v>VENTAS MOSTRADOR</v>
          </cell>
          <cell r="F3205">
            <v>45721</v>
          </cell>
          <cell r="G3205">
            <v>45721</v>
          </cell>
          <cell r="H3205">
            <v>0</v>
          </cell>
          <cell r="O3205">
            <v>60030</v>
          </cell>
        </row>
        <row r="3206">
          <cell r="A3206">
            <v>45721</v>
          </cell>
          <cell r="C3206" t="str">
            <v>VENTAS MOSTRADOR</v>
          </cell>
          <cell r="F3206">
            <v>45721</v>
          </cell>
          <cell r="G3206">
            <v>45721</v>
          </cell>
          <cell r="H3206">
            <v>0</v>
          </cell>
          <cell r="O3206">
            <v>64050</v>
          </cell>
        </row>
        <row r="3207">
          <cell r="A3207">
            <v>45721</v>
          </cell>
          <cell r="C3207" t="str">
            <v>VENTAS MOSTRADOR</v>
          </cell>
          <cell r="F3207">
            <v>45721</v>
          </cell>
          <cell r="G3207">
            <v>45721</v>
          </cell>
          <cell r="H3207">
            <v>0</v>
          </cell>
          <cell r="O3207">
            <v>99996</v>
          </cell>
        </row>
        <row r="3208">
          <cell r="A3208">
            <v>45721</v>
          </cell>
          <cell r="C3208" t="str">
            <v>VENTAS MOSTRADOR</v>
          </cell>
          <cell r="F3208">
            <v>45721</v>
          </cell>
          <cell r="G3208">
            <v>45721</v>
          </cell>
          <cell r="H3208">
            <v>0</v>
          </cell>
          <cell r="O3208">
            <v>223850</v>
          </cell>
        </row>
        <row r="3209">
          <cell r="A3209">
            <v>45721</v>
          </cell>
          <cell r="C3209" t="str">
            <v>VENTAS MOSTRADOR</v>
          </cell>
          <cell r="F3209">
            <v>45721</v>
          </cell>
          <cell r="G3209">
            <v>45721</v>
          </cell>
          <cell r="H3209">
            <v>0</v>
          </cell>
          <cell r="O3209">
            <v>297850</v>
          </cell>
        </row>
        <row r="3210">
          <cell r="A3210">
            <v>45721</v>
          </cell>
          <cell r="C3210" t="str">
            <v>VENTAS MOSTRADOR</v>
          </cell>
          <cell r="F3210">
            <v>45721</v>
          </cell>
          <cell r="G3210">
            <v>45721</v>
          </cell>
          <cell r="H3210">
            <v>0</v>
          </cell>
          <cell r="O3210">
            <v>350000</v>
          </cell>
        </row>
        <row r="3211">
          <cell r="A3211">
            <v>45721</v>
          </cell>
          <cell r="C3211" t="str">
            <v>VENTAS MOSTRADOR</v>
          </cell>
          <cell r="F3211">
            <v>45721</v>
          </cell>
          <cell r="G3211">
            <v>45721</v>
          </cell>
          <cell r="H3211">
            <v>0</v>
          </cell>
          <cell r="O3211">
            <v>759655</v>
          </cell>
        </row>
        <row r="3212">
          <cell r="A3212">
            <v>45721</v>
          </cell>
          <cell r="C3212" t="str">
            <v>NICOLAS DANIEL MONCADA LEON</v>
          </cell>
          <cell r="F3212">
            <v>45721.379664351851</v>
          </cell>
          <cell r="G3212">
            <v>45722.379560185182</v>
          </cell>
          <cell r="H3212">
            <v>1</v>
          </cell>
          <cell r="O3212">
            <v>763315</v>
          </cell>
        </row>
        <row r="3213">
          <cell r="A3213">
            <v>45721</v>
          </cell>
          <cell r="C3213" t="str">
            <v>VENTAS MOSTRADOR</v>
          </cell>
          <cell r="F3213">
            <v>45721</v>
          </cell>
          <cell r="G3213">
            <v>45721</v>
          </cell>
          <cell r="H3213">
            <v>0</v>
          </cell>
          <cell r="O3213">
            <v>2127500</v>
          </cell>
        </row>
        <row r="3214">
          <cell r="A3214">
            <v>45721</v>
          </cell>
          <cell r="C3214" t="str">
            <v>SEXTO RESTAURANTES SAS</v>
          </cell>
          <cell r="F3214">
            <v>45721.301122685189</v>
          </cell>
          <cell r="G3214">
            <v>45722.301122685189</v>
          </cell>
          <cell r="H3214">
            <v>1</v>
          </cell>
          <cell r="O3214">
            <v>442200</v>
          </cell>
        </row>
        <row r="3215">
          <cell r="A3215">
            <v>45721</v>
          </cell>
          <cell r="C3215" t="str">
            <v>JHON HENDERSON RODRIGUEZ MAHECHA</v>
          </cell>
          <cell r="F3215">
            <v>45721.402766203704</v>
          </cell>
          <cell r="G3215">
            <v>45722.402766203704</v>
          </cell>
          <cell r="H3215">
            <v>1</v>
          </cell>
          <cell r="O3215">
            <v>216800</v>
          </cell>
        </row>
        <row r="3216">
          <cell r="A3216">
            <v>45721</v>
          </cell>
          <cell r="C3216" t="str">
            <v>CAMPO DEL FIORI SAS</v>
          </cell>
          <cell r="F3216">
            <v>45721.368923611109</v>
          </cell>
          <cell r="G3216">
            <v>45722.368923611109</v>
          </cell>
          <cell r="H3216">
            <v>1</v>
          </cell>
          <cell r="O3216">
            <v>421200</v>
          </cell>
        </row>
        <row r="3217">
          <cell r="A3217">
            <v>45721</v>
          </cell>
          <cell r="C3217" t="str">
            <v>VENTAS MOSTRADOR</v>
          </cell>
          <cell r="F3217">
            <v>45721</v>
          </cell>
          <cell r="G3217">
            <v>45721</v>
          </cell>
          <cell r="H3217">
            <v>0</v>
          </cell>
          <cell r="O3217">
            <v>492400</v>
          </cell>
        </row>
        <row r="3218">
          <cell r="A3218">
            <v>45721</v>
          </cell>
          <cell r="C3218" t="str">
            <v>INVERSIONES Y SOLUCIONES DE TRADICION SAS</v>
          </cell>
          <cell r="F3218">
            <v>45661.422048611108</v>
          </cell>
          <cell r="G3218">
            <v>45676.422048611108</v>
          </cell>
          <cell r="H3218">
            <v>47</v>
          </cell>
          <cell r="O3218">
            <v>165560</v>
          </cell>
        </row>
        <row r="3219">
          <cell r="A3219">
            <v>45721</v>
          </cell>
          <cell r="C3219" t="str">
            <v>INVERSIONES Y SOLUCIONES DE TRADICION SAS</v>
          </cell>
          <cell r="F3219">
            <v>45695.328182870369</v>
          </cell>
          <cell r="G3219">
            <v>45710.328182870369</v>
          </cell>
          <cell r="H3219">
            <v>13</v>
          </cell>
          <cell r="O3219">
            <v>4318625</v>
          </cell>
        </row>
        <row r="3220">
          <cell r="A3220">
            <v>45721</v>
          </cell>
          <cell r="C3220" t="str">
            <v>INVERSIONES Y SOLUCIONES DE TRADICION SAS</v>
          </cell>
          <cell r="F3220">
            <v>45699.342662037037</v>
          </cell>
          <cell r="G3220">
            <v>45714.342662037037</v>
          </cell>
          <cell r="H3220">
            <v>9</v>
          </cell>
          <cell r="O3220">
            <v>323400</v>
          </cell>
        </row>
        <row r="3221">
          <cell r="A3221">
            <v>45721</v>
          </cell>
          <cell r="C3221" t="str">
            <v>INVERSIONES Y SOLUCIONES DE TRADICION SAS</v>
          </cell>
          <cell r="F3221">
            <v>45700.331585648149</v>
          </cell>
          <cell r="G3221">
            <v>45715.331585648149</v>
          </cell>
          <cell r="H3221">
            <v>8</v>
          </cell>
          <cell r="O3221">
            <v>1192415</v>
          </cell>
        </row>
        <row r="3222">
          <cell r="A3222">
            <v>45722</v>
          </cell>
          <cell r="C3222" t="str">
            <v>DOLLY EDITH SANABRIA CANTOR</v>
          </cell>
          <cell r="F3222">
            <v>45722.342881944445</v>
          </cell>
          <cell r="G3222">
            <v>45723.342743055553</v>
          </cell>
          <cell r="H3222">
            <v>0</v>
          </cell>
          <cell r="O3222">
            <v>144600</v>
          </cell>
        </row>
        <row r="3223">
          <cell r="A3223">
            <v>45722</v>
          </cell>
          <cell r="C3223" t="str">
            <v>PROCESADORA DE CARNES NUEVA COLOMBO ALEMANA LTDA</v>
          </cell>
          <cell r="F3223">
            <v>45722.349537037036</v>
          </cell>
          <cell r="G3223">
            <v>45723.349537037036</v>
          </cell>
          <cell r="H3223">
            <v>3</v>
          </cell>
          <cell r="O3223">
            <v>49000</v>
          </cell>
        </row>
        <row r="3224">
          <cell r="A3224">
            <v>45722</v>
          </cell>
          <cell r="C3224" t="str">
            <v>DUFLO SERVICIOS INTEGRALES S.A.S.</v>
          </cell>
          <cell r="F3224">
            <v>45680.359849537039</v>
          </cell>
          <cell r="G3224">
            <v>45710.359849537039</v>
          </cell>
          <cell r="H3224">
            <v>13</v>
          </cell>
          <cell r="O3224">
            <v>1236421.25</v>
          </cell>
        </row>
        <row r="3225">
          <cell r="A3225">
            <v>45722</v>
          </cell>
          <cell r="C3225" t="str">
            <v>DUFLO SERVICIOS INTEGRALES S.A.S.</v>
          </cell>
          <cell r="F3225">
            <v>45680.361238425925</v>
          </cell>
          <cell r="G3225">
            <v>45710.361238425925</v>
          </cell>
          <cell r="H3225">
            <v>13</v>
          </cell>
          <cell r="O3225">
            <v>1299855.25</v>
          </cell>
        </row>
        <row r="3226">
          <cell r="A3226">
            <v>45722</v>
          </cell>
          <cell r="C3226" t="str">
            <v>DUFLO SERVICIOS INTEGRALES S.A.S.</v>
          </cell>
          <cell r="F3226">
            <v>45680.362962962965</v>
          </cell>
          <cell r="G3226">
            <v>45710.362962962965</v>
          </cell>
          <cell r="H3226">
            <v>13</v>
          </cell>
          <cell r="O3226">
            <v>912577.875</v>
          </cell>
        </row>
        <row r="3227">
          <cell r="A3227">
            <v>45722</v>
          </cell>
          <cell r="C3227" t="str">
            <v>CANTINA LA 15 SAS</v>
          </cell>
          <cell r="F3227">
            <v>45686.339212962965</v>
          </cell>
          <cell r="G3227">
            <v>45716.339212962965</v>
          </cell>
          <cell r="H3227">
            <v>7</v>
          </cell>
          <cell r="O3227">
            <v>1063750</v>
          </cell>
        </row>
        <row r="3228">
          <cell r="A3228">
            <v>45722</v>
          </cell>
          <cell r="C3228" t="str">
            <v>CANTINA LA 15 SAS</v>
          </cell>
          <cell r="F3228">
            <v>45686.343414351853</v>
          </cell>
          <cell r="G3228">
            <v>45716.343414351853</v>
          </cell>
          <cell r="H3228">
            <v>7</v>
          </cell>
          <cell r="O3228">
            <v>1564296.888</v>
          </cell>
        </row>
        <row r="3229">
          <cell r="A3229">
            <v>45722</v>
          </cell>
          <cell r="C3229" t="str">
            <v>COCTELERIA ARTESANAL SAS</v>
          </cell>
          <cell r="F3229">
            <v>45687.360023148147</v>
          </cell>
          <cell r="G3229">
            <v>45717.360023148147</v>
          </cell>
          <cell r="H3229">
            <v>6</v>
          </cell>
          <cell r="O3229">
            <v>634960.33600000001</v>
          </cell>
        </row>
        <row r="3230">
          <cell r="A3230">
            <v>45722</v>
          </cell>
          <cell r="C3230" t="str">
            <v>VENTAS MOSTRADOR</v>
          </cell>
          <cell r="F3230">
            <v>45722</v>
          </cell>
          <cell r="G3230">
            <v>45722</v>
          </cell>
          <cell r="H3230">
            <v>0</v>
          </cell>
          <cell r="O3230">
            <v>1090351</v>
          </cell>
        </row>
        <row r="3231">
          <cell r="A3231">
            <v>45722</v>
          </cell>
          <cell r="C3231" t="str">
            <v>VENTAS MOSTRADOR</v>
          </cell>
          <cell r="F3231">
            <v>45722</v>
          </cell>
          <cell r="G3231">
            <v>45722</v>
          </cell>
          <cell r="H3231">
            <v>0</v>
          </cell>
          <cell r="O3231">
            <v>359889</v>
          </cell>
        </row>
        <row r="3232">
          <cell r="A3232">
            <v>45722</v>
          </cell>
          <cell r="C3232" t="str">
            <v>PROCESADORA DE CARNES NUEVA COLOMBO ALEMANA LTDA</v>
          </cell>
          <cell r="F3232">
            <v>45722.349537037036</v>
          </cell>
          <cell r="G3232">
            <v>45723.349537037036</v>
          </cell>
          <cell r="H3232">
            <v>3</v>
          </cell>
          <cell r="O3232">
            <v>910000</v>
          </cell>
        </row>
        <row r="3233">
          <cell r="A3233">
            <v>45722</v>
          </cell>
          <cell r="C3233" t="str">
            <v>VENTAS MOSTRADOR</v>
          </cell>
          <cell r="F3233">
            <v>45722</v>
          </cell>
          <cell r="G3233">
            <v>45722</v>
          </cell>
          <cell r="H3233">
            <v>0</v>
          </cell>
          <cell r="O3233">
            <v>9075</v>
          </cell>
        </row>
        <row r="3234">
          <cell r="A3234">
            <v>45722</v>
          </cell>
          <cell r="C3234" t="str">
            <v>VENTAS MOSTRADOR</v>
          </cell>
          <cell r="F3234">
            <v>45722</v>
          </cell>
          <cell r="G3234">
            <v>45722</v>
          </cell>
          <cell r="H3234">
            <v>0</v>
          </cell>
          <cell r="O3234">
            <v>14800</v>
          </cell>
        </row>
        <row r="3235">
          <cell r="A3235">
            <v>45722</v>
          </cell>
          <cell r="C3235" t="str">
            <v>VENTAS MOSTRADOR</v>
          </cell>
          <cell r="F3235">
            <v>45722</v>
          </cell>
          <cell r="G3235">
            <v>45722</v>
          </cell>
          <cell r="H3235">
            <v>0</v>
          </cell>
          <cell r="O3235">
            <v>20600</v>
          </cell>
        </row>
        <row r="3236">
          <cell r="A3236">
            <v>45722</v>
          </cell>
          <cell r="C3236" t="str">
            <v>VENTAS MOSTRADOR</v>
          </cell>
          <cell r="F3236">
            <v>45722</v>
          </cell>
          <cell r="G3236">
            <v>45722</v>
          </cell>
          <cell r="H3236">
            <v>0</v>
          </cell>
          <cell r="O3236">
            <v>49728</v>
          </cell>
        </row>
        <row r="3237">
          <cell r="A3237">
            <v>45722</v>
          </cell>
          <cell r="C3237" t="str">
            <v>VENTAS MOSTRADOR</v>
          </cell>
          <cell r="F3237">
            <v>45722</v>
          </cell>
          <cell r="G3237">
            <v>45722</v>
          </cell>
          <cell r="H3237">
            <v>0</v>
          </cell>
          <cell r="O3237">
            <v>65825</v>
          </cell>
        </row>
        <row r="3238">
          <cell r="A3238">
            <v>45722</v>
          </cell>
          <cell r="C3238" t="str">
            <v>VENTAS MOSTRADOR</v>
          </cell>
          <cell r="F3238">
            <v>45722</v>
          </cell>
          <cell r="G3238">
            <v>45722</v>
          </cell>
          <cell r="H3238">
            <v>0</v>
          </cell>
          <cell r="O3238">
            <v>148720</v>
          </cell>
        </row>
        <row r="3239">
          <cell r="A3239">
            <v>45722</v>
          </cell>
          <cell r="C3239" t="str">
            <v>VENTAS MOSTRADOR</v>
          </cell>
          <cell r="F3239">
            <v>45722</v>
          </cell>
          <cell r="G3239">
            <v>45722</v>
          </cell>
          <cell r="H3239">
            <v>0</v>
          </cell>
          <cell r="O3239">
            <v>160710</v>
          </cell>
        </row>
        <row r="3240">
          <cell r="A3240">
            <v>45722</v>
          </cell>
          <cell r="C3240" t="str">
            <v>VENTAS MOSTRADOR</v>
          </cell>
          <cell r="F3240">
            <v>45722</v>
          </cell>
          <cell r="G3240">
            <v>45722</v>
          </cell>
          <cell r="H3240">
            <v>0</v>
          </cell>
          <cell r="O3240">
            <v>233476</v>
          </cell>
        </row>
        <row r="3241">
          <cell r="A3241">
            <v>45722</v>
          </cell>
          <cell r="C3241" t="str">
            <v>VENTAS MOSTRADOR</v>
          </cell>
          <cell r="F3241">
            <v>45722</v>
          </cell>
          <cell r="G3241">
            <v>45722</v>
          </cell>
          <cell r="H3241">
            <v>0</v>
          </cell>
          <cell r="O3241">
            <v>266418</v>
          </cell>
        </row>
        <row r="3242">
          <cell r="A3242">
            <v>45722</v>
          </cell>
          <cell r="C3242" t="str">
            <v>VENTAS MOSTRADOR</v>
          </cell>
          <cell r="F3242">
            <v>45722</v>
          </cell>
          <cell r="G3242">
            <v>45722</v>
          </cell>
          <cell r="H3242">
            <v>0</v>
          </cell>
          <cell r="O3242">
            <v>312400</v>
          </cell>
        </row>
        <row r="3243">
          <cell r="A3243">
            <v>45722</v>
          </cell>
          <cell r="C3243" t="str">
            <v>VENTAS MOSTRADOR</v>
          </cell>
          <cell r="F3243">
            <v>45722</v>
          </cell>
          <cell r="G3243">
            <v>45722</v>
          </cell>
          <cell r="H3243">
            <v>0</v>
          </cell>
          <cell r="O3243">
            <v>382950</v>
          </cell>
        </row>
        <row r="3244">
          <cell r="A3244">
            <v>45722</v>
          </cell>
          <cell r="C3244" t="str">
            <v>VENTAS MOSTRADOR</v>
          </cell>
          <cell r="F3244">
            <v>45722</v>
          </cell>
          <cell r="G3244">
            <v>45722</v>
          </cell>
          <cell r="H3244">
            <v>0</v>
          </cell>
          <cell r="O3244">
            <v>559350</v>
          </cell>
        </row>
        <row r="3245">
          <cell r="A3245">
            <v>45722</v>
          </cell>
          <cell r="C3245" t="str">
            <v>TIGRE COLOMBIA S.A.S</v>
          </cell>
          <cell r="F3245">
            <v>45719.271585648145</v>
          </cell>
          <cell r="G3245">
            <v>45727.27144675926</v>
          </cell>
          <cell r="H3245">
            <v>-4</v>
          </cell>
          <cell r="O3245">
            <v>1692000</v>
          </cell>
        </row>
        <row r="3246">
          <cell r="A3246">
            <v>45722</v>
          </cell>
          <cell r="C3246" t="str">
            <v>TIGRE COLOMBIA S.A.S</v>
          </cell>
          <cell r="F3246">
            <v>45719.273495370369</v>
          </cell>
          <cell r="G3246">
            <v>45727.273298611108</v>
          </cell>
          <cell r="H3246">
            <v>-4</v>
          </cell>
          <cell r="O3246">
            <v>1692000</v>
          </cell>
        </row>
        <row r="3247">
          <cell r="A3247">
            <v>45722</v>
          </cell>
          <cell r="C3247" t="str">
            <v>TIGRE COLOMBIA S.A.S</v>
          </cell>
          <cell r="F3247">
            <v>45719.381886574076</v>
          </cell>
          <cell r="G3247">
            <v>45727.38177083333</v>
          </cell>
          <cell r="H3247">
            <v>-4</v>
          </cell>
          <cell r="O3247">
            <v>1504000</v>
          </cell>
        </row>
        <row r="3248">
          <cell r="A3248">
            <v>45722</v>
          </cell>
          <cell r="C3248" t="str">
            <v>TIGRE COLOMBIA S.A.S</v>
          </cell>
          <cell r="F3248">
            <v>45719.394606481481</v>
          </cell>
          <cell r="G3248">
            <v>45727.394444444442</v>
          </cell>
          <cell r="H3248">
            <v>-4</v>
          </cell>
          <cell r="O3248">
            <v>1316000</v>
          </cell>
        </row>
        <row r="3249">
          <cell r="A3249">
            <v>45722</v>
          </cell>
          <cell r="C3249" t="str">
            <v>MESABAR SAS</v>
          </cell>
          <cell r="F3249">
            <v>45709.276319444441</v>
          </cell>
          <cell r="G3249">
            <v>45717.276319444441</v>
          </cell>
          <cell r="H3249">
            <v>6</v>
          </cell>
          <cell r="O3249">
            <v>1953600</v>
          </cell>
        </row>
        <row r="3250">
          <cell r="A3250">
            <v>45722</v>
          </cell>
          <cell r="C3250" t="str">
            <v>MESABAR SAS</v>
          </cell>
          <cell r="F3250">
            <v>45714.300324074073</v>
          </cell>
          <cell r="G3250">
            <v>45722.300324074073</v>
          </cell>
          <cell r="H3250">
            <v>1</v>
          </cell>
          <cell r="O3250">
            <v>797300</v>
          </cell>
        </row>
        <row r="3251">
          <cell r="A3251">
            <v>45722</v>
          </cell>
          <cell r="C3251" t="str">
            <v>MESABAR SAS</v>
          </cell>
          <cell r="F3251">
            <v>45714.351319444446</v>
          </cell>
          <cell r="G3251">
            <v>45722.351319444446</v>
          </cell>
          <cell r="H3251">
            <v>1</v>
          </cell>
          <cell r="O3251">
            <v>432400</v>
          </cell>
        </row>
        <row r="3252">
          <cell r="A3252">
            <v>45722</v>
          </cell>
          <cell r="C3252" t="str">
            <v>DOROTEA PARRILA SAS</v>
          </cell>
          <cell r="F3252">
            <v>45722.398726851854</v>
          </cell>
          <cell r="G3252">
            <v>45723.395590277774</v>
          </cell>
          <cell r="H3252">
            <v>4</v>
          </cell>
          <cell r="O3252">
            <v>1710050</v>
          </cell>
        </row>
        <row r="3253">
          <cell r="A3253">
            <v>45722</v>
          </cell>
          <cell r="C3253" t="str">
            <v>ANGEL CRISANTO HERNANDEZ JUNCO</v>
          </cell>
          <cell r="F3253">
            <v>45722.418229166666</v>
          </cell>
          <cell r="G3253">
            <v>45723.418229166666</v>
          </cell>
          <cell r="H3253">
            <v>3</v>
          </cell>
          <cell r="O3253">
            <v>436200</v>
          </cell>
        </row>
        <row r="3254">
          <cell r="A3254">
            <v>45722</v>
          </cell>
          <cell r="C3254" t="str">
            <v>INVERSIONES MI TIERRITA SAS</v>
          </cell>
          <cell r="F3254">
            <v>45700.382534722223</v>
          </cell>
          <cell r="G3254">
            <v>45715.378761574073</v>
          </cell>
          <cell r="H3254">
            <v>8</v>
          </cell>
          <cell r="O3254">
            <v>1286057.5874399999</v>
          </cell>
        </row>
        <row r="3255">
          <cell r="A3255">
            <v>45722</v>
          </cell>
          <cell r="C3255" t="str">
            <v>INVERSIONES MI TIERRITA SAS</v>
          </cell>
          <cell r="F3255">
            <v>45701.323125000003</v>
          </cell>
          <cell r="G3255">
            <v>45716.319953703707</v>
          </cell>
          <cell r="H3255">
            <v>7</v>
          </cell>
          <cell r="O3255">
            <v>2274245.4819999998</v>
          </cell>
        </row>
        <row r="3256">
          <cell r="A3256">
            <v>45722</v>
          </cell>
          <cell r="C3256" t="str">
            <v>INVERSIONES MI TIERRITA SAS</v>
          </cell>
          <cell r="F3256">
            <v>45707.380347222221</v>
          </cell>
          <cell r="G3256">
            <v>45722.380347222221</v>
          </cell>
          <cell r="H3256">
            <v>1</v>
          </cell>
          <cell r="O3256">
            <v>4707728.9780000001</v>
          </cell>
        </row>
        <row r="3257">
          <cell r="A3257">
            <v>45722</v>
          </cell>
          <cell r="C3257" t="str">
            <v>INVERSIONES MI TIERRITA SAS</v>
          </cell>
          <cell r="F3257">
            <v>45707.386747685188</v>
          </cell>
          <cell r="G3257">
            <v>45722.386747685188</v>
          </cell>
          <cell r="H3257">
            <v>1</v>
          </cell>
          <cell r="O3257">
            <v>2265432.1209999998</v>
          </cell>
        </row>
        <row r="3258">
          <cell r="A3258">
            <v>45722</v>
          </cell>
          <cell r="C3258" t="str">
            <v>INVERSIONES MI TIERRITA SAS</v>
          </cell>
          <cell r="F3258">
            <v>45710.317314814813</v>
          </cell>
          <cell r="G3258">
            <v>45725.316018518519</v>
          </cell>
          <cell r="H3258">
            <v>-2</v>
          </cell>
          <cell r="O3258">
            <v>1466536.29938</v>
          </cell>
        </row>
        <row r="3259">
          <cell r="A3259">
            <v>45722</v>
          </cell>
          <cell r="C3259" t="str">
            <v>IVAN RODRIGO LUQUE RESTREPO0</v>
          </cell>
          <cell r="F3259">
            <v>45716.360972222225</v>
          </cell>
          <cell r="G3259">
            <v>45724.360625000001</v>
          </cell>
          <cell r="H3259">
            <v>-1</v>
          </cell>
          <cell r="O3259">
            <v>397149.93</v>
          </cell>
        </row>
        <row r="3260">
          <cell r="A3260">
            <v>45722</v>
          </cell>
          <cell r="C3260" t="str">
            <v>GATE GOURMET COLOMBIA SAS</v>
          </cell>
          <cell r="F3260">
            <v>45689.331956018519</v>
          </cell>
          <cell r="G3260">
            <v>45719.331956018519</v>
          </cell>
          <cell r="H3260">
            <v>4</v>
          </cell>
          <cell r="O3260">
            <v>3051238.3587799999</v>
          </cell>
        </row>
        <row r="3261">
          <cell r="A3261">
            <v>45722</v>
          </cell>
          <cell r="C3261" t="str">
            <v>GATE GOURMET COLOMBIA SAS</v>
          </cell>
          <cell r="F3261">
            <v>45691.366562499999</v>
          </cell>
          <cell r="G3261">
            <v>45721.366562499999</v>
          </cell>
          <cell r="H3261">
            <v>2</v>
          </cell>
          <cell r="O3261">
            <v>2122824.969</v>
          </cell>
        </row>
        <row r="3262">
          <cell r="A3262">
            <v>45722</v>
          </cell>
          <cell r="C3262" t="str">
            <v>GATE GOURMET COLOMBIA SAS</v>
          </cell>
          <cell r="F3262">
            <v>45693.326273148145</v>
          </cell>
          <cell r="G3262">
            <v>45723.326273148145</v>
          </cell>
          <cell r="H3262">
            <v>0</v>
          </cell>
          <cell r="O3262">
            <v>3621893.0269999998</v>
          </cell>
        </row>
        <row r="3263">
          <cell r="A3263">
            <v>45722</v>
          </cell>
          <cell r="C3263" t="str">
            <v>GATE GOURMET COLOMBIA SAS</v>
          </cell>
          <cell r="F3263">
            <v>45695.311226851853</v>
          </cell>
          <cell r="G3263">
            <v>45725.311226851853</v>
          </cell>
          <cell r="H3263">
            <v>-2</v>
          </cell>
          <cell r="O3263">
            <v>4166299.8132000002</v>
          </cell>
        </row>
        <row r="3264">
          <cell r="A3264">
            <v>45722</v>
          </cell>
          <cell r="C3264" t="str">
            <v>GATE GOURMET COLOMBIA SAS</v>
          </cell>
          <cell r="F3264">
            <v>45696.308321759258</v>
          </cell>
          <cell r="G3264">
            <v>45726.308321759258</v>
          </cell>
          <cell r="H3264">
            <v>-3</v>
          </cell>
          <cell r="O3264">
            <v>233200</v>
          </cell>
        </row>
        <row r="3265">
          <cell r="A3265">
            <v>45722</v>
          </cell>
          <cell r="C3265" t="str">
            <v>GATE GOURMET COLOMBIA SAS</v>
          </cell>
          <cell r="F3265">
            <v>45698.282986111109</v>
          </cell>
          <cell r="G3265">
            <v>45728.282986111109</v>
          </cell>
          <cell r="H3265">
            <v>-5</v>
          </cell>
          <cell r="O3265">
            <v>425324</v>
          </cell>
        </row>
        <row r="3266">
          <cell r="A3266">
            <v>45722</v>
          </cell>
          <cell r="C3266" t="str">
            <v>INFARTO SAS</v>
          </cell>
          <cell r="F3266">
            <v>45713.298692129632</v>
          </cell>
          <cell r="G3266">
            <v>45733.298692129632</v>
          </cell>
          <cell r="H3266">
            <v>-10</v>
          </cell>
          <cell r="O3266">
            <v>814912.23800000001</v>
          </cell>
        </row>
        <row r="3267">
          <cell r="A3267">
            <v>45722</v>
          </cell>
          <cell r="C3267" t="str">
            <v>INFARTO SAS</v>
          </cell>
          <cell r="F3267">
            <v>45716.303784722222</v>
          </cell>
          <cell r="G3267">
            <v>45736.303784722222</v>
          </cell>
          <cell r="H3267">
            <v>-13</v>
          </cell>
          <cell r="O3267">
            <v>173279.64</v>
          </cell>
        </row>
        <row r="3268">
          <cell r="A3268">
            <v>45722</v>
          </cell>
          <cell r="C3268" t="str">
            <v>PODER BGTA SAS</v>
          </cell>
          <cell r="F3268">
            <v>45705.29859953704</v>
          </cell>
          <cell r="G3268">
            <v>45735.29859953704</v>
          </cell>
          <cell r="H3268">
            <v>-12</v>
          </cell>
          <cell r="O3268">
            <v>2186560.0090000001</v>
          </cell>
        </row>
        <row r="3269">
          <cell r="A3269">
            <v>45722</v>
          </cell>
          <cell r="C3269" t="str">
            <v>PODER BGTA SAS</v>
          </cell>
          <cell r="F3269">
            <v>45707.337939814817</v>
          </cell>
          <cell r="G3269">
            <v>45737.336944444447</v>
          </cell>
          <cell r="H3269">
            <v>-14</v>
          </cell>
          <cell r="O3269">
            <v>923460.978</v>
          </cell>
        </row>
        <row r="3270">
          <cell r="A3270">
            <v>45722</v>
          </cell>
          <cell r="C3270" t="str">
            <v>PODER BGTA SAS</v>
          </cell>
          <cell r="F3270">
            <v>45707.339050925926</v>
          </cell>
          <cell r="G3270">
            <v>45737.338553240741</v>
          </cell>
          <cell r="H3270">
            <v>-14</v>
          </cell>
          <cell r="O3270">
            <v>441365.152</v>
          </cell>
        </row>
        <row r="3271">
          <cell r="A3271">
            <v>45722</v>
          </cell>
          <cell r="C3271" t="str">
            <v>PODER BGTA SAS</v>
          </cell>
          <cell r="F3271">
            <v>45709.274687500001</v>
          </cell>
          <cell r="G3271">
            <v>45739.274687500001</v>
          </cell>
          <cell r="H3271">
            <v>-16</v>
          </cell>
          <cell r="O3271">
            <v>974598.38899999997</v>
          </cell>
        </row>
        <row r="3272">
          <cell r="A3272">
            <v>45722</v>
          </cell>
          <cell r="C3272" t="str">
            <v>INVERSIONES SUPER ROYAL CARIBE SA</v>
          </cell>
          <cell r="F3272">
            <v>45689.346122685187</v>
          </cell>
          <cell r="G3272">
            <v>45719.346122685187</v>
          </cell>
          <cell r="H3272">
            <v>4</v>
          </cell>
          <cell r="O3272">
            <v>256199.97</v>
          </cell>
        </row>
        <row r="3273">
          <cell r="A3273">
            <v>45722</v>
          </cell>
          <cell r="C3273" t="str">
            <v>EL MERO BURRITO S.A.S</v>
          </cell>
          <cell r="F3273">
            <v>45722.278182870374</v>
          </cell>
          <cell r="G3273">
            <v>45723.277962962966</v>
          </cell>
          <cell r="H3273">
            <v>0</v>
          </cell>
          <cell r="O3273">
            <v>385250</v>
          </cell>
        </row>
        <row r="3274">
          <cell r="A3274">
            <v>45723</v>
          </cell>
          <cell r="C3274" t="str">
            <v>LE CABRERA SOCIEDAD POR ACCIONES SIMPLIFICADA</v>
          </cell>
          <cell r="F3274">
            <v>45710.496701388889</v>
          </cell>
          <cell r="G3274">
            <v>45725.496701388889</v>
          </cell>
          <cell r="H3274">
            <v>1</v>
          </cell>
          <cell r="O3274">
            <v>34855.1</v>
          </cell>
        </row>
        <row r="3275">
          <cell r="A3275">
            <v>45723</v>
          </cell>
          <cell r="C3275" t="str">
            <v>LE CABRERA SOCIEDAD POR ACCIONES SIMPLIFICADA</v>
          </cell>
          <cell r="F3275">
            <v>45713.307812500003</v>
          </cell>
          <cell r="G3275">
            <v>45728.307812500003</v>
          </cell>
          <cell r="H3275">
            <v>-2</v>
          </cell>
          <cell r="O3275">
            <v>1438818.5279999999</v>
          </cell>
        </row>
        <row r="3276">
          <cell r="A3276">
            <v>45723</v>
          </cell>
          <cell r="C3276" t="str">
            <v>BENJAMIN  CHAPARRO AMEZQUITA</v>
          </cell>
          <cell r="F3276">
            <v>45723.306620370371</v>
          </cell>
          <cell r="G3276">
            <v>45724.306620370371</v>
          </cell>
          <cell r="H3276">
            <v>2</v>
          </cell>
          <cell r="O3276">
            <v>885200</v>
          </cell>
        </row>
        <row r="3277">
          <cell r="A3277">
            <v>45723</v>
          </cell>
          <cell r="C3277" t="str">
            <v>WALTER  BECERRA</v>
          </cell>
          <cell r="F3277">
            <v>45723.307800925926</v>
          </cell>
          <cell r="G3277">
            <v>45724.307800925926</v>
          </cell>
          <cell r="H3277">
            <v>2</v>
          </cell>
          <cell r="O3277">
            <v>1234600</v>
          </cell>
        </row>
        <row r="3278">
          <cell r="A3278">
            <v>45723</v>
          </cell>
          <cell r="C3278" t="str">
            <v>PATRICIA  CHAPARRO AMEZQUITA</v>
          </cell>
          <cell r="F3278">
            <v>45723.311828703707</v>
          </cell>
          <cell r="G3278">
            <v>45731.311828703707</v>
          </cell>
          <cell r="H3278">
            <v>-5</v>
          </cell>
          <cell r="O3278">
            <v>750400</v>
          </cell>
        </row>
        <row r="3279">
          <cell r="A3279">
            <v>45723</v>
          </cell>
          <cell r="C3279" t="str">
            <v>DIOS LO QUISO SAS</v>
          </cell>
          <cell r="F3279">
            <v>45712.271932870368</v>
          </cell>
          <cell r="G3279">
            <v>45727.271932870368</v>
          </cell>
          <cell r="H3279">
            <v>-1</v>
          </cell>
          <cell r="O3279">
            <v>904987.77500000002</v>
          </cell>
        </row>
        <row r="3280">
          <cell r="A3280">
            <v>45723</v>
          </cell>
          <cell r="C3280" t="str">
            <v>PURA SABROSURA SAS</v>
          </cell>
          <cell r="F3280">
            <v>45712.299224537041</v>
          </cell>
          <cell r="G3280">
            <v>45727.299224537041</v>
          </cell>
          <cell r="H3280">
            <v>-1</v>
          </cell>
          <cell r="O3280">
            <v>6299959.7390000001</v>
          </cell>
        </row>
        <row r="3281">
          <cell r="A3281">
            <v>45723</v>
          </cell>
          <cell r="C3281" t="str">
            <v>PURA SABROSURA SAS</v>
          </cell>
          <cell r="F3281">
            <v>45713.305185185185</v>
          </cell>
          <cell r="G3281">
            <v>45728.305185185185</v>
          </cell>
          <cell r="H3281">
            <v>-2</v>
          </cell>
          <cell r="O3281">
            <v>506842.94699999999</v>
          </cell>
        </row>
        <row r="3282">
          <cell r="A3282">
            <v>45723</v>
          </cell>
          <cell r="C3282" t="str">
            <v>VENTAS MOSTRADOR</v>
          </cell>
          <cell r="F3282">
            <v>45723</v>
          </cell>
          <cell r="G3282">
            <v>45723</v>
          </cell>
          <cell r="H3282">
            <v>0</v>
          </cell>
          <cell r="O3282">
            <v>1155626</v>
          </cell>
        </row>
        <row r="3283">
          <cell r="A3283">
            <v>45723</v>
          </cell>
          <cell r="C3283" t="str">
            <v>VENTAS MOSTRADOR</v>
          </cell>
          <cell r="F3283">
            <v>45723</v>
          </cell>
          <cell r="G3283">
            <v>45723</v>
          </cell>
          <cell r="H3283">
            <v>0</v>
          </cell>
          <cell r="O3283">
            <v>294990</v>
          </cell>
        </row>
        <row r="3284">
          <cell r="A3284">
            <v>45723</v>
          </cell>
          <cell r="C3284" t="str">
            <v>VENTAS MOSTRADOR</v>
          </cell>
          <cell r="F3284">
            <v>45723</v>
          </cell>
          <cell r="G3284">
            <v>45723</v>
          </cell>
          <cell r="H3284">
            <v>0</v>
          </cell>
          <cell r="O3284">
            <v>16000</v>
          </cell>
        </row>
        <row r="3285">
          <cell r="A3285">
            <v>45723</v>
          </cell>
          <cell r="C3285" t="str">
            <v>VENTAS MOSTRADOR</v>
          </cell>
          <cell r="F3285">
            <v>45723</v>
          </cell>
          <cell r="G3285">
            <v>45723</v>
          </cell>
          <cell r="H3285">
            <v>0</v>
          </cell>
          <cell r="O3285">
            <v>22848</v>
          </cell>
        </row>
        <row r="3286">
          <cell r="A3286">
            <v>45723</v>
          </cell>
          <cell r="C3286" t="str">
            <v>VENTAS MOSTRADOR</v>
          </cell>
          <cell r="F3286">
            <v>45723</v>
          </cell>
          <cell r="G3286">
            <v>45723</v>
          </cell>
          <cell r="H3286">
            <v>0</v>
          </cell>
          <cell r="O3286">
            <v>25360</v>
          </cell>
        </row>
        <row r="3287">
          <cell r="A3287">
            <v>45723</v>
          </cell>
          <cell r="C3287" t="str">
            <v>VENTAS MOSTRADOR</v>
          </cell>
          <cell r="F3287">
            <v>45723</v>
          </cell>
          <cell r="G3287">
            <v>45723</v>
          </cell>
          <cell r="H3287">
            <v>0</v>
          </cell>
          <cell r="O3287">
            <v>26000</v>
          </cell>
        </row>
        <row r="3288">
          <cell r="A3288">
            <v>45723</v>
          </cell>
          <cell r="C3288" t="str">
            <v>VENTAS MOSTRADOR</v>
          </cell>
          <cell r="F3288">
            <v>45723</v>
          </cell>
          <cell r="G3288">
            <v>45723</v>
          </cell>
          <cell r="H3288">
            <v>0</v>
          </cell>
          <cell r="O3288">
            <v>30040</v>
          </cell>
        </row>
        <row r="3289">
          <cell r="A3289">
            <v>45723</v>
          </cell>
          <cell r="C3289" t="str">
            <v>VENTAS MOSTRADOR</v>
          </cell>
          <cell r="F3289">
            <v>45723</v>
          </cell>
          <cell r="G3289">
            <v>45723</v>
          </cell>
          <cell r="H3289">
            <v>0</v>
          </cell>
          <cell r="O3289">
            <v>30920</v>
          </cell>
        </row>
        <row r="3290">
          <cell r="A3290">
            <v>45723</v>
          </cell>
          <cell r="C3290" t="str">
            <v>VENTAS MOSTRADOR</v>
          </cell>
          <cell r="F3290">
            <v>45723</v>
          </cell>
          <cell r="G3290">
            <v>45723</v>
          </cell>
          <cell r="H3290">
            <v>0</v>
          </cell>
          <cell r="O3290">
            <v>48000</v>
          </cell>
        </row>
        <row r="3291">
          <cell r="A3291">
            <v>45723</v>
          </cell>
          <cell r="C3291" t="str">
            <v>VENTAS MOSTRADOR</v>
          </cell>
          <cell r="F3291">
            <v>45723</v>
          </cell>
          <cell r="G3291">
            <v>45723</v>
          </cell>
          <cell r="H3291">
            <v>0</v>
          </cell>
          <cell r="O3291">
            <v>50000</v>
          </cell>
        </row>
        <row r="3292">
          <cell r="A3292">
            <v>45723</v>
          </cell>
          <cell r="C3292" t="str">
            <v>VENTAS MOSTRADOR</v>
          </cell>
          <cell r="F3292">
            <v>45723</v>
          </cell>
          <cell r="G3292">
            <v>45723</v>
          </cell>
          <cell r="H3292">
            <v>0</v>
          </cell>
          <cell r="O3292">
            <v>53500</v>
          </cell>
        </row>
        <row r="3293">
          <cell r="A3293">
            <v>45723</v>
          </cell>
          <cell r="C3293" t="str">
            <v>VENTAS MOSTRADOR</v>
          </cell>
          <cell r="F3293">
            <v>45723</v>
          </cell>
          <cell r="G3293">
            <v>45723</v>
          </cell>
          <cell r="H3293">
            <v>0</v>
          </cell>
          <cell r="O3293">
            <v>80000</v>
          </cell>
        </row>
        <row r="3294">
          <cell r="A3294">
            <v>45723</v>
          </cell>
          <cell r="C3294" t="str">
            <v>VENTAS MOSTRADOR</v>
          </cell>
          <cell r="F3294">
            <v>45723</v>
          </cell>
          <cell r="G3294">
            <v>45723</v>
          </cell>
          <cell r="H3294">
            <v>0</v>
          </cell>
          <cell r="O3294">
            <v>81200</v>
          </cell>
        </row>
        <row r="3295">
          <cell r="A3295">
            <v>45723</v>
          </cell>
          <cell r="C3295" t="str">
            <v>VENTAS MOSTRADOR</v>
          </cell>
          <cell r="F3295">
            <v>45723</v>
          </cell>
          <cell r="G3295">
            <v>45723</v>
          </cell>
          <cell r="H3295">
            <v>0</v>
          </cell>
          <cell r="O3295">
            <v>85670</v>
          </cell>
        </row>
        <row r="3296">
          <cell r="A3296">
            <v>45723</v>
          </cell>
          <cell r="C3296" t="str">
            <v>VENTAS MOSTRADOR</v>
          </cell>
          <cell r="F3296">
            <v>45723</v>
          </cell>
          <cell r="G3296">
            <v>45723</v>
          </cell>
          <cell r="H3296">
            <v>0</v>
          </cell>
          <cell r="O3296">
            <v>103300</v>
          </cell>
        </row>
        <row r="3297">
          <cell r="A3297">
            <v>45723</v>
          </cell>
          <cell r="C3297" t="str">
            <v>VENTAS MOSTRADOR</v>
          </cell>
          <cell r="F3297">
            <v>45723</v>
          </cell>
          <cell r="G3297">
            <v>45723</v>
          </cell>
          <cell r="H3297">
            <v>0</v>
          </cell>
          <cell r="O3297">
            <v>121200</v>
          </cell>
        </row>
        <row r="3298">
          <cell r="A3298">
            <v>45723</v>
          </cell>
          <cell r="C3298" t="str">
            <v>VENTAS MOSTRADOR</v>
          </cell>
          <cell r="F3298">
            <v>45723</v>
          </cell>
          <cell r="G3298">
            <v>45723</v>
          </cell>
          <cell r="H3298">
            <v>0</v>
          </cell>
          <cell r="O3298">
            <v>180604</v>
          </cell>
        </row>
        <row r="3299">
          <cell r="A3299">
            <v>45723</v>
          </cell>
          <cell r="C3299" t="str">
            <v>VENTAS MOSTRADOR</v>
          </cell>
          <cell r="F3299">
            <v>45723</v>
          </cell>
          <cell r="G3299">
            <v>45723</v>
          </cell>
          <cell r="H3299">
            <v>0</v>
          </cell>
          <cell r="O3299">
            <v>212750</v>
          </cell>
        </row>
        <row r="3300">
          <cell r="A3300">
            <v>45723</v>
          </cell>
          <cell r="C3300" t="str">
            <v>VENTAS MOSTRADOR</v>
          </cell>
          <cell r="F3300">
            <v>45723</v>
          </cell>
          <cell r="G3300">
            <v>45723</v>
          </cell>
          <cell r="H3300">
            <v>0</v>
          </cell>
          <cell r="O3300">
            <v>245000</v>
          </cell>
        </row>
        <row r="3301">
          <cell r="A3301">
            <v>45723</v>
          </cell>
          <cell r="C3301" t="str">
            <v>VENTAS MOSTRADOR</v>
          </cell>
          <cell r="F3301">
            <v>45723</v>
          </cell>
          <cell r="G3301">
            <v>45723</v>
          </cell>
          <cell r="H3301">
            <v>0</v>
          </cell>
          <cell r="O3301">
            <v>425500</v>
          </cell>
        </row>
        <row r="3302">
          <cell r="A3302">
            <v>45723</v>
          </cell>
          <cell r="C3302" t="str">
            <v>KAREN GISSET MARTINEZ SANDOVAL</v>
          </cell>
          <cell r="F3302">
            <v>45723.317997685182</v>
          </cell>
          <cell r="G3302">
            <v>45724.317997685182</v>
          </cell>
          <cell r="H3302">
            <v>2</v>
          </cell>
          <cell r="O3302">
            <v>2409250</v>
          </cell>
        </row>
        <row r="3303">
          <cell r="A3303">
            <v>45723</v>
          </cell>
          <cell r="C3303" t="str">
            <v>SIPOTE BURRITO S.A</v>
          </cell>
          <cell r="F3303">
            <v>45710.293495370373</v>
          </cell>
          <cell r="G3303">
            <v>45740.293495370373</v>
          </cell>
          <cell r="H3303">
            <v>-14</v>
          </cell>
          <cell r="O3303">
            <v>6252487.0927999998</v>
          </cell>
        </row>
        <row r="3304">
          <cell r="A3304">
            <v>45723</v>
          </cell>
          <cell r="C3304" t="str">
            <v xml:space="preserve">PEYBU SAS </v>
          </cell>
          <cell r="F3304">
            <v>45657.343657407408</v>
          </cell>
          <cell r="G3304">
            <v>45687.343657407408</v>
          </cell>
          <cell r="H3304">
            <v>39</v>
          </cell>
          <cell r="O3304">
            <v>418261.2</v>
          </cell>
        </row>
        <row r="3305">
          <cell r="A3305">
            <v>45723</v>
          </cell>
          <cell r="C3305" t="str">
            <v>TAKAMI SA</v>
          </cell>
          <cell r="F3305">
            <v>45699.329189814816</v>
          </cell>
          <cell r="G3305">
            <v>45729.329189814816</v>
          </cell>
          <cell r="H3305">
            <v>-3</v>
          </cell>
          <cell r="O3305">
            <v>161950</v>
          </cell>
        </row>
        <row r="3306">
          <cell r="A3306">
            <v>45723</v>
          </cell>
          <cell r="C3306" t="str">
            <v>TAKAMI SA</v>
          </cell>
          <cell r="F3306">
            <v>45699.338449074072</v>
          </cell>
          <cell r="G3306">
            <v>45729.338449074072</v>
          </cell>
          <cell r="H3306">
            <v>-3</v>
          </cell>
          <cell r="O3306">
            <v>2852180</v>
          </cell>
        </row>
        <row r="3307">
          <cell r="A3307">
            <v>45723</v>
          </cell>
          <cell r="C3307" t="str">
            <v>TAKAMI SA</v>
          </cell>
          <cell r="F3307">
            <v>45699.343738425923</v>
          </cell>
          <cell r="G3307">
            <v>45729.343738425923</v>
          </cell>
          <cell r="H3307">
            <v>-3</v>
          </cell>
          <cell r="O3307">
            <v>79950</v>
          </cell>
        </row>
        <row r="3308">
          <cell r="A3308">
            <v>45723</v>
          </cell>
          <cell r="C3308" t="str">
            <v>TAKAMI SA</v>
          </cell>
          <cell r="F3308">
            <v>45699.363692129627</v>
          </cell>
          <cell r="G3308">
            <v>45729.363692129627</v>
          </cell>
          <cell r="H3308">
            <v>-3</v>
          </cell>
          <cell r="O3308">
            <v>116400</v>
          </cell>
        </row>
        <row r="3309">
          <cell r="A3309">
            <v>45723</v>
          </cell>
          <cell r="C3309" t="str">
            <v>TAKAMI SA</v>
          </cell>
          <cell r="F3309">
            <v>45699.369039351855</v>
          </cell>
          <cell r="G3309">
            <v>45729.369039351855</v>
          </cell>
          <cell r="H3309">
            <v>-3</v>
          </cell>
          <cell r="O3309">
            <v>80400</v>
          </cell>
        </row>
        <row r="3310">
          <cell r="A3310">
            <v>45723</v>
          </cell>
          <cell r="C3310" t="str">
            <v>TAKAMI SA</v>
          </cell>
          <cell r="F3310">
            <v>45699.376192129632</v>
          </cell>
          <cell r="G3310">
            <v>45729.376192129632</v>
          </cell>
          <cell r="H3310">
            <v>-3</v>
          </cell>
          <cell r="O3310">
            <v>373570</v>
          </cell>
        </row>
        <row r="3311">
          <cell r="A3311">
            <v>45723</v>
          </cell>
          <cell r="C3311" t="str">
            <v>TAKAMI SA</v>
          </cell>
          <cell r="F3311">
            <v>45699.387789351851</v>
          </cell>
          <cell r="G3311">
            <v>45729.387789351851</v>
          </cell>
          <cell r="H3311">
            <v>-3</v>
          </cell>
          <cell r="O3311">
            <v>818425</v>
          </cell>
        </row>
        <row r="3312">
          <cell r="A3312">
            <v>45723</v>
          </cell>
          <cell r="C3312" t="str">
            <v>TAKAMI SA</v>
          </cell>
          <cell r="F3312">
            <v>45700.336111111108</v>
          </cell>
          <cell r="G3312">
            <v>45730.336111111108</v>
          </cell>
          <cell r="H3312">
            <v>-4</v>
          </cell>
          <cell r="O3312">
            <v>82000</v>
          </cell>
        </row>
        <row r="3313">
          <cell r="A3313">
            <v>45723</v>
          </cell>
          <cell r="C3313" t="str">
            <v>TAKAMI SA</v>
          </cell>
          <cell r="F3313">
            <v>45700.370150462964</v>
          </cell>
          <cell r="G3313">
            <v>45730.370150462964</v>
          </cell>
          <cell r="H3313">
            <v>-4</v>
          </cell>
          <cell r="O3313">
            <v>261280</v>
          </cell>
        </row>
        <row r="3314">
          <cell r="A3314">
            <v>45723</v>
          </cell>
          <cell r="C3314" t="str">
            <v>TAKAMI SA</v>
          </cell>
          <cell r="F3314">
            <v>45700.370879629627</v>
          </cell>
          <cell r="G3314">
            <v>45730.370879629627</v>
          </cell>
          <cell r="H3314">
            <v>-4</v>
          </cell>
          <cell r="O3314">
            <v>7397248.0800000001</v>
          </cell>
        </row>
        <row r="3315">
          <cell r="A3315">
            <v>45723</v>
          </cell>
          <cell r="C3315" t="str">
            <v>TAKAMI SA</v>
          </cell>
          <cell r="F3315">
            <v>45701.317418981482</v>
          </cell>
          <cell r="G3315">
            <v>45731.317418981482</v>
          </cell>
          <cell r="H3315">
            <v>-5</v>
          </cell>
          <cell r="O3315">
            <v>91180</v>
          </cell>
        </row>
        <row r="3316">
          <cell r="A3316">
            <v>45723</v>
          </cell>
          <cell r="C3316" t="str">
            <v>TAKAMI SA</v>
          </cell>
          <cell r="F3316">
            <v>45701.321006944447</v>
          </cell>
          <cell r="G3316">
            <v>45731.321006944447</v>
          </cell>
          <cell r="H3316">
            <v>-5</v>
          </cell>
          <cell r="O3316">
            <v>277400</v>
          </cell>
        </row>
        <row r="3317">
          <cell r="A3317">
            <v>45723</v>
          </cell>
          <cell r="C3317" t="str">
            <v>TAKAMI SA</v>
          </cell>
          <cell r="F3317">
            <v>45701.328379629631</v>
          </cell>
          <cell r="G3317">
            <v>45731.328379629631</v>
          </cell>
          <cell r="H3317">
            <v>-5</v>
          </cell>
          <cell r="O3317">
            <v>115560</v>
          </cell>
        </row>
        <row r="3318">
          <cell r="A3318">
            <v>45723</v>
          </cell>
          <cell r="C3318" t="str">
            <v>TAKAMI SA</v>
          </cell>
          <cell r="F3318">
            <v>45701.331689814811</v>
          </cell>
          <cell r="G3318">
            <v>45731.331689814811</v>
          </cell>
          <cell r="H3318">
            <v>-5</v>
          </cell>
          <cell r="O3318">
            <v>368680</v>
          </cell>
        </row>
        <row r="3319">
          <cell r="A3319">
            <v>45723</v>
          </cell>
          <cell r="C3319" t="str">
            <v>TAKAMI SA</v>
          </cell>
          <cell r="F3319">
            <v>45701.334155092591</v>
          </cell>
          <cell r="G3319">
            <v>45731.334155092591</v>
          </cell>
          <cell r="H3319">
            <v>-5</v>
          </cell>
          <cell r="O3319">
            <v>394200</v>
          </cell>
        </row>
        <row r="3320">
          <cell r="A3320">
            <v>45723</v>
          </cell>
          <cell r="C3320" t="str">
            <v>TAKAMI SA</v>
          </cell>
          <cell r="F3320">
            <v>45701.335798611108</v>
          </cell>
          <cell r="G3320">
            <v>45731.335798611108</v>
          </cell>
          <cell r="H3320">
            <v>-5</v>
          </cell>
          <cell r="O3320">
            <v>82000</v>
          </cell>
        </row>
        <row r="3321">
          <cell r="A3321">
            <v>45723</v>
          </cell>
          <cell r="C3321" t="str">
            <v>TAKAMI SA</v>
          </cell>
          <cell r="F3321">
            <v>45701.336747685185</v>
          </cell>
          <cell r="G3321">
            <v>45731.336747685185</v>
          </cell>
          <cell r="H3321">
            <v>-5</v>
          </cell>
          <cell r="O3321">
            <v>209520</v>
          </cell>
        </row>
        <row r="3322">
          <cell r="A3322">
            <v>45723</v>
          </cell>
          <cell r="C3322" t="str">
            <v>TAKAMI SA</v>
          </cell>
          <cell r="F3322">
            <v>45702.332569444443</v>
          </cell>
          <cell r="G3322">
            <v>45732.332569444443</v>
          </cell>
          <cell r="H3322">
            <v>-6</v>
          </cell>
          <cell r="O3322">
            <v>164000</v>
          </cell>
        </row>
        <row r="3323">
          <cell r="A3323">
            <v>45723</v>
          </cell>
          <cell r="C3323" t="str">
            <v>TAKAMI SA</v>
          </cell>
          <cell r="F3323">
            <v>45702.334085648145</v>
          </cell>
          <cell r="G3323">
            <v>45732.334085648145</v>
          </cell>
          <cell r="H3323">
            <v>-6</v>
          </cell>
          <cell r="O3323">
            <v>231720</v>
          </cell>
        </row>
        <row r="3324">
          <cell r="A3324">
            <v>45723</v>
          </cell>
          <cell r="C3324" t="str">
            <v>TAKAMI SA</v>
          </cell>
          <cell r="F3324">
            <v>45702.335729166669</v>
          </cell>
          <cell r="G3324">
            <v>45732.335729166669</v>
          </cell>
          <cell r="H3324">
            <v>-6</v>
          </cell>
          <cell r="O3324">
            <v>205000</v>
          </cell>
        </row>
        <row r="3325">
          <cell r="A3325">
            <v>45723</v>
          </cell>
          <cell r="C3325" t="str">
            <v>TAKAMI SA</v>
          </cell>
          <cell r="F3325">
            <v>45702.3908912037</v>
          </cell>
          <cell r="G3325">
            <v>45732.3908912037</v>
          </cell>
          <cell r="H3325">
            <v>-6</v>
          </cell>
          <cell r="O3325">
            <v>102820</v>
          </cell>
        </row>
        <row r="3326">
          <cell r="A3326">
            <v>45723</v>
          </cell>
          <cell r="C3326" t="str">
            <v>TAKAMI SA</v>
          </cell>
          <cell r="F3326">
            <v>45703.316006944442</v>
          </cell>
          <cell r="G3326">
            <v>45733.316006944442</v>
          </cell>
          <cell r="H3326">
            <v>-7</v>
          </cell>
          <cell r="O3326">
            <v>230680</v>
          </cell>
        </row>
        <row r="3327">
          <cell r="A3327">
            <v>45723</v>
          </cell>
          <cell r="C3327" t="str">
            <v>TAKAMI SA</v>
          </cell>
          <cell r="F3327">
            <v>45703.3440162037</v>
          </cell>
          <cell r="G3327">
            <v>45733.3440162037</v>
          </cell>
          <cell r="H3327">
            <v>-7</v>
          </cell>
          <cell r="O3327">
            <v>164000</v>
          </cell>
        </row>
        <row r="3328">
          <cell r="A3328">
            <v>45723</v>
          </cell>
          <cell r="C3328" t="str">
            <v>TAKAMI SA</v>
          </cell>
          <cell r="F3328">
            <v>45703.386805555558</v>
          </cell>
          <cell r="G3328">
            <v>45733.386805555558</v>
          </cell>
          <cell r="H3328">
            <v>-7</v>
          </cell>
          <cell r="O3328">
            <v>189520</v>
          </cell>
        </row>
        <row r="3329">
          <cell r="A3329">
            <v>45723</v>
          </cell>
          <cell r="C3329" t="str">
            <v>TAKAMI SA</v>
          </cell>
          <cell r="F3329">
            <v>45703.426886574074</v>
          </cell>
          <cell r="G3329">
            <v>45733.426886574074</v>
          </cell>
          <cell r="H3329">
            <v>-7</v>
          </cell>
          <cell r="O3329">
            <v>262800</v>
          </cell>
        </row>
        <row r="3330">
          <cell r="A3330">
            <v>45723</v>
          </cell>
          <cell r="C3330" t="str">
            <v>TAKAMI SA</v>
          </cell>
          <cell r="F3330">
            <v>45703.438634259262</v>
          </cell>
          <cell r="G3330">
            <v>45733.438634259262</v>
          </cell>
          <cell r="H3330">
            <v>-7</v>
          </cell>
          <cell r="O3330">
            <v>250100</v>
          </cell>
        </row>
        <row r="3331">
          <cell r="A3331">
            <v>45723</v>
          </cell>
          <cell r="C3331" t="str">
            <v>LOVE CHICHARRON S.A.S</v>
          </cell>
          <cell r="F3331">
            <v>45715.340046296296</v>
          </cell>
          <cell r="G3331">
            <v>45723.339849537035</v>
          </cell>
          <cell r="H3331">
            <v>3</v>
          </cell>
          <cell r="O3331">
            <v>2287375.31</v>
          </cell>
        </row>
        <row r="3332">
          <cell r="A3332">
            <v>45723</v>
          </cell>
          <cell r="C3332" t="str">
            <v>LOVE CHICHARRON S.A.S</v>
          </cell>
          <cell r="F3332">
            <v>45716.29310185185</v>
          </cell>
          <cell r="G3332">
            <v>45724.29310185185</v>
          </cell>
          <cell r="H3332">
            <v>2</v>
          </cell>
          <cell r="O3332">
            <v>621416.64</v>
          </cell>
        </row>
        <row r="3333">
          <cell r="A3333">
            <v>45723</v>
          </cell>
          <cell r="C3333" t="str">
            <v>LOVE CHICHARRON S.A.S</v>
          </cell>
          <cell r="F3333">
            <v>45721.396874999999</v>
          </cell>
          <cell r="G3333">
            <v>45729.396678240744</v>
          </cell>
          <cell r="H3333">
            <v>-3</v>
          </cell>
          <cell r="O3333">
            <v>2603691.83</v>
          </cell>
        </row>
        <row r="3334">
          <cell r="A3334">
            <v>45723</v>
          </cell>
          <cell r="C3334" t="str">
            <v>INDUCOLCARNES S.A.S</v>
          </cell>
          <cell r="F3334">
            <v>45691.383935185186</v>
          </cell>
          <cell r="G3334">
            <v>45692.383935185186</v>
          </cell>
          <cell r="H3334">
            <v>34</v>
          </cell>
          <cell r="O3334">
            <v>16264883.449999999</v>
          </cell>
        </row>
        <row r="3335">
          <cell r="A3335">
            <v>45723</v>
          </cell>
          <cell r="C3335" t="str">
            <v>GRUPO ARTAK S.A.S</v>
          </cell>
          <cell r="F3335">
            <v>45706.278240740743</v>
          </cell>
          <cell r="G3335">
            <v>45736.278240740743</v>
          </cell>
          <cell r="H3335">
            <v>-10</v>
          </cell>
          <cell r="O3335">
            <v>39040</v>
          </cell>
        </row>
        <row r="3336">
          <cell r="A3336">
            <v>45723</v>
          </cell>
          <cell r="C3336" t="str">
            <v>GRUPO ARTAK S.A.S</v>
          </cell>
          <cell r="F3336">
            <v>45706.281493055554</v>
          </cell>
          <cell r="G3336">
            <v>45736.281493055554</v>
          </cell>
          <cell r="H3336">
            <v>-10</v>
          </cell>
          <cell r="O3336">
            <v>613950</v>
          </cell>
        </row>
        <row r="3337">
          <cell r="A3337">
            <v>45723</v>
          </cell>
          <cell r="C3337" t="str">
            <v>GRUPO ARTAK S.A.S</v>
          </cell>
          <cell r="F3337">
            <v>45706.327187499999</v>
          </cell>
          <cell r="G3337">
            <v>45736.327187499999</v>
          </cell>
          <cell r="H3337">
            <v>-10</v>
          </cell>
          <cell r="O3337">
            <v>1510000</v>
          </cell>
        </row>
        <row r="3338">
          <cell r="A3338">
            <v>45723</v>
          </cell>
          <cell r="C3338" t="str">
            <v>GRUPO ARTAK S.A.S</v>
          </cell>
          <cell r="F3338">
            <v>45706.335300925923</v>
          </cell>
          <cell r="G3338">
            <v>45736.335300925923</v>
          </cell>
          <cell r="H3338">
            <v>-10</v>
          </cell>
          <cell r="O3338">
            <v>2014340</v>
          </cell>
        </row>
        <row r="3339">
          <cell r="A3339">
            <v>45723</v>
          </cell>
          <cell r="C3339" t="str">
            <v>GRUPO ARTAK S.A.S</v>
          </cell>
          <cell r="F3339">
            <v>45706.347916666666</v>
          </cell>
          <cell r="G3339">
            <v>45736.347916666666</v>
          </cell>
          <cell r="H3339">
            <v>-10</v>
          </cell>
          <cell r="O3339">
            <v>82000</v>
          </cell>
        </row>
        <row r="3340">
          <cell r="A3340">
            <v>45723</v>
          </cell>
          <cell r="C3340" t="str">
            <v>GRUPO ARTAK S.A.S</v>
          </cell>
          <cell r="F3340">
            <v>45708.281631944446</v>
          </cell>
          <cell r="G3340">
            <v>45738.281631944446</v>
          </cell>
          <cell r="H3340">
            <v>-12</v>
          </cell>
          <cell r="O3340">
            <v>326560</v>
          </cell>
        </row>
        <row r="3341">
          <cell r="A3341">
            <v>45723</v>
          </cell>
          <cell r="C3341" t="str">
            <v>GRUPO ARTAK S.A.S</v>
          </cell>
          <cell r="F3341">
            <v>45708.282500000001</v>
          </cell>
          <cell r="G3341">
            <v>45738.282500000001</v>
          </cell>
          <cell r="H3341">
            <v>-12</v>
          </cell>
          <cell r="O3341">
            <v>61500</v>
          </cell>
        </row>
        <row r="3342">
          <cell r="A3342">
            <v>45723</v>
          </cell>
          <cell r="C3342" t="str">
            <v>GRUPO ARTAK S.A.S</v>
          </cell>
          <cell r="F3342">
            <v>45708.283159722225</v>
          </cell>
          <cell r="G3342">
            <v>45738.283159722225</v>
          </cell>
          <cell r="H3342">
            <v>-12</v>
          </cell>
          <cell r="O3342">
            <v>1559830</v>
          </cell>
        </row>
        <row r="3343">
          <cell r="A3343">
            <v>45723</v>
          </cell>
          <cell r="C3343" t="str">
            <v>GRUPO ARTAK S.A.S</v>
          </cell>
          <cell r="F3343">
            <v>45708.316388888888</v>
          </cell>
          <cell r="G3343">
            <v>45738.316388888888</v>
          </cell>
          <cell r="H3343">
            <v>-12</v>
          </cell>
          <cell r="O3343">
            <v>3194740</v>
          </cell>
        </row>
        <row r="3344">
          <cell r="A3344">
            <v>45723</v>
          </cell>
          <cell r="C3344" t="str">
            <v>GRUPO ARTAK S.A.S</v>
          </cell>
          <cell r="F3344">
            <v>45708.321736111109</v>
          </cell>
          <cell r="G3344">
            <v>45738.321736111109</v>
          </cell>
          <cell r="H3344">
            <v>-12</v>
          </cell>
          <cell r="O3344">
            <v>63550</v>
          </cell>
        </row>
        <row r="3345">
          <cell r="A3345">
            <v>45723</v>
          </cell>
          <cell r="C3345" t="str">
            <v>GRUPO ARTAK S.A.S</v>
          </cell>
          <cell r="F3345">
            <v>45708.323946759258</v>
          </cell>
          <cell r="G3345">
            <v>45738.323946759258</v>
          </cell>
          <cell r="H3345">
            <v>-12</v>
          </cell>
          <cell r="O3345">
            <v>567940</v>
          </cell>
        </row>
        <row r="3346">
          <cell r="A3346">
            <v>45723</v>
          </cell>
          <cell r="C3346" t="str">
            <v>GRUPO ARTAK S.A.S</v>
          </cell>
          <cell r="F3346">
            <v>45709.284884259258</v>
          </cell>
          <cell r="G3346">
            <v>45739.284884259258</v>
          </cell>
          <cell r="H3346">
            <v>-13</v>
          </cell>
          <cell r="O3346">
            <v>61500</v>
          </cell>
        </row>
        <row r="3347">
          <cell r="A3347">
            <v>45723</v>
          </cell>
          <cell r="C3347" t="str">
            <v>GRUPO ARTAK S.A.S</v>
          </cell>
          <cell r="F3347">
            <v>45709.302719907406</v>
          </cell>
          <cell r="G3347">
            <v>45739.302719907406</v>
          </cell>
          <cell r="H3347">
            <v>-13</v>
          </cell>
          <cell r="O3347">
            <v>1798410</v>
          </cell>
        </row>
        <row r="3348">
          <cell r="A3348">
            <v>45723</v>
          </cell>
          <cell r="C3348" t="str">
            <v>GRUPO ARTAK S.A.S</v>
          </cell>
          <cell r="F3348">
            <v>45710.299409722225</v>
          </cell>
          <cell r="G3348">
            <v>45740.299409722225</v>
          </cell>
          <cell r="H3348">
            <v>-14</v>
          </cell>
          <cell r="O3348">
            <v>327040</v>
          </cell>
        </row>
        <row r="3349">
          <cell r="A3349">
            <v>45723</v>
          </cell>
          <cell r="C3349" t="str">
            <v>GRUPO ARTAK S.A.S</v>
          </cell>
          <cell r="F3349">
            <v>45710.329328703701</v>
          </cell>
          <cell r="G3349">
            <v>45740.329328703701</v>
          </cell>
          <cell r="H3349">
            <v>-14</v>
          </cell>
          <cell r="O3349">
            <v>3853520</v>
          </cell>
        </row>
        <row r="3350">
          <cell r="A3350">
            <v>45723</v>
          </cell>
          <cell r="C3350" t="str">
            <v>GRUPO ARTAK S.A.S</v>
          </cell>
          <cell r="F3350">
            <v>45713.27579861111</v>
          </cell>
          <cell r="G3350">
            <v>45743.27579861111</v>
          </cell>
          <cell r="H3350">
            <v>-17</v>
          </cell>
          <cell r="O3350">
            <v>123900</v>
          </cell>
        </row>
        <row r="3351">
          <cell r="A3351">
            <v>45723</v>
          </cell>
          <cell r="C3351" t="str">
            <v>GRUPO ARTAK S.A.S</v>
          </cell>
          <cell r="F3351">
            <v>45713.301944444444</v>
          </cell>
          <cell r="G3351">
            <v>45743.301944444444</v>
          </cell>
          <cell r="H3351">
            <v>-17</v>
          </cell>
          <cell r="O3351">
            <v>817600</v>
          </cell>
        </row>
        <row r="3352">
          <cell r="A3352">
            <v>45723</v>
          </cell>
          <cell r="C3352" t="str">
            <v>GRUPO ARTAK S.A.S</v>
          </cell>
          <cell r="F3352">
            <v>45713.340486111112</v>
          </cell>
          <cell r="G3352">
            <v>45743.340486111112</v>
          </cell>
          <cell r="H3352">
            <v>-17</v>
          </cell>
          <cell r="O3352">
            <v>63550</v>
          </cell>
        </row>
        <row r="3353">
          <cell r="A3353">
            <v>45723</v>
          </cell>
          <cell r="C3353" t="str">
            <v>GRUPO ARTAK S.A.S</v>
          </cell>
          <cell r="F3353">
            <v>45714.305208333331</v>
          </cell>
          <cell r="G3353">
            <v>45744.305208333331</v>
          </cell>
          <cell r="H3353">
            <v>-18</v>
          </cell>
          <cell r="O3353">
            <v>23360</v>
          </cell>
        </row>
        <row r="3354">
          <cell r="A3354">
            <v>45723</v>
          </cell>
          <cell r="C3354" t="str">
            <v>BALSAMICO PLAZA CENTRAL SAS</v>
          </cell>
          <cell r="F3354">
            <v>45720.352939814817</v>
          </cell>
          <cell r="G3354">
            <v>45721.352870370371</v>
          </cell>
          <cell r="H3354">
            <v>5</v>
          </cell>
          <cell r="O3354">
            <v>1448700</v>
          </cell>
        </row>
        <row r="3355">
          <cell r="A3355">
            <v>45723</v>
          </cell>
          <cell r="C3355" t="str">
            <v>TODOS COMEMOS SAS</v>
          </cell>
          <cell r="F3355">
            <v>45737.305474537039</v>
          </cell>
          <cell r="G3355">
            <v>45745.305474537039</v>
          </cell>
          <cell r="H3355">
            <v>-4</v>
          </cell>
          <cell r="O3355">
            <v>97522</v>
          </cell>
        </row>
        <row r="3356">
          <cell r="A3356">
            <v>45723</v>
          </cell>
          <cell r="C3356" t="str">
            <v>CARLOS ANDRES CORTES PACHON</v>
          </cell>
          <cell r="F3356">
            <v>45723.374976851854</v>
          </cell>
          <cell r="G3356">
            <v>45724.374861111108</v>
          </cell>
          <cell r="H3356">
            <v>2</v>
          </cell>
          <cell r="O3356">
            <v>265754</v>
          </cell>
        </row>
        <row r="3357">
          <cell r="A3357">
            <v>45723</v>
          </cell>
          <cell r="C3357" t="str">
            <v>ALIMENTOS BRIKO SAS</v>
          </cell>
          <cell r="F3357">
            <v>45723.288032407407</v>
          </cell>
          <cell r="G3357">
            <v>45724.287835648145</v>
          </cell>
          <cell r="H3357">
            <v>3</v>
          </cell>
          <cell r="O3357">
            <v>1419075</v>
          </cell>
        </row>
        <row r="3358">
          <cell r="A3358">
            <v>45723</v>
          </cell>
          <cell r="C3358" t="str">
            <v>COMMUNAL INVESTMENTS SAS</v>
          </cell>
          <cell r="F3358">
            <v>45723.334629629629</v>
          </cell>
          <cell r="G3358">
            <v>45724.33452546296</v>
          </cell>
          <cell r="H3358">
            <v>3</v>
          </cell>
          <cell r="O3358">
            <v>865250</v>
          </cell>
        </row>
        <row r="3359">
          <cell r="A3359">
            <v>45723</v>
          </cell>
          <cell r="C3359" t="str">
            <v>VENTAS MOSTRADOR</v>
          </cell>
          <cell r="F3359">
            <v>45723</v>
          </cell>
          <cell r="G3359">
            <v>45723</v>
          </cell>
          <cell r="H3359">
            <v>0</v>
          </cell>
          <cell r="O3359">
            <v>832400</v>
          </cell>
        </row>
        <row r="3360">
          <cell r="A3360">
            <v>45723</v>
          </cell>
          <cell r="C3360" t="str">
            <v>SAPORE SAS</v>
          </cell>
          <cell r="F3360">
            <v>45608.392164351855</v>
          </cell>
          <cell r="G3360">
            <v>45638.392164351855</v>
          </cell>
          <cell r="H3360">
            <v>88</v>
          </cell>
          <cell r="O3360">
            <v>1338520</v>
          </cell>
        </row>
        <row r="3361">
          <cell r="A3361">
            <v>45723</v>
          </cell>
          <cell r="C3361" t="str">
            <v>SAPORE SAS</v>
          </cell>
          <cell r="F3361">
            <v>45628.372858796298</v>
          </cell>
          <cell r="G3361">
            <v>45658.372858796298</v>
          </cell>
          <cell r="H3361">
            <v>68</v>
          </cell>
          <cell r="O3361">
            <v>1236260</v>
          </cell>
        </row>
        <row r="3362">
          <cell r="A3362">
            <v>45723</v>
          </cell>
          <cell r="C3362" t="str">
            <v>SAPORE SAS</v>
          </cell>
          <cell r="F3362">
            <v>45643.451631944445</v>
          </cell>
          <cell r="G3362">
            <v>45673.451631944445</v>
          </cell>
          <cell r="H3362">
            <v>53</v>
          </cell>
          <cell r="O3362">
            <v>1003200</v>
          </cell>
        </row>
        <row r="3363">
          <cell r="A3363">
            <v>45723</v>
          </cell>
          <cell r="C3363" t="str">
            <v>SAPORE SAS</v>
          </cell>
          <cell r="F3363">
            <v>45643.454780092594</v>
          </cell>
          <cell r="G3363">
            <v>45673.454780092594</v>
          </cell>
          <cell r="H3363">
            <v>53</v>
          </cell>
          <cell r="O3363">
            <v>600000</v>
          </cell>
        </row>
        <row r="3364">
          <cell r="A3364">
            <v>45723</v>
          </cell>
          <cell r="C3364" t="str">
            <v>OSTAK S.A.S</v>
          </cell>
          <cell r="F3364">
            <v>45703.326701388891</v>
          </cell>
          <cell r="G3364">
            <v>45733.326701388891</v>
          </cell>
          <cell r="H3364">
            <v>-7</v>
          </cell>
          <cell r="O3364">
            <v>242890</v>
          </cell>
        </row>
        <row r="3365">
          <cell r="A3365">
            <v>45723</v>
          </cell>
          <cell r="C3365" t="str">
            <v>OSTAK S.A.S</v>
          </cell>
          <cell r="F3365">
            <v>45706.270648148151</v>
          </cell>
          <cell r="G3365">
            <v>45736.270648148151</v>
          </cell>
          <cell r="H3365">
            <v>-10</v>
          </cell>
          <cell r="O3365">
            <v>84050</v>
          </cell>
        </row>
        <row r="3366">
          <cell r="A3366">
            <v>45723</v>
          </cell>
          <cell r="C3366" t="str">
            <v>CANAL DIGITAL</v>
          </cell>
          <cell r="F3366">
            <v>45724.32236111111</v>
          </cell>
          <cell r="G3366">
            <v>45725.32236111111</v>
          </cell>
          <cell r="H3366">
            <v>1</v>
          </cell>
          <cell r="O3366">
            <v>210000</v>
          </cell>
        </row>
        <row r="3367">
          <cell r="A3367">
            <v>45723</v>
          </cell>
          <cell r="C3367" t="str">
            <v>GONZALEZ GUTIERREZ DIEGO ENRIQUE</v>
          </cell>
          <cell r="F3367">
            <v>45693.307812500003</v>
          </cell>
          <cell r="G3367">
            <v>45708.307812500003</v>
          </cell>
          <cell r="H3367">
            <v>21</v>
          </cell>
          <cell r="O3367">
            <v>1027200</v>
          </cell>
        </row>
        <row r="3368">
          <cell r="A3368">
            <v>45723</v>
          </cell>
          <cell r="C3368" t="str">
            <v>GONZALEZ GUTIERREZ DIEGO ENRIQUE</v>
          </cell>
          <cell r="F3368">
            <v>45696.342326388891</v>
          </cell>
          <cell r="G3368">
            <v>45711.342326388891</v>
          </cell>
          <cell r="H3368">
            <v>18</v>
          </cell>
          <cell r="O3368">
            <v>532000</v>
          </cell>
        </row>
        <row r="3369">
          <cell r="A3369">
            <v>45723</v>
          </cell>
          <cell r="C3369" t="str">
            <v>GONZALEZ GUTIERREZ DIEGO ENRIQUE</v>
          </cell>
          <cell r="F3369">
            <v>45699.36278935185</v>
          </cell>
          <cell r="G3369">
            <v>45714.36278935185</v>
          </cell>
          <cell r="H3369">
            <v>15</v>
          </cell>
          <cell r="O3369">
            <v>144900</v>
          </cell>
        </row>
        <row r="3370">
          <cell r="A3370">
            <v>45723</v>
          </cell>
          <cell r="C3370" t="str">
            <v>GONZALEZ GUTIERREZ DIEGO ENRIQUE</v>
          </cell>
          <cell r="F3370">
            <v>45707.301898148151</v>
          </cell>
          <cell r="G3370">
            <v>45722.301898148151</v>
          </cell>
          <cell r="H3370">
            <v>7</v>
          </cell>
          <cell r="O3370">
            <v>412300</v>
          </cell>
        </row>
        <row r="3371">
          <cell r="A3371">
            <v>45723</v>
          </cell>
          <cell r="C3371" t="str">
            <v>GONZALEZ GUTIERREZ DIEGO ENRIQUE</v>
          </cell>
          <cell r="F3371">
            <v>45716.379490740743</v>
          </cell>
          <cell r="G3371">
            <v>45731.379490740743</v>
          </cell>
          <cell r="H3371">
            <v>-2</v>
          </cell>
          <cell r="O3371">
            <v>1235600</v>
          </cell>
        </row>
        <row r="3372">
          <cell r="A3372">
            <v>45723</v>
          </cell>
          <cell r="C3372" t="str">
            <v>SAGRADO BGTA SAS</v>
          </cell>
          <cell r="F3372">
            <v>45705.339282407411</v>
          </cell>
          <cell r="G3372">
            <v>45725.339074074072</v>
          </cell>
          <cell r="H3372">
            <v>1</v>
          </cell>
          <cell r="O3372">
            <v>3736441.8234999999</v>
          </cell>
        </row>
        <row r="3373">
          <cell r="A3373">
            <v>45723</v>
          </cell>
          <cell r="C3373" t="str">
            <v>SAGRADO BGTA SAS</v>
          </cell>
          <cell r="F3373">
            <v>45710.276319444441</v>
          </cell>
          <cell r="G3373">
            <v>45730.276030092595</v>
          </cell>
          <cell r="H3373">
            <v>-4</v>
          </cell>
          <cell r="O3373">
            <v>758371.29064000002</v>
          </cell>
        </row>
        <row r="3374">
          <cell r="A3374">
            <v>45723</v>
          </cell>
          <cell r="C3374" t="str">
            <v>JUAN MANUEL PALLARES ARRIETA</v>
          </cell>
          <cell r="F3374">
            <v>45723.342627314814</v>
          </cell>
          <cell r="G3374">
            <v>45724.342627314814</v>
          </cell>
          <cell r="H3374">
            <v>2</v>
          </cell>
          <cell r="O3374">
            <v>229350</v>
          </cell>
        </row>
        <row r="3375">
          <cell r="A3375">
            <v>45723</v>
          </cell>
          <cell r="C3375" t="str">
            <v>XICO SAS</v>
          </cell>
          <cell r="F3375">
            <v>45701.326874999999</v>
          </cell>
          <cell r="G3375">
            <v>45731.326874999999</v>
          </cell>
          <cell r="H3375">
            <v>-5</v>
          </cell>
          <cell r="O3375">
            <v>1240720</v>
          </cell>
        </row>
        <row r="3376">
          <cell r="A3376">
            <v>45723</v>
          </cell>
          <cell r="C3376" t="str">
            <v>XICO SAS</v>
          </cell>
          <cell r="F3376">
            <v>45708.324965277781</v>
          </cell>
          <cell r="G3376">
            <v>45738.324965277781</v>
          </cell>
          <cell r="H3376">
            <v>-12</v>
          </cell>
          <cell r="O3376">
            <v>1626560</v>
          </cell>
        </row>
        <row r="3377">
          <cell r="A3377">
            <v>45723</v>
          </cell>
          <cell r="C3377" t="str">
            <v>XICO SAS</v>
          </cell>
          <cell r="F3377">
            <v>45709.298067129632</v>
          </cell>
          <cell r="G3377">
            <v>45739.298067129632</v>
          </cell>
          <cell r="H3377">
            <v>-13</v>
          </cell>
          <cell r="O3377">
            <v>1314000</v>
          </cell>
        </row>
        <row r="3378">
          <cell r="A3378">
            <v>45724</v>
          </cell>
          <cell r="C3378" t="str">
            <v>VENTAS MOSTRADOR</v>
          </cell>
          <cell r="F3378">
            <v>45724</v>
          </cell>
          <cell r="G3378">
            <v>45724</v>
          </cell>
          <cell r="H3378">
            <v>0</v>
          </cell>
          <cell r="O3378">
            <v>1408772</v>
          </cell>
        </row>
        <row r="3379">
          <cell r="A3379">
            <v>45724</v>
          </cell>
          <cell r="C3379" t="str">
            <v>VENTAS MOSTRADOR</v>
          </cell>
          <cell r="F3379">
            <v>45724</v>
          </cell>
          <cell r="G3379">
            <v>45724</v>
          </cell>
          <cell r="H3379">
            <v>0</v>
          </cell>
          <cell r="O3379">
            <v>1380938</v>
          </cell>
        </row>
        <row r="3380">
          <cell r="A3380">
            <v>45724</v>
          </cell>
          <cell r="C3380" t="str">
            <v>BENJAMIN  CHAPARRO AMEZQUITA</v>
          </cell>
          <cell r="F3380">
            <v>45724.296053240738</v>
          </cell>
          <cell r="G3380">
            <v>45725.296053240738</v>
          </cell>
          <cell r="H3380">
            <v>1</v>
          </cell>
          <cell r="O3380">
            <v>224000</v>
          </cell>
        </row>
        <row r="3381">
          <cell r="A3381">
            <v>45724</v>
          </cell>
          <cell r="C3381" t="str">
            <v>WALTER  BECERRA</v>
          </cell>
          <cell r="F3381">
            <v>45724.297002314815</v>
          </cell>
          <cell r="G3381">
            <v>45725.297002314815</v>
          </cell>
          <cell r="H3381">
            <v>1</v>
          </cell>
          <cell r="O3381">
            <v>913000</v>
          </cell>
        </row>
        <row r="3382">
          <cell r="A3382">
            <v>45724</v>
          </cell>
          <cell r="C3382" t="str">
            <v>VENTAS MOSTRADOR</v>
          </cell>
          <cell r="F3382">
            <v>45724</v>
          </cell>
          <cell r="G3382">
            <v>45724</v>
          </cell>
          <cell r="H3382">
            <v>0</v>
          </cell>
          <cell r="O3382">
            <v>6088</v>
          </cell>
        </row>
        <row r="3383">
          <cell r="A3383">
            <v>45724</v>
          </cell>
          <cell r="C3383" t="str">
            <v>VENTAS MOSTRADOR</v>
          </cell>
          <cell r="F3383">
            <v>45724</v>
          </cell>
          <cell r="G3383">
            <v>45724</v>
          </cell>
          <cell r="H3383">
            <v>0</v>
          </cell>
          <cell r="O3383">
            <v>9800</v>
          </cell>
        </row>
        <row r="3384">
          <cell r="A3384">
            <v>45724</v>
          </cell>
          <cell r="C3384" t="str">
            <v>VENTAS MOSTRADOR</v>
          </cell>
          <cell r="F3384">
            <v>45724</v>
          </cell>
          <cell r="G3384">
            <v>45724</v>
          </cell>
          <cell r="H3384">
            <v>0</v>
          </cell>
          <cell r="O3384">
            <v>13000</v>
          </cell>
        </row>
        <row r="3385">
          <cell r="A3385">
            <v>45724</v>
          </cell>
          <cell r="C3385" t="str">
            <v>VENTAS MOSTRADOR</v>
          </cell>
          <cell r="F3385">
            <v>45724</v>
          </cell>
          <cell r="G3385">
            <v>45724</v>
          </cell>
          <cell r="H3385">
            <v>0</v>
          </cell>
          <cell r="O3385">
            <v>14000</v>
          </cell>
        </row>
        <row r="3386">
          <cell r="A3386">
            <v>45724</v>
          </cell>
          <cell r="C3386" t="str">
            <v>VENTAS MOSTRADOR</v>
          </cell>
          <cell r="F3386">
            <v>45724</v>
          </cell>
          <cell r="G3386">
            <v>45724</v>
          </cell>
          <cell r="H3386">
            <v>0</v>
          </cell>
          <cell r="O3386">
            <v>16100</v>
          </cell>
        </row>
        <row r="3387">
          <cell r="A3387">
            <v>45724</v>
          </cell>
          <cell r="C3387" t="str">
            <v>VENTAS MOSTRADOR</v>
          </cell>
          <cell r="F3387">
            <v>45724</v>
          </cell>
          <cell r="G3387">
            <v>45724</v>
          </cell>
          <cell r="H3387">
            <v>0</v>
          </cell>
          <cell r="O3387">
            <v>16215</v>
          </cell>
        </row>
        <row r="3388">
          <cell r="A3388">
            <v>45724</v>
          </cell>
          <cell r="C3388" t="str">
            <v>VENTAS MOSTRADOR</v>
          </cell>
          <cell r="F3388">
            <v>45724</v>
          </cell>
          <cell r="G3388">
            <v>45724</v>
          </cell>
          <cell r="H3388">
            <v>0</v>
          </cell>
          <cell r="O3388">
            <v>19000</v>
          </cell>
        </row>
        <row r="3389">
          <cell r="A3389">
            <v>45724</v>
          </cell>
          <cell r="C3389" t="str">
            <v>VENTAS MOSTRADOR</v>
          </cell>
          <cell r="F3389">
            <v>45724</v>
          </cell>
          <cell r="G3389">
            <v>45724</v>
          </cell>
          <cell r="H3389">
            <v>0</v>
          </cell>
          <cell r="O3389">
            <v>30000</v>
          </cell>
        </row>
        <row r="3390">
          <cell r="A3390">
            <v>45724</v>
          </cell>
          <cell r="C3390" t="str">
            <v>VENTAS MOSTRADOR</v>
          </cell>
          <cell r="F3390">
            <v>45724</v>
          </cell>
          <cell r="G3390">
            <v>45724</v>
          </cell>
          <cell r="H3390">
            <v>0</v>
          </cell>
          <cell r="O3390">
            <v>32550</v>
          </cell>
        </row>
        <row r="3391">
          <cell r="A3391">
            <v>45724</v>
          </cell>
          <cell r="C3391" t="str">
            <v>VENTAS MOSTRADOR</v>
          </cell>
          <cell r="F3391">
            <v>45724</v>
          </cell>
          <cell r="G3391">
            <v>45724</v>
          </cell>
          <cell r="H3391">
            <v>0</v>
          </cell>
          <cell r="O3391">
            <v>33000</v>
          </cell>
        </row>
        <row r="3392">
          <cell r="A3392">
            <v>45724</v>
          </cell>
          <cell r="C3392" t="str">
            <v>VENTAS MOSTRADOR</v>
          </cell>
          <cell r="F3392">
            <v>45724</v>
          </cell>
          <cell r="G3392">
            <v>45724</v>
          </cell>
          <cell r="H3392">
            <v>0</v>
          </cell>
          <cell r="O3392">
            <v>38550</v>
          </cell>
        </row>
        <row r="3393">
          <cell r="A3393">
            <v>45724</v>
          </cell>
          <cell r="C3393" t="str">
            <v>VENTAS MOSTRADOR</v>
          </cell>
          <cell r="F3393">
            <v>45724</v>
          </cell>
          <cell r="G3393">
            <v>45724</v>
          </cell>
          <cell r="H3393">
            <v>0</v>
          </cell>
          <cell r="O3393">
            <v>43698</v>
          </cell>
        </row>
        <row r="3394">
          <cell r="A3394">
            <v>45724</v>
          </cell>
          <cell r="C3394" t="str">
            <v>VENTAS MOSTRADOR</v>
          </cell>
          <cell r="F3394">
            <v>45724</v>
          </cell>
          <cell r="G3394">
            <v>45724</v>
          </cell>
          <cell r="H3394">
            <v>0</v>
          </cell>
          <cell r="O3394">
            <v>46132</v>
          </cell>
        </row>
        <row r="3395">
          <cell r="A3395">
            <v>45724</v>
          </cell>
          <cell r="C3395" t="str">
            <v>VENTAS MOSTRADOR</v>
          </cell>
          <cell r="F3395">
            <v>45724</v>
          </cell>
          <cell r="G3395">
            <v>45724</v>
          </cell>
          <cell r="H3395">
            <v>0</v>
          </cell>
          <cell r="O3395">
            <v>46480</v>
          </cell>
        </row>
        <row r="3396">
          <cell r="A3396">
            <v>45724</v>
          </cell>
          <cell r="C3396" t="str">
            <v>VENTAS MOSTRADOR</v>
          </cell>
          <cell r="F3396">
            <v>45724</v>
          </cell>
          <cell r="G3396">
            <v>45724</v>
          </cell>
          <cell r="H3396">
            <v>0</v>
          </cell>
          <cell r="O3396">
            <v>63724</v>
          </cell>
        </row>
        <row r="3397">
          <cell r="A3397">
            <v>45724</v>
          </cell>
          <cell r="C3397" t="str">
            <v>VENTAS MOSTRADOR</v>
          </cell>
          <cell r="F3397">
            <v>45724</v>
          </cell>
          <cell r="G3397">
            <v>45724</v>
          </cell>
          <cell r="H3397">
            <v>0</v>
          </cell>
          <cell r="O3397">
            <v>77996</v>
          </cell>
        </row>
        <row r="3398">
          <cell r="A3398">
            <v>45724</v>
          </cell>
          <cell r="C3398" t="str">
            <v>VENTAS MOSTRADOR</v>
          </cell>
          <cell r="F3398">
            <v>45724</v>
          </cell>
          <cell r="G3398">
            <v>45724</v>
          </cell>
          <cell r="H3398">
            <v>0</v>
          </cell>
          <cell r="O3398">
            <v>115916</v>
          </cell>
        </row>
        <row r="3399">
          <cell r="A3399">
            <v>45724</v>
          </cell>
          <cell r="C3399" t="str">
            <v>VENTAS MOSTRADOR</v>
          </cell>
          <cell r="F3399">
            <v>45724</v>
          </cell>
          <cell r="G3399">
            <v>45724</v>
          </cell>
          <cell r="H3399">
            <v>0</v>
          </cell>
          <cell r="O3399">
            <v>124658</v>
          </cell>
        </row>
        <row r="3400">
          <cell r="A3400">
            <v>45724</v>
          </cell>
          <cell r="C3400" t="str">
            <v>VENTAS MOSTRADOR</v>
          </cell>
          <cell r="F3400">
            <v>45724</v>
          </cell>
          <cell r="G3400">
            <v>45724</v>
          </cell>
          <cell r="H3400">
            <v>0</v>
          </cell>
          <cell r="O3400">
            <v>172900</v>
          </cell>
        </row>
        <row r="3401">
          <cell r="A3401">
            <v>45724</v>
          </cell>
          <cell r="C3401" t="str">
            <v>VENTAS MOSTRADOR</v>
          </cell>
          <cell r="F3401">
            <v>45724</v>
          </cell>
          <cell r="G3401">
            <v>45724</v>
          </cell>
          <cell r="H3401">
            <v>0</v>
          </cell>
          <cell r="O3401">
            <v>180000</v>
          </cell>
        </row>
        <row r="3402">
          <cell r="A3402">
            <v>45724</v>
          </cell>
          <cell r="C3402" t="str">
            <v>VENTAS MOSTRADOR</v>
          </cell>
          <cell r="F3402">
            <v>45724</v>
          </cell>
          <cell r="G3402">
            <v>45724</v>
          </cell>
          <cell r="H3402">
            <v>0</v>
          </cell>
          <cell r="O3402">
            <v>300000</v>
          </cell>
        </row>
        <row r="3403">
          <cell r="A3403">
            <v>45724</v>
          </cell>
          <cell r="C3403" t="str">
            <v>VENTAS MOSTRADOR</v>
          </cell>
          <cell r="F3403">
            <v>45724</v>
          </cell>
          <cell r="G3403">
            <v>45724</v>
          </cell>
          <cell r="H3403">
            <v>0</v>
          </cell>
          <cell r="O3403">
            <v>528050</v>
          </cell>
        </row>
        <row r="3404">
          <cell r="A3404">
            <v>45724</v>
          </cell>
          <cell r="C3404" t="str">
            <v>VENTAS MOSTRADOR</v>
          </cell>
          <cell r="F3404">
            <v>45724</v>
          </cell>
          <cell r="G3404">
            <v>45724</v>
          </cell>
          <cell r="H3404">
            <v>0</v>
          </cell>
          <cell r="O3404">
            <v>805900</v>
          </cell>
        </row>
        <row r="3405">
          <cell r="A3405">
            <v>45724</v>
          </cell>
          <cell r="C3405" t="str">
            <v>CRISTIAN MANUEL BELTRAN VALENZUELA</v>
          </cell>
          <cell r="F3405">
            <v>45724.422453703701</v>
          </cell>
          <cell r="G3405">
            <v>45732.422453703701</v>
          </cell>
          <cell r="H3405">
            <v>-6</v>
          </cell>
          <cell r="O3405">
            <v>611230</v>
          </cell>
        </row>
        <row r="3406">
          <cell r="A3406">
            <v>45724</v>
          </cell>
          <cell r="C3406" t="str">
            <v>COMERCIALIZADORA DE LACTEOS RYM SAS</v>
          </cell>
          <cell r="F3406">
            <v>45724.33326388889</v>
          </cell>
          <cell r="G3406">
            <v>45725.33326388889</v>
          </cell>
          <cell r="H3406">
            <v>1</v>
          </cell>
          <cell r="O3406">
            <v>132800</v>
          </cell>
        </row>
        <row r="3407">
          <cell r="A3407">
            <v>45724</v>
          </cell>
          <cell r="C3407" t="str">
            <v>LUZ MARINA PELAYO ORTIZ</v>
          </cell>
          <cell r="F3407">
            <v>45724.360937500001</v>
          </cell>
          <cell r="G3407">
            <v>45725.360937500001</v>
          </cell>
          <cell r="H3407">
            <v>1</v>
          </cell>
          <cell r="O3407">
            <v>307920</v>
          </cell>
        </row>
        <row r="3408">
          <cell r="A3408">
            <v>45724</v>
          </cell>
          <cell r="C3408" t="str">
            <v>KAREN GISSET MARTINEZ SANDOVAL</v>
          </cell>
          <cell r="F3408">
            <v>45723.328472222223</v>
          </cell>
          <cell r="G3408">
            <v>45724.328472222223</v>
          </cell>
          <cell r="H3408">
            <v>2</v>
          </cell>
          <cell r="O3408">
            <v>417450</v>
          </cell>
        </row>
        <row r="3409">
          <cell r="A3409">
            <v>45724</v>
          </cell>
          <cell r="C3409" t="str">
            <v>JUAN DIEGO CAICEDO POVEDA</v>
          </cell>
          <cell r="F3409">
            <v>45723.311365740738</v>
          </cell>
          <cell r="G3409">
            <v>45724.311365740738</v>
          </cell>
          <cell r="H3409">
            <v>2</v>
          </cell>
          <cell r="O3409">
            <v>252750</v>
          </cell>
        </row>
        <row r="3410">
          <cell r="A3410">
            <v>45725</v>
          </cell>
          <cell r="C3410" t="str">
            <v>GSF INVESTMENTS SAS</v>
          </cell>
          <cell r="F3410">
            <v>45721.388043981482</v>
          </cell>
          <cell r="G3410">
            <v>45722.388043981482</v>
          </cell>
          <cell r="H3410">
            <v>4</v>
          </cell>
          <cell r="O3410">
            <v>284600</v>
          </cell>
        </row>
        <row r="3411">
          <cell r="A3411">
            <v>45725</v>
          </cell>
          <cell r="C3411" t="str">
            <v>VENTAS MOSTRADOR</v>
          </cell>
          <cell r="F3411">
            <v>45725</v>
          </cell>
          <cell r="G3411">
            <v>45725</v>
          </cell>
          <cell r="H3411">
            <v>0</v>
          </cell>
          <cell r="O3411">
            <v>2395631</v>
          </cell>
        </row>
        <row r="3412">
          <cell r="A3412">
            <v>45725</v>
          </cell>
          <cell r="C3412" t="str">
            <v>VENTAS MOSTRADOR</v>
          </cell>
          <cell r="F3412">
            <v>45725</v>
          </cell>
          <cell r="G3412">
            <v>45725</v>
          </cell>
          <cell r="H3412">
            <v>0</v>
          </cell>
          <cell r="O3412">
            <v>1117450</v>
          </cell>
        </row>
        <row r="3413">
          <cell r="A3413">
            <v>45725</v>
          </cell>
          <cell r="C3413" t="str">
            <v>VENTAS MOSTRADOR</v>
          </cell>
          <cell r="F3413">
            <v>45725</v>
          </cell>
          <cell r="G3413">
            <v>45725</v>
          </cell>
          <cell r="H3413">
            <v>0</v>
          </cell>
          <cell r="O3413">
            <v>9585</v>
          </cell>
        </row>
        <row r="3414">
          <cell r="A3414">
            <v>45725</v>
          </cell>
          <cell r="C3414" t="str">
            <v>VENTAS MOSTRADOR</v>
          </cell>
          <cell r="F3414">
            <v>45725</v>
          </cell>
          <cell r="G3414">
            <v>45725</v>
          </cell>
          <cell r="H3414">
            <v>0</v>
          </cell>
          <cell r="O3414">
            <v>10710</v>
          </cell>
        </row>
        <row r="3415">
          <cell r="A3415">
            <v>45725</v>
          </cell>
          <cell r="C3415" t="str">
            <v>VENTAS MOSTRADOR</v>
          </cell>
          <cell r="F3415">
            <v>45725</v>
          </cell>
          <cell r="G3415">
            <v>45725</v>
          </cell>
          <cell r="H3415">
            <v>0</v>
          </cell>
          <cell r="O3415">
            <v>14915</v>
          </cell>
        </row>
        <row r="3416">
          <cell r="A3416">
            <v>45725</v>
          </cell>
          <cell r="C3416" t="str">
            <v>VENTAS MOSTRADOR</v>
          </cell>
          <cell r="F3416">
            <v>45725</v>
          </cell>
          <cell r="G3416">
            <v>45725</v>
          </cell>
          <cell r="H3416">
            <v>0</v>
          </cell>
          <cell r="O3416">
            <v>21000</v>
          </cell>
        </row>
        <row r="3417">
          <cell r="A3417">
            <v>45725</v>
          </cell>
          <cell r="C3417" t="str">
            <v>VENTAS MOSTRADOR</v>
          </cell>
          <cell r="F3417">
            <v>45725</v>
          </cell>
          <cell r="G3417">
            <v>45725</v>
          </cell>
          <cell r="H3417">
            <v>0</v>
          </cell>
          <cell r="O3417">
            <v>23900</v>
          </cell>
        </row>
        <row r="3418">
          <cell r="A3418">
            <v>45725</v>
          </cell>
          <cell r="C3418" t="str">
            <v>VENTAS MOSTRADOR</v>
          </cell>
          <cell r="F3418">
            <v>45725</v>
          </cell>
          <cell r="G3418">
            <v>45725</v>
          </cell>
          <cell r="H3418">
            <v>0</v>
          </cell>
          <cell r="O3418">
            <v>24000</v>
          </cell>
        </row>
        <row r="3419">
          <cell r="A3419">
            <v>45725</v>
          </cell>
          <cell r="C3419" t="str">
            <v>VENTAS MOSTRADOR</v>
          </cell>
          <cell r="F3419">
            <v>45725</v>
          </cell>
          <cell r="G3419">
            <v>45725</v>
          </cell>
          <cell r="H3419">
            <v>0</v>
          </cell>
          <cell r="O3419">
            <v>24766</v>
          </cell>
        </row>
        <row r="3420">
          <cell r="A3420">
            <v>45725</v>
          </cell>
          <cell r="C3420" t="str">
            <v>VENTAS MOSTRADOR</v>
          </cell>
          <cell r="F3420">
            <v>45725</v>
          </cell>
          <cell r="G3420">
            <v>45725</v>
          </cell>
          <cell r="H3420">
            <v>0</v>
          </cell>
          <cell r="O3420">
            <v>24880</v>
          </cell>
        </row>
        <row r="3421">
          <cell r="A3421">
            <v>45725</v>
          </cell>
          <cell r="C3421" t="str">
            <v>VENTAS MOSTRADOR</v>
          </cell>
          <cell r="F3421">
            <v>45725</v>
          </cell>
          <cell r="G3421">
            <v>45725</v>
          </cell>
          <cell r="H3421">
            <v>0</v>
          </cell>
          <cell r="O3421">
            <v>27200</v>
          </cell>
        </row>
        <row r="3422">
          <cell r="A3422">
            <v>45725</v>
          </cell>
          <cell r="C3422" t="str">
            <v>VENTAS MOSTRADOR</v>
          </cell>
          <cell r="F3422">
            <v>45720.318391203706</v>
          </cell>
          <cell r="G3422">
            <v>45728.318310185183</v>
          </cell>
          <cell r="H3422">
            <v>-1</v>
          </cell>
          <cell r="O3422">
            <v>0</v>
          </cell>
        </row>
        <row r="3423">
          <cell r="A3423">
            <v>45725</v>
          </cell>
          <cell r="C3423" t="str">
            <v>VENTAS MOSTRADOR</v>
          </cell>
          <cell r="F3423">
            <v>45725</v>
          </cell>
          <cell r="G3423">
            <v>45725</v>
          </cell>
          <cell r="H3423">
            <v>0</v>
          </cell>
          <cell r="O3423">
            <v>31252</v>
          </cell>
        </row>
        <row r="3424">
          <cell r="A3424">
            <v>45725</v>
          </cell>
          <cell r="C3424" t="str">
            <v>VENTAS MOSTRADOR</v>
          </cell>
          <cell r="F3424">
            <v>45725</v>
          </cell>
          <cell r="G3424">
            <v>45725</v>
          </cell>
          <cell r="H3424">
            <v>0</v>
          </cell>
          <cell r="O3424">
            <v>33088</v>
          </cell>
        </row>
        <row r="3425">
          <cell r="A3425">
            <v>45725</v>
          </cell>
          <cell r="C3425" t="str">
            <v>VENTAS MOSTRADOR</v>
          </cell>
          <cell r="F3425">
            <v>45725</v>
          </cell>
          <cell r="G3425">
            <v>45725</v>
          </cell>
          <cell r="H3425">
            <v>0</v>
          </cell>
          <cell r="O3425">
            <v>35820</v>
          </cell>
        </row>
        <row r="3426">
          <cell r="A3426">
            <v>45725</v>
          </cell>
          <cell r="C3426" t="str">
            <v>VENTAS MOSTRADOR</v>
          </cell>
          <cell r="F3426">
            <v>45725</v>
          </cell>
          <cell r="G3426">
            <v>45725</v>
          </cell>
          <cell r="H3426">
            <v>0</v>
          </cell>
          <cell r="O3426">
            <v>36225</v>
          </cell>
        </row>
        <row r="3427">
          <cell r="A3427">
            <v>45725</v>
          </cell>
          <cell r="C3427" t="str">
            <v>VENTAS MOSTRADOR</v>
          </cell>
          <cell r="F3427">
            <v>45725</v>
          </cell>
          <cell r="G3427">
            <v>45725</v>
          </cell>
          <cell r="H3427">
            <v>0</v>
          </cell>
          <cell r="O3427">
            <v>36516</v>
          </cell>
        </row>
        <row r="3428">
          <cell r="A3428">
            <v>45725</v>
          </cell>
          <cell r="C3428" t="str">
            <v>VENTAS MOSTRADOR</v>
          </cell>
          <cell r="F3428">
            <v>45725</v>
          </cell>
          <cell r="G3428">
            <v>45725</v>
          </cell>
          <cell r="H3428">
            <v>0</v>
          </cell>
          <cell r="O3428">
            <v>42052</v>
          </cell>
        </row>
        <row r="3429">
          <cell r="A3429">
            <v>45725</v>
          </cell>
          <cell r="C3429" t="str">
            <v>VENTAS MOSTRADOR</v>
          </cell>
          <cell r="F3429">
            <v>45725</v>
          </cell>
          <cell r="G3429">
            <v>45725</v>
          </cell>
          <cell r="H3429">
            <v>0</v>
          </cell>
          <cell r="O3429">
            <v>44984</v>
          </cell>
        </row>
        <row r="3430">
          <cell r="A3430">
            <v>45725</v>
          </cell>
          <cell r="C3430" t="str">
            <v>VENTAS MOSTRADOR</v>
          </cell>
          <cell r="F3430">
            <v>45725</v>
          </cell>
          <cell r="G3430">
            <v>45725</v>
          </cell>
          <cell r="H3430">
            <v>0</v>
          </cell>
          <cell r="O3430">
            <v>45544</v>
          </cell>
        </row>
        <row r="3431">
          <cell r="A3431">
            <v>45725</v>
          </cell>
          <cell r="C3431" t="str">
            <v>VENTAS MOSTRADOR</v>
          </cell>
          <cell r="F3431">
            <v>45725</v>
          </cell>
          <cell r="G3431">
            <v>45725</v>
          </cell>
          <cell r="H3431">
            <v>0</v>
          </cell>
          <cell r="O3431">
            <v>50050</v>
          </cell>
        </row>
        <row r="3432">
          <cell r="A3432">
            <v>45725</v>
          </cell>
          <cell r="C3432" t="str">
            <v>VENTAS MOSTRADOR</v>
          </cell>
          <cell r="F3432">
            <v>45725</v>
          </cell>
          <cell r="G3432">
            <v>45725</v>
          </cell>
          <cell r="H3432">
            <v>0</v>
          </cell>
          <cell r="O3432">
            <v>56132</v>
          </cell>
        </row>
        <row r="3433">
          <cell r="A3433">
            <v>45725</v>
          </cell>
          <cell r="C3433" t="str">
            <v>VENTAS MOSTRADOR</v>
          </cell>
          <cell r="F3433">
            <v>45725</v>
          </cell>
          <cell r="G3433">
            <v>45725</v>
          </cell>
          <cell r="H3433">
            <v>0</v>
          </cell>
          <cell r="O3433">
            <v>59728</v>
          </cell>
        </row>
        <row r="3434">
          <cell r="A3434">
            <v>45725</v>
          </cell>
          <cell r="C3434" t="str">
            <v>VENTAS MOSTRADOR</v>
          </cell>
          <cell r="F3434">
            <v>45725</v>
          </cell>
          <cell r="G3434">
            <v>45725</v>
          </cell>
          <cell r="H3434">
            <v>0</v>
          </cell>
          <cell r="O3434">
            <v>94492</v>
          </cell>
        </row>
        <row r="3435">
          <cell r="A3435">
            <v>45725</v>
          </cell>
          <cell r="C3435" t="str">
            <v>VENTAS MOSTRADOR</v>
          </cell>
          <cell r="F3435">
            <v>45725</v>
          </cell>
          <cell r="G3435">
            <v>45725</v>
          </cell>
          <cell r="H3435">
            <v>0</v>
          </cell>
          <cell r="O3435">
            <v>113932</v>
          </cell>
        </row>
        <row r="3436">
          <cell r="A3436">
            <v>45725</v>
          </cell>
          <cell r="C3436" t="str">
            <v>VENTAS MOSTRADOR</v>
          </cell>
          <cell r="F3436">
            <v>45725</v>
          </cell>
          <cell r="G3436">
            <v>45725</v>
          </cell>
          <cell r="H3436">
            <v>0</v>
          </cell>
          <cell r="O3436">
            <v>120000</v>
          </cell>
        </row>
        <row r="3437">
          <cell r="A3437">
            <v>45725</v>
          </cell>
          <cell r="C3437" t="str">
            <v>VENTAS MOSTRADOR</v>
          </cell>
          <cell r="F3437">
            <v>45725</v>
          </cell>
          <cell r="G3437">
            <v>45725</v>
          </cell>
          <cell r="H3437">
            <v>0</v>
          </cell>
          <cell r="O3437">
            <v>158192</v>
          </cell>
        </row>
        <row r="3438">
          <cell r="A3438">
            <v>45725</v>
          </cell>
          <cell r="C3438" t="str">
            <v>VENTAS MOSTRADOR</v>
          </cell>
          <cell r="F3438">
            <v>45725</v>
          </cell>
          <cell r="G3438">
            <v>45725</v>
          </cell>
          <cell r="H3438">
            <v>0</v>
          </cell>
          <cell r="O3438">
            <v>240000</v>
          </cell>
        </row>
        <row r="3439">
          <cell r="A3439">
            <v>45725</v>
          </cell>
          <cell r="C3439" t="str">
            <v>VENTAS MOSTRADOR</v>
          </cell>
          <cell r="F3439">
            <v>45725</v>
          </cell>
          <cell r="G3439">
            <v>45725</v>
          </cell>
          <cell r="H3439">
            <v>0</v>
          </cell>
          <cell r="O3439">
            <v>240000</v>
          </cell>
        </row>
        <row r="3440">
          <cell r="A3440">
            <v>45725</v>
          </cell>
          <cell r="C3440" t="str">
            <v>VENTAS MOSTRADOR</v>
          </cell>
          <cell r="F3440">
            <v>45725</v>
          </cell>
          <cell r="G3440">
            <v>45725</v>
          </cell>
          <cell r="H3440">
            <v>0</v>
          </cell>
          <cell r="O3440">
            <v>300000</v>
          </cell>
        </row>
        <row r="3441">
          <cell r="A3441">
            <v>45725</v>
          </cell>
          <cell r="C3441" t="str">
            <v>VENTAS MOSTRADOR</v>
          </cell>
          <cell r="F3441">
            <v>45725</v>
          </cell>
          <cell r="G3441">
            <v>45725</v>
          </cell>
          <cell r="H3441">
            <v>0</v>
          </cell>
          <cell r="O3441">
            <v>30000</v>
          </cell>
        </row>
        <row r="3442">
          <cell r="A3442">
            <v>45725</v>
          </cell>
          <cell r="C3442" t="str">
            <v>GSF INVESTMENTS SAS</v>
          </cell>
          <cell r="F3442">
            <v>45721.388043981482</v>
          </cell>
          <cell r="G3442">
            <v>45722.388043981482</v>
          </cell>
          <cell r="H3442">
            <v>4</v>
          </cell>
          <cell r="O3442">
            <v>500000</v>
          </cell>
        </row>
        <row r="3443">
          <cell r="A3443">
            <v>45726</v>
          </cell>
          <cell r="C3443" t="str">
            <v>GUSTAVO  ALARCON MEJIA</v>
          </cell>
          <cell r="F3443">
            <v>45726.300462962965</v>
          </cell>
          <cell r="G3443">
            <v>45727.299386574072</v>
          </cell>
          <cell r="H3443">
            <v>6</v>
          </cell>
          <cell r="O3443">
            <v>541800</v>
          </cell>
        </row>
        <row r="3444">
          <cell r="A3444">
            <v>45726</v>
          </cell>
          <cell r="C3444" t="str">
            <v>DEKARLA SAS</v>
          </cell>
          <cell r="F3444">
            <v>45726.442916666667</v>
          </cell>
          <cell r="G3444">
            <v>45727.442916666667</v>
          </cell>
          <cell r="H3444">
            <v>67</v>
          </cell>
          <cell r="O3444">
            <v>337500</v>
          </cell>
        </row>
        <row r="3445">
          <cell r="A3445">
            <v>45726</v>
          </cell>
          <cell r="C3445" t="str">
            <v>PROCESADORA DE CARNES NUEVA COLOMBO ALEMANA LTDA</v>
          </cell>
          <cell r="F3445">
            <v>45726.469097222223</v>
          </cell>
          <cell r="G3445">
            <v>45727.469097222223</v>
          </cell>
          <cell r="H3445">
            <v>67</v>
          </cell>
          <cell r="O3445">
            <v>549000</v>
          </cell>
        </row>
        <row r="3446">
          <cell r="A3446">
            <v>45726</v>
          </cell>
          <cell r="C3446" t="str">
            <v>MOYSER SAS</v>
          </cell>
          <cell r="F3446">
            <v>45726.30709490741</v>
          </cell>
          <cell r="G3446">
            <v>45727.30709490741</v>
          </cell>
          <cell r="H3446">
            <v>0</v>
          </cell>
          <cell r="O3446">
            <v>2218400</v>
          </cell>
        </row>
        <row r="3447">
          <cell r="A3447">
            <v>45726</v>
          </cell>
          <cell r="C3447" t="str">
            <v>DOLLY EDITH SANABRIA CANTOR</v>
          </cell>
          <cell r="F3447">
            <v>45723.416655092595</v>
          </cell>
          <cell r="G3447">
            <v>45724.416655092595</v>
          </cell>
          <cell r="H3447">
            <v>3</v>
          </cell>
          <cell r="O3447">
            <v>438500.06</v>
          </cell>
        </row>
        <row r="3448">
          <cell r="A3448">
            <v>45726</v>
          </cell>
          <cell r="C3448" t="str">
            <v>ROBINFOOD COLOMBIA SAS</v>
          </cell>
          <cell r="F3448">
            <v>45689.340462962966</v>
          </cell>
          <cell r="G3448">
            <v>45719.340300925927</v>
          </cell>
          <cell r="H3448">
            <v>8</v>
          </cell>
          <cell r="O3448">
            <v>3241524.3</v>
          </cell>
        </row>
        <row r="3449">
          <cell r="A3449">
            <v>45726</v>
          </cell>
          <cell r="C3449" t="str">
            <v>ROBINFOOD COLOMBIA SAS</v>
          </cell>
          <cell r="F3449">
            <v>45691.33871527778</v>
          </cell>
          <cell r="G3449">
            <v>45721.338379629633</v>
          </cell>
          <cell r="H3449">
            <v>6</v>
          </cell>
          <cell r="O3449">
            <v>1892134</v>
          </cell>
        </row>
        <row r="3450">
          <cell r="A3450">
            <v>45726</v>
          </cell>
          <cell r="C3450" t="str">
            <v>ROBINFOOD COLOMBIA SAS</v>
          </cell>
          <cell r="F3450">
            <v>45693.290231481478</v>
          </cell>
          <cell r="G3450">
            <v>45723.290138888886</v>
          </cell>
          <cell r="H3450">
            <v>4</v>
          </cell>
          <cell r="O3450">
            <v>3336131</v>
          </cell>
        </row>
        <row r="3451">
          <cell r="A3451">
            <v>45726</v>
          </cell>
          <cell r="C3451" t="str">
            <v>ROBINFOOD COLOMBIA SAS</v>
          </cell>
          <cell r="F3451">
            <v>45695.369976851849</v>
          </cell>
          <cell r="G3451">
            <v>45725.369074074071</v>
          </cell>
          <cell r="H3451">
            <v>2</v>
          </cell>
          <cell r="O3451">
            <v>4068088.1</v>
          </cell>
        </row>
        <row r="3452">
          <cell r="A3452">
            <v>45726</v>
          </cell>
          <cell r="C3452" t="str">
            <v>THE NEXT SHOT S.A.S</v>
          </cell>
          <cell r="F3452">
            <v>45721.33898148148</v>
          </cell>
          <cell r="G3452">
            <v>45722.338518518518</v>
          </cell>
          <cell r="H3452">
            <v>5</v>
          </cell>
          <cell r="O3452">
            <v>815795</v>
          </cell>
        </row>
        <row r="3453">
          <cell r="A3453">
            <v>45726</v>
          </cell>
          <cell r="C3453" t="str">
            <v>THE NEXT SHOT S.A.S</v>
          </cell>
          <cell r="F3453">
            <v>45724.365995370368</v>
          </cell>
          <cell r="G3453">
            <v>45725.363298611112</v>
          </cell>
          <cell r="H3453">
            <v>2</v>
          </cell>
          <cell r="O3453">
            <v>737030</v>
          </cell>
        </row>
        <row r="3454">
          <cell r="A3454">
            <v>45726</v>
          </cell>
          <cell r="C3454" t="str">
            <v>VENTAS MOSTRADOR</v>
          </cell>
          <cell r="F3454">
            <v>45726</v>
          </cell>
          <cell r="G3454">
            <v>45726</v>
          </cell>
          <cell r="H3454">
            <v>0</v>
          </cell>
          <cell r="O3454">
            <v>2040229</v>
          </cell>
        </row>
        <row r="3455">
          <cell r="A3455">
            <v>45726</v>
          </cell>
          <cell r="C3455" t="str">
            <v>VENTAS MOSTRADOR</v>
          </cell>
          <cell r="F3455">
            <v>45726</v>
          </cell>
          <cell r="G3455">
            <v>45726</v>
          </cell>
          <cell r="H3455">
            <v>0</v>
          </cell>
          <cell r="O3455">
            <v>2976645</v>
          </cell>
        </row>
        <row r="3456">
          <cell r="A3456">
            <v>45726</v>
          </cell>
          <cell r="C3456" t="str">
            <v>GUSTAVO  ALARCON MEJIA</v>
          </cell>
          <cell r="F3456">
            <v>45719.300254629627</v>
          </cell>
          <cell r="G3456">
            <v>45720.300173611111</v>
          </cell>
          <cell r="H3456">
            <v>7</v>
          </cell>
          <cell r="O3456">
            <v>656899.97</v>
          </cell>
        </row>
        <row r="3457">
          <cell r="A3457">
            <v>45726</v>
          </cell>
          <cell r="C3457" t="str">
            <v>GUSTAVO  ALARCON MEJIA</v>
          </cell>
          <cell r="F3457">
            <v>45719.49046296296</v>
          </cell>
          <cell r="G3457">
            <v>45720.49046296296</v>
          </cell>
          <cell r="H3457">
            <v>7</v>
          </cell>
          <cell r="O3457">
            <v>70150</v>
          </cell>
        </row>
        <row r="3458">
          <cell r="A3458">
            <v>45726</v>
          </cell>
          <cell r="C3458" t="str">
            <v>MERKMIOS SAS</v>
          </cell>
          <cell r="F3458">
            <v>45692.298611111109</v>
          </cell>
          <cell r="G3458">
            <v>45722.297881944447</v>
          </cell>
          <cell r="H3458">
            <v>5</v>
          </cell>
          <cell r="O3458">
            <v>7207735.9220000003</v>
          </cell>
        </row>
        <row r="3459">
          <cell r="A3459">
            <v>45726</v>
          </cell>
          <cell r="C3459" t="str">
            <v>MERKMIOS SAS</v>
          </cell>
          <cell r="F3459">
            <v>45700.352175925924</v>
          </cell>
          <cell r="G3459">
            <v>45730.352013888885</v>
          </cell>
          <cell r="H3459">
            <v>-3</v>
          </cell>
          <cell r="O3459">
            <v>23568986.853999998</v>
          </cell>
        </row>
        <row r="3460">
          <cell r="A3460">
            <v>45726</v>
          </cell>
          <cell r="C3460" t="str">
            <v>MERKMIOS SAS</v>
          </cell>
          <cell r="F3460">
            <v>45708.256932870368</v>
          </cell>
          <cell r="G3460">
            <v>45738.256828703707</v>
          </cell>
          <cell r="H3460">
            <v>-11</v>
          </cell>
          <cell r="O3460">
            <v>15641357.554500001</v>
          </cell>
        </row>
        <row r="3461">
          <cell r="A3461">
            <v>45726</v>
          </cell>
          <cell r="C3461" t="str">
            <v>VENTAS MOSTRADOR</v>
          </cell>
          <cell r="F3461">
            <v>45726</v>
          </cell>
          <cell r="G3461">
            <v>45726</v>
          </cell>
          <cell r="H3461">
            <v>0</v>
          </cell>
          <cell r="O3461">
            <v>10350</v>
          </cell>
        </row>
        <row r="3462">
          <cell r="A3462">
            <v>45726</v>
          </cell>
          <cell r="C3462" t="str">
            <v>VENTAS MOSTRADOR</v>
          </cell>
          <cell r="F3462">
            <v>45726</v>
          </cell>
          <cell r="G3462">
            <v>45726</v>
          </cell>
          <cell r="H3462">
            <v>0</v>
          </cell>
          <cell r="O3462">
            <v>10800</v>
          </cell>
        </row>
        <row r="3463">
          <cell r="A3463">
            <v>45726</v>
          </cell>
          <cell r="C3463" t="str">
            <v>VENTAS MOSTRADOR</v>
          </cell>
          <cell r="F3463">
            <v>45726</v>
          </cell>
          <cell r="G3463">
            <v>45726</v>
          </cell>
          <cell r="H3463">
            <v>0</v>
          </cell>
          <cell r="O3463">
            <v>14000</v>
          </cell>
        </row>
        <row r="3464">
          <cell r="A3464">
            <v>45726</v>
          </cell>
          <cell r="C3464" t="str">
            <v>VENTAS MOSTRADOR</v>
          </cell>
          <cell r="F3464">
            <v>45726</v>
          </cell>
          <cell r="G3464">
            <v>45726</v>
          </cell>
          <cell r="H3464">
            <v>0</v>
          </cell>
          <cell r="O3464">
            <v>19080</v>
          </cell>
        </row>
        <row r="3465">
          <cell r="A3465">
            <v>45726</v>
          </cell>
          <cell r="C3465" t="str">
            <v>VENTAS MOSTRADOR</v>
          </cell>
          <cell r="F3465">
            <v>45726</v>
          </cell>
          <cell r="G3465">
            <v>45726</v>
          </cell>
          <cell r="H3465">
            <v>0</v>
          </cell>
          <cell r="O3465">
            <v>23100</v>
          </cell>
        </row>
        <row r="3466">
          <cell r="A3466">
            <v>45726</v>
          </cell>
          <cell r="C3466" t="str">
            <v>VENTAS MOSTRADOR</v>
          </cell>
          <cell r="F3466">
            <v>45726</v>
          </cell>
          <cell r="G3466">
            <v>45726</v>
          </cell>
          <cell r="H3466">
            <v>0</v>
          </cell>
          <cell r="O3466">
            <v>114800</v>
          </cell>
        </row>
        <row r="3467">
          <cell r="A3467">
            <v>45726</v>
          </cell>
          <cell r="C3467" t="str">
            <v>VENTAS MOSTRADOR</v>
          </cell>
          <cell r="F3467">
            <v>45726</v>
          </cell>
          <cell r="G3467">
            <v>45726</v>
          </cell>
          <cell r="H3467">
            <v>0</v>
          </cell>
          <cell r="O3467">
            <v>384000</v>
          </cell>
        </row>
        <row r="3468">
          <cell r="A3468">
            <v>45726</v>
          </cell>
          <cell r="C3468" t="str">
            <v>VENTAS MOSTRADOR</v>
          </cell>
          <cell r="F3468">
            <v>45726</v>
          </cell>
          <cell r="G3468">
            <v>45726</v>
          </cell>
          <cell r="H3468">
            <v>0</v>
          </cell>
          <cell r="O3468">
            <v>407025</v>
          </cell>
        </row>
        <row r="3469">
          <cell r="A3469">
            <v>45726</v>
          </cell>
          <cell r="C3469" t="str">
            <v>SMILE BOGOTA SAS</v>
          </cell>
          <cell r="F3469">
            <v>45709.286041666666</v>
          </cell>
          <cell r="G3469">
            <v>45724.286041666666</v>
          </cell>
          <cell r="H3469">
            <v>3</v>
          </cell>
          <cell r="O3469">
            <v>798200</v>
          </cell>
        </row>
        <row r="3470">
          <cell r="A3470">
            <v>45726</v>
          </cell>
          <cell r="C3470" t="str">
            <v>SMILE BOGOTA SAS</v>
          </cell>
          <cell r="F3470">
            <v>45720.305949074071</v>
          </cell>
          <cell r="G3470">
            <v>45735.305949074071</v>
          </cell>
          <cell r="H3470">
            <v>-8</v>
          </cell>
          <cell r="O3470">
            <v>479099.98</v>
          </cell>
        </row>
        <row r="3471">
          <cell r="A3471">
            <v>45726</v>
          </cell>
          <cell r="C3471" t="str">
            <v>SMILE BOGOTA SAS</v>
          </cell>
          <cell r="F3471">
            <v>45723.33935185185</v>
          </cell>
          <cell r="G3471">
            <v>45738.33935185185</v>
          </cell>
          <cell r="H3471">
            <v>-11</v>
          </cell>
          <cell r="O3471">
            <v>832000</v>
          </cell>
        </row>
        <row r="3472">
          <cell r="A3472">
            <v>45726</v>
          </cell>
          <cell r="C3472" t="str">
            <v>INVERSIONES EL CARNAL SAS</v>
          </cell>
          <cell r="F3472">
            <v>45719.347638888888</v>
          </cell>
          <cell r="G3472">
            <v>45727.347638888888</v>
          </cell>
          <cell r="H3472">
            <v>10</v>
          </cell>
          <cell r="O3472">
            <v>12938611.464</v>
          </cell>
        </row>
        <row r="3473">
          <cell r="A3473">
            <v>45726</v>
          </cell>
          <cell r="C3473" t="str">
            <v>INVERSIONES EL CARNAL SAS</v>
          </cell>
          <cell r="F3473">
            <v>45720.394999999997</v>
          </cell>
          <cell r="G3473">
            <v>45728.394999999997</v>
          </cell>
          <cell r="H3473">
            <v>9</v>
          </cell>
          <cell r="O3473">
            <v>13623723.309599999</v>
          </cell>
        </row>
        <row r="3474">
          <cell r="A3474">
            <v>45726</v>
          </cell>
          <cell r="C3474" t="str">
            <v>INVERSIONES EL CARNAL SAS</v>
          </cell>
          <cell r="F3474">
            <v>45721.330520833333</v>
          </cell>
          <cell r="G3474">
            <v>45729.330520833333</v>
          </cell>
          <cell r="H3474">
            <v>8</v>
          </cell>
          <cell r="O3474">
            <v>12851493.631200001</v>
          </cell>
        </row>
        <row r="3475">
          <cell r="A3475">
            <v>45726</v>
          </cell>
          <cell r="C3475" t="str">
            <v>INVERSIONES EL CARNAL SAS</v>
          </cell>
          <cell r="F3475">
            <v>45722.364872685182</v>
          </cell>
          <cell r="G3475">
            <v>45730.364872685182</v>
          </cell>
          <cell r="H3475">
            <v>7</v>
          </cell>
          <cell r="O3475">
            <v>13221475.5384</v>
          </cell>
        </row>
        <row r="3476">
          <cell r="A3476">
            <v>45726</v>
          </cell>
          <cell r="C3476" t="str">
            <v>INVERSIONES EL CARNAL SAS</v>
          </cell>
          <cell r="F3476">
            <v>45723.312824074077</v>
          </cell>
          <cell r="G3476">
            <v>45731.312824074077</v>
          </cell>
          <cell r="H3476">
            <v>6</v>
          </cell>
          <cell r="O3476">
            <v>13207493.664000001</v>
          </cell>
        </row>
        <row r="3477">
          <cell r="A3477">
            <v>45726</v>
          </cell>
          <cell r="C3477" t="str">
            <v>INVERSIONES GANADERIA SANTAMARIA SAS</v>
          </cell>
          <cell r="F3477">
            <v>45552.855428240742</v>
          </cell>
          <cell r="G3477">
            <v>45582.855428240742</v>
          </cell>
          <cell r="H3477">
            <v>145</v>
          </cell>
          <cell r="O3477">
            <v>9328000</v>
          </cell>
        </row>
        <row r="3478">
          <cell r="A3478">
            <v>45726</v>
          </cell>
          <cell r="C3478" t="str">
            <v>INVERSIONES GANADERIA SANTAMARIA SAS</v>
          </cell>
          <cell r="F3478">
            <v>45567.467349537037</v>
          </cell>
          <cell r="G3478">
            <v>45597.467349537037</v>
          </cell>
          <cell r="H3478">
            <v>130</v>
          </cell>
          <cell r="O3478">
            <v>96000</v>
          </cell>
        </row>
        <row r="3479">
          <cell r="A3479">
            <v>45726</v>
          </cell>
          <cell r="C3479" t="str">
            <v>INVERSIONES GANADERIA SANTAMARIA SAS</v>
          </cell>
          <cell r="F3479">
            <v>45567.473032407404</v>
          </cell>
          <cell r="G3479">
            <v>45597.473032407404</v>
          </cell>
          <cell r="H3479">
            <v>130</v>
          </cell>
          <cell r="O3479">
            <v>576000</v>
          </cell>
        </row>
        <row r="3480">
          <cell r="A3480">
            <v>45726</v>
          </cell>
          <cell r="C3480" t="str">
            <v>POLA Y TEJO SAS</v>
          </cell>
          <cell r="F3480">
            <v>45712.294525462959</v>
          </cell>
          <cell r="G3480">
            <v>45727.294525462959</v>
          </cell>
          <cell r="H3480">
            <v>2</v>
          </cell>
          <cell r="O3480">
            <v>466920</v>
          </cell>
        </row>
        <row r="3481">
          <cell r="A3481">
            <v>45726</v>
          </cell>
          <cell r="C3481" t="str">
            <v>POLA Y TEJO SAS</v>
          </cell>
          <cell r="F3481">
            <v>45713.311516203707</v>
          </cell>
          <cell r="G3481">
            <v>45728.311516203707</v>
          </cell>
          <cell r="H3481">
            <v>1</v>
          </cell>
          <cell r="O3481">
            <v>141600</v>
          </cell>
        </row>
        <row r="3482">
          <cell r="A3482">
            <v>45726</v>
          </cell>
          <cell r="C3482" t="str">
            <v>POLA Y TEJO SAS</v>
          </cell>
          <cell r="F3482">
            <v>45716.306030092594</v>
          </cell>
          <cell r="G3482">
            <v>45731.306030092594</v>
          </cell>
          <cell r="H3482">
            <v>-2</v>
          </cell>
          <cell r="O3482">
            <v>543400</v>
          </cell>
        </row>
        <row r="3483">
          <cell r="A3483">
            <v>45726</v>
          </cell>
          <cell r="C3483" t="str">
            <v>POLA Y TEJO SAS</v>
          </cell>
          <cell r="F3483">
            <v>45720.308807870373</v>
          </cell>
          <cell r="G3483">
            <v>45735.308807870373</v>
          </cell>
          <cell r="H3483">
            <v>-6</v>
          </cell>
          <cell r="O3483">
            <v>499440</v>
          </cell>
        </row>
        <row r="3484">
          <cell r="A3484">
            <v>45726</v>
          </cell>
          <cell r="C3484" t="str">
            <v>FRUTIVER 1A S.A.S</v>
          </cell>
          <cell r="F3484">
            <v>45712.345046296294</v>
          </cell>
          <cell r="G3484">
            <v>45732.345046296294</v>
          </cell>
          <cell r="H3484">
            <v>-5</v>
          </cell>
          <cell r="O3484">
            <v>0</v>
          </cell>
        </row>
        <row r="3485">
          <cell r="A3485">
            <v>45726</v>
          </cell>
          <cell r="C3485" t="str">
            <v>FRUTIVER 1A S.A.S</v>
          </cell>
          <cell r="F3485">
            <v>45717.290995370371</v>
          </cell>
          <cell r="G3485">
            <v>45737.290995370371</v>
          </cell>
          <cell r="H3485">
            <v>-10</v>
          </cell>
          <cell r="O3485">
            <v>1300095.23</v>
          </cell>
        </row>
        <row r="3486">
          <cell r="A3486">
            <v>45726</v>
          </cell>
          <cell r="C3486" t="str">
            <v>FRUTIVER 1A S.A.S</v>
          </cell>
          <cell r="F3486">
            <v>45719.330937500003</v>
          </cell>
          <cell r="G3486">
            <v>45739.330937500003</v>
          </cell>
          <cell r="H3486">
            <v>-12</v>
          </cell>
          <cell r="O3486">
            <v>1101421.1599999999</v>
          </cell>
        </row>
        <row r="3487">
          <cell r="A3487">
            <v>45726</v>
          </cell>
          <cell r="C3487" t="str">
            <v>ALIMENTOS BRIKO SAS</v>
          </cell>
          <cell r="F3487">
            <v>45726.307291666664</v>
          </cell>
          <cell r="G3487">
            <v>45727.307222222225</v>
          </cell>
          <cell r="H3487">
            <v>16</v>
          </cell>
          <cell r="O3487">
            <v>1281700</v>
          </cell>
        </row>
        <row r="3488">
          <cell r="A3488">
            <v>45726</v>
          </cell>
          <cell r="C3488" t="str">
            <v>DOROTEA PARRILLA BAR SAS</v>
          </cell>
          <cell r="F3488">
            <v>45726.320196759261</v>
          </cell>
          <cell r="G3488">
            <v>45730.311782407407</v>
          </cell>
          <cell r="H3488">
            <v>13</v>
          </cell>
          <cell r="O3488">
            <v>1718300</v>
          </cell>
        </row>
        <row r="3489">
          <cell r="A3489">
            <v>45726</v>
          </cell>
          <cell r="C3489" t="str">
            <v>MESABAR SAS</v>
          </cell>
          <cell r="F3489">
            <v>45719.411099537036</v>
          </cell>
          <cell r="G3489">
            <v>45727.411099537036</v>
          </cell>
          <cell r="H3489">
            <v>2</v>
          </cell>
          <cell r="O3489">
            <v>1340900</v>
          </cell>
        </row>
        <row r="3490">
          <cell r="A3490">
            <v>45726</v>
          </cell>
          <cell r="C3490" t="str">
            <v>DOROTEA PARRILLA BAR SAS</v>
          </cell>
          <cell r="F3490">
            <v>45726.320196759261</v>
          </cell>
          <cell r="G3490">
            <v>45730.311782407407</v>
          </cell>
          <cell r="H3490">
            <v>13</v>
          </cell>
          <cell r="O3490">
            <v>852700</v>
          </cell>
        </row>
        <row r="3491">
          <cell r="A3491">
            <v>45726</v>
          </cell>
          <cell r="C3491" t="str">
            <v>COMERCIALIZADORA PINER SAS</v>
          </cell>
          <cell r="F3491">
            <v>45726.414201388892</v>
          </cell>
          <cell r="G3491">
            <v>45727.414201388892</v>
          </cell>
          <cell r="H3491">
            <v>2</v>
          </cell>
          <cell r="O3491">
            <v>6288500</v>
          </cell>
        </row>
        <row r="3492">
          <cell r="A3492">
            <v>45726</v>
          </cell>
          <cell r="C3492" t="str">
            <v>PAULA JINNET ARDILA GOMEZ</v>
          </cell>
          <cell r="F3492">
            <v>45726.311342592591</v>
          </cell>
          <cell r="G3492">
            <v>45727.310902777775</v>
          </cell>
          <cell r="H3492">
            <v>0</v>
          </cell>
          <cell r="O3492">
            <v>651153</v>
          </cell>
        </row>
        <row r="3493">
          <cell r="A3493">
            <v>45726</v>
          </cell>
          <cell r="C3493" t="str">
            <v>JH VISCERAS DE CERDO S.A.S</v>
          </cell>
          <cell r="F3493">
            <v>45716.758796296293</v>
          </cell>
          <cell r="G3493">
            <v>45724.758796296293</v>
          </cell>
          <cell r="H3493">
            <v>5</v>
          </cell>
          <cell r="O3493">
            <v>4990466</v>
          </cell>
        </row>
        <row r="3494">
          <cell r="A3494">
            <v>45726</v>
          </cell>
          <cell r="C3494" t="str">
            <v>EL MERO BURRITO S.A.S</v>
          </cell>
          <cell r="F3494">
            <v>45726.296782407408</v>
          </cell>
          <cell r="G3494">
            <v>45727.296620370369</v>
          </cell>
          <cell r="H3494">
            <v>2</v>
          </cell>
          <cell r="O3494">
            <v>374900</v>
          </cell>
        </row>
        <row r="3495">
          <cell r="A3495">
            <v>45726</v>
          </cell>
          <cell r="C3495" t="str">
            <v>SEBALI SAS</v>
          </cell>
          <cell r="F3495">
            <v>45720.318391203706</v>
          </cell>
          <cell r="G3495">
            <v>45728.318310185183</v>
          </cell>
          <cell r="H3495">
            <v>-1</v>
          </cell>
          <cell r="O3495">
            <v>827492</v>
          </cell>
        </row>
        <row r="3496">
          <cell r="A3496">
            <v>45726</v>
          </cell>
          <cell r="C3496" t="str">
            <v>SEBALI SAS</v>
          </cell>
          <cell r="F3496">
            <v>45722.281261574077</v>
          </cell>
          <cell r="G3496">
            <v>45730.281030092592</v>
          </cell>
          <cell r="H3496">
            <v>-3</v>
          </cell>
          <cell r="O3496">
            <v>381900</v>
          </cell>
        </row>
        <row r="3497">
          <cell r="A3497">
            <v>45726</v>
          </cell>
          <cell r="C3497" t="str">
            <v>VENTAS MOSTRADOR</v>
          </cell>
          <cell r="F3497">
            <v>45726</v>
          </cell>
          <cell r="G3497">
            <v>45726</v>
          </cell>
          <cell r="H3497">
            <v>0</v>
          </cell>
          <cell r="O3497">
            <v>1459800</v>
          </cell>
        </row>
        <row r="3498">
          <cell r="A3498">
            <v>45726</v>
          </cell>
          <cell r="C3498" t="str">
            <v>PAULA JINNET ARDILA GOMEZ</v>
          </cell>
          <cell r="F3498">
            <v>45726.311342592591</v>
          </cell>
          <cell r="G3498">
            <v>45727.310902777775</v>
          </cell>
          <cell r="H3498">
            <v>0</v>
          </cell>
          <cell r="O3498">
            <v>537947</v>
          </cell>
        </row>
        <row r="3499">
          <cell r="A3499">
            <v>45726</v>
          </cell>
          <cell r="C3499" t="str">
            <v>ABEL Y SOFIA SAS</v>
          </cell>
          <cell r="F3499">
            <v>45686.336782407408</v>
          </cell>
          <cell r="G3499">
            <v>45716.3359375</v>
          </cell>
          <cell r="H3499">
            <v>13</v>
          </cell>
          <cell r="O3499">
            <v>199400</v>
          </cell>
        </row>
        <row r="3500">
          <cell r="A3500">
            <v>45726</v>
          </cell>
          <cell r="C3500" t="str">
            <v>ABEL Y SOFIA SAS</v>
          </cell>
          <cell r="F3500">
            <v>45686.343171296299</v>
          </cell>
          <cell r="G3500">
            <v>45716.342256944445</v>
          </cell>
          <cell r="H3500">
            <v>13</v>
          </cell>
          <cell r="O3500">
            <v>139650</v>
          </cell>
        </row>
        <row r="3501">
          <cell r="A3501">
            <v>45726</v>
          </cell>
          <cell r="C3501" t="str">
            <v>ABEL Y SOFIA SAS</v>
          </cell>
          <cell r="F3501">
            <v>45685.358541666668</v>
          </cell>
          <cell r="G3501">
            <v>45715.357662037037</v>
          </cell>
          <cell r="H3501">
            <v>14</v>
          </cell>
          <cell r="O3501">
            <v>665550</v>
          </cell>
        </row>
        <row r="3502">
          <cell r="A3502">
            <v>45726</v>
          </cell>
          <cell r="C3502" t="str">
            <v>ABEL Y SOFIA SAS</v>
          </cell>
          <cell r="F3502">
            <v>45689.303252314814</v>
          </cell>
          <cell r="G3502">
            <v>45719.303124999999</v>
          </cell>
          <cell r="H3502">
            <v>10</v>
          </cell>
          <cell r="O3502">
            <v>402349.97</v>
          </cell>
        </row>
        <row r="3503">
          <cell r="A3503">
            <v>45726</v>
          </cell>
          <cell r="C3503" t="str">
            <v>ABEL Y SOFIA SAS</v>
          </cell>
          <cell r="F3503">
            <v>45691.261516203704</v>
          </cell>
          <cell r="G3503">
            <v>45721.261296296296</v>
          </cell>
          <cell r="H3503">
            <v>8</v>
          </cell>
          <cell r="O3503">
            <v>259349.97</v>
          </cell>
        </row>
        <row r="3504">
          <cell r="A3504">
            <v>45726</v>
          </cell>
          <cell r="C3504" t="str">
            <v>ABEL Y SOFIA SAS</v>
          </cell>
          <cell r="F3504">
            <v>45693.298310185186</v>
          </cell>
          <cell r="G3504">
            <v>45723.298055555555</v>
          </cell>
          <cell r="H3504">
            <v>6</v>
          </cell>
          <cell r="O3504">
            <v>142800</v>
          </cell>
        </row>
        <row r="3505">
          <cell r="A3505">
            <v>45726</v>
          </cell>
          <cell r="C3505" t="str">
            <v>ABEL Y SOFIA SAS</v>
          </cell>
          <cell r="F3505">
            <v>45686.328020833331</v>
          </cell>
          <cell r="G3505">
            <v>45716.324976851851</v>
          </cell>
          <cell r="H3505">
            <v>13</v>
          </cell>
          <cell r="O3505">
            <v>236300</v>
          </cell>
        </row>
        <row r="3506">
          <cell r="A3506">
            <v>45726</v>
          </cell>
          <cell r="C3506" t="str">
            <v>ABEL Y SOFIA SAS</v>
          </cell>
          <cell r="F3506">
            <v>45693.294340277775</v>
          </cell>
          <cell r="G3506">
            <v>45723.293888888889</v>
          </cell>
          <cell r="H3506">
            <v>6</v>
          </cell>
          <cell r="O3506">
            <v>332200</v>
          </cell>
        </row>
        <row r="3507">
          <cell r="A3507">
            <v>45726</v>
          </cell>
          <cell r="C3507" t="str">
            <v>ABEL Y SOFIA SAS</v>
          </cell>
          <cell r="F3507">
            <v>45685.336597222224</v>
          </cell>
          <cell r="G3507">
            <v>45715.335798611108</v>
          </cell>
          <cell r="H3507">
            <v>14</v>
          </cell>
          <cell r="O3507">
            <v>4846312.8556000004</v>
          </cell>
        </row>
        <row r="3508">
          <cell r="A3508">
            <v>45726</v>
          </cell>
          <cell r="C3508" t="str">
            <v>ABEL Y SOFIA SAS</v>
          </cell>
          <cell r="F3508">
            <v>45685.351527777777</v>
          </cell>
          <cell r="G3508">
            <v>45715.351435185185</v>
          </cell>
          <cell r="H3508">
            <v>14</v>
          </cell>
          <cell r="O3508">
            <v>606000</v>
          </cell>
        </row>
        <row r="3509">
          <cell r="A3509">
            <v>45726</v>
          </cell>
          <cell r="C3509" t="str">
            <v>ABEL Y SOFIA SAS</v>
          </cell>
          <cell r="F3509">
            <v>45687.278356481482</v>
          </cell>
          <cell r="G3509">
            <v>45717.277129629627</v>
          </cell>
          <cell r="H3509">
            <v>12</v>
          </cell>
          <cell r="O3509">
            <v>508000</v>
          </cell>
        </row>
        <row r="3510">
          <cell r="A3510">
            <v>45726</v>
          </cell>
          <cell r="C3510" t="str">
            <v>ABEL Y SOFIA SAS</v>
          </cell>
          <cell r="F3510">
            <v>45688.343333333331</v>
          </cell>
          <cell r="G3510">
            <v>45718.34097222222</v>
          </cell>
          <cell r="H3510">
            <v>11</v>
          </cell>
          <cell r="O3510">
            <v>761100</v>
          </cell>
        </row>
        <row r="3511">
          <cell r="A3511">
            <v>45726</v>
          </cell>
          <cell r="C3511" t="str">
            <v>ABEL Y SOFIA SAS</v>
          </cell>
          <cell r="F3511">
            <v>45689.298437500001</v>
          </cell>
          <cell r="G3511">
            <v>45719.29828703704</v>
          </cell>
          <cell r="H3511">
            <v>10</v>
          </cell>
          <cell r="O3511">
            <v>1189399.97</v>
          </cell>
        </row>
        <row r="3512">
          <cell r="A3512">
            <v>45726</v>
          </cell>
          <cell r="C3512" t="str">
            <v>ABEL Y SOFIA SAS</v>
          </cell>
          <cell r="F3512">
            <v>45689.342418981483</v>
          </cell>
          <cell r="G3512">
            <v>45719.341111111113</v>
          </cell>
          <cell r="H3512">
            <v>10</v>
          </cell>
          <cell r="O3512">
            <v>5337371.4216</v>
          </cell>
        </row>
        <row r="3513">
          <cell r="A3513">
            <v>45726</v>
          </cell>
          <cell r="C3513" t="str">
            <v>ABEL Y SOFIA SAS</v>
          </cell>
          <cell r="F3513">
            <v>45691.264976851853</v>
          </cell>
          <cell r="G3513">
            <v>45721.263912037037</v>
          </cell>
          <cell r="H3513">
            <v>8</v>
          </cell>
          <cell r="O3513">
            <v>158650</v>
          </cell>
        </row>
        <row r="3514">
          <cell r="A3514">
            <v>45726</v>
          </cell>
          <cell r="C3514" t="str">
            <v>ABEL Y SOFIA SAS</v>
          </cell>
          <cell r="F3514">
            <v>45691.341111111113</v>
          </cell>
          <cell r="G3514">
            <v>45721.339953703704</v>
          </cell>
          <cell r="H3514">
            <v>8</v>
          </cell>
          <cell r="O3514">
            <v>503000</v>
          </cell>
        </row>
        <row r="3515">
          <cell r="A3515">
            <v>45726</v>
          </cell>
          <cell r="C3515" t="str">
            <v>ABEL Y SOFIA SAS</v>
          </cell>
          <cell r="F3515">
            <v>45692.291087962964</v>
          </cell>
          <cell r="G3515">
            <v>45722.290949074071</v>
          </cell>
          <cell r="H3515">
            <v>7</v>
          </cell>
          <cell r="O3515">
            <v>255549.98</v>
          </cell>
        </row>
        <row r="3516">
          <cell r="A3516">
            <v>45726</v>
          </cell>
          <cell r="C3516" t="str">
            <v>ABEL Y SOFIA SAS</v>
          </cell>
          <cell r="F3516">
            <v>45692.328217592592</v>
          </cell>
          <cell r="G3516">
            <v>45722.326006944444</v>
          </cell>
          <cell r="H3516">
            <v>7</v>
          </cell>
          <cell r="O3516">
            <v>2429740</v>
          </cell>
        </row>
        <row r="3517">
          <cell r="A3517">
            <v>45726</v>
          </cell>
          <cell r="C3517" t="str">
            <v>ABEL Y SOFIA SAS</v>
          </cell>
          <cell r="F3517">
            <v>45693.314050925925</v>
          </cell>
          <cell r="G3517">
            <v>45723.3128125</v>
          </cell>
          <cell r="H3517">
            <v>6</v>
          </cell>
          <cell r="O3517">
            <v>1204000</v>
          </cell>
        </row>
        <row r="3518">
          <cell r="A3518">
            <v>45726</v>
          </cell>
          <cell r="C3518" t="str">
            <v>ALIMENTOS BENAL SAS</v>
          </cell>
          <cell r="F3518">
            <v>45691.357905092591</v>
          </cell>
          <cell r="G3518">
            <v>45721.357905092591</v>
          </cell>
          <cell r="H3518">
            <v>8</v>
          </cell>
          <cell r="O3518">
            <v>463200</v>
          </cell>
        </row>
        <row r="3519">
          <cell r="A3519">
            <v>45726</v>
          </cell>
          <cell r="C3519" t="str">
            <v>ALIMENTOS BENAL SAS</v>
          </cell>
          <cell r="F3519">
            <v>45691.371886574074</v>
          </cell>
          <cell r="G3519">
            <v>45721.371886574074</v>
          </cell>
          <cell r="H3519">
            <v>8</v>
          </cell>
          <cell r="O3519">
            <v>8516725</v>
          </cell>
        </row>
        <row r="3520">
          <cell r="A3520">
            <v>45726</v>
          </cell>
          <cell r="C3520" t="str">
            <v>CAROLA CACEROLA SAS</v>
          </cell>
          <cell r="F3520">
            <v>45720.366018518522</v>
          </cell>
          <cell r="G3520">
            <v>45721.365740740737</v>
          </cell>
          <cell r="H3520">
            <v>8</v>
          </cell>
          <cell r="O3520">
            <v>310900</v>
          </cell>
        </row>
        <row r="3521">
          <cell r="A3521">
            <v>45726</v>
          </cell>
          <cell r="C3521" t="str">
            <v>RETACO SAS</v>
          </cell>
          <cell r="F3521">
            <v>45685.341747685183</v>
          </cell>
          <cell r="G3521">
            <v>45715.340405092589</v>
          </cell>
          <cell r="H3521">
            <v>14</v>
          </cell>
          <cell r="O3521">
            <v>156375</v>
          </cell>
        </row>
        <row r="3522">
          <cell r="A3522">
            <v>45726</v>
          </cell>
          <cell r="C3522" t="str">
            <v>RETACO SAS</v>
          </cell>
          <cell r="F3522">
            <v>45686.288032407407</v>
          </cell>
          <cell r="G3522">
            <v>45716.287835648145</v>
          </cell>
          <cell r="H3522">
            <v>13</v>
          </cell>
          <cell r="O3522">
            <v>397000</v>
          </cell>
        </row>
        <row r="3523">
          <cell r="A3523">
            <v>45726</v>
          </cell>
          <cell r="C3523" t="str">
            <v>RETACO SAS</v>
          </cell>
          <cell r="F3523">
            <v>45689.31827546296</v>
          </cell>
          <cell r="G3523">
            <v>45719.313043981485</v>
          </cell>
          <cell r="H3523">
            <v>10</v>
          </cell>
          <cell r="O3523">
            <v>719350</v>
          </cell>
        </row>
        <row r="3524">
          <cell r="A3524">
            <v>45726</v>
          </cell>
          <cell r="C3524" t="str">
            <v>RETACO SAS</v>
          </cell>
          <cell r="F3524">
            <v>45689.346574074072</v>
          </cell>
          <cell r="G3524">
            <v>45719.346458333333</v>
          </cell>
          <cell r="H3524">
            <v>10</v>
          </cell>
          <cell r="O3524">
            <v>1041199.98</v>
          </cell>
        </row>
        <row r="3525">
          <cell r="A3525">
            <v>45727</v>
          </cell>
          <cell r="C3525" t="str">
            <v>FF SMOKE HOUSE SAS</v>
          </cell>
          <cell r="F3525">
            <v>45633.392800925925</v>
          </cell>
          <cell r="G3525">
            <v>45663.392800925925</v>
          </cell>
          <cell r="H3525">
            <v>66</v>
          </cell>
          <cell r="O3525">
            <v>2294112.889</v>
          </cell>
        </row>
        <row r="3526">
          <cell r="A3526">
            <v>45727</v>
          </cell>
          <cell r="C3526" t="str">
            <v>GRUPO SERATTA SAS</v>
          </cell>
          <cell r="F3526">
            <v>45727.362881944442</v>
          </cell>
          <cell r="G3526">
            <v>45728.362881944442</v>
          </cell>
          <cell r="H3526">
            <v>1</v>
          </cell>
          <cell r="O3526">
            <v>194000</v>
          </cell>
        </row>
        <row r="3527">
          <cell r="A3527">
            <v>45727</v>
          </cell>
          <cell r="C3527" t="str">
            <v>CHORIZOS Y EMBUTIDOS SANTARROSANOS S.A.S.</v>
          </cell>
          <cell r="F3527">
            <v>45706.405925925923</v>
          </cell>
          <cell r="G3527">
            <v>45714.405925925923</v>
          </cell>
          <cell r="H3527">
            <v>15</v>
          </cell>
          <cell r="O3527">
            <v>4500000</v>
          </cell>
        </row>
        <row r="3528">
          <cell r="A3528">
            <v>45727</v>
          </cell>
          <cell r="C3528" t="str">
            <v>EL IMPERIO DEL CERDO PREMIUM S.A.S</v>
          </cell>
          <cell r="F3528">
            <v>45727.261145833334</v>
          </cell>
          <cell r="G3528">
            <v>45735.260787037034</v>
          </cell>
          <cell r="H3528">
            <v>-6</v>
          </cell>
          <cell r="O3528">
            <v>2961925</v>
          </cell>
        </row>
        <row r="3529">
          <cell r="A3529">
            <v>45727</v>
          </cell>
          <cell r="C3529" t="str">
            <v>VENTAS MOSTRADOR</v>
          </cell>
          <cell r="F3529">
            <v>45727</v>
          </cell>
          <cell r="G3529">
            <v>45727</v>
          </cell>
          <cell r="H3529">
            <v>0</v>
          </cell>
          <cell r="O3529">
            <v>826840</v>
          </cell>
        </row>
        <row r="3530">
          <cell r="A3530">
            <v>45727</v>
          </cell>
          <cell r="C3530" t="str">
            <v>VENTAS MOSTRADOR</v>
          </cell>
          <cell r="F3530">
            <v>45727</v>
          </cell>
          <cell r="G3530">
            <v>45727</v>
          </cell>
          <cell r="H3530">
            <v>0</v>
          </cell>
          <cell r="O3530">
            <v>1197419</v>
          </cell>
        </row>
        <row r="3531">
          <cell r="A3531">
            <v>45727</v>
          </cell>
          <cell r="C3531" t="str">
            <v>VENTAS MOSTRADOR</v>
          </cell>
          <cell r="F3531">
            <v>45727</v>
          </cell>
          <cell r="G3531">
            <v>45727</v>
          </cell>
          <cell r="H3531">
            <v>0</v>
          </cell>
          <cell r="O3531">
            <v>10900</v>
          </cell>
        </row>
        <row r="3532">
          <cell r="A3532">
            <v>45727</v>
          </cell>
          <cell r="C3532" t="str">
            <v>VENTAS MOSTRADOR</v>
          </cell>
          <cell r="F3532">
            <v>45727</v>
          </cell>
          <cell r="G3532">
            <v>45727</v>
          </cell>
          <cell r="H3532">
            <v>0</v>
          </cell>
          <cell r="O3532">
            <v>12650</v>
          </cell>
        </row>
        <row r="3533">
          <cell r="A3533">
            <v>45727</v>
          </cell>
          <cell r="C3533" t="str">
            <v>VENTAS MOSTRADOR</v>
          </cell>
          <cell r="F3533">
            <v>45727</v>
          </cell>
          <cell r="G3533">
            <v>45727</v>
          </cell>
          <cell r="H3533">
            <v>0</v>
          </cell>
          <cell r="O3533">
            <v>20950</v>
          </cell>
        </row>
        <row r="3534">
          <cell r="A3534">
            <v>45727</v>
          </cell>
          <cell r="C3534" t="str">
            <v>VENTAS MOSTRADOR</v>
          </cell>
          <cell r="F3534">
            <v>45727</v>
          </cell>
          <cell r="G3534">
            <v>45727</v>
          </cell>
          <cell r="H3534">
            <v>0</v>
          </cell>
          <cell r="O3534">
            <v>35916</v>
          </cell>
        </row>
        <row r="3535">
          <cell r="A3535">
            <v>45727</v>
          </cell>
          <cell r="C3535" t="str">
            <v>VENTAS MOSTRADOR</v>
          </cell>
          <cell r="F3535">
            <v>45727</v>
          </cell>
          <cell r="G3535">
            <v>45727</v>
          </cell>
          <cell r="H3535">
            <v>0</v>
          </cell>
          <cell r="O3535">
            <v>52000</v>
          </cell>
        </row>
        <row r="3536">
          <cell r="A3536">
            <v>45727</v>
          </cell>
          <cell r="C3536" t="str">
            <v>VENTAS MOSTRADOR</v>
          </cell>
          <cell r="F3536">
            <v>45727</v>
          </cell>
          <cell r="G3536">
            <v>45727</v>
          </cell>
          <cell r="H3536">
            <v>0</v>
          </cell>
          <cell r="O3536">
            <v>85788</v>
          </cell>
        </row>
        <row r="3537">
          <cell r="A3537">
            <v>45727</v>
          </cell>
          <cell r="C3537" t="str">
            <v>VENTAS MOSTRADOR</v>
          </cell>
          <cell r="F3537">
            <v>45727</v>
          </cell>
          <cell r="G3537">
            <v>45727</v>
          </cell>
          <cell r="H3537">
            <v>0</v>
          </cell>
          <cell r="O3537">
            <v>146200</v>
          </cell>
        </row>
        <row r="3538">
          <cell r="A3538">
            <v>45727</v>
          </cell>
          <cell r="C3538" t="str">
            <v>AL CORTE SAN MIGUEL SAS</v>
          </cell>
          <cell r="F3538">
            <v>45722.310648148145</v>
          </cell>
          <cell r="G3538">
            <v>45723.310648148145</v>
          </cell>
          <cell r="H3538">
            <v>6</v>
          </cell>
          <cell r="O3538">
            <v>348000</v>
          </cell>
        </row>
        <row r="3539">
          <cell r="A3539">
            <v>45727</v>
          </cell>
          <cell r="C3539" t="str">
            <v>VENTAS MOSTRADOR</v>
          </cell>
          <cell r="F3539">
            <v>45727</v>
          </cell>
          <cell r="G3539">
            <v>45727</v>
          </cell>
          <cell r="H3539">
            <v>0</v>
          </cell>
          <cell r="O3539">
            <v>359996</v>
          </cell>
        </row>
        <row r="3540">
          <cell r="A3540">
            <v>45727</v>
          </cell>
          <cell r="C3540" t="str">
            <v>VENTAS MOSTRADOR</v>
          </cell>
          <cell r="F3540">
            <v>45727</v>
          </cell>
          <cell r="G3540">
            <v>45727</v>
          </cell>
          <cell r="H3540">
            <v>0</v>
          </cell>
          <cell r="O3540">
            <v>380225</v>
          </cell>
        </row>
        <row r="3541">
          <cell r="A3541">
            <v>45727</v>
          </cell>
          <cell r="C3541" t="str">
            <v>YEIMY CATHERINE CALA FORERO</v>
          </cell>
          <cell r="F3541">
            <v>45727.318136574075</v>
          </cell>
          <cell r="G3541">
            <v>45728.31659722222</v>
          </cell>
          <cell r="H3541">
            <v>1</v>
          </cell>
          <cell r="O3541">
            <v>477350</v>
          </cell>
        </row>
        <row r="3542">
          <cell r="A3542">
            <v>45727</v>
          </cell>
          <cell r="C3542" t="str">
            <v>FELIPE BECERRA ZAPATA</v>
          </cell>
          <cell r="F3542">
            <v>45724.303506944445</v>
          </cell>
          <cell r="G3542">
            <v>45725.303414351853</v>
          </cell>
          <cell r="H3542">
            <v>4</v>
          </cell>
          <cell r="O3542">
            <v>334400</v>
          </cell>
        </row>
        <row r="3543">
          <cell r="A3543">
            <v>45727</v>
          </cell>
          <cell r="C3543" t="str">
            <v>PAPRIKA COCINA A LA LEÑA SAS</v>
          </cell>
          <cell r="F3543">
            <v>45727.372002314813</v>
          </cell>
          <cell r="G3543">
            <v>45728.372002314813</v>
          </cell>
          <cell r="H3543">
            <v>1</v>
          </cell>
          <cell r="O3543">
            <v>1638350</v>
          </cell>
        </row>
        <row r="3544">
          <cell r="A3544">
            <v>45727</v>
          </cell>
          <cell r="C3544" t="str">
            <v>IVAN RODRIGO LUQUE RESTREPO</v>
          </cell>
          <cell r="F3544">
            <v>45723.336458333331</v>
          </cell>
          <cell r="G3544">
            <v>45731.33625</v>
          </cell>
          <cell r="H3544">
            <v>-2</v>
          </cell>
          <cell r="O3544">
            <v>381099.95</v>
          </cell>
        </row>
        <row r="3545">
          <cell r="A3545">
            <v>45727</v>
          </cell>
          <cell r="C3545" t="str">
            <v>SANSON SAS</v>
          </cell>
          <cell r="F3545">
            <v>45691.284814814811</v>
          </cell>
          <cell r="G3545">
            <v>45721.284178240741</v>
          </cell>
          <cell r="H3545">
            <v>8</v>
          </cell>
          <cell r="O3545">
            <v>143900</v>
          </cell>
        </row>
        <row r="3546">
          <cell r="A3546">
            <v>45727</v>
          </cell>
          <cell r="C3546" t="str">
            <v>SANSON SAS</v>
          </cell>
          <cell r="F3546">
            <v>45692.325462962966</v>
          </cell>
          <cell r="G3546">
            <v>45722.325335648151</v>
          </cell>
          <cell r="H3546">
            <v>7</v>
          </cell>
          <cell r="O3546">
            <v>526400</v>
          </cell>
        </row>
        <row r="3547">
          <cell r="A3547">
            <v>45727</v>
          </cell>
          <cell r="C3547" t="str">
            <v>PPC SA</v>
          </cell>
          <cell r="F3547">
            <v>45710.322256944448</v>
          </cell>
          <cell r="G3547">
            <v>45725.322256944448</v>
          </cell>
          <cell r="H3547">
            <v>4</v>
          </cell>
          <cell r="O3547">
            <v>6806708.0793000003</v>
          </cell>
        </row>
        <row r="3548">
          <cell r="A3548">
            <v>45727</v>
          </cell>
          <cell r="C3548" t="str">
            <v>PPC SA</v>
          </cell>
          <cell r="F3548">
            <v>45712.310868055552</v>
          </cell>
          <cell r="G3548">
            <v>45727.310868055552</v>
          </cell>
          <cell r="H3548">
            <v>2</v>
          </cell>
          <cell r="O3548">
            <v>3163050.5320000001</v>
          </cell>
        </row>
        <row r="3549">
          <cell r="A3549">
            <v>45727</v>
          </cell>
          <cell r="C3549" t="str">
            <v>PPC SA</v>
          </cell>
          <cell r="F3549">
            <v>45715.292256944442</v>
          </cell>
          <cell r="G3549">
            <v>45730.292256944442</v>
          </cell>
          <cell r="H3549">
            <v>-1</v>
          </cell>
          <cell r="O3549">
            <v>2007653.76</v>
          </cell>
        </row>
        <row r="3550">
          <cell r="A3550">
            <v>45727</v>
          </cell>
          <cell r="C3550" t="str">
            <v>PPC SA</v>
          </cell>
          <cell r="F3550">
            <v>45717.475023148145</v>
          </cell>
          <cell r="G3550">
            <v>45732.475023148145</v>
          </cell>
          <cell r="H3550">
            <v>-3</v>
          </cell>
          <cell r="O3550">
            <v>1349250.8796000001</v>
          </cell>
        </row>
        <row r="3551">
          <cell r="A3551">
            <v>45727</v>
          </cell>
          <cell r="C3551" t="str">
            <v>CHAO PESCAO SAS</v>
          </cell>
          <cell r="F3551">
            <v>45686.338321759256</v>
          </cell>
          <cell r="G3551">
            <v>45716.337604166663</v>
          </cell>
          <cell r="H3551">
            <v>13</v>
          </cell>
          <cell r="O3551">
            <v>92800</v>
          </cell>
        </row>
        <row r="3552">
          <cell r="A3552">
            <v>45727</v>
          </cell>
          <cell r="C3552" t="str">
            <v>CHAO PESCAO SAS</v>
          </cell>
          <cell r="F3552">
            <v>45691.276493055557</v>
          </cell>
          <cell r="G3552">
            <v>45721.266944444447</v>
          </cell>
          <cell r="H3552">
            <v>8</v>
          </cell>
          <cell r="O3552">
            <v>178500</v>
          </cell>
        </row>
        <row r="3553">
          <cell r="A3553">
            <v>45727</v>
          </cell>
          <cell r="C3553" t="str">
            <v>BISTROT S.A.S</v>
          </cell>
          <cell r="F3553">
            <v>45689.30259259259</v>
          </cell>
          <cell r="G3553">
            <v>45719.302453703705</v>
          </cell>
          <cell r="H3553">
            <v>10</v>
          </cell>
          <cell r="O3553">
            <v>425050</v>
          </cell>
        </row>
        <row r="3554">
          <cell r="A3554">
            <v>45727</v>
          </cell>
          <cell r="C3554" t="str">
            <v>GORDO Y TOMO SAS</v>
          </cell>
          <cell r="F3554">
            <v>45685.338958333334</v>
          </cell>
          <cell r="G3554">
            <v>45715.337951388887</v>
          </cell>
          <cell r="H3554">
            <v>14</v>
          </cell>
          <cell r="O3554">
            <v>245550</v>
          </cell>
        </row>
        <row r="3555">
          <cell r="A3555">
            <v>45727</v>
          </cell>
          <cell r="C3555" t="str">
            <v>GORDO Y TOMO SAS</v>
          </cell>
          <cell r="F3555">
            <v>45691.290034722224</v>
          </cell>
          <cell r="G3555">
            <v>45721.289247685185</v>
          </cell>
          <cell r="H3555">
            <v>8</v>
          </cell>
          <cell r="O3555">
            <v>428200</v>
          </cell>
        </row>
        <row r="3556">
          <cell r="A3556">
            <v>45727</v>
          </cell>
          <cell r="C3556" t="str">
            <v>GORDO Y TOMO SAS</v>
          </cell>
          <cell r="F3556">
            <v>45692.290312500001</v>
          </cell>
          <cell r="G3556">
            <v>45722.290219907409</v>
          </cell>
          <cell r="H3556">
            <v>7</v>
          </cell>
          <cell r="O3556">
            <v>93199.99</v>
          </cell>
        </row>
        <row r="3557">
          <cell r="A3557">
            <v>45727</v>
          </cell>
          <cell r="C3557" t="str">
            <v>GORDO Y TOMO SAS</v>
          </cell>
          <cell r="F3557">
            <v>45698.299618055556</v>
          </cell>
          <cell r="G3557">
            <v>45728.298483796294</v>
          </cell>
          <cell r="H3557">
            <v>1</v>
          </cell>
          <cell r="O3557">
            <v>46450</v>
          </cell>
        </row>
        <row r="3558">
          <cell r="A3558">
            <v>45728</v>
          </cell>
          <cell r="C3558" t="str">
            <v>COCTELERIA ARTESANAL SAS</v>
          </cell>
          <cell r="F3558">
            <v>45689.38789351852</v>
          </cell>
          <cell r="G3558">
            <v>45719.38789351852</v>
          </cell>
          <cell r="H3558">
            <v>10</v>
          </cell>
          <cell r="O3558">
            <v>1170334.672</v>
          </cell>
        </row>
        <row r="3559">
          <cell r="A3559">
            <v>45728</v>
          </cell>
          <cell r="C3559" t="str">
            <v>COCTELERIA ARTESANAL SAS</v>
          </cell>
          <cell r="F3559">
            <v>45694.36414351852</v>
          </cell>
          <cell r="G3559">
            <v>45724.36414351852</v>
          </cell>
          <cell r="H3559">
            <v>5</v>
          </cell>
          <cell r="O3559">
            <v>307023.63799999998</v>
          </cell>
        </row>
        <row r="3560">
          <cell r="A3560">
            <v>45728</v>
          </cell>
          <cell r="C3560" t="str">
            <v>KITCHEN CONSULTING SAS</v>
          </cell>
          <cell r="F3560">
            <v>45699.318703703706</v>
          </cell>
          <cell r="G3560">
            <v>45714.318703703706</v>
          </cell>
          <cell r="H3560">
            <v>15</v>
          </cell>
          <cell r="O3560">
            <v>60000</v>
          </cell>
        </row>
        <row r="3561">
          <cell r="A3561">
            <v>45728</v>
          </cell>
          <cell r="C3561" t="str">
            <v>KITCHEN CONSULTING SAS</v>
          </cell>
          <cell r="F3561">
            <v>45699.322453703702</v>
          </cell>
          <cell r="G3561">
            <v>45714.322453703702</v>
          </cell>
          <cell r="H3561">
            <v>15</v>
          </cell>
          <cell r="O3561">
            <v>60000</v>
          </cell>
        </row>
        <row r="3562">
          <cell r="A3562">
            <v>45728</v>
          </cell>
          <cell r="C3562" t="str">
            <v>KITCHEN CONSULTING SAS</v>
          </cell>
          <cell r="F3562">
            <v>45699.32471064815</v>
          </cell>
          <cell r="G3562">
            <v>45714.32471064815</v>
          </cell>
          <cell r="H3562">
            <v>15</v>
          </cell>
          <cell r="O3562">
            <v>60000</v>
          </cell>
        </row>
        <row r="3563">
          <cell r="A3563">
            <v>45728</v>
          </cell>
          <cell r="C3563" t="str">
            <v>KITCHEN CONSULTING SAS</v>
          </cell>
          <cell r="F3563">
            <v>45699.326053240744</v>
          </cell>
          <cell r="G3563">
            <v>45714.326053240744</v>
          </cell>
          <cell r="H3563">
            <v>15</v>
          </cell>
          <cell r="O3563">
            <v>60000</v>
          </cell>
        </row>
        <row r="3564">
          <cell r="A3564">
            <v>45728</v>
          </cell>
          <cell r="C3564" t="str">
            <v>KITCHEN CONSULTING SAS</v>
          </cell>
          <cell r="F3564">
            <v>45700.348009259258</v>
          </cell>
          <cell r="G3564">
            <v>45715.348009259258</v>
          </cell>
          <cell r="H3564">
            <v>14</v>
          </cell>
          <cell r="O3564">
            <v>1760000</v>
          </cell>
        </row>
        <row r="3565">
          <cell r="A3565">
            <v>45728</v>
          </cell>
          <cell r="C3565" t="str">
            <v>DUFLO SERVICIOS INTEGRALES S.A.S.</v>
          </cell>
          <cell r="F3565">
            <v>45687.336226851854</v>
          </cell>
          <cell r="G3565">
            <v>45717.336226851854</v>
          </cell>
          <cell r="H3565">
            <v>12</v>
          </cell>
          <cell r="O3565">
            <v>534855</v>
          </cell>
        </row>
        <row r="3566">
          <cell r="A3566">
            <v>45728</v>
          </cell>
          <cell r="C3566" t="str">
            <v>DUFLO SERVICIOS INTEGRALES S.A.S.</v>
          </cell>
          <cell r="F3566">
            <v>45687.340138888889</v>
          </cell>
          <cell r="G3566">
            <v>45717.340138888889</v>
          </cell>
          <cell r="H3566">
            <v>12</v>
          </cell>
          <cell r="O3566">
            <v>609173.25</v>
          </cell>
        </row>
        <row r="3567">
          <cell r="A3567">
            <v>45728</v>
          </cell>
          <cell r="C3567" t="str">
            <v>DUFLO SERVICIOS INTEGRALES S.A.S.</v>
          </cell>
          <cell r="F3567">
            <v>45687.343854166669</v>
          </cell>
          <cell r="G3567">
            <v>45717.343854166669</v>
          </cell>
          <cell r="H3567">
            <v>12</v>
          </cell>
          <cell r="O3567">
            <v>1257451</v>
          </cell>
        </row>
        <row r="3568">
          <cell r="A3568">
            <v>45728</v>
          </cell>
          <cell r="C3568" t="str">
            <v>DUFLO SERVICIOS INTEGRALES S.A.S.</v>
          </cell>
          <cell r="F3568">
            <v>45687.346574074072</v>
          </cell>
          <cell r="G3568">
            <v>45717.346574074072</v>
          </cell>
          <cell r="H3568">
            <v>12</v>
          </cell>
          <cell r="O3568">
            <v>1248635.25</v>
          </cell>
        </row>
        <row r="3569">
          <cell r="A3569">
            <v>45728</v>
          </cell>
          <cell r="C3569" t="str">
            <v>PROCESADORA DE CARNES NUEVA COLOMBO ALEMANA LTDA</v>
          </cell>
          <cell r="F3569">
            <v>45728.384525462963</v>
          </cell>
          <cell r="G3569">
            <v>45729.384525462963</v>
          </cell>
          <cell r="H3569">
            <v>0</v>
          </cell>
          <cell r="O3569">
            <v>2195000</v>
          </cell>
        </row>
        <row r="3570">
          <cell r="A3570">
            <v>45728</v>
          </cell>
          <cell r="C3570" t="str">
            <v>VENTAS MOSTRADOR</v>
          </cell>
          <cell r="F3570">
            <v>45700.475752314815</v>
          </cell>
          <cell r="G3570">
            <v>45730.475752314815</v>
          </cell>
          <cell r="H3570">
            <v>3</v>
          </cell>
          <cell r="O3570">
            <v>0</v>
          </cell>
        </row>
        <row r="3571">
          <cell r="A3571">
            <v>45728</v>
          </cell>
          <cell r="C3571" t="str">
            <v>ROBINFOOD COLOMBIA SAS</v>
          </cell>
          <cell r="F3571">
            <v>45696.344675925924</v>
          </cell>
          <cell r="G3571">
            <v>45726.344502314816</v>
          </cell>
          <cell r="H3571">
            <v>7</v>
          </cell>
          <cell r="O3571">
            <v>3146917.6</v>
          </cell>
        </row>
        <row r="3572">
          <cell r="A3572">
            <v>45728</v>
          </cell>
          <cell r="C3572" t="str">
            <v>ROBINFOOD COLOMBIA SAS</v>
          </cell>
          <cell r="F3572">
            <v>45698.332870370374</v>
          </cell>
          <cell r="G3572">
            <v>45728.332719907405</v>
          </cell>
          <cell r="H3572">
            <v>5</v>
          </cell>
          <cell r="O3572">
            <v>2414960.5</v>
          </cell>
        </row>
        <row r="3573">
          <cell r="A3573">
            <v>45728</v>
          </cell>
          <cell r="C3573" t="str">
            <v>ROBINFOOD COLOMBIA SAS</v>
          </cell>
          <cell r="F3573">
            <v>45700.308541666665</v>
          </cell>
          <cell r="G3573">
            <v>45730.308321759258</v>
          </cell>
          <cell r="H3573">
            <v>3</v>
          </cell>
          <cell r="O3573">
            <v>3146917.6</v>
          </cell>
        </row>
        <row r="3574">
          <cell r="A3574">
            <v>45728</v>
          </cell>
          <cell r="C3574" t="str">
            <v>ROBINFOOD COLOMBIA SAS</v>
          </cell>
          <cell r="F3574">
            <v>45702.294363425928</v>
          </cell>
          <cell r="G3574">
            <v>45732.293865740743</v>
          </cell>
          <cell r="H3574">
            <v>1</v>
          </cell>
          <cell r="O3574">
            <v>2987580</v>
          </cell>
        </row>
        <row r="3575">
          <cell r="A3575">
            <v>45728</v>
          </cell>
          <cell r="C3575" t="str">
            <v>VENTAS MOSTRADOR</v>
          </cell>
          <cell r="F3575">
            <v>45728</v>
          </cell>
          <cell r="G3575">
            <v>45728</v>
          </cell>
          <cell r="H3575">
            <v>0</v>
          </cell>
          <cell r="O3575">
            <v>390063</v>
          </cell>
        </row>
        <row r="3576">
          <cell r="A3576">
            <v>45728</v>
          </cell>
          <cell r="C3576" t="str">
            <v>VENTAS MOSTRADOR</v>
          </cell>
          <cell r="F3576">
            <v>45728</v>
          </cell>
          <cell r="G3576">
            <v>45728</v>
          </cell>
          <cell r="H3576">
            <v>0</v>
          </cell>
          <cell r="O3576">
            <v>171527</v>
          </cell>
        </row>
        <row r="3577">
          <cell r="A3577">
            <v>45728</v>
          </cell>
          <cell r="C3577" t="str">
            <v>VENTAS MOSTRADOR</v>
          </cell>
          <cell r="F3577">
            <v>45728</v>
          </cell>
          <cell r="G3577">
            <v>45728</v>
          </cell>
          <cell r="H3577">
            <v>0</v>
          </cell>
          <cell r="O3577">
            <v>10500</v>
          </cell>
        </row>
        <row r="3578">
          <cell r="A3578">
            <v>45728</v>
          </cell>
          <cell r="C3578" t="str">
            <v>VENTAS MOSTRADOR</v>
          </cell>
          <cell r="F3578">
            <v>45728</v>
          </cell>
          <cell r="G3578">
            <v>45728</v>
          </cell>
          <cell r="H3578">
            <v>0</v>
          </cell>
          <cell r="O3578">
            <v>13662</v>
          </cell>
        </row>
        <row r="3579">
          <cell r="A3579">
            <v>45728</v>
          </cell>
          <cell r="C3579" t="str">
            <v>VENTAS MOSTRADOR</v>
          </cell>
          <cell r="F3579">
            <v>45728</v>
          </cell>
          <cell r="G3579">
            <v>45728</v>
          </cell>
          <cell r="H3579">
            <v>0</v>
          </cell>
          <cell r="O3579">
            <v>17000</v>
          </cell>
        </row>
        <row r="3580">
          <cell r="A3580">
            <v>45728</v>
          </cell>
          <cell r="C3580" t="str">
            <v>VENTAS MOSTRADOR</v>
          </cell>
          <cell r="F3580">
            <v>45728</v>
          </cell>
          <cell r="G3580">
            <v>45728</v>
          </cell>
          <cell r="H3580">
            <v>0</v>
          </cell>
          <cell r="O3580">
            <v>17385</v>
          </cell>
        </row>
        <row r="3581">
          <cell r="A3581">
            <v>45728</v>
          </cell>
          <cell r="C3581" t="str">
            <v>VENTAS MOSTRADOR</v>
          </cell>
          <cell r="F3581">
            <v>45728</v>
          </cell>
          <cell r="G3581">
            <v>45728</v>
          </cell>
          <cell r="H3581">
            <v>0</v>
          </cell>
          <cell r="O3581">
            <v>48744</v>
          </cell>
        </row>
        <row r="3582">
          <cell r="A3582">
            <v>45728</v>
          </cell>
          <cell r="C3582" t="str">
            <v>CARLOS ANDRES HERNANDEZ MARTINEZ</v>
          </cell>
          <cell r="F3582">
            <v>45728.62395833333</v>
          </cell>
          <cell r="G3582">
            <v>45729.62395833333</v>
          </cell>
          <cell r="H3582">
            <v>0</v>
          </cell>
          <cell r="O3582">
            <v>340399.98</v>
          </cell>
        </row>
        <row r="3583">
          <cell r="A3583">
            <v>45728</v>
          </cell>
          <cell r="C3583" t="str">
            <v>LUZ MARINA PELAYO ORTIZ</v>
          </cell>
          <cell r="F3583">
            <v>45728.419398148151</v>
          </cell>
          <cell r="G3583">
            <v>45729.419398148151</v>
          </cell>
          <cell r="H3583">
            <v>0</v>
          </cell>
          <cell r="O3583">
            <v>396500</v>
          </cell>
        </row>
        <row r="3584">
          <cell r="A3584">
            <v>45728</v>
          </cell>
          <cell r="C3584" t="str">
            <v>CARLOS ANDRES HERNANDEZ MARTINEZ</v>
          </cell>
          <cell r="F3584">
            <v>45728.722569444442</v>
          </cell>
          <cell r="G3584">
            <v>45729.722569444442</v>
          </cell>
          <cell r="H3584">
            <v>0</v>
          </cell>
          <cell r="O3584">
            <v>425499.97</v>
          </cell>
        </row>
        <row r="3585">
          <cell r="A3585">
            <v>45728</v>
          </cell>
          <cell r="C3585" t="str">
            <v>VENTAS MOSTRADOR</v>
          </cell>
          <cell r="F3585">
            <v>45728</v>
          </cell>
          <cell r="G3585">
            <v>45728</v>
          </cell>
          <cell r="H3585">
            <v>0</v>
          </cell>
          <cell r="O3585">
            <v>900000</v>
          </cell>
        </row>
        <row r="3586">
          <cell r="A3586">
            <v>45728</v>
          </cell>
          <cell r="C3586" t="str">
            <v>CARLOS ANDRES HERNANDEZ MARTINEZ</v>
          </cell>
          <cell r="F3586">
            <v>45728.621053240742</v>
          </cell>
          <cell r="G3586">
            <v>45729.621053240742</v>
          </cell>
          <cell r="H3586">
            <v>0</v>
          </cell>
          <cell r="O3586">
            <v>1021199.94</v>
          </cell>
        </row>
        <row r="3587">
          <cell r="A3587">
            <v>45728</v>
          </cell>
          <cell r="C3587" t="str">
            <v>CARLOS ANDRES HERNANDEZ MARTINEZ</v>
          </cell>
          <cell r="F3587">
            <v>45728.721284722225</v>
          </cell>
          <cell r="G3587">
            <v>45729.721284722225</v>
          </cell>
          <cell r="H3587">
            <v>0</v>
          </cell>
          <cell r="O3587">
            <v>2127499.85</v>
          </cell>
        </row>
        <row r="3588">
          <cell r="A3588">
            <v>45728</v>
          </cell>
          <cell r="C3588" t="str">
            <v>CAS COLOMBO AMERICAN SCHOOL S.A.S</v>
          </cell>
          <cell r="F3588">
            <v>45692.380173611113</v>
          </cell>
          <cell r="G3588">
            <v>45722.380173611113</v>
          </cell>
          <cell r="H3588">
            <v>7</v>
          </cell>
          <cell r="O3588">
            <v>1853594.2180000001</v>
          </cell>
        </row>
        <row r="3589">
          <cell r="A3589">
            <v>45728</v>
          </cell>
          <cell r="C3589" t="str">
            <v>VALENTINA  GOMEZ CAÑON</v>
          </cell>
          <cell r="F3589">
            <v>45728.375555555554</v>
          </cell>
          <cell r="G3589">
            <v>45729.375555555554</v>
          </cell>
          <cell r="H3589">
            <v>0</v>
          </cell>
          <cell r="O3589">
            <v>198000</v>
          </cell>
        </row>
        <row r="3590">
          <cell r="A3590">
            <v>45728</v>
          </cell>
          <cell r="C3590" t="str">
            <v>PROCESADORA DE CARNES NUEVA COLOMBO ALEMANA LTDA</v>
          </cell>
          <cell r="F3590">
            <v>45728.384525462963</v>
          </cell>
          <cell r="G3590">
            <v>45729.384525462963</v>
          </cell>
          <cell r="H3590">
            <v>0</v>
          </cell>
          <cell r="O3590">
            <v>150350</v>
          </cell>
        </row>
        <row r="3591">
          <cell r="A3591">
            <v>45728</v>
          </cell>
          <cell r="C3591" t="str">
            <v>ANDRES MAURICIO CUELLAR HERRERA</v>
          </cell>
          <cell r="F3591">
            <v>45728.346215277779</v>
          </cell>
          <cell r="G3591">
            <v>45729.346215277779</v>
          </cell>
          <cell r="H3591">
            <v>0</v>
          </cell>
          <cell r="O3591">
            <v>218400</v>
          </cell>
        </row>
        <row r="3592">
          <cell r="A3592">
            <v>45728</v>
          </cell>
          <cell r="C3592" t="str">
            <v>ANDRES MAURICIO CUELLAR HERRERA</v>
          </cell>
          <cell r="F3592">
            <v>45728.347361111111</v>
          </cell>
          <cell r="G3592">
            <v>45729.347361111111</v>
          </cell>
          <cell r="H3592">
            <v>0</v>
          </cell>
          <cell r="O3592">
            <v>344000</v>
          </cell>
        </row>
        <row r="3593">
          <cell r="A3593">
            <v>45728</v>
          </cell>
          <cell r="C3593" t="str">
            <v>ANGEL CRISANTO HERNANDEZ JUNCO</v>
          </cell>
          <cell r="F3593">
            <v>45728.413703703707</v>
          </cell>
          <cell r="G3593">
            <v>45729.413703703707</v>
          </cell>
          <cell r="H3593">
            <v>0</v>
          </cell>
          <cell r="O3593">
            <v>448400</v>
          </cell>
        </row>
        <row r="3594">
          <cell r="A3594">
            <v>45728</v>
          </cell>
          <cell r="C3594" t="str">
            <v>CAMPO DEL FIORI SAS</v>
          </cell>
          <cell r="F3594">
            <v>45728.341990740744</v>
          </cell>
          <cell r="G3594">
            <v>45729.341990740744</v>
          </cell>
          <cell r="H3594">
            <v>0</v>
          </cell>
          <cell r="O3594">
            <v>156500</v>
          </cell>
        </row>
        <row r="3595">
          <cell r="A3595">
            <v>45728</v>
          </cell>
          <cell r="C3595" t="str">
            <v>FREDY ALFONSO SUAREZ VILLAMIL</v>
          </cell>
          <cell r="F3595">
            <v>45728.36446759259</v>
          </cell>
          <cell r="G3595">
            <v>45729.36446759259</v>
          </cell>
          <cell r="H3595">
            <v>0</v>
          </cell>
          <cell r="O3595">
            <v>790500</v>
          </cell>
        </row>
        <row r="3596">
          <cell r="A3596">
            <v>45728</v>
          </cell>
          <cell r="C3596" t="str">
            <v>ANA MARIA FRANCO AMAYA</v>
          </cell>
          <cell r="F3596">
            <v>45728.347071759257</v>
          </cell>
          <cell r="G3596">
            <v>45729.345567129632</v>
          </cell>
          <cell r="H3596">
            <v>0</v>
          </cell>
          <cell r="O3596">
            <v>267800</v>
          </cell>
        </row>
        <row r="3597">
          <cell r="A3597">
            <v>45728</v>
          </cell>
          <cell r="C3597" t="str">
            <v>ALIMENTOS BRIKO SAS</v>
          </cell>
          <cell r="F3597">
            <v>45728.342361111114</v>
          </cell>
          <cell r="G3597">
            <v>45729.340092592596</v>
          </cell>
          <cell r="H3597">
            <v>0</v>
          </cell>
          <cell r="O3597">
            <v>587950</v>
          </cell>
        </row>
        <row r="3598">
          <cell r="A3598">
            <v>45728</v>
          </cell>
          <cell r="C3598" t="str">
            <v>VENTAS MOSTRADOR</v>
          </cell>
          <cell r="F3598">
            <v>45728</v>
          </cell>
          <cell r="G3598">
            <v>45728</v>
          </cell>
          <cell r="H3598">
            <v>0</v>
          </cell>
          <cell r="O3598">
            <v>124875</v>
          </cell>
        </row>
        <row r="3599">
          <cell r="A3599">
            <v>45728</v>
          </cell>
          <cell r="C3599" t="str">
            <v>VENTAS MOSTRADOR</v>
          </cell>
          <cell r="F3599">
            <v>45728</v>
          </cell>
          <cell r="G3599">
            <v>45728</v>
          </cell>
          <cell r="H3599">
            <v>0</v>
          </cell>
          <cell r="O3599">
            <v>774200</v>
          </cell>
        </row>
        <row r="3600">
          <cell r="A3600">
            <v>45728</v>
          </cell>
          <cell r="C3600" t="str">
            <v>MARIA CRISTINA JAIME</v>
          </cell>
          <cell r="F3600">
            <v>45727.525578703702</v>
          </cell>
          <cell r="G3600">
            <v>45728.525578703702</v>
          </cell>
          <cell r="H3600">
            <v>1</v>
          </cell>
          <cell r="O3600">
            <v>1934400</v>
          </cell>
        </row>
        <row r="3601">
          <cell r="A3601">
            <v>45728</v>
          </cell>
          <cell r="C3601" t="str">
            <v>DONDOHE4K S.A.S</v>
          </cell>
          <cell r="F3601">
            <v>45710.298564814817</v>
          </cell>
          <cell r="G3601">
            <v>45740.298564814817</v>
          </cell>
          <cell r="H3601">
            <v>-11</v>
          </cell>
          <cell r="O3601">
            <v>849700</v>
          </cell>
        </row>
        <row r="3602">
          <cell r="A3602">
            <v>45728</v>
          </cell>
          <cell r="C3602" t="str">
            <v>OSAKA COCINA NIKKEI S.A.S</v>
          </cell>
          <cell r="F3602">
            <v>45710.351238425923</v>
          </cell>
          <cell r="G3602">
            <v>45740.351238425923</v>
          </cell>
          <cell r="H3602">
            <v>-11</v>
          </cell>
          <cell r="O3602">
            <v>572400</v>
          </cell>
        </row>
        <row r="3603">
          <cell r="A3603">
            <v>45728</v>
          </cell>
          <cell r="C3603" t="str">
            <v>OSAKA COCINA NIKKEI S.A.S</v>
          </cell>
          <cell r="F3603">
            <v>45712.331354166665</v>
          </cell>
          <cell r="G3603">
            <v>45742.331354166665</v>
          </cell>
          <cell r="H3603">
            <v>-13</v>
          </cell>
          <cell r="O3603">
            <v>442400</v>
          </cell>
        </row>
        <row r="3604">
          <cell r="A3604">
            <v>45728</v>
          </cell>
          <cell r="C3604" t="str">
            <v>OSAKA COCINA NIKKEI S.A.S</v>
          </cell>
          <cell r="F3604">
            <v>45715.306238425925</v>
          </cell>
          <cell r="G3604">
            <v>45745.306238425925</v>
          </cell>
          <cell r="H3604">
            <v>-16</v>
          </cell>
          <cell r="O3604">
            <v>466100</v>
          </cell>
        </row>
        <row r="3605">
          <cell r="A3605">
            <v>45728</v>
          </cell>
          <cell r="C3605" t="str">
            <v>OSAKA COCINA NIKKEI S.A.S</v>
          </cell>
          <cell r="F3605">
            <v>45716.274652777778</v>
          </cell>
          <cell r="G3605">
            <v>45746.274652777778</v>
          </cell>
          <cell r="H3605">
            <v>-17</v>
          </cell>
          <cell r="O3605">
            <v>299400</v>
          </cell>
        </row>
        <row r="3606">
          <cell r="A3606">
            <v>45728</v>
          </cell>
          <cell r="C3606" t="str">
            <v>KOE4K S.A.S</v>
          </cell>
          <cell r="F3606">
            <v>45708.310115740744</v>
          </cell>
          <cell r="G3606">
            <v>45738.310115740744</v>
          </cell>
          <cell r="H3606">
            <v>-9</v>
          </cell>
          <cell r="O3606">
            <v>901800</v>
          </cell>
        </row>
        <row r="3607">
          <cell r="A3607">
            <v>45729</v>
          </cell>
          <cell r="C3607" t="str">
            <v>WALTER  BECERRA</v>
          </cell>
          <cell r="F3607">
            <v>45729.374120370368</v>
          </cell>
          <cell r="G3607">
            <v>45730.374120370368</v>
          </cell>
          <cell r="H3607">
            <v>-1</v>
          </cell>
          <cell r="O3607">
            <v>1000700</v>
          </cell>
        </row>
        <row r="3608">
          <cell r="A3608">
            <v>45729</v>
          </cell>
          <cell r="C3608" t="str">
            <v>BENJAMIN  CHAPARRO AMEZQUITA</v>
          </cell>
          <cell r="F3608">
            <v>45729.376597222225</v>
          </cell>
          <cell r="G3608">
            <v>45730.376597222225</v>
          </cell>
          <cell r="H3608">
            <v>-1</v>
          </cell>
          <cell r="O3608">
            <v>871200</v>
          </cell>
        </row>
        <row r="3609">
          <cell r="A3609">
            <v>45729</v>
          </cell>
          <cell r="C3609" t="str">
            <v>PATRICIA  CHAPARRO AMEZQUITA</v>
          </cell>
          <cell r="F3609">
            <v>45729.377418981479</v>
          </cell>
          <cell r="G3609">
            <v>45737.377418981479</v>
          </cell>
          <cell r="H3609">
            <v>-8</v>
          </cell>
          <cell r="O3609">
            <v>925800</v>
          </cell>
        </row>
        <row r="3610">
          <cell r="A3610">
            <v>45729</v>
          </cell>
          <cell r="C3610" t="str">
            <v>DEKARLA SAS</v>
          </cell>
          <cell r="F3610">
            <v>45729.38517361111</v>
          </cell>
          <cell r="G3610">
            <v>45730.38517361111</v>
          </cell>
          <cell r="H3610">
            <v>-1</v>
          </cell>
          <cell r="O3610">
            <v>367300</v>
          </cell>
        </row>
        <row r="3611">
          <cell r="A3611">
            <v>45729</v>
          </cell>
          <cell r="C3611" t="str">
            <v>SUPER NUEVO MILENIO SA</v>
          </cell>
          <cell r="F3611">
            <v>45703.36341435185</v>
          </cell>
          <cell r="G3611">
            <v>45733.36341435185</v>
          </cell>
          <cell r="H3611">
            <v>-4</v>
          </cell>
          <cell r="O3611">
            <v>497900</v>
          </cell>
        </row>
        <row r="3612">
          <cell r="A3612">
            <v>45729</v>
          </cell>
          <cell r="C3612" t="str">
            <v>SUPER NUEVO MILENIO SA</v>
          </cell>
          <cell r="F3612">
            <v>45707.304062499999</v>
          </cell>
          <cell r="G3612">
            <v>45737.304062499999</v>
          </cell>
          <cell r="H3612">
            <v>-8</v>
          </cell>
          <cell r="O3612">
            <v>285000</v>
          </cell>
        </row>
        <row r="3613">
          <cell r="A3613">
            <v>45729</v>
          </cell>
          <cell r="C3613" t="str">
            <v>SUPER NUEVO MILENIO SA</v>
          </cell>
          <cell r="F3613">
            <v>45709.272233796299</v>
          </cell>
          <cell r="G3613">
            <v>45739.272233796299</v>
          </cell>
          <cell r="H3613">
            <v>-10</v>
          </cell>
          <cell r="O3613">
            <v>171000</v>
          </cell>
        </row>
        <row r="3614">
          <cell r="A3614">
            <v>45729</v>
          </cell>
          <cell r="C3614" t="str">
            <v>SUPER NUEVO MILENIO SA</v>
          </cell>
          <cell r="F3614">
            <v>45709.273136574076</v>
          </cell>
          <cell r="G3614">
            <v>45739.273136574076</v>
          </cell>
          <cell r="H3614">
            <v>-10</v>
          </cell>
          <cell r="O3614">
            <v>188200</v>
          </cell>
        </row>
        <row r="3615">
          <cell r="A3615">
            <v>45729</v>
          </cell>
          <cell r="C3615" t="str">
            <v>SUPER NUEVO MILENIO SA</v>
          </cell>
          <cell r="F3615">
            <v>45710.27239583333</v>
          </cell>
          <cell r="G3615">
            <v>45740.27239583333</v>
          </cell>
          <cell r="H3615">
            <v>-11</v>
          </cell>
          <cell r="O3615">
            <v>152000</v>
          </cell>
        </row>
        <row r="3616">
          <cell r="A3616">
            <v>45729</v>
          </cell>
          <cell r="C3616" t="str">
            <v>SUPER NUEVO MILENIO SA</v>
          </cell>
          <cell r="F3616">
            <v>45710.288252314815</v>
          </cell>
          <cell r="G3616">
            <v>45740.288252314815</v>
          </cell>
          <cell r="H3616">
            <v>-11</v>
          </cell>
          <cell r="O3616">
            <v>164000</v>
          </cell>
        </row>
        <row r="3617">
          <cell r="A3617">
            <v>45729</v>
          </cell>
          <cell r="C3617" t="str">
            <v>SUPER NUEVO MILENIO SA</v>
          </cell>
          <cell r="F3617">
            <v>45712.279004629629</v>
          </cell>
          <cell r="G3617">
            <v>45742.279004629629</v>
          </cell>
          <cell r="H3617">
            <v>-13</v>
          </cell>
          <cell r="O3617">
            <v>362800</v>
          </cell>
        </row>
        <row r="3618">
          <cell r="A3618">
            <v>45729</v>
          </cell>
          <cell r="C3618" t="str">
            <v>SUPER NUEVO MILENIO SA</v>
          </cell>
          <cell r="F3618">
            <v>45712.286006944443</v>
          </cell>
          <cell r="G3618">
            <v>45742.286006944443</v>
          </cell>
          <cell r="H3618">
            <v>-13</v>
          </cell>
          <cell r="O3618">
            <v>173499.97</v>
          </cell>
        </row>
        <row r="3619">
          <cell r="A3619">
            <v>45729</v>
          </cell>
          <cell r="C3619" t="str">
            <v>SUPER NUEVO MILENIO SA</v>
          </cell>
          <cell r="F3619">
            <v>45713.326354166667</v>
          </cell>
          <cell r="G3619">
            <v>45743.326354166667</v>
          </cell>
          <cell r="H3619">
            <v>-14</v>
          </cell>
          <cell r="O3619">
            <v>133000</v>
          </cell>
        </row>
        <row r="3620">
          <cell r="A3620">
            <v>45729</v>
          </cell>
          <cell r="C3620" t="str">
            <v>SUPER NUEVO MILENIO SA</v>
          </cell>
          <cell r="F3620">
            <v>45716.302523148152</v>
          </cell>
          <cell r="G3620">
            <v>45746.302523148152</v>
          </cell>
          <cell r="H3620">
            <v>-17</v>
          </cell>
          <cell r="O3620">
            <v>228400</v>
          </cell>
        </row>
        <row r="3621">
          <cell r="A3621">
            <v>45729</v>
          </cell>
          <cell r="C3621" t="str">
            <v>VENTAS MOSTRADOR</v>
          </cell>
          <cell r="F3621">
            <v>45729</v>
          </cell>
          <cell r="G3621">
            <v>45729</v>
          </cell>
          <cell r="H3621">
            <v>0</v>
          </cell>
          <cell r="O3621">
            <v>324050</v>
          </cell>
        </row>
        <row r="3622">
          <cell r="A3622">
            <v>45729</v>
          </cell>
          <cell r="C3622" t="str">
            <v>VENTAS MOSTRADOR</v>
          </cell>
          <cell r="F3622">
            <v>45729</v>
          </cell>
          <cell r="G3622">
            <v>45729</v>
          </cell>
          <cell r="H3622">
            <v>0</v>
          </cell>
          <cell r="O3622">
            <v>467862</v>
          </cell>
        </row>
        <row r="3623">
          <cell r="A3623">
            <v>45729</v>
          </cell>
          <cell r="C3623" t="str">
            <v>VENTAS MOSTRADOR</v>
          </cell>
          <cell r="F3623">
            <v>45729</v>
          </cell>
          <cell r="G3623">
            <v>45729</v>
          </cell>
          <cell r="H3623">
            <v>0</v>
          </cell>
          <cell r="O3623">
            <v>7200</v>
          </cell>
        </row>
        <row r="3624">
          <cell r="A3624">
            <v>45729</v>
          </cell>
          <cell r="C3624" t="str">
            <v>VENTAS MOSTRADOR</v>
          </cell>
          <cell r="F3624">
            <v>45729</v>
          </cell>
          <cell r="G3624">
            <v>45729</v>
          </cell>
          <cell r="H3624">
            <v>0</v>
          </cell>
          <cell r="O3624">
            <v>9090</v>
          </cell>
        </row>
        <row r="3625">
          <cell r="A3625">
            <v>45729</v>
          </cell>
          <cell r="C3625" t="str">
            <v>VENTAS MOSTRADOR</v>
          </cell>
          <cell r="F3625">
            <v>45729</v>
          </cell>
          <cell r="G3625">
            <v>45729</v>
          </cell>
          <cell r="H3625">
            <v>0</v>
          </cell>
          <cell r="O3625">
            <v>10665</v>
          </cell>
        </row>
        <row r="3626">
          <cell r="A3626">
            <v>45729</v>
          </cell>
          <cell r="C3626" t="str">
            <v>VENTAS MOSTRADOR</v>
          </cell>
          <cell r="F3626">
            <v>45729</v>
          </cell>
          <cell r="G3626">
            <v>45729</v>
          </cell>
          <cell r="H3626">
            <v>0</v>
          </cell>
          <cell r="O3626">
            <v>11570</v>
          </cell>
        </row>
        <row r="3627">
          <cell r="A3627">
            <v>45729</v>
          </cell>
          <cell r="C3627" t="str">
            <v>VENTAS MOSTRADOR</v>
          </cell>
          <cell r="F3627">
            <v>45729</v>
          </cell>
          <cell r="G3627">
            <v>45729</v>
          </cell>
          <cell r="H3627">
            <v>0</v>
          </cell>
          <cell r="O3627">
            <v>15000</v>
          </cell>
        </row>
        <row r="3628">
          <cell r="A3628">
            <v>45729</v>
          </cell>
          <cell r="C3628" t="str">
            <v>VENTAS MOSTRADOR</v>
          </cell>
          <cell r="F3628">
            <v>45729</v>
          </cell>
          <cell r="G3628">
            <v>45729</v>
          </cell>
          <cell r="H3628">
            <v>0</v>
          </cell>
          <cell r="O3628">
            <v>22140</v>
          </cell>
        </row>
        <row r="3629">
          <cell r="A3629">
            <v>45729</v>
          </cell>
          <cell r="C3629" t="str">
            <v>VENTAS MOSTRADOR</v>
          </cell>
          <cell r="F3629">
            <v>45729</v>
          </cell>
          <cell r="G3629">
            <v>45729</v>
          </cell>
          <cell r="H3629">
            <v>0</v>
          </cell>
          <cell r="O3629">
            <v>22600</v>
          </cell>
        </row>
        <row r="3630">
          <cell r="A3630">
            <v>45729</v>
          </cell>
          <cell r="C3630" t="str">
            <v>VENTAS MOSTRADOR</v>
          </cell>
          <cell r="F3630">
            <v>45729</v>
          </cell>
          <cell r="G3630">
            <v>45729</v>
          </cell>
          <cell r="H3630">
            <v>0</v>
          </cell>
          <cell r="O3630">
            <v>24480</v>
          </cell>
        </row>
        <row r="3631">
          <cell r="A3631">
            <v>45729</v>
          </cell>
          <cell r="C3631" t="str">
            <v>VENTAS MOSTRADOR</v>
          </cell>
          <cell r="F3631">
            <v>45729</v>
          </cell>
          <cell r="G3631">
            <v>45729</v>
          </cell>
          <cell r="H3631">
            <v>0</v>
          </cell>
          <cell r="O3631">
            <v>328100</v>
          </cell>
        </row>
        <row r="3632">
          <cell r="A3632">
            <v>45729</v>
          </cell>
          <cell r="C3632" t="str">
            <v>CANAL DIGITAL</v>
          </cell>
          <cell r="F3632">
            <v>45729.364340277774</v>
          </cell>
          <cell r="G3632">
            <v>45730.364340277774</v>
          </cell>
          <cell r="H3632">
            <v>-1</v>
          </cell>
          <cell r="O3632">
            <v>243200</v>
          </cell>
        </row>
        <row r="3633">
          <cell r="A3633">
            <v>45729</v>
          </cell>
          <cell r="C3633" t="str">
            <v>TIGRE COLOMBIA S.A.S</v>
          </cell>
          <cell r="F3633">
            <v>45706.370810185188</v>
          </cell>
          <cell r="G3633">
            <v>45714.368703703702</v>
          </cell>
          <cell r="H3633">
            <v>23</v>
          </cell>
          <cell r="O3633">
            <v>183510</v>
          </cell>
        </row>
        <row r="3634">
          <cell r="A3634">
            <v>45729</v>
          </cell>
          <cell r="C3634" t="str">
            <v>TIGRE COLOMBIA S.A.S</v>
          </cell>
          <cell r="F3634">
            <v>45709.284074074072</v>
          </cell>
          <cell r="G3634">
            <v>45717.28396990741</v>
          </cell>
          <cell r="H3634">
            <v>20</v>
          </cell>
          <cell r="O3634">
            <v>759520</v>
          </cell>
        </row>
        <row r="3635">
          <cell r="A3635">
            <v>45729</v>
          </cell>
          <cell r="C3635" t="str">
            <v>TIGRE COLOMBIA S.A.S</v>
          </cell>
          <cell r="F3635">
            <v>45729.314328703702</v>
          </cell>
          <cell r="G3635">
            <v>45737.313194444447</v>
          </cell>
          <cell r="H3635">
            <v>0</v>
          </cell>
          <cell r="O3635">
            <v>1507760</v>
          </cell>
        </row>
        <row r="3636">
          <cell r="A3636">
            <v>45729</v>
          </cell>
          <cell r="C3636" t="str">
            <v>TIGRE COLOMBIA S.A.S</v>
          </cell>
          <cell r="F3636">
            <v>45729.318136574075</v>
          </cell>
          <cell r="G3636">
            <v>45737.315925925926</v>
          </cell>
          <cell r="H3636">
            <v>0</v>
          </cell>
          <cell r="O3636">
            <v>1692000</v>
          </cell>
        </row>
        <row r="3637">
          <cell r="A3637">
            <v>45729</v>
          </cell>
          <cell r="C3637" t="str">
            <v>TIGRE COLOMBIA S.A.S</v>
          </cell>
          <cell r="F3637">
            <v>45729.320104166669</v>
          </cell>
          <cell r="G3637">
            <v>45737.31894675926</v>
          </cell>
          <cell r="H3637">
            <v>0</v>
          </cell>
          <cell r="O3637">
            <v>1316000</v>
          </cell>
        </row>
        <row r="3638">
          <cell r="A3638">
            <v>45729</v>
          </cell>
          <cell r="C3638" t="str">
            <v>TIGRE COLOMBIA S.A.S</v>
          </cell>
          <cell r="F3638">
            <v>45729.329606481479</v>
          </cell>
          <cell r="G3638">
            <v>45737.328055555554</v>
          </cell>
          <cell r="H3638">
            <v>0</v>
          </cell>
          <cell r="O3638">
            <v>557210</v>
          </cell>
        </row>
        <row r="3639">
          <cell r="A3639">
            <v>45729</v>
          </cell>
          <cell r="C3639" t="str">
            <v>TODOS COMEMOS SAS</v>
          </cell>
          <cell r="F3639">
            <v>45709.315798611111</v>
          </cell>
          <cell r="G3639">
            <v>45717.315798611111</v>
          </cell>
          <cell r="H3639">
            <v>12</v>
          </cell>
          <cell r="O3639">
            <v>1225500</v>
          </cell>
        </row>
        <row r="3640">
          <cell r="A3640">
            <v>45729</v>
          </cell>
          <cell r="C3640" t="str">
            <v>TODOS COMEMOS SAS</v>
          </cell>
          <cell r="F3640">
            <v>45719.287870370368</v>
          </cell>
          <cell r="G3640">
            <v>45727.287870370368</v>
          </cell>
          <cell r="H3640">
            <v>2</v>
          </cell>
          <cell r="O3640">
            <v>217800</v>
          </cell>
        </row>
        <row r="3641">
          <cell r="A3641">
            <v>45729</v>
          </cell>
          <cell r="C3641" t="str">
            <v>CAJA COLOMBIANA DE SUBSIDIO FAMILIAR COLSUBSIDIO</v>
          </cell>
          <cell r="F3641">
            <v>45700.470173611109</v>
          </cell>
          <cell r="G3641">
            <v>45730.470173611109</v>
          </cell>
          <cell r="H3641">
            <v>3</v>
          </cell>
          <cell r="O3641">
            <v>16393623.251499999</v>
          </cell>
        </row>
        <row r="3642">
          <cell r="A3642">
            <v>45729</v>
          </cell>
          <cell r="C3642" t="str">
            <v>CAJA COLOMBIANA DE SUBSIDIO FAMILIAR COLSUBSIDIO</v>
          </cell>
          <cell r="F3642">
            <v>45700.472696759258</v>
          </cell>
          <cell r="G3642">
            <v>45730.472696759258</v>
          </cell>
          <cell r="H3642">
            <v>3</v>
          </cell>
          <cell r="O3642">
            <v>1061337.7949999999</v>
          </cell>
        </row>
        <row r="3643">
          <cell r="A3643">
            <v>45729</v>
          </cell>
          <cell r="C3643" t="str">
            <v>CAJA COLOMBIANA DE SUBSIDIO FAMILIAR COLSUBSIDIO</v>
          </cell>
          <cell r="F3643">
            <v>45700.475752314815</v>
          </cell>
          <cell r="G3643">
            <v>45730.475752314815</v>
          </cell>
          <cell r="H3643">
            <v>3</v>
          </cell>
          <cell r="O3643">
            <v>1817344.9140000001</v>
          </cell>
        </row>
        <row r="3644">
          <cell r="A3644">
            <v>45729</v>
          </cell>
          <cell r="C3644" t="str">
            <v>CARLOS ANDRES CORTES PACHON</v>
          </cell>
          <cell r="F3644">
            <v>45728.423148148147</v>
          </cell>
          <cell r="G3644">
            <v>45729.421319444446</v>
          </cell>
          <cell r="H3644">
            <v>0</v>
          </cell>
          <cell r="O3644">
            <v>159680</v>
          </cell>
        </row>
        <row r="3645">
          <cell r="A3645">
            <v>45729</v>
          </cell>
          <cell r="C3645" t="str">
            <v>CARLOS ANDRES CORTES PACHON</v>
          </cell>
          <cell r="F3645">
            <v>45728.423148148147</v>
          </cell>
          <cell r="G3645">
            <v>45729.421319444446</v>
          </cell>
          <cell r="H3645">
            <v>0</v>
          </cell>
          <cell r="O3645">
            <v>48000</v>
          </cell>
        </row>
        <row r="3646">
          <cell r="A3646">
            <v>45729</v>
          </cell>
          <cell r="C3646" t="str">
            <v>DEKARLA SAS</v>
          </cell>
          <cell r="F3646">
            <v>45729.38517361111</v>
          </cell>
          <cell r="G3646">
            <v>45730.38517361111</v>
          </cell>
          <cell r="H3646">
            <v>-1</v>
          </cell>
          <cell r="O3646">
            <v>20200</v>
          </cell>
        </row>
        <row r="3647">
          <cell r="A3647">
            <v>45729</v>
          </cell>
          <cell r="C3647" t="str">
            <v>ALIMENTOS BENAL SAS</v>
          </cell>
          <cell r="F3647">
            <v>45698.360231481478</v>
          </cell>
          <cell r="G3647">
            <v>45728.360231481478</v>
          </cell>
          <cell r="H3647">
            <v>1</v>
          </cell>
          <cell r="O3647">
            <v>4243375</v>
          </cell>
        </row>
        <row r="3648">
          <cell r="A3648">
            <v>45729</v>
          </cell>
          <cell r="C3648" t="str">
            <v>ALIMENTOS BENAL SAS</v>
          </cell>
          <cell r="F3648">
            <v>45699.38517361111</v>
          </cell>
          <cell r="G3648">
            <v>45729.38517361111</v>
          </cell>
          <cell r="H3648">
            <v>0</v>
          </cell>
          <cell r="O3648">
            <v>1685590</v>
          </cell>
        </row>
        <row r="3649">
          <cell r="A3649">
            <v>45729</v>
          </cell>
          <cell r="C3649" t="str">
            <v>HUMO CAFE &amp; BISTRO SAS</v>
          </cell>
          <cell r="F3649">
            <v>45728.344386574077</v>
          </cell>
          <cell r="G3649">
            <v>45729.343414351853</v>
          </cell>
          <cell r="H3649">
            <v>0</v>
          </cell>
          <cell r="O3649">
            <v>522225</v>
          </cell>
        </row>
        <row r="3650">
          <cell r="A3650">
            <v>45729</v>
          </cell>
          <cell r="C3650" t="str">
            <v>INVERSIONES SUPER ROYAL CARIBE SA</v>
          </cell>
          <cell r="F3650">
            <v>45703.424872685187</v>
          </cell>
          <cell r="G3650">
            <v>45733.424872685187</v>
          </cell>
          <cell r="H3650">
            <v>-4</v>
          </cell>
          <cell r="O3650">
            <v>309599.95</v>
          </cell>
        </row>
        <row r="3651">
          <cell r="A3651">
            <v>45730</v>
          </cell>
          <cell r="C3651" t="str">
            <v>FUNDACION HOGAR NUEVA GRANADA</v>
          </cell>
          <cell r="F3651">
            <v>45698.411666666667</v>
          </cell>
          <cell r="G3651">
            <v>45728.411666666667</v>
          </cell>
          <cell r="H3651">
            <v>1</v>
          </cell>
          <cell r="O3651">
            <v>722000</v>
          </cell>
        </row>
        <row r="3652">
          <cell r="A3652">
            <v>45730</v>
          </cell>
          <cell r="C3652" t="str">
            <v>DUFLO SERVICIOS INTEGRALES S.A.S.</v>
          </cell>
          <cell r="F3652">
            <v>45687.348495370374</v>
          </cell>
          <cell r="G3652">
            <v>45717.348495370374</v>
          </cell>
          <cell r="H3652">
            <v>12</v>
          </cell>
          <cell r="O3652">
            <v>450933</v>
          </cell>
        </row>
        <row r="3653">
          <cell r="A3653">
            <v>45730</v>
          </cell>
          <cell r="C3653" t="str">
            <v>DUFLO SERVICIOS INTEGRALES S.A.S.</v>
          </cell>
          <cell r="F3653">
            <v>45687.351053240738</v>
          </cell>
          <cell r="G3653">
            <v>45717.351053240738</v>
          </cell>
          <cell r="H3653">
            <v>12</v>
          </cell>
          <cell r="O3653">
            <v>530225.5</v>
          </cell>
        </row>
        <row r="3654">
          <cell r="A3654">
            <v>45730</v>
          </cell>
          <cell r="C3654" t="str">
            <v>DUFLO SERVICIOS INTEGRALES S.A.S.</v>
          </cell>
          <cell r="F3654">
            <v>45687.352881944447</v>
          </cell>
          <cell r="G3654">
            <v>45717.352881944447</v>
          </cell>
          <cell r="H3654">
            <v>12</v>
          </cell>
          <cell r="O3654">
            <v>1091700.125</v>
          </cell>
        </row>
        <row r="3655">
          <cell r="A3655">
            <v>45730</v>
          </cell>
          <cell r="C3655" t="str">
            <v>DAVIVIENDA</v>
          </cell>
          <cell r="F3655">
            <v>45730</v>
          </cell>
          <cell r="G3655">
            <v>45730</v>
          </cell>
          <cell r="H3655">
            <v>0</v>
          </cell>
          <cell r="O3655">
            <v>150000000</v>
          </cell>
        </row>
        <row r="3656">
          <cell r="A3656">
            <v>45730</v>
          </cell>
          <cell r="C3656" t="str">
            <v>LE CABRERA SOCIEDAD POR ACCIONES SIMPLIFICADA</v>
          </cell>
          <cell r="F3656">
            <v>45722.370775462965</v>
          </cell>
          <cell r="G3656">
            <v>45737.370775462965</v>
          </cell>
          <cell r="H3656">
            <v>-8</v>
          </cell>
          <cell r="O3656">
            <v>3806176.92</v>
          </cell>
        </row>
        <row r="3657">
          <cell r="A3657">
            <v>45730</v>
          </cell>
          <cell r="C3657" t="str">
            <v>KAREN GISSET MARTINEZ SANDOVAL</v>
          </cell>
          <cell r="F3657">
            <v>45730</v>
          </cell>
          <cell r="G3657">
            <v>45730</v>
          </cell>
          <cell r="H3657">
            <v>1</v>
          </cell>
          <cell r="O3657">
            <v>3114200</v>
          </cell>
        </row>
        <row r="3658">
          <cell r="A3658">
            <v>45730</v>
          </cell>
          <cell r="C3658" t="str">
            <v>CANTINA LA 15 SAS</v>
          </cell>
          <cell r="F3658">
            <v>45698.297511574077</v>
          </cell>
          <cell r="G3658">
            <v>45728.297511574077</v>
          </cell>
          <cell r="H3658">
            <v>1</v>
          </cell>
          <cell r="O3658">
            <v>2646995.88</v>
          </cell>
        </row>
        <row r="3659">
          <cell r="A3659">
            <v>45730</v>
          </cell>
          <cell r="C3659" t="str">
            <v>CANTINA LA 15 SAS</v>
          </cell>
          <cell r="F3659">
            <v>45700.48673611111</v>
          </cell>
          <cell r="G3659">
            <v>45730.48673611111</v>
          </cell>
          <cell r="H3659">
            <v>-1</v>
          </cell>
          <cell r="O3659">
            <v>2496222.676</v>
          </cell>
        </row>
        <row r="3660">
          <cell r="A3660">
            <v>45730</v>
          </cell>
          <cell r="C3660" t="str">
            <v>DOLLY EDITH SANABRIA CANTOR</v>
          </cell>
          <cell r="F3660">
            <v>45729.32309027778</v>
          </cell>
          <cell r="G3660">
            <v>45730.322511574072</v>
          </cell>
          <cell r="H3660">
            <v>-1</v>
          </cell>
          <cell r="O3660">
            <v>138100</v>
          </cell>
        </row>
        <row r="3661">
          <cell r="A3661">
            <v>45730</v>
          </cell>
          <cell r="C3661" t="str">
            <v>AL CORTE SAN MIGUEL SAS</v>
          </cell>
          <cell r="F3661">
            <v>45727.316192129627</v>
          </cell>
          <cell r="G3661">
            <v>45728.316192129627</v>
          </cell>
          <cell r="H3661">
            <v>1</v>
          </cell>
          <cell r="O3661">
            <v>880650</v>
          </cell>
        </row>
        <row r="3662">
          <cell r="A3662">
            <v>45730</v>
          </cell>
          <cell r="C3662" t="str">
            <v>VENTAS MOSTRADOR</v>
          </cell>
          <cell r="F3662">
            <v>45730</v>
          </cell>
          <cell r="G3662">
            <v>45730</v>
          </cell>
          <cell r="H3662">
            <v>0</v>
          </cell>
          <cell r="O3662">
            <v>958900</v>
          </cell>
        </row>
        <row r="3663">
          <cell r="A3663">
            <v>45730</v>
          </cell>
          <cell r="C3663" t="str">
            <v>VENTAS MOSTRADOR</v>
          </cell>
          <cell r="F3663">
            <v>45730</v>
          </cell>
          <cell r="G3663">
            <v>45730</v>
          </cell>
          <cell r="H3663">
            <v>0</v>
          </cell>
          <cell r="O3663">
            <v>339026</v>
          </cell>
        </row>
        <row r="3664">
          <cell r="A3664">
            <v>45730</v>
          </cell>
          <cell r="C3664" t="str">
            <v>DIOS LO QUISO SAS</v>
          </cell>
          <cell r="F3664">
            <v>45717.302129629628</v>
          </cell>
          <cell r="G3664">
            <v>45732.302129629628</v>
          </cell>
          <cell r="H3664">
            <v>-3</v>
          </cell>
          <cell r="O3664">
            <v>676985.62800000003</v>
          </cell>
        </row>
        <row r="3665">
          <cell r="A3665">
            <v>45730</v>
          </cell>
          <cell r="C3665" t="str">
            <v>PURA SABROSURA SAS</v>
          </cell>
          <cell r="F3665">
            <v>45719.327256944445</v>
          </cell>
          <cell r="G3665">
            <v>45734.327256944445</v>
          </cell>
          <cell r="H3665">
            <v>-5</v>
          </cell>
          <cell r="O3665">
            <v>3537300</v>
          </cell>
        </row>
        <row r="3666">
          <cell r="A3666">
            <v>45730</v>
          </cell>
          <cell r="C3666" t="str">
            <v>PURA SABROSURA SAS</v>
          </cell>
          <cell r="F3666">
            <v>45719.372662037036</v>
          </cell>
          <cell r="G3666">
            <v>45734.372662037036</v>
          </cell>
          <cell r="H3666">
            <v>-5</v>
          </cell>
          <cell r="O3666">
            <v>396750</v>
          </cell>
        </row>
        <row r="3667">
          <cell r="A3667">
            <v>45730</v>
          </cell>
          <cell r="C3667" t="str">
            <v>PURA SABROSURA SAS</v>
          </cell>
          <cell r="F3667">
            <v>45721.322546296295</v>
          </cell>
          <cell r="G3667">
            <v>45736.322546296295</v>
          </cell>
          <cell r="H3667">
            <v>-7</v>
          </cell>
          <cell r="O3667">
            <v>2458950</v>
          </cell>
        </row>
        <row r="3668">
          <cell r="A3668">
            <v>45730</v>
          </cell>
          <cell r="C3668" t="str">
            <v>VENTAS MOSTRADOR</v>
          </cell>
          <cell r="F3668">
            <v>45730</v>
          </cell>
          <cell r="G3668">
            <v>45730</v>
          </cell>
          <cell r="H3668">
            <v>0</v>
          </cell>
          <cell r="O3668">
            <v>9180</v>
          </cell>
        </row>
        <row r="3669">
          <cell r="A3669">
            <v>45730</v>
          </cell>
          <cell r="C3669" t="str">
            <v>VENTAS MOSTRADOR</v>
          </cell>
          <cell r="F3669">
            <v>45730</v>
          </cell>
          <cell r="G3669">
            <v>45730</v>
          </cell>
          <cell r="H3669">
            <v>0</v>
          </cell>
          <cell r="O3669">
            <v>27285</v>
          </cell>
        </row>
        <row r="3670">
          <cell r="A3670">
            <v>45730</v>
          </cell>
          <cell r="C3670" t="str">
            <v>VENTAS MOSTRADOR</v>
          </cell>
          <cell r="F3670">
            <v>45730</v>
          </cell>
          <cell r="G3670">
            <v>45730</v>
          </cell>
          <cell r="H3670">
            <v>0</v>
          </cell>
          <cell r="O3670">
            <v>32600</v>
          </cell>
        </row>
        <row r="3671">
          <cell r="A3671">
            <v>45730</v>
          </cell>
          <cell r="C3671" t="str">
            <v>VENTAS MOSTRADOR</v>
          </cell>
          <cell r="F3671">
            <v>45730</v>
          </cell>
          <cell r="G3671">
            <v>45730</v>
          </cell>
          <cell r="H3671">
            <v>0</v>
          </cell>
          <cell r="O3671">
            <v>35000</v>
          </cell>
        </row>
        <row r="3672">
          <cell r="A3672">
            <v>45730</v>
          </cell>
          <cell r="C3672" t="str">
            <v>VENTAS MOSTRADOR</v>
          </cell>
          <cell r="F3672">
            <v>45730</v>
          </cell>
          <cell r="G3672">
            <v>45730</v>
          </cell>
          <cell r="H3672">
            <v>0</v>
          </cell>
          <cell r="O3672">
            <v>72840</v>
          </cell>
        </row>
        <row r="3673">
          <cell r="A3673">
            <v>45730</v>
          </cell>
          <cell r="C3673" t="str">
            <v>VENTAS MOSTRADOR</v>
          </cell>
          <cell r="F3673">
            <v>45730</v>
          </cell>
          <cell r="G3673">
            <v>45730</v>
          </cell>
          <cell r="H3673">
            <v>0</v>
          </cell>
          <cell r="O3673">
            <v>80000</v>
          </cell>
        </row>
        <row r="3674">
          <cell r="A3674">
            <v>45730</v>
          </cell>
          <cell r="C3674" t="str">
            <v>VENTAS MOSTRADOR</v>
          </cell>
          <cell r="F3674">
            <v>45730</v>
          </cell>
          <cell r="G3674">
            <v>45730</v>
          </cell>
          <cell r="H3674">
            <v>0</v>
          </cell>
          <cell r="O3674">
            <v>84000</v>
          </cell>
        </row>
        <row r="3675">
          <cell r="A3675">
            <v>45730</v>
          </cell>
          <cell r="C3675" t="str">
            <v>VENTAS MOSTRADOR</v>
          </cell>
          <cell r="F3675">
            <v>45730</v>
          </cell>
          <cell r="G3675">
            <v>45730</v>
          </cell>
          <cell r="H3675">
            <v>0</v>
          </cell>
          <cell r="O3675">
            <v>180215</v>
          </cell>
        </row>
        <row r="3676">
          <cell r="A3676">
            <v>45730</v>
          </cell>
          <cell r="C3676" t="str">
            <v>VENTAS MOSTRADOR</v>
          </cell>
          <cell r="F3676">
            <v>45730</v>
          </cell>
          <cell r="G3676">
            <v>45730</v>
          </cell>
          <cell r="H3676">
            <v>0</v>
          </cell>
          <cell r="O3676">
            <v>183944</v>
          </cell>
        </row>
        <row r="3677">
          <cell r="A3677">
            <v>45730</v>
          </cell>
          <cell r="C3677" t="str">
            <v>VENTAS MOSTRADOR</v>
          </cell>
          <cell r="F3677">
            <v>45730</v>
          </cell>
          <cell r="G3677">
            <v>45730</v>
          </cell>
          <cell r="H3677">
            <v>0</v>
          </cell>
          <cell r="O3677">
            <v>212750</v>
          </cell>
        </row>
        <row r="3678">
          <cell r="A3678">
            <v>45730</v>
          </cell>
          <cell r="C3678" t="str">
            <v>VENTAS MOSTRADOR</v>
          </cell>
          <cell r="F3678">
            <v>45730</v>
          </cell>
          <cell r="G3678">
            <v>45730</v>
          </cell>
          <cell r="H3678">
            <v>0</v>
          </cell>
          <cell r="O3678">
            <v>638250</v>
          </cell>
        </row>
        <row r="3679">
          <cell r="A3679">
            <v>45730</v>
          </cell>
          <cell r="C3679" t="str">
            <v>NESTOR ABEL NOREÑA URREA</v>
          </cell>
          <cell r="F3679">
            <v>45730</v>
          </cell>
          <cell r="G3679">
            <v>45730</v>
          </cell>
          <cell r="H3679">
            <v>0</v>
          </cell>
          <cell r="O3679">
            <v>747000</v>
          </cell>
        </row>
        <row r="3680">
          <cell r="A3680">
            <v>45730</v>
          </cell>
          <cell r="C3680" t="str">
            <v>VENTAS MOSTRADOR</v>
          </cell>
          <cell r="F3680">
            <v>45730</v>
          </cell>
          <cell r="G3680">
            <v>45730</v>
          </cell>
          <cell r="H3680">
            <v>0</v>
          </cell>
          <cell r="O3680">
            <v>1148850</v>
          </cell>
        </row>
        <row r="3681">
          <cell r="A3681">
            <v>45730</v>
          </cell>
          <cell r="C3681" t="str">
            <v>XICO SAS</v>
          </cell>
          <cell r="F3681">
            <v>45715.304293981484</v>
          </cell>
          <cell r="G3681">
            <v>45745.304293981484</v>
          </cell>
          <cell r="H3681">
            <v>-16</v>
          </cell>
          <cell r="O3681">
            <v>1792960</v>
          </cell>
        </row>
        <row r="3682">
          <cell r="A3682">
            <v>45730</v>
          </cell>
          <cell r="C3682" t="str">
            <v>XICO SAS</v>
          </cell>
          <cell r="F3682">
            <v>45716.297256944446</v>
          </cell>
          <cell r="G3682">
            <v>45746.297256944446</v>
          </cell>
          <cell r="H3682">
            <v>-17</v>
          </cell>
          <cell r="O3682">
            <v>189280</v>
          </cell>
        </row>
        <row r="3683">
          <cell r="A3683">
            <v>45730</v>
          </cell>
          <cell r="C3683" t="str">
            <v>BALSAMICO PLAZA CENTRAL SAS</v>
          </cell>
          <cell r="F3683">
            <v>45729.333344907405</v>
          </cell>
          <cell r="G3683">
            <v>45730.332627314812</v>
          </cell>
          <cell r="H3683">
            <v>-1</v>
          </cell>
          <cell r="O3683">
            <v>702400</v>
          </cell>
        </row>
        <row r="3684">
          <cell r="A3684">
            <v>45730</v>
          </cell>
          <cell r="C3684" t="str">
            <v>LOVE CHICHARRON S.A.S</v>
          </cell>
          <cell r="F3684">
            <v>45723.401342592595</v>
          </cell>
          <cell r="G3684">
            <v>45731.398009259261</v>
          </cell>
          <cell r="H3684">
            <v>-2</v>
          </cell>
          <cell r="O3684">
            <v>3493974.81</v>
          </cell>
        </row>
        <row r="3685">
          <cell r="A3685">
            <v>45730</v>
          </cell>
          <cell r="C3685" t="str">
            <v>LOVE CHICHARRON S.A.S</v>
          </cell>
          <cell r="F3685">
            <v>45724.333819444444</v>
          </cell>
          <cell r="G3685">
            <v>45732.333703703705</v>
          </cell>
          <cell r="H3685">
            <v>-3</v>
          </cell>
          <cell r="O3685">
            <v>4156072.47</v>
          </cell>
        </row>
        <row r="3686">
          <cell r="A3686">
            <v>45730</v>
          </cell>
          <cell r="C3686" t="str">
            <v>CAS COLOMBO AMERICAN SCHOOL S.A.S</v>
          </cell>
          <cell r="F3686">
            <v>45694.308854166666</v>
          </cell>
          <cell r="G3686">
            <v>45724.308854166666</v>
          </cell>
          <cell r="H3686">
            <v>5</v>
          </cell>
          <cell r="O3686">
            <v>2418316.5482000001</v>
          </cell>
        </row>
        <row r="3687">
          <cell r="A3687">
            <v>45730</v>
          </cell>
          <cell r="C3687" t="str">
            <v>CAS COLOMBO AMERICAN SCHOOL S.A.S</v>
          </cell>
          <cell r="F3687">
            <v>45712.332152777781</v>
          </cell>
          <cell r="G3687">
            <v>45742.332152777781</v>
          </cell>
          <cell r="H3687">
            <v>-13</v>
          </cell>
          <cell r="O3687">
            <v>1795535.58</v>
          </cell>
        </row>
        <row r="3688">
          <cell r="A3688">
            <v>45730</v>
          </cell>
          <cell r="C3688" t="str">
            <v>DELIMEX S.A.S</v>
          </cell>
          <cell r="F3688">
            <v>45715.317164351851</v>
          </cell>
          <cell r="G3688">
            <v>45745.317083333335</v>
          </cell>
          <cell r="H3688">
            <v>-16</v>
          </cell>
          <cell r="O3688">
            <v>748086</v>
          </cell>
        </row>
        <row r="3689">
          <cell r="A3689">
            <v>45730</v>
          </cell>
          <cell r="C3689" t="str">
            <v>DELIMEX S.A.S</v>
          </cell>
          <cell r="F3689">
            <v>45731.286921296298</v>
          </cell>
          <cell r="G3689">
            <v>45761.286307870374</v>
          </cell>
          <cell r="H3689">
            <v>-24</v>
          </cell>
          <cell r="O3689">
            <v>31814</v>
          </cell>
        </row>
        <row r="3690">
          <cell r="A3690">
            <v>45730</v>
          </cell>
          <cell r="C3690" t="str">
            <v>INDUCOLCARNES S.A.S</v>
          </cell>
          <cell r="F3690">
            <v>45706.357407407406</v>
          </cell>
          <cell r="G3690">
            <v>45721.357407407406</v>
          </cell>
          <cell r="H3690">
            <v>8</v>
          </cell>
          <cell r="O3690">
            <v>10299059.637499999</v>
          </cell>
        </row>
        <row r="3691">
          <cell r="A3691">
            <v>45730</v>
          </cell>
          <cell r="C3691" t="str">
            <v>SEXTO RESTAURANTES SAS</v>
          </cell>
          <cell r="F3691">
            <v>45729.413229166668</v>
          </cell>
          <cell r="G3691">
            <v>45730.413229166668</v>
          </cell>
          <cell r="H3691">
            <v>-1</v>
          </cell>
          <cell r="O3691">
            <v>371000</v>
          </cell>
        </row>
        <row r="3692">
          <cell r="A3692">
            <v>45730</v>
          </cell>
          <cell r="C3692" t="str">
            <v>EL MERO BURRITO S.A.S</v>
          </cell>
          <cell r="F3692">
            <v>45729.327349537038</v>
          </cell>
          <cell r="G3692">
            <v>45730.325659722221</v>
          </cell>
          <cell r="H3692">
            <v>-1</v>
          </cell>
          <cell r="O3692">
            <v>384100</v>
          </cell>
        </row>
        <row r="3693">
          <cell r="A3693">
            <v>45730</v>
          </cell>
          <cell r="C3693" t="str">
            <v>DIDIER FERNEY MATEUS QUIROGA</v>
          </cell>
          <cell r="F3693">
            <v>45723.337789351855</v>
          </cell>
          <cell r="G3693">
            <v>45731.337789351855</v>
          </cell>
          <cell r="H3693">
            <v>-2</v>
          </cell>
          <cell r="O3693">
            <v>790100</v>
          </cell>
        </row>
        <row r="3694">
          <cell r="A3694">
            <v>45730</v>
          </cell>
          <cell r="C3694" t="str">
            <v>GATE GOURMET COLOMBIA SAS</v>
          </cell>
          <cell r="F3694">
            <v>45698.282986111109</v>
          </cell>
          <cell r="G3694">
            <v>45728.282986111109</v>
          </cell>
          <cell r="H3694">
            <v>9</v>
          </cell>
          <cell r="O3694">
            <v>525976</v>
          </cell>
        </row>
        <row r="3695">
          <cell r="A3695">
            <v>45730</v>
          </cell>
          <cell r="C3695" t="str">
            <v>GATE GOURMET COLOMBIA SAS</v>
          </cell>
          <cell r="F3695">
            <v>45699.648877314816</v>
          </cell>
          <cell r="G3695">
            <v>45729.648877314816</v>
          </cell>
          <cell r="H3695">
            <v>8</v>
          </cell>
          <cell r="O3695">
            <v>869000</v>
          </cell>
        </row>
        <row r="3696">
          <cell r="A3696">
            <v>45730</v>
          </cell>
          <cell r="C3696" t="str">
            <v>GATE GOURMET COLOMBIA SAS</v>
          </cell>
          <cell r="F3696">
            <v>45701.610601851855</v>
          </cell>
          <cell r="G3696">
            <v>45731.610601851855</v>
          </cell>
          <cell r="H3696">
            <v>6</v>
          </cell>
          <cell r="O3696">
            <v>3627021.7059999998</v>
          </cell>
        </row>
        <row r="3697">
          <cell r="A3697">
            <v>45730</v>
          </cell>
          <cell r="C3697" t="str">
            <v>GATE GOURMET COLOMBIA SAS</v>
          </cell>
          <cell r="F3697">
            <v>45701.614050925928</v>
          </cell>
          <cell r="G3697">
            <v>45731.614050925928</v>
          </cell>
          <cell r="H3697">
            <v>6</v>
          </cell>
          <cell r="O3697">
            <v>51700</v>
          </cell>
        </row>
        <row r="3698">
          <cell r="A3698">
            <v>45730</v>
          </cell>
          <cell r="C3698" t="str">
            <v>GATE GOURMET COLOMBIA SAS</v>
          </cell>
          <cell r="F3698">
            <v>45703.44431712963</v>
          </cell>
          <cell r="G3698">
            <v>45733.44431712963</v>
          </cell>
          <cell r="H3698">
            <v>4</v>
          </cell>
          <cell r="O3698">
            <v>858000</v>
          </cell>
        </row>
        <row r="3699">
          <cell r="A3699">
            <v>45730</v>
          </cell>
          <cell r="C3699" t="str">
            <v>GATE GOURMET COLOMBIA SAS</v>
          </cell>
          <cell r="F3699">
            <v>45703.445763888885</v>
          </cell>
          <cell r="G3699">
            <v>45733.445763888885</v>
          </cell>
          <cell r="H3699">
            <v>4</v>
          </cell>
          <cell r="O3699">
            <v>30724</v>
          </cell>
        </row>
        <row r="3700">
          <cell r="A3700">
            <v>45730</v>
          </cell>
          <cell r="C3700" t="str">
            <v xml:space="preserve">CANAL DIGITAL </v>
          </cell>
          <cell r="F3700">
            <v>45731</v>
          </cell>
          <cell r="G3700">
            <v>45731</v>
          </cell>
          <cell r="H3700">
            <v>0</v>
          </cell>
          <cell r="O3700">
            <v>210000</v>
          </cell>
        </row>
        <row r="3701">
          <cell r="A3701">
            <v>45730</v>
          </cell>
          <cell r="C3701" t="str">
            <v>CELESTE CATERING SAS</v>
          </cell>
          <cell r="F3701">
            <v>45675.379479166666</v>
          </cell>
          <cell r="G3701">
            <v>45705.379479166666</v>
          </cell>
          <cell r="H3701">
            <v>24</v>
          </cell>
          <cell r="O3701">
            <v>3451825</v>
          </cell>
        </row>
        <row r="3702">
          <cell r="A3702">
            <v>45730</v>
          </cell>
          <cell r="C3702" t="str">
            <v>CELESTE CATERING SAS</v>
          </cell>
          <cell r="F3702">
            <v>45677.438101851854</v>
          </cell>
          <cell r="G3702">
            <v>45707.438101851854</v>
          </cell>
          <cell r="H3702">
            <v>22</v>
          </cell>
          <cell r="O3702">
            <v>232200</v>
          </cell>
        </row>
        <row r="3703">
          <cell r="A3703">
            <v>45730</v>
          </cell>
          <cell r="C3703" t="str">
            <v>OSTAK S.A.S</v>
          </cell>
          <cell r="F3703">
            <v>45710.291678240741</v>
          </cell>
          <cell r="G3703">
            <v>45740.291678240741</v>
          </cell>
          <cell r="H3703">
            <v>-11</v>
          </cell>
          <cell r="O3703">
            <v>21000</v>
          </cell>
        </row>
        <row r="3704">
          <cell r="A3704">
            <v>45730</v>
          </cell>
          <cell r="C3704" t="str">
            <v>OSTAK S.A.S</v>
          </cell>
          <cell r="F3704">
            <v>45712.330740740741</v>
          </cell>
          <cell r="G3704">
            <v>45742.330740740741</v>
          </cell>
          <cell r="H3704">
            <v>-13</v>
          </cell>
          <cell r="O3704">
            <v>57040</v>
          </cell>
        </row>
        <row r="3705">
          <cell r="A3705">
            <v>45730</v>
          </cell>
          <cell r="C3705" t="str">
            <v>OSTAK S.A.S</v>
          </cell>
          <cell r="F3705">
            <v>45713.284212962964</v>
          </cell>
          <cell r="G3705">
            <v>45743.284212962964</v>
          </cell>
          <cell r="H3705">
            <v>-14</v>
          </cell>
          <cell r="O3705">
            <v>171380</v>
          </cell>
        </row>
        <row r="3706">
          <cell r="A3706">
            <v>45730</v>
          </cell>
          <cell r="C3706" t="str">
            <v>CAROLA CACEROLA SAS</v>
          </cell>
          <cell r="F3706">
            <v>45726.298101851855</v>
          </cell>
          <cell r="G3706">
            <v>45727.297222222223</v>
          </cell>
          <cell r="H3706">
            <v>2</v>
          </cell>
          <cell r="O3706">
            <v>363649.99</v>
          </cell>
        </row>
        <row r="3707">
          <cell r="A3707">
            <v>45731</v>
          </cell>
          <cell r="C3707" t="str">
            <v>VENTAS MOSTRADOR</v>
          </cell>
          <cell r="F3707">
            <v>45731</v>
          </cell>
          <cell r="G3707">
            <v>45731</v>
          </cell>
          <cell r="H3707">
            <v>0</v>
          </cell>
          <cell r="O3707">
            <v>1119917</v>
          </cell>
        </row>
        <row r="3708">
          <cell r="A3708">
            <v>45731</v>
          </cell>
          <cell r="C3708" t="str">
            <v>VENTAS MOSTRADOR</v>
          </cell>
          <cell r="F3708">
            <v>45731</v>
          </cell>
          <cell r="G3708">
            <v>45731</v>
          </cell>
          <cell r="H3708">
            <v>0</v>
          </cell>
          <cell r="O3708">
            <v>836949</v>
          </cell>
        </row>
        <row r="3709">
          <cell r="A3709">
            <v>45731</v>
          </cell>
          <cell r="C3709" t="str">
            <v>PROCESADORA DE CARNES NUEVA COLOMBO ALEMANA LTDA</v>
          </cell>
          <cell r="F3709">
            <v>45731.376388888886</v>
          </cell>
          <cell r="G3709">
            <v>45732.376388888886</v>
          </cell>
          <cell r="H3709">
            <v>11</v>
          </cell>
          <cell r="O3709">
            <v>1725000</v>
          </cell>
        </row>
        <row r="3710">
          <cell r="A3710">
            <v>45731</v>
          </cell>
          <cell r="C3710" t="str">
            <v>VENTAS MOSTRADOR</v>
          </cell>
          <cell r="F3710">
            <v>45731</v>
          </cell>
          <cell r="G3710">
            <v>45731</v>
          </cell>
          <cell r="H3710">
            <v>0</v>
          </cell>
          <cell r="O3710">
            <v>12000</v>
          </cell>
        </row>
        <row r="3711">
          <cell r="A3711">
            <v>45731</v>
          </cell>
          <cell r="C3711" t="str">
            <v>VENTAS MOSTRADOR</v>
          </cell>
          <cell r="F3711">
            <v>45731</v>
          </cell>
          <cell r="G3711">
            <v>45731</v>
          </cell>
          <cell r="H3711">
            <v>0</v>
          </cell>
          <cell r="O3711">
            <v>13000</v>
          </cell>
        </row>
        <row r="3712">
          <cell r="A3712">
            <v>45731</v>
          </cell>
          <cell r="C3712" t="str">
            <v>VENTAS MOSTRADOR</v>
          </cell>
          <cell r="F3712">
            <v>45731</v>
          </cell>
          <cell r="G3712">
            <v>45731</v>
          </cell>
          <cell r="H3712">
            <v>0</v>
          </cell>
          <cell r="O3712">
            <v>13500</v>
          </cell>
        </row>
        <row r="3713">
          <cell r="A3713">
            <v>45731</v>
          </cell>
          <cell r="C3713" t="str">
            <v>VENTAS MOSTRADOR</v>
          </cell>
          <cell r="F3713">
            <v>45731</v>
          </cell>
          <cell r="G3713">
            <v>45731</v>
          </cell>
          <cell r="H3713">
            <v>0</v>
          </cell>
          <cell r="O3713">
            <v>14000</v>
          </cell>
        </row>
        <row r="3714">
          <cell r="A3714">
            <v>45731</v>
          </cell>
          <cell r="C3714" t="str">
            <v>VENTAS MOSTRADOR</v>
          </cell>
          <cell r="F3714">
            <v>45731</v>
          </cell>
          <cell r="G3714">
            <v>45731</v>
          </cell>
          <cell r="H3714">
            <v>0</v>
          </cell>
          <cell r="O3714">
            <v>24640</v>
          </cell>
        </row>
        <row r="3715">
          <cell r="A3715">
            <v>45731</v>
          </cell>
          <cell r="C3715" t="str">
            <v>VENTAS MOSTRADOR</v>
          </cell>
          <cell r="F3715">
            <v>45731</v>
          </cell>
          <cell r="G3715">
            <v>45731</v>
          </cell>
          <cell r="H3715">
            <v>0</v>
          </cell>
          <cell r="O3715">
            <v>30500</v>
          </cell>
        </row>
        <row r="3716">
          <cell r="A3716">
            <v>45731</v>
          </cell>
          <cell r="C3716" t="str">
            <v>VENTAS MOSTRADOR</v>
          </cell>
          <cell r="F3716">
            <v>45731</v>
          </cell>
          <cell r="G3716">
            <v>45731</v>
          </cell>
          <cell r="H3716">
            <v>0</v>
          </cell>
          <cell r="O3716">
            <v>31850</v>
          </cell>
        </row>
        <row r="3717">
          <cell r="A3717">
            <v>45731</v>
          </cell>
          <cell r="C3717" t="str">
            <v>VENTAS MOSTRADOR</v>
          </cell>
          <cell r="F3717">
            <v>45731</v>
          </cell>
          <cell r="G3717">
            <v>45731</v>
          </cell>
          <cell r="H3717">
            <v>0</v>
          </cell>
          <cell r="O3717">
            <v>34504</v>
          </cell>
        </row>
        <row r="3718">
          <cell r="A3718">
            <v>45731</v>
          </cell>
          <cell r="C3718" t="str">
            <v>VENTAS MOSTRADOR</v>
          </cell>
          <cell r="F3718">
            <v>45731</v>
          </cell>
          <cell r="G3718">
            <v>45731</v>
          </cell>
          <cell r="H3718">
            <v>0</v>
          </cell>
          <cell r="O3718">
            <v>35156</v>
          </cell>
        </row>
        <row r="3719">
          <cell r="A3719">
            <v>45731</v>
          </cell>
          <cell r="C3719" t="str">
            <v>VENTAS MOSTRADOR</v>
          </cell>
          <cell r="F3719">
            <v>45731</v>
          </cell>
          <cell r="G3719">
            <v>45731</v>
          </cell>
          <cell r="H3719">
            <v>0</v>
          </cell>
          <cell r="O3719">
            <v>36432</v>
          </cell>
        </row>
        <row r="3720">
          <cell r="A3720">
            <v>45731</v>
          </cell>
          <cell r="C3720" t="str">
            <v>VENTAS MOSTRADOR</v>
          </cell>
          <cell r="F3720">
            <v>45731</v>
          </cell>
          <cell r="G3720">
            <v>45731</v>
          </cell>
          <cell r="H3720">
            <v>0</v>
          </cell>
          <cell r="O3720">
            <v>39000</v>
          </cell>
        </row>
        <row r="3721">
          <cell r="A3721">
            <v>45731</v>
          </cell>
          <cell r="C3721" t="str">
            <v>VENTAS MOSTRADOR</v>
          </cell>
          <cell r="F3721">
            <v>45731</v>
          </cell>
          <cell r="G3721">
            <v>45731</v>
          </cell>
          <cell r="H3721">
            <v>0</v>
          </cell>
          <cell r="O3721">
            <v>40325</v>
          </cell>
        </row>
        <row r="3722">
          <cell r="A3722">
            <v>45731</v>
          </cell>
          <cell r="C3722" t="str">
            <v>VENTAS MOSTRADOR</v>
          </cell>
          <cell r="F3722">
            <v>45731</v>
          </cell>
          <cell r="G3722">
            <v>45731</v>
          </cell>
          <cell r="H3722">
            <v>0</v>
          </cell>
          <cell r="O3722">
            <v>41105</v>
          </cell>
        </row>
        <row r="3723">
          <cell r="A3723">
            <v>45731</v>
          </cell>
          <cell r="C3723" t="str">
            <v>VENTAS MOSTRADOR</v>
          </cell>
          <cell r="F3723">
            <v>45731</v>
          </cell>
          <cell r="G3723">
            <v>45731</v>
          </cell>
          <cell r="H3723">
            <v>0</v>
          </cell>
          <cell r="O3723">
            <v>43988</v>
          </cell>
        </row>
        <row r="3724">
          <cell r="A3724">
            <v>45731</v>
          </cell>
          <cell r="C3724" t="str">
            <v>VENTAS MOSTRADOR</v>
          </cell>
          <cell r="F3724">
            <v>45731</v>
          </cell>
          <cell r="G3724">
            <v>45731</v>
          </cell>
          <cell r="H3724">
            <v>0</v>
          </cell>
          <cell r="O3724">
            <v>46004</v>
          </cell>
        </row>
        <row r="3725">
          <cell r="A3725">
            <v>45731</v>
          </cell>
          <cell r="C3725" t="str">
            <v>VENTAS MOSTRADOR</v>
          </cell>
          <cell r="F3725">
            <v>45731</v>
          </cell>
          <cell r="G3725">
            <v>45731</v>
          </cell>
          <cell r="H3725">
            <v>0</v>
          </cell>
          <cell r="O3725">
            <v>48244</v>
          </cell>
        </row>
        <row r="3726">
          <cell r="A3726">
            <v>45731</v>
          </cell>
          <cell r="C3726" t="str">
            <v>VENTAS MOSTRADOR</v>
          </cell>
          <cell r="F3726">
            <v>45731</v>
          </cell>
          <cell r="G3726">
            <v>45731</v>
          </cell>
          <cell r="H3726">
            <v>0</v>
          </cell>
          <cell r="O3726">
            <v>48725</v>
          </cell>
        </row>
        <row r="3727">
          <cell r="A3727">
            <v>45731</v>
          </cell>
          <cell r="C3727" t="str">
            <v>VENTAS MOSTRADOR</v>
          </cell>
          <cell r="F3727">
            <v>45731</v>
          </cell>
          <cell r="G3727">
            <v>45731</v>
          </cell>
          <cell r="H3727">
            <v>0</v>
          </cell>
          <cell r="O3727">
            <v>50000</v>
          </cell>
        </row>
        <row r="3728">
          <cell r="A3728">
            <v>45731</v>
          </cell>
          <cell r="C3728" t="str">
            <v>VENTAS MOSTRADOR</v>
          </cell>
          <cell r="F3728">
            <v>45731</v>
          </cell>
          <cell r="G3728">
            <v>45731</v>
          </cell>
          <cell r="H3728">
            <v>0</v>
          </cell>
          <cell r="O3728">
            <v>52000</v>
          </cell>
        </row>
        <row r="3729">
          <cell r="A3729">
            <v>45731</v>
          </cell>
          <cell r="C3729" t="str">
            <v>VENTAS MOSTRADOR</v>
          </cell>
          <cell r="F3729">
            <v>45731</v>
          </cell>
          <cell r="G3729">
            <v>45731</v>
          </cell>
          <cell r="H3729">
            <v>0</v>
          </cell>
          <cell r="O3729">
            <v>59130</v>
          </cell>
        </row>
        <row r="3730">
          <cell r="A3730">
            <v>45731</v>
          </cell>
          <cell r="C3730" t="str">
            <v>VENTAS MOSTRADOR</v>
          </cell>
          <cell r="F3730">
            <v>45731</v>
          </cell>
          <cell r="G3730">
            <v>45731</v>
          </cell>
          <cell r="H3730">
            <v>0</v>
          </cell>
          <cell r="O3730">
            <v>72068</v>
          </cell>
        </row>
        <row r="3731">
          <cell r="A3731">
            <v>45731</v>
          </cell>
          <cell r="C3731" t="str">
            <v>VENTAS MOSTRADOR</v>
          </cell>
          <cell r="F3731">
            <v>45731</v>
          </cell>
          <cell r="G3731">
            <v>45731</v>
          </cell>
          <cell r="H3731">
            <v>0</v>
          </cell>
          <cell r="O3731">
            <v>75320</v>
          </cell>
        </row>
        <row r="3732">
          <cell r="A3732">
            <v>45731</v>
          </cell>
          <cell r="C3732" t="str">
            <v>VENTAS MOSTRADOR</v>
          </cell>
          <cell r="F3732">
            <v>45731</v>
          </cell>
          <cell r="G3732">
            <v>45731</v>
          </cell>
          <cell r="H3732">
            <v>0</v>
          </cell>
          <cell r="O3732">
            <v>77636</v>
          </cell>
        </row>
        <row r="3733">
          <cell r="A3733">
            <v>45731</v>
          </cell>
          <cell r="C3733" t="str">
            <v>VENTAS MOSTRADOR</v>
          </cell>
          <cell r="F3733">
            <v>45731</v>
          </cell>
          <cell r="G3733">
            <v>45731</v>
          </cell>
          <cell r="H3733">
            <v>0</v>
          </cell>
          <cell r="O3733">
            <v>79684</v>
          </cell>
        </row>
        <row r="3734">
          <cell r="A3734">
            <v>45731</v>
          </cell>
          <cell r="C3734" t="str">
            <v>VENTAS MOSTRADOR</v>
          </cell>
          <cell r="F3734">
            <v>45731</v>
          </cell>
          <cell r="G3734">
            <v>45731</v>
          </cell>
          <cell r="H3734">
            <v>0</v>
          </cell>
          <cell r="O3734">
            <v>89432</v>
          </cell>
        </row>
        <row r="3735">
          <cell r="A3735">
            <v>45731</v>
          </cell>
          <cell r="C3735" t="str">
            <v>VENTAS MOSTRADOR</v>
          </cell>
          <cell r="F3735">
            <v>45731</v>
          </cell>
          <cell r="G3735">
            <v>45731</v>
          </cell>
          <cell r="H3735">
            <v>0</v>
          </cell>
          <cell r="O3735">
            <v>126420</v>
          </cell>
        </row>
        <row r="3736">
          <cell r="A3736">
            <v>45731</v>
          </cell>
          <cell r="C3736" t="str">
            <v>VENTAS MOSTRADOR</v>
          </cell>
          <cell r="F3736">
            <v>45731</v>
          </cell>
          <cell r="G3736">
            <v>45731</v>
          </cell>
          <cell r="H3736">
            <v>0</v>
          </cell>
          <cell r="O3736">
            <v>212750</v>
          </cell>
        </row>
        <row r="3737">
          <cell r="A3737">
            <v>45731</v>
          </cell>
          <cell r="C3737" t="str">
            <v>VENTAS MOSTRADOR</v>
          </cell>
          <cell r="F3737">
            <v>45731</v>
          </cell>
          <cell r="G3737">
            <v>45731</v>
          </cell>
          <cell r="H3737">
            <v>0</v>
          </cell>
          <cell r="O3737">
            <v>375000</v>
          </cell>
        </row>
        <row r="3738">
          <cell r="A3738">
            <v>45731</v>
          </cell>
          <cell r="C3738" t="str">
            <v>VENTAS MOSTRADOR</v>
          </cell>
          <cell r="F3738">
            <v>45731</v>
          </cell>
          <cell r="G3738">
            <v>45731</v>
          </cell>
          <cell r="H3738">
            <v>0</v>
          </cell>
          <cell r="O3738">
            <v>425500</v>
          </cell>
        </row>
        <row r="3739">
          <cell r="A3739">
            <v>45731</v>
          </cell>
          <cell r="C3739" t="str">
            <v>VENTAS MOSTRADOR</v>
          </cell>
          <cell r="F3739">
            <v>45731</v>
          </cell>
          <cell r="G3739">
            <v>45731</v>
          </cell>
          <cell r="H3739">
            <v>0</v>
          </cell>
          <cell r="O3739">
            <v>425500</v>
          </cell>
        </row>
        <row r="3740">
          <cell r="A3740">
            <v>45731</v>
          </cell>
          <cell r="C3740" t="str">
            <v>VENTAS MOSTRADOR</v>
          </cell>
          <cell r="F3740">
            <v>45731</v>
          </cell>
          <cell r="G3740">
            <v>45731</v>
          </cell>
          <cell r="H3740">
            <v>0</v>
          </cell>
          <cell r="O3740">
            <v>550950</v>
          </cell>
        </row>
        <row r="3741">
          <cell r="A3741">
            <v>45731</v>
          </cell>
          <cell r="C3741" t="str">
            <v>VENTAS MOSTRADOR</v>
          </cell>
          <cell r="F3741">
            <v>45731</v>
          </cell>
          <cell r="G3741">
            <v>45731</v>
          </cell>
          <cell r="H3741">
            <v>0</v>
          </cell>
          <cell r="O3741">
            <v>942750</v>
          </cell>
        </row>
        <row r="3742">
          <cell r="A3742">
            <v>45731</v>
          </cell>
          <cell r="C3742" t="str">
            <v>LUIS ANTONIO TOVAR ARIAS</v>
          </cell>
          <cell r="F3742">
            <v>45731.404374999998</v>
          </cell>
          <cell r="G3742">
            <v>45732.404374999998</v>
          </cell>
          <cell r="H3742">
            <v>11</v>
          </cell>
          <cell r="O3742">
            <v>343200</v>
          </cell>
        </row>
        <row r="3743">
          <cell r="A3743">
            <v>45731</v>
          </cell>
          <cell r="C3743" t="str">
            <v>VENTAS MOSTRADOR</v>
          </cell>
          <cell r="F3743">
            <v>45731</v>
          </cell>
          <cell r="G3743">
            <v>45731</v>
          </cell>
          <cell r="H3743">
            <v>0</v>
          </cell>
          <cell r="O3743">
            <v>200000</v>
          </cell>
        </row>
        <row r="3744">
          <cell r="A3744">
            <v>45732</v>
          </cell>
          <cell r="C3744" t="str">
            <v>MINI MAL LTDA</v>
          </cell>
          <cell r="F3744">
            <v>45727.348391203705</v>
          </cell>
          <cell r="G3744">
            <v>45728.347627314812</v>
          </cell>
          <cell r="H3744">
            <v>5</v>
          </cell>
          <cell r="O3744">
            <v>555600</v>
          </cell>
        </row>
        <row r="3745">
          <cell r="A3745">
            <v>45732</v>
          </cell>
          <cell r="C3745" t="str">
            <v>VENTAS MOSTRADOR</v>
          </cell>
          <cell r="F3745">
            <v>45732</v>
          </cell>
          <cell r="G3745">
            <v>45732</v>
          </cell>
          <cell r="H3745">
            <v>0</v>
          </cell>
          <cell r="O3745">
            <v>3603867</v>
          </cell>
        </row>
        <row r="3746">
          <cell r="A3746">
            <v>45732</v>
          </cell>
          <cell r="C3746" t="str">
            <v>VENTAS MOSTRADOR</v>
          </cell>
          <cell r="F3746">
            <v>45732</v>
          </cell>
          <cell r="G3746">
            <v>45732</v>
          </cell>
          <cell r="H3746">
            <v>0</v>
          </cell>
          <cell r="O3746">
            <v>1682551</v>
          </cell>
        </row>
        <row r="3747">
          <cell r="A3747">
            <v>45732</v>
          </cell>
          <cell r="C3747" t="str">
            <v>VENTAS MOSTRADOR</v>
          </cell>
          <cell r="F3747">
            <v>45732</v>
          </cell>
          <cell r="G3747">
            <v>45732</v>
          </cell>
          <cell r="H3747">
            <v>0</v>
          </cell>
          <cell r="O3747">
            <v>13300</v>
          </cell>
        </row>
        <row r="3748">
          <cell r="A3748">
            <v>45732</v>
          </cell>
          <cell r="C3748" t="str">
            <v>VENTAS MOSTRADOR</v>
          </cell>
          <cell r="F3748">
            <v>45732</v>
          </cell>
          <cell r="G3748">
            <v>45732</v>
          </cell>
          <cell r="H3748">
            <v>0</v>
          </cell>
          <cell r="O3748">
            <v>14130</v>
          </cell>
        </row>
        <row r="3749">
          <cell r="A3749">
            <v>45732</v>
          </cell>
          <cell r="C3749" t="str">
            <v>VENTAS MOSTRADOR</v>
          </cell>
          <cell r="F3749">
            <v>45732</v>
          </cell>
          <cell r="G3749">
            <v>45732</v>
          </cell>
          <cell r="H3749">
            <v>0</v>
          </cell>
          <cell r="O3749">
            <v>20000</v>
          </cell>
        </row>
        <row r="3750">
          <cell r="A3750">
            <v>45732</v>
          </cell>
          <cell r="C3750" t="str">
            <v>VENTAS MOSTRADOR</v>
          </cell>
          <cell r="F3750">
            <v>45732</v>
          </cell>
          <cell r="G3750">
            <v>45732</v>
          </cell>
          <cell r="H3750">
            <v>0</v>
          </cell>
          <cell r="O3750">
            <v>23380</v>
          </cell>
        </row>
        <row r="3751">
          <cell r="A3751">
            <v>45732</v>
          </cell>
          <cell r="C3751" t="str">
            <v>VENTAS MOSTRADOR</v>
          </cell>
          <cell r="F3751">
            <v>45732</v>
          </cell>
          <cell r="G3751">
            <v>45732</v>
          </cell>
          <cell r="H3751">
            <v>0</v>
          </cell>
          <cell r="O3751">
            <v>24200</v>
          </cell>
        </row>
        <row r="3752">
          <cell r="A3752">
            <v>45732</v>
          </cell>
          <cell r="C3752" t="str">
            <v>VENTAS MOSTRADOR</v>
          </cell>
          <cell r="F3752">
            <v>45732</v>
          </cell>
          <cell r="G3752">
            <v>45732</v>
          </cell>
          <cell r="H3752">
            <v>0</v>
          </cell>
          <cell r="O3752">
            <v>26000</v>
          </cell>
        </row>
        <row r="3753">
          <cell r="A3753">
            <v>45732</v>
          </cell>
          <cell r="C3753" t="str">
            <v>VENTAS MOSTRADOR</v>
          </cell>
          <cell r="F3753">
            <v>45732</v>
          </cell>
          <cell r="G3753">
            <v>45732</v>
          </cell>
          <cell r="H3753">
            <v>0</v>
          </cell>
          <cell r="O3753">
            <v>26804</v>
          </cell>
        </row>
        <row r="3754">
          <cell r="A3754">
            <v>45732</v>
          </cell>
          <cell r="C3754" t="str">
            <v>VENTAS MOSTRADOR</v>
          </cell>
          <cell r="F3754">
            <v>45732</v>
          </cell>
          <cell r="G3754">
            <v>45732</v>
          </cell>
          <cell r="H3754">
            <v>0</v>
          </cell>
          <cell r="O3754">
            <v>26840</v>
          </cell>
        </row>
        <row r="3755">
          <cell r="A3755">
            <v>45732</v>
          </cell>
          <cell r="C3755" t="str">
            <v>VENTAS MOSTRADOR</v>
          </cell>
          <cell r="F3755">
            <v>45732</v>
          </cell>
          <cell r="G3755">
            <v>45732</v>
          </cell>
          <cell r="H3755">
            <v>0</v>
          </cell>
          <cell r="O3755">
            <v>29855</v>
          </cell>
        </row>
        <row r="3756">
          <cell r="A3756">
            <v>45732</v>
          </cell>
          <cell r="C3756" t="str">
            <v>VENTAS MOSTRADOR</v>
          </cell>
          <cell r="F3756">
            <v>45732</v>
          </cell>
          <cell r="G3756">
            <v>45732</v>
          </cell>
          <cell r="H3756">
            <v>0</v>
          </cell>
          <cell r="O3756">
            <v>31280</v>
          </cell>
        </row>
        <row r="3757">
          <cell r="A3757">
            <v>45732</v>
          </cell>
          <cell r="C3757" t="str">
            <v>VENTAS MOSTRADOR</v>
          </cell>
          <cell r="F3757">
            <v>45732</v>
          </cell>
          <cell r="G3757">
            <v>45732</v>
          </cell>
          <cell r="H3757">
            <v>0</v>
          </cell>
          <cell r="O3757">
            <v>32252</v>
          </cell>
        </row>
        <row r="3758">
          <cell r="A3758">
            <v>45732</v>
          </cell>
          <cell r="C3758" t="str">
            <v>VENTAS MOSTRADOR</v>
          </cell>
          <cell r="F3758">
            <v>45732</v>
          </cell>
          <cell r="G3758">
            <v>45732</v>
          </cell>
          <cell r="H3758">
            <v>0</v>
          </cell>
          <cell r="O3758">
            <v>35140</v>
          </cell>
        </row>
        <row r="3759">
          <cell r="A3759">
            <v>45732</v>
          </cell>
          <cell r="C3759" t="str">
            <v>VENTAS MOSTRADOR</v>
          </cell>
          <cell r="F3759">
            <v>45732</v>
          </cell>
          <cell r="G3759">
            <v>45732</v>
          </cell>
          <cell r="H3759">
            <v>0</v>
          </cell>
          <cell r="O3759">
            <v>36580</v>
          </cell>
        </row>
        <row r="3760">
          <cell r="A3760">
            <v>45732</v>
          </cell>
          <cell r="C3760" t="str">
            <v>VENTAS MOSTRADOR</v>
          </cell>
          <cell r="F3760">
            <v>45732</v>
          </cell>
          <cell r="G3760">
            <v>45732</v>
          </cell>
          <cell r="H3760">
            <v>0</v>
          </cell>
          <cell r="O3760">
            <v>48705</v>
          </cell>
        </row>
        <row r="3761">
          <cell r="A3761">
            <v>45732</v>
          </cell>
          <cell r="C3761" t="str">
            <v>VENTAS MOSTRADOR</v>
          </cell>
          <cell r="F3761">
            <v>45732</v>
          </cell>
          <cell r="G3761">
            <v>45732</v>
          </cell>
          <cell r="H3761">
            <v>0</v>
          </cell>
          <cell r="O3761">
            <v>53600</v>
          </cell>
        </row>
        <row r="3762">
          <cell r="A3762">
            <v>45732</v>
          </cell>
          <cell r="C3762" t="str">
            <v>VENTAS MOSTRADOR</v>
          </cell>
          <cell r="F3762">
            <v>45732</v>
          </cell>
          <cell r="G3762">
            <v>45732</v>
          </cell>
          <cell r="H3762">
            <v>0</v>
          </cell>
          <cell r="O3762">
            <v>55156</v>
          </cell>
        </row>
        <row r="3763">
          <cell r="A3763">
            <v>45732</v>
          </cell>
          <cell r="C3763" t="str">
            <v>VENTAS MOSTRADOR</v>
          </cell>
          <cell r="F3763">
            <v>45732</v>
          </cell>
          <cell r="G3763">
            <v>45732</v>
          </cell>
          <cell r="H3763">
            <v>0</v>
          </cell>
          <cell r="O3763">
            <v>61032</v>
          </cell>
        </row>
        <row r="3764">
          <cell r="A3764">
            <v>45732</v>
          </cell>
          <cell r="C3764" t="str">
            <v>VENTAS MOSTRADOR</v>
          </cell>
          <cell r="F3764">
            <v>45735</v>
          </cell>
          <cell r="G3764">
            <v>45735</v>
          </cell>
          <cell r="H3764">
            <v>0</v>
          </cell>
          <cell r="O3764">
            <v>62232</v>
          </cell>
        </row>
        <row r="3765">
          <cell r="A3765">
            <v>45732</v>
          </cell>
          <cell r="C3765" t="str">
            <v>VENTAS MOSTRADOR</v>
          </cell>
          <cell r="F3765">
            <v>45732</v>
          </cell>
          <cell r="G3765">
            <v>45732</v>
          </cell>
          <cell r="H3765">
            <v>0</v>
          </cell>
          <cell r="O3765">
            <v>63710</v>
          </cell>
        </row>
        <row r="3766">
          <cell r="A3766">
            <v>45732</v>
          </cell>
          <cell r="C3766" t="str">
            <v>VENTAS MOSTRADOR</v>
          </cell>
          <cell r="F3766">
            <v>45732</v>
          </cell>
          <cell r="G3766">
            <v>45732</v>
          </cell>
          <cell r="H3766">
            <v>0</v>
          </cell>
          <cell r="O3766">
            <v>67600</v>
          </cell>
        </row>
        <row r="3767">
          <cell r="A3767">
            <v>45732</v>
          </cell>
          <cell r="C3767" t="str">
            <v>VENTAS MOSTRADOR</v>
          </cell>
          <cell r="F3767">
            <v>45732</v>
          </cell>
          <cell r="G3767">
            <v>45732</v>
          </cell>
          <cell r="H3767">
            <v>0</v>
          </cell>
          <cell r="O3767">
            <v>70852</v>
          </cell>
        </row>
        <row r="3768">
          <cell r="A3768">
            <v>45732</v>
          </cell>
          <cell r="C3768" t="str">
            <v>VENTAS MOSTRADOR</v>
          </cell>
          <cell r="F3768">
            <v>45732</v>
          </cell>
          <cell r="G3768">
            <v>45732</v>
          </cell>
          <cell r="H3768">
            <v>0</v>
          </cell>
          <cell r="O3768">
            <v>83715</v>
          </cell>
        </row>
        <row r="3769">
          <cell r="A3769">
            <v>45732</v>
          </cell>
          <cell r="C3769" t="str">
            <v>VENTAS MOSTRADOR</v>
          </cell>
          <cell r="F3769">
            <v>45732</v>
          </cell>
          <cell r="G3769">
            <v>45732</v>
          </cell>
          <cell r="H3769">
            <v>0</v>
          </cell>
          <cell r="O3769">
            <v>110166</v>
          </cell>
        </row>
        <row r="3770">
          <cell r="A3770">
            <v>45732</v>
          </cell>
          <cell r="C3770" t="str">
            <v>VENTAS MOSTRADOR</v>
          </cell>
          <cell r="F3770">
            <v>45732</v>
          </cell>
          <cell r="G3770">
            <v>45732</v>
          </cell>
          <cell r="H3770">
            <v>0</v>
          </cell>
          <cell r="O3770">
            <v>24000</v>
          </cell>
        </row>
        <row r="3771">
          <cell r="A3771">
            <v>45732</v>
          </cell>
          <cell r="C3771" t="str">
            <v>VENTAS MOSTRADOR</v>
          </cell>
          <cell r="F3771">
            <v>45732</v>
          </cell>
          <cell r="G3771">
            <v>45732</v>
          </cell>
          <cell r="H3771">
            <v>0</v>
          </cell>
          <cell r="O3771">
            <v>27000</v>
          </cell>
        </row>
        <row r="3772">
          <cell r="A3772">
            <v>45732</v>
          </cell>
          <cell r="C3772" t="str">
            <v>VENTAS MOSTRADOR</v>
          </cell>
          <cell r="F3772">
            <v>45732</v>
          </cell>
          <cell r="G3772">
            <v>45732</v>
          </cell>
          <cell r="H3772">
            <v>0</v>
          </cell>
          <cell r="O3772">
            <v>189644</v>
          </cell>
        </row>
        <row r="3773">
          <cell r="A3773">
            <v>45732</v>
          </cell>
          <cell r="C3773" t="str">
            <v>VENTAS MOSTRADOR</v>
          </cell>
          <cell r="F3773">
            <v>45732</v>
          </cell>
          <cell r="G3773">
            <v>45732</v>
          </cell>
          <cell r="H3773">
            <v>0</v>
          </cell>
          <cell r="O3773">
            <v>340400</v>
          </cell>
        </row>
        <row r="3774">
          <cell r="A3774">
            <v>45733</v>
          </cell>
          <cell r="C3774" t="str">
            <v>THE NEXT SHOT S.A.S</v>
          </cell>
          <cell r="F3774">
            <v>45727.322083333333</v>
          </cell>
          <cell r="G3774">
            <v>45728.319675925923</v>
          </cell>
          <cell r="H3774">
            <v>9</v>
          </cell>
          <cell r="O3774">
            <v>929825</v>
          </cell>
        </row>
        <row r="3775">
          <cell r="A3775">
            <v>45733</v>
          </cell>
          <cell r="C3775" t="str">
            <v>THE NEXT SHOT S.A.S</v>
          </cell>
          <cell r="F3775">
            <v>45730.378680555557</v>
          </cell>
          <cell r="G3775">
            <v>45731.377465277779</v>
          </cell>
          <cell r="H3775">
            <v>6</v>
          </cell>
          <cell r="O3775">
            <v>610100</v>
          </cell>
        </row>
        <row r="3776">
          <cell r="A3776">
            <v>45733</v>
          </cell>
          <cell r="C3776" t="str">
            <v>MOYSER SAS</v>
          </cell>
          <cell r="F3776">
            <v>45733.419803240744</v>
          </cell>
          <cell r="G3776">
            <v>45734.419803240744</v>
          </cell>
          <cell r="H3776">
            <v>3</v>
          </cell>
          <cell r="O3776">
            <v>2450800</v>
          </cell>
        </row>
        <row r="3777">
          <cell r="A3777">
            <v>45733</v>
          </cell>
          <cell r="C3777" t="str">
            <v>PAULA JINNET ARDILA GOMEZ</v>
          </cell>
          <cell r="F3777">
            <v>45733.295069444444</v>
          </cell>
          <cell r="G3777">
            <v>45734.294039351851</v>
          </cell>
          <cell r="H3777">
            <v>9</v>
          </cell>
          <cell r="O3777">
            <v>425036</v>
          </cell>
        </row>
        <row r="3778">
          <cell r="A3778">
            <v>45733</v>
          </cell>
          <cell r="C3778" t="str">
            <v>DAVIVIENDA</v>
          </cell>
          <cell r="F3778">
            <v>45733</v>
          </cell>
          <cell r="G3778">
            <v>45733</v>
          </cell>
          <cell r="H3778">
            <v>0</v>
          </cell>
          <cell r="O3778">
            <v>800000000</v>
          </cell>
        </row>
        <row r="3779">
          <cell r="A3779">
            <v>45733</v>
          </cell>
          <cell r="C3779" t="str">
            <v>VENTAS MOSTRADOR</v>
          </cell>
          <cell r="F3779">
            <v>45733</v>
          </cell>
          <cell r="G3779">
            <v>45733</v>
          </cell>
          <cell r="H3779">
            <v>0</v>
          </cell>
          <cell r="O3779">
            <v>1927148</v>
          </cell>
        </row>
        <row r="3780">
          <cell r="A3780">
            <v>45733</v>
          </cell>
          <cell r="C3780" t="str">
            <v>VENTAS MOSTRADOR</v>
          </cell>
          <cell r="F3780">
            <v>45733</v>
          </cell>
          <cell r="G3780">
            <v>45733</v>
          </cell>
          <cell r="H3780">
            <v>0</v>
          </cell>
          <cell r="O3780">
            <v>2412917</v>
          </cell>
        </row>
        <row r="3781">
          <cell r="A3781">
            <v>45733</v>
          </cell>
          <cell r="C3781" t="str">
            <v>VENTAS MOSTRADOR</v>
          </cell>
          <cell r="F3781">
            <v>45733</v>
          </cell>
          <cell r="G3781">
            <v>45733</v>
          </cell>
          <cell r="H3781">
            <v>0</v>
          </cell>
          <cell r="O3781">
            <v>15725</v>
          </cell>
        </row>
        <row r="3782">
          <cell r="A3782">
            <v>45733</v>
          </cell>
          <cell r="C3782" t="str">
            <v>VENTAS MOSTRADOR</v>
          </cell>
          <cell r="F3782">
            <v>45733</v>
          </cell>
          <cell r="G3782">
            <v>45733</v>
          </cell>
          <cell r="H3782">
            <v>0</v>
          </cell>
          <cell r="O3782">
            <v>50420</v>
          </cell>
        </row>
        <row r="3783">
          <cell r="A3783">
            <v>45733</v>
          </cell>
          <cell r="C3783" t="str">
            <v>VENTAS MOSTRADOR</v>
          </cell>
          <cell r="F3783">
            <v>45733</v>
          </cell>
          <cell r="G3783">
            <v>45733</v>
          </cell>
          <cell r="H3783">
            <v>0</v>
          </cell>
          <cell r="O3783">
            <v>94080</v>
          </cell>
        </row>
        <row r="3784">
          <cell r="A3784">
            <v>45733</v>
          </cell>
          <cell r="C3784" t="str">
            <v>VENTAS MOSTRADOR</v>
          </cell>
          <cell r="F3784">
            <v>45733</v>
          </cell>
          <cell r="G3784">
            <v>45733</v>
          </cell>
          <cell r="H3784">
            <v>0</v>
          </cell>
          <cell r="O3784">
            <v>150000</v>
          </cell>
        </row>
        <row r="3785">
          <cell r="A3785">
            <v>45733</v>
          </cell>
          <cell r="C3785" t="str">
            <v>VENTAS MOSTRADOR</v>
          </cell>
          <cell r="F3785">
            <v>45733</v>
          </cell>
          <cell r="G3785">
            <v>45733</v>
          </cell>
          <cell r="H3785">
            <v>0</v>
          </cell>
          <cell r="O3785">
            <v>161380</v>
          </cell>
        </row>
        <row r="3786">
          <cell r="A3786">
            <v>45733</v>
          </cell>
          <cell r="C3786" t="str">
            <v>VENTAS MOSTRADOR</v>
          </cell>
          <cell r="F3786">
            <v>45733</v>
          </cell>
          <cell r="G3786">
            <v>45733</v>
          </cell>
          <cell r="H3786">
            <v>0</v>
          </cell>
          <cell r="O3786">
            <v>212750</v>
          </cell>
        </row>
        <row r="3787">
          <cell r="A3787">
            <v>45733</v>
          </cell>
          <cell r="C3787" t="str">
            <v>VENTAS MOSTRADOR</v>
          </cell>
          <cell r="F3787">
            <v>45733</v>
          </cell>
          <cell r="G3787">
            <v>45733</v>
          </cell>
          <cell r="H3787">
            <v>0</v>
          </cell>
          <cell r="O3787">
            <v>425500</v>
          </cell>
        </row>
        <row r="3788">
          <cell r="A3788">
            <v>45733</v>
          </cell>
          <cell r="C3788" t="str">
            <v>TAKAMI SA</v>
          </cell>
          <cell r="F3788">
            <v>45705.272141203706</v>
          </cell>
          <cell r="G3788">
            <v>45735.272141203706</v>
          </cell>
          <cell r="H3788">
            <v>6</v>
          </cell>
          <cell r="O3788">
            <v>132480</v>
          </cell>
        </row>
        <row r="3789">
          <cell r="A3789">
            <v>45733</v>
          </cell>
          <cell r="C3789" t="str">
            <v>TAKAMI SA</v>
          </cell>
          <cell r="F3789">
            <v>45705.278124999997</v>
          </cell>
          <cell r="G3789">
            <v>45735.278124999997</v>
          </cell>
          <cell r="H3789">
            <v>6</v>
          </cell>
          <cell r="O3789">
            <v>338250</v>
          </cell>
        </row>
        <row r="3790">
          <cell r="A3790">
            <v>45733</v>
          </cell>
          <cell r="C3790" t="str">
            <v>TAKAMI SA</v>
          </cell>
          <cell r="F3790">
            <v>45705.297199074077</v>
          </cell>
          <cell r="G3790">
            <v>45735.297199074077</v>
          </cell>
          <cell r="H3790">
            <v>6</v>
          </cell>
          <cell r="O3790">
            <v>2332370</v>
          </cell>
        </row>
        <row r="3791">
          <cell r="A3791">
            <v>45733</v>
          </cell>
          <cell r="C3791" t="str">
            <v>TAKAMI SA</v>
          </cell>
          <cell r="F3791">
            <v>45705.33084490741</v>
          </cell>
          <cell r="G3791">
            <v>45735.33084490741</v>
          </cell>
          <cell r="H3791">
            <v>6</v>
          </cell>
          <cell r="O3791">
            <v>731240</v>
          </cell>
        </row>
        <row r="3792">
          <cell r="A3792">
            <v>45733</v>
          </cell>
          <cell r="C3792" t="str">
            <v>TAKAMI SA</v>
          </cell>
          <cell r="F3792">
            <v>45705.337581018517</v>
          </cell>
          <cell r="G3792">
            <v>45735.337581018517</v>
          </cell>
          <cell r="H3792">
            <v>6</v>
          </cell>
          <cell r="O3792">
            <v>155600</v>
          </cell>
        </row>
        <row r="3793">
          <cell r="A3793">
            <v>45733</v>
          </cell>
          <cell r="C3793" t="str">
            <v>TAKAMI SA</v>
          </cell>
          <cell r="F3793">
            <v>45705.340682870374</v>
          </cell>
          <cell r="G3793">
            <v>45735.340682870374</v>
          </cell>
          <cell r="H3793">
            <v>6</v>
          </cell>
          <cell r="O3793">
            <v>186550</v>
          </cell>
        </row>
        <row r="3794">
          <cell r="A3794">
            <v>45733</v>
          </cell>
          <cell r="C3794" t="str">
            <v>TAKAMI SA</v>
          </cell>
          <cell r="F3794">
            <v>45706.269699074073</v>
          </cell>
          <cell r="G3794">
            <v>45736.269699074073</v>
          </cell>
          <cell r="H3794">
            <v>5</v>
          </cell>
          <cell r="O3794">
            <v>60140</v>
          </cell>
        </row>
        <row r="3795">
          <cell r="A3795">
            <v>45733</v>
          </cell>
          <cell r="C3795" t="str">
            <v>TAKAMI SA</v>
          </cell>
          <cell r="F3795">
            <v>45706.27685185185</v>
          </cell>
          <cell r="G3795">
            <v>45736.27685185185</v>
          </cell>
          <cell r="H3795">
            <v>5</v>
          </cell>
          <cell r="O3795">
            <v>64480</v>
          </cell>
        </row>
        <row r="3796">
          <cell r="A3796">
            <v>45733</v>
          </cell>
          <cell r="C3796" t="str">
            <v>TAKAMI SA</v>
          </cell>
          <cell r="F3796">
            <v>45706.294629629629</v>
          </cell>
          <cell r="G3796">
            <v>45736.294629629629</v>
          </cell>
          <cell r="H3796">
            <v>5</v>
          </cell>
          <cell r="O3796">
            <v>100880</v>
          </cell>
        </row>
        <row r="3797">
          <cell r="A3797">
            <v>45733</v>
          </cell>
          <cell r="C3797" t="str">
            <v>TAKAMI SA</v>
          </cell>
          <cell r="F3797">
            <v>45706.296770833331</v>
          </cell>
          <cell r="G3797">
            <v>45736.296770833331</v>
          </cell>
          <cell r="H3797">
            <v>5</v>
          </cell>
          <cell r="O3797">
            <v>891320</v>
          </cell>
        </row>
        <row r="3798">
          <cell r="A3798">
            <v>45733</v>
          </cell>
          <cell r="C3798" t="str">
            <v>TAKAMI SA</v>
          </cell>
          <cell r="F3798">
            <v>45707.290821759256</v>
          </cell>
          <cell r="G3798">
            <v>45737.290821759256</v>
          </cell>
          <cell r="H3798">
            <v>4</v>
          </cell>
          <cell r="O3798">
            <v>324120</v>
          </cell>
        </row>
        <row r="3799">
          <cell r="A3799">
            <v>45733</v>
          </cell>
          <cell r="C3799" t="str">
            <v>TAKAMI SA</v>
          </cell>
          <cell r="F3799">
            <v>45707.296817129631</v>
          </cell>
          <cell r="G3799">
            <v>45737.296817129631</v>
          </cell>
          <cell r="H3799">
            <v>4</v>
          </cell>
          <cell r="O3799">
            <v>102500</v>
          </cell>
        </row>
        <row r="3800">
          <cell r="A3800">
            <v>45733</v>
          </cell>
          <cell r="C3800" t="str">
            <v>TAKAMI SA</v>
          </cell>
          <cell r="F3800">
            <v>45707.297719907408</v>
          </cell>
          <cell r="G3800">
            <v>45737.297719907408</v>
          </cell>
          <cell r="H3800">
            <v>4</v>
          </cell>
          <cell r="O3800">
            <v>63550</v>
          </cell>
        </row>
        <row r="3801">
          <cell r="A3801">
            <v>45733</v>
          </cell>
          <cell r="C3801" t="str">
            <v>TAKAMI SA</v>
          </cell>
          <cell r="F3801">
            <v>45707.300081018519</v>
          </cell>
          <cell r="G3801">
            <v>45737.300081018519</v>
          </cell>
          <cell r="H3801">
            <v>4</v>
          </cell>
          <cell r="O3801">
            <v>85000</v>
          </cell>
        </row>
        <row r="3802">
          <cell r="A3802">
            <v>45733</v>
          </cell>
          <cell r="C3802" t="str">
            <v>TAKAMI SA</v>
          </cell>
          <cell r="F3802">
            <v>45707.300891203704</v>
          </cell>
          <cell r="G3802">
            <v>45737.300891203704</v>
          </cell>
          <cell r="H3802">
            <v>4</v>
          </cell>
          <cell r="O3802">
            <v>276750</v>
          </cell>
        </row>
        <row r="3803">
          <cell r="A3803">
            <v>45733</v>
          </cell>
          <cell r="C3803" t="str">
            <v>TAKAMI SA</v>
          </cell>
          <cell r="F3803">
            <v>45708.269872685189</v>
          </cell>
          <cell r="G3803">
            <v>45738.269872685189</v>
          </cell>
          <cell r="H3803">
            <v>3</v>
          </cell>
          <cell r="O3803">
            <v>270600</v>
          </cell>
        </row>
        <row r="3804">
          <cell r="A3804">
            <v>45733</v>
          </cell>
          <cell r="C3804" t="str">
            <v>TAKAMI SA</v>
          </cell>
          <cell r="F3804">
            <v>45708.285752314812</v>
          </cell>
          <cell r="G3804">
            <v>45738.285752314812</v>
          </cell>
          <cell r="H3804">
            <v>3</v>
          </cell>
          <cell r="O3804">
            <v>276640</v>
          </cell>
        </row>
        <row r="3805">
          <cell r="A3805">
            <v>45733</v>
          </cell>
          <cell r="C3805" t="str">
            <v>TAKAMI SA</v>
          </cell>
          <cell r="F3805">
            <v>45708.288993055554</v>
          </cell>
          <cell r="G3805">
            <v>45738.288993055554</v>
          </cell>
          <cell r="H3805">
            <v>3</v>
          </cell>
          <cell r="O3805">
            <v>181960</v>
          </cell>
        </row>
        <row r="3806">
          <cell r="A3806">
            <v>45733</v>
          </cell>
          <cell r="C3806" t="str">
            <v>TAKAMI SA</v>
          </cell>
          <cell r="F3806">
            <v>45708.298391203702</v>
          </cell>
          <cell r="G3806">
            <v>45738.298391203702</v>
          </cell>
          <cell r="H3806">
            <v>3</v>
          </cell>
          <cell r="O3806">
            <v>118340</v>
          </cell>
        </row>
        <row r="3807">
          <cell r="A3807">
            <v>45733</v>
          </cell>
          <cell r="C3807" t="str">
            <v>TAKAMI SA</v>
          </cell>
          <cell r="F3807">
            <v>45708.31318287037</v>
          </cell>
          <cell r="G3807">
            <v>45738.31318287037</v>
          </cell>
          <cell r="H3807">
            <v>3</v>
          </cell>
          <cell r="O3807">
            <v>129150</v>
          </cell>
        </row>
        <row r="3808">
          <cell r="A3808">
            <v>45733</v>
          </cell>
          <cell r="C3808" t="str">
            <v>TAKAMI SA</v>
          </cell>
          <cell r="F3808">
            <v>45708.323136574072</v>
          </cell>
          <cell r="G3808">
            <v>45738.323136574072</v>
          </cell>
          <cell r="H3808">
            <v>3</v>
          </cell>
          <cell r="O3808">
            <v>166050</v>
          </cell>
        </row>
        <row r="3809">
          <cell r="A3809">
            <v>45733</v>
          </cell>
          <cell r="C3809" t="str">
            <v>TAKAMI SA</v>
          </cell>
          <cell r="F3809">
            <v>45709.269282407404</v>
          </cell>
          <cell r="G3809">
            <v>45739.269282407404</v>
          </cell>
          <cell r="H3809">
            <v>2</v>
          </cell>
          <cell r="O3809">
            <v>104760</v>
          </cell>
        </row>
        <row r="3810">
          <cell r="A3810">
            <v>45733</v>
          </cell>
          <cell r="C3810" t="str">
            <v>TAKAMI SA</v>
          </cell>
          <cell r="F3810">
            <v>45709.270567129628</v>
          </cell>
          <cell r="G3810">
            <v>45739.270567129628</v>
          </cell>
          <cell r="H3810">
            <v>2</v>
          </cell>
          <cell r="O3810">
            <v>136400</v>
          </cell>
        </row>
        <row r="3811">
          <cell r="A3811">
            <v>45733</v>
          </cell>
          <cell r="C3811" t="str">
            <v>TAKAMI SA</v>
          </cell>
          <cell r="F3811">
            <v>45709.282233796293</v>
          </cell>
          <cell r="G3811">
            <v>45739.282233796293</v>
          </cell>
          <cell r="H3811">
            <v>2</v>
          </cell>
          <cell r="O3811">
            <v>38800</v>
          </cell>
        </row>
        <row r="3812">
          <cell r="A3812">
            <v>45733</v>
          </cell>
          <cell r="C3812" t="str">
            <v>TAKAMI SA</v>
          </cell>
          <cell r="F3812">
            <v>45709.29482638889</v>
          </cell>
          <cell r="G3812">
            <v>45739.29482638889</v>
          </cell>
          <cell r="H3812">
            <v>2</v>
          </cell>
          <cell r="O3812">
            <v>63550</v>
          </cell>
        </row>
        <row r="3813">
          <cell r="A3813">
            <v>45733</v>
          </cell>
          <cell r="C3813" t="str">
            <v>TAKAMI SA</v>
          </cell>
          <cell r="F3813">
            <v>45709.296122685184</v>
          </cell>
          <cell r="G3813">
            <v>45739.296122685184</v>
          </cell>
          <cell r="H3813">
            <v>2</v>
          </cell>
          <cell r="O3813">
            <v>125050</v>
          </cell>
        </row>
        <row r="3814">
          <cell r="A3814">
            <v>45733</v>
          </cell>
          <cell r="C3814" t="str">
            <v>TAKAMI SA</v>
          </cell>
          <cell r="F3814">
            <v>45709.2971875</v>
          </cell>
          <cell r="G3814">
            <v>45739.2971875</v>
          </cell>
          <cell r="H3814">
            <v>2</v>
          </cell>
          <cell r="O3814">
            <v>228800</v>
          </cell>
        </row>
        <row r="3815">
          <cell r="A3815">
            <v>45733</v>
          </cell>
          <cell r="C3815" t="str">
            <v>TAKAMI SA</v>
          </cell>
          <cell r="F3815">
            <v>45710.289201388892</v>
          </cell>
          <cell r="G3815">
            <v>45740.289201388892</v>
          </cell>
          <cell r="H3815">
            <v>1</v>
          </cell>
          <cell r="O3815">
            <v>98940</v>
          </cell>
        </row>
        <row r="3816">
          <cell r="A3816">
            <v>45733</v>
          </cell>
          <cell r="C3816" t="str">
            <v>TAKAMI SA</v>
          </cell>
          <cell r="F3816">
            <v>45710.290393518517</v>
          </cell>
          <cell r="G3816">
            <v>45740.290393518517</v>
          </cell>
          <cell r="H3816">
            <v>1</v>
          </cell>
          <cell r="O3816">
            <v>93500</v>
          </cell>
        </row>
        <row r="3817">
          <cell r="A3817">
            <v>45733</v>
          </cell>
          <cell r="C3817" t="str">
            <v>TAKAMI SA</v>
          </cell>
          <cell r="F3817">
            <v>45710.317604166667</v>
          </cell>
          <cell r="G3817">
            <v>45740.317604166667</v>
          </cell>
          <cell r="H3817">
            <v>1</v>
          </cell>
          <cell r="O3817">
            <v>120640</v>
          </cell>
        </row>
        <row r="3818">
          <cell r="A3818">
            <v>45733</v>
          </cell>
          <cell r="C3818" t="str">
            <v>TAKAMI SA</v>
          </cell>
          <cell r="F3818">
            <v>45710.318414351852</v>
          </cell>
          <cell r="G3818">
            <v>45740.318414351852</v>
          </cell>
          <cell r="H3818">
            <v>1</v>
          </cell>
          <cell r="O3818">
            <v>6108226.8131999997</v>
          </cell>
        </row>
        <row r="3819">
          <cell r="A3819">
            <v>45733</v>
          </cell>
          <cell r="C3819" t="str">
            <v>TAKAMI SA</v>
          </cell>
          <cell r="F3819">
            <v>45710.325787037036</v>
          </cell>
          <cell r="G3819">
            <v>45740.325787037036</v>
          </cell>
          <cell r="H3819">
            <v>1</v>
          </cell>
          <cell r="O3819">
            <v>372300</v>
          </cell>
        </row>
        <row r="3820">
          <cell r="A3820">
            <v>45733</v>
          </cell>
          <cell r="C3820" t="str">
            <v>TAKAMI SA</v>
          </cell>
          <cell r="F3820">
            <v>45710.330578703702</v>
          </cell>
          <cell r="G3820">
            <v>45740.330578703702</v>
          </cell>
          <cell r="H3820">
            <v>1</v>
          </cell>
          <cell r="O3820">
            <v>98940</v>
          </cell>
        </row>
        <row r="3821">
          <cell r="A3821">
            <v>45733</v>
          </cell>
          <cell r="C3821" t="str">
            <v>TAKAMI SA</v>
          </cell>
          <cell r="F3821">
            <v>45710.333981481483</v>
          </cell>
          <cell r="G3821">
            <v>45740.333981481483</v>
          </cell>
          <cell r="H3821">
            <v>1</v>
          </cell>
          <cell r="O3821">
            <v>315810</v>
          </cell>
        </row>
        <row r="3822">
          <cell r="A3822">
            <v>45733</v>
          </cell>
          <cell r="C3822" t="str">
            <v>TAKAMI SA</v>
          </cell>
          <cell r="F3822">
            <v>45712.275972222225</v>
          </cell>
          <cell r="G3822">
            <v>45742.275972222225</v>
          </cell>
          <cell r="H3822">
            <v>-1</v>
          </cell>
          <cell r="O3822">
            <v>114400</v>
          </cell>
        </row>
        <row r="3823">
          <cell r="A3823">
            <v>45733</v>
          </cell>
          <cell r="C3823" t="str">
            <v>TAKAMI SA</v>
          </cell>
          <cell r="F3823">
            <v>45712.277141203704</v>
          </cell>
          <cell r="G3823">
            <v>45742.277141203704</v>
          </cell>
          <cell r="H3823">
            <v>-1</v>
          </cell>
          <cell r="O3823">
            <v>259440</v>
          </cell>
        </row>
        <row r="3824">
          <cell r="A3824">
            <v>45733</v>
          </cell>
          <cell r="C3824" t="str">
            <v>TAKAMI SA</v>
          </cell>
          <cell r="F3824">
            <v>45712.28769675926</v>
          </cell>
          <cell r="G3824">
            <v>45742.28769675926</v>
          </cell>
          <cell r="H3824">
            <v>-1</v>
          </cell>
          <cell r="O3824">
            <v>84050</v>
          </cell>
        </row>
        <row r="3825">
          <cell r="A3825">
            <v>45733</v>
          </cell>
          <cell r="C3825" t="str">
            <v>TAKAMI SA</v>
          </cell>
          <cell r="F3825">
            <v>45712.288703703707</v>
          </cell>
          <cell r="G3825">
            <v>45742.288703703707</v>
          </cell>
          <cell r="H3825">
            <v>-1</v>
          </cell>
          <cell r="O3825">
            <v>166050</v>
          </cell>
        </row>
        <row r="3826">
          <cell r="A3826">
            <v>45733</v>
          </cell>
          <cell r="C3826" t="str">
            <v>TAKAMI SA</v>
          </cell>
          <cell r="F3826">
            <v>45712.316064814811</v>
          </cell>
          <cell r="G3826">
            <v>45742.316064814811</v>
          </cell>
          <cell r="H3826">
            <v>-1</v>
          </cell>
          <cell r="O3826">
            <v>5830999.3064000001</v>
          </cell>
        </row>
        <row r="3827">
          <cell r="A3827">
            <v>45733</v>
          </cell>
          <cell r="C3827" t="str">
            <v>TAKAMI SA</v>
          </cell>
          <cell r="F3827">
            <v>45712.347303240742</v>
          </cell>
          <cell r="G3827">
            <v>45742.347303240742</v>
          </cell>
          <cell r="H3827">
            <v>-1</v>
          </cell>
          <cell r="O3827">
            <v>659920</v>
          </cell>
        </row>
        <row r="3828">
          <cell r="A3828">
            <v>45733</v>
          </cell>
          <cell r="C3828" t="str">
            <v>FRUTIVER 1A S.A.S</v>
          </cell>
          <cell r="F3828">
            <v>45726.402870370373</v>
          </cell>
          <cell r="G3828">
            <v>45746.402870370373</v>
          </cell>
          <cell r="H3828">
            <v>-9</v>
          </cell>
          <cell r="O3828">
            <v>1798622.746</v>
          </cell>
        </row>
        <row r="3829">
          <cell r="A3829">
            <v>45733</v>
          </cell>
          <cell r="C3829" t="str">
            <v>INVERSIONES EL CARNAL SAS</v>
          </cell>
          <cell r="F3829">
            <v>45726.412974537037</v>
          </cell>
          <cell r="G3829">
            <v>45734.412974537037</v>
          </cell>
          <cell r="H3829">
            <v>3</v>
          </cell>
          <cell r="O3829">
            <v>9415179.1151999999</v>
          </cell>
        </row>
        <row r="3830">
          <cell r="A3830">
            <v>45733</v>
          </cell>
          <cell r="C3830" t="str">
            <v>INVERSIONES EL CARNAL SAS</v>
          </cell>
          <cell r="F3830">
            <v>45727.306666666664</v>
          </cell>
          <cell r="G3830">
            <v>45735.306666666664</v>
          </cell>
          <cell r="H3830">
            <v>2</v>
          </cell>
          <cell r="O3830">
            <v>13099940.784</v>
          </cell>
        </row>
        <row r="3831">
          <cell r="A3831">
            <v>45733</v>
          </cell>
          <cell r="C3831" t="str">
            <v>INVERSIONES EL CARNAL SAS</v>
          </cell>
          <cell r="F3831">
            <v>45728.329618055555</v>
          </cell>
          <cell r="G3831">
            <v>45736.329618055555</v>
          </cell>
          <cell r="H3831">
            <v>1</v>
          </cell>
          <cell r="O3831">
            <v>14028122.1384</v>
          </cell>
        </row>
        <row r="3832">
          <cell r="A3832">
            <v>45733</v>
          </cell>
          <cell r="C3832" t="str">
            <v>INVERSIONES EL CARNAL SAS</v>
          </cell>
          <cell r="F3832">
            <v>45729.339942129627</v>
          </cell>
          <cell r="G3832">
            <v>45737.339942129627</v>
          </cell>
          <cell r="H3832">
            <v>0</v>
          </cell>
          <cell r="O3832">
            <v>13216097.894400001</v>
          </cell>
        </row>
        <row r="3833">
          <cell r="A3833">
            <v>45733</v>
          </cell>
          <cell r="C3833" t="str">
            <v>INVERSIONES EL CARNAL SAS</v>
          </cell>
          <cell r="F3833">
            <v>45730.327210648145</v>
          </cell>
          <cell r="G3833">
            <v>45738.327210648145</v>
          </cell>
          <cell r="H3833">
            <v>-1</v>
          </cell>
          <cell r="O3833">
            <v>13044013.2864</v>
          </cell>
        </row>
        <row r="3834">
          <cell r="A3834">
            <v>45733</v>
          </cell>
          <cell r="C3834" t="str">
            <v>POLA Y TEJO SAS</v>
          </cell>
          <cell r="F3834">
            <v>45733.380312499998</v>
          </cell>
          <cell r="G3834">
            <v>45748.380312499998</v>
          </cell>
          <cell r="H3834">
            <v>-11</v>
          </cell>
          <cell r="O3834">
            <v>694400</v>
          </cell>
        </row>
        <row r="3835">
          <cell r="A3835">
            <v>45733</v>
          </cell>
          <cell r="C3835" t="str">
            <v>SIPOTE BURRITO S.A</v>
          </cell>
          <cell r="F3835">
            <v>45716.310335648152</v>
          </cell>
          <cell r="G3835">
            <v>45746.310335648152</v>
          </cell>
          <cell r="H3835">
            <v>-9</v>
          </cell>
          <cell r="O3835">
            <v>13078313.69238</v>
          </cell>
        </row>
        <row r="3836">
          <cell r="A3836">
            <v>45733</v>
          </cell>
          <cell r="C3836" t="str">
            <v>TAKAMI SA</v>
          </cell>
          <cell r="F3836">
            <v>45717.322418981479</v>
          </cell>
          <cell r="G3836">
            <v>45747.322418981479</v>
          </cell>
          <cell r="H3836">
            <v>-6</v>
          </cell>
          <cell r="O3836">
            <v>63550</v>
          </cell>
        </row>
        <row r="3837">
          <cell r="A3837">
            <v>45733</v>
          </cell>
          <cell r="C3837" t="str">
            <v>GRUPO ARTAK S.A.S</v>
          </cell>
          <cell r="F3837">
            <v>45714.305208333331</v>
          </cell>
          <cell r="G3837">
            <v>45744.305208333331</v>
          </cell>
          <cell r="H3837">
            <v>-3</v>
          </cell>
          <cell r="O3837">
            <v>1451910</v>
          </cell>
        </row>
        <row r="3838">
          <cell r="A3838">
            <v>45733</v>
          </cell>
          <cell r="C3838" t="str">
            <v>GRUPO ARTAK S.A.S</v>
          </cell>
          <cell r="F3838">
            <v>45714.310162037036</v>
          </cell>
          <cell r="G3838">
            <v>45744.310162037036</v>
          </cell>
          <cell r="H3838">
            <v>-3</v>
          </cell>
          <cell r="O3838">
            <v>1298600</v>
          </cell>
        </row>
        <row r="3839">
          <cell r="A3839">
            <v>45733</v>
          </cell>
          <cell r="C3839" t="str">
            <v>GRUPO ARTAK S.A.S</v>
          </cell>
          <cell r="F3839">
            <v>45715.305601851855</v>
          </cell>
          <cell r="G3839">
            <v>45745.305601851855</v>
          </cell>
          <cell r="H3839">
            <v>-4</v>
          </cell>
          <cell r="O3839">
            <v>578160</v>
          </cell>
        </row>
        <row r="3840">
          <cell r="A3840">
            <v>45733</v>
          </cell>
          <cell r="C3840" t="str">
            <v>GRUPO ARTAK S.A.S</v>
          </cell>
          <cell r="F3840">
            <v>45715.307604166665</v>
          </cell>
          <cell r="G3840">
            <v>45745.307604166665</v>
          </cell>
          <cell r="H3840">
            <v>-4</v>
          </cell>
          <cell r="O3840">
            <v>87360</v>
          </cell>
        </row>
        <row r="3841">
          <cell r="A3841">
            <v>45733</v>
          </cell>
          <cell r="C3841" t="str">
            <v>GRUPO ARTAK S.A.S</v>
          </cell>
          <cell r="F3841">
            <v>45715.356041666666</v>
          </cell>
          <cell r="G3841">
            <v>45745.356041666666</v>
          </cell>
          <cell r="H3841">
            <v>-4</v>
          </cell>
          <cell r="O3841">
            <v>63550</v>
          </cell>
        </row>
        <row r="3842">
          <cell r="A3842">
            <v>45733</v>
          </cell>
          <cell r="C3842" t="str">
            <v>GRUPO ARTAK S.A.S</v>
          </cell>
          <cell r="F3842">
            <v>45716.271886574075</v>
          </cell>
          <cell r="G3842">
            <v>45746.271886574075</v>
          </cell>
          <cell r="H3842">
            <v>-5</v>
          </cell>
          <cell r="O3842">
            <v>910530</v>
          </cell>
        </row>
        <row r="3843">
          <cell r="A3843">
            <v>45733</v>
          </cell>
          <cell r="C3843" t="str">
            <v>GRUPO ARTAK S.A.S</v>
          </cell>
          <cell r="F3843">
            <v>45716.323171296295</v>
          </cell>
          <cell r="G3843">
            <v>45746.323171296295</v>
          </cell>
          <cell r="H3843">
            <v>-5</v>
          </cell>
          <cell r="O3843">
            <v>573800</v>
          </cell>
        </row>
        <row r="3844">
          <cell r="A3844">
            <v>45733</v>
          </cell>
          <cell r="C3844" t="str">
            <v>GRUPO ARTAK S.A.S</v>
          </cell>
          <cell r="F3844">
            <v>45716.400520833333</v>
          </cell>
          <cell r="G3844">
            <v>45746.400520833333</v>
          </cell>
          <cell r="H3844">
            <v>-5</v>
          </cell>
          <cell r="O3844">
            <v>2833840</v>
          </cell>
        </row>
        <row r="3845">
          <cell r="A3845">
            <v>45733</v>
          </cell>
          <cell r="C3845" t="str">
            <v>GRUPO ARTAK S.A.S</v>
          </cell>
          <cell r="F3845">
            <v>45717.485023148147</v>
          </cell>
          <cell r="G3845">
            <v>45747.485023148147</v>
          </cell>
          <cell r="H3845">
            <v>-6</v>
          </cell>
          <cell r="O3845">
            <v>23360</v>
          </cell>
        </row>
        <row r="3846">
          <cell r="A3846">
            <v>45733</v>
          </cell>
          <cell r="C3846" t="str">
            <v>MESABAR SAS</v>
          </cell>
          <cell r="F3846">
            <v>45722.449317129627</v>
          </cell>
          <cell r="G3846">
            <v>45730.449317129627</v>
          </cell>
          <cell r="H3846">
            <v>7</v>
          </cell>
          <cell r="O3846">
            <v>1304300</v>
          </cell>
        </row>
        <row r="3847">
          <cell r="A3847">
            <v>45733</v>
          </cell>
          <cell r="C3847" t="str">
            <v>HILDEBRANDO  CARREÑO</v>
          </cell>
          <cell r="F3847">
            <v>45733.393680555557</v>
          </cell>
          <cell r="G3847">
            <v>45734.393680555557</v>
          </cell>
          <cell r="H3847">
            <v>3</v>
          </cell>
          <cell r="O3847">
            <v>566250</v>
          </cell>
        </row>
        <row r="3848">
          <cell r="A3848">
            <v>45733</v>
          </cell>
          <cell r="C3848" t="str">
            <v>MESABAR SAS</v>
          </cell>
          <cell r="F3848">
            <v>45724.381562499999</v>
          </cell>
          <cell r="G3848">
            <v>45732.381562499999</v>
          </cell>
          <cell r="H3848">
            <v>5</v>
          </cell>
          <cell r="O3848">
            <v>1035000</v>
          </cell>
        </row>
        <row r="3849">
          <cell r="A3849">
            <v>45733</v>
          </cell>
          <cell r="C3849" t="str">
            <v>INVERSIONES Y SOLUCIONES DE TRADICION SAS</v>
          </cell>
          <cell r="F3849">
            <v>45700.331585648149</v>
          </cell>
          <cell r="G3849">
            <v>45715.331585648149</v>
          </cell>
          <cell r="H3849">
            <v>22</v>
          </cell>
          <cell r="O3849">
            <v>614335</v>
          </cell>
        </row>
        <row r="3850">
          <cell r="A3850">
            <v>45733</v>
          </cell>
          <cell r="C3850" t="str">
            <v>INVERSIONES Y SOLUCIONES DE TRADICION SAS</v>
          </cell>
          <cell r="F3850">
            <v>45701.323553240742</v>
          </cell>
          <cell r="G3850">
            <v>45716.323553240742</v>
          </cell>
          <cell r="H3850">
            <v>21</v>
          </cell>
          <cell r="O3850">
            <v>3827100</v>
          </cell>
        </row>
        <row r="3851">
          <cell r="A3851">
            <v>45733</v>
          </cell>
          <cell r="C3851" t="str">
            <v>INVERSIONES Y SOLUCIONES DE TRADICION SAS</v>
          </cell>
          <cell r="F3851">
            <v>45702.30568287037</v>
          </cell>
          <cell r="G3851">
            <v>45717.30568287037</v>
          </cell>
          <cell r="H3851">
            <v>20</v>
          </cell>
          <cell r="O3851">
            <v>3512450</v>
          </cell>
        </row>
        <row r="3852">
          <cell r="A3852">
            <v>45733</v>
          </cell>
          <cell r="C3852" t="str">
            <v>INVERSIONES Y SOLUCIONES DE TRADICION SAS</v>
          </cell>
          <cell r="F3852">
            <v>45703.355949074074</v>
          </cell>
          <cell r="G3852">
            <v>45718.355949074074</v>
          </cell>
          <cell r="H3852">
            <v>19</v>
          </cell>
          <cell r="O3852">
            <v>2084700</v>
          </cell>
        </row>
        <row r="3853">
          <cell r="A3853">
            <v>45733</v>
          </cell>
          <cell r="C3853" t="str">
            <v>INVERSIONES Y SOLUCIONES DE TRADICION SAS</v>
          </cell>
          <cell r="F3853">
            <v>45706.279004629629</v>
          </cell>
          <cell r="G3853">
            <v>45721.279004629629</v>
          </cell>
          <cell r="H3853">
            <v>16</v>
          </cell>
          <cell r="O3853">
            <v>2324400</v>
          </cell>
        </row>
        <row r="3854">
          <cell r="A3854">
            <v>45733</v>
          </cell>
          <cell r="C3854" t="str">
            <v>INVERSIONES Y SOLUCIONES DE TRADICION SAS</v>
          </cell>
          <cell r="F3854">
            <v>45710.296481481484</v>
          </cell>
          <cell r="G3854">
            <v>45725.296481481484</v>
          </cell>
          <cell r="H3854">
            <v>12</v>
          </cell>
          <cell r="O3854">
            <v>1969200</v>
          </cell>
        </row>
        <row r="3855">
          <cell r="A3855">
            <v>45733</v>
          </cell>
          <cell r="C3855" t="str">
            <v>INVERSIONES Y SOLUCIONES DE TRADICION SAS</v>
          </cell>
          <cell r="F3855">
            <v>45710.300740740742</v>
          </cell>
          <cell r="G3855">
            <v>45725.300740740742</v>
          </cell>
          <cell r="H3855">
            <v>12</v>
          </cell>
          <cell r="O3855">
            <v>2667815</v>
          </cell>
        </row>
        <row r="3856">
          <cell r="A3856">
            <v>45733</v>
          </cell>
          <cell r="C3856" t="str">
            <v>DOROTEA PARRILLA BAR SAS</v>
          </cell>
          <cell r="F3856">
            <v>45733.290601851855</v>
          </cell>
          <cell r="G3856">
            <v>45737.287407407406</v>
          </cell>
          <cell r="H3856">
            <v>7</v>
          </cell>
          <cell r="O3856">
            <v>2093000</v>
          </cell>
        </row>
        <row r="3857">
          <cell r="A3857">
            <v>45733</v>
          </cell>
          <cell r="C3857" t="str">
            <v>ALIMENTOS BRIKO SAS</v>
          </cell>
          <cell r="F3857">
            <v>45733.336458333331</v>
          </cell>
          <cell r="G3857">
            <v>45734.336041666669</v>
          </cell>
          <cell r="H3857">
            <v>10</v>
          </cell>
          <cell r="O3857">
            <v>649500</v>
          </cell>
        </row>
        <row r="3858">
          <cell r="A3858">
            <v>45733</v>
          </cell>
          <cell r="C3858" t="str">
            <v>PAULA JINNET ARDILA GOMEZ</v>
          </cell>
          <cell r="F3858">
            <v>45733.295069444444</v>
          </cell>
          <cell r="G3858">
            <v>45734.294039351851</v>
          </cell>
          <cell r="H3858">
            <v>9</v>
          </cell>
          <cell r="O3858">
            <v>595014</v>
          </cell>
        </row>
        <row r="3859">
          <cell r="A3859">
            <v>45733</v>
          </cell>
          <cell r="C3859" t="str">
            <v>INVERSIONES TRES MILAGROS SAS</v>
          </cell>
          <cell r="F3859">
            <v>45721.396041666667</v>
          </cell>
          <cell r="G3859">
            <v>45722.396041666667</v>
          </cell>
          <cell r="H3859">
            <v>21</v>
          </cell>
          <cell r="O3859">
            <v>407999.99</v>
          </cell>
        </row>
        <row r="3860">
          <cell r="A3860">
            <v>45733</v>
          </cell>
          <cell r="C3860" t="str">
            <v>VENTAS MOSTRADOR</v>
          </cell>
          <cell r="F3860">
            <v>45733</v>
          </cell>
          <cell r="G3860">
            <v>45733</v>
          </cell>
          <cell r="H3860">
            <v>0</v>
          </cell>
          <cell r="O3860">
            <v>610800</v>
          </cell>
        </row>
        <row r="3861">
          <cell r="A3861">
            <v>45733</v>
          </cell>
          <cell r="C3861" t="str">
            <v>DEKARLA SAS</v>
          </cell>
          <cell r="F3861">
            <v>45733.396631944444</v>
          </cell>
          <cell r="G3861">
            <v>45734.396631944444</v>
          </cell>
          <cell r="H3861">
            <v>3</v>
          </cell>
          <cell r="O3861">
            <v>377500</v>
          </cell>
        </row>
        <row r="3862">
          <cell r="A3862">
            <v>45733</v>
          </cell>
          <cell r="C3862" t="str">
            <v>GUSTAVO  ALARCON MEJIA</v>
          </cell>
          <cell r="F3862">
            <v>45733.326724537037</v>
          </cell>
          <cell r="G3862">
            <v>45734.32571759259</v>
          </cell>
          <cell r="H3862">
            <v>3</v>
          </cell>
          <cell r="O3862">
            <v>370400</v>
          </cell>
        </row>
        <row r="3863">
          <cell r="A3863">
            <v>45733</v>
          </cell>
          <cell r="C3863" t="str">
            <v>JUAN MANUEL PALLARES ARRIETA</v>
          </cell>
          <cell r="F3863">
            <v>45731.332627314812</v>
          </cell>
          <cell r="G3863">
            <v>45732.332627314812</v>
          </cell>
          <cell r="H3863">
            <v>5</v>
          </cell>
          <cell r="O3863">
            <v>203049.99</v>
          </cell>
        </row>
        <row r="3864">
          <cell r="A3864">
            <v>45733</v>
          </cell>
          <cell r="C3864" t="str">
            <v>IVE INVESTING SAS</v>
          </cell>
          <cell r="F3864">
            <v>45729.331990740742</v>
          </cell>
          <cell r="G3864">
            <v>45730.331076388888</v>
          </cell>
          <cell r="H3864">
            <v>7</v>
          </cell>
          <cell r="O3864">
            <v>318750</v>
          </cell>
        </row>
        <row r="3865">
          <cell r="A3865">
            <v>45733</v>
          </cell>
          <cell r="C3865" t="str">
            <v>CAROLA CACEROLA SAS</v>
          </cell>
          <cell r="F3865">
            <v>45731.492037037038</v>
          </cell>
          <cell r="G3865">
            <v>45732.492037037038</v>
          </cell>
          <cell r="H3865">
            <v>5</v>
          </cell>
          <cell r="O3865">
            <v>196730</v>
          </cell>
        </row>
        <row r="3866">
          <cell r="A3866">
            <v>45733</v>
          </cell>
          <cell r="C3866" t="str">
            <v>A MANO SAS</v>
          </cell>
          <cell r="F3866">
            <v>45721.307789351849</v>
          </cell>
          <cell r="G3866">
            <v>45729.307789351849</v>
          </cell>
          <cell r="H3866">
            <v>8</v>
          </cell>
          <cell r="O3866">
            <v>276000</v>
          </cell>
        </row>
        <row r="3867">
          <cell r="A3867">
            <v>45733</v>
          </cell>
          <cell r="C3867" t="str">
            <v>A MANO SAS</v>
          </cell>
          <cell r="F3867">
            <v>45728.344606481478</v>
          </cell>
          <cell r="G3867">
            <v>45736.344606481478</v>
          </cell>
          <cell r="H3867">
            <v>1</v>
          </cell>
          <cell r="O3867">
            <v>299000</v>
          </cell>
        </row>
        <row r="3868">
          <cell r="A3868">
            <v>45733</v>
          </cell>
          <cell r="C3868" t="str">
            <v>VENTAS MOSTRADOR</v>
          </cell>
          <cell r="F3868">
            <v>45731</v>
          </cell>
          <cell r="G3868">
            <v>45731</v>
          </cell>
          <cell r="H3868">
            <v>2</v>
          </cell>
          <cell r="O3868">
            <v>450000</v>
          </cell>
        </row>
        <row r="3869">
          <cell r="A3869">
            <v>45733</v>
          </cell>
          <cell r="C3869" t="str">
            <v>PPC SAS</v>
          </cell>
          <cell r="F3869">
            <v>45719.313842592594</v>
          </cell>
          <cell r="G3869">
            <v>45734.313842592594</v>
          </cell>
          <cell r="H3869">
            <v>3</v>
          </cell>
          <cell r="O3869">
            <v>705600</v>
          </cell>
        </row>
        <row r="3870">
          <cell r="A3870">
            <v>45733</v>
          </cell>
          <cell r="C3870" t="str">
            <v>PPC SAS</v>
          </cell>
          <cell r="F3870">
            <v>45721.37908564815</v>
          </cell>
          <cell r="G3870">
            <v>45736.37908564815</v>
          </cell>
          <cell r="H3870">
            <v>1</v>
          </cell>
          <cell r="O3870">
            <v>1303000</v>
          </cell>
        </row>
        <row r="3871">
          <cell r="A3871">
            <v>45733</v>
          </cell>
          <cell r="C3871" t="str">
            <v>PPC SAS</v>
          </cell>
          <cell r="F3871">
            <v>45721.380474537036</v>
          </cell>
          <cell r="G3871">
            <v>45736.380474537036</v>
          </cell>
          <cell r="H3871">
            <v>1</v>
          </cell>
          <cell r="O3871">
            <v>1024800</v>
          </cell>
        </row>
        <row r="3872">
          <cell r="A3872">
            <v>45733</v>
          </cell>
          <cell r="C3872" t="str">
            <v>PPC SAS</v>
          </cell>
          <cell r="F3872">
            <v>45721.538877314815</v>
          </cell>
          <cell r="G3872">
            <v>45736.538877314815</v>
          </cell>
          <cell r="H3872">
            <v>1</v>
          </cell>
          <cell r="O3872">
            <v>99000</v>
          </cell>
        </row>
        <row r="3873">
          <cell r="A3873">
            <v>45733</v>
          </cell>
          <cell r="C3873" t="str">
            <v>VENTAS MOSTRADOR</v>
          </cell>
          <cell r="F3873">
            <v>45731</v>
          </cell>
          <cell r="G3873">
            <v>45731</v>
          </cell>
          <cell r="H3873">
            <v>2</v>
          </cell>
          <cell r="O3873">
            <v>255000</v>
          </cell>
        </row>
        <row r="3874">
          <cell r="A3874">
            <v>45734</v>
          </cell>
          <cell r="C3874" t="str">
            <v>KITCHEN CONSULTING SAS</v>
          </cell>
          <cell r="F3874">
            <v>45700.348009259258</v>
          </cell>
          <cell r="G3874">
            <v>45715.348009259258</v>
          </cell>
          <cell r="H3874">
            <v>18</v>
          </cell>
          <cell r="O3874">
            <v>804350</v>
          </cell>
        </row>
        <row r="3875">
          <cell r="A3875">
            <v>45734</v>
          </cell>
          <cell r="C3875" t="str">
            <v>FF SMOKE HOUSE SAS</v>
          </cell>
          <cell r="F3875">
            <v>45645.378194444442</v>
          </cell>
          <cell r="G3875">
            <v>45675.378194444442</v>
          </cell>
          <cell r="H3875">
            <v>62</v>
          </cell>
          <cell r="O3875">
            <v>274259.84399999998</v>
          </cell>
        </row>
        <row r="3876">
          <cell r="A3876">
            <v>45734</v>
          </cell>
          <cell r="C3876" t="str">
            <v>FF SMOKE HOUSE SAS</v>
          </cell>
          <cell r="F3876">
            <v>45652.363495370373</v>
          </cell>
          <cell r="G3876">
            <v>45682.363495370373</v>
          </cell>
          <cell r="H3876">
            <v>55</v>
          </cell>
          <cell r="O3876">
            <v>288600.228</v>
          </cell>
        </row>
        <row r="3877">
          <cell r="A3877">
            <v>45734</v>
          </cell>
          <cell r="C3877" t="str">
            <v>MINI MAL LTDA</v>
          </cell>
          <cell r="F3877">
            <v>45734.329085648147</v>
          </cell>
          <cell r="G3877">
            <v>45735.321631944447</v>
          </cell>
          <cell r="H3877">
            <v>2</v>
          </cell>
          <cell r="O3877">
            <v>448000</v>
          </cell>
        </row>
        <row r="3878">
          <cell r="A3878">
            <v>45734</v>
          </cell>
          <cell r="C3878" t="str">
            <v>VENTAS MOSTRADOR</v>
          </cell>
          <cell r="F3878">
            <v>45734</v>
          </cell>
          <cell r="G3878">
            <v>45734</v>
          </cell>
          <cell r="H3878">
            <v>0</v>
          </cell>
          <cell r="O3878">
            <v>1235649</v>
          </cell>
        </row>
        <row r="3879">
          <cell r="A3879">
            <v>45734</v>
          </cell>
          <cell r="C3879" t="str">
            <v>VENTAS MOSTRADOR</v>
          </cell>
          <cell r="F3879">
            <v>45734</v>
          </cell>
          <cell r="G3879">
            <v>45734</v>
          </cell>
          <cell r="H3879">
            <v>0</v>
          </cell>
          <cell r="O3879">
            <v>491859</v>
          </cell>
        </row>
        <row r="3880">
          <cell r="A3880">
            <v>45734</v>
          </cell>
          <cell r="C3880" t="str">
            <v>VENTAS MOSTRADOR</v>
          </cell>
          <cell r="F3880">
            <v>45734</v>
          </cell>
          <cell r="G3880">
            <v>45734</v>
          </cell>
          <cell r="H3880">
            <v>0</v>
          </cell>
          <cell r="O3880">
            <v>8330</v>
          </cell>
        </row>
        <row r="3881">
          <cell r="A3881">
            <v>45734</v>
          </cell>
          <cell r="C3881" t="str">
            <v>VENTAS MOSTRADOR</v>
          </cell>
          <cell r="F3881">
            <v>45734</v>
          </cell>
          <cell r="G3881">
            <v>45734</v>
          </cell>
          <cell r="H3881">
            <v>0</v>
          </cell>
          <cell r="O3881">
            <v>9000</v>
          </cell>
        </row>
        <row r="3882">
          <cell r="A3882">
            <v>45734</v>
          </cell>
          <cell r="C3882" t="str">
            <v>VENTAS MOSTRADOR</v>
          </cell>
          <cell r="F3882">
            <v>45734</v>
          </cell>
          <cell r="G3882">
            <v>45734</v>
          </cell>
          <cell r="H3882">
            <v>0</v>
          </cell>
          <cell r="O3882">
            <v>11400</v>
          </cell>
        </row>
        <row r="3883">
          <cell r="A3883">
            <v>45734</v>
          </cell>
          <cell r="C3883" t="str">
            <v>VENTAS MOSTRADOR</v>
          </cell>
          <cell r="F3883">
            <v>45734</v>
          </cell>
          <cell r="G3883">
            <v>45734</v>
          </cell>
          <cell r="H3883">
            <v>0</v>
          </cell>
          <cell r="O3883">
            <v>17810</v>
          </cell>
        </row>
        <row r="3884">
          <cell r="A3884">
            <v>45734</v>
          </cell>
          <cell r="C3884" t="str">
            <v>VENTAS MOSTRADOR</v>
          </cell>
          <cell r="F3884">
            <v>45734</v>
          </cell>
          <cell r="G3884">
            <v>45734</v>
          </cell>
          <cell r="H3884">
            <v>0</v>
          </cell>
          <cell r="O3884">
            <v>18000</v>
          </cell>
        </row>
        <row r="3885">
          <cell r="A3885">
            <v>45734</v>
          </cell>
          <cell r="C3885" t="str">
            <v>VENTAS MOSTRADOR</v>
          </cell>
          <cell r="F3885">
            <v>45734</v>
          </cell>
          <cell r="G3885">
            <v>45734</v>
          </cell>
          <cell r="H3885">
            <v>0</v>
          </cell>
          <cell r="O3885">
            <v>20850</v>
          </cell>
        </row>
        <row r="3886">
          <cell r="A3886">
            <v>45734</v>
          </cell>
          <cell r="C3886" t="str">
            <v>VENTAS MOSTRADOR</v>
          </cell>
          <cell r="F3886">
            <v>45734</v>
          </cell>
          <cell r="G3886">
            <v>45734</v>
          </cell>
          <cell r="H3886">
            <v>0</v>
          </cell>
          <cell r="O3886">
            <v>23010</v>
          </cell>
        </row>
        <row r="3887">
          <cell r="A3887">
            <v>45734</v>
          </cell>
          <cell r="C3887" t="str">
            <v>VENTAS MOSTRADOR</v>
          </cell>
          <cell r="F3887">
            <v>45734</v>
          </cell>
          <cell r="G3887">
            <v>45734</v>
          </cell>
          <cell r="H3887">
            <v>0</v>
          </cell>
          <cell r="O3887">
            <v>50665</v>
          </cell>
        </row>
        <row r="3888">
          <cell r="A3888">
            <v>45734</v>
          </cell>
          <cell r="C3888" t="str">
            <v>VENTAS MOSTRADOR</v>
          </cell>
          <cell r="F3888">
            <v>45734</v>
          </cell>
          <cell r="G3888">
            <v>45734</v>
          </cell>
          <cell r="H3888">
            <v>0</v>
          </cell>
          <cell r="O3888">
            <v>55868</v>
          </cell>
        </row>
        <row r="3889">
          <cell r="A3889">
            <v>45734</v>
          </cell>
          <cell r="C3889" t="str">
            <v>VENTAS MOSTRADOR</v>
          </cell>
          <cell r="F3889">
            <v>45734</v>
          </cell>
          <cell r="G3889">
            <v>45734</v>
          </cell>
          <cell r="H3889">
            <v>0</v>
          </cell>
          <cell r="O3889">
            <v>76375</v>
          </cell>
        </row>
        <row r="3890">
          <cell r="A3890">
            <v>45734</v>
          </cell>
          <cell r="C3890" t="str">
            <v>VENTAS MOSTRADOR</v>
          </cell>
          <cell r="F3890">
            <v>45734</v>
          </cell>
          <cell r="G3890">
            <v>45734</v>
          </cell>
          <cell r="H3890">
            <v>0</v>
          </cell>
          <cell r="O3890">
            <v>84820</v>
          </cell>
        </row>
        <row r="3891">
          <cell r="A3891">
            <v>45734</v>
          </cell>
          <cell r="C3891" t="str">
            <v>VENTAS MOSTRADOR</v>
          </cell>
          <cell r="F3891">
            <v>45734</v>
          </cell>
          <cell r="G3891">
            <v>45734</v>
          </cell>
          <cell r="H3891">
            <v>0</v>
          </cell>
          <cell r="O3891">
            <v>297850</v>
          </cell>
        </row>
        <row r="3892">
          <cell r="A3892">
            <v>45734</v>
          </cell>
          <cell r="C3892" t="str">
            <v>COMERCIALIZADORA PINER S.A.S</v>
          </cell>
          <cell r="F3892">
            <v>45734.285196759258</v>
          </cell>
          <cell r="G3892">
            <v>45735.285196759258</v>
          </cell>
          <cell r="H3892">
            <v>2</v>
          </cell>
          <cell r="O3892">
            <v>7451250</v>
          </cell>
        </row>
        <row r="3893">
          <cell r="A3893">
            <v>45734</v>
          </cell>
          <cell r="C3893" t="str">
            <v>LAO KAO SA</v>
          </cell>
          <cell r="F3893">
            <v>45716.329571759263</v>
          </cell>
          <cell r="G3893">
            <v>45731.329571759263</v>
          </cell>
          <cell r="H3893">
            <v>6</v>
          </cell>
          <cell r="O3893">
            <v>1621260.08</v>
          </cell>
        </row>
        <row r="3894">
          <cell r="A3894">
            <v>45734</v>
          </cell>
          <cell r="C3894" t="str">
            <v>LAO KAO SA</v>
          </cell>
          <cell r="F3894">
            <v>45720.335879629631</v>
          </cell>
          <cell r="G3894">
            <v>45735.335879629631</v>
          </cell>
          <cell r="H3894">
            <v>2</v>
          </cell>
          <cell r="O3894">
            <v>1562305.1680000001</v>
          </cell>
        </row>
        <row r="3895">
          <cell r="A3895">
            <v>45734</v>
          </cell>
          <cell r="C3895" t="str">
            <v>LAO KAO SA</v>
          </cell>
          <cell r="F3895">
            <v>45723.329502314817</v>
          </cell>
          <cell r="G3895">
            <v>45738.329502314817</v>
          </cell>
          <cell r="H3895">
            <v>-1</v>
          </cell>
          <cell r="O3895">
            <v>1565989.85</v>
          </cell>
        </row>
        <row r="3896">
          <cell r="A3896">
            <v>45734</v>
          </cell>
          <cell r="C3896" t="str">
            <v>DEKARLA SAS</v>
          </cell>
          <cell r="F3896">
            <v>45734.306273148148</v>
          </cell>
          <cell r="G3896">
            <v>45735.306273148148</v>
          </cell>
          <cell r="H3896">
            <v>8</v>
          </cell>
          <cell r="O3896">
            <v>500000</v>
          </cell>
        </row>
        <row r="3897">
          <cell r="A3897">
            <v>45734</v>
          </cell>
          <cell r="C3897" t="str">
            <v>CARNES Y HUEVOS K SAS</v>
          </cell>
          <cell r="F3897">
            <v>45734.310416666667</v>
          </cell>
          <cell r="G3897">
            <v>45735.310416666667</v>
          </cell>
          <cell r="H3897">
            <v>8</v>
          </cell>
          <cell r="O3897">
            <v>210000.06</v>
          </cell>
        </row>
        <row r="3898">
          <cell r="A3898">
            <v>45734</v>
          </cell>
          <cell r="C3898" t="str">
            <v>ALEJANDRO  DURAN</v>
          </cell>
          <cell r="F3898">
            <v>45734.281782407408</v>
          </cell>
          <cell r="G3898">
            <v>45735.281782407408</v>
          </cell>
          <cell r="H3898">
            <v>8</v>
          </cell>
          <cell r="O3898">
            <v>1282560</v>
          </cell>
        </row>
        <row r="3899">
          <cell r="A3899">
            <v>45734</v>
          </cell>
          <cell r="C3899" t="str">
            <v>GRUPO SERATTA SAS</v>
          </cell>
          <cell r="F3899">
            <v>45734.294340277775</v>
          </cell>
          <cell r="G3899">
            <v>45735.294340277775</v>
          </cell>
          <cell r="H3899">
            <v>8</v>
          </cell>
          <cell r="O3899">
            <v>144000</v>
          </cell>
        </row>
        <row r="3900">
          <cell r="A3900">
            <v>45734</v>
          </cell>
          <cell r="C3900" t="str">
            <v>IVAN RODRIGO LUQUE RESTREPO0</v>
          </cell>
          <cell r="F3900">
            <v>45729.308287037034</v>
          </cell>
          <cell r="G3900">
            <v>45737.308182870373</v>
          </cell>
          <cell r="H3900">
            <v>0</v>
          </cell>
          <cell r="O3900">
            <v>401099.94</v>
          </cell>
        </row>
        <row r="3901">
          <cell r="A3901">
            <v>45734</v>
          </cell>
          <cell r="C3901" t="str">
            <v>EL MERO BURRITO S.A.S</v>
          </cell>
          <cell r="F3901">
            <v>45733.286909722221</v>
          </cell>
          <cell r="G3901">
            <v>45734.285138888888</v>
          </cell>
          <cell r="H3901">
            <v>9</v>
          </cell>
          <cell r="O3901">
            <v>437000</v>
          </cell>
        </row>
        <row r="3902">
          <cell r="A3902">
            <v>45734</v>
          </cell>
          <cell r="C3902" t="str">
            <v>LONGO S.A.S</v>
          </cell>
          <cell r="F3902">
            <v>45682.35869212963</v>
          </cell>
          <cell r="G3902">
            <v>45697.35869212963</v>
          </cell>
          <cell r="H3902">
            <v>40</v>
          </cell>
          <cell r="O3902">
            <v>0</v>
          </cell>
        </row>
        <row r="3903">
          <cell r="A3903">
            <v>45734</v>
          </cell>
          <cell r="C3903" t="str">
            <v>LONGO S.A.S</v>
          </cell>
          <cell r="F3903">
            <v>45702.299039351848</v>
          </cell>
          <cell r="G3903">
            <v>45717.299039351848</v>
          </cell>
          <cell r="H3903">
            <v>20</v>
          </cell>
          <cell r="O3903">
            <v>1197531.9739999999</v>
          </cell>
        </row>
        <row r="3904">
          <cell r="A3904">
            <v>45734</v>
          </cell>
          <cell r="C3904" t="str">
            <v>LONGO S.A.S</v>
          </cell>
          <cell r="F3904">
            <v>45713.272268518522</v>
          </cell>
          <cell r="G3904">
            <v>45728.272268518522</v>
          </cell>
          <cell r="H3904">
            <v>9</v>
          </cell>
          <cell r="O3904">
            <v>1739966.5919999999</v>
          </cell>
        </row>
        <row r="3905">
          <cell r="A3905">
            <v>45734</v>
          </cell>
          <cell r="C3905" t="str">
            <v>LONGO S.A.S</v>
          </cell>
          <cell r="F3905">
            <v>45717.285740740743</v>
          </cell>
          <cell r="G3905">
            <v>45732.285740740743</v>
          </cell>
          <cell r="H3905">
            <v>5</v>
          </cell>
          <cell r="O3905">
            <v>1539101.63</v>
          </cell>
        </row>
        <row r="3906">
          <cell r="A3906">
            <v>45734</v>
          </cell>
          <cell r="C3906" t="str">
            <v>OSAKA COCINA NIKKEI S.A.S</v>
          </cell>
          <cell r="F3906">
            <v>45719.280428240738</v>
          </cell>
          <cell r="G3906">
            <v>45749.280428240738</v>
          </cell>
          <cell r="H3906">
            <v>-8</v>
          </cell>
          <cell r="O3906">
            <v>540400</v>
          </cell>
        </row>
        <row r="3907">
          <cell r="A3907">
            <v>45734</v>
          </cell>
          <cell r="C3907" t="str">
            <v>OSAKA COCINA NIKKEI S.A.S</v>
          </cell>
          <cell r="F3907">
            <v>45720.448900462965</v>
          </cell>
          <cell r="G3907">
            <v>45750.448900462965</v>
          </cell>
          <cell r="H3907">
            <v>-9</v>
          </cell>
          <cell r="O3907">
            <v>685200</v>
          </cell>
        </row>
        <row r="3908">
          <cell r="A3908">
            <v>45734</v>
          </cell>
          <cell r="C3908" t="str">
            <v>OSAKA COCINA NIKKEI S.A.S</v>
          </cell>
          <cell r="F3908">
            <v>45723.316701388889</v>
          </cell>
          <cell r="G3908">
            <v>45753.316701388889</v>
          </cell>
          <cell r="H3908">
            <v>-12</v>
          </cell>
          <cell r="O3908">
            <v>397900</v>
          </cell>
        </row>
        <row r="3909">
          <cell r="A3909">
            <v>45734</v>
          </cell>
          <cell r="C3909" t="str">
            <v>OSAKA COCINA NIKKEI S.A.S</v>
          </cell>
          <cell r="F3909">
            <v>45724.324942129628</v>
          </cell>
          <cell r="G3909">
            <v>45754.324942129628</v>
          </cell>
          <cell r="H3909">
            <v>-13</v>
          </cell>
          <cell r="O3909">
            <v>828400</v>
          </cell>
        </row>
        <row r="3910">
          <cell r="A3910">
            <v>45734</v>
          </cell>
          <cell r="C3910" t="str">
            <v>DONDOHE4K SAS</v>
          </cell>
          <cell r="F3910">
            <v>45717.317326388889</v>
          </cell>
          <cell r="G3910">
            <v>45747.317326388889</v>
          </cell>
          <cell r="H3910">
            <v>-6</v>
          </cell>
          <cell r="O3910">
            <v>881600</v>
          </cell>
        </row>
        <row r="3911">
          <cell r="A3911">
            <v>45734</v>
          </cell>
          <cell r="C3911" t="str">
            <v>DONDOHE4K SAS</v>
          </cell>
          <cell r="F3911">
            <v>45719.30667824074</v>
          </cell>
          <cell r="G3911">
            <v>45749.30667824074</v>
          </cell>
          <cell r="H3911">
            <v>-8</v>
          </cell>
          <cell r="O3911">
            <v>546000</v>
          </cell>
        </row>
        <row r="3912">
          <cell r="A3912">
            <v>45734</v>
          </cell>
          <cell r="C3912" t="str">
            <v>KOE4K S.A.S</v>
          </cell>
          <cell r="F3912">
            <v>45713.319108796299</v>
          </cell>
          <cell r="G3912">
            <v>45743.319108796299</v>
          </cell>
          <cell r="H3912">
            <v>-2</v>
          </cell>
          <cell r="O3912">
            <v>885600</v>
          </cell>
        </row>
        <row r="3913">
          <cell r="A3913">
            <v>45734</v>
          </cell>
          <cell r="C3913" t="str">
            <v>KOE4K S.A.S</v>
          </cell>
          <cell r="F3913">
            <v>45713.337557870371</v>
          </cell>
          <cell r="G3913">
            <v>45743.337557870371</v>
          </cell>
          <cell r="H3913">
            <v>-2</v>
          </cell>
          <cell r="O3913">
            <v>163800</v>
          </cell>
        </row>
        <row r="3914">
          <cell r="A3914">
            <v>45734</v>
          </cell>
          <cell r="C3914" t="str">
            <v>CELESTE CATERING SAS</v>
          </cell>
          <cell r="F3914">
            <v>45682.330983796295</v>
          </cell>
          <cell r="G3914">
            <v>45712.330983796295</v>
          </cell>
          <cell r="H3914">
            <v>29</v>
          </cell>
          <cell r="O3914">
            <v>3143300</v>
          </cell>
        </row>
        <row r="3915">
          <cell r="A3915">
            <v>45734</v>
          </cell>
          <cell r="C3915" t="str">
            <v>CELESTE CATERING SAS</v>
          </cell>
          <cell r="F3915">
            <v>45685.400625000002</v>
          </cell>
          <cell r="G3915">
            <v>45715.400625000002</v>
          </cell>
          <cell r="H3915">
            <v>26</v>
          </cell>
          <cell r="O3915">
            <v>202000</v>
          </cell>
        </row>
        <row r="3916">
          <cell r="A3916">
            <v>45734</v>
          </cell>
          <cell r="C3916" t="str">
            <v>CELESTE CATERING SAS</v>
          </cell>
          <cell r="F3916">
            <v>45688.373749999999</v>
          </cell>
          <cell r="G3916">
            <v>45718.373749999999</v>
          </cell>
          <cell r="H3916">
            <v>23</v>
          </cell>
          <cell r="O3916">
            <v>241875</v>
          </cell>
        </row>
        <row r="3917">
          <cell r="A3917">
            <v>45734</v>
          </cell>
          <cell r="C3917" t="str">
            <v>CELESTE CATERING SAS</v>
          </cell>
          <cell r="F3917">
            <v>45691.342986111114</v>
          </cell>
          <cell r="G3917">
            <v>45721.342986111114</v>
          </cell>
          <cell r="H3917">
            <v>20</v>
          </cell>
          <cell r="O3917">
            <v>4744250</v>
          </cell>
        </row>
        <row r="3918">
          <cell r="A3918">
            <v>45734</v>
          </cell>
          <cell r="C3918" t="str">
            <v>CELESTE CATERING SAS</v>
          </cell>
          <cell r="F3918">
            <v>45691.347916666666</v>
          </cell>
          <cell r="G3918">
            <v>45721.347916666666</v>
          </cell>
          <cell r="H3918">
            <v>20</v>
          </cell>
          <cell r="O3918">
            <v>1155000</v>
          </cell>
        </row>
        <row r="3919">
          <cell r="A3919">
            <v>45734</v>
          </cell>
          <cell r="C3919" t="str">
            <v>CELESTE CATERING SAS</v>
          </cell>
          <cell r="F3919">
            <v>45691.356504629628</v>
          </cell>
          <cell r="G3919">
            <v>45721.356504629628</v>
          </cell>
          <cell r="H3919">
            <v>20</v>
          </cell>
          <cell r="O3919">
            <v>1734000</v>
          </cell>
        </row>
        <row r="3920">
          <cell r="A3920">
            <v>45734</v>
          </cell>
          <cell r="C3920" t="str">
            <v>CELESTE CATERING SAS</v>
          </cell>
          <cell r="F3920">
            <v>45696.323101851849</v>
          </cell>
          <cell r="G3920">
            <v>45726.323101851849</v>
          </cell>
          <cell r="H3920">
            <v>15</v>
          </cell>
          <cell r="O3920">
            <v>238700</v>
          </cell>
        </row>
        <row r="3921">
          <cell r="A3921">
            <v>45734</v>
          </cell>
          <cell r="C3921" t="str">
            <v>CELESTE CATERING SAS</v>
          </cell>
          <cell r="F3921">
            <v>45696.334166666667</v>
          </cell>
          <cell r="G3921">
            <v>45726.334166666667</v>
          </cell>
          <cell r="H3921">
            <v>15</v>
          </cell>
          <cell r="O3921">
            <v>200000</v>
          </cell>
        </row>
        <row r="3922">
          <cell r="A3922">
            <v>45734</v>
          </cell>
          <cell r="C3922" t="str">
            <v>CELESTE CATERING SAS</v>
          </cell>
          <cell r="F3922">
            <v>45698.352337962962</v>
          </cell>
          <cell r="G3922">
            <v>45728.352337962962</v>
          </cell>
          <cell r="H3922">
            <v>13</v>
          </cell>
          <cell r="O3922">
            <v>1956500</v>
          </cell>
        </row>
        <row r="3923">
          <cell r="A3923">
            <v>45734</v>
          </cell>
          <cell r="C3923" t="str">
            <v>CELESTE CATERING SAS</v>
          </cell>
          <cell r="F3923">
            <v>45698.353159722225</v>
          </cell>
          <cell r="G3923">
            <v>45728.353159722225</v>
          </cell>
          <cell r="H3923">
            <v>13</v>
          </cell>
          <cell r="O3923">
            <v>575700</v>
          </cell>
        </row>
        <row r="3924">
          <cell r="A3924">
            <v>45734</v>
          </cell>
          <cell r="C3924" t="str">
            <v>CELESTE CATERING SAS</v>
          </cell>
          <cell r="F3924">
            <v>45703.310057870367</v>
          </cell>
          <cell r="G3924">
            <v>45733.310057870367</v>
          </cell>
          <cell r="H3924">
            <v>8</v>
          </cell>
          <cell r="O3924">
            <v>829975</v>
          </cell>
        </row>
        <row r="3925">
          <cell r="A3925">
            <v>45734</v>
          </cell>
          <cell r="C3925" t="str">
            <v>CELESTE CATERING SAS</v>
          </cell>
          <cell r="F3925">
            <v>45703.311261574076</v>
          </cell>
          <cell r="G3925">
            <v>45733.311261574076</v>
          </cell>
          <cell r="H3925">
            <v>8</v>
          </cell>
          <cell r="O3925">
            <v>338000</v>
          </cell>
        </row>
        <row r="3926">
          <cell r="A3926">
            <v>45735</v>
          </cell>
          <cell r="C3926" t="str">
            <v>BACO FOODS COLOMBIA S.A.S</v>
          </cell>
          <cell r="F3926">
            <v>45694.341516203705</v>
          </cell>
          <cell r="G3926">
            <v>45724.341516203705</v>
          </cell>
          <cell r="H3926">
            <v>17</v>
          </cell>
          <cell r="O3926">
            <v>1661393.2379999999</v>
          </cell>
        </row>
        <row r="3927">
          <cell r="A3927">
            <v>45735</v>
          </cell>
          <cell r="C3927" t="str">
            <v>BACO FOODS COLOMBIA S.A.S</v>
          </cell>
          <cell r="F3927">
            <v>45698.286307870374</v>
          </cell>
          <cell r="G3927">
            <v>45728.286307870374</v>
          </cell>
          <cell r="H3927">
            <v>13</v>
          </cell>
          <cell r="O3927">
            <v>444000</v>
          </cell>
        </row>
        <row r="3928">
          <cell r="A3928">
            <v>45735</v>
          </cell>
          <cell r="C3928" t="str">
            <v>BACO FOODS COLOMBIA S.A.S</v>
          </cell>
          <cell r="F3928">
            <v>45701.379050925927</v>
          </cell>
          <cell r="G3928">
            <v>45731.379050925927</v>
          </cell>
          <cell r="H3928">
            <v>10</v>
          </cell>
          <cell r="O3928">
            <v>445850</v>
          </cell>
        </row>
        <row r="3929">
          <cell r="A3929">
            <v>45735</v>
          </cell>
          <cell r="C3929" t="str">
            <v>BACO FOODS COLOMBIA S.A.S</v>
          </cell>
          <cell r="F3929">
            <v>45701.382094907407</v>
          </cell>
          <cell r="G3929">
            <v>45731.382094907407</v>
          </cell>
          <cell r="H3929">
            <v>10</v>
          </cell>
          <cell r="O3929">
            <v>1166000</v>
          </cell>
        </row>
        <row r="3930">
          <cell r="A3930">
            <v>45735</v>
          </cell>
          <cell r="C3930" t="str">
            <v>BACO FOODS COLOMBIA S.A.S</v>
          </cell>
          <cell r="F3930">
            <v>45702.339722222219</v>
          </cell>
          <cell r="G3930">
            <v>45732.339722222219</v>
          </cell>
          <cell r="H3930">
            <v>9</v>
          </cell>
          <cell r="O3930">
            <v>453250</v>
          </cell>
        </row>
        <row r="3931">
          <cell r="A3931">
            <v>45735</v>
          </cell>
          <cell r="C3931" t="str">
            <v>DUFLO SERVICIOS INTEGRALES S.A.S.</v>
          </cell>
          <cell r="F3931">
            <v>45644.636446759258</v>
          </cell>
          <cell r="G3931">
            <v>45674.636446759258</v>
          </cell>
          <cell r="H3931">
            <v>67</v>
          </cell>
          <cell r="O3931">
            <v>53692</v>
          </cell>
        </row>
        <row r="3932">
          <cell r="A3932">
            <v>45735</v>
          </cell>
          <cell r="C3932" t="str">
            <v>DUFLO SERVICIOS INTEGRALES S.A.S.</v>
          </cell>
          <cell r="F3932">
            <v>45694.319444444445</v>
          </cell>
          <cell r="G3932">
            <v>45724.319444444445</v>
          </cell>
          <cell r="H3932">
            <v>17</v>
          </cell>
          <cell r="O3932">
            <v>1210072.5</v>
          </cell>
        </row>
        <row r="3933">
          <cell r="A3933">
            <v>45735</v>
          </cell>
          <cell r="C3933" t="str">
            <v>DUFLO SERVICIOS INTEGRALES S.A.S.</v>
          </cell>
          <cell r="F3933">
            <v>45694.351226851853</v>
          </cell>
          <cell r="G3933">
            <v>45724.351226851853</v>
          </cell>
          <cell r="H3933">
            <v>17</v>
          </cell>
          <cell r="O3933">
            <v>1648348.25</v>
          </cell>
        </row>
        <row r="3934">
          <cell r="A3934">
            <v>45735</v>
          </cell>
          <cell r="C3934" t="str">
            <v>DUFLO SERVICIOS INTEGRALES S.A.S.</v>
          </cell>
          <cell r="F3934">
            <v>45694.35601851852</v>
          </cell>
          <cell r="G3934">
            <v>45724.35601851852</v>
          </cell>
          <cell r="H3934">
            <v>17</v>
          </cell>
          <cell r="O3934">
            <v>1131863.5</v>
          </cell>
        </row>
        <row r="3935">
          <cell r="A3935">
            <v>45735</v>
          </cell>
          <cell r="C3935" t="str">
            <v>DUFLO SERVICIOS INTEGRALES S.A.S.</v>
          </cell>
          <cell r="F3935">
            <v>45701.293530092589</v>
          </cell>
          <cell r="G3935">
            <v>45731.293530092589</v>
          </cell>
          <cell r="H3935">
            <v>10</v>
          </cell>
          <cell r="O3935">
            <v>1261218.625</v>
          </cell>
        </row>
        <row r="3936">
          <cell r="A3936">
            <v>45735</v>
          </cell>
          <cell r="C3936" t="str">
            <v>MINI MAL LTDA</v>
          </cell>
          <cell r="F3936">
            <v>45733.329050925924</v>
          </cell>
          <cell r="G3936">
            <v>45734.328321759262</v>
          </cell>
          <cell r="H3936">
            <v>3</v>
          </cell>
          <cell r="O3936">
            <v>61700</v>
          </cell>
        </row>
        <row r="3937">
          <cell r="A3937">
            <v>45735</v>
          </cell>
          <cell r="C3937" t="str">
            <v>CAMPO DEL FIORI SAS</v>
          </cell>
          <cell r="F3937">
            <v>45735.392696759256</v>
          </cell>
          <cell r="G3937">
            <v>45736.392696759256</v>
          </cell>
          <cell r="H3937">
            <v>7</v>
          </cell>
          <cell r="O3937">
            <v>697000</v>
          </cell>
        </row>
        <row r="3938">
          <cell r="A3938">
            <v>45735</v>
          </cell>
          <cell r="C3938" t="str">
            <v>CHORIZOS Y EMBUTIDOS SANTARROSANOS S.A.S.</v>
          </cell>
          <cell r="F3938">
            <v>45712.349178240744</v>
          </cell>
          <cell r="G3938">
            <v>45720.349178240744</v>
          </cell>
          <cell r="H3938">
            <v>21</v>
          </cell>
          <cell r="O3938">
            <v>4653000</v>
          </cell>
        </row>
        <row r="3939">
          <cell r="A3939">
            <v>45735</v>
          </cell>
          <cell r="C3939" t="str">
            <v>COCTELERIA ARTESANAL SAS</v>
          </cell>
          <cell r="F3939">
            <v>45682.35765046296</v>
          </cell>
          <cell r="G3939">
            <v>45712.35765046296</v>
          </cell>
          <cell r="H3939">
            <v>29</v>
          </cell>
          <cell r="O3939">
            <v>498079.37900000002</v>
          </cell>
        </row>
        <row r="3940">
          <cell r="A3940">
            <v>45735</v>
          </cell>
          <cell r="C3940" t="str">
            <v>COCTELERIA ARTESANAL SAS</v>
          </cell>
          <cell r="F3940">
            <v>45698.292557870373</v>
          </cell>
          <cell r="G3940">
            <v>45728.292557870373</v>
          </cell>
          <cell r="H3940">
            <v>13</v>
          </cell>
          <cell r="O3940">
            <v>516029</v>
          </cell>
        </row>
        <row r="3941">
          <cell r="A3941">
            <v>45735</v>
          </cell>
          <cell r="C3941" t="str">
            <v>ROBINFOOD COLOMBIA SAS</v>
          </cell>
          <cell r="F3941">
            <v>45703.358136574076</v>
          </cell>
          <cell r="G3941">
            <v>45733.357141203705</v>
          </cell>
          <cell r="H3941">
            <v>8</v>
          </cell>
          <cell r="O3941">
            <v>5148596.2</v>
          </cell>
        </row>
        <row r="3942">
          <cell r="A3942">
            <v>45735</v>
          </cell>
          <cell r="C3942" t="str">
            <v>ROBINFOOD COLOMBIA SAS</v>
          </cell>
          <cell r="F3942">
            <v>45705.268958333334</v>
          </cell>
          <cell r="G3942">
            <v>45735.268854166665</v>
          </cell>
          <cell r="H3942">
            <v>6</v>
          </cell>
          <cell r="O3942">
            <v>1653127.6</v>
          </cell>
        </row>
        <row r="3943">
          <cell r="A3943">
            <v>45735</v>
          </cell>
          <cell r="C3943" t="str">
            <v>ROBINFOOD COLOMBIA SAS</v>
          </cell>
          <cell r="F3943">
            <v>45707.372245370374</v>
          </cell>
          <cell r="G3943">
            <v>45737.371851851851</v>
          </cell>
          <cell r="H3943">
            <v>4</v>
          </cell>
          <cell r="O3943">
            <v>4167674.1</v>
          </cell>
        </row>
        <row r="3944">
          <cell r="A3944">
            <v>45735</v>
          </cell>
          <cell r="C3944" t="str">
            <v>ROBINFOOD COLOMBIA SAS</v>
          </cell>
          <cell r="F3944">
            <v>45709.30190972222</v>
          </cell>
          <cell r="G3944">
            <v>45739.284571759257</v>
          </cell>
          <cell r="H3944">
            <v>2</v>
          </cell>
          <cell r="O3944">
            <v>7180150.5999999996</v>
          </cell>
        </row>
        <row r="3945">
          <cell r="A3945">
            <v>45735</v>
          </cell>
          <cell r="C3945" t="str">
            <v>GERMAN  NAVAS PINZON</v>
          </cell>
          <cell r="F3945">
            <v>45726.309039351851</v>
          </cell>
          <cell r="G3945">
            <v>45734.309039351851</v>
          </cell>
          <cell r="H3945">
            <v>7</v>
          </cell>
          <cell r="O3945">
            <v>162000</v>
          </cell>
        </row>
        <row r="3946">
          <cell r="A3946">
            <v>45735</v>
          </cell>
          <cell r="C3946" t="str">
            <v>VENTAS MOSTRADOR</v>
          </cell>
          <cell r="F3946">
            <v>45735</v>
          </cell>
          <cell r="G3946">
            <v>45735</v>
          </cell>
          <cell r="H3946">
            <v>0</v>
          </cell>
          <cell r="O3946">
            <v>889892</v>
          </cell>
        </row>
        <row r="3947">
          <cell r="A3947">
            <v>45735</v>
          </cell>
          <cell r="C3947" t="str">
            <v>VENTAS MOSTRADOR</v>
          </cell>
          <cell r="F3947">
            <v>45735</v>
          </cell>
          <cell r="G3947">
            <v>45735</v>
          </cell>
          <cell r="H3947">
            <v>0</v>
          </cell>
          <cell r="O3947">
            <v>245645</v>
          </cell>
        </row>
        <row r="3948">
          <cell r="A3948">
            <v>45735</v>
          </cell>
          <cell r="C3948" t="str">
            <v>VENTAS MOSTRADOR</v>
          </cell>
          <cell r="F3948">
            <v>45735</v>
          </cell>
          <cell r="G3948">
            <v>45735</v>
          </cell>
          <cell r="H3948">
            <v>0</v>
          </cell>
          <cell r="O3948">
            <v>9000</v>
          </cell>
        </row>
        <row r="3949">
          <cell r="A3949">
            <v>45735</v>
          </cell>
          <cell r="C3949" t="str">
            <v>VENTAS MOSTRADOR</v>
          </cell>
          <cell r="F3949">
            <v>45735</v>
          </cell>
          <cell r="G3949">
            <v>45735</v>
          </cell>
          <cell r="H3949">
            <v>0</v>
          </cell>
          <cell r="O3949">
            <v>11100</v>
          </cell>
        </row>
        <row r="3950">
          <cell r="A3950">
            <v>45735</v>
          </cell>
          <cell r="C3950" t="str">
            <v>VENTAS MOSTRADOR</v>
          </cell>
          <cell r="F3950">
            <v>45735</v>
          </cell>
          <cell r="G3950">
            <v>45735</v>
          </cell>
          <cell r="H3950">
            <v>0</v>
          </cell>
          <cell r="O3950">
            <v>15000</v>
          </cell>
        </row>
        <row r="3951">
          <cell r="A3951">
            <v>45735</v>
          </cell>
          <cell r="C3951" t="str">
            <v>VENTAS MOSTRADOR</v>
          </cell>
          <cell r="F3951">
            <v>45735</v>
          </cell>
          <cell r="G3951">
            <v>45735</v>
          </cell>
          <cell r="H3951">
            <v>0</v>
          </cell>
          <cell r="O3951">
            <v>15500</v>
          </cell>
        </row>
        <row r="3952">
          <cell r="A3952">
            <v>45735</v>
          </cell>
          <cell r="C3952" t="str">
            <v>VENTAS MOSTRADOR</v>
          </cell>
          <cell r="F3952">
            <v>45735</v>
          </cell>
          <cell r="G3952">
            <v>45735</v>
          </cell>
          <cell r="H3952">
            <v>0</v>
          </cell>
          <cell r="O3952">
            <v>18000</v>
          </cell>
        </row>
        <row r="3953">
          <cell r="A3953">
            <v>45735</v>
          </cell>
          <cell r="C3953" t="str">
            <v>VENTAS MOSTRADOR</v>
          </cell>
          <cell r="F3953">
            <v>45735</v>
          </cell>
          <cell r="G3953">
            <v>45735</v>
          </cell>
          <cell r="H3953">
            <v>0</v>
          </cell>
          <cell r="O3953">
            <v>30000</v>
          </cell>
        </row>
        <row r="3954">
          <cell r="A3954">
            <v>45735</v>
          </cell>
          <cell r="C3954" t="str">
            <v>VENTAS MOSTRADOR</v>
          </cell>
          <cell r="F3954">
            <v>45735</v>
          </cell>
          <cell r="G3954">
            <v>45735</v>
          </cell>
          <cell r="H3954">
            <v>0</v>
          </cell>
          <cell r="O3954">
            <v>35000</v>
          </cell>
        </row>
        <row r="3955">
          <cell r="A3955">
            <v>45735</v>
          </cell>
          <cell r="C3955" t="str">
            <v>VENTAS MOSTRADOR</v>
          </cell>
          <cell r="F3955">
            <v>45735</v>
          </cell>
          <cell r="G3955">
            <v>45735</v>
          </cell>
          <cell r="H3955">
            <v>0</v>
          </cell>
          <cell r="O3955">
            <v>35992</v>
          </cell>
        </row>
        <row r="3956">
          <cell r="A3956">
            <v>45735</v>
          </cell>
          <cell r="C3956" t="str">
            <v>VENTAS MOSTRADOR</v>
          </cell>
          <cell r="F3956">
            <v>45735</v>
          </cell>
          <cell r="G3956">
            <v>45735</v>
          </cell>
          <cell r="H3956">
            <v>0</v>
          </cell>
          <cell r="O3956">
            <v>42550</v>
          </cell>
        </row>
        <row r="3957">
          <cell r="A3957">
            <v>45735</v>
          </cell>
          <cell r="C3957" t="str">
            <v>VENTAS MOSTRADOR</v>
          </cell>
          <cell r="F3957">
            <v>45735</v>
          </cell>
          <cell r="G3957">
            <v>45735</v>
          </cell>
          <cell r="H3957">
            <v>0</v>
          </cell>
          <cell r="O3957">
            <v>63000</v>
          </cell>
        </row>
        <row r="3958">
          <cell r="A3958">
            <v>45735</v>
          </cell>
          <cell r="C3958" t="str">
            <v>LUZ MARINA PELAYO ORTIZ</v>
          </cell>
          <cell r="F3958">
            <v>45735.34412037037</v>
          </cell>
          <cell r="G3958">
            <v>45736.34412037037</v>
          </cell>
          <cell r="H3958">
            <v>7</v>
          </cell>
          <cell r="O3958">
            <v>207250</v>
          </cell>
        </row>
        <row r="3959">
          <cell r="A3959">
            <v>45735</v>
          </cell>
          <cell r="C3959" t="str">
            <v>CANAL DIGITAL</v>
          </cell>
          <cell r="F3959">
            <v>45735.509432870371</v>
          </cell>
          <cell r="G3959">
            <v>45736.509432870371</v>
          </cell>
          <cell r="H3959">
            <v>7</v>
          </cell>
          <cell r="O3959">
            <v>211550</v>
          </cell>
        </row>
        <row r="3960">
          <cell r="A3960">
            <v>45735</v>
          </cell>
          <cell r="C3960" t="str">
            <v>VENTAS MOSTRADOR</v>
          </cell>
          <cell r="F3960">
            <v>45735</v>
          </cell>
          <cell r="G3960">
            <v>45735</v>
          </cell>
          <cell r="H3960">
            <v>0</v>
          </cell>
          <cell r="O3960">
            <v>215050</v>
          </cell>
        </row>
        <row r="3961">
          <cell r="A3961">
            <v>45735</v>
          </cell>
          <cell r="C3961" t="str">
            <v>VENTAS MOSTRADOR</v>
          </cell>
          <cell r="F3961">
            <v>45735</v>
          </cell>
          <cell r="G3961">
            <v>45735</v>
          </cell>
          <cell r="H3961">
            <v>0</v>
          </cell>
          <cell r="O3961">
            <v>228800</v>
          </cell>
        </row>
        <row r="3962">
          <cell r="A3962">
            <v>45735</v>
          </cell>
          <cell r="C3962" t="str">
            <v>VENTAS MOSTRADOR</v>
          </cell>
          <cell r="F3962">
            <v>45735</v>
          </cell>
          <cell r="G3962">
            <v>45735</v>
          </cell>
          <cell r="H3962">
            <v>0</v>
          </cell>
          <cell r="O3962">
            <v>230700</v>
          </cell>
        </row>
        <row r="3963">
          <cell r="A3963">
            <v>45735</v>
          </cell>
          <cell r="C3963" t="str">
            <v>VENTAS MOSTRADOR</v>
          </cell>
          <cell r="F3963">
            <v>45735</v>
          </cell>
          <cell r="G3963">
            <v>45735</v>
          </cell>
          <cell r="H3963">
            <v>0</v>
          </cell>
          <cell r="O3963">
            <v>323200</v>
          </cell>
        </row>
        <row r="3964">
          <cell r="A3964">
            <v>45735</v>
          </cell>
          <cell r="C3964" t="str">
            <v>VENTAS MOSTRADOR</v>
          </cell>
          <cell r="F3964">
            <v>45735</v>
          </cell>
          <cell r="G3964">
            <v>45735</v>
          </cell>
          <cell r="H3964">
            <v>0</v>
          </cell>
          <cell r="O3964">
            <v>340400</v>
          </cell>
        </row>
        <row r="3965">
          <cell r="A3965">
            <v>45735</v>
          </cell>
          <cell r="C3965" t="str">
            <v>VENTAS MOSTRADOR</v>
          </cell>
          <cell r="F3965">
            <v>45735</v>
          </cell>
          <cell r="G3965">
            <v>45735</v>
          </cell>
          <cell r="H3965">
            <v>0</v>
          </cell>
          <cell r="O3965">
            <v>758175</v>
          </cell>
        </row>
        <row r="3966">
          <cell r="A3966">
            <v>45735</v>
          </cell>
          <cell r="C3966" t="str">
            <v>CAS COLOMBO AMERICAN SCHOOL S.A.S</v>
          </cell>
          <cell r="F3966">
            <v>45726.431493055556</v>
          </cell>
          <cell r="G3966">
            <v>45756.431493055556</v>
          </cell>
          <cell r="H3966">
            <v>-15</v>
          </cell>
          <cell r="O3966">
            <v>2057645.932</v>
          </cell>
        </row>
        <row r="3967">
          <cell r="A3967">
            <v>45735</v>
          </cell>
          <cell r="C3967" t="str">
            <v>COMERCIALIZADORA DE LACTEOS RYM SAS</v>
          </cell>
          <cell r="F3967">
            <v>45735.34302083333</v>
          </cell>
          <cell r="G3967">
            <v>45736.34302083333</v>
          </cell>
          <cell r="H3967">
            <v>7</v>
          </cell>
          <cell r="O3967">
            <v>217600</v>
          </cell>
        </row>
        <row r="3968">
          <cell r="A3968">
            <v>45735</v>
          </cell>
          <cell r="C3968" t="str">
            <v>ANGEL CRISANTO HERNANDEZ JUNCO</v>
          </cell>
          <cell r="F3968">
            <v>45735.345451388886</v>
          </cell>
          <cell r="G3968">
            <v>45736.345451388886</v>
          </cell>
          <cell r="H3968">
            <v>7</v>
          </cell>
          <cell r="O3968">
            <v>457300</v>
          </cell>
        </row>
        <row r="3969">
          <cell r="A3969">
            <v>45735</v>
          </cell>
          <cell r="C3969" t="str">
            <v>MARIA CRISTINA JAIME</v>
          </cell>
          <cell r="F3969">
            <v>45735.30572916667</v>
          </cell>
          <cell r="G3969">
            <v>45736.30572916667</v>
          </cell>
          <cell r="H3969">
            <v>7</v>
          </cell>
          <cell r="O3969">
            <v>2020200</v>
          </cell>
        </row>
        <row r="3970">
          <cell r="A3970">
            <v>45735</v>
          </cell>
          <cell r="C3970" t="str">
            <v>CARLOS ANDRES CORTES PACHON</v>
          </cell>
          <cell r="F3970">
            <v>45734.311018518521</v>
          </cell>
          <cell r="G3970">
            <v>45735.310740740744</v>
          </cell>
          <cell r="H3970">
            <v>8</v>
          </cell>
          <cell r="O3970">
            <v>263080</v>
          </cell>
        </row>
        <row r="3971">
          <cell r="A3971">
            <v>45735</v>
          </cell>
          <cell r="C3971" t="str">
            <v>PAPRIKA COCINA A LA LEÑA SAS</v>
          </cell>
          <cell r="F3971">
            <v>45735.375706018516</v>
          </cell>
          <cell r="G3971">
            <v>45736.375706018516</v>
          </cell>
          <cell r="H3971">
            <v>7</v>
          </cell>
          <cell r="O3971">
            <v>1099700</v>
          </cell>
        </row>
        <row r="3972">
          <cell r="A3972">
            <v>45735</v>
          </cell>
          <cell r="C3972" t="str">
            <v>VENTAS MOSTRADOR</v>
          </cell>
          <cell r="F3972">
            <v>45735</v>
          </cell>
          <cell r="G3972">
            <v>45735</v>
          </cell>
          <cell r="H3972">
            <v>0</v>
          </cell>
          <cell r="O3972">
            <v>500000</v>
          </cell>
        </row>
        <row r="3973">
          <cell r="A3973">
            <v>45735</v>
          </cell>
          <cell r="C3973" t="str">
            <v>CRISTIAN CAMILO VEGA PALACIOS</v>
          </cell>
          <cell r="F3973">
            <v>45735.389618055553</v>
          </cell>
          <cell r="G3973">
            <v>45736.388773148145</v>
          </cell>
          <cell r="H3973">
            <v>1</v>
          </cell>
          <cell r="O3973">
            <v>377600</v>
          </cell>
        </row>
        <row r="3974">
          <cell r="A3974">
            <v>45735</v>
          </cell>
          <cell r="C3974" t="str">
            <v>GONZALEZ GOMEZ JOSE LUIS</v>
          </cell>
          <cell r="F3974">
            <v>45735.346273148149</v>
          </cell>
          <cell r="G3974">
            <v>45736.346273148149</v>
          </cell>
          <cell r="H3974">
            <v>7</v>
          </cell>
          <cell r="O3974">
            <v>551600</v>
          </cell>
        </row>
        <row r="3975">
          <cell r="A3975">
            <v>45735</v>
          </cell>
          <cell r="C3975" t="str">
            <v>HUMO CAFE &amp; BISTRO SAS</v>
          </cell>
          <cell r="F3975">
            <v>45735.359375</v>
          </cell>
          <cell r="G3975">
            <v>45736.358402777776</v>
          </cell>
          <cell r="H3975">
            <v>5</v>
          </cell>
          <cell r="O3975">
            <v>569250</v>
          </cell>
        </row>
        <row r="3976">
          <cell r="A3976">
            <v>45736</v>
          </cell>
          <cell r="C3976" t="str">
            <v>PURA SABROSURA SAS</v>
          </cell>
          <cell r="F3976">
            <v>45726.437430555554</v>
          </cell>
          <cell r="G3976">
            <v>45741.437430555554</v>
          </cell>
          <cell r="H3976">
            <v>0</v>
          </cell>
          <cell r="O3976">
            <v>6861724.3650000002</v>
          </cell>
        </row>
        <row r="3977">
          <cell r="A3977">
            <v>45736</v>
          </cell>
          <cell r="C3977" t="str">
            <v>PURA SABROSURA SAS</v>
          </cell>
          <cell r="F3977">
            <v>45726.441041666665</v>
          </cell>
          <cell r="G3977">
            <v>45741.441041666665</v>
          </cell>
          <cell r="H3977">
            <v>0</v>
          </cell>
          <cell r="O3977">
            <v>250956.72</v>
          </cell>
        </row>
        <row r="3978">
          <cell r="A3978">
            <v>45736</v>
          </cell>
          <cell r="C3978" t="str">
            <v>PURA SABROSURA SAS</v>
          </cell>
          <cell r="F3978">
            <v>45727.370115740741</v>
          </cell>
          <cell r="G3978">
            <v>45742.370115740741</v>
          </cell>
          <cell r="H3978">
            <v>-1</v>
          </cell>
          <cell r="O3978">
            <v>601997.37</v>
          </cell>
        </row>
        <row r="3979">
          <cell r="A3979">
            <v>45736</v>
          </cell>
          <cell r="C3979" t="str">
            <v>PURA SABROSURA SAS</v>
          </cell>
          <cell r="F3979">
            <v>45727.371111111112</v>
          </cell>
          <cell r="G3979">
            <v>45742.371111111112</v>
          </cell>
          <cell r="H3979">
            <v>-1</v>
          </cell>
          <cell r="O3979">
            <v>200018.481</v>
          </cell>
        </row>
        <row r="3980">
          <cell r="A3980">
            <v>45736</v>
          </cell>
          <cell r="C3980" t="str">
            <v>CANTINA LA 15 SAS</v>
          </cell>
          <cell r="F3980">
            <v>45706.313773148147</v>
          </cell>
          <cell r="G3980">
            <v>45736.313773148147</v>
          </cell>
          <cell r="H3980">
            <v>5</v>
          </cell>
          <cell r="O3980">
            <v>2923147.858</v>
          </cell>
        </row>
        <row r="3981">
          <cell r="A3981">
            <v>45736</v>
          </cell>
          <cell r="C3981" t="str">
            <v>VENTAS MOSTRADOR</v>
          </cell>
          <cell r="F3981">
            <v>45736</v>
          </cell>
          <cell r="G3981">
            <v>45736</v>
          </cell>
          <cell r="H3981">
            <v>0</v>
          </cell>
          <cell r="O3981">
            <v>1590725</v>
          </cell>
        </row>
        <row r="3982">
          <cell r="A3982">
            <v>45736</v>
          </cell>
          <cell r="C3982" t="str">
            <v>VENTAS MOSTRADOR</v>
          </cell>
          <cell r="F3982">
            <v>45736</v>
          </cell>
          <cell r="G3982">
            <v>45736</v>
          </cell>
          <cell r="H3982">
            <v>0</v>
          </cell>
          <cell r="O3982">
            <v>407250</v>
          </cell>
        </row>
        <row r="3983">
          <cell r="A3983">
            <v>45736</v>
          </cell>
          <cell r="C3983" t="str">
            <v>PATRICIA  CHAPARRO AMEZQUITA</v>
          </cell>
          <cell r="F3983">
            <v>45736.311747685184</v>
          </cell>
          <cell r="G3983">
            <v>45744.311747685184</v>
          </cell>
          <cell r="H3983">
            <v>-1</v>
          </cell>
          <cell r="O3983">
            <v>1798600</v>
          </cell>
        </row>
        <row r="3984">
          <cell r="A3984">
            <v>45736</v>
          </cell>
          <cell r="C3984" t="str">
            <v>WALTER  BECERRA</v>
          </cell>
          <cell r="F3984">
            <v>45736.319537037038</v>
          </cell>
          <cell r="G3984">
            <v>45737.319537037038</v>
          </cell>
          <cell r="H3984">
            <v>6</v>
          </cell>
          <cell r="O3984">
            <v>1442900</v>
          </cell>
        </row>
        <row r="3985">
          <cell r="A3985">
            <v>45736</v>
          </cell>
          <cell r="C3985" t="str">
            <v>VENTAS MOSTRADOR</v>
          </cell>
          <cell r="F3985">
            <v>45736</v>
          </cell>
          <cell r="G3985">
            <v>45736</v>
          </cell>
          <cell r="H3985">
            <v>0</v>
          </cell>
          <cell r="O3985">
            <v>25088</v>
          </cell>
        </row>
        <row r="3986">
          <cell r="A3986">
            <v>45736</v>
          </cell>
          <cell r="C3986" t="str">
            <v>VENTAS MOSTRADOR</v>
          </cell>
          <cell r="F3986">
            <v>45736</v>
          </cell>
          <cell r="G3986">
            <v>45736</v>
          </cell>
          <cell r="H3986">
            <v>0</v>
          </cell>
          <cell r="O3986">
            <v>25155</v>
          </cell>
        </row>
        <row r="3987">
          <cell r="A3987">
            <v>45736</v>
          </cell>
          <cell r="C3987" t="str">
            <v>VENTAS MOSTRADOR</v>
          </cell>
          <cell r="F3987">
            <v>45736</v>
          </cell>
          <cell r="G3987">
            <v>45736</v>
          </cell>
          <cell r="H3987">
            <v>0</v>
          </cell>
          <cell r="O3987">
            <v>25472</v>
          </cell>
        </row>
        <row r="3988">
          <cell r="A3988">
            <v>45736</v>
          </cell>
          <cell r="C3988" t="str">
            <v>VENTAS MOSTRADOR</v>
          </cell>
          <cell r="F3988">
            <v>45736</v>
          </cell>
          <cell r="G3988">
            <v>45736</v>
          </cell>
          <cell r="H3988">
            <v>0</v>
          </cell>
          <cell r="O3988">
            <v>33836</v>
          </cell>
        </row>
        <row r="3989">
          <cell r="A3989">
            <v>45736</v>
          </cell>
          <cell r="C3989" t="str">
            <v>VENTAS MOSTRADOR</v>
          </cell>
          <cell r="F3989">
            <v>45736</v>
          </cell>
          <cell r="G3989">
            <v>45736</v>
          </cell>
          <cell r="H3989">
            <v>0</v>
          </cell>
          <cell r="O3989">
            <v>36432</v>
          </cell>
        </row>
        <row r="3990">
          <cell r="A3990">
            <v>45736</v>
          </cell>
          <cell r="C3990" t="str">
            <v>VENTAS MOSTRADOR</v>
          </cell>
          <cell r="F3990">
            <v>45736</v>
          </cell>
          <cell r="G3990">
            <v>45736</v>
          </cell>
          <cell r="H3990">
            <v>0</v>
          </cell>
          <cell r="O3990">
            <v>44885</v>
          </cell>
        </row>
        <row r="3991">
          <cell r="A3991">
            <v>45736</v>
          </cell>
          <cell r="C3991" t="str">
            <v>VENTAS MOSTRADOR</v>
          </cell>
          <cell r="F3991">
            <v>45736</v>
          </cell>
          <cell r="G3991">
            <v>45736</v>
          </cell>
          <cell r="H3991">
            <v>0</v>
          </cell>
          <cell r="O3991">
            <v>47880</v>
          </cell>
        </row>
        <row r="3992">
          <cell r="A3992">
            <v>45736</v>
          </cell>
          <cell r="C3992" t="str">
            <v>VENTAS MOSTRADOR</v>
          </cell>
          <cell r="F3992">
            <v>45736</v>
          </cell>
          <cell r="G3992">
            <v>45736</v>
          </cell>
          <cell r="H3992">
            <v>0</v>
          </cell>
          <cell r="O3992">
            <v>49736</v>
          </cell>
        </row>
        <row r="3993">
          <cell r="A3993">
            <v>45736</v>
          </cell>
          <cell r="C3993" t="str">
            <v>VENTAS MOSTRADOR</v>
          </cell>
          <cell r="F3993">
            <v>45736</v>
          </cell>
          <cell r="G3993">
            <v>45736</v>
          </cell>
          <cell r="H3993">
            <v>0</v>
          </cell>
          <cell r="O3993">
            <v>60720</v>
          </cell>
        </row>
        <row r="3994">
          <cell r="A3994">
            <v>45736</v>
          </cell>
          <cell r="C3994" t="str">
            <v>VENTAS MOSTRADOR</v>
          </cell>
          <cell r="F3994">
            <v>45736</v>
          </cell>
          <cell r="G3994">
            <v>45736</v>
          </cell>
          <cell r="H3994">
            <v>0</v>
          </cell>
          <cell r="O3994">
            <v>84188</v>
          </cell>
        </row>
        <row r="3995">
          <cell r="A3995">
            <v>45736</v>
          </cell>
          <cell r="C3995" t="str">
            <v>VENTAS MOSTRADOR</v>
          </cell>
          <cell r="F3995">
            <v>45736</v>
          </cell>
          <cell r="G3995">
            <v>45736</v>
          </cell>
          <cell r="H3995">
            <v>0</v>
          </cell>
          <cell r="O3995">
            <v>116930</v>
          </cell>
        </row>
        <row r="3996">
          <cell r="A3996">
            <v>45736</v>
          </cell>
          <cell r="C3996" t="str">
            <v>VENTAS MOSTRADOR</v>
          </cell>
          <cell r="F3996">
            <v>45736</v>
          </cell>
          <cell r="G3996">
            <v>45736</v>
          </cell>
          <cell r="H3996">
            <v>0</v>
          </cell>
          <cell r="O3996">
            <v>119350</v>
          </cell>
        </row>
        <row r="3997">
          <cell r="A3997">
            <v>45736</v>
          </cell>
          <cell r="C3997" t="str">
            <v>VENTAS MOSTRADOR</v>
          </cell>
          <cell r="F3997">
            <v>45736</v>
          </cell>
          <cell r="G3997">
            <v>45736</v>
          </cell>
          <cell r="H3997">
            <v>0</v>
          </cell>
          <cell r="O3997">
            <v>248050</v>
          </cell>
        </row>
        <row r="3998">
          <cell r="A3998">
            <v>45736</v>
          </cell>
          <cell r="C3998" t="str">
            <v>VENTAS MOSTRADOR</v>
          </cell>
          <cell r="F3998">
            <v>45736</v>
          </cell>
          <cell r="G3998">
            <v>45736</v>
          </cell>
          <cell r="H3998">
            <v>0</v>
          </cell>
          <cell r="O3998">
            <v>297850</v>
          </cell>
        </row>
        <row r="3999">
          <cell r="A3999">
            <v>45736</v>
          </cell>
          <cell r="C3999" t="str">
            <v>VENTAS MOSTRADOR</v>
          </cell>
          <cell r="F3999">
            <v>45736</v>
          </cell>
          <cell r="G3999">
            <v>45736</v>
          </cell>
          <cell r="H3999">
            <v>0</v>
          </cell>
          <cell r="O3999">
            <v>425500</v>
          </cell>
        </row>
        <row r="4000">
          <cell r="A4000">
            <v>45736</v>
          </cell>
          <cell r="C4000" t="str">
            <v>VENTAS MOSTRADOR</v>
          </cell>
          <cell r="F4000">
            <v>45736</v>
          </cell>
          <cell r="G4000">
            <v>45736</v>
          </cell>
          <cell r="H4000">
            <v>0</v>
          </cell>
          <cell r="O4000">
            <v>680800</v>
          </cell>
        </row>
        <row r="4001">
          <cell r="A4001">
            <v>45736</v>
          </cell>
          <cell r="C4001" t="str">
            <v>VENTAS MOSTRADOR</v>
          </cell>
          <cell r="F4001">
            <v>45736</v>
          </cell>
          <cell r="G4001">
            <v>45736</v>
          </cell>
          <cell r="H4001">
            <v>0</v>
          </cell>
          <cell r="O4001">
            <v>1276500</v>
          </cell>
        </row>
        <row r="4002">
          <cell r="A4002">
            <v>45736</v>
          </cell>
          <cell r="C4002" t="str">
            <v>TIGRE COLOMBIA S.A.S</v>
          </cell>
          <cell r="F4002">
            <v>45729.329606481479</v>
          </cell>
          <cell r="G4002">
            <v>45737.328055555554</v>
          </cell>
          <cell r="H4002">
            <v>0</v>
          </cell>
          <cell r="O4002">
            <v>946790</v>
          </cell>
        </row>
        <row r="4003">
          <cell r="A4003">
            <v>45736</v>
          </cell>
          <cell r="C4003" t="str">
            <v>TIGRE COLOMBIA S.A.S</v>
          </cell>
          <cell r="F4003">
            <v>45735.351099537038</v>
          </cell>
          <cell r="G4003">
            <v>45743.350925925923</v>
          </cell>
          <cell r="H4003">
            <v>-6</v>
          </cell>
          <cell r="O4003">
            <v>1536900</v>
          </cell>
        </row>
        <row r="4004">
          <cell r="A4004">
            <v>45736</v>
          </cell>
          <cell r="C4004" t="str">
            <v>TIGRE COLOMBIA S.A.S</v>
          </cell>
          <cell r="F4004">
            <v>45735.352164351854</v>
          </cell>
          <cell r="G4004">
            <v>45743.351574074077</v>
          </cell>
          <cell r="H4004">
            <v>-6</v>
          </cell>
          <cell r="O4004">
            <v>1128000</v>
          </cell>
        </row>
        <row r="4005">
          <cell r="A4005">
            <v>45736</v>
          </cell>
          <cell r="C4005" t="str">
            <v>TIGRE COLOMBIA S.A.S</v>
          </cell>
          <cell r="F4005">
            <v>45735.353622685187</v>
          </cell>
          <cell r="G4005">
            <v>45743.353032407409</v>
          </cell>
          <cell r="H4005">
            <v>-6</v>
          </cell>
          <cell r="O4005">
            <v>1416580</v>
          </cell>
        </row>
        <row r="4006">
          <cell r="A4006">
            <v>45736</v>
          </cell>
          <cell r="C4006" t="str">
            <v>TIGRE COLOMBIA S.A.S</v>
          </cell>
          <cell r="F4006">
            <v>45735.375532407408</v>
          </cell>
          <cell r="G4006">
            <v>45743.375023148146</v>
          </cell>
          <cell r="H4006">
            <v>-6</v>
          </cell>
          <cell r="O4006">
            <v>368270</v>
          </cell>
        </row>
        <row r="4007">
          <cell r="A4007">
            <v>45736</v>
          </cell>
          <cell r="C4007" t="str">
            <v>CAJA COLOMBIANA DE SUBSIDIO FAMILIAR COLSUBSIDIO</v>
          </cell>
          <cell r="F4007">
            <v>45708.415983796294</v>
          </cell>
          <cell r="G4007">
            <v>45738.415983796294</v>
          </cell>
          <cell r="H4007">
            <v>3</v>
          </cell>
          <cell r="O4007">
            <v>4228620.7319999998</v>
          </cell>
        </row>
        <row r="4008">
          <cell r="A4008">
            <v>45736</v>
          </cell>
          <cell r="C4008" t="str">
            <v>CAJA COLOMBIANA DE SUBSIDIO FAMILIAR COLSUBSIDIO</v>
          </cell>
          <cell r="F4008">
            <v>45708.416597222225</v>
          </cell>
          <cell r="G4008">
            <v>45738.416597222225</v>
          </cell>
          <cell r="H4008">
            <v>3</v>
          </cell>
          <cell r="O4008">
            <v>1366668.4709999999</v>
          </cell>
        </row>
        <row r="4009">
          <cell r="A4009">
            <v>45736</v>
          </cell>
          <cell r="C4009" t="str">
            <v>CAJA COLOMBIANA DE SUBSIDIO FAMILIAR COLSUBSIDIO</v>
          </cell>
          <cell r="F4009">
            <v>45708.417523148149</v>
          </cell>
          <cell r="G4009">
            <v>45738.417523148149</v>
          </cell>
          <cell r="H4009">
            <v>3</v>
          </cell>
          <cell r="O4009">
            <v>1509922.932</v>
          </cell>
        </row>
        <row r="4010">
          <cell r="A4010">
            <v>45736</v>
          </cell>
          <cell r="C4010" t="str">
            <v>CAJA COLOMBIANA DE SUBSIDIO FAMILIAR COLSUBSIDIO</v>
          </cell>
          <cell r="F4010">
            <v>45709.497048611112</v>
          </cell>
          <cell r="G4010">
            <v>45739.497048611112</v>
          </cell>
          <cell r="H4010">
            <v>2</v>
          </cell>
          <cell r="O4010">
            <v>203852.54199999999</v>
          </cell>
        </row>
        <row r="4011">
          <cell r="A4011">
            <v>45736</v>
          </cell>
          <cell r="C4011" t="str">
            <v>CAJA COLOMBIANA DE SUBSIDIO FAMILIAR COLSUBSIDIO</v>
          </cell>
          <cell r="F4011">
            <v>45709.504108796296</v>
          </cell>
          <cell r="G4011">
            <v>45739.504108796296</v>
          </cell>
          <cell r="H4011">
            <v>2</v>
          </cell>
          <cell r="O4011">
            <v>2087123.388</v>
          </cell>
        </row>
        <row r="4012">
          <cell r="A4012">
            <v>45736</v>
          </cell>
          <cell r="C4012" t="str">
            <v>CAJA COLOMBIANA DE SUBSIDIO FAMILIAR COLSUBSIDIO</v>
          </cell>
          <cell r="F4012">
            <v>45709.525856481479</v>
          </cell>
          <cell r="G4012">
            <v>45739.525856481479</v>
          </cell>
          <cell r="H4012">
            <v>2</v>
          </cell>
          <cell r="O4012">
            <v>2472869.7590000001</v>
          </cell>
        </row>
        <row r="4013">
          <cell r="A4013">
            <v>45736</v>
          </cell>
          <cell r="C4013" t="str">
            <v>CAJA COLOMBIANA DE SUBSIDIO FAMILIAR COLSUBSIDIO</v>
          </cell>
          <cell r="F4013">
            <v>45714.191261574073</v>
          </cell>
          <cell r="G4013">
            <v>45744.191261574073</v>
          </cell>
          <cell r="H4013">
            <v>-3</v>
          </cell>
          <cell r="O4013">
            <v>13650576.6745</v>
          </cell>
        </row>
        <row r="4014">
          <cell r="A4014">
            <v>45736</v>
          </cell>
          <cell r="C4014" t="str">
            <v>CAJA COLOMBIANA DE SUBSIDIO FAMILIAR COLSUBSIDIO</v>
          </cell>
          <cell r="F4014">
            <v>45714.198599537034</v>
          </cell>
          <cell r="G4014">
            <v>45744.198599537034</v>
          </cell>
          <cell r="H4014">
            <v>-3</v>
          </cell>
          <cell r="O4014">
            <v>1518288.156</v>
          </cell>
        </row>
        <row r="4015">
          <cell r="A4015">
            <v>45736</v>
          </cell>
          <cell r="C4015" t="str">
            <v>CAJA COLOMBIANA DE SUBSIDIO FAMILIAR COLSUBSIDIO</v>
          </cell>
          <cell r="F4015">
            <v>45714.204131944447</v>
          </cell>
          <cell r="G4015">
            <v>45744.204131944447</v>
          </cell>
          <cell r="H4015">
            <v>-3</v>
          </cell>
          <cell r="O4015">
            <v>655624.43099999998</v>
          </cell>
        </row>
        <row r="4016">
          <cell r="A4016">
            <v>45736</v>
          </cell>
          <cell r="C4016" t="str">
            <v>CAJA COLOMBIANA DE SUBSIDIO FAMILIAR COLSUBSIDIO</v>
          </cell>
          <cell r="F4016">
            <v>45714.204733796294</v>
          </cell>
          <cell r="G4016">
            <v>45744.204733796294</v>
          </cell>
          <cell r="H4016">
            <v>-3</v>
          </cell>
          <cell r="O4016">
            <v>1163811.7890000001</v>
          </cell>
        </row>
        <row r="4017">
          <cell r="A4017">
            <v>45736</v>
          </cell>
          <cell r="C4017" t="str">
            <v>CAJA COLOMBIANA DE SUBSIDIO FAMILIAR COLSUBSIDIO</v>
          </cell>
          <cell r="F4017">
            <v>45714.427268518521</v>
          </cell>
          <cell r="G4017">
            <v>45744.427268518521</v>
          </cell>
          <cell r="H4017">
            <v>-3</v>
          </cell>
          <cell r="O4017">
            <v>324152.43</v>
          </cell>
        </row>
        <row r="4018">
          <cell r="A4018">
            <v>45736</v>
          </cell>
          <cell r="C4018" t="str">
            <v>CAJA COLOMBIANA DE SUBSIDIO FAMILIAR COLSUBSIDIO</v>
          </cell>
          <cell r="F4018">
            <v>45714.451747685183</v>
          </cell>
          <cell r="G4018">
            <v>45744.451747685183</v>
          </cell>
          <cell r="H4018">
            <v>-3</v>
          </cell>
          <cell r="O4018">
            <v>1997744.953</v>
          </cell>
        </row>
        <row r="4019">
          <cell r="A4019">
            <v>45736</v>
          </cell>
          <cell r="C4019" t="str">
            <v>TODOS COMEMOS SAS</v>
          </cell>
          <cell r="F4019">
            <v>45737.345532407409</v>
          </cell>
          <cell r="G4019">
            <v>45745.345532407409</v>
          </cell>
          <cell r="H4019">
            <v>-4</v>
          </cell>
          <cell r="O4019">
            <v>5500000</v>
          </cell>
        </row>
        <row r="4020">
          <cell r="A4020">
            <v>45736</v>
          </cell>
          <cell r="C4020" t="str">
            <v>PEYBU SAS</v>
          </cell>
          <cell r="F4020">
            <v>45678.316736111112</v>
          </cell>
          <cell r="G4020">
            <v>45708.316736111112</v>
          </cell>
          <cell r="H4020">
            <v>33</v>
          </cell>
          <cell r="O4020">
            <v>685649.61</v>
          </cell>
        </row>
        <row r="4021">
          <cell r="A4021">
            <v>45736</v>
          </cell>
          <cell r="C4021" t="str">
            <v>PEYBU SAS</v>
          </cell>
          <cell r="F4021">
            <v>45680.393252314818</v>
          </cell>
          <cell r="G4021">
            <v>45710.393252314818</v>
          </cell>
          <cell r="H4021">
            <v>31</v>
          </cell>
          <cell r="O4021">
            <v>2485865.7319999998</v>
          </cell>
        </row>
        <row r="4022">
          <cell r="A4022">
            <v>45736</v>
          </cell>
          <cell r="C4022" t="str">
            <v>PEYBU SAS</v>
          </cell>
          <cell r="F4022">
            <v>45680.395011574074</v>
          </cell>
          <cell r="G4022">
            <v>45710.395011574074</v>
          </cell>
          <cell r="H4022">
            <v>31</v>
          </cell>
          <cell r="O4022">
            <v>607872.94400000002</v>
          </cell>
        </row>
        <row r="4023">
          <cell r="A4023">
            <v>45736</v>
          </cell>
          <cell r="C4023" t="str">
            <v>PEYBU SAS</v>
          </cell>
          <cell r="F4023">
            <v>45687.324305555558</v>
          </cell>
          <cell r="G4023">
            <v>45717.324305555558</v>
          </cell>
          <cell r="H4023">
            <v>24</v>
          </cell>
          <cell r="O4023">
            <v>3168079.625</v>
          </cell>
        </row>
        <row r="4024">
          <cell r="A4024">
            <v>45736</v>
          </cell>
          <cell r="C4024" t="str">
            <v>ANDRES MAURICIO CUELLAR HERRERA</v>
          </cell>
          <cell r="F4024">
            <v>45735.615486111114</v>
          </cell>
          <cell r="G4024">
            <v>45736.615486111114</v>
          </cell>
          <cell r="H4024">
            <v>7</v>
          </cell>
          <cell r="O4024">
            <v>439000</v>
          </cell>
        </row>
        <row r="4025">
          <cell r="A4025">
            <v>45736</v>
          </cell>
          <cell r="C4025" t="str">
            <v>PROCESADORA DE CARNES NUEVA COLOMBO ALEMANA LTDA</v>
          </cell>
          <cell r="F4025">
            <v>45736.363854166666</v>
          </cell>
          <cell r="G4025">
            <v>45737.363854166666</v>
          </cell>
          <cell r="H4025">
            <v>6</v>
          </cell>
          <cell r="O4025">
            <v>536200</v>
          </cell>
        </row>
        <row r="4026">
          <cell r="A4026">
            <v>45736</v>
          </cell>
          <cell r="C4026" t="str">
            <v>ANDRES MAURICIO CUELLAR HERRERA</v>
          </cell>
          <cell r="F4026">
            <v>45736.372291666667</v>
          </cell>
          <cell r="G4026">
            <v>45737.372291666667</v>
          </cell>
          <cell r="H4026">
            <v>6</v>
          </cell>
          <cell r="O4026">
            <v>188000</v>
          </cell>
        </row>
        <row r="4027">
          <cell r="A4027">
            <v>45736</v>
          </cell>
          <cell r="C4027" t="str">
            <v>ALEJANDRO  DURAN</v>
          </cell>
          <cell r="F4027">
            <v>45736.347094907411</v>
          </cell>
          <cell r="G4027">
            <v>45737.347094907411</v>
          </cell>
          <cell r="H4027">
            <v>7</v>
          </cell>
          <cell r="O4027">
            <v>1388800</v>
          </cell>
        </row>
        <row r="4028">
          <cell r="A4028">
            <v>45736</v>
          </cell>
          <cell r="C4028" t="str">
            <v>LUZ MARINA PELAYO ORTIZ</v>
          </cell>
          <cell r="F4028">
            <v>45735.34412037037</v>
          </cell>
          <cell r="G4028">
            <v>45736.34412037037</v>
          </cell>
          <cell r="H4028">
            <v>7</v>
          </cell>
          <cell r="O4028">
            <v>299990</v>
          </cell>
        </row>
        <row r="4029">
          <cell r="A4029">
            <v>45736</v>
          </cell>
          <cell r="C4029" t="str">
            <v>INVERSIONES MI TIERRITA SAS</v>
          </cell>
          <cell r="F4029">
            <v>45710.317314814813</v>
          </cell>
          <cell r="G4029">
            <v>45725.316018518519</v>
          </cell>
          <cell r="H4029">
            <v>18</v>
          </cell>
          <cell r="O4029">
            <v>872440.08262</v>
          </cell>
        </row>
        <row r="4030">
          <cell r="A4030">
            <v>45736</v>
          </cell>
          <cell r="C4030" t="str">
            <v>INVERSIONES MI TIERRITA SAS</v>
          </cell>
          <cell r="F4030">
            <v>45714.301319444443</v>
          </cell>
          <cell r="G4030">
            <v>45729.301319444443</v>
          </cell>
          <cell r="H4030">
            <v>14</v>
          </cell>
          <cell r="O4030">
            <v>1226102.8319999999</v>
          </cell>
        </row>
        <row r="4031">
          <cell r="A4031">
            <v>45736</v>
          </cell>
          <cell r="C4031" t="str">
            <v>INVERSIONES MI TIERRITA SAS</v>
          </cell>
          <cell r="F4031">
            <v>45715.341192129628</v>
          </cell>
          <cell r="G4031">
            <v>45730.341192129628</v>
          </cell>
          <cell r="H4031">
            <v>13</v>
          </cell>
          <cell r="O4031">
            <v>3066452.1120000002</v>
          </cell>
        </row>
        <row r="4032">
          <cell r="A4032">
            <v>45736</v>
          </cell>
          <cell r="C4032" t="str">
            <v>INVERSIONES MI TIERRITA SAS</v>
          </cell>
          <cell r="F4032">
            <v>45722.346365740741</v>
          </cell>
          <cell r="G4032">
            <v>45737.346365740741</v>
          </cell>
          <cell r="H4032">
            <v>6</v>
          </cell>
          <cell r="O4032">
            <v>3994942.1830000002</v>
          </cell>
        </row>
        <row r="4033">
          <cell r="A4033">
            <v>45736</v>
          </cell>
          <cell r="C4033" t="str">
            <v>INVERSIONES MI TIERRITA SAS</v>
          </cell>
          <cell r="F4033">
            <v>45723.349583333336</v>
          </cell>
          <cell r="G4033">
            <v>45738.349583333336</v>
          </cell>
          <cell r="H4033">
            <v>5</v>
          </cell>
          <cell r="O4033">
            <v>2840063.2582</v>
          </cell>
        </row>
        <row r="4034">
          <cell r="A4034">
            <v>45736</v>
          </cell>
          <cell r="C4034" t="str">
            <v>ALIMENTOS BRIKO SAS</v>
          </cell>
          <cell r="F4034">
            <v>45736.330937500003</v>
          </cell>
          <cell r="G4034">
            <v>45737.330474537041</v>
          </cell>
          <cell r="H4034">
            <v>6</v>
          </cell>
          <cell r="O4034">
            <v>713950</v>
          </cell>
        </row>
        <row r="4035">
          <cell r="A4035">
            <v>45736</v>
          </cell>
          <cell r="C4035" t="str">
            <v>EL MERO BURRITO S.A.S</v>
          </cell>
          <cell r="F4035">
            <v>45736.356770833336</v>
          </cell>
          <cell r="G4035">
            <v>45737.356493055559</v>
          </cell>
          <cell r="H4035">
            <v>6</v>
          </cell>
          <cell r="O4035">
            <v>446200</v>
          </cell>
        </row>
        <row r="4036">
          <cell r="A4036">
            <v>45736</v>
          </cell>
          <cell r="C4036" t="str">
            <v>BENJAMIN  CHAPARRO AMEZQUITA</v>
          </cell>
          <cell r="F4036">
            <v>45736.313159722224</v>
          </cell>
          <cell r="G4036">
            <v>45737.313159722224</v>
          </cell>
          <cell r="H4036">
            <v>6</v>
          </cell>
          <cell r="O4036">
            <v>2514750</v>
          </cell>
        </row>
        <row r="4037">
          <cell r="A4037">
            <v>45736</v>
          </cell>
          <cell r="C4037" t="str">
            <v>GATE GOURMET COLOMBIA SAS</v>
          </cell>
          <cell r="F4037">
            <v>45703.445763888885</v>
          </cell>
          <cell r="G4037">
            <v>45733.445763888885</v>
          </cell>
          <cell r="H4037">
            <v>4</v>
          </cell>
          <cell r="O4037">
            <v>1498020.686</v>
          </cell>
        </row>
        <row r="4038">
          <cell r="A4038">
            <v>45736</v>
          </cell>
          <cell r="C4038" t="str">
            <v>GATE GOURMET COLOMBIA SAS</v>
          </cell>
          <cell r="F4038">
            <v>45705.605046296296</v>
          </cell>
          <cell r="G4038">
            <v>45735.605046296296</v>
          </cell>
          <cell r="H4038">
            <v>2</v>
          </cell>
          <cell r="O4038">
            <v>4410564.3540000003</v>
          </cell>
        </row>
        <row r="4039">
          <cell r="A4039">
            <v>45736</v>
          </cell>
          <cell r="C4039" t="str">
            <v>GATE GOURMET COLOMBIA SAS</v>
          </cell>
          <cell r="F4039">
            <v>45705.620405092595</v>
          </cell>
          <cell r="G4039">
            <v>45735.620405092595</v>
          </cell>
          <cell r="H4039">
            <v>2</v>
          </cell>
          <cell r="O4039">
            <v>355000</v>
          </cell>
        </row>
        <row r="4040">
          <cell r="A4040">
            <v>45736</v>
          </cell>
          <cell r="C4040" t="str">
            <v>GATE GOURMET COLOMBIA SAS</v>
          </cell>
          <cell r="F4040">
            <v>45707.210266203707</v>
          </cell>
          <cell r="G4040">
            <v>45737.210266203707</v>
          </cell>
          <cell r="H4040">
            <v>0</v>
          </cell>
          <cell r="O4040">
            <v>2727063.0240000002</v>
          </cell>
        </row>
        <row r="4041">
          <cell r="A4041">
            <v>45736</v>
          </cell>
          <cell r="C4041" t="str">
            <v>GATE GOURMET COLOMBIA SAS</v>
          </cell>
          <cell r="F4041">
            <v>45708.607847222222</v>
          </cell>
          <cell r="G4041">
            <v>45738.607847222222</v>
          </cell>
          <cell r="H4041">
            <v>-1</v>
          </cell>
          <cell r="O4041">
            <v>7358608.7120000003</v>
          </cell>
        </row>
        <row r="4042">
          <cell r="A4042">
            <v>45736</v>
          </cell>
          <cell r="C4042" t="str">
            <v>GATE GOURMET COLOMBIA SAS</v>
          </cell>
          <cell r="F4042">
            <v>45710.408842592595</v>
          </cell>
          <cell r="G4042">
            <v>45740.408842592595</v>
          </cell>
          <cell r="H4042">
            <v>-3</v>
          </cell>
          <cell r="O4042">
            <v>2839495.6179999998</v>
          </cell>
        </row>
        <row r="4043">
          <cell r="A4043">
            <v>45736</v>
          </cell>
          <cell r="C4043" t="str">
            <v>GATE GOURMET COLOMBIA SAS</v>
          </cell>
          <cell r="F4043">
            <v>45713.294722222221</v>
          </cell>
          <cell r="G4043">
            <v>45743.294722222221</v>
          </cell>
          <cell r="H4043">
            <v>-6</v>
          </cell>
          <cell r="O4043">
            <v>289000</v>
          </cell>
        </row>
        <row r="4044">
          <cell r="A4044">
            <v>45736</v>
          </cell>
          <cell r="C4044" t="str">
            <v>CAROLA CACEROLA SAS</v>
          </cell>
          <cell r="F4044">
            <v>45735.38685185185</v>
          </cell>
          <cell r="G4044">
            <v>45736.378032407411</v>
          </cell>
          <cell r="H4044">
            <v>5</v>
          </cell>
          <cell r="O4044">
            <v>466499.98</v>
          </cell>
        </row>
        <row r="4045">
          <cell r="A4045">
            <v>45736</v>
          </cell>
          <cell r="C4045" t="str">
            <v>ALIMENTOS BENAL SAS</v>
          </cell>
          <cell r="F4045">
            <v>45705.322094907409</v>
          </cell>
          <cell r="G4045">
            <v>45735.322094907409</v>
          </cell>
          <cell r="H4045">
            <v>6</v>
          </cell>
          <cell r="O4045">
            <v>4741150</v>
          </cell>
        </row>
        <row r="4046">
          <cell r="A4046">
            <v>45736</v>
          </cell>
          <cell r="C4046" t="str">
            <v>ALIMENTOS BENAL SAS</v>
          </cell>
          <cell r="F4046">
            <v>45708.290046296293</v>
          </cell>
          <cell r="G4046">
            <v>45738.290046296293</v>
          </cell>
          <cell r="H4046">
            <v>3</v>
          </cell>
          <cell r="O4046">
            <v>1591750</v>
          </cell>
        </row>
        <row r="4047">
          <cell r="A4047">
            <v>45736</v>
          </cell>
          <cell r="C4047" t="str">
            <v>ALIMENTOS BENAL SAS</v>
          </cell>
          <cell r="F4047">
            <v>45712.312175925923</v>
          </cell>
          <cell r="G4047">
            <v>45742.312175925923</v>
          </cell>
          <cell r="H4047">
            <v>-1</v>
          </cell>
          <cell r="O4047">
            <v>5600930</v>
          </cell>
        </row>
        <row r="4048">
          <cell r="A4048">
            <v>45736</v>
          </cell>
          <cell r="C4048" t="str">
            <v>MERCADOS BM  SAS</v>
          </cell>
          <cell r="F4048">
            <v>45729.239201388889</v>
          </cell>
          <cell r="G4048">
            <v>45737.239201388889</v>
          </cell>
          <cell r="H4048">
            <v>4</v>
          </cell>
          <cell r="O4048">
            <v>2171622.1090000002</v>
          </cell>
        </row>
        <row r="4049">
          <cell r="A4049">
            <v>45736</v>
          </cell>
          <cell r="C4049" t="str">
            <v>MERCADOS BM  SAS</v>
          </cell>
          <cell r="F4049">
            <v>45730.551828703705</v>
          </cell>
          <cell r="G4049">
            <v>45738.551828703705</v>
          </cell>
          <cell r="H4049">
            <v>3</v>
          </cell>
          <cell r="O4049">
            <v>1341921.3500000001</v>
          </cell>
        </row>
        <row r="4050">
          <cell r="A4050">
            <v>45736</v>
          </cell>
          <cell r="C4050" t="str">
            <v>INVERSIONES SUPER ROYAL CARIBE SA</v>
          </cell>
          <cell r="F4050">
            <v>45710.273449074077</v>
          </cell>
          <cell r="G4050">
            <v>45740.273449074077</v>
          </cell>
          <cell r="H4050">
            <v>1</v>
          </cell>
          <cell r="O4050">
            <v>163300</v>
          </cell>
        </row>
        <row r="4051">
          <cell r="A4051">
            <v>45737</v>
          </cell>
          <cell r="C4051" t="str">
            <v>FUNDACION HOGAR NUEVA GRANADA</v>
          </cell>
          <cell r="F4051">
            <v>45705.306423611109</v>
          </cell>
          <cell r="G4051">
            <v>45735.306423611109</v>
          </cell>
          <cell r="H4051">
            <v>6</v>
          </cell>
          <cell r="O4051">
            <v>936100</v>
          </cell>
        </row>
        <row r="4052">
          <cell r="A4052">
            <v>45737</v>
          </cell>
          <cell r="C4052" t="str">
            <v>KAREN GISSET MARTINEZ SANDOVAL</v>
          </cell>
          <cell r="F4052">
            <v>45737.357002314813</v>
          </cell>
          <cell r="G4052">
            <v>45738.357002314813</v>
          </cell>
          <cell r="H4052">
            <v>5</v>
          </cell>
          <cell r="O4052">
            <v>3785800</v>
          </cell>
        </row>
        <row r="4053">
          <cell r="A4053">
            <v>45737</v>
          </cell>
          <cell r="C4053" t="str">
            <v>VENTAS MOSTRADOR</v>
          </cell>
          <cell r="F4053">
            <v>45737</v>
          </cell>
          <cell r="G4053">
            <v>45737</v>
          </cell>
          <cell r="H4053">
            <v>0</v>
          </cell>
          <cell r="O4053">
            <v>578697</v>
          </cell>
        </row>
        <row r="4054">
          <cell r="A4054">
            <v>45737</v>
          </cell>
          <cell r="C4054" t="str">
            <v>VENTAS MOSTRADOR</v>
          </cell>
          <cell r="F4054">
            <v>45737</v>
          </cell>
          <cell r="G4054">
            <v>45737</v>
          </cell>
          <cell r="H4054">
            <v>0</v>
          </cell>
          <cell r="O4054">
            <v>240732</v>
          </cell>
        </row>
        <row r="4055">
          <cell r="A4055">
            <v>45737</v>
          </cell>
          <cell r="C4055" t="str">
            <v>VENTAS MOSTRADOR</v>
          </cell>
          <cell r="F4055">
            <v>45737</v>
          </cell>
          <cell r="G4055">
            <v>45737</v>
          </cell>
          <cell r="H4055">
            <v>0</v>
          </cell>
          <cell r="O4055">
            <v>10875</v>
          </cell>
        </row>
        <row r="4056">
          <cell r="A4056">
            <v>45737</v>
          </cell>
          <cell r="C4056" t="str">
            <v>VENTAS MOSTRADOR</v>
          </cell>
          <cell r="F4056">
            <v>45737</v>
          </cell>
          <cell r="G4056">
            <v>45737</v>
          </cell>
          <cell r="H4056">
            <v>0</v>
          </cell>
          <cell r="O4056">
            <v>11568</v>
          </cell>
        </row>
        <row r="4057">
          <cell r="A4057">
            <v>45737</v>
          </cell>
          <cell r="C4057" t="str">
            <v>VENTAS MOSTRADOR</v>
          </cell>
          <cell r="F4057">
            <v>45737</v>
          </cell>
          <cell r="G4057">
            <v>45737</v>
          </cell>
          <cell r="H4057">
            <v>0</v>
          </cell>
          <cell r="O4057">
            <v>14950</v>
          </cell>
        </row>
        <row r="4058">
          <cell r="A4058">
            <v>45737</v>
          </cell>
          <cell r="C4058" t="str">
            <v>VENTAS MOSTRADOR</v>
          </cell>
          <cell r="F4058">
            <v>45737</v>
          </cell>
          <cell r="G4058">
            <v>45737</v>
          </cell>
          <cell r="H4058">
            <v>0</v>
          </cell>
          <cell r="O4058">
            <v>17460</v>
          </cell>
        </row>
        <row r="4059">
          <cell r="A4059">
            <v>45737</v>
          </cell>
          <cell r="C4059" t="str">
            <v>VENTAS MOSTRADOR</v>
          </cell>
          <cell r="F4059">
            <v>45737</v>
          </cell>
          <cell r="G4059">
            <v>45737</v>
          </cell>
          <cell r="H4059">
            <v>0</v>
          </cell>
          <cell r="O4059">
            <v>20550</v>
          </cell>
        </row>
        <row r="4060">
          <cell r="A4060">
            <v>45737</v>
          </cell>
          <cell r="C4060" t="str">
            <v>VENTAS MOSTRADOR</v>
          </cell>
          <cell r="F4060">
            <v>45737</v>
          </cell>
          <cell r="G4060">
            <v>45737</v>
          </cell>
          <cell r="H4060">
            <v>0</v>
          </cell>
          <cell r="O4060">
            <v>20880</v>
          </cell>
        </row>
        <row r="4061">
          <cell r="A4061">
            <v>45737</v>
          </cell>
          <cell r="C4061" t="str">
            <v>VENTAS MOSTRADOR</v>
          </cell>
          <cell r="F4061">
            <v>45737</v>
          </cell>
          <cell r="G4061">
            <v>45737</v>
          </cell>
          <cell r="H4061">
            <v>0</v>
          </cell>
          <cell r="O4061">
            <v>25280</v>
          </cell>
        </row>
        <row r="4062">
          <cell r="A4062">
            <v>45737</v>
          </cell>
          <cell r="C4062" t="str">
            <v>VENTAS MOSTRADOR</v>
          </cell>
          <cell r="F4062">
            <v>45737</v>
          </cell>
          <cell r="G4062">
            <v>45737</v>
          </cell>
          <cell r="H4062">
            <v>0</v>
          </cell>
          <cell r="O4062">
            <v>25500</v>
          </cell>
        </row>
        <row r="4063">
          <cell r="A4063">
            <v>45737</v>
          </cell>
          <cell r="C4063" t="str">
            <v>VENTAS MOSTRADOR</v>
          </cell>
          <cell r="F4063">
            <v>45737</v>
          </cell>
          <cell r="G4063">
            <v>45737</v>
          </cell>
          <cell r="H4063">
            <v>0</v>
          </cell>
          <cell r="O4063">
            <v>32000</v>
          </cell>
        </row>
        <row r="4064">
          <cell r="A4064">
            <v>45737</v>
          </cell>
          <cell r="C4064" t="str">
            <v>VENTAS MOSTRADOR</v>
          </cell>
          <cell r="F4064">
            <v>45737</v>
          </cell>
          <cell r="G4064">
            <v>45737</v>
          </cell>
          <cell r="H4064">
            <v>0</v>
          </cell>
          <cell r="O4064">
            <v>35695</v>
          </cell>
        </row>
        <row r="4065">
          <cell r="A4065">
            <v>45737</v>
          </cell>
          <cell r="C4065" t="str">
            <v>VENTAS MOSTRADOR</v>
          </cell>
          <cell r="F4065">
            <v>45737</v>
          </cell>
          <cell r="G4065">
            <v>45737</v>
          </cell>
          <cell r="H4065">
            <v>0</v>
          </cell>
          <cell r="O4065">
            <v>38436</v>
          </cell>
        </row>
        <row r="4066">
          <cell r="A4066">
            <v>45737</v>
          </cell>
          <cell r="C4066" t="str">
            <v>VENTAS MOSTRADOR</v>
          </cell>
          <cell r="F4066">
            <v>45737</v>
          </cell>
          <cell r="G4066">
            <v>45737</v>
          </cell>
          <cell r="H4066">
            <v>0</v>
          </cell>
          <cell r="O4066">
            <v>40000</v>
          </cell>
        </row>
        <row r="4067">
          <cell r="A4067">
            <v>45737</v>
          </cell>
          <cell r="C4067" t="str">
            <v>VENTAS MOSTRADOR</v>
          </cell>
          <cell r="F4067">
            <v>45737</v>
          </cell>
          <cell r="G4067">
            <v>45737</v>
          </cell>
          <cell r="H4067">
            <v>0</v>
          </cell>
          <cell r="O4067">
            <v>40050</v>
          </cell>
        </row>
        <row r="4068">
          <cell r="A4068">
            <v>45737</v>
          </cell>
          <cell r="C4068" t="str">
            <v>VENTAS MOSTRADOR</v>
          </cell>
          <cell r="F4068">
            <v>45737</v>
          </cell>
          <cell r="G4068">
            <v>45737</v>
          </cell>
          <cell r="H4068">
            <v>0</v>
          </cell>
          <cell r="O4068">
            <v>49064</v>
          </cell>
        </row>
        <row r="4069">
          <cell r="A4069">
            <v>45737</v>
          </cell>
          <cell r="C4069" t="str">
            <v>VENTAS MOSTRADOR</v>
          </cell>
          <cell r="F4069">
            <v>45737</v>
          </cell>
          <cell r="G4069">
            <v>45737</v>
          </cell>
          <cell r="H4069">
            <v>0</v>
          </cell>
          <cell r="O4069">
            <v>51092</v>
          </cell>
        </row>
        <row r="4070">
          <cell r="A4070">
            <v>45737</v>
          </cell>
          <cell r="C4070" t="str">
            <v>VENTAS MOSTRADOR</v>
          </cell>
          <cell r="F4070">
            <v>45737</v>
          </cell>
          <cell r="G4070">
            <v>45737</v>
          </cell>
          <cell r="H4070">
            <v>0</v>
          </cell>
          <cell r="O4070">
            <v>68500</v>
          </cell>
        </row>
        <row r="4071">
          <cell r="A4071">
            <v>45737</v>
          </cell>
          <cell r="C4071" t="str">
            <v>VENTAS MOSTRADOR</v>
          </cell>
          <cell r="F4071">
            <v>45737</v>
          </cell>
          <cell r="G4071">
            <v>45737</v>
          </cell>
          <cell r="H4071">
            <v>0</v>
          </cell>
          <cell r="O4071">
            <v>68672</v>
          </cell>
        </row>
        <row r="4072">
          <cell r="A4072">
            <v>45737</v>
          </cell>
          <cell r="C4072" t="str">
            <v>VENTAS MOSTRADOR</v>
          </cell>
          <cell r="F4072">
            <v>45737</v>
          </cell>
          <cell r="G4072">
            <v>45737</v>
          </cell>
          <cell r="H4072">
            <v>0</v>
          </cell>
          <cell r="O4072">
            <v>88000</v>
          </cell>
        </row>
        <row r="4073">
          <cell r="A4073">
            <v>45737</v>
          </cell>
          <cell r="C4073" t="str">
            <v>VENTAS MOSTRADOR</v>
          </cell>
          <cell r="F4073">
            <v>45737</v>
          </cell>
          <cell r="G4073">
            <v>45737</v>
          </cell>
          <cell r="H4073">
            <v>0</v>
          </cell>
          <cell r="O4073">
            <v>93100</v>
          </cell>
        </row>
        <row r="4074">
          <cell r="A4074">
            <v>45737</v>
          </cell>
          <cell r="C4074" t="str">
            <v>VENTAS MOSTRADOR</v>
          </cell>
          <cell r="F4074">
            <v>45737</v>
          </cell>
          <cell r="G4074">
            <v>45737</v>
          </cell>
          <cell r="H4074">
            <v>0</v>
          </cell>
          <cell r="O4074">
            <v>100298</v>
          </cell>
        </row>
        <row r="4075">
          <cell r="A4075">
            <v>45737</v>
          </cell>
          <cell r="C4075" t="str">
            <v>VENTAS MOSTRADOR</v>
          </cell>
          <cell r="F4075">
            <v>45737</v>
          </cell>
          <cell r="G4075">
            <v>45737</v>
          </cell>
          <cell r="H4075">
            <v>0</v>
          </cell>
          <cell r="O4075">
            <v>103624</v>
          </cell>
        </row>
        <row r="4076">
          <cell r="A4076">
            <v>45737</v>
          </cell>
          <cell r="C4076" t="str">
            <v>VENTAS MOSTRADOR</v>
          </cell>
          <cell r="F4076">
            <v>45737</v>
          </cell>
          <cell r="G4076">
            <v>45737</v>
          </cell>
          <cell r="H4076">
            <v>0</v>
          </cell>
          <cell r="O4076">
            <v>156112</v>
          </cell>
        </row>
        <row r="4077">
          <cell r="A4077">
            <v>45737</v>
          </cell>
          <cell r="C4077" t="str">
            <v>VENTAS MOSTRADOR</v>
          </cell>
          <cell r="F4077">
            <v>45737</v>
          </cell>
          <cell r="G4077">
            <v>45737</v>
          </cell>
          <cell r="H4077">
            <v>0</v>
          </cell>
          <cell r="O4077">
            <v>161600</v>
          </cell>
        </row>
        <row r="4078">
          <cell r="A4078">
            <v>45737</v>
          </cell>
          <cell r="C4078" t="str">
            <v>VENTAS MOSTRADOR</v>
          </cell>
          <cell r="F4078">
            <v>45737</v>
          </cell>
          <cell r="G4078">
            <v>45737</v>
          </cell>
          <cell r="H4078">
            <v>0</v>
          </cell>
          <cell r="O4078">
            <v>164996</v>
          </cell>
        </row>
        <row r="4079">
          <cell r="A4079">
            <v>45737</v>
          </cell>
          <cell r="C4079" t="str">
            <v>VENTAS MOSTRADOR</v>
          </cell>
          <cell r="F4079">
            <v>45737</v>
          </cell>
          <cell r="G4079">
            <v>45737</v>
          </cell>
          <cell r="H4079">
            <v>0</v>
          </cell>
          <cell r="O4079">
            <v>176000</v>
          </cell>
        </row>
        <row r="4080">
          <cell r="A4080">
            <v>45737</v>
          </cell>
          <cell r="C4080" t="str">
            <v>VENTAS MOSTRADOR</v>
          </cell>
          <cell r="F4080">
            <v>45737</v>
          </cell>
          <cell r="G4080">
            <v>45737</v>
          </cell>
          <cell r="H4080">
            <v>0</v>
          </cell>
          <cell r="O4080">
            <v>182180</v>
          </cell>
        </row>
        <row r="4081">
          <cell r="A4081">
            <v>45737</v>
          </cell>
          <cell r="C4081" t="str">
            <v>VENTAS MOSTRADOR</v>
          </cell>
          <cell r="F4081">
            <v>45737</v>
          </cell>
          <cell r="G4081">
            <v>45737</v>
          </cell>
          <cell r="H4081">
            <v>0</v>
          </cell>
          <cell r="O4081">
            <v>212750</v>
          </cell>
        </row>
        <row r="4082">
          <cell r="A4082">
            <v>45737</v>
          </cell>
          <cell r="C4082" t="str">
            <v>VENTAS MOSTRADOR</v>
          </cell>
          <cell r="F4082">
            <v>45737</v>
          </cell>
          <cell r="G4082">
            <v>45737</v>
          </cell>
          <cell r="H4082">
            <v>0</v>
          </cell>
          <cell r="O4082">
            <v>400000</v>
          </cell>
        </row>
        <row r="4083">
          <cell r="A4083">
            <v>45737</v>
          </cell>
          <cell r="C4083" t="str">
            <v>VENTAS MOSTRADOR</v>
          </cell>
          <cell r="F4083">
            <v>45737</v>
          </cell>
          <cell r="G4083">
            <v>45737</v>
          </cell>
          <cell r="H4083">
            <v>0</v>
          </cell>
          <cell r="O4083">
            <v>492812</v>
          </cell>
        </row>
        <row r="4084">
          <cell r="A4084">
            <v>45737</v>
          </cell>
          <cell r="C4084" t="str">
            <v>VENTAS MOSTRADOR</v>
          </cell>
          <cell r="F4084">
            <v>45737</v>
          </cell>
          <cell r="G4084">
            <v>45737</v>
          </cell>
          <cell r="H4084">
            <v>0</v>
          </cell>
          <cell r="O4084">
            <v>652500</v>
          </cell>
        </row>
        <row r="4085">
          <cell r="A4085">
            <v>45737</v>
          </cell>
          <cell r="C4085" t="str">
            <v>VENTAS MOSTRADOR</v>
          </cell>
          <cell r="F4085">
            <v>45737</v>
          </cell>
          <cell r="G4085">
            <v>45737</v>
          </cell>
          <cell r="H4085">
            <v>0</v>
          </cell>
          <cell r="O4085">
            <v>851000</v>
          </cell>
        </row>
        <row r="4086">
          <cell r="A4086">
            <v>45737</v>
          </cell>
          <cell r="C4086" t="str">
            <v>MUNCHER SAS</v>
          </cell>
          <cell r="F4086">
            <v>45700.324594907404</v>
          </cell>
          <cell r="G4086">
            <v>45730.324594907404</v>
          </cell>
          <cell r="H4086">
            <v>13</v>
          </cell>
          <cell r="O4086">
            <v>307800</v>
          </cell>
        </row>
        <row r="4087">
          <cell r="A4087">
            <v>45737</v>
          </cell>
          <cell r="C4087" t="str">
            <v>MUNCHER SAS</v>
          </cell>
          <cell r="F4087">
            <v>45701.315428240741</v>
          </cell>
          <cell r="G4087">
            <v>45731.315428240741</v>
          </cell>
          <cell r="H4087">
            <v>12</v>
          </cell>
          <cell r="O4087">
            <v>250800</v>
          </cell>
        </row>
        <row r="4088">
          <cell r="A4088">
            <v>45737</v>
          </cell>
          <cell r="C4088" t="str">
            <v>TAKAMI SA</v>
          </cell>
          <cell r="F4088">
            <v>45713.276932870373</v>
          </cell>
          <cell r="G4088">
            <v>45743.276932870373</v>
          </cell>
          <cell r="H4088">
            <v>-2</v>
          </cell>
          <cell r="O4088">
            <v>116480</v>
          </cell>
        </row>
        <row r="4089">
          <cell r="A4089">
            <v>45737</v>
          </cell>
          <cell r="C4089" t="str">
            <v>TAKAMI SA</v>
          </cell>
          <cell r="F4089">
            <v>45713.28528935185</v>
          </cell>
          <cell r="G4089">
            <v>45743.28528935185</v>
          </cell>
          <cell r="H4089">
            <v>-2</v>
          </cell>
          <cell r="O4089">
            <v>683620</v>
          </cell>
        </row>
        <row r="4090">
          <cell r="A4090">
            <v>45737</v>
          </cell>
          <cell r="C4090" t="str">
            <v>TAKAMI SA</v>
          </cell>
          <cell r="F4090">
            <v>45713.286307870374</v>
          </cell>
          <cell r="G4090">
            <v>45743.286307870374</v>
          </cell>
          <cell r="H4090">
            <v>-2</v>
          </cell>
          <cell r="O4090">
            <v>392590</v>
          </cell>
        </row>
        <row r="4091">
          <cell r="A4091">
            <v>45737</v>
          </cell>
          <cell r="C4091" t="str">
            <v>TAKAMI SA</v>
          </cell>
          <cell r="F4091">
            <v>45713.342858796299</v>
          </cell>
          <cell r="G4091">
            <v>45743.342858796299</v>
          </cell>
          <cell r="H4091">
            <v>-2</v>
          </cell>
          <cell r="O4091">
            <v>112320</v>
          </cell>
        </row>
        <row r="4092">
          <cell r="A4092">
            <v>45737</v>
          </cell>
          <cell r="C4092" t="str">
            <v>TAKAMI SA</v>
          </cell>
          <cell r="F4092">
            <v>45714.291678240741</v>
          </cell>
          <cell r="G4092">
            <v>45744.291678240741</v>
          </cell>
          <cell r="H4092">
            <v>-3</v>
          </cell>
          <cell r="O4092">
            <v>41000</v>
          </cell>
        </row>
        <row r="4093">
          <cell r="A4093">
            <v>45737</v>
          </cell>
          <cell r="C4093" t="str">
            <v>TAKAMI SA</v>
          </cell>
          <cell r="F4093">
            <v>45714.295914351853</v>
          </cell>
          <cell r="G4093">
            <v>45744.295914351853</v>
          </cell>
          <cell r="H4093">
            <v>-3</v>
          </cell>
          <cell r="O4093">
            <v>73600</v>
          </cell>
        </row>
        <row r="4094">
          <cell r="A4094">
            <v>45737</v>
          </cell>
          <cell r="C4094" t="str">
            <v>TAKAMI SA</v>
          </cell>
          <cell r="F4094">
            <v>45714.298576388886</v>
          </cell>
          <cell r="G4094">
            <v>45744.298576388886</v>
          </cell>
          <cell r="H4094">
            <v>-3</v>
          </cell>
          <cell r="O4094">
            <v>584000</v>
          </cell>
        </row>
        <row r="4095">
          <cell r="A4095">
            <v>45737</v>
          </cell>
          <cell r="C4095" t="str">
            <v>TAKAMI SA</v>
          </cell>
          <cell r="F4095">
            <v>45714.301574074074</v>
          </cell>
          <cell r="G4095">
            <v>45744.301574074074</v>
          </cell>
          <cell r="H4095">
            <v>-3</v>
          </cell>
          <cell r="O4095">
            <v>123000</v>
          </cell>
        </row>
        <row r="4096">
          <cell r="A4096">
            <v>45737</v>
          </cell>
          <cell r="C4096" t="str">
            <v>TAKAMI SA</v>
          </cell>
          <cell r="F4096">
            <v>45714.307187500002</v>
          </cell>
          <cell r="G4096">
            <v>45744.307187500002</v>
          </cell>
          <cell r="H4096">
            <v>-3</v>
          </cell>
          <cell r="O4096">
            <v>196550</v>
          </cell>
        </row>
        <row r="4097">
          <cell r="A4097">
            <v>45737</v>
          </cell>
          <cell r="C4097" t="str">
            <v>TAKAMI SA</v>
          </cell>
          <cell r="F4097">
            <v>45714.308611111112</v>
          </cell>
          <cell r="G4097">
            <v>45744.308611111112</v>
          </cell>
          <cell r="H4097">
            <v>-3</v>
          </cell>
          <cell r="O4097">
            <v>384700</v>
          </cell>
        </row>
        <row r="4098">
          <cell r="A4098">
            <v>45737</v>
          </cell>
          <cell r="C4098" t="str">
            <v>TAKAMI SA</v>
          </cell>
          <cell r="F4098">
            <v>45715.308611111112</v>
          </cell>
          <cell r="G4098">
            <v>45745.308611111112</v>
          </cell>
          <cell r="H4098">
            <v>-4</v>
          </cell>
          <cell r="O4098">
            <v>90300</v>
          </cell>
        </row>
        <row r="4099">
          <cell r="A4099">
            <v>45737</v>
          </cell>
          <cell r="C4099" t="str">
            <v>TAKAMI SA</v>
          </cell>
          <cell r="F4099">
            <v>45715.31349537037</v>
          </cell>
          <cell r="G4099">
            <v>45745.31349537037</v>
          </cell>
          <cell r="H4099">
            <v>-4</v>
          </cell>
          <cell r="O4099">
            <v>88400</v>
          </cell>
        </row>
        <row r="4100">
          <cell r="A4100">
            <v>45737</v>
          </cell>
          <cell r="C4100" t="str">
            <v>TAKAMI SA</v>
          </cell>
          <cell r="F4100">
            <v>45715.316261574073</v>
          </cell>
          <cell r="G4100">
            <v>45745.316261574073</v>
          </cell>
          <cell r="H4100">
            <v>-4</v>
          </cell>
          <cell r="O4100">
            <v>258300</v>
          </cell>
        </row>
        <row r="4101">
          <cell r="A4101">
            <v>45737</v>
          </cell>
          <cell r="C4101" t="str">
            <v>TAKAMI SA</v>
          </cell>
          <cell r="F4101">
            <v>45715.348726851851</v>
          </cell>
          <cell r="G4101">
            <v>45745.348726851851</v>
          </cell>
          <cell r="H4101">
            <v>-4</v>
          </cell>
          <cell r="O4101">
            <v>98940</v>
          </cell>
        </row>
        <row r="4102">
          <cell r="A4102">
            <v>45737</v>
          </cell>
          <cell r="C4102" t="str">
            <v>TAKAMI SA</v>
          </cell>
          <cell r="F4102">
            <v>45715.363449074073</v>
          </cell>
          <cell r="G4102">
            <v>45745.363449074073</v>
          </cell>
          <cell r="H4102">
            <v>-4</v>
          </cell>
          <cell r="O4102">
            <v>263360</v>
          </cell>
        </row>
        <row r="4103">
          <cell r="A4103">
            <v>45737</v>
          </cell>
          <cell r="C4103" t="str">
            <v>TAKAMI SA</v>
          </cell>
          <cell r="F4103">
            <v>45716.284282407411</v>
          </cell>
          <cell r="G4103">
            <v>45746.284282407411</v>
          </cell>
          <cell r="H4103">
            <v>-5</v>
          </cell>
          <cell r="O4103">
            <v>60000</v>
          </cell>
        </row>
        <row r="4104">
          <cell r="A4104">
            <v>45737</v>
          </cell>
          <cell r="C4104" t="str">
            <v>TAKAMI SA</v>
          </cell>
          <cell r="F4104">
            <v>45716.291666666664</v>
          </cell>
          <cell r="G4104">
            <v>45746.291666666664</v>
          </cell>
          <cell r="H4104">
            <v>-5</v>
          </cell>
          <cell r="O4104">
            <v>396920</v>
          </cell>
        </row>
        <row r="4105">
          <cell r="A4105">
            <v>45737</v>
          </cell>
          <cell r="C4105" t="str">
            <v>TAKAMI SA</v>
          </cell>
          <cell r="F4105">
            <v>45716.306898148148</v>
          </cell>
          <cell r="G4105">
            <v>45746.306898148148</v>
          </cell>
          <cell r="H4105">
            <v>-5</v>
          </cell>
          <cell r="O4105">
            <v>84050</v>
          </cell>
        </row>
        <row r="4106">
          <cell r="A4106">
            <v>45737</v>
          </cell>
          <cell r="C4106" t="str">
            <v>TAKAMI SA</v>
          </cell>
          <cell r="F4106">
            <v>45716.328136574077</v>
          </cell>
          <cell r="G4106">
            <v>45746.328136574077</v>
          </cell>
          <cell r="H4106">
            <v>-5</v>
          </cell>
          <cell r="O4106">
            <v>315700</v>
          </cell>
        </row>
        <row r="4107">
          <cell r="A4107">
            <v>45737</v>
          </cell>
          <cell r="C4107" t="str">
            <v>TAKAMI SA</v>
          </cell>
          <cell r="F4107">
            <v>45717.286782407406</v>
          </cell>
          <cell r="G4107">
            <v>45747.286782407406</v>
          </cell>
          <cell r="H4107">
            <v>-6</v>
          </cell>
          <cell r="O4107">
            <v>261280</v>
          </cell>
        </row>
        <row r="4108">
          <cell r="A4108">
            <v>45737</v>
          </cell>
          <cell r="C4108" t="str">
            <v>TAKAMI SA</v>
          </cell>
          <cell r="F4108">
            <v>45717.288148148145</v>
          </cell>
          <cell r="G4108">
            <v>45747.288148148145</v>
          </cell>
          <cell r="H4108">
            <v>-6</v>
          </cell>
          <cell r="O4108">
            <v>257630</v>
          </cell>
        </row>
        <row r="4109">
          <cell r="A4109">
            <v>45737</v>
          </cell>
          <cell r="C4109" t="str">
            <v>TAKAMI SA</v>
          </cell>
          <cell r="F4109">
            <v>45717.307928240742</v>
          </cell>
          <cell r="G4109">
            <v>45747.307928240742</v>
          </cell>
          <cell r="H4109">
            <v>-6</v>
          </cell>
          <cell r="O4109">
            <v>228800</v>
          </cell>
        </row>
        <row r="4110">
          <cell r="A4110">
            <v>45737</v>
          </cell>
          <cell r="C4110" t="str">
            <v>TAKAMI SA</v>
          </cell>
          <cell r="F4110">
            <v>45717.309166666666</v>
          </cell>
          <cell r="G4110">
            <v>45747.309166666666</v>
          </cell>
          <cell r="H4110">
            <v>-6</v>
          </cell>
          <cell r="O4110">
            <v>82000</v>
          </cell>
        </row>
        <row r="4111">
          <cell r="A4111">
            <v>45737</v>
          </cell>
          <cell r="C4111" t="str">
            <v>TAKAMI SA</v>
          </cell>
          <cell r="F4111">
            <v>45717.488125000003</v>
          </cell>
          <cell r="G4111">
            <v>45747.488125000003</v>
          </cell>
          <cell r="H4111">
            <v>-6</v>
          </cell>
          <cell r="O4111">
            <v>850820</v>
          </cell>
        </row>
        <row r="4112">
          <cell r="A4112">
            <v>45737</v>
          </cell>
          <cell r="C4112" t="str">
            <v>TAKAMI SA</v>
          </cell>
          <cell r="F4112">
            <v>45719.283171296294</v>
          </cell>
          <cell r="G4112">
            <v>45749.283171296294</v>
          </cell>
          <cell r="H4112">
            <v>-8</v>
          </cell>
          <cell r="O4112">
            <v>606920</v>
          </cell>
        </row>
        <row r="4113">
          <cell r="A4113">
            <v>45737</v>
          </cell>
          <cell r="C4113" t="str">
            <v>TAKAMI SA</v>
          </cell>
          <cell r="F4113">
            <v>45719.2969212963</v>
          </cell>
          <cell r="G4113">
            <v>45749.2969212963</v>
          </cell>
          <cell r="H4113">
            <v>-8</v>
          </cell>
          <cell r="O4113">
            <v>41000</v>
          </cell>
        </row>
        <row r="4114">
          <cell r="A4114">
            <v>45737</v>
          </cell>
          <cell r="C4114" t="str">
            <v>TAKAMI SA</v>
          </cell>
          <cell r="F4114">
            <v>45719.301701388889</v>
          </cell>
          <cell r="G4114">
            <v>45749.301701388889</v>
          </cell>
          <cell r="H4114">
            <v>-8</v>
          </cell>
          <cell r="O4114">
            <v>440360</v>
          </cell>
        </row>
        <row r="4115">
          <cell r="A4115">
            <v>45737</v>
          </cell>
          <cell r="C4115" t="str">
            <v>TAKAMI SA</v>
          </cell>
          <cell r="F4115">
            <v>45719.305173611108</v>
          </cell>
          <cell r="G4115">
            <v>45749.305173611108</v>
          </cell>
          <cell r="H4115">
            <v>-8</v>
          </cell>
          <cell r="O4115">
            <v>270600</v>
          </cell>
        </row>
        <row r="4116">
          <cell r="A4116">
            <v>45737</v>
          </cell>
          <cell r="C4116" t="str">
            <v>TAKAMI SA</v>
          </cell>
          <cell r="F4116">
            <v>45719.324143518519</v>
          </cell>
          <cell r="G4116">
            <v>45749.324143518519</v>
          </cell>
          <cell r="H4116">
            <v>-8</v>
          </cell>
          <cell r="O4116">
            <v>176300</v>
          </cell>
        </row>
        <row r="4117">
          <cell r="A4117">
            <v>45737</v>
          </cell>
          <cell r="C4117" t="str">
            <v>TAKAMI SA</v>
          </cell>
          <cell r="F4117">
            <v>45719.355520833335</v>
          </cell>
          <cell r="G4117">
            <v>45749.355520833335</v>
          </cell>
          <cell r="H4117">
            <v>-8</v>
          </cell>
          <cell r="O4117">
            <v>2395890</v>
          </cell>
        </row>
        <row r="4118">
          <cell r="A4118">
            <v>45737</v>
          </cell>
          <cell r="C4118" t="str">
            <v>TAKAMI SA</v>
          </cell>
          <cell r="F4118">
            <v>45719.364212962966</v>
          </cell>
          <cell r="G4118">
            <v>45749.364212962966</v>
          </cell>
          <cell r="H4118">
            <v>-8</v>
          </cell>
          <cell r="O4118">
            <v>630720</v>
          </cell>
        </row>
        <row r="4119">
          <cell r="A4119">
            <v>45737</v>
          </cell>
          <cell r="C4119" t="str">
            <v>TAKAMI SA</v>
          </cell>
          <cell r="F4119">
            <v>45720.297442129631</v>
          </cell>
          <cell r="G4119">
            <v>45750.297442129631</v>
          </cell>
          <cell r="H4119">
            <v>-9</v>
          </cell>
          <cell r="O4119">
            <v>170150</v>
          </cell>
        </row>
        <row r="4120">
          <cell r="A4120">
            <v>45737</v>
          </cell>
          <cell r="C4120" t="str">
            <v>TAKAMI SA</v>
          </cell>
          <cell r="F4120">
            <v>45720.298483796294</v>
          </cell>
          <cell r="G4120">
            <v>45750.298483796294</v>
          </cell>
          <cell r="H4120">
            <v>-9</v>
          </cell>
          <cell r="O4120">
            <v>82000</v>
          </cell>
        </row>
        <row r="4121">
          <cell r="A4121">
            <v>45737</v>
          </cell>
          <cell r="C4121" t="str">
            <v>TAKAMI SA</v>
          </cell>
          <cell r="F4121">
            <v>45720.301168981481</v>
          </cell>
          <cell r="G4121">
            <v>45750.301168981481</v>
          </cell>
          <cell r="H4121">
            <v>-9</v>
          </cell>
          <cell r="O4121">
            <v>145550</v>
          </cell>
        </row>
        <row r="4122">
          <cell r="A4122">
            <v>45737</v>
          </cell>
          <cell r="C4122" t="str">
            <v>TAKAMI SA</v>
          </cell>
          <cell r="F4122">
            <v>45720.342916666668</v>
          </cell>
          <cell r="G4122">
            <v>45750.342916666668</v>
          </cell>
          <cell r="H4122">
            <v>-9</v>
          </cell>
          <cell r="O4122">
            <v>93840</v>
          </cell>
        </row>
        <row r="4123">
          <cell r="A4123">
            <v>45737</v>
          </cell>
          <cell r="C4123" t="str">
            <v>TAKAMI SA</v>
          </cell>
          <cell r="F4123">
            <v>45720.347256944442</v>
          </cell>
          <cell r="G4123">
            <v>45750.347256944442</v>
          </cell>
          <cell r="H4123">
            <v>-9</v>
          </cell>
          <cell r="O4123">
            <v>210490</v>
          </cell>
        </row>
        <row r="4124">
          <cell r="A4124">
            <v>45737</v>
          </cell>
          <cell r="C4124" t="str">
            <v>TAKAMI SA</v>
          </cell>
          <cell r="F4124">
            <v>45720.44976851852</v>
          </cell>
          <cell r="G4124">
            <v>45750.44976851852</v>
          </cell>
          <cell r="H4124">
            <v>-9</v>
          </cell>
          <cell r="O4124">
            <v>64480</v>
          </cell>
        </row>
        <row r="4125">
          <cell r="A4125">
            <v>45737</v>
          </cell>
          <cell r="C4125" t="str">
            <v>TAKAMI SA</v>
          </cell>
          <cell r="F4125">
            <v>45720.450949074075</v>
          </cell>
          <cell r="G4125">
            <v>45750.450949074075</v>
          </cell>
          <cell r="H4125">
            <v>-9</v>
          </cell>
          <cell r="O4125">
            <v>617190</v>
          </cell>
        </row>
        <row r="4126">
          <cell r="A4126">
            <v>45737</v>
          </cell>
          <cell r="C4126" t="str">
            <v>SIPOTE BURRITO S.A</v>
          </cell>
          <cell r="F4126">
            <v>45717.361435185187</v>
          </cell>
          <cell r="G4126">
            <v>45747.361435185187</v>
          </cell>
          <cell r="H4126">
            <v>-6</v>
          </cell>
          <cell r="O4126">
            <v>2688400</v>
          </cell>
        </row>
        <row r="4127">
          <cell r="A4127">
            <v>45737</v>
          </cell>
          <cell r="C4127" t="str">
            <v>SIPOTE BURRITO S.A</v>
          </cell>
          <cell r="F4127">
            <v>45719.373344907406</v>
          </cell>
          <cell r="G4127">
            <v>45749.373344907406</v>
          </cell>
          <cell r="H4127">
            <v>-8</v>
          </cell>
          <cell r="O4127">
            <v>2057120</v>
          </cell>
        </row>
        <row r="4128">
          <cell r="A4128">
            <v>45737</v>
          </cell>
          <cell r="C4128" t="str">
            <v>SIPOTE BURRITO S.A</v>
          </cell>
          <cell r="F4128">
            <v>45724.338240740741</v>
          </cell>
          <cell r="G4128">
            <v>45754.338240740741</v>
          </cell>
          <cell r="H4128">
            <v>-13</v>
          </cell>
          <cell r="O4128">
            <v>1934400</v>
          </cell>
        </row>
        <row r="4129">
          <cell r="A4129">
            <v>45737</v>
          </cell>
          <cell r="C4129" t="str">
            <v>TODOS COMEMOS SAS</v>
          </cell>
          <cell r="F4129">
            <v>45728.406377314815</v>
          </cell>
          <cell r="G4129">
            <v>45736.406377314815</v>
          </cell>
          <cell r="H4129">
            <v>5</v>
          </cell>
          <cell r="O4129">
            <v>178200</v>
          </cell>
        </row>
        <row r="4130">
          <cell r="A4130">
            <v>45737</v>
          </cell>
          <cell r="C4130" t="str">
            <v>CLINICA RETORNAR SAS</v>
          </cell>
          <cell r="F4130">
            <v>45700.338935185187</v>
          </cell>
          <cell r="G4130">
            <v>45730.338935185187</v>
          </cell>
          <cell r="H4130">
            <v>11</v>
          </cell>
          <cell r="O4130">
            <v>667899.99</v>
          </cell>
        </row>
        <row r="4131">
          <cell r="A4131">
            <v>45737</v>
          </cell>
          <cell r="C4131" t="str">
            <v>CLINICA RETORNAR SAS</v>
          </cell>
          <cell r="F4131">
            <v>45714.312476851854</v>
          </cell>
          <cell r="G4131">
            <v>45744.312476851854</v>
          </cell>
          <cell r="H4131">
            <v>-3</v>
          </cell>
          <cell r="O4131">
            <v>524099.99</v>
          </cell>
        </row>
        <row r="4132">
          <cell r="A4132">
            <v>45737</v>
          </cell>
          <cell r="C4132" t="str">
            <v>CLINICA RETORNAR SAS</v>
          </cell>
          <cell r="F4132">
            <v>45726.510439814818</v>
          </cell>
          <cell r="G4132">
            <v>45756.510439814818</v>
          </cell>
          <cell r="H4132">
            <v>-15</v>
          </cell>
          <cell r="O4132">
            <v>506799.99</v>
          </cell>
        </row>
        <row r="4133">
          <cell r="A4133">
            <v>45737</v>
          </cell>
          <cell r="C4133" t="str">
            <v>GRUPO ARTAK S.A.S</v>
          </cell>
          <cell r="F4133">
            <v>45717.485023148147</v>
          </cell>
          <cell r="G4133">
            <v>45747.485023148147</v>
          </cell>
          <cell r="H4133">
            <v>-6</v>
          </cell>
          <cell r="O4133">
            <v>955120</v>
          </cell>
        </row>
        <row r="4134">
          <cell r="A4134">
            <v>45737</v>
          </cell>
          <cell r="C4134" t="str">
            <v>GRUPO ARTAK S.A.S</v>
          </cell>
          <cell r="F4134">
            <v>45717.485613425924</v>
          </cell>
          <cell r="G4134">
            <v>45747.485613425924</v>
          </cell>
          <cell r="H4134">
            <v>-6</v>
          </cell>
          <cell r="O4134">
            <v>924120</v>
          </cell>
        </row>
        <row r="4135">
          <cell r="A4135">
            <v>45737</v>
          </cell>
          <cell r="C4135" t="str">
            <v>GRUPO ARTAK S.A.S</v>
          </cell>
          <cell r="F4135">
            <v>45717.486770833333</v>
          </cell>
          <cell r="G4135">
            <v>45747.486770833333</v>
          </cell>
          <cell r="H4135">
            <v>-6</v>
          </cell>
          <cell r="O4135">
            <v>446760</v>
          </cell>
        </row>
        <row r="4136">
          <cell r="A4136">
            <v>45737</v>
          </cell>
          <cell r="C4136" t="str">
            <v>GRUPO ARTAK S.A.S</v>
          </cell>
          <cell r="F4136">
            <v>45720.296620370369</v>
          </cell>
          <cell r="G4136">
            <v>45750.296620370369</v>
          </cell>
          <cell r="H4136">
            <v>-9</v>
          </cell>
          <cell r="O4136">
            <v>607360</v>
          </cell>
        </row>
        <row r="4137">
          <cell r="A4137">
            <v>45737</v>
          </cell>
          <cell r="C4137" t="str">
            <v>GRUPO ARTAK S.A.S</v>
          </cell>
          <cell r="F4137">
            <v>45720.344548611109</v>
          </cell>
          <cell r="G4137">
            <v>45750.344548611109</v>
          </cell>
          <cell r="H4137">
            <v>-9</v>
          </cell>
          <cell r="O4137">
            <v>63550</v>
          </cell>
        </row>
        <row r="4138">
          <cell r="A4138">
            <v>45737</v>
          </cell>
          <cell r="C4138" t="str">
            <v>GRUPO ARTAK S.A.S</v>
          </cell>
          <cell r="F4138">
            <v>45720.345925925925</v>
          </cell>
          <cell r="G4138">
            <v>45750.345925925925</v>
          </cell>
          <cell r="H4138">
            <v>-9</v>
          </cell>
          <cell r="O4138">
            <v>63550</v>
          </cell>
        </row>
        <row r="4139">
          <cell r="A4139">
            <v>45737</v>
          </cell>
          <cell r="C4139" t="str">
            <v>GRUPO ARTAK S.A.S</v>
          </cell>
          <cell r="F4139">
            <v>45720.428449074076</v>
          </cell>
          <cell r="G4139">
            <v>45750.428449074076</v>
          </cell>
          <cell r="H4139">
            <v>-9</v>
          </cell>
          <cell r="O4139">
            <v>121820</v>
          </cell>
        </row>
        <row r="4140">
          <cell r="A4140">
            <v>45737</v>
          </cell>
          <cell r="C4140" t="str">
            <v>GRUPO ARTAK S.A.S</v>
          </cell>
          <cell r="F4140">
            <v>45720.437824074077</v>
          </cell>
          <cell r="G4140">
            <v>45750.437824074077</v>
          </cell>
          <cell r="H4140">
            <v>-9</v>
          </cell>
          <cell r="O4140">
            <v>634200</v>
          </cell>
        </row>
        <row r="4141">
          <cell r="A4141">
            <v>45737</v>
          </cell>
          <cell r="C4141" t="str">
            <v>GRUPO ARTAK S.A.S</v>
          </cell>
          <cell r="F4141">
            <v>45720.438715277778</v>
          </cell>
          <cell r="G4141">
            <v>45750.438715277778</v>
          </cell>
          <cell r="H4141">
            <v>-9</v>
          </cell>
          <cell r="O4141">
            <v>957340</v>
          </cell>
        </row>
        <row r="4142">
          <cell r="A4142">
            <v>45737</v>
          </cell>
          <cell r="C4142" t="str">
            <v>GRUPO ARTAK S.A.S</v>
          </cell>
          <cell r="F4142">
            <v>45720.480509259258</v>
          </cell>
          <cell r="G4142">
            <v>45750.480509259258</v>
          </cell>
          <cell r="H4142">
            <v>-9</v>
          </cell>
          <cell r="O4142">
            <v>738620</v>
          </cell>
        </row>
        <row r="4143">
          <cell r="A4143">
            <v>45737</v>
          </cell>
          <cell r="C4143" t="str">
            <v>GRUPO ARTAK S.A.S</v>
          </cell>
          <cell r="F4143">
            <v>45722.352175925924</v>
          </cell>
          <cell r="G4143">
            <v>45752.352175925924</v>
          </cell>
          <cell r="H4143">
            <v>-11</v>
          </cell>
          <cell r="O4143">
            <v>2721020</v>
          </cell>
        </row>
        <row r="4144">
          <cell r="A4144">
            <v>45737</v>
          </cell>
          <cell r="C4144" t="str">
            <v>GRUPO ARTAK S.A.S</v>
          </cell>
          <cell r="F4144">
            <v>45722.375844907408</v>
          </cell>
          <cell r="G4144">
            <v>45752.375844907408</v>
          </cell>
          <cell r="H4144">
            <v>-11</v>
          </cell>
          <cell r="O4144">
            <v>2452240</v>
          </cell>
        </row>
        <row r="4145">
          <cell r="A4145">
            <v>45737</v>
          </cell>
          <cell r="C4145" t="str">
            <v>GRUPO ARTAK S.A.S</v>
          </cell>
          <cell r="F4145">
            <v>45723.325312499997</v>
          </cell>
          <cell r="G4145">
            <v>45753.325312499997</v>
          </cell>
          <cell r="H4145">
            <v>-12</v>
          </cell>
          <cell r="O4145">
            <v>443840</v>
          </cell>
        </row>
        <row r="4146">
          <cell r="A4146">
            <v>45737</v>
          </cell>
          <cell r="C4146" t="str">
            <v>GRUPO ARTAK S.A.S</v>
          </cell>
          <cell r="F4146">
            <v>45724.297847222224</v>
          </cell>
          <cell r="G4146">
            <v>45754.297847222224</v>
          </cell>
          <cell r="H4146">
            <v>-13</v>
          </cell>
          <cell r="O4146">
            <v>124756.2</v>
          </cell>
        </row>
        <row r="4147">
          <cell r="A4147">
            <v>45737</v>
          </cell>
          <cell r="C4147" t="str">
            <v>GRUPO ARTAK S.A.S</v>
          </cell>
          <cell r="F4147">
            <v>45724.306018518517</v>
          </cell>
          <cell r="G4147">
            <v>45754.306018518517</v>
          </cell>
          <cell r="H4147">
            <v>-13</v>
          </cell>
          <cell r="O4147">
            <v>279780</v>
          </cell>
        </row>
        <row r="4148">
          <cell r="A4148">
            <v>45737</v>
          </cell>
          <cell r="C4148" t="str">
            <v>GRUPO ARTAK S.A.S</v>
          </cell>
          <cell r="F4148">
            <v>45724.310960648145</v>
          </cell>
          <cell r="G4148">
            <v>45754.310960648145</v>
          </cell>
          <cell r="H4148">
            <v>-13</v>
          </cell>
          <cell r="O4148">
            <v>809360</v>
          </cell>
        </row>
        <row r="4149">
          <cell r="A4149">
            <v>45737</v>
          </cell>
          <cell r="C4149" t="str">
            <v>GRUPO ARTAK S.A.S</v>
          </cell>
          <cell r="F4149">
            <v>45724.323101851849</v>
          </cell>
          <cell r="G4149">
            <v>45754.323101851849</v>
          </cell>
          <cell r="H4149">
            <v>-13</v>
          </cell>
          <cell r="O4149">
            <v>788220</v>
          </cell>
        </row>
        <row r="4150">
          <cell r="A4150">
            <v>45737</v>
          </cell>
          <cell r="C4150" t="str">
            <v>GRUPO ARTAK S.A.S</v>
          </cell>
          <cell r="F4150">
            <v>45724.327245370368</v>
          </cell>
          <cell r="G4150">
            <v>45754.327245370368</v>
          </cell>
          <cell r="H4150">
            <v>-13</v>
          </cell>
          <cell r="O4150">
            <v>123900</v>
          </cell>
        </row>
        <row r="4151">
          <cell r="A4151">
            <v>45737</v>
          </cell>
          <cell r="C4151" t="str">
            <v>GRUPO ARTAK S.A.S</v>
          </cell>
          <cell r="F4151">
            <v>45727.332453703704</v>
          </cell>
          <cell r="G4151">
            <v>45757.332453703704</v>
          </cell>
          <cell r="H4151">
            <v>-16</v>
          </cell>
          <cell r="O4151">
            <v>23360</v>
          </cell>
        </row>
        <row r="4152">
          <cell r="A4152">
            <v>45737</v>
          </cell>
          <cell r="C4152" t="str">
            <v>DEKARLA SAS</v>
          </cell>
          <cell r="F4152">
            <v>45737.323414351849</v>
          </cell>
          <cell r="G4152">
            <v>45738.323414351849</v>
          </cell>
          <cell r="H4152">
            <v>5</v>
          </cell>
          <cell r="O4152">
            <v>767500</v>
          </cell>
        </row>
        <row r="4153">
          <cell r="A4153">
            <v>45737</v>
          </cell>
          <cell r="C4153" t="str">
            <v>SEBALI SAS</v>
          </cell>
          <cell r="F4153">
            <v>45727.310601851852</v>
          </cell>
          <cell r="G4153">
            <v>45735.310439814813</v>
          </cell>
          <cell r="H4153">
            <v>9</v>
          </cell>
          <cell r="O4153">
            <v>438400</v>
          </cell>
        </row>
        <row r="4154">
          <cell r="A4154">
            <v>45737</v>
          </cell>
          <cell r="C4154" t="str">
            <v>VENTAS MOSTRADOR</v>
          </cell>
          <cell r="F4154">
            <v>45737</v>
          </cell>
          <cell r="G4154">
            <v>45737</v>
          </cell>
          <cell r="H4154">
            <v>0</v>
          </cell>
          <cell r="O4154">
            <v>572400</v>
          </cell>
        </row>
        <row r="4155">
          <cell r="A4155">
            <v>45737</v>
          </cell>
          <cell r="C4155" t="str">
            <v>CRISTIAN CAMILO VEGA PALACIOS</v>
          </cell>
          <cell r="F4155">
            <v>45737.34710648148</v>
          </cell>
          <cell r="G4155">
            <v>45738.344247685185</v>
          </cell>
          <cell r="H4155">
            <v>5</v>
          </cell>
          <cell r="O4155">
            <v>419200</v>
          </cell>
        </row>
        <row r="4156">
          <cell r="A4156">
            <v>45737</v>
          </cell>
          <cell r="C4156" t="str">
            <v>GORDO Y TOMO SAS</v>
          </cell>
          <cell r="F4156">
            <v>45698.299618055556</v>
          </cell>
          <cell r="G4156">
            <v>45728.298483796294</v>
          </cell>
          <cell r="H4156">
            <v>13</v>
          </cell>
          <cell r="O4156">
            <v>394550</v>
          </cell>
        </row>
        <row r="4157">
          <cell r="A4157">
            <v>45737</v>
          </cell>
          <cell r="C4157" t="str">
            <v>GORDO Y TOMO SAS</v>
          </cell>
          <cell r="F4157">
            <v>45699.27553240741</v>
          </cell>
          <cell r="G4157">
            <v>45729.275439814817</v>
          </cell>
          <cell r="H4157">
            <v>12</v>
          </cell>
          <cell r="O4157">
            <v>109199.99</v>
          </cell>
        </row>
        <row r="4158">
          <cell r="A4158">
            <v>45737</v>
          </cell>
          <cell r="C4158" t="str">
            <v>GORDO Y TOMO SAS</v>
          </cell>
          <cell r="F4158">
            <v>45700.312685185185</v>
          </cell>
          <cell r="G4158">
            <v>45730.308981481481</v>
          </cell>
          <cell r="H4158">
            <v>11</v>
          </cell>
          <cell r="O4158">
            <v>130150</v>
          </cell>
        </row>
        <row r="4159">
          <cell r="A4159">
            <v>45737</v>
          </cell>
          <cell r="C4159" t="str">
            <v>GORDO Y TOMO SAS</v>
          </cell>
          <cell r="F4159">
            <v>45705.335439814815</v>
          </cell>
          <cell r="G4159">
            <v>45735.335358796299</v>
          </cell>
          <cell r="H4159">
            <v>6</v>
          </cell>
          <cell r="O4159">
            <v>202758</v>
          </cell>
        </row>
        <row r="4160">
          <cell r="A4160">
            <v>45737</v>
          </cell>
          <cell r="C4160" t="str">
            <v>GORDO Y TOMO SAS</v>
          </cell>
          <cell r="F4160">
            <v>45706.33734953704</v>
          </cell>
          <cell r="G4160">
            <v>45736.336006944446</v>
          </cell>
          <cell r="H4160">
            <v>5</v>
          </cell>
          <cell r="O4160">
            <v>103049.99</v>
          </cell>
        </row>
        <row r="4161">
          <cell r="A4161">
            <v>45737</v>
          </cell>
          <cell r="C4161" t="str">
            <v>GORDO Y TOMO SAS</v>
          </cell>
          <cell r="F4161">
            <v>45709.314965277779</v>
          </cell>
          <cell r="G4161">
            <v>45739.31486111111</v>
          </cell>
          <cell r="H4161">
            <v>2</v>
          </cell>
          <cell r="O4161">
            <v>88500</v>
          </cell>
        </row>
        <row r="4162">
          <cell r="A4162">
            <v>45737</v>
          </cell>
          <cell r="C4162" t="str">
            <v>CHAO PESCAO SAS</v>
          </cell>
          <cell r="F4162">
            <v>45693.32916666667</v>
          </cell>
          <cell r="G4162">
            <v>45723.328333333331</v>
          </cell>
          <cell r="H4162">
            <v>18</v>
          </cell>
          <cell r="O4162">
            <v>129050</v>
          </cell>
        </row>
        <row r="4163">
          <cell r="A4163">
            <v>45737</v>
          </cell>
          <cell r="C4163" t="str">
            <v>CHAO PESCAO SAS</v>
          </cell>
          <cell r="F4163">
            <v>45700.338576388887</v>
          </cell>
          <cell r="G4163">
            <v>45730.337222222224</v>
          </cell>
          <cell r="H4163">
            <v>11</v>
          </cell>
          <cell r="O4163">
            <v>119100</v>
          </cell>
        </row>
        <row r="4164">
          <cell r="A4164">
            <v>45737</v>
          </cell>
          <cell r="C4164" t="str">
            <v>CHAO PESCAO SAS</v>
          </cell>
          <cell r="F4164">
            <v>45708.285208333335</v>
          </cell>
          <cell r="G4164">
            <v>45738.285104166665</v>
          </cell>
          <cell r="H4164">
            <v>3</v>
          </cell>
          <cell r="O4164">
            <v>121800</v>
          </cell>
        </row>
        <row r="4165">
          <cell r="A4165">
            <v>45737</v>
          </cell>
          <cell r="C4165" t="str">
            <v>ABEL Y SOFIA SAS</v>
          </cell>
          <cell r="F4165">
            <v>45700.343738425923</v>
          </cell>
          <cell r="G4165">
            <v>45730.33935185185</v>
          </cell>
          <cell r="H4165">
            <v>11</v>
          </cell>
          <cell r="O4165">
            <v>336000</v>
          </cell>
        </row>
        <row r="4166">
          <cell r="A4166">
            <v>45737</v>
          </cell>
          <cell r="C4166" t="str">
            <v>ABEL Y SOFIA SAS</v>
          </cell>
          <cell r="F4166">
            <v>45698.294918981483</v>
          </cell>
          <cell r="G4166">
            <v>45728.294085648151</v>
          </cell>
          <cell r="H4166">
            <v>13</v>
          </cell>
          <cell r="O4166">
            <v>312000</v>
          </cell>
        </row>
        <row r="4167">
          <cell r="A4167">
            <v>45737</v>
          </cell>
          <cell r="C4167" t="str">
            <v>ABEL Y SOFIA SAS</v>
          </cell>
          <cell r="F4167">
            <v>45705.363946759258</v>
          </cell>
          <cell r="G4167">
            <v>45735.363842592589</v>
          </cell>
          <cell r="H4167">
            <v>6</v>
          </cell>
          <cell r="O4167">
            <v>566050</v>
          </cell>
        </row>
        <row r="4168">
          <cell r="A4168">
            <v>45737</v>
          </cell>
          <cell r="C4168" t="str">
            <v>ABEL Y SOFIA SAS</v>
          </cell>
          <cell r="F4168">
            <v>45696.327928240738</v>
          </cell>
          <cell r="G4168">
            <v>45726.327731481484</v>
          </cell>
          <cell r="H4168">
            <v>15</v>
          </cell>
          <cell r="O4168">
            <v>443500.01</v>
          </cell>
        </row>
        <row r="4169">
          <cell r="A4169">
            <v>45737</v>
          </cell>
          <cell r="C4169" t="str">
            <v>ABEL Y SOFIA SAS</v>
          </cell>
          <cell r="F4169">
            <v>45702.298750000002</v>
          </cell>
          <cell r="G4169">
            <v>45732.298217592594</v>
          </cell>
          <cell r="H4169">
            <v>9</v>
          </cell>
          <cell r="O4169">
            <v>403799.97</v>
          </cell>
        </row>
        <row r="4170">
          <cell r="A4170">
            <v>45737</v>
          </cell>
          <cell r="C4170" t="str">
            <v>ABEL Y SOFIA SAS</v>
          </cell>
          <cell r="F4170">
            <v>45705.361793981479</v>
          </cell>
          <cell r="G4170">
            <v>45735.358877314815</v>
          </cell>
          <cell r="H4170">
            <v>6</v>
          </cell>
          <cell r="O4170">
            <v>704710</v>
          </cell>
        </row>
        <row r="4171">
          <cell r="A4171">
            <v>45737</v>
          </cell>
          <cell r="C4171" t="str">
            <v>ABEL Y SOFIA SAS</v>
          </cell>
          <cell r="F4171">
            <v>45694.253634259258</v>
          </cell>
          <cell r="G4171">
            <v>45724.253483796296</v>
          </cell>
          <cell r="H4171">
            <v>17</v>
          </cell>
          <cell r="O4171">
            <v>255599.99</v>
          </cell>
        </row>
        <row r="4172">
          <cell r="A4172">
            <v>45737</v>
          </cell>
          <cell r="C4172" t="str">
            <v>ABEL Y SOFIA SAS</v>
          </cell>
          <cell r="F4172">
            <v>45699.279583333337</v>
          </cell>
          <cell r="G4172">
            <v>45729.279421296298</v>
          </cell>
          <cell r="H4172">
            <v>12</v>
          </cell>
          <cell r="O4172">
            <v>928000</v>
          </cell>
        </row>
        <row r="4173">
          <cell r="A4173">
            <v>45737</v>
          </cell>
          <cell r="C4173" t="str">
            <v>ABEL Y SOFIA SAS</v>
          </cell>
          <cell r="F4173">
            <v>45703.319212962961</v>
          </cell>
          <cell r="G4173">
            <v>45733.319097222222</v>
          </cell>
          <cell r="H4173">
            <v>8</v>
          </cell>
          <cell r="O4173">
            <v>234250</v>
          </cell>
        </row>
        <row r="4174">
          <cell r="A4174">
            <v>45737</v>
          </cell>
          <cell r="C4174" t="str">
            <v>ABEL Y SOFIA SAS</v>
          </cell>
          <cell r="F4174">
            <v>45705.364675925928</v>
          </cell>
          <cell r="G4174">
            <v>45735.364525462966</v>
          </cell>
          <cell r="H4174">
            <v>6</v>
          </cell>
          <cell r="O4174">
            <v>948300</v>
          </cell>
        </row>
        <row r="4175">
          <cell r="A4175">
            <v>45737</v>
          </cell>
          <cell r="C4175" t="str">
            <v>ABEL Y SOFIA SAS</v>
          </cell>
          <cell r="F4175">
            <v>45710.302870370368</v>
          </cell>
          <cell r="G4175">
            <v>45740.302754629629</v>
          </cell>
          <cell r="H4175">
            <v>1</v>
          </cell>
          <cell r="O4175">
            <v>774300</v>
          </cell>
        </row>
        <row r="4176">
          <cell r="A4176">
            <v>45737</v>
          </cell>
          <cell r="C4176" t="str">
            <v>ABEL Y SOFIA SAS</v>
          </cell>
          <cell r="F4176">
            <v>45695.333506944444</v>
          </cell>
          <cell r="G4176">
            <v>45725.333182870374</v>
          </cell>
          <cell r="H4176">
            <v>16</v>
          </cell>
          <cell r="O4176">
            <v>604000</v>
          </cell>
        </row>
        <row r="4177">
          <cell r="A4177">
            <v>45737</v>
          </cell>
          <cell r="C4177" t="str">
            <v>ABEL Y SOFIA SAS</v>
          </cell>
          <cell r="F4177">
            <v>45695.390706018516</v>
          </cell>
          <cell r="G4177">
            <v>45725.390601851854</v>
          </cell>
          <cell r="H4177">
            <v>16</v>
          </cell>
          <cell r="O4177">
            <v>3873740</v>
          </cell>
        </row>
        <row r="4178">
          <cell r="A4178">
            <v>45737</v>
          </cell>
          <cell r="C4178" t="str">
            <v>ABEL Y SOFIA SAS</v>
          </cell>
          <cell r="F4178">
            <v>45696.336817129632</v>
          </cell>
          <cell r="G4178">
            <v>45726.329745370371</v>
          </cell>
          <cell r="H4178">
            <v>15</v>
          </cell>
          <cell r="O4178">
            <v>3218100</v>
          </cell>
        </row>
        <row r="4179">
          <cell r="A4179">
            <v>45737</v>
          </cell>
          <cell r="C4179" t="str">
            <v>ABEL Y SOFIA SAS</v>
          </cell>
          <cell r="F4179">
            <v>45699.301168981481</v>
          </cell>
          <cell r="G4179">
            <v>45729.301076388889</v>
          </cell>
          <cell r="H4179">
            <v>12</v>
          </cell>
          <cell r="O4179">
            <v>3148620</v>
          </cell>
        </row>
        <row r="4180">
          <cell r="A4180">
            <v>45737</v>
          </cell>
          <cell r="C4180" t="str">
            <v>ABEL Y SOFIA SAS</v>
          </cell>
          <cell r="F4180">
            <v>45700.336493055554</v>
          </cell>
          <cell r="G4180">
            <v>45730.33216435185</v>
          </cell>
          <cell r="H4180">
            <v>11</v>
          </cell>
          <cell r="O4180">
            <v>955700</v>
          </cell>
        </row>
        <row r="4181">
          <cell r="A4181">
            <v>45737</v>
          </cell>
          <cell r="C4181" t="str">
            <v>ABEL Y SOFIA SAS</v>
          </cell>
          <cell r="F4181">
            <v>45701.34516203704</v>
          </cell>
          <cell r="G4181">
            <v>45731.344189814816</v>
          </cell>
          <cell r="H4181">
            <v>10</v>
          </cell>
          <cell r="O4181">
            <v>4089280</v>
          </cell>
        </row>
        <row r="4182">
          <cell r="A4182">
            <v>45737</v>
          </cell>
          <cell r="C4182" t="str">
            <v>ABEL Y SOFIA SAS</v>
          </cell>
          <cell r="F4182">
            <v>45702.302222222221</v>
          </cell>
          <cell r="G4182">
            <v>45732.302118055559</v>
          </cell>
          <cell r="H4182">
            <v>9</v>
          </cell>
          <cell r="O4182">
            <v>717000</v>
          </cell>
        </row>
        <row r="4183">
          <cell r="A4183">
            <v>45737</v>
          </cell>
          <cell r="C4183" t="str">
            <v>ABEL Y SOFIA SAS</v>
          </cell>
          <cell r="F4183">
            <v>45703.326620370368</v>
          </cell>
          <cell r="G4183">
            <v>45733.326504629629</v>
          </cell>
          <cell r="H4183">
            <v>8</v>
          </cell>
          <cell r="O4183">
            <v>141300</v>
          </cell>
        </row>
        <row r="4184">
          <cell r="A4184">
            <v>45737</v>
          </cell>
          <cell r="C4184" t="str">
            <v>ABEL Y SOFIA SAS</v>
          </cell>
          <cell r="F4184">
            <v>45703.348807870374</v>
          </cell>
          <cell r="G4184">
            <v>45733.348703703705</v>
          </cell>
          <cell r="H4184">
            <v>8</v>
          </cell>
          <cell r="O4184">
            <v>1000000</v>
          </cell>
        </row>
        <row r="4185">
          <cell r="A4185">
            <v>45737</v>
          </cell>
          <cell r="C4185" t="str">
            <v>ABEL Y SOFIA SAS</v>
          </cell>
          <cell r="F4185">
            <v>45703.362546296295</v>
          </cell>
          <cell r="G4185">
            <v>45733.361921296295</v>
          </cell>
          <cell r="H4185">
            <v>8</v>
          </cell>
          <cell r="O4185">
            <v>4005730</v>
          </cell>
        </row>
        <row r="4186">
          <cell r="A4186">
            <v>45737</v>
          </cell>
          <cell r="C4186" t="str">
            <v>ABEL Y SOFIA SAS</v>
          </cell>
          <cell r="F4186">
            <v>45705.332013888888</v>
          </cell>
          <cell r="G4186">
            <v>45735.330520833333</v>
          </cell>
          <cell r="H4186">
            <v>6</v>
          </cell>
          <cell r="O4186">
            <v>225874</v>
          </cell>
        </row>
        <row r="4187">
          <cell r="A4187">
            <v>45737</v>
          </cell>
          <cell r="C4187" t="str">
            <v>ABEL Y SOFIA SAS</v>
          </cell>
          <cell r="F4187">
            <v>45705.357291666667</v>
          </cell>
          <cell r="G4187">
            <v>45735.355821759258</v>
          </cell>
          <cell r="H4187">
            <v>6</v>
          </cell>
          <cell r="O4187">
            <v>137000</v>
          </cell>
        </row>
        <row r="4188">
          <cell r="A4188">
            <v>45737</v>
          </cell>
          <cell r="C4188" t="str">
            <v>ABEL Y SOFIA SAS</v>
          </cell>
          <cell r="F4188">
            <v>45705.362511574072</v>
          </cell>
          <cell r="G4188">
            <v>45735.362372685187</v>
          </cell>
          <cell r="H4188">
            <v>6</v>
          </cell>
          <cell r="O4188">
            <v>2875990</v>
          </cell>
        </row>
        <row r="4189">
          <cell r="A4189">
            <v>45737</v>
          </cell>
          <cell r="C4189" t="str">
            <v>ABEL Y SOFIA SAS</v>
          </cell>
          <cell r="F4189">
            <v>45706.359189814815</v>
          </cell>
          <cell r="G4189">
            <v>45736.357974537037</v>
          </cell>
          <cell r="H4189">
            <v>5</v>
          </cell>
          <cell r="O4189">
            <v>710150</v>
          </cell>
        </row>
        <row r="4190">
          <cell r="A4190">
            <v>45737</v>
          </cell>
          <cell r="C4190" t="str">
            <v>ABEL Y SOFIA SAS</v>
          </cell>
          <cell r="F4190">
            <v>45708.344687500001</v>
          </cell>
          <cell r="G4190">
            <v>45738.344050925924</v>
          </cell>
          <cell r="H4190">
            <v>3</v>
          </cell>
          <cell r="O4190">
            <v>2695080</v>
          </cell>
        </row>
        <row r="4191">
          <cell r="A4191">
            <v>45737</v>
          </cell>
          <cell r="C4191" t="str">
            <v>ABEL Y SOFIA SAS</v>
          </cell>
          <cell r="F4191">
            <v>45709.3281712963</v>
          </cell>
          <cell r="G4191">
            <v>45739.324884259258</v>
          </cell>
          <cell r="H4191">
            <v>2</v>
          </cell>
          <cell r="O4191">
            <v>1264240</v>
          </cell>
        </row>
        <row r="4192">
          <cell r="A4192">
            <v>45737</v>
          </cell>
          <cell r="C4192" t="str">
            <v>ABEL Y SOFIA SAS</v>
          </cell>
          <cell r="F4192">
            <v>45709.360567129632</v>
          </cell>
          <cell r="G4192">
            <v>45739.347928240742</v>
          </cell>
          <cell r="H4192">
            <v>2</v>
          </cell>
          <cell r="O4192">
            <v>3540000</v>
          </cell>
        </row>
        <row r="4193">
          <cell r="A4193">
            <v>45737</v>
          </cell>
          <cell r="C4193" t="str">
            <v>BISTROT S.A.S</v>
          </cell>
          <cell r="F4193">
            <v>45695.39607638889</v>
          </cell>
          <cell r="G4193">
            <v>45725.395983796298</v>
          </cell>
          <cell r="H4193">
            <v>19</v>
          </cell>
          <cell r="O4193">
            <v>437450</v>
          </cell>
        </row>
        <row r="4194">
          <cell r="A4194">
            <v>45737</v>
          </cell>
          <cell r="C4194" t="str">
            <v>BISTROT S.A.S</v>
          </cell>
          <cell r="F4194">
            <v>45702.314004629632</v>
          </cell>
          <cell r="G4194">
            <v>45732.303356481483</v>
          </cell>
          <cell r="H4194">
            <v>12</v>
          </cell>
          <cell r="O4194">
            <v>328300</v>
          </cell>
        </row>
        <row r="4195">
          <cell r="A4195">
            <v>45737</v>
          </cell>
          <cell r="C4195" t="str">
            <v>BISTROT S.A.S</v>
          </cell>
          <cell r="F4195">
            <v>45707.369456018518</v>
          </cell>
          <cell r="G4195">
            <v>45737.369386574072</v>
          </cell>
          <cell r="H4195">
            <v>7</v>
          </cell>
          <cell r="O4195">
            <v>201300</v>
          </cell>
        </row>
        <row r="4196">
          <cell r="A4196">
            <v>45737</v>
          </cell>
          <cell r="C4196" t="str">
            <v>BISTROT S.A.S</v>
          </cell>
          <cell r="F4196">
            <v>45710.291319444441</v>
          </cell>
          <cell r="G4196">
            <v>45740.291238425925</v>
          </cell>
          <cell r="H4196">
            <v>4</v>
          </cell>
          <cell r="O4196">
            <v>203850</v>
          </cell>
        </row>
        <row r="4197">
          <cell r="A4197">
            <v>45737</v>
          </cell>
          <cell r="C4197" t="str">
            <v>INFARTO SAS</v>
          </cell>
          <cell r="F4197">
            <v>45717.301076388889</v>
          </cell>
          <cell r="G4197">
            <v>45737.301076388889</v>
          </cell>
          <cell r="H4197">
            <v>7</v>
          </cell>
          <cell r="O4197">
            <v>822182.01599999995</v>
          </cell>
        </row>
        <row r="4198">
          <cell r="A4198">
            <v>45737</v>
          </cell>
          <cell r="C4198" t="str">
            <v>INFARTO SAS</v>
          </cell>
          <cell r="F4198">
            <v>45721.291203703702</v>
          </cell>
          <cell r="G4198">
            <v>45741.291203703702</v>
          </cell>
          <cell r="H4198">
            <v>3</v>
          </cell>
          <cell r="O4198">
            <v>933917.50800000003</v>
          </cell>
        </row>
        <row r="4199">
          <cell r="A4199">
            <v>45737</v>
          </cell>
          <cell r="C4199" t="str">
            <v>JUAN MANUEL PALLARES ARRIETA</v>
          </cell>
          <cell r="F4199">
            <v>45737.333935185183</v>
          </cell>
          <cell r="G4199">
            <v>45738.333935185183</v>
          </cell>
          <cell r="H4199">
            <v>5</v>
          </cell>
          <cell r="O4199">
            <v>148200</v>
          </cell>
        </row>
        <row r="4200">
          <cell r="A4200">
            <v>45737</v>
          </cell>
          <cell r="C4200" t="str">
            <v>OSTAK S.A.S</v>
          </cell>
          <cell r="F4200">
            <v>45715.315023148149</v>
          </cell>
          <cell r="G4200">
            <v>45745.315023148149</v>
          </cell>
          <cell r="H4200">
            <v>-1</v>
          </cell>
          <cell r="O4200">
            <v>65600</v>
          </cell>
        </row>
        <row r="4201">
          <cell r="A4201">
            <v>45737</v>
          </cell>
          <cell r="C4201" t="str">
            <v>OSTAK S.A.S</v>
          </cell>
          <cell r="F4201">
            <v>45716.286990740744</v>
          </cell>
          <cell r="G4201">
            <v>45746.286990740744</v>
          </cell>
          <cell r="H4201">
            <v>-2</v>
          </cell>
          <cell r="O4201">
            <v>136200</v>
          </cell>
        </row>
        <row r="4202">
          <cell r="A4202">
            <v>45737</v>
          </cell>
          <cell r="C4202" t="str">
            <v>OSTAK S.A.S</v>
          </cell>
          <cell r="F4202">
            <v>45719.278043981481</v>
          </cell>
          <cell r="G4202">
            <v>45749.278043981481</v>
          </cell>
          <cell r="H4202">
            <v>-5</v>
          </cell>
          <cell r="O4202">
            <v>254240</v>
          </cell>
        </row>
        <row r="4203">
          <cell r="A4203">
            <v>45737</v>
          </cell>
          <cell r="C4203" t="str">
            <v>OSTAK S.A.S</v>
          </cell>
          <cell r="F4203">
            <v>45720.300023148149</v>
          </cell>
          <cell r="G4203">
            <v>45750.300023148149</v>
          </cell>
          <cell r="H4203">
            <v>-6</v>
          </cell>
          <cell r="O4203">
            <v>82000</v>
          </cell>
        </row>
        <row r="4204">
          <cell r="A4204">
            <v>45737</v>
          </cell>
          <cell r="C4204" t="str">
            <v>PODER BGTA SAS</v>
          </cell>
          <cell r="F4204">
            <v>45712.297222222223</v>
          </cell>
          <cell r="G4204">
            <v>45742.297222222223</v>
          </cell>
          <cell r="H4204">
            <v>2</v>
          </cell>
          <cell r="O4204">
            <v>2212153.611</v>
          </cell>
        </row>
        <row r="4205">
          <cell r="A4205">
            <v>45737</v>
          </cell>
          <cell r="C4205" t="str">
            <v>PODER BGTA SAS</v>
          </cell>
          <cell r="F4205">
            <v>45713.300115740742</v>
          </cell>
          <cell r="G4205">
            <v>45743.300115740742</v>
          </cell>
          <cell r="H4205">
            <v>1</v>
          </cell>
          <cell r="O4205">
            <v>873667.978</v>
          </cell>
        </row>
        <row r="4206">
          <cell r="A4206">
            <v>45737</v>
          </cell>
          <cell r="C4206" t="str">
            <v>PODER BGTA SAS</v>
          </cell>
          <cell r="F4206">
            <v>45714.260775462964</v>
          </cell>
          <cell r="G4206">
            <v>45744.260659722226</v>
          </cell>
          <cell r="H4206">
            <v>0</v>
          </cell>
          <cell r="O4206">
            <v>979129.55200000003</v>
          </cell>
        </row>
        <row r="4207">
          <cell r="A4207">
            <v>45737</v>
          </cell>
          <cell r="C4207" t="str">
            <v>PODER BGTA SAS</v>
          </cell>
          <cell r="F4207">
            <v>45714.264768518522</v>
          </cell>
          <cell r="G4207">
            <v>45744.26425925926</v>
          </cell>
          <cell r="H4207">
            <v>0</v>
          </cell>
          <cell r="O4207">
            <v>265396.69</v>
          </cell>
        </row>
        <row r="4208">
          <cell r="A4208">
            <v>45737</v>
          </cell>
          <cell r="C4208" t="str">
            <v>PODER BGTA SAS</v>
          </cell>
          <cell r="F4208">
            <v>45714.267094907409</v>
          </cell>
          <cell r="G4208">
            <v>45744.266215277778</v>
          </cell>
          <cell r="H4208">
            <v>0</v>
          </cell>
          <cell r="O4208">
            <v>436186.68</v>
          </cell>
        </row>
        <row r="4209">
          <cell r="A4209">
            <v>45737</v>
          </cell>
          <cell r="C4209" t="str">
            <v>PODER BGTA SAS</v>
          </cell>
          <cell r="F4209">
            <v>45721.399895833332</v>
          </cell>
          <cell r="G4209">
            <v>45751.399895833332</v>
          </cell>
          <cell r="H4209">
            <v>-7</v>
          </cell>
          <cell r="O4209">
            <v>1438221.0120000001</v>
          </cell>
        </row>
        <row r="4210">
          <cell r="A4210">
            <v>45737</v>
          </cell>
          <cell r="C4210" t="str">
            <v>PODER BGTA SAS</v>
          </cell>
          <cell r="F4210">
            <v>45721.419895833336</v>
          </cell>
          <cell r="G4210">
            <v>45751.418761574074</v>
          </cell>
          <cell r="H4210">
            <v>-7</v>
          </cell>
          <cell r="O4210">
            <v>738828.53399999999</v>
          </cell>
        </row>
        <row r="4211">
          <cell r="A4211">
            <v>45737</v>
          </cell>
          <cell r="C4211" t="str">
            <v>PODER BGTA SAS</v>
          </cell>
          <cell r="F4211">
            <v>45721.421770833331</v>
          </cell>
          <cell r="G4211">
            <v>45751.420902777776</v>
          </cell>
          <cell r="H4211">
            <v>-7</v>
          </cell>
          <cell r="O4211">
            <v>1129006.4820000001</v>
          </cell>
        </row>
        <row r="4212">
          <cell r="A4212">
            <v>45737</v>
          </cell>
          <cell r="C4212" t="str">
            <v>RETACO SAS</v>
          </cell>
          <cell r="F4212">
            <v>45691.283090277779</v>
          </cell>
          <cell r="G4212">
            <v>45721.282604166663</v>
          </cell>
          <cell r="H4212">
            <v>23</v>
          </cell>
          <cell r="O4212">
            <v>442950</v>
          </cell>
        </row>
        <row r="4213">
          <cell r="A4213">
            <v>45737</v>
          </cell>
          <cell r="C4213" t="str">
            <v>RETACO SAS</v>
          </cell>
          <cell r="F4213">
            <v>45695.258773148147</v>
          </cell>
          <cell r="G4213">
            <v>45725.258634259262</v>
          </cell>
          <cell r="H4213">
            <v>19</v>
          </cell>
          <cell r="O4213">
            <v>706000</v>
          </cell>
        </row>
        <row r="4214">
          <cell r="A4214">
            <v>45737</v>
          </cell>
          <cell r="C4214" t="str">
            <v>RETACO SAS</v>
          </cell>
          <cell r="F4214">
            <v>45699.278067129628</v>
          </cell>
          <cell r="G4214">
            <v>45729.276469907411</v>
          </cell>
          <cell r="H4214">
            <v>15</v>
          </cell>
          <cell r="O4214">
            <v>606000</v>
          </cell>
        </row>
        <row r="4215">
          <cell r="A4215">
            <v>45737</v>
          </cell>
          <cell r="C4215" t="str">
            <v>RETACO SAS</v>
          </cell>
          <cell r="F4215">
            <v>45700.329710648148</v>
          </cell>
          <cell r="G4215">
            <v>45730.329594907409</v>
          </cell>
          <cell r="H4215">
            <v>14</v>
          </cell>
          <cell r="O4215">
            <v>1015699.98</v>
          </cell>
        </row>
        <row r="4216">
          <cell r="A4216">
            <v>45737</v>
          </cell>
          <cell r="C4216" t="str">
            <v>RETACO SAS</v>
          </cell>
          <cell r="F4216">
            <v>45700.331203703703</v>
          </cell>
          <cell r="G4216">
            <v>45730.330752314818</v>
          </cell>
          <cell r="H4216">
            <v>14</v>
          </cell>
          <cell r="O4216">
            <v>722100</v>
          </cell>
        </row>
        <row r="4217">
          <cell r="A4217">
            <v>45737</v>
          </cell>
          <cell r="C4217" t="str">
            <v>RETACO SAS</v>
          </cell>
          <cell r="F4217">
            <v>45705.324155092596</v>
          </cell>
          <cell r="G4217">
            <v>45735.322893518518</v>
          </cell>
          <cell r="H4217">
            <v>9</v>
          </cell>
          <cell r="O4217">
            <v>108950</v>
          </cell>
        </row>
        <row r="4218">
          <cell r="A4218">
            <v>45737</v>
          </cell>
          <cell r="C4218" t="str">
            <v>RETACO SAS</v>
          </cell>
          <cell r="F4218">
            <v>45705.35297453704</v>
          </cell>
          <cell r="G4218">
            <v>45735.351180555554</v>
          </cell>
          <cell r="H4218">
            <v>9</v>
          </cell>
          <cell r="O4218">
            <v>169650</v>
          </cell>
        </row>
        <row r="4219">
          <cell r="A4219">
            <v>45737</v>
          </cell>
          <cell r="C4219" t="str">
            <v>RETACO SAS</v>
          </cell>
          <cell r="F4219">
            <v>45708.294930555552</v>
          </cell>
          <cell r="G4219">
            <v>45738.29478009259</v>
          </cell>
          <cell r="H4219">
            <v>6</v>
          </cell>
          <cell r="O4219">
            <v>794700</v>
          </cell>
        </row>
        <row r="4220">
          <cell r="A4220">
            <v>45737</v>
          </cell>
          <cell r="C4220" t="str">
            <v>RETACO SAS</v>
          </cell>
          <cell r="F4220">
            <v>45710.266539351855</v>
          </cell>
          <cell r="G4220">
            <v>45740.266458333332</v>
          </cell>
          <cell r="H4220">
            <v>4</v>
          </cell>
          <cell r="O4220">
            <v>400000</v>
          </cell>
        </row>
        <row r="4221">
          <cell r="A4221">
            <v>45737</v>
          </cell>
          <cell r="C4221" t="str">
            <v>SAGRADO BGTA SA</v>
          </cell>
          <cell r="F4221">
            <v>45717.280752314815</v>
          </cell>
          <cell r="G4221">
            <v>45737.280671296299</v>
          </cell>
          <cell r="H4221">
            <v>7</v>
          </cell>
          <cell r="O4221">
            <v>797758.54949999996</v>
          </cell>
        </row>
        <row r="4222">
          <cell r="A4222">
            <v>45737</v>
          </cell>
          <cell r="C4222" t="str">
            <v>SAGRADO BGTA SA</v>
          </cell>
          <cell r="F4222">
            <v>45721.414050925923</v>
          </cell>
          <cell r="G4222">
            <v>45741.412951388891</v>
          </cell>
          <cell r="H4222">
            <v>3</v>
          </cell>
          <cell r="O4222">
            <v>4207881.9474999998</v>
          </cell>
        </row>
        <row r="4223">
          <cell r="A4223">
            <v>45737</v>
          </cell>
          <cell r="C4223" t="str">
            <v>SANSON SAS</v>
          </cell>
          <cell r="F4223">
            <v>45698.307581018518</v>
          </cell>
          <cell r="G4223">
            <v>45728.307013888887</v>
          </cell>
          <cell r="H4223">
            <v>16</v>
          </cell>
          <cell r="O4223">
            <v>290150</v>
          </cell>
        </row>
        <row r="4224">
          <cell r="A4224">
            <v>45737</v>
          </cell>
          <cell r="C4224" t="str">
            <v>SANSON SAS</v>
          </cell>
          <cell r="F4224">
            <v>45699.281030092592</v>
          </cell>
          <cell r="G4224">
            <v>45729.28087962963</v>
          </cell>
          <cell r="H4224">
            <v>15</v>
          </cell>
          <cell r="O4224">
            <v>99750</v>
          </cell>
        </row>
        <row r="4225">
          <cell r="A4225">
            <v>45737</v>
          </cell>
          <cell r="C4225" t="str">
            <v>SANSON SAS</v>
          </cell>
          <cell r="F4225">
            <v>45705.346145833333</v>
          </cell>
          <cell r="G4225">
            <v>45735.344189814816</v>
          </cell>
          <cell r="H4225">
            <v>9</v>
          </cell>
          <cell r="O4225">
            <v>904000</v>
          </cell>
        </row>
        <row r="4226">
          <cell r="A4226">
            <v>45737</v>
          </cell>
          <cell r="C4226" t="str">
            <v>SANSON SAS</v>
          </cell>
          <cell r="F4226">
            <v>45707.335717592592</v>
          </cell>
          <cell r="G4226">
            <v>45737.335462962961</v>
          </cell>
          <cell r="H4226">
            <v>7</v>
          </cell>
          <cell r="O4226">
            <v>182500</v>
          </cell>
        </row>
        <row r="4227">
          <cell r="A4227">
            <v>45737</v>
          </cell>
          <cell r="C4227" t="str">
            <v>FABIAN ANDRES BERNAL ROMERO</v>
          </cell>
          <cell r="F4227">
            <v>45703.490243055552</v>
          </cell>
          <cell r="G4227">
            <v>45704.490243055552</v>
          </cell>
          <cell r="H4227">
            <v>39</v>
          </cell>
          <cell r="O4227">
            <v>604800</v>
          </cell>
        </row>
        <row r="4228">
          <cell r="A4228">
            <v>45738</v>
          </cell>
          <cell r="C4228" t="str">
            <v>THE NEXT SHOT S.A.S</v>
          </cell>
          <cell r="F4228">
            <v>45734.330324074072</v>
          </cell>
          <cell r="G4228">
            <v>45735.329594907409</v>
          </cell>
          <cell r="H4228">
            <v>9</v>
          </cell>
          <cell r="O4228">
            <v>980200</v>
          </cell>
        </row>
        <row r="4229">
          <cell r="A4229">
            <v>45738</v>
          </cell>
          <cell r="C4229" t="str">
            <v>THE NEXT SHOT S.A.S</v>
          </cell>
          <cell r="F4229">
            <v>45737.374780092592</v>
          </cell>
          <cell r="G4229">
            <v>45738.373449074075</v>
          </cell>
          <cell r="H4229">
            <v>6</v>
          </cell>
          <cell r="O4229">
            <v>805850</v>
          </cell>
        </row>
        <row r="4230">
          <cell r="A4230">
            <v>45738</v>
          </cell>
          <cell r="C4230" t="str">
            <v>GSF INVESTMENTS SAS</v>
          </cell>
          <cell r="F4230">
            <v>45729.351030092592</v>
          </cell>
          <cell r="G4230">
            <v>45730.351030092592</v>
          </cell>
          <cell r="H4230">
            <v>13</v>
          </cell>
          <cell r="O4230">
            <v>695099.70900000003</v>
          </cell>
        </row>
        <row r="4231">
          <cell r="A4231">
            <v>45738</v>
          </cell>
          <cell r="C4231" t="str">
            <v>VENTAS MOSTRADOR</v>
          </cell>
          <cell r="F4231">
            <v>45738</v>
          </cell>
          <cell r="G4231">
            <v>45738</v>
          </cell>
          <cell r="H4231">
            <v>0</v>
          </cell>
          <cell r="O4231">
            <v>1924927</v>
          </cell>
        </row>
        <row r="4232">
          <cell r="A4232">
            <v>45738</v>
          </cell>
          <cell r="C4232" t="str">
            <v>VENTAS MOSTRADOR</v>
          </cell>
          <cell r="F4232">
            <v>45738</v>
          </cell>
          <cell r="G4232">
            <v>45738</v>
          </cell>
          <cell r="H4232">
            <v>0</v>
          </cell>
          <cell r="O4232">
            <v>752012</v>
          </cell>
        </row>
        <row r="4233">
          <cell r="A4233">
            <v>45738</v>
          </cell>
          <cell r="C4233" t="str">
            <v>VENTAS MOSTRADOR</v>
          </cell>
          <cell r="F4233">
            <v>45738</v>
          </cell>
          <cell r="G4233">
            <v>45738</v>
          </cell>
          <cell r="H4233">
            <v>0</v>
          </cell>
          <cell r="O4233">
            <v>10440</v>
          </cell>
        </row>
        <row r="4234">
          <cell r="A4234">
            <v>45738</v>
          </cell>
          <cell r="C4234" t="str">
            <v>VENTAS MOSTRADOR</v>
          </cell>
          <cell r="F4234">
            <v>45738</v>
          </cell>
          <cell r="G4234">
            <v>45738</v>
          </cell>
          <cell r="H4234">
            <v>0</v>
          </cell>
          <cell r="O4234">
            <v>10710</v>
          </cell>
        </row>
        <row r="4235">
          <cell r="A4235">
            <v>45738</v>
          </cell>
          <cell r="C4235" t="str">
            <v>VENTAS MOSTRADOR</v>
          </cell>
          <cell r="F4235">
            <v>45738</v>
          </cell>
          <cell r="G4235">
            <v>45738</v>
          </cell>
          <cell r="H4235">
            <v>0</v>
          </cell>
          <cell r="O4235">
            <v>12960</v>
          </cell>
        </row>
        <row r="4236">
          <cell r="A4236">
            <v>45738</v>
          </cell>
          <cell r="C4236" t="str">
            <v>VENTAS MOSTRADOR</v>
          </cell>
          <cell r="F4236">
            <v>45738</v>
          </cell>
          <cell r="G4236">
            <v>45738</v>
          </cell>
          <cell r="H4236">
            <v>0</v>
          </cell>
          <cell r="O4236">
            <v>13500</v>
          </cell>
        </row>
        <row r="4237">
          <cell r="A4237">
            <v>45738</v>
          </cell>
          <cell r="C4237" t="str">
            <v>VENTAS MOSTRADOR</v>
          </cell>
          <cell r="F4237">
            <v>45738</v>
          </cell>
          <cell r="G4237">
            <v>45738</v>
          </cell>
          <cell r="H4237">
            <v>0</v>
          </cell>
          <cell r="O4237">
            <v>13500</v>
          </cell>
        </row>
        <row r="4238">
          <cell r="A4238">
            <v>45738</v>
          </cell>
          <cell r="C4238" t="str">
            <v>VENTAS MOSTRADOR</v>
          </cell>
          <cell r="F4238">
            <v>45738</v>
          </cell>
          <cell r="G4238">
            <v>45738</v>
          </cell>
          <cell r="H4238">
            <v>0</v>
          </cell>
          <cell r="O4238">
            <v>20600</v>
          </cell>
        </row>
        <row r="4239">
          <cell r="A4239">
            <v>45738</v>
          </cell>
          <cell r="C4239" t="str">
            <v>VENTAS MOSTRADOR</v>
          </cell>
          <cell r="F4239">
            <v>45738</v>
          </cell>
          <cell r="G4239">
            <v>45738</v>
          </cell>
          <cell r="H4239">
            <v>0</v>
          </cell>
          <cell r="O4239">
            <v>27104</v>
          </cell>
        </row>
        <row r="4240">
          <cell r="A4240">
            <v>45738</v>
          </cell>
          <cell r="C4240" t="str">
            <v>VENTAS MOSTRADOR</v>
          </cell>
          <cell r="F4240">
            <v>45738</v>
          </cell>
          <cell r="G4240">
            <v>45738</v>
          </cell>
          <cell r="H4240">
            <v>0</v>
          </cell>
          <cell r="O4240">
            <v>30960</v>
          </cell>
        </row>
        <row r="4241">
          <cell r="A4241">
            <v>45738</v>
          </cell>
          <cell r="C4241" t="str">
            <v>VENTAS MOSTRADOR</v>
          </cell>
          <cell r="F4241">
            <v>45738</v>
          </cell>
          <cell r="G4241">
            <v>45738</v>
          </cell>
          <cell r="H4241">
            <v>0</v>
          </cell>
          <cell r="O4241">
            <v>34804</v>
          </cell>
        </row>
        <row r="4242">
          <cell r="A4242">
            <v>45738</v>
          </cell>
          <cell r="C4242" t="str">
            <v>VENTAS MOSTRADOR</v>
          </cell>
          <cell r="F4242">
            <v>45738</v>
          </cell>
          <cell r="G4242">
            <v>45738</v>
          </cell>
          <cell r="H4242">
            <v>0</v>
          </cell>
          <cell r="O4242">
            <v>35740</v>
          </cell>
        </row>
        <row r="4243">
          <cell r="A4243">
            <v>45738</v>
          </cell>
          <cell r="C4243" t="str">
            <v>VENTAS MOSTRADOR</v>
          </cell>
          <cell r="F4243">
            <v>45738</v>
          </cell>
          <cell r="G4243">
            <v>45738</v>
          </cell>
          <cell r="H4243">
            <v>0</v>
          </cell>
          <cell r="O4243">
            <v>36288</v>
          </cell>
        </row>
        <row r="4244">
          <cell r="A4244">
            <v>45738</v>
          </cell>
          <cell r="C4244" t="str">
            <v>VENTAS MOSTRADOR</v>
          </cell>
          <cell r="F4244">
            <v>45738</v>
          </cell>
          <cell r="G4244">
            <v>45738</v>
          </cell>
          <cell r="H4244">
            <v>0</v>
          </cell>
          <cell r="O4244">
            <v>38520</v>
          </cell>
        </row>
        <row r="4245">
          <cell r="A4245">
            <v>45738</v>
          </cell>
          <cell r="C4245" t="str">
            <v>VENTAS MOSTRADOR</v>
          </cell>
          <cell r="F4245">
            <v>45738</v>
          </cell>
          <cell r="G4245">
            <v>45738</v>
          </cell>
          <cell r="H4245">
            <v>0</v>
          </cell>
          <cell r="O4245">
            <v>40500</v>
          </cell>
        </row>
        <row r="4246">
          <cell r="A4246">
            <v>45738</v>
          </cell>
          <cell r="C4246" t="str">
            <v>VENTAS MOSTRADOR</v>
          </cell>
          <cell r="F4246">
            <v>45738</v>
          </cell>
          <cell r="G4246">
            <v>45738</v>
          </cell>
          <cell r="H4246">
            <v>0</v>
          </cell>
          <cell r="O4246">
            <v>41320</v>
          </cell>
        </row>
        <row r="4247">
          <cell r="A4247">
            <v>45738</v>
          </cell>
          <cell r="C4247" t="str">
            <v>VENTAS MOSTRADOR</v>
          </cell>
          <cell r="F4247">
            <v>45738</v>
          </cell>
          <cell r="G4247">
            <v>45738</v>
          </cell>
          <cell r="H4247">
            <v>0</v>
          </cell>
          <cell r="O4247">
            <v>42590</v>
          </cell>
        </row>
        <row r="4248">
          <cell r="A4248">
            <v>45738</v>
          </cell>
          <cell r="C4248" t="str">
            <v>VENTAS MOSTRADOR</v>
          </cell>
          <cell r="F4248">
            <v>45738</v>
          </cell>
          <cell r="G4248">
            <v>45738</v>
          </cell>
          <cell r="H4248">
            <v>0</v>
          </cell>
          <cell r="O4248">
            <v>43700</v>
          </cell>
        </row>
        <row r="4249">
          <cell r="A4249">
            <v>45738</v>
          </cell>
          <cell r="C4249" t="str">
            <v>VENTAS MOSTRADOR</v>
          </cell>
          <cell r="F4249">
            <v>45738</v>
          </cell>
          <cell r="G4249">
            <v>45738</v>
          </cell>
          <cell r="H4249">
            <v>0</v>
          </cell>
          <cell r="O4249">
            <v>47068</v>
          </cell>
        </row>
        <row r="4250">
          <cell r="A4250">
            <v>45738</v>
          </cell>
          <cell r="C4250" t="str">
            <v>VENTAS MOSTRADOR</v>
          </cell>
          <cell r="F4250">
            <v>45738</v>
          </cell>
          <cell r="G4250">
            <v>45738</v>
          </cell>
          <cell r="H4250">
            <v>0</v>
          </cell>
          <cell r="O4250">
            <v>54000</v>
          </cell>
        </row>
        <row r="4251">
          <cell r="A4251">
            <v>45738</v>
          </cell>
          <cell r="C4251" t="str">
            <v>VENTAS MOSTRADOR</v>
          </cell>
          <cell r="F4251">
            <v>45738</v>
          </cell>
          <cell r="G4251">
            <v>45738</v>
          </cell>
          <cell r="H4251">
            <v>0</v>
          </cell>
          <cell r="O4251">
            <v>57120</v>
          </cell>
        </row>
        <row r="4252">
          <cell r="A4252">
            <v>45738</v>
          </cell>
          <cell r="C4252" t="str">
            <v>VENTAS MOSTRADOR</v>
          </cell>
          <cell r="F4252">
            <v>45738</v>
          </cell>
          <cell r="G4252">
            <v>45738</v>
          </cell>
          <cell r="H4252">
            <v>0</v>
          </cell>
          <cell r="O4252">
            <v>66240</v>
          </cell>
        </row>
        <row r="4253">
          <cell r="A4253">
            <v>45738</v>
          </cell>
          <cell r="C4253" t="str">
            <v>VENTAS MOSTRADOR</v>
          </cell>
          <cell r="F4253">
            <v>45738</v>
          </cell>
          <cell r="G4253">
            <v>45738</v>
          </cell>
          <cell r="H4253">
            <v>0</v>
          </cell>
          <cell r="O4253">
            <v>74750</v>
          </cell>
        </row>
        <row r="4254">
          <cell r="A4254">
            <v>45738</v>
          </cell>
          <cell r="C4254" t="str">
            <v>VENTAS MOSTRADOR</v>
          </cell>
          <cell r="F4254">
            <v>45738</v>
          </cell>
          <cell r="G4254">
            <v>45738</v>
          </cell>
          <cell r="H4254">
            <v>0</v>
          </cell>
          <cell r="O4254">
            <v>76720</v>
          </cell>
        </row>
        <row r="4255">
          <cell r="A4255">
            <v>45738</v>
          </cell>
          <cell r="C4255" t="str">
            <v>VENTAS MOSTRADOR</v>
          </cell>
          <cell r="F4255">
            <v>45738</v>
          </cell>
          <cell r="G4255">
            <v>45738</v>
          </cell>
          <cell r="H4255">
            <v>0</v>
          </cell>
          <cell r="O4255">
            <v>98968</v>
          </cell>
        </row>
        <row r="4256">
          <cell r="A4256">
            <v>45738</v>
          </cell>
          <cell r="C4256" t="str">
            <v>VENTAS MOSTRADOR</v>
          </cell>
          <cell r="F4256">
            <v>45738</v>
          </cell>
          <cell r="G4256">
            <v>45738</v>
          </cell>
          <cell r="H4256">
            <v>0</v>
          </cell>
          <cell r="O4256">
            <v>100100</v>
          </cell>
        </row>
        <row r="4257">
          <cell r="A4257">
            <v>45738</v>
          </cell>
          <cell r="C4257" t="str">
            <v>VENTAS MOSTRADOR</v>
          </cell>
          <cell r="F4257">
            <v>45738</v>
          </cell>
          <cell r="G4257">
            <v>45738</v>
          </cell>
          <cell r="H4257">
            <v>0</v>
          </cell>
          <cell r="O4257">
            <v>103048</v>
          </cell>
        </row>
        <row r="4258">
          <cell r="A4258">
            <v>45738</v>
          </cell>
          <cell r="C4258" t="str">
            <v>VENTAS MOSTRADOR</v>
          </cell>
          <cell r="F4258">
            <v>45738</v>
          </cell>
          <cell r="G4258">
            <v>45738</v>
          </cell>
          <cell r="H4258">
            <v>0</v>
          </cell>
          <cell r="O4258">
            <v>103626</v>
          </cell>
        </row>
        <row r="4259">
          <cell r="A4259">
            <v>45738</v>
          </cell>
          <cell r="C4259" t="str">
            <v>VENTAS MOSTRADOR</v>
          </cell>
          <cell r="F4259">
            <v>45738</v>
          </cell>
          <cell r="G4259">
            <v>45738</v>
          </cell>
          <cell r="H4259">
            <v>0</v>
          </cell>
          <cell r="O4259">
            <v>107724</v>
          </cell>
        </row>
        <row r="4260">
          <cell r="A4260">
            <v>45738</v>
          </cell>
          <cell r="C4260" t="str">
            <v>VENTAS MOSTRADOR</v>
          </cell>
          <cell r="F4260">
            <v>45738</v>
          </cell>
          <cell r="G4260">
            <v>45738</v>
          </cell>
          <cell r="H4260">
            <v>0</v>
          </cell>
          <cell r="O4260">
            <v>129616</v>
          </cell>
        </row>
        <row r="4261">
          <cell r="A4261">
            <v>45738</v>
          </cell>
          <cell r="C4261" t="str">
            <v>VENTAS MOSTRADOR</v>
          </cell>
          <cell r="F4261">
            <v>45738</v>
          </cell>
          <cell r="G4261">
            <v>45738</v>
          </cell>
          <cell r="H4261">
            <v>0</v>
          </cell>
          <cell r="O4261">
            <v>132300</v>
          </cell>
        </row>
        <row r="4262">
          <cell r="A4262">
            <v>45738</v>
          </cell>
          <cell r="C4262" t="str">
            <v>VENTAS MOSTRADOR</v>
          </cell>
          <cell r="F4262">
            <v>45738</v>
          </cell>
          <cell r="G4262">
            <v>45738</v>
          </cell>
          <cell r="H4262">
            <v>0</v>
          </cell>
          <cell r="O4262">
            <v>152832</v>
          </cell>
        </row>
        <row r="4263">
          <cell r="A4263">
            <v>45738</v>
          </cell>
          <cell r="C4263" t="str">
            <v>VENTAS MOSTRADOR</v>
          </cell>
          <cell r="F4263">
            <v>45738</v>
          </cell>
          <cell r="G4263">
            <v>45738</v>
          </cell>
          <cell r="H4263">
            <v>0</v>
          </cell>
          <cell r="O4263">
            <v>168000</v>
          </cell>
        </row>
        <row r="4264">
          <cell r="A4264">
            <v>45738</v>
          </cell>
          <cell r="C4264" t="str">
            <v>VENTAS MOSTRADOR</v>
          </cell>
          <cell r="F4264">
            <v>45738</v>
          </cell>
          <cell r="G4264">
            <v>45738</v>
          </cell>
          <cell r="H4264">
            <v>0</v>
          </cell>
          <cell r="O4264">
            <v>178000</v>
          </cell>
        </row>
        <row r="4265">
          <cell r="A4265">
            <v>45738</v>
          </cell>
          <cell r="C4265" t="str">
            <v>VENTAS MOSTRADOR</v>
          </cell>
          <cell r="F4265">
            <v>45738</v>
          </cell>
          <cell r="G4265">
            <v>45738</v>
          </cell>
          <cell r="H4265">
            <v>0</v>
          </cell>
          <cell r="O4265">
            <v>179648</v>
          </cell>
        </row>
        <row r="4266">
          <cell r="A4266">
            <v>45738</v>
          </cell>
          <cell r="C4266" t="str">
            <v>VENTAS MOSTRADOR</v>
          </cell>
          <cell r="F4266">
            <v>45738</v>
          </cell>
          <cell r="G4266">
            <v>45738</v>
          </cell>
          <cell r="H4266">
            <v>0</v>
          </cell>
          <cell r="O4266">
            <v>209168</v>
          </cell>
        </row>
        <row r="4267">
          <cell r="A4267">
            <v>45738</v>
          </cell>
          <cell r="C4267" t="str">
            <v>VENTAS MOSTRADOR</v>
          </cell>
          <cell r="F4267">
            <v>45738</v>
          </cell>
          <cell r="G4267">
            <v>45738</v>
          </cell>
          <cell r="H4267">
            <v>0</v>
          </cell>
          <cell r="O4267">
            <v>212750</v>
          </cell>
        </row>
        <row r="4268">
          <cell r="A4268">
            <v>45738</v>
          </cell>
          <cell r="C4268" t="str">
            <v>VENTAS MOSTRADOR</v>
          </cell>
          <cell r="F4268">
            <v>45738</v>
          </cell>
          <cell r="G4268">
            <v>45738</v>
          </cell>
          <cell r="H4268">
            <v>0</v>
          </cell>
          <cell r="O4268">
            <v>297850</v>
          </cell>
        </row>
        <row r="4269">
          <cell r="A4269">
            <v>45738</v>
          </cell>
          <cell r="C4269" t="str">
            <v>VENTAS MOSTRADOR</v>
          </cell>
          <cell r="F4269">
            <v>45738</v>
          </cell>
          <cell r="G4269">
            <v>45738</v>
          </cell>
          <cell r="H4269">
            <v>0</v>
          </cell>
          <cell r="O4269">
            <v>380800</v>
          </cell>
        </row>
        <row r="4270">
          <cell r="A4270">
            <v>45738</v>
          </cell>
          <cell r="C4270" t="str">
            <v>VENTAS MOSTRADOR</v>
          </cell>
          <cell r="F4270">
            <v>45738</v>
          </cell>
          <cell r="G4270">
            <v>45738</v>
          </cell>
          <cell r="H4270">
            <v>0</v>
          </cell>
          <cell r="O4270">
            <v>400000</v>
          </cell>
        </row>
        <row r="4271">
          <cell r="A4271">
            <v>45738</v>
          </cell>
          <cell r="C4271" t="str">
            <v>CARLOS ANDRES HERNANDEZ MARTINEZ</v>
          </cell>
          <cell r="F4271">
            <v>45738.476041666669</v>
          </cell>
          <cell r="G4271">
            <v>45739.476041666669</v>
          </cell>
          <cell r="H4271">
            <v>4</v>
          </cell>
          <cell r="O4271">
            <v>638249.96</v>
          </cell>
        </row>
        <row r="4272">
          <cell r="A4272">
            <v>45738</v>
          </cell>
          <cell r="C4272" t="str">
            <v>LOVE CHICHARRON S.A.S</v>
          </cell>
          <cell r="F4272">
            <v>45730.396886574075</v>
          </cell>
          <cell r="G4272">
            <v>45738.396886574075</v>
          </cell>
          <cell r="H4272">
            <v>6</v>
          </cell>
          <cell r="O4272">
            <v>3683686.14</v>
          </cell>
        </row>
        <row r="4273">
          <cell r="A4273">
            <v>45738</v>
          </cell>
          <cell r="C4273" t="str">
            <v>LOVE CHICHARRON S.A.S</v>
          </cell>
          <cell r="F4273">
            <v>45731.375868055555</v>
          </cell>
          <cell r="G4273">
            <v>45739.374710648146</v>
          </cell>
          <cell r="H4273">
            <v>5</v>
          </cell>
          <cell r="O4273">
            <v>3334139.28</v>
          </cell>
        </row>
        <row r="4274">
          <cell r="A4274">
            <v>45738</v>
          </cell>
          <cell r="C4274" t="str">
            <v>LOVE CHICHARRON S.A.S</v>
          </cell>
          <cell r="F4274">
            <v>45734.320439814815</v>
          </cell>
          <cell r="G4274">
            <v>45742.319097222222</v>
          </cell>
          <cell r="H4274">
            <v>2</v>
          </cell>
          <cell r="O4274">
            <v>2652971.04</v>
          </cell>
        </row>
        <row r="4275">
          <cell r="A4275">
            <v>45738</v>
          </cell>
          <cell r="C4275" t="str">
            <v>LOVE CHICHARRON S.A.S</v>
          </cell>
          <cell r="F4275">
            <v>45736.357256944444</v>
          </cell>
          <cell r="G4275">
            <v>45744.357256944444</v>
          </cell>
          <cell r="H4275">
            <v>0</v>
          </cell>
          <cell r="O4275">
            <v>2096285.6</v>
          </cell>
        </row>
        <row r="4276">
          <cell r="A4276">
            <v>45738</v>
          </cell>
          <cell r="C4276" t="str">
            <v>AGUA DE AFLUENTES SAS</v>
          </cell>
          <cell r="F4276">
            <v>45736.329861111109</v>
          </cell>
          <cell r="G4276">
            <v>45737.328726851854</v>
          </cell>
          <cell r="H4276">
            <v>6</v>
          </cell>
          <cell r="O4276">
            <v>304800</v>
          </cell>
        </row>
        <row r="4277">
          <cell r="A4277">
            <v>45738</v>
          </cell>
          <cell r="C4277" t="str">
            <v>LUZ MARINA PELAYO ORTIZ</v>
          </cell>
          <cell r="F4277">
            <v>45737.570625</v>
          </cell>
          <cell r="G4277">
            <v>45738.570625</v>
          </cell>
          <cell r="H4277">
            <v>6</v>
          </cell>
          <cell r="O4277">
            <v>360460</v>
          </cell>
        </row>
        <row r="4278">
          <cell r="A4278">
            <v>45738</v>
          </cell>
          <cell r="C4278" t="str">
            <v>SEXTO RESTAURANTES SAS</v>
          </cell>
          <cell r="F4278">
            <v>45738.316053240742</v>
          </cell>
          <cell r="G4278">
            <v>45739.316053240742</v>
          </cell>
          <cell r="H4278">
            <v>5</v>
          </cell>
          <cell r="O4278">
            <v>372200</v>
          </cell>
        </row>
        <row r="4279">
          <cell r="A4279">
            <v>45738</v>
          </cell>
          <cell r="C4279" t="str">
            <v>JHON HENDERSON RODRIGUEZ MAHECHA</v>
          </cell>
          <cell r="F4279">
            <v>45738.406435185185</v>
          </cell>
          <cell r="G4279">
            <v>45739.406435185185</v>
          </cell>
          <cell r="H4279">
            <v>5</v>
          </cell>
          <cell r="O4279">
            <v>309200</v>
          </cell>
        </row>
        <row r="4280">
          <cell r="A4280">
            <v>45738</v>
          </cell>
          <cell r="C4280" t="str">
            <v>GSF INVESTMENTS SAS</v>
          </cell>
          <cell r="F4280">
            <v>45729.351030092592</v>
          </cell>
          <cell r="G4280">
            <v>45730.351030092592</v>
          </cell>
          <cell r="H4280">
            <v>13</v>
          </cell>
          <cell r="O4280">
            <v>640000</v>
          </cell>
        </row>
        <row r="4281">
          <cell r="A4281">
            <v>45738</v>
          </cell>
          <cell r="C4281" t="str">
            <v>DERLY  VELEZ LOZANO</v>
          </cell>
          <cell r="F4281">
            <v>45738.285520833335</v>
          </cell>
          <cell r="G4281">
            <v>45739.284687500003</v>
          </cell>
          <cell r="H4281">
            <v>5</v>
          </cell>
          <cell r="O4281">
            <v>226600</v>
          </cell>
        </row>
        <row r="4282">
          <cell r="A4282">
            <v>45738</v>
          </cell>
          <cell r="C4282" t="str">
            <v>COMMUNAL INVESTMENTS SAS</v>
          </cell>
          <cell r="F4282">
            <v>45738.295567129629</v>
          </cell>
          <cell r="G4282">
            <v>45739.293935185182</v>
          </cell>
          <cell r="H4282">
            <v>5</v>
          </cell>
          <cell r="O4282">
            <v>517200</v>
          </cell>
        </row>
        <row r="4283">
          <cell r="A4283">
            <v>45738</v>
          </cell>
          <cell r="C4283" t="str">
            <v>FELIPE BECERRA ZAPATA</v>
          </cell>
          <cell r="F4283">
            <v>45730.374131944445</v>
          </cell>
          <cell r="G4283">
            <v>45731.366851851853</v>
          </cell>
          <cell r="H4283">
            <v>12</v>
          </cell>
          <cell r="O4283">
            <v>330000</v>
          </cell>
        </row>
        <row r="4284">
          <cell r="A4284">
            <v>45739</v>
          </cell>
          <cell r="C4284" t="str">
            <v>VENTAS MOSTRADOR</v>
          </cell>
          <cell r="F4284">
            <v>45739</v>
          </cell>
          <cell r="G4284">
            <v>45739</v>
          </cell>
          <cell r="H4284">
            <v>0</v>
          </cell>
          <cell r="O4284">
            <v>2990115</v>
          </cell>
        </row>
        <row r="4285">
          <cell r="A4285">
            <v>45739</v>
          </cell>
          <cell r="C4285" t="str">
            <v>VENTAS MOSTRADOR</v>
          </cell>
          <cell r="F4285">
            <v>45739</v>
          </cell>
          <cell r="G4285">
            <v>45739</v>
          </cell>
          <cell r="H4285">
            <v>0</v>
          </cell>
          <cell r="O4285">
            <v>2606277</v>
          </cell>
        </row>
        <row r="4286">
          <cell r="A4286">
            <v>45739</v>
          </cell>
          <cell r="C4286" t="str">
            <v>VENTAS MOSTRADOR</v>
          </cell>
          <cell r="F4286">
            <v>45739</v>
          </cell>
          <cell r="G4286">
            <v>45739</v>
          </cell>
          <cell r="H4286">
            <v>0</v>
          </cell>
          <cell r="O4286">
            <v>10080</v>
          </cell>
        </row>
        <row r="4287">
          <cell r="A4287">
            <v>45739</v>
          </cell>
          <cell r="C4287" t="str">
            <v>VENTAS MOSTRADOR</v>
          </cell>
          <cell r="F4287">
            <v>45739</v>
          </cell>
          <cell r="G4287">
            <v>45739</v>
          </cell>
          <cell r="H4287">
            <v>0</v>
          </cell>
          <cell r="O4287">
            <v>11475</v>
          </cell>
        </row>
        <row r="4288">
          <cell r="A4288">
            <v>45739</v>
          </cell>
          <cell r="C4288" t="str">
            <v>VENTAS MOSTRADOR</v>
          </cell>
          <cell r="F4288">
            <v>45739</v>
          </cell>
          <cell r="G4288">
            <v>45739</v>
          </cell>
          <cell r="H4288">
            <v>0</v>
          </cell>
          <cell r="O4288">
            <v>13600</v>
          </cell>
        </row>
        <row r="4289">
          <cell r="A4289">
            <v>45739</v>
          </cell>
          <cell r="C4289" t="str">
            <v>VENTAS MOSTRADOR</v>
          </cell>
          <cell r="F4289">
            <v>45739</v>
          </cell>
          <cell r="G4289">
            <v>45739</v>
          </cell>
          <cell r="H4289">
            <v>0</v>
          </cell>
          <cell r="O4289">
            <v>15600</v>
          </cell>
        </row>
        <row r="4290">
          <cell r="A4290">
            <v>45739</v>
          </cell>
          <cell r="C4290" t="str">
            <v>VENTAS MOSTRADOR</v>
          </cell>
          <cell r="F4290">
            <v>45739</v>
          </cell>
          <cell r="G4290">
            <v>45739</v>
          </cell>
          <cell r="H4290">
            <v>0</v>
          </cell>
          <cell r="O4290">
            <v>16000</v>
          </cell>
        </row>
        <row r="4291">
          <cell r="A4291">
            <v>45739</v>
          </cell>
          <cell r="C4291" t="str">
            <v>VENTAS MOSTRADOR</v>
          </cell>
          <cell r="F4291">
            <v>45739</v>
          </cell>
          <cell r="G4291">
            <v>45739</v>
          </cell>
          <cell r="H4291">
            <v>0</v>
          </cell>
          <cell r="O4291">
            <v>16000</v>
          </cell>
        </row>
        <row r="4292">
          <cell r="A4292">
            <v>45739</v>
          </cell>
          <cell r="C4292" t="str">
            <v>VENTAS MOSTRADOR</v>
          </cell>
          <cell r="F4292">
            <v>45739</v>
          </cell>
          <cell r="G4292">
            <v>45739</v>
          </cell>
          <cell r="H4292">
            <v>0</v>
          </cell>
          <cell r="O4292">
            <v>24640</v>
          </cell>
        </row>
        <row r="4293">
          <cell r="A4293">
            <v>45739</v>
          </cell>
          <cell r="C4293" t="str">
            <v>VENTAS MOSTRADOR</v>
          </cell>
          <cell r="F4293">
            <v>45739</v>
          </cell>
          <cell r="G4293">
            <v>45739</v>
          </cell>
          <cell r="H4293">
            <v>0</v>
          </cell>
          <cell r="O4293">
            <v>27000</v>
          </cell>
        </row>
        <row r="4294">
          <cell r="A4294">
            <v>45739</v>
          </cell>
          <cell r="C4294" t="str">
            <v>VENTAS MOSTRADOR</v>
          </cell>
          <cell r="F4294">
            <v>45739</v>
          </cell>
          <cell r="G4294">
            <v>45739</v>
          </cell>
          <cell r="H4294">
            <v>0</v>
          </cell>
          <cell r="O4294">
            <v>29600</v>
          </cell>
        </row>
        <row r="4295">
          <cell r="A4295">
            <v>45739</v>
          </cell>
          <cell r="C4295" t="str">
            <v>VENTAS MOSTRADOR</v>
          </cell>
          <cell r="F4295">
            <v>45739</v>
          </cell>
          <cell r="G4295">
            <v>45739</v>
          </cell>
          <cell r="H4295">
            <v>0</v>
          </cell>
          <cell r="O4295">
            <v>30105</v>
          </cell>
        </row>
        <row r="4296">
          <cell r="A4296">
            <v>45739</v>
          </cell>
          <cell r="C4296" t="str">
            <v>VENTAS MOSTRADOR</v>
          </cell>
          <cell r="F4296">
            <v>45739</v>
          </cell>
          <cell r="G4296">
            <v>45739</v>
          </cell>
          <cell r="H4296">
            <v>0</v>
          </cell>
          <cell r="O4296">
            <v>31400</v>
          </cell>
        </row>
        <row r="4297">
          <cell r="A4297">
            <v>45739</v>
          </cell>
          <cell r="C4297" t="str">
            <v>VENTAS MOSTRADOR</v>
          </cell>
          <cell r="F4297">
            <v>45739</v>
          </cell>
          <cell r="G4297">
            <v>45739</v>
          </cell>
          <cell r="H4297">
            <v>0</v>
          </cell>
          <cell r="O4297">
            <v>36848</v>
          </cell>
        </row>
        <row r="4298">
          <cell r="A4298">
            <v>45739</v>
          </cell>
          <cell r="C4298" t="str">
            <v>VENTAS MOSTRADOR</v>
          </cell>
          <cell r="F4298">
            <v>45739</v>
          </cell>
          <cell r="G4298">
            <v>45739</v>
          </cell>
          <cell r="H4298">
            <v>0</v>
          </cell>
          <cell r="O4298">
            <v>42616</v>
          </cell>
        </row>
        <row r="4299">
          <cell r="A4299">
            <v>45739</v>
          </cell>
          <cell r="C4299" t="str">
            <v>VENTAS MOSTRADOR</v>
          </cell>
          <cell r="F4299">
            <v>45739</v>
          </cell>
          <cell r="G4299">
            <v>45739</v>
          </cell>
          <cell r="H4299">
            <v>0</v>
          </cell>
          <cell r="O4299">
            <v>46448</v>
          </cell>
        </row>
        <row r="4300">
          <cell r="A4300">
            <v>45739</v>
          </cell>
          <cell r="C4300" t="str">
            <v>VENTAS MOSTRADOR</v>
          </cell>
          <cell r="F4300">
            <v>45739</v>
          </cell>
          <cell r="G4300">
            <v>45739</v>
          </cell>
          <cell r="H4300">
            <v>0</v>
          </cell>
          <cell r="O4300">
            <v>48000</v>
          </cell>
        </row>
        <row r="4301">
          <cell r="A4301">
            <v>45739</v>
          </cell>
          <cell r="C4301" t="str">
            <v>VENTAS MOSTRADOR</v>
          </cell>
          <cell r="F4301">
            <v>45739</v>
          </cell>
          <cell r="G4301">
            <v>45739</v>
          </cell>
          <cell r="H4301">
            <v>0</v>
          </cell>
          <cell r="O4301">
            <v>48285</v>
          </cell>
        </row>
        <row r="4302">
          <cell r="A4302">
            <v>45739</v>
          </cell>
          <cell r="C4302" t="str">
            <v>VENTAS MOSTRADOR</v>
          </cell>
          <cell r="F4302">
            <v>45739</v>
          </cell>
          <cell r="G4302">
            <v>45739</v>
          </cell>
          <cell r="H4302">
            <v>0</v>
          </cell>
          <cell r="O4302">
            <v>56820</v>
          </cell>
        </row>
        <row r="4303">
          <cell r="A4303">
            <v>45739</v>
          </cell>
          <cell r="C4303" t="str">
            <v>VENTAS MOSTRADOR</v>
          </cell>
          <cell r="F4303">
            <v>45739</v>
          </cell>
          <cell r="G4303">
            <v>45739</v>
          </cell>
          <cell r="H4303">
            <v>0</v>
          </cell>
          <cell r="O4303">
            <v>84725</v>
          </cell>
        </row>
        <row r="4304">
          <cell r="A4304">
            <v>45739</v>
          </cell>
          <cell r="C4304" t="str">
            <v>VENTAS MOSTRADOR</v>
          </cell>
          <cell r="F4304">
            <v>45739</v>
          </cell>
          <cell r="G4304">
            <v>45739</v>
          </cell>
          <cell r="H4304">
            <v>0</v>
          </cell>
          <cell r="O4304">
            <v>104160</v>
          </cell>
        </row>
        <row r="4305">
          <cell r="A4305">
            <v>45739</v>
          </cell>
          <cell r="C4305" t="str">
            <v>VENTAS MOSTRADOR</v>
          </cell>
          <cell r="F4305">
            <v>45739</v>
          </cell>
          <cell r="G4305">
            <v>45739</v>
          </cell>
          <cell r="H4305">
            <v>0</v>
          </cell>
          <cell r="O4305">
            <v>148484</v>
          </cell>
        </row>
        <row r="4306">
          <cell r="A4306">
            <v>45739</v>
          </cell>
          <cell r="C4306" t="str">
            <v>VENTAS MOSTRADOR</v>
          </cell>
          <cell r="F4306">
            <v>45739</v>
          </cell>
          <cell r="G4306">
            <v>45739</v>
          </cell>
          <cell r="H4306">
            <v>0</v>
          </cell>
          <cell r="O4306">
            <v>161166</v>
          </cell>
        </row>
        <row r="4307">
          <cell r="A4307">
            <v>45739</v>
          </cell>
          <cell r="C4307" t="str">
            <v>VENTAS MOSTRADOR</v>
          </cell>
          <cell r="F4307">
            <v>45739</v>
          </cell>
          <cell r="G4307">
            <v>45739</v>
          </cell>
          <cell r="H4307">
            <v>0</v>
          </cell>
          <cell r="O4307">
            <v>164800</v>
          </cell>
        </row>
        <row r="4308">
          <cell r="A4308">
            <v>45739</v>
          </cell>
          <cell r="C4308" t="str">
            <v>VENTAS MOSTRADOR</v>
          </cell>
          <cell r="F4308">
            <v>45739</v>
          </cell>
          <cell r="G4308">
            <v>45739</v>
          </cell>
          <cell r="H4308">
            <v>0</v>
          </cell>
          <cell r="O4308">
            <v>212750</v>
          </cell>
        </row>
        <row r="4309">
          <cell r="A4309">
            <v>45739</v>
          </cell>
          <cell r="C4309" t="str">
            <v>VENTAS MOSTRADOR</v>
          </cell>
          <cell r="F4309">
            <v>45739</v>
          </cell>
          <cell r="G4309">
            <v>45739</v>
          </cell>
          <cell r="H4309">
            <v>0</v>
          </cell>
          <cell r="O4309">
            <v>297850</v>
          </cell>
        </row>
        <row r="4310">
          <cell r="A4310">
            <v>45739</v>
          </cell>
          <cell r="C4310" t="str">
            <v>VENTAS MOSTRADOR</v>
          </cell>
          <cell r="F4310">
            <v>45739</v>
          </cell>
          <cell r="G4310">
            <v>45739</v>
          </cell>
          <cell r="H4310">
            <v>0</v>
          </cell>
          <cell r="O4310">
            <v>297850</v>
          </cell>
        </row>
        <row r="4311">
          <cell r="A4311">
            <v>45740</v>
          </cell>
          <cell r="C4311" t="str">
            <v>VENTAS MOSTRADOR</v>
          </cell>
          <cell r="F4311">
            <v>45740</v>
          </cell>
          <cell r="G4311">
            <v>45740</v>
          </cell>
          <cell r="H4311">
            <v>0</v>
          </cell>
          <cell r="O4311">
            <v>1294262</v>
          </cell>
        </row>
        <row r="4312">
          <cell r="A4312">
            <v>45740</v>
          </cell>
          <cell r="C4312" t="str">
            <v>VENTAS MOSTRADOR</v>
          </cell>
          <cell r="F4312">
            <v>45740</v>
          </cell>
          <cell r="G4312">
            <v>45740</v>
          </cell>
          <cell r="H4312">
            <v>0</v>
          </cell>
          <cell r="O4312">
            <v>1998569</v>
          </cell>
        </row>
        <row r="4313">
          <cell r="A4313">
            <v>45740</v>
          </cell>
          <cell r="C4313" t="str">
            <v>VENTAS MOSTRADOR</v>
          </cell>
          <cell r="F4313">
            <v>45740</v>
          </cell>
          <cell r="G4313">
            <v>45740</v>
          </cell>
          <cell r="H4313">
            <v>0</v>
          </cell>
          <cell r="O4313">
            <v>8000</v>
          </cell>
        </row>
        <row r="4314">
          <cell r="A4314">
            <v>45740</v>
          </cell>
          <cell r="C4314" t="str">
            <v>VENTAS MOSTRADOR</v>
          </cell>
          <cell r="F4314">
            <v>45740</v>
          </cell>
          <cell r="G4314">
            <v>45740</v>
          </cell>
          <cell r="H4314">
            <v>0</v>
          </cell>
          <cell r="O4314">
            <v>9000</v>
          </cell>
        </row>
        <row r="4315">
          <cell r="A4315">
            <v>45740</v>
          </cell>
          <cell r="C4315" t="str">
            <v>VENTAS MOSTRADOR</v>
          </cell>
          <cell r="F4315">
            <v>45740</v>
          </cell>
          <cell r="G4315">
            <v>45740</v>
          </cell>
          <cell r="H4315">
            <v>0</v>
          </cell>
          <cell r="O4315">
            <v>10620</v>
          </cell>
        </row>
        <row r="4316">
          <cell r="A4316">
            <v>45740</v>
          </cell>
          <cell r="C4316" t="str">
            <v>VENTAS MOSTRADOR</v>
          </cell>
          <cell r="F4316">
            <v>45740</v>
          </cell>
          <cell r="G4316">
            <v>45740</v>
          </cell>
          <cell r="H4316">
            <v>0</v>
          </cell>
          <cell r="O4316">
            <v>10965</v>
          </cell>
        </row>
        <row r="4317">
          <cell r="A4317">
            <v>45740</v>
          </cell>
          <cell r="C4317" t="str">
            <v>VENTAS MOSTRADOR</v>
          </cell>
          <cell r="F4317">
            <v>45740</v>
          </cell>
          <cell r="G4317">
            <v>45740</v>
          </cell>
          <cell r="H4317">
            <v>0</v>
          </cell>
          <cell r="O4317">
            <v>11000</v>
          </cell>
        </row>
        <row r="4318">
          <cell r="A4318">
            <v>45740</v>
          </cell>
          <cell r="C4318" t="str">
            <v>VENTAS MOSTRADOR</v>
          </cell>
          <cell r="F4318">
            <v>45740</v>
          </cell>
          <cell r="G4318">
            <v>45740</v>
          </cell>
          <cell r="H4318">
            <v>0</v>
          </cell>
          <cell r="O4318">
            <v>11520</v>
          </cell>
        </row>
        <row r="4319">
          <cell r="A4319">
            <v>45740</v>
          </cell>
          <cell r="C4319" t="str">
            <v>VENTAS MOSTRADOR</v>
          </cell>
          <cell r="F4319">
            <v>45740</v>
          </cell>
          <cell r="G4319">
            <v>45740</v>
          </cell>
          <cell r="H4319">
            <v>0</v>
          </cell>
          <cell r="O4319">
            <v>13000</v>
          </cell>
        </row>
        <row r="4320">
          <cell r="A4320">
            <v>45740</v>
          </cell>
          <cell r="C4320" t="str">
            <v>VENTAS MOSTRADOR</v>
          </cell>
          <cell r="F4320">
            <v>45740</v>
          </cell>
          <cell r="G4320">
            <v>45740</v>
          </cell>
          <cell r="H4320">
            <v>0</v>
          </cell>
          <cell r="O4320">
            <v>16000</v>
          </cell>
        </row>
        <row r="4321">
          <cell r="A4321">
            <v>45740</v>
          </cell>
          <cell r="C4321" t="str">
            <v>VENTAS MOSTRADOR</v>
          </cell>
          <cell r="F4321">
            <v>45740</v>
          </cell>
          <cell r="G4321">
            <v>45740</v>
          </cell>
          <cell r="H4321">
            <v>0</v>
          </cell>
          <cell r="O4321">
            <v>18270</v>
          </cell>
        </row>
        <row r="4322">
          <cell r="A4322">
            <v>45740</v>
          </cell>
          <cell r="C4322" t="str">
            <v>VENTAS MOSTRADOR</v>
          </cell>
          <cell r="F4322">
            <v>45740</v>
          </cell>
          <cell r="G4322">
            <v>45740</v>
          </cell>
          <cell r="H4322">
            <v>0</v>
          </cell>
          <cell r="O4322">
            <v>20000</v>
          </cell>
        </row>
        <row r="4323">
          <cell r="A4323">
            <v>45740</v>
          </cell>
          <cell r="C4323" t="str">
            <v>VENTAS MOSTRADOR</v>
          </cell>
          <cell r="F4323">
            <v>45740</v>
          </cell>
          <cell r="G4323">
            <v>45740</v>
          </cell>
          <cell r="H4323">
            <v>0</v>
          </cell>
          <cell r="O4323">
            <v>24560</v>
          </cell>
        </row>
        <row r="4324">
          <cell r="A4324">
            <v>45740</v>
          </cell>
          <cell r="C4324" t="str">
            <v>VENTAS MOSTRADOR</v>
          </cell>
          <cell r="F4324">
            <v>45740</v>
          </cell>
          <cell r="G4324">
            <v>45740</v>
          </cell>
          <cell r="H4324">
            <v>0</v>
          </cell>
          <cell r="O4324">
            <v>24880</v>
          </cell>
        </row>
        <row r="4325">
          <cell r="A4325">
            <v>45740</v>
          </cell>
          <cell r="C4325" t="str">
            <v>VENTAS MOSTRADOR</v>
          </cell>
          <cell r="F4325">
            <v>45740</v>
          </cell>
          <cell r="G4325">
            <v>45740</v>
          </cell>
          <cell r="H4325">
            <v>0</v>
          </cell>
          <cell r="O4325">
            <v>27320</v>
          </cell>
        </row>
        <row r="4326">
          <cell r="A4326">
            <v>45740</v>
          </cell>
          <cell r="C4326" t="str">
            <v>VENTAS MOSTRADOR</v>
          </cell>
          <cell r="F4326">
            <v>45740</v>
          </cell>
          <cell r="G4326">
            <v>45740</v>
          </cell>
          <cell r="H4326">
            <v>0</v>
          </cell>
          <cell r="O4326">
            <v>31760</v>
          </cell>
        </row>
        <row r="4327">
          <cell r="A4327">
            <v>45740</v>
          </cell>
          <cell r="C4327" t="str">
            <v>VENTAS MOSTRADOR</v>
          </cell>
          <cell r="F4327">
            <v>45740</v>
          </cell>
          <cell r="G4327">
            <v>45740</v>
          </cell>
          <cell r="H4327">
            <v>0</v>
          </cell>
          <cell r="O4327">
            <v>32824</v>
          </cell>
        </row>
        <row r="4328">
          <cell r="A4328">
            <v>45740</v>
          </cell>
          <cell r="C4328" t="str">
            <v>VENTAS MOSTRADOR</v>
          </cell>
          <cell r="F4328">
            <v>45740</v>
          </cell>
          <cell r="G4328">
            <v>45740</v>
          </cell>
          <cell r="H4328">
            <v>0</v>
          </cell>
          <cell r="O4328">
            <v>44160</v>
          </cell>
        </row>
        <row r="4329">
          <cell r="A4329">
            <v>45740</v>
          </cell>
          <cell r="C4329" t="str">
            <v>VENTAS MOSTRADOR</v>
          </cell>
          <cell r="F4329">
            <v>45740</v>
          </cell>
          <cell r="G4329">
            <v>45740</v>
          </cell>
          <cell r="H4329">
            <v>0</v>
          </cell>
          <cell r="O4329">
            <v>44352</v>
          </cell>
        </row>
        <row r="4330">
          <cell r="A4330">
            <v>45740</v>
          </cell>
          <cell r="C4330" t="str">
            <v>VENTAS MOSTRADOR</v>
          </cell>
          <cell r="F4330">
            <v>45740</v>
          </cell>
          <cell r="G4330">
            <v>45740</v>
          </cell>
          <cell r="H4330">
            <v>0</v>
          </cell>
          <cell r="O4330">
            <v>49000</v>
          </cell>
        </row>
        <row r="4331">
          <cell r="A4331">
            <v>45740</v>
          </cell>
          <cell r="C4331" t="str">
            <v>VENTAS MOSTRADOR</v>
          </cell>
          <cell r="F4331">
            <v>45740</v>
          </cell>
          <cell r="G4331">
            <v>45740</v>
          </cell>
          <cell r="H4331">
            <v>0</v>
          </cell>
          <cell r="O4331">
            <v>50816</v>
          </cell>
        </row>
        <row r="4332">
          <cell r="A4332">
            <v>45740</v>
          </cell>
          <cell r="C4332" t="str">
            <v>VENTAS MOSTRADOR</v>
          </cell>
          <cell r="F4332">
            <v>45740</v>
          </cell>
          <cell r="G4332">
            <v>45740</v>
          </cell>
          <cell r="H4332">
            <v>0</v>
          </cell>
          <cell r="O4332">
            <v>57712</v>
          </cell>
        </row>
        <row r="4333">
          <cell r="A4333">
            <v>45740</v>
          </cell>
          <cell r="C4333" t="str">
            <v>VENTAS MOSTRADOR</v>
          </cell>
          <cell r="F4333">
            <v>45740</v>
          </cell>
          <cell r="G4333">
            <v>45740</v>
          </cell>
          <cell r="H4333">
            <v>0</v>
          </cell>
          <cell r="O4333">
            <v>67236</v>
          </cell>
        </row>
        <row r="4334">
          <cell r="A4334">
            <v>45740</v>
          </cell>
          <cell r="C4334" t="str">
            <v>VENTAS MOSTRADOR</v>
          </cell>
          <cell r="F4334">
            <v>45740</v>
          </cell>
          <cell r="G4334">
            <v>45740</v>
          </cell>
          <cell r="H4334">
            <v>0</v>
          </cell>
          <cell r="O4334">
            <v>79568</v>
          </cell>
        </row>
        <row r="4335">
          <cell r="A4335">
            <v>45740</v>
          </cell>
          <cell r="C4335" t="str">
            <v>VENTAS MOSTRADOR</v>
          </cell>
          <cell r="F4335">
            <v>45740</v>
          </cell>
          <cell r="G4335">
            <v>45740</v>
          </cell>
          <cell r="H4335">
            <v>0</v>
          </cell>
          <cell r="O4335">
            <v>212750</v>
          </cell>
        </row>
        <row r="4336">
          <cell r="A4336">
            <v>45740</v>
          </cell>
          <cell r="C4336" t="str">
            <v>VENTAS MOSTRADOR</v>
          </cell>
          <cell r="F4336">
            <v>45740</v>
          </cell>
          <cell r="G4336">
            <v>45740</v>
          </cell>
          <cell r="H4336">
            <v>0</v>
          </cell>
          <cell r="O4336">
            <v>425500</v>
          </cell>
        </row>
        <row r="4337">
          <cell r="A4337">
            <v>45740</v>
          </cell>
          <cell r="C4337" t="str">
            <v>VENTAS MOSTRADOR</v>
          </cell>
          <cell r="F4337">
            <v>45740</v>
          </cell>
          <cell r="G4337">
            <v>45740</v>
          </cell>
          <cell r="H4337">
            <v>0</v>
          </cell>
          <cell r="O4337">
            <v>1063750</v>
          </cell>
        </row>
        <row r="4338">
          <cell r="A4338">
            <v>45740</v>
          </cell>
          <cell r="C4338" t="str">
            <v>EL IMPERIO DEL CERDO PREMIUM S.A.S</v>
          </cell>
          <cell r="F4338">
            <v>45736</v>
          </cell>
          <cell r="G4338">
            <v>45744</v>
          </cell>
          <cell r="H4338">
            <v>-1</v>
          </cell>
          <cell r="O4338">
            <v>6588050</v>
          </cell>
        </row>
        <row r="4339">
          <cell r="A4339">
            <v>45740</v>
          </cell>
          <cell r="C4339" t="str">
            <v>SEBALI SAS</v>
          </cell>
          <cell r="F4339">
            <v>45733</v>
          </cell>
          <cell r="G4339">
            <v>45741</v>
          </cell>
          <cell r="H4339">
            <v>2</v>
          </cell>
          <cell r="O4339">
            <v>570000</v>
          </cell>
        </row>
        <row r="4340">
          <cell r="A4340">
            <v>45740</v>
          </cell>
          <cell r="C4340" t="str">
            <v>SEBALI SAS</v>
          </cell>
          <cell r="F4340">
            <v>45737</v>
          </cell>
          <cell r="G4340">
            <v>45745</v>
          </cell>
          <cell r="H4340">
            <v>-2</v>
          </cell>
          <cell r="O4340">
            <v>486500</v>
          </cell>
        </row>
        <row r="4341">
          <cell r="A4341">
            <v>45741</v>
          </cell>
          <cell r="C4341" t="str">
            <v>MINI MAL LTDA</v>
          </cell>
          <cell r="F4341">
            <v>45738</v>
          </cell>
          <cell r="G4341">
            <v>45739</v>
          </cell>
          <cell r="H4341">
            <v>4</v>
          </cell>
          <cell r="O4341">
            <v>431200</v>
          </cell>
        </row>
        <row r="4342">
          <cell r="A4342">
            <v>45741</v>
          </cell>
          <cell r="C4342" t="str">
            <v>DOLLY EDITH SANABRIA CANTOR</v>
          </cell>
          <cell r="F4342">
            <v>45736.349803240744</v>
          </cell>
          <cell r="G4342">
            <v>45737.349432870367</v>
          </cell>
          <cell r="H4342">
            <v>7</v>
          </cell>
          <cell r="O4342">
            <v>193200</v>
          </cell>
        </row>
        <row r="4343">
          <cell r="A4343">
            <v>45741</v>
          </cell>
          <cell r="C4343" t="str">
            <v>AL CORTE SAN MIGUEL SAS</v>
          </cell>
          <cell r="F4343">
            <v>45730</v>
          </cell>
          <cell r="G4343">
            <v>45731</v>
          </cell>
          <cell r="H4343">
            <v>12</v>
          </cell>
          <cell r="O4343">
            <v>106400</v>
          </cell>
        </row>
        <row r="4344">
          <cell r="A4344">
            <v>45741</v>
          </cell>
          <cell r="C4344" t="str">
            <v>VENTAS MOSTRADOR</v>
          </cell>
          <cell r="F4344">
            <v>45741</v>
          </cell>
          <cell r="G4344">
            <v>45741</v>
          </cell>
          <cell r="H4344">
            <v>0</v>
          </cell>
          <cell r="O4344">
            <v>540019</v>
          </cell>
        </row>
        <row r="4345">
          <cell r="A4345">
            <v>45741</v>
          </cell>
          <cell r="C4345" t="str">
            <v>VENTAS MOSTRADOR</v>
          </cell>
          <cell r="F4345">
            <v>45741</v>
          </cell>
          <cell r="G4345">
            <v>45741</v>
          </cell>
          <cell r="H4345">
            <v>0</v>
          </cell>
          <cell r="O4345">
            <v>1830702</v>
          </cell>
        </row>
        <row r="4346">
          <cell r="A4346">
            <v>45741</v>
          </cell>
          <cell r="C4346" t="str">
            <v>VENTAS MOSTRADOR</v>
          </cell>
          <cell r="F4346">
            <v>45741</v>
          </cell>
          <cell r="G4346">
            <v>45741</v>
          </cell>
          <cell r="H4346">
            <v>0</v>
          </cell>
          <cell r="O4346">
            <v>8500</v>
          </cell>
        </row>
        <row r="4347">
          <cell r="A4347">
            <v>45741</v>
          </cell>
          <cell r="C4347" t="str">
            <v>VENTAS MOSTRADOR</v>
          </cell>
          <cell r="F4347">
            <v>45741</v>
          </cell>
          <cell r="G4347">
            <v>45741</v>
          </cell>
          <cell r="H4347">
            <v>0</v>
          </cell>
          <cell r="O4347">
            <v>10200</v>
          </cell>
        </row>
        <row r="4348">
          <cell r="A4348">
            <v>45741</v>
          </cell>
          <cell r="C4348" t="str">
            <v>VENTAS MOSTRADOR</v>
          </cell>
          <cell r="F4348">
            <v>45741</v>
          </cell>
          <cell r="G4348">
            <v>45741</v>
          </cell>
          <cell r="H4348">
            <v>0</v>
          </cell>
          <cell r="O4348">
            <v>13590</v>
          </cell>
        </row>
        <row r="4349">
          <cell r="A4349">
            <v>45741</v>
          </cell>
          <cell r="C4349" t="str">
            <v>VENTAS MOSTRADOR</v>
          </cell>
          <cell r="F4349">
            <v>45741</v>
          </cell>
          <cell r="G4349">
            <v>45741</v>
          </cell>
          <cell r="H4349">
            <v>0</v>
          </cell>
          <cell r="O4349">
            <v>24000</v>
          </cell>
        </row>
        <row r="4350">
          <cell r="A4350">
            <v>45741</v>
          </cell>
          <cell r="C4350" t="str">
            <v>VENTAS MOSTRADOR</v>
          </cell>
          <cell r="F4350">
            <v>45741</v>
          </cell>
          <cell r="G4350">
            <v>45741</v>
          </cell>
          <cell r="H4350">
            <v>0</v>
          </cell>
          <cell r="O4350">
            <v>25424</v>
          </cell>
        </row>
        <row r="4351">
          <cell r="A4351">
            <v>45741</v>
          </cell>
          <cell r="C4351" t="str">
            <v>VENTAS MOSTRADOR</v>
          </cell>
          <cell r="F4351">
            <v>45741</v>
          </cell>
          <cell r="G4351">
            <v>45741</v>
          </cell>
          <cell r="H4351">
            <v>0</v>
          </cell>
          <cell r="O4351">
            <v>26880</v>
          </cell>
        </row>
        <row r="4352">
          <cell r="A4352">
            <v>45741</v>
          </cell>
          <cell r="C4352" t="str">
            <v>VENTAS MOSTRADOR</v>
          </cell>
          <cell r="F4352">
            <v>45741</v>
          </cell>
          <cell r="G4352">
            <v>45741</v>
          </cell>
          <cell r="H4352">
            <v>0</v>
          </cell>
          <cell r="O4352">
            <v>28752</v>
          </cell>
        </row>
        <row r="4353">
          <cell r="A4353">
            <v>45741</v>
          </cell>
          <cell r="C4353" t="str">
            <v>VENTAS MOSTRADOR</v>
          </cell>
          <cell r="F4353">
            <v>45741</v>
          </cell>
          <cell r="G4353">
            <v>45741</v>
          </cell>
          <cell r="H4353">
            <v>0</v>
          </cell>
          <cell r="O4353">
            <v>32720</v>
          </cell>
        </row>
        <row r="4354">
          <cell r="A4354">
            <v>45741</v>
          </cell>
          <cell r="C4354" t="str">
            <v>VENTAS MOSTRADOR</v>
          </cell>
          <cell r="F4354">
            <v>45741</v>
          </cell>
          <cell r="G4354">
            <v>45741</v>
          </cell>
          <cell r="H4354">
            <v>0</v>
          </cell>
          <cell r="O4354">
            <v>44040</v>
          </cell>
        </row>
        <row r="4355">
          <cell r="A4355">
            <v>45741</v>
          </cell>
          <cell r="C4355" t="str">
            <v>VENTAS MOSTRADOR</v>
          </cell>
          <cell r="F4355">
            <v>45741</v>
          </cell>
          <cell r="G4355">
            <v>45741</v>
          </cell>
          <cell r="H4355">
            <v>0</v>
          </cell>
          <cell r="O4355">
            <v>68936</v>
          </cell>
        </row>
        <row r="4356">
          <cell r="A4356">
            <v>45741</v>
          </cell>
          <cell r="C4356" t="str">
            <v>VENTAS MOSTRADOR</v>
          </cell>
          <cell r="F4356">
            <v>45741</v>
          </cell>
          <cell r="G4356">
            <v>45741</v>
          </cell>
          <cell r="H4356">
            <v>0</v>
          </cell>
          <cell r="O4356">
            <v>112200</v>
          </cell>
        </row>
        <row r="4357">
          <cell r="A4357">
            <v>45741</v>
          </cell>
          <cell r="C4357" t="str">
            <v>VENTAS MOSTRADOR</v>
          </cell>
          <cell r="F4357">
            <v>45741</v>
          </cell>
          <cell r="G4357">
            <v>45741</v>
          </cell>
          <cell r="H4357">
            <v>0</v>
          </cell>
          <cell r="O4357">
            <v>198000</v>
          </cell>
        </row>
        <row r="4358">
          <cell r="A4358">
            <v>45741</v>
          </cell>
          <cell r="C4358" t="str">
            <v>VENTAS MOSTRADOR</v>
          </cell>
          <cell r="F4358">
            <v>45741</v>
          </cell>
          <cell r="G4358">
            <v>45741</v>
          </cell>
          <cell r="H4358">
            <v>0</v>
          </cell>
          <cell r="O4358">
            <v>297850</v>
          </cell>
        </row>
        <row r="4359">
          <cell r="A4359">
            <v>45741</v>
          </cell>
          <cell r="C4359" t="str">
            <v>VENTAS MOSTRADOR</v>
          </cell>
          <cell r="F4359">
            <v>45741</v>
          </cell>
          <cell r="G4359">
            <v>45741</v>
          </cell>
          <cell r="H4359">
            <v>0</v>
          </cell>
          <cell r="O4359">
            <v>332800</v>
          </cell>
        </row>
        <row r="4360">
          <cell r="A4360">
            <v>45741</v>
          </cell>
          <cell r="C4360" t="str">
            <v>VENTAS MOSTRADOR</v>
          </cell>
          <cell r="F4360">
            <v>45741</v>
          </cell>
          <cell r="G4360">
            <v>45741</v>
          </cell>
          <cell r="H4360">
            <v>0</v>
          </cell>
          <cell r="O4360">
            <v>425500</v>
          </cell>
        </row>
        <row r="4361">
          <cell r="A4361">
            <v>45741</v>
          </cell>
          <cell r="C4361" t="str">
            <v>FRUTIVER 1A S.A.S</v>
          </cell>
          <cell r="F4361">
            <v>45733</v>
          </cell>
          <cell r="G4361">
            <v>45753</v>
          </cell>
          <cell r="H4361">
            <v>-10</v>
          </cell>
          <cell r="O4361">
            <v>1562105.996</v>
          </cell>
        </row>
        <row r="4362">
          <cell r="A4362">
            <v>45741</v>
          </cell>
          <cell r="C4362" t="str">
            <v>INVERSIONES EL CARNAL SAS</v>
          </cell>
          <cell r="F4362">
            <v>45733</v>
          </cell>
          <cell r="G4362">
            <v>45741</v>
          </cell>
          <cell r="H4362">
            <v>2</v>
          </cell>
          <cell r="O4362">
            <v>8806429.8144000005</v>
          </cell>
        </row>
        <row r="4363">
          <cell r="A4363">
            <v>45741</v>
          </cell>
          <cell r="C4363" t="str">
            <v>INVERSIONES EL CARNAL SAS</v>
          </cell>
          <cell r="F4363">
            <v>45734</v>
          </cell>
          <cell r="G4363">
            <v>45742</v>
          </cell>
          <cell r="H4363">
            <v>1</v>
          </cell>
          <cell r="O4363">
            <v>15247771.797599999</v>
          </cell>
        </row>
        <row r="4364">
          <cell r="A4364">
            <v>45741</v>
          </cell>
          <cell r="C4364" t="str">
            <v>INVERSIONES EL CARNAL SAS</v>
          </cell>
          <cell r="F4364">
            <v>45735</v>
          </cell>
          <cell r="G4364">
            <v>45743</v>
          </cell>
          <cell r="H4364">
            <v>0</v>
          </cell>
          <cell r="O4364">
            <v>13464545.0472</v>
          </cell>
        </row>
        <row r="4365">
          <cell r="A4365">
            <v>45741</v>
          </cell>
          <cell r="C4365" t="str">
            <v>INVERSIONES EL CARNAL SAS</v>
          </cell>
          <cell r="F4365">
            <v>45736</v>
          </cell>
          <cell r="G4365">
            <v>45744</v>
          </cell>
          <cell r="H4365">
            <v>-1</v>
          </cell>
          <cell r="O4365">
            <v>13078430.208000001</v>
          </cell>
        </row>
        <row r="4366">
          <cell r="A4366">
            <v>45741</v>
          </cell>
          <cell r="C4366" t="str">
            <v>INVERSIONES EL CARNAL SAS</v>
          </cell>
          <cell r="F4366">
            <v>45737</v>
          </cell>
          <cell r="G4366">
            <v>45745</v>
          </cell>
          <cell r="H4366">
            <v>-2</v>
          </cell>
          <cell r="O4366">
            <v>13000777.02864</v>
          </cell>
        </row>
        <row r="4367">
          <cell r="A4367">
            <v>45741</v>
          </cell>
          <cell r="C4367" t="str">
            <v>SMILE BOGOTA SAS</v>
          </cell>
          <cell r="F4367">
            <v>45728</v>
          </cell>
          <cell r="G4367">
            <v>45743</v>
          </cell>
          <cell r="H4367">
            <v>0</v>
          </cell>
          <cell r="O4367">
            <v>936000</v>
          </cell>
        </row>
        <row r="4368">
          <cell r="A4368">
            <v>45741</v>
          </cell>
          <cell r="C4368" t="str">
            <v>SMILE BOGOTA SAS</v>
          </cell>
          <cell r="F4368">
            <v>45730</v>
          </cell>
          <cell r="G4368">
            <v>45745</v>
          </cell>
          <cell r="H4368">
            <v>-2</v>
          </cell>
          <cell r="O4368">
            <v>407800</v>
          </cell>
        </row>
        <row r="4369">
          <cell r="A4369">
            <v>45741</v>
          </cell>
          <cell r="C4369" t="str">
            <v>ALEJANDRO  DURAN</v>
          </cell>
          <cell r="F4369">
            <v>45741</v>
          </cell>
          <cell r="G4369">
            <v>45742</v>
          </cell>
          <cell r="H4369">
            <v>1</v>
          </cell>
          <cell r="O4369">
            <v>1922560</v>
          </cell>
        </row>
        <row r="4370">
          <cell r="A4370">
            <v>45741</v>
          </cell>
          <cell r="C4370" t="str">
            <v>VALENTINA  GOMEZ CAÑON</v>
          </cell>
          <cell r="F4370">
            <v>45741</v>
          </cell>
          <cell r="G4370">
            <v>45742</v>
          </cell>
          <cell r="H4370">
            <v>1</v>
          </cell>
          <cell r="O4370">
            <v>192000</v>
          </cell>
        </row>
        <row r="4371">
          <cell r="A4371">
            <v>45741</v>
          </cell>
          <cell r="C4371" t="str">
            <v>MESABAR SAS</v>
          </cell>
          <cell r="F4371">
            <v>45727</v>
          </cell>
          <cell r="G4371">
            <v>45735</v>
          </cell>
          <cell r="H4371">
            <v>8</v>
          </cell>
          <cell r="O4371">
            <v>1354200</v>
          </cell>
        </row>
        <row r="4372">
          <cell r="A4372">
            <v>45741</v>
          </cell>
          <cell r="C4372" t="str">
            <v>INVERSIONES TRES MILAGROS SAS</v>
          </cell>
          <cell r="F4372">
            <v>45735.323171296295</v>
          </cell>
          <cell r="G4372">
            <v>45736.323171296295</v>
          </cell>
          <cell r="H4372">
            <v>7</v>
          </cell>
          <cell r="O4372">
            <v>499100</v>
          </cell>
        </row>
        <row r="4373">
          <cell r="A4373">
            <v>45741</v>
          </cell>
          <cell r="C4373" t="str">
            <v>IVAN RODRIGO LUQUE RESTREPO0</v>
          </cell>
          <cell r="F4373">
            <v>45734</v>
          </cell>
          <cell r="G4373">
            <v>45742</v>
          </cell>
          <cell r="H4373">
            <v>1</v>
          </cell>
          <cell r="O4373">
            <v>724300</v>
          </cell>
        </row>
        <row r="4374">
          <cell r="A4374">
            <v>45741</v>
          </cell>
          <cell r="C4374" t="str">
            <v>ALIMENTOS BRIKO SAS</v>
          </cell>
          <cell r="F4374">
            <v>45741.311655092592</v>
          </cell>
          <cell r="G4374">
            <v>45742.310983796298</v>
          </cell>
          <cell r="H4374">
            <v>6</v>
          </cell>
          <cell r="O4374">
            <v>1204250</v>
          </cell>
        </row>
        <row r="4375">
          <cell r="A4375">
            <v>45741</v>
          </cell>
          <cell r="C4375" t="str">
            <v>DOROTEA PARRILA SAS</v>
          </cell>
          <cell r="F4375">
            <v>45741.319120370368</v>
          </cell>
          <cell r="G4375">
            <v>45742.318310185183</v>
          </cell>
          <cell r="H4375">
            <v>6</v>
          </cell>
          <cell r="O4375">
            <v>972900</v>
          </cell>
        </row>
        <row r="4376">
          <cell r="A4376">
            <v>45741</v>
          </cell>
          <cell r="C4376" t="str">
            <v>FREDY ALFONSO SUAREZ VILLAMIL</v>
          </cell>
          <cell r="F4376">
            <v>45741</v>
          </cell>
          <cell r="G4376">
            <v>45742</v>
          </cell>
          <cell r="H4376">
            <v>1</v>
          </cell>
          <cell r="O4376">
            <v>750000</v>
          </cell>
        </row>
        <row r="4377">
          <cell r="A4377">
            <v>45741</v>
          </cell>
          <cell r="C4377" t="str">
            <v>VENTAS MOSTRADOR</v>
          </cell>
          <cell r="F4377">
            <v>45741</v>
          </cell>
          <cell r="G4377">
            <v>45741</v>
          </cell>
          <cell r="H4377">
            <v>0</v>
          </cell>
          <cell r="O4377">
            <v>638250</v>
          </cell>
        </row>
        <row r="4378">
          <cell r="A4378">
            <v>45741</v>
          </cell>
          <cell r="C4378" t="str">
            <v>VENTAS MOSTRADOR</v>
          </cell>
          <cell r="F4378">
            <v>45741</v>
          </cell>
          <cell r="G4378">
            <v>45741</v>
          </cell>
          <cell r="H4378">
            <v>0</v>
          </cell>
          <cell r="O4378">
            <v>323200</v>
          </cell>
        </row>
        <row r="4379">
          <cell r="A4379">
            <v>45741</v>
          </cell>
          <cell r="C4379" t="str">
            <v>VENTAS MOSTRADOR</v>
          </cell>
          <cell r="F4379">
            <v>45741</v>
          </cell>
          <cell r="G4379">
            <v>45741</v>
          </cell>
          <cell r="H4379">
            <v>0</v>
          </cell>
          <cell r="O4379">
            <v>765900</v>
          </cell>
        </row>
        <row r="4380">
          <cell r="A4380">
            <v>45741</v>
          </cell>
          <cell r="C4380" t="str">
            <v>GUSTAVO  ALARCON MEJIA</v>
          </cell>
          <cell r="F4380">
            <v>45741</v>
          </cell>
          <cell r="G4380">
            <v>45742</v>
          </cell>
          <cell r="H4380">
            <v>1</v>
          </cell>
          <cell r="O4380">
            <v>307900</v>
          </cell>
        </row>
        <row r="4381">
          <cell r="A4381">
            <v>45741</v>
          </cell>
          <cell r="C4381" t="str">
            <v>KOE4K S.A.S</v>
          </cell>
          <cell r="F4381">
            <v>45720</v>
          </cell>
          <cell r="G4381">
            <v>45750</v>
          </cell>
          <cell r="H4381">
            <v>-7</v>
          </cell>
          <cell r="O4381">
            <v>163800</v>
          </cell>
        </row>
        <row r="4382">
          <cell r="A4382">
            <v>45741</v>
          </cell>
          <cell r="C4382" t="str">
            <v>KOE4K S.A.S</v>
          </cell>
          <cell r="F4382">
            <v>45722</v>
          </cell>
          <cell r="G4382">
            <v>45752</v>
          </cell>
          <cell r="H4382">
            <v>-9</v>
          </cell>
          <cell r="O4382">
            <v>928000</v>
          </cell>
        </row>
        <row r="4383">
          <cell r="A4383">
            <v>45741</v>
          </cell>
          <cell r="C4383" t="str">
            <v>A MANO SAS</v>
          </cell>
          <cell r="F4383">
            <v>45733</v>
          </cell>
          <cell r="G4383">
            <v>45741</v>
          </cell>
          <cell r="H4383">
            <v>2</v>
          </cell>
          <cell r="O4383">
            <v>310224</v>
          </cell>
        </row>
        <row r="4384">
          <cell r="A4384">
            <v>45741</v>
          </cell>
          <cell r="C4384" t="str">
            <v>OSAKA COCINA NIKKEI S.A.S</v>
          </cell>
          <cell r="F4384">
            <v>45728</v>
          </cell>
          <cell r="G4384">
            <v>45758</v>
          </cell>
          <cell r="H4384">
            <v>-15</v>
          </cell>
          <cell r="O4384">
            <v>331900</v>
          </cell>
        </row>
        <row r="4385">
          <cell r="A4385">
            <v>45741</v>
          </cell>
          <cell r="C4385" t="str">
            <v>OSAKA COCINA NIKKEI S.A.S</v>
          </cell>
          <cell r="F4385">
            <v>45731</v>
          </cell>
          <cell r="G4385">
            <v>45761</v>
          </cell>
          <cell r="H4385">
            <v>-18</v>
          </cell>
          <cell r="O4385">
            <v>660800</v>
          </cell>
        </row>
        <row r="4386">
          <cell r="A4386">
            <v>45741</v>
          </cell>
          <cell r="C4386" t="str">
            <v>DONDOHE4K S.A.S</v>
          </cell>
          <cell r="F4386">
            <v>45723</v>
          </cell>
          <cell r="G4386">
            <v>45753</v>
          </cell>
          <cell r="H4386">
            <v>-10</v>
          </cell>
          <cell r="O4386">
            <v>1625940.622</v>
          </cell>
        </row>
        <row r="4387">
          <cell r="A4387">
            <v>45741</v>
          </cell>
          <cell r="C4387" t="str">
            <v>DONDOHE4K S.A.S</v>
          </cell>
          <cell r="F4387">
            <v>45724</v>
          </cell>
          <cell r="G4387">
            <v>45754</v>
          </cell>
          <cell r="H4387">
            <v>-11</v>
          </cell>
          <cell r="O4387">
            <v>1038800</v>
          </cell>
        </row>
        <row r="4388">
          <cell r="A4388">
            <v>45741</v>
          </cell>
          <cell r="C4388" t="str">
            <v>DONDOHE4K S.A.S</v>
          </cell>
          <cell r="F4388">
            <v>45729</v>
          </cell>
          <cell r="G4388">
            <v>45759</v>
          </cell>
          <cell r="H4388">
            <v>-16</v>
          </cell>
          <cell r="O4388">
            <v>1469988.946</v>
          </cell>
        </row>
        <row r="4389">
          <cell r="A4389">
            <v>45741</v>
          </cell>
          <cell r="C4389" t="str">
            <v>PPC SAS</v>
          </cell>
          <cell r="F4389">
            <v>45723</v>
          </cell>
          <cell r="G4389">
            <v>45738</v>
          </cell>
          <cell r="H4389">
            <v>5</v>
          </cell>
          <cell r="O4389">
            <v>6618306.3052000003</v>
          </cell>
        </row>
        <row r="4390">
          <cell r="A4390">
            <v>45741</v>
          </cell>
          <cell r="C4390" t="str">
            <v>PPC SAS</v>
          </cell>
          <cell r="F4390">
            <v>45726</v>
          </cell>
          <cell r="G4390">
            <v>45741</v>
          </cell>
          <cell r="H4390">
            <v>2</v>
          </cell>
          <cell r="O4390">
            <v>3382279.1524</v>
          </cell>
        </row>
        <row r="4391">
          <cell r="A4391">
            <v>45742</v>
          </cell>
          <cell r="C4391" t="str">
            <v>PAULA JINNET ARDILA GOMEZ</v>
          </cell>
          <cell r="F4391">
            <v>45742</v>
          </cell>
          <cell r="G4391">
            <v>45743</v>
          </cell>
          <cell r="H4391">
            <v>0</v>
          </cell>
          <cell r="O4391">
            <v>142940</v>
          </cell>
        </row>
        <row r="4392">
          <cell r="A4392">
            <v>45742</v>
          </cell>
          <cell r="C4392" t="str">
            <v>GRUPO SERATTA SAS</v>
          </cell>
          <cell r="F4392">
            <v>45742</v>
          </cell>
          <cell r="G4392">
            <v>45743</v>
          </cell>
          <cell r="H4392">
            <v>0</v>
          </cell>
          <cell r="O4392">
            <v>80000</v>
          </cell>
        </row>
        <row r="4393">
          <cell r="A4393">
            <v>45742</v>
          </cell>
          <cell r="C4393" t="str">
            <v>COCTELERIA ARTESANAL SAS</v>
          </cell>
          <cell r="F4393">
            <v>45703</v>
          </cell>
          <cell r="G4393">
            <v>45733</v>
          </cell>
          <cell r="H4393">
            <v>10</v>
          </cell>
          <cell r="O4393">
            <v>233728.342</v>
          </cell>
        </row>
        <row r="4394">
          <cell r="A4394">
            <v>45742</v>
          </cell>
          <cell r="C4394" t="str">
            <v>MOYSER SAS</v>
          </cell>
          <cell r="F4394">
            <v>45742</v>
          </cell>
          <cell r="G4394">
            <v>45743</v>
          </cell>
          <cell r="H4394">
            <v>0</v>
          </cell>
          <cell r="O4394">
            <v>2467900</v>
          </cell>
        </row>
        <row r="4395">
          <cell r="A4395">
            <v>45742</v>
          </cell>
          <cell r="C4395" t="str">
            <v>DEKARLA SAS</v>
          </cell>
          <cell r="F4395">
            <v>45742</v>
          </cell>
          <cell r="G4395">
            <v>45743</v>
          </cell>
          <cell r="H4395">
            <v>0</v>
          </cell>
          <cell r="O4395">
            <v>752500</v>
          </cell>
        </row>
        <row r="4396">
          <cell r="A4396">
            <v>45742</v>
          </cell>
          <cell r="C4396" t="str">
            <v>FF SMOKE HOUSE SAS</v>
          </cell>
          <cell r="F4396">
            <v>45654</v>
          </cell>
          <cell r="G4396">
            <v>45684</v>
          </cell>
          <cell r="H4396">
            <v>59</v>
          </cell>
          <cell r="O4396">
            <v>403323.3</v>
          </cell>
        </row>
        <row r="4397">
          <cell r="A4397">
            <v>45742</v>
          </cell>
          <cell r="C4397" t="str">
            <v>FF SMOKE HOUSE SAS</v>
          </cell>
          <cell r="F4397">
            <v>45656</v>
          </cell>
          <cell r="G4397">
            <v>45686</v>
          </cell>
          <cell r="H4397">
            <v>57</v>
          </cell>
          <cell r="O4397">
            <v>392836.89419999998</v>
          </cell>
        </row>
        <row r="4398">
          <cell r="A4398">
            <v>45742</v>
          </cell>
          <cell r="C4398" t="str">
            <v>ROBINFOOD COLOMBIA SAS</v>
          </cell>
          <cell r="F4398">
            <v>45712</v>
          </cell>
          <cell r="G4398">
            <v>45742</v>
          </cell>
          <cell r="H4398">
            <v>1</v>
          </cell>
          <cell r="O4398">
            <v>3976468.9800000009</v>
          </cell>
        </row>
        <row r="4399">
          <cell r="A4399">
            <v>45742</v>
          </cell>
          <cell r="C4399" t="str">
            <v>ROBINFOOD COLOMBIA SAS</v>
          </cell>
          <cell r="F4399">
            <v>45714</v>
          </cell>
          <cell r="G4399">
            <v>45744</v>
          </cell>
          <cell r="H4399">
            <v>-1</v>
          </cell>
          <cell r="O4399">
            <v>4282198</v>
          </cell>
        </row>
        <row r="4400">
          <cell r="A4400">
            <v>45742</v>
          </cell>
          <cell r="C4400" t="str">
            <v>ROBINFOOD COLOMBIA SAS</v>
          </cell>
          <cell r="F4400">
            <v>45716</v>
          </cell>
          <cell r="G4400">
            <v>45746</v>
          </cell>
          <cell r="H4400">
            <v>-3</v>
          </cell>
          <cell r="O4400">
            <v>2265581.5</v>
          </cell>
        </row>
        <row r="4401">
          <cell r="A4401">
            <v>45742</v>
          </cell>
          <cell r="C4401" t="str">
            <v>VENTAS MOSTRADOR</v>
          </cell>
          <cell r="F4401">
            <v>45742</v>
          </cell>
          <cell r="G4401">
            <v>45742</v>
          </cell>
          <cell r="H4401">
            <v>0</v>
          </cell>
          <cell r="O4401">
            <v>338664</v>
          </cell>
        </row>
        <row r="4402">
          <cell r="A4402">
            <v>45742</v>
          </cell>
          <cell r="C4402" t="str">
            <v>VENTAS MOSTRADOR</v>
          </cell>
          <cell r="F4402">
            <v>45742</v>
          </cell>
          <cell r="G4402">
            <v>45742</v>
          </cell>
          <cell r="H4402">
            <v>0</v>
          </cell>
          <cell r="O4402">
            <v>879341</v>
          </cell>
        </row>
        <row r="4403">
          <cell r="A4403">
            <v>45742</v>
          </cell>
          <cell r="C4403" t="str">
            <v>VENTAS MOSTRADOR</v>
          </cell>
          <cell r="F4403">
            <v>45742</v>
          </cell>
          <cell r="G4403">
            <v>45742</v>
          </cell>
          <cell r="H4403">
            <v>0</v>
          </cell>
          <cell r="O4403">
            <v>7000</v>
          </cell>
        </row>
        <row r="4404">
          <cell r="A4404">
            <v>45742</v>
          </cell>
          <cell r="C4404" t="str">
            <v>VENTAS MOSTRADOR</v>
          </cell>
          <cell r="F4404">
            <v>45742</v>
          </cell>
          <cell r="G4404">
            <v>45742</v>
          </cell>
          <cell r="H4404">
            <v>0</v>
          </cell>
          <cell r="O4404">
            <v>10080</v>
          </cell>
        </row>
        <row r="4405">
          <cell r="A4405">
            <v>45742</v>
          </cell>
          <cell r="C4405" t="str">
            <v>VENTAS MOSTRADOR</v>
          </cell>
          <cell r="F4405">
            <v>45742</v>
          </cell>
          <cell r="G4405">
            <v>45742</v>
          </cell>
          <cell r="H4405">
            <v>0</v>
          </cell>
          <cell r="O4405">
            <v>11165</v>
          </cell>
        </row>
        <row r="4406">
          <cell r="A4406">
            <v>45742</v>
          </cell>
          <cell r="C4406" t="str">
            <v>VENTAS MOSTRADOR</v>
          </cell>
          <cell r="F4406">
            <v>45742</v>
          </cell>
          <cell r="G4406">
            <v>45742</v>
          </cell>
          <cell r="H4406">
            <v>0</v>
          </cell>
          <cell r="O4406">
            <v>12300</v>
          </cell>
        </row>
        <row r="4407">
          <cell r="A4407">
            <v>45742</v>
          </cell>
          <cell r="C4407" t="str">
            <v>VENTAS MOSTRADOR</v>
          </cell>
          <cell r="F4407">
            <v>45742</v>
          </cell>
          <cell r="G4407">
            <v>45742</v>
          </cell>
          <cell r="H4407">
            <v>0</v>
          </cell>
          <cell r="O4407">
            <v>30000</v>
          </cell>
        </row>
        <row r="4408">
          <cell r="A4408">
            <v>45742</v>
          </cell>
          <cell r="C4408" t="str">
            <v>NESTOR ABEL NOREÑA URREA</v>
          </cell>
          <cell r="F4408">
            <v>45742</v>
          </cell>
          <cell r="G4408">
            <v>45743</v>
          </cell>
          <cell r="H4408">
            <v>0</v>
          </cell>
          <cell r="O4408">
            <v>163100</v>
          </cell>
        </row>
        <row r="4409">
          <cell r="A4409">
            <v>45742</v>
          </cell>
          <cell r="C4409" t="str">
            <v>VENTAS MOSTRADOR</v>
          </cell>
          <cell r="F4409">
            <v>45742</v>
          </cell>
          <cell r="G4409">
            <v>45742</v>
          </cell>
          <cell r="H4409">
            <v>0</v>
          </cell>
          <cell r="O4409">
            <v>221040</v>
          </cell>
        </row>
        <row r="4410">
          <cell r="A4410">
            <v>45742</v>
          </cell>
          <cell r="C4410" t="str">
            <v>VENTAS MOSTRADOR</v>
          </cell>
          <cell r="F4410">
            <v>45742</v>
          </cell>
          <cell r="G4410">
            <v>45742</v>
          </cell>
          <cell r="H4410">
            <v>0</v>
          </cell>
          <cell r="O4410">
            <v>510600</v>
          </cell>
        </row>
        <row r="4411">
          <cell r="A4411">
            <v>45742</v>
          </cell>
          <cell r="C4411" t="str">
            <v>VENTAS MOSTRADOR</v>
          </cell>
          <cell r="F4411">
            <v>45742</v>
          </cell>
          <cell r="G4411">
            <v>45742</v>
          </cell>
          <cell r="H4411">
            <v>0</v>
          </cell>
          <cell r="O4411">
            <v>540210</v>
          </cell>
        </row>
        <row r="4412">
          <cell r="A4412">
            <v>45742</v>
          </cell>
          <cell r="C4412" t="str">
            <v>VENTAS MOSTRADOR</v>
          </cell>
          <cell r="F4412">
            <v>45742</v>
          </cell>
          <cell r="G4412">
            <v>45742</v>
          </cell>
          <cell r="H4412">
            <v>0</v>
          </cell>
          <cell r="O4412">
            <v>600000</v>
          </cell>
        </row>
        <row r="4413">
          <cell r="A4413">
            <v>45742</v>
          </cell>
          <cell r="C4413" t="str">
            <v>JOHAN  MORALES</v>
          </cell>
          <cell r="F4413">
            <v>45742</v>
          </cell>
          <cell r="G4413">
            <v>45743</v>
          </cell>
          <cell r="H4413">
            <v>0</v>
          </cell>
          <cell r="O4413">
            <v>719200</v>
          </cell>
        </row>
        <row r="4414">
          <cell r="A4414">
            <v>45742</v>
          </cell>
          <cell r="C4414" t="str">
            <v>POLA Y TEJO SAS</v>
          </cell>
          <cell r="F4414">
            <v>45727</v>
          </cell>
          <cell r="G4414">
            <v>45742</v>
          </cell>
          <cell r="H4414">
            <v>1</v>
          </cell>
          <cell r="O4414">
            <v>344275</v>
          </cell>
        </row>
        <row r="4415">
          <cell r="A4415">
            <v>45742</v>
          </cell>
          <cell r="C4415" t="str">
            <v>POLA Y TEJO SAS</v>
          </cell>
          <cell r="F4415">
            <v>45728</v>
          </cell>
          <cell r="G4415">
            <v>45743</v>
          </cell>
          <cell r="H4415">
            <v>0</v>
          </cell>
          <cell r="O4415">
            <v>1309400</v>
          </cell>
        </row>
        <row r="4416">
          <cell r="A4416">
            <v>45742</v>
          </cell>
          <cell r="C4416" t="str">
            <v>POLA Y TEJO SAS</v>
          </cell>
          <cell r="F4416">
            <v>45737</v>
          </cell>
          <cell r="G4416">
            <v>45752</v>
          </cell>
          <cell r="H4416">
            <v>-9</v>
          </cell>
          <cell r="O4416">
            <v>430900</v>
          </cell>
        </row>
        <row r="4417">
          <cell r="A4417">
            <v>45742</v>
          </cell>
          <cell r="C4417" t="str">
            <v>POLA Y TEJO SAS</v>
          </cell>
          <cell r="F4417">
            <v>45741</v>
          </cell>
          <cell r="G4417">
            <v>45756</v>
          </cell>
          <cell r="H4417">
            <v>-13</v>
          </cell>
          <cell r="O4417">
            <v>757400</v>
          </cell>
        </row>
        <row r="4418">
          <cell r="A4418">
            <v>45742</v>
          </cell>
          <cell r="C4418" t="str">
            <v>DOROTEA PARRILLA BAR SAS</v>
          </cell>
          <cell r="F4418">
            <v>45741.320891203701</v>
          </cell>
          <cell r="G4418">
            <v>45745.320092592592</v>
          </cell>
          <cell r="H4418">
            <v>3</v>
          </cell>
          <cell r="O4418">
            <v>1317500</v>
          </cell>
        </row>
        <row r="4419">
          <cell r="A4419">
            <v>45742</v>
          </cell>
          <cell r="C4419" t="str">
            <v>ALIMENTOS BRIKO SAS</v>
          </cell>
          <cell r="F4419">
            <v>45742.362476851849</v>
          </cell>
          <cell r="G4419">
            <v>45743.361597222225</v>
          </cell>
          <cell r="H4419">
            <v>5</v>
          </cell>
          <cell r="O4419">
            <v>1187700</v>
          </cell>
        </row>
        <row r="4420">
          <cell r="A4420">
            <v>45742</v>
          </cell>
          <cell r="C4420" t="str">
            <v>PAULA JINNET ARDILA GOMEZ</v>
          </cell>
          <cell r="F4420">
            <v>45742</v>
          </cell>
          <cell r="G4420">
            <v>45743</v>
          </cell>
          <cell r="H4420">
            <v>0</v>
          </cell>
          <cell r="O4420">
            <v>457360</v>
          </cell>
        </row>
        <row r="4421">
          <cell r="A4421">
            <v>45742</v>
          </cell>
          <cell r="C4421" t="str">
            <v>THE PUB SAS</v>
          </cell>
          <cell r="F4421">
            <v>45737</v>
          </cell>
          <cell r="G4421">
            <v>45738</v>
          </cell>
          <cell r="H4421">
            <v>5</v>
          </cell>
          <cell r="O4421">
            <v>99000</v>
          </cell>
        </row>
        <row r="4422">
          <cell r="A4422">
            <v>45742</v>
          </cell>
          <cell r="C4422" t="str">
            <v>EL MERO BURRITO S.A.S</v>
          </cell>
          <cell r="F4422">
            <v>45741</v>
          </cell>
          <cell r="G4422">
            <v>45742</v>
          </cell>
          <cell r="H4422">
            <v>1</v>
          </cell>
          <cell r="O4422">
            <v>462300</v>
          </cell>
        </row>
        <row r="4423">
          <cell r="A4423">
            <v>45742</v>
          </cell>
          <cell r="C4423" t="str">
            <v>INVERSIONES Y SOLUCIONES DE TRADICION SAS</v>
          </cell>
          <cell r="F4423">
            <v>45710</v>
          </cell>
          <cell r="G4423">
            <v>45725</v>
          </cell>
          <cell r="H4423">
            <v>18</v>
          </cell>
          <cell r="O4423">
            <v>578335</v>
          </cell>
        </row>
        <row r="4424">
          <cell r="A4424">
            <v>45742</v>
          </cell>
          <cell r="C4424" t="str">
            <v>INVERSIONES Y SOLUCIONES DE TRADICION SAS</v>
          </cell>
          <cell r="F4424">
            <v>45722</v>
          </cell>
          <cell r="G4424">
            <v>45737</v>
          </cell>
          <cell r="H4424">
            <v>6</v>
          </cell>
          <cell r="O4424">
            <v>4231600</v>
          </cell>
        </row>
        <row r="4425">
          <cell r="A4425">
            <v>45742</v>
          </cell>
          <cell r="C4425" t="str">
            <v>INVERSIONES Y SOLUCIONES DE TRADICION SAS</v>
          </cell>
          <cell r="F4425">
            <v>45731</v>
          </cell>
          <cell r="G4425">
            <v>45746</v>
          </cell>
          <cell r="H4425">
            <v>-3</v>
          </cell>
          <cell r="O4425">
            <v>190065</v>
          </cell>
        </row>
        <row r="4426">
          <cell r="A4426">
            <v>45742</v>
          </cell>
          <cell r="C4426" t="str">
            <v>CRISTIAN CAMILO VEGA PALACIOS</v>
          </cell>
          <cell r="F4426">
            <v>45742</v>
          </cell>
          <cell r="G4426">
            <v>45743</v>
          </cell>
          <cell r="H4426">
            <v>0</v>
          </cell>
          <cell r="O4426">
            <v>331200</v>
          </cell>
        </row>
        <row r="4427">
          <cell r="A4427">
            <v>45742</v>
          </cell>
          <cell r="C4427" t="str">
            <v>CRISTIAN CAMILO VEGA PALACIOS</v>
          </cell>
          <cell r="F4427">
            <v>45742</v>
          </cell>
          <cell r="G4427">
            <v>45743</v>
          </cell>
          <cell r="H4427">
            <v>0</v>
          </cell>
          <cell r="O4427">
            <v>320000</v>
          </cell>
        </row>
        <row r="4428">
          <cell r="A4428">
            <v>45742</v>
          </cell>
          <cell r="C4428" t="str">
            <v>ABEL Y SOFIA SAS</v>
          </cell>
          <cell r="F4428">
            <v>45685</v>
          </cell>
          <cell r="G4428">
            <v>45715</v>
          </cell>
          <cell r="H4428">
            <v>46</v>
          </cell>
          <cell r="O4428">
            <v>25300</v>
          </cell>
        </row>
        <row r="4429">
          <cell r="A4429">
            <v>45742</v>
          </cell>
          <cell r="C4429" t="str">
            <v>ABEL Y SOFIA SAS</v>
          </cell>
          <cell r="F4429">
            <v>45689.299803240741</v>
          </cell>
          <cell r="G4429">
            <v>45719.299444444441</v>
          </cell>
          <cell r="H4429">
            <v>42</v>
          </cell>
          <cell r="O4429">
            <v>1779750.01</v>
          </cell>
        </row>
        <row r="4430">
          <cell r="A4430">
            <v>45742</v>
          </cell>
          <cell r="C4430" t="str">
            <v>ABEL Y SOFIA SAS</v>
          </cell>
          <cell r="F4430">
            <v>45689.311365740738</v>
          </cell>
          <cell r="G4430">
            <v>45719.30740740741</v>
          </cell>
          <cell r="H4430">
            <v>42</v>
          </cell>
          <cell r="O4430">
            <v>2462530</v>
          </cell>
        </row>
        <row r="4431">
          <cell r="A4431">
            <v>45742</v>
          </cell>
          <cell r="C4431" t="str">
            <v>ABEL Y SOFIA SAS</v>
          </cell>
          <cell r="F4431">
            <v>45691.291990740741</v>
          </cell>
          <cell r="G4431">
            <v>45721.291203703702</v>
          </cell>
          <cell r="H4431">
            <v>40</v>
          </cell>
          <cell r="O4431">
            <v>53399.99</v>
          </cell>
        </row>
        <row r="4432">
          <cell r="A4432">
            <v>45742</v>
          </cell>
          <cell r="C4432" t="str">
            <v>ABEL Y SOFIA SAS</v>
          </cell>
          <cell r="F4432">
            <v>45692.329305555555</v>
          </cell>
          <cell r="G4432">
            <v>45722.329305555555</v>
          </cell>
          <cell r="H4432">
            <v>39</v>
          </cell>
          <cell r="O4432">
            <v>10800</v>
          </cell>
        </row>
        <row r="4433">
          <cell r="A4433">
            <v>45742</v>
          </cell>
          <cell r="C4433" t="str">
            <v>ABEL Y SOFIA SAS</v>
          </cell>
          <cell r="F4433">
            <v>45695.303900462961</v>
          </cell>
          <cell r="G4433">
            <v>45725.277314814812</v>
          </cell>
          <cell r="H4433">
            <v>36</v>
          </cell>
          <cell r="O4433">
            <v>2328310</v>
          </cell>
        </row>
        <row r="4434">
          <cell r="A4434">
            <v>45742</v>
          </cell>
          <cell r="C4434" t="str">
            <v>ABEL Y SOFIA SAS</v>
          </cell>
          <cell r="F4434">
            <v>45696.326388888891</v>
          </cell>
          <cell r="G4434">
            <v>45726.326249999998</v>
          </cell>
          <cell r="H4434">
            <v>35</v>
          </cell>
          <cell r="O4434">
            <v>1895000</v>
          </cell>
        </row>
        <row r="4435">
          <cell r="A4435">
            <v>45742</v>
          </cell>
          <cell r="C4435" t="str">
            <v>LONGO S.A.S</v>
          </cell>
          <cell r="F4435">
            <v>45720</v>
          </cell>
          <cell r="G4435">
            <v>45735</v>
          </cell>
          <cell r="H4435">
            <v>8</v>
          </cell>
          <cell r="O4435">
            <v>3047540.7305999999</v>
          </cell>
        </row>
        <row r="4436">
          <cell r="A4436">
            <v>45742</v>
          </cell>
          <cell r="C4436" t="str">
            <v>LONGO S.A.S</v>
          </cell>
          <cell r="F4436">
            <v>45728</v>
          </cell>
          <cell r="G4436">
            <v>45743</v>
          </cell>
          <cell r="H4436">
            <v>0</v>
          </cell>
          <cell r="O4436">
            <v>1595487.2231999999</v>
          </cell>
        </row>
        <row r="4437">
          <cell r="A4437">
            <v>45743</v>
          </cell>
          <cell r="C4437" t="str">
            <v>CHORIZOS Y EMBUTIDOS SANTARROSANOS S.A.S.</v>
          </cell>
          <cell r="F4437">
            <v>45719</v>
          </cell>
          <cell r="G4437">
            <v>45727</v>
          </cell>
          <cell r="H4437">
            <v>16</v>
          </cell>
          <cell r="O4437">
            <v>3869325</v>
          </cell>
        </row>
        <row r="4438">
          <cell r="A4438">
            <v>45743</v>
          </cell>
          <cell r="C4438" t="str">
            <v>DUFLO SERVICIOS INTEGRALES S.A.S.</v>
          </cell>
          <cell r="F4438">
            <v>45701</v>
          </cell>
          <cell r="G4438">
            <v>45731</v>
          </cell>
          <cell r="H4438">
            <v>12</v>
          </cell>
          <cell r="O4438">
            <v>463491.75</v>
          </cell>
        </row>
        <row r="4439">
          <cell r="A4439">
            <v>45743</v>
          </cell>
          <cell r="C4439" t="str">
            <v>DUFLO SERVICIOS INTEGRALES S.A.S.</v>
          </cell>
          <cell r="F4439">
            <v>45701</v>
          </cell>
          <cell r="G4439">
            <v>45731</v>
          </cell>
          <cell r="H4439">
            <v>12</v>
          </cell>
          <cell r="O4439">
            <v>1451397.5</v>
          </cell>
        </row>
        <row r="4440">
          <cell r="A4440">
            <v>45743</v>
          </cell>
          <cell r="C4440" t="str">
            <v>DUFLO SERVICIOS INTEGRALES S.A.S.</v>
          </cell>
          <cell r="F4440">
            <v>45701</v>
          </cell>
          <cell r="G4440">
            <v>45731</v>
          </cell>
          <cell r="H4440">
            <v>12</v>
          </cell>
          <cell r="O4440">
            <v>2105437.5</v>
          </cell>
        </row>
        <row r="4441">
          <cell r="A4441">
            <v>45743</v>
          </cell>
          <cell r="C4441" t="str">
            <v>DUFLO SERVICIOS INTEGRALES S.A.S.</v>
          </cell>
          <cell r="F4441">
            <v>45701</v>
          </cell>
          <cell r="G4441">
            <v>45731</v>
          </cell>
          <cell r="H4441">
            <v>12</v>
          </cell>
          <cell r="O4441">
            <v>470042</v>
          </cell>
        </row>
        <row r="4442">
          <cell r="A4442">
            <v>45743</v>
          </cell>
          <cell r="C4442" t="str">
            <v>DUFLO SERVICIOS INTEGRALES S.A.S.</v>
          </cell>
          <cell r="F4442">
            <v>45701</v>
          </cell>
          <cell r="G4442">
            <v>45731</v>
          </cell>
          <cell r="H4442">
            <v>12</v>
          </cell>
          <cell r="O4442">
            <v>1251836.5</v>
          </cell>
        </row>
        <row r="4443">
          <cell r="A4443">
            <v>45743</v>
          </cell>
          <cell r="C4443" t="str">
            <v>VENTAS MOSTRADOR</v>
          </cell>
          <cell r="F4443">
            <v>45743</v>
          </cell>
          <cell r="G4443">
            <v>45743</v>
          </cell>
          <cell r="H4443">
            <v>-11</v>
          </cell>
          <cell r="O4443">
            <v>1187601</v>
          </cell>
        </row>
        <row r="4444">
          <cell r="A4444">
            <v>45743</v>
          </cell>
          <cell r="C4444" t="str">
            <v>VENTAS MOSTRADOR</v>
          </cell>
          <cell r="F4444">
            <v>45743</v>
          </cell>
          <cell r="G4444">
            <v>45743</v>
          </cell>
          <cell r="H4444">
            <v>-1</v>
          </cell>
          <cell r="O4444">
            <v>250438</v>
          </cell>
        </row>
        <row r="4445">
          <cell r="A4445">
            <v>45743</v>
          </cell>
          <cell r="C4445" t="str">
            <v>VENTAS MOSTRADOR</v>
          </cell>
          <cell r="F4445">
            <v>45743</v>
          </cell>
          <cell r="G4445">
            <v>45743</v>
          </cell>
          <cell r="H4445">
            <v>0</v>
          </cell>
          <cell r="O4445">
            <v>9000</v>
          </cell>
        </row>
        <row r="4446">
          <cell r="A4446">
            <v>45743</v>
          </cell>
          <cell r="C4446" t="str">
            <v>VENTAS MOSTRADOR</v>
          </cell>
          <cell r="F4446">
            <v>45743</v>
          </cell>
          <cell r="G4446">
            <v>45743</v>
          </cell>
          <cell r="H4446">
            <v>0</v>
          </cell>
          <cell r="O4446">
            <v>10650</v>
          </cell>
        </row>
        <row r="4447">
          <cell r="A4447">
            <v>45743</v>
          </cell>
          <cell r="C4447" t="str">
            <v>VENTAS MOSTRADOR</v>
          </cell>
          <cell r="F4447">
            <v>45743</v>
          </cell>
          <cell r="G4447">
            <v>45743</v>
          </cell>
          <cell r="H4447">
            <v>0</v>
          </cell>
          <cell r="O4447">
            <v>12628</v>
          </cell>
        </row>
        <row r="4448">
          <cell r="A4448">
            <v>45743</v>
          </cell>
          <cell r="C4448" t="str">
            <v>VENTAS MOSTRADOR</v>
          </cell>
          <cell r="F4448">
            <v>45743</v>
          </cell>
          <cell r="G4448">
            <v>45743</v>
          </cell>
          <cell r="H4448">
            <v>0</v>
          </cell>
          <cell r="O4448">
            <v>13590</v>
          </cell>
        </row>
        <row r="4449">
          <cell r="A4449">
            <v>45743</v>
          </cell>
          <cell r="C4449" t="str">
            <v>VENTAS MOSTRADOR</v>
          </cell>
          <cell r="F4449">
            <v>45743</v>
          </cell>
          <cell r="G4449">
            <v>45743</v>
          </cell>
          <cell r="H4449">
            <v>0</v>
          </cell>
          <cell r="O4449">
            <v>13725</v>
          </cell>
        </row>
        <row r="4450">
          <cell r="A4450">
            <v>45743</v>
          </cell>
          <cell r="C4450" t="str">
            <v>VENTAS MOSTRADOR</v>
          </cell>
          <cell r="F4450">
            <v>45743</v>
          </cell>
          <cell r="G4450">
            <v>45743</v>
          </cell>
          <cell r="H4450">
            <v>0</v>
          </cell>
          <cell r="O4450">
            <v>14490</v>
          </cell>
        </row>
        <row r="4451">
          <cell r="A4451">
            <v>45743</v>
          </cell>
          <cell r="C4451" t="str">
            <v>VENTAS MOSTRADOR</v>
          </cell>
          <cell r="F4451">
            <v>45743</v>
          </cell>
          <cell r="G4451">
            <v>45743</v>
          </cell>
          <cell r="H4451">
            <v>0</v>
          </cell>
          <cell r="O4451">
            <v>18100</v>
          </cell>
        </row>
        <row r="4452">
          <cell r="A4452">
            <v>45743</v>
          </cell>
          <cell r="C4452" t="str">
            <v>VENTAS MOSTRADOR</v>
          </cell>
          <cell r="F4452">
            <v>45743</v>
          </cell>
          <cell r="G4452">
            <v>45743</v>
          </cell>
          <cell r="H4452">
            <v>0</v>
          </cell>
          <cell r="O4452">
            <v>20250</v>
          </cell>
        </row>
        <row r="4453">
          <cell r="A4453">
            <v>45743</v>
          </cell>
          <cell r="C4453" t="str">
            <v>VENTAS MOSTRADOR</v>
          </cell>
          <cell r="F4453">
            <v>45743</v>
          </cell>
          <cell r="G4453">
            <v>45743</v>
          </cell>
          <cell r="H4453">
            <v>0</v>
          </cell>
          <cell r="O4453">
            <v>24240</v>
          </cell>
        </row>
        <row r="4454">
          <cell r="A4454">
            <v>45743</v>
          </cell>
          <cell r="C4454" t="str">
            <v>VENTAS MOSTRADOR</v>
          </cell>
          <cell r="F4454">
            <v>45743</v>
          </cell>
          <cell r="G4454">
            <v>45743</v>
          </cell>
          <cell r="H4454">
            <v>0</v>
          </cell>
          <cell r="O4454">
            <v>25075</v>
          </cell>
        </row>
        <row r="4455">
          <cell r="A4455">
            <v>45743</v>
          </cell>
          <cell r="C4455" t="str">
            <v>VENTAS MOSTRADOR</v>
          </cell>
          <cell r="F4455">
            <v>45743</v>
          </cell>
          <cell r="G4455">
            <v>45743</v>
          </cell>
          <cell r="H4455">
            <v>0</v>
          </cell>
          <cell r="O4455">
            <v>52988</v>
          </cell>
        </row>
        <row r="4456">
          <cell r="A4456">
            <v>45743</v>
          </cell>
          <cell r="C4456" t="str">
            <v>VENTAS MOSTRADOR</v>
          </cell>
          <cell r="F4456">
            <v>45743</v>
          </cell>
          <cell r="G4456">
            <v>45743</v>
          </cell>
          <cell r="H4456">
            <v>0</v>
          </cell>
          <cell r="O4456">
            <v>60000</v>
          </cell>
        </row>
        <row r="4457">
          <cell r="A4457">
            <v>45743</v>
          </cell>
          <cell r="C4457" t="str">
            <v>VENTAS MOSTRADOR</v>
          </cell>
          <cell r="F4457">
            <v>45743</v>
          </cell>
          <cell r="G4457">
            <v>45743</v>
          </cell>
          <cell r="H4457">
            <v>0</v>
          </cell>
          <cell r="O4457">
            <v>90000</v>
          </cell>
        </row>
        <row r="4458">
          <cell r="A4458">
            <v>45743</v>
          </cell>
          <cell r="C4458" t="str">
            <v>VENTAS MOSTRADOR</v>
          </cell>
          <cell r="F4458">
            <v>45743</v>
          </cell>
          <cell r="G4458">
            <v>45743</v>
          </cell>
          <cell r="H4458">
            <v>0</v>
          </cell>
          <cell r="O4458">
            <v>100500</v>
          </cell>
        </row>
        <row r="4459">
          <cell r="A4459">
            <v>45743</v>
          </cell>
          <cell r="C4459" t="str">
            <v>VENTAS MOSTRADOR</v>
          </cell>
          <cell r="F4459">
            <v>45743</v>
          </cell>
          <cell r="G4459">
            <v>45743</v>
          </cell>
          <cell r="H4459">
            <v>0</v>
          </cell>
          <cell r="O4459">
            <v>102704</v>
          </cell>
        </row>
        <row r="4460">
          <cell r="A4460">
            <v>45743</v>
          </cell>
          <cell r="C4460" t="str">
            <v>VENTAS MOSTRADOR</v>
          </cell>
          <cell r="F4460">
            <v>45743</v>
          </cell>
          <cell r="G4460">
            <v>45743</v>
          </cell>
          <cell r="H4460">
            <v>0</v>
          </cell>
          <cell r="O4460">
            <v>205250</v>
          </cell>
        </row>
        <row r="4461">
          <cell r="A4461">
            <v>45743</v>
          </cell>
          <cell r="C4461" t="str">
            <v>VENTAS MOSTRADOR</v>
          </cell>
          <cell r="F4461">
            <v>45743</v>
          </cell>
          <cell r="G4461">
            <v>45743</v>
          </cell>
          <cell r="H4461">
            <v>0</v>
          </cell>
          <cell r="O4461">
            <v>256000</v>
          </cell>
        </row>
        <row r="4462">
          <cell r="A4462">
            <v>45743</v>
          </cell>
          <cell r="C4462" t="str">
            <v>VENTAS MOSTRADOR</v>
          </cell>
          <cell r="F4462">
            <v>45743</v>
          </cell>
          <cell r="G4462">
            <v>45743</v>
          </cell>
          <cell r="H4462">
            <v>0</v>
          </cell>
          <cell r="O4462">
            <v>340400</v>
          </cell>
        </row>
        <row r="4463">
          <cell r="A4463">
            <v>45743</v>
          </cell>
          <cell r="C4463" t="str">
            <v>VENTAS MOSTRADOR</v>
          </cell>
          <cell r="F4463">
            <v>45743</v>
          </cell>
          <cell r="G4463">
            <v>45743</v>
          </cell>
          <cell r="H4463">
            <v>0</v>
          </cell>
          <cell r="O4463">
            <v>425500</v>
          </cell>
        </row>
        <row r="4464">
          <cell r="A4464">
            <v>45743</v>
          </cell>
          <cell r="C4464" t="str">
            <v>TODOS COMEMOS SAS</v>
          </cell>
          <cell r="F4464">
            <v>45737</v>
          </cell>
          <cell r="G4464">
            <v>45745</v>
          </cell>
          <cell r="H4464">
            <v>-2</v>
          </cell>
          <cell r="O4464">
            <v>67703</v>
          </cell>
        </row>
        <row r="4465">
          <cell r="A4465">
            <v>45743</v>
          </cell>
          <cell r="C4465" t="str">
            <v>TIGRE COLOMBIA S.A.S</v>
          </cell>
          <cell r="F4465">
            <v>45735.375532407408</v>
          </cell>
          <cell r="G4465">
            <v>45743.375023148146</v>
          </cell>
          <cell r="H4465">
            <v>5</v>
          </cell>
          <cell r="O4465">
            <v>946790</v>
          </cell>
        </row>
        <row r="4466">
          <cell r="A4466">
            <v>45743</v>
          </cell>
          <cell r="C4466" t="str">
            <v>TIGRE COLOMBIA S.A.S</v>
          </cell>
          <cell r="F4466">
            <v>45742.34920138889</v>
          </cell>
          <cell r="G4466">
            <v>45750.347372685188</v>
          </cell>
          <cell r="H4466">
            <v>-2</v>
          </cell>
          <cell r="O4466">
            <v>1631840</v>
          </cell>
        </row>
        <row r="4467">
          <cell r="A4467">
            <v>45743</v>
          </cell>
          <cell r="C4467" t="str">
            <v>TIGRE COLOMBIA S.A.S</v>
          </cell>
          <cell r="F4467">
            <v>45742.382870370369</v>
          </cell>
          <cell r="G4467">
            <v>45750.3827662037</v>
          </cell>
          <cell r="H4467">
            <v>-2</v>
          </cell>
          <cell r="O4467">
            <v>1329160</v>
          </cell>
        </row>
        <row r="4468">
          <cell r="A4468">
            <v>45743</v>
          </cell>
          <cell r="C4468" t="str">
            <v>TIGRE COLOMBIA S.A.S</v>
          </cell>
          <cell r="F4468">
            <v>45742.38789351852</v>
          </cell>
          <cell r="G4468">
            <v>45750.386331018519</v>
          </cell>
          <cell r="H4468">
            <v>-2</v>
          </cell>
          <cell r="O4468">
            <v>1504000</v>
          </cell>
        </row>
        <row r="4469">
          <cell r="A4469">
            <v>45743</v>
          </cell>
          <cell r="C4469" t="str">
            <v>TIGRE COLOMBIA S.A.S</v>
          </cell>
          <cell r="F4469">
            <v>45742.388796296298</v>
          </cell>
          <cell r="G4469">
            <v>45750.388333333336</v>
          </cell>
          <cell r="H4469">
            <v>-2</v>
          </cell>
          <cell r="O4469">
            <v>376730</v>
          </cell>
        </row>
        <row r="4470">
          <cell r="A4470">
            <v>45743</v>
          </cell>
          <cell r="C4470" t="str">
            <v>COMERCIALIZADORA PINER S.A.S</v>
          </cell>
          <cell r="F4470">
            <v>45743</v>
          </cell>
          <cell r="G4470">
            <v>45744</v>
          </cell>
          <cell r="H4470">
            <v>-1</v>
          </cell>
          <cell r="O4470">
            <v>6193025</v>
          </cell>
        </row>
        <row r="4471">
          <cell r="A4471">
            <v>45743</v>
          </cell>
          <cell r="C4471" t="str">
            <v>PACIFIC SEA FOOD</v>
          </cell>
          <cell r="F4471">
            <v>45713</v>
          </cell>
          <cell r="G4471">
            <v>45728</v>
          </cell>
          <cell r="H4471">
            <v>15</v>
          </cell>
          <cell r="O4471">
            <v>5548325</v>
          </cell>
        </row>
        <row r="4472">
          <cell r="A4472">
            <v>45743</v>
          </cell>
          <cell r="C4472" t="str">
            <v>MESABAR SAS</v>
          </cell>
          <cell r="F4472">
            <v>45731.390960648147</v>
          </cell>
          <cell r="G4472">
            <v>45739.390960648147</v>
          </cell>
          <cell r="H4472">
            <v>9</v>
          </cell>
          <cell r="O4472">
            <v>1731500</v>
          </cell>
        </row>
        <row r="4473">
          <cell r="A4473">
            <v>45743</v>
          </cell>
          <cell r="C4473" t="str">
            <v>NESTOR ABEL NOREÑA URREA</v>
          </cell>
          <cell r="F4473">
            <v>45743</v>
          </cell>
          <cell r="G4473">
            <v>45744</v>
          </cell>
          <cell r="H4473">
            <v>-1</v>
          </cell>
          <cell r="O4473">
            <v>1064000</v>
          </cell>
        </row>
        <row r="4474">
          <cell r="A4474">
            <v>45743</v>
          </cell>
          <cell r="C4474" t="str">
            <v>ALEJANDRO  DURAN</v>
          </cell>
          <cell r="F4474">
            <v>45743</v>
          </cell>
          <cell r="G4474">
            <v>45744</v>
          </cell>
          <cell r="H4474">
            <v>-1</v>
          </cell>
          <cell r="O4474">
            <v>1004800</v>
          </cell>
        </row>
        <row r="4475">
          <cell r="A4475">
            <v>45743</v>
          </cell>
          <cell r="C4475" t="str">
            <v>PROCESADORA DE CARNES NUEVA COLOMBO ALEMANA LTDA</v>
          </cell>
          <cell r="F4475">
            <v>45743.370196759257</v>
          </cell>
          <cell r="G4475">
            <v>45744.370196759257</v>
          </cell>
          <cell r="H4475">
            <v>4</v>
          </cell>
          <cell r="O4475">
            <v>882400</v>
          </cell>
        </row>
        <row r="4476">
          <cell r="A4476">
            <v>45743</v>
          </cell>
          <cell r="C4476" t="str">
            <v>BENJAMIN  CHAPARRO AMEZQUITA</v>
          </cell>
          <cell r="F4476">
            <v>45743.372037037036</v>
          </cell>
          <cell r="G4476">
            <v>45744.372037037036</v>
          </cell>
          <cell r="H4476">
            <v>4</v>
          </cell>
          <cell r="O4476">
            <v>903900</v>
          </cell>
        </row>
        <row r="4477">
          <cell r="A4477">
            <v>45743</v>
          </cell>
          <cell r="C4477" t="str">
            <v>ANGEL CRISANTO HERNANDEZ JUNCO</v>
          </cell>
          <cell r="F4477">
            <v>45743.376435185186</v>
          </cell>
          <cell r="G4477">
            <v>45744.376435185186</v>
          </cell>
          <cell r="H4477">
            <v>4</v>
          </cell>
          <cell r="O4477">
            <v>381700</v>
          </cell>
        </row>
        <row r="4478">
          <cell r="A4478">
            <v>45743</v>
          </cell>
          <cell r="C4478" t="str">
            <v>PAPRIKA COCINA A LA LEÑA SAS</v>
          </cell>
          <cell r="F4478">
            <v>45743.438159722224</v>
          </cell>
          <cell r="G4478">
            <v>45744.438159722224</v>
          </cell>
          <cell r="H4478">
            <v>4</v>
          </cell>
          <cell r="O4478">
            <v>1098650</v>
          </cell>
        </row>
        <row r="4479">
          <cell r="A4479">
            <v>45743</v>
          </cell>
          <cell r="C4479" t="str">
            <v>VENTAS MOSTRADOR</v>
          </cell>
          <cell r="F4479">
            <v>45743</v>
          </cell>
          <cell r="G4479">
            <v>45743</v>
          </cell>
          <cell r="H4479">
            <v>0</v>
          </cell>
          <cell r="O4479">
            <v>1403600</v>
          </cell>
        </row>
        <row r="4480">
          <cell r="A4480">
            <v>45743</v>
          </cell>
          <cell r="C4480" t="str">
            <v>SIA SAS</v>
          </cell>
          <cell r="F4480">
            <v>45681</v>
          </cell>
          <cell r="G4480">
            <v>45711</v>
          </cell>
          <cell r="H4480">
            <v>32</v>
          </cell>
          <cell r="O4480">
            <v>2928000</v>
          </cell>
        </row>
        <row r="4481">
          <cell r="A4481">
            <v>45743</v>
          </cell>
          <cell r="C4481" t="str">
            <v>SIA SAS</v>
          </cell>
          <cell r="F4481">
            <v>45684</v>
          </cell>
          <cell r="G4481">
            <v>45714</v>
          </cell>
          <cell r="H4481">
            <v>29</v>
          </cell>
          <cell r="O4481">
            <v>3789600</v>
          </cell>
        </row>
        <row r="4482">
          <cell r="A4482">
            <v>45743</v>
          </cell>
          <cell r="C4482" t="str">
            <v>SAGRADO BGTA SA</v>
          </cell>
          <cell r="F4482">
            <v>45723</v>
          </cell>
          <cell r="G4482">
            <v>45743</v>
          </cell>
          <cell r="H4482">
            <v>0</v>
          </cell>
          <cell r="O4482">
            <v>3038294.1705</v>
          </cell>
        </row>
        <row r="4483">
          <cell r="A4483">
            <v>45743</v>
          </cell>
          <cell r="C4483" t="str">
            <v>SAGRADO BGTA SA</v>
          </cell>
          <cell r="F4483">
            <v>45728</v>
          </cell>
          <cell r="G4483">
            <v>45748</v>
          </cell>
          <cell r="H4483">
            <v>-5</v>
          </cell>
          <cell r="O4483">
            <v>4752791.6430000002</v>
          </cell>
        </row>
        <row r="4484">
          <cell r="A4484">
            <v>45743</v>
          </cell>
          <cell r="C4484" t="str">
            <v>GATE GOURMET COLOMBIA SAS</v>
          </cell>
          <cell r="F4484">
            <v>45713.470706018517</v>
          </cell>
          <cell r="G4484">
            <v>45743.470706018517</v>
          </cell>
          <cell r="H4484">
            <v>5</v>
          </cell>
          <cell r="O4484">
            <v>912300</v>
          </cell>
        </row>
        <row r="4485">
          <cell r="A4485">
            <v>45743</v>
          </cell>
          <cell r="C4485" t="str">
            <v>GATE GOURMET COLOMBIA SAS</v>
          </cell>
          <cell r="F4485">
            <v>45717.249189814815</v>
          </cell>
          <cell r="G4485">
            <v>45747.249189814815</v>
          </cell>
          <cell r="H4485">
            <v>1</v>
          </cell>
          <cell r="O4485">
            <v>419943</v>
          </cell>
        </row>
        <row r="4486">
          <cell r="A4486">
            <v>45743</v>
          </cell>
          <cell r="C4486" t="str">
            <v>TAKAMI SA</v>
          </cell>
          <cell r="F4486">
            <v>45717.477881944447</v>
          </cell>
          <cell r="G4486">
            <v>45747.477881944447</v>
          </cell>
          <cell r="H4486">
            <v>1</v>
          </cell>
          <cell r="O4486">
            <v>683580</v>
          </cell>
        </row>
        <row r="4487">
          <cell r="A4487">
            <v>45743</v>
          </cell>
          <cell r="C4487" t="str">
            <v>TAKAMI SA</v>
          </cell>
          <cell r="F4487">
            <v>45721.292268518519</v>
          </cell>
          <cell r="G4487">
            <v>45751.292268518519</v>
          </cell>
          <cell r="H4487">
            <v>-3</v>
          </cell>
          <cell r="O4487">
            <v>84050</v>
          </cell>
        </row>
        <row r="4488">
          <cell r="A4488">
            <v>45743</v>
          </cell>
          <cell r="C4488" t="str">
            <v>TAKAMI SA</v>
          </cell>
          <cell r="F4488">
            <v>45721.298576388886</v>
          </cell>
          <cell r="G4488">
            <v>45751.298576388886</v>
          </cell>
          <cell r="H4488">
            <v>-3</v>
          </cell>
          <cell r="O4488">
            <v>106080</v>
          </cell>
        </row>
        <row r="4489">
          <cell r="A4489">
            <v>45743</v>
          </cell>
          <cell r="C4489" t="str">
            <v>TAKAMI SA</v>
          </cell>
          <cell r="F4489">
            <v>45721.306087962963</v>
          </cell>
          <cell r="G4489">
            <v>45751.306087962963</v>
          </cell>
          <cell r="H4489">
            <v>-3</v>
          </cell>
          <cell r="O4489">
            <v>80960</v>
          </cell>
        </row>
        <row r="4490">
          <cell r="A4490">
            <v>45743</v>
          </cell>
          <cell r="C4490" t="str">
            <v>TAKAMI SA</v>
          </cell>
          <cell r="F4490">
            <v>45721.3122337963</v>
          </cell>
          <cell r="G4490">
            <v>45751.3122337963</v>
          </cell>
          <cell r="H4490">
            <v>-3</v>
          </cell>
          <cell r="O4490">
            <v>2329930</v>
          </cell>
        </row>
        <row r="4491">
          <cell r="A4491">
            <v>45743</v>
          </cell>
          <cell r="C4491" t="str">
            <v>TAKAMI SA</v>
          </cell>
          <cell r="F4491">
            <v>45721.340763888889</v>
          </cell>
          <cell r="G4491">
            <v>45751.340763888889</v>
          </cell>
          <cell r="H4491">
            <v>-3</v>
          </cell>
          <cell r="O4491">
            <v>629150</v>
          </cell>
        </row>
        <row r="4492">
          <cell r="A4492">
            <v>45743</v>
          </cell>
          <cell r="C4492" t="str">
            <v>TAKAMI SA</v>
          </cell>
          <cell r="F4492">
            <v>45721.405358796299</v>
          </cell>
          <cell r="G4492">
            <v>45751.405358796299</v>
          </cell>
          <cell r="H4492">
            <v>-3</v>
          </cell>
          <cell r="O4492">
            <v>425280</v>
          </cell>
        </row>
        <row r="4493">
          <cell r="A4493">
            <v>45743</v>
          </cell>
          <cell r="C4493" t="str">
            <v>TAKAMI SA</v>
          </cell>
          <cell r="F4493">
            <v>45722.297326388885</v>
          </cell>
          <cell r="G4493">
            <v>45752.297326388885</v>
          </cell>
          <cell r="H4493">
            <v>-4</v>
          </cell>
          <cell r="O4493">
            <v>122220</v>
          </cell>
        </row>
        <row r="4494">
          <cell r="A4494">
            <v>45743</v>
          </cell>
          <cell r="C4494" t="str">
            <v>TAKAMI SA</v>
          </cell>
          <cell r="F4494">
            <v>45722.346944444442</v>
          </cell>
          <cell r="G4494">
            <v>45752.346944444442</v>
          </cell>
          <cell r="H4494">
            <v>-4</v>
          </cell>
          <cell r="O4494">
            <v>260360</v>
          </cell>
        </row>
        <row r="4495">
          <cell r="A4495">
            <v>45743</v>
          </cell>
          <cell r="C4495" t="str">
            <v>TAKAMI SA</v>
          </cell>
          <cell r="F4495">
            <v>45722.356493055559</v>
          </cell>
          <cell r="G4495">
            <v>45752.356493055559</v>
          </cell>
          <cell r="H4495">
            <v>-4</v>
          </cell>
          <cell r="O4495">
            <v>977200</v>
          </cell>
        </row>
        <row r="4496">
          <cell r="A4496">
            <v>45743</v>
          </cell>
          <cell r="C4496" t="str">
            <v>TAKAMI SA</v>
          </cell>
          <cell r="F4496">
            <v>45722.363900462966</v>
          </cell>
          <cell r="G4496">
            <v>45752.363900462966</v>
          </cell>
          <cell r="H4496">
            <v>-4</v>
          </cell>
          <cell r="O4496">
            <v>332450</v>
          </cell>
        </row>
        <row r="4497">
          <cell r="A4497">
            <v>45743</v>
          </cell>
          <cell r="C4497" t="str">
            <v>TAKAMI SA</v>
          </cell>
          <cell r="F4497">
            <v>45722.417094907411</v>
          </cell>
          <cell r="G4497">
            <v>45752.417094907411</v>
          </cell>
          <cell r="H4497">
            <v>-4</v>
          </cell>
          <cell r="O4497">
            <v>116400</v>
          </cell>
        </row>
        <row r="4498">
          <cell r="A4498">
            <v>45743</v>
          </cell>
          <cell r="C4498" t="str">
            <v>TAKAMI SA</v>
          </cell>
          <cell r="F4498">
            <v>45723.321886574071</v>
          </cell>
          <cell r="G4498">
            <v>45753.321886574071</v>
          </cell>
          <cell r="H4498">
            <v>-5</v>
          </cell>
          <cell r="O4498">
            <v>824160</v>
          </cell>
        </row>
        <row r="4499">
          <cell r="A4499">
            <v>45743</v>
          </cell>
          <cell r="C4499" t="str">
            <v>TAKAMI SA</v>
          </cell>
          <cell r="F4499">
            <v>45723.347766203704</v>
          </cell>
          <cell r="G4499">
            <v>45753.347766203704</v>
          </cell>
          <cell r="H4499">
            <v>-5</v>
          </cell>
          <cell r="O4499">
            <v>157680</v>
          </cell>
        </row>
        <row r="4500">
          <cell r="A4500">
            <v>45743</v>
          </cell>
          <cell r="C4500" t="str">
            <v>TAKAMI SA</v>
          </cell>
          <cell r="F4500">
            <v>45723.455335648148</v>
          </cell>
          <cell r="G4500">
            <v>45753.455335648148</v>
          </cell>
          <cell r="H4500">
            <v>-5</v>
          </cell>
          <cell r="O4500">
            <v>61320</v>
          </cell>
        </row>
        <row r="4501">
          <cell r="A4501">
            <v>45743</v>
          </cell>
          <cell r="C4501" t="str">
            <v>TAKAMI SA</v>
          </cell>
          <cell r="F4501">
            <v>45724.294849537036</v>
          </cell>
          <cell r="G4501">
            <v>45754.294849537036</v>
          </cell>
          <cell r="H4501">
            <v>-6</v>
          </cell>
          <cell r="O4501">
            <v>278720</v>
          </cell>
        </row>
        <row r="4502">
          <cell r="A4502">
            <v>45743</v>
          </cell>
          <cell r="C4502" t="str">
            <v>TAKAMI SA</v>
          </cell>
          <cell r="F4502">
            <v>45724.307673611111</v>
          </cell>
          <cell r="G4502">
            <v>45754.307673611111</v>
          </cell>
          <cell r="H4502">
            <v>-6</v>
          </cell>
          <cell r="O4502">
            <v>476280</v>
          </cell>
        </row>
        <row r="4503">
          <cell r="A4503">
            <v>45743</v>
          </cell>
          <cell r="C4503" t="str">
            <v>TAKAMI SA</v>
          </cell>
          <cell r="F4503">
            <v>45724.326018518521</v>
          </cell>
          <cell r="G4503">
            <v>45754.326018518521</v>
          </cell>
          <cell r="H4503">
            <v>-6</v>
          </cell>
          <cell r="O4503">
            <v>188350</v>
          </cell>
        </row>
        <row r="4504">
          <cell r="A4504">
            <v>45743</v>
          </cell>
          <cell r="C4504" t="str">
            <v>TAKAMI SA</v>
          </cell>
          <cell r="F4504">
            <v>45724.328935185185</v>
          </cell>
          <cell r="G4504">
            <v>45754.328935185185</v>
          </cell>
          <cell r="H4504">
            <v>-6</v>
          </cell>
          <cell r="O4504">
            <v>149650</v>
          </cell>
        </row>
        <row r="4505">
          <cell r="A4505">
            <v>45743</v>
          </cell>
          <cell r="C4505" t="str">
            <v>TAKAMI SA</v>
          </cell>
          <cell r="F4505">
            <v>45724.335115740738</v>
          </cell>
          <cell r="G4505">
            <v>45754.335115740738</v>
          </cell>
          <cell r="H4505">
            <v>-6</v>
          </cell>
          <cell r="O4505">
            <v>5289629.8931999998</v>
          </cell>
        </row>
        <row r="4506">
          <cell r="A4506">
            <v>45743</v>
          </cell>
          <cell r="C4506" t="str">
            <v>TAKAMI SA</v>
          </cell>
          <cell r="F4506">
            <v>45724.349942129629</v>
          </cell>
          <cell r="G4506">
            <v>45754.349942129629</v>
          </cell>
          <cell r="H4506">
            <v>-6</v>
          </cell>
          <cell r="O4506">
            <v>732920</v>
          </cell>
        </row>
        <row r="4507">
          <cell r="A4507">
            <v>45743</v>
          </cell>
          <cell r="C4507" t="str">
            <v>TAKAMI SA</v>
          </cell>
          <cell r="F4507">
            <v>45726.322268518517</v>
          </cell>
          <cell r="G4507">
            <v>45756.322268518517</v>
          </cell>
          <cell r="H4507">
            <v>-8</v>
          </cell>
          <cell r="O4507">
            <v>374360</v>
          </cell>
        </row>
        <row r="4508">
          <cell r="A4508">
            <v>45743</v>
          </cell>
          <cell r="C4508" t="str">
            <v>TAKAMI SA</v>
          </cell>
          <cell r="F4508">
            <v>45726.324131944442</v>
          </cell>
          <cell r="G4508">
            <v>45756.324131944442</v>
          </cell>
          <cell r="H4508">
            <v>-8</v>
          </cell>
          <cell r="O4508">
            <v>99360</v>
          </cell>
        </row>
        <row r="4509">
          <cell r="A4509">
            <v>45743</v>
          </cell>
          <cell r="C4509" t="str">
            <v>TAKAMI SA</v>
          </cell>
          <cell r="F4509">
            <v>45726.325752314813</v>
          </cell>
          <cell r="G4509">
            <v>45756.325752314813</v>
          </cell>
          <cell r="H4509">
            <v>-8</v>
          </cell>
          <cell r="O4509">
            <v>588000</v>
          </cell>
        </row>
        <row r="4510">
          <cell r="A4510">
            <v>45743</v>
          </cell>
          <cell r="C4510" t="str">
            <v>TAKAMI SA</v>
          </cell>
          <cell r="F4510">
            <v>45726.444224537037</v>
          </cell>
          <cell r="G4510">
            <v>45756.444224537037</v>
          </cell>
          <cell r="H4510">
            <v>-8</v>
          </cell>
          <cell r="O4510">
            <v>637040</v>
          </cell>
        </row>
        <row r="4511">
          <cell r="A4511">
            <v>45743</v>
          </cell>
          <cell r="C4511" t="str">
            <v>TAKAMI SA</v>
          </cell>
          <cell r="F4511">
            <v>45727.36891203704</v>
          </cell>
          <cell r="G4511">
            <v>45757.36891203704</v>
          </cell>
          <cell r="H4511">
            <v>-9</v>
          </cell>
          <cell r="O4511">
            <v>212160</v>
          </cell>
        </row>
        <row r="4512">
          <cell r="A4512">
            <v>45743</v>
          </cell>
          <cell r="C4512" t="str">
            <v>INFARTO SAS</v>
          </cell>
          <cell r="F4512">
            <v>45724.347534722219</v>
          </cell>
          <cell r="G4512">
            <v>45744.347534722219</v>
          </cell>
          <cell r="H4512">
            <v>0</v>
          </cell>
          <cell r="O4512">
            <v>271471.43599999999</v>
          </cell>
        </row>
        <row r="4513">
          <cell r="A4513">
            <v>45743</v>
          </cell>
          <cell r="C4513" t="str">
            <v>INFARTO SAS</v>
          </cell>
          <cell r="F4513">
            <v>45724.348460648151</v>
          </cell>
          <cell r="G4513">
            <v>45744.348460648151</v>
          </cell>
          <cell r="H4513">
            <v>0</v>
          </cell>
          <cell r="O4513">
            <v>984507.196</v>
          </cell>
        </row>
        <row r="4514">
          <cell r="A4514">
            <v>45743</v>
          </cell>
          <cell r="C4514" t="str">
            <v>INFARTO SAS</v>
          </cell>
          <cell r="F4514">
            <v>45726.317499999997</v>
          </cell>
          <cell r="G4514">
            <v>45746.317499999997</v>
          </cell>
          <cell r="H4514">
            <v>-2</v>
          </cell>
          <cell r="O4514">
            <v>1046449.688</v>
          </cell>
        </row>
        <row r="4515">
          <cell r="A4515">
            <v>45743</v>
          </cell>
          <cell r="C4515" t="str">
            <v>INVERSIONES SUPER ROYAL CARIBE SA</v>
          </cell>
          <cell r="F4515">
            <v>45717</v>
          </cell>
          <cell r="G4515">
            <v>45747</v>
          </cell>
          <cell r="H4515">
            <v>-4</v>
          </cell>
          <cell r="O4515">
            <v>210920</v>
          </cell>
        </row>
        <row r="4516">
          <cell r="A4516">
            <v>45743</v>
          </cell>
          <cell r="C4516" t="str">
            <v>INVERSIONES SUPER ROYAL CARIBE SA</v>
          </cell>
          <cell r="F4516">
            <v>45724</v>
          </cell>
          <cell r="G4516">
            <v>45754</v>
          </cell>
          <cell r="H4516">
            <v>-11</v>
          </cell>
          <cell r="O4516">
            <v>140800</v>
          </cell>
        </row>
        <row r="4517">
          <cell r="A4517">
            <v>45743</v>
          </cell>
          <cell r="C4517" t="str">
            <v>ALIMENTOS BENAL SAS</v>
          </cell>
          <cell r="F4517">
            <v>45714</v>
          </cell>
          <cell r="G4517">
            <v>45744</v>
          </cell>
          <cell r="H4517">
            <v>-1</v>
          </cell>
          <cell r="O4517">
            <v>659820</v>
          </cell>
        </row>
        <row r="4518">
          <cell r="A4518">
            <v>45743</v>
          </cell>
          <cell r="C4518" t="str">
            <v>PODER BGTA SAS</v>
          </cell>
          <cell r="F4518">
            <v>45722.313622685186</v>
          </cell>
          <cell r="G4518">
            <v>45752.313622685186</v>
          </cell>
          <cell r="H4518">
            <v>-8</v>
          </cell>
          <cell r="O4518">
            <v>1095844.344</v>
          </cell>
        </row>
        <row r="4519">
          <cell r="A4519">
            <v>45743</v>
          </cell>
          <cell r="C4519" t="str">
            <v>PODER BGTA SAS</v>
          </cell>
          <cell r="F4519">
            <v>45726.348738425928</v>
          </cell>
          <cell r="G4519">
            <v>45756.348738425928</v>
          </cell>
          <cell r="H4519">
            <v>-12</v>
          </cell>
          <cell r="O4519">
            <v>557183.67000000004</v>
          </cell>
        </row>
        <row r="4520">
          <cell r="A4520">
            <v>45743</v>
          </cell>
          <cell r="C4520" t="str">
            <v>PODER BGTA SAS</v>
          </cell>
          <cell r="F4520">
            <v>45728.319456018522</v>
          </cell>
          <cell r="G4520">
            <v>45758.318113425928</v>
          </cell>
          <cell r="H4520">
            <v>-14</v>
          </cell>
          <cell r="O4520">
            <v>759841.18</v>
          </cell>
        </row>
        <row r="4521">
          <cell r="A4521">
            <v>45743</v>
          </cell>
          <cell r="C4521" t="str">
            <v>PODER BGTA SAS</v>
          </cell>
          <cell r="F4521">
            <v>45728.321817129632</v>
          </cell>
          <cell r="G4521">
            <v>45758.320150462961</v>
          </cell>
          <cell r="H4521">
            <v>-14</v>
          </cell>
          <cell r="O4521">
            <v>1157687.25</v>
          </cell>
        </row>
        <row r="4522">
          <cell r="A4522">
            <v>45743</v>
          </cell>
          <cell r="C4522" t="str">
            <v>PODER BGTA SAS</v>
          </cell>
          <cell r="F4522">
            <v>45728.323807870373</v>
          </cell>
          <cell r="G4522">
            <v>45758.322731481479</v>
          </cell>
          <cell r="H4522">
            <v>-14</v>
          </cell>
          <cell r="O4522">
            <v>258923.6</v>
          </cell>
        </row>
        <row r="4523">
          <cell r="A4523">
            <v>45744</v>
          </cell>
          <cell r="C4523" t="str">
            <v>CAFE RADIO ESTRELLA SAS</v>
          </cell>
          <cell r="F4523">
            <v>45729.330636574072</v>
          </cell>
          <cell r="G4523">
            <v>45744.330023148148</v>
          </cell>
          <cell r="H4523">
            <v>4</v>
          </cell>
          <cell r="O4523">
            <v>195000</v>
          </cell>
        </row>
        <row r="4524">
          <cell r="A4524">
            <v>45744</v>
          </cell>
          <cell r="C4524" t="str">
            <v>PURA SABROSURA SAS</v>
          </cell>
          <cell r="F4524">
            <v>45733.332766203705</v>
          </cell>
          <cell r="G4524">
            <v>45748.332766203705</v>
          </cell>
          <cell r="H4524">
            <v>0</v>
          </cell>
          <cell r="O4524">
            <v>2053350</v>
          </cell>
        </row>
        <row r="4525">
          <cell r="A4525">
            <v>45744</v>
          </cell>
          <cell r="C4525" t="str">
            <v>PURA SABROSURA SAS</v>
          </cell>
          <cell r="F4525">
            <v>45733.350439814814</v>
          </cell>
          <cell r="G4525">
            <v>45748.350439814814</v>
          </cell>
          <cell r="H4525">
            <v>0</v>
          </cell>
          <cell r="O4525">
            <v>252000</v>
          </cell>
        </row>
        <row r="4526">
          <cell r="A4526">
            <v>45744</v>
          </cell>
          <cell r="C4526" t="str">
            <v>PURA SABROSURA SAS</v>
          </cell>
          <cell r="F4526">
            <v>45733.352766203701</v>
          </cell>
          <cell r="G4526">
            <v>45748.352766203701</v>
          </cell>
          <cell r="H4526">
            <v>0</v>
          </cell>
          <cell r="O4526">
            <v>2819773.6065600002</v>
          </cell>
        </row>
        <row r="4527">
          <cell r="A4527">
            <v>45744</v>
          </cell>
          <cell r="C4527" t="str">
            <v>SUPER NUEVO MILENIO SA</v>
          </cell>
          <cell r="F4527">
            <v>45717.299814814818</v>
          </cell>
          <cell r="G4527">
            <v>45747.299814814818</v>
          </cell>
          <cell r="H4527">
            <v>1</v>
          </cell>
          <cell r="O4527">
            <v>222100</v>
          </cell>
        </row>
        <row r="4528">
          <cell r="A4528">
            <v>45744</v>
          </cell>
          <cell r="C4528" t="str">
            <v>SUPER NUEVO MILENIO SA</v>
          </cell>
          <cell r="F4528">
            <v>45717.456192129626</v>
          </cell>
          <cell r="G4528">
            <v>45747.456192129626</v>
          </cell>
          <cell r="H4528">
            <v>1</v>
          </cell>
          <cell r="O4528">
            <v>293000</v>
          </cell>
        </row>
        <row r="4529">
          <cell r="A4529">
            <v>45744</v>
          </cell>
          <cell r="C4529" t="str">
            <v>SUPER NUEVO MILENIO SA</v>
          </cell>
          <cell r="F4529">
            <v>45719.304224537038</v>
          </cell>
          <cell r="G4529">
            <v>45749.304224537038</v>
          </cell>
          <cell r="H4529">
            <v>-1</v>
          </cell>
          <cell r="O4529">
            <v>94300</v>
          </cell>
        </row>
        <row r="4530">
          <cell r="A4530">
            <v>45744</v>
          </cell>
          <cell r="C4530" t="str">
            <v>SUPER NUEVO MILENIO SA</v>
          </cell>
          <cell r="F4530">
            <v>45720.34034722222</v>
          </cell>
          <cell r="G4530">
            <v>45750.34034722222</v>
          </cell>
          <cell r="H4530">
            <v>-2</v>
          </cell>
          <cell r="O4530">
            <v>174600</v>
          </cell>
        </row>
        <row r="4531">
          <cell r="A4531">
            <v>45744</v>
          </cell>
          <cell r="C4531" t="str">
            <v>SUPER NUEVO MILENIO SA</v>
          </cell>
          <cell r="F4531">
            <v>45720.453206018516</v>
          </cell>
          <cell r="G4531">
            <v>45750.453206018516</v>
          </cell>
          <cell r="H4531">
            <v>-2</v>
          </cell>
          <cell r="O4531">
            <v>117300</v>
          </cell>
        </row>
        <row r="4532">
          <cell r="A4532">
            <v>45744</v>
          </cell>
          <cell r="C4532" t="str">
            <v>SUPER NUEVO MILENIO SA</v>
          </cell>
          <cell r="F4532">
            <v>45721.303969907407</v>
          </cell>
          <cell r="G4532">
            <v>45751.303969907407</v>
          </cell>
          <cell r="H4532">
            <v>-3</v>
          </cell>
          <cell r="O4532">
            <v>210399.98</v>
          </cell>
        </row>
        <row r="4533">
          <cell r="A4533">
            <v>45744</v>
          </cell>
          <cell r="C4533" t="str">
            <v>SUPER NUEVO MILENIO SA</v>
          </cell>
          <cell r="F4533">
            <v>45724.350543981483</v>
          </cell>
          <cell r="G4533">
            <v>45754.350543981483</v>
          </cell>
          <cell r="H4533">
            <v>-6</v>
          </cell>
          <cell r="O4533">
            <v>114600</v>
          </cell>
        </row>
        <row r="4534">
          <cell r="A4534">
            <v>45744</v>
          </cell>
          <cell r="C4534" t="str">
            <v>SUPER NUEVO MILENIO SA</v>
          </cell>
          <cell r="F4534">
            <v>45728.409502314818</v>
          </cell>
          <cell r="G4534">
            <v>45758.409502314818</v>
          </cell>
          <cell r="H4534">
            <v>-10</v>
          </cell>
          <cell r="O4534">
            <v>111300</v>
          </cell>
        </row>
        <row r="4535">
          <cell r="A4535">
            <v>45744</v>
          </cell>
          <cell r="C4535" t="str">
            <v>LE CABRERA SOCIEDAD POR ACCIONES SIMPLIFICADA</v>
          </cell>
          <cell r="F4535">
            <v>45727.351782407408</v>
          </cell>
          <cell r="G4535">
            <v>45742.351782407408</v>
          </cell>
          <cell r="H4535">
            <v>6</v>
          </cell>
          <cell r="O4535">
            <v>5010769.176</v>
          </cell>
        </row>
        <row r="4536">
          <cell r="A4536">
            <v>45744</v>
          </cell>
          <cell r="C4536" t="str">
            <v>LE CABRERA SOCIEDAD POR ACCIONES SIMPLIFICADA</v>
          </cell>
          <cell r="F4536">
            <v>45730.360960648148</v>
          </cell>
          <cell r="G4536">
            <v>45745.360960648148</v>
          </cell>
          <cell r="H4536">
            <v>3</v>
          </cell>
          <cell r="O4536">
            <v>3761761.5639999998</v>
          </cell>
        </row>
        <row r="4537">
          <cell r="A4537">
            <v>45744</v>
          </cell>
          <cell r="C4537" t="str">
            <v>LE CABRERA SOCIEDAD POR ACCIONES SIMPLIFICADA</v>
          </cell>
          <cell r="F4537">
            <v>45735.323321759257</v>
          </cell>
          <cell r="G4537">
            <v>45750.323321759257</v>
          </cell>
          <cell r="H4537">
            <v>-2</v>
          </cell>
          <cell r="O4537">
            <v>2237697.42</v>
          </cell>
        </row>
        <row r="4538">
          <cell r="A4538">
            <v>45744</v>
          </cell>
          <cell r="C4538" t="str">
            <v>LE CABRERA SOCIEDAD POR ACCIONES SIMPLIFICADA</v>
          </cell>
          <cell r="F4538">
            <v>45736.317210648151</v>
          </cell>
          <cell r="G4538">
            <v>45751.317210648151</v>
          </cell>
          <cell r="H4538">
            <v>-3</v>
          </cell>
          <cell r="O4538">
            <v>4196554.04</v>
          </cell>
        </row>
        <row r="4539">
          <cell r="A4539">
            <v>45744</v>
          </cell>
          <cell r="C4539" t="str">
            <v>CANTINA LA 15 SAS</v>
          </cell>
          <cell r="F4539">
            <v>45715.30196759259</v>
          </cell>
          <cell r="G4539">
            <v>45745.30196759259</v>
          </cell>
          <cell r="H4539">
            <v>3</v>
          </cell>
          <cell r="O4539">
            <v>1905578.11</v>
          </cell>
        </row>
        <row r="4540">
          <cell r="A4540">
            <v>45744</v>
          </cell>
          <cell r="C4540" t="str">
            <v>VENTAS MOSTRADOR</v>
          </cell>
          <cell r="F4540">
            <v>45744</v>
          </cell>
          <cell r="G4540">
            <v>45744</v>
          </cell>
          <cell r="H4540">
            <v>0</v>
          </cell>
          <cell r="O4540">
            <v>839902</v>
          </cell>
        </row>
        <row r="4541">
          <cell r="A4541">
            <v>45744</v>
          </cell>
          <cell r="C4541" t="str">
            <v>VENTAS MOSTRADOR</v>
          </cell>
          <cell r="F4541">
            <v>45744</v>
          </cell>
          <cell r="G4541">
            <v>45744</v>
          </cell>
          <cell r="H4541">
            <v>0</v>
          </cell>
          <cell r="O4541">
            <v>326050</v>
          </cell>
        </row>
        <row r="4542">
          <cell r="A4542">
            <v>45744</v>
          </cell>
          <cell r="C4542" t="str">
            <v>VENTAS MOSTRADOR</v>
          </cell>
          <cell r="F4542">
            <v>45744</v>
          </cell>
          <cell r="G4542">
            <v>45744</v>
          </cell>
          <cell r="H4542">
            <v>0</v>
          </cell>
          <cell r="O4542">
            <v>4235</v>
          </cell>
        </row>
        <row r="4543">
          <cell r="A4543">
            <v>45744</v>
          </cell>
          <cell r="C4543" t="str">
            <v>VENTAS MOSTRADOR</v>
          </cell>
          <cell r="F4543">
            <v>45744</v>
          </cell>
          <cell r="G4543">
            <v>45744</v>
          </cell>
          <cell r="H4543">
            <v>0</v>
          </cell>
          <cell r="O4543">
            <v>6570</v>
          </cell>
        </row>
        <row r="4544">
          <cell r="A4544">
            <v>45744</v>
          </cell>
          <cell r="C4544" t="str">
            <v>VENTAS MOSTRADOR</v>
          </cell>
          <cell r="F4544">
            <v>45744</v>
          </cell>
          <cell r="G4544">
            <v>45744</v>
          </cell>
          <cell r="H4544">
            <v>0</v>
          </cell>
          <cell r="O4544">
            <v>16000</v>
          </cell>
        </row>
        <row r="4545">
          <cell r="A4545">
            <v>45744</v>
          </cell>
          <cell r="C4545" t="str">
            <v>VENTAS MOSTRADOR</v>
          </cell>
          <cell r="F4545">
            <v>45744</v>
          </cell>
          <cell r="G4545">
            <v>45744</v>
          </cell>
          <cell r="H4545">
            <v>0</v>
          </cell>
          <cell r="O4545">
            <v>22000</v>
          </cell>
        </row>
        <row r="4546">
          <cell r="A4546">
            <v>45744</v>
          </cell>
          <cell r="C4546" t="str">
            <v>JOHAN  MORALES</v>
          </cell>
          <cell r="F4546">
            <v>45744.442569444444</v>
          </cell>
          <cell r="G4546">
            <v>45745.442569444444</v>
          </cell>
          <cell r="H4546">
            <v>3</v>
          </cell>
          <cell r="O4546">
            <v>29200</v>
          </cell>
        </row>
        <row r="4547">
          <cell r="A4547">
            <v>45744</v>
          </cell>
          <cell r="C4547" t="str">
            <v>VENTAS MOSTRADOR</v>
          </cell>
          <cell r="F4547">
            <v>45744</v>
          </cell>
          <cell r="G4547">
            <v>45744</v>
          </cell>
          <cell r="H4547">
            <v>0</v>
          </cell>
          <cell r="O4547">
            <v>29710</v>
          </cell>
        </row>
        <row r="4548">
          <cell r="A4548">
            <v>45744</v>
          </cell>
          <cell r="C4548" t="str">
            <v>VENTAS MOSTRADOR</v>
          </cell>
          <cell r="F4548">
            <v>45744</v>
          </cell>
          <cell r="G4548">
            <v>45744</v>
          </cell>
          <cell r="H4548">
            <v>0</v>
          </cell>
          <cell r="O4548">
            <v>30120</v>
          </cell>
        </row>
        <row r="4549">
          <cell r="A4549">
            <v>45744</v>
          </cell>
          <cell r="C4549" t="str">
            <v>VENTAS MOSTRADOR</v>
          </cell>
          <cell r="F4549">
            <v>45744</v>
          </cell>
          <cell r="G4549">
            <v>45744</v>
          </cell>
          <cell r="H4549">
            <v>0</v>
          </cell>
          <cell r="O4549">
            <v>56000</v>
          </cell>
        </row>
        <row r="4550">
          <cell r="A4550">
            <v>45744</v>
          </cell>
          <cell r="C4550" t="str">
            <v>VENTAS MOSTRADOR</v>
          </cell>
          <cell r="F4550">
            <v>45744</v>
          </cell>
          <cell r="G4550">
            <v>45744</v>
          </cell>
          <cell r="H4550">
            <v>0</v>
          </cell>
          <cell r="O4550">
            <v>59972</v>
          </cell>
        </row>
        <row r="4551">
          <cell r="A4551">
            <v>45744</v>
          </cell>
          <cell r="C4551" t="str">
            <v>VENTAS MOSTRADOR</v>
          </cell>
          <cell r="F4551">
            <v>45744</v>
          </cell>
          <cell r="G4551">
            <v>45744</v>
          </cell>
          <cell r="H4551">
            <v>0</v>
          </cell>
          <cell r="O4551">
            <v>86030</v>
          </cell>
        </row>
        <row r="4552">
          <cell r="A4552">
            <v>45744</v>
          </cell>
          <cell r="C4552" t="str">
            <v>VENTAS MOSTRADOR</v>
          </cell>
          <cell r="F4552">
            <v>45744</v>
          </cell>
          <cell r="G4552">
            <v>45744</v>
          </cell>
          <cell r="H4552">
            <v>0</v>
          </cell>
          <cell r="O4552">
            <v>90756</v>
          </cell>
        </row>
        <row r="4553">
          <cell r="A4553">
            <v>45744</v>
          </cell>
          <cell r="C4553" t="str">
            <v>VENTAS MOSTRADOR</v>
          </cell>
          <cell r="F4553">
            <v>45744</v>
          </cell>
          <cell r="G4553">
            <v>45744</v>
          </cell>
          <cell r="H4553">
            <v>0</v>
          </cell>
          <cell r="O4553">
            <v>93200</v>
          </cell>
        </row>
        <row r="4554">
          <cell r="A4554">
            <v>45744</v>
          </cell>
          <cell r="C4554" t="str">
            <v>VENTAS MOSTRADOR</v>
          </cell>
          <cell r="F4554">
            <v>45744</v>
          </cell>
          <cell r="G4554">
            <v>45744</v>
          </cell>
          <cell r="H4554">
            <v>0</v>
          </cell>
          <cell r="O4554">
            <v>103296</v>
          </cell>
        </row>
        <row r="4555">
          <cell r="A4555">
            <v>45744</v>
          </cell>
          <cell r="C4555" t="str">
            <v>VENTAS MOSTRADOR</v>
          </cell>
          <cell r="F4555">
            <v>45744</v>
          </cell>
          <cell r="G4555">
            <v>45744</v>
          </cell>
          <cell r="H4555">
            <v>0</v>
          </cell>
          <cell r="O4555">
            <v>152896</v>
          </cell>
        </row>
        <row r="4556">
          <cell r="A4556">
            <v>45744</v>
          </cell>
          <cell r="C4556" t="str">
            <v>VENTAS MOSTRADOR</v>
          </cell>
          <cell r="F4556">
            <v>45744</v>
          </cell>
          <cell r="G4556">
            <v>45744</v>
          </cell>
          <cell r="H4556">
            <v>0</v>
          </cell>
          <cell r="O4556">
            <v>161012</v>
          </cell>
        </row>
        <row r="4557">
          <cell r="A4557">
            <v>45744</v>
          </cell>
          <cell r="C4557" t="str">
            <v>VENTAS MOSTRADOR</v>
          </cell>
          <cell r="F4557">
            <v>45744</v>
          </cell>
          <cell r="G4557">
            <v>45744</v>
          </cell>
          <cell r="H4557">
            <v>0</v>
          </cell>
          <cell r="O4557">
            <v>255000</v>
          </cell>
        </row>
        <row r="4558">
          <cell r="A4558">
            <v>45744</v>
          </cell>
          <cell r="C4558" t="str">
            <v>JOHAN  MORALES</v>
          </cell>
          <cell r="F4558">
            <v>45744.442569444444</v>
          </cell>
          <cell r="G4558">
            <v>45745.442569444444</v>
          </cell>
          <cell r="H4558">
            <v>3</v>
          </cell>
          <cell r="O4558">
            <v>262925</v>
          </cell>
        </row>
        <row r="4559">
          <cell r="A4559">
            <v>45744</v>
          </cell>
          <cell r="C4559" t="str">
            <v>VENTAS MOSTRADOR</v>
          </cell>
          <cell r="F4559">
            <v>45744</v>
          </cell>
          <cell r="G4559">
            <v>45744</v>
          </cell>
          <cell r="H4559">
            <v>0</v>
          </cell>
          <cell r="O4559">
            <v>297850</v>
          </cell>
        </row>
        <row r="4560">
          <cell r="A4560">
            <v>45744</v>
          </cell>
          <cell r="C4560" t="str">
            <v>VENTAS MOSTRADOR</v>
          </cell>
          <cell r="F4560">
            <v>45744</v>
          </cell>
          <cell r="G4560">
            <v>45744</v>
          </cell>
          <cell r="H4560">
            <v>0</v>
          </cell>
          <cell r="O4560">
            <v>1619600</v>
          </cell>
        </row>
        <row r="4561">
          <cell r="A4561">
            <v>45744</v>
          </cell>
          <cell r="C4561" t="str">
            <v>VENTAS MOSTRADOR</v>
          </cell>
          <cell r="F4561">
            <v>45744</v>
          </cell>
          <cell r="G4561">
            <v>45744</v>
          </cell>
          <cell r="H4561">
            <v>0</v>
          </cell>
          <cell r="O4561">
            <v>1702000</v>
          </cell>
        </row>
        <row r="4562">
          <cell r="A4562">
            <v>45744</v>
          </cell>
          <cell r="C4562" t="str">
            <v>SIPOTE BURRITO S.A</v>
          </cell>
          <cell r="F4562">
            <v>45726.412094907406</v>
          </cell>
          <cell r="G4562">
            <v>45756.412094907406</v>
          </cell>
          <cell r="H4562">
            <v>-8</v>
          </cell>
          <cell r="O4562">
            <v>3094000</v>
          </cell>
        </row>
        <row r="4563">
          <cell r="A4563">
            <v>45744</v>
          </cell>
          <cell r="C4563" t="str">
            <v>SIPOTE BURRITO S.A</v>
          </cell>
          <cell r="F4563">
            <v>45731.300671296296</v>
          </cell>
          <cell r="G4563">
            <v>45761.300671296296</v>
          </cell>
          <cell r="H4563">
            <v>0</v>
          </cell>
          <cell r="O4563">
            <v>4028960</v>
          </cell>
        </row>
        <row r="4564">
          <cell r="A4564">
            <v>45744</v>
          </cell>
          <cell r="C4564" t="str">
            <v>CAS COLOMBO AMERICAN SCHOOL S.A.S</v>
          </cell>
          <cell r="F4564">
            <v>45728.33394675926</v>
          </cell>
          <cell r="G4564">
            <v>45758.33394675926</v>
          </cell>
          <cell r="H4564">
            <v>-10</v>
          </cell>
          <cell r="O4564">
            <v>1061800</v>
          </cell>
        </row>
        <row r="4565">
          <cell r="A4565">
            <v>45744</v>
          </cell>
          <cell r="C4565" t="str">
            <v>LOVE CHICHARRON S.A.S</v>
          </cell>
          <cell r="F4565">
            <v>45727.337384259263</v>
          </cell>
          <cell r="G4565">
            <v>45735.337222222224</v>
          </cell>
          <cell r="H4565">
            <v>13</v>
          </cell>
          <cell r="O4565">
            <v>3181772.7</v>
          </cell>
        </row>
        <row r="4566">
          <cell r="A4566">
            <v>45744</v>
          </cell>
          <cell r="C4566" t="str">
            <v>LOVE CHICHARRON S.A.S</v>
          </cell>
          <cell r="F4566">
            <v>45728.35527777778</v>
          </cell>
          <cell r="G4566">
            <v>45736.355173611111</v>
          </cell>
          <cell r="H4566">
            <v>12</v>
          </cell>
          <cell r="O4566">
            <v>1580877.9569999999</v>
          </cell>
        </row>
        <row r="4567">
          <cell r="A4567">
            <v>45744</v>
          </cell>
          <cell r="C4567" t="str">
            <v>LOVE CHICHARRON S.A.S</v>
          </cell>
          <cell r="F4567">
            <v>45737.366782407407</v>
          </cell>
          <cell r="G4567">
            <v>45745.364537037036</v>
          </cell>
          <cell r="H4567">
            <v>3</v>
          </cell>
          <cell r="O4567">
            <v>2297349.4339999999</v>
          </cell>
        </row>
        <row r="4568">
          <cell r="A4568">
            <v>45744</v>
          </cell>
          <cell r="C4568" t="str">
            <v>SEMEST SAS</v>
          </cell>
          <cell r="F4568">
            <v>45744</v>
          </cell>
          <cell r="G4568">
            <v>45744</v>
          </cell>
          <cell r="H4568">
            <v>0</v>
          </cell>
          <cell r="O4568">
            <v>1148000</v>
          </cell>
        </row>
        <row r="4569">
          <cell r="A4569">
            <v>45744</v>
          </cell>
          <cell r="C4569" t="str">
            <v>DOROTEA PARRILA SAS</v>
          </cell>
          <cell r="F4569">
            <v>45743.346516203703</v>
          </cell>
          <cell r="G4569">
            <v>45744.346331018518</v>
          </cell>
          <cell r="H4569">
            <v>4</v>
          </cell>
          <cell r="O4569">
            <v>2104500</v>
          </cell>
        </row>
        <row r="4570">
          <cell r="A4570">
            <v>45744</v>
          </cell>
          <cell r="C4570" t="str">
            <v>GRUPO ARTAK S.A.S</v>
          </cell>
          <cell r="F4570">
            <v>45727.332453703704</v>
          </cell>
          <cell r="G4570">
            <v>45757.332453703704</v>
          </cell>
          <cell r="H4570">
            <v>-9</v>
          </cell>
          <cell r="O4570">
            <v>2397170</v>
          </cell>
        </row>
        <row r="4571">
          <cell r="A4571">
            <v>45744</v>
          </cell>
          <cell r="C4571" t="str">
            <v>GRUPO ARTAK S.A.S</v>
          </cell>
          <cell r="F4571">
            <v>45727.349849537037</v>
          </cell>
          <cell r="G4571">
            <v>45757.349849537037</v>
          </cell>
          <cell r="H4571">
            <v>-9</v>
          </cell>
          <cell r="O4571">
            <v>1691200</v>
          </cell>
        </row>
        <row r="4572">
          <cell r="A4572">
            <v>45744</v>
          </cell>
          <cell r="C4572" t="str">
            <v>GRUPO ARTAK S.A.S</v>
          </cell>
          <cell r="F4572">
            <v>45728.298125000001</v>
          </cell>
          <cell r="G4572">
            <v>45758.298125000001</v>
          </cell>
          <cell r="H4572">
            <v>-10</v>
          </cell>
          <cell r="O4572">
            <v>1970280</v>
          </cell>
        </row>
        <row r="4573">
          <cell r="A4573">
            <v>45744</v>
          </cell>
          <cell r="C4573" t="str">
            <v>GRUPO ARTAK S.A.S</v>
          </cell>
          <cell r="F4573">
            <v>45728.313020833331</v>
          </cell>
          <cell r="G4573">
            <v>45758.313020833331</v>
          </cell>
          <cell r="H4573">
            <v>-10</v>
          </cell>
          <cell r="O4573">
            <v>89440</v>
          </cell>
        </row>
        <row r="4574">
          <cell r="A4574">
            <v>45744</v>
          </cell>
          <cell r="C4574" t="str">
            <v>GRUPO ARTAK S.A.S</v>
          </cell>
          <cell r="F4574">
            <v>45728.330462962964</v>
          </cell>
          <cell r="G4574">
            <v>45758.330462962964</v>
          </cell>
          <cell r="H4574">
            <v>-10</v>
          </cell>
          <cell r="O4574">
            <v>750440</v>
          </cell>
        </row>
        <row r="4575">
          <cell r="A4575">
            <v>45744</v>
          </cell>
          <cell r="C4575" t="str">
            <v>GRUPO ARTAK S.A.S</v>
          </cell>
          <cell r="F4575">
            <v>45729.379259259258</v>
          </cell>
          <cell r="G4575">
            <v>45759.379259259258</v>
          </cell>
          <cell r="H4575">
            <v>-11</v>
          </cell>
          <cell r="O4575">
            <v>1138800</v>
          </cell>
        </row>
        <row r="4576">
          <cell r="A4576">
            <v>45744</v>
          </cell>
          <cell r="C4576" t="str">
            <v>GRUPO ARTAK S.A.S</v>
          </cell>
          <cell r="F4576">
            <v>45729.389085648145</v>
          </cell>
          <cell r="G4576">
            <v>45759.389085648145</v>
          </cell>
          <cell r="H4576">
            <v>-11</v>
          </cell>
          <cell r="O4576">
            <v>1917700</v>
          </cell>
        </row>
        <row r="4577">
          <cell r="A4577">
            <v>45744</v>
          </cell>
          <cell r="C4577" t="str">
            <v>GRUPO ARTAK S.A.S</v>
          </cell>
          <cell r="F4577">
            <v>45729.390115740738</v>
          </cell>
          <cell r="G4577">
            <v>45759.390115740738</v>
          </cell>
          <cell r="H4577">
            <v>-11</v>
          </cell>
          <cell r="O4577">
            <v>2201580</v>
          </cell>
        </row>
        <row r="4578">
          <cell r="A4578">
            <v>45744</v>
          </cell>
          <cell r="C4578" t="str">
            <v>GRUPO ARTAK S.A.S</v>
          </cell>
          <cell r="F4578">
            <v>45729.397511574076</v>
          </cell>
          <cell r="G4578">
            <v>45759.397511574076</v>
          </cell>
          <cell r="H4578">
            <v>-11</v>
          </cell>
          <cell r="O4578">
            <v>65600</v>
          </cell>
        </row>
        <row r="4579">
          <cell r="A4579">
            <v>45744</v>
          </cell>
          <cell r="C4579" t="str">
            <v>GRUPO ARTAK S.A.S</v>
          </cell>
          <cell r="F4579">
            <v>45729.400740740741</v>
          </cell>
          <cell r="G4579">
            <v>45759.400740740741</v>
          </cell>
          <cell r="H4579">
            <v>-11</v>
          </cell>
          <cell r="O4579">
            <v>394330</v>
          </cell>
        </row>
        <row r="4580">
          <cell r="A4580">
            <v>45744</v>
          </cell>
          <cell r="C4580" t="str">
            <v>GRUPO ARTAK S.A.S</v>
          </cell>
          <cell r="F4580">
            <v>45731.301805555559</v>
          </cell>
          <cell r="G4580">
            <v>45761.301805555559</v>
          </cell>
          <cell r="H4580">
            <v>-13</v>
          </cell>
          <cell r="O4580">
            <v>996600</v>
          </cell>
        </row>
        <row r="4581">
          <cell r="A4581">
            <v>45744</v>
          </cell>
          <cell r="C4581" t="str">
            <v>GRUPO ARTAK S.A.S</v>
          </cell>
          <cell r="F4581">
            <v>45731.317199074074</v>
          </cell>
          <cell r="G4581">
            <v>45761.317199074074</v>
          </cell>
          <cell r="H4581">
            <v>-13</v>
          </cell>
          <cell r="O4581">
            <v>129150</v>
          </cell>
        </row>
        <row r="4582">
          <cell r="A4582">
            <v>45744</v>
          </cell>
          <cell r="C4582" t="str">
            <v>GRUPO ARTAK S.A.S</v>
          </cell>
          <cell r="F4582">
            <v>45731.341238425928</v>
          </cell>
          <cell r="G4582">
            <v>45761.341238425928</v>
          </cell>
          <cell r="H4582">
            <v>-13</v>
          </cell>
          <cell r="O4582">
            <v>1141560</v>
          </cell>
        </row>
        <row r="4583">
          <cell r="A4583">
            <v>45744</v>
          </cell>
          <cell r="C4583" t="str">
            <v>GRUPO ARTAK S.A.S</v>
          </cell>
          <cell r="F4583">
            <v>45734.29179398148</v>
          </cell>
          <cell r="G4583">
            <v>45764.29179398148</v>
          </cell>
          <cell r="H4583">
            <v>-16</v>
          </cell>
          <cell r="O4583">
            <v>23360</v>
          </cell>
        </row>
        <row r="4584">
          <cell r="A4584">
            <v>45744</v>
          </cell>
          <cell r="C4584" t="str">
            <v>GONZALEZ GOMEZ JOSE LUIS</v>
          </cell>
          <cell r="F4584">
            <v>45743.417199074072</v>
          </cell>
          <cell r="G4584">
            <v>45744.417199074072</v>
          </cell>
          <cell r="H4584">
            <v>4</v>
          </cell>
          <cell r="O4584">
            <v>588500</v>
          </cell>
        </row>
        <row r="4585">
          <cell r="A4585">
            <v>45744</v>
          </cell>
          <cell r="C4585" t="str">
            <v>COMERCIALIZADORA DE LACTEOS RYM SAS</v>
          </cell>
          <cell r="F4585">
            <v>45744.368113425924</v>
          </cell>
          <cell r="G4585">
            <v>45745.368113425924</v>
          </cell>
          <cell r="H4585">
            <v>3</v>
          </cell>
          <cell r="O4585">
            <v>120000</v>
          </cell>
        </row>
        <row r="4586">
          <cell r="A4586">
            <v>45744</v>
          </cell>
          <cell r="C4586" t="str">
            <v>FELIPE BECERRA ZAPATA</v>
          </cell>
          <cell r="F4586">
            <v>45744.375034722223</v>
          </cell>
          <cell r="G4586">
            <v>45745.37122685185</v>
          </cell>
          <cell r="H4586">
            <v>3</v>
          </cell>
          <cell r="O4586">
            <v>330000</v>
          </cell>
        </row>
        <row r="4587">
          <cell r="A4587">
            <v>45744</v>
          </cell>
          <cell r="C4587" t="str">
            <v>CARLOS ANDRES CORTES PACHON</v>
          </cell>
          <cell r="F4587">
            <v>45743.327835648146</v>
          </cell>
          <cell r="G4587">
            <v>45744.327743055554</v>
          </cell>
          <cell r="H4587">
            <v>4</v>
          </cell>
          <cell r="O4587">
            <v>180800</v>
          </cell>
        </row>
        <row r="4588">
          <cell r="A4588">
            <v>45744</v>
          </cell>
          <cell r="C4588" t="str">
            <v>NESTOR ABEL NOREÑA URREA</v>
          </cell>
          <cell r="F4588">
            <v>45744.378310185188</v>
          </cell>
          <cell r="G4588">
            <v>45745.378310185188</v>
          </cell>
          <cell r="H4588">
            <v>3</v>
          </cell>
          <cell r="O4588">
            <v>727200</v>
          </cell>
        </row>
        <row r="4589">
          <cell r="A4589">
            <v>45744</v>
          </cell>
          <cell r="C4589" t="str">
            <v>HUMO CAFE &amp; BISTRO SAS</v>
          </cell>
          <cell r="F4589">
            <v>45742.319004629629</v>
          </cell>
          <cell r="G4589">
            <v>45743.318483796298</v>
          </cell>
          <cell r="H4589">
            <v>5</v>
          </cell>
          <cell r="O4589">
            <v>535150</v>
          </cell>
        </row>
        <row r="4590">
          <cell r="A4590">
            <v>45744</v>
          </cell>
          <cell r="C4590" t="str">
            <v>CAJA COLOMBIANA DE SUBSIDIO FAMILIAR COLSUBSIDIO</v>
          </cell>
          <cell r="F4590">
            <v>45716.61991898148</v>
          </cell>
          <cell r="G4590">
            <v>45746.61991898148</v>
          </cell>
          <cell r="H4590">
            <v>2</v>
          </cell>
          <cell r="O4590">
            <v>1462868.547</v>
          </cell>
        </row>
        <row r="4591">
          <cell r="A4591">
            <v>45744</v>
          </cell>
          <cell r="C4591" t="str">
            <v>CAJA COLOMBIANA DE SUBSIDIO FAMILIAR COLSUBSIDIO</v>
          </cell>
          <cell r="F4591">
            <v>45716.621122685188</v>
          </cell>
          <cell r="G4591">
            <v>45746.621122685188</v>
          </cell>
          <cell r="H4591">
            <v>2</v>
          </cell>
          <cell r="O4591">
            <v>13654804.100199999</v>
          </cell>
        </row>
        <row r="4592">
          <cell r="A4592">
            <v>45744</v>
          </cell>
          <cell r="C4592" t="str">
            <v>JUAN MANUEL PALLARES ARRIETA</v>
          </cell>
          <cell r="F4592">
            <v>45744.346284722225</v>
          </cell>
          <cell r="G4592">
            <v>45745.346284722225</v>
          </cell>
          <cell r="H4592">
            <v>3</v>
          </cell>
          <cell r="O4592">
            <v>177300</v>
          </cell>
        </row>
        <row r="4593">
          <cell r="A4593">
            <v>45744</v>
          </cell>
          <cell r="C4593" t="str">
            <v>XICO SAS</v>
          </cell>
          <cell r="F4593">
            <v>45722.332314814812</v>
          </cell>
          <cell r="G4593">
            <v>45752.332314814812</v>
          </cell>
          <cell r="H4593">
            <v>-4</v>
          </cell>
          <cell r="O4593">
            <v>1614080</v>
          </cell>
        </row>
        <row r="4594">
          <cell r="A4594">
            <v>45744</v>
          </cell>
          <cell r="C4594" t="str">
            <v>XICO SAS</v>
          </cell>
          <cell r="F4594">
            <v>45723.345069444447</v>
          </cell>
          <cell r="G4594">
            <v>45753.345069444447</v>
          </cell>
          <cell r="H4594">
            <v>-5</v>
          </cell>
          <cell r="O4594">
            <v>33299.1</v>
          </cell>
        </row>
        <row r="4595">
          <cell r="A4595">
            <v>45745</v>
          </cell>
          <cell r="C4595" t="str">
            <v>PATRICIA  CHAPARRO AMEZQUITA</v>
          </cell>
          <cell r="F4595">
            <v>45745.390613425923</v>
          </cell>
          <cell r="G4595">
            <v>45753.390613425923</v>
          </cell>
          <cell r="H4595">
            <v>-5</v>
          </cell>
          <cell r="O4595">
            <v>341900</v>
          </cell>
        </row>
        <row r="4596">
          <cell r="A4596">
            <v>45745</v>
          </cell>
          <cell r="C4596" t="str">
            <v>WALTER  BECERRA</v>
          </cell>
          <cell r="F4596">
            <v>45745.359016203707</v>
          </cell>
          <cell r="G4596">
            <v>45746.359016203707</v>
          </cell>
          <cell r="H4596">
            <v>2</v>
          </cell>
          <cell r="O4596">
            <v>974200</v>
          </cell>
        </row>
        <row r="4597">
          <cell r="A4597">
            <v>45745</v>
          </cell>
          <cell r="C4597" t="str">
            <v>PATRICIA  CHAPARRO AMEZQUITA</v>
          </cell>
          <cell r="F4597">
            <v>45745.390613425923</v>
          </cell>
          <cell r="G4597">
            <v>45753.390613425923</v>
          </cell>
          <cell r="H4597">
            <v>-5</v>
          </cell>
          <cell r="O4597">
            <v>945800</v>
          </cell>
        </row>
        <row r="4598">
          <cell r="A4598">
            <v>45745</v>
          </cell>
          <cell r="C4598" t="str">
            <v>VENTAS MOSTRADOR</v>
          </cell>
          <cell r="F4598">
            <v>45745</v>
          </cell>
          <cell r="G4598">
            <v>45745</v>
          </cell>
          <cell r="H4598">
            <v>0</v>
          </cell>
          <cell r="O4598">
            <v>624031</v>
          </cell>
        </row>
        <row r="4599">
          <cell r="A4599">
            <v>45745</v>
          </cell>
          <cell r="C4599" t="str">
            <v>VENTAS MOSTRADOR</v>
          </cell>
          <cell r="F4599">
            <v>45745</v>
          </cell>
          <cell r="G4599">
            <v>45745</v>
          </cell>
          <cell r="H4599">
            <v>0</v>
          </cell>
          <cell r="O4599">
            <v>966529</v>
          </cell>
        </row>
        <row r="4600">
          <cell r="A4600">
            <v>45745</v>
          </cell>
          <cell r="C4600" t="str">
            <v>VENTAS MOSTRADOR</v>
          </cell>
          <cell r="F4600">
            <v>45745</v>
          </cell>
          <cell r="G4600">
            <v>45745</v>
          </cell>
          <cell r="H4600">
            <v>0</v>
          </cell>
          <cell r="O4600">
            <v>9000</v>
          </cell>
        </row>
        <row r="4601">
          <cell r="A4601">
            <v>45745</v>
          </cell>
          <cell r="C4601" t="str">
            <v>VENTAS MOSTRADOR</v>
          </cell>
          <cell r="F4601">
            <v>45745</v>
          </cell>
          <cell r="G4601">
            <v>45745</v>
          </cell>
          <cell r="H4601">
            <v>0</v>
          </cell>
          <cell r="O4601">
            <v>9500</v>
          </cell>
        </row>
        <row r="4602">
          <cell r="A4602">
            <v>45745</v>
          </cell>
          <cell r="C4602" t="str">
            <v>VENTAS MOSTRADOR</v>
          </cell>
          <cell r="F4602">
            <v>45745</v>
          </cell>
          <cell r="G4602">
            <v>45745</v>
          </cell>
          <cell r="H4602">
            <v>0</v>
          </cell>
          <cell r="O4602">
            <v>11000</v>
          </cell>
        </row>
        <row r="4603">
          <cell r="A4603">
            <v>45745</v>
          </cell>
          <cell r="C4603" t="str">
            <v>VENTAS MOSTRADOR</v>
          </cell>
          <cell r="F4603">
            <v>45745</v>
          </cell>
          <cell r="G4603">
            <v>45745</v>
          </cell>
          <cell r="H4603">
            <v>0</v>
          </cell>
          <cell r="O4603">
            <v>14720</v>
          </cell>
        </row>
        <row r="4604">
          <cell r="A4604">
            <v>45745</v>
          </cell>
          <cell r="C4604" t="str">
            <v>VENTAS MOSTRADOR</v>
          </cell>
          <cell r="F4604">
            <v>45745</v>
          </cell>
          <cell r="G4604">
            <v>45745</v>
          </cell>
          <cell r="H4604">
            <v>0</v>
          </cell>
          <cell r="O4604">
            <v>15980</v>
          </cell>
        </row>
        <row r="4605">
          <cell r="A4605">
            <v>45745</v>
          </cell>
          <cell r="C4605" t="str">
            <v>VENTAS MOSTRADOR</v>
          </cell>
          <cell r="F4605">
            <v>45745</v>
          </cell>
          <cell r="G4605">
            <v>45745</v>
          </cell>
          <cell r="H4605">
            <v>0</v>
          </cell>
          <cell r="O4605">
            <v>16200</v>
          </cell>
        </row>
        <row r="4606">
          <cell r="A4606">
            <v>45745</v>
          </cell>
          <cell r="C4606" t="str">
            <v>VENTAS MOSTRADOR</v>
          </cell>
          <cell r="F4606">
            <v>45745</v>
          </cell>
          <cell r="G4606">
            <v>45745</v>
          </cell>
          <cell r="H4606">
            <v>0</v>
          </cell>
          <cell r="O4606">
            <v>18330</v>
          </cell>
        </row>
        <row r="4607">
          <cell r="A4607">
            <v>45745</v>
          </cell>
          <cell r="C4607" t="str">
            <v>VENTAS MOSTRADOR</v>
          </cell>
          <cell r="F4607">
            <v>45745</v>
          </cell>
          <cell r="G4607">
            <v>45745</v>
          </cell>
          <cell r="H4607">
            <v>0</v>
          </cell>
          <cell r="O4607">
            <v>20640</v>
          </cell>
        </row>
        <row r="4608">
          <cell r="A4608">
            <v>45745</v>
          </cell>
          <cell r="C4608" t="str">
            <v>VENTAS MOSTRADOR</v>
          </cell>
          <cell r="F4608">
            <v>45745</v>
          </cell>
          <cell r="G4608">
            <v>45745</v>
          </cell>
          <cell r="H4608">
            <v>0</v>
          </cell>
          <cell r="O4608">
            <v>24000</v>
          </cell>
        </row>
        <row r="4609">
          <cell r="A4609">
            <v>45745</v>
          </cell>
          <cell r="C4609" t="str">
            <v>VENTAS MOSTRADOR</v>
          </cell>
          <cell r="F4609">
            <v>45745</v>
          </cell>
          <cell r="G4609">
            <v>45745</v>
          </cell>
          <cell r="H4609">
            <v>0</v>
          </cell>
          <cell r="O4609">
            <v>24480</v>
          </cell>
        </row>
        <row r="4610">
          <cell r="A4610">
            <v>45745</v>
          </cell>
          <cell r="C4610" t="str">
            <v>VENTAS MOSTRADOR</v>
          </cell>
          <cell r="F4610">
            <v>45745</v>
          </cell>
          <cell r="G4610">
            <v>45745</v>
          </cell>
          <cell r="H4610">
            <v>0</v>
          </cell>
          <cell r="O4610">
            <v>27910</v>
          </cell>
        </row>
        <row r="4611">
          <cell r="A4611">
            <v>45745</v>
          </cell>
          <cell r="C4611" t="str">
            <v>VENTAS MOSTRADOR</v>
          </cell>
          <cell r="F4611">
            <v>45745</v>
          </cell>
          <cell r="G4611">
            <v>45745</v>
          </cell>
          <cell r="H4611">
            <v>0</v>
          </cell>
          <cell r="O4611">
            <v>31500</v>
          </cell>
        </row>
        <row r="4612">
          <cell r="A4612">
            <v>45745</v>
          </cell>
          <cell r="C4612" t="str">
            <v>VENTAS MOSTRADOR</v>
          </cell>
          <cell r="F4612">
            <v>45745</v>
          </cell>
          <cell r="G4612">
            <v>45745</v>
          </cell>
          <cell r="H4612">
            <v>0</v>
          </cell>
          <cell r="O4612">
            <v>32150</v>
          </cell>
        </row>
        <row r="4613">
          <cell r="A4613">
            <v>45745</v>
          </cell>
          <cell r="C4613" t="str">
            <v>VENTAS MOSTRADOR</v>
          </cell>
          <cell r="F4613">
            <v>45745</v>
          </cell>
          <cell r="G4613">
            <v>45745</v>
          </cell>
          <cell r="H4613">
            <v>0</v>
          </cell>
          <cell r="O4613">
            <v>32400</v>
          </cell>
        </row>
        <row r="4614">
          <cell r="A4614">
            <v>45745</v>
          </cell>
          <cell r="C4614" t="str">
            <v>VENTAS MOSTRADOR</v>
          </cell>
          <cell r="F4614">
            <v>45745</v>
          </cell>
          <cell r="G4614">
            <v>45745</v>
          </cell>
          <cell r="H4614">
            <v>0</v>
          </cell>
          <cell r="O4614">
            <v>37015</v>
          </cell>
        </row>
        <row r="4615">
          <cell r="A4615">
            <v>45745</v>
          </cell>
          <cell r="C4615" t="str">
            <v>VENTAS MOSTRADOR</v>
          </cell>
          <cell r="F4615">
            <v>45745</v>
          </cell>
          <cell r="G4615">
            <v>45745</v>
          </cell>
          <cell r="H4615">
            <v>0</v>
          </cell>
          <cell r="O4615">
            <v>41970</v>
          </cell>
        </row>
        <row r="4616">
          <cell r="A4616">
            <v>45745</v>
          </cell>
          <cell r="C4616" t="str">
            <v>VENTAS MOSTRADOR</v>
          </cell>
          <cell r="F4616">
            <v>45745</v>
          </cell>
          <cell r="G4616">
            <v>45745</v>
          </cell>
          <cell r="H4616">
            <v>0</v>
          </cell>
          <cell r="O4616">
            <v>44650</v>
          </cell>
        </row>
        <row r="4617">
          <cell r="A4617">
            <v>45745</v>
          </cell>
          <cell r="C4617" t="str">
            <v>VENTAS MOSTRADOR</v>
          </cell>
          <cell r="F4617">
            <v>45745</v>
          </cell>
          <cell r="G4617">
            <v>45745</v>
          </cell>
          <cell r="H4617">
            <v>0</v>
          </cell>
          <cell r="O4617">
            <v>51760</v>
          </cell>
        </row>
        <row r="4618">
          <cell r="A4618">
            <v>45745</v>
          </cell>
          <cell r="C4618" t="str">
            <v>VENTAS MOSTRADOR</v>
          </cell>
          <cell r="F4618">
            <v>45745</v>
          </cell>
          <cell r="G4618">
            <v>45745</v>
          </cell>
          <cell r="H4618">
            <v>0</v>
          </cell>
          <cell r="O4618">
            <v>63482</v>
          </cell>
        </row>
        <row r="4619">
          <cell r="A4619">
            <v>45745</v>
          </cell>
          <cell r="C4619" t="str">
            <v>VENTAS MOSTRADOR</v>
          </cell>
          <cell r="F4619">
            <v>45745</v>
          </cell>
          <cell r="G4619">
            <v>45745</v>
          </cell>
          <cell r="H4619">
            <v>0</v>
          </cell>
          <cell r="O4619">
            <v>68400</v>
          </cell>
        </row>
        <row r="4620">
          <cell r="A4620">
            <v>45745</v>
          </cell>
          <cell r="C4620" t="str">
            <v>VENTAS MOSTRADOR</v>
          </cell>
          <cell r="F4620">
            <v>45745</v>
          </cell>
          <cell r="G4620">
            <v>45745</v>
          </cell>
          <cell r="H4620">
            <v>0</v>
          </cell>
          <cell r="O4620">
            <v>77100</v>
          </cell>
        </row>
        <row r="4621">
          <cell r="A4621">
            <v>45745</v>
          </cell>
          <cell r="C4621" t="str">
            <v>VENTAS MOSTRADOR</v>
          </cell>
          <cell r="F4621">
            <v>45745</v>
          </cell>
          <cell r="G4621">
            <v>45745</v>
          </cell>
          <cell r="H4621">
            <v>0</v>
          </cell>
          <cell r="O4621">
            <v>80780</v>
          </cell>
        </row>
        <row r="4622">
          <cell r="A4622">
            <v>45745</v>
          </cell>
          <cell r="C4622" t="str">
            <v>VENTAS MOSTRADOR</v>
          </cell>
          <cell r="F4622">
            <v>45745</v>
          </cell>
          <cell r="G4622">
            <v>45745</v>
          </cell>
          <cell r="H4622">
            <v>0</v>
          </cell>
          <cell r="O4622">
            <v>83796</v>
          </cell>
        </row>
        <row r="4623">
          <cell r="A4623">
            <v>45745</v>
          </cell>
          <cell r="C4623" t="str">
            <v>VENTAS MOSTRADOR</v>
          </cell>
          <cell r="F4623">
            <v>45745</v>
          </cell>
          <cell r="G4623">
            <v>45745</v>
          </cell>
          <cell r="H4623">
            <v>0</v>
          </cell>
          <cell r="O4623">
            <v>83820</v>
          </cell>
        </row>
        <row r="4624">
          <cell r="A4624">
            <v>45745</v>
          </cell>
          <cell r="C4624" t="str">
            <v>VENTAS MOSTRADOR</v>
          </cell>
          <cell r="F4624">
            <v>45745</v>
          </cell>
          <cell r="G4624">
            <v>45745</v>
          </cell>
          <cell r="H4624">
            <v>0</v>
          </cell>
          <cell r="O4624">
            <v>90336</v>
          </cell>
        </row>
        <row r="4625">
          <cell r="A4625">
            <v>45745</v>
          </cell>
          <cell r="C4625" t="str">
            <v>VENTAS MOSTRADOR</v>
          </cell>
          <cell r="F4625">
            <v>45745</v>
          </cell>
          <cell r="G4625">
            <v>45745</v>
          </cell>
          <cell r="H4625">
            <v>0</v>
          </cell>
          <cell r="O4625">
            <v>99676</v>
          </cell>
        </row>
        <row r="4626">
          <cell r="A4626">
            <v>45745</v>
          </cell>
          <cell r="C4626" t="str">
            <v>VENTAS MOSTRADOR</v>
          </cell>
          <cell r="F4626">
            <v>45745</v>
          </cell>
          <cell r="G4626">
            <v>45745</v>
          </cell>
          <cell r="H4626">
            <v>0</v>
          </cell>
          <cell r="O4626">
            <v>100928</v>
          </cell>
        </row>
        <row r="4627">
          <cell r="A4627">
            <v>45745</v>
          </cell>
          <cell r="C4627" t="str">
            <v>VENTAS MOSTRADOR</v>
          </cell>
          <cell r="F4627">
            <v>45745</v>
          </cell>
          <cell r="G4627">
            <v>45745</v>
          </cell>
          <cell r="H4627">
            <v>0</v>
          </cell>
          <cell r="O4627">
            <v>102392</v>
          </cell>
        </row>
        <row r="4628">
          <cell r="A4628">
            <v>45745</v>
          </cell>
          <cell r="C4628" t="str">
            <v>VENTAS MOSTRADOR</v>
          </cell>
          <cell r="F4628">
            <v>45745</v>
          </cell>
          <cell r="G4628">
            <v>45745</v>
          </cell>
          <cell r="H4628">
            <v>0</v>
          </cell>
          <cell r="O4628">
            <v>118166</v>
          </cell>
        </row>
        <row r="4629">
          <cell r="A4629">
            <v>45745</v>
          </cell>
          <cell r="C4629" t="str">
            <v>VENTAS MOSTRADOR</v>
          </cell>
          <cell r="F4629">
            <v>45745</v>
          </cell>
          <cell r="G4629">
            <v>45745</v>
          </cell>
          <cell r="H4629">
            <v>0</v>
          </cell>
          <cell r="O4629">
            <v>121660</v>
          </cell>
        </row>
        <row r="4630">
          <cell r="A4630">
            <v>45745</v>
          </cell>
          <cell r="C4630" t="str">
            <v>VENTAS MOSTRADOR</v>
          </cell>
          <cell r="F4630">
            <v>45745</v>
          </cell>
          <cell r="G4630">
            <v>45745</v>
          </cell>
          <cell r="H4630">
            <v>0</v>
          </cell>
          <cell r="O4630">
            <v>156330</v>
          </cell>
        </row>
        <row r="4631">
          <cell r="A4631">
            <v>45745</v>
          </cell>
          <cell r="C4631" t="str">
            <v>SANDRA MILENA VARGAS QUIROGA</v>
          </cell>
          <cell r="F4631">
            <v>45745.277627314812</v>
          </cell>
          <cell r="G4631">
            <v>45746.277627314812</v>
          </cell>
          <cell r="H4631">
            <v>2</v>
          </cell>
          <cell r="O4631">
            <v>166700</v>
          </cell>
        </row>
        <row r="4632">
          <cell r="A4632">
            <v>45745</v>
          </cell>
          <cell r="C4632" t="str">
            <v>VENTAS MOSTRADOR</v>
          </cell>
          <cell r="F4632">
            <v>45745</v>
          </cell>
          <cell r="G4632">
            <v>45745</v>
          </cell>
          <cell r="H4632">
            <v>0</v>
          </cell>
          <cell r="O4632">
            <v>175810</v>
          </cell>
        </row>
        <row r="4633">
          <cell r="A4633">
            <v>45745</v>
          </cell>
          <cell r="C4633" t="str">
            <v>VENTAS MOSTRADOR</v>
          </cell>
          <cell r="F4633">
            <v>45745</v>
          </cell>
          <cell r="G4633">
            <v>45745</v>
          </cell>
          <cell r="H4633">
            <v>0</v>
          </cell>
          <cell r="O4633">
            <v>212750</v>
          </cell>
        </row>
        <row r="4634">
          <cell r="A4634">
            <v>45745</v>
          </cell>
          <cell r="C4634" t="str">
            <v>VENTAS MOSTRADOR</v>
          </cell>
          <cell r="F4634">
            <v>45745</v>
          </cell>
          <cell r="G4634">
            <v>45745</v>
          </cell>
          <cell r="H4634">
            <v>0</v>
          </cell>
          <cell r="O4634">
            <v>274680</v>
          </cell>
        </row>
        <row r="4635">
          <cell r="A4635">
            <v>45745</v>
          </cell>
          <cell r="C4635" t="str">
            <v>VENTAS MOSTRADOR</v>
          </cell>
          <cell r="F4635">
            <v>45745</v>
          </cell>
          <cell r="G4635">
            <v>45745</v>
          </cell>
          <cell r="H4635">
            <v>0</v>
          </cell>
          <cell r="O4635">
            <v>425500</v>
          </cell>
        </row>
        <row r="4636">
          <cell r="A4636">
            <v>45745</v>
          </cell>
          <cell r="C4636" t="str">
            <v>VENTAS MOSTRADOR</v>
          </cell>
          <cell r="F4636">
            <v>45745</v>
          </cell>
          <cell r="G4636">
            <v>45745</v>
          </cell>
          <cell r="H4636">
            <v>0</v>
          </cell>
          <cell r="O4636">
            <v>638250</v>
          </cell>
        </row>
        <row r="4637">
          <cell r="A4637">
            <v>45745</v>
          </cell>
          <cell r="C4637" t="str">
            <v>SEXTO RESTAURANTES SAS</v>
          </cell>
          <cell r="F4637">
            <v>45745.389120370368</v>
          </cell>
          <cell r="G4637">
            <v>45746.389120370368</v>
          </cell>
          <cell r="H4637">
            <v>2</v>
          </cell>
          <cell r="O4637">
            <v>259600</v>
          </cell>
        </row>
        <row r="4638">
          <cell r="A4638">
            <v>45745</v>
          </cell>
          <cell r="C4638" t="str">
            <v>VENTAS MOSTRADOR</v>
          </cell>
          <cell r="F4638">
            <v>45745</v>
          </cell>
          <cell r="G4638">
            <v>45745</v>
          </cell>
          <cell r="H4638">
            <v>0</v>
          </cell>
          <cell r="O4638">
            <v>1019400</v>
          </cell>
        </row>
        <row r="4639">
          <cell r="A4639">
            <v>45745</v>
          </cell>
          <cell r="C4639" t="str">
            <v>CRISTIAN CAMILO VEGA PALACIOS</v>
          </cell>
          <cell r="F4639">
            <v>45744.346307870372</v>
          </cell>
          <cell r="G4639">
            <v>45745.346192129633</v>
          </cell>
          <cell r="H4639">
            <v>3</v>
          </cell>
          <cell r="O4639">
            <v>329600</v>
          </cell>
        </row>
        <row r="4640">
          <cell r="A4640">
            <v>45745</v>
          </cell>
          <cell r="C4640" t="str">
            <v>CRISTIAN CAMILO VEGA PALACIOS</v>
          </cell>
          <cell r="F4640">
            <v>45744.34715277778</v>
          </cell>
          <cell r="G4640">
            <v>45745.34715277778</v>
          </cell>
          <cell r="H4640">
            <v>3</v>
          </cell>
          <cell r="O4640">
            <v>336000</v>
          </cell>
        </row>
        <row r="4641">
          <cell r="A4641">
            <v>45746</v>
          </cell>
          <cell r="C4641" t="str">
            <v>VENTAS MOSTRADOR</v>
          </cell>
          <cell r="F4641">
            <v>45746</v>
          </cell>
          <cell r="G4641">
            <v>45746</v>
          </cell>
          <cell r="H4641">
            <v>0</v>
          </cell>
          <cell r="O4641">
            <v>3285463</v>
          </cell>
        </row>
        <row r="4642">
          <cell r="A4642">
            <v>45746</v>
          </cell>
          <cell r="C4642" t="str">
            <v>VENTAS MOSTRADOR</v>
          </cell>
          <cell r="F4642">
            <v>45746</v>
          </cell>
          <cell r="G4642">
            <v>45746</v>
          </cell>
          <cell r="H4642">
            <v>0</v>
          </cell>
          <cell r="O4642">
            <v>2229802</v>
          </cell>
        </row>
        <row r="4643">
          <cell r="A4643">
            <v>45746</v>
          </cell>
          <cell r="C4643" t="str">
            <v>VENTAS MOSTRADOR</v>
          </cell>
          <cell r="F4643">
            <v>45746</v>
          </cell>
          <cell r="G4643">
            <v>45746</v>
          </cell>
          <cell r="H4643">
            <v>0</v>
          </cell>
          <cell r="O4643">
            <v>2000</v>
          </cell>
        </row>
        <row r="4644">
          <cell r="A4644">
            <v>45746</v>
          </cell>
          <cell r="C4644" t="str">
            <v>VENTAS MOSTRADOR</v>
          </cell>
          <cell r="F4644">
            <v>45746</v>
          </cell>
          <cell r="G4644">
            <v>45746</v>
          </cell>
          <cell r="H4644">
            <v>0</v>
          </cell>
          <cell r="O4644">
            <v>2000</v>
          </cell>
        </row>
        <row r="4645">
          <cell r="A4645">
            <v>45746</v>
          </cell>
          <cell r="C4645" t="str">
            <v>VENTAS MOSTRADOR</v>
          </cell>
          <cell r="F4645">
            <v>45746</v>
          </cell>
          <cell r="G4645">
            <v>45746</v>
          </cell>
          <cell r="H4645">
            <v>0</v>
          </cell>
          <cell r="O4645">
            <v>9775</v>
          </cell>
        </row>
        <row r="4646">
          <cell r="A4646">
            <v>45746</v>
          </cell>
          <cell r="C4646" t="str">
            <v>VENTAS MOSTRADOR</v>
          </cell>
          <cell r="F4646">
            <v>45746</v>
          </cell>
          <cell r="G4646">
            <v>45746</v>
          </cell>
          <cell r="H4646">
            <v>0</v>
          </cell>
          <cell r="O4646">
            <v>10920</v>
          </cell>
        </row>
        <row r="4647">
          <cell r="A4647">
            <v>45746</v>
          </cell>
          <cell r="C4647" t="str">
            <v>VENTAS MOSTRADOR</v>
          </cell>
          <cell r="F4647">
            <v>45746</v>
          </cell>
          <cell r="G4647">
            <v>45746</v>
          </cell>
          <cell r="H4647">
            <v>0</v>
          </cell>
          <cell r="O4647">
            <v>11200</v>
          </cell>
        </row>
        <row r="4648">
          <cell r="A4648">
            <v>45746</v>
          </cell>
          <cell r="C4648" t="str">
            <v>VENTAS MOSTRADOR</v>
          </cell>
          <cell r="F4648">
            <v>45746</v>
          </cell>
          <cell r="G4648">
            <v>45746</v>
          </cell>
          <cell r="H4648">
            <v>0</v>
          </cell>
          <cell r="O4648">
            <v>14000</v>
          </cell>
        </row>
        <row r="4649">
          <cell r="A4649">
            <v>45746</v>
          </cell>
          <cell r="C4649" t="str">
            <v>VENTAS MOSTRADOR</v>
          </cell>
          <cell r="F4649">
            <v>45746</v>
          </cell>
          <cell r="G4649">
            <v>45746</v>
          </cell>
          <cell r="H4649">
            <v>0</v>
          </cell>
          <cell r="O4649">
            <v>16900</v>
          </cell>
        </row>
        <row r="4650">
          <cell r="A4650">
            <v>45746</v>
          </cell>
          <cell r="C4650" t="str">
            <v>VENTAS MOSTRADOR</v>
          </cell>
          <cell r="F4650">
            <v>45746</v>
          </cell>
          <cell r="G4650">
            <v>45746</v>
          </cell>
          <cell r="H4650">
            <v>0</v>
          </cell>
          <cell r="O4650">
            <v>21840</v>
          </cell>
        </row>
        <row r="4651">
          <cell r="A4651">
            <v>45746</v>
          </cell>
          <cell r="C4651" t="str">
            <v>VENTAS MOSTRADOR</v>
          </cell>
          <cell r="F4651">
            <v>45746</v>
          </cell>
          <cell r="G4651">
            <v>45746</v>
          </cell>
          <cell r="H4651">
            <v>0</v>
          </cell>
          <cell r="O4651">
            <v>23535</v>
          </cell>
        </row>
        <row r="4652">
          <cell r="A4652">
            <v>45746</v>
          </cell>
          <cell r="C4652" t="str">
            <v>VENTAS MOSTRADOR</v>
          </cell>
          <cell r="F4652">
            <v>45746</v>
          </cell>
          <cell r="G4652">
            <v>45746</v>
          </cell>
          <cell r="H4652">
            <v>0</v>
          </cell>
          <cell r="O4652">
            <v>25385</v>
          </cell>
        </row>
        <row r="4653">
          <cell r="A4653">
            <v>45746</v>
          </cell>
          <cell r="C4653" t="str">
            <v>VENTAS MOSTRADOR</v>
          </cell>
          <cell r="F4653">
            <v>45746</v>
          </cell>
          <cell r="G4653">
            <v>45746</v>
          </cell>
          <cell r="H4653">
            <v>0</v>
          </cell>
          <cell r="O4653">
            <v>30000</v>
          </cell>
        </row>
        <row r="4654">
          <cell r="A4654">
            <v>45746</v>
          </cell>
          <cell r="C4654" t="str">
            <v>VENTAS MOSTRADOR</v>
          </cell>
          <cell r="F4654">
            <v>45746</v>
          </cell>
          <cell r="G4654">
            <v>45746</v>
          </cell>
          <cell r="H4654">
            <v>0</v>
          </cell>
          <cell r="O4654">
            <v>30000</v>
          </cell>
        </row>
        <row r="4655">
          <cell r="A4655">
            <v>45746</v>
          </cell>
          <cell r="C4655" t="str">
            <v>VENTAS MOSTRADOR</v>
          </cell>
          <cell r="F4655">
            <v>45746</v>
          </cell>
          <cell r="G4655">
            <v>45746</v>
          </cell>
          <cell r="H4655">
            <v>0</v>
          </cell>
          <cell r="O4655">
            <v>30040</v>
          </cell>
        </row>
        <row r="4656">
          <cell r="A4656">
            <v>45746</v>
          </cell>
          <cell r="C4656" t="str">
            <v>VENTAS MOSTRADOR</v>
          </cell>
          <cell r="F4656">
            <v>45746</v>
          </cell>
          <cell r="G4656">
            <v>45746</v>
          </cell>
          <cell r="H4656">
            <v>0</v>
          </cell>
          <cell r="O4656">
            <v>43300</v>
          </cell>
        </row>
        <row r="4657">
          <cell r="A4657">
            <v>45746</v>
          </cell>
          <cell r="C4657" t="str">
            <v>VENTAS MOSTRADOR</v>
          </cell>
          <cell r="F4657">
            <v>45746</v>
          </cell>
          <cell r="G4657">
            <v>45746</v>
          </cell>
          <cell r="H4657">
            <v>0</v>
          </cell>
          <cell r="O4657">
            <v>45700</v>
          </cell>
        </row>
        <row r="4658">
          <cell r="A4658">
            <v>45746</v>
          </cell>
          <cell r="C4658" t="str">
            <v>VENTAS MOSTRADOR</v>
          </cell>
          <cell r="F4658">
            <v>45746</v>
          </cell>
          <cell r="G4658">
            <v>45746</v>
          </cell>
          <cell r="H4658">
            <v>0</v>
          </cell>
          <cell r="O4658">
            <v>49275</v>
          </cell>
        </row>
        <row r="4659">
          <cell r="A4659">
            <v>45746</v>
          </cell>
          <cell r="C4659" t="str">
            <v>VENTAS MOSTRADOR</v>
          </cell>
          <cell r="F4659">
            <v>45746</v>
          </cell>
          <cell r="G4659">
            <v>45746</v>
          </cell>
          <cell r="H4659">
            <v>0</v>
          </cell>
          <cell r="O4659">
            <v>68728</v>
          </cell>
        </row>
        <row r="4660">
          <cell r="A4660">
            <v>45746</v>
          </cell>
          <cell r="C4660" t="str">
            <v>VENTAS MOSTRADOR</v>
          </cell>
          <cell r="F4660">
            <v>45746</v>
          </cell>
          <cell r="G4660">
            <v>45746</v>
          </cell>
          <cell r="H4660">
            <v>0</v>
          </cell>
          <cell r="O4660">
            <v>69000</v>
          </cell>
        </row>
        <row r="4661">
          <cell r="A4661">
            <v>45746</v>
          </cell>
          <cell r="C4661" t="str">
            <v>VENTAS MOSTRADOR</v>
          </cell>
          <cell r="F4661">
            <v>45746</v>
          </cell>
          <cell r="G4661">
            <v>45746</v>
          </cell>
          <cell r="H4661">
            <v>0</v>
          </cell>
          <cell r="O4661">
            <v>81433</v>
          </cell>
        </row>
        <row r="4662">
          <cell r="A4662">
            <v>45746</v>
          </cell>
          <cell r="C4662" t="str">
            <v>VENTAS MOSTRADOR</v>
          </cell>
          <cell r="F4662">
            <v>45746</v>
          </cell>
          <cell r="G4662">
            <v>45746</v>
          </cell>
          <cell r="H4662">
            <v>0</v>
          </cell>
          <cell r="O4662">
            <v>99574</v>
          </cell>
        </row>
        <row r="4663">
          <cell r="A4663">
            <v>45746</v>
          </cell>
          <cell r="C4663" t="str">
            <v>VENTAS MOSTRADOR</v>
          </cell>
          <cell r="F4663">
            <v>45746</v>
          </cell>
          <cell r="G4663">
            <v>45746</v>
          </cell>
          <cell r="H4663">
            <v>0</v>
          </cell>
          <cell r="O4663">
            <v>100000</v>
          </cell>
        </row>
        <row r="4664">
          <cell r="A4664">
            <v>45746</v>
          </cell>
          <cell r="C4664" t="str">
            <v>VENTAS MOSTRADOR</v>
          </cell>
          <cell r="F4664">
            <v>45746</v>
          </cell>
          <cell r="G4664">
            <v>45746</v>
          </cell>
          <cell r="H4664">
            <v>0</v>
          </cell>
          <cell r="O4664">
            <v>103700</v>
          </cell>
        </row>
        <row r="4665">
          <cell r="A4665">
            <v>45746</v>
          </cell>
          <cell r="C4665" t="str">
            <v>VENTAS MOSTRADOR</v>
          </cell>
          <cell r="F4665">
            <v>45746</v>
          </cell>
          <cell r="G4665">
            <v>45746</v>
          </cell>
          <cell r="H4665">
            <v>0</v>
          </cell>
          <cell r="O4665">
            <v>104676</v>
          </cell>
        </row>
        <row r="4666">
          <cell r="A4666">
            <v>45746</v>
          </cell>
          <cell r="C4666" t="str">
            <v>VENTAS MOSTRADOR</v>
          </cell>
          <cell r="F4666">
            <v>45746</v>
          </cell>
          <cell r="G4666">
            <v>45746</v>
          </cell>
          <cell r="H4666">
            <v>0</v>
          </cell>
          <cell r="O4666">
            <v>121975</v>
          </cell>
        </row>
        <row r="4667">
          <cell r="A4667">
            <v>45746</v>
          </cell>
          <cell r="C4667" t="str">
            <v>VENTAS MOSTRADOR</v>
          </cell>
          <cell r="F4667">
            <v>45746</v>
          </cell>
          <cell r="G4667">
            <v>45746</v>
          </cell>
          <cell r="H4667">
            <v>0</v>
          </cell>
          <cell r="O4667">
            <v>130340</v>
          </cell>
        </row>
        <row r="4668">
          <cell r="A4668">
            <v>45746</v>
          </cell>
          <cell r="C4668" t="str">
            <v>VENTAS MOSTRADOR</v>
          </cell>
          <cell r="F4668">
            <v>45746</v>
          </cell>
          <cell r="G4668">
            <v>45746</v>
          </cell>
          <cell r="H4668">
            <v>0</v>
          </cell>
          <cell r="O4668">
            <v>229792</v>
          </cell>
        </row>
        <row r="4669">
          <cell r="A4669">
            <v>45746</v>
          </cell>
          <cell r="C4669" t="str">
            <v>VENTAS MOSTRADOR</v>
          </cell>
          <cell r="F4669">
            <v>45746</v>
          </cell>
          <cell r="G4669">
            <v>45746</v>
          </cell>
          <cell r="H4669">
            <v>0</v>
          </cell>
          <cell r="O4669">
            <v>297850</v>
          </cell>
        </row>
        <row r="4670">
          <cell r="A4670">
            <v>45746</v>
          </cell>
          <cell r="C4670" t="str">
            <v>VENTAS MOSTRADOR</v>
          </cell>
          <cell r="F4670">
            <v>45746</v>
          </cell>
          <cell r="G4670">
            <v>45746</v>
          </cell>
          <cell r="H4670">
            <v>0</v>
          </cell>
          <cell r="O4670">
            <v>398050</v>
          </cell>
        </row>
        <row r="4671">
          <cell r="A4671">
            <v>45746</v>
          </cell>
          <cell r="C4671" t="str">
            <v>VENTAS MOSTRADOR</v>
          </cell>
          <cell r="F4671">
            <v>45746</v>
          </cell>
          <cell r="G4671">
            <v>45746</v>
          </cell>
          <cell r="H4671">
            <v>0</v>
          </cell>
          <cell r="O4671">
            <v>425500</v>
          </cell>
        </row>
        <row r="4672">
          <cell r="A4672">
            <v>45746</v>
          </cell>
          <cell r="C4672" t="str">
            <v>EL IMPERIO DEL CERDO PREMIUM S.A.S</v>
          </cell>
          <cell r="F4672">
            <v>45743.241909722223</v>
          </cell>
          <cell r="G4672">
            <v>45751.241851851853</v>
          </cell>
          <cell r="H4672">
            <v>-3</v>
          </cell>
          <cell r="O4672">
            <v>4758050</v>
          </cell>
        </row>
        <row r="4673">
          <cell r="A4673">
            <v>45746</v>
          </cell>
          <cell r="C4673" t="str">
            <v>THE NEXT SHOT S.A.S</v>
          </cell>
          <cell r="F4673">
            <v>45743.328935185185</v>
          </cell>
          <cell r="G4673">
            <v>45744.328761574077</v>
          </cell>
          <cell r="H4673">
            <v>4</v>
          </cell>
          <cell r="O4673">
            <v>698500</v>
          </cell>
        </row>
        <row r="4674">
          <cell r="A4674">
            <v>45746</v>
          </cell>
          <cell r="C4674" t="str">
            <v>THE NEXT SHOT S.A.S</v>
          </cell>
          <cell r="F4674">
            <v>45744.341620370367</v>
          </cell>
          <cell r="G4674">
            <v>45745.341481481482</v>
          </cell>
          <cell r="H4674">
            <v>3</v>
          </cell>
          <cell r="O4674">
            <v>223200</v>
          </cell>
        </row>
        <row r="4675">
          <cell r="A4675">
            <v>45747</v>
          </cell>
          <cell r="C4675" t="str">
            <v>MOYSER SAS</v>
          </cell>
          <cell r="F4675">
            <v>45747.385023148148</v>
          </cell>
          <cell r="G4675">
            <v>45748.385023148148</v>
          </cell>
          <cell r="H4675">
            <v>0</v>
          </cell>
          <cell r="O4675">
            <v>2283400</v>
          </cell>
        </row>
        <row r="4676">
          <cell r="A4676">
            <v>45747</v>
          </cell>
          <cell r="C4676" t="str">
            <v>MERCADOPAGO COLOMBIA</v>
          </cell>
          <cell r="F4676">
            <v>45747.385023148148</v>
          </cell>
          <cell r="G4676">
            <v>45747.385023148148</v>
          </cell>
          <cell r="H4676">
            <v>0</v>
          </cell>
          <cell r="O4676">
            <v>5593800</v>
          </cell>
        </row>
        <row r="4677">
          <cell r="A4677">
            <v>45747</v>
          </cell>
          <cell r="C4677" t="str">
            <v>FUNDACION HOGAR NUEVA GRANADA</v>
          </cell>
          <cell r="F4677">
            <v>45712.337442129632</v>
          </cell>
          <cell r="G4677">
            <v>45742.337442129632</v>
          </cell>
          <cell r="H4677">
            <v>6</v>
          </cell>
          <cell r="O4677">
            <v>741000</v>
          </cell>
        </row>
        <row r="4678">
          <cell r="A4678">
            <v>45747</v>
          </cell>
          <cell r="C4678" t="str">
            <v>VENTAS MOSTRADOR</v>
          </cell>
          <cell r="F4678">
            <v>45747</v>
          </cell>
          <cell r="G4678">
            <v>45747</v>
          </cell>
          <cell r="H4678">
            <v>0</v>
          </cell>
          <cell r="O4678">
            <v>2723755</v>
          </cell>
        </row>
        <row r="4679">
          <cell r="A4679">
            <v>45747</v>
          </cell>
          <cell r="C4679" t="str">
            <v>VENTAS MOSTRADOR</v>
          </cell>
          <cell r="F4679">
            <v>45747</v>
          </cell>
          <cell r="G4679">
            <v>45747</v>
          </cell>
          <cell r="H4679">
            <v>0</v>
          </cell>
          <cell r="O4679">
            <v>3275244</v>
          </cell>
        </row>
        <row r="4680">
          <cell r="A4680">
            <v>45747</v>
          </cell>
          <cell r="C4680" t="str">
            <v>VENTAS MOSTRADOR</v>
          </cell>
          <cell r="F4680">
            <v>45748</v>
          </cell>
          <cell r="G4680">
            <v>45748</v>
          </cell>
          <cell r="H4680">
            <v>0</v>
          </cell>
          <cell r="O4680">
            <v>0</v>
          </cell>
        </row>
        <row r="4681">
          <cell r="A4681">
            <v>45747</v>
          </cell>
          <cell r="C4681" t="str">
            <v>VENTAS MOSTRADOR</v>
          </cell>
          <cell r="F4681">
            <v>45747</v>
          </cell>
          <cell r="G4681">
            <v>45747</v>
          </cell>
          <cell r="H4681">
            <v>0</v>
          </cell>
          <cell r="O4681">
            <v>17700</v>
          </cell>
        </row>
        <row r="4682">
          <cell r="A4682">
            <v>45747</v>
          </cell>
          <cell r="C4682" t="str">
            <v>VENTAS MOSTRADOR</v>
          </cell>
          <cell r="F4682">
            <v>45747</v>
          </cell>
          <cell r="G4682">
            <v>45747</v>
          </cell>
          <cell r="H4682">
            <v>0</v>
          </cell>
          <cell r="O4682">
            <v>18190</v>
          </cell>
        </row>
        <row r="4683">
          <cell r="A4683">
            <v>45747</v>
          </cell>
          <cell r="C4683" t="str">
            <v>VENTAS MOSTRADOR</v>
          </cell>
          <cell r="F4683">
            <v>45747</v>
          </cell>
          <cell r="G4683">
            <v>45747</v>
          </cell>
          <cell r="H4683">
            <v>0</v>
          </cell>
          <cell r="O4683">
            <v>20240</v>
          </cell>
        </row>
        <row r="4684">
          <cell r="A4684">
            <v>45747</v>
          </cell>
          <cell r="C4684" t="str">
            <v>VENTAS MOSTRADOR</v>
          </cell>
          <cell r="F4684">
            <v>45747</v>
          </cell>
          <cell r="G4684">
            <v>45747</v>
          </cell>
          <cell r="H4684">
            <v>0</v>
          </cell>
          <cell r="O4684">
            <v>21435</v>
          </cell>
        </row>
        <row r="4685">
          <cell r="A4685">
            <v>45747</v>
          </cell>
          <cell r="C4685" t="str">
            <v>VENTAS MOSTRADOR</v>
          </cell>
          <cell r="F4685">
            <v>45747</v>
          </cell>
          <cell r="G4685">
            <v>45747</v>
          </cell>
          <cell r="H4685">
            <v>0</v>
          </cell>
          <cell r="O4685">
            <v>25360</v>
          </cell>
        </row>
        <row r="4686">
          <cell r="A4686">
            <v>45747</v>
          </cell>
          <cell r="C4686" t="str">
            <v>VENTAS MOSTRADOR</v>
          </cell>
          <cell r="F4686">
            <v>45747</v>
          </cell>
          <cell r="G4686">
            <v>45747</v>
          </cell>
          <cell r="H4686">
            <v>0</v>
          </cell>
          <cell r="O4686">
            <v>35470</v>
          </cell>
        </row>
        <row r="4687">
          <cell r="A4687">
            <v>45747</v>
          </cell>
          <cell r="C4687" t="str">
            <v>VENTAS MOSTRADOR</v>
          </cell>
          <cell r="F4687">
            <v>45747</v>
          </cell>
          <cell r="G4687">
            <v>45747</v>
          </cell>
          <cell r="H4687">
            <v>0</v>
          </cell>
          <cell r="O4687">
            <v>36860</v>
          </cell>
        </row>
        <row r="4688">
          <cell r="A4688">
            <v>45747</v>
          </cell>
          <cell r="C4688" t="str">
            <v>VENTAS MOSTRADOR</v>
          </cell>
          <cell r="F4688">
            <v>45747</v>
          </cell>
          <cell r="G4688">
            <v>45747</v>
          </cell>
          <cell r="H4688">
            <v>0</v>
          </cell>
          <cell r="O4688">
            <v>73636</v>
          </cell>
        </row>
        <row r="4689">
          <cell r="A4689">
            <v>45747</v>
          </cell>
          <cell r="C4689" t="str">
            <v>VENTAS MOSTRADOR</v>
          </cell>
          <cell r="F4689">
            <v>45747</v>
          </cell>
          <cell r="G4689">
            <v>45747</v>
          </cell>
          <cell r="H4689">
            <v>0</v>
          </cell>
          <cell r="O4689">
            <v>297850</v>
          </cell>
        </row>
        <row r="4690">
          <cell r="A4690">
            <v>45747</v>
          </cell>
          <cell r="C4690" t="str">
            <v>VENTAS MOSTRADOR</v>
          </cell>
          <cell r="F4690">
            <v>45747</v>
          </cell>
          <cell r="G4690">
            <v>45747</v>
          </cell>
          <cell r="H4690">
            <v>0</v>
          </cell>
          <cell r="O4690">
            <v>425500</v>
          </cell>
        </row>
        <row r="4691">
          <cell r="A4691">
            <v>45747</v>
          </cell>
          <cell r="C4691" t="str">
            <v>RODOLFO  DIAZ</v>
          </cell>
          <cell r="F4691">
            <v>45744.34302083333</v>
          </cell>
          <cell r="G4691">
            <v>45745.34302083333</v>
          </cell>
          <cell r="H4691">
            <v>3</v>
          </cell>
          <cell r="O4691">
            <v>800000</v>
          </cell>
        </row>
        <row r="4692">
          <cell r="A4692">
            <v>45747</v>
          </cell>
          <cell r="C4692" t="str">
            <v>INVERSIONES EL CARNAL SAS</v>
          </cell>
          <cell r="F4692">
            <v>45742.329884259256</v>
          </cell>
          <cell r="G4692">
            <v>45750.329884259256</v>
          </cell>
          <cell r="H4692">
            <v>-2</v>
          </cell>
          <cell r="O4692">
            <v>15380061.84</v>
          </cell>
        </row>
        <row r="4693">
          <cell r="A4693">
            <v>45747</v>
          </cell>
          <cell r="C4693" t="str">
            <v>INVERSIONES EL CARNAL SAS</v>
          </cell>
          <cell r="F4693">
            <v>45743.321666666663</v>
          </cell>
          <cell r="G4693">
            <v>45751.321666666663</v>
          </cell>
          <cell r="H4693">
            <v>-3</v>
          </cell>
          <cell r="O4693">
            <v>13240835.0568</v>
          </cell>
        </row>
        <row r="4694">
          <cell r="A4694">
            <v>45747</v>
          </cell>
          <cell r="C4694" t="str">
            <v>INVERSIONES EL CARNAL SAS</v>
          </cell>
          <cell r="F4694">
            <v>45744.339849537035</v>
          </cell>
          <cell r="G4694">
            <v>45752.339849537035</v>
          </cell>
          <cell r="H4694">
            <v>-4</v>
          </cell>
          <cell r="O4694">
            <v>13720520.9016</v>
          </cell>
        </row>
        <row r="4695">
          <cell r="A4695">
            <v>45747</v>
          </cell>
          <cell r="C4695" t="str">
            <v>INVERSIONES EL CARNAL SAS</v>
          </cell>
          <cell r="F4695">
            <v>45745.341770833336</v>
          </cell>
          <cell r="G4695">
            <v>45753.341770833336</v>
          </cell>
          <cell r="H4695">
            <v>-5</v>
          </cell>
          <cell r="O4695">
            <v>14050708.2432</v>
          </cell>
        </row>
        <row r="4696">
          <cell r="A4696">
            <v>45747</v>
          </cell>
          <cell r="C4696" t="str">
            <v>DELIMEX SAS</v>
          </cell>
          <cell r="F4696">
            <v>45731.286921296298</v>
          </cell>
          <cell r="G4696">
            <v>45761.286307870374</v>
          </cell>
          <cell r="H4696">
            <v>-13</v>
          </cell>
          <cell r="O4696">
            <v>1175986</v>
          </cell>
        </row>
        <row r="4697">
          <cell r="A4697">
            <v>45747</v>
          </cell>
          <cell r="C4697" t="str">
            <v>DELIMEX SAS</v>
          </cell>
          <cell r="F4697">
            <v>45742.317916666667</v>
          </cell>
          <cell r="G4697">
            <v>45772.291331018518</v>
          </cell>
          <cell r="H4697">
            <v>-24</v>
          </cell>
          <cell r="O4697">
            <v>807400</v>
          </cell>
        </row>
        <row r="4698">
          <cell r="A4698">
            <v>45747</v>
          </cell>
          <cell r="C4698" t="str">
            <v>FRUTIVER 1A S.A.S</v>
          </cell>
          <cell r="F4698">
            <v>45738.328657407408</v>
          </cell>
          <cell r="G4698">
            <v>45758.328657407408</v>
          </cell>
          <cell r="H4698">
            <v>-10</v>
          </cell>
          <cell r="O4698">
            <v>1099130.682</v>
          </cell>
        </row>
        <row r="4699">
          <cell r="A4699">
            <v>45747</v>
          </cell>
          <cell r="C4699" t="str">
            <v>MESABAR SAS</v>
          </cell>
          <cell r="F4699">
            <v>45735.369976851849</v>
          </cell>
          <cell r="G4699">
            <v>45743.369976851849</v>
          </cell>
          <cell r="H4699">
            <v>5</v>
          </cell>
          <cell r="O4699">
            <v>1199600</v>
          </cell>
        </row>
        <row r="4700">
          <cell r="A4700">
            <v>45747</v>
          </cell>
          <cell r="C4700" t="str">
            <v>ALEJANDRO  DURAN</v>
          </cell>
          <cell r="F4700">
            <v>45747.340798611112</v>
          </cell>
          <cell r="G4700">
            <v>45748.340798611112</v>
          </cell>
          <cell r="H4700">
            <v>0</v>
          </cell>
          <cell r="O4700">
            <v>2645760</v>
          </cell>
        </row>
        <row r="4701">
          <cell r="A4701">
            <v>45747</v>
          </cell>
          <cell r="C4701" t="str">
            <v>LUZ MARINA PELAYO ORTIZ</v>
          </cell>
          <cell r="F4701">
            <v>45747.332453703704</v>
          </cell>
          <cell r="G4701">
            <v>45748.332453703704</v>
          </cell>
          <cell r="H4701">
            <v>0</v>
          </cell>
          <cell r="O4701">
            <v>610600</v>
          </cell>
        </row>
        <row r="4702">
          <cell r="A4702">
            <v>45747</v>
          </cell>
          <cell r="C4702" t="str">
            <v>IVE INVESTING SAS</v>
          </cell>
          <cell r="F4702">
            <v>45735.35497685185</v>
          </cell>
          <cell r="G4702">
            <v>45736.354421296295</v>
          </cell>
          <cell r="H4702">
            <v>12</v>
          </cell>
          <cell r="O4702">
            <v>232000</v>
          </cell>
        </row>
        <row r="4703">
          <cell r="A4703">
            <v>45747</v>
          </cell>
          <cell r="C4703" t="str">
            <v>SEBALI SAS</v>
          </cell>
          <cell r="F4703">
            <v>45741.322974537034</v>
          </cell>
          <cell r="G4703">
            <v>45749.322118055556</v>
          </cell>
          <cell r="H4703">
            <v>-1</v>
          </cell>
          <cell r="O4703">
            <v>579500</v>
          </cell>
        </row>
        <row r="4704">
          <cell r="A4704">
            <v>45747</v>
          </cell>
          <cell r="C4704" t="str">
            <v>INVERSIONES TRES MILAGROS SAS</v>
          </cell>
          <cell r="F4704">
            <v>45743.385625000003</v>
          </cell>
          <cell r="G4704">
            <v>45744.385625000003</v>
          </cell>
          <cell r="H4704">
            <v>4</v>
          </cell>
          <cell r="O4704">
            <v>520900</v>
          </cell>
        </row>
        <row r="4705">
          <cell r="A4705">
            <v>45747</v>
          </cell>
          <cell r="C4705" t="str">
            <v>PAULA JINNET ARDILA GOMEZ</v>
          </cell>
          <cell r="F4705">
            <v>45747.337465277778</v>
          </cell>
          <cell r="G4705">
            <v>45748.336527777778</v>
          </cell>
          <cell r="H4705">
            <v>0</v>
          </cell>
          <cell r="O4705">
            <v>665426</v>
          </cell>
        </row>
        <row r="4706">
          <cell r="A4706">
            <v>45747</v>
          </cell>
          <cell r="C4706" t="str">
            <v>EL MERO BURRITO S.A.S</v>
          </cell>
          <cell r="F4706">
            <v>45744.359861111108</v>
          </cell>
          <cell r="G4706">
            <v>45745.359467592592</v>
          </cell>
          <cell r="H4706">
            <v>3</v>
          </cell>
          <cell r="O4706">
            <v>356500</v>
          </cell>
        </row>
        <row r="4707">
          <cell r="A4707">
            <v>45747</v>
          </cell>
          <cell r="C4707" t="str">
            <v>ALIMENTOS BRIKO SAS</v>
          </cell>
          <cell r="F4707">
            <v>45747.355520833335</v>
          </cell>
          <cell r="G4707">
            <v>45748.355231481481</v>
          </cell>
          <cell r="H4707">
            <v>0</v>
          </cell>
          <cell r="O4707">
            <v>1131540</v>
          </cell>
        </row>
        <row r="4708">
          <cell r="A4708">
            <v>45747</v>
          </cell>
          <cell r="C4708" t="str">
            <v>DOROTEA PARRILLA BAR SAS</v>
          </cell>
          <cell r="F4708">
            <v>45747.327662037038</v>
          </cell>
          <cell r="G4708">
            <v>45751.325937499998</v>
          </cell>
          <cell r="H4708">
            <v>-3</v>
          </cell>
          <cell r="O4708">
            <v>1031320</v>
          </cell>
        </row>
        <row r="4709">
          <cell r="A4709">
            <v>45747</v>
          </cell>
          <cell r="C4709" t="str">
            <v>PAULA JINNET ARDILA GOMEZ</v>
          </cell>
          <cell r="F4709">
            <v>45747.337465277778</v>
          </cell>
          <cell r="G4709">
            <v>45748.336527777778</v>
          </cell>
          <cell r="H4709">
            <v>0</v>
          </cell>
          <cell r="O4709">
            <v>433974</v>
          </cell>
        </row>
        <row r="4710">
          <cell r="A4710">
            <v>45747</v>
          </cell>
          <cell r="C4710" t="str">
            <v>NESTOR ABEL NOREÑA URREA</v>
          </cell>
          <cell r="F4710">
            <v>45747.354675925926</v>
          </cell>
          <cell r="G4710">
            <v>45748.354675925926</v>
          </cell>
          <cell r="H4710">
            <v>0</v>
          </cell>
          <cell r="O4710">
            <v>1123500</v>
          </cell>
        </row>
        <row r="4711">
          <cell r="A4711">
            <v>45747</v>
          </cell>
          <cell r="C4711" t="str">
            <v>CRISTIAN CAMILO VEGA PALACIOS</v>
          </cell>
          <cell r="F4711">
            <v>45747.321064814816</v>
          </cell>
          <cell r="G4711">
            <v>45748.320254629631</v>
          </cell>
          <cell r="H4711">
            <v>0</v>
          </cell>
          <cell r="O4711">
            <v>358400</v>
          </cell>
        </row>
        <row r="4712">
          <cell r="A4712">
            <v>45747</v>
          </cell>
          <cell r="C4712" t="str">
            <v>CRISTIAN CAMILO VEGA PALACIOS</v>
          </cell>
          <cell r="F4712">
            <v>45747.32236111111</v>
          </cell>
          <cell r="G4712">
            <v>45748.321793981479</v>
          </cell>
          <cell r="H4712">
            <v>0</v>
          </cell>
          <cell r="O4712">
            <v>352000</v>
          </cell>
        </row>
        <row r="4713">
          <cell r="A4713">
            <v>45747</v>
          </cell>
          <cell r="C4713" t="str">
            <v>COMERCIALIZADORA DE DESPOJOS CARNICOS DE COLOMBIA S.A.S</v>
          </cell>
          <cell r="F4713">
            <v>45717.251469907409</v>
          </cell>
          <cell r="G4713">
            <v>45747.251469907409</v>
          </cell>
          <cell r="H4713">
            <v>1</v>
          </cell>
          <cell r="O4713">
            <v>25060</v>
          </cell>
        </row>
        <row r="4714">
          <cell r="A4714">
            <v>45747</v>
          </cell>
          <cell r="C4714" t="str">
            <v>COMERCIALIZADORA DE DESPOJOS CARNICOS DE COLOMBIA S.A.S</v>
          </cell>
          <cell r="F4714">
            <v>45719.465578703705</v>
          </cell>
          <cell r="G4714">
            <v>45749.465578703705</v>
          </cell>
          <cell r="H4714">
            <v>-1</v>
          </cell>
          <cell r="O4714">
            <v>18890</v>
          </cell>
        </row>
        <row r="4715">
          <cell r="A4715">
            <v>45747</v>
          </cell>
          <cell r="C4715" t="str">
            <v>COMERCIALIZADORA DE DESPOJOS CARNICOS DE COLOMBIA S.A.S</v>
          </cell>
          <cell r="F4715">
            <v>45719.604027777779</v>
          </cell>
          <cell r="G4715">
            <v>45749.604027777779</v>
          </cell>
          <cell r="H4715">
            <v>-1</v>
          </cell>
          <cell r="O4715">
            <v>25360</v>
          </cell>
        </row>
        <row r="4716">
          <cell r="A4716">
            <v>45747</v>
          </cell>
          <cell r="C4716" t="str">
            <v>COMERCIALIZADORA DE DESPOJOS CARNICOS DE COLOMBIA S.A.S</v>
          </cell>
          <cell r="F4716">
            <v>45720.334039351852</v>
          </cell>
          <cell r="G4716">
            <v>45750.334039351852</v>
          </cell>
          <cell r="H4716">
            <v>-2</v>
          </cell>
          <cell r="O4716">
            <v>10920</v>
          </cell>
        </row>
        <row r="4717">
          <cell r="A4717">
            <v>45747</v>
          </cell>
          <cell r="C4717" t="str">
            <v>COMERCIALIZADORA DE DESPOJOS CARNICOS DE COLOMBIA S.A.S</v>
          </cell>
          <cell r="F4717">
            <v>45721.661307870374</v>
          </cell>
          <cell r="G4717">
            <v>45751.661307870374</v>
          </cell>
          <cell r="H4717">
            <v>-3</v>
          </cell>
          <cell r="O4717">
            <v>60570</v>
          </cell>
        </row>
        <row r="4718">
          <cell r="A4718">
            <v>45747</v>
          </cell>
          <cell r="C4718" t="str">
            <v>COMERCIALIZADORA DE DESPOJOS CARNICOS DE COLOMBIA S.A.S</v>
          </cell>
          <cell r="F4718">
            <v>45723.283449074072</v>
          </cell>
          <cell r="G4718">
            <v>45753.283449074072</v>
          </cell>
          <cell r="H4718">
            <v>-5</v>
          </cell>
          <cell r="O4718">
            <v>32234</v>
          </cell>
        </row>
        <row r="4719">
          <cell r="A4719">
            <v>45747</v>
          </cell>
          <cell r="C4719" t="str">
            <v>COMERCIALIZADORA DE DESPOJOS CARNICOS DE COLOMBIA S.A.S</v>
          </cell>
          <cell r="F4719">
            <v>45724.544895833336</v>
          </cell>
          <cell r="G4719">
            <v>45754.544895833336</v>
          </cell>
          <cell r="H4719">
            <v>-6</v>
          </cell>
          <cell r="O4719">
            <v>15620</v>
          </cell>
        </row>
        <row r="4720">
          <cell r="A4720">
            <v>45747</v>
          </cell>
          <cell r="C4720" t="str">
            <v>COMERCIALIZADORA DE DESPOJOS CARNICOS DE COLOMBIA S.A.S</v>
          </cell>
          <cell r="F4720">
            <v>45726.504861111112</v>
          </cell>
          <cell r="G4720">
            <v>45756.504861111112</v>
          </cell>
          <cell r="H4720">
            <v>-8</v>
          </cell>
          <cell r="O4720">
            <v>100000</v>
          </cell>
        </row>
        <row r="4721">
          <cell r="A4721">
            <v>45747</v>
          </cell>
          <cell r="C4721" t="str">
            <v>COMERCIALIZADORA DE DESPOJOS CARNICOS DE COLOMBIA S.A.S</v>
          </cell>
          <cell r="F4721">
            <v>45726.518020833333</v>
          </cell>
          <cell r="G4721">
            <v>45756.518020833333</v>
          </cell>
          <cell r="H4721">
            <v>-8</v>
          </cell>
          <cell r="O4721">
            <v>21740</v>
          </cell>
        </row>
        <row r="4722">
          <cell r="A4722">
            <v>45747</v>
          </cell>
          <cell r="C4722" t="str">
            <v>COMERCIALIZADORA DE DESPOJOS CARNICOS DE COLOMBIA S.A.S</v>
          </cell>
          <cell r="F4722">
            <v>45728.535624999997</v>
          </cell>
          <cell r="G4722">
            <v>45758.535624999997</v>
          </cell>
          <cell r="H4722">
            <v>-10</v>
          </cell>
          <cell r="O4722">
            <v>17580</v>
          </cell>
        </row>
        <row r="4723">
          <cell r="A4723">
            <v>45747</v>
          </cell>
          <cell r="C4723" t="str">
            <v>COMERCIALIZADORA DE DESPOJOS CARNICOS DE COLOMBIA S.A.S</v>
          </cell>
          <cell r="F4723">
            <v>45729.429328703707</v>
          </cell>
          <cell r="G4723">
            <v>45759.429328703707</v>
          </cell>
          <cell r="H4723">
            <v>-11</v>
          </cell>
          <cell r="O4723">
            <v>2270</v>
          </cell>
        </row>
        <row r="4724">
          <cell r="A4724">
            <v>45747</v>
          </cell>
          <cell r="C4724" t="str">
            <v>COMERCIALIZADORA DE DESPOJOS CARNICOS DE COLOMBIA S.A.S</v>
          </cell>
          <cell r="F4724">
            <v>45730.627789351849</v>
          </cell>
          <cell r="G4724">
            <v>45760.627789351849</v>
          </cell>
          <cell r="H4724">
            <v>-12</v>
          </cell>
          <cell r="O4724">
            <v>40000</v>
          </cell>
        </row>
        <row r="4725">
          <cell r="A4725">
            <v>45747</v>
          </cell>
          <cell r="C4725" t="str">
            <v>COMERCIALIZADORA DE DESPOJOS CARNICOS DE COLOMBIA S.A.S</v>
          </cell>
          <cell r="F4725">
            <v>45731.25681712963</v>
          </cell>
          <cell r="G4725">
            <v>45761.25681712963</v>
          </cell>
          <cell r="H4725">
            <v>-13</v>
          </cell>
          <cell r="O4725">
            <v>19400</v>
          </cell>
        </row>
        <row r="4726">
          <cell r="A4726">
            <v>45747</v>
          </cell>
          <cell r="C4726" t="str">
            <v>COMERCIALIZADORA DE DESPOJOS CARNICOS DE COLOMBIA S.A.S</v>
          </cell>
          <cell r="F4726">
            <v>45731.479097222225</v>
          </cell>
          <cell r="G4726">
            <v>45761.479097222225</v>
          </cell>
          <cell r="H4726">
            <v>-13</v>
          </cell>
          <cell r="O4726">
            <v>50000</v>
          </cell>
        </row>
        <row r="4727">
          <cell r="A4727">
            <v>45747</v>
          </cell>
          <cell r="C4727" t="str">
            <v>COMERCIALIZADORA DE DESPOJOS CARNICOS DE COLOMBIA S.A.S</v>
          </cell>
          <cell r="F4727">
            <v>45733.478125000001</v>
          </cell>
          <cell r="G4727">
            <v>45763.478125000001</v>
          </cell>
          <cell r="H4727">
            <v>-15</v>
          </cell>
          <cell r="O4727">
            <v>15400</v>
          </cell>
        </row>
        <row r="4728">
          <cell r="A4728">
            <v>45747</v>
          </cell>
          <cell r="C4728" t="str">
            <v>COMERCIALIZADORA DE DESPOJOS CARNICOS DE COLOMBIA S.A.S</v>
          </cell>
          <cell r="F4728">
            <v>45734.465243055558</v>
          </cell>
          <cell r="G4728">
            <v>45764.465243055558</v>
          </cell>
          <cell r="H4728">
            <v>-16</v>
          </cell>
          <cell r="O4728">
            <v>2230</v>
          </cell>
        </row>
        <row r="4729">
          <cell r="A4729">
            <v>45747</v>
          </cell>
          <cell r="C4729" t="str">
            <v>COMERCIALIZADORA DE DESPOJOS CARNICOS DE COLOMBIA S.A.S</v>
          </cell>
          <cell r="F4729">
            <v>45735.4762962963</v>
          </cell>
          <cell r="G4729">
            <v>45765.4762962963</v>
          </cell>
          <cell r="H4729">
            <v>-17</v>
          </cell>
          <cell r="O4729">
            <v>4140</v>
          </cell>
        </row>
        <row r="4730">
          <cell r="A4730">
            <v>45747</v>
          </cell>
          <cell r="C4730" t="str">
            <v>COMERCIALIZADORA DE DESPOJOS CARNICOS DE COLOMBIA S.A.S</v>
          </cell>
          <cell r="F4730">
            <v>45735.533009259256</v>
          </cell>
          <cell r="G4730">
            <v>45765.533009259256</v>
          </cell>
          <cell r="H4730">
            <v>-17</v>
          </cell>
          <cell r="O4730">
            <v>40000</v>
          </cell>
        </row>
        <row r="4731">
          <cell r="A4731">
            <v>45747</v>
          </cell>
          <cell r="C4731" t="str">
            <v>COMERCIALIZADORA DE DESPOJOS CARNICOS DE COLOMBIA S.A.S</v>
          </cell>
          <cell r="F4731">
            <v>45736.4921412037</v>
          </cell>
          <cell r="G4731">
            <v>45766.4921412037</v>
          </cell>
          <cell r="H4731">
            <v>-18</v>
          </cell>
          <cell r="O4731">
            <v>13560</v>
          </cell>
        </row>
        <row r="4732">
          <cell r="A4732">
            <v>45747</v>
          </cell>
          <cell r="C4732" t="str">
            <v>COMERCIALIZADORA DE DESPOJOS CARNICOS DE COLOMBIA S.A.S</v>
          </cell>
          <cell r="F4732">
            <v>45737.524004629631</v>
          </cell>
          <cell r="G4732">
            <v>45767.524004629631</v>
          </cell>
          <cell r="H4732">
            <v>-19</v>
          </cell>
          <cell r="O4732">
            <v>14200</v>
          </cell>
        </row>
        <row r="4733">
          <cell r="A4733">
            <v>45747</v>
          </cell>
          <cell r="C4733" t="str">
            <v>COMERCIALIZADORA DE DESPOJOS CARNICOS DE COLOMBIA S.A.S</v>
          </cell>
          <cell r="F4733">
            <v>45741.356932870367</v>
          </cell>
          <cell r="G4733">
            <v>45771.356932870367</v>
          </cell>
          <cell r="H4733">
            <v>-23</v>
          </cell>
          <cell r="O4733">
            <v>11790</v>
          </cell>
        </row>
        <row r="4734">
          <cell r="A4734">
            <v>45747</v>
          </cell>
          <cell r="C4734" t="str">
            <v>COMERCIALIZADORA DE DESPOJOS CARNICOS DE COLOMBIA S.A.S</v>
          </cell>
          <cell r="F4734">
            <v>45742.389108796298</v>
          </cell>
          <cell r="G4734">
            <v>45772.389108796298</v>
          </cell>
          <cell r="H4734">
            <v>-24</v>
          </cell>
          <cell r="O4734">
            <v>14050</v>
          </cell>
        </row>
        <row r="4735">
          <cell r="A4735">
            <v>45747</v>
          </cell>
          <cell r="C4735" t="str">
            <v>COMERCIALIZADORA DE DESPOJOS CARNICOS DE COLOMBIA S.A.S</v>
          </cell>
          <cell r="F4735">
            <v>45742.398541666669</v>
          </cell>
          <cell r="G4735">
            <v>45772.398541666669</v>
          </cell>
          <cell r="H4735">
            <v>-24</v>
          </cell>
          <cell r="O4735">
            <v>60000</v>
          </cell>
        </row>
        <row r="4736">
          <cell r="A4736">
            <v>45747</v>
          </cell>
          <cell r="C4736" t="str">
            <v>COMERCIALIZADORA DE DESPOJOS CARNICOS DE COLOMBIA S.A.S</v>
          </cell>
          <cell r="F4736">
            <v>45743.494618055556</v>
          </cell>
          <cell r="G4736">
            <v>45773.494618055556</v>
          </cell>
          <cell r="H4736">
            <v>-25</v>
          </cell>
          <cell r="O4736">
            <v>19360</v>
          </cell>
        </row>
        <row r="4737">
          <cell r="A4737">
            <v>45747</v>
          </cell>
          <cell r="C4737" t="str">
            <v>CANAL DIGITAL</v>
          </cell>
          <cell r="F4737">
            <v>45745.328368055554</v>
          </cell>
          <cell r="G4737">
            <v>45746.328368055554</v>
          </cell>
          <cell r="H4737">
            <v>2</v>
          </cell>
          <cell r="O4737">
            <v>255000</v>
          </cell>
        </row>
        <row r="4738">
          <cell r="A4738">
            <v>45747</v>
          </cell>
          <cell r="C4738" t="str">
            <v>A MANO SAS</v>
          </cell>
          <cell r="F4738">
            <v>45742.327465277776</v>
          </cell>
          <cell r="G4738">
            <v>45750.327465277776</v>
          </cell>
          <cell r="H4738">
            <v>-2</v>
          </cell>
          <cell r="O4738">
            <v>247020</v>
          </cell>
        </row>
        <row r="4739">
          <cell r="A4739">
            <v>45748</v>
          </cell>
          <cell r="C4739" t="str">
            <v>MINI MAL LTDA</v>
          </cell>
          <cell r="F4739">
            <v>45748.349409722221</v>
          </cell>
          <cell r="G4739">
            <v>45749.348402777781</v>
          </cell>
          <cell r="H4739">
            <v>5</v>
          </cell>
          <cell r="O4739">
            <v>495799.99</v>
          </cell>
        </row>
        <row r="4740">
          <cell r="A4740">
            <v>45748</v>
          </cell>
          <cell r="C4740" t="str">
            <v>PROCESADORA DE CARNES NUEVA COLOMBO ALEMANA LTDA</v>
          </cell>
          <cell r="F4740">
            <v>45748.340798611112</v>
          </cell>
          <cell r="G4740">
            <v>45749.340798611112</v>
          </cell>
          <cell r="H4740">
            <v>5</v>
          </cell>
          <cell r="O4740">
            <v>2338100</v>
          </cell>
        </row>
        <row r="4741">
          <cell r="A4741">
            <v>45748</v>
          </cell>
          <cell r="C4741" t="str">
            <v>FF SMOKE HOUSE SAS</v>
          </cell>
          <cell r="F4741">
            <v>45637.414803240739</v>
          </cell>
          <cell r="G4741">
            <v>45667.414803240739</v>
          </cell>
          <cell r="H4741">
            <v>87</v>
          </cell>
          <cell r="O4741">
            <v>2000000</v>
          </cell>
        </row>
        <row r="4742">
          <cell r="A4742">
            <v>45748</v>
          </cell>
          <cell r="C4742" t="str">
            <v>VENTAS MOSTRADOR</v>
          </cell>
          <cell r="F4742">
            <v>45748</v>
          </cell>
          <cell r="G4742">
            <v>45748</v>
          </cell>
          <cell r="H4742">
            <v>0</v>
          </cell>
          <cell r="O4742">
            <v>521439</v>
          </cell>
        </row>
        <row r="4743">
          <cell r="A4743">
            <v>45748</v>
          </cell>
          <cell r="C4743" t="str">
            <v>VENTAS MOSTRADOR</v>
          </cell>
          <cell r="F4743">
            <v>45748</v>
          </cell>
          <cell r="G4743">
            <v>45748</v>
          </cell>
          <cell r="H4743">
            <v>0</v>
          </cell>
          <cell r="O4743">
            <v>337912</v>
          </cell>
        </row>
        <row r="4744">
          <cell r="A4744">
            <v>45748</v>
          </cell>
          <cell r="C4744" t="str">
            <v>VENTAS MOSTRADOR</v>
          </cell>
          <cell r="F4744">
            <v>45748</v>
          </cell>
          <cell r="G4744">
            <v>45748</v>
          </cell>
          <cell r="H4744">
            <v>0</v>
          </cell>
          <cell r="O4744">
            <v>10980</v>
          </cell>
        </row>
        <row r="4745">
          <cell r="A4745">
            <v>45748</v>
          </cell>
          <cell r="C4745" t="str">
            <v>VENTAS MOSTRADOR</v>
          </cell>
          <cell r="F4745">
            <v>45727.312256944446</v>
          </cell>
          <cell r="G4745">
            <v>45757.312256944446</v>
          </cell>
          <cell r="H4745">
            <v>0</v>
          </cell>
          <cell r="O4745">
            <v>0</v>
          </cell>
        </row>
        <row r="4746">
          <cell r="A4746">
            <v>45748</v>
          </cell>
          <cell r="C4746" t="str">
            <v>VENTAS MOSTRADOR</v>
          </cell>
          <cell r="F4746">
            <v>45748</v>
          </cell>
          <cell r="G4746">
            <v>45748</v>
          </cell>
          <cell r="H4746">
            <v>0</v>
          </cell>
          <cell r="O4746">
            <v>15600</v>
          </cell>
        </row>
        <row r="4747">
          <cell r="A4747">
            <v>45748</v>
          </cell>
          <cell r="C4747" t="str">
            <v>VENTAS MOSTRADOR</v>
          </cell>
          <cell r="F4747">
            <v>45748</v>
          </cell>
          <cell r="G4747">
            <v>45748</v>
          </cell>
          <cell r="H4747">
            <v>0</v>
          </cell>
          <cell r="O4747">
            <v>27268</v>
          </cell>
        </row>
        <row r="4748">
          <cell r="A4748">
            <v>45748</v>
          </cell>
          <cell r="C4748" t="str">
            <v>VENTAS MOSTRADOR</v>
          </cell>
          <cell r="F4748">
            <v>45748</v>
          </cell>
          <cell r="G4748">
            <v>45748</v>
          </cell>
          <cell r="H4748">
            <v>0</v>
          </cell>
          <cell r="O4748">
            <v>67922</v>
          </cell>
        </row>
        <row r="4749">
          <cell r="A4749">
            <v>45748</v>
          </cell>
          <cell r="C4749" t="str">
            <v>VENTAS MOSTRADOR</v>
          </cell>
          <cell r="F4749">
            <v>45748</v>
          </cell>
          <cell r="G4749">
            <v>45748</v>
          </cell>
          <cell r="H4749">
            <v>0</v>
          </cell>
          <cell r="O4749">
            <v>139900</v>
          </cell>
        </row>
        <row r="4750">
          <cell r="A4750">
            <v>45748</v>
          </cell>
          <cell r="C4750" t="str">
            <v>VENTAS MOSTRADOR</v>
          </cell>
          <cell r="F4750">
            <v>45748</v>
          </cell>
          <cell r="G4750">
            <v>45748</v>
          </cell>
          <cell r="H4750">
            <v>0</v>
          </cell>
          <cell r="O4750">
            <v>215000</v>
          </cell>
        </row>
        <row r="4751">
          <cell r="A4751">
            <v>45748</v>
          </cell>
          <cell r="C4751" t="str">
            <v>VENTAS MOSTRADOR</v>
          </cell>
          <cell r="F4751">
            <v>45748</v>
          </cell>
          <cell r="G4751">
            <v>45748</v>
          </cell>
          <cell r="H4751">
            <v>0</v>
          </cell>
          <cell r="O4751">
            <v>271000</v>
          </cell>
        </row>
        <row r="4752">
          <cell r="A4752">
            <v>45748</v>
          </cell>
          <cell r="C4752" t="str">
            <v>VENTAS MOSTRADOR</v>
          </cell>
          <cell r="F4752">
            <v>45748</v>
          </cell>
          <cell r="G4752">
            <v>45748</v>
          </cell>
          <cell r="H4752">
            <v>0</v>
          </cell>
          <cell r="O4752">
            <v>340400</v>
          </cell>
        </row>
        <row r="4753">
          <cell r="A4753">
            <v>45748</v>
          </cell>
          <cell r="C4753" t="str">
            <v>VENTAS MOSTRADOR</v>
          </cell>
          <cell r="F4753">
            <v>45748</v>
          </cell>
          <cell r="G4753">
            <v>45748</v>
          </cell>
          <cell r="H4753">
            <v>0</v>
          </cell>
          <cell r="O4753">
            <v>349300</v>
          </cell>
        </row>
        <row r="4754">
          <cell r="A4754">
            <v>45748</v>
          </cell>
          <cell r="C4754" t="str">
            <v>MUNCHER SAS</v>
          </cell>
          <cell r="F4754">
            <v>45713.315775462965</v>
          </cell>
          <cell r="G4754">
            <v>45743.315775462965</v>
          </cell>
          <cell r="H4754">
            <v>11</v>
          </cell>
          <cell r="O4754">
            <v>589000</v>
          </cell>
        </row>
        <row r="4755">
          <cell r="A4755">
            <v>45748</v>
          </cell>
          <cell r="C4755" t="str">
            <v>FOOD INVESTORS COLOMBIA SAS</v>
          </cell>
          <cell r="F4755">
            <v>45744.377465277779</v>
          </cell>
          <cell r="G4755">
            <v>45752.377465277779</v>
          </cell>
          <cell r="H4755">
            <v>2</v>
          </cell>
          <cell r="O4755">
            <v>512000</v>
          </cell>
        </row>
        <row r="4756">
          <cell r="A4756">
            <v>45748</v>
          </cell>
          <cell r="C4756" t="str">
            <v>LAO KAO SA</v>
          </cell>
          <cell r="F4756">
            <v>45727.350798611114</v>
          </cell>
          <cell r="G4756">
            <v>45742.350798611114</v>
          </cell>
          <cell r="H4756">
            <v>12</v>
          </cell>
          <cell r="O4756">
            <v>1606521.352</v>
          </cell>
        </row>
        <row r="4757">
          <cell r="A4757">
            <v>45748</v>
          </cell>
          <cell r="C4757" t="str">
            <v>LAO KAO SA</v>
          </cell>
          <cell r="F4757">
            <v>45730.325983796298</v>
          </cell>
          <cell r="G4757">
            <v>45745.325983796298</v>
          </cell>
          <cell r="H4757">
            <v>9</v>
          </cell>
          <cell r="O4757">
            <v>1378071.068</v>
          </cell>
        </row>
        <row r="4758">
          <cell r="A4758">
            <v>45748</v>
          </cell>
          <cell r="C4758" t="str">
            <v>LAO KAO SA</v>
          </cell>
          <cell r="F4758">
            <v>45734.318796296298</v>
          </cell>
          <cell r="G4758">
            <v>45749.318796296298</v>
          </cell>
          <cell r="H4758">
            <v>5</v>
          </cell>
          <cell r="O4758">
            <v>2413466.71</v>
          </cell>
        </row>
        <row r="4759">
          <cell r="A4759">
            <v>45748</v>
          </cell>
          <cell r="C4759" t="str">
            <v>LAO KAO SA</v>
          </cell>
          <cell r="F4759">
            <v>45737.353576388887</v>
          </cell>
          <cell r="G4759">
            <v>45752.353576388887</v>
          </cell>
          <cell r="H4759">
            <v>2</v>
          </cell>
          <cell r="O4759">
            <v>939593.91</v>
          </cell>
        </row>
        <row r="4760">
          <cell r="A4760">
            <v>45748</v>
          </cell>
          <cell r="C4760" t="str">
            <v>VENTAS MOSTRADOR</v>
          </cell>
          <cell r="F4760">
            <v>45750</v>
          </cell>
          <cell r="G4760">
            <v>45750</v>
          </cell>
          <cell r="H4760">
            <v>0</v>
          </cell>
          <cell r="O4760">
            <v>27500</v>
          </cell>
        </row>
        <row r="4761">
          <cell r="A4761">
            <v>45748</v>
          </cell>
          <cell r="C4761" t="str">
            <v>PAPRIKA COCINA A LA LEÑA SAS</v>
          </cell>
          <cell r="F4761">
            <v>45748.354907407411</v>
          </cell>
          <cell r="G4761">
            <v>45749.354907407411</v>
          </cell>
          <cell r="H4761">
            <v>5</v>
          </cell>
          <cell r="O4761">
            <v>1372700</v>
          </cell>
        </row>
        <row r="4762">
          <cell r="A4762">
            <v>45748</v>
          </cell>
          <cell r="C4762" t="str">
            <v>IVAN RODRIGO LUQUE RESTREPO0</v>
          </cell>
          <cell r="F4762">
            <v>45742.342523148145</v>
          </cell>
          <cell r="G4762">
            <v>45750.341770833336</v>
          </cell>
          <cell r="H4762">
            <v>4</v>
          </cell>
          <cell r="O4762">
            <v>522300</v>
          </cell>
        </row>
        <row r="4763">
          <cell r="A4763">
            <v>45748</v>
          </cell>
          <cell r="C4763" t="str">
            <v>IVAN RODRIGO LUQUE RESTREPO0</v>
          </cell>
          <cell r="F4763">
            <v>45749.319386574076</v>
          </cell>
          <cell r="G4763">
            <v>45757.314386574071</v>
          </cell>
          <cell r="H4763">
            <v>-3</v>
          </cell>
          <cell r="O4763">
            <v>6000</v>
          </cell>
        </row>
        <row r="4764">
          <cell r="A4764">
            <v>45748</v>
          </cell>
          <cell r="C4764" t="str">
            <v xml:space="preserve">ALIMENTOS BRIKO </v>
          </cell>
          <cell r="F4764">
            <v>45748.388344907406</v>
          </cell>
          <cell r="G4764">
            <v>45749.387777777774</v>
          </cell>
          <cell r="H4764">
            <v>5</v>
          </cell>
          <cell r="O4764">
            <v>905450</v>
          </cell>
        </row>
        <row r="4765">
          <cell r="A4765">
            <v>45748</v>
          </cell>
          <cell r="C4765" t="str">
            <v>GUSTAVO  ALARCON MEJIA</v>
          </cell>
          <cell r="F4765">
            <v>45747.344710648147</v>
          </cell>
          <cell r="G4765">
            <v>45748.342951388891</v>
          </cell>
          <cell r="H4765">
            <v>6</v>
          </cell>
          <cell r="O4765">
            <v>282600</v>
          </cell>
        </row>
        <row r="4766">
          <cell r="A4766">
            <v>45748</v>
          </cell>
          <cell r="C4766" t="str">
            <v>VENTAS MOSTRADOR</v>
          </cell>
          <cell r="F4766">
            <v>45748</v>
          </cell>
          <cell r="G4766">
            <v>45748</v>
          </cell>
          <cell r="H4766">
            <v>0</v>
          </cell>
          <cell r="O4766">
            <v>765345</v>
          </cell>
        </row>
        <row r="4767">
          <cell r="A4767">
            <v>45748</v>
          </cell>
          <cell r="C4767" t="str">
            <v>GONZALEZ GOMEZ JOSE LUIS</v>
          </cell>
          <cell r="F4767">
            <v>45748.356759259259</v>
          </cell>
          <cell r="G4767">
            <v>45749.356759259259</v>
          </cell>
          <cell r="H4767">
            <v>5</v>
          </cell>
          <cell r="O4767">
            <v>237800</v>
          </cell>
        </row>
        <row r="4768">
          <cell r="A4768">
            <v>45748</v>
          </cell>
          <cell r="C4768" t="str">
            <v>DONDOHE4K S.A.S</v>
          </cell>
          <cell r="F4768">
            <v>45730.330208333333</v>
          </cell>
          <cell r="G4768">
            <v>45760.330208333333</v>
          </cell>
          <cell r="H4768">
            <v>-3</v>
          </cell>
          <cell r="O4768">
            <v>469000</v>
          </cell>
        </row>
        <row r="4769">
          <cell r="A4769">
            <v>45748</v>
          </cell>
          <cell r="C4769" t="str">
            <v>DONDOHE4K S.A.S</v>
          </cell>
          <cell r="F4769">
            <v>45731.359571759262</v>
          </cell>
          <cell r="G4769">
            <v>45761.359571759262</v>
          </cell>
          <cell r="H4769">
            <v>-4</v>
          </cell>
          <cell r="O4769">
            <v>1539201.216</v>
          </cell>
        </row>
        <row r="4770">
          <cell r="A4770">
            <v>45748</v>
          </cell>
          <cell r="C4770" t="str">
            <v>PPC SAS</v>
          </cell>
          <cell r="F4770">
            <v>45728.391967592594</v>
          </cell>
          <cell r="G4770">
            <v>45743.391967592594</v>
          </cell>
          <cell r="H4770">
            <v>11</v>
          </cell>
          <cell r="O4770">
            <v>5477429.1720000003</v>
          </cell>
        </row>
        <row r="4771">
          <cell r="A4771">
            <v>45748</v>
          </cell>
          <cell r="C4771" t="str">
            <v>PPC SAS</v>
          </cell>
          <cell r="F4771">
            <v>45731.327499999999</v>
          </cell>
          <cell r="G4771">
            <v>45746.327499999999</v>
          </cell>
          <cell r="H4771">
            <v>8</v>
          </cell>
          <cell r="O4771">
            <v>4103490.923</v>
          </cell>
        </row>
        <row r="4772">
          <cell r="A4772">
            <v>45748</v>
          </cell>
          <cell r="C4772" t="str">
            <v>PPC SAS</v>
          </cell>
          <cell r="F4772">
            <v>45734.313356481478</v>
          </cell>
          <cell r="G4772">
            <v>45749.313356481478</v>
          </cell>
          <cell r="H4772">
            <v>5</v>
          </cell>
          <cell r="O4772">
            <v>5634366.7494000001</v>
          </cell>
        </row>
        <row r="4773">
          <cell r="A4773">
            <v>45748</v>
          </cell>
          <cell r="C4773" t="str">
            <v>LAO KAO SA</v>
          </cell>
          <cell r="F4773">
            <v>45737.353576388887</v>
          </cell>
          <cell r="G4773">
            <v>45752.353576388887</v>
          </cell>
          <cell r="H4773">
            <v>2</v>
          </cell>
          <cell r="O4773">
            <v>1378071.068</v>
          </cell>
        </row>
        <row r="4774">
          <cell r="A4774">
            <v>45748</v>
          </cell>
          <cell r="C4774" t="str">
            <v>LAO KAO SA</v>
          </cell>
          <cell r="F4774">
            <v>45741.390497685185</v>
          </cell>
          <cell r="G4774">
            <v>45756.390497685185</v>
          </cell>
          <cell r="H4774">
            <v>-2</v>
          </cell>
          <cell r="O4774">
            <v>2759826.818</v>
          </cell>
        </row>
        <row r="4775">
          <cell r="A4775">
            <v>45748</v>
          </cell>
          <cell r="C4775" t="str">
            <v>KOE4K S.A.S</v>
          </cell>
          <cell r="F4775">
            <v>45727.338310185187</v>
          </cell>
          <cell r="G4775">
            <v>45757.338310185187</v>
          </cell>
          <cell r="H4775">
            <v>-3</v>
          </cell>
          <cell r="O4775">
            <v>161700</v>
          </cell>
        </row>
        <row r="4776">
          <cell r="A4776">
            <v>45748</v>
          </cell>
          <cell r="C4776" t="str">
            <v>KOE4K S.A.S</v>
          </cell>
          <cell r="F4776">
            <v>45729.402233796296</v>
          </cell>
          <cell r="G4776">
            <v>45759.402233796296</v>
          </cell>
          <cell r="H4776">
            <v>-5</v>
          </cell>
          <cell r="O4776">
            <v>853200</v>
          </cell>
        </row>
        <row r="4777">
          <cell r="A4777">
            <v>45748</v>
          </cell>
          <cell r="C4777" t="str">
            <v>KOE4K S.A.S</v>
          </cell>
          <cell r="F4777">
            <v>45731.342233796298</v>
          </cell>
          <cell r="G4777">
            <v>45761.342233796298</v>
          </cell>
          <cell r="H4777">
            <v>-7</v>
          </cell>
          <cell r="O4777">
            <v>400200</v>
          </cell>
        </row>
        <row r="4778">
          <cell r="A4778">
            <v>45749</v>
          </cell>
          <cell r="C4778" t="str">
            <v>BACO FOODS COLOMBIA S.A.S</v>
          </cell>
          <cell r="F4778">
            <v>45713.296099537038</v>
          </cell>
          <cell r="G4778">
            <v>45743.296099537038</v>
          </cell>
          <cell r="H4778">
            <v>11</v>
          </cell>
          <cell r="O4778">
            <v>1701924.74</v>
          </cell>
        </row>
        <row r="4779">
          <cell r="A4779">
            <v>45749</v>
          </cell>
          <cell r="C4779" t="str">
            <v>BACO FOODS COLOMBIA S.A.S</v>
          </cell>
          <cell r="F4779">
            <v>45716.331458333334</v>
          </cell>
          <cell r="G4779">
            <v>45746.331458333334</v>
          </cell>
          <cell r="H4779">
            <v>8</v>
          </cell>
          <cell r="O4779">
            <v>378325</v>
          </cell>
        </row>
        <row r="4780">
          <cell r="A4780">
            <v>45749</v>
          </cell>
          <cell r="C4780" t="str">
            <v>DUFLO SERVICIOS INTEGRALES S.A.S.</v>
          </cell>
          <cell r="F4780">
            <v>45708.275219907409</v>
          </cell>
          <cell r="G4780">
            <v>45738.275219907409</v>
          </cell>
          <cell r="H4780">
            <v>16</v>
          </cell>
          <cell r="O4780">
            <v>1631997.25</v>
          </cell>
        </row>
        <row r="4781">
          <cell r="A4781">
            <v>45749</v>
          </cell>
          <cell r="C4781" t="str">
            <v>DUFLO SERVICIOS INTEGRALES S.A.S.</v>
          </cell>
          <cell r="F4781">
            <v>45708.277800925927</v>
          </cell>
          <cell r="G4781">
            <v>45738.277800925927</v>
          </cell>
          <cell r="H4781">
            <v>16</v>
          </cell>
          <cell r="O4781">
            <v>2096227.75</v>
          </cell>
        </row>
        <row r="4782">
          <cell r="A4782">
            <v>45749</v>
          </cell>
          <cell r="C4782" t="str">
            <v>DUFLO SERVICIOS INTEGRALES S.A.S.</v>
          </cell>
          <cell r="F4782">
            <v>45708.280335648145</v>
          </cell>
          <cell r="G4782">
            <v>45738.280335648145</v>
          </cell>
          <cell r="H4782">
            <v>16</v>
          </cell>
          <cell r="O4782">
            <v>685658.5</v>
          </cell>
        </row>
        <row r="4783">
          <cell r="A4783">
            <v>45749</v>
          </cell>
          <cell r="C4783" t="str">
            <v>COCTELERIA ARTESANAL SAS</v>
          </cell>
          <cell r="F4783">
            <v>45708.315046296295</v>
          </cell>
          <cell r="G4783">
            <v>45738.315046296295</v>
          </cell>
          <cell r="H4783">
            <v>16</v>
          </cell>
          <cell r="O4783">
            <v>713633.27599999995</v>
          </cell>
        </row>
        <row r="4784">
          <cell r="A4784">
            <v>45749</v>
          </cell>
          <cell r="C4784" t="str">
            <v>OSCAR ORLANDO GARAVITO JIMENEZ</v>
          </cell>
          <cell r="F4784">
            <v>45749.354687500003</v>
          </cell>
          <cell r="G4784">
            <v>45750.354687500003</v>
          </cell>
          <cell r="H4784">
            <v>4</v>
          </cell>
          <cell r="O4784">
            <v>339200</v>
          </cell>
        </row>
        <row r="4785">
          <cell r="A4785">
            <v>45749</v>
          </cell>
          <cell r="C4785" t="str">
            <v>ROBINFOOD COLOMBIA SAS</v>
          </cell>
          <cell r="F4785">
            <v>45652.236400462964</v>
          </cell>
          <cell r="G4785">
            <v>45682.236157407409</v>
          </cell>
          <cell r="H4785">
            <v>72</v>
          </cell>
          <cell r="O4785">
            <v>21756</v>
          </cell>
        </row>
        <row r="4786">
          <cell r="A4786">
            <v>45749</v>
          </cell>
          <cell r="C4786" t="str">
            <v>ROBINFOOD COLOMBIA SAS</v>
          </cell>
          <cell r="F4786">
            <v>45667.341238425928</v>
          </cell>
          <cell r="G4786">
            <v>45697.340127314812</v>
          </cell>
          <cell r="H4786">
            <v>57</v>
          </cell>
          <cell r="O4786">
            <v>42822</v>
          </cell>
        </row>
        <row r="4787">
          <cell r="A4787">
            <v>45749</v>
          </cell>
          <cell r="C4787" t="str">
            <v>ROBINFOOD COLOMBIA SAS</v>
          </cell>
          <cell r="F4787">
            <v>45674.329629629632</v>
          </cell>
          <cell r="G4787">
            <v>45704.323657407411</v>
          </cell>
          <cell r="H4787">
            <v>50</v>
          </cell>
          <cell r="O4787">
            <v>42822</v>
          </cell>
        </row>
        <row r="4788">
          <cell r="A4788">
            <v>45749</v>
          </cell>
          <cell r="C4788" t="str">
            <v>ROBINFOOD COLOMBIA SAS</v>
          </cell>
          <cell r="F4788">
            <v>45681.291331018518</v>
          </cell>
          <cell r="G4788">
            <v>45711.286712962959</v>
          </cell>
          <cell r="H4788">
            <v>43</v>
          </cell>
          <cell r="O4788">
            <v>25891</v>
          </cell>
        </row>
        <row r="4789">
          <cell r="A4789">
            <v>45749</v>
          </cell>
          <cell r="C4789" t="str">
            <v>ROBINFOOD COLOMBIA SAS</v>
          </cell>
          <cell r="F4789">
            <v>45688.351041666669</v>
          </cell>
          <cell r="G4789">
            <v>45718.343807870369</v>
          </cell>
          <cell r="H4789">
            <v>36</v>
          </cell>
          <cell r="O4789">
            <v>51785</v>
          </cell>
        </row>
        <row r="4790">
          <cell r="A4790">
            <v>45749</v>
          </cell>
          <cell r="C4790" t="str">
            <v>ROBINFOOD COLOMBIA SAS</v>
          </cell>
          <cell r="F4790">
            <v>45712.321412037039</v>
          </cell>
          <cell r="G4790">
            <v>45742.321157407408</v>
          </cell>
          <cell r="H4790">
            <v>12</v>
          </cell>
          <cell r="O4790">
            <v>16930</v>
          </cell>
        </row>
        <row r="4791">
          <cell r="A4791">
            <v>45749</v>
          </cell>
          <cell r="C4791" t="str">
            <v>ROBINFOOD COLOMBIA SAS</v>
          </cell>
          <cell r="F4791">
            <v>45717.357997685183</v>
          </cell>
          <cell r="G4791">
            <v>45747.357233796298</v>
          </cell>
          <cell r="H4791">
            <v>7</v>
          </cell>
          <cell r="O4791">
            <v>5965201.4000000004</v>
          </cell>
        </row>
        <row r="4792">
          <cell r="A4792">
            <v>45749</v>
          </cell>
          <cell r="C4792" t="str">
            <v>ROBINFOOD COLOMBIA SAS</v>
          </cell>
          <cell r="F4792">
            <v>45719.339907407404</v>
          </cell>
          <cell r="G4792">
            <v>45749.339907407404</v>
          </cell>
          <cell r="H4792">
            <v>5</v>
          </cell>
          <cell r="O4792">
            <v>2773470.1</v>
          </cell>
        </row>
        <row r="4793">
          <cell r="A4793">
            <v>45749</v>
          </cell>
          <cell r="C4793" t="str">
            <v>ROBINFOOD COLOMBIA SAS</v>
          </cell>
          <cell r="F4793">
            <v>45721.328761574077</v>
          </cell>
          <cell r="G4793">
            <v>45751.328761574077</v>
          </cell>
          <cell r="H4793">
            <v>3</v>
          </cell>
          <cell r="O4793">
            <v>3923688.4</v>
          </cell>
        </row>
        <row r="4794">
          <cell r="A4794">
            <v>45749</v>
          </cell>
          <cell r="C4794" t="str">
            <v>ROBINFOOD COLOMBIA SAS</v>
          </cell>
          <cell r="F4794">
            <v>45723.34270833333</v>
          </cell>
          <cell r="G4794">
            <v>45753.34270833333</v>
          </cell>
          <cell r="H4794">
            <v>1</v>
          </cell>
          <cell r="O4794">
            <v>4610831.8</v>
          </cell>
        </row>
        <row r="4795">
          <cell r="A4795">
            <v>45749</v>
          </cell>
          <cell r="C4795" t="str">
            <v>ROBINFOOD COLOMBIA SAS</v>
          </cell>
          <cell r="F4795">
            <v>45724.384560185186</v>
          </cell>
          <cell r="G4795">
            <v>45754.384467592594</v>
          </cell>
          <cell r="H4795">
            <v>0</v>
          </cell>
          <cell r="O4795">
            <v>195341.92243999999</v>
          </cell>
        </row>
        <row r="4796">
          <cell r="A4796">
            <v>45749</v>
          </cell>
          <cell r="C4796" t="str">
            <v>AL CORTE SAN MIGUEL SAS</v>
          </cell>
          <cell r="F4796">
            <v>45741.37599537037</v>
          </cell>
          <cell r="G4796">
            <v>45742.37599537037</v>
          </cell>
          <cell r="H4796">
            <v>12</v>
          </cell>
          <cell r="O4796">
            <v>1212950</v>
          </cell>
        </row>
        <row r="4797">
          <cell r="A4797">
            <v>45749</v>
          </cell>
          <cell r="C4797" t="str">
            <v>VENTAS MOSTRADOR</v>
          </cell>
          <cell r="F4797">
            <v>45749</v>
          </cell>
          <cell r="G4797">
            <v>45749</v>
          </cell>
          <cell r="H4797">
            <v>0</v>
          </cell>
          <cell r="O4797">
            <v>249507</v>
          </cell>
        </row>
        <row r="4798">
          <cell r="A4798">
            <v>45749</v>
          </cell>
          <cell r="C4798" t="str">
            <v>VENTAS MOSTRADOR</v>
          </cell>
          <cell r="F4798">
            <v>45749</v>
          </cell>
          <cell r="G4798">
            <v>45749</v>
          </cell>
          <cell r="H4798">
            <v>0</v>
          </cell>
          <cell r="O4798">
            <v>333582</v>
          </cell>
        </row>
        <row r="4799">
          <cell r="A4799">
            <v>45749</v>
          </cell>
          <cell r="C4799" t="str">
            <v>VENTAS MOSTRADOR</v>
          </cell>
          <cell r="F4799">
            <v>45749</v>
          </cell>
          <cell r="G4799">
            <v>45749</v>
          </cell>
          <cell r="H4799">
            <v>0</v>
          </cell>
          <cell r="O4799">
            <v>9500</v>
          </cell>
        </row>
        <row r="4800">
          <cell r="A4800">
            <v>45749</v>
          </cell>
          <cell r="C4800" t="str">
            <v>VENTAS MOSTRADOR</v>
          </cell>
          <cell r="F4800">
            <v>45749</v>
          </cell>
          <cell r="G4800">
            <v>45749</v>
          </cell>
          <cell r="H4800">
            <v>0</v>
          </cell>
          <cell r="O4800">
            <v>27105</v>
          </cell>
        </row>
        <row r="4801">
          <cell r="A4801">
            <v>45749</v>
          </cell>
          <cell r="C4801" t="str">
            <v>VENTAS MOSTRADOR</v>
          </cell>
          <cell r="F4801">
            <v>45749</v>
          </cell>
          <cell r="G4801">
            <v>45749</v>
          </cell>
          <cell r="H4801">
            <v>0</v>
          </cell>
          <cell r="O4801">
            <v>48520</v>
          </cell>
        </row>
        <row r="4802">
          <cell r="A4802">
            <v>45749</v>
          </cell>
          <cell r="C4802" t="str">
            <v>VENTAS MOSTRADOR</v>
          </cell>
          <cell r="F4802">
            <v>45749</v>
          </cell>
          <cell r="G4802">
            <v>45749</v>
          </cell>
          <cell r="H4802">
            <v>0</v>
          </cell>
          <cell r="O4802">
            <v>50654</v>
          </cell>
        </row>
        <row r="4803">
          <cell r="A4803">
            <v>45749</v>
          </cell>
          <cell r="C4803" t="str">
            <v>VENTAS MOSTRADOR</v>
          </cell>
          <cell r="F4803">
            <v>45749</v>
          </cell>
          <cell r="G4803">
            <v>45749</v>
          </cell>
          <cell r="H4803">
            <v>0</v>
          </cell>
          <cell r="O4803">
            <v>67866</v>
          </cell>
        </row>
        <row r="4804">
          <cell r="A4804">
            <v>45749</v>
          </cell>
          <cell r="C4804" t="str">
            <v>VENTAS MOSTRADOR</v>
          </cell>
          <cell r="F4804">
            <v>45749</v>
          </cell>
          <cell r="G4804">
            <v>45749</v>
          </cell>
          <cell r="H4804">
            <v>0</v>
          </cell>
          <cell r="O4804">
            <v>80220</v>
          </cell>
        </row>
        <row r="4805">
          <cell r="A4805">
            <v>45749</v>
          </cell>
          <cell r="C4805" t="str">
            <v>VENTAS MOSTRADOR</v>
          </cell>
          <cell r="F4805">
            <v>45749</v>
          </cell>
          <cell r="G4805">
            <v>45749</v>
          </cell>
          <cell r="H4805">
            <v>0</v>
          </cell>
          <cell r="O4805">
            <v>107800</v>
          </cell>
        </row>
        <row r="4806">
          <cell r="A4806">
            <v>45749</v>
          </cell>
          <cell r="C4806" t="str">
            <v>VENTAS MOSTRADOR</v>
          </cell>
          <cell r="F4806">
            <v>45749</v>
          </cell>
          <cell r="G4806">
            <v>45749</v>
          </cell>
          <cell r="H4806">
            <v>0</v>
          </cell>
          <cell r="O4806">
            <v>272000</v>
          </cell>
        </row>
        <row r="4807">
          <cell r="A4807">
            <v>45749</v>
          </cell>
          <cell r="C4807" t="str">
            <v>VENTAS MOSTRADOR</v>
          </cell>
          <cell r="F4807">
            <v>45749</v>
          </cell>
          <cell r="G4807">
            <v>45749</v>
          </cell>
          <cell r="H4807">
            <v>0</v>
          </cell>
          <cell r="O4807">
            <v>378000</v>
          </cell>
        </row>
        <row r="4808">
          <cell r="A4808">
            <v>45749</v>
          </cell>
          <cell r="C4808" t="str">
            <v>VENTAS MOSTRADOR</v>
          </cell>
          <cell r="F4808">
            <v>45749</v>
          </cell>
          <cell r="G4808">
            <v>45749</v>
          </cell>
          <cell r="H4808">
            <v>0</v>
          </cell>
          <cell r="O4808">
            <v>431475</v>
          </cell>
        </row>
        <row r="4809">
          <cell r="A4809">
            <v>45749</v>
          </cell>
          <cell r="C4809" t="str">
            <v>VENTAS MOSTRADOR</v>
          </cell>
          <cell r="F4809">
            <v>45749</v>
          </cell>
          <cell r="G4809">
            <v>45749</v>
          </cell>
          <cell r="H4809">
            <v>0</v>
          </cell>
          <cell r="O4809">
            <v>638250</v>
          </cell>
        </row>
        <row r="4810">
          <cell r="A4810">
            <v>45749</v>
          </cell>
          <cell r="C4810" t="str">
            <v>INDUSTRIAS DE ALIMENTOS NARDI S.A.S</v>
          </cell>
          <cell r="F4810">
            <v>45729.317071759258</v>
          </cell>
          <cell r="G4810">
            <v>45730.317071759258</v>
          </cell>
          <cell r="H4810">
            <v>24</v>
          </cell>
          <cell r="O4810">
            <v>1890000</v>
          </cell>
        </row>
        <row r="4811">
          <cell r="A4811">
            <v>45749</v>
          </cell>
          <cell r="C4811" t="str">
            <v>EL IMPERIO DEL CERDO PREMIUM S.A.S</v>
          </cell>
          <cell r="F4811">
            <v>45747.236180555556</v>
          </cell>
          <cell r="G4811">
            <v>45755.236180555556</v>
          </cell>
          <cell r="H4811">
            <v>-1</v>
          </cell>
          <cell r="O4811">
            <v>7171450</v>
          </cell>
        </row>
        <row r="4812">
          <cell r="A4812">
            <v>45749</v>
          </cell>
          <cell r="C4812" t="str">
            <v>MESABAR SAS</v>
          </cell>
          <cell r="F4812">
            <v>45737.476087962961</v>
          </cell>
          <cell r="G4812">
            <v>45745.476087962961</v>
          </cell>
          <cell r="H4812">
            <v>9</v>
          </cell>
          <cell r="O4812">
            <v>1692700</v>
          </cell>
        </row>
        <row r="4813">
          <cell r="A4813">
            <v>45749</v>
          </cell>
          <cell r="C4813" t="str">
            <v>GSF INVESTMENTS SAS</v>
          </cell>
          <cell r="F4813">
            <v>45741.363020833334</v>
          </cell>
          <cell r="G4813">
            <v>45742.363020833334</v>
          </cell>
          <cell r="H4813">
            <v>12</v>
          </cell>
          <cell r="O4813">
            <v>1112500</v>
          </cell>
        </row>
        <row r="4814">
          <cell r="A4814">
            <v>45749</v>
          </cell>
          <cell r="C4814" t="str">
            <v>ALIMENTOS BRIKO SAS</v>
          </cell>
          <cell r="F4814">
            <v>45749.363252314812</v>
          </cell>
          <cell r="G4814">
            <v>45750.36309027778</v>
          </cell>
          <cell r="H4814">
            <v>4</v>
          </cell>
          <cell r="O4814">
            <v>717050</v>
          </cell>
        </row>
        <row r="4815">
          <cell r="A4815">
            <v>45749</v>
          </cell>
          <cell r="C4815" t="str">
            <v>CRISTIAN CAMILO VEGA PALACIOS</v>
          </cell>
          <cell r="F4815">
            <v>45749.362615740742</v>
          </cell>
          <cell r="G4815">
            <v>45750.362384259257</v>
          </cell>
          <cell r="H4815">
            <v>4</v>
          </cell>
          <cell r="O4815">
            <v>398400</v>
          </cell>
        </row>
        <row r="4816">
          <cell r="A4816">
            <v>45749</v>
          </cell>
          <cell r="C4816" t="str">
            <v>VENTAS MOSTRADOR</v>
          </cell>
          <cell r="F4816">
            <v>45749</v>
          </cell>
          <cell r="G4816">
            <v>45749</v>
          </cell>
          <cell r="H4816">
            <v>0</v>
          </cell>
          <cell r="O4816">
            <v>532800</v>
          </cell>
        </row>
        <row r="4817">
          <cell r="A4817">
            <v>45749</v>
          </cell>
          <cell r="C4817" t="str">
            <v>OSTAK SAS</v>
          </cell>
          <cell r="F4817">
            <v>45724.349710648145</v>
          </cell>
          <cell r="G4817">
            <v>45754.349710648145</v>
          </cell>
          <cell r="H4817">
            <v>3</v>
          </cell>
          <cell r="O4817">
            <v>61500</v>
          </cell>
        </row>
        <row r="4818">
          <cell r="A4818">
            <v>45749</v>
          </cell>
          <cell r="C4818" t="str">
            <v>OSTAK SAS</v>
          </cell>
          <cell r="F4818">
            <v>45727.312256944446</v>
          </cell>
          <cell r="G4818">
            <v>45757.312256944446</v>
          </cell>
          <cell r="H4818">
            <v>0</v>
          </cell>
          <cell r="O4818">
            <v>84050</v>
          </cell>
        </row>
        <row r="4819">
          <cell r="A4819">
            <v>45749</v>
          </cell>
          <cell r="C4819" t="str">
            <v>OSTAK SAS</v>
          </cell>
          <cell r="F4819">
            <v>45727.334317129629</v>
          </cell>
          <cell r="G4819">
            <v>45757.334317129629</v>
          </cell>
          <cell r="H4819">
            <v>0</v>
          </cell>
          <cell r="O4819">
            <v>159490</v>
          </cell>
        </row>
        <row r="4820">
          <cell r="A4820">
            <v>45749</v>
          </cell>
          <cell r="C4820" t="str">
            <v>OSTAK SAS</v>
          </cell>
          <cell r="F4820">
            <v>45728.323900462965</v>
          </cell>
          <cell r="G4820">
            <v>45758.323900462965</v>
          </cell>
          <cell r="H4820">
            <v>-1</v>
          </cell>
          <cell r="O4820">
            <v>143010</v>
          </cell>
        </row>
        <row r="4821">
          <cell r="A4821">
            <v>45749</v>
          </cell>
          <cell r="C4821" t="str">
            <v>OSAKA COCINA NIKKEI S.A.S</v>
          </cell>
          <cell r="F4821">
            <v>45733.324895833335</v>
          </cell>
          <cell r="G4821">
            <v>45763.324895833335</v>
          </cell>
          <cell r="H4821">
            <v>-9</v>
          </cell>
          <cell r="O4821">
            <v>641200</v>
          </cell>
        </row>
        <row r="4822">
          <cell r="A4822">
            <v>45749</v>
          </cell>
          <cell r="C4822" t="str">
            <v>OSAKA COCINA NIKKEI S.A.S</v>
          </cell>
          <cell r="F4822">
            <v>45736.34412037037</v>
          </cell>
          <cell r="G4822">
            <v>45766.34412037037</v>
          </cell>
          <cell r="H4822">
            <v>-12</v>
          </cell>
          <cell r="O4822">
            <v>416300</v>
          </cell>
        </row>
        <row r="4823">
          <cell r="A4823">
            <v>45749</v>
          </cell>
          <cell r="C4823" t="str">
            <v>OSAKA COCINA NIKKEI S.A.S</v>
          </cell>
          <cell r="F4823">
            <v>45738.327789351853</v>
          </cell>
          <cell r="G4823">
            <v>45768.327789351853</v>
          </cell>
          <cell r="H4823">
            <v>-14</v>
          </cell>
          <cell r="O4823">
            <v>713300</v>
          </cell>
        </row>
        <row r="4824">
          <cell r="A4824">
            <v>45750</v>
          </cell>
          <cell r="C4824" t="str">
            <v>DIOS LO QUISO SAS</v>
          </cell>
          <cell r="F4824">
            <v>45741.39675925926</v>
          </cell>
          <cell r="G4824">
            <v>45756.39675925926</v>
          </cell>
          <cell r="H4824">
            <v>-2</v>
          </cell>
          <cell r="O4824">
            <v>104565.3</v>
          </cell>
        </row>
        <row r="4825">
          <cell r="A4825">
            <v>45750</v>
          </cell>
          <cell r="C4825" t="str">
            <v>DEKARLA SAS</v>
          </cell>
          <cell r="F4825">
            <v>45750.416458333333</v>
          </cell>
          <cell r="G4825">
            <v>45751.416458333333</v>
          </cell>
          <cell r="H4825">
            <v>3</v>
          </cell>
          <cell r="O4825">
            <v>640000</v>
          </cell>
        </row>
        <row r="4826">
          <cell r="A4826">
            <v>45750</v>
          </cell>
          <cell r="C4826" t="str">
            <v>VENTAS MOSTRADOR</v>
          </cell>
          <cell r="F4826">
            <v>45750</v>
          </cell>
          <cell r="G4826">
            <v>45750</v>
          </cell>
          <cell r="H4826">
            <v>0</v>
          </cell>
          <cell r="O4826">
            <v>1576668</v>
          </cell>
        </row>
        <row r="4827">
          <cell r="A4827">
            <v>45750</v>
          </cell>
          <cell r="C4827" t="str">
            <v>VENTAS MOSTRADOR</v>
          </cell>
          <cell r="F4827">
            <v>45750</v>
          </cell>
          <cell r="G4827">
            <v>45750</v>
          </cell>
          <cell r="H4827">
            <v>0</v>
          </cell>
          <cell r="O4827">
            <v>191243</v>
          </cell>
        </row>
        <row r="4828">
          <cell r="A4828">
            <v>45750</v>
          </cell>
          <cell r="C4828" t="str">
            <v>VENTAS MOSTRADOR</v>
          </cell>
          <cell r="F4828">
            <v>45750</v>
          </cell>
          <cell r="G4828">
            <v>45750</v>
          </cell>
          <cell r="H4828">
            <v>0</v>
          </cell>
          <cell r="O4828">
            <v>13800</v>
          </cell>
        </row>
        <row r="4829">
          <cell r="A4829">
            <v>45750</v>
          </cell>
          <cell r="C4829" t="str">
            <v>VENTAS MOSTRADOR</v>
          </cell>
          <cell r="F4829">
            <v>45750</v>
          </cell>
          <cell r="G4829">
            <v>45750</v>
          </cell>
          <cell r="H4829">
            <v>0</v>
          </cell>
          <cell r="O4829">
            <v>15800</v>
          </cell>
        </row>
        <row r="4830">
          <cell r="A4830">
            <v>45750</v>
          </cell>
          <cell r="C4830" t="str">
            <v>VENTAS MOSTRADOR</v>
          </cell>
          <cell r="F4830">
            <v>45750</v>
          </cell>
          <cell r="G4830">
            <v>45750</v>
          </cell>
          <cell r="H4830">
            <v>0</v>
          </cell>
          <cell r="O4830">
            <v>17370</v>
          </cell>
        </row>
        <row r="4831">
          <cell r="A4831">
            <v>45750</v>
          </cell>
          <cell r="C4831" t="str">
            <v>VENTAS MOSTRADOR</v>
          </cell>
          <cell r="F4831">
            <v>45750</v>
          </cell>
          <cell r="G4831">
            <v>45750</v>
          </cell>
          <cell r="H4831">
            <v>0</v>
          </cell>
          <cell r="O4831">
            <v>17650</v>
          </cell>
        </row>
        <row r="4832">
          <cell r="A4832">
            <v>45750</v>
          </cell>
          <cell r="C4832" t="str">
            <v>VENTAS MOSTRADOR</v>
          </cell>
          <cell r="F4832">
            <v>45750</v>
          </cell>
          <cell r="G4832">
            <v>45750</v>
          </cell>
          <cell r="H4832">
            <v>0</v>
          </cell>
          <cell r="O4832">
            <v>25000</v>
          </cell>
        </row>
        <row r="4833">
          <cell r="A4833">
            <v>45750</v>
          </cell>
          <cell r="C4833" t="str">
            <v>VENTAS MOSTRADOR</v>
          </cell>
          <cell r="F4833">
            <v>45750</v>
          </cell>
          <cell r="G4833">
            <v>45750</v>
          </cell>
          <cell r="H4833">
            <v>0</v>
          </cell>
          <cell r="O4833">
            <v>27500</v>
          </cell>
        </row>
        <row r="4834">
          <cell r="A4834">
            <v>45750</v>
          </cell>
          <cell r="C4834" t="str">
            <v>VENTAS MOSTRADOR</v>
          </cell>
          <cell r="F4834">
            <v>45750</v>
          </cell>
          <cell r="G4834">
            <v>45750</v>
          </cell>
          <cell r="H4834">
            <v>0</v>
          </cell>
          <cell r="O4834">
            <v>36194</v>
          </cell>
        </row>
        <row r="4835">
          <cell r="A4835">
            <v>45750</v>
          </cell>
          <cell r="C4835" t="str">
            <v>VENTAS MOSTRADOR</v>
          </cell>
          <cell r="F4835">
            <v>45750</v>
          </cell>
          <cell r="G4835">
            <v>45750</v>
          </cell>
          <cell r="H4835">
            <v>0</v>
          </cell>
          <cell r="O4835">
            <v>47798</v>
          </cell>
        </row>
        <row r="4836">
          <cell r="A4836">
            <v>45750</v>
          </cell>
          <cell r="C4836" t="str">
            <v>VENTAS MOSTRADOR</v>
          </cell>
          <cell r="F4836">
            <v>45750</v>
          </cell>
          <cell r="G4836">
            <v>45750</v>
          </cell>
          <cell r="H4836">
            <v>0</v>
          </cell>
          <cell r="O4836">
            <v>54250</v>
          </cell>
        </row>
        <row r="4837">
          <cell r="A4837">
            <v>45750</v>
          </cell>
          <cell r="C4837" t="str">
            <v>VENTAS MOSTRADOR</v>
          </cell>
          <cell r="F4837">
            <v>45750</v>
          </cell>
          <cell r="G4837">
            <v>45750</v>
          </cell>
          <cell r="H4837">
            <v>0</v>
          </cell>
          <cell r="O4837">
            <v>68545</v>
          </cell>
        </row>
        <row r="4838">
          <cell r="A4838">
            <v>45750</v>
          </cell>
          <cell r="C4838" t="str">
            <v>VENTAS MOSTRADOR</v>
          </cell>
          <cell r="F4838">
            <v>45750</v>
          </cell>
          <cell r="G4838">
            <v>45750</v>
          </cell>
          <cell r="H4838">
            <v>0</v>
          </cell>
          <cell r="O4838">
            <v>88855</v>
          </cell>
        </row>
        <row r="4839">
          <cell r="A4839">
            <v>45750</v>
          </cell>
          <cell r="C4839" t="str">
            <v>SANDRA MILENA VARGAS QUIROGA</v>
          </cell>
          <cell r="F4839">
            <v>45749.331620370373</v>
          </cell>
          <cell r="G4839">
            <v>45750.329861111109</v>
          </cell>
          <cell r="H4839">
            <v>4</v>
          </cell>
          <cell r="O4839">
            <v>140200</v>
          </cell>
        </row>
        <row r="4840">
          <cell r="A4840">
            <v>45750</v>
          </cell>
          <cell r="C4840" t="str">
            <v>VENTAS MOSTRADOR</v>
          </cell>
          <cell r="F4840">
            <v>45750</v>
          </cell>
          <cell r="G4840">
            <v>45750</v>
          </cell>
          <cell r="H4840">
            <v>0</v>
          </cell>
          <cell r="O4840">
            <v>164050</v>
          </cell>
        </row>
        <row r="4841">
          <cell r="A4841">
            <v>45750</v>
          </cell>
          <cell r="C4841" t="str">
            <v>VENTAS MOSTRADOR</v>
          </cell>
          <cell r="F4841">
            <v>45750</v>
          </cell>
          <cell r="G4841">
            <v>45750</v>
          </cell>
          <cell r="H4841">
            <v>0</v>
          </cell>
          <cell r="O4841">
            <v>297850</v>
          </cell>
        </row>
        <row r="4842">
          <cell r="A4842">
            <v>45750</v>
          </cell>
          <cell r="C4842" t="str">
            <v>CAJA COLOMBIANA DE SUBSIDIO FAMILIAR COLSUBSIDIO</v>
          </cell>
          <cell r="F4842">
            <v>45727.498217592591</v>
          </cell>
          <cell r="G4842">
            <v>45757.498217592591</v>
          </cell>
          <cell r="H4842">
            <v>-3</v>
          </cell>
          <cell r="O4842">
            <v>508486.11599999998</v>
          </cell>
        </row>
        <row r="4843">
          <cell r="A4843">
            <v>45750</v>
          </cell>
          <cell r="C4843" t="str">
            <v>TAKAMI SA</v>
          </cell>
          <cell r="F4843">
            <v>45726.339444444442</v>
          </cell>
          <cell r="G4843">
            <v>45756.339444444442</v>
          </cell>
          <cell r="H4843">
            <v>0</v>
          </cell>
          <cell r="O4843">
            <v>5117923.7120000003</v>
          </cell>
        </row>
        <row r="4844">
          <cell r="A4844">
            <v>45750</v>
          </cell>
          <cell r="C4844" t="str">
            <v>TAKAMI SA</v>
          </cell>
          <cell r="F4844">
            <v>45727.307581018518</v>
          </cell>
          <cell r="G4844">
            <v>45757.307581018518</v>
          </cell>
          <cell r="H4844">
            <v>-1</v>
          </cell>
          <cell r="O4844">
            <v>95060</v>
          </cell>
        </row>
        <row r="4845">
          <cell r="A4845">
            <v>45750</v>
          </cell>
          <cell r="C4845" t="str">
            <v>TAKAMI SA</v>
          </cell>
          <cell r="F4845">
            <v>45727.313622685186</v>
          </cell>
          <cell r="G4845">
            <v>45757.313622685186</v>
          </cell>
          <cell r="H4845">
            <v>-1</v>
          </cell>
          <cell r="O4845">
            <v>43050</v>
          </cell>
        </row>
        <row r="4846">
          <cell r="A4846">
            <v>45750</v>
          </cell>
          <cell r="C4846" t="str">
            <v>TAKAMI SA</v>
          </cell>
          <cell r="F4846">
            <v>45727.329513888886</v>
          </cell>
          <cell r="G4846">
            <v>45757.329513888886</v>
          </cell>
          <cell r="H4846">
            <v>-1</v>
          </cell>
          <cell r="O4846">
            <v>56000</v>
          </cell>
        </row>
        <row r="4847">
          <cell r="A4847">
            <v>45750</v>
          </cell>
          <cell r="C4847" t="str">
            <v>TAKAMI SA</v>
          </cell>
          <cell r="F4847">
            <v>45727.344849537039</v>
          </cell>
          <cell r="G4847">
            <v>45757.344849537039</v>
          </cell>
          <cell r="H4847">
            <v>-1</v>
          </cell>
          <cell r="O4847">
            <v>857100</v>
          </cell>
        </row>
        <row r="4848">
          <cell r="A4848">
            <v>45750</v>
          </cell>
          <cell r="C4848" t="str">
            <v>TAKAMI SA</v>
          </cell>
          <cell r="F4848">
            <v>45727.346099537041</v>
          </cell>
          <cell r="G4848">
            <v>45757.346099537041</v>
          </cell>
          <cell r="H4848">
            <v>-1</v>
          </cell>
          <cell r="O4848">
            <v>98940</v>
          </cell>
        </row>
        <row r="4849">
          <cell r="A4849">
            <v>45750</v>
          </cell>
          <cell r="C4849" t="str">
            <v>TAKAMI SA</v>
          </cell>
          <cell r="F4849">
            <v>45727.355138888888</v>
          </cell>
          <cell r="G4849">
            <v>45757.355138888888</v>
          </cell>
          <cell r="H4849">
            <v>-1</v>
          </cell>
          <cell r="O4849">
            <v>1091830</v>
          </cell>
        </row>
        <row r="4850">
          <cell r="A4850">
            <v>45750</v>
          </cell>
          <cell r="C4850" t="str">
            <v>TAKAMI SA</v>
          </cell>
          <cell r="F4850">
            <v>45728.319548611114</v>
          </cell>
          <cell r="G4850">
            <v>45758.319548611114</v>
          </cell>
          <cell r="H4850">
            <v>-2</v>
          </cell>
          <cell r="O4850">
            <v>147600</v>
          </cell>
        </row>
        <row r="4851">
          <cell r="A4851">
            <v>45750</v>
          </cell>
          <cell r="C4851" t="str">
            <v>TAKAMI SA</v>
          </cell>
          <cell r="F4851">
            <v>45728.32240740741</v>
          </cell>
          <cell r="G4851">
            <v>45758.32240740741</v>
          </cell>
          <cell r="H4851">
            <v>-2</v>
          </cell>
          <cell r="O4851">
            <v>123000</v>
          </cell>
        </row>
        <row r="4852">
          <cell r="A4852">
            <v>45750</v>
          </cell>
          <cell r="C4852" t="str">
            <v>TAKAMI SA</v>
          </cell>
          <cell r="F4852">
            <v>45728.324826388889</v>
          </cell>
          <cell r="G4852">
            <v>45758.324826388889</v>
          </cell>
          <cell r="H4852">
            <v>-2</v>
          </cell>
          <cell r="O4852">
            <v>135300</v>
          </cell>
        </row>
        <row r="4853">
          <cell r="A4853">
            <v>45750</v>
          </cell>
          <cell r="C4853" t="str">
            <v>TAKAMI SA</v>
          </cell>
          <cell r="F4853">
            <v>45728.33315972222</v>
          </cell>
          <cell r="G4853">
            <v>45758.33315972222</v>
          </cell>
          <cell r="H4853">
            <v>-2</v>
          </cell>
          <cell r="O4853">
            <v>86100</v>
          </cell>
        </row>
        <row r="4854">
          <cell r="A4854">
            <v>45750</v>
          </cell>
          <cell r="C4854" t="str">
            <v>TAKAMI SA</v>
          </cell>
          <cell r="F4854">
            <v>45728.417662037034</v>
          </cell>
          <cell r="G4854">
            <v>45758.417662037034</v>
          </cell>
          <cell r="H4854">
            <v>-2</v>
          </cell>
          <cell r="O4854">
            <v>221800</v>
          </cell>
        </row>
        <row r="4855">
          <cell r="A4855">
            <v>45750</v>
          </cell>
          <cell r="C4855" t="str">
            <v>TAKAMI SA</v>
          </cell>
          <cell r="F4855">
            <v>45728.418495370373</v>
          </cell>
          <cell r="G4855">
            <v>45758.418495370373</v>
          </cell>
          <cell r="H4855">
            <v>-2</v>
          </cell>
          <cell r="O4855">
            <v>208000</v>
          </cell>
        </row>
        <row r="4856">
          <cell r="A4856">
            <v>45750</v>
          </cell>
          <cell r="C4856" t="str">
            <v>TAKAMI SA</v>
          </cell>
          <cell r="F4856">
            <v>45729.349479166667</v>
          </cell>
          <cell r="G4856">
            <v>45759.349479166667</v>
          </cell>
          <cell r="H4856">
            <v>-3</v>
          </cell>
          <cell r="O4856">
            <v>821000</v>
          </cell>
        </row>
        <row r="4857">
          <cell r="A4857">
            <v>45750</v>
          </cell>
          <cell r="C4857" t="str">
            <v>TAKAMI SA</v>
          </cell>
          <cell r="F4857">
            <v>45729.36310185185</v>
          </cell>
          <cell r="G4857">
            <v>45759.36310185185</v>
          </cell>
          <cell r="H4857">
            <v>-3</v>
          </cell>
          <cell r="O4857">
            <v>75850</v>
          </cell>
        </row>
        <row r="4858">
          <cell r="A4858">
            <v>45750</v>
          </cell>
          <cell r="C4858" t="str">
            <v>TAKAMI SA</v>
          </cell>
          <cell r="F4858">
            <v>45729.382685185185</v>
          </cell>
          <cell r="G4858">
            <v>45759.382685185185</v>
          </cell>
          <cell r="H4858">
            <v>-3</v>
          </cell>
          <cell r="O4858">
            <v>700800</v>
          </cell>
        </row>
        <row r="4859">
          <cell r="A4859">
            <v>45750</v>
          </cell>
          <cell r="C4859" t="str">
            <v>TAKAMI SA</v>
          </cell>
          <cell r="F4859">
            <v>45729.383391203701</v>
          </cell>
          <cell r="G4859">
            <v>45759.383391203701</v>
          </cell>
          <cell r="H4859">
            <v>-3</v>
          </cell>
          <cell r="O4859">
            <v>1111480</v>
          </cell>
        </row>
        <row r="4860">
          <cell r="A4860">
            <v>45750</v>
          </cell>
          <cell r="C4860" t="str">
            <v>TAKAMI SA</v>
          </cell>
          <cell r="F4860">
            <v>45729.384305555555</v>
          </cell>
          <cell r="G4860">
            <v>45759.384305555555</v>
          </cell>
          <cell r="H4860">
            <v>-3</v>
          </cell>
          <cell r="O4860">
            <v>114460</v>
          </cell>
        </row>
        <row r="4861">
          <cell r="A4861">
            <v>45750</v>
          </cell>
          <cell r="C4861" t="str">
            <v>TAKAMI SA</v>
          </cell>
          <cell r="F4861">
            <v>45729.391331018516</v>
          </cell>
          <cell r="G4861">
            <v>45759.391331018516</v>
          </cell>
          <cell r="H4861">
            <v>-3</v>
          </cell>
          <cell r="O4861">
            <v>1086020</v>
          </cell>
        </row>
        <row r="4862">
          <cell r="A4862">
            <v>45750</v>
          </cell>
          <cell r="C4862" t="str">
            <v>TAKAMI SA</v>
          </cell>
          <cell r="F4862">
            <v>45729.415208333332</v>
          </cell>
          <cell r="G4862">
            <v>45759.415208333332</v>
          </cell>
          <cell r="H4862">
            <v>-3</v>
          </cell>
          <cell r="O4862">
            <v>248050</v>
          </cell>
        </row>
        <row r="4863">
          <cell r="A4863">
            <v>45750</v>
          </cell>
          <cell r="C4863" t="str">
            <v>TAKAMI SA</v>
          </cell>
          <cell r="F4863">
            <v>45730.340740740743</v>
          </cell>
          <cell r="G4863">
            <v>45760.340740740743</v>
          </cell>
          <cell r="H4863">
            <v>-4</v>
          </cell>
          <cell r="O4863">
            <v>79120</v>
          </cell>
        </row>
        <row r="4864">
          <cell r="A4864">
            <v>45750</v>
          </cell>
          <cell r="C4864" t="str">
            <v>TAKAMI SA</v>
          </cell>
          <cell r="F4864">
            <v>45730.357638888891</v>
          </cell>
          <cell r="G4864">
            <v>45760.357638888891</v>
          </cell>
          <cell r="H4864">
            <v>-4</v>
          </cell>
          <cell r="O4864">
            <v>75900</v>
          </cell>
        </row>
        <row r="4865">
          <cell r="A4865">
            <v>45750</v>
          </cell>
          <cell r="C4865" t="str">
            <v>TAKAMI SA</v>
          </cell>
          <cell r="F4865">
            <v>45731.3128125</v>
          </cell>
          <cell r="G4865">
            <v>45761.3128125</v>
          </cell>
          <cell r="H4865">
            <v>-5</v>
          </cell>
          <cell r="O4865">
            <v>266820</v>
          </cell>
        </row>
        <row r="4866">
          <cell r="A4866">
            <v>45750</v>
          </cell>
          <cell r="C4866" t="str">
            <v>TAKAMI SA</v>
          </cell>
          <cell r="F4866">
            <v>45731.313877314817</v>
          </cell>
          <cell r="G4866">
            <v>45761.313877314817</v>
          </cell>
          <cell r="H4866">
            <v>-5</v>
          </cell>
          <cell r="O4866">
            <v>663920</v>
          </cell>
        </row>
        <row r="4867">
          <cell r="A4867">
            <v>45750</v>
          </cell>
          <cell r="C4867" t="str">
            <v>TAKAMI SA</v>
          </cell>
          <cell r="F4867">
            <v>45731.315324074072</v>
          </cell>
          <cell r="G4867">
            <v>45761.315324074072</v>
          </cell>
          <cell r="H4867">
            <v>-5</v>
          </cell>
          <cell r="O4867">
            <v>63550</v>
          </cell>
        </row>
        <row r="4868">
          <cell r="A4868">
            <v>45750</v>
          </cell>
          <cell r="C4868" t="str">
            <v>TAKAMI SA</v>
          </cell>
          <cell r="F4868">
            <v>45731.324236111112</v>
          </cell>
          <cell r="G4868">
            <v>45761.324236111112</v>
          </cell>
          <cell r="H4868">
            <v>-5</v>
          </cell>
          <cell r="O4868">
            <v>233600</v>
          </cell>
        </row>
        <row r="4869">
          <cell r="A4869">
            <v>45750</v>
          </cell>
          <cell r="C4869" t="str">
            <v>TAKAMI SA</v>
          </cell>
          <cell r="F4869">
            <v>45731.32534722222</v>
          </cell>
          <cell r="G4869">
            <v>45761.32534722222</v>
          </cell>
          <cell r="H4869">
            <v>-5</v>
          </cell>
          <cell r="O4869">
            <v>414080</v>
          </cell>
        </row>
        <row r="4870">
          <cell r="A4870">
            <v>45750</v>
          </cell>
          <cell r="C4870" t="str">
            <v>TAKAMI SA</v>
          </cell>
          <cell r="F4870">
            <v>45731.326238425929</v>
          </cell>
          <cell r="G4870">
            <v>45761.326238425929</v>
          </cell>
          <cell r="H4870">
            <v>-5</v>
          </cell>
          <cell r="O4870">
            <v>932340</v>
          </cell>
        </row>
        <row r="4871">
          <cell r="A4871">
            <v>45750</v>
          </cell>
          <cell r="C4871" t="str">
            <v>TAKAMI SA</v>
          </cell>
          <cell r="F4871">
            <v>45731.360949074071</v>
          </cell>
          <cell r="G4871">
            <v>45761.360949074071</v>
          </cell>
          <cell r="H4871">
            <v>-5</v>
          </cell>
          <cell r="O4871">
            <v>2082860</v>
          </cell>
        </row>
        <row r="4872">
          <cell r="A4872">
            <v>45750</v>
          </cell>
          <cell r="C4872" t="str">
            <v>TAKAMI SA</v>
          </cell>
          <cell r="F4872">
            <v>45731.363206018519</v>
          </cell>
          <cell r="G4872">
            <v>45761.363206018519</v>
          </cell>
          <cell r="H4872">
            <v>-5</v>
          </cell>
          <cell r="O4872">
            <v>239200</v>
          </cell>
        </row>
        <row r="4873">
          <cell r="A4873">
            <v>45750</v>
          </cell>
          <cell r="C4873" t="str">
            <v>TAKAMI SA</v>
          </cell>
          <cell r="F4873">
            <v>45731.368148148147</v>
          </cell>
          <cell r="G4873">
            <v>45761.368148148147</v>
          </cell>
          <cell r="H4873">
            <v>-5</v>
          </cell>
          <cell r="O4873">
            <v>101200</v>
          </cell>
        </row>
        <row r="4874">
          <cell r="A4874">
            <v>45750</v>
          </cell>
          <cell r="C4874" t="str">
            <v>TAKAMI SA</v>
          </cell>
          <cell r="F4874">
            <v>45733.329282407409</v>
          </cell>
          <cell r="G4874">
            <v>45763.329282407409</v>
          </cell>
          <cell r="H4874">
            <v>-7</v>
          </cell>
          <cell r="O4874">
            <v>880400</v>
          </cell>
        </row>
        <row r="4875">
          <cell r="A4875">
            <v>45750</v>
          </cell>
          <cell r="C4875" t="str">
            <v>TAKAMI SA</v>
          </cell>
          <cell r="F4875">
            <v>45733.357604166667</v>
          </cell>
          <cell r="G4875">
            <v>45763.357604166667</v>
          </cell>
          <cell r="H4875">
            <v>-7</v>
          </cell>
          <cell r="O4875">
            <v>1174780</v>
          </cell>
        </row>
        <row r="4876">
          <cell r="A4876">
            <v>45750</v>
          </cell>
          <cell r="C4876" t="str">
            <v>TAKAMI SA</v>
          </cell>
          <cell r="F4876">
            <v>45733.381145833337</v>
          </cell>
          <cell r="G4876">
            <v>45763.381145833337</v>
          </cell>
          <cell r="H4876">
            <v>-7</v>
          </cell>
          <cell r="O4876">
            <v>129150</v>
          </cell>
        </row>
        <row r="4877">
          <cell r="A4877">
            <v>45750</v>
          </cell>
          <cell r="C4877" t="str">
            <v>TAKAMI SA</v>
          </cell>
          <cell r="F4877">
            <v>45733.382199074076</v>
          </cell>
          <cell r="G4877">
            <v>45763.382199074076</v>
          </cell>
          <cell r="H4877">
            <v>-7</v>
          </cell>
          <cell r="O4877">
            <v>168100</v>
          </cell>
        </row>
        <row r="4878">
          <cell r="A4878">
            <v>45750</v>
          </cell>
          <cell r="C4878" t="str">
            <v>TAKAMI SA</v>
          </cell>
          <cell r="F4878">
            <v>45733.416712962964</v>
          </cell>
          <cell r="G4878">
            <v>45763.416712962964</v>
          </cell>
          <cell r="H4878">
            <v>-7</v>
          </cell>
          <cell r="O4878">
            <v>108640</v>
          </cell>
        </row>
        <row r="4879">
          <cell r="A4879">
            <v>45750</v>
          </cell>
          <cell r="C4879" t="str">
            <v>TAKAMI SA</v>
          </cell>
          <cell r="F4879">
            <v>45733.422650462962</v>
          </cell>
          <cell r="G4879">
            <v>45763.422650462962</v>
          </cell>
          <cell r="H4879">
            <v>-7</v>
          </cell>
          <cell r="O4879">
            <v>765660</v>
          </cell>
        </row>
        <row r="4880">
          <cell r="A4880">
            <v>45750</v>
          </cell>
          <cell r="C4880" t="str">
            <v>TAKAMI SA</v>
          </cell>
          <cell r="F4880">
            <v>45733.429178240738</v>
          </cell>
          <cell r="G4880">
            <v>45763.429178240738</v>
          </cell>
          <cell r="H4880">
            <v>-7</v>
          </cell>
          <cell r="O4880">
            <v>84050</v>
          </cell>
        </row>
        <row r="4881">
          <cell r="A4881">
            <v>45750</v>
          </cell>
          <cell r="C4881" t="str">
            <v>TAKAMI SA</v>
          </cell>
          <cell r="F4881">
            <v>45734.306956018518</v>
          </cell>
          <cell r="G4881">
            <v>45764.306956018518</v>
          </cell>
          <cell r="H4881">
            <v>-8</v>
          </cell>
          <cell r="O4881">
            <v>291790</v>
          </cell>
        </row>
        <row r="4882">
          <cell r="A4882">
            <v>45750</v>
          </cell>
          <cell r="C4882" t="str">
            <v>TIGRE COLOMBIA S.A.S</v>
          </cell>
          <cell r="F4882">
            <v>45742.388796296298</v>
          </cell>
          <cell r="G4882">
            <v>45750.388333333336</v>
          </cell>
          <cell r="H4882">
            <v>6</v>
          </cell>
          <cell r="O4882">
            <v>939270</v>
          </cell>
        </row>
        <row r="4883">
          <cell r="A4883">
            <v>45750</v>
          </cell>
          <cell r="C4883" t="str">
            <v>TIGRE COLOMBIA S.A.S</v>
          </cell>
          <cell r="F4883">
            <v>45748.374652777777</v>
          </cell>
          <cell r="G4883">
            <v>45756.37363425926</v>
          </cell>
          <cell r="H4883">
            <v>0</v>
          </cell>
          <cell r="O4883">
            <v>1316000</v>
          </cell>
        </row>
        <row r="4884">
          <cell r="A4884">
            <v>45750</v>
          </cell>
          <cell r="C4884" t="str">
            <v>TIGRE COLOMBIA S.A.S</v>
          </cell>
          <cell r="F4884">
            <v>45748.376296296294</v>
          </cell>
          <cell r="G4884">
            <v>45756.375358796293</v>
          </cell>
          <cell r="H4884">
            <v>0</v>
          </cell>
          <cell r="O4884">
            <v>1128000</v>
          </cell>
        </row>
        <row r="4885">
          <cell r="A4885">
            <v>45750</v>
          </cell>
          <cell r="C4885" t="str">
            <v>TIGRE COLOMBIA S.A.S</v>
          </cell>
          <cell r="F4885">
            <v>45748.377291666664</v>
          </cell>
          <cell r="G4885">
            <v>45756.376782407409</v>
          </cell>
          <cell r="H4885">
            <v>0</v>
          </cell>
          <cell r="O4885">
            <v>1692000</v>
          </cell>
        </row>
        <row r="4886">
          <cell r="A4886">
            <v>45750</v>
          </cell>
          <cell r="C4886" t="str">
            <v>TIGRE COLOMBIA S.A.S</v>
          </cell>
          <cell r="F4886">
            <v>45748.378518518519</v>
          </cell>
          <cell r="G4886">
            <v>45756.37804398148</v>
          </cell>
          <cell r="H4886">
            <v>0</v>
          </cell>
          <cell r="O4886">
            <v>188730</v>
          </cell>
        </row>
        <row r="4887">
          <cell r="A4887">
            <v>45750</v>
          </cell>
          <cell r="C4887" t="str">
            <v>LUZ MARINA PELAYO ORTIZ</v>
          </cell>
          <cell r="F4887">
            <v>45749.332800925928</v>
          </cell>
          <cell r="G4887">
            <v>45750.332800925928</v>
          </cell>
          <cell r="H4887">
            <v>4</v>
          </cell>
          <cell r="O4887">
            <v>153860</v>
          </cell>
        </row>
        <row r="4888">
          <cell r="A4888">
            <v>45750</v>
          </cell>
          <cell r="C4888" t="str">
            <v>ANDRES MAURICIO CUELLAR HERRERA</v>
          </cell>
          <cell r="F4888">
            <v>45749.400648148148</v>
          </cell>
          <cell r="G4888">
            <v>45750.400648148148</v>
          </cell>
          <cell r="H4888">
            <v>4</v>
          </cell>
          <cell r="O4888">
            <v>434600</v>
          </cell>
        </row>
        <row r="4889">
          <cell r="A4889">
            <v>45750</v>
          </cell>
          <cell r="C4889" t="str">
            <v>ANDRES MAURICIO CUELLAR HERRERA</v>
          </cell>
          <cell r="F4889">
            <v>45749.431793981479</v>
          </cell>
          <cell r="G4889">
            <v>45750.431793981479</v>
          </cell>
          <cell r="H4889">
            <v>4</v>
          </cell>
          <cell r="O4889">
            <v>150000</v>
          </cell>
        </row>
        <row r="4890">
          <cell r="A4890">
            <v>45750</v>
          </cell>
          <cell r="C4890" t="str">
            <v>ANDRES MAURICIO CUELLAR HERRERA</v>
          </cell>
          <cell r="F4890">
            <v>45749.478067129632</v>
          </cell>
          <cell r="G4890">
            <v>45750.478067129632</v>
          </cell>
          <cell r="H4890">
            <v>4</v>
          </cell>
          <cell r="O4890">
            <v>198000</v>
          </cell>
        </row>
        <row r="4891">
          <cell r="A4891">
            <v>45750</v>
          </cell>
          <cell r="C4891" t="str">
            <v>COMMUNAL INVESTMENTS SAS</v>
          </cell>
          <cell r="F4891">
            <v>45750.335856481484</v>
          </cell>
          <cell r="G4891">
            <v>45751.335706018515</v>
          </cell>
          <cell r="H4891">
            <v>3</v>
          </cell>
          <cell r="O4891">
            <v>945000</v>
          </cell>
        </row>
        <row r="4892">
          <cell r="A4892">
            <v>45750</v>
          </cell>
          <cell r="C4892" t="str">
            <v>DOROTEA PARRILA SAS</v>
          </cell>
          <cell r="F4892">
            <v>45750.339386574073</v>
          </cell>
          <cell r="G4892">
            <v>45751.337129629632</v>
          </cell>
          <cell r="H4892">
            <v>3</v>
          </cell>
          <cell r="O4892">
            <v>512900</v>
          </cell>
        </row>
        <row r="4893">
          <cell r="A4893">
            <v>45750</v>
          </cell>
          <cell r="C4893" t="str">
            <v>COMERCIALIZADORA DE LACTEOS RYM SAS</v>
          </cell>
          <cell r="F4893">
            <v>45750.344155092593</v>
          </cell>
          <cell r="G4893">
            <v>45751.344155092593</v>
          </cell>
          <cell r="H4893">
            <v>25</v>
          </cell>
          <cell r="O4893">
            <v>158000</v>
          </cell>
        </row>
        <row r="4894">
          <cell r="A4894">
            <v>45750</v>
          </cell>
          <cell r="C4894" t="str">
            <v>VENTAS MOSTRADOR</v>
          </cell>
          <cell r="F4894">
            <v>45750</v>
          </cell>
          <cell r="G4894">
            <v>45750</v>
          </cell>
          <cell r="H4894">
            <v>0</v>
          </cell>
          <cell r="O4894">
            <v>349550</v>
          </cell>
        </row>
        <row r="4895">
          <cell r="A4895">
            <v>45750</v>
          </cell>
          <cell r="C4895" t="str">
            <v>EL MERO BURRITO S.A.S</v>
          </cell>
          <cell r="F4895">
            <v>45749.332824074074</v>
          </cell>
          <cell r="G4895">
            <v>45750.332465277781</v>
          </cell>
          <cell r="H4895">
            <v>4</v>
          </cell>
          <cell r="O4895">
            <v>466900</v>
          </cell>
        </row>
        <row r="4896">
          <cell r="A4896">
            <v>45750</v>
          </cell>
          <cell r="C4896" t="str">
            <v>DOLLY EDITH SANABRIA CANTOR</v>
          </cell>
          <cell r="F4896">
            <v>45750.344606481478</v>
          </cell>
          <cell r="G4896">
            <v>45751.340370370373</v>
          </cell>
          <cell r="H4896">
            <v>3</v>
          </cell>
          <cell r="O4896">
            <v>151200</v>
          </cell>
        </row>
        <row r="4897">
          <cell r="A4897">
            <v>45750</v>
          </cell>
          <cell r="C4897" t="str">
            <v>ANGEL CRISANTO HERNANDEZ JUNCO</v>
          </cell>
          <cell r="F4897">
            <v>45750.369537037041</v>
          </cell>
          <cell r="G4897">
            <v>45751.369537037041</v>
          </cell>
          <cell r="H4897">
            <v>3</v>
          </cell>
          <cell r="O4897">
            <v>441100</v>
          </cell>
        </row>
        <row r="4898">
          <cell r="A4898">
            <v>45750</v>
          </cell>
          <cell r="C4898" t="str">
            <v>VENTAS MOSTRADOR</v>
          </cell>
          <cell r="F4898">
            <v>45750</v>
          </cell>
          <cell r="G4898">
            <v>45750</v>
          </cell>
          <cell r="H4898">
            <v>0</v>
          </cell>
          <cell r="O4898">
            <v>510600</v>
          </cell>
        </row>
        <row r="4899">
          <cell r="A4899">
            <v>45750</v>
          </cell>
          <cell r="C4899" t="str">
            <v>ALIMENTOS BENAL SAS</v>
          </cell>
          <cell r="F4899">
            <v>45750</v>
          </cell>
          <cell r="G4899">
            <v>45750</v>
          </cell>
          <cell r="H4899">
            <v>0</v>
          </cell>
          <cell r="O4899">
            <v>4837960</v>
          </cell>
        </row>
        <row r="4900">
          <cell r="A4900">
            <v>45750</v>
          </cell>
          <cell r="C4900" t="str">
            <v>ALIMENTOS BENAL SAS</v>
          </cell>
          <cell r="F4900">
            <v>45750</v>
          </cell>
          <cell r="G4900">
            <v>45750</v>
          </cell>
          <cell r="H4900">
            <v>0</v>
          </cell>
          <cell r="O4900">
            <v>3173950</v>
          </cell>
        </row>
        <row r="4901">
          <cell r="A4901">
            <v>45750</v>
          </cell>
          <cell r="C4901" t="str">
            <v>ALIMENTOS BENAL SAS</v>
          </cell>
          <cell r="F4901">
            <v>45750</v>
          </cell>
          <cell r="G4901">
            <v>45750</v>
          </cell>
          <cell r="H4901">
            <v>0</v>
          </cell>
          <cell r="O4901">
            <v>2300000</v>
          </cell>
        </row>
        <row r="4902">
          <cell r="A4902">
            <v>45750</v>
          </cell>
          <cell r="C4902" t="str">
            <v>ALIMENTOS BENAL SAS</v>
          </cell>
          <cell r="F4902">
            <v>45750</v>
          </cell>
          <cell r="G4902">
            <v>45750</v>
          </cell>
          <cell r="H4902">
            <v>0</v>
          </cell>
          <cell r="O4902">
            <v>5326615</v>
          </cell>
        </row>
        <row r="4903">
          <cell r="A4903">
            <v>45750</v>
          </cell>
          <cell r="C4903" t="str">
            <v>SAGRADO BGTA SA</v>
          </cell>
          <cell r="F4903">
            <v>45750</v>
          </cell>
          <cell r="G4903">
            <v>45750</v>
          </cell>
          <cell r="H4903">
            <v>0</v>
          </cell>
          <cell r="O4903">
            <v>2973588.1669999999</v>
          </cell>
        </row>
        <row r="4904">
          <cell r="A4904">
            <v>45750</v>
          </cell>
          <cell r="C4904" t="str">
            <v>PODER BGTA SAS</v>
          </cell>
          <cell r="F4904">
            <v>45750</v>
          </cell>
          <cell r="G4904">
            <v>45750</v>
          </cell>
          <cell r="H4904">
            <v>0</v>
          </cell>
          <cell r="O4904">
            <v>2012832.2320000001</v>
          </cell>
        </row>
        <row r="4905">
          <cell r="A4905">
            <v>45750</v>
          </cell>
          <cell r="C4905" t="str">
            <v>PODER BGTA SAS</v>
          </cell>
          <cell r="F4905">
            <v>45750</v>
          </cell>
          <cell r="G4905">
            <v>45750</v>
          </cell>
          <cell r="H4905">
            <v>0</v>
          </cell>
          <cell r="O4905">
            <v>284417.61599999998</v>
          </cell>
        </row>
        <row r="4906">
          <cell r="A4906">
            <v>45750</v>
          </cell>
          <cell r="C4906" t="str">
            <v>PODER BGTA SAS</v>
          </cell>
          <cell r="F4906">
            <v>45750</v>
          </cell>
          <cell r="G4906">
            <v>45750</v>
          </cell>
          <cell r="H4906">
            <v>0</v>
          </cell>
          <cell r="O4906">
            <v>1161172.76</v>
          </cell>
        </row>
        <row r="4907">
          <cell r="A4907">
            <v>45750</v>
          </cell>
          <cell r="C4907" t="str">
            <v>PODER BGTA SAS</v>
          </cell>
          <cell r="F4907">
            <v>45750</v>
          </cell>
          <cell r="G4907">
            <v>45750</v>
          </cell>
          <cell r="H4907">
            <v>0</v>
          </cell>
          <cell r="O4907">
            <v>132051.03599999999</v>
          </cell>
        </row>
        <row r="4908">
          <cell r="A4908">
            <v>45750</v>
          </cell>
          <cell r="C4908" t="str">
            <v>INFARTO SAS</v>
          </cell>
          <cell r="F4908">
            <v>45750</v>
          </cell>
          <cell r="G4908">
            <v>45750</v>
          </cell>
          <cell r="H4908">
            <v>0</v>
          </cell>
          <cell r="O4908">
            <v>907527.21799999999</v>
          </cell>
        </row>
        <row r="4909">
          <cell r="A4909">
            <v>45750</v>
          </cell>
          <cell r="C4909" t="str">
            <v>INFARTO SAS</v>
          </cell>
          <cell r="F4909">
            <v>45750</v>
          </cell>
          <cell r="G4909">
            <v>45750</v>
          </cell>
          <cell r="H4909">
            <v>0</v>
          </cell>
          <cell r="O4909">
            <v>303936.47200000001</v>
          </cell>
        </row>
        <row r="4910">
          <cell r="A4910">
            <v>45750</v>
          </cell>
          <cell r="C4910" t="str">
            <v>INFARTO SAS</v>
          </cell>
          <cell r="F4910">
            <v>45750</v>
          </cell>
          <cell r="G4910">
            <v>45750</v>
          </cell>
          <cell r="H4910">
            <v>0</v>
          </cell>
          <cell r="O4910">
            <v>644221.83400000003</v>
          </cell>
        </row>
        <row r="4911">
          <cell r="A4911">
            <v>45750</v>
          </cell>
          <cell r="C4911" t="str">
            <v>INFARTO SAS</v>
          </cell>
          <cell r="F4911">
            <v>45750</v>
          </cell>
          <cell r="G4911">
            <v>45750</v>
          </cell>
          <cell r="H4911">
            <v>0</v>
          </cell>
          <cell r="O4911">
            <v>1022250.29</v>
          </cell>
        </row>
        <row r="4912">
          <cell r="A4912">
            <v>45750</v>
          </cell>
          <cell r="C4912" t="str">
            <v>DEKARLA SAS</v>
          </cell>
          <cell r="F4912">
            <v>45754</v>
          </cell>
          <cell r="G4912">
            <v>45754</v>
          </cell>
          <cell r="H4912">
            <v>0</v>
          </cell>
          <cell r="O4912">
            <v>640000</v>
          </cell>
        </row>
        <row r="4913">
          <cell r="A4913">
            <v>45750</v>
          </cell>
          <cell r="C4913" t="str">
            <v>DOLLY EDITH SANABRIA CANTOR</v>
          </cell>
          <cell r="F4913">
            <v>45750</v>
          </cell>
          <cell r="G4913">
            <v>45750</v>
          </cell>
          <cell r="H4913">
            <v>0</v>
          </cell>
          <cell r="O4913">
            <v>151200</v>
          </cell>
        </row>
        <row r="4914">
          <cell r="A4914">
            <v>45749</v>
          </cell>
          <cell r="C4914" t="str">
            <v>EL MERO BURRITO S.A.S</v>
          </cell>
          <cell r="F4914">
            <v>45749</v>
          </cell>
          <cell r="G4914">
            <v>45749</v>
          </cell>
          <cell r="H4914">
            <v>0</v>
          </cell>
          <cell r="O4914">
            <v>466900</v>
          </cell>
        </row>
        <row r="4915">
          <cell r="A4915">
            <v>45751</v>
          </cell>
          <cell r="C4915" t="str">
            <v>AL CORTE SAN MIGUEL SAS</v>
          </cell>
          <cell r="F4915">
            <v>45749.388807870368</v>
          </cell>
          <cell r="G4915">
            <v>45750.388807870368</v>
          </cell>
          <cell r="H4915">
            <v>4</v>
          </cell>
          <cell r="O4915">
            <v>307400</v>
          </cell>
        </row>
        <row r="4916">
          <cell r="A4916">
            <v>45751</v>
          </cell>
          <cell r="C4916" t="str">
            <v>COMERCIALIZADORA PINER SAS</v>
          </cell>
          <cell r="F4916">
            <v>45751.326215277775</v>
          </cell>
          <cell r="G4916">
            <v>45752.326215277775</v>
          </cell>
          <cell r="H4916">
            <v>2</v>
          </cell>
          <cell r="O4916">
            <v>4786000</v>
          </cell>
        </row>
        <row r="4917">
          <cell r="A4917">
            <v>45751</v>
          </cell>
          <cell r="C4917" t="str">
            <v>GATE GOURMET COLOMBIA SAS</v>
          </cell>
          <cell r="F4917">
            <v>45717.249189814815</v>
          </cell>
          <cell r="G4917">
            <v>45747.249189814815</v>
          </cell>
          <cell r="H4917">
            <v>10</v>
          </cell>
          <cell r="O4917">
            <v>4796516.8680199999</v>
          </cell>
        </row>
        <row r="4918">
          <cell r="A4918">
            <v>45751</v>
          </cell>
          <cell r="C4918" t="str">
            <v>GATE GOURMET COLOMBIA SAS</v>
          </cell>
          <cell r="F4918">
            <v>45717.253194444442</v>
          </cell>
          <cell r="G4918">
            <v>45747.253194444442</v>
          </cell>
          <cell r="H4918">
            <v>10</v>
          </cell>
          <cell r="O4918">
            <v>460000</v>
          </cell>
        </row>
        <row r="4919">
          <cell r="A4919">
            <v>45751</v>
          </cell>
          <cell r="C4919" t="str">
            <v>GATE GOURMET COLOMBIA SAS</v>
          </cell>
          <cell r="F4919">
            <v>45719.197789351849</v>
          </cell>
          <cell r="G4919">
            <v>45749.197789351849</v>
          </cell>
          <cell r="H4919">
            <v>8</v>
          </cell>
          <cell r="O4919">
            <v>517300</v>
          </cell>
        </row>
        <row r="4920">
          <cell r="A4920">
            <v>45751</v>
          </cell>
          <cell r="C4920" t="str">
            <v>GATE GOURMET COLOMBIA SAS</v>
          </cell>
          <cell r="F4920">
            <v>45720.591562499998</v>
          </cell>
          <cell r="G4920">
            <v>45750.591562499998</v>
          </cell>
          <cell r="H4920">
            <v>7</v>
          </cell>
          <cell r="O4920">
            <v>3376463.33</v>
          </cell>
        </row>
        <row r="4921">
          <cell r="A4921">
            <v>45751</v>
          </cell>
          <cell r="C4921" t="str">
            <v>GATE GOURMET COLOMBIA SAS</v>
          </cell>
          <cell r="F4921">
            <v>45722.508275462962</v>
          </cell>
          <cell r="G4921">
            <v>45752.508275462962</v>
          </cell>
          <cell r="H4921">
            <v>5</v>
          </cell>
          <cell r="O4921">
            <v>3374670.7820000001</v>
          </cell>
        </row>
        <row r="4922">
          <cell r="A4922">
            <v>45751</v>
          </cell>
          <cell r="C4922" t="str">
            <v>GATE GOURMET COLOMBIA SAS</v>
          </cell>
          <cell r="F4922">
            <v>45724.521979166668</v>
          </cell>
          <cell r="G4922">
            <v>45754.521979166668</v>
          </cell>
          <cell r="H4922">
            <v>3</v>
          </cell>
          <cell r="O4922">
            <v>418204.43598000001</v>
          </cell>
        </row>
        <row r="4923">
          <cell r="A4923">
            <v>45751</v>
          </cell>
          <cell r="C4923" t="str">
            <v>GRUPO ARTAK S.A.S</v>
          </cell>
          <cell r="F4923">
            <v>45734.29179398148</v>
          </cell>
          <cell r="G4923">
            <v>45764.29179398148</v>
          </cell>
          <cell r="H4923">
            <v>-7</v>
          </cell>
          <cell r="O4923">
            <v>1181620</v>
          </cell>
        </row>
        <row r="4924">
          <cell r="A4924">
            <v>45751</v>
          </cell>
          <cell r="C4924" t="str">
            <v>GRUPO ARTAK S.A.S</v>
          </cell>
          <cell r="F4924">
            <v>45734.292951388888</v>
          </cell>
          <cell r="G4924">
            <v>45764.292951388888</v>
          </cell>
          <cell r="H4924">
            <v>-7</v>
          </cell>
          <cell r="O4924">
            <v>640560</v>
          </cell>
        </row>
        <row r="4925">
          <cell r="A4925">
            <v>45751</v>
          </cell>
          <cell r="C4925" t="str">
            <v>GRUPO ARTAK S.A.S</v>
          </cell>
          <cell r="F4925">
            <v>45734.293761574074</v>
          </cell>
          <cell r="G4925">
            <v>45764.293761574074</v>
          </cell>
          <cell r="H4925">
            <v>-7</v>
          </cell>
          <cell r="O4925">
            <v>123900</v>
          </cell>
        </row>
        <row r="4926">
          <cell r="A4926">
            <v>45751</v>
          </cell>
          <cell r="C4926" t="str">
            <v>GRUPO ARTAK S.A.S</v>
          </cell>
          <cell r="F4926">
            <v>45734.308611111112</v>
          </cell>
          <cell r="G4926">
            <v>45764.308611111112</v>
          </cell>
          <cell r="H4926">
            <v>-7</v>
          </cell>
          <cell r="O4926">
            <v>61500</v>
          </cell>
        </row>
        <row r="4927">
          <cell r="A4927">
            <v>45751</v>
          </cell>
          <cell r="C4927" t="str">
            <v>GRUPO ARTAK S.A.S</v>
          </cell>
          <cell r="F4927">
            <v>45734.309814814813</v>
          </cell>
          <cell r="G4927">
            <v>45764.309814814813</v>
          </cell>
          <cell r="H4927">
            <v>-7</v>
          </cell>
          <cell r="O4927">
            <v>61500</v>
          </cell>
        </row>
        <row r="4928">
          <cell r="A4928">
            <v>45751</v>
          </cell>
          <cell r="C4928" t="str">
            <v>GRUPO ARTAK S.A.S</v>
          </cell>
          <cell r="F4928">
            <v>45734.311145833337</v>
          </cell>
          <cell r="G4928">
            <v>45764.311145833337</v>
          </cell>
          <cell r="H4928">
            <v>-7</v>
          </cell>
          <cell r="O4928">
            <v>1389200</v>
          </cell>
        </row>
        <row r="4929">
          <cell r="A4929">
            <v>45751</v>
          </cell>
          <cell r="C4929" t="str">
            <v>GRUPO ARTAK S.A.S</v>
          </cell>
          <cell r="F4929">
            <v>45736.316076388888</v>
          </cell>
          <cell r="G4929">
            <v>45766.316076388888</v>
          </cell>
          <cell r="H4929">
            <v>-9</v>
          </cell>
          <cell r="O4929">
            <v>2923360</v>
          </cell>
        </row>
        <row r="4930">
          <cell r="A4930">
            <v>45751</v>
          </cell>
          <cell r="C4930" t="str">
            <v>GRUPO ARTAK S.A.S</v>
          </cell>
          <cell r="F4930">
            <v>45736.321053240739</v>
          </cell>
          <cell r="G4930">
            <v>45766.321053240739</v>
          </cell>
          <cell r="H4930">
            <v>-9</v>
          </cell>
          <cell r="O4930">
            <v>61500</v>
          </cell>
        </row>
        <row r="4931">
          <cell r="A4931">
            <v>45751</v>
          </cell>
          <cell r="C4931" t="str">
            <v>GRUPO ARTAK S.A.S</v>
          </cell>
          <cell r="F4931">
            <v>45736.345347222225</v>
          </cell>
          <cell r="G4931">
            <v>45766.345347222225</v>
          </cell>
          <cell r="H4931">
            <v>-9</v>
          </cell>
          <cell r="O4931">
            <v>1162700</v>
          </cell>
        </row>
        <row r="4932">
          <cell r="A4932">
            <v>45751</v>
          </cell>
          <cell r="C4932" t="str">
            <v>GRUPO ARTAK S.A.S</v>
          </cell>
          <cell r="F4932">
            <v>45736.360983796294</v>
          </cell>
          <cell r="G4932">
            <v>45766.360983796294</v>
          </cell>
          <cell r="H4932">
            <v>-9</v>
          </cell>
          <cell r="O4932">
            <v>575240</v>
          </cell>
        </row>
        <row r="4933">
          <cell r="A4933">
            <v>45751</v>
          </cell>
          <cell r="C4933" t="str">
            <v>GRUPO ARTAK S.A.S</v>
          </cell>
          <cell r="F4933">
            <v>45737.556273148148</v>
          </cell>
          <cell r="G4933">
            <v>45767.556273148148</v>
          </cell>
          <cell r="H4933">
            <v>-10</v>
          </cell>
          <cell r="O4933">
            <v>508700</v>
          </cell>
        </row>
        <row r="4934">
          <cell r="A4934">
            <v>45751</v>
          </cell>
          <cell r="C4934" t="str">
            <v>GRUPO ARTAK S.A.S</v>
          </cell>
          <cell r="F4934">
            <v>45737.579444444447</v>
          </cell>
          <cell r="G4934">
            <v>45767.579444444447</v>
          </cell>
          <cell r="H4934">
            <v>-10</v>
          </cell>
          <cell r="O4934">
            <v>767080</v>
          </cell>
        </row>
        <row r="4935">
          <cell r="A4935">
            <v>45751</v>
          </cell>
          <cell r="C4935" t="str">
            <v>GRUPO ARTAK S.A.S</v>
          </cell>
          <cell r="F4935">
            <v>45738.325995370367</v>
          </cell>
          <cell r="G4935">
            <v>45768.325995370367</v>
          </cell>
          <cell r="H4935">
            <v>-11</v>
          </cell>
          <cell r="O4935">
            <v>833520</v>
          </cell>
        </row>
        <row r="4936">
          <cell r="A4936">
            <v>45751</v>
          </cell>
          <cell r="C4936" t="str">
            <v>GRUPO ARTAK S.A.S</v>
          </cell>
          <cell r="F4936">
            <v>45738.361562500002</v>
          </cell>
          <cell r="G4936">
            <v>45768.361562500002</v>
          </cell>
          <cell r="H4936">
            <v>-11</v>
          </cell>
          <cell r="O4936">
            <v>132160</v>
          </cell>
        </row>
        <row r="4937">
          <cell r="A4937">
            <v>45751</v>
          </cell>
          <cell r="C4937" t="str">
            <v>GRUPO ARTAK S.A.S</v>
          </cell>
          <cell r="F4937">
            <v>45741.34202546296</v>
          </cell>
          <cell r="G4937">
            <v>45771.34202546296</v>
          </cell>
          <cell r="H4937">
            <v>-14</v>
          </cell>
          <cell r="O4937">
            <v>32120</v>
          </cell>
        </row>
        <row r="4938">
          <cell r="A4938">
            <v>45751</v>
          </cell>
          <cell r="C4938" t="str">
            <v>JUAN MANUEL PALLARES ARRIETA</v>
          </cell>
          <cell r="F4938">
            <v>45751.34542824074</v>
          </cell>
          <cell r="G4938">
            <v>45752.34542824074</v>
          </cell>
          <cell r="H4938">
            <v>2</v>
          </cell>
          <cell r="O4938">
            <v>238650</v>
          </cell>
        </row>
        <row r="4939">
          <cell r="A4939">
            <v>45751</v>
          </cell>
          <cell r="C4939" t="str">
            <v>LE CABRERA SOCIEDAD POR ACCIONES SIMPLIFICADA</v>
          </cell>
          <cell r="F4939">
            <v>45741.354525462964</v>
          </cell>
          <cell r="G4939">
            <v>45756.354525462964</v>
          </cell>
          <cell r="H4939">
            <v>-2</v>
          </cell>
          <cell r="O4939">
            <v>1921213.112</v>
          </cell>
        </row>
        <row r="4940">
          <cell r="A4940">
            <v>45751</v>
          </cell>
          <cell r="C4940" t="str">
            <v>LE CABRERA SOCIEDAD POR ACCIONES SIMPLIFICADA</v>
          </cell>
          <cell r="F4940">
            <v>45742.320625</v>
          </cell>
          <cell r="G4940">
            <v>45757.320625</v>
          </cell>
          <cell r="H4940">
            <v>-3</v>
          </cell>
          <cell r="O4940">
            <v>3044941.5359999998</v>
          </cell>
        </row>
        <row r="4941">
          <cell r="A4941">
            <v>45751</v>
          </cell>
          <cell r="C4941" t="str">
            <v>LONGO S.A.S</v>
          </cell>
          <cell r="F4941">
            <v>45737.322685185187</v>
          </cell>
          <cell r="G4941">
            <v>45752.322685185187</v>
          </cell>
          <cell r="H4941">
            <v>2</v>
          </cell>
          <cell r="O4941">
            <v>3507084.5472000004</v>
          </cell>
        </row>
        <row r="4942">
          <cell r="A4942">
            <v>45751</v>
          </cell>
          <cell r="C4942" t="str">
            <v>LONGO S.A.S</v>
          </cell>
          <cell r="F4942">
            <v>45737.590462962966</v>
          </cell>
          <cell r="G4942">
            <v>45752.590462962966</v>
          </cell>
          <cell r="H4942">
            <v>2</v>
          </cell>
          <cell r="O4942">
            <v>1086400.5360000001</v>
          </cell>
        </row>
        <row r="4943">
          <cell r="A4943">
            <v>45751</v>
          </cell>
          <cell r="C4943" t="str">
            <v>LOVE CHICHARRON S.A.S</v>
          </cell>
          <cell r="F4943">
            <v>45737.366782407407</v>
          </cell>
          <cell r="G4943">
            <v>45745.364537037036</v>
          </cell>
          <cell r="H4943">
            <v>9</v>
          </cell>
          <cell r="O4943">
            <v>1564446.267</v>
          </cell>
        </row>
        <row r="4944">
          <cell r="A4944">
            <v>45751</v>
          </cell>
          <cell r="C4944" t="str">
            <v>LOVE CHICHARRON S.A.S</v>
          </cell>
          <cell r="F4944">
            <v>45743.344166666669</v>
          </cell>
          <cell r="G4944">
            <v>45751.343425925923</v>
          </cell>
          <cell r="H4944">
            <v>3</v>
          </cell>
          <cell r="O4944">
            <v>3165341.01</v>
          </cell>
        </row>
        <row r="4945">
          <cell r="A4945">
            <v>45751</v>
          </cell>
          <cell r="C4945" t="str">
            <v>LOVE CHICHARRON S.A.S</v>
          </cell>
          <cell r="F4945">
            <v>45745.376273148147</v>
          </cell>
          <cell r="G4945">
            <v>45753.376180555555</v>
          </cell>
          <cell r="H4945">
            <v>1</v>
          </cell>
          <cell r="O4945">
            <v>3037823.1287199999</v>
          </cell>
        </row>
        <row r="4946">
          <cell r="A4946">
            <v>45751</v>
          </cell>
          <cell r="C4946" t="str">
            <v>OSTAK SAS</v>
          </cell>
          <cell r="F4946">
            <v>45734.292384259257</v>
          </cell>
          <cell r="G4946">
            <v>45764.292384259257</v>
          </cell>
          <cell r="H4946">
            <v>-7</v>
          </cell>
          <cell r="O4946">
            <v>124850</v>
          </cell>
        </row>
        <row r="4947">
          <cell r="A4947">
            <v>45751</v>
          </cell>
          <cell r="C4947" t="str">
            <v>OSTAK SAS</v>
          </cell>
          <cell r="F4947">
            <v>45734.296365740738</v>
          </cell>
          <cell r="G4947">
            <v>45764.296365740738</v>
          </cell>
          <cell r="H4947">
            <v>-7</v>
          </cell>
          <cell r="O4947">
            <v>77280</v>
          </cell>
        </row>
        <row r="4948">
          <cell r="A4948">
            <v>45751</v>
          </cell>
          <cell r="C4948" t="str">
            <v>OSTAK SAS</v>
          </cell>
          <cell r="F4948">
            <v>45735.30940972222</v>
          </cell>
          <cell r="G4948">
            <v>45765.30940972222</v>
          </cell>
          <cell r="H4948">
            <v>-8</v>
          </cell>
          <cell r="O4948">
            <v>113500</v>
          </cell>
        </row>
        <row r="4949">
          <cell r="A4949">
            <v>45751</v>
          </cell>
          <cell r="C4949" t="str">
            <v>PACIFIC SEA FOOD S A S</v>
          </cell>
          <cell r="F4949">
            <v>45720.333518518521</v>
          </cell>
          <cell r="G4949">
            <v>45735.333518518521</v>
          </cell>
          <cell r="H4949">
            <v>19</v>
          </cell>
          <cell r="O4949">
            <v>4092825</v>
          </cell>
        </row>
        <row r="4950">
          <cell r="A4950">
            <v>45751</v>
          </cell>
          <cell r="C4950" t="str">
            <v>PEYBU SAS</v>
          </cell>
          <cell r="F4950">
            <v>45687.327025462961</v>
          </cell>
          <cell r="G4950">
            <v>45717.327025462961</v>
          </cell>
          <cell r="H4950">
            <v>37</v>
          </cell>
          <cell r="O4950">
            <v>669217.92000000004</v>
          </cell>
        </row>
        <row r="4951">
          <cell r="A4951">
            <v>45751</v>
          </cell>
          <cell r="C4951" t="str">
            <v>PURA SABROSURA SAS</v>
          </cell>
          <cell r="F4951">
            <v>45733.352766203701</v>
          </cell>
          <cell r="G4951">
            <v>45748.352766203701</v>
          </cell>
          <cell r="H4951">
            <v>8</v>
          </cell>
          <cell r="O4951">
            <v>155498</v>
          </cell>
        </row>
        <row r="4952">
          <cell r="A4952">
            <v>45751</v>
          </cell>
          <cell r="C4952" t="str">
            <v>PURA SABROSURA SAS</v>
          </cell>
          <cell r="F4952">
            <v>45741.340891203705</v>
          </cell>
          <cell r="G4952">
            <v>45756.340891203705</v>
          </cell>
          <cell r="H4952">
            <v>0</v>
          </cell>
          <cell r="O4952">
            <v>3957647.2259999998</v>
          </cell>
        </row>
        <row r="4953">
          <cell r="A4953">
            <v>45751</v>
          </cell>
          <cell r="C4953" t="str">
            <v>PURA SABROSURA SAS</v>
          </cell>
          <cell r="F4953">
            <v>45741.406689814816</v>
          </cell>
          <cell r="G4953">
            <v>45756.406689814816</v>
          </cell>
          <cell r="H4953">
            <v>0</v>
          </cell>
          <cell r="O4953">
            <v>142514</v>
          </cell>
        </row>
        <row r="4954">
          <cell r="A4954">
            <v>45751</v>
          </cell>
          <cell r="C4954" t="str">
            <v>SIPOTE BURRITO S.A</v>
          </cell>
          <cell r="F4954">
            <v>45744.35733796296</v>
          </cell>
          <cell r="G4954">
            <v>45774.35733796296</v>
          </cell>
          <cell r="H4954">
            <v>-17</v>
          </cell>
          <cell r="O4954">
            <v>16043080.531500001</v>
          </cell>
        </row>
        <row r="4955">
          <cell r="A4955">
            <v>45751</v>
          </cell>
          <cell r="C4955" t="str">
            <v>BENJAMIN  CHAPARRO AMEZQUITA</v>
          </cell>
          <cell r="F4955">
            <v>45751.327476851853</v>
          </cell>
          <cell r="G4955">
            <v>45752.327476851853</v>
          </cell>
          <cell r="H4955">
            <v>2</v>
          </cell>
          <cell r="O4955">
            <v>1483100</v>
          </cell>
        </row>
        <row r="4956">
          <cell r="A4956">
            <v>45751</v>
          </cell>
          <cell r="C4956" t="str">
            <v>PATRICIA  CHAPARRO AMEZQUITA</v>
          </cell>
          <cell r="F4956">
            <v>45751.329409722224</v>
          </cell>
          <cell r="G4956">
            <v>45759.329409722224</v>
          </cell>
          <cell r="H4956">
            <v>-5</v>
          </cell>
          <cell r="O4956">
            <v>1793150</v>
          </cell>
        </row>
        <row r="4957">
          <cell r="A4957">
            <v>45751</v>
          </cell>
          <cell r="C4957" t="str">
            <v>WALTER  BECERRA</v>
          </cell>
          <cell r="F4957">
            <v>45751.35119212963</v>
          </cell>
          <cell r="G4957">
            <v>45752.35119212963</v>
          </cell>
          <cell r="H4957">
            <v>2</v>
          </cell>
          <cell r="O4957">
            <v>1235950</v>
          </cell>
        </row>
        <row r="4958">
          <cell r="A4958">
            <v>45751</v>
          </cell>
          <cell r="C4958" t="str">
            <v>VENTAS MOSTRADOR</v>
          </cell>
          <cell r="F4958">
            <v>45751</v>
          </cell>
          <cell r="G4958">
            <v>45751</v>
          </cell>
          <cell r="H4958">
            <v>0</v>
          </cell>
          <cell r="O4958">
            <v>639433</v>
          </cell>
        </row>
        <row r="4959">
          <cell r="A4959">
            <v>45751</v>
          </cell>
          <cell r="C4959" t="str">
            <v>VENTAS MOSTRADOR</v>
          </cell>
          <cell r="F4959">
            <v>45751</v>
          </cell>
          <cell r="G4959">
            <v>45751</v>
          </cell>
          <cell r="H4959">
            <v>0</v>
          </cell>
          <cell r="O4959">
            <v>680848</v>
          </cell>
        </row>
        <row r="4960">
          <cell r="A4960">
            <v>45751</v>
          </cell>
          <cell r="C4960" t="str">
            <v>CAMILO  MILLAN PUENTES</v>
          </cell>
          <cell r="F4960">
            <v>45751.319374999999</v>
          </cell>
          <cell r="G4960">
            <v>45752.319374999999</v>
          </cell>
          <cell r="H4960">
            <v>2</v>
          </cell>
          <cell r="O4960">
            <v>314250</v>
          </cell>
        </row>
        <row r="4961">
          <cell r="A4961">
            <v>45751</v>
          </cell>
          <cell r="C4961" t="str">
            <v>VENTAS MOSTRADOR</v>
          </cell>
          <cell r="F4961">
            <v>45751</v>
          </cell>
          <cell r="G4961">
            <v>45751</v>
          </cell>
          <cell r="H4961">
            <v>0</v>
          </cell>
          <cell r="O4961">
            <v>12700</v>
          </cell>
        </row>
        <row r="4962">
          <cell r="A4962">
            <v>45751</v>
          </cell>
          <cell r="C4962" t="str">
            <v>VENTAS MOSTRADOR</v>
          </cell>
          <cell r="F4962">
            <v>45751</v>
          </cell>
          <cell r="G4962">
            <v>45751</v>
          </cell>
          <cell r="H4962">
            <v>0</v>
          </cell>
          <cell r="O4962">
            <v>13500</v>
          </cell>
        </row>
        <row r="4963">
          <cell r="A4963">
            <v>45751</v>
          </cell>
          <cell r="C4963" t="str">
            <v>VENTAS MOSTRADOR</v>
          </cell>
          <cell r="F4963">
            <v>45751</v>
          </cell>
          <cell r="G4963">
            <v>45751</v>
          </cell>
          <cell r="H4963">
            <v>0</v>
          </cell>
          <cell r="O4963">
            <v>15450</v>
          </cell>
        </row>
        <row r="4964">
          <cell r="A4964">
            <v>45751</v>
          </cell>
          <cell r="C4964" t="str">
            <v>VENTAS MOSTRADOR</v>
          </cell>
          <cell r="F4964">
            <v>45751</v>
          </cell>
          <cell r="G4964">
            <v>45751</v>
          </cell>
          <cell r="H4964">
            <v>0</v>
          </cell>
          <cell r="O4964">
            <v>40500</v>
          </cell>
        </row>
        <row r="4965">
          <cell r="A4965">
            <v>45751</v>
          </cell>
          <cell r="C4965" t="str">
            <v>VENTAS MOSTRADOR</v>
          </cell>
          <cell r="F4965">
            <v>45751</v>
          </cell>
          <cell r="G4965">
            <v>45751</v>
          </cell>
          <cell r="H4965">
            <v>0</v>
          </cell>
          <cell r="O4965">
            <v>41000</v>
          </cell>
        </row>
        <row r="4966">
          <cell r="A4966">
            <v>45751</v>
          </cell>
          <cell r="C4966" t="str">
            <v>VENTAS MOSTRADOR</v>
          </cell>
          <cell r="F4966">
            <v>45751</v>
          </cell>
          <cell r="G4966">
            <v>45751</v>
          </cell>
          <cell r="H4966">
            <v>0</v>
          </cell>
          <cell r="O4966">
            <v>60000</v>
          </cell>
        </row>
        <row r="4967">
          <cell r="A4967">
            <v>45751</v>
          </cell>
          <cell r="C4967" t="str">
            <v>VENTAS MOSTRADOR</v>
          </cell>
          <cell r="F4967">
            <v>45751</v>
          </cell>
          <cell r="G4967">
            <v>45751</v>
          </cell>
          <cell r="H4967">
            <v>0</v>
          </cell>
          <cell r="O4967">
            <v>70774</v>
          </cell>
        </row>
        <row r="4968">
          <cell r="A4968">
            <v>45751</v>
          </cell>
          <cell r="C4968" t="str">
            <v>VENTAS MOSTRADOR</v>
          </cell>
          <cell r="F4968">
            <v>45751</v>
          </cell>
          <cell r="G4968">
            <v>45751</v>
          </cell>
          <cell r="H4968">
            <v>0</v>
          </cell>
          <cell r="O4968">
            <v>202500</v>
          </cell>
        </row>
        <row r="4969">
          <cell r="A4969">
            <v>45751</v>
          </cell>
          <cell r="C4969" t="str">
            <v>VENTAS MOSTRADOR</v>
          </cell>
          <cell r="F4969">
            <v>45751</v>
          </cell>
          <cell r="G4969">
            <v>45751</v>
          </cell>
          <cell r="H4969">
            <v>0</v>
          </cell>
          <cell r="O4969">
            <v>212750</v>
          </cell>
        </row>
        <row r="4970">
          <cell r="A4970">
            <v>45751</v>
          </cell>
          <cell r="C4970" t="str">
            <v>CARLOS ANDRES HERNANDEZ MARTINEZ</v>
          </cell>
          <cell r="F4970">
            <v>45751.313518518517</v>
          </cell>
          <cell r="G4970">
            <v>45752.313518518517</v>
          </cell>
          <cell r="H4970">
            <v>2</v>
          </cell>
          <cell r="O4970">
            <v>306650</v>
          </cell>
        </row>
        <row r="4971">
          <cell r="A4971">
            <v>45751</v>
          </cell>
          <cell r="C4971" t="str">
            <v>CARLOS ANDRES HERNANDEZ MARTINEZ</v>
          </cell>
          <cell r="F4971">
            <v>45751.313518518517</v>
          </cell>
          <cell r="G4971">
            <v>45752.313518518517</v>
          </cell>
          <cell r="H4971">
            <v>2</v>
          </cell>
          <cell r="O4971">
            <v>87750</v>
          </cell>
        </row>
        <row r="4972">
          <cell r="A4972">
            <v>45751</v>
          </cell>
          <cell r="C4972" t="str">
            <v>CARLOS ANDRES HERNANDEZ MARTINEZ</v>
          </cell>
          <cell r="F4972">
            <v>45751.441851851851</v>
          </cell>
          <cell r="G4972">
            <v>45752.441851851851</v>
          </cell>
          <cell r="H4972">
            <v>2</v>
          </cell>
          <cell r="O4972">
            <v>218900</v>
          </cell>
        </row>
        <row r="4973">
          <cell r="A4973">
            <v>45751</v>
          </cell>
          <cell r="C4973" t="str">
            <v>JH VISCERAS DE CERDO S.A.S</v>
          </cell>
          <cell r="F4973">
            <v>45747.621018518519</v>
          </cell>
          <cell r="G4973">
            <v>45755.621018518519</v>
          </cell>
          <cell r="H4973">
            <v>2</v>
          </cell>
          <cell r="O4973">
            <v>6309949.7999999998</v>
          </cell>
        </row>
        <row r="4974">
          <cell r="A4974">
            <v>45751</v>
          </cell>
          <cell r="C4974" t="str">
            <v>FELIPE BECERRA ZAPATA</v>
          </cell>
          <cell r="F4974">
            <v>45751.347256944442</v>
          </cell>
          <cell r="G4974">
            <v>45752.347141203703</v>
          </cell>
          <cell r="H4974">
            <v>2</v>
          </cell>
          <cell r="O4974">
            <v>341000</v>
          </cell>
        </row>
        <row r="4975">
          <cell r="A4975">
            <v>45751</v>
          </cell>
          <cell r="C4975" t="str">
            <v>VENTAS MOSTRADOR</v>
          </cell>
          <cell r="F4975">
            <v>45751</v>
          </cell>
          <cell r="G4975">
            <v>45751</v>
          </cell>
          <cell r="H4975">
            <v>0</v>
          </cell>
          <cell r="O4975">
            <v>770710</v>
          </cell>
        </row>
        <row r="4976">
          <cell r="A4976">
            <v>45751</v>
          </cell>
          <cell r="C4976" t="str">
            <v>VENTAS MOSTRADOR</v>
          </cell>
          <cell r="F4976">
            <v>45751</v>
          </cell>
          <cell r="G4976">
            <v>45751</v>
          </cell>
          <cell r="H4976">
            <v>0</v>
          </cell>
          <cell r="O4976">
            <v>340400</v>
          </cell>
        </row>
        <row r="4977">
          <cell r="A4977">
            <v>45751</v>
          </cell>
          <cell r="C4977" t="str">
            <v>NESTOR ABEL NOREÑA URREA</v>
          </cell>
          <cell r="F4977">
            <v>45751.321412037039</v>
          </cell>
          <cell r="G4977">
            <v>45752.321412037039</v>
          </cell>
          <cell r="H4977">
            <v>2</v>
          </cell>
          <cell r="O4977">
            <v>738000</v>
          </cell>
        </row>
        <row r="4978">
          <cell r="A4978">
            <v>45751</v>
          </cell>
          <cell r="C4978" t="str">
            <v>VENTAS MOSTRADOR</v>
          </cell>
          <cell r="F4978">
            <v>45751</v>
          </cell>
          <cell r="G4978">
            <v>45751</v>
          </cell>
          <cell r="H4978">
            <v>0</v>
          </cell>
          <cell r="O4978">
            <v>139256</v>
          </cell>
        </row>
        <row r="4979">
          <cell r="A4979">
            <v>45751</v>
          </cell>
          <cell r="C4979" t="str">
            <v>XICO SAS</v>
          </cell>
          <cell r="F4979">
            <v>45729.345833333333</v>
          </cell>
          <cell r="G4979">
            <v>45759.345833333333</v>
          </cell>
          <cell r="H4979">
            <v>-5</v>
          </cell>
          <cell r="O4979">
            <v>1186640</v>
          </cell>
        </row>
        <row r="4980">
          <cell r="A4980">
            <v>45751</v>
          </cell>
          <cell r="C4980" t="str">
            <v>XICO SAS</v>
          </cell>
          <cell r="F4980">
            <v>45735.326689814814</v>
          </cell>
          <cell r="G4980">
            <v>45765.326689814814</v>
          </cell>
          <cell r="H4980">
            <v>-11</v>
          </cell>
          <cell r="O4980">
            <v>39465.599999999999</v>
          </cell>
        </row>
        <row r="4981">
          <cell r="A4981">
            <v>45752</v>
          </cell>
          <cell r="C4981" t="str">
            <v>THE NEXT SHOT S.A.S</v>
          </cell>
          <cell r="F4981">
            <v>45748.380532407406</v>
          </cell>
          <cell r="G4981">
            <v>45749.379143518519</v>
          </cell>
          <cell r="H4981">
            <v>5</v>
          </cell>
          <cell r="O4981">
            <v>742200</v>
          </cell>
        </row>
        <row r="4982">
          <cell r="A4982">
            <v>45752</v>
          </cell>
          <cell r="C4982" t="str">
            <v>ALEJANDRO  DURAN</v>
          </cell>
          <cell r="F4982">
            <v>45751.388055555559</v>
          </cell>
          <cell r="G4982">
            <v>45752.388055555559</v>
          </cell>
          <cell r="H4982">
            <v>2</v>
          </cell>
          <cell r="O4982">
            <v>936960</v>
          </cell>
        </row>
        <row r="4983">
          <cell r="A4983">
            <v>45752</v>
          </cell>
          <cell r="C4983" t="str">
            <v>PROCESADORA DE CARNES NUEVA COLOMBO ALEMANA LTDA</v>
          </cell>
          <cell r="F4983">
            <v>45752.373136574075</v>
          </cell>
          <cell r="G4983">
            <v>45753.373136574075</v>
          </cell>
          <cell r="H4983">
            <v>1</v>
          </cell>
          <cell r="O4983">
            <v>1394400</v>
          </cell>
        </row>
        <row r="4984">
          <cell r="A4984">
            <v>45752</v>
          </cell>
          <cell r="C4984" t="str">
            <v>VENTAS MOSTRADOR</v>
          </cell>
          <cell r="F4984">
            <v>45752</v>
          </cell>
          <cell r="G4984">
            <v>45752</v>
          </cell>
          <cell r="H4984">
            <v>0</v>
          </cell>
          <cell r="O4984">
            <v>993147</v>
          </cell>
        </row>
        <row r="4985">
          <cell r="A4985">
            <v>45752</v>
          </cell>
          <cell r="C4985" t="str">
            <v>VENTAS MOSTRADOR</v>
          </cell>
          <cell r="F4985">
            <v>45752</v>
          </cell>
          <cell r="G4985">
            <v>45752</v>
          </cell>
          <cell r="H4985">
            <v>0</v>
          </cell>
          <cell r="O4985">
            <v>1349671</v>
          </cell>
        </row>
        <row r="4986">
          <cell r="A4986">
            <v>45752</v>
          </cell>
          <cell r="C4986" t="str">
            <v>VENTAS MOSTRADOR</v>
          </cell>
          <cell r="F4986">
            <v>45752</v>
          </cell>
          <cell r="G4986">
            <v>45752</v>
          </cell>
          <cell r="H4986">
            <v>0</v>
          </cell>
          <cell r="O4986">
            <v>13500</v>
          </cell>
        </row>
        <row r="4987">
          <cell r="A4987">
            <v>45752</v>
          </cell>
          <cell r="C4987" t="str">
            <v>VENTAS MOSTRADOR</v>
          </cell>
          <cell r="F4987">
            <v>45752</v>
          </cell>
          <cell r="G4987">
            <v>45752</v>
          </cell>
          <cell r="H4987">
            <v>0</v>
          </cell>
          <cell r="O4987">
            <v>13700</v>
          </cell>
        </row>
        <row r="4988">
          <cell r="A4988">
            <v>45752</v>
          </cell>
          <cell r="C4988" t="str">
            <v>VENTAS MOSTRADOR</v>
          </cell>
          <cell r="F4988">
            <v>45752</v>
          </cell>
          <cell r="G4988">
            <v>45752</v>
          </cell>
          <cell r="H4988">
            <v>0</v>
          </cell>
          <cell r="O4988">
            <v>20000</v>
          </cell>
        </row>
        <row r="4989">
          <cell r="A4989">
            <v>45752</v>
          </cell>
          <cell r="C4989" t="str">
            <v>VENTAS MOSTRADOR</v>
          </cell>
          <cell r="F4989">
            <v>45752</v>
          </cell>
          <cell r="G4989">
            <v>45752</v>
          </cell>
          <cell r="H4989">
            <v>0</v>
          </cell>
          <cell r="O4989">
            <v>27000</v>
          </cell>
        </row>
        <row r="4990">
          <cell r="A4990">
            <v>45752</v>
          </cell>
          <cell r="C4990" t="str">
            <v>VENTAS MOSTRADOR</v>
          </cell>
          <cell r="F4990">
            <v>45719.289270833331</v>
          </cell>
          <cell r="G4990">
            <v>45749.289270833331</v>
          </cell>
          <cell r="H4990">
            <v>7</v>
          </cell>
          <cell r="O4990">
            <v>0</v>
          </cell>
        </row>
        <row r="4991">
          <cell r="A4991">
            <v>45752</v>
          </cell>
          <cell r="C4991" t="str">
            <v>VENTAS MOSTRADOR</v>
          </cell>
          <cell r="F4991">
            <v>45752</v>
          </cell>
          <cell r="G4991">
            <v>45752</v>
          </cell>
          <cell r="H4991">
            <v>0</v>
          </cell>
          <cell r="O4991">
            <v>29600</v>
          </cell>
        </row>
        <row r="4992">
          <cell r="A4992">
            <v>45752</v>
          </cell>
          <cell r="C4992" t="str">
            <v>VENTAS MOSTRADOR</v>
          </cell>
          <cell r="F4992">
            <v>45752</v>
          </cell>
          <cell r="G4992">
            <v>45752</v>
          </cell>
          <cell r="H4992">
            <v>0</v>
          </cell>
          <cell r="O4992">
            <v>39240</v>
          </cell>
        </row>
        <row r="4993">
          <cell r="A4993">
            <v>45752</v>
          </cell>
          <cell r="C4993" t="str">
            <v>VENTAS MOSTRADOR</v>
          </cell>
          <cell r="F4993">
            <v>45752</v>
          </cell>
          <cell r="G4993">
            <v>45752</v>
          </cell>
          <cell r="H4993">
            <v>0</v>
          </cell>
          <cell r="O4993">
            <v>44580</v>
          </cell>
        </row>
        <row r="4994">
          <cell r="A4994">
            <v>45752</v>
          </cell>
          <cell r="C4994" t="str">
            <v>VENTAS MOSTRADOR</v>
          </cell>
          <cell r="F4994">
            <v>45752</v>
          </cell>
          <cell r="G4994">
            <v>45752</v>
          </cell>
          <cell r="H4994">
            <v>0</v>
          </cell>
          <cell r="O4994">
            <v>49945</v>
          </cell>
        </row>
        <row r="4995">
          <cell r="A4995">
            <v>45752</v>
          </cell>
          <cell r="C4995" t="str">
            <v>VENTAS MOSTRADOR</v>
          </cell>
          <cell r="F4995">
            <v>45752</v>
          </cell>
          <cell r="G4995">
            <v>45752</v>
          </cell>
          <cell r="H4995">
            <v>0</v>
          </cell>
          <cell r="O4995">
            <v>55760</v>
          </cell>
        </row>
        <row r="4996">
          <cell r="A4996">
            <v>45752</v>
          </cell>
          <cell r="C4996" t="str">
            <v>VENTAS MOSTRADOR</v>
          </cell>
          <cell r="F4996">
            <v>45752</v>
          </cell>
          <cell r="G4996">
            <v>45752</v>
          </cell>
          <cell r="H4996">
            <v>0</v>
          </cell>
          <cell r="O4996">
            <v>56448</v>
          </cell>
        </row>
        <row r="4997">
          <cell r="A4997">
            <v>45752</v>
          </cell>
          <cell r="C4997" t="str">
            <v>VENTAS MOSTRADOR</v>
          </cell>
          <cell r="F4997">
            <v>45752</v>
          </cell>
          <cell r="G4997">
            <v>45752</v>
          </cell>
          <cell r="H4997">
            <v>0</v>
          </cell>
          <cell r="O4997">
            <v>64000</v>
          </cell>
        </row>
        <row r="4998">
          <cell r="A4998">
            <v>45752</v>
          </cell>
          <cell r="C4998" t="str">
            <v>VENTAS MOSTRADOR</v>
          </cell>
          <cell r="F4998">
            <v>45752</v>
          </cell>
          <cell r="G4998">
            <v>45752</v>
          </cell>
          <cell r="H4998">
            <v>0</v>
          </cell>
          <cell r="O4998">
            <v>65272</v>
          </cell>
        </row>
        <row r="4999">
          <cell r="A4999">
            <v>45752</v>
          </cell>
          <cell r="C4999" t="str">
            <v>VENTAS MOSTRADOR</v>
          </cell>
          <cell r="F4999">
            <v>45752</v>
          </cell>
          <cell r="G4999">
            <v>45752</v>
          </cell>
          <cell r="H4999">
            <v>0</v>
          </cell>
          <cell r="O4999">
            <v>67284</v>
          </cell>
        </row>
        <row r="5000">
          <cell r="A5000">
            <v>45752</v>
          </cell>
          <cell r="C5000" t="str">
            <v>VENTAS MOSTRADOR</v>
          </cell>
          <cell r="F5000">
            <v>45752</v>
          </cell>
          <cell r="G5000">
            <v>45752</v>
          </cell>
          <cell r="H5000">
            <v>0</v>
          </cell>
          <cell r="O5000">
            <v>68980</v>
          </cell>
        </row>
        <row r="5001">
          <cell r="A5001">
            <v>45752</v>
          </cell>
          <cell r="C5001" t="str">
            <v>VENTAS MOSTRADOR</v>
          </cell>
          <cell r="F5001">
            <v>45752</v>
          </cell>
          <cell r="G5001">
            <v>45752</v>
          </cell>
          <cell r="H5001">
            <v>0</v>
          </cell>
          <cell r="O5001">
            <v>69348</v>
          </cell>
        </row>
        <row r="5002">
          <cell r="A5002">
            <v>45752</v>
          </cell>
          <cell r="C5002" t="str">
            <v>VENTAS MOSTRADOR</v>
          </cell>
          <cell r="F5002">
            <v>45752</v>
          </cell>
          <cell r="G5002">
            <v>45752</v>
          </cell>
          <cell r="H5002">
            <v>0</v>
          </cell>
          <cell r="O5002">
            <v>74932</v>
          </cell>
        </row>
        <row r="5003">
          <cell r="A5003">
            <v>45752</v>
          </cell>
          <cell r="C5003" t="str">
            <v>VENTAS MOSTRADOR</v>
          </cell>
          <cell r="F5003">
            <v>45752</v>
          </cell>
          <cell r="G5003">
            <v>45752</v>
          </cell>
          <cell r="H5003">
            <v>0</v>
          </cell>
          <cell r="O5003">
            <v>79350</v>
          </cell>
        </row>
        <row r="5004">
          <cell r="A5004">
            <v>45752</v>
          </cell>
          <cell r="C5004" t="str">
            <v>VENTAS MOSTRADOR</v>
          </cell>
          <cell r="F5004">
            <v>45752</v>
          </cell>
          <cell r="G5004">
            <v>45752</v>
          </cell>
          <cell r="H5004">
            <v>0</v>
          </cell>
          <cell r="O5004">
            <v>81040</v>
          </cell>
        </row>
        <row r="5005">
          <cell r="A5005">
            <v>45752</v>
          </cell>
          <cell r="C5005" t="str">
            <v>VENTAS MOSTRADOR</v>
          </cell>
          <cell r="F5005">
            <v>45752</v>
          </cell>
          <cell r="G5005">
            <v>45752</v>
          </cell>
          <cell r="H5005">
            <v>0</v>
          </cell>
          <cell r="O5005">
            <v>86480</v>
          </cell>
        </row>
        <row r="5006">
          <cell r="A5006">
            <v>45752</v>
          </cell>
          <cell r="C5006" t="str">
            <v>VENTAS MOSTRADOR</v>
          </cell>
          <cell r="F5006">
            <v>45752</v>
          </cell>
          <cell r="G5006">
            <v>45752</v>
          </cell>
          <cell r="H5006">
            <v>0</v>
          </cell>
          <cell r="O5006">
            <v>95392</v>
          </cell>
        </row>
        <row r="5007">
          <cell r="A5007">
            <v>45752</v>
          </cell>
          <cell r="C5007" t="str">
            <v>VENTAS MOSTRADOR</v>
          </cell>
          <cell r="F5007">
            <v>45752</v>
          </cell>
          <cell r="G5007">
            <v>45752</v>
          </cell>
          <cell r="H5007">
            <v>0</v>
          </cell>
          <cell r="O5007">
            <v>95792</v>
          </cell>
        </row>
        <row r="5008">
          <cell r="A5008">
            <v>45752</v>
          </cell>
          <cell r="C5008" t="str">
            <v>VENTAS MOSTRADOR</v>
          </cell>
          <cell r="F5008">
            <v>45752</v>
          </cell>
          <cell r="G5008">
            <v>45752</v>
          </cell>
          <cell r="H5008">
            <v>0</v>
          </cell>
          <cell r="O5008">
            <v>97016</v>
          </cell>
        </row>
        <row r="5009">
          <cell r="A5009">
            <v>45752</v>
          </cell>
          <cell r="C5009" t="str">
            <v>VENTAS MOSTRADOR</v>
          </cell>
          <cell r="F5009">
            <v>45752</v>
          </cell>
          <cell r="G5009">
            <v>45752</v>
          </cell>
          <cell r="H5009">
            <v>0</v>
          </cell>
          <cell r="O5009">
            <v>100000</v>
          </cell>
        </row>
        <row r="5010">
          <cell r="A5010">
            <v>45752</v>
          </cell>
          <cell r="C5010" t="str">
            <v>VENTAS MOSTRADOR</v>
          </cell>
          <cell r="F5010">
            <v>45752</v>
          </cell>
          <cell r="G5010">
            <v>45752</v>
          </cell>
          <cell r="H5010">
            <v>0</v>
          </cell>
          <cell r="O5010">
            <v>136388</v>
          </cell>
        </row>
        <row r="5011">
          <cell r="A5011">
            <v>45752</v>
          </cell>
          <cell r="C5011" t="str">
            <v>VENTAS MOSTRADOR</v>
          </cell>
          <cell r="F5011">
            <v>45752</v>
          </cell>
          <cell r="G5011">
            <v>45752</v>
          </cell>
          <cell r="H5011">
            <v>0</v>
          </cell>
          <cell r="O5011">
            <v>142604</v>
          </cell>
        </row>
        <row r="5012">
          <cell r="A5012">
            <v>45752</v>
          </cell>
          <cell r="C5012" t="str">
            <v>VENTAS MOSTRADOR</v>
          </cell>
          <cell r="F5012">
            <v>45752</v>
          </cell>
          <cell r="G5012">
            <v>45752</v>
          </cell>
          <cell r="H5012">
            <v>0</v>
          </cell>
          <cell r="O5012">
            <v>161356</v>
          </cell>
        </row>
        <row r="5013">
          <cell r="A5013">
            <v>45752</v>
          </cell>
          <cell r="C5013" t="str">
            <v>VENTAS MOSTRADOR</v>
          </cell>
          <cell r="F5013">
            <v>45752</v>
          </cell>
          <cell r="G5013">
            <v>45752</v>
          </cell>
          <cell r="H5013">
            <v>0</v>
          </cell>
          <cell r="O5013">
            <v>164212</v>
          </cell>
        </row>
        <row r="5014">
          <cell r="A5014">
            <v>45752</v>
          </cell>
          <cell r="C5014" t="str">
            <v>VENTAS MOSTRADOR</v>
          </cell>
          <cell r="F5014">
            <v>45752</v>
          </cell>
          <cell r="G5014">
            <v>45752</v>
          </cell>
          <cell r="H5014">
            <v>0</v>
          </cell>
          <cell r="O5014">
            <v>168496</v>
          </cell>
        </row>
        <row r="5015">
          <cell r="A5015">
            <v>45752</v>
          </cell>
          <cell r="C5015" t="str">
            <v>VENTAS MOSTRADOR</v>
          </cell>
          <cell r="F5015">
            <v>45752</v>
          </cell>
          <cell r="G5015">
            <v>45752</v>
          </cell>
          <cell r="H5015">
            <v>0</v>
          </cell>
          <cell r="O5015">
            <v>170888</v>
          </cell>
        </row>
        <row r="5016">
          <cell r="A5016">
            <v>45752</v>
          </cell>
          <cell r="C5016" t="str">
            <v>VENTAS MOSTRADOR</v>
          </cell>
          <cell r="F5016">
            <v>45752</v>
          </cell>
          <cell r="G5016">
            <v>45752</v>
          </cell>
          <cell r="H5016">
            <v>0</v>
          </cell>
          <cell r="O5016">
            <v>177930</v>
          </cell>
        </row>
        <row r="5017">
          <cell r="A5017">
            <v>45752</v>
          </cell>
          <cell r="C5017" t="str">
            <v>VENTAS MOSTRADOR</v>
          </cell>
          <cell r="F5017">
            <v>45752</v>
          </cell>
          <cell r="G5017">
            <v>45752</v>
          </cell>
          <cell r="H5017">
            <v>0</v>
          </cell>
          <cell r="O5017">
            <v>212750</v>
          </cell>
        </row>
        <row r="5018">
          <cell r="A5018">
            <v>45752</v>
          </cell>
          <cell r="C5018" t="str">
            <v>VENTAS MOSTRADOR</v>
          </cell>
          <cell r="F5018">
            <v>45752</v>
          </cell>
          <cell r="G5018">
            <v>45752</v>
          </cell>
          <cell r="H5018">
            <v>0</v>
          </cell>
          <cell r="O5018">
            <v>213000</v>
          </cell>
        </row>
        <row r="5019">
          <cell r="A5019">
            <v>45752</v>
          </cell>
          <cell r="C5019" t="str">
            <v>VENTAS MOSTRADOR</v>
          </cell>
          <cell r="F5019">
            <v>45752</v>
          </cell>
          <cell r="G5019">
            <v>45752</v>
          </cell>
          <cell r="H5019">
            <v>0</v>
          </cell>
          <cell r="O5019">
            <v>256130</v>
          </cell>
        </row>
        <row r="5020">
          <cell r="A5020">
            <v>45752</v>
          </cell>
          <cell r="C5020" t="str">
            <v>VENTAS MOSTRADOR</v>
          </cell>
          <cell r="F5020">
            <v>45752</v>
          </cell>
          <cell r="G5020">
            <v>45752</v>
          </cell>
          <cell r="H5020">
            <v>0</v>
          </cell>
          <cell r="O5020">
            <v>307000</v>
          </cell>
        </row>
        <row r="5021">
          <cell r="A5021">
            <v>45752</v>
          </cell>
          <cell r="C5021" t="str">
            <v>VENTAS MOSTRADOR</v>
          </cell>
          <cell r="F5021">
            <v>45752</v>
          </cell>
          <cell r="G5021">
            <v>45752</v>
          </cell>
          <cell r="H5021">
            <v>0</v>
          </cell>
          <cell r="O5021">
            <v>425500</v>
          </cell>
        </row>
        <row r="5022">
          <cell r="A5022">
            <v>45752</v>
          </cell>
          <cell r="C5022" t="str">
            <v>VENTAS MOSTRADOR</v>
          </cell>
          <cell r="F5022">
            <v>45752</v>
          </cell>
          <cell r="G5022">
            <v>45752</v>
          </cell>
          <cell r="H5022">
            <v>0</v>
          </cell>
          <cell r="O5022">
            <v>638250</v>
          </cell>
        </row>
        <row r="5023">
          <cell r="A5023">
            <v>45752</v>
          </cell>
          <cell r="C5023" t="str">
            <v>FREDY ALFONSO SUAREZ VILLAMIL</v>
          </cell>
          <cell r="F5023">
            <v>45752.382326388892</v>
          </cell>
          <cell r="G5023">
            <v>45753.382326388892</v>
          </cell>
          <cell r="H5023">
            <v>1</v>
          </cell>
          <cell r="O5023">
            <v>747000</v>
          </cell>
        </row>
        <row r="5024">
          <cell r="A5024">
            <v>45752</v>
          </cell>
          <cell r="C5024" t="str">
            <v>VENTAS MOSTRADOR</v>
          </cell>
          <cell r="F5024">
            <v>45752</v>
          </cell>
          <cell r="G5024">
            <v>45752</v>
          </cell>
          <cell r="H5024">
            <v>0</v>
          </cell>
          <cell r="O5024">
            <v>851000</v>
          </cell>
        </row>
        <row r="5025">
          <cell r="A5025">
            <v>45752</v>
          </cell>
          <cell r="C5025" t="str">
            <v>VENTAS MOSTRADOR</v>
          </cell>
          <cell r="F5025">
            <v>45752</v>
          </cell>
          <cell r="G5025">
            <v>45752</v>
          </cell>
          <cell r="H5025">
            <v>0</v>
          </cell>
          <cell r="O5025">
            <v>1702000</v>
          </cell>
        </row>
        <row r="5026">
          <cell r="A5026">
            <v>45752</v>
          </cell>
          <cell r="C5026" t="str">
            <v>CARLOS ANDRES CORTES PACHON</v>
          </cell>
          <cell r="F5026">
            <v>45751.394872685189</v>
          </cell>
          <cell r="G5026">
            <v>45752.394803240742</v>
          </cell>
          <cell r="H5026">
            <v>2</v>
          </cell>
          <cell r="O5026">
            <v>267400</v>
          </cell>
        </row>
        <row r="5027">
          <cell r="A5027">
            <v>45752</v>
          </cell>
          <cell r="C5027" t="str">
            <v>ALIMENTOS BRIKO SAS</v>
          </cell>
          <cell r="F5027">
            <v>45751.33011574074</v>
          </cell>
          <cell r="G5027">
            <v>45752.330011574071</v>
          </cell>
          <cell r="H5027">
            <v>2</v>
          </cell>
          <cell r="O5027">
            <v>1404375</v>
          </cell>
        </row>
        <row r="5028">
          <cell r="A5028">
            <v>45752</v>
          </cell>
          <cell r="C5028" t="str">
            <v>VENTAS MOSTRADOR</v>
          </cell>
          <cell r="F5028">
            <v>45752</v>
          </cell>
          <cell r="G5028">
            <v>45752</v>
          </cell>
          <cell r="H5028">
            <v>0</v>
          </cell>
          <cell r="O5028">
            <v>539275</v>
          </cell>
        </row>
        <row r="5029">
          <cell r="A5029">
            <v>45753</v>
          </cell>
          <cell r="C5029" t="str">
            <v>VENTAS MOSTRADOR</v>
          </cell>
          <cell r="F5029">
            <v>45753</v>
          </cell>
          <cell r="G5029">
            <v>45753</v>
          </cell>
          <cell r="H5029">
            <v>0</v>
          </cell>
          <cell r="O5029">
            <v>1570618</v>
          </cell>
        </row>
        <row r="5030">
          <cell r="A5030">
            <v>45753</v>
          </cell>
          <cell r="C5030" t="str">
            <v>VENTAS MOSTRADOR</v>
          </cell>
          <cell r="F5030">
            <v>45753</v>
          </cell>
          <cell r="G5030">
            <v>45753</v>
          </cell>
          <cell r="H5030">
            <v>0</v>
          </cell>
          <cell r="O5030">
            <v>1654471</v>
          </cell>
        </row>
        <row r="5031">
          <cell r="A5031">
            <v>45753</v>
          </cell>
          <cell r="C5031" t="str">
            <v>VENTAS MOSTRADOR</v>
          </cell>
          <cell r="F5031">
            <v>45753</v>
          </cell>
          <cell r="G5031">
            <v>45753</v>
          </cell>
          <cell r="H5031">
            <v>0</v>
          </cell>
          <cell r="O5031">
            <v>13000</v>
          </cell>
        </row>
        <row r="5032">
          <cell r="A5032">
            <v>45753</v>
          </cell>
          <cell r="C5032" t="str">
            <v>VENTAS MOSTRADOR</v>
          </cell>
          <cell r="F5032">
            <v>45753</v>
          </cell>
          <cell r="G5032">
            <v>45753</v>
          </cell>
          <cell r="H5032">
            <v>0</v>
          </cell>
          <cell r="O5032">
            <v>21500</v>
          </cell>
        </row>
        <row r="5033">
          <cell r="A5033">
            <v>45753</v>
          </cell>
          <cell r="C5033" t="str">
            <v>VENTAS MOSTRADOR</v>
          </cell>
          <cell r="F5033">
            <v>45753</v>
          </cell>
          <cell r="G5033">
            <v>45753</v>
          </cell>
          <cell r="H5033">
            <v>0</v>
          </cell>
          <cell r="O5033">
            <v>23348</v>
          </cell>
        </row>
        <row r="5034">
          <cell r="A5034">
            <v>45753</v>
          </cell>
          <cell r="C5034" t="str">
            <v>VENTAS MOSTRADOR</v>
          </cell>
          <cell r="F5034">
            <v>45753</v>
          </cell>
          <cell r="G5034">
            <v>45753</v>
          </cell>
          <cell r="H5034">
            <v>0</v>
          </cell>
          <cell r="O5034">
            <v>27000</v>
          </cell>
        </row>
        <row r="5035">
          <cell r="A5035">
            <v>45753</v>
          </cell>
          <cell r="C5035" t="str">
            <v>VENTAS MOSTRADOR</v>
          </cell>
          <cell r="F5035">
            <v>45753</v>
          </cell>
          <cell r="G5035">
            <v>45753</v>
          </cell>
          <cell r="H5035">
            <v>0</v>
          </cell>
          <cell r="O5035">
            <v>30000</v>
          </cell>
        </row>
        <row r="5036">
          <cell r="A5036">
            <v>45753</v>
          </cell>
          <cell r="C5036" t="str">
            <v>VENTAS MOSTRADOR</v>
          </cell>
          <cell r="F5036">
            <v>45753</v>
          </cell>
          <cell r="G5036">
            <v>45753</v>
          </cell>
          <cell r="H5036">
            <v>0</v>
          </cell>
          <cell r="O5036">
            <v>30480</v>
          </cell>
        </row>
        <row r="5037">
          <cell r="A5037">
            <v>45753</v>
          </cell>
          <cell r="C5037" t="str">
            <v>VENTAS MOSTRADOR</v>
          </cell>
          <cell r="F5037">
            <v>45753</v>
          </cell>
          <cell r="G5037">
            <v>45753</v>
          </cell>
          <cell r="H5037">
            <v>0</v>
          </cell>
          <cell r="O5037">
            <v>31000</v>
          </cell>
        </row>
        <row r="5038">
          <cell r="A5038">
            <v>45753</v>
          </cell>
          <cell r="C5038" t="str">
            <v>VENTAS MOSTRADOR</v>
          </cell>
          <cell r="F5038">
            <v>45753</v>
          </cell>
          <cell r="G5038">
            <v>45753</v>
          </cell>
          <cell r="H5038">
            <v>0</v>
          </cell>
          <cell r="O5038">
            <v>31320</v>
          </cell>
        </row>
        <row r="5039">
          <cell r="A5039">
            <v>45753</v>
          </cell>
          <cell r="C5039" t="str">
            <v>VENTAS MOSTRADOR</v>
          </cell>
          <cell r="F5039">
            <v>45753</v>
          </cell>
          <cell r="G5039">
            <v>45753</v>
          </cell>
          <cell r="H5039">
            <v>0</v>
          </cell>
          <cell r="O5039">
            <v>39348</v>
          </cell>
        </row>
        <row r="5040">
          <cell r="A5040">
            <v>45753</v>
          </cell>
          <cell r="C5040" t="str">
            <v>VENTAS MOSTRADOR</v>
          </cell>
          <cell r="F5040">
            <v>45753</v>
          </cell>
          <cell r="G5040">
            <v>45753</v>
          </cell>
          <cell r="H5040">
            <v>0</v>
          </cell>
          <cell r="O5040">
            <v>40376</v>
          </cell>
        </row>
        <row r="5041">
          <cell r="A5041">
            <v>45753</v>
          </cell>
          <cell r="C5041" t="str">
            <v>VENTAS MOSTRADOR</v>
          </cell>
          <cell r="F5041">
            <v>45753</v>
          </cell>
          <cell r="G5041">
            <v>45753</v>
          </cell>
          <cell r="H5041">
            <v>0</v>
          </cell>
          <cell r="O5041">
            <v>44880</v>
          </cell>
        </row>
        <row r="5042">
          <cell r="A5042">
            <v>45753</v>
          </cell>
          <cell r="C5042" t="str">
            <v>VENTAS MOSTRADOR</v>
          </cell>
          <cell r="F5042">
            <v>45753</v>
          </cell>
          <cell r="G5042">
            <v>45753</v>
          </cell>
          <cell r="H5042">
            <v>0</v>
          </cell>
          <cell r="O5042">
            <v>47948</v>
          </cell>
        </row>
        <row r="5043">
          <cell r="A5043">
            <v>45753</v>
          </cell>
          <cell r="C5043" t="str">
            <v>VENTAS MOSTRADOR</v>
          </cell>
          <cell r="F5043">
            <v>45753</v>
          </cell>
          <cell r="G5043">
            <v>45753</v>
          </cell>
          <cell r="H5043">
            <v>0</v>
          </cell>
          <cell r="O5043">
            <v>49092</v>
          </cell>
        </row>
        <row r="5044">
          <cell r="A5044">
            <v>45753</v>
          </cell>
          <cell r="C5044" t="str">
            <v>VENTAS MOSTRADOR</v>
          </cell>
          <cell r="F5044">
            <v>45753</v>
          </cell>
          <cell r="G5044">
            <v>45753</v>
          </cell>
          <cell r="H5044">
            <v>0</v>
          </cell>
          <cell r="O5044">
            <v>56576</v>
          </cell>
        </row>
        <row r="5045">
          <cell r="A5045">
            <v>45753</v>
          </cell>
          <cell r="C5045" t="str">
            <v>VENTAS MOSTRADOR</v>
          </cell>
          <cell r="F5045">
            <v>45753</v>
          </cell>
          <cell r="G5045">
            <v>45753</v>
          </cell>
          <cell r="H5045">
            <v>0</v>
          </cell>
          <cell r="O5045">
            <v>58040</v>
          </cell>
        </row>
        <row r="5046">
          <cell r="A5046">
            <v>45753</v>
          </cell>
          <cell r="C5046" t="str">
            <v>VENTAS MOSTRADOR</v>
          </cell>
          <cell r="F5046">
            <v>45753</v>
          </cell>
          <cell r="G5046">
            <v>45753</v>
          </cell>
          <cell r="H5046">
            <v>0</v>
          </cell>
          <cell r="O5046">
            <v>59200</v>
          </cell>
        </row>
        <row r="5047">
          <cell r="A5047">
            <v>45753</v>
          </cell>
          <cell r="C5047" t="str">
            <v>VENTAS MOSTRADOR</v>
          </cell>
          <cell r="F5047">
            <v>45753</v>
          </cell>
          <cell r="G5047">
            <v>45753</v>
          </cell>
          <cell r="H5047">
            <v>0</v>
          </cell>
          <cell r="O5047">
            <v>60754</v>
          </cell>
        </row>
        <row r="5048">
          <cell r="A5048">
            <v>45753</v>
          </cell>
          <cell r="C5048" t="str">
            <v>VENTAS MOSTRADOR</v>
          </cell>
          <cell r="F5048">
            <v>45753</v>
          </cell>
          <cell r="G5048">
            <v>45753</v>
          </cell>
          <cell r="H5048">
            <v>0</v>
          </cell>
          <cell r="O5048">
            <v>61476</v>
          </cell>
        </row>
        <row r="5049">
          <cell r="A5049">
            <v>45753</v>
          </cell>
          <cell r="C5049" t="str">
            <v>VENTAS MOSTRADOR</v>
          </cell>
          <cell r="F5049">
            <v>45753</v>
          </cell>
          <cell r="G5049">
            <v>45753</v>
          </cell>
          <cell r="H5049">
            <v>0</v>
          </cell>
          <cell r="O5049">
            <v>61906</v>
          </cell>
        </row>
        <row r="5050">
          <cell r="A5050">
            <v>45753</v>
          </cell>
          <cell r="C5050" t="str">
            <v>VENTAS MOSTRADOR</v>
          </cell>
          <cell r="F5050">
            <v>45753</v>
          </cell>
          <cell r="G5050">
            <v>45753</v>
          </cell>
          <cell r="H5050">
            <v>0</v>
          </cell>
          <cell r="O5050">
            <v>67404</v>
          </cell>
        </row>
        <row r="5051">
          <cell r="A5051">
            <v>45753</v>
          </cell>
          <cell r="C5051" t="str">
            <v>VENTAS MOSTRADOR</v>
          </cell>
          <cell r="F5051">
            <v>45753</v>
          </cell>
          <cell r="G5051">
            <v>45753</v>
          </cell>
          <cell r="H5051">
            <v>0</v>
          </cell>
          <cell r="O5051">
            <v>67916</v>
          </cell>
        </row>
        <row r="5052">
          <cell r="A5052">
            <v>45753</v>
          </cell>
          <cell r="C5052" t="str">
            <v>VENTAS MOSTRADOR</v>
          </cell>
          <cell r="F5052">
            <v>45753</v>
          </cell>
          <cell r="G5052">
            <v>45753</v>
          </cell>
          <cell r="H5052">
            <v>0</v>
          </cell>
          <cell r="O5052">
            <v>71374</v>
          </cell>
        </row>
        <row r="5053">
          <cell r="A5053">
            <v>45753</v>
          </cell>
          <cell r="C5053" t="str">
            <v>VENTAS MOSTRADOR</v>
          </cell>
          <cell r="F5053">
            <v>45753</v>
          </cell>
          <cell r="G5053">
            <v>45753</v>
          </cell>
          <cell r="H5053">
            <v>0</v>
          </cell>
          <cell r="O5053">
            <v>80960</v>
          </cell>
        </row>
        <row r="5054">
          <cell r="A5054">
            <v>45753</v>
          </cell>
          <cell r="C5054" t="str">
            <v>VENTAS MOSTRADOR</v>
          </cell>
          <cell r="F5054">
            <v>45753</v>
          </cell>
          <cell r="G5054">
            <v>45753</v>
          </cell>
          <cell r="H5054">
            <v>0</v>
          </cell>
          <cell r="O5054">
            <v>81353</v>
          </cell>
        </row>
        <row r="5055">
          <cell r="A5055">
            <v>45753</v>
          </cell>
          <cell r="C5055" t="str">
            <v>VENTAS MOSTRADOR</v>
          </cell>
          <cell r="F5055">
            <v>45753</v>
          </cell>
          <cell r="G5055">
            <v>45753</v>
          </cell>
          <cell r="H5055">
            <v>0</v>
          </cell>
          <cell r="O5055">
            <v>100276</v>
          </cell>
        </row>
        <row r="5056">
          <cell r="A5056">
            <v>45753</v>
          </cell>
          <cell r="C5056" t="str">
            <v>VENTAS MOSTRADOR</v>
          </cell>
          <cell r="F5056">
            <v>45753</v>
          </cell>
          <cell r="G5056">
            <v>45753</v>
          </cell>
          <cell r="H5056">
            <v>0</v>
          </cell>
          <cell r="O5056">
            <v>100878</v>
          </cell>
        </row>
        <row r="5057">
          <cell r="A5057">
            <v>45753</v>
          </cell>
          <cell r="C5057" t="str">
            <v>VENTAS MOSTRADOR</v>
          </cell>
          <cell r="F5057">
            <v>45753</v>
          </cell>
          <cell r="G5057">
            <v>45753</v>
          </cell>
          <cell r="H5057">
            <v>0</v>
          </cell>
          <cell r="O5057">
            <v>132900</v>
          </cell>
        </row>
        <row r="5058">
          <cell r="A5058">
            <v>45753</v>
          </cell>
          <cell r="C5058" t="str">
            <v>CARLOS ANDRES HERNANDEZ MARTINEZ</v>
          </cell>
          <cell r="F5058">
            <v>45753.338101851848</v>
          </cell>
          <cell r="G5058">
            <v>45754.337881944448</v>
          </cell>
          <cell r="H5058">
            <v>0</v>
          </cell>
          <cell r="O5058">
            <v>169500</v>
          </cell>
        </row>
        <row r="5059">
          <cell r="A5059">
            <v>45753</v>
          </cell>
          <cell r="C5059" t="str">
            <v>CARLOS ANDRES HERNANDEZ MARTINEZ</v>
          </cell>
          <cell r="F5059">
            <v>45753.338101851848</v>
          </cell>
          <cell r="G5059">
            <v>45754.337881944448</v>
          </cell>
          <cell r="H5059">
            <v>0</v>
          </cell>
          <cell r="O5059">
            <v>220500</v>
          </cell>
        </row>
        <row r="5060">
          <cell r="A5060">
            <v>45754</v>
          </cell>
          <cell r="C5060" t="str">
            <v>PAULA JINNET ARDILA GOMEZ</v>
          </cell>
          <cell r="F5060">
            <v>45754.361944444441</v>
          </cell>
          <cell r="G5060">
            <v>45755.360625000001</v>
          </cell>
          <cell r="H5060">
            <v>2</v>
          </cell>
          <cell r="O5060">
            <v>491140</v>
          </cell>
        </row>
        <row r="5061">
          <cell r="A5061">
            <v>45754</v>
          </cell>
          <cell r="C5061" t="str">
            <v>MINI MAL LTDA</v>
          </cell>
          <cell r="F5061">
            <v>45754.359953703701</v>
          </cell>
          <cell r="G5061">
            <v>45755.359039351853</v>
          </cell>
          <cell r="H5061">
            <v>1</v>
          </cell>
          <cell r="O5061">
            <v>495600</v>
          </cell>
        </row>
        <row r="5062">
          <cell r="A5062">
            <v>45754</v>
          </cell>
          <cell r="C5062" t="str">
            <v>MOYSER SAS</v>
          </cell>
          <cell r="F5062">
            <v>45754.308587962965</v>
          </cell>
          <cell r="G5062">
            <v>45755.308587962965</v>
          </cell>
          <cell r="H5062">
            <v>1</v>
          </cell>
          <cell r="O5062">
            <v>2069100</v>
          </cell>
        </row>
        <row r="5063">
          <cell r="A5063">
            <v>45754</v>
          </cell>
          <cell r="C5063" t="str">
            <v>FUNDACION HOGAR NUEVA GRANADA</v>
          </cell>
          <cell r="F5063">
            <v>45719.289270833331</v>
          </cell>
          <cell r="G5063">
            <v>45749.289270833331</v>
          </cell>
          <cell r="H5063">
            <v>7</v>
          </cell>
          <cell r="O5063">
            <v>665000</v>
          </cell>
        </row>
        <row r="5064">
          <cell r="A5064">
            <v>45754</v>
          </cell>
          <cell r="C5064" t="str">
            <v>VENTAS MOSTRADOR</v>
          </cell>
          <cell r="F5064">
            <v>45754</v>
          </cell>
          <cell r="G5064">
            <v>45754</v>
          </cell>
          <cell r="H5064">
            <v>0</v>
          </cell>
          <cell r="O5064">
            <v>1681114</v>
          </cell>
        </row>
        <row r="5065">
          <cell r="A5065">
            <v>45754</v>
          </cell>
          <cell r="C5065" t="str">
            <v>VENTAS MOSTRADOR</v>
          </cell>
          <cell r="F5065">
            <v>45754</v>
          </cell>
          <cell r="G5065">
            <v>45754</v>
          </cell>
          <cell r="H5065">
            <v>0</v>
          </cell>
          <cell r="O5065">
            <v>3302000</v>
          </cell>
        </row>
        <row r="5066">
          <cell r="A5066">
            <v>45754</v>
          </cell>
          <cell r="C5066" t="str">
            <v>VENTAS MOSTRADOR</v>
          </cell>
          <cell r="F5066">
            <v>45754</v>
          </cell>
          <cell r="G5066">
            <v>45754</v>
          </cell>
          <cell r="H5066">
            <v>0</v>
          </cell>
          <cell r="O5066">
            <v>25890</v>
          </cell>
        </row>
        <row r="5067">
          <cell r="A5067">
            <v>45754</v>
          </cell>
          <cell r="C5067" t="str">
            <v>VENTAS MOSTRADOR</v>
          </cell>
          <cell r="F5067">
            <v>45754</v>
          </cell>
          <cell r="G5067">
            <v>45754</v>
          </cell>
          <cell r="H5067">
            <v>0</v>
          </cell>
          <cell r="O5067">
            <v>26000</v>
          </cell>
        </row>
        <row r="5068">
          <cell r="A5068">
            <v>45754</v>
          </cell>
          <cell r="C5068" t="str">
            <v>VENTAS MOSTRADOR</v>
          </cell>
          <cell r="F5068">
            <v>45754</v>
          </cell>
          <cell r="G5068">
            <v>45754</v>
          </cell>
          <cell r="H5068">
            <v>0</v>
          </cell>
          <cell r="O5068">
            <v>30160</v>
          </cell>
        </row>
        <row r="5069">
          <cell r="A5069">
            <v>45754</v>
          </cell>
          <cell r="C5069" t="str">
            <v>VENTAS MOSTRADOR</v>
          </cell>
          <cell r="F5069">
            <v>45754</v>
          </cell>
          <cell r="G5069">
            <v>45754</v>
          </cell>
          <cell r="H5069">
            <v>0</v>
          </cell>
          <cell r="O5069">
            <v>42550</v>
          </cell>
        </row>
        <row r="5070">
          <cell r="A5070">
            <v>45754</v>
          </cell>
          <cell r="C5070" t="str">
            <v>VENTAS MOSTRADOR</v>
          </cell>
          <cell r="F5070">
            <v>45754</v>
          </cell>
          <cell r="G5070">
            <v>45754</v>
          </cell>
          <cell r="H5070">
            <v>0</v>
          </cell>
          <cell r="O5070">
            <v>54536</v>
          </cell>
        </row>
        <row r="5071">
          <cell r="A5071">
            <v>45754</v>
          </cell>
          <cell r="C5071" t="str">
            <v>VENTAS MOSTRADOR</v>
          </cell>
          <cell r="F5071">
            <v>45754</v>
          </cell>
          <cell r="G5071">
            <v>45754</v>
          </cell>
          <cell r="H5071">
            <v>0</v>
          </cell>
          <cell r="O5071">
            <v>59552</v>
          </cell>
        </row>
        <row r="5072">
          <cell r="A5072">
            <v>45754</v>
          </cell>
          <cell r="C5072" t="str">
            <v>VENTAS MOSTRADOR</v>
          </cell>
          <cell r="F5072">
            <v>45754</v>
          </cell>
          <cell r="G5072">
            <v>45754</v>
          </cell>
          <cell r="H5072">
            <v>0</v>
          </cell>
          <cell r="O5072">
            <v>84916</v>
          </cell>
        </row>
        <row r="5073">
          <cell r="A5073">
            <v>45754</v>
          </cell>
          <cell r="C5073" t="str">
            <v>VENTAS MOSTRADOR</v>
          </cell>
          <cell r="F5073">
            <v>45754</v>
          </cell>
          <cell r="G5073">
            <v>45754</v>
          </cell>
          <cell r="H5073">
            <v>0</v>
          </cell>
          <cell r="O5073">
            <v>129128</v>
          </cell>
        </row>
        <row r="5074">
          <cell r="A5074">
            <v>45754</v>
          </cell>
          <cell r="C5074" t="str">
            <v>VENTAS MOSTRADOR</v>
          </cell>
          <cell r="F5074">
            <v>45754</v>
          </cell>
          <cell r="G5074">
            <v>45754</v>
          </cell>
          <cell r="H5074">
            <v>0</v>
          </cell>
          <cell r="O5074">
            <v>85100</v>
          </cell>
        </row>
        <row r="5075">
          <cell r="A5075">
            <v>45754</v>
          </cell>
          <cell r="C5075" t="str">
            <v>VENTAS MOSTRADOR</v>
          </cell>
          <cell r="F5075">
            <v>45754</v>
          </cell>
          <cell r="G5075">
            <v>45754</v>
          </cell>
          <cell r="H5075">
            <v>0</v>
          </cell>
          <cell r="O5075">
            <v>212750</v>
          </cell>
        </row>
        <row r="5076">
          <cell r="A5076">
            <v>45754</v>
          </cell>
          <cell r="C5076" t="str">
            <v>VENTAS MOSTRADOR</v>
          </cell>
          <cell r="F5076">
            <v>45754</v>
          </cell>
          <cell r="G5076">
            <v>45754</v>
          </cell>
          <cell r="H5076">
            <v>0</v>
          </cell>
          <cell r="O5076">
            <v>297850</v>
          </cell>
        </row>
        <row r="5077">
          <cell r="A5077">
            <v>45754</v>
          </cell>
          <cell r="C5077" t="str">
            <v>VENTAS MOSTRADOR</v>
          </cell>
          <cell r="F5077">
            <v>45754</v>
          </cell>
          <cell r="G5077">
            <v>45754</v>
          </cell>
          <cell r="H5077">
            <v>0</v>
          </cell>
          <cell r="O5077">
            <v>425500</v>
          </cell>
        </row>
        <row r="5078">
          <cell r="A5078">
            <v>45754</v>
          </cell>
          <cell r="C5078" t="str">
            <v>CARLOS ANDRES HERNANDEZ MARTINEZ</v>
          </cell>
          <cell r="F5078">
            <v>45753.338101851848</v>
          </cell>
          <cell r="G5078">
            <v>45754.337881944448</v>
          </cell>
          <cell r="H5078">
            <v>3</v>
          </cell>
          <cell r="O5078">
            <v>610300</v>
          </cell>
        </row>
        <row r="5079">
          <cell r="A5079">
            <v>45754</v>
          </cell>
          <cell r="C5079" t="str">
            <v>VENTAS MOSTRADOR</v>
          </cell>
          <cell r="F5079">
            <v>45754</v>
          </cell>
          <cell r="G5079">
            <v>45754</v>
          </cell>
          <cell r="H5079">
            <v>0</v>
          </cell>
          <cell r="O5079">
            <v>873600</v>
          </cell>
        </row>
        <row r="5080">
          <cell r="A5080">
            <v>45754</v>
          </cell>
          <cell r="C5080" t="str">
            <v>RODOLFO  DIAZ</v>
          </cell>
          <cell r="F5080">
            <v>45751.330567129633</v>
          </cell>
          <cell r="G5080">
            <v>45752.330567129633</v>
          </cell>
          <cell r="H5080">
            <v>5</v>
          </cell>
          <cell r="O5080">
            <v>1865580</v>
          </cell>
        </row>
        <row r="5081">
          <cell r="A5081">
            <v>45754</v>
          </cell>
          <cell r="C5081" t="str">
            <v>MERKMIOS SAS</v>
          </cell>
          <cell r="F5081">
            <v>45714.292233796295</v>
          </cell>
          <cell r="G5081">
            <v>45744.291747685187</v>
          </cell>
          <cell r="H5081">
            <v>12</v>
          </cell>
          <cell r="O5081">
            <v>3650424.4160000002</v>
          </cell>
        </row>
        <row r="5082">
          <cell r="A5082">
            <v>45754</v>
          </cell>
          <cell r="C5082" t="str">
            <v>MERKMIOS SAS</v>
          </cell>
          <cell r="F5082">
            <v>45716.332928240743</v>
          </cell>
          <cell r="G5082">
            <v>45746.331388888888</v>
          </cell>
          <cell r="H5082">
            <v>10</v>
          </cell>
          <cell r="O5082">
            <v>11475228.268999999</v>
          </cell>
        </row>
        <row r="5083">
          <cell r="A5083">
            <v>45754</v>
          </cell>
          <cell r="C5083" t="str">
            <v>MERKMIOS SAS</v>
          </cell>
          <cell r="F5083">
            <v>45717.349351851852</v>
          </cell>
          <cell r="G5083">
            <v>45747.341134259259</v>
          </cell>
          <cell r="H5083">
            <v>9</v>
          </cell>
          <cell r="O5083">
            <v>8341527.6979999999</v>
          </cell>
        </row>
        <row r="5084">
          <cell r="A5084">
            <v>45754</v>
          </cell>
          <cell r="C5084" t="str">
            <v>MERKMIOS SAS</v>
          </cell>
          <cell r="F5084">
            <v>45723.327349537038</v>
          </cell>
          <cell r="G5084">
            <v>45753.327187499999</v>
          </cell>
          <cell r="H5084">
            <v>3</v>
          </cell>
          <cell r="O5084">
            <v>8312984.5</v>
          </cell>
        </row>
        <row r="5085">
          <cell r="A5085">
            <v>45754</v>
          </cell>
          <cell r="C5085" t="str">
            <v>INVERSIONES EL CARNAL SAS</v>
          </cell>
          <cell r="F5085">
            <v>45747.331620370373</v>
          </cell>
          <cell r="G5085">
            <v>45755.331620370373</v>
          </cell>
          <cell r="H5085">
            <v>1</v>
          </cell>
          <cell r="O5085">
            <v>12691239.84</v>
          </cell>
        </row>
        <row r="5086">
          <cell r="A5086">
            <v>45754</v>
          </cell>
          <cell r="C5086" t="str">
            <v>INVERSIONES EL CARNAL SAS</v>
          </cell>
          <cell r="F5086">
            <v>45748.344097222223</v>
          </cell>
          <cell r="G5086">
            <v>45756.344097222223</v>
          </cell>
          <cell r="H5086">
            <v>0</v>
          </cell>
          <cell r="O5086">
            <v>13352690.051999999</v>
          </cell>
        </row>
        <row r="5087">
          <cell r="A5087">
            <v>45754</v>
          </cell>
          <cell r="C5087" t="str">
            <v>INVERSIONES EL CARNAL SAS</v>
          </cell>
          <cell r="F5087">
            <v>45749.354641203703</v>
          </cell>
          <cell r="G5087">
            <v>45757.354641203703</v>
          </cell>
          <cell r="H5087">
            <v>-1</v>
          </cell>
          <cell r="O5087">
            <v>13382804.8584</v>
          </cell>
        </row>
        <row r="5088">
          <cell r="A5088">
            <v>45754</v>
          </cell>
          <cell r="C5088" t="str">
            <v>INVERSIONES EL CARNAL SAS</v>
          </cell>
          <cell r="F5088">
            <v>45750.363298611112</v>
          </cell>
          <cell r="G5088">
            <v>45758.363298611112</v>
          </cell>
          <cell r="H5088">
            <v>-2</v>
          </cell>
          <cell r="O5088">
            <v>11443626.432</v>
          </cell>
        </row>
        <row r="5089">
          <cell r="A5089">
            <v>45754</v>
          </cell>
          <cell r="C5089" t="str">
            <v>INVERSIONES EL CARNAL SAS</v>
          </cell>
          <cell r="F5089">
            <v>45751.315983796296</v>
          </cell>
          <cell r="G5089">
            <v>45759.315983796296</v>
          </cell>
          <cell r="H5089">
            <v>-3</v>
          </cell>
          <cell r="O5089">
            <v>10019626.300799999</v>
          </cell>
        </row>
        <row r="5090">
          <cell r="A5090">
            <v>45754</v>
          </cell>
          <cell r="C5090" t="str">
            <v>INVERSIONES EL CARNAL SAS</v>
          </cell>
          <cell r="F5090">
            <v>45752.307743055557</v>
          </cell>
          <cell r="G5090">
            <v>45760.307743055557</v>
          </cell>
          <cell r="H5090">
            <v>-4</v>
          </cell>
          <cell r="O5090">
            <v>4667794.9919999996</v>
          </cell>
        </row>
        <row r="5091">
          <cell r="A5091">
            <v>45754</v>
          </cell>
          <cell r="C5091" t="str">
            <v>INVERSIONES EL CARNAL SAS</v>
          </cell>
          <cell r="F5091">
            <v>45755.428032407406</v>
          </cell>
          <cell r="G5091">
            <v>45763.428032407406</v>
          </cell>
          <cell r="H5091">
            <v>-7</v>
          </cell>
          <cell r="O5091">
            <v>104326.2936</v>
          </cell>
        </row>
        <row r="5092">
          <cell r="A5092">
            <v>45754</v>
          </cell>
          <cell r="C5092" t="str">
            <v>FRUTIVER 1A S.A.S</v>
          </cell>
          <cell r="F5092">
            <v>45745.333148148151</v>
          </cell>
          <cell r="G5092">
            <v>45765.333148148151</v>
          </cell>
          <cell r="H5092">
            <v>-9</v>
          </cell>
          <cell r="O5092">
            <v>1777630.0171999999</v>
          </cell>
        </row>
        <row r="5093">
          <cell r="A5093">
            <v>45754</v>
          </cell>
          <cell r="C5093" t="str">
            <v>TAKAMI SA</v>
          </cell>
          <cell r="F5093">
            <v>45724.287129629629</v>
          </cell>
          <cell r="G5093">
            <v>45754.287129629629</v>
          </cell>
          <cell r="H5093">
            <v>2</v>
          </cell>
          <cell r="O5093">
            <v>633020</v>
          </cell>
        </row>
        <row r="5094">
          <cell r="A5094">
            <v>45754</v>
          </cell>
          <cell r="C5094" t="str">
            <v>TAKAMI SA</v>
          </cell>
          <cell r="F5094">
            <v>45733.331724537034</v>
          </cell>
          <cell r="G5094">
            <v>45763.331724537034</v>
          </cell>
          <cell r="H5094">
            <v>-7</v>
          </cell>
          <cell r="O5094">
            <v>218160</v>
          </cell>
        </row>
        <row r="5095">
          <cell r="A5095">
            <v>45754</v>
          </cell>
          <cell r="C5095" t="str">
            <v>TAKAMI SA</v>
          </cell>
          <cell r="F5095">
            <v>45734.267453703702</v>
          </cell>
          <cell r="G5095">
            <v>45764.267453703702</v>
          </cell>
          <cell r="H5095">
            <v>-8</v>
          </cell>
          <cell r="O5095">
            <v>335800</v>
          </cell>
        </row>
        <row r="5096">
          <cell r="A5096">
            <v>45754</v>
          </cell>
          <cell r="C5096" t="str">
            <v>TAKAMI SA</v>
          </cell>
          <cell r="F5096">
            <v>45734.268738425926</v>
          </cell>
          <cell r="G5096">
            <v>45764.268738425926</v>
          </cell>
          <cell r="H5096">
            <v>-8</v>
          </cell>
          <cell r="O5096">
            <v>386760</v>
          </cell>
        </row>
        <row r="5097">
          <cell r="A5097">
            <v>45754</v>
          </cell>
          <cell r="C5097" t="str">
            <v>TAKAMI SA</v>
          </cell>
          <cell r="F5097">
            <v>45734.270682870374</v>
          </cell>
          <cell r="G5097">
            <v>45764.270682870374</v>
          </cell>
          <cell r="H5097">
            <v>-8</v>
          </cell>
          <cell r="O5097">
            <v>1069440</v>
          </cell>
        </row>
        <row r="5098">
          <cell r="A5098">
            <v>45754</v>
          </cell>
          <cell r="C5098" t="str">
            <v>TAKAMI SA</v>
          </cell>
          <cell r="F5098">
            <v>45734.272361111114</v>
          </cell>
          <cell r="G5098">
            <v>45764.272361111114</v>
          </cell>
          <cell r="H5098">
            <v>-8</v>
          </cell>
          <cell r="O5098">
            <v>97388</v>
          </cell>
        </row>
        <row r="5099">
          <cell r="A5099">
            <v>45754</v>
          </cell>
          <cell r="C5099" t="str">
            <v>TAKAMI SA</v>
          </cell>
          <cell r="F5099">
            <v>45734.27579861111</v>
          </cell>
          <cell r="G5099">
            <v>45764.27579861111</v>
          </cell>
          <cell r="H5099">
            <v>-8</v>
          </cell>
          <cell r="O5099">
            <v>164922.5</v>
          </cell>
        </row>
        <row r="5100">
          <cell r="A5100">
            <v>45754</v>
          </cell>
          <cell r="C5100" t="str">
            <v>TAKAMI SA</v>
          </cell>
          <cell r="F5100">
            <v>45734.276979166665</v>
          </cell>
          <cell r="G5100">
            <v>45764.276979166665</v>
          </cell>
          <cell r="H5100">
            <v>-8</v>
          </cell>
          <cell r="O5100">
            <v>712480</v>
          </cell>
        </row>
        <row r="5101">
          <cell r="A5101">
            <v>45754</v>
          </cell>
          <cell r="C5101" t="str">
            <v>TAKAMI SA</v>
          </cell>
          <cell r="F5101">
            <v>45734.295659722222</v>
          </cell>
          <cell r="G5101">
            <v>45764.295659722222</v>
          </cell>
          <cell r="H5101">
            <v>-8</v>
          </cell>
          <cell r="O5101">
            <v>164000</v>
          </cell>
        </row>
        <row r="5102">
          <cell r="A5102">
            <v>45754</v>
          </cell>
          <cell r="C5102" t="str">
            <v>TAKAMI SA</v>
          </cell>
          <cell r="F5102">
            <v>45734.297083333331</v>
          </cell>
          <cell r="G5102">
            <v>45764.297083333331</v>
          </cell>
          <cell r="H5102">
            <v>-8</v>
          </cell>
          <cell r="O5102">
            <v>50000</v>
          </cell>
        </row>
        <row r="5103">
          <cell r="A5103">
            <v>45754</v>
          </cell>
          <cell r="C5103" t="str">
            <v>TAKAMI SA</v>
          </cell>
          <cell r="F5103">
            <v>45735.307719907411</v>
          </cell>
          <cell r="G5103">
            <v>45765.307719907411</v>
          </cell>
          <cell r="H5103">
            <v>-9</v>
          </cell>
          <cell r="O5103">
            <v>86100</v>
          </cell>
        </row>
        <row r="5104">
          <cell r="A5104">
            <v>45754</v>
          </cell>
          <cell r="C5104" t="str">
            <v>TAKAMI SA</v>
          </cell>
          <cell r="F5104">
            <v>45735.308391203704</v>
          </cell>
          <cell r="G5104">
            <v>45765.308391203704</v>
          </cell>
          <cell r="H5104">
            <v>-9</v>
          </cell>
          <cell r="O5104">
            <v>498140</v>
          </cell>
        </row>
        <row r="5105">
          <cell r="A5105">
            <v>45754</v>
          </cell>
          <cell r="C5105" t="str">
            <v>TAKAMI SA</v>
          </cell>
          <cell r="F5105">
            <v>45735.310150462959</v>
          </cell>
          <cell r="G5105">
            <v>45765.310150462959</v>
          </cell>
          <cell r="H5105">
            <v>-9</v>
          </cell>
          <cell r="O5105">
            <v>129150</v>
          </cell>
        </row>
        <row r="5106">
          <cell r="A5106">
            <v>45754</v>
          </cell>
          <cell r="C5106" t="str">
            <v>TAKAMI SA</v>
          </cell>
          <cell r="F5106">
            <v>45735.311689814815</v>
          </cell>
          <cell r="G5106">
            <v>45765.311689814815</v>
          </cell>
          <cell r="H5106">
            <v>-9</v>
          </cell>
          <cell r="O5106">
            <v>205920</v>
          </cell>
        </row>
        <row r="5107">
          <cell r="A5107">
            <v>45754</v>
          </cell>
          <cell r="C5107" t="str">
            <v>TAKAMI SA</v>
          </cell>
          <cell r="F5107">
            <v>45735.323865740742</v>
          </cell>
          <cell r="G5107">
            <v>45765.323865740742</v>
          </cell>
          <cell r="H5107">
            <v>-9</v>
          </cell>
          <cell r="O5107">
            <v>224250</v>
          </cell>
        </row>
        <row r="5108">
          <cell r="A5108">
            <v>45754</v>
          </cell>
          <cell r="C5108" t="str">
            <v>TAKAMI SA</v>
          </cell>
          <cell r="F5108">
            <v>45736.315185185187</v>
          </cell>
          <cell r="G5108">
            <v>45766.315185185187</v>
          </cell>
          <cell r="H5108">
            <v>-10</v>
          </cell>
          <cell r="O5108">
            <v>1199000</v>
          </cell>
        </row>
        <row r="5109">
          <cell r="A5109">
            <v>45754</v>
          </cell>
          <cell r="C5109" t="str">
            <v>TAKAMI SA</v>
          </cell>
          <cell r="F5109">
            <v>45736.317881944444</v>
          </cell>
          <cell r="G5109">
            <v>45766.317881944444</v>
          </cell>
          <cell r="H5109">
            <v>-10</v>
          </cell>
          <cell r="O5109">
            <v>112000</v>
          </cell>
        </row>
        <row r="5110">
          <cell r="A5110">
            <v>45754</v>
          </cell>
          <cell r="C5110" t="str">
            <v>TAKAMI SA</v>
          </cell>
          <cell r="F5110">
            <v>45736.343506944446</v>
          </cell>
          <cell r="G5110">
            <v>45766.343506944446</v>
          </cell>
          <cell r="H5110">
            <v>-10</v>
          </cell>
          <cell r="O5110">
            <v>125050</v>
          </cell>
        </row>
        <row r="5111">
          <cell r="A5111">
            <v>45754</v>
          </cell>
          <cell r="C5111" t="str">
            <v>TAKAMI SA</v>
          </cell>
          <cell r="F5111">
            <v>45737.30804398148</v>
          </cell>
          <cell r="G5111">
            <v>45767.30804398148</v>
          </cell>
          <cell r="H5111">
            <v>-11</v>
          </cell>
          <cell r="O5111">
            <v>420140</v>
          </cell>
        </row>
        <row r="5112">
          <cell r="A5112">
            <v>45754</v>
          </cell>
          <cell r="C5112" t="str">
            <v>TAKAMI SA</v>
          </cell>
          <cell r="F5112">
            <v>45737.308831018519</v>
          </cell>
          <cell r="G5112">
            <v>45767.308831018519</v>
          </cell>
          <cell r="H5112">
            <v>-11</v>
          </cell>
          <cell r="O5112">
            <v>104550</v>
          </cell>
        </row>
        <row r="5113">
          <cell r="A5113">
            <v>45754</v>
          </cell>
          <cell r="C5113" t="str">
            <v>TAKAMI SA</v>
          </cell>
          <cell r="F5113">
            <v>45737.309629629628</v>
          </cell>
          <cell r="G5113">
            <v>45767.309629629628</v>
          </cell>
          <cell r="H5113">
            <v>-11</v>
          </cell>
          <cell r="O5113">
            <v>108160</v>
          </cell>
        </row>
        <row r="5114">
          <cell r="A5114">
            <v>45754</v>
          </cell>
          <cell r="C5114" t="str">
            <v>TAKAMI SA</v>
          </cell>
          <cell r="F5114">
            <v>45737.312025462961</v>
          </cell>
          <cell r="G5114">
            <v>45767.312025462961</v>
          </cell>
          <cell r="H5114">
            <v>-11</v>
          </cell>
          <cell r="O5114">
            <v>73600</v>
          </cell>
        </row>
        <row r="5115">
          <cell r="A5115">
            <v>45754</v>
          </cell>
          <cell r="C5115" t="str">
            <v>TAKAMI SA</v>
          </cell>
          <cell r="F5115">
            <v>45737.312731481485</v>
          </cell>
          <cell r="G5115">
            <v>45767.312731481485</v>
          </cell>
          <cell r="H5115">
            <v>-11</v>
          </cell>
          <cell r="O5115">
            <v>257600</v>
          </cell>
        </row>
        <row r="5116">
          <cell r="A5116">
            <v>45754</v>
          </cell>
          <cell r="C5116" t="str">
            <v>TAKAMI SA</v>
          </cell>
          <cell r="F5116">
            <v>45737.325324074074</v>
          </cell>
          <cell r="G5116">
            <v>45767.325324074074</v>
          </cell>
          <cell r="H5116">
            <v>-11</v>
          </cell>
          <cell r="O5116">
            <v>95060</v>
          </cell>
        </row>
        <row r="5117">
          <cell r="A5117">
            <v>45754</v>
          </cell>
          <cell r="C5117" t="str">
            <v>TAKAMI SA</v>
          </cell>
          <cell r="F5117">
            <v>45738.294999999998</v>
          </cell>
          <cell r="G5117">
            <v>45768.294999999998</v>
          </cell>
          <cell r="H5117">
            <v>-12</v>
          </cell>
          <cell r="O5117">
            <v>75850</v>
          </cell>
        </row>
        <row r="5118">
          <cell r="A5118">
            <v>45754</v>
          </cell>
          <cell r="C5118" t="str">
            <v>TAKAMI SA</v>
          </cell>
          <cell r="F5118">
            <v>45738.296666666669</v>
          </cell>
          <cell r="G5118">
            <v>45768.296666666669</v>
          </cell>
          <cell r="H5118">
            <v>-12</v>
          </cell>
          <cell r="O5118">
            <v>3255610</v>
          </cell>
        </row>
        <row r="5119">
          <cell r="A5119">
            <v>45754</v>
          </cell>
          <cell r="C5119" t="str">
            <v>TAKAMI SA</v>
          </cell>
          <cell r="F5119">
            <v>45738.301053240742</v>
          </cell>
          <cell r="G5119">
            <v>45768.301053240742</v>
          </cell>
          <cell r="H5119">
            <v>-12</v>
          </cell>
          <cell r="O5119">
            <v>113680</v>
          </cell>
        </row>
        <row r="5120">
          <cell r="A5120">
            <v>45754</v>
          </cell>
          <cell r="C5120" t="str">
            <v>TAKAMI SA</v>
          </cell>
          <cell r="F5120">
            <v>45738.305520833332</v>
          </cell>
          <cell r="G5120">
            <v>45768.305520833332</v>
          </cell>
          <cell r="H5120">
            <v>-12</v>
          </cell>
          <cell r="O5120">
            <v>201760</v>
          </cell>
        </row>
        <row r="5121">
          <cell r="A5121">
            <v>45754</v>
          </cell>
          <cell r="C5121" t="str">
            <v>TAKAMI SA</v>
          </cell>
          <cell r="F5121">
            <v>45738.320173611108</v>
          </cell>
          <cell r="G5121">
            <v>45768.320173611108</v>
          </cell>
          <cell r="H5121">
            <v>-12</v>
          </cell>
          <cell r="O5121">
            <v>297840</v>
          </cell>
        </row>
        <row r="5122">
          <cell r="A5122">
            <v>45754</v>
          </cell>
          <cell r="C5122" t="str">
            <v>TAKAMI SA</v>
          </cell>
          <cell r="F5122">
            <v>45738.322025462963</v>
          </cell>
          <cell r="G5122">
            <v>45768.322025462963</v>
          </cell>
          <cell r="H5122">
            <v>-12</v>
          </cell>
          <cell r="O5122">
            <v>108640</v>
          </cell>
        </row>
        <row r="5123">
          <cell r="A5123">
            <v>45754</v>
          </cell>
          <cell r="C5123" t="str">
            <v>TAKAMI SA</v>
          </cell>
          <cell r="F5123">
            <v>45738.326550925929</v>
          </cell>
          <cell r="G5123">
            <v>45768.326550925929</v>
          </cell>
          <cell r="H5123">
            <v>-12</v>
          </cell>
          <cell r="O5123">
            <v>428850</v>
          </cell>
        </row>
        <row r="5124">
          <cell r="A5124">
            <v>45754</v>
          </cell>
          <cell r="C5124" t="str">
            <v>TAKAMI SA</v>
          </cell>
          <cell r="F5124">
            <v>45737.591307870367</v>
          </cell>
          <cell r="G5124">
            <v>45767.591307870367</v>
          </cell>
          <cell r="H5124">
            <v>-11</v>
          </cell>
          <cell r="O5124">
            <v>6252</v>
          </cell>
        </row>
        <row r="5125">
          <cell r="A5125">
            <v>45754</v>
          </cell>
          <cell r="C5125" t="str">
            <v>SMILE BOGOTA SAS</v>
          </cell>
          <cell r="F5125">
            <v>45733.412314814814</v>
          </cell>
          <cell r="G5125">
            <v>45748.412314814814</v>
          </cell>
          <cell r="H5125">
            <v>9</v>
          </cell>
          <cell r="O5125">
            <v>949000</v>
          </cell>
        </row>
        <row r="5126">
          <cell r="A5126">
            <v>45754</v>
          </cell>
          <cell r="C5126" t="str">
            <v>SMILE BOGOTA SAS</v>
          </cell>
          <cell r="F5126">
            <v>45736.33803240741</v>
          </cell>
          <cell r="G5126">
            <v>45751.33803240741</v>
          </cell>
          <cell r="H5126">
            <v>6</v>
          </cell>
          <cell r="O5126">
            <v>215600</v>
          </cell>
        </row>
        <row r="5127">
          <cell r="A5127">
            <v>45754</v>
          </cell>
          <cell r="C5127" t="str">
            <v>SMILE BOGOTA SAS</v>
          </cell>
          <cell r="F5127">
            <v>45737.560254629629</v>
          </cell>
          <cell r="G5127">
            <v>45752.560254629629</v>
          </cell>
          <cell r="H5127">
            <v>5</v>
          </cell>
          <cell r="O5127">
            <v>954450</v>
          </cell>
        </row>
        <row r="5128">
          <cell r="A5128">
            <v>45754</v>
          </cell>
          <cell r="C5128" t="str">
            <v>SMILE BOGOTA SAS</v>
          </cell>
          <cell r="F5128">
            <v>45742.328252314815</v>
          </cell>
          <cell r="G5128">
            <v>45757.328252314815</v>
          </cell>
          <cell r="H5128">
            <v>0</v>
          </cell>
          <cell r="O5128">
            <v>268800</v>
          </cell>
        </row>
        <row r="5129">
          <cell r="A5129">
            <v>45754</v>
          </cell>
          <cell r="C5129" t="str">
            <v>SMILE BOGOTA SAS</v>
          </cell>
          <cell r="F5129">
            <v>45742.338449074072</v>
          </cell>
          <cell r="G5129">
            <v>45757.338449074072</v>
          </cell>
          <cell r="H5129">
            <v>0</v>
          </cell>
          <cell r="O5129">
            <v>480200.02</v>
          </cell>
        </row>
        <row r="5130">
          <cell r="A5130">
            <v>45754</v>
          </cell>
          <cell r="C5130" t="str">
            <v>SMILE BOGOTA SAS</v>
          </cell>
          <cell r="F5130">
            <v>45745.384756944448</v>
          </cell>
          <cell r="G5130">
            <v>45760.384756944448</v>
          </cell>
          <cell r="H5130">
            <v>-3</v>
          </cell>
          <cell r="O5130">
            <v>964600</v>
          </cell>
        </row>
        <row r="5131">
          <cell r="A5131">
            <v>45754</v>
          </cell>
          <cell r="C5131" t="str">
            <v>SMILE BOGOTA SAS</v>
          </cell>
          <cell r="F5131">
            <v>45748.318518518521</v>
          </cell>
          <cell r="G5131">
            <v>45763.318518518521</v>
          </cell>
          <cell r="H5131">
            <v>-6</v>
          </cell>
          <cell r="O5131">
            <v>301000</v>
          </cell>
        </row>
        <row r="5132">
          <cell r="A5132">
            <v>45754</v>
          </cell>
          <cell r="C5132" t="str">
            <v>SMILE BOGOTA SAS</v>
          </cell>
          <cell r="F5132">
            <v>45751.386747685188</v>
          </cell>
          <cell r="G5132">
            <v>45766.386747685188</v>
          </cell>
          <cell r="H5132">
            <v>-9</v>
          </cell>
          <cell r="O5132">
            <v>988000</v>
          </cell>
        </row>
        <row r="5133">
          <cell r="A5133">
            <v>45754</v>
          </cell>
          <cell r="C5133" t="str">
            <v>GRUPO LA LA LA SAS</v>
          </cell>
          <cell r="F5133">
            <v>45742.325798611113</v>
          </cell>
          <cell r="G5133">
            <v>45757.325798611113</v>
          </cell>
          <cell r="H5133">
            <v>0</v>
          </cell>
          <cell r="O5133">
            <v>588000</v>
          </cell>
        </row>
        <row r="5134">
          <cell r="A5134">
            <v>45754</v>
          </cell>
          <cell r="C5134" t="str">
            <v>MESABAR SAS</v>
          </cell>
          <cell r="F5134">
            <v>45744.48537037037</v>
          </cell>
          <cell r="G5134">
            <v>45752.48537037037</v>
          </cell>
          <cell r="H5134">
            <v>5</v>
          </cell>
          <cell r="O5134">
            <v>1217400</v>
          </cell>
        </row>
        <row r="5135">
          <cell r="A5135">
            <v>45754</v>
          </cell>
          <cell r="C5135" t="str">
            <v>ALIMENTOS BRIKO SAS</v>
          </cell>
          <cell r="F5135">
            <v>45754.337233796294</v>
          </cell>
          <cell r="G5135">
            <v>45755.337106481478</v>
          </cell>
          <cell r="H5135">
            <v>2</v>
          </cell>
          <cell r="O5135">
            <v>1220625</v>
          </cell>
        </row>
        <row r="5136">
          <cell r="A5136">
            <v>45754</v>
          </cell>
          <cell r="C5136" t="str">
            <v>COMMUNAL INVESTMENTS SAS</v>
          </cell>
          <cell r="F5136">
            <v>45754.347187500003</v>
          </cell>
          <cell r="G5136">
            <v>45755.347060185188</v>
          </cell>
          <cell r="H5136">
            <v>2</v>
          </cell>
          <cell r="O5136">
            <v>523750</v>
          </cell>
        </row>
        <row r="5137">
          <cell r="A5137">
            <v>45754</v>
          </cell>
          <cell r="C5137" t="str">
            <v>DOROTEA PARRILA SAS</v>
          </cell>
          <cell r="F5137">
            <v>45754.358287037037</v>
          </cell>
          <cell r="G5137">
            <v>45755.357870370368</v>
          </cell>
          <cell r="H5137">
            <v>2</v>
          </cell>
          <cell r="O5137">
            <v>1473150</v>
          </cell>
        </row>
        <row r="5138">
          <cell r="A5138">
            <v>45754</v>
          </cell>
          <cell r="C5138" t="str">
            <v>PAULA JINNET ARDILA GOMEZ</v>
          </cell>
          <cell r="F5138">
            <v>45754.361944444441</v>
          </cell>
          <cell r="G5138">
            <v>45755.360625000001</v>
          </cell>
          <cell r="H5138">
            <v>2</v>
          </cell>
          <cell r="O5138">
            <v>693360</v>
          </cell>
        </row>
        <row r="5139">
          <cell r="A5139">
            <v>45754</v>
          </cell>
          <cell r="C5139" t="str">
            <v>ALEJANDRO  DURAN</v>
          </cell>
          <cell r="F5139">
            <v>45754.383634259262</v>
          </cell>
          <cell r="G5139">
            <v>45755.383634259262</v>
          </cell>
          <cell r="H5139">
            <v>2</v>
          </cell>
          <cell r="O5139">
            <v>4446720</v>
          </cell>
        </row>
        <row r="5140">
          <cell r="A5140">
            <v>45754</v>
          </cell>
          <cell r="C5140" t="str">
            <v>IVAN RODRIGO LUQUE RESTREPO0</v>
          </cell>
          <cell r="F5140">
            <v>45749.319386574076</v>
          </cell>
          <cell r="G5140">
            <v>45757.314386574071</v>
          </cell>
          <cell r="H5140">
            <v>0</v>
          </cell>
          <cell r="O5140">
            <v>513100</v>
          </cell>
        </row>
        <row r="5141">
          <cell r="A5141">
            <v>45754</v>
          </cell>
          <cell r="C5141" t="str">
            <v>VENTAS MOSTRADOR</v>
          </cell>
          <cell r="F5141">
            <v>45715.280092592591</v>
          </cell>
          <cell r="G5141">
            <v>45745.280092592591</v>
          </cell>
          <cell r="H5141">
            <v>12</v>
          </cell>
          <cell r="O5141">
            <v>0</v>
          </cell>
        </row>
        <row r="5142">
          <cell r="A5142">
            <v>45754</v>
          </cell>
          <cell r="C5142" t="str">
            <v>GUSTAVO  ALARCON MEJIA</v>
          </cell>
          <cell r="F5142">
            <v>45754.336550925924</v>
          </cell>
          <cell r="G5142">
            <v>45755.336365740739</v>
          </cell>
          <cell r="H5142">
            <v>2</v>
          </cell>
          <cell r="O5142">
            <v>342099.98</v>
          </cell>
        </row>
        <row r="5143">
          <cell r="A5143">
            <v>45754</v>
          </cell>
          <cell r="C5143" t="str">
            <v>VENTAS MOSTRADOR</v>
          </cell>
          <cell r="F5143">
            <v>45754</v>
          </cell>
          <cell r="G5143">
            <v>45754</v>
          </cell>
          <cell r="H5143">
            <v>0</v>
          </cell>
          <cell r="O5143">
            <v>638250</v>
          </cell>
        </row>
        <row r="5144">
          <cell r="A5144">
            <v>45754</v>
          </cell>
          <cell r="C5144" t="str">
            <v>VENTAS MOSTRADOR</v>
          </cell>
          <cell r="F5144">
            <v>45754</v>
          </cell>
          <cell r="G5144">
            <v>45754</v>
          </cell>
          <cell r="H5144">
            <v>0</v>
          </cell>
          <cell r="O5144">
            <v>459170</v>
          </cell>
        </row>
        <row r="5145">
          <cell r="A5145">
            <v>45754</v>
          </cell>
          <cell r="C5145" t="str">
            <v>CRISTIAN CAMILO VEGA PALACIOS</v>
          </cell>
          <cell r="F5145">
            <v>45754.330567129633</v>
          </cell>
          <cell r="G5145">
            <v>45755.330439814818</v>
          </cell>
          <cell r="H5145">
            <v>1</v>
          </cell>
          <cell r="O5145">
            <v>354400</v>
          </cell>
        </row>
        <row r="5146">
          <cell r="A5146">
            <v>45754</v>
          </cell>
          <cell r="C5146" t="str">
            <v>CRISTIAN CAMILO VEGA PALACIOS</v>
          </cell>
          <cell r="F5146">
            <v>45754.333564814813</v>
          </cell>
          <cell r="G5146">
            <v>45755.333171296297</v>
          </cell>
          <cell r="H5146">
            <v>1</v>
          </cell>
          <cell r="O5146">
            <v>386400</v>
          </cell>
        </row>
        <row r="5147">
          <cell r="A5147">
            <v>45754</v>
          </cell>
          <cell r="C5147" t="str">
            <v>NESTOR ABEL NOREÑA URREA</v>
          </cell>
          <cell r="F5147">
            <v>45754.355798611112</v>
          </cell>
          <cell r="G5147">
            <v>45755.355798611112</v>
          </cell>
          <cell r="H5147">
            <v>2</v>
          </cell>
          <cell r="O5147">
            <v>843500</v>
          </cell>
        </row>
        <row r="5148">
          <cell r="A5148">
            <v>45754</v>
          </cell>
          <cell r="C5148" t="str">
            <v>HUMO CAFE &amp; BISTRO SAS</v>
          </cell>
          <cell r="F5148">
            <v>45749.360231481478</v>
          </cell>
          <cell r="G5148">
            <v>45750.359166666669</v>
          </cell>
          <cell r="H5148">
            <v>7</v>
          </cell>
          <cell r="O5148">
            <v>473550</v>
          </cell>
        </row>
        <row r="5149">
          <cell r="A5149">
            <v>45754</v>
          </cell>
          <cell r="C5149" t="str">
            <v>OSAKA COCINA NIKKEI S.A.S</v>
          </cell>
          <cell r="F5149">
            <v>45741.318854166668</v>
          </cell>
          <cell r="G5149">
            <v>45771.318854166668</v>
          </cell>
          <cell r="H5149">
            <v>-14</v>
          </cell>
          <cell r="O5149">
            <v>628700</v>
          </cell>
        </row>
        <row r="5150">
          <cell r="A5150">
            <v>45754</v>
          </cell>
          <cell r="C5150" t="str">
            <v>OSAKA COCINA NIKKEI S.A.S</v>
          </cell>
          <cell r="F5150">
            <v>45742.309212962966</v>
          </cell>
          <cell r="G5150">
            <v>45772.309212962966</v>
          </cell>
          <cell r="H5150">
            <v>-15</v>
          </cell>
          <cell r="O5150">
            <v>173400</v>
          </cell>
        </row>
        <row r="5151">
          <cell r="A5151">
            <v>45754</v>
          </cell>
          <cell r="C5151" t="str">
            <v>OSAKA COCINA NIKKEI S.A.S</v>
          </cell>
          <cell r="F5151">
            <v>45747.334953703707</v>
          </cell>
          <cell r="G5151">
            <v>45777.334953703707</v>
          </cell>
          <cell r="H5151">
            <v>-20</v>
          </cell>
          <cell r="O5151">
            <v>385200</v>
          </cell>
        </row>
        <row r="5152">
          <cell r="A5152">
            <v>45754</v>
          </cell>
          <cell r="C5152" t="str">
            <v>SIA SAS</v>
          </cell>
          <cell r="F5152">
            <v>45694.35837962963</v>
          </cell>
          <cell r="G5152">
            <v>45724.35837962963</v>
          </cell>
          <cell r="H5152">
            <v>33</v>
          </cell>
          <cell r="O5152">
            <v>2486400</v>
          </cell>
        </row>
        <row r="5153">
          <cell r="A5153">
            <v>45754</v>
          </cell>
          <cell r="C5153" t="str">
            <v>SIA SAS</v>
          </cell>
          <cell r="F5153">
            <v>45694.502199074072</v>
          </cell>
          <cell r="G5153">
            <v>45724.502199074072</v>
          </cell>
          <cell r="H5153">
            <v>33</v>
          </cell>
          <cell r="O5153">
            <v>2892000</v>
          </cell>
        </row>
        <row r="5154">
          <cell r="A5154">
            <v>45754</v>
          </cell>
          <cell r="C5154" t="str">
            <v>CAROLA CACEROLA SAS</v>
          </cell>
          <cell r="F5154">
            <v>45748.392418981479</v>
          </cell>
          <cell r="G5154">
            <v>45749.391944444447</v>
          </cell>
          <cell r="H5154">
            <v>8</v>
          </cell>
          <cell r="O5154">
            <v>621700</v>
          </cell>
        </row>
        <row r="5155">
          <cell r="A5155">
            <v>45754</v>
          </cell>
          <cell r="C5155" t="str">
            <v>DONDOHE4K S.A.S</v>
          </cell>
          <cell r="F5155">
            <v>45737.563969907409</v>
          </cell>
          <cell r="G5155">
            <v>45767.563969907409</v>
          </cell>
          <cell r="H5155">
            <v>-10</v>
          </cell>
          <cell r="O5155">
            <v>850280</v>
          </cell>
        </row>
        <row r="5156">
          <cell r="A5156">
            <v>45754</v>
          </cell>
          <cell r="C5156" t="str">
            <v>DONDOHE4K S.A.S</v>
          </cell>
          <cell r="F5156">
            <v>45743.383645833332</v>
          </cell>
          <cell r="G5156">
            <v>45773.383645833332</v>
          </cell>
          <cell r="H5156">
            <v>-16</v>
          </cell>
          <cell r="O5156">
            <v>509600</v>
          </cell>
        </row>
        <row r="5157">
          <cell r="A5157">
            <v>45755</v>
          </cell>
          <cell r="C5157" t="str">
            <v>CHORIZOS Y EMBUTIDOS SANTARROSANOS S.A.S.</v>
          </cell>
          <cell r="F5157">
            <v>45723.33189814815</v>
          </cell>
          <cell r="G5157">
            <v>45731.33189814815</v>
          </cell>
          <cell r="H5157">
            <v>26</v>
          </cell>
          <cell r="O5157">
            <v>4334050</v>
          </cell>
        </row>
        <row r="5158">
          <cell r="A5158">
            <v>45755</v>
          </cell>
          <cell r="C5158" t="str">
            <v>CHORIZOS Y EMBUTIDOS SANTARROSANOS S.A.S.</v>
          </cell>
          <cell r="F5158">
            <v>45728.374525462961</v>
          </cell>
          <cell r="G5158">
            <v>45736.374525462961</v>
          </cell>
          <cell r="H5158">
            <v>21</v>
          </cell>
          <cell r="O5158">
            <v>4637100</v>
          </cell>
        </row>
        <row r="5159">
          <cell r="A5159">
            <v>45755</v>
          </cell>
          <cell r="C5159" t="str">
            <v>ROBINFOOD COLOMBIA SAS</v>
          </cell>
          <cell r="F5159">
            <v>45724.384560185186</v>
          </cell>
          <cell r="G5159">
            <v>45754.384467592594</v>
          </cell>
          <cell r="H5159">
            <v>3</v>
          </cell>
          <cell r="O5159">
            <v>3240374.0817</v>
          </cell>
        </row>
        <row r="5160">
          <cell r="A5160">
            <v>45755</v>
          </cell>
          <cell r="C5160" t="str">
            <v>ROBINFOOD COLOMBIA SAS</v>
          </cell>
          <cell r="F5160">
            <v>45726.342731481483</v>
          </cell>
          <cell r="G5160">
            <v>45756.342592592591</v>
          </cell>
          <cell r="H5160">
            <v>1</v>
          </cell>
          <cell r="O5160">
            <v>2116202.5</v>
          </cell>
        </row>
        <row r="5161">
          <cell r="A5161">
            <v>45755</v>
          </cell>
          <cell r="C5161" t="str">
            <v>ROBINFOOD COLOMBIA SAS</v>
          </cell>
          <cell r="F5161">
            <v>45728.361261574071</v>
          </cell>
          <cell r="G5161">
            <v>45758.355729166666</v>
          </cell>
          <cell r="H5161">
            <v>-1</v>
          </cell>
          <cell r="O5161">
            <v>3590075.3</v>
          </cell>
        </row>
        <row r="5162">
          <cell r="A5162">
            <v>45755</v>
          </cell>
          <cell r="C5162" t="str">
            <v>ROBINFOOD COLOMBIA SAS</v>
          </cell>
          <cell r="F5162">
            <v>45730.350671296299</v>
          </cell>
          <cell r="G5162">
            <v>45760.347719907404</v>
          </cell>
          <cell r="H5162">
            <v>-3</v>
          </cell>
          <cell r="O5162">
            <v>8495681.6600000001</v>
          </cell>
        </row>
        <row r="5163">
          <cell r="A5163">
            <v>45755</v>
          </cell>
          <cell r="C5163" t="str">
            <v>ROBINFOOD COLOMBIA SAS</v>
          </cell>
          <cell r="F5163">
            <v>45733.310416666667</v>
          </cell>
          <cell r="G5163">
            <v>45763.299386574072</v>
          </cell>
          <cell r="H5163">
            <v>-6</v>
          </cell>
          <cell r="O5163">
            <v>186380.1783</v>
          </cell>
        </row>
        <row r="5164">
          <cell r="A5164">
            <v>45755</v>
          </cell>
          <cell r="C5164" t="str">
            <v>VALENTINA  GOMEZ CAÑON</v>
          </cell>
          <cell r="F5164">
            <v>45755.368090277778</v>
          </cell>
          <cell r="G5164">
            <v>45756.368090277778</v>
          </cell>
          <cell r="H5164">
            <v>1</v>
          </cell>
          <cell r="O5164">
            <v>200000</v>
          </cell>
        </row>
        <row r="5165">
          <cell r="A5165">
            <v>45755</v>
          </cell>
          <cell r="C5165" t="str">
            <v>PATRICIA  CHAPARRO AMEZQUITA</v>
          </cell>
          <cell r="F5165">
            <v>45755.402800925927</v>
          </cell>
          <cell r="G5165">
            <v>45763.402800925927</v>
          </cell>
          <cell r="H5165">
            <v>-6</v>
          </cell>
          <cell r="O5165">
            <v>664300</v>
          </cell>
        </row>
        <row r="5166">
          <cell r="A5166">
            <v>45755</v>
          </cell>
          <cell r="C5166" t="str">
            <v>WALTER  BECERRA</v>
          </cell>
          <cell r="F5166">
            <v>45755.404386574075</v>
          </cell>
          <cell r="G5166">
            <v>45756.404386574075</v>
          </cell>
          <cell r="H5166">
            <v>1</v>
          </cell>
          <cell r="O5166">
            <v>655980</v>
          </cell>
        </row>
        <row r="5167">
          <cell r="A5167">
            <v>45755</v>
          </cell>
          <cell r="C5167" t="str">
            <v>LIDA  DAZA</v>
          </cell>
          <cell r="F5167">
            <v>45755.366562499999</v>
          </cell>
          <cell r="G5167">
            <v>45756.366446759261</v>
          </cell>
          <cell r="H5167">
            <v>1</v>
          </cell>
          <cell r="O5167">
            <v>1911300</v>
          </cell>
        </row>
        <row r="5168">
          <cell r="A5168">
            <v>45755</v>
          </cell>
          <cell r="C5168" t="str">
            <v>INVERSIONES AGROPECUARIAS VIVAS SAS</v>
          </cell>
          <cell r="F5168">
            <v>45755.380844907406</v>
          </cell>
          <cell r="G5168">
            <v>45763.380844907406</v>
          </cell>
          <cell r="H5168">
            <v>-6</v>
          </cell>
          <cell r="O5168">
            <v>1193075</v>
          </cell>
        </row>
        <row r="5169">
          <cell r="A5169">
            <v>45755</v>
          </cell>
          <cell r="C5169" t="str">
            <v>GSF INVESTMENTS SAS</v>
          </cell>
          <cell r="F5169">
            <v>45749.387060185189</v>
          </cell>
          <cell r="G5169">
            <v>45750.387060185189</v>
          </cell>
          <cell r="H5169">
            <v>7</v>
          </cell>
          <cell r="O5169">
            <v>1122100</v>
          </cell>
        </row>
        <row r="5170">
          <cell r="A5170">
            <v>45755</v>
          </cell>
          <cell r="C5170" t="str">
            <v>VENTAS MOSTRADOR</v>
          </cell>
          <cell r="F5170">
            <v>45755</v>
          </cell>
          <cell r="G5170">
            <v>45755</v>
          </cell>
          <cell r="H5170">
            <v>0</v>
          </cell>
          <cell r="O5170">
            <v>527606</v>
          </cell>
        </row>
        <row r="5171">
          <cell r="A5171">
            <v>45755</v>
          </cell>
          <cell r="C5171" t="str">
            <v>VENTAS MOSTRADOR</v>
          </cell>
          <cell r="F5171">
            <v>45755</v>
          </cell>
          <cell r="G5171">
            <v>45755</v>
          </cell>
          <cell r="H5171">
            <v>0</v>
          </cell>
          <cell r="O5171">
            <v>1368539</v>
          </cell>
        </row>
        <row r="5172">
          <cell r="A5172">
            <v>45755</v>
          </cell>
          <cell r="C5172" t="str">
            <v>VENTAS MOSTRADOR</v>
          </cell>
          <cell r="F5172">
            <v>45755</v>
          </cell>
          <cell r="G5172">
            <v>45755</v>
          </cell>
          <cell r="H5172">
            <v>0</v>
          </cell>
          <cell r="O5172">
            <v>5390</v>
          </cell>
        </row>
        <row r="5173">
          <cell r="A5173">
            <v>45755</v>
          </cell>
          <cell r="C5173" t="str">
            <v>VENTAS MOSTRADOR</v>
          </cell>
          <cell r="F5173">
            <v>45755</v>
          </cell>
          <cell r="G5173">
            <v>45755</v>
          </cell>
          <cell r="H5173">
            <v>0</v>
          </cell>
          <cell r="O5173">
            <v>5560</v>
          </cell>
        </row>
        <row r="5174">
          <cell r="A5174">
            <v>45755</v>
          </cell>
          <cell r="C5174" t="str">
            <v>VENTAS MOSTRADOR</v>
          </cell>
          <cell r="F5174">
            <v>45755</v>
          </cell>
          <cell r="G5174">
            <v>45755</v>
          </cell>
          <cell r="H5174">
            <v>0</v>
          </cell>
          <cell r="O5174">
            <v>8820</v>
          </cell>
        </row>
        <row r="5175">
          <cell r="A5175">
            <v>45755</v>
          </cell>
          <cell r="C5175" t="str">
            <v>VENTAS MOSTRADOR</v>
          </cell>
          <cell r="F5175">
            <v>45755</v>
          </cell>
          <cell r="G5175">
            <v>45755</v>
          </cell>
          <cell r="H5175">
            <v>0</v>
          </cell>
          <cell r="O5175">
            <v>9350</v>
          </cell>
        </row>
        <row r="5176">
          <cell r="A5176">
            <v>45755</v>
          </cell>
          <cell r="C5176" t="str">
            <v>VENTAS MOSTRADOR</v>
          </cell>
          <cell r="F5176">
            <v>45755</v>
          </cell>
          <cell r="G5176">
            <v>45755</v>
          </cell>
          <cell r="H5176">
            <v>0</v>
          </cell>
          <cell r="O5176">
            <v>12480</v>
          </cell>
        </row>
        <row r="5177">
          <cell r="A5177">
            <v>45755</v>
          </cell>
          <cell r="C5177" t="str">
            <v>VENTAS MOSTRADOR</v>
          </cell>
          <cell r="F5177">
            <v>45755</v>
          </cell>
          <cell r="G5177">
            <v>45755</v>
          </cell>
          <cell r="H5177">
            <v>0</v>
          </cell>
          <cell r="O5177">
            <v>12500</v>
          </cell>
        </row>
        <row r="5178">
          <cell r="A5178">
            <v>45755</v>
          </cell>
          <cell r="C5178" t="str">
            <v>VENTAS MOSTRADOR</v>
          </cell>
          <cell r="F5178">
            <v>45755</v>
          </cell>
          <cell r="G5178">
            <v>45755</v>
          </cell>
          <cell r="H5178">
            <v>0</v>
          </cell>
          <cell r="O5178">
            <v>13200</v>
          </cell>
        </row>
        <row r="5179">
          <cell r="A5179">
            <v>45755</v>
          </cell>
          <cell r="C5179" t="str">
            <v>VENTAS MOSTRADOR</v>
          </cell>
          <cell r="F5179">
            <v>45755</v>
          </cell>
          <cell r="G5179">
            <v>45755</v>
          </cell>
          <cell r="H5179">
            <v>0</v>
          </cell>
          <cell r="O5179">
            <v>17280</v>
          </cell>
        </row>
        <row r="5180">
          <cell r="A5180">
            <v>45755</v>
          </cell>
          <cell r="C5180" t="str">
            <v>VENTAS MOSTRADOR</v>
          </cell>
          <cell r="F5180">
            <v>45755</v>
          </cell>
          <cell r="G5180">
            <v>45755</v>
          </cell>
          <cell r="H5180">
            <v>0</v>
          </cell>
          <cell r="O5180">
            <v>19690</v>
          </cell>
        </row>
        <row r="5181">
          <cell r="A5181">
            <v>45755</v>
          </cell>
          <cell r="C5181" t="str">
            <v>VENTAS MOSTRADOR</v>
          </cell>
          <cell r="F5181">
            <v>45755</v>
          </cell>
          <cell r="G5181">
            <v>45755</v>
          </cell>
          <cell r="H5181">
            <v>0</v>
          </cell>
          <cell r="O5181">
            <v>21600</v>
          </cell>
        </row>
        <row r="5182">
          <cell r="A5182">
            <v>45755</v>
          </cell>
          <cell r="C5182" t="str">
            <v>VENTAS MOSTRADOR</v>
          </cell>
          <cell r="F5182">
            <v>45755</v>
          </cell>
          <cell r="G5182">
            <v>45755</v>
          </cell>
          <cell r="H5182">
            <v>0</v>
          </cell>
          <cell r="O5182">
            <v>21700</v>
          </cell>
        </row>
        <row r="5183">
          <cell r="A5183">
            <v>45755</v>
          </cell>
          <cell r="C5183" t="str">
            <v>VENTAS MOSTRADOR</v>
          </cell>
          <cell r="F5183">
            <v>45755</v>
          </cell>
          <cell r="G5183">
            <v>45755</v>
          </cell>
          <cell r="H5183">
            <v>0</v>
          </cell>
          <cell r="O5183">
            <v>24860</v>
          </cell>
        </row>
        <row r="5184">
          <cell r="A5184">
            <v>45755</v>
          </cell>
          <cell r="C5184" t="str">
            <v>VENTAS MOSTRADOR</v>
          </cell>
          <cell r="F5184">
            <v>45755</v>
          </cell>
          <cell r="G5184">
            <v>45755</v>
          </cell>
          <cell r="H5184">
            <v>0</v>
          </cell>
          <cell r="O5184">
            <v>25175</v>
          </cell>
        </row>
        <row r="5185">
          <cell r="A5185">
            <v>45755</v>
          </cell>
          <cell r="C5185" t="str">
            <v>VENTAS MOSTRADOR</v>
          </cell>
          <cell r="F5185">
            <v>45755</v>
          </cell>
          <cell r="G5185">
            <v>45755</v>
          </cell>
          <cell r="H5185">
            <v>0</v>
          </cell>
          <cell r="O5185">
            <v>28180</v>
          </cell>
        </row>
        <row r="5186">
          <cell r="A5186">
            <v>45755</v>
          </cell>
          <cell r="C5186" t="str">
            <v>VENTAS MOSTRADOR</v>
          </cell>
          <cell r="F5186">
            <v>45755</v>
          </cell>
          <cell r="G5186">
            <v>45755</v>
          </cell>
          <cell r="H5186">
            <v>0</v>
          </cell>
          <cell r="O5186">
            <v>68600</v>
          </cell>
        </row>
        <row r="5187">
          <cell r="A5187">
            <v>45755</v>
          </cell>
          <cell r="C5187" t="str">
            <v>VENTAS MOSTRADOR</v>
          </cell>
          <cell r="F5187">
            <v>45755</v>
          </cell>
          <cell r="G5187">
            <v>45755</v>
          </cell>
          <cell r="H5187">
            <v>0</v>
          </cell>
          <cell r="O5187">
            <v>106495</v>
          </cell>
        </row>
        <row r="5188">
          <cell r="A5188">
            <v>45755</v>
          </cell>
          <cell r="C5188" t="str">
            <v>VENTAS MOSTRADOR</v>
          </cell>
          <cell r="F5188">
            <v>45755</v>
          </cell>
          <cell r="G5188">
            <v>45755</v>
          </cell>
          <cell r="H5188">
            <v>0</v>
          </cell>
          <cell r="O5188">
            <v>113740</v>
          </cell>
        </row>
        <row r="5189">
          <cell r="A5189">
            <v>45755</v>
          </cell>
          <cell r="C5189" t="str">
            <v>VENTAS MOSTRADOR</v>
          </cell>
          <cell r="F5189">
            <v>45755</v>
          </cell>
          <cell r="G5189">
            <v>45755</v>
          </cell>
          <cell r="H5189">
            <v>0</v>
          </cell>
          <cell r="O5189">
            <v>116540</v>
          </cell>
        </row>
        <row r="5190">
          <cell r="A5190">
            <v>45755</v>
          </cell>
          <cell r="C5190" t="str">
            <v>SANDRA MILENA VARGAS QUIROGA</v>
          </cell>
          <cell r="F5190">
            <v>45755.346134259256</v>
          </cell>
          <cell r="G5190">
            <v>45756.34574074074</v>
          </cell>
          <cell r="H5190">
            <v>1</v>
          </cell>
          <cell r="O5190">
            <v>160150</v>
          </cell>
        </row>
        <row r="5191">
          <cell r="A5191">
            <v>45755</v>
          </cell>
          <cell r="C5191" t="str">
            <v>VENTAS MOSTRADOR</v>
          </cell>
          <cell r="F5191">
            <v>45755</v>
          </cell>
          <cell r="G5191">
            <v>45755</v>
          </cell>
          <cell r="H5191">
            <v>0</v>
          </cell>
          <cell r="O5191">
            <v>169600</v>
          </cell>
        </row>
        <row r="5192">
          <cell r="A5192">
            <v>45755</v>
          </cell>
          <cell r="C5192" t="str">
            <v>VENTAS MOSTRADOR</v>
          </cell>
          <cell r="F5192">
            <v>45755</v>
          </cell>
          <cell r="G5192">
            <v>45755</v>
          </cell>
          <cell r="H5192">
            <v>0</v>
          </cell>
          <cell r="O5192">
            <v>170164</v>
          </cell>
        </row>
        <row r="5193">
          <cell r="A5193">
            <v>45755</v>
          </cell>
          <cell r="C5193" t="str">
            <v>VENTAS MOSTRADOR</v>
          </cell>
          <cell r="F5193">
            <v>45755</v>
          </cell>
          <cell r="G5193">
            <v>45755</v>
          </cell>
          <cell r="H5193">
            <v>0</v>
          </cell>
          <cell r="O5193">
            <v>300750</v>
          </cell>
        </row>
        <row r="5194">
          <cell r="A5194">
            <v>45755</v>
          </cell>
          <cell r="C5194" t="str">
            <v>COMERCIALIZADORA DE LACTEOS RYM SAS</v>
          </cell>
          <cell r="F5194">
            <v>45754.327928240738</v>
          </cell>
          <cell r="G5194">
            <v>45755.327928240738</v>
          </cell>
          <cell r="H5194">
            <v>2</v>
          </cell>
          <cell r="O5194">
            <v>235200</v>
          </cell>
        </row>
        <row r="5195">
          <cell r="A5195">
            <v>45755</v>
          </cell>
          <cell r="C5195" t="str">
            <v>INVERSIONES MI TIERRITA SAS</v>
          </cell>
          <cell r="F5195">
            <v>45723.349583333336</v>
          </cell>
          <cell r="G5195">
            <v>45738.349583333336</v>
          </cell>
          <cell r="H5195">
            <v>19</v>
          </cell>
          <cell r="O5195">
            <v>810012.60679999995</v>
          </cell>
        </row>
        <row r="5196">
          <cell r="A5196">
            <v>45755</v>
          </cell>
          <cell r="C5196" t="str">
            <v>INVERSIONES MI TIERRITA SAS</v>
          </cell>
          <cell r="F5196">
            <v>45729.295219907406</v>
          </cell>
          <cell r="G5196">
            <v>45744.295057870368</v>
          </cell>
          <cell r="H5196">
            <v>13</v>
          </cell>
          <cell r="O5196">
            <v>1989987.2035999999</v>
          </cell>
        </row>
        <row r="5197">
          <cell r="A5197">
            <v>45755</v>
          </cell>
          <cell r="C5197" t="str">
            <v>INVERSIONES MI TIERRITA SAS</v>
          </cell>
          <cell r="F5197">
            <v>45729.295219907406</v>
          </cell>
          <cell r="G5197">
            <v>45744.295057870368</v>
          </cell>
          <cell r="H5197">
            <v>13</v>
          </cell>
          <cell r="O5197">
            <v>801458.16940000001</v>
          </cell>
        </row>
        <row r="5198">
          <cell r="A5198">
            <v>45755</v>
          </cell>
          <cell r="C5198" t="str">
            <v>INVERSIONES MI TIERRITA SAS</v>
          </cell>
          <cell r="F5198">
            <v>45729.342118055552</v>
          </cell>
          <cell r="G5198">
            <v>45744.339016203703</v>
          </cell>
          <cell r="H5198">
            <v>13</v>
          </cell>
          <cell r="O5198">
            <v>2188541.7703999998</v>
          </cell>
        </row>
        <row r="5199">
          <cell r="A5199">
            <v>45755</v>
          </cell>
          <cell r="C5199" t="str">
            <v>INVERSIONES MI TIERRITA SAS</v>
          </cell>
          <cell r="F5199">
            <v>45729.342118055552</v>
          </cell>
          <cell r="G5199">
            <v>45744.339016203703</v>
          </cell>
          <cell r="H5199">
            <v>13</v>
          </cell>
          <cell r="O5199">
            <v>1343275.7196</v>
          </cell>
        </row>
        <row r="5200">
          <cell r="A5200">
            <v>45755</v>
          </cell>
          <cell r="C5200" t="str">
            <v>INVERSIONES MI TIERRITA SAS</v>
          </cell>
          <cell r="F5200">
            <v>45731.344942129632</v>
          </cell>
          <cell r="G5200">
            <v>45746.344780092593</v>
          </cell>
          <cell r="H5200">
            <v>11</v>
          </cell>
          <cell r="O5200">
            <v>1606724.5074400001</v>
          </cell>
        </row>
        <row r="5201">
          <cell r="A5201">
            <v>45755</v>
          </cell>
          <cell r="C5201" t="str">
            <v>INVERSIONES MI TIERRITA SAS</v>
          </cell>
          <cell r="F5201">
            <v>45731.344942129632</v>
          </cell>
          <cell r="G5201">
            <v>45746.344780092593</v>
          </cell>
          <cell r="H5201">
            <v>11</v>
          </cell>
          <cell r="O5201">
            <v>13340.540559999999</v>
          </cell>
        </row>
        <row r="5202">
          <cell r="A5202">
            <v>45755</v>
          </cell>
          <cell r="C5202" t="str">
            <v>INVERSIONES MI TIERRITA SAS</v>
          </cell>
          <cell r="F5202">
            <v>45731.348958333336</v>
          </cell>
          <cell r="G5202">
            <v>45746.34579861111</v>
          </cell>
          <cell r="H5202">
            <v>11</v>
          </cell>
          <cell r="O5202">
            <v>1636496.7379999999</v>
          </cell>
        </row>
        <row r="5203">
          <cell r="A5203">
            <v>45755</v>
          </cell>
          <cell r="C5203" t="str">
            <v>INVERSIONES MI TIERRITA SAS</v>
          </cell>
          <cell r="F5203">
            <v>45736.333703703705</v>
          </cell>
          <cell r="G5203">
            <v>45751.332881944443</v>
          </cell>
          <cell r="H5203">
            <v>6</v>
          </cell>
          <cell r="O5203">
            <v>1350163.08736</v>
          </cell>
        </row>
        <row r="5204">
          <cell r="A5204">
            <v>45755</v>
          </cell>
          <cell r="C5204" t="str">
            <v>INVERSIONES MI TIERRITA SAS</v>
          </cell>
          <cell r="F5204">
            <v>45736.333703703705</v>
          </cell>
          <cell r="G5204">
            <v>45751.332881944443</v>
          </cell>
          <cell r="H5204">
            <v>6</v>
          </cell>
          <cell r="O5204">
            <v>260000.12466</v>
          </cell>
        </row>
        <row r="5205">
          <cell r="A5205">
            <v>45755</v>
          </cell>
          <cell r="C5205" t="str">
            <v>ALIMENTOS BRIKO SAS</v>
          </cell>
          <cell r="F5205">
            <v>45755.359444444446</v>
          </cell>
          <cell r="G5205">
            <v>45756.359317129631</v>
          </cell>
          <cell r="H5205">
            <v>1</v>
          </cell>
          <cell r="O5205">
            <v>974950</v>
          </cell>
        </row>
        <row r="5206">
          <cell r="A5206">
            <v>45755</v>
          </cell>
          <cell r="C5206" t="str">
            <v>VENTAS MOSTRADOR</v>
          </cell>
          <cell r="F5206">
            <v>45755</v>
          </cell>
          <cell r="G5206">
            <v>45755</v>
          </cell>
          <cell r="H5206">
            <v>0</v>
          </cell>
          <cell r="O5206">
            <v>595700</v>
          </cell>
        </row>
        <row r="5207">
          <cell r="A5207">
            <v>45755</v>
          </cell>
          <cell r="C5207" t="str">
            <v>KOE4K S.A.S</v>
          </cell>
          <cell r="F5207">
            <v>45735.384305555555</v>
          </cell>
          <cell r="G5207">
            <v>45765.384305555555</v>
          </cell>
          <cell r="H5207">
            <v>-8</v>
          </cell>
          <cell r="O5207">
            <v>262500</v>
          </cell>
        </row>
        <row r="5208">
          <cell r="A5208">
            <v>45755</v>
          </cell>
          <cell r="C5208" t="str">
            <v>KOE4K S.A.S</v>
          </cell>
          <cell r="F5208">
            <v>45738.308935185189</v>
          </cell>
          <cell r="G5208">
            <v>45768.308935185189</v>
          </cell>
          <cell r="H5208">
            <v>-11</v>
          </cell>
          <cell r="O5208">
            <v>60000</v>
          </cell>
        </row>
        <row r="5209">
          <cell r="A5209">
            <v>45755</v>
          </cell>
          <cell r="C5209" t="str">
            <v>KOE4K S.A.S</v>
          </cell>
          <cell r="F5209">
            <v>45741.336157407408</v>
          </cell>
          <cell r="G5209">
            <v>45771.336157407408</v>
          </cell>
          <cell r="H5209">
            <v>-14</v>
          </cell>
          <cell r="O5209">
            <v>1601641.638</v>
          </cell>
        </row>
        <row r="5210">
          <cell r="A5210">
            <v>45756</v>
          </cell>
          <cell r="C5210" t="str">
            <v>DUFLO SERVICIOS INTEGRALES S.A.S.</v>
          </cell>
          <cell r="F5210">
            <v>45715.271168981482</v>
          </cell>
          <cell r="G5210">
            <v>45745.271168981482</v>
          </cell>
          <cell r="H5210">
            <v>12</v>
          </cell>
          <cell r="O5210">
            <v>1075817</v>
          </cell>
        </row>
        <row r="5211">
          <cell r="A5211">
            <v>45756</v>
          </cell>
          <cell r="C5211" t="str">
            <v>DUFLO SERVICIOS INTEGRALES S.A.S.</v>
          </cell>
          <cell r="F5211">
            <v>45715.273425925923</v>
          </cell>
          <cell r="G5211">
            <v>45745.273425925923</v>
          </cell>
          <cell r="H5211">
            <v>12</v>
          </cell>
          <cell r="O5211">
            <v>141199.75</v>
          </cell>
        </row>
        <row r="5212">
          <cell r="A5212">
            <v>45756</v>
          </cell>
          <cell r="C5212" t="str">
            <v>DUFLO SERVICIOS INTEGRALES S.A.S.</v>
          </cell>
          <cell r="F5212">
            <v>45715.275046296294</v>
          </cell>
          <cell r="G5212">
            <v>45745.275046296294</v>
          </cell>
          <cell r="H5212">
            <v>12</v>
          </cell>
          <cell r="O5212">
            <v>773175.75</v>
          </cell>
        </row>
        <row r="5213">
          <cell r="A5213">
            <v>45756</v>
          </cell>
          <cell r="C5213" t="str">
            <v>DUFLO SERVICIOS INTEGRALES S.A.S.</v>
          </cell>
          <cell r="F5213">
            <v>45715.277337962965</v>
          </cell>
          <cell r="G5213">
            <v>45745.277337962965</v>
          </cell>
          <cell r="H5213">
            <v>12</v>
          </cell>
          <cell r="O5213">
            <v>617447.25</v>
          </cell>
        </row>
        <row r="5214">
          <cell r="A5214">
            <v>45756</v>
          </cell>
          <cell r="C5214" t="str">
            <v>DUFLO SERVICIOS INTEGRALES S.A.S.</v>
          </cell>
          <cell r="F5214">
            <v>45715.280092592591</v>
          </cell>
          <cell r="G5214">
            <v>45745.280092592591</v>
          </cell>
          <cell r="H5214">
            <v>12</v>
          </cell>
          <cell r="O5214">
            <v>663643.75</v>
          </cell>
        </row>
        <row r="5215">
          <cell r="A5215">
            <v>45756</v>
          </cell>
          <cell r="C5215" t="str">
            <v>DUFLO SERVICIOS INTEGRALES S.A.S.</v>
          </cell>
          <cell r="F5215">
            <v>45715.281574074077</v>
          </cell>
          <cell r="G5215">
            <v>45745.281574074077</v>
          </cell>
          <cell r="H5215">
            <v>12</v>
          </cell>
          <cell r="O5215">
            <v>1798905.5</v>
          </cell>
        </row>
        <row r="5216">
          <cell r="A5216">
            <v>45756</v>
          </cell>
          <cell r="C5216" t="str">
            <v>DUFLO SERVICIOS INTEGRALES S.A.S.</v>
          </cell>
          <cell r="F5216">
            <v>45715.283599537041</v>
          </cell>
          <cell r="G5216">
            <v>45745.283599537041</v>
          </cell>
          <cell r="H5216">
            <v>12</v>
          </cell>
          <cell r="O5216">
            <v>1426674</v>
          </cell>
        </row>
        <row r="5217">
          <cell r="A5217">
            <v>45756</v>
          </cell>
          <cell r="C5217" t="str">
            <v>ANGEL CRISANTO HERNANDEZ JUNCO</v>
          </cell>
          <cell r="F5217">
            <v>45756.330451388887</v>
          </cell>
          <cell r="G5217">
            <v>45757.330451388887</v>
          </cell>
          <cell r="H5217">
            <v>0</v>
          </cell>
          <cell r="O5217">
            <v>478300</v>
          </cell>
        </row>
        <row r="5218">
          <cell r="A5218">
            <v>45756</v>
          </cell>
          <cell r="C5218" t="str">
            <v>GERMAN  NAVAS PINZON</v>
          </cell>
          <cell r="F5218">
            <v>45747.355752314812</v>
          </cell>
          <cell r="G5218">
            <v>45755.355752314812</v>
          </cell>
          <cell r="H5218">
            <v>2</v>
          </cell>
          <cell r="O5218">
            <v>1340950</v>
          </cell>
        </row>
        <row r="5219">
          <cell r="A5219">
            <v>45756</v>
          </cell>
          <cell r="C5219" t="str">
            <v>VENTAS MOSTRADOR</v>
          </cell>
          <cell r="F5219">
            <v>45756</v>
          </cell>
          <cell r="G5219">
            <v>45756</v>
          </cell>
          <cell r="H5219">
            <v>0</v>
          </cell>
          <cell r="O5219">
            <v>1186211</v>
          </cell>
        </row>
        <row r="5220">
          <cell r="A5220">
            <v>45756</v>
          </cell>
          <cell r="C5220" t="str">
            <v>VENTAS MOSTRADOR</v>
          </cell>
          <cell r="F5220">
            <v>45756</v>
          </cell>
          <cell r="G5220">
            <v>45756</v>
          </cell>
          <cell r="H5220">
            <v>0</v>
          </cell>
          <cell r="O5220">
            <v>608674</v>
          </cell>
        </row>
        <row r="5221">
          <cell r="A5221">
            <v>45756</v>
          </cell>
          <cell r="C5221" t="str">
            <v>PROCESADORA DE CARNES NUEVA COLOMBO ALEMANA LTDA</v>
          </cell>
          <cell r="F5221">
            <v>45755.371782407405</v>
          </cell>
          <cell r="G5221">
            <v>45756.371782407405</v>
          </cell>
          <cell r="H5221">
            <v>1</v>
          </cell>
          <cell r="O5221">
            <v>405450</v>
          </cell>
        </row>
        <row r="5222">
          <cell r="A5222">
            <v>45756</v>
          </cell>
          <cell r="C5222" t="str">
            <v>PROCESADORA DE CARNES NUEVA COLOMBO ALEMANA LTDA</v>
          </cell>
          <cell r="F5222">
            <v>45756.349814814814</v>
          </cell>
          <cell r="G5222">
            <v>45757.349814814814</v>
          </cell>
          <cell r="H5222">
            <v>0</v>
          </cell>
          <cell r="O5222">
            <v>1822500</v>
          </cell>
        </row>
        <row r="5223">
          <cell r="A5223">
            <v>45756</v>
          </cell>
          <cell r="C5223" t="str">
            <v>BENJAMIN  CHAPARRO AMEZQUITA</v>
          </cell>
          <cell r="F5223">
            <v>45756.415752314817</v>
          </cell>
          <cell r="G5223">
            <v>45757.415752314817</v>
          </cell>
          <cell r="H5223">
            <v>0</v>
          </cell>
          <cell r="O5223">
            <v>611050</v>
          </cell>
        </row>
        <row r="5224">
          <cell r="A5224">
            <v>45756</v>
          </cell>
          <cell r="C5224" t="str">
            <v>VENTAS MOSTRADOR</v>
          </cell>
          <cell r="F5224">
            <v>45756</v>
          </cell>
          <cell r="G5224">
            <v>45756</v>
          </cell>
          <cell r="H5224">
            <v>0</v>
          </cell>
          <cell r="O5224">
            <v>12000</v>
          </cell>
        </row>
        <row r="5225">
          <cell r="A5225">
            <v>45756</v>
          </cell>
          <cell r="C5225" t="str">
            <v>VENTAS MOSTRADOR</v>
          </cell>
          <cell r="F5225">
            <v>45756</v>
          </cell>
          <cell r="G5225">
            <v>45756</v>
          </cell>
          <cell r="H5225">
            <v>0</v>
          </cell>
          <cell r="O5225">
            <v>17430</v>
          </cell>
        </row>
        <row r="5226">
          <cell r="A5226">
            <v>45756</v>
          </cell>
          <cell r="C5226" t="str">
            <v>VENTAS MOSTRADOR</v>
          </cell>
          <cell r="F5226">
            <v>45756</v>
          </cell>
          <cell r="G5226">
            <v>45756</v>
          </cell>
          <cell r="H5226">
            <v>0</v>
          </cell>
          <cell r="O5226">
            <v>22680</v>
          </cell>
        </row>
        <row r="5227">
          <cell r="A5227">
            <v>45756</v>
          </cell>
          <cell r="C5227" t="str">
            <v>VENTAS MOSTRADOR</v>
          </cell>
          <cell r="F5227">
            <v>45756</v>
          </cell>
          <cell r="G5227">
            <v>45756</v>
          </cell>
          <cell r="H5227">
            <v>0</v>
          </cell>
          <cell r="O5227">
            <v>33375</v>
          </cell>
        </row>
        <row r="5228">
          <cell r="A5228">
            <v>45756</v>
          </cell>
          <cell r="C5228" t="str">
            <v>VENTAS MOSTRADOR</v>
          </cell>
          <cell r="F5228">
            <v>45756</v>
          </cell>
          <cell r="G5228">
            <v>45756</v>
          </cell>
          <cell r="H5228">
            <v>0</v>
          </cell>
          <cell r="O5228">
            <v>43840</v>
          </cell>
        </row>
        <row r="5229">
          <cell r="A5229">
            <v>45756</v>
          </cell>
          <cell r="C5229" t="str">
            <v>VENTAS MOSTRADOR</v>
          </cell>
          <cell r="F5229">
            <v>45756.326655092591</v>
          </cell>
          <cell r="G5229">
            <v>45757.326655092591</v>
          </cell>
          <cell r="H5229">
            <v>14</v>
          </cell>
          <cell r="O5229">
            <v>0</v>
          </cell>
        </row>
        <row r="5230">
          <cell r="A5230">
            <v>45756</v>
          </cell>
          <cell r="C5230" t="str">
            <v>VENTAS MOSTRADOR</v>
          </cell>
          <cell r="F5230">
            <v>45756</v>
          </cell>
          <cell r="G5230">
            <v>45756</v>
          </cell>
          <cell r="H5230">
            <v>0</v>
          </cell>
          <cell r="O5230">
            <v>47730</v>
          </cell>
        </row>
        <row r="5231">
          <cell r="A5231">
            <v>45756</v>
          </cell>
          <cell r="C5231" t="str">
            <v>VENTAS MOSTRADOR</v>
          </cell>
          <cell r="F5231">
            <v>45756</v>
          </cell>
          <cell r="G5231">
            <v>45756</v>
          </cell>
          <cell r="H5231">
            <v>0</v>
          </cell>
          <cell r="O5231">
            <v>53150</v>
          </cell>
        </row>
        <row r="5232">
          <cell r="A5232">
            <v>45756</v>
          </cell>
          <cell r="C5232" t="str">
            <v>VENTAS MOSTRADOR</v>
          </cell>
          <cell r="F5232">
            <v>45756</v>
          </cell>
          <cell r="G5232">
            <v>45756</v>
          </cell>
          <cell r="H5232">
            <v>0</v>
          </cell>
          <cell r="O5232">
            <v>54000</v>
          </cell>
        </row>
        <row r="5233">
          <cell r="A5233">
            <v>45756</v>
          </cell>
          <cell r="C5233" t="str">
            <v>VENTAS MOSTRADOR</v>
          </cell>
          <cell r="F5233">
            <v>45738.362523148149</v>
          </cell>
          <cell r="G5233">
            <v>45753.362523148149</v>
          </cell>
          <cell r="H5233">
            <v>8</v>
          </cell>
          <cell r="O5233">
            <v>0</v>
          </cell>
        </row>
        <row r="5234">
          <cell r="A5234">
            <v>45756</v>
          </cell>
          <cell r="C5234" t="str">
            <v>JOHAN  MORALES</v>
          </cell>
          <cell r="F5234">
            <v>45756.465254629627</v>
          </cell>
          <cell r="G5234">
            <v>45757.465254629627</v>
          </cell>
          <cell r="H5234">
            <v>0</v>
          </cell>
          <cell r="O5234">
            <v>390000</v>
          </cell>
        </row>
        <row r="5235">
          <cell r="A5235">
            <v>45756</v>
          </cell>
          <cell r="C5235" t="str">
            <v>VENTAS MOSTRADOR</v>
          </cell>
          <cell r="F5235">
            <v>45756</v>
          </cell>
          <cell r="G5235">
            <v>45756</v>
          </cell>
          <cell r="H5235">
            <v>0</v>
          </cell>
          <cell r="O5235">
            <v>598400</v>
          </cell>
        </row>
        <row r="5236">
          <cell r="A5236">
            <v>45756</v>
          </cell>
          <cell r="C5236" t="str">
            <v>VENTAS MOSTRADOR</v>
          </cell>
          <cell r="F5236">
            <v>45756</v>
          </cell>
          <cell r="G5236">
            <v>45756</v>
          </cell>
          <cell r="H5236">
            <v>0</v>
          </cell>
          <cell r="O5236">
            <v>815118</v>
          </cell>
        </row>
        <row r="5237">
          <cell r="A5237">
            <v>45756</v>
          </cell>
          <cell r="C5237" t="str">
            <v>BALSAMICO PLAZA CENTRAL SAS</v>
          </cell>
          <cell r="F5237">
            <v>45752.3830787037</v>
          </cell>
          <cell r="G5237">
            <v>45753.381666666668</v>
          </cell>
          <cell r="H5237">
            <v>4</v>
          </cell>
          <cell r="O5237">
            <v>633650</v>
          </cell>
        </row>
        <row r="5238">
          <cell r="A5238">
            <v>45756</v>
          </cell>
          <cell r="C5238" t="str">
            <v>ALIMENTOS BRIKO SAS</v>
          </cell>
          <cell r="F5238">
            <v>45756.342488425929</v>
          </cell>
          <cell r="G5238">
            <v>45757.34238425926</v>
          </cell>
          <cell r="H5238">
            <v>14</v>
          </cell>
          <cell r="O5238">
            <v>402750</v>
          </cell>
        </row>
        <row r="5239">
          <cell r="A5239">
            <v>45756</v>
          </cell>
          <cell r="C5239" t="str">
            <v>EL MERO BURRITO S.A.S</v>
          </cell>
          <cell r="F5239">
            <v>45754.335706018515</v>
          </cell>
          <cell r="G5239">
            <v>45755.335104166668</v>
          </cell>
          <cell r="H5239">
            <v>2</v>
          </cell>
          <cell r="O5239">
            <v>414000</v>
          </cell>
        </row>
        <row r="5240">
          <cell r="A5240">
            <v>45756</v>
          </cell>
          <cell r="C5240" t="str">
            <v>PAPRIKA COCINA A LA LEÑA SAS</v>
          </cell>
          <cell r="F5240">
            <v>45756.37945601852</v>
          </cell>
          <cell r="G5240">
            <v>45757.37945601852</v>
          </cell>
          <cell r="H5240">
            <v>0</v>
          </cell>
          <cell r="O5240">
            <v>761600</v>
          </cell>
        </row>
        <row r="5241">
          <cell r="A5241">
            <v>45756</v>
          </cell>
          <cell r="C5241" t="str">
            <v>ALEJANDRO  DURAN</v>
          </cell>
          <cell r="F5241">
            <v>45756.402939814812</v>
          </cell>
          <cell r="G5241">
            <v>45757.402939814812</v>
          </cell>
          <cell r="H5241">
            <v>0</v>
          </cell>
          <cell r="O5241">
            <v>4032000</v>
          </cell>
        </row>
        <row r="5242">
          <cell r="A5242">
            <v>45756</v>
          </cell>
          <cell r="C5242" t="str">
            <v>VENTAS MOSTRADOR</v>
          </cell>
          <cell r="F5242">
            <v>45756</v>
          </cell>
          <cell r="G5242">
            <v>45756</v>
          </cell>
          <cell r="H5242">
            <v>0</v>
          </cell>
          <cell r="O5242">
            <v>376660</v>
          </cell>
        </row>
        <row r="5243">
          <cell r="A5243">
            <v>45756</v>
          </cell>
          <cell r="C5243" t="str">
            <v>GONZALEZ GUTIERREZ DIEGO ENRIQUE</v>
          </cell>
          <cell r="F5243">
            <v>45719.317245370374</v>
          </cell>
          <cell r="G5243">
            <v>45734.317245370374</v>
          </cell>
          <cell r="H5243">
            <v>23</v>
          </cell>
          <cell r="O5243">
            <v>767200.44</v>
          </cell>
        </row>
        <row r="5244">
          <cell r="A5244">
            <v>45756</v>
          </cell>
          <cell r="C5244" t="str">
            <v>GONZALEZ GUTIERREZ DIEGO ENRIQUE</v>
          </cell>
          <cell r="F5244">
            <v>45720.452152777776</v>
          </cell>
          <cell r="G5244">
            <v>45735.452152777776</v>
          </cell>
          <cell r="H5244">
            <v>22</v>
          </cell>
          <cell r="O5244">
            <v>522400</v>
          </cell>
        </row>
        <row r="5245">
          <cell r="A5245">
            <v>45756</v>
          </cell>
          <cell r="C5245" t="str">
            <v>GONZALEZ GUTIERREZ DIEGO ENRIQUE</v>
          </cell>
          <cell r="F5245">
            <v>45724.312905092593</v>
          </cell>
          <cell r="G5245">
            <v>45739.312905092593</v>
          </cell>
          <cell r="H5245">
            <v>18</v>
          </cell>
          <cell r="O5245">
            <v>170200</v>
          </cell>
        </row>
        <row r="5246">
          <cell r="A5246">
            <v>45756</v>
          </cell>
          <cell r="C5246" t="str">
            <v>GONZALEZ GUTIERREZ DIEGO ENRIQUE</v>
          </cell>
          <cell r="F5246">
            <v>45729.361111111109</v>
          </cell>
          <cell r="G5246">
            <v>45744.361111111109</v>
          </cell>
          <cell r="H5246">
            <v>13</v>
          </cell>
          <cell r="O5246">
            <v>1013600</v>
          </cell>
        </row>
        <row r="5247">
          <cell r="A5247">
            <v>45756</v>
          </cell>
          <cell r="C5247" t="str">
            <v>GONZALEZ GUTIERREZ DIEGO ENRIQUE</v>
          </cell>
          <cell r="F5247">
            <v>45744.344664351855</v>
          </cell>
          <cell r="G5247">
            <v>45759.344664351855</v>
          </cell>
          <cell r="H5247">
            <v>-2</v>
          </cell>
          <cell r="O5247">
            <v>988800</v>
          </cell>
        </row>
        <row r="5248">
          <cell r="A5248">
            <v>45756</v>
          </cell>
          <cell r="C5248" t="str">
            <v>GONZALEZ GUTIERREZ DIEGO ENRIQUE</v>
          </cell>
          <cell r="F5248">
            <v>45745.360289351855</v>
          </cell>
          <cell r="G5248">
            <v>45760.360289351855</v>
          </cell>
          <cell r="H5248">
            <v>-3</v>
          </cell>
          <cell r="O5248">
            <v>814800</v>
          </cell>
        </row>
        <row r="5249">
          <cell r="A5249">
            <v>45756</v>
          </cell>
          <cell r="C5249" t="str">
            <v>GONZALEZ GUTIERREZ DIEGO ENRIQUE</v>
          </cell>
          <cell r="F5249">
            <v>45748.31759259259</v>
          </cell>
          <cell r="G5249">
            <v>45763.31759259259</v>
          </cell>
          <cell r="H5249">
            <v>-6</v>
          </cell>
          <cell r="O5249">
            <v>167900</v>
          </cell>
        </row>
        <row r="5250">
          <cell r="A5250">
            <v>45756</v>
          </cell>
          <cell r="C5250" t="str">
            <v>CELESTE CATERING SAS</v>
          </cell>
          <cell r="F5250">
            <v>45710.274583333332</v>
          </cell>
          <cell r="G5250">
            <v>45740.274583333332</v>
          </cell>
          <cell r="H5250">
            <v>17</v>
          </cell>
          <cell r="O5250">
            <v>174000</v>
          </cell>
        </row>
        <row r="5251">
          <cell r="A5251">
            <v>45756</v>
          </cell>
          <cell r="C5251" t="str">
            <v>CELESTE CATERING SAS</v>
          </cell>
          <cell r="F5251">
            <v>45710.276180555556</v>
          </cell>
          <cell r="G5251">
            <v>45740.276180555556</v>
          </cell>
          <cell r="H5251">
            <v>17</v>
          </cell>
          <cell r="O5251">
            <v>357975</v>
          </cell>
        </row>
        <row r="5252">
          <cell r="A5252">
            <v>45756</v>
          </cell>
          <cell r="C5252" t="str">
            <v>CELESTE CATERING SAS</v>
          </cell>
          <cell r="F5252">
            <v>45710.280624999999</v>
          </cell>
          <cell r="G5252">
            <v>45740.280624999999</v>
          </cell>
          <cell r="H5252">
            <v>17</v>
          </cell>
          <cell r="O5252">
            <v>204000</v>
          </cell>
        </row>
        <row r="5253">
          <cell r="A5253">
            <v>45756</v>
          </cell>
          <cell r="C5253" t="str">
            <v>CELESTE CATERING SAS</v>
          </cell>
          <cell r="F5253">
            <v>45715.289733796293</v>
          </cell>
          <cell r="G5253">
            <v>45745.289733796293</v>
          </cell>
          <cell r="H5253">
            <v>12</v>
          </cell>
          <cell r="O5253">
            <v>1578100</v>
          </cell>
        </row>
        <row r="5254">
          <cell r="A5254">
            <v>45757</v>
          </cell>
          <cell r="C5254" t="str">
            <v>CANTINA LA 15 SAS</v>
          </cell>
          <cell r="F5254">
            <v>45722.39435185185</v>
          </cell>
          <cell r="G5254">
            <v>45752.39435185185</v>
          </cell>
          <cell r="H5254">
            <v>9</v>
          </cell>
          <cell r="O5254">
            <v>5237177.9469999997</v>
          </cell>
        </row>
        <row r="5255">
          <cell r="A5255">
            <v>45757</v>
          </cell>
          <cell r="C5255" t="str">
            <v>CANTINA LA 15 SAS</v>
          </cell>
          <cell r="F5255">
            <v>45727.335555555554</v>
          </cell>
          <cell r="G5255">
            <v>45757.335555555554</v>
          </cell>
          <cell r="H5255">
            <v>4</v>
          </cell>
          <cell r="O5255">
            <v>2669850.8670000001</v>
          </cell>
        </row>
        <row r="5256">
          <cell r="A5256">
            <v>45757</v>
          </cell>
          <cell r="C5256" t="str">
            <v>SUPER NUEVO MILENIO SA</v>
          </cell>
          <cell r="F5256">
            <v>45728.409502314818</v>
          </cell>
          <cell r="G5256">
            <v>45758.409502314818</v>
          </cell>
          <cell r="H5256">
            <v>3</v>
          </cell>
          <cell r="O5256">
            <v>158000</v>
          </cell>
        </row>
        <row r="5257">
          <cell r="A5257">
            <v>45757</v>
          </cell>
          <cell r="C5257" t="str">
            <v>SUPER NUEVO MILENIO SA</v>
          </cell>
          <cell r="F5257">
            <v>45730.33766203704</v>
          </cell>
          <cell r="G5257">
            <v>45760.33766203704</v>
          </cell>
          <cell r="H5257">
            <v>1</v>
          </cell>
          <cell r="O5257">
            <v>211800</v>
          </cell>
        </row>
        <row r="5258">
          <cell r="A5258">
            <v>45757</v>
          </cell>
          <cell r="C5258" t="str">
            <v>SUPER NUEVO MILENIO SA</v>
          </cell>
          <cell r="F5258">
            <v>45730.338946759257</v>
          </cell>
          <cell r="G5258">
            <v>45760.338946759257</v>
          </cell>
          <cell r="H5258">
            <v>1</v>
          </cell>
          <cell r="O5258">
            <v>204200</v>
          </cell>
        </row>
        <row r="5259">
          <cell r="A5259">
            <v>45757</v>
          </cell>
          <cell r="C5259" t="str">
            <v>SUPER NUEVO MILENIO SA</v>
          </cell>
          <cell r="F5259">
            <v>45734.307939814818</v>
          </cell>
          <cell r="G5259">
            <v>45764.307939814818</v>
          </cell>
          <cell r="H5259">
            <v>-3</v>
          </cell>
          <cell r="O5259">
            <v>211600</v>
          </cell>
        </row>
        <row r="5260">
          <cell r="A5260">
            <v>45757</v>
          </cell>
          <cell r="C5260" t="str">
            <v>SUPER NUEVO MILENIO SA</v>
          </cell>
          <cell r="F5260">
            <v>45736.380879629629</v>
          </cell>
          <cell r="G5260">
            <v>45766.380879629629</v>
          </cell>
          <cell r="H5260">
            <v>-5</v>
          </cell>
          <cell r="O5260">
            <v>120000</v>
          </cell>
        </row>
        <row r="5261">
          <cell r="A5261">
            <v>45757</v>
          </cell>
          <cell r="C5261" t="str">
            <v>SUPER NUEVO MILENIO SA</v>
          </cell>
          <cell r="F5261">
            <v>45737.324594907404</v>
          </cell>
          <cell r="G5261">
            <v>45767.324594907404</v>
          </cell>
          <cell r="H5261">
            <v>-6</v>
          </cell>
          <cell r="O5261">
            <v>123000</v>
          </cell>
        </row>
        <row r="5262">
          <cell r="A5262">
            <v>45757</v>
          </cell>
          <cell r="C5262" t="str">
            <v>SUPER NUEVO MILENIO SA</v>
          </cell>
          <cell r="F5262">
            <v>45737.336134259262</v>
          </cell>
          <cell r="G5262">
            <v>45767.336134259262</v>
          </cell>
          <cell r="H5262">
            <v>-6</v>
          </cell>
          <cell r="O5262">
            <v>316500</v>
          </cell>
        </row>
        <row r="5263">
          <cell r="A5263">
            <v>45757</v>
          </cell>
          <cell r="C5263" t="str">
            <v>SUPER NUEVO MILENIO SA</v>
          </cell>
          <cell r="F5263">
            <v>45738.307604166665</v>
          </cell>
          <cell r="G5263">
            <v>45768.307604166665</v>
          </cell>
          <cell r="H5263">
            <v>-7</v>
          </cell>
          <cell r="O5263">
            <v>171600</v>
          </cell>
        </row>
        <row r="5264">
          <cell r="A5264">
            <v>45757</v>
          </cell>
          <cell r="C5264" t="str">
            <v>SUPER NUEVO MILENIO SA</v>
          </cell>
          <cell r="F5264">
            <v>45742.311851851853</v>
          </cell>
          <cell r="G5264">
            <v>45772.311851851853</v>
          </cell>
          <cell r="H5264">
            <v>-11</v>
          </cell>
          <cell r="O5264">
            <v>96600</v>
          </cell>
        </row>
        <row r="5265">
          <cell r="A5265">
            <v>45757</v>
          </cell>
          <cell r="C5265" t="str">
            <v>SUPER NUEVO MILENIO SA</v>
          </cell>
          <cell r="F5265">
            <v>45742.36209490741</v>
          </cell>
          <cell r="G5265">
            <v>45772.36209490741</v>
          </cell>
          <cell r="H5265">
            <v>-11</v>
          </cell>
          <cell r="O5265">
            <v>136400</v>
          </cell>
        </row>
        <row r="5266">
          <cell r="A5266">
            <v>45757</v>
          </cell>
          <cell r="C5266" t="str">
            <v>SUPER NUEVO MILENIO SA</v>
          </cell>
          <cell r="F5266">
            <v>45744.376099537039</v>
          </cell>
          <cell r="G5266">
            <v>45774.376099537039</v>
          </cell>
          <cell r="H5266">
            <v>-13</v>
          </cell>
          <cell r="O5266">
            <v>133000</v>
          </cell>
        </row>
        <row r="5267">
          <cell r="A5267">
            <v>45757</v>
          </cell>
          <cell r="C5267" t="str">
            <v>SUPER NUEVO MILENIO SA</v>
          </cell>
          <cell r="F5267">
            <v>45744.486956018518</v>
          </cell>
          <cell r="G5267">
            <v>45774.486956018518</v>
          </cell>
          <cell r="H5267">
            <v>-13</v>
          </cell>
          <cell r="O5267">
            <v>289520</v>
          </cell>
        </row>
        <row r="5268">
          <cell r="A5268">
            <v>45757</v>
          </cell>
          <cell r="C5268" t="str">
            <v>SUPER NUEVO MILENIO SA</v>
          </cell>
          <cell r="F5268">
            <v>45745.349756944444</v>
          </cell>
          <cell r="G5268">
            <v>45775.349756944444</v>
          </cell>
          <cell r="H5268">
            <v>-14</v>
          </cell>
          <cell r="O5268">
            <v>156800</v>
          </cell>
        </row>
        <row r="5269">
          <cell r="A5269">
            <v>45757</v>
          </cell>
          <cell r="C5269" t="str">
            <v>SUPER NUEVO MILENIO SA</v>
          </cell>
          <cell r="F5269">
            <v>45747.328090277777</v>
          </cell>
          <cell r="G5269">
            <v>45777.328090277777</v>
          </cell>
          <cell r="H5269">
            <v>-16</v>
          </cell>
          <cell r="O5269">
            <v>264650</v>
          </cell>
        </row>
        <row r="5270">
          <cell r="A5270">
            <v>45757</v>
          </cell>
          <cell r="C5270" t="str">
            <v>PURA SABROSURA SAS</v>
          </cell>
          <cell r="F5270">
            <v>45748.334293981483</v>
          </cell>
          <cell r="G5270">
            <v>45763.334293981483</v>
          </cell>
          <cell r="H5270">
            <v>-2</v>
          </cell>
          <cell r="O5270">
            <v>5964821</v>
          </cell>
        </row>
        <row r="5271">
          <cell r="A5271">
            <v>45757</v>
          </cell>
          <cell r="C5271" t="str">
            <v>PURA SABROSURA SAS</v>
          </cell>
          <cell r="F5271">
            <v>45748.339988425927</v>
          </cell>
          <cell r="G5271">
            <v>45763.339988425927</v>
          </cell>
          <cell r="H5271">
            <v>-2</v>
          </cell>
          <cell r="O5271">
            <v>260400</v>
          </cell>
        </row>
        <row r="5272">
          <cell r="A5272">
            <v>45757</v>
          </cell>
          <cell r="C5272" t="str">
            <v>AL CORTE SAN MIGUEL SAS</v>
          </cell>
          <cell r="F5272">
            <v>45751.511296296296</v>
          </cell>
          <cell r="G5272">
            <v>45752.511296296296</v>
          </cell>
          <cell r="H5272">
            <v>9</v>
          </cell>
          <cell r="O5272">
            <v>310500</v>
          </cell>
        </row>
        <row r="5273">
          <cell r="A5273">
            <v>45757</v>
          </cell>
          <cell r="C5273" t="str">
            <v>VENTAS MOSTRADOR</v>
          </cell>
          <cell r="F5273">
            <v>45757</v>
          </cell>
          <cell r="G5273">
            <v>45757</v>
          </cell>
          <cell r="H5273">
            <v>0</v>
          </cell>
          <cell r="O5273">
            <v>1529039</v>
          </cell>
        </row>
        <row r="5274">
          <cell r="A5274">
            <v>45757</v>
          </cell>
          <cell r="C5274" t="str">
            <v>VENTAS MOSTRADOR</v>
          </cell>
          <cell r="F5274">
            <v>45757</v>
          </cell>
          <cell r="G5274">
            <v>45757</v>
          </cell>
          <cell r="H5274">
            <v>0</v>
          </cell>
          <cell r="O5274">
            <v>667451</v>
          </cell>
        </row>
        <row r="5275">
          <cell r="A5275">
            <v>45757</v>
          </cell>
          <cell r="C5275" t="str">
            <v>VENTAS MOSTRADOR</v>
          </cell>
          <cell r="F5275">
            <v>45757</v>
          </cell>
          <cell r="G5275">
            <v>45757</v>
          </cell>
          <cell r="H5275">
            <v>0</v>
          </cell>
          <cell r="O5275">
            <v>10400</v>
          </cell>
        </row>
        <row r="5276">
          <cell r="A5276">
            <v>45757</v>
          </cell>
          <cell r="C5276" t="str">
            <v>VENTAS MOSTRADOR</v>
          </cell>
          <cell r="F5276">
            <v>45757</v>
          </cell>
          <cell r="G5276">
            <v>45757</v>
          </cell>
          <cell r="H5276">
            <v>0</v>
          </cell>
          <cell r="O5276">
            <v>14000</v>
          </cell>
        </row>
        <row r="5277">
          <cell r="A5277">
            <v>45757</v>
          </cell>
          <cell r="C5277" t="str">
            <v>VENTAS MOSTRADOR</v>
          </cell>
          <cell r="F5277">
            <v>45757</v>
          </cell>
          <cell r="G5277">
            <v>45757</v>
          </cell>
          <cell r="H5277">
            <v>0</v>
          </cell>
          <cell r="O5277">
            <v>14040</v>
          </cell>
        </row>
        <row r="5278">
          <cell r="A5278">
            <v>45757</v>
          </cell>
          <cell r="C5278" t="str">
            <v>VENTAS MOSTRADOR</v>
          </cell>
          <cell r="F5278">
            <v>45757</v>
          </cell>
          <cell r="G5278">
            <v>45757</v>
          </cell>
          <cell r="H5278">
            <v>0</v>
          </cell>
          <cell r="O5278">
            <v>16160</v>
          </cell>
        </row>
        <row r="5279">
          <cell r="A5279">
            <v>45757</v>
          </cell>
          <cell r="C5279" t="str">
            <v>VENTAS MOSTRADOR</v>
          </cell>
          <cell r="F5279">
            <v>45757</v>
          </cell>
          <cell r="G5279">
            <v>45757</v>
          </cell>
          <cell r="H5279">
            <v>0</v>
          </cell>
          <cell r="O5279">
            <v>19680</v>
          </cell>
        </row>
        <row r="5280">
          <cell r="A5280">
            <v>45757</v>
          </cell>
          <cell r="C5280" t="str">
            <v>VENTAS MOSTRADOR</v>
          </cell>
          <cell r="F5280">
            <v>45757</v>
          </cell>
          <cell r="G5280">
            <v>45757</v>
          </cell>
          <cell r="H5280">
            <v>0</v>
          </cell>
          <cell r="O5280">
            <v>21000</v>
          </cell>
        </row>
        <row r="5281">
          <cell r="A5281">
            <v>45757</v>
          </cell>
          <cell r="C5281" t="str">
            <v>VENTAS MOSTRADOR</v>
          </cell>
          <cell r="F5281">
            <v>45757</v>
          </cell>
          <cell r="G5281">
            <v>45757</v>
          </cell>
          <cell r="H5281">
            <v>0</v>
          </cell>
          <cell r="O5281">
            <v>30000</v>
          </cell>
        </row>
        <row r="5282">
          <cell r="A5282">
            <v>45757</v>
          </cell>
          <cell r="C5282" t="str">
            <v>VENTAS MOSTRADOR</v>
          </cell>
          <cell r="F5282">
            <v>45757</v>
          </cell>
          <cell r="G5282">
            <v>45757</v>
          </cell>
          <cell r="H5282">
            <v>0</v>
          </cell>
          <cell r="O5282">
            <v>35480</v>
          </cell>
        </row>
        <row r="5283">
          <cell r="A5283">
            <v>45757</v>
          </cell>
          <cell r="C5283" t="str">
            <v>VENTAS MOSTRADOR</v>
          </cell>
          <cell r="F5283">
            <v>45757</v>
          </cell>
          <cell r="G5283">
            <v>45757</v>
          </cell>
          <cell r="H5283">
            <v>0</v>
          </cell>
          <cell r="O5283">
            <v>40710</v>
          </cell>
        </row>
        <row r="5284">
          <cell r="A5284">
            <v>45757</v>
          </cell>
          <cell r="C5284" t="str">
            <v>VENTAS MOSTRADOR</v>
          </cell>
          <cell r="F5284">
            <v>45757</v>
          </cell>
          <cell r="G5284">
            <v>45757</v>
          </cell>
          <cell r="H5284">
            <v>0</v>
          </cell>
          <cell r="O5284">
            <v>51290</v>
          </cell>
        </row>
        <row r="5285">
          <cell r="A5285">
            <v>45757</v>
          </cell>
          <cell r="C5285" t="str">
            <v>VENTAS MOSTRADOR</v>
          </cell>
          <cell r="F5285">
            <v>45757</v>
          </cell>
          <cell r="G5285">
            <v>45757</v>
          </cell>
          <cell r="H5285">
            <v>0</v>
          </cell>
          <cell r="O5285">
            <v>93940</v>
          </cell>
        </row>
        <row r="5286">
          <cell r="A5286">
            <v>45757</v>
          </cell>
          <cell r="C5286" t="str">
            <v>VENTAS MOSTRADOR</v>
          </cell>
          <cell r="F5286">
            <v>45757</v>
          </cell>
          <cell r="G5286">
            <v>45757</v>
          </cell>
          <cell r="H5286">
            <v>0</v>
          </cell>
          <cell r="O5286">
            <v>102328</v>
          </cell>
        </row>
        <row r="5287">
          <cell r="A5287">
            <v>45757</v>
          </cell>
          <cell r="C5287" t="str">
            <v>VENTAS MOSTRADOR</v>
          </cell>
          <cell r="F5287">
            <v>45757</v>
          </cell>
          <cell r="G5287">
            <v>45757</v>
          </cell>
          <cell r="H5287">
            <v>0</v>
          </cell>
          <cell r="O5287">
            <v>175200</v>
          </cell>
        </row>
        <row r="5288">
          <cell r="A5288">
            <v>45757</v>
          </cell>
          <cell r="C5288" t="str">
            <v>VENTAS MOSTRADOR</v>
          </cell>
          <cell r="F5288">
            <v>45757</v>
          </cell>
          <cell r="G5288">
            <v>45757</v>
          </cell>
          <cell r="H5288">
            <v>0</v>
          </cell>
          <cell r="O5288">
            <v>247216</v>
          </cell>
        </row>
        <row r="5289">
          <cell r="A5289">
            <v>45757</v>
          </cell>
          <cell r="C5289" t="str">
            <v>VENTAS MOSTRADOR</v>
          </cell>
          <cell r="F5289">
            <v>45757</v>
          </cell>
          <cell r="G5289">
            <v>45757</v>
          </cell>
          <cell r="H5289">
            <v>0</v>
          </cell>
          <cell r="O5289">
            <v>255300</v>
          </cell>
        </row>
        <row r="5290">
          <cell r="A5290">
            <v>45757</v>
          </cell>
          <cell r="C5290" t="str">
            <v>CRISTIAN  ROJAS RIVERA</v>
          </cell>
          <cell r="F5290">
            <v>45757.666145833333</v>
          </cell>
          <cell r="G5290">
            <v>45758.666145833333</v>
          </cell>
          <cell r="H5290">
            <v>3</v>
          </cell>
          <cell r="O5290">
            <v>425499.97</v>
          </cell>
        </row>
        <row r="5291">
          <cell r="A5291">
            <v>45757</v>
          </cell>
          <cell r="C5291" t="str">
            <v>CARLOS ANDRES HERNANDEZ MARTINEZ</v>
          </cell>
          <cell r="F5291">
            <v>45756.570798611108</v>
          </cell>
          <cell r="G5291">
            <v>45757.570798611108</v>
          </cell>
          <cell r="H5291">
            <v>4</v>
          </cell>
          <cell r="O5291">
            <v>151000</v>
          </cell>
        </row>
        <row r="5292">
          <cell r="A5292">
            <v>45757</v>
          </cell>
          <cell r="C5292" t="str">
            <v>VENTAS MOSTRADOR</v>
          </cell>
          <cell r="F5292">
            <v>45757</v>
          </cell>
          <cell r="G5292">
            <v>45757</v>
          </cell>
          <cell r="H5292">
            <v>0</v>
          </cell>
          <cell r="O5292">
            <v>1276500</v>
          </cell>
        </row>
        <row r="5293">
          <cell r="A5293">
            <v>45757</v>
          </cell>
          <cell r="C5293" t="str">
            <v>TIGRE COLOMBIA S.A.S</v>
          </cell>
          <cell r="F5293">
            <v>45755.356423611112</v>
          </cell>
          <cell r="G5293">
            <v>45763.355509259258</v>
          </cell>
          <cell r="H5293">
            <v>-2</v>
          </cell>
          <cell r="O5293">
            <v>1830000</v>
          </cell>
        </row>
        <row r="5294">
          <cell r="A5294">
            <v>45757</v>
          </cell>
          <cell r="C5294" t="str">
            <v>TIGRE COLOMBIA S.A.S</v>
          </cell>
          <cell r="F5294">
            <v>45755.356990740744</v>
          </cell>
          <cell r="G5294">
            <v>45763.356990740744</v>
          </cell>
          <cell r="H5294">
            <v>-2</v>
          </cell>
          <cell r="O5294">
            <v>1464000</v>
          </cell>
        </row>
        <row r="5295">
          <cell r="A5295">
            <v>45757</v>
          </cell>
          <cell r="C5295" t="str">
            <v>TIGRE COLOMBIA S.A.S</v>
          </cell>
          <cell r="F5295">
            <v>45755.358483796299</v>
          </cell>
          <cell r="G5295">
            <v>45763.358483796299</v>
          </cell>
          <cell r="H5295">
            <v>-2</v>
          </cell>
          <cell r="O5295">
            <v>1647000</v>
          </cell>
        </row>
        <row r="5296">
          <cell r="A5296">
            <v>45757</v>
          </cell>
          <cell r="C5296" t="str">
            <v>CAJA COLOMBIANA DE SUBSIDIO FAMILIAR COLSUBSIDIO</v>
          </cell>
          <cell r="F5296">
            <v>45731.550405092596</v>
          </cell>
          <cell r="G5296">
            <v>45761.550405092596</v>
          </cell>
          <cell r="H5296">
            <v>10</v>
          </cell>
          <cell r="O5296">
            <v>250608.16899999999</v>
          </cell>
        </row>
        <row r="5297">
          <cell r="A5297">
            <v>45757</v>
          </cell>
          <cell r="C5297" t="str">
            <v>CAJA COLOMBIANA DE SUBSIDIO FAMILIAR COLSUBSIDIO</v>
          </cell>
          <cell r="F5297">
            <v>45731.551192129627</v>
          </cell>
          <cell r="G5297">
            <v>45761.551192129627</v>
          </cell>
          <cell r="H5297">
            <v>10</v>
          </cell>
          <cell r="O5297">
            <v>3218519.9339999999</v>
          </cell>
        </row>
        <row r="5298">
          <cell r="A5298">
            <v>45757</v>
          </cell>
          <cell r="C5298" t="str">
            <v>CAJA COLOMBIANA DE SUBSIDIO FAMILIAR COLSUBSIDIO</v>
          </cell>
          <cell r="F5298">
            <v>45731.553587962961</v>
          </cell>
          <cell r="G5298">
            <v>45761.553587962961</v>
          </cell>
          <cell r="H5298">
            <v>10</v>
          </cell>
          <cell r="O5298">
            <v>1552794.7050000001</v>
          </cell>
        </row>
        <row r="5299">
          <cell r="A5299">
            <v>45757</v>
          </cell>
          <cell r="C5299" t="str">
            <v>CAJA COLOMBIANA DE SUBSIDIO FAMILIAR COLSUBSIDIO</v>
          </cell>
          <cell r="F5299">
            <v>45731.554965277777</v>
          </cell>
          <cell r="G5299">
            <v>45761.554965277777</v>
          </cell>
          <cell r="H5299">
            <v>10</v>
          </cell>
          <cell r="O5299">
            <v>1589393.56</v>
          </cell>
        </row>
        <row r="5300">
          <cell r="A5300">
            <v>45757</v>
          </cell>
          <cell r="C5300" t="str">
            <v>PEYBU SAS</v>
          </cell>
          <cell r="F5300">
            <v>45694.335289351853</v>
          </cell>
          <cell r="G5300">
            <v>45724.335289351853</v>
          </cell>
          <cell r="H5300">
            <v>37</v>
          </cell>
          <cell r="O5300">
            <v>1122334.22</v>
          </cell>
        </row>
        <row r="5301">
          <cell r="A5301">
            <v>45757</v>
          </cell>
          <cell r="C5301" t="str">
            <v>PEYBU SAS</v>
          </cell>
          <cell r="F5301">
            <v>45694.402708333335</v>
          </cell>
          <cell r="G5301">
            <v>45724.402708333335</v>
          </cell>
          <cell r="H5301">
            <v>37</v>
          </cell>
          <cell r="O5301">
            <v>204748.81599999999</v>
          </cell>
        </row>
        <row r="5302">
          <cell r="A5302">
            <v>45757</v>
          </cell>
          <cell r="C5302" t="str">
            <v>LUZ MARINA PELAYO ORTIZ</v>
          </cell>
          <cell r="F5302">
            <v>45756.326655092591</v>
          </cell>
          <cell r="G5302">
            <v>45757.326655092591</v>
          </cell>
          <cell r="H5302">
            <v>14</v>
          </cell>
          <cell r="O5302">
            <v>359200</v>
          </cell>
        </row>
        <row r="5303">
          <cell r="A5303">
            <v>45757</v>
          </cell>
          <cell r="C5303" t="str">
            <v>GRUPO SERATTA SAS</v>
          </cell>
          <cell r="F5303">
            <v>45756.358935185184</v>
          </cell>
          <cell r="G5303">
            <v>45757.358935185184</v>
          </cell>
          <cell r="H5303">
            <v>14</v>
          </cell>
          <cell r="O5303">
            <v>150400</v>
          </cell>
        </row>
        <row r="5304">
          <cell r="A5304">
            <v>45757</v>
          </cell>
          <cell r="C5304" t="str">
            <v>EL MERO BURRITO S.A.S</v>
          </cell>
          <cell r="F5304">
            <v>45757.342962962961</v>
          </cell>
          <cell r="G5304">
            <v>45758.342870370368</v>
          </cell>
          <cell r="H5304">
            <v>3</v>
          </cell>
          <cell r="O5304">
            <v>411700</v>
          </cell>
        </row>
        <row r="5305">
          <cell r="A5305">
            <v>45757</v>
          </cell>
          <cell r="C5305" t="str">
            <v>INVERSIONES Y SOLUCIONES DE TRADICION SAS</v>
          </cell>
          <cell r="F5305">
            <v>45731.349780092591</v>
          </cell>
          <cell r="G5305">
            <v>45746.349780092591</v>
          </cell>
          <cell r="H5305">
            <v>15</v>
          </cell>
          <cell r="O5305">
            <v>3428035</v>
          </cell>
        </row>
        <row r="5306">
          <cell r="A5306">
            <v>45757</v>
          </cell>
          <cell r="C5306" t="str">
            <v>INVERSIONES Y SOLUCIONES DE TRADICION SAS</v>
          </cell>
          <cell r="F5306">
            <v>45738.362523148149</v>
          </cell>
          <cell r="G5306">
            <v>45753.362523148149</v>
          </cell>
          <cell r="H5306">
            <v>8</v>
          </cell>
          <cell r="O5306">
            <v>1571965</v>
          </cell>
        </row>
        <row r="5307">
          <cell r="A5307">
            <v>45757</v>
          </cell>
          <cell r="C5307" t="str">
            <v>DOLLY EDITH SANABRIA CANTOR</v>
          </cell>
          <cell r="F5307">
            <v>45757.368148148147</v>
          </cell>
          <cell r="G5307">
            <v>45758.368032407408</v>
          </cell>
          <cell r="H5307">
            <v>3</v>
          </cell>
          <cell r="O5307">
            <v>289600</v>
          </cell>
        </row>
        <row r="5308">
          <cell r="A5308">
            <v>45757</v>
          </cell>
          <cell r="C5308" t="str">
            <v>CRISTIAN CAMILO VEGA PALACIOS</v>
          </cell>
          <cell r="F5308">
            <v>45756.343275462961</v>
          </cell>
          <cell r="G5308">
            <v>45757.342881944445</v>
          </cell>
          <cell r="H5308">
            <v>4</v>
          </cell>
          <cell r="O5308">
            <v>363200</v>
          </cell>
        </row>
        <row r="5309">
          <cell r="A5309">
            <v>45757</v>
          </cell>
          <cell r="C5309" t="str">
            <v>PPC SAS</v>
          </cell>
          <cell r="F5309">
            <v>45737.352500000001</v>
          </cell>
          <cell r="G5309">
            <v>45752.352500000001</v>
          </cell>
          <cell r="H5309">
            <v>9</v>
          </cell>
          <cell r="O5309">
            <v>3441190</v>
          </cell>
        </row>
        <row r="5310">
          <cell r="A5310">
            <v>45757</v>
          </cell>
          <cell r="C5310" t="str">
            <v>PPC SAS</v>
          </cell>
          <cell r="F5310">
            <v>45737.577893518515</v>
          </cell>
          <cell r="G5310">
            <v>45752.577893518515</v>
          </cell>
          <cell r="H5310">
            <v>9</v>
          </cell>
          <cell r="O5310">
            <v>2904650</v>
          </cell>
        </row>
        <row r="5311">
          <cell r="A5311">
            <v>45757</v>
          </cell>
          <cell r="C5311" t="str">
            <v>INVERSIONES SUPER ROYAL CARIBE SA</v>
          </cell>
          <cell r="F5311">
            <v>45731.388229166667</v>
          </cell>
          <cell r="G5311">
            <v>45761.388229166667</v>
          </cell>
          <cell r="H5311">
            <v>0</v>
          </cell>
          <cell r="O5311">
            <v>269600</v>
          </cell>
        </row>
        <row r="5312">
          <cell r="A5312">
            <v>45757</v>
          </cell>
          <cell r="C5312" t="str">
            <v>ALIMENTOS BENAL SAS</v>
          </cell>
          <cell r="F5312">
            <v>45727.353506944448</v>
          </cell>
          <cell r="G5312">
            <v>45757.353506944448</v>
          </cell>
          <cell r="H5312">
            <v>4</v>
          </cell>
          <cell r="O5312">
            <v>1155750</v>
          </cell>
        </row>
        <row r="5313">
          <cell r="A5313">
            <v>45757</v>
          </cell>
          <cell r="C5313" t="str">
            <v>ALIMENTOS BENAL SAS</v>
          </cell>
          <cell r="F5313">
            <v>45730.392071759263</v>
          </cell>
          <cell r="G5313">
            <v>45760.392071759263</v>
          </cell>
          <cell r="H5313">
            <v>1</v>
          </cell>
          <cell r="O5313">
            <v>5874610</v>
          </cell>
        </row>
        <row r="5314">
          <cell r="A5314">
            <v>45757</v>
          </cell>
          <cell r="C5314" t="str">
            <v>ALIMENTOS BENAL SAS</v>
          </cell>
          <cell r="F5314">
            <v>45734.311643518522</v>
          </cell>
          <cell r="G5314">
            <v>45764.311643518522</v>
          </cell>
          <cell r="H5314">
            <v>-3</v>
          </cell>
          <cell r="O5314">
            <v>12300</v>
          </cell>
        </row>
        <row r="5315">
          <cell r="A5315">
            <v>45757</v>
          </cell>
          <cell r="C5315" t="str">
            <v>HUMO CAFE &amp; BISTRO SAS</v>
          </cell>
          <cell r="F5315">
            <v>45756.341944444444</v>
          </cell>
          <cell r="G5315">
            <v>45757.341851851852</v>
          </cell>
          <cell r="H5315">
            <v>4</v>
          </cell>
          <cell r="O5315">
            <v>164175</v>
          </cell>
        </row>
        <row r="5316">
          <cell r="A5316">
            <v>45757</v>
          </cell>
          <cell r="C5316" t="str">
            <v>MERCADOS BM  SAS</v>
          </cell>
          <cell r="F5316">
            <v>45752.364999999998</v>
          </cell>
          <cell r="G5316">
            <v>45760.364999999998</v>
          </cell>
          <cell r="H5316">
            <v>1</v>
          </cell>
          <cell r="O5316">
            <v>3097672.3229999999</v>
          </cell>
        </row>
        <row r="5317">
          <cell r="A5317">
            <v>45757</v>
          </cell>
          <cell r="C5317" t="str">
            <v>MERCADOS BM  SAS</v>
          </cell>
          <cell r="F5317">
            <v>45752.397824074076</v>
          </cell>
          <cell r="G5317">
            <v>45760.389733796299</v>
          </cell>
          <cell r="H5317">
            <v>1</v>
          </cell>
          <cell r="O5317">
            <v>800273.09600000002</v>
          </cell>
        </row>
        <row r="5318">
          <cell r="A5318">
            <v>45757</v>
          </cell>
          <cell r="C5318" t="str">
            <v>GATE GOURMET COLOMBIA SAS</v>
          </cell>
          <cell r="F5318">
            <v>45724.521979166668</v>
          </cell>
          <cell r="G5318">
            <v>45754.521979166668</v>
          </cell>
          <cell r="H5318">
            <v>7</v>
          </cell>
          <cell r="O5318">
            <v>857840.77501999994</v>
          </cell>
        </row>
        <row r="5319">
          <cell r="A5319">
            <v>45757</v>
          </cell>
          <cell r="C5319" t="str">
            <v>GATE GOURMET COLOMBIA SAS</v>
          </cell>
          <cell r="F5319">
            <v>45727.431342592594</v>
          </cell>
          <cell r="G5319">
            <v>45757.431342592594</v>
          </cell>
          <cell r="H5319">
            <v>4</v>
          </cell>
          <cell r="O5319">
            <v>282127.13799999998</v>
          </cell>
        </row>
        <row r="5320">
          <cell r="A5320">
            <v>45757</v>
          </cell>
          <cell r="C5320" t="str">
            <v>GATE GOURMET COLOMBIA SAS</v>
          </cell>
          <cell r="F5320">
            <v>45727.527916666666</v>
          </cell>
          <cell r="G5320">
            <v>45757.527916666666</v>
          </cell>
          <cell r="H5320">
            <v>4</v>
          </cell>
          <cell r="O5320">
            <v>5891209.0020000003</v>
          </cell>
        </row>
        <row r="5321">
          <cell r="A5321">
            <v>45757</v>
          </cell>
          <cell r="C5321" t="str">
            <v>GATE GOURMET COLOMBIA SAS</v>
          </cell>
          <cell r="F5321">
            <v>45729.557453703703</v>
          </cell>
          <cell r="G5321">
            <v>45759.557453703703</v>
          </cell>
          <cell r="H5321">
            <v>2</v>
          </cell>
          <cell r="O5321">
            <v>4970735.6040000003</v>
          </cell>
        </row>
        <row r="5322">
          <cell r="A5322">
            <v>45757</v>
          </cell>
          <cell r="C5322" t="str">
            <v>GATE GOURMET COLOMBIA SAS</v>
          </cell>
          <cell r="F5322">
            <v>45731.499826388892</v>
          </cell>
          <cell r="G5322">
            <v>45761.499826388892</v>
          </cell>
          <cell r="H5322">
            <v>0</v>
          </cell>
          <cell r="O5322">
            <v>424682.50527999998</v>
          </cell>
        </row>
        <row r="5323">
          <cell r="A5323">
            <v>45758</v>
          </cell>
          <cell r="C5323" t="str">
            <v>FUNDACION HOGAR NUEVA GRANADA</v>
          </cell>
          <cell r="F5323">
            <v>45726.334907407407</v>
          </cell>
          <cell r="G5323">
            <v>45756.334907407407</v>
          </cell>
          <cell r="H5323">
            <v>5</v>
          </cell>
          <cell r="O5323">
            <v>723900</v>
          </cell>
        </row>
        <row r="5324">
          <cell r="A5324">
            <v>45758</v>
          </cell>
          <cell r="C5324" t="str">
            <v>BENJAMIN  CHAPARRO AMEZQUITA</v>
          </cell>
          <cell r="F5324">
            <v>45758.320277777777</v>
          </cell>
          <cell r="G5324">
            <v>45759.320277777777</v>
          </cell>
          <cell r="H5324">
            <v>12</v>
          </cell>
          <cell r="O5324">
            <v>1045200</v>
          </cell>
        </row>
        <row r="5325">
          <cell r="A5325">
            <v>45758</v>
          </cell>
          <cell r="C5325" t="str">
            <v>LE CABRERA SOCIEDAD POR ACCIONES SIMPLIFICADA</v>
          </cell>
          <cell r="F5325">
            <v>45744.355196759258</v>
          </cell>
          <cell r="G5325">
            <v>45759.355196759258</v>
          </cell>
          <cell r="H5325">
            <v>2</v>
          </cell>
          <cell r="O5325">
            <v>5711257.0999999996</v>
          </cell>
        </row>
        <row r="5326">
          <cell r="A5326">
            <v>45758</v>
          </cell>
          <cell r="C5326" t="str">
            <v>LE CABRERA SOCIEDAD POR ACCIONES SIMPLIFICADA</v>
          </cell>
          <cell r="F5326">
            <v>45749.37060185185</v>
          </cell>
          <cell r="G5326">
            <v>45764.37060185185</v>
          </cell>
          <cell r="H5326">
            <v>-3</v>
          </cell>
          <cell r="O5326">
            <v>2211207.5440000002</v>
          </cell>
        </row>
        <row r="5327">
          <cell r="A5327">
            <v>45758</v>
          </cell>
          <cell r="C5327" t="str">
            <v>VENTAS MOSTRADOR</v>
          </cell>
          <cell r="F5327">
            <v>45758</v>
          </cell>
          <cell r="G5327">
            <v>45758</v>
          </cell>
          <cell r="H5327">
            <v>0</v>
          </cell>
          <cell r="O5327">
            <v>435108</v>
          </cell>
        </row>
        <row r="5328">
          <cell r="A5328">
            <v>45758</v>
          </cell>
          <cell r="C5328" t="str">
            <v>VENTAS MOSTRADOR</v>
          </cell>
          <cell r="F5328">
            <v>45758</v>
          </cell>
          <cell r="G5328">
            <v>45758</v>
          </cell>
          <cell r="H5328">
            <v>0</v>
          </cell>
          <cell r="O5328">
            <v>140712</v>
          </cell>
        </row>
        <row r="5329">
          <cell r="A5329">
            <v>45758</v>
          </cell>
          <cell r="C5329" t="str">
            <v>VENTAS MOSTRADOR</v>
          </cell>
          <cell r="F5329">
            <v>45758</v>
          </cell>
          <cell r="G5329">
            <v>45758</v>
          </cell>
          <cell r="H5329">
            <v>0</v>
          </cell>
          <cell r="O5329">
            <v>7300</v>
          </cell>
        </row>
        <row r="5330">
          <cell r="A5330">
            <v>45758</v>
          </cell>
          <cell r="C5330" t="str">
            <v>VENTAS MOSTRADOR</v>
          </cell>
          <cell r="F5330">
            <v>45758</v>
          </cell>
          <cell r="G5330">
            <v>45758</v>
          </cell>
          <cell r="H5330">
            <v>0</v>
          </cell>
          <cell r="O5330">
            <v>24352</v>
          </cell>
        </row>
        <row r="5331">
          <cell r="A5331">
            <v>45758</v>
          </cell>
          <cell r="C5331" t="str">
            <v>VENTAS MOSTRADOR</v>
          </cell>
          <cell r="F5331">
            <v>45758</v>
          </cell>
          <cell r="G5331">
            <v>45758</v>
          </cell>
          <cell r="H5331">
            <v>0</v>
          </cell>
          <cell r="O5331">
            <v>26000</v>
          </cell>
        </row>
        <row r="5332">
          <cell r="A5332">
            <v>45758</v>
          </cell>
          <cell r="C5332" t="str">
            <v>VENTAS MOSTRADOR</v>
          </cell>
          <cell r="F5332">
            <v>45758</v>
          </cell>
          <cell r="G5332">
            <v>45758</v>
          </cell>
          <cell r="H5332">
            <v>0</v>
          </cell>
          <cell r="O5332">
            <v>26480</v>
          </cell>
        </row>
        <row r="5333">
          <cell r="A5333">
            <v>45758</v>
          </cell>
          <cell r="C5333" t="str">
            <v>VENTAS MOSTRADOR</v>
          </cell>
          <cell r="F5333">
            <v>45758</v>
          </cell>
          <cell r="G5333">
            <v>45758</v>
          </cell>
          <cell r="H5333">
            <v>0</v>
          </cell>
          <cell r="O5333">
            <v>39798</v>
          </cell>
        </row>
        <row r="5334">
          <cell r="A5334">
            <v>45758</v>
          </cell>
          <cell r="C5334" t="str">
            <v>VENTAS MOSTRADOR</v>
          </cell>
          <cell r="F5334">
            <v>45758</v>
          </cell>
          <cell r="G5334">
            <v>45758</v>
          </cell>
          <cell r="H5334">
            <v>0</v>
          </cell>
          <cell r="O5334">
            <v>40624</v>
          </cell>
        </row>
        <row r="5335">
          <cell r="A5335">
            <v>45758</v>
          </cell>
          <cell r="C5335" t="str">
            <v>VENTAS MOSTRADOR</v>
          </cell>
          <cell r="F5335">
            <v>45758</v>
          </cell>
          <cell r="G5335">
            <v>45758</v>
          </cell>
          <cell r="H5335">
            <v>0</v>
          </cell>
          <cell r="O5335">
            <v>41100</v>
          </cell>
        </row>
        <row r="5336">
          <cell r="A5336">
            <v>45758</v>
          </cell>
          <cell r="C5336" t="str">
            <v>VENTAS MOSTRADOR</v>
          </cell>
          <cell r="F5336">
            <v>45758</v>
          </cell>
          <cell r="G5336">
            <v>45758</v>
          </cell>
          <cell r="H5336">
            <v>0</v>
          </cell>
          <cell r="O5336">
            <v>44000</v>
          </cell>
        </row>
        <row r="5337">
          <cell r="A5337">
            <v>45758</v>
          </cell>
          <cell r="C5337" t="str">
            <v>VENTAS MOSTRADOR</v>
          </cell>
          <cell r="F5337">
            <v>45758</v>
          </cell>
          <cell r="G5337">
            <v>45758</v>
          </cell>
          <cell r="H5337">
            <v>0</v>
          </cell>
          <cell r="O5337">
            <v>56496</v>
          </cell>
        </row>
        <row r="5338">
          <cell r="A5338">
            <v>45758</v>
          </cell>
          <cell r="C5338" t="str">
            <v>VENTAS MOSTRADOR</v>
          </cell>
          <cell r="F5338">
            <v>45758</v>
          </cell>
          <cell r="G5338">
            <v>45758</v>
          </cell>
          <cell r="H5338">
            <v>0</v>
          </cell>
          <cell r="O5338">
            <v>57632</v>
          </cell>
        </row>
        <row r="5339">
          <cell r="A5339">
            <v>45758</v>
          </cell>
          <cell r="C5339" t="str">
            <v>VENTAS MOSTRADOR</v>
          </cell>
          <cell r="F5339">
            <v>45758</v>
          </cell>
          <cell r="G5339">
            <v>45758</v>
          </cell>
          <cell r="H5339">
            <v>0</v>
          </cell>
          <cell r="O5339">
            <v>70000</v>
          </cell>
        </row>
        <row r="5340">
          <cell r="A5340">
            <v>45758</v>
          </cell>
          <cell r="C5340" t="str">
            <v>VENTAS MOSTRADOR</v>
          </cell>
          <cell r="F5340">
            <v>45758</v>
          </cell>
          <cell r="G5340">
            <v>45758</v>
          </cell>
          <cell r="H5340">
            <v>0</v>
          </cell>
          <cell r="O5340">
            <v>118028</v>
          </cell>
        </row>
        <row r="5341">
          <cell r="A5341">
            <v>45758</v>
          </cell>
          <cell r="C5341" t="str">
            <v>VENTAS MOSTRADOR</v>
          </cell>
          <cell r="F5341">
            <v>45758</v>
          </cell>
          <cell r="G5341">
            <v>45758</v>
          </cell>
          <cell r="H5341">
            <v>0</v>
          </cell>
          <cell r="O5341">
            <v>169400</v>
          </cell>
        </row>
        <row r="5342">
          <cell r="A5342">
            <v>45758</v>
          </cell>
          <cell r="C5342" t="str">
            <v>NIEVES  GUTIERREZ CORREAL</v>
          </cell>
          <cell r="F5342">
            <v>45757.336678240739</v>
          </cell>
          <cell r="G5342">
            <v>45758.336539351854</v>
          </cell>
          <cell r="H5342">
            <v>3</v>
          </cell>
          <cell r="O5342">
            <v>180950</v>
          </cell>
        </row>
        <row r="5343">
          <cell r="A5343">
            <v>45758</v>
          </cell>
          <cell r="C5343" t="str">
            <v>VENTAS MOSTRADOR</v>
          </cell>
          <cell r="F5343">
            <v>45758</v>
          </cell>
          <cell r="G5343">
            <v>45758</v>
          </cell>
          <cell r="H5343">
            <v>0</v>
          </cell>
          <cell r="O5343">
            <v>246400</v>
          </cell>
        </row>
        <row r="5344">
          <cell r="A5344">
            <v>45758</v>
          </cell>
          <cell r="C5344" t="str">
            <v>VENTAS MOSTRADOR</v>
          </cell>
          <cell r="F5344">
            <v>45758</v>
          </cell>
          <cell r="G5344">
            <v>45758</v>
          </cell>
          <cell r="H5344">
            <v>0</v>
          </cell>
          <cell r="O5344">
            <v>297850</v>
          </cell>
        </row>
        <row r="5345">
          <cell r="A5345">
            <v>45758</v>
          </cell>
          <cell r="C5345" t="str">
            <v>VENTAS MOSTRADOR</v>
          </cell>
          <cell r="F5345">
            <v>45758</v>
          </cell>
          <cell r="G5345">
            <v>45758</v>
          </cell>
          <cell r="H5345">
            <v>0</v>
          </cell>
          <cell r="O5345">
            <v>448800</v>
          </cell>
        </row>
        <row r="5346">
          <cell r="A5346">
            <v>45758</v>
          </cell>
          <cell r="C5346" t="str">
            <v>COMERCIALIZADORA PINER SAS</v>
          </cell>
          <cell r="F5346">
            <v>45758.326238425929</v>
          </cell>
          <cell r="G5346">
            <v>45759.326238425929</v>
          </cell>
          <cell r="H5346">
            <v>2</v>
          </cell>
          <cell r="O5346">
            <v>4493200</v>
          </cell>
        </row>
        <row r="5347">
          <cell r="A5347">
            <v>45758</v>
          </cell>
          <cell r="C5347" t="str">
            <v>LOVE CHICHARRON S.A.S</v>
          </cell>
          <cell r="F5347">
            <v>45745.376273148147</v>
          </cell>
          <cell r="G5347">
            <v>45753.376180555555</v>
          </cell>
          <cell r="H5347">
            <v>8</v>
          </cell>
          <cell r="O5347">
            <v>3155330.6252799998</v>
          </cell>
        </row>
        <row r="5348">
          <cell r="A5348">
            <v>45758</v>
          </cell>
          <cell r="C5348" t="str">
            <v>LOVE CHICHARRON S.A.S</v>
          </cell>
          <cell r="F5348">
            <v>45747.351377314815</v>
          </cell>
          <cell r="G5348">
            <v>45755.347731481481</v>
          </cell>
          <cell r="H5348">
            <v>6</v>
          </cell>
          <cell r="O5348">
            <v>1607318.04</v>
          </cell>
        </row>
        <row r="5349">
          <cell r="A5349">
            <v>45758</v>
          </cell>
          <cell r="C5349" t="str">
            <v>LOVE CHICHARRON S.A.S</v>
          </cell>
          <cell r="F5349">
            <v>45751.370532407411</v>
          </cell>
          <cell r="G5349">
            <v>45759.369930555556</v>
          </cell>
          <cell r="H5349">
            <v>2</v>
          </cell>
          <cell r="O5349">
            <v>4112403.87</v>
          </cell>
        </row>
        <row r="5350">
          <cell r="A5350">
            <v>45758</v>
          </cell>
          <cell r="C5350" t="str">
            <v>LOVE CHICHARRON S.A.S</v>
          </cell>
          <cell r="F5350">
            <v>45752.376597222225</v>
          </cell>
          <cell r="G5350">
            <v>45760.376469907409</v>
          </cell>
          <cell r="H5350">
            <v>1</v>
          </cell>
          <cell r="O5350">
            <v>571377.66258</v>
          </cell>
        </row>
        <row r="5351">
          <cell r="A5351">
            <v>45758</v>
          </cell>
          <cell r="C5351" t="str">
            <v>MUNCHER SAS</v>
          </cell>
          <cell r="F5351">
            <v>45719.277349537035</v>
          </cell>
          <cell r="G5351">
            <v>45749.277349537035</v>
          </cell>
          <cell r="H5351">
            <v>12</v>
          </cell>
          <cell r="O5351">
            <v>499700</v>
          </cell>
        </row>
        <row r="5352">
          <cell r="A5352">
            <v>45758</v>
          </cell>
          <cell r="C5352" t="str">
            <v>SIPOTE BURRITO S.A</v>
          </cell>
          <cell r="F5352">
            <v>45731.300671296296</v>
          </cell>
          <cell r="G5352">
            <v>45761.300671296296</v>
          </cell>
          <cell r="H5352">
            <v>10</v>
          </cell>
          <cell r="O5352">
            <v>3926287.5946</v>
          </cell>
        </row>
        <row r="5353">
          <cell r="A5353">
            <v>45758</v>
          </cell>
          <cell r="C5353" t="str">
            <v>SIPOTE BURRITO S.A</v>
          </cell>
          <cell r="F5353">
            <v>45731.35224537037</v>
          </cell>
          <cell r="G5353">
            <v>45761.35224537037</v>
          </cell>
          <cell r="H5353">
            <v>10</v>
          </cell>
          <cell r="O5353">
            <v>4012280.1055999999</v>
          </cell>
        </row>
        <row r="5354">
          <cell r="A5354">
            <v>45758</v>
          </cell>
          <cell r="C5354" t="str">
            <v>SIPOTE BURRITO S.A</v>
          </cell>
          <cell r="F5354">
            <v>45741.382847222223</v>
          </cell>
          <cell r="G5354">
            <v>45771.382847222223</v>
          </cell>
          <cell r="H5354">
            <v>0</v>
          </cell>
          <cell r="O5354">
            <v>4731052.0192</v>
          </cell>
        </row>
        <row r="5355">
          <cell r="A5355">
            <v>45758</v>
          </cell>
          <cell r="C5355" t="str">
            <v>SIPOTE BURRITO S.A</v>
          </cell>
          <cell r="F5355">
            <v>45744.35733796296</v>
          </cell>
          <cell r="G5355">
            <v>45774.35733796296</v>
          </cell>
          <cell r="H5355">
            <v>-3</v>
          </cell>
          <cell r="O5355">
            <v>54627.900300000001</v>
          </cell>
        </row>
        <row r="5356">
          <cell r="A5356">
            <v>45758</v>
          </cell>
          <cell r="C5356" t="str">
            <v>SIPOTE BURRITO S.A</v>
          </cell>
          <cell r="F5356">
            <v>45747</v>
          </cell>
          <cell r="G5356">
            <v>45777</v>
          </cell>
          <cell r="H5356">
            <v>-4</v>
          </cell>
          <cell r="O5356">
            <v>8104512.8312999997</v>
          </cell>
        </row>
        <row r="5357">
          <cell r="A5357">
            <v>45758</v>
          </cell>
          <cell r="C5357" t="str">
            <v>TODOS COMEMOS SAS</v>
          </cell>
          <cell r="F5357">
            <v>45747.321527777778</v>
          </cell>
          <cell r="G5357">
            <v>45755.321527777778</v>
          </cell>
          <cell r="H5357">
            <v>6</v>
          </cell>
          <cell r="O5357">
            <v>675400</v>
          </cell>
        </row>
        <row r="5358">
          <cell r="A5358">
            <v>45758</v>
          </cell>
          <cell r="C5358" t="str">
            <v>PACIFIC SEA FOOD S A S</v>
          </cell>
          <cell r="F5358">
            <v>45729.337048611109</v>
          </cell>
          <cell r="G5358">
            <v>45744.334432870368</v>
          </cell>
          <cell r="H5358">
            <v>17</v>
          </cell>
          <cell r="O5358">
            <v>3776100</v>
          </cell>
        </row>
        <row r="5359">
          <cell r="A5359">
            <v>45758</v>
          </cell>
          <cell r="C5359" t="str">
            <v>DERLY  VELEZ LOZANO</v>
          </cell>
          <cell r="F5359">
            <v>45758.325740740744</v>
          </cell>
          <cell r="G5359">
            <v>45759.325636574074</v>
          </cell>
          <cell r="H5359">
            <v>12</v>
          </cell>
          <cell r="O5359">
            <v>204600</v>
          </cell>
        </row>
        <row r="5360">
          <cell r="A5360">
            <v>45758</v>
          </cell>
          <cell r="C5360" t="str">
            <v>COMMUNAL INVESTMENTS SAS</v>
          </cell>
          <cell r="F5360">
            <v>45758.358807870369</v>
          </cell>
          <cell r="G5360">
            <v>45759.358622685184</v>
          </cell>
          <cell r="H5360">
            <v>12</v>
          </cell>
          <cell r="O5360">
            <v>770000</v>
          </cell>
        </row>
        <row r="5361">
          <cell r="A5361">
            <v>45758</v>
          </cell>
          <cell r="C5361" t="str">
            <v>ALIMENTOS BRIKO SAS</v>
          </cell>
          <cell r="F5361">
            <v>45758.376851851855</v>
          </cell>
          <cell r="G5361">
            <v>45759.376736111109</v>
          </cell>
          <cell r="H5361">
            <v>12</v>
          </cell>
          <cell r="O5361">
            <v>781200</v>
          </cell>
        </row>
        <row r="5362">
          <cell r="A5362">
            <v>45758</v>
          </cell>
          <cell r="C5362" t="str">
            <v>MESABAR SAS</v>
          </cell>
          <cell r="F5362">
            <v>45747.411782407406</v>
          </cell>
          <cell r="G5362">
            <v>45755.411782407406</v>
          </cell>
          <cell r="H5362">
            <v>16</v>
          </cell>
          <cell r="O5362">
            <v>1718100</v>
          </cell>
        </row>
        <row r="5363">
          <cell r="A5363">
            <v>45758</v>
          </cell>
          <cell r="C5363" t="str">
            <v>VENTAS MOSTRADOR</v>
          </cell>
          <cell r="F5363">
            <v>45760</v>
          </cell>
          <cell r="G5363">
            <v>45760</v>
          </cell>
          <cell r="H5363">
            <v>0</v>
          </cell>
          <cell r="O5363">
            <v>0</v>
          </cell>
        </row>
        <row r="5364">
          <cell r="A5364">
            <v>45758</v>
          </cell>
          <cell r="C5364" t="str">
            <v>CARLOS ANDRES CORTES PACHON</v>
          </cell>
          <cell r="F5364">
            <v>45756.428136574075</v>
          </cell>
          <cell r="G5364">
            <v>45757.414317129631</v>
          </cell>
          <cell r="H5364">
            <v>4</v>
          </cell>
          <cell r="O5364">
            <v>74832</v>
          </cell>
        </row>
        <row r="5365">
          <cell r="A5365">
            <v>45758</v>
          </cell>
          <cell r="C5365" t="str">
            <v>FELIPE BECERRA ZAPATA</v>
          </cell>
          <cell r="F5365">
            <v>45758.324467592596</v>
          </cell>
          <cell r="G5365">
            <v>45759.324340277781</v>
          </cell>
          <cell r="H5365">
            <v>2</v>
          </cell>
          <cell r="O5365">
            <v>355300</v>
          </cell>
        </row>
        <row r="5366">
          <cell r="A5366">
            <v>45758</v>
          </cell>
          <cell r="C5366" t="str">
            <v>MONKEY BUSINESS SOCIEDAD POR ACCIONES SIMPLIFICADA</v>
          </cell>
          <cell r="F5366">
            <v>45758.370844907404</v>
          </cell>
          <cell r="G5366">
            <v>45759.370844907404</v>
          </cell>
          <cell r="H5366">
            <v>2</v>
          </cell>
          <cell r="O5366">
            <v>45360</v>
          </cell>
        </row>
        <row r="5367">
          <cell r="A5367">
            <v>45758</v>
          </cell>
          <cell r="C5367" t="str">
            <v>PODER BGTA SAS</v>
          </cell>
          <cell r="F5367">
            <v>45736.382696759261</v>
          </cell>
          <cell r="G5367">
            <v>45766.382696759261</v>
          </cell>
          <cell r="H5367">
            <v>-5</v>
          </cell>
          <cell r="O5367">
            <v>1801012.81</v>
          </cell>
        </row>
        <row r="5368">
          <cell r="A5368">
            <v>45758</v>
          </cell>
          <cell r="C5368" t="str">
            <v>PODER BGTA SAS</v>
          </cell>
          <cell r="F5368">
            <v>45742.284363425926</v>
          </cell>
          <cell r="G5368">
            <v>45772.283773148149</v>
          </cell>
          <cell r="H5368">
            <v>-11</v>
          </cell>
          <cell r="O5368">
            <v>1155396.7720000001</v>
          </cell>
        </row>
        <row r="5369">
          <cell r="A5369">
            <v>45758</v>
          </cell>
          <cell r="C5369" t="str">
            <v>PODER BGTA SAS</v>
          </cell>
          <cell r="F5369">
            <v>45742.290590277778</v>
          </cell>
          <cell r="G5369">
            <v>45772.290266203701</v>
          </cell>
          <cell r="H5369">
            <v>-11</v>
          </cell>
          <cell r="O5369">
            <v>261512.83600000001</v>
          </cell>
        </row>
        <row r="5370">
          <cell r="A5370">
            <v>45758</v>
          </cell>
          <cell r="C5370" t="str">
            <v>PODER BGTA SAS</v>
          </cell>
          <cell r="F5370">
            <v>45743.37427083333</v>
          </cell>
          <cell r="G5370">
            <v>45773.37427083333</v>
          </cell>
          <cell r="H5370">
            <v>-12</v>
          </cell>
          <cell r="O5370">
            <v>925900.83499999996</v>
          </cell>
        </row>
        <row r="5371">
          <cell r="A5371">
            <v>45758</v>
          </cell>
          <cell r="C5371" t="str">
            <v>INFARTO SAS</v>
          </cell>
          <cell r="F5371">
            <v>45736.381724537037</v>
          </cell>
          <cell r="G5371">
            <v>45756.381724537037</v>
          </cell>
          <cell r="H5371">
            <v>5</v>
          </cell>
          <cell r="O5371">
            <v>1598932.8988000001</v>
          </cell>
        </row>
        <row r="5372">
          <cell r="A5372">
            <v>45758</v>
          </cell>
          <cell r="C5372" t="str">
            <v>INFARTO SAS</v>
          </cell>
          <cell r="F5372">
            <v>45736.387604166666</v>
          </cell>
          <cell r="G5372">
            <v>45756.387604166666</v>
          </cell>
          <cell r="H5372">
            <v>5</v>
          </cell>
          <cell r="O5372">
            <v>618777.61100000003</v>
          </cell>
        </row>
        <row r="5373">
          <cell r="A5373">
            <v>45758</v>
          </cell>
          <cell r="C5373" t="str">
            <v>INFARTO SAS</v>
          </cell>
          <cell r="F5373">
            <v>45741.364745370367</v>
          </cell>
          <cell r="G5373">
            <v>45761.364745370367</v>
          </cell>
          <cell r="H5373">
            <v>0</v>
          </cell>
          <cell r="O5373">
            <v>811327.14199999999</v>
          </cell>
        </row>
        <row r="5374">
          <cell r="A5374">
            <v>45758</v>
          </cell>
          <cell r="C5374" t="str">
            <v>OSTAK S.A.S</v>
          </cell>
          <cell r="F5374">
            <v>45736.344629629632</v>
          </cell>
          <cell r="G5374">
            <v>45766.344629629632</v>
          </cell>
          <cell r="H5374">
            <v>-5</v>
          </cell>
          <cell r="O5374">
            <v>168230</v>
          </cell>
        </row>
        <row r="5375">
          <cell r="A5375">
            <v>45758</v>
          </cell>
          <cell r="C5375" t="str">
            <v>OSTAK S.A.S</v>
          </cell>
          <cell r="F5375">
            <v>45737.304583333331</v>
          </cell>
          <cell r="G5375">
            <v>45767.304583333331</v>
          </cell>
          <cell r="H5375">
            <v>-6</v>
          </cell>
          <cell r="O5375">
            <v>57000</v>
          </cell>
        </row>
        <row r="5376">
          <cell r="A5376">
            <v>45758</v>
          </cell>
          <cell r="C5376" t="str">
            <v>OSTAK S.A.S</v>
          </cell>
          <cell r="F5376">
            <v>45741.373854166668</v>
          </cell>
          <cell r="G5376">
            <v>45771.373854166668</v>
          </cell>
          <cell r="H5376">
            <v>-10</v>
          </cell>
          <cell r="O5376">
            <v>242480</v>
          </cell>
        </row>
        <row r="5377">
          <cell r="A5377">
            <v>45758</v>
          </cell>
          <cell r="C5377" t="str">
            <v>OSTAK S.A.S</v>
          </cell>
          <cell r="F5377">
            <v>45742.341863425929</v>
          </cell>
          <cell r="G5377">
            <v>45772.341863425929</v>
          </cell>
          <cell r="H5377">
            <v>-11</v>
          </cell>
          <cell r="O5377">
            <v>97600</v>
          </cell>
        </row>
        <row r="5378">
          <cell r="A5378">
            <v>45758</v>
          </cell>
          <cell r="C5378" t="str">
            <v>SAGRADO BGTA SA</v>
          </cell>
          <cell r="F5378">
            <v>45735.292256944442</v>
          </cell>
          <cell r="G5378">
            <v>45755.29173611111</v>
          </cell>
          <cell r="H5378">
            <v>6</v>
          </cell>
          <cell r="O5378">
            <v>2253631.1800000002</v>
          </cell>
        </row>
        <row r="5379">
          <cell r="A5379">
            <v>45758</v>
          </cell>
          <cell r="C5379" t="str">
            <v>SAGRADO BGTA SA</v>
          </cell>
          <cell r="F5379">
            <v>45737.291770833333</v>
          </cell>
          <cell r="G5379">
            <v>45757.291504629633</v>
          </cell>
          <cell r="H5379">
            <v>4</v>
          </cell>
          <cell r="O5379">
            <v>4013564.7650000001</v>
          </cell>
        </row>
        <row r="5380">
          <cell r="A5380">
            <v>45758</v>
          </cell>
          <cell r="C5380" t="str">
            <v>SAGRADO BGTA SA</v>
          </cell>
          <cell r="F5380">
            <v>45742.288460648146</v>
          </cell>
          <cell r="G5380">
            <v>45762.288310185184</v>
          </cell>
          <cell r="H5380">
            <v>-1</v>
          </cell>
          <cell r="O5380">
            <v>3901181.9640000002</v>
          </cell>
        </row>
        <row r="5381">
          <cell r="A5381">
            <v>45758</v>
          </cell>
          <cell r="C5381" t="str">
            <v>FABIAN ANDRES BERNAL ROMERO</v>
          </cell>
          <cell r="F5381">
            <v>45743.319710648146</v>
          </cell>
          <cell r="G5381">
            <v>45744.319710648146</v>
          </cell>
          <cell r="H5381">
            <v>17</v>
          </cell>
          <cell r="O5381">
            <v>282800</v>
          </cell>
        </row>
        <row r="5382">
          <cell r="A5382">
            <v>45758</v>
          </cell>
          <cell r="C5382" t="str">
            <v>JUAN MANUEL PALLARES ARRIETA</v>
          </cell>
          <cell r="F5382">
            <v>45758.349583333336</v>
          </cell>
          <cell r="G5382">
            <v>45759.349583333336</v>
          </cell>
          <cell r="H5382">
            <v>2</v>
          </cell>
          <cell r="O5382">
            <v>166856.34299999999</v>
          </cell>
        </row>
        <row r="5383">
          <cell r="A5383">
            <v>45759</v>
          </cell>
          <cell r="C5383" t="str">
            <v>THE NEXT SHOT S.A.S</v>
          </cell>
          <cell r="F5383">
            <v>45755.386064814818</v>
          </cell>
          <cell r="G5383">
            <v>45756.385821759257</v>
          </cell>
          <cell r="H5383">
            <v>5</v>
          </cell>
          <cell r="O5383">
            <v>1556050</v>
          </cell>
        </row>
        <row r="5384">
          <cell r="A5384">
            <v>45759</v>
          </cell>
          <cell r="C5384" t="str">
            <v>VENTAS MOSTRADOR</v>
          </cell>
          <cell r="F5384">
            <v>45759</v>
          </cell>
          <cell r="G5384">
            <v>45759</v>
          </cell>
          <cell r="H5384">
            <v>0</v>
          </cell>
          <cell r="O5384">
            <v>867072</v>
          </cell>
        </row>
        <row r="5385">
          <cell r="A5385">
            <v>45759</v>
          </cell>
          <cell r="C5385" t="str">
            <v>VENTAS MOSTRADOR</v>
          </cell>
          <cell r="F5385">
            <v>45759</v>
          </cell>
          <cell r="G5385">
            <v>45759</v>
          </cell>
          <cell r="H5385">
            <v>0</v>
          </cell>
          <cell r="O5385">
            <v>741930</v>
          </cell>
        </row>
        <row r="5386">
          <cell r="A5386">
            <v>45759</v>
          </cell>
          <cell r="C5386" t="str">
            <v>VENTAS MOSTRADOR</v>
          </cell>
          <cell r="F5386">
            <v>45759</v>
          </cell>
          <cell r="G5386">
            <v>45759</v>
          </cell>
          <cell r="H5386">
            <v>0</v>
          </cell>
          <cell r="O5386">
            <v>10440</v>
          </cell>
        </row>
        <row r="5387">
          <cell r="A5387">
            <v>45759</v>
          </cell>
          <cell r="C5387" t="str">
            <v>VENTAS MOSTRADOR</v>
          </cell>
          <cell r="F5387">
            <v>45759</v>
          </cell>
          <cell r="G5387">
            <v>45759</v>
          </cell>
          <cell r="H5387">
            <v>0</v>
          </cell>
          <cell r="O5387">
            <v>14000</v>
          </cell>
        </row>
        <row r="5388">
          <cell r="A5388">
            <v>45759</v>
          </cell>
          <cell r="C5388" t="str">
            <v>VENTAS MOSTRADOR</v>
          </cell>
          <cell r="F5388">
            <v>45759</v>
          </cell>
          <cell r="G5388">
            <v>45759</v>
          </cell>
          <cell r="H5388">
            <v>0</v>
          </cell>
          <cell r="O5388">
            <v>14400</v>
          </cell>
        </row>
        <row r="5389">
          <cell r="A5389">
            <v>45759</v>
          </cell>
          <cell r="C5389" t="str">
            <v>VENTAS MOSTRADOR</v>
          </cell>
          <cell r="F5389">
            <v>45759</v>
          </cell>
          <cell r="G5389">
            <v>45759</v>
          </cell>
          <cell r="H5389">
            <v>0</v>
          </cell>
          <cell r="O5389">
            <v>17880</v>
          </cell>
        </row>
        <row r="5390">
          <cell r="A5390">
            <v>45759</v>
          </cell>
          <cell r="C5390" t="str">
            <v>VENTAS MOSTRADOR</v>
          </cell>
          <cell r="F5390">
            <v>45759</v>
          </cell>
          <cell r="G5390">
            <v>45759</v>
          </cell>
          <cell r="H5390">
            <v>0</v>
          </cell>
          <cell r="O5390">
            <v>20930</v>
          </cell>
        </row>
        <row r="5391">
          <cell r="A5391">
            <v>45759</v>
          </cell>
          <cell r="C5391" t="str">
            <v>VENTAS MOSTRADOR</v>
          </cell>
          <cell r="F5391">
            <v>45759</v>
          </cell>
          <cell r="G5391">
            <v>45759</v>
          </cell>
          <cell r="H5391">
            <v>0</v>
          </cell>
          <cell r="O5391">
            <v>22590</v>
          </cell>
        </row>
        <row r="5392">
          <cell r="A5392">
            <v>45759</v>
          </cell>
          <cell r="C5392" t="str">
            <v>VENTAS MOSTRADOR</v>
          </cell>
          <cell r="F5392">
            <v>45759</v>
          </cell>
          <cell r="G5392">
            <v>45759</v>
          </cell>
          <cell r="H5392">
            <v>0</v>
          </cell>
          <cell r="O5392">
            <v>25520</v>
          </cell>
        </row>
        <row r="5393">
          <cell r="A5393">
            <v>45759</v>
          </cell>
          <cell r="C5393" t="str">
            <v>VENTAS MOSTRADOR</v>
          </cell>
          <cell r="F5393">
            <v>45759</v>
          </cell>
          <cell r="G5393">
            <v>45759</v>
          </cell>
          <cell r="H5393">
            <v>0</v>
          </cell>
          <cell r="O5393">
            <v>26210</v>
          </cell>
        </row>
        <row r="5394">
          <cell r="A5394">
            <v>45759</v>
          </cell>
          <cell r="C5394" t="str">
            <v>VENTAS MOSTRADOR</v>
          </cell>
          <cell r="F5394">
            <v>45759</v>
          </cell>
          <cell r="G5394">
            <v>45759</v>
          </cell>
          <cell r="H5394">
            <v>0</v>
          </cell>
          <cell r="O5394">
            <v>29000</v>
          </cell>
        </row>
        <row r="5395">
          <cell r="A5395">
            <v>45759</v>
          </cell>
          <cell r="C5395" t="str">
            <v>VENTAS MOSTRADOR</v>
          </cell>
          <cell r="F5395">
            <v>45759</v>
          </cell>
          <cell r="G5395">
            <v>45759</v>
          </cell>
          <cell r="H5395">
            <v>0</v>
          </cell>
          <cell r="O5395">
            <v>35240</v>
          </cell>
        </row>
        <row r="5396">
          <cell r="A5396">
            <v>45759</v>
          </cell>
          <cell r="C5396" t="str">
            <v>VENTAS MOSTRADOR</v>
          </cell>
          <cell r="F5396">
            <v>45759</v>
          </cell>
          <cell r="G5396">
            <v>45759</v>
          </cell>
          <cell r="H5396">
            <v>0</v>
          </cell>
          <cell r="O5396">
            <v>37826</v>
          </cell>
        </row>
        <row r="5397">
          <cell r="A5397">
            <v>45759</v>
          </cell>
          <cell r="C5397" t="str">
            <v>VENTAS MOSTRADOR</v>
          </cell>
          <cell r="F5397">
            <v>45759</v>
          </cell>
          <cell r="G5397">
            <v>45759</v>
          </cell>
          <cell r="H5397">
            <v>0</v>
          </cell>
          <cell r="O5397">
            <v>39775</v>
          </cell>
        </row>
        <row r="5398">
          <cell r="A5398">
            <v>45759</v>
          </cell>
          <cell r="C5398" t="str">
            <v>VENTAS MOSTRADOR</v>
          </cell>
          <cell r="F5398">
            <v>45759</v>
          </cell>
          <cell r="G5398">
            <v>45759</v>
          </cell>
          <cell r="H5398">
            <v>0</v>
          </cell>
          <cell r="O5398">
            <v>44195</v>
          </cell>
        </row>
        <row r="5399">
          <cell r="A5399">
            <v>45759</v>
          </cell>
          <cell r="C5399" t="str">
            <v>VENTAS MOSTRADOR</v>
          </cell>
          <cell r="F5399">
            <v>45759</v>
          </cell>
          <cell r="G5399">
            <v>45759</v>
          </cell>
          <cell r="H5399">
            <v>0</v>
          </cell>
          <cell r="O5399">
            <v>46214</v>
          </cell>
        </row>
        <row r="5400">
          <cell r="A5400">
            <v>45759</v>
          </cell>
          <cell r="C5400" t="str">
            <v>VENTAS MOSTRADOR</v>
          </cell>
          <cell r="F5400">
            <v>45759</v>
          </cell>
          <cell r="G5400">
            <v>45759</v>
          </cell>
          <cell r="H5400">
            <v>0</v>
          </cell>
          <cell r="O5400">
            <v>55080</v>
          </cell>
        </row>
        <row r="5401">
          <cell r="A5401">
            <v>45759</v>
          </cell>
          <cell r="C5401" t="str">
            <v>VENTAS MOSTRADOR</v>
          </cell>
          <cell r="F5401">
            <v>45759</v>
          </cell>
          <cell r="G5401">
            <v>45759</v>
          </cell>
          <cell r="H5401">
            <v>0</v>
          </cell>
          <cell r="O5401">
            <v>65472</v>
          </cell>
        </row>
        <row r="5402">
          <cell r="A5402">
            <v>45759</v>
          </cell>
          <cell r="C5402" t="str">
            <v>VENTAS MOSTRADOR</v>
          </cell>
          <cell r="F5402">
            <v>45759</v>
          </cell>
          <cell r="G5402">
            <v>45759</v>
          </cell>
          <cell r="H5402">
            <v>0</v>
          </cell>
          <cell r="O5402">
            <v>72464</v>
          </cell>
        </row>
        <row r="5403">
          <cell r="A5403">
            <v>45759</v>
          </cell>
          <cell r="C5403" t="str">
            <v>VENTAS MOSTRADOR</v>
          </cell>
          <cell r="F5403">
            <v>45759</v>
          </cell>
          <cell r="G5403">
            <v>45759</v>
          </cell>
          <cell r="H5403">
            <v>0</v>
          </cell>
          <cell r="O5403">
            <v>72895</v>
          </cell>
        </row>
        <row r="5404">
          <cell r="A5404">
            <v>45759</v>
          </cell>
          <cell r="C5404" t="str">
            <v>VENTAS MOSTRADOR</v>
          </cell>
          <cell r="F5404">
            <v>45759</v>
          </cell>
          <cell r="G5404">
            <v>45759</v>
          </cell>
          <cell r="H5404">
            <v>0</v>
          </cell>
          <cell r="O5404">
            <v>77788</v>
          </cell>
        </row>
        <row r="5405">
          <cell r="A5405">
            <v>45759</v>
          </cell>
          <cell r="C5405" t="str">
            <v>VENTAS MOSTRADOR</v>
          </cell>
          <cell r="F5405">
            <v>45759</v>
          </cell>
          <cell r="G5405">
            <v>45759</v>
          </cell>
          <cell r="H5405">
            <v>0</v>
          </cell>
          <cell r="O5405">
            <v>106890</v>
          </cell>
        </row>
        <row r="5406">
          <cell r="A5406">
            <v>45759</v>
          </cell>
          <cell r="C5406" t="str">
            <v>VENTAS MOSTRADOR</v>
          </cell>
          <cell r="F5406">
            <v>45759</v>
          </cell>
          <cell r="G5406">
            <v>45759</v>
          </cell>
          <cell r="H5406">
            <v>0</v>
          </cell>
          <cell r="O5406">
            <v>122136</v>
          </cell>
        </row>
        <row r="5407">
          <cell r="A5407">
            <v>45759</v>
          </cell>
          <cell r="C5407" t="str">
            <v>VENTAS MOSTRADOR</v>
          </cell>
          <cell r="F5407">
            <v>45759</v>
          </cell>
          <cell r="G5407">
            <v>45759</v>
          </cell>
          <cell r="H5407">
            <v>0</v>
          </cell>
          <cell r="O5407">
            <v>129658</v>
          </cell>
        </row>
        <row r="5408">
          <cell r="A5408">
            <v>45759</v>
          </cell>
          <cell r="C5408" t="str">
            <v>VENTAS MOSTRADOR</v>
          </cell>
          <cell r="F5408">
            <v>45759</v>
          </cell>
          <cell r="G5408">
            <v>45759</v>
          </cell>
          <cell r="H5408">
            <v>0</v>
          </cell>
          <cell r="O5408">
            <v>140772</v>
          </cell>
        </row>
        <row r="5409">
          <cell r="A5409">
            <v>45759</v>
          </cell>
          <cell r="C5409" t="str">
            <v>VENTAS MOSTRADOR</v>
          </cell>
          <cell r="F5409">
            <v>45759</v>
          </cell>
          <cell r="G5409">
            <v>45759</v>
          </cell>
          <cell r="H5409">
            <v>0</v>
          </cell>
          <cell r="O5409">
            <v>148810</v>
          </cell>
        </row>
        <row r="5410">
          <cell r="A5410">
            <v>45759</v>
          </cell>
          <cell r="C5410" t="str">
            <v>VENTAS MOSTRADOR</v>
          </cell>
          <cell r="F5410">
            <v>45759</v>
          </cell>
          <cell r="G5410">
            <v>45759</v>
          </cell>
          <cell r="H5410">
            <v>0</v>
          </cell>
          <cell r="O5410">
            <v>255300</v>
          </cell>
        </row>
        <row r="5411">
          <cell r="A5411">
            <v>45759</v>
          </cell>
          <cell r="C5411" t="str">
            <v>VENTAS MOSTRADOR</v>
          </cell>
          <cell r="F5411">
            <v>45759</v>
          </cell>
          <cell r="G5411">
            <v>45759</v>
          </cell>
          <cell r="H5411">
            <v>0</v>
          </cell>
          <cell r="O5411">
            <v>638250</v>
          </cell>
        </row>
        <row r="5412">
          <cell r="A5412">
            <v>45759</v>
          </cell>
          <cell r="C5412" t="str">
            <v>LUZ MARINA PELAYO ORTIZ</v>
          </cell>
          <cell r="F5412">
            <v>45759.386006944442</v>
          </cell>
          <cell r="G5412">
            <v>45760.386006944442</v>
          </cell>
          <cell r="H5412">
            <v>1</v>
          </cell>
          <cell r="O5412">
            <v>338100</v>
          </cell>
        </row>
        <row r="5413">
          <cell r="A5413">
            <v>45759</v>
          </cell>
          <cell r="C5413" t="str">
            <v>CARLOS ANDRES CORTES PACHON</v>
          </cell>
          <cell r="F5413">
            <v>45759.432835648149</v>
          </cell>
          <cell r="G5413">
            <v>45760.43273148148</v>
          </cell>
          <cell r="H5413">
            <v>1</v>
          </cell>
          <cell r="O5413">
            <v>92400</v>
          </cell>
        </row>
        <row r="5414">
          <cell r="A5414">
            <v>45759</v>
          </cell>
          <cell r="C5414" t="str">
            <v>CARLOS ALBERTO MORENO QUEMBA</v>
          </cell>
          <cell r="F5414">
            <v>45759.313634259262</v>
          </cell>
          <cell r="G5414">
            <v>45760.31354166667</v>
          </cell>
          <cell r="H5414">
            <v>1</v>
          </cell>
          <cell r="O5414">
            <v>712800</v>
          </cell>
        </row>
        <row r="5415">
          <cell r="A5415">
            <v>45759</v>
          </cell>
          <cell r="C5415" t="str">
            <v>CRISTIAN CAMILO VEGA PALACIOS</v>
          </cell>
          <cell r="F5415">
            <v>45759.307893518519</v>
          </cell>
          <cell r="G5415">
            <v>45760.307627314818</v>
          </cell>
          <cell r="H5415">
            <v>1</v>
          </cell>
          <cell r="O5415">
            <v>363200</v>
          </cell>
        </row>
        <row r="5416">
          <cell r="A5416">
            <v>45759</v>
          </cell>
          <cell r="C5416" t="str">
            <v>VENTAS MOSTRADOR</v>
          </cell>
          <cell r="F5416">
            <v>45759</v>
          </cell>
          <cell r="G5416">
            <v>45759</v>
          </cell>
          <cell r="H5416">
            <v>0</v>
          </cell>
          <cell r="O5416">
            <v>766640</v>
          </cell>
        </row>
        <row r="5417">
          <cell r="A5417">
            <v>45760</v>
          </cell>
          <cell r="C5417" t="str">
            <v>VENTAS MOSTRADOR</v>
          </cell>
          <cell r="F5417">
            <v>45760</v>
          </cell>
          <cell r="G5417">
            <v>45760</v>
          </cell>
          <cell r="H5417">
            <v>0</v>
          </cell>
          <cell r="O5417">
            <v>121858</v>
          </cell>
        </row>
        <row r="5418">
          <cell r="A5418">
            <v>45760</v>
          </cell>
          <cell r="C5418" t="str">
            <v>VENTAS MOSTRADOR</v>
          </cell>
          <cell r="F5418">
            <v>45760</v>
          </cell>
          <cell r="G5418">
            <v>45760</v>
          </cell>
          <cell r="H5418">
            <v>0</v>
          </cell>
          <cell r="O5418">
            <v>567414</v>
          </cell>
        </row>
        <row r="5419">
          <cell r="A5419">
            <v>45760</v>
          </cell>
          <cell r="C5419" t="str">
            <v>VENTAS MOSTRADOR</v>
          </cell>
          <cell r="F5419">
            <v>45760</v>
          </cell>
          <cell r="G5419">
            <v>45760</v>
          </cell>
          <cell r="H5419">
            <v>0</v>
          </cell>
          <cell r="O5419">
            <v>1463513</v>
          </cell>
        </row>
        <row r="5420">
          <cell r="A5420">
            <v>45760</v>
          </cell>
          <cell r="C5420" t="str">
            <v>VENTAS MOSTRADOR</v>
          </cell>
          <cell r="F5420">
            <v>45760</v>
          </cell>
          <cell r="G5420">
            <v>45760</v>
          </cell>
          <cell r="H5420">
            <v>0</v>
          </cell>
          <cell r="O5420">
            <v>11200</v>
          </cell>
        </row>
        <row r="5421">
          <cell r="A5421">
            <v>45760</v>
          </cell>
          <cell r="C5421" t="str">
            <v>VENTAS MOSTRADOR</v>
          </cell>
          <cell r="F5421">
            <v>45760</v>
          </cell>
          <cell r="G5421">
            <v>45760</v>
          </cell>
          <cell r="H5421">
            <v>0</v>
          </cell>
          <cell r="O5421">
            <v>13700</v>
          </cell>
        </row>
        <row r="5422">
          <cell r="A5422">
            <v>45760</v>
          </cell>
          <cell r="C5422" t="str">
            <v>VENTAS MOSTRADOR</v>
          </cell>
          <cell r="F5422">
            <v>45760</v>
          </cell>
          <cell r="G5422">
            <v>45760</v>
          </cell>
          <cell r="H5422">
            <v>0</v>
          </cell>
          <cell r="O5422">
            <v>22000</v>
          </cell>
        </row>
        <row r="5423">
          <cell r="A5423">
            <v>45760</v>
          </cell>
          <cell r="C5423" t="str">
            <v>VENTAS MOSTRADOR</v>
          </cell>
          <cell r="F5423">
            <v>45760</v>
          </cell>
          <cell r="G5423">
            <v>45760</v>
          </cell>
          <cell r="H5423">
            <v>0</v>
          </cell>
          <cell r="O5423">
            <v>22788</v>
          </cell>
        </row>
        <row r="5424">
          <cell r="A5424">
            <v>45760</v>
          </cell>
          <cell r="C5424" t="str">
            <v>VENTAS MOSTRADOR</v>
          </cell>
          <cell r="F5424">
            <v>45760</v>
          </cell>
          <cell r="G5424">
            <v>45760</v>
          </cell>
          <cell r="H5424">
            <v>0</v>
          </cell>
          <cell r="O5424">
            <v>25760</v>
          </cell>
        </row>
        <row r="5425">
          <cell r="A5425">
            <v>45760</v>
          </cell>
          <cell r="C5425" t="str">
            <v>VENTAS MOSTRADOR</v>
          </cell>
          <cell r="F5425">
            <v>45760</v>
          </cell>
          <cell r="G5425">
            <v>45760</v>
          </cell>
          <cell r="H5425">
            <v>0</v>
          </cell>
          <cell r="O5425">
            <v>26572</v>
          </cell>
        </row>
        <row r="5426">
          <cell r="A5426">
            <v>45760</v>
          </cell>
          <cell r="C5426" t="str">
            <v>VENTAS MOSTRADOR</v>
          </cell>
          <cell r="F5426">
            <v>45760</v>
          </cell>
          <cell r="G5426">
            <v>45760</v>
          </cell>
          <cell r="H5426">
            <v>0</v>
          </cell>
          <cell r="O5426">
            <v>30700</v>
          </cell>
        </row>
        <row r="5427">
          <cell r="A5427">
            <v>45760</v>
          </cell>
          <cell r="C5427" t="str">
            <v>VENTAS MOSTRADOR</v>
          </cell>
          <cell r="F5427">
            <v>45760</v>
          </cell>
          <cell r="G5427">
            <v>45760</v>
          </cell>
          <cell r="H5427">
            <v>0</v>
          </cell>
          <cell r="O5427">
            <v>34936</v>
          </cell>
        </row>
        <row r="5428">
          <cell r="A5428">
            <v>45760</v>
          </cell>
          <cell r="C5428" t="str">
            <v>VENTAS MOSTRADOR</v>
          </cell>
          <cell r="F5428">
            <v>45760</v>
          </cell>
          <cell r="G5428">
            <v>45760</v>
          </cell>
          <cell r="H5428">
            <v>0</v>
          </cell>
          <cell r="O5428">
            <v>38072</v>
          </cell>
        </row>
        <row r="5429">
          <cell r="A5429">
            <v>45760</v>
          </cell>
          <cell r="C5429" t="str">
            <v>VENTAS MOSTRADOR</v>
          </cell>
          <cell r="F5429">
            <v>45760</v>
          </cell>
          <cell r="G5429">
            <v>45760</v>
          </cell>
          <cell r="H5429">
            <v>0</v>
          </cell>
          <cell r="O5429">
            <v>39716</v>
          </cell>
        </row>
        <row r="5430">
          <cell r="A5430">
            <v>45760</v>
          </cell>
          <cell r="C5430" t="str">
            <v>VENTAS MOSTRADOR</v>
          </cell>
          <cell r="F5430">
            <v>45760</v>
          </cell>
          <cell r="G5430">
            <v>45760</v>
          </cell>
          <cell r="H5430">
            <v>0</v>
          </cell>
          <cell r="O5430">
            <v>41000</v>
          </cell>
        </row>
        <row r="5431">
          <cell r="A5431">
            <v>45760</v>
          </cell>
          <cell r="C5431" t="str">
            <v>VENTAS MOSTRADOR</v>
          </cell>
          <cell r="F5431">
            <v>45760</v>
          </cell>
          <cell r="G5431">
            <v>45760</v>
          </cell>
          <cell r="H5431">
            <v>0</v>
          </cell>
          <cell r="O5431">
            <v>41100</v>
          </cell>
        </row>
        <row r="5432">
          <cell r="A5432">
            <v>45760</v>
          </cell>
          <cell r="C5432" t="str">
            <v>VENTAS MOSTRADOR</v>
          </cell>
          <cell r="F5432">
            <v>45760</v>
          </cell>
          <cell r="G5432">
            <v>45760</v>
          </cell>
          <cell r="H5432">
            <v>0</v>
          </cell>
          <cell r="O5432">
            <v>42936</v>
          </cell>
        </row>
        <row r="5433">
          <cell r="A5433">
            <v>45760</v>
          </cell>
          <cell r="C5433" t="str">
            <v>VENTAS MOSTRADOR</v>
          </cell>
          <cell r="F5433">
            <v>45760</v>
          </cell>
          <cell r="G5433">
            <v>45760</v>
          </cell>
          <cell r="H5433">
            <v>0</v>
          </cell>
          <cell r="O5433">
            <v>45000</v>
          </cell>
        </row>
        <row r="5434">
          <cell r="A5434">
            <v>45760</v>
          </cell>
          <cell r="C5434" t="str">
            <v>VENTAS MOSTRADOR</v>
          </cell>
          <cell r="F5434">
            <v>45760</v>
          </cell>
          <cell r="G5434">
            <v>45760</v>
          </cell>
          <cell r="H5434">
            <v>0</v>
          </cell>
          <cell r="O5434">
            <v>45958</v>
          </cell>
        </row>
        <row r="5435">
          <cell r="A5435">
            <v>45760</v>
          </cell>
          <cell r="C5435" t="str">
            <v>VENTAS MOSTRADOR</v>
          </cell>
          <cell r="F5435">
            <v>45760</v>
          </cell>
          <cell r="G5435">
            <v>45760</v>
          </cell>
          <cell r="H5435">
            <v>0</v>
          </cell>
          <cell r="O5435">
            <v>61620</v>
          </cell>
        </row>
        <row r="5436">
          <cell r="A5436">
            <v>45760</v>
          </cell>
          <cell r="C5436" t="str">
            <v>VENTAS MOSTRADOR</v>
          </cell>
          <cell r="F5436">
            <v>45760</v>
          </cell>
          <cell r="G5436">
            <v>45760</v>
          </cell>
          <cell r="H5436">
            <v>0</v>
          </cell>
          <cell r="O5436">
            <v>65205</v>
          </cell>
        </row>
        <row r="5437">
          <cell r="A5437">
            <v>45760</v>
          </cell>
          <cell r="C5437" t="str">
            <v>VENTAS MOSTRADOR</v>
          </cell>
          <cell r="F5437">
            <v>45760</v>
          </cell>
          <cell r="G5437">
            <v>45760</v>
          </cell>
          <cell r="H5437">
            <v>0</v>
          </cell>
          <cell r="O5437">
            <v>67196</v>
          </cell>
        </row>
        <row r="5438">
          <cell r="A5438">
            <v>45760</v>
          </cell>
          <cell r="C5438" t="str">
            <v>VENTAS MOSTRADOR</v>
          </cell>
          <cell r="F5438">
            <v>45760</v>
          </cell>
          <cell r="G5438">
            <v>45760</v>
          </cell>
          <cell r="H5438">
            <v>0</v>
          </cell>
          <cell r="O5438">
            <v>77460</v>
          </cell>
        </row>
        <row r="5439">
          <cell r="A5439">
            <v>45760</v>
          </cell>
          <cell r="C5439" t="str">
            <v>VENTAS MOSTRADOR</v>
          </cell>
          <cell r="F5439">
            <v>45760</v>
          </cell>
          <cell r="G5439">
            <v>45760</v>
          </cell>
          <cell r="H5439">
            <v>0</v>
          </cell>
          <cell r="O5439">
            <v>84688</v>
          </cell>
        </row>
        <row r="5440">
          <cell r="A5440">
            <v>45760</v>
          </cell>
          <cell r="C5440" t="str">
            <v>VENTAS MOSTRADOR</v>
          </cell>
          <cell r="F5440">
            <v>45760</v>
          </cell>
          <cell r="G5440">
            <v>45760</v>
          </cell>
          <cell r="H5440">
            <v>0</v>
          </cell>
          <cell r="O5440">
            <v>94740</v>
          </cell>
        </row>
        <row r="5441">
          <cell r="A5441">
            <v>45760</v>
          </cell>
          <cell r="C5441" t="str">
            <v>VENTAS MOSTRADOR</v>
          </cell>
          <cell r="F5441">
            <v>45760</v>
          </cell>
          <cell r="G5441">
            <v>45760</v>
          </cell>
          <cell r="H5441">
            <v>0</v>
          </cell>
          <cell r="O5441">
            <v>334345</v>
          </cell>
        </row>
        <row r="5442">
          <cell r="A5442">
            <v>45760</v>
          </cell>
          <cell r="C5442" t="str">
            <v>VENTAS MOSTRADOR</v>
          </cell>
          <cell r="F5442">
            <v>45760</v>
          </cell>
          <cell r="G5442">
            <v>45760</v>
          </cell>
          <cell r="H5442">
            <v>0</v>
          </cell>
          <cell r="O5442">
            <v>638250</v>
          </cell>
        </row>
        <row r="5443">
          <cell r="A5443">
            <v>45761</v>
          </cell>
          <cell r="C5443" t="str">
            <v>VENTAS MOSTRADOR</v>
          </cell>
          <cell r="F5443">
            <v>45761</v>
          </cell>
          <cell r="G5443">
            <v>45761</v>
          </cell>
          <cell r="H5443">
            <v>0</v>
          </cell>
          <cell r="O5443">
            <v>6345</v>
          </cell>
        </row>
        <row r="5444">
          <cell r="A5444">
            <v>45761</v>
          </cell>
          <cell r="C5444" t="str">
            <v>VENTAS MOSTRADOR</v>
          </cell>
          <cell r="F5444">
            <v>45761</v>
          </cell>
          <cell r="G5444">
            <v>45761</v>
          </cell>
          <cell r="H5444">
            <v>0</v>
          </cell>
          <cell r="O5444">
            <v>7300</v>
          </cell>
        </row>
        <row r="5445">
          <cell r="A5445">
            <v>45761</v>
          </cell>
          <cell r="C5445" t="str">
            <v>VENTAS MOSTRADOR</v>
          </cell>
          <cell r="F5445">
            <v>45761</v>
          </cell>
          <cell r="G5445">
            <v>45761</v>
          </cell>
          <cell r="H5445">
            <v>0</v>
          </cell>
          <cell r="O5445">
            <v>23280</v>
          </cell>
        </row>
        <row r="5446">
          <cell r="A5446">
            <v>45761</v>
          </cell>
          <cell r="C5446" t="str">
            <v>VENTAS MOSTRADOR</v>
          </cell>
          <cell r="F5446">
            <v>45761</v>
          </cell>
          <cell r="G5446">
            <v>45761</v>
          </cell>
          <cell r="H5446">
            <v>0</v>
          </cell>
          <cell r="O5446">
            <v>36848</v>
          </cell>
        </row>
        <row r="5447">
          <cell r="A5447">
            <v>45761</v>
          </cell>
          <cell r="C5447" t="str">
            <v>VENTAS MOSTRADOR</v>
          </cell>
          <cell r="F5447">
            <v>45761</v>
          </cell>
          <cell r="G5447">
            <v>45761</v>
          </cell>
          <cell r="H5447">
            <v>0</v>
          </cell>
          <cell r="O5447">
            <v>78760</v>
          </cell>
        </row>
        <row r="5448">
          <cell r="A5448">
            <v>45761</v>
          </cell>
          <cell r="C5448" t="str">
            <v>VENTAS MOSTRADOR</v>
          </cell>
          <cell r="F5448">
            <v>45761</v>
          </cell>
          <cell r="G5448">
            <v>45761</v>
          </cell>
          <cell r="H5448">
            <v>0</v>
          </cell>
          <cell r="O5448">
            <v>92400</v>
          </cell>
        </row>
        <row r="5449">
          <cell r="A5449">
            <v>45761</v>
          </cell>
          <cell r="C5449" t="str">
            <v>VENTAS MOSTRADOR</v>
          </cell>
          <cell r="F5449">
            <v>45761</v>
          </cell>
          <cell r="G5449">
            <v>45761</v>
          </cell>
          <cell r="H5449">
            <v>0</v>
          </cell>
          <cell r="O5449">
            <v>197820</v>
          </cell>
        </row>
        <row r="5450">
          <cell r="A5450">
            <v>45761</v>
          </cell>
          <cell r="C5450" t="str">
            <v>CANAL DIGITAL</v>
          </cell>
          <cell r="F5450">
            <v>45761.464479166665</v>
          </cell>
          <cell r="G5450">
            <v>45762.464479166665</v>
          </cell>
          <cell r="H5450">
            <v>9</v>
          </cell>
          <cell r="O5450">
            <v>210100</v>
          </cell>
        </row>
        <row r="5451">
          <cell r="A5451">
            <v>45761</v>
          </cell>
          <cell r="C5451" t="str">
            <v>VENTAS MOSTRADOR</v>
          </cell>
          <cell r="F5451">
            <v>45761</v>
          </cell>
          <cell r="G5451">
            <v>45761</v>
          </cell>
          <cell r="H5451">
            <v>0</v>
          </cell>
          <cell r="O5451">
            <v>297850</v>
          </cell>
        </row>
        <row r="5452">
          <cell r="A5452">
            <v>45761</v>
          </cell>
          <cell r="C5452" t="str">
            <v>VENTAS MOSTRADOR</v>
          </cell>
          <cell r="F5452">
            <v>45761</v>
          </cell>
          <cell r="G5452">
            <v>45761</v>
          </cell>
          <cell r="H5452">
            <v>0</v>
          </cell>
          <cell r="O5452">
            <v>425500</v>
          </cell>
        </row>
        <row r="5453">
          <cell r="A5453">
            <v>45761</v>
          </cell>
          <cell r="C5453" t="str">
            <v>OSMAR  PEÑA</v>
          </cell>
          <cell r="F5453">
            <v>45761.500462962962</v>
          </cell>
          <cell r="G5453">
            <v>45762.500462962962</v>
          </cell>
          <cell r="H5453">
            <v>14</v>
          </cell>
          <cell r="O5453">
            <v>553900</v>
          </cell>
        </row>
        <row r="5454">
          <cell r="A5454">
            <v>45761</v>
          </cell>
          <cell r="C5454" t="str">
            <v>INVERSIONES EL CARNAL SAS</v>
          </cell>
          <cell r="F5454">
            <v>45754.35224537037</v>
          </cell>
          <cell r="G5454">
            <v>45762.35224537037</v>
          </cell>
          <cell r="H5454">
            <v>9</v>
          </cell>
          <cell r="O5454">
            <v>9368931.3768000007</v>
          </cell>
        </row>
        <row r="5455">
          <cell r="A5455">
            <v>45761</v>
          </cell>
          <cell r="C5455" t="str">
            <v>INVERSIONES EL CARNAL SAS</v>
          </cell>
          <cell r="F5455">
            <v>45755.352696759262</v>
          </cell>
          <cell r="G5455">
            <v>45763.352696759262</v>
          </cell>
          <cell r="H5455">
            <v>8</v>
          </cell>
          <cell r="O5455">
            <v>11185499.52</v>
          </cell>
        </row>
        <row r="5456">
          <cell r="A5456">
            <v>45761</v>
          </cell>
          <cell r="C5456" t="str">
            <v>INVERSIONES EL CARNAL SAS</v>
          </cell>
          <cell r="F5456">
            <v>45757.322824074072</v>
          </cell>
          <cell r="G5456">
            <v>45765.322824074072</v>
          </cell>
          <cell r="H5456">
            <v>6</v>
          </cell>
          <cell r="O5456">
            <v>12688013.253599999</v>
          </cell>
        </row>
        <row r="5457">
          <cell r="A5457">
            <v>45761</v>
          </cell>
          <cell r="C5457" t="str">
            <v>INVERSIONES EL CARNAL SAS</v>
          </cell>
          <cell r="F5457">
            <v>45758.332719907405</v>
          </cell>
          <cell r="G5457">
            <v>45766.332719907405</v>
          </cell>
          <cell r="H5457">
            <v>5</v>
          </cell>
          <cell r="O5457">
            <v>13087034.4384</v>
          </cell>
        </row>
        <row r="5458">
          <cell r="A5458">
            <v>45761</v>
          </cell>
          <cell r="C5458" t="str">
            <v>INVERSIONES EL CARNAL SAS</v>
          </cell>
          <cell r="F5458">
            <v>45759.375763888886</v>
          </cell>
          <cell r="G5458">
            <v>45767.375763888886</v>
          </cell>
          <cell r="H5458">
            <v>4</v>
          </cell>
          <cell r="O5458">
            <v>7838454.8943999996</v>
          </cell>
        </row>
        <row r="5459">
          <cell r="A5459">
            <v>45761</v>
          </cell>
          <cell r="C5459" t="str">
            <v>GRUPO ARTAK S.A.S</v>
          </cell>
          <cell r="F5459">
            <v>45741.34202546296</v>
          </cell>
          <cell r="G5459">
            <v>45771.34202546296</v>
          </cell>
          <cell r="H5459">
            <v>0</v>
          </cell>
          <cell r="O5459">
            <v>816500</v>
          </cell>
        </row>
        <row r="5460">
          <cell r="A5460">
            <v>45761</v>
          </cell>
          <cell r="C5460" t="str">
            <v>GRUPO ARTAK S.A.S</v>
          </cell>
          <cell r="F5460">
            <v>45741.347210648149</v>
          </cell>
          <cell r="G5460">
            <v>45771.347210648149</v>
          </cell>
          <cell r="H5460">
            <v>0</v>
          </cell>
          <cell r="O5460">
            <v>241280</v>
          </cell>
        </row>
        <row r="5461">
          <cell r="A5461">
            <v>45761</v>
          </cell>
          <cell r="C5461" t="str">
            <v>GRUPO ARTAK S.A.S</v>
          </cell>
          <cell r="F5461">
            <v>45741.373020833336</v>
          </cell>
          <cell r="G5461">
            <v>45771.373020833336</v>
          </cell>
          <cell r="H5461">
            <v>0</v>
          </cell>
          <cell r="O5461">
            <v>1221480</v>
          </cell>
        </row>
        <row r="5462">
          <cell r="A5462">
            <v>45761</v>
          </cell>
          <cell r="C5462" t="str">
            <v>GRUPO ARTAK S.A.S</v>
          </cell>
          <cell r="F5462">
            <v>45742.306701388887</v>
          </cell>
          <cell r="G5462">
            <v>45772.306701388887</v>
          </cell>
          <cell r="H5462">
            <v>-1</v>
          </cell>
          <cell r="O5462">
            <v>703720</v>
          </cell>
        </row>
        <row r="5463">
          <cell r="A5463">
            <v>45761</v>
          </cell>
          <cell r="C5463" t="str">
            <v>GRUPO ARTAK S.A.S</v>
          </cell>
          <cell r="F5463">
            <v>45742.313298611109</v>
          </cell>
          <cell r="G5463">
            <v>45772.313298611109</v>
          </cell>
          <cell r="H5463">
            <v>-1</v>
          </cell>
          <cell r="O5463">
            <v>1787840</v>
          </cell>
        </row>
        <row r="5464">
          <cell r="A5464">
            <v>45761</v>
          </cell>
          <cell r="C5464" t="str">
            <v>GRUPO ARTAK S.A.S</v>
          </cell>
          <cell r="F5464">
            <v>45742.319768518515</v>
          </cell>
          <cell r="G5464">
            <v>45772.319768518515</v>
          </cell>
          <cell r="H5464">
            <v>-1</v>
          </cell>
          <cell r="O5464">
            <v>61500</v>
          </cell>
        </row>
        <row r="5465">
          <cell r="A5465">
            <v>45761</v>
          </cell>
          <cell r="C5465" t="str">
            <v>GRUPO ARTAK S.A.S</v>
          </cell>
          <cell r="F5465">
            <v>45743.313796296294</v>
          </cell>
          <cell r="G5465">
            <v>45773.313796296294</v>
          </cell>
          <cell r="H5465">
            <v>-2</v>
          </cell>
          <cell r="O5465">
            <v>1664020</v>
          </cell>
        </row>
        <row r="5466">
          <cell r="A5466">
            <v>45761</v>
          </cell>
          <cell r="C5466" t="str">
            <v>GRUPO ARTAK S.A.S</v>
          </cell>
          <cell r="F5466">
            <v>45743.315069444441</v>
          </cell>
          <cell r="G5466">
            <v>45773.315069444441</v>
          </cell>
          <cell r="H5466">
            <v>-2</v>
          </cell>
          <cell r="O5466">
            <v>1455640</v>
          </cell>
        </row>
        <row r="5467">
          <cell r="A5467">
            <v>45761</v>
          </cell>
          <cell r="C5467" t="str">
            <v>GRUPO ARTAK S.A.S</v>
          </cell>
          <cell r="F5467">
            <v>45743.320856481485</v>
          </cell>
          <cell r="G5467">
            <v>45773.320856481485</v>
          </cell>
          <cell r="H5467">
            <v>-2</v>
          </cell>
          <cell r="O5467">
            <v>125950</v>
          </cell>
        </row>
        <row r="5468">
          <cell r="A5468">
            <v>45761</v>
          </cell>
          <cell r="C5468" t="str">
            <v>GRUPO ARTAK S.A.S</v>
          </cell>
          <cell r="F5468">
            <v>45745.323958333334</v>
          </cell>
          <cell r="G5468">
            <v>45775.323958333334</v>
          </cell>
          <cell r="H5468">
            <v>-4</v>
          </cell>
          <cell r="O5468">
            <v>62400</v>
          </cell>
        </row>
        <row r="5469">
          <cell r="A5469">
            <v>45761</v>
          </cell>
          <cell r="C5469" t="str">
            <v>GRUPO ARTAK S.A.S</v>
          </cell>
          <cell r="F5469">
            <v>45745.364791666667</v>
          </cell>
          <cell r="G5469">
            <v>45775.364791666667</v>
          </cell>
          <cell r="H5469">
            <v>-4</v>
          </cell>
          <cell r="O5469">
            <v>670440</v>
          </cell>
        </row>
        <row r="5470">
          <cell r="A5470">
            <v>45761</v>
          </cell>
          <cell r="C5470" t="str">
            <v>GRUPO ARTAK S.A.S</v>
          </cell>
          <cell r="F5470">
            <v>45745.36619212963</v>
          </cell>
          <cell r="G5470">
            <v>45775.36619212963</v>
          </cell>
          <cell r="H5470">
            <v>-4</v>
          </cell>
          <cell r="O5470">
            <v>954320</v>
          </cell>
        </row>
        <row r="5471">
          <cell r="A5471">
            <v>45761</v>
          </cell>
          <cell r="C5471" t="str">
            <v>GRUPO ARTAK S.A.S</v>
          </cell>
          <cell r="F5471">
            <v>45745.397476851853</v>
          </cell>
          <cell r="G5471">
            <v>45775.397476851853</v>
          </cell>
          <cell r="H5471">
            <v>-4</v>
          </cell>
          <cell r="O5471">
            <v>61500</v>
          </cell>
        </row>
        <row r="5472">
          <cell r="A5472">
            <v>45761</v>
          </cell>
          <cell r="C5472" t="str">
            <v>GRUPO ARTAK S.A.S</v>
          </cell>
          <cell r="F5472">
            <v>45745.400972222225</v>
          </cell>
          <cell r="G5472">
            <v>45775.400972222225</v>
          </cell>
          <cell r="H5472">
            <v>-4</v>
          </cell>
          <cell r="O5472">
            <v>63550</v>
          </cell>
        </row>
        <row r="5473">
          <cell r="A5473">
            <v>45761</v>
          </cell>
          <cell r="C5473" t="str">
            <v>GRUPO ARTAK S.A.S</v>
          </cell>
          <cell r="F5473">
            <v>45747.373807870368</v>
          </cell>
          <cell r="G5473">
            <v>45777.373807870368</v>
          </cell>
          <cell r="H5473">
            <v>-6</v>
          </cell>
          <cell r="O5473">
            <v>1389200</v>
          </cell>
        </row>
        <row r="5474">
          <cell r="A5474">
            <v>45761</v>
          </cell>
          <cell r="C5474" t="str">
            <v>GRUPO ARTAK S.A.S</v>
          </cell>
          <cell r="F5474">
            <v>45747.374814814815</v>
          </cell>
          <cell r="G5474">
            <v>45777.374814814815</v>
          </cell>
          <cell r="H5474">
            <v>-6</v>
          </cell>
          <cell r="O5474">
            <v>1506980</v>
          </cell>
        </row>
        <row r="5475">
          <cell r="A5475">
            <v>45761</v>
          </cell>
          <cell r="C5475" t="str">
            <v>GRUPO ARTAK S.A.S</v>
          </cell>
          <cell r="F5475">
            <v>45748.313946759263</v>
          </cell>
          <cell r="G5475">
            <v>45778.313946759263</v>
          </cell>
          <cell r="H5475">
            <v>-7</v>
          </cell>
          <cell r="O5475">
            <v>32120</v>
          </cell>
        </row>
        <row r="5476">
          <cell r="A5476">
            <v>45761</v>
          </cell>
          <cell r="C5476" t="str">
            <v>POLA Y TEJO SAS</v>
          </cell>
          <cell r="F5476">
            <v>45745.339884259258</v>
          </cell>
          <cell r="G5476">
            <v>45760.339884259258</v>
          </cell>
          <cell r="H5476">
            <v>11</v>
          </cell>
          <cell r="O5476">
            <v>526000</v>
          </cell>
        </row>
        <row r="5477">
          <cell r="A5477">
            <v>45761</v>
          </cell>
          <cell r="C5477" t="str">
            <v>POLA Y TEJO SAS</v>
          </cell>
          <cell r="F5477">
            <v>45749.324629629627</v>
          </cell>
          <cell r="G5477">
            <v>45764.324629629627</v>
          </cell>
          <cell r="H5477">
            <v>7</v>
          </cell>
          <cell r="O5477">
            <v>9800</v>
          </cell>
        </row>
        <row r="5478">
          <cell r="A5478">
            <v>45761</v>
          </cell>
          <cell r="C5478" t="str">
            <v>CLINICA RETORNAR SAS</v>
          </cell>
          <cell r="F5478">
            <v>45736.348912037036</v>
          </cell>
          <cell r="G5478">
            <v>45766.348912037036</v>
          </cell>
          <cell r="H5478">
            <v>5</v>
          </cell>
          <cell r="O5478">
            <v>503800</v>
          </cell>
        </row>
        <row r="5479">
          <cell r="A5479">
            <v>45761</v>
          </cell>
          <cell r="C5479" t="str">
            <v>CLINICA RETORNAR SAS</v>
          </cell>
          <cell r="F5479">
            <v>45747.345358796294</v>
          </cell>
          <cell r="G5479">
            <v>45777.345358796294</v>
          </cell>
          <cell r="H5479">
            <v>-6</v>
          </cell>
          <cell r="O5479">
            <v>497000</v>
          </cell>
        </row>
        <row r="5480">
          <cell r="A5480">
            <v>45761</v>
          </cell>
          <cell r="C5480" t="str">
            <v>POLA Y TEJO SAS</v>
          </cell>
          <cell r="F5480">
            <v>45749.324629629627</v>
          </cell>
          <cell r="G5480">
            <v>45764.324629629627</v>
          </cell>
          <cell r="H5480">
            <v>7</v>
          </cell>
          <cell r="O5480">
            <v>1310400</v>
          </cell>
        </row>
        <row r="5481">
          <cell r="A5481">
            <v>45761</v>
          </cell>
          <cell r="C5481" t="str">
            <v>MESABAR SAS</v>
          </cell>
          <cell r="F5481">
            <v>45749.442662037036</v>
          </cell>
          <cell r="G5481">
            <v>45757.442662037036</v>
          </cell>
          <cell r="H5481">
            <v>14</v>
          </cell>
          <cell r="O5481">
            <v>1100500</v>
          </cell>
        </row>
        <row r="5482">
          <cell r="A5482">
            <v>45761</v>
          </cell>
          <cell r="C5482" t="str">
            <v>DEKARLA SAS</v>
          </cell>
          <cell r="F5482">
            <v>45761.411840277775</v>
          </cell>
          <cell r="G5482">
            <v>45762.411840277775</v>
          </cell>
          <cell r="H5482">
            <v>9</v>
          </cell>
          <cell r="O5482">
            <v>625000</v>
          </cell>
        </row>
        <row r="5483">
          <cell r="A5483">
            <v>45761</v>
          </cell>
          <cell r="C5483" t="str">
            <v>DOROTEA PARRILA SAS</v>
          </cell>
          <cell r="F5483">
            <v>45761.359224537038</v>
          </cell>
          <cell r="G5483">
            <v>45762.357905092591</v>
          </cell>
          <cell r="H5483">
            <v>9</v>
          </cell>
          <cell r="O5483">
            <v>1455900</v>
          </cell>
        </row>
        <row r="5484">
          <cell r="A5484">
            <v>45761</v>
          </cell>
          <cell r="C5484" t="str">
            <v>FREDY ALFONSO SUAREZ VILLAMIL</v>
          </cell>
          <cell r="F5484">
            <v>45761.512499999997</v>
          </cell>
          <cell r="G5484">
            <v>45762.512499999997</v>
          </cell>
          <cell r="H5484">
            <v>9</v>
          </cell>
          <cell r="O5484">
            <v>750000</v>
          </cell>
        </row>
        <row r="5485">
          <cell r="A5485">
            <v>45761</v>
          </cell>
          <cell r="C5485" t="str">
            <v>JOHN DIEGO GUTIERREZ POLANCO</v>
          </cell>
          <cell r="F5485">
            <v>45757.341238425928</v>
          </cell>
          <cell r="G5485">
            <v>45759.341111111113</v>
          </cell>
          <cell r="H5485">
            <v>12</v>
          </cell>
          <cell r="O5485">
            <v>129100</v>
          </cell>
        </row>
        <row r="5486">
          <cell r="A5486">
            <v>45761</v>
          </cell>
          <cell r="C5486" t="str">
            <v>JUAN DIEGO CAICEDO POVEDA</v>
          </cell>
          <cell r="F5486">
            <v>45761.377418981479</v>
          </cell>
          <cell r="G5486">
            <v>45762.376805555556</v>
          </cell>
          <cell r="H5486">
            <v>9</v>
          </cell>
          <cell r="O5486">
            <v>144400</v>
          </cell>
        </row>
        <row r="5487">
          <cell r="A5487">
            <v>45761</v>
          </cell>
          <cell r="C5487" t="str">
            <v>VENTAS MOSTRADOR</v>
          </cell>
          <cell r="F5487">
            <v>45761</v>
          </cell>
          <cell r="G5487">
            <v>45761</v>
          </cell>
          <cell r="H5487">
            <v>0</v>
          </cell>
          <cell r="O5487">
            <v>255300</v>
          </cell>
        </row>
        <row r="5488">
          <cell r="A5488">
            <v>45761</v>
          </cell>
          <cell r="C5488" t="str">
            <v>VENTAS MOSTRADOR</v>
          </cell>
          <cell r="F5488">
            <v>45761</v>
          </cell>
          <cell r="G5488">
            <v>45761</v>
          </cell>
          <cell r="H5488">
            <v>0</v>
          </cell>
          <cell r="O5488">
            <v>392900</v>
          </cell>
        </row>
        <row r="5489">
          <cell r="A5489">
            <v>45761</v>
          </cell>
          <cell r="C5489" t="str">
            <v>CRISTIAN CAMILO VEGA PALACIOS</v>
          </cell>
          <cell r="F5489">
            <v>45761.318657407406</v>
          </cell>
          <cell r="G5489">
            <v>45762.318449074075</v>
          </cell>
          <cell r="H5489">
            <v>9</v>
          </cell>
          <cell r="O5489">
            <v>313600</v>
          </cell>
        </row>
        <row r="5490">
          <cell r="A5490">
            <v>45761</v>
          </cell>
          <cell r="C5490" t="str">
            <v xml:space="preserve">CANAL DIGITAL </v>
          </cell>
          <cell r="F5490">
            <v>45762.364768518521</v>
          </cell>
          <cell r="G5490">
            <v>45763.364768518521</v>
          </cell>
          <cell r="H5490">
            <v>45</v>
          </cell>
          <cell r="O5490">
            <v>367500</v>
          </cell>
        </row>
        <row r="5491">
          <cell r="A5491">
            <v>45761</v>
          </cell>
          <cell r="C5491" t="str">
            <v>MOYSER SAS</v>
          </cell>
          <cell r="F5491">
            <v>45761.379351851851</v>
          </cell>
          <cell r="G5491">
            <v>45762.379351851851</v>
          </cell>
          <cell r="H5491">
            <v>9</v>
          </cell>
          <cell r="O5491">
            <v>2587300</v>
          </cell>
        </row>
        <row r="5492">
          <cell r="A5492">
            <v>45761</v>
          </cell>
          <cell r="C5492" t="str">
            <v>SCOTIABANK COLPATRIA</v>
          </cell>
          <cell r="F5492">
            <v>45761</v>
          </cell>
          <cell r="G5492">
            <v>45761</v>
          </cell>
          <cell r="H5492">
            <v>0</v>
          </cell>
          <cell r="O5492">
            <v>500000000</v>
          </cell>
        </row>
        <row r="5493">
          <cell r="A5493">
            <v>45761</v>
          </cell>
          <cell r="C5493" t="str">
            <v>VENTAS MOSTRADOR</v>
          </cell>
          <cell r="F5493">
            <v>45761</v>
          </cell>
          <cell r="G5493">
            <v>45761</v>
          </cell>
          <cell r="H5493">
            <v>0</v>
          </cell>
          <cell r="O5493">
            <v>2713266</v>
          </cell>
        </row>
        <row r="5494">
          <cell r="A5494">
            <v>45761</v>
          </cell>
          <cell r="C5494" t="str">
            <v>VENTAS MOSTRADOR</v>
          </cell>
          <cell r="F5494">
            <v>45761</v>
          </cell>
          <cell r="G5494">
            <v>45761</v>
          </cell>
          <cell r="H5494">
            <v>0</v>
          </cell>
          <cell r="O5494">
            <v>1711584</v>
          </cell>
        </row>
        <row r="5495">
          <cell r="A5495">
            <v>45762</v>
          </cell>
          <cell r="C5495" t="str">
            <v>VENTAS MOSTRADOR</v>
          </cell>
          <cell r="F5495">
            <v>45763</v>
          </cell>
          <cell r="G5495">
            <v>45763</v>
          </cell>
          <cell r="H5495">
            <v>0</v>
          </cell>
          <cell r="O5495">
            <v>0</v>
          </cell>
        </row>
        <row r="5496">
          <cell r="A5496">
            <v>45762</v>
          </cell>
          <cell r="C5496" t="str">
            <v>VENTAS MOSTRADOR</v>
          </cell>
          <cell r="F5496">
            <v>45762</v>
          </cell>
          <cell r="G5496">
            <v>45762</v>
          </cell>
          <cell r="H5496">
            <v>0</v>
          </cell>
          <cell r="O5496">
            <v>8000</v>
          </cell>
        </row>
        <row r="5497">
          <cell r="A5497">
            <v>45762</v>
          </cell>
          <cell r="C5497" t="str">
            <v>VENTAS MOSTRADOR</v>
          </cell>
          <cell r="F5497">
            <v>45762</v>
          </cell>
          <cell r="G5497">
            <v>45762</v>
          </cell>
          <cell r="H5497">
            <v>0</v>
          </cell>
          <cell r="O5497">
            <v>10795</v>
          </cell>
        </row>
        <row r="5498">
          <cell r="A5498">
            <v>45762</v>
          </cell>
          <cell r="C5498" t="str">
            <v>VENTAS MOSTRADOR</v>
          </cell>
          <cell r="F5498">
            <v>45762</v>
          </cell>
          <cell r="G5498">
            <v>45762</v>
          </cell>
          <cell r="H5498">
            <v>0</v>
          </cell>
          <cell r="O5498">
            <v>14520</v>
          </cell>
        </row>
        <row r="5499">
          <cell r="A5499">
            <v>45762</v>
          </cell>
          <cell r="C5499" t="str">
            <v>VENTAS MOSTRADOR</v>
          </cell>
          <cell r="F5499">
            <v>45762</v>
          </cell>
          <cell r="G5499">
            <v>45762</v>
          </cell>
          <cell r="H5499">
            <v>0</v>
          </cell>
          <cell r="O5499">
            <v>21160</v>
          </cell>
        </row>
        <row r="5500">
          <cell r="A5500">
            <v>45762</v>
          </cell>
          <cell r="C5500" t="str">
            <v>VENTAS MOSTRADOR</v>
          </cell>
          <cell r="F5500">
            <v>45762</v>
          </cell>
          <cell r="G5500">
            <v>45762</v>
          </cell>
          <cell r="H5500">
            <v>0</v>
          </cell>
          <cell r="O5500">
            <v>24080</v>
          </cell>
        </row>
        <row r="5501">
          <cell r="A5501">
            <v>45762</v>
          </cell>
          <cell r="C5501" t="str">
            <v>VENTAS MOSTRADOR</v>
          </cell>
          <cell r="F5501">
            <v>45763</v>
          </cell>
          <cell r="G5501">
            <v>45763</v>
          </cell>
          <cell r="H5501">
            <v>0</v>
          </cell>
          <cell r="O5501">
            <v>0</v>
          </cell>
        </row>
        <row r="5502">
          <cell r="A5502">
            <v>45762</v>
          </cell>
          <cell r="C5502" t="str">
            <v>VENTAS MOSTRADOR</v>
          </cell>
          <cell r="F5502">
            <v>45762</v>
          </cell>
          <cell r="G5502">
            <v>45762</v>
          </cell>
          <cell r="H5502">
            <v>0</v>
          </cell>
          <cell r="O5502">
            <v>35560</v>
          </cell>
        </row>
        <row r="5503">
          <cell r="A5503">
            <v>45762</v>
          </cell>
          <cell r="C5503" t="str">
            <v>VENTAS MOSTRADOR</v>
          </cell>
          <cell r="F5503">
            <v>45762</v>
          </cell>
          <cell r="G5503">
            <v>45762</v>
          </cell>
          <cell r="H5503">
            <v>0</v>
          </cell>
          <cell r="O5503">
            <v>46170</v>
          </cell>
        </row>
        <row r="5504">
          <cell r="A5504">
            <v>45762</v>
          </cell>
          <cell r="C5504" t="str">
            <v>VENTAS MOSTRADOR</v>
          </cell>
          <cell r="F5504">
            <v>45762</v>
          </cell>
          <cell r="G5504">
            <v>45762</v>
          </cell>
          <cell r="H5504">
            <v>0</v>
          </cell>
          <cell r="O5504">
            <v>50000</v>
          </cell>
        </row>
        <row r="5505">
          <cell r="A5505">
            <v>45762</v>
          </cell>
          <cell r="C5505" t="str">
            <v>VENTAS MOSTRADOR</v>
          </cell>
          <cell r="F5505">
            <v>45762</v>
          </cell>
          <cell r="G5505">
            <v>45762</v>
          </cell>
          <cell r="H5505">
            <v>0</v>
          </cell>
          <cell r="O5505">
            <v>58784</v>
          </cell>
        </row>
        <row r="5506">
          <cell r="A5506">
            <v>45762</v>
          </cell>
          <cell r="C5506" t="str">
            <v>VENTAS MOSTRADOR</v>
          </cell>
          <cell r="F5506">
            <v>45762</v>
          </cell>
          <cell r="G5506">
            <v>45762</v>
          </cell>
          <cell r="H5506">
            <v>0</v>
          </cell>
          <cell r="O5506">
            <v>83640</v>
          </cell>
        </row>
        <row r="5507">
          <cell r="A5507">
            <v>45762</v>
          </cell>
          <cell r="C5507" t="str">
            <v>VENTAS MOSTRADOR</v>
          </cell>
          <cell r="F5507">
            <v>45762</v>
          </cell>
          <cell r="G5507">
            <v>45762</v>
          </cell>
          <cell r="H5507">
            <v>0</v>
          </cell>
          <cell r="O5507">
            <v>93140</v>
          </cell>
        </row>
        <row r="5508">
          <cell r="A5508">
            <v>45762</v>
          </cell>
          <cell r="C5508" t="str">
            <v>VENTAS MOSTRADOR</v>
          </cell>
          <cell r="F5508">
            <v>45762</v>
          </cell>
          <cell r="G5508">
            <v>45762</v>
          </cell>
          <cell r="H5508">
            <v>0</v>
          </cell>
          <cell r="O5508">
            <v>255300</v>
          </cell>
        </row>
        <row r="5509">
          <cell r="A5509">
            <v>45762</v>
          </cell>
          <cell r="C5509" t="str">
            <v>DOROTEA PARRILA SAS</v>
          </cell>
          <cell r="F5509">
            <v>45756.359050925923</v>
          </cell>
          <cell r="G5509">
            <v>45757.352430555555</v>
          </cell>
          <cell r="H5509">
            <v>14</v>
          </cell>
          <cell r="O5509">
            <v>1399550</v>
          </cell>
        </row>
        <row r="5510">
          <cell r="A5510">
            <v>45762</v>
          </cell>
          <cell r="C5510" t="str">
            <v>DELIMEX SAS</v>
          </cell>
          <cell r="F5510">
            <v>45751.329594907409</v>
          </cell>
          <cell r="G5510">
            <v>45781.329513888886</v>
          </cell>
          <cell r="H5510">
            <v>-10</v>
          </cell>
          <cell r="O5510">
            <v>788700</v>
          </cell>
        </row>
        <row r="5511">
          <cell r="A5511">
            <v>45762</v>
          </cell>
          <cell r="C5511" t="str">
            <v>DELIMEX SAS</v>
          </cell>
          <cell r="F5511">
            <v>45758.326874999999</v>
          </cell>
          <cell r="G5511">
            <v>45788.326747685183</v>
          </cell>
          <cell r="H5511">
            <v>-17</v>
          </cell>
          <cell r="O5511">
            <v>358600</v>
          </cell>
        </row>
        <row r="5512">
          <cell r="A5512">
            <v>45762</v>
          </cell>
          <cell r="C5512" t="str">
            <v>LAO KAO SA</v>
          </cell>
          <cell r="F5512">
            <v>45744.345358796294</v>
          </cell>
          <cell r="G5512">
            <v>45759.345358796294</v>
          </cell>
          <cell r="H5512">
            <v>12</v>
          </cell>
          <cell r="O5512">
            <v>2483475.6680000001</v>
          </cell>
        </row>
        <row r="5513">
          <cell r="A5513">
            <v>45762</v>
          </cell>
          <cell r="C5513" t="str">
            <v>LAO KAO SA</v>
          </cell>
          <cell r="F5513">
            <v>45748.331608796296</v>
          </cell>
          <cell r="G5513">
            <v>45763.331608796296</v>
          </cell>
          <cell r="H5513">
            <v>8</v>
          </cell>
          <cell r="O5513">
            <v>2652971.04</v>
          </cell>
        </row>
        <row r="5514">
          <cell r="A5514">
            <v>45762</v>
          </cell>
          <cell r="C5514" t="str">
            <v>COMERCIALIZADORA PINER SAS</v>
          </cell>
          <cell r="F5514">
            <v>45762.405474537038</v>
          </cell>
          <cell r="G5514">
            <v>45763.405474537038</v>
          </cell>
          <cell r="H5514">
            <v>8</v>
          </cell>
          <cell r="O5514">
            <v>1003500</v>
          </cell>
        </row>
        <row r="5515">
          <cell r="A5515">
            <v>45762</v>
          </cell>
          <cell r="C5515" t="str">
            <v>MESABAR SAS</v>
          </cell>
          <cell r="F5515">
            <v>45755.383877314816</v>
          </cell>
          <cell r="G5515">
            <v>45763.383877314816</v>
          </cell>
          <cell r="H5515">
            <v>8</v>
          </cell>
          <cell r="O5515">
            <v>1127300</v>
          </cell>
        </row>
        <row r="5516">
          <cell r="A5516">
            <v>45762</v>
          </cell>
          <cell r="C5516" t="str">
            <v>MESABAR SAS</v>
          </cell>
          <cell r="F5516">
            <v>45763.451527777775</v>
          </cell>
          <cell r="G5516">
            <v>45771.451527777775</v>
          </cell>
          <cell r="H5516">
            <v>0</v>
          </cell>
          <cell r="O5516">
            <v>6300</v>
          </cell>
        </row>
        <row r="5517">
          <cell r="A5517">
            <v>45762</v>
          </cell>
          <cell r="C5517" t="str">
            <v>MESABAR SAS</v>
          </cell>
          <cell r="F5517">
            <v>45759.327777777777</v>
          </cell>
          <cell r="G5517">
            <v>45767.327777777777</v>
          </cell>
          <cell r="H5517">
            <v>4</v>
          </cell>
          <cell r="O5517">
            <v>591800</v>
          </cell>
        </row>
        <row r="5518">
          <cell r="A5518">
            <v>45762</v>
          </cell>
          <cell r="C5518" t="str">
            <v>PAPRIKA COCINA A LA LEÑA SAS</v>
          </cell>
          <cell r="F5518">
            <v>45762.398726851854</v>
          </cell>
          <cell r="G5518">
            <v>45763.398726851854</v>
          </cell>
          <cell r="H5518">
            <v>8</v>
          </cell>
          <cell r="O5518">
            <v>1100400</v>
          </cell>
        </row>
        <row r="5519">
          <cell r="A5519">
            <v>45762</v>
          </cell>
          <cell r="C5519" t="str">
            <v>VENTAS MOSTRADOR</v>
          </cell>
          <cell r="F5519">
            <v>45762</v>
          </cell>
          <cell r="G5519">
            <v>45762</v>
          </cell>
          <cell r="H5519">
            <v>0</v>
          </cell>
          <cell r="O5519">
            <v>638250</v>
          </cell>
        </row>
        <row r="5520">
          <cell r="A5520">
            <v>45762</v>
          </cell>
          <cell r="C5520" t="str">
            <v>EL MERO BURRITO S.A.S</v>
          </cell>
          <cell r="F5520">
            <v>45762.351539351854</v>
          </cell>
          <cell r="G5520">
            <v>45763.351307870369</v>
          </cell>
          <cell r="H5520">
            <v>8</v>
          </cell>
          <cell r="O5520">
            <v>338100</v>
          </cell>
        </row>
        <row r="5521">
          <cell r="A5521">
            <v>45762</v>
          </cell>
          <cell r="C5521" t="str">
            <v>VENTAS MOSTRADOR</v>
          </cell>
          <cell r="F5521">
            <v>45762</v>
          </cell>
          <cell r="G5521">
            <v>45762</v>
          </cell>
          <cell r="H5521">
            <v>0</v>
          </cell>
          <cell r="O5521">
            <v>199060</v>
          </cell>
        </row>
        <row r="5522">
          <cell r="A5522">
            <v>45762</v>
          </cell>
          <cell r="C5522" t="str">
            <v>VENTAS MOSTRADOR</v>
          </cell>
          <cell r="F5522">
            <v>45762</v>
          </cell>
          <cell r="G5522">
            <v>45762</v>
          </cell>
          <cell r="H5522">
            <v>0</v>
          </cell>
          <cell r="O5522">
            <v>549080</v>
          </cell>
        </row>
        <row r="5523">
          <cell r="A5523">
            <v>45762</v>
          </cell>
          <cell r="C5523" t="str">
            <v>SIA SAS</v>
          </cell>
          <cell r="F5523">
            <v>45695.318460648145</v>
          </cell>
          <cell r="G5523">
            <v>45725.318460648145</v>
          </cell>
          <cell r="H5523">
            <v>44</v>
          </cell>
          <cell r="O5523">
            <v>2923200</v>
          </cell>
        </row>
        <row r="5524">
          <cell r="A5524">
            <v>45762</v>
          </cell>
          <cell r="C5524" t="str">
            <v>CHAO PESCAO SAS</v>
          </cell>
          <cell r="F5524">
            <v>45715.265567129631</v>
          </cell>
          <cell r="G5524">
            <v>45745.265439814815</v>
          </cell>
          <cell r="H5524">
            <v>26</v>
          </cell>
          <cell r="O5524">
            <v>164050</v>
          </cell>
        </row>
        <row r="5525">
          <cell r="A5525">
            <v>45762</v>
          </cell>
          <cell r="C5525" t="str">
            <v>CHAO PESCAO SAS</v>
          </cell>
          <cell r="F5525">
            <v>45728.349085648151</v>
          </cell>
          <cell r="G5525">
            <v>45758.347743055558</v>
          </cell>
          <cell r="H5525">
            <v>13</v>
          </cell>
          <cell r="O5525">
            <v>190600</v>
          </cell>
        </row>
        <row r="5526">
          <cell r="A5526">
            <v>45762</v>
          </cell>
          <cell r="C5526" t="str">
            <v>CHAO PESCAO SAS</v>
          </cell>
          <cell r="F5526">
            <v>45736.355810185189</v>
          </cell>
          <cell r="G5526">
            <v>45766.354930555557</v>
          </cell>
          <cell r="H5526">
            <v>5</v>
          </cell>
          <cell r="O5526">
            <v>166400</v>
          </cell>
        </row>
        <row r="5527">
          <cell r="A5527">
            <v>45762</v>
          </cell>
          <cell r="C5527" t="str">
            <v>CHAO PESCAO SAS</v>
          </cell>
          <cell r="F5527">
            <v>45742.340127314812</v>
          </cell>
          <cell r="G5527">
            <v>45772.338599537034</v>
          </cell>
          <cell r="H5527">
            <v>-1</v>
          </cell>
          <cell r="O5527">
            <v>107100</v>
          </cell>
        </row>
        <row r="5528">
          <cell r="A5528">
            <v>45762</v>
          </cell>
          <cell r="C5528" t="str">
            <v>CHAO PESCAO SAS</v>
          </cell>
          <cell r="F5528">
            <v>45749.311562499999</v>
          </cell>
          <cell r="G5528">
            <v>45779.306041666663</v>
          </cell>
          <cell r="H5528">
            <v>-8</v>
          </cell>
          <cell r="O5528">
            <v>111050</v>
          </cell>
        </row>
        <row r="5529">
          <cell r="A5529">
            <v>45762</v>
          </cell>
          <cell r="C5529" t="str">
            <v>GORDO Y TOMO SAS</v>
          </cell>
          <cell r="F5529">
            <v>45713.313391203701</v>
          </cell>
          <cell r="G5529">
            <v>45743.312094907407</v>
          </cell>
          <cell r="H5529">
            <v>28</v>
          </cell>
          <cell r="O5529">
            <v>112750</v>
          </cell>
        </row>
        <row r="5530">
          <cell r="A5530">
            <v>45762</v>
          </cell>
          <cell r="C5530" t="str">
            <v>GORDO Y TOMO SAS</v>
          </cell>
          <cell r="F5530">
            <v>45719.302268518521</v>
          </cell>
          <cell r="G5530">
            <v>45749.302083333336</v>
          </cell>
          <cell r="H5530">
            <v>22</v>
          </cell>
          <cell r="O5530">
            <v>362050</v>
          </cell>
        </row>
        <row r="5531">
          <cell r="A5531">
            <v>45762</v>
          </cell>
          <cell r="C5531" t="str">
            <v>GORDO Y TOMO SAS</v>
          </cell>
          <cell r="F5531">
            <v>45724.278287037036</v>
          </cell>
          <cell r="G5531">
            <v>45754.27815972222</v>
          </cell>
          <cell r="H5531">
            <v>17</v>
          </cell>
          <cell r="O5531">
            <v>108750</v>
          </cell>
        </row>
        <row r="5532">
          <cell r="A5532">
            <v>45762</v>
          </cell>
          <cell r="C5532" t="str">
            <v>GORDO Y TOMO SAS</v>
          </cell>
          <cell r="F5532">
            <v>45731.285682870373</v>
          </cell>
          <cell r="G5532">
            <v>45761.285590277781</v>
          </cell>
          <cell r="H5532">
            <v>10</v>
          </cell>
          <cell r="O5532">
            <v>373900</v>
          </cell>
        </row>
        <row r="5533">
          <cell r="A5533">
            <v>45762</v>
          </cell>
          <cell r="C5533" t="str">
            <v>GORDO Y TOMO SAS</v>
          </cell>
          <cell r="F5533">
            <v>45736.354050925926</v>
          </cell>
          <cell r="G5533">
            <v>45766.352835648147</v>
          </cell>
          <cell r="H5533">
            <v>5</v>
          </cell>
          <cell r="O5533">
            <v>141300</v>
          </cell>
        </row>
        <row r="5534">
          <cell r="A5534">
            <v>45762</v>
          </cell>
          <cell r="C5534" t="str">
            <v>MERCADOS BM  SAS</v>
          </cell>
          <cell r="F5534">
            <v>45756.291458333333</v>
          </cell>
          <cell r="G5534">
            <v>45764.291458333333</v>
          </cell>
          <cell r="H5534">
            <v>7</v>
          </cell>
          <cell r="O5534">
            <v>1164160.3400000001</v>
          </cell>
        </row>
        <row r="5535">
          <cell r="A5535">
            <v>45762</v>
          </cell>
          <cell r="C5535" t="str">
            <v>CAROLA CACEROLA SAS</v>
          </cell>
          <cell r="F5535">
            <v>45758.323761574073</v>
          </cell>
          <cell r="G5535">
            <v>45759.32366898148</v>
          </cell>
          <cell r="H5535">
            <v>12</v>
          </cell>
          <cell r="O5535">
            <v>142050.01</v>
          </cell>
        </row>
        <row r="5536">
          <cell r="A5536">
            <v>45762</v>
          </cell>
          <cell r="C5536" t="str">
            <v>CAROLA CACEROLA SAS</v>
          </cell>
          <cell r="F5536">
            <v>45759.308761574073</v>
          </cell>
          <cell r="G5536">
            <v>45760.308321759258</v>
          </cell>
          <cell r="H5536">
            <v>11</v>
          </cell>
          <cell r="O5536">
            <v>238500</v>
          </cell>
        </row>
        <row r="5537">
          <cell r="A5537">
            <v>45762</v>
          </cell>
          <cell r="C5537" t="str">
            <v>BISTROT S.A.S</v>
          </cell>
          <cell r="F5537">
            <v>45715.262696759259</v>
          </cell>
          <cell r="G5537">
            <v>45745.262557870374</v>
          </cell>
          <cell r="H5537">
            <v>26</v>
          </cell>
          <cell r="O5537">
            <v>180700</v>
          </cell>
        </row>
        <row r="5538">
          <cell r="A5538">
            <v>45762</v>
          </cell>
          <cell r="C5538" t="str">
            <v>BISTROT S.A.S</v>
          </cell>
          <cell r="F5538">
            <v>45719.301585648151</v>
          </cell>
          <cell r="G5538">
            <v>45749.301504629628</v>
          </cell>
          <cell r="H5538">
            <v>22</v>
          </cell>
          <cell r="O5538">
            <v>463300</v>
          </cell>
        </row>
        <row r="5539">
          <cell r="A5539">
            <v>45762</v>
          </cell>
          <cell r="C5539" t="str">
            <v>BISTROT S.A.S</v>
          </cell>
          <cell r="F5539">
            <v>45723.309803240743</v>
          </cell>
          <cell r="G5539">
            <v>45753.309803240743</v>
          </cell>
          <cell r="H5539">
            <v>18</v>
          </cell>
          <cell r="O5539">
            <v>226600</v>
          </cell>
        </row>
        <row r="5540">
          <cell r="A5540">
            <v>45762</v>
          </cell>
          <cell r="C5540" t="str">
            <v>BISTROT S.A.S</v>
          </cell>
          <cell r="F5540">
            <v>45726.305289351854</v>
          </cell>
          <cell r="G5540">
            <v>45756.305173611108</v>
          </cell>
          <cell r="H5540">
            <v>15</v>
          </cell>
          <cell r="O5540">
            <v>231700</v>
          </cell>
        </row>
        <row r="5541">
          <cell r="A5541">
            <v>45762</v>
          </cell>
          <cell r="C5541" t="str">
            <v>BISTROT S.A.S</v>
          </cell>
          <cell r="F5541">
            <v>45733.296412037038</v>
          </cell>
          <cell r="G5541">
            <v>45763.296296296299</v>
          </cell>
          <cell r="H5541">
            <v>8</v>
          </cell>
          <cell r="O5541">
            <v>182800</v>
          </cell>
        </row>
        <row r="5542">
          <cell r="A5542">
            <v>45762</v>
          </cell>
          <cell r="C5542" t="str">
            <v>BISTROT S.A.S</v>
          </cell>
          <cell r="F5542">
            <v>45735.356631944444</v>
          </cell>
          <cell r="G5542">
            <v>45765.356157407405</v>
          </cell>
          <cell r="H5542">
            <v>6</v>
          </cell>
          <cell r="O5542">
            <v>275400</v>
          </cell>
        </row>
        <row r="5543">
          <cell r="A5543">
            <v>45762</v>
          </cell>
          <cell r="C5543" t="str">
            <v>BISTROT S.A.S</v>
          </cell>
          <cell r="F5543">
            <v>45741.32671296296</v>
          </cell>
          <cell r="G5543">
            <v>45771.326018518521</v>
          </cell>
          <cell r="H5543">
            <v>0</v>
          </cell>
          <cell r="O5543">
            <v>471600</v>
          </cell>
        </row>
        <row r="5544">
          <cell r="A5544">
            <v>45762</v>
          </cell>
          <cell r="C5544" t="str">
            <v>BISTROT S.A.S</v>
          </cell>
          <cell r="F5544">
            <v>45744.358252314814</v>
          </cell>
          <cell r="G5544">
            <v>45774.358171296299</v>
          </cell>
          <cell r="H5544">
            <v>-3</v>
          </cell>
          <cell r="O5544">
            <v>222750</v>
          </cell>
        </row>
        <row r="5545">
          <cell r="A5545">
            <v>45762</v>
          </cell>
          <cell r="C5545" t="str">
            <v>SANSON SAS</v>
          </cell>
          <cell r="F5545">
            <v>45714.308125000003</v>
          </cell>
          <cell r="G5545">
            <v>45744.307997685188</v>
          </cell>
          <cell r="H5545">
            <v>27</v>
          </cell>
          <cell r="O5545">
            <v>128100</v>
          </cell>
        </row>
        <row r="5546">
          <cell r="A5546">
            <v>45762</v>
          </cell>
          <cell r="C5546" t="str">
            <v>SANSON SAS</v>
          </cell>
          <cell r="F5546">
            <v>45719.385520833333</v>
          </cell>
          <cell r="G5546">
            <v>45749.385439814818</v>
          </cell>
          <cell r="H5546">
            <v>22</v>
          </cell>
          <cell r="O5546">
            <v>949700</v>
          </cell>
        </row>
        <row r="5547">
          <cell r="A5547">
            <v>45762</v>
          </cell>
          <cell r="C5547" t="str">
            <v>SANSON SAS</v>
          </cell>
          <cell r="F5547">
            <v>45722.282002314816</v>
          </cell>
          <cell r="G5547">
            <v>45752.281851851854</v>
          </cell>
          <cell r="H5547">
            <v>19</v>
          </cell>
          <cell r="O5547">
            <v>219000</v>
          </cell>
        </row>
        <row r="5548">
          <cell r="A5548">
            <v>45762</v>
          </cell>
          <cell r="C5548" t="str">
            <v>SANSON SAS</v>
          </cell>
          <cell r="F5548">
            <v>45735.376875000002</v>
          </cell>
          <cell r="G5548">
            <v>45765.376527777778</v>
          </cell>
          <cell r="H5548">
            <v>6</v>
          </cell>
          <cell r="O5548">
            <v>1324800</v>
          </cell>
        </row>
        <row r="5549">
          <cell r="A5549">
            <v>45762</v>
          </cell>
          <cell r="C5549" t="str">
            <v>SANSON SAS</v>
          </cell>
          <cell r="F5549">
            <v>45735.393599537034</v>
          </cell>
          <cell r="G5549">
            <v>45765.391643518517</v>
          </cell>
          <cell r="H5549">
            <v>6</v>
          </cell>
          <cell r="O5549">
            <v>116400</v>
          </cell>
        </row>
        <row r="5550">
          <cell r="A5550">
            <v>45762</v>
          </cell>
          <cell r="C5550" t="str">
            <v>SANSON SAS</v>
          </cell>
          <cell r="F5550">
            <v>45741.328831018516</v>
          </cell>
          <cell r="G5550">
            <v>45771.328379629631</v>
          </cell>
          <cell r="H5550">
            <v>0</v>
          </cell>
          <cell r="O5550">
            <v>960000</v>
          </cell>
        </row>
        <row r="5551">
          <cell r="A5551">
            <v>45762</v>
          </cell>
          <cell r="C5551" t="str">
            <v>SANSON SAS</v>
          </cell>
          <cell r="F5551">
            <v>45742.384942129633</v>
          </cell>
          <cell r="G5551">
            <v>45772.384502314817</v>
          </cell>
          <cell r="H5551">
            <v>-1</v>
          </cell>
          <cell r="O5551">
            <v>158700</v>
          </cell>
        </row>
        <row r="5552">
          <cell r="A5552">
            <v>45762</v>
          </cell>
          <cell r="C5552" t="str">
            <v>ROBINFOOD COLOMBIA SAS</v>
          </cell>
          <cell r="F5552">
            <v>45733.310416666667</v>
          </cell>
          <cell r="G5552">
            <v>45763.299386574072</v>
          </cell>
          <cell r="H5552">
            <v>8</v>
          </cell>
          <cell r="O5552">
            <v>2432731.6217</v>
          </cell>
        </row>
        <row r="5553">
          <cell r="A5553">
            <v>45762</v>
          </cell>
          <cell r="C5553" t="str">
            <v>ROBINFOOD COLOMBIA SAS</v>
          </cell>
          <cell r="F5553">
            <v>45735.371134259258</v>
          </cell>
          <cell r="G5553">
            <v>45765.370104166665</v>
          </cell>
          <cell r="H5553">
            <v>6</v>
          </cell>
          <cell r="O5553">
            <v>3764350.8</v>
          </cell>
        </row>
        <row r="5554">
          <cell r="A5554">
            <v>45762</v>
          </cell>
          <cell r="C5554" t="str">
            <v>ROBINFOOD COLOMBIA SAS</v>
          </cell>
          <cell r="F5554">
            <v>45737.372233796297</v>
          </cell>
          <cell r="G5554">
            <v>45767.368796296294</v>
          </cell>
          <cell r="H5554">
            <v>4</v>
          </cell>
          <cell r="O5554">
            <v>4336970.3</v>
          </cell>
        </row>
        <row r="5555">
          <cell r="A5555">
            <v>45762</v>
          </cell>
          <cell r="C5555" t="str">
            <v>ROBINFOOD COLOMBIA SAS</v>
          </cell>
          <cell r="F5555">
            <v>45738.33630787037</v>
          </cell>
          <cell r="G5555">
            <v>45768.336168981485</v>
          </cell>
          <cell r="H5555">
            <v>3</v>
          </cell>
          <cell r="O5555">
            <v>186380.1783</v>
          </cell>
        </row>
        <row r="5556">
          <cell r="A5556">
            <v>45762</v>
          </cell>
          <cell r="C5556" t="str">
            <v>CANTINA LA 15 SAS</v>
          </cell>
          <cell r="F5556">
            <v>45728.316354166665</v>
          </cell>
          <cell r="G5556">
            <v>45758.316354166665</v>
          </cell>
          <cell r="H5556">
            <v>13</v>
          </cell>
          <cell r="O5556">
            <v>2231174.537</v>
          </cell>
        </row>
        <row r="5557">
          <cell r="A5557">
            <v>45762</v>
          </cell>
          <cell r="C5557" t="str">
            <v>CANTINA LA 15 SAS</v>
          </cell>
          <cell r="F5557">
            <v>45733.339189814818</v>
          </cell>
          <cell r="G5557">
            <v>45763.339189814818</v>
          </cell>
          <cell r="H5557">
            <v>8</v>
          </cell>
          <cell r="O5557">
            <v>6706021.6540000001</v>
          </cell>
        </row>
        <row r="5558">
          <cell r="A5558">
            <v>45762</v>
          </cell>
          <cell r="C5558" t="str">
            <v>MINI MAL LTDA</v>
          </cell>
          <cell r="F5558">
            <v>45761.369120370371</v>
          </cell>
          <cell r="G5558">
            <v>45762.368784722225</v>
          </cell>
          <cell r="H5558">
            <v>9</v>
          </cell>
          <cell r="O5558">
            <v>420000</v>
          </cell>
        </row>
        <row r="5559">
          <cell r="A5559">
            <v>45762</v>
          </cell>
          <cell r="C5559" t="str">
            <v>VENTAS MOSTRADOR</v>
          </cell>
          <cell r="F5559">
            <v>45762</v>
          </cell>
          <cell r="G5559">
            <v>45762</v>
          </cell>
          <cell r="H5559">
            <v>0</v>
          </cell>
          <cell r="O5559">
            <v>974929</v>
          </cell>
        </row>
        <row r="5560">
          <cell r="A5560">
            <v>45762</v>
          </cell>
          <cell r="C5560" t="str">
            <v>VENTAS MOSTRADOR</v>
          </cell>
          <cell r="F5560">
            <v>45762</v>
          </cell>
          <cell r="G5560">
            <v>45762</v>
          </cell>
          <cell r="H5560">
            <v>0</v>
          </cell>
          <cell r="O5560">
            <v>137888</v>
          </cell>
        </row>
        <row r="5561">
          <cell r="A5561">
            <v>45763</v>
          </cell>
          <cell r="C5561" t="str">
            <v>VENTAS MOSTRADOR</v>
          </cell>
          <cell r="F5561">
            <v>45763</v>
          </cell>
          <cell r="G5561">
            <v>45763</v>
          </cell>
          <cell r="H5561">
            <v>0</v>
          </cell>
          <cell r="O5561">
            <v>10000</v>
          </cell>
        </row>
        <row r="5562">
          <cell r="A5562">
            <v>45763</v>
          </cell>
          <cell r="C5562" t="str">
            <v>VENTAS MOSTRADOR</v>
          </cell>
          <cell r="F5562">
            <v>45763</v>
          </cell>
          <cell r="G5562">
            <v>45763</v>
          </cell>
          <cell r="H5562">
            <v>0</v>
          </cell>
          <cell r="O5562">
            <v>10625</v>
          </cell>
        </row>
        <row r="5563">
          <cell r="A5563">
            <v>45763</v>
          </cell>
          <cell r="C5563" t="str">
            <v>VENTAS MOSTRADOR</v>
          </cell>
          <cell r="F5563">
            <v>45763</v>
          </cell>
          <cell r="G5563">
            <v>45763</v>
          </cell>
          <cell r="H5563">
            <v>0</v>
          </cell>
          <cell r="O5563">
            <v>13000</v>
          </cell>
        </row>
        <row r="5564">
          <cell r="A5564">
            <v>45763</v>
          </cell>
          <cell r="C5564" t="str">
            <v>VENTAS MOSTRADOR</v>
          </cell>
          <cell r="F5564">
            <v>45763</v>
          </cell>
          <cell r="G5564">
            <v>45763</v>
          </cell>
          <cell r="H5564">
            <v>0</v>
          </cell>
          <cell r="O5564">
            <v>21360</v>
          </cell>
        </row>
        <row r="5565">
          <cell r="A5565">
            <v>45763</v>
          </cell>
          <cell r="C5565" t="str">
            <v>VENTAS MOSTRADOR</v>
          </cell>
          <cell r="F5565">
            <v>45763</v>
          </cell>
          <cell r="G5565">
            <v>45763</v>
          </cell>
          <cell r="H5565">
            <v>0</v>
          </cell>
          <cell r="O5565">
            <v>37988</v>
          </cell>
        </row>
        <row r="5566">
          <cell r="A5566">
            <v>45763</v>
          </cell>
          <cell r="C5566" t="str">
            <v>VENTAS MOSTRADOR</v>
          </cell>
          <cell r="F5566">
            <v>45763</v>
          </cell>
          <cell r="G5566">
            <v>45763</v>
          </cell>
          <cell r="H5566">
            <v>0</v>
          </cell>
          <cell r="O5566">
            <v>14784</v>
          </cell>
        </row>
        <row r="5567">
          <cell r="A5567">
            <v>45763</v>
          </cell>
          <cell r="C5567" t="str">
            <v>VENTAS MOSTRADOR</v>
          </cell>
          <cell r="F5567">
            <v>45763</v>
          </cell>
          <cell r="G5567">
            <v>45763</v>
          </cell>
          <cell r="H5567">
            <v>0</v>
          </cell>
          <cell r="O5567">
            <v>24432</v>
          </cell>
        </row>
        <row r="5568">
          <cell r="A5568">
            <v>45763</v>
          </cell>
          <cell r="C5568" t="str">
            <v>VENTAS MOSTRADOR</v>
          </cell>
          <cell r="F5568">
            <v>45763</v>
          </cell>
          <cell r="G5568">
            <v>45763</v>
          </cell>
          <cell r="H5568">
            <v>0</v>
          </cell>
          <cell r="O5568">
            <v>46900</v>
          </cell>
        </row>
        <row r="5569">
          <cell r="A5569">
            <v>45763</v>
          </cell>
          <cell r="C5569" t="str">
            <v>VENTAS MOSTRADOR</v>
          </cell>
          <cell r="F5569">
            <v>45763</v>
          </cell>
          <cell r="G5569">
            <v>45763</v>
          </cell>
          <cell r="H5569">
            <v>0</v>
          </cell>
          <cell r="O5569">
            <v>155575</v>
          </cell>
        </row>
        <row r="5570">
          <cell r="A5570">
            <v>45763</v>
          </cell>
          <cell r="C5570" t="str">
            <v>VENTAS MOSTRADOR</v>
          </cell>
          <cell r="F5570">
            <v>45763</v>
          </cell>
          <cell r="G5570">
            <v>45763</v>
          </cell>
          <cell r="H5570">
            <v>0</v>
          </cell>
          <cell r="O5570">
            <v>158478</v>
          </cell>
        </row>
        <row r="5571">
          <cell r="A5571">
            <v>45763</v>
          </cell>
          <cell r="C5571" t="str">
            <v>VENTAS MOSTRADOR</v>
          </cell>
          <cell r="F5571">
            <v>45763</v>
          </cell>
          <cell r="G5571">
            <v>45763</v>
          </cell>
          <cell r="H5571">
            <v>0</v>
          </cell>
          <cell r="O5571">
            <v>622690</v>
          </cell>
        </row>
        <row r="5572">
          <cell r="A5572">
            <v>45763</v>
          </cell>
          <cell r="C5572" t="str">
            <v>VENTAS MOSTRADOR</v>
          </cell>
          <cell r="F5572">
            <v>45763</v>
          </cell>
          <cell r="G5572">
            <v>45763</v>
          </cell>
          <cell r="H5572">
            <v>0</v>
          </cell>
          <cell r="O5572">
            <v>638250</v>
          </cell>
        </row>
        <row r="5573">
          <cell r="A5573">
            <v>45763</v>
          </cell>
          <cell r="C5573" t="str">
            <v>VENTAS MOSTRADOR</v>
          </cell>
          <cell r="F5573">
            <v>45763</v>
          </cell>
          <cell r="G5573">
            <v>45763</v>
          </cell>
          <cell r="H5573">
            <v>0</v>
          </cell>
          <cell r="O5573">
            <v>638250</v>
          </cell>
        </row>
        <row r="5574">
          <cell r="A5574">
            <v>45763</v>
          </cell>
          <cell r="C5574" t="str">
            <v>VENTAS MOSTRADOR</v>
          </cell>
          <cell r="F5574">
            <v>45763</v>
          </cell>
          <cell r="G5574">
            <v>45763</v>
          </cell>
          <cell r="H5574">
            <v>0</v>
          </cell>
          <cell r="O5574">
            <v>1719000</v>
          </cell>
        </row>
        <row r="5575">
          <cell r="A5575">
            <v>45763</v>
          </cell>
          <cell r="C5575" t="str">
            <v>CAS COLOMBO AMERICAN SCHOOL S.A.S</v>
          </cell>
          <cell r="F5575">
            <v>45737.566689814812</v>
          </cell>
          <cell r="G5575">
            <v>45767.566689814812</v>
          </cell>
          <cell r="H5575">
            <v>4</v>
          </cell>
          <cell r="O5575">
            <v>1637293.426</v>
          </cell>
        </row>
        <row r="5576">
          <cell r="A5576">
            <v>45763</v>
          </cell>
          <cell r="C5576" t="str">
            <v>CAS COLOMBO AMERICAN SCHOOL S.A.S</v>
          </cell>
          <cell r="F5576">
            <v>45754.405532407407</v>
          </cell>
          <cell r="G5576">
            <v>45784.405532407407</v>
          </cell>
          <cell r="H5576">
            <v>-13</v>
          </cell>
          <cell r="O5576">
            <v>2020002.4240000001</v>
          </cell>
        </row>
        <row r="5577">
          <cell r="A5577">
            <v>45763</v>
          </cell>
          <cell r="C5577" t="str">
            <v>TIGRE COLOMBIA S.A.S</v>
          </cell>
          <cell r="F5577">
            <v>45748.378518518519</v>
          </cell>
          <cell r="G5577">
            <v>45756.37804398148</v>
          </cell>
          <cell r="H5577">
            <v>15</v>
          </cell>
          <cell r="O5577">
            <v>939270</v>
          </cell>
        </row>
        <row r="5578">
          <cell r="A5578">
            <v>45763</v>
          </cell>
          <cell r="C5578" t="str">
            <v>TIGRE COLOMBIA S.A.S</v>
          </cell>
          <cell r="F5578">
            <v>45762.34516203704</v>
          </cell>
          <cell r="G5578">
            <v>45770.345023148147</v>
          </cell>
          <cell r="H5578">
            <v>1</v>
          </cell>
          <cell r="O5578">
            <v>1647000</v>
          </cell>
        </row>
        <row r="5579">
          <cell r="A5579">
            <v>45763</v>
          </cell>
          <cell r="C5579" t="str">
            <v>TIGRE COLOMBIA S.A.S</v>
          </cell>
          <cell r="F5579">
            <v>45762.352303240739</v>
          </cell>
          <cell r="G5579">
            <v>45770.352141203701</v>
          </cell>
          <cell r="H5579">
            <v>1</v>
          </cell>
          <cell r="O5579">
            <v>1073730</v>
          </cell>
        </row>
        <row r="5580">
          <cell r="A5580">
            <v>45763</v>
          </cell>
          <cell r="C5580" t="str">
            <v>SEXTO RESTAURANTES SAS</v>
          </cell>
          <cell r="F5580">
            <v>45762.327939814815</v>
          </cell>
          <cell r="G5580">
            <v>45763.327939814815</v>
          </cell>
          <cell r="H5580">
            <v>8</v>
          </cell>
          <cell r="O5580">
            <v>374500</v>
          </cell>
        </row>
        <row r="5581">
          <cell r="A5581">
            <v>45763</v>
          </cell>
          <cell r="C5581" t="str">
            <v>GONZALEZ GOMEZ JOSE LUIS</v>
          </cell>
          <cell r="F5581">
            <v>45762.397523148145</v>
          </cell>
          <cell r="G5581">
            <v>45763.397523148145</v>
          </cell>
          <cell r="H5581">
            <v>8</v>
          </cell>
          <cell r="O5581">
            <v>333900</v>
          </cell>
        </row>
        <row r="5582">
          <cell r="A5582">
            <v>45763</v>
          </cell>
          <cell r="C5582" t="str">
            <v>CARLOS ALBERTO MORENO QUEMBA</v>
          </cell>
          <cell r="F5582">
            <v>45763.342731481483</v>
          </cell>
          <cell r="G5582">
            <v>45764.342581018522</v>
          </cell>
          <cell r="H5582">
            <v>7</v>
          </cell>
          <cell r="O5582">
            <v>893700</v>
          </cell>
        </row>
        <row r="5583">
          <cell r="A5583">
            <v>45763</v>
          </cell>
          <cell r="C5583" t="str">
            <v>DOROTEA PARRILA SAS</v>
          </cell>
          <cell r="F5583">
            <v>45763.339502314811</v>
          </cell>
          <cell r="G5583">
            <v>45764.33929398148</v>
          </cell>
          <cell r="H5583">
            <v>7</v>
          </cell>
          <cell r="O5583">
            <v>1376550</v>
          </cell>
        </row>
        <row r="5584">
          <cell r="A5584">
            <v>45763</v>
          </cell>
          <cell r="C5584" t="str">
            <v>CRISTIAN CAMILO VEGA PALACIOS</v>
          </cell>
          <cell r="F5584">
            <v>45763.348483796297</v>
          </cell>
          <cell r="G5584">
            <v>45764.348252314812</v>
          </cell>
          <cell r="H5584">
            <v>7</v>
          </cell>
          <cell r="O5584">
            <v>398400</v>
          </cell>
        </row>
        <row r="5585">
          <cell r="A5585">
            <v>45763</v>
          </cell>
          <cell r="C5585" t="str">
            <v>CANAL DIGITAL</v>
          </cell>
          <cell r="F5585">
            <v>45763.502638888887</v>
          </cell>
          <cell r="G5585">
            <v>45764.502638888887</v>
          </cell>
          <cell r="H5585">
            <v>7</v>
          </cell>
          <cell r="O5585">
            <v>211200</v>
          </cell>
        </row>
        <row r="5586">
          <cell r="A5586">
            <v>45763</v>
          </cell>
          <cell r="C5586" t="str">
            <v>ALIMENTOS BENAL SAS</v>
          </cell>
          <cell r="F5586">
            <v>45734.311643518522</v>
          </cell>
          <cell r="G5586">
            <v>45764.311643518522</v>
          </cell>
          <cell r="H5586">
            <v>7</v>
          </cell>
          <cell r="O5586">
            <v>1871108</v>
          </cell>
        </row>
        <row r="5587">
          <cell r="A5587">
            <v>45763</v>
          </cell>
          <cell r="C5587" t="str">
            <v>ALIMENTOS BENAL SAS</v>
          </cell>
          <cell r="F5587">
            <v>45734.344861111109</v>
          </cell>
          <cell r="G5587">
            <v>45764.344861111109</v>
          </cell>
          <cell r="H5587">
            <v>7</v>
          </cell>
          <cell r="O5587">
            <v>63480</v>
          </cell>
        </row>
        <row r="5588">
          <cell r="A5588">
            <v>45763</v>
          </cell>
          <cell r="C5588" t="str">
            <v>ALIMENTOS BENAL SAS</v>
          </cell>
          <cell r="F5588">
            <v>45737.39439814815</v>
          </cell>
          <cell r="G5588">
            <v>45767.39439814815</v>
          </cell>
          <cell r="H5588">
            <v>4</v>
          </cell>
          <cell r="O5588">
            <v>7186960</v>
          </cell>
        </row>
        <row r="5589">
          <cell r="A5589">
            <v>45763</v>
          </cell>
          <cell r="C5589" t="str">
            <v>ALIMENTOS BENAL SAS</v>
          </cell>
          <cell r="F5589">
            <v>45744.348437499997</v>
          </cell>
          <cell r="G5589">
            <v>45774.348437499997</v>
          </cell>
          <cell r="H5589">
            <v>-3</v>
          </cell>
          <cell r="O5589">
            <v>159967</v>
          </cell>
        </row>
        <row r="5590">
          <cell r="A5590">
            <v>45763</v>
          </cell>
          <cell r="C5590" t="str">
            <v>SIA SAS</v>
          </cell>
          <cell r="F5590">
            <v>45700.372384259259</v>
          </cell>
          <cell r="G5590">
            <v>45730.372384259259</v>
          </cell>
          <cell r="H5590">
            <v>39</v>
          </cell>
          <cell r="O5590">
            <v>4855200</v>
          </cell>
        </row>
        <row r="5591">
          <cell r="A5591">
            <v>45763</v>
          </cell>
          <cell r="C5591" t="str">
            <v>GATE GOURMET COLOMBIA SAS</v>
          </cell>
          <cell r="F5591">
            <v>45731.499826388892</v>
          </cell>
          <cell r="G5591">
            <v>45761.499826388892</v>
          </cell>
          <cell r="H5591">
            <v>10</v>
          </cell>
          <cell r="O5591">
            <v>6494653.3565800004</v>
          </cell>
        </row>
        <row r="5592">
          <cell r="A5592">
            <v>45763</v>
          </cell>
          <cell r="C5592" t="str">
            <v>GATE GOURMET COLOMBIA SAS</v>
          </cell>
          <cell r="F5592">
            <v>45734.540555555555</v>
          </cell>
          <cell r="G5592">
            <v>45764.540555555555</v>
          </cell>
          <cell r="H5592">
            <v>7</v>
          </cell>
          <cell r="O5592">
            <v>4742683.6639999999</v>
          </cell>
        </row>
        <row r="5593">
          <cell r="A5593">
            <v>45763</v>
          </cell>
          <cell r="C5593" t="str">
            <v>GATE GOURMET COLOMBIA SAS</v>
          </cell>
          <cell r="F5593">
            <v>45736.614027777781</v>
          </cell>
          <cell r="G5593">
            <v>45766.614027777781</v>
          </cell>
          <cell r="H5593">
            <v>5</v>
          </cell>
          <cell r="O5593">
            <v>424681.50942000002</v>
          </cell>
        </row>
        <row r="5594">
          <cell r="A5594">
            <v>45763</v>
          </cell>
          <cell r="C5594" t="str">
            <v>A MANO SAS</v>
          </cell>
          <cell r="F5594">
            <v>45755.369641203702</v>
          </cell>
          <cell r="G5594">
            <v>45763.369641203702</v>
          </cell>
          <cell r="H5594">
            <v>8</v>
          </cell>
          <cell r="O5594">
            <v>308200</v>
          </cell>
        </row>
        <row r="5595">
          <cell r="A5595">
            <v>45763</v>
          </cell>
          <cell r="C5595" t="str">
            <v>A MANO SAS</v>
          </cell>
          <cell r="F5595">
            <v>45762.307071759256</v>
          </cell>
          <cell r="G5595">
            <v>45770.307071759256</v>
          </cell>
          <cell r="H5595">
            <v>1</v>
          </cell>
          <cell r="O5595">
            <v>292100</v>
          </cell>
        </row>
        <row r="5596">
          <cell r="A5596">
            <v>45763</v>
          </cell>
          <cell r="C5596" t="str">
            <v>PPC SAS</v>
          </cell>
          <cell r="F5596">
            <v>45742.348310185182</v>
          </cell>
          <cell r="G5596">
            <v>45757.348310185182</v>
          </cell>
          <cell r="H5596">
            <v>14</v>
          </cell>
          <cell r="O5596">
            <v>9401286.8682000004</v>
          </cell>
        </row>
        <row r="5597">
          <cell r="A5597">
            <v>45763</v>
          </cell>
          <cell r="C5597" t="str">
            <v>PPC SAS</v>
          </cell>
          <cell r="F5597">
            <v>45747.347291666665</v>
          </cell>
          <cell r="G5597">
            <v>45762.347291666665</v>
          </cell>
          <cell r="H5597">
            <v>9</v>
          </cell>
          <cell r="O5597">
            <v>3605240</v>
          </cell>
        </row>
        <row r="5598">
          <cell r="A5598">
            <v>45763</v>
          </cell>
          <cell r="C5598" t="str">
            <v>PPC SAS</v>
          </cell>
          <cell r="F5598">
            <v>45748.332638888889</v>
          </cell>
          <cell r="G5598">
            <v>45763.332638888889</v>
          </cell>
          <cell r="H5598">
            <v>8</v>
          </cell>
          <cell r="O5598">
            <v>3236610</v>
          </cell>
        </row>
        <row r="5599">
          <cell r="A5599">
            <v>45763</v>
          </cell>
          <cell r="C5599" t="str">
            <v>PPC SAS</v>
          </cell>
          <cell r="F5599">
            <v>45749.356145833335</v>
          </cell>
          <cell r="G5599">
            <v>45764.356145833335</v>
          </cell>
          <cell r="H5599">
            <v>7</v>
          </cell>
          <cell r="O5599">
            <v>4414800</v>
          </cell>
        </row>
        <row r="5600">
          <cell r="A5600">
            <v>45763</v>
          </cell>
          <cell r="C5600" t="str">
            <v>PATRICIA  CHAPARRO AMEZQUITA</v>
          </cell>
          <cell r="F5600">
            <v>45763.467060185183</v>
          </cell>
          <cell r="G5600">
            <v>45771.467060185183</v>
          </cell>
          <cell r="H5600">
            <v>0</v>
          </cell>
          <cell r="O5600">
            <v>947100</v>
          </cell>
        </row>
        <row r="5601">
          <cell r="A5601">
            <v>45763</v>
          </cell>
          <cell r="C5601" t="str">
            <v>BACO FOODS COLOMBIA S.A.S</v>
          </cell>
          <cell r="F5601">
            <v>45721.319618055553</v>
          </cell>
          <cell r="G5601">
            <v>45751.319618055553</v>
          </cell>
          <cell r="H5601">
            <v>20</v>
          </cell>
          <cell r="O5601">
            <v>1756697.04</v>
          </cell>
        </row>
        <row r="5602">
          <cell r="A5602">
            <v>45763</v>
          </cell>
          <cell r="C5602" t="str">
            <v>BACO FOODS COLOMBIA S.A.S</v>
          </cell>
          <cell r="F5602">
            <v>45723.323333333334</v>
          </cell>
          <cell r="G5602">
            <v>45753.323333333334</v>
          </cell>
          <cell r="H5602">
            <v>18</v>
          </cell>
          <cell r="O5602">
            <v>456950</v>
          </cell>
        </row>
        <row r="5603">
          <cell r="A5603">
            <v>45763</v>
          </cell>
          <cell r="C5603" t="str">
            <v>BACO FOODS COLOMBIA S.A.S</v>
          </cell>
          <cell r="F5603">
            <v>45726.301921296297</v>
          </cell>
          <cell r="G5603">
            <v>45756.301921296297</v>
          </cell>
          <cell r="H5603">
            <v>15</v>
          </cell>
          <cell r="O5603">
            <v>1221000</v>
          </cell>
        </row>
        <row r="5604">
          <cell r="A5604">
            <v>45763</v>
          </cell>
          <cell r="C5604" t="str">
            <v>BACO FOODS COLOMBIA S.A.S</v>
          </cell>
          <cell r="F5604">
            <v>45728.337453703702</v>
          </cell>
          <cell r="G5604">
            <v>45758.337453703702</v>
          </cell>
          <cell r="H5604">
            <v>13</v>
          </cell>
          <cell r="O5604">
            <v>1648994.781</v>
          </cell>
        </row>
        <row r="5605">
          <cell r="A5605">
            <v>45763</v>
          </cell>
          <cell r="C5605" t="str">
            <v>BACO FOODS COLOMBIA S.A.S</v>
          </cell>
          <cell r="F5605">
            <v>45730.32439814815</v>
          </cell>
          <cell r="G5605">
            <v>45760.32439814815</v>
          </cell>
          <cell r="H5605">
            <v>11</v>
          </cell>
          <cell r="O5605">
            <v>296000</v>
          </cell>
        </row>
        <row r="5606">
          <cell r="A5606">
            <v>45763</v>
          </cell>
          <cell r="C5606" t="str">
            <v>VENTAS MOSTRADOR</v>
          </cell>
          <cell r="F5606">
            <v>45763</v>
          </cell>
          <cell r="G5606">
            <v>45763</v>
          </cell>
          <cell r="H5606">
            <v>0</v>
          </cell>
          <cell r="O5606">
            <v>4011403</v>
          </cell>
        </row>
        <row r="5607">
          <cell r="A5607">
            <v>45763</v>
          </cell>
          <cell r="C5607" t="str">
            <v>VENTAS MOSTRADOR</v>
          </cell>
          <cell r="F5607">
            <v>45763</v>
          </cell>
          <cell r="G5607">
            <v>45763</v>
          </cell>
          <cell r="H5607">
            <v>0</v>
          </cell>
          <cell r="O5607">
            <v>776250</v>
          </cell>
        </row>
        <row r="5608">
          <cell r="A5608">
            <v>45764</v>
          </cell>
          <cell r="C5608" t="str">
            <v>VENTAS MOSTRADOR</v>
          </cell>
          <cell r="F5608">
            <v>45764</v>
          </cell>
          <cell r="G5608">
            <v>45764</v>
          </cell>
          <cell r="H5608">
            <v>0</v>
          </cell>
          <cell r="O5608">
            <v>19160</v>
          </cell>
        </row>
        <row r="5609">
          <cell r="A5609">
            <v>45764</v>
          </cell>
          <cell r="C5609" t="str">
            <v>VENTAS MOSTRADOR</v>
          </cell>
          <cell r="F5609">
            <v>45764</v>
          </cell>
          <cell r="G5609">
            <v>45764</v>
          </cell>
          <cell r="H5609">
            <v>0</v>
          </cell>
          <cell r="O5609">
            <v>19980</v>
          </cell>
        </row>
        <row r="5610">
          <cell r="A5610">
            <v>45764</v>
          </cell>
          <cell r="C5610" t="str">
            <v>VENTAS MOSTRADOR</v>
          </cell>
          <cell r="F5610">
            <v>45764</v>
          </cell>
          <cell r="G5610">
            <v>45764</v>
          </cell>
          <cell r="H5610">
            <v>0</v>
          </cell>
          <cell r="O5610">
            <v>29790</v>
          </cell>
        </row>
        <row r="5611">
          <cell r="A5611">
            <v>45764</v>
          </cell>
          <cell r="C5611" t="str">
            <v>VENTAS MOSTRADOR</v>
          </cell>
          <cell r="F5611">
            <v>45764</v>
          </cell>
          <cell r="G5611">
            <v>45764</v>
          </cell>
          <cell r="H5611">
            <v>0</v>
          </cell>
          <cell r="O5611">
            <v>30000</v>
          </cell>
        </row>
        <row r="5612">
          <cell r="A5612">
            <v>45764</v>
          </cell>
          <cell r="C5612" t="str">
            <v>VENTAS MOSTRADOR</v>
          </cell>
          <cell r="F5612">
            <v>45764</v>
          </cell>
          <cell r="G5612">
            <v>45764</v>
          </cell>
          <cell r="H5612">
            <v>0</v>
          </cell>
          <cell r="O5612">
            <v>31040</v>
          </cell>
        </row>
        <row r="5613">
          <cell r="A5613">
            <v>45764</v>
          </cell>
          <cell r="C5613" t="str">
            <v>VENTAS MOSTRADOR</v>
          </cell>
          <cell r="F5613">
            <v>45764</v>
          </cell>
          <cell r="G5613">
            <v>45764</v>
          </cell>
          <cell r="H5613">
            <v>0</v>
          </cell>
          <cell r="O5613">
            <v>39616</v>
          </cell>
        </row>
        <row r="5614">
          <cell r="A5614">
            <v>45764</v>
          </cell>
          <cell r="C5614" t="str">
            <v>VENTAS MOSTRADOR</v>
          </cell>
          <cell r="F5614">
            <v>45764</v>
          </cell>
          <cell r="G5614">
            <v>45764</v>
          </cell>
          <cell r="H5614">
            <v>0</v>
          </cell>
          <cell r="O5614">
            <v>45000</v>
          </cell>
        </row>
        <row r="5615">
          <cell r="A5615">
            <v>45764</v>
          </cell>
          <cell r="C5615" t="str">
            <v>VENTAS MOSTRADOR</v>
          </cell>
          <cell r="F5615">
            <v>45764</v>
          </cell>
          <cell r="G5615">
            <v>45764</v>
          </cell>
          <cell r="H5615">
            <v>0</v>
          </cell>
          <cell r="O5615">
            <v>58150</v>
          </cell>
        </row>
        <row r="5616">
          <cell r="A5616">
            <v>45764</v>
          </cell>
          <cell r="C5616" t="str">
            <v>VENTAS MOSTRADOR</v>
          </cell>
          <cell r="F5616">
            <v>45764</v>
          </cell>
          <cell r="G5616">
            <v>45764</v>
          </cell>
          <cell r="H5616">
            <v>0</v>
          </cell>
          <cell r="O5616">
            <v>61316</v>
          </cell>
        </row>
        <row r="5617">
          <cell r="A5617">
            <v>45764</v>
          </cell>
          <cell r="C5617" t="str">
            <v>VENTAS MOSTRADOR</v>
          </cell>
          <cell r="F5617">
            <v>45764</v>
          </cell>
          <cell r="G5617">
            <v>45764</v>
          </cell>
          <cell r="H5617">
            <v>0</v>
          </cell>
          <cell r="O5617">
            <v>67840</v>
          </cell>
        </row>
        <row r="5618">
          <cell r="A5618">
            <v>45764</v>
          </cell>
          <cell r="C5618" t="str">
            <v>VENTAS MOSTRADOR</v>
          </cell>
          <cell r="F5618">
            <v>45764</v>
          </cell>
          <cell r="G5618">
            <v>45764</v>
          </cell>
          <cell r="H5618">
            <v>0</v>
          </cell>
          <cell r="O5618">
            <v>74912</v>
          </cell>
        </row>
        <row r="5619">
          <cell r="A5619">
            <v>45764</v>
          </cell>
          <cell r="C5619" t="str">
            <v>VENTAS MOSTRADOR</v>
          </cell>
          <cell r="F5619">
            <v>45764</v>
          </cell>
          <cell r="G5619">
            <v>45764</v>
          </cell>
          <cell r="H5619">
            <v>0</v>
          </cell>
          <cell r="O5619">
            <v>79240</v>
          </cell>
        </row>
        <row r="5620">
          <cell r="A5620">
            <v>45764</v>
          </cell>
          <cell r="C5620" t="str">
            <v>VENTAS MOSTRADOR</v>
          </cell>
          <cell r="F5620">
            <v>45764</v>
          </cell>
          <cell r="G5620">
            <v>45764</v>
          </cell>
          <cell r="H5620">
            <v>0</v>
          </cell>
          <cell r="O5620">
            <v>90600</v>
          </cell>
        </row>
        <row r="5621">
          <cell r="A5621">
            <v>45764</v>
          </cell>
          <cell r="C5621" t="str">
            <v>VENTAS MOSTRADOR</v>
          </cell>
          <cell r="F5621">
            <v>45764</v>
          </cell>
          <cell r="G5621">
            <v>45764</v>
          </cell>
          <cell r="H5621">
            <v>0</v>
          </cell>
          <cell r="O5621">
            <v>136000</v>
          </cell>
        </row>
        <row r="5622">
          <cell r="A5622">
            <v>45764</v>
          </cell>
          <cell r="C5622" t="str">
            <v>VENTAS MOSTRADOR</v>
          </cell>
          <cell r="F5622">
            <v>45764</v>
          </cell>
          <cell r="G5622">
            <v>45764</v>
          </cell>
          <cell r="H5622">
            <v>0</v>
          </cell>
          <cell r="O5622">
            <v>158528</v>
          </cell>
        </row>
        <row r="5623">
          <cell r="A5623">
            <v>45764</v>
          </cell>
          <cell r="C5623" t="str">
            <v>VENTAS MOSTRADOR</v>
          </cell>
          <cell r="F5623">
            <v>45764</v>
          </cell>
          <cell r="G5623">
            <v>45764</v>
          </cell>
          <cell r="H5623">
            <v>0</v>
          </cell>
          <cell r="O5623">
            <v>255300</v>
          </cell>
        </row>
        <row r="5624">
          <cell r="A5624">
            <v>45764</v>
          </cell>
          <cell r="C5624" t="str">
            <v>VENTAS MOSTRADOR</v>
          </cell>
          <cell r="F5624">
            <v>45764</v>
          </cell>
          <cell r="G5624">
            <v>45764</v>
          </cell>
          <cell r="H5624">
            <v>0</v>
          </cell>
          <cell r="O5624">
            <v>425500</v>
          </cell>
        </row>
        <row r="5625">
          <cell r="A5625">
            <v>45764</v>
          </cell>
          <cell r="C5625" t="str">
            <v>RODOLFO  DIAZ</v>
          </cell>
          <cell r="F5625">
            <v>45759.343668981484</v>
          </cell>
          <cell r="G5625">
            <v>45760.343668981484</v>
          </cell>
          <cell r="H5625">
            <v>30</v>
          </cell>
          <cell r="O5625">
            <v>2300000</v>
          </cell>
        </row>
        <row r="5626">
          <cell r="A5626">
            <v>45764</v>
          </cell>
          <cell r="C5626" t="str">
            <v>VENTAS MOSTRADOR</v>
          </cell>
          <cell r="F5626">
            <v>45764</v>
          </cell>
          <cell r="G5626">
            <v>45764</v>
          </cell>
          <cell r="H5626">
            <v>0</v>
          </cell>
          <cell r="O5626">
            <v>2163270</v>
          </cell>
        </row>
        <row r="5627">
          <cell r="A5627">
            <v>45764</v>
          </cell>
          <cell r="C5627" t="str">
            <v>VENTAS MOSTRADOR</v>
          </cell>
          <cell r="F5627">
            <v>45764</v>
          </cell>
          <cell r="G5627">
            <v>45764</v>
          </cell>
          <cell r="H5627">
            <v>0</v>
          </cell>
          <cell r="O5627">
            <v>1470213</v>
          </cell>
        </row>
        <row r="5628">
          <cell r="A5628">
            <v>45765</v>
          </cell>
          <cell r="C5628" t="str">
            <v>VENTAS MOSTRADOR</v>
          </cell>
          <cell r="F5628">
            <v>45765</v>
          </cell>
          <cell r="G5628">
            <v>45765</v>
          </cell>
          <cell r="H5628">
            <v>0</v>
          </cell>
          <cell r="O5628">
            <v>1160566</v>
          </cell>
        </row>
        <row r="5629">
          <cell r="A5629">
            <v>45765</v>
          </cell>
          <cell r="C5629" t="str">
            <v>VENTAS MOSTRADOR</v>
          </cell>
          <cell r="F5629">
            <v>45765</v>
          </cell>
          <cell r="G5629">
            <v>45765</v>
          </cell>
          <cell r="H5629">
            <v>0</v>
          </cell>
          <cell r="O5629">
            <v>895667</v>
          </cell>
        </row>
        <row r="5630">
          <cell r="A5630">
            <v>45766</v>
          </cell>
          <cell r="C5630" t="str">
            <v>VENTAS MOSTRADOR</v>
          </cell>
          <cell r="F5630">
            <v>45766</v>
          </cell>
          <cell r="G5630">
            <v>45766</v>
          </cell>
          <cell r="H5630">
            <v>0</v>
          </cell>
          <cell r="O5630">
            <v>7000</v>
          </cell>
        </row>
        <row r="5631">
          <cell r="A5631">
            <v>45766</v>
          </cell>
          <cell r="C5631" t="str">
            <v>VENTAS MOSTRADOR</v>
          </cell>
          <cell r="F5631">
            <v>45766</v>
          </cell>
          <cell r="G5631">
            <v>45766</v>
          </cell>
          <cell r="H5631">
            <v>0</v>
          </cell>
          <cell r="O5631">
            <v>13860</v>
          </cell>
        </row>
        <row r="5632">
          <cell r="A5632">
            <v>45766</v>
          </cell>
          <cell r="C5632" t="str">
            <v>VENTAS MOSTRADOR</v>
          </cell>
          <cell r="F5632">
            <v>45766</v>
          </cell>
          <cell r="G5632">
            <v>45766</v>
          </cell>
          <cell r="H5632">
            <v>0</v>
          </cell>
          <cell r="O5632">
            <v>16000</v>
          </cell>
        </row>
        <row r="5633">
          <cell r="A5633">
            <v>45766</v>
          </cell>
          <cell r="C5633" t="str">
            <v>VENTAS MOSTRADOR</v>
          </cell>
          <cell r="F5633">
            <v>45766</v>
          </cell>
          <cell r="G5633">
            <v>45766</v>
          </cell>
          <cell r="H5633">
            <v>0</v>
          </cell>
          <cell r="O5633">
            <v>22995</v>
          </cell>
        </row>
        <row r="5634">
          <cell r="A5634">
            <v>45766</v>
          </cell>
          <cell r="C5634" t="str">
            <v>VENTAS MOSTRADOR</v>
          </cell>
          <cell r="F5634">
            <v>45766</v>
          </cell>
          <cell r="G5634">
            <v>45766</v>
          </cell>
          <cell r="H5634">
            <v>0</v>
          </cell>
          <cell r="O5634">
            <v>24000</v>
          </cell>
        </row>
        <row r="5635">
          <cell r="A5635">
            <v>45766</v>
          </cell>
          <cell r="C5635" t="str">
            <v>VENTAS MOSTRADOR</v>
          </cell>
          <cell r="F5635">
            <v>45766</v>
          </cell>
          <cell r="G5635">
            <v>45766</v>
          </cell>
          <cell r="H5635">
            <v>0</v>
          </cell>
          <cell r="O5635">
            <v>24224</v>
          </cell>
        </row>
        <row r="5636">
          <cell r="A5636">
            <v>45766</v>
          </cell>
          <cell r="C5636" t="str">
            <v>VENTAS MOSTRADOR</v>
          </cell>
          <cell r="F5636">
            <v>45766</v>
          </cell>
          <cell r="G5636">
            <v>45766</v>
          </cell>
          <cell r="H5636">
            <v>0</v>
          </cell>
          <cell r="O5636">
            <v>24320</v>
          </cell>
        </row>
        <row r="5637">
          <cell r="A5637">
            <v>45766</v>
          </cell>
          <cell r="C5637" t="str">
            <v>VENTAS MOSTRADOR</v>
          </cell>
          <cell r="F5637">
            <v>45766</v>
          </cell>
          <cell r="G5637">
            <v>45766</v>
          </cell>
          <cell r="H5637">
            <v>0</v>
          </cell>
          <cell r="O5637">
            <v>24435</v>
          </cell>
        </row>
        <row r="5638">
          <cell r="A5638">
            <v>45766</v>
          </cell>
          <cell r="C5638" t="str">
            <v>VENTAS MOSTRADOR</v>
          </cell>
          <cell r="F5638">
            <v>45766</v>
          </cell>
          <cell r="G5638">
            <v>45766</v>
          </cell>
          <cell r="H5638">
            <v>0</v>
          </cell>
          <cell r="O5638">
            <v>25200</v>
          </cell>
        </row>
        <row r="5639">
          <cell r="A5639">
            <v>45766</v>
          </cell>
          <cell r="C5639" t="str">
            <v>VENTAS MOSTRADOR</v>
          </cell>
          <cell r="F5639">
            <v>45766</v>
          </cell>
          <cell r="G5639">
            <v>45766</v>
          </cell>
          <cell r="H5639">
            <v>0</v>
          </cell>
          <cell r="O5639">
            <v>29952</v>
          </cell>
        </row>
        <row r="5640">
          <cell r="A5640">
            <v>45766</v>
          </cell>
          <cell r="C5640" t="str">
            <v>VENTAS MOSTRADOR</v>
          </cell>
          <cell r="F5640">
            <v>45766</v>
          </cell>
          <cell r="G5640">
            <v>45766</v>
          </cell>
          <cell r="H5640">
            <v>0</v>
          </cell>
          <cell r="O5640">
            <v>31240</v>
          </cell>
        </row>
        <row r="5641">
          <cell r="A5641">
            <v>45766</v>
          </cell>
          <cell r="C5641" t="str">
            <v>VENTAS MOSTRADOR</v>
          </cell>
          <cell r="F5641">
            <v>45766</v>
          </cell>
          <cell r="G5641">
            <v>45766</v>
          </cell>
          <cell r="H5641">
            <v>0</v>
          </cell>
          <cell r="O5641">
            <v>43480</v>
          </cell>
        </row>
        <row r="5642">
          <cell r="A5642">
            <v>45766</v>
          </cell>
          <cell r="C5642" t="str">
            <v>VENTAS MOSTRADOR</v>
          </cell>
          <cell r="F5642">
            <v>45766</v>
          </cell>
          <cell r="G5642">
            <v>45766</v>
          </cell>
          <cell r="H5642">
            <v>0</v>
          </cell>
          <cell r="O5642">
            <v>46300</v>
          </cell>
        </row>
        <row r="5643">
          <cell r="A5643">
            <v>45766</v>
          </cell>
          <cell r="C5643" t="str">
            <v>VENTAS MOSTRADOR</v>
          </cell>
          <cell r="F5643">
            <v>45766</v>
          </cell>
          <cell r="G5643">
            <v>45766</v>
          </cell>
          <cell r="H5643">
            <v>0</v>
          </cell>
          <cell r="O5643">
            <v>47480</v>
          </cell>
        </row>
        <row r="5644">
          <cell r="A5644">
            <v>45766</v>
          </cell>
          <cell r="C5644" t="str">
            <v>VENTAS MOSTRADOR</v>
          </cell>
          <cell r="F5644">
            <v>45766</v>
          </cell>
          <cell r="G5644">
            <v>45766</v>
          </cell>
          <cell r="H5644">
            <v>0</v>
          </cell>
          <cell r="O5644">
            <v>49860</v>
          </cell>
        </row>
        <row r="5645">
          <cell r="A5645">
            <v>45766</v>
          </cell>
          <cell r="C5645" t="str">
            <v>VENTAS MOSTRADOR</v>
          </cell>
          <cell r="F5645">
            <v>45766</v>
          </cell>
          <cell r="G5645">
            <v>45766</v>
          </cell>
          <cell r="H5645">
            <v>0</v>
          </cell>
          <cell r="O5645">
            <v>62000</v>
          </cell>
        </row>
        <row r="5646">
          <cell r="A5646">
            <v>45766</v>
          </cell>
          <cell r="C5646" t="str">
            <v>VENTAS MOSTRADOR</v>
          </cell>
          <cell r="F5646">
            <v>45766</v>
          </cell>
          <cell r="G5646">
            <v>45766</v>
          </cell>
          <cell r="H5646">
            <v>0</v>
          </cell>
          <cell r="O5646">
            <v>62764</v>
          </cell>
        </row>
        <row r="5647">
          <cell r="A5647">
            <v>45766</v>
          </cell>
          <cell r="C5647" t="str">
            <v>VENTAS MOSTRADOR</v>
          </cell>
          <cell r="F5647">
            <v>45766</v>
          </cell>
          <cell r="G5647">
            <v>45766</v>
          </cell>
          <cell r="H5647">
            <v>0</v>
          </cell>
          <cell r="O5647">
            <v>72140</v>
          </cell>
        </row>
        <row r="5648">
          <cell r="A5648">
            <v>45766</v>
          </cell>
          <cell r="C5648" t="str">
            <v>VENTAS MOSTRADOR</v>
          </cell>
          <cell r="F5648">
            <v>45766</v>
          </cell>
          <cell r="G5648">
            <v>45766</v>
          </cell>
          <cell r="H5648">
            <v>0</v>
          </cell>
          <cell r="O5648">
            <v>77452</v>
          </cell>
        </row>
        <row r="5649">
          <cell r="A5649">
            <v>45766</v>
          </cell>
          <cell r="C5649" t="str">
            <v>VENTAS MOSTRADOR</v>
          </cell>
          <cell r="F5649">
            <v>45766</v>
          </cell>
          <cell r="G5649">
            <v>45766</v>
          </cell>
          <cell r="H5649">
            <v>0</v>
          </cell>
          <cell r="O5649">
            <v>81228</v>
          </cell>
        </row>
        <row r="5650">
          <cell r="A5650">
            <v>45766</v>
          </cell>
          <cell r="C5650" t="str">
            <v>VENTAS MOSTRADOR</v>
          </cell>
          <cell r="F5650">
            <v>45766</v>
          </cell>
          <cell r="G5650">
            <v>45766</v>
          </cell>
          <cell r="H5650">
            <v>0</v>
          </cell>
          <cell r="O5650">
            <v>85100</v>
          </cell>
        </row>
        <row r="5651">
          <cell r="A5651">
            <v>45766</v>
          </cell>
          <cell r="C5651" t="str">
            <v>VENTAS MOSTRADOR</v>
          </cell>
          <cell r="F5651">
            <v>45766</v>
          </cell>
          <cell r="G5651">
            <v>45766</v>
          </cell>
          <cell r="H5651">
            <v>0</v>
          </cell>
          <cell r="O5651">
            <v>85100</v>
          </cell>
        </row>
        <row r="5652">
          <cell r="A5652">
            <v>45766</v>
          </cell>
          <cell r="C5652" t="str">
            <v>VENTAS MOSTRADOR</v>
          </cell>
          <cell r="F5652">
            <v>45766</v>
          </cell>
          <cell r="G5652">
            <v>45766</v>
          </cell>
          <cell r="H5652">
            <v>0</v>
          </cell>
          <cell r="O5652">
            <v>101376</v>
          </cell>
        </row>
        <row r="5653">
          <cell r="A5653">
            <v>45766</v>
          </cell>
          <cell r="C5653" t="str">
            <v>VENTAS MOSTRADOR</v>
          </cell>
          <cell r="F5653">
            <v>45766</v>
          </cell>
          <cell r="G5653">
            <v>45766</v>
          </cell>
          <cell r="H5653">
            <v>0</v>
          </cell>
          <cell r="O5653">
            <v>103148</v>
          </cell>
        </row>
        <row r="5654">
          <cell r="A5654">
            <v>45766</v>
          </cell>
          <cell r="C5654" t="str">
            <v>VENTAS MOSTRADOR</v>
          </cell>
          <cell r="F5654">
            <v>45766</v>
          </cell>
          <cell r="G5654">
            <v>45766</v>
          </cell>
          <cell r="H5654">
            <v>0</v>
          </cell>
          <cell r="O5654">
            <v>129000</v>
          </cell>
        </row>
        <row r="5655">
          <cell r="A5655">
            <v>45766</v>
          </cell>
          <cell r="C5655" t="str">
            <v>VENTAS MOSTRADOR</v>
          </cell>
          <cell r="F5655">
            <v>45766</v>
          </cell>
          <cell r="G5655">
            <v>45766</v>
          </cell>
          <cell r="H5655">
            <v>0</v>
          </cell>
          <cell r="O5655">
            <v>138840</v>
          </cell>
        </row>
        <row r="5656">
          <cell r="A5656">
            <v>45766</v>
          </cell>
          <cell r="C5656" t="str">
            <v>VENTAS MOSTRADOR</v>
          </cell>
          <cell r="F5656">
            <v>45766</v>
          </cell>
          <cell r="G5656">
            <v>45766</v>
          </cell>
          <cell r="H5656">
            <v>0</v>
          </cell>
          <cell r="O5656">
            <v>143000</v>
          </cell>
        </row>
        <row r="5657">
          <cell r="A5657">
            <v>45766</v>
          </cell>
          <cell r="C5657" t="str">
            <v>VENTAS MOSTRADOR</v>
          </cell>
          <cell r="F5657">
            <v>45766</v>
          </cell>
          <cell r="G5657">
            <v>45766</v>
          </cell>
          <cell r="H5657">
            <v>0</v>
          </cell>
          <cell r="O5657">
            <v>148670</v>
          </cell>
        </row>
        <row r="5658">
          <cell r="A5658">
            <v>45766</v>
          </cell>
          <cell r="C5658" t="str">
            <v>VENTAS MOSTRADOR</v>
          </cell>
          <cell r="F5658">
            <v>45766</v>
          </cell>
          <cell r="G5658">
            <v>45766</v>
          </cell>
          <cell r="H5658">
            <v>0</v>
          </cell>
          <cell r="O5658">
            <v>212750</v>
          </cell>
        </row>
        <row r="5659">
          <cell r="A5659">
            <v>45766</v>
          </cell>
          <cell r="C5659" t="str">
            <v>VENTAS MOSTRADOR</v>
          </cell>
          <cell r="F5659">
            <v>45766</v>
          </cell>
          <cell r="G5659">
            <v>45766</v>
          </cell>
          <cell r="H5659">
            <v>0</v>
          </cell>
          <cell r="O5659">
            <v>340400</v>
          </cell>
        </row>
        <row r="5660">
          <cell r="A5660">
            <v>45766</v>
          </cell>
          <cell r="C5660" t="str">
            <v>VENTAS MOSTRADOR</v>
          </cell>
          <cell r="F5660">
            <v>45766</v>
          </cell>
          <cell r="G5660">
            <v>45766</v>
          </cell>
          <cell r="H5660">
            <v>0</v>
          </cell>
          <cell r="O5660">
            <v>1299500</v>
          </cell>
        </row>
        <row r="5661">
          <cell r="A5661">
            <v>45766</v>
          </cell>
          <cell r="C5661" t="str">
            <v>EL IMPERIO DEL CERDO PREMIUM S.A.S</v>
          </cell>
          <cell r="F5661">
            <v>45759.257013888891</v>
          </cell>
          <cell r="G5661">
            <v>45767.256909722222</v>
          </cell>
          <cell r="H5661">
            <v>4</v>
          </cell>
          <cell r="O5661">
            <v>6860350</v>
          </cell>
        </row>
        <row r="5662">
          <cell r="A5662">
            <v>45766</v>
          </cell>
          <cell r="C5662" t="str">
            <v>DOROTEA PARRILA SAS</v>
          </cell>
          <cell r="F5662">
            <v>45766.312581018516</v>
          </cell>
          <cell r="G5662">
            <v>45767.312372685185</v>
          </cell>
          <cell r="H5662">
            <v>4</v>
          </cell>
          <cell r="O5662">
            <v>359950</v>
          </cell>
        </row>
        <row r="5663">
          <cell r="A5663">
            <v>45766</v>
          </cell>
          <cell r="C5663" t="str">
            <v>VENTAS MOSTRADOR</v>
          </cell>
          <cell r="F5663">
            <v>45766</v>
          </cell>
          <cell r="G5663">
            <v>45766</v>
          </cell>
          <cell r="H5663">
            <v>0</v>
          </cell>
          <cell r="O5663">
            <v>20916</v>
          </cell>
        </row>
        <row r="5664">
          <cell r="A5664">
            <v>45766</v>
          </cell>
          <cell r="C5664" t="str">
            <v>VENTAS MOSTRADOR</v>
          </cell>
          <cell r="F5664">
            <v>45766</v>
          </cell>
          <cell r="G5664">
            <v>45766</v>
          </cell>
          <cell r="H5664">
            <v>0</v>
          </cell>
          <cell r="O5664">
            <v>468050</v>
          </cell>
        </row>
        <row r="5665">
          <cell r="A5665">
            <v>45766</v>
          </cell>
          <cell r="C5665" t="str">
            <v>THE NEXT SHOT S.A.S</v>
          </cell>
          <cell r="F5665">
            <v>45762.349236111113</v>
          </cell>
          <cell r="G5665">
            <v>45763.349074074074</v>
          </cell>
          <cell r="H5665">
            <v>8</v>
          </cell>
          <cell r="O5665">
            <v>274900</v>
          </cell>
        </row>
        <row r="5666">
          <cell r="A5666">
            <v>45766</v>
          </cell>
          <cell r="C5666" t="str">
            <v>PANTRY FOOD SAS</v>
          </cell>
          <cell r="F5666">
            <v>45766.362951388888</v>
          </cell>
          <cell r="G5666">
            <v>45767.362951388888</v>
          </cell>
          <cell r="H5666">
            <v>4</v>
          </cell>
          <cell r="O5666">
            <v>209000</v>
          </cell>
        </row>
        <row r="5667">
          <cell r="A5667">
            <v>45767</v>
          </cell>
          <cell r="C5667" t="str">
            <v>VENTAS MOSTRADOR</v>
          </cell>
          <cell r="F5667">
            <v>45767</v>
          </cell>
          <cell r="G5667">
            <v>45767</v>
          </cell>
          <cell r="H5667">
            <v>0</v>
          </cell>
          <cell r="O5667">
            <v>8400</v>
          </cell>
        </row>
        <row r="5668">
          <cell r="A5668">
            <v>45767</v>
          </cell>
          <cell r="C5668" t="str">
            <v>VENTAS MOSTRADOR</v>
          </cell>
          <cell r="F5668">
            <v>45767</v>
          </cell>
          <cell r="G5668">
            <v>45767</v>
          </cell>
          <cell r="H5668">
            <v>0</v>
          </cell>
          <cell r="O5668">
            <v>14400</v>
          </cell>
        </row>
        <row r="5669">
          <cell r="A5669">
            <v>45767</v>
          </cell>
          <cell r="C5669" t="str">
            <v>VENTAS MOSTRADOR</v>
          </cell>
          <cell r="F5669">
            <v>45767</v>
          </cell>
          <cell r="G5669">
            <v>45767</v>
          </cell>
          <cell r="H5669">
            <v>0</v>
          </cell>
          <cell r="O5669">
            <v>17680</v>
          </cell>
        </row>
        <row r="5670">
          <cell r="A5670">
            <v>45767</v>
          </cell>
          <cell r="C5670" t="str">
            <v>VENTAS MOSTRADOR</v>
          </cell>
          <cell r="F5670">
            <v>45767</v>
          </cell>
          <cell r="G5670">
            <v>45767</v>
          </cell>
          <cell r="H5670">
            <v>0</v>
          </cell>
          <cell r="O5670">
            <v>25024</v>
          </cell>
        </row>
        <row r="5671">
          <cell r="A5671">
            <v>45767</v>
          </cell>
          <cell r="C5671" t="str">
            <v>VENTAS MOSTRADOR</v>
          </cell>
          <cell r="F5671">
            <v>45767</v>
          </cell>
          <cell r="G5671">
            <v>45767</v>
          </cell>
          <cell r="H5671">
            <v>0</v>
          </cell>
          <cell r="O5671">
            <v>26272</v>
          </cell>
        </row>
        <row r="5672">
          <cell r="A5672">
            <v>45767</v>
          </cell>
          <cell r="C5672" t="str">
            <v>VENTAS MOSTRADOR</v>
          </cell>
          <cell r="F5672">
            <v>45767</v>
          </cell>
          <cell r="G5672">
            <v>45767</v>
          </cell>
          <cell r="H5672">
            <v>0</v>
          </cell>
          <cell r="O5672">
            <v>26560</v>
          </cell>
        </row>
        <row r="5673">
          <cell r="A5673">
            <v>45767</v>
          </cell>
          <cell r="C5673" t="str">
            <v>VENTAS MOSTRADOR</v>
          </cell>
          <cell r="F5673">
            <v>45767</v>
          </cell>
          <cell r="G5673">
            <v>45767</v>
          </cell>
          <cell r="H5673">
            <v>0</v>
          </cell>
          <cell r="O5673">
            <v>30660</v>
          </cell>
        </row>
        <row r="5674">
          <cell r="A5674">
            <v>45767</v>
          </cell>
          <cell r="C5674" t="str">
            <v>VENTAS MOSTRADOR</v>
          </cell>
          <cell r="F5674">
            <v>45767</v>
          </cell>
          <cell r="G5674">
            <v>45767</v>
          </cell>
          <cell r="H5674">
            <v>0</v>
          </cell>
          <cell r="O5674">
            <v>30920</v>
          </cell>
        </row>
        <row r="5675">
          <cell r="A5675">
            <v>45767</v>
          </cell>
          <cell r="C5675" t="str">
            <v>VENTAS MOSTRADOR</v>
          </cell>
          <cell r="F5675">
            <v>45767</v>
          </cell>
          <cell r="G5675">
            <v>45767</v>
          </cell>
          <cell r="H5675">
            <v>0</v>
          </cell>
          <cell r="O5675">
            <v>42048</v>
          </cell>
        </row>
        <row r="5676">
          <cell r="A5676">
            <v>45767</v>
          </cell>
          <cell r="C5676" t="str">
            <v>VENTAS MOSTRADOR</v>
          </cell>
          <cell r="F5676">
            <v>45767</v>
          </cell>
          <cell r="G5676">
            <v>45767</v>
          </cell>
          <cell r="H5676">
            <v>0</v>
          </cell>
          <cell r="O5676">
            <v>48396</v>
          </cell>
        </row>
        <row r="5677">
          <cell r="A5677">
            <v>45767</v>
          </cell>
          <cell r="C5677" t="str">
            <v>VENTAS MOSTRADOR</v>
          </cell>
          <cell r="F5677">
            <v>45767</v>
          </cell>
          <cell r="G5677">
            <v>45767</v>
          </cell>
          <cell r="H5677">
            <v>0</v>
          </cell>
          <cell r="O5677">
            <v>48720</v>
          </cell>
        </row>
        <row r="5678">
          <cell r="A5678">
            <v>45767</v>
          </cell>
          <cell r="C5678" t="str">
            <v>VENTAS MOSTRADOR</v>
          </cell>
          <cell r="F5678">
            <v>45767</v>
          </cell>
          <cell r="G5678">
            <v>45767</v>
          </cell>
          <cell r="H5678">
            <v>0</v>
          </cell>
          <cell r="O5678">
            <v>49000</v>
          </cell>
        </row>
        <row r="5679">
          <cell r="A5679">
            <v>45767</v>
          </cell>
          <cell r="C5679" t="str">
            <v>VENTAS MOSTRADOR</v>
          </cell>
          <cell r="F5679">
            <v>45767</v>
          </cell>
          <cell r="G5679">
            <v>45767</v>
          </cell>
          <cell r="H5679">
            <v>0</v>
          </cell>
          <cell r="O5679">
            <v>50368</v>
          </cell>
        </row>
        <row r="5680">
          <cell r="A5680">
            <v>45767</v>
          </cell>
          <cell r="C5680" t="str">
            <v>VENTAS MOSTRADOR</v>
          </cell>
          <cell r="F5680">
            <v>45767</v>
          </cell>
          <cell r="G5680">
            <v>45767</v>
          </cell>
          <cell r="H5680">
            <v>0</v>
          </cell>
          <cell r="O5680">
            <v>76440</v>
          </cell>
        </row>
        <row r="5681">
          <cell r="A5681">
            <v>45767</v>
          </cell>
          <cell r="C5681" t="str">
            <v>VENTAS MOSTRADOR</v>
          </cell>
          <cell r="F5681">
            <v>45767</v>
          </cell>
          <cell r="G5681">
            <v>45767</v>
          </cell>
          <cell r="H5681">
            <v>0</v>
          </cell>
          <cell r="O5681">
            <v>78808</v>
          </cell>
        </row>
        <row r="5682">
          <cell r="A5682">
            <v>45767</v>
          </cell>
          <cell r="C5682" t="str">
            <v>VENTAS MOSTRADOR</v>
          </cell>
          <cell r="F5682">
            <v>45767</v>
          </cell>
          <cell r="G5682">
            <v>45767</v>
          </cell>
          <cell r="H5682">
            <v>0</v>
          </cell>
          <cell r="O5682">
            <v>89728</v>
          </cell>
        </row>
        <row r="5683">
          <cell r="A5683">
            <v>45767</v>
          </cell>
          <cell r="C5683" t="str">
            <v>VENTAS MOSTRADOR</v>
          </cell>
          <cell r="F5683">
            <v>45767</v>
          </cell>
          <cell r="G5683">
            <v>45767</v>
          </cell>
          <cell r="H5683">
            <v>0</v>
          </cell>
          <cell r="O5683">
            <v>242182</v>
          </cell>
        </row>
        <row r="5684">
          <cell r="A5684">
            <v>45767</v>
          </cell>
          <cell r="C5684" t="str">
            <v>VENTAS MOSTRADOR</v>
          </cell>
          <cell r="F5684">
            <v>45767</v>
          </cell>
          <cell r="G5684">
            <v>45767</v>
          </cell>
          <cell r="H5684">
            <v>0</v>
          </cell>
          <cell r="O5684">
            <v>297850</v>
          </cell>
        </row>
        <row r="5685">
          <cell r="A5685">
            <v>45767</v>
          </cell>
          <cell r="C5685" t="str">
            <v>VENTAS MOSTRADOR</v>
          </cell>
          <cell r="F5685">
            <v>45767</v>
          </cell>
          <cell r="G5685">
            <v>45767</v>
          </cell>
          <cell r="H5685">
            <v>0</v>
          </cell>
          <cell r="O5685">
            <v>638250</v>
          </cell>
        </row>
        <row r="5686">
          <cell r="A5686">
            <v>45767</v>
          </cell>
          <cell r="C5686" t="str">
            <v>VENTAS MOSTRADOR</v>
          </cell>
          <cell r="F5686">
            <v>45767</v>
          </cell>
          <cell r="G5686">
            <v>45767</v>
          </cell>
          <cell r="H5686">
            <v>0</v>
          </cell>
          <cell r="O5686">
            <v>762300</v>
          </cell>
        </row>
        <row r="5687">
          <cell r="A5687">
            <v>45767</v>
          </cell>
          <cell r="C5687" t="str">
            <v>MESABAR SAS</v>
          </cell>
          <cell r="F5687">
            <v>45763.451527777775</v>
          </cell>
          <cell r="G5687">
            <v>45771.451527777775</v>
          </cell>
          <cell r="H5687">
            <v>0</v>
          </cell>
          <cell r="O5687">
            <v>1500400</v>
          </cell>
        </row>
        <row r="5688">
          <cell r="A5688">
            <v>45767</v>
          </cell>
          <cell r="C5688" t="str">
            <v>VENTAS MOSTRADOR</v>
          </cell>
          <cell r="F5688">
            <v>45767</v>
          </cell>
          <cell r="G5688">
            <v>45767</v>
          </cell>
          <cell r="H5688">
            <v>0</v>
          </cell>
          <cell r="O5688">
            <v>864912</v>
          </cell>
        </row>
        <row r="5689">
          <cell r="A5689">
            <v>45767</v>
          </cell>
          <cell r="C5689" t="str">
            <v>VENTAS MOSTRADOR</v>
          </cell>
          <cell r="F5689">
            <v>45767</v>
          </cell>
          <cell r="G5689">
            <v>45767</v>
          </cell>
          <cell r="H5689">
            <v>0</v>
          </cell>
          <cell r="O5689">
            <v>943443</v>
          </cell>
        </row>
        <row r="5690">
          <cell r="A5690">
            <v>45768</v>
          </cell>
          <cell r="C5690" t="str">
            <v>MERKMIOS SAS</v>
          </cell>
          <cell r="F5690">
            <v>45735.296388888892</v>
          </cell>
          <cell r="G5690">
            <v>45765.295763888891</v>
          </cell>
          <cell r="H5690">
            <v>6</v>
          </cell>
          <cell r="O5690">
            <v>7138061.5209999997</v>
          </cell>
        </row>
        <row r="5691">
          <cell r="A5691">
            <v>45768</v>
          </cell>
          <cell r="C5691" t="str">
            <v>MERKMIOS SAS</v>
          </cell>
          <cell r="F5691">
            <v>45736.283888888887</v>
          </cell>
          <cell r="G5691">
            <v>45766.283541666664</v>
          </cell>
          <cell r="H5691">
            <v>5</v>
          </cell>
          <cell r="O5691">
            <v>9638126.5319999997</v>
          </cell>
        </row>
        <row r="5692">
          <cell r="A5692">
            <v>45768</v>
          </cell>
          <cell r="C5692" t="str">
            <v>MERKMIOS SAS</v>
          </cell>
          <cell r="F5692">
            <v>45743.347916666666</v>
          </cell>
          <cell r="G5692">
            <v>45773.347615740742</v>
          </cell>
          <cell r="H5692">
            <v>-2</v>
          </cell>
          <cell r="O5692">
            <v>3419624.5</v>
          </cell>
        </row>
        <row r="5693">
          <cell r="A5693">
            <v>45768</v>
          </cell>
          <cell r="C5693" t="str">
            <v>MERKMIOS SAS</v>
          </cell>
          <cell r="F5693">
            <v>45744.344155092593</v>
          </cell>
          <cell r="G5693">
            <v>45774.344027777777</v>
          </cell>
          <cell r="H5693">
            <v>-3</v>
          </cell>
          <cell r="O5693">
            <v>5868289.2079999996</v>
          </cell>
        </row>
        <row r="5694">
          <cell r="A5694">
            <v>45768</v>
          </cell>
          <cell r="C5694" t="str">
            <v>MERKMIOS SAS</v>
          </cell>
          <cell r="F5694">
            <v>45744.364293981482</v>
          </cell>
          <cell r="G5694">
            <v>45774.364074074074</v>
          </cell>
          <cell r="H5694">
            <v>-3</v>
          </cell>
          <cell r="O5694">
            <v>2813360.5</v>
          </cell>
        </row>
        <row r="5695">
          <cell r="A5695">
            <v>45768</v>
          </cell>
          <cell r="C5695" t="str">
            <v>VENTAS MOSTRADOR</v>
          </cell>
          <cell r="F5695">
            <v>45768</v>
          </cell>
          <cell r="G5695">
            <v>45768</v>
          </cell>
          <cell r="H5695">
            <v>0</v>
          </cell>
          <cell r="O5695">
            <v>11000</v>
          </cell>
        </row>
        <row r="5696">
          <cell r="A5696">
            <v>45768</v>
          </cell>
          <cell r="C5696" t="str">
            <v>VENTAS MOSTRADOR</v>
          </cell>
          <cell r="F5696">
            <v>45768</v>
          </cell>
          <cell r="G5696">
            <v>45768</v>
          </cell>
          <cell r="H5696">
            <v>0</v>
          </cell>
          <cell r="O5696">
            <v>13940</v>
          </cell>
        </row>
        <row r="5697">
          <cell r="A5697">
            <v>45768</v>
          </cell>
          <cell r="C5697" t="str">
            <v>VENTAS MOSTRADOR</v>
          </cell>
          <cell r="F5697">
            <v>45768</v>
          </cell>
          <cell r="G5697">
            <v>45768</v>
          </cell>
          <cell r="H5697">
            <v>0</v>
          </cell>
          <cell r="O5697">
            <v>14000</v>
          </cell>
        </row>
        <row r="5698">
          <cell r="A5698">
            <v>45768</v>
          </cell>
          <cell r="C5698" t="str">
            <v>VENTAS MOSTRADOR</v>
          </cell>
          <cell r="F5698">
            <v>45768</v>
          </cell>
          <cell r="G5698">
            <v>45768</v>
          </cell>
          <cell r="H5698">
            <v>0</v>
          </cell>
          <cell r="O5698">
            <v>15210</v>
          </cell>
        </row>
        <row r="5699">
          <cell r="A5699">
            <v>45768</v>
          </cell>
          <cell r="C5699" t="str">
            <v>VENTAS MOSTRADOR</v>
          </cell>
          <cell r="F5699">
            <v>45768</v>
          </cell>
          <cell r="G5699">
            <v>45768</v>
          </cell>
          <cell r="H5699">
            <v>0</v>
          </cell>
          <cell r="O5699">
            <v>16900</v>
          </cell>
        </row>
        <row r="5700">
          <cell r="A5700">
            <v>45768</v>
          </cell>
          <cell r="C5700" t="str">
            <v>VENTAS MOSTRADOR</v>
          </cell>
          <cell r="F5700">
            <v>45768</v>
          </cell>
          <cell r="G5700">
            <v>45768</v>
          </cell>
          <cell r="H5700">
            <v>0</v>
          </cell>
          <cell r="O5700">
            <v>24000</v>
          </cell>
        </row>
        <row r="5701">
          <cell r="A5701">
            <v>45768</v>
          </cell>
          <cell r="C5701" t="str">
            <v>VENTAS MOSTRADOR</v>
          </cell>
          <cell r="F5701">
            <v>45768</v>
          </cell>
          <cell r="G5701">
            <v>45768</v>
          </cell>
          <cell r="H5701">
            <v>0</v>
          </cell>
          <cell r="O5701">
            <v>25248</v>
          </cell>
        </row>
        <row r="5702">
          <cell r="A5702">
            <v>45768</v>
          </cell>
          <cell r="C5702" t="str">
            <v>VENTAS MOSTRADOR</v>
          </cell>
          <cell r="F5702">
            <v>45768</v>
          </cell>
          <cell r="G5702">
            <v>45768</v>
          </cell>
          <cell r="H5702">
            <v>0</v>
          </cell>
          <cell r="O5702">
            <v>29920</v>
          </cell>
        </row>
        <row r="5703">
          <cell r="A5703">
            <v>45768</v>
          </cell>
          <cell r="C5703" t="str">
            <v>SANDRA MILENA VARGAS QUIROGA</v>
          </cell>
          <cell r="F5703">
            <v>45768.369664351849</v>
          </cell>
          <cell r="G5703">
            <v>45769.369351851848</v>
          </cell>
          <cell r="H5703">
            <v>2</v>
          </cell>
          <cell r="O5703">
            <v>98700</v>
          </cell>
        </row>
        <row r="5704">
          <cell r="A5704">
            <v>45768</v>
          </cell>
          <cell r="C5704" t="str">
            <v>VENTAS MOSTRADOR</v>
          </cell>
          <cell r="F5704">
            <v>45768</v>
          </cell>
          <cell r="G5704">
            <v>45768</v>
          </cell>
          <cell r="H5704">
            <v>0</v>
          </cell>
          <cell r="O5704">
            <v>113400</v>
          </cell>
        </row>
        <row r="5705">
          <cell r="A5705">
            <v>45768</v>
          </cell>
          <cell r="C5705" t="str">
            <v>VENTAS MOSTRADOR</v>
          </cell>
          <cell r="F5705">
            <v>45768</v>
          </cell>
          <cell r="G5705">
            <v>45768</v>
          </cell>
          <cell r="H5705">
            <v>0</v>
          </cell>
          <cell r="O5705">
            <v>212750</v>
          </cell>
        </row>
        <row r="5706">
          <cell r="A5706">
            <v>45768</v>
          </cell>
          <cell r="C5706" t="str">
            <v>VENTAS MOSTRADOR</v>
          </cell>
          <cell r="F5706">
            <v>45768</v>
          </cell>
          <cell r="G5706">
            <v>45768</v>
          </cell>
          <cell r="H5706">
            <v>0</v>
          </cell>
          <cell r="O5706">
            <v>297850</v>
          </cell>
        </row>
        <row r="5707">
          <cell r="A5707">
            <v>45768</v>
          </cell>
          <cell r="C5707" t="str">
            <v>ABEL Y SOFIA SAS</v>
          </cell>
          <cell r="F5707">
            <v>45710.308472222219</v>
          </cell>
          <cell r="G5707">
            <v>45740.308333333334</v>
          </cell>
          <cell r="H5707">
            <v>29</v>
          </cell>
          <cell r="O5707">
            <v>228550</v>
          </cell>
        </row>
        <row r="5708">
          <cell r="A5708">
            <v>45768</v>
          </cell>
          <cell r="C5708" t="str">
            <v>ABEL Y SOFIA SAS</v>
          </cell>
          <cell r="F5708">
            <v>45712.263182870367</v>
          </cell>
          <cell r="G5708">
            <v>45742.251655092594</v>
          </cell>
          <cell r="H5708">
            <v>27</v>
          </cell>
          <cell r="O5708">
            <v>277150</v>
          </cell>
        </row>
        <row r="5709">
          <cell r="A5709">
            <v>45768</v>
          </cell>
          <cell r="C5709" t="str">
            <v>ABEL Y SOFIA SAS</v>
          </cell>
          <cell r="F5709">
            <v>45714.274398148147</v>
          </cell>
          <cell r="G5709">
            <v>45744.271550925929</v>
          </cell>
          <cell r="H5709">
            <v>25</v>
          </cell>
          <cell r="O5709">
            <v>156100</v>
          </cell>
        </row>
        <row r="5710">
          <cell r="A5710">
            <v>45768</v>
          </cell>
          <cell r="C5710" t="str">
            <v>ABEL Y SOFIA SAS</v>
          </cell>
          <cell r="F5710">
            <v>45709.314386574071</v>
          </cell>
          <cell r="G5710">
            <v>45739.313206018516</v>
          </cell>
          <cell r="H5710">
            <v>30</v>
          </cell>
          <cell r="O5710">
            <v>337600</v>
          </cell>
        </row>
        <row r="5711">
          <cell r="A5711">
            <v>45768</v>
          </cell>
          <cell r="C5711" t="str">
            <v>ABEL Y SOFIA SAS</v>
          </cell>
          <cell r="F5711">
            <v>45717.279988425929</v>
          </cell>
          <cell r="G5711">
            <v>45747.279907407406</v>
          </cell>
          <cell r="H5711">
            <v>22</v>
          </cell>
          <cell r="O5711">
            <v>296700</v>
          </cell>
        </row>
        <row r="5712">
          <cell r="A5712">
            <v>45768</v>
          </cell>
          <cell r="C5712" t="str">
            <v>ABEL Y SOFIA SAS</v>
          </cell>
          <cell r="F5712">
            <v>45713.287418981483</v>
          </cell>
          <cell r="G5712">
            <v>45743.287291666667</v>
          </cell>
          <cell r="H5712">
            <v>26</v>
          </cell>
          <cell r="O5712">
            <v>410199.99</v>
          </cell>
        </row>
        <row r="5713">
          <cell r="A5713">
            <v>45768</v>
          </cell>
          <cell r="C5713" t="str">
            <v>ABEL Y SOFIA SAS</v>
          </cell>
          <cell r="F5713">
            <v>45715.3200462963</v>
          </cell>
          <cell r="G5713">
            <v>45745.319884259261</v>
          </cell>
          <cell r="H5713">
            <v>24</v>
          </cell>
          <cell r="O5713">
            <v>386149.99</v>
          </cell>
        </row>
        <row r="5714">
          <cell r="A5714">
            <v>45768</v>
          </cell>
          <cell r="C5714" t="str">
            <v>ABEL Y SOFIA SAS</v>
          </cell>
          <cell r="F5714">
            <v>45710.307662037034</v>
          </cell>
          <cell r="G5714">
            <v>45740.303506944445</v>
          </cell>
          <cell r="H5714">
            <v>29</v>
          </cell>
          <cell r="O5714">
            <v>1543340</v>
          </cell>
        </row>
        <row r="5715">
          <cell r="A5715">
            <v>45768</v>
          </cell>
          <cell r="C5715" t="str">
            <v>ABEL Y SOFIA SAS</v>
          </cell>
          <cell r="F5715">
            <v>45713.274988425925</v>
          </cell>
          <cell r="G5715">
            <v>45743.27480324074</v>
          </cell>
          <cell r="H5715">
            <v>26</v>
          </cell>
          <cell r="O5715">
            <v>710000</v>
          </cell>
        </row>
        <row r="5716">
          <cell r="A5716">
            <v>45768</v>
          </cell>
          <cell r="C5716" t="str">
            <v>ABEL Y SOFIA SAS</v>
          </cell>
          <cell r="F5716">
            <v>45713.282025462962</v>
          </cell>
          <cell r="G5716">
            <v>45743.281909722224</v>
          </cell>
          <cell r="H5716">
            <v>26</v>
          </cell>
          <cell r="O5716">
            <v>3850800</v>
          </cell>
        </row>
        <row r="5717">
          <cell r="A5717">
            <v>45768</v>
          </cell>
          <cell r="C5717" t="str">
            <v>ABEL Y SOFIA SAS</v>
          </cell>
          <cell r="F5717">
            <v>45715.27684027778</v>
          </cell>
          <cell r="G5717">
            <v>45745.276736111111</v>
          </cell>
          <cell r="H5717">
            <v>24</v>
          </cell>
          <cell r="O5717">
            <v>1400000</v>
          </cell>
        </row>
        <row r="5718">
          <cell r="A5718">
            <v>45768</v>
          </cell>
          <cell r="C5718" t="str">
            <v>ABEL Y SOFIA SAS</v>
          </cell>
          <cell r="F5718">
            <v>45715.330277777779</v>
          </cell>
          <cell r="G5718">
            <v>45745.317511574074</v>
          </cell>
          <cell r="H5718">
            <v>24</v>
          </cell>
          <cell r="O5718">
            <v>4115500</v>
          </cell>
        </row>
        <row r="5719">
          <cell r="A5719">
            <v>45768</v>
          </cell>
          <cell r="C5719" t="str">
            <v>ABEL Y SOFIA SAS</v>
          </cell>
          <cell r="F5719">
            <v>45698.305613425924</v>
          </cell>
          <cell r="G5719">
            <v>45728.304849537039</v>
          </cell>
          <cell r="H5719">
            <v>41</v>
          </cell>
          <cell r="O5719">
            <v>151799.99</v>
          </cell>
        </row>
        <row r="5720">
          <cell r="A5720">
            <v>45768</v>
          </cell>
          <cell r="C5720" t="str">
            <v>ABEL Y SOFIA SAS</v>
          </cell>
          <cell r="F5720">
            <v>45701.276736111111</v>
          </cell>
          <cell r="G5720">
            <v>45731.276516203703</v>
          </cell>
          <cell r="H5720">
            <v>38</v>
          </cell>
          <cell r="O5720">
            <v>2153660</v>
          </cell>
        </row>
        <row r="5721">
          <cell r="A5721">
            <v>45768</v>
          </cell>
          <cell r="C5721" t="str">
            <v>ABEL Y SOFIA SAS</v>
          </cell>
          <cell r="F5721">
            <v>45702.314664351848</v>
          </cell>
          <cell r="G5721">
            <v>45732.314525462964</v>
          </cell>
          <cell r="H5721">
            <v>37</v>
          </cell>
          <cell r="O5721">
            <v>1480999.99</v>
          </cell>
        </row>
        <row r="5722">
          <cell r="A5722">
            <v>45768</v>
          </cell>
          <cell r="C5722" t="str">
            <v>ABEL Y SOFIA SAS</v>
          </cell>
          <cell r="F5722">
            <v>45706.3434375</v>
          </cell>
          <cell r="G5722">
            <v>45736.340416666666</v>
          </cell>
          <cell r="H5722">
            <v>33</v>
          </cell>
          <cell r="O5722">
            <v>41800</v>
          </cell>
        </row>
        <row r="5723">
          <cell r="A5723">
            <v>45768</v>
          </cell>
          <cell r="C5723" t="str">
            <v>ABEL Y SOFIA SAS</v>
          </cell>
          <cell r="F5723">
            <v>45706.366608796299</v>
          </cell>
          <cell r="G5723">
            <v>45736.364606481482</v>
          </cell>
          <cell r="H5723">
            <v>33</v>
          </cell>
          <cell r="O5723">
            <v>2871040</v>
          </cell>
        </row>
        <row r="5724">
          <cell r="A5724">
            <v>45768</v>
          </cell>
          <cell r="C5724" t="str">
            <v>ABEL Y SOFIA SAS</v>
          </cell>
          <cell r="F5724">
            <v>45709.342407407406</v>
          </cell>
          <cell r="G5724">
            <v>45739.342291666668</v>
          </cell>
          <cell r="H5724">
            <v>30</v>
          </cell>
          <cell r="O5724">
            <v>1194249.98</v>
          </cell>
        </row>
        <row r="5725">
          <cell r="A5725">
            <v>45768</v>
          </cell>
          <cell r="C5725" t="str">
            <v>ABEL Y SOFIA SAS</v>
          </cell>
          <cell r="F5725">
            <v>45712.266875000001</v>
          </cell>
          <cell r="G5725">
            <v>45742.264594907407</v>
          </cell>
          <cell r="H5725">
            <v>27</v>
          </cell>
          <cell r="O5725">
            <v>120399.99</v>
          </cell>
        </row>
        <row r="5726">
          <cell r="A5726">
            <v>45768</v>
          </cell>
          <cell r="C5726" t="str">
            <v>ABEL Y SOFIA SAS</v>
          </cell>
          <cell r="F5726">
            <v>45713.279386574075</v>
          </cell>
          <cell r="G5726">
            <v>45743.278900462959</v>
          </cell>
          <cell r="H5726">
            <v>26</v>
          </cell>
          <cell r="O5726">
            <v>18000</v>
          </cell>
        </row>
        <row r="5727">
          <cell r="A5727">
            <v>45768</v>
          </cell>
          <cell r="C5727" t="str">
            <v>ABEL Y SOFIA SAS</v>
          </cell>
          <cell r="F5727">
            <v>45713.293043981481</v>
          </cell>
          <cell r="G5727">
            <v>45743.292951388888</v>
          </cell>
          <cell r="H5727">
            <v>26</v>
          </cell>
          <cell r="O5727">
            <v>1517580</v>
          </cell>
        </row>
        <row r="5728">
          <cell r="A5728">
            <v>45768</v>
          </cell>
          <cell r="C5728" t="str">
            <v>ABEL Y SOFIA SAS</v>
          </cell>
          <cell r="F5728">
            <v>45714.349131944444</v>
          </cell>
          <cell r="G5728">
            <v>45744.315625000003</v>
          </cell>
          <cell r="H5728">
            <v>25</v>
          </cell>
          <cell r="O5728">
            <v>1040399.99</v>
          </cell>
        </row>
        <row r="5729">
          <cell r="A5729">
            <v>45768</v>
          </cell>
          <cell r="C5729" t="str">
            <v>ABEL Y SOFIA SAS</v>
          </cell>
          <cell r="F5729">
            <v>45717.340300925927</v>
          </cell>
          <cell r="G5729">
            <v>45747.338645833333</v>
          </cell>
          <cell r="H5729">
            <v>22</v>
          </cell>
          <cell r="O5729">
            <v>1813350</v>
          </cell>
        </row>
        <row r="5730">
          <cell r="A5730">
            <v>45768</v>
          </cell>
          <cell r="C5730" t="str">
            <v>CAROLA CACEROLA SAS</v>
          </cell>
          <cell r="F5730">
            <v>45763.341782407406</v>
          </cell>
          <cell r="G5730">
            <v>45764.341562499998</v>
          </cell>
          <cell r="H5730">
            <v>7</v>
          </cell>
          <cell r="O5730">
            <v>345299.99</v>
          </cell>
        </row>
        <row r="5731">
          <cell r="A5731">
            <v>45768</v>
          </cell>
          <cell r="C5731" t="str">
            <v>CELESTE CATERING SAS</v>
          </cell>
          <cell r="F5731">
            <v>45715.285069444442</v>
          </cell>
          <cell r="G5731">
            <v>45745.285069444442</v>
          </cell>
          <cell r="H5731">
            <v>26</v>
          </cell>
          <cell r="O5731">
            <v>903000</v>
          </cell>
        </row>
        <row r="5732">
          <cell r="A5732">
            <v>45768</v>
          </cell>
          <cell r="C5732" t="str">
            <v>CELESTE CATERING SAS</v>
          </cell>
          <cell r="F5732">
            <v>45715.290775462963</v>
          </cell>
          <cell r="G5732">
            <v>45745.290775462963</v>
          </cell>
          <cell r="H5732">
            <v>26</v>
          </cell>
          <cell r="O5732">
            <v>653600</v>
          </cell>
        </row>
        <row r="5733">
          <cell r="A5733">
            <v>45768</v>
          </cell>
          <cell r="C5733" t="str">
            <v>FRUTIVER 1A S.A.S</v>
          </cell>
          <cell r="F5733">
            <v>45757.423750000002</v>
          </cell>
          <cell r="G5733">
            <v>45777.423750000002</v>
          </cell>
          <cell r="H5733">
            <v>-6</v>
          </cell>
          <cell r="O5733">
            <v>1846722.784</v>
          </cell>
        </row>
        <row r="5734">
          <cell r="A5734">
            <v>45768</v>
          </cell>
          <cell r="C5734" t="str">
            <v>FRUTIVER 1A S.A.S</v>
          </cell>
          <cell r="F5734">
            <v>45761.312314814815</v>
          </cell>
          <cell r="G5734">
            <v>45781.312314814815</v>
          </cell>
          <cell r="H5734">
            <v>-10</v>
          </cell>
          <cell r="O5734">
            <v>1410735.2760000001</v>
          </cell>
        </row>
        <row r="5735">
          <cell r="A5735">
            <v>45768</v>
          </cell>
          <cell r="C5735" t="str">
            <v>GERMAN  NAVAS PINZON</v>
          </cell>
          <cell r="F5735">
            <v>45750.420289351852</v>
          </cell>
          <cell r="G5735">
            <v>45758.420289351852</v>
          </cell>
          <cell r="H5735">
            <v>13</v>
          </cell>
          <cell r="O5735">
            <v>383100</v>
          </cell>
        </row>
        <row r="5736">
          <cell r="A5736">
            <v>45768</v>
          </cell>
          <cell r="C5736" t="str">
            <v>GERMAN  NAVAS PINZON</v>
          </cell>
          <cell r="F5736">
            <v>45758.360451388886</v>
          </cell>
          <cell r="G5736">
            <v>45766.360451388886</v>
          </cell>
          <cell r="H5736">
            <v>5</v>
          </cell>
          <cell r="O5736">
            <v>153750</v>
          </cell>
        </row>
        <row r="5737">
          <cell r="A5737">
            <v>45768</v>
          </cell>
          <cell r="C5737" t="str">
            <v>GRUPO ARTAK S.A.S</v>
          </cell>
          <cell r="F5737">
            <v>45748.313946759263</v>
          </cell>
          <cell r="G5737">
            <v>45778.313946759263</v>
          </cell>
          <cell r="H5737">
            <v>-7</v>
          </cell>
          <cell r="O5737">
            <v>10380</v>
          </cell>
        </row>
        <row r="5738">
          <cell r="A5738">
            <v>45768</v>
          </cell>
          <cell r="C5738" t="str">
            <v>GRUPO ARTAK S.A.S</v>
          </cell>
          <cell r="F5738">
            <v>45748.320428240739</v>
          </cell>
          <cell r="G5738">
            <v>45778.320428240739</v>
          </cell>
          <cell r="H5738">
            <v>-7</v>
          </cell>
          <cell r="O5738">
            <v>143500</v>
          </cell>
        </row>
        <row r="5739">
          <cell r="A5739">
            <v>45768</v>
          </cell>
          <cell r="C5739" t="str">
            <v>GRUPO ARTAK S.A.S</v>
          </cell>
          <cell r="F5739">
            <v>45748.32271990741</v>
          </cell>
          <cell r="G5739">
            <v>45778.32271990741</v>
          </cell>
          <cell r="H5739">
            <v>-7</v>
          </cell>
          <cell r="O5739">
            <v>57000</v>
          </cell>
        </row>
        <row r="5740">
          <cell r="A5740">
            <v>45768</v>
          </cell>
          <cell r="C5740" t="str">
            <v>GRUPO ARTAK S.A.S</v>
          </cell>
          <cell r="F5740">
            <v>45748.325902777775</v>
          </cell>
          <cell r="G5740">
            <v>45778.325902777775</v>
          </cell>
          <cell r="H5740">
            <v>-7</v>
          </cell>
          <cell r="O5740">
            <v>123900</v>
          </cell>
        </row>
        <row r="5741">
          <cell r="A5741">
            <v>45768</v>
          </cell>
          <cell r="C5741" t="str">
            <v>GRUPO ARTAK S.A.S</v>
          </cell>
          <cell r="F5741">
            <v>45749.346643518518</v>
          </cell>
          <cell r="G5741">
            <v>45779.346643518518</v>
          </cell>
          <cell r="H5741">
            <v>-8</v>
          </cell>
          <cell r="O5741">
            <v>1887500</v>
          </cell>
        </row>
        <row r="5742">
          <cell r="A5742">
            <v>45768</v>
          </cell>
          <cell r="C5742" t="str">
            <v>GRUPO ARTAK S.A.S</v>
          </cell>
          <cell r="F5742">
            <v>45749.361979166664</v>
          </cell>
          <cell r="G5742">
            <v>45779.361979166664</v>
          </cell>
          <cell r="H5742">
            <v>-8</v>
          </cell>
          <cell r="O5742">
            <v>2511130</v>
          </cell>
        </row>
        <row r="5743">
          <cell r="A5743">
            <v>45768</v>
          </cell>
          <cell r="C5743" t="str">
            <v>GRUPO ARTAK S.A.S</v>
          </cell>
          <cell r="F5743">
            <v>45750.311493055553</v>
          </cell>
          <cell r="G5743">
            <v>45780.311493055553</v>
          </cell>
          <cell r="H5743">
            <v>-9</v>
          </cell>
          <cell r="O5743">
            <v>601520</v>
          </cell>
        </row>
        <row r="5744">
          <cell r="A5744">
            <v>45768</v>
          </cell>
          <cell r="C5744" t="str">
            <v>GRUPO ARTAK S.A.S</v>
          </cell>
          <cell r="F5744">
            <v>45750.335879629631</v>
          </cell>
          <cell r="G5744">
            <v>45780.335879629631</v>
          </cell>
          <cell r="H5744">
            <v>-9</v>
          </cell>
          <cell r="O5744">
            <v>84050</v>
          </cell>
        </row>
        <row r="5745">
          <cell r="A5745">
            <v>45768</v>
          </cell>
          <cell r="C5745" t="str">
            <v>GRUPO ARTAK S.A.S</v>
          </cell>
          <cell r="F5745">
            <v>45750.368449074071</v>
          </cell>
          <cell r="G5745">
            <v>45780.368449074071</v>
          </cell>
          <cell r="H5745">
            <v>-9</v>
          </cell>
          <cell r="O5745">
            <v>1929780</v>
          </cell>
        </row>
        <row r="5746">
          <cell r="A5746">
            <v>45768</v>
          </cell>
          <cell r="C5746" t="str">
            <v>GRUPO ARTAK S.A.S</v>
          </cell>
          <cell r="F5746">
            <v>45750.402905092589</v>
          </cell>
          <cell r="G5746">
            <v>45780.402905092589</v>
          </cell>
          <cell r="H5746">
            <v>-9</v>
          </cell>
          <cell r="O5746">
            <v>2893160</v>
          </cell>
        </row>
        <row r="5747">
          <cell r="A5747">
            <v>45768</v>
          </cell>
          <cell r="C5747" t="str">
            <v>GRUPO ARTAK S.A.S</v>
          </cell>
          <cell r="F5747">
            <v>45751.315034722225</v>
          </cell>
          <cell r="G5747">
            <v>45781.315034722225</v>
          </cell>
          <cell r="H5747">
            <v>-10</v>
          </cell>
          <cell r="O5747">
            <v>496400</v>
          </cell>
        </row>
        <row r="5748">
          <cell r="A5748">
            <v>45768</v>
          </cell>
          <cell r="C5748" t="str">
            <v>GRUPO ARTAK S.A.S</v>
          </cell>
          <cell r="F5748">
            <v>45752.3125</v>
          </cell>
          <cell r="G5748">
            <v>45782.3125</v>
          </cell>
          <cell r="H5748">
            <v>-11</v>
          </cell>
          <cell r="O5748">
            <v>2338990</v>
          </cell>
        </row>
        <row r="5749">
          <cell r="A5749">
            <v>45768</v>
          </cell>
          <cell r="C5749" t="str">
            <v>GRUPO ARTAK S.A.S</v>
          </cell>
          <cell r="F5749">
            <v>45752.320636574077</v>
          </cell>
          <cell r="G5749">
            <v>45782.320636574077</v>
          </cell>
          <cell r="H5749">
            <v>-11</v>
          </cell>
          <cell r="O5749">
            <v>312440</v>
          </cell>
        </row>
        <row r="5750">
          <cell r="A5750">
            <v>45768</v>
          </cell>
          <cell r="C5750" t="str">
            <v>GRUPO ARTAK S.A.S</v>
          </cell>
          <cell r="F5750">
            <v>45752.327291666668</v>
          </cell>
          <cell r="G5750">
            <v>45782.327291666668</v>
          </cell>
          <cell r="H5750">
            <v>-11</v>
          </cell>
          <cell r="O5750">
            <v>61500</v>
          </cell>
        </row>
        <row r="5751">
          <cell r="A5751">
            <v>45768</v>
          </cell>
          <cell r="C5751" t="str">
            <v>GRUPO ARTAK S.A.S</v>
          </cell>
          <cell r="F5751">
            <v>45752.342951388891</v>
          </cell>
          <cell r="G5751">
            <v>45782.342951388891</v>
          </cell>
          <cell r="H5751">
            <v>-11</v>
          </cell>
          <cell r="O5751">
            <v>2594180</v>
          </cell>
        </row>
        <row r="5752">
          <cell r="A5752">
            <v>45768</v>
          </cell>
          <cell r="C5752" t="str">
            <v>GRUPO ARTAK S.A.S</v>
          </cell>
          <cell r="F5752">
            <v>45752.34983796296</v>
          </cell>
          <cell r="G5752">
            <v>45782.34983796296</v>
          </cell>
          <cell r="H5752">
            <v>-11</v>
          </cell>
          <cell r="O5752">
            <v>61500</v>
          </cell>
        </row>
        <row r="5753">
          <cell r="A5753">
            <v>45768</v>
          </cell>
          <cell r="C5753" t="str">
            <v>GRUPO ARTAK S.A.S</v>
          </cell>
          <cell r="F5753">
            <v>45755.319513888891</v>
          </cell>
          <cell r="G5753">
            <v>45785.319513888891</v>
          </cell>
          <cell r="H5753">
            <v>-14</v>
          </cell>
          <cell r="O5753">
            <v>716660</v>
          </cell>
        </row>
        <row r="5754">
          <cell r="A5754">
            <v>45768</v>
          </cell>
          <cell r="C5754" t="str">
            <v>GRUPO ARTAK S.A.S</v>
          </cell>
          <cell r="F5754">
            <v>45755.326458333337</v>
          </cell>
          <cell r="G5754">
            <v>45785.326458333337</v>
          </cell>
          <cell r="H5754">
            <v>-14</v>
          </cell>
          <cell r="O5754">
            <v>123900</v>
          </cell>
        </row>
        <row r="5755">
          <cell r="A5755">
            <v>45768</v>
          </cell>
          <cell r="C5755" t="str">
            <v>GRUPO ARTAK S.A.S</v>
          </cell>
          <cell r="F5755">
            <v>45755.328715277778</v>
          </cell>
          <cell r="G5755">
            <v>45785.328715277778</v>
          </cell>
          <cell r="H5755">
            <v>-14</v>
          </cell>
          <cell r="O5755">
            <v>938780</v>
          </cell>
        </row>
        <row r="5756">
          <cell r="A5756">
            <v>45768</v>
          </cell>
          <cell r="C5756" t="str">
            <v>GRUPO ARTAK S.A.S</v>
          </cell>
          <cell r="F5756">
            <v>45755.330196759256</v>
          </cell>
          <cell r="G5756">
            <v>45785.330196759256</v>
          </cell>
          <cell r="H5756">
            <v>-14</v>
          </cell>
          <cell r="O5756">
            <v>80320</v>
          </cell>
        </row>
        <row r="5757">
          <cell r="A5757">
            <v>45768</v>
          </cell>
          <cell r="C5757" t="str">
            <v>JUAN MANUEL PALLARES ARRIETA</v>
          </cell>
          <cell r="F5757">
            <v>45763.448703703703</v>
          </cell>
          <cell r="G5757">
            <v>45764.448703703703</v>
          </cell>
          <cell r="H5757">
            <v>7</v>
          </cell>
          <cell r="O5757">
            <v>156950</v>
          </cell>
        </row>
        <row r="5758">
          <cell r="A5758">
            <v>45768</v>
          </cell>
          <cell r="C5758" t="str">
            <v>MOYSER SAS</v>
          </cell>
          <cell r="F5758">
            <v>45768.341157407405</v>
          </cell>
          <cell r="G5758">
            <v>45769.341157407405</v>
          </cell>
          <cell r="H5758">
            <v>2</v>
          </cell>
          <cell r="O5758">
            <v>1877800</v>
          </cell>
        </row>
        <row r="5759">
          <cell r="A5759">
            <v>45768</v>
          </cell>
          <cell r="C5759" t="str">
            <v>OSTAK S.A.S</v>
          </cell>
          <cell r="F5759">
            <v>45748.321851851855</v>
          </cell>
          <cell r="G5759">
            <v>45778.321851851855</v>
          </cell>
          <cell r="H5759">
            <v>-7</v>
          </cell>
          <cell r="O5759">
            <v>175450</v>
          </cell>
        </row>
        <row r="5760">
          <cell r="A5760">
            <v>45768</v>
          </cell>
          <cell r="C5760" t="str">
            <v>OSTAK S.A.S</v>
          </cell>
          <cell r="F5760">
            <v>45748.323692129627</v>
          </cell>
          <cell r="G5760">
            <v>45778.323692129627</v>
          </cell>
          <cell r="H5760">
            <v>-7</v>
          </cell>
          <cell r="O5760">
            <v>284470</v>
          </cell>
        </row>
        <row r="5761">
          <cell r="A5761">
            <v>45768</v>
          </cell>
          <cell r="C5761" t="str">
            <v>OSTAK S.A.S</v>
          </cell>
          <cell r="F5761">
            <v>45750.390104166669</v>
          </cell>
          <cell r="G5761">
            <v>45780.390104166669</v>
          </cell>
          <cell r="H5761">
            <v>-9</v>
          </cell>
          <cell r="O5761">
            <v>169330</v>
          </cell>
        </row>
        <row r="5762">
          <cell r="A5762">
            <v>45768</v>
          </cell>
          <cell r="C5762" t="str">
            <v>POLA Y TEJO SAS</v>
          </cell>
          <cell r="F5762">
            <v>45749.324629629627</v>
          </cell>
          <cell r="G5762">
            <v>45764.324629629627</v>
          </cell>
          <cell r="H5762">
            <v>7</v>
          </cell>
          <cell r="O5762">
            <v>14000</v>
          </cell>
        </row>
        <row r="5763">
          <cell r="A5763">
            <v>45768</v>
          </cell>
          <cell r="C5763" t="str">
            <v>POLA Y TEJO SAS</v>
          </cell>
          <cell r="F5763">
            <v>45755.392523148148</v>
          </cell>
          <cell r="G5763">
            <v>45770.392523148148</v>
          </cell>
          <cell r="H5763">
            <v>1</v>
          </cell>
          <cell r="O5763">
            <v>705000</v>
          </cell>
        </row>
        <row r="5764">
          <cell r="A5764">
            <v>45768</v>
          </cell>
          <cell r="C5764" t="str">
            <v>POLA Y TEJO SAS</v>
          </cell>
          <cell r="F5764">
            <v>45756.393067129633</v>
          </cell>
          <cell r="G5764">
            <v>45771.393067129633</v>
          </cell>
          <cell r="H5764">
            <v>0</v>
          </cell>
          <cell r="O5764">
            <v>783240</v>
          </cell>
        </row>
        <row r="5765">
          <cell r="A5765">
            <v>45768</v>
          </cell>
          <cell r="C5765" t="str">
            <v>POLA Y TEJO SAS</v>
          </cell>
          <cell r="F5765">
            <v>45759.41479166667</v>
          </cell>
          <cell r="G5765">
            <v>45774.41479166667</v>
          </cell>
          <cell r="H5765">
            <v>-3</v>
          </cell>
          <cell r="O5765">
            <v>79520</v>
          </cell>
        </row>
        <row r="5766">
          <cell r="A5766">
            <v>45768</v>
          </cell>
          <cell r="C5766" t="str">
            <v>SIPOTE BURRITO S.A</v>
          </cell>
          <cell r="F5766">
            <v>45748.367962962962</v>
          </cell>
          <cell r="G5766">
            <v>45778.367962962962</v>
          </cell>
          <cell r="H5766">
            <v>-7</v>
          </cell>
          <cell r="O5766">
            <v>4750730.2127999999</v>
          </cell>
        </row>
        <row r="5767">
          <cell r="A5767">
            <v>45768</v>
          </cell>
          <cell r="C5767" t="str">
            <v>SIPOTE BURRITO S.A</v>
          </cell>
          <cell r="F5767">
            <v>45750.386365740742</v>
          </cell>
          <cell r="G5767">
            <v>45780.386365740742</v>
          </cell>
          <cell r="H5767">
            <v>-9</v>
          </cell>
          <cell r="O5767">
            <v>4764194.24</v>
          </cell>
        </row>
        <row r="5768">
          <cell r="A5768">
            <v>45768</v>
          </cell>
          <cell r="C5768" t="str">
            <v>SIPOTE BURRITO S.A</v>
          </cell>
          <cell r="F5768">
            <v>45752.325162037036</v>
          </cell>
          <cell r="G5768">
            <v>45782.325162037036</v>
          </cell>
          <cell r="H5768">
            <v>-11</v>
          </cell>
          <cell r="O5768">
            <v>4772479.7951999996</v>
          </cell>
        </row>
        <row r="5769">
          <cell r="A5769">
            <v>45768</v>
          </cell>
          <cell r="C5769" t="str">
            <v>TAKAMI SA</v>
          </cell>
          <cell r="F5769">
            <v>45737.591307870367</v>
          </cell>
          <cell r="G5769">
            <v>45767.591307870367</v>
          </cell>
          <cell r="H5769">
            <v>4</v>
          </cell>
          <cell r="O5769">
            <v>966348</v>
          </cell>
        </row>
        <row r="5770">
          <cell r="A5770">
            <v>45768</v>
          </cell>
          <cell r="C5770" t="str">
            <v>TAKAMI SA</v>
          </cell>
          <cell r="F5770">
            <v>45741.306388888886</v>
          </cell>
          <cell r="G5770">
            <v>45771.306388888886</v>
          </cell>
          <cell r="H5770">
            <v>0</v>
          </cell>
          <cell r="O5770">
            <v>306160</v>
          </cell>
        </row>
        <row r="5771">
          <cell r="A5771">
            <v>45768</v>
          </cell>
          <cell r="C5771" t="str">
            <v>TAKAMI SA</v>
          </cell>
          <cell r="F5771">
            <v>45741.309166666666</v>
          </cell>
          <cell r="G5771">
            <v>45771.309166666666</v>
          </cell>
          <cell r="H5771">
            <v>0</v>
          </cell>
          <cell r="O5771">
            <v>125050</v>
          </cell>
        </row>
        <row r="5772">
          <cell r="A5772">
            <v>45768</v>
          </cell>
          <cell r="C5772" t="str">
            <v>TAKAMI SA</v>
          </cell>
          <cell r="F5772">
            <v>45741.309976851851</v>
          </cell>
          <cell r="G5772">
            <v>45771.309976851851</v>
          </cell>
          <cell r="H5772">
            <v>0</v>
          </cell>
          <cell r="O5772">
            <v>84050</v>
          </cell>
        </row>
        <row r="5773">
          <cell r="A5773">
            <v>45768</v>
          </cell>
          <cell r="C5773" t="str">
            <v>TAKAMI SA</v>
          </cell>
          <cell r="F5773">
            <v>45741.315150462964</v>
          </cell>
          <cell r="G5773">
            <v>45771.315150462964</v>
          </cell>
          <cell r="H5773">
            <v>0</v>
          </cell>
          <cell r="O5773">
            <v>138600</v>
          </cell>
        </row>
        <row r="5774">
          <cell r="A5774">
            <v>45768</v>
          </cell>
          <cell r="C5774" t="str">
            <v>TAKAMI SA</v>
          </cell>
          <cell r="F5774">
            <v>45741.316550925927</v>
          </cell>
          <cell r="G5774">
            <v>45771.316550925927</v>
          </cell>
          <cell r="H5774">
            <v>0</v>
          </cell>
          <cell r="O5774">
            <v>873520</v>
          </cell>
        </row>
        <row r="5775">
          <cell r="A5775">
            <v>45768</v>
          </cell>
          <cell r="C5775" t="str">
            <v>TAKAMI SA</v>
          </cell>
          <cell r="F5775">
            <v>45741.317696759259</v>
          </cell>
          <cell r="G5775">
            <v>45771.317696759259</v>
          </cell>
          <cell r="H5775">
            <v>0</v>
          </cell>
          <cell r="O5775">
            <v>693720</v>
          </cell>
        </row>
        <row r="5776">
          <cell r="A5776">
            <v>45768</v>
          </cell>
          <cell r="C5776" t="str">
            <v>TAKAMI SA</v>
          </cell>
          <cell r="F5776">
            <v>45741.370798611111</v>
          </cell>
          <cell r="G5776">
            <v>45771.370798611111</v>
          </cell>
          <cell r="H5776">
            <v>0</v>
          </cell>
          <cell r="O5776">
            <v>61500</v>
          </cell>
        </row>
        <row r="5777">
          <cell r="A5777">
            <v>45768</v>
          </cell>
          <cell r="C5777" t="str">
            <v>TAKAMI SA</v>
          </cell>
          <cell r="F5777">
            <v>45741.38989583333</v>
          </cell>
          <cell r="G5777">
            <v>45771.38989583333</v>
          </cell>
          <cell r="H5777">
            <v>0</v>
          </cell>
          <cell r="O5777">
            <v>374080</v>
          </cell>
        </row>
        <row r="5778">
          <cell r="A5778">
            <v>45768</v>
          </cell>
          <cell r="C5778" t="str">
            <v>TAKAMI SA</v>
          </cell>
          <cell r="F5778">
            <v>45742.305752314816</v>
          </cell>
          <cell r="G5778">
            <v>45772.305752314816</v>
          </cell>
          <cell r="H5778">
            <v>-1</v>
          </cell>
          <cell r="O5778">
            <v>470120</v>
          </cell>
        </row>
        <row r="5779">
          <cell r="A5779">
            <v>45768</v>
          </cell>
          <cell r="C5779" t="str">
            <v>TAKAMI SA</v>
          </cell>
          <cell r="F5779">
            <v>45742.307812500003</v>
          </cell>
          <cell r="G5779">
            <v>45772.307812500003</v>
          </cell>
          <cell r="H5779">
            <v>-1</v>
          </cell>
          <cell r="O5779">
            <v>170150</v>
          </cell>
        </row>
        <row r="5780">
          <cell r="A5780">
            <v>45768</v>
          </cell>
          <cell r="C5780" t="str">
            <v>TAKAMI SA</v>
          </cell>
          <cell r="F5780">
            <v>45742.310150462959</v>
          </cell>
          <cell r="G5780">
            <v>45772.310150462959</v>
          </cell>
          <cell r="H5780">
            <v>-1</v>
          </cell>
          <cell r="O5780">
            <v>97520</v>
          </cell>
        </row>
        <row r="5781">
          <cell r="A5781">
            <v>45768</v>
          </cell>
          <cell r="C5781" t="str">
            <v>TAKAMI SA</v>
          </cell>
          <cell r="F5781">
            <v>45742.321504629632</v>
          </cell>
          <cell r="G5781">
            <v>45772.321504629632</v>
          </cell>
          <cell r="H5781">
            <v>-1</v>
          </cell>
          <cell r="O5781">
            <v>430600</v>
          </cell>
        </row>
        <row r="5782">
          <cell r="A5782">
            <v>45768</v>
          </cell>
          <cell r="C5782" t="str">
            <v>TAKAMI SA</v>
          </cell>
          <cell r="F5782">
            <v>45742.329108796293</v>
          </cell>
          <cell r="G5782">
            <v>45772.329108796293</v>
          </cell>
          <cell r="H5782">
            <v>-1</v>
          </cell>
          <cell r="O5782">
            <v>84050</v>
          </cell>
        </row>
        <row r="5783">
          <cell r="A5783">
            <v>45768</v>
          </cell>
          <cell r="C5783" t="str">
            <v>TAKAMI SA</v>
          </cell>
          <cell r="F5783">
            <v>45742.363449074073</v>
          </cell>
          <cell r="G5783">
            <v>45772.363449074073</v>
          </cell>
          <cell r="H5783">
            <v>-1</v>
          </cell>
          <cell r="O5783">
            <v>2648540</v>
          </cell>
        </row>
        <row r="5784">
          <cell r="A5784">
            <v>45768</v>
          </cell>
          <cell r="C5784" t="str">
            <v>TAKAMI SA</v>
          </cell>
          <cell r="F5784">
            <v>45743.315995370373</v>
          </cell>
          <cell r="G5784">
            <v>45773.315995370373</v>
          </cell>
          <cell r="H5784">
            <v>-2</v>
          </cell>
          <cell r="O5784">
            <v>19000</v>
          </cell>
        </row>
        <row r="5785">
          <cell r="A5785">
            <v>45768</v>
          </cell>
          <cell r="C5785" t="str">
            <v>TAKAMI SA</v>
          </cell>
          <cell r="F5785">
            <v>45743.318622685183</v>
          </cell>
          <cell r="G5785">
            <v>45773.318622685183</v>
          </cell>
          <cell r="H5785">
            <v>-2</v>
          </cell>
          <cell r="O5785">
            <v>95680</v>
          </cell>
        </row>
        <row r="5786">
          <cell r="A5786">
            <v>45768</v>
          </cell>
          <cell r="C5786" t="str">
            <v>TAKAMI SA</v>
          </cell>
          <cell r="F5786">
            <v>45743.384525462963</v>
          </cell>
          <cell r="G5786">
            <v>45773.384525462963</v>
          </cell>
          <cell r="H5786">
            <v>-2</v>
          </cell>
          <cell r="O5786">
            <v>205640</v>
          </cell>
        </row>
        <row r="5787">
          <cell r="A5787">
            <v>45768</v>
          </cell>
          <cell r="C5787" t="str">
            <v>TAKAMI SA</v>
          </cell>
          <cell r="F5787">
            <v>45744.364340277774</v>
          </cell>
          <cell r="G5787">
            <v>45774.364340277774</v>
          </cell>
          <cell r="H5787">
            <v>-3</v>
          </cell>
          <cell r="O5787">
            <v>168100</v>
          </cell>
        </row>
        <row r="5788">
          <cell r="A5788">
            <v>45768</v>
          </cell>
          <cell r="C5788" t="str">
            <v>TAKAMI SA</v>
          </cell>
          <cell r="F5788">
            <v>45744.365266203706</v>
          </cell>
          <cell r="G5788">
            <v>45774.365266203706</v>
          </cell>
          <cell r="H5788">
            <v>-3</v>
          </cell>
          <cell r="O5788">
            <v>840720</v>
          </cell>
        </row>
        <row r="5789">
          <cell r="A5789">
            <v>45768</v>
          </cell>
          <cell r="C5789" t="str">
            <v>TAKAMI SA</v>
          </cell>
          <cell r="F5789">
            <v>45744.366585648146</v>
          </cell>
          <cell r="G5789">
            <v>45774.366585648146</v>
          </cell>
          <cell r="H5789">
            <v>-3</v>
          </cell>
          <cell r="O5789">
            <v>120280</v>
          </cell>
        </row>
        <row r="5790">
          <cell r="A5790">
            <v>45768</v>
          </cell>
          <cell r="C5790" t="str">
            <v>TAKAMI SA</v>
          </cell>
          <cell r="F5790">
            <v>45744.367280092592</v>
          </cell>
          <cell r="G5790">
            <v>45774.367280092592</v>
          </cell>
          <cell r="H5790">
            <v>-3</v>
          </cell>
          <cell r="O5790">
            <v>162960</v>
          </cell>
        </row>
        <row r="5791">
          <cell r="A5791">
            <v>45768</v>
          </cell>
          <cell r="C5791" t="str">
            <v>TAKAMI SA</v>
          </cell>
          <cell r="F5791">
            <v>45744.376770833333</v>
          </cell>
          <cell r="G5791">
            <v>45774.376770833333</v>
          </cell>
          <cell r="H5791">
            <v>-3</v>
          </cell>
          <cell r="O5791">
            <v>86100</v>
          </cell>
        </row>
        <row r="5792">
          <cell r="A5792">
            <v>45768</v>
          </cell>
          <cell r="C5792" t="str">
            <v>TAKAMI SA</v>
          </cell>
          <cell r="F5792">
            <v>45745.326678240737</v>
          </cell>
          <cell r="G5792">
            <v>45775.326678240737</v>
          </cell>
          <cell r="H5792">
            <v>-4</v>
          </cell>
          <cell r="O5792">
            <v>956500</v>
          </cell>
        </row>
        <row r="5793">
          <cell r="A5793">
            <v>45768</v>
          </cell>
          <cell r="C5793" t="str">
            <v>TAKAMI SA</v>
          </cell>
          <cell r="F5793">
            <v>45745.345069444447</v>
          </cell>
          <cell r="G5793">
            <v>45775.345069444447</v>
          </cell>
          <cell r="H5793">
            <v>-4</v>
          </cell>
          <cell r="O5793">
            <v>1197300</v>
          </cell>
        </row>
        <row r="5794">
          <cell r="A5794">
            <v>45768</v>
          </cell>
          <cell r="C5794" t="str">
            <v>TAKAMI SA</v>
          </cell>
          <cell r="F5794">
            <v>45745.363865740743</v>
          </cell>
          <cell r="G5794">
            <v>45775.363865740743</v>
          </cell>
          <cell r="H5794">
            <v>-4</v>
          </cell>
          <cell r="O5794">
            <v>537280</v>
          </cell>
        </row>
        <row r="5795">
          <cell r="A5795">
            <v>45768</v>
          </cell>
          <cell r="C5795" t="str">
            <v>TAKAMI SA</v>
          </cell>
          <cell r="F5795">
            <v>45747.337187500001</v>
          </cell>
          <cell r="G5795">
            <v>45777.337187500001</v>
          </cell>
          <cell r="H5795">
            <v>-6</v>
          </cell>
          <cell r="O5795">
            <v>823920</v>
          </cell>
        </row>
        <row r="5796">
          <cell r="A5796">
            <v>45768</v>
          </cell>
          <cell r="C5796" t="str">
            <v>TAKAMI SA</v>
          </cell>
          <cell r="F5796">
            <v>45747.359884259262</v>
          </cell>
          <cell r="G5796">
            <v>45777.359884259262</v>
          </cell>
          <cell r="H5796">
            <v>-6</v>
          </cell>
          <cell r="O5796">
            <v>3497920</v>
          </cell>
        </row>
        <row r="5797">
          <cell r="A5797">
            <v>45768</v>
          </cell>
          <cell r="C5797" t="str">
            <v>TAKAMI SA</v>
          </cell>
          <cell r="F5797">
            <v>45747.662314814814</v>
          </cell>
          <cell r="G5797">
            <v>45777.662314814814</v>
          </cell>
          <cell r="H5797">
            <v>-6</v>
          </cell>
          <cell r="O5797">
            <v>461360</v>
          </cell>
        </row>
        <row r="5798">
          <cell r="A5798">
            <v>45768</v>
          </cell>
          <cell r="C5798" t="str">
            <v>TAKAMI SA</v>
          </cell>
          <cell r="F5798">
            <v>45748.325023148151</v>
          </cell>
          <cell r="G5798">
            <v>45778.325023148151</v>
          </cell>
          <cell r="H5798">
            <v>-7</v>
          </cell>
          <cell r="O5798">
            <v>644320</v>
          </cell>
        </row>
        <row r="5799">
          <cell r="A5799">
            <v>45768</v>
          </cell>
          <cell r="C5799" t="str">
            <v>TAKAMI SA</v>
          </cell>
          <cell r="F5799">
            <v>45748.327048611114</v>
          </cell>
          <cell r="G5799">
            <v>45778.327048611114</v>
          </cell>
          <cell r="H5799">
            <v>-7</v>
          </cell>
          <cell r="O5799">
            <v>673200</v>
          </cell>
        </row>
        <row r="5800">
          <cell r="A5800">
            <v>45768</v>
          </cell>
          <cell r="C5800" t="str">
            <v>TAKAMI SA</v>
          </cell>
          <cell r="F5800">
            <v>45748.370740740742</v>
          </cell>
          <cell r="G5800">
            <v>45778.370740740742</v>
          </cell>
          <cell r="H5800">
            <v>-7</v>
          </cell>
          <cell r="O5800">
            <v>4563877.0010000002</v>
          </cell>
        </row>
        <row r="5801">
          <cell r="A5801">
            <v>45768</v>
          </cell>
          <cell r="C5801" t="str">
            <v>VENTAS MOSTRADOR</v>
          </cell>
          <cell r="F5801">
            <v>45768</v>
          </cell>
          <cell r="G5801">
            <v>45768</v>
          </cell>
          <cell r="H5801">
            <v>0</v>
          </cell>
          <cell r="O5801">
            <v>311700</v>
          </cell>
        </row>
        <row r="5802">
          <cell r="A5802">
            <v>45768</v>
          </cell>
          <cell r="C5802" t="str">
            <v>ADRIANA  BERMUDEZ RAMIREZ</v>
          </cell>
          <cell r="F5802">
            <v>45755.310115740744</v>
          </cell>
          <cell r="G5802">
            <v>45763.310115740744</v>
          </cell>
          <cell r="H5802">
            <v>8</v>
          </cell>
          <cell r="O5802">
            <v>1219400</v>
          </cell>
        </row>
        <row r="5803">
          <cell r="A5803">
            <v>45768</v>
          </cell>
          <cell r="C5803" t="str">
            <v>FABIAN ANDRES BERNAL ROMERO</v>
          </cell>
          <cell r="F5803">
            <v>45758.373078703706</v>
          </cell>
          <cell r="G5803">
            <v>45759.373078703706</v>
          </cell>
          <cell r="H5803">
            <v>12</v>
          </cell>
          <cell r="O5803">
            <v>249200</v>
          </cell>
        </row>
        <row r="5804">
          <cell r="A5804">
            <v>45768</v>
          </cell>
          <cell r="C5804" t="str">
            <v>CARLOS ANDRES CORTES PACHON</v>
          </cell>
          <cell r="F5804">
            <v>45768.362442129626</v>
          </cell>
          <cell r="G5804">
            <v>45769.361932870372</v>
          </cell>
          <cell r="H5804">
            <v>2</v>
          </cell>
          <cell r="O5804">
            <v>315500</v>
          </cell>
        </row>
        <row r="5805">
          <cell r="A5805">
            <v>45768</v>
          </cell>
          <cell r="C5805" t="str">
            <v>SEBALI SAS</v>
          </cell>
          <cell r="F5805">
            <v>45747.354837962965</v>
          </cell>
          <cell r="G5805">
            <v>45755.352071759262</v>
          </cell>
          <cell r="H5805">
            <v>16</v>
          </cell>
          <cell r="O5805">
            <v>779000</v>
          </cell>
        </row>
        <row r="5806">
          <cell r="A5806">
            <v>45768</v>
          </cell>
          <cell r="C5806" t="str">
            <v>SEBALI SAS</v>
          </cell>
          <cell r="F5806">
            <v>45754.340405092589</v>
          </cell>
          <cell r="G5806">
            <v>45762.339375000003</v>
          </cell>
          <cell r="H5806">
            <v>9</v>
          </cell>
          <cell r="O5806">
            <v>681900</v>
          </cell>
        </row>
        <row r="5807">
          <cell r="A5807">
            <v>45768</v>
          </cell>
          <cell r="C5807" t="str">
            <v>ALEJANDRO  DURAN</v>
          </cell>
          <cell r="F5807">
            <v>45768.382847222223</v>
          </cell>
          <cell r="G5807">
            <v>45769.382847222223</v>
          </cell>
          <cell r="H5807">
            <v>2</v>
          </cell>
          <cell r="O5807">
            <v>1536000</v>
          </cell>
        </row>
        <row r="5808">
          <cell r="A5808">
            <v>45768</v>
          </cell>
          <cell r="C5808" t="str">
            <v>ALIMENTOS BRIKO SAS</v>
          </cell>
          <cell r="F5808">
            <v>45768.350740740738</v>
          </cell>
          <cell r="G5808">
            <v>45769.350405092591</v>
          </cell>
          <cell r="H5808">
            <v>2</v>
          </cell>
          <cell r="O5808">
            <v>921550</v>
          </cell>
        </row>
        <row r="5809">
          <cell r="A5809">
            <v>45768</v>
          </cell>
          <cell r="C5809" t="str">
            <v>NESTOR ABEL NOREÑA URREA</v>
          </cell>
          <cell r="F5809">
            <v>45768.325520833336</v>
          </cell>
          <cell r="G5809">
            <v>45769.325520833336</v>
          </cell>
          <cell r="H5809">
            <v>2</v>
          </cell>
          <cell r="O5809">
            <v>1022000</v>
          </cell>
        </row>
        <row r="5810">
          <cell r="A5810">
            <v>45768</v>
          </cell>
          <cell r="C5810" t="str">
            <v>VENTAS MOSTRADOR</v>
          </cell>
          <cell r="F5810">
            <v>45768</v>
          </cell>
          <cell r="G5810">
            <v>45768</v>
          </cell>
          <cell r="H5810">
            <v>0</v>
          </cell>
          <cell r="O5810">
            <v>1318680</v>
          </cell>
        </row>
        <row r="5811">
          <cell r="A5811">
            <v>45768</v>
          </cell>
          <cell r="C5811" t="str">
            <v>VENTAS MOSTRADOR</v>
          </cell>
          <cell r="F5811">
            <v>45768</v>
          </cell>
          <cell r="G5811">
            <v>45768</v>
          </cell>
          <cell r="H5811">
            <v>0</v>
          </cell>
          <cell r="O5811">
            <v>1462103</v>
          </cell>
        </row>
        <row r="5812">
          <cell r="A5812">
            <v>45768</v>
          </cell>
          <cell r="C5812" t="str">
            <v>VENTAS MOSTRADOR</v>
          </cell>
          <cell r="F5812">
            <v>45768</v>
          </cell>
          <cell r="G5812">
            <v>45768</v>
          </cell>
          <cell r="H5812">
            <v>0</v>
          </cell>
          <cell r="O5812">
            <v>1081603</v>
          </cell>
        </row>
        <row r="5813">
          <cell r="A5813">
            <v>45769</v>
          </cell>
          <cell r="C5813" t="str">
            <v>PROCESADORA DE CARNES NUEVA COLOMBO ALEMANA LTDA</v>
          </cell>
          <cell r="F5813">
            <v>45769.432939814818</v>
          </cell>
          <cell r="G5813">
            <v>45770.432939814818</v>
          </cell>
          <cell r="H5813">
            <v>1</v>
          </cell>
          <cell r="O5813">
            <v>1486800</v>
          </cell>
        </row>
        <row r="5814">
          <cell r="A5814">
            <v>45769</v>
          </cell>
          <cell r="C5814" t="str">
            <v>VENTAS MOSTRADOR</v>
          </cell>
          <cell r="F5814">
            <v>45769</v>
          </cell>
          <cell r="G5814">
            <v>45769</v>
          </cell>
          <cell r="H5814">
            <v>0</v>
          </cell>
          <cell r="O5814">
            <v>9045</v>
          </cell>
        </row>
        <row r="5815">
          <cell r="A5815">
            <v>45769</v>
          </cell>
          <cell r="C5815" t="str">
            <v>VENTAS MOSTRADOR</v>
          </cell>
          <cell r="F5815">
            <v>45769</v>
          </cell>
          <cell r="G5815">
            <v>45769</v>
          </cell>
          <cell r="H5815">
            <v>0</v>
          </cell>
          <cell r="O5815">
            <v>9990</v>
          </cell>
        </row>
        <row r="5816">
          <cell r="A5816">
            <v>45769</v>
          </cell>
          <cell r="C5816" t="str">
            <v>VENTAS MOSTRADOR</v>
          </cell>
          <cell r="F5816">
            <v>45769</v>
          </cell>
          <cell r="G5816">
            <v>45769</v>
          </cell>
          <cell r="H5816">
            <v>0</v>
          </cell>
          <cell r="O5816">
            <v>15210</v>
          </cell>
        </row>
        <row r="5817">
          <cell r="A5817">
            <v>45769</v>
          </cell>
          <cell r="C5817" t="str">
            <v>VENTAS MOSTRADOR</v>
          </cell>
          <cell r="F5817">
            <v>45769</v>
          </cell>
          <cell r="G5817">
            <v>45769</v>
          </cell>
          <cell r="H5817">
            <v>0</v>
          </cell>
          <cell r="O5817">
            <v>33460</v>
          </cell>
        </row>
        <row r="5818">
          <cell r="A5818">
            <v>45769</v>
          </cell>
          <cell r="C5818" t="str">
            <v>VENTAS MOSTRADOR</v>
          </cell>
          <cell r="F5818">
            <v>45769</v>
          </cell>
          <cell r="G5818">
            <v>45769</v>
          </cell>
          <cell r="H5818">
            <v>0</v>
          </cell>
          <cell r="O5818">
            <v>37410</v>
          </cell>
        </row>
        <row r="5819">
          <cell r="A5819">
            <v>45769</v>
          </cell>
          <cell r="C5819" t="str">
            <v>VENTAS MOSTRADOR</v>
          </cell>
          <cell r="F5819">
            <v>45769</v>
          </cell>
          <cell r="G5819">
            <v>45769</v>
          </cell>
          <cell r="H5819">
            <v>0</v>
          </cell>
          <cell r="O5819">
            <v>51330</v>
          </cell>
        </row>
        <row r="5820">
          <cell r="A5820">
            <v>45769</v>
          </cell>
          <cell r="C5820" t="str">
            <v>VENTAS MOSTRADOR</v>
          </cell>
          <cell r="F5820">
            <v>45769</v>
          </cell>
          <cell r="G5820">
            <v>45769</v>
          </cell>
          <cell r="H5820">
            <v>0</v>
          </cell>
          <cell r="O5820">
            <v>118096</v>
          </cell>
        </row>
        <row r="5821">
          <cell r="A5821">
            <v>45769</v>
          </cell>
          <cell r="C5821" t="str">
            <v>RODOLFO  DIAZ</v>
          </cell>
          <cell r="F5821">
            <v>45759.343668981484</v>
          </cell>
          <cell r="G5821">
            <v>45760.343668981484</v>
          </cell>
          <cell r="H5821">
            <v>30</v>
          </cell>
          <cell r="O5821">
            <v>222000</v>
          </cell>
        </row>
        <row r="5822">
          <cell r="A5822">
            <v>45769</v>
          </cell>
          <cell r="C5822" t="str">
            <v>INVERSIONES EL CARNAL SAS</v>
          </cell>
          <cell r="F5822">
            <v>45761.39916666667</v>
          </cell>
          <cell r="G5822">
            <v>45769.39916666667</v>
          </cell>
          <cell r="H5822">
            <v>2</v>
          </cell>
          <cell r="O5822">
            <v>6468230.2032000003</v>
          </cell>
        </row>
        <row r="5823">
          <cell r="A5823">
            <v>45769</v>
          </cell>
          <cell r="C5823" t="str">
            <v>INVERSIONES EL CARNAL SAS</v>
          </cell>
          <cell r="F5823">
            <v>45762.363368055558</v>
          </cell>
          <cell r="G5823">
            <v>45770.363368055558</v>
          </cell>
          <cell r="H5823">
            <v>1</v>
          </cell>
          <cell r="O5823">
            <v>10835952.66</v>
          </cell>
        </row>
        <row r="5824">
          <cell r="A5824">
            <v>45769</v>
          </cell>
          <cell r="C5824" t="str">
            <v>INVERSIONES EL CARNAL SAS</v>
          </cell>
          <cell r="F5824">
            <v>45763.435243055559</v>
          </cell>
          <cell r="G5824">
            <v>45771.435243055559</v>
          </cell>
          <cell r="H5824">
            <v>0</v>
          </cell>
          <cell r="O5824">
            <v>6558574.6223999998</v>
          </cell>
        </row>
        <row r="5825">
          <cell r="A5825">
            <v>45769</v>
          </cell>
          <cell r="C5825" t="str">
            <v>INVERSIONES EL CARNAL SAS</v>
          </cell>
          <cell r="F5825">
            <v>45766.321527777778</v>
          </cell>
          <cell r="G5825">
            <v>45774.321527777778</v>
          </cell>
          <cell r="H5825">
            <v>-3</v>
          </cell>
          <cell r="O5825">
            <v>13240835.0568</v>
          </cell>
        </row>
        <row r="5826">
          <cell r="A5826">
            <v>45769</v>
          </cell>
          <cell r="C5826" t="str">
            <v>SMILE BOGOTA SAS</v>
          </cell>
          <cell r="F5826">
            <v>45755.32136574074</v>
          </cell>
          <cell r="G5826">
            <v>45770.32136574074</v>
          </cell>
          <cell r="H5826">
            <v>1</v>
          </cell>
          <cell r="O5826">
            <v>351000.02</v>
          </cell>
        </row>
        <row r="5827">
          <cell r="A5827">
            <v>45769</v>
          </cell>
          <cell r="C5827" t="str">
            <v>SMILE BOGOTA SAS</v>
          </cell>
          <cell r="F5827">
            <v>45756.393877314818</v>
          </cell>
          <cell r="G5827">
            <v>45771.393877314818</v>
          </cell>
          <cell r="H5827">
            <v>0</v>
          </cell>
          <cell r="O5827">
            <v>618800</v>
          </cell>
        </row>
        <row r="5828">
          <cell r="A5828">
            <v>45769</v>
          </cell>
          <cell r="C5828" t="str">
            <v>SMILE BOGOTA SAS</v>
          </cell>
          <cell r="F5828">
            <v>45757.362662037034</v>
          </cell>
          <cell r="G5828">
            <v>45772.362662037034</v>
          </cell>
          <cell r="H5828">
            <v>-1</v>
          </cell>
          <cell r="O5828">
            <v>330200</v>
          </cell>
        </row>
        <row r="5829">
          <cell r="A5829">
            <v>45769</v>
          </cell>
          <cell r="C5829" t="str">
            <v>SMILE BOGOTA SAS</v>
          </cell>
          <cell r="F5829">
            <v>45763.419363425928</v>
          </cell>
          <cell r="G5829">
            <v>45778.419363425928</v>
          </cell>
          <cell r="H5829">
            <v>-7</v>
          </cell>
          <cell r="O5829">
            <v>473700.02</v>
          </cell>
        </row>
        <row r="5830">
          <cell r="A5830">
            <v>45769</v>
          </cell>
          <cell r="C5830" t="str">
            <v>MESABAR SAS</v>
          </cell>
          <cell r="F5830">
            <v>45756.403703703705</v>
          </cell>
          <cell r="G5830">
            <v>45764.403703703705</v>
          </cell>
          <cell r="H5830">
            <v>7</v>
          </cell>
          <cell r="O5830">
            <v>1081300</v>
          </cell>
        </row>
        <row r="5831">
          <cell r="A5831">
            <v>45769</v>
          </cell>
          <cell r="C5831" t="str">
            <v>MESABAR SAS</v>
          </cell>
          <cell r="F5831">
            <v>45757.428611111114</v>
          </cell>
          <cell r="G5831">
            <v>45765.428611111114</v>
          </cell>
          <cell r="H5831">
            <v>6</v>
          </cell>
          <cell r="O5831">
            <v>552000</v>
          </cell>
        </row>
        <row r="5832">
          <cell r="A5832">
            <v>45769</v>
          </cell>
          <cell r="C5832" t="str">
            <v>EL MERO BURRITO S.A.S</v>
          </cell>
          <cell r="F5832">
            <v>45768.368981481479</v>
          </cell>
          <cell r="G5832">
            <v>45769.368576388886</v>
          </cell>
          <cell r="H5832">
            <v>2</v>
          </cell>
          <cell r="O5832">
            <v>186300</v>
          </cell>
        </row>
        <row r="5833">
          <cell r="A5833">
            <v>45769</v>
          </cell>
          <cell r="C5833" t="str">
            <v>DT HOTELES &amp; INN SAS</v>
          </cell>
          <cell r="F5833">
            <v>45769.312534722223</v>
          </cell>
          <cell r="G5833">
            <v>45770.312395833331</v>
          </cell>
          <cell r="H5833">
            <v>1</v>
          </cell>
          <cell r="O5833">
            <v>280600</v>
          </cell>
        </row>
        <row r="5834">
          <cell r="A5834">
            <v>45769</v>
          </cell>
          <cell r="C5834" t="str">
            <v>FREDY ALFONSO SUAREZ VILLAMIL</v>
          </cell>
          <cell r="F5834">
            <v>45769.444722222222</v>
          </cell>
          <cell r="G5834">
            <v>45770.444722222222</v>
          </cell>
          <cell r="H5834">
            <v>1</v>
          </cell>
          <cell r="O5834">
            <v>1050000</v>
          </cell>
        </row>
        <row r="5835">
          <cell r="A5835">
            <v>45769</v>
          </cell>
          <cell r="C5835" t="str">
            <v>PAULA JINNET ARDILA GOMEZ</v>
          </cell>
          <cell r="F5835">
            <v>45768.354444444441</v>
          </cell>
          <cell r="G5835">
            <v>45769.354108796295</v>
          </cell>
          <cell r="H5835">
            <v>2</v>
          </cell>
          <cell r="O5835">
            <v>855600</v>
          </cell>
        </row>
        <row r="5836">
          <cell r="A5836">
            <v>45769</v>
          </cell>
          <cell r="C5836" t="str">
            <v>DIDIER FERNEY MATEUS QUIROGA</v>
          </cell>
          <cell r="F5836">
            <v>45730.357106481482</v>
          </cell>
          <cell r="G5836">
            <v>45738.355312500003</v>
          </cell>
          <cell r="H5836">
            <v>33</v>
          </cell>
          <cell r="O5836">
            <v>580000</v>
          </cell>
        </row>
        <row r="5837">
          <cell r="A5837">
            <v>45769</v>
          </cell>
          <cell r="C5837" t="str">
            <v>GUSTAVO  ALARCON MEJIA</v>
          </cell>
          <cell r="F5837">
            <v>45769.314363425925</v>
          </cell>
          <cell r="G5837">
            <v>45770.314155092594</v>
          </cell>
          <cell r="H5837">
            <v>1</v>
          </cell>
          <cell r="O5837">
            <v>234350</v>
          </cell>
        </row>
        <row r="5838">
          <cell r="A5838">
            <v>45769</v>
          </cell>
          <cell r="C5838" t="str">
            <v>DOLLY EDITH SANABRIA CANTOR</v>
          </cell>
          <cell r="F5838">
            <v>45769.311909722222</v>
          </cell>
          <cell r="G5838">
            <v>45770.311655092592</v>
          </cell>
          <cell r="H5838">
            <v>1</v>
          </cell>
          <cell r="O5838">
            <v>200000</v>
          </cell>
        </row>
        <row r="5839">
          <cell r="A5839">
            <v>45769</v>
          </cell>
          <cell r="C5839" t="str">
            <v>VENTAS MOSTRADOR</v>
          </cell>
          <cell r="F5839">
            <v>45769</v>
          </cell>
          <cell r="G5839">
            <v>45769</v>
          </cell>
          <cell r="H5839">
            <v>0</v>
          </cell>
          <cell r="O5839">
            <v>510600</v>
          </cell>
        </row>
        <row r="5840">
          <cell r="A5840">
            <v>45769</v>
          </cell>
          <cell r="C5840" t="str">
            <v>PPC SAS</v>
          </cell>
          <cell r="F5840">
            <v>45751.338171296295</v>
          </cell>
          <cell r="G5840">
            <v>45766.338171296295</v>
          </cell>
          <cell r="H5840">
            <v>5</v>
          </cell>
          <cell r="O5840">
            <v>2451100</v>
          </cell>
        </row>
        <row r="5841">
          <cell r="A5841">
            <v>45769</v>
          </cell>
          <cell r="C5841" t="str">
            <v>PPC SAS</v>
          </cell>
          <cell r="F5841">
            <v>45755.405162037037</v>
          </cell>
          <cell r="G5841">
            <v>45770.405162037037</v>
          </cell>
          <cell r="H5841">
            <v>1</v>
          </cell>
          <cell r="O5841">
            <v>11811935.294399999</v>
          </cell>
        </row>
        <row r="5842">
          <cell r="A5842">
            <v>45769</v>
          </cell>
          <cell r="C5842" t="str">
            <v>ROBINFOOD COLOMBIA SAS</v>
          </cell>
          <cell r="F5842">
            <v>45738.33630787037</v>
          </cell>
          <cell r="G5842">
            <v>45768.336168981485</v>
          </cell>
          <cell r="H5842">
            <v>3</v>
          </cell>
          <cell r="O5842">
            <v>3667598.0216999999</v>
          </cell>
        </row>
        <row r="5843">
          <cell r="A5843">
            <v>45769</v>
          </cell>
          <cell r="C5843" t="str">
            <v>ROBINFOOD COLOMBIA SAS</v>
          </cell>
          <cell r="F5843">
            <v>45742.363912037035</v>
          </cell>
          <cell r="G5843">
            <v>45772.363263888888</v>
          </cell>
          <cell r="H5843">
            <v>-1</v>
          </cell>
          <cell r="O5843">
            <v>4268255.96</v>
          </cell>
        </row>
        <row r="5844">
          <cell r="A5844">
            <v>45769</v>
          </cell>
          <cell r="C5844" t="str">
            <v>ROBINFOOD COLOMBIA SAS</v>
          </cell>
          <cell r="F5844">
            <v>45744.36347222222</v>
          </cell>
          <cell r="G5844">
            <v>45774.36273148148</v>
          </cell>
          <cell r="H5844">
            <v>-3</v>
          </cell>
          <cell r="O5844">
            <v>186380.1783</v>
          </cell>
        </row>
        <row r="5845">
          <cell r="A5845">
            <v>45769</v>
          </cell>
          <cell r="C5845" t="str">
            <v>DUFLO SERVICIOS INTEGRALES S.A.S.</v>
          </cell>
          <cell r="F5845">
            <v>45722.293900462966</v>
          </cell>
          <cell r="G5845">
            <v>45752.293900462966</v>
          </cell>
          <cell r="H5845">
            <v>19</v>
          </cell>
          <cell r="O5845">
            <v>1899572.5</v>
          </cell>
        </row>
        <row r="5846">
          <cell r="A5846">
            <v>45769</v>
          </cell>
          <cell r="C5846" t="str">
            <v>DUFLO SERVICIOS INTEGRALES S.A.S.</v>
          </cell>
          <cell r="F5846">
            <v>45722.341458333336</v>
          </cell>
          <cell r="G5846">
            <v>45752.341458333336</v>
          </cell>
          <cell r="H5846">
            <v>19</v>
          </cell>
          <cell r="O5846">
            <v>913095</v>
          </cell>
        </row>
        <row r="5847">
          <cell r="A5847">
            <v>45769</v>
          </cell>
          <cell r="C5847" t="str">
            <v>DUFLO SERVICIOS INTEGRALES S.A.S.</v>
          </cell>
          <cell r="F5847">
            <v>45722.343958333331</v>
          </cell>
          <cell r="G5847">
            <v>45752.343958333331</v>
          </cell>
          <cell r="H5847">
            <v>19</v>
          </cell>
          <cell r="O5847">
            <v>2777650.75</v>
          </cell>
        </row>
        <row r="5848">
          <cell r="A5848">
            <v>45769</v>
          </cell>
          <cell r="C5848" t="str">
            <v>DUFLO SERVICIOS INTEGRALES S.A.S.</v>
          </cell>
          <cell r="F5848">
            <v>45729.318738425929</v>
          </cell>
          <cell r="G5848">
            <v>45759.318738425929</v>
          </cell>
          <cell r="H5848">
            <v>12</v>
          </cell>
          <cell r="O5848">
            <v>532146.25</v>
          </cell>
        </row>
        <row r="5849">
          <cell r="A5849">
            <v>45769</v>
          </cell>
          <cell r="C5849" t="str">
            <v>DUFLO SERVICIOS INTEGRALES S.A.S.</v>
          </cell>
          <cell r="F5849">
            <v>45729.325729166667</v>
          </cell>
          <cell r="G5849">
            <v>45759.325729166667</v>
          </cell>
          <cell r="H5849">
            <v>12</v>
          </cell>
          <cell r="O5849">
            <v>448175</v>
          </cell>
        </row>
        <row r="5850">
          <cell r="A5850">
            <v>45769</v>
          </cell>
          <cell r="C5850" t="str">
            <v>MINI MAL LTDA</v>
          </cell>
          <cell r="F5850">
            <v>45769.307326388887</v>
          </cell>
          <cell r="G5850">
            <v>45770.307152777779</v>
          </cell>
          <cell r="H5850">
            <v>1</v>
          </cell>
          <cell r="O5850">
            <v>90500</v>
          </cell>
        </row>
        <row r="5851">
          <cell r="A5851">
            <v>45769</v>
          </cell>
          <cell r="C5851" t="str">
            <v>PAULA JINNET ARDILA GOMEZ</v>
          </cell>
          <cell r="F5851">
            <v>45768.354444444441</v>
          </cell>
          <cell r="G5851">
            <v>45769.354108796295</v>
          </cell>
          <cell r="H5851">
            <v>2</v>
          </cell>
          <cell r="O5851">
            <v>570400</v>
          </cell>
        </row>
        <row r="5852">
          <cell r="A5852">
            <v>45769</v>
          </cell>
          <cell r="C5852" t="str">
            <v>VENTAS MOSTRADOR</v>
          </cell>
          <cell r="F5852">
            <v>45769</v>
          </cell>
          <cell r="G5852">
            <v>45769</v>
          </cell>
          <cell r="H5852">
            <v>0</v>
          </cell>
          <cell r="O5852">
            <v>429868</v>
          </cell>
        </row>
        <row r="5853">
          <cell r="A5853">
            <v>45769</v>
          </cell>
          <cell r="C5853" t="str">
            <v>VENTAS MOSTRADOR</v>
          </cell>
          <cell r="F5853">
            <v>45769</v>
          </cell>
          <cell r="G5853">
            <v>45769</v>
          </cell>
          <cell r="H5853">
            <v>0</v>
          </cell>
          <cell r="O5853">
            <v>4886410</v>
          </cell>
        </row>
        <row r="5854">
          <cell r="A5854">
            <v>45769</v>
          </cell>
          <cell r="C5854" t="str">
            <v>PRUABA</v>
          </cell>
          <cell r="F5854">
            <v>45769</v>
          </cell>
          <cell r="G5854">
            <v>45769</v>
          </cell>
          <cell r="H5854">
            <v>0</v>
          </cell>
          <cell r="O5854">
            <v>100</v>
          </cell>
        </row>
        <row r="5855">
          <cell r="A5855">
            <v>45770</v>
          </cell>
          <cell r="C5855" t="str">
            <v>VENTAS MOSTRADOR</v>
          </cell>
          <cell r="F5855">
            <v>45770</v>
          </cell>
          <cell r="G5855">
            <v>45770</v>
          </cell>
          <cell r="H5855">
            <v>0</v>
          </cell>
          <cell r="O5855">
            <v>5300</v>
          </cell>
        </row>
        <row r="5856">
          <cell r="A5856">
            <v>45770</v>
          </cell>
          <cell r="C5856" t="str">
            <v>VENTAS MOSTRADOR</v>
          </cell>
          <cell r="F5856">
            <v>45770</v>
          </cell>
          <cell r="G5856">
            <v>45770</v>
          </cell>
          <cell r="H5856">
            <v>0</v>
          </cell>
          <cell r="O5856">
            <v>7000</v>
          </cell>
        </row>
        <row r="5857">
          <cell r="A5857">
            <v>45770</v>
          </cell>
          <cell r="C5857" t="str">
            <v>VENTAS MOSTRADOR</v>
          </cell>
          <cell r="F5857">
            <v>45770</v>
          </cell>
          <cell r="G5857">
            <v>45770</v>
          </cell>
          <cell r="H5857">
            <v>0</v>
          </cell>
          <cell r="O5857">
            <v>10900</v>
          </cell>
        </row>
        <row r="5858">
          <cell r="A5858">
            <v>45770</v>
          </cell>
          <cell r="C5858" t="str">
            <v>VENTAS MOSTRADOR</v>
          </cell>
          <cell r="F5858">
            <v>45770</v>
          </cell>
          <cell r="G5858">
            <v>45770</v>
          </cell>
          <cell r="H5858">
            <v>0</v>
          </cell>
          <cell r="O5858">
            <v>14000</v>
          </cell>
        </row>
        <row r="5859">
          <cell r="A5859">
            <v>45770</v>
          </cell>
          <cell r="C5859" t="str">
            <v>VENTAS MOSTRADOR</v>
          </cell>
          <cell r="F5859">
            <v>45770</v>
          </cell>
          <cell r="G5859">
            <v>45770</v>
          </cell>
          <cell r="H5859">
            <v>0</v>
          </cell>
          <cell r="O5859">
            <v>31720</v>
          </cell>
        </row>
        <row r="5860">
          <cell r="A5860">
            <v>45770</v>
          </cell>
          <cell r="C5860" t="str">
            <v>VENTAS MOSTRADOR</v>
          </cell>
          <cell r="F5860">
            <v>45770</v>
          </cell>
          <cell r="G5860">
            <v>45770</v>
          </cell>
          <cell r="H5860">
            <v>0</v>
          </cell>
          <cell r="O5860">
            <v>78020</v>
          </cell>
        </row>
        <row r="5861">
          <cell r="A5861">
            <v>45770</v>
          </cell>
          <cell r="C5861" t="str">
            <v>VENTAS MOSTRADOR</v>
          </cell>
          <cell r="F5861">
            <v>45770</v>
          </cell>
          <cell r="G5861">
            <v>45770</v>
          </cell>
          <cell r="H5861">
            <v>0</v>
          </cell>
          <cell r="O5861">
            <v>130000</v>
          </cell>
        </row>
        <row r="5862">
          <cell r="A5862">
            <v>45770</v>
          </cell>
          <cell r="C5862" t="str">
            <v>VENTAS MOSTRADOR</v>
          </cell>
          <cell r="F5862">
            <v>45770</v>
          </cell>
          <cell r="G5862">
            <v>45770</v>
          </cell>
          <cell r="H5862">
            <v>0</v>
          </cell>
          <cell r="O5862">
            <v>510600</v>
          </cell>
        </row>
        <row r="5863">
          <cell r="A5863">
            <v>45770</v>
          </cell>
          <cell r="C5863" t="str">
            <v>TODOS COMEMOS SAS</v>
          </cell>
          <cell r="F5863">
            <v>45770.323275462964</v>
          </cell>
          <cell r="G5863">
            <v>45778.323275462964</v>
          </cell>
          <cell r="H5863">
            <v>-7</v>
          </cell>
          <cell r="O5863">
            <v>385000</v>
          </cell>
        </row>
        <row r="5864">
          <cell r="A5864">
            <v>45770</v>
          </cell>
          <cell r="C5864" t="str">
            <v>EL IMPERIO DEL CERDO PREMIUM S.A.S</v>
          </cell>
          <cell r="F5864">
            <v>45770.229664351849</v>
          </cell>
          <cell r="G5864">
            <v>45778.229479166665</v>
          </cell>
          <cell r="H5864">
            <v>-7</v>
          </cell>
          <cell r="O5864">
            <v>1071400</v>
          </cell>
        </row>
        <row r="5865">
          <cell r="A5865">
            <v>45770</v>
          </cell>
          <cell r="C5865" t="str">
            <v>LUZ MARINA PELAYO ORTIZ</v>
          </cell>
          <cell r="F5865">
            <v>45770.318032407406</v>
          </cell>
          <cell r="G5865">
            <v>45771.318032407406</v>
          </cell>
          <cell r="H5865">
            <v>5</v>
          </cell>
          <cell r="O5865">
            <v>507500</v>
          </cell>
        </row>
        <row r="5866">
          <cell r="A5866">
            <v>45770</v>
          </cell>
          <cell r="C5866" t="str">
            <v>COMERCIALIZADORA DE LACTEOS RYM SAS</v>
          </cell>
          <cell r="F5866">
            <v>45770.369641203702</v>
          </cell>
          <cell r="G5866">
            <v>45771.369641203702</v>
          </cell>
          <cell r="H5866">
            <v>5</v>
          </cell>
          <cell r="O5866">
            <v>204400</v>
          </cell>
        </row>
        <row r="5867">
          <cell r="A5867">
            <v>45770</v>
          </cell>
          <cell r="C5867" t="str">
            <v>SEXTO RESTAURANTES SAS</v>
          </cell>
          <cell r="F5867">
            <v>45770.38071759259</v>
          </cell>
          <cell r="G5867">
            <v>45771.38071759259</v>
          </cell>
          <cell r="H5867">
            <v>5</v>
          </cell>
          <cell r="O5867">
            <v>366400</v>
          </cell>
        </row>
        <row r="5868">
          <cell r="A5868">
            <v>45770</v>
          </cell>
          <cell r="C5868" t="str">
            <v>HILDEBRANDO  CARREÑO</v>
          </cell>
          <cell r="F5868">
            <v>45769.410752314812</v>
          </cell>
          <cell r="G5868">
            <v>45770.410752314812</v>
          </cell>
          <cell r="H5868">
            <v>1</v>
          </cell>
          <cell r="O5868">
            <v>553050</v>
          </cell>
        </row>
        <row r="5869">
          <cell r="A5869">
            <v>45770</v>
          </cell>
          <cell r="C5869" t="str">
            <v>IVAN RODRIGO LUQUE RESTREPO0</v>
          </cell>
          <cell r="F5869">
            <v>45771</v>
          </cell>
          <cell r="G5869">
            <v>45779</v>
          </cell>
          <cell r="H5869">
            <v>-3</v>
          </cell>
          <cell r="O5869">
            <v>6000</v>
          </cell>
        </row>
        <row r="5870">
          <cell r="A5870">
            <v>45770</v>
          </cell>
          <cell r="C5870" t="str">
            <v>IVAN RODRIGO LUQUE RESTREPO0</v>
          </cell>
          <cell r="F5870">
            <v>45755.34238425926</v>
          </cell>
          <cell r="G5870">
            <v>45763.339965277781</v>
          </cell>
          <cell r="H5870">
            <v>8</v>
          </cell>
          <cell r="O5870">
            <v>936350</v>
          </cell>
        </row>
        <row r="5871">
          <cell r="A5871">
            <v>45770</v>
          </cell>
          <cell r="C5871" t="str">
            <v>ALIMENTOS BRIKO SAS</v>
          </cell>
          <cell r="F5871">
            <v>45770.363842592589</v>
          </cell>
          <cell r="G5871">
            <v>45771.34648148148</v>
          </cell>
          <cell r="H5871">
            <v>0</v>
          </cell>
          <cell r="O5871">
            <v>1191525</v>
          </cell>
        </row>
        <row r="5872">
          <cell r="A5872">
            <v>45770</v>
          </cell>
          <cell r="C5872" t="str">
            <v>MARCO DUVAN CHAPARRO GOMEZ</v>
          </cell>
          <cell r="F5872">
            <v>45770.48709490741</v>
          </cell>
          <cell r="G5872">
            <v>45771.48709490741</v>
          </cell>
          <cell r="H5872">
            <v>0</v>
          </cell>
          <cell r="O5872">
            <v>999950</v>
          </cell>
        </row>
        <row r="5873">
          <cell r="A5873">
            <v>45770</v>
          </cell>
          <cell r="C5873" t="str">
            <v>VENTAS MOSTRADOR</v>
          </cell>
          <cell r="F5873">
            <v>45770</v>
          </cell>
          <cell r="G5873">
            <v>45770</v>
          </cell>
          <cell r="H5873">
            <v>0</v>
          </cell>
          <cell r="O5873">
            <v>680430</v>
          </cell>
        </row>
        <row r="5874">
          <cell r="A5874">
            <v>45770</v>
          </cell>
          <cell r="C5874" t="str">
            <v>KOE4K S.A.S</v>
          </cell>
          <cell r="F5874">
            <v>45748.314606481479</v>
          </cell>
          <cell r="G5874">
            <v>45778.314606481479</v>
          </cell>
          <cell r="H5874">
            <v>-7</v>
          </cell>
          <cell r="O5874">
            <v>136500</v>
          </cell>
        </row>
        <row r="5875">
          <cell r="A5875">
            <v>45770</v>
          </cell>
          <cell r="C5875" t="str">
            <v>KOE4K S.A.S</v>
          </cell>
          <cell r="F5875">
            <v>45751.420902777776</v>
          </cell>
          <cell r="G5875">
            <v>45781.420902777776</v>
          </cell>
          <cell r="H5875">
            <v>-10</v>
          </cell>
          <cell r="O5875">
            <v>96600</v>
          </cell>
        </row>
        <row r="5876">
          <cell r="A5876">
            <v>45770</v>
          </cell>
          <cell r="C5876" t="str">
            <v>MERCADOS BM  SAS</v>
          </cell>
          <cell r="F5876">
            <v>45759.312719907408</v>
          </cell>
          <cell r="G5876">
            <v>45767.312719907408</v>
          </cell>
          <cell r="H5876">
            <v>4</v>
          </cell>
          <cell r="O5876">
            <v>2026475.514</v>
          </cell>
        </row>
        <row r="5877">
          <cell r="A5877">
            <v>45770</v>
          </cell>
          <cell r="C5877" t="str">
            <v>JUAN MANUEL PALLARES ARRIETA</v>
          </cell>
          <cell r="F5877">
            <v>45758.349583333336</v>
          </cell>
          <cell r="G5877">
            <v>45759.349583333336</v>
          </cell>
          <cell r="H5877">
            <v>12</v>
          </cell>
          <cell r="O5877">
            <v>6100</v>
          </cell>
        </row>
        <row r="5878">
          <cell r="A5878">
            <v>45770</v>
          </cell>
          <cell r="C5878" t="str">
            <v>DONDOHE4K S.A.S</v>
          </cell>
          <cell r="F5878">
            <v>45745.375393518516</v>
          </cell>
          <cell r="G5878">
            <v>45775.375393518516</v>
          </cell>
          <cell r="H5878">
            <v>-4</v>
          </cell>
          <cell r="O5878">
            <v>1273100</v>
          </cell>
        </row>
        <row r="5879">
          <cell r="A5879">
            <v>45770</v>
          </cell>
          <cell r="C5879" t="str">
            <v>DONDOHE4K S.A.S</v>
          </cell>
          <cell r="F5879">
            <v>45749.424849537034</v>
          </cell>
          <cell r="G5879">
            <v>45779.424849537034</v>
          </cell>
          <cell r="H5879">
            <v>-8</v>
          </cell>
          <cell r="O5879">
            <v>1415117.06</v>
          </cell>
        </row>
        <row r="5880">
          <cell r="A5880">
            <v>45770</v>
          </cell>
          <cell r="C5880" t="str">
            <v>DONDOHE4K S.A.S</v>
          </cell>
          <cell r="F5880">
            <v>45751.387349537035</v>
          </cell>
          <cell r="G5880">
            <v>45781.387349537035</v>
          </cell>
          <cell r="H5880">
            <v>-10</v>
          </cell>
          <cell r="O5880">
            <v>1052800</v>
          </cell>
        </row>
        <row r="5881">
          <cell r="A5881">
            <v>45770</v>
          </cell>
          <cell r="C5881" t="str">
            <v>DONDOHE4K S.A.S</v>
          </cell>
          <cell r="F5881">
            <v>45752.368993055556</v>
          </cell>
          <cell r="G5881">
            <v>45782.368993055556</v>
          </cell>
          <cell r="H5881">
            <v>-11</v>
          </cell>
          <cell r="O5881">
            <v>536200</v>
          </cell>
        </row>
        <row r="5882">
          <cell r="A5882">
            <v>45770</v>
          </cell>
          <cell r="C5882" t="str">
            <v>DONDOHE4K S.A.S</v>
          </cell>
          <cell r="F5882">
            <v>45755.356111111112</v>
          </cell>
          <cell r="G5882">
            <v>45785.356111111112</v>
          </cell>
          <cell r="H5882">
            <v>-14</v>
          </cell>
          <cell r="O5882">
            <v>1646734.1788000001</v>
          </cell>
        </row>
        <row r="5883">
          <cell r="A5883">
            <v>45770</v>
          </cell>
          <cell r="C5883" t="str">
            <v>DONDOHE4K S.A.S</v>
          </cell>
          <cell r="F5883">
            <v>45756.325590277775</v>
          </cell>
          <cell r="G5883">
            <v>45786.325590277775</v>
          </cell>
          <cell r="H5883">
            <v>-15</v>
          </cell>
          <cell r="O5883">
            <v>509600</v>
          </cell>
        </row>
        <row r="5884">
          <cell r="A5884">
            <v>45770</v>
          </cell>
          <cell r="C5884" t="str">
            <v>OSAKA COCINA NIKKEI S.A.S</v>
          </cell>
          <cell r="F5884">
            <v>45751.362488425926</v>
          </cell>
          <cell r="G5884">
            <v>45781.362488425926</v>
          </cell>
          <cell r="H5884">
            <v>-10</v>
          </cell>
          <cell r="O5884">
            <v>951500</v>
          </cell>
        </row>
        <row r="5885">
          <cell r="A5885">
            <v>45770</v>
          </cell>
          <cell r="C5885" t="str">
            <v>OSAKA COCINA NIKKEI S.A.S</v>
          </cell>
          <cell r="F5885">
            <v>45752.324050925927</v>
          </cell>
          <cell r="G5885">
            <v>45782.324050925927</v>
          </cell>
          <cell r="H5885">
            <v>-11</v>
          </cell>
          <cell r="O5885">
            <v>897600</v>
          </cell>
        </row>
        <row r="5886">
          <cell r="A5886">
            <v>45770</v>
          </cell>
          <cell r="C5886" t="str">
            <v>OSAKA COCINA NIKKEI S.A.S</v>
          </cell>
          <cell r="F5886">
            <v>45754.361504629633</v>
          </cell>
          <cell r="G5886">
            <v>45784.361504629633</v>
          </cell>
          <cell r="H5886">
            <v>-13</v>
          </cell>
          <cell r="O5886">
            <v>588000</v>
          </cell>
        </row>
        <row r="5887">
          <cell r="A5887">
            <v>45770</v>
          </cell>
          <cell r="C5887" t="str">
            <v>ADRIANO  ALVAREZ LOZANO</v>
          </cell>
          <cell r="F5887">
            <v>45769.593587962961</v>
          </cell>
          <cell r="G5887">
            <v>45770.593587962961</v>
          </cell>
          <cell r="H5887">
            <v>1</v>
          </cell>
          <cell r="O5887">
            <v>957250</v>
          </cell>
        </row>
        <row r="5888">
          <cell r="A5888">
            <v>45770</v>
          </cell>
          <cell r="C5888" t="str">
            <v>MARIA CRISTINA JAIME</v>
          </cell>
          <cell r="F5888">
            <v>45769.596296296295</v>
          </cell>
          <cell r="G5888">
            <v>45770.596296296295</v>
          </cell>
          <cell r="H5888">
            <v>1</v>
          </cell>
          <cell r="O5888">
            <v>1765400</v>
          </cell>
        </row>
        <row r="5889">
          <cell r="A5889">
            <v>45770</v>
          </cell>
          <cell r="C5889" t="str">
            <v>BENJAMIN  CHAPARRO AMEZQUITA</v>
          </cell>
          <cell r="F5889">
            <v>45770.356898148151</v>
          </cell>
          <cell r="G5889">
            <v>45771.356898148151</v>
          </cell>
          <cell r="H5889">
            <v>0</v>
          </cell>
          <cell r="O5889">
            <v>980000</v>
          </cell>
        </row>
        <row r="5890">
          <cell r="A5890">
            <v>45770</v>
          </cell>
          <cell r="C5890" t="str">
            <v>WALTER  BECERRA</v>
          </cell>
          <cell r="F5890">
            <v>45770.358136574076</v>
          </cell>
          <cell r="G5890">
            <v>45771.358136574076</v>
          </cell>
          <cell r="H5890">
            <v>0</v>
          </cell>
          <cell r="O5890">
            <v>650000</v>
          </cell>
        </row>
        <row r="5891">
          <cell r="A5891">
            <v>45770</v>
          </cell>
          <cell r="C5891" t="str">
            <v>PATRICIA  CHAPARRO AMEZQUITA</v>
          </cell>
          <cell r="F5891">
            <v>45770.358981481484</v>
          </cell>
          <cell r="G5891">
            <v>45778.358981481484</v>
          </cell>
          <cell r="H5891">
            <v>-7</v>
          </cell>
          <cell r="O5891">
            <v>647350</v>
          </cell>
        </row>
        <row r="5892">
          <cell r="A5892">
            <v>45770</v>
          </cell>
          <cell r="C5892" t="str">
            <v>PATRICIA  CHAPARRO AMEZQUITA</v>
          </cell>
          <cell r="F5892">
            <v>45770.358981481484</v>
          </cell>
          <cell r="G5892">
            <v>45778.358981481484</v>
          </cell>
          <cell r="H5892">
            <v>-7</v>
          </cell>
          <cell r="O5892">
            <v>5250</v>
          </cell>
        </row>
        <row r="5893">
          <cell r="A5893">
            <v>45770</v>
          </cell>
          <cell r="C5893" t="str">
            <v>R.G. GOURMET SAS</v>
          </cell>
          <cell r="F5893">
            <v>45770.465983796297</v>
          </cell>
          <cell r="G5893">
            <v>45771.465983796297</v>
          </cell>
          <cell r="H5893">
            <v>0</v>
          </cell>
          <cell r="O5893">
            <v>302500</v>
          </cell>
        </row>
        <row r="5894">
          <cell r="A5894">
            <v>45770</v>
          </cell>
          <cell r="C5894" t="str">
            <v>VENTAS MOSTRADOR</v>
          </cell>
          <cell r="F5894">
            <v>45770</v>
          </cell>
          <cell r="G5894">
            <v>45770</v>
          </cell>
          <cell r="H5894">
            <v>0</v>
          </cell>
          <cell r="O5894">
            <v>865931</v>
          </cell>
        </row>
        <row r="5895">
          <cell r="A5895">
            <v>45770</v>
          </cell>
          <cell r="C5895" t="str">
            <v>VENTAS MOSTRADOR</v>
          </cell>
          <cell r="F5895">
            <v>45770</v>
          </cell>
          <cell r="G5895">
            <v>45770</v>
          </cell>
          <cell r="H5895">
            <v>0</v>
          </cell>
          <cell r="O5895">
            <v>742143</v>
          </cell>
        </row>
        <row r="5896">
          <cell r="A5896">
            <v>45771</v>
          </cell>
          <cell r="C5896" t="str">
            <v>VENTAS MOSTRADOR</v>
          </cell>
          <cell r="F5896">
            <v>45771</v>
          </cell>
          <cell r="G5896">
            <v>45771</v>
          </cell>
          <cell r="H5896">
            <v>-5</v>
          </cell>
          <cell r="O5896">
            <v>100</v>
          </cell>
        </row>
        <row r="5897">
          <cell r="A5897">
            <v>45771</v>
          </cell>
          <cell r="C5897" t="str">
            <v>VENTAS MOSTRADOR</v>
          </cell>
          <cell r="F5897">
            <v>45771</v>
          </cell>
          <cell r="G5897">
            <v>45771</v>
          </cell>
          <cell r="H5897">
            <v>-5</v>
          </cell>
          <cell r="O5897">
            <v>444</v>
          </cell>
        </row>
        <row r="5898">
          <cell r="A5898">
            <v>45771</v>
          </cell>
          <cell r="C5898" t="str">
            <v>VENTAS MOSTRADOR</v>
          </cell>
          <cell r="F5898">
            <v>45771</v>
          </cell>
          <cell r="G5898">
            <v>45771</v>
          </cell>
          <cell r="H5898">
            <v>0</v>
          </cell>
          <cell r="O5898">
            <v>7400</v>
          </cell>
        </row>
        <row r="5899">
          <cell r="A5899">
            <v>45771</v>
          </cell>
          <cell r="C5899" t="str">
            <v>VENTAS MOSTRADOR</v>
          </cell>
          <cell r="F5899">
            <v>45771</v>
          </cell>
          <cell r="G5899">
            <v>45771</v>
          </cell>
          <cell r="H5899">
            <v>0</v>
          </cell>
          <cell r="O5899">
            <v>15730</v>
          </cell>
        </row>
        <row r="5900">
          <cell r="A5900">
            <v>45771</v>
          </cell>
          <cell r="C5900" t="str">
            <v>VENTAS MOSTRADOR</v>
          </cell>
          <cell r="F5900">
            <v>45759.355370370373</v>
          </cell>
          <cell r="G5900">
            <v>45767.355219907404</v>
          </cell>
          <cell r="H5900">
            <v>4</v>
          </cell>
          <cell r="O5900">
            <v>0</v>
          </cell>
        </row>
        <row r="5901">
          <cell r="A5901">
            <v>45771</v>
          </cell>
          <cell r="C5901" t="str">
            <v>VENTAS MOSTRADOR</v>
          </cell>
          <cell r="F5901">
            <v>45771</v>
          </cell>
          <cell r="G5901">
            <v>45771</v>
          </cell>
          <cell r="H5901">
            <v>0</v>
          </cell>
          <cell r="O5901">
            <v>19450</v>
          </cell>
        </row>
        <row r="5902">
          <cell r="A5902">
            <v>45771</v>
          </cell>
          <cell r="C5902" t="str">
            <v>VENTAS MOSTRADOR</v>
          </cell>
          <cell r="F5902">
            <v>45771</v>
          </cell>
          <cell r="G5902">
            <v>45771</v>
          </cell>
          <cell r="H5902">
            <v>0</v>
          </cell>
          <cell r="O5902">
            <v>21755</v>
          </cell>
        </row>
        <row r="5903">
          <cell r="A5903">
            <v>45771</v>
          </cell>
          <cell r="C5903" t="str">
            <v>VENTAS MOSTRADOR</v>
          </cell>
          <cell r="F5903">
            <v>45771</v>
          </cell>
          <cell r="G5903">
            <v>45771</v>
          </cell>
          <cell r="H5903">
            <v>0</v>
          </cell>
          <cell r="O5903">
            <v>24640</v>
          </cell>
        </row>
        <row r="5904">
          <cell r="A5904">
            <v>45771</v>
          </cell>
          <cell r="C5904" t="str">
            <v>VENTAS MOSTRADOR</v>
          </cell>
          <cell r="F5904">
            <v>45771</v>
          </cell>
          <cell r="G5904">
            <v>45771</v>
          </cell>
          <cell r="H5904">
            <v>0</v>
          </cell>
          <cell r="O5904">
            <v>31560</v>
          </cell>
        </row>
        <row r="5905">
          <cell r="A5905">
            <v>45771</v>
          </cell>
          <cell r="C5905" t="str">
            <v>VENTAS MOSTRADOR</v>
          </cell>
          <cell r="F5905">
            <v>45771</v>
          </cell>
          <cell r="G5905">
            <v>45771</v>
          </cell>
          <cell r="H5905">
            <v>0</v>
          </cell>
          <cell r="O5905">
            <v>33495</v>
          </cell>
        </row>
        <row r="5906">
          <cell r="A5906">
            <v>45771</v>
          </cell>
          <cell r="C5906" t="str">
            <v>NIEVES  GUTIERREZ CORREAL</v>
          </cell>
          <cell r="F5906">
            <v>45771.356296296297</v>
          </cell>
          <cell r="G5906">
            <v>45772.356157407405</v>
          </cell>
          <cell r="H5906">
            <v>3</v>
          </cell>
          <cell r="O5906">
            <v>153600</v>
          </cell>
        </row>
        <row r="5907">
          <cell r="A5907">
            <v>45771</v>
          </cell>
          <cell r="C5907" t="str">
            <v>OSMAR  PEÑA</v>
          </cell>
          <cell r="F5907">
            <v>45771.390324074076</v>
          </cell>
          <cell r="G5907">
            <v>45772.390324074076</v>
          </cell>
          <cell r="H5907">
            <v>-1</v>
          </cell>
          <cell r="O5907">
            <v>380000</v>
          </cell>
        </row>
        <row r="5908">
          <cell r="A5908">
            <v>45771</v>
          </cell>
          <cell r="C5908" t="str">
            <v>LILIANA DAZA RIAPIRA</v>
          </cell>
          <cell r="F5908">
            <v>45771.350868055553</v>
          </cell>
          <cell r="G5908">
            <v>45772.350868055553</v>
          </cell>
          <cell r="H5908">
            <v>-1</v>
          </cell>
          <cell r="O5908">
            <v>404450</v>
          </cell>
        </row>
        <row r="5909">
          <cell r="A5909">
            <v>45771</v>
          </cell>
          <cell r="C5909" t="str">
            <v>DARWIN GEOVANNI OCHOA MERCHAN</v>
          </cell>
          <cell r="F5909">
            <v>45771.345497685186</v>
          </cell>
          <cell r="G5909">
            <v>45772.345381944448</v>
          </cell>
          <cell r="H5909">
            <v>-1</v>
          </cell>
          <cell r="O5909">
            <v>405400</v>
          </cell>
        </row>
        <row r="5910">
          <cell r="A5910">
            <v>45771</v>
          </cell>
          <cell r="C5910" t="str">
            <v>CRISTIAN  ROJAS RIVERA</v>
          </cell>
          <cell r="F5910">
            <v>45771.480069444442</v>
          </cell>
          <cell r="G5910">
            <v>45777.480069444442</v>
          </cell>
          <cell r="H5910">
            <v>-1</v>
          </cell>
          <cell r="O5910">
            <v>425499.97</v>
          </cell>
        </row>
        <row r="5911">
          <cell r="A5911">
            <v>45771</v>
          </cell>
          <cell r="C5911" t="str">
            <v>VENTAS MOSTRADOR</v>
          </cell>
          <cell r="F5911">
            <v>45771</v>
          </cell>
          <cell r="G5911">
            <v>45771</v>
          </cell>
          <cell r="H5911">
            <v>0</v>
          </cell>
          <cell r="O5911">
            <v>429300</v>
          </cell>
        </row>
        <row r="5912">
          <cell r="A5912">
            <v>45771</v>
          </cell>
          <cell r="C5912" t="str">
            <v>CAJA COLOMBIANA DE SUBSIDIO FAMILIAR COLSUBSIDIO</v>
          </cell>
          <cell r="F5912">
            <v>45742.540405092594</v>
          </cell>
          <cell r="G5912">
            <v>45772.540405092594</v>
          </cell>
          <cell r="H5912">
            <v>-1</v>
          </cell>
          <cell r="O5912">
            <v>12744149.8818</v>
          </cell>
        </row>
        <row r="5913">
          <cell r="A5913">
            <v>45771</v>
          </cell>
          <cell r="C5913" t="str">
            <v>CAJA COLOMBIANA DE SUBSIDIO FAMILIAR COLSUBSIDIO</v>
          </cell>
          <cell r="F5913">
            <v>45744.626030092593</v>
          </cell>
          <cell r="G5913">
            <v>45774.626030092593</v>
          </cell>
          <cell r="H5913">
            <v>-3</v>
          </cell>
          <cell r="O5913">
            <v>683558.304</v>
          </cell>
        </row>
        <row r="5914">
          <cell r="A5914">
            <v>45771</v>
          </cell>
          <cell r="C5914" t="str">
            <v>CAJA COLOMBIANA DE SUBSIDIO FAMILIAR COLSUBSIDIO</v>
          </cell>
          <cell r="F5914">
            <v>45744.62709490741</v>
          </cell>
          <cell r="G5914">
            <v>45774.62709490741</v>
          </cell>
          <cell r="H5914">
            <v>-3</v>
          </cell>
          <cell r="O5914">
            <v>940788.94200000004</v>
          </cell>
        </row>
        <row r="5915">
          <cell r="A5915">
            <v>45771</v>
          </cell>
          <cell r="C5915" t="str">
            <v>CAJA COLOMBIANA DE SUBSIDIO FAMILIAR COLSUBSIDIO</v>
          </cell>
          <cell r="F5915">
            <v>45744.627916666665</v>
          </cell>
          <cell r="G5915">
            <v>45774.627916666665</v>
          </cell>
          <cell r="H5915">
            <v>-3</v>
          </cell>
          <cell r="O5915">
            <v>11699811.416999999</v>
          </cell>
        </row>
        <row r="5916">
          <cell r="A5916">
            <v>45771</v>
          </cell>
          <cell r="C5916" t="str">
            <v>CAJA COLOMBIANA DE SUBSIDIO FAMILIAR COLSUBSIDIO</v>
          </cell>
          <cell r="F5916">
            <v>45744.629351851851</v>
          </cell>
          <cell r="G5916">
            <v>45774.629351851851</v>
          </cell>
          <cell r="H5916">
            <v>-3</v>
          </cell>
          <cell r="O5916">
            <v>272029.1176</v>
          </cell>
        </row>
        <row r="5917">
          <cell r="A5917">
            <v>45771</v>
          </cell>
          <cell r="C5917" t="str">
            <v>CAJA COLOMBIANA DE SUBSIDIO FAMILIAR COLSUBSIDIO</v>
          </cell>
          <cell r="F5917">
            <v>45744.630671296298</v>
          </cell>
          <cell r="G5917">
            <v>45774.630671296298</v>
          </cell>
          <cell r="H5917">
            <v>-3</v>
          </cell>
          <cell r="O5917">
            <v>1552436.1954000001</v>
          </cell>
        </row>
        <row r="5918">
          <cell r="A5918">
            <v>45771</v>
          </cell>
          <cell r="C5918" t="str">
            <v>CAJA COLOMBIANA DE SUBSIDIO FAMILIAR COLSUBSIDIO</v>
          </cell>
          <cell r="F5918">
            <v>45744.632118055553</v>
          </cell>
          <cell r="G5918">
            <v>45774.632118055553</v>
          </cell>
          <cell r="H5918">
            <v>-3</v>
          </cell>
          <cell r="O5918">
            <v>18666210.626600001</v>
          </cell>
        </row>
        <row r="5919">
          <cell r="A5919">
            <v>45771</v>
          </cell>
          <cell r="C5919" t="str">
            <v>CAJA COLOMBIANA DE SUBSIDIO FAMILIAR COLSUBSIDIO</v>
          </cell>
          <cell r="F5919">
            <v>45744.634236111109</v>
          </cell>
          <cell r="G5919">
            <v>45774.634236111109</v>
          </cell>
          <cell r="H5919">
            <v>-3</v>
          </cell>
          <cell r="O5919">
            <v>12616849.097999999</v>
          </cell>
        </row>
        <row r="5920">
          <cell r="A5920">
            <v>45771</v>
          </cell>
          <cell r="C5920" t="str">
            <v>CAJA COLOMBIANA DE SUBSIDIO FAMILIAR COLSUBSIDIO</v>
          </cell>
          <cell r="F5920">
            <v>45744.635092592594</v>
          </cell>
          <cell r="G5920">
            <v>45774.635092592594</v>
          </cell>
          <cell r="H5920">
            <v>-3</v>
          </cell>
          <cell r="O5920">
            <v>2143588.65</v>
          </cell>
        </row>
        <row r="5921">
          <cell r="A5921">
            <v>45771</v>
          </cell>
          <cell r="C5921" t="str">
            <v>CAJA COLOMBIANA DE SUBSIDIO FAMILIAR COLSUBSIDIO</v>
          </cell>
          <cell r="F5921">
            <v>45746.245057870372</v>
          </cell>
          <cell r="G5921">
            <v>45776.245057870372</v>
          </cell>
          <cell r="H5921">
            <v>-5</v>
          </cell>
          <cell r="O5921">
            <v>185798.59606000001</v>
          </cell>
        </row>
        <row r="5922">
          <cell r="A5922">
            <v>45771</v>
          </cell>
          <cell r="C5922" t="str">
            <v>CAJA COLOMBIANA DE SUBSIDIO FAMILIAR COLSUBSIDIO</v>
          </cell>
          <cell r="F5922">
            <v>45747.620196759257</v>
          </cell>
          <cell r="G5922">
            <v>45777.620196759257</v>
          </cell>
          <cell r="H5922">
            <v>-6</v>
          </cell>
          <cell r="O5922">
            <v>3320466.1222000001</v>
          </cell>
        </row>
        <row r="5923">
          <cell r="A5923">
            <v>45771</v>
          </cell>
          <cell r="C5923" t="str">
            <v>CAJA COLOMBIANA DE SUBSIDIO FAMILIAR COLSUBSIDIO</v>
          </cell>
          <cell r="F5923">
            <v>45747.622372685182</v>
          </cell>
          <cell r="G5923">
            <v>45777.622372685182</v>
          </cell>
          <cell r="H5923">
            <v>-6</v>
          </cell>
          <cell r="O5923">
            <v>982714.64800000004</v>
          </cell>
        </row>
        <row r="5924">
          <cell r="A5924">
            <v>45771</v>
          </cell>
          <cell r="C5924" t="str">
            <v>CAJA COLOMBIANA DE SUBSIDIO FAMILIAR COLSUBSIDIO</v>
          </cell>
          <cell r="F5924">
            <v>45747.623310185183</v>
          </cell>
          <cell r="G5924">
            <v>45777.623310185183</v>
          </cell>
          <cell r="H5924">
            <v>-6</v>
          </cell>
          <cell r="O5924">
            <v>12623820.118000001</v>
          </cell>
        </row>
        <row r="5925">
          <cell r="A5925">
            <v>45771</v>
          </cell>
          <cell r="C5925" t="str">
            <v>TAKAMI SA</v>
          </cell>
          <cell r="F5925">
            <v>45748.315289351849</v>
          </cell>
          <cell r="G5925">
            <v>45778.315289351849</v>
          </cell>
          <cell r="H5925">
            <v>-7</v>
          </cell>
          <cell r="O5925">
            <v>223230</v>
          </cell>
        </row>
        <row r="5926">
          <cell r="A5926">
            <v>45771</v>
          </cell>
          <cell r="C5926" t="str">
            <v>TAKAMI SA</v>
          </cell>
          <cell r="F5926">
            <v>45749.32230324074</v>
          </cell>
          <cell r="G5926">
            <v>45779.32230324074</v>
          </cell>
          <cell r="H5926">
            <v>-8</v>
          </cell>
          <cell r="O5926">
            <v>164000</v>
          </cell>
        </row>
        <row r="5927">
          <cell r="A5927">
            <v>45771</v>
          </cell>
          <cell r="C5927" t="str">
            <v>TAKAMI SA</v>
          </cell>
          <cell r="F5927">
            <v>45749.332002314812</v>
          </cell>
          <cell r="G5927">
            <v>45779.332002314812</v>
          </cell>
          <cell r="H5927">
            <v>-8</v>
          </cell>
          <cell r="O5927">
            <v>110580</v>
          </cell>
        </row>
        <row r="5928">
          <cell r="A5928">
            <v>45771</v>
          </cell>
          <cell r="C5928" t="str">
            <v>TAKAMI SA</v>
          </cell>
          <cell r="F5928">
            <v>45749.335810185185</v>
          </cell>
          <cell r="G5928">
            <v>45779.335810185185</v>
          </cell>
          <cell r="H5928">
            <v>-8</v>
          </cell>
          <cell r="O5928">
            <v>201760</v>
          </cell>
        </row>
        <row r="5929">
          <cell r="A5929">
            <v>45771</v>
          </cell>
          <cell r="C5929" t="str">
            <v>TAKAMI SA</v>
          </cell>
          <cell r="F5929">
            <v>45749.339375000003</v>
          </cell>
          <cell r="G5929">
            <v>45779.339375000003</v>
          </cell>
          <cell r="H5929">
            <v>-8</v>
          </cell>
          <cell r="O5929">
            <v>341640</v>
          </cell>
        </row>
        <row r="5930">
          <cell r="A5930">
            <v>45771</v>
          </cell>
          <cell r="C5930" t="str">
            <v>TAKAMI SA</v>
          </cell>
          <cell r="F5930">
            <v>45749.368449074071</v>
          </cell>
          <cell r="G5930">
            <v>45779.368449074071</v>
          </cell>
          <cell r="H5930">
            <v>-8</v>
          </cell>
          <cell r="O5930">
            <v>84050</v>
          </cell>
        </row>
        <row r="5931">
          <cell r="A5931">
            <v>45771</v>
          </cell>
          <cell r="C5931" t="str">
            <v>TAKAMI SA</v>
          </cell>
          <cell r="F5931">
            <v>45749.371261574073</v>
          </cell>
          <cell r="G5931">
            <v>45779.371261574073</v>
          </cell>
          <cell r="H5931">
            <v>-8</v>
          </cell>
          <cell r="O5931">
            <v>82000</v>
          </cell>
        </row>
        <row r="5932">
          <cell r="A5932">
            <v>45771</v>
          </cell>
          <cell r="C5932" t="str">
            <v>TAKAMI SA</v>
          </cell>
          <cell r="F5932">
            <v>45749.373449074075</v>
          </cell>
          <cell r="G5932">
            <v>45779.373449074075</v>
          </cell>
          <cell r="H5932">
            <v>-8</v>
          </cell>
          <cell r="O5932">
            <v>205000</v>
          </cell>
        </row>
        <row r="5933">
          <cell r="A5933">
            <v>45771</v>
          </cell>
          <cell r="C5933" t="str">
            <v>TAKAMI SA</v>
          </cell>
          <cell r="F5933">
            <v>45750.31013888889</v>
          </cell>
          <cell r="G5933">
            <v>45780.31013888889</v>
          </cell>
          <cell r="H5933">
            <v>-9</v>
          </cell>
          <cell r="O5933">
            <v>58400</v>
          </cell>
        </row>
        <row r="5934">
          <cell r="A5934">
            <v>45771</v>
          </cell>
          <cell r="C5934" t="str">
            <v>TAKAMI SA</v>
          </cell>
          <cell r="F5934">
            <v>45750.31013888889</v>
          </cell>
          <cell r="G5934">
            <v>45780.31013888889</v>
          </cell>
          <cell r="H5934">
            <v>-9</v>
          </cell>
          <cell r="O5934">
            <v>548520</v>
          </cell>
        </row>
        <row r="5935">
          <cell r="A5935">
            <v>45771</v>
          </cell>
          <cell r="C5935" t="str">
            <v>TAKAMI SA</v>
          </cell>
          <cell r="F5935">
            <v>45750.312395833331</v>
          </cell>
          <cell r="G5935">
            <v>45780.312395833331</v>
          </cell>
          <cell r="H5935">
            <v>-9</v>
          </cell>
          <cell r="O5935">
            <v>195940</v>
          </cell>
        </row>
        <row r="5936">
          <cell r="A5936">
            <v>45771</v>
          </cell>
          <cell r="C5936" t="str">
            <v>TAKAMI SA</v>
          </cell>
          <cell r="F5936">
            <v>45750.313958333332</v>
          </cell>
          <cell r="G5936">
            <v>45780.313958333332</v>
          </cell>
          <cell r="H5936">
            <v>-9</v>
          </cell>
          <cell r="O5936">
            <v>827900</v>
          </cell>
        </row>
        <row r="5937">
          <cell r="A5937">
            <v>45771</v>
          </cell>
          <cell r="C5937" t="str">
            <v>TAKAMI SA</v>
          </cell>
          <cell r="F5937">
            <v>45750.314930555556</v>
          </cell>
          <cell r="G5937">
            <v>45780.314930555556</v>
          </cell>
          <cell r="H5937">
            <v>-9</v>
          </cell>
          <cell r="O5937">
            <v>125050</v>
          </cell>
        </row>
        <row r="5938">
          <cell r="A5938">
            <v>45771</v>
          </cell>
          <cell r="C5938" t="str">
            <v>TAKAMI SA</v>
          </cell>
          <cell r="F5938">
            <v>45750.319965277777</v>
          </cell>
          <cell r="G5938">
            <v>45780.319965277777</v>
          </cell>
          <cell r="H5938">
            <v>-9</v>
          </cell>
          <cell r="O5938">
            <v>613200</v>
          </cell>
        </row>
        <row r="5939">
          <cell r="A5939">
            <v>45771</v>
          </cell>
          <cell r="C5939" t="str">
            <v>TAKAMI SA</v>
          </cell>
          <cell r="F5939">
            <v>45750.37060185185</v>
          </cell>
          <cell r="G5939">
            <v>45780.37060185185</v>
          </cell>
          <cell r="H5939">
            <v>-9</v>
          </cell>
          <cell r="O5939">
            <v>390630</v>
          </cell>
        </row>
        <row r="5940">
          <cell r="A5940">
            <v>45771</v>
          </cell>
          <cell r="C5940" t="str">
            <v>TAKAMI SA</v>
          </cell>
          <cell r="F5940">
            <v>45751.324293981481</v>
          </cell>
          <cell r="G5940">
            <v>45781.324293981481</v>
          </cell>
          <cell r="H5940">
            <v>-10</v>
          </cell>
          <cell r="O5940">
            <v>147200</v>
          </cell>
        </row>
        <row r="5941">
          <cell r="A5941">
            <v>45771</v>
          </cell>
          <cell r="C5941" t="str">
            <v>TAKAMI SA</v>
          </cell>
          <cell r="F5941">
            <v>45751.325104166666</v>
          </cell>
          <cell r="G5941">
            <v>45781.325104166666</v>
          </cell>
          <cell r="H5941">
            <v>-10</v>
          </cell>
          <cell r="O5941">
            <v>115920</v>
          </cell>
        </row>
        <row r="5942">
          <cell r="A5942">
            <v>45771</v>
          </cell>
          <cell r="C5942" t="str">
            <v>TAKAMI SA</v>
          </cell>
          <cell r="F5942">
            <v>45752.308923611112</v>
          </cell>
          <cell r="G5942">
            <v>45782.308923611112</v>
          </cell>
          <cell r="H5942">
            <v>-11</v>
          </cell>
          <cell r="O5942">
            <v>516280</v>
          </cell>
        </row>
        <row r="5943">
          <cell r="A5943">
            <v>45771</v>
          </cell>
          <cell r="C5943" t="str">
            <v>TAKAMI SA</v>
          </cell>
          <cell r="F5943">
            <v>45752.316342592596</v>
          </cell>
          <cell r="G5943">
            <v>45782.316342592596</v>
          </cell>
          <cell r="H5943">
            <v>-11</v>
          </cell>
          <cell r="O5943">
            <v>124160</v>
          </cell>
        </row>
        <row r="5944">
          <cell r="A5944">
            <v>45771</v>
          </cell>
          <cell r="C5944" t="str">
            <v>TAKAMI SA</v>
          </cell>
          <cell r="F5944">
            <v>45752.318182870367</v>
          </cell>
          <cell r="G5944">
            <v>45782.318182870367</v>
          </cell>
          <cell r="H5944">
            <v>-11</v>
          </cell>
          <cell r="O5944">
            <v>120950</v>
          </cell>
        </row>
        <row r="5945">
          <cell r="A5945">
            <v>45771</v>
          </cell>
          <cell r="C5945" t="str">
            <v>TAKAMI SA</v>
          </cell>
          <cell r="F5945">
            <v>45752.334791666668</v>
          </cell>
          <cell r="G5945">
            <v>45782.334791666668</v>
          </cell>
          <cell r="H5945">
            <v>-11</v>
          </cell>
          <cell r="O5945">
            <v>187020</v>
          </cell>
        </row>
        <row r="5946">
          <cell r="A5946">
            <v>45771</v>
          </cell>
          <cell r="C5946" t="str">
            <v>TAKAMI SA</v>
          </cell>
          <cell r="F5946">
            <v>45752.336041666669</v>
          </cell>
          <cell r="G5946">
            <v>45782.336041666669</v>
          </cell>
          <cell r="H5946">
            <v>-11</v>
          </cell>
          <cell r="O5946">
            <v>127950</v>
          </cell>
        </row>
        <row r="5947">
          <cell r="A5947">
            <v>45771</v>
          </cell>
          <cell r="C5947" t="str">
            <v>TAKAMI SA</v>
          </cell>
          <cell r="F5947">
            <v>45752.358437499999</v>
          </cell>
          <cell r="G5947">
            <v>45782.358437499999</v>
          </cell>
          <cell r="H5947">
            <v>-11</v>
          </cell>
          <cell r="O5947">
            <v>42000</v>
          </cell>
        </row>
        <row r="5948">
          <cell r="A5948">
            <v>45771</v>
          </cell>
          <cell r="C5948" t="str">
            <v>TAKAMI SA</v>
          </cell>
          <cell r="F5948">
            <v>45752.359675925924</v>
          </cell>
          <cell r="G5948">
            <v>45782.359675925924</v>
          </cell>
          <cell r="H5948">
            <v>-11</v>
          </cell>
          <cell r="O5948">
            <v>832400</v>
          </cell>
        </row>
        <row r="5949">
          <cell r="A5949">
            <v>45771</v>
          </cell>
          <cell r="C5949" t="str">
            <v>TAKAMI SA</v>
          </cell>
          <cell r="F5949">
            <v>45754.317291666666</v>
          </cell>
          <cell r="G5949">
            <v>45784.317291666666</v>
          </cell>
          <cell r="H5949">
            <v>-13</v>
          </cell>
          <cell r="O5949">
            <v>56260</v>
          </cell>
        </row>
        <row r="5950">
          <cell r="A5950">
            <v>45771</v>
          </cell>
          <cell r="C5950" t="str">
            <v>TAKAMI SA</v>
          </cell>
          <cell r="F5950">
            <v>45754.320833333331</v>
          </cell>
          <cell r="G5950">
            <v>45784.320833333331</v>
          </cell>
          <cell r="H5950">
            <v>-13</v>
          </cell>
          <cell r="O5950">
            <v>682000</v>
          </cell>
        </row>
        <row r="5951">
          <cell r="A5951">
            <v>45771</v>
          </cell>
          <cell r="C5951" t="str">
            <v>TAKAMI SA</v>
          </cell>
          <cell r="F5951">
            <v>45754.323819444442</v>
          </cell>
          <cell r="G5951">
            <v>45784.323819444442</v>
          </cell>
          <cell r="H5951">
            <v>-13</v>
          </cell>
          <cell r="O5951">
            <v>522120</v>
          </cell>
        </row>
        <row r="5952">
          <cell r="A5952">
            <v>45771</v>
          </cell>
          <cell r="C5952" t="str">
            <v>TAKAMI SA</v>
          </cell>
          <cell r="F5952">
            <v>45754.325023148151</v>
          </cell>
          <cell r="G5952">
            <v>45784.325023148151</v>
          </cell>
          <cell r="H5952">
            <v>-13</v>
          </cell>
          <cell r="O5952">
            <v>126100</v>
          </cell>
        </row>
        <row r="5953">
          <cell r="A5953">
            <v>45771</v>
          </cell>
          <cell r="C5953" t="str">
            <v>TAKAMI SA</v>
          </cell>
          <cell r="F5953">
            <v>45754.326863425929</v>
          </cell>
          <cell r="G5953">
            <v>45784.326863425929</v>
          </cell>
          <cell r="H5953">
            <v>-13</v>
          </cell>
          <cell r="O5953">
            <v>374800</v>
          </cell>
        </row>
        <row r="5954">
          <cell r="A5954">
            <v>45771</v>
          </cell>
          <cell r="C5954" t="str">
            <v>TAKAMI SA</v>
          </cell>
          <cell r="F5954">
            <v>45754.329398148147</v>
          </cell>
          <cell r="G5954">
            <v>45784.329398148147</v>
          </cell>
          <cell r="H5954">
            <v>-13</v>
          </cell>
          <cell r="O5954">
            <v>452260</v>
          </cell>
        </row>
        <row r="5955">
          <cell r="A5955">
            <v>45771</v>
          </cell>
          <cell r="C5955" t="str">
            <v>TAKAMI SA</v>
          </cell>
          <cell r="F5955">
            <v>45755.322962962964</v>
          </cell>
          <cell r="G5955">
            <v>45785.322962962964</v>
          </cell>
          <cell r="H5955">
            <v>-14</v>
          </cell>
          <cell r="O5955">
            <v>1133900</v>
          </cell>
        </row>
        <row r="5956">
          <cell r="A5956">
            <v>45771</v>
          </cell>
          <cell r="C5956" t="str">
            <v>TAKAMI SA</v>
          </cell>
          <cell r="F5956">
            <v>45755.32534722222</v>
          </cell>
          <cell r="G5956">
            <v>45785.32534722222</v>
          </cell>
          <cell r="H5956">
            <v>-14</v>
          </cell>
          <cell r="O5956">
            <v>126280</v>
          </cell>
        </row>
        <row r="5957">
          <cell r="A5957">
            <v>45771</v>
          </cell>
          <cell r="C5957" t="str">
            <v>TAKAMI SA</v>
          </cell>
          <cell r="F5957">
            <v>45755.334687499999</v>
          </cell>
          <cell r="G5957">
            <v>45785.334687499999</v>
          </cell>
          <cell r="H5957">
            <v>-14</v>
          </cell>
          <cell r="O5957">
            <v>495840</v>
          </cell>
        </row>
        <row r="5958">
          <cell r="A5958">
            <v>45771</v>
          </cell>
          <cell r="C5958" t="str">
            <v>TAKAMI SA</v>
          </cell>
          <cell r="F5958">
            <v>45755.344409722224</v>
          </cell>
          <cell r="G5958">
            <v>45785.344409722224</v>
          </cell>
          <cell r="H5958">
            <v>-14</v>
          </cell>
          <cell r="O5958">
            <v>145000</v>
          </cell>
        </row>
        <row r="5959">
          <cell r="A5959">
            <v>45771</v>
          </cell>
          <cell r="C5959" t="str">
            <v>TAKAMI SA</v>
          </cell>
          <cell r="F5959">
            <v>45755.347870370373</v>
          </cell>
          <cell r="G5959">
            <v>45785.347870370373</v>
          </cell>
          <cell r="H5959">
            <v>-14</v>
          </cell>
          <cell r="O5959">
            <v>844500</v>
          </cell>
        </row>
        <row r="5960">
          <cell r="A5960">
            <v>45771</v>
          </cell>
          <cell r="C5960" t="str">
            <v>TAKAMI SA</v>
          </cell>
          <cell r="F5960">
            <v>45757.337546296294</v>
          </cell>
          <cell r="G5960">
            <v>45787.337546296294</v>
          </cell>
          <cell r="H5960">
            <v>-16</v>
          </cell>
          <cell r="O5960">
            <v>237120</v>
          </cell>
        </row>
        <row r="5961">
          <cell r="A5961">
            <v>45771</v>
          </cell>
          <cell r="C5961" t="str">
            <v>PEYBU SAS</v>
          </cell>
          <cell r="F5961">
            <v>45696.314884259256</v>
          </cell>
          <cell r="G5961">
            <v>45726.314884259256</v>
          </cell>
          <cell r="H5961">
            <v>45</v>
          </cell>
          <cell r="O5961">
            <v>1684497.19</v>
          </cell>
        </row>
        <row r="5962">
          <cell r="A5962">
            <v>45771</v>
          </cell>
          <cell r="C5962" t="str">
            <v>PEYBU SAS</v>
          </cell>
          <cell r="F5962">
            <v>45701.292071759257</v>
          </cell>
          <cell r="G5962">
            <v>45731.292071759257</v>
          </cell>
          <cell r="H5962">
            <v>40</v>
          </cell>
          <cell r="O5962">
            <v>770098.53799999994</v>
          </cell>
        </row>
        <row r="5963">
          <cell r="A5963">
            <v>45771</v>
          </cell>
          <cell r="C5963" t="str">
            <v>PEYBU SAS</v>
          </cell>
          <cell r="F5963">
            <v>45703.367731481485</v>
          </cell>
          <cell r="G5963">
            <v>45733.367731481485</v>
          </cell>
          <cell r="H5963">
            <v>38</v>
          </cell>
          <cell r="O5963">
            <v>1739369.0759999999</v>
          </cell>
        </row>
        <row r="5964">
          <cell r="A5964">
            <v>45771</v>
          </cell>
          <cell r="C5964" t="str">
            <v>PEYBU SAS</v>
          </cell>
          <cell r="F5964">
            <v>45716.278749999998</v>
          </cell>
          <cell r="G5964">
            <v>45746.278749999998</v>
          </cell>
          <cell r="H5964">
            <v>25</v>
          </cell>
          <cell r="O5964">
            <v>1603135.4280000001</v>
          </cell>
        </row>
        <row r="5965">
          <cell r="A5965">
            <v>45771</v>
          </cell>
          <cell r="C5965" t="str">
            <v>PEYBU SAS</v>
          </cell>
          <cell r="F5965">
            <v>45722.29959490741</v>
          </cell>
          <cell r="G5965">
            <v>45752.29959490741</v>
          </cell>
          <cell r="H5965">
            <v>19</v>
          </cell>
          <cell r="O5965">
            <v>797534.48100000003</v>
          </cell>
        </row>
        <row r="5966">
          <cell r="A5966">
            <v>45771</v>
          </cell>
          <cell r="C5966" t="str">
            <v>TIGRE COLOMBIA S.A.S</v>
          </cell>
          <cell r="F5966">
            <v>45762.352303240739</v>
          </cell>
          <cell r="G5966">
            <v>45770.352141203701</v>
          </cell>
          <cell r="H5966">
            <v>1</v>
          </cell>
          <cell r="O5966">
            <v>207270</v>
          </cell>
        </row>
        <row r="5967">
          <cell r="A5967">
            <v>45771</v>
          </cell>
          <cell r="C5967" t="str">
            <v>TIGRE COLOMBIA S.A.S</v>
          </cell>
          <cell r="F5967">
            <v>45762.352858796294</v>
          </cell>
          <cell r="G5967">
            <v>45770.352673611109</v>
          </cell>
          <cell r="H5967">
            <v>1</v>
          </cell>
          <cell r="O5967">
            <v>732000</v>
          </cell>
        </row>
        <row r="5968">
          <cell r="A5968">
            <v>45771</v>
          </cell>
          <cell r="C5968" t="str">
            <v>TIGRE COLOMBIA S.A.S</v>
          </cell>
          <cell r="F5968">
            <v>45768.330775462964</v>
          </cell>
          <cell r="G5968">
            <v>45776.33021990741</v>
          </cell>
          <cell r="H5968">
            <v>-5</v>
          </cell>
          <cell r="O5968">
            <v>1344135</v>
          </cell>
        </row>
        <row r="5969">
          <cell r="A5969">
            <v>45771</v>
          </cell>
          <cell r="C5969" t="str">
            <v>TIGRE COLOMBIA S.A.S</v>
          </cell>
          <cell r="F5969">
            <v>45768.331979166665</v>
          </cell>
          <cell r="G5969">
            <v>45776.331412037034</v>
          </cell>
          <cell r="H5969">
            <v>-5</v>
          </cell>
          <cell r="O5969">
            <v>1712880</v>
          </cell>
        </row>
        <row r="5970">
          <cell r="A5970">
            <v>45771</v>
          </cell>
          <cell r="C5970" t="str">
            <v>TIGRE COLOMBIA S.A.S</v>
          </cell>
          <cell r="F5970">
            <v>45768.361377314817</v>
          </cell>
          <cell r="G5970">
            <v>45776.360543981478</v>
          </cell>
          <cell r="H5970">
            <v>-5</v>
          </cell>
          <cell r="O5970">
            <v>375585</v>
          </cell>
        </row>
        <row r="5971">
          <cell r="A5971">
            <v>45771</v>
          </cell>
          <cell r="C5971" t="str">
            <v>LOVE CHICHARRON S.A.S</v>
          </cell>
          <cell r="F5971">
            <v>45754.380740740744</v>
          </cell>
          <cell r="G5971">
            <v>45762.378495370373</v>
          </cell>
          <cell r="H5971">
            <v>9</v>
          </cell>
          <cell r="O5971">
            <v>2021097.87</v>
          </cell>
        </row>
        <row r="5972">
          <cell r="A5972">
            <v>45771</v>
          </cell>
          <cell r="C5972" t="str">
            <v>LOVE CHICHARRON S.A.S</v>
          </cell>
          <cell r="F5972">
            <v>45757.395069444443</v>
          </cell>
          <cell r="G5972">
            <v>45765.394965277781</v>
          </cell>
          <cell r="H5972">
            <v>6</v>
          </cell>
          <cell r="O5972">
            <v>1002333.09</v>
          </cell>
        </row>
        <row r="5973">
          <cell r="A5973">
            <v>45771</v>
          </cell>
          <cell r="C5973" t="str">
            <v>LOVE CHICHARRON S.A.S</v>
          </cell>
          <cell r="F5973">
            <v>45759.355370370373</v>
          </cell>
          <cell r="G5973">
            <v>45767.355219907404</v>
          </cell>
          <cell r="H5973">
            <v>4</v>
          </cell>
          <cell r="O5973">
            <v>4148155.2439999999</v>
          </cell>
        </row>
        <row r="5974">
          <cell r="A5974">
            <v>45771</v>
          </cell>
          <cell r="C5974" t="str">
            <v>LOVE CHICHARRON S.A.S</v>
          </cell>
          <cell r="F5974">
            <v>45768.335312499999</v>
          </cell>
          <cell r="G5974">
            <v>45776.333668981482</v>
          </cell>
          <cell r="H5974">
            <v>-5</v>
          </cell>
          <cell r="O5974">
            <v>993370.35</v>
          </cell>
        </row>
        <row r="5975">
          <cell r="A5975">
            <v>45771</v>
          </cell>
          <cell r="C5975" t="str">
            <v>DOROTEA PARRILLA BAR SAS</v>
          </cell>
          <cell r="F5975">
            <v>45768.349502314813</v>
          </cell>
          <cell r="G5975">
            <v>45772.346770833334</v>
          </cell>
          <cell r="H5975">
            <v>4</v>
          </cell>
          <cell r="O5975">
            <v>1298300</v>
          </cell>
        </row>
        <row r="5976">
          <cell r="A5976">
            <v>45771</v>
          </cell>
          <cell r="C5976" t="str">
            <v>DOROTEA PARRILLA BAR SAS</v>
          </cell>
          <cell r="F5976">
            <v>45771.35261574074</v>
          </cell>
          <cell r="G5976">
            <v>45775.352453703701</v>
          </cell>
          <cell r="H5976">
            <v>1</v>
          </cell>
          <cell r="O5976">
            <v>1022350</v>
          </cell>
        </row>
        <row r="5977">
          <cell r="A5977">
            <v>45771</v>
          </cell>
          <cell r="C5977" t="str">
            <v>INVERSIONES MI TIERRITA SAS</v>
          </cell>
          <cell r="F5977">
            <v>45736</v>
          </cell>
          <cell r="G5977">
            <v>45751</v>
          </cell>
          <cell r="H5977">
            <v>33</v>
          </cell>
          <cell r="O5977">
            <v>2554845</v>
          </cell>
        </row>
        <row r="5978">
          <cell r="A5978">
            <v>45771</v>
          </cell>
          <cell r="C5978" t="str">
            <v>INVERSIONES MI TIERRITA SAS</v>
          </cell>
          <cell r="F5978">
            <v>45737</v>
          </cell>
          <cell r="G5978">
            <v>45752</v>
          </cell>
          <cell r="H5978">
            <v>32</v>
          </cell>
          <cell r="O5978">
            <v>2067000</v>
          </cell>
        </row>
        <row r="5979">
          <cell r="A5979">
            <v>45771</v>
          </cell>
          <cell r="C5979" t="str">
            <v>INVERSIONES MI TIERRITA SAS</v>
          </cell>
          <cell r="F5979">
            <v>45743</v>
          </cell>
          <cell r="G5979">
            <v>45758</v>
          </cell>
          <cell r="H5979">
            <v>26</v>
          </cell>
          <cell r="O5979">
            <v>1321600</v>
          </cell>
        </row>
        <row r="5980">
          <cell r="A5980">
            <v>45771</v>
          </cell>
          <cell r="C5980" t="str">
            <v>INVERSIONES MI TIERRITA SAS</v>
          </cell>
          <cell r="F5980">
            <v>45744</v>
          </cell>
          <cell r="G5980">
            <v>45759</v>
          </cell>
          <cell r="H5980">
            <v>25</v>
          </cell>
          <cell r="O5980">
            <v>2311100</v>
          </cell>
        </row>
        <row r="5981">
          <cell r="A5981">
            <v>45771</v>
          </cell>
          <cell r="C5981" t="str">
            <v>INVERSIONES MI TIERRITA SAS</v>
          </cell>
          <cell r="F5981">
            <v>45745</v>
          </cell>
          <cell r="G5981">
            <v>45760</v>
          </cell>
          <cell r="H5981">
            <v>24</v>
          </cell>
          <cell r="O5981">
            <v>845600</v>
          </cell>
        </row>
        <row r="5982">
          <cell r="A5982">
            <v>45771</v>
          </cell>
          <cell r="C5982" t="str">
            <v>INVERSIONES MI TIERRITA SAS</v>
          </cell>
          <cell r="F5982">
            <v>45749</v>
          </cell>
          <cell r="G5982">
            <v>45764</v>
          </cell>
          <cell r="H5982">
            <v>20</v>
          </cell>
          <cell r="O5982">
            <v>619300</v>
          </cell>
        </row>
        <row r="5983">
          <cell r="A5983">
            <v>45771</v>
          </cell>
          <cell r="C5983" t="str">
            <v>INVERSIONES MI TIERRITA SAS</v>
          </cell>
          <cell r="F5983">
            <v>45750</v>
          </cell>
          <cell r="G5983">
            <v>45765</v>
          </cell>
          <cell r="H5983">
            <v>19</v>
          </cell>
          <cell r="O5983">
            <v>2701450</v>
          </cell>
        </row>
        <row r="5984">
          <cell r="A5984">
            <v>45771</v>
          </cell>
          <cell r="C5984" t="str">
            <v>INVERSIONES MI TIERRITA SAS</v>
          </cell>
          <cell r="F5984">
            <v>45757</v>
          </cell>
          <cell r="G5984">
            <v>45772</v>
          </cell>
          <cell r="H5984">
            <v>12</v>
          </cell>
          <cell r="O5984">
            <v>579105</v>
          </cell>
        </row>
        <row r="5985">
          <cell r="A5985">
            <v>45771</v>
          </cell>
          <cell r="C5985" t="str">
            <v>INVERSIONES Y SOLUCIONES DE TRADICION SAS</v>
          </cell>
          <cell r="F5985">
            <v>45738.362523148149</v>
          </cell>
          <cell r="G5985">
            <v>45753.362523148149</v>
          </cell>
          <cell r="H5985">
            <v>18</v>
          </cell>
          <cell r="O5985">
            <v>2681335</v>
          </cell>
        </row>
        <row r="5986">
          <cell r="A5986">
            <v>45771</v>
          </cell>
          <cell r="C5986" t="str">
            <v>INVERSIONES Y SOLUCIONES DE TRADICION SAS</v>
          </cell>
          <cell r="F5986">
            <v>45742.354386574072</v>
          </cell>
          <cell r="G5986">
            <v>45757.354386574072</v>
          </cell>
          <cell r="H5986">
            <v>14</v>
          </cell>
          <cell r="O5986">
            <v>580800</v>
          </cell>
        </row>
        <row r="5987">
          <cell r="A5987">
            <v>45771</v>
          </cell>
          <cell r="C5987" t="str">
            <v>INVERSIONES Y SOLUCIONES DE TRADICION SAS</v>
          </cell>
          <cell r="F5987">
            <v>45744.379004629627</v>
          </cell>
          <cell r="G5987">
            <v>45759.379004629627</v>
          </cell>
          <cell r="H5987">
            <v>12</v>
          </cell>
          <cell r="O5987">
            <v>2737865</v>
          </cell>
        </row>
        <row r="5988">
          <cell r="A5988">
            <v>45771</v>
          </cell>
          <cell r="C5988" t="str">
            <v>GSF INVESTMENTS SAS</v>
          </cell>
          <cell r="F5988">
            <v>45756.310752314814</v>
          </cell>
          <cell r="G5988">
            <v>45757.303993055553</v>
          </cell>
          <cell r="H5988">
            <v>14</v>
          </cell>
          <cell r="O5988">
            <v>230000</v>
          </cell>
        </row>
        <row r="5989">
          <cell r="A5989">
            <v>45771</v>
          </cell>
          <cell r="C5989" t="str">
            <v>EL MERO BURRITO S.A.S</v>
          </cell>
          <cell r="F5989">
            <v>45771.34746527778</v>
          </cell>
          <cell r="G5989">
            <v>45772.347268518519</v>
          </cell>
          <cell r="H5989">
            <v>4</v>
          </cell>
          <cell r="O5989">
            <v>324300</v>
          </cell>
        </row>
        <row r="5990">
          <cell r="A5990">
            <v>45771</v>
          </cell>
          <cell r="C5990" t="str">
            <v>VENTAS MOSTRADOR</v>
          </cell>
          <cell r="F5990">
            <v>45771</v>
          </cell>
          <cell r="G5990">
            <v>45771</v>
          </cell>
          <cell r="H5990">
            <v>0</v>
          </cell>
          <cell r="O5990">
            <v>510600</v>
          </cell>
        </row>
        <row r="5991">
          <cell r="A5991">
            <v>45771</v>
          </cell>
          <cell r="C5991" t="str">
            <v>DOLLY EDITH SANABRIA CANTOR</v>
          </cell>
          <cell r="F5991">
            <v>45771.357187499998</v>
          </cell>
          <cell r="G5991">
            <v>45772.357002314813</v>
          </cell>
          <cell r="H5991">
            <v>-1</v>
          </cell>
          <cell r="O5991">
            <v>139200</v>
          </cell>
        </row>
        <row r="5992">
          <cell r="A5992">
            <v>45771</v>
          </cell>
          <cell r="C5992" t="str">
            <v>SAGRADO BGTA SA</v>
          </cell>
          <cell r="F5992">
            <v>45744.335810185185</v>
          </cell>
          <cell r="G5992">
            <v>45764.335543981484</v>
          </cell>
          <cell r="H5992">
            <v>7</v>
          </cell>
          <cell r="O5992">
            <v>2214344.503</v>
          </cell>
        </row>
        <row r="5993">
          <cell r="A5993">
            <v>45771</v>
          </cell>
          <cell r="C5993" t="str">
            <v>SAGRADO BGTA SA</v>
          </cell>
          <cell r="F5993">
            <v>45749.293055555558</v>
          </cell>
          <cell r="G5993">
            <v>45769.292314814818</v>
          </cell>
          <cell r="H5993">
            <v>2</v>
          </cell>
          <cell r="O5993">
            <v>2920459.0359999998</v>
          </cell>
        </row>
        <row r="5994">
          <cell r="A5994">
            <v>45771</v>
          </cell>
          <cell r="C5994" t="str">
            <v>SAGRADO BGTA SA</v>
          </cell>
          <cell r="F5994">
            <v>45752.345590277779</v>
          </cell>
          <cell r="G5994">
            <v>45772.34542824074</v>
          </cell>
          <cell r="H5994">
            <v>-1</v>
          </cell>
          <cell r="O5994">
            <v>2603427.0049999999</v>
          </cell>
        </row>
        <row r="5995">
          <cell r="A5995">
            <v>45771</v>
          </cell>
          <cell r="C5995" t="str">
            <v>INVERSIONES SUPER ROYAL CARIBE SA</v>
          </cell>
          <cell r="F5995">
            <v>45745.362708333334</v>
          </cell>
          <cell r="G5995">
            <v>45775.362708333334</v>
          </cell>
          <cell r="H5995">
            <v>-4</v>
          </cell>
          <cell r="O5995">
            <v>278400</v>
          </cell>
        </row>
        <row r="5996">
          <cell r="A5996">
            <v>45771</v>
          </cell>
          <cell r="C5996" t="str">
            <v>GATE GOURMET COLOMBIA SAS</v>
          </cell>
          <cell r="F5996">
            <v>45736.614027777781</v>
          </cell>
          <cell r="G5996">
            <v>45766.614027777781</v>
          </cell>
          <cell r="H5996">
            <v>5</v>
          </cell>
          <cell r="O5996">
            <v>4343794.9285800001</v>
          </cell>
        </row>
        <row r="5997">
          <cell r="A5997">
            <v>45771</v>
          </cell>
          <cell r="C5997" t="str">
            <v>GATE GOURMET COLOMBIA SAS</v>
          </cell>
          <cell r="F5997">
            <v>45738.48101851852</v>
          </cell>
          <cell r="G5997">
            <v>45768.48101851852</v>
          </cell>
          <cell r="H5997">
            <v>3</v>
          </cell>
          <cell r="O5997">
            <v>4007838.57</v>
          </cell>
        </row>
        <row r="5998">
          <cell r="A5998">
            <v>45771</v>
          </cell>
          <cell r="C5998" t="str">
            <v>GATE GOURMET COLOMBIA SAS</v>
          </cell>
          <cell r="F5998">
            <v>45742.546249999999</v>
          </cell>
          <cell r="G5998">
            <v>45772.546249999999</v>
          </cell>
          <cell r="H5998">
            <v>-1</v>
          </cell>
          <cell r="O5998">
            <v>2495525.574</v>
          </cell>
        </row>
        <row r="5999">
          <cell r="A5999">
            <v>45771</v>
          </cell>
          <cell r="C5999" t="str">
            <v>GATE GOURMET COLOMBIA SAS</v>
          </cell>
          <cell r="F5999">
            <v>45744.545416666668</v>
          </cell>
          <cell r="G5999">
            <v>45774.545416666668</v>
          </cell>
          <cell r="H5999">
            <v>-3</v>
          </cell>
          <cell r="O5999">
            <v>29000</v>
          </cell>
        </row>
        <row r="6000">
          <cell r="A6000">
            <v>45771</v>
          </cell>
          <cell r="C6000" t="str">
            <v>GATE GOURMET COLOMBIA SAS</v>
          </cell>
          <cell r="F6000">
            <v>45744.546979166669</v>
          </cell>
          <cell r="G6000">
            <v>45774.546979166669</v>
          </cell>
          <cell r="H6000">
            <v>-3</v>
          </cell>
          <cell r="O6000">
            <v>395682.06621999998</v>
          </cell>
        </row>
        <row r="6001">
          <cell r="A6001">
            <v>45771</v>
          </cell>
          <cell r="C6001" t="str">
            <v>CAROLA CACEROLA SAS</v>
          </cell>
          <cell r="F6001">
            <v>45769.304537037038</v>
          </cell>
          <cell r="G6001">
            <v>45770.304375</v>
          </cell>
          <cell r="H6001">
            <v>1</v>
          </cell>
          <cell r="O6001">
            <v>205500</v>
          </cell>
        </row>
        <row r="6002">
          <cell r="A6002">
            <v>45771</v>
          </cell>
          <cell r="C6002" t="str">
            <v>ALIMENTOS BENAL SAS</v>
          </cell>
          <cell r="F6002">
            <v>45741.410046296296</v>
          </cell>
          <cell r="G6002">
            <v>45771.410046296296</v>
          </cell>
          <cell r="H6002">
            <v>0</v>
          </cell>
          <cell r="O6002">
            <v>798550</v>
          </cell>
        </row>
        <row r="6003">
          <cell r="A6003">
            <v>45771</v>
          </cell>
          <cell r="C6003" t="str">
            <v>PODER BGTA SAS</v>
          </cell>
          <cell r="F6003">
            <v>45745.374074074076</v>
          </cell>
          <cell r="G6003">
            <v>45775.374074074076</v>
          </cell>
          <cell r="H6003">
            <v>-4</v>
          </cell>
          <cell r="O6003">
            <v>2048384.4339999999</v>
          </cell>
        </row>
        <row r="6004">
          <cell r="A6004">
            <v>45771</v>
          </cell>
          <cell r="C6004" t="str">
            <v>PODER BGTA SAS</v>
          </cell>
          <cell r="F6004">
            <v>45749.2887962963</v>
          </cell>
          <cell r="G6004">
            <v>45779.288634259261</v>
          </cell>
          <cell r="H6004">
            <v>-8</v>
          </cell>
          <cell r="O6004">
            <v>542544.52800000005</v>
          </cell>
        </row>
        <row r="6005">
          <cell r="A6005">
            <v>45771</v>
          </cell>
          <cell r="C6005" t="str">
            <v>PODER BGTA SAS</v>
          </cell>
          <cell r="F6005">
            <v>45749.296967592592</v>
          </cell>
          <cell r="G6005">
            <v>45779.296354166669</v>
          </cell>
          <cell r="H6005">
            <v>-8</v>
          </cell>
          <cell r="O6005">
            <v>1238650.6680000001</v>
          </cell>
        </row>
        <row r="6006">
          <cell r="A6006">
            <v>45771</v>
          </cell>
          <cell r="C6006" t="str">
            <v>PODER BGTA SAS</v>
          </cell>
          <cell r="F6006">
            <v>45749.384571759256</v>
          </cell>
          <cell r="G6006">
            <v>45779.384571759256</v>
          </cell>
          <cell r="H6006">
            <v>-8</v>
          </cell>
          <cell r="O6006">
            <v>2079853.61</v>
          </cell>
        </row>
        <row r="6007">
          <cell r="A6007">
            <v>45771</v>
          </cell>
          <cell r="C6007" t="str">
            <v>INFARTO SAS</v>
          </cell>
          <cell r="F6007">
            <v>45745.385567129626</v>
          </cell>
          <cell r="G6007">
            <v>45765.385567129626</v>
          </cell>
          <cell r="H6007">
            <v>6</v>
          </cell>
          <cell r="O6007">
            <v>658960.56200000003</v>
          </cell>
        </row>
        <row r="6008">
          <cell r="A6008">
            <v>45771</v>
          </cell>
          <cell r="C6008" t="str">
            <v>INFARTO SAS</v>
          </cell>
          <cell r="F6008">
            <v>45748.312071759261</v>
          </cell>
          <cell r="G6008">
            <v>45768.312071759261</v>
          </cell>
          <cell r="H6008">
            <v>3</v>
          </cell>
          <cell r="O6008">
            <v>1257870.7660000001</v>
          </cell>
        </row>
        <row r="6009">
          <cell r="A6009">
            <v>45771</v>
          </cell>
          <cell r="C6009" t="str">
            <v>INFARTO SAS</v>
          </cell>
          <cell r="F6009">
            <v>45750.336747685185</v>
          </cell>
          <cell r="G6009">
            <v>45770.336747685185</v>
          </cell>
          <cell r="H6009">
            <v>1</v>
          </cell>
          <cell r="O6009">
            <v>265496.27600000001</v>
          </cell>
        </row>
        <row r="6010">
          <cell r="A6010">
            <v>45771</v>
          </cell>
          <cell r="C6010" t="str">
            <v>INFARTO SAS</v>
          </cell>
          <cell r="F6010">
            <v>45750.338969907411</v>
          </cell>
          <cell r="G6010">
            <v>45770.338969907411</v>
          </cell>
          <cell r="H6010">
            <v>1</v>
          </cell>
          <cell r="O6010">
            <v>259919.46</v>
          </cell>
        </row>
        <row r="6011">
          <cell r="A6011">
            <v>45771</v>
          </cell>
          <cell r="C6011" t="str">
            <v>INFARTO SAS</v>
          </cell>
          <cell r="F6011">
            <v>45751.484016203707</v>
          </cell>
          <cell r="G6011">
            <v>45771.484016203707</v>
          </cell>
          <cell r="H6011">
            <v>0</v>
          </cell>
          <cell r="O6011">
            <v>766613.02800000005</v>
          </cell>
        </row>
        <row r="6012">
          <cell r="A6012">
            <v>45771</v>
          </cell>
          <cell r="C6012" t="str">
            <v>INFARTO SAS</v>
          </cell>
          <cell r="F6012">
            <v>45755.450300925928</v>
          </cell>
          <cell r="G6012">
            <v>45775.450300925928</v>
          </cell>
          <cell r="H6012">
            <v>-4</v>
          </cell>
          <cell r="O6012">
            <v>853113.42760000005</v>
          </cell>
        </row>
        <row r="6013">
          <cell r="A6013">
            <v>45771</v>
          </cell>
          <cell r="C6013" t="str">
            <v>CANTINA LA 15 SAS</v>
          </cell>
          <cell r="F6013">
            <v>45741.33184027778</v>
          </cell>
          <cell r="G6013">
            <v>45771.33184027778</v>
          </cell>
          <cell r="H6013">
            <v>0</v>
          </cell>
          <cell r="O6013">
            <v>2277949.264</v>
          </cell>
        </row>
        <row r="6014">
          <cell r="A6014">
            <v>45771</v>
          </cell>
          <cell r="C6014" t="str">
            <v>GSF INVESTMENTS SAS</v>
          </cell>
          <cell r="F6014">
            <v>45756.310752314814</v>
          </cell>
          <cell r="G6014">
            <v>45757.303993055553</v>
          </cell>
          <cell r="H6014">
            <v>14</v>
          </cell>
          <cell r="O6014">
            <v>2200655.2535999999</v>
          </cell>
        </row>
        <row r="6015">
          <cell r="A6015">
            <v>45771</v>
          </cell>
          <cell r="C6015" t="str">
            <v>VENTAS MOSTRADOR</v>
          </cell>
          <cell r="F6015">
            <v>45771</v>
          </cell>
          <cell r="G6015">
            <v>45771</v>
          </cell>
          <cell r="H6015">
            <v>0</v>
          </cell>
          <cell r="O6015">
            <v>274337</v>
          </cell>
        </row>
        <row r="6016">
          <cell r="A6016">
            <v>45771</v>
          </cell>
          <cell r="C6016" t="str">
            <v>VENTAS MOSTRADOR</v>
          </cell>
          <cell r="F6016">
            <v>45771</v>
          </cell>
          <cell r="G6016">
            <v>45771</v>
          </cell>
          <cell r="H6016">
            <v>0</v>
          </cell>
          <cell r="O6016">
            <v>247181</v>
          </cell>
        </row>
        <row r="6017">
          <cell r="A6017">
            <v>45772</v>
          </cell>
          <cell r="C6017" t="str">
            <v>VENTAS MOSTRADOR</v>
          </cell>
          <cell r="F6017">
            <v>45772</v>
          </cell>
          <cell r="G6017">
            <v>45772</v>
          </cell>
          <cell r="H6017">
            <v>0</v>
          </cell>
          <cell r="O6017">
            <v>7000</v>
          </cell>
        </row>
        <row r="6018">
          <cell r="A6018">
            <v>45772</v>
          </cell>
          <cell r="C6018" t="str">
            <v>VENTAS MOSTRADOR</v>
          </cell>
          <cell r="F6018">
            <v>45772</v>
          </cell>
          <cell r="G6018">
            <v>45772</v>
          </cell>
          <cell r="H6018">
            <v>0</v>
          </cell>
          <cell r="O6018">
            <v>8600</v>
          </cell>
        </row>
        <row r="6019">
          <cell r="A6019">
            <v>45772</v>
          </cell>
          <cell r="C6019" t="str">
            <v>VENTAS MOSTRADOR</v>
          </cell>
          <cell r="F6019">
            <v>45772</v>
          </cell>
          <cell r="G6019">
            <v>45772</v>
          </cell>
          <cell r="H6019">
            <v>0</v>
          </cell>
          <cell r="O6019">
            <v>10710</v>
          </cell>
        </row>
        <row r="6020">
          <cell r="A6020">
            <v>45772</v>
          </cell>
          <cell r="C6020" t="str">
            <v>VENTAS MOSTRADOR</v>
          </cell>
          <cell r="F6020">
            <v>45772</v>
          </cell>
          <cell r="G6020">
            <v>45772</v>
          </cell>
          <cell r="H6020">
            <v>0</v>
          </cell>
          <cell r="O6020">
            <v>14000</v>
          </cell>
        </row>
        <row r="6021">
          <cell r="A6021">
            <v>45772</v>
          </cell>
          <cell r="C6021" t="str">
            <v>VENTAS MOSTRADOR</v>
          </cell>
          <cell r="F6021">
            <v>45772</v>
          </cell>
          <cell r="G6021">
            <v>45772</v>
          </cell>
          <cell r="H6021">
            <v>0</v>
          </cell>
          <cell r="O6021">
            <v>26985</v>
          </cell>
        </row>
        <row r="6022">
          <cell r="A6022">
            <v>45772</v>
          </cell>
          <cell r="C6022" t="str">
            <v>VENTAS MOSTRADOR</v>
          </cell>
          <cell r="F6022">
            <v>45772</v>
          </cell>
          <cell r="G6022">
            <v>45772</v>
          </cell>
          <cell r="H6022">
            <v>0</v>
          </cell>
          <cell r="O6022">
            <v>27200</v>
          </cell>
        </row>
        <row r="6023">
          <cell r="A6023">
            <v>45772</v>
          </cell>
          <cell r="C6023" t="str">
            <v>VENTAS MOSTRADOR</v>
          </cell>
          <cell r="F6023">
            <v>45772</v>
          </cell>
          <cell r="G6023">
            <v>45772</v>
          </cell>
          <cell r="H6023">
            <v>0</v>
          </cell>
          <cell r="O6023">
            <v>28560</v>
          </cell>
        </row>
        <row r="6024">
          <cell r="A6024">
            <v>45772</v>
          </cell>
          <cell r="C6024" t="str">
            <v>VENTAS MOSTRADOR</v>
          </cell>
          <cell r="F6024">
            <v>45772</v>
          </cell>
          <cell r="G6024">
            <v>45772</v>
          </cell>
          <cell r="H6024">
            <v>0</v>
          </cell>
          <cell r="O6024">
            <v>30085</v>
          </cell>
        </row>
        <row r="6025">
          <cell r="A6025">
            <v>45772</v>
          </cell>
          <cell r="C6025" t="str">
            <v>VENTAS MOSTRADOR</v>
          </cell>
          <cell r="F6025">
            <v>45772</v>
          </cell>
          <cell r="G6025">
            <v>45772</v>
          </cell>
          <cell r="H6025">
            <v>0</v>
          </cell>
          <cell r="O6025">
            <v>30800</v>
          </cell>
        </row>
        <row r="6026">
          <cell r="A6026">
            <v>45772</v>
          </cell>
          <cell r="C6026" t="str">
            <v>VENTAS MOSTRADOR</v>
          </cell>
          <cell r="F6026">
            <v>45772</v>
          </cell>
          <cell r="G6026">
            <v>45772</v>
          </cell>
          <cell r="H6026">
            <v>0</v>
          </cell>
          <cell r="O6026">
            <v>31880</v>
          </cell>
        </row>
        <row r="6027">
          <cell r="A6027">
            <v>45772</v>
          </cell>
          <cell r="C6027" t="str">
            <v>VENTAS MOSTRADOR</v>
          </cell>
          <cell r="F6027">
            <v>45772</v>
          </cell>
          <cell r="G6027">
            <v>45772</v>
          </cell>
          <cell r="H6027">
            <v>0</v>
          </cell>
          <cell r="O6027">
            <v>33040</v>
          </cell>
        </row>
        <row r="6028">
          <cell r="A6028">
            <v>45772</v>
          </cell>
          <cell r="C6028" t="str">
            <v>VENTAS MOSTRADOR</v>
          </cell>
          <cell r="F6028">
            <v>45772</v>
          </cell>
          <cell r="G6028">
            <v>45772</v>
          </cell>
          <cell r="H6028">
            <v>0</v>
          </cell>
          <cell r="O6028">
            <v>82000</v>
          </cell>
        </row>
        <row r="6029">
          <cell r="A6029">
            <v>45772</v>
          </cell>
          <cell r="C6029" t="str">
            <v>VENTAS MOSTRADOR</v>
          </cell>
          <cell r="F6029">
            <v>45772</v>
          </cell>
          <cell r="G6029">
            <v>45772</v>
          </cell>
          <cell r="H6029">
            <v>0</v>
          </cell>
          <cell r="O6029">
            <v>99264</v>
          </cell>
        </row>
        <row r="6030">
          <cell r="A6030">
            <v>45772</v>
          </cell>
          <cell r="C6030" t="str">
            <v>JOHN DIEGO GUTIERREZ POLANCO</v>
          </cell>
          <cell r="F6030">
            <v>45772.366979166669</v>
          </cell>
          <cell r="G6030">
            <v>45774.363449074073</v>
          </cell>
          <cell r="H6030">
            <v>2</v>
          </cell>
          <cell r="O6030">
            <v>125906</v>
          </cell>
        </row>
        <row r="6031">
          <cell r="A6031">
            <v>45772</v>
          </cell>
          <cell r="C6031" t="str">
            <v>ANA LUCIA BAUTISTA MANCILLA</v>
          </cell>
          <cell r="F6031">
            <v>45772.367928240739</v>
          </cell>
          <cell r="G6031">
            <v>45773.367800925924</v>
          </cell>
          <cell r="H6031">
            <v>3</v>
          </cell>
          <cell r="O6031">
            <v>139300</v>
          </cell>
        </row>
        <row r="6032">
          <cell r="A6032">
            <v>45772</v>
          </cell>
          <cell r="C6032" t="str">
            <v>VENTAS MOSTRADOR</v>
          </cell>
          <cell r="F6032">
            <v>45772</v>
          </cell>
          <cell r="G6032">
            <v>45772</v>
          </cell>
          <cell r="H6032">
            <v>0</v>
          </cell>
          <cell r="O6032">
            <v>180608</v>
          </cell>
        </row>
        <row r="6033">
          <cell r="A6033">
            <v>45772</v>
          </cell>
          <cell r="C6033" t="str">
            <v>VENTAS MOSTRADOR</v>
          </cell>
          <cell r="F6033">
            <v>45772</v>
          </cell>
          <cell r="G6033">
            <v>45772</v>
          </cell>
          <cell r="H6033">
            <v>0</v>
          </cell>
          <cell r="O6033">
            <v>297850</v>
          </cell>
        </row>
        <row r="6034">
          <cell r="A6034">
            <v>45772</v>
          </cell>
          <cell r="C6034" t="str">
            <v>RODOLFO  DIAZ</v>
          </cell>
          <cell r="F6034">
            <v>45772.320335648146</v>
          </cell>
          <cell r="G6034">
            <v>45773.320335648146</v>
          </cell>
          <cell r="H6034">
            <v>3</v>
          </cell>
          <cell r="O6034">
            <v>993000</v>
          </cell>
        </row>
        <row r="6035">
          <cell r="A6035">
            <v>45772</v>
          </cell>
          <cell r="C6035" t="str">
            <v>CAS COLOMBO AMERICAN SCHOOL S.A.S</v>
          </cell>
          <cell r="F6035">
            <v>45762.419699074075</v>
          </cell>
          <cell r="G6035">
            <v>45792.419699074075</v>
          </cell>
          <cell r="H6035">
            <v>-21</v>
          </cell>
          <cell r="O6035">
            <v>1844432.3060000001</v>
          </cell>
        </row>
        <row r="6036">
          <cell r="A6036">
            <v>45772</v>
          </cell>
          <cell r="C6036" t="str">
            <v>FOOD INVESTORS COLOMBIA SAS</v>
          </cell>
          <cell r="F6036">
            <v>45762.306446759256</v>
          </cell>
          <cell r="G6036">
            <v>45770.306446759256</v>
          </cell>
          <cell r="H6036">
            <v>1</v>
          </cell>
          <cell r="O6036">
            <v>480000</v>
          </cell>
        </row>
        <row r="6037">
          <cell r="A6037">
            <v>45772</v>
          </cell>
          <cell r="C6037" t="str">
            <v>ALINNOVA SAS</v>
          </cell>
          <cell r="F6037">
            <v>45742.260509259257</v>
          </cell>
          <cell r="G6037">
            <v>45772.260509259257</v>
          </cell>
          <cell r="H6037">
            <v>-1</v>
          </cell>
          <cell r="O6037">
            <v>538560</v>
          </cell>
        </row>
        <row r="6038">
          <cell r="A6038">
            <v>45772</v>
          </cell>
          <cell r="C6038" t="str">
            <v>COMERCIALIZADORA PINER SAS</v>
          </cell>
          <cell r="F6038">
            <v>45771.386250000003</v>
          </cell>
          <cell r="G6038">
            <v>45772.386250000003</v>
          </cell>
          <cell r="H6038">
            <v>-1</v>
          </cell>
          <cell r="O6038">
            <v>7265000</v>
          </cell>
        </row>
        <row r="6039">
          <cell r="A6039">
            <v>45772</v>
          </cell>
          <cell r="C6039" t="str">
            <v>SIPOTE BURRITO S.A</v>
          </cell>
          <cell r="F6039">
            <v>45758.354120370372</v>
          </cell>
          <cell r="G6039">
            <v>45788.354120370372</v>
          </cell>
          <cell r="H6039">
            <v>-17</v>
          </cell>
          <cell r="O6039">
            <v>4520880</v>
          </cell>
        </row>
        <row r="6040">
          <cell r="A6040">
            <v>45772</v>
          </cell>
          <cell r="C6040" t="str">
            <v>SIPOTE BURRITO S.A</v>
          </cell>
          <cell r="F6040">
            <v>45761.303425925929</v>
          </cell>
          <cell r="G6040">
            <v>45791.303425925929</v>
          </cell>
          <cell r="H6040">
            <v>-20</v>
          </cell>
          <cell r="O6040">
            <v>1021280</v>
          </cell>
        </row>
        <row r="6041">
          <cell r="A6041">
            <v>45772</v>
          </cell>
          <cell r="C6041" t="str">
            <v>RODOLFO  DIAZ</v>
          </cell>
          <cell r="F6041">
            <v>45772.320335648146</v>
          </cell>
          <cell r="G6041">
            <v>45773.320335648146</v>
          </cell>
          <cell r="H6041">
            <v>3</v>
          </cell>
          <cell r="O6041">
            <v>1773000</v>
          </cell>
        </row>
        <row r="6042">
          <cell r="A6042">
            <v>45772</v>
          </cell>
          <cell r="C6042" t="str">
            <v>INVERSIONES TRES MILAGROS SAS</v>
          </cell>
          <cell r="F6042">
            <v>45748.337824074071</v>
          </cell>
          <cell r="G6042">
            <v>45749.337824074071</v>
          </cell>
          <cell r="H6042">
            <v>27</v>
          </cell>
          <cell r="O6042">
            <v>436500</v>
          </cell>
        </row>
        <row r="6043">
          <cell r="A6043">
            <v>45772</v>
          </cell>
          <cell r="C6043" t="str">
            <v>ALEJANDRO  DURAN</v>
          </cell>
          <cell r="F6043">
            <v>45771.650046296294</v>
          </cell>
          <cell r="G6043">
            <v>45772.650046296294</v>
          </cell>
          <cell r="H6043">
            <v>4</v>
          </cell>
          <cell r="O6043">
            <v>1160000</v>
          </cell>
        </row>
        <row r="6044">
          <cell r="A6044">
            <v>45772</v>
          </cell>
          <cell r="C6044" t="str">
            <v>COMMUNAL INVESTMENTS SAS</v>
          </cell>
          <cell r="F6044">
            <v>45772.329791666663</v>
          </cell>
          <cell r="G6044">
            <v>45773.329456018517</v>
          </cell>
          <cell r="H6044">
            <v>3</v>
          </cell>
          <cell r="O6044">
            <v>847700</v>
          </cell>
        </row>
        <row r="6045">
          <cell r="A6045">
            <v>45772</v>
          </cell>
          <cell r="C6045" t="str">
            <v>CARLOS ALBERTO MORENO QUEMBA</v>
          </cell>
          <cell r="F6045">
            <v>45772</v>
          </cell>
          <cell r="G6045">
            <v>45773</v>
          </cell>
          <cell r="H6045">
            <v>11</v>
          </cell>
          <cell r="O6045">
            <v>680400</v>
          </cell>
        </row>
        <row r="6046">
          <cell r="A6046">
            <v>45772</v>
          </cell>
          <cell r="C6046" t="str">
            <v>FELIPE BECERRA ZAPATA</v>
          </cell>
          <cell r="F6046">
            <v>45771.348055555558</v>
          </cell>
          <cell r="G6046">
            <v>45772.347881944443</v>
          </cell>
          <cell r="H6046">
            <v>4</v>
          </cell>
          <cell r="O6046">
            <v>336600</v>
          </cell>
        </row>
        <row r="6047">
          <cell r="A6047">
            <v>45772</v>
          </cell>
          <cell r="C6047" t="str">
            <v>VENTAS MOSTRADOR</v>
          </cell>
          <cell r="F6047">
            <v>45772</v>
          </cell>
          <cell r="G6047">
            <v>45772</v>
          </cell>
          <cell r="H6047">
            <v>0</v>
          </cell>
          <cell r="O6047">
            <v>913900</v>
          </cell>
        </row>
        <row r="6048">
          <cell r="A6048">
            <v>45772</v>
          </cell>
          <cell r="C6048" t="str">
            <v>SANSON SAS</v>
          </cell>
          <cell r="F6048">
            <v>45748.386631944442</v>
          </cell>
          <cell r="G6048">
            <v>45778.385995370372</v>
          </cell>
          <cell r="H6048">
            <v>-2</v>
          </cell>
          <cell r="O6048">
            <v>741400</v>
          </cell>
        </row>
        <row r="6049">
          <cell r="A6049">
            <v>45772</v>
          </cell>
          <cell r="C6049" t="str">
            <v>SANSON SAS</v>
          </cell>
          <cell r="F6049">
            <v>45755.383414351854</v>
          </cell>
          <cell r="G6049">
            <v>45785.383171296293</v>
          </cell>
          <cell r="H6049">
            <v>-9</v>
          </cell>
          <cell r="O6049">
            <v>173942</v>
          </cell>
        </row>
        <row r="6050">
          <cell r="A6050">
            <v>45772</v>
          </cell>
          <cell r="C6050" t="str">
            <v>SANSON SAS</v>
          </cell>
          <cell r="F6050">
            <v>45755.384479166663</v>
          </cell>
          <cell r="G6050">
            <v>45785.384340277778</v>
          </cell>
          <cell r="H6050">
            <v>-9</v>
          </cell>
          <cell r="O6050">
            <v>660000</v>
          </cell>
        </row>
        <row r="6051">
          <cell r="A6051">
            <v>45772</v>
          </cell>
          <cell r="C6051" t="str">
            <v>SANSON SAS</v>
          </cell>
          <cell r="F6051">
            <v>45766.311932870369</v>
          </cell>
          <cell r="G6051">
            <v>45796.311747685184</v>
          </cell>
          <cell r="H6051">
            <v>-20</v>
          </cell>
          <cell r="O6051">
            <v>139200</v>
          </cell>
        </row>
        <row r="6052">
          <cell r="A6052">
            <v>45772</v>
          </cell>
          <cell r="C6052" t="str">
            <v>SANSON SAS</v>
          </cell>
          <cell r="F6052">
            <v>45768.359155092592</v>
          </cell>
          <cell r="G6052">
            <v>45798.357071759259</v>
          </cell>
          <cell r="H6052">
            <v>-22</v>
          </cell>
          <cell r="O6052">
            <v>827500</v>
          </cell>
        </row>
        <row r="6053">
          <cell r="A6053">
            <v>45772</v>
          </cell>
          <cell r="C6053" t="str">
            <v>SANSON SAS</v>
          </cell>
          <cell r="F6053">
            <v>45775.32980324074</v>
          </cell>
          <cell r="G6053">
            <v>45805.329652777778</v>
          </cell>
          <cell r="H6053">
            <v>-29</v>
          </cell>
          <cell r="O6053">
            <v>184200</v>
          </cell>
        </row>
        <row r="6054">
          <cell r="A6054">
            <v>45772</v>
          </cell>
          <cell r="C6054" t="str">
            <v>BISTROT S.A.S</v>
          </cell>
          <cell r="F6054">
            <v>45752.375902777778</v>
          </cell>
          <cell r="G6054">
            <v>45782.375787037039</v>
          </cell>
          <cell r="H6054">
            <v>-6</v>
          </cell>
          <cell r="O6054">
            <v>350650</v>
          </cell>
        </row>
        <row r="6055">
          <cell r="A6055">
            <v>45772</v>
          </cell>
          <cell r="C6055" t="str">
            <v>BISTROT S.A.S</v>
          </cell>
          <cell r="F6055">
            <v>45754.345578703702</v>
          </cell>
          <cell r="G6055">
            <v>45784.345185185186</v>
          </cell>
          <cell r="H6055">
            <v>-8</v>
          </cell>
          <cell r="O6055">
            <v>326900</v>
          </cell>
        </row>
        <row r="6056">
          <cell r="A6056">
            <v>45772</v>
          </cell>
          <cell r="C6056" t="str">
            <v>BISTROT S.A.S</v>
          </cell>
          <cell r="F6056">
            <v>45759.310150462959</v>
          </cell>
          <cell r="G6056">
            <v>45789.309861111113</v>
          </cell>
          <cell r="H6056">
            <v>-13</v>
          </cell>
          <cell r="O6056">
            <v>110000</v>
          </cell>
        </row>
        <row r="6057">
          <cell r="A6057">
            <v>45772</v>
          </cell>
          <cell r="C6057" t="str">
            <v>BISTROT S.A.S</v>
          </cell>
          <cell r="F6057">
            <v>45768.485208333332</v>
          </cell>
          <cell r="G6057">
            <v>45798.485208333332</v>
          </cell>
          <cell r="H6057">
            <v>-22</v>
          </cell>
          <cell r="O6057">
            <v>199200</v>
          </cell>
        </row>
        <row r="6058">
          <cell r="A6058">
            <v>45772</v>
          </cell>
          <cell r="C6058" t="str">
            <v>BISTROT S.A.S</v>
          </cell>
          <cell r="F6058">
            <v>45771.350451388891</v>
          </cell>
          <cell r="G6058">
            <v>45801.35019675926</v>
          </cell>
          <cell r="H6058">
            <v>-25</v>
          </cell>
          <cell r="O6058">
            <v>213300</v>
          </cell>
        </row>
        <row r="6059">
          <cell r="A6059">
            <v>45772</v>
          </cell>
          <cell r="C6059" t="str">
            <v>CHAO PESCAO SAS</v>
          </cell>
          <cell r="F6059">
            <v>45754.332696759258</v>
          </cell>
          <cell r="G6059">
            <v>45784.332592592589</v>
          </cell>
          <cell r="H6059">
            <v>-8</v>
          </cell>
          <cell r="O6059">
            <v>261000</v>
          </cell>
        </row>
        <row r="6060">
          <cell r="A6060">
            <v>45772</v>
          </cell>
          <cell r="C6060" t="str">
            <v>CHAO PESCAO SAS</v>
          </cell>
          <cell r="F6060">
            <v>45776.335416666669</v>
          </cell>
          <cell r="G6060">
            <v>45806.33525462963</v>
          </cell>
          <cell r="H6060">
            <v>-30</v>
          </cell>
          <cell r="O6060">
            <v>132950</v>
          </cell>
        </row>
        <row r="6061">
          <cell r="A6061">
            <v>45772</v>
          </cell>
          <cell r="C6061" t="str">
            <v>RETACO SAS</v>
          </cell>
          <cell r="F6061">
            <v>45712.285462962966</v>
          </cell>
          <cell r="G6061">
            <v>45742.267627314817</v>
          </cell>
          <cell r="H6061">
            <v>34</v>
          </cell>
          <cell r="O6061">
            <v>1047300</v>
          </cell>
        </row>
        <row r="6062">
          <cell r="A6062">
            <v>45772</v>
          </cell>
          <cell r="C6062" t="str">
            <v>RETACO SAS</v>
          </cell>
          <cell r="F6062">
            <v>45717.282939814817</v>
          </cell>
          <cell r="G6062">
            <v>45747.282812500001</v>
          </cell>
          <cell r="H6062">
            <v>29</v>
          </cell>
          <cell r="O6062">
            <v>803300</v>
          </cell>
        </row>
        <row r="6063">
          <cell r="A6063">
            <v>45772</v>
          </cell>
          <cell r="C6063" t="str">
            <v>RETACO SAS</v>
          </cell>
          <cell r="F6063">
            <v>45717.338310185187</v>
          </cell>
          <cell r="G6063">
            <v>45747.338252314818</v>
          </cell>
          <cell r="H6063">
            <v>29</v>
          </cell>
          <cell r="O6063">
            <v>229075</v>
          </cell>
        </row>
        <row r="6064">
          <cell r="A6064">
            <v>45772</v>
          </cell>
          <cell r="C6064" t="str">
            <v>RETACO SAS</v>
          </cell>
          <cell r="F6064">
            <v>45719.266655092593</v>
          </cell>
          <cell r="G6064">
            <v>45749.266655092593</v>
          </cell>
          <cell r="H6064">
            <v>27</v>
          </cell>
          <cell r="O6064">
            <v>145775</v>
          </cell>
        </row>
        <row r="6065">
          <cell r="A6065">
            <v>45772</v>
          </cell>
          <cell r="C6065" t="str">
            <v>RETACO SAS</v>
          </cell>
          <cell r="F6065">
            <v>45719.311747685184</v>
          </cell>
          <cell r="G6065">
            <v>45749.311655092592</v>
          </cell>
          <cell r="H6065">
            <v>27</v>
          </cell>
          <cell r="O6065">
            <v>533900</v>
          </cell>
        </row>
        <row r="6066">
          <cell r="A6066">
            <v>45772</v>
          </cell>
          <cell r="C6066" t="str">
            <v>RETACO SAS</v>
          </cell>
          <cell r="F6066">
            <v>45722.33357638889</v>
          </cell>
          <cell r="G6066">
            <v>45752.333449074074</v>
          </cell>
          <cell r="H6066">
            <v>24</v>
          </cell>
          <cell r="O6066">
            <v>1092050</v>
          </cell>
        </row>
        <row r="6067">
          <cell r="A6067">
            <v>45772</v>
          </cell>
          <cell r="C6067" t="str">
            <v>XICO SAS</v>
          </cell>
          <cell r="F6067">
            <v>45743.322418981479</v>
          </cell>
          <cell r="G6067">
            <v>45773.322418981479</v>
          </cell>
          <cell r="H6067">
            <v>3</v>
          </cell>
          <cell r="O6067">
            <v>3738240</v>
          </cell>
        </row>
        <row r="6068">
          <cell r="A6068">
            <v>45772</v>
          </cell>
          <cell r="C6068" t="str">
            <v>XICO SAS</v>
          </cell>
          <cell r="F6068">
            <v>45744.342118055552</v>
          </cell>
          <cell r="G6068">
            <v>45774.342118055552</v>
          </cell>
          <cell r="H6068">
            <v>2</v>
          </cell>
          <cell r="O6068">
            <v>95899</v>
          </cell>
        </row>
        <row r="6069">
          <cell r="A6069">
            <v>45772</v>
          </cell>
          <cell r="C6069" t="str">
            <v>XICO SAS</v>
          </cell>
          <cell r="F6069">
            <v>45754.307500000003</v>
          </cell>
          <cell r="G6069">
            <v>45784.307500000003</v>
          </cell>
          <cell r="H6069">
            <v>-8</v>
          </cell>
          <cell r="O6069">
            <v>57000</v>
          </cell>
        </row>
        <row r="6070">
          <cell r="A6070">
            <v>45772</v>
          </cell>
          <cell r="C6070" t="str">
            <v>JUAN MANUEL PALLARES ARRIETA</v>
          </cell>
          <cell r="F6070">
            <v>45772.328310185185</v>
          </cell>
          <cell r="G6070">
            <v>45773.328310185185</v>
          </cell>
          <cell r="H6070">
            <v>3</v>
          </cell>
          <cell r="O6070">
            <v>159000</v>
          </cell>
        </row>
        <row r="6071">
          <cell r="A6071">
            <v>45772</v>
          </cell>
          <cell r="C6071" t="str">
            <v>HUMO CAFE &amp; BISTRO SAS</v>
          </cell>
          <cell r="F6071">
            <v>45770.314872685187</v>
          </cell>
          <cell r="G6071">
            <v>45771.314722222225</v>
          </cell>
          <cell r="H6071">
            <v>5</v>
          </cell>
          <cell r="O6071">
            <v>506550</v>
          </cell>
        </row>
        <row r="6072">
          <cell r="A6072">
            <v>45772</v>
          </cell>
          <cell r="C6072" t="str">
            <v>FUNDACION HOGAR NUEVA GRANADA</v>
          </cell>
          <cell r="F6072">
            <v>45741.320729166669</v>
          </cell>
          <cell r="G6072">
            <v>45771.320729166669</v>
          </cell>
          <cell r="H6072">
            <v>5</v>
          </cell>
          <cell r="O6072">
            <v>684000</v>
          </cell>
        </row>
        <row r="6073">
          <cell r="A6073">
            <v>45772</v>
          </cell>
          <cell r="C6073" t="str">
            <v>ROBINFOOD COLOMBIA SAS</v>
          </cell>
          <cell r="F6073">
            <v>45744.36347222222</v>
          </cell>
          <cell r="G6073">
            <v>45774.36273148148</v>
          </cell>
          <cell r="H6073">
            <v>2</v>
          </cell>
          <cell r="O6073">
            <v>7312445.6217</v>
          </cell>
        </row>
        <row r="6074">
          <cell r="A6074">
            <v>45772</v>
          </cell>
          <cell r="C6074" t="str">
            <v>ROBINFOOD COLOMBIA SAS</v>
          </cell>
          <cell r="F6074">
            <v>45749.366886574076</v>
          </cell>
          <cell r="G6074">
            <v>45779.365254629629</v>
          </cell>
          <cell r="H6074">
            <v>-3</v>
          </cell>
          <cell r="O6074">
            <v>186380.1783</v>
          </cell>
        </row>
        <row r="6075">
          <cell r="A6075">
            <v>45772</v>
          </cell>
          <cell r="C6075" t="str">
            <v>KAREN GISSET MARTINEZ SANDOVAL</v>
          </cell>
          <cell r="F6075">
            <v>45772</v>
          </cell>
          <cell r="G6075">
            <v>45773</v>
          </cell>
          <cell r="H6075">
            <v>11</v>
          </cell>
          <cell r="O6075">
            <v>1014300</v>
          </cell>
        </row>
        <row r="6076">
          <cell r="A6076">
            <v>45772</v>
          </cell>
          <cell r="C6076" t="str">
            <v>LE CABRERA SOCIEDAD POR ACCIONES SIMPLIFICADA</v>
          </cell>
          <cell r="F6076">
            <v>45750.396481481483</v>
          </cell>
          <cell r="G6076">
            <v>45765.396481481483</v>
          </cell>
          <cell r="H6076">
            <v>11</v>
          </cell>
          <cell r="O6076">
            <v>1642372.3119999999</v>
          </cell>
        </row>
        <row r="6077">
          <cell r="A6077">
            <v>45772</v>
          </cell>
          <cell r="C6077" t="str">
            <v>LE CABRERA SOCIEDAD POR ACCIONES SIMPLIFICADA</v>
          </cell>
          <cell r="F6077">
            <v>45754.312511574077</v>
          </cell>
          <cell r="G6077">
            <v>45769.312511574077</v>
          </cell>
          <cell r="H6077">
            <v>7</v>
          </cell>
          <cell r="O6077">
            <v>1673044.8</v>
          </cell>
        </row>
        <row r="6078">
          <cell r="A6078">
            <v>45772</v>
          </cell>
          <cell r="C6078" t="str">
            <v>LE CABRERA SOCIEDAD POR ACCIONES SIMPLIFICADA</v>
          </cell>
          <cell r="F6078">
            <v>45756.306516203702</v>
          </cell>
          <cell r="G6078">
            <v>45771.306516203702</v>
          </cell>
          <cell r="H6078">
            <v>5</v>
          </cell>
          <cell r="O6078">
            <v>5615853.7120000003</v>
          </cell>
        </row>
        <row r="6079">
          <cell r="A6079">
            <v>45772</v>
          </cell>
          <cell r="C6079" t="str">
            <v>LE CABRERA SOCIEDAD POR ACCIONES SIMPLIFICADA</v>
          </cell>
          <cell r="F6079">
            <v>45761.432303240741</v>
          </cell>
          <cell r="G6079">
            <v>45776.432303240741</v>
          </cell>
          <cell r="H6079">
            <v>0</v>
          </cell>
          <cell r="O6079">
            <v>4207707.6720000003</v>
          </cell>
        </row>
        <row r="6080">
          <cell r="A6080">
            <v>45772</v>
          </cell>
          <cell r="C6080" t="str">
            <v>LE CABRERA SOCIEDAD POR ACCIONES SIMPLIFICADA</v>
          </cell>
          <cell r="F6080">
            <v>45763.484652777777</v>
          </cell>
          <cell r="G6080">
            <v>45778.484652777777</v>
          </cell>
          <cell r="H6080">
            <v>-2</v>
          </cell>
          <cell r="O6080">
            <v>3178785.12</v>
          </cell>
        </row>
        <row r="6081">
          <cell r="A6081">
            <v>45772</v>
          </cell>
          <cell r="C6081" t="str">
            <v>VENTAS MOSTRADOR</v>
          </cell>
          <cell r="F6081">
            <v>45772</v>
          </cell>
          <cell r="G6081">
            <v>45772</v>
          </cell>
          <cell r="H6081">
            <v>0</v>
          </cell>
          <cell r="O6081">
            <v>261456</v>
          </cell>
        </row>
        <row r="6082">
          <cell r="A6082">
            <v>45772</v>
          </cell>
          <cell r="C6082" t="str">
            <v>VENTAS MOSTRADOR</v>
          </cell>
          <cell r="F6082">
            <v>45772</v>
          </cell>
          <cell r="G6082">
            <v>45772</v>
          </cell>
          <cell r="H6082">
            <v>0</v>
          </cell>
          <cell r="O6082">
            <v>825007</v>
          </cell>
        </row>
        <row r="6083">
          <cell r="A6083">
            <v>45773</v>
          </cell>
          <cell r="C6083" t="str">
            <v>VENTAS MOSTRADOR</v>
          </cell>
          <cell r="F6083">
            <v>45773</v>
          </cell>
          <cell r="G6083">
            <v>45773</v>
          </cell>
          <cell r="H6083">
            <v>0</v>
          </cell>
          <cell r="O6083">
            <v>14760</v>
          </cell>
        </row>
        <row r="6084">
          <cell r="A6084">
            <v>45773</v>
          </cell>
          <cell r="C6084" t="str">
            <v>VENTAS MOSTRADOR</v>
          </cell>
          <cell r="F6084">
            <v>45773</v>
          </cell>
          <cell r="G6084">
            <v>45773</v>
          </cell>
          <cell r="H6084">
            <v>0</v>
          </cell>
          <cell r="O6084">
            <v>21240</v>
          </cell>
        </row>
        <row r="6085">
          <cell r="A6085">
            <v>45773</v>
          </cell>
          <cell r="C6085" t="str">
            <v>VENTAS MOSTRADOR</v>
          </cell>
          <cell r="F6085">
            <v>45773</v>
          </cell>
          <cell r="G6085">
            <v>45773</v>
          </cell>
          <cell r="H6085">
            <v>0</v>
          </cell>
          <cell r="O6085">
            <v>27680</v>
          </cell>
        </row>
        <row r="6086">
          <cell r="A6086">
            <v>45773</v>
          </cell>
          <cell r="C6086" t="str">
            <v>VENTAS MOSTRADOR</v>
          </cell>
          <cell r="F6086">
            <v>45773</v>
          </cell>
          <cell r="G6086">
            <v>45773</v>
          </cell>
          <cell r="H6086">
            <v>0</v>
          </cell>
          <cell r="O6086">
            <v>30000</v>
          </cell>
        </row>
        <row r="6087">
          <cell r="A6087">
            <v>45773</v>
          </cell>
          <cell r="C6087" t="str">
            <v>VENTAS MOSTRADOR</v>
          </cell>
          <cell r="F6087">
            <v>45773</v>
          </cell>
          <cell r="G6087">
            <v>45773</v>
          </cell>
          <cell r="H6087">
            <v>0</v>
          </cell>
          <cell r="O6087">
            <v>37700</v>
          </cell>
        </row>
        <row r="6088">
          <cell r="A6088">
            <v>45773</v>
          </cell>
          <cell r="C6088" t="str">
            <v>VENTAS MOSTRADOR</v>
          </cell>
          <cell r="F6088">
            <v>45773</v>
          </cell>
          <cell r="G6088">
            <v>45773</v>
          </cell>
          <cell r="H6088">
            <v>0</v>
          </cell>
          <cell r="O6088">
            <v>57112</v>
          </cell>
        </row>
        <row r="6089">
          <cell r="A6089">
            <v>45773</v>
          </cell>
          <cell r="C6089" t="str">
            <v>VENTAS MOSTRADOR</v>
          </cell>
          <cell r="F6089">
            <v>45773</v>
          </cell>
          <cell r="G6089">
            <v>45773</v>
          </cell>
          <cell r="H6089">
            <v>0</v>
          </cell>
          <cell r="O6089">
            <v>60610</v>
          </cell>
        </row>
        <row r="6090">
          <cell r="A6090">
            <v>45773</v>
          </cell>
          <cell r="C6090" t="str">
            <v>VENTAS MOSTRADOR</v>
          </cell>
          <cell r="F6090">
            <v>45773</v>
          </cell>
          <cell r="G6090">
            <v>45773</v>
          </cell>
          <cell r="H6090">
            <v>0</v>
          </cell>
          <cell r="O6090">
            <v>68316</v>
          </cell>
        </row>
        <row r="6091">
          <cell r="A6091">
            <v>45773</v>
          </cell>
          <cell r="C6091" t="str">
            <v>VENTAS MOSTRADOR</v>
          </cell>
          <cell r="F6091">
            <v>45773</v>
          </cell>
          <cell r="G6091">
            <v>45773</v>
          </cell>
          <cell r="H6091">
            <v>0</v>
          </cell>
          <cell r="O6091">
            <v>68976</v>
          </cell>
        </row>
        <row r="6092">
          <cell r="A6092">
            <v>45773</v>
          </cell>
          <cell r="C6092" t="str">
            <v>VENTAS MOSTRADOR</v>
          </cell>
          <cell r="F6092">
            <v>45773</v>
          </cell>
          <cell r="G6092">
            <v>45773</v>
          </cell>
          <cell r="H6092">
            <v>0</v>
          </cell>
          <cell r="O6092">
            <v>70016</v>
          </cell>
        </row>
        <row r="6093">
          <cell r="A6093">
            <v>45773</v>
          </cell>
          <cell r="C6093" t="str">
            <v>VENTAS MOSTRADOR</v>
          </cell>
          <cell r="F6093">
            <v>45773</v>
          </cell>
          <cell r="G6093">
            <v>45773</v>
          </cell>
          <cell r="H6093">
            <v>0</v>
          </cell>
          <cell r="O6093">
            <v>77000</v>
          </cell>
        </row>
        <row r="6094">
          <cell r="A6094">
            <v>45773</v>
          </cell>
          <cell r="C6094" t="str">
            <v>VENTAS MOSTRADOR</v>
          </cell>
          <cell r="F6094">
            <v>45773</v>
          </cell>
          <cell r="G6094">
            <v>45773</v>
          </cell>
          <cell r="H6094">
            <v>0</v>
          </cell>
          <cell r="O6094">
            <v>95120</v>
          </cell>
        </row>
        <row r="6095">
          <cell r="A6095">
            <v>45773</v>
          </cell>
          <cell r="C6095" t="str">
            <v>VENTAS MOSTRADOR</v>
          </cell>
          <cell r="F6095">
            <v>45773</v>
          </cell>
          <cell r="G6095">
            <v>45773</v>
          </cell>
          <cell r="H6095">
            <v>0</v>
          </cell>
          <cell r="O6095">
            <v>102972</v>
          </cell>
        </row>
        <row r="6096">
          <cell r="A6096">
            <v>45773</v>
          </cell>
          <cell r="C6096" t="str">
            <v>VENTAS MOSTRADOR</v>
          </cell>
          <cell r="F6096">
            <v>45773</v>
          </cell>
          <cell r="G6096">
            <v>45773</v>
          </cell>
          <cell r="H6096">
            <v>0</v>
          </cell>
          <cell r="O6096">
            <v>117132</v>
          </cell>
        </row>
        <row r="6097">
          <cell r="A6097">
            <v>45773</v>
          </cell>
          <cell r="C6097" t="str">
            <v>VENTAS MOSTRADOR</v>
          </cell>
          <cell r="F6097">
            <v>45773</v>
          </cell>
          <cell r="G6097">
            <v>45773</v>
          </cell>
          <cell r="H6097">
            <v>0</v>
          </cell>
          <cell r="O6097">
            <v>134976</v>
          </cell>
        </row>
        <row r="6098">
          <cell r="A6098">
            <v>45773</v>
          </cell>
          <cell r="C6098" t="str">
            <v>VENTAS MOSTRADOR</v>
          </cell>
          <cell r="F6098">
            <v>45773</v>
          </cell>
          <cell r="G6098">
            <v>45773</v>
          </cell>
          <cell r="H6098">
            <v>0</v>
          </cell>
          <cell r="O6098">
            <v>139108</v>
          </cell>
        </row>
        <row r="6099">
          <cell r="A6099">
            <v>45773</v>
          </cell>
          <cell r="C6099" t="str">
            <v>MIJAIR ANDRES CALDERON ARGOTY</v>
          </cell>
          <cell r="F6099">
            <v>45770.31417824074</v>
          </cell>
          <cell r="G6099">
            <v>45771.314004629632</v>
          </cell>
          <cell r="H6099">
            <v>5</v>
          </cell>
          <cell r="O6099">
            <v>162000</v>
          </cell>
        </row>
        <row r="6100">
          <cell r="A6100">
            <v>45773</v>
          </cell>
          <cell r="C6100" t="str">
            <v>VENTAS MOSTRADOR</v>
          </cell>
          <cell r="F6100">
            <v>45773</v>
          </cell>
          <cell r="G6100">
            <v>45773</v>
          </cell>
          <cell r="H6100">
            <v>0</v>
          </cell>
          <cell r="O6100">
            <v>171206</v>
          </cell>
        </row>
        <row r="6101">
          <cell r="A6101">
            <v>45773</v>
          </cell>
          <cell r="C6101" t="str">
            <v>JORGE  RODRIGUEZ</v>
          </cell>
          <cell r="F6101">
            <v>45773.321145833332</v>
          </cell>
          <cell r="G6101">
            <v>45774.321145833332</v>
          </cell>
          <cell r="H6101">
            <v>2</v>
          </cell>
          <cell r="O6101">
            <v>198000</v>
          </cell>
        </row>
        <row r="6102">
          <cell r="A6102">
            <v>45773</v>
          </cell>
          <cell r="C6102" t="str">
            <v>VENTAS MOSTRADOR</v>
          </cell>
          <cell r="F6102">
            <v>45773</v>
          </cell>
          <cell r="G6102">
            <v>45773</v>
          </cell>
          <cell r="H6102">
            <v>0</v>
          </cell>
          <cell r="O6102">
            <v>212750</v>
          </cell>
        </row>
        <row r="6103">
          <cell r="A6103">
            <v>45773</v>
          </cell>
          <cell r="C6103" t="str">
            <v>VENTAS MOSTRADOR</v>
          </cell>
          <cell r="F6103">
            <v>45773</v>
          </cell>
          <cell r="G6103">
            <v>45773</v>
          </cell>
          <cell r="H6103">
            <v>0</v>
          </cell>
          <cell r="O6103">
            <v>248000</v>
          </cell>
        </row>
        <row r="6104">
          <cell r="A6104">
            <v>45773</v>
          </cell>
          <cell r="C6104" t="str">
            <v>VENTAS MOSTRADOR</v>
          </cell>
          <cell r="F6104">
            <v>45773</v>
          </cell>
          <cell r="G6104">
            <v>45773</v>
          </cell>
          <cell r="H6104">
            <v>0</v>
          </cell>
          <cell r="O6104">
            <v>255300</v>
          </cell>
        </row>
        <row r="6105">
          <cell r="A6105">
            <v>45773</v>
          </cell>
          <cell r="C6105" t="str">
            <v>VENTAS MOSTRADOR</v>
          </cell>
          <cell r="F6105">
            <v>45773</v>
          </cell>
          <cell r="G6105">
            <v>45773</v>
          </cell>
          <cell r="H6105">
            <v>0</v>
          </cell>
          <cell r="O6105">
            <v>452000</v>
          </cell>
        </row>
        <row r="6106">
          <cell r="A6106">
            <v>45773</v>
          </cell>
          <cell r="C6106" t="str">
            <v>VENTAS MOSTRADOR</v>
          </cell>
          <cell r="F6106">
            <v>45773</v>
          </cell>
          <cell r="G6106">
            <v>45773</v>
          </cell>
          <cell r="H6106">
            <v>0</v>
          </cell>
          <cell r="O6106">
            <v>638250</v>
          </cell>
        </row>
        <row r="6107">
          <cell r="A6107">
            <v>45773</v>
          </cell>
          <cell r="C6107" t="str">
            <v>VENTAS MOSTRADOR</v>
          </cell>
          <cell r="F6107">
            <v>45773</v>
          </cell>
          <cell r="G6107">
            <v>45773</v>
          </cell>
          <cell r="H6107">
            <v>0</v>
          </cell>
          <cell r="O6107">
            <v>1250000</v>
          </cell>
        </row>
        <row r="6108">
          <cell r="A6108">
            <v>45773</v>
          </cell>
          <cell r="C6108" t="str">
            <v>ANDRES MAURICIO CUELLAR HERRERA</v>
          </cell>
          <cell r="F6108">
            <v>45772.337858796294</v>
          </cell>
          <cell r="G6108">
            <v>45773.337858796294</v>
          </cell>
          <cell r="H6108">
            <v>3</v>
          </cell>
          <cell r="O6108">
            <v>390200</v>
          </cell>
        </row>
        <row r="6109">
          <cell r="A6109">
            <v>45773</v>
          </cell>
          <cell r="C6109" t="str">
            <v>ANDRES MAURICIO CUELLAR HERRERA</v>
          </cell>
          <cell r="F6109">
            <v>45772.338831018518</v>
          </cell>
          <cell r="G6109">
            <v>45773.338831018518</v>
          </cell>
          <cell r="H6109">
            <v>3</v>
          </cell>
          <cell r="O6109">
            <v>124000</v>
          </cell>
        </row>
        <row r="6110">
          <cell r="A6110">
            <v>45773</v>
          </cell>
          <cell r="C6110" t="str">
            <v>DEKARLA SAS</v>
          </cell>
          <cell r="F6110">
            <v>45771.312581018516</v>
          </cell>
          <cell r="G6110">
            <v>45772.312581018516</v>
          </cell>
          <cell r="H6110">
            <v>4</v>
          </cell>
          <cell r="O6110">
            <v>632500</v>
          </cell>
        </row>
        <row r="6111">
          <cell r="A6111">
            <v>45773</v>
          </cell>
          <cell r="C6111" t="str">
            <v>NESTOR ABEL NOREÑA URREA</v>
          </cell>
          <cell r="F6111">
            <v>45773.340104166666</v>
          </cell>
          <cell r="G6111">
            <v>45774.340104166666</v>
          </cell>
          <cell r="H6111">
            <v>2</v>
          </cell>
          <cell r="O6111">
            <v>378000</v>
          </cell>
        </row>
        <row r="6112">
          <cell r="A6112">
            <v>45773</v>
          </cell>
          <cell r="C6112" t="str">
            <v>PROCESADORA DE CARNES NUEVA COLOMBO ALEMANA LTDA</v>
          </cell>
          <cell r="F6112">
            <v>45773.340740740743</v>
          </cell>
          <cell r="G6112">
            <v>45774.340740740743</v>
          </cell>
          <cell r="H6112">
            <v>2</v>
          </cell>
          <cell r="O6112">
            <v>751700</v>
          </cell>
        </row>
        <row r="6113">
          <cell r="A6113">
            <v>45773</v>
          </cell>
          <cell r="C6113" t="str">
            <v>LUZ MARINA PELAYO ORTIZ</v>
          </cell>
          <cell r="F6113">
            <v>45773.392858796295</v>
          </cell>
          <cell r="G6113">
            <v>45774.392858796295</v>
          </cell>
          <cell r="H6113">
            <v>2</v>
          </cell>
          <cell r="O6113">
            <v>455500</v>
          </cell>
        </row>
        <row r="6114">
          <cell r="A6114">
            <v>45773</v>
          </cell>
          <cell r="C6114" t="str">
            <v>VENTAS MOSTRADOR</v>
          </cell>
          <cell r="F6114">
            <v>45773</v>
          </cell>
          <cell r="G6114">
            <v>45773</v>
          </cell>
          <cell r="H6114">
            <v>0</v>
          </cell>
          <cell r="O6114">
            <v>831798</v>
          </cell>
        </row>
        <row r="6115">
          <cell r="A6115">
            <v>45773</v>
          </cell>
          <cell r="C6115" t="str">
            <v>VENTAS MOSTRADOR</v>
          </cell>
          <cell r="F6115">
            <v>45773</v>
          </cell>
          <cell r="G6115">
            <v>45773</v>
          </cell>
          <cell r="H6115">
            <v>0</v>
          </cell>
          <cell r="O6115">
            <v>369019</v>
          </cell>
        </row>
        <row r="6116">
          <cell r="A6116">
            <v>45774</v>
          </cell>
          <cell r="C6116" t="str">
            <v>VENTAS MOSTRADOR</v>
          </cell>
          <cell r="F6116">
            <v>45774</v>
          </cell>
          <cell r="G6116">
            <v>45774</v>
          </cell>
          <cell r="H6116">
            <v>0</v>
          </cell>
          <cell r="O6116">
            <v>9720</v>
          </cell>
        </row>
        <row r="6117">
          <cell r="A6117">
            <v>45774</v>
          </cell>
          <cell r="C6117" t="str">
            <v>VENTAS MOSTRADOR</v>
          </cell>
          <cell r="F6117">
            <v>45774</v>
          </cell>
          <cell r="G6117">
            <v>45774</v>
          </cell>
          <cell r="H6117">
            <v>0</v>
          </cell>
          <cell r="O6117">
            <v>12330</v>
          </cell>
        </row>
        <row r="6118">
          <cell r="A6118">
            <v>45774</v>
          </cell>
          <cell r="C6118" t="str">
            <v>VENTAS MOSTRADOR</v>
          </cell>
          <cell r="F6118">
            <v>45774</v>
          </cell>
          <cell r="G6118">
            <v>45774</v>
          </cell>
          <cell r="H6118">
            <v>0</v>
          </cell>
          <cell r="O6118">
            <v>14170</v>
          </cell>
        </row>
        <row r="6119">
          <cell r="A6119">
            <v>45774</v>
          </cell>
          <cell r="C6119" t="str">
            <v>VENTAS MOSTRADOR</v>
          </cell>
          <cell r="F6119">
            <v>45774</v>
          </cell>
          <cell r="G6119">
            <v>45774</v>
          </cell>
          <cell r="H6119">
            <v>0</v>
          </cell>
          <cell r="O6119">
            <v>14200</v>
          </cell>
        </row>
        <row r="6120">
          <cell r="A6120">
            <v>45774</v>
          </cell>
          <cell r="C6120" t="str">
            <v>VENTAS MOSTRADOR</v>
          </cell>
          <cell r="F6120">
            <v>45774</v>
          </cell>
          <cell r="G6120">
            <v>45774</v>
          </cell>
          <cell r="H6120">
            <v>0</v>
          </cell>
          <cell r="O6120">
            <v>14400</v>
          </cell>
        </row>
        <row r="6121">
          <cell r="A6121">
            <v>45774</v>
          </cell>
          <cell r="C6121" t="str">
            <v>VENTAS MOSTRADOR</v>
          </cell>
          <cell r="F6121">
            <v>45774</v>
          </cell>
          <cell r="G6121">
            <v>45774</v>
          </cell>
          <cell r="H6121">
            <v>0</v>
          </cell>
          <cell r="O6121">
            <v>17985</v>
          </cell>
        </row>
        <row r="6122">
          <cell r="A6122">
            <v>45774</v>
          </cell>
          <cell r="C6122" t="str">
            <v>VENTAS MOSTRADOR</v>
          </cell>
          <cell r="F6122">
            <v>45774</v>
          </cell>
          <cell r="G6122">
            <v>45774</v>
          </cell>
          <cell r="H6122">
            <v>0</v>
          </cell>
          <cell r="O6122">
            <v>18105</v>
          </cell>
        </row>
        <row r="6123">
          <cell r="A6123">
            <v>45774</v>
          </cell>
          <cell r="C6123" t="str">
            <v>VENTAS MOSTRADOR</v>
          </cell>
          <cell r="F6123">
            <v>45774</v>
          </cell>
          <cell r="G6123">
            <v>45774</v>
          </cell>
          <cell r="H6123">
            <v>0</v>
          </cell>
          <cell r="O6123">
            <v>23000</v>
          </cell>
        </row>
        <row r="6124">
          <cell r="A6124">
            <v>45774</v>
          </cell>
          <cell r="C6124" t="str">
            <v>VENTAS MOSTRADOR</v>
          </cell>
          <cell r="F6124">
            <v>45774</v>
          </cell>
          <cell r="G6124">
            <v>45774</v>
          </cell>
          <cell r="H6124">
            <v>0</v>
          </cell>
          <cell r="O6124">
            <v>28100</v>
          </cell>
        </row>
        <row r="6125">
          <cell r="A6125">
            <v>45774</v>
          </cell>
          <cell r="C6125" t="str">
            <v>VENTAS MOSTRADOR</v>
          </cell>
          <cell r="F6125">
            <v>45774</v>
          </cell>
          <cell r="G6125">
            <v>45774</v>
          </cell>
          <cell r="H6125">
            <v>0</v>
          </cell>
          <cell r="O6125">
            <v>28955</v>
          </cell>
        </row>
        <row r="6126">
          <cell r="A6126">
            <v>45774</v>
          </cell>
          <cell r="C6126" t="str">
            <v>VENTAS MOSTRADOR</v>
          </cell>
          <cell r="F6126">
            <v>45774</v>
          </cell>
          <cell r="G6126">
            <v>45774</v>
          </cell>
          <cell r="H6126">
            <v>0</v>
          </cell>
          <cell r="O6126">
            <v>48515</v>
          </cell>
        </row>
        <row r="6127">
          <cell r="A6127">
            <v>45774</v>
          </cell>
          <cell r="C6127" t="str">
            <v>VENTAS MOSTRADOR</v>
          </cell>
          <cell r="F6127">
            <v>45774</v>
          </cell>
          <cell r="G6127">
            <v>45774</v>
          </cell>
          <cell r="H6127">
            <v>0</v>
          </cell>
          <cell r="O6127">
            <v>98880</v>
          </cell>
        </row>
        <row r="6128">
          <cell r="A6128">
            <v>45774</v>
          </cell>
          <cell r="C6128" t="str">
            <v>VENTAS MOSTRADOR</v>
          </cell>
          <cell r="F6128">
            <v>45737.580057870371</v>
          </cell>
          <cell r="G6128">
            <v>45767.580057870371</v>
          </cell>
          <cell r="H6128">
            <v>9</v>
          </cell>
          <cell r="O6128">
            <v>0</v>
          </cell>
        </row>
        <row r="6129">
          <cell r="A6129">
            <v>45774</v>
          </cell>
          <cell r="C6129" t="str">
            <v>VENTAS MOSTRADOR</v>
          </cell>
          <cell r="F6129">
            <v>45774</v>
          </cell>
          <cell r="G6129">
            <v>45774</v>
          </cell>
          <cell r="H6129">
            <v>0</v>
          </cell>
          <cell r="O6129">
            <v>297850</v>
          </cell>
        </row>
        <row r="6130">
          <cell r="A6130">
            <v>45774</v>
          </cell>
          <cell r="C6130" t="str">
            <v>MESABAR SAS</v>
          </cell>
          <cell r="F6130">
            <v>45768</v>
          </cell>
          <cell r="G6130">
            <v>45776</v>
          </cell>
          <cell r="H6130">
            <v>8</v>
          </cell>
          <cell r="O6130">
            <v>1108600</v>
          </cell>
        </row>
        <row r="6131">
          <cell r="A6131">
            <v>45774</v>
          </cell>
          <cell r="C6131" t="str">
            <v>DOLLY EDITH SANABRIA CANTOR</v>
          </cell>
          <cell r="F6131">
            <v>45773.321620370371</v>
          </cell>
          <cell r="G6131">
            <v>45774.321423611109</v>
          </cell>
          <cell r="H6131">
            <v>2</v>
          </cell>
          <cell r="O6131">
            <v>138550</v>
          </cell>
        </row>
        <row r="6132">
          <cell r="A6132">
            <v>45774</v>
          </cell>
          <cell r="C6132" t="str">
            <v>THE NEXT SHOT S.A.S</v>
          </cell>
          <cell r="F6132">
            <v>45769.306180555555</v>
          </cell>
          <cell r="G6132">
            <v>45770.306018518517</v>
          </cell>
          <cell r="H6132">
            <v>6</v>
          </cell>
          <cell r="O6132">
            <v>429900</v>
          </cell>
        </row>
        <row r="6133">
          <cell r="A6133">
            <v>45774</v>
          </cell>
          <cell r="C6133" t="str">
            <v>THE NEXT SHOT S.A.S</v>
          </cell>
          <cell r="F6133">
            <v>45771.364548611113</v>
          </cell>
          <cell r="G6133">
            <v>45772.364386574074</v>
          </cell>
          <cell r="H6133">
            <v>4</v>
          </cell>
          <cell r="O6133">
            <v>490000</v>
          </cell>
        </row>
        <row r="6134">
          <cell r="A6134">
            <v>45774</v>
          </cell>
          <cell r="C6134" t="str">
            <v>VENTAS MOSTRADOR</v>
          </cell>
          <cell r="F6134">
            <v>45774</v>
          </cell>
          <cell r="G6134">
            <v>45774</v>
          </cell>
          <cell r="H6134">
            <v>0</v>
          </cell>
          <cell r="O6134">
            <v>3678868</v>
          </cell>
        </row>
        <row r="6135">
          <cell r="A6135">
            <v>45774</v>
          </cell>
          <cell r="C6135" t="str">
            <v>VENTAS MOSTRADOR</v>
          </cell>
          <cell r="F6135">
            <v>45774</v>
          </cell>
          <cell r="G6135">
            <v>45774</v>
          </cell>
          <cell r="H6135">
            <v>0</v>
          </cell>
          <cell r="O6135">
            <v>2183649</v>
          </cell>
        </row>
        <row r="6136">
          <cell r="A6136">
            <v>45775</v>
          </cell>
          <cell r="C6136" t="str">
            <v>VENTAS MOSTRADOR</v>
          </cell>
          <cell r="F6136">
            <v>45775</v>
          </cell>
          <cell r="G6136">
            <v>45775</v>
          </cell>
          <cell r="H6136">
            <v>0</v>
          </cell>
          <cell r="O6136">
            <v>5225</v>
          </cell>
        </row>
        <row r="6137">
          <cell r="A6137">
            <v>45775</v>
          </cell>
          <cell r="C6137" t="str">
            <v>VENTAS MOSTRADOR</v>
          </cell>
          <cell r="F6137">
            <v>45775</v>
          </cell>
          <cell r="G6137">
            <v>45775</v>
          </cell>
          <cell r="H6137">
            <v>0</v>
          </cell>
          <cell r="O6137">
            <v>8060</v>
          </cell>
        </row>
        <row r="6138">
          <cell r="A6138">
            <v>45775</v>
          </cell>
          <cell r="C6138" t="str">
            <v>VENTAS MOSTRADOR</v>
          </cell>
          <cell r="F6138">
            <v>45775</v>
          </cell>
          <cell r="G6138">
            <v>45775</v>
          </cell>
          <cell r="H6138">
            <v>0</v>
          </cell>
          <cell r="O6138">
            <v>11970</v>
          </cell>
        </row>
        <row r="6139">
          <cell r="A6139">
            <v>45775</v>
          </cell>
          <cell r="C6139" t="str">
            <v>VENTAS MOSTRADOR</v>
          </cell>
          <cell r="F6139">
            <v>45775</v>
          </cell>
          <cell r="G6139">
            <v>45775</v>
          </cell>
          <cell r="H6139">
            <v>0</v>
          </cell>
          <cell r="O6139">
            <v>14080</v>
          </cell>
        </row>
        <row r="6140">
          <cell r="A6140">
            <v>45775</v>
          </cell>
          <cell r="C6140" t="str">
            <v>VENTAS MOSTRADOR</v>
          </cell>
          <cell r="F6140">
            <v>45775</v>
          </cell>
          <cell r="G6140">
            <v>45775</v>
          </cell>
          <cell r="H6140">
            <v>0</v>
          </cell>
          <cell r="O6140">
            <v>18360</v>
          </cell>
        </row>
        <row r="6141">
          <cell r="A6141">
            <v>45775</v>
          </cell>
          <cell r="C6141" t="str">
            <v>VENTAS MOSTRADOR</v>
          </cell>
          <cell r="F6141">
            <v>45775</v>
          </cell>
          <cell r="G6141">
            <v>45775</v>
          </cell>
          <cell r="H6141">
            <v>0</v>
          </cell>
          <cell r="O6141">
            <v>37100</v>
          </cell>
        </row>
        <row r="6142">
          <cell r="A6142">
            <v>45775</v>
          </cell>
          <cell r="C6142" t="str">
            <v>VENTAS MOSTRADOR</v>
          </cell>
          <cell r="F6142">
            <v>45775</v>
          </cell>
          <cell r="G6142">
            <v>45775</v>
          </cell>
          <cell r="H6142">
            <v>0</v>
          </cell>
          <cell r="O6142">
            <v>50596</v>
          </cell>
        </row>
        <row r="6143">
          <cell r="A6143">
            <v>45775</v>
          </cell>
          <cell r="C6143" t="str">
            <v>SANDRA MILENA VARGAS QUIROGA</v>
          </cell>
          <cell r="F6143">
            <v>45772.328923611109</v>
          </cell>
          <cell r="G6143">
            <v>45773.328738425924</v>
          </cell>
          <cell r="H6143">
            <v>3</v>
          </cell>
          <cell r="O6143">
            <v>103250.01</v>
          </cell>
        </row>
        <row r="6144">
          <cell r="A6144">
            <v>45775</v>
          </cell>
          <cell r="C6144" t="str">
            <v>VENTAS MOSTRADOR</v>
          </cell>
          <cell r="F6144">
            <v>45775</v>
          </cell>
          <cell r="G6144">
            <v>45775</v>
          </cell>
          <cell r="H6144">
            <v>0</v>
          </cell>
          <cell r="O6144">
            <v>161700</v>
          </cell>
        </row>
        <row r="6145">
          <cell r="A6145">
            <v>45775</v>
          </cell>
          <cell r="C6145" t="str">
            <v>VENTAS MOSTRADOR</v>
          </cell>
          <cell r="F6145">
            <v>45775</v>
          </cell>
          <cell r="G6145">
            <v>45775</v>
          </cell>
          <cell r="H6145">
            <v>0</v>
          </cell>
          <cell r="O6145">
            <v>297850</v>
          </cell>
        </row>
        <row r="6146">
          <cell r="A6146">
            <v>45775</v>
          </cell>
          <cell r="C6146" t="str">
            <v>VENTAS MOSTRADOR</v>
          </cell>
          <cell r="F6146">
            <v>45775</v>
          </cell>
          <cell r="G6146">
            <v>45775</v>
          </cell>
          <cell r="H6146">
            <v>0</v>
          </cell>
          <cell r="O6146">
            <v>382950</v>
          </cell>
        </row>
        <row r="6147">
          <cell r="A6147">
            <v>45775</v>
          </cell>
          <cell r="C6147" t="str">
            <v>CRISTIAN MANUEL BELTRAN VALENZUELA</v>
          </cell>
          <cell r="F6147">
            <v>45775.393287037034</v>
          </cell>
          <cell r="G6147">
            <v>45783.393287037034</v>
          </cell>
          <cell r="H6147">
            <v>-7</v>
          </cell>
          <cell r="O6147">
            <v>384560</v>
          </cell>
        </row>
        <row r="6148">
          <cell r="A6148">
            <v>45775</v>
          </cell>
          <cell r="C6148" t="str">
            <v>VENTAS MOSTRADOR</v>
          </cell>
          <cell r="F6148">
            <v>45775</v>
          </cell>
          <cell r="G6148">
            <v>45775</v>
          </cell>
          <cell r="H6148">
            <v>0</v>
          </cell>
          <cell r="O6148">
            <v>425500</v>
          </cell>
        </row>
        <row r="6149">
          <cell r="A6149">
            <v>45775</v>
          </cell>
          <cell r="C6149" t="str">
            <v>INVERSIONES EL CARNAL SAS</v>
          </cell>
          <cell r="F6149">
            <v>45768.313043981485</v>
          </cell>
          <cell r="G6149">
            <v>45776.313043981485</v>
          </cell>
          <cell r="H6149">
            <v>0</v>
          </cell>
          <cell r="O6149">
            <v>13881850.2216</v>
          </cell>
        </row>
        <row r="6150">
          <cell r="A6150">
            <v>45775</v>
          </cell>
          <cell r="C6150" t="str">
            <v>INVERSIONES EL CARNAL SAS</v>
          </cell>
          <cell r="F6150">
            <v>45769.406504629631</v>
          </cell>
          <cell r="G6150">
            <v>45777.406504629631</v>
          </cell>
          <cell r="H6150">
            <v>-1</v>
          </cell>
          <cell r="O6150">
            <v>15487614.720000001</v>
          </cell>
        </row>
        <row r="6151">
          <cell r="A6151">
            <v>45775</v>
          </cell>
          <cell r="C6151" t="str">
            <v>INVERSIONES EL CARNAL SAS</v>
          </cell>
          <cell r="F6151">
            <v>45770.352511574078</v>
          </cell>
          <cell r="G6151">
            <v>45778.352511574078</v>
          </cell>
          <cell r="H6151">
            <v>-2</v>
          </cell>
          <cell r="O6151">
            <v>15459650.9712</v>
          </cell>
        </row>
        <row r="6152">
          <cell r="A6152">
            <v>45775</v>
          </cell>
          <cell r="C6152" t="str">
            <v>INVERSIONES EL CARNAL SAS</v>
          </cell>
          <cell r="F6152">
            <v>45771.360300925924</v>
          </cell>
          <cell r="G6152">
            <v>45779.360300925924</v>
          </cell>
          <cell r="H6152">
            <v>-3</v>
          </cell>
          <cell r="O6152">
            <v>15185391.1272</v>
          </cell>
        </row>
        <row r="6153">
          <cell r="A6153">
            <v>45775</v>
          </cell>
          <cell r="C6153" t="str">
            <v>INVERSIONES EL CARNAL SAS</v>
          </cell>
          <cell r="F6153">
            <v>45772.316053240742</v>
          </cell>
          <cell r="G6153">
            <v>45780.316053240742</v>
          </cell>
          <cell r="H6153">
            <v>-4</v>
          </cell>
          <cell r="O6153">
            <v>15200448.530400001</v>
          </cell>
        </row>
        <row r="6154">
          <cell r="A6154">
            <v>45775</v>
          </cell>
          <cell r="C6154" t="str">
            <v>FRUTIVER 1A S.A.S</v>
          </cell>
          <cell r="F6154">
            <v>45766.381736111114</v>
          </cell>
          <cell r="G6154">
            <v>45786.381736111114</v>
          </cell>
          <cell r="H6154">
            <v>-10</v>
          </cell>
          <cell r="O6154">
            <v>1303779.912</v>
          </cell>
        </row>
        <row r="6155">
          <cell r="A6155">
            <v>45775</v>
          </cell>
          <cell r="C6155" t="str">
            <v>TAKAMI SA</v>
          </cell>
          <cell r="F6155">
            <v>45756.311898148146</v>
          </cell>
          <cell r="G6155">
            <v>45786.311898148146</v>
          </cell>
          <cell r="H6155">
            <v>-10</v>
          </cell>
          <cell r="O6155">
            <v>211150</v>
          </cell>
        </row>
        <row r="6156">
          <cell r="A6156">
            <v>45775</v>
          </cell>
          <cell r="C6156" t="str">
            <v>TAKAMI SA</v>
          </cell>
          <cell r="F6156">
            <v>45756.314363425925</v>
          </cell>
          <cell r="G6156">
            <v>45786.314363425925</v>
          </cell>
          <cell r="H6156">
            <v>-10</v>
          </cell>
          <cell r="O6156">
            <v>166050</v>
          </cell>
        </row>
        <row r="6157">
          <cell r="A6157">
            <v>45775</v>
          </cell>
          <cell r="C6157" t="str">
            <v>TAKAMI SA</v>
          </cell>
          <cell r="F6157">
            <v>45756.344768518517</v>
          </cell>
          <cell r="G6157">
            <v>45786.344768518517</v>
          </cell>
          <cell r="H6157">
            <v>-10</v>
          </cell>
          <cell r="O6157">
            <v>143000</v>
          </cell>
        </row>
        <row r="6158">
          <cell r="A6158">
            <v>45775</v>
          </cell>
          <cell r="C6158" t="str">
            <v>TAKAMI SA</v>
          </cell>
          <cell r="F6158">
            <v>45756.359849537039</v>
          </cell>
          <cell r="G6158">
            <v>45786.359849537039</v>
          </cell>
          <cell r="H6158">
            <v>-10</v>
          </cell>
          <cell r="O6158">
            <v>159900</v>
          </cell>
        </row>
        <row r="6159">
          <cell r="A6159">
            <v>45775</v>
          </cell>
          <cell r="C6159" t="str">
            <v>TAKAMI SA</v>
          </cell>
          <cell r="F6159">
            <v>45756.364085648151</v>
          </cell>
          <cell r="G6159">
            <v>45786.364085648151</v>
          </cell>
          <cell r="H6159">
            <v>-10</v>
          </cell>
          <cell r="O6159">
            <v>68080</v>
          </cell>
        </row>
        <row r="6160">
          <cell r="A6160">
            <v>45775</v>
          </cell>
          <cell r="C6160" t="str">
            <v>TAKAMI SA</v>
          </cell>
          <cell r="F6160">
            <v>45756.372372685182</v>
          </cell>
          <cell r="G6160">
            <v>45786.372372685182</v>
          </cell>
          <cell r="H6160">
            <v>-10</v>
          </cell>
          <cell r="O6160">
            <v>31200</v>
          </cell>
        </row>
        <row r="6161">
          <cell r="A6161">
            <v>45775</v>
          </cell>
          <cell r="C6161" t="str">
            <v>TAKAMI SA</v>
          </cell>
          <cell r="F6161">
            <v>45757.344756944447</v>
          </cell>
          <cell r="G6161">
            <v>45787.344756944447</v>
          </cell>
          <cell r="H6161">
            <v>-11</v>
          </cell>
          <cell r="O6161">
            <v>335800</v>
          </cell>
        </row>
        <row r="6162">
          <cell r="A6162">
            <v>45775</v>
          </cell>
          <cell r="C6162" t="str">
            <v>TAKAMI SA</v>
          </cell>
          <cell r="F6162">
            <v>45757.361805555556</v>
          </cell>
          <cell r="G6162">
            <v>45787.361805555556</v>
          </cell>
          <cell r="H6162">
            <v>-11</v>
          </cell>
          <cell r="O6162">
            <v>860960</v>
          </cell>
        </row>
        <row r="6163">
          <cell r="A6163">
            <v>45775</v>
          </cell>
          <cell r="C6163" t="str">
            <v>TAKAMI SA</v>
          </cell>
          <cell r="F6163">
            <v>45757.363807870373</v>
          </cell>
          <cell r="G6163">
            <v>45787.363807870373</v>
          </cell>
          <cell r="H6163">
            <v>-11</v>
          </cell>
          <cell r="O6163">
            <v>991400</v>
          </cell>
        </row>
        <row r="6164">
          <cell r="A6164">
            <v>45775</v>
          </cell>
          <cell r="C6164" t="str">
            <v>TAKAMI SA</v>
          </cell>
          <cell r="F6164">
            <v>45758.331319444442</v>
          </cell>
          <cell r="G6164">
            <v>45788.331319444442</v>
          </cell>
          <cell r="H6164">
            <v>-12</v>
          </cell>
          <cell r="O6164">
            <v>38800</v>
          </cell>
        </row>
        <row r="6165">
          <cell r="A6165">
            <v>45775</v>
          </cell>
          <cell r="C6165" t="str">
            <v>TAKAMI SA</v>
          </cell>
          <cell r="F6165">
            <v>45758.33697916667</v>
          </cell>
          <cell r="G6165">
            <v>45788.33697916667</v>
          </cell>
          <cell r="H6165">
            <v>-12</v>
          </cell>
          <cell r="O6165">
            <v>738760</v>
          </cell>
        </row>
        <row r="6166">
          <cell r="A6166">
            <v>45775</v>
          </cell>
          <cell r="C6166" t="str">
            <v>TAKAMI SA</v>
          </cell>
          <cell r="F6166">
            <v>45758.345081018517</v>
          </cell>
          <cell r="G6166">
            <v>45788.345081018517</v>
          </cell>
          <cell r="H6166">
            <v>-12</v>
          </cell>
          <cell r="O6166">
            <v>141450</v>
          </cell>
        </row>
        <row r="6167">
          <cell r="A6167">
            <v>45775</v>
          </cell>
          <cell r="C6167" t="str">
            <v>TAKAMI SA</v>
          </cell>
          <cell r="F6167">
            <v>45758.355138888888</v>
          </cell>
          <cell r="G6167">
            <v>45788.355138888888</v>
          </cell>
          <cell r="H6167">
            <v>-12</v>
          </cell>
          <cell r="O6167">
            <v>79950</v>
          </cell>
        </row>
        <row r="6168">
          <cell r="A6168">
            <v>45775</v>
          </cell>
          <cell r="C6168" t="str">
            <v>TAKAMI SA</v>
          </cell>
          <cell r="F6168">
            <v>45758.36509259259</v>
          </cell>
          <cell r="G6168">
            <v>45788.36509259259</v>
          </cell>
          <cell r="H6168">
            <v>-12</v>
          </cell>
          <cell r="O6168">
            <v>93275</v>
          </cell>
        </row>
        <row r="6169">
          <cell r="A6169">
            <v>45775</v>
          </cell>
          <cell r="C6169" t="str">
            <v>TAKAMI SA</v>
          </cell>
          <cell r="F6169">
            <v>45759.303101851852</v>
          </cell>
          <cell r="G6169">
            <v>45789.303101851852</v>
          </cell>
          <cell r="H6169">
            <v>-13</v>
          </cell>
          <cell r="O6169">
            <v>113650</v>
          </cell>
        </row>
        <row r="6170">
          <cell r="A6170">
            <v>45775</v>
          </cell>
          <cell r="C6170" t="str">
            <v>TAKAMI SA</v>
          </cell>
          <cell r="F6170">
            <v>45759.309907407405</v>
          </cell>
          <cell r="G6170">
            <v>45789.309907407405</v>
          </cell>
          <cell r="H6170">
            <v>-13</v>
          </cell>
          <cell r="O6170">
            <v>82000</v>
          </cell>
        </row>
        <row r="6171">
          <cell r="A6171">
            <v>45775</v>
          </cell>
          <cell r="C6171" t="str">
            <v>TAKAMI SA</v>
          </cell>
          <cell r="F6171">
            <v>45759.310659722221</v>
          </cell>
          <cell r="G6171">
            <v>45789.310659722221</v>
          </cell>
          <cell r="H6171">
            <v>-13</v>
          </cell>
          <cell r="O6171">
            <v>495840</v>
          </cell>
        </row>
        <row r="6172">
          <cell r="A6172">
            <v>45775</v>
          </cell>
          <cell r="C6172" t="str">
            <v>TAKAMI SA</v>
          </cell>
          <cell r="F6172">
            <v>45759.321493055555</v>
          </cell>
          <cell r="G6172">
            <v>45789.321493055555</v>
          </cell>
          <cell r="H6172">
            <v>-13</v>
          </cell>
          <cell r="O6172">
            <v>259440</v>
          </cell>
        </row>
        <row r="6173">
          <cell r="A6173">
            <v>45775</v>
          </cell>
          <cell r="C6173" t="str">
            <v>TAKAMI SA</v>
          </cell>
          <cell r="F6173">
            <v>45759.326874999999</v>
          </cell>
          <cell r="G6173">
            <v>45789.326874999999</v>
          </cell>
          <cell r="H6173">
            <v>-13</v>
          </cell>
          <cell r="O6173">
            <v>644920</v>
          </cell>
        </row>
        <row r="6174">
          <cell r="A6174">
            <v>45775</v>
          </cell>
          <cell r="C6174" t="str">
            <v>TAKAMI SA</v>
          </cell>
          <cell r="F6174">
            <v>45759.369166666664</v>
          </cell>
          <cell r="G6174">
            <v>45789.369166666664</v>
          </cell>
          <cell r="H6174">
            <v>-13</v>
          </cell>
          <cell r="O6174">
            <v>8446287.0040000007</v>
          </cell>
        </row>
        <row r="6175">
          <cell r="A6175">
            <v>45775</v>
          </cell>
          <cell r="C6175" t="str">
            <v>TAKAMI SA</v>
          </cell>
          <cell r="F6175">
            <v>45759.388113425928</v>
          </cell>
          <cell r="G6175">
            <v>45789.388113425928</v>
          </cell>
          <cell r="H6175">
            <v>-13</v>
          </cell>
          <cell r="O6175">
            <v>95060</v>
          </cell>
        </row>
        <row r="6176">
          <cell r="A6176">
            <v>45775</v>
          </cell>
          <cell r="C6176" t="str">
            <v>TAKAMI SA</v>
          </cell>
          <cell r="F6176">
            <v>45759.413773148146</v>
          </cell>
          <cell r="G6176">
            <v>45789.413773148146</v>
          </cell>
          <cell r="H6176">
            <v>-13</v>
          </cell>
          <cell r="O6176">
            <v>457740</v>
          </cell>
        </row>
        <row r="6177">
          <cell r="A6177">
            <v>45775</v>
          </cell>
          <cell r="C6177" t="str">
            <v>TAKAMI SA</v>
          </cell>
          <cell r="F6177">
            <v>45761.32917824074</v>
          </cell>
          <cell r="G6177">
            <v>45791.32917824074</v>
          </cell>
          <cell r="H6177">
            <v>-15</v>
          </cell>
          <cell r="O6177">
            <v>125050</v>
          </cell>
        </row>
        <row r="6178">
          <cell r="A6178">
            <v>45775</v>
          </cell>
          <cell r="C6178" t="str">
            <v>TAKAMI SA</v>
          </cell>
          <cell r="F6178">
            <v>45761.354444444441</v>
          </cell>
          <cell r="G6178">
            <v>45791.354444444441</v>
          </cell>
          <cell r="H6178">
            <v>-15</v>
          </cell>
          <cell r="O6178">
            <v>122300</v>
          </cell>
        </row>
        <row r="6179">
          <cell r="A6179">
            <v>45775</v>
          </cell>
          <cell r="C6179" t="str">
            <v>TAKAMI SA</v>
          </cell>
          <cell r="F6179">
            <v>45761.391296296293</v>
          </cell>
          <cell r="G6179">
            <v>45791.391296296293</v>
          </cell>
          <cell r="H6179">
            <v>-15</v>
          </cell>
          <cell r="O6179">
            <v>82000</v>
          </cell>
        </row>
        <row r="6180">
          <cell r="A6180">
            <v>45775</v>
          </cell>
          <cell r="C6180" t="str">
            <v>TAKAMI SA</v>
          </cell>
          <cell r="F6180">
            <v>45761.393611111111</v>
          </cell>
          <cell r="G6180">
            <v>45791.393611111111</v>
          </cell>
          <cell r="H6180">
            <v>-15</v>
          </cell>
          <cell r="O6180">
            <v>102820</v>
          </cell>
        </row>
        <row r="6181">
          <cell r="A6181">
            <v>45775</v>
          </cell>
          <cell r="C6181" t="str">
            <v>TAKAMI SA</v>
          </cell>
          <cell r="F6181">
            <v>45761.403784722221</v>
          </cell>
          <cell r="G6181">
            <v>45791.403784722221</v>
          </cell>
          <cell r="H6181">
            <v>-15</v>
          </cell>
          <cell r="O6181">
            <v>706640</v>
          </cell>
        </row>
        <row r="6182">
          <cell r="A6182">
            <v>45775</v>
          </cell>
          <cell r="C6182" t="str">
            <v>GRUPO ARTAK S.A.S</v>
          </cell>
          <cell r="F6182">
            <v>45755.330196759256</v>
          </cell>
          <cell r="G6182">
            <v>45785.330196759256</v>
          </cell>
          <cell r="H6182">
            <v>-9</v>
          </cell>
          <cell r="O6182">
            <v>1713290</v>
          </cell>
        </row>
        <row r="6183">
          <cell r="A6183">
            <v>45775</v>
          </cell>
          <cell r="C6183" t="str">
            <v>GRUPO ARTAK S.A.S</v>
          </cell>
          <cell r="F6183">
            <v>45755.345821759256</v>
          </cell>
          <cell r="G6183">
            <v>45785.345821759256</v>
          </cell>
          <cell r="H6183">
            <v>-9</v>
          </cell>
          <cell r="O6183">
            <v>506620</v>
          </cell>
        </row>
        <row r="6184">
          <cell r="A6184">
            <v>45775</v>
          </cell>
          <cell r="C6184" t="str">
            <v>GRUPO ARTAK S.A.S</v>
          </cell>
          <cell r="F6184">
            <v>45756.373645833337</v>
          </cell>
          <cell r="G6184">
            <v>45786.373645833337</v>
          </cell>
          <cell r="H6184">
            <v>-10</v>
          </cell>
          <cell r="O6184">
            <v>2008300</v>
          </cell>
        </row>
        <row r="6185">
          <cell r="A6185">
            <v>45775</v>
          </cell>
          <cell r="C6185" t="str">
            <v>GRUPO ARTAK S.A.S</v>
          </cell>
          <cell r="F6185">
            <v>45757.325300925928</v>
          </cell>
          <cell r="G6185">
            <v>45787.325300925928</v>
          </cell>
          <cell r="H6185">
            <v>-11</v>
          </cell>
          <cell r="O6185">
            <v>1824080</v>
          </cell>
        </row>
        <row r="6186">
          <cell r="A6186">
            <v>45775</v>
          </cell>
          <cell r="C6186" t="str">
            <v>GRUPO ARTAK S.A.S</v>
          </cell>
          <cell r="F6186">
            <v>45757.325960648152</v>
          </cell>
          <cell r="G6186">
            <v>45787.325960648152</v>
          </cell>
          <cell r="H6186">
            <v>-11</v>
          </cell>
          <cell r="O6186">
            <v>125950</v>
          </cell>
        </row>
        <row r="6187">
          <cell r="A6187">
            <v>45775</v>
          </cell>
          <cell r="C6187" t="str">
            <v>GRUPO ARTAK S.A.S</v>
          </cell>
          <cell r="F6187">
            <v>45757.338240740741</v>
          </cell>
          <cell r="G6187">
            <v>45787.338240740741</v>
          </cell>
          <cell r="H6187">
            <v>-11</v>
          </cell>
          <cell r="O6187">
            <v>570740</v>
          </cell>
        </row>
        <row r="6188">
          <cell r="A6188">
            <v>45775</v>
          </cell>
          <cell r="C6188" t="str">
            <v>GRUPO ARTAK S.A.S</v>
          </cell>
          <cell r="F6188">
            <v>45758.327939814815</v>
          </cell>
          <cell r="G6188">
            <v>45788.327939814815</v>
          </cell>
          <cell r="H6188">
            <v>-12</v>
          </cell>
          <cell r="O6188">
            <v>1821060</v>
          </cell>
        </row>
        <row r="6189">
          <cell r="A6189">
            <v>45775</v>
          </cell>
          <cell r="C6189" t="str">
            <v>GRUPO ARTAK S.A.S</v>
          </cell>
          <cell r="F6189">
            <v>45759.307800925926</v>
          </cell>
          <cell r="G6189">
            <v>45789.307800925926</v>
          </cell>
          <cell r="H6189">
            <v>-13</v>
          </cell>
          <cell r="O6189">
            <v>598600</v>
          </cell>
        </row>
        <row r="6190">
          <cell r="A6190">
            <v>45775</v>
          </cell>
          <cell r="C6190" t="str">
            <v>GRUPO ARTAK S.A.S</v>
          </cell>
          <cell r="F6190">
            <v>45759.308993055558</v>
          </cell>
          <cell r="G6190">
            <v>45789.308993055558</v>
          </cell>
          <cell r="H6190">
            <v>-13</v>
          </cell>
          <cell r="O6190">
            <v>1034280</v>
          </cell>
        </row>
        <row r="6191">
          <cell r="A6191">
            <v>45775</v>
          </cell>
          <cell r="C6191" t="str">
            <v>GRUPO ARTAK S.A.S</v>
          </cell>
          <cell r="F6191">
            <v>45759.323657407411</v>
          </cell>
          <cell r="G6191">
            <v>45789.323657407411</v>
          </cell>
          <cell r="H6191">
            <v>-13</v>
          </cell>
          <cell r="O6191">
            <v>1204980</v>
          </cell>
        </row>
        <row r="6192">
          <cell r="A6192">
            <v>45775</v>
          </cell>
          <cell r="C6192" t="str">
            <v>GRUPO ARTAK S.A.S</v>
          </cell>
          <cell r="F6192">
            <v>45759.324942129628</v>
          </cell>
          <cell r="G6192">
            <v>45789.324942129628</v>
          </cell>
          <cell r="H6192">
            <v>-13</v>
          </cell>
          <cell r="O6192">
            <v>59450</v>
          </cell>
        </row>
        <row r="6193">
          <cell r="A6193">
            <v>45775</v>
          </cell>
          <cell r="C6193" t="str">
            <v>GRUPO ARTAK S.A.S</v>
          </cell>
          <cell r="F6193">
            <v>45762.318182870367</v>
          </cell>
          <cell r="G6193">
            <v>45792.318182870367</v>
          </cell>
          <cell r="H6193">
            <v>-16</v>
          </cell>
          <cell r="O6193">
            <v>80320</v>
          </cell>
        </row>
        <row r="6194">
          <cell r="A6194">
            <v>45775</v>
          </cell>
          <cell r="C6194" t="str">
            <v>PATRICIA  CHAPARRO AMEZQUITA</v>
          </cell>
          <cell r="F6194">
            <v>45773.310358796298</v>
          </cell>
          <cell r="G6194">
            <v>45781.310358796298</v>
          </cell>
          <cell r="H6194">
            <v>-5</v>
          </cell>
          <cell r="O6194">
            <v>1370250</v>
          </cell>
        </row>
        <row r="6195">
          <cell r="A6195">
            <v>45775</v>
          </cell>
          <cell r="C6195" t="str">
            <v>WALTER  BECERRA</v>
          </cell>
          <cell r="F6195">
            <v>45773.313530092593</v>
          </cell>
          <cell r="G6195">
            <v>45774.313530092593</v>
          </cell>
          <cell r="H6195">
            <v>2</v>
          </cell>
          <cell r="O6195">
            <v>797800</v>
          </cell>
        </row>
        <row r="6196">
          <cell r="A6196">
            <v>45775</v>
          </cell>
          <cell r="C6196" t="str">
            <v>ALIMENTOS BRIKO SAS</v>
          </cell>
          <cell r="F6196">
            <v>45775.292118055557</v>
          </cell>
          <cell r="G6196">
            <v>45776.291875000003</v>
          </cell>
          <cell r="H6196">
            <v>0</v>
          </cell>
          <cell r="O6196">
            <v>1081800</v>
          </cell>
        </row>
        <row r="6197">
          <cell r="A6197">
            <v>45775</v>
          </cell>
          <cell r="C6197" t="str">
            <v>EL MERO BURRITO S.A.S</v>
          </cell>
          <cell r="F6197">
            <v>45775.327499999999</v>
          </cell>
          <cell r="G6197">
            <v>45776.327245370368</v>
          </cell>
          <cell r="H6197">
            <v>0</v>
          </cell>
          <cell r="O6197">
            <v>393300</v>
          </cell>
        </row>
        <row r="6198">
          <cell r="A6198">
            <v>45775</v>
          </cell>
          <cell r="C6198" t="str">
            <v>LUIS ANTONIO TOVAR ARIAS</v>
          </cell>
          <cell r="F6198">
            <v>45775.358171296299</v>
          </cell>
          <cell r="G6198">
            <v>45776.358171296299</v>
          </cell>
          <cell r="H6198">
            <v>0</v>
          </cell>
          <cell r="O6198">
            <v>143000</v>
          </cell>
        </row>
        <row r="6199">
          <cell r="A6199">
            <v>45775</v>
          </cell>
          <cell r="C6199" t="str">
            <v>GUSTAVO  ALARCON MEJIA</v>
          </cell>
          <cell r="F6199">
            <v>45775.321226851855</v>
          </cell>
          <cell r="G6199">
            <v>45776.32099537037</v>
          </cell>
          <cell r="H6199">
            <v>0</v>
          </cell>
          <cell r="O6199">
            <v>271200.01</v>
          </cell>
        </row>
        <row r="6200">
          <cell r="A6200">
            <v>45775</v>
          </cell>
          <cell r="C6200" t="str">
            <v>VENTAS MOSTRADOR</v>
          </cell>
          <cell r="F6200">
            <v>45775</v>
          </cell>
          <cell r="G6200">
            <v>45775</v>
          </cell>
          <cell r="H6200">
            <v>0</v>
          </cell>
          <cell r="O6200">
            <v>200000</v>
          </cell>
        </row>
        <row r="6201">
          <cell r="A6201">
            <v>45775</v>
          </cell>
          <cell r="C6201" t="str">
            <v>CELESTE CATERING SAS</v>
          </cell>
          <cell r="F6201">
            <v>45737.580057870371</v>
          </cell>
          <cell r="G6201">
            <v>45767.580057870371</v>
          </cell>
          <cell r="H6201">
            <v>9</v>
          </cell>
          <cell r="O6201">
            <v>264000</v>
          </cell>
        </row>
        <row r="6202">
          <cell r="A6202">
            <v>45775</v>
          </cell>
          <cell r="C6202" t="str">
            <v>CELESTE CATERING SAS</v>
          </cell>
          <cell r="F6202">
            <v>45737.58861111111</v>
          </cell>
          <cell r="G6202">
            <v>45767.58861111111</v>
          </cell>
          <cell r="H6202">
            <v>9</v>
          </cell>
          <cell r="O6202">
            <v>930000</v>
          </cell>
        </row>
        <row r="6203">
          <cell r="A6203">
            <v>45775</v>
          </cell>
          <cell r="C6203" t="str">
            <v>CELESTE CATERING SAS</v>
          </cell>
          <cell r="F6203">
            <v>45738.316689814812</v>
          </cell>
          <cell r="G6203">
            <v>45768.316689814812</v>
          </cell>
          <cell r="H6203">
            <v>8</v>
          </cell>
          <cell r="O6203">
            <v>550400</v>
          </cell>
        </row>
        <row r="6204">
          <cell r="A6204">
            <v>45775</v>
          </cell>
          <cell r="C6204" t="str">
            <v>CAROLA CACEROLA SAS</v>
          </cell>
          <cell r="F6204">
            <v>45773.319710648146</v>
          </cell>
          <cell r="G6204">
            <v>45774.319432870368</v>
          </cell>
          <cell r="H6204">
            <v>2</v>
          </cell>
          <cell r="O6204">
            <v>302650</v>
          </cell>
        </row>
        <row r="6205">
          <cell r="A6205">
            <v>45775</v>
          </cell>
          <cell r="C6205" t="str">
            <v>OSTAK S.A.S</v>
          </cell>
          <cell r="F6205">
            <v>45752.314259259256</v>
          </cell>
          <cell r="G6205">
            <v>45782.314259259256</v>
          </cell>
          <cell r="H6205">
            <v>-6</v>
          </cell>
          <cell r="O6205">
            <v>22000</v>
          </cell>
        </row>
        <row r="6206">
          <cell r="A6206">
            <v>45775</v>
          </cell>
          <cell r="C6206" t="str">
            <v>OSTAK S.A.S</v>
          </cell>
          <cell r="F6206">
            <v>45752.32613425926</v>
          </cell>
          <cell r="G6206">
            <v>45782.32613425926</v>
          </cell>
          <cell r="H6206">
            <v>-6</v>
          </cell>
          <cell r="O6206">
            <v>60720</v>
          </cell>
        </row>
        <row r="6207">
          <cell r="A6207">
            <v>45775</v>
          </cell>
          <cell r="C6207" t="str">
            <v>OSTAK S.A.S</v>
          </cell>
          <cell r="F6207">
            <v>45755.361574074072</v>
          </cell>
          <cell r="G6207">
            <v>45785.361574074072</v>
          </cell>
          <cell r="H6207">
            <v>-9</v>
          </cell>
          <cell r="O6207">
            <v>240880</v>
          </cell>
        </row>
        <row r="6208">
          <cell r="A6208">
            <v>45775</v>
          </cell>
          <cell r="C6208" t="str">
            <v>GORDO Y TOMO SAS</v>
          </cell>
          <cell r="F6208">
            <v>45748.343692129631</v>
          </cell>
          <cell r="G6208">
            <v>45778.343449074076</v>
          </cell>
          <cell r="H6208">
            <v>-2</v>
          </cell>
          <cell r="O6208">
            <v>72999.990000000005</v>
          </cell>
        </row>
        <row r="6209">
          <cell r="A6209">
            <v>45775</v>
          </cell>
          <cell r="C6209" t="str">
            <v>GORDO Y TOMO SAS</v>
          </cell>
          <cell r="F6209">
            <v>45748.384664351855</v>
          </cell>
          <cell r="G6209">
            <v>45778.384328703702</v>
          </cell>
          <cell r="H6209">
            <v>-2</v>
          </cell>
          <cell r="O6209">
            <v>143100</v>
          </cell>
        </row>
        <row r="6210">
          <cell r="A6210">
            <v>45775</v>
          </cell>
          <cell r="C6210" t="str">
            <v>GORDO Y TOMO SAS</v>
          </cell>
          <cell r="F6210">
            <v>45750.33357638889</v>
          </cell>
          <cell r="G6210">
            <v>45780.333425925928</v>
          </cell>
          <cell r="H6210">
            <v>-4</v>
          </cell>
          <cell r="O6210">
            <v>276000</v>
          </cell>
        </row>
        <row r="6211">
          <cell r="A6211">
            <v>45775</v>
          </cell>
          <cell r="C6211" t="str">
            <v>GORDO Y TOMO SAS</v>
          </cell>
          <cell r="F6211">
            <v>45754.344328703701</v>
          </cell>
          <cell r="G6211">
            <v>45784.344131944446</v>
          </cell>
          <cell r="H6211">
            <v>-8</v>
          </cell>
          <cell r="O6211">
            <v>369750</v>
          </cell>
        </row>
        <row r="6212">
          <cell r="A6212">
            <v>45775</v>
          </cell>
          <cell r="C6212" t="str">
            <v>GORDO Y TOMO SAS</v>
          </cell>
          <cell r="F6212">
            <v>45757.340567129628</v>
          </cell>
          <cell r="G6212">
            <v>45787.340428240743</v>
          </cell>
          <cell r="H6212">
            <v>-11</v>
          </cell>
          <cell r="O6212">
            <v>129200</v>
          </cell>
        </row>
        <row r="6213">
          <cell r="A6213">
            <v>45775</v>
          </cell>
          <cell r="C6213" t="str">
            <v>GORDO Y TOMO SAS</v>
          </cell>
          <cell r="F6213">
            <v>45762.34642361111</v>
          </cell>
          <cell r="G6213">
            <v>45792.345520833333</v>
          </cell>
          <cell r="H6213">
            <v>-16</v>
          </cell>
          <cell r="O6213">
            <v>107700</v>
          </cell>
        </row>
        <row r="6214">
          <cell r="A6214">
            <v>45775</v>
          </cell>
          <cell r="C6214" t="str">
            <v>PPC SAS</v>
          </cell>
          <cell r="F6214">
            <v>45757.319062499999</v>
          </cell>
          <cell r="G6214">
            <v>45772.319062499999</v>
          </cell>
          <cell r="H6214">
            <v>4</v>
          </cell>
          <cell r="O6214">
            <v>1991760</v>
          </cell>
        </row>
        <row r="6215">
          <cell r="A6215">
            <v>45775</v>
          </cell>
          <cell r="C6215" t="str">
            <v>PPC SAS</v>
          </cell>
          <cell r="F6215">
            <v>45759.316678240742</v>
          </cell>
          <cell r="G6215">
            <v>45774.316678240742</v>
          </cell>
          <cell r="H6215">
            <v>2</v>
          </cell>
          <cell r="O6215">
            <v>4912657.0488</v>
          </cell>
        </row>
        <row r="6216">
          <cell r="A6216">
            <v>45775</v>
          </cell>
          <cell r="C6216" t="str">
            <v>PPC SAS</v>
          </cell>
          <cell r="F6216">
            <v>45761.448182870372</v>
          </cell>
          <cell r="G6216">
            <v>45776.448182870372</v>
          </cell>
          <cell r="H6216">
            <v>0</v>
          </cell>
          <cell r="O6216">
            <v>3425950</v>
          </cell>
        </row>
        <row r="6217">
          <cell r="A6217">
            <v>45775</v>
          </cell>
          <cell r="C6217" t="str">
            <v>SIA SAS</v>
          </cell>
          <cell r="F6217">
            <v>45708.294409722221</v>
          </cell>
          <cell r="G6217">
            <v>45738.294409722221</v>
          </cell>
          <cell r="H6217">
            <v>38</v>
          </cell>
          <cell r="O6217">
            <v>2856000</v>
          </cell>
        </row>
        <row r="6218">
          <cell r="A6218">
            <v>45775</v>
          </cell>
          <cell r="C6218" t="str">
            <v>SUPER NUEVO MILENIO SA</v>
          </cell>
          <cell r="F6218">
            <v>45751.358194444445</v>
          </cell>
          <cell r="G6218">
            <v>45781.358194444445</v>
          </cell>
          <cell r="H6218">
            <v>-5</v>
          </cell>
          <cell r="O6218">
            <v>345700</v>
          </cell>
        </row>
        <row r="6219">
          <cell r="A6219">
            <v>45775</v>
          </cell>
          <cell r="C6219" t="str">
            <v>SUPER NUEVO MILENIO SA</v>
          </cell>
          <cell r="F6219">
            <v>45751.418402777781</v>
          </cell>
          <cell r="G6219">
            <v>45781.418402777781</v>
          </cell>
          <cell r="H6219">
            <v>-5</v>
          </cell>
          <cell r="O6219">
            <v>132540</v>
          </cell>
        </row>
        <row r="6220">
          <cell r="A6220">
            <v>45775</v>
          </cell>
          <cell r="C6220" t="str">
            <v>SUPER NUEVO MILENIO SA</v>
          </cell>
          <cell r="F6220">
            <v>45752.311562499999</v>
          </cell>
          <cell r="G6220">
            <v>45782.311562499999</v>
          </cell>
          <cell r="H6220">
            <v>-6</v>
          </cell>
          <cell r="O6220">
            <v>85500</v>
          </cell>
        </row>
        <row r="6221">
          <cell r="A6221">
            <v>45775</v>
          </cell>
          <cell r="C6221" t="str">
            <v>SUPER NUEVO MILENIO SA</v>
          </cell>
          <cell r="F6221">
            <v>45752.342233796298</v>
          </cell>
          <cell r="G6221">
            <v>45782.342233796298</v>
          </cell>
          <cell r="H6221">
            <v>-6</v>
          </cell>
          <cell r="O6221">
            <v>117300</v>
          </cell>
        </row>
        <row r="6222">
          <cell r="A6222">
            <v>45775</v>
          </cell>
          <cell r="C6222" t="str">
            <v>SUPER NUEVO MILENIO SA</v>
          </cell>
          <cell r="F6222">
            <v>45755.318553240744</v>
          </cell>
          <cell r="G6222">
            <v>45785.318553240744</v>
          </cell>
          <cell r="H6222">
            <v>-9</v>
          </cell>
          <cell r="O6222">
            <v>145000</v>
          </cell>
        </row>
        <row r="6223">
          <cell r="A6223">
            <v>45775</v>
          </cell>
          <cell r="C6223" t="str">
            <v>SUPER NUEVO MILENIO SA</v>
          </cell>
          <cell r="F6223">
            <v>45758.369710648149</v>
          </cell>
          <cell r="G6223">
            <v>45788.369710648149</v>
          </cell>
          <cell r="H6223">
            <v>-12</v>
          </cell>
          <cell r="O6223">
            <v>138000</v>
          </cell>
        </row>
        <row r="6224">
          <cell r="A6224">
            <v>45775</v>
          </cell>
          <cell r="C6224" t="str">
            <v>SUPER NUEVO MILENIO SA</v>
          </cell>
          <cell r="F6224">
            <v>45762.305428240739</v>
          </cell>
          <cell r="G6224">
            <v>45792.305428240739</v>
          </cell>
          <cell r="H6224">
            <v>-16</v>
          </cell>
          <cell r="O6224">
            <v>92400</v>
          </cell>
        </row>
        <row r="6225">
          <cell r="A6225">
            <v>45775</v>
          </cell>
          <cell r="C6225" t="str">
            <v>SUPER NUEVO MILENIO SA</v>
          </cell>
          <cell r="F6225">
            <v>45762.30940972222</v>
          </cell>
          <cell r="G6225">
            <v>45792.30940972222</v>
          </cell>
          <cell r="H6225">
            <v>-16</v>
          </cell>
          <cell r="O6225">
            <v>190900</v>
          </cell>
        </row>
        <row r="6226">
          <cell r="A6226">
            <v>45775</v>
          </cell>
          <cell r="C6226" t="str">
            <v>SUPER NUEVO MILENIO SA</v>
          </cell>
          <cell r="F6226">
            <v>45763.324618055558</v>
          </cell>
          <cell r="G6226">
            <v>45793.324618055558</v>
          </cell>
          <cell r="H6226">
            <v>-17</v>
          </cell>
          <cell r="O6226">
            <v>136400</v>
          </cell>
        </row>
        <row r="6227">
          <cell r="A6227">
            <v>45775</v>
          </cell>
          <cell r="C6227" t="str">
            <v>SUPER NUEVO MILENIO SA</v>
          </cell>
          <cell r="F6227">
            <v>45768.324340277781</v>
          </cell>
          <cell r="G6227">
            <v>45798.324340277781</v>
          </cell>
          <cell r="H6227">
            <v>-22</v>
          </cell>
          <cell r="O6227">
            <v>160000</v>
          </cell>
        </row>
        <row r="6228">
          <cell r="A6228">
            <v>45775</v>
          </cell>
          <cell r="C6228" t="str">
            <v>MOYSER SAS</v>
          </cell>
          <cell r="F6228">
            <v>45775.355312500003</v>
          </cell>
          <cell r="G6228">
            <v>45776.355312500003</v>
          </cell>
          <cell r="H6228">
            <v>0</v>
          </cell>
          <cell r="O6228">
            <v>1675700</v>
          </cell>
        </row>
        <row r="6229">
          <cell r="A6229">
            <v>45775</v>
          </cell>
          <cell r="C6229" t="str">
            <v>MERCADOPAGO COLOMBIA</v>
          </cell>
          <cell r="F6229">
            <v>45775</v>
          </cell>
          <cell r="G6229">
            <v>45775</v>
          </cell>
          <cell r="H6229">
            <v>0</v>
          </cell>
          <cell r="O6229">
            <v>4100000</v>
          </cell>
        </row>
        <row r="6230">
          <cell r="A6230">
            <v>45775</v>
          </cell>
          <cell r="C6230" t="str">
            <v>VENTAS MOSTRADOR</v>
          </cell>
          <cell r="F6230">
            <v>45775</v>
          </cell>
          <cell r="G6230">
            <v>45775</v>
          </cell>
          <cell r="H6230">
            <v>0</v>
          </cell>
          <cell r="O6230">
            <v>2186899</v>
          </cell>
        </row>
        <row r="6231">
          <cell r="A6231">
            <v>45775</v>
          </cell>
          <cell r="C6231" t="str">
            <v>VENTAS MOSTRADOR</v>
          </cell>
          <cell r="F6231">
            <v>45775</v>
          </cell>
          <cell r="G6231">
            <v>45775</v>
          </cell>
          <cell r="H6231">
            <v>0</v>
          </cell>
          <cell r="O6231">
            <v>2930437</v>
          </cell>
        </row>
        <row r="6232">
          <cell r="A6232">
            <v>45776</v>
          </cell>
          <cell r="C6232" t="str">
            <v>VENTAS MOSTRADOR</v>
          </cell>
          <cell r="F6232">
            <v>45728.351724537039</v>
          </cell>
          <cell r="G6232">
            <v>45758.3515162037</v>
          </cell>
          <cell r="H6232">
            <v>18</v>
          </cell>
          <cell r="O6232">
            <v>0</v>
          </cell>
        </row>
        <row r="6233">
          <cell r="A6233">
            <v>45776</v>
          </cell>
          <cell r="C6233" t="str">
            <v>VENTAS MOSTRADOR</v>
          </cell>
          <cell r="F6233">
            <v>45776</v>
          </cell>
          <cell r="G6233">
            <v>45776</v>
          </cell>
          <cell r="H6233">
            <v>0</v>
          </cell>
          <cell r="O6233">
            <v>13392</v>
          </cell>
        </row>
        <row r="6234">
          <cell r="A6234">
            <v>45776</v>
          </cell>
          <cell r="C6234" t="str">
            <v>VENTAS MOSTRADOR</v>
          </cell>
          <cell r="F6234">
            <v>45776</v>
          </cell>
          <cell r="G6234">
            <v>45776</v>
          </cell>
          <cell r="H6234">
            <v>0</v>
          </cell>
          <cell r="O6234">
            <v>30250</v>
          </cell>
        </row>
        <row r="6235">
          <cell r="A6235">
            <v>45776</v>
          </cell>
          <cell r="C6235" t="str">
            <v>VENTAS MOSTRADOR</v>
          </cell>
          <cell r="F6235">
            <v>45776</v>
          </cell>
          <cell r="G6235">
            <v>45776</v>
          </cell>
          <cell r="H6235">
            <v>0</v>
          </cell>
          <cell r="O6235">
            <v>43384</v>
          </cell>
        </row>
        <row r="6236">
          <cell r="A6236">
            <v>45776</v>
          </cell>
          <cell r="C6236" t="str">
            <v>VENTAS MOSTRADOR</v>
          </cell>
          <cell r="F6236">
            <v>45776</v>
          </cell>
          <cell r="G6236">
            <v>45776</v>
          </cell>
          <cell r="H6236">
            <v>0</v>
          </cell>
          <cell r="O6236">
            <v>68912</v>
          </cell>
        </row>
        <row r="6237">
          <cell r="A6237">
            <v>45776</v>
          </cell>
          <cell r="C6237" t="str">
            <v>VENTAS MOSTRADOR</v>
          </cell>
          <cell r="F6237">
            <v>45776</v>
          </cell>
          <cell r="G6237">
            <v>45776</v>
          </cell>
          <cell r="H6237">
            <v>0</v>
          </cell>
          <cell r="O6237">
            <v>70860</v>
          </cell>
        </row>
        <row r="6238">
          <cell r="A6238">
            <v>45776</v>
          </cell>
          <cell r="C6238" t="str">
            <v>VENTAS MOSTRADOR</v>
          </cell>
          <cell r="F6238">
            <v>45776</v>
          </cell>
          <cell r="G6238">
            <v>45776</v>
          </cell>
          <cell r="H6238">
            <v>0</v>
          </cell>
          <cell r="O6238">
            <v>108500</v>
          </cell>
        </row>
        <row r="6239">
          <cell r="A6239">
            <v>45776</v>
          </cell>
          <cell r="C6239" t="str">
            <v>ANA LUCIA BAUTISTA MANCILLA</v>
          </cell>
          <cell r="F6239">
            <v>45776.332569444443</v>
          </cell>
          <cell r="G6239">
            <v>45777.332384259258</v>
          </cell>
          <cell r="H6239">
            <v>-1</v>
          </cell>
          <cell r="O6239">
            <v>433050</v>
          </cell>
        </row>
        <row r="6240">
          <cell r="A6240">
            <v>45776</v>
          </cell>
          <cell r="C6240" t="str">
            <v>POLA Y TEJO SAS</v>
          </cell>
          <cell r="F6240">
            <v>45759.41479166667</v>
          </cell>
          <cell r="G6240">
            <v>45774.41479166667</v>
          </cell>
          <cell r="H6240">
            <v>2</v>
          </cell>
          <cell r="O6240">
            <v>796480</v>
          </cell>
        </row>
        <row r="6241">
          <cell r="A6241">
            <v>45776</v>
          </cell>
          <cell r="C6241" t="str">
            <v>POLA Y TEJO SAS</v>
          </cell>
          <cell r="F6241">
            <v>45763.350590277776</v>
          </cell>
          <cell r="G6241">
            <v>45778.350590277776</v>
          </cell>
          <cell r="H6241">
            <v>-2</v>
          </cell>
          <cell r="O6241">
            <v>739200</v>
          </cell>
        </row>
        <row r="6242">
          <cell r="A6242">
            <v>45776</v>
          </cell>
          <cell r="C6242" t="str">
            <v>POLA Y TEJO SAS</v>
          </cell>
          <cell r="F6242">
            <v>45770.31659722222</v>
          </cell>
          <cell r="G6242">
            <v>45785.31659722222</v>
          </cell>
          <cell r="H6242">
            <v>-9</v>
          </cell>
          <cell r="O6242">
            <v>79520</v>
          </cell>
        </row>
        <row r="6243">
          <cell r="A6243">
            <v>45776</v>
          </cell>
          <cell r="C6243" t="str">
            <v>LAO KAO SA</v>
          </cell>
          <cell r="F6243">
            <v>45751.308530092596</v>
          </cell>
          <cell r="G6243">
            <v>45766.308530092596</v>
          </cell>
          <cell r="H6243">
            <v>10</v>
          </cell>
          <cell r="O6243">
            <v>2494529.7140000002</v>
          </cell>
        </row>
        <row r="6244">
          <cell r="A6244">
            <v>45776</v>
          </cell>
          <cell r="C6244" t="str">
            <v>LAO KAO SA</v>
          </cell>
          <cell r="F6244">
            <v>45755.367268518516</v>
          </cell>
          <cell r="G6244">
            <v>45770.367268518516</v>
          </cell>
          <cell r="H6244">
            <v>6</v>
          </cell>
          <cell r="O6244">
            <v>1588097.942</v>
          </cell>
        </row>
        <row r="6245">
          <cell r="A6245">
            <v>45776</v>
          </cell>
          <cell r="C6245" t="str">
            <v>LAO KAO SA</v>
          </cell>
          <cell r="F6245">
            <v>45756.356238425928</v>
          </cell>
          <cell r="G6245">
            <v>45771.356238425928</v>
          </cell>
          <cell r="H6245">
            <v>5</v>
          </cell>
          <cell r="O6245">
            <v>766413.85600000003</v>
          </cell>
        </row>
        <row r="6246">
          <cell r="A6246">
            <v>45776</v>
          </cell>
          <cell r="C6246" t="str">
            <v>LAO KAO SA</v>
          </cell>
          <cell r="F6246">
            <v>45758.31454861111</v>
          </cell>
          <cell r="G6246">
            <v>45773.31454861111</v>
          </cell>
          <cell r="H6246">
            <v>3</v>
          </cell>
          <cell r="O6246">
            <v>2542430.58</v>
          </cell>
        </row>
        <row r="6247">
          <cell r="A6247">
            <v>45776</v>
          </cell>
          <cell r="C6247" t="str">
            <v>LAO KAO SA</v>
          </cell>
          <cell r="F6247">
            <v>45762.461076388892</v>
          </cell>
          <cell r="G6247">
            <v>45777.461076388892</v>
          </cell>
          <cell r="H6247">
            <v>-1</v>
          </cell>
          <cell r="O6247">
            <v>2612439.5380000002</v>
          </cell>
        </row>
        <row r="6248">
          <cell r="A6248">
            <v>45776</v>
          </cell>
          <cell r="C6248" t="str">
            <v>LAO KAO SA</v>
          </cell>
          <cell r="F6248">
            <v>45766.311377314814</v>
          </cell>
          <cell r="G6248">
            <v>45781.311377314814</v>
          </cell>
          <cell r="H6248">
            <v>-5</v>
          </cell>
          <cell r="O6248">
            <v>2818781.73</v>
          </cell>
        </row>
        <row r="6249">
          <cell r="A6249">
            <v>45776</v>
          </cell>
          <cell r="C6249" t="str">
            <v>LAO KAO SA</v>
          </cell>
          <cell r="F6249">
            <v>45769.343078703707</v>
          </cell>
          <cell r="G6249">
            <v>45784.343078703707</v>
          </cell>
          <cell r="H6249">
            <v>-8</v>
          </cell>
          <cell r="O6249">
            <v>2512953.1239999998</v>
          </cell>
        </row>
        <row r="6250">
          <cell r="A6250">
            <v>45776</v>
          </cell>
          <cell r="C6250" t="str">
            <v>DARWIN GEOVANNI OCHOA MERCHAN</v>
          </cell>
          <cell r="F6250">
            <v>45776.378599537034</v>
          </cell>
          <cell r="G6250">
            <v>45777.342164351852</v>
          </cell>
          <cell r="H6250">
            <v>-1</v>
          </cell>
          <cell r="O6250">
            <v>300</v>
          </cell>
        </row>
        <row r="6251">
          <cell r="A6251">
            <v>45776</v>
          </cell>
          <cell r="C6251" t="str">
            <v>DARWIN GEOVANNI OCHOA MERCHAN</v>
          </cell>
          <cell r="F6251">
            <v>45776.378599537034</v>
          </cell>
          <cell r="G6251">
            <v>45777.342164351852</v>
          </cell>
          <cell r="H6251">
            <v>-1</v>
          </cell>
          <cell r="O6251">
            <v>187500</v>
          </cell>
        </row>
        <row r="6252">
          <cell r="A6252">
            <v>45776</v>
          </cell>
          <cell r="C6252" t="str">
            <v>COMERCIALIZADORA DE LACTEOS RYM SAS</v>
          </cell>
          <cell r="F6252">
            <v>45776.338518518518</v>
          </cell>
          <cell r="G6252">
            <v>45777.338518518518</v>
          </cell>
          <cell r="H6252">
            <v>-1</v>
          </cell>
          <cell r="O6252">
            <v>240000</v>
          </cell>
        </row>
        <row r="6253">
          <cell r="A6253">
            <v>45776</v>
          </cell>
          <cell r="C6253" t="str">
            <v>ALEJANDRO  DURAN</v>
          </cell>
          <cell r="F6253">
            <v>45776.46769675926</v>
          </cell>
          <cell r="G6253">
            <v>45777.46769675926</v>
          </cell>
          <cell r="H6253">
            <v>-1</v>
          </cell>
          <cell r="O6253">
            <v>1742080</v>
          </cell>
        </row>
        <row r="6254">
          <cell r="A6254">
            <v>45776</v>
          </cell>
          <cell r="C6254" t="str">
            <v>DOROTEA PARRILA SAS</v>
          </cell>
          <cell r="F6254">
            <v>45776.336481481485</v>
          </cell>
          <cell r="G6254">
            <v>45777.33630787037</v>
          </cell>
          <cell r="H6254">
            <v>-1</v>
          </cell>
          <cell r="O6254">
            <v>408250</v>
          </cell>
        </row>
        <row r="6255">
          <cell r="A6255">
            <v>45776</v>
          </cell>
          <cell r="C6255" t="str">
            <v>ALIMENTOS BRIKO SAS</v>
          </cell>
          <cell r="F6255">
            <v>45776.361921296295</v>
          </cell>
          <cell r="G6255">
            <v>45777.361724537041</v>
          </cell>
          <cell r="H6255">
            <v>-1</v>
          </cell>
          <cell r="O6255">
            <v>539975</v>
          </cell>
        </row>
        <row r="6256">
          <cell r="A6256">
            <v>45776</v>
          </cell>
          <cell r="C6256" t="str">
            <v>CARLOS ANDRES CORTES PACHON</v>
          </cell>
          <cell r="F6256">
            <v>45775.325115740743</v>
          </cell>
          <cell r="G6256">
            <v>45776.32402777778</v>
          </cell>
          <cell r="H6256">
            <v>0</v>
          </cell>
          <cell r="O6256">
            <v>198000</v>
          </cell>
        </row>
        <row r="6257">
          <cell r="A6257">
            <v>45776</v>
          </cell>
          <cell r="C6257" t="str">
            <v>CRISTIAN CAMILO VEGA PALACIOS</v>
          </cell>
          <cell r="F6257">
            <v>45776.341562499998</v>
          </cell>
          <cell r="G6257">
            <v>45777.341331018521</v>
          </cell>
          <cell r="H6257">
            <v>-1</v>
          </cell>
          <cell r="O6257">
            <v>387200</v>
          </cell>
        </row>
        <row r="6258">
          <cell r="A6258">
            <v>45776</v>
          </cell>
          <cell r="C6258" t="str">
            <v>VENTAS MOSTRADOR</v>
          </cell>
          <cell r="F6258">
            <v>45776</v>
          </cell>
          <cell r="G6258">
            <v>45776</v>
          </cell>
          <cell r="H6258">
            <v>0</v>
          </cell>
          <cell r="O6258">
            <v>689250</v>
          </cell>
        </row>
        <row r="6259">
          <cell r="A6259">
            <v>45776</v>
          </cell>
          <cell r="C6259" t="str">
            <v>ABEL Y SOFIA SAS</v>
          </cell>
          <cell r="F6259">
            <v>45719.330960648149</v>
          </cell>
          <cell r="G6259">
            <v>45749.330416666664</v>
          </cell>
          <cell r="H6259">
            <v>27</v>
          </cell>
          <cell r="O6259">
            <v>205100</v>
          </cell>
        </row>
        <row r="6260">
          <cell r="A6260">
            <v>45776</v>
          </cell>
          <cell r="C6260" t="str">
            <v>ABEL Y SOFIA SAS</v>
          </cell>
          <cell r="F6260">
            <v>45730.360810185186</v>
          </cell>
          <cell r="G6260">
            <v>45760.360231481478</v>
          </cell>
          <cell r="H6260">
            <v>16</v>
          </cell>
          <cell r="O6260">
            <v>205100</v>
          </cell>
        </row>
        <row r="6261">
          <cell r="A6261">
            <v>45776</v>
          </cell>
          <cell r="C6261" t="str">
            <v>ABEL Y SOFIA SAS</v>
          </cell>
          <cell r="F6261">
            <v>45738.292013888888</v>
          </cell>
          <cell r="G6261">
            <v>45768.291435185187</v>
          </cell>
          <cell r="H6261">
            <v>8</v>
          </cell>
          <cell r="O6261">
            <v>186100</v>
          </cell>
        </row>
        <row r="6262">
          <cell r="A6262">
            <v>45776</v>
          </cell>
          <cell r="C6262" t="str">
            <v>ABEL Y SOFIA SAS</v>
          </cell>
          <cell r="F6262">
            <v>45722.315347222226</v>
          </cell>
          <cell r="G6262">
            <v>45752.315254629626</v>
          </cell>
          <cell r="H6262">
            <v>24</v>
          </cell>
          <cell r="O6262">
            <v>482850</v>
          </cell>
        </row>
        <row r="6263">
          <cell r="A6263">
            <v>45776</v>
          </cell>
          <cell r="C6263" t="str">
            <v>ABEL Y SOFIA SAS</v>
          </cell>
          <cell r="F6263">
            <v>45728.338784722226</v>
          </cell>
          <cell r="G6263">
            <v>45758.324340277781</v>
          </cell>
          <cell r="H6263">
            <v>18</v>
          </cell>
          <cell r="O6263">
            <v>395999.99</v>
          </cell>
        </row>
        <row r="6264">
          <cell r="A6264">
            <v>45776</v>
          </cell>
          <cell r="C6264" t="str">
            <v>ABEL Y SOFIA SAS</v>
          </cell>
          <cell r="F6264">
            <v>45742.360081018516</v>
          </cell>
          <cell r="G6264">
            <v>45772.359479166669</v>
          </cell>
          <cell r="H6264">
            <v>4</v>
          </cell>
          <cell r="O6264">
            <v>369200</v>
          </cell>
        </row>
        <row r="6265">
          <cell r="A6265">
            <v>45776</v>
          </cell>
          <cell r="C6265" t="str">
            <v>ABEL Y SOFIA SAS</v>
          </cell>
          <cell r="F6265">
            <v>45751.330775462964</v>
          </cell>
          <cell r="G6265">
            <v>45781.330555555556</v>
          </cell>
          <cell r="H6265">
            <v>-5</v>
          </cell>
          <cell r="O6265">
            <v>298300</v>
          </cell>
        </row>
        <row r="6266">
          <cell r="A6266">
            <v>45776</v>
          </cell>
          <cell r="C6266" t="str">
            <v>ABEL Y SOFIA SAS</v>
          </cell>
          <cell r="F6266">
            <v>45754.331145833334</v>
          </cell>
          <cell r="G6266">
            <v>45784.331006944441</v>
          </cell>
          <cell r="H6266">
            <v>-8</v>
          </cell>
          <cell r="O6266">
            <v>83700</v>
          </cell>
        </row>
        <row r="6267">
          <cell r="A6267">
            <v>45776</v>
          </cell>
          <cell r="C6267" t="str">
            <v>ABEL Y SOFIA SAS</v>
          </cell>
          <cell r="F6267">
            <v>45756.348298611112</v>
          </cell>
          <cell r="G6267">
            <v>45786.347928240742</v>
          </cell>
          <cell r="H6267">
            <v>-10</v>
          </cell>
          <cell r="O6267">
            <v>122000</v>
          </cell>
        </row>
        <row r="6268">
          <cell r="A6268">
            <v>45776</v>
          </cell>
          <cell r="C6268" t="str">
            <v>ABEL Y SOFIA SAS</v>
          </cell>
          <cell r="F6268">
            <v>45719.267627314817</v>
          </cell>
          <cell r="G6268">
            <v>45749.26734953704</v>
          </cell>
          <cell r="H6268">
            <v>27</v>
          </cell>
          <cell r="O6268">
            <v>324750</v>
          </cell>
        </row>
        <row r="6269">
          <cell r="A6269">
            <v>45776</v>
          </cell>
          <cell r="C6269" t="str">
            <v>ABEL Y SOFIA SAS</v>
          </cell>
          <cell r="F6269">
            <v>45722.276863425926</v>
          </cell>
          <cell r="G6269">
            <v>45752.276770833334</v>
          </cell>
          <cell r="H6269">
            <v>24</v>
          </cell>
          <cell r="O6269">
            <v>599250</v>
          </cell>
        </row>
        <row r="6270">
          <cell r="A6270">
            <v>45776</v>
          </cell>
          <cell r="C6270" t="str">
            <v>ABEL Y SOFIA SAS</v>
          </cell>
          <cell r="F6270">
            <v>45726.293726851851</v>
          </cell>
          <cell r="G6270">
            <v>45756.292754629627</v>
          </cell>
          <cell r="H6270">
            <v>20</v>
          </cell>
          <cell r="O6270">
            <v>464700</v>
          </cell>
        </row>
        <row r="6271">
          <cell r="A6271">
            <v>45776</v>
          </cell>
          <cell r="C6271" t="str">
            <v>ABEL Y SOFIA SAS</v>
          </cell>
          <cell r="F6271">
            <v>45733.33315972222</v>
          </cell>
          <cell r="G6271">
            <v>45763.33216435185</v>
          </cell>
          <cell r="H6271">
            <v>13</v>
          </cell>
          <cell r="O6271">
            <v>167300</v>
          </cell>
        </row>
        <row r="6272">
          <cell r="A6272">
            <v>45776</v>
          </cell>
          <cell r="C6272" t="str">
            <v>ABEL Y SOFIA SAS</v>
          </cell>
          <cell r="F6272">
            <v>45741.305081018516</v>
          </cell>
          <cell r="G6272">
            <v>45771.3049537037</v>
          </cell>
          <cell r="H6272">
            <v>5</v>
          </cell>
          <cell r="O6272">
            <v>183100</v>
          </cell>
        </row>
        <row r="6273">
          <cell r="A6273">
            <v>45776</v>
          </cell>
          <cell r="C6273" t="str">
            <v>ABEL Y SOFIA SAS</v>
          </cell>
          <cell r="F6273">
            <v>45742.358680555553</v>
          </cell>
          <cell r="G6273">
            <v>45772.357499999998</v>
          </cell>
          <cell r="H6273">
            <v>4</v>
          </cell>
          <cell r="O6273">
            <v>147000</v>
          </cell>
        </row>
        <row r="6274">
          <cell r="A6274">
            <v>45776</v>
          </cell>
          <cell r="C6274" t="str">
            <v>ABEL Y SOFIA SAS</v>
          </cell>
          <cell r="F6274">
            <v>45720.364525462966</v>
          </cell>
          <cell r="G6274">
            <v>45750.364386574074</v>
          </cell>
          <cell r="H6274">
            <v>26</v>
          </cell>
          <cell r="O6274">
            <v>105900</v>
          </cell>
        </row>
        <row r="6275">
          <cell r="A6275">
            <v>45776</v>
          </cell>
          <cell r="C6275" t="str">
            <v>ABEL Y SOFIA SAS</v>
          </cell>
          <cell r="F6275">
            <v>45723.303912037038</v>
          </cell>
          <cell r="G6275">
            <v>45753.303912037038</v>
          </cell>
          <cell r="H6275">
            <v>23</v>
          </cell>
          <cell r="O6275">
            <v>420099.98</v>
          </cell>
        </row>
        <row r="6276">
          <cell r="A6276">
            <v>45776</v>
          </cell>
          <cell r="C6276" t="str">
            <v>ABEL Y SOFIA SAS</v>
          </cell>
          <cell r="F6276">
            <v>45726.298900462964</v>
          </cell>
          <cell r="G6276">
            <v>45756.298703703702</v>
          </cell>
          <cell r="H6276">
            <v>20</v>
          </cell>
          <cell r="O6276">
            <v>348600</v>
          </cell>
        </row>
        <row r="6277">
          <cell r="A6277">
            <v>45776</v>
          </cell>
          <cell r="C6277" t="str">
            <v>ABEL Y SOFIA SAS</v>
          </cell>
          <cell r="F6277">
            <v>45730.359409722223</v>
          </cell>
          <cell r="G6277">
            <v>45760.35864583333</v>
          </cell>
          <cell r="H6277">
            <v>16</v>
          </cell>
          <cell r="O6277">
            <v>92400</v>
          </cell>
        </row>
        <row r="6278">
          <cell r="A6278">
            <v>45776</v>
          </cell>
          <cell r="C6278" t="str">
            <v>ABEL Y SOFIA SAS</v>
          </cell>
          <cell r="F6278">
            <v>45733.334548611114</v>
          </cell>
          <cell r="G6278">
            <v>45763.333923611113</v>
          </cell>
          <cell r="H6278">
            <v>13</v>
          </cell>
          <cell r="O6278">
            <v>424099.97</v>
          </cell>
        </row>
        <row r="6279">
          <cell r="A6279">
            <v>45776</v>
          </cell>
          <cell r="C6279" t="str">
            <v>ABEL Y SOFIA SAS</v>
          </cell>
          <cell r="F6279">
            <v>45738.283912037034</v>
          </cell>
          <cell r="G6279">
            <v>45768.283738425926</v>
          </cell>
          <cell r="H6279">
            <v>8</v>
          </cell>
          <cell r="O6279">
            <v>336900</v>
          </cell>
        </row>
        <row r="6280">
          <cell r="A6280">
            <v>45776</v>
          </cell>
          <cell r="C6280" t="str">
            <v>ABEL Y SOFIA SAS</v>
          </cell>
          <cell r="F6280">
            <v>45741.302974537037</v>
          </cell>
          <cell r="G6280">
            <v>45771.302256944444</v>
          </cell>
          <cell r="H6280">
            <v>5</v>
          </cell>
          <cell r="O6280">
            <v>381700</v>
          </cell>
        </row>
        <row r="6281">
          <cell r="A6281">
            <v>45776</v>
          </cell>
          <cell r="C6281" t="str">
            <v>ABEL Y SOFIA SAS</v>
          </cell>
          <cell r="F6281">
            <v>45719.270115740743</v>
          </cell>
          <cell r="G6281">
            <v>45749.269849537035</v>
          </cell>
          <cell r="H6281">
            <v>27</v>
          </cell>
          <cell r="O6281">
            <v>99000</v>
          </cell>
        </row>
        <row r="6282">
          <cell r="A6282">
            <v>45776</v>
          </cell>
          <cell r="C6282" t="str">
            <v>ABEL Y SOFIA SAS</v>
          </cell>
          <cell r="F6282">
            <v>45719.315717592595</v>
          </cell>
          <cell r="G6282">
            <v>45749.315625000003</v>
          </cell>
          <cell r="H6282">
            <v>27</v>
          </cell>
          <cell r="O6282">
            <v>1200000</v>
          </cell>
        </row>
        <row r="6283">
          <cell r="A6283">
            <v>45776</v>
          </cell>
          <cell r="C6283" t="str">
            <v>ABEL Y SOFIA SAS</v>
          </cell>
          <cell r="F6283">
            <v>45721.32571759259</v>
          </cell>
          <cell r="G6283">
            <v>45751.325324074074</v>
          </cell>
          <cell r="H6283">
            <v>25</v>
          </cell>
          <cell r="O6283">
            <v>2183275</v>
          </cell>
        </row>
        <row r="6284">
          <cell r="A6284">
            <v>45776</v>
          </cell>
          <cell r="C6284" t="str">
            <v>ABEL Y SOFIA SAS</v>
          </cell>
          <cell r="F6284">
            <v>45723.356516203705</v>
          </cell>
          <cell r="G6284">
            <v>45753.356516203705</v>
          </cell>
          <cell r="H6284">
            <v>23</v>
          </cell>
          <cell r="O6284">
            <v>1273788</v>
          </cell>
        </row>
        <row r="6285">
          <cell r="A6285">
            <v>45776</v>
          </cell>
          <cell r="C6285" t="str">
            <v>ABEL Y SOFIA SAS</v>
          </cell>
          <cell r="F6285">
            <v>45724.277754629627</v>
          </cell>
          <cell r="G6285">
            <v>45754.277627314812</v>
          </cell>
          <cell r="H6285">
            <v>22</v>
          </cell>
          <cell r="O6285">
            <v>95700</v>
          </cell>
        </row>
        <row r="6286">
          <cell r="A6286">
            <v>45776</v>
          </cell>
          <cell r="C6286" t="str">
            <v>ABEL Y SOFIA SAS</v>
          </cell>
          <cell r="F6286">
            <v>45727.315868055557</v>
          </cell>
          <cell r="G6286">
            <v>45757.315254629626</v>
          </cell>
          <cell r="H6286">
            <v>19</v>
          </cell>
          <cell r="O6286">
            <v>11200</v>
          </cell>
        </row>
        <row r="6287">
          <cell r="A6287">
            <v>45776</v>
          </cell>
          <cell r="C6287" t="str">
            <v>ABEL Y SOFIA SAS</v>
          </cell>
          <cell r="F6287">
            <v>45729.311064814814</v>
          </cell>
          <cell r="G6287">
            <v>45759.310902777775</v>
          </cell>
          <cell r="H6287">
            <v>17</v>
          </cell>
          <cell r="O6287">
            <v>2609800</v>
          </cell>
        </row>
        <row r="6288">
          <cell r="A6288">
            <v>45776</v>
          </cell>
          <cell r="C6288" t="str">
            <v>ABEL Y SOFIA SAS</v>
          </cell>
          <cell r="F6288">
            <v>45730.364594907405</v>
          </cell>
          <cell r="G6288">
            <v>45760.364374999997</v>
          </cell>
          <cell r="H6288">
            <v>16</v>
          </cell>
          <cell r="O6288">
            <v>1467899.99</v>
          </cell>
        </row>
        <row r="6289">
          <cell r="A6289">
            <v>45776</v>
          </cell>
          <cell r="C6289" t="str">
            <v>ABEL Y SOFIA SAS</v>
          </cell>
          <cell r="F6289">
            <v>45735.357314814813</v>
          </cell>
          <cell r="G6289">
            <v>45765.357002314813</v>
          </cell>
          <cell r="H6289">
            <v>11</v>
          </cell>
          <cell r="O6289">
            <v>158599.98000000001</v>
          </cell>
        </row>
        <row r="6290">
          <cell r="A6290">
            <v>45776</v>
          </cell>
          <cell r="C6290" t="str">
            <v>ABEL Y SOFIA SAS</v>
          </cell>
          <cell r="F6290">
            <v>45735.365763888891</v>
          </cell>
          <cell r="G6290">
            <v>45765.364849537036</v>
          </cell>
          <cell r="H6290">
            <v>11</v>
          </cell>
          <cell r="O6290">
            <v>2586100</v>
          </cell>
        </row>
        <row r="6291">
          <cell r="A6291">
            <v>45776</v>
          </cell>
          <cell r="C6291" t="str">
            <v>ABEL Y SOFIA SAS</v>
          </cell>
          <cell r="F6291">
            <v>45735.368530092594</v>
          </cell>
          <cell r="G6291">
            <v>45765.367962962962</v>
          </cell>
          <cell r="H6291">
            <v>11</v>
          </cell>
          <cell r="O6291">
            <v>1534799.98</v>
          </cell>
        </row>
        <row r="6292">
          <cell r="A6292">
            <v>45776</v>
          </cell>
          <cell r="C6292" t="str">
            <v>ABEL Y SOFIA SAS</v>
          </cell>
          <cell r="F6292">
            <v>45741.30678240741</v>
          </cell>
          <cell r="G6292">
            <v>45771.306238425925</v>
          </cell>
          <cell r="H6292">
            <v>5</v>
          </cell>
          <cell r="O6292">
            <v>1571700</v>
          </cell>
        </row>
        <row r="6293">
          <cell r="A6293">
            <v>45776</v>
          </cell>
          <cell r="C6293" t="str">
            <v>ABEL Y SOFIA SAS</v>
          </cell>
          <cell r="F6293">
            <v>45742.352719907409</v>
          </cell>
          <cell r="G6293">
            <v>45772.352222222224</v>
          </cell>
          <cell r="H6293">
            <v>4</v>
          </cell>
          <cell r="O6293">
            <v>2488550</v>
          </cell>
        </row>
        <row r="6294">
          <cell r="A6294">
            <v>45776</v>
          </cell>
          <cell r="C6294" t="str">
            <v>ABEL Y SOFIA SAS</v>
          </cell>
          <cell r="F6294">
            <v>45742.384027777778</v>
          </cell>
          <cell r="G6294">
            <v>45772.383263888885</v>
          </cell>
          <cell r="H6294">
            <v>4</v>
          </cell>
          <cell r="O6294">
            <v>26400</v>
          </cell>
        </row>
        <row r="6295">
          <cell r="A6295">
            <v>45776</v>
          </cell>
          <cell r="C6295" t="str">
            <v>ABEL Y SOFIA SAS</v>
          </cell>
          <cell r="F6295">
            <v>45719.268599537034</v>
          </cell>
          <cell r="G6295">
            <v>45749.268333333333</v>
          </cell>
          <cell r="H6295">
            <v>27</v>
          </cell>
          <cell r="O6295">
            <v>148650</v>
          </cell>
        </row>
        <row r="6296">
          <cell r="A6296">
            <v>45776</v>
          </cell>
          <cell r="C6296" t="str">
            <v>ABEL Y SOFIA SAS</v>
          </cell>
          <cell r="F6296">
            <v>45720.330543981479</v>
          </cell>
          <cell r="G6296">
            <v>45750.330405092594</v>
          </cell>
          <cell r="H6296">
            <v>26</v>
          </cell>
          <cell r="O6296">
            <v>917200</v>
          </cell>
        </row>
        <row r="6297">
          <cell r="A6297">
            <v>45776</v>
          </cell>
          <cell r="C6297" t="str">
            <v>ABEL Y SOFIA SAS</v>
          </cell>
          <cell r="F6297">
            <v>45720.345150462963</v>
          </cell>
          <cell r="G6297">
            <v>45750.344710648147</v>
          </cell>
          <cell r="H6297">
            <v>26</v>
          </cell>
          <cell r="O6297">
            <v>4737425</v>
          </cell>
        </row>
        <row r="6298">
          <cell r="A6298">
            <v>45776</v>
          </cell>
          <cell r="C6298" t="str">
            <v>ABEL Y SOFIA SAS</v>
          </cell>
          <cell r="F6298">
            <v>45721.306458333333</v>
          </cell>
          <cell r="G6298">
            <v>45751.305937500001</v>
          </cell>
          <cell r="H6298">
            <v>25</v>
          </cell>
          <cell r="O6298">
            <v>168050</v>
          </cell>
        </row>
        <row r="6299">
          <cell r="A6299">
            <v>45776</v>
          </cell>
          <cell r="C6299" t="str">
            <v>ABEL Y SOFIA SAS</v>
          </cell>
          <cell r="F6299">
            <v>45721.330462962964</v>
          </cell>
          <cell r="G6299">
            <v>45751.330243055556</v>
          </cell>
          <cell r="H6299">
            <v>25</v>
          </cell>
          <cell r="O6299">
            <v>167600</v>
          </cell>
        </row>
        <row r="6300">
          <cell r="A6300">
            <v>45776</v>
          </cell>
          <cell r="C6300" t="str">
            <v>ABEL Y SOFIA SAS</v>
          </cell>
          <cell r="F6300">
            <v>45722.339780092596</v>
          </cell>
          <cell r="G6300">
            <v>45752.33965277778</v>
          </cell>
          <cell r="H6300">
            <v>24</v>
          </cell>
          <cell r="O6300">
            <v>1370199.97</v>
          </cell>
        </row>
        <row r="6301">
          <cell r="A6301">
            <v>45776</v>
          </cell>
          <cell r="C6301" t="str">
            <v>ABEL Y SOFIA SAS</v>
          </cell>
          <cell r="F6301">
            <v>45722.394652777781</v>
          </cell>
          <cell r="G6301">
            <v>45752.394432870373</v>
          </cell>
          <cell r="H6301">
            <v>24</v>
          </cell>
          <cell r="O6301">
            <v>4128925</v>
          </cell>
        </row>
        <row r="6302">
          <cell r="A6302">
            <v>45776</v>
          </cell>
          <cell r="C6302" t="str">
            <v>ABEL Y SOFIA SAS</v>
          </cell>
          <cell r="F6302">
            <v>45724.36278935185</v>
          </cell>
          <cell r="G6302">
            <v>45754.362708333334</v>
          </cell>
          <cell r="H6302">
            <v>22</v>
          </cell>
          <cell r="O6302">
            <v>3552400</v>
          </cell>
        </row>
        <row r="6303">
          <cell r="A6303">
            <v>45776</v>
          </cell>
          <cell r="C6303" t="str">
            <v>ABEL Y SOFIA SAS</v>
          </cell>
          <cell r="F6303">
            <v>45727.345613425925</v>
          </cell>
          <cell r="G6303">
            <v>45757.344861111109</v>
          </cell>
          <cell r="H6303">
            <v>19</v>
          </cell>
          <cell r="O6303">
            <v>3185825</v>
          </cell>
        </row>
        <row r="6304">
          <cell r="A6304">
            <v>45776</v>
          </cell>
          <cell r="C6304" t="str">
            <v>ABEL Y SOFIA SAS</v>
          </cell>
          <cell r="F6304">
            <v>45727.347118055557</v>
          </cell>
          <cell r="G6304">
            <v>45757.346875000003</v>
          </cell>
          <cell r="H6304">
            <v>19</v>
          </cell>
          <cell r="O6304">
            <v>600000</v>
          </cell>
        </row>
        <row r="6305">
          <cell r="A6305">
            <v>45776</v>
          </cell>
          <cell r="C6305" t="str">
            <v>ABEL Y SOFIA SAS</v>
          </cell>
          <cell r="F6305">
            <v>45728.351724537039</v>
          </cell>
          <cell r="G6305">
            <v>45758.3515162037</v>
          </cell>
          <cell r="H6305">
            <v>18</v>
          </cell>
          <cell r="O6305">
            <v>1191900</v>
          </cell>
        </row>
        <row r="6306">
          <cell r="A6306">
            <v>45776</v>
          </cell>
          <cell r="C6306" t="str">
            <v>ABEL Y SOFIA SAS</v>
          </cell>
          <cell r="F6306">
            <v>45728.395509259259</v>
          </cell>
          <cell r="G6306">
            <v>45758.395370370374</v>
          </cell>
          <cell r="H6306">
            <v>18</v>
          </cell>
          <cell r="O6306">
            <v>895800</v>
          </cell>
        </row>
        <row r="6307">
          <cell r="A6307">
            <v>45776</v>
          </cell>
          <cell r="C6307" t="str">
            <v>ABEL Y SOFIA SAS</v>
          </cell>
          <cell r="F6307">
            <v>45730.33353009259</v>
          </cell>
          <cell r="G6307">
            <v>45760.333240740743</v>
          </cell>
          <cell r="H6307">
            <v>16</v>
          </cell>
          <cell r="O6307">
            <v>917000</v>
          </cell>
        </row>
        <row r="6308">
          <cell r="A6308">
            <v>45776</v>
          </cell>
          <cell r="C6308" t="str">
            <v>ABEL Y SOFIA SAS</v>
          </cell>
          <cell r="F6308">
            <v>45730.398645833331</v>
          </cell>
          <cell r="G6308">
            <v>45760.398043981484</v>
          </cell>
          <cell r="H6308">
            <v>16</v>
          </cell>
          <cell r="O6308">
            <v>4912550</v>
          </cell>
        </row>
        <row r="6309">
          <cell r="A6309">
            <v>45776</v>
          </cell>
          <cell r="C6309" t="str">
            <v>ABEL Y SOFIA SAS</v>
          </cell>
          <cell r="F6309">
            <v>45734.30228009259</v>
          </cell>
          <cell r="G6309">
            <v>45764.302141203705</v>
          </cell>
          <cell r="H6309">
            <v>12</v>
          </cell>
          <cell r="O6309">
            <v>171800</v>
          </cell>
        </row>
        <row r="6310">
          <cell r="A6310">
            <v>45776</v>
          </cell>
          <cell r="C6310" t="str">
            <v>ABEL Y SOFIA SAS</v>
          </cell>
          <cell r="F6310">
            <v>45735.362581018519</v>
          </cell>
          <cell r="G6310">
            <v>45765.360868055555</v>
          </cell>
          <cell r="H6310">
            <v>11</v>
          </cell>
          <cell r="O6310">
            <v>1061400</v>
          </cell>
        </row>
        <row r="6311">
          <cell r="A6311">
            <v>45776</v>
          </cell>
          <cell r="C6311" t="str">
            <v>ABEL Y SOFIA SAS</v>
          </cell>
          <cell r="F6311">
            <v>45735.364386574074</v>
          </cell>
          <cell r="G6311">
            <v>45765.363159722219</v>
          </cell>
          <cell r="H6311">
            <v>11</v>
          </cell>
          <cell r="O6311">
            <v>1200000</v>
          </cell>
        </row>
        <row r="6312">
          <cell r="A6312">
            <v>45776</v>
          </cell>
          <cell r="C6312" t="str">
            <v>ABEL Y SOFIA SAS</v>
          </cell>
          <cell r="F6312">
            <v>45736.319374999999</v>
          </cell>
          <cell r="G6312">
            <v>45766.318344907406</v>
          </cell>
          <cell r="H6312">
            <v>10</v>
          </cell>
          <cell r="O6312">
            <v>810000</v>
          </cell>
        </row>
        <row r="6313">
          <cell r="A6313">
            <v>45776</v>
          </cell>
          <cell r="C6313" t="str">
            <v>ABEL Y SOFIA SAS</v>
          </cell>
          <cell r="F6313">
            <v>45736.32712962963</v>
          </cell>
          <cell r="G6313">
            <v>45766.324999999997</v>
          </cell>
          <cell r="H6313">
            <v>10</v>
          </cell>
          <cell r="O6313">
            <v>157900</v>
          </cell>
        </row>
        <row r="6314">
          <cell r="A6314">
            <v>45776</v>
          </cell>
          <cell r="C6314" t="str">
            <v>ABEL Y SOFIA SAS</v>
          </cell>
          <cell r="F6314">
            <v>45738.289143518516</v>
          </cell>
          <cell r="G6314">
            <v>45768.285891203705</v>
          </cell>
          <cell r="H6314">
            <v>8</v>
          </cell>
          <cell r="O6314">
            <v>164300</v>
          </cell>
        </row>
        <row r="6315">
          <cell r="A6315">
            <v>45776</v>
          </cell>
          <cell r="C6315" t="str">
            <v>ABEL Y SOFIA SAS</v>
          </cell>
          <cell r="F6315">
            <v>45741.308171296296</v>
          </cell>
          <cell r="G6315">
            <v>45771.307650462964</v>
          </cell>
          <cell r="H6315">
            <v>5</v>
          </cell>
          <cell r="O6315">
            <v>1370000</v>
          </cell>
        </row>
        <row r="6316">
          <cell r="A6316">
            <v>45776</v>
          </cell>
          <cell r="C6316" t="str">
            <v>ABEL Y SOFIA SAS</v>
          </cell>
          <cell r="F6316">
            <v>45742.34579861111</v>
          </cell>
          <cell r="G6316">
            <v>45772.344652777778</v>
          </cell>
          <cell r="H6316">
            <v>4</v>
          </cell>
          <cell r="O6316">
            <v>1354000</v>
          </cell>
        </row>
        <row r="6317">
          <cell r="A6317">
            <v>45776</v>
          </cell>
          <cell r="C6317" t="str">
            <v>DONDOHE4K S.A.S</v>
          </cell>
          <cell r="F6317">
            <v>45761.313634259262</v>
          </cell>
          <cell r="G6317">
            <v>45791.313634259262</v>
          </cell>
          <cell r="H6317">
            <v>-15</v>
          </cell>
          <cell r="O6317">
            <v>2073579.692</v>
          </cell>
        </row>
        <row r="6318">
          <cell r="A6318">
            <v>45776</v>
          </cell>
          <cell r="C6318" t="str">
            <v>DONDOHE4K S.A.S</v>
          </cell>
          <cell r="F6318">
            <v>45763.424259259256</v>
          </cell>
          <cell r="G6318">
            <v>45793.424259259256</v>
          </cell>
          <cell r="H6318">
            <v>-17</v>
          </cell>
          <cell r="O6318">
            <v>1106000</v>
          </cell>
        </row>
        <row r="6319">
          <cell r="A6319">
            <v>45776</v>
          </cell>
          <cell r="C6319" t="str">
            <v>KOE4K S.A.S</v>
          </cell>
          <cell r="F6319">
            <v>45751.392789351848</v>
          </cell>
          <cell r="G6319">
            <v>45781.392789351848</v>
          </cell>
          <cell r="H6319">
            <v>-5</v>
          </cell>
          <cell r="O6319">
            <v>1351601.1092000001</v>
          </cell>
        </row>
        <row r="6320">
          <cell r="A6320">
            <v>45776</v>
          </cell>
          <cell r="C6320" t="str">
            <v>KOE4K S.A.S</v>
          </cell>
          <cell r="F6320">
            <v>45754.395185185182</v>
          </cell>
          <cell r="G6320">
            <v>45784.395185185182</v>
          </cell>
          <cell r="H6320">
            <v>-8</v>
          </cell>
          <cell r="O6320">
            <v>1950790.1540000001</v>
          </cell>
        </row>
        <row r="6321">
          <cell r="A6321">
            <v>45776</v>
          </cell>
          <cell r="C6321" t="str">
            <v>KOE4K S.A.S</v>
          </cell>
          <cell r="F6321">
            <v>45756.33457175926</v>
          </cell>
          <cell r="G6321">
            <v>45786.33457175926</v>
          </cell>
          <cell r="H6321">
            <v>-10</v>
          </cell>
          <cell r="O6321">
            <v>923400</v>
          </cell>
        </row>
        <row r="6322">
          <cell r="A6322">
            <v>45776</v>
          </cell>
          <cell r="C6322" t="str">
            <v>KOE4K S.A.S</v>
          </cell>
          <cell r="F6322">
            <v>45757.323738425926</v>
          </cell>
          <cell r="G6322">
            <v>45787.323738425926</v>
          </cell>
          <cell r="H6322">
            <v>-11</v>
          </cell>
          <cell r="O6322">
            <v>1125200</v>
          </cell>
        </row>
        <row r="6323">
          <cell r="A6323">
            <v>45776</v>
          </cell>
          <cell r="C6323" t="str">
            <v>KOE4K S.A.S</v>
          </cell>
          <cell r="F6323">
            <v>45757.332789351851</v>
          </cell>
          <cell r="G6323">
            <v>45787.332789351851</v>
          </cell>
          <cell r="H6323">
            <v>-11</v>
          </cell>
          <cell r="O6323">
            <v>27600</v>
          </cell>
        </row>
        <row r="6324">
          <cell r="A6324">
            <v>45776</v>
          </cell>
          <cell r="C6324" t="str">
            <v>KOE4K S.A.S</v>
          </cell>
          <cell r="F6324">
            <v>45759.345173611109</v>
          </cell>
          <cell r="G6324">
            <v>45789.345173611109</v>
          </cell>
          <cell r="H6324">
            <v>-13</v>
          </cell>
          <cell r="O6324">
            <v>227700</v>
          </cell>
        </row>
        <row r="6325">
          <cell r="A6325">
            <v>45776</v>
          </cell>
          <cell r="C6325" t="str">
            <v>KOE4K S.A.S</v>
          </cell>
          <cell r="F6325">
            <v>45761.351064814815</v>
          </cell>
          <cell r="G6325">
            <v>45791.351064814815</v>
          </cell>
          <cell r="H6325">
            <v>-15</v>
          </cell>
          <cell r="O6325">
            <v>1983155.6040000001</v>
          </cell>
        </row>
        <row r="6326">
          <cell r="A6326">
            <v>45776</v>
          </cell>
          <cell r="C6326" t="str">
            <v>LA BIFERIA SA</v>
          </cell>
          <cell r="F6326">
            <v>45748.366469907407</v>
          </cell>
          <cell r="G6326">
            <v>45778.366469907407</v>
          </cell>
          <cell r="H6326">
            <v>-2</v>
          </cell>
          <cell r="O6326">
            <v>102250</v>
          </cell>
        </row>
        <row r="6327">
          <cell r="A6327">
            <v>45776</v>
          </cell>
          <cell r="C6327" t="str">
            <v>LA BIFERIA SA</v>
          </cell>
          <cell r="F6327">
            <v>45749.40828703704</v>
          </cell>
          <cell r="G6327">
            <v>45779.40828703704</v>
          </cell>
          <cell r="H6327">
            <v>-3</v>
          </cell>
          <cell r="O6327">
            <v>1092850</v>
          </cell>
        </row>
        <row r="6328">
          <cell r="A6328">
            <v>45776</v>
          </cell>
          <cell r="C6328" t="str">
            <v>LA BIFERIA SA</v>
          </cell>
          <cell r="F6328">
            <v>45755.337881944448</v>
          </cell>
          <cell r="G6328">
            <v>45785.337881944448</v>
          </cell>
          <cell r="H6328">
            <v>-9</v>
          </cell>
          <cell r="O6328">
            <v>222200</v>
          </cell>
        </row>
        <row r="6329">
          <cell r="A6329">
            <v>45776</v>
          </cell>
          <cell r="C6329" t="str">
            <v>MERCADOS BM  SAS</v>
          </cell>
          <cell r="F6329">
            <v>45769.32099537037</v>
          </cell>
          <cell r="G6329">
            <v>45777.315046296295</v>
          </cell>
          <cell r="H6329">
            <v>-1</v>
          </cell>
          <cell r="O6329">
            <v>6541804.3399999999</v>
          </cell>
        </row>
        <row r="6330">
          <cell r="A6330">
            <v>45776</v>
          </cell>
          <cell r="C6330" t="str">
            <v>MERCADOS BM  SAS</v>
          </cell>
          <cell r="F6330">
            <v>45773.315625000003</v>
          </cell>
          <cell r="G6330">
            <v>45781.315416666665</v>
          </cell>
          <cell r="H6330">
            <v>-5</v>
          </cell>
          <cell r="O6330">
            <v>2758059</v>
          </cell>
        </row>
        <row r="6331">
          <cell r="A6331">
            <v>45776</v>
          </cell>
          <cell r="C6331" t="str">
            <v>OSAKA COCINA NIKKEI S.A.S</v>
          </cell>
          <cell r="F6331">
            <v>45756.313252314816</v>
          </cell>
          <cell r="G6331">
            <v>45786.313252314816</v>
          </cell>
          <cell r="H6331">
            <v>-10</v>
          </cell>
          <cell r="O6331">
            <v>289800</v>
          </cell>
        </row>
        <row r="6332">
          <cell r="A6332">
            <v>45776</v>
          </cell>
          <cell r="C6332" t="str">
            <v>OSAKA COCINA NIKKEI S.A.S</v>
          </cell>
          <cell r="F6332">
            <v>45759.35496527778</v>
          </cell>
          <cell r="G6332">
            <v>45789.35496527778</v>
          </cell>
          <cell r="H6332">
            <v>-13</v>
          </cell>
          <cell r="O6332">
            <v>8000</v>
          </cell>
        </row>
        <row r="6333">
          <cell r="A6333">
            <v>45776</v>
          </cell>
          <cell r="C6333" t="str">
            <v>OSAKA COCINA NIKKEI S.A.S</v>
          </cell>
          <cell r="F6333">
            <v>45761.387418981481</v>
          </cell>
          <cell r="G6333">
            <v>45791.387418981481</v>
          </cell>
          <cell r="H6333">
            <v>-15</v>
          </cell>
          <cell r="O6333">
            <v>815300</v>
          </cell>
        </row>
        <row r="6334">
          <cell r="A6334">
            <v>45776</v>
          </cell>
          <cell r="C6334" t="str">
            <v>OSAKA COCINA NIKKEI S.A.S</v>
          </cell>
          <cell r="F6334">
            <v>45766.345289351855</v>
          </cell>
          <cell r="G6334">
            <v>45796.345289351855</v>
          </cell>
          <cell r="H6334">
            <v>-20</v>
          </cell>
          <cell r="O6334">
            <v>294000</v>
          </cell>
        </row>
        <row r="6335">
          <cell r="A6335">
            <v>45776</v>
          </cell>
          <cell r="C6335" t="str">
            <v>ROBINFOOD COLOMBIA SAS</v>
          </cell>
          <cell r="F6335">
            <v>45749.366886574076</v>
          </cell>
          <cell r="G6335">
            <v>45779.365254629629</v>
          </cell>
          <cell r="H6335">
            <v>-3</v>
          </cell>
          <cell r="O6335">
            <v>2721531.0216999999</v>
          </cell>
        </row>
        <row r="6336">
          <cell r="A6336">
            <v>45776</v>
          </cell>
          <cell r="C6336" t="str">
            <v>ROBINFOOD COLOMBIA SAS</v>
          </cell>
          <cell r="F6336">
            <v>45751.346435185187</v>
          </cell>
          <cell r="G6336">
            <v>45781.346331018518</v>
          </cell>
          <cell r="H6336">
            <v>-5</v>
          </cell>
          <cell r="O6336">
            <v>186380.1783</v>
          </cell>
        </row>
        <row r="6337">
          <cell r="A6337">
            <v>45776</v>
          </cell>
          <cell r="C6337" t="str">
            <v>VENTAS MOSTRADOR</v>
          </cell>
          <cell r="F6337">
            <v>45776</v>
          </cell>
          <cell r="G6337">
            <v>45776</v>
          </cell>
          <cell r="H6337">
            <v>0</v>
          </cell>
          <cell r="O6337">
            <v>931620</v>
          </cell>
        </row>
        <row r="6338">
          <cell r="A6338">
            <v>45776</v>
          </cell>
          <cell r="C6338" t="str">
            <v>VENTAS MOSTRADOR</v>
          </cell>
          <cell r="F6338">
            <v>45776</v>
          </cell>
          <cell r="G6338">
            <v>45776</v>
          </cell>
          <cell r="H6338">
            <v>0</v>
          </cell>
          <cell r="O6338">
            <v>35301</v>
          </cell>
        </row>
        <row r="6339">
          <cell r="A6339">
            <v>45777</v>
          </cell>
          <cell r="C6339" t="str">
            <v>VENTAS MOSTRADOR</v>
          </cell>
          <cell r="F6339">
            <v>45777</v>
          </cell>
          <cell r="G6339">
            <v>45777</v>
          </cell>
          <cell r="H6339">
            <v>0</v>
          </cell>
          <cell r="O6339">
            <v>4900</v>
          </cell>
        </row>
        <row r="6340">
          <cell r="A6340">
            <v>45777</v>
          </cell>
          <cell r="C6340" t="str">
            <v>VENTAS MOSTRADOR</v>
          </cell>
          <cell r="F6340">
            <v>45777</v>
          </cell>
          <cell r="G6340">
            <v>45777</v>
          </cell>
          <cell r="H6340">
            <v>0</v>
          </cell>
          <cell r="O6340">
            <v>5040</v>
          </cell>
        </row>
        <row r="6341">
          <cell r="A6341">
            <v>45777</v>
          </cell>
          <cell r="C6341" t="str">
            <v>VENTAS MOSTRADOR</v>
          </cell>
          <cell r="F6341">
            <v>45777</v>
          </cell>
          <cell r="G6341">
            <v>45777</v>
          </cell>
          <cell r="H6341">
            <v>0</v>
          </cell>
          <cell r="O6341">
            <v>7570</v>
          </cell>
        </row>
        <row r="6342">
          <cell r="A6342">
            <v>45777</v>
          </cell>
          <cell r="C6342" t="str">
            <v>VENTAS MOSTRADOR</v>
          </cell>
          <cell r="F6342">
            <v>45777</v>
          </cell>
          <cell r="G6342">
            <v>45777</v>
          </cell>
          <cell r="H6342">
            <v>0</v>
          </cell>
          <cell r="O6342">
            <v>13970</v>
          </cell>
        </row>
        <row r="6343">
          <cell r="A6343">
            <v>45777</v>
          </cell>
          <cell r="C6343" t="str">
            <v>VENTAS MOSTRADOR</v>
          </cell>
          <cell r="F6343">
            <v>45777</v>
          </cell>
          <cell r="G6343">
            <v>45777</v>
          </cell>
          <cell r="H6343">
            <v>0</v>
          </cell>
          <cell r="O6343">
            <v>18000</v>
          </cell>
        </row>
        <row r="6344">
          <cell r="A6344">
            <v>45777</v>
          </cell>
          <cell r="C6344" t="str">
            <v>VENTAS MOSTRADOR</v>
          </cell>
          <cell r="F6344">
            <v>45777</v>
          </cell>
          <cell r="G6344">
            <v>45777</v>
          </cell>
          <cell r="H6344">
            <v>0</v>
          </cell>
          <cell r="O6344">
            <v>20300</v>
          </cell>
        </row>
        <row r="6345">
          <cell r="A6345">
            <v>45777</v>
          </cell>
          <cell r="C6345" t="str">
            <v>VENTAS MOSTRADOR</v>
          </cell>
          <cell r="F6345">
            <v>45777</v>
          </cell>
          <cell r="G6345">
            <v>45777</v>
          </cell>
          <cell r="H6345">
            <v>0</v>
          </cell>
          <cell r="O6345">
            <v>23000</v>
          </cell>
        </row>
        <row r="6346">
          <cell r="A6346">
            <v>45777</v>
          </cell>
          <cell r="C6346" t="str">
            <v>VENTAS MOSTRADOR</v>
          </cell>
          <cell r="F6346">
            <v>45777</v>
          </cell>
          <cell r="G6346">
            <v>45777</v>
          </cell>
          <cell r="H6346">
            <v>0</v>
          </cell>
          <cell r="O6346">
            <v>32584</v>
          </cell>
        </row>
        <row r="6347">
          <cell r="A6347">
            <v>45777</v>
          </cell>
          <cell r="C6347" t="str">
            <v>VENTAS MOSTRADOR</v>
          </cell>
          <cell r="F6347">
            <v>45777</v>
          </cell>
          <cell r="G6347">
            <v>45777</v>
          </cell>
          <cell r="H6347">
            <v>0</v>
          </cell>
          <cell r="O6347">
            <v>37296</v>
          </cell>
        </row>
        <row r="6348">
          <cell r="A6348">
            <v>45777</v>
          </cell>
          <cell r="C6348" t="str">
            <v>VENTAS MOSTRADOR</v>
          </cell>
          <cell r="F6348">
            <v>45777</v>
          </cell>
          <cell r="G6348">
            <v>45777</v>
          </cell>
          <cell r="H6348">
            <v>0</v>
          </cell>
          <cell r="O6348">
            <v>51584</v>
          </cell>
        </row>
        <row r="6349">
          <cell r="A6349">
            <v>45777</v>
          </cell>
          <cell r="C6349" t="str">
            <v>VENTAS MOSTRADOR</v>
          </cell>
          <cell r="F6349">
            <v>45777</v>
          </cell>
          <cell r="G6349">
            <v>45777</v>
          </cell>
          <cell r="H6349">
            <v>0</v>
          </cell>
          <cell r="O6349">
            <v>65684</v>
          </cell>
        </row>
        <row r="6350">
          <cell r="A6350">
            <v>45777</v>
          </cell>
          <cell r="C6350" t="str">
            <v>VENTAS MOSTRADOR</v>
          </cell>
          <cell r="F6350">
            <v>45777</v>
          </cell>
          <cell r="G6350">
            <v>45777</v>
          </cell>
          <cell r="H6350">
            <v>0</v>
          </cell>
          <cell r="O6350">
            <v>79450</v>
          </cell>
        </row>
        <row r="6351">
          <cell r="A6351">
            <v>45777</v>
          </cell>
          <cell r="C6351" t="str">
            <v>VENTAS MOSTRADOR</v>
          </cell>
          <cell r="F6351">
            <v>45777</v>
          </cell>
          <cell r="G6351">
            <v>45777</v>
          </cell>
          <cell r="H6351">
            <v>0</v>
          </cell>
          <cell r="O6351">
            <v>80585</v>
          </cell>
        </row>
        <row r="6352">
          <cell r="A6352">
            <v>45777</v>
          </cell>
          <cell r="C6352" t="str">
            <v>VENTAS MOSTRADOR</v>
          </cell>
          <cell r="F6352">
            <v>45777</v>
          </cell>
          <cell r="G6352">
            <v>45777</v>
          </cell>
          <cell r="H6352">
            <v>0</v>
          </cell>
          <cell r="O6352">
            <v>120488</v>
          </cell>
        </row>
        <row r="6353">
          <cell r="A6353">
            <v>45777</v>
          </cell>
          <cell r="C6353" t="str">
            <v>VENTAS MOSTRADOR</v>
          </cell>
          <cell r="F6353">
            <v>45777</v>
          </cell>
          <cell r="G6353">
            <v>45777</v>
          </cell>
          <cell r="H6353">
            <v>0</v>
          </cell>
          <cell r="O6353">
            <v>425500</v>
          </cell>
        </row>
        <row r="6354">
          <cell r="A6354">
            <v>45777</v>
          </cell>
          <cell r="C6354" t="str">
            <v>VENTAS MOSTRADOR</v>
          </cell>
          <cell r="F6354">
            <v>45777</v>
          </cell>
          <cell r="G6354">
            <v>45777</v>
          </cell>
          <cell r="H6354">
            <v>0</v>
          </cell>
          <cell r="O6354">
            <v>498300</v>
          </cell>
        </row>
        <row r="6355">
          <cell r="A6355">
            <v>45777</v>
          </cell>
          <cell r="C6355" t="str">
            <v>VENTAS MOSTRADOR</v>
          </cell>
          <cell r="F6355">
            <v>45777</v>
          </cell>
          <cell r="G6355">
            <v>45777</v>
          </cell>
          <cell r="H6355">
            <v>0</v>
          </cell>
          <cell r="O6355">
            <v>1199158</v>
          </cell>
        </row>
        <row r="6356">
          <cell r="A6356">
            <v>45777</v>
          </cell>
          <cell r="C6356" t="str">
            <v>VENTAS MOSTRADOR</v>
          </cell>
          <cell r="F6356">
            <v>45777</v>
          </cell>
          <cell r="G6356">
            <v>45777</v>
          </cell>
          <cell r="H6356">
            <v>0</v>
          </cell>
          <cell r="O6356">
            <v>1276500</v>
          </cell>
        </row>
        <row r="6357">
          <cell r="A6357">
            <v>45777</v>
          </cell>
          <cell r="C6357" t="str">
            <v>LOVE CHICHARRON S.A.S</v>
          </cell>
          <cell r="F6357">
            <v>45752.376597222225</v>
          </cell>
          <cell r="G6357">
            <v>45760.376469907409</v>
          </cell>
          <cell r="H6357">
            <v>16</v>
          </cell>
          <cell r="O6357">
            <v>3646559.4833399998</v>
          </cell>
        </row>
        <row r="6358">
          <cell r="A6358">
            <v>45777</v>
          </cell>
          <cell r="C6358" t="str">
            <v>LOVE CHICHARRON S.A.S</v>
          </cell>
          <cell r="F6358">
            <v>45752.389155092591</v>
          </cell>
          <cell r="G6358">
            <v>45760.389155092591</v>
          </cell>
          <cell r="H6358">
            <v>16</v>
          </cell>
          <cell r="O6358">
            <v>528801.66</v>
          </cell>
        </row>
        <row r="6359">
          <cell r="A6359">
            <v>45777</v>
          </cell>
          <cell r="C6359" t="str">
            <v>LOVE CHICHARRON S.A.S</v>
          </cell>
          <cell r="F6359">
            <v>45754.382245370369</v>
          </cell>
          <cell r="G6359">
            <v>45762.382245370369</v>
          </cell>
          <cell r="H6359">
            <v>14</v>
          </cell>
          <cell r="O6359">
            <v>150872.79</v>
          </cell>
        </row>
        <row r="6360">
          <cell r="A6360">
            <v>45777</v>
          </cell>
          <cell r="C6360" t="str">
            <v>LOVE CHICHARRON S.A.S</v>
          </cell>
          <cell r="F6360">
            <v>45775.305381944447</v>
          </cell>
          <cell r="G6360">
            <v>45783.305046296293</v>
          </cell>
          <cell r="H6360">
            <v>-7</v>
          </cell>
          <cell r="O6360">
            <v>4587657.1419399995</v>
          </cell>
        </row>
        <row r="6361">
          <cell r="A6361">
            <v>45777</v>
          </cell>
          <cell r="C6361" t="str">
            <v>TIGRE COLOMBIA S.A.S</v>
          </cell>
          <cell r="F6361">
            <v>45768.361377314817</v>
          </cell>
          <cell r="G6361">
            <v>45776.360543981478</v>
          </cell>
          <cell r="H6361">
            <v>0</v>
          </cell>
          <cell r="O6361">
            <v>939270</v>
          </cell>
        </row>
        <row r="6362">
          <cell r="A6362">
            <v>45777</v>
          </cell>
          <cell r="C6362" t="str">
            <v>TIGRE COLOMBIA S.A.S</v>
          </cell>
          <cell r="F6362">
            <v>45776.361400462964</v>
          </cell>
          <cell r="G6362">
            <v>45784.360532407409</v>
          </cell>
          <cell r="H6362">
            <v>-8</v>
          </cell>
          <cell r="O6362">
            <v>1088415</v>
          </cell>
        </row>
        <row r="6363">
          <cell r="A6363">
            <v>45777</v>
          </cell>
          <cell r="C6363" t="str">
            <v>TIGRE COLOMBIA S.A.S</v>
          </cell>
          <cell r="F6363">
            <v>45776.363807870373</v>
          </cell>
          <cell r="G6363">
            <v>45784.363622685189</v>
          </cell>
          <cell r="H6363">
            <v>-8</v>
          </cell>
          <cell r="O6363">
            <v>1830000</v>
          </cell>
        </row>
        <row r="6364">
          <cell r="A6364">
            <v>45777</v>
          </cell>
          <cell r="C6364" t="str">
            <v>TIGRE COLOMBIA S.A.S</v>
          </cell>
          <cell r="F6364">
            <v>45776.364270833335</v>
          </cell>
          <cell r="G6364">
            <v>45784.364074074074</v>
          </cell>
          <cell r="H6364">
            <v>-8</v>
          </cell>
          <cell r="O6364">
            <v>1632315</v>
          </cell>
        </row>
        <row r="6365">
          <cell r="A6365">
            <v>45777</v>
          </cell>
          <cell r="C6365" t="str">
            <v>MESABAR SAS</v>
          </cell>
          <cell r="F6365">
            <v>45773</v>
          </cell>
          <cell r="G6365">
            <v>45781</v>
          </cell>
          <cell r="H6365">
            <v>3</v>
          </cell>
          <cell r="O6365">
            <v>685400</v>
          </cell>
        </row>
        <row r="6366">
          <cell r="A6366">
            <v>45777</v>
          </cell>
          <cell r="C6366" t="str">
            <v>ANGEL CRISANTO HERNANDEZ JUNCO</v>
          </cell>
          <cell r="F6366">
            <v>45777</v>
          </cell>
          <cell r="G6366">
            <v>45778</v>
          </cell>
          <cell r="H6366">
            <v>6</v>
          </cell>
          <cell r="O6366">
            <v>417000</v>
          </cell>
        </row>
        <row r="6367">
          <cell r="A6367">
            <v>45777</v>
          </cell>
          <cell r="C6367" t="str">
            <v>SEXTO RESTAURANTES SAS</v>
          </cell>
          <cell r="F6367">
            <v>45777</v>
          </cell>
          <cell r="G6367">
            <v>45778</v>
          </cell>
          <cell r="H6367">
            <v>6</v>
          </cell>
          <cell r="O6367">
            <v>358400</v>
          </cell>
        </row>
        <row r="6368">
          <cell r="A6368">
            <v>45777</v>
          </cell>
          <cell r="C6368" t="str">
            <v>MESABAR SAS</v>
          </cell>
          <cell r="F6368">
            <v>45769</v>
          </cell>
          <cell r="G6368">
            <v>45777</v>
          </cell>
          <cell r="H6368">
            <v>7</v>
          </cell>
          <cell r="O6368">
            <v>923450</v>
          </cell>
        </row>
        <row r="6369">
          <cell r="A6369">
            <v>45777</v>
          </cell>
          <cell r="C6369" t="str">
            <v>PAULA JINNET ARDILA GOMEZ</v>
          </cell>
          <cell r="F6369">
            <v>45776</v>
          </cell>
          <cell r="G6369">
            <v>45777</v>
          </cell>
          <cell r="H6369">
            <v>7</v>
          </cell>
          <cell r="O6369">
            <v>559220</v>
          </cell>
        </row>
        <row r="6370">
          <cell r="A6370">
            <v>45777</v>
          </cell>
          <cell r="C6370" t="str">
            <v>IVAN RODRIGO LUQUE RESTREPO0</v>
          </cell>
          <cell r="F6370">
            <v>45771.34920138889</v>
          </cell>
          <cell r="G6370">
            <v>45779.348969907405</v>
          </cell>
          <cell r="H6370">
            <v>-3</v>
          </cell>
          <cell r="O6370">
            <v>436200</v>
          </cell>
        </row>
        <row r="6371">
          <cell r="A6371">
            <v>45777</v>
          </cell>
          <cell r="C6371" t="str">
            <v>PAPRIKA COCINA A LA LEÑA SAS</v>
          </cell>
          <cell r="F6371">
            <v>45777</v>
          </cell>
          <cell r="G6371">
            <v>45778</v>
          </cell>
          <cell r="H6371">
            <v>6</v>
          </cell>
          <cell r="O6371">
            <v>1140650</v>
          </cell>
        </row>
        <row r="6372">
          <cell r="A6372">
            <v>45777</v>
          </cell>
          <cell r="C6372" t="str">
            <v>VENTAS MOSTRADOR</v>
          </cell>
          <cell r="F6372">
            <v>45777</v>
          </cell>
          <cell r="G6372">
            <v>45777</v>
          </cell>
          <cell r="H6372">
            <v>0</v>
          </cell>
          <cell r="O6372">
            <v>793095</v>
          </cell>
        </row>
        <row r="6373">
          <cell r="A6373">
            <v>45777</v>
          </cell>
          <cell r="C6373" t="str">
            <v>DOLLY EDITH SANABRIA CANTOR</v>
          </cell>
          <cell r="F6373">
            <v>45777</v>
          </cell>
          <cell r="G6373">
            <v>45778</v>
          </cell>
          <cell r="H6373">
            <v>6</v>
          </cell>
          <cell r="O6373">
            <v>127100</v>
          </cell>
        </row>
        <row r="6374">
          <cell r="A6374">
            <v>45777</v>
          </cell>
          <cell r="C6374" t="str">
            <v>CRISTIAN CAMILO VEGA PALACIOS</v>
          </cell>
          <cell r="F6374">
            <v>45777</v>
          </cell>
          <cell r="G6374">
            <v>45778</v>
          </cell>
          <cell r="H6374">
            <v>6</v>
          </cell>
          <cell r="O6374">
            <v>344800</v>
          </cell>
        </row>
        <row r="6375">
          <cell r="A6375">
            <v>45777</v>
          </cell>
          <cell r="C6375" t="str">
            <v>VENTAS MOSTRADOR</v>
          </cell>
          <cell r="F6375">
            <v>45777</v>
          </cell>
          <cell r="G6375">
            <v>45777</v>
          </cell>
          <cell r="H6375">
            <v>0</v>
          </cell>
          <cell r="O6375">
            <v>510600</v>
          </cell>
        </row>
        <row r="6376">
          <cell r="A6376">
            <v>45777</v>
          </cell>
          <cell r="C6376" t="str">
            <v>MARCO DUVAN CHAPARRO GOMEZ</v>
          </cell>
          <cell r="F6376">
            <v>45777</v>
          </cell>
          <cell r="G6376">
            <v>45778</v>
          </cell>
          <cell r="H6376">
            <v>6</v>
          </cell>
          <cell r="O6376">
            <v>1402500</v>
          </cell>
        </row>
        <row r="6377">
          <cell r="A6377">
            <v>45777</v>
          </cell>
          <cell r="C6377" t="str">
            <v>A MANO SAS</v>
          </cell>
          <cell r="F6377">
            <v>45775</v>
          </cell>
          <cell r="G6377">
            <v>45783</v>
          </cell>
          <cell r="H6377">
            <v>-6</v>
          </cell>
          <cell r="O6377">
            <v>317400</v>
          </cell>
        </row>
        <row r="6378">
          <cell r="A6378">
            <v>45777</v>
          </cell>
          <cell r="C6378" t="str">
            <v>MINI MAL LTDA</v>
          </cell>
          <cell r="F6378">
            <v>45776</v>
          </cell>
          <cell r="G6378">
            <v>45777</v>
          </cell>
          <cell r="H6378">
            <v>0</v>
          </cell>
          <cell r="O6378">
            <v>417200</v>
          </cell>
        </row>
        <row r="6379">
          <cell r="A6379">
            <v>45777</v>
          </cell>
          <cell r="C6379" t="str">
            <v>AALTO BISTRO SAS</v>
          </cell>
          <cell r="F6379">
            <v>45777</v>
          </cell>
          <cell r="G6379">
            <v>45778</v>
          </cell>
          <cell r="H6379">
            <v>6</v>
          </cell>
          <cell r="O6379">
            <v>38000</v>
          </cell>
        </row>
        <row r="6380">
          <cell r="A6380">
            <v>45777</v>
          </cell>
          <cell r="C6380" t="str">
            <v>NESTOR ABEL NOREÑA URREA</v>
          </cell>
          <cell r="F6380">
            <v>45776.429560185185</v>
          </cell>
          <cell r="G6380">
            <v>45777.429560185185</v>
          </cell>
          <cell r="H6380">
            <v>-1</v>
          </cell>
          <cell r="O6380">
            <v>1229900</v>
          </cell>
        </row>
        <row r="6381">
          <cell r="A6381">
            <v>45777</v>
          </cell>
          <cell r="C6381" t="str">
            <v>INVERSIONES TRES MILAGROS SAS</v>
          </cell>
          <cell r="F6381">
            <v>45777</v>
          </cell>
          <cell r="G6381">
            <v>45778</v>
          </cell>
          <cell r="H6381">
            <v>6</v>
          </cell>
          <cell r="O6381">
            <v>190500</v>
          </cell>
        </row>
        <row r="6382">
          <cell r="A6382">
            <v>45777</v>
          </cell>
          <cell r="C6382" t="str">
            <v>PROCESADORA DE CARNES NUEVA COLOMBO ALEMANA LTDA</v>
          </cell>
          <cell r="F6382">
            <v>45777</v>
          </cell>
          <cell r="G6382">
            <v>45778</v>
          </cell>
          <cell r="H6382">
            <v>6</v>
          </cell>
          <cell r="O6382">
            <v>370800</v>
          </cell>
        </row>
        <row r="6383">
          <cell r="A6383">
            <v>45777</v>
          </cell>
          <cell r="C6383" t="str">
            <v>DUFLO SERVICIOS INTEGRALES S.A.S.</v>
          </cell>
          <cell r="F6383">
            <v>45729.327222222222</v>
          </cell>
          <cell r="G6383">
            <v>45759.327222222222</v>
          </cell>
          <cell r="H6383">
            <v>17</v>
          </cell>
          <cell r="O6383">
            <v>512347.75</v>
          </cell>
        </row>
        <row r="6384">
          <cell r="A6384">
            <v>45777</v>
          </cell>
          <cell r="C6384" t="str">
            <v>DUFLO SERVICIOS INTEGRALES S.A.S.</v>
          </cell>
          <cell r="F6384">
            <v>45729.330254629633</v>
          </cell>
          <cell r="G6384">
            <v>45759.330254629633</v>
          </cell>
          <cell r="H6384">
            <v>17</v>
          </cell>
          <cell r="O6384">
            <v>1442384.75</v>
          </cell>
        </row>
        <row r="6385">
          <cell r="A6385">
            <v>45777</v>
          </cell>
          <cell r="C6385" t="str">
            <v>DUFLO SERVICIOS INTEGRALES S.A.S.</v>
          </cell>
          <cell r="F6385">
            <v>45729.333993055552</v>
          </cell>
          <cell r="G6385">
            <v>45759.333993055552</v>
          </cell>
          <cell r="H6385">
            <v>17</v>
          </cell>
          <cell r="O6385">
            <v>1281017.125</v>
          </cell>
        </row>
        <row r="6386">
          <cell r="A6386">
            <v>45777</v>
          </cell>
          <cell r="C6386" t="str">
            <v>DUFLO SERVICIOS INTEGRALES S.A.S.</v>
          </cell>
          <cell r="F6386">
            <v>45729.336875000001</v>
          </cell>
          <cell r="G6386">
            <v>45759.336875000001</v>
          </cell>
          <cell r="H6386">
            <v>17</v>
          </cell>
          <cell r="O6386">
            <v>993126.25</v>
          </cell>
        </row>
        <row r="6387">
          <cell r="A6387">
            <v>45777</v>
          </cell>
          <cell r="C6387" t="str">
            <v>DUFLO SERVICIOS INTEGRALES S.A.S.</v>
          </cell>
          <cell r="F6387">
            <v>45729.358831018515</v>
          </cell>
          <cell r="G6387">
            <v>45759.358831018515</v>
          </cell>
          <cell r="H6387">
            <v>17</v>
          </cell>
          <cell r="O6387">
            <v>2921214.5</v>
          </cell>
        </row>
        <row r="6388">
          <cell r="A6388">
            <v>45777</v>
          </cell>
          <cell r="C6388" t="str">
            <v>PAULA JINNET ARDILA GOMEZ</v>
          </cell>
          <cell r="F6388">
            <v>45776</v>
          </cell>
          <cell r="G6388">
            <v>45777</v>
          </cell>
          <cell r="H6388">
            <v>7</v>
          </cell>
          <cell r="O6388">
            <v>419430</v>
          </cell>
        </row>
        <row r="6389">
          <cell r="A6389">
            <v>45777</v>
          </cell>
          <cell r="C6389" t="str">
            <v>BACO FOODS COLOMBIA S.A.S</v>
          </cell>
          <cell r="F6389">
            <v>45735.312430555554</v>
          </cell>
          <cell r="G6389">
            <v>45765.312430555554</v>
          </cell>
          <cell r="H6389">
            <v>11</v>
          </cell>
          <cell r="O6389">
            <v>1678273.0649999999</v>
          </cell>
        </row>
        <row r="6390">
          <cell r="A6390">
            <v>45777</v>
          </cell>
          <cell r="C6390" t="str">
            <v>BACO FOODS COLOMBIA S.A.S</v>
          </cell>
          <cell r="F6390">
            <v>45737.30636574074</v>
          </cell>
          <cell r="G6390">
            <v>45767.30636574074</v>
          </cell>
          <cell r="H6390">
            <v>9</v>
          </cell>
          <cell r="O6390">
            <v>1671003.287</v>
          </cell>
        </row>
        <row r="6391">
          <cell r="A6391">
            <v>45777</v>
          </cell>
          <cell r="C6391" t="str">
            <v>BACO FOODS COLOMBIA S.A.S</v>
          </cell>
          <cell r="F6391">
            <v>45744.359074074076</v>
          </cell>
          <cell r="G6391">
            <v>45774.359074074076</v>
          </cell>
          <cell r="H6391">
            <v>2</v>
          </cell>
          <cell r="O6391">
            <v>1057275</v>
          </cell>
        </row>
        <row r="6392">
          <cell r="A6392">
            <v>45777</v>
          </cell>
          <cell r="C6392" t="str">
            <v>LIDA DAZA</v>
          </cell>
          <cell r="F6392">
            <v>45777</v>
          </cell>
          <cell r="G6392">
            <v>45778</v>
          </cell>
          <cell r="H6392">
            <v>6</v>
          </cell>
          <cell r="O6392">
            <v>1656000</v>
          </cell>
        </row>
        <row r="6393">
          <cell r="A6393">
            <v>45777</v>
          </cell>
          <cell r="C6393" t="str">
            <v>VENTAS MOSTRADOR</v>
          </cell>
          <cell r="F6393">
            <v>45777</v>
          </cell>
          <cell r="G6393">
            <v>45777</v>
          </cell>
          <cell r="H6393">
            <v>0</v>
          </cell>
          <cell r="O6393">
            <v>121190</v>
          </cell>
        </row>
        <row r="6394">
          <cell r="A6394">
            <v>45777</v>
          </cell>
          <cell r="C6394" t="str">
            <v>VENTAS MOSTRADOR</v>
          </cell>
          <cell r="F6394">
            <v>45777</v>
          </cell>
          <cell r="G6394">
            <v>45777</v>
          </cell>
          <cell r="H6394">
            <v>0</v>
          </cell>
          <cell r="O6394">
            <v>109383</v>
          </cell>
        </row>
        <row r="6395">
          <cell r="A6395">
            <v>45778</v>
          </cell>
          <cell r="C6395" t="str">
            <v>VENTAS MOSTRADOR</v>
          </cell>
          <cell r="F6395">
            <v>45778</v>
          </cell>
          <cell r="G6395">
            <v>45778</v>
          </cell>
          <cell r="H6395">
            <v>0</v>
          </cell>
          <cell r="O6395">
            <v>9000</v>
          </cell>
        </row>
        <row r="6396">
          <cell r="A6396">
            <v>45778</v>
          </cell>
          <cell r="C6396" t="str">
            <v>VENTAS MOSTRADOR</v>
          </cell>
          <cell r="F6396">
            <v>45778</v>
          </cell>
          <cell r="G6396">
            <v>45778</v>
          </cell>
          <cell r="H6396">
            <v>0</v>
          </cell>
          <cell r="O6396">
            <v>13500</v>
          </cell>
        </row>
        <row r="6397">
          <cell r="A6397">
            <v>45778</v>
          </cell>
          <cell r="C6397" t="str">
            <v>VENTAS MOSTRADOR</v>
          </cell>
          <cell r="F6397">
            <v>45778</v>
          </cell>
          <cell r="G6397">
            <v>45778</v>
          </cell>
          <cell r="H6397">
            <v>0</v>
          </cell>
          <cell r="O6397">
            <v>13700</v>
          </cell>
        </row>
        <row r="6398">
          <cell r="A6398">
            <v>45778</v>
          </cell>
          <cell r="C6398" t="str">
            <v>VENTAS MOSTRADOR</v>
          </cell>
          <cell r="F6398">
            <v>45778</v>
          </cell>
          <cell r="G6398">
            <v>45778</v>
          </cell>
          <cell r="H6398">
            <v>0</v>
          </cell>
          <cell r="O6398">
            <v>23342</v>
          </cell>
        </row>
        <row r="6399">
          <cell r="A6399">
            <v>45778</v>
          </cell>
          <cell r="C6399" t="str">
            <v>VENTAS MOSTRADOR</v>
          </cell>
          <cell r="F6399">
            <v>45778</v>
          </cell>
          <cell r="G6399">
            <v>45778</v>
          </cell>
          <cell r="H6399">
            <v>0</v>
          </cell>
          <cell r="O6399">
            <v>24500</v>
          </cell>
        </row>
        <row r="6400">
          <cell r="A6400">
            <v>45778</v>
          </cell>
          <cell r="C6400" t="str">
            <v>VENTAS MOSTRADOR</v>
          </cell>
          <cell r="F6400">
            <v>45778</v>
          </cell>
          <cell r="G6400">
            <v>45778</v>
          </cell>
          <cell r="H6400">
            <v>0</v>
          </cell>
          <cell r="O6400">
            <v>28900</v>
          </cell>
        </row>
        <row r="6401">
          <cell r="A6401">
            <v>45778</v>
          </cell>
          <cell r="C6401" t="str">
            <v>VENTAS MOSTRADOR</v>
          </cell>
          <cell r="F6401">
            <v>45778</v>
          </cell>
          <cell r="G6401">
            <v>45778</v>
          </cell>
          <cell r="H6401">
            <v>0</v>
          </cell>
          <cell r="O6401">
            <v>33630</v>
          </cell>
        </row>
        <row r="6402">
          <cell r="A6402">
            <v>45778</v>
          </cell>
          <cell r="C6402" t="str">
            <v>VENTAS MOSTRADOR</v>
          </cell>
          <cell r="F6402">
            <v>45778</v>
          </cell>
          <cell r="G6402">
            <v>45778</v>
          </cell>
          <cell r="H6402">
            <v>0</v>
          </cell>
          <cell r="O6402">
            <v>45070</v>
          </cell>
        </row>
        <row r="6403">
          <cell r="A6403">
            <v>45778</v>
          </cell>
          <cell r="C6403" t="str">
            <v>VENTAS MOSTRADOR</v>
          </cell>
          <cell r="F6403">
            <v>45778</v>
          </cell>
          <cell r="G6403">
            <v>45778</v>
          </cell>
          <cell r="H6403">
            <v>0</v>
          </cell>
          <cell r="O6403">
            <v>46760</v>
          </cell>
        </row>
        <row r="6404">
          <cell r="A6404">
            <v>45778</v>
          </cell>
          <cell r="C6404" t="str">
            <v>VENTAS MOSTRADOR</v>
          </cell>
          <cell r="F6404">
            <v>45778</v>
          </cell>
          <cell r="G6404">
            <v>45778</v>
          </cell>
          <cell r="H6404">
            <v>0</v>
          </cell>
          <cell r="O6404">
            <v>48000</v>
          </cell>
        </row>
        <row r="6405">
          <cell r="A6405">
            <v>45778</v>
          </cell>
          <cell r="C6405" t="str">
            <v>VENTAS MOSTRADOR</v>
          </cell>
          <cell r="F6405">
            <v>45778</v>
          </cell>
          <cell r="G6405">
            <v>45778</v>
          </cell>
          <cell r="H6405">
            <v>0</v>
          </cell>
          <cell r="O6405">
            <v>49442</v>
          </cell>
        </row>
        <row r="6406">
          <cell r="A6406">
            <v>45778</v>
          </cell>
          <cell r="C6406" t="str">
            <v>VENTAS MOSTRADOR</v>
          </cell>
          <cell r="F6406">
            <v>45778</v>
          </cell>
          <cell r="G6406">
            <v>45778</v>
          </cell>
          <cell r="H6406">
            <v>0</v>
          </cell>
          <cell r="O6406">
            <v>51640</v>
          </cell>
        </row>
        <row r="6407">
          <cell r="A6407">
            <v>45778</v>
          </cell>
          <cell r="C6407" t="str">
            <v>VENTAS MOSTRADOR</v>
          </cell>
          <cell r="F6407">
            <v>45778</v>
          </cell>
          <cell r="G6407">
            <v>45778</v>
          </cell>
          <cell r="H6407">
            <v>0</v>
          </cell>
          <cell r="O6407">
            <v>55420</v>
          </cell>
        </row>
        <row r="6408">
          <cell r="A6408">
            <v>45778</v>
          </cell>
          <cell r="C6408" t="str">
            <v>VENTAS MOSTRADOR</v>
          </cell>
          <cell r="F6408">
            <v>45778</v>
          </cell>
          <cell r="G6408">
            <v>45778</v>
          </cell>
          <cell r="H6408">
            <v>0</v>
          </cell>
          <cell r="O6408">
            <v>55792</v>
          </cell>
        </row>
        <row r="6409">
          <cell r="A6409">
            <v>45778</v>
          </cell>
          <cell r="C6409" t="str">
            <v>VENTAS MOSTRADOR</v>
          </cell>
          <cell r="F6409">
            <v>45778</v>
          </cell>
          <cell r="G6409">
            <v>45778</v>
          </cell>
          <cell r="H6409">
            <v>0</v>
          </cell>
          <cell r="O6409">
            <v>65836</v>
          </cell>
        </row>
        <row r="6410">
          <cell r="A6410">
            <v>45778</v>
          </cell>
          <cell r="C6410" t="str">
            <v>VENTAS MOSTRADOR</v>
          </cell>
          <cell r="F6410">
            <v>45778</v>
          </cell>
          <cell r="G6410">
            <v>45778</v>
          </cell>
          <cell r="H6410">
            <v>0</v>
          </cell>
          <cell r="O6410">
            <v>65930</v>
          </cell>
        </row>
        <row r="6411">
          <cell r="A6411">
            <v>45778</v>
          </cell>
          <cell r="C6411" t="str">
            <v>VENTAS MOSTRADOR</v>
          </cell>
          <cell r="F6411">
            <v>45778</v>
          </cell>
          <cell r="G6411">
            <v>45778</v>
          </cell>
          <cell r="H6411">
            <v>0</v>
          </cell>
          <cell r="O6411">
            <v>74558</v>
          </cell>
        </row>
        <row r="6412">
          <cell r="A6412">
            <v>45778</v>
          </cell>
          <cell r="C6412" t="str">
            <v>VENTAS MOSTRADOR</v>
          </cell>
          <cell r="F6412">
            <v>45778</v>
          </cell>
          <cell r="G6412">
            <v>45778</v>
          </cell>
          <cell r="H6412">
            <v>0</v>
          </cell>
          <cell r="O6412">
            <v>85164</v>
          </cell>
        </row>
        <row r="6413">
          <cell r="A6413">
            <v>45778</v>
          </cell>
          <cell r="C6413" t="str">
            <v>VENTAS MOSTRADOR</v>
          </cell>
          <cell r="F6413">
            <v>45778</v>
          </cell>
          <cell r="G6413">
            <v>45778</v>
          </cell>
          <cell r="H6413">
            <v>0</v>
          </cell>
          <cell r="O6413">
            <v>118976</v>
          </cell>
        </row>
        <row r="6414">
          <cell r="A6414">
            <v>45778</v>
          </cell>
          <cell r="C6414" t="str">
            <v>VENTAS MOSTRADOR</v>
          </cell>
          <cell r="F6414">
            <v>45778</v>
          </cell>
          <cell r="G6414">
            <v>45778</v>
          </cell>
          <cell r="H6414">
            <v>0</v>
          </cell>
          <cell r="O6414">
            <v>138306</v>
          </cell>
        </row>
        <row r="6415">
          <cell r="A6415">
            <v>45778</v>
          </cell>
          <cell r="C6415" t="str">
            <v>VENTAS MOSTRADOR</v>
          </cell>
          <cell r="F6415">
            <v>45778</v>
          </cell>
          <cell r="G6415">
            <v>45778</v>
          </cell>
          <cell r="H6415">
            <v>0</v>
          </cell>
          <cell r="O6415">
            <v>142632</v>
          </cell>
        </row>
        <row r="6416">
          <cell r="A6416">
            <v>45778</v>
          </cell>
          <cell r="C6416" t="str">
            <v>VENTAS MOSTRADOR</v>
          </cell>
          <cell r="F6416">
            <v>45778</v>
          </cell>
          <cell r="G6416">
            <v>45778</v>
          </cell>
          <cell r="H6416">
            <v>0</v>
          </cell>
          <cell r="O6416">
            <v>166832</v>
          </cell>
        </row>
        <row r="6417">
          <cell r="A6417">
            <v>45778</v>
          </cell>
          <cell r="C6417" t="str">
            <v>VENTAS MOSTRADOR</v>
          </cell>
          <cell r="F6417">
            <v>45778</v>
          </cell>
          <cell r="G6417">
            <v>45778</v>
          </cell>
          <cell r="H6417">
            <v>0</v>
          </cell>
          <cell r="O6417">
            <v>173176</v>
          </cell>
        </row>
        <row r="6418">
          <cell r="A6418">
            <v>45778</v>
          </cell>
          <cell r="C6418" t="str">
            <v>VENTAS MOSTRADOR</v>
          </cell>
          <cell r="F6418">
            <v>45778</v>
          </cell>
          <cell r="G6418">
            <v>45778</v>
          </cell>
          <cell r="H6418">
            <v>0</v>
          </cell>
          <cell r="O6418">
            <v>212750</v>
          </cell>
        </row>
        <row r="6419">
          <cell r="A6419">
            <v>45778</v>
          </cell>
          <cell r="C6419" t="str">
            <v>VENTAS MOSTRADOR</v>
          </cell>
          <cell r="F6419">
            <v>45778</v>
          </cell>
          <cell r="G6419">
            <v>45778</v>
          </cell>
          <cell r="H6419">
            <v>0</v>
          </cell>
          <cell r="O6419">
            <v>638250</v>
          </cell>
        </row>
        <row r="6420">
          <cell r="A6420">
            <v>45778</v>
          </cell>
          <cell r="C6420" t="str">
            <v>CARLOS ALBERTO MORENO QUEMBA</v>
          </cell>
          <cell r="F6420">
            <v>45777</v>
          </cell>
          <cell r="G6420">
            <v>45778</v>
          </cell>
          <cell r="H6420">
            <v>6</v>
          </cell>
          <cell r="O6420">
            <v>685800</v>
          </cell>
        </row>
        <row r="6421">
          <cell r="A6421">
            <v>45778</v>
          </cell>
          <cell r="C6421" t="str">
            <v>VENTAS MOSTRADOR</v>
          </cell>
          <cell r="F6421">
            <v>45778</v>
          </cell>
          <cell r="G6421">
            <v>45778</v>
          </cell>
          <cell r="H6421">
            <v>0</v>
          </cell>
          <cell r="O6421">
            <v>3342956</v>
          </cell>
        </row>
        <row r="6422">
          <cell r="A6422">
            <v>45778</v>
          </cell>
          <cell r="C6422" t="str">
            <v>VENTAS MOSTRADOR</v>
          </cell>
          <cell r="F6422">
            <v>45778</v>
          </cell>
          <cell r="G6422">
            <v>45778</v>
          </cell>
          <cell r="H6422">
            <v>0</v>
          </cell>
          <cell r="O6422">
            <v>246599</v>
          </cell>
        </row>
        <row r="6423">
          <cell r="A6423">
            <v>45779</v>
          </cell>
          <cell r="C6423" t="str">
            <v>VENTAS MOSTRADOR</v>
          </cell>
          <cell r="F6423">
            <v>45779</v>
          </cell>
          <cell r="G6423">
            <v>45779</v>
          </cell>
          <cell r="H6423">
            <v>0</v>
          </cell>
          <cell r="O6423">
            <v>16660</v>
          </cell>
        </row>
        <row r="6424">
          <cell r="A6424">
            <v>45779</v>
          </cell>
          <cell r="C6424" t="str">
            <v>VENTAS MOSTRADOR</v>
          </cell>
          <cell r="F6424">
            <v>45779</v>
          </cell>
          <cell r="G6424">
            <v>45779</v>
          </cell>
          <cell r="H6424">
            <v>-5</v>
          </cell>
          <cell r="O6424">
            <v>25200</v>
          </cell>
        </row>
        <row r="6425">
          <cell r="A6425">
            <v>45779</v>
          </cell>
          <cell r="C6425" t="str">
            <v>VENTAS MOSTRADOR</v>
          </cell>
          <cell r="F6425">
            <v>45779</v>
          </cell>
          <cell r="G6425">
            <v>45779</v>
          </cell>
          <cell r="H6425">
            <v>0</v>
          </cell>
          <cell r="O6425">
            <v>30000</v>
          </cell>
        </row>
        <row r="6426">
          <cell r="A6426">
            <v>45779</v>
          </cell>
          <cell r="C6426" t="str">
            <v>VENTAS MOSTRADOR</v>
          </cell>
          <cell r="F6426">
            <v>45779</v>
          </cell>
          <cell r="G6426">
            <v>45779</v>
          </cell>
          <cell r="H6426">
            <v>0</v>
          </cell>
          <cell r="O6426">
            <v>30000</v>
          </cell>
        </row>
        <row r="6427">
          <cell r="A6427">
            <v>45779</v>
          </cell>
          <cell r="C6427" t="str">
            <v>VENTAS MOSTRADOR</v>
          </cell>
          <cell r="F6427">
            <v>45779</v>
          </cell>
          <cell r="G6427">
            <v>45779</v>
          </cell>
          <cell r="H6427">
            <v>0</v>
          </cell>
          <cell r="O6427">
            <v>30240</v>
          </cell>
        </row>
        <row r="6428">
          <cell r="A6428">
            <v>45779</v>
          </cell>
          <cell r="C6428" t="str">
            <v>VENTAS MOSTRADOR</v>
          </cell>
          <cell r="F6428">
            <v>45779</v>
          </cell>
          <cell r="G6428">
            <v>45779</v>
          </cell>
          <cell r="H6428">
            <v>0</v>
          </cell>
          <cell r="O6428">
            <v>33456</v>
          </cell>
        </row>
        <row r="6429">
          <cell r="A6429">
            <v>45779</v>
          </cell>
          <cell r="C6429" t="str">
            <v>VENTAS MOSTRADOR</v>
          </cell>
          <cell r="F6429">
            <v>45779</v>
          </cell>
          <cell r="G6429">
            <v>45779</v>
          </cell>
          <cell r="H6429">
            <v>0</v>
          </cell>
          <cell r="O6429">
            <v>59876</v>
          </cell>
        </row>
        <row r="6430">
          <cell r="A6430">
            <v>45779</v>
          </cell>
          <cell r="C6430" t="str">
            <v>VENTAS MOSTRADOR</v>
          </cell>
          <cell r="F6430">
            <v>45779</v>
          </cell>
          <cell r="G6430">
            <v>45779</v>
          </cell>
          <cell r="H6430">
            <v>0</v>
          </cell>
          <cell r="O6430">
            <v>126704</v>
          </cell>
        </row>
        <row r="6431">
          <cell r="A6431">
            <v>45779</v>
          </cell>
          <cell r="C6431" t="str">
            <v>VENTAS MOSTRADOR</v>
          </cell>
          <cell r="F6431">
            <v>45779</v>
          </cell>
          <cell r="G6431">
            <v>45779</v>
          </cell>
          <cell r="H6431">
            <v>0</v>
          </cell>
          <cell r="O6431">
            <v>210750</v>
          </cell>
        </row>
        <row r="6432">
          <cell r="A6432">
            <v>45779</v>
          </cell>
          <cell r="C6432" t="str">
            <v>VENTAS MOSTRADOR</v>
          </cell>
          <cell r="F6432">
            <v>45779</v>
          </cell>
          <cell r="G6432">
            <v>45779</v>
          </cell>
          <cell r="H6432">
            <v>0</v>
          </cell>
          <cell r="O6432">
            <v>212750</v>
          </cell>
        </row>
        <row r="6433">
          <cell r="A6433">
            <v>45779</v>
          </cell>
          <cell r="C6433" t="str">
            <v>VENTAS MOSTRADOR</v>
          </cell>
          <cell r="F6433">
            <v>45779</v>
          </cell>
          <cell r="G6433">
            <v>45779</v>
          </cell>
          <cell r="H6433">
            <v>0</v>
          </cell>
          <cell r="O6433">
            <v>212750</v>
          </cell>
        </row>
        <row r="6434">
          <cell r="A6434">
            <v>45779</v>
          </cell>
          <cell r="C6434" t="str">
            <v>VENTAS MOSTRADOR</v>
          </cell>
          <cell r="F6434">
            <v>45779</v>
          </cell>
          <cell r="G6434">
            <v>45779</v>
          </cell>
          <cell r="H6434">
            <v>0</v>
          </cell>
          <cell r="O6434">
            <v>260000</v>
          </cell>
        </row>
        <row r="6435">
          <cell r="A6435">
            <v>45779</v>
          </cell>
          <cell r="C6435" t="str">
            <v>LILIANA DAZA RIAPIRA</v>
          </cell>
          <cell r="F6435">
            <v>45777</v>
          </cell>
          <cell r="G6435">
            <v>45778</v>
          </cell>
          <cell r="H6435">
            <v>6</v>
          </cell>
          <cell r="O6435">
            <v>383200</v>
          </cell>
        </row>
        <row r="6436">
          <cell r="A6436">
            <v>45779</v>
          </cell>
          <cell r="C6436" t="str">
            <v>VENTAS MOSTRADOR</v>
          </cell>
          <cell r="F6436">
            <v>45779</v>
          </cell>
          <cell r="G6436">
            <v>45779</v>
          </cell>
          <cell r="H6436">
            <v>0</v>
          </cell>
          <cell r="O6436">
            <v>425500</v>
          </cell>
        </row>
        <row r="6437">
          <cell r="A6437">
            <v>45779</v>
          </cell>
          <cell r="C6437" t="str">
            <v>VENTAS MOSTRADOR</v>
          </cell>
          <cell r="F6437">
            <v>45779</v>
          </cell>
          <cell r="G6437">
            <v>45779</v>
          </cell>
          <cell r="H6437">
            <v>0</v>
          </cell>
          <cell r="O6437">
            <v>425500</v>
          </cell>
        </row>
        <row r="6438">
          <cell r="A6438">
            <v>45779</v>
          </cell>
          <cell r="C6438" t="str">
            <v>VENTAS MOSTRADOR</v>
          </cell>
          <cell r="F6438">
            <v>45779</v>
          </cell>
          <cell r="G6438">
            <v>45779</v>
          </cell>
          <cell r="H6438">
            <v>0</v>
          </cell>
          <cell r="O6438">
            <v>638250</v>
          </cell>
        </row>
        <row r="6439">
          <cell r="A6439">
            <v>45779</v>
          </cell>
          <cell r="C6439" t="str">
            <v>VENTAS MOSTRADOR</v>
          </cell>
          <cell r="F6439">
            <v>45779</v>
          </cell>
          <cell r="G6439">
            <v>45779</v>
          </cell>
          <cell r="H6439">
            <v>0</v>
          </cell>
          <cell r="O6439">
            <v>1702000</v>
          </cell>
        </row>
        <row r="6440">
          <cell r="A6440">
            <v>45779</v>
          </cell>
          <cell r="C6440" t="str">
            <v>SIPOTE BURRITO S.A</v>
          </cell>
          <cell r="F6440">
            <v>45768.373518518521</v>
          </cell>
          <cell r="G6440">
            <v>45798.373518518521</v>
          </cell>
          <cell r="H6440">
            <v>-11</v>
          </cell>
          <cell r="O6440">
            <v>1144000</v>
          </cell>
        </row>
        <row r="6441">
          <cell r="A6441">
            <v>45779</v>
          </cell>
          <cell r="C6441" t="str">
            <v>TAKAMI SA</v>
          </cell>
          <cell r="F6441">
            <v>45761.388784722221</v>
          </cell>
          <cell r="G6441">
            <v>45791.388784722221</v>
          </cell>
          <cell r="H6441">
            <v>-4</v>
          </cell>
          <cell r="O6441">
            <v>749320</v>
          </cell>
        </row>
        <row r="6442">
          <cell r="A6442">
            <v>45779</v>
          </cell>
          <cell r="C6442" t="str">
            <v>TAKAMI SA</v>
          </cell>
          <cell r="F6442">
            <v>45761.427928240744</v>
          </cell>
          <cell r="G6442">
            <v>45791.427928240744</v>
          </cell>
          <cell r="H6442">
            <v>-4</v>
          </cell>
          <cell r="O6442">
            <v>6388899.9956</v>
          </cell>
        </row>
        <row r="6443">
          <cell r="A6443">
            <v>45779</v>
          </cell>
          <cell r="C6443" t="str">
            <v>TAKAMI SA</v>
          </cell>
          <cell r="F6443">
            <v>45762.320543981485</v>
          </cell>
          <cell r="G6443">
            <v>45792.320543981485</v>
          </cell>
          <cell r="H6443">
            <v>-5</v>
          </cell>
          <cell r="O6443">
            <v>82000</v>
          </cell>
        </row>
        <row r="6444">
          <cell r="A6444">
            <v>45779</v>
          </cell>
          <cell r="C6444" t="str">
            <v>TAKAMI SA</v>
          </cell>
          <cell r="F6444">
            <v>45762.342245370368</v>
          </cell>
          <cell r="G6444">
            <v>45792.342245370368</v>
          </cell>
          <cell r="H6444">
            <v>-5</v>
          </cell>
          <cell r="O6444">
            <v>1177780</v>
          </cell>
        </row>
        <row r="6445">
          <cell r="A6445">
            <v>45779</v>
          </cell>
          <cell r="C6445" t="str">
            <v>TAKAMI SA</v>
          </cell>
          <cell r="F6445">
            <v>45762.393252314818</v>
          </cell>
          <cell r="G6445">
            <v>45792.393252314818</v>
          </cell>
          <cell r="H6445">
            <v>-5</v>
          </cell>
          <cell r="O6445">
            <v>926700</v>
          </cell>
        </row>
        <row r="6446">
          <cell r="A6446">
            <v>45779</v>
          </cell>
          <cell r="C6446" t="str">
            <v>TAKAMI SA</v>
          </cell>
          <cell r="F6446">
            <v>45762.395486111112</v>
          </cell>
          <cell r="G6446">
            <v>45792.395486111112</v>
          </cell>
          <cell r="H6446">
            <v>-5</v>
          </cell>
          <cell r="O6446">
            <v>32000</v>
          </cell>
        </row>
        <row r="6447">
          <cell r="A6447">
            <v>45779</v>
          </cell>
          <cell r="C6447" t="str">
            <v>TAKAMI SA</v>
          </cell>
          <cell r="F6447">
            <v>45762.39640046296</v>
          </cell>
          <cell r="G6447">
            <v>45792.39640046296</v>
          </cell>
          <cell r="H6447">
            <v>-5</v>
          </cell>
          <cell r="O6447">
            <v>212160</v>
          </cell>
        </row>
        <row r="6448">
          <cell r="A6448">
            <v>45779</v>
          </cell>
          <cell r="C6448" t="str">
            <v>TAKAMI SA</v>
          </cell>
          <cell r="F6448">
            <v>45763.325173611112</v>
          </cell>
          <cell r="G6448">
            <v>45793.325173611112</v>
          </cell>
          <cell r="H6448">
            <v>-6</v>
          </cell>
          <cell r="O6448">
            <v>344560</v>
          </cell>
        </row>
        <row r="6449">
          <cell r="A6449">
            <v>45779</v>
          </cell>
          <cell r="C6449" t="str">
            <v>TAKAMI SA</v>
          </cell>
          <cell r="F6449">
            <v>45763.329467592594</v>
          </cell>
          <cell r="G6449">
            <v>45793.329467592594</v>
          </cell>
          <cell r="H6449">
            <v>-6</v>
          </cell>
          <cell r="O6449">
            <v>986960</v>
          </cell>
        </row>
        <row r="6450">
          <cell r="A6450">
            <v>45779</v>
          </cell>
          <cell r="C6450" t="str">
            <v>TAKAMI SA</v>
          </cell>
          <cell r="F6450">
            <v>45763.332997685182</v>
          </cell>
          <cell r="G6450">
            <v>45793.332997685182</v>
          </cell>
          <cell r="H6450">
            <v>-6</v>
          </cell>
          <cell r="O6450">
            <v>743470</v>
          </cell>
        </row>
        <row r="6451">
          <cell r="A6451">
            <v>45779</v>
          </cell>
          <cell r="C6451" t="str">
            <v>TAKAMI SA</v>
          </cell>
          <cell r="F6451">
            <v>45763.351469907408</v>
          </cell>
          <cell r="G6451">
            <v>45793.351469907408</v>
          </cell>
          <cell r="H6451">
            <v>-6</v>
          </cell>
          <cell r="O6451">
            <v>129150</v>
          </cell>
        </row>
        <row r="6452">
          <cell r="A6452">
            <v>45779</v>
          </cell>
          <cell r="C6452" t="str">
            <v>TAKAMI SA</v>
          </cell>
          <cell r="F6452">
            <v>45763.354375000003</v>
          </cell>
          <cell r="G6452">
            <v>45793.354375000003</v>
          </cell>
          <cell r="H6452">
            <v>-6</v>
          </cell>
          <cell r="O6452">
            <v>1118060</v>
          </cell>
        </row>
        <row r="6453">
          <cell r="A6453">
            <v>45779</v>
          </cell>
          <cell r="C6453" t="str">
            <v>TAKAMI SA</v>
          </cell>
          <cell r="F6453">
            <v>45763.355833333335</v>
          </cell>
          <cell r="G6453">
            <v>45793.355833333335</v>
          </cell>
          <cell r="H6453">
            <v>-6</v>
          </cell>
          <cell r="O6453">
            <v>86100</v>
          </cell>
        </row>
        <row r="6454">
          <cell r="A6454">
            <v>45779</v>
          </cell>
          <cell r="C6454" t="str">
            <v>TAKAMI SA</v>
          </cell>
          <cell r="F6454">
            <v>45763.416412037041</v>
          </cell>
          <cell r="G6454">
            <v>45793.416412037041</v>
          </cell>
          <cell r="H6454">
            <v>-6</v>
          </cell>
          <cell r="O6454">
            <v>211950</v>
          </cell>
        </row>
        <row r="6455">
          <cell r="A6455">
            <v>45779</v>
          </cell>
          <cell r="C6455" t="str">
            <v>TAKAMI SA</v>
          </cell>
          <cell r="F6455">
            <v>45766.361030092594</v>
          </cell>
          <cell r="G6455">
            <v>45796.361030092594</v>
          </cell>
          <cell r="H6455">
            <v>-9</v>
          </cell>
          <cell r="O6455">
            <v>811300</v>
          </cell>
        </row>
        <row r="6456">
          <cell r="A6456">
            <v>45779</v>
          </cell>
          <cell r="C6456" t="str">
            <v>TAKAMI SA</v>
          </cell>
          <cell r="F6456">
            <v>45766.361944444441</v>
          </cell>
          <cell r="G6456">
            <v>45796.361944444441</v>
          </cell>
          <cell r="H6456">
            <v>-9</v>
          </cell>
          <cell r="O6456">
            <v>286160</v>
          </cell>
        </row>
        <row r="6457">
          <cell r="A6457">
            <v>45779</v>
          </cell>
          <cell r="C6457" t="str">
            <v>TAKAMI SA</v>
          </cell>
          <cell r="F6457">
            <v>45768.307916666665</v>
          </cell>
          <cell r="G6457">
            <v>45798.307916666665</v>
          </cell>
          <cell r="H6457">
            <v>-11</v>
          </cell>
          <cell r="O6457">
            <v>38800</v>
          </cell>
        </row>
        <row r="6458">
          <cell r="A6458">
            <v>45779</v>
          </cell>
          <cell r="C6458" t="str">
            <v>TAKAMI SA</v>
          </cell>
          <cell r="F6458">
            <v>45768.311655092592</v>
          </cell>
          <cell r="G6458">
            <v>45798.311655092592</v>
          </cell>
          <cell r="H6458">
            <v>-11</v>
          </cell>
          <cell r="O6458">
            <v>170600</v>
          </cell>
        </row>
        <row r="6459">
          <cell r="A6459">
            <v>45779</v>
          </cell>
          <cell r="C6459" t="str">
            <v>TAKAMI SA</v>
          </cell>
          <cell r="F6459">
            <v>45768.315648148149</v>
          </cell>
          <cell r="G6459">
            <v>45798.315648148149</v>
          </cell>
          <cell r="H6459">
            <v>-11</v>
          </cell>
          <cell r="O6459">
            <v>84640</v>
          </cell>
        </row>
        <row r="6460">
          <cell r="A6460">
            <v>45779</v>
          </cell>
          <cell r="C6460" t="str">
            <v>TAKAMI SA</v>
          </cell>
          <cell r="F6460">
            <v>45768.316435185188</v>
          </cell>
          <cell r="G6460">
            <v>45798.316435185188</v>
          </cell>
          <cell r="H6460">
            <v>-11</v>
          </cell>
          <cell r="O6460">
            <v>887680</v>
          </cell>
        </row>
        <row r="6461">
          <cell r="A6461">
            <v>45779</v>
          </cell>
          <cell r="C6461" t="str">
            <v>TAKAMI SA</v>
          </cell>
          <cell r="F6461">
            <v>45768.317615740743</v>
          </cell>
          <cell r="G6461">
            <v>45798.317615740743</v>
          </cell>
          <cell r="H6461">
            <v>-11</v>
          </cell>
          <cell r="O6461">
            <v>470120</v>
          </cell>
        </row>
        <row r="6462">
          <cell r="A6462">
            <v>45779</v>
          </cell>
          <cell r="C6462" t="str">
            <v>TAKAMI SA</v>
          </cell>
          <cell r="F6462">
            <v>45768.318506944444</v>
          </cell>
          <cell r="G6462">
            <v>45798.318506944444</v>
          </cell>
          <cell r="H6462">
            <v>-11</v>
          </cell>
          <cell r="O6462">
            <v>100880</v>
          </cell>
        </row>
        <row r="6463">
          <cell r="A6463">
            <v>45779</v>
          </cell>
          <cell r="C6463" t="str">
            <v>TAKAMI SA</v>
          </cell>
          <cell r="F6463">
            <v>45768.35328703704</v>
          </cell>
          <cell r="G6463">
            <v>45798.35328703704</v>
          </cell>
          <cell r="H6463">
            <v>-11</v>
          </cell>
          <cell r="O6463">
            <v>145360</v>
          </cell>
        </row>
        <row r="6464">
          <cell r="A6464">
            <v>45779</v>
          </cell>
          <cell r="C6464" t="str">
            <v>TAKAMI SA</v>
          </cell>
          <cell r="F6464">
            <v>45768.370405092595</v>
          </cell>
          <cell r="G6464">
            <v>45798.370405092595</v>
          </cell>
          <cell r="H6464">
            <v>-11</v>
          </cell>
          <cell r="O6464">
            <v>573480</v>
          </cell>
        </row>
        <row r="6465">
          <cell r="A6465">
            <v>45779</v>
          </cell>
          <cell r="C6465" t="str">
            <v>TAKAMI SA</v>
          </cell>
          <cell r="F6465">
            <v>45769.351689814815</v>
          </cell>
          <cell r="G6465">
            <v>45799.351689814815</v>
          </cell>
          <cell r="H6465">
            <v>-12</v>
          </cell>
          <cell r="O6465">
            <v>93840</v>
          </cell>
        </row>
        <row r="6466">
          <cell r="A6466">
            <v>45779</v>
          </cell>
          <cell r="C6466" t="str">
            <v>TAKAMI SA</v>
          </cell>
          <cell r="F6466">
            <v>45771.313981481479</v>
          </cell>
          <cell r="G6466">
            <v>45801.313981481479</v>
          </cell>
          <cell r="H6466">
            <v>-14</v>
          </cell>
          <cell r="O6466">
            <v>590370</v>
          </cell>
        </row>
        <row r="6467">
          <cell r="A6467">
            <v>45779</v>
          </cell>
          <cell r="C6467" t="str">
            <v>GRUPO ARTAK S.A.S</v>
          </cell>
          <cell r="F6467">
            <v>45762.318182870367</v>
          </cell>
          <cell r="G6467">
            <v>45792.318182870367</v>
          </cell>
          <cell r="H6467">
            <v>-5</v>
          </cell>
          <cell r="O6467">
            <v>49730</v>
          </cell>
        </row>
        <row r="6468">
          <cell r="A6468">
            <v>45779</v>
          </cell>
          <cell r="C6468" t="str">
            <v>GRUPO ARTAK S.A.S</v>
          </cell>
          <cell r="F6468">
            <v>45762.329143518517</v>
          </cell>
          <cell r="G6468">
            <v>45792.329143518517</v>
          </cell>
          <cell r="H6468">
            <v>-5</v>
          </cell>
          <cell r="O6468">
            <v>161070</v>
          </cell>
        </row>
        <row r="6469">
          <cell r="A6469">
            <v>45779</v>
          </cell>
          <cell r="C6469" t="str">
            <v>GRUPO ARTAK S.A.S</v>
          </cell>
          <cell r="F6469">
            <v>45762.371550925927</v>
          </cell>
          <cell r="G6469">
            <v>45792.371550925927</v>
          </cell>
          <cell r="H6469">
            <v>-5</v>
          </cell>
          <cell r="O6469">
            <v>2470360</v>
          </cell>
        </row>
        <row r="6470">
          <cell r="A6470">
            <v>45779</v>
          </cell>
          <cell r="C6470" t="str">
            <v>GRUPO ARTAK S.A.S</v>
          </cell>
          <cell r="F6470">
            <v>45762.372627314813</v>
          </cell>
          <cell r="G6470">
            <v>45792.372627314813</v>
          </cell>
          <cell r="H6470">
            <v>-5</v>
          </cell>
          <cell r="O6470">
            <v>63550</v>
          </cell>
        </row>
        <row r="6471">
          <cell r="A6471">
            <v>45779</v>
          </cell>
          <cell r="C6471" t="str">
            <v>GRUPO ARTAK S.A.S</v>
          </cell>
          <cell r="F6471">
            <v>45762.415567129632</v>
          </cell>
          <cell r="G6471">
            <v>45792.415567129632</v>
          </cell>
          <cell r="H6471">
            <v>-5</v>
          </cell>
          <cell r="O6471">
            <v>101460</v>
          </cell>
        </row>
        <row r="6472">
          <cell r="A6472">
            <v>45779</v>
          </cell>
          <cell r="C6472" t="str">
            <v>GRUPO ARTAK S.A.S</v>
          </cell>
          <cell r="F6472">
            <v>45766.319976851853</v>
          </cell>
          <cell r="G6472">
            <v>45796.319976851853</v>
          </cell>
          <cell r="H6472">
            <v>-9</v>
          </cell>
          <cell r="O6472">
            <v>62400</v>
          </cell>
        </row>
        <row r="6473">
          <cell r="A6473">
            <v>45779</v>
          </cell>
          <cell r="C6473" t="str">
            <v>GRUPO ARTAK S.A.S</v>
          </cell>
          <cell r="F6473">
            <v>45766.354398148149</v>
          </cell>
          <cell r="G6473">
            <v>45796.354398148149</v>
          </cell>
          <cell r="H6473">
            <v>-9</v>
          </cell>
          <cell r="O6473">
            <v>649300</v>
          </cell>
        </row>
        <row r="6474">
          <cell r="A6474">
            <v>45779</v>
          </cell>
          <cell r="C6474" t="str">
            <v>GRUPO ARTAK S.A.S</v>
          </cell>
          <cell r="F6474">
            <v>45769.327013888891</v>
          </cell>
          <cell r="G6474">
            <v>45799.327013888891</v>
          </cell>
          <cell r="H6474">
            <v>-12</v>
          </cell>
          <cell r="O6474">
            <v>62400</v>
          </cell>
        </row>
        <row r="6475">
          <cell r="A6475">
            <v>45779</v>
          </cell>
          <cell r="C6475" t="str">
            <v>GRUPO ARTAK S.A.S</v>
          </cell>
          <cell r="F6475">
            <v>45769.32912037037</v>
          </cell>
          <cell r="G6475">
            <v>45799.32912037037</v>
          </cell>
          <cell r="H6475">
            <v>-12</v>
          </cell>
          <cell r="O6475">
            <v>446760</v>
          </cell>
        </row>
        <row r="6476">
          <cell r="A6476">
            <v>45779</v>
          </cell>
          <cell r="C6476" t="str">
            <v>GRUPO ARTAK S.A.S</v>
          </cell>
          <cell r="F6476">
            <v>45769.33693287037</v>
          </cell>
          <cell r="G6476">
            <v>45799.33693287037</v>
          </cell>
          <cell r="H6476">
            <v>-12</v>
          </cell>
          <cell r="O6476">
            <v>839560</v>
          </cell>
        </row>
        <row r="6477">
          <cell r="A6477">
            <v>45779</v>
          </cell>
          <cell r="C6477" t="str">
            <v>GRUPO ARTAK S.A.S</v>
          </cell>
          <cell r="F6477">
            <v>45769.430069444446</v>
          </cell>
          <cell r="G6477">
            <v>45799.430069444446</v>
          </cell>
          <cell r="H6477">
            <v>-12</v>
          </cell>
          <cell r="O6477">
            <v>2419020</v>
          </cell>
        </row>
        <row r="6478">
          <cell r="A6478">
            <v>45779</v>
          </cell>
          <cell r="C6478" t="str">
            <v>CAJA COLOMBIANA DE SUBSIDIO FAMILIAR COLSUBSIDIO</v>
          </cell>
          <cell r="F6478">
            <v>45757.59747685185</v>
          </cell>
          <cell r="G6478">
            <v>45787.59747685185</v>
          </cell>
          <cell r="H6478">
            <v>-11</v>
          </cell>
          <cell r="O6478">
            <v>14397944.708000001</v>
          </cell>
        </row>
        <row r="6479">
          <cell r="A6479">
            <v>45779</v>
          </cell>
          <cell r="C6479" t="str">
            <v>CAJA COLOMBIANA DE SUBSIDIO FAMILIAR COLSUBSIDIO</v>
          </cell>
          <cell r="F6479">
            <v>45757.598541666666</v>
          </cell>
          <cell r="G6479">
            <v>45787.598541666666</v>
          </cell>
          <cell r="H6479">
            <v>-11</v>
          </cell>
          <cell r="O6479">
            <v>603341.78099999996</v>
          </cell>
        </row>
        <row r="6480">
          <cell r="A6480">
            <v>45779</v>
          </cell>
          <cell r="C6480" t="str">
            <v>CAJA COLOMBIANA DE SUBSIDIO FAMILIAR COLSUBSIDIO</v>
          </cell>
          <cell r="F6480">
            <v>45757.59946759259</v>
          </cell>
          <cell r="G6480">
            <v>45787.59946759259</v>
          </cell>
          <cell r="H6480">
            <v>-11</v>
          </cell>
          <cell r="O6480">
            <v>1792249.2420000001</v>
          </cell>
        </row>
        <row r="6481">
          <cell r="A6481">
            <v>45779</v>
          </cell>
          <cell r="C6481" t="str">
            <v>CAJA COLOMBIANA DE SUBSIDIO FAMILIAR COLSUBSIDIO</v>
          </cell>
          <cell r="F6481">
            <v>45757.601307870369</v>
          </cell>
          <cell r="G6481">
            <v>45787.601307870369</v>
          </cell>
          <cell r="H6481">
            <v>-11</v>
          </cell>
          <cell r="O6481">
            <v>801866.47199999995</v>
          </cell>
        </row>
        <row r="6482">
          <cell r="A6482">
            <v>45779</v>
          </cell>
          <cell r="C6482" t="str">
            <v>CAJA COLOMBIANA DE SUBSIDIO FAMILIAR COLSUBSIDIO</v>
          </cell>
          <cell r="F6482">
            <v>45757.602453703701</v>
          </cell>
          <cell r="G6482">
            <v>45787.602453703701</v>
          </cell>
          <cell r="H6482">
            <v>-11</v>
          </cell>
          <cell r="O6482">
            <v>6354732.0389999999</v>
          </cell>
        </row>
        <row r="6483">
          <cell r="A6483">
            <v>45779</v>
          </cell>
          <cell r="C6483" t="str">
            <v>CAJA COLOMBIANA DE SUBSIDIO FAMILIAR COLSUBSIDIO</v>
          </cell>
          <cell r="F6483">
            <v>45757.604074074072</v>
          </cell>
          <cell r="G6483">
            <v>45787.604074074072</v>
          </cell>
          <cell r="H6483">
            <v>-11</v>
          </cell>
          <cell r="O6483">
            <v>579988.86399999994</v>
          </cell>
        </row>
        <row r="6484">
          <cell r="A6484">
            <v>45779</v>
          </cell>
          <cell r="C6484" t="str">
            <v>CAJA COLOMBIANA DE SUBSIDIO FAMILIAR COLSUBSIDIO</v>
          </cell>
          <cell r="F6484">
            <v>45757.60496527778</v>
          </cell>
          <cell r="G6484">
            <v>45787.60496527778</v>
          </cell>
          <cell r="H6484">
            <v>-11</v>
          </cell>
          <cell r="O6484">
            <v>992673.24800000002</v>
          </cell>
        </row>
        <row r="6485">
          <cell r="A6485">
            <v>45779</v>
          </cell>
          <cell r="C6485" t="str">
            <v>ADRIANA  BERMUDEZ RAMIREZ</v>
          </cell>
          <cell r="F6485">
            <v>45770.308506944442</v>
          </cell>
          <cell r="G6485">
            <v>45778.308506944442</v>
          </cell>
          <cell r="H6485">
            <v>12</v>
          </cell>
          <cell r="O6485">
            <v>326960</v>
          </cell>
        </row>
        <row r="6486">
          <cell r="A6486">
            <v>45779</v>
          </cell>
          <cell r="C6486" t="str">
            <v>THE PUB SAS</v>
          </cell>
          <cell r="F6486">
            <v>45768.37127314815</v>
          </cell>
          <cell r="G6486">
            <v>45769.370648148149</v>
          </cell>
          <cell r="H6486">
            <v>18</v>
          </cell>
          <cell r="O6486">
            <v>88200</v>
          </cell>
        </row>
        <row r="6487">
          <cell r="A6487">
            <v>45779</v>
          </cell>
          <cell r="C6487" t="str">
            <v>HELBERT ANDRES RAMIREZ TOCARRUNCHO</v>
          </cell>
          <cell r="F6487">
            <v>45779.394108796296</v>
          </cell>
          <cell r="G6487">
            <v>45780.393634259257</v>
          </cell>
          <cell r="H6487">
            <v>7</v>
          </cell>
          <cell r="O6487">
            <v>155500</v>
          </cell>
        </row>
        <row r="6488">
          <cell r="A6488">
            <v>45779</v>
          </cell>
          <cell r="C6488" t="str">
            <v>VENTAS MOSTRADOR</v>
          </cell>
          <cell r="F6488">
            <v>45779</v>
          </cell>
          <cell r="G6488">
            <v>45779</v>
          </cell>
          <cell r="H6488">
            <v>0</v>
          </cell>
          <cell r="O6488">
            <v>670810</v>
          </cell>
        </row>
        <row r="6489">
          <cell r="A6489">
            <v>45779</v>
          </cell>
          <cell r="C6489" t="str">
            <v>CRISTIAN CAMILO VEGA PALACIOS</v>
          </cell>
          <cell r="F6489">
            <v>45779.387280092589</v>
          </cell>
          <cell r="G6489">
            <v>45780.385300925926</v>
          </cell>
          <cell r="H6489">
            <v>7</v>
          </cell>
          <cell r="O6489">
            <v>331200</v>
          </cell>
        </row>
        <row r="6490">
          <cell r="A6490">
            <v>45779</v>
          </cell>
          <cell r="C6490" t="str">
            <v>CRISTIAN CAMILO VEGA PALACIOS</v>
          </cell>
          <cell r="F6490">
            <v>45779.388206018521</v>
          </cell>
          <cell r="G6490">
            <v>45780.388020833336</v>
          </cell>
          <cell r="H6490">
            <v>7</v>
          </cell>
          <cell r="O6490">
            <v>365600</v>
          </cell>
        </row>
        <row r="6491">
          <cell r="A6491">
            <v>45779</v>
          </cell>
          <cell r="C6491" t="str">
            <v>MUNCHER SAS</v>
          </cell>
          <cell r="F6491">
            <v>45736.338969907411</v>
          </cell>
          <cell r="G6491">
            <v>45766.338969907411</v>
          </cell>
          <cell r="H6491">
            <v>21</v>
          </cell>
          <cell r="O6491">
            <v>186200</v>
          </cell>
        </row>
        <row r="6492">
          <cell r="A6492">
            <v>45779</v>
          </cell>
          <cell r="C6492" t="str">
            <v>SAGRADO BGTA SA</v>
          </cell>
          <cell r="F6492">
            <v>45756.341736111113</v>
          </cell>
          <cell r="G6492">
            <v>45776.339178240742</v>
          </cell>
          <cell r="H6492">
            <v>11</v>
          </cell>
          <cell r="O6492">
            <v>3342887.9101</v>
          </cell>
        </row>
        <row r="6493">
          <cell r="A6493">
            <v>45779</v>
          </cell>
          <cell r="C6493" t="str">
            <v>SAGRADO BGTA SA</v>
          </cell>
          <cell r="F6493">
            <v>45759.305520833332</v>
          </cell>
          <cell r="G6493">
            <v>45779.305347222224</v>
          </cell>
          <cell r="H6493">
            <v>8</v>
          </cell>
          <cell r="O6493">
            <v>2074849.4135</v>
          </cell>
        </row>
        <row r="6494">
          <cell r="A6494">
            <v>45779</v>
          </cell>
          <cell r="C6494" t="str">
            <v>SAGRADO BGTA SA</v>
          </cell>
          <cell r="F6494">
            <v>45763.359351851854</v>
          </cell>
          <cell r="G6494">
            <v>45783.359224537038</v>
          </cell>
          <cell r="H6494">
            <v>4</v>
          </cell>
          <cell r="O6494">
            <v>928141.52</v>
          </cell>
        </row>
        <row r="6495">
          <cell r="A6495">
            <v>45779</v>
          </cell>
          <cell r="C6495" t="str">
            <v>XICO SAS</v>
          </cell>
          <cell r="F6495">
            <v>45756</v>
          </cell>
          <cell r="G6495">
            <v>45787</v>
          </cell>
          <cell r="H6495">
            <v>-4</v>
          </cell>
          <cell r="O6495">
            <v>1422720</v>
          </cell>
        </row>
        <row r="6496">
          <cell r="A6496">
            <v>45779</v>
          </cell>
          <cell r="C6496" t="str">
            <v>XICO SAS</v>
          </cell>
          <cell r="F6496">
            <v>45757.412523148145</v>
          </cell>
          <cell r="G6496">
            <v>45787.412523148145</v>
          </cell>
          <cell r="H6496">
            <v>-5</v>
          </cell>
          <cell r="O6496">
            <v>692640</v>
          </cell>
        </row>
        <row r="6497">
          <cell r="A6497">
            <v>45779</v>
          </cell>
          <cell r="C6497" t="str">
            <v>XICO SAS</v>
          </cell>
          <cell r="F6497">
            <v>45758.380381944444</v>
          </cell>
          <cell r="G6497">
            <v>45788.380381944444</v>
          </cell>
          <cell r="H6497">
            <v>-5</v>
          </cell>
          <cell r="O6497">
            <v>36999</v>
          </cell>
        </row>
        <row r="6498">
          <cell r="A6498">
            <v>45779</v>
          </cell>
          <cell r="C6498" t="str">
            <v>XICO SAS</v>
          </cell>
          <cell r="F6498">
            <v>45758.675636574073</v>
          </cell>
          <cell r="G6498">
            <v>45788.675636574073</v>
          </cell>
          <cell r="H6498">
            <v>-8</v>
          </cell>
          <cell r="O6498">
            <v>58900</v>
          </cell>
        </row>
        <row r="6499">
          <cell r="A6499">
            <v>45779</v>
          </cell>
          <cell r="C6499" t="str">
            <v>XICO SAS</v>
          </cell>
          <cell r="F6499">
            <v>45761.330185185187</v>
          </cell>
          <cell r="G6499">
            <v>45791.330185185187</v>
          </cell>
          <cell r="H6499">
            <v>-8</v>
          </cell>
          <cell r="O6499">
            <v>2266200</v>
          </cell>
        </row>
        <row r="6500">
          <cell r="A6500">
            <v>45779</v>
          </cell>
          <cell r="C6500" t="str">
            <v>PODER BGTA SAS</v>
          </cell>
          <cell r="F6500">
            <v>45761.352013888885</v>
          </cell>
          <cell r="G6500">
            <v>45791.352013888885</v>
          </cell>
          <cell r="H6500">
            <v>-9</v>
          </cell>
          <cell r="O6500">
            <v>752272.64399999997</v>
          </cell>
        </row>
        <row r="6501">
          <cell r="A6501">
            <v>45779</v>
          </cell>
          <cell r="C6501" t="str">
            <v>PODER BGTA SAS</v>
          </cell>
          <cell r="F6501">
            <v>45756.333414351851</v>
          </cell>
          <cell r="G6501">
            <v>45786.311319444445</v>
          </cell>
          <cell r="H6501">
            <v>-10</v>
          </cell>
          <cell r="O6501">
            <v>141113.36199999999</v>
          </cell>
        </row>
        <row r="6502">
          <cell r="A6502">
            <v>45779</v>
          </cell>
          <cell r="C6502" t="str">
            <v>PODER BGTA SAS</v>
          </cell>
          <cell r="F6502">
            <v>45756.334236111114</v>
          </cell>
          <cell r="G6502">
            <v>45786.333981481483</v>
          </cell>
          <cell r="H6502">
            <v>-10</v>
          </cell>
          <cell r="O6502">
            <v>1174517.284</v>
          </cell>
        </row>
        <row r="6503">
          <cell r="A6503">
            <v>45779</v>
          </cell>
          <cell r="C6503" t="str">
            <v>PODER BGTA SAS</v>
          </cell>
          <cell r="F6503">
            <v>45756.338692129626</v>
          </cell>
          <cell r="G6503">
            <v>45786.338101851848</v>
          </cell>
          <cell r="H6503">
            <v>-10</v>
          </cell>
          <cell r="O6503">
            <v>937900.94799999997</v>
          </cell>
        </row>
        <row r="6504">
          <cell r="A6504">
            <v>45779</v>
          </cell>
          <cell r="C6504" t="str">
            <v>PODER BGTA SAS</v>
          </cell>
          <cell r="F6504">
            <v>45756.36923611111</v>
          </cell>
          <cell r="G6504">
            <v>45786.36923611111</v>
          </cell>
          <cell r="H6504">
            <v>-10</v>
          </cell>
          <cell r="O6504">
            <v>1605525.4920000001</v>
          </cell>
        </row>
        <row r="6505">
          <cell r="A6505">
            <v>45779</v>
          </cell>
          <cell r="C6505" t="str">
            <v>PODER BGTA SAS</v>
          </cell>
          <cell r="F6505">
            <v>45758.322106481479</v>
          </cell>
          <cell r="G6505">
            <v>45788.322106481479</v>
          </cell>
          <cell r="H6505">
            <v>-12</v>
          </cell>
          <cell r="O6505">
            <v>952838.848</v>
          </cell>
        </row>
        <row r="6506">
          <cell r="A6506">
            <v>45779</v>
          </cell>
          <cell r="C6506" t="str">
            <v>PODER BGTA SAS</v>
          </cell>
          <cell r="F6506">
            <v>45763.358541666668</v>
          </cell>
          <cell r="G6506">
            <v>45793.358425925922</v>
          </cell>
          <cell r="H6506">
            <v>-17</v>
          </cell>
          <cell r="O6506">
            <v>1084372.0367999999</v>
          </cell>
        </row>
        <row r="6507">
          <cell r="A6507">
            <v>45779</v>
          </cell>
          <cell r="C6507" t="str">
            <v>PODER BGTA SAS</v>
          </cell>
          <cell r="F6507">
            <v>45763.359942129631</v>
          </cell>
          <cell r="G6507">
            <v>45793.359803240739</v>
          </cell>
          <cell r="H6507">
            <v>-17</v>
          </cell>
          <cell r="O6507">
            <v>446145.28000000003</v>
          </cell>
        </row>
        <row r="6508">
          <cell r="A6508">
            <v>45779</v>
          </cell>
          <cell r="C6508" t="str">
            <v>ALIMENTOS BENAL SAS</v>
          </cell>
          <cell r="F6508">
            <v>45744.348437499997</v>
          </cell>
          <cell r="G6508">
            <v>45774.348437499997</v>
          </cell>
          <cell r="H6508">
            <v>2</v>
          </cell>
          <cell r="O6508">
            <v>9316346</v>
          </cell>
        </row>
        <row r="6509">
          <cell r="A6509">
            <v>45779</v>
          </cell>
          <cell r="C6509" t="str">
            <v>ALIMENTOS BENAL SAS</v>
          </cell>
          <cell r="F6509">
            <v>45754.384641203702</v>
          </cell>
          <cell r="G6509">
            <v>45784.384641203702</v>
          </cell>
          <cell r="H6509">
            <v>-8</v>
          </cell>
          <cell r="O6509">
            <v>247829</v>
          </cell>
        </row>
        <row r="6510">
          <cell r="A6510">
            <v>45779</v>
          </cell>
          <cell r="C6510" t="str">
            <v>SIA SAS</v>
          </cell>
          <cell r="F6510">
            <v>45745.369351851848</v>
          </cell>
          <cell r="G6510">
            <v>45775.369351851848</v>
          </cell>
          <cell r="H6510">
            <v>12</v>
          </cell>
          <cell r="O6510">
            <v>2096400</v>
          </cell>
        </row>
        <row r="6511">
          <cell r="A6511">
            <v>45779</v>
          </cell>
          <cell r="C6511" t="str">
            <v>INVERSIONES SUPER ROYAL CARIBE SA</v>
          </cell>
          <cell r="F6511">
            <v>45752</v>
          </cell>
          <cell r="G6511">
            <v>45782</v>
          </cell>
          <cell r="H6511">
            <v>-3</v>
          </cell>
          <cell r="O6511">
            <v>343300</v>
          </cell>
        </row>
        <row r="6512">
          <cell r="A6512">
            <v>45779</v>
          </cell>
          <cell r="C6512" t="str">
            <v>GATE GOURMET COLOMBIA SAS</v>
          </cell>
          <cell r="F6512">
            <v>45744.546979166669</v>
          </cell>
          <cell r="G6512">
            <v>45774.546979166669</v>
          </cell>
          <cell r="H6512">
            <v>2</v>
          </cell>
          <cell r="O6512">
            <v>8052995.9976399997</v>
          </cell>
        </row>
        <row r="6513">
          <cell r="A6513">
            <v>45779</v>
          </cell>
          <cell r="C6513" t="str">
            <v>GATE GOURMET COLOMBIA SAS</v>
          </cell>
          <cell r="F6513">
            <v>45744.565034722225</v>
          </cell>
          <cell r="G6513">
            <v>45774.565034722225</v>
          </cell>
          <cell r="H6513">
            <v>2</v>
          </cell>
          <cell r="O6513">
            <v>29000</v>
          </cell>
        </row>
        <row r="6514">
          <cell r="A6514">
            <v>45779</v>
          </cell>
          <cell r="C6514" t="str">
            <v>GATE GOURMET COLOMBIA SAS</v>
          </cell>
          <cell r="F6514">
            <v>45748.586724537039</v>
          </cell>
          <cell r="G6514">
            <v>45778.586724537039</v>
          </cell>
          <cell r="H6514">
            <v>-2</v>
          </cell>
          <cell r="O6514">
            <v>7773583.574</v>
          </cell>
        </row>
        <row r="6515">
          <cell r="A6515">
            <v>45779</v>
          </cell>
          <cell r="C6515" t="str">
            <v>GATE GOURMET COLOMBIA SAS</v>
          </cell>
          <cell r="F6515">
            <v>45749.658622685187</v>
          </cell>
          <cell r="G6515">
            <v>45779.658622685187</v>
          </cell>
          <cell r="H6515">
            <v>-3</v>
          </cell>
          <cell r="O6515">
            <v>511872.04</v>
          </cell>
        </row>
        <row r="6516">
          <cell r="A6516">
            <v>45779</v>
          </cell>
          <cell r="C6516" t="str">
            <v>GATE GOURMET COLOMBIA SAS</v>
          </cell>
          <cell r="F6516">
            <v>45749.66034722222</v>
          </cell>
          <cell r="G6516">
            <v>45779.66034722222</v>
          </cell>
          <cell r="H6516">
            <v>-3</v>
          </cell>
          <cell r="O6516">
            <v>237512.61</v>
          </cell>
        </row>
        <row r="6517">
          <cell r="A6517">
            <v>45779</v>
          </cell>
          <cell r="C6517" t="str">
            <v>GATE GOURMET COLOMBIA SAS</v>
          </cell>
          <cell r="F6517">
            <v>45751.529120370367</v>
          </cell>
          <cell r="G6517">
            <v>45781.529120370367</v>
          </cell>
          <cell r="H6517">
            <v>-5</v>
          </cell>
          <cell r="O6517">
            <v>601148.89728000003</v>
          </cell>
        </row>
        <row r="6518">
          <cell r="A6518">
            <v>45779</v>
          </cell>
          <cell r="C6518" t="str">
            <v>INFARTO SAS</v>
          </cell>
          <cell r="F6518">
            <v>45759.322245370371</v>
          </cell>
          <cell r="G6518">
            <v>45779.322245370371</v>
          </cell>
          <cell r="H6518">
            <v>-3</v>
          </cell>
          <cell r="O6518">
            <v>1325868.0867999999</v>
          </cell>
        </row>
        <row r="6519">
          <cell r="A6519">
            <v>45779</v>
          </cell>
          <cell r="C6519" t="str">
            <v>INFARTO SAS</v>
          </cell>
          <cell r="F6519">
            <v>45763.464432870373</v>
          </cell>
          <cell r="G6519">
            <v>45783.464432870373</v>
          </cell>
          <cell r="H6519">
            <v>-7</v>
          </cell>
          <cell r="O6519">
            <v>1823519.246</v>
          </cell>
        </row>
        <row r="6520">
          <cell r="A6520">
            <v>45779</v>
          </cell>
          <cell r="C6520" t="str">
            <v>LONGO SAS</v>
          </cell>
          <cell r="F6520">
            <v>45744.352152777778</v>
          </cell>
          <cell r="G6520">
            <v>45759.352152777778</v>
          </cell>
          <cell r="H6520">
            <v>28</v>
          </cell>
          <cell r="O6520">
            <v>3627965.7335999999</v>
          </cell>
        </row>
        <row r="6521">
          <cell r="A6521">
            <v>45779</v>
          </cell>
          <cell r="C6521" t="str">
            <v>LONGO SAS</v>
          </cell>
          <cell r="F6521">
            <v>45748.360590277778</v>
          </cell>
          <cell r="G6521">
            <v>45763.360590277778</v>
          </cell>
          <cell r="H6521">
            <v>24</v>
          </cell>
          <cell r="O6521">
            <v>1810157.5128000001</v>
          </cell>
        </row>
        <row r="6522">
          <cell r="A6522">
            <v>45779</v>
          </cell>
          <cell r="C6522" t="str">
            <v>LONGO SAS</v>
          </cell>
          <cell r="F6522">
            <v>45749.344884259262</v>
          </cell>
          <cell r="G6522">
            <v>45764.344884259262</v>
          </cell>
          <cell r="H6522">
            <v>23</v>
          </cell>
          <cell r="O6522">
            <v>1090990.9608</v>
          </cell>
        </row>
        <row r="6523">
          <cell r="A6523">
            <v>45779</v>
          </cell>
          <cell r="C6523" t="str">
            <v>LONGO SAS</v>
          </cell>
          <cell r="F6523">
            <v>45750.341238425928</v>
          </cell>
          <cell r="G6523">
            <v>45765.341238425928</v>
          </cell>
          <cell r="H6523">
            <v>22</v>
          </cell>
          <cell r="O6523">
            <v>1415380.98</v>
          </cell>
        </row>
        <row r="6524">
          <cell r="A6524">
            <v>45779</v>
          </cell>
          <cell r="C6524" t="str">
            <v>LONGO SAS</v>
          </cell>
          <cell r="F6524">
            <v>45752.328275462962</v>
          </cell>
          <cell r="G6524">
            <v>45767.328275462962</v>
          </cell>
          <cell r="H6524">
            <v>20</v>
          </cell>
          <cell r="O6524">
            <v>1424561.8296000001</v>
          </cell>
        </row>
        <row r="6525">
          <cell r="A6525">
            <v>45779</v>
          </cell>
          <cell r="C6525" t="str">
            <v>LONGO SAS</v>
          </cell>
          <cell r="F6525">
            <v>45755.327557870369</v>
          </cell>
          <cell r="G6525">
            <v>45770.327557870369</v>
          </cell>
          <cell r="H6525">
            <v>17</v>
          </cell>
          <cell r="O6525">
            <v>1051207.2792</v>
          </cell>
        </row>
        <row r="6526">
          <cell r="A6526">
            <v>45779</v>
          </cell>
          <cell r="C6526" t="str">
            <v>LONGO SAS</v>
          </cell>
          <cell r="F6526">
            <v>45756.354502314818</v>
          </cell>
          <cell r="G6526">
            <v>45771.354502314818</v>
          </cell>
          <cell r="H6526">
            <v>16</v>
          </cell>
          <cell r="O6526">
            <v>1435272.8208000001</v>
          </cell>
        </row>
        <row r="6527">
          <cell r="A6527">
            <v>45779</v>
          </cell>
          <cell r="C6527" t="str">
            <v>LONGO SAS</v>
          </cell>
          <cell r="F6527">
            <v>45757.34547453704</v>
          </cell>
          <cell r="G6527">
            <v>45772.34547453704</v>
          </cell>
          <cell r="H6527">
            <v>15</v>
          </cell>
          <cell r="O6527">
            <v>706925.4192</v>
          </cell>
        </row>
        <row r="6528">
          <cell r="A6528">
            <v>45779</v>
          </cell>
          <cell r="C6528" t="str">
            <v>FUNDACION HOGAR NUEVA GRANADA</v>
          </cell>
          <cell r="F6528">
            <v>45747.315995370373</v>
          </cell>
          <cell r="G6528">
            <v>45777.315995370373</v>
          </cell>
          <cell r="H6528">
            <v>10</v>
          </cell>
          <cell r="O6528">
            <v>689700</v>
          </cell>
        </row>
        <row r="6529">
          <cell r="A6529">
            <v>45779</v>
          </cell>
          <cell r="C6529" t="str">
            <v>CANTINA LA 15 SAS</v>
          </cell>
          <cell r="F6529">
            <v>45657.312731481485</v>
          </cell>
          <cell r="G6529">
            <v>45677.312731481485</v>
          </cell>
          <cell r="H6529">
            <v>120</v>
          </cell>
          <cell r="O6529">
            <v>52938</v>
          </cell>
        </row>
        <row r="6530">
          <cell r="A6530">
            <v>45779</v>
          </cell>
          <cell r="C6530" t="str">
            <v>CANTINA LA 15 SAS</v>
          </cell>
          <cell r="F6530">
            <v>45749.363171296296</v>
          </cell>
          <cell r="G6530">
            <v>45779.363171296296</v>
          </cell>
          <cell r="H6530">
            <v>18</v>
          </cell>
          <cell r="O6530">
            <v>1868581.9110000001</v>
          </cell>
        </row>
        <row r="6531">
          <cell r="A6531">
            <v>45779</v>
          </cell>
          <cell r="C6531" t="str">
            <v>VENTAS MOSTRADOR</v>
          </cell>
          <cell r="F6531">
            <v>45779</v>
          </cell>
          <cell r="G6531">
            <v>45779</v>
          </cell>
          <cell r="H6531">
            <v>0</v>
          </cell>
          <cell r="O6531">
            <v>1751214</v>
          </cell>
        </row>
        <row r="6532">
          <cell r="A6532">
            <v>45779</v>
          </cell>
          <cell r="C6532" t="str">
            <v>VENTAS MOSTRADOR</v>
          </cell>
          <cell r="F6532">
            <v>45779</v>
          </cell>
          <cell r="G6532">
            <v>45779</v>
          </cell>
          <cell r="H6532">
            <v>0</v>
          </cell>
          <cell r="O6532">
            <v>3879994</v>
          </cell>
        </row>
        <row r="6533">
          <cell r="A6533">
            <v>45780</v>
          </cell>
          <cell r="C6533" t="str">
            <v>VENTAS MOSTRADOR</v>
          </cell>
          <cell r="F6533">
            <v>45780</v>
          </cell>
          <cell r="G6533">
            <v>45780</v>
          </cell>
          <cell r="H6533">
            <v>0</v>
          </cell>
          <cell r="O6533">
            <v>1</v>
          </cell>
        </row>
        <row r="6534">
          <cell r="A6534">
            <v>45780</v>
          </cell>
          <cell r="C6534" t="str">
            <v>VENTAS MOSTRADOR</v>
          </cell>
          <cell r="F6534">
            <v>45780</v>
          </cell>
          <cell r="G6534">
            <v>45780</v>
          </cell>
          <cell r="H6534">
            <v>0</v>
          </cell>
          <cell r="O6534">
            <v>4860</v>
          </cell>
        </row>
        <row r="6535">
          <cell r="A6535">
            <v>45780</v>
          </cell>
          <cell r="C6535" t="str">
            <v>VENTAS MOSTRADOR</v>
          </cell>
          <cell r="F6535">
            <v>45780</v>
          </cell>
          <cell r="G6535">
            <v>45780</v>
          </cell>
          <cell r="H6535">
            <v>0</v>
          </cell>
          <cell r="O6535">
            <v>11970</v>
          </cell>
        </row>
        <row r="6536">
          <cell r="A6536">
            <v>45780</v>
          </cell>
          <cell r="C6536" t="str">
            <v>VENTAS MOSTRADOR</v>
          </cell>
          <cell r="F6536">
            <v>45780</v>
          </cell>
          <cell r="G6536">
            <v>45780</v>
          </cell>
          <cell r="H6536">
            <v>0</v>
          </cell>
          <cell r="O6536">
            <v>13920</v>
          </cell>
        </row>
        <row r="6537">
          <cell r="A6537">
            <v>45780</v>
          </cell>
          <cell r="C6537" t="str">
            <v>VENTAS MOSTRADOR</v>
          </cell>
          <cell r="F6537">
            <v>45780</v>
          </cell>
          <cell r="G6537">
            <v>45780</v>
          </cell>
          <cell r="H6537">
            <v>0</v>
          </cell>
          <cell r="O6537">
            <v>13950</v>
          </cell>
        </row>
        <row r="6538">
          <cell r="A6538">
            <v>45780</v>
          </cell>
          <cell r="C6538" t="str">
            <v>VENTAS MOSTRADOR</v>
          </cell>
          <cell r="F6538">
            <v>45780</v>
          </cell>
          <cell r="G6538">
            <v>45780</v>
          </cell>
          <cell r="H6538">
            <v>0</v>
          </cell>
          <cell r="O6538">
            <v>19000</v>
          </cell>
        </row>
        <row r="6539">
          <cell r="A6539">
            <v>45780</v>
          </cell>
          <cell r="C6539" t="str">
            <v>VENTAS MOSTRADOR</v>
          </cell>
          <cell r="F6539">
            <v>45780</v>
          </cell>
          <cell r="G6539">
            <v>45780</v>
          </cell>
          <cell r="H6539">
            <v>0</v>
          </cell>
          <cell r="O6539">
            <v>22770</v>
          </cell>
        </row>
        <row r="6540">
          <cell r="A6540">
            <v>45780</v>
          </cell>
          <cell r="C6540" t="str">
            <v>VENTAS MOSTRADOR</v>
          </cell>
          <cell r="F6540">
            <v>45780</v>
          </cell>
          <cell r="G6540">
            <v>45780</v>
          </cell>
          <cell r="H6540">
            <v>0</v>
          </cell>
          <cell r="O6540">
            <v>24570</v>
          </cell>
        </row>
        <row r="6541">
          <cell r="A6541">
            <v>45780</v>
          </cell>
          <cell r="C6541" t="str">
            <v>VENTAS MOSTRADOR</v>
          </cell>
          <cell r="F6541">
            <v>45780</v>
          </cell>
          <cell r="G6541">
            <v>45780</v>
          </cell>
          <cell r="H6541">
            <v>0</v>
          </cell>
          <cell r="O6541">
            <v>26320</v>
          </cell>
        </row>
        <row r="6542">
          <cell r="A6542">
            <v>45780</v>
          </cell>
          <cell r="C6542" t="str">
            <v>VENTAS MOSTRADOR</v>
          </cell>
          <cell r="F6542">
            <v>45780</v>
          </cell>
          <cell r="G6542">
            <v>45780</v>
          </cell>
          <cell r="H6542">
            <v>0</v>
          </cell>
          <cell r="O6542">
            <v>26976</v>
          </cell>
        </row>
        <row r="6543">
          <cell r="A6543">
            <v>45780</v>
          </cell>
          <cell r="C6543" t="str">
            <v>VENTAS MOSTRADOR</v>
          </cell>
          <cell r="F6543">
            <v>45780</v>
          </cell>
          <cell r="G6543">
            <v>45780</v>
          </cell>
          <cell r="H6543">
            <v>0</v>
          </cell>
          <cell r="O6543">
            <v>31000</v>
          </cell>
        </row>
        <row r="6544">
          <cell r="A6544">
            <v>45780</v>
          </cell>
          <cell r="C6544" t="str">
            <v>VENTAS MOSTRADOR</v>
          </cell>
          <cell r="F6544">
            <v>45780</v>
          </cell>
          <cell r="G6544">
            <v>45780</v>
          </cell>
          <cell r="H6544">
            <v>0</v>
          </cell>
          <cell r="O6544">
            <v>32080</v>
          </cell>
        </row>
        <row r="6545">
          <cell r="A6545">
            <v>45780</v>
          </cell>
          <cell r="C6545" t="str">
            <v>VENTAS MOSTRADOR</v>
          </cell>
          <cell r="F6545">
            <v>45781</v>
          </cell>
          <cell r="G6545">
            <v>45781</v>
          </cell>
          <cell r="H6545">
            <v>0</v>
          </cell>
          <cell r="O6545">
            <v>0</v>
          </cell>
        </row>
        <row r="6546">
          <cell r="A6546">
            <v>45780</v>
          </cell>
          <cell r="C6546" t="str">
            <v>VENTAS MOSTRADOR</v>
          </cell>
          <cell r="F6546">
            <v>45780</v>
          </cell>
          <cell r="G6546">
            <v>45780</v>
          </cell>
          <cell r="H6546">
            <v>0</v>
          </cell>
          <cell r="O6546">
            <v>33812</v>
          </cell>
        </row>
        <row r="6547">
          <cell r="A6547">
            <v>45780</v>
          </cell>
          <cell r="C6547" t="str">
            <v>VENTAS MOSTRADOR</v>
          </cell>
          <cell r="F6547">
            <v>45780</v>
          </cell>
          <cell r="G6547">
            <v>45780</v>
          </cell>
          <cell r="H6547">
            <v>0</v>
          </cell>
          <cell r="O6547">
            <v>35700</v>
          </cell>
        </row>
        <row r="6548">
          <cell r="A6548">
            <v>45780</v>
          </cell>
          <cell r="C6548" t="str">
            <v>VENTAS MOSTRADOR</v>
          </cell>
          <cell r="F6548">
            <v>45780</v>
          </cell>
          <cell r="G6548">
            <v>45780</v>
          </cell>
          <cell r="H6548">
            <v>0</v>
          </cell>
          <cell r="O6548">
            <v>38078</v>
          </cell>
        </row>
        <row r="6549">
          <cell r="A6549">
            <v>45780</v>
          </cell>
          <cell r="C6549" t="str">
            <v>VENTAS MOSTRADOR</v>
          </cell>
          <cell r="F6549">
            <v>45780</v>
          </cell>
          <cell r="G6549">
            <v>45780</v>
          </cell>
          <cell r="H6549">
            <v>0</v>
          </cell>
          <cell r="O6549">
            <v>38635</v>
          </cell>
        </row>
        <row r="6550">
          <cell r="A6550">
            <v>45780</v>
          </cell>
          <cell r="C6550" t="str">
            <v>VENTAS MOSTRADOR</v>
          </cell>
          <cell r="F6550">
            <v>45780</v>
          </cell>
          <cell r="G6550">
            <v>45780</v>
          </cell>
          <cell r="H6550">
            <v>0</v>
          </cell>
          <cell r="O6550">
            <v>40000</v>
          </cell>
        </row>
        <row r="6551">
          <cell r="A6551">
            <v>45780</v>
          </cell>
          <cell r="C6551" t="str">
            <v>VENTAS MOSTRADOR</v>
          </cell>
          <cell r="F6551">
            <v>45780</v>
          </cell>
          <cell r="G6551">
            <v>45780</v>
          </cell>
          <cell r="H6551">
            <v>0</v>
          </cell>
          <cell r="O6551">
            <v>40500</v>
          </cell>
        </row>
        <row r="6552">
          <cell r="A6552">
            <v>45780</v>
          </cell>
          <cell r="C6552" t="str">
            <v>VENTAS MOSTRADOR</v>
          </cell>
          <cell r="F6552">
            <v>45780</v>
          </cell>
          <cell r="G6552">
            <v>45780</v>
          </cell>
          <cell r="H6552">
            <v>0</v>
          </cell>
          <cell r="O6552">
            <v>43272</v>
          </cell>
        </row>
        <row r="6553">
          <cell r="A6553">
            <v>45780</v>
          </cell>
          <cell r="C6553" t="str">
            <v>VENTAS MOSTRADOR</v>
          </cell>
          <cell r="F6553">
            <v>45780</v>
          </cell>
          <cell r="G6553">
            <v>45780</v>
          </cell>
          <cell r="H6553">
            <v>0</v>
          </cell>
          <cell r="O6553">
            <v>48000</v>
          </cell>
        </row>
        <row r="6554">
          <cell r="A6554">
            <v>45780</v>
          </cell>
          <cell r="C6554" t="str">
            <v>VENTAS MOSTRADOR</v>
          </cell>
          <cell r="F6554">
            <v>45780</v>
          </cell>
          <cell r="G6554">
            <v>45780</v>
          </cell>
          <cell r="H6554">
            <v>0</v>
          </cell>
          <cell r="O6554">
            <v>48000</v>
          </cell>
        </row>
        <row r="6555">
          <cell r="A6555">
            <v>45780</v>
          </cell>
          <cell r="C6555" t="str">
            <v>VENTAS MOSTRADOR</v>
          </cell>
          <cell r="F6555">
            <v>45780</v>
          </cell>
          <cell r="G6555">
            <v>45780</v>
          </cell>
          <cell r="H6555">
            <v>0</v>
          </cell>
          <cell r="O6555">
            <v>48895</v>
          </cell>
        </row>
        <row r="6556">
          <cell r="A6556">
            <v>45780</v>
          </cell>
          <cell r="C6556" t="str">
            <v>VENTAS MOSTRADOR</v>
          </cell>
          <cell r="F6556">
            <v>45780</v>
          </cell>
          <cell r="G6556">
            <v>45780</v>
          </cell>
          <cell r="H6556">
            <v>0</v>
          </cell>
          <cell r="O6556">
            <v>49865</v>
          </cell>
        </row>
        <row r="6557">
          <cell r="A6557">
            <v>45780</v>
          </cell>
          <cell r="C6557" t="str">
            <v>VENTAS MOSTRADOR</v>
          </cell>
          <cell r="F6557">
            <v>45780</v>
          </cell>
          <cell r="G6557">
            <v>45780</v>
          </cell>
          <cell r="H6557">
            <v>0</v>
          </cell>
          <cell r="O6557">
            <v>55304</v>
          </cell>
        </row>
        <row r="6558">
          <cell r="A6558">
            <v>45780</v>
          </cell>
          <cell r="C6558" t="str">
            <v>VENTAS MOSTRADOR</v>
          </cell>
          <cell r="F6558">
            <v>45780</v>
          </cell>
          <cell r="G6558">
            <v>45780</v>
          </cell>
          <cell r="H6558">
            <v>0</v>
          </cell>
          <cell r="O6558">
            <v>60112</v>
          </cell>
        </row>
        <row r="6559">
          <cell r="A6559">
            <v>45780</v>
          </cell>
          <cell r="C6559" t="str">
            <v>VENTAS MOSTRADOR</v>
          </cell>
          <cell r="F6559">
            <v>45780</v>
          </cell>
          <cell r="G6559">
            <v>45780</v>
          </cell>
          <cell r="H6559">
            <v>0</v>
          </cell>
          <cell r="O6559">
            <v>65440</v>
          </cell>
        </row>
        <row r="6560">
          <cell r="A6560">
            <v>45780</v>
          </cell>
          <cell r="C6560" t="str">
            <v>VENTAS MOSTRADOR</v>
          </cell>
          <cell r="F6560">
            <v>45780</v>
          </cell>
          <cell r="G6560">
            <v>45780</v>
          </cell>
          <cell r="H6560">
            <v>0</v>
          </cell>
          <cell r="O6560">
            <v>71672</v>
          </cell>
        </row>
        <row r="6561">
          <cell r="A6561">
            <v>45780</v>
          </cell>
          <cell r="C6561" t="str">
            <v>VENTAS MOSTRADOR</v>
          </cell>
          <cell r="F6561">
            <v>45780</v>
          </cell>
          <cell r="G6561">
            <v>45780</v>
          </cell>
          <cell r="H6561">
            <v>0</v>
          </cell>
          <cell r="O6561">
            <v>73384</v>
          </cell>
        </row>
        <row r="6562">
          <cell r="A6562">
            <v>45780</v>
          </cell>
          <cell r="C6562" t="str">
            <v>VENTAS MOSTRADOR</v>
          </cell>
          <cell r="F6562">
            <v>45780</v>
          </cell>
          <cell r="G6562">
            <v>45780</v>
          </cell>
          <cell r="H6562">
            <v>0</v>
          </cell>
          <cell r="O6562">
            <v>88700</v>
          </cell>
        </row>
        <row r="6563">
          <cell r="A6563">
            <v>45780</v>
          </cell>
          <cell r="C6563" t="str">
            <v>VENTAS MOSTRADOR</v>
          </cell>
          <cell r="F6563">
            <v>45780</v>
          </cell>
          <cell r="G6563">
            <v>45780</v>
          </cell>
          <cell r="H6563">
            <v>0</v>
          </cell>
          <cell r="O6563">
            <v>115500</v>
          </cell>
        </row>
        <row r="6564">
          <cell r="A6564">
            <v>45780</v>
          </cell>
          <cell r="C6564" t="str">
            <v>VENTAS MOSTRADOR</v>
          </cell>
          <cell r="F6564">
            <v>45780</v>
          </cell>
          <cell r="G6564">
            <v>45780</v>
          </cell>
          <cell r="H6564">
            <v>0</v>
          </cell>
          <cell r="O6564">
            <v>135000</v>
          </cell>
        </row>
        <row r="6565">
          <cell r="A6565">
            <v>45780</v>
          </cell>
          <cell r="C6565" t="str">
            <v>VENTAS MOSTRADOR</v>
          </cell>
          <cell r="F6565">
            <v>45780</v>
          </cell>
          <cell r="G6565">
            <v>45780</v>
          </cell>
          <cell r="H6565">
            <v>0</v>
          </cell>
          <cell r="O6565">
            <v>150000</v>
          </cell>
        </row>
        <row r="6566">
          <cell r="A6566">
            <v>45780</v>
          </cell>
          <cell r="C6566" t="str">
            <v>VENTAS MOSTRADOR</v>
          </cell>
          <cell r="F6566">
            <v>45780</v>
          </cell>
          <cell r="G6566">
            <v>45780</v>
          </cell>
          <cell r="H6566">
            <v>0</v>
          </cell>
          <cell r="O6566">
            <v>190100</v>
          </cell>
        </row>
        <row r="6567">
          <cell r="A6567">
            <v>45780</v>
          </cell>
          <cell r="C6567" t="str">
            <v>VENTAS MOSTRADOR</v>
          </cell>
          <cell r="F6567">
            <v>45780</v>
          </cell>
          <cell r="G6567">
            <v>45780</v>
          </cell>
          <cell r="H6567">
            <v>0</v>
          </cell>
          <cell r="O6567">
            <v>340400</v>
          </cell>
        </row>
        <row r="6568">
          <cell r="A6568">
            <v>45780</v>
          </cell>
          <cell r="C6568" t="str">
            <v>CRISTIAN MANUEL BELTRAN VALENZUELA</v>
          </cell>
          <cell r="F6568">
            <v>45780.335740740738</v>
          </cell>
          <cell r="G6568">
            <v>45788.335740740738</v>
          </cell>
          <cell r="H6568">
            <v>-1</v>
          </cell>
          <cell r="O6568">
            <v>697300</v>
          </cell>
        </row>
        <row r="6569">
          <cell r="A6569">
            <v>45780</v>
          </cell>
          <cell r="C6569" t="str">
            <v>VENTAS MOSTRADOR</v>
          </cell>
          <cell r="F6569">
            <v>45780</v>
          </cell>
          <cell r="G6569">
            <v>45780</v>
          </cell>
          <cell r="H6569">
            <v>0</v>
          </cell>
          <cell r="O6569">
            <v>851000</v>
          </cell>
        </row>
        <row r="6570">
          <cell r="A6570">
            <v>45780</v>
          </cell>
          <cell r="C6570" t="str">
            <v>INVERSIONES TRES MILAGROS SAS</v>
          </cell>
          <cell r="F6570">
            <v>45779.412083333336</v>
          </cell>
          <cell r="G6570">
            <v>45780.412083333336</v>
          </cell>
          <cell r="H6570">
            <v>7</v>
          </cell>
          <cell r="O6570">
            <v>300600</v>
          </cell>
        </row>
        <row r="6571">
          <cell r="A6571">
            <v>45780</v>
          </cell>
          <cell r="C6571" t="str">
            <v>MESABAR SAS</v>
          </cell>
          <cell r="F6571">
            <v>45777.397615740738</v>
          </cell>
          <cell r="G6571">
            <v>45785.397615740738</v>
          </cell>
          <cell r="H6571">
            <v>2</v>
          </cell>
          <cell r="O6571">
            <v>618700</v>
          </cell>
        </row>
        <row r="6572">
          <cell r="A6572">
            <v>45780</v>
          </cell>
          <cell r="C6572" t="str">
            <v>JH VISCERAS DE CERDO S.A.S</v>
          </cell>
          <cell r="F6572">
            <v>45777.622060185182</v>
          </cell>
          <cell r="G6572">
            <v>45785.622060185182</v>
          </cell>
          <cell r="H6572">
            <v>20</v>
          </cell>
          <cell r="O6572">
            <v>4599995.5199999996</v>
          </cell>
        </row>
        <row r="6573">
          <cell r="A6573">
            <v>45780</v>
          </cell>
          <cell r="C6573" t="str">
            <v>VENTAS MOSTRADOR</v>
          </cell>
          <cell r="F6573">
            <v>45780</v>
          </cell>
          <cell r="G6573">
            <v>45780</v>
          </cell>
          <cell r="H6573">
            <v>0</v>
          </cell>
          <cell r="O6573">
            <v>85100</v>
          </cell>
        </row>
        <row r="6574">
          <cell r="A6574">
            <v>45780</v>
          </cell>
          <cell r="C6574" t="str">
            <v>VENTAS MOSTRADOR</v>
          </cell>
          <cell r="F6574">
            <v>45780</v>
          </cell>
          <cell r="G6574">
            <v>45780</v>
          </cell>
          <cell r="H6574">
            <v>0</v>
          </cell>
          <cell r="O6574">
            <v>295860</v>
          </cell>
        </row>
        <row r="6575">
          <cell r="A6575">
            <v>45780</v>
          </cell>
          <cell r="C6575" t="str">
            <v>VENTAS MOSTRADOR</v>
          </cell>
          <cell r="F6575">
            <v>45780</v>
          </cell>
          <cell r="G6575">
            <v>45780</v>
          </cell>
          <cell r="H6575">
            <v>0</v>
          </cell>
          <cell r="O6575">
            <v>341880</v>
          </cell>
        </row>
        <row r="6576">
          <cell r="A6576">
            <v>45780</v>
          </cell>
          <cell r="C6576" t="str">
            <v>THE NEXT SHOT S.A.S</v>
          </cell>
          <cell r="F6576">
            <v>45777</v>
          </cell>
          <cell r="G6576">
            <v>45778</v>
          </cell>
          <cell r="H6576">
            <v>6</v>
          </cell>
          <cell r="O6576">
            <v>698600</v>
          </cell>
        </row>
        <row r="6577">
          <cell r="A6577">
            <v>45780</v>
          </cell>
          <cell r="C6577" t="str">
            <v>THE NEXT SHOT S.A.S</v>
          </cell>
          <cell r="F6577">
            <v>45779</v>
          </cell>
          <cell r="G6577">
            <v>45780</v>
          </cell>
          <cell r="H6577">
            <v>4</v>
          </cell>
          <cell r="O6577">
            <v>118800</v>
          </cell>
        </row>
        <row r="6578">
          <cell r="A6578">
            <v>45780</v>
          </cell>
          <cell r="C6578" t="str">
            <v>WALTER  BECERRA</v>
          </cell>
          <cell r="F6578">
            <v>45780.285636574074</v>
          </cell>
          <cell r="G6578">
            <v>45781.285636574074</v>
          </cell>
          <cell r="H6578">
            <v>6</v>
          </cell>
          <cell r="O6578">
            <v>127200</v>
          </cell>
        </row>
        <row r="6579">
          <cell r="A6579">
            <v>45780</v>
          </cell>
          <cell r="C6579" t="str">
            <v>WALTER  BECERRA</v>
          </cell>
          <cell r="F6579">
            <v>45780.285636574074</v>
          </cell>
          <cell r="G6579">
            <v>45781.285636574074</v>
          </cell>
          <cell r="H6579">
            <v>6</v>
          </cell>
          <cell r="O6579">
            <v>119900</v>
          </cell>
        </row>
        <row r="6580">
          <cell r="A6580">
            <v>45780</v>
          </cell>
          <cell r="C6580" t="str">
            <v>BENJAMIN  CHAPARRO AMEZQUITA</v>
          </cell>
          <cell r="F6580">
            <v>45780.299768518518</v>
          </cell>
          <cell r="G6580">
            <v>45781.299768518518</v>
          </cell>
          <cell r="H6580">
            <v>6</v>
          </cell>
          <cell r="O6580">
            <v>1095750</v>
          </cell>
        </row>
        <row r="6581">
          <cell r="A6581">
            <v>45780</v>
          </cell>
          <cell r="C6581" t="str">
            <v>PATRICIA  CHAPARRO AMEZQUITA</v>
          </cell>
          <cell r="F6581">
            <v>45780.344907407409</v>
          </cell>
          <cell r="G6581">
            <v>45788.344907407409</v>
          </cell>
          <cell r="H6581">
            <v>-1</v>
          </cell>
          <cell r="O6581">
            <v>1204150</v>
          </cell>
        </row>
        <row r="6582">
          <cell r="A6582">
            <v>45780</v>
          </cell>
          <cell r="C6582" t="str">
            <v>PROCESADORA DE CARNES NUEVA COLOMBO ALEMANA LTDA</v>
          </cell>
          <cell r="F6582">
            <v>45780.357199074075</v>
          </cell>
          <cell r="G6582">
            <v>45781.357199074075</v>
          </cell>
          <cell r="H6582">
            <v>6</v>
          </cell>
          <cell r="O6582">
            <v>1005200</v>
          </cell>
        </row>
        <row r="6583">
          <cell r="A6583">
            <v>45780</v>
          </cell>
          <cell r="C6583" t="str">
            <v>VENTAS MOSTRADOR</v>
          </cell>
          <cell r="F6583">
            <v>45780</v>
          </cell>
          <cell r="G6583">
            <v>45780</v>
          </cell>
          <cell r="H6583">
            <v>0</v>
          </cell>
          <cell r="O6583">
            <v>522027</v>
          </cell>
        </row>
        <row r="6584">
          <cell r="A6584">
            <v>45780</v>
          </cell>
          <cell r="C6584" t="str">
            <v>VENTAS MOSTRADOR</v>
          </cell>
          <cell r="F6584">
            <v>45780</v>
          </cell>
          <cell r="G6584">
            <v>45780</v>
          </cell>
          <cell r="H6584">
            <v>0</v>
          </cell>
          <cell r="O6584">
            <v>1285848</v>
          </cell>
        </row>
        <row r="6585">
          <cell r="A6585">
            <v>45781</v>
          </cell>
          <cell r="C6585" t="str">
            <v>VENTAS MOSTRADOR</v>
          </cell>
          <cell r="F6585">
            <v>45781</v>
          </cell>
          <cell r="G6585">
            <v>45781</v>
          </cell>
          <cell r="H6585">
            <v>0</v>
          </cell>
          <cell r="O6585">
            <v>2776</v>
          </cell>
        </row>
        <row r="6586">
          <cell r="A6586">
            <v>45781</v>
          </cell>
          <cell r="C6586" t="str">
            <v>VENTAS MOSTRADOR</v>
          </cell>
          <cell r="F6586">
            <v>45781</v>
          </cell>
          <cell r="G6586">
            <v>45781</v>
          </cell>
          <cell r="H6586">
            <v>0</v>
          </cell>
          <cell r="O6586">
            <v>4180</v>
          </cell>
        </row>
        <row r="6587">
          <cell r="A6587">
            <v>45781</v>
          </cell>
          <cell r="C6587" t="str">
            <v>VENTAS MOSTRADOR</v>
          </cell>
          <cell r="F6587">
            <v>45781</v>
          </cell>
          <cell r="G6587">
            <v>45781</v>
          </cell>
          <cell r="H6587">
            <v>0</v>
          </cell>
          <cell r="O6587">
            <v>5640</v>
          </cell>
        </row>
        <row r="6588">
          <cell r="A6588">
            <v>45781</v>
          </cell>
          <cell r="C6588" t="str">
            <v>VENTAS MOSTRADOR</v>
          </cell>
          <cell r="F6588">
            <v>45781</v>
          </cell>
          <cell r="G6588">
            <v>45781</v>
          </cell>
          <cell r="H6588">
            <v>0</v>
          </cell>
          <cell r="O6588">
            <v>10500</v>
          </cell>
        </row>
        <row r="6589">
          <cell r="A6589">
            <v>45781</v>
          </cell>
          <cell r="C6589" t="str">
            <v>VENTAS MOSTRADOR</v>
          </cell>
          <cell r="F6589">
            <v>45781</v>
          </cell>
          <cell r="G6589">
            <v>45781</v>
          </cell>
          <cell r="H6589">
            <v>0</v>
          </cell>
          <cell r="O6589">
            <v>13500</v>
          </cell>
        </row>
        <row r="6590">
          <cell r="A6590">
            <v>45781</v>
          </cell>
          <cell r="C6590" t="str">
            <v>VENTAS MOSTRADOR</v>
          </cell>
          <cell r="F6590">
            <v>45781</v>
          </cell>
          <cell r="G6590">
            <v>45781</v>
          </cell>
          <cell r="H6590">
            <v>0</v>
          </cell>
          <cell r="O6590">
            <v>13500</v>
          </cell>
        </row>
        <row r="6591">
          <cell r="A6591">
            <v>45781</v>
          </cell>
          <cell r="C6591" t="str">
            <v>VENTAS MOSTRADOR</v>
          </cell>
          <cell r="F6591">
            <v>45781</v>
          </cell>
          <cell r="G6591">
            <v>45781</v>
          </cell>
          <cell r="H6591">
            <v>0</v>
          </cell>
          <cell r="O6591">
            <v>13500</v>
          </cell>
        </row>
        <row r="6592">
          <cell r="A6592">
            <v>45781</v>
          </cell>
          <cell r="C6592" t="str">
            <v>VENTAS MOSTRADOR</v>
          </cell>
          <cell r="F6592">
            <v>45781</v>
          </cell>
          <cell r="G6592">
            <v>45781</v>
          </cell>
          <cell r="H6592">
            <v>0</v>
          </cell>
          <cell r="O6592">
            <v>13680</v>
          </cell>
        </row>
        <row r="6593">
          <cell r="A6593">
            <v>45781</v>
          </cell>
          <cell r="C6593" t="str">
            <v>VENTAS MOSTRADOR</v>
          </cell>
          <cell r="F6593">
            <v>45781</v>
          </cell>
          <cell r="G6593">
            <v>45781</v>
          </cell>
          <cell r="H6593">
            <v>0</v>
          </cell>
          <cell r="O6593">
            <v>17315</v>
          </cell>
        </row>
        <row r="6594">
          <cell r="A6594">
            <v>45781</v>
          </cell>
          <cell r="C6594" t="str">
            <v>VENTAS MOSTRADOR</v>
          </cell>
          <cell r="F6594">
            <v>45781</v>
          </cell>
          <cell r="G6594">
            <v>45781</v>
          </cell>
          <cell r="H6594">
            <v>0</v>
          </cell>
          <cell r="O6594">
            <v>18850</v>
          </cell>
        </row>
        <row r="6595">
          <cell r="A6595">
            <v>45781</v>
          </cell>
          <cell r="C6595" t="str">
            <v>VENTAS MOSTRADOR</v>
          </cell>
          <cell r="F6595">
            <v>45781</v>
          </cell>
          <cell r="G6595">
            <v>45781</v>
          </cell>
          <cell r="H6595">
            <v>0</v>
          </cell>
          <cell r="O6595">
            <v>19080</v>
          </cell>
        </row>
        <row r="6596">
          <cell r="A6596">
            <v>45781</v>
          </cell>
          <cell r="C6596" t="str">
            <v>VENTAS MOSTRADOR</v>
          </cell>
          <cell r="F6596">
            <v>45781</v>
          </cell>
          <cell r="G6596">
            <v>45781</v>
          </cell>
          <cell r="H6596">
            <v>0</v>
          </cell>
          <cell r="O6596">
            <v>19800</v>
          </cell>
        </row>
        <row r="6597">
          <cell r="A6597">
            <v>45781</v>
          </cell>
          <cell r="C6597" t="str">
            <v>VENTAS MOSTRADOR</v>
          </cell>
          <cell r="F6597">
            <v>45781</v>
          </cell>
          <cell r="G6597">
            <v>45781</v>
          </cell>
          <cell r="H6597">
            <v>0</v>
          </cell>
          <cell r="O6597">
            <v>21840</v>
          </cell>
        </row>
        <row r="6598">
          <cell r="A6598">
            <v>45781</v>
          </cell>
          <cell r="C6598" t="str">
            <v>VENTAS MOSTRADOR</v>
          </cell>
          <cell r="F6598">
            <v>45781</v>
          </cell>
          <cell r="G6598">
            <v>45781</v>
          </cell>
          <cell r="H6598">
            <v>0</v>
          </cell>
          <cell r="O6598">
            <v>22515</v>
          </cell>
        </row>
        <row r="6599">
          <cell r="A6599">
            <v>45781</v>
          </cell>
          <cell r="C6599" t="str">
            <v>VENTAS MOSTRADOR</v>
          </cell>
          <cell r="F6599">
            <v>45781</v>
          </cell>
          <cell r="G6599">
            <v>45781</v>
          </cell>
          <cell r="H6599">
            <v>0</v>
          </cell>
          <cell r="O6599">
            <v>27000</v>
          </cell>
        </row>
        <row r="6600">
          <cell r="A6600">
            <v>45781</v>
          </cell>
          <cell r="C6600" t="str">
            <v>VENTAS MOSTRADOR</v>
          </cell>
          <cell r="F6600">
            <v>45781</v>
          </cell>
          <cell r="G6600">
            <v>45781</v>
          </cell>
          <cell r="H6600">
            <v>0</v>
          </cell>
          <cell r="O6600">
            <v>29940</v>
          </cell>
        </row>
        <row r="6601">
          <cell r="A6601">
            <v>45781</v>
          </cell>
          <cell r="C6601" t="str">
            <v>VENTAS MOSTRADOR</v>
          </cell>
          <cell r="F6601">
            <v>45781</v>
          </cell>
          <cell r="G6601">
            <v>45781</v>
          </cell>
          <cell r="H6601">
            <v>0</v>
          </cell>
          <cell r="O6601">
            <v>32000</v>
          </cell>
        </row>
        <row r="6602">
          <cell r="A6602">
            <v>45781</v>
          </cell>
          <cell r="C6602" t="str">
            <v>VENTAS MOSTRADOR</v>
          </cell>
          <cell r="F6602">
            <v>45781</v>
          </cell>
          <cell r="G6602">
            <v>45781</v>
          </cell>
          <cell r="H6602">
            <v>0</v>
          </cell>
          <cell r="O6602">
            <v>40000</v>
          </cell>
        </row>
        <row r="6603">
          <cell r="A6603">
            <v>45781</v>
          </cell>
          <cell r="C6603" t="str">
            <v>VENTAS MOSTRADOR</v>
          </cell>
          <cell r="F6603">
            <v>45781</v>
          </cell>
          <cell r="G6603">
            <v>45781</v>
          </cell>
          <cell r="H6603">
            <v>0</v>
          </cell>
          <cell r="O6603">
            <v>40416</v>
          </cell>
        </row>
        <row r="6604">
          <cell r="A6604">
            <v>45781</v>
          </cell>
          <cell r="C6604" t="str">
            <v>VENTAS MOSTRADOR</v>
          </cell>
          <cell r="F6604">
            <v>45781</v>
          </cell>
          <cell r="G6604">
            <v>45781</v>
          </cell>
          <cell r="H6604">
            <v>0</v>
          </cell>
          <cell r="O6604">
            <v>42516</v>
          </cell>
        </row>
        <row r="6605">
          <cell r="A6605">
            <v>45781</v>
          </cell>
          <cell r="C6605" t="str">
            <v>VENTAS MOSTRADOR</v>
          </cell>
          <cell r="F6605">
            <v>45781</v>
          </cell>
          <cell r="G6605">
            <v>45781</v>
          </cell>
          <cell r="H6605">
            <v>0</v>
          </cell>
          <cell r="O6605">
            <v>49416</v>
          </cell>
        </row>
        <row r="6606">
          <cell r="A6606">
            <v>45781</v>
          </cell>
          <cell r="C6606" t="str">
            <v>VENTAS MOSTRADOR</v>
          </cell>
          <cell r="F6606">
            <v>45781</v>
          </cell>
          <cell r="G6606">
            <v>45781</v>
          </cell>
          <cell r="H6606">
            <v>0</v>
          </cell>
          <cell r="O6606">
            <v>50776</v>
          </cell>
        </row>
        <row r="6607">
          <cell r="A6607">
            <v>45781</v>
          </cell>
          <cell r="C6607" t="str">
            <v>VENTAS MOSTRADOR</v>
          </cell>
          <cell r="F6607">
            <v>45781</v>
          </cell>
          <cell r="G6607">
            <v>45781</v>
          </cell>
          <cell r="H6607">
            <v>0</v>
          </cell>
          <cell r="O6607">
            <v>56128</v>
          </cell>
        </row>
        <row r="6608">
          <cell r="A6608">
            <v>45781</v>
          </cell>
          <cell r="C6608" t="str">
            <v>VENTAS MOSTRADOR</v>
          </cell>
          <cell r="F6608">
            <v>45781</v>
          </cell>
          <cell r="G6608">
            <v>45781</v>
          </cell>
          <cell r="H6608">
            <v>0</v>
          </cell>
          <cell r="O6608">
            <v>69996</v>
          </cell>
        </row>
        <row r="6609">
          <cell r="A6609">
            <v>45781</v>
          </cell>
          <cell r="C6609" t="str">
            <v>VENTAS MOSTRADOR</v>
          </cell>
          <cell r="F6609">
            <v>45781</v>
          </cell>
          <cell r="G6609">
            <v>45781</v>
          </cell>
          <cell r="H6609">
            <v>0</v>
          </cell>
          <cell r="O6609">
            <v>88146</v>
          </cell>
        </row>
        <row r="6610">
          <cell r="A6610">
            <v>45781</v>
          </cell>
          <cell r="C6610" t="str">
            <v>VENTAS MOSTRADOR</v>
          </cell>
          <cell r="F6610">
            <v>45781</v>
          </cell>
          <cell r="G6610">
            <v>45781</v>
          </cell>
          <cell r="H6610">
            <v>0</v>
          </cell>
          <cell r="O6610">
            <v>100472</v>
          </cell>
        </row>
        <row r="6611">
          <cell r="A6611">
            <v>45781</v>
          </cell>
          <cell r="C6611" t="str">
            <v>VENTAS MOSTRADOR</v>
          </cell>
          <cell r="F6611">
            <v>45781</v>
          </cell>
          <cell r="G6611">
            <v>45781</v>
          </cell>
          <cell r="H6611">
            <v>0</v>
          </cell>
          <cell r="O6611">
            <v>109842</v>
          </cell>
        </row>
        <row r="6612">
          <cell r="A6612">
            <v>45781</v>
          </cell>
          <cell r="C6612" t="str">
            <v>VENTAS MOSTRADOR</v>
          </cell>
          <cell r="F6612">
            <v>45781</v>
          </cell>
          <cell r="G6612">
            <v>45781</v>
          </cell>
          <cell r="H6612">
            <v>0</v>
          </cell>
          <cell r="O6612">
            <v>171248</v>
          </cell>
        </row>
        <row r="6613">
          <cell r="A6613">
            <v>45781</v>
          </cell>
          <cell r="C6613" t="str">
            <v>VENTAS MOSTRADOR</v>
          </cell>
          <cell r="F6613">
            <v>45781</v>
          </cell>
          <cell r="G6613">
            <v>45781</v>
          </cell>
          <cell r="H6613">
            <v>0</v>
          </cell>
          <cell r="O6613">
            <v>189845</v>
          </cell>
        </row>
        <row r="6614">
          <cell r="A6614">
            <v>45781</v>
          </cell>
          <cell r="C6614" t="str">
            <v>VENTAS MOSTRADOR</v>
          </cell>
          <cell r="F6614">
            <v>45781</v>
          </cell>
          <cell r="G6614">
            <v>45781</v>
          </cell>
          <cell r="H6614">
            <v>0</v>
          </cell>
          <cell r="O6614">
            <v>191416</v>
          </cell>
        </row>
        <row r="6615">
          <cell r="A6615">
            <v>45781</v>
          </cell>
          <cell r="C6615" t="str">
            <v>VENTAS MOSTRADOR</v>
          </cell>
          <cell r="F6615">
            <v>45781</v>
          </cell>
          <cell r="G6615">
            <v>45781</v>
          </cell>
          <cell r="H6615">
            <v>0</v>
          </cell>
          <cell r="O6615">
            <v>255300</v>
          </cell>
        </row>
        <row r="6616">
          <cell r="A6616">
            <v>45781</v>
          </cell>
          <cell r="C6616" t="str">
            <v>VENTAS MOSTRADOR</v>
          </cell>
          <cell r="F6616">
            <v>45781</v>
          </cell>
          <cell r="G6616">
            <v>45781</v>
          </cell>
          <cell r="H6616">
            <v>0</v>
          </cell>
          <cell r="O6616">
            <v>255300</v>
          </cell>
        </row>
        <row r="6617">
          <cell r="A6617">
            <v>45781</v>
          </cell>
          <cell r="C6617" t="str">
            <v>VENTAS MOSTRADOR</v>
          </cell>
          <cell r="F6617">
            <v>45781</v>
          </cell>
          <cell r="G6617">
            <v>45781</v>
          </cell>
          <cell r="H6617">
            <v>0</v>
          </cell>
          <cell r="O6617">
            <v>279746</v>
          </cell>
        </row>
        <row r="6618">
          <cell r="A6618">
            <v>45781</v>
          </cell>
          <cell r="C6618" t="str">
            <v>VENTAS MOSTRADOR</v>
          </cell>
          <cell r="F6618">
            <v>45781</v>
          </cell>
          <cell r="G6618">
            <v>45781</v>
          </cell>
          <cell r="H6618">
            <v>0</v>
          </cell>
          <cell r="O6618">
            <v>723350</v>
          </cell>
        </row>
        <row r="6619">
          <cell r="A6619">
            <v>45781</v>
          </cell>
          <cell r="C6619" t="str">
            <v>VENTAS MOSTRADOR</v>
          </cell>
          <cell r="F6619">
            <v>45781</v>
          </cell>
          <cell r="G6619">
            <v>45781</v>
          </cell>
          <cell r="H6619">
            <v>0</v>
          </cell>
          <cell r="O6619">
            <v>2474976</v>
          </cell>
        </row>
        <row r="6620">
          <cell r="A6620">
            <v>45781</v>
          </cell>
          <cell r="C6620" t="str">
            <v>VENTAS MOSTRADOR</v>
          </cell>
          <cell r="F6620">
            <v>45781</v>
          </cell>
          <cell r="G6620">
            <v>45781</v>
          </cell>
          <cell r="H6620">
            <v>0</v>
          </cell>
          <cell r="O6620">
            <v>868933</v>
          </cell>
        </row>
        <row r="6621">
          <cell r="A6621">
            <v>45782</v>
          </cell>
          <cell r="C6621" t="str">
            <v>VENTAS MOSTRADOR</v>
          </cell>
          <cell r="F6621">
            <v>45782</v>
          </cell>
          <cell r="G6621">
            <v>45782</v>
          </cell>
          <cell r="H6621">
            <v>0</v>
          </cell>
          <cell r="O6621">
            <v>5400</v>
          </cell>
        </row>
        <row r="6622">
          <cell r="A6622">
            <v>45782</v>
          </cell>
          <cell r="C6622" t="str">
            <v>VENTAS MOSTRADOR</v>
          </cell>
          <cell r="F6622">
            <v>45782</v>
          </cell>
          <cell r="G6622">
            <v>45782</v>
          </cell>
          <cell r="H6622">
            <v>0</v>
          </cell>
          <cell r="O6622">
            <v>12720</v>
          </cell>
        </row>
        <row r="6623">
          <cell r="A6623">
            <v>45782</v>
          </cell>
          <cell r="C6623" t="str">
            <v>VENTAS MOSTRADOR</v>
          </cell>
          <cell r="F6623">
            <v>45782</v>
          </cell>
          <cell r="G6623">
            <v>45782</v>
          </cell>
          <cell r="H6623">
            <v>0</v>
          </cell>
          <cell r="O6623">
            <v>18360</v>
          </cell>
        </row>
        <row r="6624">
          <cell r="A6624">
            <v>45782</v>
          </cell>
          <cell r="C6624" t="str">
            <v>VENTAS MOSTRADOR</v>
          </cell>
          <cell r="F6624">
            <v>45782</v>
          </cell>
          <cell r="G6624">
            <v>45782</v>
          </cell>
          <cell r="H6624">
            <v>0</v>
          </cell>
          <cell r="O6624">
            <v>23880</v>
          </cell>
        </row>
        <row r="6625">
          <cell r="A6625">
            <v>45782</v>
          </cell>
          <cell r="C6625" t="str">
            <v>VENTAS MOSTRADOR</v>
          </cell>
          <cell r="F6625">
            <v>45782</v>
          </cell>
          <cell r="G6625">
            <v>45782</v>
          </cell>
          <cell r="H6625">
            <v>0</v>
          </cell>
          <cell r="O6625">
            <v>25472</v>
          </cell>
        </row>
        <row r="6626">
          <cell r="A6626">
            <v>45782</v>
          </cell>
          <cell r="C6626" t="str">
            <v>VENTAS MOSTRADOR</v>
          </cell>
          <cell r="F6626">
            <v>45783</v>
          </cell>
          <cell r="G6626">
            <v>45783</v>
          </cell>
          <cell r="H6626">
            <v>0</v>
          </cell>
          <cell r="O6626">
            <v>0</v>
          </cell>
        </row>
        <row r="6627">
          <cell r="A6627">
            <v>45782</v>
          </cell>
          <cell r="C6627" t="str">
            <v>VENTAS MOSTRADOR</v>
          </cell>
          <cell r="F6627">
            <v>45782</v>
          </cell>
          <cell r="G6627">
            <v>45782</v>
          </cell>
          <cell r="H6627">
            <v>0</v>
          </cell>
          <cell r="O6627">
            <v>129334</v>
          </cell>
        </row>
        <row r="6628">
          <cell r="A6628">
            <v>45782</v>
          </cell>
          <cell r="C6628" t="str">
            <v>VENTAS MOSTRADOR</v>
          </cell>
          <cell r="F6628">
            <v>45782</v>
          </cell>
          <cell r="G6628">
            <v>45782</v>
          </cell>
          <cell r="H6628">
            <v>0</v>
          </cell>
          <cell r="O6628">
            <v>425500</v>
          </cell>
        </row>
        <row r="6629">
          <cell r="A6629">
            <v>45782</v>
          </cell>
          <cell r="C6629" t="str">
            <v>RODOLFO  DIAZ</v>
          </cell>
          <cell r="F6629">
            <v>45779.362395833334</v>
          </cell>
          <cell r="G6629">
            <v>45780.362395833334</v>
          </cell>
          <cell r="H6629">
            <v>10</v>
          </cell>
          <cell r="O6629">
            <v>2000000</v>
          </cell>
        </row>
        <row r="6630">
          <cell r="A6630">
            <v>45782</v>
          </cell>
          <cell r="C6630" t="str">
            <v>VENTAS MOSTRADOR</v>
          </cell>
          <cell r="F6630">
            <v>45782</v>
          </cell>
          <cell r="G6630">
            <v>45782</v>
          </cell>
          <cell r="H6630">
            <v>0</v>
          </cell>
          <cell r="O6630">
            <v>297850</v>
          </cell>
        </row>
        <row r="6631">
          <cell r="A6631">
            <v>45782</v>
          </cell>
          <cell r="C6631" t="str">
            <v>POLA Y TEJO SAS</v>
          </cell>
          <cell r="F6631">
            <v>45770.31659722222</v>
          </cell>
          <cell r="G6631">
            <v>45785.31659722222</v>
          </cell>
          <cell r="H6631">
            <v>-9</v>
          </cell>
          <cell r="O6631">
            <v>869680</v>
          </cell>
        </row>
        <row r="6632">
          <cell r="A6632">
            <v>45782</v>
          </cell>
          <cell r="C6632" t="str">
            <v>INVERSIONES EL CARNAL SAS</v>
          </cell>
          <cell r="F6632">
            <v>45775.352060185185</v>
          </cell>
          <cell r="G6632">
            <v>45783.352060185185</v>
          </cell>
          <cell r="H6632">
            <v>4</v>
          </cell>
          <cell r="O6632">
            <v>15446744.625600001</v>
          </cell>
        </row>
        <row r="6633">
          <cell r="A6633">
            <v>45782</v>
          </cell>
          <cell r="C6633" t="str">
            <v>INVERSIONES EL CARNAL SAS</v>
          </cell>
          <cell r="F6633">
            <v>45776.312569444446</v>
          </cell>
          <cell r="G6633">
            <v>45784.312569444446</v>
          </cell>
          <cell r="H6633">
            <v>3</v>
          </cell>
          <cell r="O6633">
            <v>16089910.847999999</v>
          </cell>
        </row>
        <row r="6634">
          <cell r="A6634">
            <v>45782</v>
          </cell>
          <cell r="C6634" t="str">
            <v>INVERSIONES EL CARNAL SAS</v>
          </cell>
          <cell r="F6634">
            <v>45777.371805555558</v>
          </cell>
          <cell r="G6634">
            <v>45785.371805555558</v>
          </cell>
          <cell r="H6634">
            <v>2</v>
          </cell>
          <cell r="O6634">
            <v>15444593.568</v>
          </cell>
        </row>
        <row r="6635">
          <cell r="A6635">
            <v>45782</v>
          </cell>
          <cell r="C6635" t="str">
            <v>INVERSIONES EL CARNAL SAS</v>
          </cell>
          <cell r="F6635">
            <v>45779.356990740744</v>
          </cell>
          <cell r="G6635">
            <v>45787.356990740744</v>
          </cell>
          <cell r="H6635">
            <v>0</v>
          </cell>
          <cell r="O6635">
            <v>12804170.364</v>
          </cell>
        </row>
        <row r="6636">
          <cell r="A6636">
            <v>45782</v>
          </cell>
          <cell r="C6636" t="str">
            <v>INVERSIONES EL CARNAL SAS</v>
          </cell>
          <cell r="F6636">
            <v>45780.342534722222</v>
          </cell>
          <cell r="G6636">
            <v>45788.342534722222</v>
          </cell>
          <cell r="H6636">
            <v>-1</v>
          </cell>
          <cell r="O6636">
            <v>13170925.684800001</v>
          </cell>
        </row>
        <row r="6637">
          <cell r="A6637">
            <v>45782</v>
          </cell>
          <cell r="C6637" t="str">
            <v>SMILE BOGOTA SAS</v>
          </cell>
          <cell r="F6637">
            <v>45769</v>
          </cell>
          <cell r="G6637">
            <v>45784</v>
          </cell>
          <cell r="H6637">
            <v>-2</v>
          </cell>
          <cell r="O6637">
            <v>1008800</v>
          </cell>
        </row>
        <row r="6638">
          <cell r="A6638">
            <v>45782</v>
          </cell>
          <cell r="C6638" t="str">
            <v>SMILE BOGOTA SAS</v>
          </cell>
          <cell r="F6638">
            <v>45770</v>
          </cell>
          <cell r="G6638">
            <v>45785</v>
          </cell>
          <cell r="H6638">
            <v>-3</v>
          </cell>
          <cell r="O6638">
            <v>202000</v>
          </cell>
        </row>
        <row r="6639">
          <cell r="A6639">
            <v>45782</v>
          </cell>
          <cell r="C6639" t="str">
            <v>SMILE BOGOTA SAS</v>
          </cell>
          <cell r="F6639">
            <v>45772</v>
          </cell>
          <cell r="G6639">
            <v>45787</v>
          </cell>
          <cell r="H6639">
            <v>-5</v>
          </cell>
          <cell r="O6639">
            <v>962000</v>
          </cell>
        </row>
        <row r="6640">
          <cell r="A6640">
            <v>45782</v>
          </cell>
          <cell r="C6640" t="str">
            <v>SMILE BOGOTA SAS</v>
          </cell>
          <cell r="F6640">
            <v>45776</v>
          </cell>
          <cell r="G6640">
            <v>45791</v>
          </cell>
          <cell r="H6640">
            <v>-9</v>
          </cell>
          <cell r="O6640">
            <v>464200</v>
          </cell>
        </row>
        <row r="6641">
          <cell r="A6641">
            <v>45782</v>
          </cell>
          <cell r="C6641" t="str">
            <v>FRUTIVER 1A S.A.S</v>
          </cell>
          <cell r="F6641">
            <v>45771</v>
          </cell>
          <cell r="G6641">
            <v>45791</v>
          </cell>
          <cell r="H6641">
            <v>-7</v>
          </cell>
          <cell r="O6641">
            <v>1211483.6072</v>
          </cell>
        </row>
        <row r="6642">
          <cell r="A6642">
            <v>45782</v>
          </cell>
          <cell r="C6642" t="str">
            <v>FRUTIVER 1A S.A.S</v>
          </cell>
          <cell r="F6642">
            <v>45777</v>
          </cell>
          <cell r="G6642">
            <v>45797</v>
          </cell>
          <cell r="H6642">
            <v>-13</v>
          </cell>
          <cell r="O6642">
            <v>1860664.824</v>
          </cell>
        </row>
        <row r="6643">
          <cell r="A6643">
            <v>45782</v>
          </cell>
          <cell r="C6643" t="str">
            <v>DOROTEA PARRILA SAS</v>
          </cell>
          <cell r="F6643">
            <v>45782.335474537038</v>
          </cell>
          <cell r="G6643">
            <v>45783.33489583333</v>
          </cell>
          <cell r="H6643">
            <v>4</v>
          </cell>
          <cell r="O6643">
            <v>1216700</v>
          </cell>
        </row>
        <row r="6644">
          <cell r="A6644">
            <v>45782</v>
          </cell>
          <cell r="C6644" t="str">
            <v>ALIMENTOS BRIKO SAS</v>
          </cell>
          <cell r="F6644">
            <v>45782.348229166666</v>
          </cell>
          <cell r="G6644">
            <v>45783.34065972222</v>
          </cell>
          <cell r="H6644">
            <v>4</v>
          </cell>
          <cell r="O6644">
            <v>1228350</v>
          </cell>
        </row>
        <row r="6645">
          <cell r="A6645">
            <v>45782</v>
          </cell>
          <cell r="C6645" t="str">
            <v>CARLOS ANDRES CORTES PACHON</v>
          </cell>
          <cell r="F6645">
            <v>45779.424097222225</v>
          </cell>
          <cell r="G6645">
            <v>45780.423958333333</v>
          </cell>
          <cell r="H6645">
            <v>7</v>
          </cell>
          <cell r="O6645">
            <v>302414</v>
          </cell>
        </row>
        <row r="6646">
          <cell r="A6646">
            <v>45782</v>
          </cell>
          <cell r="C6646" t="str">
            <v>DEKARLA SAS</v>
          </cell>
          <cell r="F6646">
            <v>45782.350428240738</v>
          </cell>
          <cell r="G6646">
            <v>45783.350428240738</v>
          </cell>
          <cell r="H6646">
            <v>4</v>
          </cell>
          <cell r="O6646">
            <v>598000</v>
          </cell>
        </row>
        <row r="6647">
          <cell r="A6647">
            <v>45782</v>
          </cell>
          <cell r="C6647" t="str">
            <v>NESTOR ABEL NOREÑA URREA</v>
          </cell>
          <cell r="F6647">
            <v>45782.367118055554</v>
          </cell>
          <cell r="G6647">
            <v>45783.367118055554</v>
          </cell>
          <cell r="H6647">
            <v>4</v>
          </cell>
          <cell r="O6647">
            <v>391500</v>
          </cell>
        </row>
        <row r="6648">
          <cell r="A6648">
            <v>45782</v>
          </cell>
          <cell r="C6648" t="str">
            <v>VENTAS MOSTRADOR</v>
          </cell>
          <cell r="F6648">
            <v>45782</v>
          </cell>
          <cell r="G6648">
            <v>45782</v>
          </cell>
          <cell r="H6648">
            <v>0</v>
          </cell>
          <cell r="O6648">
            <v>616420</v>
          </cell>
        </row>
        <row r="6649">
          <cell r="A6649">
            <v>45782</v>
          </cell>
          <cell r="C6649" t="str">
            <v>OSTAK S.A.S</v>
          </cell>
          <cell r="F6649">
            <v>45759.311481481483</v>
          </cell>
          <cell r="G6649">
            <v>45789.311481481483</v>
          </cell>
          <cell r="H6649">
            <v>-13</v>
          </cell>
          <cell r="O6649">
            <v>61500</v>
          </cell>
        </row>
        <row r="6650">
          <cell r="A6650">
            <v>45782</v>
          </cell>
          <cell r="C6650" t="str">
            <v>OSTAK S.A.S</v>
          </cell>
          <cell r="F6650">
            <v>45762.319340277776</v>
          </cell>
          <cell r="G6650">
            <v>45792.319340277776</v>
          </cell>
          <cell r="H6650">
            <v>-16</v>
          </cell>
          <cell r="O6650">
            <v>149820</v>
          </cell>
        </row>
        <row r="6651">
          <cell r="A6651">
            <v>45782</v>
          </cell>
          <cell r="C6651" t="str">
            <v>COMERCIALIZADORA DE DESPOJOS CARNICOS DE COLOMBIA S.A.S</v>
          </cell>
          <cell r="F6651">
            <v>45748.468148148146</v>
          </cell>
          <cell r="G6651">
            <v>45778.468148148146</v>
          </cell>
          <cell r="H6651">
            <v>-2</v>
          </cell>
          <cell r="O6651">
            <v>121398</v>
          </cell>
        </row>
        <row r="6652">
          <cell r="A6652">
            <v>45782</v>
          </cell>
          <cell r="C6652" t="str">
            <v>COMERCIALIZADORA DE DESPOJOS CARNICOS DE COLOMBIA S.A.S</v>
          </cell>
          <cell r="F6652">
            <v>45749.487337962964</v>
          </cell>
          <cell r="G6652">
            <v>45779.487337962964</v>
          </cell>
          <cell r="H6652">
            <v>-3</v>
          </cell>
          <cell r="O6652">
            <v>48590</v>
          </cell>
        </row>
        <row r="6653">
          <cell r="A6653">
            <v>45782</v>
          </cell>
          <cell r="C6653" t="str">
            <v>COMERCIALIZADORA DE DESPOJOS CARNICOS DE COLOMBIA S.A.S</v>
          </cell>
          <cell r="F6653">
            <v>45749.501828703702</v>
          </cell>
          <cell r="G6653">
            <v>45779.501828703702</v>
          </cell>
          <cell r="H6653">
            <v>-3</v>
          </cell>
          <cell r="O6653">
            <v>9190</v>
          </cell>
        </row>
        <row r="6654">
          <cell r="A6654">
            <v>45782</v>
          </cell>
          <cell r="C6654" t="str">
            <v>COMERCIALIZADORA DE DESPOJOS CARNICOS DE COLOMBIA S.A.S</v>
          </cell>
          <cell r="F6654">
            <v>45749.504490740743</v>
          </cell>
          <cell r="G6654">
            <v>45779.504490740743</v>
          </cell>
          <cell r="H6654">
            <v>-3</v>
          </cell>
          <cell r="O6654">
            <v>15540</v>
          </cell>
        </row>
        <row r="6655">
          <cell r="A6655">
            <v>45782</v>
          </cell>
          <cell r="C6655" t="str">
            <v>COMERCIALIZADORA DE DESPOJOS CARNICOS DE COLOMBIA S.A.S</v>
          </cell>
          <cell r="F6655">
            <v>45750.372743055559</v>
          </cell>
          <cell r="G6655">
            <v>45780.372743055559</v>
          </cell>
          <cell r="H6655">
            <v>-4</v>
          </cell>
          <cell r="O6655">
            <v>27000</v>
          </cell>
        </row>
        <row r="6656">
          <cell r="A6656">
            <v>45782</v>
          </cell>
          <cell r="C6656" t="str">
            <v>COMERCIALIZADORA DE DESPOJOS CARNICOS DE COLOMBIA S.A.S</v>
          </cell>
          <cell r="F6656">
            <v>45751.591863425929</v>
          </cell>
          <cell r="G6656">
            <v>45781.591863425929</v>
          </cell>
          <cell r="H6656">
            <v>-5</v>
          </cell>
          <cell r="O6656">
            <v>22200</v>
          </cell>
        </row>
        <row r="6657">
          <cell r="A6657">
            <v>45782</v>
          </cell>
          <cell r="C6657" t="str">
            <v>COMERCIALIZADORA DE DESPOJOS CARNICOS DE COLOMBIA S.A.S</v>
          </cell>
          <cell r="F6657">
            <v>45752.370625000003</v>
          </cell>
          <cell r="G6657">
            <v>45782.370625000003</v>
          </cell>
          <cell r="H6657">
            <v>-6</v>
          </cell>
          <cell r="O6657">
            <v>30500</v>
          </cell>
        </row>
        <row r="6658">
          <cell r="A6658">
            <v>45782</v>
          </cell>
          <cell r="C6658" t="str">
            <v>COMERCIALIZADORA DE DESPOJOS CARNICOS DE COLOMBIA S.A.S</v>
          </cell>
          <cell r="F6658">
            <v>45752.569340277776</v>
          </cell>
          <cell r="G6658">
            <v>45782.569340277776</v>
          </cell>
          <cell r="H6658">
            <v>-6</v>
          </cell>
          <cell r="O6658">
            <v>14820</v>
          </cell>
        </row>
        <row r="6659">
          <cell r="A6659">
            <v>45782</v>
          </cell>
          <cell r="C6659" t="str">
            <v>COMERCIALIZADORA DE DESPOJOS CARNICOS DE COLOMBIA S.A.S</v>
          </cell>
          <cell r="F6659">
            <v>45754.521192129629</v>
          </cell>
          <cell r="G6659">
            <v>45784.521192129629</v>
          </cell>
          <cell r="H6659">
            <v>-8</v>
          </cell>
          <cell r="O6659">
            <v>10710</v>
          </cell>
        </row>
        <row r="6660">
          <cell r="A6660">
            <v>45782</v>
          </cell>
          <cell r="C6660" t="str">
            <v>COMERCIALIZADORA DE DESPOJOS CARNICOS DE COLOMBIA S.A.S</v>
          </cell>
          <cell r="F6660">
            <v>45754.617708333331</v>
          </cell>
          <cell r="G6660">
            <v>45784.617708333331</v>
          </cell>
          <cell r="H6660">
            <v>-8</v>
          </cell>
          <cell r="O6660">
            <v>18100</v>
          </cell>
        </row>
        <row r="6661">
          <cell r="A6661">
            <v>45782</v>
          </cell>
          <cell r="C6661" t="str">
            <v>COMERCIALIZADORA DE DESPOJOS CARNICOS DE COLOMBIA S.A.S</v>
          </cell>
          <cell r="F6661">
            <v>45755.472974537035</v>
          </cell>
          <cell r="G6661">
            <v>45785.472974537035</v>
          </cell>
          <cell r="H6661">
            <v>-9</v>
          </cell>
          <cell r="O6661">
            <v>320</v>
          </cell>
        </row>
        <row r="6662">
          <cell r="A6662">
            <v>45782</v>
          </cell>
          <cell r="C6662" t="str">
            <v>COMERCIALIZADORA DE DESPOJOS CARNICOS DE COLOMBIA S.A.S</v>
          </cell>
          <cell r="F6662">
            <v>45756.629791666666</v>
          </cell>
          <cell r="G6662">
            <v>45786.629791666666</v>
          </cell>
          <cell r="H6662">
            <v>-10</v>
          </cell>
          <cell r="O6662">
            <v>23240</v>
          </cell>
        </row>
        <row r="6663">
          <cell r="A6663">
            <v>45782</v>
          </cell>
          <cell r="C6663" t="str">
            <v>COMERCIALIZADORA DE DESPOJOS CARNICOS DE COLOMBIA S.A.S</v>
          </cell>
          <cell r="F6663">
            <v>45757.294062499997</v>
          </cell>
          <cell r="G6663">
            <v>45787.294062499997</v>
          </cell>
          <cell r="H6663">
            <v>-11</v>
          </cell>
          <cell r="O6663">
            <v>15180</v>
          </cell>
        </row>
        <row r="6664">
          <cell r="A6664">
            <v>45782</v>
          </cell>
          <cell r="C6664" t="str">
            <v>COMERCIALIZADORA DE DESPOJOS CARNICOS DE COLOMBIA S.A.S</v>
          </cell>
          <cell r="F6664">
            <v>45757.723240740743</v>
          </cell>
          <cell r="G6664">
            <v>45787.723240740743</v>
          </cell>
          <cell r="H6664">
            <v>-11</v>
          </cell>
          <cell r="O6664">
            <v>13320</v>
          </cell>
        </row>
        <row r="6665">
          <cell r="A6665">
            <v>45782</v>
          </cell>
          <cell r="C6665" t="str">
            <v>COMERCIALIZADORA DE DESPOJOS CARNICOS DE COLOMBIA S.A.S</v>
          </cell>
          <cell r="F6665">
            <v>45758.282719907409</v>
          </cell>
          <cell r="G6665">
            <v>45788.282719907409</v>
          </cell>
          <cell r="H6665">
            <v>-12</v>
          </cell>
          <cell r="O6665">
            <v>1270</v>
          </cell>
        </row>
        <row r="6666">
          <cell r="A6666">
            <v>45782</v>
          </cell>
          <cell r="C6666" t="str">
            <v>COMERCIALIZADORA DE DESPOJOS CARNICOS DE COLOMBIA S.A.S</v>
          </cell>
          <cell r="F6666">
            <v>45759.546249999999</v>
          </cell>
          <cell r="G6666">
            <v>45789.546249999999</v>
          </cell>
          <cell r="H6666">
            <v>-13</v>
          </cell>
          <cell r="O6666">
            <v>24590</v>
          </cell>
        </row>
        <row r="6667">
          <cell r="A6667">
            <v>45782</v>
          </cell>
          <cell r="C6667" t="str">
            <v>COMERCIALIZADORA DE DESPOJOS CARNICOS DE COLOMBIA S.A.S</v>
          </cell>
          <cell r="F6667">
            <v>45762.485694444447</v>
          </cell>
          <cell r="G6667">
            <v>45792.485694444447</v>
          </cell>
          <cell r="H6667">
            <v>-16</v>
          </cell>
          <cell r="O6667">
            <v>20080</v>
          </cell>
        </row>
        <row r="6668">
          <cell r="A6668">
            <v>45782</v>
          </cell>
          <cell r="C6668" t="str">
            <v>COMERCIALIZADORA DE DESPOJOS CARNICOS DE COLOMBIA S.A.S</v>
          </cell>
          <cell r="F6668">
            <v>45763.330416666664</v>
          </cell>
          <cell r="G6668">
            <v>45793.330416666664</v>
          </cell>
          <cell r="H6668">
            <v>-17</v>
          </cell>
          <cell r="O6668">
            <v>43800</v>
          </cell>
        </row>
        <row r="6669">
          <cell r="A6669">
            <v>45782</v>
          </cell>
          <cell r="C6669" t="str">
            <v>COMERCIALIZADORA DE DESPOJOS CARNICOS DE COLOMBIA S.A.S</v>
          </cell>
          <cell r="F6669">
            <v>45766.418263888889</v>
          </cell>
          <cell r="G6669">
            <v>45796.418263888889</v>
          </cell>
          <cell r="H6669">
            <v>-20</v>
          </cell>
          <cell r="O6669">
            <v>28140</v>
          </cell>
        </row>
        <row r="6670">
          <cell r="A6670">
            <v>45782</v>
          </cell>
          <cell r="C6670" t="str">
            <v>COMERCIALIZADORA DE DESPOJOS CARNICOS DE COLOMBIA S.A.S</v>
          </cell>
          <cell r="F6670">
            <v>45768.463900462964</v>
          </cell>
          <cell r="G6670">
            <v>45798.463900462964</v>
          </cell>
          <cell r="H6670">
            <v>-22</v>
          </cell>
          <cell r="O6670">
            <v>7780</v>
          </cell>
        </row>
        <row r="6671">
          <cell r="A6671">
            <v>45782</v>
          </cell>
          <cell r="C6671" t="str">
            <v>COMERCIALIZADORA DE DESPOJOS CARNICOS DE COLOMBIA S.A.S</v>
          </cell>
          <cell r="F6671">
            <v>45770.360162037039</v>
          </cell>
          <cell r="G6671">
            <v>45800.360162037039</v>
          </cell>
          <cell r="H6671">
            <v>-24</v>
          </cell>
          <cell r="O6671">
            <v>16980</v>
          </cell>
        </row>
        <row r="6672">
          <cell r="A6672">
            <v>45782</v>
          </cell>
          <cell r="C6672" t="str">
            <v>COMERCIALIZADORA DE DESPOJOS CARNICOS DE COLOMBIA S.A.S</v>
          </cell>
          <cell r="F6672">
            <v>45771.276041666664</v>
          </cell>
          <cell r="G6672">
            <v>45801.276041666664</v>
          </cell>
          <cell r="H6672">
            <v>-25</v>
          </cell>
          <cell r="O6672">
            <v>8260</v>
          </cell>
        </row>
        <row r="6673">
          <cell r="A6673">
            <v>45782</v>
          </cell>
          <cell r="C6673" t="str">
            <v>COMERCIALIZADORA DE DESPOJOS CARNICOS DE COLOMBIA S.A.S</v>
          </cell>
          <cell r="F6673">
            <v>45772.551006944443</v>
          </cell>
          <cell r="G6673">
            <v>45802.551006944443</v>
          </cell>
          <cell r="H6673">
            <v>-26</v>
          </cell>
          <cell r="O6673">
            <v>28680</v>
          </cell>
        </row>
        <row r="6674">
          <cell r="A6674">
            <v>45782</v>
          </cell>
          <cell r="C6674" t="str">
            <v>COMERCIALIZADORA DE DESPOJOS CARNICOS DE COLOMBIA S.A.S</v>
          </cell>
          <cell r="F6674">
            <v>45773.295023148145</v>
          </cell>
          <cell r="G6674">
            <v>45803.295023148145</v>
          </cell>
          <cell r="H6674">
            <v>-27</v>
          </cell>
          <cell r="O6674">
            <v>1220</v>
          </cell>
        </row>
        <row r="6675">
          <cell r="A6675">
            <v>45782</v>
          </cell>
          <cell r="C6675" t="str">
            <v>COMERCIALIZADORA DE DESPOJOS CARNICOS DE COLOMBIA S.A.S</v>
          </cell>
          <cell r="F6675">
            <v>45773.389722222222</v>
          </cell>
          <cell r="G6675">
            <v>45803.389722222222</v>
          </cell>
          <cell r="H6675">
            <v>-27</v>
          </cell>
          <cell r="O6675">
            <v>163200</v>
          </cell>
        </row>
        <row r="6676">
          <cell r="A6676">
            <v>45782</v>
          </cell>
          <cell r="C6676" t="str">
            <v>COMERCIALIZADORA DE DESPOJOS CARNICOS DE COLOMBIA S.A.S</v>
          </cell>
          <cell r="F6676">
            <v>45775.515185185184</v>
          </cell>
          <cell r="G6676">
            <v>45805.515185185184</v>
          </cell>
          <cell r="H6676">
            <v>-29</v>
          </cell>
          <cell r="O6676">
            <v>17190</v>
          </cell>
        </row>
        <row r="6677">
          <cell r="A6677">
            <v>45782</v>
          </cell>
          <cell r="C6677" t="str">
            <v>LILIANA DAZA RIAPIRA</v>
          </cell>
          <cell r="F6677">
            <v>45780</v>
          </cell>
          <cell r="G6677">
            <v>45781</v>
          </cell>
          <cell r="H6677">
            <v>3</v>
          </cell>
          <cell r="O6677">
            <v>383200</v>
          </cell>
        </row>
        <row r="6678">
          <cell r="A6678">
            <v>45782</v>
          </cell>
          <cell r="C6678" t="str">
            <v>PPC SAS</v>
          </cell>
          <cell r="F6678">
            <v>45763.492638888885</v>
          </cell>
          <cell r="G6678">
            <v>45778.492638888885</v>
          </cell>
          <cell r="H6678">
            <v>9</v>
          </cell>
          <cell r="O6678">
            <v>6170946.0760000004</v>
          </cell>
        </row>
        <row r="6679">
          <cell r="A6679">
            <v>45782</v>
          </cell>
          <cell r="C6679" t="str">
            <v>PPC SAS</v>
          </cell>
          <cell r="F6679">
            <v>45768.339166666665</v>
          </cell>
          <cell r="G6679">
            <v>45783.339166666665</v>
          </cell>
          <cell r="H6679">
            <v>4</v>
          </cell>
          <cell r="O6679">
            <v>1428000</v>
          </cell>
        </row>
        <row r="6680">
          <cell r="A6680">
            <v>45782</v>
          </cell>
          <cell r="C6680" t="str">
            <v>PPC SAS</v>
          </cell>
          <cell r="F6680">
            <v>45772.321273148147</v>
          </cell>
          <cell r="G6680">
            <v>45787.321273148147</v>
          </cell>
          <cell r="H6680">
            <v>0</v>
          </cell>
          <cell r="O6680">
            <v>1269600</v>
          </cell>
        </row>
        <row r="6681">
          <cell r="A6681">
            <v>45782</v>
          </cell>
          <cell r="C6681" t="str">
            <v>JEARS SAS</v>
          </cell>
          <cell r="F6681">
            <v>45780.391597222224</v>
          </cell>
          <cell r="G6681">
            <v>45781.391388888886</v>
          </cell>
          <cell r="H6681">
            <v>6</v>
          </cell>
          <cell r="O6681">
            <v>2012000</v>
          </cell>
        </row>
        <row r="6682">
          <cell r="A6682">
            <v>45782</v>
          </cell>
          <cell r="C6682" t="str">
            <v>HUMO CAFE &amp; BISTRO SAS</v>
          </cell>
          <cell r="F6682">
            <v>45777.34957175926</v>
          </cell>
          <cell r="G6682">
            <v>45778.349259259259</v>
          </cell>
          <cell r="H6682">
            <v>9</v>
          </cell>
          <cell r="O6682">
            <v>224400</v>
          </cell>
        </row>
        <row r="6683">
          <cell r="A6683">
            <v>45782</v>
          </cell>
          <cell r="C6683" t="str">
            <v>JUAN MANUEL PALLARES ARRIETA</v>
          </cell>
          <cell r="F6683">
            <v>45779.339849537035</v>
          </cell>
          <cell r="G6683">
            <v>45780.339849537035</v>
          </cell>
          <cell r="H6683">
            <v>7</v>
          </cell>
          <cell r="O6683">
            <v>150099.99</v>
          </cell>
        </row>
        <row r="6684">
          <cell r="A6684">
            <v>45782</v>
          </cell>
          <cell r="C6684" t="str">
            <v>LILIANA DAZA RIAPIRA</v>
          </cell>
          <cell r="F6684">
            <v>45780</v>
          </cell>
          <cell r="G6684">
            <v>45781</v>
          </cell>
          <cell r="H6684">
            <v>3</v>
          </cell>
          <cell r="O6684">
            <v>118250</v>
          </cell>
        </row>
        <row r="6685">
          <cell r="A6685">
            <v>45782</v>
          </cell>
          <cell r="C6685" t="str">
            <v>GERMAN NAVAS PINZON</v>
          </cell>
          <cell r="F6685">
            <v>45772.325682870367</v>
          </cell>
          <cell r="G6685">
            <v>45780.325682870367</v>
          </cell>
          <cell r="H6685">
            <v>7</v>
          </cell>
          <cell r="O6685">
            <v>732000</v>
          </cell>
        </row>
        <row r="6686">
          <cell r="A6686">
            <v>45782</v>
          </cell>
          <cell r="C6686" t="str">
            <v>LE CABRERA SOCIEDAD POR ACCIONES SIMPLIFICADA</v>
          </cell>
          <cell r="F6686">
            <v>45768.402141203704</v>
          </cell>
          <cell r="G6686">
            <v>45783.402141203704</v>
          </cell>
          <cell r="H6686">
            <v>4</v>
          </cell>
          <cell r="O6686">
            <v>5481213.4400000004</v>
          </cell>
        </row>
        <row r="6687">
          <cell r="A6687">
            <v>45782</v>
          </cell>
          <cell r="C6687" t="str">
            <v>LE CABRERA SOCIEDAD POR ACCIONES SIMPLIFICADA</v>
          </cell>
          <cell r="F6687">
            <v>45770.340555555558</v>
          </cell>
          <cell r="G6687">
            <v>45785.340555555558</v>
          </cell>
          <cell r="H6687">
            <v>2</v>
          </cell>
          <cell r="O6687">
            <v>1664679.5759999999</v>
          </cell>
        </row>
        <row r="6688">
          <cell r="A6688">
            <v>45782</v>
          </cell>
          <cell r="C6688" t="str">
            <v>VENTAS MOSTRADOR</v>
          </cell>
          <cell r="F6688">
            <v>45782</v>
          </cell>
          <cell r="G6688">
            <v>45782</v>
          </cell>
          <cell r="H6688">
            <v>0</v>
          </cell>
          <cell r="O6688">
            <v>2551321</v>
          </cell>
        </row>
        <row r="6689">
          <cell r="A6689">
            <v>45782</v>
          </cell>
          <cell r="C6689" t="str">
            <v>VENTAS MOSTRADOR</v>
          </cell>
          <cell r="F6689">
            <v>45782</v>
          </cell>
          <cell r="G6689">
            <v>45782</v>
          </cell>
          <cell r="H6689">
            <v>0</v>
          </cell>
          <cell r="O6689">
            <v>2880015</v>
          </cell>
        </row>
        <row r="6690">
          <cell r="A6690">
            <v>45783</v>
          </cell>
          <cell r="C6690" t="str">
            <v>VENTAS MOSTRADOR</v>
          </cell>
          <cell r="F6690">
            <v>45783</v>
          </cell>
          <cell r="G6690">
            <v>45783</v>
          </cell>
          <cell r="H6690">
            <v>0</v>
          </cell>
          <cell r="O6690">
            <v>6525</v>
          </cell>
        </row>
        <row r="6691">
          <cell r="A6691">
            <v>45783</v>
          </cell>
          <cell r="C6691" t="str">
            <v>VENTAS MOSTRADOR</v>
          </cell>
          <cell r="F6691">
            <v>45783</v>
          </cell>
          <cell r="G6691">
            <v>45783</v>
          </cell>
          <cell r="H6691">
            <v>0</v>
          </cell>
          <cell r="O6691">
            <v>8635</v>
          </cell>
        </row>
        <row r="6692">
          <cell r="A6692">
            <v>45783</v>
          </cell>
          <cell r="C6692" t="str">
            <v>VENTAS MOSTRADOR</v>
          </cell>
          <cell r="F6692">
            <v>45783</v>
          </cell>
          <cell r="G6692">
            <v>45783</v>
          </cell>
          <cell r="H6692">
            <v>0</v>
          </cell>
          <cell r="O6692">
            <v>11850</v>
          </cell>
        </row>
        <row r="6693">
          <cell r="A6693">
            <v>45783</v>
          </cell>
          <cell r="C6693" t="str">
            <v>VENTAS MOSTRADOR</v>
          </cell>
          <cell r="F6693">
            <v>45783</v>
          </cell>
          <cell r="G6693">
            <v>45783</v>
          </cell>
          <cell r="H6693">
            <v>0</v>
          </cell>
          <cell r="O6693">
            <v>13590</v>
          </cell>
        </row>
        <row r="6694">
          <cell r="A6694">
            <v>45783</v>
          </cell>
          <cell r="C6694" t="str">
            <v>VENTAS MOSTRADOR</v>
          </cell>
          <cell r="F6694">
            <v>45783</v>
          </cell>
          <cell r="G6694">
            <v>45783</v>
          </cell>
          <cell r="H6694">
            <v>0</v>
          </cell>
          <cell r="O6694">
            <v>16740</v>
          </cell>
        </row>
        <row r="6695">
          <cell r="A6695">
            <v>45783</v>
          </cell>
          <cell r="C6695" t="str">
            <v>VENTAS MOSTRADOR</v>
          </cell>
          <cell r="F6695">
            <v>45783</v>
          </cell>
          <cell r="G6695">
            <v>45783</v>
          </cell>
          <cell r="H6695">
            <v>0</v>
          </cell>
          <cell r="O6695">
            <v>20484</v>
          </cell>
        </row>
        <row r="6696">
          <cell r="A6696">
            <v>45783</v>
          </cell>
          <cell r="C6696" t="str">
            <v>VENTAS MOSTRADOR</v>
          </cell>
          <cell r="F6696">
            <v>45783</v>
          </cell>
          <cell r="G6696">
            <v>45783</v>
          </cell>
          <cell r="H6696">
            <v>0</v>
          </cell>
          <cell r="O6696">
            <v>22240</v>
          </cell>
        </row>
        <row r="6697">
          <cell r="A6697">
            <v>45783</v>
          </cell>
          <cell r="C6697" t="str">
            <v>VENTAS MOSTRADOR</v>
          </cell>
          <cell r="F6697">
            <v>45783</v>
          </cell>
          <cell r="G6697">
            <v>45783</v>
          </cell>
          <cell r="H6697">
            <v>0</v>
          </cell>
          <cell r="O6697">
            <v>23295</v>
          </cell>
        </row>
        <row r="6698">
          <cell r="A6698">
            <v>45783</v>
          </cell>
          <cell r="C6698" t="str">
            <v>VENTAS MOSTRADOR</v>
          </cell>
          <cell r="F6698">
            <v>45783</v>
          </cell>
          <cell r="G6698">
            <v>45783</v>
          </cell>
          <cell r="H6698">
            <v>0</v>
          </cell>
          <cell r="O6698">
            <v>25088</v>
          </cell>
        </row>
        <row r="6699">
          <cell r="A6699">
            <v>45783</v>
          </cell>
          <cell r="C6699" t="str">
            <v>VENTAS MOSTRADOR</v>
          </cell>
          <cell r="F6699">
            <v>45783</v>
          </cell>
          <cell r="G6699">
            <v>45783</v>
          </cell>
          <cell r="H6699">
            <v>0</v>
          </cell>
          <cell r="O6699">
            <v>25800</v>
          </cell>
        </row>
        <row r="6700">
          <cell r="A6700">
            <v>45783</v>
          </cell>
          <cell r="C6700" t="str">
            <v>VENTAS MOSTRADOR</v>
          </cell>
          <cell r="F6700">
            <v>45783</v>
          </cell>
          <cell r="G6700">
            <v>45783</v>
          </cell>
          <cell r="H6700">
            <v>0</v>
          </cell>
          <cell r="O6700">
            <v>30560</v>
          </cell>
        </row>
        <row r="6701">
          <cell r="A6701">
            <v>45783</v>
          </cell>
          <cell r="C6701" t="str">
            <v>VENTAS MOSTRADOR</v>
          </cell>
          <cell r="F6701">
            <v>45783</v>
          </cell>
          <cell r="G6701">
            <v>45783</v>
          </cell>
          <cell r="H6701">
            <v>0</v>
          </cell>
          <cell r="O6701">
            <v>49760</v>
          </cell>
        </row>
        <row r="6702">
          <cell r="A6702">
            <v>45783</v>
          </cell>
          <cell r="C6702" t="str">
            <v>VENTAS MOSTRADOR</v>
          </cell>
          <cell r="F6702">
            <v>45783</v>
          </cell>
          <cell r="G6702">
            <v>45783</v>
          </cell>
          <cell r="H6702">
            <v>0</v>
          </cell>
          <cell r="O6702">
            <v>50730</v>
          </cell>
        </row>
        <row r="6703">
          <cell r="A6703">
            <v>45783</v>
          </cell>
          <cell r="C6703" t="str">
            <v>VENTAS MOSTRADOR</v>
          </cell>
          <cell r="F6703">
            <v>45783</v>
          </cell>
          <cell r="G6703">
            <v>45783</v>
          </cell>
          <cell r="H6703">
            <v>0</v>
          </cell>
          <cell r="O6703">
            <v>57000</v>
          </cell>
        </row>
        <row r="6704">
          <cell r="A6704">
            <v>45783</v>
          </cell>
          <cell r="C6704" t="str">
            <v>VENTAS MOSTRADOR</v>
          </cell>
          <cell r="F6704">
            <v>45783</v>
          </cell>
          <cell r="G6704">
            <v>45783</v>
          </cell>
          <cell r="H6704">
            <v>0</v>
          </cell>
          <cell r="O6704">
            <v>64388</v>
          </cell>
        </row>
        <row r="6705">
          <cell r="A6705">
            <v>45783</v>
          </cell>
          <cell r="C6705" t="str">
            <v>VENTAS MOSTRADOR</v>
          </cell>
          <cell r="F6705">
            <v>45783</v>
          </cell>
          <cell r="G6705">
            <v>45783</v>
          </cell>
          <cell r="H6705">
            <v>0</v>
          </cell>
          <cell r="O6705">
            <v>120000</v>
          </cell>
        </row>
        <row r="6706">
          <cell r="A6706">
            <v>45783</v>
          </cell>
          <cell r="C6706" t="str">
            <v>VENTAS MOSTRADOR</v>
          </cell>
          <cell r="F6706">
            <v>45783</v>
          </cell>
          <cell r="G6706">
            <v>45783</v>
          </cell>
          <cell r="H6706">
            <v>0</v>
          </cell>
          <cell r="O6706">
            <v>297850</v>
          </cell>
        </row>
        <row r="6707">
          <cell r="A6707">
            <v>45783</v>
          </cell>
          <cell r="C6707" t="str">
            <v>CRISTIAN MANUEL BELTRAN VALENZUELA</v>
          </cell>
          <cell r="F6707">
            <v>45783.453865740739</v>
          </cell>
          <cell r="G6707">
            <v>45791.453865740739</v>
          </cell>
          <cell r="H6707">
            <v>-4</v>
          </cell>
          <cell r="O6707">
            <v>373540</v>
          </cell>
        </row>
        <row r="6708">
          <cell r="A6708">
            <v>45783</v>
          </cell>
          <cell r="C6708" t="str">
            <v>PAULA JINNET ARDILA GOMEZ</v>
          </cell>
          <cell r="F6708">
            <v>45783.318194444444</v>
          </cell>
          <cell r="G6708">
            <v>45784.318032407406</v>
          </cell>
          <cell r="H6708">
            <v>6</v>
          </cell>
          <cell r="O6708">
            <v>752965</v>
          </cell>
        </row>
        <row r="6709">
          <cell r="A6709">
            <v>45783</v>
          </cell>
          <cell r="C6709" t="str">
            <v>EL MERO BURRITO S.A.S</v>
          </cell>
          <cell r="F6709">
            <v>45782.313993055555</v>
          </cell>
          <cell r="G6709">
            <v>45783.313715277778</v>
          </cell>
          <cell r="H6709">
            <v>4</v>
          </cell>
          <cell r="O6709">
            <v>240350</v>
          </cell>
        </row>
        <row r="6710">
          <cell r="A6710">
            <v>45783</v>
          </cell>
          <cell r="C6710" t="str">
            <v>ANA MARIA FRANCO AMAYA</v>
          </cell>
          <cell r="F6710">
            <v>45783.298495370371</v>
          </cell>
          <cell r="G6710">
            <v>45784.29755787037</v>
          </cell>
          <cell r="H6710">
            <v>3</v>
          </cell>
          <cell r="O6710">
            <v>269100</v>
          </cell>
        </row>
        <row r="6711">
          <cell r="A6711">
            <v>45783</v>
          </cell>
          <cell r="C6711" t="str">
            <v>ALIMENTOS BRIKO SAS</v>
          </cell>
          <cell r="F6711">
            <v>45783.27853009259</v>
          </cell>
          <cell r="G6711">
            <v>45784.278252314813</v>
          </cell>
          <cell r="H6711">
            <v>3</v>
          </cell>
          <cell r="O6711">
            <v>1018950</v>
          </cell>
        </row>
        <row r="6712">
          <cell r="A6712">
            <v>45783</v>
          </cell>
          <cell r="C6712" t="str">
            <v>VENTAS MOSTRADOR</v>
          </cell>
          <cell r="F6712">
            <v>45783</v>
          </cell>
          <cell r="G6712">
            <v>45783</v>
          </cell>
          <cell r="H6712">
            <v>0</v>
          </cell>
          <cell r="O6712">
            <v>783290</v>
          </cell>
        </row>
        <row r="6713">
          <cell r="A6713">
            <v>45783</v>
          </cell>
          <cell r="C6713" t="str">
            <v>KOE4K S.A.S</v>
          </cell>
          <cell r="F6713">
            <v>45763.380810185183</v>
          </cell>
          <cell r="G6713">
            <v>45793.380810185183</v>
          </cell>
          <cell r="H6713">
            <v>-6</v>
          </cell>
          <cell r="O6713">
            <v>1792149.656</v>
          </cell>
        </row>
        <row r="6714">
          <cell r="A6714">
            <v>45783</v>
          </cell>
          <cell r="C6714" t="str">
            <v>KOE4K S.A.S</v>
          </cell>
          <cell r="F6714">
            <v>45766.394328703704</v>
          </cell>
          <cell r="G6714">
            <v>45796.394328703704</v>
          </cell>
          <cell r="H6714">
            <v>-9</v>
          </cell>
          <cell r="O6714">
            <v>149100</v>
          </cell>
        </row>
        <row r="6715">
          <cell r="A6715">
            <v>45783</v>
          </cell>
          <cell r="C6715" t="str">
            <v>OSAKA COCINA NIKKEI S.A.S</v>
          </cell>
          <cell r="F6715">
            <v>45759.352106481485</v>
          </cell>
          <cell r="G6715">
            <v>45789.352106481485</v>
          </cell>
          <cell r="H6715">
            <v>-13</v>
          </cell>
          <cell r="O6715">
            <v>665900</v>
          </cell>
        </row>
        <row r="6716">
          <cell r="A6716">
            <v>45783</v>
          </cell>
          <cell r="C6716" t="str">
            <v>DONDOHE4K S.A.S</v>
          </cell>
          <cell r="F6716">
            <v>45768.335659722223</v>
          </cell>
          <cell r="G6716">
            <v>45798.335659722223</v>
          </cell>
          <cell r="H6716">
            <v>-11</v>
          </cell>
          <cell r="O6716">
            <v>663700</v>
          </cell>
        </row>
        <row r="6717">
          <cell r="A6717">
            <v>45783</v>
          </cell>
          <cell r="C6717" t="str">
            <v>LA BIFERIA SA</v>
          </cell>
          <cell r="F6717">
            <v>45756.413611111115</v>
          </cell>
          <cell r="G6717">
            <v>45786.413611111115</v>
          </cell>
          <cell r="H6717">
            <v>-10</v>
          </cell>
          <cell r="O6717">
            <v>2442900</v>
          </cell>
        </row>
        <row r="6718">
          <cell r="A6718">
            <v>45783</v>
          </cell>
          <cell r="C6718" t="str">
            <v>CAFE RADIO ESTRELLA SAS</v>
          </cell>
          <cell r="F6718">
            <v>45761.374363425923</v>
          </cell>
          <cell r="G6718">
            <v>45776.37427083333</v>
          </cell>
          <cell r="H6718">
            <v>11</v>
          </cell>
          <cell r="O6718">
            <v>381000</v>
          </cell>
        </row>
        <row r="6719">
          <cell r="A6719">
            <v>45783</v>
          </cell>
          <cell r="C6719" t="str">
            <v>OSCAR ORLANDO GARAVITO JIMENEZ</v>
          </cell>
          <cell r="F6719">
            <v>45783.303148148145</v>
          </cell>
          <cell r="G6719">
            <v>45784.300324074073</v>
          </cell>
          <cell r="H6719">
            <v>3</v>
          </cell>
          <cell r="O6719">
            <v>284600</v>
          </cell>
        </row>
        <row r="6720">
          <cell r="A6720">
            <v>45783</v>
          </cell>
          <cell r="C6720" t="str">
            <v>PROCESADORA DE CARNES NUEVA COLOMBO ALEMANA LTDA</v>
          </cell>
          <cell r="F6720">
            <v>45783.366620370369</v>
          </cell>
          <cell r="G6720">
            <v>45784.366620370369</v>
          </cell>
          <cell r="H6720">
            <v>3</v>
          </cell>
          <cell r="O6720">
            <v>1466500</v>
          </cell>
        </row>
        <row r="6721">
          <cell r="A6721">
            <v>45783</v>
          </cell>
          <cell r="C6721" t="str">
            <v>NESTOR ABEL NOREÑA URREA</v>
          </cell>
          <cell r="F6721">
            <v>45783.370555555557</v>
          </cell>
          <cell r="G6721">
            <v>45784.370555555557</v>
          </cell>
          <cell r="H6721">
            <v>3</v>
          </cell>
          <cell r="O6721">
            <v>1175300</v>
          </cell>
        </row>
        <row r="6722">
          <cell r="A6722">
            <v>45783</v>
          </cell>
          <cell r="C6722" t="str">
            <v>MOYSER SAS</v>
          </cell>
          <cell r="F6722">
            <v>45783.383113425924</v>
          </cell>
          <cell r="G6722">
            <v>45784.383113425924</v>
          </cell>
          <cell r="H6722">
            <v>3</v>
          </cell>
          <cell r="O6722">
            <v>1778400</v>
          </cell>
        </row>
        <row r="6723">
          <cell r="A6723">
            <v>45783</v>
          </cell>
          <cell r="C6723" t="str">
            <v>PAULA JINNET ARDILA GOMEZ</v>
          </cell>
          <cell r="F6723">
            <v>45783.318194444444</v>
          </cell>
          <cell r="G6723">
            <v>45784.318032407406</v>
          </cell>
          <cell r="H6723">
            <v>6</v>
          </cell>
          <cell r="O6723">
            <v>282435</v>
          </cell>
        </row>
        <row r="6724">
          <cell r="A6724">
            <v>45783</v>
          </cell>
          <cell r="C6724" t="str">
            <v>AL CORTE SAN MIGUEL SAS</v>
          </cell>
          <cell r="F6724">
            <v>45771.416909722226</v>
          </cell>
          <cell r="G6724">
            <v>45772.416909722226</v>
          </cell>
          <cell r="H6724">
            <v>4</v>
          </cell>
          <cell r="O6724">
            <v>814075</v>
          </cell>
        </row>
        <row r="6725">
          <cell r="A6725">
            <v>45783</v>
          </cell>
          <cell r="C6725" t="str">
            <v>INVERSIONES AGROPECUARIAS VIVAS SAS</v>
          </cell>
          <cell r="F6725">
            <v>45783.397199074076</v>
          </cell>
          <cell r="G6725">
            <v>45791.397199074076</v>
          </cell>
          <cell r="H6725">
            <v>-4</v>
          </cell>
          <cell r="O6725">
            <v>833300</v>
          </cell>
        </row>
        <row r="6726">
          <cell r="A6726">
            <v>45783</v>
          </cell>
          <cell r="C6726" t="str">
            <v>VENTAS MOSTRADOR</v>
          </cell>
          <cell r="F6726">
            <v>45783</v>
          </cell>
          <cell r="G6726">
            <v>45783</v>
          </cell>
          <cell r="H6726">
            <v>0</v>
          </cell>
          <cell r="O6726">
            <v>765808</v>
          </cell>
        </row>
        <row r="6727">
          <cell r="A6727">
            <v>45783</v>
          </cell>
          <cell r="C6727" t="str">
            <v>VENTAS MOSTRADOR</v>
          </cell>
          <cell r="F6727">
            <v>45783</v>
          </cell>
          <cell r="G6727">
            <v>45783</v>
          </cell>
          <cell r="H6727">
            <v>0</v>
          </cell>
          <cell r="O6727">
            <v>2718438</v>
          </cell>
        </row>
        <row r="6728">
          <cell r="A6728">
            <v>45784</v>
          </cell>
          <cell r="C6728" t="str">
            <v>VENTAS MOSTRADOR</v>
          </cell>
          <cell r="F6728">
            <v>45784</v>
          </cell>
          <cell r="G6728">
            <v>45784</v>
          </cell>
          <cell r="H6728">
            <v>0</v>
          </cell>
          <cell r="O6728">
            <v>100</v>
          </cell>
        </row>
        <row r="6729">
          <cell r="A6729">
            <v>45784</v>
          </cell>
          <cell r="C6729" t="str">
            <v>VENTAS MOSTRADOR</v>
          </cell>
          <cell r="F6729">
            <v>45784</v>
          </cell>
          <cell r="G6729">
            <v>45784</v>
          </cell>
          <cell r="H6729">
            <v>0</v>
          </cell>
          <cell r="O6729">
            <v>100</v>
          </cell>
        </row>
        <row r="6730">
          <cell r="A6730">
            <v>45784</v>
          </cell>
          <cell r="C6730" t="str">
            <v>VENTAS MOSTRADOR</v>
          </cell>
          <cell r="F6730">
            <v>45784</v>
          </cell>
          <cell r="G6730">
            <v>45784</v>
          </cell>
          <cell r="H6730">
            <v>0</v>
          </cell>
          <cell r="O6730">
            <v>4000</v>
          </cell>
        </row>
        <row r="6731">
          <cell r="A6731">
            <v>45784</v>
          </cell>
          <cell r="C6731" t="str">
            <v>VENTAS MOSTRADOR</v>
          </cell>
          <cell r="F6731">
            <v>45784</v>
          </cell>
          <cell r="G6731">
            <v>45784</v>
          </cell>
          <cell r="H6731">
            <v>0</v>
          </cell>
          <cell r="O6731">
            <v>4796</v>
          </cell>
        </row>
        <row r="6732">
          <cell r="A6732">
            <v>45784</v>
          </cell>
          <cell r="C6732" t="str">
            <v>VENTAS MOSTRADOR</v>
          </cell>
          <cell r="F6732">
            <v>45784</v>
          </cell>
          <cell r="G6732">
            <v>45784</v>
          </cell>
          <cell r="H6732">
            <v>0</v>
          </cell>
          <cell r="O6732">
            <v>6800</v>
          </cell>
        </row>
        <row r="6733">
          <cell r="A6733">
            <v>45784</v>
          </cell>
          <cell r="C6733" t="str">
            <v>VENTAS MOSTRADOR</v>
          </cell>
          <cell r="F6733">
            <v>45784</v>
          </cell>
          <cell r="G6733">
            <v>45784</v>
          </cell>
          <cell r="H6733">
            <v>0</v>
          </cell>
          <cell r="O6733">
            <v>9450</v>
          </cell>
        </row>
        <row r="6734">
          <cell r="A6734">
            <v>45784</v>
          </cell>
          <cell r="C6734" t="str">
            <v>VENTAS MOSTRADOR</v>
          </cell>
          <cell r="F6734">
            <v>45784</v>
          </cell>
          <cell r="G6734">
            <v>45784</v>
          </cell>
          <cell r="H6734">
            <v>0</v>
          </cell>
          <cell r="O6734">
            <v>9900</v>
          </cell>
        </row>
        <row r="6735">
          <cell r="A6735">
            <v>45784</v>
          </cell>
          <cell r="C6735" t="str">
            <v>VENTAS MOSTRADOR</v>
          </cell>
          <cell r="F6735">
            <v>45784</v>
          </cell>
          <cell r="G6735">
            <v>45784</v>
          </cell>
          <cell r="H6735">
            <v>0</v>
          </cell>
          <cell r="O6735">
            <v>15510</v>
          </cell>
        </row>
        <row r="6736">
          <cell r="A6736">
            <v>45784</v>
          </cell>
          <cell r="C6736" t="str">
            <v>VENTAS MOSTRADOR</v>
          </cell>
          <cell r="F6736">
            <v>45784</v>
          </cell>
          <cell r="G6736">
            <v>45784</v>
          </cell>
          <cell r="H6736">
            <v>0</v>
          </cell>
          <cell r="O6736">
            <v>17000</v>
          </cell>
        </row>
        <row r="6737">
          <cell r="A6737">
            <v>45784</v>
          </cell>
          <cell r="C6737" t="str">
            <v>VENTAS MOSTRADOR</v>
          </cell>
          <cell r="F6737">
            <v>45784</v>
          </cell>
          <cell r="G6737">
            <v>45784</v>
          </cell>
          <cell r="H6737">
            <v>0</v>
          </cell>
          <cell r="O6737">
            <v>18990</v>
          </cell>
        </row>
        <row r="6738">
          <cell r="A6738">
            <v>45784</v>
          </cell>
          <cell r="C6738" t="str">
            <v>VENTAS MOSTRADOR</v>
          </cell>
          <cell r="F6738">
            <v>45784</v>
          </cell>
          <cell r="G6738">
            <v>45784</v>
          </cell>
          <cell r="H6738">
            <v>0</v>
          </cell>
          <cell r="O6738">
            <v>25130</v>
          </cell>
        </row>
        <row r="6739">
          <cell r="A6739">
            <v>45784</v>
          </cell>
          <cell r="C6739" t="str">
            <v>VENTAS MOSTRADOR</v>
          </cell>
          <cell r="F6739">
            <v>45784</v>
          </cell>
          <cell r="G6739">
            <v>45784</v>
          </cell>
          <cell r="H6739">
            <v>0</v>
          </cell>
          <cell r="O6739">
            <v>25475</v>
          </cell>
        </row>
        <row r="6740">
          <cell r="A6740">
            <v>45784</v>
          </cell>
          <cell r="C6740" t="str">
            <v>VENTAS MOSTRADOR</v>
          </cell>
          <cell r="F6740">
            <v>45784</v>
          </cell>
          <cell r="G6740">
            <v>45784</v>
          </cell>
          <cell r="H6740">
            <v>0</v>
          </cell>
          <cell r="O6740">
            <v>40430</v>
          </cell>
        </row>
        <row r="6741">
          <cell r="A6741">
            <v>45784</v>
          </cell>
          <cell r="C6741" t="str">
            <v>VENTAS MOSTRADOR</v>
          </cell>
          <cell r="F6741">
            <v>45784</v>
          </cell>
          <cell r="G6741">
            <v>45784</v>
          </cell>
          <cell r="H6741">
            <v>0</v>
          </cell>
          <cell r="O6741">
            <v>40710</v>
          </cell>
        </row>
        <row r="6742">
          <cell r="A6742">
            <v>45784</v>
          </cell>
          <cell r="C6742" t="str">
            <v>VENTAS MOSTRADOR</v>
          </cell>
          <cell r="F6742">
            <v>45784</v>
          </cell>
          <cell r="G6742">
            <v>45784</v>
          </cell>
          <cell r="H6742">
            <v>0</v>
          </cell>
          <cell r="O6742">
            <v>50000</v>
          </cell>
        </row>
        <row r="6743">
          <cell r="A6743">
            <v>45784</v>
          </cell>
          <cell r="C6743" t="str">
            <v>VENTAS MOSTRADOR</v>
          </cell>
          <cell r="F6743">
            <v>45784</v>
          </cell>
          <cell r="G6743">
            <v>45784</v>
          </cell>
          <cell r="H6743">
            <v>0</v>
          </cell>
          <cell r="O6743">
            <v>52870</v>
          </cell>
        </row>
        <row r="6744">
          <cell r="A6744">
            <v>45784</v>
          </cell>
          <cell r="C6744" t="str">
            <v>VENTAS MOSTRADOR</v>
          </cell>
          <cell r="F6744">
            <v>45784</v>
          </cell>
          <cell r="G6744">
            <v>45784</v>
          </cell>
          <cell r="H6744">
            <v>0</v>
          </cell>
          <cell r="O6744">
            <v>90000</v>
          </cell>
        </row>
        <row r="6745">
          <cell r="A6745">
            <v>45784</v>
          </cell>
          <cell r="C6745" t="str">
            <v>VENTAS MOSTRADOR</v>
          </cell>
          <cell r="F6745">
            <v>45783.280173611114</v>
          </cell>
          <cell r="G6745">
            <v>45791.280011574076</v>
          </cell>
          <cell r="H6745">
            <v>6</v>
          </cell>
          <cell r="O6745">
            <v>0</v>
          </cell>
        </row>
        <row r="6746">
          <cell r="A6746">
            <v>45784</v>
          </cell>
          <cell r="C6746" t="str">
            <v>VENTAS MOSTRADOR</v>
          </cell>
          <cell r="F6746">
            <v>45784</v>
          </cell>
          <cell r="G6746">
            <v>45784</v>
          </cell>
          <cell r="H6746">
            <v>0</v>
          </cell>
          <cell r="O6746">
            <v>173600</v>
          </cell>
        </row>
        <row r="6747">
          <cell r="A6747">
            <v>45784</v>
          </cell>
          <cell r="C6747" t="str">
            <v>JORGE  RODRIGUEZ</v>
          </cell>
          <cell r="F6747">
            <v>45784.343761574077</v>
          </cell>
          <cell r="G6747">
            <v>45785.343761574077</v>
          </cell>
          <cell r="H6747">
            <v>2</v>
          </cell>
          <cell r="O6747">
            <v>300000</v>
          </cell>
        </row>
        <row r="6748">
          <cell r="A6748">
            <v>45784</v>
          </cell>
          <cell r="C6748" t="str">
            <v>VENTAS MOSTRADOR</v>
          </cell>
          <cell r="F6748">
            <v>45784</v>
          </cell>
          <cell r="G6748">
            <v>45784</v>
          </cell>
          <cell r="H6748">
            <v>0</v>
          </cell>
          <cell r="O6748">
            <v>360000</v>
          </cell>
        </row>
        <row r="6749">
          <cell r="A6749">
            <v>45784</v>
          </cell>
          <cell r="C6749" t="str">
            <v>VENTAS MOSTRADOR</v>
          </cell>
          <cell r="F6749">
            <v>45784</v>
          </cell>
          <cell r="G6749">
            <v>45784</v>
          </cell>
          <cell r="H6749">
            <v>0</v>
          </cell>
          <cell r="O6749">
            <v>501600</v>
          </cell>
        </row>
        <row r="6750">
          <cell r="A6750">
            <v>45784</v>
          </cell>
          <cell r="C6750" t="str">
            <v>ANA LUCIA BAUTISTA MANCILLA</v>
          </cell>
          <cell r="F6750">
            <v>45784.380358796298</v>
          </cell>
          <cell r="G6750">
            <v>45785.380185185182</v>
          </cell>
          <cell r="H6750">
            <v>2</v>
          </cell>
          <cell r="O6750">
            <v>575600</v>
          </cell>
        </row>
        <row r="6751">
          <cell r="A6751">
            <v>45784</v>
          </cell>
          <cell r="C6751" t="str">
            <v>CRISTIAN MANUEL BELTRAN VALENZUELA</v>
          </cell>
          <cell r="F6751">
            <v>45784.474120370367</v>
          </cell>
          <cell r="G6751">
            <v>45792.474120370367</v>
          </cell>
          <cell r="H6751">
            <v>-5</v>
          </cell>
          <cell r="O6751">
            <v>886160</v>
          </cell>
        </row>
        <row r="6752">
          <cell r="A6752">
            <v>45784</v>
          </cell>
          <cell r="C6752" t="str">
            <v>RODOLFO  DIAZ</v>
          </cell>
          <cell r="F6752">
            <v>45779.362395833334</v>
          </cell>
          <cell r="G6752">
            <v>45780.362395833334</v>
          </cell>
          <cell r="H6752">
            <v>10</v>
          </cell>
          <cell r="O6752">
            <v>900000</v>
          </cell>
        </row>
        <row r="6753">
          <cell r="A6753">
            <v>45784</v>
          </cell>
          <cell r="C6753" t="str">
            <v>MESABAR SAS</v>
          </cell>
          <cell r="F6753">
            <v>45783.292824074073</v>
          </cell>
          <cell r="G6753">
            <v>45791.292824074073</v>
          </cell>
          <cell r="H6753">
            <v>-4</v>
          </cell>
          <cell r="O6753">
            <v>695750</v>
          </cell>
        </row>
        <row r="6754">
          <cell r="A6754">
            <v>45784</v>
          </cell>
          <cell r="C6754" t="str">
            <v>LUZ MARINA PELAYO ORTIZ</v>
          </cell>
          <cell r="F6754">
            <v>45782.379872685182</v>
          </cell>
          <cell r="G6754">
            <v>45783.379872685182</v>
          </cell>
          <cell r="H6754">
            <v>4</v>
          </cell>
          <cell r="O6754">
            <v>281900</v>
          </cell>
        </row>
        <row r="6755">
          <cell r="A6755">
            <v>45784</v>
          </cell>
          <cell r="C6755" t="str">
            <v>ANDRES MAURICIO CUELLAR HERRERA</v>
          </cell>
          <cell r="F6755">
            <v>45784.367858796293</v>
          </cell>
          <cell r="G6755">
            <v>45785.367858796293</v>
          </cell>
          <cell r="H6755">
            <v>2</v>
          </cell>
          <cell r="O6755">
            <v>332100</v>
          </cell>
        </row>
        <row r="6756">
          <cell r="A6756">
            <v>45784</v>
          </cell>
          <cell r="C6756" t="str">
            <v>ANDRES MAURICIO CUELLAR HERRERA</v>
          </cell>
          <cell r="F6756">
            <v>45784.459351851852</v>
          </cell>
          <cell r="G6756">
            <v>45785.459351851852</v>
          </cell>
          <cell r="H6756">
            <v>2</v>
          </cell>
          <cell r="O6756">
            <v>426350</v>
          </cell>
        </row>
        <row r="6757">
          <cell r="A6757">
            <v>45784</v>
          </cell>
          <cell r="C6757" t="str">
            <v>MESABAR SAS</v>
          </cell>
          <cell r="F6757">
            <v>45780.388229166667</v>
          </cell>
          <cell r="G6757">
            <v>45788.388229166667</v>
          </cell>
          <cell r="H6757">
            <v>-1</v>
          </cell>
          <cell r="O6757">
            <v>1260400</v>
          </cell>
        </row>
        <row r="6758">
          <cell r="A6758">
            <v>45784</v>
          </cell>
          <cell r="C6758" t="str">
            <v>SEXTO RESTAURANTES SAS</v>
          </cell>
          <cell r="F6758">
            <v>45783.344212962962</v>
          </cell>
          <cell r="G6758">
            <v>45784.344212962962</v>
          </cell>
          <cell r="H6758">
            <v>3</v>
          </cell>
          <cell r="O6758">
            <v>98800</v>
          </cell>
        </row>
        <row r="6759">
          <cell r="A6759">
            <v>45784</v>
          </cell>
          <cell r="C6759" t="str">
            <v>INVERSIONES MI TIERRITA SAS</v>
          </cell>
          <cell r="F6759">
            <v>45757.335706018515</v>
          </cell>
          <cell r="G6759">
            <v>45772.335520833331</v>
          </cell>
          <cell r="H6759">
            <v>15</v>
          </cell>
          <cell r="O6759">
            <v>1425909.7309999999</v>
          </cell>
        </row>
        <row r="6760">
          <cell r="A6760">
            <v>45784</v>
          </cell>
          <cell r="C6760" t="str">
            <v>INVERSIONES MI TIERRITA SAS</v>
          </cell>
          <cell r="F6760">
            <v>45757.339282407411</v>
          </cell>
          <cell r="G6760">
            <v>45772.339050925926</v>
          </cell>
          <cell r="H6760">
            <v>15</v>
          </cell>
          <cell r="O6760">
            <v>2084334.98</v>
          </cell>
        </row>
        <row r="6761">
          <cell r="A6761">
            <v>45784</v>
          </cell>
          <cell r="C6761" t="str">
            <v>INVERSIONES MI TIERRITA SAS</v>
          </cell>
          <cell r="F6761">
            <v>45761.361030092594</v>
          </cell>
          <cell r="G6761">
            <v>45776.360509259262</v>
          </cell>
          <cell r="H6761">
            <v>11</v>
          </cell>
          <cell r="O6761">
            <v>2923396.8229999999</v>
          </cell>
        </row>
        <row r="6762">
          <cell r="A6762">
            <v>45784</v>
          </cell>
          <cell r="C6762" t="str">
            <v>INVERSIONES MI TIERRITA SAS</v>
          </cell>
          <cell r="F6762">
            <v>45762.382222222222</v>
          </cell>
          <cell r="G6762">
            <v>45777.38208333333</v>
          </cell>
          <cell r="H6762">
            <v>10</v>
          </cell>
          <cell r="O6762">
            <v>4883398.682</v>
          </cell>
        </row>
        <row r="6763">
          <cell r="A6763">
            <v>45784</v>
          </cell>
          <cell r="C6763" t="str">
            <v>INVERSIONES MI TIERRITA SAS</v>
          </cell>
          <cell r="F6763">
            <v>45766.307303240741</v>
          </cell>
          <cell r="G6763">
            <v>45781.307129629633</v>
          </cell>
          <cell r="H6763">
            <v>6</v>
          </cell>
          <cell r="O6763">
            <v>682959.79214000003</v>
          </cell>
        </row>
        <row r="6764">
          <cell r="A6764">
            <v>45784</v>
          </cell>
          <cell r="C6764" t="str">
            <v>FREDY ALFONSO SUAREZ VILLAMIL</v>
          </cell>
          <cell r="F6764">
            <v>45784.505636574075</v>
          </cell>
          <cell r="G6764">
            <v>45785.505636574075</v>
          </cell>
          <cell r="H6764">
            <v>2</v>
          </cell>
          <cell r="O6764">
            <v>891000</v>
          </cell>
        </row>
        <row r="6765">
          <cell r="A6765">
            <v>45784</v>
          </cell>
          <cell r="C6765" t="str">
            <v>FELIPE BECERRA ZAPATA</v>
          </cell>
          <cell r="F6765">
            <v>45777.335266203707</v>
          </cell>
          <cell r="G6765">
            <v>45778.32534722222</v>
          </cell>
          <cell r="H6765">
            <v>9</v>
          </cell>
          <cell r="O6765">
            <v>334400</v>
          </cell>
        </row>
        <row r="6766">
          <cell r="A6766">
            <v>45784</v>
          </cell>
          <cell r="C6766" t="str">
            <v>ALEJANDRO  DURAN</v>
          </cell>
          <cell r="F6766">
            <v>45784.445324074077</v>
          </cell>
          <cell r="G6766">
            <v>45785.445324074077</v>
          </cell>
          <cell r="H6766">
            <v>2</v>
          </cell>
          <cell r="O6766">
            <v>1330000</v>
          </cell>
        </row>
        <row r="6767">
          <cell r="A6767">
            <v>45784</v>
          </cell>
          <cell r="C6767" t="str">
            <v>CRISTIAN CAMILO VEGA PALACIOS</v>
          </cell>
          <cell r="F6767">
            <v>45784.261793981481</v>
          </cell>
          <cell r="G6767">
            <v>45785.261574074073</v>
          </cell>
          <cell r="H6767">
            <v>5</v>
          </cell>
          <cell r="O6767">
            <v>339200</v>
          </cell>
        </row>
        <row r="6768">
          <cell r="A6768">
            <v>45784</v>
          </cell>
          <cell r="C6768" t="str">
            <v>CRISTIAN CAMILO VEGA PALACIOS</v>
          </cell>
          <cell r="F6768">
            <v>45784.262511574074</v>
          </cell>
          <cell r="G6768">
            <v>45785.262256944443</v>
          </cell>
          <cell r="H6768">
            <v>5</v>
          </cell>
          <cell r="O6768">
            <v>323200</v>
          </cell>
        </row>
        <row r="6769">
          <cell r="A6769">
            <v>45784</v>
          </cell>
          <cell r="C6769" t="str">
            <v>DOLLY EDITH SANABRIA CANTOR</v>
          </cell>
          <cell r="F6769">
            <v>45784.330011574071</v>
          </cell>
          <cell r="G6769">
            <v>45785.329745370371</v>
          </cell>
          <cell r="H6769">
            <v>2</v>
          </cell>
          <cell r="O6769">
            <v>194150</v>
          </cell>
        </row>
        <row r="6770">
          <cell r="A6770">
            <v>45784</v>
          </cell>
          <cell r="C6770" t="str">
            <v>VENTAS MOSTRADOR</v>
          </cell>
          <cell r="F6770">
            <v>45784</v>
          </cell>
          <cell r="G6770">
            <v>45784</v>
          </cell>
          <cell r="H6770">
            <v>0</v>
          </cell>
          <cell r="O6770">
            <v>490300</v>
          </cell>
        </row>
        <row r="6771">
          <cell r="A6771">
            <v>45784</v>
          </cell>
          <cell r="C6771" t="str">
            <v>MARIA CRISTINA JAIME</v>
          </cell>
          <cell r="F6771">
            <v>45784.258009259262</v>
          </cell>
          <cell r="G6771">
            <v>45785.258009259262</v>
          </cell>
          <cell r="H6771">
            <v>2</v>
          </cell>
          <cell r="O6771">
            <v>481000</v>
          </cell>
        </row>
        <row r="6772">
          <cell r="A6772">
            <v>45784</v>
          </cell>
          <cell r="C6772" t="str">
            <v>YALINDI  BONILLA GRANADOS</v>
          </cell>
          <cell r="F6772">
            <v>45784.379328703704</v>
          </cell>
          <cell r="G6772">
            <v>45785.378993055558</v>
          </cell>
          <cell r="H6772">
            <v>2</v>
          </cell>
          <cell r="O6772">
            <v>117900</v>
          </cell>
        </row>
        <row r="6773">
          <cell r="A6773">
            <v>45784</v>
          </cell>
          <cell r="C6773" t="str">
            <v>IVE INVESTING SAS</v>
          </cell>
          <cell r="F6773">
            <v>45776.377685185187</v>
          </cell>
          <cell r="G6773">
            <v>45777.377430555556</v>
          </cell>
          <cell r="H6773">
            <v>10</v>
          </cell>
          <cell r="O6773">
            <v>337850</v>
          </cell>
        </row>
        <row r="6774">
          <cell r="A6774">
            <v>45784</v>
          </cell>
          <cell r="C6774" t="str">
            <v>DUFLO SERVICIOS INTEGRALES S.A.S.</v>
          </cell>
          <cell r="F6774">
            <v>45736.305960648147</v>
          </cell>
          <cell r="G6774">
            <v>45766.305960648147</v>
          </cell>
          <cell r="H6774">
            <v>24</v>
          </cell>
          <cell r="O6774">
            <v>1559008.75</v>
          </cell>
        </row>
        <row r="6775">
          <cell r="A6775">
            <v>45784</v>
          </cell>
          <cell r="C6775" t="str">
            <v>DUFLO SERVICIOS INTEGRALES S.A.S.</v>
          </cell>
          <cell r="F6775">
            <v>45736.309282407405</v>
          </cell>
          <cell r="G6775">
            <v>45766.309282407405</v>
          </cell>
          <cell r="H6775">
            <v>24</v>
          </cell>
          <cell r="O6775">
            <v>3081277</v>
          </cell>
        </row>
        <row r="6776">
          <cell r="A6776">
            <v>45784</v>
          </cell>
          <cell r="C6776" t="str">
            <v>DUFLO SERVICIOS INTEGRALES S.A.S.</v>
          </cell>
          <cell r="F6776">
            <v>45736.310856481483</v>
          </cell>
          <cell r="G6776">
            <v>45766.310856481483</v>
          </cell>
          <cell r="H6776">
            <v>24</v>
          </cell>
          <cell r="O6776">
            <v>930529.5</v>
          </cell>
        </row>
        <row r="6777">
          <cell r="A6777">
            <v>45784</v>
          </cell>
          <cell r="C6777" t="str">
            <v>DUFLO SERVICIOS INTEGRALES S.A.S.</v>
          </cell>
          <cell r="F6777">
            <v>45743.355775462966</v>
          </cell>
          <cell r="G6777">
            <v>45773.355775462966</v>
          </cell>
          <cell r="H6777">
            <v>17</v>
          </cell>
          <cell r="O6777">
            <v>786177.75</v>
          </cell>
        </row>
        <row r="6778">
          <cell r="A6778">
            <v>45784</v>
          </cell>
          <cell r="C6778" t="str">
            <v>DUFLO SERVICIOS INTEGRALES S.A.S.</v>
          </cell>
          <cell r="F6778">
            <v>45743.358020833337</v>
          </cell>
          <cell r="G6778">
            <v>45773.358020833337</v>
          </cell>
          <cell r="H6778">
            <v>17</v>
          </cell>
          <cell r="O6778">
            <v>1817768.25</v>
          </cell>
        </row>
        <row r="6779">
          <cell r="A6779">
            <v>45784</v>
          </cell>
          <cell r="C6779" t="str">
            <v>DUFLO SERVICIOS INTEGRALES S.A.S.</v>
          </cell>
          <cell r="F6779">
            <v>45743.360914351855</v>
          </cell>
          <cell r="G6779">
            <v>45773.360914351855</v>
          </cell>
          <cell r="H6779">
            <v>17</v>
          </cell>
          <cell r="O6779">
            <v>385824.5</v>
          </cell>
        </row>
        <row r="6780">
          <cell r="A6780">
            <v>45784</v>
          </cell>
          <cell r="C6780" t="str">
            <v>FF SMOKE HOUSE SAS</v>
          </cell>
          <cell r="F6780">
            <v>45637.414803240739</v>
          </cell>
          <cell r="G6780">
            <v>45667.414803240739</v>
          </cell>
          <cell r="H6780">
            <v>123</v>
          </cell>
          <cell r="O6780">
            <v>2184255.1690000002</v>
          </cell>
        </row>
        <row r="6781">
          <cell r="A6781">
            <v>45784</v>
          </cell>
          <cell r="C6781" t="str">
            <v>MINI MAL LTDA</v>
          </cell>
          <cell r="F6781">
            <v>45783.349768518521</v>
          </cell>
          <cell r="G6781">
            <v>45784.349444444444</v>
          </cell>
          <cell r="H6781">
            <v>3</v>
          </cell>
          <cell r="O6781">
            <v>476000</v>
          </cell>
        </row>
        <row r="6782">
          <cell r="A6782">
            <v>45784</v>
          </cell>
          <cell r="C6782" t="str">
            <v>MARIA CRISTINA JAIME</v>
          </cell>
          <cell r="F6782">
            <v>45784.258009259262</v>
          </cell>
          <cell r="G6782">
            <v>45785.258009259262</v>
          </cell>
          <cell r="H6782">
            <v>2</v>
          </cell>
          <cell r="O6782">
            <v>1400000</v>
          </cell>
        </row>
        <row r="6783">
          <cell r="A6783">
            <v>45784</v>
          </cell>
          <cell r="C6783" t="str">
            <v>ROBINFOOD COLOMBIA SAS</v>
          </cell>
          <cell r="F6783">
            <v>45751.346435185187</v>
          </cell>
          <cell r="G6783">
            <v>45781.346331018518</v>
          </cell>
          <cell r="H6783">
            <v>9</v>
          </cell>
          <cell r="O6783">
            <v>5525872.7817000002</v>
          </cell>
        </row>
        <row r="6784">
          <cell r="A6784">
            <v>45784</v>
          </cell>
          <cell r="C6784" t="str">
            <v>ROBINFOOD COLOMBIA SAS</v>
          </cell>
          <cell r="F6784">
            <v>45752.381180555552</v>
          </cell>
          <cell r="G6784">
            <v>45782.377847222226</v>
          </cell>
          <cell r="H6784">
            <v>8</v>
          </cell>
          <cell r="O6784">
            <v>1831386.54</v>
          </cell>
        </row>
        <row r="6785">
          <cell r="A6785">
            <v>45784</v>
          </cell>
          <cell r="C6785" t="str">
            <v>ROBINFOOD COLOMBIA SAS</v>
          </cell>
          <cell r="F6785">
            <v>45754.373530092591</v>
          </cell>
          <cell r="G6785">
            <v>45784.373298611114</v>
          </cell>
          <cell r="H6785">
            <v>6</v>
          </cell>
          <cell r="O6785">
            <v>3237540.86</v>
          </cell>
        </row>
        <row r="6786">
          <cell r="A6786">
            <v>45784</v>
          </cell>
          <cell r="C6786" t="str">
            <v>ROBINFOOD COLOMBIA SAS</v>
          </cell>
          <cell r="F6786">
            <v>45756.336122685185</v>
          </cell>
          <cell r="G6786">
            <v>45786.335196759261</v>
          </cell>
          <cell r="H6786">
            <v>4</v>
          </cell>
          <cell r="O6786">
            <v>3336131</v>
          </cell>
        </row>
        <row r="6787">
          <cell r="A6787">
            <v>45784</v>
          </cell>
          <cell r="C6787" t="str">
            <v>ROBINFOOD COLOMBIA SAS</v>
          </cell>
          <cell r="F6787">
            <v>45758.356377314813</v>
          </cell>
          <cell r="G6787">
            <v>45788.356168981481</v>
          </cell>
          <cell r="H6787">
            <v>2</v>
          </cell>
          <cell r="O6787">
            <v>4117881.1</v>
          </cell>
        </row>
        <row r="6788">
          <cell r="A6788">
            <v>45784</v>
          </cell>
          <cell r="C6788" t="str">
            <v>ROBINFOOD COLOMBIA SAS</v>
          </cell>
          <cell r="F6788">
            <v>45759.354953703703</v>
          </cell>
          <cell r="G6788">
            <v>45789.354780092595</v>
          </cell>
          <cell r="H6788">
            <v>1</v>
          </cell>
          <cell r="O6788">
            <v>197134.47044</v>
          </cell>
        </row>
        <row r="6789">
          <cell r="A6789">
            <v>45784</v>
          </cell>
          <cell r="C6789" t="str">
            <v>VENTAS MOSTRADOR</v>
          </cell>
          <cell r="F6789">
            <v>45784</v>
          </cell>
          <cell r="G6789">
            <v>45784</v>
          </cell>
          <cell r="H6789">
            <v>0</v>
          </cell>
          <cell r="O6789">
            <v>666640</v>
          </cell>
        </row>
        <row r="6790">
          <cell r="A6790">
            <v>45784</v>
          </cell>
          <cell r="C6790" t="str">
            <v>VENTAS MOSTRADOR</v>
          </cell>
          <cell r="F6790">
            <v>45784</v>
          </cell>
          <cell r="G6790">
            <v>45784</v>
          </cell>
          <cell r="H6790">
            <v>0</v>
          </cell>
          <cell r="O6790">
            <v>239941</v>
          </cell>
        </row>
        <row r="6791">
          <cell r="A6791">
            <v>45785</v>
          </cell>
          <cell r="C6791" t="str">
            <v>VENTAS MOSTRADOR</v>
          </cell>
          <cell r="F6791">
            <v>45785.389039351852</v>
          </cell>
          <cell r="G6791">
            <v>45785.389039351852</v>
          </cell>
          <cell r="H6791">
            <v>0</v>
          </cell>
          <cell r="O6791">
            <v>100</v>
          </cell>
        </row>
        <row r="6792">
          <cell r="A6792">
            <v>45785</v>
          </cell>
          <cell r="C6792" t="str">
            <v>VENTAS MOSTRADOR</v>
          </cell>
          <cell r="F6792">
            <v>45785</v>
          </cell>
          <cell r="G6792">
            <v>45785</v>
          </cell>
          <cell r="H6792">
            <v>0</v>
          </cell>
          <cell r="O6792">
            <v>4680</v>
          </cell>
        </row>
        <row r="6793">
          <cell r="A6793">
            <v>45785</v>
          </cell>
          <cell r="C6793" t="str">
            <v>VENTAS MOSTRADOR</v>
          </cell>
          <cell r="F6793">
            <v>45785</v>
          </cell>
          <cell r="G6793">
            <v>45785</v>
          </cell>
          <cell r="H6793">
            <v>0</v>
          </cell>
          <cell r="O6793">
            <v>14950</v>
          </cell>
        </row>
        <row r="6794">
          <cell r="A6794">
            <v>45785</v>
          </cell>
          <cell r="C6794" t="str">
            <v>VENTAS MOSTRADOR</v>
          </cell>
          <cell r="F6794">
            <v>45785</v>
          </cell>
          <cell r="G6794">
            <v>45785</v>
          </cell>
          <cell r="H6794">
            <v>0</v>
          </cell>
          <cell r="O6794">
            <v>15210</v>
          </cell>
        </row>
        <row r="6795">
          <cell r="A6795">
            <v>45785</v>
          </cell>
          <cell r="C6795" t="str">
            <v>VENTAS MOSTRADOR</v>
          </cell>
          <cell r="F6795">
            <v>45785</v>
          </cell>
          <cell r="G6795">
            <v>45785</v>
          </cell>
          <cell r="H6795">
            <v>0</v>
          </cell>
          <cell r="O6795">
            <v>15650</v>
          </cell>
        </row>
        <row r="6796">
          <cell r="A6796">
            <v>45785</v>
          </cell>
          <cell r="C6796" t="str">
            <v>VENTAS MOSTRADOR</v>
          </cell>
          <cell r="F6796">
            <v>45785</v>
          </cell>
          <cell r="G6796">
            <v>45785</v>
          </cell>
          <cell r="H6796">
            <v>0</v>
          </cell>
          <cell r="O6796">
            <v>21500</v>
          </cell>
        </row>
        <row r="6797">
          <cell r="A6797">
            <v>45785</v>
          </cell>
          <cell r="C6797" t="str">
            <v>VENTAS MOSTRADOR</v>
          </cell>
          <cell r="F6797">
            <v>45785</v>
          </cell>
          <cell r="G6797">
            <v>45785</v>
          </cell>
          <cell r="H6797">
            <v>0</v>
          </cell>
          <cell r="O6797">
            <v>24640</v>
          </cell>
        </row>
        <row r="6798">
          <cell r="A6798">
            <v>45785</v>
          </cell>
          <cell r="C6798" t="str">
            <v>VENTAS MOSTRADOR</v>
          </cell>
          <cell r="F6798">
            <v>45785</v>
          </cell>
          <cell r="G6798">
            <v>45785</v>
          </cell>
          <cell r="H6798">
            <v>0</v>
          </cell>
          <cell r="O6798">
            <v>27420</v>
          </cell>
        </row>
        <row r="6799">
          <cell r="A6799">
            <v>45785</v>
          </cell>
          <cell r="C6799" t="str">
            <v>VENTAS MOSTRADOR</v>
          </cell>
          <cell r="F6799">
            <v>45785</v>
          </cell>
          <cell r="G6799">
            <v>45785</v>
          </cell>
          <cell r="H6799">
            <v>0</v>
          </cell>
          <cell r="O6799">
            <v>27560</v>
          </cell>
        </row>
        <row r="6800">
          <cell r="A6800">
            <v>45785</v>
          </cell>
          <cell r="C6800" t="str">
            <v>VENTAS MOSTRADOR</v>
          </cell>
          <cell r="F6800">
            <v>45785</v>
          </cell>
          <cell r="G6800">
            <v>45785</v>
          </cell>
          <cell r="H6800">
            <v>0</v>
          </cell>
          <cell r="O6800">
            <v>28820</v>
          </cell>
        </row>
        <row r="6801">
          <cell r="A6801">
            <v>45785</v>
          </cell>
          <cell r="C6801" t="str">
            <v>VENTAS MOSTRADOR</v>
          </cell>
          <cell r="F6801">
            <v>45785</v>
          </cell>
          <cell r="G6801">
            <v>45785</v>
          </cell>
          <cell r="H6801">
            <v>0</v>
          </cell>
          <cell r="O6801">
            <v>30176</v>
          </cell>
        </row>
        <row r="6802">
          <cell r="A6802">
            <v>45785</v>
          </cell>
          <cell r="C6802" t="str">
            <v>VENTAS MOSTRADOR</v>
          </cell>
          <cell r="F6802">
            <v>45785</v>
          </cell>
          <cell r="G6802">
            <v>45785</v>
          </cell>
          <cell r="H6802">
            <v>0</v>
          </cell>
          <cell r="O6802">
            <v>40545</v>
          </cell>
        </row>
        <row r="6803">
          <cell r="A6803">
            <v>45785</v>
          </cell>
          <cell r="C6803" t="str">
            <v>VENTAS MOSTRADOR</v>
          </cell>
          <cell r="F6803">
            <v>45785</v>
          </cell>
          <cell r="G6803">
            <v>45785</v>
          </cell>
          <cell r="H6803">
            <v>0</v>
          </cell>
          <cell r="O6803">
            <v>84000</v>
          </cell>
        </row>
        <row r="6804">
          <cell r="A6804">
            <v>45785</v>
          </cell>
          <cell r="C6804" t="str">
            <v>VENTAS MOSTRADOR</v>
          </cell>
          <cell r="F6804">
            <v>45785</v>
          </cell>
          <cell r="G6804">
            <v>45785</v>
          </cell>
          <cell r="H6804">
            <v>0</v>
          </cell>
          <cell r="O6804">
            <v>88200</v>
          </cell>
        </row>
        <row r="6805">
          <cell r="A6805">
            <v>45785</v>
          </cell>
          <cell r="C6805" t="str">
            <v>NIEVES  GUTIERREZ CORREAL</v>
          </cell>
          <cell r="F6805">
            <v>45785.389039351852</v>
          </cell>
          <cell r="G6805">
            <v>45786.388715277775</v>
          </cell>
          <cell r="H6805">
            <v>1</v>
          </cell>
          <cell r="O6805">
            <v>194875</v>
          </cell>
        </row>
        <row r="6806">
          <cell r="A6806">
            <v>45785</v>
          </cell>
          <cell r="C6806" t="str">
            <v>SONIA CONTANZA CARDENAS MURCIA</v>
          </cell>
          <cell r="F6806">
            <v>45785.390983796293</v>
          </cell>
          <cell r="G6806">
            <v>45786.390844907408</v>
          </cell>
          <cell r="H6806">
            <v>1</v>
          </cell>
          <cell r="O6806">
            <v>207200</v>
          </cell>
        </row>
        <row r="6807">
          <cell r="A6807">
            <v>45785</v>
          </cell>
          <cell r="C6807" t="str">
            <v>VENTAS MOSTRADOR</v>
          </cell>
          <cell r="F6807">
            <v>45785</v>
          </cell>
          <cell r="G6807">
            <v>45785</v>
          </cell>
          <cell r="H6807">
            <v>0</v>
          </cell>
          <cell r="O6807">
            <v>212750</v>
          </cell>
        </row>
        <row r="6808">
          <cell r="A6808">
            <v>45785</v>
          </cell>
          <cell r="C6808" t="str">
            <v>VENTAS MOSTRADOR</v>
          </cell>
          <cell r="F6808">
            <v>45785</v>
          </cell>
          <cell r="G6808">
            <v>45785</v>
          </cell>
          <cell r="H6808">
            <v>0</v>
          </cell>
          <cell r="O6808">
            <v>224542</v>
          </cell>
        </row>
        <row r="6809">
          <cell r="A6809">
            <v>45785</v>
          </cell>
          <cell r="C6809" t="str">
            <v>VENTAS MOSTRADOR</v>
          </cell>
          <cell r="F6809">
            <v>45785</v>
          </cell>
          <cell r="G6809">
            <v>45785</v>
          </cell>
          <cell r="H6809">
            <v>0</v>
          </cell>
          <cell r="O6809">
            <v>280000</v>
          </cell>
        </row>
        <row r="6810">
          <cell r="A6810">
            <v>45785</v>
          </cell>
          <cell r="C6810" t="str">
            <v>VENTAS MOSTRADOR</v>
          </cell>
          <cell r="F6810">
            <v>45785</v>
          </cell>
          <cell r="G6810">
            <v>45785</v>
          </cell>
          <cell r="H6810">
            <v>0</v>
          </cell>
          <cell r="O6810">
            <v>297850</v>
          </cell>
        </row>
        <row r="6811">
          <cell r="A6811">
            <v>45785</v>
          </cell>
          <cell r="C6811" t="str">
            <v>VENTAS MOSTRADOR</v>
          </cell>
          <cell r="F6811">
            <v>45785</v>
          </cell>
          <cell r="G6811">
            <v>45785</v>
          </cell>
          <cell r="H6811">
            <v>0</v>
          </cell>
          <cell r="O6811">
            <v>297850</v>
          </cell>
        </row>
        <row r="6812">
          <cell r="A6812">
            <v>45785</v>
          </cell>
          <cell r="C6812" t="str">
            <v>JOHAN  MORALES</v>
          </cell>
          <cell r="F6812">
            <v>45785.473553240743</v>
          </cell>
          <cell r="G6812">
            <v>45786.473553240743</v>
          </cell>
          <cell r="H6812">
            <v>1</v>
          </cell>
          <cell r="O6812">
            <v>484400</v>
          </cell>
        </row>
        <row r="6813">
          <cell r="A6813">
            <v>45785</v>
          </cell>
          <cell r="C6813" t="str">
            <v>VENTAS MOSTRADOR</v>
          </cell>
          <cell r="F6813">
            <v>45785</v>
          </cell>
          <cell r="G6813">
            <v>45785</v>
          </cell>
          <cell r="H6813">
            <v>0</v>
          </cell>
          <cell r="O6813">
            <v>1008700</v>
          </cell>
        </row>
        <row r="6814">
          <cell r="A6814">
            <v>45785</v>
          </cell>
          <cell r="C6814" t="str">
            <v>TODOS COMEMOS SAS</v>
          </cell>
          <cell r="F6814">
            <v>45773.299212962964</v>
          </cell>
          <cell r="G6814">
            <v>45781.299212962964</v>
          </cell>
          <cell r="H6814">
            <v>6</v>
          </cell>
          <cell r="O6814">
            <v>264450</v>
          </cell>
        </row>
        <row r="6815">
          <cell r="A6815">
            <v>45785</v>
          </cell>
          <cell r="C6815" t="str">
            <v>TIGRE COLOMBIA S.A.S</v>
          </cell>
          <cell r="F6815">
            <v>45768.361377314817</v>
          </cell>
          <cell r="G6815">
            <v>45776.360543981478</v>
          </cell>
          <cell r="H6815">
            <v>21</v>
          </cell>
          <cell r="O6815">
            <v>375585</v>
          </cell>
        </row>
        <row r="6816">
          <cell r="A6816">
            <v>45785</v>
          </cell>
          <cell r="C6816" t="str">
            <v>TIGRE COLOMBIA S.A.S</v>
          </cell>
          <cell r="F6816">
            <v>45776.364270833335</v>
          </cell>
          <cell r="G6816">
            <v>45784.364074074074</v>
          </cell>
          <cell r="H6816">
            <v>13</v>
          </cell>
          <cell r="O6816">
            <v>563685</v>
          </cell>
        </row>
        <row r="6817">
          <cell r="A6817">
            <v>45785</v>
          </cell>
          <cell r="C6817" t="str">
            <v>TIGRE COLOMBIA S.A.S</v>
          </cell>
          <cell r="F6817">
            <v>45783.279374999998</v>
          </cell>
          <cell r="G6817">
            <v>45791.279189814813</v>
          </cell>
          <cell r="H6817">
            <v>6</v>
          </cell>
          <cell r="O6817">
            <v>2379000</v>
          </cell>
        </row>
        <row r="6818">
          <cell r="A6818">
            <v>45785</v>
          </cell>
          <cell r="C6818" t="str">
            <v>TIGRE COLOMBIA S.A.S</v>
          </cell>
          <cell r="F6818">
            <v>45783.280173611114</v>
          </cell>
          <cell r="G6818">
            <v>45791.280011574076</v>
          </cell>
          <cell r="H6818">
            <v>6</v>
          </cell>
          <cell r="O6818">
            <v>1830000</v>
          </cell>
        </row>
        <row r="6819">
          <cell r="A6819">
            <v>45785</v>
          </cell>
          <cell r="C6819" t="str">
            <v>TIGRE COLOMBIA S.A.S</v>
          </cell>
          <cell r="F6819">
            <v>45783.281608796293</v>
          </cell>
          <cell r="G6819">
            <v>45791.280590277776</v>
          </cell>
          <cell r="H6819">
            <v>6</v>
          </cell>
          <cell r="O6819">
            <v>1464000</v>
          </cell>
        </row>
        <row r="6820">
          <cell r="A6820">
            <v>45785</v>
          </cell>
          <cell r="C6820" t="str">
            <v>TIGRE COLOMBIA S.A.S</v>
          </cell>
          <cell r="F6820">
            <v>45783.282395833332</v>
          </cell>
          <cell r="G6820">
            <v>45791.282233796293</v>
          </cell>
          <cell r="H6820">
            <v>6</v>
          </cell>
          <cell r="O6820">
            <v>890730</v>
          </cell>
        </row>
        <row r="6821">
          <cell r="A6821">
            <v>45785</v>
          </cell>
          <cell r="C6821" t="str">
            <v>CAJA COLOMBIANA DE SUBSIDIO FAMILIAR COLSUBSIDIO</v>
          </cell>
          <cell r="F6821">
            <v>45758.48636574074</v>
          </cell>
          <cell r="G6821">
            <v>45788.48636574074</v>
          </cell>
          <cell r="H6821">
            <v>2</v>
          </cell>
          <cell r="O6821">
            <v>87834.851999999999</v>
          </cell>
        </row>
        <row r="6822">
          <cell r="A6822">
            <v>45785</v>
          </cell>
          <cell r="C6822" t="str">
            <v>CAJA COLOMBIANA DE SUBSIDIO FAMILIAR COLSUBSIDIO</v>
          </cell>
          <cell r="F6822">
            <v>45758.488576388889</v>
          </cell>
          <cell r="G6822">
            <v>45788.488576388889</v>
          </cell>
          <cell r="H6822">
            <v>2</v>
          </cell>
          <cell r="O6822">
            <v>331422.20799999998</v>
          </cell>
        </row>
        <row r="6823">
          <cell r="A6823">
            <v>45785</v>
          </cell>
          <cell r="C6823" t="str">
            <v>CAJA COLOMBIANA DE SUBSIDIO FAMILIAR COLSUBSIDIO</v>
          </cell>
          <cell r="F6823">
            <v>45763.281875000001</v>
          </cell>
          <cell r="G6823">
            <v>45793.281875000001</v>
          </cell>
          <cell r="H6823">
            <v>-3</v>
          </cell>
          <cell r="O6823">
            <v>2001379.8419999999</v>
          </cell>
        </row>
        <row r="6824">
          <cell r="A6824">
            <v>45785</v>
          </cell>
          <cell r="C6824" t="str">
            <v>CAJA COLOMBIANA DE SUBSIDIO FAMILIAR COLSUBSIDIO</v>
          </cell>
          <cell r="F6824">
            <v>45763.29005787037</v>
          </cell>
          <cell r="G6824">
            <v>45793.29005787037</v>
          </cell>
          <cell r="H6824">
            <v>-3</v>
          </cell>
          <cell r="O6824">
            <v>29663996.741</v>
          </cell>
        </row>
        <row r="6825">
          <cell r="A6825">
            <v>45785</v>
          </cell>
          <cell r="C6825" t="str">
            <v>CAJA COLOMBIANA DE SUBSIDIO FAMILIAR COLSUBSIDIO</v>
          </cell>
          <cell r="F6825">
            <v>45763.291851851849</v>
          </cell>
          <cell r="G6825">
            <v>45793.291851851849</v>
          </cell>
          <cell r="H6825">
            <v>-3</v>
          </cell>
          <cell r="O6825">
            <v>1482735.9539999999</v>
          </cell>
        </row>
        <row r="6826">
          <cell r="A6826">
            <v>45785</v>
          </cell>
          <cell r="C6826" t="str">
            <v>CAJA COLOMBIANA DE SUBSIDIO FAMILIAR COLSUBSIDIO</v>
          </cell>
          <cell r="F6826">
            <v>45763.292881944442</v>
          </cell>
          <cell r="G6826">
            <v>45793.292881944442</v>
          </cell>
          <cell r="H6826">
            <v>-3</v>
          </cell>
          <cell r="O6826">
            <v>1453457.67</v>
          </cell>
        </row>
        <row r="6827">
          <cell r="A6827">
            <v>45785</v>
          </cell>
          <cell r="C6827" t="str">
            <v>ALIMENTOS BRIKO SAS</v>
          </cell>
          <cell r="F6827">
            <v>45785.335474537038</v>
          </cell>
          <cell r="G6827">
            <v>45786.335312499999</v>
          </cell>
          <cell r="H6827">
            <v>17</v>
          </cell>
          <cell r="O6827">
            <v>1285750</v>
          </cell>
        </row>
        <row r="6828">
          <cell r="A6828">
            <v>45785</v>
          </cell>
          <cell r="C6828" t="str">
            <v xml:space="preserve">DIDIER FERNEY MATEUS </v>
          </cell>
          <cell r="F6828">
            <v>45730</v>
          </cell>
          <cell r="G6828">
            <v>45793.342962962961</v>
          </cell>
          <cell r="H6828">
            <v>-6</v>
          </cell>
          <cell r="O6828">
            <v>500000</v>
          </cell>
        </row>
        <row r="6829">
          <cell r="A6829">
            <v>45785</v>
          </cell>
          <cell r="C6829" t="str">
            <v>PAPRIKA COCINA A LA LEÑA SAS</v>
          </cell>
          <cell r="F6829">
            <v>45785.357118055559</v>
          </cell>
          <cell r="G6829">
            <v>45786.357118055559</v>
          </cell>
          <cell r="H6829">
            <v>1</v>
          </cell>
          <cell r="O6829">
            <v>1006950</v>
          </cell>
        </row>
        <row r="6830">
          <cell r="A6830">
            <v>45785</v>
          </cell>
          <cell r="C6830" t="str">
            <v>SEBALI SAS</v>
          </cell>
          <cell r="F6830">
            <v>45771.346689814818</v>
          </cell>
          <cell r="G6830">
            <v>45779.346041666664</v>
          </cell>
          <cell r="H6830">
            <v>26</v>
          </cell>
          <cell r="O6830">
            <v>193800</v>
          </cell>
        </row>
        <row r="6831">
          <cell r="A6831">
            <v>45785</v>
          </cell>
          <cell r="C6831" t="str">
            <v>SEBALI SAS</v>
          </cell>
          <cell r="F6831">
            <v>45782.312905092593</v>
          </cell>
          <cell r="G6831">
            <v>45790.310937499999</v>
          </cell>
          <cell r="H6831">
            <v>15</v>
          </cell>
          <cell r="O6831">
            <v>243000</v>
          </cell>
        </row>
        <row r="6832">
          <cell r="A6832">
            <v>45785</v>
          </cell>
          <cell r="C6832" t="str">
            <v>FELIPE BECERRA ZAPATA</v>
          </cell>
          <cell r="F6832">
            <v>45785.390416666669</v>
          </cell>
          <cell r="G6832">
            <v>45786.390127314815</v>
          </cell>
          <cell r="H6832">
            <v>1</v>
          </cell>
          <cell r="O6832">
            <v>312400</v>
          </cell>
        </row>
        <row r="6833">
          <cell r="A6833">
            <v>45785</v>
          </cell>
          <cell r="C6833" t="str">
            <v>IVAN RODRIGO LUQUE RESTREPO0</v>
          </cell>
          <cell r="F6833">
            <v>45779.408206018517</v>
          </cell>
          <cell r="G6833">
            <v>45787.405057870368</v>
          </cell>
          <cell r="H6833">
            <v>0</v>
          </cell>
          <cell r="O6833">
            <v>631300</v>
          </cell>
        </row>
        <row r="6834">
          <cell r="A6834">
            <v>45785</v>
          </cell>
          <cell r="C6834" t="str">
            <v>NANCHOS 24 HORAS SAS</v>
          </cell>
          <cell r="F6834">
            <v>45785.372939814813</v>
          </cell>
          <cell r="G6834">
            <v>45786.372939814813</v>
          </cell>
          <cell r="H6834">
            <v>1</v>
          </cell>
          <cell r="O6834">
            <v>382500</v>
          </cell>
        </row>
        <row r="6835">
          <cell r="A6835">
            <v>45785</v>
          </cell>
          <cell r="C6835" t="str">
            <v>ANA TERESA MORENO ESPITIA</v>
          </cell>
          <cell r="F6835">
            <v>45785.336423611108</v>
          </cell>
          <cell r="G6835">
            <v>45786.336261574077</v>
          </cell>
          <cell r="H6835">
            <v>1</v>
          </cell>
          <cell r="O6835">
            <v>241850</v>
          </cell>
        </row>
        <row r="6836">
          <cell r="A6836">
            <v>45785</v>
          </cell>
          <cell r="C6836" t="str">
            <v>ADRIANO  ALVAREZ LOZANO</v>
          </cell>
          <cell r="F6836">
            <v>45785.366875</v>
          </cell>
          <cell r="G6836">
            <v>45786.366875</v>
          </cell>
          <cell r="H6836">
            <v>1</v>
          </cell>
          <cell r="O6836">
            <v>882625</v>
          </cell>
        </row>
        <row r="6837">
          <cell r="A6837">
            <v>45785</v>
          </cell>
          <cell r="C6837" t="str">
            <v>VENTAS MOSTRADOR</v>
          </cell>
          <cell r="F6837">
            <v>45785</v>
          </cell>
          <cell r="G6837">
            <v>45785</v>
          </cell>
          <cell r="H6837">
            <v>0</v>
          </cell>
          <cell r="O6837">
            <v>811410</v>
          </cell>
        </row>
        <row r="6838">
          <cell r="A6838">
            <v>45785</v>
          </cell>
          <cell r="C6838" t="str">
            <v xml:space="preserve">DIDIER FERNEY MATEUS </v>
          </cell>
          <cell r="F6838">
            <v>45730</v>
          </cell>
          <cell r="G6838">
            <v>45793.342962962961</v>
          </cell>
          <cell r="H6838">
            <v>-6</v>
          </cell>
          <cell r="O6838">
            <v>210000</v>
          </cell>
        </row>
        <row r="6839">
          <cell r="A6839">
            <v>45785</v>
          </cell>
          <cell r="C6839" t="str">
            <v>ALIMENTOS BENAL SAS</v>
          </cell>
          <cell r="F6839">
            <v>45754.384641203702</v>
          </cell>
          <cell r="G6839">
            <v>45784.384641203702</v>
          </cell>
          <cell r="H6839">
            <v>19</v>
          </cell>
          <cell r="O6839">
            <v>4096861</v>
          </cell>
        </row>
        <row r="6840">
          <cell r="A6840">
            <v>45785</v>
          </cell>
          <cell r="C6840" t="str">
            <v>ALIMENTOS BENAL SAS</v>
          </cell>
          <cell r="F6840">
            <v>45756.368402777778</v>
          </cell>
          <cell r="G6840">
            <v>45786.368402777778</v>
          </cell>
          <cell r="H6840">
            <v>17</v>
          </cell>
          <cell r="O6840">
            <v>32150</v>
          </cell>
        </row>
        <row r="6841">
          <cell r="A6841">
            <v>45785</v>
          </cell>
          <cell r="C6841" t="str">
            <v>ALIMENTOS BENAL SAS</v>
          </cell>
          <cell r="F6841">
            <v>45758.334953703707</v>
          </cell>
          <cell r="G6841">
            <v>45788.334953703707</v>
          </cell>
          <cell r="H6841">
            <v>15</v>
          </cell>
          <cell r="O6841">
            <v>2688840</v>
          </cell>
        </row>
        <row r="6842">
          <cell r="A6842">
            <v>45785</v>
          </cell>
          <cell r="C6842" t="str">
            <v>ALIMENTOS BENAL SAS</v>
          </cell>
          <cell r="F6842">
            <v>45758.501979166664</v>
          </cell>
          <cell r="G6842">
            <v>45788.501979166664</v>
          </cell>
          <cell r="H6842">
            <v>15</v>
          </cell>
          <cell r="O6842">
            <v>17860</v>
          </cell>
        </row>
        <row r="6843">
          <cell r="A6843">
            <v>45785</v>
          </cell>
          <cell r="C6843" t="str">
            <v>ALIMENTOS BENAL SAS</v>
          </cell>
          <cell r="F6843">
            <v>45768.42523148148</v>
          </cell>
          <cell r="G6843">
            <v>45798.42523148148</v>
          </cell>
          <cell r="H6843">
            <v>5</v>
          </cell>
          <cell r="O6843">
            <v>1497224</v>
          </cell>
        </row>
        <row r="6844">
          <cell r="A6844">
            <v>45785</v>
          </cell>
          <cell r="C6844" t="str">
            <v>HUMO CAFE &amp; BISTRO SAS</v>
          </cell>
          <cell r="F6844">
            <v>45784.329016203701</v>
          </cell>
          <cell r="G6844">
            <v>45785.306875000002</v>
          </cell>
          <cell r="H6844">
            <v>2</v>
          </cell>
          <cell r="O6844">
            <v>555165</v>
          </cell>
        </row>
        <row r="6845">
          <cell r="A6845">
            <v>45785</v>
          </cell>
          <cell r="C6845" t="str">
            <v>SAGRADO BGTA SA</v>
          </cell>
          <cell r="F6845">
            <v>45766.313831018517</v>
          </cell>
          <cell r="G6845">
            <v>45786.313657407409</v>
          </cell>
          <cell r="H6845">
            <v>4</v>
          </cell>
          <cell r="O6845">
            <v>3617436.5534999999</v>
          </cell>
        </row>
        <row r="6846">
          <cell r="A6846">
            <v>45785</v>
          </cell>
          <cell r="C6846" t="str">
            <v>SAGRADO BGTA SA</v>
          </cell>
          <cell r="F6846">
            <v>45770.295405092591</v>
          </cell>
          <cell r="G6846">
            <v>45790.295277777775</v>
          </cell>
          <cell r="H6846">
            <v>0</v>
          </cell>
          <cell r="O6846">
            <v>3216378.835</v>
          </cell>
        </row>
        <row r="6847">
          <cell r="A6847">
            <v>45785</v>
          </cell>
          <cell r="C6847" t="str">
            <v>SAGRADO BGTA SA</v>
          </cell>
          <cell r="F6847">
            <v>45772.337708333333</v>
          </cell>
          <cell r="G6847">
            <v>45792.333831018521</v>
          </cell>
          <cell r="H6847">
            <v>-2</v>
          </cell>
          <cell r="O6847">
            <v>3439102.9240000001</v>
          </cell>
        </row>
        <row r="6848">
          <cell r="A6848">
            <v>45785</v>
          </cell>
          <cell r="C6848" t="str">
            <v>SAGRADO BGTA SA</v>
          </cell>
          <cell r="F6848">
            <v>45777.290868055556</v>
          </cell>
          <cell r="G6848">
            <v>45797.290763888886</v>
          </cell>
          <cell r="H6848">
            <v>-7</v>
          </cell>
          <cell r="O6848">
            <v>1121338.3600000001</v>
          </cell>
        </row>
        <row r="6849">
          <cell r="A6849">
            <v>45785</v>
          </cell>
          <cell r="C6849" t="str">
            <v>INVERSIONES SUPER ROYAL CARIBE SA</v>
          </cell>
          <cell r="F6849">
            <v>45759.33792824074</v>
          </cell>
          <cell r="G6849">
            <v>45789.33792824074</v>
          </cell>
          <cell r="H6849">
            <v>1</v>
          </cell>
          <cell r="O6849">
            <v>185300</v>
          </cell>
        </row>
        <row r="6850">
          <cell r="A6850">
            <v>45785</v>
          </cell>
          <cell r="C6850" t="str">
            <v>GATE GOURMET COLOMBIA SAS</v>
          </cell>
          <cell r="F6850">
            <v>45751.529120370367</v>
          </cell>
          <cell r="G6850">
            <v>45781.529120370367</v>
          </cell>
          <cell r="H6850">
            <v>9</v>
          </cell>
          <cell r="O6850">
            <v>1863406.42658</v>
          </cell>
        </row>
        <row r="6851">
          <cell r="A6851">
            <v>45785</v>
          </cell>
          <cell r="C6851" t="str">
            <v>GATE GOURMET COLOMBIA SAS</v>
          </cell>
          <cell r="F6851">
            <v>45754.311689814815</v>
          </cell>
          <cell r="G6851">
            <v>45784.311689814815</v>
          </cell>
          <cell r="H6851">
            <v>6</v>
          </cell>
          <cell r="O6851">
            <v>3047032.8420000002</v>
          </cell>
        </row>
        <row r="6852">
          <cell r="A6852">
            <v>45785</v>
          </cell>
          <cell r="C6852" t="str">
            <v>GATE GOURMET COLOMBIA SAS</v>
          </cell>
          <cell r="F6852">
            <v>45756.315740740742</v>
          </cell>
          <cell r="G6852">
            <v>45786.315740740742</v>
          </cell>
          <cell r="H6852">
            <v>4</v>
          </cell>
          <cell r="O6852">
            <v>3142137.4720000001</v>
          </cell>
        </row>
        <row r="6853">
          <cell r="A6853">
            <v>45785</v>
          </cell>
          <cell r="C6853" t="str">
            <v>GATE GOURMET COLOMBIA SAS</v>
          </cell>
          <cell r="F6853">
            <v>45758.680983796294</v>
          </cell>
          <cell r="G6853">
            <v>45788.680983796294</v>
          </cell>
          <cell r="H6853">
            <v>2</v>
          </cell>
          <cell r="O6853">
            <v>146590.592</v>
          </cell>
        </row>
        <row r="6854">
          <cell r="A6854">
            <v>45785</v>
          </cell>
          <cell r="C6854" t="str">
            <v>GATE GOURMET COLOMBIA SAS</v>
          </cell>
          <cell r="F6854">
            <v>45759.247083333335</v>
          </cell>
          <cell r="G6854">
            <v>45789.247083333335</v>
          </cell>
          <cell r="H6854">
            <v>1</v>
          </cell>
          <cell r="O6854">
            <v>454556.31355999998</v>
          </cell>
        </row>
        <row r="6855">
          <cell r="A6855">
            <v>45785</v>
          </cell>
          <cell r="C6855" t="str">
            <v>PODER BGTA SAS</v>
          </cell>
          <cell r="F6855">
            <v>45770.293761574074</v>
          </cell>
          <cell r="G6855">
            <v>45800.293645833335</v>
          </cell>
          <cell r="H6855">
            <v>-10</v>
          </cell>
          <cell r="O6855">
            <v>1131894.476</v>
          </cell>
        </row>
        <row r="6856">
          <cell r="A6856">
            <v>45785</v>
          </cell>
          <cell r="C6856" t="str">
            <v>PODER BGTA SAS</v>
          </cell>
          <cell r="F6856">
            <v>45770.294351851851</v>
          </cell>
          <cell r="G6856">
            <v>45800.294212962966</v>
          </cell>
          <cell r="H6856">
            <v>-10</v>
          </cell>
          <cell r="O6856">
            <v>128167.182</v>
          </cell>
        </row>
        <row r="6857">
          <cell r="A6857">
            <v>45785</v>
          </cell>
          <cell r="C6857" t="str">
            <v>PODER BGTA SAS</v>
          </cell>
          <cell r="F6857">
            <v>45770.294814814813</v>
          </cell>
          <cell r="G6857">
            <v>45800.294675925928</v>
          </cell>
          <cell r="H6857">
            <v>-10</v>
          </cell>
          <cell r="O6857">
            <v>646313.14</v>
          </cell>
        </row>
        <row r="6858">
          <cell r="A6858">
            <v>45785</v>
          </cell>
          <cell r="C6858" t="str">
            <v>INFARTO SAS</v>
          </cell>
          <cell r="F6858">
            <v>45770.382199074076</v>
          </cell>
          <cell r="G6858">
            <v>45790.382199074076</v>
          </cell>
          <cell r="H6858">
            <v>0</v>
          </cell>
          <cell r="O6858">
            <v>915494.098</v>
          </cell>
        </row>
        <row r="6859">
          <cell r="A6859">
            <v>45785</v>
          </cell>
          <cell r="C6859" t="str">
            <v>CAROLA CACEROLA SAS</v>
          </cell>
          <cell r="F6859">
            <v>45778.374120370368</v>
          </cell>
          <cell r="G6859">
            <v>45779.373993055553</v>
          </cell>
          <cell r="H6859">
            <v>11</v>
          </cell>
          <cell r="O6859">
            <v>408800.01</v>
          </cell>
        </row>
        <row r="6860">
          <cell r="A6860">
            <v>45785</v>
          </cell>
          <cell r="C6860" t="str">
            <v>PURA SABROSURA SAS</v>
          </cell>
          <cell r="F6860">
            <v>45779.361111111109</v>
          </cell>
          <cell r="G6860">
            <v>45794.361111111109</v>
          </cell>
          <cell r="H6860">
            <v>-4</v>
          </cell>
          <cell r="O6860">
            <v>5994878.0279999999</v>
          </cell>
        </row>
        <row r="6861">
          <cell r="A6861">
            <v>45785</v>
          </cell>
          <cell r="C6861" t="str">
            <v>PURA SABROSURA SAS</v>
          </cell>
          <cell r="F6861">
            <v>45779.537974537037</v>
          </cell>
          <cell r="G6861">
            <v>45794.537974537037</v>
          </cell>
          <cell r="H6861">
            <v>-4</v>
          </cell>
          <cell r="O6861">
            <v>230043.66</v>
          </cell>
        </row>
        <row r="6862">
          <cell r="A6862">
            <v>45785</v>
          </cell>
          <cell r="C6862" t="str">
            <v>CHORIZOS Y EMBUTIDOS SANTARROSANOS S.A.S.</v>
          </cell>
          <cell r="F6862">
            <v>45729.478912037041</v>
          </cell>
          <cell r="G6862">
            <v>45737.478912037041</v>
          </cell>
          <cell r="H6862">
            <v>64</v>
          </cell>
          <cell r="O6862">
            <v>1378800</v>
          </cell>
        </row>
        <row r="6863">
          <cell r="A6863">
            <v>45785</v>
          </cell>
          <cell r="C6863" t="str">
            <v>CHORIZOS Y EMBUTIDOS SANTARROSANOS S.A.S.</v>
          </cell>
          <cell r="F6863">
            <v>45734.305219907408</v>
          </cell>
          <cell r="G6863">
            <v>45742.305219907408</v>
          </cell>
          <cell r="H6863">
            <v>59</v>
          </cell>
          <cell r="O6863">
            <v>4396400</v>
          </cell>
        </row>
        <row r="6864">
          <cell r="A6864">
            <v>45785</v>
          </cell>
          <cell r="C6864" t="str">
            <v>CHORIZOS Y EMBUTIDOS SANTARROSANOS S.A.S.</v>
          </cell>
          <cell r="F6864">
            <v>45737.313993055555</v>
          </cell>
          <cell r="G6864">
            <v>45745.312708333331</v>
          </cell>
          <cell r="H6864">
            <v>56</v>
          </cell>
          <cell r="O6864">
            <v>1566600</v>
          </cell>
        </row>
        <row r="6865">
          <cell r="A6865">
            <v>45785</v>
          </cell>
          <cell r="C6865" t="str">
            <v>WALTER  BECERRA</v>
          </cell>
          <cell r="F6865">
            <v>45785.361608796295</v>
          </cell>
          <cell r="G6865">
            <v>45786.361608796295</v>
          </cell>
          <cell r="H6865">
            <v>1</v>
          </cell>
          <cell r="O6865">
            <v>1065800</v>
          </cell>
        </row>
        <row r="6866">
          <cell r="A6866">
            <v>45785</v>
          </cell>
          <cell r="C6866" t="str">
            <v>WALTER  BECERRA</v>
          </cell>
          <cell r="F6866">
            <v>45785.366018518522</v>
          </cell>
          <cell r="G6866">
            <v>45786.366018518522</v>
          </cell>
          <cell r="H6866">
            <v>1</v>
          </cell>
          <cell r="O6866">
            <v>962290</v>
          </cell>
        </row>
        <row r="6867">
          <cell r="A6867">
            <v>45785</v>
          </cell>
          <cell r="C6867" t="str">
            <v>CANTINA LA 15 SAS</v>
          </cell>
          <cell r="F6867">
            <v>45757.355624999997</v>
          </cell>
          <cell r="G6867">
            <v>45787.355624999997</v>
          </cell>
          <cell r="H6867">
            <v>10</v>
          </cell>
          <cell r="O6867">
            <v>1957789.0580800001</v>
          </cell>
        </row>
        <row r="6868">
          <cell r="A6868">
            <v>45785</v>
          </cell>
          <cell r="C6868" t="str">
            <v>VENTAS MOSTRADOR</v>
          </cell>
          <cell r="F6868">
            <v>45785</v>
          </cell>
          <cell r="G6868">
            <v>45785</v>
          </cell>
          <cell r="H6868">
            <v>0</v>
          </cell>
          <cell r="O6868">
            <v>520285</v>
          </cell>
        </row>
        <row r="6869">
          <cell r="A6869">
            <v>45785</v>
          </cell>
          <cell r="C6869" t="str">
            <v>VENTAS MOSTRADOR</v>
          </cell>
          <cell r="F6869">
            <v>45785</v>
          </cell>
          <cell r="G6869">
            <v>45785</v>
          </cell>
          <cell r="H6869">
            <v>0</v>
          </cell>
          <cell r="O6869">
            <v>988313</v>
          </cell>
        </row>
        <row r="6870">
          <cell r="A6870">
            <v>45786</v>
          </cell>
          <cell r="C6870" t="str">
            <v>VENTAS MOSTRADOR</v>
          </cell>
          <cell r="F6870">
            <v>45786</v>
          </cell>
          <cell r="G6870">
            <v>45786</v>
          </cell>
          <cell r="H6870">
            <v>0</v>
          </cell>
          <cell r="O6870">
            <v>8910</v>
          </cell>
        </row>
        <row r="6871">
          <cell r="A6871">
            <v>45786</v>
          </cell>
          <cell r="C6871" t="str">
            <v>VENTAS MOSTRADOR</v>
          </cell>
          <cell r="F6871">
            <v>45786</v>
          </cell>
          <cell r="G6871">
            <v>45786</v>
          </cell>
          <cell r="H6871">
            <v>0</v>
          </cell>
          <cell r="O6871">
            <v>10500</v>
          </cell>
        </row>
        <row r="6872">
          <cell r="A6872">
            <v>45786</v>
          </cell>
          <cell r="C6872" t="str">
            <v>VENTAS MOSTRADOR</v>
          </cell>
          <cell r="F6872">
            <v>45786</v>
          </cell>
          <cell r="G6872">
            <v>45786</v>
          </cell>
          <cell r="H6872">
            <v>0</v>
          </cell>
          <cell r="O6872">
            <v>11165</v>
          </cell>
        </row>
        <row r="6873">
          <cell r="A6873">
            <v>45786</v>
          </cell>
          <cell r="C6873" t="str">
            <v>VENTAS MOSTRADOR</v>
          </cell>
          <cell r="F6873">
            <v>45786</v>
          </cell>
          <cell r="G6873">
            <v>45786</v>
          </cell>
          <cell r="H6873">
            <v>0</v>
          </cell>
          <cell r="O6873">
            <v>12320</v>
          </cell>
        </row>
        <row r="6874">
          <cell r="A6874">
            <v>45786</v>
          </cell>
          <cell r="C6874" t="str">
            <v>VENTAS MOSTRADOR</v>
          </cell>
          <cell r="F6874">
            <v>45786</v>
          </cell>
          <cell r="G6874">
            <v>45786</v>
          </cell>
          <cell r="H6874">
            <v>0</v>
          </cell>
          <cell r="O6874">
            <v>16580</v>
          </cell>
        </row>
        <row r="6875">
          <cell r="A6875">
            <v>45786</v>
          </cell>
          <cell r="C6875" t="str">
            <v>VENTAS MOSTRADOR</v>
          </cell>
          <cell r="F6875">
            <v>45786</v>
          </cell>
          <cell r="G6875">
            <v>45786</v>
          </cell>
          <cell r="H6875">
            <v>0</v>
          </cell>
          <cell r="O6875">
            <v>18720</v>
          </cell>
        </row>
        <row r="6876">
          <cell r="A6876">
            <v>45786</v>
          </cell>
          <cell r="C6876" t="str">
            <v>VENTAS MOSTRADOR</v>
          </cell>
          <cell r="F6876">
            <v>45786</v>
          </cell>
          <cell r="G6876">
            <v>45786</v>
          </cell>
          <cell r="H6876">
            <v>0</v>
          </cell>
          <cell r="O6876">
            <v>24800</v>
          </cell>
        </row>
        <row r="6877">
          <cell r="A6877">
            <v>45786</v>
          </cell>
          <cell r="C6877" t="str">
            <v>VENTAS MOSTRADOR</v>
          </cell>
          <cell r="F6877">
            <v>45786</v>
          </cell>
          <cell r="G6877">
            <v>45786</v>
          </cell>
          <cell r="H6877">
            <v>0</v>
          </cell>
          <cell r="O6877">
            <v>29250</v>
          </cell>
        </row>
        <row r="6878">
          <cell r="A6878">
            <v>45786</v>
          </cell>
          <cell r="C6878" t="str">
            <v>VENTAS MOSTRADOR</v>
          </cell>
          <cell r="F6878">
            <v>45786</v>
          </cell>
          <cell r="G6878">
            <v>45786</v>
          </cell>
          <cell r="H6878">
            <v>0</v>
          </cell>
          <cell r="O6878">
            <v>30044</v>
          </cell>
        </row>
        <row r="6879">
          <cell r="A6879">
            <v>45786</v>
          </cell>
          <cell r="C6879" t="str">
            <v>VENTAS MOSTRADOR</v>
          </cell>
          <cell r="F6879">
            <v>45786</v>
          </cell>
          <cell r="G6879">
            <v>45786</v>
          </cell>
          <cell r="H6879">
            <v>0</v>
          </cell>
          <cell r="O6879">
            <v>30360</v>
          </cell>
        </row>
        <row r="6880">
          <cell r="A6880">
            <v>45786</v>
          </cell>
          <cell r="C6880" t="str">
            <v>VENTAS MOSTRADOR</v>
          </cell>
          <cell r="F6880">
            <v>45786</v>
          </cell>
          <cell r="G6880">
            <v>45786</v>
          </cell>
          <cell r="H6880">
            <v>0</v>
          </cell>
          <cell r="O6880">
            <v>36056</v>
          </cell>
        </row>
        <row r="6881">
          <cell r="A6881">
            <v>45786</v>
          </cell>
          <cell r="C6881" t="str">
            <v>VENTAS MOSTRADOR</v>
          </cell>
          <cell r="F6881">
            <v>45786</v>
          </cell>
          <cell r="G6881">
            <v>45786</v>
          </cell>
          <cell r="H6881">
            <v>0</v>
          </cell>
          <cell r="O6881">
            <v>37180</v>
          </cell>
        </row>
        <row r="6882">
          <cell r="A6882">
            <v>45786</v>
          </cell>
          <cell r="C6882" t="str">
            <v>VENTAS MOSTRADOR</v>
          </cell>
          <cell r="F6882">
            <v>45786</v>
          </cell>
          <cell r="G6882">
            <v>45786</v>
          </cell>
          <cell r="H6882">
            <v>0</v>
          </cell>
          <cell r="O6882">
            <v>37774</v>
          </cell>
        </row>
        <row r="6883">
          <cell r="A6883">
            <v>45786</v>
          </cell>
          <cell r="C6883" t="str">
            <v>VENTAS MOSTRADOR</v>
          </cell>
          <cell r="F6883">
            <v>45786</v>
          </cell>
          <cell r="G6883">
            <v>45786</v>
          </cell>
          <cell r="H6883">
            <v>0</v>
          </cell>
          <cell r="O6883">
            <v>65456</v>
          </cell>
        </row>
        <row r="6884">
          <cell r="A6884">
            <v>45786</v>
          </cell>
          <cell r="C6884" t="str">
            <v>VENTAS MOSTRADOR</v>
          </cell>
          <cell r="F6884">
            <v>45786</v>
          </cell>
          <cell r="G6884">
            <v>45786</v>
          </cell>
          <cell r="H6884">
            <v>0</v>
          </cell>
          <cell r="O6884">
            <v>70000</v>
          </cell>
        </row>
        <row r="6885">
          <cell r="A6885">
            <v>45786</v>
          </cell>
          <cell r="C6885" t="str">
            <v>VENTAS MOSTRADOR</v>
          </cell>
          <cell r="F6885">
            <v>45786</v>
          </cell>
          <cell r="G6885">
            <v>45786</v>
          </cell>
          <cell r="H6885">
            <v>0</v>
          </cell>
          <cell r="O6885">
            <v>86806</v>
          </cell>
        </row>
        <row r="6886">
          <cell r="A6886">
            <v>45786</v>
          </cell>
          <cell r="C6886" t="str">
            <v>VENTAS MOSTRADOR</v>
          </cell>
          <cell r="F6886">
            <v>45786</v>
          </cell>
          <cell r="G6886">
            <v>45786</v>
          </cell>
          <cell r="H6886">
            <v>0</v>
          </cell>
          <cell r="O6886">
            <v>92664</v>
          </cell>
        </row>
        <row r="6887">
          <cell r="A6887">
            <v>45786</v>
          </cell>
          <cell r="C6887" t="str">
            <v>VENTAS MOSTRADOR</v>
          </cell>
          <cell r="F6887">
            <v>45786</v>
          </cell>
          <cell r="G6887">
            <v>45786</v>
          </cell>
          <cell r="H6887">
            <v>0</v>
          </cell>
          <cell r="O6887">
            <v>115644</v>
          </cell>
        </row>
        <row r="6888">
          <cell r="A6888">
            <v>45786</v>
          </cell>
          <cell r="C6888" t="str">
            <v>VENTAS MOSTRADOR</v>
          </cell>
          <cell r="F6888">
            <v>45786</v>
          </cell>
          <cell r="G6888">
            <v>45786</v>
          </cell>
          <cell r="H6888">
            <v>0</v>
          </cell>
          <cell r="O6888">
            <v>126480</v>
          </cell>
        </row>
        <row r="6889">
          <cell r="A6889">
            <v>45786</v>
          </cell>
          <cell r="C6889" t="str">
            <v>VENTAS MOSTRADOR</v>
          </cell>
          <cell r="F6889">
            <v>45786</v>
          </cell>
          <cell r="G6889">
            <v>45786</v>
          </cell>
          <cell r="H6889">
            <v>0</v>
          </cell>
          <cell r="O6889">
            <v>159420</v>
          </cell>
        </row>
        <row r="6890">
          <cell r="A6890">
            <v>45786</v>
          </cell>
          <cell r="C6890" t="str">
            <v>VENTAS MOSTRADOR</v>
          </cell>
          <cell r="F6890">
            <v>45786</v>
          </cell>
          <cell r="G6890">
            <v>45786</v>
          </cell>
          <cell r="H6890">
            <v>0</v>
          </cell>
          <cell r="O6890">
            <v>160690</v>
          </cell>
        </row>
        <row r="6891">
          <cell r="A6891">
            <v>45786</v>
          </cell>
          <cell r="C6891" t="str">
            <v>VENTAS MOSTRADOR</v>
          </cell>
          <cell r="F6891">
            <v>45786</v>
          </cell>
          <cell r="G6891">
            <v>45786</v>
          </cell>
          <cell r="H6891">
            <v>0</v>
          </cell>
          <cell r="O6891">
            <v>342920</v>
          </cell>
        </row>
        <row r="6892">
          <cell r="A6892">
            <v>45786</v>
          </cell>
          <cell r="C6892" t="str">
            <v>VENTAS MOSTRADOR</v>
          </cell>
          <cell r="F6892">
            <v>45786</v>
          </cell>
          <cell r="G6892">
            <v>45786</v>
          </cell>
          <cell r="H6892">
            <v>0</v>
          </cell>
          <cell r="O6892">
            <v>419990</v>
          </cell>
        </row>
        <row r="6893">
          <cell r="A6893">
            <v>45786</v>
          </cell>
          <cell r="C6893" t="str">
            <v>VENTAS MOSTRADOR</v>
          </cell>
          <cell r="F6893">
            <v>45786</v>
          </cell>
          <cell r="G6893">
            <v>45786</v>
          </cell>
          <cell r="H6893">
            <v>0</v>
          </cell>
          <cell r="O6893">
            <v>1063750</v>
          </cell>
        </row>
        <row r="6894">
          <cell r="A6894">
            <v>45786</v>
          </cell>
          <cell r="C6894" t="str">
            <v>MUNCHER SAS</v>
          </cell>
          <cell r="F6894">
            <v>45742.358148148145</v>
          </cell>
          <cell r="G6894">
            <v>45772.358148148145</v>
          </cell>
          <cell r="H6894">
            <v>18</v>
          </cell>
          <cell r="O6894">
            <v>619400</v>
          </cell>
        </row>
        <row r="6895">
          <cell r="A6895">
            <v>45786</v>
          </cell>
          <cell r="C6895" t="str">
            <v>SIPOTE BURRITO S.A</v>
          </cell>
          <cell r="F6895">
            <v>45768.44798611111</v>
          </cell>
          <cell r="G6895">
            <v>45798.44798611111</v>
          </cell>
          <cell r="H6895">
            <v>-8</v>
          </cell>
          <cell r="O6895">
            <v>16178104.2096</v>
          </cell>
        </row>
        <row r="6896">
          <cell r="A6896">
            <v>45786</v>
          </cell>
          <cell r="C6896" t="str">
            <v>SIPOTE BURRITO S.A</v>
          </cell>
          <cell r="F6896">
            <v>45775.322592592594</v>
          </cell>
          <cell r="G6896">
            <v>45805.322592592594</v>
          </cell>
          <cell r="H6896">
            <v>-15</v>
          </cell>
          <cell r="O6896">
            <v>1417520</v>
          </cell>
        </row>
        <row r="6897">
          <cell r="A6897">
            <v>45786</v>
          </cell>
          <cell r="C6897" t="str">
            <v>SIPOTE BURRITO S.A</v>
          </cell>
          <cell r="F6897">
            <v>45775.375555555554</v>
          </cell>
          <cell r="G6897">
            <v>45805.375555555554</v>
          </cell>
          <cell r="H6897">
            <v>-15</v>
          </cell>
          <cell r="O6897">
            <v>16085339.8506</v>
          </cell>
        </row>
        <row r="6898">
          <cell r="A6898">
            <v>45786</v>
          </cell>
          <cell r="C6898" t="str">
            <v>LOVE CHICHARRON S.A.S</v>
          </cell>
          <cell r="F6898">
            <v>45775.305381944447</v>
          </cell>
          <cell r="G6898">
            <v>45783.305046296293</v>
          </cell>
          <cell r="H6898">
            <v>20</v>
          </cell>
          <cell r="O6898">
            <v>3034854.4700600002</v>
          </cell>
        </row>
        <row r="6899">
          <cell r="A6899">
            <v>45786</v>
          </cell>
          <cell r="C6899" t="str">
            <v>LOVE CHICHARRON S.A.S</v>
          </cell>
          <cell r="F6899">
            <v>45780.358460648145</v>
          </cell>
          <cell r="G6899">
            <v>45788.358263888891</v>
          </cell>
          <cell r="H6899">
            <v>15</v>
          </cell>
          <cell r="O6899">
            <v>116744.6678</v>
          </cell>
        </row>
        <row r="6900">
          <cell r="A6900">
            <v>45786</v>
          </cell>
          <cell r="C6900" t="str">
            <v>TAKAMI SA</v>
          </cell>
          <cell r="F6900">
            <v>45750.309039351851</v>
          </cell>
          <cell r="G6900">
            <v>45780.309039351851</v>
          </cell>
          <cell r="H6900">
            <v>7</v>
          </cell>
          <cell r="O6900">
            <v>691628</v>
          </cell>
        </row>
        <row r="6901">
          <cell r="A6901">
            <v>45786</v>
          </cell>
          <cell r="C6901" t="str">
            <v>TAKAMI SA</v>
          </cell>
          <cell r="F6901">
            <v>45769.312789351854</v>
          </cell>
          <cell r="G6901">
            <v>45799.312789351854</v>
          </cell>
          <cell r="H6901">
            <v>-12</v>
          </cell>
          <cell r="O6901">
            <v>956400</v>
          </cell>
        </row>
        <row r="6902">
          <cell r="A6902">
            <v>45786</v>
          </cell>
          <cell r="C6902" t="str">
            <v>TAKAMI SA</v>
          </cell>
          <cell r="F6902">
            <v>45769.318854166668</v>
          </cell>
          <cell r="G6902">
            <v>45799.318854166668</v>
          </cell>
          <cell r="H6902">
            <v>-12</v>
          </cell>
          <cell r="O6902">
            <v>454480</v>
          </cell>
        </row>
        <row r="6903">
          <cell r="A6903">
            <v>45786</v>
          </cell>
          <cell r="C6903" t="str">
            <v>TAKAMI SA</v>
          </cell>
          <cell r="F6903">
            <v>45769.323865740742</v>
          </cell>
          <cell r="G6903">
            <v>45799.323865740742</v>
          </cell>
          <cell r="H6903">
            <v>-12</v>
          </cell>
          <cell r="O6903">
            <v>33000</v>
          </cell>
        </row>
        <row r="6904">
          <cell r="A6904">
            <v>45786</v>
          </cell>
          <cell r="C6904" t="str">
            <v>TAKAMI SA</v>
          </cell>
          <cell r="F6904">
            <v>45769.3278587963</v>
          </cell>
          <cell r="G6904">
            <v>45799.3278587963</v>
          </cell>
          <cell r="H6904">
            <v>-12</v>
          </cell>
          <cell r="O6904">
            <v>808520</v>
          </cell>
        </row>
        <row r="6905">
          <cell r="A6905">
            <v>45786</v>
          </cell>
          <cell r="C6905" t="str">
            <v>TAKAMI SA</v>
          </cell>
          <cell r="F6905">
            <v>45769.331342592595</v>
          </cell>
          <cell r="G6905">
            <v>45799.331342592595</v>
          </cell>
          <cell r="H6905">
            <v>-12</v>
          </cell>
          <cell r="O6905">
            <v>292000</v>
          </cell>
        </row>
        <row r="6906">
          <cell r="A6906">
            <v>45786</v>
          </cell>
          <cell r="C6906" t="str">
            <v>TAKAMI SA</v>
          </cell>
          <cell r="F6906">
            <v>45769.34820601852</v>
          </cell>
          <cell r="G6906">
            <v>45799.34820601852</v>
          </cell>
          <cell r="H6906">
            <v>-12</v>
          </cell>
          <cell r="O6906">
            <v>63550</v>
          </cell>
        </row>
        <row r="6907">
          <cell r="A6907">
            <v>45786</v>
          </cell>
          <cell r="C6907" t="str">
            <v>TAKAMI SA</v>
          </cell>
          <cell r="F6907">
            <v>45770.321400462963</v>
          </cell>
          <cell r="G6907">
            <v>45800.321400462963</v>
          </cell>
          <cell r="H6907">
            <v>-13</v>
          </cell>
          <cell r="O6907">
            <v>63550</v>
          </cell>
        </row>
        <row r="6908">
          <cell r="A6908">
            <v>45786</v>
          </cell>
          <cell r="C6908" t="str">
            <v>TAKAMI SA</v>
          </cell>
          <cell r="F6908">
            <v>45770.32435185185</v>
          </cell>
          <cell r="G6908">
            <v>45800.32435185185</v>
          </cell>
          <cell r="H6908">
            <v>-13</v>
          </cell>
          <cell r="O6908">
            <v>214240</v>
          </cell>
        </row>
        <row r="6909">
          <cell r="A6909">
            <v>45786</v>
          </cell>
          <cell r="C6909" t="str">
            <v>TAKAMI SA</v>
          </cell>
          <cell r="F6909">
            <v>45770.344884259262</v>
          </cell>
          <cell r="G6909">
            <v>45800.344780092593</v>
          </cell>
          <cell r="H6909">
            <v>-13</v>
          </cell>
          <cell r="O6909">
            <v>5987389.1607999997</v>
          </cell>
        </row>
        <row r="6910">
          <cell r="A6910">
            <v>45786</v>
          </cell>
          <cell r="C6910" t="str">
            <v>TAKAMI SA</v>
          </cell>
          <cell r="F6910">
            <v>45771.316655092596</v>
          </cell>
          <cell r="G6910">
            <v>45801.316655092596</v>
          </cell>
          <cell r="H6910">
            <v>-14</v>
          </cell>
          <cell r="O6910">
            <v>97000</v>
          </cell>
        </row>
        <row r="6911">
          <cell r="A6911">
            <v>45786</v>
          </cell>
          <cell r="C6911" t="str">
            <v>TAKAMI SA</v>
          </cell>
          <cell r="F6911">
            <v>45771.33253472222</v>
          </cell>
          <cell r="G6911">
            <v>45801.33253472222</v>
          </cell>
          <cell r="H6911">
            <v>-14</v>
          </cell>
          <cell r="O6911">
            <v>263120</v>
          </cell>
        </row>
        <row r="6912">
          <cell r="A6912">
            <v>45786</v>
          </cell>
          <cell r="C6912" t="str">
            <v>TAKAMI SA</v>
          </cell>
          <cell r="F6912">
            <v>45772.33353009259</v>
          </cell>
          <cell r="G6912">
            <v>45802.33353009259</v>
          </cell>
          <cell r="H6912">
            <v>-15</v>
          </cell>
          <cell r="O6912">
            <v>332880</v>
          </cell>
        </row>
        <row r="6913">
          <cell r="A6913">
            <v>45786</v>
          </cell>
          <cell r="C6913" t="str">
            <v>TAKAMI SA</v>
          </cell>
          <cell r="F6913">
            <v>45772.354074074072</v>
          </cell>
          <cell r="G6913">
            <v>45802.354074074072</v>
          </cell>
          <cell r="H6913">
            <v>-15</v>
          </cell>
          <cell r="O6913">
            <v>353320</v>
          </cell>
        </row>
        <row r="6914">
          <cell r="A6914">
            <v>45786</v>
          </cell>
          <cell r="C6914" t="str">
            <v>TAKAMI SA</v>
          </cell>
          <cell r="F6914">
            <v>45772.356886574074</v>
          </cell>
          <cell r="G6914">
            <v>45802.356886574074</v>
          </cell>
          <cell r="H6914">
            <v>-15</v>
          </cell>
          <cell r="O6914">
            <v>297840</v>
          </cell>
        </row>
        <row r="6915">
          <cell r="A6915">
            <v>45786</v>
          </cell>
          <cell r="C6915" t="str">
            <v>TAKAMI SA</v>
          </cell>
          <cell r="F6915">
            <v>45773.301655092589</v>
          </cell>
          <cell r="G6915">
            <v>45803.301655092589</v>
          </cell>
          <cell r="H6915">
            <v>-16</v>
          </cell>
          <cell r="O6915">
            <v>79120</v>
          </cell>
        </row>
        <row r="6916">
          <cell r="A6916">
            <v>45786</v>
          </cell>
          <cell r="C6916" t="str">
            <v>TAKAMI SA</v>
          </cell>
          <cell r="F6916">
            <v>45773.330451388887</v>
          </cell>
          <cell r="G6916">
            <v>45803.330451388887</v>
          </cell>
          <cell r="H6916">
            <v>-16</v>
          </cell>
          <cell r="O6916">
            <v>762100</v>
          </cell>
        </row>
        <row r="6917">
          <cell r="A6917">
            <v>45786</v>
          </cell>
          <cell r="C6917" t="str">
            <v>TAKAMI SA</v>
          </cell>
          <cell r="F6917">
            <v>45773.347627314812</v>
          </cell>
          <cell r="G6917">
            <v>45803.347627314812</v>
          </cell>
          <cell r="H6917">
            <v>-16</v>
          </cell>
          <cell r="O6917">
            <v>84050</v>
          </cell>
        </row>
        <row r="6918">
          <cell r="A6918">
            <v>45786</v>
          </cell>
          <cell r="C6918" t="str">
            <v>TAKAMI SA</v>
          </cell>
          <cell r="F6918">
            <v>45773.349456018521</v>
          </cell>
          <cell r="G6918">
            <v>45803.349456018521</v>
          </cell>
          <cell r="H6918">
            <v>-16</v>
          </cell>
          <cell r="O6918">
            <v>191360</v>
          </cell>
        </row>
        <row r="6919">
          <cell r="A6919">
            <v>45786</v>
          </cell>
          <cell r="C6919" t="str">
            <v>TAKAMI SA</v>
          </cell>
          <cell r="F6919">
            <v>45773.356909722221</v>
          </cell>
          <cell r="G6919">
            <v>45803.356909722221</v>
          </cell>
          <cell r="H6919">
            <v>-16</v>
          </cell>
          <cell r="O6919">
            <v>97000</v>
          </cell>
        </row>
        <row r="6920">
          <cell r="A6920">
            <v>45786</v>
          </cell>
          <cell r="C6920" t="str">
            <v>TAKAMI SA</v>
          </cell>
          <cell r="F6920">
            <v>45773.357789351852</v>
          </cell>
          <cell r="G6920">
            <v>45803.357789351852</v>
          </cell>
          <cell r="H6920">
            <v>-16</v>
          </cell>
          <cell r="O6920">
            <v>502040</v>
          </cell>
        </row>
        <row r="6921">
          <cell r="A6921">
            <v>45786</v>
          </cell>
          <cell r="C6921" t="str">
            <v>TAKAMI SA</v>
          </cell>
          <cell r="F6921">
            <v>45773.360613425924</v>
          </cell>
          <cell r="G6921">
            <v>45803.360613425924</v>
          </cell>
          <cell r="H6921">
            <v>-16</v>
          </cell>
          <cell r="O6921">
            <v>113500</v>
          </cell>
        </row>
        <row r="6922">
          <cell r="A6922">
            <v>45786</v>
          </cell>
          <cell r="C6922" t="str">
            <v>TAKAMI SA</v>
          </cell>
          <cell r="F6922">
            <v>45773.362997685188</v>
          </cell>
          <cell r="G6922">
            <v>45803.362997685188</v>
          </cell>
          <cell r="H6922">
            <v>-16</v>
          </cell>
          <cell r="O6922">
            <v>8597169.7525999993</v>
          </cell>
        </row>
        <row r="6923">
          <cell r="A6923">
            <v>45786</v>
          </cell>
          <cell r="C6923" t="str">
            <v>TAKAMI SA</v>
          </cell>
          <cell r="F6923">
            <v>45773.390451388892</v>
          </cell>
          <cell r="G6923">
            <v>45803.390451388892</v>
          </cell>
          <cell r="H6923">
            <v>-16</v>
          </cell>
          <cell r="O6923">
            <v>135800</v>
          </cell>
        </row>
        <row r="6924">
          <cell r="A6924">
            <v>45786</v>
          </cell>
          <cell r="C6924" t="str">
            <v>COMMUNAL INVESTMENTS SAS</v>
          </cell>
          <cell r="F6924">
            <v>45786.315775462965</v>
          </cell>
          <cell r="G6924">
            <v>45787.315381944441</v>
          </cell>
          <cell r="H6924">
            <v>0</v>
          </cell>
          <cell r="O6924">
            <v>802000</v>
          </cell>
        </row>
        <row r="6925">
          <cell r="A6925">
            <v>45786</v>
          </cell>
          <cell r="C6925" t="str">
            <v>LIDA  DAZA</v>
          </cell>
          <cell r="F6925">
            <v>45786.365115740744</v>
          </cell>
          <cell r="G6925">
            <v>45787.364733796298</v>
          </cell>
          <cell r="H6925">
            <v>3</v>
          </cell>
          <cell r="O6925">
            <v>1377400</v>
          </cell>
        </row>
        <row r="6926">
          <cell r="A6926">
            <v>45786</v>
          </cell>
          <cell r="C6926" t="str">
            <v>VALENTINA  GOMEZ CAÑON</v>
          </cell>
          <cell r="F6926">
            <v>45785.299826388888</v>
          </cell>
          <cell r="G6926">
            <v>45786.299826388888</v>
          </cell>
          <cell r="H6926">
            <v>1</v>
          </cell>
          <cell r="O6926">
            <v>224400</v>
          </cell>
        </row>
        <row r="6927">
          <cell r="A6927">
            <v>45786</v>
          </cell>
          <cell r="C6927" t="str">
            <v>INVERSIONES Y SOLUCIONES DE TRADICION SAS</v>
          </cell>
          <cell r="F6927">
            <v>45744.379004629627</v>
          </cell>
          <cell r="G6927">
            <v>45759.379004629627</v>
          </cell>
          <cell r="H6927">
            <v>31</v>
          </cell>
          <cell r="O6927">
            <v>1213485</v>
          </cell>
        </row>
        <row r="6928">
          <cell r="A6928">
            <v>45786</v>
          </cell>
          <cell r="C6928" t="str">
            <v>INVERSIONES Y SOLUCIONES DE TRADICION SAS</v>
          </cell>
          <cell r="F6928">
            <v>45745.31554398148</v>
          </cell>
          <cell r="G6928">
            <v>45760.31554398148</v>
          </cell>
          <cell r="H6928">
            <v>30</v>
          </cell>
          <cell r="O6928">
            <v>294800</v>
          </cell>
        </row>
        <row r="6929">
          <cell r="A6929">
            <v>45786</v>
          </cell>
          <cell r="C6929" t="str">
            <v>INVERSIONES Y SOLUCIONES DE TRADICION SAS</v>
          </cell>
          <cell r="F6929">
            <v>45751.399745370371</v>
          </cell>
          <cell r="G6929">
            <v>45766.399745370371</v>
          </cell>
          <cell r="H6929">
            <v>24</v>
          </cell>
          <cell r="O6929">
            <v>3041715</v>
          </cell>
        </row>
        <row r="6930">
          <cell r="A6930">
            <v>45786</v>
          </cell>
          <cell r="C6930" t="str">
            <v>CARLOS ANDRES CORTES PACHON</v>
          </cell>
          <cell r="F6930">
            <v>45785.338020833333</v>
          </cell>
          <cell r="G6930">
            <v>45786.337719907409</v>
          </cell>
          <cell r="H6930">
            <v>1</v>
          </cell>
          <cell r="O6930">
            <v>468930</v>
          </cell>
        </row>
        <row r="6931">
          <cell r="A6931">
            <v>45786</v>
          </cell>
          <cell r="C6931" t="str">
            <v>INVERSIONES TRES MILAGROS SAS</v>
          </cell>
          <cell r="F6931">
            <v>45786.336134259262</v>
          </cell>
          <cell r="G6931">
            <v>45787.336134259262</v>
          </cell>
          <cell r="H6931">
            <v>0</v>
          </cell>
          <cell r="O6931">
            <v>394450</v>
          </cell>
        </row>
        <row r="6932">
          <cell r="A6932">
            <v>45786</v>
          </cell>
          <cell r="C6932" t="str">
            <v>ALEJANDRO  DURAN</v>
          </cell>
          <cell r="F6932">
            <v>45786.332569444443</v>
          </cell>
          <cell r="G6932">
            <v>45787.332569444443</v>
          </cell>
          <cell r="H6932">
            <v>3</v>
          </cell>
          <cell r="O6932">
            <v>2073750</v>
          </cell>
        </row>
        <row r="6933">
          <cell r="A6933">
            <v>45786</v>
          </cell>
          <cell r="C6933" t="str">
            <v>VENTAS MOSTRADOR</v>
          </cell>
          <cell r="F6933">
            <v>45786</v>
          </cell>
          <cell r="G6933">
            <v>45786</v>
          </cell>
          <cell r="H6933">
            <v>0</v>
          </cell>
          <cell r="O6933">
            <v>398490</v>
          </cell>
        </row>
        <row r="6934">
          <cell r="A6934">
            <v>45786</v>
          </cell>
          <cell r="C6934" t="str">
            <v>XICO SAS</v>
          </cell>
          <cell r="F6934">
            <v>45770.326944444445</v>
          </cell>
          <cell r="G6934">
            <v>45800.326944444445</v>
          </cell>
          <cell r="H6934">
            <v>-13</v>
          </cell>
          <cell r="O6934">
            <v>2362000</v>
          </cell>
        </row>
        <row r="6935">
          <cell r="A6935">
            <v>45786</v>
          </cell>
          <cell r="C6935" t="str">
            <v>JEARS SAS</v>
          </cell>
          <cell r="F6935">
            <v>45785.333090277774</v>
          </cell>
          <cell r="G6935">
            <v>45786.332939814813</v>
          </cell>
          <cell r="H6935">
            <v>1</v>
          </cell>
          <cell r="O6935">
            <v>488000</v>
          </cell>
        </row>
        <row r="6936">
          <cell r="A6936">
            <v>45786</v>
          </cell>
          <cell r="C6936" t="str">
            <v>OSTAK S.A.S</v>
          </cell>
          <cell r="F6936">
            <v>45769.333113425928</v>
          </cell>
          <cell r="G6936">
            <v>45799.333113425928</v>
          </cell>
          <cell r="H6936">
            <v>-12</v>
          </cell>
          <cell r="O6936">
            <v>227000</v>
          </cell>
        </row>
        <row r="6937">
          <cell r="A6937">
            <v>45786</v>
          </cell>
          <cell r="C6937" t="str">
            <v>LE CABRERA SOCIEDAD POR ACCIONES SIMPLIFICADA</v>
          </cell>
          <cell r="F6937">
            <v>45777.34878472222</v>
          </cell>
          <cell r="G6937">
            <v>45792.34878472222</v>
          </cell>
          <cell r="H6937">
            <v>-2</v>
          </cell>
          <cell r="O6937">
            <v>4202130.8559999997</v>
          </cell>
        </row>
        <row r="6938">
          <cell r="A6938">
            <v>45786</v>
          </cell>
          <cell r="C6938" t="str">
            <v>SUPER NUEVO MILENIO SA</v>
          </cell>
          <cell r="F6938">
            <v>45769.321585648147</v>
          </cell>
          <cell r="G6938">
            <v>45799.321585648147</v>
          </cell>
          <cell r="H6938">
            <v>-9</v>
          </cell>
          <cell r="O6938">
            <v>206600</v>
          </cell>
        </row>
        <row r="6939">
          <cell r="A6939">
            <v>45786</v>
          </cell>
          <cell r="C6939" t="str">
            <v>SUPER NUEVO MILENIO SA</v>
          </cell>
          <cell r="F6939">
            <v>45770.319907407407</v>
          </cell>
          <cell r="G6939">
            <v>45800.319907407407</v>
          </cell>
          <cell r="H6939">
            <v>-10</v>
          </cell>
          <cell r="O6939">
            <v>109640</v>
          </cell>
        </row>
        <row r="6940">
          <cell r="A6940">
            <v>45786</v>
          </cell>
          <cell r="C6940" t="str">
            <v>SUPER NUEVO MILENIO SA</v>
          </cell>
          <cell r="F6940">
            <v>45771.32234953704</v>
          </cell>
          <cell r="G6940">
            <v>45801.32234953704</v>
          </cell>
          <cell r="H6940">
            <v>-11</v>
          </cell>
          <cell r="O6940">
            <v>367280</v>
          </cell>
        </row>
        <row r="6941">
          <cell r="A6941">
            <v>45786</v>
          </cell>
          <cell r="C6941" t="str">
            <v>SUPER NUEVO MILENIO SA</v>
          </cell>
          <cell r="F6941">
            <v>45772.336909722224</v>
          </cell>
          <cell r="G6941">
            <v>45802.336909722224</v>
          </cell>
          <cell r="H6941">
            <v>-12</v>
          </cell>
          <cell r="O6941">
            <v>118400</v>
          </cell>
        </row>
        <row r="6942">
          <cell r="A6942">
            <v>45786</v>
          </cell>
          <cell r="C6942" t="str">
            <v>SUPER NUEVO MILENIO SA</v>
          </cell>
          <cell r="F6942">
            <v>45772.370347222219</v>
          </cell>
          <cell r="G6942">
            <v>45802.370347222219</v>
          </cell>
          <cell r="H6942">
            <v>-12</v>
          </cell>
          <cell r="O6942">
            <v>204460</v>
          </cell>
        </row>
        <row r="6943">
          <cell r="A6943">
            <v>45786</v>
          </cell>
          <cell r="C6943" t="str">
            <v>SUPER NUEVO MILENIO SA</v>
          </cell>
          <cell r="F6943">
            <v>45775.311145833337</v>
          </cell>
          <cell r="G6943">
            <v>45805.311145833337</v>
          </cell>
          <cell r="H6943">
            <v>-15</v>
          </cell>
          <cell r="O6943">
            <v>284800</v>
          </cell>
        </row>
        <row r="6944">
          <cell r="A6944">
            <v>45786</v>
          </cell>
          <cell r="C6944" t="str">
            <v>SUPER NUEVO MILENIO SA</v>
          </cell>
          <cell r="F6944">
            <v>45775.31417824074</v>
          </cell>
          <cell r="G6944">
            <v>45805.31417824074</v>
          </cell>
          <cell r="H6944">
            <v>-15</v>
          </cell>
          <cell r="O6944">
            <v>276000</v>
          </cell>
        </row>
        <row r="6945">
          <cell r="A6945">
            <v>45786</v>
          </cell>
          <cell r="C6945" t="str">
            <v>SUPER NUEVO MILENIO SA</v>
          </cell>
          <cell r="F6945">
            <v>45777.345625000002</v>
          </cell>
          <cell r="G6945">
            <v>45807.345625000002</v>
          </cell>
          <cell r="H6945">
            <v>-17</v>
          </cell>
          <cell r="O6945">
            <v>254500.02</v>
          </cell>
        </row>
        <row r="6946">
          <cell r="A6946">
            <v>45786</v>
          </cell>
          <cell r="C6946" t="str">
            <v>GERMAN NAVAS PINZON</v>
          </cell>
          <cell r="F6946">
            <v>45775.359976851854</v>
          </cell>
          <cell r="G6946">
            <v>45783.359976851854</v>
          </cell>
          <cell r="H6946">
            <v>4</v>
          </cell>
          <cell r="O6946">
            <v>1862000</v>
          </cell>
        </row>
        <row r="6947">
          <cell r="A6947">
            <v>45786</v>
          </cell>
          <cell r="C6947" t="str">
            <v>VENTAS MOSTRADOR</v>
          </cell>
          <cell r="F6947">
            <v>45786</v>
          </cell>
          <cell r="G6947">
            <v>45786</v>
          </cell>
          <cell r="H6947">
            <v>0</v>
          </cell>
          <cell r="O6947">
            <v>1121705</v>
          </cell>
        </row>
        <row r="6948">
          <cell r="A6948">
            <v>45786</v>
          </cell>
          <cell r="C6948" t="str">
            <v>VENTAS MOSTRADOR</v>
          </cell>
          <cell r="F6948">
            <v>45786</v>
          </cell>
          <cell r="G6948">
            <v>45786</v>
          </cell>
          <cell r="H6948">
            <v>0</v>
          </cell>
          <cell r="O6948">
            <v>350593</v>
          </cell>
        </row>
        <row r="6949">
          <cell r="A6949">
            <v>45787</v>
          </cell>
          <cell r="C6949" t="str">
            <v>VENTAS MOSTRADOR</v>
          </cell>
          <cell r="F6949">
            <v>45787</v>
          </cell>
          <cell r="G6949">
            <v>45787</v>
          </cell>
          <cell r="H6949">
            <v>0</v>
          </cell>
          <cell r="O6949">
            <v>6800</v>
          </cell>
        </row>
        <row r="6950">
          <cell r="A6950">
            <v>45787</v>
          </cell>
          <cell r="C6950" t="str">
            <v>VENTAS MOSTRADOR</v>
          </cell>
          <cell r="F6950">
            <v>45787</v>
          </cell>
          <cell r="G6950">
            <v>45787</v>
          </cell>
          <cell r="H6950">
            <v>0</v>
          </cell>
          <cell r="O6950">
            <v>11905</v>
          </cell>
        </row>
        <row r="6951">
          <cell r="A6951">
            <v>45787</v>
          </cell>
          <cell r="C6951" t="str">
            <v>VENTAS MOSTRADOR</v>
          </cell>
          <cell r="F6951">
            <v>45787</v>
          </cell>
          <cell r="G6951">
            <v>45787</v>
          </cell>
          <cell r="H6951">
            <v>0</v>
          </cell>
          <cell r="O6951">
            <v>13400</v>
          </cell>
        </row>
        <row r="6952">
          <cell r="A6952">
            <v>45787</v>
          </cell>
          <cell r="C6952" t="str">
            <v>VENTAS MOSTRADOR</v>
          </cell>
          <cell r="F6952">
            <v>45787</v>
          </cell>
          <cell r="G6952">
            <v>45787</v>
          </cell>
          <cell r="H6952">
            <v>0</v>
          </cell>
          <cell r="O6952">
            <v>13700</v>
          </cell>
        </row>
        <row r="6953">
          <cell r="A6953">
            <v>45787</v>
          </cell>
          <cell r="C6953" t="str">
            <v>VENTAS MOSTRADOR</v>
          </cell>
          <cell r="F6953">
            <v>45787</v>
          </cell>
          <cell r="G6953">
            <v>45787</v>
          </cell>
          <cell r="H6953">
            <v>0</v>
          </cell>
          <cell r="O6953">
            <v>15000</v>
          </cell>
        </row>
        <row r="6954">
          <cell r="A6954">
            <v>45787</v>
          </cell>
          <cell r="C6954" t="str">
            <v>VENTAS MOSTRADOR</v>
          </cell>
          <cell r="F6954">
            <v>45787</v>
          </cell>
          <cell r="G6954">
            <v>45787</v>
          </cell>
          <cell r="H6954">
            <v>0</v>
          </cell>
          <cell r="O6954">
            <v>15210</v>
          </cell>
        </row>
        <row r="6955">
          <cell r="A6955">
            <v>45787</v>
          </cell>
          <cell r="C6955" t="str">
            <v>VENTAS MOSTRADOR</v>
          </cell>
          <cell r="F6955">
            <v>45787</v>
          </cell>
          <cell r="G6955">
            <v>45787</v>
          </cell>
          <cell r="H6955">
            <v>0</v>
          </cell>
          <cell r="O6955">
            <v>19470</v>
          </cell>
        </row>
        <row r="6956">
          <cell r="A6956">
            <v>45787</v>
          </cell>
          <cell r="C6956" t="str">
            <v>VENTAS MOSTRADOR</v>
          </cell>
          <cell r="F6956">
            <v>45787</v>
          </cell>
          <cell r="G6956">
            <v>45787</v>
          </cell>
          <cell r="H6956">
            <v>0</v>
          </cell>
          <cell r="O6956">
            <v>20000</v>
          </cell>
        </row>
        <row r="6957">
          <cell r="A6957">
            <v>45787</v>
          </cell>
          <cell r="C6957" t="str">
            <v>VENTAS MOSTRADOR</v>
          </cell>
          <cell r="F6957">
            <v>45787</v>
          </cell>
          <cell r="G6957">
            <v>45787</v>
          </cell>
          <cell r="H6957">
            <v>0</v>
          </cell>
          <cell r="O6957">
            <v>20350</v>
          </cell>
        </row>
        <row r="6958">
          <cell r="A6958">
            <v>45787</v>
          </cell>
          <cell r="C6958" t="str">
            <v>VENTAS MOSTRADOR</v>
          </cell>
          <cell r="F6958">
            <v>45787</v>
          </cell>
          <cell r="G6958">
            <v>45787</v>
          </cell>
          <cell r="H6958">
            <v>0</v>
          </cell>
          <cell r="O6958">
            <v>24840</v>
          </cell>
        </row>
        <row r="6959">
          <cell r="A6959">
            <v>45787</v>
          </cell>
          <cell r="C6959" t="str">
            <v>VENTAS MOSTRADOR</v>
          </cell>
          <cell r="F6959">
            <v>45787</v>
          </cell>
          <cell r="G6959">
            <v>45787</v>
          </cell>
          <cell r="H6959">
            <v>0</v>
          </cell>
          <cell r="O6959">
            <v>25440</v>
          </cell>
        </row>
        <row r="6960">
          <cell r="A6960">
            <v>45787</v>
          </cell>
          <cell r="C6960" t="str">
            <v>VENTAS MOSTRADOR</v>
          </cell>
          <cell r="F6960">
            <v>45787</v>
          </cell>
          <cell r="G6960">
            <v>45787</v>
          </cell>
          <cell r="H6960">
            <v>0</v>
          </cell>
          <cell r="O6960">
            <v>26400</v>
          </cell>
        </row>
        <row r="6961">
          <cell r="A6961">
            <v>45787</v>
          </cell>
          <cell r="C6961" t="str">
            <v>VENTAS MOSTRADOR</v>
          </cell>
          <cell r="F6961">
            <v>45787</v>
          </cell>
          <cell r="G6961">
            <v>45787</v>
          </cell>
          <cell r="H6961">
            <v>0</v>
          </cell>
          <cell r="O6961">
            <v>26640</v>
          </cell>
        </row>
        <row r="6962">
          <cell r="A6962">
            <v>45787</v>
          </cell>
          <cell r="C6962" t="str">
            <v>VENTAS MOSTRADOR</v>
          </cell>
          <cell r="F6962">
            <v>45787</v>
          </cell>
          <cell r="G6962">
            <v>45787</v>
          </cell>
          <cell r="H6962">
            <v>0</v>
          </cell>
          <cell r="O6962">
            <v>27000</v>
          </cell>
        </row>
        <row r="6963">
          <cell r="A6963">
            <v>45787</v>
          </cell>
          <cell r="C6963" t="str">
            <v>VENTAS MOSTRADOR</v>
          </cell>
          <cell r="F6963">
            <v>45787</v>
          </cell>
          <cell r="G6963">
            <v>45787</v>
          </cell>
          <cell r="H6963">
            <v>0</v>
          </cell>
          <cell r="O6963">
            <v>27400</v>
          </cell>
        </row>
        <row r="6964">
          <cell r="A6964">
            <v>45787</v>
          </cell>
          <cell r="C6964" t="str">
            <v>VENTAS MOSTRADOR</v>
          </cell>
          <cell r="F6964">
            <v>45787</v>
          </cell>
          <cell r="G6964">
            <v>45787</v>
          </cell>
          <cell r="H6964">
            <v>0</v>
          </cell>
          <cell r="O6964">
            <v>27770</v>
          </cell>
        </row>
        <row r="6965">
          <cell r="A6965">
            <v>45787</v>
          </cell>
          <cell r="C6965" t="str">
            <v>VENTAS MOSTRADOR</v>
          </cell>
          <cell r="F6965">
            <v>45787</v>
          </cell>
          <cell r="G6965">
            <v>45787</v>
          </cell>
          <cell r="H6965">
            <v>0</v>
          </cell>
          <cell r="O6965">
            <v>34250</v>
          </cell>
        </row>
        <row r="6966">
          <cell r="A6966">
            <v>45787</v>
          </cell>
          <cell r="C6966" t="str">
            <v>VENTAS MOSTRADOR</v>
          </cell>
          <cell r="F6966">
            <v>45787</v>
          </cell>
          <cell r="G6966">
            <v>45787</v>
          </cell>
          <cell r="H6966">
            <v>0</v>
          </cell>
          <cell r="O6966">
            <v>38800</v>
          </cell>
        </row>
        <row r="6967">
          <cell r="A6967">
            <v>45787</v>
          </cell>
          <cell r="C6967" t="str">
            <v>VENTAS MOSTRADOR</v>
          </cell>
          <cell r="F6967">
            <v>45787</v>
          </cell>
          <cell r="G6967">
            <v>45787</v>
          </cell>
          <cell r="H6967">
            <v>0</v>
          </cell>
          <cell r="O6967">
            <v>38830</v>
          </cell>
        </row>
        <row r="6968">
          <cell r="A6968">
            <v>45787</v>
          </cell>
          <cell r="C6968" t="str">
            <v>VENTAS MOSTRADOR</v>
          </cell>
          <cell r="F6968">
            <v>45787</v>
          </cell>
          <cell r="G6968">
            <v>45787</v>
          </cell>
          <cell r="H6968">
            <v>0</v>
          </cell>
          <cell r="O6968">
            <v>40500</v>
          </cell>
        </row>
        <row r="6969">
          <cell r="A6969">
            <v>45787</v>
          </cell>
          <cell r="C6969" t="str">
            <v>VENTAS MOSTRADOR</v>
          </cell>
          <cell r="F6969">
            <v>45787</v>
          </cell>
          <cell r="G6969">
            <v>45787</v>
          </cell>
          <cell r="H6969">
            <v>0</v>
          </cell>
          <cell r="O6969">
            <v>42550</v>
          </cell>
        </row>
        <row r="6970">
          <cell r="A6970">
            <v>45787</v>
          </cell>
          <cell r="C6970" t="str">
            <v>VENTAS MOSTRADOR</v>
          </cell>
          <cell r="F6970">
            <v>45787</v>
          </cell>
          <cell r="G6970">
            <v>45787</v>
          </cell>
          <cell r="H6970">
            <v>0</v>
          </cell>
          <cell r="O6970">
            <v>48168</v>
          </cell>
        </row>
        <row r="6971">
          <cell r="A6971">
            <v>45787</v>
          </cell>
          <cell r="C6971" t="str">
            <v>VENTAS MOSTRADOR</v>
          </cell>
          <cell r="F6971">
            <v>45787</v>
          </cell>
          <cell r="G6971">
            <v>45787</v>
          </cell>
          <cell r="H6971">
            <v>0</v>
          </cell>
          <cell r="O6971">
            <v>49000</v>
          </cell>
        </row>
        <row r="6972">
          <cell r="A6972">
            <v>45787</v>
          </cell>
          <cell r="C6972" t="str">
            <v>VENTAS MOSTRADOR</v>
          </cell>
          <cell r="F6972">
            <v>45787</v>
          </cell>
          <cell r="G6972">
            <v>45787</v>
          </cell>
          <cell r="H6972">
            <v>0</v>
          </cell>
          <cell r="O6972">
            <v>52416</v>
          </cell>
        </row>
        <row r="6973">
          <cell r="A6973">
            <v>45787</v>
          </cell>
          <cell r="C6973" t="str">
            <v>VENTAS MOSTRADOR</v>
          </cell>
          <cell r="F6973">
            <v>45787</v>
          </cell>
          <cell r="G6973">
            <v>45787</v>
          </cell>
          <cell r="H6973">
            <v>0</v>
          </cell>
          <cell r="O6973">
            <v>54900</v>
          </cell>
        </row>
        <row r="6974">
          <cell r="A6974">
            <v>45787</v>
          </cell>
          <cell r="C6974" t="str">
            <v>VENTAS MOSTRADOR</v>
          </cell>
          <cell r="F6974">
            <v>45787</v>
          </cell>
          <cell r="G6974">
            <v>45787</v>
          </cell>
          <cell r="H6974">
            <v>0</v>
          </cell>
          <cell r="O6974">
            <v>59760</v>
          </cell>
        </row>
        <row r="6975">
          <cell r="A6975">
            <v>45787</v>
          </cell>
          <cell r="C6975" t="str">
            <v>VENTAS MOSTRADOR</v>
          </cell>
          <cell r="F6975">
            <v>45787</v>
          </cell>
          <cell r="G6975">
            <v>45787</v>
          </cell>
          <cell r="H6975">
            <v>0</v>
          </cell>
          <cell r="O6975">
            <v>59760</v>
          </cell>
        </row>
        <row r="6976">
          <cell r="A6976">
            <v>45787</v>
          </cell>
          <cell r="C6976" t="str">
            <v>VENTAS MOSTRADOR</v>
          </cell>
          <cell r="F6976">
            <v>45787</v>
          </cell>
          <cell r="G6976">
            <v>45787</v>
          </cell>
          <cell r="H6976">
            <v>0</v>
          </cell>
          <cell r="O6976">
            <v>66380</v>
          </cell>
        </row>
        <row r="6977">
          <cell r="A6977">
            <v>45787</v>
          </cell>
          <cell r="C6977" t="str">
            <v>VENTAS MOSTRADOR</v>
          </cell>
          <cell r="F6977">
            <v>45787</v>
          </cell>
          <cell r="G6977">
            <v>45787</v>
          </cell>
          <cell r="H6977">
            <v>0</v>
          </cell>
          <cell r="O6977">
            <v>72500</v>
          </cell>
        </row>
        <row r="6978">
          <cell r="A6978">
            <v>45787</v>
          </cell>
          <cell r="C6978" t="str">
            <v>VENTAS MOSTRADOR</v>
          </cell>
          <cell r="F6978">
            <v>45787</v>
          </cell>
          <cell r="G6978">
            <v>45787</v>
          </cell>
          <cell r="H6978">
            <v>0</v>
          </cell>
          <cell r="O6978">
            <v>72968</v>
          </cell>
        </row>
        <row r="6979">
          <cell r="A6979">
            <v>45787</v>
          </cell>
          <cell r="C6979" t="str">
            <v>VENTAS MOSTRADOR</v>
          </cell>
          <cell r="F6979">
            <v>45787</v>
          </cell>
          <cell r="G6979">
            <v>45787</v>
          </cell>
          <cell r="H6979">
            <v>0</v>
          </cell>
          <cell r="O6979">
            <v>78024</v>
          </cell>
        </row>
        <row r="6980">
          <cell r="A6980">
            <v>45787</v>
          </cell>
          <cell r="C6980" t="str">
            <v>VENTAS MOSTRADOR</v>
          </cell>
          <cell r="F6980">
            <v>45787</v>
          </cell>
          <cell r="G6980">
            <v>45787</v>
          </cell>
          <cell r="H6980">
            <v>0</v>
          </cell>
          <cell r="O6980">
            <v>86000</v>
          </cell>
        </row>
        <row r="6981">
          <cell r="A6981">
            <v>45787</v>
          </cell>
          <cell r="C6981" t="str">
            <v>VENTAS MOSTRADOR</v>
          </cell>
          <cell r="F6981">
            <v>45787</v>
          </cell>
          <cell r="G6981">
            <v>45787</v>
          </cell>
          <cell r="H6981">
            <v>0</v>
          </cell>
          <cell r="O6981">
            <v>92568</v>
          </cell>
        </row>
        <row r="6982">
          <cell r="A6982">
            <v>45787</v>
          </cell>
          <cell r="C6982" t="str">
            <v>VENTAS MOSTRADOR</v>
          </cell>
          <cell r="F6982">
            <v>45787</v>
          </cell>
          <cell r="G6982">
            <v>45787</v>
          </cell>
          <cell r="H6982">
            <v>0</v>
          </cell>
          <cell r="O6982">
            <v>102652</v>
          </cell>
        </row>
        <row r="6983">
          <cell r="A6983">
            <v>45787</v>
          </cell>
          <cell r="C6983" t="str">
            <v>VENTAS MOSTRADOR</v>
          </cell>
          <cell r="F6983">
            <v>45787</v>
          </cell>
          <cell r="G6983">
            <v>45787</v>
          </cell>
          <cell r="H6983">
            <v>0</v>
          </cell>
          <cell r="O6983">
            <v>102840</v>
          </cell>
        </row>
        <row r="6984">
          <cell r="A6984">
            <v>45787</v>
          </cell>
          <cell r="C6984" t="str">
            <v>VENTAS MOSTRADOR</v>
          </cell>
          <cell r="F6984">
            <v>45787</v>
          </cell>
          <cell r="G6984">
            <v>45787</v>
          </cell>
          <cell r="H6984">
            <v>5</v>
          </cell>
          <cell r="O6984">
            <v>116710</v>
          </cell>
        </row>
        <row r="6985">
          <cell r="A6985">
            <v>45787</v>
          </cell>
          <cell r="C6985" t="str">
            <v>VENTAS MOSTRADOR</v>
          </cell>
          <cell r="F6985">
            <v>45787</v>
          </cell>
          <cell r="G6985">
            <v>45787</v>
          </cell>
          <cell r="H6985">
            <v>0</v>
          </cell>
          <cell r="O6985">
            <v>135500</v>
          </cell>
        </row>
        <row r="6986">
          <cell r="A6986">
            <v>45787</v>
          </cell>
          <cell r="C6986" t="str">
            <v>VENTAS MOSTRADOR</v>
          </cell>
          <cell r="F6986">
            <v>45787</v>
          </cell>
          <cell r="G6986">
            <v>45787</v>
          </cell>
          <cell r="H6986">
            <v>0</v>
          </cell>
          <cell r="O6986">
            <v>140000</v>
          </cell>
        </row>
        <row r="6987">
          <cell r="A6987">
            <v>45787</v>
          </cell>
          <cell r="C6987" t="str">
            <v>VENTAS MOSTRADOR</v>
          </cell>
          <cell r="F6987">
            <v>45787</v>
          </cell>
          <cell r="G6987">
            <v>45787</v>
          </cell>
          <cell r="H6987">
            <v>0</v>
          </cell>
          <cell r="O6987">
            <v>169640</v>
          </cell>
        </row>
        <row r="6988">
          <cell r="A6988">
            <v>45787</v>
          </cell>
          <cell r="C6988" t="str">
            <v>VENTAS MOSTRADOR</v>
          </cell>
          <cell r="F6988">
            <v>45787</v>
          </cell>
          <cell r="G6988">
            <v>45787</v>
          </cell>
          <cell r="H6988">
            <v>0</v>
          </cell>
          <cell r="O6988">
            <v>212750</v>
          </cell>
        </row>
        <row r="6989">
          <cell r="A6989">
            <v>45787</v>
          </cell>
          <cell r="C6989" t="str">
            <v>VENTAS MOSTRADOR</v>
          </cell>
          <cell r="F6989">
            <v>45787</v>
          </cell>
          <cell r="G6989">
            <v>45787</v>
          </cell>
          <cell r="H6989">
            <v>0</v>
          </cell>
          <cell r="O6989">
            <v>255300</v>
          </cell>
        </row>
        <row r="6990">
          <cell r="A6990">
            <v>45787</v>
          </cell>
          <cell r="C6990" t="str">
            <v>VENTAS MOSTRADOR</v>
          </cell>
          <cell r="F6990">
            <v>45787</v>
          </cell>
          <cell r="G6990">
            <v>45787</v>
          </cell>
          <cell r="H6990">
            <v>0</v>
          </cell>
          <cell r="O6990">
            <v>425500</v>
          </cell>
        </row>
        <row r="6991">
          <cell r="A6991">
            <v>45787</v>
          </cell>
          <cell r="C6991" t="str">
            <v>CARLOS ALBERTO MORENO QUEMBA</v>
          </cell>
          <cell r="F6991">
            <v>45787.324699074074</v>
          </cell>
          <cell r="G6991">
            <v>45788.324062500003</v>
          </cell>
          <cell r="H6991">
            <v>2</v>
          </cell>
          <cell r="O6991">
            <v>535000</v>
          </cell>
        </row>
        <row r="6992">
          <cell r="A6992">
            <v>45787</v>
          </cell>
          <cell r="C6992" t="str">
            <v>VENTAS MOSTRADOR</v>
          </cell>
          <cell r="F6992">
            <v>45787</v>
          </cell>
          <cell r="G6992">
            <v>45787</v>
          </cell>
          <cell r="H6992">
            <v>0</v>
          </cell>
          <cell r="O6992">
            <v>776500</v>
          </cell>
        </row>
        <row r="6993">
          <cell r="A6993">
            <v>45787</v>
          </cell>
          <cell r="C6993" t="str">
            <v>VENTAS MOSTRADOR</v>
          </cell>
          <cell r="F6993">
            <v>45787</v>
          </cell>
          <cell r="G6993">
            <v>45787</v>
          </cell>
          <cell r="H6993">
            <v>0</v>
          </cell>
          <cell r="O6993">
            <v>1702000</v>
          </cell>
        </row>
        <row r="6994">
          <cell r="A6994">
            <v>45787</v>
          </cell>
          <cell r="C6994" t="str">
            <v>KAREN GISSET MARTINEZ SANDOVAL</v>
          </cell>
          <cell r="F6994">
            <v>45786.534745370373</v>
          </cell>
          <cell r="G6994">
            <v>45787.534745370373</v>
          </cell>
          <cell r="H6994">
            <v>3</v>
          </cell>
          <cell r="O6994">
            <v>2576000</v>
          </cell>
        </row>
        <row r="6995">
          <cell r="A6995">
            <v>45787</v>
          </cell>
          <cell r="C6995" t="str">
            <v>CARLOS ALBERTO MORENO QUEMBA</v>
          </cell>
          <cell r="F6995">
            <v>45787.324699074074</v>
          </cell>
          <cell r="G6995">
            <v>45788.324062500003</v>
          </cell>
          <cell r="H6995">
            <v>2</v>
          </cell>
          <cell r="O6995">
            <v>312800</v>
          </cell>
        </row>
        <row r="6996">
          <cell r="A6996">
            <v>45787</v>
          </cell>
          <cell r="C6996" t="str">
            <v>DARWIN GEOVANNI OCHOA MERCHAN</v>
          </cell>
          <cell r="F6996">
            <v>45787.319675925923</v>
          </cell>
          <cell r="G6996">
            <v>45788.314085648148</v>
          </cell>
          <cell r="H6996">
            <v>2</v>
          </cell>
          <cell r="O6996">
            <v>183100</v>
          </cell>
        </row>
        <row r="6997">
          <cell r="A6997">
            <v>45787</v>
          </cell>
          <cell r="C6997" t="str">
            <v>EL MERO BURRITO S.A.S</v>
          </cell>
          <cell r="F6997">
            <v>45786.310740740744</v>
          </cell>
          <cell r="G6997">
            <v>45787.310543981483</v>
          </cell>
          <cell r="H6997">
            <v>3</v>
          </cell>
          <cell r="O6997">
            <v>328900</v>
          </cell>
        </row>
        <row r="6998">
          <cell r="A6998">
            <v>45787</v>
          </cell>
          <cell r="C6998" t="str">
            <v>VENTAS MOSTRADOR</v>
          </cell>
          <cell r="F6998">
            <v>45787</v>
          </cell>
          <cell r="G6998">
            <v>45787</v>
          </cell>
          <cell r="H6998">
            <v>0</v>
          </cell>
          <cell r="O6998">
            <v>342250</v>
          </cell>
        </row>
        <row r="6999">
          <cell r="A6999">
            <v>45787</v>
          </cell>
          <cell r="C6999" t="str">
            <v>VENTAS MOSTRADOR</v>
          </cell>
          <cell r="F6999">
            <v>45787</v>
          </cell>
          <cell r="G6999">
            <v>45787</v>
          </cell>
          <cell r="H6999">
            <v>0</v>
          </cell>
          <cell r="O6999">
            <v>851000</v>
          </cell>
        </row>
        <row r="7000">
          <cell r="A7000">
            <v>45787</v>
          </cell>
          <cell r="C7000" t="str">
            <v>THE NEXT SHOT S.A.S</v>
          </cell>
          <cell r="F7000">
            <v>45783.326284722221</v>
          </cell>
          <cell r="G7000">
            <v>45784.32613425926</v>
          </cell>
          <cell r="H7000">
            <v>6</v>
          </cell>
          <cell r="O7000">
            <v>555200</v>
          </cell>
        </row>
        <row r="7001">
          <cell r="A7001">
            <v>45787</v>
          </cell>
          <cell r="C7001" t="str">
            <v>VENTAS MOSTRADOR</v>
          </cell>
          <cell r="F7001">
            <v>45787</v>
          </cell>
          <cell r="G7001">
            <v>45787</v>
          </cell>
          <cell r="H7001">
            <v>0</v>
          </cell>
          <cell r="O7001">
            <v>5392023</v>
          </cell>
        </row>
        <row r="7002">
          <cell r="A7002">
            <v>45787</v>
          </cell>
          <cell r="C7002" t="str">
            <v>VENTAS MOSTRADOR</v>
          </cell>
          <cell r="F7002">
            <v>45787</v>
          </cell>
          <cell r="G7002">
            <v>45787</v>
          </cell>
          <cell r="H7002">
            <v>0</v>
          </cell>
          <cell r="O7002">
            <v>913367</v>
          </cell>
        </row>
        <row r="7003">
          <cell r="A7003">
            <v>45788</v>
          </cell>
          <cell r="C7003" t="str">
            <v>VENTAS MOSTRADOR</v>
          </cell>
          <cell r="F7003">
            <v>45788</v>
          </cell>
          <cell r="G7003">
            <v>45788</v>
          </cell>
          <cell r="H7003">
            <v>0</v>
          </cell>
          <cell r="O7003">
            <v>5940</v>
          </cell>
        </row>
        <row r="7004">
          <cell r="A7004">
            <v>45788</v>
          </cell>
          <cell r="C7004" t="str">
            <v>VENTAS MOSTRADOR</v>
          </cell>
          <cell r="F7004">
            <v>45788</v>
          </cell>
          <cell r="G7004">
            <v>45788</v>
          </cell>
          <cell r="H7004">
            <v>0</v>
          </cell>
          <cell r="O7004">
            <v>6850</v>
          </cell>
        </row>
        <row r="7005">
          <cell r="A7005">
            <v>45788</v>
          </cell>
          <cell r="C7005" t="str">
            <v>VENTAS MOSTRADOR</v>
          </cell>
          <cell r="F7005">
            <v>45788</v>
          </cell>
          <cell r="G7005">
            <v>45788</v>
          </cell>
          <cell r="H7005">
            <v>0</v>
          </cell>
          <cell r="O7005">
            <v>8390</v>
          </cell>
        </row>
        <row r="7006">
          <cell r="A7006">
            <v>45788</v>
          </cell>
          <cell r="C7006" t="str">
            <v>VENTAS MOSTRADOR</v>
          </cell>
          <cell r="F7006">
            <v>45788</v>
          </cell>
          <cell r="G7006">
            <v>45788</v>
          </cell>
          <cell r="H7006">
            <v>0</v>
          </cell>
          <cell r="O7006">
            <v>13500</v>
          </cell>
        </row>
        <row r="7007">
          <cell r="A7007">
            <v>45788</v>
          </cell>
          <cell r="C7007" t="str">
            <v>VENTAS MOSTRADOR</v>
          </cell>
          <cell r="F7007">
            <v>45788</v>
          </cell>
          <cell r="G7007">
            <v>45788</v>
          </cell>
          <cell r="H7007">
            <v>0</v>
          </cell>
          <cell r="O7007">
            <v>14000</v>
          </cell>
        </row>
        <row r="7008">
          <cell r="A7008">
            <v>45788</v>
          </cell>
          <cell r="C7008" t="str">
            <v>VENTAS MOSTRADOR</v>
          </cell>
          <cell r="F7008">
            <v>45788</v>
          </cell>
          <cell r="G7008">
            <v>45788</v>
          </cell>
          <cell r="H7008">
            <v>0</v>
          </cell>
          <cell r="O7008">
            <v>17935</v>
          </cell>
        </row>
        <row r="7009">
          <cell r="A7009">
            <v>45788</v>
          </cell>
          <cell r="C7009" t="str">
            <v>VENTAS MOSTRADOR</v>
          </cell>
          <cell r="F7009">
            <v>45788</v>
          </cell>
          <cell r="G7009">
            <v>45788</v>
          </cell>
          <cell r="H7009">
            <v>0</v>
          </cell>
          <cell r="O7009">
            <v>20165</v>
          </cell>
        </row>
        <row r="7010">
          <cell r="A7010">
            <v>45788</v>
          </cell>
          <cell r="C7010" t="str">
            <v>VENTAS MOSTRADOR</v>
          </cell>
          <cell r="F7010">
            <v>45788</v>
          </cell>
          <cell r="G7010">
            <v>45788</v>
          </cell>
          <cell r="H7010">
            <v>0</v>
          </cell>
          <cell r="O7010">
            <v>20550</v>
          </cell>
        </row>
        <row r="7011">
          <cell r="A7011">
            <v>45788</v>
          </cell>
          <cell r="C7011" t="str">
            <v>VENTAS MOSTRADOR</v>
          </cell>
          <cell r="F7011">
            <v>45788</v>
          </cell>
          <cell r="G7011">
            <v>45788</v>
          </cell>
          <cell r="H7011">
            <v>0</v>
          </cell>
          <cell r="O7011">
            <v>20550</v>
          </cell>
        </row>
        <row r="7012">
          <cell r="A7012">
            <v>45788</v>
          </cell>
          <cell r="C7012" t="str">
            <v>VENTAS MOSTRADOR</v>
          </cell>
          <cell r="F7012">
            <v>45788</v>
          </cell>
          <cell r="G7012">
            <v>45788</v>
          </cell>
          <cell r="H7012">
            <v>0</v>
          </cell>
          <cell r="O7012">
            <v>21000</v>
          </cell>
        </row>
        <row r="7013">
          <cell r="A7013">
            <v>45788</v>
          </cell>
          <cell r="C7013" t="str">
            <v>VENTAS MOSTRADOR</v>
          </cell>
          <cell r="F7013">
            <v>45788</v>
          </cell>
          <cell r="G7013">
            <v>45788</v>
          </cell>
          <cell r="H7013">
            <v>0</v>
          </cell>
          <cell r="O7013">
            <v>26000</v>
          </cell>
        </row>
        <row r="7014">
          <cell r="A7014">
            <v>45788</v>
          </cell>
          <cell r="C7014" t="str">
            <v>VENTAS MOSTRADOR</v>
          </cell>
          <cell r="F7014">
            <v>45788</v>
          </cell>
          <cell r="G7014">
            <v>45788</v>
          </cell>
          <cell r="H7014">
            <v>0</v>
          </cell>
          <cell r="O7014">
            <v>32912</v>
          </cell>
        </row>
        <row r="7015">
          <cell r="A7015">
            <v>45788</v>
          </cell>
          <cell r="C7015" t="str">
            <v>VENTAS MOSTRADOR</v>
          </cell>
          <cell r="F7015">
            <v>45788</v>
          </cell>
          <cell r="G7015">
            <v>45788</v>
          </cell>
          <cell r="H7015">
            <v>0</v>
          </cell>
          <cell r="O7015">
            <v>40015</v>
          </cell>
        </row>
        <row r="7016">
          <cell r="A7016">
            <v>45788</v>
          </cell>
          <cell r="C7016" t="str">
            <v>VENTAS MOSTRADOR</v>
          </cell>
          <cell r="F7016">
            <v>45788</v>
          </cell>
          <cell r="G7016">
            <v>45788</v>
          </cell>
          <cell r="H7016">
            <v>0</v>
          </cell>
          <cell r="O7016">
            <v>48000</v>
          </cell>
        </row>
        <row r="7017">
          <cell r="A7017">
            <v>45788</v>
          </cell>
          <cell r="C7017" t="str">
            <v>VENTAS MOSTRADOR</v>
          </cell>
          <cell r="F7017">
            <v>45788</v>
          </cell>
          <cell r="G7017">
            <v>45788</v>
          </cell>
          <cell r="H7017">
            <v>0</v>
          </cell>
          <cell r="O7017">
            <v>48660</v>
          </cell>
        </row>
        <row r="7018">
          <cell r="A7018">
            <v>45788</v>
          </cell>
          <cell r="C7018" t="str">
            <v>VENTAS MOSTRADOR</v>
          </cell>
          <cell r="F7018">
            <v>45788</v>
          </cell>
          <cell r="G7018">
            <v>45788</v>
          </cell>
          <cell r="H7018">
            <v>0</v>
          </cell>
          <cell r="O7018">
            <v>48860</v>
          </cell>
        </row>
        <row r="7019">
          <cell r="A7019">
            <v>45788</v>
          </cell>
          <cell r="C7019" t="str">
            <v>VENTAS MOSTRADOR</v>
          </cell>
          <cell r="F7019">
            <v>45788</v>
          </cell>
          <cell r="G7019">
            <v>45788</v>
          </cell>
          <cell r="H7019">
            <v>0</v>
          </cell>
          <cell r="O7019">
            <v>67250</v>
          </cell>
        </row>
        <row r="7020">
          <cell r="A7020">
            <v>45788</v>
          </cell>
          <cell r="C7020" t="str">
            <v>VENTAS MOSTRADOR</v>
          </cell>
          <cell r="F7020">
            <v>45788</v>
          </cell>
          <cell r="G7020">
            <v>45788</v>
          </cell>
          <cell r="H7020">
            <v>0</v>
          </cell>
          <cell r="O7020">
            <v>67410</v>
          </cell>
        </row>
        <row r="7021">
          <cell r="A7021">
            <v>45788</v>
          </cell>
          <cell r="C7021" t="str">
            <v>VENTAS MOSTRADOR</v>
          </cell>
          <cell r="F7021">
            <v>45788</v>
          </cell>
          <cell r="G7021">
            <v>45788</v>
          </cell>
          <cell r="H7021">
            <v>0</v>
          </cell>
          <cell r="O7021">
            <v>77000</v>
          </cell>
        </row>
        <row r="7022">
          <cell r="A7022">
            <v>45788</v>
          </cell>
          <cell r="C7022" t="str">
            <v>VENTAS MOSTRADOR</v>
          </cell>
          <cell r="F7022">
            <v>45788</v>
          </cell>
          <cell r="G7022">
            <v>45788</v>
          </cell>
          <cell r="H7022">
            <v>0</v>
          </cell>
          <cell r="O7022">
            <v>77120</v>
          </cell>
        </row>
        <row r="7023">
          <cell r="A7023">
            <v>45788</v>
          </cell>
          <cell r="C7023" t="str">
            <v>VENTAS MOSTRADOR</v>
          </cell>
          <cell r="F7023">
            <v>45788</v>
          </cell>
          <cell r="G7023">
            <v>45788</v>
          </cell>
          <cell r="H7023">
            <v>0</v>
          </cell>
          <cell r="O7023">
            <v>85924</v>
          </cell>
        </row>
        <row r="7024">
          <cell r="A7024">
            <v>45788</v>
          </cell>
          <cell r="C7024" t="str">
            <v>VENTAS MOSTRADOR</v>
          </cell>
          <cell r="F7024">
            <v>45788</v>
          </cell>
          <cell r="G7024">
            <v>45788</v>
          </cell>
          <cell r="H7024">
            <v>0</v>
          </cell>
          <cell r="O7024">
            <v>88468</v>
          </cell>
        </row>
        <row r="7025">
          <cell r="A7025">
            <v>45788</v>
          </cell>
          <cell r="C7025" t="str">
            <v>VENTAS MOSTRADOR</v>
          </cell>
          <cell r="F7025">
            <v>45788</v>
          </cell>
          <cell r="G7025">
            <v>45788</v>
          </cell>
          <cell r="H7025">
            <v>0</v>
          </cell>
          <cell r="O7025">
            <v>90324</v>
          </cell>
        </row>
        <row r="7026">
          <cell r="A7026">
            <v>45788</v>
          </cell>
          <cell r="C7026" t="str">
            <v>VENTAS MOSTRADOR</v>
          </cell>
          <cell r="F7026">
            <v>45788</v>
          </cell>
          <cell r="G7026">
            <v>45788</v>
          </cell>
          <cell r="H7026">
            <v>0</v>
          </cell>
          <cell r="O7026">
            <v>141216</v>
          </cell>
        </row>
        <row r="7027">
          <cell r="A7027">
            <v>45788</v>
          </cell>
          <cell r="C7027" t="str">
            <v>VENTAS MOSTRADOR</v>
          </cell>
          <cell r="F7027">
            <v>45788</v>
          </cell>
          <cell r="G7027">
            <v>45788</v>
          </cell>
          <cell r="H7027">
            <v>0</v>
          </cell>
          <cell r="O7027">
            <v>297000</v>
          </cell>
        </row>
        <row r="7028">
          <cell r="A7028">
            <v>45788</v>
          </cell>
          <cell r="C7028" t="str">
            <v>VENTAS MOSTRADOR</v>
          </cell>
          <cell r="F7028">
            <v>45788</v>
          </cell>
          <cell r="G7028">
            <v>45788</v>
          </cell>
          <cell r="H7028">
            <v>0</v>
          </cell>
          <cell r="O7028">
            <v>425500</v>
          </cell>
        </row>
        <row r="7029">
          <cell r="A7029">
            <v>45788</v>
          </cell>
          <cell r="C7029" t="str">
            <v>VENTAS MOSTRADOR</v>
          </cell>
          <cell r="F7029">
            <v>45788</v>
          </cell>
          <cell r="G7029">
            <v>45788</v>
          </cell>
          <cell r="H7029">
            <v>0</v>
          </cell>
          <cell r="O7029">
            <v>638250</v>
          </cell>
        </row>
        <row r="7030">
          <cell r="A7030">
            <v>45788</v>
          </cell>
          <cell r="C7030" t="str">
            <v>GUSTAVO  ALARCON MEJIA</v>
          </cell>
          <cell r="F7030">
            <v>45782.295439814814</v>
          </cell>
          <cell r="G7030">
            <v>45783.293043981481</v>
          </cell>
          <cell r="H7030">
            <v>7</v>
          </cell>
          <cell r="O7030">
            <v>338450</v>
          </cell>
        </row>
        <row r="7031">
          <cell r="A7031">
            <v>45788</v>
          </cell>
          <cell r="C7031" t="str">
            <v>VENTAS MOSTRADOR</v>
          </cell>
          <cell r="F7031">
            <v>45788</v>
          </cell>
          <cell r="G7031">
            <v>45788</v>
          </cell>
          <cell r="H7031">
            <v>0</v>
          </cell>
          <cell r="O7031">
            <v>1238331</v>
          </cell>
        </row>
        <row r="7032">
          <cell r="A7032">
            <v>45788</v>
          </cell>
          <cell r="C7032" t="str">
            <v>VENTAS MOSTRADOR</v>
          </cell>
          <cell r="F7032">
            <v>45788</v>
          </cell>
          <cell r="G7032">
            <v>45788</v>
          </cell>
          <cell r="H7032">
            <v>0</v>
          </cell>
          <cell r="O7032">
            <v>2558533</v>
          </cell>
        </row>
        <row r="7033">
          <cell r="A7033">
            <v>45789</v>
          </cell>
          <cell r="C7033" t="str">
            <v>VENTAS MOSTRADOR</v>
          </cell>
          <cell r="F7033">
            <v>45789</v>
          </cell>
          <cell r="G7033">
            <v>45789</v>
          </cell>
          <cell r="H7033">
            <v>0</v>
          </cell>
          <cell r="O7033">
            <v>5994</v>
          </cell>
        </row>
        <row r="7034">
          <cell r="A7034">
            <v>45789</v>
          </cell>
          <cell r="C7034" t="str">
            <v>VENTAS MOSTRADOR</v>
          </cell>
          <cell r="F7034">
            <v>45789</v>
          </cell>
          <cell r="G7034">
            <v>45789</v>
          </cell>
          <cell r="H7034">
            <v>0</v>
          </cell>
          <cell r="O7034">
            <v>9396</v>
          </cell>
        </row>
        <row r="7035">
          <cell r="A7035">
            <v>45789</v>
          </cell>
          <cell r="C7035" t="str">
            <v>VENTAS MOSTRADOR</v>
          </cell>
          <cell r="F7035">
            <v>45789</v>
          </cell>
          <cell r="G7035">
            <v>45789</v>
          </cell>
          <cell r="H7035">
            <v>0</v>
          </cell>
          <cell r="O7035">
            <v>11070</v>
          </cell>
        </row>
        <row r="7036">
          <cell r="A7036">
            <v>45789</v>
          </cell>
          <cell r="C7036" t="str">
            <v>VENTAS MOSTRADOR</v>
          </cell>
          <cell r="F7036">
            <v>45789</v>
          </cell>
          <cell r="G7036">
            <v>45789</v>
          </cell>
          <cell r="H7036">
            <v>0</v>
          </cell>
          <cell r="O7036">
            <v>12870</v>
          </cell>
        </row>
        <row r="7037">
          <cell r="A7037">
            <v>45789</v>
          </cell>
          <cell r="C7037" t="str">
            <v>VENTAS MOSTRADOR</v>
          </cell>
          <cell r="F7037">
            <v>45789</v>
          </cell>
          <cell r="G7037">
            <v>45789</v>
          </cell>
          <cell r="H7037">
            <v>0</v>
          </cell>
          <cell r="O7037">
            <v>14265</v>
          </cell>
        </row>
        <row r="7038">
          <cell r="A7038">
            <v>45789</v>
          </cell>
          <cell r="C7038" t="str">
            <v>VENTAS MOSTRADOR</v>
          </cell>
          <cell r="F7038">
            <v>45789</v>
          </cell>
          <cell r="G7038">
            <v>45789</v>
          </cell>
          <cell r="H7038">
            <v>0</v>
          </cell>
          <cell r="O7038">
            <v>14740</v>
          </cell>
        </row>
        <row r="7039">
          <cell r="A7039">
            <v>45789</v>
          </cell>
          <cell r="C7039" t="str">
            <v>VENTAS MOSTRADOR</v>
          </cell>
          <cell r="F7039">
            <v>45789</v>
          </cell>
          <cell r="G7039">
            <v>45789</v>
          </cell>
          <cell r="H7039">
            <v>0</v>
          </cell>
          <cell r="O7039">
            <v>24080</v>
          </cell>
        </row>
        <row r="7040">
          <cell r="A7040">
            <v>45789</v>
          </cell>
          <cell r="C7040" t="str">
            <v>VENTAS MOSTRADOR</v>
          </cell>
          <cell r="F7040">
            <v>45789</v>
          </cell>
          <cell r="G7040">
            <v>45789</v>
          </cell>
          <cell r="H7040">
            <v>0</v>
          </cell>
          <cell r="O7040">
            <v>30100</v>
          </cell>
        </row>
        <row r="7041">
          <cell r="A7041">
            <v>45789</v>
          </cell>
          <cell r="C7041" t="str">
            <v>VENTAS MOSTRADOR</v>
          </cell>
          <cell r="F7041">
            <v>45789</v>
          </cell>
          <cell r="G7041">
            <v>45789</v>
          </cell>
          <cell r="H7041">
            <v>0</v>
          </cell>
          <cell r="O7041">
            <v>42770</v>
          </cell>
        </row>
        <row r="7042">
          <cell r="A7042">
            <v>45789</v>
          </cell>
          <cell r="C7042" t="str">
            <v>VENTAS MOSTRADOR</v>
          </cell>
          <cell r="F7042">
            <v>45789</v>
          </cell>
          <cell r="G7042">
            <v>45789</v>
          </cell>
          <cell r="H7042">
            <v>0</v>
          </cell>
          <cell r="O7042">
            <v>63780</v>
          </cell>
        </row>
        <row r="7043">
          <cell r="A7043">
            <v>45789</v>
          </cell>
          <cell r="C7043" t="str">
            <v>RODOLFO  DIAZ</v>
          </cell>
          <cell r="F7043">
            <v>45779.362395833334</v>
          </cell>
          <cell r="G7043">
            <v>45780.362395833334</v>
          </cell>
          <cell r="H7043">
            <v>10</v>
          </cell>
          <cell r="O7043">
            <v>61800</v>
          </cell>
        </row>
        <row r="7044">
          <cell r="A7044">
            <v>45789</v>
          </cell>
          <cell r="C7044" t="str">
            <v>VENTAS MOSTRADOR</v>
          </cell>
          <cell r="F7044">
            <v>45789</v>
          </cell>
          <cell r="G7044">
            <v>45789</v>
          </cell>
          <cell r="H7044">
            <v>0</v>
          </cell>
          <cell r="O7044">
            <v>78785</v>
          </cell>
        </row>
        <row r="7045">
          <cell r="A7045">
            <v>45789</v>
          </cell>
          <cell r="C7045" t="str">
            <v>SONIA CONTANZA CARDENAS MURCIA</v>
          </cell>
          <cell r="F7045">
            <v>45789.388888888891</v>
          </cell>
          <cell r="G7045">
            <v>45790.387164351851</v>
          </cell>
          <cell r="H7045">
            <v>7</v>
          </cell>
          <cell r="O7045">
            <v>103000</v>
          </cell>
        </row>
        <row r="7046">
          <cell r="A7046">
            <v>45789</v>
          </cell>
          <cell r="C7046" t="str">
            <v>VENTAS MOSTRADOR</v>
          </cell>
          <cell r="F7046">
            <v>45789</v>
          </cell>
          <cell r="G7046">
            <v>45789</v>
          </cell>
          <cell r="H7046">
            <v>0</v>
          </cell>
          <cell r="O7046">
            <v>297850</v>
          </cell>
        </row>
        <row r="7047">
          <cell r="A7047">
            <v>45789</v>
          </cell>
          <cell r="C7047" t="str">
            <v>LILIANA DAZA RIAPIRA</v>
          </cell>
          <cell r="F7047">
            <v>45786.366724537038</v>
          </cell>
          <cell r="G7047">
            <v>45787.366493055553</v>
          </cell>
          <cell r="H7047">
            <v>10</v>
          </cell>
          <cell r="O7047">
            <v>505800</v>
          </cell>
        </row>
        <row r="7048">
          <cell r="A7048">
            <v>45789</v>
          </cell>
          <cell r="C7048" t="str">
            <v>COMERCIALIZADORA PINER SAS</v>
          </cell>
          <cell r="F7048">
            <v>45777.322615740741</v>
          </cell>
          <cell r="G7048">
            <v>45778.322615740741</v>
          </cell>
          <cell r="H7048">
            <v>12</v>
          </cell>
          <cell r="O7048">
            <v>1580250</v>
          </cell>
        </row>
        <row r="7049">
          <cell r="A7049">
            <v>45789</v>
          </cell>
          <cell r="C7049" t="str">
            <v>COMERCIALIZADORA PINER SAS</v>
          </cell>
          <cell r="F7049">
            <v>45786.397256944445</v>
          </cell>
          <cell r="G7049">
            <v>45801.397256944445</v>
          </cell>
          <cell r="H7049">
            <v>-11</v>
          </cell>
          <cell r="O7049">
            <v>4373550</v>
          </cell>
        </row>
        <row r="7050">
          <cell r="A7050">
            <v>45789</v>
          </cell>
          <cell r="C7050" t="str">
            <v>INVERSIONES EL CARNAL SAS</v>
          </cell>
          <cell r="F7050">
            <v>45782.299710648149</v>
          </cell>
          <cell r="G7050">
            <v>45790.299710648149</v>
          </cell>
          <cell r="H7050">
            <v>0</v>
          </cell>
          <cell r="O7050">
            <v>13245137.172</v>
          </cell>
        </row>
        <row r="7051">
          <cell r="A7051">
            <v>45789</v>
          </cell>
          <cell r="C7051" t="str">
            <v>INVERSIONES EL CARNAL SAS</v>
          </cell>
          <cell r="F7051">
            <v>45783.331828703704</v>
          </cell>
          <cell r="G7051">
            <v>45791.331828703704</v>
          </cell>
          <cell r="H7051">
            <v>-1</v>
          </cell>
          <cell r="O7051">
            <v>13754937.8232</v>
          </cell>
        </row>
        <row r="7052">
          <cell r="A7052">
            <v>45789</v>
          </cell>
          <cell r="C7052" t="str">
            <v>INVERSIONES EL CARNAL SAS</v>
          </cell>
          <cell r="F7052">
            <v>45784.323067129626</v>
          </cell>
          <cell r="G7052">
            <v>45792.323067129626</v>
          </cell>
          <cell r="H7052">
            <v>-2</v>
          </cell>
          <cell r="O7052">
            <v>13023578.2392</v>
          </cell>
        </row>
        <row r="7053">
          <cell r="A7053">
            <v>45789</v>
          </cell>
          <cell r="C7053" t="str">
            <v>INVERSIONES EL CARNAL SAS</v>
          </cell>
          <cell r="F7053">
            <v>45785.312604166669</v>
          </cell>
          <cell r="G7053">
            <v>45793.312604166669</v>
          </cell>
          <cell r="H7053">
            <v>-3</v>
          </cell>
          <cell r="O7053">
            <v>12998841.0768</v>
          </cell>
        </row>
        <row r="7054">
          <cell r="A7054">
            <v>45789</v>
          </cell>
          <cell r="C7054" t="str">
            <v>INVERSIONES EL CARNAL SAS</v>
          </cell>
          <cell r="F7054">
            <v>45786.353530092594</v>
          </cell>
          <cell r="G7054">
            <v>45794.353530092594</v>
          </cell>
          <cell r="H7054">
            <v>-4</v>
          </cell>
          <cell r="O7054">
            <v>13211795.779200001</v>
          </cell>
        </row>
        <row r="7055">
          <cell r="A7055">
            <v>45789</v>
          </cell>
          <cell r="C7055" t="str">
            <v>EL IMPERIO DEL CERDO PREMIUM S.A.S</v>
          </cell>
          <cell r="F7055">
            <v>45783.254942129628</v>
          </cell>
          <cell r="G7055">
            <v>45791.254826388889</v>
          </cell>
          <cell r="H7055">
            <v>-1</v>
          </cell>
          <cell r="O7055">
            <v>2362650</v>
          </cell>
        </row>
        <row r="7056">
          <cell r="A7056">
            <v>45789</v>
          </cell>
          <cell r="C7056" t="str">
            <v>COMERCIALIZADORA PINER SAS</v>
          </cell>
          <cell r="F7056">
            <v>45786.397256944445</v>
          </cell>
          <cell r="G7056">
            <v>45801.397256944445</v>
          </cell>
          <cell r="H7056">
            <v>-11</v>
          </cell>
          <cell r="O7056">
            <v>1000000</v>
          </cell>
        </row>
        <row r="7057">
          <cell r="A7057">
            <v>45789</v>
          </cell>
          <cell r="C7057" t="str">
            <v>POLA Y TEJO SAS</v>
          </cell>
          <cell r="F7057">
            <v>45777.320740740739</v>
          </cell>
          <cell r="G7057">
            <v>45792.320740740739</v>
          </cell>
          <cell r="H7057">
            <v>5</v>
          </cell>
          <cell r="O7057">
            <v>951600</v>
          </cell>
        </row>
        <row r="7058">
          <cell r="A7058">
            <v>45789</v>
          </cell>
          <cell r="C7058" t="str">
            <v>POLA Y TEJO SAS</v>
          </cell>
          <cell r="F7058">
            <v>45784.411921296298</v>
          </cell>
          <cell r="G7058">
            <v>45799.411921296298</v>
          </cell>
          <cell r="H7058">
            <v>-2</v>
          </cell>
          <cell r="O7058">
            <v>631540</v>
          </cell>
        </row>
        <row r="7059">
          <cell r="A7059">
            <v>45789</v>
          </cell>
          <cell r="C7059" t="str">
            <v>DEKARLA SAS</v>
          </cell>
          <cell r="F7059">
            <v>45789.372337962966</v>
          </cell>
          <cell r="G7059">
            <v>45790.372337962966</v>
          </cell>
          <cell r="H7059">
            <v>2</v>
          </cell>
          <cell r="O7059">
            <v>591100</v>
          </cell>
        </row>
        <row r="7060">
          <cell r="A7060">
            <v>45789</v>
          </cell>
          <cell r="C7060" t="str">
            <v>MESABAR SAS</v>
          </cell>
          <cell r="F7060">
            <v>45784.41300925926</v>
          </cell>
          <cell r="G7060">
            <v>45792.41300925926</v>
          </cell>
          <cell r="H7060">
            <v>5</v>
          </cell>
          <cell r="O7060">
            <v>917500</v>
          </cell>
        </row>
        <row r="7061">
          <cell r="A7061">
            <v>45789</v>
          </cell>
          <cell r="C7061" t="str">
            <v>ALIMENTOS BRIKO SAS</v>
          </cell>
          <cell r="F7061">
            <v>45789.46980324074</v>
          </cell>
          <cell r="G7061">
            <v>45790.46980324074</v>
          </cell>
          <cell r="H7061">
            <v>0</v>
          </cell>
          <cell r="O7061">
            <v>652050</v>
          </cell>
        </row>
        <row r="7062">
          <cell r="A7062">
            <v>45789</v>
          </cell>
          <cell r="C7062" t="str">
            <v>JOHN DIEGO GUTIERREZ POLANCO</v>
          </cell>
          <cell r="F7062">
            <v>45785.387916666667</v>
          </cell>
          <cell r="G7062">
            <v>45787.387789351851</v>
          </cell>
          <cell r="H7062">
            <v>5</v>
          </cell>
          <cell r="O7062">
            <v>125400</v>
          </cell>
        </row>
        <row r="7063">
          <cell r="A7063">
            <v>45789</v>
          </cell>
          <cell r="C7063" t="str">
            <v>FUERZA INTENSA SAS</v>
          </cell>
          <cell r="F7063">
            <v>45784.431030092594</v>
          </cell>
          <cell r="G7063">
            <v>45785.431030092594</v>
          </cell>
          <cell r="H7063">
            <v>7</v>
          </cell>
          <cell r="O7063">
            <v>225761.2</v>
          </cell>
        </row>
        <row r="7064">
          <cell r="A7064">
            <v>45789</v>
          </cell>
          <cell r="C7064" t="str">
            <v>DOROTEA PARRILLA BAR SAS</v>
          </cell>
          <cell r="F7064">
            <v>45789.475532407407</v>
          </cell>
          <cell r="G7064">
            <v>45793.475300925929</v>
          </cell>
          <cell r="H7064">
            <v>-1</v>
          </cell>
          <cell r="O7064">
            <v>994150</v>
          </cell>
        </row>
        <row r="7065">
          <cell r="A7065">
            <v>45789</v>
          </cell>
          <cell r="C7065" t="str">
            <v>CRISTIAN CAMILO VEGA PALACIOS</v>
          </cell>
          <cell r="F7065">
            <v>45789.312800925924</v>
          </cell>
          <cell r="G7065">
            <v>45790.312581018516</v>
          </cell>
          <cell r="H7065">
            <v>0</v>
          </cell>
          <cell r="O7065">
            <v>396000</v>
          </cell>
        </row>
        <row r="7066">
          <cell r="A7066">
            <v>45789</v>
          </cell>
          <cell r="C7066" t="str">
            <v>CRISTIAN CAMILO VEGA PALACIOS</v>
          </cell>
          <cell r="F7066">
            <v>45786.312268518515</v>
          </cell>
          <cell r="G7066">
            <v>45787.312071759261</v>
          </cell>
          <cell r="H7066">
            <v>5</v>
          </cell>
          <cell r="O7066">
            <v>317600</v>
          </cell>
        </row>
        <row r="7067">
          <cell r="A7067">
            <v>45789</v>
          </cell>
          <cell r="C7067" t="str">
            <v>CRISTIAN CAMILO VEGA PALACIOS</v>
          </cell>
          <cell r="F7067">
            <v>45786.312939814816</v>
          </cell>
          <cell r="G7067">
            <v>45787.312743055554</v>
          </cell>
          <cell r="H7067">
            <v>5</v>
          </cell>
          <cell r="O7067">
            <v>352000</v>
          </cell>
        </row>
        <row r="7068">
          <cell r="A7068">
            <v>45789</v>
          </cell>
          <cell r="C7068" t="str">
            <v>A MANO SAS</v>
          </cell>
          <cell r="F7068">
            <v>45783.311898148146</v>
          </cell>
          <cell r="G7068">
            <v>45791.311898148146</v>
          </cell>
          <cell r="H7068">
            <v>-1</v>
          </cell>
          <cell r="O7068">
            <v>360000</v>
          </cell>
        </row>
        <row r="7069">
          <cell r="A7069">
            <v>45789</v>
          </cell>
          <cell r="C7069" t="str">
            <v>FUNDACION HOGAR NUEVA GRANADA</v>
          </cell>
          <cell r="F7069">
            <v>45754.402511574073</v>
          </cell>
          <cell r="G7069">
            <v>45784.402511574073</v>
          </cell>
          <cell r="H7069">
            <v>6</v>
          </cell>
          <cell r="O7069">
            <v>750500</v>
          </cell>
        </row>
        <row r="7070">
          <cell r="A7070">
            <v>45789</v>
          </cell>
          <cell r="C7070" t="str">
            <v>ALEJANDRO  DURAN</v>
          </cell>
          <cell r="F7070">
            <v>45789.362013888887</v>
          </cell>
          <cell r="G7070">
            <v>45790.362013888887</v>
          </cell>
          <cell r="H7070">
            <v>0</v>
          </cell>
          <cell r="O7070">
            <v>1830000</v>
          </cell>
        </row>
        <row r="7071">
          <cell r="A7071">
            <v>45789</v>
          </cell>
          <cell r="C7071" t="str">
            <v xml:space="preserve">CANAL DIGITAL </v>
          </cell>
          <cell r="F7071">
            <v>45790.410115740742</v>
          </cell>
          <cell r="G7071">
            <v>45791.410115740742</v>
          </cell>
          <cell r="H7071">
            <v>3</v>
          </cell>
          <cell r="O7071">
            <v>211200</v>
          </cell>
        </row>
        <row r="7072">
          <cell r="A7072">
            <v>45789</v>
          </cell>
          <cell r="C7072" t="str">
            <v>VENTAS MOSTRADOR</v>
          </cell>
          <cell r="F7072">
            <v>45789</v>
          </cell>
          <cell r="G7072">
            <v>45789</v>
          </cell>
          <cell r="H7072">
            <v>0</v>
          </cell>
          <cell r="O7072">
            <v>1728722</v>
          </cell>
        </row>
        <row r="7073">
          <cell r="A7073">
            <v>45789</v>
          </cell>
          <cell r="C7073" t="str">
            <v>VENTAS MOSTRADOR</v>
          </cell>
          <cell r="F7073">
            <v>45789</v>
          </cell>
          <cell r="G7073">
            <v>45789</v>
          </cell>
          <cell r="H7073">
            <v>0</v>
          </cell>
          <cell r="O7073">
            <v>2278167</v>
          </cell>
        </row>
        <row r="7074">
          <cell r="A7074">
            <v>45790</v>
          </cell>
          <cell r="C7074" t="str">
            <v>VENTAS MOSTRADOR</v>
          </cell>
          <cell r="F7074">
            <v>45790</v>
          </cell>
          <cell r="G7074">
            <v>45790</v>
          </cell>
          <cell r="H7074">
            <v>0</v>
          </cell>
          <cell r="O7074">
            <v>13860</v>
          </cell>
        </row>
        <row r="7075">
          <cell r="A7075">
            <v>45790</v>
          </cell>
          <cell r="C7075" t="str">
            <v>VENTAS MOSTRADOR</v>
          </cell>
          <cell r="F7075">
            <v>45790</v>
          </cell>
          <cell r="G7075">
            <v>45790</v>
          </cell>
          <cell r="H7075">
            <v>0</v>
          </cell>
          <cell r="O7075">
            <v>19560</v>
          </cell>
        </row>
        <row r="7076">
          <cell r="A7076">
            <v>45790</v>
          </cell>
          <cell r="C7076" t="str">
            <v>VENTAS MOSTRADOR</v>
          </cell>
          <cell r="F7076">
            <v>45790</v>
          </cell>
          <cell r="G7076">
            <v>45790</v>
          </cell>
          <cell r="H7076">
            <v>0</v>
          </cell>
          <cell r="O7076">
            <v>20875</v>
          </cell>
        </row>
        <row r="7077">
          <cell r="A7077">
            <v>45790</v>
          </cell>
          <cell r="C7077" t="str">
            <v>VENTAS MOSTRADOR</v>
          </cell>
          <cell r="F7077">
            <v>45790</v>
          </cell>
          <cell r="G7077">
            <v>45790</v>
          </cell>
          <cell r="H7077">
            <v>0</v>
          </cell>
          <cell r="O7077">
            <v>22900</v>
          </cell>
        </row>
        <row r="7078">
          <cell r="A7078">
            <v>45790</v>
          </cell>
          <cell r="C7078" t="str">
            <v>VENTAS MOSTRADOR</v>
          </cell>
          <cell r="F7078">
            <v>45790</v>
          </cell>
          <cell r="G7078">
            <v>45790</v>
          </cell>
          <cell r="H7078">
            <v>0</v>
          </cell>
          <cell r="O7078">
            <v>28090</v>
          </cell>
        </row>
        <row r="7079">
          <cell r="A7079">
            <v>45790</v>
          </cell>
          <cell r="C7079" t="str">
            <v>VENTAS MOSTRADOR</v>
          </cell>
          <cell r="F7079">
            <v>45790</v>
          </cell>
          <cell r="G7079">
            <v>45790</v>
          </cell>
          <cell r="H7079">
            <v>0</v>
          </cell>
          <cell r="O7079">
            <v>50880</v>
          </cell>
        </row>
        <row r="7080">
          <cell r="A7080">
            <v>45790</v>
          </cell>
          <cell r="C7080" t="str">
            <v>VENTAS MOSTRADOR</v>
          </cell>
          <cell r="F7080">
            <v>45790</v>
          </cell>
          <cell r="G7080">
            <v>45790</v>
          </cell>
          <cell r="H7080">
            <v>0</v>
          </cell>
          <cell r="O7080">
            <v>113908</v>
          </cell>
        </row>
        <row r="7081">
          <cell r="A7081">
            <v>45790</v>
          </cell>
          <cell r="C7081" t="str">
            <v>VENTAS MOSTRADOR</v>
          </cell>
          <cell r="F7081">
            <v>45790</v>
          </cell>
          <cell r="G7081">
            <v>45790</v>
          </cell>
          <cell r="H7081">
            <v>0</v>
          </cell>
          <cell r="O7081">
            <v>173966</v>
          </cell>
        </row>
        <row r="7082">
          <cell r="A7082">
            <v>45790</v>
          </cell>
          <cell r="C7082" t="str">
            <v>VENTAS MOSTRADOR</v>
          </cell>
          <cell r="F7082">
            <v>45790</v>
          </cell>
          <cell r="G7082">
            <v>45790</v>
          </cell>
          <cell r="H7082">
            <v>0</v>
          </cell>
          <cell r="O7082">
            <v>425500</v>
          </cell>
        </row>
        <row r="7083">
          <cell r="A7083">
            <v>45790</v>
          </cell>
          <cell r="C7083" t="str">
            <v>VENTAS MOSTRADOR</v>
          </cell>
          <cell r="F7083">
            <v>45790</v>
          </cell>
          <cell r="G7083">
            <v>45790</v>
          </cell>
          <cell r="H7083">
            <v>0</v>
          </cell>
          <cell r="O7083">
            <v>431700</v>
          </cell>
        </row>
        <row r="7084">
          <cell r="A7084">
            <v>45790</v>
          </cell>
          <cell r="C7084" t="str">
            <v>VENTAS MOSTRADOR</v>
          </cell>
          <cell r="F7084">
            <v>45790</v>
          </cell>
          <cell r="G7084">
            <v>45790</v>
          </cell>
          <cell r="H7084">
            <v>0</v>
          </cell>
          <cell r="O7084">
            <v>1010425</v>
          </cell>
        </row>
        <row r="7085">
          <cell r="A7085">
            <v>45790</v>
          </cell>
          <cell r="C7085" t="str">
            <v>LAO KAO SA</v>
          </cell>
          <cell r="F7085">
            <v>45772.332106481481</v>
          </cell>
          <cell r="G7085">
            <v>45787.332106481481</v>
          </cell>
          <cell r="H7085">
            <v>10</v>
          </cell>
          <cell r="O7085">
            <v>2372935.2080000001</v>
          </cell>
        </row>
        <row r="7086">
          <cell r="A7086">
            <v>45790</v>
          </cell>
          <cell r="C7086" t="str">
            <v>LAO KAO SA</v>
          </cell>
          <cell r="F7086">
            <v>45776.459629629629</v>
          </cell>
          <cell r="G7086">
            <v>45791.459629629629</v>
          </cell>
          <cell r="H7086">
            <v>6</v>
          </cell>
          <cell r="O7086">
            <v>1728115.858</v>
          </cell>
        </row>
        <row r="7087">
          <cell r="A7087">
            <v>45790</v>
          </cell>
          <cell r="C7087" t="str">
            <v>INVERSIONES AGROPECUARIAS VIVAS SAS</v>
          </cell>
          <cell r="F7087">
            <v>45789.412800925929</v>
          </cell>
          <cell r="G7087">
            <v>45797.412800925929</v>
          </cell>
          <cell r="H7087">
            <v>-5</v>
          </cell>
          <cell r="O7087">
            <v>322640</v>
          </cell>
        </row>
        <row r="7088">
          <cell r="A7088">
            <v>45790</v>
          </cell>
          <cell r="C7088" t="str">
            <v>INVERSIONES AGROPECUARIAS VIVAS SAS</v>
          </cell>
          <cell r="F7088">
            <v>45790.365173611113</v>
          </cell>
          <cell r="G7088">
            <v>45798.365173611113</v>
          </cell>
          <cell r="H7088">
            <v>-6</v>
          </cell>
          <cell r="O7088">
            <v>2473900</v>
          </cell>
        </row>
        <row r="7089">
          <cell r="A7089">
            <v>45790</v>
          </cell>
          <cell r="C7089" t="str">
            <v>KAREN GISSET MARTINEZ SANDOVAL</v>
          </cell>
          <cell r="F7089">
            <v>45790.244699074072</v>
          </cell>
          <cell r="G7089">
            <v>45791.244699074072</v>
          </cell>
          <cell r="H7089">
            <v>-1</v>
          </cell>
          <cell r="O7089">
            <v>301100</v>
          </cell>
        </row>
        <row r="7090">
          <cell r="A7090">
            <v>45790</v>
          </cell>
          <cell r="C7090" t="str">
            <v>MESABAR SAS</v>
          </cell>
          <cell r="F7090">
            <v>45776.38144675926</v>
          </cell>
          <cell r="G7090">
            <v>45784.38144675926</v>
          </cell>
          <cell r="H7090">
            <v>8</v>
          </cell>
          <cell r="O7090">
            <v>1437500</v>
          </cell>
        </row>
        <row r="7091">
          <cell r="A7091">
            <v>45790</v>
          </cell>
          <cell r="C7091" t="str">
            <v>SEXTO RESTAURANTES SAS</v>
          </cell>
          <cell r="F7091">
            <v>45790.412511574075</v>
          </cell>
          <cell r="G7091">
            <v>45791.412511574075</v>
          </cell>
          <cell r="H7091">
            <v>3</v>
          </cell>
          <cell r="O7091">
            <v>349600</v>
          </cell>
        </row>
        <row r="7092">
          <cell r="A7092">
            <v>45790</v>
          </cell>
          <cell r="C7092" t="str">
            <v>PAULA JINNET ARDILA GOMEZ</v>
          </cell>
          <cell r="F7092">
            <v>45790.506377314814</v>
          </cell>
          <cell r="G7092">
            <v>45791.506203703706</v>
          </cell>
          <cell r="H7092">
            <v>1</v>
          </cell>
          <cell r="O7092">
            <v>493800</v>
          </cell>
        </row>
        <row r="7093">
          <cell r="A7093">
            <v>45790</v>
          </cell>
          <cell r="C7093" t="str">
            <v>ALIMENTOS BRIKO SAS</v>
          </cell>
          <cell r="F7093">
            <v>45790.330347222225</v>
          </cell>
          <cell r="G7093">
            <v>45791.329814814817</v>
          </cell>
          <cell r="H7093">
            <v>1</v>
          </cell>
          <cell r="O7093">
            <v>457250</v>
          </cell>
        </row>
        <row r="7094">
          <cell r="A7094">
            <v>45790</v>
          </cell>
          <cell r="C7094" t="str">
            <v>FREDY ALFONSO SUAREZ VILLAMIL</v>
          </cell>
          <cell r="F7094">
            <v>45790.547442129631</v>
          </cell>
          <cell r="G7094">
            <v>45791.547442129631</v>
          </cell>
          <cell r="H7094">
            <v>1</v>
          </cell>
          <cell r="O7094">
            <v>704200</v>
          </cell>
        </row>
        <row r="7095">
          <cell r="A7095">
            <v>45790</v>
          </cell>
          <cell r="C7095" t="str">
            <v>NESTOR ABEL NOREÑA URREA</v>
          </cell>
          <cell r="F7095">
            <v>45790.242592592593</v>
          </cell>
          <cell r="G7095">
            <v>45791.242592592593</v>
          </cell>
          <cell r="H7095">
            <v>1</v>
          </cell>
          <cell r="O7095">
            <v>1413900</v>
          </cell>
        </row>
        <row r="7096">
          <cell r="A7096">
            <v>45790</v>
          </cell>
          <cell r="C7096" t="str">
            <v>VENTAS MOSTRADOR</v>
          </cell>
          <cell r="F7096">
            <v>45790</v>
          </cell>
          <cell r="G7096">
            <v>45790</v>
          </cell>
          <cell r="H7096">
            <v>0</v>
          </cell>
          <cell r="O7096">
            <v>814000</v>
          </cell>
        </row>
        <row r="7097">
          <cell r="A7097">
            <v>45790</v>
          </cell>
          <cell r="C7097" t="str">
            <v>DOLLY EDITH SANABRIA CANTOR</v>
          </cell>
          <cell r="F7097">
            <v>45790.402245370373</v>
          </cell>
          <cell r="G7097">
            <v>45791.397650462961</v>
          </cell>
          <cell r="H7097">
            <v>1</v>
          </cell>
          <cell r="O7097">
            <v>220500.04</v>
          </cell>
        </row>
        <row r="7098">
          <cell r="A7098">
            <v>45790</v>
          </cell>
          <cell r="C7098" t="str">
            <v>CAROLA CACEROLA SAS</v>
          </cell>
          <cell r="F7098">
            <v>45786.31454861111</v>
          </cell>
          <cell r="G7098">
            <v>45787.314340277779</v>
          </cell>
          <cell r="H7098">
            <v>5</v>
          </cell>
          <cell r="O7098">
            <v>339399.98</v>
          </cell>
        </row>
        <row r="7099">
          <cell r="A7099">
            <v>45790</v>
          </cell>
          <cell r="C7099" t="str">
            <v>OSAKA COCINA NIKKEI S.A.S</v>
          </cell>
          <cell r="F7099">
            <v>45773.361180555556</v>
          </cell>
          <cell r="G7099">
            <v>45803.361180555556</v>
          </cell>
          <cell r="H7099">
            <v>-11</v>
          </cell>
          <cell r="O7099">
            <v>348900</v>
          </cell>
        </row>
        <row r="7100">
          <cell r="A7100">
            <v>45790</v>
          </cell>
          <cell r="C7100" t="str">
            <v>OSAKA COCINA NIKKEI S.A.S</v>
          </cell>
          <cell r="F7100">
            <v>45773.559942129628</v>
          </cell>
          <cell r="G7100">
            <v>45803.559942129628</v>
          </cell>
          <cell r="H7100">
            <v>-11</v>
          </cell>
          <cell r="O7100">
            <v>9500</v>
          </cell>
        </row>
        <row r="7101">
          <cell r="A7101">
            <v>45790</v>
          </cell>
          <cell r="C7101" t="str">
            <v>OSAKA COCINA NIKKEI S.A.S</v>
          </cell>
          <cell r="F7101">
            <v>45775.334490740737</v>
          </cell>
          <cell r="G7101">
            <v>45805.334490740737</v>
          </cell>
          <cell r="H7101">
            <v>-13</v>
          </cell>
          <cell r="O7101">
            <v>721750</v>
          </cell>
        </row>
        <row r="7102">
          <cell r="A7102">
            <v>45790</v>
          </cell>
          <cell r="C7102" t="str">
            <v>OSAKA COCINA NIKKEI S.A.S</v>
          </cell>
          <cell r="F7102">
            <v>45776.334560185183</v>
          </cell>
          <cell r="G7102">
            <v>45806.334560185183</v>
          </cell>
          <cell r="H7102">
            <v>-14</v>
          </cell>
          <cell r="O7102">
            <v>105800</v>
          </cell>
        </row>
        <row r="7103">
          <cell r="A7103">
            <v>45790</v>
          </cell>
          <cell r="C7103" t="str">
            <v>OSAKA COCINA NIKKEI S.A.S</v>
          </cell>
          <cell r="F7103">
            <v>45777.318784722222</v>
          </cell>
          <cell r="G7103">
            <v>45807.318784722222</v>
          </cell>
          <cell r="H7103">
            <v>-15</v>
          </cell>
          <cell r="O7103">
            <v>804100</v>
          </cell>
        </row>
        <row r="7104">
          <cell r="A7104">
            <v>45790</v>
          </cell>
          <cell r="C7104" t="str">
            <v>MERCADOS BM  SAS</v>
          </cell>
          <cell r="F7104">
            <v>45784.254861111112</v>
          </cell>
          <cell r="G7104">
            <v>45792.254861111112</v>
          </cell>
          <cell r="H7104">
            <v>0</v>
          </cell>
          <cell r="O7104">
            <v>5494159.6200000001</v>
          </cell>
        </row>
        <row r="7105">
          <cell r="A7105">
            <v>45790</v>
          </cell>
          <cell r="C7105" t="str">
            <v>MERCADOS BM  SAS</v>
          </cell>
          <cell r="F7105">
            <v>45786.227685185186</v>
          </cell>
          <cell r="G7105">
            <v>45794.227152777778</v>
          </cell>
          <cell r="H7105">
            <v>-2</v>
          </cell>
          <cell r="O7105">
            <v>3643254.2239999999</v>
          </cell>
        </row>
        <row r="7106">
          <cell r="A7106">
            <v>45790</v>
          </cell>
          <cell r="C7106" t="str">
            <v>LA BIFERIA SA</v>
          </cell>
          <cell r="F7106">
            <v>45762.470578703702</v>
          </cell>
          <cell r="G7106">
            <v>45792.470578703702</v>
          </cell>
          <cell r="H7106">
            <v>-2</v>
          </cell>
          <cell r="O7106">
            <v>723900</v>
          </cell>
        </row>
        <row r="7107">
          <cell r="A7107">
            <v>45790</v>
          </cell>
          <cell r="C7107" t="str">
            <v>LA BIFERIA SA</v>
          </cell>
          <cell r="F7107">
            <v>45769.419930555552</v>
          </cell>
          <cell r="G7107">
            <v>45799.419930555552</v>
          </cell>
          <cell r="H7107">
            <v>-9</v>
          </cell>
          <cell r="O7107">
            <v>1747800</v>
          </cell>
        </row>
        <row r="7108">
          <cell r="A7108">
            <v>45790</v>
          </cell>
          <cell r="C7108" t="str">
            <v>KOE4K S.A.S</v>
          </cell>
          <cell r="F7108">
            <v>45769.460486111115</v>
          </cell>
          <cell r="G7108">
            <v>45799.460486111115</v>
          </cell>
          <cell r="H7108">
            <v>-7</v>
          </cell>
          <cell r="O7108">
            <v>1783585.26</v>
          </cell>
        </row>
        <row r="7109">
          <cell r="A7109">
            <v>45790</v>
          </cell>
          <cell r="C7109" t="str">
            <v>PATRICIA  CHAPARRO AMEZQUITA</v>
          </cell>
          <cell r="F7109">
            <v>45790.41547453704</v>
          </cell>
          <cell r="G7109">
            <v>45798.41547453704</v>
          </cell>
          <cell r="H7109">
            <v>-1</v>
          </cell>
          <cell r="O7109">
            <v>1087400</v>
          </cell>
        </row>
        <row r="7110">
          <cell r="A7110">
            <v>45790</v>
          </cell>
          <cell r="C7110" t="str">
            <v>BENJAMIN  CHAPARRO AMEZQUITA</v>
          </cell>
          <cell r="F7110">
            <v>45790.416631944441</v>
          </cell>
          <cell r="G7110">
            <v>45791.416631944441</v>
          </cell>
          <cell r="H7110">
            <v>6</v>
          </cell>
          <cell r="O7110">
            <v>947100</v>
          </cell>
        </row>
        <row r="7111">
          <cell r="A7111">
            <v>45790</v>
          </cell>
          <cell r="C7111" t="str">
            <v>BENJAMIN  CHAPARRO AMEZQUITA</v>
          </cell>
          <cell r="F7111">
            <v>45793.30746527778</v>
          </cell>
          <cell r="G7111">
            <v>45794.30746527778</v>
          </cell>
          <cell r="H7111">
            <v>0</v>
          </cell>
          <cell r="O7111">
            <v>153300</v>
          </cell>
        </row>
        <row r="7112">
          <cell r="A7112">
            <v>45790</v>
          </cell>
          <cell r="C7112" t="str">
            <v>WALTER  BECERRA</v>
          </cell>
          <cell r="F7112">
            <v>45790.419236111113</v>
          </cell>
          <cell r="G7112">
            <v>45791.419236111113</v>
          </cell>
          <cell r="H7112">
            <v>6</v>
          </cell>
          <cell r="O7112">
            <v>1773400</v>
          </cell>
        </row>
        <row r="7113">
          <cell r="A7113">
            <v>45790</v>
          </cell>
          <cell r="C7113" t="str">
            <v>PAULA JINNET ARDILA GOMEZ</v>
          </cell>
          <cell r="F7113">
            <v>45790.506377314814</v>
          </cell>
          <cell r="G7113">
            <v>45791.506203703706</v>
          </cell>
          <cell r="H7113">
            <v>1</v>
          </cell>
          <cell r="O7113">
            <v>387000</v>
          </cell>
        </row>
        <row r="7114">
          <cell r="A7114">
            <v>45790</v>
          </cell>
          <cell r="C7114" t="str">
            <v>THE NEXT SHOT S.A.S</v>
          </cell>
          <cell r="F7114">
            <v>45787.508819444447</v>
          </cell>
          <cell r="G7114">
            <v>45788.508819444447</v>
          </cell>
          <cell r="H7114">
            <v>2</v>
          </cell>
          <cell r="O7114">
            <v>193200</v>
          </cell>
        </row>
        <row r="7115">
          <cell r="A7115">
            <v>45790</v>
          </cell>
          <cell r="C7115" t="str">
            <v>MOYSER SAS</v>
          </cell>
          <cell r="F7115">
            <v>45790.347384259258</v>
          </cell>
          <cell r="G7115">
            <v>45791.347384259258</v>
          </cell>
          <cell r="H7115">
            <v>-1</v>
          </cell>
          <cell r="O7115">
            <v>1451800</v>
          </cell>
        </row>
        <row r="7116">
          <cell r="A7116">
            <v>45790</v>
          </cell>
          <cell r="C7116" t="str">
            <v>VENTAS MOSTRADOR</v>
          </cell>
          <cell r="F7116">
            <v>45790</v>
          </cell>
          <cell r="G7116">
            <v>45790</v>
          </cell>
          <cell r="H7116">
            <v>0</v>
          </cell>
          <cell r="O7116">
            <v>340608</v>
          </cell>
        </row>
        <row r="7117">
          <cell r="A7117">
            <v>45790</v>
          </cell>
          <cell r="C7117" t="str">
            <v>VENTAS MOSTRADOR</v>
          </cell>
          <cell r="F7117">
            <v>45790</v>
          </cell>
          <cell r="G7117">
            <v>45790</v>
          </cell>
          <cell r="H7117">
            <v>0</v>
          </cell>
          <cell r="O7117">
            <v>1225701</v>
          </cell>
        </row>
        <row r="7118">
          <cell r="A7118">
            <v>45791</v>
          </cell>
          <cell r="C7118" t="str">
            <v>VENTAS MOSTRADOR</v>
          </cell>
          <cell r="F7118">
            <v>45791</v>
          </cell>
          <cell r="G7118">
            <v>45791</v>
          </cell>
          <cell r="H7118">
            <v>0</v>
          </cell>
          <cell r="O7118">
            <v>7000</v>
          </cell>
        </row>
        <row r="7119">
          <cell r="A7119">
            <v>45791</v>
          </cell>
          <cell r="C7119" t="str">
            <v>VENTAS MOSTRADOR</v>
          </cell>
          <cell r="F7119">
            <v>45791</v>
          </cell>
          <cell r="G7119">
            <v>45791</v>
          </cell>
          <cell r="H7119">
            <v>0</v>
          </cell>
          <cell r="O7119">
            <v>9000</v>
          </cell>
        </row>
        <row r="7120">
          <cell r="A7120">
            <v>45791</v>
          </cell>
          <cell r="C7120" t="str">
            <v>VENTAS MOSTRADOR</v>
          </cell>
          <cell r="F7120">
            <v>45791</v>
          </cell>
          <cell r="G7120">
            <v>45791</v>
          </cell>
          <cell r="H7120">
            <v>0</v>
          </cell>
          <cell r="O7120">
            <v>10000</v>
          </cell>
        </row>
        <row r="7121">
          <cell r="A7121">
            <v>45791</v>
          </cell>
          <cell r="C7121" t="str">
            <v>VENTAS MOSTRADOR</v>
          </cell>
          <cell r="F7121">
            <v>45791</v>
          </cell>
          <cell r="G7121">
            <v>45791</v>
          </cell>
          <cell r="H7121">
            <v>0</v>
          </cell>
          <cell r="O7121">
            <v>10800</v>
          </cell>
        </row>
        <row r="7122">
          <cell r="A7122">
            <v>45791</v>
          </cell>
          <cell r="C7122" t="str">
            <v>VENTAS MOSTRADOR</v>
          </cell>
          <cell r="F7122">
            <v>45791</v>
          </cell>
          <cell r="G7122">
            <v>45791</v>
          </cell>
          <cell r="H7122">
            <v>0</v>
          </cell>
          <cell r="O7122">
            <v>11880</v>
          </cell>
        </row>
        <row r="7123">
          <cell r="A7123">
            <v>45791</v>
          </cell>
          <cell r="C7123" t="str">
            <v>VENTAS MOSTRADOR</v>
          </cell>
          <cell r="F7123">
            <v>45791</v>
          </cell>
          <cell r="G7123">
            <v>45791</v>
          </cell>
          <cell r="H7123">
            <v>0</v>
          </cell>
          <cell r="O7123">
            <v>12870</v>
          </cell>
        </row>
        <row r="7124">
          <cell r="A7124">
            <v>45791</v>
          </cell>
          <cell r="C7124" t="str">
            <v>VENTAS MOSTRADOR</v>
          </cell>
          <cell r="F7124">
            <v>45791</v>
          </cell>
          <cell r="G7124">
            <v>45791</v>
          </cell>
          <cell r="H7124">
            <v>0</v>
          </cell>
          <cell r="O7124">
            <v>24160</v>
          </cell>
        </row>
        <row r="7125">
          <cell r="A7125">
            <v>45791</v>
          </cell>
          <cell r="C7125" t="str">
            <v>VENTAS MOSTRADOR</v>
          </cell>
          <cell r="F7125">
            <v>45791</v>
          </cell>
          <cell r="G7125">
            <v>45791</v>
          </cell>
          <cell r="H7125">
            <v>0</v>
          </cell>
          <cell r="O7125">
            <v>28450</v>
          </cell>
        </row>
        <row r="7126">
          <cell r="A7126">
            <v>45791</v>
          </cell>
          <cell r="C7126" t="str">
            <v>VENTAS MOSTRADOR</v>
          </cell>
          <cell r="F7126">
            <v>45791</v>
          </cell>
          <cell r="G7126">
            <v>45792</v>
          </cell>
          <cell r="H7126">
            <v>1</v>
          </cell>
          <cell r="O7126">
            <v>31500</v>
          </cell>
        </row>
        <row r="7127">
          <cell r="A7127">
            <v>45791</v>
          </cell>
          <cell r="C7127" t="str">
            <v>VENTAS MOSTRADOR</v>
          </cell>
          <cell r="F7127">
            <v>45791</v>
          </cell>
          <cell r="G7127">
            <v>45791</v>
          </cell>
          <cell r="H7127">
            <v>0</v>
          </cell>
          <cell r="O7127">
            <v>33020</v>
          </cell>
        </row>
        <row r="7128">
          <cell r="A7128">
            <v>45791</v>
          </cell>
          <cell r="C7128" t="str">
            <v>VENTAS MOSTRADOR</v>
          </cell>
          <cell r="F7128">
            <v>45791</v>
          </cell>
          <cell r="G7128">
            <v>45791</v>
          </cell>
          <cell r="H7128">
            <v>0</v>
          </cell>
          <cell r="O7128">
            <v>42260</v>
          </cell>
        </row>
        <row r="7129">
          <cell r="A7129">
            <v>45791</v>
          </cell>
          <cell r="C7129" t="str">
            <v>SONIA CONTANZA CARDENAS MURCIA</v>
          </cell>
          <cell r="F7129">
            <v>45791.304305555554</v>
          </cell>
          <cell r="G7129">
            <v>45792.297986111109</v>
          </cell>
          <cell r="H7129">
            <v>5</v>
          </cell>
          <cell r="O7129">
            <v>133848</v>
          </cell>
        </row>
        <row r="7130">
          <cell r="A7130">
            <v>45791</v>
          </cell>
          <cell r="C7130" t="str">
            <v>DARWIN GEOVANNI OCHOA MERCHAN</v>
          </cell>
          <cell r="F7130">
            <v>45791.288287037038</v>
          </cell>
          <cell r="G7130">
            <v>45792.288043981483</v>
          </cell>
          <cell r="H7130">
            <v>0</v>
          </cell>
          <cell r="O7130">
            <v>242900</v>
          </cell>
        </row>
        <row r="7131">
          <cell r="A7131">
            <v>45791</v>
          </cell>
          <cell r="C7131" t="str">
            <v>VENTAS MOSTRADOR</v>
          </cell>
          <cell r="F7131">
            <v>45791</v>
          </cell>
          <cell r="G7131">
            <v>45791</v>
          </cell>
          <cell r="H7131">
            <v>0</v>
          </cell>
          <cell r="O7131">
            <v>255300</v>
          </cell>
        </row>
        <row r="7132">
          <cell r="A7132">
            <v>45791</v>
          </cell>
          <cell r="C7132" t="str">
            <v>VENTAS MOSTRADOR</v>
          </cell>
          <cell r="F7132">
            <v>45791</v>
          </cell>
          <cell r="G7132">
            <v>45791</v>
          </cell>
          <cell r="H7132">
            <v>0</v>
          </cell>
          <cell r="O7132">
            <v>496650</v>
          </cell>
        </row>
        <row r="7133">
          <cell r="A7133">
            <v>45791</v>
          </cell>
          <cell r="C7133" t="str">
            <v>EL MERO BURRITO S.A.S</v>
          </cell>
          <cell r="F7133">
            <v>45790.459548611114</v>
          </cell>
          <cell r="G7133">
            <v>45791.459548611114</v>
          </cell>
          <cell r="H7133">
            <v>1</v>
          </cell>
          <cell r="O7133">
            <v>345000</v>
          </cell>
        </row>
        <row r="7134">
          <cell r="A7134">
            <v>45791</v>
          </cell>
          <cell r="C7134" t="str">
            <v>ALEJANDRO  DURAN</v>
          </cell>
          <cell r="F7134">
            <v>45791.348819444444</v>
          </cell>
          <cell r="G7134">
            <v>45792.348819444444</v>
          </cell>
          <cell r="H7134">
            <v>5</v>
          </cell>
          <cell r="O7134">
            <v>2768640</v>
          </cell>
        </row>
        <row r="7135">
          <cell r="A7135">
            <v>45791</v>
          </cell>
          <cell r="C7135" t="str">
            <v>VENTAS MOSTRADOR</v>
          </cell>
          <cell r="F7135">
            <v>45791</v>
          </cell>
          <cell r="G7135">
            <v>45791</v>
          </cell>
          <cell r="H7135">
            <v>0</v>
          </cell>
          <cell r="O7135">
            <v>803270</v>
          </cell>
        </row>
        <row r="7136">
          <cell r="A7136">
            <v>45791</v>
          </cell>
          <cell r="C7136" t="str">
            <v>VENTAS MOSTRADOR</v>
          </cell>
          <cell r="F7136">
            <v>45791</v>
          </cell>
          <cell r="G7136">
            <v>45791</v>
          </cell>
          <cell r="H7136">
            <v>0</v>
          </cell>
          <cell r="O7136">
            <v>320100</v>
          </cell>
        </row>
        <row r="7137">
          <cell r="A7137">
            <v>45791</v>
          </cell>
          <cell r="C7137" t="str">
            <v>HILDEBRANDO  CARREÑO</v>
          </cell>
          <cell r="F7137">
            <v>45791.322534722225</v>
          </cell>
          <cell r="G7137">
            <v>45792.322534722225</v>
          </cell>
          <cell r="H7137">
            <v>0</v>
          </cell>
          <cell r="O7137">
            <v>421500</v>
          </cell>
        </row>
        <row r="7138">
          <cell r="A7138">
            <v>45791</v>
          </cell>
          <cell r="C7138" t="str">
            <v>HUMO CAFE &amp; BISTRO SAS</v>
          </cell>
          <cell r="F7138">
            <v>45791.286747685182</v>
          </cell>
          <cell r="G7138">
            <v>45792.286226851851</v>
          </cell>
          <cell r="H7138">
            <v>2</v>
          </cell>
          <cell r="O7138">
            <v>511500</v>
          </cell>
        </row>
        <row r="7139">
          <cell r="A7139">
            <v>45791</v>
          </cell>
          <cell r="C7139" t="str">
            <v>LONGO SAS</v>
          </cell>
          <cell r="F7139">
            <v>45758.317106481481</v>
          </cell>
          <cell r="G7139">
            <v>45773.317106481481</v>
          </cell>
          <cell r="H7139">
            <v>24</v>
          </cell>
          <cell r="O7139">
            <v>1413419.26</v>
          </cell>
        </row>
        <row r="7140">
          <cell r="A7140">
            <v>45791</v>
          </cell>
          <cell r="C7140" t="str">
            <v>LONGO SAS</v>
          </cell>
          <cell r="F7140">
            <v>45759.361516203702</v>
          </cell>
          <cell r="G7140">
            <v>45774.361516203702</v>
          </cell>
          <cell r="H7140">
            <v>23</v>
          </cell>
          <cell r="O7140">
            <v>1889724.8759999999</v>
          </cell>
        </row>
        <row r="7141">
          <cell r="A7141">
            <v>45791</v>
          </cell>
          <cell r="C7141" t="str">
            <v>LONGO SAS</v>
          </cell>
          <cell r="F7141">
            <v>45761.44604166667</v>
          </cell>
          <cell r="G7141">
            <v>45776.44604166667</v>
          </cell>
          <cell r="H7141">
            <v>21</v>
          </cell>
          <cell r="O7141">
            <v>508007.01120000001</v>
          </cell>
        </row>
        <row r="7142">
          <cell r="A7142">
            <v>45791</v>
          </cell>
          <cell r="C7142" t="str">
            <v>BACO FOODS COLOMBIA S.A.S</v>
          </cell>
          <cell r="F7142">
            <v>45747.330393518518</v>
          </cell>
          <cell r="G7142">
            <v>45777.330393518518</v>
          </cell>
          <cell r="H7142">
            <v>20</v>
          </cell>
          <cell r="O7142">
            <v>447700</v>
          </cell>
        </row>
        <row r="7143">
          <cell r="A7143">
            <v>45791</v>
          </cell>
          <cell r="C7143" t="str">
            <v>BACO FOODS COLOMBIA S.A.S</v>
          </cell>
          <cell r="F7143">
            <v>45749.336539351854</v>
          </cell>
          <cell r="G7143">
            <v>45779.336539351854</v>
          </cell>
          <cell r="H7143">
            <v>18</v>
          </cell>
          <cell r="O7143">
            <v>1678173.4790000001</v>
          </cell>
        </row>
        <row r="7144">
          <cell r="A7144">
            <v>45791</v>
          </cell>
          <cell r="C7144" t="str">
            <v>BACO FOODS COLOMBIA S.A.S</v>
          </cell>
          <cell r="F7144">
            <v>45751.310810185183</v>
          </cell>
          <cell r="G7144">
            <v>45781.310810185183</v>
          </cell>
          <cell r="H7144">
            <v>16</v>
          </cell>
          <cell r="O7144">
            <v>1658853.7949999999</v>
          </cell>
        </row>
        <row r="7145">
          <cell r="A7145">
            <v>45791</v>
          </cell>
          <cell r="C7145" t="str">
            <v>BACO FOODS COLOMBIA S.A.S</v>
          </cell>
          <cell r="F7145">
            <v>45754.3046875</v>
          </cell>
          <cell r="G7145">
            <v>45784.3046875</v>
          </cell>
          <cell r="H7145">
            <v>13</v>
          </cell>
          <cell r="O7145">
            <v>1260600</v>
          </cell>
        </row>
        <row r="7146">
          <cell r="A7146">
            <v>45791</v>
          </cell>
          <cell r="C7146" t="str">
            <v>BACO FOODS COLOMBIA S.A.S</v>
          </cell>
          <cell r="F7146">
            <v>45756.360960648148</v>
          </cell>
          <cell r="G7146">
            <v>45786.360960648148</v>
          </cell>
          <cell r="H7146">
            <v>11</v>
          </cell>
          <cell r="O7146">
            <v>1346303.1340000001</v>
          </cell>
        </row>
        <row r="7147">
          <cell r="A7147">
            <v>45791</v>
          </cell>
          <cell r="C7147" t="str">
            <v>BACO FOODS COLOMBIA S.A.S</v>
          </cell>
          <cell r="F7147">
            <v>45758.312696759262</v>
          </cell>
          <cell r="G7147">
            <v>45788.312696759262</v>
          </cell>
          <cell r="H7147">
            <v>9</v>
          </cell>
          <cell r="O7147">
            <v>1709991.206</v>
          </cell>
        </row>
        <row r="7148">
          <cell r="A7148">
            <v>45791</v>
          </cell>
          <cell r="C7148" t="str">
            <v>BACO FOODS COLOMBIA S.A.S</v>
          </cell>
          <cell r="F7148">
            <v>45759.481006944443</v>
          </cell>
          <cell r="G7148">
            <v>45789.480914351851</v>
          </cell>
          <cell r="H7148">
            <v>8</v>
          </cell>
          <cell r="O7148">
            <v>1718530.7054999999</v>
          </cell>
        </row>
        <row r="7149">
          <cell r="A7149">
            <v>45791</v>
          </cell>
          <cell r="C7149" t="str">
            <v>DUFLO SERVICIOS INTEGRALES S.A.S.</v>
          </cell>
          <cell r="F7149">
            <v>45743.353483796294</v>
          </cell>
          <cell r="G7149">
            <v>45773.353483796294</v>
          </cell>
          <cell r="H7149">
            <v>24</v>
          </cell>
          <cell r="O7149">
            <v>1209432.25</v>
          </cell>
        </row>
        <row r="7150">
          <cell r="A7150">
            <v>45791</v>
          </cell>
          <cell r="C7150" t="str">
            <v>DUFLO SERVICIOS INTEGRALES S.A.S.</v>
          </cell>
          <cell r="F7150">
            <v>45743.36209490741</v>
          </cell>
          <cell r="G7150">
            <v>45773.36209490741</v>
          </cell>
          <cell r="H7150">
            <v>24</v>
          </cell>
          <cell r="O7150">
            <v>1073699.25</v>
          </cell>
        </row>
        <row r="7151">
          <cell r="A7151">
            <v>45791</v>
          </cell>
          <cell r="C7151" t="str">
            <v>DUFLO SERVICIOS INTEGRALES S.A.S.</v>
          </cell>
          <cell r="F7151">
            <v>45743.36310185185</v>
          </cell>
          <cell r="G7151">
            <v>45773.36310185185</v>
          </cell>
          <cell r="H7151">
            <v>24</v>
          </cell>
          <cell r="O7151">
            <v>445121.5</v>
          </cell>
        </row>
        <row r="7152">
          <cell r="A7152">
            <v>45791</v>
          </cell>
          <cell r="C7152" t="str">
            <v>DUFLO SERVICIOS INTEGRALES S.A.S.</v>
          </cell>
          <cell r="F7152">
            <v>45743.364270833335</v>
          </cell>
          <cell r="G7152">
            <v>45773.364270833335</v>
          </cell>
          <cell r="H7152">
            <v>24</v>
          </cell>
          <cell r="O7152">
            <v>1266857.75</v>
          </cell>
        </row>
        <row r="7153">
          <cell r="A7153">
            <v>45791</v>
          </cell>
          <cell r="C7153" t="str">
            <v>MOYSER SAS</v>
          </cell>
          <cell r="F7153">
            <v>45791.351145833331</v>
          </cell>
          <cell r="G7153">
            <v>45792.351145833331</v>
          </cell>
          <cell r="H7153">
            <v>0</v>
          </cell>
          <cell r="O7153">
            <v>1012800</v>
          </cell>
        </row>
        <row r="7154">
          <cell r="A7154">
            <v>45791</v>
          </cell>
          <cell r="C7154" t="str">
            <v>VENTAS MOSTRADOR</v>
          </cell>
          <cell r="F7154">
            <v>45791</v>
          </cell>
          <cell r="G7154">
            <v>45791</v>
          </cell>
          <cell r="H7154">
            <v>0</v>
          </cell>
          <cell r="O7154">
            <v>291974</v>
          </cell>
        </row>
        <row r="7155">
          <cell r="A7155">
            <v>45791</v>
          </cell>
          <cell r="C7155" t="str">
            <v>VENTAS MOSTRADOR</v>
          </cell>
          <cell r="F7155">
            <v>45791</v>
          </cell>
          <cell r="G7155">
            <v>45791</v>
          </cell>
          <cell r="H7155">
            <v>0</v>
          </cell>
          <cell r="O7155">
            <v>318939</v>
          </cell>
        </row>
        <row r="7156">
          <cell r="A7156">
            <v>45792</v>
          </cell>
          <cell r="C7156" t="str">
            <v>VENTAS MOSTRADOR</v>
          </cell>
          <cell r="F7156">
            <v>45792</v>
          </cell>
          <cell r="G7156">
            <v>45792</v>
          </cell>
          <cell r="H7156">
            <v>0</v>
          </cell>
          <cell r="O7156">
            <v>8305</v>
          </cell>
        </row>
        <row r="7157">
          <cell r="A7157">
            <v>45792</v>
          </cell>
          <cell r="C7157" t="str">
            <v>VENTAS MOSTRADOR</v>
          </cell>
          <cell r="F7157">
            <v>45792</v>
          </cell>
          <cell r="G7157">
            <v>45792</v>
          </cell>
          <cell r="H7157">
            <v>0</v>
          </cell>
          <cell r="O7157">
            <v>10720</v>
          </cell>
        </row>
        <row r="7158">
          <cell r="A7158">
            <v>45792</v>
          </cell>
          <cell r="C7158" t="str">
            <v>VENTAS MOSTRADOR</v>
          </cell>
          <cell r="F7158">
            <v>45792</v>
          </cell>
          <cell r="G7158">
            <v>45792</v>
          </cell>
          <cell r="H7158">
            <v>0</v>
          </cell>
          <cell r="O7158">
            <v>11400</v>
          </cell>
        </row>
        <row r="7159">
          <cell r="A7159">
            <v>45792</v>
          </cell>
          <cell r="C7159" t="str">
            <v>VENTAS MOSTRADOR</v>
          </cell>
          <cell r="F7159">
            <v>45792</v>
          </cell>
          <cell r="G7159">
            <v>45792</v>
          </cell>
          <cell r="H7159">
            <v>0</v>
          </cell>
          <cell r="O7159">
            <v>21120</v>
          </cell>
        </row>
        <row r="7160">
          <cell r="A7160">
            <v>45792</v>
          </cell>
          <cell r="C7160" t="str">
            <v>VENTAS MOSTRADOR</v>
          </cell>
          <cell r="F7160">
            <v>45792</v>
          </cell>
          <cell r="G7160">
            <v>45792</v>
          </cell>
          <cell r="H7160">
            <v>0</v>
          </cell>
          <cell r="O7160">
            <v>22800</v>
          </cell>
        </row>
        <row r="7161">
          <cell r="A7161">
            <v>45792</v>
          </cell>
          <cell r="C7161" t="str">
            <v>VENTAS MOSTRADOR</v>
          </cell>
          <cell r="F7161">
            <v>45792</v>
          </cell>
          <cell r="G7161">
            <v>45792</v>
          </cell>
          <cell r="H7161">
            <v>0</v>
          </cell>
          <cell r="O7161">
            <v>26760</v>
          </cell>
        </row>
        <row r="7162">
          <cell r="A7162">
            <v>45792</v>
          </cell>
          <cell r="C7162" t="str">
            <v>VENTAS MOSTRADOR</v>
          </cell>
          <cell r="F7162">
            <v>45792</v>
          </cell>
          <cell r="G7162">
            <v>45792</v>
          </cell>
          <cell r="H7162">
            <v>0</v>
          </cell>
          <cell r="O7162">
            <v>27520</v>
          </cell>
        </row>
        <row r="7163">
          <cell r="A7163">
            <v>45792</v>
          </cell>
          <cell r="C7163" t="str">
            <v>VENTAS MOSTRADOR</v>
          </cell>
          <cell r="F7163">
            <v>45792</v>
          </cell>
          <cell r="G7163">
            <v>45792</v>
          </cell>
          <cell r="H7163">
            <v>0</v>
          </cell>
          <cell r="O7163">
            <v>85000</v>
          </cell>
        </row>
        <row r="7164">
          <cell r="A7164">
            <v>45792</v>
          </cell>
          <cell r="C7164" t="str">
            <v>VENTAS MOSTRADOR</v>
          </cell>
          <cell r="F7164">
            <v>45792</v>
          </cell>
          <cell r="G7164">
            <v>45792</v>
          </cell>
          <cell r="H7164">
            <v>0</v>
          </cell>
          <cell r="O7164">
            <v>105280</v>
          </cell>
        </row>
        <row r="7165">
          <cell r="A7165">
            <v>45792</v>
          </cell>
          <cell r="C7165" t="str">
            <v>VENTAS MOSTRADOR</v>
          </cell>
          <cell r="F7165">
            <v>45792</v>
          </cell>
          <cell r="G7165">
            <v>45792</v>
          </cell>
          <cell r="H7165">
            <v>0</v>
          </cell>
          <cell r="O7165">
            <v>115845</v>
          </cell>
        </row>
        <row r="7166">
          <cell r="A7166">
            <v>45792</v>
          </cell>
          <cell r="C7166" t="str">
            <v>VENTAS MOSTRADOR</v>
          </cell>
          <cell r="F7166">
            <v>45792</v>
          </cell>
          <cell r="G7166">
            <v>45792</v>
          </cell>
          <cell r="H7166">
            <v>0</v>
          </cell>
          <cell r="O7166">
            <v>212750</v>
          </cell>
        </row>
        <row r="7167">
          <cell r="A7167">
            <v>45792</v>
          </cell>
          <cell r="C7167" t="str">
            <v>VENTAS MOSTRADOR</v>
          </cell>
          <cell r="F7167">
            <v>45792</v>
          </cell>
          <cell r="G7167">
            <v>45792</v>
          </cell>
          <cell r="H7167">
            <v>0</v>
          </cell>
          <cell r="O7167">
            <v>212750</v>
          </cell>
        </row>
        <row r="7168">
          <cell r="A7168">
            <v>45792</v>
          </cell>
          <cell r="C7168" t="str">
            <v>VENTAS MOSTRADOR</v>
          </cell>
          <cell r="F7168">
            <v>45792</v>
          </cell>
          <cell r="G7168">
            <v>45792</v>
          </cell>
          <cell r="H7168">
            <v>0</v>
          </cell>
          <cell r="O7168">
            <v>213200</v>
          </cell>
        </row>
        <row r="7169">
          <cell r="A7169">
            <v>45792</v>
          </cell>
          <cell r="C7169" t="str">
            <v xml:space="preserve">CANAL DIGITAL </v>
          </cell>
          <cell r="F7169">
            <v>45792.378819444442</v>
          </cell>
          <cell r="G7169">
            <v>45793.378819444442</v>
          </cell>
          <cell r="H7169">
            <v>1</v>
          </cell>
          <cell r="O7169">
            <v>395420</v>
          </cell>
        </row>
        <row r="7170">
          <cell r="A7170">
            <v>45792</v>
          </cell>
          <cell r="C7170" t="str">
            <v>VENTAS MOSTRADOR</v>
          </cell>
          <cell r="F7170">
            <v>45792</v>
          </cell>
          <cell r="G7170">
            <v>45792</v>
          </cell>
          <cell r="H7170">
            <v>0</v>
          </cell>
          <cell r="O7170">
            <v>638250</v>
          </cell>
        </row>
        <row r="7171">
          <cell r="A7171">
            <v>45792</v>
          </cell>
          <cell r="C7171" t="str">
            <v>TODOS COMEMOS SAS</v>
          </cell>
          <cell r="F7171">
            <v>45780.299803240741</v>
          </cell>
          <cell r="G7171">
            <v>45788.299803240741</v>
          </cell>
          <cell r="H7171">
            <v>6</v>
          </cell>
          <cell r="O7171">
            <v>365200</v>
          </cell>
        </row>
        <row r="7172">
          <cell r="A7172">
            <v>45792</v>
          </cell>
          <cell r="C7172" t="str">
            <v>TODOS COMEMOS SAS</v>
          </cell>
          <cell r="F7172">
            <v>45783.380254629628</v>
          </cell>
          <cell r="G7172">
            <v>45791.380254629628</v>
          </cell>
          <cell r="H7172">
            <v>3</v>
          </cell>
          <cell r="O7172">
            <v>135300</v>
          </cell>
        </row>
        <row r="7173">
          <cell r="A7173">
            <v>45792</v>
          </cell>
          <cell r="C7173" t="str">
            <v>TIGRE COLOMBIA S.A.S</v>
          </cell>
          <cell r="F7173">
            <v>45783.282395833332</v>
          </cell>
          <cell r="G7173">
            <v>45791.282233796293</v>
          </cell>
          <cell r="H7173">
            <v>6</v>
          </cell>
          <cell r="O7173">
            <v>939270</v>
          </cell>
        </row>
        <row r="7174">
          <cell r="A7174">
            <v>45792</v>
          </cell>
          <cell r="C7174" t="str">
            <v>TIGRE COLOMBIA S.A.S</v>
          </cell>
          <cell r="F7174">
            <v>45791.264699074076</v>
          </cell>
          <cell r="G7174">
            <v>45799.264560185184</v>
          </cell>
          <cell r="H7174">
            <v>-2</v>
          </cell>
          <cell r="O7174">
            <v>1464000</v>
          </cell>
        </row>
        <row r="7175">
          <cell r="A7175">
            <v>45792</v>
          </cell>
          <cell r="C7175" t="str">
            <v>TIGRE COLOMBIA S.A.S</v>
          </cell>
          <cell r="F7175">
            <v>45791.266701388886</v>
          </cell>
          <cell r="G7175">
            <v>45799.265057870369</v>
          </cell>
          <cell r="H7175">
            <v>-2</v>
          </cell>
          <cell r="O7175">
            <v>1830000</v>
          </cell>
        </row>
        <row r="7176">
          <cell r="A7176">
            <v>45792</v>
          </cell>
          <cell r="C7176" t="str">
            <v>TIGRE COLOMBIA S.A.S</v>
          </cell>
          <cell r="F7176">
            <v>45791.268148148149</v>
          </cell>
          <cell r="G7176">
            <v>45799.267997685187</v>
          </cell>
          <cell r="H7176">
            <v>-2</v>
          </cell>
          <cell r="O7176">
            <v>1464000</v>
          </cell>
        </row>
        <row r="7177">
          <cell r="A7177">
            <v>45792</v>
          </cell>
          <cell r="C7177" t="str">
            <v>TIGRE COLOMBIA S.A.S</v>
          </cell>
          <cell r="F7177">
            <v>45791.270046296297</v>
          </cell>
          <cell r="G7177">
            <v>45799.269108796296</v>
          </cell>
          <cell r="H7177">
            <v>-2</v>
          </cell>
          <cell r="O7177">
            <v>524730</v>
          </cell>
        </row>
        <row r="7178">
          <cell r="A7178">
            <v>45792</v>
          </cell>
          <cell r="C7178" t="str">
            <v>CAJA COLOMBIANA DE SUBSIDIO FAMILIAR COLSUBSIDIO</v>
          </cell>
          <cell r="F7178">
            <v>45763.283715277779</v>
          </cell>
          <cell r="G7178">
            <v>45793.283715277779</v>
          </cell>
          <cell r="H7178">
            <v>4</v>
          </cell>
          <cell r="O7178">
            <v>1198218.7520000001</v>
          </cell>
        </row>
        <row r="7179">
          <cell r="A7179">
            <v>45792</v>
          </cell>
          <cell r="C7179" t="str">
            <v>CAJA COLOMBIANA DE SUBSIDIO FAMILIAR COLSUBSIDIO</v>
          </cell>
          <cell r="F7179">
            <v>45763.288842592592</v>
          </cell>
          <cell r="G7179">
            <v>45793.288842592592</v>
          </cell>
          <cell r="H7179">
            <v>4</v>
          </cell>
          <cell r="O7179">
            <v>620420.78</v>
          </cell>
        </row>
        <row r="7180">
          <cell r="A7180">
            <v>45792</v>
          </cell>
          <cell r="C7180" t="str">
            <v>CAJA COLOMBIANA DE SUBSIDIO FAMILIAR COLSUBSIDIO</v>
          </cell>
          <cell r="F7180">
            <v>45770.481793981482</v>
          </cell>
          <cell r="G7180">
            <v>45800.481793981482</v>
          </cell>
          <cell r="H7180">
            <v>-3</v>
          </cell>
          <cell r="O7180">
            <v>2402478.3907599999</v>
          </cell>
        </row>
        <row r="7181">
          <cell r="A7181">
            <v>45792</v>
          </cell>
          <cell r="C7181" t="str">
            <v>CAJA COLOMBIANA DE SUBSIDIO FAMILIAR COLSUBSIDIO</v>
          </cell>
          <cell r="F7181">
            <v>45770.493634259263</v>
          </cell>
          <cell r="G7181">
            <v>45800.493634259263</v>
          </cell>
          <cell r="H7181">
            <v>-3</v>
          </cell>
          <cell r="O7181">
            <v>3848819.6452000001</v>
          </cell>
        </row>
        <row r="7182">
          <cell r="A7182">
            <v>45792</v>
          </cell>
          <cell r="C7182" t="str">
            <v>CAJA COLOMBIANA DE SUBSIDIO FAMILIAR COLSUBSIDIO</v>
          </cell>
          <cell r="F7182">
            <v>45770.494849537034</v>
          </cell>
          <cell r="G7182">
            <v>45800.494849537034</v>
          </cell>
          <cell r="H7182">
            <v>-3</v>
          </cell>
          <cell r="O7182">
            <v>809335.42200000002</v>
          </cell>
        </row>
        <row r="7183">
          <cell r="A7183">
            <v>45792</v>
          </cell>
          <cell r="C7183" t="str">
            <v>CAJA COLOMBIANA DE SUBSIDIO FAMILIAR COLSUBSIDIO</v>
          </cell>
          <cell r="F7183">
            <v>45770.495856481481</v>
          </cell>
          <cell r="G7183">
            <v>45800.495856481481</v>
          </cell>
          <cell r="H7183">
            <v>-3</v>
          </cell>
          <cell r="O7183">
            <v>19564590.870499998</v>
          </cell>
        </row>
        <row r="7184">
          <cell r="A7184">
            <v>45792</v>
          </cell>
          <cell r="C7184" t="str">
            <v>CAJA COLOMBIANA DE SUBSIDIO FAMILIAR COLSUBSIDIO</v>
          </cell>
          <cell r="F7184">
            <v>45770.501006944447</v>
          </cell>
          <cell r="G7184">
            <v>45800.501006944447</v>
          </cell>
          <cell r="H7184">
            <v>-3</v>
          </cell>
          <cell r="O7184">
            <v>3836500.8569999998</v>
          </cell>
        </row>
        <row r="7185">
          <cell r="A7185">
            <v>45792</v>
          </cell>
          <cell r="C7185" t="str">
            <v>ALIMENTOS BRIKO SAS</v>
          </cell>
          <cell r="F7185">
            <v>45792.311724537038</v>
          </cell>
          <cell r="G7185">
            <v>45793.311261574076</v>
          </cell>
          <cell r="H7185">
            <v>1</v>
          </cell>
          <cell r="O7185">
            <v>872575</v>
          </cell>
        </row>
        <row r="7186">
          <cell r="A7186">
            <v>45792</v>
          </cell>
          <cell r="C7186" t="str">
            <v>DOROTEA PARRILLA BAR SAS</v>
          </cell>
          <cell r="F7186">
            <v>45792.335798611108</v>
          </cell>
          <cell r="G7186">
            <v>45796.335625</v>
          </cell>
          <cell r="H7186">
            <v>-2</v>
          </cell>
          <cell r="O7186">
            <v>935500</v>
          </cell>
        </row>
        <row r="7187">
          <cell r="A7187">
            <v>45792</v>
          </cell>
          <cell r="C7187" t="str">
            <v>DOLLY EDITH SANABRIA CANTOR</v>
          </cell>
          <cell r="F7187">
            <v>45792.312858796293</v>
          </cell>
          <cell r="G7187">
            <v>45793.3125462963</v>
          </cell>
          <cell r="H7187">
            <v>4</v>
          </cell>
          <cell r="O7187">
            <v>237600</v>
          </cell>
        </row>
        <row r="7188">
          <cell r="A7188">
            <v>45792</v>
          </cell>
          <cell r="C7188" t="str">
            <v>IVAN RODRIGO LUQUE RESTREPO0</v>
          </cell>
          <cell r="F7188">
            <v>45786.306574074071</v>
          </cell>
          <cell r="G7188">
            <v>45794.306400462963</v>
          </cell>
          <cell r="H7188">
            <v>3</v>
          </cell>
          <cell r="O7188">
            <v>567500</v>
          </cell>
        </row>
        <row r="7189">
          <cell r="A7189">
            <v>45792</v>
          </cell>
          <cell r="C7189" t="str">
            <v>EL MERO BURRITO S.A.S</v>
          </cell>
          <cell r="F7189">
            <v>45792.379363425927</v>
          </cell>
          <cell r="G7189">
            <v>45793.379062499997</v>
          </cell>
          <cell r="H7189">
            <v>1</v>
          </cell>
          <cell r="O7189">
            <v>324300</v>
          </cell>
        </row>
        <row r="7190">
          <cell r="A7190">
            <v>45792</v>
          </cell>
          <cell r="C7190" t="str">
            <v>PROCESADORA DE CARNES NUEVA COLOMBO ALEMANA LTDA</v>
          </cell>
          <cell r="F7190">
            <v>45790.333865740744</v>
          </cell>
          <cell r="G7190">
            <v>45791.333865740744</v>
          </cell>
          <cell r="H7190">
            <v>6</v>
          </cell>
          <cell r="O7190">
            <v>1627300</v>
          </cell>
        </row>
        <row r="7191">
          <cell r="A7191">
            <v>45792</v>
          </cell>
          <cell r="C7191" t="str">
            <v>CRISTIAN CAMILO VEGA PALACIOS</v>
          </cell>
          <cell r="F7191">
            <v>45791.246354166666</v>
          </cell>
          <cell r="G7191">
            <v>45792.21837962963</v>
          </cell>
          <cell r="H7191">
            <v>2</v>
          </cell>
          <cell r="O7191">
            <v>412800</v>
          </cell>
        </row>
        <row r="7192">
          <cell r="A7192">
            <v>45792</v>
          </cell>
          <cell r="C7192" t="str">
            <v>OMAR PEÑA</v>
          </cell>
          <cell r="F7192">
            <v>45792.490856481483</v>
          </cell>
          <cell r="G7192">
            <v>45793.490856481483</v>
          </cell>
          <cell r="H7192">
            <v>8</v>
          </cell>
          <cell r="O7192">
            <v>1350050</v>
          </cell>
        </row>
        <row r="7193">
          <cell r="A7193">
            <v>45792</v>
          </cell>
          <cell r="C7193" t="str">
            <v>JUAN DIEGO CAICEDO POVEDA</v>
          </cell>
          <cell r="F7193">
            <v>45792.334976851853</v>
          </cell>
          <cell r="G7193">
            <v>45793.334814814814</v>
          </cell>
          <cell r="H7193">
            <v>8</v>
          </cell>
          <cell r="O7193">
            <v>292400</v>
          </cell>
        </row>
        <row r="7194">
          <cell r="A7194">
            <v>45792</v>
          </cell>
          <cell r="C7194" t="str">
            <v>GATE GOURMET COLOMBIA SAS</v>
          </cell>
          <cell r="F7194">
            <v>45759.247083333335</v>
          </cell>
          <cell r="G7194">
            <v>45789.247083333335</v>
          </cell>
          <cell r="H7194">
            <v>12</v>
          </cell>
          <cell r="O7194">
            <v>6089338.3365799999</v>
          </cell>
        </row>
        <row r="7195">
          <cell r="A7195">
            <v>45792</v>
          </cell>
          <cell r="C7195" t="str">
            <v>GATE GOURMET COLOMBIA SAS</v>
          </cell>
          <cell r="F7195">
            <v>45759.476365740738</v>
          </cell>
          <cell r="G7195">
            <v>45789.476365740738</v>
          </cell>
          <cell r="H7195">
            <v>12</v>
          </cell>
          <cell r="O7195">
            <v>3194718.88</v>
          </cell>
        </row>
        <row r="7196">
          <cell r="A7196">
            <v>45792</v>
          </cell>
          <cell r="C7196" t="str">
            <v>GATE GOURMET COLOMBIA SAS</v>
          </cell>
          <cell r="F7196">
            <v>45762.614166666666</v>
          </cell>
          <cell r="G7196">
            <v>45792.614166666666</v>
          </cell>
          <cell r="H7196">
            <v>9</v>
          </cell>
          <cell r="O7196">
            <v>7573515.2999999998</v>
          </cell>
        </row>
        <row r="7197">
          <cell r="A7197">
            <v>45792</v>
          </cell>
          <cell r="C7197" t="str">
            <v>JUAN MANUEL PALLARES ARRIETA</v>
          </cell>
          <cell r="F7197">
            <v>45792.28601851852</v>
          </cell>
          <cell r="G7197">
            <v>45793.28601851852</v>
          </cell>
          <cell r="H7197">
            <v>4</v>
          </cell>
          <cell r="O7197">
            <v>208950</v>
          </cell>
        </row>
        <row r="7198">
          <cell r="A7198">
            <v>45792</v>
          </cell>
          <cell r="C7198" t="str">
            <v>IVE INVESTING SAS</v>
          </cell>
          <cell r="F7198">
            <v>45791.261145833334</v>
          </cell>
          <cell r="G7198">
            <v>45792.252384259256</v>
          </cell>
          <cell r="H7198">
            <v>5</v>
          </cell>
          <cell r="O7198">
            <v>335800</v>
          </cell>
        </row>
        <row r="7199">
          <cell r="A7199">
            <v>45792</v>
          </cell>
          <cell r="C7199" t="str">
            <v>PROCESADORA DE CARNES NUEVA COLOMBO ALEMANA LTDA</v>
          </cell>
          <cell r="F7199">
            <v>45792.271087962959</v>
          </cell>
          <cell r="G7199">
            <v>45793.271087962959</v>
          </cell>
          <cell r="H7199">
            <v>1</v>
          </cell>
          <cell r="O7199">
            <v>1768100</v>
          </cell>
        </row>
        <row r="7200">
          <cell r="A7200">
            <v>45792</v>
          </cell>
          <cell r="C7200" t="str">
            <v>DEKARLA SAS</v>
          </cell>
          <cell r="F7200">
            <v>45792.303078703706</v>
          </cell>
          <cell r="G7200">
            <v>45793.303078703706</v>
          </cell>
          <cell r="H7200">
            <v>1</v>
          </cell>
          <cell r="O7200">
            <v>750000</v>
          </cell>
        </row>
        <row r="7201">
          <cell r="A7201">
            <v>45792</v>
          </cell>
          <cell r="C7201" t="str">
            <v>VENTAS MOSTRADOR</v>
          </cell>
          <cell r="F7201">
            <v>45792</v>
          </cell>
          <cell r="G7201">
            <v>45792</v>
          </cell>
          <cell r="H7201">
            <v>0</v>
          </cell>
          <cell r="O7201">
            <v>522748</v>
          </cell>
        </row>
        <row r="7202">
          <cell r="A7202">
            <v>45792</v>
          </cell>
          <cell r="C7202" t="str">
            <v>VENTAS MOSTRADOR</v>
          </cell>
          <cell r="F7202">
            <v>45792</v>
          </cell>
          <cell r="G7202">
            <v>45792</v>
          </cell>
          <cell r="H7202">
            <v>0</v>
          </cell>
          <cell r="O7202">
            <v>815779</v>
          </cell>
        </row>
        <row r="7203">
          <cell r="A7203">
            <v>45793</v>
          </cell>
          <cell r="C7203" t="str">
            <v>VENTAS MOSTRADOR</v>
          </cell>
          <cell r="F7203">
            <v>45793</v>
          </cell>
          <cell r="G7203">
            <v>45793</v>
          </cell>
          <cell r="H7203">
            <v>0</v>
          </cell>
          <cell r="O7203">
            <v>8640</v>
          </cell>
        </row>
        <row r="7204">
          <cell r="A7204">
            <v>45793</v>
          </cell>
          <cell r="C7204" t="str">
            <v>VENTAS MOSTRADOR</v>
          </cell>
          <cell r="F7204">
            <v>45793</v>
          </cell>
          <cell r="G7204">
            <v>45793</v>
          </cell>
          <cell r="H7204">
            <v>0</v>
          </cell>
          <cell r="O7204">
            <v>10978</v>
          </cell>
        </row>
        <row r="7205">
          <cell r="A7205">
            <v>45793</v>
          </cell>
          <cell r="C7205" t="str">
            <v>VENTAS MOSTRADOR</v>
          </cell>
          <cell r="F7205">
            <v>45793</v>
          </cell>
          <cell r="G7205">
            <v>45793</v>
          </cell>
          <cell r="H7205">
            <v>0</v>
          </cell>
          <cell r="O7205">
            <v>11000</v>
          </cell>
        </row>
        <row r="7206">
          <cell r="A7206">
            <v>45793</v>
          </cell>
          <cell r="C7206" t="str">
            <v>VENTAS MOSTRADOR</v>
          </cell>
          <cell r="F7206">
            <v>45793</v>
          </cell>
          <cell r="G7206">
            <v>45793</v>
          </cell>
          <cell r="H7206">
            <v>0</v>
          </cell>
          <cell r="O7206">
            <v>12870</v>
          </cell>
        </row>
        <row r="7207">
          <cell r="A7207">
            <v>45793</v>
          </cell>
          <cell r="C7207" t="str">
            <v>VENTAS MOSTRADOR</v>
          </cell>
          <cell r="F7207">
            <v>45793</v>
          </cell>
          <cell r="G7207">
            <v>45793</v>
          </cell>
          <cell r="H7207">
            <v>0</v>
          </cell>
          <cell r="O7207">
            <v>13500</v>
          </cell>
        </row>
        <row r="7208">
          <cell r="A7208">
            <v>45793</v>
          </cell>
          <cell r="C7208" t="str">
            <v>VENTAS MOSTRADOR</v>
          </cell>
          <cell r="F7208">
            <v>45793</v>
          </cell>
          <cell r="G7208">
            <v>45793</v>
          </cell>
          <cell r="H7208">
            <v>0</v>
          </cell>
          <cell r="O7208">
            <v>13500</v>
          </cell>
        </row>
        <row r="7209">
          <cell r="A7209">
            <v>45793</v>
          </cell>
          <cell r="C7209" t="str">
            <v>VENTAS MOSTRADOR</v>
          </cell>
          <cell r="F7209">
            <v>45793</v>
          </cell>
          <cell r="G7209">
            <v>45793</v>
          </cell>
          <cell r="H7209">
            <v>0</v>
          </cell>
          <cell r="O7209">
            <v>16060</v>
          </cell>
        </row>
        <row r="7210">
          <cell r="A7210">
            <v>45793</v>
          </cell>
          <cell r="C7210" t="str">
            <v>VENTAS MOSTRADOR</v>
          </cell>
          <cell r="F7210">
            <v>45793</v>
          </cell>
          <cell r="G7210">
            <v>45793</v>
          </cell>
          <cell r="H7210">
            <v>0</v>
          </cell>
          <cell r="O7210">
            <v>18900</v>
          </cell>
        </row>
        <row r="7211">
          <cell r="A7211">
            <v>45793</v>
          </cell>
          <cell r="C7211" t="str">
            <v>VENTAS MOSTRADOR</v>
          </cell>
          <cell r="F7211">
            <v>45793</v>
          </cell>
          <cell r="G7211">
            <v>45793</v>
          </cell>
          <cell r="H7211">
            <v>0</v>
          </cell>
          <cell r="O7211">
            <v>19390</v>
          </cell>
        </row>
        <row r="7212">
          <cell r="A7212">
            <v>45793</v>
          </cell>
          <cell r="C7212" t="str">
            <v>VENTAS MOSTRADOR</v>
          </cell>
          <cell r="F7212">
            <v>45793</v>
          </cell>
          <cell r="G7212">
            <v>45793</v>
          </cell>
          <cell r="H7212">
            <v>0</v>
          </cell>
          <cell r="O7212">
            <v>23276</v>
          </cell>
        </row>
        <row r="7213">
          <cell r="A7213">
            <v>45793</v>
          </cell>
          <cell r="C7213" t="str">
            <v>VENTAS MOSTRADOR</v>
          </cell>
          <cell r="F7213">
            <v>45793</v>
          </cell>
          <cell r="G7213">
            <v>45793</v>
          </cell>
          <cell r="H7213">
            <v>0</v>
          </cell>
          <cell r="O7213">
            <v>23700</v>
          </cell>
        </row>
        <row r="7214">
          <cell r="A7214">
            <v>45793</v>
          </cell>
          <cell r="C7214" t="str">
            <v>VENTAS MOSTRADOR</v>
          </cell>
          <cell r="F7214">
            <v>45793</v>
          </cell>
          <cell r="G7214">
            <v>45793</v>
          </cell>
          <cell r="H7214">
            <v>0</v>
          </cell>
          <cell r="O7214">
            <v>24090</v>
          </cell>
        </row>
        <row r="7215">
          <cell r="A7215">
            <v>45793</v>
          </cell>
          <cell r="C7215" t="str">
            <v>VENTAS MOSTRADOR</v>
          </cell>
          <cell r="F7215">
            <v>45793</v>
          </cell>
          <cell r="G7215">
            <v>45793</v>
          </cell>
          <cell r="H7215">
            <v>0</v>
          </cell>
          <cell r="O7215">
            <v>25088</v>
          </cell>
        </row>
        <row r="7216">
          <cell r="A7216">
            <v>45793</v>
          </cell>
          <cell r="C7216" t="str">
            <v>VENTAS MOSTRADOR</v>
          </cell>
          <cell r="F7216">
            <v>45793</v>
          </cell>
          <cell r="G7216">
            <v>45793</v>
          </cell>
          <cell r="H7216">
            <v>0</v>
          </cell>
          <cell r="O7216">
            <v>27888</v>
          </cell>
        </row>
        <row r="7217">
          <cell r="A7217">
            <v>45793</v>
          </cell>
          <cell r="C7217" t="str">
            <v>VENTAS MOSTRADOR</v>
          </cell>
          <cell r="F7217">
            <v>45793</v>
          </cell>
          <cell r="G7217">
            <v>45793</v>
          </cell>
          <cell r="H7217">
            <v>0</v>
          </cell>
          <cell r="O7217">
            <v>32000</v>
          </cell>
        </row>
        <row r="7218">
          <cell r="A7218">
            <v>45793</v>
          </cell>
          <cell r="C7218" t="str">
            <v>VENTAS MOSTRADOR</v>
          </cell>
          <cell r="F7218">
            <v>45793</v>
          </cell>
          <cell r="G7218">
            <v>45793</v>
          </cell>
          <cell r="H7218">
            <v>0</v>
          </cell>
          <cell r="O7218">
            <v>48165</v>
          </cell>
        </row>
        <row r="7219">
          <cell r="A7219">
            <v>45793</v>
          </cell>
          <cell r="C7219" t="str">
            <v>VENTAS MOSTRADOR</v>
          </cell>
          <cell r="F7219">
            <v>45793</v>
          </cell>
          <cell r="G7219">
            <v>45793</v>
          </cell>
          <cell r="H7219">
            <v>0</v>
          </cell>
          <cell r="O7219">
            <v>62540</v>
          </cell>
        </row>
        <row r="7220">
          <cell r="A7220">
            <v>45793</v>
          </cell>
          <cell r="C7220" t="str">
            <v>VENTAS MOSTRADOR</v>
          </cell>
          <cell r="F7220">
            <v>45793</v>
          </cell>
          <cell r="G7220">
            <v>45793</v>
          </cell>
          <cell r="H7220">
            <v>0</v>
          </cell>
          <cell r="O7220">
            <v>75252</v>
          </cell>
        </row>
        <row r="7221">
          <cell r="A7221">
            <v>45793</v>
          </cell>
          <cell r="C7221" t="str">
            <v>VENTAS MOSTRADOR</v>
          </cell>
          <cell r="F7221">
            <v>45793</v>
          </cell>
          <cell r="G7221">
            <v>45793</v>
          </cell>
          <cell r="H7221">
            <v>0</v>
          </cell>
          <cell r="O7221">
            <v>90000</v>
          </cell>
        </row>
        <row r="7222">
          <cell r="A7222">
            <v>45793</v>
          </cell>
          <cell r="C7222" t="str">
            <v>VENTAS MOSTRADOR</v>
          </cell>
          <cell r="F7222">
            <v>45793</v>
          </cell>
          <cell r="G7222">
            <v>45793</v>
          </cell>
          <cell r="H7222">
            <v>0</v>
          </cell>
          <cell r="O7222">
            <v>93544</v>
          </cell>
        </row>
        <row r="7223">
          <cell r="A7223">
            <v>45793</v>
          </cell>
          <cell r="C7223" t="str">
            <v>VENTAS MOSTRADOR</v>
          </cell>
          <cell r="F7223">
            <v>45793</v>
          </cell>
          <cell r="G7223">
            <v>45793</v>
          </cell>
          <cell r="H7223">
            <v>0</v>
          </cell>
          <cell r="O7223">
            <v>93864</v>
          </cell>
        </row>
        <row r="7224">
          <cell r="A7224">
            <v>45793</v>
          </cell>
          <cell r="C7224" t="str">
            <v>VENTAS MOSTRADOR</v>
          </cell>
          <cell r="F7224">
            <v>45793</v>
          </cell>
          <cell r="G7224">
            <v>45793</v>
          </cell>
          <cell r="H7224">
            <v>0</v>
          </cell>
          <cell r="O7224">
            <v>94000</v>
          </cell>
        </row>
        <row r="7225">
          <cell r="A7225">
            <v>45793</v>
          </cell>
          <cell r="C7225" t="str">
            <v>VENTAS MOSTRADOR</v>
          </cell>
          <cell r="F7225">
            <v>45793</v>
          </cell>
          <cell r="G7225">
            <v>45793</v>
          </cell>
          <cell r="H7225">
            <v>0</v>
          </cell>
          <cell r="O7225">
            <v>425500</v>
          </cell>
        </row>
        <row r="7226">
          <cell r="A7226">
            <v>45793</v>
          </cell>
          <cell r="C7226" t="str">
            <v>TAKAMI SA</v>
          </cell>
          <cell r="F7226">
            <v>45772.360092592593</v>
          </cell>
          <cell r="G7226">
            <v>45802.360092592593</v>
          </cell>
          <cell r="H7226">
            <v>-1</v>
          </cell>
          <cell r="O7226">
            <v>1265000</v>
          </cell>
        </row>
        <row r="7227">
          <cell r="A7227">
            <v>45793</v>
          </cell>
          <cell r="C7227" t="str">
            <v>TAKAMI SA</v>
          </cell>
          <cell r="F7227">
            <v>45775.308888888889</v>
          </cell>
          <cell r="G7227">
            <v>45805.308888888889</v>
          </cell>
          <cell r="H7227">
            <v>-4</v>
          </cell>
          <cell r="O7227">
            <v>73600</v>
          </cell>
        </row>
        <row r="7228">
          <cell r="A7228">
            <v>45793</v>
          </cell>
          <cell r="C7228" t="str">
            <v>TAKAMI SA</v>
          </cell>
          <cell r="F7228">
            <v>45775.30982638889</v>
          </cell>
          <cell r="G7228">
            <v>45805.30982638889</v>
          </cell>
          <cell r="H7228">
            <v>-4</v>
          </cell>
          <cell r="O7228">
            <v>205000</v>
          </cell>
        </row>
        <row r="7229">
          <cell r="A7229">
            <v>45793</v>
          </cell>
          <cell r="C7229" t="str">
            <v>TAKAMI SA</v>
          </cell>
          <cell r="F7229">
            <v>45775.312222222223</v>
          </cell>
          <cell r="G7229">
            <v>45805.312222222223</v>
          </cell>
          <cell r="H7229">
            <v>-4</v>
          </cell>
          <cell r="O7229">
            <v>89240</v>
          </cell>
        </row>
        <row r="7230">
          <cell r="A7230">
            <v>45793</v>
          </cell>
          <cell r="C7230" t="str">
            <v>TAKAMI SA</v>
          </cell>
          <cell r="F7230">
            <v>45775.337152777778</v>
          </cell>
          <cell r="G7230">
            <v>45805.337152777778</v>
          </cell>
          <cell r="H7230">
            <v>-4</v>
          </cell>
          <cell r="O7230">
            <v>125120</v>
          </cell>
        </row>
        <row r="7231">
          <cell r="A7231">
            <v>45793</v>
          </cell>
          <cell r="C7231" t="str">
            <v>TAKAMI SA</v>
          </cell>
          <cell r="F7231">
            <v>45776.320868055554</v>
          </cell>
          <cell r="G7231">
            <v>45806.320868055554</v>
          </cell>
          <cell r="H7231">
            <v>-5</v>
          </cell>
          <cell r="O7231">
            <v>176300</v>
          </cell>
        </row>
        <row r="7232">
          <cell r="A7232">
            <v>45793</v>
          </cell>
          <cell r="C7232" t="str">
            <v>TAKAMI SA</v>
          </cell>
          <cell r="F7232">
            <v>45776.32476851852</v>
          </cell>
          <cell r="G7232">
            <v>45806.32476851852</v>
          </cell>
          <cell r="H7232">
            <v>-5</v>
          </cell>
          <cell r="O7232">
            <v>132480</v>
          </cell>
        </row>
        <row r="7233">
          <cell r="A7233">
            <v>45793</v>
          </cell>
          <cell r="C7233" t="str">
            <v>TAKAMI SA</v>
          </cell>
          <cell r="F7233">
            <v>45776.335393518515</v>
          </cell>
          <cell r="G7233">
            <v>45806.335393518515</v>
          </cell>
          <cell r="H7233">
            <v>-5</v>
          </cell>
          <cell r="O7233">
            <v>187680</v>
          </cell>
        </row>
        <row r="7234">
          <cell r="A7234">
            <v>45793</v>
          </cell>
          <cell r="C7234" t="str">
            <v>TAKAMI SA</v>
          </cell>
          <cell r="F7234">
            <v>45777.31658564815</v>
          </cell>
          <cell r="G7234">
            <v>45807.31658564815</v>
          </cell>
          <cell r="H7234">
            <v>-6</v>
          </cell>
          <cell r="O7234">
            <v>431680</v>
          </cell>
        </row>
        <row r="7235">
          <cell r="A7235">
            <v>45793</v>
          </cell>
          <cell r="C7235" t="str">
            <v>TAKAMI SA</v>
          </cell>
          <cell r="F7235">
            <v>45777.326504629629</v>
          </cell>
          <cell r="G7235">
            <v>45807.326504629629</v>
          </cell>
          <cell r="H7235">
            <v>-6</v>
          </cell>
          <cell r="O7235">
            <v>243360</v>
          </cell>
        </row>
        <row r="7236">
          <cell r="A7236">
            <v>45793</v>
          </cell>
          <cell r="C7236" t="str">
            <v>TAKAMI SA</v>
          </cell>
          <cell r="F7236">
            <v>45777.331562500003</v>
          </cell>
          <cell r="G7236">
            <v>45807.331562500003</v>
          </cell>
          <cell r="H7236">
            <v>-6</v>
          </cell>
          <cell r="O7236">
            <v>538760</v>
          </cell>
        </row>
        <row r="7237">
          <cell r="A7237">
            <v>45793</v>
          </cell>
          <cell r="C7237" t="str">
            <v>TAKAMI SA</v>
          </cell>
          <cell r="F7237">
            <v>45777.332731481481</v>
          </cell>
          <cell r="G7237">
            <v>45807.332731481481</v>
          </cell>
          <cell r="H7237">
            <v>-6</v>
          </cell>
          <cell r="O7237">
            <v>125050</v>
          </cell>
        </row>
        <row r="7238">
          <cell r="A7238">
            <v>45793</v>
          </cell>
          <cell r="C7238" t="str">
            <v>TAKAMI SA</v>
          </cell>
          <cell r="F7238">
            <v>45777.321562500001</v>
          </cell>
          <cell r="G7238">
            <v>45807.321562500001</v>
          </cell>
          <cell r="H7238">
            <v>-6</v>
          </cell>
          <cell r="O7238">
            <v>144520</v>
          </cell>
        </row>
        <row r="7239">
          <cell r="A7239">
            <v>45793</v>
          </cell>
          <cell r="C7239" t="str">
            <v>TAKAMI SA</v>
          </cell>
          <cell r="F7239">
            <v>45777.352268518516</v>
          </cell>
          <cell r="G7239">
            <v>45807.352268518516</v>
          </cell>
          <cell r="H7239">
            <v>-6</v>
          </cell>
          <cell r="O7239">
            <v>1214720</v>
          </cell>
        </row>
        <row r="7240">
          <cell r="A7240">
            <v>45793</v>
          </cell>
          <cell r="C7240" t="str">
            <v>TAKAMI SA</v>
          </cell>
          <cell r="F7240">
            <v>45777.354560185187</v>
          </cell>
          <cell r="G7240">
            <v>45807.354560185187</v>
          </cell>
          <cell r="H7240">
            <v>-6</v>
          </cell>
          <cell r="O7240">
            <v>715400</v>
          </cell>
        </row>
        <row r="7241">
          <cell r="A7241">
            <v>45793</v>
          </cell>
          <cell r="C7241" t="str">
            <v>TAKAMI SA</v>
          </cell>
          <cell r="F7241">
            <v>45777.367858796293</v>
          </cell>
          <cell r="G7241">
            <v>45807.367858796293</v>
          </cell>
          <cell r="H7241">
            <v>-6</v>
          </cell>
          <cell r="O7241">
            <v>490960</v>
          </cell>
        </row>
        <row r="7242">
          <cell r="A7242">
            <v>45793</v>
          </cell>
          <cell r="C7242" t="str">
            <v>TAKAMI SA</v>
          </cell>
          <cell r="F7242">
            <v>45777.369074074071</v>
          </cell>
          <cell r="G7242">
            <v>45807.369074074071</v>
          </cell>
          <cell r="H7242">
            <v>-6</v>
          </cell>
          <cell r="O7242">
            <v>1139600</v>
          </cell>
        </row>
        <row r="7243">
          <cell r="A7243">
            <v>45793</v>
          </cell>
          <cell r="C7243" t="str">
            <v>TAKAMI SA</v>
          </cell>
          <cell r="F7243">
            <v>45779.325995370367</v>
          </cell>
          <cell r="G7243">
            <v>45809.325995370367</v>
          </cell>
          <cell r="H7243">
            <v>-8</v>
          </cell>
          <cell r="O7243">
            <v>1087200</v>
          </cell>
        </row>
        <row r="7244">
          <cell r="A7244">
            <v>45793</v>
          </cell>
          <cell r="C7244" t="str">
            <v>TAKAMI SA</v>
          </cell>
          <cell r="F7244">
            <v>45779.348402777781</v>
          </cell>
          <cell r="G7244">
            <v>45809.348402777781</v>
          </cell>
          <cell r="H7244">
            <v>-8</v>
          </cell>
          <cell r="O7244">
            <v>104000</v>
          </cell>
        </row>
        <row r="7245">
          <cell r="A7245">
            <v>45793</v>
          </cell>
          <cell r="C7245" t="str">
            <v>TAKAMI SA</v>
          </cell>
          <cell r="F7245">
            <v>45779.35869212963</v>
          </cell>
          <cell r="G7245">
            <v>45809.35869212963</v>
          </cell>
          <cell r="H7245">
            <v>-8</v>
          </cell>
          <cell r="O7245">
            <v>73600</v>
          </cell>
        </row>
        <row r="7246">
          <cell r="A7246">
            <v>45793</v>
          </cell>
          <cell r="C7246" t="str">
            <v>TAKAMI SA</v>
          </cell>
          <cell r="F7246">
            <v>45779.428506944445</v>
          </cell>
          <cell r="G7246">
            <v>45809.428506944445</v>
          </cell>
          <cell r="H7246">
            <v>-8</v>
          </cell>
          <cell r="O7246">
            <v>389090</v>
          </cell>
        </row>
        <row r="7247">
          <cell r="A7247">
            <v>45793</v>
          </cell>
          <cell r="C7247" t="str">
            <v>TAKAMI SA</v>
          </cell>
          <cell r="F7247">
            <v>45780.281226851854</v>
          </cell>
          <cell r="G7247">
            <v>45810.281226851854</v>
          </cell>
          <cell r="H7247">
            <v>-9</v>
          </cell>
          <cell r="O7247">
            <v>95340</v>
          </cell>
        </row>
        <row r="7248">
          <cell r="A7248">
            <v>45793</v>
          </cell>
          <cell r="C7248" t="str">
            <v>TAKAMI SA</v>
          </cell>
          <cell r="F7248">
            <v>45780.293645833335</v>
          </cell>
          <cell r="G7248">
            <v>45810.293645833335</v>
          </cell>
          <cell r="H7248">
            <v>-9</v>
          </cell>
          <cell r="O7248">
            <v>138160</v>
          </cell>
        </row>
        <row r="7249">
          <cell r="A7249">
            <v>45793</v>
          </cell>
          <cell r="C7249" t="str">
            <v>TAKAMI SA</v>
          </cell>
          <cell r="F7249">
            <v>45780.297314814816</v>
          </cell>
          <cell r="G7249">
            <v>45810.297314814816</v>
          </cell>
          <cell r="H7249">
            <v>-9</v>
          </cell>
          <cell r="O7249">
            <v>98940</v>
          </cell>
        </row>
        <row r="7250">
          <cell r="A7250">
            <v>45793</v>
          </cell>
          <cell r="C7250" t="str">
            <v>TAKAMI SA</v>
          </cell>
          <cell r="F7250">
            <v>45780.303310185183</v>
          </cell>
          <cell r="G7250">
            <v>45810.303310185183</v>
          </cell>
          <cell r="H7250">
            <v>-9</v>
          </cell>
          <cell r="O7250">
            <v>127100</v>
          </cell>
        </row>
        <row r="7251">
          <cell r="A7251">
            <v>45793</v>
          </cell>
          <cell r="C7251" t="str">
            <v>TAKAMI SA</v>
          </cell>
          <cell r="F7251">
            <v>45780.308344907404</v>
          </cell>
          <cell r="G7251">
            <v>45810.308344907404</v>
          </cell>
          <cell r="H7251">
            <v>-9</v>
          </cell>
          <cell r="O7251">
            <v>145550</v>
          </cell>
        </row>
        <row r="7252">
          <cell r="A7252">
            <v>45793</v>
          </cell>
          <cell r="C7252" t="str">
            <v>TAKAMI SA</v>
          </cell>
          <cell r="F7252">
            <v>45780.310046296298</v>
          </cell>
          <cell r="G7252">
            <v>45810.310046296298</v>
          </cell>
          <cell r="H7252">
            <v>-9</v>
          </cell>
          <cell r="O7252">
            <v>195480</v>
          </cell>
        </row>
        <row r="7253">
          <cell r="A7253">
            <v>45793</v>
          </cell>
          <cell r="C7253" t="str">
            <v>TAKAMI SA</v>
          </cell>
          <cell r="F7253">
            <v>45780.313043981485</v>
          </cell>
          <cell r="G7253">
            <v>45810.313043981485</v>
          </cell>
          <cell r="H7253">
            <v>-9</v>
          </cell>
          <cell r="O7253">
            <v>54080</v>
          </cell>
        </row>
        <row r="7254">
          <cell r="A7254">
            <v>45793</v>
          </cell>
          <cell r="C7254" t="str">
            <v>TAKAMI SA</v>
          </cell>
          <cell r="F7254">
            <v>45780.34033564815</v>
          </cell>
          <cell r="G7254">
            <v>45810.34033564815</v>
          </cell>
          <cell r="H7254">
            <v>-9</v>
          </cell>
          <cell r="O7254">
            <v>167075</v>
          </cell>
        </row>
        <row r="7255">
          <cell r="A7255">
            <v>45793</v>
          </cell>
          <cell r="C7255" t="str">
            <v>TAKAMI SA</v>
          </cell>
          <cell r="F7255">
            <v>45780.373229166667</v>
          </cell>
          <cell r="G7255">
            <v>45810.373229166667</v>
          </cell>
          <cell r="H7255">
            <v>-9</v>
          </cell>
          <cell r="O7255">
            <v>500000</v>
          </cell>
        </row>
        <row r="7256">
          <cell r="A7256">
            <v>45793</v>
          </cell>
          <cell r="C7256" t="str">
            <v>TAKAMI SA</v>
          </cell>
          <cell r="F7256">
            <v>45780.37809027778</v>
          </cell>
          <cell r="G7256">
            <v>45810.37809027778</v>
          </cell>
          <cell r="H7256">
            <v>-9</v>
          </cell>
          <cell r="O7256">
            <v>566480</v>
          </cell>
        </row>
        <row r="7257">
          <cell r="A7257">
            <v>45793</v>
          </cell>
          <cell r="C7257" t="str">
            <v>TAKAMI SA</v>
          </cell>
          <cell r="F7257">
            <v>45780.387048611112</v>
          </cell>
          <cell r="G7257">
            <v>45810.387048611112</v>
          </cell>
          <cell r="H7257">
            <v>-9</v>
          </cell>
          <cell r="O7257">
            <v>915420</v>
          </cell>
        </row>
        <row r="7258">
          <cell r="A7258">
            <v>45793</v>
          </cell>
          <cell r="C7258" t="str">
            <v>TAKAMI SA</v>
          </cell>
          <cell r="F7258">
            <v>45780.394166666665</v>
          </cell>
          <cell r="G7258">
            <v>45810.394166666665</v>
          </cell>
          <cell r="H7258">
            <v>-9</v>
          </cell>
          <cell r="O7258">
            <v>633640</v>
          </cell>
        </row>
        <row r="7259">
          <cell r="A7259">
            <v>45793</v>
          </cell>
          <cell r="C7259" t="str">
            <v>TAKAMI SA</v>
          </cell>
          <cell r="F7259">
            <v>45782.332048611112</v>
          </cell>
          <cell r="G7259">
            <v>45812.332048611112</v>
          </cell>
          <cell r="H7259">
            <v>-11</v>
          </cell>
          <cell r="O7259">
            <v>1243840</v>
          </cell>
        </row>
        <row r="7260">
          <cell r="A7260">
            <v>45793</v>
          </cell>
          <cell r="C7260" t="str">
            <v>TAKAMI SA</v>
          </cell>
          <cell r="F7260">
            <v>45782.339803240742</v>
          </cell>
          <cell r="G7260">
            <v>45812.339803240742</v>
          </cell>
          <cell r="H7260">
            <v>-11</v>
          </cell>
          <cell r="O7260">
            <v>394540</v>
          </cell>
        </row>
        <row r="7261">
          <cell r="A7261">
            <v>45793</v>
          </cell>
          <cell r="C7261" t="str">
            <v>TAKAMI SA</v>
          </cell>
          <cell r="F7261">
            <v>45782.342164351852</v>
          </cell>
          <cell r="G7261">
            <v>45812.342164351852</v>
          </cell>
          <cell r="H7261">
            <v>-11</v>
          </cell>
          <cell r="O7261">
            <v>95680</v>
          </cell>
        </row>
        <row r="7262">
          <cell r="A7262">
            <v>45793</v>
          </cell>
          <cell r="C7262" t="str">
            <v>TAKAMI SA</v>
          </cell>
          <cell r="F7262">
            <v>45782.346504629626</v>
          </cell>
          <cell r="G7262">
            <v>45812.346504629626</v>
          </cell>
          <cell r="H7262">
            <v>-11</v>
          </cell>
          <cell r="O7262">
            <v>123000</v>
          </cell>
        </row>
        <row r="7263">
          <cell r="A7263">
            <v>45793</v>
          </cell>
          <cell r="C7263" t="str">
            <v>TAKAMI SA</v>
          </cell>
          <cell r="F7263">
            <v>45782.378449074073</v>
          </cell>
          <cell r="G7263">
            <v>45812.378449074073</v>
          </cell>
          <cell r="H7263">
            <v>-11</v>
          </cell>
          <cell r="O7263">
            <v>157850</v>
          </cell>
        </row>
        <row r="7264">
          <cell r="A7264">
            <v>45793</v>
          </cell>
          <cell r="C7264" t="str">
            <v>TAKAMI SA</v>
          </cell>
          <cell r="F7264">
            <v>45782.381388888891</v>
          </cell>
          <cell r="G7264">
            <v>45812.381388888891</v>
          </cell>
          <cell r="H7264">
            <v>-11</v>
          </cell>
          <cell r="O7264">
            <v>215250</v>
          </cell>
        </row>
        <row r="7265">
          <cell r="A7265">
            <v>45793</v>
          </cell>
          <cell r="C7265" t="str">
            <v>SIPOTE BURRITO S.A</v>
          </cell>
          <cell r="F7265">
            <v>45780.33662037037</v>
          </cell>
          <cell r="G7265">
            <v>45810.33662037037</v>
          </cell>
          <cell r="H7265">
            <v>-13</v>
          </cell>
          <cell r="O7265">
            <v>1654640</v>
          </cell>
        </row>
        <row r="7266">
          <cell r="A7266">
            <v>45793</v>
          </cell>
          <cell r="C7266" t="str">
            <v>SIPOTE BURRITO S.A</v>
          </cell>
          <cell r="F7266">
            <v>45782.360648148147</v>
          </cell>
          <cell r="G7266">
            <v>45812.360648148147</v>
          </cell>
          <cell r="H7266">
            <v>-15</v>
          </cell>
          <cell r="O7266">
            <v>1574560</v>
          </cell>
        </row>
        <row r="7267">
          <cell r="A7267">
            <v>45793</v>
          </cell>
          <cell r="C7267" t="str">
            <v>LOVE CHICHARRON S.A.S</v>
          </cell>
          <cell r="F7267">
            <v>45780.358460648145</v>
          </cell>
          <cell r="G7267">
            <v>45788.358263888891</v>
          </cell>
          <cell r="H7267">
            <v>15</v>
          </cell>
          <cell r="O7267">
            <v>509551.6862</v>
          </cell>
        </row>
        <row r="7268">
          <cell r="A7268">
            <v>45793</v>
          </cell>
          <cell r="C7268" t="str">
            <v>LOVE CHICHARRON S.A.S</v>
          </cell>
          <cell r="F7268">
            <v>45782.292430555557</v>
          </cell>
          <cell r="G7268">
            <v>45790.292291666665</v>
          </cell>
          <cell r="H7268">
            <v>13</v>
          </cell>
          <cell r="O7268">
            <v>2682825.9269400002</v>
          </cell>
        </row>
        <row r="7269">
          <cell r="A7269">
            <v>45793</v>
          </cell>
          <cell r="C7269" t="str">
            <v>GRUPO ARTAK S.A.S</v>
          </cell>
          <cell r="F7269">
            <v>45762.415567129632</v>
          </cell>
          <cell r="G7269">
            <v>45792.415567129632</v>
          </cell>
          <cell r="H7269">
            <v>11</v>
          </cell>
          <cell r="O7269">
            <v>1672860</v>
          </cell>
        </row>
        <row r="7270">
          <cell r="A7270">
            <v>45793</v>
          </cell>
          <cell r="C7270" t="str">
            <v>GRUPO ARTAK S.A.S</v>
          </cell>
          <cell r="F7270">
            <v>45771.354907407411</v>
          </cell>
          <cell r="G7270">
            <v>45801.354907407411</v>
          </cell>
          <cell r="H7270">
            <v>2</v>
          </cell>
          <cell r="O7270">
            <v>123000</v>
          </cell>
        </row>
        <row r="7271">
          <cell r="A7271">
            <v>45793</v>
          </cell>
          <cell r="C7271" t="str">
            <v>GRUPO ARTAK S.A.S</v>
          </cell>
          <cell r="F7271">
            <v>45771.356087962966</v>
          </cell>
          <cell r="G7271">
            <v>45801.356087962966</v>
          </cell>
          <cell r="H7271">
            <v>2</v>
          </cell>
          <cell r="O7271">
            <v>90200</v>
          </cell>
        </row>
        <row r="7272">
          <cell r="A7272">
            <v>45793</v>
          </cell>
          <cell r="C7272" t="str">
            <v>GRUPO ARTAK S.A.S</v>
          </cell>
          <cell r="F7272">
            <v>45771.361018518517</v>
          </cell>
          <cell r="G7272">
            <v>45801.361018518517</v>
          </cell>
          <cell r="H7272">
            <v>2</v>
          </cell>
          <cell r="O7272">
            <v>2183460</v>
          </cell>
        </row>
        <row r="7273">
          <cell r="A7273">
            <v>45793</v>
          </cell>
          <cell r="C7273" t="str">
            <v>GRUPO ARTAK S.A.S</v>
          </cell>
          <cell r="F7273">
            <v>45771.365833333337</v>
          </cell>
          <cell r="G7273">
            <v>45801.365833333337</v>
          </cell>
          <cell r="H7273">
            <v>2</v>
          </cell>
          <cell r="O7273">
            <v>2570020</v>
          </cell>
        </row>
        <row r="7274">
          <cell r="A7274">
            <v>45793</v>
          </cell>
          <cell r="C7274" t="str">
            <v>GRUPO ARTAK S.A.S</v>
          </cell>
          <cell r="F7274">
            <v>45773.358553240738</v>
          </cell>
          <cell r="G7274">
            <v>45803.358553240738</v>
          </cell>
          <cell r="H7274">
            <v>0</v>
          </cell>
          <cell r="O7274">
            <v>123930</v>
          </cell>
        </row>
        <row r="7275">
          <cell r="A7275">
            <v>45793</v>
          </cell>
          <cell r="C7275" t="str">
            <v>GRUPO ARTAK S.A.S</v>
          </cell>
          <cell r="F7275">
            <v>45773.385694444441</v>
          </cell>
          <cell r="G7275">
            <v>45803.385694444441</v>
          </cell>
          <cell r="H7275">
            <v>0</v>
          </cell>
          <cell r="O7275">
            <v>1473760</v>
          </cell>
        </row>
        <row r="7276">
          <cell r="A7276">
            <v>45793</v>
          </cell>
          <cell r="C7276" t="str">
            <v>GRUPO ARTAK S.A.S</v>
          </cell>
          <cell r="F7276">
            <v>45775.336273148147</v>
          </cell>
          <cell r="G7276">
            <v>45805.336273148147</v>
          </cell>
          <cell r="H7276">
            <v>-2</v>
          </cell>
          <cell r="O7276">
            <v>1008540</v>
          </cell>
        </row>
        <row r="7277">
          <cell r="A7277">
            <v>45793</v>
          </cell>
          <cell r="C7277" t="str">
            <v>INVERSIONES TRES MILAGROS SAS</v>
          </cell>
          <cell r="F7277">
            <v>45792.273263888892</v>
          </cell>
          <cell r="G7277">
            <v>45793.273263888892</v>
          </cell>
          <cell r="H7277">
            <v>1</v>
          </cell>
          <cell r="O7277">
            <v>316900</v>
          </cell>
        </row>
        <row r="7278">
          <cell r="A7278">
            <v>45793</v>
          </cell>
          <cell r="C7278" t="str">
            <v>INVERSIONES Y SOLUCIONES DE TRADICION SAS</v>
          </cell>
          <cell r="F7278">
            <v>45891.470046296294</v>
          </cell>
          <cell r="G7278">
            <v>45906.468912037039</v>
          </cell>
          <cell r="H7278">
            <v>46</v>
          </cell>
          <cell r="O7278">
            <v>941218</v>
          </cell>
        </row>
        <row r="7279">
          <cell r="A7279">
            <v>45793</v>
          </cell>
          <cell r="C7279" t="str">
            <v>INVERSIONES Y SOLUCIONES DE TRADICION SAS</v>
          </cell>
          <cell r="F7279">
            <v>45897.647604166668</v>
          </cell>
          <cell r="G7279">
            <v>45912.634699074071</v>
          </cell>
          <cell r="H7279">
            <v>40</v>
          </cell>
          <cell r="O7279">
            <v>1898100</v>
          </cell>
        </row>
        <row r="7280">
          <cell r="A7280">
            <v>45793</v>
          </cell>
          <cell r="C7280" t="str">
            <v>INVERSIONES Y SOLUCIONES DE TRADICION SAS</v>
          </cell>
          <cell r="F7280">
            <v>45905.564212962963</v>
          </cell>
          <cell r="G7280">
            <v>45920.563703703701</v>
          </cell>
          <cell r="H7280">
            <v>32</v>
          </cell>
          <cell r="O7280">
            <v>2660682</v>
          </cell>
        </row>
        <row r="7281">
          <cell r="A7281">
            <v>45793</v>
          </cell>
          <cell r="C7281" t="str">
            <v>DARWIN GEOVANNI OCHOA MERCHAN</v>
          </cell>
          <cell r="F7281">
            <v>45793.339120370372</v>
          </cell>
          <cell r="G7281">
            <v>45794.338993055557</v>
          </cell>
          <cell r="H7281">
            <v>0</v>
          </cell>
          <cell r="O7281">
            <v>189200</v>
          </cell>
        </row>
        <row r="7282">
          <cell r="A7282">
            <v>45793</v>
          </cell>
          <cell r="C7282" t="str">
            <v>CRISTIAN CAMILO VEGA PALACIOS</v>
          </cell>
          <cell r="F7282">
            <v>45793.370949074073</v>
          </cell>
          <cell r="G7282">
            <v>45794.370717592596</v>
          </cell>
          <cell r="H7282">
            <v>0</v>
          </cell>
          <cell r="O7282">
            <v>430400</v>
          </cell>
        </row>
        <row r="7283">
          <cell r="A7283">
            <v>45793</v>
          </cell>
          <cell r="C7283" t="str">
            <v>MARCO DUVAN CHAPARRO GOMEZ</v>
          </cell>
          <cell r="F7283">
            <v>45793.484317129631</v>
          </cell>
          <cell r="G7283">
            <v>45794.484317129631</v>
          </cell>
          <cell r="H7283">
            <v>12</v>
          </cell>
          <cell r="O7283">
            <v>2122400</v>
          </cell>
        </row>
        <row r="7284">
          <cell r="A7284">
            <v>45793</v>
          </cell>
          <cell r="C7284" t="str">
            <v>MARCO DUVAN CHAPARRO GOMEZ</v>
          </cell>
          <cell r="F7284">
            <v>45793.484317129631</v>
          </cell>
          <cell r="G7284">
            <v>45794.484317129631</v>
          </cell>
          <cell r="H7284">
            <v>12</v>
          </cell>
          <cell r="O7284">
            <v>70000</v>
          </cell>
        </row>
        <row r="7285">
          <cell r="A7285">
            <v>45793</v>
          </cell>
          <cell r="C7285" t="str">
            <v>JOSE DIEGO MOSQUERA</v>
          </cell>
          <cell r="F7285">
            <v>45792.248449074075</v>
          </cell>
          <cell r="G7285">
            <v>45793.248449074075</v>
          </cell>
          <cell r="H7285">
            <v>1</v>
          </cell>
          <cell r="O7285">
            <v>514300</v>
          </cell>
        </row>
        <row r="7286">
          <cell r="A7286">
            <v>45793</v>
          </cell>
          <cell r="C7286" t="str">
            <v>XICO SAS</v>
          </cell>
          <cell r="F7286">
            <v>45772.314131944448</v>
          </cell>
          <cell r="G7286">
            <v>45802.314131944448</v>
          </cell>
          <cell r="H7286">
            <v>-8</v>
          </cell>
          <cell r="O7286">
            <v>416000</v>
          </cell>
        </row>
        <row r="7287">
          <cell r="A7287">
            <v>45793</v>
          </cell>
          <cell r="C7287" t="str">
            <v>XICO SAS</v>
          </cell>
          <cell r="F7287">
            <v>45777.378194444442</v>
          </cell>
          <cell r="G7287">
            <v>45807.378194444442</v>
          </cell>
          <cell r="H7287">
            <v>-13</v>
          </cell>
          <cell r="O7287">
            <v>2791840</v>
          </cell>
        </row>
        <row r="7288">
          <cell r="A7288">
            <v>45793</v>
          </cell>
          <cell r="C7288" t="str">
            <v>ALIANZA DOC SAS</v>
          </cell>
          <cell r="F7288">
            <v>45789.476134259261</v>
          </cell>
          <cell r="G7288">
            <v>45797.476018518515</v>
          </cell>
          <cell r="H7288">
            <v>-3</v>
          </cell>
          <cell r="O7288">
            <v>3370600</v>
          </cell>
        </row>
        <row r="7289">
          <cell r="A7289">
            <v>45793</v>
          </cell>
          <cell r="C7289" t="str">
            <v>INVERSIONES SUPER ROYAL CARIBE SA</v>
          </cell>
          <cell r="F7289">
            <v>45762.303726851853</v>
          </cell>
          <cell r="G7289">
            <v>45792.303726851853</v>
          </cell>
          <cell r="H7289">
            <v>9</v>
          </cell>
          <cell r="O7289">
            <v>68400</v>
          </cell>
        </row>
        <row r="7290">
          <cell r="A7290">
            <v>45793</v>
          </cell>
          <cell r="C7290" t="str">
            <v>INVERSIONES SUPER ROYAL CARIBE SA</v>
          </cell>
          <cell r="F7290">
            <v>45766.399537037039</v>
          </cell>
          <cell r="G7290">
            <v>45796.399537037039</v>
          </cell>
          <cell r="H7290">
            <v>5</v>
          </cell>
          <cell r="O7290">
            <v>528000</v>
          </cell>
        </row>
        <row r="7291">
          <cell r="A7291">
            <v>45793</v>
          </cell>
          <cell r="C7291" t="str">
            <v>OSTAK S.A.S</v>
          </cell>
          <cell r="F7291">
            <v>45776.330821759257</v>
          </cell>
          <cell r="G7291">
            <v>45806.330821759257</v>
          </cell>
          <cell r="H7291">
            <v>-5</v>
          </cell>
          <cell r="O7291">
            <v>86100</v>
          </cell>
        </row>
        <row r="7292">
          <cell r="A7292">
            <v>45793</v>
          </cell>
          <cell r="C7292" t="str">
            <v>OSTAK S.A.S</v>
          </cell>
          <cell r="F7292">
            <v>45776.342129629629</v>
          </cell>
          <cell r="G7292">
            <v>45806.342129629629</v>
          </cell>
          <cell r="H7292">
            <v>-5</v>
          </cell>
          <cell r="O7292">
            <v>88150</v>
          </cell>
        </row>
        <row r="7293">
          <cell r="A7293">
            <v>45793</v>
          </cell>
          <cell r="C7293" t="str">
            <v>RETACO SAS</v>
          </cell>
          <cell r="F7293">
            <v>45724.304502314815</v>
          </cell>
          <cell r="G7293">
            <v>45754.303923611114</v>
          </cell>
          <cell r="H7293">
            <v>49</v>
          </cell>
          <cell r="O7293">
            <v>789400</v>
          </cell>
        </row>
        <row r="7294">
          <cell r="A7294">
            <v>45793</v>
          </cell>
          <cell r="C7294" t="str">
            <v>RETACO SAS</v>
          </cell>
          <cell r="F7294">
            <v>45726.29184027778</v>
          </cell>
          <cell r="G7294">
            <v>45756.291724537034</v>
          </cell>
          <cell r="H7294">
            <v>47</v>
          </cell>
          <cell r="O7294">
            <v>500000</v>
          </cell>
        </row>
        <row r="7295">
          <cell r="A7295">
            <v>45793</v>
          </cell>
          <cell r="C7295" t="str">
            <v>RETACO SAS</v>
          </cell>
          <cell r="F7295">
            <v>45733.322453703702</v>
          </cell>
          <cell r="G7295">
            <v>45763.322337962964</v>
          </cell>
          <cell r="H7295">
            <v>40</v>
          </cell>
          <cell r="O7295">
            <v>1114599.98</v>
          </cell>
        </row>
        <row r="7296">
          <cell r="A7296">
            <v>45793</v>
          </cell>
          <cell r="C7296" t="str">
            <v>RETACO SAS</v>
          </cell>
          <cell r="F7296">
            <v>45734.303912037038</v>
          </cell>
          <cell r="G7296">
            <v>45764.303263888891</v>
          </cell>
          <cell r="H7296">
            <v>39</v>
          </cell>
          <cell r="O7296">
            <v>823799.99</v>
          </cell>
        </row>
        <row r="7297">
          <cell r="A7297">
            <v>45793</v>
          </cell>
          <cell r="C7297" t="str">
            <v>RETACO SAS</v>
          </cell>
          <cell r="F7297">
            <v>45736.322685185187</v>
          </cell>
          <cell r="G7297">
            <v>45766.319895833331</v>
          </cell>
          <cell r="H7297">
            <v>37</v>
          </cell>
          <cell r="O7297">
            <v>623100</v>
          </cell>
        </row>
        <row r="7298">
          <cell r="A7298">
            <v>45793</v>
          </cell>
          <cell r="C7298" t="str">
            <v>RETACO SAS</v>
          </cell>
          <cell r="F7298">
            <v>45741.309664351851</v>
          </cell>
          <cell r="G7298">
            <v>45771.308969907404</v>
          </cell>
          <cell r="H7298">
            <v>32</v>
          </cell>
          <cell r="O7298">
            <v>626500</v>
          </cell>
        </row>
        <row r="7299">
          <cell r="A7299">
            <v>45793</v>
          </cell>
          <cell r="C7299" t="str">
            <v>RETACO SAS</v>
          </cell>
          <cell r="F7299">
            <v>45744.366018518522</v>
          </cell>
          <cell r="G7299">
            <v>45774.365810185183</v>
          </cell>
          <cell r="H7299">
            <v>29</v>
          </cell>
          <cell r="O7299">
            <v>1109276.01</v>
          </cell>
        </row>
        <row r="7300">
          <cell r="A7300">
            <v>45793</v>
          </cell>
          <cell r="C7300" t="str">
            <v>RETACO SAS</v>
          </cell>
          <cell r="F7300">
            <v>45748.350995370369</v>
          </cell>
          <cell r="G7300">
            <v>45778.350243055553</v>
          </cell>
          <cell r="H7300">
            <v>25</v>
          </cell>
          <cell r="O7300">
            <v>837999.99</v>
          </cell>
        </row>
        <row r="7301">
          <cell r="A7301">
            <v>45793</v>
          </cell>
          <cell r="C7301" t="str">
            <v>RETACO SAS</v>
          </cell>
          <cell r="F7301">
            <v>45748.428981481484</v>
          </cell>
          <cell r="G7301">
            <v>45778.428310185183</v>
          </cell>
          <cell r="H7301">
            <v>25</v>
          </cell>
          <cell r="O7301">
            <v>616400</v>
          </cell>
        </row>
        <row r="7302">
          <cell r="A7302">
            <v>45793</v>
          </cell>
          <cell r="C7302" t="str">
            <v>RETACO SAS</v>
          </cell>
          <cell r="F7302">
            <v>45755.348865740743</v>
          </cell>
          <cell r="G7302">
            <v>45785.346956018519</v>
          </cell>
          <cell r="H7302">
            <v>18</v>
          </cell>
          <cell r="O7302">
            <v>431350</v>
          </cell>
        </row>
        <row r="7303">
          <cell r="A7303">
            <v>45793</v>
          </cell>
          <cell r="C7303" t="str">
            <v>RETACO SAS</v>
          </cell>
          <cell r="F7303">
            <v>45757.33829861111</v>
          </cell>
          <cell r="G7303">
            <v>45787.33798611111</v>
          </cell>
          <cell r="H7303">
            <v>16</v>
          </cell>
          <cell r="O7303">
            <v>871400</v>
          </cell>
        </row>
        <row r="7304">
          <cell r="A7304">
            <v>45793</v>
          </cell>
          <cell r="C7304" t="str">
            <v>RETACO SAS</v>
          </cell>
          <cell r="F7304">
            <v>45757.369039351855</v>
          </cell>
          <cell r="G7304">
            <v>45787.368923611109</v>
          </cell>
          <cell r="H7304">
            <v>16</v>
          </cell>
          <cell r="O7304">
            <v>1142199.98</v>
          </cell>
        </row>
        <row r="7305">
          <cell r="A7305">
            <v>45793</v>
          </cell>
          <cell r="C7305" t="str">
            <v xml:space="preserve">CANAL DIGITAL </v>
          </cell>
          <cell r="F7305">
            <v>45793.49554398148</v>
          </cell>
          <cell r="G7305">
            <v>45794.49554398148</v>
          </cell>
          <cell r="H7305">
            <v>0</v>
          </cell>
          <cell r="O7305">
            <v>127800</v>
          </cell>
        </row>
        <row r="7306">
          <cell r="A7306">
            <v>45793</v>
          </cell>
          <cell r="C7306" t="str">
            <v>BENJAMIN  CHAPARRO AMEZQUITA</v>
          </cell>
          <cell r="F7306">
            <v>45793.30746527778</v>
          </cell>
          <cell r="G7306">
            <v>45794.30746527778</v>
          </cell>
          <cell r="H7306">
            <v>0</v>
          </cell>
          <cell r="O7306">
            <v>1768600</v>
          </cell>
        </row>
        <row r="7307">
          <cell r="A7307">
            <v>45793</v>
          </cell>
          <cell r="C7307" t="str">
            <v>KAREN GISSET MARTINEZ SANDOVAL</v>
          </cell>
          <cell r="F7307">
            <v>45793.314074074071</v>
          </cell>
          <cell r="G7307">
            <v>45794.314074074071</v>
          </cell>
          <cell r="H7307">
            <v>0</v>
          </cell>
          <cell r="O7307">
            <v>4190100</v>
          </cell>
        </row>
        <row r="7308">
          <cell r="A7308">
            <v>45793</v>
          </cell>
          <cell r="C7308" t="str">
            <v>ROBINFOOD COLOMBIA SAS</v>
          </cell>
          <cell r="F7308">
            <v>45759.354953703703</v>
          </cell>
          <cell r="G7308">
            <v>45789.354780092595</v>
          </cell>
          <cell r="H7308">
            <v>14</v>
          </cell>
          <cell r="O7308">
            <v>3311280.30956</v>
          </cell>
        </row>
        <row r="7309">
          <cell r="A7309">
            <v>45793</v>
          </cell>
          <cell r="C7309" t="str">
            <v>ROBINFOOD COLOMBIA SAS</v>
          </cell>
          <cell r="F7309">
            <v>45761.36409722222</v>
          </cell>
          <cell r="G7309">
            <v>45791.363888888889</v>
          </cell>
          <cell r="H7309">
            <v>12</v>
          </cell>
          <cell r="O7309">
            <v>1752713.6</v>
          </cell>
        </row>
        <row r="7310">
          <cell r="A7310">
            <v>45793</v>
          </cell>
          <cell r="C7310" t="str">
            <v>ROBINFOOD COLOMBIA SAS</v>
          </cell>
          <cell r="F7310">
            <v>45763.343402777777</v>
          </cell>
          <cell r="G7310">
            <v>45793.343252314815</v>
          </cell>
          <cell r="H7310">
            <v>10</v>
          </cell>
          <cell r="O7310">
            <v>3873895.4</v>
          </cell>
        </row>
        <row r="7311">
          <cell r="A7311">
            <v>45793</v>
          </cell>
          <cell r="C7311" t="str">
            <v>PURA SABROSURA SAS</v>
          </cell>
          <cell r="F7311">
            <v>45782.36917824074</v>
          </cell>
          <cell r="G7311">
            <v>45797.36917824074</v>
          </cell>
          <cell r="H7311">
            <v>-3</v>
          </cell>
          <cell r="O7311">
            <v>2079803.817</v>
          </cell>
        </row>
        <row r="7312">
          <cell r="A7312">
            <v>45793</v>
          </cell>
          <cell r="C7312" t="str">
            <v>PURA SABROSURA SAS</v>
          </cell>
          <cell r="F7312">
            <v>45782.384571759256</v>
          </cell>
          <cell r="G7312">
            <v>45797.384571759256</v>
          </cell>
          <cell r="H7312">
            <v>-3</v>
          </cell>
          <cell r="O7312">
            <v>188217.54</v>
          </cell>
        </row>
        <row r="7313">
          <cell r="A7313">
            <v>45793</v>
          </cell>
          <cell r="C7313" t="str">
            <v>VENTAS MOSTRADOR</v>
          </cell>
          <cell r="F7313">
            <v>45793</v>
          </cell>
          <cell r="G7313">
            <v>45793</v>
          </cell>
          <cell r="H7313">
            <v>0</v>
          </cell>
          <cell r="O7313">
            <v>708043</v>
          </cell>
        </row>
        <row r="7314">
          <cell r="A7314">
            <v>45793</v>
          </cell>
          <cell r="C7314" t="str">
            <v>VENTAS MOSTRADOR</v>
          </cell>
          <cell r="F7314">
            <v>45793</v>
          </cell>
          <cell r="G7314">
            <v>45793</v>
          </cell>
          <cell r="H7314">
            <v>0</v>
          </cell>
          <cell r="O7314">
            <v>622512</v>
          </cell>
        </row>
        <row r="7315">
          <cell r="A7315">
            <v>45794</v>
          </cell>
          <cell r="C7315" t="str">
            <v>VENTAS MOSTRADOR</v>
          </cell>
          <cell r="F7315">
            <v>45794</v>
          </cell>
          <cell r="G7315">
            <v>45794</v>
          </cell>
          <cell r="H7315">
            <v>0</v>
          </cell>
          <cell r="O7315">
            <v>10500</v>
          </cell>
        </row>
        <row r="7316">
          <cell r="A7316">
            <v>45794</v>
          </cell>
          <cell r="C7316" t="str">
            <v>VENTAS MOSTRADOR</v>
          </cell>
          <cell r="F7316">
            <v>45794</v>
          </cell>
          <cell r="G7316">
            <v>45794</v>
          </cell>
          <cell r="H7316">
            <v>0</v>
          </cell>
          <cell r="O7316">
            <v>14000</v>
          </cell>
        </row>
        <row r="7317">
          <cell r="A7317">
            <v>45794</v>
          </cell>
          <cell r="C7317" t="str">
            <v>VENTAS MOSTRADOR</v>
          </cell>
          <cell r="F7317">
            <v>45794</v>
          </cell>
          <cell r="G7317">
            <v>45794</v>
          </cell>
          <cell r="H7317">
            <v>0</v>
          </cell>
          <cell r="O7317">
            <v>14630</v>
          </cell>
        </row>
        <row r="7318">
          <cell r="A7318">
            <v>45794</v>
          </cell>
          <cell r="C7318" t="str">
            <v>VENTAS MOSTRADOR</v>
          </cell>
          <cell r="F7318">
            <v>45794</v>
          </cell>
          <cell r="G7318">
            <v>45794</v>
          </cell>
          <cell r="H7318">
            <v>0</v>
          </cell>
          <cell r="O7318">
            <v>14875</v>
          </cell>
        </row>
        <row r="7319">
          <cell r="A7319">
            <v>45794</v>
          </cell>
          <cell r="C7319" t="str">
            <v>VENTAS MOSTRADOR</v>
          </cell>
          <cell r="F7319">
            <v>45794</v>
          </cell>
          <cell r="G7319">
            <v>45794</v>
          </cell>
          <cell r="H7319">
            <v>0</v>
          </cell>
          <cell r="O7319">
            <v>16000</v>
          </cell>
        </row>
        <row r="7320">
          <cell r="A7320">
            <v>45794</v>
          </cell>
          <cell r="C7320" t="str">
            <v>VENTAS MOSTRADOR</v>
          </cell>
          <cell r="F7320">
            <v>45794</v>
          </cell>
          <cell r="G7320">
            <v>45794</v>
          </cell>
          <cell r="H7320">
            <v>0</v>
          </cell>
          <cell r="O7320">
            <v>16000</v>
          </cell>
        </row>
        <row r="7321">
          <cell r="A7321">
            <v>45794</v>
          </cell>
          <cell r="C7321" t="str">
            <v>VENTAS MOSTRADOR</v>
          </cell>
          <cell r="F7321">
            <v>45794</v>
          </cell>
          <cell r="G7321">
            <v>45794</v>
          </cell>
          <cell r="H7321">
            <v>0</v>
          </cell>
          <cell r="O7321">
            <v>27000</v>
          </cell>
        </row>
        <row r="7322">
          <cell r="A7322">
            <v>45794</v>
          </cell>
          <cell r="C7322" t="str">
            <v>VENTAS MOSTRADOR</v>
          </cell>
          <cell r="F7322">
            <v>45794</v>
          </cell>
          <cell r="G7322">
            <v>45794</v>
          </cell>
          <cell r="H7322">
            <v>0</v>
          </cell>
          <cell r="O7322">
            <v>28280</v>
          </cell>
        </row>
        <row r="7323">
          <cell r="A7323">
            <v>45794</v>
          </cell>
          <cell r="C7323" t="str">
            <v>VENTAS MOSTRADOR</v>
          </cell>
          <cell r="F7323">
            <v>45794</v>
          </cell>
          <cell r="G7323">
            <v>45794</v>
          </cell>
          <cell r="H7323">
            <v>0</v>
          </cell>
          <cell r="O7323">
            <v>33450</v>
          </cell>
        </row>
        <row r="7324">
          <cell r="A7324">
            <v>45794</v>
          </cell>
          <cell r="C7324" t="str">
            <v>VENTAS MOSTRADOR</v>
          </cell>
          <cell r="F7324">
            <v>45794</v>
          </cell>
          <cell r="G7324">
            <v>45794</v>
          </cell>
          <cell r="H7324">
            <v>0</v>
          </cell>
          <cell r="O7324">
            <v>37500</v>
          </cell>
        </row>
        <row r="7325">
          <cell r="A7325">
            <v>45794</v>
          </cell>
          <cell r="C7325" t="str">
            <v>VENTAS MOSTRADOR</v>
          </cell>
          <cell r="F7325">
            <v>45794</v>
          </cell>
          <cell r="G7325">
            <v>45794</v>
          </cell>
          <cell r="H7325">
            <v>0</v>
          </cell>
          <cell r="O7325">
            <v>39936</v>
          </cell>
        </row>
        <row r="7326">
          <cell r="A7326">
            <v>45794</v>
          </cell>
          <cell r="C7326" t="str">
            <v>VENTAS MOSTRADOR</v>
          </cell>
          <cell r="F7326">
            <v>45794</v>
          </cell>
          <cell r="G7326">
            <v>45794</v>
          </cell>
          <cell r="H7326">
            <v>0</v>
          </cell>
          <cell r="O7326">
            <v>44390</v>
          </cell>
        </row>
        <row r="7327">
          <cell r="A7327">
            <v>45794</v>
          </cell>
          <cell r="C7327" t="str">
            <v>VENTAS MOSTRADOR</v>
          </cell>
          <cell r="F7327">
            <v>45794</v>
          </cell>
          <cell r="G7327">
            <v>45794</v>
          </cell>
          <cell r="H7327">
            <v>0</v>
          </cell>
          <cell r="O7327">
            <v>46288</v>
          </cell>
        </row>
        <row r="7328">
          <cell r="A7328">
            <v>45794</v>
          </cell>
          <cell r="C7328" t="str">
            <v>VENTAS MOSTRADOR</v>
          </cell>
          <cell r="F7328">
            <v>45794</v>
          </cell>
          <cell r="G7328">
            <v>45794</v>
          </cell>
          <cell r="H7328">
            <v>0</v>
          </cell>
          <cell r="O7328">
            <v>66980</v>
          </cell>
        </row>
        <row r="7329">
          <cell r="A7329">
            <v>45794</v>
          </cell>
          <cell r="C7329" t="str">
            <v>VENTAS MOSTRADOR</v>
          </cell>
          <cell r="F7329">
            <v>45794</v>
          </cell>
          <cell r="G7329">
            <v>45794</v>
          </cell>
          <cell r="H7329">
            <v>0</v>
          </cell>
          <cell r="O7329">
            <v>69212</v>
          </cell>
        </row>
        <row r="7330">
          <cell r="A7330">
            <v>45794</v>
          </cell>
          <cell r="C7330" t="str">
            <v>VENTAS MOSTRADOR</v>
          </cell>
          <cell r="F7330">
            <v>45794</v>
          </cell>
          <cell r="G7330">
            <v>45794</v>
          </cell>
          <cell r="H7330">
            <v>0</v>
          </cell>
          <cell r="O7330">
            <v>90324</v>
          </cell>
        </row>
        <row r="7331">
          <cell r="A7331">
            <v>45794</v>
          </cell>
          <cell r="C7331" t="str">
            <v>CARLOS ALBERTO MORENO QUEMBA</v>
          </cell>
          <cell r="F7331">
            <v>45794.400891203702</v>
          </cell>
          <cell r="G7331">
            <v>45795.400891203702</v>
          </cell>
          <cell r="H7331">
            <v>6</v>
          </cell>
          <cell r="O7331">
            <v>107500</v>
          </cell>
        </row>
        <row r="7332">
          <cell r="A7332">
            <v>45794</v>
          </cell>
          <cell r="C7332" t="str">
            <v>VENTAS MOSTRADOR</v>
          </cell>
          <cell r="F7332">
            <v>45794</v>
          </cell>
          <cell r="G7332">
            <v>45794</v>
          </cell>
          <cell r="H7332">
            <v>0</v>
          </cell>
          <cell r="O7332">
            <v>109560</v>
          </cell>
        </row>
        <row r="7333">
          <cell r="A7333">
            <v>45794</v>
          </cell>
          <cell r="C7333" t="str">
            <v>VENTAS MOSTRADOR</v>
          </cell>
          <cell r="F7333">
            <v>45794</v>
          </cell>
          <cell r="G7333">
            <v>45794</v>
          </cell>
          <cell r="H7333">
            <v>0</v>
          </cell>
          <cell r="O7333">
            <v>132124</v>
          </cell>
        </row>
        <row r="7334">
          <cell r="A7334">
            <v>45794</v>
          </cell>
          <cell r="C7334" t="str">
            <v>VENTAS MOSTRADOR</v>
          </cell>
          <cell r="F7334">
            <v>45794</v>
          </cell>
          <cell r="G7334">
            <v>45794</v>
          </cell>
          <cell r="H7334">
            <v>0</v>
          </cell>
          <cell r="O7334">
            <v>165104</v>
          </cell>
        </row>
        <row r="7335">
          <cell r="A7335">
            <v>45794</v>
          </cell>
          <cell r="C7335" t="str">
            <v>VENTAS MOSTRADOR</v>
          </cell>
          <cell r="F7335">
            <v>45794</v>
          </cell>
          <cell r="G7335">
            <v>45794</v>
          </cell>
          <cell r="H7335">
            <v>0</v>
          </cell>
          <cell r="O7335">
            <v>178556</v>
          </cell>
        </row>
        <row r="7336">
          <cell r="A7336">
            <v>45794</v>
          </cell>
          <cell r="C7336" t="str">
            <v>VENTAS MOSTRADOR</v>
          </cell>
          <cell r="F7336">
            <v>45794</v>
          </cell>
          <cell r="G7336">
            <v>45794</v>
          </cell>
          <cell r="H7336">
            <v>0</v>
          </cell>
          <cell r="O7336">
            <v>638250</v>
          </cell>
        </row>
        <row r="7337">
          <cell r="A7337">
            <v>45794</v>
          </cell>
          <cell r="C7337" t="str">
            <v>VENTAS MOSTRADOR</v>
          </cell>
          <cell r="F7337">
            <v>45794</v>
          </cell>
          <cell r="G7337">
            <v>45794</v>
          </cell>
          <cell r="H7337">
            <v>0</v>
          </cell>
          <cell r="O7337">
            <v>851000</v>
          </cell>
        </row>
        <row r="7338">
          <cell r="A7338">
            <v>45794</v>
          </cell>
          <cell r="C7338" t="str">
            <v>VENTAS MOSTRADOR</v>
          </cell>
          <cell r="F7338">
            <v>45794</v>
          </cell>
          <cell r="G7338">
            <v>45794</v>
          </cell>
          <cell r="H7338">
            <v>0</v>
          </cell>
          <cell r="O7338">
            <v>851000</v>
          </cell>
        </row>
        <row r="7339">
          <cell r="A7339">
            <v>45794</v>
          </cell>
          <cell r="C7339" t="str">
            <v>VENTAS MOSTRADOR</v>
          </cell>
          <cell r="F7339">
            <v>45794</v>
          </cell>
          <cell r="G7339">
            <v>45794</v>
          </cell>
          <cell r="H7339">
            <v>0</v>
          </cell>
          <cell r="O7339">
            <v>1276500</v>
          </cell>
        </row>
        <row r="7340">
          <cell r="A7340">
            <v>45794</v>
          </cell>
          <cell r="C7340" t="str">
            <v>CARLOS ANDRES CORTES PACHON</v>
          </cell>
          <cell r="F7340">
            <v>45793.369664351849</v>
          </cell>
          <cell r="G7340">
            <v>45794.36954861111</v>
          </cell>
          <cell r="H7340">
            <v>0</v>
          </cell>
          <cell r="O7340">
            <v>292700</v>
          </cell>
        </row>
        <row r="7341">
          <cell r="A7341">
            <v>45794</v>
          </cell>
          <cell r="C7341" t="str">
            <v>LUIS ANTONIO TOVAR ARIAS</v>
          </cell>
          <cell r="F7341">
            <v>45794.320069444446</v>
          </cell>
          <cell r="G7341">
            <v>45795.320069444446</v>
          </cell>
          <cell r="H7341">
            <v>-1</v>
          </cell>
          <cell r="O7341">
            <v>456000</v>
          </cell>
        </row>
        <row r="7342">
          <cell r="A7342">
            <v>45794</v>
          </cell>
          <cell r="C7342" t="str">
            <v>VENTAS MOSTRADOR</v>
          </cell>
          <cell r="F7342">
            <v>45794</v>
          </cell>
          <cell r="G7342">
            <v>45794</v>
          </cell>
          <cell r="H7342">
            <v>0</v>
          </cell>
          <cell r="O7342">
            <v>510600</v>
          </cell>
        </row>
        <row r="7343">
          <cell r="A7343">
            <v>45794</v>
          </cell>
          <cell r="C7343" t="str">
            <v>PATRICIA  CHAPARRO AMEZQUITA</v>
          </cell>
          <cell r="F7343">
            <v>45794.271504629629</v>
          </cell>
          <cell r="G7343">
            <v>45802.271504629629</v>
          </cell>
          <cell r="H7343">
            <v>1</v>
          </cell>
          <cell r="O7343">
            <v>48900</v>
          </cell>
        </row>
        <row r="7344">
          <cell r="A7344">
            <v>45794</v>
          </cell>
          <cell r="C7344" t="str">
            <v>PATRICIA  CHAPARRO AMEZQUITA</v>
          </cell>
          <cell r="F7344">
            <v>45794.271504629629</v>
          </cell>
          <cell r="G7344">
            <v>45802.271504629629</v>
          </cell>
          <cell r="H7344">
            <v>1</v>
          </cell>
          <cell r="O7344">
            <v>1026400</v>
          </cell>
        </row>
        <row r="7345">
          <cell r="A7345">
            <v>45794</v>
          </cell>
          <cell r="C7345" t="str">
            <v>WALTER  BECERRA</v>
          </cell>
          <cell r="F7345">
            <v>45794.276516203703</v>
          </cell>
          <cell r="G7345">
            <v>45795.276516203703</v>
          </cell>
          <cell r="H7345">
            <v>8</v>
          </cell>
          <cell r="O7345">
            <v>583200</v>
          </cell>
        </row>
        <row r="7346">
          <cell r="A7346">
            <v>45794</v>
          </cell>
          <cell r="C7346" t="str">
            <v>PROCESADORA DE CARNES NUEVA COLOMBO ALEMANA LTDA</v>
          </cell>
          <cell r="F7346">
            <v>45794.277962962966</v>
          </cell>
          <cell r="G7346">
            <v>45795.277962962966</v>
          </cell>
          <cell r="H7346">
            <v>8</v>
          </cell>
          <cell r="O7346">
            <v>470400</v>
          </cell>
        </row>
        <row r="7347">
          <cell r="A7347">
            <v>45794</v>
          </cell>
          <cell r="C7347" t="str">
            <v>VENTAS MOSTRADOR</v>
          </cell>
          <cell r="F7347">
            <v>45794</v>
          </cell>
          <cell r="G7347">
            <v>45794</v>
          </cell>
          <cell r="H7347">
            <v>0</v>
          </cell>
          <cell r="O7347">
            <v>1991917</v>
          </cell>
        </row>
        <row r="7348">
          <cell r="A7348">
            <v>45794</v>
          </cell>
          <cell r="C7348" t="str">
            <v>VENTAS MOSTRADOR</v>
          </cell>
          <cell r="F7348">
            <v>45794</v>
          </cell>
          <cell r="G7348">
            <v>45794</v>
          </cell>
          <cell r="H7348">
            <v>0</v>
          </cell>
          <cell r="O7348">
            <v>592706</v>
          </cell>
        </row>
        <row r="7349">
          <cell r="A7349">
            <v>45795</v>
          </cell>
          <cell r="C7349" t="str">
            <v>VENTAS MOSTRADOR</v>
          </cell>
          <cell r="F7349">
            <v>45794</v>
          </cell>
          <cell r="G7349">
            <v>45794</v>
          </cell>
          <cell r="H7349">
            <v>0</v>
          </cell>
          <cell r="O7349">
            <v>2000</v>
          </cell>
        </row>
        <row r="7350">
          <cell r="A7350">
            <v>45795</v>
          </cell>
          <cell r="C7350" t="str">
            <v>VENTAS MOSTRADOR</v>
          </cell>
          <cell r="F7350">
            <v>45795</v>
          </cell>
          <cell r="G7350">
            <v>45795</v>
          </cell>
          <cell r="H7350">
            <v>0</v>
          </cell>
          <cell r="O7350">
            <v>7000</v>
          </cell>
        </row>
        <row r="7351">
          <cell r="A7351">
            <v>45795</v>
          </cell>
          <cell r="C7351" t="str">
            <v>VENTAS MOSTRADOR</v>
          </cell>
          <cell r="F7351">
            <v>45795</v>
          </cell>
          <cell r="G7351">
            <v>45795</v>
          </cell>
          <cell r="H7351">
            <v>0</v>
          </cell>
          <cell r="O7351">
            <v>10647</v>
          </cell>
        </row>
        <row r="7352">
          <cell r="A7352">
            <v>45795</v>
          </cell>
          <cell r="C7352" t="str">
            <v>VENTAS MOSTRADOR</v>
          </cell>
          <cell r="F7352">
            <v>45794</v>
          </cell>
          <cell r="G7352">
            <v>45794</v>
          </cell>
          <cell r="H7352">
            <v>0</v>
          </cell>
          <cell r="O7352">
            <v>12000</v>
          </cell>
        </row>
        <row r="7353">
          <cell r="A7353">
            <v>45795</v>
          </cell>
          <cell r="C7353" t="str">
            <v>VENTAS MOSTRADOR</v>
          </cell>
          <cell r="F7353">
            <v>45795</v>
          </cell>
          <cell r="G7353">
            <v>45795</v>
          </cell>
          <cell r="H7353">
            <v>0</v>
          </cell>
          <cell r="O7353">
            <v>13260</v>
          </cell>
        </row>
        <row r="7354">
          <cell r="A7354">
            <v>45795</v>
          </cell>
          <cell r="C7354" t="str">
            <v>VENTAS MOSTRADOR</v>
          </cell>
          <cell r="F7354">
            <v>45795</v>
          </cell>
          <cell r="G7354">
            <v>45795</v>
          </cell>
          <cell r="H7354">
            <v>0</v>
          </cell>
          <cell r="O7354">
            <v>13260</v>
          </cell>
        </row>
        <row r="7355">
          <cell r="A7355">
            <v>45795</v>
          </cell>
          <cell r="C7355" t="str">
            <v>VENTAS MOSTRADOR</v>
          </cell>
          <cell r="F7355">
            <v>45795</v>
          </cell>
          <cell r="G7355">
            <v>45795</v>
          </cell>
          <cell r="H7355">
            <v>0</v>
          </cell>
          <cell r="O7355">
            <v>13320</v>
          </cell>
        </row>
        <row r="7356">
          <cell r="A7356">
            <v>45795</v>
          </cell>
          <cell r="C7356" t="str">
            <v>VENTAS MOSTRADOR</v>
          </cell>
          <cell r="F7356">
            <v>45795</v>
          </cell>
          <cell r="G7356">
            <v>45795</v>
          </cell>
          <cell r="H7356">
            <v>0</v>
          </cell>
          <cell r="O7356">
            <v>13500</v>
          </cell>
        </row>
        <row r="7357">
          <cell r="A7357">
            <v>45795</v>
          </cell>
          <cell r="C7357" t="str">
            <v>VENTAS MOSTRADOR</v>
          </cell>
          <cell r="F7357">
            <v>45795</v>
          </cell>
          <cell r="G7357">
            <v>45795</v>
          </cell>
          <cell r="H7357">
            <v>0</v>
          </cell>
          <cell r="O7357">
            <v>14200</v>
          </cell>
        </row>
        <row r="7358">
          <cell r="A7358">
            <v>45795</v>
          </cell>
          <cell r="C7358" t="str">
            <v>VENTAS MOSTRADOR</v>
          </cell>
          <cell r="F7358">
            <v>45795</v>
          </cell>
          <cell r="G7358">
            <v>45795</v>
          </cell>
          <cell r="H7358">
            <v>0</v>
          </cell>
          <cell r="O7358">
            <v>16000</v>
          </cell>
        </row>
        <row r="7359">
          <cell r="A7359">
            <v>45795</v>
          </cell>
          <cell r="C7359" t="str">
            <v>VENTAS MOSTRADOR</v>
          </cell>
          <cell r="F7359">
            <v>45795</v>
          </cell>
          <cell r="G7359">
            <v>45795</v>
          </cell>
          <cell r="H7359">
            <v>0</v>
          </cell>
          <cell r="O7359">
            <v>17040</v>
          </cell>
        </row>
        <row r="7360">
          <cell r="A7360">
            <v>45795</v>
          </cell>
          <cell r="C7360" t="str">
            <v>VENTAS MOSTRADOR</v>
          </cell>
          <cell r="F7360">
            <v>45795</v>
          </cell>
          <cell r="G7360">
            <v>45795</v>
          </cell>
          <cell r="H7360">
            <v>0</v>
          </cell>
          <cell r="O7360">
            <v>18000</v>
          </cell>
        </row>
        <row r="7361">
          <cell r="A7361">
            <v>45795</v>
          </cell>
          <cell r="C7361" t="str">
            <v>VENTAS MOSTRADOR</v>
          </cell>
          <cell r="F7361">
            <v>45795</v>
          </cell>
          <cell r="G7361">
            <v>45795</v>
          </cell>
          <cell r="H7361">
            <v>0</v>
          </cell>
          <cell r="O7361">
            <v>18570</v>
          </cell>
        </row>
        <row r="7362">
          <cell r="A7362">
            <v>45795</v>
          </cell>
          <cell r="C7362" t="str">
            <v>VENTAS MOSTRADOR</v>
          </cell>
          <cell r="F7362">
            <v>45795</v>
          </cell>
          <cell r="G7362">
            <v>45795</v>
          </cell>
          <cell r="H7362">
            <v>0</v>
          </cell>
          <cell r="O7362">
            <v>18660</v>
          </cell>
        </row>
        <row r="7363">
          <cell r="A7363">
            <v>45795</v>
          </cell>
          <cell r="C7363" t="str">
            <v>VENTAS MOSTRADOR</v>
          </cell>
          <cell r="F7363">
            <v>45795</v>
          </cell>
          <cell r="G7363">
            <v>45795</v>
          </cell>
          <cell r="H7363">
            <v>0</v>
          </cell>
          <cell r="O7363">
            <v>24000</v>
          </cell>
        </row>
        <row r="7364">
          <cell r="A7364">
            <v>45795</v>
          </cell>
          <cell r="C7364" t="str">
            <v>VENTAS MOSTRADOR</v>
          </cell>
          <cell r="F7364">
            <v>45795</v>
          </cell>
          <cell r="G7364">
            <v>45795</v>
          </cell>
          <cell r="H7364">
            <v>0</v>
          </cell>
          <cell r="O7364">
            <v>27000</v>
          </cell>
        </row>
        <row r="7365">
          <cell r="A7365">
            <v>45795</v>
          </cell>
          <cell r="C7365" t="str">
            <v>VENTAS MOSTRADOR</v>
          </cell>
          <cell r="F7365">
            <v>45795</v>
          </cell>
          <cell r="G7365">
            <v>45795</v>
          </cell>
          <cell r="H7365">
            <v>0</v>
          </cell>
          <cell r="O7365">
            <v>27600</v>
          </cell>
        </row>
        <row r="7366">
          <cell r="A7366">
            <v>45795</v>
          </cell>
          <cell r="C7366" t="str">
            <v>VENTAS MOSTRADOR</v>
          </cell>
          <cell r="F7366">
            <v>45795</v>
          </cell>
          <cell r="G7366">
            <v>45795</v>
          </cell>
          <cell r="H7366">
            <v>0</v>
          </cell>
          <cell r="O7366">
            <v>27830</v>
          </cell>
        </row>
        <row r="7367">
          <cell r="A7367">
            <v>45795</v>
          </cell>
          <cell r="C7367" t="str">
            <v>VENTAS MOSTRADOR</v>
          </cell>
          <cell r="F7367">
            <v>45795</v>
          </cell>
          <cell r="G7367">
            <v>45795</v>
          </cell>
          <cell r="H7367">
            <v>0</v>
          </cell>
          <cell r="O7367">
            <v>28160</v>
          </cell>
        </row>
        <row r="7368">
          <cell r="A7368">
            <v>45795</v>
          </cell>
          <cell r="C7368" t="str">
            <v>VENTAS MOSTRADOR</v>
          </cell>
          <cell r="F7368">
            <v>45795</v>
          </cell>
          <cell r="G7368">
            <v>45795</v>
          </cell>
          <cell r="H7368">
            <v>0</v>
          </cell>
          <cell r="O7368">
            <v>32798</v>
          </cell>
        </row>
        <row r="7369">
          <cell r="A7369">
            <v>45795</v>
          </cell>
          <cell r="C7369" t="str">
            <v>VENTAS MOSTRADOR</v>
          </cell>
          <cell r="F7369">
            <v>45795</v>
          </cell>
          <cell r="G7369">
            <v>45795</v>
          </cell>
          <cell r="H7369">
            <v>0</v>
          </cell>
          <cell r="O7369">
            <v>33500</v>
          </cell>
        </row>
        <row r="7370">
          <cell r="A7370">
            <v>45795</v>
          </cell>
          <cell r="C7370" t="str">
            <v>VENTAS MOSTRADOR</v>
          </cell>
          <cell r="F7370">
            <v>45795</v>
          </cell>
          <cell r="G7370">
            <v>45795</v>
          </cell>
          <cell r="H7370">
            <v>0</v>
          </cell>
          <cell r="O7370">
            <v>35042</v>
          </cell>
        </row>
        <row r="7371">
          <cell r="A7371">
            <v>45795</v>
          </cell>
          <cell r="C7371" t="str">
            <v>VENTAS MOSTRADOR</v>
          </cell>
          <cell r="F7371">
            <v>45795</v>
          </cell>
          <cell r="G7371">
            <v>45795</v>
          </cell>
          <cell r="H7371">
            <v>0</v>
          </cell>
          <cell r="O7371">
            <v>35805</v>
          </cell>
        </row>
        <row r="7372">
          <cell r="A7372">
            <v>45795</v>
          </cell>
          <cell r="C7372" t="str">
            <v>VENTAS MOSTRADOR</v>
          </cell>
          <cell r="F7372">
            <v>45795</v>
          </cell>
          <cell r="G7372">
            <v>45795</v>
          </cell>
          <cell r="H7372">
            <v>0</v>
          </cell>
          <cell r="O7372">
            <v>38676</v>
          </cell>
        </row>
        <row r="7373">
          <cell r="A7373">
            <v>45795</v>
          </cell>
          <cell r="C7373" t="str">
            <v>VENTAS MOSTRADOR</v>
          </cell>
          <cell r="F7373">
            <v>45795</v>
          </cell>
          <cell r="G7373">
            <v>45795</v>
          </cell>
          <cell r="H7373">
            <v>0</v>
          </cell>
          <cell r="O7373">
            <v>47170</v>
          </cell>
        </row>
        <row r="7374">
          <cell r="A7374">
            <v>45795</v>
          </cell>
          <cell r="C7374" t="str">
            <v>VENTAS MOSTRADOR</v>
          </cell>
          <cell r="F7374">
            <v>45795</v>
          </cell>
          <cell r="G7374">
            <v>45795</v>
          </cell>
          <cell r="H7374">
            <v>0</v>
          </cell>
          <cell r="O7374">
            <v>56920</v>
          </cell>
        </row>
        <row r="7375">
          <cell r="A7375">
            <v>45795</v>
          </cell>
          <cell r="C7375" t="str">
            <v>VENTAS MOSTRADOR</v>
          </cell>
          <cell r="F7375">
            <v>45795</v>
          </cell>
          <cell r="G7375">
            <v>45795</v>
          </cell>
          <cell r="H7375">
            <v>0</v>
          </cell>
          <cell r="O7375">
            <v>58460</v>
          </cell>
        </row>
        <row r="7376">
          <cell r="A7376">
            <v>45795</v>
          </cell>
          <cell r="C7376" t="str">
            <v>VENTAS MOSTRADOR</v>
          </cell>
          <cell r="F7376">
            <v>45795</v>
          </cell>
          <cell r="G7376">
            <v>45795</v>
          </cell>
          <cell r="H7376">
            <v>0</v>
          </cell>
          <cell r="O7376">
            <v>66185</v>
          </cell>
        </row>
        <row r="7377">
          <cell r="A7377">
            <v>45795</v>
          </cell>
          <cell r="C7377" t="str">
            <v>VENTAS MOSTRADOR</v>
          </cell>
          <cell r="F7377">
            <v>45795</v>
          </cell>
          <cell r="G7377">
            <v>45795</v>
          </cell>
          <cell r="H7377">
            <v>0</v>
          </cell>
          <cell r="O7377">
            <v>77792</v>
          </cell>
        </row>
        <row r="7378">
          <cell r="A7378">
            <v>45795</v>
          </cell>
          <cell r="C7378" t="str">
            <v>VENTAS MOSTRADOR</v>
          </cell>
          <cell r="F7378">
            <v>45795</v>
          </cell>
          <cell r="G7378">
            <v>45795</v>
          </cell>
          <cell r="H7378">
            <v>0</v>
          </cell>
          <cell r="O7378">
            <v>112962</v>
          </cell>
        </row>
        <row r="7379">
          <cell r="A7379">
            <v>45795</v>
          </cell>
          <cell r="C7379" t="str">
            <v>VENTAS MOSTRADOR</v>
          </cell>
          <cell r="F7379">
            <v>45795</v>
          </cell>
          <cell r="G7379">
            <v>45795</v>
          </cell>
          <cell r="H7379">
            <v>0</v>
          </cell>
          <cell r="O7379">
            <v>118000</v>
          </cell>
        </row>
        <row r="7380">
          <cell r="A7380">
            <v>45795</v>
          </cell>
          <cell r="C7380" t="str">
            <v>VENTAS MOSTRADOR</v>
          </cell>
          <cell r="F7380">
            <v>45795</v>
          </cell>
          <cell r="G7380">
            <v>45795</v>
          </cell>
          <cell r="H7380">
            <v>0</v>
          </cell>
          <cell r="O7380">
            <v>118100</v>
          </cell>
        </row>
        <row r="7381">
          <cell r="A7381">
            <v>45795</v>
          </cell>
          <cell r="C7381" t="str">
            <v>VENTAS MOSTRADOR</v>
          </cell>
          <cell r="F7381">
            <v>45795</v>
          </cell>
          <cell r="G7381">
            <v>45795</v>
          </cell>
          <cell r="H7381">
            <v>0</v>
          </cell>
          <cell r="O7381">
            <v>123214</v>
          </cell>
        </row>
        <row r="7382">
          <cell r="A7382">
            <v>45795</v>
          </cell>
          <cell r="C7382" t="str">
            <v>VENTAS MOSTRADOR</v>
          </cell>
          <cell r="F7382">
            <v>45795</v>
          </cell>
          <cell r="G7382">
            <v>45795</v>
          </cell>
          <cell r="H7382">
            <v>0</v>
          </cell>
          <cell r="O7382">
            <v>139816</v>
          </cell>
        </row>
        <row r="7383">
          <cell r="A7383">
            <v>45795</v>
          </cell>
          <cell r="C7383" t="str">
            <v>VENTAS MOSTRADOR</v>
          </cell>
          <cell r="F7383">
            <v>45795</v>
          </cell>
          <cell r="G7383">
            <v>45795</v>
          </cell>
          <cell r="H7383">
            <v>0</v>
          </cell>
          <cell r="O7383">
            <v>144192</v>
          </cell>
        </row>
        <row r="7384">
          <cell r="A7384">
            <v>45795</v>
          </cell>
          <cell r="C7384" t="str">
            <v>VENTAS MOSTRADOR</v>
          </cell>
          <cell r="F7384">
            <v>45795</v>
          </cell>
          <cell r="G7384">
            <v>45795</v>
          </cell>
          <cell r="H7384">
            <v>0</v>
          </cell>
          <cell r="O7384">
            <v>212750</v>
          </cell>
        </row>
        <row r="7385">
          <cell r="A7385">
            <v>45795</v>
          </cell>
          <cell r="C7385" t="str">
            <v>VENTAS MOSTRADOR</v>
          </cell>
          <cell r="F7385">
            <v>45795</v>
          </cell>
          <cell r="G7385">
            <v>45795</v>
          </cell>
          <cell r="H7385">
            <v>0</v>
          </cell>
          <cell r="O7385">
            <v>255300</v>
          </cell>
        </row>
        <row r="7386">
          <cell r="A7386">
            <v>45795</v>
          </cell>
          <cell r="C7386" t="str">
            <v>MESABAR SAS</v>
          </cell>
          <cell r="F7386">
            <v>45786.333657407406</v>
          </cell>
          <cell r="G7386">
            <v>45794.333657407406</v>
          </cell>
          <cell r="H7386">
            <v>0</v>
          </cell>
          <cell r="O7386">
            <v>529000</v>
          </cell>
        </row>
        <row r="7387">
          <cell r="A7387">
            <v>45795</v>
          </cell>
          <cell r="C7387" t="str">
            <v>THE NEXT SHOT S.A.S</v>
          </cell>
          <cell r="F7387">
            <v>45790.354016203702</v>
          </cell>
          <cell r="G7387">
            <v>45791.353194444448</v>
          </cell>
          <cell r="H7387">
            <v>3</v>
          </cell>
          <cell r="O7387">
            <v>393350</v>
          </cell>
        </row>
        <row r="7388">
          <cell r="A7388">
            <v>45795</v>
          </cell>
          <cell r="C7388" t="str">
            <v>GUSTAVO  ALARCON MEJIA</v>
          </cell>
          <cell r="F7388">
            <v>45789.341631944444</v>
          </cell>
          <cell r="G7388">
            <v>45790.338113425925</v>
          </cell>
          <cell r="H7388">
            <v>4</v>
          </cell>
          <cell r="O7388">
            <v>325450.01</v>
          </cell>
        </row>
        <row r="7389">
          <cell r="A7389">
            <v>45795</v>
          </cell>
          <cell r="C7389" t="str">
            <v>VENTAS MOSTRADOR</v>
          </cell>
          <cell r="F7389">
            <v>45795</v>
          </cell>
          <cell r="G7389">
            <v>45795</v>
          </cell>
          <cell r="H7389">
            <v>0</v>
          </cell>
          <cell r="O7389">
            <v>2656023</v>
          </cell>
        </row>
        <row r="7390">
          <cell r="A7390">
            <v>45795</v>
          </cell>
          <cell r="C7390" t="str">
            <v>VENTAS MOSTRADOR</v>
          </cell>
          <cell r="F7390">
            <v>45795</v>
          </cell>
          <cell r="G7390">
            <v>45795</v>
          </cell>
          <cell r="H7390">
            <v>0</v>
          </cell>
          <cell r="O7390">
            <v>2509069</v>
          </cell>
        </row>
        <row r="7391">
          <cell r="A7391">
            <v>45796</v>
          </cell>
          <cell r="C7391" t="str">
            <v>VENTAS MOSTRADOR</v>
          </cell>
          <cell r="F7391">
            <v>45796</v>
          </cell>
          <cell r="G7391">
            <v>45796</v>
          </cell>
          <cell r="H7391">
            <v>0</v>
          </cell>
          <cell r="O7391">
            <v>5610</v>
          </cell>
        </row>
        <row r="7392">
          <cell r="A7392">
            <v>45796</v>
          </cell>
          <cell r="C7392" t="str">
            <v>VENTAS MOSTRADOR</v>
          </cell>
          <cell r="F7392">
            <v>45796</v>
          </cell>
          <cell r="G7392">
            <v>45796</v>
          </cell>
          <cell r="H7392">
            <v>0</v>
          </cell>
          <cell r="O7392">
            <v>9270</v>
          </cell>
        </row>
        <row r="7393">
          <cell r="A7393">
            <v>45796</v>
          </cell>
          <cell r="C7393" t="str">
            <v>VENTAS MOSTRADOR</v>
          </cell>
          <cell r="F7393">
            <v>45796</v>
          </cell>
          <cell r="G7393">
            <v>45796</v>
          </cell>
          <cell r="H7393">
            <v>0</v>
          </cell>
          <cell r="O7393">
            <v>9840</v>
          </cell>
        </row>
        <row r="7394">
          <cell r="A7394">
            <v>45796</v>
          </cell>
          <cell r="C7394" t="str">
            <v>VENTAS MOSTRADOR</v>
          </cell>
          <cell r="F7394">
            <v>45796</v>
          </cell>
          <cell r="G7394">
            <v>45796</v>
          </cell>
          <cell r="H7394">
            <v>0</v>
          </cell>
          <cell r="O7394">
            <v>12300</v>
          </cell>
        </row>
        <row r="7395">
          <cell r="A7395">
            <v>45796</v>
          </cell>
          <cell r="C7395" t="str">
            <v>VENTAS MOSTRADOR</v>
          </cell>
          <cell r="F7395">
            <v>45796</v>
          </cell>
          <cell r="G7395">
            <v>45796</v>
          </cell>
          <cell r="H7395">
            <v>0</v>
          </cell>
          <cell r="O7395">
            <v>14000</v>
          </cell>
        </row>
        <row r="7396">
          <cell r="A7396">
            <v>45796</v>
          </cell>
          <cell r="C7396" t="str">
            <v>VENTAS MOSTRADOR</v>
          </cell>
          <cell r="F7396">
            <v>45796</v>
          </cell>
          <cell r="G7396">
            <v>45796</v>
          </cell>
          <cell r="H7396">
            <v>0</v>
          </cell>
          <cell r="O7396">
            <v>14000</v>
          </cell>
        </row>
        <row r="7397">
          <cell r="A7397">
            <v>45796</v>
          </cell>
          <cell r="C7397" t="str">
            <v>VENTAS MOSTRADOR</v>
          </cell>
          <cell r="F7397">
            <v>45796</v>
          </cell>
          <cell r="G7397">
            <v>45796</v>
          </cell>
          <cell r="H7397">
            <v>0</v>
          </cell>
          <cell r="O7397">
            <v>20200</v>
          </cell>
        </row>
        <row r="7398">
          <cell r="A7398">
            <v>45796</v>
          </cell>
          <cell r="C7398" t="str">
            <v>VENTAS MOSTRADOR</v>
          </cell>
          <cell r="F7398">
            <v>45796</v>
          </cell>
          <cell r="G7398">
            <v>45796</v>
          </cell>
          <cell r="H7398">
            <v>0</v>
          </cell>
          <cell r="O7398">
            <v>22880</v>
          </cell>
        </row>
        <row r="7399">
          <cell r="A7399">
            <v>45796</v>
          </cell>
          <cell r="C7399" t="str">
            <v>VENTAS MOSTRADOR</v>
          </cell>
          <cell r="F7399">
            <v>45796</v>
          </cell>
          <cell r="G7399">
            <v>45796</v>
          </cell>
          <cell r="H7399">
            <v>0</v>
          </cell>
          <cell r="O7399">
            <v>30720</v>
          </cell>
        </row>
        <row r="7400">
          <cell r="A7400">
            <v>45796</v>
          </cell>
          <cell r="C7400" t="str">
            <v>VENTAS MOSTRADOR</v>
          </cell>
          <cell r="F7400">
            <v>45796</v>
          </cell>
          <cell r="G7400">
            <v>45796</v>
          </cell>
          <cell r="H7400">
            <v>0</v>
          </cell>
          <cell r="O7400">
            <v>34560</v>
          </cell>
        </row>
        <row r="7401">
          <cell r="A7401">
            <v>45796</v>
          </cell>
          <cell r="C7401" t="str">
            <v>VENTAS MOSTRADOR</v>
          </cell>
          <cell r="F7401">
            <v>45796</v>
          </cell>
          <cell r="G7401">
            <v>45796</v>
          </cell>
          <cell r="H7401">
            <v>0</v>
          </cell>
          <cell r="O7401">
            <v>55690</v>
          </cell>
        </row>
        <row r="7402">
          <cell r="A7402">
            <v>45796</v>
          </cell>
          <cell r="C7402" t="str">
            <v>SONIA CONTANZA CARDENAS MURCIA</v>
          </cell>
          <cell r="F7402">
            <v>45796.283576388887</v>
          </cell>
          <cell r="G7402">
            <v>45797.283125000002</v>
          </cell>
          <cell r="H7402">
            <v>0</v>
          </cell>
          <cell r="O7402">
            <v>99000</v>
          </cell>
        </row>
        <row r="7403">
          <cell r="A7403">
            <v>45796</v>
          </cell>
          <cell r="C7403" t="str">
            <v>VENTAS MOSTRADOR</v>
          </cell>
          <cell r="F7403">
            <v>45796</v>
          </cell>
          <cell r="G7403">
            <v>45796</v>
          </cell>
          <cell r="H7403">
            <v>0</v>
          </cell>
          <cell r="O7403">
            <v>150000</v>
          </cell>
        </row>
        <row r="7404">
          <cell r="A7404">
            <v>45796</v>
          </cell>
          <cell r="C7404" t="str">
            <v>VENTAS MOSTRADOR</v>
          </cell>
          <cell r="F7404">
            <v>45796</v>
          </cell>
          <cell r="G7404">
            <v>45796</v>
          </cell>
          <cell r="H7404">
            <v>0</v>
          </cell>
          <cell r="O7404">
            <v>170200</v>
          </cell>
        </row>
        <row r="7405">
          <cell r="A7405">
            <v>45796</v>
          </cell>
          <cell r="C7405" t="str">
            <v>VENTAS MOSTRADOR</v>
          </cell>
          <cell r="F7405">
            <v>45796</v>
          </cell>
          <cell r="G7405">
            <v>45796</v>
          </cell>
          <cell r="H7405">
            <v>0</v>
          </cell>
          <cell r="O7405">
            <v>297850</v>
          </cell>
        </row>
        <row r="7406">
          <cell r="A7406">
            <v>45796</v>
          </cell>
          <cell r="C7406" t="str">
            <v>VENTAS MOSTRADOR</v>
          </cell>
          <cell r="F7406">
            <v>45796</v>
          </cell>
          <cell r="G7406">
            <v>45796</v>
          </cell>
          <cell r="H7406">
            <v>0</v>
          </cell>
          <cell r="O7406">
            <v>425500</v>
          </cell>
        </row>
        <row r="7407">
          <cell r="A7407">
            <v>45796</v>
          </cell>
          <cell r="C7407" t="str">
            <v>INVERSIONES EL CARNAL SAS</v>
          </cell>
          <cell r="F7407">
            <v>45789.366840277777</v>
          </cell>
          <cell r="G7407">
            <v>45797.366840277777</v>
          </cell>
          <cell r="H7407">
            <v>0</v>
          </cell>
          <cell r="O7407">
            <v>13680726.335999999</v>
          </cell>
        </row>
        <row r="7408">
          <cell r="A7408">
            <v>45796</v>
          </cell>
          <cell r="C7408" t="str">
            <v>INVERSIONES EL CARNAL SAS</v>
          </cell>
          <cell r="F7408">
            <v>45790.383900462963</v>
          </cell>
          <cell r="G7408">
            <v>45798.383900462963</v>
          </cell>
          <cell r="H7408">
            <v>-1</v>
          </cell>
          <cell r="O7408">
            <v>1522948.7808000001</v>
          </cell>
        </row>
        <row r="7409">
          <cell r="A7409">
            <v>45796</v>
          </cell>
          <cell r="C7409" t="str">
            <v>INVERSIONES EL CARNAL SAS</v>
          </cell>
          <cell r="F7409">
            <v>45791.184733796297</v>
          </cell>
          <cell r="G7409">
            <v>45799.184733796297</v>
          </cell>
          <cell r="H7409">
            <v>-2</v>
          </cell>
          <cell r="O7409">
            <v>16617995.4888</v>
          </cell>
        </row>
        <row r="7410">
          <cell r="A7410">
            <v>45796</v>
          </cell>
          <cell r="C7410" t="str">
            <v>INVERSIONES EL CARNAL SAS</v>
          </cell>
          <cell r="F7410">
            <v>45792.283796296295</v>
          </cell>
          <cell r="G7410">
            <v>45800.283796296295</v>
          </cell>
          <cell r="H7410">
            <v>-3</v>
          </cell>
          <cell r="O7410">
            <v>15243469.682399999</v>
          </cell>
        </row>
        <row r="7411">
          <cell r="A7411">
            <v>45796</v>
          </cell>
          <cell r="C7411" t="str">
            <v>INVERSIONES EL CARNAL SAS</v>
          </cell>
          <cell r="F7411">
            <v>45793.300775462965</v>
          </cell>
          <cell r="G7411">
            <v>45801.300775462965</v>
          </cell>
          <cell r="H7411">
            <v>-4</v>
          </cell>
          <cell r="O7411">
            <v>16211445.602399999</v>
          </cell>
        </row>
        <row r="7412">
          <cell r="A7412">
            <v>45796</v>
          </cell>
          <cell r="C7412" t="str">
            <v>MUNCHER SAS</v>
          </cell>
          <cell r="F7412">
            <v>45749.337418981479</v>
          </cell>
          <cell r="G7412">
            <v>45779.337418981479</v>
          </cell>
          <cell r="H7412">
            <v>28</v>
          </cell>
          <cell r="O7412">
            <v>765700</v>
          </cell>
        </row>
        <row r="7413">
          <cell r="A7413">
            <v>45796</v>
          </cell>
          <cell r="C7413" t="str">
            <v>MUNCHER SAS</v>
          </cell>
          <cell r="F7413">
            <v>45751.3122337963</v>
          </cell>
          <cell r="G7413">
            <v>45781.3122337963</v>
          </cell>
          <cell r="H7413">
            <v>26</v>
          </cell>
          <cell r="O7413">
            <v>247000</v>
          </cell>
        </row>
        <row r="7414">
          <cell r="A7414">
            <v>45796</v>
          </cell>
          <cell r="C7414" t="str">
            <v>SMILE BOGOTA SAS</v>
          </cell>
          <cell r="F7414">
            <v>45784.440208333333</v>
          </cell>
          <cell r="G7414">
            <v>45799.440208333333</v>
          </cell>
          <cell r="H7414">
            <v>2</v>
          </cell>
          <cell r="O7414">
            <v>954200</v>
          </cell>
        </row>
        <row r="7415">
          <cell r="A7415">
            <v>45796</v>
          </cell>
          <cell r="C7415" t="str">
            <v>SMILE BOGOTA SAS</v>
          </cell>
          <cell r="F7415">
            <v>45784.4530787037</v>
          </cell>
          <cell r="G7415">
            <v>45799.4530787037</v>
          </cell>
          <cell r="H7415">
            <v>2</v>
          </cell>
          <cell r="O7415">
            <v>383800</v>
          </cell>
        </row>
        <row r="7416">
          <cell r="A7416">
            <v>45796</v>
          </cell>
          <cell r="C7416" t="str">
            <v>SMILE BOGOTA SAS</v>
          </cell>
          <cell r="F7416">
            <v>45787.340798611112</v>
          </cell>
          <cell r="G7416">
            <v>45802.340798611112</v>
          </cell>
          <cell r="H7416">
            <v>-1</v>
          </cell>
          <cell r="O7416">
            <v>980200</v>
          </cell>
        </row>
        <row r="7417">
          <cell r="A7417">
            <v>45796</v>
          </cell>
          <cell r="C7417" t="str">
            <v>SMILE BOGOTA SAS</v>
          </cell>
          <cell r="F7417">
            <v>45791.343865740739</v>
          </cell>
          <cell r="G7417">
            <v>45806.343865740739</v>
          </cell>
          <cell r="H7417">
            <v>-5</v>
          </cell>
          <cell r="O7417">
            <v>399580</v>
          </cell>
        </row>
        <row r="7418">
          <cell r="A7418">
            <v>45796</v>
          </cell>
          <cell r="C7418" t="str">
            <v>GRUPO ARTAK S.A.S</v>
          </cell>
          <cell r="F7418">
            <v>45776.325370370374</v>
          </cell>
          <cell r="G7418">
            <v>45806.325370370374</v>
          </cell>
          <cell r="H7418">
            <v>-3</v>
          </cell>
          <cell r="O7418">
            <v>47150</v>
          </cell>
        </row>
        <row r="7419">
          <cell r="A7419">
            <v>45796</v>
          </cell>
          <cell r="C7419" t="str">
            <v>GRUPO ARTAK S.A.S</v>
          </cell>
          <cell r="F7419">
            <v>45776.326365740744</v>
          </cell>
          <cell r="G7419">
            <v>45806.326365740744</v>
          </cell>
          <cell r="H7419">
            <v>-3</v>
          </cell>
          <cell r="O7419">
            <v>300640</v>
          </cell>
        </row>
        <row r="7420">
          <cell r="A7420">
            <v>45796</v>
          </cell>
          <cell r="C7420" t="str">
            <v>GRUPO ARTAK S.A.S</v>
          </cell>
          <cell r="F7420">
            <v>45776.3440162037</v>
          </cell>
          <cell r="G7420">
            <v>45806.3440162037</v>
          </cell>
          <cell r="H7420">
            <v>-3</v>
          </cell>
          <cell r="O7420">
            <v>662840</v>
          </cell>
        </row>
        <row r="7421">
          <cell r="A7421">
            <v>45796</v>
          </cell>
          <cell r="C7421" t="str">
            <v>GRUPO ARTAK S.A.S</v>
          </cell>
          <cell r="F7421">
            <v>45776.344918981478</v>
          </cell>
          <cell r="G7421">
            <v>45806.344918981478</v>
          </cell>
          <cell r="H7421">
            <v>-3</v>
          </cell>
          <cell r="O7421">
            <v>64480</v>
          </cell>
        </row>
        <row r="7422">
          <cell r="A7422">
            <v>45796</v>
          </cell>
          <cell r="C7422" t="str">
            <v>GRUPO ARTAK S.A.S</v>
          </cell>
          <cell r="F7422">
            <v>45777.321840277778</v>
          </cell>
          <cell r="G7422">
            <v>45807.321840277778</v>
          </cell>
          <cell r="H7422">
            <v>-4</v>
          </cell>
          <cell r="O7422">
            <v>1537180</v>
          </cell>
        </row>
        <row r="7423">
          <cell r="A7423">
            <v>45796</v>
          </cell>
          <cell r="C7423" t="str">
            <v>GRUPO ARTAK S.A.S</v>
          </cell>
          <cell r="F7423">
            <v>45777.339918981481</v>
          </cell>
          <cell r="G7423">
            <v>45807.339918981481</v>
          </cell>
          <cell r="H7423">
            <v>-4</v>
          </cell>
          <cell r="O7423">
            <v>1075120</v>
          </cell>
        </row>
        <row r="7424">
          <cell r="A7424">
            <v>45796</v>
          </cell>
          <cell r="C7424" t="str">
            <v>GRUPO ARTAK S.A.S</v>
          </cell>
          <cell r="F7424">
            <v>45777.340891203705</v>
          </cell>
          <cell r="G7424">
            <v>45807.340891203705</v>
          </cell>
          <cell r="H7424">
            <v>-4</v>
          </cell>
          <cell r="O7424">
            <v>604000</v>
          </cell>
        </row>
        <row r="7425">
          <cell r="A7425">
            <v>45796</v>
          </cell>
          <cell r="C7425" t="str">
            <v>GRUPO ARTAK S.A.S</v>
          </cell>
          <cell r="F7425">
            <v>45779.330879629626</v>
          </cell>
          <cell r="G7425">
            <v>45809.330879629626</v>
          </cell>
          <cell r="H7425">
            <v>-6</v>
          </cell>
          <cell r="O7425">
            <v>2699880</v>
          </cell>
        </row>
        <row r="7426">
          <cell r="A7426">
            <v>45796</v>
          </cell>
          <cell r="C7426" t="str">
            <v>GRUPO ARTAK S.A.S</v>
          </cell>
          <cell r="F7426">
            <v>45779.343541666669</v>
          </cell>
          <cell r="G7426">
            <v>45809.343541666669</v>
          </cell>
          <cell r="H7426">
            <v>-6</v>
          </cell>
          <cell r="O7426">
            <v>64480</v>
          </cell>
        </row>
        <row r="7427">
          <cell r="A7427">
            <v>45796</v>
          </cell>
          <cell r="C7427" t="str">
            <v>GRUPO ARTAK S.A.S</v>
          </cell>
          <cell r="F7427">
            <v>45779.579618055555</v>
          </cell>
          <cell r="G7427">
            <v>45809.579618055555</v>
          </cell>
          <cell r="H7427">
            <v>-6</v>
          </cell>
          <cell r="O7427">
            <v>915060</v>
          </cell>
        </row>
        <row r="7428">
          <cell r="A7428">
            <v>45796</v>
          </cell>
          <cell r="C7428" t="str">
            <v>GRUPO ARTAK S.A.S</v>
          </cell>
          <cell r="F7428">
            <v>45780.306481481479</v>
          </cell>
          <cell r="G7428">
            <v>45810.306481481479</v>
          </cell>
          <cell r="H7428">
            <v>-7</v>
          </cell>
          <cell r="O7428">
            <v>604440</v>
          </cell>
        </row>
        <row r="7429">
          <cell r="A7429">
            <v>45796</v>
          </cell>
          <cell r="C7429" t="str">
            <v>GRUPO ARTAK S.A.S</v>
          </cell>
          <cell r="F7429">
            <v>45780.361921296295</v>
          </cell>
          <cell r="G7429">
            <v>45810.361921296295</v>
          </cell>
          <cell r="H7429">
            <v>-7</v>
          </cell>
          <cell r="O7429">
            <v>2878664</v>
          </cell>
        </row>
        <row r="7430">
          <cell r="A7430">
            <v>45796</v>
          </cell>
          <cell r="C7430" t="str">
            <v>GRUPO ARTAK S.A.S</v>
          </cell>
          <cell r="F7430">
            <v>45780.364490740743</v>
          </cell>
          <cell r="G7430">
            <v>45810.364490740743</v>
          </cell>
          <cell r="H7430">
            <v>-7</v>
          </cell>
          <cell r="O7430">
            <v>3243480</v>
          </cell>
        </row>
        <row r="7431">
          <cell r="A7431">
            <v>45796</v>
          </cell>
          <cell r="C7431" t="str">
            <v>GRUPO ARTAK S.A.S</v>
          </cell>
          <cell r="F7431">
            <v>45780.368576388886</v>
          </cell>
          <cell r="G7431">
            <v>45810.368576388886</v>
          </cell>
          <cell r="H7431">
            <v>-7</v>
          </cell>
          <cell r="O7431">
            <v>123900</v>
          </cell>
        </row>
        <row r="7432">
          <cell r="A7432">
            <v>45796</v>
          </cell>
          <cell r="C7432" t="str">
            <v>GRUPO ARTAK S.A.S</v>
          </cell>
          <cell r="F7432">
            <v>45780.42869212963</v>
          </cell>
          <cell r="G7432">
            <v>45810.42869212963</v>
          </cell>
          <cell r="H7432">
            <v>-7</v>
          </cell>
          <cell r="O7432">
            <v>71750</v>
          </cell>
        </row>
        <row r="7433">
          <cell r="A7433">
            <v>45796</v>
          </cell>
          <cell r="C7433" t="str">
            <v>CAS COLOMBO AMERICAN SCHOOL S.A.S</v>
          </cell>
          <cell r="F7433">
            <v>45785.351111111115</v>
          </cell>
          <cell r="G7433">
            <v>45815.351111111115</v>
          </cell>
          <cell r="H7433">
            <v>-18</v>
          </cell>
          <cell r="O7433">
            <v>2489052.4840000002</v>
          </cell>
        </row>
        <row r="7434">
          <cell r="A7434">
            <v>45796</v>
          </cell>
          <cell r="C7434" t="str">
            <v>POLA Y TEJO SAS</v>
          </cell>
          <cell r="F7434">
            <v>45784.411921296298</v>
          </cell>
          <cell r="G7434">
            <v>45799.411921296298</v>
          </cell>
          <cell r="H7434">
            <v>-2</v>
          </cell>
          <cell r="O7434">
            <v>1014560</v>
          </cell>
        </row>
        <row r="7435">
          <cell r="A7435">
            <v>45796</v>
          </cell>
          <cell r="C7435" t="str">
            <v>POLA Y TEJO SAS</v>
          </cell>
          <cell r="F7435">
            <v>45786.407824074071</v>
          </cell>
          <cell r="G7435">
            <v>45801.407824074071</v>
          </cell>
          <cell r="H7435">
            <v>-4</v>
          </cell>
          <cell r="O7435">
            <v>678300</v>
          </cell>
        </row>
        <row r="7436">
          <cell r="A7436">
            <v>45796</v>
          </cell>
          <cell r="C7436" t="str">
            <v>POLA Y TEJO SAS</v>
          </cell>
          <cell r="F7436">
            <v>45790.30940972222</v>
          </cell>
          <cell r="G7436">
            <v>45805.30940972222</v>
          </cell>
          <cell r="H7436">
            <v>-8</v>
          </cell>
          <cell r="O7436">
            <v>298930</v>
          </cell>
        </row>
        <row r="7437">
          <cell r="A7437">
            <v>45796</v>
          </cell>
          <cell r="C7437" t="str">
            <v>MESABAR SAS</v>
          </cell>
          <cell r="F7437">
            <v>45784.359224537038</v>
          </cell>
          <cell r="G7437">
            <v>45792.359224537038</v>
          </cell>
          <cell r="H7437">
            <v>5</v>
          </cell>
          <cell r="O7437">
            <v>1423000</v>
          </cell>
        </row>
        <row r="7438">
          <cell r="A7438">
            <v>45796</v>
          </cell>
          <cell r="C7438" t="str">
            <v>JOHN DIEGO GUTIERREZ POLANCO</v>
          </cell>
          <cell r="F7438">
            <v>45792.314351851855</v>
          </cell>
          <cell r="G7438">
            <v>45794.313993055555</v>
          </cell>
          <cell r="H7438">
            <v>7</v>
          </cell>
          <cell r="O7438">
            <v>108046</v>
          </cell>
        </row>
        <row r="7439">
          <cell r="A7439">
            <v>45796</v>
          </cell>
          <cell r="C7439" t="str">
            <v>THE PUB SAS</v>
          </cell>
          <cell r="F7439">
            <v>45796.267465277779</v>
          </cell>
          <cell r="G7439">
            <v>45797.266747685186</v>
          </cell>
          <cell r="H7439">
            <v>0</v>
          </cell>
          <cell r="O7439">
            <v>91800</v>
          </cell>
        </row>
        <row r="7440">
          <cell r="A7440">
            <v>45796</v>
          </cell>
          <cell r="C7440" t="str">
            <v>ALIMENTOS BRIKO SAS</v>
          </cell>
          <cell r="F7440">
            <v>45796.282500000001</v>
          </cell>
          <cell r="G7440">
            <v>45797.281967592593</v>
          </cell>
          <cell r="H7440">
            <v>7</v>
          </cell>
          <cell r="O7440">
            <v>1219075</v>
          </cell>
        </row>
        <row r="7441">
          <cell r="A7441">
            <v>45796</v>
          </cell>
          <cell r="C7441" t="str">
            <v>GUSTAVO  ALARCON MEJIA</v>
          </cell>
          <cell r="F7441">
            <v>45796.262118055558</v>
          </cell>
          <cell r="G7441">
            <v>45797.261967592596</v>
          </cell>
          <cell r="H7441">
            <v>0</v>
          </cell>
          <cell r="O7441">
            <v>239600</v>
          </cell>
        </row>
        <row r="7442">
          <cell r="A7442">
            <v>45796</v>
          </cell>
          <cell r="C7442" t="str">
            <v>A MANO SAS</v>
          </cell>
          <cell r="F7442">
            <v>45790.318113425928</v>
          </cell>
          <cell r="G7442">
            <v>45798.318113425928</v>
          </cell>
          <cell r="H7442">
            <v>-1</v>
          </cell>
          <cell r="O7442">
            <v>266200</v>
          </cell>
        </row>
        <row r="7443">
          <cell r="A7443">
            <v>45796</v>
          </cell>
          <cell r="C7443" t="str">
            <v>ABEL Y SOFIA SAS</v>
          </cell>
          <cell r="F7443">
            <v>45756.344074074077</v>
          </cell>
          <cell r="G7443">
            <v>45786.343888888892</v>
          </cell>
          <cell r="H7443">
            <v>11</v>
          </cell>
          <cell r="O7443">
            <v>89700</v>
          </cell>
        </row>
        <row r="7444">
          <cell r="A7444">
            <v>45796</v>
          </cell>
          <cell r="C7444" t="str">
            <v>ABEL Y SOFIA SAS</v>
          </cell>
          <cell r="F7444">
            <v>45756.348298611112</v>
          </cell>
          <cell r="G7444">
            <v>45786.347928240742</v>
          </cell>
          <cell r="H7444">
            <v>11</v>
          </cell>
          <cell r="O7444">
            <v>189500</v>
          </cell>
        </row>
        <row r="7445">
          <cell r="A7445">
            <v>45796</v>
          </cell>
          <cell r="C7445" t="str">
            <v>ABEL Y SOFIA SAS</v>
          </cell>
          <cell r="F7445">
            <v>45748.346099537041</v>
          </cell>
          <cell r="G7445">
            <v>45778.344918981478</v>
          </cell>
          <cell r="H7445">
            <v>19</v>
          </cell>
          <cell r="O7445">
            <v>685099.97</v>
          </cell>
        </row>
        <row r="7446">
          <cell r="A7446">
            <v>45796</v>
          </cell>
          <cell r="C7446" t="str">
            <v>ABEL Y SOFIA SAS</v>
          </cell>
          <cell r="F7446">
            <v>45754.343206018515</v>
          </cell>
          <cell r="G7446">
            <v>45784.341122685182</v>
          </cell>
          <cell r="H7446">
            <v>13</v>
          </cell>
          <cell r="O7446">
            <v>666950</v>
          </cell>
        </row>
        <row r="7447">
          <cell r="A7447">
            <v>45796</v>
          </cell>
          <cell r="C7447" t="str">
            <v>ABEL Y SOFIA SAS</v>
          </cell>
          <cell r="F7447">
            <v>45745.29859953704</v>
          </cell>
          <cell r="G7447">
            <v>45775.298495370371</v>
          </cell>
          <cell r="H7447">
            <v>22</v>
          </cell>
          <cell r="O7447">
            <v>585800</v>
          </cell>
        </row>
        <row r="7448">
          <cell r="A7448">
            <v>45796</v>
          </cell>
          <cell r="C7448" t="str">
            <v>ABEL Y SOFIA SAS</v>
          </cell>
          <cell r="F7448">
            <v>45750.334618055553</v>
          </cell>
          <cell r="G7448">
            <v>45780.334490740737</v>
          </cell>
          <cell r="H7448">
            <v>17</v>
          </cell>
          <cell r="O7448">
            <v>177000</v>
          </cell>
        </row>
        <row r="7449">
          <cell r="A7449">
            <v>45796</v>
          </cell>
          <cell r="C7449" t="str">
            <v>ABEL Y SOFIA SAS</v>
          </cell>
          <cell r="F7449">
            <v>45758.324965277781</v>
          </cell>
          <cell r="G7449">
            <v>45788.324803240743</v>
          </cell>
          <cell r="H7449">
            <v>9</v>
          </cell>
          <cell r="O7449">
            <v>167800</v>
          </cell>
        </row>
        <row r="7450">
          <cell r="A7450">
            <v>45796</v>
          </cell>
          <cell r="C7450" t="str">
            <v>ABEL Y SOFIA SAS</v>
          </cell>
          <cell r="F7450">
            <v>45759.312164351853</v>
          </cell>
          <cell r="G7450">
            <v>45789.311782407407</v>
          </cell>
          <cell r="H7450">
            <v>8</v>
          </cell>
          <cell r="O7450">
            <v>591600</v>
          </cell>
        </row>
        <row r="7451">
          <cell r="A7451">
            <v>45796</v>
          </cell>
          <cell r="C7451" t="str">
            <v>ABEL Y SOFIA SAS</v>
          </cell>
          <cell r="F7451">
            <v>45744.36513888889</v>
          </cell>
          <cell r="G7451">
            <v>45774.364999999998</v>
          </cell>
          <cell r="H7451">
            <v>23</v>
          </cell>
          <cell r="O7451">
            <v>466560</v>
          </cell>
        </row>
        <row r="7452">
          <cell r="A7452">
            <v>45796</v>
          </cell>
          <cell r="C7452" t="str">
            <v>ABEL Y SOFIA SAS</v>
          </cell>
          <cell r="F7452">
            <v>45748.426412037035</v>
          </cell>
          <cell r="G7452">
            <v>45778.425821759258</v>
          </cell>
          <cell r="H7452">
            <v>19</v>
          </cell>
          <cell r="O7452">
            <v>537800</v>
          </cell>
        </row>
        <row r="7453">
          <cell r="A7453">
            <v>45796</v>
          </cell>
          <cell r="C7453" t="str">
            <v>ABEL Y SOFIA SAS</v>
          </cell>
          <cell r="F7453">
            <v>45754.346493055556</v>
          </cell>
          <cell r="G7453">
            <v>45784.346354166664</v>
          </cell>
          <cell r="H7453">
            <v>13</v>
          </cell>
          <cell r="O7453">
            <v>339050</v>
          </cell>
        </row>
        <row r="7454">
          <cell r="A7454">
            <v>45796</v>
          </cell>
          <cell r="C7454" t="str">
            <v>ABEL Y SOFIA SAS</v>
          </cell>
          <cell r="F7454">
            <v>45756.347129629627</v>
          </cell>
          <cell r="G7454">
            <v>45786.345717592594</v>
          </cell>
          <cell r="H7454">
            <v>11</v>
          </cell>
          <cell r="O7454">
            <v>143500</v>
          </cell>
        </row>
        <row r="7455">
          <cell r="A7455">
            <v>45796</v>
          </cell>
          <cell r="C7455" t="str">
            <v>ABEL Y SOFIA SAS</v>
          </cell>
          <cell r="F7455">
            <v>45759.311053240737</v>
          </cell>
          <cell r="G7455">
            <v>45789.310613425929</v>
          </cell>
          <cell r="H7455">
            <v>8</v>
          </cell>
          <cell r="O7455">
            <v>446600</v>
          </cell>
        </row>
        <row r="7456">
          <cell r="A7456">
            <v>45796</v>
          </cell>
          <cell r="C7456" t="str">
            <v>ABEL Y SOFIA SAS</v>
          </cell>
          <cell r="F7456">
            <v>45745.30232638889</v>
          </cell>
          <cell r="G7456">
            <v>45775.300046296295</v>
          </cell>
          <cell r="H7456">
            <v>22</v>
          </cell>
          <cell r="O7456">
            <v>1006000</v>
          </cell>
        </row>
        <row r="7457">
          <cell r="A7457">
            <v>45796</v>
          </cell>
          <cell r="C7457" t="str">
            <v>ABEL Y SOFIA SAS</v>
          </cell>
          <cell r="F7457">
            <v>45745.308842592596</v>
          </cell>
          <cell r="G7457">
            <v>45775.30804398148</v>
          </cell>
          <cell r="H7457">
            <v>22</v>
          </cell>
          <cell r="O7457">
            <v>1563800</v>
          </cell>
        </row>
        <row r="7458">
          <cell r="A7458">
            <v>45796</v>
          </cell>
          <cell r="C7458" t="str">
            <v>ABEL Y SOFIA SAS</v>
          </cell>
          <cell r="F7458">
            <v>45748.423831018517</v>
          </cell>
          <cell r="G7458">
            <v>45778.420127314814</v>
          </cell>
          <cell r="H7458">
            <v>19</v>
          </cell>
          <cell r="O7458">
            <v>159100</v>
          </cell>
        </row>
        <row r="7459">
          <cell r="A7459">
            <v>45796</v>
          </cell>
          <cell r="C7459" t="str">
            <v>ABEL Y SOFIA SAS</v>
          </cell>
          <cell r="F7459">
            <v>45749.364004629628</v>
          </cell>
          <cell r="G7459">
            <v>45779.363842592589</v>
          </cell>
          <cell r="H7459">
            <v>18</v>
          </cell>
          <cell r="O7459">
            <v>2332550</v>
          </cell>
        </row>
        <row r="7460">
          <cell r="A7460">
            <v>45796</v>
          </cell>
          <cell r="C7460" t="str">
            <v>ABEL Y SOFIA SAS</v>
          </cell>
          <cell r="F7460">
            <v>45750.326354166667</v>
          </cell>
          <cell r="G7460">
            <v>45780.326261574075</v>
          </cell>
          <cell r="H7460">
            <v>17</v>
          </cell>
          <cell r="O7460">
            <v>1696900.01</v>
          </cell>
        </row>
        <row r="7461">
          <cell r="A7461">
            <v>45796</v>
          </cell>
          <cell r="C7461" t="str">
            <v>ABEL Y SOFIA SAS</v>
          </cell>
          <cell r="F7461">
            <v>45755.350949074076</v>
          </cell>
          <cell r="G7461">
            <v>45785.350798611114</v>
          </cell>
          <cell r="H7461">
            <v>12</v>
          </cell>
          <cell r="O7461">
            <v>800000</v>
          </cell>
        </row>
        <row r="7462">
          <cell r="A7462">
            <v>45796</v>
          </cell>
          <cell r="C7462" t="str">
            <v>ABEL Y SOFIA SAS</v>
          </cell>
          <cell r="F7462">
            <v>45755.385358796295</v>
          </cell>
          <cell r="G7462">
            <v>45785.38521990741</v>
          </cell>
          <cell r="H7462">
            <v>12</v>
          </cell>
          <cell r="O7462">
            <v>39599.99</v>
          </cell>
        </row>
        <row r="7463">
          <cell r="A7463">
            <v>45796</v>
          </cell>
          <cell r="C7463" t="str">
            <v>ABEL Y SOFIA SAS</v>
          </cell>
          <cell r="F7463">
            <v>45756.336944444447</v>
          </cell>
          <cell r="G7463">
            <v>45786.336805555555</v>
          </cell>
          <cell r="H7463">
            <v>11</v>
          </cell>
          <cell r="O7463">
            <v>2246100</v>
          </cell>
        </row>
        <row r="7464">
          <cell r="A7464">
            <v>45796</v>
          </cell>
          <cell r="C7464" t="str">
            <v>ABEL Y SOFIA SAS</v>
          </cell>
          <cell r="F7464">
            <v>45759.353796296295</v>
          </cell>
          <cell r="G7464">
            <v>45789.353703703702</v>
          </cell>
          <cell r="H7464">
            <v>8</v>
          </cell>
          <cell r="O7464">
            <v>1358540.01</v>
          </cell>
        </row>
        <row r="7465">
          <cell r="A7465">
            <v>45796</v>
          </cell>
          <cell r="C7465" t="str">
            <v>ABEL Y SOFIA SAS</v>
          </cell>
          <cell r="F7465">
            <v>45745.304120370369</v>
          </cell>
          <cell r="G7465">
            <v>45775.303599537037</v>
          </cell>
          <cell r="H7465">
            <v>22</v>
          </cell>
          <cell r="O7465">
            <v>2980050</v>
          </cell>
        </row>
        <row r="7466">
          <cell r="A7466">
            <v>45796</v>
          </cell>
          <cell r="C7466" t="str">
            <v>ABEL Y SOFIA SAS</v>
          </cell>
          <cell r="F7466">
            <v>45748.371840277781</v>
          </cell>
          <cell r="G7466">
            <v>45778.361898148149</v>
          </cell>
          <cell r="H7466">
            <v>19</v>
          </cell>
          <cell r="O7466">
            <v>4389000</v>
          </cell>
        </row>
        <row r="7467">
          <cell r="A7467">
            <v>45796</v>
          </cell>
          <cell r="C7467" t="str">
            <v>ABEL Y SOFIA SAS</v>
          </cell>
          <cell r="F7467">
            <v>45748.389814814815</v>
          </cell>
          <cell r="G7467">
            <v>45778.389270833337</v>
          </cell>
          <cell r="H7467">
            <v>19</v>
          </cell>
          <cell r="O7467">
            <v>902800</v>
          </cell>
        </row>
        <row r="7468">
          <cell r="A7468">
            <v>45796</v>
          </cell>
          <cell r="C7468" t="str">
            <v>ABEL Y SOFIA SAS</v>
          </cell>
          <cell r="F7468">
            <v>45750.331354166665</v>
          </cell>
          <cell r="G7468">
            <v>45780.331226851849</v>
          </cell>
          <cell r="H7468">
            <v>17</v>
          </cell>
          <cell r="O7468">
            <v>96000</v>
          </cell>
        </row>
        <row r="7469">
          <cell r="A7469">
            <v>45796</v>
          </cell>
          <cell r="C7469" t="str">
            <v>ABEL Y SOFIA SAS</v>
          </cell>
          <cell r="F7469">
            <v>45750.332430555558</v>
          </cell>
          <cell r="G7469">
            <v>45780.332291666666</v>
          </cell>
          <cell r="H7469">
            <v>17</v>
          </cell>
          <cell r="O7469">
            <v>432700</v>
          </cell>
        </row>
        <row r="7470">
          <cell r="A7470">
            <v>45796</v>
          </cell>
          <cell r="C7470" t="str">
            <v>ABEL Y SOFIA SAS</v>
          </cell>
          <cell r="F7470">
            <v>45750.34574074074</v>
          </cell>
          <cell r="G7470">
            <v>45780.345601851855</v>
          </cell>
          <cell r="H7470">
            <v>17</v>
          </cell>
          <cell r="O7470">
            <v>973160</v>
          </cell>
        </row>
        <row r="7471">
          <cell r="A7471">
            <v>45796</v>
          </cell>
          <cell r="C7471" t="str">
            <v>ABEL Y SOFIA SAS</v>
          </cell>
          <cell r="F7471">
            <v>45751.404814814814</v>
          </cell>
          <cell r="G7471">
            <v>45781.404675925929</v>
          </cell>
          <cell r="H7471">
            <v>16</v>
          </cell>
          <cell r="O7471">
            <v>4488000</v>
          </cell>
        </row>
        <row r="7472">
          <cell r="A7472">
            <v>45796</v>
          </cell>
          <cell r="C7472" t="str">
            <v>ABEL Y SOFIA SAS</v>
          </cell>
          <cell r="F7472">
            <v>45752.388749999998</v>
          </cell>
          <cell r="G7472">
            <v>45782.346435185187</v>
          </cell>
          <cell r="H7472">
            <v>15</v>
          </cell>
          <cell r="O7472">
            <v>613000</v>
          </cell>
        </row>
        <row r="7473">
          <cell r="A7473">
            <v>45796</v>
          </cell>
          <cell r="C7473" t="str">
            <v>ABEL Y SOFIA SAS</v>
          </cell>
          <cell r="F7473">
            <v>45755.338750000003</v>
          </cell>
          <cell r="G7473">
            <v>45785.338645833333</v>
          </cell>
          <cell r="H7473">
            <v>12</v>
          </cell>
          <cell r="O7473">
            <v>206750</v>
          </cell>
        </row>
        <row r="7474">
          <cell r="A7474">
            <v>45796</v>
          </cell>
          <cell r="C7474" t="str">
            <v>ABEL Y SOFIA SAS</v>
          </cell>
          <cell r="F7474">
            <v>45755.353900462964</v>
          </cell>
          <cell r="G7474">
            <v>45785.353483796294</v>
          </cell>
          <cell r="H7474">
            <v>12</v>
          </cell>
          <cell r="O7474">
            <v>1553608</v>
          </cell>
        </row>
        <row r="7475">
          <cell r="A7475">
            <v>45796</v>
          </cell>
          <cell r="C7475" t="str">
            <v>ABEL Y SOFIA SAS</v>
          </cell>
          <cell r="F7475">
            <v>45756.394097222219</v>
          </cell>
          <cell r="G7475">
            <v>45786.393912037034</v>
          </cell>
          <cell r="H7475">
            <v>11</v>
          </cell>
          <cell r="O7475">
            <v>1424550.01</v>
          </cell>
        </row>
        <row r="7476">
          <cell r="A7476">
            <v>45796</v>
          </cell>
          <cell r="C7476" t="str">
            <v>ABEL Y SOFIA SAS</v>
          </cell>
          <cell r="F7476">
            <v>45757.341921296298</v>
          </cell>
          <cell r="G7476">
            <v>45787.34175925926</v>
          </cell>
          <cell r="H7476">
            <v>10</v>
          </cell>
          <cell r="O7476">
            <v>148100</v>
          </cell>
        </row>
        <row r="7477">
          <cell r="A7477">
            <v>45796</v>
          </cell>
          <cell r="C7477" t="str">
            <v>ABEL Y SOFIA SAS</v>
          </cell>
          <cell r="F7477">
            <v>45757.371423611112</v>
          </cell>
          <cell r="G7477">
            <v>45787.37128472222</v>
          </cell>
          <cell r="H7477">
            <v>10</v>
          </cell>
          <cell r="O7477">
            <v>3072000</v>
          </cell>
        </row>
        <row r="7478">
          <cell r="A7478">
            <v>45796</v>
          </cell>
          <cell r="C7478" t="str">
            <v>ABEL Y SOFIA SAS</v>
          </cell>
          <cell r="F7478">
            <v>45759.366354166668</v>
          </cell>
          <cell r="G7478">
            <v>45789.366238425922</v>
          </cell>
          <cell r="H7478">
            <v>8</v>
          </cell>
          <cell r="O7478">
            <v>3455000</v>
          </cell>
        </row>
        <row r="7479">
          <cell r="A7479">
            <v>45796</v>
          </cell>
          <cell r="C7479" t="str">
            <v>CAROLA CACEROLA SAS</v>
          </cell>
          <cell r="F7479">
            <v>45792.314988425926</v>
          </cell>
          <cell r="G7479">
            <v>45793.314826388887</v>
          </cell>
          <cell r="H7479">
            <v>4</v>
          </cell>
          <cell r="O7479">
            <v>383600.01</v>
          </cell>
        </row>
        <row r="7480">
          <cell r="A7480">
            <v>45796</v>
          </cell>
          <cell r="C7480" t="str">
            <v>CELESTE CATERING SAS</v>
          </cell>
          <cell r="F7480">
            <v>45743.373495370368</v>
          </cell>
          <cell r="G7480">
            <v>45773.373495370368</v>
          </cell>
          <cell r="H7480">
            <v>24</v>
          </cell>
          <cell r="O7480">
            <v>1178000</v>
          </cell>
        </row>
        <row r="7481">
          <cell r="A7481">
            <v>45796</v>
          </cell>
          <cell r="C7481" t="str">
            <v>CELESTE CATERING SAS</v>
          </cell>
          <cell r="F7481">
            <v>45745.350914351853</v>
          </cell>
          <cell r="G7481">
            <v>45775.350914351853</v>
          </cell>
          <cell r="H7481">
            <v>22</v>
          </cell>
          <cell r="O7481">
            <v>270600</v>
          </cell>
        </row>
        <row r="7482">
          <cell r="A7482">
            <v>45796</v>
          </cell>
          <cell r="C7482" t="str">
            <v>CELESTE CATERING SAS</v>
          </cell>
          <cell r="F7482">
            <v>45745.389872685184</v>
          </cell>
          <cell r="G7482">
            <v>45775.389872685184</v>
          </cell>
          <cell r="H7482">
            <v>22</v>
          </cell>
          <cell r="O7482">
            <v>339700</v>
          </cell>
        </row>
        <row r="7483">
          <cell r="A7483">
            <v>45796</v>
          </cell>
          <cell r="C7483" t="str">
            <v>CELESTE CATERING SAS</v>
          </cell>
          <cell r="F7483">
            <v>45751.359861111108</v>
          </cell>
          <cell r="G7483">
            <v>45781.359861111108</v>
          </cell>
          <cell r="H7483">
            <v>16</v>
          </cell>
          <cell r="O7483">
            <v>1595300</v>
          </cell>
        </row>
        <row r="7484">
          <cell r="A7484">
            <v>45796</v>
          </cell>
          <cell r="C7484" t="str">
            <v>CELESTE CATERING SAS</v>
          </cell>
          <cell r="F7484">
            <v>45752.36959490741</v>
          </cell>
          <cell r="G7484">
            <v>45782.36959490741</v>
          </cell>
          <cell r="H7484">
            <v>15</v>
          </cell>
          <cell r="O7484">
            <v>331000</v>
          </cell>
        </row>
        <row r="7485">
          <cell r="A7485">
            <v>45796</v>
          </cell>
          <cell r="C7485" t="str">
            <v>LILIANA DAZA RIAPIRA</v>
          </cell>
          <cell r="F7485">
            <v>45793.365185185183</v>
          </cell>
          <cell r="G7485">
            <v>45794.364907407406</v>
          </cell>
          <cell r="H7485">
            <v>3</v>
          </cell>
          <cell r="O7485">
            <v>542500</v>
          </cell>
        </row>
        <row r="7486">
          <cell r="A7486">
            <v>45796</v>
          </cell>
          <cell r="C7486" t="str">
            <v>PPC SAS</v>
          </cell>
          <cell r="F7486">
            <v>45770.383252314816</v>
          </cell>
          <cell r="G7486">
            <v>45785.383252314816</v>
          </cell>
          <cell r="H7486">
            <v>12</v>
          </cell>
          <cell r="O7486">
            <v>5362100</v>
          </cell>
        </row>
        <row r="7487">
          <cell r="A7487">
            <v>45796</v>
          </cell>
          <cell r="C7487" t="str">
            <v>PPC SAS</v>
          </cell>
          <cell r="F7487">
            <v>45783.503472222219</v>
          </cell>
          <cell r="G7487">
            <v>45798.503472222219</v>
          </cell>
          <cell r="H7487">
            <v>-1</v>
          </cell>
          <cell r="O7487">
            <v>11638900</v>
          </cell>
        </row>
        <row r="7488">
          <cell r="A7488">
            <v>45796</v>
          </cell>
          <cell r="C7488" t="str">
            <v>LE CABRERA SOCIEDAD POR ACCIONES SIMPLIFICADA</v>
          </cell>
          <cell r="F7488">
            <v>45782.318101851852</v>
          </cell>
          <cell r="G7488">
            <v>45797.318101851852</v>
          </cell>
          <cell r="H7488">
            <v>0</v>
          </cell>
          <cell r="O7488">
            <v>5328647.6880000001</v>
          </cell>
        </row>
        <row r="7489">
          <cell r="A7489">
            <v>45796</v>
          </cell>
          <cell r="C7489" t="str">
            <v>LE CABRERA SOCIEDAD POR ACCIONES SIMPLIFICADA</v>
          </cell>
          <cell r="F7489">
            <v>45783.3049537037</v>
          </cell>
          <cell r="G7489">
            <v>45798.3049537037</v>
          </cell>
          <cell r="H7489">
            <v>-1</v>
          </cell>
          <cell r="O7489">
            <v>1406751.8359999999</v>
          </cell>
        </row>
        <row r="7490">
          <cell r="A7490">
            <v>45796</v>
          </cell>
          <cell r="C7490" t="str">
            <v>LE CABRERA SOCIEDAD POR ACCIONES SIMPLIFICADA</v>
          </cell>
          <cell r="F7490">
            <v>45784.379641203705</v>
          </cell>
          <cell r="G7490">
            <v>45799.379641203705</v>
          </cell>
          <cell r="H7490">
            <v>-2</v>
          </cell>
          <cell r="O7490">
            <v>7752969.2719999999</v>
          </cell>
        </row>
        <row r="7491">
          <cell r="A7491">
            <v>45796</v>
          </cell>
          <cell r="C7491" t="str">
            <v>MINI MAL LTDA</v>
          </cell>
          <cell r="F7491">
            <v>45791.312430555554</v>
          </cell>
          <cell r="G7491">
            <v>45792.312256944446</v>
          </cell>
          <cell r="H7491">
            <v>5</v>
          </cell>
          <cell r="O7491">
            <v>478800</v>
          </cell>
        </row>
        <row r="7492">
          <cell r="A7492">
            <v>45796</v>
          </cell>
          <cell r="C7492" t="str">
            <v>VENTAS MOSTRADOR</v>
          </cell>
          <cell r="F7492">
            <v>45796</v>
          </cell>
          <cell r="G7492">
            <v>45796</v>
          </cell>
          <cell r="H7492">
            <v>0</v>
          </cell>
          <cell r="O7492">
            <v>2268171</v>
          </cell>
        </row>
        <row r="7493">
          <cell r="A7493">
            <v>45796</v>
          </cell>
          <cell r="C7493" t="str">
            <v>VENTAS MOSTRADOR</v>
          </cell>
          <cell r="F7493">
            <v>45796</v>
          </cell>
          <cell r="G7493">
            <v>45796</v>
          </cell>
          <cell r="H7493">
            <v>0</v>
          </cell>
          <cell r="O7493">
            <v>1923264</v>
          </cell>
        </row>
        <row r="7494">
          <cell r="A7494">
            <v>45797</v>
          </cell>
          <cell r="C7494" t="str">
            <v>VENTAS MOSTRADOR</v>
          </cell>
          <cell r="F7494">
            <v>45797</v>
          </cell>
          <cell r="G7494">
            <v>45797</v>
          </cell>
          <cell r="H7494">
            <v>0</v>
          </cell>
          <cell r="O7494">
            <v>1</v>
          </cell>
        </row>
        <row r="7495">
          <cell r="A7495">
            <v>45797</v>
          </cell>
          <cell r="C7495" t="str">
            <v>VENTAS MOSTRADOR</v>
          </cell>
          <cell r="F7495">
            <v>45797</v>
          </cell>
          <cell r="G7495">
            <v>45797</v>
          </cell>
          <cell r="H7495">
            <v>0</v>
          </cell>
          <cell r="O7495">
            <v>12240</v>
          </cell>
        </row>
        <row r="7496">
          <cell r="A7496">
            <v>45797</v>
          </cell>
          <cell r="C7496" t="str">
            <v>VENTAS MOSTRADOR</v>
          </cell>
          <cell r="F7496">
            <v>45797</v>
          </cell>
          <cell r="G7496">
            <v>45797</v>
          </cell>
          <cell r="H7496">
            <v>0</v>
          </cell>
          <cell r="O7496">
            <v>15660</v>
          </cell>
        </row>
        <row r="7497">
          <cell r="A7497">
            <v>45797</v>
          </cell>
          <cell r="C7497" t="str">
            <v>VENTAS MOSTRADOR</v>
          </cell>
          <cell r="F7497">
            <v>45797</v>
          </cell>
          <cell r="G7497">
            <v>45797</v>
          </cell>
          <cell r="H7497">
            <v>0</v>
          </cell>
          <cell r="O7497">
            <v>16290</v>
          </cell>
        </row>
        <row r="7498">
          <cell r="A7498">
            <v>45797</v>
          </cell>
          <cell r="C7498" t="str">
            <v>VENTAS MOSTRADOR</v>
          </cell>
          <cell r="F7498">
            <v>45797</v>
          </cell>
          <cell r="G7498">
            <v>45797</v>
          </cell>
          <cell r="H7498">
            <v>0</v>
          </cell>
          <cell r="O7498">
            <v>32360</v>
          </cell>
        </row>
        <row r="7499">
          <cell r="A7499">
            <v>45797</v>
          </cell>
          <cell r="C7499" t="str">
            <v>VENTAS MOSTRADOR</v>
          </cell>
          <cell r="F7499">
            <v>45797</v>
          </cell>
          <cell r="G7499">
            <v>45797</v>
          </cell>
          <cell r="H7499">
            <v>0</v>
          </cell>
          <cell r="O7499">
            <v>107300</v>
          </cell>
        </row>
        <row r="7500">
          <cell r="A7500">
            <v>45797</v>
          </cell>
          <cell r="C7500" t="str">
            <v>VENTAS MOSTRADOR</v>
          </cell>
          <cell r="F7500">
            <v>45797</v>
          </cell>
          <cell r="G7500">
            <v>45797</v>
          </cell>
          <cell r="H7500">
            <v>0</v>
          </cell>
          <cell r="O7500">
            <v>212750</v>
          </cell>
        </row>
        <row r="7501">
          <cell r="A7501">
            <v>45797</v>
          </cell>
          <cell r="C7501" t="str">
            <v>WILSON FERNANDO CASTANEDA LOPEZ</v>
          </cell>
          <cell r="F7501">
            <v>45797.466562499998</v>
          </cell>
          <cell r="G7501">
            <v>45798.465810185182</v>
          </cell>
          <cell r="H7501">
            <v>3</v>
          </cell>
          <cell r="O7501">
            <v>280000</v>
          </cell>
        </row>
        <row r="7502">
          <cell r="A7502">
            <v>45797</v>
          </cell>
          <cell r="C7502" t="str">
            <v>OSMAR  PEÑA</v>
          </cell>
          <cell r="F7502">
            <v>45797.53628472222</v>
          </cell>
          <cell r="G7502">
            <v>45798.536099537036</v>
          </cell>
          <cell r="H7502">
            <v>3</v>
          </cell>
          <cell r="O7502">
            <v>2096250</v>
          </cell>
        </row>
        <row r="7503">
          <cell r="A7503">
            <v>45797</v>
          </cell>
          <cell r="C7503" t="str">
            <v>ANA LUCIA BAUTISTA MANCILLA</v>
          </cell>
          <cell r="F7503">
            <v>45797.341724537036</v>
          </cell>
          <cell r="G7503">
            <v>45798.341608796298</v>
          </cell>
          <cell r="H7503">
            <v>6</v>
          </cell>
          <cell r="O7503">
            <v>205000</v>
          </cell>
        </row>
        <row r="7504">
          <cell r="A7504">
            <v>45797</v>
          </cell>
          <cell r="C7504" t="str">
            <v>ALIMENTOS BRIKO SAS</v>
          </cell>
          <cell r="F7504">
            <v>45797.319432870368</v>
          </cell>
          <cell r="G7504">
            <v>45798.31927083333</v>
          </cell>
          <cell r="H7504">
            <v>6</v>
          </cell>
          <cell r="O7504">
            <v>980250</v>
          </cell>
        </row>
        <row r="7505">
          <cell r="A7505">
            <v>45797</v>
          </cell>
          <cell r="C7505" t="str">
            <v>SEBALI SAS</v>
          </cell>
          <cell r="F7505">
            <v>45790.397268518522</v>
          </cell>
          <cell r="G7505">
            <v>45798.396550925929</v>
          </cell>
          <cell r="H7505">
            <v>7</v>
          </cell>
          <cell r="O7505">
            <v>380000</v>
          </cell>
        </row>
        <row r="7506">
          <cell r="A7506">
            <v>45797</v>
          </cell>
          <cell r="C7506" t="str">
            <v>PAULA JINNET ARDILA GOMEZ</v>
          </cell>
          <cell r="F7506">
            <v>45796.268171296295</v>
          </cell>
          <cell r="G7506">
            <v>45797.268043981479</v>
          </cell>
          <cell r="H7506">
            <v>8</v>
          </cell>
          <cell r="O7506">
            <v>859740</v>
          </cell>
        </row>
        <row r="7507">
          <cell r="A7507">
            <v>45797</v>
          </cell>
          <cell r="C7507" t="str">
            <v>ANA LUCIA BAUTISTA MANCILLA</v>
          </cell>
          <cell r="F7507">
            <v>45797.341724537036</v>
          </cell>
          <cell r="G7507">
            <v>45798.341608796298</v>
          </cell>
          <cell r="H7507">
            <v>3</v>
          </cell>
          <cell r="O7507">
            <v>400000</v>
          </cell>
        </row>
        <row r="7508">
          <cell r="A7508">
            <v>45797</v>
          </cell>
          <cell r="C7508" t="str">
            <v>JOSE DIEGO MOSQUERA</v>
          </cell>
          <cell r="F7508">
            <v>45796.204837962963</v>
          </cell>
          <cell r="G7508">
            <v>45797.204837962963</v>
          </cell>
          <cell r="H7508">
            <v>0</v>
          </cell>
          <cell r="O7508">
            <v>767750</v>
          </cell>
        </row>
        <row r="7509">
          <cell r="A7509">
            <v>45797</v>
          </cell>
          <cell r="C7509" t="str">
            <v>LA BIFERIA SA</v>
          </cell>
          <cell r="F7509">
            <v>45775.516828703701</v>
          </cell>
          <cell r="G7509">
            <v>45805.516828703701</v>
          </cell>
          <cell r="H7509">
            <v>-8</v>
          </cell>
          <cell r="O7509">
            <v>919800</v>
          </cell>
        </row>
        <row r="7510">
          <cell r="A7510">
            <v>45797</v>
          </cell>
          <cell r="C7510" t="str">
            <v>PAULA JINNET ARDILA GOMEZ</v>
          </cell>
          <cell r="F7510">
            <v>45796.268171296295</v>
          </cell>
          <cell r="G7510">
            <v>45797.268043981479</v>
          </cell>
          <cell r="H7510">
            <v>8</v>
          </cell>
          <cell r="O7510">
            <v>573160</v>
          </cell>
        </row>
        <row r="7511">
          <cell r="A7511">
            <v>45797</v>
          </cell>
          <cell r="C7511" t="str">
            <v>MOYSER SAS</v>
          </cell>
          <cell r="F7511">
            <v>45797.321562500001</v>
          </cell>
          <cell r="G7511">
            <v>45798.321018518516</v>
          </cell>
          <cell r="H7511">
            <v>-1</v>
          </cell>
          <cell r="O7511">
            <v>2425200</v>
          </cell>
        </row>
        <row r="7512">
          <cell r="A7512">
            <v>45797</v>
          </cell>
          <cell r="C7512" t="str">
            <v>VENTAS MOSTRADOR</v>
          </cell>
          <cell r="F7512">
            <v>45797</v>
          </cell>
          <cell r="G7512">
            <v>45797</v>
          </cell>
          <cell r="H7512">
            <v>0</v>
          </cell>
          <cell r="O7512">
            <v>508245</v>
          </cell>
        </row>
        <row r="7513">
          <cell r="A7513">
            <v>45797</v>
          </cell>
          <cell r="C7513" t="str">
            <v>VENTAS MOSTRADOR</v>
          </cell>
          <cell r="F7513">
            <v>45797</v>
          </cell>
          <cell r="G7513">
            <v>45797</v>
          </cell>
          <cell r="H7513">
            <v>0</v>
          </cell>
          <cell r="O7513">
            <v>694601</v>
          </cell>
        </row>
        <row r="7514">
          <cell r="A7514">
            <v>45798</v>
          </cell>
          <cell r="C7514" t="str">
            <v>VENTAS MOSTRADOR</v>
          </cell>
          <cell r="F7514">
            <v>45798</v>
          </cell>
          <cell r="G7514">
            <v>45798</v>
          </cell>
          <cell r="H7514">
            <v>0</v>
          </cell>
          <cell r="O7514">
            <v>7400</v>
          </cell>
        </row>
        <row r="7515">
          <cell r="A7515">
            <v>45798</v>
          </cell>
          <cell r="C7515" t="str">
            <v>VENTAS MOSTRADOR</v>
          </cell>
          <cell r="F7515">
            <v>45798</v>
          </cell>
          <cell r="G7515">
            <v>45798</v>
          </cell>
          <cell r="H7515">
            <v>0</v>
          </cell>
          <cell r="O7515">
            <v>13650</v>
          </cell>
        </row>
        <row r="7516">
          <cell r="A7516">
            <v>45798</v>
          </cell>
          <cell r="C7516" t="str">
            <v>VENTAS MOSTRADOR</v>
          </cell>
          <cell r="F7516">
            <v>45798</v>
          </cell>
          <cell r="G7516">
            <v>45798</v>
          </cell>
          <cell r="H7516">
            <v>0</v>
          </cell>
          <cell r="O7516">
            <v>14715</v>
          </cell>
        </row>
        <row r="7517">
          <cell r="A7517">
            <v>45798</v>
          </cell>
          <cell r="C7517" t="str">
            <v>VENTAS MOSTRADOR</v>
          </cell>
          <cell r="F7517">
            <v>45798</v>
          </cell>
          <cell r="G7517">
            <v>45798</v>
          </cell>
          <cell r="H7517">
            <v>0</v>
          </cell>
          <cell r="O7517">
            <v>21000</v>
          </cell>
        </row>
        <row r="7518">
          <cell r="A7518">
            <v>45798</v>
          </cell>
          <cell r="C7518" t="str">
            <v>VENTAS MOSTRADOR</v>
          </cell>
          <cell r="F7518">
            <v>45798</v>
          </cell>
          <cell r="G7518">
            <v>45798</v>
          </cell>
          <cell r="H7518">
            <v>0</v>
          </cell>
          <cell r="O7518">
            <v>24992</v>
          </cell>
        </row>
        <row r="7519">
          <cell r="A7519">
            <v>45798</v>
          </cell>
          <cell r="C7519" t="str">
            <v>VENTAS MOSTRADOR</v>
          </cell>
          <cell r="F7519">
            <v>45798</v>
          </cell>
          <cell r="G7519">
            <v>45798</v>
          </cell>
          <cell r="H7519">
            <v>0</v>
          </cell>
          <cell r="O7519">
            <v>28000</v>
          </cell>
        </row>
        <row r="7520">
          <cell r="A7520">
            <v>45798</v>
          </cell>
          <cell r="C7520" t="str">
            <v>VENTAS MOSTRADOR</v>
          </cell>
          <cell r="F7520">
            <v>45798</v>
          </cell>
          <cell r="G7520">
            <v>45798</v>
          </cell>
          <cell r="H7520">
            <v>0</v>
          </cell>
          <cell r="O7520">
            <v>30160</v>
          </cell>
        </row>
        <row r="7521">
          <cell r="A7521">
            <v>45798</v>
          </cell>
          <cell r="C7521" t="str">
            <v>VENTAS MOSTRADOR</v>
          </cell>
          <cell r="F7521">
            <v>45798</v>
          </cell>
          <cell r="G7521">
            <v>45798</v>
          </cell>
          <cell r="H7521">
            <v>0</v>
          </cell>
          <cell r="O7521">
            <v>35470</v>
          </cell>
        </row>
        <row r="7522">
          <cell r="A7522">
            <v>45798</v>
          </cell>
          <cell r="C7522" t="str">
            <v>VENTAS MOSTRADOR</v>
          </cell>
          <cell r="F7522">
            <v>45798</v>
          </cell>
          <cell r="G7522">
            <v>45798</v>
          </cell>
          <cell r="H7522">
            <v>0</v>
          </cell>
          <cell r="O7522">
            <v>54742</v>
          </cell>
        </row>
        <row r="7523">
          <cell r="A7523">
            <v>45798</v>
          </cell>
          <cell r="C7523" t="str">
            <v>VENTAS MOSTRADOR</v>
          </cell>
          <cell r="F7523">
            <v>45798</v>
          </cell>
          <cell r="G7523">
            <v>45798</v>
          </cell>
          <cell r="H7523">
            <v>0</v>
          </cell>
          <cell r="O7523">
            <v>135680</v>
          </cell>
        </row>
        <row r="7524">
          <cell r="A7524">
            <v>45798</v>
          </cell>
          <cell r="C7524" t="str">
            <v>VENTAS MOSTRADOR</v>
          </cell>
          <cell r="F7524">
            <v>45798</v>
          </cell>
          <cell r="G7524">
            <v>45798</v>
          </cell>
          <cell r="H7524">
            <v>0</v>
          </cell>
          <cell r="O7524">
            <v>300000</v>
          </cell>
        </row>
        <row r="7525">
          <cell r="A7525">
            <v>45798</v>
          </cell>
          <cell r="C7525" t="str">
            <v>VENTAS MOSTRADOR</v>
          </cell>
          <cell r="F7525">
            <v>45798</v>
          </cell>
          <cell r="G7525">
            <v>45798</v>
          </cell>
          <cell r="H7525">
            <v>0</v>
          </cell>
          <cell r="O7525">
            <v>514000</v>
          </cell>
        </row>
        <row r="7526">
          <cell r="A7526">
            <v>45798</v>
          </cell>
          <cell r="C7526" t="str">
            <v>INVERSIONES AGROPECUARIAS VIVAS SAS</v>
          </cell>
          <cell r="F7526">
            <v>45798.51457175926</v>
          </cell>
          <cell r="G7526">
            <v>45806.514363425929</v>
          </cell>
          <cell r="H7526">
            <v>-5</v>
          </cell>
          <cell r="O7526">
            <v>773300</v>
          </cell>
        </row>
        <row r="7527">
          <cell r="A7527">
            <v>45798</v>
          </cell>
          <cell r="C7527" t="str">
            <v>PACIFIC SEA FOOD S A S</v>
          </cell>
          <cell r="F7527">
            <v>45750.29960648148</v>
          </cell>
          <cell r="G7527">
            <v>45765.299490740741</v>
          </cell>
          <cell r="H7527">
            <v>32</v>
          </cell>
          <cell r="O7527">
            <v>4797000</v>
          </cell>
        </row>
        <row r="7528">
          <cell r="A7528">
            <v>45798</v>
          </cell>
          <cell r="C7528" t="str">
            <v>PACIFIC SEA FOOD S A S</v>
          </cell>
          <cell r="F7528">
            <v>45757.345717592594</v>
          </cell>
          <cell r="G7528">
            <v>45772.345381944448</v>
          </cell>
          <cell r="H7528">
            <v>25</v>
          </cell>
          <cell r="O7528">
            <v>4005700</v>
          </cell>
        </row>
        <row r="7529">
          <cell r="A7529">
            <v>45798</v>
          </cell>
          <cell r="C7529" t="str">
            <v>PACIFIC SEA FOOD S A S</v>
          </cell>
          <cell r="F7529">
            <v>45766.310659722221</v>
          </cell>
          <cell r="G7529">
            <v>45781.31045138889</v>
          </cell>
          <cell r="H7529">
            <v>16</v>
          </cell>
          <cell r="O7529">
            <v>5301300</v>
          </cell>
        </row>
        <row r="7530">
          <cell r="A7530">
            <v>45798</v>
          </cell>
          <cell r="C7530" t="str">
            <v>MESABAR SAS</v>
          </cell>
          <cell r="F7530">
            <v>45793.287719907406</v>
          </cell>
          <cell r="G7530">
            <v>45801.287719907406</v>
          </cell>
          <cell r="H7530">
            <v>-4</v>
          </cell>
          <cell r="O7530">
            <v>1635300</v>
          </cell>
        </row>
        <row r="7531">
          <cell r="A7531">
            <v>45798</v>
          </cell>
          <cell r="C7531" t="str">
            <v>INVERSIONES MI TIERRITA SAS</v>
          </cell>
          <cell r="F7531">
            <v>45766.307303240741</v>
          </cell>
          <cell r="G7531">
            <v>45781.307129629633</v>
          </cell>
          <cell r="H7531">
            <v>16</v>
          </cell>
          <cell r="O7531">
            <v>153563.60372000001</v>
          </cell>
        </row>
        <row r="7532">
          <cell r="A7532">
            <v>45798</v>
          </cell>
          <cell r="C7532" t="str">
            <v>INVERSIONES MI TIERRITA SAS</v>
          </cell>
          <cell r="F7532">
            <v>45772.372094907405</v>
          </cell>
          <cell r="G7532">
            <v>45787.36923611111</v>
          </cell>
          <cell r="H7532">
            <v>10</v>
          </cell>
          <cell r="O7532">
            <v>2048384.4339999999</v>
          </cell>
        </row>
        <row r="7533">
          <cell r="A7533">
            <v>45798</v>
          </cell>
          <cell r="C7533" t="str">
            <v>INVERSIONES MI TIERRITA SAS</v>
          </cell>
          <cell r="F7533">
            <v>45777.310335648152</v>
          </cell>
          <cell r="G7533">
            <v>45792.310011574074</v>
          </cell>
          <cell r="H7533">
            <v>5</v>
          </cell>
          <cell r="O7533">
            <v>3332545.9040000001</v>
          </cell>
        </row>
        <row r="7534">
          <cell r="A7534">
            <v>45798</v>
          </cell>
          <cell r="C7534" t="str">
            <v>INVERSIONES MI TIERRITA SAS</v>
          </cell>
          <cell r="F7534">
            <v>45777.350914351853</v>
          </cell>
          <cell r="G7534">
            <v>45792.350358796299</v>
          </cell>
          <cell r="H7534">
            <v>5</v>
          </cell>
          <cell r="O7534">
            <v>2508073.41</v>
          </cell>
        </row>
        <row r="7535">
          <cell r="A7535">
            <v>45798</v>
          </cell>
          <cell r="C7535" t="str">
            <v>INVERSIONES MI TIERRITA SAS</v>
          </cell>
          <cell r="F7535">
            <v>45784.339849537035</v>
          </cell>
          <cell r="G7535">
            <v>45799.33965277778</v>
          </cell>
          <cell r="H7535">
            <v>-2</v>
          </cell>
          <cell r="O7535">
            <v>2957432.3302199999</v>
          </cell>
        </row>
        <row r="7536">
          <cell r="A7536">
            <v>45798</v>
          </cell>
          <cell r="C7536" t="str">
            <v>DERLY  VELEZ LOZANO</v>
          </cell>
          <cell r="F7536">
            <v>45797.314606481479</v>
          </cell>
          <cell r="G7536">
            <v>45798.314467592594</v>
          </cell>
          <cell r="H7536">
            <v>3</v>
          </cell>
          <cell r="O7536">
            <v>178200</v>
          </cell>
        </row>
        <row r="7537">
          <cell r="A7537">
            <v>45798</v>
          </cell>
          <cell r="C7537" t="str">
            <v>EL MERO BURRITO S.A.S</v>
          </cell>
          <cell r="F7537">
            <v>45797.316527777781</v>
          </cell>
          <cell r="G7537">
            <v>45798.315729166665</v>
          </cell>
          <cell r="H7537">
            <v>-1</v>
          </cell>
          <cell r="O7537">
            <v>276000</v>
          </cell>
        </row>
        <row r="7538">
          <cell r="A7538">
            <v>45798</v>
          </cell>
          <cell r="C7538" t="str">
            <v>JOSE DIEGO MOSQUERA</v>
          </cell>
          <cell r="F7538">
            <v>45797.258391203701</v>
          </cell>
          <cell r="G7538">
            <v>45798.258391203701</v>
          </cell>
          <cell r="H7538">
            <v>-1</v>
          </cell>
          <cell r="O7538">
            <v>751680</v>
          </cell>
        </row>
        <row r="7539">
          <cell r="A7539">
            <v>45798</v>
          </cell>
          <cell r="C7539" t="str">
            <v>MARIA CRISTINA JAIME</v>
          </cell>
          <cell r="F7539">
            <v>45798.322326388887</v>
          </cell>
          <cell r="G7539">
            <v>45799.321828703702</v>
          </cell>
          <cell r="H7539">
            <v>2</v>
          </cell>
          <cell r="O7539">
            <v>1754800</v>
          </cell>
        </row>
        <row r="7540">
          <cell r="A7540">
            <v>45798</v>
          </cell>
          <cell r="C7540" t="str">
            <v>YALINDI  BONILLA GRANADOS</v>
          </cell>
          <cell r="F7540">
            <v>45798.310856481483</v>
          </cell>
          <cell r="G7540">
            <v>45799.29409722222</v>
          </cell>
          <cell r="H7540">
            <v>2</v>
          </cell>
          <cell r="O7540">
            <v>123500</v>
          </cell>
        </row>
        <row r="7541">
          <cell r="A7541">
            <v>45798</v>
          </cell>
          <cell r="C7541" t="str">
            <v>OSAKA COCINA NIKKEI S.A.S</v>
          </cell>
          <cell r="F7541">
            <v>45779.334907407407</v>
          </cell>
          <cell r="G7541">
            <v>45809.334907407407</v>
          </cell>
          <cell r="H7541">
            <v>-12</v>
          </cell>
          <cell r="O7541">
            <v>681300</v>
          </cell>
        </row>
        <row r="7542">
          <cell r="A7542">
            <v>45798</v>
          </cell>
          <cell r="C7542" t="str">
            <v>OSAKA COCINA NIKKEI S.A.S</v>
          </cell>
          <cell r="F7542">
            <v>45780.402118055557</v>
          </cell>
          <cell r="G7542">
            <v>45810.402118055557</v>
          </cell>
          <cell r="H7542">
            <v>-13</v>
          </cell>
          <cell r="O7542">
            <v>658300</v>
          </cell>
        </row>
        <row r="7543">
          <cell r="A7543">
            <v>45798</v>
          </cell>
          <cell r="C7543" t="str">
            <v>OSAKA COCINA NIKKEI S.A.S</v>
          </cell>
          <cell r="F7543">
            <v>45782.334074074075</v>
          </cell>
          <cell r="G7543">
            <v>45812.334074074075</v>
          </cell>
          <cell r="H7543">
            <v>-15</v>
          </cell>
          <cell r="O7543">
            <v>291200</v>
          </cell>
        </row>
        <row r="7544">
          <cell r="A7544">
            <v>45798</v>
          </cell>
          <cell r="C7544" t="str">
            <v>OSAKA COCINA NIKKEI S.A.S</v>
          </cell>
          <cell r="F7544">
            <v>45782.338622685187</v>
          </cell>
          <cell r="G7544">
            <v>45812.338622685187</v>
          </cell>
          <cell r="H7544">
            <v>-15</v>
          </cell>
          <cell r="O7544">
            <v>39200</v>
          </cell>
        </row>
        <row r="7545">
          <cell r="A7545">
            <v>45798</v>
          </cell>
          <cell r="C7545" t="str">
            <v>OSAKA COCINA NIKKEI S.A.S</v>
          </cell>
          <cell r="F7545">
            <v>45784.339421296296</v>
          </cell>
          <cell r="G7545">
            <v>45814.339421296296</v>
          </cell>
          <cell r="H7545">
            <v>-17</v>
          </cell>
          <cell r="O7545">
            <v>95000</v>
          </cell>
        </row>
        <row r="7546">
          <cell r="A7546">
            <v>45798</v>
          </cell>
          <cell r="C7546" t="str">
            <v>DONDOHE4K S.A.S</v>
          </cell>
          <cell r="F7546">
            <v>45782.431041666663</v>
          </cell>
          <cell r="G7546">
            <v>45812.431041666663</v>
          </cell>
          <cell r="H7546">
            <v>-15</v>
          </cell>
          <cell r="O7546">
            <v>407000</v>
          </cell>
        </row>
        <row r="7547">
          <cell r="A7547">
            <v>45798</v>
          </cell>
          <cell r="C7547" t="str">
            <v>DONDOHE4K S.A.S</v>
          </cell>
          <cell r="F7547">
            <v>45783.304236111115</v>
          </cell>
          <cell r="G7547">
            <v>45813.304236111115</v>
          </cell>
          <cell r="H7547">
            <v>-16</v>
          </cell>
          <cell r="O7547">
            <v>530600</v>
          </cell>
        </row>
        <row r="7548">
          <cell r="A7548">
            <v>45798</v>
          </cell>
          <cell r="C7548" t="str">
            <v>INVERSIONES Y OPERADORES TURISTICOS MAS SAS</v>
          </cell>
          <cell r="F7548">
            <v>45798</v>
          </cell>
          <cell r="G7548">
            <v>45798</v>
          </cell>
          <cell r="H7548">
            <v>0</v>
          </cell>
          <cell r="O7548">
            <v>27328</v>
          </cell>
        </row>
        <row r="7549">
          <cell r="A7549">
            <v>45798</v>
          </cell>
          <cell r="C7549" t="str">
            <v>MINI MAL LTDA</v>
          </cell>
          <cell r="F7549">
            <v>45797.308055555557</v>
          </cell>
          <cell r="G7549">
            <v>45798.307800925926</v>
          </cell>
          <cell r="H7549">
            <v>-1</v>
          </cell>
          <cell r="O7549">
            <v>505300</v>
          </cell>
        </row>
        <row r="7550">
          <cell r="A7550">
            <v>45798</v>
          </cell>
          <cell r="C7550" t="str">
            <v>DUFLO SERVICIOS INTEGRALES S.A.S.</v>
          </cell>
          <cell r="F7550">
            <v>45750.324745370373</v>
          </cell>
          <cell r="G7550">
            <v>45780.324745370373</v>
          </cell>
          <cell r="H7550">
            <v>17</v>
          </cell>
          <cell r="O7550">
            <v>716686</v>
          </cell>
        </row>
        <row r="7551">
          <cell r="A7551">
            <v>45798</v>
          </cell>
          <cell r="C7551" t="str">
            <v>DUFLO SERVICIOS INTEGRALES S.A.S.</v>
          </cell>
          <cell r="F7551">
            <v>45750.330104166664</v>
          </cell>
          <cell r="G7551">
            <v>45780.330104166664</v>
          </cell>
          <cell r="H7551">
            <v>17</v>
          </cell>
          <cell r="O7551">
            <v>1364766.75</v>
          </cell>
        </row>
        <row r="7552">
          <cell r="A7552">
            <v>45798</v>
          </cell>
          <cell r="C7552" t="str">
            <v>DUFLO SERVICIOS INTEGRALES S.A.S.</v>
          </cell>
          <cell r="F7552">
            <v>45750.364085648151</v>
          </cell>
          <cell r="G7552">
            <v>45780.364085648151</v>
          </cell>
          <cell r="H7552">
            <v>17</v>
          </cell>
          <cell r="O7552">
            <v>615625</v>
          </cell>
        </row>
        <row r="7553">
          <cell r="A7553">
            <v>45798</v>
          </cell>
          <cell r="C7553" t="str">
            <v>DUFLO SERVICIOS INTEGRALES S.A.S.</v>
          </cell>
          <cell r="F7553">
            <v>45750.364085648151</v>
          </cell>
          <cell r="G7553">
            <v>45780.364085648151</v>
          </cell>
          <cell r="H7553">
            <v>17</v>
          </cell>
          <cell r="O7553">
            <v>2238166.25</v>
          </cell>
        </row>
        <row r="7554">
          <cell r="A7554">
            <v>45798</v>
          </cell>
          <cell r="C7554" t="str">
            <v>DUFLO SERVICIOS INTEGRALES S.A.S.</v>
          </cell>
          <cell r="F7554">
            <v>45757.306481481479</v>
          </cell>
          <cell r="G7554">
            <v>45787.306481481479</v>
          </cell>
          <cell r="H7554">
            <v>10</v>
          </cell>
          <cell r="O7554">
            <v>262601</v>
          </cell>
        </row>
        <row r="7555">
          <cell r="A7555">
            <v>45798</v>
          </cell>
          <cell r="C7555" t="str">
            <v>DUFLO SERVICIOS INTEGRALES S.A.S.</v>
          </cell>
          <cell r="F7555">
            <v>45757.308333333334</v>
          </cell>
          <cell r="G7555">
            <v>45787.308333333334</v>
          </cell>
          <cell r="H7555">
            <v>10</v>
          </cell>
          <cell r="O7555">
            <v>1254840.75</v>
          </cell>
        </row>
        <row r="7556">
          <cell r="A7556">
            <v>45798</v>
          </cell>
          <cell r="C7556" t="str">
            <v>DUFLO SERVICIOS INTEGRALES S.A.S.</v>
          </cell>
          <cell r="F7556">
            <v>45757.312696759262</v>
          </cell>
          <cell r="G7556">
            <v>45787.312696759262</v>
          </cell>
          <cell r="H7556">
            <v>10</v>
          </cell>
          <cell r="O7556">
            <v>1179636</v>
          </cell>
        </row>
        <row r="7557">
          <cell r="A7557">
            <v>45798</v>
          </cell>
          <cell r="C7557" t="str">
            <v>VENTAS MOSTRADOR</v>
          </cell>
          <cell r="F7557">
            <v>45798</v>
          </cell>
          <cell r="G7557">
            <v>45798</v>
          </cell>
          <cell r="H7557">
            <v>0</v>
          </cell>
          <cell r="O7557">
            <v>512023</v>
          </cell>
        </row>
        <row r="7558">
          <cell r="A7558">
            <v>45798</v>
          </cell>
          <cell r="C7558" t="str">
            <v>VENTAS MOSTRADOR</v>
          </cell>
          <cell r="F7558">
            <v>45798</v>
          </cell>
          <cell r="G7558">
            <v>45798</v>
          </cell>
          <cell r="H7558">
            <v>0</v>
          </cell>
          <cell r="O7558">
            <v>204327</v>
          </cell>
        </row>
        <row r="7559">
          <cell r="A7559">
            <v>45799</v>
          </cell>
          <cell r="C7559" t="str">
            <v>MERKMIOS SAS</v>
          </cell>
          <cell r="F7559">
            <v>45756.370879629627</v>
          </cell>
          <cell r="G7559">
            <v>45786.370787037034</v>
          </cell>
          <cell r="H7559">
            <v>15</v>
          </cell>
          <cell r="O7559">
            <v>962886.75</v>
          </cell>
        </row>
        <row r="7560">
          <cell r="A7560">
            <v>45799</v>
          </cell>
          <cell r="C7560" t="str">
            <v>MERKMIOS SAS</v>
          </cell>
          <cell r="F7560">
            <v>45757.370729166665</v>
          </cell>
          <cell r="G7560">
            <v>45787.370578703703</v>
          </cell>
          <cell r="H7560">
            <v>14</v>
          </cell>
          <cell r="O7560">
            <v>2348178.84</v>
          </cell>
        </row>
        <row r="7561">
          <cell r="A7561">
            <v>45799</v>
          </cell>
          <cell r="C7561" t="str">
            <v>MERKMIOS SAS</v>
          </cell>
          <cell r="F7561">
            <v>45759.30431712963</v>
          </cell>
          <cell r="G7561">
            <v>45789.303564814814</v>
          </cell>
          <cell r="H7561">
            <v>12</v>
          </cell>
          <cell r="O7561">
            <v>4482137.8559999997</v>
          </cell>
        </row>
        <row r="7562">
          <cell r="A7562">
            <v>45799</v>
          </cell>
          <cell r="C7562" t="str">
            <v>VENTAS MOSTRADOR</v>
          </cell>
          <cell r="F7562">
            <v>45799</v>
          </cell>
          <cell r="G7562">
            <v>45799</v>
          </cell>
          <cell r="H7562">
            <v>0</v>
          </cell>
          <cell r="O7562">
            <v>3300</v>
          </cell>
        </row>
        <row r="7563">
          <cell r="A7563">
            <v>45799</v>
          </cell>
          <cell r="C7563" t="str">
            <v>VENTAS MOSTRADOR</v>
          </cell>
          <cell r="F7563">
            <v>45799</v>
          </cell>
          <cell r="G7563">
            <v>45799</v>
          </cell>
          <cell r="H7563">
            <v>0</v>
          </cell>
          <cell r="O7563">
            <v>8370</v>
          </cell>
        </row>
        <row r="7564">
          <cell r="A7564">
            <v>45799</v>
          </cell>
          <cell r="C7564" t="str">
            <v>VENTAS MOSTRADOR</v>
          </cell>
          <cell r="F7564">
            <v>45799</v>
          </cell>
          <cell r="G7564">
            <v>45799</v>
          </cell>
          <cell r="H7564">
            <v>0</v>
          </cell>
          <cell r="O7564">
            <v>8855</v>
          </cell>
        </row>
        <row r="7565">
          <cell r="A7565">
            <v>45799</v>
          </cell>
          <cell r="C7565" t="str">
            <v>VENTAS MOSTRADOR</v>
          </cell>
          <cell r="F7565">
            <v>45799</v>
          </cell>
          <cell r="G7565">
            <v>45799</v>
          </cell>
          <cell r="H7565">
            <v>0</v>
          </cell>
          <cell r="O7565">
            <v>9135</v>
          </cell>
        </row>
        <row r="7566">
          <cell r="A7566">
            <v>45799</v>
          </cell>
          <cell r="C7566" t="str">
            <v>VENTAS MOSTRADOR</v>
          </cell>
          <cell r="F7566">
            <v>45799</v>
          </cell>
          <cell r="G7566">
            <v>45799</v>
          </cell>
          <cell r="H7566">
            <v>0</v>
          </cell>
          <cell r="O7566">
            <v>10790</v>
          </cell>
        </row>
        <row r="7567">
          <cell r="A7567">
            <v>45799</v>
          </cell>
          <cell r="C7567" t="str">
            <v>VENTAS MOSTRADOR</v>
          </cell>
          <cell r="F7567">
            <v>45799</v>
          </cell>
          <cell r="G7567">
            <v>45799</v>
          </cell>
          <cell r="H7567">
            <v>0</v>
          </cell>
          <cell r="O7567">
            <v>13320</v>
          </cell>
        </row>
        <row r="7568">
          <cell r="A7568">
            <v>45799</v>
          </cell>
          <cell r="C7568" t="str">
            <v>VENTAS MOSTRADOR</v>
          </cell>
          <cell r="F7568">
            <v>45799</v>
          </cell>
          <cell r="G7568">
            <v>45799</v>
          </cell>
          <cell r="H7568">
            <v>0</v>
          </cell>
          <cell r="O7568">
            <v>17510</v>
          </cell>
        </row>
        <row r="7569">
          <cell r="A7569">
            <v>45799</v>
          </cell>
          <cell r="C7569" t="str">
            <v>VENTAS MOSTRADOR</v>
          </cell>
          <cell r="F7569">
            <v>45799</v>
          </cell>
          <cell r="G7569">
            <v>45799</v>
          </cell>
          <cell r="H7569">
            <v>0</v>
          </cell>
          <cell r="O7569">
            <v>18240</v>
          </cell>
        </row>
        <row r="7570">
          <cell r="A7570">
            <v>45799</v>
          </cell>
          <cell r="C7570" t="str">
            <v>VENTAS MOSTRADOR</v>
          </cell>
          <cell r="F7570">
            <v>45799</v>
          </cell>
          <cell r="G7570">
            <v>45799</v>
          </cell>
          <cell r="H7570">
            <v>0</v>
          </cell>
          <cell r="O7570">
            <v>18810</v>
          </cell>
        </row>
        <row r="7571">
          <cell r="A7571">
            <v>45799</v>
          </cell>
          <cell r="C7571" t="str">
            <v>VENTAS MOSTRADOR</v>
          </cell>
          <cell r="F7571">
            <v>45799</v>
          </cell>
          <cell r="G7571">
            <v>45799</v>
          </cell>
          <cell r="H7571">
            <v>0</v>
          </cell>
          <cell r="O7571">
            <v>19260</v>
          </cell>
        </row>
        <row r="7572">
          <cell r="A7572">
            <v>45799</v>
          </cell>
          <cell r="C7572" t="str">
            <v>VENTAS MOSTRADOR</v>
          </cell>
          <cell r="F7572">
            <v>45799</v>
          </cell>
          <cell r="G7572">
            <v>45799</v>
          </cell>
          <cell r="H7572">
            <v>0</v>
          </cell>
          <cell r="O7572">
            <v>19800</v>
          </cell>
        </row>
        <row r="7573">
          <cell r="A7573">
            <v>45799</v>
          </cell>
          <cell r="C7573" t="str">
            <v>VENTAS MOSTRADOR</v>
          </cell>
          <cell r="F7573">
            <v>45799</v>
          </cell>
          <cell r="G7573">
            <v>45799</v>
          </cell>
          <cell r="H7573">
            <v>0</v>
          </cell>
          <cell r="O7573">
            <v>25440</v>
          </cell>
        </row>
        <row r="7574">
          <cell r="A7574">
            <v>45799</v>
          </cell>
          <cell r="C7574" t="str">
            <v>VENTAS MOSTRADOR</v>
          </cell>
          <cell r="F7574">
            <v>45799</v>
          </cell>
          <cell r="G7574">
            <v>45799</v>
          </cell>
          <cell r="H7574">
            <v>0</v>
          </cell>
          <cell r="O7574">
            <v>25440</v>
          </cell>
        </row>
        <row r="7575">
          <cell r="A7575">
            <v>45799</v>
          </cell>
          <cell r="C7575" t="str">
            <v>VENTAS MOSTRADOR</v>
          </cell>
          <cell r="F7575">
            <v>45799</v>
          </cell>
          <cell r="G7575">
            <v>45799</v>
          </cell>
          <cell r="H7575">
            <v>0</v>
          </cell>
          <cell r="O7575">
            <v>28000</v>
          </cell>
        </row>
        <row r="7576">
          <cell r="A7576">
            <v>45799</v>
          </cell>
          <cell r="C7576" t="str">
            <v>VENTAS MOSTRADOR</v>
          </cell>
          <cell r="F7576">
            <v>45799</v>
          </cell>
          <cell r="G7576">
            <v>45799</v>
          </cell>
          <cell r="H7576">
            <v>0</v>
          </cell>
          <cell r="O7576">
            <v>35684</v>
          </cell>
        </row>
        <row r="7577">
          <cell r="A7577">
            <v>45799</v>
          </cell>
          <cell r="C7577" t="str">
            <v>VENTAS MOSTRADOR</v>
          </cell>
          <cell r="F7577">
            <v>45799</v>
          </cell>
          <cell r="G7577">
            <v>45799</v>
          </cell>
          <cell r="H7577">
            <v>0</v>
          </cell>
          <cell r="O7577">
            <v>37450</v>
          </cell>
        </row>
        <row r="7578">
          <cell r="A7578">
            <v>45799</v>
          </cell>
          <cell r="C7578" t="str">
            <v>VENTAS MOSTRADOR</v>
          </cell>
          <cell r="F7578">
            <v>45799</v>
          </cell>
          <cell r="G7578">
            <v>45799</v>
          </cell>
          <cell r="H7578">
            <v>0</v>
          </cell>
          <cell r="O7578">
            <v>59712</v>
          </cell>
        </row>
        <row r="7579">
          <cell r="A7579">
            <v>45799</v>
          </cell>
          <cell r="C7579" t="str">
            <v>VENTAS MOSTRADOR</v>
          </cell>
          <cell r="F7579">
            <v>45799</v>
          </cell>
          <cell r="G7579">
            <v>45799</v>
          </cell>
          <cell r="H7579">
            <v>0</v>
          </cell>
          <cell r="O7579">
            <v>97250</v>
          </cell>
        </row>
        <row r="7580">
          <cell r="A7580">
            <v>45799</v>
          </cell>
          <cell r="C7580" t="str">
            <v>SONIA CONTANZA CARDENAS MURCIA</v>
          </cell>
          <cell r="F7580">
            <v>45799.316111111111</v>
          </cell>
          <cell r="G7580">
            <v>45800.315763888888</v>
          </cell>
          <cell r="H7580">
            <v>1</v>
          </cell>
          <cell r="O7580">
            <v>114000</v>
          </cell>
        </row>
        <row r="7581">
          <cell r="A7581">
            <v>45799</v>
          </cell>
          <cell r="C7581" t="str">
            <v>VENTAS MOSTRADOR</v>
          </cell>
          <cell r="F7581">
            <v>45799</v>
          </cell>
          <cell r="G7581">
            <v>45799</v>
          </cell>
          <cell r="H7581">
            <v>0</v>
          </cell>
          <cell r="O7581">
            <v>147000</v>
          </cell>
        </row>
        <row r="7582">
          <cell r="A7582">
            <v>45799</v>
          </cell>
          <cell r="C7582" t="str">
            <v>VENTAS MOSTRADOR</v>
          </cell>
          <cell r="F7582">
            <v>45799</v>
          </cell>
          <cell r="G7582">
            <v>45799</v>
          </cell>
          <cell r="H7582">
            <v>0</v>
          </cell>
          <cell r="O7582">
            <v>183200</v>
          </cell>
        </row>
        <row r="7583">
          <cell r="A7583">
            <v>45799</v>
          </cell>
          <cell r="C7583" t="str">
            <v>VENTAS MOSTRADOR</v>
          </cell>
          <cell r="F7583">
            <v>45799</v>
          </cell>
          <cell r="G7583">
            <v>45799</v>
          </cell>
          <cell r="H7583">
            <v>0</v>
          </cell>
          <cell r="O7583">
            <v>212750</v>
          </cell>
        </row>
        <row r="7584">
          <cell r="A7584">
            <v>45799</v>
          </cell>
          <cell r="C7584" t="str">
            <v>WILSON MAURICIO COTRINA POBLADOR</v>
          </cell>
          <cell r="F7584">
            <v>45799.328530092593</v>
          </cell>
          <cell r="G7584">
            <v>45800.3283912037</v>
          </cell>
          <cell r="H7584">
            <v>1</v>
          </cell>
          <cell r="O7584">
            <v>215200</v>
          </cell>
        </row>
        <row r="7585">
          <cell r="A7585">
            <v>45799</v>
          </cell>
          <cell r="C7585" t="str">
            <v>VENTAS MOSTRADOR</v>
          </cell>
          <cell r="F7585">
            <v>45799</v>
          </cell>
          <cell r="G7585">
            <v>45799</v>
          </cell>
          <cell r="H7585">
            <v>0</v>
          </cell>
          <cell r="O7585">
            <v>297850</v>
          </cell>
        </row>
        <row r="7586">
          <cell r="A7586">
            <v>45799</v>
          </cell>
          <cell r="C7586" t="str">
            <v>WILSON FERNANDO CASTANEDA LOPEZ</v>
          </cell>
          <cell r="F7586">
            <v>45799.520416666666</v>
          </cell>
          <cell r="G7586">
            <v>45800.520277777781</v>
          </cell>
          <cell r="H7586">
            <v>1</v>
          </cell>
          <cell r="O7586">
            <v>310000</v>
          </cell>
        </row>
        <row r="7587">
          <cell r="A7587">
            <v>45799</v>
          </cell>
          <cell r="C7587" t="str">
            <v>VENTAS MOSTRADOR</v>
          </cell>
          <cell r="F7587">
            <v>45799</v>
          </cell>
          <cell r="G7587">
            <v>45799</v>
          </cell>
          <cell r="H7587">
            <v>0</v>
          </cell>
          <cell r="O7587">
            <v>851000</v>
          </cell>
        </row>
        <row r="7588">
          <cell r="A7588">
            <v>45799</v>
          </cell>
          <cell r="C7588" t="str">
            <v>VENTAS MOSTRADOR</v>
          </cell>
          <cell r="F7588">
            <v>45799</v>
          </cell>
          <cell r="G7588">
            <v>45799</v>
          </cell>
          <cell r="H7588">
            <v>0</v>
          </cell>
          <cell r="O7588">
            <v>1531800</v>
          </cell>
        </row>
        <row r="7589">
          <cell r="A7589">
            <v>45799</v>
          </cell>
          <cell r="C7589" t="str">
            <v>PEYBU SAS</v>
          </cell>
          <cell r="F7589">
            <v>45723.327384259261</v>
          </cell>
          <cell r="G7589">
            <v>45753.327384259261</v>
          </cell>
          <cell r="H7589">
            <v>48</v>
          </cell>
          <cell r="O7589">
            <v>389779.60399999999</v>
          </cell>
        </row>
        <row r="7590">
          <cell r="A7590">
            <v>45799</v>
          </cell>
          <cell r="C7590" t="str">
            <v>PEYBU SAS</v>
          </cell>
          <cell r="F7590">
            <v>45736.320300925923</v>
          </cell>
          <cell r="G7590">
            <v>45766.320300925923</v>
          </cell>
          <cell r="H7590">
            <v>35</v>
          </cell>
          <cell r="O7590">
            <v>2856923.1680000001</v>
          </cell>
        </row>
        <row r="7591">
          <cell r="A7591">
            <v>45799</v>
          </cell>
          <cell r="C7591" t="str">
            <v>CAJA COLOMBIANA DE SUBSIDIO FAMILIAR COLSUBSIDIO</v>
          </cell>
          <cell r="F7591">
            <v>45777.465277777781</v>
          </cell>
          <cell r="G7591">
            <v>45807.465277777781</v>
          </cell>
          <cell r="H7591">
            <v>-4</v>
          </cell>
          <cell r="O7591">
            <v>3640913.9530000002</v>
          </cell>
        </row>
        <row r="7592">
          <cell r="A7592">
            <v>45799</v>
          </cell>
          <cell r="C7592" t="str">
            <v>CAJA COLOMBIANA DE SUBSIDIO FAMILIAR COLSUBSIDIO</v>
          </cell>
          <cell r="F7592">
            <v>45777.468043981484</v>
          </cell>
          <cell r="G7592">
            <v>45807.468043981484</v>
          </cell>
          <cell r="H7592">
            <v>-4</v>
          </cell>
          <cell r="O7592">
            <v>852804.71100000001</v>
          </cell>
        </row>
        <row r="7593">
          <cell r="A7593">
            <v>45799</v>
          </cell>
          <cell r="C7593" t="str">
            <v>CAJA COLOMBIANA DE SUBSIDIO FAMILIAR COLSUBSIDIO</v>
          </cell>
          <cell r="F7593">
            <v>45777.468877314815</v>
          </cell>
          <cell r="G7593">
            <v>45807.468877314815</v>
          </cell>
          <cell r="H7593">
            <v>-4</v>
          </cell>
          <cell r="O7593">
            <v>1522086</v>
          </cell>
        </row>
        <row r="7594">
          <cell r="A7594">
            <v>45799</v>
          </cell>
          <cell r="C7594" t="str">
            <v>CAJA COLOMBIANA DE SUBSIDIO FAMILIAR COLSUBSIDIO</v>
          </cell>
          <cell r="F7594">
            <v>45777.470173611109</v>
          </cell>
          <cell r="G7594">
            <v>45807.470173611109</v>
          </cell>
          <cell r="H7594">
            <v>-4</v>
          </cell>
          <cell r="O7594">
            <v>0</v>
          </cell>
        </row>
        <row r="7595">
          <cell r="A7595">
            <v>45799</v>
          </cell>
          <cell r="C7595" t="str">
            <v>CAJA COLOMBIANA DE SUBSIDIO FAMILIAR COLSUBSIDIO</v>
          </cell>
          <cell r="F7595">
            <v>45777.620312500003</v>
          </cell>
          <cell r="G7595">
            <v>45807.620312500003</v>
          </cell>
          <cell r="H7595">
            <v>-4</v>
          </cell>
          <cell r="O7595">
            <v>0</v>
          </cell>
        </row>
        <row r="7596">
          <cell r="A7596">
            <v>45799</v>
          </cell>
          <cell r="C7596" t="str">
            <v>CAJA COLOMBIANA DE SUBSIDIO FAMILIAR COLSUBSIDIO</v>
          </cell>
          <cell r="F7596">
            <v>45777.621192129627</v>
          </cell>
          <cell r="G7596">
            <v>45807.621192129627</v>
          </cell>
          <cell r="H7596">
            <v>-4</v>
          </cell>
          <cell r="O7596">
            <v>0</v>
          </cell>
        </row>
        <row r="7597">
          <cell r="A7597">
            <v>45799</v>
          </cell>
          <cell r="C7597" t="str">
            <v>TODOS COMEMOS SAS</v>
          </cell>
          <cell r="F7597">
            <v>45787.333865740744</v>
          </cell>
          <cell r="G7597">
            <v>45795.333865740744</v>
          </cell>
          <cell r="H7597">
            <v>6</v>
          </cell>
          <cell r="O7597">
            <v>235450</v>
          </cell>
        </row>
        <row r="7598">
          <cell r="A7598">
            <v>45799</v>
          </cell>
          <cell r="C7598" t="str">
            <v>TIGRE COLOMBIA S.A.S</v>
          </cell>
          <cell r="F7598">
            <v>45791.270046296297</v>
          </cell>
          <cell r="G7598">
            <v>45799.269108796296</v>
          </cell>
          <cell r="H7598">
            <v>6</v>
          </cell>
          <cell r="O7598">
            <v>939270</v>
          </cell>
        </row>
        <row r="7599">
          <cell r="A7599">
            <v>45799</v>
          </cell>
          <cell r="C7599" t="str">
            <v>TIGRE COLOMBIA S.A.S</v>
          </cell>
          <cell r="F7599">
            <v>45797.310601851852</v>
          </cell>
          <cell r="G7599">
            <v>45805.310358796298</v>
          </cell>
          <cell r="H7599">
            <v>0</v>
          </cell>
          <cell r="O7599">
            <v>1647000</v>
          </cell>
        </row>
        <row r="7600">
          <cell r="A7600">
            <v>45799</v>
          </cell>
          <cell r="C7600" t="str">
            <v>TIGRE COLOMBIA S.A.S</v>
          </cell>
          <cell r="F7600">
            <v>45797.311249999999</v>
          </cell>
          <cell r="G7600">
            <v>45805.311076388891</v>
          </cell>
          <cell r="H7600">
            <v>0</v>
          </cell>
          <cell r="O7600">
            <v>1281000</v>
          </cell>
        </row>
        <row r="7601">
          <cell r="A7601">
            <v>45799</v>
          </cell>
          <cell r="C7601" t="str">
            <v>TIGRE COLOMBIA S.A.S</v>
          </cell>
          <cell r="F7601">
            <v>45797.312326388892</v>
          </cell>
          <cell r="G7601">
            <v>45805.312152777777</v>
          </cell>
          <cell r="H7601">
            <v>0</v>
          </cell>
          <cell r="O7601">
            <v>341730</v>
          </cell>
        </row>
        <row r="7602">
          <cell r="A7602">
            <v>45799</v>
          </cell>
          <cell r="C7602" t="str">
            <v>DOLLY EDITH SANABRIA CANTOR</v>
          </cell>
          <cell r="F7602">
            <v>45799.330497685187</v>
          </cell>
          <cell r="G7602">
            <v>45800.330335648148</v>
          </cell>
          <cell r="H7602">
            <v>1</v>
          </cell>
          <cell r="O7602">
            <v>108400</v>
          </cell>
        </row>
        <row r="7603">
          <cell r="A7603">
            <v>45799</v>
          </cell>
          <cell r="C7603" t="str">
            <v>VENTAS MOSTRADOR</v>
          </cell>
          <cell r="F7603">
            <v>45799</v>
          </cell>
          <cell r="G7603">
            <v>45799</v>
          </cell>
          <cell r="H7603">
            <v>0</v>
          </cell>
          <cell r="O7603">
            <v>144000</v>
          </cell>
        </row>
        <row r="7604">
          <cell r="A7604">
            <v>45799</v>
          </cell>
          <cell r="C7604" t="str">
            <v>PANTRY FOOD SAS</v>
          </cell>
          <cell r="F7604">
            <v>45792.296550925923</v>
          </cell>
          <cell r="G7604">
            <v>45793.296550925923</v>
          </cell>
          <cell r="H7604">
            <v>8</v>
          </cell>
          <cell r="O7604">
            <v>221520</v>
          </cell>
        </row>
        <row r="7605">
          <cell r="A7605">
            <v>45799</v>
          </cell>
          <cell r="C7605" t="str">
            <v>CASINO EL PORTAL NUEVO HORIZONTE SAS</v>
          </cell>
          <cell r="F7605">
            <v>45799.290277777778</v>
          </cell>
          <cell r="G7605">
            <v>45800.290277777778</v>
          </cell>
          <cell r="H7605">
            <v>1</v>
          </cell>
          <cell r="O7605">
            <v>269000</v>
          </cell>
        </row>
        <row r="7606">
          <cell r="A7606">
            <v>45799</v>
          </cell>
          <cell r="C7606" t="str">
            <v>FELIPE BECERRA ZAPATA</v>
          </cell>
          <cell r="F7606">
            <v>45792.304293981484</v>
          </cell>
          <cell r="G7606">
            <v>45793.304097222222</v>
          </cell>
          <cell r="H7606">
            <v>8</v>
          </cell>
          <cell r="O7606">
            <v>330000</v>
          </cell>
        </row>
        <row r="7607">
          <cell r="A7607">
            <v>45799</v>
          </cell>
          <cell r="C7607" t="str">
            <v>EL MERO BURRITO S.A.S</v>
          </cell>
          <cell r="F7607">
            <v>45799.324618055558</v>
          </cell>
          <cell r="G7607">
            <v>45800.316817129627</v>
          </cell>
          <cell r="H7607">
            <v>1</v>
          </cell>
          <cell r="O7607">
            <v>373750</v>
          </cell>
        </row>
        <row r="7608">
          <cell r="A7608">
            <v>45799</v>
          </cell>
          <cell r="C7608" t="str">
            <v>ANGEL CRISANTO HERNANDEZ JUNCO</v>
          </cell>
          <cell r="F7608">
            <v>45798.295428240737</v>
          </cell>
          <cell r="G7608">
            <v>45799.294340277775</v>
          </cell>
          <cell r="H7608">
            <v>2</v>
          </cell>
          <cell r="O7608">
            <v>435592</v>
          </cell>
        </row>
        <row r="7609">
          <cell r="A7609">
            <v>45799</v>
          </cell>
          <cell r="C7609" t="str">
            <v>IVAN RODRIGO LUQUE RESTREPO0</v>
          </cell>
          <cell r="F7609">
            <v>45792.300659722219</v>
          </cell>
          <cell r="G7609">
            <v>45800.300486111111</v>
          </cell>
          <cell r="H7609">
            <v>1</v>
          </cell>
          <cell r="O7609">
            <v>557700</v>
          </cell>
        </row>
        <row r="7610">
          <cell r="A7610">
            <v>45799</v>
          </cell>
          <cell r="C7610" t="str">
            <v>NESTOR ABEL NOREÑA URREA</v>
          </cell>
          <cell r="F7610">
            <v>45799.340474537035</v>
          </cell>
          <cell r="G7610">
            <v>45800.339814814812</v>
          </cell>
          <cell r="H7610">
            <v>1</v>
          </cell>
          <cell r="O7610">
            <v>898400</v>
          </cell>
        </row>
        <row r="7611">
          <cell r="A7611">
            <v>45799</v>
          </cell>
          <cell r="C7611" t="str">
            <v>COMMUNAL INVESTMENTS SAS</v>
          </cell>
          <cell r="F7611">
            <v>45799.329305555555</v>
          </cell>
          <cell r="G7611">
            <v>45800.329155092593</v>
          </cell>
          <cell r="H7611">
            <v>1</v>
          </cell>
          <cell r="O7611">
            <v>1030500</v>
          </cell>
        </row>
        <row r="7612">
          <cell r="A7612">
            <v>45799</v>
          </cell>
          <cell r="C7612" t="str">
            <v>ALIMENTOS BRIKO SAS</v>
          </cell>
          <cell r="F7612">
            <v>45799.342141203706</v>
          </cell>
          <cell r="G7612">
            <v>45800.342013888891</v>
          </cell>
          <cell r="H7612">
            <v>1</v>
          </cell>
          <cell r="O7612">
            <v>950250</v>
          </cell>
        </row>
        <row r="7613">
          <cell r="A7613">
            <v>45799</v>
          </cell>
          <cell r="C7613" t="str">
            <v>GSF INVESTMENTS SAS</v>
          </cell>
          <cell r="F7613">
            <v>45772.312511574077</v>
          </cell>
          <cell r="G7613">
            <v>45773.312511574077</v>
          </cell>
          <cell r="H7613">
            <v>33</v>
          </cell>
          <cell r="O7613">
            <v>2830100</v>
          </cell>
        </row>
        <row r="7614">
          <cell r="A7614">
            <v>45799</v>
          </cell>
          <cell r="C7614" t="str">
            <v>INVERSIONES Y SOLUCIONES DE TRADICION SAS</v>
          </cell>
          <cell r="F7614">
            <v>45751.399745370371</v>
          </cell>
          <cell r="G7614">
            <v>45766.399745370371</v>
          </cell>
          <cell r="H7614">
            <v>39</v>
          </cell>
          <cell r="O7614">
            <v>1558485</v>
          </cell>
        </row>
        <row r="7615">
          <cell r="A7615">
            <v>45799</v>
          </cell>
          <cell r="C7615" t="str">
            <v>INVERSIONES Y SOLUCIONES DE TRADICION SAS</v>
          </cell>
          <cell r="F7615">
            <v>45758.381643518522</v>
          </cell>
          <cell r="G7615">
            <v>45773.381643518522</v>
          </cell>
          <cell r="H7615">
            <v>32</v>
          </cell>
          <cell r="O7615">
            <v>3162250</v>
          </cell>
        </row>
        <row r="7616">
          <cell r="A7616">
            <v>45799</v>
          </cell>
          <cell r="C7616" t="str">
            <v>INVERSIONES Y SOLUCIONES DE TRADICION SAS</v>
          </cell>
          <cell r="F7616">
            <v>45759.37295138889</v>
          </cell>
          <cell r="G7616">
            <v>45774.37295138889</v>
          </cell>
          <cell r="H7616">
            <v>31</v>
          </cell>
          <cell r="O7616">
            <v>279265</v>
          </cell>
        </row>
        <row r="7617">
          <cell r="A7617">
            <v>45799</v>
          </cell>
          <cell r="C7617" t="str">
            <v>ALIANZA DOC SAS</v>
          </cell>
          <cell r="F7617">
            <v>45796.268807870372</v>
          </cell>
          <cell r="G7617">
            <v>45804.268657407411</v>
          </cell>
          <cell r="H7617">
            <v>-3</v>
          </cell>
          <cell r="O7617">
            <v>1924300</v>
          </cell>
        </row>
        <row r="7618">
          <cell r="A7618">
            <v>45799</v>
          </cell>
          <cell r="C7618" t="str">
            <v>ALIANZA DOC SAS</v>
          </cell>
          <cell r="F7618">
            <v>45797.318391203706</v>
          </cell>
          <cell r="G7618">
            <v>45805.31821759259</v>
          </cell>
          <cell r="H7618">
            <v>-4</v>
          </cell>
          <cell r="O7618">
            <v>867300</v>
          </cell>
        </row>
        <row r="7619">
          <cell r="A7619">
            <v>45799</v>
          </cell>
          <cell r="C7619" t="str">
            <v>SIA SAS</v>
          </cell>
          <cell r="F7619">
            <v>45772.365034722221</v>
          </cell>
          <cell r="G7619">
            <v>45802.338738425926</v>
          </cell>
          <cell r="H7619">
            <v>-1</v>
          </cell>
          <cell r="O7619">
            <v>2234400</v>
          </cell>
        </row>
        <row r="7620">
          <cell r="A7620">
            <v>45799</v>
          </cell>
          <cell r="C7620" t="str">
            <v>GATE GOURMET COLOMBIA SAS</v>
          </cell>
          <cell r="F7620">
            <v>45766.327326388891</v>
          </cell>
          <cell r="G7620">
            <v>45796.327326388891</v>
          </cell>
          <cell r="H7620">
            <v>9</v>
          </cell>
          <cell r="O7620">
            <v>462676.55599999998</v>
          </cell>
        </row>
        <row r="7621">
          <cell r="A7621">
            <v>45799</v>
          </cell>
          <cell r="C7621" t="str">
            <v>GATE GOURMET COLOMBIA SAS</v>
          </cell>
          <cell r="F7621">
            <v>45766.335601851853</v>
          </cell>
          <cell r="G7621">
            <v>45796.335601851853</v>
          </cell>
          <cell r="H7621">
            <v>9</v>
          </cell>
          <cell r="O7621">
            <v>3345591.67</v>
          </cell>
        </row>
        <row r="7622">
          <cell r="A7622">
            <v>45799</v>
          </cell>
          <cell r="C7622" t="str">
            <v>GATE GOURMET COLOMBIA SAS</v>
          </cell>
          <cell r="F7622">
            <v>45766.344548611109</v>
          </cell>
          <cell r="G7622">
            <v>45796.344548611109</v>
          </cell>
          <cell r="H7622">
            <v>9</v>
          </cell>
          <cell r="O7622">
            <v>333613.09999999998</v>
          </cell>
        </row>
        <row r="7623">
          <cell r="A7623">
            <v>45799</v>
          </cell>
          <cell r="C7623" t="str">
            <v>GATE GOURMET COLOMBIA SAS</v>
          </cell>
          <cell r="F7623">
            <v>45768.432118055556</v>
          </cell>
          <cell r="G7623">
            <v>45798.432118055556</v>
          </cell>
          <cell r="H7623">
            <v>7</v>
          </cell>
          <cell r="O7623">
            <v>3251781.6579999998</v>
          </cell>
        </row>
        <row r="7624">
          <cell r="A7624">
            <v>45799</v>
          </cell>
          <cell r="C7624" t="str">
            <v>GATE GOURMET COLOMBIA SAS</v>
          </cell>
          <cell r="F7624">
            <v>45770.370717592596</v>
          </cell>
          <cell r="G7624">
            <v>45800.370717592596</v>
          </cell>
          <cell r="H7624">
            <v>5</v>
          </cell>
          <cell r="O7624">
            <v>3728207.4759999998</v>
          </cell>
        </row>
        <row r="7625">
          <cell r="A7625">
            <v>45799</v>
          </cell>
          <cell r="C7625" t="str">
            <v>ALIMENTOS BENAL SAS</v>
          </cell>
          <cell r="F7625">
            <v>45768.42523148148</v>
          </cell>
          <cell r="G7625">
            <v>45798.42523148148</v>
          </cell>
          <cell r="H7625">
            <v>5</v>
          </cell>
          <cell r="O7625">
            <v>2163666</v>
          </cell>
        </row>
        <row r="7626">
          <cell r="A7626">
            <v>45799</v>
          </cell>
          <cell r="C7626" t="str">
            <v>ALIMENTOS BENAL SAS</v>
          </cell>
          <cell r="F7626">
            <v>45769.536620370367</v>
          </cell>
          <cell r="G7626">
            <v>45799.536620370367</v>
          </cell>
          <cell r="H7626">
            <v>4</v>
          </cell>
          <cell r="O7626">
            <v>10065</v>
          </cell>
        </row>
        <row r="7627">
          <cell r="A7627">
            <v>45799</v>
          </cell>
          <cell r="C7627" t="str">
            <v>ALIMENTOS BENAL SAS</v>
          </cell>
          <cell r="F7627">
            <v>45770.360335648147</v>
          </cell>
          <cell r="G7627">
            <v>45800.360335648147</v>
          </cell>
          <cell r="H7627">
            <v>3</v>
          </cell>
          <cell r="O7627">
            <v>356160</v>
          </cell>
        </row>
        <row r="7628">
          <cell r="A7628">
            <v>45799</v>
          </cell>
          <cell r="C7628" t="str">
            <v>ALIMENTOS BENAL SAS</v>
          </cell>
          <cell r="F7628">
            <v>45775.518310185187</v>
          </cell>
          <cell r="G7628">
            <v>45805.518310185187</v>
          </cell>
          <cell r="H7628">
            <v>-2</v>
          </cell>
          <cell r="O7628">
            <v>1249395</v>
          </cell>
        </row>
        <row r="7629">
          <cell r="A7629">
            <v>45799</v>
          </cell>
          <cell r="C7629" t="str">
            <v>ALIMENTOS BENAL SAS</v>
          </cell>
          <cell r="F7629">
            <v>45782.41611111111</v>
          </cell>
          <cell r="G7629">
            <v>45812.41611111111</v>
          </cell>
          <cell r="H7629">
            <v>-9</v>
          </cell>
          <cell r="O7629">
            <v>247829</v>
          </cell>
        </row>
        <row r="7630">
          <cell r="A7630">
            <v>45799</v>
          </cell>
          <cell r="C7630" t="str">
            <v>HUMO CAFE &amp; BISTRO SAS</v>
          </cell>
          <cell r="F7630">
            <v>45798.314340277779</v>
          </cell>
          <cell r="G7630">
            <v>45799.31417824074</v>
          </cell>
          <cell r="H7630">
            <v>2</v>
          </cell>
          <cell r="O7630">
            <v>640950</v>
          </cell>
        </row>
        <row r="7631">
          <cell r="A7631">
            <v>45799</v>
          </cell>
          <cell r="C7631" t="str">
            <v>VENTAS MOSTRADOR</v>
          </cell>
          <cell r="F7631">
            <v>45799</v>
          </cell>
          <cell r="G7631">
            <v>45799</v>
          </cell>
          <cell r="H7631">
            <v>0</v>
          </cell>
          <cell r="O7631">
            <v>436197</v>
          </cell>
        </row>
        <row r="7632">
          <cell r="A7632">
            <v>45799</v>
          </cell>
          <cell r="C7632" t="str">
            <v>VENTAS MOSTRADOR</v>
          </cell>
          <cell r="F7632">
            <v>45799</v>
          </cell>
          <cell r="G7632">
            <v>45799</v>
          </cell>
          <cell r="H7632">
            <v>0</v>
          </cell>
          <cell r="O7632">
            <v>914590</v>
          </cell>
        </row>
        <row r="7633">
          <cell r="A7633">
            <v>45799</v>
          </cell>
          <cell r="C7633" t="str">
            <v>SUPER NUEVO MILENIO SA</v>
          </cell>
          <cell r="F7633">
            <v>45780.278263888889</v>
          </cell>
          <cell r="G7633">
            <v>45810.278263888889</v>
          </cell>
          <cell r="H7633">
            <v>-9</v>
          </cell>
          <cell r="O7633">
            <v>210200</v>
          </cell>
        </row>
        <row r="7634">
          <cell r="A7634">
            <v>45799</v>
          </cell>
          <cell r="C7634" t="str">
            <v>SUPER NUEVO MILENIO SA</v>
          </cell>
          <cell r="F7634">
            <v>45780.283912037034</v>
          </cell>
          <cell r="G7634">
            <v>45810.283912037034</v>
          </cell>
          <cell r="H7634">
            <v>-9</v>
          </cell>
          <cell r="O7634">
            <v>138960</v>
          </cell>
        </row>
        <row r="7635">
          <cell r="A7635">
            <v>45799</v>
          </cell>
          <cell r="C7635" t="str">
            <v>SUPER NUEVO MILENIO SA</v>
          </cell>
          <cell r="F7635">
            <v>45780.39603009259</v>
          </cell>
          <cell r="G7635">
            <v>45810.39603009259</v>
          </cell>
          <cell r="H7635">
            <v>-9</v>
          </cell>
          <cell r="O7635">
            <v>139110</v>
          </cell>
        </row>
        <row r="7636">
          <cell r="A7636">
            <v>45799</v>
          </cell>
          <cell r="C7636" t="str">
            <v>SUPER NUEVO MILENIO SA</v>
          </cell>
          <cell r="F7636">
            <v>45780.399780092594</v>
          </cell>
          <cell r="G7636">
            <v>45810.399780092594</v>
          </cell>
          <cell r="H7636">
            <v>-9</v>
          </cell>
          <cell r="O7636">
            <v>303200</v>
          </cell>
        </row>
        <row r="7637">
          <cell r="A7637">
            <v>45799</v>
          </cell>
          <cell r="C7637" t="str">
            <v>SUPER NUEVO MILENIO SA</v>
          </cell>
          <cell r="F7637">
            <v>45784.433611111112</v>
          </cell>
          <cell r="G7637">
            <v>45814.433611111112</v>
          </cell>
          <cell r="H7637">
            <v>-13</v>
          </cell>
          <cell r="O7637">
            <v>165700</v>
          </cell>
        </row>
        <row r="7638">
          <cell r="A7638">
            <v>45799</v>
          </cell>
          <cell r="C7638" t="str">
            <v>SUPER NUEVO MILENIO SA</v>
          </cell>
          <cell r="F7638">
            <v>45786.319687499999</v>
          </cell>
          <cell r="G7638">
            <v>45816.319687499999</v>
          </cell>
          <cell r="H7638">
            <v>-15</v>
          </cell>
          <cell r="O7638">
            <v>88400</v>
          </cell>
        </row>
        <row r="7639">
          <cell r="A7639">
            <v>45799</v>
          </cell>
          <cell r="C7639" t="str">
            <v>SUPER NUEVO MILENIO SA</v>
          </cell>
          <cell r="F7639">
            <v>45786.36042824074</v>
          </cell>
          <cell r="G7639">
            <v>45816.36042824074</v>
          </cell>
          <cell r="H7639">
            <v>-15</v>
          </cell>
          <cell r="O7639">
            <v>85000</v>
          </cell>
        </row>
        <row r="7640">
          <cell r="A7640">
            <v>45799</v>
          </cell>
          <cell r="C7640" t="str">
            <v>SUPER NUEVO MILENIO SA</v>
          </cell>
          <cell r="F7640">
            <v>45787.271215277775</v>
          </cell>
          <cell r="G7640">
            <v>45817.271215277775</v>
          </cell>
          <cell r="H7640">
            <v>-16</v>
          </cell>
          <cell r="O7640">
            <v>184500</v>
          </cell>
        </row>
        <row r="7641">
          <cell r="A7641">
            <v>45799</v>
          </cell>
          <cell r="C7641" t="str">
            <v>SUPER NUEVO MILENIO SA</v>
          </cell>
          <cell r="F7641">
            <v>45790.288101851853</v>
          </cell>
          <cell r="G7641">
            <v>45820.288101851853</v>
          </cell>
          <cell r="H7641">
            <v>-19</v>
          </cell>
          <cell r="O7641">
            <v>120000</v>
          </cell>
        </row>
        <row r="7642">
          <cell r="A7642">
            <v>45799</v>
          </cell>
          <cell r="C7642" t="str">
            <v>SUPER NUEVO MILENIO SA</v>
          </cell>
          <cell r="F7642">
            <v>45792.262511574074</v>
          </cell>
          <cell r="G7642">
            <v>45822.262511574074</v>
          </cell>
          <cell r="H7642">
            <v>-21</v>
          </cell>
          <cell r="O7642">
            <v>246400</v>
          </cell>
        </row>
        <row r="7643">
          <cell r="A7643">
            <v>45799</v>
          </cell>
          <cell r="C7643" t="str">
            <v>SUPER NUEVO MILENIO SA</v>
          </cell>
          <cell r="F7643">
            <v>45794.272847222222</v>
          </cell>
          <cell r="G7643">
            <v>45824.272847222222</v>
          </cell>
          <cell r="H7643">
            <v>-23</v>
          </cell>
          <cell r="O7643">
            <v>255000</v>
          </cell>
        </row>
        <row r="7644">
          <cell r="A7644">
            <v>45799</v>
          </cell>
          <cell r="C7644" t="str">
            <v>CANTINA LA 15 SAS</v>
          </cell>
          <cell r="F7644">
            <v>45757.355624999997</v>
          </cell>
          <cell r="G7644">
            <v>45787.355624999997</v>
          </cell>
          <cell r="H7644">
            <v>16</v>
          </cell>
          <cell r="O7644">
            <v>233833</v>
          </cell>
        </row>
        <row r="7645">
          <cell r="A7645">
            <v>45799</v>
          </cell>
          <cell r="C7645" t="str">
            <v>CANTINA LA 15 SAS</v>
          </cell>
          <cell r="F7645">
            <v>45763.425752314812</v>
          </cell>
          <cell r="G7645">
            <v>45793.425752314812</v>
          </cell>
          <cell r="H7645">
            <v>10</v>
          </cell>
          <cell r="O7645">
            <v>322000</v>
          </cell>
        </row>
        <row r="7646">
          <cell r="A7646">
            <v>45799</v>
          </cell>
          <cell r="C7646" t="str">
            <v>CANTINA LA 15 SAS</v>
          </cell>
          <cell r="F7646">
            <v>45766.352465277778</v>
          </cell>
          <cell r="G7646">
            <v>45796.352465277778</v>
          </cell>
          <cell r="H7646">
            <v>7</v>
          </cell>
          <cell r="O7646">
            <v>1298103.51</v>
          </cell>
        </row>
        <row r="7647">
          <cell r="A7647">
            <v>45799</v>
          </cell>
          <cell r="C7647" t="str">
            <v>CANTINA LA 15 SAS</v>
          </cell>
          <cell r="F7647">
            <v>45769.361898148149</v>
          </cell>
          <cell r="G7647">
            <v>45799.361898148149</v>
          </cell>
          <cell r="H7647">
            <v>4</v>
          </cell>
          <cell r="O7647">
            <v>916962.9915</v>
          </cell>
        </row>
        <row r="7648">
          <cell r="A7648">
            <v>45799</v>
          </cell>
          <cell r="C7648" t="str">
            <v>PROCESADORA DE CARNES NUEVA COLOMBO ALEMANA LTDA</v>
          </cell>
          <cell r="F7648">
            <v>45799.333043981482</v>
          </cell>
          <cell r="G7648">
            <v>45800.332870370374</v>
          </cell>
          <cell r="H7648">
            <v>1</v>
          </cell>
          <cell r="O7648">
            <v>1491800</v>
          </cell>
        </row>
        <row r="7649">
          <cell r="A7649">
            <v>45799</v>
          </cell>
          <cell r="C7649" t="str">
            <v>BENJAMIN  CHAPARRO AMEZQUITA</v>
          </cell>
          <cell r="F7649">
            <v>45799.34480324074</v>
          </cell>
          <cell r="G7649">
            <v>45800.344548611109</v>
          </cell>
          <cell r="H7649">
            <v>1</v>
          </cell>
          <cell r="O7649">
            <v>2245300</v>
          </cell>
        </row>
        <row r="7650">
          <cell r="A7650">
            <v>45799</v>
          </cell>
          <cell r="C7650" t="str">
            <v>PURA SABROSURA SAS</v>
          </cell>
          <cell r="F7650">
            <v>45790.379965277774</v>
          </cell>
          <cell r="G7650">
            <v>45805.379965277774</v>
          </cell>
          <cell r="H7650">
            <v>-4</v>
          </cell>
          <cell r="O7650">
            <v>7165710.6299999999</v>
          </cell>
        </row>
        <row r="7651">
          <cell r="A7651">
            <v>45799</v>
          </cell>
          <cell r="C7651" t="str">
            <v>PURA SABROSURA SAS</v>
          </cell>
          <cell r="F7651">
            <v>45790.407407407409</v>
          </cell>
          <cell r="G7651">
            <v>45805.407407407409</v>
          </cell>
          <cell r="H7651">
            <v>-4</v>
          </cell>
          <cell r="O7651">
            <v>247800</v>
          </cell>
        </row>
        <row r="7652">
          <cell r="A7652">
            <v>45799</v>
          </cell>
          <cell r="C7652" t="str">
            <v>PURA SABROSURA SAS</v>
          </cell>
          <cell r="F7652">
            <v>45791.362060185187</v>
          </cell>
          <cell r="G7652">
            <v>45806.362060185187</v>
          </cell>
          <cell r="H7652">
            <v>-5</v>
          </cell>
          <cell r="O7652">
            <v>196200</v>
          </cell>
        </row>
        <row r="7653">
          <cell r="A7653">
            <v>45800</v>
          </cell>
          <cell r="C7653" t="str">
            <v>FUNDACION HOGAR NUEVA GRANADA</v>
          </cell>
          <cell r="F7653">
            <v>45769.320833333331</v>
          </cell>
          <cell r="G7653">
            <v>45799.320833333331</v>
          </cell>
          <cell r="H7653">
            <v>2</v>
          </cell>
          <cell r="O7653">
            <v>722000</v>
          </cell>
        </row>
        <row r="7654">
          <cell r="A7654">
            <v>45800</v>
          </cell>
          <cell r="C7654" t="str">
            <v>KAREN GISSET MARTINEZ SANDOVAL</v>
          </cell>
          <cell r="F7654">
            <v>45800.349027777775</v>
          </cell>
          <cell r="G7654">
            <v>45801.348761574074</v>
          </cell>
          <cell r="H7654">
            <v>2</v>
          </cell>
          <cell r="O7654">
            <v>3778900</v>
          </cell>
        </row>
        <row r="7655">
          <cell r="A7655">
            <v>45800</v>
          </cell>
          <cell r="C7655" t="str">
            <v>LE CABRERA SOCIEDAD POR ACCIONES SIMPLIFICADA</v>
          </cell>
          <cell r="F7655">
            <v>45786.338425925926</v>
          </cell>
          <cell r="G7655">
            <v>45801.338425925926</v>
          </cell>
          <cell r="H7655">
            <v>0</v>
          </cell>
          <cell r="O7655">
            <v>8542287.9079999998</v>
          </cell>
        </row>
        <row r="7656">
          <cell r="A7656">
            <v>45800</v>
          </cell>
          <cell r="C7656" t="str">
            <v>LE CABRERA SOCIEDAD POR ACCIONES SIMPLIFICADA</v>
          </cell>
          <cell r="F7656">
            <v>45791.309189814812</v>
          </cell>
          <cell r="G7656">
            <v>45806.309189814812</v>
          </cell>
          <cell r="H7656">
            <v>-5</v>
          </cell>
          <cell r="O7656">
            <v>1979769.68</v>
          </cell>
        </row>
        <row r="7657">
          <cell r="A7657">
            <v>45800</v>
          </cell>
          <cell r="C7657" t="str">
            <v>VENTAS MOSTRADOR</v>
          </cell>
          <cell r="F7657">
            <v>45800</v>
          </cell>
          <cell r="G7657">
            <v>45800</v>
          </cell>
          <cell r="H7657">
            <v>0</v>
          </cell>
          <cell r="O7657">
            <v>489137</v>
          </cell>
        </row>
        <row r="7658">
          <cell r="A7658">
            <v>45800</v>
          </cell>
          <cell r="C7658" t="str">
            <v>VENTAS MOSTRADOR</v>
          </cell>
          <cell r="F7658">
            <v>45800</v>
          </cell>
          <cell r="G7658">
            <v>45800</v>
          </cell>
          <cell r="H7658">
            <v>0</v>
          </cell>
          <cell r="O7658">
            <v>337711</v>
          </cell>
        </row>
        <row r="7659">
          <cell r="A7659">
            <v>45800</v>
          </cell>
          <cell r="C7659" t="str">
            <v>VENTAS MOSTRADOR</v>
          </cell>
          <cell r="F7659">
            <v>45800</v>
          </cell>
          <cell r="G7659">
            <v>45800</v>
          </cell>
          <cell r="H7659">
            <v>0</v>
          </cell>
          <cell r="O7659">
            <v>7000</v>
          </cell>
        </row>
        <row r="7660">
          <cell r="A7660">
            <v>45800</v>
          </cell>
          <cell r="C7660" t="str">
            <v>VENTAS MOSTRADOR</v>
          </cell>
          <cell r="F7660">
            <v>45800</v>
          </cell>
          <cell r="G7660">
            <v>45800</v>
          </cell>
          <cell r="H7660">
            <v>0</v>
          </cell>
          <cell r="O7660">
            <v>8460</v>
          </cell>
        </row>
        <row r="7661">
          <cell r="A7661">
            <v>45800</v>
          </cell>
          <cell r="C7661" t="str">
            <v>VENTAS MOSTRADOR</v>
          </cell>
          <cell r="F7661">
            <v>45800</v>
          </cell>
          <cell r="G7661">
            <v>45800</v>
          </cell>
          <cell r="H7661">
            <v>0</v>
          </cell>
          <cell r="O7661">
            <v>9180</v>
          </cell>
        </row>
        <row r="7662">
          <cell r="A7662">
            <v>45800</v>
          </cell>
          <cell r="C7662" t="str">
            <v>VENTAS MOSTRADOR</v>
          </cell>
          <cell r="F7662">
            <v>45800</v>
          </cell>
          <cell r="G7662">
            <v>45800</v>
          </cell>
          <cell r="H7662">
            <v>0</v>
          </cell>
          <cell r="O7662">
            <v>13230</v>
          </cell>
        </row>
        <row r="7663">
          <cell r="A7663">
            <v>45800</v>
          </cell>
          <cell r="C7663" t="str">
            <v>VENTAS MOSTRADOR</v>
          </cell>
          <cell r="F7663">
            <v>45800</v>
          </cell>
          <cell r="G7663">
            <v>45800</v>
          </cell>
          <cell r="H7663">
            <v>0</v>
          </cell>
          <cell r="O7663">
            <v>14000</v>
          </cell>
        </row>
        <row r="7664">
          <cell r="A7664">
            <v>45800</v>
          </cell>
          <cell r="C7664" t="str">
            <v>VENTAS MOSTRADOR</v>
          </cell>
          <cell r="F7664">
            <v>45800</v>
          </cell>
          <cell r="G7664">
            <v>45800</v>
          </cell>
          <cell r="H7664">
            <v>0</v>
          </cell>
          <cell r="O7664">
            <v>25060</v>
          </cell>
        </row>
        <row r="7665">
          <cell r="A7665">
            <v>45800</v>
          </cell>
          <cell r="C7665" t="str">
            <v>VENTAS MOSTRADOR</v>
          </cell>
          <cell r="F7665">
            <v>45800</v>
          </cell>
          <cell r="G7665">
            <v>45800</v>
          </cell>
          <cell r="H7665">
            <v>0</v>
          </cell>
          <cell r="O7665">
            <v>25600</v>
          </cell>
        </row>
        <row r="7666">
          <cell r="A7666">
            <v>45800</v>
          </cell>
          <cell r="C7666" t="str">
            <v>VENTAS MOSTRADOR</v>
          </cell>
          <cell r="F7666">
            <v>45800</v>
          </cell>
          <cell r="G7666">
            <v>45800</v>
          </cell>
          <cell r="H7666">
            <v>0</v>
          </cell>
          <cell r="O7666">
            <v>30000</v>
          </cell>
        </row>
        <row r="7667">
          <cell r="A7667">
            <v>45800</v>
          </cell>
          <cell r="C7667" t="str">
            <v>VENTAS MOSTRADOR</v>
          </cell>
          <cell r="F7667">
            <v>45800</v>
          </cell>
          <cell r="G7667">
            <v>45800</v>
          </cell>
          <cell r="H7667">
            <v>0</v>
          </cell>
          <cell r="O7667">
            <v>30806</v>
          </cell>
        </row>
        <row r="7668">
          <cell r="A7668">
            <v>45800</v>
          </cell>
          <cell r="C7668" t="str">
            <v>VENTAS MOSTRADOR</v>
          </cell>
          <cell r="F7668">
            <v>45800</v>
          </cell>
          <cell r="G7668">
            <v>45800</v>
          </cell>
          <cell r="H7668">
            <v>0</v>
          </cell>
          <cell r="O7668">
            <v>33600</v>
          </cell>
        </row>
        <row r="7669">
          <cell r="A7669">
            <v>45800</v>
          </cell>
          <cell r="C7669" t="str">
            <v>VENTAS MOSTRADOR</v>
          </cell>
          <cell r="F7669">
            <v>45800</v>
          </cell>
          <cell r="G7669">
            <v>45800</v>
          </cell>
          <cell r="H7669">
            <v>0</v>
          </cell>
          <cell r="O7669">
            <v>42550</v>
          </cell>
        </row>
        <row r="7670">
          <cell r="A7670">
            <v>45800</v>
          </cell>
          <cell r="C7670" t="str">
            <v>VENTAS MOSTRADOR</v>
          </cell>
          <cell r="F7670">
            <v>45800</v>
          </cell>
          <cell r="G7670">
            <v>45800</v>
          </cell>
          <cell r="H7670">
            <v>0</v>
          </cell>
          <cell r="O7670">
            <v>59035</v>
          </cell>
        </row>
        <row r="7671">
          <cell r="A7671">
            <v>45800</v>
          </cell>
          <cell r="C7671" t="str">
            <v>VENTAS MOSTRADOR</v>
          </cell>
          <cell r="F7671">
            <v>45800</v>
          </cell>
          <cell r="G7671">
            <v>45800</v>
          </cell>
          <cell r="H7671">
            <v>0</v>
          </cell>
          <cell r="O7671">
            <v>70000</v>
          </cell>
        </row>
        <row r="7672">
          <cell r="A7672">
            <v>45800</v>
          </cell>
          <cell r="C7672" t="str">
            <v>VENTAS MOSTRADOR</v>
          </cell>
          <cell r="F7672">
            <v>45800</v>
          </cell>
          <cell r="G7672">
            <v>45800</v>
          </cell>
          <cell r="H7672">
            <v>0</v>
          </cell>
          <cell r="O7672">
            <v>96960</v>
          </cell>
        </row>
        <row r="7673">
          <cell r="A7673">
            <v>45800</v>
          </cell>
          <cell r="C7673" t="str">
            <v>VENTAS MOSTRADOR</v>
          </cell>
          <cell r="F7673">
            <v>45800</v>
          </cell>
          <cell r="G7673">
            <v>45800</v>
          </cell>
          <cell r="H7673">
            <v>0</v>
          </cell>
          <cell r="O7673">
            <v>102340</v>
          </cell>
        </row>
        <row r="7674">
          <cell r="A7674">
            <v>45800</v>
          </cell>
          <cell r="C7674" t="str">
            <v>VENTAS MOSTRADOR</v>
          </cell>
          <cell r="F7674">
            <v>45800</v>
          </cell>
          <cell r="G7674">
            <v>45800</v>
          </cell>
          <cell r="H7674">
            <v>0</v>
          </cell>
          <cell r="O7674">
            <v>124575</v>
          </cell>
        </row>
        <row r="7675">
          <cell r="A7675">
            <v>45800</v>
          </cell>
          <cell r="C7675" t="str">
            <v>VENTAS MOSTRADOR</v>
          </cell>
          <cell r="F7675">
            <v>45800</v>
          </cell>
          <cell r="G7675">
            <v>45800</v>
          </cell>
          <cell r="H7675">
            <v>0</v>
          </cell>
          <cell r="O7675">
            <v>425500</v>
          </cell>
        </row>
        <row r="7676">
          <cell r="A7676">
            <v>45800</v>
          </cell>
          <cell r="C7676" t="str">
            <v>AL CORTE SAN MIGUEL SAS</v>
          </cell>
          <cell r="F7676">
            <v>45783.488599537035</v>
          </cell>
          <cell r="G7676">
            <v>45784.488599537035</v>
          </cell>
          <cell r="H7676">
            <v>20</v>
          </cell>
          <cell r="O7676">
            <v>2769865.0868000002</v>
          </cell>
        </row>
        <row r="7677">
          <cell r="A7677">
            <v>45800</v>
          </cell>
          <cell r="C7677" t="str">
            <v>FOOD INVESTORS COLOMBIA SAS</v>
          </cell>
          <cell r="F7677">
            <v>45792.284201388888</v>
          </cell>
          <cell r="G7677">
            <v>45800.284201388888</v>
          </cell>
          <cell r="H7677">
            <v>1</v>
          </cell>
          <cell r="O7677">
            <v>329600</v>
          </cell>
        </row>
        <row r="7678">
          <cell r="A7678">
            <v>45800</v>
          </cell>
          <cell r="C7678" t="str">
            <v>SIPOTE BURRITO S.A</v>
          </cell>
          <cell r="F7678">
            <v>45785.319456018522</v>
          </cell>
          <cell r="G7678">
            <v>45815.319456018522</v>
          </cell>
          <cell r="H7678">
            <v>-14</v>
          </cell>
          <cell r="O7678">
            <v>2092480</v>
          </cell>
        </row>
        <row r="7679">
          <cell r="A7679">
            <v>45800</v>
          </cell>
          <cell r="C7679" t="str">
            <v>SIPOTE BURRITO S.A</v>
          </cell>
          <cell r="F7679">
            <v>45787.281493055554</v>
          </cell>
          <cell r="G7679">
            <v>45817.281493055554</v>
          </cell>
          <cell r="H7679">
            <v>-16</v>
          </cell>
          <cell r="O7679">
            <v>2204800</v>
          </cell>
        </row>
        <row r="7680">
          <cell r="A7680">
            <v>45800</v>
          </cell>
          <cell r="C7680" t="str">
            <v>SIPOTE BURRITO S.A</v>
          </cell>
          <cell r="F7680">
            <v>45789.341620370367</v>
          </cell>
          <cell r="G7680">
            <v>45819.341620370367</v>
          </cell>
          <cell r="H7680">
            <v>-18</v>
          </cell>
          <cell r="O7680">
            <v>2267200</v>
          </cell>
        </row>
        <row r="7681">
          <cell r="A7681">
            <v>45800</v>
          </cell>
          <cell r="C7681" t="str">
            <v>LOVE CHICHARRON S.A.S</v>
          </cell>
          <cell r="F7681">
            <v>45782.292430555557</v>
          </cell>
          <cell r="G7681">
            <v>45790.292291666665</v>
          </cell>
          <cell r="H7681">
            <v>13</v>
          </cell>
          <cell r="O7681">
            <v>377949.78305999999</v>
          </cell>
        </row>
        <row r="7682">
          <cell r="A7682">
            <v>45800</v>
          </cell>
          <cell r="C7682" t="str">
            <v>LOVE CHICHARRON S.A.S</v>
          </cell>
          <cell r="F7682">
            <v>45786.316874999997</v>
          </cell>
          <cell r="G7682">
            <v>45794.316689814812</v>
          </cell>
          <cell r="H7682">
            <v>9</v>
          </cell>
          <cell r="O7682">
            <v>755907.53300000005</v>
          </cell>
        </row>
        <row r="7683">
          <cell r="A7683">
            <v>45800</v>
          </cell>
          <cell r="C7683" t="str">
            <v>LOVE CHICHARRON S.A.S</v>
          </cell>
          <cell r="F7683">
            <v>45789.462523148148</v>
          </cell>
          <cell r="G7683">
            <v>45797.462430555555</v>
          </cell>
          <cell r="H7683">
            <v>6</v>
          </cell>
          <cell r="O7683">
            <v>1867884.8089999999</v>
          </cell>
        </row>
        <row r="7684">
          <cell r="A7684">
            <v>45800</v>
          </cell>
          <cell r="C7684" t="str">
            <v>LOVE CHICHARRON S.A.S</v>
          </cell>
          <cell r="F7684">
            <v>45791.29650462963</v>
          </cell>
          <cell r="G7684">
            <v>45799.296030092592</v>
          </cell>
          <cell r="H7684">
            <v>4</v>
          </cell>
          <cell r="O7684">
            <v>1324493.8</v>
          </cell>
        </row>
        <row r="7685">
          <cell r="A7685">
            <v>45800</v>
          </cell>
          <cell r="C7685" t="str">
            <v>LOVE CHICHARRON S.A.S</v>
          </cell>
          <cell r="F7685">
            <v>45792.369085648148</v>
          </cell>
          <cell r="G7685">
            <v>45800.369085648148</v>
          </cell>
          <cell r="H7685">
            <v>3</v>
          </cell>
          <cell r="O7685">
            <v>2203340.25</v>
          </cell>
        </row>
        <row r="7686">
          <cell r="A7686">
            <v>45800</v>
          </cell>
          <cell r="C7686" t="str">
            <v>LOVE CHICHARRON S.A.S</v>
          </cell>
          <cell r="F7686">
            <v>45797.340011574073</v>
          </cell>
          <cell r="G7686">
            <v>45805.339814814812</v>
          </cell>
          <cell r="H7686">
            <v>-2</v>
          </cell>
          <cell r="O7686">
            <v>438755.00293999998</v>
          </cell>
        </row>
        <row r="7687">
          <cell r="A7687">
            <v>45800</v>
          </cell>
          <cell r="C7687" t="str">
            <v>TAKAMI SA</v>
          </cell>
          <cell r="F7687">
            <v>45779.437337962961</v>
          </cell>
          <cell r="G7687">
            <v>45809.437337962961</v>
          </cell>
          <cell r="H7687">
            <v>-8</v>
          </cell>
          <cell r="O7687">
            <v>168480</v>
          </cell>
        </row>
        <row r="7688">
          <cell r="A7688">
            <v>45800</v>
          </cell>
          <cell r="C7688" t="str">
            <v>TAKAMI SA</v>
          </cell>
          <cell r="F7688">
            <v>45783.283310185187</v>
          </cell>
          <cell r="G7688">
            <v>45813.283310185187</v>
          </cell>
          <cell r="H7688">
            <v>-12</v>
          </cell>
          <cell r="O7688">
            <v>560440</v>
          </cell>
        </row>
        <row r="7689">
          <cell r="A7689">
            <v>45800</v>
          </cell>
          <cell r="C7689" t="str">
            <v>TAKAMI SA</v>
          </cell>
          <cell r="F7689">
            <v>45783.313599537039</v>
          </cell>
          <cell r="G7689">
            <v>45813.313599537039</v>
          </cell>
          <cell r="H7689">
            <v>-12</v>
          </cell>
          <cell r="O7689">
            <v>1340280</v>
          </cell>
        </row>
        <row r="7690">
          <cell r="A7690">
            <v>45800</v>
          </cell>
          <cell r="C7690" t="str">
            <v>TAKAMI SA</v>
          </cell>
          <cell r="F7690">
            <v>45783.321493055555</v>
          </cell>
          <cell r="G7690">
            <v>45813.321493055555</v>
          </cell>
          <cell r="H7690">
            <v>-12</v>
          </cell>
          <cell r="O7690">
            <v>327040</v>
          </cell>
        </row>
        <row r="7691">
          <cell r="A7691">
            <v>45800</v>
          </cell>
          <cell r="C7691" t="str">
            <v>TAKAMI SA</v>
          </cell>
          <cell r="F7691">
            <v>45783.342731481483</v>
          </cell>
          <cell r="G7691">
            <v>45813.342731481483</v>
          </cell>
          <cell r="H7691">
            <v>-12</v>
          </cell>
          <cell r="O7691">
            <v>850850</v>
          </cell>
        </row>
        <row r="7692">
          <cell r="A7692">
            <v>45800</v>
          </cell>
          <cell r="C7692" t="str">
            <v>TAKAMI SA</v>
          </cell>
          <cell r="F7692">
            <v>45783.378506944442</v>
          </cell>
          <cell r="G7692">
            <v>45813.378506944442</v>
          </cell>
          <cell r="H7692">
            <v>-12</v>
          </cell>
          <cell r="O7692">
            <v>5213884.7816000003</v>
          </cell>
        </row>
        <row r="7693">
          <cell r="A7693">
            <v>45800</v>
          </cell>
          <cell r="C7693" t="str">
            <v>TAKAMI SA</v>
          </cell>
          <cell r="F7693">
            <v>45784.314375000002</v>
          </cell>
          <cell r="G7693">
            <v>45814.314375000002</v>
          </cell>
          <cell r="H7693">
            <v>-13</v>
          </cell>
          <cell r="O7693">
            <v>129150</v>
          </cell>
        </row>
        <row r="7694">
          <cell r="A7694">
            <v>45800</v>
          </cell>
          <cell r="C7694" t="str">
            <v>TAKAMI SA</v>
          </cell>
          <cell r="F7694">
            <v>45784.326631944445</v>
          </cell>
          <cell r="G7694">
            <v>45814.326631944445</v>
          </cell>
          <cell r="H7694">
            <v>-13</v>
          </cell>
          <cell r="O7694">
            <v>598600</v>
          </cell>
        </row>
        <row r="7695">
          <cell r="A7695">
            <v>45800</v>
          </cell>
          <cell r="C7695" t="str">
            <v>TAKAMI SA</v>
          </cell>
          <cell r="F7695">
            <v>45784.328993055555</v>
          </cell>
          <cell r="G7695">
            <v>45814.328993055555</v>
          </cell>
          <cell r="H7695">
            <v>-13</v>
          </cell>
          <cell r="O7695">
            <v>73600</v>
          </cell>
        </row>
        <row r="7696">
          <cell r="A7696">
            <v>45800</v>
          </cell>
          <cell r="C7696" t="str">
            <v>TAKAMI SA</v>
          </cell>
          <cell r="F7696">
            <v>45784.365335648145</v>
          </cell>
          <cell r="G7696">
            <v>45814.365335648145</v>
          </cell>
          <cell r="H7696">
            <v>-13</v>
          </cell>
          <cell r="O7696">
            <v>170150</v>
          </cell>
        </row>
        <row r="7697">
          <cell r="A7697">
            <v>45800</v>
          </cell>
          <cell r="C7697" t="str">
            <v>TAKAMI SA</v>
          </cell>
          <cell r="F7697">
            <v>45784.391736111109</v>
          </cell>
          <cell r="G7697">
            <v>45814.391736111109</v>
          </cell>
          <cell r="H7697">
            <v>-13</v>
          </cell>
          <cell r="O7697">
            <v>557440</v>
          </cell>
        </row>
        <row r="7698">
          <cell r="A7698">
            <v>45800</v>
          </cell>
          <cell r="C7698" t="str">
            <v>TAKAMI SA</v>
          </cell>
          <cell r="F7698">
            <v>45784.461608796293</v>
          </cell>
          <cell r="G7698">
            <v>45814.461608796293</v>
          </cell>
          <cell r="H7698">
            <v>-13</v>
          </cell>
          <cell r="O7698">
            <v>233600</v>
          </cell>
        </row>
        <row r="7699">
          <cell r="A7699">
            <v>45800</v>
          </cell>
          <cell r="C7699" t="str">
            <v>TAKAMI SA</v>
          </cell>
          <cell r="F7699">
            <v>45785.29478009259</v>
          </cell>
          <cell r="G7699">
            <v>45815.29478009259</v>
          </cell>
          <cell r="H7699">
            <v>-14</v>
          </cell>
          <cell r="O7699">
            <v>931640</v>
          </cell>
        </row>
        <row r="7700">
          <cell r="A7700">
            <v>45800</v>
          </cell>
          <cell r="C7700" t="str">
            <v>TAKAMI SA</v>
          </cell>
          <cell r="F7700">
            <v>45785.295787037037</v>
          </cell>
          <cell r="G7700">
            <v>45815.295787037037</v>
          </cell>
          <cell r="H7700">
            <v>-14</v>
          </cell>
          <cell r="O7700">
            <v>128800</v>
          </cell>
        </row>
        <row r="7701">
          <cell r="A7701">
            <v>45800</v>
          </cell>
          <cell r="C7701" t="str">
            <v>TAKAMI SA</v>
          </cell>
          <cell r="F7701">
            <v>45785.310185185182</v>
          </cell>
          <cell r="G7701">
            <v>45815.310185185182</v>
          </cell>
          <cell r="H7701">
            <v>-14</v>
          </cell>
          <cell r="O7701">
            <v>1019040</v>
          </cell>
        </row>
        <row r="7702">
          <cell r="A7702">
            <v>45800</v>
          </cell>
          <cell r="C7702" t="str">
            <v>TAKAMI SA</v>
          </cell>
          <cell r="F7702">
            <v>45785.337291666663</v>
          </cell>
          <cell r="G7702">
            <v>45815.337291666663</v>
          </cell>
          <cell r="H7702">
            <v>-14</v>
          </cell>
          <cell r="O7702">
            <v>54320</v>
          </cell>
        </row>
        <row r="7703">
          <cell r="A7703">
            <v>45800</v>
          </cell>
          <cell r="C7703" t="str">
            <v>TAKAMI SA</v>
          </cell>
          <cell r="F7703">
            <v>45785.339525462965</v>
          </cell>
          <cell r="G7703">
            <v>45815.339525462965</v>
          </cell>
          <cell r="H7703">
            <v>-14</v>
          </cell>
          <cell r="O7703">
            <v>145550</v>
          </cell>
        </row>
        <row r="7704">
          <cell r="A7704">
            <v>45800</v>
          </cell>
          <cell r="C7704" t="str">
            <v>TAKAMI SA</v>
          </cell>
          <cell r="F7704">
            <v>45785.503993055558</v>
          </cell>
          <cell r="G7704">
            <v>45815.503993055558</v>
          </cell>
          <cell r="H7704">
            <v>-14</v>
          </cell>
          <cell r="O7704">
            <v>197880</v>
          </cell>
        </row>
        <row r="7705">
          <cell r="A7705">
            <v>45800</v>
          </cell>
          <cell r="C7705" t="str">
            <v>TAKAMI SA</v>
          </cell>
          <cell r="F7705">
            <v>45786.342673611114</v>
          </cell>
          <cell r="G7705">
            <v>45816.342673611114</v>
          </cell>
          <cell r="H7705">
            <v>-15</v>
          </cell>
          <cell r="O7705">
            <v>144980</v>
          </cell>
        </row>
        <row r="7706">
          <cell r="A7706">
            <v>45800</v>
          </cell>
          <cell r="C7706" t="str">
            <v>TAKAMI SA</v>
          </cell>
          <cell r="F7706">
            <v>45786.355069444442</v>
          </cell>
          <cell r="G7706">
            <v>45816.355069444442</v>
          </cell>
          <cell r="H7706">
            <v>-15</v>
          </cell>
          <cell r="O7706">
            <v>1547220</v>
          </cell>
        </row>
        <row r="7707">
          <cell r="A7707">
            <v>45800</v>
          </cell>
          <cell r="C7707" t="str">
            <v>TAKAMI SA</v>
          </cell>
          <cell r="F7707">
            <v>45786.393449074072</v>
          </cell>
          <cell r="G7707">
            <v>45816.393449074072</v>
          </cell>
          <cell r="H7707">
            <v>-15</v>
          </cell>
          <cell r="O7707">
            <v>1247800</v>
          </cell>
        </row>
        <row r="7708">
          <cell r="A7708">
            <v>45800</v>
          </cell>
          <cell r="C7708" t="str">
            <v>TAKAMI SA</v>
          </cell>
          <cell r="F7708">
            <v>45786.406655092593</v>
          </cell>
          <cell r="G7708">
            <v>45816.406655092593</v>
          </cell>
          <cell r="H7708">
            <v>-15</v>
          </cell>
          <cell r="O7708">
            <v>256220</v>
          </cell>
        </row>
        <row r="7709">
          <cell r="A7709">
            <v>45800</v>
          </cell>
          <cell r="C7709" t="str">
            <v>TAKAMI SA</v>
          </cell>
          <cell r="F7709">
            <v>45787.274039351854</v>
          </cell>
          <cell r="G7709">
            <v>45817.274039351854</v>
          </cell>
          <cell r="H7709">
            <v>-16</v>
          </cell>
          <cell r="O7709">
            <v>856080</v>
          </cell>
        </row>
        <row r="7710">
          <cell r="A7710">
            <v>45800</v>
          </cell>
          <cell r="C7710" t="str">
            <v>TAKAMI SA</v>
          </cell>
          <cell r="F7710">
            <v>45787.279814814814</v>
          </cell>
          <cell r="G7710">
            <v>45817.279814814814</v>
          </cell>
          <cell r="H7710">
            <v>-16</v>
          </cell>
          <cell r="O7710">
            <v>136400</v>
          </cell>
        </row>
        <row r="7711">
          <cell r="A7711">
            <v>45800</v>
          </cell>
          <cell r="C7711" t="str">
            <v>TAKAMI SA</v>
          </cell>
          <cell r="F7711">
            <v>45787.282812500001</v>
          </cell>
          <cell r="G7711">
            <v>45817.282812500001</v>
          </cell>
          <cell r="H7711">
            <v>-16</v>
          </cell>
          <cell r="O7711">
            <v>98940</v>
          </cell>
        </row>
        <row r="7712">
          <cell r="A7712">
            <v>45800</v>
          </cell>
          <cell r="C7712" t="str">
            <v>TAKAMI SA</v>
          </cell>
          <cell r="F7712">
            <v>45787.288773148146</v>
          </cell>
          <cell r="G7712">
            <v>45817.288773148146</v>
          </cell>
          <cell r="H7712">
            <v>-16</v>
          </cell>
          <cell r="O7712">
            <v>855820</v>
          </cell>
        </row>
        <row r="7713">
          <cell r="A7713">
            <v>45800</v>
          </cell>
          <cell r="C7713" t="str">
            <v>TAKAMI SA</v>
          </cell>
          <cell r="F7713">
            <v>45787.295381944445</v>
          </cell>
          <cell r="G7713">
            <v>45817.295381944445</v>
          </cell>
          <cell r="H7713">
            <v>-16</v>
          </cell>
          <cell r="O7713">
            <v>562160</v>
          </cell>
        </row>
        <row r="7714">
          <cell r="A7714">
            <v>45800</v>
          </cell>
          <cell r="C7714" t="str">
            <v>TAKAMI SA</v>
          </cell>
          <cell r="F7714">
            <v>45787.300995370373</v>
          </cell>
          <cell r="G7714">
            <v>45817.300995370373</v>
          </cell>
          <cell r="H7714">
            <v>-16</v>
          </cell>
          <cell r="O7714">
            <v>61500</v>
          </cell>
        </row>
        <row r="7715">
          <cell r="A7715">
            <v>45800</v>
          </cell>
          <cell r="C7715" t="str">
            <v>TAKAMI SA</v>
          </cell>
          <cell r="F7715">
            <v>45787.323506944442</v>
          </cell>
          <cell r="G7715">
            <v>45817.323506944442</v>
          </cell>
          <cell r="H7715">
            <v>-16</v>
          </cell>
          <cell r="O7715">
            <v>33480</v>
          </cell>
        </row>
        <row r="7716">
          <cell r="A7716">
            <v>45800</v>
          </cell>
          <cell r="C7716" t="str">
            <v>TAKAMI SA</v>
          </cell>
          <cell r="F7716">
            <v>45787.34474537037</v>
          </cell>
          <cell r="G7716">
            <v>45817.34474537037</v>
          </cell>
          <cell r="H7716">
            <v>-16</v>
          </cell>
          <cell r="O7716">
            <v>570240</v>
          </cell>
        </row>
        <row r="7717">
          <cell r="A7717">
            <v>45800</v>
          </cell>
          <cell r="C7717" t="str">
            <v>TAKAMI SA</v>
          </cell>
          <cell r="F7717">
            <v>45789.348298611112</v>
          </cell>
          <cell r="G7717">
            <v>45819.348298611112</v>
          </cell>
          <cell r="H7717">
            <v>-18</v>
          </cell>
          <cell r="O7717">
            <v>321200</v>
          </cell>
        </row>
        <row r="7718">
          <cell r="A7718">
            <v>45800</v>
          </cell>
          <cell r="C7718" t="str">
            <v>TAKAMI SA</v>
          </cell>
          <cell r="F7718">
            <v>45789.365034722221</v>
          </cell>
          <cell r="G7718">
            <v>45819.365034722221</v>
          </cell>
          <cell r="H7718">
            <v>-18</v>
          </cell>
          <cell r="O7718">
            <v>815800</v>
          </cell>
        </row>
        <row r="7719">
          <cell r="A7719">
            <v>45800</v>
          </cell>
          <cell r="C7719" t="str">
            <v>TAKAMI SA</v>
          </cell>
          <cell r="F7719">
            <v>45789.408576388887</v>
          </cell>
          <cell r="G7719">
            <v>45819.408576388887</v>
          </cell>
          <cell r="H7719">
            <v>-18</v>
          </cell>
          <cell r="O7719">
            <v>484910</v>
          </cell>
        </row>
        <row r="7720">
          <cell r="A7720">
            <v>45800</v>
          </cell>
          <cell r="C7720" t="str">
            <v>TAKAMI SA</v>
          </cell>
          <cell r="F7720">
            <v>45789.416331018518</v>
          </cell>
          <cell r="G7720">
            <v>45819.416331018518</v>
          </cell>
          <cell r="H7720">
            <v>-18</v>
          </cell>
          <cell r="O7720">
            <v>2225300</v>
          </cell>
        </row>
        <row r="7721">
          <cell r="A7721">
            <v>45800</v>
          </cell>
          <cell r="C7721" t="str">
            <v>TAKAMI SA</v>
          </cell>
          <cell r="F7721">
            <v>45789.418611111112</v>
          </cell>
          <cell r="G7721">
            <v>45819.418611111112</v>
          </cell>
          <cell r="H7721">
            <v>-18</v>
          </cell>
          <cell r="O7721">
            <v>101475</v>
          </cell>
        </row>
        <row r="7722">
          <cell r="A7722">
            <v>45800</v>
          </cell>
          <cell r="C7722" t="str">
            <v>ALINNOVA SAS</v>
          </cell>
          <cell r="F7722">
            <v>45785.600162037037</v>
          </cell>
          <cell r="G7722">
            <v>45800.600162037037</v>
          </cell>
          <cell r="H7722">
            <v>1</v>
          </cell>
          <cell r="O7722">
            <v>9152630.5847999994</v>
          </cell>
        </row>
        <row r="7723">
          <cell r="A7723">
            <v>45800</v>
          </cell>
          <cell r="C7723" t="str">
            <v>EL IMPERIO DEL CERDO PREMIUM S.A.S</v>
          </cell>
          <cell r="F7723">
            <v>45796.221574074072</v>
          </cell>
          <cell r="G7723">
            <v>45804.221574074072</v>
          </cell>
          <cell r="H7723">
            <v>-3</v>
          </cell>
          <cell r="O7723">
            <v>1176500</v>
          </cell>
        </row>
        <row r="7724">
          <cell r="A7724">
            <v>45800</v>
          </cell>
          <cell r="C7724" t="str">
            <v>EL IMPERIO DEL CERDO PREMIUM S.A.S</v>
          </cell>
          <cell r="F7724">
            <v>45796.222997685189</v>
          </cell>
          <cell r="G7724">
            <v>45804.222997685189</v>
          </cell>
          <cell r="H7724">
            <v>-3</v>
          </cell>
          <cell r="O7724">
            <v>145600</v>
          </cell>
        </row>
        <row r="7725">
          <cell r="A7725">
            <v>45800</v>
          </cell>
          <cell r="C7725" t="str">
            <v>CASINO EL PORTAL NUEVO HORIZONTE SAS</v>
          </cell>
          <cell r="F7725">
            <v>45799.338888888888</v>
          </cell>
          <cell r="G7725">
            <v>45800.338761574072</v>
          </cell>
          <cell r="H7725">
            <v>1</v>
          </cell>
          <cell r="O7725">
            <v>384000</v>
          </cell>
        </row>
        <row r="7726">
          <cell r="A7726">
            <v>45800</v>
          </cell>
          <cell r="C7726" t="str">
            <v>LIDA  DAZA</v>
          </cell>
          <cell r="F7726">
            <v>45800.349131944444</v>
          </cell>
          <cell r="G7726">
            <v>45801.349027777775</v>
          </cell>
          <cell r="H7726">
            <v>4</v>
          </cell>
          <cell r="O7726">
            <v>1241350</v>
          </cell>
        </row>
        <row r="7727">
          <cell r="A7727">
            <v>45800</v>
          </cell>
          <cell r="C7727" t="str">
            <v>FELIPE BECERRA ZAPATA</v>
          </cell>
          <cell r="F7727">
            <v>45800.297708333332</v>
          </cell>
          <cell r="G7727">
            <v>45801.296886574077</v>
          </cell>
          <cell r="H7727">
            <v>0</v>
          </cell>
          <cell r="O7727">
            <v>330000</v>
          </cell>
        </row>
        <row r="7728">
          <cell r="A7728">
            <v>45800</v>
          </cell>
          <cell r="C7728" t="str">
            <v>VENTAS MOSTRADOR</v>
          </cell>
          <cell r="F7728">
            <v>45800</v>
          </cell>
          <cell r="G7728">
            <v>45800</v>
          </cell>
          <cell r="H7728">
            <v>0</v>
          </cell>
          <cell r="O7728">
            <v>103500</v>
          </cell>
        </row>
        <row r="7729">
          <cell r="A7729">
            <v>45800</v>
          </cell>
          <cell r="C7729" t="str">
            <v>VENTAS MOSTRADOR</v>
          </cell>
          <cell r="F7729">
            <v>45800</v>
          </cell>
          <cell r="G7729">
            <v>45800</v>
          </cell>
          <cell r="H7729">
            <v>0</v>
          </cell>
          <cell r="O7729">
            <v>259400</v>
          </cell>
        </row>
        <row r="7730">
          <cell r="A7730">
            <v>45800</v>
          </cell>
          <cell r="C7730" t="str">
            <v>HEAVY METAL BGTA SAS</v>
          </cell>
          <cell r="F7730">
            <v>45784.373333333337</v>
          </cell>
          <cell r="G7730">
            <v>45785.373333333337</v>
          </cell>
          <cell r="H7730">
            <v>16</v>
          </cell>
          <cell r="O7730">
            <v>940589.77</v>
          </cell>
        </row>
        <row r="7731">
          <cell r="A7731">
            <v>45800</v>
          </cell>
          <cell r="C7731" t="str">
            <v>MUNCHER SAS</v>
          </cell>
          <cell r="F7731">
            <v>45755.370821759258</v>
          </cell>
          <cell r="G7731">
            <v>45785.370821759258</v>
          </cell>
          <cell r="H7731">
            <v>16</v>
          </cell>
          <cell r="O7731">
            <v>404700</v>
          </cell>
        </row>
        <row r="7732">
          <cell r="A7732">
            <v>45800</v>
          </cell>
          <cell r="C7732" t="str">
            <v>OSTAK S.A.S</v>
          </cell>
          <cell r="F7732">
            <v>45783.288391203707</v>
          </cell>
          <cell r="G7732">
            <v>45813.288391203707</v>
          </cell>
          <cell r="H7732">
            <v>-12</v>
          </cell>
          <cell r="O7732">
            <v>173430</v>
          </cell>
        </row>
        <row r="7733">
          <cell r="A7733">
            <v>45800</v>
          </cell>
          <cell r="C7733" t="str">
            <v>OSTAK S.A.S</v>
          </cell>
          <cell r="F7733">
            <v>45783.294791666667</v>
          </cell>
          <cell r="G7733">
            <v>45813.294791666667</v>
          </cell>
          <cell r="H7733">
            <v>-12</v>
          </cell>
          <cell r="O7733">
            <v>22000</v>
          </cell>
        </row>
        <row r="7734">
          <cell r="A7734">
            <v>45800</v>
          </cell>
          <cell r="C7734" t="str">
            <v>OSTAK S.A.S</v>
          </cell>
          <cell r="F7734">
            <v>45783.298333333332</v>
          </cell>
          <cell r="G7734">
            <v>45813.298333333332</v>
          </cell>
          <cell r="H7734">
            <v>-12</v>
          </cell>
          <cell r="O7734">
            <v>224730</v>
          </cell>
        </row>
        <row r="7735">
          <cell r="A7735">
            <v>45800</v>
          </cell>
          <cell r="C7735" t="str">
            <v>OSTAK S.A.S</v>
          </cell>
          <cell r="F7735">
            <v>45783.301608796297</v>
          </cell>
          <cell r="G7735">
            <v>45813.301608796297</v>
          </cell>
          <cell r="H7735">
            <v>-12</v>
          </cell>
          <cell r="O7735">
            <v>63550</v>
          </cell>
        </row>
        <row r="7736">
          <cell r="A7736">
            <v>45800</v>
          </cell>
          <cell r="C7736" t="str">
            <v>XICO SAS</v>
          </cell>
          <cell r="F7736">
            <v>45779.338634259257</v>
          </cell>
          <cell r="G7736">
            <v>45809.338634259257</v>
          </cell>
          <cell r="H7736">
            <v>-8</v>
          </cell>
          <cell r="O7736">
            <v>58900</v>
          </cell>
        </row>
        <row r="7737">
          <cell r="A7737">
            <v>45800</v>
          </cell>
          <cell r="C7737" t="str">
            <v>XICO SAS</v>
          </cell>
          <cell r="F7737">
            <v>45784.321574074071</v>
          </cell>
          <cell r="G7737">
            <v>45814.321574074071</v>
          </cell>
          <cell r="H7737">
            <v>-13</v>
          </cell>
          <cell r="O7737">
            <v>58900</v>
          </cell>
        </row>
        <row r="7738">
          <cell r="A7738">
            <v>45800</v>
          </cell>
          <cell r="C7738" t="str">
            <v>XICO SAS</v>
          </cell>
          <cell r="F7738">
            <v>45784.374421296299</v>
          </cell>
          <cell r="G7738">
            <v>45814.374421296299</v>
          </cell>
          <cell r="H7738">
            <v>-13</v>
          </cell>
          <cell r="O7738">
            <v>2359920</v>
          </cell>
        </row>
        <row r="7739">
          <cell r="A7739">
            <v>45800</v>
          </cell>
          <cell r="C7739" t="str">
            <v>PODER BGTA SAS</v>
          </cell>
          <cell r="F7739">
            <v>45777.302870370368</v>
          </cell>
          <cell r="G7739">
            <v>45807.298020833332</v>
          </cell>
          <cell r="H7739">
            <v>-6</v>
          </cell>
          <cell r="O7739">
            <v>132051.03599999999</v>
          </cell>
        </row>
        <row r="7740">
          <cell r="A7740">
            <v>45800</v>
          </cell>
          <cell r="C7740" t="str">
            <v>PODER BGTA SAS</v>
          </cell>
          <cell r="F7740">
            <v>45777.307314814818</v>
          </cell>
          <cell r="G7740">
            <v>45807.307233796295</v>
          </cell>
          <cell r="H7740">
            <v>-6</v>
          </cell>
          <cell r="O7740">
            <v>266691.30800000002</v>
          </cell>
        </row>
        <row r="7741">
          <cell r="A7741">
            <v>45800</v>
          </cell>
          <cell r="C7741" t="str">
            <v>PODER BGTA SAS</v>
          </cell>
          <cell r="F7741">
            <v>45777.308449074073</v>
          </cell>
          <cell r="G7741">
            <v>45807.307800925926</v>
          </cell>
          <cell r="H7741">
            <v>-6</v>
          </cell>
          <cell r="O7741">
            <v>1309755.0719999999</v>
          </cell>
        </row>
        <row r="7742">
          <cell r="A7742">
            <v>45800</v>
          </cell>
          <cell r="C7742" t="str">
            <v>PODER BGTA SAS</v>
          </cell>
          <cell r="F7742">
            <v>45783.295844907407</v>
          </cell>
          <cell r="G7742">
            <v>45813.295844907407</v>
          </cell>
          <cell r="H7742">
            <v>-12</v>
          </cell>
          <cell r="O7742">
            <v>75436.395000000004</v>
          </cell>
        </row>
        <row r="7743">
          <cell r="A7743">
            <v>45800</v>
          </cell>
          <cell r="C7743" t="str">
            <v>PODER BGTA SAS</v>
          </cell>
          <cell r="F7743">
            <v>45784.304699074077</v>
          </cell>
          <cell r="G7743">
            <v>45814.304513888892</v>
          </cell>
          <cell r="H7743">
            <v>-13</v>
          </cell>
          <cell r="O7743">
            <v>2065413.64</v>
          </cell>
        </row>
        <row r="7744">
          <cell r="A7744">
            <v>45800</v>
          </cell>
          <cell r="C7744" t="str">
            <v>PODER BGTA SAS</v>
          </cell>
          <cell r="F7744">
            <v>45784.306435185186</v>
          </cell>
          <cell r="G7744">
            <v>45814.306273148148</v>
          </cell>
          <cell r="H7744">
            <v>-13</v>
          </cell>
          <cell r="O7744">
            <v>297762.14</v>
          </cell>
        </row>
        <row r="7745">
          <cell r="A7745">
            <v>45800</v>
          </cell>
          <cell r="C7745" t="str">
            <v>PODER BGTA SAS</v>
          </cell>
          <cell r="F7745">
            <v>45784.347916666666</v>
          </cell>
          <cell r="G7745">
            <v>45814.347916666666</v>
          </cell>
          <cell r="H7745">
            <v>-13</v>
          </cell>
          <cell r="O7745">
            <v>1416511.264</v>
          </cell>
        </row>
        <row r="7746">
          <cell r="A7746">
            <v>45800</v>
          </cell>
          <cell r="C7746" t="str">
            <v>INFARTO SAS</v>
          </cell>
          <cell r="F7746">
            <v>45772.3437962963</v>
          </cell>
          <cell r="G7746">
            <v>45792.3437962963</v>
          </cell>
          <cell r="H7746">
            <v>9</v>
          </cell>
          <cell r="O7746">
            <v>411688.52399999998</v>
          </cell>
        </row>
        <row r="7747">
          <cell r="A7747">
            <v>45800</v>
          </cell>
          <cell r="C7747" t="str">
            <v>INFARTO SAS</v>
          </cell>
          <cell r="F7747">
            <v>45777.3125</v>
          </cell>
          <cell r="G7747">
            <v>45797.3125</v>
          </cell>
          <cell r="H7747">
            <v>4</v>
          </cell>
          <cell r="O7747">
            <v>1047843.892</v>
          </cell>
        </row>
        <row r="7748">
          <cell r="A7748">
            <v>45800</v>
          </cell>
          <cell r="C7748" t="str">
            <v>INFARTO SAS</v>
          </cell>
          <cell r="F7748">
            <v>45779.359513888892</v>
          </cell>
          <cell r="G7748">
            <v>45799.359513888892</v>
          </cell>
          <cell r="H7748">
            <v>2</v>
          </cell>
          <cell r="O7748">
            <v>1409839.0020000001</v>
          </cell>
        </row>
        <row r="7749">
          <cell r="A7749">
            <v>45800</v>
          </cell>
          <cell r="C7749" t="str">
            <v>INFARTO SAS</v>
          </cell>
          <cell r="F7749">
            <v>45786.317199074074</v>
          </cell>
          <cell r="G7749">
            <v>45806.317199074074</v>
          </cell>
          <cell r="H7749">
            <v>-5</v>
          </cell>
          <cell r="O7749">
            <v>1364188.7796</v>
          </cell>
        </row>
        <row r="7750">
          <cell r="A7750">
            <v>45800</v>
          </cell>
          <cell r="C7750" t="str">
            <v>INFARTO SAS</v>
          </cell>
          <cell r="F7750">
            <v>45790.396655092591</v>
          </cell>
          <cell r="G7750">
            <v>45810.396655092591</v>
          </cell>
          <cell r="H7750">
            <v>-9</v>
          </cell>
          <cell r="O7750">
            <v>844489.28</v>
          </cell>
        </row>
        <row r="7751">
          <cell r="A7751">
            <v>45800</v>
          </cell>
          <cell r="C7751" t="str">
            <v>INFARTO SAS</v>
          </cell>
          <cell r="F7751">
            <v>45793.297094907408</v>
          </cell>
          <cell r="G7751">
            <v>45813.297094907408</v>
          </cell>
          <cell r="H7751">
            <v>-12</v>
          </cell>
          <cell r="O7751">
            <v>1700132.192</v>
          </cell>
        </row>
        <row r="7752">
          <cell r="A7752">
            <v>45800</v>
          </cell>
          <cell r="C7752" t="str">
            <v>SAGRADO BGTA SAS</v>
          </cell>
          <cell r="F7752">
            <v>45779.38958333333</v>
          </cell>
          <cell r="G7752">
            <v>45799.389444444445</v>
          </cell>
          <cell r="H7752">
            <v>2</v>
          </cell>
          <cell r="O7752">
            <v>2037106.3195</v>
          </cell>
        </row>
        <row r="7753">
          <cell r="A7753">
            <v>45800</v>
          </cell>
          <cell r="C7753" t="str">
            <v>SAGRADO BGTA SAS</v>
          </cell>
          <cell r="F7753">
            <v>45784.305520833332</v>
          </cell>
          <cell r="G7753">
            <v>45804.30537037037</v>
          </cell>
          <cell r="H7753">
            <v>-3</v>
          </cell>
          <cell r="O7753">
            <v>1532230.196</v>
          </cell>
        </row>
        <row r="7754">
          <cell r="A7754">
            <v>45801</v>
          </cell>
          <cell r="C7754" t="str">
            <v>VENTAS MOSTRADOR</v>
          </cell>
          <cell r="F7754">
            <v>45801</v>
          </cell>
          <cell r="G7754">
            <v>45801</v>
          </cell>
          <cell r="H7754">
            <v>0</v>
          </cell>
          <cell r="O7754">
            <v>8370</v>
          </cell>
        </row>
        <row r="7755">
          <cell r="A7755">
            <v>45801</v>
          </cell>
          <cell r="C7755" t="str">
            <v>VENTAS MOSTRADOR</v>
          </cell>
          <cell r="F7755">
            <v>45801</v>
          </cell>
          <cell r="G7755">
            <v>45801</v>
          </cell>
          <cell r="H7755">
            <v>0</v>
          </cell>
          <cell r="O7755">
            <v>14000</v>
          </cell>
        </row>
        <row r="7756">
          <cell r="A7756">
            <v>45801</v>
          </cell>
          <cell r="C7756" t="str">
            <v>VENTAS MOSTRADOR</v>
          </cell>
          <cell r="F7756">
            <v>45801</v>
          </cell>
          <cell r="G7756">
            <v>45801</v>
          </cell>
          <cell r="H7756">
            <v>0</v>
          </cell>
          <cell r="O7756">
            <v>14940</v>
          </cell>
        </row>
        <row r="7757">
          <cell r="A7757">
            <v>45801</v>
          </cell>
          <cell r="C7757" t="str">
            <v>VENTAS MOSTRADOR</v>
          </cell>
          <cell r="F7757">
            <v>45801</v>
          </cell>
          <cell r="G7757">
            <v>45801</v>
          </cell>
          <cell r="H7757">
            <v>0</v>
          </cell>
          <cell r="O7757">
            <v>15600</v>
          </cell>
        </row>
        <row r="7758">
          <cell r="A7758">
            <v>45801</v>
          </cell>
          <cell r="C7758" t="str">
            <v>VENTAS MOSTRADOR</v>
          </cell>
          <cell r="F7758">
            <v>45801</v>
          </cell>
          <cell r="G7758">
            <v>45801</v>
          </cell>
          <cell r="H7758">
            <v>0</v>
          </cell>
          <cell r="O7758">
            <v>15840</v>
          </cell>
        </row>
        <row r="7759">
          <cell r="A7759">
            <v>45801</v>
          </cell>
          <cell r="C7759" t="str">
            <v>VENTAS MOSTRADOR</v>
          </cell>
          <cell r="F7759">
            <v>45801</v>
          </cell>
          <cell r="G7759">
            <v>45801</v>
          </cell>
          <cell r="H7759">
            <v>0</v>
          </cell>
          <cell r="O7759">
            <v>16000</v>
          </cell>
        </row>
        <row r="7760">
          <cell r="A7760">
            <v>45801</v>
          </cell>
          <cell r="C7760" t="str">
            <v>VENTAS MOSTRADOR</v>
          </cell>
          <cell r="F7760">
            <v>45801</v>
          </cell>
          <cell r="G7760">
            <v>45801</v>
          </cell>
          <cell r="H7760">
            <v>0</v>
          </cell>
          <cell r="O7760">
            <v>16610</v>
          </cell>
        </row>
        <row r="7761">
          <cell r="A7761">
            <v>45801</v>
          </cell>
          <cell r="C7761" t="str">
            <v>VENTAS MOSTRADOR</v>
          </cell>
          <cell r="F7761">
            <v>45801</v>
          </cell>
          <cell r="G7761">
            <v>45801</v>
          </cell>
          <cell r="H7761">
            <v>0</v>
          </cell>
          <cell r="O7761">
            <v>18000</v>
          </cell>
        </row>
        <row r="7762">
          <cell r="A7762">
            <v>45801</v>
          </cell>
          <cell r="C7762" t="str">
            <v>VENTAS MOSTRADOR</v>
          </cell>
          <cell r="F7762">
            <v>45801</v>
          </cell>
          <cell r="G7762">
            <v>45801</v>
          </cell>
          <cell r="H7762">
            <v>0</v>
          </cell>
          <cell r="O7762">
            <v>19544</v>
          </cell>
        </row>
        <row r="7763">
          <cell r="A7763">
            <v>45801</v>
          </cell>
          <cell r="C7763" t="str">
            <v>VENTAS MOSTRADOR</v>
          </cell>
          <cell r="F7763">
            <v>45801</v>
          </cell>
          <cell r="G7763">
            <v>45801</v>
          </cell>
          <cell r="H7763">
            <v>0</v>
          </cell>
          <cell r="O7763">
            <v>20350</v>
          </cell>
        </row>
        <row r="7764">
          <cell r="A7764">
            <v>45801</v>
          </cell>
          <cell r="C7764" t="str">
            <v>VENTAS MOSTRADOR</v>
          </cell>
          <cell r="F7764">
            <v>45801</v>
          </cell>
          <cell r="G7764">
            <v>45801</v>
          </cell>
          <cell r="H7764">
            <v>0</v>
          </cell>
          <cell r="O7764">
            <v>27000</v>
          </cell>
        </row>
        <row r="7765">
          <cell r="A7765">
            <v>45801</v>
          </cell>
          <cell r="C7765" t="str">
            <v>VENTAS MOSTRADOR</v>
          </cell>
          <cell r="F7765">
            <v>45801</v>
          </cell>
          <cell r="G7765">
            <v>45801</v>
          </cell>
          <cell r="H7765">
            <v>0</v>
          </cell>
          <cell r="O7765">
            <v>29584</v>
          </cell>
        </row>
        <row r="7766">
          <cell r="A7766">
            <v>45801</v>
          </cell>
          <cell r="C7766" t="str">
            <v>VENTAS MOSTRADOR</v>
          </cell>
          <cell r="F7766">
            <v>45801</v>
          </cell>
          <cell r="G7766">
            <v>45801</v>
          </cell>
          <cell r="H7766">
            <v>0</v>
          </cell>
          <cell r="O7766">
            <v>31920</v>
          </cell>
        </row>
        <row r="7767">
          <cell r="A7767">
            <v>45801</v>
          </cell>
          <cell r="C7767" t="str">
            <v>VENTAS MOSTRADOR</v>
          </cell>
          <cell r="F7767">
            <v>45801</v>
          </cell>
          <cell r="G7767">
            <v>45801</v>
          </cell>
          <cell r="H7767">
            <v>0</v>
          </cell>
          <cell r="O7767">
            <v>40500</v>
          </cell>
        </row>
        <row r="7768">
          <cell r="A7768">
            <v>45801</v>
          </cell>
          <cell r="C7768" t="str">
            <v>VENTAS MOSTRADOR</v>
          </cell>
          <cell r="F7768">
            <v>45801</v>
          </cell>
          <cell r="G7768">
            <v>45801</v>
          </cell>
          <cell r="H7768">
            <v>0</v>
          </cell>
          <cell r="O7768">
            <v>51000</v>
          </cell>
        </row>
        <row r="7769">
          <cell r="A7769">
            <v>45801</v>
          </cell>
          <cell r="C7769" t="str">
            <v>VENTAS MOSTRADOR</v>
          </cell>
          <cell r="F7769">
            <v>45801</v>
          </cell>
          <cell r="G7769">
            <v>45801</v>
          </cell>
          <cell r="H7769">
            <v>0</v>
          </cell>
          <cell r="O7769">
            <v>58480</v>
          </cell>
        </row>
        <row r="7770">
          <cell r="A7770">
            <v>45801</v>
          </cell>
          <cell r="C7770" t="str">
            <v>VENTAS MOSTRADOR</v>
          </cell>
          <cell r="F7770">
            <v>45801</v>
          </cell>
          <cell r="G7770">
            <v>45801</v>
          </cell>
          <cell r="H7770">
            <v>0</v>
          </cell>
          <cell r="O7770">
            <v>62768</v>
          </cell>
        </row>
        <row r="7771">
          <cell r="A7771">
            <v>45801</v>
          </cell>
          <cell r="C7771" t="str">
            <v>VENTAS MOSTRADOR</v>
          </cell>
          <cell r="F7771">
            <v>45801</v>
          </cell>
          <cell r="G7771">
            <v>45801</v>
          </cell>
          <cell r="H7771">
            <v>0</v>
          </cell>
          <cell r="O7771">
            <v>64654</v>
          </cell>
        </row>
        <row r="7772">
          <cell r="A7772">
            <v>45801</v>
          </cell>
          <cell r="C7772" t="str">
            <v>VENTAS MOSTRADOR</v>
          </cell>
          <cell r="F7772">
            <v>45801</v>
          </cell>
          <cell r="G7772">
            <v>45801</v>
          </cell>
          <cell r="H7772">
            <v>0</v>
          </cell>
          <cell r="O7772">
            <v>74120</v>
          </cell>
        </row>
        <row r="7773">
          <cell r="A7773">
            <v>45801</v>
          </cell>
          <cell r="C7773" t="str">
            <v>VENTAS MOSTRADOR</v>
          </cell>
          <cell r="F7773">
            <v>45801</v>
          </cell>
          <cell r="G7773">
            <v>45801</v>
          </cell>
          <cell r="H7773">
            <v>0</v>
          </cell>
          <cell r="O7773">
            <v>88176</v>
          </cell>
        </row>
        <row r="7774">
          <cell r="A7774">
            <v>45801</v>
          </cell>
          <cell r="C7774" t="str">
            <v>VENTAS MOSTRADOR</v>
          </cell>
          <cell r="F7774">
            <v>45801</v>
          </cell>
          <cell r="G7774">
            <v>45801</v>
          </cell>
          <cell r="H7774">
            <v>0</v>
          </cell>
          <cell r="O7774">
            <v>90630</v>
          </cell>
        </row>
        <row r="7775">
          <cell r="A7775">
            <v>45801</v>
          </cell>
          <cell r="C7775" t="str">
            <v>VENTAS MOSTRADOR</v>
          </cell>
          <cell r="F7775">
            <v>45801</v>
          </cell>
          <cell r="G7775">
            <v>45801</v>
          </cell>
          <cell r="H7775">
            <v>0</v>
          </cell>
          <cell r="O7775">
            <v>99335</v>
          </cell>
        </row>
        <row r="7776">
          <cell r="A7776">
            <v>45801</v>
          </cell>
          <cell r="C7776" t="str">
            <v>VENTAS MOSTRADOR</v>
          </cell>
          <cell r="F7776">
            <v>45801</v>
          </cell>
          <cell r="G7776">
            <v>45801</v>
          </cell>
          <cell r="H7776">
            <v>0</v>
          </cell>
          <cell r="O7776">
            <v>105000</v>
          </cell>
        </row>
        <row r="7777">
          <cell r="A7777">
            <v>45801</v>
          </cell>
          <cell r="C7777" t="str">
            <v>VENTAS MOSTRADOR</v>
          </cell>
          <cell r="F7777">
            <v>45801</v>
          </cell>
          <cell r="G7777">
            <v>45801</v>
          </cell>
          <cell r="H7777">
            <v>0</v>
          </cell>
          <cell r="O7777">
            <v>106262</v>
          </cell>
        </row>
        <row r="7778">
          <cell r="A7778">
            <v>45801</v>
          </cell>
          <cell r="C7778" t="str">
            <v>VENTAS MOSTRADOR</v>
          </cell>
          <cell r="F7778">
            <v>45801</v>
          </cell>
          <cell r="G7778">
            <v>45801</v>
          </cell>
          <cell r="H7778">
            <v>0</v>
          </cell>
          <cell r="O7778">
            <v>181716</v>
          </cell>
        </row>
        <row r="7779">
          <cell r="A7779">
            <v>45801</v>
          </cell>
          <cell r="C7779" t="str">
            <v>VENTAS MOSTRADOR</v>
          </cell>
          <cell r="F7779">
            <v>45801</v>
          </cell>
          <cell r="G7779">
            <v>45801</v>
          </cell>
          <cell r="H7779">
            <v>0</v>
          </cell>
          <cell r="O7779">
            <v>219800</v>
          </cell>
        </row>
        <row r="7780">
          <cell r="A7780">
            <v>45801</v>
          </cell>
          <cell r="C7780" t="str">
            <v>CARLOS ALBERTO MORENO QUEMBA</v>
          </cell>
          <cell r="F7780">
            <v>45801.282094907408</v>
          </cell>
          <cell r="G7780">
            <v>45802.281967592593</v>
          </cell>
          <cell r="H7780">
            <v>1</v>
          </cell>
          <cell r="O7780">
            <v>720000</v>
          </cell>
        </row>
        <row r="7781">
          <cell r="A7781">
            <v>45801</v>
          </cell>
          <cell r="C7781" t="str">
            <v>VENTAS MOSTRADOR</v>
          </cell>
          <cell r="F7781">
            <v>45801</v>
          </cell>
          <cell r="G7781">
            <v>45801</v>
          </cell>
          <cell r="H7781">
            <v>0</v>
          </cell>
          <cell r="O7781">
            <v>1063750</v>
          </cell>
        </row>
        <row r="7782">
          <cell r="A7782">
            <v>45801</v>
          </cell>
          <cell r="C7782" t="str">
            <v>ALIMENTOS BRIKO SAS</v>
          </cell>
          <cell r="F7782">
            <v>45801.362175925926</v>
          </cell>
          <cell r="G7782">
            <v>45802.362071759257</v>
          </cell>
          <cell r="H7782">
            <v>1</v>
          </cell>
          <cell r="O7782">
            <v>285750</v>
          </cell>
        </row>
        <row r="7783">
          <cell r="A7783">
            <v>45801</v>
          </cell>
          <cell r="C7783" t="str">
            <v>NANCHOS 24 HORAS SAS</v>
          </cell>
          <cell r="F7783">
            <v>45801.313263888886</v>
          </cell>
          <cell r="G7783">
            <v>45802.312974537039</v>
          </cell>
          <cell r="H7783">
            <v>1</v>
          </cell>
          <cell r="O7783">
            <v>374500</v>
          </cell>
        </row>
        <row r="7784">
          <cell r="A7784">
            <v>45801</v>
          </cell>
          <cell r="C7784" t="str">
            <v>FREDY ALFONSO SUAREZ VILLAMIL</v>
          </cell>
          <cell r="F7784">
            <v>45801.406782407408</v>
          </cell>
          <cell r="G7784">
            <v>45802.406666666669</v>
          </cell>
          <cell r="H7784">
            <v>1</v>
          </cell>
          <cell r="O7784">
            <v>728000</v>
          </cell>
        </row>
        <row r="7785">
          <cell r="A7785">
            <v>45801</v>
          </cell>
          <cell r="C7785" t="str">
            <v>VENTAS MOSTRADOR</v>
          </cell>
          <cell r="F7785">
            <v>45801</v>
          </cell>
          <cell r="G7785">
            <v>45801</v>
          </cell>
          <cell r="H7785">
            <v>0</v>
          </cell>
          <cell r="O7785">
            <v>425500</v>
          </cell>
        </row>
        <row r="7786">
          <cell r="A7786">
            <v>45801</v>
          </cell>
          <cell r="C7786" t="str">
            <v>VENTAS MOSTRADOR</v>
          </cell>
          <cell r="F7786">
            <v>45801</v>
          </cell>
          <cell r="G7786">
            <v>45801</v>
          </cell>
          <cell r="H7786">
            <v>0</v>
          </cell>
          <cell r="O7786">
            <v>425500</v>
          </cell>
        </row>
        <row r="7787">
          <cell r="A7787">
            <v>45801</v>
          </cell>
          <cell r="C7787" t="str">
            <v>CRISTIAN CAMILO VEGA PALACIOS</v>
          </cell>
          <cell r="F7787">
            <v>45800.342210648145</v>
          </cell>
          <cell r="G7787">
            <v>45801.341979166667</v>
          </cell>
          <cell r="H7787">
            <v>3</v>
          </cell>
          <cell r="O7787">
            <v>600</v>
          </cell>
        </row>
        <row r="7788">
          <cell r="A7788">
            <v>45801</v>
          </cell>
          <cell r="C7788" t="str">
            <v>CRISTIAN CAMILO VEGA PALACIOS</v>
          </cell>
          <cell r="F7788">
            <v>45800.342210648145</v>
          </cell>
          <cell r="G7788">
            <v>45801.341979166667</v>
          </cell>
          <cell r="H7788">
            <v>3</v>
          </cell>
          <cell r="O7788">
            <v>337000</v>
          </cell>
        </row>
        <row r="7789">
          <cell r="A7789">
            <v>45801</v>
          </cell>
          <cell r="C7789" t="str">
            <v>CRISTIAN CAMILO VEGA PALACIOS</v>
          </cell>
          <cell r="F7789">
            <v>45800.345509259256</v>
          </cell>
          <cell r="G7789">
            <v>45801.341249999998</v>
          </cell>
          <cell r="H7789">
            <v>3</v>
          </cell>
          <cell r="O7789">
            <v>313600</v>
          </cell>
        </row>
        <row r="7790">
          <cell r="A7790">
            <v>45801</v>
          </cell>
          <cell r="C7790" t="str">
            <v>THE NEXT SHOT S.A.S</v>
          </cell>
          <cell r="F7790">
            <v>45797.317083333335</v>
          </cell>
          <cell r="G7790">
            <v>45798.31690972222</v>
          </cell>
          <cell r="H7790">
            <v>5</v>
          </cell>
          <cell r="O7790">
            <v>1028700</v>
          </cell>
        </row>
        <row r="7791">
          <cell r="A7791">
            <v>45801</v>
          </cell>
          <cell r="C7791" t="str">
            <v>VENTAS MOSTRADOR</v>
          </cell>
          <cell r="F7791">
            <v>45801</v>
          </cell>
          <cell r="G7791">
            <v>45801</v>
          </cell>
          <cell r="H7791">
            <v>0</v>
          </cell>
          <cell r="O7791">
            <v>1323715</v>
          </cell>
        </row>
        <row r="7792">
          <cell r="A7792">
            <v>45801</v>
          </cell>
          <cell r="C7792" t="str">
            <v>VENTAS MOSTRADOR</v>
          </cell>
          <cell r="F7792">
            <v>45801</v>
          </cell>
          <cell r="G7792">
            <v>45801</v>
          </cell>
          <cell r="H7792">
            <v>0</v>
          </cell>
          <cell r="O7792">
            <v>460861</v>
          </cell>
        </row>
        <row r="7793">
          <cell r="A7793">
            <v>45802</v>
          </cell>
          <cell r="C7793" t="str">
            <v>VENTAS MOSTRADOR</v>
          </cell>
          <cell r="F7793">
            <v>45802</v>
          </cell>
          <cell r="G7793">
            <v>45802</v>
          </cell>
          <cell r="H7793">
            <v>0</v>
          </cell>
          <cell r="O7793">
            <v>104</v>
          </cell>
        </row>
        <row r="7794">
          <cell r="A7794">
            <v>45802</v>
          </cell>
          <cell r="C7794" t="str">
            <v>VENTAS MOSTRADOR</v>
          </cell>
          <cell r="F7794">
            <v>45802</v>
          </cell>
          <cell r="G7794">
            <v>45802</v>
          </cell>
          <cell r="H7794">
            <v>0</v>
          </cell>
          <cell r="O7794">
            <v>5000</v>
          </cell>
        </row>
        <row r="7795">
          <cell r="A7795">
            <v>45802</v>
          </cell>
          <cell r="C7795" t="str">
            <v>VENTAS MOSTRADOR</v>
          </cell>
          <cell r="F7795">
            <v>45802</v>
          </cell>
          <cell r="G7795">
            <v>45802</v>
          </cell>
          <cell r="H7795">
            <v>0</v>
          </cell>
          <cell r="O7795">
            <v>7040</v>
          </cell>
        </row>
        <row r="7796">
          <cell r="A7796">
            <v>45802</v>
          </cell>
          <cell r="C7796" t="str">
            <v>VENTAS MOSTRADOR</v>
          </cell>
          <cell r="F7796">
            <v>45802</v>
          </cell>
          <cell r="G7796">
            <v>45802</v>
          </cell>
          <cell r="H7796">
            <v>0</v>
          </cell>
          <cell r="O7796">
            <v>10530</v>
          </cell>
        </row>
        <row r="7797">
          <cell r="A7797">
            <v>45802</v>
          </cell>
          <cell r="C7797" t="str">
            <v>VENTAS MOSTRADOR</v>
          </cell>
          <cell r="F7797">
            <v>45802</v>
          </cell>
          <cell r="G7797">
            <v>45802</v>
          </cell>
          <cell r="H7797">
            <v>0</v>
          </cell>
          <cell r="O7797">
            <v>16390</v>
          </cell>
        </row>
        <row r="7798">
          <cell r="A7798">
            <v>45802</v>
          </cell>
          <cell r="C7798" t="str">
            <v>VENTAS MOSTRADOR</v>
          </cell>
          <cell r="F7798">
            <v>45802</v>
          </cell>
          <cell r="G7798">
            <v>45802</v>
          </cell>
          <cell r="H7798">
            <v>0</v>
          </cell>
          <cell r="O7798">
            <v>18000</v>
          </cell>
        </row>
        <row r="7799">
          <cell r="A7799">
            <v>45802</v>
          </cell>
          <cell r="C7799" t="str">
            <v>VENTAS MOSTRADOR</v>
          </cell>
          <cell r="F7799">
            <v>45802</v>
          </cell>
          <cell r="G7799">
            <v>45802</v>
          </cell>
          <cell r="H7799">
            <v>0</v>
          </cell>
          <cell r="O7799">
            <v>23980</v>
          </cell>
        </row>
        <row r="7800">
          <cell r="A7800">
            <v>45802</v>
          </cell>
          <cell r="C7800" t="str">
            <v>VENTAS MOSTRADOR</v>
          </cell>
          <cell r="F7800">
            <v>45802</v>
          </cell>
          <cell r="G7800">
            <v>45802</v>
          </cell>
          <cell r="H7800">
            <v>0</v>
          </cell>
          <cell r="O7800">
            <v>27000</v>
          </cell>
        </row>
        <row r="7801">
          <cell r="A7801">
            <v>45802</v>
          </cell>
          <cell r="C7801" t="str">
            <v>VENTAS MOSTRADOR</v>
          </cell>
          <cell r="F7801">
            <v>45802</v>
          </cell>
          <cell r="G7801">
            <v>45802</v>
          </cell>
          <cell r="H7801">
            <v>0</v>
          </cell>
          <cell r="O7801">
            <v>28390</v>
          </cell>
        </row>
        <row r="7802">
          <cell r="A7802">
            <v>45802</v>
          </cell>
          <cell r="C7802" t="str">
            <v>VENTAS MOSTRADOR</v>
          </cell>
          <cell r="F7802">
            <v>45802</v>
          </cell>
          <cell r="G7802">
            <v>45802</v>
          </cell>
          <cell r="H7802">
            <v>0</v>
          </cell>
          <cell r="O7802">
            <v>30040</v>
          </cell>
        </row>
        <row r="7803">
          <cell r="A7803">
            <v>45802</v>
          </cell>
          <cell r="C7803" t="str">
            <v>VENTAS MOSTRADOR</v>
          </cell>
          <cell r="F7803">
            <v>45802</v>
          </cell>
          <cell r="G7803">
            <v>45802</v>
          </cell>
          <cell r="H7803">
            <v>0</v>
          </cell>
          <cell r="O7803">
            <v>30120</v>
          </cell>
        </row>
        <row r="7804">
          <cell r="A7804">
            <v>45802</v>
          </cell>
          <cell r="C7804" t="str">
            <v>VENTAS MOSTRADOR</v>
          </cell>
          <cell r="F7804">
            <v>45802</v>
          </cell>
          <cell r="G7804">
            <v>45802</v>
          </cell>
          <cell r="H7804">
            <v>0</v>
          </cell>
          <cell r="O7804">
            <v>36300</v>
          </cell>
        </row>
        <row r="7805">
          <cell r="A7805">
            <v>45802</v>
          </cell>
          <cell r="C7805" t="str">
            <v>VENTAS MOSTRADOR</v>
          </cell>
          <cell r="F7805">
            <v>45802</v>
          </cell>
          <cell r="G7805">
            <v>45802</v>
          </cell>
          <cell r="H7805">
            <v>0</v>
          </cell>
          <cell r="O7805">
            <v>38200</v>
          </cell>
        </row>
        <row r="7806">
          <cell r="A7806">
            <v>45802</v>
          </cell>
          <cell r="C7806" t="str">
            <v>VENTAS MOSTRADOR</v>
          </cell>
          <cell r="F7806">
            <v>45802</v>
          </cell>
          <cell r="G7806">
            <v>45802</v>
          </cell>
          <cell r="H7806">
            <v>0</v>
          </cell>
          <cell r="O7806">
            <v>44312</v>
          </cell>
        </row>
        <row r="7807">
          <cell r="A7807">
            <v>45802</v>
          </cell>
          <cell r="C7807" t="str">
            <v>VENTAS MOSTRADOR</v>
          </cell>
          <cell r="F7807">
            <v>45802</v>
          </cell>
          <cell r="G7807">
            <v>45802</v>
          </cell>
          <cell r="H7807">
            <v>0</v>
          </cell>
          <cell r="O7807">
            <v>49216</v>
          </cell>
        </row>
        <row r="7808">
          <cell r="A7808">
            <v>45802</v>
          </cell>
          <cell r="C7808" t="str">
            <v>VENTAS MOSTRADOR</v>
          </cell>
          <cell r="F7808">
            <v>45802</v>
          </cell>
          <cell r="G7808">
            <v>45802</v>
          </cell>
          <cell r="H7808">
            <v>0</v>
          </cell>
          <cell r="O7808">
            <v>49840</v>
          </cell>
        </row>
        <row r="7809">
          <cell r="A7809">
            <v>45802</v>
          </cell>
          <cell r="C7809" t="str">
            <v>VENTAS MOSTRADOR</v>
          </cell>
          <cell r="F7809">
            <v>45802</v>
          </cell>
          <cell r="G7809">
            <v>45802</v>
          </cell>
          <cell r="H7809">
            <v>0</v>
          </cell>
          <cell r="O7809">
            <v>52350</v>
          </cell>
        </row>
        <row r="7810">
          <cell r="A7810">
            <v>45802</v>
          </cell>
          <cell r="C7810" t="str">
            <v>VENTAS MOSTRADOR</v>
          </cell>
          <cell r="F7810">
            <v>45802</v>
          </cell>
          <cell r="G7810">
            <v>45802</v>
          </cell>
          <cell r="H7810">
            <v>0</v>
          </cell>
          <cell r="O7810">
            <v>85640</v>
          </cell>
        </row>
        <row r="7811">
          <cell r="A7811">
            <v>45802</v>
          </cell>
          <cell r="C7811" t="str">
            <v>VENTAS MOSTRADOR</v>
          </cell>
          <cell r="F7811">
            <v>45802</v>
          </cell>
          <cell r="G7811">
            <v>45802</v>
          </cell>
          <cell r="H7811">
            <v>0</v>
          </cell>
          <cell r="O7811">
            <v>90832</v>
          </cell>
        </row>
        <row r="7812">
          <cell r="A7812">
            <v>45802</v>
          </cell>
          <cell r="C7812" t="str">
            <v>VENTAS MOSTRADOR</v>
          </cell>
          <cell r="F7812">
            <v>45802</v>
          </cell>
          <cell r="G7812">
            <v>45802</v>
          </cell>
          <cell r="H7812">
            <v>0</v>
          </cell>
          <cell r="O7812">
            <v>103920</v>
          </cell>
        </row>
        <row r="7813">
          <cell r="A7813">
            <v>45802</v>
          </cell>
          <cell r="C7813" t="str">
            <v>VENTAS MOSTRADOR</v>
          </cell>
          <cell r="F7813">
            <v>45802</v>
          </cell>
          <cell r="G7813">
            <v>45802</v>
          </cell>
          <cell r="H7813">
            <v>0</v>
          </cell>
          <cell r="O7813">
            <v>138204</v>
          </cell>
        </row>
        <row r="7814">
          <cell r="A7814">
            <v>45802</v>
          </cell>
          <cell r="C7814" t="str">
            <v>VENTAS MOSTRADOR</v>
          </cell>
          <cell r="F7814">
            <v>45802</v>
          </cell>
          <cell r="G7814">
            <v>45802</v>
          </cell>
          <cell r="H7814">
            <v>0</v>
          </cell>
          <cell r="O7814">
            <v>211872</v>
          </cell>
        </row>
        <row r="7815">
          <cell r="A7815">
            <v>45802</v>
          </cell>
          <cell r="C7815" t="str">
            <v>VENTAS MOSTRADOR</v>
          </cell>
          <cell r="F7815">
            <v>45802</v>
          </cell>
          <cell r="G7815">
            <v>45802</v>
          </cell>
          <cell r="H7815">
            <v>0</v>
          </cell>
          <cell r="O7815">
            <v>212750</v>
          </cell>
        </row>
        <row r="7816">
          <cell r="A7816">
            <v>45802</v>
          </cell>
          <cell r="C7816" t="str">
            <v>VENTAS MOSTRADOR</v>
          </cell>
          <cell r="F7816">
            <v>45802</v>
          </cell>
          <cell r="G7816">
            <v>45802</v>
          </cell>
          <cell r="H7816">
            <v>0</v>
          </cell>
          <cell r="O7816">
            <v>340400</v>
          </cell>
        </row>
        <row r="7817">
          <cell r="A7817">
            <v>45802</v>
          </cell>
          <cell r="C7817" t="str">
            <v>VENTAS MOSTRADOR</v>
          </cell>
          <cell r="F7817">
            <v>45802</v>
          </cell>
          <cell r="G7817">
            <v>45802</v>
          </cell>
          <cell r="H7817">
            <v>0</v>
          </cell>
          <cell r="O7817">
            <v>425500</v>
          </cell>
        </row>
        <row r="7818">
          <cell r="A7818">
            <v>45802</v>
          </cell>
          <cell r="C7818" t="str">
            <v>VENTAS MOSTRADOR</v>
          </cell>
          <cell r="F7818">
            <v>45802</v>
          </cell>
          <cell r="G7818">
            <v>45802</v>
          </cell>
          <cell r="H7818">
            <v>0</v>
          </cell>
          <cell r="O7818">
            <v>3390395</v>
          </cell>
        </row>
        <row r="7819">
          <cell r="A7819">
            <v>45802</v>
          </cell>
          <cell r="C7819" t="str">
            <v>VENTAS MOSTRADOR</v>
          </cell>
          <cell r="F7819">
            <v>45802</v>
          </cell>
          <cell r="G7819">
            <v>45802</v>
          </cell>
          <cell r="H7819">
            <v>0</v>
          </cell>
          <cell r="O7819">
            <v>2285452</v>
          </cell>
        </row>
        <row r="7820">
          <cell r="A7820">
            <v>45803</v>
          </cell>
          <cell r="C7820" t="str">
            <v>VENTAS MOSTRADOR</v>
          </cell>
          <cell r="F7820">
            <v>45803</v>
          </cell>
          <cell r="G7820">
            <v>45803</v>
          </cell>
          <cell r="H7820">
            <v>0</v>
          </cell>
          <cell r="O7820">
            <v>9000</v>
          </cell>
        </row>
        <row r="7821">
          <cell r="A7821">
            <v>45803</v>
          </cell>
          <cell r="C7821" t="str">
            <v>VENTAS MOSTRADOR</v>
          </cell>
          <cell r="F7821">
            <v>45803</v>
          </cell>
          <cell r="G7821">
            <v>45803</v>
          </cell>
          <cell r="H7821">
            <v>0</v>
          </cell>
          <cell r="O7821">
            <v>24000</v>
          </cell>
        </row>
        <row r="7822">
          <cell r="A7822">
            <v>45803</v>
          </cell>
          <cell r="C7822" t="str">
            <v>VENTAS MOSTRADOR</v>
          </cell>
          <cell r="F7822">
            <v>45803</v>
          </cell>
          <cell r="G7822">
            <v>45803</v>
          </cell>
          <cell r="H7822">
            <v>0</v>
          </cell>
          <cell r="O7822">
            <v>25920</v>
          </cell>
        </row>
        <row r="7823">
          <cell r="A7823">
            <v>45803</v>
          </cell>
          <cell r="C7823" t="str">
            <v>VENTAS MOSTRADOR</v>
          </cell>
          <cell r="F7823">
            <v>45803</v>
          </cell>
          <cell r="G7823">
            <v>45803</v>
          </cell>
          <cell r="H7823">
            <v>0</v>
          </cell>
          <cell r="O7823">
            <v>27200</v>
          </cell>
        </row>
        <row r="7824">
          <cell r="A7824">
            <v>45803</v>
          </cell>
          <cell r="C7824" t="str">
            <v>VENTAS MOSTRADOR</v>
          </cell>
          <cell r="F7824">
            <v>45803</v>
          </cell>
          <cell r="G7824">
            <v>45803</v>
          </cell>
          <cell r="H7824">
            <v>0</v>
          </cell>
          <cell r="O7824">
            <v>36480</v>
          </cell>
        </row>
        <row r="7825">
          <cell r="A7825">
            <v>45803</v>
          </cell>
          <cell r="C7825" t="str">
            <v>VENTAS MOSTRADOR</v>
          </cell>
          <cell r="F7825">
            <v>45803</v>
          </cell>
          <cell r="G7825">
            <v>45803</v>
          </cell>
          <cell r="H7825">
            <v>0</v>
          </cell>
          <cell r="O7825">
            <v>45188</v>
          </cell>
        </row>
        <row r="7826">
          <cell r="A7826">
            <v>45803</v>
          </cell>
          <cell r="C7826" t="str">
            <v>VENTAS MOSTRADOR</v>
          </cell>
          <cell r="F7826">
            <v>45803</v>
          </cell>
          <cell r="G7826">
            <v>45803</v>
          </cell>
          <cell r="H7826">
            <v>0</v>
          </cell>
          <cell r="O7826">
            <v>53512</v>
          </cell>
        </row>
        <row r="7827">
          <cell r="A7827">
            <v>45803</v>
          </cell>
          <cell r="C7827" t="str">
            <v>VENTAS MOSTRADOR</v>
          </cell>
          <cell r="F7827">
            <v>45803</v>
          </cell>
          <cell r="G7827">
            <v>45803</v>
          </cell>
          <cell r="H7827">
            <v>0</v>
          </cell>
          <cell r="O7827">
            <v>55000</v>
          </cell>
        </row>
        <row r="7828">
          <cell r="A7828">
            <v>45803</v>
          </cell>
          <cell r="C7828" t="str">
            <v>VENTAS MOSTRADOR</v>
          </cell>
          <cell r="F7828">
            <v>45803</v>
          </cell>
          <cell r="G7828">
            <v>45803</v>
          </cell>
          <cell r="H7828">
            <v>0</v>
          </cell>
          <cell r="O7828">
            <v>80875</v>
          </cell>
        </row>
        <row r="7829">
          <cell r="A7829">
            <v>45803</v>
          </cell>
          <cell r="C7829" t="str">
            <v>SONIA CONTANZA CARDENAS MURCIA</v>
          </cell>
          <cell r="F7829">
            <v>45803.395115740743</v>
          </cell>
          <cell r="G7829">
            <v>45804.394826388889</v>
          </cell>
          <cell r="H7829">
            <v>0</v>
          </cell>
          <cell r="O7829">
            <v>170000</v>
          </cell>
        </row>
        <row r="7830">
          <cell r="A7830">
            <v>45803</v>
          </cell>
          <cell r="C7830" t="str">
            <v>VENTAS MOSTRADOR</v>
          </cell>
          <cell r="F7830">
            <v>45803</v>
          </cell>
          <cell r="G7830">
            <v>45803</v>
          </cell>
          <cell r="H7830">
            <v>0</v>
          </cell>
          <cell r="O7830">
            <v>340400</v>
          </cell>
        </row>
        <row r="7831">
          <cell r="A7831">
            <v>45803</v>
          </cell>
          <cell r="C7831" t="str">
            <v>VENTAS MOSTRADOR</v>
          </cell>
          <cell r="F7831">
            <v>45803</v>
          </cell>
          <cell r="G7831">
            <v>45803</v>
          </cell>
          <cell r="H7831">
            <v>0</v>
          </cell>
          <cell r="O7831">
            <v>425500</v>
          </cell>
        </row>
        <row r="7832">
          <cell r="A7832">
            <v>45803</v>
          </cell>
          <cell r="C7832" t="str">
            <v>FRUTIVER 1A S.A.S</v>
          </cell>
          <cell r="F7832">
            <v>45798.35496527778</v>
          </cell>
          <cell r="G7832">
            <v>45818.354733796295</v>
          </cell>
          <cell r="H7832">
            <v>-14</v>
          </cell>
          <cell r="O7832">
            <v>1024640.3540000001</v>
          </cell>
        </row>
        <row r="7833">
          <cell r="A7833">
            <v>45803</v>
          </cell>
          <cell r="C7833" t="str">
            <v>INVERSIONES EL CARNAL SAS</v>
          </cell>
          <cell r="F7833">
            <v>45796.328680555554</v>
          </cell>
          <cell r="G7833">
            <v>45804.328680555554</v>
          </cell>
          <cell r="H7833">
            <v>-1</v>
          </cell>
          <cell r="O7833">
            <v>13533378.8904</v>
          </cell>
        </row>
        <row r="7834">
          <cell r="A7834">
            <v>45803</v>
          </cell>
          <cell r="C7834" t="str">
            <v>INVERSIONES EL CARNAL SAS</v>
          </cell>
          <cell r="F7834">
            <v>45797.280914351853</v>
          </cell>
          <cell r="G7834">
            <v>45805.280173611114</v>
          </cell>
          <cell r="H7834">
            <v>-2</v>
          </cell>
          <cell r="O7834">
            <v>12936460.406400001</v>
          </cell>
        </row>
        <row r="7835">
          <cell r="A7835">
            <v>45803</v>
          </cell>
          <cell r="C7835" t="str">
            <v>INVERSIONES EL CARNAL SAS</v>
          </cell>
          <cell r="F7835">
            <v>45797.606909722221</v>
          </cell>
          <cell r="G7835">
            <v>45805.606180555558</v>
          </cell>
          <cell r="H7835">
            <v>-2</v>
          </cell>
          <cell r="O7835">
            <v>14889620.7072</v>
          </cell>
        </row>
        <row r="7836">
          <cell r="A7836">
            <v>45803</v>
          </cell>
          <cell r="C7836" t="str">
            <v>INVERSIONES EL CARNAL SAS</v>
          </cell>
          <cell r="F7836">
            <v>45799.317141203705</v>
          </cell>
          <cell r="G7836">
            <v>45807.316712962966</v>
          </cell>
          <cell r="H7836">
            <v>-4</v>
          </cell>
          <cell r="O7836">
            <v>14027046.6096</v>
          </cell>
        </row>
        <row r="7837">
          <cell r="A7837">
            <v>45803</v>
          </cell>
          <cell r="C7837" t="str">
            <v>INVERSIONES EL CARNAL SAS</v>
          </cell>
          <cell r="F7837">
            <v>45800.271608796298</v>
          </cell>
          <cell r="G7837">
            <v>45808.270497685182</v>
          </cell>
          <cell r="H7837">
            <v>-5</v>
          </cell>
          <cell r="O7837">
            <v>10360568.930400001</v>
          </cell>
        </row>
        <row r="7838">
          <cell r="A7838">
            <v>45803</v>
          </cell>
          <cell r="C7838" t="str">
            <v>GRUPO ARTAK S.A.S</v>
          </cell>
          <cell r="F7838">
            <v>45783.323703703703</v>
          </cell>
          <cell r="G7838">
            <v>45813.323703703703</v>
          </cell>
          <cell r="H7838">
            <v>-10</v>
          </cell>
          <cell r="O7838">
            <v>122875</v>
          </cell>
        </row>
        <row r="7839">
          <cell r="A7839">
            <v>45803</v>
          </cell>
          <cell r="C7839" t="str">
            <v>GRUPO ARTAK S.A.S</v>
          </cell>
          <cell r="F7839">
            <v>45783.332476851851</v>
          </cell>
          <cell r="G7839">
            <v>45813.332476851851</v>
          </cell>
          <cell r="H7839">
            <v>-10</v>
          </cell>
          <cell r="O7839">
            <v>125050</v>
          </cell>
        </row>
        <row r="7840">
          <cell r="A7840">
            <v>45803</v>
          </cell>
          <cell r="C7840" t="str">
            <v>GRUPO ARTAK S.A.S</v>
          </cell>
          <cell r="F7840">
            <v>45783.333564814813</v>
          </cell>
          <cell r="G7840">
            <v>45813.333564814813</v>
          </cell>
          <cell r="H7840">
            <v>-10</v>
          </cell>
          <cell r="O7840">
            <v>84050</v>
          </cell>
        </row>
        <row r="7841">
          <cell r="A7841">
            <v>45803</v>
          </cell>
          <cell r="C7841" t="str">
            <v>GRUPO ARTAK S.A.S</v>
          </cell>
          <cell r="F7841">
            <v>45783.335335648146</v>
          </cell>
          <cell r="G7841">
            <v>45813.335335648146</v>
          </cell>
          <cell r="H7841">
            <v>-10</v>
          </cell>
          <cell r="O7841">
            <v>442680</v>
          </cell>
        </row>
        <row r="7842">
          <cell r="A7842">
            <v>45803</v>
          </cell>
          <cell r="C7842" t="str">
            <v>GRUPO ARTAK S.A.S</v>
          </cell>
          <cell r="F7842">
            <v>45783.34988425926</v>
          </cell>
          <cell r="G7842">
            <v>45813.34988425926</v>
          </cell>
          <cell r="H7842">
            <v>-10</v>
          </cell>
          <cell r="O7842">
            <v>2268020</v>
          </cell>
        </row>
        <row r="7843">
          <cell r="A7843">
            <v>45803</v>
          </cell>
          <cell r="C7843" t="str">
            <v>GRUPO ARTAK S.A.S</v>
          </cell>
          <cell r="F7843">
            <v>45785.335659722223</v>
          </cell>
          <cell r="G7843">
            <v>45815.335659722223</v>
          </cell>
          <cell r="H7843">
            <v>-12</v>
          </cell>
          <cell r="O7843">
            <v>230880</v>
          </cell>
        </row>
        <row r="7844">
          <cell r="A7844">
            <v>45803</v>
          </cell>
          <cell r="C7844" t="str">
            <v>GRUPO ARTAK S.A.S</v>
          </cell>
          <cell r="F7844">
            <v>45785.338194444441</v>
          </cell>
          <cell r="G7844">
            <v>45815.338194444441</v>
          </cell>
          <cell r="H7844">
            <v>-12</v>
          </cell>
          <cell r="O7844">
            <v>645320</v>
          </cell>
        </row>
        <row r="7845">
          <cell r="A7845">
            <v>45803</v>
          </cell>
          <cell r="C7845" t="str">
            <v>GRUPO ARTAK S.A.S</v>
          </cell>
          <cell r="F7845">
            <v>45786.339594907404</v>
          </cell>
          <cell r="G7845">
            <v>45816.339594907404</v>
          </cell>
          <cell r="H7845">
            <v>-13</v>
          </cell>
          <cell r="O7845">
            <v>601520</v>
          </cell>
        </row>
        <row r="7846">
          <cell r="A7846">
            <v>45803</v>
          </cell>
          <cell r="C7846" t="str">
            <v>GRUPO ARTAK S.A.S</v>
          </cell>
          <cell r="F7846">
            <v>45787.284513888888</v>
          </cell>
          <cell r="G7846">
            <v>45817.284513888888</v>
          </cell>
          <cell r="H7846">
            <v>-14</v>
          </cell>
          <cell r="O7846">
            <v>3657220</v>
          </cell>
        </row>
        <row r="7847">
          <cell r="A7847">
            <v>45803</v>
          </cell>
          <cell r="C7847" t="str">
            <v>GRUPO ARTAK S.A.S</v>
          </cell>
          <cell r="F7847">
            <v>45787.286759259259</v>
          </cell>
          <cell r="G7847">
            <v>45817.286759259259</v>
          </cell>
          <cell r="H7847">
            <v>-14</v>
          </cell>
          <cell r="O7847">
            <v>948280</v>
          </cell>
        </row>
        <row r="7848">
          <cell r="A7848">
            <v>45803</v>
          </cell>
          <cell r="C7848" t="str">
            <v>GRUPO ARTAK S.A.S</v>
          </cell>
          <cell r="F7848">
            <v>45787.313067129631</v>
          </cell>
          <cell r="G7848">
            <v>45817.313067129631</v>
          </cell>
          <cell r="H7848">
            <v>-14</v>
          </cell>
          <cell r="O7848">
            <v>638560</v>
          </cell>
        </row>
        <row r="7849">
          <cell r="A7849">
            <v>45803</v>
          </cell>
          <cell r="C7849" t="str">
            <v>GRUPO ARTAK S.A.S</v>
          </cell>
          <cell r="F7849">
            <v>45787.355856481481</v>
          </cell>
          <cell r="G7849">
            <v>45817.355856481481</v>
          </cell>
          <cell r="H7849">
            <v>-14</v>
          </cell>
          <cell r="O7849">
            <v>500780</v>
          </cell>
        </row>
        <row r="7850">
          <cell r="A7850">
            <v>45803</v>
          </cell>
          <cell r="C7850" t="str">
            <v>GRUPO ARTAK S.A.S</v>
          </cell>
          <cell r="F7850">
            <v>45790.326666666668</v>
          </cell>
          <cell r="G7850">
            <v>45820.326666666668</v>
          </cell>
          <cell r="H7850">
            <v>-17</v>
          </cell>
          <cell r="O7850">
            <v>647120</v>
          </cell>
        </row>
        <row r="7851">
          <cell r="A7851">
            <v>45803</v>
          </cell>
          <cell r="C7851" t="str">
            <v>POLA Y TEJO SAS</v>
          </cell>
          <cell r="F7851">
            <v>45790.30940972222</v>
          </cell>
          <cell r="G7851">
            <v>45805.30940972222</v>
          </cell>
          <cell r="H7851">
            <v>-2</v>
          </cell>
          <cell r="O7851">
            <v>161950</v>
          </cell>
        </row>
        <row r="7852">
          <cell r="A7852">
            <v>45803</v>
          </cell>
          <cell r="C7852" t="str">
            <v>POLA Y TEJO SAS</v>
          </cell>
          <cell r="F7852">
            <v>45796.317835648151</v>
          </cell>
          <cell r="G7852">
            <v>45811.317835648151</v>
          </cell>
          <cell r="H7852">
            <v>-8</v>
          </cell>
          <cell r="O7852">
            <v>378450</v>
          </cell>
        </row>
        <row r="7853">
          <cell r="A7853">
            <v>45803</v>
          </cell>
          <cell r="C7853" t="str">
            <v>INVERSIONES GANADERIA SANTAMARIA SAS</v>
          </cell>
          <cell r="F7853">
            <v>45558.382071759261</v>
          </cell>
          <cell r="G7853">
            <v>45588.382071759261</v>
          </cell>
          <cell r="H7853">
            <v>215</v>
          </cell>
          <cell r="O7853">
            <v>10000000</v>
          </cell>
        </row>
        <row r="7854">
          <cell r="A7854">
            <v>45803</v>
          </cell>
          <cell r="C7854" t="str">
            <v>COMERCIALIZADORA DE LACTEOS RYM SAS</v>
          </cell>
          <cell r="F7854">
            <v>45803.350393518522</v>
          </cell>
          <cell r="G7854">
            <v>45804.350266203706</v>
          </cell>
          <cell r="H7854">
            <v>-1</v>
          </cell>
          <cell r="O7854">
            <v>216000</v>
          </cell>
        </row>
        <row r="7855">
          <cell r="A7855">
            <v>45803</v>
          </cell>
          <cell r="C7855" t="str">
            <v>ALIMENTOS BRIKO SAS</v>
          </cell>
          <cell r="F7855">
            <v>45803.339120370372</v>
          </cell>
          <cell r="G7855">
            <v>45804.33871527778</v>
          </cell>
          <cell r="H7855">
            <v>-1</v>
          </cell>
          <cell r="O7855">
            <v>849000</v>
          </cell>
        </row>
        <row r="7856">
          <cell r="A7856">
            <v>45803</v>
          </cell>
          <cell r="C7856" t="str">
            <v>DOROTEA PARRILLA BAR SAS</v>
          </cell>
          <cell r="F7856">
            <v>45796.297465277778</v>
          </cell>
          <cell r="G7856">
            <v>45800.297465277778</v>
          </cell>
          <cell r="H7856">
            <v>3</v>
          </cell>
          <cell r="O7856">
            <v>197400</v>
          </cell>
        </row>
        <row r="7857">
          <cell r="A7857">
            <v>45803</v>
          </cell>
          <cell r="C7857" t="str">
            <v>DOROTEA PARRILLA BAR SAS</v>
          </cell>
          <cell r="F7857">
            <v>45796.297465277778</v>
          </cell>
          <cell r="G7857">
            <v>45800.297465277778</v>
          </cell>
          <cell r="H7857">
            <v>3</v>
          </cell>
          <cell r="O7857">
            <v>968700</v>
          </cell>
        </row>
        <row r="7858">
          <cell r="A7858">
            <v>45803</v>
          </cell>
          <cell r="C7858" t="str">
            <v>DOROTEA PARRILLA BAR SAS</v>
          </cell>
          <cell r="F7858">
            <v>45799.296990740739</v>
          </cell>
          <cell r="G7858">
            <v>45803.296249999999</v>
          </cell>
          <cell r="H7858">
            <v>0</v>
          </cell>
          <cell r="O7858">
            <v>1101100</v>
          </cell>
        </row>
        <row r="7859">
          <cell r="A7859">
            <v>45803</v>
          </cell>
          <cell r="C7859" t="str">
            <v>DOROTEA PARRILLA BAR SAS</v>
          </cell>
          <cell r="F7859">
            <v>45803.319814814815</v>
          </cell>
          <cell r="G7859">
            <v>45807.317499999997</v>
          </cell>
          <cell r="H7859">
            <v>-4</v>
          </cell>
          <cell r="O7859">
            <v>929200</v>
          </cell>
        </row>
        <row r="7860">
          <cell r="A7860">
            <v>45803</v>
          </cell>
          <cell r="C7860" t="str">
            <v>DERLY  VELEZ LOZANO</v>
          </cell>
          <cell r="F7860">
            <v>45803.335925925923</v>
          </cell>
          <cell r="G7860">
            <v>45804.334826388891</v>
          </cell>
          <cell r="H7860">
            <v>-1</v>
          </cell>
          <cell r="O7860">
            <v>222200</v>
          </cell>
        </row>
        <row r="7861">
          <cell r="A7861">
            <v>45803</v>
          </cell>
          <cell r="C7861" t="str">
            <v>SEXTO RESTAURANTES SAS</v>
          </cell>
          <cell r="F7861">
            <v>45801.330196759256</v>
          </cell>
          <cell r="G7861">
            <v>45802.329733796294</v>
          </cell>
          <cell r="H7861">
            <v>3</v>
          </cell>
          <cell r="O7861">
            <v>365600</v>
          </cell>
        </row>
        <row r="7862">
          <cell r="A7862">
            <v>45803</v>
          </cell>
          <cell r="C7862" t="str">
            <v>MESABAR SAS</v>
          </cell>
          <cell r="F7862">
            <v>45792.294108796297</v>
          </cell>
          <cell r="G7862">
            <v>45800.294108796297</v>
          </cell>
          <cell r="H7862">
            <v>4</v>
          </cell>
          <cell r="O7862">
            <v>993020</v>
          </cell>
        </row>
        <row r="7863">
          <cell r="A7863">
            <v>45803</v>
          </cell>
          <cell r="C7863" t="str">
            <v>RODOLFO  DIAZ</v>
          </cell>
          <cell r="F7863">
            <v>45801.368009259262</v>
          </cell>
          <cell r="G7863">
            <v>45802.362025462964</v>
          </cell>
          <cell r="H7863">
            <v>2</v>
          </cell>
          <cell r="O7863">
            <v>537000</v>
          </cell>
        </row>
        <row r="7864">
          <cell r="A7864">
            <v>45803</v>
          </cell>
          <cell r="C7864" t="str">
            <v>RODOLFO  DIAZ</v>
          </cell>
          <cell r="F7864">
            <v>45801.368009259262</v>
          </cell>
          <cell r="G7864">
            <v>45802.362025462964</v>
          </cell>
          <cell r="H7864">
            <v>2</v>
          </cell>
          <cell r="O7864">
            <v>2000000</v>
          </cell>
        </row>
        <row r="7865">
          <cell r="A7865">
            <v>45803</v>
          </cell>
          <cell r="C7865" t="str">
            <v>EL MERO BURRITO S.A.S</v>
          </cell>
          <cell r="F7865">
            <v>45803.336909722224</v>
          </cell>
          <cell r="G7865">
            <v>45804.336412037039</v>
          </cell>
          <cell r="H7865">
            <v>-1</v>
          </cell>
          <cell r="O7865">
            <v>273700</v>
          </cell>
        </row>
        <row r="7866">
          <cell r="A7866">
            <v>45803</v>
          </cell>
          <cell r="C7866" t="str">
            <v>JOHN DIEGO GUTIERREZ POLANCO</v>
          </cell>
          <cell r="F7866">
            <v>45799.314722222225</v>
          </cell>
          <cell r="G7866">
            <v>45801.31454861111</v>
          </cell>
          <cell r="H7866">
            <v>2</v>
          </cell>
          <cell r="O7866">
            <v>106100</v>
          </cell>
        </row>
        <row r="7867">
          <cell r="A7867">
            <v>45803</v>
          </cell>
          <cell r="C7867" t="str">
            <v>ANA LUCIA BAUTISTA MANCILLA</v>
          </cell>
          <cell r="F7867">
            <v>45803.352511574078</v>
          </cell>
          <cell r="G7867">
            <v>45804.352395833332</v>
          </cell>
          <cell r="H7867">
            <v>-1</v>
          </cell>
          <cell r="O7867">
            <v>636900</v>
          </cell>
        </row>
        <row r="7868">
          <cell r="A7868">
            <v>45803</v>
          </cell>
          <cell r="C7868" t="str">
            <v>GONZALEZ GOMEZ JOSE LUIS</v>
          </cell>
          <cell r="F7868">
            <v>45803.433738425927</v>
          </cell>
          <cell r="G7868">
            <v>45804.433645833335</v>
          </cell>
          <cell r="H7868">
            <v>-1</v>
          </cell>
          <cell r="O7868">
            <v>753800</v>
          </cell>
        </row>
        <row r="7869">
          <cell r="A7869">
            <v>45803</v>
          </cell>
          <cell r="C7869" t="str">
            <v>CRISTIAN CAMILO VEGA PALACIOS</v>
          </cell>
          <cell r="F7869">
            <v>45803.309386574074</v>
          </cell>
          <cell r="G7869">
            <v>45804.307824074072</v>
          </cell>
          <cell r="H7869">
            <v>0</v>
          </cell>
          <cell r="O7869">
            <v>320000</v>
          </cell>
        </row>
        <row r="7870">
          <cell r="A7870">
            <v>45803</v>
          </cell>
          <cell r="C7870" t="str">
            <v>CRISTIAN CAMILO VEGA PALACIOS</v>
          </cell>
          <cell r="F7870">
            <v>45803.310960648145</v>
          </cell>
          <cell r="G7870">
            <v>45804.310324074075</v>
          </cell>
          <cell r="H7870">
            <v>0</v>
          </cell>
          <cell r="O7870">
            <v>334400</v>
          </cell>
        </row>
        <row r="7871">
          <cell r="A7871">
            <v>45803</v>
          </cell>
          <cell r="C7871" t="str">
            <v>PANTRY FOOD SAS</v>
          </cell>
          <cell r="F7871">
            <v>45803.315601851849</v>
          </cell>
          <cell r="G7871">
            <v>45804.315474537034</v>
          </cell>
          <cell r="H7871">
            <v>-1</v>
          </cell>
          <cell r="O7871">
            <v>218300</v>
          </cell>
        </row>
        <row r="7872">
          <cell r="A7872">
            <v>45803</v>
          </cell>
          <cell r="C7872" t="str">
            <v>JOSE DIEGO MOSQUERA</v>
          </cell>
          <cell r="F7872">
            <v>45799.236180555556</v>
          </cell>
          <cell r="G7872">
            <v>45800.236180555556</v>
          </cell>
          <cell r="H7872">
            <v>3</v>
          </cell>
          <cell r="O7872">
            <v>611640</v>
          </cell>
        </row>
        <row r="7873">
          <cell r="A7873">
            <v>45803</v>
          </cell>
          <cell r="C7873" t="str">
            <v>NESTOR ABEL NOREÑA URREA</v>
          </cell>
          <cell r="F7873">
            <v>45803.322256944448</v>
          </cell>
          <cell r="G7873">
            <v>45804.322129629632</v>
          </cell>
          <cell r="H7873">
            <v>-1</v>
          </cell>
          <cell r="O7873">
            <v>1199400</v>
          </cell>
        </row>
        <row r="7874">
          <cell r="A7874">
            <v>45803</v>
          </cell>
          <cell r="C7874" t="str">
            <v>LILIANA DAZA RIAPIRA</v>
          </cell>
          <cell r="F7874">
            <v>45800.348298611112</v>
          </cell>
          <cell r="G7874">
            <v>45801.34815972222</v>
          </cell>
          <cell r="H7874">
            <v>2</v>
          </cell>
          <cell r="O7874">
            <v>469000</v>
          </cell>
        </row>
        <row r="7875">
          <cell r="A7875">
            <v>45803</v>
          </cell>
          <cell r="C7875" t="str">
            <v>PPC SAS</v>
          </cell>
          <cell r="F7875">
            <v>45787.337835648148</v>
          </cell>
          <cell r="G7875">
            <v>45802.337835648148</v>
          </cell>
          <cell r="H7875">
            <v>1</v>
          </cell>
          <cell r="O7875">
            <v>10635735.006999999</v>
          </cell>
        </row>
        <row r="7876">
          <cell r="A7876">
            <v>45803</v>
          </cell>
          <cell r="C7876" t="str">
            <v>PPC SAS</v>
          </cell>
          <cell r="F7876">
            <v>45787.353356481479</v>
          </cell>
          <cell r="G7876">
            <v>45802.353356481479</v>
          </cell>
          <cell r="H7876">
            <v>1</v>
          </cell>
          <cell r="O7876">
            <v>10245806.024</v>
          </cell>
        </row>
        <row r="7877">
          <cell r="A7877">
            <v>45803</v>
          </cell>
          <cell r="C7877" t="str">
            <v>PPC SAS</v>
          </cell>
          <cell r="F7877">
            <v>45792.269236111111</v>
          </cell>
          <cell r="G7877">
            <v>45807.269236111111</v>
          </cell>
          <cell r="H7877">
            <v>-4</v>
          </cell>
          <cell r="O7877">
            <v>7268450</v>
          </cell>
        </row>
        <row r="7878">
          <cell r="A7878">
            <v>45803</v>
          </cell>
          <cell r="C7878" t="str">
            <v>PPC SAS</v>
          </cell>
          <cell r="F7878">
            <v>45794.274814814817</v>
          </cell>
          <cell r="G7878">
            <v>45809.274814814817</v>
          </cell>
          <cell r="H7878">
            <v>-6</v>
          </cell>
          <cell r="O7878">
            <v>3674100</v>
          </cell>
        </row>
        <row r="7879">
          <cell r="A7879">
            <v>45803</v>
          </cell>
          <cell r="C7879" t="str">
            <v>CELESTE CATERING SAS</v>
          </cell>
          <cell r="F7879">
            <v>45758.674537037034</v>
          </cell>
          <cell r="G7879">
            <v>45788.674537037034</v>
          </cell>
          <cell r="H7879">
            <v>15</v>
          </cell>
          <cell r="O7879">
            <v>890100</v>
          </cell>
        </row>
        <row r="7880">
          <cell r="A7880">
            <v>45803</v>
          </cell>
          <cell r="C7880" t="str">
            <v>CELESTE CATERING SAS</v>
          </cell>
          <cell r="F7880">
            <v>45758.677870370368</v>
          </cell>
          <cell r="G7880">
            <v>45788.677870370368</v>
          </cell>
          <cell r="H7880">
            <v>15</v>
          </cell>
          <cell r="O7880">
            <v>559000</v>
          </cell>
        </row>
        <row r="7881">
          <cell r="A7881">
            <v>45803</v>
          </cell>
          <cell r="C7881" t="str">
            <v>CELESTE CATERING SAS</v>
          </cell>
          <cell r="F7881">
            <v>45758.678564814814</v>
          </cell>
          <cell r="G7881">
            <v>45788.678564814814</v>
          </cell>
          <cell r="H7881">
            <v>15</v>
          </cell>
          <cell r="O7881">
            <v>1771600</v>
          </cell>
        </row>
        <row r="7882">
          <cell r="A7882">
            <v>45803</v>
          </cell>
          <cell r="C7882" t="str">
            <v>CELESTE CATERING SAS</v>
          </cell>
          <cell r="F7882">
            <v>45758.688055555554</v>
          </cell>
          <cell r="G7882">
            <v>45788.688055555554</v>
          </cell>
          <cell r="H7882">
            <v>15</v>
          </cell>
          <cell r="O7882">
            <v>3291650</v>
          </cell>
        </row>
        <row r="7883">
          <cell r="A7883">
            <v>45803</v>
          </cell>
          <cell r="C7883" t="str">
            <v>CELESTE CATERING SAS</v>
          </cell>
          <cell r="F7883">
            <v>45759.382962962962</v>
          </cell>
          <cell r="G7883">
            <v>45789.382962962962</v>
          </cell>
          <cell r="H7883">
            <v>14</v>
          </cell>
          <cell r="O7883">
            <v>102000</v>
          </cell>
        </row>
        <row r="7884">
          <cell r="A7884">
            <v>45803</v>
          </cell>
          <cell r="C7884" t="str">
            <v>A MANO SAS</v>
          </cell>
          <cell r="F7884">
            <v>45796.31559027778</v>
          </cell>
          <cell r="G7884">
            <v>45804.31559027778</v>
          </cell>
          <cell r="H7884">
            <v>-1</v>
          </cell>
          <cell r="O7884">
            <v>384100</v>
          </cell>
        </row>
        <row r="7885">
          <cell r="A7885">
            <v>45803</v>
          </cell>
          <cell r="C7885" t="str">
            <v>CAROLA CACEROLA SAS</v>
          </cell>
          <cell r="F7885">
            <v>45797.315162037034</v>
          </cell>
          <cell r="G7885">
            <v>45798.314953703702</v>
          </cell>
          <cell r="H7885">
            <v>5</v>
          </cell>
          <cell r="O7885">
            <v>193500</v>
          </cell>
        </row>
        <row r="7886">
          <cell r="A7886">
            <v>45803</v>
          </cell>
          <cell r="C7886" t="str">
            <v>CAROLA CACEROLA SAS</v>
          </cell>
          <cell r="F7886">
            <v>45801.285393518519</v>
          </cell>
          <cell r="G7886">
            <v>45802.285219907404</v>
          </cell>
          <cell r="H7886">
            <v>1</v>
          </cell>
          <cell r="O7886">
            <v>218150.01</v>
          </cell>
        </row>
        <row r="7887">
          <cell r="A7887">
            <v>45803</v>
          </cell>
          <cell r="C7887" t="str">
            <v>JUAN MANUEL PALLARES ARRIETA</v>
          </cell>
          <cell r="F7887">
            <v>45801.338564814818</v>
          </cell>
          <cell r="G7887">
            <v>45802.338333333333</v>
          </cell>
          <cell r="H7887">
            <v>1</v>
          </cell>
          <cell r="O7887">
            <v>239450</v>
          </cell>
        </row>
        <row r="7888">
          <cell r="A7888">
            <v>45803</v>
          </cell>
          <cell r="C7888" t="str">
            <v>DEKARLA SAS</v>
          </cell>
          <cell r="F7888">
            <v>45803.337430555555</v>
          </cell>
          <cell r="G7888">
            <v>45804.337326388886</v>
          </cell>
          <cell r="H7888">
            <v>0</v>
          </cell>
          <cell r="O7888">
            <v>780000</v>
          </cell>
        </row>
        <row r="7889">
          <cell r="A7889">
            <v>45803</v>
          </cell>
          <cell r="C7889" t="str">
            <v>MOYSER SAS</v>
          </cell>
          <cell r="F7889">
            <v>45803.311574074076</v>
          </cell>
          <cell r="G7889">
            <v>45804.311493055553</v>
          </cell>
          <cell r="H7889">
            <v>-1</v>
          </cell>
          <cell r="O7889">
            <v>2406800</v>
          </cell>
        </row>
        <row r="7890">
          <cell r="A7890">
            <v>45803</v>
          </cell>
          <cell r="C7890" t="str">
            <v>ROBINFOOD COLOMBIA SAS</v>
          </cell>
          <cell r="F7890">
            <v>45766.313333333332</v>
          </cell>
          <cell r="G7890">
            <v>45796.313125000001</v>
          </cell>
          <cell r="H7890">
            <v>9</v>
          </cell>
          <cell r="O7890">
            <v>6021965.4199999999</v>
          </cell>
        </row>
        <row r="7891">
          <cell r="A7891">
            <v>45803</v>
          </cell>
          <cell r="C7891" t="str">
            <v>ROBINFOOD COLOMBIA SAS</v>
          </cell>
          <cell r="F7891">
            <v>45768.333101851851</v>
          </cell>
          <cell r="G7891">
            <v>45798.332604166666</v>
          </cell>
          <cell r="H7891">
            <v>7</v>
          </cell>
          <cell r="O7891">
            <v>2280519.4</v>
          </cell>
        </row>
        <row r="7892">
          <cell r="A7892">
            <v>45803</v>
          </cell>
          <cell r="C7892" t="str">
            <v>ROBINFOOD COLOMBIA SAS</v>
          </cell>
          <cell r="F7892">
            <v>45770.337719907409</v>
          </cell>
          <cell r="G7892">
            <v>45800.334953703707</v>
          </cell>
          <cell r="H7892">
            <v>5</v>
          </cell>
          <cell r="O7892">
            <v>1040673.7</v>
          </cell>
        </row>
        <row r="7893">
          <cell r="A7893">
            <v>45803</v>
          </cell>
          <cell r="C7893" t="str">
            <v>VENTAS MOSTRADOR</v>
          </cell>
          <cell r="F7893">
            <v>45803</v>
          </cell>
          <cell r="G7893">
            <v>45803</v>
          </cell>
          <cell r="H7893">
            <v>0</v>
          </cell>
          <cell r="O7893">
            <v>29514</v>
          </cell>
        </row>
        <row r="7894">
          <cell r="A7894">
            <v>45803</v>
          </cell>
          <cell r="C7894" t="str">
            <v>VENTAS MOSTRADOR</v>
          </cell>
          <cell r="F7894">
            <v>45803</v>
          </cell>
          <cell r="G7894">
            <v>45803</v>
          </cell>
          <cell r="H7894">
            <v>0</v>
          </cell>
          <cell r="O7894">
            <v>1240540</v>
          </cell>
        </row>
        <row r="7895">
          <cell r="A7895">
            <v>45803</v>
          </cell>
          <cell r="C7895" t="str">
            <v>VENTAS MOSTRADOR</v>
          </cell>
          <cell r="F7895">
            <v>45803</v>
          </cell>
          <cell r="G7895">
            <v>45803</v>
          </cell>
          <cell r="H7895">
            <v>0</v>
          </cell>
          <cell r="O7895">
            <v>2801992</v>
          </cell>
        </row>
        <row r="7896">
          <cell r="A7896">
            <v>45804</v>
          </cell>
          <cell r="C7896" t="str">
            <v>VENTAS MOSTRADOR</v>
          </cell>
          <cell r="F7896">
            <v>45804</v>
          </cell>
          <cell r="G7896">
            <v>45804</v>
          </cell>
          <cell r="H7896">
            <v>0</v>
          </cell>
          <cell r="O7896">
            <v>9840</v>
          </cell>
        </row>
        <row r="7897">
          <cell r="A7897">
            <v>45804</v>
          </cell>
          <cell r="C7897" t="str">
            <v>VENTAS MOSTRADOR</v>
          </cell>
          <cell r="F7897">
            <v>45804</v>
          </cell>
          <cell r="G7897">
            <v>45804</v>
          </cell>
          <cell r="H7897">
            <v>0</v>
          </cell>
          <cell r="O7897">
            <v>12600</v>
          </cell>
        </row>
        <row r="7898">
          <cell r="A7898">
            <v>45804</v>
          </cell>
          <cell r="C7898" t="str">
            <v>VENTAS MOSTRADOR</v>
          </cell>
          <cell r="F7898">
            <v>45804</v>
          </cell>
          <cell r="G7898">
            <v>45804</v>
          </cell>
          <cell r="H7898">
            <v>0</v>
          </cell>
          <cell r="O7898">
            <v>13000</v>
          </cell>
        </row>
        <row r="7899">
          <cell r="A7899">
            <v>45804</v>
          </cell>
          <cell r="C7899" t="str">
            <v>VENTAS MOSTRADOR</v>
          </cell>
          <cell r="F7899">
            <v>45804</v>
          </cell>
          <cell r="G7899">
            <v>45804</v>
          </cell>
          <cell r="H7899">
            <v>0</v>
          </cell>
          <cell r="O7899">
            <v>14928</v>
          </cell>
        </row>
        <row r="7900">
          <cell r="A7900">
            <v>45804</v>
          </cell>
          <cell r="C7900" t="str">
            <v>VENTAS MOSTRADOR</v>
          </cell>
          <cell r="F7900">
            <v>45804</v>
          </cell>
          <cell r="G7900">
            <v>45804</v>
          </cell>
          <cell r="H7900">
            <v>0</v>
          </cell>
          <cell r="O7900">
            <v>15290</v>
          </cell>
        </row>
        <row r="7901">
          <cell r="A7901">
            <v>45804</v>
          </cell>
          <cell r="C7901" t="str">
            <v>VENTAS MOSTRADOR</v>
          </cell>
          <cell r="F7901">
            <v>45804</v>
          </cell>
          <cell r="G7901">
            <v>45804</v>
          </cell>
          <cell r="H7901">
            <v>0</v>
          </cell>
          <cell r="O7901">
            <v>20410</v>
          </cell>
        </row>
        <row r="7902">
          <cell r="A7902">
            <v>45804</v>
          </cell>
          <cell r="C7902" t="str">
            <v>VENTAS MOSTRADOR</v>
          </cell>
          <cell r="F7902">
            <v>45804</v>
          </cell>
          <cell r="G7902">
            <v>45804</v>
          </cell>
          <cell r="H7902">
            <v>0</v>
          </cell>
          <cell r="O7902">
            <v>21420</v>
          </cell>
        </row>
        <row r="7903">
          <cell r="A7903">
            <v>45804</v>
          </cell>
          <cell r="C7903" t="str">
            <v>VENTAS MOSTRADOR</v>
          </cell>
          <cell r="F7903">
            <v>45804</v>
          </cell>
          <cell r="G7903">
            <v>45804</v>
          </cell>
          <cell r="H7903">
            <v>0</v>
          </cell>
          <cell r="O7903">
            <v>24160</v>
          </cell>
        </row>
        <row r="7904">
          <cell r="A7904">
            <v>45804</v>
          </cell>
          <cell r="C7904" t="str">
            <v>VENTAS MOSTRADOR</v>
          </cell>
          <cell r="F7904">
            <v>45804</v>
          </cell>
          <cell r="G7904">
            <v>45804</v>
          </cell>
          <cell r="H7904">
            <v>0</v>
          </cell>
          <cell r="O7904">
            <v>24352</v>
          </cell>
        </row>
        <row r="7905">
          <cell r="A7905">
            <v>45804</v>
          </cell>
          <cell r="C7905" t="str">
            <v>NIEVES  GUTIERREZ CORREAL</v>
          </cell>
          <cell r="F7905">
            <v>45799.359120370369</v>
          </cell>
          <cell r="G7905">
            <v>45800.359016203707</v>
          </cell>
          <cell r="H7905">
            <v>5</v>
          </cell>
          <cell r="O7905">
            <v>101250</v>
          </cell>
        </row>
        <row r="7906">
          <cell r="A7906">
            <v>45804</v>
          </cell>
          <cell r="C7906" t="str">
            <v>VENTAS MOSTRADOR</v>
          </cell>
          <cell r="F7906">
            <v>45804</v>
          </cell>
          <cell r="G7906">
            <v>45804</v>
          </cell>
          <cell r="H7906">
            <v>0</v>
          </cell>
          <cell r="O7906">
            <v>122870</v>
          </cell>
        </row>
        <row r="7907">
          <cell r="A7907">
            <v>45804</v>
          </cell>
          <cell r="C7907" t="str">
            <v>SERAFIN  DIAZ</v>
          </cell>
          <cell r="F7907">
            <v>45804.377280092594</v>
          </cell>
          <cell r="G7907">
            <v>45805.377280092594</v>
          </cell>
          <cell r="H7907">
            <v>0</v>
          </cell>
          <cell r="O7907">
            <v>200000</v>
          </cell>
        </row>
        <row r="7908">
          <cell r="A7908">
            <v>45804</v>
          </cell>
          <cell r="C7908" t="str">
            <v>LAO KAO SA</v>
          </cell>
          <cell r="F7908">
            <v>45779.393761574072</v>
          </cell>
          <cell r="G7908">
            <v>45794.393761574072</v>
          </cell>
          <cell r="H7908">
            <v>11</v>
          </cell>
          <cell r="O7908">
            <v>4089997.02</v>
          </cell>
        </row>
        <row r="7909">
          <cell r="A7909">
            <v>45804</v>
          </cell>
          <cell r="C7909" t="str">
            <v>LAO KAO SA</v>
          </cell>
          <cell r="F7909">
            <v>45783.35365740741</v>
          </cell>
          <cell r="G7909">
            <v>45798.35365740741</v>
          </cell>
          <cell r="H7909">
            <v>7</v>
          </cell>
          <cell r="O7909">
            <v>508486.11599999998</v>
          </cell>
        </row>
        <row r="7910">
          <cell r="A7910">
            <v>45804</v>
          </cell>
          <cell r="C7910" t="str">
            <v>LAO KAO SA</v>
          </cell>
          <cell r="F7910">
            <v>45783.362766203703</v>
          </cell>
          <cell r="G7910">
            <v>45798.362766203703</v>
          </cell>
          <cell r="H7910">
            <v>7</v>
          </cell>
          <cell r="O7910">
            <v>1672845.628</v>
          </cell>
        </row>
        <row r="7911">
          <cell r="A7911">
            <v>45804</v>
          </cell>
          <cell r="C7911" t="str">
            <v>LAO KAO SA</v>
          </cell>
          <cell r="F7911">
            <v>45786.337569444448</v>
          </cell>
          <cell r="G7911">
            <v>45801.337569444448</v>
          </cell>
          <cell r="H7911">
            <v>4</v>
          </cell>
          <cell r="O7911">
            <v>2501899.0780000002</v>
          </cell>
        </row>
        <row r="7912">
          <cell r="A7912">
            <v>45804</v>
          </cell>
          <cell r="C7912" t="str">
            <v>INVERSIONES AGROPECUARIAS VIVAS SAS</v>
          </cell>
          <cell r="F7912">
            <v>45804.314143518517</v>
          </cell>
          <cell r="G7912">
            <v>45812.314074074071</v>
          </cell>
          <cell r="H7912">
            <v>-7</v>
          </cell>
          <cell r="O7912">
            <v>1461500</v>
          </cell>
        </row>
        <row r="7913">
          <cell r="A7913">
            <v>45804</v>
          </cell>
          <cell r="C7913" t="str">
            <v>LUZ MARINA PELAYO ORTIZ</v>
          </cell>
          <cell r="F7913">
            <v>45804.350289351853</v>
          </cell>
          <cell r="G7913">
            <v>45805.349421296298</v>
          </cell>
          <cell r="H7913">
            <v>0</v>
          </cell>
          <cell r="O7913">
            <v>417400</v>
          </cell>
        </row>
        <row r="7914">
          <cell r="A7914">
            <v>45804</v>
          </cell>
          <cell r="C7914" t="str">
            <v>SEBALI SAS</v>
          </cell>
          <cell r="F7914">
            <v>45796.286805555559</v>
          </cell>
          <cell r="G7914">
            <v>45804.28665509259</v>
          </cell>
          <cell r="H7914">
            <v>7</v>
          </cell>
          <cell r="O7914">
            <v>644200</v>
          </cell>
        </row>
        <row r="7915">
          <cell r="A7915">
            <v>45804</v>
          </cell>
          <cell r="C7915" t="str">
            <v>SEBALI SAS</v>
          </cell>
          <cell r="F7915">
            <v>45800.34684027778</v>
          </cell>
          <cell r="G7915">
            <v>45808.346643518518</v>
          </cell>
          <cell r="H7915">
            <v>3</v>
          </cell>
          <cell r="O7915">
            <v>389500</v>
          </cell>
        </row>
        <row r="7916">
          <cell r="A7916">
            <v>45804</v>
          </cell>
          <cell r="C7916" t="str">
            <v>ALIMENTOS BRIKO SAS</v>
          </cell>
          <cell r="F7916">
            <v>45804.334953703707</v>
          </cell>
          <cell r="G7916">
            <v>45805.334814814814</v>
          </cell>
          <cell r="H7916">
            <v>0</v>
          </cell>
          <cell r="O7916">
            <v>1286250</v>
          </cell>
        </row>
        <row r="7917">
          <cell r="A7917">
            <v>45804</v>
          </cell>
          <cell r="C7917" t="str">
            <v>IVAN RODRIGO LUQUE RESTREPO0</v>
          </cell>
          <cell r="F7917">
            <v>45799.313506944447</v>
          </cell>
          <cell r="G7917">
            <v>45807.313206018516</v>
          </cell>
          <cell r="H7917">
            <v>-2</v>
          </cell>
          <cell r="O7917">
            <v>516600</v>
          </cell>
        </row>
        <row r="7918">
          <cell r="A7918">
            <v>45804</v>
          </cell>
          <cell r="C7918" t="str">
            <v>ALEJANDRO  DURAN</v>
          </cell>
          <cell r="F7918">
            <v>45804.322442129633</v>
          </cell>
          <cell r="G7918">
            <v>45805.322314814817</v>
          </cell>
          <cell r="H7918">
            <v>0</v>
          </cell>
          <cell r="O7918">
            <v>2525440</v>
          </cell>
        </row>
        <row r="7919">
          <cell r="A7919">
            <v>45804</v>
          </cell>
          <cell r="C7919" t="str">
            <v>CARLOS ANDRES CORTES PACHON</v>
          </cell>
          <cell r="F7919">
            <v>45804.389849537038</v>
          </cell>
          <cell r="G7919">
            <v>45805.389733796299</v>
          </cell>
          <cell r="H7919">
            <v>0</v>
          </cell>
          <cell r="O7919">
            <v>188800</v>
          </cell>
        </row>
        <row r="7920">
          <cell r="A7920">
            <v>45804</v>
          </cell>
          <cell r="C7920" t="str">
            <v>ANA MARIA FRANCO AMAYA</v>
          </cell>
          <cell r="F7920">
            <v>45804.33662037037</v>
          </cell>
          <cell r="G7920">
            <v>45805.336469907408</v>
          </cell>
          <cell r="H7920">
            <v>0</v>
          </cell>
          <cell r="O7920">
            <v>276900</v>
          </cell>
        </row>
        <row r="7921">
          <cell r="A7921">
            <v>45804</v>
          </cell>
          <cell r="C7921" t="str">
            <v>JOSE DIEGO MOSQUERA</v>
          </cell>
          <cell r="F7921">
            <v>45803.227187500001</v>
          </cell>
          <cell r="G7921">
            <v>45804.227187500001</v>
          </cell>
          <cell r="H7921">
            <v>1</v>
          </cell>
          <cell r="O7921">
            <v>1086480</v>
          </cell>
        </row>
        <row r="7922">
          <cell r="A7922">
            <v>45804</v>
          </cell>
          <cell r="C7922" t="str">
            <v>MERCADOS BM  SAS</v>
          </cell>
          <cell r="F7922">
            <v>45801.263298611113</v>
          </cell>
          <cell r="G7922">
            <v>45809.263159722221</v>
          </cell>
          <cell r="H7922">
            <v>-4</v>
          </cell>
          <cell r="O7922">
            <v>2350677.7370000002</v>
          </cell>
        </row>
        <row r="7923">
          <cell r="A7923">
            <v>45804</v>
          </cell>
          <cell r="C7923" t="str">
            <v>OSAKA COCINA NIKKEI S.A.S</v>
          </cell>
          <cell r="F7923">
            <v>45789.409733796296</v>
          </cell>
          <cell r="G7923">
            <v>45819.409733796296</v>
          </cell>
          <cell r="H7923">
            <v>-14</v>
          </cell>
          <cell r="O7923">
            <v>344000</v>
          </cell>
        </row>
        <row r="7924">
          <cell r="A7924">
            <v>45804</v>
          </cell>
          <cell r="C7924" t="str">
            <v>KOE4K S.A.S</v>
          </cell>
          <cell r="F7924">
            <v>45782.306817129633</v>
          </cell>
          <cell r="G7924">
            <v>45812.306817129633</v>
          </cell>
          <cell r="H7924">
            <v>-7</v>
          </cell>
          <cell r="O7924">
            <v>1758589.1740000001</v>
          </cell>
        </row>
        <row r="7925">
          <cell r="A7925">
            <v>45804</v>
          </cell>
          <cell r="C7925" t="str">
            <v>KOE4K S.A.S</v>
          </cell>
          <cell r="F7925">
            <v>45787.265648148146</v>
          </cell>
          <cell r="G7925">
            <v>45817.265648148146</v>
          </cell>
          <cell r="H7925">
            <v>-12</v>
          </cell>
          <cell r="O7925">
            <v>163800</v>
          </cell>
        </row>
        <row r="7926">
          <cell r="A7926">
            <v>45804</v>
          </cell>
          <cell r="C7926" t="str">
            <v>KOE4K S.A.S</v>
          </cell>
          <cell r="F7926">
            <v>45789.411145833335</v>
          </cell>
          <cell r="G7926">
            <v>45819.411145833335</v>
          </cell>
          <cell r="H7926">
            <v>-14</v>
          </cell>
          <cell r="O7926">
            <v>404800</v>
          </cell>
        </row>
        <row r="7927">
          <cell r="A7927">
            <v>45804</v>
          </cell>
          <cell r="C7927" t="str">
            <v>DONDOHE4K S.A.S</v>
          </cell>
          <cell r="F7927">
            <v>45792.28833333333</v>
          </cell>
          <cell r="G7927">
            <v>45822.28833333333</v>
          </cell>
          <cell r="H7927">
            <v>-17</v>
          </cell>
          <cell r="O7927">
            <v>495600</v>
          </cell>
        </row>
        <row r="7928">
          <cell r="A7928">
            <v>45804</v>
          </cell>
          <cell r="C7928" t="str">
            <v>JUAN MANUEL PALLARES ARRIETA</v>
          </cell>
          <cell r="F7928">
            <v>45786.416666666664</v>
          </cell>
          <cell r="G7928">
            <v>45787.416666666664</v>
          </cell>
          <cell r="H7928">
            <v>18</v>
          </cell>
          <cell r="O7928">
            <v>303999.99</v>
          </cell>
        </row>
        <row r="7929">
          <cell r="A7929">
            <v>45804</v>
          </cell>
          <cell r="C7929" t="str">
            <v>OSAKA COCINA NIKKEI S.A.S</v>
          </cell>
          <cell r="F7929">
            <v>45786.346168981479</v>
          </cell>
          <cell r="G7929">
            <v>45816.346168981479</v>
          </cell>
          <cell r="H7929">
            <v>-11</v>
          </cell>
          <cell r="O7929">
            <v>409400</v>
          </cell>
        </row>
        <row r="7930">
          <cell r="A7930">
            <v>45804</v>
          </cell>
          <cell r="C7930" t="str">
            <v>OSAKA COCINA NIKKEI S.A.S</v>
          </cell>
          <cell r="F7930">
            <v>45793.277615740742</v>
          </cell>
          <cell r="G7930">
            <v>45823.277615740742</v>
          </cell>
          <cell r="H7930">
            <v>-18</v>
          </cell>
          <cell r="O7930">
            <v>409400</v>
          </cell>
        </row>
        <row r="7931">
          <cell r="A7931">
            <v>45804</v>
          </cell>
          <cell r="C7931" t="str">
            <v>OSAKA COCINA NIKKEI S.A.S</v>
          </cell>
          <cell r="F7931">
            <v>45794.269872685189</v>
          </cell>
          <cell r="G7931">
            <v>45824.269872685189</v>
          </cell>
          <cell r="H7931">
            <v>-19</v>
          </cell>
          <cell r="O7931">
            <v>302400</v>
          </cell>
        </row>
        <row r="7932">
          <cell r="A7932">
            <v>45804</v>
          </cell>
          <cell r="C7932" t="str">
            <v>LA BIFERIA SA</v>
          </cell>
          <cell r="F7932">
            <v>45783.374930555554</v>
          </cell>
          <cell r="G7932">
            <v>45813.374930555554</v>
          </cell>
          <cell r="H7932">
            <v>-8</v>
          </cell>
          <cell r="O7932">
            <v>2627700</v>
          </cell>
        </row>
        <row r="7933">
          <cell r="A7933">
            <v>45804</v>
          </cell>
          <cell r="C7933" t="str">
            <v>LONGO SAS</v>
          </cell>
          <cell r="F7933">
            <v>45762.457650462966</v>
          </cell>
          <cell r="G7933">
            <v>45777.457650462966</v>
          </cell>
          <cell r="H7933">
            <v>28</v>
          </cell>
          <cell r="O7933">
            <v>1335813.6168</v>
          </cell>
        </row>
        <row r="7934">
          <cell r="A7934">
            <v>45804</v>
          </cell>
          <cell r="C7934" t="str">
            <v>LONGO SAS</v>
          </cell>
          <cell r="F7934">
            <v>45782.433055555557</v>
          </cell>
          <cell r="G7934">
            <v>45797.433055555557</v>
          </cell>
          <cell r="H7934">
            <v>8</v>
          </cell>
          <cell r="O7934">
            <v>3399149.0208000001</v>
          </cell>
        </row>
        <row r="7935">
          <cell r="A7935">
            <v>45804</v>
          </cell>
          <cell r="C7935" t="str">
            <v>LONGO SAS</v>
          </cell>
          <cell r="F7935">
            <v>45785.32503472222</v>
          </cell>
          <cell r="G7935">
            <v>45800.32503472222</v>
          </cell>
          <cell r="H7935">
            <v>5</v>
          </cell>
          <cell r="O7935">
            <v>2785171.4550000001</v>
          </cell>
        </row>
        <row r="7936">
          <cell r="A7936">
            <v>45804</v>
          </cell>
          <cell r="C7936" t="str">
            <v>LONGO SAS</v>
          </cell>
          <cell r="F7936">
            <v>45790.378761574073</v>
          </cell>
          <cell r="G7936">
            <v>45805.378761574073</v>
          </cell>
          <cell r="H7936">
            <v>0</v>
          </cell>
          <cell r="O7936">
            <v>5774322.8200000003</v>
          </cell>
        </row>
        <row r="7937">
          <cell r="A7937">
            <v>45804</v>
          </cell>
          <cell r="C7937" t="str">
            <v>ROBINFOOD COLOMBIA SAS</v>
          </cell>
          <cell r="F7937">
            <v>45772.362951388888</v>
          </cell>
          <cell r="G7937">
            <v>45802.359918981485</v>
          </cell>
          <cell r="H7937">
            <v>3</v>
          </cell>
          <cell r="O7937">
            <v>6986953.7599999998</v>
          </cell>
        </row>
        <row r="7938">
          <cell r="A7938">
            <v>45804</v>
          </cell>
          <cell r="C7938" t="str">
            <v>HILDEBRANDO  CARREÑO</v>
          </cell>
          <cell r="F7938">
            <v>45804.341203703705</v>
          </cell>
          <cell r="G7938">
            <v>45805.341041666667</v>
          </cell>
          <cell r="H7938">
            <v>0</v>
          </cell>
          <cell r="O7938">
            <v>4200</v>
          </cell>
        </row>
        <row r="7939">
          <cell r="A7939">
            <v>45804</v>
          </cell>
          <cell r="C7939" t="str">
            <v>PROCESADORA DE CARNES NUEVA COLOMBO ALEMANA LTDA</v>
          </cell>
          <cell r="F7939">
            <v>45804.336909722224</v>
          </cell>
          <cell r="G7939">
            <v>45807.336701388886</v>
          </cell>
          <cell r="H7939">
            <v>-2</v>
          </cell>
          <cell r="O7939">
            <v>1046300</v>
          </cell>
        </row>
        <row r="7940">
          <cell r="A7940">
            <v>45804</v>
          </cell>
          <cell r="C7940" t="str">
            <v>HILDEBRANDO  CARREÑO</v>
          </cell>
          <cell r="F7940">
            <v>45804.341203703705</v>
          </cell>
          <cell r="G7940">
            <v>45805.341041666667</v>
          </cell>
          <cell r="H7940">
            <v>0</v>
          </cell>
          <cell r="O7940">
            <v>463700</v>
          </cell>
        </row>
        <row r="7941">
          <cell r="A7941">
            <v>45804</v>
          </cell>
          <cell r="C7941" t="str">
            <v>GUSTAVO  ALARCON MEJIA</v>
          </cell>
          <cell r="F7941">
            <v>45804.30190972222</v>
          </cell>
          <cell r="G7941">
            <v>45805.301724537036</v>
          </cell>
          <cell r="H7941">
            <v>0</v>
          </cell>
          <cell r="O7941">
            <v>665999.98</v>
          </cell>
        </row>
        <row r="7942">
          <cell r="A7942">
            <v>45804</v>
          </cell>
          <cell r="C7942" t="str">
            <v>CAFE RADIO ESTRELLA SAS</v>
          </cell>
          <cell r="F7942">
            <v>45805.386435185188</v>
          </cell>
          <cell r="G7942">
            <v>45820.372858796298</v>
          </cell>
          <cell r="H7942">
            <v>-15</v>
          </cell>
          <cell r="O7942">
            <v>166500</v>
          </cell>
        </row>
        <row r="7943">
          <cell r="A7943">
            <v>45804</v>
          </cell>
          <cell r="C7943" t="str">
            <v>MOYSER SAS</v>
          </cell>
          <cell r="F7943">
            <v>45811.431122685186</v>
          </cell>
          <cell r="G7943">
            <v>45812.430011574077</v>
          </cell>
          <cell r="H7943">
            <v>-1</v>
          </cell>
          <cell r="O7943">
            <v>2382100</v>
          </cell>
        </row>
        <row r="7944">
          <cell r="A7944">
            <v>45804</v>
          </cell>
          <cell r="C7944" t="str">
            <v>VENTAS MOSTRADOR</v>
          </cell>
          <cell r="F7944">
            <v>45804</v>
          </cell>
          <cell r="G7944">
            <v>45804</v>
          </cell>
          <cell r="H7944">
            <v>21</v>
          </cell>
          <cell r="O7944">
            <v>717552</v>
          </cell>
        </row>
        <row r="7945">
          <cell r="A7945">
            <v>45804</v>
          </cell>
          <cell r="C7945" t="str">
            <v>VENTAS MOSTRADOR</v>
          </cell>
          <cell r="F7945">
            <v>45804</v>
          </cell>
          <cell r="G7945">
            <v>45804</v>
          </cell>
          <cell r="H7945">
            <v>0</v>
          </cell>
          <cell r="O7945">
            <v>276439</v>
          </cell>
        </row>
        <row r="7946">
          <cell r="A7946">
            <v>45805</v>
          </cell>
          <cell r="C7946" t="str">
            <v>MERKMIOS SAS</v>
          </cell>
          <cell r="F7946">
            <v>45769.334293981483</v>
          </cell>
          <cell r="G7946">
            <v>45799.334085648145</v>
          </cell>
          <cell r="H7946">
            <v>8</v>
          </cell>
          <cell r="O7946">
            <v>5711057.3499999996</v>
          </cell>
        </row>
        <row r="7947">
          <cell r="A7947">
            <v>45805</v>
          </cell>
          <cell r="C7947" t="str">
            <v>VENTAS MOSTRADOR</v>
          </cell>
          <cell r="F7947">
            <v>45805</v>
          </cell>
          <cell r="G7947">
            <v>45805</v>
          </cell>
          <cell r="H7947">
            <v>0</v>
          </cell>
          <cell r="O7947">
            <v>4635</v>
          </cell>
        </row>
        <row r="7948">
          <cell r="A7948">
            <v>45805</v>
          </cell>
          <cell r="C7948" t="str">
            <v>VENTAS MOSTRADOR</v>
          </cell>
          <cell r="F7948">
            <v>45805</v>
          </cell>
          <cell r="G7948">
            <v>45805</v>
          </cell>
          <cell r="H7948">
            <v>0</v>
          </cell>
          <cell r="O7948">
            <v>10980</v>
          </cell>
        </row>
        <row r="7949">
          <cell r="A7949">
            <v>45805</v>
          </cell>
          <cell r="C7949" t="str">
            <v>VENTAS MOSTRADOR</v>
          </cell>
          <cell r="F7949">
            <v>45805</v>
          </cell>
          <cell r="G7949">
            <v>45805</v>
          </cell>
          <cell r="H7949">
            <v>0</v>
          </cell>
          <cell r="O7949">
            <v>14760</v>
          </cell>
        </row>
        <row r="7950">
          <cell r="A7950">
            <v>45805</v>
          </cell>
          <cell r="C7950" t="str">
            <v>VENTAS MOSTRADOR</v>
          </cell>
          <cell r="F7950">
            <v>45805</v>
          </cell>
          <cell r="G7950">
            <v>45805</v>
          </cell>
          <cell r="H7950">
            <v>0</v>
          </cell>
          <cell r="O7950">
            <v>15720</v>
          </cell>
        </row>
        <row r="7951">
          <cell r="A7951">
            <v>45805</v>
          </cell>
          <cell r="C7951" t="str">
            <v>VENTAS MOSTRADOR</v>
          </cell>
          <cell r="F7951">
            <v>45805</v>
          </cell>
          <cell r="G7951">
            <v>45805</v>
          </cell>
          <cell r="H7951">
            <v>0</v>
          </cell>
          <cell r="O7951">
            <v>15750</v>
          </cell>
        </row>
        <row r="7952">
          <cell r="A7952">
            <v>45805</v>
          </cell>
          <cell r="C7952" t="str">
            <v>VENTAS MOSTRADOR</v>
          </cell>
          <cell r="F7952">
            <v>45805</v>
          </cell>
          <cell r="G7952">
            <v>45805</v>
          </cell>
          <cell r="H7952">
            <v>0</v>
          </cell>
          <cell r="O7952">
            <v>16700</v>
          </cell>
        </row>
        <row r="7953">
          <cell r="A7953">
            <v>45805</v>
          </cell>
          <cell r="C7953" t="str">
            <v>VENTAS MOSTRADOR</v>
          </cell>
          <cell r="F7953">
            <v>45805</v>
          </cell>
          <cell r="G7953">
            <v>45805</v>
          </cell>
          <cell r="H7953">
            <v>0</v>
          </cell>
          <cell r="O7953">
            <v>20000</v>
          </cell>
        </row>
        <row r="7954">
          <cell r="A7954">
            <v>45805</v>
          </cell>
          <cell r="C7954" t="str">
            <v>VENTAS MOSTRADOR</v>
          </cell>
          <cell r="F7954">
            <v>45805</v>
          </cell>
          <cell r="G7954">
            <v>45805</v>
          </cell>
          <cell r="H7954">
            <v>0</v>
          </cell>
          <cell r="O7954">
            <v>25180</v>
          </cell>
        </row>
        <row r="7955">
          <cell r="A7955">
            <v>45805</v>
          </cell>
          <cell r="C7955" t="str">
            <v>VENTAS MOSTRADOR</v>
          </cell>
          <cell r="F7955">
            <v>45805</v>
          </cell>
          <cell r="G7955">
            <v>45805</v>
          </cell>
          <cell r="H7955">
            <v>0</v>
          </cell>
          <cell r="O7955">
            <v>27400</v>
          </cell>
        </row>
        <row r="7956">
          <cell r="A7956">
            <v>45805</v>
          </cell>
          <cell r="C7956" t="str">
            <v>VENTAS MOSTRADOR</v>
          </cell>
          <cell r="F7956">
            <v>45805</v>
          </cell>
          <cell r="G7956">
            <v>45805</v>
          </cell>
          <cell r="H7956">
            <v>0</v>
          </cell>
          <cell r="O7956">
            <v>33742</v>
          </cell>
        </row>
        <row r="7957">
          <cell r="A7957">
            <v>45805</v>
          </cell>
          <cell r="C7957" t="str">
            <v>VENTAS MOSTRADOR</v>
          </cell>
          <cell r="F7957">
            <v>45805</v>
          </cell>
          <cell r="G7957">
            <v>45805</v>
          </cell>
          <cell r="H7957">
            <v>0</v>
          </cell>
          <cell r="O7957">
            <v>38095</v>
          </cell>
        </row>
        <row r="7958">
          <cell r="A7958">
            <v>45805</v>
          </cell>
          <cell r="C7958" t="str">
            <v>VENTAS MOSTRADOR</v>
          </cell>
          <cell r="F7958">
            <v>45805</v>
          </cell>
          <cell r="G7958">
            <v>45805</v>
          </cell>
          <cell r="H7958">
            <v>0</v>
          </cell>
          <cell r="O7958">
            <v>38480</v>
          </cell>
        </row>
        <row r="7959">
          <cell r="A7959">
            <v>45805</v>
          </cell>
          <cell r="C7959" t="str">
            <v>VENTAS MOSTRADOR</v>
          </cell>
          <cell r="F7959">
            <v>45805</v>
          </cell>
          <cell r="G7959">
            <v>45805</v>
          </cell>
          <cell r="H7959">
            <v>0</v>
          </cell>
          <cell r="O7959">
            <v>40000</v>
          </cell>
        </row>
        <row r="7960">
          <cell r="A7960">
            <v>45805</v>
          </cell>
          <cell r="C7960" t="str">
            <v>VENTAS MOSTRADOR</v>
          </cell>
          <cell r="F7960">
            <v>45805</v>
          </cell>
          <cell r="G7960">
            <v>45805</v>
          </cell>
          <cell r="H7960">
            <v>0</v>
          </cell>
          <cell r="O7960">
            <v>67000</v>
          </cell>
        </row>
        <row r="7961">
          <cell r="A7961">
            <v>45805</v>
          </cell>
          <cell r="C7961" t="str">
            <v>VENTAS MOSTRADOR</v>
          </cell>
          <cell r="F7961">
            <v>45805</v>
          </cell>
          <cell r="G7961">
            <v>45805</v>
          </cell>
          <cell r="H7961">
            <v>0</v>
          </cell>
          <cell r="O7961">
            <v>91256</v>
          </cell>
        </row>
        <row r="7962">
          <cell r="A7962">
            <v>45805</v>
          </cell>
          <cell r="C7962" t="str">
            <v>SONIA CONTANZA CARDENAS MURCIA</v>
          </cell>
          <cell r="F7962">
            <v>45805.250462962962</v>
          </cell>
          <cell r="G7962">
            <v>45806.250254629631</v>
          </cell>
          <cell r="H7962">
            <v>1</v>
          </cell>
          <cell r="O7962">
            <v>116600</v>
          </cell>
        </row>
        <row r="7963">
          <cell r="A7963">
            <v>45805</v>
          </cell>
          <cell r="C7963" t="str">
            <v>VENTAS MOSTRADOR</v>
          </cell>
          <cell r="F7963">
            <v>45805</v>
          </cell>
          <cell r="G7963">
            <v>45805</v>
          </cell>
          <cell r="H7963">
            <v>0</v>
          </cell>
          <cell r="O7963">
            <v>297850</v>
          </cell>
        </row>
        <row r="7964">
          <cell r="A7964">
            <v>45805</v>
          </cell>
          <cell r="C7964" t="str">
            <v>VENTAS MOSTRADOR</v>
          </cell>
          <cell r="F7964">
            <v>45805</v>
          </cell>
          <cell r="G7964">
            <v>45805</v>
          </cell>
          <cell r="H7964">
            <v>0</v>
          </cell>
          <cell r="O7964">
            <v>297850</v>
          </cell>
        </row>
        <row r="7965">
          <cell r="A7965">
            <v>45805</v>
          </cell>
          <cell r="C7965" t="str">
            <v>VENTAS MOSTRADOR</v>
          </cell>
          <cell r="F7965">
            <v>45805</v>
          </cell>
          <cell r="G7965">
            <v>45805</v>
          </cell>
          <cell r="H7965">
            <v>0</v>
          </cell>
          <cell r="O7965">
            <v>500000</v>
          </cell>
        </row>
        <row r="7966">
          <cell r="A7966">
            <v>45805</v>
          </cell>
          <cell r="C7966" t="str">
            <v>VENTAS MOSTRADOR</v>
          </cell>
          <cell r="F7966">
            <v>45805</v>
          </cell>
          <cell r="G7966">
            <v>45805</v>
          </cell>
          <cell r="H7966">
            <v>0</v>
          </cell>
          <cell r="O7966">
            <v>660000</v>
          </cell>
        </row>
        <row r="7967">
          <cell r="A7967">
            <v>45805</v>
          </cell>
          <cell r="C7967" t="str">
            <v>PACIFIC SEA FOOD S A S</v>
          </cell>
          <cell r="F7967">
            <v>45771.344965277778</v>
          </cell>
          <cell r="G7967">
            <v>45786.343148148146</v>
          </cell>
          <cell r="H7967">
            <v>21</v>
          </cell>
          <cell r="O7967">
            <v>9862550</v>
          </cell>
        </row>
        <row r="7968">
          <cell r="A7968">
            <v>45805</v>
          </cell>
          <cell r="C7968" t="str">
            <v>PACIFIC SEA FOOD S A S</v>
          </cell>
          <cell r="F7968">
            <v>45772.392083333332</v>
          </cell>
          <cell r="G7968">
            <v>45787.392083333332</v>
          </cell>
          <cell r="H7968">
            <v>20</v>
          </cell>
          <cell r="O7968">
            <v>424350</v>
          </cell>
        </row>
        <row r="7969">
          <cell r="A7969">
            <v>45805</v>
          </cell>
          <cell r="C7969" t="str">
            <v>PACIFIC SEA FOOD S A S</v>
          </cell>
          <cell r="F7969">
            <v>45779.362800925926</v>
          </cell>
          <cell r="G7969">
            <v>45794.362650462965</v>
          </cell>
          <cell r="H7969">
            <v>13</v>
          </cell>
          <cell r="O7969">
            <v>6394975</v>
          </cell>
        </row>
        <row r="7970">
          <cell r="A7970">
            <v>45805</v>
          </cell>
          <cell r="C7970" t="str">
            <v>MARIA CRISTINA JAIME</v>
          </cell>
          <cell r="F7970">
            <v>45805.307511574072</v>
          </cell>
          <cell r="G7970">
            <v>45806.30709490741</v>
          </cell>
          <cell r="H7970">
            <v>2</v>
          </cell>
          <cell r="O7970">
            <v>900000</v>
          </cell>
        </row>
        <row r="7971">
          <cell r="A7971">
            <v>45805</v>
          </cell>
          <cell r="C7971" t="str">
            <v>INDUCOLCARNES S.A.S</v>
          </cell>
          <cell r="F7971">
            <v>45776.354594907411</v>
          </cell>
          <cell r="G7971">
            <v>45791.354594907411</v>
          </cell>
          <cell r="H7971">
            <v>20</v>
          </cell>
          <cell r="O7971">
            <v>6287611.0750000002</v>
          </cell>
        </row>
        <row r="7972">
          <cell r="A7972">
            <v>45805</v>
          </cell>
          <cell r="C7972" t="str">
            <v>ADRIANO  ALVAREZ LOZANO</v>
          </cell>
          <cell r="F7972">
            <v>45805.310011574074</v>
          </cell>
          <cell r="G7972">
            <v>45806.309861111113</v>
          </cell>
          <cell r="H7972">
            <v>2</v>
          </cell>
          <cell r="O7972">
            <v>390000</v>
          </cell>
        </row>
        <row r="7973">
          <cell r="A7973">
            <v>45805</v>
          </cell>
          <cell r="C7973" t="str">
            <v>JOSE DIEGO MOSQUERA</v>
          </cell>
          <cell r="F7973">
            <v>45804.259340277778</v>
          </cell>
          <cell r="G7973">
            <v>45805.259340277778</v>
          </cell>
          <cell r="H7973">
            <v>2</v>
          </cell>
          <cell r="O7973">
            <v>759600</v>
          </cell>
        </row>
        <row r="7974">
          <cell r="A7974">
            <v>45805</v>
          </cell>
          <cell r="C7974" t="str">
            <v>FREDY ALFONSO SUAREZ VILLAMIL</v>
          </cell>
          <cell r="F7974">
            <v>45805.337291666663</v>
          </cell>
          <cell r="G7974">
            <v>45806.336886574078</v>
          </cell>
          <cell r="H7974">
            <v>2</v>
          </cell>
          <cell r="O7974">
            <v>840000</v>
          </cell>
        </row>
        <row r="7975">
          <cell r="A7975">
            <v>45805</v>
          </cell>
          <cell r="C7975" t="str">
            <v>MARIA CRISTINA JAIME</v>
          </cell>
          <cell r="F7975">
            <v>45805.307511574072</v>
          </cell>
          <cell r="G7975">
            <v>45806.30709490741</v>
          </cell>
          <cell r="H7975">
            <v>2</v>
          </cell>
          <cell r="O7975">
            <v>1000000</v>
          </cell>
        </row>
        <row r="7976">
          <cell r="A7976">
            <v>45805</v>
          </cell>
          <cell r="C7976" t="str">
            <v>IVE INVESTING SAS</v>
          </cell>
          <cell r="F7976">
            <v>45791.261145833334</v>
          </cell>
          <cell r="G7976">
            <v>45792.252384259256</v>
          </cell>
          <cell r="H7976">
            <v>15</v>
          </cell>
          <cell r="O7976">
            <v>20000</v>
          </cell>
        </row>
        <row r="7977">
          <cell r="A7977">
            <v>45805</v>
          </cell>
          <cell r="C7977" t="str">
            <v>DUFLO SERVICIOS INTEGRALES S.A.S.</v>
          </cell>
          <cell r="F7977">
            <v>45757.31417824074</v>
          </cell>
          <cell r="G7977">
            <v>45787.31417824074</v>
          </cell>
          <cell r="H7977">
            <v>20</v>
          </cell>
          <cell r="O7977">
            <v>88945.5</v>
          </cell>
        </row>
        <row r="7978">
          <cell r="A7978">
            <v>45805</v>
          </cell>
          <cell r="C7978" t="str">
            <v>DUFLO SERVICIOS INTEGRALES S.A.S.</v>
          </cell>
          <cell r="F7978">
            <v>45757.315162037034</v>
          </cell>
          <cell r="G7978">
            <v>45787.315162037034</v>
          </cell>
          <cell r="H7978">
            <v>20</v>
          </cell>
          <cell r="O7978">
            <v>618580</v>
          </cell>
        </row>
        <row r="7979">
          <cell r="A7979">
            <v>45805</v>
          </cell>
          <cell r="C7979" t="str">
            <v>DUFLO SERVICIOS INTEGRALES S.A.S.</v>
          </cell>
          <cell r="F7979">
            <v>45757.318055555559</v>
          </cell>
          <cell r="G7979">
            <v>45787.318055555559</v>
          </cell>
          <cell r="H7979">
            <v>20</v>
          </cell>
          <cell r="O7979">
            <v>1459573</v>
          </cell>
        </row>
        <row r="7980">
          <cell r="A7980">
            <v>45805</v>
          </cell>
          <cell r="C7980" t="str">
            <v>VENTAS MOSTRADOR</v>
          </cell>
          <cell r="F7980">
            <v>45805</v>
          </cell>
          <cell r="G7980">
            <v>45805</v>
          </cell>
          <cell r="H7980">
            <v>0</v>
          </cell>
          <cell r="O7980">
            <v>651100</v>
          </cell>
        </row>
        <row r="7981">
          <cell r="A7981">
            <v>45805</v>
          </cell>
          <cell r="C7981" t="str">
            <v>VENTAS MOSTRADOR</v>
          </cell>
          <cell r="F7981">
            <v>45805</v>
          </cell>
          <cell r="G7981">
            <v>45805</v>
          </cell>
          <cell r="H7981">
            <v>0</v>
          </cell>
          <cell r="O7981">
            <v>364882</v>
          </cell>
        </row>
        <row r="7982">
          <cell r="A7982">
            <v>45806</v>
          </cell>
          <cell r="C7982" t="str">
            <v>VENTAS MOSTRADOR</v>
          </cell>
          <cell r="F7982">
            <v>45806</v>
          </cell>
          <cell r="G7982">
            <v>45806</v>
          </cell>
          <cell r="H7982">
            <v>0</v>
          </cell>
          <cell r="O7982">
            <v>5000</v>
          </cell>
        </row>
        <row r="7983">
          <cell r="A7983">
            <v>45806</v>
          </cell>
          <cell r="C7983" t="str">
            <v>VENTAS MOSTRADOR</v>
          </cell>
          <cell r="F7983">
            <v>45806</v>
          </cell>
          <cell r="G7983">
            <v>45806</v>
          </cell>
          <cell r="H7983">
            <v>0</v>
          </cell>
          <cell r="O7983">
            <v>9810</v>
          </cell>
        </row>
        <row r="7984">
          <cell r="A7984">
            <v>45806</v>
          </cell>
          <cell r="C7984" t="str">
            <v>VENTAS MOSTRADOR</v>
          </cell>
          <cell r="F7984">
            <v>45806</v>
          </cell>
          <cell r="G7984">
            <v>45806</v>
          </cell>
          <cell r="H7984">
            <v>0</v>
          </cell>
          <cell r="O7984">
            <v>10000</v>
          </cell>
        </row>
        <row r="7985">
          <cell r="A7985">
            <v>45806</v>
          </cell>
          <cell r="C7985" t="str">
            <v>VENTAS MOSTRADOR</v>
          </cell>
          <cell r="F7985">
            <v>45806</v>
          </cell>
          <cell r="G7985">
            <v>45806</v>
          </cell>
          <cell r="H7985">
            <v>0</v>
          </cell>
          <cell r="O7985">
            <v>10285</v>
          </cell>
        </row>
        <row r="7986">
          <cell r="A7986">
            <v>45806</v>
          </cell>
          <cell r="C7986" t="str">
            <v>VENTAS MOSTRADOR</v>
          </cell>
          <cell r="F7986">
            <v>45806</v>
          </cell>
          <cell r="G7986">
            <v>45806</v>
          </cell>
          <cell r="H7986">
            <v>0</v>
          </cell>
          <cell r="O7986">
            <v>14400</v>
          </cell>
        </row>
        <row r="7987">
          <cell r="A7987">
            <v>45806</v>
          </cell>
          <cell r="C7987" t="str">
            <v>VENTAS MOSTRADOR</v>
          </cell>
          <cell r="F7987">
            <v>45806</v>
          </cell>
          <cell r="G7987">
            <v>45806</v>
          </cell>
          <cell r="H7987">
            <v>0</v>
          </cell>
          <cell r="O7987">
            <v>15840</v>
          </cell>
        </row>
        <row r="7988">
          <cell r="A7988">
            <v>45806</v>
          </cell>
          <cell r="C7988" t="str">
            <v>VENTAS MOSTRADOR</v>
          </cell>
          <cell r="F7988">
            <v>45806</v>
          </cell>
          <cell r="G7988">
            <v>45806</v>
          </cell>
          <cell r="H7988">
            <v>0</v>
          </cell>
          <cell r="O7988">
            <v>19968</v>
          </cell>
        </row>
        <row r="7989">
          <cell r="A7989">
            <v>45806</v>
          </cell>
          <cell r="C7989" t="str">
            <v>VENTAS MOSTRADOR</v>
          </cell>
          <cell r="F7989">
            <v>45806</v>
          </cell>
          <cell r="G7989">
            <v>45806</v>
          </cell>
          <cell r="H7989">
            <v>0</v>
          </cell>
          <cell r="O7989">
            <v>22560</v>
          </cell>
        </row>
        <row r="7990">
          <cell r="A7990">
            <v>45806</v>
          </cell>
          <cell r="C7990" t="str">
            <v>VENTAS MOSTRADOR</v>
          </cell>
          <cell r="F7990">
            <v>45806</v>
          </cell>
          <cell r="G7990">
            <v>45806</v>
          </cell>
          <cell r="H7990">
            <v>0</v>
          </cell>
          <cell r="O7990">
            <v>25040</v>
          </cell>
        </row>
        <row r="7991">
          <cell r="A7991">
            <v>45806</v>
          </cell>
          <cell r="C7991" t="str">
            <v>VENTAS MOSTRADOR</v>
          </cell>
          <cell r="F7991">
            <v>45806</v>
          </cell>
          <cell r="G7991">
            <v>45806</v>
          </cell>
          <cell r="H7991">
            <v>0</v>
          </cell>
          <cell r="O7991">
            <v>30440</v>
          </cell>
        </row>
        <row r="7992">
          <cell r="A7992">
            <v>45806</v>
          </cell>
          <cell r="C7992" t="str">
            <v>VENTAS MOSTRADOR</v>
          </cell>
          <cell r="F7992">
            <v>45806</v>
          </cell>
          <cell r="G7992">
            <v>45806</v>
          </cell>
          <cell r="H7992">
            <v>0</v>
          </cell>
          <cell r="O7992">
            <v>46000</v>
          </cell>
        </row>
        <row r="7993">
          <cell r="A7993">
            <v>45806</v>
          </cell>
          <cell r="C7993" t="str">
            <v>VENTAS MOSTRADOR</v>
          </cell>
          <cell r="F7993">
            <v>45806</v>
          </cell>
          <cell r="G7993">
            <v>45806</v>
          </cell>
          <cell r="H7993">
            <v>0</v>
          </cell>
          <cell r="O7993">
            <v>47484</v>
          </cell>
        </row>
        <row r="7994">
          <cell r="A7994">
            <v>45806</v>
          </cell>
          <cell r="C7994" t="str">
            <v>VENTAS MOSTRADOR</v>
          </cell>
          <cell r="F7994">
            <v>45806</v>
          </cell>
          <cell r="G7994">
            <v>45806</v>
          </cell>
          <cell r="H7994">
            <v>0</v>
          </cell>
          <cell r="O7994">
            <v>50460</v>
          </cell>
        </row>
        <row r="7995">
          <cell r="A7995">
            <v>45806</v>
          </cell>
          <cell r="C7995" t="str">
            <v>VENTAS MOSTRADOR</v>
          </cell>
          <cell r="F7995">
            <v>45806</v>
          </cell>
          <cell r="G7995">
            <v>45806</v>
          </cell>
          <cell r="H7995">
            <v>0</v>
          </cell>
          <cell r="O7995">
            <v>51500</v>
          </cell>
        </row>
        <row r="7996">
          <cell r="A7996">
            <v>45806</v>
          </cell>
          <cell r="C7996" t="str">
            <v>VENTAS MOSTRADOR</v>
          </cell>
          <cell r="F7996">
            <v>45806</v>
          </cell>
          <cell r="G7996">
            <v>45806</v>
          </cell>
          <cell r="H7996">
            <v>0</v>
          </cell>
          <cell r="O7996">
            <v>54000</v>
          </cell>
        </row>
        <row r="7997">
          <cell r="A7997">
            <v>45806</v>
          </cell>
          <cell r="C7997" t="str">
            <v>VENTAS MOSTRADOR</v>
          </cell>
          <cell r="F7997">
            <v>45806</v>
          </cell>
          <cell r="G7997">
            <v>45806</v>
          </cell>
          <cell r="H7997">
            <v>0</v>
          </cell>
          <cell r="O7997">
            <v>60130</v>
          </cell>
        </row>
        <row r="7998">
          <cell r="A7998">
            <v>45806</v>
          </cell>
          <cell r="C7998" t="str">
            <v>VENTAS MOSTRADOR</v>
          </cell>
          <cell r="F7998">
            <v>45806</v>
          </cell>
          <cell r="G7998">
            <v>45806</v>
          </cell>
          <cell r="H7998">
            <v>0</v>
          </cell>
          <cell r="O7998">
            <v>99960</v>
          </cell>
        </row>
        <row r="7999">
          <cell r="A7999">
            <v>45806</v>
          </cell>
          <cell r="C7999" t="str">
            <v>VENTAS MOSTRADOR</v>
          </cell>
          <cell r="F7999">
            <v>45806</v>
          </cell>
          <cell r="G7999">
            <v>45806</v>
          </cell>
          <cell r="H7999">
            <v>0</v>
          </cell>
          <cell r="O7999">
            <v>100000</v>
          </cell>
        </row>
        <row r="8000">
          <cell r="A8000">
            <v>45806</v>
          </cell>
          <cell r="C8000" t="str">
            <v>VENTAS MOSTRADOR</v>
          </cell>
          <cell r="F8000">
            <v>45806</v>
          </cell>
          <cell r="G8000">
            <v>45806</v>
          </cell>
          <cell r="H8000">
            <v>0</v>
          </cell>
          <cell r="O8000">
            <v>109615</v>
          </cell>
        </row>
        <row r="8001">
          <cell r="A8001">
            <v>45806</v>
          </cell>
          <cell r="C8001" t="str">
            <v>VENTAS MOSTRADOR</v>
          </cell>
          <cell r="F8001">
            <v>45806</v>
          </cell>
          <cell r="G8001">
            <v>45806</v>
          </cell>
          <cell r="H8001">
            <v>0</v>
          </cell>
          <cell r="O8001">
            <v>124800</v>
          </cell>
        </row>
        <row r="8002">
          <cell r="A8002">
            <v>45806</v>
          </cell>
          <cell r="C8002" t="str">
            <v>VENTAS MOSTRADOR</v>
          </cell>
          <cell r="F8002">
            <v>45806</v>
          </cell>
          <cell r="G8002">
            <v>45806</v>
          </cell>
          <cell r="H8002">
            <v>0</v>
          </cell>
          <cell r="O8002">
            <v>212750</v>
          </cell>
        </row>
        <row r="8003">
          <cell r="A8003">
            <v>45806</v>
          </cell>
          <cell r="C8003" t="str">
            <v>TODOS COMEMOS SAS</v>
          </cell>
          <cell r="F8003">
            <v>45798.329560185186</v>
          </cell>
          <cell r="G8003">
            <v>45806.329340277778</v>
          </cell>
          <cell r="H8003">
            <v>1</v>
          </cell>
          <cell r="O8003">
            <v>704400</v>
          </cell>
        </row>
        <row r="8004">
          <cell r="A8004">
            <v>45806</v>
          </cell>
          <cell r="C8004" t="str">
            <v>DOROTEA PARRILLA BAR SAS</v>
          </cell>
          <cell r="F8004">
            <v>45806.342164351852</v>
          </cell>
          <cell r="G8004">
            <v>45807.34207175926</v>
          </cell>
          <cell r="H8004">
            <v>0</v>
          </cell>
          <cell r="O8004">
            <v>2021700</v>
          </cell>
        </row>
        <row r="8005">
          <cell r="A8005">
            <v>45806</v>
          </cell>
          <cell r="C8005" t="str">
            <v>DOROTEA PARRILLA BAR SAS</v>
          </cell>
          <cell r="F8005">
            <v>45806.355578703704</v>
          </cell>
          <cell r="G8005">
            <v>45807.355578703704</v>
          </cell>
          <cell r="H8005">
            <v>0</v>
          </cell>
          <cell r="O8005">
            <v>685400</v>
          </cell>
        </row>
        <row r="8006">
          <cell r="A8006">
            <v>45806</v>
          </cell>
          <cell r="C8006" t="str">
            <v>PEYBU SAS</v>
          </cell>
          <cell r="F8006">
            <v>45750.318182870367</v>
          </cell>
          <cell r="G8006">
            <v>45780.318182870367</v>
          </cell>
          <cell r="H8006">
            <v>27</v>
          </cell>
          <cell r="O8006">
            <v>1051329.402</v>
          </cell>
        </row>
        <row r="8007">
          <cell r="A8007">
            <v>45806</v>
          </cell>
          <cell r="C8007" t="str">
            <v>PEYBU SAS</v>
          </cell>
          <cell r="F8007">
            <v>45750.323437500003</v>
          </cell>
          <cell r="G8007">
            <v>45780.323437500003</v>
          </cell>
          <cell r="H8007">
            <v>27</v>
          </cell>
          <cell r="O8007">
            <v>866398.2</v>
          </cell>
        </row>
        <row r="8008">
          <cell r="A8008">
            <v>45806</v>
          </cell>
          <cell r="C8008" t="str">
            <v>PEYBU SAS</v>
          </cell>
          <cell r="F8008">
            <v>45757.354247685187</v>
          </cell>
          <cell r="G8008">
            <v>45787.354247685187</v>
          </cell>
          <cell r="H8008">
            <v>20</v>
          </cell>
          <cell r="O8008">
            <v>2082272.55394</v>
          </cell>
        </row>
        <row r="8009">
          <cell r="A8009">
            <v>45806</v>
          </cell>
          <cell r="C8009" t="str">
            <v>TIGRE COLOMBIA S.A.S</v>
          </cell>
          <cell r="F8009">
            <v>45804.274085648147</v>
          </cell>
          <cell r="G8009">
            <v>45812.273958333331</v>
          </cell>
          <cell r="H8009">
            <v>-5</v>
          </cell>
          <cell r="O8009">
            <v>1464000</v>
          </cell>
        </row>
        <row r="8010">
          <cell r="A8010">
            <v>45806</v>
          </cell>
          <cell r="C8010" t="str">
            <v>TIGRE COLOMBIA S.A.S</v>
          </cell>
          <cell r="F8010">
            <v>45804.275219907409</v>
          </cell>
          <cell r="G8010">
            <v>45812.274652777778</v>
          </cell>
          <cell r="H8010">
            <v>-5</v>
          </cell>
          <cell r="O8010">
            <v>1830000</v>
          </cell>
        </row>
        <row r="8011">
          <cell r="A8011">
            <v>45806</v>
          </cell>
          <cell r="C8011" t="str">
            <v>TIGRE COLOMBIA S.A.S</v>
          </cell>
          <cell r="F8011">
            <v>45804.277581018519</v>
          </cell>
          <cell r="G8011">
            <v>45812.277326388888</v>
          </cell>
          <cell r="H8011">
            <v>-5</v>
          </cell>
          <cell r="O8011">
            <v>1464000</v>
          </cell>
        </row>
        <row r="8012">
          <cell r="A8012">
            <v>45806</v>
          </cell>
          <cell r="C8012" t="str">
            <v>TIGRE COLOMBIA S.A.S</v>
          </cell>
          <cell r="F8012">
            <v>45805.345416666663</v>
          </cell>
          <cell r="G8012">
            <v>45813.345243055555</v>
          </cell>
          <cell r="H8012">
            <v>-6</v>
          </cell>
          <cell r="O8012">
            <v>1830000</v>
          </cell>
        </row>
        <row r="8013">
          <cell r="A8013">
            <v>45806</v>
          </cell>
          <cell r="C8013" t="str">
            <v>CRISTIAN  ROJAS RIVERA</v>
          </cell>
          <cell r="F8013">
            <v>45805.34679398148</v>
          </cell>
          <cell r="G8013">
            <v>45811.346701388888</v>
          </cell>
          <cell r="H8013">
            <v>-4</v>
          </cell>
          <cell r="O8013">
            <v>850999.94</v>
          </cell>
        </row>
        <row r="8014">
          <cell r="A8014">
            <v>45806</v>
          </cell>
          <cell r="C8014" t="str">
            <v>BENJAMIN  CHAPARRO AMEZQUITA</v>
          </cell>
          <cell r="F8014">
            <v>45806.334004629629</v>
          </cell>
          <cell r="G8014">
            <v>45807.333935185183</v>
          </cell>
          <cell r="H8014">
            <v>0</v>
          </cell>
          <cell r="O8014">
            <v>1308450</v>
          </cell>
        </row>
        <row r="8015">
          <cell r="A8015">
            <v>45806</v>
          </cell>
          <cell r="C8015" t="str">
            <v>INVERSIONES Y SOLUCIONES DE TRADICION SAS</v>
          </cell>
          <cell r="F8015">
            <v>45759.37295138889</v>
          </cell>
          <cell r="G8015">
            <v>45774.37295138889</v>
          </cell>
          <cell r="H8015">
            <v>34</v>
          </cell>
          <cell r="O8015">
            <v>98735</v>
          </cell>
        </row>
        <row r="8016">
          <cell r="A8016">
            <v>45806</v>
          </cell>
          <cell r="C8016" t="str">
            <v>INVERSIONES Y SOLUCIONES DE TRADICION SAS</v>
          </cell>
          <cell r="F8016">
            <v>45766.371481481481</v>
          </cell>
          <cell r="G8016">
            <v>45781.371481481481</v>
          </cell>
          <cell r="H8016">
            <v>27</v>
          </cell>
          <cell r="O8016">
            <v>3689000</v>
          </cell>
        </row>
        <row r="8017">
          <cell r="A8017">
            <v>45806</v>
          </cell>
          <cell r="C8017" t="str">
            <v>INVERSIONES Y SOLUCIONES DE TRADICION SAS</v>
          </cell>
          <cell r="F8017">
            <v>45772.334803240738</v>
          </cell>
          <cell r="G8017">
            <v>45787.334803240738</v>
          </cell>
          <cell r="H8017">
            <v>21</v>
          </cell>
          <cell r="O8017">
            <v>2212265</v>
          </cell>
        </row>
        <row r="8018">
          <cell r="A8018">
            <v>45806</v>
          </cell>
          <cell r="C8018" t="str">
            <v>JOHN DIEGO GUTIERREZ POLANCO</v>
          </cell>
          <cell r="F8018">
            <v>45806.271284722221</v>
          </cell>
          <cell r="G8018">
            <v>45808.270069444443</v>
          </cell>
          <cell r="H8018">
            <v>0</v>
          </cell>
          <cell r="O8018">
            <v>72150.009999999995</v>
          </cell>
        </row>
        <row r="8019">
          <cell r="A8019">
            <v>45806</v>
          </cell>
          <cell r="C8019" t="str">
            <v>PAULA JINNET ARDILA GOMEZ</v>
          </cell>
          <cell r="F8019">
            <v>45805.35261574074</v>
          </cell>
          <cell r="G8019">
            <v>45806.352407407408</v>
          </cell>
          <cell r="H8019">
            <v>1</v>
          </cell>
          <cell r="O8019">
            <v>595064</v>
          </cell>
        </row>
        <row r="8020">
          <cell r="A8020">
            <v>45806</v>
          </cell>
          <cell r="C8020" t="str">
            <v>DOROTEA PARRILLA BAR SAS</v>
          </cell>
          <cell r="F8020">
            <v>45806.343472222223</v>
          </cell>
          <cell r="G8020">
            <v>45810.343472222223</v>
          </cell>
          <cell r="H8020">
            <v>-3</v>
          </cell>
          <cell r="O8020">
            <v>20000</v>
          </cell>
        </row>
        <row r="8021">
          <cell r="A8021">
            <v>45806</v>
          </cell>
          <cell r="C8021" t="str">
            <v>DOROTEA PARRILLA BAR SAS</v>
          </cell>
          <cell r="F8021">
            <v>45806.354849537034</v>
          </cell>
          <cell r="G8021">
            <v>45810.354756944442</v>
          </cell>
          <cell r="H8021">
            <v>-3</v>
          </cell>
          <cell r="O8021">
            <v>903400</v>
          </cell>
        </row>
        <row r="8022">
          <cell r="A8022">
            <v>45806</v>
          </cell>
          <cell r="C8022" t="str">
            <v>ALIMENTOS BRIKO SAS</v>
          </cell>
          <cell r="F8022">
            <v>45806.329016203701</v>
          </cell>
          <cell r="G8022">
            <v>45807.32885416667</v>
          </cell>
          <cell r="H8022">
            <v>0</v>
          </cell>
          <cell r="O8022">
            <v>229875</v>
          </cell>
        </row>
        <row r="8023">
          <cell r="A8023">
            <v>45806</v>
          </cell>
          <cell r="C8023" t="str">
            <v>LUIS ANTONIO TOVAR ARIAS</v>
          </cell>
          <cell r="F8023">
            <v>45806.342557870368</v>
          </cell>
          <cell r="G8023">
            <v>45807.342557870368</v>
          </cell>
          <cell r="H8023">
            <v>0</v>
          </cell>
          <cell r="O8023">
            <v>166200</v>
          </cell>
        </row>
        <row r="8024">
          <cell r="A8024">
            <v>45806</v>
          </cell>
          <cell r="C8024" t="str">
            <v>VENTAS MOSTRADOR</v>
          </cell>
          <cell r="F8024">
            <v>45806</v>
          </cell>
          <cell r="G8024">
            <v>45806</v>
          </cell>
          <cell r="H8024">
            <v>0</v>
          </cell>
          <cell r="O8024">
            <v>638250</v>
          </cell>
        </row>
        <row r="8025">
          <cell r="A8025">
            <v>45806</v>
          </cell>
          <cell r="C8025" t="str">
            <v>CRISTIAN CAMILO VEGA PALACIOS</v>
          </cell>
          <cell r="F8025">
            <v>45806.269525462965</v>
          </cell>
          <cell r="G8025">
            <v>45807.269375000003</v>
          </cell>
          <cell r="H8025">
            <v>0</v>
          </cell>
          <cell r="O8025">
            <v>417600</v>
          </cell>
        </row>
        <row r="8026">
          <cell r="A8026">
            <v>45806</v>
          </cell>
          <cell r="C8026" t="str">
            <v>JOSE DIEGO MOSQUERA</v>
          </cell>
          <cell r="F8026">
            <v>45806.21025462963</v>
          </cell>
          <cell r="G8026">
            <v>45807.21025462963</v>
          </cell>
          <cell r="H8026">
            <v>0</v>
          </cell>
          <cell r="O8026">
            <v>551520</v>
          </cell>
        </row>
        <row r="8027">
          <cell r="A8027">
            <v>45806</v>
          </cell>
          <cell r="C8027" t="str">
            <v>PODER BGTA SAS</v>
          </cell>
          <cell r="F8027">
            <v>45785.322233796294</v>
          </cell>
          <cell r="G8027">
            <v>45815.322233796294</v>
          </cell>
          <cell r="H8027">
            <v>-8</v>
          </cell>
          <cell r="O8027">
            <v>1286850.2919999999</v>
          </cell>
        </row>
        <row r="8028">
          <cell r="A8028">
            <v>45806</v>
          </cell>
          <cell r="C8028" t="str">
            <v>PODER BGTA SAS</v>
          </cell>
          <cell r="F8028">
            <v>45791.283148148148</v>
          </cell>
          <cell r="G8028">
            <v>45821.270601851851</v>
          </cell>
          <cell r="H8028">
            <v>-14</v>
          </cell>
          <cell r="O8028">
            <v>787167.5784</v>
          </cell>
        </row>
        <row r="8029">
          <cell r="A8029">
            <v>45806</v>
          </cell>
          <cell r="C8029" t="str">
            <v>PODER BGTA SAS</v>
          </cell>
          <cell r="F8029">
            <v>45791.283807870372</v>
          </cell>
          <cell r="G8029">
            <v>45821.283680555556</v>
          </cell>
          <cell r="H8029">
            <v>-14</v>
          </cell>
          <cell r="O8029">
            <v>271869.78000000003</v>
          </cell>
        </row>
        <row r="8030">
          <cell r="A8030">
            <v>45806</v>
          </cell>
          <cell r="C8030" t="str">
            <v>PODER BGTA SAS</v>
          </cell>
          <cell r="F8030">
            <v>45791.284548611111</v>
          </cell>
          <cell r="G8030">
            <v>45821.284409722219</v>
          </cell>
          <cell r="H8030">
            <v>-14</v>
          </cell>
          <cell r="O8030">
            <v>1252393.5360000001</v>
          </cell>
        </row>
        <row r="8031">
          <cell r="A8031">
            <v>45806</v>
          </cell>
          <cell r="C8031" t="str">
            <v>SIA SAS</v>
          </cell>
          <cell r="F8031">
            <v>45708.327372685184</v>
          </cell>
          <cell r="G8031">
            <v>45738.316631944443</v>
          </cell>
          <cell r="H8031">
            <v>69</v>
          </cell>
          <cell r="O8031">
            <v>4844400</v>
          </cell>
        </row>
        <row r="8032">
          <cell r="A8032">
            <v>45806</v>
          </cell>
          <cell r="C8032" t="str">
            <v>ALIANZA DOC SAS</v>
          </cell>
          <cell r="F8032">
            <v>45800.298229166663</v>
          </cell>
          <cell r="G8032">
            <v>45808.298032407409</v>
          </cell>
          <cell r="H8032">
            <v>-1</v>
          </cell>
          <cell r="O8032">
            <v>1437700</v>
          </cell>
        </row>
        <row r="8033">
          <cell r="A8033">
            <v>45806</v>
          </cell>
          <cell r="C8033" t="str">
            <v>ALIANZA DOC SAS</v>
          </cell>
          <cell r="F8033">
            <v>45803.341064814813</v>
          </cell>
          <cell r="G8033">
            <v>45811.34033564815</v>
          </cell>
          <cell r="H8033">
            <v>-4</v>
          </cell>
          <cell r="O8033">
            <v>4400500</v>
          </cell>
        </row>
        <row r="8034">
          <cell r="A8034">
            <v>45806</v>
          </cell>
          <cell r="C8034" t="str">
            <v>SAGRADO BGTA SAS</v>
          </cell>
          <cell r="F8034">
            <v>45786.354004629633</v>
          </cell>
          <cell r="G8034">
            <v>45806.317812499998</v>
          </cell>
          <cell r="H8034">
            <v>1</v>
          </cell>
          <cell r="O8034">
            <v>3130386.324</v>
          </cell>
        </row>
        <row r="8035">
          <cell r="A8035">
            <v>45806</v>
          </cell>
          <cell r="C8035" t="str">
            <v>SAGRADO BGTA SAS</v>
          </cell>
          <cell r="F8035">
            <v>45791.297465277778</v>
          </cell>
          <cell r="G8035">
            <v>45811.296851851854</v>
          </cell>
          <cell r="H8035">
            <v>-4</v>
          </cell>
          <cell r="O8035">
            <v>2136567.8369999998</v>
          </cell>
        </row>
        <row r="8036">
          <cell r="A8036">
            <v>45806</v>
          </cell>
          <cell r="C8036" t="str">
            <v>SUPER NUEVO MILENIO SA</v>
          </cell>
          <cell r="F8036">
            <v>45794.272847222222</v>
          </cell>
          <cell r="G8036">
            <v>45824.272847222222</v>
          </cell>
          <cell r="H8036">
            <v>-17</v>
          </cell>
          <cell r="O8036">
            <v>46300</v>
          </cell>
        </row>
        <row r="8037">
          <cell r="A8037">
            <v>45806</v>
          </cell>
          <cell r="C8037" t="str">
            <v>SUPER NUEVO MILENIO SA</v>
          </cell>
          <cell r="F8037">
            <v>45794.278506944444</v>
          </cell>
          <cell r="G8037">
            <v>45824.278506944444</v>
          </cell>
          <cell r="H8037">
            <v>-17</v>
          </cell>
          <cell r="O8037">
            <v>172200</v>
          </cell>
        </row>
        <row r="8038">
          <cell r="A8038">
            <v>45806</v>
          </cell>
          <cell r="C8038" t="str">
            <v>SUPER NUEVO MILENIO SA</v>
          </cell>
          <cell r="F8038">
            <v>45794.331932870373</v>
          </cell>
          <cell r="G8038">
            <v>45824.331932870373</v>
          </cell>
          <cell r="H8038">
            <v>-17</v>
          </cell>
          <cell r="O8038">
            <v>246700</v>
          </cell>
        </row>
        <row r="8039">
          <cell r="A8039">
            <v>45806</v>
          </cell>
          <cell r="C8039" t="str">
            <v>SUPER NUEVO MILENIO SA</v>
          </cell>
          <cell r="F8039">
            <v>45796.327291666668</v>
          </cell>
          <cell r="G8039">
            <v>45826.327291666668</v>
          </cell>
          <cell r="H8039">
            <v>-19</v>
          </cell>
          <cell r="O8039">
            <v>414540</v>
          </cell>
        </row>
        <row r="8040">
          <cell r="A8040">
            <v>45806</v>
          </cell>
          <cell r="C8040" t="str">
            <v>SUPER NUEVO MILENIO SA</v>
          </cell>
          <cell r="F8040">
            <v>45798.336712962962</v>
          </cell>
          <cell r="G8040">
            <v>45828.336504629631</v>
          </cell>
          <cell r="H8040">
            <v>-21</v>
          </cell>
          <cell r="O8040">
            <v>24997</v>
          </cell>
        </row>
        <row r="8041">
          <cell r="A8041">
            <v>45806</v>
          </cell>
          <cell r="C8041" t="str">
            <v>PURA SABROSURA SAS</v>
          </cell>
          <cell r="F8041">
            <v>45796.343263888892</v>
          </cell>
          <cell r="G8041">
            <v>45811.343263888892</v>
          </cell>
          <cell r="H8041">
            <v>-4</v>
          </cell>
          <cell r="O8041">
            <v>570478.40099999995</v>
          </cell>
        </row>
        <row r="8042">
          <cell r="A8042">
            <v>45806</v>
          </cell>
          <cell r="C8042" t="str">
            <v>PURA SABROSURA SAS</v>
          </cell>
          <cell r="F8042">
            <v>45796.618402777778</v>
          </cell>
          <cell r="G8042">
            <v>45811.618402777778</v>
          </cell>
          <cell r="H8042">
            <v>-4</v>
          </cell>
          <cell r="O8042">
            <v>2307307</v>
          </cell>
        </row>
        <row r="8043">
          <cell r="A8043">
            <v>45806</v>
          </cell>
          <cell r="C8043" t="str">
            <v>PURA SABROSURA SAS</v>
          </cell>
          <cell r="F8043">
            <v>45799.341296296298</v>
          </cell>
          <cell r="G8043">
            <v>45814.341215277775</v>
          </cell>
          <cell r="H8043">
            <v>-7</v>
          </cell>
          <cell r="O8043">
            <v>4089698.2620000001</v>
          </cell>
        </row>
        <row r="8044">
          <cell r="A8044">
            <v>45806</v>
          </cell>
          <cell r="C8044" t="str">
            <v>PAULA JINNET ARDILA GOMEZ</v>
          </cell>
          <cell r="F8044">
            <v>45805.35261574074</v>
          </cell>
          <cell r="G8044">
            <v>45806.352407407408</v>
          </cell>
          <cell r="H8044">
            <v>1</v>
          </cell>
          <cell r="O8044">
            <v>436936</v>
          </cell>
        </row>
        <row r="8045">
          <cell r="A8045">
            <v>45806</v>
          </cell>
          <cell r="C8045" t="str">
            <v>BACO FOODS COLOMBIA S.A.S</v>
          </cell>
          <cell r="F8045">
            <v>45771.323946759258</v>
          </cell>
          <cell r="G8045">
            <v>45801.323946759258</v>
          </cell>
          <cell r="H8045">
            <v>6</v>
          </cell>
          <cell r="O8045">
            <v>1200000</v>
          </cell>
        </row>
        <row r="8046">
          <cell r="A8046">
            <v>45806</v>
          </cell>
          <cell r="C8046" t="str">
            <v>BACO FOODS COLOMBIA S.A.S</v>
          </cell>
          <cell r="F8046">
            <v>45772.31795138889</v>
          </cell>
          <cell r="G8046">
            <v>45802.31795138889</v>
          </cell>
          <cell r="H8046">
            <v>5</v>
          </cell>
          <cell r="O8046">
            <v>1234000</v>
          </cell>
        </row>
        <row r="8047">
          <cell r="A8047">
            <v>45806</v>
          </cell>
          <cell r="C8047" t="str">
            <v>BACO FOODS COLOMBIA S.A.S</v>
          </cell>
          <cell r="F8047">
            <v>45775.317812499998</v>
          </cell>
          <cell r="G8047">
            <v>45805.317812499998</v>
          </cell>
          <cell r="H8047">
            <v>2</v>
          </cell>
          <cell r="O8047">
            <v>1014000</v>
          </cell>
        </row>
        <row r="8048">
          <cell r="A8048">
            <v>45806</v>
          </cell>
          <cell r="C8048" t="str">
            <v>MERCADOPAGO COLOMBIA</v>
          </cell>
          <cell r="F8048">
            <v>45806</v>
          </cell>
          <cell r="G8048">
            <v>45806</v>
          </cell>
          <cell r="H8048">
            <v>0</v>
          </cell>
          <cell r="O8048">
            <v>6600000</v>
          </cell>
        </row>
        <row r="8049">
          <cell r="A8049">
            <v>45806</v>
          </cell>
          <cell r="C8049" t="str">
            <v>VENTAS MOSTRADOR</v>
          </cell>
          <cell r="F8049">
            <v>45806</v>
          </cell>
          <cell r="G8049">
            <v>45806</v>
          </cell>
          <cell r="H8049">
            <v>0</v>
          </cell>
          <cell r="O8049">
            <v>255183</v>
          </cell>
        </row>
        <row r="8050">
          <cell r="A8050">
            <v>45806</v>
          </cell>
          <cell r="C8050" t="str">
            <v>VENTAS MOSTRADOR</v>
          </cell>
          <cell r="F8050">
            <v>45806</v>
          </cell>
          <cell r="G8050">
            <v>45806</v>
          </cell>
          <cell r="H8050">
            <v>0</v>
          </cell>
          <cell r="O8050">
            <v>360073</v>
          </cell>
        </row>
        <row r="8051">
          <cell r="A8051">
            <v>45807</v>
          </cell>
          <cell r="C8051" t="str">
            <v>VENTAS MOSTRADOR</v>
          </cell>
          <cell r="F8051">
            <v>45807</v>
          </cell>
          <cell r="G8051">
            <v>45807</v>
          </cell>
          <cell r="H8051">
            <v>0</v>
          </cell>
          <cell r="O8051">
            <v>11835</v>
          </cell>
        </row>
        <row r="8052">
          <cell r="A8052">
            <v>45807</v>
          </cell>
          <cell r="C8052" t="str">
            <v>VENTAS MOSTRADOR</v>
          </cell>
          <cell r="F8052">
            <v>45807</v>
          </cell>
          <cell r="G8052">
            <v>45807</v>
          </cell>
          <cell r="H8052">
            <v>0</v>
          </cell>
          <cell r="O8052">
            <v>16000</v>
          </cell>
        </row>
        <row r="8053">
          <cell r="A8053">
            <v>45807</v>
          </cell>
          <cell r="C8053" t="str">
            <v>VENTAS MOSTRADOR</v>
          </cell>
          <cell r="F8053">
            <v>45807</v>
          </cell>
          <cell r="G8053">
            <v>45807</v>
          </cell>
          <cell r="H8053">
            <v>0</v>
          </cell>
          <cell r="O8053">
            <v>18600</v>
          </cell>
        </row>
        <row r="8054">
          <cell r="A8054">
            <v>45807</v>
          </cell>
          <cell r="C8054" t="str">
            <v>VENTAS MOSTRADOR</v>
          </cell>
          <cell r="F8054">
            <v>45807</v>
          </cell>
          <cell r="G8054">
            <v>45807</v>
          </cell>
          <cell r="H8054">
            <v>0</v>
          </cell>
          <cell r="O8054">
            <v>18700</v>
          </cell>
        </row>
        <row r="8055">
          <cell r="A8055">
            <v>45807</v>
          </cell>
          <cell r="C8055" t="str">
            <v>VENTAS MOSTRADOR</v>
          </cell>
          <cell r="F8055">
            <v>45807</v>
          </cell>
          <cell r="G8055">
            <v>45807</v>
          </cell>
          <cell r="H8055">
            <v>0</v>
          </cell>
          <cell r="O8055">
            <v>19000</v>
          </cell>
        </row>
        <row r="8056">
          <cell r="A8056">
            <v>45807</v>
          </cell>
          <cell r="C8056" t="str">
            <v>VENTAS MOSTRADOR</v>
          </cell>
          <cell r="F8056">
            <v>45807</v>
          </cell>
          <cell r="G8056">
            <v>45807</v>
          </cell>
          <cell r="H8056">
            <v>0</v>
          </cell>
          <cell r="O8056">
            <v>19250</v>
          </cell>
        </row>
        <row r="8057">
          <cell r="A8057">
            <v>45807</v>
          </cell>
          <cell r="C8057" t="str">
            <v>VENTAS MOSTRADOR</v>
          </cell>
          <cell r="F8057">
            <v>45807</v>
          </cell>
          <cell r="G8057">
            <v>45807</v>
          </cell>
          <cell r="H8057">
            <v>0</v>
          </cell>
          <cell r="O8057">
            <v>20610</v>
          </cell>
        </row>
        <row r="8058">
          <cell r="A8058">
            <v>45807</v>
          </cell>
          <cell r="C8058" t="str">
            <v>VENTAS MOSTRADOR</v>
          </cell>
          <cell r="F8058">
            <v>45807</v>
          </cell>
          <cell r="G8058">
            <v>45807</v>
          </cell>
          <cell r="H8058">
            <v>0</v>
          </cell>
          <cell r="O8058">
            <v>21500</v>
          </cell>
        </row>
        <row r="8059">
          <cell r="A8059">
            <v>45807</v>
          </cell>
          <cell r="C8059" t="str">
            <v>VENTAS MOSTRADOR</v>
          </cell>
          <cell r="F8059">
            <v>45807</v>
          </cell>
          <cell r="G8059">
            <v>45807</v>
          </cell>
          <cell r="H8059">
            <v>0</v>
          </cell>
          <cell r="O8059">
            <v>25000</v>
          </cell>
        </row>
        <row r="8060">
          <cell r="A8060">
            <v>45807</v>
          </cell>
          <cell r="C8060" t="str">
            <v>VENTAS MOSTRADOR</v>
          </cell>
          <cell r="F8060">
            <v>45807</v>
          </cell>
          <cell r="G8060">
            <v>45807</v>
          </cell>
          <cell r="H8060">
            <v>0</v>
          </cell>
          <cell r="O8060">
            <v>28785</v>
          </cell>
        </row>
        <row r="8061">
          <cell r="A8061">
            <v>45807</v>
          </cell>
          <cell r="C8061" t="str">
            <v>VENTAS MOSTRADOR</v>
          </cell>
          <cell r="F8061">
            <v>45807</v>
          </cell>
          <cell r="G8061">
            <v>45807</v>
          </cell>
          <cell r="H8061">
            <v>0</v>
          </cell>
          <cell r="O8061">
            <v>29700</v>
          </cell>
        </row>
        <row r="8062">
          <cell r="A8062">
            <v>45807</v>
          </cell>
          <cell r="C8062" t="str">
            <v>VENTAS MOSTRADOR</v>
          </cell>
          <cell r="F8062">
            <v>45807</v>
          </cell>
          <cell r="G8062">
            <v>45807</v>
          </cell>
          <cell r="H8062">
            <v>0</v>
          </cell>
          <cell r="O8062">
            <v>30492</v>
          </cell>
        </row>
        <row r="8063">
          <cell r="A8063">
            <v>45807</v>
          </cell>
          <cell r="C8063" t="str">
            <v>VENTAS MOSTRADOR</v>
          </cell>
          <cell r="F8063">
            <v>45807</v>
          </cell>
          <cell r="G8063">
            <v>45807</v>
          </cell>
          <cell r="H8063">
            <v>0</v>
          </cell>
          <cell r="O8063">
            <v>33840</v>
          </cell>
        </row>
        <row r="8064">
          <cell r="A8064">
            <v>45807</v>
          </cell>
          <cell r="C8064" t="str">
            <v>VENTAS MOSTRADOR</v>
          </cell>
          <cell r="F8064">
            <v>45807</v>
          </cell>
          <cell r="G8064">
            <v>45807</v>
          </cell>
          <cell r="H8064">
            <v>0</v>
          </cell>
          <cell r="O8064">
            <v>46200</v>
          </cell>
        </row>
        <row r="8065">
          <cell r="A8065">
            <v>45807</v>
          </cell>
          <cell r="C8065" t="str">
            <v>VENTAS MOSTRADOR</v>
          </cell>
          <cell r="F8065">
            <v>45807</v>
          </cell>
          <cell r="G8065">
            <v>45807</v>
          </cell>
          <cell r="H8065">
            <v>0</v>
          </cell>
          <cell r="O8065">
            <v>47000</v>
          </cell>
        </row>
        <row r="8066">
          <cell r="A8066">
            <v>45807</v>
          </cell>
          <cell r="C8066" t="str">
            <v>VENTAS MOSTRADOR</v>
          </cell>
          <cell r="F8066">
            <v>45807</v>
          </cell>
          <cell r="G8066">
            <v>45807</v>
          </cell>
          <cell r="H8066">
            <v>0</v>
          </cell>
          <cell r="O8066">
            <v>86360</v>
          </cell>
        </row>
        <row r="8067">
          <cell r="A8067">
            <v>45807</v>
          </cell>
          <cell r="C8067" t="str">
            <v>VENTAS MOSTRADOR</v>
          </cell>
          <cell r="F8067">
            <v>45807</v>
          </cell>
          <cell r="G8067">
            <v>45807</v>
          </cell>
          <cell r="H8067">
            <v>0</v>
          </cell>
          <cell r="O8067">
            <v>86612</v>
          </cell>
        </row>
        <row r="8068">
          <cell r="A8068">
            <v>45807</v>
          </cell>
          <cell r="C8068" t="str">
            <v>VENTAS MOSTRADOR</v>
          </cell>
          <cell r="F8068">
            <v>45807</v>
          </cell>
          <cell r="G8068">
            <v>45807</v>
          </cell>
          <cell r="H8068">
            <v>0</v>
          </cell>
          <cell r="O8068">
            <v>92868</v>
          </cell>
        </row>
        <row r="8069">
          <cell r="A8069">
            <v>45807</v>
          </cell>
          <cell r="C8069" t="str">
            <v>VENTAS MOSTRADOR</v>
          </cell>
          <cell r="F8069">
            <v>45807</v>
          </cell>
          <cell r="G8069">
            <v>45807</v>
          </cell>
          <cell r="H8069">
            <v>0</v>
          </cell>
          <cell r="O8069">
            <v>206500</v>
          </cell>
        </row>
        <row r="8070">
          <cell r="A8070">
            <v>45807</v>
          </cell>
          <cell r="C8070" t="str">
            <v>WILSON MAURICIO COTRINA POBLADOR</v>
          </cell>
          <cell r="F8070">
            <v>45807.364814814813</v>
          </cell>
          <cell r="G8070">
            <v>45808.364594907405</v>
          </cell>
          <cell r="H8070">
            <v>0</v>
          </cell>
          <cell r="O8070">
            <v>263800</v>
          </cell>
        </row>
        <row r="8071">
          <cell r="A8071">
            <v>45807</v>
          </cell>
          <cell r="C8071" t="str">
            <v>VENTAS MOSTRADOR</v>
          </cell>
          <cell r="F8071">
            <v>45807.364814814813</v>
          </cell>
          <cell r="G8071">
            <v>45807.364814814813</v>
          </cell>
          <cell r="H8071">
            <v>0</v>
          </cell>
          <cell r="O8071">
            <v>297850</v>
          </cell>
        </row>
        <row r="8072">
          <cell r="A8072">
            <v>45807</v>
          </cell>
          <cell r="C8072" t="str">
            <v>VENTAS MOSTRADOR</v>
          </cell>
          <cell r="F8072">
            <v>45807.364814814813</v>
          </cell>
          <cell r="G8072">
            <v>45807.364814814813</v>
          </cell>
          <cell r="H8072">
            <v>0</v>
          </cell>
          <cell r="O8072">
            <v>360110</v>
          </cell>
        </row>
        <row r="8073">
          <cell r="A8073">
            <v>45807</v>
          </cell>
          <cell r="C8073" t="str">
            <v>VENTAS MOSTRADOR</v>
          </cell>
          <cell r="F8073">
            <v>45807.364814814813</v>
          </cell>
          <cell r="G8073">
            <v>45807.364814814813</v>
          </cell>
          <cell r="H8073">
            <v>0</v>
          </cell>
          <cell r="O8073">
            <v>851000</v>
          </cell>
        </row>
        <row r="8074">
          <cell r="A8074">
            <v>45807</v>
          </cell>
          <cell r="C8074" t="str">
            <v>LOVE CHICHARRON S.A.S</v>
          </cell>
          <cell r="F8074">
            <v>45797.340011574073</v>
          </cell>
          <cell r="G8074">
            <v>45805.339814814812</v>
          </cell>
          <cell r="H8074">
            <v>2</v>
          </cell>
          <cell r="O8074">
            <v>2112440.1409200002</v>
          </cell>
        </row>
        <row r="8075">
          <cell r="A8075">
            <v>45807</v>
          </cell>
          <cell r="C8075" t="str">
            <v>LOVE CHICHARRON S.A.S</v>
          </cell>
          <cell r="F8075">
            <v>45799.327175925922</v>
          </cell>
          <cell r="G8075">
            <v>45807.327025462961</v>
          </cell>
          <cell r="H8075">
            <v>0</v>
          </cell>
          <cell r="O8075">
            <v>2192883.7200000002</v>
          </cell>
        </row>
        <row r="8076">
          <cell r="A8076">
            <v>45807</v>
          </cell>
          <cell r="C8076" t="str">
            <v>LOVE CHICHARRON S.A.S</v>
          </cell>
          <cell r="F8076">
            <v>45801.290127314816</v>
          </cell>
          <cell r="G8076">
            <v>45809.289375</v>
          </cell>
          <cell r="H8076">
            <v>-2</v>
          </cell>
          <cell r="O8076">
            <v>1466680.6990799999</v>
          </cell>
        </row>
        <row r="8077">
          <cell r="A8077">
            <v>45807</v>
          </cell>
          <cell r="C8077" t="str">
            <v>SIPOTE BURRITO S.A</v>
          </cell>
          <cell r="F8077">
            <v>45791.350173611114</v>
          </cell>
          <cell r="G8077">
            <v>45821.350173611114</v>
          </cell>
          <cell r="H8077">
            <v>-14</v>
          </cell>
          <cell r="O8077">
            <v>1242800</v>
          </cell>
        </row>
        <row r="8078">
          <cell r="A8078">
            <v>45807</v>
          </cell>
          <cell r="C8078" t="str">
            <v>SIPOTE BURRITO S.A</v>
          </cell>
          <cell r="F8078">
            <v>45794.279641203706</v>
          </cell>
          <cell r="G8078">
            <v>45824.279641203706</v>
          </cell>
          <cell r="H8078">
            <v>-17</v>
          </cell>
          <cell r="O8078">
            <v>2127840</v>
          </cell>
        </row>
        <row r="8079">
          <cell r="A8079">
            <v>45807</v>
          </cell>
          <cell r="C8079" t="str">
            <v>SIPOTE BURRITO S.A</v>
          </cell>
          <cell r="F8079">
            <v>45794.298229166663</v>
          </cell>
          <cell r="G8079">
            <v>45824.298229166663</v>
          </cell>
          <cell r="H8079">
            <v>-17</v>
          </cell>
          <cell r="O8079">
            <v>16084309.135500001</v>
          </cell>
        </row>
        <row r="8080">
          <cell r="A8080">
            <v>45807</v>
          </cell>
          <cell r="C8080" t="str">
            <v>SIPOTE BURRITO S.A</v>
          </cell>
          <cell r="F8080">
            <v>45796.366111111114</v>
          </cell>
          <cell r="G8080">
            <v>45826.366111111114</v>
          </cell>
          <cell r="H8080">
            <v>-19</v>
          </cell>
          <cell r="O8080">
            <v>1896960</v>
          </cell>
        </row>
        <row r="8081">
          <cell r="A8081">
            <v>45807</v>
          </cell>
          <cell r="C8081" t="str">
            <v>TAKAMI SA</v>
          </cell>
          <cell r="F8081">
            <v>45787.29146990741</v>
          </cell>
          <cell r="G8081">
            <v>45817.29146990741</v>
          </cell>
          <cell r="H8081">
            <v>-9</v>
          </cell>
          <cell r="O8081">
            <v>734788.8</v>
          </cell>
        </row>
        <row r="8082">
          <cell r="A8082">
            <v>45807</v>
          </cell>
          <cell r="C8082" t="str">
            <v>TAKAMI SA</v>
          </cell>
          <cell r="F8082">
            <v>45790.291701388887</v>
          </cell>
          <cell r="G8082">
            <v>45820.291701388887</v>
          </cell>
          <cell r="H8082">
            <v>-12</v>
          </cell>
          <cell r="O8082">
            <v>179375</v>
          </cell>
        </row>
        <row r="8083">
          <cell r="A8083">
            <v>45807</v>
          </cell>
          <cell r="C8083" t="str">
            <v>TAKAMI SA</v>
          </cell>
          <cell r="F8083">
            <v>45790.299861111111</v>
          </cell>
          <cell r="G8083">
            <v>45820.299861111111</v>
          </cell>
          <cell r="H8083">
            <v>-12</v>
          </cell>
          <cell r="O8083">
            <v>705320</v>
          </cell>
        </row>
        <row r="8084">
          <cell r="A8084">
            <v>45807</v>
          </cell>
          <cell r="C8084" t="str">
            <v>TAKAMI SA</v>
          </cell>
          <cell r="F8084">
            <v>45790.305798611109</v>
          </cell>
          <cell r="G8084">
            <v>45820.305798611109</v>
          </cell>
          <cell r="H8084">
            <v>-12</v>
          </cell>
          <cell r="O8084">
            <v>622560</v>
          </cell>
        </row>
        <row r="8085">
          <cell r="A8085">
            <v>45807</v>
          </cell>
          <cell r="C8085" t="str">
            <v>TAKAMI SA</v>
          </cell>
          <cell r="F8085">
            <v>45790.307141203702</v>
          </cell>
          <cell r="G8085">
            <v>45820.307141203702</v>
          </cell>
          <cell r="H8085">
            <v>-12</v>
          </cell>
          <cell r="O8085">
            <v>57040</v>
          </cell>
        </row>
        <row r="8086">
          <cell r="A8086">
            <v>45807</v>
          </cell>
          <cell r="C8086" t="str">
            <v>TAKAMI SA</v>
          </cell>
          <cell r="F8086">
            <v>45790.323958333334</v>
          </cell>
          <cell r="G8086">
            <v>45820.323958333334</v>
          </cell>
          <cell r="H8086">
            <v>-12</v>
          </cell>
          <cell r="O8086">
            <v>3077680</v>
          </cell>
        </row>
        <row r="8087">
          <cell r="A8087">
            <v>45807</v>
          </cell>
          <cell r="C8087" t="str">
            <v>TAKAMI SA</v>
          </cell>
          <cell r="F8087">
            <v>45790.346643518518</v>
          </cell>
          <cell r="G8087">
            <v>45820.346643518518</v>
          </cell>
          <cell r="H8087">
            <v>-12</v>
          </cell>
          <cell r="O8087">
            <v>134320</v>
          </cell>
        </row>
        <row r="8088">
          <cell r="A8088">
            <v>45807</v>
          </cell>
          <cell r="C8088" t="str">
            <v>TAKAMI SA</v>
          </cell>
          <cell r="F8088">
            <v>45790.394131944442</v>
          </cell>
          <cell r="G8088">
            <v>45820.394131944442</v>
          </cell>
          <cell r="H8088">
            <v>-12</v>
          </cell>
          <cell r="O8088">
            <v>947100</v>
          </cell>
        </row>
        <row r="8089">
          <cell r="A8089">
            <v>45807</v>
          </cell>
          <cell r="C8089" t="str">
            <v>TAKAMI SA</v>
          </cell>
          <cell r="F8089">
            <v>45790.406215277777</v>
          </cell>
          <cell r="G8089">
            <v>45820.406215277777</v>
          </cell>
          <cell r="H8089">
            <v>-12</v>
          </cell>
          <cell r="O8089">
            <v>786188</v>
          </cell>
        </row>
        <row r="8090">
          <cell r="A8090">
            <v>45807</v>
          </cell>
          <cell r="C8090" t="str">
            <v>TAKAMI SA</v>
          </cell>
          <cell r="F8090">
            <v>45791.30810185185</v>
          </cell>
          <cell r="G8090">
            <v>45821.30810185185</v>
          </cell>
          <cell r="H8090">
            <v>-13</v>
          </cell>
          <cell r="O8090">
            <v>70315</v>
          </cell>
        </row>
        <row r="8091">
          <cell r="A8091">
            <v>45807</v>
          </cell>
          <cell r="C8091" t="str">
            <v>TAKAMI SA</v>
          </cell>
          <cell r="F8091">
            <v>45791.342962962961</v>
          </cell>
          <cell r="G8091">
            <v>45821.342962962961</v>
          </cell>
          <cell r="H8091">
            <v>-13</v>
          </cell>
          <cell r="O8091">
            <v>166050</v>
          </cell>
        </row>
        <row r="8092">
          <cell r="A8092">
            <v>45807</v>
          </cell>
          <cell r="C8092" t="str">
            <v>TAKAMI SA</v>
          </cell>
          <cell r="F8092">
            <v>45791.483252314814</v>
          </cell>
          <cell r="G8092">
            <v>45821.483252314814</v>
          </cell>
          <cell r="H8092">
            <v>-13</v>
          </cell>
          <cell r="O8092">
            <v>75336</v>
          </cell>
        </row>
        <row r="8093">
          <cell r="A8093">
            <v>45807</v>
          </cell>
          <cell r="C8093" t="str">
            <v>TAKAMI SA</v>
          </cell>
          <cell r="F8093">
            <v>45792.270358796297</v>
          </cell>
          <cell r="G8093">
            <v>45822.270358796297</v>
          </cell>
          <cell r="H8093">
            <v>-14</v>
          </cell>
          <cell r="O8093">
            <v>98600</v>
          </cell>
        </row>
        <row r="8094">
          <cell r="A8094">
            <v>45807</v>
          </cell>
          <cell r="C8094" t="str">
            <v>TAKAMI SA</v>
          </cell>
          <cell r="F8094">
            <v>45792.272210648145</v>
          </cell>
          <cell r="G8094">
            <v>45822.272210648145</v>
          </cell>
          <cell r="H8094">
            <v>-14</v>
          </cell>
          <cell r="O8094">
            <v>153066</v>
          </cell>
        </row>
        <row r="8095">
          <cell r="A8095">
            <v>45807</v>
          </cell>
          <cell r="C8095" t="str">
            <v>TAKAMI SA</v>
          </cell>
          <cell r="F8095">
            <v>45792.273217592592</v>
          </cell>
          <cell r="G8095">
            <v>45822.273217592592</v>
          </cell>
          <cell r="H8095">
            <v>-14</v>
          </cell>
          <cell r="O8095">
            <v>138000</v>
          </cell>
        </row>
        <row r="8096">
          <cell r="A8096">
            <v>45807</v>
          </cell>
          <cell r="C8096" t="str">
            <v>TAKAMI SA</v>
          </cell>
          <cell r="F8096">
            <v>45792.274780092594</v>
          </cell>
          <cell r="G8096">
            <v>45822.274780092594</v>
          </cell>
          <cell r="H8096">
            <v>-14</v>
          </cell>
          <cell r="O8096">
            <v>61500</v>
          </cell>
        </row>
        <row r="8097">
          <cell r="A8097">
            <v>45807</v>
          </cell>
          <cell r="C8097" t="str">
            <v>TAKAMI SA</v>
          </cell>
          <cell r="F8097">
            <v>45792.276655092595</v>
          </cell>
          <cell r="G8097">
            <v>45822.276655092595</v>
          </cell>
          <cell r="H8097">
            <v>-14</v>
          </cell>
          <cell r="O8097">
            <v>959860</v>
          </cell>
        </row>
        <row r="8098">
          <cell r="A8098">
            <v>45807</v>
          </cell>
          <cell r="C8098" t="str">
            <v>TAKAMI SA</v>
          </cell>
          <cell r="F8098">
            <v>45792.278414351851</v>
          </cell>
          <cell r="G8098">
            <v>45822.278414351851</v>
          </cell>
          <cell r="H8098">
            <v>-14</v>
          </cell>
          <cell r="O8098">
            <v>179120</v>
          </cell>
        </row>
        <row r="8099">
          <cell r="A8099">
            <v>45807</v>
          </cell>
          <cell r="C8099" t="str">
            <v>TAKAMI SA</v>
          </cell>
          <cell r="F8099">
            <v>45792.27915509259</v>
          </cell>
          <cell r="G8099">
            <v>45822.27915509259</v>
          </cell>
          <cell r="H8099">
            <v>-14</v>
          </cell>
          <cell r="O8099">
            <v>802260</v>
          </cell>
        </row>
        <row r="8100">
          <cell r="A8100">
            <v>45807</v>
          </cell>
          <cell r="C8100" t="str">
            <v>TAKAMI SA</v>
          </cell>
          <cell r="F8100">
            <v>45792.282361111109</v>
          </cell>
          <cell r="G8100">
            <v>45822.282361111109</v>
          </cell>
          <cell r="H8100">
            <v>-14</v>
          </cell>
          <cell r="O8100">
            <v>586920</v>
          </cell>
        </row>
        <row r="8101">
          <cell r="A8101">
            <v>45807</v>
          </cell>
          <cell r="C8101" t="str">
            <v>TAKAMI SA</v>
          </cell>
          <cell r="F8101">
            <v>45792.283043981479</v>
          </cell>
          <cell r="G8101">
            <v>45822.283043981479</v>
          </cell>
          <cell r="H8101">
            <v>-14</v>
          </cell>
          <cell r="O8101">
            <v>303680</v>
          </cell>
        </row>
        <row r="8102">
          <cell r="A8102">
            <v>45807</v>
          </cell>
          <cell r="C8102" t="str">
            <v>TAKAMI SA</v>
          </cell>
          <cell r="F8102">
            <v>45793.28402777778</v>
          </cell>
          <cell r="G8102">
            <v>45823.28402777778</v>
          </cell>
          <cell r="H8102">
            <v>-15</v>
          </cell>
          <cell r="O8102">
            <v>65960</v>
          </cell>
        </row>
        <row r="8103">
          <cell r="A8103">
            <v>45807</v>
          </cell>
          <cell r="C8103" t="str">
            <v>TAKAMI SA</v>
          </cell>
          <cell r="F8103">
            <v>45793.286666666667</v>
          </cell>
          <cell r="G8103">
            <v>45823.286666666667</v>
          </cell>
          <cell r="H8103">
            <v>-15</v>
          </cell>
          <cell r="O8103">
            <v>198640</v>
          </cell>
        </row>
        <row r="8104">
          <cell r="A8104">
            <v>45807</v>
          </cell>
          <cell r="C8104" t="str">
            <v>TAKAMI SA</v>
          </cell>
          <cell r="F8104">
            <v>45794.256006944444</v>
          </cell>
          <cell r="G8104">
            <v>45824.256006944444</v>
          </cell>
          <cell r="H8104">
            <v>-16</v>
          </cell>
          <cell r="O8104">
            <v>22550</v>
          </cell>
        </row>
        <row r="8105">
          <cell r="A8105">
            <v>45807</v>
          </cell>
          <cell r="C8105" t="str">
            <v>TAKAMI SA</v>
          </cell>
          <cell r="F8105">
            <v>45794.274143518516</v>
          </cell>
          <cell r="G8105">
            <v>45824.274143518516</v>
          </cell>
          <cell r="H8105">
            <v>-16</v>
          </cell>
          <cell r="O8105">
            <v>83200</v>
          </cell>
        </row>
        <row r="8106">
          <cell r="A8106">
            <v>45807</v>
          </cell>
          <cell r="C8106" t="str">
            <v>TAKAMI SA</v>
          </cell>
          <cell r="F8106">
            <v>45794.275625000002</v>
          </cell>
          <cell r="G8106">
            <v>45824.275625000002</v>
          </cell>
          <cell r="H8106">
            <v>-16</v>
          </cell>
          <cell r="O8106">
            <v>276190</v>
          </cell>
        </row>
        <row r="8107">
          <cell r="A8107">
            <v>45807</v>
          </cell>
          <cell r="C8107" t="str">
            <v>TAKAMI SA</v>
          </cell>
          <cell r="F8107">
            <v>45794.276365740741</v>
          </cell>
          <cell r="G8107">
            <v>45824.276365740741</v>
          </cell>
          <cell r="H8107">
            <v>-16</v>
          </cell>
          <cell r="O8107">
            <v>245200</v>
          </cell>
        </row>
        <row r="8108">
          <cell r="A8108">
            <v>45807</v>
          </cell>
          <cell r="C8108" t="str">
            <v>TAKAMI SA</v>
          </cell>
          <cell r="F8108">
            <v>45794.277465277781</v>
          </cell>
          <cell r="G8108">
            <v>45824.277465277781</v>
          </cell>
          <cell r="H8108">
            <v>-16</v>
          </cell>
          <cell r="O8108">
            <v>64400</v>
          </cell>
        </row>
        <row r="8109">
          <cell r="A8109">
            <v>45807</v>
          </cell>
          <cell r="C8109" t="str">
            <v>TAKAMI SA</v>
          </cell>
          <cell r="F8109">
            <v>45794.286458333336</v>
          </cell>
          <cell r="G8109">
            <v>45824.286458333336</v>
          </cell>
          <cell r="H8109">
            <v>-16</v>
          </cell>
          <cell r="O8109">
            <v>75440</v>
          </cell>
        </row>
        <row r="8110">
          <cell r="A8110">
            <v>45807</v>
          </cell>
          <cell r="C8110" t="str">
            <v>TAKAMI SA</v>
          </cell>
          <cell r="F8110">
            <v>45794.288761574076</v>
          </cell>
          <cell r="G8110">
            <v>45824.288761574076</v>
          </cell>
          <cell r="H8110">
            <v>-16</v>
          </cell>
          <cell r="O8110">
            <v>756160</v>
          </cell>
        </row>
        <row r="8111">
          <cell r="A8111">
            <v>45807</v>
          </cell>
          <cell r="C8111" t="str">
            <v>TAKAMI SA</v>
          </cell>
          <cell r="F8111">
            <v>45794.30740740741</v>
          </cell>
          <cell r="G8111">
            <v>45824.30740740741</v>
          </cell>
          <cell r="H8111">
            <v>-16</v>
          </cell>
          <cell r="O8111">
            <v>5970927</v>
          </cell>
        </row>
        <row r="8112">
          <cell r="A8112">
            <v>45807</v>
          </cell>
          <cell r="C8112" t="str">
            <v>TAKAMI SA</v>
          </cell>
          <cell r="F8112">
            <v>45794.321180555555</v>
          </cell>
          <cell r="G8112">
            <v>45824.321180555555</v>
          </cell>
          <cell r="H8112">
            <v>-16</v>
          </cell>
          <cell r="O8112">
            <v>123000</v>
          </cell>
        </row>
        <row r="8113">
          <cell r="A8113">
            <v>45807</v>
          </cell>
          <cell r="C8113" t="str">
            <v>TAKAMI SA</v>
          </cell>
          <cell r="F8113">
            <v>45796.311585648145</v>
          </cell>
          <cell r="G8113">
            <v>45826.311585648145</v>
          </cell>
          <cell r="H8113">
            <v>-18</v>
          </cell>
          <cell r="O8113">
            <v>488960</v>
          </cell>
        </row>
        <row r="8114">
          <cell r="A8114">
            <v>45807</v>
          </cell>
          <cell r="C8114" t="str">
            <v>TAKAMI SA</v>
          </cell>
          <cell r="F8114">
            <v>45796.319143518522</v>
          </cell>
          <cell r="G8114">
            <v>45826.319143518522</v>
          </cell>
          <cell r="H8114">
            <v>-18</v>
          </cell>
          <cell r="O8114">
            <v>93120</v>
          </cell>
        </row>
        <row r="8115">
          <cell r="A8115">
            <v>45807</v>
          </cell>
          <cell r="C8115" t="str">
            <v>TAKAMI SA</v>
          </cell>
          <cell r="F8115">
            <v>45796.320706018516</v>
          </cell>
          <cell r="G8115">
            <v>45826.320706018516</v>
          </cell>
          <cell r="H8115">
            <v>-18</v>
          </cell>
          <cell r="O8115">
            <v>1799600</v>
          </cell>
        </row>
        <row r="8116">
          <cell r="A8116">
            <v>45807</v>
          </cell>
          <cell r="C8116" t="str">
            <v>TAKAMI SA</v>
          </cell>
          <cell r="F8116">
            <v>45796.344328703701</v>
          </cell>
          <cell r="G8116">
            <v>45826.344328703701</v>
          </cell>
          <cell r="H8116">
            <v>-18</v>
          </cell>
          <cell r="O8116">
            <v>328000</v>
          </cell>
        </row>
        <row r="8117">
          <cell r="A8117">
            <v>45807</v>
          </cell>
          <cell r="C8117" t="str">
            <v>TAKAMI SA</v>
          </cell>
          <cell r="F8117">
            <v>45796.351145833331</v>
          </cell>
          <cell r="G8117">
            <v>45826.351145833331</v>
          </cell>
          <cell r="H8117">
            <v>-18</v>
          </cell>
          <cell r="O8117">
            <v>1186980</v>
          </cell>
        </row>
        <row r="8118">
          <cell r="A8118">
            <v>45807</v>
          </cell>
          <cell r="C8118" t="str">
            <v>TAKAMI SA</v>
          </cell>
          <cell r="F8118">
            <v>45796.356724537036</v>
          </cell>
          <cell r="G8118">
            <v>45826.356724537036</v>
          </cell>
          <cell r="H8118">
            <v>-18</v>
          </cell>
          <cell r="O8118">
            <v>134200</v>
          </cell>
        </row>
        <row r="8119">
          <cell r="A8119">
            <v>45807</v>
          </cell>
          <cell r="C8119" t="str">
            <v>TAKAMI SA</v>
          </cell>
          <cell r="F8119">
            <v>45796.374351851853</v>
          </cell>
          <cell r="G8119">
            <v>45826.374351851853</v>
          </cell>
          <cell r="H8119">
            <v>-18</v>
          </cell>
          <cell r="O8119">
            <v>140425</v>
          </cell>
        </row>
        <row r="8120">
          <cell r="A8120">
            <v>45807</v>
          </cell>
          <cell r="C8120" t="str">
            <v>TAKAMI SA</v>
          </cell>
          <cell r="F8120">
            <v>45796.376342592594</v>
          </cell>
          <cell r="G8120">
            <v>45826.376342592594</v>
          </cell>
          <cell r="H8120">
            <v>-18</v>
          </cell>
          <cell r="O8120">
            <v>207050</v>
          </cell>
        </row>
        <row r="8121">
          <cell r="A8121">
            <v>45807</v>
          </cell>
          <cell r="C8121" t="str">
            <v>TAKAMI SA</v>
          </cell>
          <cell r="F8121">
            <v>45796.380312499998</v>
          </cell>
          <cell r="G8121">
            <v>45826.380312499998</v>
          </cell>
          <cell r="H8121">
            <v>-18</v>
          </cell>
          <cell r="O8121">
            <v>297840</v>
          </cell>
        </row>
        <row r="8122">
          <cell r="A8122">
            <v>45807</v>
          </cell>
          <cell r="C8122" t="str">
            <v>MESABAR SAS</v>
          </cell>
          <cell r="F8122">
            <v>45799.352152777778</v>
          </cell>
          <cell r="G8122">
            <v>45807.34915509259</v>
          </cell>
          <cell r="H8122">
            <v>0</v>
          </cell>
          <cell r="O8122">
            <v>1483000</v>
          </cell>
        </row>
        <row r="8123">
          <cell r="A8123">
            <v>45807</v>
          </cell>
          <cell r="C8123" t="str">
            <v>CARNES Y HUEVOS K SAS</v>
          </cell>
          <cell r="F8123">
            <v>45807.553854166668</v>
          </cell>
          <cell r="G8123">
            <v>45808.553854166668</v>
          </cell>
          <cell r="H8123">
            <v>0</v>
          </cell>
          <cell r="O8123">
            <v>174999.95</v>
          </cell>
        </row>
        <row r="8124">
          <cell r="A8124">
            <v>45807</v>
          </cell>
          <cell r="C8124" t="str">
            <v>INVERSIONES MI TIERRITA SAS</v>
          </cell>
          <cell r="F8124">
            <v>45784.339849537035</v>
          </cell>
          <cell r="G8124">
            <v>45799.33965277778</v>
          </cell>
          <cell r="H8124">
            <v>12</v>
          </cell>
          <cell r="O8124">
            <v>1967097.3615000001</v>
          </cell>
        </row>
        <row r="8125">
          <cell r="A8125">
            <v>45807</v>
          </cell>
          <cell r="C8125" t="str">
            <v>INVERSIONES MI TIERRITA SAS</v>
          </cell>
          <cell r="F8125">
            <v>45785.344027777777</v>
          </cell>
          <cell r="G8125">
            <v>45800.34375</v>
          </cell>
          <cell r="H8125">
            <v>11</v>
          </cell>
          <cell r="O8125">
            <v>4858651.5609999998</v>
          </cell>
        </row>
        <row r="8126">
          <cell r="A8126">
            <v>45807</v>
          </cell>
          <cell r="C8126" t="str">
            <v>INVERSIONES MI TIERRITA SAS</v>
          </cell>
          <cell r="F8126">
            <v>45791.251168981478</v>
          </cell>
          <cell r="G8126">
            <v>45806.251168981478</v>
          </cell>
          <cell r="H8126">
            <v>5</v>
          </cell>
          <cell r="O8126">
            <v>163121.86799999999</v>
          </cell>
        </row>
        <row r="8127">
          <cell r="A8127">
            <v>45807</v>
          </cell>
          <cell r="C8127" t="str">
            <v>FELIPE BECERRA ZAPATA</v>
          </cell>
          <cell r="F8127">
            <v>45807.369953703703</v>
          </cell>
          <cell r="G8127">
            <v>45808.369837962964</v>
          </cell>
          <cell r="H8127">
            <v>-1</v>
          </cell>
          <cell r="O8127">
            <v>336600</v>
          </cell>
        </row>
        <row r="8128">
          <cell r="A8128">
            <v>45807</v>
          </cell>
          <cell r="C8128" t="str">
            <v>COMMUNAL INVESTMENTS SAS</v>
          </cell>
          <cell r="F8128">
            <v>45807.367615740739</v>
          </cell>
          <cell r="G8128">
            <v>45808.367442129631</v>
          </cell>
          <cell r="H8128">
            <v>-1</v>
          </cell>
          <cell r="O8128">
            <v>987150</v>
          </cell>
        </row>
        <row r="8129">
          <cell r="A8129">
            <v>45807</v>
          </cell>
          <cell r="C8129" t="str">
            <v>CRISTIAN CAMILO VEGA PALACIOS</v>
          </cell>
          <cell r="F8129">
            <v>45807.310231481482</v>
          </cell>
          <cell r="G8129">
            <v>45808.310081018521</v>
          </cell>
          <cell r="H8129">
            <v>0</v>
          </cell>
          <cell r="O8129">
            <v>414400</v>
          </cell>
        </row>
        <row r="8130">
          <cell r="A8130">
            <v>45807</v>
          </cell>
          <cell r="C8130" t="str">
            <v>GATE GOURMET COLOMBIA SAS</v>
          </cell>
          <cell r="F8130">
            <v>45772.364201388889</v>
          </cell>
          <cell r="G8130">
            <v>45802.364201388889</v>
          </cell>
          <cell r="H8130">
            <v>5</v>
          </cell>
          <cell r="O8130">
            <v>2567426.6660000002</v>
          </cell>
        </row>
        <row r="8131">
          <cell r="A8131">
            <v>45807</v>
          </cell>
          <cell r="C8131" t="str">
            <v>GATE GOURMET COLOMBIA SAS</v>
          </cell>
          <cell r="F8131">
            <v>45775.347060185188</v>
          </cell>
          <cell r="G8131">
            <v>45805.347060185188</v>
          </cell>
          <cell r="H8131">
            <v>2</v>
          </cell>
          <cell r="O8131">
            <v>4731928.3760000002</v>
          </cell>
        </row>
        <row r="8132">
          <cell r="A8132">
            <v>45807</v>
          </cell>
          <cell r="C8132" t="str">
            <v>VENTAS MOSTRADOR</v>
          </cell>
          <cell r="F8132">
            <v>45809</v>
          </cell>
          <cell r="G8132">
            <v>45809</v>
          </cell>
          <cell r="H8132">
            <v>0</v>
          </cell>
          <cell r="O8132">
            <v>0</v>
          </cell>
        </row>
        <row r="8133">
          <cell r="A8133">
            <v>45807</v>
          </cell>
          <cell r="C8133" t="str">
            <v>INVERSIONES SUPER ROYAL CARIBE SA</v>
          </cell>
          <cell r="F8133">
            <v>45777.418611111112</v>
          </cell>
          <cell r="G8133">
            <v>45807.418611111112</v>
          </cell>
          <cell r="H8133">
            <v>0</v>
          </cell>
          <cell r="O8133">
            <v>250800</v>
          </cell>
        </row>
        <row r="8134">
          <cell r="A8134">
            <v>45807</v>
          </cell>
          <cell r="C8134" t="str">
            <v>XICO SAS</v>
          </cell>
          <cell r="F8134">
            <v>45789.350023148145</v>
          </cell>
          <cell r="G8134">
            <v>45819.350023148145</v>
          </cell>
          <cell r="H8134">
            <v>-12</v>
          </cell>
          <cell r="O8134">
            <v>61940</v>
          </cell>
        </row>
        <row r="8135">
          <cell r="A8135">
            <v>45807</v>
          </cell>
          <cell r="C8135" t="str">
            <v>XICO SAS</v>
          </cell>
          <cell r="F8135">
            <v>45791.359618055554</v>
          </cell>
          <cell r="G8135">
            <v>45821.359618055554</v>
          </cell>
          <cell r="H8135">
            <v>-14</v>
          </cell>
          <cell r="O8135">
            <v>1688700</v>
          </cell>
        </row>
        <row r="8136">
          <cell r="A8136">
            <v>45807</v>
          </cell>
          <cell r="C8136" t="str">
            <v>FUNDACION HOGAR NUEVA GRANADA</v>
          </cell>
          <cell r="F8136">
            <v>45776.328923611109</v>
          </cell>
          <cell r="G8136">
            <v>45806.328923611109</v>
          </cell>
          <cell r="H8136">
            <v>1</v>
          </cell>
          <cell r="O8136">
            <v>891000</v>
          </cell>
        </row>
        <row r="8137">
          <cell r="A8137">
            <v>45807</v>
          </cell>
          <cell r="C8137" t="str">
            <v>LE CABRERA SOCIEDAD POR ACCIONES SIMPLIFICADA</v>
          </cell>
          <cell r="F8137">
            <v>45796.368067129632</v>
          </cell>
          <cell r="G8137">
            <v>45811.368067129632</v>
          </cell>
          <cell r="H8137">
            <v>-4</v>
          </cell>
          <cell r="O8137">
            <v>2745187.676</v>
          </cell>
        </row>
        <row r="8138">
          <cell r="A8138">
            <v>45807</v>
          </cell>
          <cell r="C8138" t="str">
            <v>LE CABRERA SOCIEDAD POR ACCIONES SIMPLIFICADA</v>
          </cell>
          <cell r="F8138">
            <v>45798.310393518521</v>
          </cell>
          <cell r="G8138">
            <v>45813.309247685182</v>
          </cell>
          <cell r="H8138">
            <v>-6</v>
          </cell>
          <cell r="O8138">
            <v>3123016.96</v>
          </cell>
        </row>
        <row r="8139">
          <cell r="A8139">
            <v>45807</v>
          </cell>
          <cell r="C8139" t="str">
            <v>LE CABRERA SOCIEDAD POR ACCIONES SIMPLIFICADA</v>
          </cell>
          <cell r="F8139">
            <v>45799.309016203704</v>
          </cell>
          <cell r="G8139">
            <v>45814.30872685185</v>
          </cell>
          <cell r="H8139">
            <v>-7</v>
          </cell>
          <cell r="O8139">
            <v>1277090.8640000001</v>
          </cell>
        </row>
        <row r="8140">
          <cell r="A8140">
            <v>45807</v>
          </cell>
          <cell r="C8140" t="str">
            <v>PROCESADORA DE CARNES NUEVA COLOMBO ALEMANA LTDA</v>
          </cell>
          <cell r="F8140">
            <v>45807.321203703701</v>
          </cell>
          <cell r="G8140">
            <v>45810.319895833331</v>
          </cell>
          <cell r="H8140">
            <v>-3</v>
          </cell>
          <cell r="O8140">
            <v>361550</v>
          </cell>
        </row>
        <row r="8141">
          <cell r="A8141">
            <v>45807</v>
          </cell>
          <cell r="C8141" t="str">
            <v>NESTOR ABEL NOREÑA URREA</v>
          </cell>
          <cell r="F8141">
            <v>45807.348645833335</v>
          </cell>
          <cell r="G8141">
            <v>45808.348506944443</v>
          </cell>
          <cell r="H8141">
            <v>-1</v>
          </cell>
          <cell r="O8141">
            <v>608400</v>
          </cell>
        </row>
        <row r="8142">
          <cell r="A8142">
            <v>45807</v>
          </cell>
          <cell r="C8142" t="str">
            <v>KAREN GISSET MARTINEZ SANDOVAL</v>
          </cell>
          <cell r="F8142">
            <v>45807.353206018517</v>
          </cell>
          <cell r="G8142">
            <v>45808.352962962963</v>
          </cell>
          <cell r="H8142">
            <v>-1</v>
          </cell>
          <cell r="O8142">
            <v>3608700</v>
          </cell>
        </row>
        <row r="8143">
          <cell r="A8143">
            <v>45807</v>
          </cell>
          <cell r="C8143" t="str">
            <v>CANTINA LA 15 SAS</v>
          </cell>
          <cell r="F8143">
            <v>45769.361898148149</v>
          </cell>
          <cell r="G8143">
            <v>45799.361898148149</v>
          </cell>
          <cell r="H8143">
            <v>8</v>
          </cell>
          <cell r="O8143">
            <v>1641202.1765000001</v>
          </cell>
        </row>
        <row r="8144">
          <cell r="A8144">
            <v>45807</v>
          </cell>
          <cell r="C8144" t="str">
            <v>CANTINA LA 15 SAS</v>
          </cell>
          <cell r="F8144">
            <v>45769.60701388889</v>
          </cell>
          <cell r="G8144">
            <v>45799.60701388889</v>
          </cell>
          <cell r="H8144">
            <v>8</v>
          </cell>
          <cell r="O8144">
            <v>1140658.044</v>
          </cell>
        </row>
        <row r="8145">
          <cell r="A8145">
            <v>45807</v>
          </cell>
          <cell r="C8145" t="str">
            <v>CANTINA LA 15 SAS</v>
          </cell>
          <cell r="F8145">
            <v>45775.327407407407</v>
          </cell>
          <cell r="G8145">
            <v>45805.327407407407</v>
          </cell>
          <cell r="H8145">
            <v>2</v>
          </cell>
          <cell r="O8145">
            <v>4184080.8934999998</v>
          </cell>
        </row>
        <row r="8146">
          <cell r="A8146">
            <v>45807</v>
          </cell>
          <cell r="C8146" t="str">
            <v>VENTAS MOSTRADOR</v>
          </cell>
          <cell r="F8146">
            <v>45807</v>
          </cell>
          <cell r="G8146">
            <v>45807</v>
          </cell>
          <cell r="H8146">
            <v>0</v>
          </cell>
          <cell r="O8146">
            <v>169030</v>
          </cell>
        </row>
        <row r="8147">
          <cell r="A8147">
            <v>45807</v>
          </cell>
          <cell r="C8147" t="str">
            <v>VENTAS MOSTRADOR</v>
          </cell>
          <cell r="F8147">
            <v>45807</v>
          </cell>
          <cell r="G8147">
            <v>45807</v>
          </cell>
          <cell r="H8147">
            <v>0</v>
          </cell>
          <cell r="O8147">
            <v>2377681</v>
          </cell>
        </row>
        <row r="8148">
          <cell r="A8148">
            <v>45808</v>
          </cell>
          <cell r="C8148" t="str">
            <v>VENTAS MOSTRADOR</v>
          </cell>
          <cell r="F8148">
            <v>45808</v>
          </cell>
          <cell r="G8148">
            <v>45808</v>
          </cell>
          <cell r="H8148">
            <v>0</v>
          </cell>
          <cell r="O8148">
            <v>4000</v>
          </cell>
        </row>
        <row r="8149">
          <cell r="A8149">
            <v>45808</v>
          </cell>
          <cell r="C8149" t="str">
            <v>VENTAS MOSTRADOR</v>
          </cell>
          <cell r="F8149">
            <v>45808</v>
          </cell>
          <cell r="G8149">
            <v>45808</v>
          </cell>
          <cell r="H8149">
            <v>0</v>
          </cell>
          <cell r="O8149">
            <v>7370</v>
          </cell>
        </row>
        <row r="8150">
          <cell r="A8150">
            <v>45808</v>
          </cell>
          <cell r="C8150" t="str">
            <v>VENTAS MOSTRADOR</v>
          </cell>
          <cell r="F8150">
            <v>45808</v>
          </cell>
          <cell r="G8150">
            <v>45808</v>
          </cell>
          <cell r="H8150">
            <v>0</v>
          </cell>
          <cell r="O8150">
            <v>9500</v>
          </cell>
        </row>
        <row r="8151">
          <cell r="A8151">
            <v>45808</v>
          </cell>
          <cell r="C8151" t="str">
            <v>VENTAS MOSTRADOR</v>
          </cell>
          <cell r="F8151">
            <v>45808</v>
          </cell>
          <cell r="G8151">
            <v>45808</v>
          </cell>
          <cell r="H8151">
            <v>0</v>
          </cell>
          <cell r="O8151">
            <v>11050</v>
          </cell>
        </row>
        <row r="8152">
          <cell r="A8152">
            <v>45808</v>
          </cell>
          <cell r="C8152" t="str">
            <v>VENTAS MOSTRADOR</v>
          </cell>
          <cell r="F8152">
            <v>45808</v>
          </cell>
          <cell r="G8152">
            <v>45808</v>
          </cell>
          <cell r="H8152">
            <v>0</v>
          </cell>
          <cell r="O8152">
            <v>14000</v>
          </cell>
        </row>
        <row r="8153">
          <cell r="A8153">
            <v>45808</v>
          </cell>
          <cell r="C8153" t="str">
            <v>VENTAS MOSTRADOR</v>
          </cell>
          <cell r="F8153">
            <v>45808</v>
          </cell>
          <cell r="G8153">
            <v>45808</v>
          </cell>
          <cell r="H8153">
            <v>0</v>
          </cell>
          <cell r="O8153">
            <v>16000</v>
          </cell>
        </row>
        <row r="8154">
          <cell r="A8154">
            <v>45808</v>
          </cell>
          <cell r="C8154" t="str">
            <v>VENTAS MOSTRADOR</v>
          </cell>
          <cell r="F8154">
            <v>45808</v>
          </cell>
          <cell r="G8154">
            <v>45808</v>
          </cell>
          <cell r="H8154">
            <v>0</v>
          </cell>
          <cell r="O8154">
            <v>16270</v>
          </cell>
        </row>
        <row r="8155">
          <cell r="A8155">
            <v>45808</v>
          </cell>
          <cell r="C8155" t="str">
            <v>VENTAS MOSTRADOR</v>
          </cell>
          <cell r="F8155">
            <v>45808</v>
          </cell>
          <cell r="G8155">
            <v>45808</v>
          </cell>
          <cell r="H8155">
            <v>0</v>
          </cell>
          <cell r="O8155">
            <v>18040</v>
          </cell>
        </row>
        <row r="8156">
          <cell r="A8156">
            <v>45808</v>
          </cell>
          <cell r="C8156" t="str">
            <v>VENTAS MOSTRADOR</v>
          </cell>
          <cell r="F8156">
            <v>45808</v>
          </cell>
          <cell r="G8156">
            <v>45808</v>
          </cell>
          <cell r="H8156">
            <v>0</v>
          </cell>
          <cell r="O8156">
            <v>22938</v>
          </cell>
        </row>
        <row r="8157">
          <cell r="A8157">
            <v>45808</v>
          </cell>
          <cell r="C8157" t="str">
            <v>VENTAS MOSTRADOR</v>
          </cell>
          <cell r="F8157">
            <v>45808</v>
          </cell>
          <cell r="G8157">
            <v>45808</v>
          </cell>
          <cell r="H8157">
            <v>0</v>
          </cell>
          <cell r="O8157">
            <v>24000</v>
          </cell>
        </row>
        <row r="8158">
          <cell r="A8158">
            <v>45808</v>
          </cell>
          <cell r="C8158" t="str">
            <v>VENTAS MOSTRADOR</v>
          </cell>
          <cell r="F8158">
            <v>45808</v>
          </cell>
          <cell r="G8158">
            <v>45808</v>
          </cell>
          <cell r="H8158">
            <v>0</v>
          </cell>
          <cell r="O8158">
            <v>25750</v>
          </cell>
        </row>
        <row r="8159">
          <cell r="A8159">
            <v>45808</v>
          </cell>
          <cell r="C8159" t="str">
            <v>VENTAS MOSTRADOR</v>
          </cell>
          <cell r="F8159">
            <v>45808</v>
          </cell>
          <cell r="G8159">
            <v>45808</v>
          </cell>
          <cell r="H8159">
            <v>0</v>
          </cell>
          <cell r="O8159">
            <v>29568</v>
          </cell>
        </row>
        <row r="8160">
          <cell r="A8160">
            <v>45808</v>
          </cell>
          <cell r="C8160" t="str">
            <v>VENTAS MOSTRADOR</v>
          </cell>
          <cell r="F8160">
            <v>45808</v>
          </cell>
          <cell r="G8160">
            <v>45808</v>
          </cell>
          <cell r="H8160">
            <v>0</v>
          </cell>
          <cell r="O8160">
            <v>34622</v>
          </cell>
        </row>
        <row r="8161">
          <cell r="A8161">
            <v>45808</v>
          </cell>
          <cell r="C8161" t="str">
            <v>VENTAS MOSTRADOR</v>
          </cell>
          <cell r="F8161">
            <v>45808</v>
          </cell>
          <cell r="G8161">
            <v>45808</v>
          </cell>
          <cell r="H8161">
            <v>0</v>
          </cell>
          <cell r="O8161">
            <v>38000</v>
          </cell>
        </row>
        <row r="8162">
          <cell r="A8162">
            <v>45808</v>
          </cell>
          <cell r="C8162" t="str">
            <v>VENTAS MOSTRADOR</v>
          </cell>
          <cell r="F8162">
            <v>45808</v>
          </cell>
          <cell r="G8162">
            <v>45808</v>
          </cell>
          <cell r="H8162">
            <v>0</v>
          </cell>
          <cell r="O8162">
            <v>41200</v>
          </cell>
        </row>
        <row r="8163">
          <cell r="A8163">
            <v>45808</v>
          </cell>
          <cell r="C8163" t="str">
            <v>VENTAS MOSTRADOR</v>
          </cell>
          <cell r="F8163">
            <v>45808</v>
          </cell>
          <cell r="G8163">
            <v>45808</v>
          </cell>
          <cell r="H8163">
            <v>0</v>
          </cell>
          <cell r="O8163">
            <v>50000</v>
          </cell>
        </row>
        <row r="8164">
          <cell r="A8164">
            <v>45808</v>
          </cell>
          <cell r="C8164" t="str">
            <v>VENTAS MOSTRADOR</v>
          </cell>
          <cell r="F8164">
            <v>45808</v>
          </cell>
          <cell r="G8164">
            <v>45808</v>
          </cell>
          <cell r="H8164">
            <v>0</v>
          </cell>
          <cell r="O8164">
            <v>50868</v>
          </cell>
        </row>
        <row r="8165">
          <cell r="A8165">
            <v>45808</v>
          </cell>
          <cell r="C8165" t="str">
            <v>VENTAS MOSTRADOR</v>
          </cell>
          <cell r="F8165">
            <v>45808</v>
          </cell>
          <cell r="G8165">
            <v>45808</v>
          </cell>
          <cell r="H8165">
            <v>0</v>
          </cell>
          <cell r="O8165">
            <v>54036</v>
          </cell>
        </row>
        <row r="8166">
          <cell r="A8166">
            <v>45808</v>
          </cell>
          <cell r="C8166" t="str">
            <v>VENTAS MOSTRADOR</v>
          </cell>
          <cell r="F8166">
            <v>45808</v>
          </cell>
          <cell r="G8166">
            <v>45808</v>
          </cell>
          <cell r="H8166">
            <v>0</v>
          </cell>
          <cell r="O8166">
            <v>58440</v>
          </cell>
        </row>
        <row r="8167">
          <cell r="A8167">
            <v>45808</v>
          </cell>
          <cell r="C8167" t="str">
            <v>VENTAS MOSTRADOR</v>
          </cell>
          <cell r="F8167">
            <v>45808</v>
          </cell>
          <cell r="G8167">
            <v>45808</v>
          </cell>
          <cell r="H8167">
            <v>0</v>
          </cell>
          <cell r="O8167">
            <v>65068</v>
          </cell>
        </row>
        <row r="8168">
          <cell r="A8168">
            <v>45808</v>
          </cell>
          <cell r="C8168" t="str">
            <v>VENTAS MOSTRADOR</v>
          </cell>
          <cell r="F8168">
            <v>45808</v>
          </cell>
          <cell r="G8168">
            <v>45808</v>
          </cell>
          <cell r="H8168">
            <v>0</v>
          </cell>
          <cell r="O8168">
            <v>71350</v>
          </cell>
        </row>
        <row r="8169">
          <cell r="A8169">
            <v>45808</v>
          </cell>
          <cell r="C8169" t="str">
            <v>VENTAS MOSTRADOR</v>
          </cell>
          <cell r="F8169">
            <v>45808</v>
          </cell>
          <cell r="G8169">
            <v>45808</v>
          </cell>
          <cell r="H8169">
            <v>0</v>
          </cell>
          <cell r="O8169">
            <v>73988</v>
          </cell>
        </row>
        <row r="8170">
          <cell r="A8170">
            <v>45808</v>
          </cell>
          <cell r="C8170" t="str">
            <v>VENTAS MOSTRADOR</v>
          </cell>
          <cell r="F8170">
            <v>45808</v>
          </cell>
          <cell r="G8170">
            <v>45808</v>
          </cell>
          <cell r="H8170">
            <v>0</v>
          </cell>
          <cell r="O8170">
            <v>75600</v>
          </cell>
        </row>
        <row r="8171">
          <cell r="A8171">
            <v>45808</v>
          </cell>
          <cell r="C8171" t="str">
            <v>VENTAS MOSTRADOR</v>
          </cell>
          <cell r="F8171">
            <v>45808</v>
          </cell>
          <cell r="G8171">
            <v>45808</v>
          </cell>
          <cell r="H8171">
            <v>0</v>
          </cell>
          <cell r="O8171">
            <v>79896</v>
          </cell>
        </row>
        <row r="8172">
          <cell r="A8172">
            <v>45808</v>
          </cell>
          <cell r="C8172" t="str">
            <v>VENTAS MOSTRADOR</v>
          </cell>
          <cell r="F8172">
            <v>45808</v>
          </cell>
          <cell r="G8172">
            <v>45808</v>
          </cell>
          <cell r="H8172">
            <v>0</v>
          </cell>
          <cell r="O8172">
            <v>88816</v>
          </cell>
        </row>
        <row r="8173">
          <cell r="A8173">
            <v>45808</v>
          </cell>
          <cell r="C8173" t="str">
            <v>VENTAS MOSTRADOR</v>
          </cell>
          <cell r="F8173">
            <v>45808</v>
          </cell>
          <cell r="G8173">
            <v>45808</v>
          </cell>
          <cell r="H8173">
            <v>0</v>
          </cell>
          <cell r="O8173">
            <v>88908</v>
          </cell>
        </row>
        <row r="8174">
          <cell r="A8174">
            <v>45808</v>
          </cell>
          <cell r="C8174" t="str">
            <v>VENTAS MOSTRADOR</v>
          </cell>
          <cell r="F8174">
            <v>45808</v>
          </cell>
          <cell r="G8174">
            <v>45808</v>
          </cell>
          <cell r="H8174">
            <v>0</v>
          </cell>
          <cell r="O8174">
            <v>91260</v>
          </cell>
        </row>
        <row r="8175">
          <cell r="A8175">
            <v>45808</v>
          </cell>
          <cell r="C8175" t="str">
            <v>VENTAS MOSTRADOR</v>
          </cell>
          <cell r="F8175">
            <v>45808</v>
          </cell>
          <cell r="G8175">
            <v>45808</v>
          </cell>
          <cell r="H8175">
            <v>0</v>
          </cell>
          <cell r="O8175">
            <v>94000</v>
          </cell>
        </row>
        <row r="8176">
          <cell r="A8176">
            <v>45808</v>
          </cell>
          <cell r="C8176" t="str">
            <v>VENTAS MOSTRADOR</v>
          </cell>
          <cell r="F8176">
            <v>45808</v>
          </cell>
          <cell r="G8176">
            <v>45808</v>
          </cell>
          <cell r="H8176">
            <v>0</v>
          </cell>
          <cell r="O8176">
            <v>110600</v>
          </cell>
        </row>
        <row r="8177">
          <cell r="A8177">
            <v>45808</v>
          </cell>
          <cell r="C8177" t="str">
            <v>VENTAS MOSTRADOR</v>
          </cell>
          <cell r="F8177">
            <v>45808</v>
          </cell>
          <cell r="G8177">
            <v>45808</v>
          </cell>
          <cell r="H8177">
            <v>0</v>
          </cell>
          <cell r="O8177">
            <v>111932</v>
          </cell>
        </row>
        <row r="8178">
          <cell r="A8178">
            <v>45808</v>
          </cell>
          <cell r="C8178" t="str">
            <v>VENTAS MOSTRADOR</v>
          </cell>
          <cell r="F8178">
            <v>45808</v>
          </cell>
          <cell r="G8178">
            <v>45808</v>
          </cell>
          <cell r="H8178">
            <v>0</v>
          </cell>
          <cell r="O8178">
            <v>112114</v>
          </cell>
        </row>
        <row r="8179">
          <cell r="A8179">
            <v>45808</v>
          </cell>
          <cell r="C8179" t="str">
            <v>VENTAS MOSTRADOR</v>
          </cell>
          <cell r="F8179">
            <v>45808</v>
          </cell>
          <cell r="G8179">
            <v>45808</v>
          </cell>
          <cell r="H8179">
            <v>0</v>
          </cell>
          <cell r="O8179">
            <v>112806</v>
          </cell>
        </row>
        <row r="8180">
          <cell r="A8180">
            <v>45808</v>
          </cell>
          <cell r="C8180" t="str">
            <v>VENTAS MOSTRADOR</v>
          </cell>
          <cell r="F8180">
            <v>45808</v>
          </cell>
          <cell r="G8180">
            <v>45808</v>
          </cell>
          <cell r="H8180">
            <v>0</v>
          </cell>
          <cell r="O8180">
            <v>120592</v>
          </cell>
        </row>
        <row r="8181">
          <cell r="A8181">
            <v>45808</v>
          </cell>
          <cell r="C8181" t="str">
            <v>VENTAS MOSTRADOR</v>
          </cell>
          <cell r="F8181">
            <v>45808</v>
          </cell>
          <cell r="G8181">
            <v>45808</v>
          </cell>
          <cell r="H8181">
            <v>0</v>
          </cell>
          <cell r="O8181">
            <v>139896</v>
          </cell>
        </row>
        <row r="8182">
          <cell r="A8182">
            <v>45808</v>
          </cell>
          <cell r="C8182" t="str">
            <v>VENTAS MOSTRADOR</v>
          </cell>
          <cell r="F8182">
            <v>45808</v>
          </cell>
          <cell r="G8182">
            <v>45808</v>
          </cell>
          <cell r="H8182">
            <v>0</v>
          </cell>
          <cell r="O8182">
            <v>154852</v>
          </cell>
        </row>
        <row r="8183">
          <cell r="A8183">
            <v>45808</v>
          </cell>
          <cell r="C8183" t="str">
            <v>VENTAS MOSTRADOR</v>
          </cell>
          <cell r="F8183">
            <v>45808</v>
          </cell>
          <cell r="G8183">
            <v>45808</v>
          </cell>
          <cell r="H8183">
            <v>0</v>
          </cell>
          <cell r="O8183">
            <v>175284</v>
          </cell>
        </row>
        <row r="8184">
          <cell r="A8184">
            <v>45808</v>
          </cell>
          <cell r="C8184" t="str">
            <v>VENTAS MOSTRADOR</v>
          </cell>
          <cell r="F8184">
            <v>45808</v>
          </cell>
          <cell r="G8184">
            <v>45808</v>
          </cell>
          <cell r="H8184">
            <v>0</v>
          </cell>
          <cell r="O8184">
            <v>212750</v>
          </cell>
        </row>
        <row r="8185">
          <cell r="A8185">
            <v>45808</v>
          </cell>
          <cell r="C8185" t="str">
            <v>VENTAS MOSTRADOR</v>
          </cell>
          <cell r="F8185">
            <v>45808</v>
          </cell>
          <cell r="G8185">
            <v>45808</v>
          </cell>
          <cell r="H8185">
            <v>0</v>
          </cell>
          <cell r="O8185">
            <v>221452</v>
          </cell>
        </row>
        <row r="8186">
          <cell r="A8186">
            <v>45808</v>
          </cell>
          <cell r="C8186" t="str">
            <v>DARWIN GEOVANNI OCHOA MERCHAN</v>
          </cell>
          <cell r="F8186">
            <v>45808.341053240743</v>
          </cell>
          <cell r="G8186">
            <v>45809.340960648151</v>
          </cell>
          <cell r="H8186">
            <v>2</v>
          </cell>
          <cell r="O8186">
            <v>234000</v>
          </cell>
        </row>
        <row r="8187">
          <cell r="A8187">
            <v>45808</v>
          </cell>
          <cell r="C8187" t="str">
            <v>EL MERO BURRITO S.A.S</v>
          </cell>
          <cell r="F8187">
            <v>45807.370694444442</v>
          </cell>
          <cell r="G8187">
            <v>45808.37060185185</v>
          </cell>
          <cell r="H8187">
            <v>3</v>
          </cell>
          <cell r="O8187">
            <v>236900</v>
          </cell>
        </row>
        <row r="8188">
          <cell r="A8188">
            <v>45808</v>
          </cell>
          <cell r="C8188" t="str">
            <v>JOHAN  MORALES</v>
          </cell>
          <cell r="F8188">
            <v>45808.498726851853</v>
          </cell>
          <cell r="G8188">
            <v>45809.498645833337</v>
          </cell>
          <cell r="H8188">
            <v>23</v>
          </cell>
          <cell r="O8188">
            <v>250000</v>
          </cell>
        </row>
        <row r="8189">
          <cell r="A8189">
            <v>45808</v>
          </cell>
          <cell r="C8189" t="str">
            <v>VENTAS MOSTRADOR</v>
          </cell>
          <cell r="F8189">
            <v>45808</v>
          </cell>
          <cell r="G8189">
            <v>45808</v>
          </cell>
          <cell r="H8189">
            <v>0</v>
          </cell>
          <cell r="O8189">
            <v>341540</v>
          </cell>
        </row>
        <row r="8190">
          <cell r="A8190">
            <v>45808</v>
          </cell>
          <cell r="C8190" t="str">
            <v>VENTAS MOSTRADOR</v>
          </cell>
          <cell r="F8190">
            <v>45808</v>
          </cell>
          <cell r="G8190">
            <v>45808</v>
          </cell>
          <cell r="H8190">
            <v>0</v>
          </cell>
          <cell r="O8190">
            <v>425500</v>
          </cell>
        </row>
        <row r="8191">
          <cell r="A8191">
            <v>45808</v>
          </cell>
          <cell r="C8191" t="str">
            <v>VENTAS MOSTRADOR</v>
          </cell>
          <cell r="F8191">
            <v>45808</v>
          </cell>
          <cell r="G8191">
            <v>45808</v>
          </cell>
          <cell r="H8191">
            <v>0</v>
          </cell>
          <cell r="O8191">
            <v>425500</v>
          </cell>
        </row>
        <row r="8192">
          <cell r="A8192">
            <v>45808</v>
          </cell>
          <cell r="C8192" t="str">
            <v>VENTAS MOSTRADOR</v>
          </cell>
          <cell r="F8192">
            <v>45808</v>
          </cell>
          <cell r="G8192">
            <v>45808</v>
          </cell>
          <cell r="H8192">
            <v>0</v>
          </cell>
          <cell r="O8192">
            <v>425500</v>
          </cell>
        </row>
        <row r="8193">
          <cell r="A8193">
            <v>45808</v>
          </cell>
          <cell r="C8193" t="str">
            <v>VENTAS MOSTRADOR</v>
          </cell>
          <cell r="F8193">
            <v>45808</v>
          </cell>
          <cell r="G8193">
            <v>45808</v>
          </cell>
          <cell r="H8193">
            <v>0</v>
          </cell>
          <cell r="O8193">
            <v>723350</v>
          </cell>
        </row>
        <row r="8194">
          <cell r="A8194">
            <v>45808</v>
          </cell>
          <cell r="C8194" t="str">
            <v>SEXTO RESTAURANTES SAS</v>
          </cell>
          <cell r="F8194">
            <v>45807.328240740739</v>
          </cell>
          <cell r="G8194">
            <v>45808.327881944446</v>
          </cell>
          <cell r="H8194">
            <v>3</v>
          </cell>
          <cell r="O8194">
            <v>523600</v>
          </cell>
        </row>
        <row r="8195">
          <cell r="A8195">
            <v>45808</v>
          </cell>
          <cell r="C8195" t="str">
            <v>LUZ MARINA PELAYO ORTIZ</v>
          </cell>
          <cell r="F8195">
            <v>45807.372164351851</v>
          </cell>
          <cell r="G8195">
            <v>45808.372094907405</v>
          </cell>
          <cell r="H8195">
            <v>3</v>
          </cell>
          <cell r="O8195">
            <v>236100</v>
          </cell>
        </row>
        <row r="8196">
          <cell r="A8196">
            <v>45808</v>
          </cell>
          <cell r="C8196" t="str">
            <v>VENTAS MOSTRADOR</v>
          </cell>
          <cell r="F8196">
            <v>45808</v>
          </cell>
          <cell r="G8196">
            <v>45808</v>
          </cell>
          <cell r="H8196">
            <v>0</v>
          </cell>
          <cell r="O8196">
            <v>1702000</v>
          </cell>
        </row>
        <row r="8197">
          <cell r="A8197">
            <v>45808</v>
          </cell>
          <cell r="C8197" t="str">
            <v>VENTAS MOSTRADOR</v>
          </cell>
          <cell r="F8197">
            <v>45808</v>
          </cell>
          <cell r="G8197">
            <v>45808</v>
          </cell>
          <cell r="H8197">
            <v>0</v>
          </cell>
          <cell r="O8197">
            <v>862743</v>
          </cell>
        </row>
        <row r="8198">
          <cell r="A8198">
            <v>45808</v>
          </cell>
          <cell r="C8198" t="str">
            <v>VENTAS MOSTRADOR</v>
          </cell>
          <cell r="F8198">
            <v>45808</v>
          </cell>
          <cell r="G8198">
            <v>45808</v>
          </cell>
          <cell r="H8198">
            <v>0</v>
          </cell>
          <cell r="O8198">
            <v>954760</v>
          </cell>
        </row>
        <row r="8199">
          <cell r="A8199">
            <v>45809</v>
          </cell>
          <cell r="C8199" t="str">
            <v>VENTAS MOSTRADOR</v>
          </cell>
          <cell r="F8199">
            <v>45809</v>
          </cell>
          <cell r="G8199">
            <v>45809</v>
          </cell>
          <cell r="H8199">
            <v>0</v>
          </cell>
          <cell r="O8199">
            <v>12960</v>
          </cell>
        </row>
        <row r="8200">
          <cell r="A8200">
            <v>45809</v>
          </cell>
          <cell r="C8200" t="str">
            <v>VENTAS MOSTRADOR</v>
          </cell>
          <cell r="F8200">
            <v>45809</v>
          </cell>
          <cell r="G8200">
            <v>45809</v>
          </cell>
          <cell r="H8200">
            <v>0</v>
          </cell>
          <cell r="O8200">
            <v>13050</v>
          </cell>
        </row>
        <row r="8201">
          <cell r="A8201">
            <v>45809</v>
          </cell>
          <cell r="C8201" t="str">
            <v>VENTAS MOSTRADOR</v>
          </cell>
          <cell r="F8201">
            <v>45809</v>
          </cell>
          <cell r="G8201">
            <v>45809</v>
          </cell>
          <cell r="H8201">
            <v>0</v>
          </cell>
          <cell r="O8201">
            <v>16020</v>
          </cell>
        </row>
        <row r="8202">
          <cell r="A8202">
            <v>45809</v>
          </cell>
          <cell r="C8202" t="str">
            <v>VENTAS MOSTRADOR</v>
          </cell>
          <cell r="F8202">
            <v>45809</v>
          </cell>
          <cell r="G8202">
            <v>45809</v>
          </cell>
          <cell r="H8202">
            <v>0</v>
          </cell>
          <cell r="O8202">
            <v>17710</v>
          </cell>
        </row>
        <row r="8203">
          <cell r="A8203">
            <v>45809</v>
          </cell>
          <cell r="C8203" t="str">
            <v>VENTAS MOSTRADOR</v>
          </cell>
          <cell r="F8203">
            <v>45809</v>
          </cell>
          <cell r="G8203">
            <v>45809</v>
          </cell>
          <cell r="H8203">
            <v>0</v>
          </cell>
          <cell r="O8203">
            <v>21420</v>
          </cell>
        </row>
        <row r="8204">
          <cell r="A8204">
            <v>45809</v>
          </cell>
          <cell r="C8204" t="str">
            <v>VENTAS MOSTRADOR</v>
          </cell>
          <cell r="F8204">
            <v>45809</v>
          </cell>
          <cell r="G8204">
            <v>45809</v>
          </cell>
          <cell r="H8204">
            <v>0</v>
          </cell>
          <cell r="O8204">
            <v>21788</v>
          </cell>
        </row>
        <row r="8205">
          <cell r="A8205">
            <v>45809</v>
          </cell>
          <cell r="C8205" t="str">
            <v>VENTAS MOSTRADOR</v>
          </cell>
          <cell r="F8205">
            <v>45809</v>
          </cell>
          <cell r="G8205">
            <v>45809</v>
          </cell>
          <cell r="H8205">
            <v>0</v>
          </cell>
          <cell r="O8205">
            <v>25876</v>
          </cell>
        </row>
        <row r="8206">
          <cell r="A8206">
            <v>45809</v>
          </cell>
          <cell r="C8206" t="str">
            <v>VENTAS MOSTRADOR</v>
          </cell>
          <cell r="F8206">
            <v>45809</v>
          </cell>
          <cell r="G8206">
            <v>45809</v>
          </cell>
          <cell r="H8206">
            <v>0</v>
          </cell>
          <cell r="O8206">
            <v>27000</v>
          </cell>
        </row>
        <row r="8207">
          <cell r="A8207">
            <v>45809</v>
          </cell>
          <cell r="C8207" t="str">
            <v>VENTAS MOSTRADOR</v>
          </cell>
          <cell r="F8207">
            <v>45809</v>
          </cell>
          <cell r="G8207">
            <v>45809</v>
          </cell>
          <cell r="H8207">
            <v>0</v>
          </cell>
          <cell r="O8207">
            <v>30000</v>
          </cell>
        </row>
        <row r="8208">
          <cell r="A8208">
            <v>45809</v>
          </cell>
          <cell r="C8208" t="str">
            <v>VENTAS MOSTRADOR</v>
          </cell>
          <cell r="F8208">
            <v>45809</v>
          </cell>
          <cell r="G8208">
            <v>45809</v>
          </cell>
          <cell r="H8208">
            <v>0</v>
          </cell>
          <cell r="O8208">
            <v>33516</v>
          </cell>
        </row>
        <row r="8209">
          <cell r="A8209">
            <v>45809</v>
          </cell>
          <cell r="C8209" t="str">
            <v>VENTAS MOSTRADOR</v>
          </cell>
          <cell r="F8209">
            <v>45809</v>
          </cell>
          <cell r="G8209">
            <v>45809</v>
          </cell>
          <cell r="H8209">
            <v>0</v>
          </cell>
          <cell r="O8209">
            <v>38990</v>
          </cell>
        </row>
        <row r="8210">
          <cell r="A8210">
            <v>45809</v>
          </cell>
          <cell r="C8210" t="str">
            <v>VENTAS MOSTRADOR</v>
          </cell>
          <cell r="F8210">
            <v>45809</v>
          </cell>
          <cell r="G8210">
            <v>45809</v>
          </cell>
          <cell r="H8210">
            <v>0</v>
          </cell>
          <cell r="O8210">
            <v>40500</v>
          </cell>
        </row>
        <row r="8211">
          <cell r="A8211">
            <v>45809</v>
          </cell>
          <cell r="C8211" t="str">
            <v>VENTAS MOSTRADOR</v>
          </cell>
          <cell r="F8211">
            <v>45809</v>
          </cell>
          <cell r="G8211">
            <v>45809</v>
          </cell>
          <cell r="H8211">
            <v>0</v>
          </cell>
          <cell r="O8211">
            <v>42800</v>
          </cell>
        </row>
        <row r="8212">
          <cell r="A8212">
            <v>45809</v>
          </cell>
          <cell r="C8212" t="str">
            <v>VENTAS MOSTRADOR</v>
          </cell>
          <cell r="F8212">
            <v>45809</v>
          </cell>
          <cell r="G8212">
            <v>45809</v>
          </cell>
          <cell r="H8212">
            <v>0</v>
          </cell>
          <cell r="O8212">
            <v>43030</v>
          </cell>
        </row>
        <row r="8213">
          <cell r="A8213">
            <v>45809</v>
          </cell>
          <cell r="C8213" t="str">
            <v>VENTAS MOSTRADOR</v>
          </cell>
          <cell r="F8213">
            <v>45809</v>
          </cell>
          <cell r="G8213">
            <v>45809</v>
          </cell>
          <cell r="H8213">
            <v>0</v>
          </cell>
          <cell r="O8213">
            <v>44686</v>
          </cell>
        </row>
        <row r="8214">
          <cell r="A8214">
            <v>45809</v>
          </cell>
          <cell r="C8214" t="str">
            <v>VENTAS MOSTRADOR</v>
          </cell>
          <cell r="F8214">
            <v>45809</v>
          </cell>
          <cell r="G8214">
            <v>45809</v>
          </cell>
          <cell r="H8214">
            <v>0</v>
          </cell>
          <cell r="O8214">
            <v>46004</v>
          </cell>
        </row>
        <row r="8215">
          <cell r="A8215">
            <v>45809</v>
          </cell>
          <cell r="C8215" t="str">
            <v>VENTAS MOSTRADOR</v>
          </cell>
          <cell r="F8215">
            <v>45809</v>
          </cell>
          <cell r="G8215">
            <v>45809</v>
          </cell>
          <cell r="H8215">
            <v>0</v>
          </cell>
          <cell r="O8215">
            <v>50280</v>
          </cell>
        </row>
        <row r="8216">
          <cell r="A8216">
            <v>45809</v>
          </cell>
          <cell r="C8216" t="str">
            <v>VENTAS MOSTRADOR</v>
          </cell>
          <cell r="F8216">
            <v>45809</v>
          </cell>
          <cell r="G8216">
            <v>45809</v>
          </cell>
          <cell r="H8216">
            <v>0</v>
          </cell>
          <cell r="O8216">
            <v>53120</v>
          </cell>
        </row>
        <row r="8217">
          <cell r="A8217">
            <v>45809</v>
          </cell>
          <cell r="C8217" t="str">
            <v>VENTAS MOSTRADOR</v>
          </cell>
          <cell r="F8217">
            <v>45809</v>
          </cell>
          <cell r="G8217">
            <v>45809</v>
          </cell>
          <cell r="H8217">
            <v>0</v>
          </cell>
          <cell r="O8217">
            <v>54000</v>
          </cell>
        </row>
        <row r="8218">
          <cell r="A8218">
            <v>45809</v>
          </cell>
          <cell r="C8218" t="str">
            <v>VENTAS MOSTRADOR</v>
          </cell>
          <cell r="F8218">
            <v>45809</v>
          </cell>
          <cell r="G8218">
            <v>45809</v>
          </cell>
          <cell r="H8218">
            <v>0</v>
          </cell>
          <cell r="O8218">
            <v>54000</v>
          </cell>
        </row>
        <row r="8219">
          <cell r="A8219">
            <v>45809</v>
          </cell>
          <cell r="C8219" t="str">
            <v>VENTAS MOSTRADOR</v>
          </cell>
          <cell r="F8219">
            <v>45809</v>
          </cell>
          <cell r="G8219">
            <v>45809</v>
          </cell>
          <cell r="H8219">
            <v>0</v>
          </cell>
          <cell r="O8219">
            <v>54676</v>
          </cell>
        </row>
        <row r="8220">
          <cell r="A8220">
            <v>45809</v>
          </cell>
          <cell r="C8220" t="str">
            <v>VENTAS MOSTRADOR</v>
          </cell>
          <cell r="F8220">
            <v>45809</v>
          </cell>
          <cell r="G8220">
            <v>45809</v>
          </cell>
          <cell r="H8220">
            <v>0</v>
          </cell>
          <cell r="O8220">
            <v>55756</v>
          </cell>
        </row>
        <row r="8221">
          <cell r="A8221">
            <v>45809</v>
          </cell>
          <cell r="C8221" t="str">
            <v>VENTAS MOSTRADOR</v>
          </cell>
          <cell r="F8221">
            <v>45809</v>
          </cell>
          <cell r="G8221">
            <v>45809</v>
          </cell>
          <cell r="H8221">
            <v>0</v>
          </cell>
          <cell r="O8221">
            <v>84768</v>
          </cell>
        </row>
        <row r="8222">
          <cell r="A8222">
            <v>45809</v>
          </cell>
          <cell r="C8222" t="str">
            <v>VENTAS MOSTRADOR</v>
          </cell>
          <cell r="F8222">
            <v>45809</v>
          </cell>
          <cell r="G8222">
            <v>45809</v>
          </cell>
          <cell r="H8222">
            <v>0</v>
          </cell>
          <cell r="O8222">
            <v>87520</v>
          </cell>
        </row>
        <row r="8223">
          <cell r="A8223">
            <v>45809</v>
          </cell>
          <cell r="C8223" t="str">
            <v>VENTAS MOSTRADOR</v>
          </cell>
          <cell r="F8223">
            <v>45809</v>
          </cell>
          <cell r="G8223">
            <v>45809</v>
          </cell>
          <cell r="H8223">
            <v>0</v>
          </cell>
          <cell r="O8223">
            <v>92912</v>
          </cell>
        </row>
        <row r="8224">
          <cell r="A8224">
            <v>45809</v>
          </cell>
          <cell r="C8224" t="str">
            <v>VENTAS MOSTRADOR</v>
          </cell>
          <cell r="F8224">
            <v>45809</v>
          </cell>
          <cell r="G8224">
            <v>45809</v>
          </cell>
          <cell r="H8224">
            <v>0</v>
          </cell>
          <cell r="O8224">
            <v>100020</v>
          </cell>
        </row>
        <row r="8225">
          <cell r="A8225">
            <v>45809</v>
          </cell>
          <cell r="C8225" t="str">
            <v>VENTAS MOSTRADOR</v>
          </cell>
          <cell r="F8225">
            <v>45809</v>
          </cell>
          <cell r="G8225">
            <v>45809</v>
          </cell>
          <cell r="H8225">
            <v>0</v>
          </cell>
          <cell r="O8225">
            <v>102572</v>
          </cell>
        </row>
        <row r="8226">
          <cell r="A8226">
            <v>45809</v>
          </cell>
          <cell r="C8226" t="str">
            <v>VENTAS MOSTRADOR</v>
          </cell>
          <cell r="F8226">
            <v>45809</v>
          </cell>
          <cell r="G8226">
            <v>45809</v>
          </cell>
          <cell r="H8226">
            <v>0</v>
          </cell>
          <cell r="O8226">
            <v>102964</v>
          </cell>
        </row>
        <row r="8227">
          <cell r="A8227">
            <v>45809</v>
          </cell>
          <cell r="C8227" t="str">
            <v>VENTAS MOSTRADOR</v>
          </cell>
          <cell r="F8227">
            <v>45809</v>
          </cell>
          <cell r="G8227">
            <v>45809</v>
          </cell>
          <cell r="H8227">
            <v>0</v>
          </cell>
          <cell r="O8227">
            <v>103084</v>
          </cell>
        </row>
        <row r="8228">
          <cell r="A8228">
            <v>45809</v>
          </cell>
          <cell r="C8228" t="str">
            <v>VENTAS MOSTRADOR</v>
          </cell>
          <cell r="F8228">
            <v>45809</v>
          </cell>
          <cell r="G8228">
            <v>45809</v>
          </cell>
          <cell r="H8228">
            <v>0</v>
          </cell>
          <cell r="O8228">
            <v>121498</v>
          </cell>
        </row>
        <row r="8229">
          <cell r="A8229">
            <v>45809</v>
          </cell>
          <cell r="C8229" t="str">
            <v>VENTAS MOSTRADOR</v>
          </cell>
          <cell r="F8229">
            <v>45809</v>
          </cell>
          <cell r="G8229">
            <v>45809</v>
          </cell>
          <cell r="H8229">
            <v>0</v>
          </cell>
          <cell r="O8229">
            <v>135576</v>
          </cell>
        </row>
        <row r="8230">
          <cell r="A8230">
            <v>45809</v>
          </cell>
          <cell r="C8230" t="str">
            <v>VENTAS MOSTRADOR</v>
          </cell>
          <cell r="F8230">
            <v>45809</v>
          </cell>
          <cell r="G8230">
            <v>45809</v>
          </cell>
          <cell r="H8230">
            <v>0</v>
          </cell>
          <cell r="O8230">
            <v>206520</v>
          </cell>
        </row>
        <row r="8231">
          <cell r="A8231">
            <v>45809</v>
          </cell>
          <cell r="C8231" t="str">
            <v>VENTAS MOSTRADOR</v>
          </cell>
          <cell r="F8231">
            <v>45809</v>
          </cell>
          <cell r="G8231">
            <v>45809</v>
          </cell>
          <cell r="H8231">
            <v>0</v>
          </cell>
          <cell r="O8231">
            <v>297850</v>
          </cell>
        </row>
        <row r="8232">
          <cell r="A8232">
            <v>45809</v>
          </cell>
          <cell r="C8232" t="str">
            <v>VENTAS MOSTRADOR</v>
          </cell>
          <cell r="F8232">
            <v>45809</v>
          </cell>
          <cell r="G8232">
            <v>45809</v>
          </cell>
          <cell r="H8232">
            <v>0</v>
          </cell>
          <cell r="O8232">
            <v>387960</v>
          </cell>
        </row>
        <row r="8233">
          <cell r="A8233">
            <v>45809</v>
          </cell>
          <cell r="C8233" t="str">
            <v>VENTAS MOSTRADOR</v>
          </cell>
          <cell r="F8233">
            <v>45809</v>
          </cell>
          <cell r="G8233">
            <v>45809</v>
          </cell>
          <cell r="H8233">
            <v>0</v>
          </cell>
          <cell r="O8233">
            <v>425500</v>
          </cell>
        </row>
        <row r="8234">
          <cell r="A8234">
            <v>45809</v>
          </cell>
          <cell r="C8234" t="str">
            <v>VENTAS MOSTRADOR</v>
          </cell>
          <cell r="F8234">
            <v>45809</v>
          </cell>
          <cell r="G8234">
            <v>45809</v>
          </cell>
          <cell r="H8234">
            <v>0</v>
          </cell>
          <cell r="O8234">
            <v>499085</v>
          </cell>
        </row>
        <row r="8235">
          <cell r="A8235">
            <v>45809</v>
          </cell>
          <cell r="C8235" t="str">
            <v>INVERSIONES TRES MILAGROS SAS</v>
          </cell>
          <cell r="F8235">
            <v>45798.335370370369</v>
          </cell>
          <cell r="G8235">
            <v>45799.335069444445</v>
          </cell>
          <cell r="H8235">
            <v>8</v>
          </cell>
          <cell r="O8235">
            <v>538680</v>
          </cell>
        </row>
        <row r="8236">
          <cell r="A8236">
            <v>45809</v>
          </cell>
          <cell r="C8236" t="str">
            <v>THE NEXT SHOT S.A.S</v>
          </cell>
          <cell r="F8236">
            <v>45804.32571759259</v>
          </cell>
          <cell r="G8236">
            <v>45805.325543981482</v>
          </cell>
          <cell r="H8236">
            <v>2</v>
          </cell>
          <cell r="O8236">
            <v>563250</v>
          </cell>
        </row>
        <row r="8237">
          <cell r="A8237">
            <v>45809</v>
          </cell>
          <cell r="C8237" t="str">
            <v>THE NEXT SHOT S.A.S</v>
          </cell>
          <cell r="F8237">
            <v>45806.331226851849</v>
          </cell>
          <cell r="G8237">
            <v>45807.330983796295</v>
          </cell>
          <cell r="H8237">
            <v>0</v>
          </cell>
          <cell r="O8237">
            <v>403700</v>
          </cell>
        </row>
        <row r="8238">
          <cell r="A8238">
            <v>45809</v>
          </cell>
          <cell r="C8238" t="str">
            <v>VENTAS MOSTRADOR</v>
          </cell>
          <cell r="F8238">
            <v>45809</v>
          </cell>
          <cell r="G8238">
            <v>45809</v>
          </cell>
          <cell r="H8238">
            <v>0</v>
          </cell>
          <cell r="O8238">
            <v>2864711</v>
          </cell>
        </row>
        <row r="8239">
          <cell r="A8239">
            <v>45809</v>
          </cell>
          <cell r="C8239" t="str">
            <v>VENTAS MOSTRADOR</v>
          </cell>
          <cell r="F8239">
            <v>45809</v>
          </cell>
          <cell r="G8239">
            <v>45809</v>
          </cell>
          <cell r="H8239">
            <v>0</v>
          </cell>
          <cell r="O8239">
            <v>2917370</v>
          </cell>
        </row>
        <row r="8240">
          <cell r="A8240">
            <v>45810</v>
          </cell>
          <cell r="C8240" t="str">
            <v>VENTAS MOSTRADOR</v>
          </cell>
          <cell r="F8240">
            <v>45810</v>
          </cell>
          <cell r="G8240">
            <v>45810</v>
          </cell>
          <cell r="H8240">
            <v>0</v>
          </cell>
          <cell r="O8240">
            <v>7000</v>
          </cell>
        </row>
        <row r="8241">
          <cell r="A8241">
            <v>45810</v>
          </cell>
          <cell r="C8241" t="str">
            <v>VENTAS MOSTRADOR</v>
          </cell>
          <cell r="F8241">
            <v>45810</v>
          </cell>
          <cell r="G8241">
            <v>45810</v>
          </cell>
          <cell r="H8241">
            <v>0</v>
          </cell>
          <cell r="O8241">
            <v>7000</v>
          </cell>
        </row>
        <row r="8242">
          <cell r="A8242">
            <v>45810</v>
          </cell>
          <cell r="C8242" t="str">
            <v>VENTAS MOSTRADOR</v>
          </cell>
          <cell r="F8242">
            <v>45810</v>
          </cell>
          <cell r="G8242">
            <v>45810</v>
          </cell>
          <cell r="H8242">
            <v>0</v>
          </cell>
          <cell r="O8242">
            <v>8140</v>
          </cell>
        </row>
        <row r="8243">
          <cell r="A8243">
            <v>45810</v>
          </cell>
          <cell r="C8243" t="str">
            <v>VENTAS MOSTRADOR</v>
          </cell>
          <cell r="F8243">
            <v>45810</v>
          </cell>
          <cell r="G8243">
            <v>45810</v>
          </cell>
          <cell r="H8243">
            <v>0</v>
          </cell>
          <cell r="O8243">
            <v>9750</v>
          </cell>
        </row>
        <row r="8244">
          <cell r="A8244">
            <v>45810</v>
          </cell>
          <cell r="C8244" t="str">
            <v>VENTAS MOSTRADOR</v>
          </cell>
          <cell r="F8244">
            <v>45810</v>
          </cell>
          <cell r="G8244">
            <v>45810</v>
          </cell>
          <cell r="H8244">
            <v>0</v>
          </cell>
          <cell r="O8244">
            <v>9765</v>
          </cell>
        </row>
        <row r="8245">
          <cell r="A8245">
            <v>45810</v>
          </cell>
          <cell r="C8245" t="str">
            <v>VENTAS MOSTRADOR</v>
          </cell>
          <cell r="F8245">
            <v>45810</v>
          </cell>
          <cell r="G8245">
            <v>45810</v>
          </cell>
          <cell r="H8245">
            <v>0</v>
          </cell>
          <cell r="O8245">
            <v>11050</v>
          </cell>
        </row>
        <row r="8246">
          <cell r="A8246">
            <v>45810</v>
          </cell>
          <cell r="C8246" t="str">
            <v>VENTAS MOSTRADOR</v>
          </cell>
          <cell r="F8246">
            <v>45810</v>
          </cell>
          <cell r="G8246">
            <v>45810</v>
          </cell>
          <cell r="H8246">
            <v>0</v>
          </cell>
          <cell r="O8246">
            <v>11065</v>
          </cell>
        </row>
        <row r="8247">
          <cell r="A8247">
            <v>45810</v>
          </cell>
          <cell r="C8247" t="str">
            <v>VENTAS MOSTRADOR</v>
          </cell>
          <cell r="F8247">
            <v>45810</v>
          </cell>
          <cell r="G8247">
            <v>45810</v>
          </cell>
          <cell r="H8247">
            <v>0</v>
          </cell>
          <cell r="O8247">
            <v>11968</v>
          </cell>
        </row>
        <row r="8248">
          <cell r="A8248">
            <v>45810</v>
          </cell>
          <cell r="C8248" t="str">
            <v>VENTAS MOSTRADOR</v>
          </cell>
          <cell r="F8248">
            <v>45810</v>
          </cell>
          <cell r="G8248">
            <v>45810</v>
          </cell>
          <cell r="H8248">
            <v>0</v>
          </cell>
          <cell r="O8248">
            <v>12950</v>
          </cell>
        </row>
        <row r="8249">
          <cell r="A8249">
            <v>45810</v>
          </cell>
          <cell r="C8249" t="str">
            <v>VENTAS MOSTRADOR</v>
          </cell>
          <cell r="F8249">
            <v>45810</v>
          </cell>
          <cell r="G8249">
            <v>45810</v>
          </cell>
          <cell r="H8249">
            <v>0</v>
          </cell>
          <cell r="O8249">
            <v>20000</v>
          </cell>
        </row>
        <row r="8250">
          <cell r="A8250">
            <v>45810</v>
          </cell>
          <cell r="C8250" t="str">
            <v>VENTAS MOSTRADOR</v>
          </cell>
          <cell r="F8250">
            <v>45810</v>
          </cell>
          <cell r="G8250">
            <v>45810</v>
          </cell>
          <cell r="H8250">
            <v>0</v>
          </cell>
          <cell r="O8250">
            <v>20766</v>
          </cell>
        </row>
        <row r="8251">
          <cell r="A8251">
            <v>45810</v>
          </cell>
          <cell r="C8251" t="str">
            <v>VENTAS MOSTRADOR</v>
          </cell>
          <cell r="F8251">
            <v>45810</v>
          </cell>
          <cell r="G8251">
            <v>45810</v>
          </cell>
          <cell r="H8251">
            <v>0</v>
          </cell>
          <cell r="O8251">
            <v>21440</v>
          </cell>
        </row>
        <row r="8252">
          <cell r="A8252">
            <v>45810</v>
          </cell>
          <cell r="C8252" t="str">
            <v>VENTAS MOSTRADOR</v>
          </cell>
          <cell r="F8252">
            <v>45810</v>
          </cell>
          <cell r="G8252">
            <v>45810</v>
          </cell>
          <cell r="H8252">
            <v>0</v>
          </cell>
          <cell r="O8252">
            <v>21500</v>
          </cell>
        </row>
        <row r="8253">
          <cell r="A8253">
            <v>45810</v>
          </cell>
          <cell r="C8253" t="str">
            <v>VENTAS MOSTRADOR</v>
          </cell>
          <cell r="F8253">
            <v>45810</v>
          </cell>
          <cell r="G8253">
            <v>45810</v>
          </cell>
          <cell r="H8253">
            <v>0</v>
          </cell>
          <cell r="O8253">
            <v>22086</v>
          </cell>
        </row>
        <row r="8254">
          <cell r="A8254">
            <v>45810</v>
          </cell>
          <cell r="C8254" t="str">
            <v>VENTAS MOSTRADOR</v>
          </cell>
          <cell r="F8254">
            <v>45810</v>
          </cell>
          <cell r="G8254">
            <v>45810</v>
          </cell>
          <cell r="H8254">
            <v>0</v>
          </cell>
          <cell r="O8254">
            <v>26032</v>
          </cell>
        </row>
        <row r="8255">
          <cell r="A8255">
            <v>45810</v>
          </cell>
          <cell r="C8255" t="str">
            <v>VENTAS MOSTRADOR</v>
          </cell>
          <cell r="F8255">
            <v>45810</v>
          </cell>
          <cell r="G8255">
            <v>45810</v>
          </cell>
          <cell r="H8255">
            <v>0</v>
          </cell>
          <cell r="O8255">
            <v>26656</v>
          </cell>
        </row>
        <row r="8256">
          <cell r="A8256">
            <v>45810</v>
          </cell>
          <cell r="C8256" t="str">
            <v>VENTAS MOSTRADOR</v>
          </cell>
          <cell r="F8256">
            <v>45810</v>
          </cell>
          <cell r="G8256">
            <v>45810</v>
          </cell>
          <cell r="H8256">
            <v>0</v>
          </cell>
          <cell r="O8256">
            <v>29160</v>
          </cell>
        </row>
        <row r="8257">
          <cell r="A8257">
            <v>45810</v>
          </cell>
          <cell r="C8257" t="str">
            <v>VENTAS MOSTRADOR</v>
          </cell>
          <cell r="F8257">
            <v>45810</v>
          </cell>
          <cell r="G8257">
            <v>45810</v>
          </cell>
          <cell r="H8257">
            <v>0</v>
          </cell>
          <cell r="O8257">
            <v>29860</v>
          </cell>
        </row>
        <row r="8258">
          <cell r="A8258">
            <v>45810</v>
          </cell>
          <cell r="C8258" t="str">
            <v>VENTAS MOSTRADOR</v>
          </cell>
          <cell r="F8258">
            <v>45810</v>
          </cell>
          <cell r="G8258">
            <v>45810</v>
          </cell>
          <cell r="H8258">
            <v>0</v>
          </cell>
          <cell r="O8258">
            <v>33000</v>
          </cell>
        </row>
        <row r="8259">
          <cell r="A8259">
            <v>45810</v>
          </cell>
          <cell r="C8259" t="str">
            <v>VENTAS MOSTRADOR</v>
          </cell>
          <cell r="F8259">
            <v>45810</v>
          </cell>
          <cell r="G8259">
            <v>45810</v>
          </cell>
          <cell r="H8259">
            <v>0</v>
          </cell>
          <cell r="O8259">
            <v>34220</v>
          </cell>
        </row>
        <row r="8260">
          <cell r="A8260">
            <v>45810</v>
          </cell>
          <cell r="C8260" t="str">
            <v>VENTAS MOSTRADOR</v>
          </cell>
          <cell r="F8260">
            <v>45810</v>
          </cell>
          <cell r="G8260">
            <v>45810</v>
          </cell>
          <cell r="H8260">
            <v>0</v>
          </cell>
          <cell r="O8260">
            <v>35100</v>
          </cell>
        </row>
        <row r="8261">
          <cell r="A8261">
            <v>45810</v>
          </cell>
          <cell r="C8261" t="str">
            <v>VENTAS MOSTRADOR</v>
          </cell>
          <cell r="F8261">
            <v>45810</v>
          </cell>
          <cell r="G8261">
            <v>45810</v>
          </cell>
          <cell r="H8261">
            <v>0</v>
          </cell>
          <cell r="O8261">
            <v>36050</v>
          </cell>
        </row>
        <row r="8262">
          <cell r="A8262">
            <v>45810</v>
          </cell>
          <cell r="C8262" t="str">
            <v>VENTAS MOSTRADOR</v>
          </cell>
          <cell r="F8262">
            <v>45810</v>
          </cell>
          <cell r="G8262">
            <v>45810</v>
          </cell>
          <cell r="H8262">
            <v>0</v>
          </cell>
          <cell r="O8262">
            <v>39280</v>
          </cell>
        </row>
        <row r="8263">
          <cell r="A8263">
            <v>45810</v>
          </cell>
          <cell r="C8263" t="str">
            <v>VENTAS MOSTRADOR</v>
          </cell>
          <cell r="F8263">
            <v>45810</v>
          </cell>
          <cell r="G8263">
            <v>45810</v>
          </cell>
          <cell r="H8263">
            <v>0</v>
          </cell>
          <cell r="O8263">
            <v>40430</v>
          </cell>
        </row>
        <row r="8264">
          <cell r="A8264">
            <v>45810</v>
          </cell>
          <cell r="C8264" t="str">
            <v>VENTAS MOSTRADOR</v>
          </cell>
          <cell r="F8264">
            <v>45810</v>
          </cell>
          <cell r="G8264">
            <v>45810</v>
          </cell>
          <cell r="H8264">
            <v>0</v>
          </cell>
          <cell r="O8264">
            <v>41240</v>
          </cell>
        </row>
        <row r="8265">
          <cell r="A8265">
            <v>45810</v>
          </cell>
          <cell r="C8265" t="str">
            <v>VENTAS MOSTRADOR</v>
          </cell>
          <cell r="F8265">
            <v>45810</v>
          </cell>
          <cell r="G8265">
            <v>45810</v>
          </cell>
          <cell r="H8265">
            <v>0</v>
          </cell>
          <cell r="O8265">
            <v>64280</v>
          </cell>
        </row>
        <row r="8266">
          <cell r="A8266">
            <v>45810</v>
          </cell>
          <cell r="C8266" t="str">
            <v>VENTAS MOSTRADOR</v>
          </cell>
          <cell r="F8266">
            <v>45810</v>
          </cell>
          <cell r="G8266">
            <v>45810</v>
          </cell>
          <cell r="H8266">
            <v>0</v>
          </cell>
          <cell r="O8266">
            <v>65990</v>
          </cell>
        </row>
        <row r="8267">
          <cell r="A8267">
            <v>45810</v>
          </cell>
          <cell r="C8267" t="str">
            <v>VENTAS MOSTRADOR</v>
          </cell>
          <cell r="F8267">
            <v>45810</v>
          </cell>
          <cell r="G8267">
            <v>45810</v>
          </cell>
          <cell r="H8267">
            <v>0</v>
          </cell>
          <cell r="O8267">
            <v>71690</v>
          </cell>
        </row>
        <row r="8268">
          <cell r="A8268">
            <v>45810</v>
          </cell>
          <cell r="C8268" t="str">
            <v>VENTAS MOSTRADOR</v>
          </cell>
          <cell r="F8268">
            <v>45810</v>
          </cell>
          <cell r="G8268">
            <v>45810</v>
          </cell>
          <cell r="H8268">
            <v>0</v>
          </cell>
          <cell r="O8268">
            <v>71786</v>
          </cell>
        </row>
        <row r="8269">
          <cell r="A8269">
            <v>45810</v>
          </cell>
          <cell r="C8269" t="str">
            <v>VENTAS MOSTRADOR</v>
          </cell>
          <cell r="F8269">
            <v>45810</v>
          </cell>
          <cell r="G8269">
            <v>45810</v>
          </cell>
          <cell r="H8269">
            <v>0</v>
          </cell>
          <cell r="O8269">
            <v>72760</v>
          </cell>
        </row>
        <row r="8270">
          <cell r="A8270">
            <v>45810</v>
          </cell>
          <cell r="C8270" t="str">
            <v>VENTAS MOSTRADOR</v>
          </cell>
          <cell r="F8270">
            <v>45810</v>
          </cell>
          <cell r="G8270">
            <v>45810</v>
          </cell>
          <cell r="H8270">
            <v>0</v>
          </cell>
          <cell r="O8270">
            <v>86388</v>
          </cell>
        </row>
        <row r="8271">
          <cell r="A8271">
            <v>45810</v>
          </cell>
          <cell r="C8271" t="str">
            <v>VENTAS MOSTRADOR</v>
          </cell>
          <cell r="F8271">
            <v>45810</v>
          </cell>
          <cell r="G8271">
            <v>45810</v>
          </cell>
          <cell r="H8271">
            <v>0</v>
          </cell>
          <cell r="O8271">
            <v>90000</v>
          </cell>
        </row>
        <row r="8272">
          <cell r="A8272">
            <v>45810</v>
          </cell>
          <cell r="C8272" t="str">
            <v>VENTAS MOSTRADOR</v>
          </cell>
          <cell r="F8272">
            <v>45810</v>
          </cell>
          <cell r="G8272">
            <v>45810</v>
          </cell>
          <cell r="H8272">
            <v>0</v>
          </cell>
          <cell r="O8272">
            <v>98910</v>
          </cell>
        </row>
        <row r="8273">
          <cell r="A8273">
            <v>45810</v>
          </cell>
          <cell r="C8273" t="str">
            <v>VENTAS MOSTRADOR</v>
          </cell>
          <cell r="F8273">
            <v>45810</v>
          </cell>
          <cell r="G8273">
            <v>45810</v>
          </cell>
          <cell r="H8273">
            <v>0</v>
          </cell>
          <cell r="O8273">
            <v>113908</v>
          </cell>
        </row>
        <row r="8274">
          <cell r="A8274">
            <v>45810</v>
          </cell>
          <cell r="C8274" t="str">
            <v>VENTAS MOSTRADOR</v>
          </cell>
          <cell r="F8274">
            <v>45810</v>
          </cell>
          <cell r="G8274">
            <v>45810</v>
          </cell>
          <cell r="H8274">
            <v>0</v>
          </cell>
          <cell r="O8274">
            <v>297850</v>
          </cell>
        </row>
        <row r="8275">
          <cell r="A8275">
            <v>45810</v>
          </cell>
          <cell r="C8275" t="str">
            <v>MESABAR SAS</v>
          </cell>
          <cell r="F8275">
            <v>45806.331018518518</v>
          </cell>
          <cell r="G8275">
            <v>45814.330972222226</v>
          </cell>
          <cell r="H8275">
            <v>-3</v>
          </cell>
          <cell r="O8275">
            <v>547400</v>
          </cell>
        </row>
        <row r="8276">
          <cell r="A8276">
            <v>45810</v>
          </cell>
          <cell r="C8276" t="str">
            <v>VENTAS MOSTRADOR</v>
          </cell>
          <cell r="F8276">
            <v>45810</v>
          </cell>
          <cell r="G8276">
            <v>45810</v>
          </cell>
          <cell r="H8276">
            <v>0</v>
          </cell>
          <cell r="O8276">
            <v>723350</v>
          </cell>
        </row>
        <row r="8277">
          <cell r="A8277">
            <v>45810</v>
          </cell>
          <cell r="C8277" t="str">
            <v>VENTAS MOSTRADOR</v>
          </cell>
          <cell r="F8277">
            <v>45810</v>
          </cell>
          <cell r="G8277">
            <v>45810</v>
          </cell>
          <cell r="H8277">
            <v>0</v>
          </cell>
          <cell r="O8277">
            <v>3020044</v>
          </cell>
        </row>
        <row r="8278">
          <cell r="A8278">
            <v>45810</v>
          </cell>
          <cell r="C8278" t="str">
            <v>VENTAS MOSTRADOR</v>
          </cell>
          <cell r="F8278">
            <v>45810</v>
          </cell>
          <cell r="G8278">
            <v>45810</v>
          </cell>
          <cell r="H8278">
            <v>0</v>
          </cell>
          <cell r="O8278">
            <v>4414325</v>
          </cell>
        </row>
        <row r="8279">
          <cell r="A8279">
            <v>45811</v>
          </cell>
          <cell r="C8279" t="str">
            <v>VENTAS MOSTRADOR</v>
          </cell>
          <cell r="F8279">
            <v>45811</v>
          </cell>
          <cell r="G8279">
            <v>45811</v>
          </cell>
          <cell r="H8279">
            <v>0</v>
          </cell>
          <cell r="O8279">
            <v>10080</v>
          </cell>
        </row>
        <row r="8280">
          <cell r="A8280">
            <v>45811</v>
          </cell>
          <cell r="C8280" t="str">
            <v>VENTAS MOSTRADOR</v>
          </cell>
          <cell r="F8280">
            <v>45811</v>
          </cell>
          <cell r="G8280">
            <v>45811</v>
          </cell>
          <cell r="H8280">
            <v>0</v>
          </cell>
          <cell r="O8280">
            <v>11220</v>
          </cell>
        </row>
        <row r="8281">
          <cell r="A8281">
            <v>45811</v>
          </cell>
          <cell r="C8281" t="str">
            <v>VENTAS MOSTRADOR</v>
          </cell>
          <cell r="F8281">
            <v>45811</v>
          </cell>
          <cell r="G8281">
            <v>45811</v>
          </cell>
          <cell r="H8281">
            <v>0</v>
          </cell>
          <cell r="O8281">
            <v>11550</v>
          </cell>
        </row>
        <row r="8282">
          <cell r="A8282">
            <v>45811</v>
          </cell>
          <cell r="C8282" t="str">
            <v>VENTAS MOSTRADOR</v>
          </cell>
          <cell r="F8282">
            <v>45811</v>
          </cell>
          <cell r="G8282">
            <v>45811</v>
          </cell>
          <cell r="H8282">
            <v>0</v>
          </cell>
          <cell r="O8282">
            <v>12000</v>
          </cell>
        </row>
        <row r="8283">
          <cell r="A8283">
            <v>45811</v>
          </cell>
          <cell r="C8283" t="str">
            <v>VENTAS MOSTRADOR</v>
          </cell>
          <cell r="F8283">
            <v>45811</v>
          </cell>
          <cell r="G8283">
            <v>45811</v>
          </cell>
          <cell r="H8283">
            <v>0</v>
          </cell>
          <cell r="O8283">
            <v>14000</v>
          </cell>
        </row>
        <row r="8284">
          <cell r="A8284">
            <v>45811</v>
          </cell>
          <cell r="C8284" t="str">
            <v>VENTAS MOSTRADOR</v>
          </cell>
          <cell r="F8284">
            <v>45811</v>
          </cell>
          <cell r="G8284">
            <v>45811</v>
          </cell>
          <cell r="H8284">
            <v>0</v>
          </cell>
          <cell r="O8284">
            <v>17120</v>
          </cell>
        </row>
        <row r="8285">
          <cell r="A8285">
            <v>45811</v>
          </cell>
          <cell r="C8285" t="str">
            <v>VENTAS MOSTRADOR</v>
          </cell>
          <cell r="F8285">
            <v>45811</v>
          </cell>
          <cell r="G8285">
            <v>45811</v>
          </cell>
          <cell r="H8285">
            <v>0</v>
          </cell>
          <cell r="O8285">
            <v>19000</v>
          </cell>
        </row>
        <row r="8286">
          <cell r="A8286">
            <v>45811</v>
          </cell>
          <cell r="C8286" t="str">
            <v>VENTAS MOSTRADOR</v>
          </cell>
          <cell r="F8286">
            <v>45811</v>
          </cell>
          <cell r="G8286">
            <v>45811</v>
          </cell>
          <cell r="H8286">
            <v>0</v>
          </cell>
          <cell r="O8286">
            <v>20260</v>
          </cell>
        </row>
        <row r="8287">
          <cell r="A8287">
            <v>45811</v>
          </cell>
          <cell r="C8287" t="str">
            <v>VENTAS MOSTRADOR</v>
          </cell>
          <cell r="F8287">
            <v>45811</v>
          </cell>
          <cell r="G8287">
            <v>45811</v>
          </cell>
          <cell r="H8287">
            <v>0</v>
          </cell>
          <cell r="O8287">
            <v>22880</v>
          </cell>
        </row>
        <row r="8288">
          <cell r="A8288">
            <v>45811</v>
          </cell>
          <cell r="C8288" t="str">
            <v>VENTAS MOSTRADOR</v>
          </cell>
          <cell r="F8288">
            <v>45811</v>
          </cell>
          <cell r="G8288">
            <v>45811</v>
          </cell>
          <cell r="H8288">
            <v>0</v>
          </cell>
          <cell r="O8288">
            <v>24800</v>
          </cell>
        </row>
        <row r="8289">
          <cell r="A8289">
            <v>45811</v>
          </cell>
          <cell r="C8289" t="str">
            <v>VENTAS MOSTRADOR</v>
          </cell>
          <cell r="F8289">
            <v>45811</v>
          </cell>
          <cell r="G8289">
            <v>45811</v>
          </cell>
          <cell r="H8289">
            <v>0</v>
          </cell>
          <cell r="O8289">
            <v>50908</v>
          </cell>
        </row>
        <row r="8290">
          <cell r="A8290">
            <v>45811</v>
          </cell>
          <cell r="C8290" t="str">
            <v>SONIA CONTANZA CARDENAS MURCIA</v>
          </cell>
          <cell r="F8290">
            <v>45811.27511574074</v>
          </cell>
          <cell r="G8290">
            <v>45812.274976851855</v>
          </cell>
          <cell r="H8290">
            <v>-1</v>
          </cell>
          <cell r="O8290">
            <v>103000</v>
          </cell>
        </row>
        <row r="8291">
          <cell r="A8291">
            <v>45811</v>
          </cell>
          <cell r="C8291" t="str">
            <v>VENTAS MOSTRADOR</v>
          </cell>
          <cell r="F8291">
            <v>45811</v>
          </cell>
          <cell r="G8291">
            <v>45811</v>
          </cell>
          <cell r="H8291">
            <v>0</v>
          </cell>
          <cell r="O8291">
            <v>140410</v>
          </cell>
        </row>
        <row r="8292">
          <cell r="A8292">
            <v>45811</v>
          </cell>
          <cell r="C8292" t="str">
            <v>VENTAS MOSTRADOR</v>
          </cell>
          <cell r="F8292">
            <v>45811</v>
          </cell>
          <cell r="G8292">
            <v>45811</v>
          </cell>
          <cell r="H8292">
            <v>0</v>
          </cell>
          <cell r="O8292">
            <v>212750</v>
          </cell>
        </row>
        <row r="8293">
          <cell r="A8293">
            <v>45811</v>
          </cell>
          <cell r="C8293" t="str">
            <v>VENTAS MOSTRADOR</v>
          </cell>
          <cell r="F8293">
            <v>45811</v>
          </cell>
          <cell r="G8293">
            <v>45811</v>
          </cell>
          <cell r="H8293">
            <v>0</v>
          </cell>
          <cell r="O8293">
            <v>255300</v>
          </cell>
        </row>
        <row r="8294">
          <cell r="A8294">
            <v>45811</v>
          </cell>
          <cell r="C8294" t="str">
            <v>VENTAS MOSTRADOR</v>
          </cell>
          <cell r="F8294">
            <v>45811</v>
          </cell>
          <cell r="G8294">
            <v>45811</v>
          </cell>
          <cell r="H8294">
            <v>0</v>
          </cell>
          <cell r="O8294">
            <v>297850</v>
          </cell>
        </row>
        <row r="8295">
          <cell r="A8295">
            <v>45811</v>
          </cell>
          <cell r="C8295" t="str">
            <v>VENTAS MOSTRADOR</v>
          </cell>
          <cell r="F8295">
            <v>45811</v>
          </cell>
          <cell r="G8295">
            <v>45811</v>
          </cell>
          <cell r="H8295">
            <v>0</v>
          </cell>
          <cell r="O8295">
            <v>425500</v>
          </cell>
        </row>
        <row r="8296">
          <cell r="A8296">
            <v>45811</v>
          </cell>
          <cell r="C8296" t="str">
            <v>CARLOS ALBERTO MORENO QUEMBA</v>
          </cell>
          <cell r="F8296">
            <v>45811.269016203703</v>
          </cell>
          <cell r="G8296">
            <v>45812.267731481479</v>
          </cell>
          <cell r="H8296">
            <v>-1</v>
          </cell>
          <cell r="O8296">
            <v>833400</v>
          </cell>
        </row>
        <row r="8297">
          <cell r="A8297">
            <v>45811</v>
          </cell>
          <cell r="C8297" t="str">
            <v>RODOLFO  DIAZ</v>
          </cell>
          <cell r="F8297">
            <v>45807.343761574077</v>
          </cell>
          <cell r="G8297">
            <v>45808.343645833331</v>
          </cell>
          <cell r="H8297">
            <v>3</v>
          </cell>
          <cell r="O8297">
            <v>2200000</v>
          </cell>
        </row>
        <row r="8298">
          <cell r="A8298">
            <v>45811</v>
          </cell>
          <cell r="C8298" t="str">
            <v>FRUTIVER 1A S.A.S</v>
          </cell>
          <cell r="F8298">
            <v>45761.312314814815</v>
          </cell>
          <cell r="G8298">
            <v>45781.312314814815</v>
          </cell>
          <cell r="H8298">
            <v>30</v>
          </cell>
          <cell r="O8298">
            <v>61344.976000000002</v>
          </cell>
        </row>
        <row r="8299">
          <cell r="A8299">
            <v>45811</v>
          </cell>
          <cell r="C8299" t="str">
            <v>FRUTIVER 1A S.A.S</v>
          </cell>
          <cell r="F8299">
            <v>45801.360983796294</v>
          </cell>
          <cell r="G8299">
            <v>45821.349930555552</v>
          </cell>
          <cell r="H8299">
            <v>-10</v>
          </cell>
          <cell r="O8299">
            <v>522726.91399999999</v>
          </cell>
        </row>
        <row r="8300">
          <cell r="A8300">
            <v>45811</v>
          </cell>
          <cell r="C8300" t="str">
            <v>FRUTIVER 1A S.A.S</v>
          </cell>
          <cell r="F8300">
            <v>45803.436319444445</v>
          </cell>
          <cell r="G8300">
            <v>45823.435624999998</v>
          </cell>
          <cell r="H8300">
            <v>-12</v>
          </cell>
          <cell r="O8300">
            <v>1195828.6880000001</v>
          </cell>
        </row>
        <row r="8301">
          <cell r="A8301">
            <v>45811</v>
          </cell>
          <cell r="C8301" t="str">
            <v>GRUPO LA LA LA SAS</v>
          </cell>
          <cell r="F8301">
            <v>45793.295706018522</v>
          </cell>
          <cell r="G8301">
            <v>45808.295706018522</v>
          </cell>
          <cell r="H8301">
            <v>3</v>
          </cell>
          <cell r="O8301">
            <v>464800</v>
          </cell>
        </row>
        <row r="8302">
          <cell r="A8302">
            <v>45811</v>
          </cell>
          <cell r="C8302" t="str">
            <v>GRUPO LA LA LA SAS</v>
          </cell>
          <cell r="F8302">
            <v>45796.330277777779</v>
          </cell>
          <cell r="G8302">
            <v>45811.330277777779</v>
          </cell>
          <cell r="H8302">
            <v>0</v>
          </cell>
          <cell r="O8302">
            <v>484400</v>
          </cell>
        </row>
        <row r="8303">
          <cell r="A8303">
            <v>45811</v>
          </cell>
          <cell r="C8303" t="str">
            <v>GRUPO LA LA LA SAS</v>
          </cell>
          <cell r="F8303">
            <v>45796.336365740739</v>
          </cell>
          <cell r="G8303">
            <v>45811.336365740739</v>
          </cell>
          <cell r="H8303">
            <v>0</v>
          </cell>
          <cell r="O8303">
            <v>96800</v>
          </cell>
        </row>
        <row r="8304">
          <cell r="A8304">
            <v>45811</v>
          </cell>
          <cell r="C8304" t="str">
            <v>GRUPO LA LA LA SAS</v>
          </cell>
          <cell r="F8304">
            <v>45800.30064814815</v>
          </cell>
          <cell r="G8304">
            <v>45815.299178240741</v>
          </cell>
          <cell r="H8304">
            <v>-4</v>
          </cell>
          <cell r="O8304">
            <v>337400</v>
          </cell>
        </row>
        <row r="8305">
          <cell r="A8305">
            <v>45811</v>
          </cell>
          <cell r="C8305" t="str">
            <v>GRUPO LA LA LA SAS</v>
          </cell>
          <cell r="F8305">
            <v>45801.329189814816</v>
          </cell>
          <cell r="G8305">
            <v>45816.328993055555</v>
          </cell>
          <cell r="H8305">
            <v>-5</v>
          </cell>
          <cell r="O8305">
            <v>234180</v>
          </cell>
        </row>
        <row r="8306">
          <cell r="A8306">
            <v>45811</v>
          </cell>
          <cell r="C8306" t="str">
            <v>GRUPO LA LA LA SAS</v>
          </cell>
          <cell r="F8306">
            <v>45805.315057870372</v>
          </cell>
          <cell r="G8306">
            <v>45820.314942129633</v>
          </cell>
          <cell r="H8306">
            <v>-9</v>
          </cell>
          <cell r="O8306">
            <v>564400</v>
          </cell>
        </row>
        <row r="8307">
          <cell r="A8307">
            <v>45811</v>
          </cell>
          <cell r="C8307" t="str">
            <v>COMERCIALIZADORA PINER SAS</v>
          </cell>
          <cell r="F8307">
            <v>45793.328344907408</v>
          </cell>
          <cell r="G8307">
            <v>45808.328344907408</v>
          </cell>
          <cell r="H8307">
            <v>3</v>
          </cell>
          <cell r="O8307">
            <v>4481900</v>
          </cell>
        </row>
        <row r="8308">
          <cell r="A8308">
            <v>45811</v>
          </cell>
          <cell r="C8308" t="str">
            <v>COMERCIALIZADORA PINER SAS</v>
          </cell>
          <cell r="F8308">
            <v>45794.280162037037</v>
          </cell>
          <cell r="G8308">
            <v>45809.280162037037</v>
          </cell>
          <cell r="H8308">
            <v>2</v>
          </cell>
          <cell r="O8308">
            <v>1187500</v>
          </cell>
        </row>
        <row r="8309">
          <cell r="A8309">
            <v>45811</v>
          </cell>
          <cell r="C8309" t="str">
            <v>COMERCIALIZADORA PINER SAS</v>
          </cell>
          <cell r="F8309">
            <v>45800.276828703703</v>
          </cell>
          <cell r="G8309">
            <v>45815.276724537034</v>
          </cell>
          <cell r="H8309">
            <v>-4</v>
          </cell>
          <cell r="O8309">
            <v>1428700</v>
          </cell>
        </row>
        <row r="8310">
          <cell r="A8310">
            <v>45811</v>
          </cell>
          <cell r="C8310" t="str">
            <v>COMERCIALIZADORA PINER SAS</v>
          </cell>
          <cell r="F8310">
            <v>45800.278599537036</v>
          </cell>
          <cell r="G8310">
            <v>45815.278495370374</v>
          </cell>
          <cell r="H8310">
            <v>-4</v>
          </cell>
          <cell r="O8310">
            <v>1613750</v>
          </cell>
        </row>
        <row r="8311">
          <cell r="A8311">
            <v>45811</v>
          </cell>
          <cell r="C8311" t="str">
            <v>COMERCIALIZADORA PINER SAS</v>
          </cell>
          <cell r="F8311">
            <v>45806.36582175926</v>
          </cell>
          <cell r="G8311">
            <v>45821.36577546296</v>
          </cell>
          <cell r="H8311">
            <v>-10</v>
          </cell>
          <cell r="O8311">
            <v>1852300</v>
          </cell>
        </row>
        <row r="8312">
          <cell r="A8312">
            <v>45811</v>
          </cell>
          <cell r="C8312" t="str">
            <v>GRUPO ARTAK S.A.S</v>
          </cell>
          <cell r="F8312">
            <v>45790.317407407405</v>
          </cell>
          <cell r="G8312">
            <v>45820.317407407405</v>
          </cell>
          <cell r="H8312">
            <v>-7</v>
          </cell>
          <cell r="O8312">
            <v>68640</v>
          </cell>
        </row>
        <row r="8313">
          <cell r="A8313">
            <v>45811</v>
          </cell>
          <cell r="C8313" t="str">
            <v>GRUPO ARTAK S.A.S</v>
          </cell>
          <cell r="F8313">
            <v>45790.409571759257</v>
          </cell>
          <cell r="G8313">
            <v>45820.409571759257</v>
          </cell>
          <cell r="H8313">
            <v>-7</v>
          </cell>
          <cell r="O8313">
            <v>196440</v>
          </cell>
        </row>
        <row r="8314">
          <cell r="A8314">
            <v>45811</v>
          </cell>
          <cell r="C8314" t="str">
            <v>GRUPO ARTAK S.A.S</v>
          </cell>
          <cell r="F8314">
            <v>45790.417569444442</v>
          </cell>
          <cell r="G8314">
            <v>45820.417569444442</v>
          </cell>
          <cell r="H8314">
            <v>-7</v>
          </cell>
          <cell r="O8314">
            <v>1467720</v>
          </cell>
        </row>
        <row r="8315">
          <cell r="A8315">
            <v>45811</v>
          </cell>
          <cell r="C8315" t="str">
            <v>GRUPO ARTAK S.A.S</v>
          </cell>
          <cell r="F8315">
            <v>45791.32576388889</v>
          </cell>
          <cell r="G8315">
            <v>45821.32576388889</v>
          </cell>
          <cell r="H8315">
            <v>-8</v>
          </cell>
          <cell r="O8315">
            <v>858780</v>
          </cell>
        </row>
        <row r="8316">
          <cell r="A8316">
            <v>45811</v>
          </cell>
          <cell r="C8316" t="str">
            <v>GRUPO ARTAK S.A.S</v>
          </cell>
          <cell r="F8316">
            <v>45792.267233796294</v>
          </cell>
          <cell r="G8316">
            <v>45822.267233796294</v>
          </cell>
          <cell r="H8316">
            <v>-9</v>
          </cell>
          <cell r="O8316">
            <v>1751600</v>
          </cell>
        </row>
        <row r="8317">
          <cell r="A8317">
            <v>45811</v>
          </cell>
          <cell r="C8317" t="str">
            <v>GRUPO ARTAK S.A.S</v>
          </cell>
          <cell r="F8317">
            <v>45792.269120370373</v>
          </cell>
          <cell r="G8317">
            <v>45822.269120370373</v>
          </cell>
          <cell r="H8317">
            <v>-9</v>
          </cell>
          <cell r="O8317">
            <v>2403920</v>
          </cell>
        </row>
        <row r="8318">
          <cell r="A8318">
            <v>45811</v>
          </cell>
          <cell r="C8318" t="str">
            <v>GRUPO ARTAK S.A.S</v>
          </cell>
          <cell r="F8318">
            <v>45792.275925925926</v>
          </cell>
          <cell r="G8318">
            <v>45822.275925925926</v>
          </cell>
          <cell r="H8318">
            <v>-9</v>
          </cell>
          <cell r="O8318">
            <v>399360</v>
          </cell>
        </row>
        <row r="8319">
          <cell r="A8319">
            <v>45811</v>
          </cell>
          <cell r="C8319" t="str">
            <v>GRUPO ARTAK S.A.S</v>
          </cell>
          <cell r="F8319">
            <v>45792.307025462964</v>
          </cell>
          <cell r="G8319">
            <v>45822.307025462964</v>
          </cell>
          <cell r="H8319">
            <v>-9</v>
          </cell>
          <cell r="O8319">
            <v>619040</v>
          </cell>
        </row>
        <row r="8320">
          <cell r="A8320">
            <v>45811</v>
          </cell>
          <cell r="C8320" t="str">
            <v>GRUPO ARTAK S.A.S</v>
          </cell>
          <cell r="F8320">
            <v>45794.2809375</v>
          </cell>
          <cell r="G8320">
            <v>45824.2809375</v>
          </cell>
          <cell r="H8320">
            <v>-11</v>
          </cell>
          <cell r="O8320">
            <v>125980</v>
          </cell>
        </row>
        <row r="8321">
          <cell r="A8321">
            <v>45811</v>
          </cell>
          <cell r="C8321" t="str">
            <v>GRUPO ARTAK S.A.S</v>
          </cell>
          <cell r="F8321">
            <v>45794.315648148149</v>
          </cell>
          <cell r="G8321">
            <v>45824.315648148149</v>
          </cell>
          <cell r="H8321">
            <v>-11</v>
          </cell>
          <cell r="O8321">
            <v>680360</v>
          </cell>
        </row>
        <row r="8322">
          <cell r="A8322">
            <v>45811</v>
          </cell>
          <cell r="C8322" t="str">
            <v>GRUPO ARTAK S.A.S</v>
          </cell>
          <cell r="F8322">
            <v>45794.322129629632</v>
          </cell>
          <cell r="G8322">
            <v>45824.322129629632</v>
          </cell>
          <cell r="H8322">
            <v>-11</v>
          </cell>
          <cell r="O8322">
            <v>2201580</v>
          </cell>
        </row>
        <row r="8323">
          <cell r="A8323">
            <v>45811</v>
          </cell>
          <cell r="C8323" t="str">
            <v>EL IMPERIO DEL CERDO PREMIUM S.A.S</v>
          </cell>
          <cell r="F8323">
            <v>45801.238055555557</v>
          </cell>
          <cell r="G8323">
            <v>45809.237696759257</v>
          </cell>
          <cell r="H8323">
            <v>2</v>
          </cell>
          <cell r="O8323">
            <v>1022150</v>
          </cell>
        </row>
        <row r="8324">
          <cell r="A8324">
            <v>45811</v>
          </cell>
          <cell r="C8324" t="str">
            <v>EL IMPERIO DEL CERDO PREMIUM S.A.S</v>
          </cell>
          <cell r="F8324">
            <v>45804.416226851848</v>
          </cell>
          <cell r="G8324">
            <v>45812.416226851848</v>
          </cell>
          <cell r="H8324">
            <v>-1</v>
          </cell>
          <cell r="O8324">
            <v>82600</v>
          </cell>
        </row>
        <row r="8325">
          <cell r="A8325">
            <v>45811</v>
          </cell>
          <cell r="C8325" t="str">
            <v>EL IMPERIO DEL CERDO PREMIUM S.A.S</v>
          </cell>
          <cell r="F8325">
            <v>45806.235196759262</v>
          </cell>
          <cell r="G8325">
            <v>45814.23510416667</v>
          </cell>
          <cell r="H8325">
            <v>-3</v>
          </cell>
          <cell r="O8325">
            <v>932700</v>
          </cell>
        </row>
        <row r="8326">
          <cell r="A8326">
            <v>45811</v>
          </cell>
          <cell r="C8326" t="str">
            <v>INVERSIONES EL CARNAL SAS</v>
          </cell>
          <cell r="F8326">
            <v>45803.310034722221</v>
          </cell>
          <cell r="G8326">
            <v>45811.309965277775</v>
          </cell>
          <cell r="H8326">
            <v>0</v>
          </cell>
          <cell r="O8326">
            <v>13903360.797599999</v>
          </cell>
        </row>
        <row r="8327">
          <cell r="A8327">
            <v>45811</v>
          </cell>
          <cell r="C8327" t="str">
            <v>INVERSIONES EL CARNAL SAS</v>
          </cell>
          <cell r="F8327">
            <v>45804.342546296299</v>
          </cell>
          <cell r="G8327">
            <v>45812.342129629629</v>
          </cell>
          <cell r="H8327">
            <v>-1</v>
          </cell>
          <cell r="O8327">
            <v>12926780.6472</v>
          </cell>
        </row>
        <row r="8328">
          <cell r="A8328">
            <v>45811</v>
          </cell>
          <cell r="C8328" t="str">
            <v>INVERSIONES EL CARNAL SAS</v>
          </cell>
          <cell r="F8328">
            <v>45805.233912037038</v>
          </cell>
          <cell r="G8328">
            <v>45813.228506944448</v>
          </cell>
          <cell r="H8328">
            <v>-2</v>
          </cell>
          <cell r="O8328">
            <v>13277403.036</v>
          </cell>
        </row>
        <row r="8329">
          <cell r="A8329">
            <v>45811</v>
          </cell>
          <cell r="C8329" t="str">
            <v>INVERSIONES EL CARNAL SAS</v>
          </cell>
          <cell r="F8329">
            <v>45806.368020833332</v>
          </cell>
          <cell r="G8329">
            <v>45814.364942129629</v>
          </cell>
          <cell r="H8329">
            <v>-3</v>
          </cell>
          <cell r="O8329">
            <v>13293535.968</v>
          </cell>
        </row>
        <row r="8330">
          <cell r="A8330">
            <v>45811</v>
          </cell>
          <cell r="C8330" t="str">
            <v>INVERSIONES EL CARNAL SAS</v>
          </cell>
          <cell r="F8330">
            <v>45807.331261574072</v>
          </cell>
          <cell r="G8330">
            <v>45815.331122685187</v>
          </cell>
          <cell r="H8330">
            <v>-4</v>
          </cell>
          <cell r="O8330">
            <v>12558949.797599999</v>
          </cell>
        </row>
        <row r="8331">
          <cell r="A8331">
            <v>45811</v>
          </cell>
          <cell r="C8331" t="str">
            <v>COMERCIALIZADORA DE LACTEOS RYM SAS</v>
          </cell>
          <cell r="F8331">
            <v>45811.384594907409</v>
          </cell>
          <cell r="G8331">
            <v>45812.384398148148</v>
          </cell>
          <cell r="H8331">
            <v>-1</v>
          </cell>
          <cell r="O8331">
            <v>275200</v>
          </cell>
        </row>
        <row r="8332">
          <cell r="A8332">
            <v>45811</v>
          </cell>
          <cell r="C8332" t="str">
            <v>GINA ALEXANDRA OCHOA CASTAÑEDA</v>
          </cell>
          <cell r="F8332">
            <v>45811.624247685184</v>
          </cell>
          <cell r="G8332">
            <v>45812.624039351853</v>
          </cell>
          <cell r="H8332">
            <v>1</v>
          </cell>
          <cell r="O8332">
            <v>409000</v>
          </cell>
        </row>
        <row r="8333">
          <cell r="A8333">
            <v>45811</v>
          </cell>
          <cell r="C8333" t="str">
            <v>RODOLFO  DIAZ</v>
          </cell>
          <cell r="F8333">
            <v>45807.343761574077</v>
          </cell>
          <cell r="G8333">
            <v>45808.343645833331</v>
          </cell>
          <cell r="H8333">
            <v>3</v>
          </cell>
          <cell r="O8333">
            <v>672000</v>
          </cell>
        </row>
        <row r="8334">
          <cell r="A8334">
            <v>45811</v>
          </cell>
          <cell r="C8334" t="str">
            <v>IVAN RODRIGO LUQUE RESTREPO0</v>
          </cell>
          <cell r="F8334">
            <v>45806.273020833331</v>
          </cell>
          <cell r="G8334">
            <v>45814.272777777776</v>
          </cell>
          <cell r="H8334">
            <v>-3</v>
          </cell>
          <cell r="O8334">
            <v>556600.01</v>
          </cell>
        </row>
        <row r="8335">
          <cell r="A8335">
            <v>45811</v>
          </cell>
          <cell r="C8335" t="str">
            <v>ALIMENTOS BRIKO SAS</v>
          </cell>
          <cell r="F8335">
            <v>45811.274398148147</v>
          </cell>
          <cell r="G8335">
            <v>45812.27239583333</v>
          </cell>
          <cell r="H8335">
            <v>-1</v>
          </cell>
          <cell r="O8335">
            <v>831000</v>
          </cell>
        </row>
        <row r="8336">
          <cell r="A8336">
            <v>45811</v>
          </cell>
          <cell r="C8336" t="str">
            <v>NESTOR ABEL NOREÑA URREA</v>
          </cell>
          <cell r="F8336">
            <v>45811.320717592593</v>
          </cell>
          <cell r="G8336">
            <v>45812.320613425924</v>
          </cell>
          <cell r="H8336">
            <v>-1</v>
          </cell>
          <cell r="O8336">
            <v>1050700</v>
          </cell>
        </row>
        <row r="8337">
          <cell r="A8337">
            <v>45811</v>
          </cell>
          <cell r="C8337" t="str">
            <v>JOSE DIEGO MOSQUERA</v>
          </cell>
          <cell r="F8337">
            <v>45807.203703703701</v>
          </cell>
          <cell r="G8337">
            <v>45808.203703703701</v>
          </cell>
          <cell r="H8337">
            <v>11</v>
          </cell>
          <cell r="O8337">
            <v>432720</v>
          </cell>
        </row>
        <row r="8338">
          <cell r="A8338">
            <v>45811</v>
          </cell>
          <cell r="C8338" t="str">
            <v>CARMEN ALICIA URQUIJO GAITAN</v>
          </cell>
          <cell r="F8338">
            <v>45811.266770833332</v>
          </cell>
          <cell r="G8338">
            <v>45812.266562500001</v>
          </cell>
          <cell r="H8338">
            <v>-1</v>
          </cell>
          <cell r="O8338">
            <v>485600</v>
          </cell>
        </row>
        <row r="8339">
          <cell r="A8339">
            <v>45811</v>
          </cell>
          <cell r="C8339" t="str">
            <v>PPC SAS</v>
          </cell>
          <cell r="F8339">
            <v>45798.299224537041</v>
          </cell>
          <cell r="G8339">
            <v>45813.299120370371</v>
          </cell>
          <cell r="H8339">
            <v>-2</v>
          </cell>
          <cell r="O8339">
            <v>2264400</v>
          </cell>
        </row>
        <row r="8340">
          <cell r="A8340">
            <v>45811</v>
          </cell>
          <cell r="C8340" t="str">
            <v>OSTAK S.A.S</v>
          </cell>
          <cell r="F8340">
            <v>45787.297500000001</v>
          </cell>
          <cell r="G8340">
            <v>45817.297500000001</v>
          </cell>
          <cell r="H8340">
            <v>-6</v>
          </cell>
          <cell r="O8340">
            <v>58900</v>
          </cell>
        </row>
        <row r="8341">
          <cell r="A8341">
            <v>45811</v>
          </cell>
          <cell r="C8341" t="str">
            <v>OSTAK S.A.S</v>
          </cell>
          <cell r="F8341">
            <v>45790.297175925924</v>
          </cell>
          <cell r="G8341">
            <v>45820.297175925924</v>
          </cell>
          <cell r="H8341">
            <v>-9</v>
          </cell>
          <cell r="O8341">
            <v>38000</v>
          </cell>
        </row>
        <row r="8342">
          <cell r="A8342">
            <v>45811</v>
          </cell>
          <cell r="C8342" t="str">
            <v>OSTAK S.A.S</v>
          </cell>
          <cell r="F8342">
            <v>45790.29923611111</v>
          </cell>
          <cell r="G8342">
            <v>45820.29923611111</v>
          </cell>
          <cell r="H8342">
            <v>-9</v>
          </cell>
          <cell r="O8342">
            <v>237215</v>
          </cell>
        </row>
        <row r="8343">
          <cell r="A8343">
            <v>45811</v>
          </cell>
          <cell r="C8343" t="str">
            <v>CAROLA CACEROLA SAS</v>
          </cell>
          <cell r="F8343">
            <v>45807.309363425928</v>
          </cell>
          <cell r="G8343">
            <v>45808.309131944443</v>
          </cell>
          <cell r="H8343">
            <v>3</v>
          </cell>
          <cell r="O8343">
            <v>318409.99</v>
          </cell>
        </row>
        <row r="8344">
          <cell r="A8344">
            <v>45811</v>
          </cell>
          <cell r="C8344" t="str">
            <v>CAROLA CACEROLA SAS</v>
          </cell>
          <cell r="F8344">
            <v>45808.571168981478</v>
          </cell>
          <cell r="G8344">
            <v>45809.571168981478</v>
          </cell>
          <cell r="H8344">
            <v>2</v>
          </cell>
          <cell r="O8344">
            <v>28566</v>
          </cell>
        </row>
        <row r="8345">
          <cell r="A8345">
            <v>45811</v>
          </cell>
          <cell r="C8345" t="str">
            <v>HUMO CAFE &amp; BISTRO SAS</v>
          </cell>
          <cell r="F8345">
            <v>45805.349814814814</v>
          </cell>
          <cell r="G8345">
            <v>45806.349652777775</v>
          </cell>
          <cell r="H8345">
            <v>5</v>
          </cell>
          <cell r="O8345">
            <v>524350</v>
          </cell>
        </row>
        <row r="8346">
          <cell r="A8346">
            <v>45811</v>
          </cell>
          <cell r="C8346" t="str">
            <v>JUAN MANUEL PALLARES ARRIETA</v>
          </cell>
          <cell r="F8346">
            <v>45807.591909722221</v>
          </cell>
          <cell r="G8346">
            <v>45808.591851851852</v>
          </cell>
          <cell r="H8346">
            <v>3</v>
          </cell>
          <cell r="O8346">
            <v>181250</v>
          </cell>
        </row>
        <row r="8347">
          <cell r="A8347">
            <v>45811</v>
          </cell>
          <cell r="C8347" t="str">
            <v>ROBINFOOD COLOMBIA SAS</v>
          </cell>
          <cell r="F8347">
            <v>45775.307962962965</v>
          </cell>
          <cell r="G8347">
            <v>45805.307615740741</v>
          </cell>
          <cell r="H8347">
            <v>6</v>
          </cell>
          <cell r="O8347">
            <v>2102260.46</v>
          </cell>
        </row>
        <row r="8348">
          <cell r="A8348">
            <v>45811</v>
          </cell>
          <cell r="C8348" t="str">
            <v>ROBINFOOD COLOMBIA SAS</v>
          </cell>
          <cell r="F8348">
            <v>45777.355613425927</v>
          </cell>
          <cell r="G8348">
            <v>45807.355509259258</v>
          </cell>
          <cell r="H8348">
            <v>4</v>
          </cell>
          <cell r="O8348">
            <v>3983440</v>
          </cell>
        </row>
        <row r="8349">
          <cell r="A8349">
            <v>45811</v>
          </cell>
          <cell r="C8349" t="str">
            <v>VENTAS MOSTRADOR</v>
          </cell>
          <cell r="F8349">
            <v>45811</v>
          </cell>
          <cell r="G8349">
            <v>45811</v>
          </cell>
          <cell r="H8349">
            <v>0</v>
          </cell>
          <cell r="O8349">
            <v>1225496</v>
          </cell>
        </row>
        <row r="8350">
          <cell r="A8350">
            <v>45811</v>
          </cell>
          <cell r="C8350" t="str">
            <v>VENTAS MOSTRADOR</v>
          </cell>
          <cell r="F8350">
            <v>45811</v>
          </cell>
          <cell r="G8350">
            <v>45811</v>
          </cell>
          <cell r="H8350">
            <v>0</v>
          </cell>
          <cell r="O8350">
            <v>1247143</v>
          </cell>
        </row>
        <row r="8351">
          <cell r="A8351">
            <v>45812</v>
          </cell>
          <cell r="C8351" t="str">
            <v>VENTAS MOSTRADOR</v>
          </cell>
          <cell r="F8351">
            <v>45812</v>
          </cell>
          <cell r="G8351">
            <v>45812</v>
          </cell>
          <cell r="H8351">
            <v>0</v>
          </cell>
          <cell r="O8351">
            <v>14795</v>
          </cell>
        </row>
        <row r="8352">
          <cell r="A8352">
            <v>45812</v>
          </cell>
          <cell r="C8352" t="str">
            <v>VENTAS MOSTRADOR</v>
          </cell>
          <cell r="F8352">
            <v>45812</v>
          </cell>
          <cell r="G8352">
            <v>45812</v>
          </cell>
          <cell r="H8352">
            <v>0</v>
          </cell>
          <cell r="O8352">
            <v>17160</v>
          </cell>
        </row>
        <row r="8353">
          <cell r="A8353">
            <v>45812</v>
          </cell>
          <cell r="C8353" t="str">
            <v>VENTAS MOSTRADOR</v>
          </cell>
          <cell r="F8353">
            <v>45812</v>
          </cell>
          <cell r="G8353">
            <v>45812</v>
          </cell>
          <cell r="H8353">
            <v>0</v>
          </cell>
          <cell r="O8353">
            <v>18530</v>
          </cell>
        </row>
        <row r="8354">
          <cell r="A8354">
            <v>45812</v>
          </cell>
          <cell r="C8354" t="str">
            <v>VENTAS MOSTRADOR</v>
          </cell>
          <cell r="F8354">
            <v>45812</v>
          </cell>
          <cell r="G8354">
            <v>45812</v>
          </cell>
          <cell r="H8354">
            <v>0</v>
          </cell>
          <cell r="O8354">
            <v>20025</v>
          </cell>
        </row>
        <row r="8355">
          <cell r="A8355">
            <v>45812</v>
          </cell>
          <cell r="C8355" t="str">
            <v>VENTAS MOSTRADOR</v>
          </cell>
          <cell r="F8355">
            <v>45812</v>
          </cell>
          <cell r="G8355">
            <v>45812</v>
          </cell>
          <cell r="H8355">
            <v>0</v>
          </cell>
          <cell r="O8355">
            <v>28860</v>
          </cell>
        </row>
        <row r="8356">
          <cell r="A8356">
            <v>45812</v>
          </cell>
          <cell r="C8356" t="str">
            <v>VENTAS MOSTRADOR</v>
          </cell>
          <cell r="F8356">
            <v>45812</v>
          </cell>
          <cell r="G8356">
            <v>45812</v>
          </cell>
          <cell r="H8356">
            <v>0</v>
          </cell>
          <cell r="O8356">
            <v>31460</v>
          </cell>
        </row>
        <row r="8357">
          <cell r="A8357">
            <v>45812</v>
          </cell>
          <cell r="C8357" t="str">
            <v>VENTAS MOSTRADOR</v>
          </cell>
          <cell r="F8357">
            <v>45812</v>
          </cell>
          <cell r="G8357">
            <v>45812</v>
          </cell>
          <cell r="H8357">
            <v>0</v>
          </cell>
          <cell r="O8357">
            <v>39550</v>
          </cell>
        </row>
        <row r="8358">
          <cell r="A8358">
            <v>45812</v>
          </cell>
          <cell r="C8358" t="str">
            <v>VENTAS MOSTRADOR</v>
          </cell>
          <cell r="F8358">
            <v>45812</v>
          </cell>
          <cell r="G8358">
            <v>45812</v>
          </cell>
          <cell r="H8358">
            <v>0</v>
          </cell>
          <cell r="O8358">
            <v>200000</v>
          </cell>
        </row>
        <row r="8359">
          <cell r="A8359">
            <v>45812</v>
          </cell>
          <cell r="C8359" t="str">
            <v>VENTAS MOSTRADOR</v>
          </cell>
          <cell r="F8359">
            <v>45812</v>
          </cell>
          <cell r="G8359">
            <v>45812</v>
          </cell>
          <cell r="H8359">
            <v>0</v>
          </cell>
          <cell r="O8359">
            <v>231000</v>
          </cell>
        </row>
        <row r="8360">
          <cell r="A8360">
            <v>45812</v>
          </cell>
          <cell r="C8360" t="str">
            <v>VENTAS MOSTRADOR</v>
          </cell>
          <cell r="F8360">
            <v>45812</v>
          </cell>
          <cell r="G8360">
            <v>45812</v>
          </cell>
          <cell r="H8360">
            <v>0</v>
          </cell>
          <cell r="O8360">
            <v>425500</v>
          </cell>
        </row>
        <row r="8361">
          <cell r="A8361">
            <v>45812</v>
          </cell>
          <cell r="C8361" t="str">
            <v>CLINICA RETORNAR SAS</v>
          </cell>
          <cell r="F8361">
            <v>45771.362719907411</v>
          </cell>
          <cell r="G8361">
            <v>45801.362719907411</v>
          </cell>
          <cell r="H8361">
            <v>12</v>
          </cell>
          <cell r="O8361">
            <v>521000.01</v>
          </cell>
        </row>
        <row r="8362">
          <cell r="A8362">
            <v>45812</v>
          </cell>
          <cell r="C8362" t="str">
            <v>CLINICA RETORNAR SAS</v>
          </cell>
          <cell r="F8362">
            <v>45787.277685185189</v>
          </cell>
          <cell r="G8362">
            <v>45817.277685185189</v>
          </cell>
          <cell r="H8362">
            <v>-4</v>
          </cell>
          <cell r="O8362">
            <v>598960</v>
          </cell>
        </row>
        <row r="8363">
          <cell r="A8363">
            <v>45812</v>
          </cell>
          <cell r="C8363" t="str">
            <v>SMILE BOGOTA SAS</v>
          </cell>
          <cell r="F8363">
            <v>45793.2893287037</v>
          </cell>
          <cell r="G8363">
            <v>45808.2893287037</v>
          </cell>
          <cell r="H8363">
            <v>5</v>
          </cell>
          <cell r="O8363">
            <v>403200</v>
          </cell>
        </row>
        <row r="8364">
          <cell r="A8364">
            <v>45812</v>
          </cell>
          <cell r="C8364" t="str">
            <v>SMILE BOGOTA SAS</v>
          </cell>
          <cell r="F8364">
            <v>45796.361238425925</v>
          </cell>
          <cell r="G8364">
            <v>45811.361238425925</v>
          </cell>
          <cell r="H8364">
            <v>2</v>
          </cell>
          <cell r="O8364">
            <v>535600</v>
          </cell>
        </row>
        <row r="8365">
          <cell r="A8365">
            <v>45812</v>
          </cell>
          <cell r="C8365" t="str">
            <v>SMILE BOGOTA SAS</v>
          </cell>
          <cell r="F8365">
            <v>45801.345949074072</v>
          </cell>
          <cell r="G8365">
            <v>45816.345069444447</v>
          </cell>
          <cell r="H8365">
            <v>-3</v>
          </cell>
          <cell r="O8365">
            <v>1599000</v>
          </cell>
        </row>
        <row r="8366">
          <cell r="A8366">
            <v>45812</v>
          </cell>
          <cell r="C8366" t="str">
            <v>SMILE BOGOTA SAS</v>
          </cell>
          <cell r="F8366">
            <v>45801.347025462965</v>
          </cell>
          <cell r="G8366">
            <v>45816.346782407411</v>
          </cell>
          <cell r="H8366">
            <v>-3</v>
          </cell>
          <cell r="O8366">
            <v>358400</v>
          </cell>
        </row>
        <row r="8367">
          <cell r="A8367">
            <v>45812</v>
          </cell>
          <cell r="C8367" t="str">
            <v>SMILE BOGOTA SAS</v>
          </cell>
          <cell r="F8367">
            <v>45803.330775462964</v>
          </cell>
          <cell r="G8367">
            <v>45818.330659722225</v>
          </cell>
          <cell r="H8367">
            <v>-5</v>
          </cell>
          <cell r="O8367">
            <v>187600</v>
          </cell>
        </row>
        <row r="8368">
          <cell r="A8368">
            <v>45812</v>
          </cell>
          <cell r="C8368" t="str">
            <v>SMILE BOGOTA SAS</v>
          </cell>
          <cell r="F8368">
            <v>45804.345671296294</v>
          </cell>
          <cell r="G8368">
            <v>45819.345486111109</v>
          </cell>
          <cell r="H8368">
            <v>-6</v>
          </cell>
          <cell r="O8368">
            <v>469900</v>
          </cell>
        </row>
        <row r="8369">
          <cell r="A8369">
            <v>45812</v>
          </cell>
          <cell r="C8369" t="str">
            <v>SMILE BOGOTA SAS</v>
          </cell>
          <cell r="F8369">
            <v>45805.319803240738</v>
          </cell>
          <cell r="G8369">
            <v>45820.319733796299</v>
          </cell>
          <cell r="H8369">
            <v>-7</v>
          </cell>
          <cell r="O8369">
            <v>190400</v>
          </cell>
        </row>
        <row r="8370">
          <cell r="A8370">
            <v>45812</v>
          </cell>
          <cell r="C8370" t="str">
            <v>SMILE BOGOTA SAS</v>
          </cell>
          <cell r="F8370">
            <v>45807.319247685184</v>
          </cell>
          <cell r="G8370">
            <v>45822.318449074075</v>
          </cell>
          <cell r="H8370">
            <v>-9</v>
          </cell>
          <cell r="O8370">
            <v>481600</v>
          </cell>
        </row>
        <row r="8371">
          <cell r="A8371">
            <v>45812</v>
          </cell>
          <cell r="C8371" t="str">
            <v>SMILE BOGOTA SAS</v>
          </cell>
          <cell r="F8371">
            <v>45808.345648148148</v>
          </cell>
          <cell r="G8371">
            <v>45823.345578703702</v>
          </cell>
          <cell r="H8371">
            <v>-10</v>
          </cell>
          <cell r="O8371">
            <v>1370200</v>
          </cell>
        </row>
        <row r="8372">
          <cell r="A8372">
            <v>45812</v>
          </cell>
          <cell r="C8372" t="str">
            <v>MESABAR SAS</v>
          </cell>
          <cell r="F8372">
            <v>45798.30327546296</v>
          </cell>
          <cell r="G8372">
            <v>45806.302442129629</v>
          </cell>
          <cell r="H8372">
            <v>7</v>
          </cell>
          <cell r="O8372">
            <v>714520</v>
          </cell>
        </row>
        <row r="8373">
          <cell r="A8373">
            <v>45812</v>
          </cell>
          <cell r="C8373" t="str">
            <v>SEBALI SAS</v>
          </cell>
          <cell r="F8373">
            <v>45803.322245370371</v>
          </cell>
          <cell r="G8373">
            <v>45811.32104166667</v>
          </cell>
          <cell r="H8373">
            <v>2</v>
          </cell>
          <cell r="O8373">
            <v>596600</v>
          </cell>
        </row>
        <row r="8374">
          <cell r="A8374">
            <v>45812</v>
          </cell>
          <cell r="C8374" t="str">
            <v>VENTAS MOSTRADOR</v>
          </cell>
          <cell r="F8374">
            <v>45812</v>
          </cell>
          <cell r="G8374">
            <v>45812</v>
          </cell>
          <cell r="H8374">
            <v>0</v>
          </cell>
          <cell r="O8374">
            <v>638250</v>
          </cell>
        </row>
        <row r="8375">
          <cell r="A8375">
            <v>45812</v>
          </cell>
          <cell r="C8375" t="str">
            <v>JOSE DIEGO MOSQUERA</v>
          </cell>
          <cell r="F8375">
            <v>45811.278703703705</v>
          </cell>
          <cell r="G8375">
            <v>45812.278703703705</v>
          </cell>
          <cell r="H8375">
            <v>7</v>
          </cell>
          <cell r="O8375">
            <v>340000</v>
          </cell>
        </row>
        <row r="8376">
          <cell r="A8376">
            <v>45812</v>
          </cell>
          <cell r="C8376" t="str">
            <v>ANA LUCIA BAUTISTA MANCILLA</v>
          </cell>
          <cell r="F8376">
            <v>45812.322175925925</v>
          </cell>
          <cell r="G8376">
            <v>45813.322013888886</v>
          </cell>
          <cell r="H8376">
            <v>0</v>
          </cell>
          <cell r="O8376">
            <v>591700</v>
          </cell>
        </row>
        <row r="8377">
          <cell r="A8377">
            <v>45812</v>
          </cell>
          <cell r="C8377" t="str">
            <v>JOSE DIEGO MOSQUERA</v>
          </cell>
          <cell r="F8377">
            <v>45811.278703703705</v>
          </cell>
          <cell r="G8377">
            <v>45812.278703703705</v>
          </cell>
          <cell r="H8377">
            <v>7</v>
          </cell>
          <cell r="O8377">
            <v>24140</v>
          </cell>
        </row>
        <row r="8378">
          <cell r="A8378">
            <v>45812</v>
          </cell>
          <cell r="C8378" t="str">
            <v>JOSE DIEGO MOSQUERA</v>
          </cell>
          <cell r="F8378">
            <v>45812.241446759261</v>
          </cell>
          <cell r="G8378">
            <v>45813.241446759261</v>
          </cell>
          <cell r="H8378">
            <v>6</v>
          </cell>
          <cell r="O8378">
            <v>12270</v>
          </cell>
        </row>
        <row r="8379">
          <cell r="A8379">
            <v>45812</v>
          </cell>
          <cell r="C8379" t="str">
            <v>LA BIFERIA SA</v>
          </cell>
          <cell r="F8379">
            <v>45790.441377314812</v>
          </cell>
          <cell r="G8379">
            <v>45820.441377314812</v>
          </cell>
          <cell r="H8379">
            <v>-7</v>
          </cell>
          <cell r="O8379">
            <v>888300</v>
          </cell>
        </row>
        <row r="8380">
          <cell r="A8380">
            <v>45812</v>
          </cell>
          <cell r="C8380" t="str">
            <v>COMERCIALIZADORA DE DESPOJOS CARNICOS DE COLOMBIA S.A.S</v>
          </cell>
          <cell r="F8380">
            <v>45779.35429398148</v>
          </cell>
          <cell r="G8380">
            <v>45809.35429398148</v>
          </cell>
          <cell r="H8380">
            <v>4</v>
          </cell>
          <cell r="O8380">
            <v>39650</v>
          </cell>
        </row>
        <row r="8381">
          <cell r="A8381">
            <v>45812</v>
          </cell>
          <cell r="C8381" t="str">
            <v>COMERCIALIZADORA DE DESPOJOS CARNICOS DE COLOMBIA S.A.S</v>
          </cell>
          <cell r="F8381">
            <v>45780.528032407405</v>
          </cell>
          <cell r="G8381">
            <v>45810.528032407405</v>
          </cell>
          <cell r="H8381">
            <v>3</v>
          </cell>
          <cell r="O8381">
            <v>10260</v>
          </cell>
        </row>
        <row r="8382">
          <cell r="A8382">
            <v>45812</v>
          </cell>
          <cell r="C8382" t="str">
            <v>COMERCIALIZADORA DE DESPOJOS CARNICOS DE COLOMBIA S.A.S</v>
          </cell>
          <cell r="F8382">
            <v>45782.519618055558</v>
          </cell>
          <cell r="G8382">
            <v>45812.519618055558</v>
          </cell>
          <cell r="H8382">
            <v>1</v>
          </cell>
          <cell r="O8382">
            <v>17060</v>
          </cell>
        </row>
        <row r="8383">
          <cell r="A8383">
            <v>45812</v>
          </cell>
          <cell r="C8383" t="str">
            <v>COMERCIALIZADORA DE DESPOJOS CARNICOS DE COLOMBIA S.A.S</v>
          </cell>
          <cell r="F8383">
            <v>45783.525787037041</v>
          </cell>
          <cell r="G8383">
            <v>45813.525787037041</v>
          </cell>
          <cell r="H8383">
            <v>0</v>
          </cell>
          <cell r="O8383">
            <v>21440</v>
          </cell>
        </row>
        <row r="8384">
          <cell r="A8384">
            <v>45812</v>
          </cell>
          <cell r="C8384" t="str">
            <v>COMERCIALIZADORA DE DESPOJOS CARNICOS DE COLOMBIA S.A.S</v>
          </cell>
          <cell r="F8384">
            <v>45784.633831018517</v>
          </cell>
          <cell r="G8384">
            <v>45814.633831018517</v>
          </cell>
          <cell r="H8384">
            <v>-1</v>
          </cell>
          <cell r="O8384">
            <v>129420</v>
          </cell>
        </row>
        <row r="8385">
          <cell r="A8385">
            <v>45812</v>
          </cell>
          <cell r="C8385" t="str">
            <v>COMERCIALIZADORA DE DESPOJOS CARNICOS DE COLOMBIA S.A.S</v>
          </cell>
          <cell r="F8385">
            <v>45786.535729166666</v>
          </cell>
          <cell r="G8385">
            <v>45816.535729166666</v>
          </cell>
          <cell r="H8385">
            <v>-3</v>
          </cell>
          <cell r="O8385">
            <v>33500</v>
          </cell>
        </row>
        <row r="8386">
          <cell r="A8386">
            <v>45812</v>
          </cell>
          <cell r="C8386" t="str">
            <v>COMERCIALIZADORA DE DESPOJOS CARNICOS DE COLOMBIA S.A.S</v>
          </cell>
          <cell r="F8386">
            <v>45787.292256944442</v>
          </cell>
          <cell r="G8386">
            <v>45817.292256944442</v>
          </cell>
          <cell r="H8386">
            <v>-4</v>
          </cell>
          <cell r="O8386">
            <v>12400</v>
          </cell>
        </row>
        <row r="8387">
          <cell r="A8387">
            <v>45812</v>
          </cell>
          <cell r="C8387" t="str">
            <v>COMERCIALIZADORA DE DESPOJOS CARNICOS DE COLOMBIA S.A.S</v>
          </cell>
          <cell r="F8387">
            <v>45787.380046296297</v>
          </cell>
          <cell r="G8387">
            <v>45817.380046296297</v>
          </cell>
          <cell r="H8387">
            <v>-4</v>
          </cell>
          <cell r="O8387">
            <v>53770</v>
          </cell>
        </row>
        <row r="8388">
          <cell r="A8388">
            <v>45812</v>
          </cell>
          <cell r="C8388" t="str">
            <v>COMERCIALIZADORA DE DESPOJOS CARNICOS DE COLOMBIA S.A.S</v>
          </cell>
          <cell r="F8388">
            <v>45790.476793981485</v>
          </cell>
          <cell r="G8388">
            <v>45820.476793981485</v>
          </cell>
          <cell r="H8388">
            <v>-7</v>
          </cell>
          <cell r="O8388">
            <v>7500</v>
          </cell>
        </row>
        <row r="8389">
          <cell r="A8389">
            <v>45812</v>
          </cell>
          <cell r="C8389" t="str">
            <v>COMERCIALIZADORA DE DESPOJOS CARNICOS DE COLOMBIA S.A.S</v>
          </cell>
          <cell r="F8389">
            <v>45791.240173611113</v>
          </cell>
          <cell r="G8389">
            <v>45821.240173611113</v>
          </cell>
          <cell r="H8389">
            <v>-8</v>
          </cell>
          <cell r="O8389">
            <v>26420</v>
          </cell>
        </row>
        <row r="8390">
          <cell r="A8390">
            <v>45812</v>
          </cell>
          <cell r="C8390" t="str">
            <v>COMERCIALIZADORA DE DESPOJOS CARNICOS DE COLOMBIA S.A.S</v>
          </cell>
          <cell r="F8390">
            <v>45792.315937500003</v>
          </cell>
          <cell r="G8390">
            <v>45822.315937500003</v>
          </cell>
          <cell r="H8390">
            <v>-9</v>
          </cell>
          <cell r="O8390">
            <v>9280</v>
          </cell>
        </row>
        <row r="8391">
          <cell r="A8391">
            <v>45812</v>
          </cell>
          <cell r="C8391" t="str">
            <v>COMERCIALIZADORA DE DESPOJOS CARNICOS DE COLOMBIA S.A.S</v>
          </cell>
          <cell r="F8391">
            <v>45792.601261574076</v>
          </cell>
          <cell r="G8391">
            <v>45822.601261574076</v>
          </cell>
          <cell r="H8391">
            <v>-9</v>
          </cell>
          <cell r="O8391">
            <v>62330</v>
          </cell>
        </row>
        <row r="8392">
          <cell r="A8392">
            <v>45812</v>
          </cell>
          <cell r="C8392" t="str">
            <v>COMERCIALIZADORA DE DESPOJOS CARNICOS DE COLOMBIA S.A.S</v>
          </cell>
          <cell r="F8392">
            <v>45794.514189814814</v>
          </cell>
          <cell r="G8392">
            <v>45824.514189814814</v>
          </cell>
          <cell r="H8392">
            <v>-11</v>
          </cell>
          <cell r="O8392">
            <v>3830</v>
          </cell>
        </row>
        <row r="8393">
          <cell r="A8393">
            <v>45812</v>
          </cell>
          <cell r="C8393" t="str">
            <v>COMERCIALIZADORA DE DESPOJOS CARNICOS DE COLOMBIA S.A.S</v>
          </cell>
          <cell r="F8393">
            <v>45796.272187499999</v>
          </cell>
          <cell r="G8393">
            <v>45826.272187499999</v>
          </cell>
          <cell r="H8393">
            <v>-13</v>
          </cell>
          <cell r="O8393">
            <v>22702.799999999999</v>
          </cell>
        </row>
        <row r="8394">
          <cell r="A8394">
            <v>45812</v>
          </cell>
          <cell r="C8394" t="str">
            <v>COMERCIALIZADORA DE DESPOJOS CARNICOS DE COLOMBIA S.A.S</v>
          </cell>
          <cell r="F8394">
            <v>45797.293680555558</v>
          </cell>
          <cell r="G8394">
            <v>45827.293680555558</v>
          </cell>
          <cell r="H8394">
            <v>-14</v>
          </cell>
          <cell r="O8394">
            <v>22090</v>
          </cell>
        </row>
        <row r="8395">
          <cell r="A8395">
            <v>45812</v>
          </cell>
          <cell r="C8395" t="str">
            <v>COMERCIALIZADORA DE DESPOJOS CARNICOS DE COLOMBIA S.A.S</v>
          </cell>
          <cell r="F8395">
            <v>45799.333101851851</v>
          </cell>
          <cell r="G8395">
            <v>45829.333101851851</v>
          </cell>
          <cell r="H8395">
            <v>-16</v>
          </cell>
          <cell r="O8395">
            <v>20580</v>
          </cell>
        </row>
        <row r="8396">
          <cell r="A8396">
            <v>45812</v>
          </cell>
          <cell r="C8396" t="str">
            <v>COMERCIALIZADORA DE DESPOJOS CARNICOS DE COLOMBIA S.A.S</v>
          </cell>
          <cell r="F8396">
            <v>45800.479004629633</v>
          </cell>
          <cell r="G8396">
            <v>45830.479004629633</v>
          </cell>
          <cell r="H8396">
            <v>-17</v>
          </cell>
          <cell r="O8396">
            <v>2250</v>
          </cell>
        </row>
        <row r="8397">
          <cell r="A8397">
            <v>45812</v>
          </cell>
          <cell r="C8397" t="str">
            <v>COMERCIALIZADORA DE DESPOJOS CARNICOS DE COLOMBIA S.A.S</v>
          </cell>
          <cell r="F8397">
            <v>45800.642650462964</v>
          </cell>
          <cell r="G8397">
            <v>45830.642650462964</v>
          </cell>
          <cell r="H8397">
            <v>-17</v>
          </cell>
          <cell r="O8397">
            <v>122390</v>
          </cell>
        </row>
        <row r="8398">
          <cell r="A8398">
            <v>45812</v>
          </cell>
          <cell r="C8398" t="str">
            <v>COMERCIALIZADORA DE DESPOJOS CARNICOS DE COLOMBIA S.A.S</v>
          </cell>
          <cell r="F8398">
            <v>45801.24790509259</v>
          </cell>
          <cell r="G8398">
            <v>45831.24790509259</v>
          </cell>
          <cell r="H8398">
            <v>-18</v>
          </cell>
          <cell r="O8398">
            <v>12220</v>
          </cell>
        </row>
        <row r="8399">
          <cell r="A8399">
            <v>45812</v>
          </cell>
          <cell r="C8399" t="str">
            <v>COMERCIALIZADORA DE DESPOJOS CARNICOS DE COLOMBIA S.A.S</v>
          </cell>
          <cell r="F8399">
            <v>45803.425520833334</v>
          </cell>
          <cell r="G8399">
            <v>45833.425520833334</v>
          </cell>
          <cell r="H8399">
            <v>-20</v>
          </cell>
          <cell r="O8399">
            <v>17580</v>
          </cell>
        </row>
        <row r="8400">
          <cell r="A8400">
            <v>45812</v>
          </cell>
          <cell r="C8400" t="str">
            <v>COMERCIALIZADORA DE DESPOJOS CARNICOS DE COLOMBIA S.A.S</v>
          </cell>
          <cell r="F8400">
            <v>45803.619050925925</v>
          </cell>
          <cell r="G8400">
            <v>45833.619050925925</v>
          </cell>
          <cell r="H8400">
            <v>-20</v>
          </cell>
          <cell r="O8400">
            <v>15122</v>
          </cell>
        </row>
        <row r="8401">
          <cell r="A8401">
            <v>45812</v>
          </cell>
          <cell r="C8401" t="str">
            <v>COMERCIALIZADORA DE DESPOJOS CARNICOS DE COLOMBIA S.A.S</v>
          </cell>
          <cell r="F8401">
            <v>45804.488217592596</v>
          </cell>
          <cell r="G8401">
            <v>45834.488217592596</v>
          </cell>
          <cell r="H8401">
            <v>-21</v>
          </cell>
          <cell r="O8401">
            <v>26030</v>
          </cell>
        </row>
        <row r="8402">
          <cell r="A8402">
            <v>45812</v>
          </cell>
          <cell r="C8402" t="str">
            <v>COMERCIALIZADORA DE DESPOJOS CARNICOS DE COLOMBIA S.A.S</v>
          </cell>
          <cell r="F8402">
            <v>45805.639016203706</v>
          </cell>
          <cell r="G8402">
            <v>45835.639016203706</v>
          </cell>
          <cell r="H8402">
            <v>-22</v>
          </cell>
          <cell r="O8402">
            <v>33520</v>
          </cell>
        </row>
        <row r="8403">
          <cell r="A8403">
            <v>45812</v>
          </cell>
          <cell r="C8403" t="str">
            <v>MARIA CRISTINA JAIME</v>
          </cell>
          <cell r="F8403">
            <v>45812.295358796298</v>
          </cell>
          <cell r="G8403">
            <v>45813.295138888891</v>
          </cell>
          <cell r="H8403">
            <v>0</v>
          </cell>
          <cell r="O8403">
            <v>2037600</v>
          </cell>
        </row>
        <row r="8404">
          <cell r="A8404">
            <v>45812</v>
          </cell>
          <cell r="C8404" t="str">
            <v>FUERZA INTENSA SAS</v>
          </cell>
          <cell r="F8404">
            <v>45792.286747685182</v>
          </cell>
          <cell r="G8404">
            <v>45793.286747685182</v>
          </cell>
          <cell r="H8404">
            <v>20</v>
          </cell>
          <cell r="O8404">
            <v>709800</v>
          </cell>
        </row>
        <row r="8405">
          <cell r="A8405">
            <v>45812</v>
          </cell>
          <cell r="C8405" t="str">
            <v>FUERZA INTENSA SAS</v>
          </cell>
          <cell r="F8405">
            <v>45798.3203587963</v>
          </cell>
          <cell r="G8405">
            <v>45799.3202662037</v>
          </cell>
          <cell r="H8405">
            <v>14</v>
          </cell>
          <cell r="O8405">
            <v>720800</v>
          </cell>
        </row>
        <row r="8406">
          <cell r="A8406">
            <v>45812</v>
          </cell>
          <cell r="C8406" t="str">
            <v>GERMAN  NAVAS PINZON</v>
          </cell>
          <cell r="F8406">
            <v>45736.3278587963</v>
          </cell>
          <cell r="G8406">
            <v>45744.3278587963</v>
          </cell>
          <cell r="H8406">
            <v>69</v>
          </cell>
          <cell r="O8406">
            <v>112500</v>
          </cell>
        </row>
        <row r="8407">
          <cell r="A8407">
            <v>45812</v>
          </cell>
          <cell r="C8407" t="str">
            <v>GERMAN  NAVAS PINZON</v>
          </cell>
          <cell r="F8407">
            <v>45779.350787037038</v>
          </cell>
          <cell r="G8407">
            <v>45787.350787037038</v>
          </cell>
          <cell r="H8407">
            <v>26</v>
          </cell>
          <cell r="O8407">
            <v>117000</v>
          </cell>
        </row>
        <row r="8408">
          <cell r="A8408">
            <v>45812</v>
          </cell>
          <cell r="C8408" t="str">
            <v>GERMAN  NAVAS PINZON</v>
          </cell>
          <cell r="F8408">
            <v>45787.272557870368</v>
          </cell>
          <cell r="G8408">
            <v>45795.272557870368</v>
          </cell>
          <cell r="H8408">
            <v>18</v>
          </cell>
          <cell r="O8408">
            <v>263375</v>
          </cell>
        </row>
        <row r="8409">
          <cell r="A8409">
            <v>45812</v>
          </cell>
          <cell r="C8409" t="str">
            <v>VENTAS MOSTRADOR</v>
          </cell>
          <cell r="F8409">
            <v>45812</v>
          </cell>
          <cell r="G8409">
            <v>45812</v>
          </cell>
          <cell r="H8409">
            <v>0</v>
          </cell>
          <cell r="O8409">
            <v>509486</v>
          </cell>
        </row>
        <row r="8410">
          <cell r="A8410">
            <v>45812</v>
          </cell>
          <cell r="C8410" t="str">
            <v>VENTAS MOSTRADOR</v>
          </cell>
          <cell r="F8410">
            <v>45812</v>
          </cell>
          <cell r="G8410">
            <v>45812</v>
          </cell>
          <cell r="H8410">
            <v>0</v>
          </cell>
          <cell r="O8410">
            <v>1534299</v>
          </cell>
        </row>
        <row r="8411">
          <cell r="A8411">
            <v>45813</v>
          </cell>
          <cell r="C8411" t="str">
            <v>VENTAS MOSTRADOR</v>
          </cell>
          <cell r="F8411">
            <v>45813</v>
          </cell>
          <cell r="G8411">
            <v>45813</v>
          </cell>
          <cell r="H8411">
            <v>0</v>
          </cell>
          <cell r="O8411">
            <v>10450</v>
          </cell>
        </row>
        <row r="8412">
          <cell r="A8412">
            <v>45813</v>
          </cell>
          <cell r="C8412" t="str">
            <v>VENTAS MOSTRADOR</v>
          </cell>
          <cell r="F8412">
            <v>45813</v>
          </cell>
          <cell r="G8412">
            <v>45813</v>
          </cell>
          <cell r="H8412">
            <v>0</v>
          </cell>
          <cell r="O8412">
            <v>10560</v>
          </cell>
        </row>
        <row r="8413">
          <cell r="A8413">
            <v>45813</v>
          </cell>
          <cell r="C8413" t="str">
            <v>VENTAS MOSTRADOR</v>
          </cell>
          <cell r="F8413">
            <v>45813</v>
          </cell>
          <cell r="G8413">
            <v>45813</v>
          </cell>
          <cell r="H8413">
            <v>0</v>
          </cell>
          <cell r="O8413">
            <v>15840</v>
          </cell>
        </row>
        <row r="8414">
          <cell r="A8414">
            <v>45813</v>
          </cell>
          <cell r="C8414" t="str">
            <v>VENTAS MOSTRADOR</v>
          </cell>
          <cell r="F8414">
            <v>45813</v>
          </cell>
          <cell r="G8414">
            <v>45813</v>
          </cell>
          <cell r="H8414">
            <v>0</v>
          </cell>
          <cell r="O8414">
            <v>16000</v>
          </cell>
        </row>
        <row r="8415">
          <cell r="A8415">
            <v>45813</v>
          </cell>
          <cell r="C8415" t="str">
            <v>VENTAS MOSTRADOR</v>
          </cell>
          <cell r="F8415">
            <v>45813</v>
          </cell>
          <cell r="G8415">
            <v>45813</v>
          </cell>
          <cell r="H8415">
            <v>0</v>
          </cell>
          <cell r="O8415">
            <v>16200</v>
          </cell>
        </row>
        <row r="8416">
          <cell r="A8416">
            <v>45813</v>
          </cell>
          <cell r="C8416" t="str">
            <v>VENTAS MOSTRADOR</v>
          </cell>
          <cell r="F8416">
            <v>45813</v>
          </cell>
          <cell r="G8416">
            <v>45813</v>
          </cell>
          <cell r="H8416">
            <v>0</v>
          </cell>
          <cell r="O8416">
            <v>17290</v>
          </cell>
        </row>
        <row r="8417">
          <cell r="A8417">
            <v>45813</v>
          </cell>
          <cell r="C8417" t="str">
            <v>VENTAS MOSTRADOR</v>
          </cell>
          <cell r="F8417">
            <v>45813</v>
          </cell>
          <cell r="G8417">
            <v>45813</v>
          </cell>
          <cell r="H8417">
            <v>0</v>
          </cell>
          <cell r="O8417">
            <v>19320</v>
          </cell>
        </row>
        <row r="8418">
          <cell r="A8418">
            <v>45813</v>
          </cell>
          <cell r="C8418" t="str">
            <v>VENTAS MOSTRADOR</v>
          </cell>
          <cell r="F8418">
            <v>45813</v>
          </cell>
          <cell r="G8418">
            <v>45813</v>
          </cell>
          <cell r="H8418">
            <v>0</v>
          </cell>
          <cell r="O8418">
            <v>32000</v>
          </cell>
        </row>
        <row r="8419">
          <cell r="A8419">
            <v>45813</v>
          </cell>
          <cell r="C8419" t="str">
            <v>VENTAS MOSTRADOR</v>
          </cell>
          <cell r="F8419">
            <v>45813</v>
          </cell>
          <cell r="G8419">
            <v>45813</v>
          </cell>
          <cell r="H8419">
            <v>0</v>
          </cell>
          <cell r="O8419">
            <v>53290</v>
          </cell>
        </row>
        <row r="8420">
          <cell r="A8420">
            <v>45813</v>
          </cell>
          <cell r="C8420" t="str">
            <v>VENTAS MOSTRADOR</v>
          </cell>
          <cell r="F8420">
            <v>45813</v>
          </cell>
          <cell r="G8420">
            <v>45813</v>
          </cell>
          <cell r="H8420">
            <v>0</v>
          </cell>
          <cell r="O8420">
            <v>88390</v>
          </cell>
        </row>
        <row r="8421">
          <cell r="A8421">
            <v>45813</v>
          </cell>
          <cell r="C8421" t="str">
            <v>VENTAS MOSTRADOR</v>
          </cell>
          <cell r="F8421">
            <v>45813</v>
          </cell>
          <cell r="G8421">
            <v>45813</v>
          </cell>
          <cell r="H8421">
            <v>0</v>
          </cell>
          <cell r="O8421">
            <v>165610</v>
          </cell>
        </row>
        <row r="8422">
          <cell r="A8422">
            <v>45813</v>
          </cell>
          <cell r="C8422" t="str">
            <v>VENTAS MOSTRADOR</v>
          </cell>
          <cell r="F8422">
            <v>45813</v>
          </cell>
          <cell r="G8422">
            <v>45813</v>
          </cell>
          <cell r="H8422">
            <v>0</v>
          </cell>
          <cell r="O8422">
            <v>226984</v>
          </cell>
        </row>
        <row r="8423">
          <cell r="A8423">
            <v>45813</v>
          </cell>
          <cell r="C8423" t="str">
            <v>VENTAS MOSTRADOR</v>
          </cell>
          <cell r="F8423">
            <v>45813</v>
          </cell>
          <cell r="G8423">
            <v>45813</v>
          </cell>
          <cell r="H8423">
            <v>0</v>
          </cell>
          <cell r="O8423">
            <v>297850</v>
          </cell>
        </row>
        <row r="8424">
          <cell r="A8424">
            <v>45813</v>
          </cell>
          <cell r="C8424" t="str">
            <v>VENTAS MOSTRADOR</v>
          </cell>
          <cell r="F8424">
            <v>45813</v>
          </cell>
          <cell r="G8424">
            <v>45813</v>
          </cell>
          <cell r="H8424">
            <v>0</v>
          </cell>
          <cell r="O8424">
            <v>297850</v>
          </cell>
        </row>
        <row r="8425">
          <cell r="A8425">
            <v>45813</v>
          </cell>
          <cell r="C8425" t="str">
            <v>TIGRE COLOMBIA S.A.S</v>
          </cell>
          <cell r="F8425">
            <v>45797.312326388892</v>
          </cell>
          <cell r="G8425">
            <v>45805.312152777777</v>
          </cell>
          <cell r="H8425">
            <v>9</v>
          </cell>
          <cell r="O8425">
            <v>939270</v>
          </cell>
        </row>
        <row r="8426">
          <cell r="A8426">
            <v>45813</v>
          </cell>
          <cell r="C8426" t="str">
            <v>TIGRE COLOMBIA S.A.S</v>
          </cell>
          <cell r="F8426">
            <v>45812.30810185185</v>
          </cell>
          <cell r="G8426">
            <v>45820.307824074072</v>
          </cell>
          <cell r="H8426">
            <v>-6</v>
          </cell>
          <cell r="O8426">
            <v>1830000</v>
          </cell>
        </row>
        <row r="8427">
          <cell r="A8427">
            <v>45813</v>
          </cell>
          <cell r="C8427" t="str">
            <v>TIGRE COLOMBIA S.A.S</v>
          </cell>
          <cell r="F8427">
            <v>45812.309733796297</v>
          </cell>
          <cell r="G8427">
            <v>45820.309594907405</v>
          </cell>
          <cell r="H8427">
            <v>-6</v>
          </cell>
          <cell r="O8427">
            <v>1464000</v>
          </cell>
        </row>
        <row r="8428">
          <cell r="A8428">
            <v>45813</v>
          </cell>
          <cell r="C8428" t="str">
            <v>TIGRE COLOMBIA S.A.S</v>
          </cell>
          <cell r="F8428">
            <v>45812.310925925929</v>
          </cell>
          <cell r="G8428">
            <v>45820.310578703706</v>
          </cell>
          <cell r="H8428">
            <v>-6</v>
          </cell>
          <cell r="O8428">
            <v>1281000</v>
          </cell>
        </row>
        <row r="8429">
          <cell r="A8429">
            <v>45813</v>
          </cell>
          <cell r="C8429" t="str">
            <v>TIGRE COLOMBIA S.A.S</v>
          </cell>
          <cell r="F8429">
            <v>45812.313275462962</v>
          </cell>
          <cell r="G8429">
            <v>45820.312662037039</v>
          </cell>
          <cell r="H8429">
            <v>-6</v>
          </cell>
          <cell r="O8429">
            <v>521070</v>
          </cell>
        </row>
        <row r="8430">
          <cell r="A8430">
            <v>45813</v>
          </cell>
          <cell r="C8430" t="str">
            <v>TIGRE COLOMBIA S.A.S</v>
          </cell>
          <cell r="F8430">
            <v>45811.391643518517</v>
          </cell>
          <cell r="G8430">
            <v>45819.391423611109</v>
          </cell>
          <cell r="H8430">
            <v>-5</v>
          </cell>
          <cell r="O8430">
            <v>968070</v>
          </cell>
        </row>
        <row r="8431">
          <cell r="A8431">
            <v>45813</v>
          </cell>
          <cell r="C8431" t="str">
            <v>TODOS COMEMOS SAS</v>
          </cell>
          <cell r="F8431">
            <v>45793.318020833336</v>
          </cell>
          <cell r="G8431">
            <v>45801.318020833336</v>
          </cell>
          <cell r="H8431">
            <v>13</v>
          </cell>
          <cell r="O8431">
            <v>450830</v>
          </cell>
        </row>
        <row r="8432">
          <cell r="A8432">
            <v>45813</v>
          </cell>
          <cell r="C8432" t="str">
            <v>LUZ MARINA PELAYO ORTIZ</v>
          </cell>
          <cell r="F8432">
            <v>45813.341469907406</v>
          </cell>
          <cell r="G8432">
            <v>45814.325590277775</v>
          </cell>
          <cell r="H8432">
            <v>0</v>
          </cell>
          <cell r="O8432">
            <v>183439.99</v>
          </cell>
        </row>
        <row r="8433">
          <cell r="A8433">
            <v>45813</v>
          </cell>
          <cell r="C8433" t="str">
            <v>INVERSIONES Y SOLUCIONES DE TRADICION SAS</v>
          </cell>
          <cell r="F8433">
            <v>45772.334803240738</v>
          </cell>
          <cell r="G8433">
            <v>45787.334803240738</v>
          </cell>
          <cell r="H8433">
            <v>27</v>
          </cell>
          <cell r="O8433">
            <v>695285</v>
          </cell>
        </row>
        <row r="8434">
          <cell r="A8434">
            <v>45813</v>
          </cell>
          <cell r="C8434" t="str">
            <v>INVERSIONES Y SOLUCIONES DE TRADICION SAS</v>
          </cell>
          <cell r="F8434">
            <v>45773.366655092592</v>
          </cell>
          <cell r="G8434">
            <v>45788.366655092592</v>
          </cell>
          <cell r="H8434">
            <v>26</v>
          </cell>
          <cell r="O8434">
            <v>194400</v>
          </cell>
        </row>
        <row r="8435">
          <cell r="A8435">
            <v>45813</v>
          </cell>
          <cell r="C8435" t="str">
            <v>INVERSIONES Y SOLUCIONES DE TRADICION SAS</v>
          </cell>
          <cell r="F8435">
            <v>45779.423321759263</v>
          </cell>
          <cell r="G8435">
            <v>45794.423321759263</v>
          </cell>
          <cell r="H8435">
            <v>20</v>
          </cell>
          <cell r="O8435">
            <v>3323287.5</v>
          </cell>
        </row>
        <row r="8436">
          <cell r="A8436">
            <v>45813</v>
          </cell>
          <cell r="C8436" t="str">
            <v>INVERSIONES Y SOLUCIONES DE TRADICION SAS</v>
          </cell>
          <cell r="F8436">
            <v>45786.394861111112</v>
          </cell>
          <cell r="G8436">
            <v>45801.394861111112</v>
          </cell>
          <cell r="H8436">
            <v>13</v>
          </cell>
          <cell r="O8436">
            <v>787027</v>
          </cell>
        </row>
        <row r="8437">
          <cell r="A8437">
            <v>45813</v>
          </cell>
          <cell r="C8437" t="str">
            <v>EL MERO BURRITO S.A.S</v>
          </cell>
          <cell r="F8437">
            <v>45813.269884259258</v>
          </cell>
          <cell r="G8437">
            <v>45814.26966435185</v>
          </cell>
          <cell r="H8437">
            <v>0</v>
          </cell>
          <cell r="O8437">
            <v>266800</v>
          </cell>
        </row>
        <row r="8438">
          <cell r="A8438">
            <v>45813</v>
          </cell>
          <cell r="C8438" t="str">
            <v>ANA DOLORES CORONEL PARDO</v>
          </cell>
          <cell r="F8438">
            <v>45813.290092592593</v>
          </cell>
          <cell r="G8438">
            <v>45814.275092592594</v>
          </cell>
          <cell r="H8438">
            <v>0</v>
          </cell>
          <cell r="O8438">
            <v>922500</v>
          </cell>
        </row>
        <row r="8439">
          <cell r="A8439">
            <v>45813</v>
          </cell>
          <cell r="C8439" t="str">
            <v>JH VISCERAS DE CERDO S.A.S</v>
          </cell>
          <cell r="F8439">
            <v>45808.660960648151</v>
          </cell>
          <cell r="G8439">
            <v>45816.660960648151</v>
          </cell>
          <cell r="H8439">
            <v>-2</v>
          </cell>
          <cell r="O8439">
            <v>6184701</v>
          </cell>
        </row>
        <row r="8440">
          <cell r="A8440">
            <v>45813</v>
          </cell>
          <cell r="C8440" t="str">
            <v>GONZALEZ GOMEZ JOSE LUIS</v>
          </cell>
          <cell r="F8440">
            <v>45813.356053240743</v>
          </cell>
          <cell r="G8440">
            <v>45814.354224537034</v>
          </cell>
          <cell r="H8440">
            <v>0</v>
          </cell>
          <cell r="O8440">
            <v>424930</v>
          </cell>
        </row>
        <row r="8441">
          <cell r="A8441">
            <v>45813</v>
          </cell>
          <cell r="C8441" t="str">
            <v>JOHN DIEGO GUTIERREZ POLANCO</v>
          </cell>
          <cell r="F8441">
            <v>45813.30369212963</v>
          </cell>
          <cell r="G8441">
            <v>45815.300740740742</v>
          </cell>
          <cell r="H8441">
            <v>-1</v>
          </cell>
          <cell r="O8441">
            <v>100000</v>
          </cell>
        </row>
        <row r="8442">
          <cell r="A8442">
            <v>45813</v>
          </cell>
          <cell r="C8442" t="str">
            <v>CARLOS ANDRES CORTES PACHON</v>
          </cell>
          <cell r="F8442">
            <v>45812.339456018519</v>
          </cell>
          <cell r="G8442">
            <v>45813.338240740741</v>
          </cell>
          <cell r="H8442">
            <v>1</v>
          </cell>
          <cell r="O8442">
            <v>289000</v>
          </cell>
        </row>
        <row r="8443">
          <cell r="A8443">
            <v>45813</v>
          </cell>
          <cell r="C8443" t="str">
            <v>PAPRIKA COCINA A LA LEÑA SAS</v>
          </cell>
          <cell r="F8443">
            <v>45813.347962962966</v>
          </cell>
          <cell r="G8443">
            <v>45814.347858796296</v>
          </cell>
          <cell r="H8443">
            <v>0</v>
          </cell>
          <cell r="O8443">
            <v>40000</v>
          </cell>
        </row>
        <row r="8444">
          <cell r="A8444">
            <v>45813</v>
          </cell>
          <cell r="C8444" t="str">
            <v>CIELO ALEXANDRA MENDOZA RODRIGUEZ</v>
          </cell>
          <cell r="F8444">
            <v>45812.6408912037</v>
          </cell>
          <cell r="G8444">
            <v>45813.640717592592</v>
          </cell>
          <cell r="H8444">
            <v>14</v>
          </cell>
          <cell r="O8444">
            <v>425499.99</v>
          </cell>
        </row>
        <row r="8445">
          <cell r="A8445">
            <v>45813</v>
          </cell>
          <cell r="C8445" t="str">
            <v>LIDA  DAZA</v>
          </cell>
          <cell r="F8445">
            <v>45813.314618055556</v>
          </cell>
          <cell r="G8445">
            <v>45814.314444444448</v>
          </cell>
          <cell r="H8445">
            <v>0</v>
          </cell>
          <cell r="O8445">
            <v>1685300</v>
          </cell>
        </row>
        <row r="8446">
          <cell r="A8446">
            <v>45813</v>
          </cell>
          <cell r="C8446" t="str">
            <v>KOE4K S.A.S</v>
          </cell>
          <cell r="F8446">
            <v>45791.334710648145</v>
          </cell>
          <cell r="G8446">
            <v>45821.334710648145</v>
          </cell>
          <cell r="H8446">
            <v>-7</v>
          </cell>
          <cell r="O8446">
            <v>877500</v>
          </cell>
        </row>
        <row r="8447">
          <cell r="A8447">
            <v>45813</v>
          </cell>
          <cell r="C8447" t="str">
            <v>MERCADOS BM SAS</v>
          </cell>
          <cell r="F8447">
            <v>45805.271504629629</v>
          </cell>
          <cell r="G8447">
            <v>45813.27138888889</v>
          </cell>
          <cell r="H8447">
            <v>1</v>
          </cell>
          <cell r="O8447">
            <v>3240508.5227999999</v>
          </cell>
        </row>
        <row r="8448">
          <cell r="A8448">
            <v>45813</v>
          </cell>
          <cell r="C8448" t="str">
            <v>MERCADOS BM SAS</v>
          </cell>
          <cell r="F8448">
            <v>45808.302754629629</v>
          </cell>
          <cell r="G8448">
            <v>45816.30265046296</v>
          </cell>
          <cell r="H8448">
            <v>-2</v>
          </cell>
          <cell r="O8448">
            <v>1626697.4756</v>
          </cell>
        </row>
        <row r="8449">
          <cell r="A8449">
            <v>45813</v>
          </cell>
          <cell r="C8449" t="str">
            <v>GATE GOURMET COLOMBIA SAS</v>
          </cell>
          <cell r="F8449">
            <v>45779.379837962966</v>
          </cell>
          <cell r="G8449">
            <v>45809.379837962966</v>
          </cell>
          <cell r="H8449">
            <v>5</v>
          </cell>
          <cell r="O8449">
            <v>5046620.1359999999</v>
          </cell>
        </row>
        <row r="8450">
          <cell r="A8450">
            <v>45813</v>
          </cell>
          <cell r="C8450" t="str">
            <v>GATE GOURMET COLOMBIA SAS</v>
          </cell>
          <cell r="F8450">
            <v>45782.313657407409</v>
          </cell>
          <cell r="G8450">
            <v>45812.313657407409</v>
          </cell>
          <cell r="H8450">
            <v>2</v>
          </cell>
          <cell r="O8450">
            <v>96600</v>
          </cell>
        </row>
        <row r="8451">
          <cell r="A8451">
            <v>45813</v>
          </cell>
          <cell r="C8451" t="str">
            <v>GATE GOURMET COLOMBIA SAS</v>
          </cell>
          <cell r="F8451">
            <v>45782.315439814818</v>
          </cell>
          <cell r="G8451">
            <v>45812.315439814818</v>
          </cell>
          <cell r="H8451">
            <v>2</v>
          </cell>
          <cell r="O8451">
            <v>7890846.0889999997</v>
          </cell>
        </row>
        <row r="8452">
          <cell r="A8452">
            <v>45813</v>
          </cell>
          <cell r="C8452" t="str">
            <v>GATE GOURMET COLOMBIA SAS</v>
          </cell>
          <cell r="F8452">
            <v>45784.311180555553</v>
          </cell>
          <cell r="G8452">
            <v>45814.311180555553</v>
          </cell>
          <cell r="H8452">
            <v>0</v>
          </cell>
          <cell r="O8452">
            <v>4609786.1469999999</v>
          </cell>
        </row>
        <row r="8453">
          <cell r="A8453">
            <v>45813</v>
          </cell>
          <cell r="C8453" t="str">
            <v>OSAKA COCINA NIKKEI S.A.S</v>
          </cell>
          <cell r="F8453">
            <v>45797.334918981483</v>
          </cell>
          <cell r="G8453">
            <v>45827.33388888889</v>
          </cell>
          <cell r="H8453">
            <v>-13</v>
          </cell>
          <cell r="O8453">
            <v>373760</v>
          </cell>
        </row>
        <row r="8454">
          <cell r="A8454">
            <v>45813</v>
          </cell>
          <cell r="C8454" t="str">
            <v>OSAKA COCINA NIKKEI S.A.S</v>
          </cell>
          <cell r="F8454">
            <v>45798.331458333334</v>
          </cell>
          <cell r="G8454">
            <v>45828.331319444442</v>
          </cell>
          <cell r="H8454">
            <v>-14</v>
          </cell>
          <cell r="O8454">
            <v>274400</v>
          </cell>
        </row>
        <row r="8455">
          <cell r="A8455">
            <v>45813</v>
          </cell>
          <cell r="C8455" t="str">
            <v>OSAKA COCINA NIKKEI S.A.S</v>
          </cell>
          <cell r="F8455">
            <v>45800.298738425925</v>
          </cell>
          <cell r="G8455">
            <v>45830.298298611109</v>
          </cell>
          <cell r="H8455">
            <v>-16</v>
          </cell>
          <cell r="O8455">
            <v>579600</v>
          </cell>
        </row>
        <row r="8456">
          <cell r="A8456">
            <v>45813</v>
          </cell>
          <cell r="C8456" t="str">
            <v>DONDOHE4K S.A.S</v>
          </cell>
          <cell r="F8456">
            <v>45794.285636574074</v>
          </cell>
          <cell r="G8456">
            <v>45824.285636574074</v>
          </cell>
          <cell r="H8456">
            <v>-10</v>
          </cell>
          <cell r="O8456">
            <v>884800</v>
          </cell>
        </row>
        <row r="8457">
          <cell r="A8457">
            <v>45813</v>
          </cell>
          <cell r="C8457" t="str">
            <v>DONDOHE4K S.A.S</v>
          </cell>
          <cell r="F8457">
            <v>45799.357164351852</v>
          </cell>
          <cell r="G8457">
            <v>45829.356631944444</v>
          </cell>
          <cell r="H8457">
            <v>-15</v>
          </cell>
          <cell r="O8457">
            <v>453600</v>
          </cell>
        </row>
        <row r="8458">
          <cell r="A8458">
            <v>45813</v>
          </cell>
          <cell r="C8458" t="str">
            <v>INFARTO SAS</v>
          </cell>
          <cell r="F8458">
            <v>45797.311203703706</v>
          </cell>
          <cell r="G8458">
            <v>45817.303622685184</v>
          </cell>
          <cell r="H8458">
            <v>-3</v>
          </cell>
          <cell r="O8458">
            <v>550162.85699999996</v>
          </cell>
        </row>
        <row r="8459">
          <cell r="A8459">
            <v>45813</v>
          </cell>
          <cell r="C8459" t="str">
            <v>ALIMENTOS BENAL SAS</v>
          </cell>
          <cell r="F8459">
            <v>45782.41611111111</v>
          </cell>
          <cell r="G8459">
            <v>45812.41611111111</v>
          </cell>
          <cell r="H8459">
            <v>2</v>
          </cell>
          <cell r="O8459">
            <v>11168591</v>
          </cell>
        </row>
        <row r="8460">
          <cell r="A8460">
            <v>45813</v>
          </cell>
          <cell r="C8460" t="str">
            <v>ALIMENTOS BENAL SAS</v>
          </cell>
          <cell r="F8460">
            <v>45784.390555555554</v>
          </cell>
          <cell r="G8460">
            <v>45814.390555555554</v>
          </cell>
          <cell r="H8460">
            <v>0</v>
          </cell>
          <cell r="O8460">
            <v>300000</v>
          </cell>
        </row>
        <row r="8461">
          <cell r="A8461">
            <v>45813</v>
          </cell>
          <cell r="C8461" t="str">
            <v>ALIMENTOS BENAL SAS</v>
          </cell>
          <cell r="F8461">
            <v>45786.362673611111</v>
          </cell>
          <cell r="G8461">
            <v>45816.362673611111</v>
          </cell>
          <cell r="H8461">
            <v>-2</v>
          </cell>
          <cell r="O8461">
            <v>11125</v>
          </cell>
        </row>
        <row r="8462">
          <cell r="A8462">
            <v>45813</v>
          </cell>
          <cell r="C8462" t="str">
            <v>ALIMENTOS BENAL SAS</v>
          </cell>
          <cell r="F8462">
            <v>45789.38003472222</v>
          </cell>
          <cell r="G8462">
            <v>45819.38003472222</v>
          </cell>
          <cell r="H8462">
            <v>-2</v>
          </cell>
          <cell r="O8462">
            <v>255329</v>
          </cell>
        </row>
        <row r="8463">
          <cell r="A8463">
            <v>45813</v>
          </cell>
          <cell r="C8463" t="str">
            <v>PODER BGTA SAS</v>
          </cell>
          <cell r="F8463">
            <v>45798.241666666669</v>
          </cell>
          <cell r="G8463">
            <v>45828.241550925923</v>
          </cell>
          <cell r="H8463">
            <v>-14</v>
          </cell>
          <cell r="O8463">
            <v>1111379.76</v>
          </cell>
        </row>
        <row r="8464">
          <cell r="A8464">
            <v>45813</v>
          </cell>
          <cell r="C8464" t="str">
            <v>PODER BGTA SAS</v>
          </cell>
          <cell r="F8464">
            <v>45798.243078703701</v>
          </cell>
          <cell r="G8464">
            <v>45828.242928240739</v>
          </cell>
          <cell r="H8464">
            <v>-14</v>
          </cell>
          <cell r="O8464">
            <v>423638.84399999998</v>
          </cell>
        </row>
        <row r="8465">
          <cell r="A8465">
            <v>45813</v>
          </cell>
          <cell r="C8465" t="str">
            <v>PODER BGTA SAS</v>
          </cell>
          <cell r="F8465">
            <v>45798.245995370373</v>
          </cell>
          <cell r="G8465">
            <v>45828.245844907404</v>
          </cell>
          <cell r="H8465">
            <v>-14</v>
          </cell>
          <cell r="O8465">
            <v>129461.8</v>
          </cell>
        </row>
        <row r="8466">
          <cell r="A8466">
            <v>45813</v>
          </cell>
          <cell r="C8466" t="str">
            <v>FUNDACION HOGAR NUEVA GRANADA</v>
          </cell>
          <cell r="F8466">
            <v>45782.382928240739</v>
          </cell>
          <cell r="G8466">
            <v>45812.382928240739</v>
          </cell>
          <cell r="H8466">
            <v>2</v>
          </cell>
          <cell r="O8466">
            <v>806000</v>
          </cell>
        </row>
        <row r="8467">
          <cell r="A8467">
            <v>45813</v>
          </cell>
          <cell r="C8467" t="str">
            <v>VENTAS MOSTRADOR</v>
          </cell>
          <cell r="F8467">
            <v>45813</v>
          </cell>
          <cell r="G8467">
            <v>45813</v>
          </cell>
          <cell r="H8467">
            <v>0</v>
          </cell>
          <cell r="O8467">
            <v>2511040</v>
          </cell>
        </row>
        <row r="8468">
          <cell r="A8468">
            <v>45813</v>
          </cell>
          <cell r="C8468" t="str">
            <v>VENTAS MOSTRADOR</v>
          </cell>
          <cell r="F8468">
            <v>45813</v>
          </cell>
          <cell r="G8468">
            <v>45813</v>
          </cell>
          <cell r="H8468">
            <v>0</v>
          </cell>
          <cell r="O8468">
            <v>2511040</v>
          </cell>
        </row>
        <row r="8469">
          <cell r="A8469">
            <v>45813</v>
          </cell>
          <cell r="C8469" t="str">
            <v>DUFLO SERVICIOS INTEGRALES S.A.S.</v>
          </cell>
          <cell r="F8469">
            <v>45763.386759259258</v>
          </cell>
          <cell r="G8469">
            <v>45793.386759259258</v>
          </cell>
          <cell r="H8469">
            <v>21</v>
          </cell>
          <cell r="O8469">
            <v>2835913.5</v>
          </cell>
        </row>
        <row r="8470">
          <cell r="A8470">
            <v>45813</v>
          </cell>
          <cell r="C8470" t="str">
            <v>DUFLO SERVICIOS INTEGRALES S.A.S.</v>
          </cell>
          <cell r="F8470">
            <v>45763.389756944445</v>
          </cell>
          <cell r="G8470">
            <v>45793.389756944445</v>
          </cell>
          <cell r="H8470">
            <v>21</v>
          </cell>
          <cell r="O8470">
            <v>2536227.25</v>
          </cell>
        </row>
        <row r="8471">
          <cell r="A8471">
            <v>45813</v>
          </cell>
          <cell r="C8471" t="str">
            <v>DUFLO SERVICIOS INTEGRALES S.A.S.</v>
          </cell>
          <cell r="F8471">
            <v>45763.407905092594</v>
          </cell>
          <cell r="G8471">
            <v>45793.407905092594</v>
          </cell>
          <cell r="H8471">
            <v>21</v>
          </cell>
          <cell r="O8471">
            <v>1711979.25</v>
          </cell>
        </row>
        <row r="8472">
          <cell r="A8472">
            <v>45813</v>
          </cell>
          <cell r="C8472" t="str">
            <v>DUFLO SERVICIOS INTEGRALES S.A.S.</v>
          </cell>
          <cell r="F8472">
            <v>45771.352256944447</v>
          </cell>
          <cell r="G8472">
            <v>45801.352256944447</v>
          </cell>
          <cell r="H8472">
            <v>13</v>
          </cell>
          <cell r="O8472">
            <v>1298180.75</v>
          </cell>
        </row>
        <row r="8473">
          <cell r="A8473">
            <v>45813</v>
          </cell>
          <cell r="C8473" t="str">
            <v>DUFLO SERVICIOS INTEGRALES S.A.S.</v>
          </cell>
          <cell r="F8473">
            <v>45775.527638888889</v>
          </cell>
          <cell r="G8473">
            <v>45805.527638888889</v>
          </cell>
          <cell r="H8473">
            <v>9</v>
          </cell>
          <cell r="O8473">
            <v>866553.75</v>
          </cell>
        </row>
        <row r="8474">
          <cell r="A8474">
            <v>45813</v>
          </cell>
          <cell r="C8474" t="str">
            <v>DUFLO SERVICIOS INTEGRALES S.A.S.</v>
          </cell>
          <cell r="F8474">
            <v>45775.530162037037</v>
          </cell>
          <cell r="G8474">
            <v>45805.530162037037</v>
          </cell>
          <cell r="H8474">
            <v>9</v>
          </cell>
          <cell r="O8474">
            <v>1299904.5</v>
          </cell>
        </row>
        <row r="8475">
          <cell r="A8475">
            <v>45813</v>
          </cell>
          <cell r="C8475" t="str">
            <v>DUFLO SERVICIOS INTEGRALES S.A.S.</v>
          </cell>
          <cell r="F8475">
            <v>45775.533773148149</v>
          </cell>
          <cell r="G8475">
            <v>45805.533773148149</v>
          </cell>
          <cell r="H8475">
            <v>9</v>
          </cell>
          <cell r="O8475">
            <v>1004601.5</v>
          </cell>
        </row>
        <row r="8476">
          <cell r="A8476">
            <v>45813</v>
          </cell>
          <cell r="C8476" t="str">
            <v>DUFLO SERVICIOS INTEGRALES S.A.S.</v>
          </cell>
          <cell r="F8476">
            <v>45775.535798611112</v>
          </cell>
          <cell r="G8476">
            <v>45805.535798611112</v>
          </cell>
          <cell r="H8476">
            <v>9</v>
          </cell>
          <cell r="O8476">
            <v>2266288</v>
          </cell>
        </row>
        <row r="8477">
          <cell r="A8477">
            <v>45813</v>
          </cell>
          <cell r="C8477" t="str">
            <v>DUFLO SERVICIOS INTEGRALES S.A.S.</v>
          </cell>
          <cell r="F8477">
            <v>45775.538668981484</v>
          </cell>
          <cell r="G8477">
            <v>45805.538668981484</v>
          </cell>
          <cell r="H8477">
            <v>9</v>
          </cell>
          <cell r="O8477">
            <v>2911069</v>
          </cell>
        </row>
        <row r="8478">
          <cell r="A8478">
            <v>45813</v>
          </cell>
          <cell r="C8478" t="str">
            <v>DUFLO SERVICIOS INTEGRALES S.A.S.</v>
          </cell>
          <cell r="F8478">
            <v>45775.541990740741</v>
          </cell>
          <cell r="G8478">
            <v>45805.541990740741</v>
          </cell>
          <cell r="H8478">
            <v>9</v>
          </cell>
          <cell r="O8478">
            <v>604199</v>
          </cell>
        </row>
        <row r="8479">
          <cell r="A8479">
            <v>45813</v>
          </cell>
          <cell r="C8479" t="str">
            <v>DUFLO SERVICIOS INTEGRALES S.A.S.</v>
          </cell>
          <cell r="F8479">
            <v>45775.544629629629</v>
          </cell>
          <cell r="G8479">
            <v>45805.544629629629</v>
          </cell>
          <cell r="H8479">
            <v>9</v>
          </cell>
          <cell r="O8479">
            <v>673444.5</v>
          </cell>
        </row>
        <row r="8480">
          <cell r="A8480">
            <v>45813</v>
          </cell>
          <cell r="C8480" t="str">
            <v>DUFLO SERVICIOS INTEGRALES S.A.S.</v>
          </cell>
          <cell r="F8480">
            <v>45775.546099537038</v>
          </cell>
          <cell r="G8480">
            <v>45805.546099537038</v>
          </cell>
          <cell r="H8480">
            <v>9</v>
          </cell>
          <cell r="O8480">
            <v>49644</v>
          </cell>
        </row>
        <row r="8481">
          <cell r="A8481">
            <v>45813</v>
          </cell>
          <cell r="C8481" t="str">
            <v>MINI MAL LTDA</v>
          </cell>
          <cell r="F8481">
            <v>45812.315092592595</v>
          </cell>
          <cell r="G8481">
            <v>45813.314525462964</v>
          </cell>
          <cell r="H8481">
            <v>1</v>
          </cell>
          <cell r="O8481">
            <v>509000</v>
          </cell>
        </row>
        <row r="8482">
          <cell r="A8482">
            <v>45813</v>
          </cell>
          <cell r="C8482" t="str">
            <v>BENJAMIN  CHAPARRO AMEZQUITA</v>
          </cell>
          <cell r="F8482">
            <v>45813.322060185186</v>
          </cell>
          <cell r="G8482">
            <v>45814.321087962962</v>
          </cell>
          <cell r="H8482">
            <v>0</v>
          </cell>
          <cell r="O8482">
            <v>2118300</v>
          </cell>
        </row>
        <row r="8483">
          <cell r="A8483">
            <v>45813</v>
          </cell>
          <cell r="C8483" t="str">
            <v>DEKARLA SAS</v>
          </cell>
          <cell r="F8483">
            <v>45813.327708333331</v>
          </cell>
          <cell r="G8483">
            <v>45814.327627314815</v>
          </cell>
          <cell r="H8483">
            <v>0</v>
          </cell>
          <cell r="O8483">
            <v>375000</v>
          </cell>
        </row>
        <row r="8484">
          <cell r="A8484">
            <v>45813</v>
          </cell>
          <cell r="C8484" t="str">
            <v>WALTER  BECERRA</v>
          </cell>
          <cell r="F8484">
            <v>45813.330925925926</v>
          </cell>
          <cell r="G8484">
            <v>45814.33053240741</v>
          </cell>
          <cell r="H8484">
            <v>0</v>
          </cell>
          <cell r="O8484">
            <v>1313000</v>
          </cell>
        </row>
        <row r="8485">
          <cell r="A8485">
            <v>45813</v>
          </cell>
          <cell r="C8485" t="str">
            <v>COCTELERIA ARTESANAL SAS</v>
          </cell>
          <cell r="F8485">
            <v>45766.364317129628</v>
          </cell>
          <cell r="G8485">
            <v>45796.364317129628</v>
          </cell>
          <cell r="H8485">
            <v>18</v>
          </cell>
          <cell r="O8485">
            <v>650495.75199999998</v>
          </cell>
        </row>
        <row r="8486">
          <cell r="A8486">
            <v>45813</v>
          </cell>
          <cell r="C8486" t="str">
            <v>SERGIO NAVARRO</v>
          </cell>
          <cell r="F8486">
            <v>45813</v>
          </cell>
          <cell r="G8486">
            <v>45813</v>
          </cell>
          <cell r="H8486">
            <v>0</v>
          </cell>
          <cell r="O8486">
            <v>4096960</v>
          </cell>
        </row>
        <row r="8487">
          <cell r="A8487">
            <v>45813</v>
          </cell>
          <cell r="C8487" t="str">
            <v>PAPRIKA COCINA A LA LEÑA SAS</v>
          </cell>
          <cell r="F8487">
            <v>45813.347962962966</v>
          </cell>
          <cell r="G8487">
            <v>45814.347858796296</v>
          </cell>
          <cell r="H8487">
            <v>0</v>
          </cell>
          <cell r="O8487">
            <v>931600</v>
          </cell>
        </row>
        <row r="8488">
          <cell r="A8488">
            <v>45813</v>
          </cell>
          <cell r="C8488" t="str">
            <v>CANTINA LA 15 SAS</v>
          </cell>
          <cell r="F8488">
            <v>45782.347534722219</v>
          </cell>
          <cell r="G8488">
            <v>45812.347534722219</v>
          </cell>
          <cell r="H8488">
            <v>2</v>
          </cell>
          <cell r="O8488">
            <v>3138900.9270000001</v>
          </cell>
        </row>
        <row r="8489">
          <cell r="A8489">
            <v>45813</v>
          </cell>
          <cell r="C8489" t="str">
            <v>VENTAS MOSTRADOR</v>
          </cell>
          <cell r="F8489">
            <v>45813</v>
          </cell>
          <cell r="G8489">
            <v>45813</v>
          </cell>
          <cell r="H8489">
            <v>0</v>
          </cell>
          <cell r="O8489">
            <v>303353</v>
          </cell>
        </row>
        <row r="8490">
          <cell r="A8490">
            <v>45813</v>
          </cell>
          <cell r="C8490" t="str">
            <v>VENTAS MOSTRADOR</v>
          </cell>
          <cell r="F8490">
            <v>45813</v>
          </cell>
          <cell r="G8490">
            <v>45813</v>
          </cell>
          <cell r="H8490">
            <v>0</v>
          </cell>
          <cell r="O8490">
            <v>468835</v>
          </cell>
        </row>
        <row r="8491">
          <cell r="A8491">
            <v>45814</v>
          </cell>
          <cell r="C8491" t="str">
            <v>KAREN GISSET MARTINEZ SANDOVAL</v>
          </cell>
          <cell r="F8491">
            <v>45814.321516203701</v>
          </cell>
          <cell r="G8491">
            <v>45815.321516203701</v>
          </cell>
          <cell r="H8491">
            <v>4</v>
          </cell>
          <cell r="O8491">
            <v>99300</v>
          </cell>
        </row>
        <row r="8492">
          <cell r="A8492">
            <v>45814</v>
          </cell>
          <cell r="C8492" t="str">
            <v>KAREN GISSET MARTINEZ SANDOVAL</v>
          </cell>
          <cell r="F8492">
            <v>45814.321516203701</v>
          </cell>
          <cell r="G8492">
            <v>45815.321516203701</v>
          </cell>
          <cell r="H8492">
            <v>4</v>
          </cell>
          <cell r="O8492">
            <v>628000</v>
          </cell>
        </row>
        <row r="8493">
          <cell r="A8493">
            <v>45814</v>
          </cell>
          <cell r="C8493" t="str">
            <v>VENTAS MOSTRADOR</v>
          </cell>
          <cell r="F8493">
            <v>45814</v>
          </cell>
          <cell r="G8493">
            <v>45814</v>
          </cell>
          <cell r="H8493">
            <v>0</v>
          </cell>
          <cell r="O8493">
            <v>14355</v>
          </cell>
        </row>
        <row r="8494">
          <cell r="A8494">
            <v>45814</v>
          </cell>
          <cell r="C8494" t="str">
            <v>VENTAS MOSTRADOR</v>
          </cell>
          <cell r="F8494">
            <v>45814</v>
          </cell>
          <cell r="G8494">
            <v>45814</v>
          </cell>
          <cell r="H8494">
            <v>0</v>
          </cell>
          <cell r="O8494">
            <v>15600</v>
          </cell>
        </row>
        <row r="8495">
          <cell r="A8495">
            <v>45814</v>
          </cell>
          <cell r="C8495" t="str">
            <v>VENTAS MOSTRADOR</v>
          </cell>
          <cell r="F8495">
            <v>45814</v>
          </cell>
          <cell r="G8495">
            <v>45814</v>
          </cell>
          <cell r="H8495">
            <v>0</v>
          </cell>
          <cell r="O8495">
            <v>20000</v>
          </cell>
        </row>
        <row r="8496">
          <cell r="A8496">
            <v>45814</v>
          </cell>
          <cell r="C8496" t="str">
            <v>VENTAS MOSTRADOR</v>
          </cell>
          <cell r="F8496">
            <v>45814</v>
          </cell>
          <cell r="G8496">
            <v>45814</v>
          </cell>
          <cell r="H8496">
            <v>0</v>
          </cell>
          <cell r="O8496">
            <v>25376</v>
          </cell>
        </row>
        <row r="8497">
          <cell r="A8497">
            <v>45814</v>
          </cell>
          <cell r="C8497" t="str">
            <v>VENTAS MOSTRADOR</v>
          </cell>
          <cell r="F8497">
            <v>45814</v>
          </cell>
          <cell r="G8497">
            <v>45814</v>
          </cell>
          <cell r="H8497">
            <v>0</v>
          </cell>
          <cell r="O8497">
            <v>30600</v>
          </cell>
        </row>
        <row r="8498">
          <cell r="A8498">
            <v>45814</v>
          </cell>
          <cell r="C8498" t="str">
            <v>VENTAS MOSTRADOR</v>
          </cell>
          <cell r="F8498">
            <v>45814</v>
          </cell>
          <cell r="G8498">
            <v>45814</v>
          </cell>
          <cell r="H8498">
            <v>0</v>
          </cell>
          <cell r="O8498">
            <v>38640</v>
          </cell>
        </row>
        <row r="8499">
          <cell r="A8499">
            <v>45814</v>
          </cell>
          <cell r="C8499" t="str">
            <v>VENTAS MOSTRADOR</v>
          </cell>
          <cell r="F8499">
            <v>45814</v>
          </cell>
          <cell r="G8499">
            <v>45814</v>
          </cell>
          <cell r="H8499">
            <v>0</v>
          </cell>
          <cell r="O8499">
            <v>46880</v>
          </cell>
        </row>
        <row r="8500">
          <cell r="A8500">
            <v>45814</v>
          </cell>
          <cell r="C8500" t="str">
            <v>VENTAS MOSTRADOR</v>
          </cell>
          <cell r="F8500">
            <v>45814</v>
          </cell>
          <cell r="G8500">
            <v>45814</v>
          </cell>
          <cell r="H8500">
            <v>0</v>
          </cell>
          <cell r="O8500">
            <v>56000</v>
          </cell>
        </row>
        <row r="8501">
          <cell r="A8501">
            <v>45814</v>
          </cell>
          <cell r="C8501" t="str">
            <v>VENTAS MOSTRADOR</v>
          </cell>
          <cell r="F8501">
            <v>45814</v>
          </cell>
          <cell r="G8501">
            <v>45814</v>
          </cell>
          <cell r="H8501">
            <v>0</v>
          </cell>
          <cell r="O8501">
            <v>68290</v>
          </cell>
        </row>
        <row r="8502">
          <cell r="A8502">
            <v>45814</v>
          </cell>
          <cell r="C8502" t="str">
            <v>VENTAS MOSTRADOR</v>
          </cell>
          <cell r="F8502">
            <v>45814</v>
          </cell>
          <cell r="G8502">
            <v>45814</v>
          </cell>
          <cell r="H8502">
            <v>0</v>
          </cell>
          <cell r="O8502">
            <v>79300</v>
          </cell>
        </row>
        <row r="8503">
          <cell r="A8503">
            <v>45814</v>
          </cell>
          <cell r="C8503" t="str">
            <v>VENTAS MOSTRADOR</v>
          </cell>
          <cell r="F8503">
            <v>45814</v>
          </cell>
          <cell r="G8503">
            <v>45814</v>
          </cell>
          <cell r="H8503">
            <v>0</v>
          </cell>
          <cell r="O8503">
            <v>138480</v>
          </cell>
        </row>
        <row r="8504">
          <cell r="A8504">
            <v>45814</v>
          </cell>
          <cell r="C8504" t="str">
            <v>VENTAS MOSTRADOR</v>
          </cell>
          <cell r="F8504">
            <v>45814</v>
          </cell>
          <cell r="G8504">
            <v>45814</v>
          </cell>
          <cell r="H8504">
            <v>0</v>
          </cell>
          <cell r="O8504">
            <v>212750</v>
          </cell>
        </row>
        <row r="8505">
          <cell r="A8505">
            <v>45814</v>
          </cell>
          <cell r="C8505" t="str">
            <v>VENTAS MOSTRADOR</v>
          </cell>
          <cell r="F8505">
            <v>45814</v>
          </cell>
          <cell r="G8505">
            <v>45814</v>
          </cell>
          <cell r="H8505">
            <v>0</v>
          </cell>
          <cell r="O8505">
            <v>212750</v>
          </cell>
        </row>
        <row r="8506">
          <cell r="A8506">
            <v>45814</v>
          </cell>
          <cell r="C8506" t="str">
            <v>VENTAS MOSTRADOR</v>
          </cell>
          <cell r="F8506">
            <v>45814</v>
          </cell>
          <cell r="G8506">
            <v>45814</v>
          </cell>
          <cell r="H8506">
            <v>0</v>
          </cell>
          <cell r="O8506">
            <v>638250</v>
          </cell>
        </row>
        <row r="8507">
          <cell r="A8507">
            <v>45814</v>
          </cell>
          <cell r="C8507" t="str">
            <v>VENTAS MOSTRADOR</v>
          </cell>
          <cell r="F8507">
            <v>45814</v>
          </cell>
          <cell r="G8507">
            <v>45814</v>
          </cell>
          <cell r="H8507">
            <v>0</v>
          </cell>
          <cell r="O8507">
            <v>1702000</v>
          </cell>
        </row>
        <row r="8508">
          <cell r="A8508">
            <v>45814</v>
          </cell>
          <cell r="C8508" t="str">
            <v>LOVE CHICHARRON S.A.S</v>
          </cell>
          <cell r="F8508">
            <v>45801.290127314816</v>
          </cell>
          <cell r="G8508">
            <v>45809.289375</v>
          </cell>
          <cell r="H8508">
            <v>8</v>
          </cell>
          <cell r="O8508">
            <v>128687.02092</v>
          </cell>
        </row>
        <row r="8509">
          <cell r="A8509">
            <v>45814</v>
          </cell>
          <cell r="C8509" t="str">
            <v>LOVE CHICHARRON S.A.S</v>
          </cell>
          <cell r="F8509">
            <v>45804.349548611113</v>
          </cell>
          <cell r="G8509">
            <v>45812.339039351849</v>
          </cell>
          <cell r="H8509">
            <v>5</v>
          </cell>
          <cell r="O8509">
            <v>2960691.78</v>
          </cell>
        </row>
        <row r="8510">
          <cell r="A8510">
            <v>45814</v>
          </cell>
          <cell r="C8510" t="str">
            <v>LOVE CHICHARRON S.A.S</v>
          </cell>
          <cell r="F8510">
            <v>45805.354062500002</v>
          </cell>
          <cell r="G8510">
            <v>45813.353819444441</v>
          </cell>
          <cell r="H8510">
            <v>4</v>
          </cell>
          <cell r="O8510">
            <v>1163441.3290800001</v>
          </cell>
        </row>
        <row r="8511">
          <cell r="A8511">
            <v>45814</v>
          </cell>
          <cell r="C8511" t="str">
            <v>ALINNOVA SAS</v>
          </cell>
          <cell r="F8511">
            <v>45784.331458333334</v>
          </cell>
          <cell r="G8511">
            <v>45814.331458333334</v>
          </cell>
          <cell r="H8511">
            <v>3</v>
          </cell>
          <cell r="O8511">
            <v>8429817.1500000004</v>
          </cell>
        </row>
        <row r="8512">
          <cell r="A8512">
            <v>45814</v>
          </cell>
          <cell r="C8512" t="str">
            <v>ALINNOVA SAS</v>
          </cell>
          <cell r="F8512">
            <v>45786.376018518517</v>
          </cell>
          <cell r="G8512">
            <v>45816.375914351855</v>
          </cell>
          <cell r="H8512">
            <v>1</v>
          </cell>
          <cell r="O8512">
            <v>17229194.6052</v>
          </cell>
        </row>
        <row r="8513">
          <cell r="A8513">
            <v>45814</v>
          </cell>
          <cell r="C8513" t="str">
            <v>KAREN GISSET MARTINEZ SANDOVAL</v>
          </cell>
          <cell r="F8513">
            <v>45814.321516203701</v>
          </cell>
          <cell r="G8513">
            <v>45815.321516203701</v>
          </cell>
          <cell r="H8513">
            <v>4</v>
          </cell>
          <cell r="O8513">
            <v>4850000</v>
          </cell>
        </row>
        <row r="8514">
          <cell r="A8514">
            <v>45814</v>
          </cell>
          <cell r="C8514" t="str">
            <v>FELIPE BECERRA ZAPATA</v>
          </cell>
          <cell r="F8514">
            <v>45814.324803240743</v>
          </cell>
          <cell r="G8514">
            <v>45815.324467592596</v>
          </cell>
          <cell r="H8514">
            <v>2</v>
          </cell>
          <cell r="O8514">
            <v>347600</v>
          </cell>
        </row>
        <row r="8515">
          <cell r="A8515">
            <v>45814</v>
          </cell>
          <cell r="C8515" t="str">
            <v>VENTAS MOSTRADOR</v>
          </cell>
          <cell r="F8515">
            <v>45814</v>
          </cell>
          <cell r="G8515">
            <v>45814</v>
          </cell>
          <cell r="H8515">
            <v>0</v>
          </cell>
          <cell r="O8515">
            <v>323900</v>
          </cell>
        </row>
        <row r="8516">
          <cell r="A8516">
            <v>45814</v>
          </cell>
          <cell r="C8516" t="str">
            <v>JOSE DIEGO MOSQUERA</v>
          </cell>
          <cell r="F8516">
            <v>45812.241446759261</v>
          </cell>
          <cell r="G8516">
            <v>45813.241446759261</v>
          </cell>
          <cell r="H8516">
            <v>6</v>
          </cell>
          <cell r="O8516">
            <v>728610</v>
          </cell>
        </row>
        <row r="8517">
          <cell r="A8517">
            <v>45814</v>
          </cell>
          <cell r="C8517" t="str">
            <v>FREDY ALFONSO SUAREZ VILLAMIL</v>
          </cell>
          <cell r="F8517">
            <v>45814.343136574076</v>
          </cell>
          <cell r="G8517">
            <v>45815.34302083333</v>
          </cell>
          <cell r="H8517">
            <v>4</v>
          </cell>
          <cell r="O8517">
            <v>703000</v>
          </cell>
        </row>
        <row r="8518">
          <cell r="A8518">
            <v>45814</v>
          </cell>
          <cell r="C8518" t="str">
            <v>CARMEN ALICIA URQUIJO GAITAN</v>
          </cell>
          <cell r="F8518">
            <v>45814.311736111114</v>
          </cell>
          <cell r="G8518">
            <v>45815.311168981483</v>
          </cell>
          <cell r="H8518">
            <v>2</v>
          </cell>
          <cell r="O8518">
            <v>437250</v>
          </cell>
        </row>
        <row r="8519">
          <cell r="A8519">
            <v>45814</v>
          </cell>
          <cell r="C8519" t="str">
            <v>LIDA  DAZA</v>
          </cell>
          <cell r="F8519">
            <v>45814.325289351851</v>
          </cell>
          <cell r="G8519">
            <v>45815.325185185182</v>
          </cell>
          <cell r="H8519">
            <v>2</v>
          </cell>
          <cell r="O8519">
            <v>575700</v>
          </cell>
        </row>
        <row r="8520">
          <cell r="A8520">
            <v>45814</v>
          </cell>
          <cell r="C8520" t="str">
            <v>MANAKAO SAS</v>
          </cell>
          <cell r="F8520">
            <v>45701.432337962964</v>
          </cell>
          <cell r="G8520">
            <v>45731.432337962964</v>
          </cell>
          <cell r="H8520">
            <v>86</v>
          </cell>
          <cell r="O8520">
            <v>4973663.4324000003</v>
          </cell>
        </row>
        <row r="8521">
          <cell r="A8521">
            <v>45814</v>
          </cell>
          <cell r="C8521" t="str">
            <v>INVERSIONES SUPER ROYAL CARIBE SA</v>
          </cell>
          <cell r="F8521">
            <v>45787.266967592594</v>
          </cell>
          <cell r="G8521">
            <v>45817.266967592594</v>
          </cell>
          <cell r="H8521">
            <v>0</v>
          </cell>
          <cell r="O8521">
            <v>190900</v>
          </cell>
        </row>
        <row r="8522">
          <cell r="A8522">
            <v>45814</v>
          </cell>
          <cell r="C8522" t="str">
            <v>ABEL Y SOFIA SAS</v>
          </cell>
          <cell r="F8522">
            <v>45769.308634259258</v>
          </cell>
          <cell r="G8522">
            <v>45799.308437500003</v>
          </cell>
          <cell r="H8522">
            <v>20</v>
          </cell>
          <cell r="O8522">
            <v>167900</v>
          </cell>
        </row>
        <row r="8523">
          <cell r="A8523">
            <v>45814</v>
          </cell>
          <cell r="C8523" t="str">
            <v>ABEL Y SOFIA SAS</v>
          </cell>
          <cell r="F8523">
            <v>45762.348425925928</v>
          </cell>
          <cell r="G8523">
            <v>45792.348229166666</v>
          </cell>
          <cell r="H8523">
            <v>27</v>
          </cell>
          <cell r="O8523">
            <v>214200</v>
          </cell>
        </row>
        <row r="8524">
          <cell r="A8524">
            <v>45814</v>
          </cell>
          <cell r="C8524" t="str">
            <v>ABEL Y SOFIA SAS</v>
          </cell>
          <cell r="F8524">
            <v>45771.354479166665</v>
          </cell>
          <cell r="G8524">
            <v>45801.353946759256</v>
          </cell>
          <cell r="H8524">
            <v>18</v>
          </cell>
          <cell r="O8524">
            <v>372899.99</v>
          </cell>
        </row>
        <row r="8525">
          <cell r="A8525">
            <v>45814</v>
          </cell>
          <cell r="C8525" t="str">
            <v>ABEL Y SOFIA SAS</v>
          </cell>
          <cell r="F8525">
            <v>45761.353796296295</v>
          </cell>
          <cell r="G8525">
            <v>45791.353356481479</v>
          </cell>
          <cell r="H8525">
            <v>28</v>
          </cell>
          <cell r="O8525">
            <v>73600</v>
          </cell>
        </row>
        <row r="8526">
          <cell r="A8526">
            <v>45814</v>
          </cell>
          <cell r="C8526" t="str">
            <v>ABEL Y SOFIA SAS</v>
          </cell>
          <cell r="F8526">
            <v>45773.318449074075</v>
          </cell>
          <cell r="G8526">
            <v>45803.318159722221</v>
          </cell>
          <cell r="H8526">
            <v>16</v>
          </cell>
          <cell r="O8526">
            <v>259900</v>
          </cell>
        </row>
        <row r="8527">
          <cell r="A8527">
            <v>45814</v>
          </cell>
          <cell r="C8527" t="str">
            <v>ABEL Y SOFIA SAS</v>
          </cell>
          <cell r="F8527">
            <v>45777.324479166666</v>
          </cell>
          <cell r="G8527">
            <v>45807.324328703704</v>
          </cell>
          <cell r="H8527">
            <v>12</v>
          </cell>
          <cell r="O8527">
            <v>476100</v>
          </cell>
        </row>
        <row r="8528">
          <cell r="A8528">
            <v>45814</v>
          </cell>
          <cell r="C8528" t="str">
            <v>ABEL Y SOFIA SAS</v>
          </cell>
          <cell r="F8528">
            <v>45761.356759259259</v>
          </cell>
          <cell r="G8528">
            <v>45791.354375000003</v>
          </cell>
          <cell r="H8528">
            <v>28</v>
          </cell>
          <cell r="O8528">
            <v>190900</v>
          </cell>
        </row>
        <row r="8529">
          <cell r="A8529">
            <v>45814</v>
          </cell>
          <cell r="C8529" t="str">
            <v>ABEL Y SOFIA SAS</v>
          </cell>
          <cell r="F8529">
            <v>45768.321932870371</v>
          </cell>
          <cell r="G8529">
            <v>45798.318715277775</v>
          </cell>
          <cell r="H8529">
            <v>21</v>
          </cell>
          <cell r="O8529">
            <v>431400</v>
          </cell>
        </row>
        <row r="8530">
          <cell r="A8530">
            <v>45814</v>
          </cell>
          <cell r="C8530" t="str">
            <v>ABEL Y SOFIA SAS</v>
          </cell>
          <cell r="F8530">
            <v>45768.486516203702</v>
          </cell>
          <cell r="G8530">
            <v>45798.486516203702</v>
          </cell>
          <cell r="H8530">
            <v>21</v>
          </cell>
          <cell r="O8530">
            <v>464000</v>
          </cell>
        </row>
        <row r="8531">
          <cell r="A8531">
            <v>45814</v>
          </cell>
          <cell r="C8531" t="str">
            <v>ABEL Y SOFIA SAS</v>
          </cell>
          <cell r="F8531">
            <v>45775.303703703707</v>
          </cell>
          <cell r="G8531">
            <v>45805.303460648145</v>
          </cell>
          <cell r="H8531">
            <v>14</v>
          </cell>
          <cell r="O8531">
            <v>352100</v>
          </cell>
        </row>
        <row r="8532">
          <cell r="A8532">
            <v>45814</v>
          </cell>
          <cell r="C8532" t="str">
            <v>ABEL Y SOFIA SAS</v>
          </cell>
          <cell r="F8532">
            <v>45761.349803240744</v>
          </cell>
          <cell r="G8532">
            <v>45791.348958333336</v>
          </cell>
          <cell r="H8532">
            <v>28</v>
          </cell>
          <cell r="O8532">
            <v>726499.97</v>
          </cell>
        </row>
        <row r="8533">
          <cell r="A8533">
            <v>45814</v>
          </cell>
          <cell r="C8533" t="str">
            <v>ABEL Y SOFIA SAS</v>
          </cell>
          <cell r="F8533">
            <v>45768.355347222219</v>
          </cell>
          <cell r="G8533">
            <v>45798.354988425926</v>
          </cell>
          <cell r="H8533">
            <v>21</v>
          </cell>
          <cell r="O8533">
            <v>721800</v>
          </cell>
        </row>
        <row r="8534">
          <cell r="A8534">
            <v>45814</v>
          </cell>
          <cell r="C8534" t="str">
            <v>ABEL Y SOFIA SAS</v>
          </cell>
          <cell r="F8534">
            <v>45773.320567129631</v>
          </cell>
          <cell r="G8534">
            <v>45803.320335648146</v>
          </cell>
          <cell r="H8534">
            <v>16</v>
          </cell>
          <cell r="O8534">
            <v>238400.02</v>
          </cell>
        </row>
        <row r="8535">
          <cell r="A8535">
            <v>45814</v>
          </cell>
          <cell r="C8535" t="str">
            <v>ABEL Y SOFIA SAS</v>
          </cell>
          <cell r="F8535">
            <v>45761.34175925926</v>
          </cell>
          <cell r="G8535">
            <v>45791.341203703705</v>
          </cell>
          <cell r="H8535">
            <v>28</v>
          </cell>
          <cell r="O8535">
            <v>1138600</v>
          </cell>
        </row>
        <row r="8536">
          <cell r="A8536">
            <v>45814</v>
          </cell>
          <cell r="C8536" t="str">
            <v>ABEL Y SOFIA SAS</v>
          </cell>
          <cell r="F8536">
            <v>45761.352905092594</v>
          </cell>
          <cell r="G8536">
            <v>45791.352094907408</v>
          </cell>
          <cell r="H8536">
            <v>28</v>
          </cell>
          <cell r="O8536">
            <v>1008000</v>
          </cell>
        </row>
        <row r="8537">
          <cell r="A8537">
            <v>45814</v>
          </cell>
          <cell r="C8537" t="str">
            <v>ABEL Y SOFIA SAS</v>
          </cell>
          <cell r="F8537">
            <v>45762.367268518516</v>
          </cell>
          <cell r="G8537">
            <v>45792.353344907409</v>
          </cell>
          <cell r="H8537">
            <v>27</v>
          </cell>
          <cell r="O8537">
            <v>4076000</v>
          </cell>
        </row>
        <row r="8538">
          <cell r="A8538">
            <v>45814</v>
          </cell>
          <cell r="C8538" t="str">
            <v>ABEL Y SOFIA SAS</v>
          </cell>
          <cell r="F8538">
            <v>45766.308518518519</v>
          </cell>
          <cell r="G8538">
            <v>45796.308263888888</v>
          </cell>
          <cell r="H8538">
            <v>23</v>
          </cell>
          <cell r="O8538">
            <v>3437600</v>
          </cell>
        </row>
        <row r="8539">
          <cell r="A8539">
            <v>45814</v>
          </cell>
          <cell r="C8539" t="str">
            <v>ABEL Y SOFIA SAS</v>
          </cell>
          <cell r="F8539">
            <v>45770.315833333334</v>
          </cell>
          <cell r="G8539">
            <v>45800.315613425926</v>
          </cell>
          <cell r="H8539">
            <v>19</v>
          </cell>
          <cell r="O8539">
            <v>1246200</v>
          </cell>
        </row>
        <row r="8540">
          <cell r="A8540">
            <v>45814</v>
          </cell>
          <cell r="C8540" t="str">
            <v>ABEL Y SOFIA SAS</v>
          </cell>
          <cell r="F8540">
            <v>45770.36645833333</v>
          </cell>
          <cell r="G8540">
            <v>45800.364560185182</v>
          </cell>
          <cell r="H8540">
            <v>19</v>
          </cell>
          <cell r="O8540">
            <v>4461200</v>
          </cell>
        </row>
        <row r="8541">
          <cell r="A8541">
            <v>45814</v>
          </cell>
          <cell r="C8541" t="str">
            <v>ABEL Y SOFIA SAS</v>
          </cell>
          <cell r="F8541">
            <v>45771.363553240742</v>
          </cell>
          <cell r="G8541">
            <v>45801.363344907404</v>
          </cell>
          <cell r="H8541">
            <v>18</v>
          </cell>
          <cell r="O8541">
            <v>995000</v>
          </cell>
        </row>
        <row r="8542">
          <cell r="A8542">
            <v>45814</v>
          </cell>
          <cell r="C8542" t="str">
            <v>ABEL Y SOFIA SAS</v>
          </cell>
          <cell r="F8542">
            <v>45773.322372685187</v>
          </cell>
          <cell r="G8542">
            <v>45803.322187500002</v>
          </cell>
          <cell r="H8542">
            <v>16</v>
          </cell>
          <cell r="O8542">
            <v>3017600</v>
          </cell>
        </row>
        <row r="8543">
          <cell r="A8543">
            <v>45814</v>
          </cell>
          <cell r="C8543" t="str">
            <v>ABEL Y SOFIA SAS</v>
          </cell>
          <cell r="F8543">
            <v>45775.306886574072</v>
          </cell>
          <cell r="G8543">
            <v>45805.306712962964</v>
          </cell>
          <cell r="H8543">
            <v>14</v>
          </cell>
          <cell r="O8543">
            <v>150000</v>
          </cell>
        </row>
        <row r="8544">
          <cell r="A8544">
            <v>45814</v>
          </cell>
          <cell r="C8544" t="str">
            <v>ABEL Y SOFIA SAS</v>
          </cell>
          <cell r="F8544">
            <v>45776.36309027778</v>
          </cell>
          <cell r="G8544">
            <v>45806.362812500003</v>
          </cell>
          <cell r="H8544">
            <v>13</v>
          </cell>
          <cell r="O8544">
            <v>3940000</v>
          </cell>
        </row>
        <row r="8545">
          <cell r="A8545">
            <v>45814</v>
          </cell>
          <cell r="C8545" t="str">
            <v>HUMO CAFE &amp; BISTRO SAS</v>
          </cell>
          <cell r="F8545">
            <v>45812.317731481482</v>
          </cell>
          <cell r="G8545">
            <v>45813.31726851852</v>
          </cell>
          <cell r="H8545">
            <v>4</v>
          </cell>
          <cell r="O8545">
            <v>330000</v>
          </cell>
        </row>
        <row r="8546">
          <cell r="A8546">
            <v>45814</v>
          </cell>
          <cell r="C8546" t="str">
            <v>SIA SAS</v>
          </cell>
          <cell r="F8546">
            <v>45744.360543981478</v>
          </cell>
          <cell r="G8546">
            <v>45774.360324074078</v>
          </cell>
          <cell r="H8546">
            <v>43</v>
          </cell>
          <cell r="O8546">
            <v>4920000</v>
          </cell>
        </row>
        <row r="8547">
          <cell r="A8547">
            <v>45814</v>
          </cell>
          <cell r="C8547" t="str">
            <v>SAGRADO BGTA SAS</v>
          </cell>
          <cell r="F8547">
            <v>45793.371504629627</v>
          </cell>
          <cell r="G8547">
            <v>45813.371354166666</v>
          </cell>
          <cell r="H8547">
            <v>4</v>
          </cell>
          <cell r="O8547">
            <v>3039414.5129999998</v>
          </cell>
        </row>
        <row r="8548">
          <cell r="A8548">
            <v>45814</v>
          </cell>
          <cell r="C8548" t="str">
            <v>SAGRADO BGTA SAS</v>
          </cell>
          <cell r="F8548">
            <v>45798.243877314817</v>
          </cell>
          <cell r="G8548">
            <v>45818.24355324074</v>
          </cell>
          <cell r="H8548">
            <v>-1</v>
          </cell>
          <cell r="O8548">
            <v>3174602.5079999999</v>
          </cell>
        </row>
        <row r="8549">
          <cell r="A8549">
            <v>45814</v>
          </cell>
          <cell r="C8549" t="str">
            <v>PURA SABROSURA SAS</v>
          </cell>
          <cell r="F8549">
            <v>45803.305277777778</v>
          </cell>
          <cell r="G8549">
            <v>45818.305196759262</v>
          </cell>
          <cell r="H8549">
            <v>-1</v>
          </cell>
          <cell r="O8549">
            <v>406460.25900000002</v>
          </cell>
        </row>
        <row r="8550">
          <cell r="A8550">
            <v>45814</v>
          </cell>
          <cell r="C8550" t="str">
            <v>PURA SABROSURA SAS</v>
          </cell>
          <cell r="F8550">
            <v>45804.335069444445</v>
          </cell>
          <cell r="G8550">
            <v>45819.334930555553</v>
          </cell>
          <cell r="H8550">
            <v>-2</v>
          </cell>
          <cell r="O8550">
            <v>1856681.3840000001</v>
          </cell>
        </row>
        <row r="8551">
          <cell r="A8551">
            <v>45814</v>
          </cell>
          <cell r="C8551" t="str">
            <v>PURA SABROSURA SAS</v>
          </cell>
          <cell r="F8551">
            <v>45806.358506944445</v>
          </cell>
          <cell r="G8551">
            <v>45821.358298611114</v>
          </cell>
          <cell r="H8551">
            <v>-4</v>
          </cell>
          <cell r="O8551">
            <v>4237284.7139999997</v>
          </cell>
        </row>
        <row r="8552">
          <cell r="A8552">
            <v>45814</v>
          </cell>
          <cell r="C8552" t="str">
            <v>LE CABRERA SOCIEDAD POR ACCIONES SIMPLIFICADA</v>
          </cell>
          <cell r="F8552">
            <v>45804.373310185183</v>
          </cell>
          <cell r="G8552">
            <v>45819.373240740744</v>
          </cell>
          <cell r="H8552">
            <v>-2</v>
          </cell>
          <cell r="O8552">
            <v>4960577.8320000004</v>
          </cell>
        </row>
        <row r="8553">
          <cell r="A8553">
            <v>45814</v>
          </cell>
          <cell r="C8553" t="str">
            <v>LE CABRERA SOCIEDAD POR ACCIONES SIMPLIFICADA</v>
          </cell>
          <cell r="F8553">
            <v>45806.39298611111</v>
          </cell>
          <cell r="G8553">
            <v>45821.392916666664</v>
          </cell>
          <cell r="H8553">
            <v>-4</v>
          </cell>
          <cell r="O8553">
            <v>4469818.0240000002</v>
          </cell>
        </row>
        <row r="8554">
          <cell r="A8554">
            <v>45814</v>
          </cell>
          <cell r="C8554" t="str">
            <v>WALTER  BECERRA</v>
          </cell>
          <cell r="F8554">
            <v>45814.341574074075</v>
          </cell>
          <cell r="G8554">
            <v>45815.341435185182</v>
          </cell>
          <cell r="H8554">
            <v>2</v>
          </cell>
          <cell r="O8554">
            <v>744250</v>
          </cell>
        </row>
        <row r="8555">
          <cell r="A8555">
            <v>45814</v>
          </cell>
          <cell r="C8555" t="str">
            <v>PATRICIA  CHAPARRO AMEZQUITA</v>
          </cell>
          <cell r="F8555">
            <v>45814.345902777779</v>
          </cell>
          <cell r="G8555">
            <v>45822.34579861111</v>
          </cell>
          <cell r="H8555">
            <v>-5</v>
          </cell>
          <cell r="O8555">
            <v>995150</v>
          </cell>
        </row>
        <row r="8556">
          <cell r="A8556">
            <v>45814</v>
          </cell>
          <cell r="C8556" t="str">
            <v>VENTAS MOSTRADOR</v>
          </cell>
          <cell r="F8556">
            <v>45814</v>
          </cell>
          <cell r="G8556">
            <v>45814</v>
          </cell>
          <cell r="H8556">
            <v>0</v>
          </cell>
          <cell r="O8556">
            <v>731296</v>
          </cell>
        </row>
        <row r="8557">
          <cell r="A8557">
            <v>45814</v>
          </cell>
          <cell r="C8557" t="str">
            <v>VENTAS MOSTRADOR</v>
          </cell>
          <cell r="F8557">
            <v>45814</v>
          </cell>
          <cell r="G8557">
            <v>45814</v>
          </cell>
          <cell r="H8557">
            <v>0</v>
          </cell>
          <cell r="O8557">
            <v>311530</v>
          </cell>
        </row>
        <row r="8558">
          <cell r="A8558">
            <v>45815</v>
          </cell>
          <cell r="C8558" t="str">
            <v>VENTAS MOSTRADOR</v>
          </cell>
          <cell r="F8558">
            <v>45815</v>
          </cell>
          <cell r="G8558">
            <v>45815</v>
          </cell>
          <cell r="H8558">
            <v>0</v>
          </cell>
          <cell r="O8558">
            <v>10500</v>
          </cell>
        </row>
        <row r="8559">
          <cell r="A8559">
            <v>45815</v>
          </cell>
          <cell r="C8559" t="str">
            <v>VENTAS MOSTRADOR</v>
          </cell>
          <cell r="F8559">
            <v>45815</v>
          </cell>
          <cell r="G8559">
            <v>45815</v>
          </cell>
          <cell r="H8559">
            <v>0</v>
          </cell>
          <cell r="O8559">
            <v>16270</v>
          </cell>
        </row>
        <row r="8560">
          <cell r="A8560">
            <v>45815</v>
          </cell>
          <cell r="C8560" t="str">
            <v>VENTAS MOSTRADOR</v>
          </cell>
          <cell r="F8560">
            <v>45815</v>
          </cell>
          <cell r="G8560">
            <v>45815</v>
          </cell>
          <cell r="H8560">
            <v>0</v>
          </cell>
          <cell r="O8560">
            <v>20360</v>
          </cell>
        </row>
        <row r="8561">
          <cell r="A8561">
            <v>45815</v>
          </cell>
          <cell r="C8561" t="str">
            <v>VENTAS MOSTRADOR</v>
          </cell>
          <cell r="F8561">
            <v>45815</v>
          </cell>
          <cell r="G8561">
            <v>45815</v>
          </cell>
          <cell r="H8561">
            <v>0</v>
          </cell>
          <cell r="O8561">
            <v>24000</v>
          </cell>
        </row>
        <row r="8562">
          <cell r="A8562">
            <v>45815</v>
          </cell>
          <cell r="C8562" t="str">
            <v>VENTAS MOSTRADOR</v>
          </cell>
          <cell r="F8562">
            <v>45815</v>
          </cell>
          <cell r="G8562">
            <v>45815</v>
          </cell>
          <cell r="H8562">
            <v>0</v>
          </cell>
          <cell r="O8562">
            <v>24240</v>
          </cell>
        </row>
        <row r="8563">
          <cell r="A8563">
            <v>45815</v>
          </cell>
          <cell r="C8563" t="str">
            <v>VENTAS MOSTRADOR</v>
          </cell>
          <cell r="F8563">
            <v>45815</v>
          </cell>
          <cell r="G8563">
            <v>45815</v>
          </cell>
          <cell r="H8563">
            <v>0</v>
          </cell>
          <cell r="O8563">
            <v>27500</v>
          </cell>
        </row>
        <row r="8564">
          <cell r="A8564">
            <v>45815</v>
          </cell>
          <cell r="C8564" t="str">
            <v>VENTAS MOSTRADOR</v>
          </cell>
          <cell r="F8564">
            <v>45815</v>
          </cell>
          <cell r="G8564">
            <v>45815</v>
          </cell>
          <cell r="H8564">
            <v>0</v>
          </cell>
          <cell r="O8564">
            <v>27500</v>
          </cell>
        </row>
        <row r="8565">
          <cell r="A8565">
            <v>45815</v>
          </cell>
          <cell r="C8565" t="str">
            <v>VENTAS MOSTRADOR</v>
          </cell>
          <cell r="F8565">
            <v>45815</v>
          </cell>
          <cell r="G8565">
            <v>45815</v>
          </cell>
          <cell r="H8565">
            <v>0</v>
          </cell>
          <cell r="O8565">
            <v>31800</v>
          </cell>
        </row>
        <row r="8566">
          <cell r="A8566">
            <v>45815</v>
          </cell>
          <cell r="C8566" t="str">
            <v>VENTAS MOSTRADOR</v>
          </cell>
          <cell r="F8566">
            <v>45815</v>
          </cell>
          <cell r="G8566">
            <v>45815</v>
          </cell>
          <cell r="H8566">
            <v>0</v>
          </cell>
          <cell r="O8566">
            <v>34772</v>
          </cell>
        </row>
        <row r="8567">
          <cell r="A8567">
            <v>45815</v>
          </cell>
          <cell r="C8567" t="str">
            <v>VENTAS MOSTRADOR</v>
          </cell>
          <cell r="F8567">
            <v>45815</v>
          </cell>
          <cell r="G8567">
            <v>45815</v>
          </cell>
          <cell r="H8567">
            <v>0</v>
          </cell>
          <cell r="O8567">
            <v>39312</v>
          </cell>
        </row>
        <row r="8568">
          <cell r="A8568">
            <v>45815</v>
          </cell>
          <cell r="C8568" t="str">
            <v>VENTAS MOSTRADOR</v>
          </cell>
          <cell r="F8568">
            <v>45815</v>
          </cell>
          <cell r="G8568">
            <v>45815</v>
          </cell>
          <cell r="H8568">
            <v>0</v>
          </cell>
          <cell r="O8568">
            <v>40000</v>
          </cell>
        </row>
        <row r="8569">
          <cell r="A8569">
            <v>45815</v>
          </cell>
          <cell r="C8569" t="str">
            <v>VENTAS MOSTRADOR</v>
          </cell>
          <cell r="F8569">
            <v>45815</v>
          </cell>
          <cell r="G8569">
            <v>45815</v>
          </cell>
          <cell r="H8569">
            <v>0</v>
          </cell>
          <cell r="O8569">
            <v>47060</v>
          </cell>
        </row>
        <row r="8570">
          <cell r="A8570">
            <v>45815</v>
          </cell>
          <cell r="C8570" t="str">
            <v>VENTAS MOSTRADOR</v>
          </cell>
          <cell r="F8570">
            <v>45815</v>
          </cell>
          <cell r="G8570">
            <v>45815</v>
          </cell>
          <cell r="H8570">
            <v>0</v>
          </cell>
          <cell r="O8570">
            <v>51000</v>
          </cell>
        </row>
        <row r="8571">
          <cell r="A8571">
            <v>45815</v>
          </cell>
          <cell r="C8571" t="str">
            <v>VENTAS MOSTRADOR</v>
          </cell>
          <cell r="F8571">
            <v>45815</v>
          </cell>
          <cell r="G8571">
            <v>45815</v>
          </cell>
          <cell r="H8571">
            <v>0</v>
          </cell>
          <cell r="O8571">
            <v>53388</v>
          </cell>
        </row>
        <row r="8572">
          <cell r="A8572">
            <v>45815</v>
          </cell>
          <cell r="C8572" t="str">
            <v>VENTAS MOSTRADOR</v>
          </cell>
          <cell r="F8572">
            <v>45815</v>
          </cell>
          <cell r="G8572">
            <v>45815</v>
          </cell>
          <cell r="H8572">
            <v>0</v>
          </cell>
          <cell r="O8572">
            <v>55132</v>
          </cell>
        </row>
        <row r="8573">
          <cell r="A8573">
            <v>45815</v>
          </cell>
          <cell r="C8573" t="str">
            <v>VENTAS MOSTRADOR</v>
          </cell>
          <cell r="F8573">
            <v>45815</v>
          </cell>
          <cell r="G8573">
            <v>45815</v>
          </cell>
          <cell r="H8573">
            <v>0</v>
          </cell>
          <cell r="O8573">
            <v>57576</v>
          </cell>
        </row>
        <row r="8574">
          <cell r="A8574">
            <v>45815</v>
          </cell>
          <cell r="C8574" t="str">
            <v>VENTAS MOSTRADOR</v>
          </cell>
          <cell r="F8574">
            <v>45815</v>
          </cell>
          <cell r="G8574">
            <v>45815</v>
          </cell>
          <cell r="H8574">
            <v>0</v>
          </cell>
          <cell r="O8574">
            <v>65340</v>
          </cell>
        </row>
        <row r="8575">
          <cell r="A8575">
            <v>45815</v>
          </cell>
          <cell r="C8575" t="str">
            <v>VENTAS MOSTRADOR</v>
          </cell>
          <cell r="F8575">
            <v>45815</v>
          </cell>
          <cell r="G8575">
            <v>45815</v>
          </cell>
          <cell r="H8575">
            <v>0</v>
          </cell>
          <cell r="O8575">
            <v>71880</v>
          </cell>
        </row>
        <row r="8576">
          <cell r="A8576">
            <v>45815</v>
          </cell>
          <cell r="C8576" t="str">
            <v>VENTAS MOSTRADOR</v>
          </cell>
          <cell r="F8576">
            <v>45815</v>
          </cell>
          <cell r="G8576">
            <v>45815</v>
          </cell>
          <cell r="H8576">
            <v>0</v>
          </cell>
          <cell r="O8576">
            <v>74320</v>
          </cell>
        </row>
        <row r="8577">
          <cell r="A8577">
            <v>45815</v>
          </cell>
          <cell r="C8577" t="str">
            <v>VENTAS MOSTRADOR</v>
          </cell>
          <cell r="F8577">
            <v>45815</v>
          </cell>
          <cell r="G8577">
            <v>45815</v>
          </cell>
          <cell r="H8577">
            <v>0</v>
          </cell>
          <cell r="O8577">
            <v>90836</v>
          </cell>
        </row>
        <row r="8578">
          <cell r="A8578">
            <v>45815</v>
          </cell>
          <cell r="C8578" t="str">
            <v>VENTAS MOSTRADOR</v>
          </cell>
          <cell r="F8578">
            <v>45815</v>
          </cell>
          <cell r="G8578">
            <v>45815</v>
          </cell>
          <cell r="H8578">
            <v>0</v>
          </cell>
          <cell r="O8578">
            <v>147000</v>
          </cell>
        </row>
        <row r="8579">
          <cell r="A8579">
            <v>45815</v>
          </cell>
          <cell r="C8579" t="str">
            <v>VENTAS MOSTRADOR</v>
          </cell>
          <cell r="F8579">
            <v>45815</v>
          </cell>
          <cell r="G8579">
            <v>45815</v>
          </cell>
          <cell r="H8579">
            <v>0</v>
          </cell>
          <cell r="O8579">
            <v>510600</v>
          </cell>
        </row>
        <row r="8580">
          <cell r="A8580">
            <v>45815</v>
          </cell>
          <cell r="C8580" t="str">
            <v>AL CORTE SAN MIGUEL SAS</v>
          </cell>
          <cell r="F8580">
            <v>45808.331203703703</v>
          </cell>
          <cell r="G8580">
            <v>45809.331122685187</v>
          </cell>
          <cell r="H8580">
            <v>8</v>
          </cell>
          <cell r="O8580">
            <v>653900</v>
          </cell>
        </row>
        <row r="8581">
          <cell r="A8581">
            <v>45815</v>
          </cell>
          <cell r="C8581" t="str">
            <v>ANDRES MAURICIO CUELLAR HERRERA</v>
          </cell>
          <cell r="F8581">
            <v>45814.301076388889</v>
          </cell>
          <cell r="G8581">
            <v>45815.300995370373</v>
          </cell>
          <cell r="H8581">
            <v>2</v>
          </cell>
          <cell r="O8581">
            <v>178200</v>
          </cell>
        </row>
        <row r="8582">
          <cell r="A8582">
            <v>45815</v>
          </cell>
          <cell r="C8582" t="str">
            <v>ANDRES MAURICIO CUELLAR HERRERA</v>
          </cell>
          <cell r="F8582">
            <v>45814.302604166667</v>
          </cell>
          <cell r="G8582">
            <v>45815.302465277775</v>
          </cell>
          <cell r="H8582">
            <v>2</v>
          </cell>
          <cell r="O8582">
            <v>298000</v>
          </cell>
        </row>
        <row r="8583">
          <cell r="A8583">
            <v>45815</v>
          </cell>
          <cell r="C8583" t="str">
            <v>LUZ MARINA PELAYO ORTIZ</v>
          </cell>
          <cell r="F8583">
            <v>45814.350949074076</v>
          </cell>
          <cell r="G8583">
            <v>45815.350671296299</v>
          </cell>
          <cell r="H8583">
            <v>2</v>
          </cell>
          <cell r="O8583">
            <v>92500</v>
          </cell>
        </row>
        <row r="8584">
          <cell r="A8584">
            <v>45815</v>
          </cell>
          <cell r="C8584" t="str">
            <v>NESTOR ABEL NOREÑA URREA</v>
          </cell>
          <cell r="F8584">
            <v>45815.439560185187</v>
          </cell>
          <cell r="G8584">
            <v>45816.439513888887</v>
          </cell>
          <cell r="H8584">
            <v>3</v>
          </cell>
          <cell r="O8584">
            <v>10000</v>
          </cell>
        </row>
        <row r="8585">
          <cell r="A8585">
            <v>45815</v>
          </cell>
          <cell r="C8585" t="str">
            <v>VENTAS MOSTRADOR</v>
          </cell>
          <cell r="F8585">
            <v>45815</v>
          </cell>
          <cell r="G8585">
            <v>45815</v>
          </cell>
          <cell r="H8585">
            <v>0</v>
          </cell>
          <cell r="O8585">
            <v>638250</v>
          </cell>
        </row>
        <row r="8586">
          <cell r="A8586">
            <v>45815</v>
          </cell>
          <cell r="C8586" t="str">
            <v>VENTAS MOSTRADOR</v>
          </cell>
          <cell r="F8586">
            <v>45815</v>
          </cell>
          <cell r="G8586">
            <v>45815</v>
          </cell>
          <cell r="H8586">
            <v>0</v>
          </cell>
          <cell r="O8586">
            <v>278860</v>
          </cell>
        </row>
        <row r="8587">
          <cell r="A8587">
            <v>45815</v>
          </cell>
          <cell r="C8587" t="str">
            <v>VENTAS MOSTRADOR</v>
          </cell>
          <cell r="F8587">
            <v>45815</v>
          </cell>
          <cell r="G8587">
            <v>45815</v>
          </cell>
          <cell r="H8587">
            <v>0</v>
          </cell>
          <cell r="O8587">
            <v>1403198</v>
          </cell>
        </row>
        <row r="8588">
          <cell r="A8588">
            <v>45816</v>
          </cell>
          <cell r="C8588" t="str">
            <v>VENTAS MOSTRADOR</v>
          </cell>
          <cell r="F8588">
            <v>45816</v>
          </cell>
          <cell r="G8588">
            <v>45816</v>
          </cell>
          <cell r="H8588">
            <v>0</v>
          </cell>
          <cell r="O8588">
            <v>5200</v>
          </cell>
        </row>
        <row r="8589">
          <cell r="A8589">
            <v>45816</v>
          </cell>
          <cell r="C8589" t="str">
            <v>VENTAS MOSTRADOR</v>
          </cell>
          <cell r="F8589">
            <v>45816</v>
          </cell>
          <cell r="G8589">
            <v>45816</v>
          </cell>
          <cell r="H8589">
            <v>0</v>
          </cell>
          <cell r="O8589">
            <v>7080</v>
          </cell>
        </row>
        <row r="8590">
          <cell r="A8590">
            <v>45816</v>
          </cell>
          <cell r="C8590" t="str">
            <v>VENTAS MOSTRADOR</v>
          </cell>
          <cell r="F8590">
            <v>45816</v>
          </cell>
          <cell r="G8590">
            <v>45816</v>
          </cell>
          <cell r="H8590">
            <v>0</v>
          </cell>
          <cell r="O8590">
            <v>8000</v>
          </cell>
        </row>
        <row r="8591">
          <cell r="A8591">
            <v>45816</v>
          </cell>
          <cell r="C8591" t="str">
            <v>VENTAS MOSTRADOR</v>
          </cell>
          <cell r="F8591">
            <v>45816</v>
          </cell>
          <cell r="G8591">
            <v>45816</v>
          </cell>
          <cell r="H8591">
            <v>0</v>
          </cell>
          <cell r="O8591">
            <v>13676</v>
          </cell>
        </row>
        <row r="8592">
          <cell r="A8592">
            <v>45816</v>
          </cell>
          <cell r="C8592" t="str">
            <v>VENTAS MOSTRADOR</v>
          </cell>
          <cell r="F8592">
            <v>45816</v>
          </cell>
          <cell r="G8592">
            <v>45816</v>
          </cell>
          <cell r="H8592">
            <v>0</v>
          </cell>
          <cell r="O8592">
            <v>14130</v>
          </cell>
        </row>
        <row r="8593">
          <cell r="A8593">
            <v>45816</v>
          </cell>
          <cell r="C8593" t="str">
            <v>VENTAS MOSTRADOR</v>
          </cell>
          <cell r="F8593">
            <v>45816</v>
          </cell>
          <cell r="G8593">
            <v>45816</v>
          </cell>
          <cell r="H8593">
            <v>0</v>
          </cell>
          <cell r="O8593">
            <v>15620</v>
          </cell>
        </row>
        <row r="8594">
          <cell r="A8594">
            <v>45816</v>
          </cell>
          <cell r="C8594" t="str">
            <v>VENTAS MOSTRADOR</v>
          </cell>
          <cell r="F8594">
            <v>45816</v>
          </cell>
          <cell r="G8594">
            <v>45816</v>
          </cell>
          <cell r="H8594">
            <v>0</v>
          </cell>
          <cell r="O8594">
            <v>17000</v>
          </cell>
        </row>
        <row r="8595">
          <cell r="A8595">
            <v>45816</v>
          </cell>
          <cell r="C8595" t="str">
            <v>VENTAS MOSTRADOR</v>
          </cell>
          <cell r="F8595">
            <v>45816</v>
          </cell>
          <cell r="G8595">
            <v>45816</v>
          </cell>
          <cell r="H8595">
            <v>0</v>
          </cell>
          <cell r="O8595">
            <v>18000</v>
          </cell>
        </row>
        <row r="8596">
          <cell r="A8596">
            <v>45816</v>
          </cell>
          <cell r="C8596" t="str">
            <v>VENTAS MOSTRADOR</v>
          </cell>
          <cell r="F8596">
            <v>45816</v>
          </cell>
          <cell r="G8596">
            <v>45816</v>
          </cell>
          <cell r="H8596">
            <v>0</v>
          </cell>
          <cell r="O8596">
            <v>19850</v>
          </cell>
        </row>
        <row r="8597">
          <cell r="A8597">
            <v>45816</v>
          </cell>
          <cell r="C8597" t="str">
            <v>VENTAS MOSTRADOR</v>
          </cell>
          <cell r="F8597">
            <v>45816</v>
          </cell>
          <cell r="G8597">
            <v>45816</v>
          </cell>
          <cell r="H8597">
            <v>0</v>
          </cell>
          <cell r="O8597">
            <v>21504</v>
          </cell>
        </row>
        <row r="8598">
          <cell r="A8598">
            <v>45816</v>
          </cell>
          <cell r="C8598" t="str">
            <v>VENTAS MOSTRADOR</v>
          </cell>
          <cell r="F8598">
            <v>45816</v>
          </cell>
          <cell r="G8598">
            <v>45816</v>
          </cell>
          <cell r="H8598">
            <v>0</v>
          </cell>
          <cell r="O8598">
            <v>27900</v>
          </cell>
        </row>
        <row r="8599">
          <cell r="A8599">
            <v>45816</v>
          </cell>
          <cell r="C8599" t="str">
            <v>VENTAS MOSTRADOR</v>
          </cell>
          <cell r="F8599">
            <v>45816</v>
          </cell>
          <cell r="G8599">
            <v>45816</v>
          </cell>
          <cell r="H8599">
            <v>0</v>
          </cell>
          <cell r="O8599">
            <v>31050</v>
          </cell>
        </row>
        <row r="8600">
          <cell r="A8600">
            <v>45816</v>
          </cell>
          <cell r="C8600" t="str">
            <v>VENTAS MOSTRADOR</v>
          </cell>
          <cell r="F8600">
            <v>45816</v>
          </cell>
          <cell r="G8600">
            <v>45816</v>
          </cell>
          <cell r="H8600">
            <v>0</v>
          </cell>
          <cell r="O8600">
            <v>33720</v>
          </cell>
        </row>
        <row r="8601">
          <cell r="A8601">
            <v>45816</v>
          </cell>
          <cell r="C8601" t="str">
            <v>VENTAS MOSTRADOR</v>
          </cell>
          <cell r="F8601">
            <v>45816</v>
          </cell>
          <cell r="G8601">
            <v>45816</v>
          </cell>
          <cell r="H8601">
            <v>0</v>
          </cell>
          <cell r="O8601">
            <v>35604</v>
          </cell>
        </row>
        <row r="8602">
          <cell r="A8602">
            <v>45816</v>
          </cell>
          <cell r="C8602" t="str">
            <v>VENTAS MOSTRADOR</v>
          </cell>
          <cell r="F8602">
            <v>45816</v>
          </cell>
          <cell r="G8602">
            <v>45816</v>
          </cell>
          <cell r="H8602">
            <v>0</v>
          </cell>
          <cell r="O8602">
            <v>42080</v>
          </cell>
        </row>
        <row r="8603">
          <cell r="A8603">
            <v>45816</v>
          </cell>
          <cell r="C8603" t="str">
            <v>VENTAS MOSTRADOR</v>
          </cell>
          <cell r="F8603">
            <v>45816</v>
          </cell>
          <cell r="G8603">
            <v>45816</v>
          </cell>
          <cell r="H8603">
            <v>0</v>
          </cell>
          <cell r="O8603">
            <v>42504</v>
          </cell>
        </row>
        <row r="8604">
          <cell r="A8604">
            <v>45816</v>
          </cell>
          <cell r="C8604" t="str">
            <v>VENTAS MOSTRADOR</v>
          </cell>
          <cell r="F8604">
            <v>45816</v>
          </cell>
          <cell r="G8604">
            <v>45816</v>
          </cell>
          <cell r="H8604">
            <v>0</v>
          </cell>
          <cell r="O8604">
            <v>48700</v>
          </cell>
        </row>
        <row r="8605">
          <cell r="A8605">
            <v>45816</v>
          </cell>
          <cell r="C8605" t="str">
            <v>VENTAS MOSTRADOR</v>
          </cell>
          <cell r="F8605">
            <v>45816</v>
          </cell>
          <cell r="G8605">
            <v>45816</v>
          </cell>
          <cell r="H8605">
            <v>0</v>
          </cell>
          <cell r="O8605">
            <v>49712</v>
          </cell>
        </row>
        <row r="8606">
          <cell r="A8606">
            <v>45816</v>
          </cell>
          <cell r="C8606" t="str">
            <v>VENTAS MOSTRADOR</v>
          </cell>
          <cell r="F8606">
            <v>45816</v>
          </cell>
          <cell r="G8606">
            <v>45816</v>
          </cell>
          <cell r="H8606">
            <v>0</v>
          </cell>
          <cell r="O8606">
            <v>51664</v>
          </cell>
        </row>
        <row r="8607">
          <cell r="A8607">
            <v>45816</v>
          </cell>
          <cell r="C8607" t="str">
            <v>VENTAS MOSTRADOR</v>
          </cell>
          <cell r="F8607">
            <v>45816</v>
          </cell>
          <cell r="G8607">
            <v>45816</v>
          </cell>
          <cell r="H8607">
            <v>0</v>
          </cell>
          <cell r="O8607">
            <v>56950</v>
          </cell>
        </row>
        <row r="8608">
          <cell r="A8608">
            <v>45816</v>
          </cell>
          <cell r="C8608" t="str">
            <v>VENTAS MOSTRADOR</v>
          </cell>
          <cell r="F8608">
            <v>45816</v>
          </cell>
          <cell r="G8608">
            <v>45816</v>
          </cell>
          <cell r="H8608">
            <v>0</v>
          </cell>
          <cell r="O8608">
            <v>68000</v>
          </cell>
        </row>
        <row r="8609">
          <cell r="A8609">
            <v>45816</v>
          </cell>
          <cell r="C8609" t="str">
            <v>VENTAS MOSTRADOR</v>
          </cell>
          <cell r="F8609">
            <v>45816</v>
          </cell>
          <cell r="G8609">
            <v>45816</v>
          </cell>
          <cell r="H8609">
            <v>0</v>
          </cell>
          <cell r="O8609">
            <v>100266</v>
          </cell>
        </row>
        <row r="8610">
          <cell r="A8610">
            <v>45816</v>
          </cell>
          <cell r="C8610" t="str">
            <v>VENTAS MOSTRADOR</v>
          </cell>
          <cell r="F8610">
            <v>45816</v>
          </cell>
          <cell r="G8610">
            <v>45816</v>
          </cell>
          <cell r="H8610">
            <v>0</v>
          </cell>
          <cell r="O8610">
            <v>113992</v>
          </cell>
        </row>
        <row r="8611">
          <cell r="A8611">
            <v>45816</v>
          </cell>
          <cell r="C8611" t="str">
            <v>VENTAS MOSTRADOR</v>
          </cell>
          <cell r="F8611">
            <v>45816</v>
          </cell>
          <cell r="G8611">
            <v>45816</v>
          </cell>
          <cell r="H8611">
            <v>0</v>
          </cell>
          <cell r="O8611">
            <v>116900</v>
          </cell>
        </row>
        <row r="8612">
          <cell r="A8612">
            <v>45816</v>
          </cell>
          <cell r="C8612" t="str">
            <v>VENTAS MOSTRADOR</v>
          </cell>
          <cell r="F8612">
            <v>45816</v>
          </cell>
          <cell r="G8612">
            <v>45816</v>
          </cell>
          <cell r="H8612">
            <v>0</v>
          </cell>
          <cell r="O8612">
            <v>117748</v>
          </cell>
        </row>
        <row r="8613">
          <cell r="A8613">
            <v>45816</v>
          </cell>
          <cell r="C8613" t="str">
            <v>VENTAS MOSTRADOR</v>
          </cell>
          <cell r="F8613">
            <v>45816</v>
          </cell>
          <cell r="G8613">
            <v>45816</v>
          </cell>
          <cell r="H8613">
            <v>0</v>
          </cell>
          <cell r="O8613">
            <v>297850</v>
          </cell>
        </row>
        <row r="8614">
          <cell r="A8614">
            <v>45816</v>
          </cell>
          <cell r="C8614" t="str">
            <v>VENTAS MOSTRADOR</v>
          </cell>
          <cell r="F8614">
            <v>45816</v>
          </cell>
          <cell r="G8614">
            <v>45816</v>
          </cell>
          <cell r="H8614">
            <v>0</v>
          </cell>
          <cell r="O8614">
            <v>340400</v>
          </cell>
        </row>
        <row r="8615">
          <cell r="A8615">
            <v>45816</v>
          </cell>
          <cell r="C8615" t="str">
            <v>SEXTO RESTAURANTES SAS</v>
          </cell>
          <cell r="F8615">
            <v>45815.311620370368</v>
          </cell>
          <cell r="G8615">
            <v>45816.311562499999</v>
          </cell>
          <cell r="H8615">
            <v>1</v>
          </cell>
          <cell r="O8615">
            <v>466150</v>
          </cell>
        </row>
        <row r="8616">
          <cell r="A8616">
            <v>45816</v>
          </cell>
          <cell r="C8616" t="str">
            <v>GINA ALEXANDRA OCHOA CASTAÑEDA</v>
          </cell>
          <cell r="F8616">
            <v>45815.313726851855</v>
          </cell>
          <cell r="G8616">
            <v>45816.31322916667</v>
          </cell>
          <cell r="H8616">
            <v>1</v>
          </cell>
          <cell r="O8616">
            <v>217400</v>
          </cell>
        </row>
        <row r="8617">
          <cell r="A8617">
            <v>45816</v>
          </cell>
          <cell r="C8617" t="str">
            <v>COMERCIALIZADORA DE LACTEOS RYM SAS</v>
          </cell>
          <cell r="F8617">
            <v>45815.315798611111</v>
          </cell>
          <cell r="G8617">
            <v>45816.315682870372</v>
          </cell>
          <cell r="H8617">
            <v>1</v>
          </cell>
          <cell r="O8617">
            <v>170400</v>
          </cell>
        </row>
        <row r="8618">
          <cell r="A8618">
            <v>45816</v>
          </cell>
          <cell r="C8618" t="str">
            <v>GUSTAVO  ALARCON MEJIA</v>
          </cell>
          <cell r="F8618">
            <v>45812.33048611111</v>
          </cell>
          <cell r="G8618">
            <v>45813.330370370371</v>
          </cell>
          <cell r="H8618">
            <v>4</v>
          </cell>
          <cell r="O8618">
            <v>262300</v>
          </cell>
        </row>
        <row r="8619">
          <cell r="A8619">
            <v>45816</v>
          </cell>
          <cell r="C8619" t="str">
            <v>THE NEXT SHOT S.A.S</v>
          </cell>
          <cell r="F8619">
            <v>45813.383969907409</v>
          </cell>
          <cell r="G8619">
            <v>45814.38076388889</v>
          </cell>
          <cell r="H8619">
            <v>3</v>
          </cell>
          <cell r="O8619">
            <v>406550</v>
          </cell>
        </row>
        <row r="8620">
          <cell r="A8620">
            <v>45816</v>
          </cell>
          <cell r="C8620" t="str">
            <v>THE NEXT SHOT S.A.S</v>
          </cell>
          <cell r="F8620">
            <v>45814.388564814813</v>
          </cell>
          <cell r="G8620">
            <v>45815.388391203705</v>
          </cell>
          <cell r="H8620">
            <v>2</v>
          </cell>
          <cell r="O8620">
            <v>215600</v>
          </cell>
        </row>
        <row r="8621">
          <cell r="A8621">
            <v>45816</v>
          </cell>
          <cell r="C8621" t="str">
            <v>VENTAS MOSTRADOR</v>
          </cell>
          <cell r="F8621">
            <v>45816</v>
          </cell>
          <cell r="G8621">
            <v>45816</v>
          </cell>
          <cell r="H8621">
            <v>0</v>
          </cell>
          <cell r="O8621">
            <v>3038313</v>
          </cell>
        </row>
        <row r="8622">
          <cell r="A8622">
            <v>45816</v>
          </cell>
          <cell r="C8622" t="str">
            <v>VENTAS MOSTRADOR</v>
          </cell>
          <cell r="F8622">
            <v>45816</v>
          </cell>
          <cell r="G8622">
            <v>45816</v>
          </cell>
          <cell r="H8622">
            <v>0</v>
          </cell>
          <cell r="O8622">
            <v>2051187</v>
          </cell>
        </row>
        <row r="8623">
          <cell r="A8623">
            <v>45817</v>
          </cell>
          <cell r="C8623" t="str">
            <v>MERKMIOS SAS</v>
          </cell>
          <cell r="F8623">
            <v>45770.384375000001</v>
          </cell>
          <cell r="G8623">
            <v>45800.38422453704</v>
          </cell>
          <cell r="H8623">
            <v>19</v>
          </cell>
          <cell r="O8623">
            <v>10701722.073000001</v>
          </cell>
        </row>
        <row r="8624">
          <cell r="A8624">
            <v>45817</v>
          </cell>
          <cell r="C8624" t="str">
            <v>MERKMIOS SAS</v>
          </cell>
          <cell r="F8624">
            <v>45773.325150462966</v>
          </cell>
          <cell r="G8624">
            <v>45803.323113425926</v>
          </cell>
          <cell r="H8624">
            <v>16</v>
          </cell>
          <cell r="O8624">
            <v>11363895.75</v>
          </cell>
        </row>
        <row r="8625">
          <cell r="A8625">
            <v>45817</v>
          </cell>
          <cell r="C8625" t="str">
            <v>VENTAS MOSTRADOR</v>
          </cell>
          <cell r="F8625">
            <v>45817</v>
          </cell>
          <cell r="G8625">
            <v>45817</v>
          </cell>
          <cell r="H8625">
            <v>0</v>
          </cell>
          <cell r="O8625">
            <v>6120</v>
          </cell>
        </row>
        <row r="8626">
          <cell r="A8626">
            <v>45817</v>
          </cell>
          <cell r="C8626" t="str">
            <v>VENTAS MOSTRADOR</v>
          </cell>
          <cell r="F8626">
            <v>45817</v>
          </cell>
          <cell r="G8626">
            <v>45817</v>
          </cell>
          <cell r="H8626">
            <v>0</v>
          </cell>
          <cell r="O8626">
            <v>9000</v>
          </cell>
        </row>
        <row r="8627">
          <cell r="A8627">
            <v>45817</v>
          </cell>
          <cell r="C8627" t="str">
            <v>VENTAS MOSTRADOR</v>
          </cell>
          <cell r="F8627">
            <v>45817</v>
          </cell>
          <cell r="G8627">
            <v>45817</v>
          </cell>
          <cell r="H8627">
            <v>0</v>
          </cell>
          <cell r="O8627">
            <v>13200</v>
          </cell>
        </row>
        <row r="8628">
          <cell r="A8628">
            <v>45817</v>
          </cell>
          <cell r="C8628" t="str">
            <v>VENTAS MOSTRADOR</v>
          </cell>
          <cell r="F8628">
            <v>45817</v>
          </cell>
          <cell r="G8628">
            <v>45817</v>
          </cell>
          <cell r="H8628">
            <v>0</v>
          </cell>
          <cell r="O8628">
            <v>13910</v>
          </cell>
        </row>
        <row r="8629">
          <cell r="A8629">
            <v>45817</v>
          </cell>
          <cell r="C8629" t="str">
            <v>VENTAS MOSTRADOR</v>
          </cell>
          <cell r="F8629">
            <v>45817</v>
          </cell>
          <cell r="G8629">
            <v>45817</v>
          </cell>
          <cell r="H8629">
            <v>0</v>
          </cell>
          <cell r="O8629">
            <v>14040</v>
          </cell>
        </row>
        <row r="8630">
          <cell r="A8630">
            <v>45817</v>
          </cell>
          <cell r="C8630" t="str">
            <v>VENTAS MOSTRADOR</v>
          </cell>
          <cell r="F8630">
            <v>45817</v>
          </cell>
          <cell r="G8630">
            <v>45817</v>
          </cell>
          <cell r="H8630">
            <v>0</v>
          </cell>
          <cell r="O8630">
            <v>16000</v>
          </cell>
        </row>
        <row r="8631">
          <cell r="A8631">
            <v>45817</v>
          </cell>
          <cell r="C8631" t="str">
            <v>VENTAS MOSTRADOR</v>
          </cell>
          <cell r="F8631">
            <v>45817</v>
          </cell>
          <cell r="G8631">
            <v>45817</v>
          </cell>
          <cell r="H8631">
            <v>0</v>
          </cell>
          <cell r="O8631">
            <v>25200</v>
          </cell>
        </row>
        <row r="8632">
          <cell r="A8632">
            <v>45817</v>
          </cell>
          <cell r="C8632" t="str">
            <v>VENTAS MOSTRADOR</v>
          </cell>
          <cell r="F8632">
            <v>45817</v>
          </cell>
          <cell r="G8632">
            <v>45817</v>
          </cell>
          <cell r="H8632">
            <v>0</v>
          </cell>
          <cell r="O8632">
            <v>25280</v>
          </cell>
        </row>
        <row r="8633">
          <cell r="A8633">
            <v>45817</v>
          </cell>
          <cell r="C8633" t="str">
            <v>VENTAS MOSTRADOR</v>
          </cell>
          <cell r="F8633">
            <v>45817</v>
          </cell>
          <cell r="G8633">
            <v>45817</v>
          </cell>
          <cell r="H8633">
            <v>0</v>
          </cell>
          <cell r="O8633">
            <v>68612</v>
          </cell>
        </row>
        <row r="8634">
          <cell r="A8634">
            <v>45817</v>
          </cell>
          <cell r="C8634" t="str">
            <v>SONIA CONTANZA CARDENAS MURCIA</v>
          </cell>
          <cell r="F8634">
            <v>45817.295138888891</v>
          </cell>
          <cell r="G8634">
            <v>45818.294930555552</v>
          </cell>
          <cell r="H8634">
            <v>1</v>
          </cell>
          <cell r="O8634">
            <v>145000</v>
          </cell>
        </row>
        <row r="8635">
          <cell r="A8635">
            <v>45817</v>
          </cell>
          <cell r="C8635" t="str">
            <v>VENTAS MOSTRADOR</v>
          </cell>
          <cell r="F8635">
            <v>45817</v>
          </cell>
          <cell r="G8635">
            <v>45817</v>
          </cell>
          <cell r="H8635">
            <v>0</v>
          </cell>
          <cell r="O8635">
            <v>247000</v>
          </cell>
        </row>
        <row r="8636">
          <cell r="A8636">
            <v>45817</v>
          </cell>
          <cell r="C8636" t="str">
            <v>VENTAS MOSTRADOR</v>
          </cell>
          <cell r="F8636">
            <v>45817</v>
          </cell>
          <cell r="G8636">
            <v>45817</v>
          </cell>
          <cell r="H8636">
            <v>0</v>
          </cell>
          <cell r="O8636">
            <v>297850</v>
          </cell>
        </row>
        <row r="8637">
          <cell r="A8637">
            <v>45817</v>
          </cell>
          <cell r="C8637" t="str">
            <v>VENTAS MOSTRADOR</v>
          </cell>
          <cell r="F8637">
            <v>45817</v>
          </cell>
          <cell r="G8637">
            <v>45817</v>
          </cell>
          <cell r="H8637">
            <v>0</v>
          </cell>
          <cell r="O8637">
            <v>340400</v>
          </cell>
        </row>
        <row r="8638">
          <cell r="A8638">
            <v>45817</v>
          </cell>
          <cell r="C8638" t="str">
            <v>SIPOTE BURRITO S.A</v>
          </cell>
          <cell r="F8638">
            <v>45801.347939814812</v>
          </cell>
          <cell r="G8638">
            <v>45831.347627314812</v>
          </cell>
          <cell r="H8638">
            <v>-12</v>
          </cell>
          <cell r="O8638">
            <v>16458458.716800001</v>
          </cell>
        </row>
        <row r="8639">
          <cell r="A8639">
            <v>45817</v>
          </cell>
          <cell r="C8639" t="str">
            <v>INVERSIONES GANADERIA SANTAMARIA SAS</v>
          </cell>
          <cell r="F8639">
            <v>45558.382071759261</v>
          </cell>
          <cell r="G8639">
            <v>45588.382071759261</v>
          </cell>
          <cell r="H8639">
            <v>215</v>
          </cell>
          <cell r="O8639">
            <v>8000000</v>
          </cell>
        </row>
        <row r="8640">
          <cell r="A8640">
            <v>45817</v>
          </cell>
          <cell r="C8640" t="str">
            <v>DOROTEA PARRILLA BAR SAS</v>
          </cell>
          <cell r="F8640">
            <v>45811.28601851852</v>
          </cell>
          <cell r="G8640">
            <v>45815.285937499997</v>
          </cell>
          <cell r="H8640">
            <v>4</v>
          </cell>
          <cell r="O8640">
            <v>1035000</v>
          </cell>
        </row>
        <row r="8641">
          <cell r="A8641">
            <v>45817</v>
          </cell>
          <cell r="C8641" t="str">
            <v>DOROTEA PARRILLA BAR SAS</v>
          </cell>
          <cell r="F8641">
            <v>45813.357488425929</v>
          </cell>
          <cell r="G8641">
            <v>45817.357395833336</v>
          </cell>
          <cell r="H8641">
            <v>2</v>
          </cell>
          <cell r="O8641">
            <v>1172650</v>
          </cell>
        </row>
        <row r="8642">
          <cell r="A8642">
            <v>45817</v>
          </cell>
          <cell r="C8642" t="str">
            <v>DOROTEA PARRILLA BAR SAS</v>
          </cell>
          <cell r="F8642">
            <v>45817.360891203702</v>
          </cell>
          <cell r="G8642">
            <v>45821.360775462963</v>
          </cell>
          <cell r="H8642">
            <v>-2</v>
          </cell>
          <cell r="O8642">
            <v>704950</v>
          </cell>
        </row>
        <row r="8643">
          <cell r="A8643">
            <v>45817</v>
          </cell>
          <cell r="C8643" t="str">
            <v>FRUTIVER 1A S.A.S</v>
          </cell>
          <cell r="F8643">
            <v>45812.386562500003</v>
          </cell>
          <cell r="G8643">
            <v>45832.377314814818</v>
          </cell>
          <cell r="H8643">
            <v>-13</v>
          </cell>
          <cell r="O8643">
            <v>1434038.4</v>
          </cell>
        </row>
        <row r="8644">
          <cell r="A8644">
            <v>45817</v>
          </cell>
          <cell r="C8644" t="str">
            <v>TAKAMI SA</v>
          </cell>
          <cell r="F8644">
            <v>45797.272280092591</v>
          </cell>
          <cell r="G8644">
            <v>45827.272141203706</v>
          </cell>
          <cell r="H8644">
            <v>-8</v>
          </cell>
          <cell r="O8644">
            <v>100880</v>
          </cell>
        </row>
        <row r="8645">
          <cell r="A8645">
            <v>45817</v>
          </cell>
          <cell r="C8645" t="str">
            <v>TAKAMI SA</v>
          </cell>
          <cell r="F8645">
            <v>45797.3121875</v>
          </cell>
          <cell r="G8645">
            <v>45827.311886574076</v>
          </cell>
          <cell r="H8645">
            <v>-8</v>
          </cell>
          <cell r="O8645">
            <v>758219</v>
          </cell>
        </row>
        <row r="8646">
          <cell r="A8646">
            <v>45817</v>
          </cell>
          <cell r="C8646" t="str">
            <v>TAKAMI SA</v>
          </cell>
          <cell r="F8646">
            <v>45797.313796296294</v>
          </cell>
          <cell r="G8646">
            <v>45827.312754629631</v>
          </cell>
          <cell r="H8646">
            <v>-8</v>
          </cell>
          <cell r="O8646">
            <v>128800</v>
          </cell>
        </row>
        <row r="8647">
          <cell r="A8647">
            <v>45817</v>
          </cell>
          <cell r="C8647" t="str">
            <v>TAKAMI SA</v>
          </cell>
          <cell r="F8647">
            <v>45797.316851851851</v>
          </cell>
          <cell r="G8647">
            <v>45827.314305555556</v>
          </cell>
          <cell r="H8647">
            <v>-8</v>
          </cell>
          <cell r="O8647">
            <v>324480</v>
          </cell>
        </row>
        <row r="8648">
          <cell r="A8648">
            <v>45817</v>
          </cell>
          <cell r="C8648" t="str">
            <v>TAKAMI SA</v>
          </cell>
          <cell r="F8648">
            <v>45797.324756944443</v>
          </cell>
          <cell r="G8648">
            <v>45827.324131944442</v>
          </cell>
          <cell r="H8648">
            <v>-8</v>
          </cell>
          <cell r="O8648">
            <v>331075</v>
          </cell>
        </row>
        <row r="8649">
          <cell r="A8649">
            <v>45817</v>
          </cell>
          <cell r="C8649" t="str">
            <v>TAKAMI SA</v>
          </cell>
          <cell r="F8649">
            <v>45797.326956018522</v>
          </cell>
          <cell r="G8649">
            <v>45827.325821759259</v>
          </cell>
          <cell r="H8649">
            <v>-8</v>
          </cell>
          <cell r="O8649">
            <v>301470</v>
          </cell>
        </row>
        <row r="8650">
          <cell r="A8650">
            <v>45817</v>
          </cell>
          <cell r="C8650" t="str">
            <v>TAKAMI SA</v>
          </cell>
          <cell r="F8650">
            <v>45798.300833333335</v>
          </cell>
          <cell r="G8650">
            <v>45828.300300925926</v>
          </cell>
          <cell r="H8650">
            <v>-9</v>
          </cell>
          <cell r="O8650">
            <v>5583418.5517999995</v>
          </cell>
        </row>
        <row r="8651">
          <cell r="A8651">
            <v>45817</v>
          </cell>
          <cell r="C8651" t="str">
            <v>TAKAMI SA</v>
          </cell>
          <cell r="F8651">
            <v>45798.321238425924</v>
          </cell>
          <cell r="G8651">
            <v>45828.321006944447</v>
          </cell>
          <cell r="H8651">
            <v>-9</v>
          </cell>
          <cell r="O8651">
            <v>83025</v>
          </cell>
        </row>
        <row r="8652">
          <cell r="A8652">
            <v>45817</v>
          </cell>
          <cell r="C8652" t="str">
            <v>TAKAMI SA</v>
          </cell>
          <cell r="F8652">
            <v>45799.314131944448</v>
          </cell>
          <cell r="G8652">
            <v>45829.313946759263</v>
          </cell>
          <cell r="H8652">
            <v>-10</v>
          </cell>
          <cell r="O8652">
            <v>630720</v>
          </cell>
        </row>
        <row r="8653">
          <cell r="A8653">
            <v>45817</v>
          </cell>
          <cell r="C8653" t="str">
            <v>TAKAMI SA</v>
          </cell>
          <cell r="F8653">
            <v>45799.322280092594</v>
          </cell>
          <cell r="G8653">
            <v>45829.321504629632</v>
          </cell>
          <cell r="H8653">
            <v>-10</v>
          </cell>
          <cell r="O8653">
            <v>967005</v>
          </cell>
        </row>
        <row r="8654">
          <cell r="A8654">
            <v>45817</v>
          </cell>
          <cell r="C8654" t="str">
            <v>TAKAMI SA</v>
          </cell>
          <cell r="F8654">
            <v>45799.335393518515</v>
          </cell>
          <cell r="G8654">
            <v>45829.334699074076</v>
          </cell>
          <cell r="H8654">
            <v>-10</v>
          </cell>
          <cell r="O8654">
            <v>595680</v>
          </cell>
        </row>
        <row r="8655">
          <cell r="A8655">
            <v>45817</v>
          </cell>
          <cell r="C8655" t="str">
            <v>TAKAMI SA</v>
          </cell>
          <cell r="F8655">
            <v>45799.337037037039</v>
          </cell>
          <cell r="G8655">
            <v>45829.336944444447</v>
          </cell>
          <cell r="H8655">
            <v>-10</v>
          </cell>
          <cell r="O8655">
            <v>52437</v>
          </cell>
        </row>
        <row r="8656">
          <cell r="A8656">
            <v>45817</v>
          </cell>
          <cell r="C8656" t="str">
            <v>TAKAMI SA</v>
          </cell>
          <cell r="F8656">
            <v>45799.355173611111</v>
          </cell>
          <cell r="G8656">
            <v>45829.354583333334</v>
          </cell>
          <cell r="H8656">
            <v>-10</v>
          </cell>
          <cell r="O8656">
            <v>176300</v>
          </cell>
        </row>
        <row r="8657">
          <cell r="A8657">
            <v>45817</v>
          </cell>
          <cell r="C8657" t="str">
            <v>TAKAMI SA</v>
          </cell>
          <cell r="F8657">
            <v>45799.356041666666</v>
          </cell>
          <cell r="G8657">
            <v>45829.355844907404</v>
          </cell>
          <cell r="H8657">
            <v>-10</v>
          </cell>
          <cell r="O8657">
            <v>754120</v>
          </cell>
        </row>
        <row r="8658">
          <cell r="A8658">
            <v>45817</v>
          </cell>
          <cell r="C8658" t="str">
            <v>TAKAMI SA</v>
          </cell>
          <cell r="F8658">
            <v>45800.294479166667</v>
          </cell>
          <cell r="G8658">
            <v>45830.293275462966</v>
          </cell>
          <cell r="H8658">
            <v>-11</v>
          </cell>
          <cell r="O8658">
            <v>324800</v>
          </cell>
        </row>
        <row r="8659">
          <cell r="A8659">
            <v>45817</v>
          </cell>
          <cell r="C8659" t="str">
            <v>TAKAMI SA</v>
          </cell>
          <cell r="F8659">
            <v>45800.296284722222</v>
          </cell>
          <cell r="G8659">
            <v>45830.296076388891</v>
          </cell>
          <cell r="H8659">
            <v>-11</v>
          </cell>
          <cell r="O8659">
            <v>212160</v>
          </cell>
        </row>
        <row r="8660">
          <cell r="A8660">
            <v>45817</v>
          </cell>
          <cell r="C8660" t="str">
            <v>TAKAMI SA</v>
          </cell>
          <cell r="F8660">
            <v>45800.297881944447</v>
          </cell>
          <cell r="G8660">
            <v>45830.297685185185</v>
          </cell>
          <cell r="H8660">
            <v>-11</v>
          </cell>
          <cell r="O8660">
            <v>584000</v>
          </cell>
        </row>
        <row r="8661">
          <cell r="A8661">
            <v>45817</v>
          </cell>
          <cell r="C8661" t="str">
            <v>TAKAMI SA</v>
          </cell>
          <cell r="F8661">
            <v>45800.310659722221</v>
          </cell>
          <cell r="G8661">
            <v>45830.310266203705</v>
          </cell>
          <cell r="H8661">
            <v>-11</v>
          </cell>
          <cell r="O8661">
            <v>90200</v>
          </cell>
        </row>
        <row r="8662">
          <cell r="A8662">
            <v>45817</v>
          </cell>
          <cell r="C8662" t="str">
            <v>TAKAMI SA</v>
          </cell>
          <cell r="F8662">
            <v>45801.30164351852</v>
          </cell>
          <cell r="G8662">
            <v>45831.301516203705</v>
          </cell>
          <cell r="H8662">
            <v>-12</v>
          </cell>
          <cell r="O8662">
            <v>347480</v>
          </cell>
        </row>
        <row r="8663">
          <cell r="A8663">
            <v>45817</v>
          </cell>
          <cell r="C8663" t="str">
            <v>TAKAMI SA</v>
          </cell>
          <cell r="F8663">
            <v>45801.303981481484</v>
          </cell>
          <cell r="G8663">
            <v>45831.303761574076</v>
          </cell>
          <cell r="H8663">
            <v>-12</v>
          </cell>
          <cell r="O8663">
            <v>79540</v>
          </cell>
        </row>
        <row r="8664">
          <cell r="A8664">
            <v>45817</v>
          </cell>
          <cell r="C8664" t="str">
            <v>TAKAMI SA</v>
          </cell>
          <cell r="F8664">
            <v>45801.305775462963</v>
          </cell>
          <cell r="G8664">
            <v>45831.304571759261</v>
          </cell>
          <cell r="H8664">
            <v>-12</v>
          </cell>
          <cell r="O8664">
            <v>725236</v>
          </cell>
        </row>
        <row r="8665">
          <cell r="A8665">
            <v>45817</v>
          </cell>
          <cell r="C8665" t="str">
            <v>TAKAMI SA</v>
          </cell>
          <cell r="F8665">
            <v>45801.308888888889</v>
          </cell>
          <cell r="G8665">
            <v>45831.308275462965</v>
          </cell>
          <cell r="H8665">
            <v>-12</v>
          </cell>
          <cell r="O8665">
            <v>128800</v>
          </cell>
        </row>
        <row r="8666">
          <cell r="A8666">
            <v>45817</v>
          </cell>
          <cell r="C8666" t="str">
            <v>TAKAMI SA</v>
          </cell>
          <cell r="F8666">
            <v>45801.309895833336</v>
          </cell>
          <cell r="G8666">
            <v>45831.309675925928</v>
          </cell>
          <cell r="H8666">
            <v>-12</v>
          </cell>
          <cell r="O8666">
            <v>815760</v>
          </cell>
        </row>
        <row r="8667">
          <cell r="A8667">
            <v>45817</v>
          </cell>
          <cell r="C8667" t="str">
            <v>TAKAMI SA</v>
          </cell>
          <cell r="F8667">
            <v>45801.314004629632</v>
          </cell>
          <cell r="G8667">
            <v>45831.313831018517</v>
          </cell>
          <cell r="H8667">
            <v>-12</v>
          </cell>
          <cell r="O8667">
            <v>176540</v>
          </cell>
        </row>
        <row r="8668">
          <cell r="A8668">
            <v>45817</v>
          </cell>
          <cell r="C8668" t="str">
            <v>TAKAMI SA</v>
          </cell>
          <cell r="F8668">
            <v>45801.334710648145</v>
          </cell>
          <cell r="G8668">
            <v>45831.334108796298</v>
          </cell>
          <cell r="H8668">
            <v>-12</v>
          </cell>
          <cell r="O8668">
            <v>2978400</v>
          </cell>
        </row>
        <row r="8669">
          <cell r="A8669">
            <v>45817</v>
          </cell>
          <cell r="C8669" t="str">
            <v>TAKAMI SA</v>
          </cell>
          <cell r="F8669">
            <v>45801.336527777778</v>
          </cell>
          <cell r="G8669">
            <v>45831.335729166669</v>
          </cell>
          <cell r="H8669">
            <v>-12</v>
          </cell>
          <cell r="O8669">
            <v>138000</v>
          </cell>
        </row>
        <row r="8670">
          <cell r="A8670">
            <v>45817</v>
          </cell>
          <cell r="C8670" t="str">
            <v>TAKAMI SA</v>
          </cell>
          <cell r="F8670">
            <v>45801.393043981479</v>
          </cell>
          <cell r="G8670">
            <v>45831.392905092594</v>
          </cell>
          <cell r="H8670">
            <v>-12</v>
          </cell>
          <cell r="O8670">
            <v>6108326.3991999999</v>
          </cell>
        </row>
        <row r="8671">
          <cell r="A8671">
            <v>45817</v>
          </cell>
          <cell r="C8671" t="str">
            <v>TAKAMI SA</v>
          </cell>
          <cell r="F8671">
            <v>45803.29515046296</v>
          </cell>
          <cell r="G8671">
            <v>45833.294942129629</v>
          </cell>
          <cell r="H8671">
            <v>-14</v>
          </cell>
          <cell r="O8671">
            <v>200900</v>
          </cell>
        </row>
        <row r="8672">
          <cell r="A8672">
            <v>45817</v>
          </cell>
          <cell r="C8672" t="str">
            <v>TAKAMI SA</v>
          </cell>
          <cell r="F8672">
            <v>45803.327372685184</v>
          </cell>
          <cell r="G8672">
            <v>45833.327037037037</v>
          </cell>
          <cell r="H8672">
            <v>-14</v>
          </cell>
          <cell r="O8672">
            <v>213440</v>
          </cell>
        </row>
        <row r="8673">
          <cell r="A8673">
            <v>45817</v>
          </cell>
          <cell r="C8673" t="str">
            <v>TAKAMI SA</v>
          </cell>
          <cell r="F8673">
            <v>45803.34579861111</v>
          </cell>
          <cell r="G8673">
            <v>45833.345729166664</v>
          </cell>
          <cell r="H8673">
            <v>-14</v>
          </cell>
          <cell r="O8673">
            <v>379780</v>
          </cell>
        </row>
        <row r="8674">
          <cell r="A8674">
            <v>45817</v>
          </cell>
          <cell r="C8674" t="str">
            <v>TAKAMI SA</v>
          </cell>
          <cell r="F8674">
            <v>45803.427060185182</v>
          </cell>
          <cell r="G8674">
            <v>45833.427002314813</v>
          </cell>
          <cell r="H8674">
            <v>-14</v>
          </cell>
          <cell r="O8674">
            <v>292300</v>
          </cell>
        </row>
        <row r="8675">
          <cell r="A8675">
            <v>45817</v>
          </cell>
          <cell r="C8675" t="str">
            <v>DOROTEA PARRILA SAS</v>
          </cell>
          <cell r="F8675">
            <v>45813.358576388891</v>
          </cell>
          <cell r="G8675">
            <v>45814.358437499999</v>
          </cell>
          <cell r="H8675">
            <v>5</v>
          </cell>
          <cell r="O8675">
            <v>2300000</v>
          </cell>
        </row>
        <row r="8676">
          <cell r="A8676">
            <v>45817</v>
          </cell>
          <cell r="C8676" t="str">
            <v>INVERSIONES EL CARNAL SAS</v>
          </cell>
          <cell r="F8676">
            <v>45811.35832175926</v>
          </cell>
          <cell r="G8676">
            <v>45819.358206018522</v>
          </cell>
          <cell r="H8676">
            <v>0</v>
          </cell>
          <cell r="O8676">
            <v>10122877.0656</v>
          </cell>
        </row>
        <row r="8677">
          <cell r="A8677">
            <v>45817</v>
          </cell>
          <cell r="C8677" t="str">
            <v>INVERSIONES EL CARNAL SAS</v>
          </cell>
          <cell r="F8677">
            <v>45812.354317129626</v>
          </cell>
          <cell r="G8677">
            <v>45820.354178240741</v>
          </cell>
          <cell r="H8677">
            <v>-1</v>
          </cell>
          <cell r="O8677">
            <v>10961789.5296</v>
          </cell>
        </row>
        <row r="8678">
          <cell r="A8678">
            <v>45817</v>
          </cell>
          <cell r="C8678" t="str">
            <v>INVERSIONES EL CARNAL SAS</v>
          </cell>
          <cell r="F8678">
            <v>45813.313194444447</v>
          </cell>
          <cell r="G8678">
            <v>45821.313090277778</v>
          </cell>
          <cell r="H8678">
            <v>-2</v>
          </cell>
          <cell r="O8678">
            <v>15092895.6504</v>
          </cell>
        </row>
        <row r="8679">
          <cell r="A8679">
            <v>45817</v>
          </cell>
          <cell r="C8679" t="str">
            <v>INVERSIONES EL CARNAL SAS</v>
          </cell>
          <cell r="F8679">
            <v>45814.309641203705</v>
          </cell>
          <cell r="G8679">
            <v>45822.30777777778</v>
          </cell>
          <cell r="H8679">
            <v>-3</v>
          </cell>
          <cell r="O8679">
            <v>13052617.516799999</v>
          </cell>
        </row>
        <row r="8680">
          <cell r="A8680">
            <v>45817</v>
          </cell>
          <cell r="C8680" t="str">
            <v>GRUPO ARTAK S.A.S</v>
          </cell>
          <cell r="F8680">
            <v>45797.31790509259</v>
          </cell>
          <cell r="G8680">
            <v>45827.317314814813</v>
          </cell>
          <cell r="H8680">
            <v>-8</v>
          </cell>
          <cell r="O8680">
            <v>41205</v>
          </cell>
        </row>
        <row r="8681">
          <cell r="A8681">
            <v>45817</v>
          </cell>
          <cell r="C8681" t="str">
            <v>GRUPO ARTAK S.A.S</v>
          </cell>
          <cell r="F8681">
            <v>45797.319062499999</v>
          </cell>
          <cell r="G8681">
            <v>45827.318472222221</v>
          </cell>
          <cell r="H8681">
            <v>-8</v>
          </cell>
          <cell r="O8681">
            <v>802620</v>
          </cell>
        </row>
        <row r="8682">
          <cell r="A8682">
            <v>45817</v>
          </cell>
          <cell r="C8682" t="str">
            <v>GRUPO ARTAK S.A.S</v>
          </cell>
          <cell r="F8682">
            <v>45797.320462962962</v>
          </cell>
          <cell r="G8682">
            <v>45827.319884259261</v>
          </cell>
          <cell r="H8682">
            <v>-8</v>
          </cell>
          <cell r="O8682">
            <v>607360</v>
          </cell>
        </row>
        <row r="8683">
          <cell r="A8683">
            <v>45817</v>
          </cell>
          <cell r="C8683" t="str">
            <v>GRUPO ARTAK S.A.S</v>
          </cell>
          <cell r="F8683">
            <v>45797.323263888888</v>
          </cell>
          <cell r="G8683">
            <v>45827.322569444441</v>
          </cell>
          <cell r="H8683">
            <v>-8</v>
          </cell>
          <cell r="O8683">
            <v>674520</v>
          </cell>
        </row>
        <row r="8684">
          <cell r="A8684">
            <v>45817</v>
          </cell>
          <cell r="C8684" t="str">
            <v>GRUPO ARTAK S.A.S</v>
          </cell>
          <cell r="F8684">
            <v>45797.329976851855</v>
          </cell>
          <cell r="G8684">
            <v>45827.329861111109</v>
          </cell>
          <cell r="H8684">
            <v>-8</v>
          </cell>
          <cell r="O8684">
            <v>123900</v>
          </cell>
        </row>
        <row r="8685">
          <cell r="A8685">
            <v>45817</v>
          </cell>
          <cell r="C8685" t="str">
            <v>GRUPO ARTAK S.A.S</v>
          </cell>
          <cell r="F8685">
            <v>45797.332476851851</v>
          </cell>
          <cell r="G8685">
            <v>45827.332245370373</v>
          </cell>
          <cell r="H8685">
            <v>-8</v>
          </cell>
          <cell r="O8685">
            <v>368120</v>
          </cell>
        </row>
        <row r="8686">
          <cell r="A8686">
            <v>45817</v>
          </cell>
          <cell r="C8686" t="str">
            <v>GRUPO ARTAK S.A.S</v>
          </cell>
          <cell r="F8686">
            <v>45799.310046296298</v>
          </cell>
          <cell r="G8686">
            <v>45829.309745370374</v>
          </cell>
          <cell r="H8686">
            <v>-10</v>
          </cell>
          <cell r="O8686">
            <v>1383160</v>
          </cell>
        </row>
        <row r="8687">
          <cell r="A8687">
            <v>45817</v>
          </cell>
          <cell r="C8687" t="str">
            <v>GRUPO ARTAK S.A.S</v>
          </cell>
          <cell r="F8687">
            <v>45799.313437500001</v>
          </cell>
          <cell r="G8687">
            <v>45829.313194444447</v>
          </cell>
          <cell r="H8687">
            <v>-10</v>
          </cell>
          <cell r="O8687">
            <v>64480</v>
          </cell>
        </row>
        <row r="8688">
          <cell r="A8688">
            <v>45817</v>
          </cell>
          <cell r="C8688" t="str">
            <v>GRUPO ARTAK S.A.S</v>
          </cell>
          <cell r="F8688">
            <v>45799.323981481481</v>
          </cell>
          <cell r="G8688">
            <v>45829.323981481481</v>
          </cell>
          <cell r="H8688">
            <v>-10</v>
          </cell>
          <cell r="O8688">
            <v>3131740</v>
          </cell>
        </row>
        <row r="8689">
          <cell r="A8689">
            <v>45817</v>
          </cell>
          <cell r="C8689" t="str">
            <v>GRUPO ARTAK S.A.S</v>
          </cell>
          <cell r="F8689">
            <v>45799.326180555552</v>
          </cell>
          <cell r="G8689">
            <v>45829.32503472222</v>
          </cell>
          <cell r="H8689">
            <v>-10</v>
          </cell>
          <cell r="O8689">
            <v>1136070</v>
          </cell>
        </row>
        <row r="8690">
          <cell r="A8690">
            <v>45817</v>
          </cell>
          <cell r="C8690" t="str">
            <v>GRUPO ARTAK S.A.S</v>
          </cell>
          <cell r="F8690">
            <v>45799.347222222219</v>
          </cell>
          <cell r="G8690">
            <v>45829.34679398148</v>
          </cell>
          <cell r="H8690">
            <v>-10</v>
          </cell>
          <cell r="O8690">
            <v>409760</v>
          </cell>
        </row>
        <row r="8691">
          <cell r="A8691">
            <v>45817</v>
          </cell>
          <cell r="C8691" t="str">
            <v>GRUPO ARTAK S.A.S</v>
          </cell>
          <cell r="F8691">
            <v>45801.297442129631</v>
          </cell>
          <cell r="G8691">
            <v>45831.297314814816</v>
          </cell>
          <cell r="H8691">
            <v>-12</v>
          </cell>
          <cell r="O8691">
            <v>65600</v>
          </cell>
        </row>
        <row r="8692">
          <cell r="A8692">
            <v>45817</v>
          </cell>
          <cell r="C8692" t="str">
            <v>GRUPO ARTAK S.A.S</v>
          </cell>
          <cell r="F8692">
            <v>45801.320821759262</v>
          </cell>
          <cell r="G8692">
            <v>45831.272418981483</v>
          </cell>
          <cell r="H8692">
            <v>-12</v>
          </cell>
          <cell r="O8692">
            <v>1319740</v>
          </cell>
        </row>
        <row r="8693">
          <cell r="A8693">
            <v>45817</v>
          </cell>
          <cell r="C8693" t="str">
            <v>GRUPO ARTAK S.A.S</v>
          </cell>
          <cell r="F8693">
            <v>45801.322465277779</v>
          </cell>
          <cell r="G8693">
            <v>45831.32230324074</v>
          </cell>
          <cell r="H8693">
            <v>-12</v>
          </cell>
          <cell r="O8693">
            <v>2002260</v>
          </cell>
        </row>
        <row r="8694">
          <cell r="A8694">
            <v>45817</v>
          </cell>
          <cell r="C8694" t="str">
            <v>GRUPO ARTAK S.A.S</v>
          </cell>
          <cell r="F8694">
            <v>45801.32707175926</v>
          </cell>
          <cell r="G8694">
            <v>45831.325312499997</v>
          </cell>
          <cell r="H8694">
            <v>-12</v>
          </cell>
          <cell r="O8694">
            <v>82000</v>
          </cell>
        </row>
        <row r="8695">
          <cell r="A8695">
            <v>45817</v>
          </cell>
          <cell r="C8695" t="str">
            <v>GRUPO ARTAK S.A.S</v>
          </cell>
          <cell r="F8695">
            <v>45801.370787037034</v>
          </cell>
          <cell r="G8695">
            <v>45831.370567129627</v>
          </cell>
          <cell r="H8695">
            <v>-12</v>
          </cell>
          <cell r="O8695">
            <v>127415</v>
          </cell>
        </row>
        <row r="8696">
          <cell r="A8696">
            <v>45817</v>
          </cell>
          <cell r="C8696" t="str">
            <v>GRUPO ARTAK S.A.S</v>
          </cell>
          <cell r="F8696">
            <v>45804.311053240737</v>
          </cell>
          <cell r="G8696">
            <v>45834.310972222222</v>
          </cell>
          <cell r="H8696">
            <v>-15</v>
          </cell>
          <cell r="O8696">
            <v>352630</v>
          </cell>
        </row>
        <row r="8697">
          <cell r="A8697">
            <v>45817</v>
          </cell>
          <cell r="C8697" t="str">
            <v>GRUPO ARTAK S.A.S</v>
          </cell>
          <cell r="F8697">
            <v>45804.315127314818</v>
          </cell>
          <cell r="G8697">
            <v>45834.315000000002</v>
          </cell>
          <cell r="H8697">
            <v>-15</v>
          </cell>
          <cell r="O8697">
            <v>755040</v>
          </cell>
        </row>
        <row r="8698">
          <cell r="A8698">
            <v>45817</v>
          </cell>
          <cell r="C8698" t="str">
            <v>GRUPO ARTAK S.A.S</v>
          </cell>
          <cell r="F8698">
            <v>45804.321608796294</v>
          </cell>
          <cell r="G8698">
            <v>45834.321400462963</v>
          </cell>
          <cell r="H8698">
            <v>-15</v>
          </cell>
          <cell r="O8698">
            <v>823440</v>
          </cell>
        </row>
        <row r="8699">
          <cell r="A8699">
            <v>45817</v>
          </cell>
          <cell r="C8699" t="str">
            <v>INVERSIONES AGROPECUARIAS VIVAS SAS</v>
          </cell>
          <cell r="F8699">
            <v>45817.296759259261</v>
          </cell>
          <cell r="G8699">
            <v>45825.296759259261</v>
          </cell>
          <cell r="H8699">
            <v>-6</v>
          </cell>
          <cell r="O8699">
            <v>1682590</v>
          </cell>
        </row>
        <row r="8700">
          <cell r="A8700">
            <v>45817</v>
          </cell>
          <cell r="C8700" t="str">
            <v>ANA DOLORES CORONEL PARDO</v>
          </cell>
          <cell r="F8700">
            <v>45817.296655092592</v>
          </cell>
          <cell r="G8700">
            <v>45818.295925925922</v>
          </cell>
          <cell r="H8700">
            <v>1</v>
          </cell>
          <cell r="O8700">
            <v>1317410</v>
          </cell>
        </row>
        <row r="8701">
          <cell r="A8701">
            <v>45817</v>
          </cell>
          <cell r="C8701" t="str">
            <v>ANA DOLORES CORONEL PARDO</v>
          </cell>
          <cell r="F8701">
            <v>45817.296655092592</v>
          </cell>
          <cell r="G8701">
            <v>45818.295925925922</v>
          </cell>
          <cell r="H8701">
            <v>1</v>
          </cell>
          <cell r="O8701">
            <v>712840</v>
          </cell>
        </row>
        <row r="8702">
          <cell r="A8702">
            <v>45817</v>
          </cell>
          <cell r="C8702" t="str">
            <v>ALEJANDRO  DURAN</v>
          </cell>
          <cell r="F8702">
            <v>45817.313750000001</v>
          </cell>
          <cell r="G8702">
            <v>45818.313645833332</v>
          </cell>
          <cell r="H8702">
            <v>1</v>
          </cell>
          <cell r="O8702">
            <v>1271040</v>
          </cell>
        </row>
        <row r="8703">
          <cell r="A8703">
            <v>45817</v>
          </cell>
          <cell r="C8703" t="str">
            <v>MESABAR SAS</v>
          </cell>
          <cell r="F8703">
            <v>45807.535995370374</v>
          </cell>
          <cell r="G8703">
            <v>45815.535925925928</v>
          </cell>
          <cell r="H8703">
            <v>4</v>
          </cell>
          <cell r="O8703">
            <v>973600</v>
          </cell>
        </row>
        <row r="8704">
          <cell r="A8704">
            <v>45817</v>
          </cell>
          <cell r="C8704" t="str">
            <v>MESABAR SAS</v>
          </cell>
          <cell r="F8704">
            <v>45806.372245370374</v>
          </cell>
          <cell r="G8704">
            <v>45814.372175925928</v>
          </cell>
          <cell r="H8704">
            <v>5</v>
          </cell>
          <cell r="O8704">
            <v>1315650</v>
          </cell>
        </row>
        <row r="8705">
          <cell r="A8705">
            <v>45817</v>
          </cell>
          <cell r="C8705" t="str">
            <v>IVAN RODRIGO LUQUE RESTREPO0</v>
          </cell>
          <cell r="F8705">
            <v>45812.386886574073</v>
          </cell>
          <cell r="G8705">
            <v>45820.386747685188</v>
          </cell>
          <cell r="H8705">
            <v>-1</v>
          </cell>
          <cell r="O8705">
            <v>633600</v>
          </cell>
        </row>
        <row r="8706">
          <cell r="A8706">
            <v>45817</v>
          </cell>
          <cell r="C8706" t="str">
            <v>JOSE DIEGO MOSQUERA</v>
          </cell>
          <cell r="F8706">
            <v>45814.227430555555</v>
          </cell>
          <cell r="G8706">
            <v>45815.227430555555</v>
          </cell>
          <cell r="H8706">
            <v>4</v>
          </cell>
          <cell r="O8706">
            <v>700000</v>
          </cell>
        </row>
        <row r="8707">
          <cell r="A8707">
            <v>45817</v>
          </cell>
          <cell r="C8707" t="str">
            <v>NESTOR ABEL NOREÑA URREA</v>
          </cell>
          <cell r="F8707">
            <v>45817.341793981483</v>
          </cell>
          <cell r="G8707">
            <v>45818.341666666667</v>
          </cell>
          <cell r="H8707">
            <v>-1</v>
          </cell>
          <cell r="O8707">
            <v>1079400</v>
          </cell>
        </row>
        <row r="8708">
          <cell r="A8708">
            <v>45817</v>
          </cell>
          <cell r="C8708" t="str">
            <v>CAROLA CACEROLA SAS</v>
          </cell>
          <cell r="F8708">
            <v>45814.326215277775</v>
          </cell>
          <cell r="G8708">
            <v>45815.326041666667</v>
          </cell>
          <cell r="H8708">
            <v>2</v>
          </cell>
          <cell r="O8708">
            <v>311300</v>
          </cell>
        </row>
        <row r="8709">
          <cell r="A8709">
            <v>45817</v>
          </cell>
          <cell r="C8709" t="str">
            <v>OSTAK S.A.S</v>
          </cell>
          <cell r="F8709">
            <v>45794.287685185183</v>
          </cell>
          <cell r="G8709">
            <v>45824.287685185183</v>
          </cell>
          <cell r="H8709">
            <v>-7</v>
          </cell>
          <cell r="O8709">
            <v>240620</v>
          </cell>
        </row>
        <row r="8710">
          <cell r="A8710">
            <v>45817</v>
          </cell>
          <cell r="C8710" t="str">
            <v>OSTAK S.A.S</v>
          </cell>
          <cell r="F8710">
            <v>45794.314317129632</v>
          </cell>
          <cell r="G8710">
            <v>45824.314317129632</v>
          </cell>
          <cell r="H8710">
            <v>-7</v>
          </cell>
          <cell r="O8710">
            <v>57040</v>
          </cell>
        </row>
        <row r="8711">
          <cell r="A8711">
            <v>45817</v>
          </cell>
          <cell r="C8711" t="str">
            <v>OSTAK S.A.S</v>
          </cell>
          <cell r="F8711">
            <v>45797.328634259262</v>
          </cell>
          <cell r="G8711">
            <v>45827.328518518516</v>
          </cell>
          <cell r="H8711">
            <v>-10</v>
          </cell>
          <cell r="O8711">
            <v>103935</v>
          </cell>
        </row>
        <row r="8712">
          <cell r="A8712">
            <v>45817</v>
          </cell>
          <cell r="C8712" t="str">
            <v>OSTAK S.A.S</v>
          </cell>
          <cell r="F8712">
            <v>45799.311493055553</v>
          </cell>
          <cell r="G8712">
            <v>45829.31082175926</v>
          </cell>
          <cell r="H8712">
            <v>-12</v>
          </cell>
          <cell r="O8712">
            <v>61500</v>
          </cell>
        </row>
        <row r="8713">
          <cell r="A8713">
            <v>45817</v>
          </cell>
          <cell r="C8713" t="str">
            <v>RETACO SAS</v>
          </cell>
          <cell r="F8713">
            <v>45763.340601851851</v>
          </cell>
          <cell r="G8713">
            <v>45793.340439814812</v>
          </cell>
          <cell r="H8713">
            <v>24</v>
          </cell>
          <cell r="O8713">
            <v>929900</v>
          </cell>
        </row>
        <row r="8714">
          <cell r="A8714">
            <v>45817</v>
          </cell>
          <cell r="C8714" t="str">
            <v>RETACO SAS</v>
          </cell>
          <cell r="F8714">
            <v>45768.353136574071</v>
          </cell>
          <cell r="G8714">
            <v>45798.352511574078</v>
          </cell>
          <cell r="H8714">
            <v>19</v>
          </cell>
          <cell r="O8714">
            <v>785000</v>
          </cell>
        </row>
        <row r="8715">
          <cell r="A8715">
            <v>45817</v>
          </cell>
          <cell r="C8715" t="str">
            <v>RETACO SAS</v>
          </cell>
          <cell r="F8715">
            <v>45769.333067129628</v>
          </cell>
          <cell r="G8715">
            <v>45799.332476851851</v>
          </cell>
          <cell r="H8715">
            <v>18</v>
          </cell>
          <cell r="O8715">
            <v>636650</v>
          </cell>
        </row>
        <row r="8716">
          <cell r="A8716">
            <v>45817</v>
          </cell>
          <cell r="C8716" t="str">
            <v>RETACO SAS</v>
          </cell>
          <cell r="F8716">
            <v>45770.316504629627</v>
          </cell>
          <cell r="G8716">
            <v>45800.316365740742</v>
          </cell>
          <cell r="H8716">
            <v>17</v>
          </cell>
          <cell r="O8716">
            <v>287725</v>
          </cell>
        </row>
        <row r="8717">
          <cell r="A8717">
            <v>45817</v>
          </cell>
          <cell r="C8717" t="str">
            <v>RETACO SAS</v>
          </cell>
          <cell r="F8717">
            <v>45772.359375</v>
          </cell>
          <cell r="G8717">
            <v>45802.357662037037</v>
          </cell>
          <cell r="H8717">
            <v>15</v>
          </cell>
          <cell r="O8717">
            <v>283050</v>
          </cell>
        </row>
        <row r="8718">
          <cell r="A8718">
            <v>45817</v>
          </cell>
          <cell r="C8718" t="str">
            <v>RETACO SAS</v>
          </cell>
          <cell r="F8718">
            <v>45779.392488425925</v>
          </cell>
          <cell r="G8718">
            <v>45809.392268518517</v>
          </cell>
          <cell r="H8718">
            <v>8</v>
          </cell>
          <cell r="O8718">
            <v>431000</v>
          </cell>
        </row>
        <row r="8719">
          <cell r="A8719">
            <v>45817</v>
          </cell>
          <cell r="C8719" t="str">
            <v>RETACO SAS</v>
          </cell>
          <cell r="F8719">
            <v>45779.40388888889</v>
          </cell>
          <cell r="G8719">
            <v>45809.403402777774</v>
          </cell>
          <cell r="H8719">
            <v>8</v>
          </cell>
          <cell r="O8719">
            <v>1083050</v>
          </cell>
        </row>
        <row r="8720">
          <cell r="A8720">
            <v>45817</v>
          </cell>
          <cell r="C8720" t="str">
            <v>RETACO SAS</v>
          </cell>
          <cell r="F8720">
            <v>45779.436435185184</v>
          </cell>
          <cell r="G8720">
            <v>45809.43608796296</v>
          </cell>
          <cell r="H8720">
            <v>8</v>
          </cell>
          <cell r="O8720">
            <v>876699.99</v>
          </cell>
        </row>
        <row r="8721">
          <cell r="A8721">
            <v>45817</v>
          </cell>
          <cell r="C8721" t="str">
            <v>GORDO Y TOMO SAS</v>
          </cell>
          <cell r="F8721">
            <v>45762.34642361111</v>
          </cell>
          <cell r="G8721">
            <v>45792.345520833333</v>
          </cell>
          <cell r="H8721">
            <v>25</v>
          </cell>
          <cell r="O8721">
            <v>53200</v>
          </cell>
        </row>
        <row r="8722">
          <cell r="A8722">
            <v>45817</v>
          </cell>
          <cell r="C8722" t="str">
            <v>GORDO Y TOMO SAS</v>
          </cell>
          <cell r="F8722">
            <v>45769.313472222224</v>
          </cell>
          <cell r="G8722">
            <v>45799.313287037039</v>
          </cell>
          <cell r="H8722">
            <v>18</v>
          </cell>
          <cell r="O8722">
            <v>74050</v>
          </cell>
        </row>
        <row r="8723">
          <cell r="A8723">
            <v>45817</v>
          </cell>
          <cell r="C8723" t="str">
            <v>GORDO Y TOMO SAS</v>
          </cell>
          <cell r="F8723">
            <v>45775.330983796295</v>
          </cell>
          <cell r="G8723">
            <v>45805.330833333333</v>
          </cell>
          <cell r="H8723">
            <v>12</v>
          </cell>
          <cell r="O8723">
            <v>425800</v>
          </cell>
        </row>
        <row r="8724">
          <cell r="A8724">
            <v>45817</v>
          </cell>
          <cell r="C8724" t="str">
            <v>GORDO Y TOMO SAS</v>
          </cell>
          <cell r="F8724">
            <v>45782.2971412037</v>
          </cell>
          <cell r="G8724">
            <v>45812.296944444446</v>
          </cell>
          <cell r="H8724">
            <v>5</v>
          </cell>
          <cell r="O8724">
            <v>434700</v>
          </cell>
        </row>
        <row r="8725">
          <cell r="A8725">
            <v>45817</v>
          </cell>
          <cell r="C8725" t="str">
            <v>JUAN MANUEL PALLARES ARRIETA</v>
          </cell>
          <cell r="F8725">
            <v>45815.365717592591</v>
          </cell>
          <cell r="G8725">
            <v>45816.365590277775</v>
          </cell>
          <cell r="H8725">
            <v>1</v>
          </cell>
          <cell r="O8725">
            <v>184000</v>
          </cell>
        </row>
        <row r="8726">
          <cell r="A8726">
            <v>45817</v>
          </cell>
          <cell r="C8726" t="str">
            <v>MOYSER SAS</v>
          </cell>
          <cell r="F8726">
            <v>45817.30877314815</v>
          </cell>
          <cell r="G8726">
            <v>45818.308530092596</v>
          </cell>
          <cell r="H8726">
            <v>-1</v>
          </cell>
          <cell r="O8726">
            <v>2205600</v>
          </cell>
        </row>
        <row r="8727">
          <cell r="A8727">
            <v>45817</v>
          </cell>
          <cell r="C8727" t="str">
            <v>ROBINFOOD COLOMBIA SAS</v>
          </cell>
          <cell r="F8727">
            <v>45779.378483796296</v>
          </cell>
          <cell r="G8727">
            <v>45809.378368055557</v>
          </cell>
          <cell r="H8727">
            <v>8</v>
          </cell>
          <cell r="O8727">
            <v>4574980.84</v>
          </cell>
        </row>
        <row r="8728">
          <cell r="A8728">
            <v>45817</v>
          </cell>
          <cell r="C8728" t="str">
            <v>ROBINFOOD COLOMBIA SAS</v>
          </cell>
          <cell r="F8728">
            <v>45780.370243055557</v>
          </cell>
          <cell r="G8728">
            <v>45810.370127314818</v>
          </cell>
          <cell r="H8728">
            <v>7</v>
          </cell>
          <cell r="O8728">
            <v>2639029</v>
          </cell>
        </row>
        <row r="8729">
          <cell r="A8729">
            <v>45817</v>
          </cell>
          <cell r="C8729" t="str">
            <v>ROBINFOOD COLOMBIA SAS</v>
          </cell>
          <cell r="F8729">
            <v>45782.339780092596</v>
          </cell>
          <cell r="G8729">
            <v>45812.339629629627</v>
          </cell>
          <cell r="H8729">
            <v>5</v>
          </cell>
          <cell r="O8729">
            <v>2489650</v>
          </cell>
        </row>
        <row r="8730">
          <cell r="A8730">
            <v>45817</v>
          </cell>
          <cell r="C8730" t="str">
            <v>ROBINFOOD COLOMBIA SAS</v>
          </cell>
          <cell r="F8730">
            <v>45784.330972222226</v>
          </cell>
          <cell r="G8730">
            <v>45814.330775462964</v>
          </cell>
          <cell r="H8730">
            <v>3</v>
          </cell>
          <cell r="O8730">
            <v>3156876.2</v>
          </cell>
        </row>
        <row r="8731">
          <cell r="A8731">
            <v>45817</v>
          </cell>
          <cell r="C8731" t="str">
            <v>ROBINFOOD COLOMBIA SAS</v>
          </cell>
          <cell r="F8731">
            <v>45786.311249999999</v>
          </cell>
          <cell r="G8731">
            <v>45816.31108796296</v>
          </cell>
          <cell r="H8731">
            <v>1</v>
          </cell>
          <cell r="O8731">
            <v>4212487.8</v>
          </cell>
        </row>
        <row r="8732">
          <cell r="A8732">
            <v>45817</v>
          </cell>
          <cell r="C8732" t="str">
            <v>GUSTAVO  ALARCON MEJIA</v>
          </cell>
          <cell r="F8732">
            <v>45817.343668981484</v>
          </cell>
          <cell r="G8732">
            <v>45818.34270833333</v>
          </cell>
          <cell r="H8732">
            <v>-1</v>
          </cell>
          <cell r="O8732">
            <v>305100</v>
          </cell>
        </row>
        <row r="8733">
          <cell r="A8733">
            <v>45817</v>
          </cell>
          <cell r="C8733" t="str">
            <v xml:space="preserve">YOLANDA ROMERO </v>
          </cell>
          <cell r="F8733">
            <v>45817</v>
          </cell>
          <cell r="G8733">
            <v>45817</v>
          </cell>
          <cell r="H8733">
            <v>0</v>
          </cell>
          <cell r="O8733">
            <v>15000000</v>
          </cell>
        </row>
        <row r="8734">
          <cell r="A8734">
            <v>45817</v>
          </cell>
          <cell r="C8734" t="str">
            <v>VENTAS MOSTRADOR</v>
          </cell>
          <cell r="F8734">
            <v>45817</v>
          </cell>
          <cell r="G8734">
            <v>45817</v>
          </cell>
          <cell r="H8734">
            <v>0</v>
          </cell>
          <cell r="O8734">
            <v>1932770</v>
          </cell>
        </row>
        <row r="8735">
          <cell r="A8735">
            <v>45817</v>
          </cell>
          <cell r="C8735" t="str">
            <v>VENTAS MOSTRADOR</v>
          </cell>
          <cell r="F8735">
            <v>45817</v>
          </cell>
          <cell r="G8735">
            <v>45817</v>
          </cell>
          <cell r="H8735">
            <v>0</v>
          </cell>
          <cell r="O8735">
            <v>2103645</v>
          </cell>
        </row>
        <row r="8736">
          <cell r="A8736">
            <v>45818</v>
          </cell>
          <cell r="C8736" t="str">
            <v>VENTAS MOSTRADOR</v>
          </cell>
          <cell r="F8736">
            <v>45818</v>
          </cell>
          <cell r="G8736">
            <v>45818</v>
          </cell>
          <cell r="H8736">
            <v>0</v>
          </cell>
          <cell r="O8736">
            <v>6390</v>
          </cell>
        </row>
        <row r="8737">
          <cell r="A8737">
            <v>45818</v>
          </cell>
          <cell r="C8737" t="str">
            <v>VENTAS MOSTRADOR</v>
          </cell>
          <cell r="F8737">
            <v>45818</v>
          </cell>
          <cell r="G8737">
            <v>45818</v>
          </cell>
          <cell r="H8737">
            <v>0</v>
          </cell>
          <cell r="O8737">
            <v>10812</v>
          </cell>
        </row>
        <row r="8738">
          <cell r="A8738">
            <v>45818</v>
          </cell>
          <cell r="C8738" t="str">
            <v>VENTAS MOSTRADOR</v>
          </cell>
          <cell r="F8738">
            <v>45818</v>
          </cell>
          <cell r="G8738">
            <v>45818</v>
          </cell>
          <cell r="H8738">
            <v>0</v>
          </cell>
          <cell r="O8738">
            <v>15480</v>
          </cell>
        </row>
        <row r="8739">
          <cell r="A8739">
            <v>45818</v>
          </cell>
          <cell r="C8739" t="str">
            <v>VENTAS MOSTRADOR</v>
          </cell>
          <cell r="F8739">
            <v>45818</v>
          </cell>
          <cell r="G8739">
            <v>45818</v>
          </cell>
          <cell r="H8739">
            <v>0</v>
          </cell>
          <cell r="O8739">
            <v>17290</v>
          </cell>
        </row>
        <row r="8740">
          <cell r="A8740">
            <v>45818</v>
          </cell>
          <cell r="C8740" t="str">
            <v>VENTAS MOSTRADOR</v>
          </cell>
          <cell r="F8740">
            <v>45818</v>
          </cell>
          <cell r="G8740">
            <v>45818</v>
          </cell>
          <cell r="H8740">
            <v>0</v>
          </cell>
          <cell r="O8740">
            <v>19000</v>
          </cell>
        </row>
        <row r="8741">
          <cell r="A8741">
            <v>45818</v>
          </cell>
          <cell r="C8741" t="str">
            <v>VENTAS MOSTRADOR</v>
          </cell>
          <cell r="F8741">
            <v>45818</v>
          </cell>
          <cell r="G8741">
            <v>45818</v>
          </cell>
          <cell r="H8741">
            <v>0</v>
          </cell>
          <cell r="O8741">
            <v>22372</v>
          </cell>
        </row>
        <row r="8742">
          <cell r="A8742">
            <v>45818</v>
          </cell>
          <cell r="C8742" t="str">
            <v>VENTAS MOSTRADOR</v>
          </cell>
          <cell r="F8742">
            <v>45818</v>
          </cell>
          <cell r="G8742">
            <v>45818</v>
          </cell>
          <cell r="H8742">
            <v>0</v>
          </cell>
          <cell r="O8742">
            <v>25610</v>
          </cell>
        </row>
        <row r="8743">
          <cell r="A8743">
            <v>45818</v>
          </cell>
          <cell r="C8743" t="str">
            <v>VENTAS MOSTRADOR</v>
          </cell>
          <cell r="F8743">
            <v>45818</v>
          </cell>
          <cell r="G8743">
            <v>45818</v>
          </cell>
          <cell r="H8743">
            <v>0</v>
          </cell>
          <cell r="O8743">
            <v>28000</v>
          </cell>
        </row>
        <row r="8744">
          <cell r="A8744">
            <v>45818</v>
          </cell>
          <cell r="C8744" t="str">
            <v>VENTAS MOSTRADOR</v>
          </cell>
          <cell r="F8744">
            <v>45818</v>
          </cell>
          <cell r="G8744">
            <v>45818</v>
          </cell>
          <cell r="H8744">
            <v>0</v>
          </cell>
          <cell r="O8744">
            <v>30600</v>
          </cell>
        </row>
        <row r="8745">
          <cell r="A8745">
            <v>45818</v>
          </cell>
          <cell r="C8745" t="str">
            <v>VENTAS MOSTRADOR</v>
          </cell>
          <cell r="F8745">
            <v>45818</v>
          </cell>
          <cell r="G8745">
            <v>45818</v>
          </cell>
          <cell r="H8745">
            <v>0</v>
          </cell>
          <cell r="O8745">
            <v>33430</v>
          </cell>
        </row>
        <row r="8746">
          <cell r="A8746">
            <v>45818</v>
          </cell>
          <cell r="C8746" t="str">
            <v>VENTAS MOSTRADOR</v>
          </cell>
          <cell r="F8746">
            <v>45818</v>
          </cell>
          <cell r="G8746">
            <v>45818</v>
          </cell>
          <cell r="H8746">
            <v>0</v>
          </cell>
          <cell r="O8746">
            <v>51644</v>
          </cell>
        </row>
        <row r="8747">
          <cell r="A8747">
            <v>45818</v>
          </cell>
          <cell r="C8747" t="str">
            <v>SONIA CONTANZA CARDENAS MURCIA</v>
          </cell>
          <cell r="F8747">
            <v>45818.313483796293</v>
          </cell>
          <cell r="G8747">
            <v>45819.313344907408</v>
          </cell>
          <cell r="H8747">
            <v>0</v>
          </cell>
          <cell r="O8747">
            <v>122000</v>
          </cell>
        </row>
        <row r="8748">
          <cell r="A8748">
            <v>45818</v>
          </cell>
          <cell r="C8748" t="str">
            <v>VENTAS MOSTRADOR</v>
          </cell>
          <cell r="F8748">
            <v>45818</v>
          </cell>
          <cell r="G8748">
            <v>45818</v>
          </cell>
          <cell r="H8748">
            <v>0</v>
          </cell>
          <cell r="O8748">
            <v>394480</v>
          </cell>
        </row>
        <row r="8749">
          <cell r="A8749">
            <v>45818</v>
          </cell>
          <cell r="C8749" t="str">
            <v>VENTAS MOSTRADOR</v>
          </cell>
          <cell r="F8749">
            <v>45818</v>
          </cell>
          <cell r="G8749">
            <v>45818</v>
          </cell>
          <cell r="H8749">
            <v>0</v>
          </cell>
          <cell r="O8749">
            <v>425500</v>
          </cell>
        </row>
        <row r="8750">
          <cell r="A8750">
            <v>45818</v>
          </cell>
          <cell r="C8750" t="str">
            <v>VENTAS MOSTRADOR</v>
          </cell>
          <cell r="F8750">
            <v>45818</v>
          </cell>
          <cell r="G8750">
            <v>45818</v>
          </cell>
          <cell r="H8750">
            <v>0</v>
          </cell>
          <cell r="O8750">
            <v>1191400</v>
          </cell>
        </row>
        <row r="8751">
          <cell r="A8751">
            <v>45818</v>
          </cell>
          <cell r="C8751" t="str">
            <v>POLA Y TEJO SAS</v>
          </cell>
          <cell r="F8751">
            <v>45796.317835648151</v>
          </cell>
          <cell r="G8751">
            <v>45811.317835648151</v>
          </cell>
          <cell r="H8751">
            <v>8</v>
          </cell>
          <cell r="O8751">
            <v>14000</v>
          </cell>
        </row>
        <row r="8752">
          <cell r="A8752">
            <v>45818</v>
          </cell>
          <cell r="C8752" t="str">
            <v>POLA Y TEJO SAS</v>
          </cell>
          <cell r="F8752">
            <v>45797.336747685185</v>
          </cell>
          <cell r="G8752">
            <v>45812.335590277777</v>
          </cell>
          <cell r="H8752">
            <v>7</v>
          </cell>
          <cell r="O8752">
            <v>814800</v>
          </cell>
        </row>
        <row r="8753">
          <cell r="A8753">
            <v>45818</v>
          </cell>
          <cell r="C8753" t="str">
            <v>POLA Y TEJO SAS</v>
          </cell>
          <cell r="F8753">
            <v>45803.343888888892</v>
          </cell>
          <cell r="G8753">
            <v>45818.343495370369</v>
          </cell>
          <cell r="H8753">
            <v>1</v>
          </cell>
          <cell r="O8753">
            <v>926100</v>
          </cell>
        </row>
        <row r="8754">
          <cell r="A8754">
            <v>45818</v>
          </cell>
          <cell r="C8754" t="str">
            <v>POLA Y TEJO SAS</v>
          </cell>
          <cell r="F8754">
            <v>45805.358275462961</v>
          </cell>
          <cell r="G8754">
            <v>45820.358182870368</v>
          </cell>
          <cell r="H8754">
            <v>-1</v>
          </cell>
          <cell r="O8754">
            <v>688200</v>
          </cell>
        </row>
        <row r="8755">
          <cell r="A8755">
            <v>45818</v>
          </cell>
          <cell r="C8755" t="str">
            <v>POLA Y TEJO SAS</v>
          </cell>
          <cell r="F8755">
            <v>45808.339398148149</v>
          </cell>
          <cell r="G8755">
            <v>45823.339317129627</v>
          </cell>
          <cell r="H8755">
            <v>-4</v>
          </cell>
          <cell r="O8755">
            <v>362200</v>
          </cell>
        </row>
        <row r="8756">
          <cell r="A8756">
            <v>45818</v>
          </cell>
          <cell r="C8756" t="str">
            <v>LAO KAO SA</v>
          </cell>
          <cell r="F8756">
            <v>45787.357766203706</v>
          </cell>
          <cell r="G8756">
            <v>45802.357766203706</v>
          </cell>
          <cell r="H8756">
            <v>25</v>
          </cell>
          <cell r="O8756">
            <v>1164359.5120000001</v>
          </cell>
        </row>
        <row r="8757">
          <cell r="A8757">
            <v>45818</v>
          </cell>
          <cell r="C8757" t="str">
            <v>LAO KAO SA</v>
          </cell>
          <cell r="F8757">
            <v>45790.330347222225</v>
          </cell>
          <cell r="G8757">
            <v>45805.330347222225</v>
          </cell>
          <cell r="H8757">
            <v>22</v>
          </cell>
          <cell r="O8757">
            <v>1890241.8659999999</v>
          </cell>
        </row>
        <row r="8758">
          <cell r="A8758">
            <v>45818</v>
          </cell>
          <cell r="C8758" t="str">
            <v>LAO KAO SA</v>
          </cell>
          <cell r="F8758">
            <v>45793.26258101852</v>
          </cell>
          <cell r="G8758">
            <v>45808.26258101852</v>
          </cell>
          <cell r="H8758">
            <v>19</v>
          </cell>
          <cell r="O8758">
            <v>3590722.6090000002</v>
          </cell>
        </row>
        <row r="8759">
          <cell r="A8759">
            <v>45818</v>
          </cell>
          <cell r="C8759" t="str">
            <v>LAO KAO SA</v>
          </cell>
          <cell r="F8759">
            <v>45797.28398148148</v>
          </cell>
          <cell r="G8759">
            <v>45812.281655092593</v>
          </cell>
          <cell r="H8759">
            <v>15</v>
          </cell>
          <cell r="O8759">
            <v>1624944.7620000001</v>
          </cell>
        </row>
        <row r="8760">
          <cell r="A8760">
            <v>45818</v>
          </cell>
          <cell r="C8760" t="str">
            <v>LAO KAO SA</v>
          </cell>
          <cell r="F8760">
            <v>45800.325277777774</v>
          </cell>
          <cell r="G8760">
            <v>45815.324212962965</v>
          </cell>
          <cell r="H8760">
            <v>12</v>
          </cell>
          <cell r="O8760">
            <v>1639683.49</v>
          </cell>
        </row>
        <row r="8761">
          <cell r="A8761">
            <v>45818</v>
          </cell>
          <cell r="C8761" t="str">
            <v>LAO KAO SA</v>
          </cell>
          <cell r="F8761">
            <v>45801.332986111112</v>
          </cell>
          <cell r="G8761">
            <v>45816.332592592589</v>
          </cell>
          <cell r="H8761">
            <v>11</v>
          </cell>
          <cell r="O8761">
            <v>1669160.946</v>
          </cell>
        </row>
        <row r="8762">
          <cell r="A8762">
            <v>45818</v>
          </cell>
          <cell r="C8762" t="str">
            <v>LAO KAO SA</v>
          </cell>
          <cell r="F8762">
            <v>45804.332060185188</v>
          </cell>
          <cell r="G8762">
            <v>45819.330092592594</v>
          </cell>
          <cell r="H8762">
            <v>8</v>
          </cell>
          <cell r="O8762">
            <v>1798124.8160000001</v>
          </cell>
        </row>
        <row r="8763">
          <cell r="A8763">
            <v>45818</v>
          </cell>
          <cell r="C8763" t="str">
            <v>LAO KAO SA</v>
          </cell>
          <cell r="F8763">
            <v>45807.359918981485</v>
          </cell>
          <cell r="G8763">
            <v>45822.359837962962</v>
          </cell>
          <cell r="H8763">
            <v>5</v>
          </cell>
          <cell r="O8763">
            <v>1669160.946</v>
          </cell>
        </row>
        <row r="8764">
          <cell r="A8764">
            <v>45818</v>
          </cell>
          <cell r="C8764" t="str">
            <v>ADRIANO  ALVAREZ LOZANO</v>
          </cell>
          <cell r="F8764">
            <v>45817.621064814812</v>
          </cell>
          <cell r="G8764">
            <v>45818.620995370373</v>
          </cell>
          <cell r="H8764">
            <v>9</v>
          </cell>
          <cell r="O8764">
            <v>897000</v>
          </cell>
        </row>
        <row r="8765">
          <cell r="A8765">
            <v>45818</v>
          </cell>
          <cell r="C8765" t="str">
            <v>KAREN GISSET MARTINEZ SANDOVAL</v>
          </cell>
          <cell r="F8765">
            <v>45817.334687499999</v>
          </cell>
          <cell r="G8765">
            <v>45818.334444444445</v>
          </cell>
          <cell r="H8765">
            <v>9</v>
          </cell>
          <cell r="O8765">
            <v>145600</v>
          </cell>
        </row>
        <row r="8766">
          <cell r="A8766">
            <v>45818</v>
          </cell>
          <cell r="C8766" t="str">
            <v>GINA ALEXANDRA OCHOA CASTAÑEDA</v>
          </cell>
          <cell r="F8766">
            <v>45818.311979166669</v>
          </cell>
          <cell r="G8766">
            <v>45819.311863425923</v>
          </cell>
          <cell r="H8766">
            <v>8</v>
          </cell>
          <cell r="O8766">
            <v>428300</v>
          </cell>
        </row>
        <row r="8767">
          <cell r="A8767">
            <v>45818</v>
          </cell>
          <cell r="C8767" t="str">
            <v>DEKARLA SAS</v>
          </cell>
          <cell r="F8767">
            <v>45818.312858796293</v>
          </cell>
          <cell r="G8767">
            <v>45819.312696759262</v>
          </cell>
          <cell r="H8767">
            <v>8</v>
          </cell>
          <cell r="O8767">
            <v>632500</v>
          </cell>
        </row>
        <row r="8768">
          <cell r="A8768">
            <v>45818</v>
          </cell>
          <cell r="C8768" t="str">
            <v>PAULA JINNET ARDILA GOMEZ</v>
          </cell>
          <cell r="F8768">
            <v>45814.368136574078</v>
          </cell>
          <cell r="G8768">
            <v>45815.368020833332</v>
          </cell>
          <cell r="H8768">
            <v>12</v>
          </cell>
          <cell r="O8768">
            <v>814300</v>
          </cell>
        </row>
        <row r="8769">
          <cell r="A8769">
            <v>45818</v>
          </cell>
          <cell r="C8769" t="str">
            <v>PAULA JINNET ARDILA GOMEZ</v>
          </cell>
          <cell r="F8769">
            <v>45814.368136574078</v>
          </cell>
          <cell r="G8769">
            <v>45815.368020833332</v>
          </cell>
          <cell r="H8769">
            <v>12</v>
          </cell>
          <cell r="O8769">
            <v>370000</v>
          </cell>
        </row>
        <row r="8770">
          <cell r="A8770">
            <v>45818</v>
          </cell>
          <cell r="C8770" t="str">
            <v>CRISTIAN CAMILO VEGA PALACIOS</v>
          </cell>
          <cell r="F8770">
            <v>45812.302025462966</v>
          </cell>
          <cell r="G8770">
            <v>45813.301886574074</v>
          </cell>
          <cell r="H8770">
            <v>14</v>
          </cell>
          <cell r="O8770">
            <v>313600</v>
          </cell>
        </row>
        <row r="8771">
          <cell r="A8771">
            <v>45818</v>
          </cell>
          <cell r="C8771" t="str">
            <v>CRISTIAN CAMILO VEGA PALACIOS</v>
          </cell>
          <cell r="F8771">
            <v>45812.302800925929</v>
          </cell>
          <cell r="G8771">
            <v>45813.302731481483</v>
          </cell>
          <cell r="H8771">
            <v>14</v>
          </cell>
          <cell r="O8771">
            <v>339200</v>
          </cell>
        </row>
        <row r="8772">
          <cell r="A8772">
            <v>45818</v>
          </cell>
          <cell r="C8772" t="str">
            <v>OSAKA COCINA NIKKEI S.A.S</v>
          </cell>
          <cell r="F8772">
            <v>45801.372245370374</v>
          </cell>
          <cell r="G8772">
            <v>45831.372048611112</v>
          </cell>
          <cell r="H8772">
            <v>-4</v>
          </cell>
          <cell r="O8772">
            <v>418900</v>
          </cell>
        </row>
        <row r="8773">
          <cell r="A8773">
            <v>45818</v>
          </cell>
          <cell r="C8773" t="str">
            <v>OSAKA COCINA NIKKEI S.A.S</v>
          </cell>
          <cell r="F8773">
            <v>45803.423113425924</v>
          </cell>
          <cell r="G8773">
            <v>45833.423055555555</v>
          </cell>
          <cell r="H8773">
            <v>-6</v>
          </cell>
          <cell r="O8773">
            <v>1282269.3359999999</v>
          </cell>
        </row>
        <row r="8774">
          <cell r="A8774">
            <v>45818</v>
          </cell>
          <cell r="C8774" t="str">
            <v>OSAKA COCINA NIKKEI S.A.S</v>
          </cell>
          <cell r="F8774">
            <v>45804.308379629627</v>
          </cell>
          <cell r="G8774">
            <v>45834.308194444442</v>
          </cell>
          <cell r="H8774">
            <v>-7</v>
          </cell>
          <cell r="O8774">
            <v>436800</v>
          </cell>
        </row>
        <row r="8775">
          <cell r="A8775">
            <v>45818</v>
          </cell>
          <cell r="C8775" t="str">
            <v>OSAKA COCINA NIKKEI S.A.S</v>
          </cell>
          <cell r="F8775">
            <v>45807.584699074076</v>
          </cell>
          <cell r="G8775">
            <v>45837.58452546296</v>
          </cell>
          <cell r="H8775">
            <v>-10</v>
          </cell>
          <cell r="O8775">
            <v>88000</v>
          </cell>
        </row>
        <row r="8776">
          <cell r="A8776">
            <v>45818</v>
          </cell>
          <cell r="C8776" t="str">
            <v>LA BIFERIA SA</v>
          </cell>
          <cell r="F8776">
            <v>45797.303113425929</v>
          </cell>
          <cell r="G8776">
            <v>45827.302928240744</v>
          </cell>
          <cell r="H8776">
            <v>0</v>
          </cell>
          <cell r="O8776">
            <v>579050</v>
          </cell>
        </row>
        <row r="8777">
          <cell r="A8777">
            <v>45818</v>
          </cell>
          <cell r="C8777" t="str">
            <v>DONDOHE4K S.A.S</v>
          </cell>
          <cell r="F8777">
            <v>45805.331712962965</v>
          </cell>
          <cell r="G8777">
            <v>45835.325520833336</v>
          </cell>
          <cell r="H8777">
            <v>-8</v>
          </cell>
          <cell r="O8777">
            <v>638000</v>
          </cell>
        </row>
        <row r="8778">
          <cell r="A8778">
            <v>45818</v>
          </cell>
          <cell r="C8778" t="str">
            <v>KOE4K S.A.S</v>
          </cell>
          <cell r="F8778">
            <v>45796.362638888888</v>
          </cell>
          <cell r="G8778">
            <v>45826.362638888888</v>
          </cell>
          <cell r="H8778">
            <v>1</v>
          </cell>
          <cell r="O8778">
            <v>1750024.7779999999</v>
          </cell>
        </row>
        <row r="8779">
          <cell r="A8779">
            <v>45818</v>
          </cell>
          <cell r="C8779" t="str">
            <v>KOE4K S.A.S</v>
          </cell>
          <cell r="F8779">
            <v>45800.284930555557</v>
          </cell>
          <cell r="G8779">
            <v>45830.284062500003</v>
          </cell>
          <cell r="H8779">
            <v>-3</v>
          </cell>
          <cell r="O8779">
            <v>1933063.8459999999</v>
          </cell>
        </row>
        <row r="8780">
          <cell r="A8780">
            <v>45818</v>
          </cell>
          <cell r="C8780" t="str">
            <v>PPC SA</v>
          </cell>
          <cell r="F8780">
            <v>45801.26771990741</v>
          </cell>
          <cell r="G8780">
            <v>45816.267592592594</v>
          </cell>
          <cell r="H8780">
            <v>11</v>
          </cell>
          <cell r="O8780">
            <v>8305870.7439999999</v>
          </cell>
        </row>
        <row r="8781">
          <cell r="A8781">
            <v>45818</v>
          </cell>
          <cell r="C8781" t="str">
            <v>PPC SA</v>
          </cell>
          <cell r="F8781">
            <v>45804.344699074078</v>
          </cell>
          <cell r="G8781">
            <v>45819.344560185185</v>
          </cell>
          <cell r="H8781">
            <v>8</v>
          </cell>
          <cell r="O8781">
            <v>3261550</v>
          </cell>
        </row>
        <row r="8782">
          <cell r="A8782">
            <v>45818</v>
          </cell>
          <cell r="C8782" t="str">
            <v>PPC SA</v>
          </cell>
          <cell r="F8782">
            <v>45806.32640046296</v>
          </cell>
          <cell r="G8782">
            <v>45821.326180555552</v>
          </cell>
          <cell r="H8782">
            <v>6</v>
          </cell>
          <cell r="O8782">
            <v>6366831.7379999999</v>
          </cell>
        </row>
        <row r="8783">
          <cell r="A8783">
            <v>45818</v>
          </cell>
          <cell r="C8783" t="str">
            <v>FUERZA INTENSA SAS</v>
          </cell>
          <cell r="F8783">
            <v>45803.334363425929</v>
          </cell>
          <cell r="G8783">
            <v>45818.334282407406</v>
          </cell>
          <cell r="H8783">
            <v>1</v>
          </cell>
          <cell r="O8783">
            <v>630400</v>
          </cell>
        </row>
        <row r="8784">
          <cell r="A8784">
            <v>45818</v>
          </cell>
          <cell r="C8784" t="str">
            <v>FUERZA INTENSA SAS</v>
          </cell>
          <cell r="F8784">
            <v>45807.326354166667</v>
          </cell>
          <cell r="G8784">
            <v>45837.313900462963</v>
          </cell>
          <cell r="H8784">
            <v>-18</v>
          </cell>
          <cell r="O8784">
            <v>465400</v>
          </cell>
        </row>
        <row r="8785">
          <cell r="A8785">
            <v>45818</v>
          </cell>
          <cell r="C8785" t="str">
            <v>FUERZA INTENSA SAS</v>
          </cell>
          <cell r="F8785">
            <v>45811.403969907406</v>
          </cell>
          <cell r="G8785">
            <v>45826.400300925925</v>
          </cell>
          <cell r="H8785">
            <v>-7</v>
          </cell>
          <cell r="O8785">
            <v>763080</v>
          </cell>
        </row>
        <row r="8786">
          <cell r="A8786">
            <v>45818</v>
          </cell>
          <cell r="C8786" t="str">
            <v>ROBINFOOD COLOMBIA SAS</v>
          </cell>
          <cell r="F8786">
            <v>45787.341898148145</v>
          </cell>
          <cell r="G8786">
            <v>45817.34171296296</v>
          </cell>
          <cell r="H8786">
            <v>10</v>
          </cell>
          <cell r="O8786">
            <v>2875047.82</v>
          </cell>
        </row>
        <row r="8787">
          <cell r="A8787">
            <v>45818</v>
          </cell>
          <cell r="C8787" t="str">
            <v>ROBINFOOD COLOMBIA SAS</v>
          </cell>
          <cell r="F8787">
            <v>45789.346585648149</v>
          </cell>
          <cell r="G8787">
            <v>45819.344039351854</v>
          </cell>
          <cell r="H8787">
            <v>8</v>
          </cell>
          <cell r="O8787">
            <v>2449815.6</v>
          </cell>
        </row>
        <row r="8788">
          <cell r="A8788">
            <v>45818</v>
          </cell>
          <cell r="C8788" t="str">
            <v>MINI MAL LTDA</v>
          </cell>
          <cell r="F8788">
            <v>45818.305532407408</v>
          </cell>
          <cell r="G8788">
            <v>45819.30537037037</v>
          </cell>
          <cell r="H8788">
            <v>0</v>
          </cell>
          <cell r="O8788">
            <v>462000</v>
          </cell>
        </row>
        <row r="8789">
          <cell r="A8789">
            <v>45818</v>
          </cell>
          <cell r="C8789" t="str">
            <v xml:space="preserve">YOLANDA ROMERO </v>
          </cell>
          <cell r="F8789">
            <v>45818.305532407408</v>
          </cell>
          <cell r="G8789">
            <v>45818.305532407408</v>
          </cell>
          <cell r="H8789">
            <v>0</v>
          </cell>
          <cell r="O8789">
            <v>15000000</v>
          </cell>
        </row>
        <row r="8790">
          <cell r="A8790">
            <v>45818</v>
          </cell>
          <cell r="C8790" t="str">
            <v>PAULA JINNET ARDILA GOMEZ</v>
          </cell>
          <cell r="F8790">
            <v>45814.368136574078</v>
          </cell>
          <cell r="G8790">
            <v>45815.368020833332</v>
          </cell>
          <cell r="H8790">
            <v>12</v>
          </cell>
          <cell r="O8790">
            <v>205800</v>
          </cell>
        </row>
        <row r="8791">
          <cell r="A8791">
            <v>45818</v>
          </cell>
          <cell r="C8791" t="str">
            <v>CEVICHE FUSION SAS</v>
          </cell>
          <cell r="F8791">
            <v>45817.320173611108</v>
          </cell>
          <cell r="G8791">
            <v>45818.319444444445</v>
          </cell>
          <cell r="H8791">
            <v>1</v>
          </cell>
          <cell r="O8791">
            <v>1119800</v>
          </cell>
        </row>
        <row r="8792">
          <cell r="A8792">
            <v>45818</v>
          </cell>
          <cell r="C8792" t="str">
            <v>VENTAS MOSTRADOR</v>
          </cell>
          <cell r="F8792">
            <v>45818.305532407408</v>
          </cell>
          <cell r="G8792">
            <v>45818.305532407408</v>
          </cell>
          <cell r="H8792">
            <v>0</v>
          </cell>
          <cell r="O8792">
            <v>1062259</v>
          </cell>
        </row>
        <row r="8793">
          <cell r="A8793">
            <v>45818</v>
          </cell>
          <cell r="C8793" t="str">
            <v>VENTAS MOSTRADOR</v>
          </cell>
          <cell r="F8793">
            <v>45818.305532407408</v>
          </cell>
          <cell r="G8793">
            <v>45818.305532407408</v>
          </cell>
          <cell r="H8793">
            <v>0</v>
          </cell>
          <cell r="O8793">
            <v>899602</v>
          </cell>
        </row>
        <row r="8794">
          <cell r="A8794">
            <v>45819</v>
          </cell>
          <cell r="C8794" t="str">
            <v>VENTAS MOSTRADOR</v>
          </cell>
          <cell r="F8794">
            <v>45819</v>
          </cell>
          <cell r="G8794">
            <v>45819</v>
          </cell>
          <cell r="H8794">
            <v>0</v>
          </cell>
          <cell r="O8794">
            <v>9000</v>
          </cell>
        </row>
        <row r="8795">
          <cell r="A8795">
            <v>45819</v>
          </cell>
          <cell r="C8795" t="str">
            <v>VENTAS MOSTRADOR</v>
          </cell>
          <cell r="F8795">
            <v>45819</v>
          </cell>
          <cell r="G8795">
            <v>45819</v>
          </cell>
          <cell r="H8795">
            <v>0</v>
          </cell>
          <cell r="O8795">
            <v>14040</v>
          </cell>
        </row>
        <row r="8796">
          <cell r="A8796">
            <v>45819</v>
          </cell>
          <cell r="C8796" t="str">
            <v>VENTAS MOSTRADOR</v>
          </cell>
          <cell r="F8796">
            <v>45819</v>
          </cell>
          <cell r="G8796">
            <v>45819</v>
          </cell>
          <cell r="H8796">
            <v>0</v>
          </cell>
          <cell r="O8796">
            <v>15000</v>
          </cell>
        </row>
        <row r="8797">
          <cell r="A8797">
            <v>45819</v>
          </cell>
          <cell r="C8797" t="str">
            <v>VENTAS MOSTRADOR</v>
          </cell>
          <cell r="F8797">
            <v>45819</v>
          </cell>
          <cell r="G8797">
            <v>45819</v>
          </cell>
          <cell r="H8797">
            <v>0</v>
          </cell>
          <cell r="O8797">
            <v>21648</v>
          </cell>
        </row>
        <row r="8798">
          <cell r="A8798">
            <v>45819</v>
          </cell>
          <cell r="C8798" t="str">
            <v>VENTAS MOSTRADOR</v>
          </cell>
          <cell r="F8798">
            <v>45819</v>
          </cell>
          <cell r="G8798">
            <v>45819</v>
          </cell>
          <cell r="H8798">
            <v>0</v>
          </cell>
          <cell r="O8798">
            <v>33055</v>
          </cell>
        </row>
        <row r="8799">
          <cell r="A8799">
            <v>45819</v>
          </cell>
          <cell r="C8799" t="str">
            <v>VENTAS MOSTRADOR</v>
          </cell>
          <cell r="F8799">
            <v>45819</v>
          </cell>
          <cell r="G8799">
            <v>45819</v>
          </cell>
          <cell r="H8799">
            <v>0</v>
          </cell>
          <cell r="O8799">
            <v>48518</v>
          </cell>
        </row>
        <row r="8800">
          <cell r="A8800">
            <v>45819</v>
          </cell>
          <cell r="C8800" t="str">
            <v>VENTAS MOSTRADOR</v>
          </cell>
          <cell r="F8800">
            <v>45819</v>
          </cell>
          <cell r="G8800">
            <v>45819</v>
          </cell>
          <cell r="H8800">
            <v>0</v>
          </cell>
          <cell r="O8800">
            <v>110924</v>
          </cell>
        </row>
        <row r="8801">
          <cell r="A8801">
            <v>45819</v>
          </cell>
          <cell r="C8801" t="str">
            <v>JOSE DIEGO MOSQUERA</v>
          </cell>
          <cell r="F8801">
            <v>45819.500613425924</v>
          </cell>
          <cell r="G8801">
            <v>45820.500393518516</v>
          </cell>
          <cell r="H8801">
            <v>14</v>
          </cell>
          <cell r="O8801">
            <v>724320</v>
          </cell>
        </row>
        <row r="8802">
          <cell r="A8802">
            <v>45819</v>
          </cell>
          <cell r="C8802" t="str">
            <v>VENTAS MOSTRADOR</v>
          </cell>
          <cell r="F8802">
            <v>45819</v>
          </cell>
          <cell r="G8802">
            <v>45819</v>
          </cell>
          <cell r="H8802">
            <v>0</v>
          </cell>
          <cell r="O8802">
            <v>970125</v>
          </cell>
        </row>
        <row r="8803">
          <cell r="A8803">
            <v>45819</v>
          </cell>
          <cell r="C8803" t="str">
            <v>INVERSIONES MI TIERRITA SAS</v>
          </cell>
          <cell r="F8803">
            <v>45791.293136574073</v>
          </cell>
          <cell r="G8803">
            <v>45806.292291666665</v>
          </cell>
          <cell r="H8803">
            <v>21</v>
          </cell>
          <cell r="O8803">
            <v>4499693.824</v>
          </cell>
        </row>
        <row r="8804">
          <cell r="A8804">
            <v>45819</v>
          </cell>
          <cell r="C8804" t="str">
            <v>INVERSIONES MI TIERRITA SAS</v>
          </cell>
          <cell r="F8804">
            <v>45792.356006944443</v>
          </cell>
          <cell r="G8804">
            <v>45807.355763888889</v>
          </cell>
          <cell r="H8804">
            <v>20</v>
          </cell>
          <cell r="O8804">
            <v>3679204.77</v>
          </cell>
        </row>
        <row r="8805">
          <cell r="A8805">
            <v>45819</v>
          </cell>
          <cell r="C8805" t="str">
            <v>INVERSIONES MI TIERRITA SAS</v>
          </cell>
          <cell r="F8805">
            <v>45799.298425925925</v>
          </cell>
          <cell r="G8805">
            <v>45814.298194444447</v>
          </cell>
          <cell r="H8805">
            <v>13</v>
          </cell>
          <cell r="O8805">
            <v>1832230.03342</v>
          </cell>
        </row>
        <row r="8806">
          <cell r="A8806">
            <v>45819</v>
          </cell>
          <cell r="C8806" t="str">
            <v>EL MERO BURRITO S.A.S</v>
          </cell>
          <cell r="F8806">
            <v>45818.309027777781</v>
          </cell>
          <cell r="G8806">
            <v>45819.308865740742</v>
          </cell>
          <cell r="H8806">
            <v>8</v>
          </cell>
          <cell r="O8806">
            <v>476100</v>
          </cell>
        </row>
        <row r="8807">
          <cell r="A8807">
            <v>45819</v>
          </cell>
          <cell r="C8807" t="str">
            <v>SEBALI SAS</v>
          </cell>
          <cell r="F8807">
            <v>45811.271331018521</v>
          </cell>
          <cell r="G8807">
            <v>45819.270787037036</v>
          </cell>
          <cell r="H8807">
            <v>22</v>
          </cell>
          <cell r="O8807">
            <v>574372.5</v>
          </cell>
        </row>
        <row r="8808">
          <cell r="A8808">
            <v>45819</v>
          </cell>
          <cell r="C8808" t="str">
            <v>NANCHOS 24 HORAS SAS</v>
          </cell>
          <cell r="F8808">
            <v>45819.379259259258</v>
          </cell>
          <cell r="G8808">
            <v>45820.37871527778</v>
          </cell>
          <cell r="H8808">
            <v>7</v>
          </cell>
          <cell r="O8808">
            <v>381000</v>
          </cell>
        </row>
        <row r="8809">
          <cell r="A8809">
            <v>45819</v>
          </cell>
          <cell r="C8809" t="str">
            <v>PAPRIKA COCINA A LA LEÑA SAS</v>
          </cell>
          <cell r="F8809">
            <v>45819.359236111108</v>
          </cell>
          <cell r="G8809">
            <v>45820.359166666669</v>
          </cell>
          <cell r="H8809">
            <v>7</v>
          </cell>
          <cell r="O8809">
            <v>1129100</v>
          </cell>
        </row>
        <row r="8810">
          <cell r="A8810">
            <v>45819</v>
          </cell>
          <cell r="C8810" t="str">
            <v>CRISTIAN CAMILO VEGA PALACIOS</v>
          </cell>
          <cell r="F8810">
            <v>45819.320902777778</v>
          </cell>
          <cell r="G8810">
            <v>45820.320219907408</v>
          </cell>
          <cell r="H8810">
            <v>7</v>
          </cell>
          <cell r="O8810">
            <v>347200</v>
          </cell>
        </row>
        <row r="8811">
          <cell r="A8811">
            <v>45819</v>
          </cell>
          <cell r="C8811" t="str">
            <v>JOSE DIEGO MOSQUERA</v>
          </cell>
          <cell r="F8811">
            <v>45817.206678240742</v>
          </cell>
          <cell r="G8811">
            <v>45818.206678240742</v>
          </cell>
          <cell r="H8811">
            <v>9</v>
          </cell>
          <cell r="O8811">
            <v>1152720</v>
          </cell>
        </row>
        <row r="8812">
          <cell r="A8812">
            <v>45819</v>
          </cell>
          <cell r="C8812" t="str">
            <v>JOSE DIEGO MOSQUERA</v>
          </cell>
          <cell r="F8812">
            <v>45819.20039351852</v>
          </cell>
          <cell r="G8812">
            <v>45820.20039351852</v>
          </cell>
          <cell r="H8812">
            <v>7</v>
          </cell>
          <cell r="O8812">
            <v>5000</v>
          </cell>
        </row>
        <row r="8813">
          <cell r="A8813">
            <v>45819</v>
          </cell>
          <cell r="C8813" t="str">
            <v>DIDIER FERNEY MATEUS QUIROGA</v>
          </cell>
          <cell r="F8813">
            <v>45785.343124999999</v>
          </cell>
          <cell r="G8813">
            <v>45793.342962962961</v>
          </cell>
          <cell r="H8813">
            <v>41</v>
          </cell>
          <cell r="O8813">
            <v>400000</v>
          </cell>
        </row>
        <row r="8814">
          <cell r="A8814">
            <v>45819</v>
          </cell>
          <cell r="C8814" t="str">
            <v>MERCADOS BM SAS</v>
          </cell>
          <cell r="F8814">
            <v>45814.565104166664</v>
          </cell>
          <cell r="G8814">
            <v>45822.564085648148</v>
          </cell>
          <cell r="H8814">
            <v>5</v>
          </cell>
          <cell r="O8814">
            <v>6459770.3724999996</v>
          </cell>
        </row>
        <row r="8815">
          <cell r="A8815">
            <v>45819</v>
          </cell>
          <cell r="C8815" t="str">
            <v>IVE INVESTING SAS</v>
          </cell>
          <cell r="F8815">
            <v>45815.318657407406</v>
          </cell>
          <cell r="G8815">
            <v>45816.318379629629</v>
          </cell>
          <cell r="H8815">
            <v>3</v>
          </cell>
          <cell r="O8815">
            <v>365400</v>
          </cell>
        </row>
        <row r="8816">
          <cell r="A8816">
            <v>45819</v>
          </cell>
          <cell r="C8816" t="str">
            <v>SIA SAS</v>
          </cell>
          <cell r="F8816">
            <v>45714.30431712963</v>
          </cell>
          <cell r="G8816">
            <v>45744.304212962961</v>
          </cell>
          <cell r="H8816">
            <v>75</v>
          </cell>
          <cell r="O8816">
            <v>6981600</v>
          </cell>
        </row>
        <row r="8817">
          <cell r="A8817">
            <v>45819</v>
          </cell>
          <cell r="C8817" t="str">
            <v>A MANO SAS</v>
          </cell>
          <cell r="F8817">
            <v>45811.322511574072</v>
          </cell>
          <cell r="G8817">
            <v>45819.321863425925</v>
          </cell>
          <cell r="H8817">
            <v>0</v>
          </cell>
          <cell r="O8817">
            <v>404800</v>
          </cell>
        </row>
        <row r="8818">
          <cell r="A8818">
            <v>45819</v>
          </cell>
          <cell r="C8818" t="str">
            <v>BACO FOODS COLOMBIA S.A.S</v>
          </cell>
          <cell r="F8818">
            <v>45777.325752314813</v>
          </cell>
          <cell r="G8818">
            <v>45807.325752314813</v>
          </cell>
          <cell r="H8818">
            <v>20</v>
          </cell>
          <cell r="O8818">
            <v>1214000</v>
          </cell>
        </row>
        <row r="8819">
          <cell r="A8819">
            <v>45819</v>
          </cell>
          <cell r="C8819" t="str">
            <v>BACO FOODS COLOMBIA S.A.S</v>
          </cell>
          <cell r="F8819">
            <v>45782.371076388888</v>
          </cell>
          <cell r="G8819">
            <v>45812.371076388888</v>
          </cell>
          <cell r="H8819">
            <v>15</v>
          </cell>
          <cell r="O8819">
            <v>1220000</v>
          </cell>
        </row>
        <row r="8820">
          <cell r="A8820">
            <v>45819</v>
          </cell>
          <cell r="C8820" t="str">
            <v>BACO FOODS COLOMBIA S.A.S</v>
          </cell>
          <cell r="F8820">
            <v>45783.364618055559</v>
          </cell>
          <cell r="G8820">
            <v>45813.364618055559</v>
          </cell>
          <cell r="H8820">
            <v>14</v>
          </cell>
          <cell r="O8820">
            <v>293400</v>
          </cell>
        </row>
        <row r="8821">
          <cell r="A8821">
            <v>45819</v>
          </cell>
          <cell r="C8821" t="str">
            <v>BACO FOODS COLOMBIA S.A.S</v>
          </cell>
          <cell r="F8821">
            <v>45786.32984953704</v>
          </cell>
          <cell r="G8821">
            <v>45816.32984953704</v>
          </cell>
          <cell r="H8821">
            <v>11</v>
          </cell>
          <cell r="O8821">
            <v>288000</v>
          </cell>
        </row>
        <row r="8822">
          <cell r="A8822">
            <v>45819</v>
          </cell>
          <cell r="C8822" t="str">
            <v>GSF INVESTMENTS SAS</v>
          </cell>
          <cell r="F8822">
            <v>45901.375636574077</v>
          </cell>
          <cell r="G8822">
            <v>45902.37537037037</v>
          </cell>
          <cell r="H8822">
            <v>50</v>
          </cell>
          <cell r="O8822">
            <v>551682</v>
          </cell>
        </row>
        <row r="8823">
          <cell r="A8823">
            <v>45819</v>
          </cell>
          <cell r="C8823" t="str">
            <v>GSF INVESTMENTS SAS</v>
          </cell>
          <cell r="F8823">
            <v>45910.334016203706</v>
          </cell>
          <cell r="G8823">
            <v>45911.33116898148</v>
          </cell>
          <cell r="H8823">
            <v>41</v>
          </cell>
          <cell r="O8823">
            <v>1061400</v>
          </cell>
        </row>
        <row r="8824">
          <cell r="A8824">
            <v>45819</v>
          </cell>
          <cell r="C8824" t="str">
            <v>GSF INVESTMENTS SAS</v>
          </cell>
          <cell r="F8824">
            <v>45916.221076388887</v>
          </cell>
          <cell r="G8824">
            <v>45917.221076388887</v>
          </cell>
          <cell r="H8824">
            <v>35</v>
          </cell>
          <cell r="O8824">
            <v>386918</v>
          </cell>
        </row>
        <row r="8825">
          <cell r="A8825">
            <v>45819</v>
          </cell>
          <cell r="C8825" t="str">
            <v>RODOLFO  DIAZ</v>
          </cell>
          <cell r="F8825">
            <v>45814.387835648151</v>
          </cell>
          <cell r="G8825">
            <v>45815.387766203705</v>
          </cell>
          <cell r="H8825">
            <v>68</v>
          </cell>
          <cell r="O8825">
            <v>172970</v>
          </cell>
        </row>
        <row r="8826">
          <cell r="A8826">
            <v>45819</v>
          </cell>
          <cell r="C8826" t="str">
            <v>RODOLFO  DIAZ</v>
          </cell>
          <cell r="F8826">
            <v>45814.387835648151</v>
          </cell>
          <cell r="G8826">
            <v>45815.387766203705</v>
          </cell>
          <cell r="H8826">
            <v>68</v>
          </cell>
          <cell r="O8826">
            <v>1000000</v>
          </cell>
        </row>
        <row r="8827">
          <cell r="A8827">
            <v>45819</v>
          </cell>
          <cell r="C8827" t="str">
            <v>RODOLFO  DIAZ</v>
          </cell>
          <cell r="F8827">
            <v>45814.387835648151</v>
          </cell>
          <cell r="G8827">
            <v>45815.387766203705</v>
          </cell>
          <cell r="H8827">
            <v>68</v>
          </cell>
          <cell r="O8827">
            <v>1000000</v>
          </cell>
        </row>
        <row r="8828">
          <cell r="A8828">
            <v>45819</v>
          </cell>
          <cell r="C8828" t="str">
            <v>INFARTO SAS</v>
          </cell>
          <cell r="F8828">
            <v>45819</v>
          </cell>
          <cell r="G8828">
            <v>45819</v>
          </cell>
          <cell r="H8828">
            <v>0</v>
          </cell>
          <cell r="O8828">
            <v>2246720</v>
          </cell>
        </row>
        <row r="8829">
          <cell r="A8829">
            <v>45819</v>
          </cell>
          <cell r="C8829" t="str">
            <v>ALIANZA DOC SAS</v>
          </cell>
          <cell r="F8829">
            <v>45819</v>
          </cell>
          <cell r="G8829">
            <v>45819</v>
          </cell>
          <cell r="H8829">
            <v>0</v>
          </cell>
          <cell r="O8829">
            <v>320</v>
          </cell>
        </row>
        <row r="8830">
          <cell r="A8830">
            <v>45819</v>
          </cell>
          <cell r="C8830" t="str">
            <v>ALIANZA DOC SAS</v>
          </cell>
          <cell r="F8830">
            <v>45819</v>
          </cell>
          <cell r="G8830">
            <v>45819</v>
          </cell>
          <cell r="H8830">
            <v>0</v>
          </cell>
          <cell r="O8830">
            <v>429899</v>
          </cell>
        </row>
        <row r="8831">
          <cell r="A8831">
            <v>45819</v>
          </cell>
          <cell r="C8831" t="str">
            <v>VENTAS MOSTRADOR</v>
          </cell>
          <cell r="F8831">
            <v>45819</v>
          </cell>
          <cell r="G8831">
            <v>45819</v>
          </cell>
          <cell r="H8831">
            <v>0</v>
          </cell>
          <cell r="O8831">
            <v>227214</v>
          </cell>
        </row>
        <row r="8832">
          <cell r="A8832">
            <v>45820</v>
          </cell>
          <cell r="C8832" t="str">
            <v>CAJA COLOMBIANA DE SUBSIDIO FAMILIAR COLSUBSIDIO</v>
          </cell>
          <cell r="F8832">
            <v>45792.564131944448</v>
          </cell>
          <cell r="G8832">
            <v>45822.564131944448</v>
          </cell>
          <cell r="H8832">
            <v>10</v>
          </cell>
          <cell r="O8832">
            <v>810978.59100000001</v>
          </cell>
        </row>
        <row r="8833">
          <cell r="A8833">
            <v>45820</v>
          </cell>
          <cell r="C8833" t="str">
            <v>CAJA COLOMBIANA DE SUBSIDIO FAMILIAR COLSUBSIDIO</v>
          </cell>
          <cell r="F8833">
            <v>45792.565185185187</v>
          </cell>
          <cell r="G8833">
            <v>45822.565185185187</v>
          </cell>
          <cell r="H8833">
            <v>10</v>
          </cell>
          <cell r="O8833">
            <v>349655.22899999999</v>
          </cell>
        </row>
        <row r="8834">
          <cell r="A8834">
            <v>45820</v>
          </cell>
          <cell r="C8834" t="str">
            <v>CAJA COLOMBIANA DE SUBSIDIO FAMILIAR COLSUBSIDIO</v>
          </cell>
          <cell r="F8834">
            <v>45792.569178240738</v>
          </cell>
          <cell r="G8834">
            <v>45822.569178240738</v>
          </cell>
          <cell r="H8834">
            <v>10</v>
          </cell>
          <cell r="O8834">
            <v>1650680.4435000001</v>
          </cell>
        </row>
        <row r="8835">
          <cell r="A8835">
            <v>45820</v>
          </cell>
          <cell r="C8835" t="str">
            <v>CAJA COLOMBIANA DE SUBSIDIO FAMILIAR COLSUBSIDIO</v>
          </cell>
          <cell r="F8835">
            <v>45792.57298611111</v>
          </cell>
          <cell r="G8835">
            <v>45822.57298611111</v>
          </cell>
          <cell r="H8835">
            <v>10</v>
          </cell>
          <cell r="O8835">
            <v>227763.75599999999</v>
          </cell>
        </row>
        <row r="8836">
          <cell r="A8836">
            <v>45820</v>
          </cell>
          <cell r="C8836" t="str">
            <v>CAJA COLOMBIANA DE SUBSIDIO FAMILIAR COLSUBSIDIO</v>
          </cell>
          <cell r="F8836">
            <v>45792.574803240743</v>
          </cell>
          <cell r="G8836">
            <v>45822.574803240743</v>
          </cell>
          <cell r="H8836">
            <v>10</v>
          </cell>
          <cell r="O8836">
            <v>2684039.5559999999</v>
          </cell>
        </row>
        <row r="8837">
          <cell r="A8837">
            <v>45820</v>
          </cell>
          <cell r="C8837" t="str">
            <v>CAJA COLOMBIANA DE SUBSIDIO FAMILIAR COLSUBSIDIO</v>
          </cell>
          <cell r="F8837">
            <v>45792.576608796298</v>
          </cell>
          <cell r="G8837">
            <v>45822.576608796298</v>
          </cell>
          <cell r="H8837">
            <v>10</v>
          </cell>
          <cell r="O8837">
            <v>547759.21200000006</v>
          </cell>
        </row>
        <row r="8838">
          <cell r="A8838">
            <v>45820</v>
          </cell>
          <cell r="C8838" t="str">
            <v>CAJA COLOMBIANA DE SUBSIDIO FAMILIAR COLSUBSIDIO</v>
          </cell>
          <cell r="F8838">
            <v>45792.580034722225</v>
          </cell>
          <cell r="G8838">
            <v>45822.580034722225</v>
          </cell>
          <cell r="H8838">
            <v>10</v>
          </cell>
          <cell r="O8838">
            <v>1491240.96</v>
          </cell>
        </row>
        <row r="8839">
          <cell r="A8839">
            <v>45820</v>
          </cell>
          <cell r="C8839" t="str">
            <v>CAJA COLOMBIANA DE SUBSIDIO FAMILIAR COLSUBSIDIO</v>
          </cell>
          <cell r="F8839">
            <v>45792.581273148149</v>
          </cell>
          <cell r="G8839">
            <v>45822.581273148149</v>
          </cell>
          <cell r="H8839">
            <v>10</v>
          </cell>
          <cell r="O8839">
            <v>11469108.981000001</v>
          </cell>
        </row>
        <row r="8840">
          <cell r="A8840">
            <v>45820</v>
          </cell>
          <cell r="C8840" t="str">
            <v>CAJA COLOMBIANA DE SUBSIDIO FAMILIAR COLSUBSIDIO</v>
          </cell>
          <cell r="F8840">
            <v>45792.582395833335</v>
          </cell>
          <cell r="G8840">
            <v>45822.582395833335</v>
          </cell>
          <cell r="H8840">
            <v>10</v>
          </cell>
          <cell r="O8840">
            <v>1350126.459</v>
          </cell>
        </row>
        <row r="8841">
          <cell r="A8841">
            <v>45820</v>
          </cell>
          <cell r="C8841" t="str">
            <v>CAJA COLOMBIANA DE SUBSIDIO FAMILIAR COLSUBSIDIO</v>
          </cell>
          <cell r="F8841">
            <v>45792.583993055552</v>
          </cell>
          <cell r="G8841">
            <v>45822.583993055552</v>
          </cell>
          <cell r="H8841">
            <v>10</v>
          </cell>
          <cell r="O8841">
            <v>2097348.858</v>
          </cell>
        </row>
        <row r="8842">
          <cell r="A8842">
            <v>45820</v>
          </cell>
          <cell r="C8842" t="str">
            <v>CAJA COLOMBIANA DE SUBSIDIO FAMILIAR COLSUBSIDIO</v>
          </cell>
          <cell r="F8842">
            <v>45792.587025462963</v>
          </cell>
          <cell r="G8842">
            <v>45822.587025462963</v>
          </cell>
          <cell r="H8842">
            <v>10</v>
          </cell>
          <cell r="O8842">
            <v>2778300.0210000002</v>
          </cell>
        </row>
        <row r="8843">
          <cell r="A8843">
            <v>45820</v>
          </cell>
          <cell r="C8843" t="str">
            <v>CAJA COLOMBIANA DE SUBSIDIO FAMILIAR COLSUBSIDIO</v>
          </cell>
          <cell r="F8843">
            <v>45792.589189814818</v>
          </cell>
          <cell r="G8843">
            <v>45822.589189814818</v>
          </cell>
          <cell r="H8843">
            <v>10</v>
          </cell>
          <cell r="O8843">
            <v>8212310.568</v>
          </cell>
        </row>
        <row r="8844">
          <cell r="A8844">
            <v>45820</v>
          </cell>
          <cell r="C8844" t="str">
            <v>CAJA COLOMBIANA DE SUBSIDIO FAMILIAR COLSUBSIDIO</v>
          </cell>
          <cell r="F8844">
            <v>45792.590231481481</v>
          </cell>
          <cell r="G8844">
            <v>45822.590231481481</v>
          </cell>
          <cell r="H8844">
            <v>10</v>
          </cell>
          <cell r="O8844">
            <v>593389.63199999998</v>
          </cell>
        </row>
        <row r="8845">
          <cell r="A8845">
            <v>45820</v>
          </cell>
          <cell r="C8845" t="str">
            <v>CAJA COLOMBIANA DE SUBSIDIO FAMILIAR COLSUBSIDIO</v>
          </cell>
          <cell r="F8845">
            <v>45793.548020833332</v>
          </cell>
          <cell r="G8845">
            <v>45823.548020833332</v>
          </cell>
          <cell r="H8845">
            <v>9</v>
          </cell>
          <cell r="O8845">
            <v>185229.96</v>
          </cell>
        </row>
        <row r="8846">
          <cell r="A8846">
            <v>45820</v>
          </cell>
          <cell r="C8846" t="str">
            <v>CAJA COLOMBIANA DE SUBSIDIO FAMILIAR COLSUBSIDIO</v>
          </cell>
          <cell r="F8846">
            <v>45793.549733796295</v>
          </cell>
          <cell r="G8846">
            <v>45823.549733796295</v>
          </cell>
          <cell r="H8846">
            <v>9</v>
          </cell>
          <cell r="O8846">
            <v>496594.89</v>
          </cell>
        </row>
        <row r="8847">
          <cell r="A8847">
            <v>45820</v>
          </cell>
          <cell r="C8847" t="str">
            <v>CAJA COLOMBIANA DE SUBSIDIO FAMILIAR COLSUBSIDIO</v>
          </cell>
          <cell r="F8847">
            <v>45793.552662037036</v>
          </cell>
          <cell r="G8847">
            <v>45823.552662037036</v>
          </cell>
          <cell r="H8847">
            <v>9</v>
          </cell>
          <cell r="O8847">
            <v>2639029</v>
          </cell>
        </row>
        <row r="8848">
          <cell r="A8848">
            <v>45820</v>
          </cell>
          <cell r="C8848" t="str">
            <v>CAJA COLOMBIANA DE SUBSIDIO FAMILIAR COLSUBSIDIO</v>
          </cell>
          <cell r="F8848">
            <v>45799.484502314815</v>
          </cell>
          <cell r="G8848">
            <v>45829.484502314815</v>
          </cell>
          <cell r="H8848">
            <v>3</v>
          </cell>
          <cell r="O8848">
            <v>103882.02</v>
          </cell>
        </row>
        <row r="8849">
          <cell r="A8849">
            <v>45820</v>
          </cell>
          <cell r="C8849" t="str">
            <v>CAJA COLOMBIANA DE SUBSIDIO FAMILIAR COLSUBSIDIO</v>
          </cell>
          <cell r="F8849">
            <v>45799.490115740744</v>
          </cell>
          <cell r="G8849">
            <v>45829.490115740744</v>
          </cell>
          <cell r="H8849">
            <v>3</v>
          </cell>
          <cell r="O8849">
            <v>1924584.321</v>
          </cell>
        </row>
        <row r="8850">
          <cell r="A8850">
            <v>45820</v>
          </cell>
          <cell r="C8850" t="str">
            <v>CAJA COLOMBIANA DE SUBSIDIO FAMILIAR COLSUBSIDIO</v>
          </cell>
          <cell r="F8850">
            <v>45799.493356481478</v>
          </cell>
          <cell r="G8850">
            <v>45829.493356481478</v>
          </cell>
          <cell r="H8850">
            <v>3</v>
          </cell>
          <cell r="O8850">
            <v>196113.72</v>
          </cell>
        </row>
        <row r="8851">
          <cell r="A8851">
            <v>45820</v>
          </cell>
          <cell r="C8851" t="str">
            <v>CAJA COLOMBIANA DE SUBSIDIO FAMILIAR COLSUBSIDIO</v>
          </cell>
          <cell r="F8851">
            <v>45799.495196759257</v>
          </cell>
          <cell r="G8851">
            <v>45829.495196759257</v>
          </cell>
          <cell r="H8851">
            <v>3</v>
          </cell>
          <cell r="O8851">
            <v>5882100.9390000002</v>
          </cell>
        </row>
        <row r="8852">
          <cell r="A8852">
            <v>45820</v>
          </cell>
          <cell r="C8852" t="str">
            <v>CAJA COLOMBIANA DE SUBSIDIO FAMILIAR COLSUBSIDIO</v>
          </cell>
          <cell r="F8852">
            <v>45799.497141203705</v>
          </cell>
          <cell r="G8852">
            <v>45829.497141203705</v>
          </cell>
          <cell r="H8852">
            <v>3</v>
          </cell>
          <cell r="O8852">
            <v>415916.424</v>
          </cell>
        </row>
        <row r="8853">
          <cell r="A8853">
            <v>45820</v>
          </cell>
          <cell r="C8853" t="str">
            <v>CAJA COLOMBIANA DE SUBSIDIO FAMILIAR COLSUBSIDIO</v>
          </cell>
          <cell r="F8853">
            <v>45799.499201388891</v>
          </cell>
          <cell r="G8853">
            <v>45829.499201388891</v>
          </cell>
          <cell r="H8853">
            <v>3</v>
          </cell>
          <cell r="O8853">
            <v>193201.14</v>
          </cell>
        </row>
        <row r="8854">
          <cell r="A8854">
            <v>45820</v>
          </cell>
          <cell r="C8854" t="str">
            <v>CAJA COLOMBIANA DE SUBSIDIO FAMILIAR COLSUBSIDIO</v>
          </cell>
          <cell r="F8854">
            <v>45799.500520833331</v>
          </cell>
          <cell r="G8854">
            <v>45829.500520833331</v>
          </cell>
          <cell r="H8854">
            <v>3</v>
          </cell>
          <cell r="O8854">
            <v>11193530.369999999</v>
          </cell>
        </row>
        <row r="8855">
          <cell r="A8855">
            <v>45820</v>
          </cell>
          <cell r="C8855" t="str">
            <v>CAJA COLOMBIANA DE SUBSIDIO FAMILIAR COLSUBSIDIO</v>
          </cell>
          <cell r="F8855">
            <v>45799.502523148149</v>
          </cell>
          <cell r="G8855">
            <v>45829.502523148149</v>
          </cell>
          <cell r="H8855">
            <v>3</v>
          </cell>
          <cell r="O8855">
            <v>29682025.111200001</v>
          </cell>
        </row>
        <row r="8856">
          <cell r="A8856">
            <v>45820</v>
          </cell>
          <cell r="C8856" t="str">
            <v>CAJA COLOMBIANA DE SUBSIDIO FAMILIAR COLSUBSIDIO</v>
          </cell>
          <cell r="F8856">
            <v>45799.503912037035</v>
          </cell>
          <cell r="G8856">
            <v>45829.503912037035</v>
          </cell>
          <cell r="H8856">
            <v>3</v>
          </cell>
          <cell r="O8856">
            <v>5294439.3810000001</v>
          </cell>
        </row>
        <row r="8857">
          <cell r="A8857">
            <v>45820</v>
          </cell>
          <cell r="C8857" t="str">
            <v>CAJA COLOMBIANA DE SUBSIDIO FAMILIAR COLSUBSIDIO</v>
          </cell>
          <cell r="F8857">
            <v>45799.510625000003</v>
          </cell>
          <cell r="G8857">
            <v>45829.510625000003</v>
          </cell>
          <cell r="H8857">
            <v>3</v>
          </cell>
          <cell r="O8857">
            <v>2442489.588</v>
          </cell>
        </row>
        <row r="8858">
          <cell r="A8858">
            <v>45820</v>
          </cell>
          <cell r="C8858" t="str">
            <v>VENTAS MOSTRADOR</v>
          </cell>
          <cell r="F8858">
            <v>45820</v>
          </cell>
          <cell r="G8858">
            <v>45820</v>
          </cell>
          <cell r="H8858">
            <v>0</v>
          </cell>
          <cell r="O8858">
            <v>8000</v>
          </cell>
        </row>
        <row r="8859">
          <cell r="A8859">
            <v>45820</v>
          </cell>
          <cell r="C8859" t="str">
            <v>VENTAS MOSTRADOR</v>
          </cell>
          <cell r="F8859">
            <v>45820</v>
          </cell>
          <cell r="G8859">
            <v>45820</v>
          </cell>
          <cell r="H8859">
            <v>0</v>
          </cell>
          <cell r="O8859">
            <v>9270</v>
          </cell>
        </row>
        <row r="8860">
          <cell r="A8860">
            <v>45820</v>
          </cell>
          <cell r="C8860" t="str">
            <v>VENTAS MOSTRADOR</v>
          </cell>
          <cell r="F8860">
            <v>45820</v>
          </cell>
          <cell r="G8860">
            <v>45820</v>
          </cell>
          <cell r="H8860">
            <v>0</v>
          </cell>
          <cell r="O8860">
            <v>11520</v>
          </cell>
        </row>
        <row r="8861">
          <cell r="A8861">
            <v>45820</v>
          </cell>
          <cell r="C8861" t="str">
            <v>VENTAS MOSTRADOR</v>
          </cell>
          <cell r="F8861">
            <v>45820</v>
          </cell>
          <cell r="G8861">
            <v>45820</v>
          </cell>
          <cell r="H8861">
            <v>0</v>
          </cell>
          <cell r="O8861">
            <v>14300</v>
          </cell>
        </row>
        <row r="8862">
          <cell r="A8862">
            <v>45820</v>
          </cell>
          <cell r="C8862" t="str">
            <v>VENTAS MOSTRADOR</v>
          </cell>
          <cell r="F8862">
            <v>45820</v>
          </cell>
          <cell r="G8862">
            <v>45820</v>
          </cell>
          <cell r="H8862">
            <v>0</v>
          </cell>
          <cell r="O8862">
            <v>14490</v>
          </cell>
        </row>
        <row r="8863">
          <cell r="A8863">
            <v>45820</v>
          </cell>
          <cell r="C8863" t="str">
            <v>VENTAS MOSTRADOR</v>
          </cell>
          <cell r="F8863">
            <v>45820</v>
          </cell>
          <cell r="G8863">
            <v>45820</v>
          </cell>
          <cell r="H8863">
            <v>0</v>
          </cell>
          <cell r="O8863">
            <v>18540</v>
          </cell>
        </row>
        <row r="8864">
          <cell r="A8864">
            <v>45820</v>
          </cell>
          <cell r="C8864" t="str">
            <v>VENTAS MOSTRADOR</v>
          </cell>
          <cell r="F8864">
            <v>45820</v>
          </cell>
          <cell r="G8864">
            <v>45820</v>
          </cell>
          <cell r="H8864">
            <v>0</v>
          </cell>
          <cell r="O8864">
            <v>20000</v>
          </cell>
        </row>
        <row r="8865">
          <cell r="A8865">
            <v>45820</v>
          </cell>
          <cell r="C8865" t="str">
            <v>VENTAS MOSTRADOR</v>
          </cell>
          <cell r="F8865">
            <v>45820</v>
          </cell>
          <cell r="G8865">
            <v>45820</v>
          </cell>
          <cell r="H8865">
            <v>0</v>
          </cell>
          <cell r="O8865">
            <v>33320</v>
          </cell>
        </row>
        <row r="8866">
          <cell r="A8866">
            <v>45820</v>
          </cell>
          <cell r="C8866" t="str">
            <v>VENTAS MOSTRADOR</v>
          </cell>
          <cell r="F8866">
            <v>45820</v>
          </cell>
          <cell r="G8866">
            <v>45820</v>
          </cell>
          <cell r="H8866">
            <v>0</v>
          </cell>
          <cell r="O8866">
            <v>39956</v>
          </cell>
        </row>
        <row r="8867">
          <cell r="A8867">
            <v>45820</v>
          </cell>
          <cell r="C8867" t="str">
            <v>DARWIN GEOVANNI OCHOA MERCHAN</v>
          </cell>
          <cell r="F8867">
            <v>45820.334224537037</v>
          </cell>
          <cell r="G8867">
            <v>45821.334062499998</v>
          </cell>
          <cell r="H8867">
            <v>11</v>
          </cell>
          <cell r="O8867">
            <v>208500</v>
          </cell>
        </row>
        <row r="8868">
          <cell r="A8868">
            <v>45820</v>
          </cell>
          <cell r="C8868" t="str">
            <v>WILSON  DIAZ GOMEZ</v>
          </cell>
          <cell r="F8868">
            <v>45820.357106481482</v>
          </cell>
          <cell r="G8868">
            <v>45821.356712962966</v>
          </cell>
          <cell r="H8868">
            <v>11</v>
          </cell>
          <cell r="O8868">
            <v>361700</v>
          </cell>
        </row>
        <row r="8869">
          <cell r="A8869">
            <v>45820</v>
          </cell>
          <cell r="C8869" t="str">
            <v>VENTAS MOSTRADOR</v>
          </cell>
          <cell r="F8869">
            <v>45820</v>
          </cell>
          <cell r="G8869">
            <v>45820</v>
          </cell>
          <cell r="H8869">
            <v>0</v>
          </cell>
          <cell r="O8869">
            <v>425500</v>
          </cell>
        </row>
        <row r="8870">
          <cell r="A8870">
            <v>45820</v>
          </cell>
          <cell r="C8870" t="str">
            <v>CRISTIAN  ROJAS RIVERA</v>
          </cell>
          <cell r="F8870">
            <v>45820.390277777777</v>
          </cell>
          <cell r="G8870">
            <v>45826.390196759261</v>
          </cell>
          <cell r="H8870">
            <v>8</v>
          </cell>
          <cell r="O8870">
            <v>638249.98</v>
          </cell>
        </row>
        <row r="8871">
          <cell r="A8871">
            <v>45820</v>
          </cell>
          <cell r="C8871" t="str">
            <v>VENTAS MOSTRADOR</v>
          </cell>
          <cell r="F8871">
            <v>45820</v>
          </cell>
          <cell r="G8871">
            <v>45820</v>
          </cell>
          <cell r="H8871">
            <v>0</v>
          </cell>
          <cell r="O8871">
            <v>1702000</v>
          </cell>
        </row>
        <row r="8872">
          <cell r="A8872">
            <v>45820</v>
          </cell>
          <cell r="C8872" t="str">
            <v>TIGRE COLOMBIA S.A.S</v>
          </cell>
          <cell r="F8872">
            <v>45812.313275462962</v>
          </cell>
          <cell r="G8872">
            <v>45820.312662037039</v>
          </cell>
          <cell r="H8872">
            <v>12</v>
          </cell>
          <cell r="O8872">
            <v>942930</v>
          </cell>
        </row>
        <row r="8873">
          <cell r="A8873">
            <v>45820</v>
          </cell>
          <cell r="C8873" t="str">
            <v>TIGRE COLOMBIA S.A.S</v>
          </cell>
          <cell r="F8873">
            <v>45818.306307870371</v>
          </cell>
          <cell r="G8873">
            <v>45826.306041666663</v>
          </cell>
          <cell r="H8873">
            <v>6</v>
          </cell>
          <cell r="O8873">
            <v>1647000</v>
          </cell>
        </row>
        <row r="8874">
          <cell r="A8874">
            <v>45820</v>
          </cell>
          <cell r="C8874" t="str">
            <v>TIGRE COLOMBIA S.A.S</v>
          </cell>
          <cell r="F8874">
            <v>45818.309849537036</v>
          </cell>
          <cell r="G8874">
            <v>45826.309641203705</v>
          </cell>
          <cell r="H8874">
            <v>6</v>
          </cell>
          <cell r="O8874">
            <v>1555500</v>
          </cell>
        </row>
        <row r="8875">
          <cell r="A8875">
            <v>45820</v>
          </cell>
          <cell r="C8875" t="str">
            <v>TIGRE COLOMBIA S.A.S</v>
          </cell>
          <cell r="F8875">
            <v>45818.312442129631</v>
          </cell>
          <cell r="G8875">
            <v>45826.311944444446</v>
          </cell>
          <cell r="H8875">
            <v>6</v>
          </cell>
          <cell r="O8875">
            <v>1281000</v>
          </cell>
        </row>
        <row r="8876">
          <cell r="A8876">
            <v>45820</v>
          </cell>
          <cell r="C8876" t="str">
            <v>TIGRE COLOMBIA S.A.S</v>
          </cell>
          <cell r="F8876">
            <v>45818.312951388885</v>
          </cell>
          <cell r="G8876">
            <v>45826.312743055554</v>
          </cell>
          <cell r="H8876">
            <v>6</v>
          </cell>
          <cell r="O8876">
            <v>338070</v>
          </cell>
        </row>
        <row r="8877">
          <cell r="A8877">
            <v>45820</v>
          </cell>
          <cell r="C8877" t="str">
            <v>TODOS COMEMOS SAS</v>
          </cell>
          <cell r="F8877">
            <v>45758.323391203703</v>
          </cell>
          <cell r="G8877">
            <v>45766.323391203703</v>
          </cell>
          <cell r="H8877">
            <v>61</v>
          </cell>
          <cell r="O8877">
            <v>246000</v>
          </cell>
        </row>
        <row r="8878">
          <cell r="A8878">
            <v>45820</v>
          </cell>
          <cell r="C8878" t="str">
            <v>TODOS COMEMOS SAS</v>
          </cell>
          <cell r="F8878">
            <v>45758.323391203703</v>
          </cell>
          <cell r="G8878">
            <v>45766.323391203703</v>
          </cell>
          <cell r="H8878">
            <v>61</v>
          </cell>
          <cell r="O8878">
            <v>97200</v>
          </cell>
        </row>
        <row r="8879">
          <cell r="A8879">
            <v>45820</v>
          </cell>
          <cell r="C8879" t="str">
            <v>TODOS COMEMOS SAS</v>
          </cell>
          <cell r="F8879">
            <v>45763.423206018517</v>
          </cell>
          <cell r="G8879">
            <v>45771.423206018517</v>
          </cell>
          <cell r="H8879">
            <v>56</v>
          </cell>
          <cell r="O8879">
            <v>209000</v>
          </cell>
        </row>
        <row r="8880">
          <cell r="A8880">
            <v>45820</v>
          </cell>
          <cell r="C8880" t="str">
            <v>TODOS COMEMOS SAS</v>
          </cell>
          <cell r="F8880">
            <v>45803.298576388886</v>
          </cell>
          <cell r="G8880">
            <v>45811.298460648148</v>
          </cell>
          <cell r="H8880">
            <v>16</v>
          </cell>
          <cell r="O8880">
            <v>64850</v>
          </cell>
        </row>
        <row r="8881">
          <cell r="A8881">
            <v>45820</v>
          </cell>
          <cell r="C8881" t="str">
            <v>DOROTEA PARRILLA BAR SAS</v>
          </cell>
          <cell r="F8881">
            <v>45820.345810185187</v>
          </cell>
          <cell r="G8881">
            <v>45824.345636574071</v>
          </cell>
          <cell r="H8881">
            <v>3</v>
          </cell>
          <cell r="O8881">
            <v>1352950</v>
          </cell>
        </row>
        <row r="8882">
          <cell r="A8882">
            <v>45820</v>
          </cell>
          <cell r="C8882" t="str">
            <v>HILDEBRANDO  CARREÑO</v>
          </cell>
          <cell r="F8882">
            <v>45819.320150462961</v>
          </cell>
          <cell r="G8882">
            <v>45820.31958333333</v>
          </cell>
          <cell r="H8882">
            <v>12</v>
          </cell>
          <cell r="O8882">
            <v>445500</v>
          </cell>
        </row>
        <row r="8883">
          <cell r="A8883">
            <v>45820</v>
          </cell>
          <cell r="C8883" t="str">
            <v>GONZALEZ GOMEZ JOSE LUIS</v>
          </cell>
          <cell r="F8883">
            <v>45819.36142361111</v>
          </cell>
          <cell r="G8883">
            <v>45820.361284722225</v>
          </cell>
          <cell r="H8883">
            <v>12</v>
          </cell>
          <cell r="O8883">
            <v>270600</v>
          </cell>
        </row>
        <row r="8884">
          <cell r="A8884">
            <v>45820</v>
          </cell>
          <cell r="C8884" t="str">
            <v>COMERCIALIZADORA DE LACTEOS RYM SAS</v>
          </cell>
          <cell r="F8884">
            <v>45819.458275462966</v>
          </cell>
          <cell r="G8884">
            <v>45820.458113425928</v>
          </cell>
          <cell r="H8884">
            <v>12</v>
          </cell>
          <cell r="O8884">
            <v>223600</v>
          </cell>
        </row>
        <row r="8885">
          <cell r="A8885">
            <v>45820</v>
          </cell>
          <cell r="C8885" t="str">
            <v>ANDRES MAURICIO CUELLAR HERRERA</v>
          </cell>
          <cell r="F8885">
            <v>45819.62259259259</v>
          </cell>
          <cell r="G8885">
            <v>45820.622418981482</v>
          </cell>
          <cell r="H8885">
            <v>12</v>
          </cell>
          <cell r="O8885">
            <v>254200</v>
          </cell>
        </row>
        <row r="8886">
          <cell r="A8886">
            <v>45820</v>
          </cell>
          <cell r="C8886" t="str">
            <v>ANDRES MAURICIO CUELLAR HERRERA</v>
          </cell>
          <cell r="F8886">
            <v>45819.624490740738</v>
          </cell>
          <cell r="G8886">
            <v>45820.623796296299</v>
          </cell>
          <cell r="H8886">
            <v>12</v>
          </cell>
          <cell r="O8886">
            <v>80000</v>
          </cell>
        </row>
        <row r="8887">
          <cell r="A8887">
            <v>45820</v>
          </cell>
          <cell r="C8887" t="str">
            <v>JHON HENDERSON RODRIGUEZ MAHECHA</v>
          </cell>
          <cell r="F8887">
            <v>45820.384479166663</v>
          </cell>
          <cell r="G8887">
            <v>45821.383726851855</v>
          </cell>
          <cell r="H8887">
            <v>11</v>
          </cell>
          <cell r="O8887">
            <v>316000</v>
          </cell>
        </row>
        <row r="8888">
          <cell r="A8888">
            <v>45820</v>
          </cell>
          <cell r="C8888" t="str">
            <v>GINA ALEXANDRA OCHOA CASTAÑEDA</v>
          </cell>
          <cell r="F8888">
            <v>45820.381481481483</v>
          </cell>
          <cell r="G8888">
            <v>45821.381354166668</v>
          </cell>
          <cell r="H8888">
            <v>11</v>
          </cell>
          <cell r="O8888">
            <v>214400</v>
          </cell>
        </row>
        <row r="8889">
          <cell r="A8889">
            <v>45820</v>
          </cell>
          <cell r="C8889" t="str">
            <v>INDUCOLCARNES S.A.S</v>
          </cell>
          <cell r="F8889">
            <v>45785.31486111111</v>
          </cell>
          <cell r="G8889">
            <v>45800.31486111111</v>
          </cell>
          <cell r="H8889">
            <v>54</v>
          </cell>
          <cell r="O8889">
            <v>6863965.0499999998</v>
          </cell>
        </row>
        <row r="8890">
          <cell r="A8890">
            <v>45820</v>
          </cell>
          <cell r="C8890" t="str">
            <v>GSF INVESTMENTS SAS</v>
          </cell>
          <cell r="F8890">
            <v>45916.221076388887</v>
          </cell>
          <cell r="G8890">
            <v>45917.221076388887</v>
          </cell>
          <cell r="H8890">
            <v>35</v>
          </cell>
          <cell r="O8890">
            <v>22782</v>
          </cell>
        </row>
        <row r="8891">
          <cell r="A8891">
            <v>45820</v>
          </cell>
          <cell r="C8891" t="str">
            <v>GSF INVESTMENTS SAS</v>
          </cell>
          <cell r="F8891">
            <v>45917.249884259261</v>
          </cell>
          <cell r="G8891">
            <v>45918.249664351853</v>
          </cell>
          <cell r="H8891">
            <v>34</v>
          </cell>
          <cell r="O8891">
            <v>49262</v>
          </cell>
        </row>
        <row r="8892">
          <cell r="A8892">
            <v>45820</v>
          </cell>
          <cell r="C8892" t="str">
            <v>JOHN DIEGO GUTIERREZ POLANCO</v>
          </cell>
          <cell r="F8892">
            <v>45820.332731481481</v>
          </cell>
          <cell r="G8892">
            <v>45822.332465277781</v>
          </cell>
          <cell r="H8892">
            <v>19</v>
          </cell>
          <cell r="O8892">
            <v>85499.99</v>
          </cell>
        </row>
        <row r="8893">
          <cell r="A8893">
            <v>45820</v>
          </cell>
          <cell r="C8893" t="str">
            <v>JOHN DIEGO GUTIERREZ POLANCO</v>
          </cell>
          <cell r="F8893">
            <v>45820.359907407408</v>
          </cell>
          <cell r="G8893">
            <v>45822.359907407408</v>
          </cell>
          <cell r="H8893">
            <v>19</v>
          </cell>
          <cell r="O8893">
            <v>14499.99</v>
          </cell>
        </row>
        <row r="8894">
          <cell r="A8894">
            <v>45820</v>
          </cell>
          <cell r="C8894" t="str">
            <v>CARLOS ANDRES CORTES PACHON</v>
          </cell>
          <cell r="F8894">
            <v>45819.37462962963</v>
          </cell>
          <cell r="G8894">
            <v>45820.374467592592</v>
          </cell>
          <cell r="H8894">
            <v>19</v>
          </cell>
          <cell r="O8894">
            <v>197850</v>
          </cell>
        </row>
        <row r="8895">
          <cell r="A8895">
            <v>45820</v>
          </cell>
          <cell r="C8895" t="str">
            <v>ANGEL CRISANTO HERNANDEZ JUNCO</v>
          </cell>
          <cell r="F8895">
            <v>45820.367951388886</v>
          </cell>
          <cell r="G8895">
            <v>45821.357835648145</v>
          </cell>
          <cell r="H8895">
            <v>18</v>
          </cell>
          <cell r="O8895">
            <v>457200</v>
          </cell>
        </row>
        <row r="8896">
          <cell r="A8896">
            <v>45820</v>
          </cell>
          <cell r="C8896" t="str">
            <v>SAGRADO BGTA SAS</v>
          </cell>
          <cell r="F8896">
            <v>45800.253912037035</v>
          </cell>
          <cell r="G8896">
            <v>45820.251550925925</v>
          </cell>
          <cell r="H8896">
            <v>7</v>
          </cell>
          <cell r="O8896">
            <v>2215190.9840000002</v>
          </cell>
        </row>
        <row r="8897">
          <cell r="A8897">
            <v>45820</v>
          </cell>
          <cell r="C8897" t="str">
            <v>SAGRADO BGTA SAS</v>
          </cell>
          <cell r="F8897">
            <v>45805.251516203702</v>
          </cell>
          <cell r="G8897">
            <v>45825.251342592594</v>
          </cell>
          <cell r="H8897">
            <v>2</v>
          </cell>
          <cell r="O8897">
            <v>1317522.78</v>
          </cell>
        </row>
        <row r="8898">
          <cell r="A8898">
            <v>45820</v>
          </cell>
          <cell r="C8898" t="str">
            <v>HUMO CAFE &amp; BISTRO SAS</v>
          </cell>
          <cell r="F8898">
            <v>45819.317372685182</v>
          </cell>
          <cell r="G8898">
            <v>45820.317187499997</v>
          </cell>
          <cell r="H8898">
            <v>7</v>
          </cell>
          <cell r="O8898">
            <v>268950</v>
          </cell>
        </row>
        <row r="8899">
          <cell r="A8899">
            <v>45820</v>
          </cell>
          <cell r="C8899" t="str">
            <v>INVERSIONES SUPER ROYAL CARIBE SA</v>
          </cell>
          <cell r="F8899">
            <v>45796.298622685186</v>
          </cell>
          <cell r="G8899">
            <v>45826.298622685186</v>
          </cell>
          <cell r="H8899">
            <v>1</v>
          </cell>
          <cell r="O8899">
            <v>112000</v>
          </cell>
        </row>
        <row r="8900">
          <cell r="A8900">
            <v>45820</v>
          </cell>
          <cell r="C8900" t="str">
            <v>INVERSIONES SUPER ROYAL CARIBE SA</v>
          </cell>
          <cell r="F8900">
            <v>45801.328043981484</v>
          </cell>
          <cell r="G8900">
            <v>45831.327546296299</v>
          </cell>
          <cell r="H8900">
            <v>-4</v>
          </cell>
          <cell r="O8900">
            <v>175410</v>
          </cell>
        </row>
        <row r="8901">
          <cell r="A8901">
            <v>45820</v>
          </cell>
          <cell r="C8901" t="str">
            <v>INFARTO SAS</v>
          </cell>
          <cell r="F8901">
            <v>45800.36855324074</v>
          </cell>
          <cell r="G8901">
            <v>45820.368449074071</v>
          </cell>
          <cell r="H8901">
            <v>7</v>
          </cell>
          <cell r="O8901">
            <v>1474071.9720000001</v>
          </cell>
        </row>
        <row r="8902">
          <cell r="A8902">
            <v>45820</v>
          </cell>
          <cell r="C8902" t="str">
            <v>ALIANZA DOC SAS</v>
          </cell>
          <cell r="F8902">
            <v>45807.368472222224</v>
          </cell>
          <cell r="G8902">
            <v>45815.368344907409</v>
          </cell>
          <cell r="H8902">
            <v>19</v>
          </cell>
          <cell r="O8902">
            <v>1601100</v>
          </cell>
        </row>
        <row r="8903">
          <cell r="A8903">
            <v>45820</v>
          </cell>
          <cell r="C8903" t="str">
            <v>ALIANZA DOC SAS</v>
          </cell>
          <cell r="F8903">
            <v>45815.360972222225</v>
          </cell>
          <cell r="G8903">
            <v>45823.360717592594</v>
          </cell>
          <cell r="H8903">
            <v>11</v>
          </cell>
          <cell r="O8903">
            <v>1764500</v>
          </cell>
        </row>
        <row r="8904">
          <cell r="A8904">
            <v>45820</v>
          </cell>
          <cell r="C8904" t="str">
            <v>ALIANZA DOC SAS</v>
          </cell>
          <cell r="F8904">
            <v>45818.303483796299</v>
          </cell>
          <cell r="G8904">
            <v>45826.300162037034</v>
          </cell>
          <cell r="H8904">
            <v>8</v>
          </cell>
          <cell r="O8904">
            <v>3266700</v>
          </cell>
        </row>
        <row r="8905">
          <cell r="A8905">
            <v>45820</v>
          </cell>
          <cell r="C8905" t="str">
            <v>ALIMENTOS BENAL SAS</v>
          </cell>
          <cell r="F8905">
            <v>45789.38003472222</v>
          </cell>
          <cell r="G8905">
            <v>45819.38003472222</v>
          </cell>
          <cell r="H8905">
            <v>13</v>
          </cell>
          <cell r="O8905">
            <v>5388226</v>
          </cell>
        </row>
        <row r="8906">
          <cell r="A8906">
            <v>45820</v>
          </cell>
          <cell r="C8906" t="str">
            <v>ALIMENTOS BENAL SAS</v>
          </cell>
          <cell r="F8906">
            <v>45790.434224537035</v>
          </cell>
          <cell r="G8906">
            <v>45820.434224537035</v>
          </cell>
          <cell r="H8906">
            <v>12</v>
          </cell>
          <cell r="O8906">
            <v>4521075</v>
          </cell>
        </row>
        <row r="8907">
          <cell r="A8907">
            <v>45820</v>
          </cell>
          <cell r="C8907" t="str">
            <v>ALIMENTOS BENAL SAS</v>
          </cell>
          <cell r="F8907">
            <v>45791.532696759263</v>
          </cell>
          <cell r="G8907">
            <v>45821.532696759263</v>
          </cell>
          <cell r="H8907">
            <v>11</v>
          </cell>
          <cell r="O8907">
            <v>5700</v>
          </cell>
        </row>
        <row r="8908">
          <cell r="A8908">
            <v>45820</v>
          </cell>
          <cell r="C8908" t="str">
            <v>ALIMENTOS BENAL SAS</v>
          </cell>
          <cell r="F8908">
            <v>45793.572511574072</v>
          </cell>
          <cell r="G8908">
            <v>45823.572511574072</v>
          </cell>
          <cell r="H8908">
            <v>9</v>
          </cell>
          <cell r="O8908">
            <v>7500</v>
          </cell>
        </row>
        <row r="8909">
          <cell r="A8909">
            <v>45820</v>
          </cell>
          <cell r="C8909" t="str">
            <v>PODER BGTA SAS</v>
          </cell>
          <cell r="F8909">
            <v>45800.381273148145</v>
          </cell>
          <cell r="G8909">
            <v>45830.381041666667</v>
          </cell>
          <cell r="H8909">
            <v>4</v>
          </cell>
          <cell r="O8909">
            <v>2766100.736</v>
          </cell>
        </row>
        <row r="8910">
          <cell r="A8910">
            <v>45820</v>
          </cell>
          <cell r="C8910" t="str">
            <v>PODER BGTA SAS</v>
          </cell>
          <cell r="F8910">
            <v>45804.310185185182</v>
          </cell>
          <cell r="G8910">
            <v>45834.309004629627</v>
          </cell>
          <cell r="H8910">
            <v>0</v>
          </cell>
          <cell r="O8910">
            <v>37344.75</v>
          </cell>
        </row>
        <row r="8911">
          <cell r="A8911">
            <v>45820</v>
          </cell>
          <cell r="C8911" t="str">
            <v>PODER BGTA SAS</v>
          </cell>
          <cell r="F8911">
            <v>45805.252685185187</v>
          </cell>
          <cell r="G8911">
            <v>45835.252453703702</v>
          </cell>
          <cell r="H8911">
            <v>-1</v>
          </cell>
          <cell r="O8911">
            <v>886813.33</v>
          </cell>
        </row>
        <row r="8912">
          <cell r="A8912">
            <v>45820</v>
          </cell>
          <cell r="C8912" t="str">
            <v>PODER BGTA SAS</v>
          </cell>
          <cell r="F8912">
            <v>45805.25340277778</v>
          </cell>
          <cell r="G8912">
            <v>45835.253252314818</v>
          </cell>
          <cell r="H8912">
            <v>-1</v>
          </cell>
          <cell r="O8912">
            <v>132051.03599999999</v>
          </cell>
        </row>
        <row r="8913">
          <cell r="A8913">
            <v>45820</v>
          </cell>
          <cell r="C8913" t="str">
            <v>PODER BGTA SAS</v>
          </cell>
          <cell r="F8913">
            <v>45805.254062499997</v>
          </cell>
          <cell r="G8913">
            <v>45835.253842592596</v>
          </cell>
          <cell r="H8913">
            <v>-1</v>
          </cell>
          <cell r="O8913">
            <v>261512.83600000001</v>
          </cell>
        </row>
        <row r="8914">
          <cell r="A8914">
            <v>45820</v>
          </cell>
          <cell r="C8914" t="str">
            <v>GSF INVESTMENTS SAS</v>
          </cell>
          <cell r="F8914">
            <v>45917.249884259261</v>
          </cell>
          <cell r="G8914">
            <v>45918.249664351853</v>
          </cell>
          <cell r="H8914">
            <v>34</v>
          </cell>
          <cell r="O8914">
            <v>1200000</v>
          </cell>
        </row>
        <row r="8915">
          <cell r="A8915">
            <v>45820</v>
          </cell>
          <cell r="C8915" t="str">
            <v>PURA SABROSURA SAS</v>
          </cell>
          <cell r="F8915">
            <v>45812.341365740744</v>
          </cell>
          <cell r="G8915">
            <v>45827.341261574074</v>
          </cell>
          <cell r="H8915">
            <v>0</v>
          </cell>
          <cell r="O8915">
            <v>250956.72</v>
          </cell>
        </row>
        <row r="8916">
          <cell r="A8916">
            <v>45820</v>
          </cell>
          <cell r="C8916" t="str">
            <v>PURA SABROSURA SAS</v>
          </cell>
          <cell r="F8916">
            <v>45812.37190972222</v>
          </cell>
          <cell r="G8916">
            <v>45827.371828703705</v>
          </cell>
          <cell r="H8916">
            <v>0</v>
          </cell>
          <cell r="O8916">
            <v>5795954.9929999998</v>
          </cell>
        </row>
        <row r="8917">
          <cell r="A8917">
            <v>45820</v>
          </cell>
          <cell r="C8917" t="str">
            <v>DUFLO SERVICIOS INTEGRALES S.A.S.</v>
          </cell>
          <cell r="F8917">
            <v>45785.340567129628</v>
          </cell>
          <cell r="G8917">
            <v>45815.340567129628</v>
          </cell>
          <cell r="H8917">
            <v>17</v>
          </cell>
          <cell r="O8917">
            <v>1454894.25</v>
          </cell>
        </row>
        <row r="8918">
          <cell r="A8918">
            <v>45820</v>
          </cell>
          <cell r="C8918" t="str">
            <v>SUPER NUEVO MILENIO SA</v>
          </cell>
          <cell r="F8918">
            <v>45798.336712962962</v>
          </cell>
          <cell r="G8918">
            <v>45828.336504629631</v>
          </cell>
          <cell r="H8918">
            <v>-1</v>
          </cell>
          <cell r="O8918">
            <v>206683</v>
          </cell>
        </row>
        <row r="8919">
          <cell r="A8919">
            <v>45820</v>
          </cell>
          <cell r="C8919" t="str">
            <v>SUPER NUEVO MILENIO SA</v>
          </cell>
          <cell r="F8919">
            <v>45800.346134259256</v>
          </cell>
          <cell r="G8919">
            <v>45830.346018518518</v>
          </cell>
          <cell r="H8919">
            <v>-3</v>
          </cell>
          <cell r="O8919">
            <v>290400</v>
          </cell>
        </row>
        <row r="8920">
          <cell r="A8920">
            <v>45820</v>
          </cell>
          <cell r="C8920" t="str">
            <v>SUPER NUEVO MILENIO SA</v>
          </cell>
          <cell r="F8920">
            <v>45805.352754629632</v>
          </cell>
          <cell r="G8920">
            <v>45835.35260416667</v>
          </cell>
          <cell r="H8920">
            <v>-8</v>
          </cell>
          <cell r="O8920">
            <v>199799.96</v>
          </cell>
        </row>
        <row r="8921">
          <cell r="A8921">
            <v>45820</v>
          </cell>
          <cell r="C8921" t="str">
            <v>SUPER NUEVO MILENIO SA</v>
          </cell>
          <cell r="F8921">
            <v>45805.355000000003</v>
          </cell>
          <cell r="G8921">
            <v>45835.354814814818</v>
          </cell>
          <cell r="H8921">
            <v>-8</v>
          </cell>
          <cell r="O8921">
            <v>139999.99</v>
          </cell>
        </row>
        <row r="8922">
          <cell r="A8922">
            <v>45820</v>
          </cell>
          <cell r="C8922" t="str">
            <v>SUPER NUEVO MILENIO SA</v>
          </cell>
          <cell r="F8922">
            <v>45807.583912037036</v>
          </cell>
          <cell r="G8922">
            <v>45837.583819444444</v>
          </cell>
          <cell r="H8922">
            <v>-10</v>
          </cell>
          <cell r="O8922">
            <v>266200</v>
          </cell>
        </row>
        <row r="8923">
          <cell r="A8923">
            <v>45820</v>
          </cell>
          <cell r="C8923" t="str">
            <v>SUPER NUEVO MILENIO SA</v>
          </cell>
          <cell r="F8923">
            <v>45807.585381944446</v>
          </cell>
          <cell r="G8923">
            <v>45837.585231481484</v>
          </cell>
          <cell r="H8923">
            <v>-10</v>
          </cell>
          <cell r="O8923">
            <v>143999.99</v>
          </cell>
        </row>
        <row r="8924">
          <cell r="A8924">
            <v>45820</v>
          </cell>
          <cell r="C8924" t="str">
            <v>SUPER NUEVO MILENIO SA</v>
          </cell>
          <cell r="F8924">
            <v>45808.351574074077</v>
          </cell>
          <cell r="G8924">
            <v>45838.350949074076</v>
          </cell>
          <cell r="H8924">
            <v>-11</v>
          </cell>
          <cell r="O8924">
            <v>292600</v>
          </cell>
        </row>
        <row r="8925">
          <cell r="A8925">
            <v>45820</v>
          </cell>
          <cell r="C8925" t="str">
            <v>VENTAS MOSTRADOR</v>
          </cell>
          <cell r="F8925">
            <v>45820</v>
          </cell>
          <cell r="G8925">
            <v>45820</v>
          </cell>
          <cell r="H8925">
            <v>0</v>
          </cell>
          <cell r="O8925">
            <v>192277</v>
          </cell>
        </row>
        <row r="8926">
          <cell r="A8926">
            <v>45820</v>
          </cell>
          <cell r="C8926" t="str">
            <v>VENTAS MOSTRADOR</v>
          </cell>
          <cell r="F8926">
            <v>45820</v>
          </cell>
          <cell r="G8926">
            <v>45820</v>
          </cell>
          <cell r="H8926">
            <v>0</v>
          </cell>
          <cell r="O8926">
            <v>235301</v>
          </cell>
        </row>
        <row r="8927">
          <cell r="A8927">
            <v>45821</v>
          </cell>
          <cell r="C8927" t="str">
            <v>VENTAS MOSTRADOR</v>
          </cell>
          <cell r="F8927">
            <v>45821</v>
          </cell>
          <cell r="G8927">
            <v>45821</v>
          </cell>
          <cell r="H8927">
            <v>0</v>
          </cell>
          <cell r="O8927">
            <v>9000</v>
          </cell>
        </row>
        <row r="8928">
          <cell r="A8928">
            <v>45821</v>
          </cell>
          <cell r="C8928" t="str">
            <v>VENTAS MOSTRADOR</v>
          </cell>
          <cell r="F8928">
            <v>45821</v>
          </cell>
          <cell r="G8928">
            <v>45821</v>
          </cell>
          <cell r="H8928">
            <v>0</v>
          </cell>
          <cell r="O8928">
            <v>10000</v>
          </cell>
        </row>
        <row r="8929">
          <cell r="A8929">
            <v>45821</v>
          </cell>
          <cell r="C8929" t="str">
            <v>VENTAS MOSTRADOR</v>
          </cell>
          <cell r="F8929">
            <v>45821</v>
          </cell>
          <cell r="G8929">
            <v>45821</v>
          </cell>
          <cell r="H8929">
            <v>0</v>
          </cell>
          <cell r="O8929">
            <v>13000</v>
          </cell>
        </row>
        <row r="8930">
          <cell r="A8930">
            <v>45821</v>
          </cell>
          <cell r="C8930" t="str">
            <v>VENTAS MOSTRADOR</v>
          </cell>
          <cell r="F8930">
            <v>45821</v>
          </cell>
          <cell r="G8930">
            <v>45821</v>
          </cell>
          <cell r="H8930">
            <v>0</v>
          </cell>
          <cell r="O8930">
            <v>15135</v>
          </cell>
        </row>
        <row r="8931">
          <cell r="A8931">
            <v>45821</v>
          </cell>
          <cell r="C8931" t="str">
            <v>VENTAS MOSTRADOR</v>
          </cell>
          <cell r="F8931">
            <v>45821</v>
          </cell>
          <cell r="G8931">
            <v>45821</v>
          </cell>
          <cell r="H8931">
            <v>0</v>
          </cell>
          <cell r="O8931">
            <v>22700</v>
          </cell>
        </row>
        <row r="8932">
          <cell r="A8932">
            <v>45821</v>
          </cell>
          <cell r="C8932" t="str">
            <v>VENTAS MOSTRADOR</v>
          </cell>
          <cell r="F8932">
            <v>45821</v>
          </cell>
          <cell r="G8932">
            <v>45821</v>
          </cell>
          <cell r="H8932">
            <v>0</v>
          </cell>
          <cell r="O8932">
            <v>36600</v>
          </cell>
        </row>
        <row r="8933">
          <cell r="A8933">
            <v>45821</v>
          </cell>
          <cell r="C8933" t="str">
            <v>VENTAS MOSTRADOR</v>
          </cell>
          <cell r="F8933">
            <v>45821</v>
          </cell>
          <cell r="G8933">
            <v>45821</v>
          </cell>
          <cell r="H8933">
            <v>0</v>
          </cell>
          <cell r="O8933">
            <v>69156</v>
          </cell>
        </row>
        <row r="8934">
          <cell r="A8934">
            <v>45821</v>
          </cell>
          <cell r="C8934" t="str">
            <v>VENTAS MOSTRADOR</v>
          </cell>
          <cell r="F8934">
            <v>45821</v>
          </cell>
          <cell r="G8934">
            <v>45821</v>
          </cell>
          <cell r="H8934">
            <v>0</v>
          </cell>
          <cell r="O8934">
            <v>85130</v>
          </cell>
        </row>
        <row r="8935">
          <cell r="A8935">
            <v>45821</v>
          </cell>
          <cell r="C8935" t="str">
            <v>VENTAS MOSTRADOR</v>
          </cell>
          <cell r="F8935">
            <v>45821</v>
          </cell>
          <cell r="G8935">
            <v>45821</v>
          </cell>
          <cell r="H8935">
            <v>0</v>
          </cell>
          <cell r="O8935">
            <v>297850</v>
          </cell>
        </row>
        <row r="8936">
          <cell r="A8936">
            <v>45821</v>
          </cell>
          <cell r="C8936" t="str">
            <v>OSMAR  PEÑA</v>
          </cell>
          <cell r="F8936">
            <v>45821.366909722223</v>
          </cell>
          <cell r="G8936">
            <v>45822.365937499999</v>
          </cell>
          <cell r="H8936">
            <v>10</v>
          </cell>
          <cell r="O8936">
            <v>1300000</v>
          </cell>
        </row>
        <row r="8937">
          <cell r="A8937">
            <v>45821</v>
          </cell>
          <cell r="C8937" t="str">
            <v>PEYBU SAS</v>
          </cell>
          <cell r="F8937">
            <v>45757.354247685187</v>
          </cell>
          <cell r="G8937">
            <v>45787.354247685187</v>
          </cell>
          <cell r="H8937">
            <v>45</v>
          </cell>
          <cell r="O8937">
            <v>200935.66806</v>
          </cell>
        </row>
        <row r="8938">
          <cell r="A8938">
            <v>45821</v>
          </cell>
          <cell r="C8938" t="str">
            <v>PEYBU SAS</v>
          </cell>
          <cell r="F8938">
            <v>45762.465868055559</v>
          </cell>
          <cell r="G8938">
            <v>45792.465868055559</v>
          </cell>
          <cell r="H8938">
            <v>40</v>
          </cell>
          <cell r="O8938">
            <v>1293821.3119999999</v>
          </cell>
        </row>
        <row r="8939">
          <cell r="A8939">
            <v>45821</v>
          </cell>
          <cell r="C8939" t="str">
            <v>PEYBU SAS</v>
          </cell>
          <cell r="F8939">
            <v>45762.466898148145</v>
          </cell>
          <cell r="G8939">
            <v>45792.466898148145</v>
          </cell>
          <cell r="H8939">
            <v>40</v>
          </cell>
          <cell r="O8939">
            <v>1505243.38586</v>
          </cell>
        </row>
        <row r="8940">
          <cell r="A8940">
            <v>45821</v>
          </cell>
          <cell r="C8940" t="str">
            <v>DOROTEA PARRILLA SAS</v>
          </cell>
          <cell r="F8940">
            <v>45819.378518518519</v>
          </cell>
          <cell r="G8940">
            <v>45820.376354166663</v>
          </cell>
          <cell r="H8940">
            <v>7</v>
          </cell>
          <cell r="O8940">
            <v>2646150</v>
          </cell>
        </row>
        <row r="8941">
          <cell r="A8941">
            <v>45821</v>
          </cell>
          <cell r="C8941" t="str">
            <v>ALINNOVA SAS</v>
          </cell>
          <cell r="F8941">
            <v>45806.337604166663</v>
          </cell>
          <cell r="G8941">
            <v>45821.337604166663</v>
          </cell>
          <cell r="H8941">
            <v>6</v>
          </cell>
          <cell r="O8941">
            <v>4947532.0659999996</v>
          </cell>
        </row>
        <row r="8942">
          <cell r="A8942">
            <v>45821</v>
          </cell>
          <cell r="C8942" t="str">
            <v>LOVE CHICHARRON S.A.S</v>
          </cell>
          <cell r="F8942">
            <v>45805.354062500002</v>
          </cell>
          <cell r="G8942">
            <v>45813.353819444441</v>
          </cell>
          <cell r="H8942">
            <v>19</v>
          </cell>
          <cell r="O8942">
            <v>73416.790919999999</v>
          </cell>
        </row>
        <row r="8943">
          <cell r="A8943">
            <v>45821</v>
          </cell>
          <cell r="C8943" t="str">
            <v>LOVE CHICHARRON S.A.S</v>
          </cell>
          <cell r="F8943">
            <v>45807.395555555559</v>
          </cell>
          <cell r="G8943">
            <v>45815.388703703706</v>
          </cell>
          <cell r="H8943">
            <v>17</v>
          </cell>
          <cell r="O8943">
            <v>2639526.9300000002</v>
          </cell>
        </row>
        <row r="8944">
          <cell r="A8944">
            <v>45821</v>
          </cell>
          <cell r="C8944" t="str">
            <v>LOVE CHICHARRON S.A.S</v>
          </cell>
          <cell r="F8944">
            <v>45813.380115740743</v>
          </cell>
          <cell r="G8944">
            <v>45821.380011574074</v>
          </cell>
          <cell r="H8944">
            <v>11</v>
          </cell>
          <cell r="O8944">
            <v>1613293.2</v>
          </cell>
        </row>
        <row r="8945">
          <cell r="A8945">
            <v>45821</v>
          </cell>
          <cell r="C8945" t="str">
            <v>LOVE CHICHARRON S.A.S</v>
          </cell>
          <cell r="F8945">
            <v>45814.392511574071</v>
          </cell>
          <cell r="G8945">
            <v>45822.389178240737</v>
          </cell>
          <cell r="H8945">
            <v>10</v>
          </cell>
          <cell r="O8945">
            <v>39615.310799999999</v>
          </cell>
        </row>
        <row r="8946">
          <cell r="A8946">
            <v>45821</v>
          </cell>
          <cell r="C8946" t="str">
            <v>LOVE CHICHARRON S.A.S</v>
          </cell>
          <cell r="F8946">
            <v>45814.393090277779</v>
          </cell>
          <cell r="G8946">
            <v>45822.393090277779</v>
          </cell>
          <cell r="H8946">
            <v>10</v>
          </cell>
          <cell r="O8946">
            <v>2502098.25</v>
          </cell>
        </row>
        <row r="8947">
          <cell r="A8947">
            <v>45821</v>
          </cell>
          <cell r="C8947" t="str">
            <v>LOVE CHICHARRON S.A.S</v>
          </cell>
          <cell r="F8947">
            <v>45815.314803240741</v>
          </cell>
          <cell r="G8947">
            <v>45823.314652777779</v>
          </cell>
          <cell r="H8947">
            <v>9</v>
          </cell>
          <cell r="O8947">
            <v>2901336.5322799999</v>
          </cell>
        </row>
        <row r="8948">
          <cell r="A8948">
            <v>45821</v>
          </cell>
          <cell r="C8948" t="str">
            <v>ALTO BISTRO SAS</v>
          </cell>
          <cell r="F8948">
            <v>45814.322789351849</v>
          </cell>
          <cell r="G8948">
            <v>45815.322337962964</v>
          </cell>
          <cell r="H8948">
            <v>24</v>
          </cell>
          <cell r="O8948">
            <v>537700</v>
          </cell>
        </row>
        <row r="8949">
          <cell r="A8949">
            <v>45821</v>
          </cell>
          <cell r="C8949" t="str">
            <v>NESTOR ABEL NOREÑA URREA</v>
          </cell>
          <cell r="F8949">
            <v>45821.299062500002</v>
          </cell>
          <cell r="G8949">
            <v>45822.299062500002</v>
          </cell>
          <cell r="H8949">
            <v>10</v>
          </cell>
          <cell r="O8949">
            <v>718900</v>
          </cell>
        </row>
        <row r="8950">
          <cell r="A8950">
            <v>45821</v>
          </cell>
          <cell r="C8950" t="str">
            <v>CARMEN ALICIA URQUIJO GAITAN</v>
          </cell>
          <cell r="F8950">
            <v>45821.409733796296</v>
          </cell>
          <cell r="G8950">
            <v>45822.409409722219</v>
          </cell>
          <cell r="H8950">
            <v>10</v>
          </cell>
          <cell r="O8950">
            <v>457500</v>
          </cell>
        </row>
        <row r="8951">
          <cell r="A8951">
            <v>45821</v>
          </cell>
          <cell r="C8951" t="str">
            <v>JOSE DIEGO MOSQUERA</v>
          </cell>
          <cell r="F8951">
            <v>45819.20039351852</v>
          </cell>
          <cell r="G8951">
            <v>45820.20039351852</v>
          </cell>
          <cell r="H8951">
            <v>7</v>
          </cell>
          <cell r="O8951">
            <v>80000</v>
          </cell>
        </row>
        <row r="8952">
          <cell r="A8952">
            <v>45821</v>
          </cell>
          <cell r="C8952" t="str">
            <v>CRISTIAN CAMILO VEGA PALACIOS</v>
          </cell>
          <cell r="F8952">
            <v>45821.346921296295</v>
          </cell>
          <cell r="G8952">
            <v>45822.346631944441</v>
          </cell>
          <cell r="H8952">
            <v>5</v>
          </cell>
          <cell r="O8952">
            <v>324800</v>
          </cell>
        </row>
        <row r="8953">
          <cell r="A8953">
            <v>45821</v>
          </cell>
          <cell r="C8953" t="str">
            <v>CRISTIAN CAMILO VEGA PALACIOS</v>
          </cell>
          <cell r="F8953">
            <v>45821.348935185182</v>
          </cell>
          <cell r="G8953">
            <v>45822.348703703705</v>
          </cell>
          <cell r="H8953">
            <v>5</v>
          </cell>
          <cell r="O8953">
            <v>342400</v>
          </cell>
        </row>
        <row r="8954">
          <cell r="A8954">
            <v>45821</v>
          </cell>
          <cell r="C8954" t="str">
            <v>JOSE DIEGO MOSQUERA</v>
          </cell>
          <cell r="F8954">
            <v>45819.20039351852</v>
          </cell>
          <cell r="G8954">
            <v>45820.20039351852</v>
          </cell>
          <cell r="H8954">
            <v>7</v>
          </cell>
          <cell r="O8954">
            <v>672080</v>
          </cell>
        </row>
        <row r="8955">
          <cell r="A8955">
            <v>45821</v>
          </cell>
          <cell r="C8955" t="str">
            <v>GATE GOURMET COLOMBIA SAS</v>
          </cell>
          <cell r="F8955">
            <v>45786.193923611114</v>
          </cell>
          <cell r="G8955">
            <v>45816.193923611114</v>
          </cell>
          <cell r="H8955">
            <v>16</v>
          </cell>
          <cell r="O8955">
            <v>4413960.2366000004</v>
          </cell>
        </row>
        <row r="8956">
          <cell r="A8956">
            <v>45821</v>
          </cell>
          <cell r="C8956" t="str">
            <v>GATE GOURMET COLOMBIA SAS</v>
          </cell>
          <cell r="F8956">
            <v>45789.236145833333</v>
          </cell>
          <cell r="G8956">
            <v>45819.236145833333</v>
          </cell>
          <cell r="H8956">
            <v>13</v>
          </cell>
          <cell r="O8956">
            <v>9627934.6456000004</v>
          </cell>
        </row>
        <row r="8957">
          <cell r="A8957">
            <v>45821</v>
          </cell>
          <cell r="C8957" t="str">
            <v>GATE GOURMET COLOMBIA SAS</v>
          </cell>
          <cell r="F8957">
            <v>45790.603032407409</v>
          </cell>
          <cell r="G8957">
            <v>45820.603032407409</v>
          </cell>
          <cell r="H8957">
            <v>12</v>
          </cell>
          <cell r="O8957">
            <v>4467328.3739999998</v>
          </cell>
        </row>
        <row r="8958">
          <cell r="A8958">
            <v>45821</v>
          </cell>
          <cell r="C8958" t="str">
            <v>XICO SAS</v>
          </cell>
          <cell r="F8958">
            <v>45798.332199074073</v>
          </cell>
          <cell r="G8958">
            <v>45828.332106481481</v>
          </cell>
          <cell r="H8958">
            <v>-1</v>
          </cell>
          <cell r="O8958">
            <v>2358840</v>
          </cell>
        </row>
        <row r="8959">
          <cell r="A8959">
            <v>45821</v>
          </cell>
          <cell r="C8959" t="str">
            <v>XICO SAS</v>
          </cell>
          <cell r="F8959">
            <v>45800.318298611113</v>
          </cell>
          <cell r="G8959">
            <v>45830.317627314813</v>
          </cell>
          <cell r="H8959">
            <v>-3</v>
          </cell>
          <cell r="O8959">
            <v>58900</v>
          </cell>
        </row>
        <row r="8960">
          <cell r="A8960">
            <v>45821</v>
          </cell>
          <cell r="C8960" t="str">
            <v>MUNCHER SAS</v>
          </cell>
          <cell r="F8960">
            <v>45779.356030092589</v>
          </cell>
          <cell r="G8960">
            <v>45809.356030092589</v>
          </cell>
          <cell r="H8960">
            <v>18</v>
          </cell>
          <cell r="O8960">
            <v>177840</v>
          </cell>
        </row>
        <row r="8961">
          <cell r="A8961">
            <v>45821</v>
          </cell>
          <cell r="C8961" t="str">
            <v>CAROLA CACEROLA SAS</v>
          </cell>
          <cell r="F8961">
            <v>45819.325856481482</v>
          </cell>
          <cell r="G8961">
            <v>45820.323055555556</v>
          </cell>
          <cell r="H8961">
            <v>7</v>
          </cell>
          <cell r="O8961">
            <v>141000</v>
          </cell>
        </row>
        <row r="8962">
          <cell r="A8962">
            <v>45821</v>
          </cell>
          <cell r="C8962" t="str">
            <v>CAROLA CACEROLA SAS</v>
          </cell>
          <cell r="F8962">
            <v>45821.354629629626</v>
          </cell>
          <cell r="G8962">
            <v>45822.354421296295</v>
          </cell>
          <cell r="H8962">
            <v>5</v>
          </cell>
          <cell r="O8962">
            <v>297000</v>
          </cell>
        </row>
        <row r="8963">
          <cell r="A8963">
            <v>45821</v>
          </cell>
          <cell r="C8963" t="str">
            <v>CANTINA LA 15 SAS</v>
          </cell>
          <cell r="F8963">
            <v>45784.332766203705</v>
          </cell>
          <cell r="G8963">
            <v>45814.332766203705</v>
          </cell>
          <cell r="H8963">
            <v>18</v>
          </cell>
          <cell r="O8963">
            <v>919100</v>
          </cell>
        </row>
        <row r="8964">
          <cell r="A8964">
            <v>45821</v>
          </cell>
          <cell r="C8964" t="str">
            <v>CANTINA LA 15 SAS</v>
          </cell>
          <cell r="F8964">
            <v>45785.304699074077</v>
          </cell>
          <cell r="G8964">
            <v>45815.304699074077</v>
          </cell>
          <cell r="H8964">
            <v>17</v>
          </cell>
          <cell r="O8964">
            <v>54000</v>
          </cell>
        </row>
        <row r="8965">
          <cell r="A8965">
            <v>45821</v>
          </cell>
          <cell r="C8965" t="str">
            <v>CANTINA LA 15 SAS</v>
          </cell>
          <cell r="F8965">
            <v>45789.352013888885</v>
          </cell>
          <cell r="G8965">
            <v>45819.352013888885</v>
          </cell>
          <cell r="H8965">
            <v>13</v>
          </cell>
          <cell r="O8965">
            <v>1221550</v>
          </cell>
        </row>
        <row r="8966">
          <cell r="A8966">
            <v>45821</v>
          </cell>
          <cell r="C8966" t="str">
            <v>CANTINA LA 15 SAS</v>
          </cell>
          <cell r="F8966">
            <v>45790.293263888889</v>
          </cell>
          <cell r="G8966">
            <v>45820.293263888889</v>
          </cell>
          <cell r="H8966">
            <v>12</v>
          </cell>
          <cell r="O8966">
            <v>422400</v>
          </cell>
        </row>
        <row r="8967">
          <cell r="A8967">
            <v>45821</v>
          </cell>
          <cell r="C8967" t="str">
            <v>VENTAS MOSTRADOR</v>
          </cell>
          <cell r="F8967">
            <v>45821</v>
          </cell>
          <cell r="G8967">
            <v>45821</v>
          </cell>
          <cell r="H8967">
            <v>0</v>
          </cell>
          <cell r="O8967">
            <v>103773</v>
          </cell>
        </row>
        <row r="8968">
          <cell r="A8968">
            <v>45821</v>
          </cell>
          <cell r="C8968" t="str">
            <v>VENTAS MOSTRADOR</v>
          </cell>
          <cell r="F8968">
            <v>45821</v>
          </cell>
          <cell r="G8968">
            <v>45821</v>
          </cell>
          <cell r="H8968">
            <v>0</v>
          </cell>
          <cell r="O8968">
            <v>1338448</v>
          </cell>
        </row>
        <row r="8969">
          <cell r="A8969">
            <v>45822</v>
          </cell>
          <cell r="C8969" t="str">
            <v>VENTAS MOSTRADOR</v>
          </cell>
          <cell r="F8969">
            <v>45822</v>
          </cell>
          <cell r="G8969">
            <v>45822</v>
          </cell>
          <cell r="H8969">
            <v>0</v>
          </cell>
          <cell r="O8969">
            <v>5555</v>
          </cell>
        </row>
        <row r="8970">
          <cell r="A8970">
            <v>45822</v>
          </cell>
          <cell r="C8970" t="str">
            <v>VENTAS MOSTRADOR</v>
          </cell>
          <cell r="F8970">
            <v>45822</v>
          </cell>
          <cell r="G8970">
            <v>45822</v>
          </cell>
          <cell r="H8970">
            <v>0</v>
          </cell>
          <cell r="O8970">
            <v>9720</v>
          </cell>
        </row>
        <row r="8971">
          <cell r="A8971">
            <v>45822</v>
          </cell>
          <cell r="C8971" t="str">
            <v>VENTAS MOSTRADOR</v>
          </cell>
          <cell r="F8971">
            <v>45822</v>
          </cell>
          <cell r="G8971">
            <v>45822</v>
          </cell>
          <cell r="H8971">
            <v>0</v>
          </cell>
          <cell r="O8971">
            <v>11040</v>
          </cell>
        </row>
        <row r="8972">
          <cell r="A8972">
            <v>45822</v>
          </cell>
          <cell r="C8972" t="str">
            <v>VENTAS MOSTRADOR</v>
          </cell>
          <cell r="F8972">
            <v>45822</v>
          </cell>
          <cell r="G8972">
            <v>45822</v>
          </cell>
          <cell r="H8972">
            <v>0</v>
          </cell>
          <cell r="O8972">
            <v>11500</v>
          </cell>
        </row>
        <row r="8973">
          <cell r="A8973">
            <v>45822</v>
          </cell>
          <cell r="C8973" t="str">
            <v>VENTAS MOSTRADOR</v>
          </cell>
          <cell r="F8973">
            <v>45822</v>
          </cell>
          <cell r="G8973">
            <v>45822</v>
          </cell>
          <cell r="H8973">
            <v>0</v>
          </cell>
          <cell r="O8973">
            <v>13500</v>
          </cell>
        </row>
        <row r="8974">
          <cell r="A8974">
            <v>45822</v>
          </cell>
          <cell r="C8974" t="str">
            <v>VENTAS MOSTRADOR</v>
          </cell>
          <cell r="F8974">
            <v>45822</v>
          </cell>
          <cell r="G8974">
            <v>45822</v>
          </cell>
          <cell r="H8974">
            <v>0</v>
          </cell>
          <cell r="O8974">
            <v>13500</v>
          </cell>
        </row>
        <row r="8975">
          <cell r="A8975">
            <v>45822</v>
          </cell>
          <cell r="C8975" t="str">
            <v>VENTAS MOSTRADOR</v>
          </cell>
          <cell r="F8975">
            <v>45822</v>
          </cell>
          <cell r="G8975">
            <v>45822</v>
          </cell>
          <cell r="H8975">
            <v>0</v>
          </cell>
          <cell r="O8975">
            <v>17640</v>
          </cell>
        </row>
        <row r="8976">
          <cell r="A8976">
            <v>45822</v>
          </cell>
          <cell r="C8976" t="str">
            <v>VENTAS MOSTRADOR</v>
          </cell>
          <cell r="F8976">
            <v>45822</v>
          </cell>
          <cell r="G8976">
            <v>45822</v>
          </cell>
          <cell r="H8976">
            <v>0</v>
          </cell>
          <cell r="O8976">
            <v>27000</v>
          </cell>
        </row>
        <row r="8977">
          <cell r="A8977">
            <v>45822</v>
          </cell>
          <cell r="C8977" t="str">
            <v>VENTAS MOSTRADOR</v>
          </cell>
          <cell r="F8977">
            <v>45822</v>
          </cell>
          <cell r="G8977">
            <v>45822</v>
          </cell>
          <cell r="H8977">
            <v>0</v>
          </cell>
          <cell r="O8977">
            <v>27000</v>
          </cell>
        </row>
        <row r="8978">
          <cell r="A8978">
            <v>45822</v>
          </cell>
          <cell r="C8978" t="str">
            <v>VENTAS MOSTRADOR</v>
          </cell>
          <cell r="F8978">
            <v>45822</v>
          </cell>
          <cell r="G8978">
            <v>45822</v>
          </cell>
          <cell r="H8978">
            <v>0</v>
          </cell>
          <cell r="O8978">
            <v>31968</v>
          </cell>
        </row>
        <row r="8979">
          <cell r="A8979">
            <v>45822</v>
          </cell>
          <cell r="C8979" t="str">
            <v>VENTAS MOSTRADOR</v>
          </cell>
          <cell r="F8979">
            <v>45822</v>
          </cell>
          <cell r="G8979">
            <v>45822</v>
          </cell>
          <cell r="H8979">
            <v>0</v>
          </cell>
          <cell r="O8979">
            <v>34920</v>
          </cell>
        </row>
        <row r="8980">
          <cell r="A8980">
            <v>45822</v>
          </cell>
          <cell r="C8980" t="str">
            <v>VENTAS MOSTRADOR</v>
          </cell>
          <cell r="F8980">
            <v>45822</v>
          </cell>
          <cell r="G8980">
            <v>45822</v>
          </cell>
          <cell r="H8980">
            <v>0</v>
          </cell>
          <cell r="O8980">
            <v>35000</v>
          </cell>
        </row>
        <row r="8981">
          <cell r="A8981">
            <v>45822</v>
          </cell>
          <cell r="C8981" t="str">
            <v>VENTAS MOSTRADOR</v>
          </cell>
          <cell r="F8981">
            <v>45822</v>
          </cell>
          <cell r="G8981">
            <v>45822</v>
          </cell>
          <cell r="H8981">
            <v>0</v>
          </cell>
          <cell r="O8981">
            <v>36276</v>
          </cell>
        </row>
        <row r="8982">
          <cell r="A8982">
            <v>45822</v>
          </cell>
          <cell r="C8982" t="str">
            <v>VENTAS MOSTRADOR</v>
          </cell>
          <cell r="F8982">
            <v>45822</v>
          </cell>
          <cell r="G8982">
            <v>45822</v>
          </cell>
          <cell r="H8982">
            <v>0</v>
          </cell>
          <cell r="O8982">
            <v>36450</v>
          </cell>
        </row>
        <row r="8983">
          <cell r="A8983">
            <v>45822</v>
          </cell>
          <cell r="C8983" t="str">
            <v>VENTAS MOSTRADOR</v>
          </cell>
          <cell r="F8983">
            <v>45822</v>
          </cell>
          <cell r="G8983">
            <v>45822</v>
          </cell>
          <cell r="H8983">
            <v>0</v>
          </cell>
          <cell r="O8983">
            <v>38255</v>
          </cell>
        </row>
        <row r="8984">
          <cell r="A8984">
            <v>45822</v>
          </cell>
          <cell r="C8984" t="str">
            <v>VENTAS MOSTRADOR</v>
          </cell>
          <cell r="F8984">
            <v>45822</v>
          </cell>
          <cell r="G8984">
            <v>45822</v>
          </cell>
          <cell r="H8984">
            <v>0</v>
          </cell>
          <cell r="O8984">
            <v>43000</v>
          </cell>
        </row>
        <row r="8985">
          <cell r="A8985">
            <v>45822</v>
          </cell>
          <cell r="C8985" t="str">
            <v>VENTAS MOSTRADOR</v>
          </cell>
          <cell r="F8985">
            <v>45822</v>
          </cell>
          <cell r="G8985">
            <v>45822</v>
          </cell>
          <cell r="H8985">
            <v>0</v>
          </cell>
          <cell r="O8985">
            <v>47055</v>
          </cell>
        </row>
        <row r="8986">
          <cell r="A8986">
            <v>45822</v>
          </cell>
          <cell r="C8986" t="str">
            <v>VENTAS MOSTRADOR</v>
          </cell>
          <cell r="F8986">
            <v>45822</v>
          </cell>
          <cell r="G8986">
            <v>45822</v>
          </cell>
          <cell r="H8986">
            <v>0</v>
          </cell>
          <cell r="O8986">
            <v>61600</v>
          </cell>
        </row>
        <row r="8987">
          <cell r="A8987">
            <v>45822</v>
          </cell>
          <cell r="C8987" t="str">
            <v>VENTAS MOSTRADOR</v>
          </cell>
          <cell r="F8987">
            <v>45822</v>
          </cell>
          <cell r="G8987">
            <v>45822</v>
          </cell>
          <cell r="H8987">
            <v>0</v>
          </cell>
          <cell r="O8987">
            <v>62252</v>
          </cell>
        </row>
        <row r="8988">
          <cell r="A8988">
            <v>45822</v>
          </cell>
          <cell r="C8988" t="str">
            <v>VENTAS MOSTRADOR</v>
          </cell>
          <cell r="F8988">
            <v>45822</v>
          </cell>
          <cell r="G8988">
            <v>45822</v>
          </cell>
          <cell r="H8988">
            <v>0</v>
          </cell>
          <cell r="O8988">
            <v>70000</v>
          </cell>
        </row>
        <row r="8989">
          <cell r="A8989">
            <v>45822</v>
          </cell>
          <cell r="C8989" t="str">
            <v>VENTAS MOSTRADOR</v>
          </cell>
          <cell r="F8989">
            <v>45822</v>
          </cell>
          <cell r="G8989">
            <v>45822</v>
          </cell>
          <cell r="H8989">
            <v>0</v>
          </cell>
          <cell r="O8989">
            <v>72128</v>
          </cell>
        </row>
        <row r="8990">
          <cell r="A8990">
            <v>45822</v>
          </cell>
          <cell r="C8990" t="str">
            <v>VENTAS MOSTRADOR</v>
          </cell>
          <cell r="F8990">
            <v>45822</v>
          </cell>
          <cell r="G8990">
            <v>45822</v>
          </cell>
          <cell r="H8990">
            <v>0</v>
          </cell>
          <cell r="O8990">
            <v>80520</v>
          </cell>
        </row>
        <row r="8991">
          <cell r="A8991">
            <v>45822</v>
          </cell>
          <cell r="C8991" t="str">
            <v>VENTAS MOSTRADOR</v>
          </cell>
          <cell r="F8991">
            <v>45822</v>
          </cell>
          <cell r="G8991">
            <v>45822</v>
          </cell>
          <cell r="H8991">
            <v>0</v>
          </cell>
          <cell r="O8991">
            <v>84660</v>
          </cell>
        </row>
        <row r="8992">
          <cell r="A8992">
            <v>45822</v>
          </cell>
          <cell r="C8992" t="str">
            <v>VENTAS MOSTRADOR</v>
          </cell>
          <cell r="F8992">
            <v>45822</v>
          </cell>
          <cell r="G8992">
            <v>45822</v>
          </cell>
          <cell r="H8992">
            <v>0</v>
          </cell>
          <cell r="O8992">
            <v>92148</v>
          </cell>
        </row>
        <row r="8993">
          <cell r="A8993">
            <v>45822</v>
          </cell>
          <cell r="C8993" t="str">
            <v>VENTAS MOSTRADOR</v>
          </cell>
          <cell r="F8993">
            <v>45822</v>
          </cell>
          <cell r="G8993">
            <v>45822</v>
          </cell>
          <cell r="H8993">
            <v>0</v>
          </cell>
          <cell r="O8993">
            <v>109100</v>
          </cell>
        </row>
        <row r="8994">
          <cell r="A8994">
            <v>45822</v>
          </cell>
          <cell r="C8994" t="str">
            <v>VENTAS MOSTRADOR</v>
          </cell>
          <cell r="F8994">
            <v>45822</v>
          </cell>
          <cell r="G8994">
            <v>45822</v>
          </cell>
          <cell r="H8994">
            <v>0</v>
          </cell>
          <cell r="O8994">
            <v>111300</v>
          </cell>
        </row>
        <row r="8995">
          <cell r="A8995">
            <v>45822</v>
          </cell>
          <cell r="C8995" t="str">
            <v>VENTAS MOSTRADOR</v>
          </cell>
          <cell r="F8995">
            <v>45822</v>
          </cell>
          <cell r="G8995">
            <v>45822</v>
          </cell>
          <cell r="H8995">
            <v>0</v>
          </cell>
          <cell r="O8995">
            <v>141840</v>
          </cell>
        </row>
        <row r="8996">
          <cell r="A8996">
            <v>45822</v>
          </cell>
          <cell r="C8996" t="str">
            <v>VENTAS MOSTRADOR</v>
          </cell>
          <cell r="F8996">
            <v>45822</v>
          </cell>
          <cell r="G8996">
            <v>45822</v>
          </cell>
          <cell r="H8996">
            <v>0</v>
          </cell>
          <cell r="O8996">
            <v>154764</v>
          </cell>
        </row>
        <row r="8997">
          <cell r="A8997">
            <v>45822</v>
          </cell>
          <cell r="C8997" t="str">
            <v>VENTAS MOSTRADOR</v>
          </cell>
          <cell r="F8997">
            <v>45822</v>
          </cell>
          <cell r="G8997">
            <v>45822</v>
          </cell>
          <cell r="H8997">
            <v>0</v>
          </cell>
          <cell r="O8997">
            <v>170200</v>
          </cell>
        </row>
        <row r="8998">
          <cell r="A8998">
            <v>45822</v>
          </cell>
          <cell r="C8998" t="str">
            <v>VENTAS MOSTRADOR</v>
          </cell>
          <cell r="F8998">
            <v>45822</v>
          </cell>
          <cell r="G8998">
            <v>45822</v>
          </cell>
          <cell r="H8998">
            <v>0</v>
          </cell>
          <cell r="O8998">
            <v>212750</v>
          </cell>
        </row>
        <row r="8999">
          <cell r="A8999">
            <v>45822</v>
          </cell>
          <cell r="C8999" t="str">
            <v>SONIA CONTANZA CARDENAS MURCIA</v>
          </cell>
          <cell r="F8999">
            <v>45822.384016203701</v>
          </cell>
          <cell r="G8999">
            <v>45823.371145833335</v>
          </cell>
          <cell r="H8999">
            <v>9</v>
          </cell>
          <cell r="O8999">
            <v>231000</v>
          </cell>
        </row>
        <row r="9000">
          <cell r="A9000">
            <v>45822</v>
          </cell>
          <cell r="C9000" t="str">
            <v>VENTAS MOSTRADOR</v>
          </cell>
          <cell r="F9000">
            <v>45822</v>
          </cell>
          <cell r="G9000">
            <v>45822</v>
          </cell>
          <cell r="H9000">
            <v>0</v>
          </cell>
          <cell r="O9000">
            <v>319200</v>
          </cell>
        </row>
        <row r="9001">
          <cell r="A9001">
            <v>45822</v>
          </cell>
          <cell r="C9001" t="str">
            <v>VENTAS MOSTRADOR</v>
          </cell>
          <cell r="F9001">
            <v>45822</v>
          </cell>
          <cell r="G9001">
            <v>45822</v>
          </cell>
          <cell r="H9001">
            <v>0</v>
          </cell>
          <cell r="O9001">
            <v>425500</v>
          </cell>
        </row>
        <row r="9002">
          <cell r="A9002">
            <v>45822</v>
          </cell>
          <cell r="C9002" t="str">
            <v>VENTAS MOSTRADOR</v>
          </cell>
          <cell r="F9002">
            <v>45822</v>
          </cell>
          <cell r="G9002">
            <v>45822</v>
          </cell>
          <cell r="H9002">
            <v>0</v>
          </cell>
          <cell r="O9002">
            <v>428660</v>
          </cell>
        </row>
        <row r="9003">
          <cell r="A9003">
            <v>45822</v>
          </cell>
          <cell r="C9003" t="str">
            <v>VENTAS MOSTRADOR</v>
          </cell>
          <cell r="F9003">
            <v>45822</v>
          </cell>
          <cell r="G9003">
            <v>45822</v>
          </cell>
          <cell r="H9003">
            <v>0</v>
          </cell>
          <cell r="O9003">
            <v>468050</v>
          </cell>
        </row>
        <row r="9004">
          <cell r="A9004">
            <v>45822</v>
          </cell>
          <cell r="C9004" t="str">
            <v>VENTAS MOSTRADOR</v>
          </cell>
          <cell r="F9004">
            <v>45822</v>
          </cell>
          <cell r="G9004">
            <v>45822</v>
          </cell>
          <cell r="H9004">
            <v>0</v>
          </cell>
          <cell r="O9004">
            <v>510600</v>
          </cell>
        </row>
        <row r="9005">
          <cell r="A9005">
            <v>45822</v>
          </cell>
          <cell r="C9005" t="str">
            <v>KAREN GISSET MARTINEZ SANDOVAL</v>
          </cell>
          <cell r="F9005">
            <v>45822.330995370372</v>
          </cell>
          <cell r="G9005">
            <v>45823.33090277778</v>
          </cell>
          <cell r="H9005">
            <v>9</v>
          </cell>
          <cell r="O9005">
            <v>1800</v>
          </cell>
        </row>
        <row r="9006">
          <cell r="A9006">
            <v>45822</v>
          </cell>
          <cell r="C9006" t="str">
            <v>ALEJANDRO  DURAN</v>
          </cell>
          <cell r="F9006">
            <v>45821.517199074071</v>
          </cell>
          <cell r="G9006">
            <v>45822.513379629629</v>
          </cell>
          <cell r="H9006">
            <v>10</v>
          </cell>
          <cell r="O9006">
            <v>1572000</v>
          </cell>
        </row>
        <row r="9007">
          <cell r="A9007">
            <v>45822</v>
          </cell>
          <cell r="C9007" t="str">
            <v>VENTAS MOSTRADOR</v>
          </cell>
          <cell r="F9007">
            <v>45822</v>
          </cell>
          <cell r="G9007">
            <v>45822</v>
          </cell>
          <cell r="H9007">
            <v>0</v>
          </cell>
          <cell r="O9007">
            <v>510600</v>
          </cell>
        </row>
        <row r="9008">
          <cell r="A9008">
            <v>45822</v>
          </cell>
          <cell r="C9008" t="str">
            <v>KAREN GISSET MARTINEZ SANDOVAL</v>
          </cell>
          <cell r="F9008">
            <v>45822.330995370372</v>
          </cell>
          <cell r="G9008">
            <v>45823.33090277778</v>
          </cell>
          <cell r="H9008">
            <v>9</v>
          </cell>
          <cell r="O9008">
            <v>610000</v>
          </cell>
        </row>
        <row r="9009">
          <cell r="A9009">
            <v>45822</v>
          </cell>
          <cell r="C9009" t="str">
            <v>OSCAR ORLANDO GARAVITO JIMENEZ</v>
          </cell>
          <cell r="F9009">
            <v>45821.352199074077</v>
          </cell>
          <cell r="G9009">
            <v>45822.352048611108</v>
          </cell>
          <cell r="H9009">
            <v>10</v>
          </cell>
          <cell r="O9009">
            <v>292600</v>
          </cell>
        </row>
        <row r="9010">
          <cell r="A9010">
            <v>45822</v>
          </cell>
          <cell r="C9010" t="str">
            <v>VENTAS MOSTRADOR</v>
          </cell>
          <cell r="F9010">
            <v>45822</v>
          </cell>
          <cell r="G9010">
            <v>45822</v>
          </cell>
          <cell r="H9010">
            <v>0</v>
          </cell>
          <cell r="O9010">
            <v>991678</v>
          </cell>
        </row>
        <row r="9011">
          <cell r="A9011">
            <v>45822</v>
          </cell>
          <cell r="C9011" t="str">
            <v>VENTAS MOSTRADOR</v>
          </cell>
          <cell r="F9011">
            <v>45822</v>
          </cell>
          <cell r="G9011">
            <v>45822</v>
          </cell>
          <cell r="H9011">
            <v>0</v>
          </cell>
          <cell r="O9011">
            <v>1275117</v>
          </cell>
        </row>
        <row r="9012">
          <cell r="A9012">
            <v>45823</v>
          </cell>
          <cell r="C9012" t="str">
            <v>VENTAS MOSTRADOR</v>
          </cell>
          <cell r="F9012">
            <v>45823</v>
          </cell>
          <cell r="G9012">
            <v>45823</v>
          </cell>
          <cell r="H9012">
            <v>0</v>
          </cell>
          <cell r="O9012">
            <v>8800</v>
          </cell>
        </row>
        <row r="9013">
          <cell r="A9013">
            <v>45823</v>
          </cell>
          <cell r="C9013" t="str">
            <v>VENTAS MOSTRADOR</v>
          </cell>
          <cell r="F9013">
            <v>45823</v>
          </cell>
          <cell r="G9013">
            <v>45823</v>
          </cell>
          <cell r="H9013">
            <v>0</v>
          </cell>
          <cell r="O9013">
            <v>12000</v>
          </cell>
        </row>
        <row r="9014">
          <cell r="A9014">
            <v>45823</v>
          </cell>
          <cell r="C9014" t="str">
            <v>VENTAS MOSTRADOR</v>
          </cell>
          <cell r="F9014">
            <v>45823</v>
          </cell>
          <cell r="G9014">
            <v>45823</v>
          </cell>
          <cell r="H9014">
            <v>0</v>
          </cell>
          <cell r="O9014">
            <v>12250</v>
          </cell>
        </row>
        <row r="9015">
          <cell r="A9015">
            <v>45823</v>
          </cell>
          <cell r="C9015" t="str">
            <v>VENTAS MOSTRADOR</v>
          </cell>
          <cell r="F9015">
            <v>45823</v>
          </cell>
          <cell r="G9015">
            <v>45823</v>
          </cell>
          <cell r="H9015">
            <v>0</v>
          </cell>
          <cell r="O9015">
            <v>12960</v>
          </cell>
        </row>
        <row r="9016">
          <cell r="A9016">
            <v>45823</v>
          </cell>
          <cell r="C9016" t="str">
            <v>VENTAS MOSTRADOR</v>
          </cell>
          <cell r="F9016">
            <v>45823</v>
          </cell>
          <cell r="G9016">
            <v>45823</v>
          </cell>
          <cell r="H9016">
            <v>0</v>
          </cell>
          <cell r="O9016">
            <v>15540</v>
          </cell>
        </row>
        <row r="9017">
          <cell r="A9017">
            <v>45823</v>
          </cell>
          <cell r="C9017" t="str">
            <v>VENTAS MOSTRADOR</v>
          </cell>
          <cell r="F9017">
            <v>45823</v>
          </cell>
          <cell r="G9017">
            <v>45823</v>
          </cell>
          <cell r="H9017">
            <v>0</v>
          </cell>
          <cell r="O9017">
            <v>18458</v>
          </cell>
        </row>
        <row r="9018">
          <cell r="A9018">
            <v>45823</v>
          </cell>
          <cell r="C9018" t="str">
            <v>VENTAS MOSTRADOR</v>
          </cell>
          <cell r="F9018">
            <v>45823</v>
          </cell>
          <cell r="G9018">
            <v>45823</v>
          </cell>
          <cell r="H9018">
            <v>0</v>
          </cell>
          <cell r="O9018">
            <v>25440</v>
          </cell>
        </row>
        <row r="9019">
          <cell r="A9019">
            <v>45823</v>
          </cell>
          <cell r="C9019" t="str">
            <v>VENTAS MOSTRADOR</v>
          </cell>
          <cell r="F9019">
            <v>45823</v>
          </cell>
          <cell r="G9019">
            <v>45823</v>
          </cell>
          <cell r="H9019">
            <v>0</v>
          </cell>
          <cell r="O9019">
            <v>29755</v>
          </cell>
        </row>
        <row r="9020">
          <cell r="A9020">
            <v>45823</v>
          </cell>
          <cell r="C9020" t="str">
            <v>VENTAS MOSTRADOR</v>
          </cell>
          <cell r="F9020">
            <v>45823</v>
          </cell>
          <cell r="G9020">
            <v>45823</v>
          </cell>
          <cell r="H9020">
            <v>0</v>
          </cell>
          <cell r="O9020">
            <v>38104</v>
          </cell>
        </row>
        <row r="9021">
          <cell r="A9021">
            <v>45823</v>
          </cell>
          <cell r="C9021" t="str">
            <v>VENTAS MOSTRADOR</v>
          </cell>
          <cell r="F9021">
            <v>45823</v>
          </cell>
          <cell r="G9021">
            <v>45823</v>
          </cell>
          <cell r="H9021">
            <v>0</v>
          </cell>
          <cell r="O9021">
            <v>44280</v>
          </cell>
        </row>
        <row r="9022">
          <cell r="A9022">
            <v>45823</v>
          </cell>
          <cell r="C9022" t="str">
            <v>VENTAS MOSTRADOR</v>
          </cell>
          <cell r="F9022">
            <v>45823</v>
          </cell>
          <cell r="G9022">
            <v>45823</v>
          </cell>
          <cell r="H9022">
            <v>0</v>
          </cell>
          <cell r="O9022">
            <v>52360</v>
          </cell>
        </row>
        <row r="9023">
          <cell r="A9023">
            <v>45823</v>
          </cell>
          <cell r="C9023" t="str">
            <v>VENTAS MOSTRADOR</v>
          </cell>
          <cell r="F9023">
            <v>45823</v>
          </cell>
          <cell r="G9023">
            <v>45823</v>
          </cell>
          <cell r="H9023">
            <v>0</v>
          </cell>
          <cell r="O9023">
            <v>63236</v>
          </cell>
        </row>
        <row r="9024">
          <cell r="A9024">
            <v>45823</v>
          </cell>
          <cell r="C9024" t="str">
            <v>VENTAS MOSTRADOR</v>
          </cell>
          <cell r="F9024">
            <v>45823</v>
          </cell>
          <cell r="G9024">
            <v>45823</v>
          </cell>
          <cell r="H9024">
            <v>0</v>
          </cell>
          <cell r="O9024">
            <v>66145</v>
          </cell>
        </row>
        <row r="9025">
          <cell r="A9025">
            <v>45823</v>
          </cell>
          <cell r="C9025" t="str">
            <v>VENTAS MOSTRADOR</v>
          </cell>
          <cell r="F9025">
            <v>45823</v>
          </cell>
          <cell r="G9025">
            <v>45823</v>
          </cell>
          <cell r="H9025">
            <v>0</v>
          </cell>
          <cell r="O9025">
            <v>81868</v>
          </cell>
        </row>
        <row r="9026">
          <cell r="A9026">
            <v>45823</v>
          </cell>
          <cell r="C9026" t="str">
            <v>VENTAS MOSTRADOR</v>
          </cell>
          <cell r="F9026">
            <v>45823</v>
          </cell>
          <cell r="G9026">
            <v>45823</v>
          </cell>
          <cell r="H9026">
            <v>0</v>
          </cell>
          <cell r="O9026">
            <v>104100</v>
          </cell>
        </row>
        <row r="9027">
          <cell r="A9027">
            <v>45823</v>
          </cell>
          <cell r="C9027" t="str">
            <v>VENTAS MOSTRADOR</v>
          </cell>
          <cell r="F9027">
            <v>45823</v>
          </cell>
          <cell r="G9027">
            <v>45823</v>
          </cell>
          <cell r="H9027">
            <v>0</v>
          </cell>
          <cell r="O9027">
            <v>121080</v>
          </cell>
        </row>
        <row r="9028">
          <cell r="A9028">
            <v>45823</v>
          </cell>
          <cell r="C9028" t="str">
            <v>VENTAS MOSTRADOR</v>
          </cell>
          <cell r="F9028">
            <v>45823</v>
          </cell>
          <cell r="G9028">
            <v>45823</v>
          </cell>
          <cell r="H9028">
            <v>0</v>
          </cell>
          <cell r="O9028">
            <v>169544</v>
          </cell>
        </row>
        <row r="9029">
          <cell r="A9029">
            <v>45823</v>
          </cell>
          <cell r="C9029" t="str">
            <v>VENTAS MOSTRADOR</v>
          </cell>
          <cell r="F9029">
            <v>45823</v>
          </cell>
          <cell r="G9029">
            <v>45823</v>
          </cell>
          <cell r="H9029">
            <v>0</v>
          </cell>
          <cell r="O9029">
            <v>173132</v>
          </cell>
        </row>
        <row r="9030">
          <cell r="A9030">
            <v>45823</v>
          </cell>
          <cell r="C9030" t="str">
            <v>VENTAS MOSTRADOR</v>
          </cell>
          <cell r="F9030">
            <v>45823</v>
          </cell>
          <cell r="G9030">
            <v>45823</v>
          </cell>
          <cell r="H9030">
            <v>0</v>
          </cell>
          <cell r="O9030">
            <v>553150</v>
          </cell>
        </row>
        <row r="9031">
          <cell r="A9031">
            <v>45823</v>
          </cell>
          <cell r="C9031" t="str">
            <v>VENTAS MOSTRADOR</v>
          </cell>
          <cell r="F9031">
            <v>45823</v>
          </cell>
          <cell r="G9031">
            <v>45823</v>
          </cell>
          <cell r="H9031">
            <v>0</v>
          </cell>
          <cell r="O9031">
            <v>212750</v>
          </cell>
        </row>
        <row r="9032">
          <cell r="A9032">
            <v>45823</v>
          </cell>
          <cell r="C9032" t="str">
            <v>THE NEXT SHOT S.A.S</v>
          </cell>
          <cell r="F9032">
            <v>45820.330775462964</v>
          </cell>
          <cell r="G9032">
            <v>45821.330057870371</v>
          </cell>
          <cell r="H9032">
            <v>6</v>
          </cell>
          <cell r="O9032">
            <v>878800</v>
          </cell>
        </row>
        <row r="9033">
          <cell r="A9033">
            <v>45823</v>
          </cell>
          <cell r="C9033" t="str">
            <v>THE NEXT SHOT S.A.S</v>
          </cell>
          <cell r="F9033">
            <v>45821.405115740738</v>
          </cell>
          <cell r="G9033">
            <v>45822.404490740744</v>
          </cell>
          <cell r="H9033">
            <v>5</v>
          </cell>
          <cell r="O9033">
            <v>257400</v>
          </cell>
        </row>
        <row r="9034">
          <cell r="A9034">
            <v>45823</v>
          </cell>
          <cell r="C9034" t="str">
            <v>VENTAS MOSTRADOR</v>
          </cell>
          <cell r="F9034">
            <v>45823</v>
          </cell>
          <cell r="G9034">
            <v>45823</v>
          </cell>
          <cell r="H9034">
            <v>0</v>
          </cell>
          <cell r="O9034">
            <v>3182906</v>
          </cell>
        </row>
        <row r="9035">
          <cell r="A9035">
            <v>45823</v>
          </cell>
          <cell r="C9035" t="str">
            <v>VENTAS MOSTRADOR</v>
          </cell>
          <cell r="F9035">
            <v>45823</v>
          </cell>
          <cell r="G9035">
            <v>45823</v>
          </cell>
          <cell r="H9035">
            <v>0</v>
          </cell>
          <cell r="O9035">
            <v>2629769</v>
          </cell>
        </row>
        <row r="9036">
          <cell r="A9036">
            <v>45824</v>
          </cell>
          <cell r="C9036" t="str">
            <v>VENTAS MOSTRADOR</v>
          </cell>
          <cell r="F9036">
            <v>45824</v>
          </cell>
          <cell r="G9036">
            <v>45824</v>
          </cell>
          <cell r="H9036">
            <v>0</v>
          </cell>
          <cell r="O9036">
            <v>15720</v>
          </cell>
        </row>
        <row r="9037">
          <cell r="A9037">
            <v>45824</v>
          </cell>
          <cell r="C9037" t="str">
            <v>VENTAS MOSTRADOR</v>
          </cell>
          <cell r="F9037">
            <v>45824</v>
          </cell>
          <cell r="G9037">
            <v>45824</v>
          </cell>
          <cell r="H9037">
            <v>0</v>
          </cell>
          <cell r="O9037">
            <v>18000</v>
          </cell>
        </row>
        <row r="9038">
          <cell r="A9038">
            <v>45824</v>
          </cell>
          <cell r="C9038" t="str">
            <v>VENTAS MOSTRADOR</v>
          </cell>
          <cell r="F9038">
            <v>45824</v>
          </cell>
          <cell r="G9038">
            <v>45824</v>
          </cell>
          <cell r="H9038">
            <v>0</v>
          </cell>
          <cell r="O9038">
            <v>22630</v>
          </cell>
        </row>
        <row r="9039">
          <cell r="A9039">
            <v>45824</v>
          </cell>
          <cell r="C9039" t="str">
            <v>VENTAS MOSTRADOR</v>
          </cell>
          <cell r="F9039">
            <v>45824</v>
          </cell>
          <cell r="G9039">
            <v>45824</v>
          </cell>
          <cell r="H9039">
            <v>0</v>
          </cell>
          <cell r="O9039">
            <v>30710</v>
          </cell>
        </row>
        <row r="9040">
          <cell r="A9040">
            <v>45824</v>
          </cell>
          <cell r="C9040" t="str">
            <v>VENTAS MOSTRADOR</v>
          </cell>
          <cell r="F9040">
            <v>45824</v>
          </cell>
          <cell r="G9040">
            <v>45824</v>
          </cell>
          <cell r="H9040">
            <v>0</v>
          </cell>
          <cell r="O9040">
            <v>48950</v>
          </cell>
        </row>
        <row r="9041">
          <cell r="A9041">
            <v>45824</v>
          </cell>
          <cell r="C9041" t="str">
            <v>VENTAS MOSTRADOR</v>
          </cell>
          <cell r="F9041">
            <v>45824</v>
          </cell>
          <cell r="G9041">
            <v>45824</v>
          </cell>
          <cell r="H9041">
            <v>0</v>
          </cell>
          <cell r="O9041">
            <v>240636</v>
          </cell>
        </row>
        <row r="9042">
          <cell r="A9042">
            <v>45824</v>
          </cell>
          <cell r="C9042" t="str">
            <v>VENTAS MOSTRADOR</v>
          </cell>
          <cell r="F9042">
            <v>45824</v>
          </cell>
          <cell r="G9042">
            <v>45824</v>
          </cell>
          <cell r="H9042">
            <v>0</v>
          </cell>
          <cell r="O9042">
            <v>297850</v>
          </cell>
        </row>
        <row r="9043">
          <cell r="A9043">
            <v>45824</v>
          </cell>
          <cell r="C9043" t="str">
            <v>ALBA MARIA GONZALEZ IBAÑEZ</v>
          </cell>
          <cell r="F9043">
            <v>45824.361724537041</v>
          </cell>
          <cell r="G9043">
            <v>45825.361608796295</v>
          </cell>
          <cell r="H9043">
            <v>2</v>
          </cell>
          <cell r="O9043">
            <v>333600</v>
          </cell>
        </row>
        <row r="9044">
          <cell r="A9044">
            <v>45824</v>
          </cell>
          <cell r="C9044" t="str">
            <v>VENTAS MOSTRADOR</v>
          </cell>
          <cell r="F9044">
            <v>45824</v>
          </cell>
          <cell r="G9044">
            <v>45824</v>
          </cell>
          <cell r="H9044">
            <v>0</v>
          </cell>
          <cell r="O9044">
            <v>425500</v>
          </cell>
        </row>
        <row r="9045">
          <cell r="A9045">
            <v>45824</v>
          </cell>
          <cell r="C9045" t="str">
            <v>VENTAS MOSTRADOR</v>
          </cell>
          <cell r="F9045">
            <v>45824</v>
          </cell>
          <cell r="G9045">
            <v>45824</v>
          </cell>
          <cell r="H9045">
            <v>0</v>
          </cell>
          <cell r="O9045">
            <v>723350</v>
          </cell>
        </row>
        <row r="9046">
          <cell r="A9046">
            <v>45824</v>
          </cell>
          <cell r="C9046" t="str">
            <v>POLA Y TEJO SAS</v>
          </cell>
          <cell r="F9046">
            <v>45814.333749999998</v>
          </cell>
          <cell r="G9046">
            <v>45829.333657407406</v>
          </cell>
          <cell r="H9046">
            <v>3</v>
          </cell>
          <cell r="O9046">
            <v>286700</v>
          </cell>
        </row>
        <row r="9047">
          <cell r="A9047">
            <v>45824</v>
          </cell>
          <cell r="C9047" t="str">
            <v>FRUTIVER 1A S.A.S</v>
          </cell>
          <cell r="F9047">
            <v>45814.339814814812</v>
          </cell>
          <cell r="G9047">
            <v>45834.339537037034</v>
          </cell>
          <cell r="H9047">
            <v>-2</v>
          </cell>
          <cell r="O9047">
            <v>561963.79799999995</v>
          </cell>
        </row>
        <row r="9048">
          <cell r="A9048">
            <v>45824</v>
          </cell>
          <cell r="C9048" t="str">
            <v>EL IMPERIO DEL CERDO PREMIUM S.A.S</v>
          </cell>
          <cell r="F9048">
            <v>45824.241307870368</v>
          </cell>
          <cell r="G9048">
            <v>45832.240914351853</v>
          </cell>
          <cell r="H9048">
            <v>0</v>
          </cell>
          <cell r="O9048">
            <v>322450</v>
          </cell>
        </row>
        <row r="9049">
          <cell r="A9049">
            <v>45824</v>
          </cell>
          <cell r="C9049" t="str">
            <v>SIPOTE BURRITO S.A</v>
          </cell>
          <cell r="F9049">
            <v>45803.308819444443</v>
          </cell>
          <cell r="G9049">
            <v>45833.308634259258</v>
          </cell>
          <cell r="H9049">
            <v>-1</v>
          </cell>
          <cell r="O9049">
            <v>2148640</v>
          </cell>
        </row>
        <row r="9050">
          <cell r="A9050">
            <v>45824</v>
          </cell>
          <cell r="C9050" t="str">
            <v>SIPOTE BURRITO S.A</v>
          </cell>
          <cell r="F9050">
            <v>45807.347175925926</v>
          </cell>
          <cell r="G9050">
            <v>45837.347060185188</v>
          </cell>
          <cell r="H9050">
            <v>-5</v>
          </cell>
          <cell r="O9050">
            <v>2109120</v>
          </cell>
        </row>
        <row r="9051">
          <cell r="A9051">
            <v>45824</v>
          </cell>
          <cell r="C9051" t="str">
            <v>COMERCIALIZADORA PINER SAS</v>
          </cell>
          <cell r="F9051">
            <v>45806.36582175926</v>
          </cell>
          <cell r="G9051">
            <v>45821.36577546296</v>
          </cell>
          <cell r="H9051">
            <v>11</v>
          </cell>
          <cell r="O9051">
            <v>4771600</v>
          </cell>
        </row>
        <row r="9052">
          <cell r="A9052">
            <v>45824</v>
          </cell>
          <cell r="C9052" t="str">
            <v>COMERCIALIZADORA PINER SAS</v>
          </cell>
          <cell r="F9052">
            <v>45812.373298611114</v>
          </cell>
          <cell r="G9052">
            <v>45827.373217592591</v>
          </cell>
          <cell r="H9052">
            <v>5</v>
          </cell>
          <cell r="O9052">
            <v>4994750</v>
          </cell>
        </row>
        <row r="9053">
          <cell r="A9053">
            <v>45824</v>
          </cell>
          <cell r="C9053" t="str">
            <v>COMERCIALIZADORA PINER SAS</v>
          </cell>
          <cell r="F9053">
            <v>45814.314583333333</v>
          </cell>
          <cell r="G9053">
            <v>45829.314479166664</v>
          </cell>
          <cell r="H9053">
            <v>3</v>
          </cell>
          <cell r="O9053">
            <v>1613150</v>
          </cell>
        </row>
        <row r="9054">
          <cell r="A9054">
            <v>45824</v>
          </cell>
          <cell r="C9054" t="str">
            <v>GRUPO ARTAK S.A.S</v>
          </cell>
          <cell r="F9054">
            <v>45804.32640046296</v>
          </cell>
          <cell r="G9054">
            <v>45834.326284722221</v>
          </cell>
          <cell r="H9054">
            <v>-2</v>
          </cell>
          <cell r="O9054">
            <v>2210640</v>
          </cell>
        </row>
        <row r="9055">
          <cell r="A9055">
            <v>45824</v>
          </cell>
          <cell r="C9055" t="str">
            <v>GRUPO ARTAK S.A.S</v>
          </cell>
          <cell r="F9055">
            <v>45806.332106481481</v>
          </cell>
          <cell r="G9055">
            <v>45836.331736111111</v>
          </cell>
          <cell r="H9055">
            <v>-4</v>
          </cell>
          <cell r="O9055">
            <v>1821060</v>
          </cell>
        </row>
        <row r="9056">
          <cell r="A9056">
            <v>45824</v>
          </cell>
          <cell r="C9056" t="str">
            <v>GRUPO ARTAK S.A.S</v>
          </cell>
          <cell r="F9056">
            <v>45806.336435185185</v>
          </cell>
          <cell r="G9056">
            <v>45836.336261574077</v>
          </cell>
          <cell r="H9056">
            <v>-4</v>
          </cell>
          <cell r="O9056">
            <v>2527740</v>
          </cell>
        </row>
        <row r="9057">
          <cell r="A9057">
            <v>45824</v>
          </cell>
          <cell r="C9057" t="str">
            <v>GRUPO ARTAK S.A.S</v>
          </cell>
          <cell r="F9057">
            <v>45807.329363425924</v>
          </cell>
          <cell r="G9057">
            <v>45837.329305555555</v>
          </cell>
          <cell r="H9057">
            <v>-5</v>
          </cell>
          <cell r="O9057">
            <v>1550250</v>
          </cell>
        </row>
        <row r="9058">
          <cell r="A9058">
            <v>45824</v>
          </cell>
          <cell r="C9058" t="str">
            <v>GRUPO ARTAK S.A.S</v>
          </cell>
          <cell r="F9058">
            <v>45807.537349537037</v>
          </cell>
          <cell r="G9058">
            <v>45837.537210648145</v>
          </cell>
          <cell r="H9058">
            <v>-5</v>
          </cell>
          <cell r="O9058">
            <v>123900</v>
          </cell>
        </row>
        <row r="9059">
          <cell r="A9059">
            <v>45824</v>
          </cell>
          <cell r="C9059" t="str">
            <v>GRUPO ARTAK S.A.S</v>
          </cell>
          <cell r="F9059">
            <v>45807.590520833335</v>
          </cell>
          <cell r="G9059">
            <v>45837.590451388889</v>
          </cell>
          <cell r="H9059">
            <v>-5</v>
          </cell>
          <cell r="O9059">
            <v>706300</v>
          </cell>
        </row>
        <row r="9060">
          <cell r="A9060">
            <v>45824</v>
          </cell>
          <cell r="C9060" t="str">
            <v>GRUPO ARTAK S.A.S</v>
          </cell>
          <cell r="F9060">
            <v>45808.309571759259</v>
          </cell>
          <cell r="G9060">
            <v>45838.309444444443</v>
          </cell>
          <cell r="H9060">
            <v>-6</v>
          </cell>
          <cell r="O9060">
            <v>3035100</v>
          </cell>
        </row>
        <row r="9061">
          <cell r="A9061">
            <v>45824</v>
          </cell>
          <cell r="C9061" t="str">
            <v>GRUPO ARTAK S.A.S</v>
          </cell>
          <cell r="F9061">
            <v>45808.366643518515</v>
          </cell>
          <cell r="G9061">
            <v>45838.366539351853</v>
          </cell>
          <cell r="H9061">
            <v>-6</v>
          </cell>
          <cell r="O9061">
            <v>824110</v>
          </cell>
        </row>
        <row r="9062">
          <cell r="A9062">
            <v>45824</v>
          </cell>
          <cell r="C9062" t="str">
            <v>GRUPO ARTAK S.A.S</v>
          </cell>
          <cell r="F9062">
            <v>45808.369444444441</v>
          </cell>
          <cell r="G9062">
            <v>45814.367650462962</v>
          </cell>
          <cell r="H9062">
            <v>18</v>
          </cell>
          <cell r="O9062">
            <v>477160</v>
          </cell>
        </row>
        <row r="9063">
          <cell r="A9063">
            <v>45824</v>
          </cell>
          <cell r="C9063" t="str">
            <v>TAKAMI SA</v>
          </cell>
          <cell r="F9063">
            <v>45804.316412037035</v>
          </cell>
          <cell r="G9063">
            <v>45834.316030092596</v>
          </cell>
          <cell r="H9063">
            <v>5</v>
          </cell>
          <cell r="O9063">
            <v>753680</v>
          </cell>
        </row>
        <row r="9064">
          <cell r="A9064">
            <v>45824</v>
          </cell>
          <cell r="C9064" t="str">
            <v>TAKAMI SA</v>
          </cell>
          <cell r="F9064">
            <v>45804.325266203705</v>
          </cell>
          <cell r="G9064">
            <v>45834.325173611112</v>
          </cell>
          <cell r="H9064">
            <v>5</v>
          </cell>
          <cell r="O9064">
            <v>893960</v>
          </cell>
        </row>
        <row r="9065">
          <cell r="A9065">
            <v>45824</v>
          </cell>
          <cell r="C9065" t="str">
            <v>TAKAMI SA</v>
          </cell>
          <cell r="F9065">
            <v>45805.306018518517</v>
          </cell>
          <cell r="G9065">
            <v>45835.305856481478</v>
          </cell>
          <cell r="H9065">
            <v>4</v>
          </cell>
          <cell r="O9065">
            <v>1782000</v>
          </cell>
        </row>
        <row r="9066">
          <cell r="A9066">
            <v>45824</v>
          </cell>
          <cell r="C9066" t="str">
            <v>TAKAMI SA</v>
          </cell>
          <cell r="F9066">
            <v>45805.344085648147</v>
          </cell>
          <cell r="G9066">
            <v>45835.343981481485</v>
          </cell>
          <cell r="H9066">
            <v>4</v>
          </cell>
          <cell r="O9066">
            <v>120950</v>
          </cell>
        </row>
        <row r="9067">
          <cell r="A9067">
            <v>45824</v>
          </cell>
          <cell r="C9067" t="str">
            <v>TAKAMI SA</v>
          </cell>
          <cell r="F9067">
            <v>45805.346145833333</v>
          </cell>
          <cell r="G9067">
            <v>45835.346041666664</v>
          </cell>
          <cell r="H9067">
            <v>4</v>
          </cell>
          <cell r="O9067">
            <v>81480</v>
          </cell>
        </row>
        <row r="9068">
          <cell r="A9068">
            <v>45824</v>
          </cell>
          <cell r="C9068" t="str">
            <v>TAKAMI SA</v>
          </cell>
          <cell r="F9068">
            <v>45805.348553240743</v>
          </cell>
          <cell r="G9068">
            <v>45835.348344907405</v>
          </cell>
          <cell r="H9068">
            <v>4</v>
          </cell>
          <cell r="O9068">
            <v>212960</v>
          </cell>
        </row>
        <row r="9069">
          <cell r="A9069">
            <v>45824</v>
          </cell>
          <cell r="C9069" t="str">
            <v>TAKAMI SA</v>
          </cell>
          <cell r="F9069">
            <v>45806.309629629628</v>
          </cell>
          <cell r="G9069">
            <v>45836.309340277781</v>
          </cell>
          <cell r="H9069">
            <v>3</v>
          </cell>
          <cell r="O9069">
            <v>1086700</v>
          </cell>
        </row>
        <row r="9070">
          <cell r="A9070">
            <v>45824</v>
          </cell>
          <cell r="C9070" t="str">
            <v>TAKAMI SA</v>
          </cell>
          <cell r="F9070">
            <v>45806.319548611114</v>
          </cell>
          <cell r="G9070">
            <v>45836.318715277775</v>
          </cell>
          <cell r="H9070">
            <v>3</v>
          </cell>
          <cell r="O9070">
            <v>649690</v>
          </cell>
        </row>
        <row r="9071">
          <cell r="A9071">
            <v>45824</v>
          </cell>
          <cell r="C9071" t="str">
            <v>TAKAMI SA</v>
          </cell>
          <cell r="F9071">
            <v>45806.369340277779</v>
          </cell>
          <cell r="G9071">
            <v>45836.369097222225</v>
          </cell>
          <cell r="H9071">
            <v>3</v>
          </cell>
          <cell r="O9071">
            <v>272300</v>
          </cell>
        </row>
        <row r="9072">
          <cell r="A9072">
            <v>45824</v>
          </cell>
          <cell r="C9072" t="str">
            <v>TAKAMI SA</v>
          </cell>
          <cell r="F9072">
            <v>45806.370995370373</v>
          </cell>
          <cell r="G9072">
            <v>45836.370891203704</v>
          </cell>
          <cell r="H9072">
            <v>3</v>
          </cell>
          <cell r="O9072">
            <v>242460</v>
          </cell>
        </row>
        <row r="9073">
          <cell r="A9073">
            <v>45824</v>
          </cell>
          <cell r="C9073" t="str">
            <v>TAKAMI SA</v>
          </cell>
          <cell r="F9073">
            <v>45807.373344907406</v>
          </cell>
          <cell r="G9073">
            <v>45837.373240740744</v>
          </cell>
          <cell r="H9073">
            <v>2</v>
          </cell>
          <cell r="O9073">
            <v>797160</v>
          </cell>
        </row>
        <row r="9074">
          <cell r="A9074">
            <v>45824</v>
          </cell>
          <cell r="C9074" t="str">
            <v>TAKAMI SA</v>
          </cell>
          <cell r="F9074">
            <v>45807.378958333335</v>
          </cell>
          <cell r="G9074">
            <v>45837.378900462965</v>
          </cell>
          <cell r="H9074">
            <v>2</v>
          </cell>
          <cell r="O9074">
            <v>455520</v>
          </cell>
        </row>
        <row r="9075">
          <cell r="A9075">
            <v>45824</v>
          </cell>
          <cell r="C9075" t="str">
            <v>TAKAMI SA</v>
          </cell>
          <cell r="F9075">
            <v>45807.532708333332</v>
          </cell>
          <cell r="G9075">
            <v>45837.532581018517</v>
          </cell>
          <cell r="H9075">
            <v>2</v>
          </cell>
          <cell r="O9075">
            <v>206400</v>
          </cell>
        </row>
        <row r="9076">
          <cell r="A9076">
            <v>45824</v>
          </cell>
          <cell r="C9076" t="str">
            <v>TAKAMI SA</v>
          </cell>
          <cell r="F9076">
            <v>45807.534143518518</v>
          </cell>
          <cell r="G9076">
            <v>45837.533530092594</v>
          </cell>
          <cell r="H9076">
            <v>2</v>
          </cell>
          <cell r="O9076">
            <v>198390</v>
          </cell>
        </row>
        <row r="9077">
          <cell r="A9077">
            <v>45824</v>
          </cell>
          <cell r="C9077" t="str">
            <v>TAKAMI SA</v>
          </cell>
          <cell r="F9077">
            <v>45808.359768518516</v>
          </cell>
          <cell r="G9077">
            <v>45838.359699074077</v>
          </cell>
          <cell r="H9077">
            <v>1</v>
          </cell>
          <cell r="O9077">
            <v>661605</v>
          </cell>
        </row>
        <row r="9078">
          <cell r="A9078">
            <v>45824</v>
          </cell>
          <cell r="C9078" t="str">
            <v>TAKAMI SA</v>
          </cell>
          <cell r="F9078">
            <v>45808.382951388892</v>
          </cell>
          <cell r="G9078">
            <v>45838.3828587963</v>
          </cell>
          <cell r="H9078">
            <v>1</v>
          </cell>
          <cell r="O9078">
            <v>10274387.206</v>
          </cell>
        </row>
        <row r="9079">
          <cell r="A9079">
            <v>45824</v>
          </cell>
          <cell r="C9079" t="str">
            <v>TAKAMI SA</v>
          </cell>
          <cell r="F9079">
            <v>45808.388287037036</v>
          </cell>
          <cell r="G9079">
            <v>45838.384641203702</v>
          </cell>
          <cell r="H9079">
            <v>1</v>
          </cell>
          <cell r="O9079">
            <v>721240</v>
          </cell>
        </row>
        <row r="9080">
          <cell r="A9080">
            <v>45824</v>
          </cell>
          <cell r="C9080" t="str">
            <v>TAKAMI SA</v>
          </cell>
          <cell r="F9080">
            <v>45808.390127314815</v>
          </cell>
          <cell r="G9080">
            <v>45838.389826388891</v>
          </cell>
          <cell r="H9080">
            <v>1</v>
          </cell>
          <cell r="O9080">
            <v>843060</v>
          </cell>
        </row>
        <row r="9081">
          <cell r="A9081">
            <v>45824</v>
          </cell>
          <cell r="C9081" t="str">
            <v>INVERSIONES EL CARNAL SAS</v>
          </cell>
          <cell r="F9081">
            <v>45817.318229166667</v>
          </cell>
          <cell r="G9081">
            <v>45825.318078703705</v>
          </cell>
          <cell r="H9081">
            <v>2</v>
          </cell>
          <cell r="O9081">
            <v>13768919.6976</v>
          </cell>
        </row>
        <row r="9082">
          <cell r="A9082">
            <v>45824</v>
          </cell>
          <cell r="C9082" t="str">
            <v>INVERSIONES EL CARNAL SAS</v>
          </cell>
          <cell r="F9082">
            <v>45818.314328703702</v>
          </cell>
          <cell r="G9082">
            <v>45826.314155092594</v>
          </cell>
          <cell r="H9082">
            <v>1</v>
          </cell>
          <cell r="O9082">
            <v>13791505.8024</v>
          </cell>
        </row>
        <row r="9083">
          <cell r="A9083">
            <v>45824</v>
          </cell>
          <cell r="C9083" t="str">
            <v>INVERSIONES EL CARNAL SAS</v>
          </cell>
          <cell r="F9083">
            <v>45819.243888888886</v>
          </cell>
          <cell r="G9083">
            <v>45827.243888888886</v>
          </cell>
          <cell r="H9083">
            <v>0</v>
          </cell>
          <cell r="O9083">
            <v>12823529.8824</v>
          </cell>
        </row>
        <row r="9084">
          <cell r="A9084">
            <v>45824</v>
          </cell>
          <cell r="C9084" t="str">
            <v>INVERSIONES EL CARNAL SAS</v>
          </cell>
          <cell r="F9084">
            <v>45820.307430555556</v>
          </cell>
          <cell r="G9084">
            <v>45828.307291666664</v>
          </cell>
          <cell r="H9084">
            <v>-1</v>
          </cell>
          <cell r="O9084">
            <v>13942079.8344</v>
          </cell>
        </row>
        <row r="9085">
          <cell r="A9085">
            <v>45824</v>
          </cell>
          <cell r="C9085" t="str">
            <v>INVERSIONES EL CARNAL SAS</v>
          </cell>
          <cell r="F9085">
            <v>45821.300833333335</v>
          </cell>
          <cell r="G9085">
            <v>45829.300833333335</v>
          </cell>
          <cell r="H9085">
            <v>-2</v>
          </cell>
          <cell r="O9085">
            <v>13576400.042400001</v>
          </cell>
        </row>
        <row r="9086">
          <cell r="A9086">
            <v>45824</v>
          </cell>
          <cell r="C9086" t="str">
            <v>DELIMEX SAS</v>
          </cell>
          <cell r="F9086">
            <v>45807.385798611111</v>
          </cell>
          <cell r="G9086">
            <v>45837.371076388888</v>
          </cell>
          <cell r="H9086">
            <v>-5</v>
          </cell>
          <cell r="O9086">
            <v>734800</v>
          </cell>
        </row>
        <row r="9087">
          <cell r="A9087">
            <v>45824</v>
          </cell>
          <cell r="C9087" t="str">
            <v>DELIMEX SAS</v>
          </cell>
          <cell r="F9087">
            <v>45807.386319444442</v>
          </cell>
          <cell r="G9087">
            <v>45837.38616898148</v>
          </cell>
          <cell r="H9087">
            <v>-5</v>
          </cell>
          <cell r="O9087">
            <v>1619400</v>
          </cell>
        </row>
        <row r="9088">
          <cell r="A9088">
            <v>45824</v>
          </cell>
          <cell r="C9088" t="str">
            <v>DELIMEX SAS</v>
          </cell>
          <cell r="F9088">
            <v>45815.357291666667</v>
          </cell>
          <cell r="G9088">
            <v>45845.357187499998</v>
          </cell>
          <cell r="H9088">
            <v>-13</v>
          </cell>
          <cell r="O9088">
            <v>1424200</v>
          </cell>
        </row>
        <row r="9089">
          <cell r="A9089">
            <v>45824</v>
          </cell>
          <cell r="C9089" t="str">
            <v>SMILE BOGOTA SAS</v>
          </cell>
          <cell r="F9089">
            <v>45814.340891203705</v>
          </cell>
          <cell r="G9089">
            <v>45829.340798611112</v>
          </cell>
          <cell r="H9089">
            <v>3</v>
          </cell>
          <cell r="O9089">
            <v>204400</v>
          </cell>
        </row>
        <row r="9090">
          <cell r="A9090">
            <v>45824</v>
          </cell>
          <cell r="C9090" t="str">
            <v>SMILE BOGOTA SAS</v>
          </cell>
          <cell r="F9090">
            <v>45815.324097222219</v>
          </cell>
          <cell r="G9090">
            <v>45830.324016203704</v>
          </cell>
          <cell r="H9090">
            <v>2</v>
          </cell>
          <cell r="O9090">
            <v>1170000</v>
          </cell>
        </row>
        <row r="9091">
          <cell r="A9091">
            <v>45824</v>
          </cell>
          <cell r="C9091" t="str">
            <v>SMILE BOGOTA SAS</v>
          </cell>
          <cell r="F9091">
            <v>45815.325057870374</v>
          </cell>
          <cell r="G9091">
            <v>45830.324930555558</v>
          </cell>
          <cell r="H9091">
            <v>2</v>
          </cell>
          <cell r="O9091">
            <v>446800</v>
          </cell>
        </row>
        <row r="9092">
          <cell r="A9092">
            <v>45824</v>
          </cell>
          <cell r="C9092" t="str">
            <v>KAREN GISSET MARTINEZ SANDOVAL</v>
          </cell>
          <cell r="F9092">
            <v>45824.30609953704</v>
          </cell>
          <cell r="G9092">
            <v>45825.305960648147</v>
          </cell>
          <cell r="H9092">
            <v>7</v>
          </cell>
          <cell r="O9092">
            <v>315600</v>
          </cell>
        </row>
        <row r="9093">
          <cell r="A9093">
            <v>45824</v>
          </cell>
          <cell r="C9093" t="str">
            <v>MESABAR SAS</v>
          </cell>
          <cell r="F9093">
            <v>45814.428506944445</v>
          </cell>
          <cell r="G9093">
            <v>45822.428414351853</v>
          </cell>
          <cell r="H9093">
            <v>10</v>
          </cell>
          <cell r="O9093">
            <v>2040550</v>
          </cell>
        </row>
        <row r="9094">
          <cell r="A9094">
            <v>45824</v>
          </cell>
          <cell r="C9094" t="str">
            <v>PROCESADORA DE CARNES NUEVA COLOMBO ALEMANA LTDA</v>
          </cell>
          <cell r="F9094">
            <v>45824.349641203706</v>
          </cell>
          <cell r="G9094">
            <v>45827.349074074074</v>
          </cell>
          <cell r="H9094">
            <v>5</v>
          </cell>
          <cell r="O9094">
            <v>2627450</v>
          </cell>
        </row>
        <row r="9095">
          <cell r="A9095">
            <v>45824</v>
          </cell>
          <cell r="C9095" t="str">
            <v>NESTOR ABEL NOREÑA URREA</v>
          </cell>
          <cell r="F9095">
            <v>45824.347071759257</v>
          </cell>
          <cell r="G9095">
            <v>45825.346944444442</v>
          </cell>
          <cell r="H9095">
            <v>7</v>
          </cell>
          <cell r="O9095">
            <v>922200</v>
          </cell>
        </row>
        <row r="9096">
          <cell r="A9096">
            <v>45824</v>
          </cell>
          <cell r="C9096" t="str">
            <v>IVAN RODRIGO LUQUE RESTREPO0</v>
          </cell>
          <cell r="F9096">
            <v>45819.327835648146</v>
          </cell>
          <cell r="G9096">
            <v>45827.327523148146</v>
          </cell>
          <cell r="H9096">
            <v>27</v>
          </cell>
          <cell r="O9096">
            <v>464800</v>
          </cell>
        </row>
        <row r="9097">
          <cell r="A9097">
            <v>45824</v>
          </cell>
          <cell r="C9097" t="str">
            <v>IVAN RODRIGO LUQUE RESTREPO0</v>
          </cell>
          <cell r="F9097">
            <v>45820.359270833331</v>
          </cell>
          <cell r="G9097">
            <v>45828.359097222223</v>
          </cell>
          <cell r="H9097">
            <v>26</v>
          </cell>
          <cell r="O9097">
            <v>101499.95</v>
          </cell>
        </row>
        <row r="9098">
          <cell r="A9098">
            <v>45824</v>
          </cell>
          <cell r="C9098" t="str">
            <v>CRISTIAN CAMILO VEGA PALACIOS</v>
          </cell>
          <cell r="F9098">
            <v>45824.335995370369</v>
          </cell>
          <cell r="G9098">
            <v>45825.335856481484</v>
          </cell>
          <cell r="H9098">
            <v>2</v>
          </cell>
          <cell r="O9098">
            <v>294400</v>
          </cell>
        </row>
        <row r="9099">
          <cell r="A9099">
            <v>45824</v>
          </cell>
          <cell r="C9099" t="str">
            <v>CRISTIAN CAMILO VEGA PALACIOS</v>
          </cell>
          <cell r="F9099">
            <v>45824.33734953704</v>
          </cell>
          <cell r="G9099">
            <v>45825.33693287037</v>
          </cell>
          <cell r="H9099">
            <v>2</v>
          </cell>
          <cell r="O9099">
            <v>340800</v>
          </cell>
        </row>
        <row r="9100">
          <cell r="A9100">
            <v>45824</v>
          </cell>
          <cell r="C9100" t="str">
            <v>JOSE DIEGO MOSQUERA</v>
          </cell>
          <cell r="F9100">
            <v>45821.264224537037</v>
          </cell>
          <cell r="G9100">
            <v>45822.264224537037</v>
          </cell>
          <cell r="H9100">
            <v>5</v>
          </cell>
          <cell r="O9100">
            <v>462600</v>
          </cell>
        </row>
        <row r="9101">
          <cell r="A9101">
            <v>45824</v>
          </cell>
          <cell r="C9101" t="str">
            <v>CARMEN ALICIA URQUIJO GAITAN</v>
          </cell>
          <cell r="F9101">
            <v>45824.334016203706</v>
          </cell>
          <cell r="G9101">
            <v>45825.33357638889</v>
          </cell>
          <cell r="H9101">
            <v>7</v>
          </cell>
          <cell r="O9101">
            <v>348750</v>
          </cell>
        </row>
        <row r="9102">
          <cell r="A9102">
            <v>45824</v>
          </cell>
          <cell r="C9102" t="str">
            <v>FREDY ALFONSO SUAREZ VILLAMIL</v>
          </cell>
          <cell r="F9102">
            <v>45824.461157407408</v>
          </cell>
          <cell r="G9102">
            <v>45825.460706018515</v>
          </cell>
          <cell r="H9102">
            <v>7</v>
          </cell>
          <cell r="O9102">
            <v>848400</v>
          </cell>
        </row>
        <row r="9103">
          <cell r="A9103">
            <v>45824</v>
          </cell>
          <cell r="C9103" t="str">
            <v>JUAN MANUEL PALLARES ARRIETA</v>
          </cell>
          <cell r="F9103">
            <v>45821.309583333335</v>
          </cell>
          <cell r="G9103">
            <v>45822.309259259258</v>
          </cell>
          <cell r="H9103">
            <v>10</v>
          </cell>
          <cell r="O9103">
            <v>145000</v>
          </cell>
        </row>
        <row r="9104">
          <cell r="A9104">
            <v>45824</v>
          </cell>
          <cell r="C9104" t="str">
            <v>OSTAK S.A.S</v>
          </cell>
          <cell r="F9104">
            <v>45804.312488425923</v>
          </cell>
          <cell r="G9104">
            <v>45834.312361111108</v>
          </cell>
          <cell r="H9104">
            <v>-2</v>
          </cell>
          <cell r="O9104">
            <v>102500</v>
          </cell>
        </row>
        <row r="9105">
          <cell r="A9105">
            <v>45824</v>
          </cell>
          <cell r="C9105" t="str">
            <v>OSTAK S.A.S</v>
          </cell>
          <cell r="F9105">
            <v>45804.313171296293</v>
          </cell>
          <cell r="G9105">
            <v>45834.313067129631</v>
          </cell>
          <cell r="H9105">
            <v>-2</v>
          </cell>
          <cell r="O9105">
            <v>242890</v>
          </cell>
        </row>
        <row r="9106">
          <cell r="A9106">
            <v>45824</v>
          </cell>
          <cell r="C9106" t="str">
            <v xml:space="preserve">ANA MARIA FRANCO </v>
          </cell>
          <cell r="F9106">
            <v>45824.323530092595</v>
          </cell>
          <cell r="G9106">
            <v>45825.323252314818</v>
          </cell>
          <cell r="H9106">
            <v>7</v>
          </cell>
          <cell r="O9106">
            <v>304200</v>
          </cell>
        </row>
        <row r="9107">
          <cell r="A9107">
            <v>45824</v>
          </cell>
          <cell r="C9107" t="str">
            <v>FUERZA INTENSA SAS</v>
          </cell>
          <cell r="F9107">
            <v>45792.294849537036</v>
          </cell>
          <cell r="G9107">
            <v>45793.294849537036</v>
          </cell>
          <cell r="H9107">
            <v>39</v>
          </cell>
          <cell r="O9107">
            <v>110200</v>
          </cell>
        </row>
        <row r="9108">
          <cell r="A9108">
            <v>45824</v>
          </cell>
          <cell r="C9108" t="str">
            <v>DEKARLA SAS</v>
          </cell>
          <cell r="F9108">
            <v>45824.342060185183</v>
          </cell>
          <cell r="G9108">
            <v>45825.341898148145</v>
          </cell>
          <cell r="H9108">
            <v>32</v>
          </cell>
          <cell r="O9108">
            <v>380000</v>
          </cell>
        </row>
        <row r="9109">
          <cell r="A9109">
            <v>45824</v>
          </cell>
          <cell r="C9109" t="str">
            <v>LE CABRERA SOCIEDAD POR ACCIONES SIMPLIFICADA</v>
          </cell>
          <cell r="F9109">
            <v>45807.356562499997</v>
          </cell>
          <cell r="G9109">
            <v>45822.356493055559</v>
          </cell>
          <cell r="H9109">
            <v>10</v>
          </cell>
          <cell r="O9109">
            <v>1108392.18</v>
          </cell>
        </row>
        <row r="9110">
          <cell r="A9110">
            <v>45824</v>
          </cell>
          <cell r="C9110" t="str">
            <v>LE CABRERA SOCIEDAD POR ACCIONES SIMPLIFICADA</v>
          </cell>
          <cell r="F9110">
            <v>45813.3122337963</v>
          </cell>
          <cell r="G9110">
            <v>45828.311377314814</v>
          </cell>
          <cell r="H9110">
            <v>4</v>
          </cell>
          <cell r="O9110">
            <v>1667467.9839999999</v>
          </cell>
        </row>
        <row r="9111">
          <cell r="A9111">
            <v>45824</v>
          </cell>
          <cell r="C9111" t="str">
            <v>VENTAS MOSTRADOR</v>
          </cell>
          <cell r="F9111">
            <v>45824</v>
          </cell>
          <cell r="G9111">
            <v>45824</v>
          </cell>
          <cell r="H9111">
            <v>0</v>
          </cell>
          <cell r="O9111">
            <v>2366424</v>
          </cell>
        </row>
        <row r="9112">
          <cell r="A9112">
            <v>45824</v>
          </cell>
          <cell r="C9112" t="str">
            <v>VENTAS MOSTRADOR</v>
          </cell>
          <cell r="F9112">
            <v>45824</v>
          </cell>
          <cell r="G9112">
            <v>45824</v>
          </cell>
          <cell r="H9112">
            <v>0</v>
          </cell>
          <cell r="O9112">
            <v>3021338</v>
          </cell>
        </row>
        <row r="9113">
          <cell r="A9113">
            <v>45825</v>
          </cell>
          <cell r="C9113" t="str">
            <v>VENTAS MOSTRADOR</v>
          </cell>
          <cell r="F9113">
            <v>45825</v>
          </cell>
          <cell r="G9113">
            <v>45825</v>
          </cell>
          <cell r="H9113">
            <v>0</v>
          </cell>
          <cell r="O9113">
            <v>9000</v>
          </cell>
        </row>
        <row r="9114">
          <cell r="A9114">
            <v>45825</v>
          </cell>
          <cell r="C9114" t="str">
            <v>VENTAS MOSTRADOR</v>
          </cell>
          <cell r="F9114">
            <v>45825</v>
          </cell>
          <cell r="G9114">
            <v>45825</v>
          </cell>
          <cell r="H9114">
            <v>0</v>
          </cell>
          <cell r="O9114">
            <v>10230</v>
          </cell>
        </row>
        <row r="9115">
          <cell r="A9115">
            <v>45825</v>
          </cell>
          <cell r="C9115" t="str">
            <v>VENTAS MOSTRADOR</v>
          </cell>
          <cell r="F9115">
            <v>45825</v>
          </cell>
          <cell r="G9115">
            <v>45825</v>
          </cell>
          <cell r="H9115">
            <v>0</v>
          </cell>
          <cell r="O9115">
            <v>20040</v>
          </cell>
        </row>
        <row r="9116">
          <cell r="A9116">
            <v>45825</v>
          </cell>
          <cell r="C9116" t="str">
            <v>VENTAS MOSTRADOR</v>
          </cell>
          <cell r="F9116">
            <v>45825</v>
          </cell>
          <cell r="G9116">
            <v>45825</v>
          </cell>
          <cell r="H9116">
            <v>0</v>
          </cell>
          <cell r="O9116">
            <v>21196</v>
          </cell>
        </row>
        <row r="9117">
          <cell r="A9117">
            <v>45825</v>
          </cell>
          <cell r="C9117" t="str">
            <v>VENTAS MOSTRADOR</v>
          </cell>
          <cell r="F9117">
            <v>45825</v>
          </cell>
          <cell r="G9117">
            <v>45825</v>
          </cell>
          <cell r="H9117">
            <v>0</v>
          </cell>
          <cell r="O9117">
            <v>25210</v>
          </cell>
        </row>
        <row r="9118">
          <cell r="A9118">
            <v>45825</v>
          </cell>
          <cell r="C9118" t="str">
            <v>VENTAS MOSTRADOR</v>
          </cell>
          <cell r="F9118">
            <v>45825</v>
          </cell>
          <cell r="G9118">
            <v>45825</v>
          </cell>
          <cell r="H9118">
            <v>0</v>
          </cell>
          <cell r="O9118">
            <v>77168</v>
          </cell>
        </row>
        <row r="9119">
          <cell r="A9119">
            <v>45825</v>
          </cell>
          <cell r="C9119" t="str">
            <v>VENTAS MOSTRADOR</v>
          </cell>
          <cell r="F9119">
            <v>45825</v>
          </cell>
          <cell r="G9119">
            <v>45825</v>
          </cell>
          <cell r="H9119">
            <v>0</v>
          </cell>
          <cell r="O9119">
            <v>80944</v>
          </cell>
        </row>
        <row r="9120">
          <cell r="A9120">
            <v>45825</v>
          </cell>
          <cell r="C9120" t="str">
            <v>SONIA CONTANZA CARDENAS MURCIA</v>
          </cell>
          <cell r="F9120">
            <v>45825.372881944444</v>
          </cell>
          <cell r="G9120">
            <v>45826.372719907406</v>
          </cell>
          <cell r="H9120">
            <v>6</v>
          </cell>
          <cell r="O9120">
            <v>102000</v>
          </cell>
        </row>
        <row r="9121">
          <cell r="A9121">
            <v>45825</v>
          </cell>
          <cell r="C9121" t="str">
            <v>VENTAS MOSTRADOR</v>
          </cell>
          <cell r="F9121">
            <v>45825</v>
          </cell>
          <cell r="G9121">
            <v>45825</v>
          </cell>
          <cell r="H9121">
            <v>0</v>
          </cell>
          <cell r="O9121">
            <v>119988</v>
          </cell>
        </row>
        <row r="9122">
          <cell r="A9122">
            <v>45825</v>
          </cell>
          <cell r="C9122" t="str">
            <v>VENTAS MOSTRADOR</v>
          </cell>
          <cell r="F9122">
            <v>45825</v>
          </cell>
          <cell r="G9122">
            <v>45825</v>
          </cell>
          <cell r="H9122">
            <v>0</v>
          </cell>
          <cell r="O9122">
            <v>174300</v>
          </cell>
        </row>
        <row r="9123">
          <cell r="A9123">
            <v>45825</v>
          </cell>
          <cell r="C9123" t="str">
            <v>VENTAS MOSTRADOR</v>
          </cell>
          <cell r="F9123">
            <v>45825</v>
          </cell>
          <cell r="G9123">
            <v>45825</v>
          </cell>
          <cell r="H9123">
            <v>0</v>
          </cell>
          <cell r="O9123">
            <v>255690</v>
          </cell>
        </row>
        <row r="9124">
          <cell r="A9124">
            <v>45825</v>
          </cell>
          <cell r="C9124" t="str">
            <v>VENTAS MOSTRADOR</v>
          </cell>
          <cell r="F9124">
            <v>45825</v>
          </cell>
          <cell r="G9124">
            <v>45825</v>
          </cell>
          <cell r="H9124">
            <v>0</v>
          </cell>
          <cell r="O9124">
            <v>297850</v>
          </cell>
        </row>
        <row r="9125">
          <cell r="A9125">
            <v>45825</v>
          </cell>
          <cell r="C9125" t="str">
            <v>WILSON  DIAZ GOMEZ</v>
          </cell>
          <cell r="F9125">
            <v>45825.377152777779</v>
          </cell>
          <cell r="G9125">
            <v>45826.376967592594</v>
          </cell>
          <cell r="H9125">
            <v>6</v>
          </cell>
          <cell r="O9125">
            <v>346200</v>
          </cell>
        </row>
        <row r="9126">
          <cell r="A9126">
            <v>45825</v>
          </cell>
          <cell r="C9126" t="str">
            <v>WILSON  DIAZ GOMEZ</v>
          </cell>
          <cell r="F9126">
            <v>45825.499351851853</v>
          </cell>
          <cell r="G9126">
            <v>45826.499166666668</v>
          </cell>
          <cell r="H9126">
            <v>6</v>
          </cell>
          <cell r="O9126">
            <v>770000</v>
          </cell>
        </row>
        <row r="9127">
          <cell r="A9127">
            <v>45825</v>
          </cell>
          <cell r="C9127" t="str">
            <v>CRISTIAN MANUEL BELTRAN VALENZUELA</v>
          </cell>
          <cell r="F9127">
            <v>45825.48678240741</v>
          </cell>
          <cell r="G9127">
            <v>45833.486516203702</v>
          </cell>
          <cell r="H9127">
            <v>-1</v>
          </cell>
          <cell r="O9127">
            <v>407420</v>
          </cell>
        </row>
        <row r="9128">
          <cell r="A9128">
            <v>45825</v>
          </cell>
          <cell r="C9128" t="str">
            <v>CRISTIAN MANUEL BELTRAN VALENZUELA</v>
          </cell>
          <cell r="F9128">
            <v>45826.504918981482</v>
          </cell>
          <cell r="G9128">
            <v>45834.463993055557</v>
          </cell>
          <cell r="H9128">
            <v>-2</v>
          </cell>
          <cell r="O9128">
            <v>759240</v>
          </cell>
        </row>
        <row r="9129">
          <cell r="A9129">
            <v>45825</v>
          </cell>
          <cell r="C9129" t="str">
            <v>GRUPO LA LA LA SAS</v>
          </cell>
          <cell r="F9129">
            <v>45811.37295138889</v>
          </cell>
          <cell r="G9129">
            <v>45826.372210648151</v>
          </cell>
          <cell r="H9129">
            <v>6</v>
          </cell>
          <cell r="O9129">
            <v>389200</v>
          </cell>
        </row>
        <row r="9130">
          <cell r="A9130">
            <v>45825</v>
          </cell>
          <cell r="C9130" t="str">
            <v>GRUPO LA LA LA SAS</v>
          </cell>
          <cell r="F9130">
            <v>45814.337858796294</v>
          </cell>
          <cell r="G9130">
            <v>45829.337789351855</v>
          </cell>
          <cell r="H9130">
            <v>3</v>
          </cell>
          <cell r="O9130">
            <v>397600</v>
          </cell>
        </row>
        <row r="9131">
          <cell r="A9131">
            <v>45825</v>
          </cell>
          <cell r="C9131" t="str">
            <v>GRUPO LA LA LA SAS</v>
          </cell>
          <cell r="F9131">
            <v>45814.338495370372</v>
          </cell>
          <cell r="G9131">
            <v>45829.338379629633</v>
          </cell>
          <cell r="H9131">
            <v>3</v>
          </cell>
          <cell r="O9131">
            <v>214000</v>
          </cell>
        </row>
        <row r="9132">
          <cell r="A9132">
            <v>45825</v>
          </cell>
          <cell r="C9132" t="str">
            <v>GRUPO LA LA LA SAS</v>
          </cell>
          <cell r="F9132">
            <v>45820.319490740738</v>
          </cell>
          <cell r="G9132">
            <v>45835.31763888889</v>
          </cell>
          <cell r="H9132">
            <v>-3</v>
          </cell>
          <cell r="O9132">
            <v>42600</v>
          </cell>
        </row>
        <row r="9133">
          <cell r="A9133">
            <v>45825</v>
          </cell>
          <cell r="C9133" t="str">
            <v>DOROTEA PARRILLA BAR SAS</v>
          </cell>
          <cell r="F9133">
            <v>45824.370405092595</v>
          </cell>
          <cell r="G9133">
            <v>45828.368888888886</v>
          </cell>
          <cell r="H9133">
            <v>4</v>
          </cell>
          <cell r="O9133">
            <v>848700</v>
          </cell>
        </row>
        <row r="9134">
          <cell r="A9134">
            <v>45825</v>
          </cell>
          <cell r="C9134" t="str">
            <v>CAS COLOMBO AMERICAN SCHOOL S.A.S</v>
          </cell>
          <cell r="F9134">
            <v>45779.336840277778</v>
          </cell>
          <cell r="G9134">
            <v>45809.336840277778</v>
          </cell>
          <cell r="H9134">
            <v>23</v>
          </cell>
          <cell r="O9134">
            <v>732000</v>
          </cell>
        </row>
        <row r="9135">
          <cell r="A9135">
            <v>45825</v>
          </cell>
          <cell r="C9135" t="str">
            <v>CAS COLOMBO AMERICAN SCHOOL S.A.S</v>
          </cell>
          <cell r="F9135">
            <v>45803.381458333337</v>
          </cell>
          <cell r="G9135">
            <v>45833.372372685182</v>
          </cell>
          <cell r="H9135">
            <v>-1</v>
          </cell>
          <cell r="O9135">
            <v>3671287.6830000002</v>
          </cell>
        </row>
        <row r="9136">
          <cell r="A9136">
            <v>45825</v>
          </cell>
          <cell r="C9136" t="str">
            <v>CAS COLOMBO AMERICAN SCHOOL S.A.S</v>
          </cell>
          <cell r="F9136">
            <v>45807.332314814812</v>
          </cell>
          <cell r="G9136">
            <v>45837.332152777781</v>
          </cell>
          <cell r="H9136">
            <v>-5</v>
          </cell>
          <cell r="O9136">
            <v>2094492.7520000001</v>
          </cell>
        </row>
        <row r="9137">
          <cell r="A9137">
            <v>45825</v>
          </cell>
          <cell r="C9137" t="str">
            <v>SOSTENIBILIDAD S.A.S.</v>
          </cell>
          <cell r="F9137">
            <v>45808.349398148152</v>
          </cell>
          <cell r="G9137">
            <v>45823.349224537036</v>
          </cell>
          <cell r="H9137">
            <v>9</v>
          </cell>
          <cell r="O9137">
            <v>435000</v>
          </cell>
        </row>
        <row r="9138">
          <cell r="A9138">
            <v>45825</v>
          </cell>
          <cell r="C9138" t="str">
            <v>LUZ MARINA PELAYO ORTIZ</v>
          </cell>
          <cell r="F9138">
            <v>45824.339675925927</v>
          </cell>
          <cell r="G9138">
            <v>45825.339212962965</v>
          </cell>
          <cell r="H9138">
            <v>7</v>
          </cell>
          <cell r="O9138">
            <v>380100</v>
          </cell>
        </row>
        <row r="9139">
          <cell r="A9139">
            <v>45825</v>
          </cell>
          <cell r="C9139" t="str">
            <v>COMERCIALIZADORA DE LACTEOS RYM SAS</v>
          </cell>
          <cell r="F9139">
            <v>45824.33556712963</v>
          </cell>
          <cell r="G9139">
            <v>45825.335439814815</v>
          </cell>
          <cell r="H9139">
            <v>7</v>
          </cell>
          <cell r="O9139">
            <v>115200</v>
          </cell>
        </row>
        <row r="9140">
          <cell r="A9140">
            <v>45825</v>
          </cell>
          <cell r="C9140" t="str">
            <v>DEKARLA SAS</v>
          </cell>
          <cell r="F9140">
            <v>45824.342060185183</v>
          </cell>
          <cell r="G9140">
            <v>45825.341898148145</v>
          </cell>
          <cell r="H9140">
            <v>32</v>
          </cell>
          <cell r="O9140">
            <v>247500</v>
          </cell>
        </row>
        <row r="9141">
          <cell r="A9141">
            <v>45825</v>
          </cell>
          <cell r="C9141" t="str">
            <v>DEKARLA SAS</v>
          </cell>
          <cell r="F9141">
            <v>45825.31144675926</v>
          </cell>
          <cell r="G9141">
            <v>45826.311365740738</v>
          </cell>
          <cell r="H9141">
            <v>31</v>
          </cell>
          <cell r="O9141">
            <v>700000</v>
          </cell>
        </row>
        <row r="9142">
          <cell r="A9142">
            <v>45825</v>
          </cell>
          <cell r="C9142" t="str">
            <v>INVERSIONES Y SOLUCIONES DE TRADICION SAS</v>
          </cell>
          <cell r="F9142">
            <v>45786.394861111112</v>
          </cell>
          <cell r="G9142">
            <v>45801.394861111112</v>
          </cell>
          <cell r="H9142">
            <v>32</v>
          </cell>
          <cell r="O9142">
            <v>4781923</v>
          </cell>
        </row>
        <row r="9143">
          <cell r="A9143">
            <v>45825</v>
          </cell>
          <cell r="C9143" t="str">
            <v>INVERSIONES Y SOLUCIONES DE TRADICION SAS</v>
          </cell>
          <cell r="F9143">
            <v>45793.329236111109</v>
          </cell>
          <cell r="G9143">
            <v>45808.329236111109</v>
          </cell>
          <cell r="H9143">
            <v>25</v>
          </cell>
          <cell r="O9143">
            <v>2218077</v>
          </cell>
        </row>
        <row r="9144">
          <cell r="A9144">
            <v>45825</v>
          </cell>
          <cell r="C9144" t="str">
            <v>ALEJANDRO  DURAN</v>
          </cell>
          <cell r="F9144">
            <v>45824.668344907404</v>
          </cell>
          <cell r="G9144">
            <v>45825.668171296296</v>
          </cell>
          <cell r="H9144">
            <v>9</v>
          </cell>
          <cell r="O9144">
            <v>3543000</v>
          </cell>
        </row>
        <row r="9145">
          <cell r="A9145">
            <v>45825</v>
          </cell>
          <cell r="C9145" t="str">
            <v>ADRIANO  ALVAREZ LOZANO</v>
          </cell>
          <cell r="F9145">
            <v>45824.587268518517</v>
          </cell>
          <cell r="G9145">
            <v>45825.587129629632</v>
          </cell>
          <cell r="H9145">
            <v>7</v>
          </cell>
          <cell r="O9145">
            <v>135000</v>
          </cell>
        </row>
        <row r="9146">
          <cell r="A9146">
            <v>45825</v>
          </cell>
          <cell r="C9146" t="str">
            <v>CAMILO  MILLAN PUENTES</v>
          </cell>
          <cell r="F9146">
            <v>45824.589930555558</v>
          </cell>
          <cell r="G9146">
            <v>45825.589791666665</v>
          </cell>
          <cell r="H9146">
            <v>7</v>
          </cell>
          <cell r="O9146">
            <v>965000</v>
          </cell>
        </row>
        <row r="9147">
          <cell r="A9147">
            <v>45825</v>
          </cell>
          <cell r="C9147" t="str">
            <v>LA BIFERIA SA</v>
          </cell>
          <cell r="F9147">
            <v>45804.348368055558</v>
          </cell>
          <cell r="G9147">
            <v>45834.348263888889</v>
          </cell>
          <cell r="H9147">
            <v>-2</v>
          </cell>
          <cell r="O9147">
            <v>777100</v>
          </cell>
        </row>
        <row r="9148">
          <cell r="A9148">
            <v>45825</v>
          </cell>
          <cell r="C9148" t="str">
            <v>PPC SA</v>
          </cell>
          <cell r="F9148">
            <v>45807.59957175926</v>
          </cell>
          <cell r="G9148">
            <v>45822.599340277775</v>
          </cell>
          <cell r="H9148">
            <v>5</v>
          </cell>
          <cell r="O9148">
            <v>4722467.7060000002</v>
          </cell>
        </row>
        <row r="9149">
          <cell r="A9149">
            <v>45825</v>
          </cell>
          <cell r="C9149" t="str">
            <v>PPC SA</v>
          </cell>
          <cell r="F9149">
            <v>45812.332268518519</v>
          </cell>
          <cell r="G9149">
            <v>45827.33216435185</v>
          </cell>
          <cell r="H9149">
            <v>0</v>
          </cell>
          <cell r="O9149">
            <v>5867457.7410000004</v>
          </cell>
        </row>
        <row r="9150">
          <cell r="A9150">
            <v>45825</v>
          </cell>
          <cell r="C9150" t="str">
            <v>LONGO SAS</v>
          </cell>
          <cell r="F9150">
            <v>45793.308969907404</v>
          </cell>
          <cell r="G9150">
            <v>45808.308969907404</v>
          </cell>
          <cell r="H9150">
            <v>25</v>
          </cell>
          <cell r="O9150">
            <v>1334067.686</v>
          </cell>
        </row>
        <row r="9151">
          <cell r="A9151">
            <v>45825</v>
          </cell>
          <cell r="C9151" t="str">
            <v>ROBINFOOD COLOMBIA SAS</v>
          </cell>
          <cell r="F9151">
            <v>45791.218009259261</v>
          </cell>
          <cell r="G9151">
            <v>45821.217893518522</v>
          </cell>
          <cell r="H9151">
            <v>6</v>
          </cell>
          <cell r="O9151">
            <v>2943762.16</v>
          </cell>
        </row>
        <row r="9152">
          <cell r="A9152">
            <v>45825</v>
          </cell>
          <cell r="C9152" t="str">
            <v>ROBINFOOD COLOMBIA SAS</v>
          </cell>
          <cell r="F9152">
            <v>45793.368460648147</v>
          </cell>
          <cell r="G9152">
            <v>45823.368391203701</v>
          </cell>
          <cell r="H9152">
            <v>4</v>
          </cell>
          <cell r="O9152">
            <v>4973324.84</v>
          </cell>
        </row>
        <row r="9153">
          <cell r="A9153">
            <v>45825</v>
          </cell>
          <cell r="C9153" t="str">
            <v>ROBINFOOD COLOMBIA SAS</v>
          </cell>
          <cell r="F9153">
            <v>45794.290393518517</v>
          </cell>
          <cell r="G9153">
            <v>45824.289629629631</v>
          </cell>
          <cell r="H9153">
            <v>3</v>
          </cell>
          <cell r="O9153">
            <v>2524505.1</v>
          </cell>
        </row>
        <row r="9154">
          <cell r="A9154">
            <v>45825</v>
          </cell>
          <cell r="C9154" t="str">
            <v>VENTAS MOSTRADOR</v>
          </cell>
          <cell r="F9154">
            <v>45825</v>
          </cell>
          <cell r="G9154">
            <v>45825</v>
          </cell>
          <cell r="H9154">
            <v>0</v>
          </cell>
          <cell r="O9154">
            <v>8722560</v>
          </cell>
        </row>
        <row r="9155">
          <cell r="A9155">
            <v>45825</v>
          </cell>
          <cell r="C9155" t="str">
            <v>ADRIANO  ALVAREZ LOZANO</v>
          </cell>
          <cell r="F9155">
            <v>45824.587268518517</v>
          </cell>
          <cell r="G9155">
            <v>45825.587129629632</v>
          </cell>
          <cell r="H9155">
            <v>7</v>
          </cell>
          <cell r="O9155">
            <v>1143450</v>
          </cell>
        </row>
        <row r="9156">
          <cell r="A9156">
            <v>45825</v>
          </cell>
          <cell r="C9156" t="str">
            <v>CEVICHE FUSION SAS</v>
          </cell>
          <cell r="F9156">
            <v>45825.34746527778</v>
          </cell>
          <cell r="G9156">
            <v>45826.347407407404</v>
          </cell>
          <cell r="H9156">
            <v>7</v>
          </cell>
          <cell r="O9156">
            <v>746400</v>
          </cell>
        </row>
        <row r="9157">
          <cell r="A9157">
            <v>45825</v>
          </cell>
          <cell r="C9157" t="str">
            <v>MOYSER SAS</v>
          </cell>
          <cell r="F9157">
            <v>45825.317094907405</v>
          </cell>
          <cell r="G9157">
            <v>45826.317037037035</v>
          </cell>
          <cell r="H9157">
            <v>1</v>
          </cell>
          <cell r="O9157">
            <v>2618350</v>
          </cell>
        </row>
        <row r="9158">
          <cell r="A9158">
            <v>45825</v>
          </cell>
          <cell r="C9158" t="str">
            <v>VENTAS MOSTRADOR</v>
          </cell>
          <cell r="F9158">
            <v>45825</v>
          </cell>
          <cell r="G9158">
            <v>45825</v>
          </cell>
          <cell r="H9158">
            <v>0</v>
          </cell>
          <cell r="O9158">
            <v>632212</v>
          </cell>
        </row>
        <row r="9159">
          <cell r="A9159">
            <v>45825</v>
          </cell>
          <cell r="C9159" t="str">
            <v>VENTAS MOSTRADOR</v>
          </cell>
          <cell r="F9159">
            <v>45825</v>
          </cell>
          <cell r="G9159">
            <v>45825</v>
          </cell>
          <cell r="H9159">
            <v>0</v>
          </cell>
          <cell r="O9159">
            <v>735924</v>
          </cell>
        </row>
        <row r="9160">
          <cell r="A9160">
            <v>45826</v>
          </cell>
          <cell r="C9160" t="str">
            <v>MERKMIOS SAS</v>
          </cell>
          <cell r="F9160">
            <v>45780.396134259259</v>
          </cell>
          <cell r="G9160">
            <v>45810.395949074074</v>
          </cell>
          <cell r="H9160">
            <v>29</v>
          </cell>
          <cell r="O9160">
            <v>3655847.2</v>
          </cell>
        </row>
        <row r="9161">
          <cell r="A9161">
            <v>45826</v>
          </cell>
          <cell r="C9161" t="str">
            <v>VENTAS MOSTRADOR</v>
          </cell>
          <cell r="F9161">
            <v>45826</v>
          </cell>
          <cell r="G9161">
            <v>45826</v>
          </cell>
          <cell r="H9161">
            <v>0</v>
          </cell>
          <cell r="O9161">
            <v>9000</v>
          </cell>
        </row>
        <row r="9162">
          <cell r="A9162">
            <v>45826</v>
          </cell>
          <cell r="C9162" t="str">
            <v>VENTAS MOSTRADOR</v>
          </cell>
          <cell r="F9162">
            <v>45826</v>
          </cell>
          <cell r="G9162">
            <v>45826</v>
          </cell>
          <cell r="H9162">
            <v>0</v>
          </cell>
          <cell r="O9162">
            <v>9000</v>
          </cell>
        </row>
        <row r="9163">
          <cell r="A9163">
            <v>45826</v>
          </cell>
          <cell r="C9163" t="str">
            <v>VENTAS MOSTRADOR</v>
          </cell>
          <cell r="F9163">
            <v>45826</v>
          </cell>
          <cell r="G9163">
            <v>45826</v>
          </cell>
          <cell r="H9163">
            <v>0</v>
          </cell>
          <cell r="O9163">
            <v>12740</v>
          </cell>
        </row>
        <row r="9164">
          <cell r="A9164">
            <v>45826</v>
          </cell>
          <cell r="C9164" t="str">
            <v>VENTAS MOSTRADOR</v>
          </cell>
          <cell r="F9164">
            <v>45826</v>
          </cell>
          <cell r="G9164">
            <v>45826</v>
          </cell>
          <cell r="H9164">
            <v>0</v>
          </cell>
          <cell r="O9164">
            <v>13500</v>
          </cell>
        </row>
        <row r="9165">
          <cell r="A9165">
            <v>45826</v>
          </cell>
          <cell r="C9165" t="str">
            <v>VENTAS MOSTRADOR</v>
          </cell>
          <cell r="F9165">
            <v>45826</v>
          </cell>
          <cell r="G9165">
            <v>45826</v>
          </cell>
          <cell r="H9165">
            <v>0</v>
          </cell>
          <cell r="O9165">
            <v>13590</v>
          </cell>
        </row>
        <row r="9166">
          <cell r="A9166">
            <v>45826</v>
          </cell>
          <cell r="C9166" t="str">
            <v>VENTAS MOSTRADOR</v>
          </cell>
          <cell r="F9166">
            <v>45826</v>
          </cell>
          <cell r="G9166">
            <v>45826</v>
          </cell>
          <cell r="H9166">
            <v>0</v>
          </cell>
          <cell r="O9166">
            <v>26620</v>
          </cell>
        </row>
        <row r="9167">
          <cell r="A9167">
            <v>45826</v>
          </cell>
          <cell r="C9167" t="str">
            <v>VENTAS MOSTRADOR</v>
          </cell>
          <cell r="F9167">
            <v>45826</v>
          </cell>
          <cell r="G9167">
            <v>45826</v>
          </cell>
          <cell r="H9167">
            <v>0</v>
          </cell>
          <cell r="O9167">
            <v>34850</v>
          </cell>
        </row>
        <row r="9168">
          <cell r="A9168">
            <v>45826</v>
          </cell>
          <cell r="C9168" t="str">
            <v>VENTAS MOSTRADOR</v>
          </cell>
          <cell r="F9168">
            <v>45826</v>
          </cell>
          <cell r="G9168">
            <v>45826</v>
          </cell>
          <cell r="H9168">
            <v>0</v>
          </cell>
          <cell r="O9168">
            <v>39120</v>
          </cell>
        </row>
        <row r="9169">
          <cell r="A9169">
            <v>45826</v>
          </cell>
          <cell r="C9169" t="str">
            <v>VENTAS MOSTRADOR</v>
          </cell>
          <cell r="F9169">
            <v>45826</v>
          </cell>
          <cell r="G9169">
            <v>45826</v>
          </cell>
          <cell r="H9169">
            <v>0</v>
          </cell>
          <cell r="O9169">
            <v>100100</v>
          </cell>
        </row>
        <row r="9170">
          <cell r="A9170">
            <v>45826</v>
          </cell>
          <cell r="C9170" t="str">
            <v>VENTAS MOSTRADOR</v>
          </cell>
          <cell r="F9170">
            <v>45826</v>
          </cell>
          <cell r="G9170">
            <v>45826</v>
          </cell>
          <cell r="H9170">
            <v>0</v>
          </cell>
          <cell r="O9170">
            <v>121128</v>
          </cell>
        </row>
        <row r="9171">
          <cell r="A9171">
            <v>45826</v>
          </cell>
          <cell r="C9171" t="str">
            <v>VENTAS MOSTRADOR</v>
          </cell>
          <cell r="F9171">
            <v>45826</v>
          </cell>
          <cell r="G9171">
            <v>45826</v>
          </cell>
          <cell r="H9171">
            <v>0</v>
          </cell>
          <cell r="O9171">
            <v>139340</v>
          </cell>
        </row>
        <row r="9172">
          <cell r="A9172">
            <v>45826</v>
          </cell>
          <cell r="C9172" t="str">
            <v>YALINDI  BONILLA GRANADOS</v>
          </cell>
          <cell r="F9172">
            <v>45825.370937500003</v>
          </cell>
          <cell r="G9172">
            <v>45826.370833333334</v>
          </cell>
          <cell r="H9172">
            <v>13</v>
          </cell>
          <cell r="O9172">
            <v>146700</v>
          </cell>
        </row>
        <row r="9173">
          <cell r="A9173">
            <v>45826</v>
          </cell>
          <cell r="C9173" t="str">
            <v>VENTAS MOSTRADOR</v>
          </cell>
          <cell r="F9173">
            <v>45826</v>
          </cell>
          <cell r="G9173">
            <v>45826</v>
          </cell>
          <cell r="H9173">
            <v>0</v>
          </cell>
          <cell r="O9173">
            <v>357000</v>
          </cell>
        </row>
        <row r="9174">
          <cell r="A9174">
            <v>45826</v>
          </cell>
          <cell r="C9174" t="str">
            <v>VENTAS MOSTRADOR</v>
          </cell>
          <cell r="F9174">
            <v>45826</v>
          </cell>
          <cell r="G9174">
            <v>45826</v>
          </cell>
          <cell r="H9174">
            <v>0</v>
          </cell>
          <cell r="O9174">
            <v>425500</v>
          </cell>
        </row>
        <row r="9175">
          <cell r="A9175">
            <v>45826</v>
          </cell>
          <cell r="C9175" t="str">
            <v>VENTAS MOSTRADOR</v>
          </cell>
          <cell r="F9175">
            <v>45826</v>
          </cell>
          <cell r="G9175">
            <v>45826</v>
          </cell>
          <cell r="H9175">
            <v>0</v>
          </cell>
          <cell r="O9175">
            <v>691350</v>
          </cell>
        </row>
        <row r="9176">
          <cell r="A9176">
            <v>45826</v>
          </cell>
          <cell r="C9176" t="str">
            <v>VENTAS MOSTRADOR</v>
          </cell>
          <cell r="F9176">
            <v>45826</v>
          </cell>
          <cell r="G9176">
            <v>45826</v>
          </cell>
          <cell r="H9176">
            <v>0</v>
          </cell>
          <cell r="O9176">
            <v>1702000</v>
          </cell>
        </row>
        <row r="9177">
          <cell r="A9177">
            <v>45826</v>
          </cell>
          <cell r="C9177" t="str">
            <v>MESABAR SAS</v>
          </cell>
          <cell r="F9177">
            <v>45813.394675925927</v>
          </cell>
          <cell r="G9177">
            <v>45821.394675925927</v>
          </cell>
          <cell r="H9177">
            <v>11</v>
          </cell>
          <cell r="O9177">
            <v>1147200</v>
          </cell>
        </row>
        <row r="9178">
          <cell r="A9178">
            <v>45826</v>
          </cell>
          <cell r="C9178" t="str">
            <v>DEKARLA SAS</v>
          </cell>
          <cell r="F9178">
            <v>45825.31144675926</v>
          </cell>
          <cell r="G9178">
            <v>45826.311365740738</v>
          </cell>
          <cell r="H9178">
            <v>31</v>
          </cell>
          <cell r="O9178">
            <v>70000</v>
          </cell>
        </row>
        <row r="9179">
          <cell r="A9179">
            <v>45826</v>
          </cell>
          <cell r="C9179" t="str">
            <v>CARNES Y HUEVOS K SAS</v>
          </cell>
          <cell r="F9179">
            <v>45826.340648148151</v>
          </cell>
          <cell r="G9179">
            <v>45827.340324074074</v>
          </cell>
          <cell r="H9179">
            <v>12</v>
          </cell>
          <cell r="O9179">
            <v>139999.97</v>
          </cell>
        </row>
        <row r="9180">
          <cell r="A9180">
            <v>45826</v>
          </cell>
          <cell r="C9180" t="str">
            <v>PROCESADORA DE CARNES NUEVA COLOMBO ALEMANA LTDA</v>
          </cell>
          <cell r="F9180">
            <v>45826.33284722222</v>
          </cell>
          <cell r="G9180">
            <v>45829.332696759258</v>
          </cell>
          <cell r="H9180">
            <v>10</v>
          </cell>
          <cell r="O9180">
            <v>721700</v>
          </cell>
        </row>
        <row r="9181">
          <cell r="A9181">
            <v>45826</v>
          </cell>
          <cell r="C9181" t="str">
            <v>INVERSIONES MI TIERRITA SAS</v>
          </cell>
          <cell r="F9181">
            <v>45799.298425925925</v>
          </cell>
          <cell r="G9181">
            <v>45814.298194444447</v>
          </cell>
          <cell r="H9181">
            <v>19</v>
          </cell>
          <cell r="O9181">
            <v>2088869.1305800001</v>
          </cell>
        </row>
        <row r="9182">
          <cell r="A9182">
            <v>45826</v>
          </cell>
          <cell r="C9182" t="str">
            <v>INVERSIONES MI TIERRITA SAS</v>
          </cell>
          <cell r="F9182">
            <v>45805.370694444442</v>
          </cell>
          <cell r="G9182">
            <v>45820.370462962965</v>
          </cell>
          <cell r="H9182">
            <v>13</v>
          </cell>
          <cell r="O9182">
            <v>4271940.642</v>
          </cell>
        </row>
        <row r="9183">
          <cell r="A9183">
            <v>45826</v>
          </cell>
          <cell r="C9183" t="str">
            <v>INVERSIONES MI TIERRITA SAS</v>
          </cell>
          <cell r="F9183">
            <v>45806.334710648145</v>
          </cell>
          <cell r="G9183">
            <v>45821.332696759258</v>
          </cell>
          <cell r="H9183">
            <v>12</v>
          </cell>
          <cell r="O9183">
            <v>3746773.8709999998</v>
          </cell>
        </row>
        <row r="9184">
          <cell r="A9184">
            <v>45826</v>
          </cell>
          <cell r="C9184" t="str">
            <v>INVERSIONES MI TIERRITA SAS</v>
          </cell>
          <cell r="F9184">
            <v>45813.361759259256</v>
          </cell>
          <cell r="G9184">
            <v>45828.361620370371</v>
          </cell>
          <cell r="H9184">
            <v>5</v>
          </cell>
          <cell r="O9184">
            <v>4128636.3879999998</v>
          </cell>
        </row>
        <row r="9185">
          <cell r="A9185">
            <v>45826</v>
          </cell>
          <cell r="C9185" t="str">
            <v>INVERSIONES MI TIERRITA SAS</v>
          </cell>
          <cell r="F9185">
            <v>45815.319490740738</v>
          </cell>
          <cell r="G9185">
            <v>45830.319236111114</v>
          </cell>
          <cell r="H9185">
            <v>3</v>
          </cell>
          <cell r="O9185">
            <v>763779.80630000005</v>
          </cell>
        </row>
        <row r="9186">
          <cell r="A9186">
            <v>45826</v>
          </cell>
          <cell r="C9186" t="str">
            <v>ANA DOLORES CORONEL PARDO</v>
          </cell>
          <cell r="F9186">
            <v>45826.302847222221</v>
          </cell>
          <cell r="G9186">
            <v>45827.300578703704</v>
          </cell>
          <cell r="H9186">
            <v>12</v>
          </cell>
          <cell r="O9186">
            <v>917250</v>
          </cell>
        </row>
        <row r="9187">
          <cell r="A9187">
            <v>45826</v>
          </cell>
          <cell r="C9187" t="str">
            <v>INDUCOLCARNES S.A.S</v>
          </cell>
          <cell r="F9187">
            <v>45792.293449074074</v>
          </cell>
          <cell r="G9187">
            <v>45807.293449074074</v>
          </cell>
          <cell r="H9187">
            <v>47</v>
          </cell>
          <cell r="O9187">
            <v>6398400.5</v>
          </cell>
        </row>
        <row r="9188">
          <cell r="A9188">
            <v>45826</v>
          </cell>
          <cell r="C9188" t="str">
            <v>SEBALI SAS</v>
          </cell>
          <cell r="F9188">
            <v>45817.277569444443</v>
          </cell>
          <cell r="G9188">
            <v>45825.277372685188</v>
          </cell>
          <cell r="H9188">
            <v>16</v>
          </cell>
          <cell r="O9188">
            <v>778050</v>
          </cell>
        </row>
        <row r="9189">
          <cell r="A9189">
            <v>45826</v>
          </cell>
          <cell r="C9189" t="str">
            <v>FELIPE BECERRA ZAPATA</v>
          </cell>
          <cell r="F9189">
            <v>45824.315405092595</v>
          </cell>
          <cell r="G9189">
            <v>45825.314467592594</v>
          </cell>
          <cell r="H9189">
            <v>14</v>
          </cell>
          <cell r="O9189">
            <v>341000</v>
          </cell>
        </row>
        <row r="9190">
          <cell r="A9190">
            <v>45826</v>
          </cell>
          <cell r="C9190" t="str">
            <v>PAULA JINNET ARDILA GOMEZ</v>
          </cell>
          <cell r="F9190">
            <v>45824.338379629633</v>
          </cell>
          <cell r="G9190">
            <v>45825.338159722225</v>
          </cell>
          <cell r="H9190">
            <v>2</v>
          </cell>
          <cell r="O9190">
            <v>661250</v>
          </cell>
        </row>
        <row r="9191">
          <cell r="A9191">
            <v>45826</v>
          </cell>
          <cell r="C9191" t="str">
            <v>PAPRIKA COCINA A LA LEÑA SAS</v>
          </cell>
          <cell r="F9191">
            <v>45826.330960648149</v>
          </cell>
          <cell r="G9191">
            <v>45827.33084490741</v>
          </cell>
          <cell r="H9191">
            <v>0</v>
          </cell>
          <cell r="O9191">
            <v>1268050</v>
          </cell>
        </row>
        <row r="9192">
          <cell r="A9192">
            <v>45826</v>
          </cell>
          <cell r="C9192" t="str">
            <v>VENTAS MOSTRADOR</v>
          </cell>
          <cell r="F9192">
            <v>45826</v>
          </cell>
          <cell r="G9192">
            <v>45826</v>
          </cell>
          <cell r="H9192">
            <v>0</v>
          </cell>
          <cell r="O9192">
            <v>638250</v>
          </cell>
        </row>
        <row r="9193">
          <cell r="A9193">
            <v>45826</v>
          </cell>
          <cell r="C9193" t="str">
            <v>GONZALEZ GOMEZ JOSE LUIS</v>
          </cell>
          <cell r="F9193">
            <v>45826.32949074074</v>
          </cell>
          <cell r="G9193">
            <v>45827.329398148147</v>
          </cell>
          <cell r="H9193">
            <v>7</v>
          </cell>
          <cell r="O9193">
            <v>402800</v>
          </cell>
        </row>
        <row r="9194">
          <cell r="A9194">
            <v>45826</v>
          </cell>
          <cell r="C9194" t="str">
            <v>BENJAMIN  CHAPARRO AMEZQUITA</v>
          </cell>
          <cell r="F9194">
            <v>45820.326932870368</v>
          </cell>
          <cell r="G9194">
            <v>45821.32671296296</v>
          </cell>
          <cell r="H9194">
            <v>18</v>
          </cell>
          <cell r="O9194">
            <v>1658500</v>
          </cell>
        </row>
        <row r="9195">
          <cell r="A9195">
            <v>45826</v>
          </cell>
          <cell r="C9195" t="str">
            <v>CRISTIAN CAMILO VEGA PALACIOS</v>
          </cell>
          <cell r="F9195">
            <v>45826.310381944444</v>
          </cell>
          <cell r="G9195">
            <v>45827.310208333336</v>
          </cell>
          <cell r="H9195">
            <v>0</v>
          </cell>
          <cell r="O9195">
            <v>318400</v>
          </cell>
        </row>
        <row r="9196">
          <cell r="A9196">
            <v>45826</v>
          </cell>
          <cell r="C9196" t="str">
            <v>CRISTIAN CAMILO VEGA PALACIOS</v>
          </cell>
          <cell r="F9196">
            <v>45826.311365740738</v>
          </cell>
          <cell r="G9196">
            <v>45827.310902777775</v>
          </cell>
          <cell r="H9196">
            <v>0</v>
          </cell>
          <cell r="O9196">
            <v>324800</v>
          </cell>
        </row>
        <row r="9197">
          <cell r="A9197">
            <v>45826</v>
          </cell>
          <cell r="C9197" t="str">
            <v>JOSE DIEGO MOSQUERA</v>
          </cell>
          <cell r="F9197">
            <v>45824.239293981482</v>
          </cell>
          <cell r="G9197">
            <v>45825.239293981482</v>
          </cell>
          <cell r="H9197">
            <v>2</v>
          </cell>
          <cell r="O9197">
            <v>802080</v>
          </cell>
        </row>
        <row r="9198">
          <cell r="A9198">
            <v>45826</v>
          </cell>
          <cell r="C9198" t="str">
            <v>PAULA JINNET ARDILA GOMEZ</v>
          </cell>
          <cell r="F9198">
            <v>45824.338379629633</v>
          </cell>
          <cell r="G9198">
            <v>45825.338159722225</v>
          </cell>
          <cell r="H9198">
            <v>2</v>
          </cell>
          <cell r="O9198">
            <v>488750</v>
          </cell>
        </row>
        <row r="9199">
          <cell r="A9199">
            <v>45826</v>
          </cell>
          <cell r="C9199" t="str">
            <v>MARIA CRISTINA JAIME</v>
          </cell>
          <cell r="F9199">
            <v>45826.252557870372</v>
          </cell>
          <cell r="G9199">
            <v>45827.252418981479</v>
          </cell>
          <cell r="H9199">
            <v>12</v>
          </cell>
          <cell r="O9199">
            <v>2063600</v>
          </cell>
        </row>
        <row r="9200">
          <cell r="A9200">
            <v>45826</v>
          </cell>
          <cell r="C9200" t="str">
            <v>KOE4K S.A.S</v>
          </cell>
          <cell r="F9200">
            <v>45805.324178240742</v>
          </cell>
          <cell r="G9200">
            <v>45835.324108796296</v>
          </cell>
          <cell r="H9200">
            <v>-2</v>
          </cell>
          <cell r="O9200">
            <v>976140</v>
          </cell>
        </row>
        <row r="9201">
          <cell r="A9201">
            <v>45826</v>
          </cell>
          <cell r="C9201" t="str">
            <v>KOE4K S.A.S</v>
          </cell>
          <cell r="F9201">
            <v>45807.528263888889</v>
          </cell>
          <cell r="G9201">
            <v>45837.528171296297</v>
          </cell>
          <cell r="H9201">
            <v>-4</v>
          </cell>
          <cell r="O9201">
            <v>934200</v>
          </cell>
        </row>
        <row r="9202">
          <cell r="A9202">
            <v>45826</v>
          </cell>
          <cell r="C9202" t="str">
            <v>FUERZA INTENSA SAS</v>
          </cell>
          <cell r="F9202">
            <v>45819.390324074076</v>
          </cell>
          <cell r="G9202">
            <v>45834.390231481484</v>
          </cell>
          <cell r="H9202">
            <v>-7</v>
          </cell>
          <cell r="O9202">
            <v>678400</v>
          </cell>
        </row>
        <row r="9203">
          <cell r="A9203">
            <v>45826</v>
          </cell>
          <cell r="C9203" t="str">
            <v>GSF INVESTMENTS SAS</v>
          </cell>
          <cell r="F9203">
            <v>45820.335104166668</v>
          </cell>
          <cell r="G9203">
            <v>45821.334907407407</v>
          </cell>
          <cell r="H9203">
            <v>33</v>
          </cell>
          <cell r="O9203">
            <v>2558675.5090000001</v>
          </cell>
        </row>
        <row r="9204">
          <cell r="A9204">
            <v>45826</v>
          </cell>
          <cell r="C9204" t="str">
            <v>SANDRA PATRICIA</v>
          </cell>
          <cell r="F9204">
            <v>45826</v>
          </cell>
          <cell r="G9204">
            <v>45826</v>
          </cell>
          <cell r="H9204">
            <v>0</v>
          </cell>
          <cell r="O9204">
            <v>10506720</v>
          </cell>
        </row>
        <row r="9205">
          <cell r="A9205">
            <v>45826</v>
          </cell>
          <cell r="C9205" t="str">
            <v>GERMAN  NAVAS PINZON</v>
          </cell>
          <cell r="F9205">
            <v>45814.313055555554</v>
          </cell>
          <cell r="G9205">
            <v>45822.312951388885</v>
          </cell>
          <cell r="H9205">
            <v>5</v>
          </cell>
          <cell r="O9205">
            <v>287025</v>
          </cell>
        </row>
        <row r="9206">
          <cell r="A9206">
            <v>45826</v>
          </cell>
          <cell r="C9206" t="str">
            <v>VENTAS MOSTRADOR</v>
          </cell>
          <cell r="F9206">
            <v>45826</v>
          </cell>
          <cell r="G9206">
            <v>45826</v>
          </cell>
          <cell r="H9206">
            <v>0</v>
          </cell>
          <cell r="O9206">
            <v>959157</v>
          </cell>
        </row>
        <row r="9207">
          <cell r="A9207">
            <v>45826</v>
          </cell>
          <cell r="C9207" t="str">
            <v>VENTAS MOSTRADOR</v>
          </cell>
          <cell r="F9207">
            <v>45826</v>
          </cell>
          <cell r="G9207">
            <v>45826</v>
          </cell>
          <cell r="H9207">
            <v>0</v>
          </cell>
          <cell r="O9207">
            <v>102247</v>
          </cell>
        </row>
        <row r="9208">
          <cell r="A9208">
            <v>45827</v>
          </cell>
          <cell r="C9208" t="str">
            <v>VENTAS MOSTRADOR</v>
          </cell>
          <cell r="F9208">
            <v>45827</v>
          </cell>
          <cell r="G9208">
            <v>45827</v>
          </cell>
          <cell r="H9208">
            <v>0</v>
          </cell>
          <cell r="O9208">
            <v>5580</v>
          </cell>
        </row>
        <row r="9209">
          <cell r="A9209">
            <v>45827</v>
          </cell>
          <cell r="C9209" t="str">
            <v>VENTAS MOSTRADOR</v>
          </cell>
          <cell r="F9209">
            <v>45827</v>
          </cell>
          <cell r="G9209">
            <v>45827</v>
          </cell>
          <cell r="H9209">
            <v>0</v>
          </cell>
          <cell r="O9209">
            <v>10300</v>
          </cell>
        </row>
        <row r="9210">
          <cell r="A9210">
            <v>45827</v>
          </cell>
          <cell r="C9210" t="str">
            <v>VENTAS MOSTRADOR</v>
          </cell>
          <cell r="F9210">
            <v>45827</v>
          </cell>
          <cell r="G9210">
            <v>45827</v>
          </cell>
          <cell r="H9210">
            <v>0</v>
          </cell>
          <cell r="O9210">
            <v>12430</v>
          </cell>
        </row>
        <row r="9211">
          <cell r="A9211">
            <v>45827</v>
          </cell>
          <cell r="C9211" t="str">
            <v>VENTAS MOSTRADOR</v>
          </cell>
          <cell r="F9211">
            <v>45827</v>
          </cell>
          <cell r="G9211">
            <v>45827</v>
          </cell>
          <cell r="H9211">
            <v>0</v>
          </cell>
          <cell r="O9211">
            <v>12540</v>
          </cell>
        </row>
        <row r="9212">
          <cell r="A9212">
            <v>45827</v>
          </cell>
          <cell r="C9212" t="str">
            <v>VENTAS MOSTRADOR</v>
          </cell>
          <cell r="F9212">
            <v>45827</v>
          </cell>
          <cell r="G9212">
            <v>45827</v>
          </cell>
          <cell r="H9212">
            <v>0</v>
          </cell>
          <cell r="O9212">
            <v>19800</v>
          </cell>
        </row>
        <row r="9213">
          <cell r="A9213">
            <v>45827</v>
          </cell>
          <cell r="C9213" t="str">
            <v>VENTAS MOSTRADOR</v>
          </cell>
          <cell r="F9213">
            <v>45827</v>
          </cell>
          <cell r="G9213">
            <v>45827</v>
          </cell>
          <cell r="H9213">
            <v>0</v>
          </cell>
          <cell r="O9213">
            <v>21325</v>
          </cell>
        </row>
        <row r="9214">
          <cell r="A9214">
            <v>45827</v>
          </cell>
          <cell r="C9214" t="str">
            <v>VENTAS MOSTRADOR</v>
          </cell>
          <cell r="F9214">
            <v>45827</v>
          </cell>
          <cell r="G9214">
            <v>45827</v>
          </cell>
          <cell r="H9214">
            <v>0</v>
          </cell>
          <cell r="O9214">
            <v>21900</v>
          </cell>
        </row>
        <row r="9215">
          <cell r="A9215">
            <v>45827</v>
          </cell>
          <cell r="C9215" t="str">
            <v>VENTAS MOSTRADOR</v>
          </cell>
          <cell r="F9215">
            <v>45827</v>
          </cell>
          <cell r="G9215">
            <v>45827</v>
          </cell>
          <cell r="H9215">
            <v>0</v>
          </cell>
          <cell r="O9215">
            <v>22372</v>
          </cell>
        </row>
        <row r="9216">
          <cell r="A9216">
            <v>45827</v>
          </cell>
          <cell r="C9216" t="str">
            <v>VENTAS MOSTRADOR</v>
          </cell>
          <cell r="F9216">
            <v>45827</v>
          </cell>
          <cell r="G9216">
            <v>45827</v>
          </cell>
          <cell r="H9216">
            <v>0</v>
          </cell>
          <cell r="O9216">
            <v>23265</v>
          </cell>
        </row>
        <row r="9217">
          <cell r="A9217">
            <v>45827</v>
          </cell>
          <cell r="C9217" t="str">
            <v>VENTAS MOSTRADOR</v>
          </cell>
          <cell r="F9217">
            <v>45827</v>
          </cell>
          <cell r="G9217">
            <v>45827</v>
          </cell>
          <cell r="H9217">
            <v>0</v>
          </cell>
          <cell r="O9217">
            <v>24000</v>
          </cell>
        </row>
        <row r="9218">
          <cell r="A9218">
            <v>45827</v>
          </cell>
          <cell r="C9218" t="str">
            <v>VENTAS MOSTRADOR</v>
          </cell>
          <cell r="F9218">
            <v>45827</v>
          </cell>
          <cell r="G9218">
            <v>45827</v>
          </cell>
          <cell r="H9218">
            <v>0</v>
          </cell>
          <cell r="O9218">
            <v>24160</v>
          </cell>
        </row>
        <row r="9219">
          <cell r="A9219">
            <v>45827</v>
          </cell>
          <cell r="C9219" t="str">
            <v>VENTAS MOSTRADOR</v>
          </cell>
          <cell r="F9219">
            <v>45827</v>
          </cell>
          <cell r="G9219">
            <v>45827</v>
          </cell>
          <cell r="H9219">
            <v>0</v>
          </cell>
          <cell r="O9219">
            <v>27280</v>
          </cell>
        </row>
        <row r="9220">
          <cell r="A9220">
            <v>45827</v>
          </cell>
          <cell r="C9220" t="str">
            <v>VENTAS MOSTRADOR</v>
          </cell>
          <cell r="F9220">
            <v>45827</v>
          </cell>
          <cell r="G9220">
            <v>45827</v>
          </cell>
          <cell r="H9220">
            <v>0</v>
          </cell>
          <cell r="O9220">
            <v>37750</v>
          </cell>
        </row>
        <row r="9221">
          <cell r="A9221">
            <v>45827</v>
          </cell>
          <cell r="C9221" t="str">
            <v>VENTAS MOSTRADOR</v>
          </cell>
          <cell r="F9221">
            <v>45827</v>
          </cell>
          <cell r="G9221">
            <v>45827</v>
          </cell>
          <cell r="H9221">
            <v>0</v>
          </cell>
          <cell r="O9221">
            <v>37870</v>
          </cell>
        </row>
        <row r="9222">
          <cell r="A9222">
            <v>45827</v>
          </cell>
          <cell r="C9222" t="str">
            <v>VENTAS MOSTRADOR</v>
          </cell>
          <cell r="F9222">
            <v>45827</v>
          </cell>
          <cell r="G9222">
            <v>45827</v>
          </cell>
          <cell r="H9222">
            <v>0</v>
          </cell>
          <cell r="O9222">
            <v>48000</v>
          </cell>
        </row>
        <row r="9223">
          <cell r="A9223">
            <v>45827</v>
          </cell>
          <cell r="C9223" t="str">
            <v>VENTAS MOSTRADOR</v>
          </cell>
          <cell r="F9223">
            <v>45827</v>
          </cell>
          <cell r="G9223">
            <v>45827</v>
          </cell>
          <cell r="H9223">
            <v>0</v>
          </cell>
          <cell r="O9223">
            <v>57688</v>
          </cell>
        </row>
        <row r="9224">
          <cell r="A9224">
            <v>45827</v>
          </cell>
          <cell r="C9224" t="str">
            <v>VENTAS MOSTRADOR</v>
          </cell>
          <cell r="F9224">
            <v>45827</v>
          </cell>
          <cell r="G9224">
            <v>45827</v>
          </cell>
          <cell r="H9224">
            <v>0</v>
          </cell>
          <cell r="O9224">
            <v>79488</v>
          </cell>
        </row>
        <row r="9225">
          <cell r="A9225">
            <v>45827</v>
          </cell>
          <cell r="C9225" t="str">
            <v>VENTAS MOSTRADOR</v>
          </cell>
          <cell r="F9225">
            <v>45827</v>
          </cell>
          <cell r="G9225">
            <v>45827</v>
          </cell>
          <cell r="H9225">
            <v>0</v>
          </cell>
          <cell r="O9225">
            <v>92620</v>
          </cell>
        </row>
        <row r="9226">
          <cell r="A9226">
            <v>45827</v>
          </cell>
          <cell r="C9226" t="str">
            <v>SONIA CONTANZA CARDENAS MURCIA</v>
          </cell>
          <cell r="F9226">
            <v>45827.331921296296</v>
          </cell>
          <cell r="G9226">
            <v>45828.331666666665</v>
          </cell>
          <cell r="H9226">
            <v>11</v>
          </cell>
          <cell r="O9226">
            <v>136000</v>
          </cell>
        </row>
        <row r="9227">
          <cell r="A9227">
            <v>45827</v>
          </cell>
          <cell r="C9227" t="str">
            <v>VENTAS MOSTRADOR</v>
          </cell>
          <cell r="F9227">
            <v>45827</v>
          </cell>
          <cell r="G9227">
            <v>45827</v>
          </cell>
          <cell r="H9227">
            <v>0</v>
          </cell>
          <cell r="O9227">
            <v>240904</v>
          </cell>
        </row>
        <row r="9228">
          <cell r="A9228">
            <v>45827</v>
          </cell>
          <cell r="C9228" t="str">
            <v>VENTAS MOSTRADOR</v>
          </cell>
          <cell r="F9228">
            <v>45811.348738425928</v>
          </cell>
          <cell r="G9228">
            <v>45841.348587962966</v>
          </cell>
          <cell r="H9228">
            <v>-2</v>
          </cell>
          <cell r="O9228">
            <v>0</v>
          </cell>
        </row>
        <row r="9229">
          <cell r="A9229">
            <v>45827</v>
          </cell>
          <cell r="C9229" t="str">
            <v>LIDA  DAZA</v>
          </cell>
          <cell r="F9229">
            <v>45827.342638888891</v>
          </cell>
          <cell r="G9229">
            <v>45828.337141203701</v>
          </cell>
          <cell r="H9229">
            <v>13</v>
          </cell>
          <cell r="O9229">
            <v>447400</v>
          </cell>
        </row>
        <row r="9230">
          <cell r="A9230">
            <v>45827</v>
          </cell>
          <cell r="C9230" t="str">
            <v>VENTAS MOSTRADOR</v>
          </cell>
          <cell r="F9230">
            <v>45827</v>
          </cell>
          <cell r="G9230">
            <v>45827</v>
          </cell>
          <cell r="H9230">
            <v>0</v>
          </cell>
          <cell r="O9230">
            <v>551325</v>
          </cell>
        </row>
        <row r="9231">
          <cell r="A9231">
            <v>45827</v>
          </cell>
          <cell r="C9231" t="str">
            <v>LIDA  DAZA</v>
          </cell>
          <cell r="F9231">
            <v>45827.342638888891</v>
          </cell>
          <cell r="G9231">
            <v>45828.337141203701</v>
          </cell>
          <cell r="H9231">
            <v>13</v>
          </cell>
          <cell r="O9231">
            <v>1090000</v>
          </cell>
        </row>
        <row r="9232">
          <cell r="A9232">
            <v>45827</v>
          </cell>
          <cell r="C9232" t="str">
            <v>CAJA COLOMBIANA DE SUBSIDIO FAMILIAR COLSUBSIDIO</v>
          </cell>
          <cell r="F9232">
            <v>45792.568310185183</v>
          </cell>
          <cell r="G9232">
            <v>45822.568310185183</v>
          </cell>
          <cell r="H9232">
            <v>44</v>
          </cell>
          <cell r="O9232">
            <v>6938.8090000000002</v>
          </cell>
        </row>
        <row r="9233">
          <cell r="A9233">
            <v>45827</v>
          </cell>
          <cell r="C9233" t="str">
            <v>CAJA COLOMBIANA DE SUBSIDIO FAMILIAR COLSUBSIDIO</v>
          </cell>
          <cell r="F9233">
            <v>45792.572071759256</v>
          </cell>
          <cell r="G9233">
            <v>45822.572071759256</v>
          </cell>
          <cell r="H9233">
            <v>44</v>
          </cell>
          <cell r="O9233">
            <v>2522.8159999999998</v>
          </cell>
        </row>
        <row r="9234">
          <cell r="A9234">
            <v>45827</v>
          </cell>
          <cell r="C9234" t="str">
            <v>CAJA COLOMBIANA DE SUBSIDIO FAMILIAR COLSUBSIDIO</v>
          </cell>
          <cell r="F9234">
            <v>45792.577685185184</v>
          </cell>
          <cell r="G9234">
            <v>45822.577685185184</v>
          </cell>
          <cell r="H9234">
            <v>44</v>
          </cell>
          <cell r="O9234">
            <v>86815.027000000002</v>
          </cell>
        </row>
        <row r="9235">
          <cell r="A9235">
            <v>45827</v>
          </cell>
          <cell r="C9235" t="str">
            <v>CAJA COLOMBIANA DE SUBSIDIO FAMILIAR COLSUBSIDIO</v>
          </cell>
          <cell r="F9235">
            <v>45792.592141203706</v>
          </cell>
          <cell r="G9235">
            <v>45822.592141203706</v>
          </cell>
          <cell r="H9235">
            <v>44</v>
          </cell>
          <cell r="O9235">
            <v>727179.58979999996</v>
          </cell>
        </row>
        <row r="9236">
          <cell r="A9236">
            <v>45827</v>
          </cell>
          <cell r="C9236" t="str">
            <v>CAJA COLOMBIANA DE SUBSIDIO FAMILIAR COLSUBSIDIO</v>
          </cell>
          <cell r="F9236">
            <v>45799.501666666663</v>
          </cell>
          <cell r="G9236">
            <v>45829.501666666663</v>
          </cell>
          <cell r="H9236">
            <v>37</v>
          </cell>
          <cell r="O9236">
            <v>97083.16</v>
          </cell>
        </row>
        <row r="9237">
          <cell r="A9237">
            <v>45827</v>
          </cell>
          <cell r="C9237" t="str">
            <v>CAJA COLOMBIANA DE SUBSIDIO FAMILIAR COLSUBSIDIO</v>
          </cell>
          <cell r="F9237">
            <v>45799.507627314815</v>
          </cell>
          <cell r="G9237">
            <v>45829.507627314815</v>
          </cell>
          <cell r="H9237">
            <v>37</v>
          </cell>
          <cell r="O9237">
            <v>467785.01400000002</v>
          </cell>
        </row>
        <row r="9238">
          <cell r="A9238">
            <v>45827</v>
          </cell>
          <cell r="C9238" t="str">
            <v>CAJA COLOMBIANA DE SUBSIDIO FAMILIAR COLSUBSIDIO</v>
          </cell>
          <cell r="F9238">
            <v>45799.509097222224</v>
          </cell>
          <cell r="G9238">
            <v>45829.509097222224</v>
          </cell>
          <cell r="H9238">
            <v>37</v>
          </cell>
          <cell r="O9238">
            <v>37984.156999999999</v>
          </cell>
        </row>
        <row r="9239">
          <cell r="A9239">
            <v>45827</v>
          </cell>
          <cell r="C9239" t="str">
            <v>TIGRE COLOMBIA S.A.S</v>
          </cell>
          <cell r="F9239">
            <v>45818.312951388885</v>
          </cell>
          <cell r="G9239">
            <v>45826.312743055554</v>
          </cell>
          <cell r="H9239">
            <v>6</v>
          </cell>
          <cell r="O9239">
            <v>942930</v>
          </cell>
        </row>
        <row r="9240">
          <cell r="A9240">
            <v>45827</v>
          </cell>
          <cell r="C9240" t="str">
            <v>TIGRE COLOMBIA S.A.S</v>
          </cell>
          <cell r="F9240">
            <v>45825.395972222221</v>
          </cell>
          <cell r="G9240">
            <v>45833.395856481482</v>
          </cell>
          <cell r="H9240">
            <v>-1</v>
          </cell>
          <cell r="O9240">
            <v>1464000</v>
          </cell>
        </row>
        <row r="9241">
          <cell r="A9241">
            <v>45827</v>
          </cell>
          <cell r="C9241" t="str">
            <v>TIGRE COLOMBIA S.A.S</v>
          </cell>
          <cell r="F9241">
            <v>45825.398194444446</v>
          </cell>
          <cell r="G9241">
            <v>45833.398101851853</v>
          </cell>
          <cell r="H9241">
            <v>-1</v>
          </cell>
          <cell r="O9241">
            <v>1830000</v>
          </cell>
        </row>
        <row r="9242">
          <cell r="A9242">
            <v>45827</v>
          </cell>
          <cell r="C9242" t="str">
            <v>TIGRE COLOMBIA S.A.S</v>
          </cell>
          <cell r="F9242">
            <v>45825.399560185186</v>
          </cell>
          <cell r="G9242">
            <v>45833.399282407408</v>
          </cell>
          <cell r="H9242">
            <v>-1</v>
          </cell>
          <cell r="O9242">
            <v>1464000</v>
          </cell>
        </row>
        <row r="9243">
          <cell r="A9243">
            <v>45827</v>
          </cell>
          <cell r="C9243" t="str">
            <v>TIGRE COLOMBIA S.A.S</v>
          </cell>
          <cell r="F9243">
            <v>45825.400567129633</v>
          </cell>
          <cell r="G9243">
            <v>45833.400439814817</v>
          </cell>
          <cell r="H9243">
            <v>-1</v>
          </cell>
          <cell r="O9243">
            <v>704070</v>
          </cell>
        </row>
        <row r="9244">
          <cell r="A9244">
            <v>45827</v>
          </cell>
          <cell r="C9244" t="str">
            <v>SOSTENIBILIDAD S.A.S.</v>
          </cell>
          <cell r="F9244">
            <v>45811.396261574075</v>
          </cell>
          <cell r="G9244">
            <v>45826.396134259259</v>
          </cell>
          <cell r="H9244">
            <v>6</v>
          </cell>
          <cell r="O9244">
            <v>1137700</v>
          </cell>
        </row>
        <row r="9245">
          <cell r="A9245">
            <v>45827</v>
          </cell>
          <cell r="C9245" t="str">
            <v>DOROTEA PARRILA SAS</v>
          </cell>
          <cell r="F9245">
            <v>45826.395092592589</v>
          </cell>
          <cell r="G9245">
            <v>45827.392025462963</v>
          </cell>
          <cell r="H9245">
            <v>7</v>
          </cell>
          <cell r="O9245">
            <v>2725500</v>
          </cell>
        </row>
        <row r="9246">
          <cell r="A9246">
            <v>45827</v>
          </cell>
          <cell r="C9246" t="str">
            <v>DARWIN GEOVANNI OCHOA MERCHAN</v>
          </cell>
          <cell r="F9246">
            <v>45827.37059027778</v>
          </cell>
          <cell r="G9246">
            <v>45828.370497685188</v>
          </cell>
          <cell r="H9246">
            <v>13</v>
          </cell>
          <cell r="O9246">
            <v>284900</v>
          </cell>
        </row>
        <row r="9247">
          <cell r="A9247">
            <v>45827</v>
          </cell>
          <cell r="C9247" t="str">
            <v>DOLLY EDITH SANABRIA CANTOR</v>
          </cell>
          <cell r="F9247">
            <v>45827.323865740742</v>
          </cell>
          <cell r="G9247">
            <v>45828.323680555557</v>
          </cell>
          <cell r="H9247">
            <v>13</v>
          </cell>
          <cell r="O9247">
            <v>132384.01</v>
          </cell>
        </row>
        <row r="9248">
          <cell r="A9248">
            <v>45827</v>
          </cell>
          <cell r="C9248" t="str">
            <v>JOHN DIEGO GUTIERREZ POLANCO</v>
          </cell>
          <cell r="F9248">
            <v>45827.334386574075</v>
          </cell>
          <cell r="G9248">
            <v>45829.334143518521</v>
          </cell>
          <cell r="H9248">
            <v>12</v>
          </cell>
          <cell r="O9248">
            <v>122499.99</v>
          </cell>
        </row>
        <row r="9249">
          <cell r="A9249">
            <v>45827</v>
          </cell>
          <cell r="C9249" t="str">
            <v>LILIANA  DAZA RIAPIRA</v>
          </cell>
          <cell r="F9249">
            <v>45827.369837962964</v>
          </cell>
          <cell r="G9249">
            <v>45828.369722222225</v>
          </cell>
          <cell r="H9249">
            <v>13</v>
          </cell>
          <cell r="O9249">
            <v>214800</v>
          </cell>
        </row>
        <row r="9250">
          <cell r="A9250">
            <v>45827</v>
          </cell>
          <cell r="C9250" t="str">
            <v>SEXTO RESTAURANTES SAS</v>
          </cell>
          <cell r="F9250">
            <v>45827.341967592591</v>
          </cell>
          <cell r="G9250">
            <v>45828.341886574075</v>
          </cell>
          <cell r="H9250">
            <v>6</v>
          </cell>
          <cell r="O9250">
            <v>194300</v>
          </cell>
        </row>
        <row r="9251">
          <cell r="A9251">
            <v>45827</v>
          </cell>
          <cell r="C9251" t="str">
            <v>CIELO ALEXANDRA MENDOZA RODRIGUEZ</v>
          </cell>
          <cell r="F9251">
            <v>45828.431921296295</v>
          </cell>
          <cell r="G9251">
            <v>45829.431863425925</v>
          </cell>
          <cell r="H9251">
            <v>5</v>
          </cell>
          <cell r="O9251">
            <v>300000</v>
          </cell>
        </row>
        <row r="9252">
          <cell r="A9252">
            <v>45827</v>
          </cell>
          <cell r="C9252" t="str">
            <v>SEXTO RESTAURANTES SAS</v>
          </cell>
          <cell r="F9252">
            <v>45826.324467592596</v>
          </cell>
          <cell r="G9252">
            <v>45827.32439814815</v>
          </cell>
          <cell r="H9252">
            <v>7</v>
          </cell>
          <cell r="O9252">
            <v>434100</v>
          </cell>
        </row>
        <row r="9253">
          <cell r="A9253">
            <v>45827</v>
          </cell>
          <cell r="C9253" t="str">
            <v>COMERCIALIZADORA DE LACTEOS RYM SAS</v>
          </cell>
          <cell r="F9253">
            <v>45826.322835648149</v>
          </cell>
          <cell r="G9253">
            <v>45827.322592592594</v>
          </cell>
          <cell r="H9253">
            <v>7</v>
          </cell>
          <cell r="O9253">
            <v>246000</v>
          </cell>
        </row>
        <row r="9254">
          <cell r="A9254">
            <v>45827</v>
          </cell>
          <cell r="C9254" t="str">
            <v>GINA ALEXANDRA OCHOA CASTAÑEDA</v>
          </cell>
          <cell r="F9254">
            <v>45826.325486111113</v>
          </cell>
          <cell r="G9254">
            <v>45827.32540509259</v>
          </cell>
          <cell r="H9254">
            <v>7</v>
          </cell>
          <cell r="O9254">
            <v>260000</v>
          </cell>
        </row>
        <row r="9255">
          <cell r="A9255">
            <v>45827</v>
          </cell>
          <cell r="C9255" t="str">
            <v>RODOLFO  DIAZ</v>
          </cell>
          <cell r="F9255">
            <v>45821.321932870371</v>
          </cell>
          <cell r="G9255">
            <v>45822.320694444446</v>
          </cell>
          <cell r="H9255">
            <v>17</v>
          </cell>
          <cell r="O9255">
            <v>3500000</v>
          </cell>
        </row>
        <row r="9256">
          <cell r="A9256">
            <v>45827</v>
          </cell>
          <cell r="C9256" t="str">
            <v>LILIANA  DAZA RIAPIRA</v>
          </cell>
          <cell r="F9256">
            <v>45827.369837962964</v>
          </cell>
          <cell r="G9256">
            <v>45828.369722222225</v>
          </cell>
          <cell r="H9256">
            <v>13</v>
          </cell>
          <cell r="O9256">
            <v>100000</v>
          </cell>
        </row>
        <row r="9257">
          <cell r="A9257">
            <v>45827</v>
          </cell>
          <cell r="C9257" t="str">
            <v>CARLOS ANDRES CORTES PACHON</v>
          </cell>
          <cell r="F9257">
            <v>45827.420046296298</v>
          </cell>
          <cell r="G9257">
            <v>45828.419907407406</v>
          </cell>
          <cell r="H9257">
            <v>11</v>
          </cell>
          <cell r="O9257">
            <v>278582</v>
          </cell>
        </row>
        <row r="9258">
          <cell r="A9258">
            <v>45827</v>
          </cell>
          <cell r="C9258" t="str">
            <v>THE PUB SAS</v>
          </cell>
          <cell r="F9258">
            <v>45819.32708333333</v>
          </cell>
          <cell r="G9258">
            <v>45820.327002314814</v>
          </cell>
          <cell r="H9258">
            <v>19</v>
          </cell>
          <cell r="O9258">
            <v>113400</v>
          </cell>
        </row>
        <row r="9259">
          <cell r="A9259">
            <v>45827</v>
          </cell>
          <cell r="C9259" t="str">
            <v>CIELO ALEXANDRA MENDOZA RODRIGUEZ</v>
          </cell>
          <cell r="F9259">
            <v>45828.431921296295</v>
          </cell>
          <cell r="G9259">
            <v>45829.431863425925</v>
          </cell>
          <cell r="H9259">
            <v>5</v>
          </cell>
          <cell r="O9259">
            <v>338249.98</v>
          </cell>
        </row>
        <row r="9260">
          <cell r="A9260">
            <v>45827</v>
          </cell>
          <cell r="C9260" t="str">
            <v>ALIANZA DOC SAS</v>
          </cell>
          <cell r="F9260">
            <v>45821.344282407408</v>
          </cell>
          <cell r="G9260">
            <v>45829.343831018516</v>
          </cell>
          <cell r="H9260">
            <v>5</v>
          </cell>
          <cell r="O9260">
            <v>1163400</v>
          </cell>
        </row>
        <row r="9261">
          <cell r="A9261">
            <v>45827</v>
          </cell>
          <cell r="C9261" t="str">
            <v>ALIANZA DOC SAS</v>
          </cell>
          <cell r="F9261">
            <v>45824.386122685188</v>
          </cell>
          <cell r="G9261">
            <v>45832.381597222222</v>
          </cell>
          <cell r="H9261">
            <v>2</v>
          </cell>
          <cell r="O9261">
            <v>3219400</v>
          </cell>
        </row>
        <row r="9262">
          <cell r="A9262">
            <v>45827</v>
          </cell>
          <cell r="C9262" t="str">
            <v>INFARTO SAS</v>
          </cell>
          <cell r="F9262">
            <v>45812.412314814814</v>
          </cell>
          <cell r="G9262">
            <v>45832.411863425928</v>
          </cell>
          <cell r="H9262">
            <v>7</v>
          </cell>
          <cell r="O9262">
            <v>849300</v>
          </cell>
        </row>
        <row r="9263">
          <cell r="A9263">
            <v>45827</v>
          </cell>
          <cell r="C9263" t="str">
            <v>INFARTO SAS</v>
          </cell>
          <cell r="F9263">
            <v>45814.347604166665</v>
          </cell>
          <cell r="G9263">
            <v>45834.347511574073</v>
          </cell>
          <cell r="H9263">
            <v>5</v>
          </cell>
          <cell r="O9263">
            <v>1160973.588</v>
          </cell>
        </row>
        <row r="9264">
          <cell r="A9264">
            <v>45827</v>
          </cell>
          <cell r="C9264" t="str">
            <v>PODER BGTA SAS</v>
          </cell>
          <cell r="F9264">
            <v>45812.288819444446</v>
          </cell>
          <cell r="G9264">
            <v>45842.288645833331</v>
          </cell>
          <cell r="H9264">
            <v>-3</v>
          </cell>
          <cell r="O9264">
            <v>626595.11199999996</v>
          </cell>
        </row>
        <row r="9265">
          <cell r="A9265">
            <v>45827</v>
          </cell>
          <cell r="C9265" t="str">
            <v>PODER BGTA SAS</v>
          </cell>
          <cell r="F9265">
            <v>45812.29409722222</v>
          </cell>
          <cell r="G9265">
            <v>45842.293634259258</v>
          </cell>
          <cell r="H9265">
            <v>-3</v>
          </cell>
          <cell r="O9265">
            <v>773735.41871999996</v>
          </cell>
        </row>
        <row r="9266">
          <cell r="A9266">
            <v>45827</v>
          </cell>
          <cell r="C9266" t="str">
            <v>ALIMENTOS BENAL SAS</v>
          </cell>
          <cell r="F9266">
            <v>45796.305543981478</v>
          </cell>
          <cell r="G9266">
            <v>45826.305543981478</v>
          </cell>
          <cell r="H9266">
            <v>6</v>
          </cell>
          <cell r="O9266">
            <v>11350810</v>
          </cell>
        </row>
        <row r="9267">
          <cell r="A9267">
            <v>45827</v>
          </cell>
          <cell r="C9267" t="str">
            <v>ALIMENTOS BENAL SAS</v>
          </cell>
          <cell r="F9267">
            <v>45800.394641203704</v>
          </cell>
          <cell r="G9267">
            <v>45830.394444444442</v>
          </cell>
          <cell r="H9267">
            <v>2</v>
          </cell>
          <cell r="O9267">
            <v>4125212</v>
          </cell>
        </row>
        <row r="9268">
          <cell r="A9268">
            <v>45827</v>
          </cell>
          <cell r="C9268" t="str">
            <v>GATE GOURMET COLOMBIA SAS</v>
          </cell>
          <cell r="F9268">
            <v>45793.187326388892</v>
          </cell>
          <cell r="G9268">
            <v>45823.187326388892</v>
          </cell>
          <cell r="H9268">
            <v>9</v>
          </cell>
          <cell r="O9268">
            <v>9199037.6608000007</v>
          </cell>
        </row>
        <row r="9269">
          <cell r="A9269">
            <v>45827</v>
          </cell>
          <cell r="C9269" t="str">
            <v>GATE GOURMET COLOMBIA SAS</v>
          </cell>
          <cell r="F9269">
            <v>45796.410925925928</v>
          </cell>
          <cell r="G9269">
            <v>45826.410925925928</v>
          </cell>
          <cell r="H9269">
            <v>6</v>
          </cell>
          <cell r="O9269">
            <v>6571580.5539999995</v>
          </cell>
        </row>
        <row r="9270">
          <cell r="A9270">
            <v>45827</v>
          </cell>
          <cell r="C9270" t="str">
            <v>GATE GOURMET COLOMBIA SAS</v>
          </cell>
          <cell r="F9270">
            <v>45797.601076388892</v>
          </cell>
          <cell r="G9270">
            <v>45827.601076388892</v>
          </cell>
          <cell r="H9270">
            <v>5</v>
          </cell>
          <cell r="O9270">
            <v>2099292.7971999999</v>
          </cell>
        </row>
        <row r="9271">
          <cell r="A9271">
            <v>45827</v>
          </cell>
          <cell r="C9271" t="str">
            <v>CAJA COLOMBIANA DE SUBSIDIO FAMILIAR COLSUBSIDIO</v>
          </cell>
          <cell r="F9271">
            <v>45714.429108796299</v>
          </cell>
          <cell r="G9271">
            <v>45744.429108796299</v>
          </cell>
          <cell r="H9271">
            <v>122</v>
          </cell>
          <cell r="O9271">
            <v>224268.66</v>
          </cell>
        </row>
        <row r="9272">
          <cell r="A9272">
            <v>45827</v>
          </cell>
          <cell r="C9272" t="str">
            <v>CAJA COLOMBIANA DE SUBSIDIO FAMILIAR COLSUBSIDIO</v>
          </cell>
          <cell r="F9272">
            <v>45731.556643518517</v>
          </cell>
          <cell r="G9272">
            <v>45761.556643518517</v>
          </cell>
          <cell r="H9272">
            <v>105</v>
          </cell>
          <cell r="O9272">
            <v>661209.05729999999</v>
          </cell>
        </row>
        <row r="9273">
          <cell r="A9273">
            <v>45827</v>
          </cell>
          <cell r="C9273" t="str">
            <v>CAJA COLOMBIANA DE SUBSIDIO FAMILIAR COLSUBSIDIO</v>
          </cell>
          <cell r="F9273">
            <v>45792.579212962963</v>
          </cell>
          <cell r="G9273">
            <v>45822.579212962963</v>
          </cell>
          <cell r="H9273">
            <v>44</v>
          </cell>
          <cell r="O9273">
            <v>180579.96</v>
          </cell>
        </row>
        <row r="9274">
          <cell r="A9274">
            <v>45827</v>
          </cell>
          <cell r="C9274" t="str">
            <v>PAULA JINNET ARDILA GOMEZ</v>
          </cell>
          <cell r="F9274">
            <v>45814.368136574078</v>
          </cell>
          <cell r="G9274">
            <v>45815.368020833332</v>
          </cell>
          <cell r="H9274">
            <v>24</v>
          </cell>
          <cell r="O9274">
            <v>6000</v>
          </cell>
        </row>
        <row r="9275">
          <cell r="A9275">
            <v>45827</v>
          </cell>
          <cell r="C9275" t="str">
            <v>CANTINA LA 15 SAS</v>
          </cell>
          <cell r="F9275">
            <v>45791.338043981479</v>
          </cell>
          <cell r="G9275">
            <v>45821.338043981479</v>
          </cell>
          <cell r="H9275">
            <v>18</v>
          </cell>
          <cell r="O9275">
            <v>901600</v>
          </cell>
        </row>
        <row r="9276">
          <cell r="A9276">
            <v>45827</v>
          </cell>
          <cell r="C9276" t="str">
            <v>VENTAS MOSTRADOR</v>
          </cell>
          <cell r="F9276">
            <v>45827</v>
          </cell>
          <cell r="G9276">
            <v>45827</v>
          </cell>
          <cell r="H9276">
            <v>0</v>
          </cell>
          <cell r="O9276">
            <v>816922</v>
          </cell>
        </row>
        <row r="9277">
          <cell r="A9277">
            <v>45827</v>
          </cell>
          <cell r="C9277" t="str">
            <v>VENTAS MOSTRADOR</v>
          </cell>
          <cell r="F9277">
            <v>45827</v>
          </cell>
          <cell r="G9277">
            <v>45827</v>
          </cell>
          <cell r="H9277">
            <v>0</v>
          </cell>
          <cell r="O9277">
            <v>388119</v>
          </cell>
        </row>
        <row r="9278">
          <cell r="A9278">
            <v>45828</v>
          </cell>
          <cell r="C9278" t="str">
            <v>VENTAS MOSTRADOR</v>
          </cell>
          <cell r="F9278">
            <v>45828</v>
          </cell>
          <cell r="G9278">
            <v>45828</v>
          </cell>
          <cell r="H9278">
            <v>0</v>
          </cell>
          <cell r="O9278">
            <v>6000</v>
          </cell>
        </row>
        <row r="9279">
          <cell r="A9279">
            <v>45828</v>
          </cell>
          <cell r="C9279" t="str">
            <v>VENTAS MOSTRADOR</v>
          </cell>
          <cell r="F9279">
            <v>45828</v>
          </cell>
          <cell r="G9279">
            <v>45828</v>
          </cell>
          <cell r="H9279">
            <v>0</v>
          </cell>
          <cell r="O9279">
            <v>9750</v>
          </cell>
        </row>
        <row r="9280">
          <cell r="A9280">
            <v>45828</v>
          </cell>
          <cell r="C9280" t="str">
            <v>VENTAS MOSTRADOR</v>
          </cell>
          <cell r="F9280">
            <v>45828</v>
          </cell>
          <cell r="G9280">
            <v>45828</v>
          </cell>
          <cell r="H9280">
            <v>0</v>
          </cell>
          <cell r="O9280">
            <v>9990</v>
          </cell>
        </row>
        <row r="9281">
          <cell r="A9281">
            <v>45828</v>
          </cell>
          <cell r="C9281" t="str">
            <v>VENTAS MOSTRADOR</v>
          </cell>
          <cell r="F9281">
            <v>45828</v>
          </cell>
          <cell r="G9281">
            <v>45828</v>
          </cell>
          <cell r="H9281">
            <v>0</v>
          </cell>
          <cell r="O9281">
            <v>14630</v>
          </cell>
        </row>
        <row r="9282">
          <cell r="A9282">
            <v>45828</v>
          </cell>
          <cell r="C9282" t="str">
            <v>VENTAS MOSTRADOR</v>
          </cell>
          <cell r="F9282">
            <v>45828</v>
          </cell>
          <cell r="G9282">
            <v>45828</v>
          </cell>
          <cell r="H9282">
            <v>0</v>
          </cell>
          <cell r="O9282">
            <v>24160</v>
          </cell>
        </row>
        <row r="9283">
          <cell r="A9283">
            <v>45828</v>
          </cell>
          <cell r="C9283" t="str">
            <v>VENTAS MOSTRADOR</v>
          </cell>
          <cell r="F9283">
            <v>45771.338645833333</v>
          </cell>
          <cell r="G9283">
            <v>45801.338645833333</v>
          </cell>
          <cell r="H9283">
            <v>33</v>
          </cell>
          <cell r="O9283">
            <v>0</v>
          </cell>
        </row>
        <row r="9284">
          <cell r="A9284">
            <v>45828</v>
          </cell>
          <cell r="C9284" t="str">
            <v>VENTAS MOSTRADOR</v>
          </cell>
          <cell r="F9284">
            <v>45828</v>
          </cell>
          <cell r="G9284">
            <v>45828</v>
          </cell>
          <cell r="H9284">
            <v>0</v>
          </cell>
          <cell r="O9284">
            <v>25660</v>
          </cell>
        </row>
        <row r="9285">
          <cell r="A9285">
            <v>45828</v>
          </cell>
          <cell r="C9285" t="str">
            <v>VENTAS MOSTRADOR</v>
          </cell>
          <cell r="F9285">
            <v>45828</v>
          </cell>
          <cell r="G9285">
            <v>45828</v>
          </cell>
          <cell r="H9285">
            <v>0</v>
          </cell>
          <cell r="O9285">
            <v>33140</v>
          </cell>
        </row>
        <row r="9286">
          <cell r="A9286">
            <v>45828</v>
          </cell>
          <cell r="C9286" t="str">
            <v>VENTAS MOSTRADOR</v>
          </cell>
          <cell r="F9286">
            <v>45828</v>
          </cell>
          <cell r="G9286">
            <v>45828</v>
          </cell>
          <cell r="H9286">
            <v>0</v>
          </cell>
          <cell r="O9286">
            <v>36300</v>
          </cell>
        </row>
        <row r="9287">
          <cell r="A9287">
            <v>45828</v>
          </cell>
          <cell r="C9287" t="str">
            <v>VENTAS MOSTRADOR</v>
          </cell>
          <cell r="F9287">
            <v>45828</v>
          </cell>
          <cell r="G9287">
            <v>45828</v>
          </cell>
          <cell r="H9287">
            <v>0</v>
          </cell>
          <cell r="O9287">
            <v>69080</v>
          </cell>
        </row>
        <row r="9288">
          <cell r="A9288">
            <v>45828</v>
          </cell>
          <cell r="C9288" t="str">
            <v>VENTAS MOSTRADOR</v>
          </cell>
          <cell r="F9288">
            <v>45828</v>
          </cell>
          <cell r="G9288">
            <v>45828</v>
          </cell>
          <cell r="H9288">
            <v>0</v>
          </cell>
          <cell r="O9288">
            <v>70000</v>
          </cell>
        </row>
        <row r="9289">
          <cell r="A9289">
            <v>45828</v>
          </cell>
          <cell r="C9289" t="str">
            <v>VENTAS MOSTRADOR</v>
          </cell>
          <cell r="F9289">
            <v>45828</v>
          </cell>
          <cell r="G9289">
            <v>45828</v>
          </cell>
          <cell r="H9289">
            <v>0</v>
          </cell>
          <cell r="O9289">
            <v>90396</v>
          </cell>
        </row>
        <row r="9290">
          <cell r="A9290">
            <v>45828</v>
          </cell>
          <cell r="C9290" t="str">
            <v>VENTAS MOSTRADOR</v>
          </cell>
          <cell r="F9290">
            <v>45828</v>
          </cell>
          <cell r="G9290">
            <v>45828</v>
          </cell>
          <cell r="H9290">
            <v>0</v>
          </cell>
          <cell r="O9290">
            <v>116804</v>
          </cell>
        </row>
        <row r="9291">
          <cell r="A9291">
            <v>45828</v>
          </cell>
          <cell r="C9291" t="str">
            <v>WILSON MAURICIO COTRINA POBLADOR</v>
          </cell>
          <cell r="F9291">
            <v>45828.418726851851</v>
          </cell>
          <cell r="G9291">
            <v>45829.418530092589</v>
          </cell>
          <cell r="H9291">
            <v>5</v>
          </cell>
          <cell r="O9291">
            <v>234040</v>
          </cell>
        </row>
        <row r="9292">
          <cell r="A9292">
            <v>45828</v>
          </cell>
          <cell r="C9292" t="str">
            <v>VENTAS MOSTRADOR</v>
          </cell>
          <cell r="F9292">
            <v>45828</v>
          </cell>
          <cell r="G9292">
            <v>45828</v>
          </cell>
          <cell r="H9292">
            <v>0</v>
          </cell>
          <cell r="O9292">
            <v>297850</v>
          </cell>
        </row>
        <row r="9293">
          <cell r="A9293">
            <v>45828</v>
          </cell>
          <cell r="C9293" t="str">
            <v>VENTAS MOSTRADOR</v>
          </cell>
          <cell r="F9293">
            <v>45828</v>
          </cell>
          <cell r="G9293">
            <v>45828</v>
          </cell>
          <cell r="H9293">
            <v>0</v>
          </cell>
          <cell r="O9293">
            <v>297850</v>
          </cell>
        </row>
        <row r="9294">
          <cell r="A9294">
            <v>45828</v>
          </cell>
          <cell r="C9294" t="str">
            <v>CARLOS ALBERTO MORENO QUEMBA</v>
          </cell>
          <cell r="F9294">
            <v>45828.287303240744</v>
          </cell>
          <cell r="G9294">
            <v>45829.287094907406</v>
          </cell>
          <cell r="H9294">
            <v>10</v>
          </cell>
          <cell r="O9294">
            <v>415800</v>
          </cell>
        </row>
        <row r="9295">
          <cell r="A9295">
            <v>45828</v>
          </cell>
          <cell r="C9295" t="str">
            <v>WILSON  DIAZ GOMEZ</v>
          </cell>
          <cell r="F9295">
            <v>45828.37332175926</v>
          </cell>
          <cell r="G9295">
            <v>45829.373159722221</v>
          </cell>
          <cell r="H9295">
            <v>3</v>
          </cell>
          <cell r="O9295">
            <v>627700</v>
          </cell>
        </row>
        <row r="9296">
          <cell r="A9296">
            <v>45828</v>
          </cell>
          <cell r="C9296" t="str">
            <v>TAKAMI SA</v>
          </cell>
          <cell r="F9296">
            <v>45811.319166666668</v>
          </cell>
          <cell r="G9296">
            <v>45841.319108796299</v>
          </cell>
          <cell r="H9296">
            <v>-2</v>
          </cell>
          <cell r="O9296">
            <v>70720</v>
          </cell>
        </row>
        <row r="9297">
          <cell r="A9297">
            <v>45828</v>
          </cell>
          <cell r="C9297" t="str">
            <v>TAKAMI SA</v>
          </cell>
          <cell r="F9297">
            <v>45811.32340277778</v>
          </cell>
          <cell r="G9297">
            <v>45841.323194444441</v>
          </cell>
          <cell r="H9297">
            <v>-2</v>
          </cell>
          <cell r="O9297">
            <v>77280</v>
          </cell>
        </row>
        <row r="9298">
          <cell r="A9298">
            <v>45828</v>
          </cell>
          <cell r="C9298" t="str">
            <v>TAKAMI SA</v>
          </cell>
          <cell r="F9298">
            <v>45811.339085648149</v>
          </cell>
          <cell r="G9298">
            <v>45841.338969907411</v>
          </cell>
          <cell r="H9298">
            <v>-2</v>
          </cell>
          <cell r="O9298">
            <v>41000</v>
          </cell>
        </row>
        <row r="9299">
          <cell r="A9299">
            <v>45828</v>
          </cell>
          <cell r="C9299" t="str">
            <v>TAKAMI SA</v>
          </cell>
          <cell r="F9299">
            <v>45811.347372685188</v>
          </cell>
          <cell r="G9299">
            <v>45841.347141203703</v>
          </cell>
          <cell r="H9299">
            <v>-2</v>
          </cell>
          <cell r="O9299">
            <v>365000</v>
          </cell>
        </row>
        <row r="9300">
          <cell r="A9300">
            <v>45828</v>
          </cell>
          <cell r="C9300" t="str">
            <v>TAKAMI SA</v>
          </cell>
          <cell r="F9300">
            <v>45811.348101851851</v>
          </cell>
          <cell r="G9300">
            <v>45841.347951388889</v>
          </cell>
          <cell r="H9300">
            <v>-2</v>
          </cell>
          <cell r="O9300">
            <v>645320</v>
          </cell>
        </row>
        <row r="9301">
          <cell r="A9301">
            <v>45828</v>
          </cell>
          <cell r="C9301" t="str">
            <v>TAKAMI SA</v>
          </cell>
          <cell r="F9301">
            <v>45811.348738425928</v>
          </cell>
          <cell r="G9301">
            <v>45841.348587962966</v>
          </cell>
          <cell r="H9301">
            <v>-2</v>
          </cell>
          <cell r="O9301">
            <v>718320</v>
          </cell>
        </row>
        <row r="9302">
          <cell r="A9302">
            <v>45828</v>
          </cell>
          <cell r="C9302" t="str">
            <v>TAKAMI SA</v>
          </cell>
          <cell r="F9302">
            <v>45811.359247685185</v>
          </cell>
          <cell r="G9302">
            <v>45841.359016203707</v>
          </cell>
          <cell r="H9302">
            <v>-2</v>
          </cell>
          <cell r="O9302">
            <v>796940</v>
          </cell>
        </row>
        <row r="9303">
          <cell r="A9303">
            <v>45828</v>
          </cell>
          <cell r="C9303" t="str">
            <v>TAKAMI SA</v>
          </cell>
          <cell r="F9303">
            <v>45811.383263888885</v>
          </cell>
          <cell r="G9303">
            <v>45841.383113425924</v>
          </cell>
          <cell r="H9303">
            <v>-2</v>
          </cell>
          <cell r="O9303">
            <v>797040</v>
          </cell>
        </row>
        <row r="9304">
          <cell r="A9304">
            <v>45828</v>
          </cell>
          <cell r="C9304" t="str">
            <v>TAKAMI SA</v>
          </cell>
          <cell r="F9304">
            <v>45812.330509259256</v>
          </cell>
          <cell r="G9304">
            <v>45842.330439814818</v>
          </cell>
          <cell r="H9304">
            <v>-3</v>
          </cell>
          <cell r="O9304">
            <v>116400</v>
          </cell>
        </row>
        <row r="9305">
          <cell r="A9305">
            <v>45828</v>
          </cell>
          <cell r="C9305" t="str">
            <v>TAKAMI SA</v>
          </cell>
          <cell r="F9305">
            <v>45812.337199074071</v>
          </cell>
          <cell r="G9305">
            <v>45842.336921296293</v>
          </cell>
          <cell r="H9305">
            <v>-3</v>
          </cell>
          <cell r="O9305">
            <v>917270</v>
          </cell>
        </row>
        <row r="9306">
          <cell r="A9306">
            <v>45828</v>
          </cell>
          <cell r="C9306" t="str">
            <v>TAKAMI SA</v>
          </cell>
          <cell r="F9306">
            <v>45812.338784722226</v>
          </cell>
          <cell r="G9306">
            <v>45842.33871527778</v>
          </cell>
          <cell r="H9306">
            <v>-3</v>
          </cell>
          <cell r="O9306">
            <v>63550</v>
          </cell>
        </row>
        <row r="9307">
          <cell r="A9307">
            <v>45828</v>
          </cell>
          <cell r="C9307" t="str">
            <v>TAKAMI SA</v>
          </cell>
          <cell r="F9307">
            <v>45812.353576388887</v>
          </cell>
          <cell r="G9307">
            <v>45842.353506944448</v>
          </cell>
          <cell r="H9307">
            <v>-3</v>
          </cell>
          <cell r="O9307">
            <v>159900</v>
          </cell>
        </row>
        <row r="9308">
          <cell r="A9308">
            <v>45828</v>
          </cell>
          <cell r="C9308" t="str">
            <v>TAKAMI SA</v>
          </cell>
          <cell r="F9308">
            <v>45812.364050925928</v>
          </cell>
          <cell r="G9308">
            <v>45842.363969907405</v>
          </cell>
          <cell r="H9308">
            <v>-3</v>
          </cell>
          <cell r="O9308">
            <v>462936.8</v>
          </cell>
        </row>
        <row r="9309">
          <cell r="A9309">
            <v>45828</v>
          </cell>
          <cell r="C9309" t="str">
            <v>TAKAMI SA</v>
          </cell>
          <cell r="F9309">
            <v>45812.406736111108</v>
          </cell>
          <cell r="G9309">
            <v>45842.406666666669</v>
          </cell>
          <cell r="H9309">
            <v>-3</v>
          </cell>
          <cell r="O9309">
            <v>616600</v>
          </cell>
        </row>
        <row r="9310">
          <cell r="A9310">
            <v>45828</v>
          </cell>
          <cell r="C9310" t="str">
            <v>TAKAMI SA</v>
          </cell>
          <cell r="F9310">
            <v>45813.315497685187</v>
          </cell>
          <cell r="G9310">
            <v>45843.315381944441</v>
          </cell>
          <cell r="H9310">
            <v>-4</v>
          </cell>
          <cell r="O9310">
            <v>63550</v>
          </cell>
        </row>
        <row r="9311">
          <cell r="A9311">
            <v>45828</v>
          </cell>
          <cell r="C9311" t="str">
            <v>TAKAMI SA</v>
          </cell>
          <cell r="F9311">
            <v>45813.316180555557</v>
          </cell>
          <cell r="G9311">
            <v>45843.316087962965</v>
          </cell>
          <cell r="H9311">
            <v>-4</v>
          </cell>
          <cell r="O9311">
            <v>192060</v>
          </cell>
        </row>
        <row r="9312">
          <cell r="A9312">
            <v>45828</v>
          </cell>
          <cell r="C9312" t="str">
            <v>TAKAMI SA</v>
          </cell>
          <cell r="F9312">
            <v>45813.324513888889</v>
          </cell>
          <cell r="G9312">
            <v>45843.324374999997</v>
          </cell>
          <cell r="H9312">
            <v>-4</v>
          </cell>
          <cell r="O9312">
            <v>438000</v>
          </cell>
        </row>
        <row r="9313">
          <cell r="A9313">
            <v>45828</v>
          </cell>
          <cell r="C9313" t="str">
            <v>TAKAMI SA</v>
          </cell>
          <cell r="F9313">
            <v>45813.352488425924</v>
          </cell>
          <cell r="G9313">
            <v>45843.352372685185</v>
          </cell>
          <cell r="H9313">
            <v>-4</v>
          </cell>
          <cell r="O9313">
            <v>523560</v>
          </cell>
        </row>
        <row r="9314">
          <cell r="A9314">
            <v>45828</v>
          </cell>
          <cell r="C9314" t="str">
            <v>TAKAMI SA</v>
          </cell>
          <cell r="F9314">
            <v>45813.35728009259</v>
          </cell>
          <cell r="G9314">
            <v>45843.357152777775</v>
          </cell>
          <cell r="H9314">
            <v>-4</v>
          </cell>
          <cell r="O9314">
            <v>102500</v>
          </cell>
        </row>
        <row r="9315">
          <cell r="A9315">
            <v>45828</v>
          </cell>
          <cell r="C9315" t="str">
            <v>TAKAMI SA</v>
          </cell>
          <cell r="F9315">
            <v>45813.618761574071</v>
          </cell>
          <cell r="G9315">
            <v>45843.618761574071</v>
          </cell>
          <cell r="H9315">
            <v>-4</v>
          </cell>
          <cell r="O9315">
            <v>17520</v>
          </cell>
        </row>
        <row r="9316">
          <cell r="A9316">
            <v>45828</v>
          </cell>
          <cell r="C9316" t="str">
            <v>TAKAMI SA</v>
          </cell>
          <cell r="F9316">
            <v>45814.346863425926</v>
          </cell>
          <cell r="G9316">
            <v>45844.346747685187</v>
          </cell>
          <cell r="H9316">
            <v>-5</v>
          </cell>
          <cell r="O9316">
            <v>82000</v>
          </cell>
        </row>
        <row r="9317">
          <cell r="A9317">
            <v>45828</v>
          </cell>
          <cell r="C9317" t="str">
            <v>TAKAMI SA</v>
          </cell>
          <cell r="F9317">
            <v>45814.349537037036</v>
          </cell>
          <cell r="G9317">
            <v>45844.349421296298</v>
          </cell>
          <cell r="H9317">
            <v>-5</v>
          </cell>
          <cell r="O9317">
            <v>320320</v>
          </cell>
        </row>
        <row r="9318">
          <cell r="A9318">
            <v>45828</v>
          </cell>
          <cell r="C9318" t="str">
            <v>TAKAMI SA</v>
          </cell>
          <cell r="F9318">
            <v>45814.35428240741</v>
          </cell>
          <cell r="G9318">
            <v>45844.354189814818</v>
          </cell>
          <cell r="H9318">
            <v>-5</v>
          </cell>
          <cell r="O9318">
            <v>85360</v>
          </cell>
        </row>
        <row r="9319">
          <cell r="A9319">
            <v>45828</v>
          </cell>
          <cell r="C9319" t="str">
            <v>TAKAMI SA</v>
          </cell>
          <cell r="F9319">
            <v>45815.251087962963</v>
          </cell>
          <cell r="G9319">
            <v>45845.241620370369</v>
          </cell>
          <cell r="H9319">
            <v>-6</v>
          </cell>
          <cell r="O9319">
            <v>245200</v>
          </cell>
        </row>
        <row r="9320">
          <cell r="A9320">
            <v>45828</v>
          </cell>
          <cell r="C9320" t="str">
            <v>TAKAMI SA</v>
          </cell>
          <cell r="F9320">
            <v>45815.332442129627</v>
          </cell>
          <cell r="G9320">
            <v>45845.331932870373</v>
          </cell>
          <cell r="H9320">
            <v>-6</v>
          </cell>
          <cell r="O9320">
            <v>7642817.1973999999</v>
          </cell>
        </row>
        <row r="9321">
          <cell r="A9321">
            <v>45828</v>
          </cell>
          <cell r="C9321" t="str">
            <v>TAKAMI SA</v>
          </cell>
          <cell r="F9321">
            <v>45815.334143518521</v>
          </cell>
          <cell r="G9321">
            <v>45845.334074074075</v>
          </cell>
          <cell r="H9321">
            <v>-6</v>
          </cell>
          <cell r="O9321">
            <v>1139600</v>
          </cell>
        </row>
        <row r="9322">
          <cell r="A9322">
            <v>45828</v>
          </cell>
          <cell r="C9322" t="str">
            <v>TAKAMI SA</v>
          </cell>
          <cell r="F9322">
            <v>45815.335914351854</v>
          </cell>
          <cell r="G9322">
            <v>45845.335810185185</v>
          </cell>
          <cell r="H9322">
            <v>-6</v>
          </cell>
          <cell r="O9322">
            <v>324120</v>
          </cell>
        </row>
        <row r="9323">
          <cell r="A9323">
            <v>45828</v>
          </cell>
          <cell r="C9323" t="str">
            <v>TAKAMI SA</v>
          </cell>
          <cell r="F9323">
            <v>45815.339189814818</v>
          </cell>
          <cell r="G9323">
            <v>45845.338391203702</v>
          </cell>
          <cell r="H9323">
            <v>-6</v>
          </cell>
          <cell r="O9323">
            <v>84640</v>
          </cell>
        </row>
        <row r="9324">
          <cell r="A9324">
            <v>45828</v>
          </cell>
          <cell r="C9324" t="str">
            <v>TAKAMI SA</v>
          </cell>
          <cell r="F9324">
            <v>45815.341909722221</v>
          </cell>
          <cell r="G9324">
            <v>45845.341851851852</v>
          </cell>
          <cell r="H9324">
            <v>-6</v>
          </cell>
          <cell r="O9324">
            <v>62400</v>
          </cell>
        </row>
        <row r="9325">
          <cell r="A9325">
            <v>45828</v>
          </cell>
          <cell r="C9325" t="str">
            <v>TAKAMI SA</v>
          </cell>
          <cell r="F9325">
            <v>45815.342615740738</v>
          </cell>
          <cell r="G9325">
            <v>45845.342511574076</v>
          </cell>
          <cell r="H9325">
            <v>-6</v>
          </cell>
          <cell r="O9325">
            <v>161000</v>
          </cell>
        </row>
        <row r="9326">
          <cell r="A9326">
            <v>45828</v>
          </cell>
          <cell r="C9326" t="str">
            <v>TAKAMI SA</v>
          </cell>
          <cell r="F9326">
            <v>45815.364293981482</v>
          </cell>
          <cell r="G9326">
            <v>45845.36378472222</v>
          </cell>
          <cell r="H9326">
            <v>-6</v>
          </cell>
          <cell r="O9326">
            <v>129800</v>
          </cell>
        </row>
        <row r="9327">
          <cell r="A9327">
            <v>45828</v>
          </cell>
          <cell r="C9327" t="str">
            <v>TAKAMI SA</v>
          </cell>
          <cell r="F9327">
            <v>45815.370266203703</v>
          </cell>
          <cell r="G9327">
            <v>45845.369803240741</v>
          </cell>
          <cell r="H9327">
            <v>-6</v>
          </cell>
          <cell r="O9327">
            <v>677440</v>
          </cell>
        </row>
        <row r="9328">
          <cell r="A9328">
            <v>45828</v>
          </cell>
          <cell r="C9328" t="str">
            <v>TAKAMI SA</v>
          </cell>
          <cell r="F9328">
            <v>45817.330393518518</v>
          </cell>
          <cell r="G9328">
            <v>45847.328877314816</v>
          </cell>
          <cell r="H9328">
            <v>-8</v>
          </cell>
          <cell r="O9328">
            <v>98940</v>
          </cell>
        </row>
        <row r="9329">
          <cell r="A9329">
            <v>45828</v>
          </cell>
          <cell r="C9329" t="str">
            <v>TAKAMI SA</v>
          </cell>
          <cell r="F9329">
            <v>45817.331365740742</v>
          </cell>
          <cell r="G9329">
            <v>45847.331250000003</v>
          </cell>
          <cell r="H9329">
            <v>-8</v>
          </cell>
          <cell r="O9329">
            <v>116480</v>
          </cell>
        </row>
        <row r="9330">
          <cell r="A9330">
            <v>45828</v>
          </cell>
          <cell r="C9330" t="str">
            <v>TAKAMI SA</v>
          </cell>
          <cell r="F9330">
            <v>45817.332326388889</v>
          </cell>
          <cell r="G9330">
            <v>45847.332071759258</v>
          </cell>
          <cell r="H9330">
            <v>-8</v>
          </cell>
          <cell r="O9330">
            <v>391280</v>
          </cell>
        </row>
        <row r="9331">
          <cell r="A9331">
            <v>45828</v>
          </cell>
          <cell r="C9331" t="str">
            <v>TAKAMI SA</v>
          </cell>
          <cell r="F9331">
            <v>45817.333923611113</v>
          </cell>
          <cell r="G9331">
            <v>45847.333784722221</v>
          </cell>
          <cell r="H9331">
            <v>-8</v>
          </cell>
          <cell r="O9331">
            <v>315360</v>
          </cell>
        </row>
        <row r="9332">
          <cell r="A9332">
            <v>45828</v>
          </cell>
          <cell r="C9332" t="str">
            <v>TAKAMI SA</v>
          </cell>
          <cell r="F9332">
            <v>45817.337905092594</v>
          </cell>
          <cell r="G9332">
            <v>45847.337812500002</v>
          </cell>
          <cell r="H9332">
            <v>-8</v>
          </cell>
          <cell r="O9332">
            <v>202950</v>
          </cell>
        </row>
        <row r="9333">
          <cell r="A9333">
            <v>45828</v>
          </cell>
          <cell r="C9333" t="str">
            <v>TAKAMI SA</v>
          </cell>
          <cell r="F9333">
            <v>45817.338969907411</v>
          </cell>
          <cell r="G9333">
            <v>45847.338865740741</v>
          </cell>
          <cell r="H9333">
            <v>-8</v>
          </cell>
          <cell r="O9333">
            <v>175200</v>
          </cell>
        </row>
        <row r="9334">
          <cell r="A9334">
            <v>45828</v>
          </cell>
          <cell r="C9334" t="str">
            <v>LOVE CHICHARRON S.A.S</v>
          </cell>
          <cell r="F9334">
            <v>45815.314803240741</v>
          </cell>
          <cell r="G9334">
            <v>45823.314652777779</v>
          </cell>
          <cell r="H9334">
            <v>9</v>
          </cell>
          <cell r="O9334">
            <v>897271.85172000004</v>
          </cell>
        </row>
        <row r="9335">
          <cell r="A9335">
            <v>45828</v>
          </cell>
          <cell r="C9335" t="str">
            <v>LOVE CHICHARRON S.A.S</v>
          </cell>
          <cell r="F9335">
            <v>45818.311180555553</v>
          </cell>
          <cell r="G9335">
            <v>45826.311030092591</v>
          </cell>
          <cell r="H9335">
            <v>6</v>
          </cell>
          <cell r="O9335">
            <v>3137157.1761400001</v>
          </cell>
        </row>
        <row r="9336">
          <cell r="A9336">
            <v>45828</v>
          </cell>
          <cell r="C9336" t="str">
            <v>SIPOTE BURRITO S.A</v>
          </cell>
          <cell r="F9336">
            <v>45812.34574074074</v>
          </cell>
          <cell r="G9336">
            <v>45842.345590277779</v>
          </cell>
          <cell r="H9336">
            <v>-8</v>
          </cell>
          <cell r="O9336">
            <v>2424240</v>
          </cell>
        </row>
        <row r="9337">
          <cell r="A9337">
            <v>45828</v>
          </cell>
          <cell r="C9337" t="str">
            <v>SIPOTE BURRITO S.A</v>
          </cell>
          <cell r="F9337">
            <v>45817.311874999999</v>
          </cell>
          <cell r="G9337">
            <v>45847.311805555553</v>
          </cell>
          <cell r="H9337">
            <v>-13</v>
          </cell>
          <cell r="O9337">
            <v>3099200</v>
          </cell>
        </row>
        <row r="9338">
          <cell r="A9338">
            <v>45828</v>
          </cell>
          <cell r="C9338" t="str">
            <v>INVERSION ES GANADERIA SANTAMARIA</v>
          </cell>
          <cell r="F9338">
            <v>45558.382071759261</v>
          </cell>
          <cell r="G9338">
            <v>45588.382071759261</v>
          </cell>
          <cell r="H9338">
            <v>215</v>
          </cell>
          <cell r="O9338">
            <v>4750000</v>
          </cell>
        </row>
        <row r="9339">
          <cell r="A9339">
            <v>45828</v>
          </cell>
          <cell r="C9339" t="str">
            <v>INVERSION ES GANADERIA SANTAMARIA</v>
          </cell>
          <cell r="F9339">
            <v>45558.382071759261</v>
          </cell>
          <cell r="G9339">
            <v>45588.382071759261</v>
          </cell>
          <cell r="H9339">
            <v>215</v>
          </cell>
          <cell r="O9339">
            <v>250000</v>
          </cell>
        </row>
        <row r="9340">
          <cell r="A9340">
            <v>45828</v>
          </cell>
          <cell r="C9340" t="str">
            <v>KAREN GISSET MARTINEZ SANDOVAL</v>
          </cell>
          <cell r="F9340">
            <v>45828.315300925926</v>
          </cell>
          <cell r="G9340">
            <v>45829.313981481479</v>
          </cell>
          <cell r="H9340">
            <v>3</v>
          </cell>
          <cell r="O9340">
            <v>2693300</v>
          </cell>
        </row>
        <row r="9341">
          <cell r="A9341">
            <v>45828</v>
          </cell>
          <cell r="C9341" t="str">
            <v>BENJAMIN  CHAPARRO AMEZQUITA</v>
          </cell>
          <cell r="F9341">
            <v>45828.324120370373</v>
          </cell>
          <cell r="G9341">
            <v>45829.324050925927</v>
          </cell>
          <cell r="H9341">
            <v>3</v>
          </cell>
          <cell r="O9341">
            <v>306700</v>
          </cell>
        </row>
        <row r="9342">
          <cell r="A9342">
            <v>45828</v>
          </cell>
          <cell r="C9342" t="str">
            <v>BENJAMIN  CHAPARRO AMEZQUITA</v>
          </cell>
          <cell r="F9342">
            <v>45828.324120370373</v>
          </cell>
          <cell r="G9342">
            <v>45829.324050925927</v>
          </cell>
          <cell r="H9342">
            <v>3</v>
          </cell>
          <cell r="O9342">
            <v>1052450</v>
          </cell>
        </row>
        <row r="9343">
          <cell r="A9343">
            <v>45828</v>
          </cell>
          <cell r="C9343" t="str">
            <v>ADRIANA  BERMUDEZ RAMIREZ</v>
          </cell>
          <cell r="F9343">
            <v>45812.233310185184</v>
          </cell>
          <cell r="G9343">
            <v>45820.231759259259</v>
          </cell>
          <cell r="H9343">
            <v>34</v>
          </cell>
          <cell r="O9343">
            <v>274800</v>
          </cell>
        </row>
        <row r="9344">
          <cell r="A9344">
            <v>45828</v>
          </cell>
          <cell r="C9344" t="str">
            <v>ADRIANA  BERMUDEZ RAMIREZ</v>
          </cell>
          <cell r="F9344">
            <v>45812.298518518517</v>
          </cell>
          <cell r="G9344">
            <v>45820.298321759263</v>
          </cell>
          <cell r="H9344">
            <v>34</v>
          </cell>
          <cell r="O9344">
            <v>1314875</v>
          </cell>
        </row>
        <row r="9345">
          <cell r="A9345">
            <v>45828</v>
          </cell>
          <cell r="C9345" t="str">
            <v>ADRIANA  BERMUDEZ RAMIREZ</v>
          </cell>
          <cell r="F9345">
            <v>45818.285879629628</v>
          </cell>
          <cell r="G9345">
            <v>45826.285787037035</v>
          </cell>
          <cell r="H9345">
            <v>28</v>
          </cell>
          <cell r="O9345">
            <v>914550</v>
          </cell>
        </row>
        <row r="9346">
          <cell r="A9346">
            <v>45828</v>
          </cell>
          <cell r="C9346" t="str">
            <v>OSMAR  PEÑA</v>
          </cell>
          <cell r="F9346">
            <v>45828.406388888892</v>
          </cell>
          <cell r="G9346">
            <v>45829.406087962961</v>
          </cell>
          <cell r="H9346">
            <v>10</v>
          </cell>
          <cell r="O9346">
            <v>2936200</v>
          </cell>
        </row>
        <row r="9347">
          <cell r="A9347">
            <v>45828</v>
          </cell>
          <cell r="C9347" t="str">
            <v>VENTAS MOSTRADOR</v>
          </cell>
          <cell r="F9347">
            <v>45828.324120370373</v>
          </cell>
          <cell r="G9347">
            <v>45828.324120370373</v>
          </cell>
          <cell r="H9347">
            <v>0</v>
          </cell>
          <cell r="O9347">
            <v>425500</v>
          </cell>
        </row>
        <row r="9348">
          <cell r="A9348">
            <v>45828</v>
          </cell>
          <cell r="C9348" t="str">
            <v>JOSE DIEGO MOSQUERA</v>
          </cell>
          <cell r="F9348">
            <v>45826.202928240738</v>
          </cell>
          <cell r="G9348">
            <v>45827.202928240738</v>
          </cell>
          <cell r="H9348">
            <v>12</v>
          </cell>
          <cell r="O9348">
            <v>751680</v>
          </cell>
        </row>
        <row r="9349">
          <cell r="A9349">
            <v>45828</v>
          </cell>
          <cell r="C9349" t="str">
            <v>SAGRADO BGTA SAS</v>
          </cell>
          <cell r="F9349">
            <v>45812.29315972222</v>
          </cell>
          <cell r="G9349">
            <v>45832.292916666665</v>
          </cell>
          <cell r="H9349">
            <v>7</v>
          </cell>
          <cell r="O9349">
            <v>747990.446</v>
          </cell>
        </row>
        <row r="9350">
          <cell r="A9350">
            <v>45828</v>
          </cell>
          <cell r="C9350" t="str">
            <v>SAGRADO BGTA SAS</v>
          </cell>
          <cell r="F9350">
            <v>45815.317488425928</v>
          </cell>
          <cell r="G9350">
            <v>45835.317175925928</v>
          </cell>
          <cell r="H9350">
            <v>4</v>
          </cell>
          <cell r="O9350">
            <v>9211.7049999999999</v>
          </cell>
        </row>
        <row r="9351">
          <cell r="A9351">
            <v>45828</v>
          </cell>
          <cell r="C9351" t="str">
            <v>CELESTE CATERING SAS</v>
          </cell>
          <cell r="F9351">
            <v>45763.468773148146</v>
          </cell>
          <cell r="G9351">
            <v>45793.468773148146</v>
          </cell>
          <cell r="H9351">
            <v>41</v>
          </cell>
          <cell r="O9351">
            <v>473750</v>
          </cell>
        </row>
        <row r="9352">
          <cell r="A9352">
            <v>45828</v>
          </cell>
          <cell r="C9352" t="str">
            <v>CELESTE CATERING SAS</v>
          </cell>
          <cell r="F9352">
            <v>45766.299756944441</v>
          </cell>
          <cell r="G9352">
            <v>45796.299756944441</v>
          </cell>
          <cell r="H9352">
            <v>38</v>
          </cell>
          <cell r="O9352">
            <v>660050</v>
          </cell>
        </row>
        <row r="9353">
          <cell r="A9353">
            <v>45828</v>
          </cell>
          <cell r="C9353" t="str">
            <v>CELESTE CATERING SAS</v>
          </cell>
          <cell r="F9353">
            <v>45766.301168981481</v>
          </cell>
          <cell r="G9353">
            <v>45796.301168981481</v>
          </cell>
          <cell r="H9353">
            <v>38</v>
          </cell>
          <cell r="O9353">
            <v>546100</v>
          </cell>
        </row>
        <row r="9354">
          <cell r="A9354">
            <v>45828</v>
          </cell>
          <cell r="C9354" t="str">
            <v>CELESTE CATERING SAS</v>
          </cell>
          <cell r="F9354">
            <v>45766.306354166663</v>
          </cell>
          <cell r="G9354">
            <v>45796.306354166663</v>
          </cell>
          <cell r="H9354">
            <v>38</v>
          </cell>
          <cell r="O9354">
            <v>3282400</v>
          </cell>
        </row>
        <row r="9355">
          <cell r="A9355">
            <v>45828</v>
          </cell>
          <cell r="C9355" t="str">
            <v>CELESTE CATERING SAS</v>
          </cell>
          <cell r="F9355">
            <v>45766.307905092595</v>
          </cell>
          <cell r="G9355">
            <v>45796.307905092595</v>
          </cell>
          <cell r="H9355">
            <v>38</v>
          </cell>
          <cell r="O9355">
            <v>938000</v>
          </cell>
        </row>
        <row r="9356">
          <cell r="A9356">
            <v>45828</v>
          </cell>
          <cell r="C9356" t="str">
            <v>CELESTE CATERING SAS</v>
          </cell>
          <cell r="F9356">
            <v>45771.338645833333</v>
          </cell>
          <cell r="G9356">
            <v>45801.338645833333</v>
          </cell>
          <cell r="H9356">
            <v>33</v>
          </cell>
          <cell r="O9356">
            <v>1754400</v>
          </cell>
        </row>
        <row r="9357">
          <cell r="A9357">
            <v>45828</v>
          </cell>
          <cell r="C9357" t="str">
            <v>CELESTE CATERING SAS</v>
          </cell>
          <cell r="F9357">
            <v>45773.378530092596</v>
          </cell>
          <cell r="G9357">
            <v>45803.378530092596</v>
          </cell>
          <cell r="H9357">
            <v>31</v>
          </cell>
          <cell r="O9357">
            <v>346000</v>
          </cell>
        </row>
        <row r="9358">
          <cell r="A9358">
            <v>45828</v>
          </cell>
          <cell r="C9358" t="str">
            <v>CELESTE CATERING SAS</v>
          </cell>
          <cell r="F9358">
            <v>45775.321157407408</v>
          </cell>
          <cell r="G9358">
            <v>45805.321157407408</v>
          </cell>
          <cell r="H9358">
            <v>29</v>
          </cell>
          <cell r="O9358">
            <v>1097500</v>
          </cell>
        </row>
        <row r="9359">
          <cell r="A9359">
            <v>45828</v>
          </cell>
          <cell r="C9359" t="str">
            <v>HUMO CAFE &amp; BISTRO SAS</v>
          </cell>
          <cell r="F9359">
            <v>45826.309884259259</v>
          </cell>
          <cell r="G9359">
            <v>45827.309733796297</v>
          </cell>
          <cell r="H9359">
            <v>7</v>
          </cell>
          <cell r="O9359">
            <v>165000</v>
          </cell>
        </row>
        <row r="9360">
          <cell r="A9360">
            <v>45828</v>
          </cell>
          <cell r="C9360" t="str">
            <v>XICO SAS</v>
          </cell>
          <cell r="F9360">
            <v>45805.312754629631</v>
          </cell>
          <cell r="G9360">
            <v>45835.312638888892</v>
          </cell>
          <cell r="H9360">
            <v>-1</v>
          </cell>
          <cell r="O9360">
            <v>2294880</v>
          </cell>
        </row>
        <row r="9361">
          <cell r="A9361">
            <v>45828</v>
          </cell>
          <cell r="C9361" t="str">
            <v>XICO SAS</v>
          </cell>
          <cell r="F9361">
            <v>45812.366793981484</v>
          </cell>
          <cell r="G9361">
            <v>45842.366412037038</v>
          </cell>
          <cell r="H9361">
            <v>-8</v>
          </cell>
          <cell r="O9361">
            <v>2053380</v>
          </cell>
        </row>
        <row r="9362">
          <cell r="A9362">
            <v>45828</v>
          </cell>
          <cell r="C9362" t="str">
            <v>CRISTIAN  ROJAS RIVERA</v>
          </cell>
          <cell r="F9362">
            <v>45820.390277777777</v>
          </cell>
          <cell r="G9362">
            <v>45826.390196759261</v>
          </cell>
          <cell r="H9362">
            <v>7</v>
          </cell>
          <cell r="O9362">
            <v>638249.98</v>
          </cell>
        </row>
        <row r="9363">
          <cell r="A9363">
            <v>45828</v>
          </cell>
          <cell r="C9363" t="str">
            <v>JUAN MANUEL PALLARES ARRIETA</v>
          </cell>
          <cell r="F9363">
            <v>45828.312696759262</v>
          </cell>
          <cell r="G9363">
            <v>45829.312557870369</v>
          </cell>
          <cell r="H9363">
            <v>3</v>
          </cell>
          <cell r="O9363">
            <v>196745</v>
          </cell>
        </row>
        <row r="9364">
          <cell r="A9364">
            <v>45828</v>
          </cell>
          <cell r="C9364" t="str">
            <v>LE CABRERA SOCIEDAD POR ACCIONES SIMPLIFICADA</v>
          </cell>
          <cell r="F9364">
            <v>45814.315775462965</v>
          </cell>
          <cell r="G9364">
            <v>45829.315243055556</v>
          </cell>
          <cell r="H9364">
            <v>5</v>
          </cell>
          <cell r="O9364">
            <v>2759129.716</v>
          </cell>
        </row>
        <row r="9365">
          <cell r="A9365">
            <v>45828</v>
          </cell>
          <cell r="C9365" t="str">
            <v>LE CABRERA SOCIEDAD POR ACCIONES SIMPLIFICADA</v>
          </cell>
          <cell r="F9365">
            <v>45818.339583333334</v>
          </cell>
          <cell r="G9365">
            <v>45833.339305555557</v>
          </cell>
          <cell r="H9365">
            <v>1</v>
          </cell>
          <cell r="O9365">
            <v>5875175.6560000004</v>
          </cell>
        </row>
        <row r="9366">
          <cell r="A9366">
            <v>45828</v>
          </cell>
          <cell r="C9366" t="str">
            <v>VENTAS MOSTRADOR</v>
          </cell>
          <cell r="F9366">
            <v>45828</v>
          </cell>
          <cell r="G9366">
            <v>45828</v>
          </cell>
          <cell r="H9366">
            <v>0</v>
          </cell>
          <cell r="O9366">
            <v>741591</v>
          </cell>
        </row>
        <row r="9367">
          <cell r="A9367">
            <v>45828</v>
          </cell>
          <cell r="C9367" t="str">
            <v>VENTAS MOSTRADOR</v>
          </cell>
          <cell r="F9367">
            <v>45828</v>
          </cell>
          <cell r="G9367">
            <v>45828</v>
          </cell>
          <cell r="H9367">
            <v>0</v>
          </cell>
          <cell r="O9367">
            <v>337791</v>
          </cell>
        </row>
        <row r="9368">
          <cell r="A9368">
            <v>45828</v>
          </cell>
          <cell r="C9368" t="str">
            <v>PURA SABROSURA SAS</v>
          </cell>
          <cell r="F9368">
            <v>45817.315810185188</v>
          </cell>
          <cell r="G9368">
            <v>45832.315752314818</v>
          </cell>
          <cell r="H9368">
            <v>2</v>
          </cell>
          <cell r="O9368">
            <v>451921.26799999998</v>
          </cell>
        </row>
        <row r="9369">
          <cell r="A9369">
            <v>45828</v>
          </cell>
          <cell r="C9369" t="str">
            <v>PURA SABROSURA SAS</v>
          </cell>
          <cell r="F9369">
            <v>45817.316736111112</v>
          </cell>
          <cell r="G9369">
            <v>45832.31659722222</v>
          </cell>
          <cell r="H9369">
            <v>2</v>
          </cell>
          <cell r="O9369">
            <v>1779203.476</v>
          </cell>
        </row>
        <row r="9370">
          <cell r="A9370">
            <v>45828</v>
          </cell>
          <cell r="C9370" t="str">
            <v>PURA SABROSURA SAS</v>
          </cell>
          <cell r="F9370">
            <v>45819.345000000001</v>
          </cell>
          <cell r="G9370">
            <v>45834.344942129632</v>
          </cell>
          <cell r="H9370">
            <v>0</v>
          </cell>
          <cell r="O9370">
            <v>5728684.6500000004</v>
          </cell>
        </row>
        <row r="9371">
          <cell r="A9371">
            <v>45829</v>
          </cell>
          <cell r="C9371" t="str">
            <v>VENTAS MOSTRADOR</v>
          </cell>
          <cell r="F9371">
            <v>45829</v>
          </cell>
          <cell r="G9371">
            <v>45829</v>
          </cell>
          <cell r="H9371">
            <v>0</v>
          </cell>
          <cell r="O9371">
            <v>9180</v>
          </cell>
        </row>
        <row r="9372">
          <cell r="A9372">
            <v>45829</v>
          </cell>
          <cell r="C9372" t="str">
            <v>VENTAS MOSTRADOR</v>
          </cell>
          <cell r="F9372">
            <v>45829</v>
          </cell>
          <cell r="G9372">
            <v>45829</v>
          </cell>
          <cell r="H9372">
            <v>0</v>
          </cell>
          <cell r="O9372">
            <v>10575</v>
          </cell>
        </row>
        <row r="9373">
          <cell r="A9373">
            <v>45829</v>
          </cell>
          <cell r="C9373" t="str">
            <v>VENTAS MOSTRADOR</v>
          </cell>
          <cell r="F9373">
            <v>45829</v>
          </cell>
          <cell r="G9373">
            <v>45829</v>
          </cell>
          <cell r="H9373">
            <v>0</v>
          </cell>
          <cell r="O9373">
            <v>17710</v>
          </cell>
        </row>
        <row r="9374">
          <cell r="A9374">
            <v>45829</v>
          </cell>
          <cell r="C9374" t="str">
            <v>VENTAS MOSTRADOR</v>
          </cell>
          <cell r="F9374">
            <v>45829</v>
          </cell>
          <cell r="G9374">
            <v>45829</v>
          </cell>
          <cell r="H9374">
            <v>0</v>
          </cell>
          <cell r="O9374">
            <v>17960</v>
          </cell>
        </row>
        <row r="9375">
          <cell r="A9375">
            <v>45829</v>
          </cell>
          <cell r="C9375" t="str">
            <v>VENTAS MOSTRADOR</v>
          </cell>
          <cell r="F9375">
            <v>45829</v>
          </cell>
          <cell r="G9375">
            <v>45829</v>
          </cell>
          <cell r="H9375">
            <v>0</v>
          </cell>
          <cell r="O9375">
            <v>20000</v>
          </cell>
        </row>
        <row r="9376">
          <cell r="A9376">
            <v>45829</v>
          </cell>
          <cell r="C9376" t="str">
            <v>VENTAS MOSTRADOR</v>
          </cell>
          <cell r="F9376">
            <v>45829</v>
          </cell>
          <cell r="G9376">
            <v>45829</v>
          </cell>
          <cell r="H9376">
            <v>0</v>
          </cell>
          <cell r="O9376">
            <v>21500</v>
          </cell>
        </row>
        <row r="9377">
          <cell r="A9377">
            <v>45829</v>
          </cell>
          <cell r="C9377" t="str">
            <v>VENTAS MOSTRADOR</v>
          </cell>
          <cell r="F9377">
            <v>45829</v>
          </cell>
          <cell r="G9377">
            <v>45829</v>
          </cell>
          <cell r="H9377">
            <v>0</v>
          </cell>
          <cell r="O9377">
            <v>27000</v>
          </cell>
        </row>
        <row r="9378">
          <cell r="A9378">
            <v>45829</v>
          </cell>
          <cell r="C9378" t="str">
            <v>VENTAS MOSTRADOR</v>
          </cell>
          <cell r="F9378">
            <v>45829</v>
          </cell>
          <cell r="G9378">
            <v>45829</v>
          </cell>
          <cell r="H9378">
            <v>0</v>
          </cell>
          <cell r="O9378">
            <v>29692</v>
          </cell>
        </row>
        <row r="9379">
          <cell r="A9379">
            <v>45829</v>
          </cell>
          <cell r="C9379" t="str">
            <v>VENTAS MOSTRADOR</v>
          </cell>
          <cell r="F9379">
            <v>45829</v>
          </cell>
          <cell r="G9379">
            <v>45829</v>
          </cell>
          <cell r="H9379">
            <v>0</v>
          </cell>
          <cell r="O9379">
            <v>33200</v>
          </cell>
        </row>
        <row r="9380">
          <cell r="A9380">
            <v>45829</v>
          </cell>
          <cell r="C9380" t="str">
            <v>VENTAS MOSTRADOR</v>
          </cell>
          <cell r="F9380">
            <v>45829</v>
          </cell>
          <cell r="G9380">
            <v>45829</v>
          </cell>
          <cell r="H9380">
            <v>0</v>
          </cell>
          <cell r="O9380">
            <v>34232</v>
          </cell>
        </row>
        <row r="9381">
          <cell r="A9381">
            <v>45829</v>
          </cell>
          <cell r="C9381" t="str">
            <v>VENTAS MOSTRADOR</v>
          </cell>
          <cell r="F9381">
            <v>45829</v>
          </cell>
          <cell r="G9381">
            <v>45829</v>
          </cell>
          <cell r="H9381">
            <v>0</v>
          </cell>
          <cell r="O9381">
            <v>34320</v>
          </cell>
        </row>
        <row r="9382">
          <cell r="A9382">
            <v>45829</v>
          </cell>
          <cell r="C9382" t="str">
            <v>VENTAS MOSTRADOR</v>
          </cell>
          <cell r="F9382">
            <v>45829</v>
          </cell>
          <cell r="G9382">
            <v>45829</v>
          </cell>
          <cell r="H9382">
            <v>0</v>
          </cell>
          <cell r="O9382">
            <v>37550</v>
          </cell>
        </row>
        <row r="9383">
          <cell r="A9383">
            <v>45829</v>
          </cell>
          <cell r="C9383" t="str">
            <v>VENTAS MOSTRADOR</v>
          </cell>
          <cell r="F9383">
            <v>45829</v>
          </cell>
          <cell r="G9383">
            <v>45829</v>
          </cell>
          <cell r="H9383">
            <v>0</v>
          </cell>
          <cell r="O9383">
            <v>39120</v>
          </cell>
        </row>
        <row r="9384">
          <cell r="A9384">
            <v>45829</v>
          </cell>
          <cell r="C9384" t="str">
            <v>VENTAS MOSTRADOR</v>
          </cell>
          <cell r="F9384">
            <v>45829</v>
          </cell>
          <cell r="G9384">
            <v>45829</v>
          </cell>
          <cell r="H9384">
            <v>0</v>
          </cell>
          <cell r="O9384">
            <v>39360</v>
          </cell>
        </row>
        <row r="9385">
          <cell r="A9385">
            <v>45829</v>
          </cell>
          <cell r="C9385" t="str">
            <v>VENTAS MOSTRADOR</v>
          </cell>
          <cell r="F9385">
            <v>45829</v>
          </cell>
          <cell r="G9385">
            <v>45829</v>
          </cell>
          <cell r="H9385">
            <v>0</v>
          </cell>
          <cell r="O9385">
            <v>42000</v>
          </cell>
        </row>
        <row r="9386">
          <cell r="A9386">
            <v>45829</v>
          </cell>
          <cell r="C9386" t="str">
            <v>VENTAS MOSTRADOR</v>
          </cell>
          <cell r="F9386">
            <v>45829</v>
          </cell>
          <cell r="G9386">
            <v>45829</v>
          </cell>
          <cell r="H9386">
            <v>0</v>
          </cell>
          <cell r="O9386">
            <v>42550</v>
          </cell>
        </row>
        <row r="9387">
          <cell r="A9387">
            <v>45829</v>
          </cell>
          <cell r="C9387" t="str">
            <v>VENTAS MOSTRADOR</v>
          </cell>
          <cell r="F9387">
            <v>45829</v>
          </cell>
          <cell r="G9387">
            <v>45829</v>
          </cell>
          <cell r="H9387">
            <v>0</v>
          </cell>
          <cell r="O9387">
            <v>48480</v>
          </cell>
        </row>
        <row r="9388">
          <cell r="A9388">
            <v>45829</v>
          </cell>
          <cell r="C9388" t="str">
            <v>VENTAS MOSTRADOR</v>
          </cell>
          <cell r="F9388">
            <v>45829</v>
          </cell>
          <cell r="G9388">
            <v>45829</v>
          </cell>
          <cell r="H9388">
            <v>0</v>
          </cell>
          <cell r="O9388">
            <v>54456</v>
          </cell>
        </row>
        <row r="9389">
          <cell r="A9389">
            <v>45829</v>
          </cell>
          <cell r="C9389" t="str">
            <v>VENTAS MOSTRADOR</v>
          </cell>
          <cell r="F9389">
            <v>45829</v>
          </cell>
          <cell r="G9389">
            <v>45829</v>
          </cell>
          <cell r="H9389">
            <v>0</v>
          </cell>
          <cell r="O9389">
            <v>55060</v>
          </cell>
        </row>
        <row r="9390">
          <cell r="A9390">
            <v>45829</v>
          </cell>
          <cell r="C9390" t="str">
            <v>VENTAS MOSTRADOR</v>
          </cell>
          <cell r="F9390">
            <v>45829</v>
          </cell>
          <cell r="G9390">
            <v>45829</v>
          </cell>
          <cell r="H9390">
            <v>0</v>
          </cell>
          <cell r="O9390">
            <v>62135</v>
          </cell>
        </row>
        <row r="9391">
          <cell r="A9391">
            <v>45829</v>
          </cell>
          <cell r="C9391" t="str">
            <v>VENTAS MOSTRADOR</v>
          </cell>
          <cell r="F9391">
            <v>45829</v>
          </cell>
          <cell r="G9391">
            <v>45829</v>
          </cell>
          <cell r="H9391">
            <v>0</v>
          </cell>
          <cell r="O9391">
            <v>62472</v>
          </cell>
        </row>
        <row r="9392">
          <cell r="A9392">
            <v>45829</v>
          </cell>
          <cell r="C9392" t="str">
            <v>VENTAS MOSTRADOR</v>
          </cell>
          <cell r="F9392">
            <v>45829</v>
          </cell>
          <cell r="G9392">
            <v>45829</v>
          </cell>
          <cell r="H9392">
            <v>0</v>
          </cell>
          <cell r="O9392">
            <v>70752</v>
          </cell>
        </row>
        <row r="9393">
          <cell r="A9393">
            <v>45829</v>
          </cell>
          <cell r="C9393" t="str">
            <v>VENTAS MOSTRADOR</v>
          </cell>
          <cell r="F9393">
            <v>45829</v>
          </cell>
          <cell r="G9393">
            <v>45829</v>
          </cell>
          <cell r="H9393">
            <v>0</v>
          </cell>
          <cell r="O9393">
            <v>71420</v>
          </cell>
        </row>
        <row r="9394">
          <cell r="A9394">
            <v>45829</v>
          </cell>
          <cell r="C9394" t="str">
            <v>VENTAS MOSTRADOR</v>
          </cell>
          <cell r="F9394">
            <v>45829</v>
          </cell>
          <cell r="G9394">
            <v>45829</v>
          </cell>
          <cell r="H9394">
            <v>0</v>
          </cell>
          <cell r="O9394">
            <v>81650</v>
          </cell>
        </row>
        <row r="9395">
          <cell r="A9395">
            <v>45829</v>
          </cell>
          <cell r="C9395" t="str">
            <v>VENTAS MOSTRADOR</v>
          </cell>
          <cell r="F9395">
            <v>45829</v>
          </cell>
          <cell r="G9395">
            <v>45829</v>
          </cell>
          <cell r="H9395">
            <v>0</v>
          </cell>
          <cell r="O9395">
            <v>87500</v>
          </cell>
        </row>
        <row r="9396">
          <cell r="A9396">
            <v>45829</v>
          </cell>
          <cell r="C9396" t="str">
            <v>VENTAS MOSTRADOR</v>
          </cell>
          <cell r="F9396">
            <v>45829</v>
          </cell>
          <cell r="G9396">
            <v>45829</v>
          </cell>
          <cell r="H9396">
            <v>0</v>
          </cell>
          <cell r="O9396">
            <v>98000</v>
          </cell>
        </row>
        <row r="9397">
          <cell r="A9397">
            <v>45829</v>
          </cell>
          <cell r="C9397" t="str">
            <v>VENTAS MOSTRADOR</v>
          </cell>
          <cell r="F9397">
            <v>45829</v>
          </cell>
          <cell r="G9397">
            <v>45829</v>
          </cell>
          <cell r="H9397">
            <v>0</v>
          </cell>
          <cell r="O9397">
            <v>104290</v>
          </cell>
        </row>
        <row r="9398">
          <cell r="A9398">
            <v>45829</v>
          </cell>
          <cell r="C9398" t="str">
            <v>VENTAS MOSTRADOR</v>
          </cell>
          <cell r="F9398">
            <v>45829</v>
          </cell>
          <cell r="G9398">
            <v>45829</v>
          </cell>
          <cell r="H9398">
            <v>0</v>
          </cell>
          <cell r="O9398">
            <v>111688</v>
          </cell>
        </row>
        <row r="9399">
          <cell r="A9399">
            <v>45829</v>
          </cell>
          <cell r="C9399" t="str">
            <v>VENTAS MOSTRADOR</v>
          </cell>
          <cell r="F9399">
            <v>45829</v>
          </cell>
          <cell r="G9399">
            <v>45829</v>
          </cell>
          <cell r="H9399">
            <v>0</v>
          </cell>
          <cell r="O9399">
            <v>140496</v>
          </cell>
        </row>
        <row r="9400">
          <cell r="A9400">
            <v>45829</v>
          </cell>
          <cell r="C9400" t="str">
            <v>VENTAS MOSTRADOR</v>
          </cell>
          <cell r="F9400">
            <v>45829</v>
          </cell>
          <cell r="G9400">
            <v>45829</v>
          </cell>
          <cell r="H9400">
            <v>0</v>
          </cell>
          <cell r="O9400">
            <v>165512</v>
          </cell>
        </row>
        <row r="9401">
          <cell r="A9401">
            <v>45829</v>
          </cell>
          <cell r="C9401" t="str">
            <v>VENTAS MOSTRADOR</v>
          </cell>
          <cell r="F9401">
            <v>45829</v>
          </cell>
          <cell r="G9401">
            <v>45829</v>
          </cell>
          <cell r="H9401">
            <v>0</v>
          </cell>
          <cell r="O9401">
            <v>167928</v>
          </cell>
        </row>
        <row r="9402">
          <cell r="A9402">
            <v>45829</v>
          </cell>
          <cell r="C9402" t="str">
            <v>VENTAS MOSTRADOR</v>
          </cell>
          <cell r="F9402">
            <v>45820.331817129627</v>
          </cell>
          <cell r="G9402">
            <v>45840.330428240741</v>
          </cell>
          <cell r="H9402">
            <v>-6</v>
          </cell>
          <cell r="O9402">
            <v>0</v>
          </cell>
        </row>
        <row r="9403">
          <cell r="A9403">
            <v>45829</v>
          </cell>
          <cell r="C9403" t="str">
            <v>VENTAS MOSTRADOR</v>
          </cell>
          <cell r="F9403">
            <v>45829</v>
          </cell>
          <cell r="G9403">
            <v>45829</v>
          </cell>
          <cell r="H9403">
            <v>0</v>
          </cell>
          <cell r="O9403">
            <v>230325</v>
          </cell>
        </row>
        <row r="9404">
          <cell r="A9404">
            <v>45829</v>
          </cell>
          <cell r="C9404" t="str">
            <v>VENTAS MOSTRADOR</v>
          </cell>
          <cell r="F9404">
            <v>45829</v>
          </cell>
          <cell r="G9404">
            <v>45829</v>
          </cell>
          <cell r="H9404">
            <v>0</v>
          </cell>
          <cell r="O9404">
            <v>297850</v>
          </cell>
        </row>
        <row r="9405">
          <cell r="A9405">
            <v>45829</v>
          </cell>
          <cell r="C9405" t="str">
            <v>GLORIA  BARATO DE PINZON</v>
          </cell>
          <cell r="F9405">
            <v>45829.412777777776</v>
          </cell>
          <cell r="G9405">
            <v>45830.412662037037</v>
          </cell>
          <cell r="H9405">
            <v>4</v>
          </cell>
          <cell r="O9405">
            <v>434050</v>
          </cell>
        </row>
        <row r="9406">
          <cell r="A9406">
            <v>45829</v>
          </cell>
          <cell r="C9406" t="str">
            <v>DARWIN GEOVANNI OCHOA MERCHAN</v>
          </cell>
          <cell r="F9406">
            <v>45829.510682870372</v>
          </cell>
          <cell r="G9406">
            <v>45830.510578703703</v>
          </cell>
          <cell r="H9406">
            <v>4</v>
          </cell>
          <cell r="O9406">
            <v>488000</v>
          </cell>
        </row>
        <row r="9407">
          <cell r="A9407">
            <v>45829</v>
          </cell>
          <cell r="C9407" t="str">
            <v>VENTAS MOSTRADOR</v>
          </cell>
          <cell r="F9407">
            <v>45829</v>
          </cell>
          <cell r="G9407">
            <v>45829</v>
          </cell>
          <cell r="H9407">
            <v>0</v>
          </cell>
          <cell r="O9407">
            <v>638250</v>
          </cell>
        </row>
        <row r="9408">
          <cell r="A9408">
            <v>45829</v>
          </cell>
          <cell r="C9408" t="str">
            <v>EL IMPERIO DEL CERDO PREMIUM S.A.S</v>
          </cell>
          <cell r="F9408">
            <v>45829.238506944443</v>
          </cell>
          <cell r="G9408">
            <v>45837.238506944443</v>
          </cell>
          <cell r="H9408">
            <v>-3</v>
          </cell>
          <cell r="O9408">
            <v>310100</v>
          </cell>
        </row>
        <row r="9409">
          <cell r="A9409">
            <v>45829</v>
          </cell>
          <cell r="C9409" t="str">
            <v>WALTER  BECERRA</v>
          </cell>
          <cell r="F9409">
            <v>45829.321805555555</v>
          </cell>
          <cell r="G9409">
            <v>45830.32172453704</v>
          </cell>
          <cell r="H9409">
            <v>4</v>
          </cell>
          <cell r="O9409">
            <v>968520</v>
          </cell>
        </row>
        <row r="9410">
          <cell r="A9410">
            <v>45829</v>
          </cell>
          <cell r="C9410" t="str">
            <v>MESABAR SAS</v>
          </cell>
          <cell r="F9410">
            <v>45826.326851851853</v>
          </cell>
          <cell r="G9410">
            <v>45834.326550925929</v>
          </cell>
          <cell r="H9410">
            <v>-2</v>
          </cell>
          <cell r="O9410">
            <v>1063400</v>
          </cell>
        </row>
        <row r="9411">
          <cell r="A9411">
            <v>45829</v>
          </cell>
          <cell r="C9411" t="str">
            <v>GINA ALEXANDRA OCHOA CASTAÑEDA</v>
          </cell>
          <cell r="F9411">
            <v>45828.311863425923</v>
          </cell>
          <cell r="G9411">
            <v>45829.311712962961</v>
          </cell>
          <cell r="H9411">
            <v>5</v>
          </cell>
          <cell r="O9411">
            <v>256700</v>
          </cell>
        </row>
        <row r="9412">
          <cell r="A9412">
            <v>45829</v>
          </cell>
          <cell r="C9412" t="str">
            <v>KAREN GISSET MARTINEZ SANDOVAL</v>
          </cell>
          <cell r="F9412">
            <v>45829.318761574075</v>
          </cell>
          <cell r="G9412">
            <v>45830.318611111114</v>
          </cell>
          <cell r="H9412">
            <v>2</v>
          </cell>
          <cell r="O9412">
            <v>1890600</v>
          </cell>
        </row>
        <row r="9413">
          <cell r="A9413">
            <v>45829</v>
          </cell>
          <cell r="C9413" t="str">
            <v>EL MERO BURRITO S.A.S</v>
          </cell>
          <cell r="F9413">
            <v>45827.329826388886</v>
          </cell>
          <cell r="G9413">
            <v>45828.328622685185</v>
          </cell>
          <cell r="H9413">
            <v>6</v>
          </cell>
          <cell r="O9413">
            <v>234600</v>
          </cell>
        </row>
        <row r="9414">
          <cell r="A9414">
            <v>45829</v>
          </cell>
          <cell r="C9414" t="str">
            <v>NANCHOS 24 HORAS SAS</v>
          </cell>
          <cell r="F9414">
            <v>45829.342002314814</v>
          </cell>
          <cell r="G9414">
            <v>45830.341932870368</v>
          </cell>
          <cell r="H9414">
            <v>4</v>
          </cell>
          <cell r="O9414">
            <v>387000</v>
          </cell>
        </row>
        <row r="9415">
          <cell r="A9415">
            <v>45829</v>
          </cell>
          <cell r="C9415" t="str">
            <v>NESTOR ABEL NOREÑA URREA</v>
          </cell>
          <cell r="F9415">
            <v>45829.304583333331</v>
          </cell>
          <cell r="G9415">
            <v>45830.304583333331</v>
          </cell>
          <cell r="H9415">
            <v>2</v>
          </cell>
          <cell r="O9415">
            <v>558000</v>
          </cell>
        </row>
        <row r="9416">
          <cell r="A9416">
            <v>45829</v>
          </cell>
          <cell r="C9416" t="str">
            <v>CRISTIAN CAMILO VEGA PALACIOS</v>
          </cell>
          <cell r="F9416">
            <v>45829.410787037035</v>
          </cell>
          <cell r="G9416">
            <v>45830.410555555558</v>
          </cell>
          <cell r="H9416">
            <v>9</v>
          </cell>
          <cell r="O9416">
            <v>323200</v>
          </cell>
        </row>
        <row r="9417">
          <cell r="A9417">
            <v>45829</v>
          </cell>
          <cell r="C9417" t="str">
            <v>CRISTIAN CAMILO VEGA PALACIOS</v>
          </cell>
          <cell r="F9417">
            <v>45829.411446759259</v>
          </cell>
          <cell r="G9417">
            <v>45830.41128472222</v>
          </cell>
          <cell r="H9417">
            <v>9</v>
          </cell>
          <cell r="O9417">
            <v>372800</v>
          </cell>
        </row>
        <row r="9418">
          <cell r="A9418">
            <v>45829</v>
          </cell>
          <cell r="C9418" t="str">
            <v>THE NEXT SHOT S.A.S</v>
          </cell>
          <cell r="F9418">
            <v>45827.36891203704</v>
          </cell>
          <cell r="G9418">
            <v>45828.368680555555</v>
          </cell>
          <cell r="H9418">
            <v>6</v>
          </cell>
          <cell r="O9418">
            <v>572150</v>
          </cell>
        </row>
        <row r="9419">
          <cell r="A9419">
            <v>45829</v>
          </cell>
          <cell r="C9419" t="str">
            <v>VENTAS MOSTRADOR</v>
          </cell>
          <cell r="F9419">
            <v>45829</v>
          </cell>
          <cell r="G9419">
            <v>45829</v>
          </cell>
          <cell r="H9419">
            <v>0</v>
          </cell>
          <cell r="O9419">
            <v>1723043</v>
          </cell>
        </row>
        <row r="9420">
          <cell r="A9420">
            <v>45829</v>
          </cell>
          <cell r="C9420" t="str">
            <v>VENTAS MOSTRADOR</v>
          </cell>
          <cell r="F9420">
            <v>45829</v>
          </cell>
          <cell r="G9420">
            <v>45829</v>
          </cell>
          <cell r="H9420">
            <v>0</v>
          </cell>
          <cell r="O9420">
            <v>511893</v>
          </cell>
        </row>
        <row r="9421">
          <cell r="A9421">
            <v>45830</v>
          </cell>
          <cell r="C9421" t="str">
            <v>VENTAS MOSTRADOR</v>
          </cell>
          <cell r="F9421">
            <v>45830</v>
          </cell>
          <cell r="G9421">
            <v>45830</v>
          </cell>
          <cell r="H9421">
            <v>0</v>
          </cell>
          <cell r="O9421">
            <v>15130</v>
          </cell>
        </row>
        <row r="9422">
          <cell r="A9422">
            <v>45830</v>
          </cell>
          <cell r="C9422" t="str">
            <v>VENTAS MOSTRADOR</v>
          </cell>
          <cell r="F9422">
            <v>45830</v>
          </cell>
          <cell r="G9422">
            <v>45830</v>
          </cell>
          <cell r="H9422">
            <v>0</v>
          </cell>
          <cell r="O9422">
            <v>15290</v>
          </cell>
        </row>
        <row r="9423">
          <cell r="A9423">
            <v>45830</v>
          </cell>
          <cell r="C9423" t="str">
            <v>VENTAS MOSTRADOR</v>
          </cell>
          <cell r="F9423">
            <v>45830</v>
          </cell>
          <cell r="G9423">
            <v>45830</v>
          </cell>
          <cell r="H9423">
            <v>0</v>
          </cell>
          <cell r="O9423">
            <v>25950</v>
          </cell>
        </row>
        <row r="9424">
          <cell r="A9424">
            <v>45830</v>
          </cell>
          <cell r="C9424" t="str">
            <v>VENTAS MOSTRADOR</v>
          </cell>
          <cell r="F9424">
            <v>45830</v>
          </cell>
          <cell r="G9424">
            <v>45830</v>
          </cell>
          <cell r="H9424">
            <v>0</v>
          </cell>
          <cell r="O9424">
            <v>27470</v>
          </cell>
        </row>
        <row r="9425">
          <cell r="A9425">
            <v>45830</v>
          </cell>
          <cell r="C9425" t="str">
            <v>VENTAS MOSTRADOR</v>
          </cell>
          <cell r="F9425">
            <v>45830</v>
          </cell>
          <cell r="G9425">
            <v>45830</v>
          </cell>
          <cell r="H9425">
            <v>0</v>
          </cell>
          <cell r="O9425">
            <v>33480</v>
          </cell>
        </row>
        <row r="9426">
          <cell r="A9426">
            <v>45830</v>
          </cell>
          <cell r="C9426" t="str">
            <v>VENTAS MOSTRADOR</v>
          </cell>
          <cell r="F9426">
            <v>45830</v>
          </cell>
          <cell r="G9426">
            <v>45830</v>
          </cell>
          <cell r="H9426">
            <v>0</v>
          </cell>
          <cell r="O9426">
            <v>34200</v>
          </cell>
        </row>
        <row r="9427">
          <cell r="A9427">
            <v>45830</v>
          </cell>
          <cell r="C9427" t="str">
            <v>VENTAS MOSTRADOR</v>
          </cell>
          <cell r="F9427">
            <v>45830</v>
          </cell>
          <cell r="G9427">
            <v>45830</v>
          </cell>
          <cell r="H9427">
            <v>0</v>
          </cell>
          <cell r="O9427">
            <v>38640</v>
          </cell>
        </row>
        <row r="9428">
          <cell r="A9428">
            <v>45830</v>
          </cell>
          <cell r="C9428" t="str">
            <v>VENTAS MOSTRADOR</v>
          </cell>
          <cell r="F9428">
            <v>45830</v>
          </cell>
          <cell r="G9428">
            <v>45830</v>
          </cell>
          <cell r="H9428">
            <v>0</v>
          </cell>
          <cell r="O9428">
            <v>40500</v>
          </cell>
        </row>
        <row r="9429">
          <cell r="A9429">
            <v>45830</v>
          </cell>
          <cell r="C9429" t="str">
            <v>VENTAS MOSTRADOR</v>
          </cell>
          <cell r="F9429">
            <v>45830</v>
          </cell>
          <cell r="G9429">
            <v>45830</v>
          </cell>
          <cell r="H9429">
            <v>0</v>
          </cell>
          <cell r="O9429">
            <v>60550</v>
          </cell>
        </row>
        <row r="9430">
          <cell r="A9430">
            <v>45830</v>
          </cell>
          <cell r="C9430" t="str">
            <v>VENTAS MOSTRADOR</v>
          </cell>
          <cell r="F9430">
            <v>45830</v>
          </cell>
          <cell r="G9430">
            <v>45830</v>
          </cell>
          <cell r="H9430">
            <v>0</v>
          </cell>
          <cell r="O9430">
            <v>159200</v>
          </cell>
        </row>
        <row r="9431">
          <cell r="A9431">
            <v>45830</v>
          </cell>
          <cell r="C9431" t="str">
            <v>VENTAS MOSTRADOR</v>
          </cell>
          <cell r="F9431">
            <v>45830</v>
          </cell>
          <cell r="G9431">
            <v>45830</v>
          </cell>
          <cell r="H9431">
            <v>0</v>
          </cell>
          <cell r="O9431">
            <v>167496</v>
          </cell>
        </row>
        <row r="9432">
          <cell r="A9432">
            <v>45830</v>
          </cell>
          <cell r="C9432" t="str">
            <v>VENTAS MOSTRADOR</v>
          </cell>
          <cell r="F9432">
            <v>45830</v>
          </cell>
          <cell r="G9432">
            <v>45830</v>
          </cell>
          <cell r="H9432">
            <v>0</v>
          </cell>
          <cell r="O9432">
            <v>212750</v>
          </cell>
        </row>
        <row r="9433">
          <cell r="A9433">
            <v>45830</v>
          </cell>
          <cell r="C9433" t="str">
            <v>VENTAS MOSTRADOR</v>
          </cell>
          <cell r="F9433">
            <v>45830</v>
          </cell>
          <cell r="G9433">
            <v>45830</v>
          </cell>
          <cell r="H9433">
            <v>0</v>
          </cell>
          <cell r="O9433">
            <v>297850</v>
          </cell>
        </row>
        <row r="9434">
          <cell r="A9434">
            <v>45830</v>
          </cell>
          <cell r="C9434" t="str">
            <v>VENTAS MOSTRADOR</v>
          </cell>
          <cell r="F9434">
            <v>45830</v>
          </cell>
          <cell r="G9434">
            <v>45830</v>
          </cell>
          <cell r="H9434">
            <v>0</v>
          </cell>
          <cell r="O9434">
            <v>1198551</v>
          </cell>
        </row>
        <row r="9435">
          <cell r="A9435">
            <v>45830</v>
          </cell>
          <cell r="C9435" t="str">
            <v>VENTAS MOSTRADOR</v>
          </cell>
          <cell r="F9435">
            <v>45830</v>
          </cell>
          <cell r="G9435">
            <v>45830</v>
          </cell>
          <cell r="H9435">
            <v>0</v>
          </cell>
          <cell r="O9435">
            <v>1665385</v>
          </cell>
        </row>
        <row r="9436">
          <cell r="A9436">
            <v>45831</v>
          </cell>
          <cell r="C9436" t="str">
            <v>VENTAS MOSTRADOR</v>
          </cell>
          <cell r="F9436">
            <v>45831</v>
          </cell>
          <cell r="G9436">
            <v>45831</v>
          </cell>
          <cell r="H9436">
            <v>0</v>
          </cell>
          <cell r="O9436">
            <v>3850</v>
          </cell>
        </row>
        <row r="9437">
          <cell r="A9437">
            <v>45831</v>
          </cell>
          <cell r="C9437" t="str">
            <v>VENTAS MOSTRADOR</v>
          </cell>
          <cell r="F9437">
            <v>45831</v>
          </cell>
          <cell r="G9437">
            <v>45831</v>
          </cell>
          <cell r="H9437">
            <v>0</v>
          </cell>
          <cell r="O9437">
            <v>6435</v>
          </cell>
        </row>
        <row r="9438">
          <cell r="A9438">
            <v>45831</v>
          </cell>
          <cell r="C9438" t="str">
            <v>VENTAS MOSTRADOR</v>
          </cell>
          <cell r="F9438">
            <v>45831</v>
          </cell>
          <cell r="G9438">
            <v>45831</v>
          </cell>
          <cell r="H9438">
            <v>0</v>
          </cell>
          <cell r="O9438">
            <v>8000</v>
          </cell>
        </row>
        <row r="9439">
          <cell r="A9439">
            <v>45831</v>
          </cell>
          <cell r="C9439" t="str">
            <v>VENTAS MOSTRADOR</v>
          </cell>
          <cell r="F9439">
            <v>45831</v>
          </cell>
          <cell r="G9439">
            <v>45831</v>
          </cell>
          <cell r="H9439">
            <v>0</v>
          </cell>
          <cell r="O9439">
            <v>13900</v>
          </cell>
        </row>
        <row r="9440">
          <cell r="A9440">
            <v>45831</v>
          </cell>
          <cell r="C9440" t="str">
            <v>VENTAS MOSTRADOR</v>
          </cell>
          <cell r="F9440">
            <v>45831</v>
          </cell>
          <cell r="G9440">
            <v>45831</v>
          </cell>
          <cell r="H9440">
            <v>0</v>
          </cell>
          <cell r="O9440">
            <v>14000</v>
          </cell>
        </row>
        <row r="9441">
          <cell r="A9441">
            <v>45831</v>
          </cell>
          <cell r="C9441" t="str">
            <v>VENTAS MOSTRADOR</v>
          </cell>
          <cell r="F9441">
            <v>45831</v>
          </cell>
          <cell r="G9441">
            <v>45831</v>
          </cell>
          <cell r="H9441">
            <v>0</v>
          </cell>
          <cell r="O9441">
            <v>14080</v>
          </cell>
        </row>
        <row r="9442">
          <cell r="A9442">
            <v>45831</v>
          </cell>
          <cell r="C9442" t="str">
            <v>VENTAS MOSTRADOR</v>
          </cell>
          <cell r="F9442">
            <v>45831</v>
          </cell>
          <cell r="G9442">
            <v>45831</v>
          </cell>
          <cell r="H9442">
            <v>0</v>
          </cell>
          <cell r="O9442">
            <v>24205</v>
          </cell>
        </row>
        <row r="9443">
          <cell r="A9443">
            <v>45831</v>
          </cell>
          <cell r="C9443" t="str">
            <v>VENTAS MOSTRADOR</v>
          </cell>
          <cell r="F9443">
            <v>45831</v>
          </cell>
          <cell r="G9443">
            <v>45831</v>
          </cell>
          <cell r="H9443">
            <v>0</v>
          </cell>
          <cell r="O9443">
            <v>27900</v>
          </cell>
        </row>
        <row r="9444">
          <cell r="A9444">
            <v>45831</v>
          </cell>
          <cell r="C9444" t="str">
            <v>VENTAS MOSTRADOR</v>
          </cell>
          <cell r="F9444">
            <v>45831</v>
          </cell>
          <cell r="G9444">
            <v>45831</v>
          </cell>
          <cell r="H9444">
            <v>0</v>
          </cell>
          <cell r="O9444">
            <v>44940</v>
          </cell>
        </row>
        <row r="9445">
          <cell r="A9445">
            <v>45831</v>
          </cell>
          <cell r="C9445" t="str">
            <v>VENTAS MOSTRADOR</v>
          </cell>
          <cell r="F9445">
            <v>45831</v>
          </cell>
          <cell r="G9445">
            <v>45831</v>
          </cell>
          <cell r="H9445">
            <v>0</v>
          </cell>
          <cell r="O9445">
            <v>212750</v>
          </cell>
        </row>
        <row r="9446">
          <cell r="A9446">
            <v>45831</v>
          </cell>
          <cell r="C9446" t="str">
            <v>VENTAS MOSTRADOR</v>
          </cell>
          <cell r="F9446">
            <v>45831</v>
          </cell>
          <cell r="G9446">
            <v>45831</v>
          </cell>
          <cell r="H9446">
            <v>0</v>
          </cell>
          <cell r="O9446">
            <v>297850</v>
          </cell>
        </row>
        <row r="9447">
          <cell r="A9447">
            <v>45831</v>
          </cell>
          <cell r="C9447" t="str">
            <v>MESABAR SAS</v>
          </cell>
          <cell r="F9447">
            <v>45822.371655092589</v>
          </cell>
          <cell r="G9447">
            <v>45830.37158564815</v>
          </cell>
          <cell r="H9447">
            <v>2</v>
          </cell>
          <cell r="O9447">
            <v>151800</v>
          </cell>
        </row>
        <row r="9448">
          <cell r="A9448">
            <v>45831</v>
          </cell>
          <cell r="C9448" t="str">
            <v>MESABAR SAS</v>
          </cell>
          <cell r="F9448">
            <v>45821.369513888887</v>
          </cell>
          <cell r="G9448">
            <v>45829.368333333332</v>
          </cell>
          <cell r="H9448">
            <v>3</v>
          </cell>
          <cell r="O9448">
            <v>1535600</v>
          </cell>
        </row>
        <row r="9449">
          <cell r="A9449">
            <v>45831</v>
          </cell>
          <cell r="C9449" t="str">
            <v>VENTAS MOSTRADOR</v>
          </cell>
          <cell r="F9449">
            <v>45831</v>
          </cell>
          <cell r="G9449">
            <v>45831</v>
          </cell>
          <cell r="H9449">
            <v>0</v>
          </cell>
          <cell r="O9449">
            <v>1162753</v>
          </cell>
        </row>
        <row r="9450">
          <cell r="A9450">
            <v>45831</v>
          </cell>
          <cell r="C9450" t="str">
            <v>VENTAS MOSTRADOR</v>
          </cell>
          <cell r="F9450">
            <v>45831</v>
          </cell>
          <cell r="G9450">
            <v>45831</v>
          </cell>
          <cell r="H9450">
            <v>0</v>
          </cell>
          <cell r="O9450">
            <v>2309860</v>
          </cell>
        </row>
        <row r="9451">
          <cell r="A9451">
            <v>45832</v>
          </cell>
          <cell r="C9451" t="str">
            <v>VENTAS MOSTRADOR</v>
          </cell>
          <cell r="F9451">
            <v>45832</v>
          </cell>
          <cell r="G9451">
            <v>45832</v>
          </cell>
          <cell r="H9451">
            <v>0</v>
          </cell>
          <cell r="O9451">
            <v>5220</v>
          </cell>
        </row>
        <row r="9452">
          <cell r="A9452">
            <v>45832</v>
          </cell>
          <cell r="C9452" t="str">
            <v>VENTAS MOSTRADOR</v>
          </cell>
          <cell r="F9452">
            <v>45832</v>
          </cell>
          <cell r="G9452">
            <v>45832</v>
          </cell>
          <cell r="H9452">
            <v>0</v>
          </cell>
          <cell r="O9452">
            <v>9180</v>
          </cell>
        </row>
        <row r="9453">
          <cell r="A9453">
            <v>45832</v>
          </cell>
          <cell r="C9453" t="str">
            <v>VENTAS MOSTRADOR</v>
          </cell>
          <cell r="F9453">
            <v>45832</v>
          </cell>
          <cell r="G9453">
            <v>45832</v>
          </cell>
          <cell r="H9453">
            <v>0</v>
          </cell>
          <cell r="O9453">
            <v>21420</v>
          </cell>
        </row>
        <row r="9454">
          <cell r="A9454">
            <v>45832</v>
          </cell>
          <cell r="C9454" t="str">
            <v>VENTAS MOSTRADOR</v>
          </cell>
          <cell r="F9454">
            <v>45832</v>
          </cell>
          <cell r="G9454">
            <v>45832</v>
          </cell>
          <cell r="H9454">
            <v>0</v>
          </cell>
          <cell r="O9454">
            <v>21560</v>
          </cell>
        </row>
        <row r="9455">
          <cell r="A9455">
            <v>45832</v>
          </cell>
          <cell r="C9455" t="str">
            <v>VENTAS MOSTRADOR</v>
          </cell>
          <cell r="F9455">
            <v>45832</v>
          </cell>
          <cell r="G9455">
            <v>45832</v>
          </cell>
          <cell r="H9455">
            <v>0</v>
          </cell>
          <cell r="O9455">
            <v>21980</v>
          </cell>
        </row>
        <row r="9456">
          <cell r="A9456">
            <v>45832</v>
          </cell>
          <cell r="C9456" t="str">
            <v>VENTAS MOSTRADOR</v>
          </cell>
          <cell r="F9456">
            <v>45832</v>
          </cell>
          <cell r="G9456">
            <v>45832</v>
          </cell>
          <cell r="H9456">
            <v>0</v>
          </cell>
          <cell r="O9456">
            <v>22612</v>
          </cell>
        </row>
        <row r="9457">
          <cell r="A9457">
            <v>45832</v>
          </cell>
          <cell r="C9457" t="str">
            <v>VENTAS MOSTRADOR</v>
          </cell>
          <cell r="F9457">
            <v>45832</v>
          </cell>
          <cell r="G9457">
            <v>45832</v>
          </cell>
          <cell r="H9457">
            <v>0</v>
          </cell>
          <cell r="O9457">
            <v>42550</v>
          </cell>
        </row>
        <row r="9458">
          <cell r="A9458">
            <v>45832</v>
          </cell>
          <cell r="C9458" t="str">
            <v>VENTAS MOSTRADOR</v>
          </cell>
          <cell r="F9458">
            <v>45832</v>
          </cell>
          <cell r="G9458">
            <v>45832</v>
          </cell>
          <cell r="H9458">
            <v>0</v>
          </cell>
          <cell r="O9458">
            <v>45850</v>
          </cell>
        </row>
        <row r="9459">
          <cell r="A9459">
            <v>45832</v>
          </cell>
          <cell r="C9459" t="str">
            <v>VENTAS MOSTRADOR</v>
          </cell>
          <cell r="F9459">
            <v>45832</v>
          </cell>
          <cell r="G9459">
            <v>45832</v>
          </cell>
          <cell r="H9459">
            <v>0</v>
          </cell>
          <cell r="O9459">
            <v>72260</v>
          </cell>
        </row>
        <row r="9460">
          <cell r="A9460">
            <v>45832</v>
          </cell>
          <cell r="C9460" t="str">
            <v>VENTAS MOSTRADOR</v>
          </cell>
          <cell r="F9460">
            <v>45832</v>
          </cell>
          <cell r="G9460">
            <v>45832</v>
          </cell>
          <cell r="H9460">
            <v>0</v>
          </cell>
          <cell r="O9460">
            <v>88020</v>
          </cell>
        </row>
        <row r="9461">
          <cell r="A9461">
            <v>45832</v>
          </cell>
          <cell r="C9461" t="str">
            <v>ROCIO YAZMIN TORRES PEREZ</v>
          </cell>
          <cell r="F9461">
            <v>45832.345694444448</v>
          </cell>
          <cell r="G9461">
            <v>45833.345509259256</v>
          </cell>
          <cell r="H9461">
            <v>6</v>
          </cell>
          <cell r="O9461">
            <v>123600</v>
          </cell>
        </row>
        <row r="9462">
          <cell r="A9462">
            <v>45832</v>
          </cell>
          <cell r="C9462" t="str">
            <v>VENTAS MOSTRADOR</v>
          </cell>
          <cell r="F9462">
            <v>45832</v>
          </cell>
          <cell r="G9462">
            <v>45832</v>
          </cell>
          <cell r="H9462">
            <v>0</v>
          </cell>
          <cell r="O9462">
            <v>139200</v>
          </cell>
        </row>
        <row r="9463">
          <cell r="A9463">
            <v>45832</v>
          </cell>
          <cell r="C9463" t="str">
            <v>VENTAS MOSTRADOR</v>
          </cell>
          <cell r="F9463">
            <v>45832</v>
          </cell>
          <cell r="G9463">
            <v>45832</v>
          </cell>
          <cell r="H9463">
            <v>0</v>
          </cell>
          <cell r="O9463">
            <v>180800</v>
          </cell>
        </row>
        <row r="9464">
          <cell r="A9464">
            <v>45832</v>
          </cell>
          <cell r="C9464" t="str">
            <v>VENTAS MOSTRADOR</v>
          </cell>
          <cell r="F9464">
            <v>45832</v>
          </cell>
          <cell r="G9464">
            <v>45832</v>
          </cell>
          <cell r="H9464">
            <v>0</v>
          </cell>
          <cell r="O9464">
            <v>182830</v>
          </cell>
        </row>
        <row r="9465">
          <cell r="A9465">
            <v>45832</v>
          </cell>
          <cell r="C9465" t="str">
            <v>CARLOS ANDRES HERNANDEZ MARTINEZ</v>
          </cell>
          <cell r="F9465">
            <v>45832</v>
          </cell>
          <cell r="G9465">
            <v>45832</v>
          </cell>
          <cell r="H9465">
            <v>0</v>
          </cell>
          <cell r="O9465">
            <v>212750</v>
          </cell>
        </row>
        <row r="9466">
          <cell r="A9466">
            <v>45832</v>
          </cell>
          <cell r="C9466" t="str">
            <v>GUSTAVO  ALARCON MEJIA</v>
          </cell>
          <cell r="F9466">
            <v>45832.412037037036</v>
          </cell>
          <cell r="G9466">
            <v>45833.411631944444</v>
          </cell>
          <cell r="H9466">
            <v>6</v>
          </cell>
          <cell r="O9466">
            <v>316100.01</v>
          </cell>
        </row>
        <row r="9467">
          <cell r="A9467">
            <v>45832</v>
          </cell>
          <cell r="C9467" t="str">
            <v>CARLOS ANDRES HERNANDEZ MARTINEZ</v>
          </cell>
          <cell r="F9467">
            <v>45832</v>
          </cell>
          <cell r="G9467">
            <v>45832</v>
          </cell>
          <cell r="H9467">
            <v>0</v>
          </cell>
          <cell r="O9467">
            <v>425500</v>
          </cell>
        </row>
        <row r="9468">
          <cell r="A9468">
            <v>45832</v>
          </cell>
          <cell r="C9468" t="str">
            <v>CARLOS ANDRES HERNANDEZ MARTINEZ</v>
          </cell>
          <cell r="F9468">
            <v>45832</v>
          </cell>
          <cell r="G9468">
            <v>45832</v>
          </cell>
          <cell r="H9468">
            <v>0</v>
          </cell>
          <cell r="O9468">
            <v>425500</v>
          </cell>
        </row>
        <row r="9469">
          <cell r="A9469">
            <v>45832</v>
          </cell>
          <cell r="C9469" t="str">
            <v>DOROTEA PARRILLA BAR SAS</v>
          </cell>
          <cell r="F9469">
            <v>45827.397569444445</v>
          </cell>
          <cell r="G9469">
            <v>45831.397453703707</v>
          </cell>
          <cell r="H9469">
            <v>3</v>
          </cell>
          <cell r="O9469">
            <v>1339700</v>
          </cell>
        </row>
        <row r="9470">
          <cell r="A9470">
            <v>45832</v>
          </cell>
          <cell r="C9470" t="str">
            <v>INVERSIONES EL CARNAL SAS</v>
          </cell>
          <cell r="F9470">
            <v>45824.305381944447</v>
          </cell>
          <cell r="G9470">
            <v>45832.305243055554</v>
          </cell>
          <cell r="H9470">
            <v>2</v>
          </cell>
          <cell r="O9470">
            <v>13051541.988</v>
          </cell>
        </row>
        <row r="9471">
          <cell r="A9471">
            <v>45832</v>
          </cell>
          <cell r="C9471" t="str">
            <v>INVERSIONES EL CARNAL SAS</v>
          </cell>
          <cell r="F9471">
            <v>45825.325798611113</v>
          </cell>
          <cell r="G9471">
            <v>45833.32571759259</v>
          </cell>
          <cell r="H9471">
            <v>1</v>
          </cell>
          <cell r="O9471">
            <v>13394635.6752</v>
          </cell>
        </row>
        <row r="9472">
          <cell r="A9472">
            <v>45832</v>
          </cell>
          <cell r="C9472" t="str">
            <v>INVERSIONES EL CARNAL SAS</v>
          </cell>
          <cell r="F9472">
            <v>45826.31585648148</v>
          </cell>
          <cell r="G9472">
            <v>45834.314976851849</v>
          </cell>
          <cell r="H9472">
            <v>0</v>
          </cell>
          <cell r="O9472">
            <v>14913282.3408</v>
          </cell>
        </row>
        <row r="9473">
          <cell r="A9473">
            <v>45832</v>
          </cell>
          <cell r="C9473" t="str">
            <v>INVERSIONES EL CARNAL SAS</v>
          </cell>
          <cell r="F9473">
            <v>45827.305289351854</v>
          </cell>
          <cell r="G9473">
            <v>45835.304652777777</v>
          </cell>
          <cell r="H9473">
            <v>-1</v>
          </cell>
          <cell r="O9473">
            <v>14214188.6208</v>
          </cell>
        </row>
        <row r="9474">
          <cell r="A9474">
            <v>45832</v>
          </cell>
          <cell r="C9474" t="str">
            <v>INVERSIONES EL CARNAL SAS</v>
          </cell>
          <cell r="F9474">
            <v>45828.334282407406</v>
          </cell>
          <cell r="G9474">
            <v>45836.334178240744</v>
          </cell>
          <cell r="H9474">
            <v>-2</v>
          </cell>
          <cell r="O9474">
            <v>12013656.696</v>
          </cell>
        </row>
        <row r="9475">
          <cell r="A9475">
            <v>45832</v>
          </cell>
          <cell r="C9475" t="str">
            <v>FRUTIVER 1A S.A.S</v>
          </cell>
          <cell r="F9475">
            <v>45820.331817129627</v>
          </cell>
          <cell r="G9475">
            <v>45840.330428240741</v>
          </cell>
          <cell r="H9475">
            <v>-6</v>
          </cell>
          <cell r="O9475">
            <v>1364626.9580000001</v>
          </cell>
        </row>
        <row r="9476">
          <cell r="A9476">
            <v>45832</v>
          </cell>
          <cell r="C9476" t="str">
            <v>ALEJANDRO  DURAN</v>
          </cell>
          <cell r="F9476">
            <v>45829.54582175926</v>
          </cell>
          <cell r="G9476">
            <v>45830.545682870368</v>
          </cell>
          <cell r="H9476">
            <v>4</v>
          </cell>
          <cell r="O9476">
            <v>1661100</v>
          </cell>
        </row>
        <row r="9477">
          <cell r="A9477">
            <v>45832</v>
          </cell>
          <cell r="C9477" t="str">
            <v>IVAN RODRIGO LUQUE RESTREPO0</v>
          </cell>
          <cell r="F9477">
            <v>45825.403668981482</v>
          </cell>
          <cell r="G9477">
            <v>45833.40351851852</v>
          </cell>
          <cell r="H9477">
            <v>6</v>
          </cell>
          <cell r="O9477">
            <v>731999.95</v>
          </cell>
        </row>
        <row r="9478">
          <cell r="A9478">
            <v>45832</v>
          </cell>
          <cell r="C9478" t="str">
            <v>NESTOR ABEL NOREÑA URREA</v>
          </cell>
          <cell r="F9478">
            <v>45832.345092592594</v>
          </cell>
          <cell r="G9478">
            <v>45833.344988425924</v>
          </cell>
          <cell r="H9478">
            <v>1</v>
          </cell>
          <cell r="O9478">
            <v>1057000</v>
          </cell>
        </row>
        <row r="9479">
          <cell r="A9479">
            <v>45832</v>
          </cell>
          <cell r="C9479" t="str">
            <v>A MANO SAS</v>
          </cell>
          <cell r="F9479">
            <v>45818.318124999998</v>
          </cell>
          <cell r="G9479">
            <v>45826.318032407406</v>
          </cell>
          <cell r="H9479">
            <v>8</v>
          </cell>
          <cell r="O9479">
            <v>350100</v>
          </cell>
        </row>
        <row r="9480">
          <cell r="A9480">
            <v>45832</v>
          </cell>
          <cell r="C9480" t="str">
            <v>A MANO SAS</v>
          </cell>
          <cell r="F9480">
            <v>45825.308541666665</v>
          </cell>
          <cell r="G9480">
            <v>45833.30840277778</v>
          </cell>
          <cell r="H9480">
            <v>1</v>
          </cell>
          <cell r="O9480">
            <v>269100</v>
          </cell>
        </row>
        <row r="9481">
          <cell r="A9481">
            <v>45832</v>
          </cell>
          <cell r="C9481" t="str">
            <v>A MANO SAS</v>
          </cell>
          <cell r="F9481">
            <v>45825.340624999997</v>
          </cell>
          <cell r="G9481">
            <v>45833.340624999997</v>
          </cell>
          <cell r="H9481">
            <v>1</v>
          </cell>
          <cell r="O9481">
            <v>62100</v>
          </cell>
        </row>
        <row r="9482">
          <cell r="A9482">
            <v>45832</v>
          </cell>
          <cell r="C9482" t="str">
            <v>IVE INVESTING SAS</v>
          </cell>
          <cell r="F9482">
            <v>45825.364907407406</v>
          </cell>
          <cell r="G9482">
            <v>45826.364756944444</v>
          </cell>
          <cell r="H9482">
            <v>7</v>
          </cell>
          <cell r="O9482">
            <v>363400</v>
          </cell>
        </row>
        <row r="9483">
          <cell r="A9483">
            <v>45832</v>
          </cell>
          <cell r="C9483" t="str">
            <v>ROBINFOOD COLOMBIA SAS</v>
          </cell>
          <cell r="F9483">
            <v>45798.316412037035</v>
          </cell>
          <cell r="G9483">
            <v>45828.315127314818</v>
          </cell>
          <cell r="H9483">
            <v>11</v>
          </cell>
          <cell r="O9483">
            <v>4123856.26</v>
          </cell>
        </row>
        <row r="9484">
          <cell r="A9484">
            <v>45832</v>
          </cell>
          <cell r="C9484" t="str">
            <v>ROBINFOOD COLOMBIA SAS</v>
          </cell>
          <cell r="F9484">
            <v>45800.353333333333</v>
          </cell>
          <cell r="G9484">
            <v>45830.353206018517</v>
          </cell>
          <cell r="H9484">
            <v>9</v>
          </cell>
          <cell r="O9484">
            <v>3476547.26</v>
          </cell>
        </row>
        <row r="9485">
          <cell r="A9485">
            <v>45832</v>
          </cell>
          <cell r="C9485" t="str">
            <v>ROBINFOOD COLOMBIA SAS</v>
          </cell>
          <cell r="F9485">
            <v>45803.337719907409</v>
          </cell>
          <cell r="G9485">
            <v>45833.337557870371</v>
          </cell>
          <cell r="H9485">
            <v>6</v>
          </cell>
          <cell r="O9485">
            <v>1628231.1</v>
          </cell>
        </row>
        <row r="9486">
          <cell r="A9486">
            <v>45832</v>
          </cell>
          <cell r="C9486" t="str">
            <v>MINI MAL LTDA</v>
          </cell>
          <cell r="F9486">
            <v>45832.396319444444</v>
          </cell>
          <cell r="G9486">
            <v>45833.395567129628</v>
          </cell>
          <cell r="H9486">
            <v>1</v>
          </cell>
          <cell r="O9486">
            <v>499500</v>
          </cell>
        </row>
        <row r="9487">
          <cell r="A9487">
            <v>45832</v>
          </cell>
          <cell r="C9487" t="str">
            <v>GERMAN NAVAS PINZON</v>
          </cell>
          <cell r="F9487">
            <v>45821.333599537036</v>
          </cell>
          <cell r="G9487">
            <v>45829.333437499998</v>
          </cell>
          <cell r="H9487">
            <v>5</v>
          </cell>
          <cell r="O9487">
            <v>1951600</v>
          </cell>
        </row>
        <row r="9488">
          <cell r="A9488">
            <v>45832</v>
          </cell>
          <cell r="C9488" t="str">
            <v>VENTAS MOSTRADOR</v>
          </cell>
          <cell r="F9488">
            <v>45832</v>
          </cell>
          <cell r="G9488">
            <v>45832</v>
          </cell>
          <cell r="H9488">
            <v>0</v>
          </cell>
          <cell r="O9488">
            <v>1343629</v>
          </cell>
        </row>
        <row r="9489">
          <cell r="A9489">
            <v>45832</v>
          </cell>
          <cell r="C9489" t="str">
            <v>VENTAS MOSTRADOR</v>
          </cell>
          <cell r="F9489">
            <v>45832</v>
          </cell>
          <cell r="G9489">
            <v>45832</v>
          </cell>
          <cell r="H9489">
            <v>0</v>
          </cell>
          <cell r="O9489">
            <v>1108843</v>
          </cell>
        </row>
        <row r="9490">
          <cell r="A9490">
            <v>45833</v>
          </cell>
          <cell r="C9490" t="str">
            <v>VENTAS MOSTRADOR</v>
          </cell>
          <cell r="F9490">
            <v>45833</v>
          </cell>
          <cell r="G9490">
            <v>45833</v>
          </cell>
          <cell r="H9490">
            <v>0</v>
          </cell>
          <cell r="O9490">
            <v>6525</v>
          </cell>
        </row>
        <row r="9491">
          <cell r="A9491">
            <v>45833</v>
          </cell>
          <cell r="C9491" t="str">
            <v>VENTAS MOSTRADOR</v>
          </cell>
          <cell r="F9491">
            <v>45833</v>
          </cell>
          <cell r="G9491">
            <v>45833</v>
          </cell>
          <cell r="H9491">
            <v>0</v>
          </cell>
          <cell r="O9491">
            <v>9000</v>
          </cell>
        </row>
        <row r="9492">
          <cell r="A9492">
            <v>45833</v>
          </cell>
          <cell r="C9492" t="str">
            <v>VENTAS MOSTRADOR</v>
          </cell>
          <cell r="F9492">
            <v>45833</v>
          </cell>
          <cell r="G9492">
            <v>45833</v>
          </cell>
          <cell r="H9492">
            <v>0</v>
          </cell>
          <cell r="O9492">
            <v>9270</v>
          </cell>
        </row>
        <row r="9493">
          <cell r="A9493">
            <v>45833</v>
          </cell>
          <cell r="C9493" t="str">
            <v>VENTAS MOSTRADOR</v>
          </cell>
          <cell r="F9493">
            <v>45833</v>
          </cell>
          <cell r="G9493">
            <v>45833</v>
          </cell>
          <cell r="H9493">
            <v>0</v>
          </cell>
          <cell r="O9493">
            <v>19095</v>
          </cell>
        </row>
        <row r="9494">
          <cell r="A9494">
            <v>45833</v>
          </cell>
          <cell r="C9494" t="str">
            <v>VENTAS MOSTRADOR</v>
          </cell>
          <cell r="F9494">
            <v>45833</v>
          </cell>
          <cell r="G9494">
            <v>45833</v>
          </cell>
          <cell r="H9494">
            <v>0</v>
          </cell>
          <cell r="O9494">
            <v>20000</v>
          </cell>
        </row>
        <row r="9495">
          <cell r="A9495">
            <v>45833</v>
          </cell>
          <cell r="C9495" t="str">
            <v>VENTAS MOSTRADOR</v>
          </cell>
          <cell r="F9495">
            <v>45833</v>
          </cell>
          <cell r="G9495">
            <v>45833</v>
          </cell>
          <cell r="H9495">
            <v>0</v>
          </cell>
          <cell r="O9495">
            <v>20128</v>
          </cell>
        </row>
        <row r="9496">
          <cell r="A9496">
            <v>45833</v>
          </cell>
          <cell r="C9496" t="str">
            <v>VENTAS MOSTRADOR</v>
          </cell>
          <cell r="F9496">
            <v>45833</v>
          </cell>
          <cell r="G9496">
            <v>45833</v>
          </cell>
          <cell r="H9496">
            <v>0</v>
          </cell>
          <cell r="O9496">
            <v>21140</v>
          </cell>
        </row>
        <row r="9497">
          <cell r="A9497">
            <v>45833</v>
          </cell>
          <cell r="C9497" t="str">
            <v>VENTAS MOSTRADOR</v>
          </cell>
          <cell r="F9497">
            <v>45833</v>
          </cell>
          <cell r="G9497">
            <v>45833</v>
          </cell>
          <cell r="H9497">
            <v>0</v>
          </cell>
          <cell r="O9497">
            <v>23352</v>
          </cell>
        </row>
        <row r="9498">
          <cell r="A9498">
            <v>45833</v>
          </cell>
          <cell r="C9498" t="str">
            <v>VENTAS MOSTRADOR</v>
          </cell>
          <cell r="F9498">
            <v>45833</v>
          </cell>
          <cell r="G9498">
            <v>45833</v>
          </cell>
          <cell r="H9498">
            <v>0</v>
          </cell>
          <cell r="O9498">
            <v>24400</v>
          </cell>
        </row>
        <row r="9499">
          <cell r="A9499">
            <v>45833</v>
          </cell>
          <cell r="C9499" t="str">
            <v>VENTAS MOSTRADOR</v>
          </cell>
          <cell r="F9499">
            <v>45833</v>
          </cell>
          <cell r="G9499">
            <v>45833</v>
          </cell>
          <cell r="H9499">
            <v>0</v>
          </cell>
          <cell r="O9499">
            <v>24720</v>
          </cell>
        </row>
        <row r="9500">
          <cell r="A9500">
            <v>45833</v>
          </cell>
          <cell r="C9500" t="str">
            <v>VENTAS MOSTRADOR</v>
          </cell>
          <cell r="F9500">
            <v>45833</v>
          </cell>
          <cell r="G9500">
            <v>45833</v>
          </cell>
          <cell r="H9500">
            <v>0</v>
          </cell>
          <cell r="O9500">
            <v>25120</v>
          </cell>
        </row>
        <row r="9501">
          <cell r="A9501">
            <v>45833</v>
          </cell>
          <cell r="C9501" t="str">
            <v>VENTAS MOSTRADOR</v>
          </cell>
          <cell r="F9501">
            <v>45833</v>
          </cell>
          <cell r="G9501">
            <v>45833</v>
          </cell>
          <cell r="H9501">
            <v>0</v>
          </cell>
          <cell r="O9501">
            <v>49055</v>
          </cell>
        </row>
        <row r="9502">
          <cell r="A9502">
            <v>45833</v>
          </cell>
          <cell r="C9502" t="str">
            <v>VENTAS MOSTRADOR</v>
          </cell>
          <cell r="F9502">
            <v>45833</v>
          </cell>
          <cell r="G9502">
            <v>45833</v>
          </cell>
          <cell r="H9502">
            <v>0</v>
          </cell>
          <cell r="O9502">
            <v>49556</v>
          </cell>
        </row>
        <row r="9503">
          <cell r="A9503">
            <v>45833</v>
          </cell>
          <cell r="C9503" t="str">
            <v>VENTAS MOSTRADOR</v>
          </cell>
          <cell r="F9503">
            <v>45833</v>
          </cell>
          <cell r="G9503">
            <v>45833</v>
          </cell>
          <cell r="H9503">
            <v>0</v>
          </cell>
          <cell r="O9503">
            <v>54000</v>
          </cell>
        </row>
        <row r="9504">
          <cell r="A9504">
            <v>45833</v>
          </cell>
          <cell r="C9504" t="str">
            <v>VENTAS MOSTRADOR</v>
          </cell>
          <cell r="F9504">
            <v>45833</v>
          </cell>
          <cell r="G9504">
            <v>45833</v>
          </cell>
          <cell r="H9504">
            <v>0</v>
          </cell>
          <cell r="O9504">
            <v>61860</v>
          </cell>
        </row>
        <row r="9505">
          <cell r="A9505">
            <v>45833</v>
          </cell>
          <cell r="C9505" t="str">
            <v>SONIA CONTANZA CARDENAS MURCIA</v>
          </cell>
          <cell r="F9505">
            <v>45833.282835648148</v>
          </cell>
          <cell r="G9505">
            <v>45834.257418981484</v>
          </cell>
          <cell r="H9505">
            <v>5</v>
          </cell>
          <cell r="O9505">
            <v>100000</v>
          </cell>
        </row>
        <row r="9506">
          <cell r="A9506">
            <v>45833</v>
          </cell>
          <cell r="C9506" t="str">
            <v>VENTAS MOSTRADOR</v>
          </cell>
          <cell r="F9506">
            <v>45833</v>
          </cell>
          <cell r="G9506">
            <v>45833</v>
          </cell>
          <cell r="H9506">
            <v>0</v>
          </cell>
          <cell r="O9506">
            <v>127650</v>
          </cell>
        </row>
        <row r="9507">
          <cell r="A9507">
            <v>45833</v>
          </cell>
          <cell r="C9507" t="str">
            <v>VENTAS MOSTRADOR</v>
          </cell>
          <cell r="F9507">
            <v>45833</v>
          </cell>
          <cell r="G9507">
            <v>45833</v>
          </cell>
          <cell r="H9507">
            <v>0</v>
          </cell>
          <cell r="O9507">
            <v>173410</v>
          </cell>
        </row>
        <row r="9508">
          <cell r="A9508">
            <v>45833</v>
          </cell>
          <cell r="C9508" t="str">
            <v>VENTAS MOSTRADOR</v>
          </cell>
          <cell r="F9508">
            <v>45833</v>
          </cell>
          <cell r="G9508">
            <v>45833</v>
          </cell>
          <cell r="H9508">
            <v>0</v>
          </cell>
          <cell r="O9508">
            <v>266090</v>
          </cell>
        </row>
        <row r="9509">
          <cell r="A9509">
            <v>45833</v>
          </cell>
          <cell r="C9509" t="str">
            <v>ALBA MARIA GONZALEZ IBAÑEZ</v>
          </cell>
          <cell r="F9509">
            <v>45833.327627314815</v>
          </cell>
          <cell r="G9509">
            <v>45834.327499999999</v>
          </cell>
          <cell r="H9509">
            <v>5</v>
          </cell>
          <cell r="O9509">
            <v>286200</v>
          </cell>
        </row>
        <row r="9510">
          <cell r="A9510">
            <v>45833</v>
          </cell>
          <cell r="C9510" t="str">
            <v>CRISTIAN MANUEL BELTRAN VALENZUELA</v>
          </cell>
          <cell r="F9510">
            <v>45833.444224537037</v>
          </cell>
          <cell r="G9510">
            <v>45841.44054398148</v>
          </cell>
          <cell r="H9510">
            <v>-2</v>
          </cell>
          <cell r="O9510">
            <v>900020</v>
          </cell>
        </row>
        <row r="9511">
          <cell r="A9511">
            <v>45833</v>
          </cell>
          <cell r="C9511" t="str">
            <v>VENTAS MOSTRADOR</v>
          </cell>
          <cell r="F9511">
            <v>45833</v>
          </cell>
          <cell r="G9511">
            <v>45833</v>
          </cell>
          <cell r="H9511">
            <v>0</v>
          </cell>
          <cell r="O9511">
            <v>936100</v>
          </cell>
        </row>
        <row r="9512">
          <cell r="A9512">
            <v>45833</v>
          </cell>
          <cell r="C9512" t="str">
            <v>VILLA CECILIA DESDE 1953 SAS</v>
          </cell>
          <cell r="F9512">
            <v>45833.38354166667</v>
          </cell>
          <cell r="G9512">
            <v>45834.383425925924</v>
          </cell>
          <cell r="H9512">
            <v>5</v>
          </cell>
          <cell r="O9512">
            <v>850999.98</v>
          </cell>
        </row>
        <row r="9513">
          <cell r="A9513">
            <v>45833</v>
          </cell>
          <cell r="C9513" t="str">
            <v>SOSTENIBILIDAD S.A.S.</v>
          </cell>
          <cell r="F9513">
            <v>45821.325358796297</v>
          </cell>
          <cell r="G9513">
            <v>45836.32372685185</v>
          </cell>
          <cell r="H9513">
            <v>3</v>
          </cell>
          <cell r="O9513">
            <v>210550</v>
          </cell>
        </row>
        <row r="9514">
          <cell r="A9514">
            <v>45833</v>
          </cell>
          <cell r="C9514" t="str">
            <v>SOSTENIBILIDAD S.A.S.</v>
          </cell>
          <cell r="F9514">
            <v>45821.328935185185</v>
          </cell>
          <cell r="G9514">
            <v>45836.328819444447</v>
          </cell>
          <cell r="H9514">
            <v>3</v>
          </cell>
          <cell r="O9514">
            <v>206000</v>
          </cell>
        </row>
        <row r="9515">
          <cell r="A9515">
            <v>45833</v>
          </cell>
          <cell r="C9515" t="str">
            <v>POLA Y TEJO SAS</v>
          </cell>
          <cell r="F9515">
            <v>45808.339398148149</v>
          </cell>
          <cell r="G9515">
            <v>45823.339317129627</v>
          </cell>
          <cell r="H9515">
            <v>16</v>
          </cell>
          <cell r="O9515">
            <v>221900</v>
          </cell>
        </row>
        <row r="9516">
          <cell r="A9516">
            <v>45833</v>
          </cell>
          <cell r="C9516" t="str">
            <v>POLA Y TEJO SAS</v>
          </cell>
          <cell r="F9516">
            <v>45812.37641203704</v>
          </cell>
          <cell r="G9516">
            <v>45827.374432870369</v>
          </cell>
          <cell r="H9516">
            <v>12</v>
          </cell>
          <cell r="O9516">
            <v>809200</v>
          </cell>
        </row>
        <row r="9517">
          <cell r="A9517">
            <v>45833</v>
          </cell>
          <cell r="C9517" t="str">
            <v>POLA Y TEJO SAS</v>
          </cell>
          <cell r="F9517">
            <v>45815.314699074072</v>
          </cell>
          <cell r="G9517">
            <v>45830.31459490741</v>
          </cell>
          <cell r="H9517">
            <v>9</v>
          </cell>
          <cell r="O9517">
            <v>606900</v>
          </cell>
        </row>
        <row r="9518">
          <cell r="A9518">
            <v>45833</v>
          </cell>
          <cell r="C9518" t="str">
            <v>POLA Y TEJO SAS</v>
          </cell>
          <cell r="F9518">
            <v>45818.322418981479</v>
          </cell>
          <cell r="G9518">
            <v>45833.322152777779</v>
          </cell>
          <cell r="H9518">
            <v>6</v>
          </cell>
          <cell r="O9518">
            <v>5200</v>
          </cell>
        </row>
        <row r="9519">
          <cell r="A9519">
            <v>45833</v>
          </cell>
          <cell r="C9519" t="str">
            <v>LAO KAO SA</v>
          </cell>
          <cell r="F9519">
            <v>45811.385983796295</v>
          </cell>
          <cell r="G9519">
            <v>45826.385775462964</v>
          </cell>
          <cell r="H9519">
            <v>13</v>
          </cell>
          <cell r="O9519">
            <v>2953272.6230000001</v>
          </cell>
        </row>
        <row r="9520">
          <cell r="A9520">
            <v>45833</v>
          </cell>
          <cell r="C9520" t="str">
            <v>LAO KAO SA</v>
          </cell>
          <cell r="F9520">
            <v>45814.355624999997</v>
          </cell>
          <cell r="G9520">
            <v>45829.354756944442</v>
          </cell>
          <cell r="H9520">
            <v>10</v>
          </cell>
          <cell r="O9520">
            <v>2457682.8939999999</v>
          </cell>
        </row>
        <row r="9521">
          <cell r="A9521">
            <v>45833</v>
          </cell>
          <cell r="C9521" t="str">
            <v>LAO KAO SA</v>
          </cell>
          <cell r="F9521">
            <v>45819.304976851854</v>
          </cell>
          <cell r="G9521">
            <v>45834.304861111108</v>
          </cell>
          <cell r="H9521">
            <v>5</v>
          </cell>
          <cell r="O9521">
            <v>2726664.68</v>
          </cell>
        </row>
        <row r="9522">
          <cell r="A9522">
            <v>45833</v>
          </cell>
          <cell r="C9522" t="str">
            <v>LAO KAO SA</v>
          </cell>
          <cell r="F9522">
            <v>45821.328043981484</v>
          </cell>
          <cell r="G9522">
            <v>45836.3278125</v>
          </cell>
          <cell r="H9522">
            <v>3</v>
          </cell>
          <cell r="O9522">
            <v>1912349.9580000001</v>
          </cell>
        </row>
        <row r="9523">
          <cell r="A9523">
            <v>45833</v>
          </cell>
          <cell r="C9523" t="str">
            <v>LAO KAO SA</v>
          </cell>
          <cell r="F9523">
            <v>45825.526030092595</v>
          </cell>
          <cell r="G9523">
            <v>45840.526030092595</v>
          </cell>
          <cell r="H9523">
            <v>-1</v>
          </cell>
          <cell r="O9523">
            <v>843792.17799999996</v>
          </cell>
        </row>
        <row r="9524">
          <cell r="A9524">
            <v>45833</v>
          </cell>
          <cell r="C9524" t="str">
            <v>COMERCIALIZADORA DE LACTEOS RYM SAS</v>
          </cell>
          <cell r="F9524">
            <v>45833.342719907407</v>
          </cell>
          <cell r="G9524">
            <v>45834.34097222222</v>
          </cell>
          <cell r="H9524">
            <v>5</v>
          </cell>
          <cell r="O9524">
            <v>194000</v>
          </cell>
        </row>
        <row r="9525">
          <cell r="A9525">
            <v>45833</v>
          </cell>
          <cell r="C9525" t="str">
            <v>LUZ MARINA PELAYO ORTIZ</v>
          </cell>
          <cell r="F9525">
            <v>45833.350208333337</v>
          </cell>
          <cell r="G9525">
            <v>45834.350069444445</v>
          </cell>
          <cell r="H9525">
            <v>5</v>
          </cell>
          <cell r="O9525">
            <v>234900</v>
          </cell>
        </row>
        <row r="9526">
          <cell r="A9526">
            <v>45833</v>
          </cell>
          <cell r="C9526" t="str">
            <v>GINA ALEXANDRA OCHOA CASTAÑEDA</v>
          </cell>
          <cell r="F9526">
            <v>45833.336516203701</v>
          </cell>
          <cell r="G9526">
            <v>45834.336180555554</v>
          </cell>
          <cell r="H9526">
            <v>5</v>
          </cell>
          <cell r="O9526">
            <v>287100</v>
          </cell>
        </row>
        <row r="9527">
          <cell r="A9527">
            <v>45833</v>
          </cell>
          <cell r="C9527" t="str">
            <v>DEKARLA SAS</v>
          </cell>
          <cell r="F9527">
            <v>45833.351793981485</v>
          </cell>
          <cell r="G9527">
            <v>45834.351493055554</v>
          </cell>
          <cell r="H9527">
            <v>5</v>
          </cell>
          <cell r="O9527">
            <v>757500</v>
          </cell>
        </row>
        <row r="9528">
          <cell r="A9528">
            <v>45833</v>
          </cell>
          <cell r="C9528" t="str">
            <v>ALTO BISTRO SAS</v>
          </cell>
          <cell r="F9528">
            <v>45819.421249999999</v>
          </cell>
          <cell r="G9528">
            <v>45820.421076388891</v>
          </cell>
          <cell r="H9528">
            <v>34</v>
          </cell>
          <cell r="O9528">
            <v>500650</v>
          </cell>
        </row>
        <row r="9529">
          <cell r="A9529">
            <v>45833</v>
          </cell>
          <cell r="C9529" t="str">
            <v>SEBALI SAS</v>
          </cell>
          <cell r="F9529">
            <v>45824.321516203701</v>
          </cell>
          <cell r="G9529">
            <v>45832.316261574073</v>
          </cell>
          <cell r="H9529">
            <v>7</v>
          </cell>
          <cell r="O9529">
            <v>408500</v>
          </cell>
        </row>
        <row r="9530">
          <cell r="A9530">
            <v>45833</v>
          </cell>
          <cell r="C9530" t="str">
            <v>INVERSIONES Y SOLUCIONES DE TRADICION SAS</v>
          </cell>
          <cell r="F9530">
            <v>45793.329236111109</v>
          </cell>
          <cell r="G9530">
            <v>45808.329236111109</v>
          </cell>
          <cell r="H9530">
            <v>31</v>
          </cell>
          <cell r="O9530">
            <v>1618123</v>
          </cell>
        </row>
        <row r="9531">
          <cell r="A9531">
            <v>45833</v>
          </cell>
          <cell r="C9531" t="str">
            <v>INVERSIONES Y SOLUCIONES DE TRADICION SAS</v>
          </cell>
          <cell r="F9531">
            <v>45799.342881944445</v>
          </cell>
          <cell r="G9531">
            <v>45814.342245370368</v>
          </cell>
          <cell r="H9531">
            <v>25</v>
          </cell>
          <cell r="O9531">
            <v>3941350</v>
          </cell>
        </row>
        <row r="9532">
          <cell r="A9532">
            <v>45833</v>
          </cell>
          <cell r="C9532" t="str">
            <v>INVERSIONES Y SOLUCIONES DE TRADICION SAS</v>
          </cell>
          <cell r="F9532">
            <v>45800.291886574072</v>
          </cell>
          <cell r="G9532">
            <v>45815.29178240741</v>
          </cell>
          <cell r="H9532">
            <v>24</v>
          </cell>
          <cell r="O9532">
            <v>440527</v>
          </cell>
        </row>
        <row r="9533">
          <cell r="A9533">
            <v>45833</v>
          </cell>
          <cell r="C9533" t="str">
            <v>FELIPE BECERRA ZAPATA</v>
          </cell>
          <cell r="F9533">
            <v>45829.268506944441</v>
          </cell>
          <cell r="G9533">
            <v>45830.266226851854</v>
          </cell>
          <cell r="H9533">
            <v>9</v>
          </cell>
          <cell r="O9533">
            <v>334400</v>
          </cell>
        </row>
        <row r="9534">
          <cell r="A9534">
            <v>45833</v>
          </cell>
          <cell r="C9534" t="str">
            <v>CARLOS ANDRES CORTES PACHON</v>
          </cell>
          <cell r="F9534">
            <v>45833.424305555556</v>
          </cell>
          <cell r="G9534">
            <v>45834.424166666664</v>
          </cell>
          <cell r="H9534">
            <v>5</v>
          </cell>
          <cell r="O9534">
            <v>398834</v>
          </cell>
        </row>
        <row r="9535">
          <cell r="A9535">
            <v>45833</v>
          </cell>
          <cell r="C9535" t="str">
            <v>VENTAS MOSTRADOR</v>
          </cell>
          <cell r="F9535">
            <v>45833</v>
          </cell>
          <cell r="G9535">
            <v>45833</v>
          </cell>
          <cell r="H9535">
            <v>0</v>
          </cell>
          <cell r="O9535">
            <v>680800</v>
          </cell>
        </row>
        <row r="9536">
          <cell r="A9536">
            <v>45833</v>
          </cell>
          <cell r="C9536" t="str">
            <v>ANA LUCIA BAUTISTA MANCILLA</v>
          </cell>
          <cell r="F9536">
            <v>45833.283472222225</v>
          </cell>
          <cell r="G9536">
            <v>45834.283310185187</v>
          </cell>
          <cell r="H9536">
            <v>5</v>
          </cell>
          <cell r="O9536">
            <v>354000</v>
          </cell>
        </row>
        <row r="9537">
          <cell r="A9537">
            <v>45833</v>
          </cell>
          <cell r="C9537" t="str">
            <v>MARIA CRISTINA JAIME</v>
          </cell>
          <cell r="F9537">
            <v>45832.621203703704</v>
          </cell>
          <cell r="G9537">
            <v>45833.621099537035</v>
          </cell>
          <cell r="H9537">
            <v>6</v>
          </cell>
          <cell r="O9537">
            <v>2078800</v>
          </cell>
        </row>
        <row r="9538">
          <cell r="A9538">
            <v>45833</v>
          </cell>
          <cell r="C9538" t="str">
            <v>JOSE DIEGO MOSQUERA</v>
          </cell>
          <cell r="F9538">
            <v>45819.20039351852</v>
          </cell>
          <cell r="G9538">
            <v>45820.20039351852</v>
          </cell>
          <cell r="H9538">
            <v>19</v>
          </cell>
          <cell r="O9538">
            <v>72080</v>
          </cell>
        </row>
        <row r="9539">
          <cell r="A9539">
            <v>45833</v>
          </cell>
          <cell r="C9539" t="str">
            <v>JOSE DIEGO MOSQUERA</v>
          </cell>
          <cell r="F9539">
            <v>45834.202928240738</v>
          </cell>
          <cell r="G9539">
            <v>45835.202928240738</v>
          </cell>
          <cell r="H9539">
            <v>12</v>
          </cell>
          <cell r="O9539">
            <v>3000</v>
          </cell>
        </row>
        <row r="9540">
          <cell r="A9540">
            <v>45833</v>
          </cell>
          <cell r="C9540" t="str">
            <v>JOSE DIEGO MOSQUERA</v>
          </cell>
          <cell r="F9540">
            <v>45828.206585648149</v>
          </cell>
          <cell r="G9540">
            <v>45829.206585648149</v>
          </cell>
          <cell r="H9540">
            <v>10</v>
          </cell>
          <cell r="O9540">
            <v>711280</v>
          </cell>
        </row>
        <row r="9541">
          <cell r="A9541">
            <v>45833</v>
          </cell>
          <cell r="C9541" t="str">
            <v>FREDY ALFONSO SUAREZ VILLAMIL</v>
          </cell>
          <cell r="F9541">
            <v>45833.487986111111</v>
          </cell>
          <cell r="G9541">
            <v>45834.487870370373</v>
          </cell>
          <cell r="H9541">
            <v>5</v>
          </cell>
          <cell r="O9541">
            <v>840000</v>
          </cell>
        </row>
        <row r="9542">
          <cell r="A9542">
            <v>45833</v>
          </cell>
          <cell r="C9542" t="str">
            <v>CRISTIAN CAMILO VEGA PALACIOS</v>
          </cell>
          <cell r="F9542">
            <v>45833.285694444443</v>
          </cell>
          <cell r="G9542">
            <v>45834.285520833335</v>
          </cell>
          <cell r="H9542">
            <v>5</v>
          </cell>
          <cell r="O9542">
            <v>400000</v>
          </cell>
        </row>
        <row r="9543">
          <cell r="A9543">
            <v>45833</v>
          </cell>
          <cell r="C9543" t="str">
            <v>KOE4K S.A.S</v>
          </cell>
          <cell r="F9543">
            <v>45811.395601851851</v>
          </cell>
          <cell r="G9543">
            <v>45841.395497685182</v>
          </cell>
          <cell r="H9543">
            <v>-2</v>
          </cell>
          <cell r="O9543">
            <v>908821.83600000001</v>
          </cell>
        </row>
        <row r="9544">
          <cell r="A9544">
            <v>45833</v>
          </cell>
          <cell r="C9544" t="str">
            <v>KOE4K S.A.S</v>
          </cell>
          <cell r="F9544">
            <v>45812.324930555558</v>
          </cell>
          <cell r="G9544">
            <v>45842.324074074073</v>
          </cell>
          <cell r="H9544">
            <v>-3</v>
          </cell>
          <cell r="O9544">
            <v>938598.05</v>
          </cell>
        </row>
        <row r="9545">
          <cell r="A9545">
            <v>45833</v>
          </cell>
          <cell r="C9545" t="str">
            <v>KOE4K S.A.S</v>
          </cell>
          <cell r="F9545">
            <v>45817.312662037039</v>
          </cell>
          <cell r="G9545">
            <v>45847.312569444446</v>
          </cell>
          <cell r="H9545">
            <v>-8</v>
          </cell>
          <cell r="O9545">
            <v>1910856.1680000001</v>
          </cell>
        </row>
        <row r="9546">
          <cell r="A9546">
            <v>45833</v>
          </cell>
          <cell r="C9546" t="str">
            <v>CAROLA CACEROLA SAS</v>
          </cell>
          <cell r="F9546">
            <v>45829.291539351849</v>
          </cell>
          <cell r="G9546">
            <v>45830.291388888887</v>
          </cell>
          <cell r="H9546">
            <v>9</v>
          </cell>
          <cell r="O9546">
            <v>416949.97</v>
          </cell>
        </row>
        <row r="9547">
          <cell r="A9547">
            <v>45833</v>
          </cell>
          <cell r="C9547" t="str">
            <v>LA BIFERIA SA</v>
          </cell>
          <cell r="F9547">
            <v>45811.398888888885</v>
          </cell>
          <cell r="G9547">
            <v>45841.398680555554</v>
          </cell>
          <cell r="H9547">
            <v>-2</v>
          </cell>
          <cell r="O9547">
            <v>1639700</v>
          </cell>
        </row>
        <row r="9548">
          <cell r="A9548">
            <v>45833</v>
          </cell>
          <cell r="C9548" t="str">
            <v>DONDOHE4K S.A.S</v>
          </cell>
          <cell r="F9548">
            <v>45812.344490740739</v>
          </cell>
          <cell r="G9548">
            <v>45842.341956018521</v>
          </cell>
          <cell r="H9548">
            <v>-3</v>
          </cell>
          <cell r="O9548">
            <v>1279879.2720000001</v>
          </cell>
        </row>
        <row r="9549">
          <cell r="A9549">
            <v>45833</v>
          </cell>
          <cell r="C9549" t="str">
            <v>DONDOHE4K S.A.S</v>
          </cell>
          <cell r="F9549">
            <v>45814.324490740742</v>
          </cell>
          <cell r="G9549">
            <v>45844.32435185185</v>
          </cell>
          <cell r="H9549">
            <v>-5</v>
          </cell>
          <cell r="O9549">
            <v>1184077.54</v>
          </cell>
        </row>
        <row r="9550">
          <cell r="A9550">
            <v>45833</v>
          </cell>
          <cell r="C9550" t="str">
            <v>DONDOHE4K S.A.S</v>
          </cell>
          <cell r="F9550">
            <v>45817.340995370374</v>
          </cell>
          <cell r="G9550">
            <v>45847.340891203705</v>
          </cell>
          <cell r="H9550">
            <v>-8</v>
          </cell>
          <cell r="O9550">
            <v>420000</v>
          </cell>
        </row>
        <row r="9551">
          <cell r="A9551">
            <v>45833</v>
          </cell>
          <cell r="C9551" t="str">
            <v>DONDOHE4K S.A.S</v>
          </cell>
          <cell r="F9551">
            <v>45819.353206018517</v>
          </cell>
          <cell r="G9551">
            <v>45849.353125000001</v>
          </cell>
          <cell r="H9551">
            <v>-10</v>
          </cell>
          <cell r="O9551">
            <v>501913.44</v>
          </cell>
        </row>
        <row r="9552">
          <cell r="A9552">
            <v>45833</v>
          </cell>
          <cell r="C9552" t="str">
            <v>DONDOHE4K S.A.S</v>
          </cell>
          <cell r="F9552">
            <v>45821.312465277777</v>
          </cell>
          <cell r="G9552">
            <v>45851.310949074075</v>
          </cell>
          <cell r="H9552">
            <v>-12</v>
          </cell>
          <cell r="O9552">
            <v>1316925.264</v>
          </cell>
        </row>
        <row r="9553">
          <cell r="A9553">
            <v>45833</v>
          </cell>
          <cell r="C9553" t="str">
            <v>PPC SAS</v>
          </cell>
          <cell r="F9553">
            <v>45812.332268518519</v>
          </cell>
          <cell r="G9553">
            <v>45827.33216435185</v>
          </cell>
          <cell r="H9553">
            <v>12</v>
          </cell>
          <cell r="O9553">
            <v>1088474.98</v>
          </cell>
        </row>
        <row r="9554">
          <cell r="A9554">
            <v>45833</v>
          </cell>
          <cell r="C9554" t="str">
            <v>PPC SAS</v>
          </cell>
          <cell r="F9554">
            <v>45813.309965277775</v>
          </cell>
          <cell r="G9554">
            <v>45828.300208333334</v>
          </cell>
          <cell r="H9554">
            <v>11</v>
          </cell>
          <cell r="O9554">
            <v>1779701.406</v>
          </cell>
        </row>
        <row r="9555">
          <cell r="A9555">
            <v>45833</v>
          </cell>
          <cell r="C9555" t="str">
            <v>PPC SAS</v>
          </cell>
          <cell r="F9555">
            <v>45814.344189814816</v>
          </cell>
          <cell r="G9555">
            <v>45829.343888888892</v>
          </cell>
          <cell r="H9555">
            <v>10</v>
          </cell>
          <cell r="O9555">
            <v>102175.236</v>
          </cell>
        </row>
        <row r="9556">
          <cell r="A9556">
            <v>45833</v>
          </cell>
          <cell r="C9556" t="str">
            <v>PPC SAS</v>
          </cell>
          <cell r="F9556">
            <v>45818.309953703705</v>
          </cell>
          <cell r="G9556">
            <v>45833.309861111113</v>
          </cell>
          <cell r="H9556">
            <v>6</v>
          </cell>
          <cell r="O9556">
            <v>8841543.8379999995</v>
          </cell>
        </row>
        <row r="9557">
          <cell r="A9557">
            <v>45833</v>
          </cell>
          <cell r="C9557" t="str">
            <v>PPC SAS</v>
          </cell>
          <cell r="F9557">
            <v>45820.329560185186</v>
          </cell>
          <cell r="G9557">
            <v>45835.329432870371</v>
          </cell>
          <cell r="H9557">
            <v>4</v>
          </cell>
          <cell r="O9557">
            <v>5744419.2379999999</v>
          </cell>
        </row>
        <row r="9558">
          <cell r="A9558">
            <v>45833</v>
          </cell>
          <cell r="C9558" t="str">
            <v>OSAKA COCINA NIKKEI S.A.S</v>
          </cell>
          <cell r="F9558">
            <v>45811.36346064815</v>
          </cell>
          <cell r="G9558">
            <v>45841.363287037035</v>
          </cell>
          <cell r="H9558">
            <v>-2</v>
          </cell>
          <cell r="O9558">
            <v>427000</v>
          </cell>
        </row>
        <row r="9559">
          <cell r="A9559">
            <v>45833</v>
          </cell>
          <cell r="C9559" t="str">
            <v>OSAKA COCINA NIKKEI S.A.S</v>
          </cell>
          <cell r="F9559">
            <v>45811.364861111113</v>
          </cell>
          <cell r="G9559">
            <v>45841.364652777775</v>
          </cell>
          <cell r="H9559">
            <v>-2</v>
          </cell>
          <cell r="O9559">
            <v>1124948.334</v>
          </cell>
        </row>
        <row r="9560">
          <cell r="A9560">
            <v>45833</v>
          </cell>
          <cell r="C9560" t="str">
            <v>OSAKA COCINA NIKKEI S.A.S</v>
          </cell>
          <cell r="F9560">
            <v>45815.347118055557</v>
          </cell>
          <cell r="G9560">
            <v>45845.346956018519</v>
          </cell>
          <cell r="H9560">
            <v>-6</v>
          </cell>
          <cell r="O9560">
            <v>427800</v>
          </cell>
        </row>
        <row r="9561">
          <cell r="A9561">
            <v>45833</v>
          </cell>
          <cell r="C9561" t="str">
            <v>OSAKA COCINA NIKKEI S.A.S</v>
          </cell>
          <cell r="F9561">
            <v>45817.356840277775</v>
          </cell>
          <cell r="G9561">
            <v>45847.356759259259</v>
          </cell>
          <cell r="H9561">
            <v>-8</v>
          </cell>
          <cell r="O9561">
            <v>370800</v>
          </cell>
        </row>
        <row r="9562">
          <cell r="A9562">
            <v>45833</v>
          </cell>
          <cell r="C9562" t="str">
            <v>OSTAK S.A.S</v>
          </cell>
          <cell r="F9562">
            <v>45806.320520833331</v>
          </cell>
          <cell r="G9562">
            <v>45836.320405092592</v>
          </cell>
          <cell r="H9562">
            <v>3</v>
          </cell>
          <cell r="O9562">
            <v>82000</v>
          </cell>
        </row>
        <row r="9563">
          <cell r="A9563">
            <v>45833</v>
          </cell>
          <cell r="C9563" t="str">
            <v>OSTAK S.A.S</v>
          </cell>
          <cell r="F9563">
            <v>45807.531631944446</v>
          </cell>
          <cell r="G9563">
            <v>45837.531319444446</v>
          </cell>
          <cell r="H9563">
            <v>2</v>
          </cell>
          <cell r="O9563">
            <v>55200</v>
          </cell>
        </row>
        <row r="9564">
          <cell r="A9564">
            <v>45833</v>
          </cell>
          <cell r="C9564" t="str">
            <v>OSTAK S.A.S</v>
          </cell>
          <cell r="F9564">
            <v>45808.347812499997</v>
          </cell>
          <cell r="G9564">
            <v>45838.347592592596</v>
          </cell>
          <cell r="H9564">
            <v>1</v>
          </cell>
          <cell r="O9564">
            <v>220140</v>
          </cell>
        </row>
        <row r="9565">
          <cell r="A9565">
            <v>45833</v>
          </cell>
          <cell r="C9565" t="str">
            <v>OSTAK S.A.S</v>
          </cell>
          <cell r="F9565">
            <v>45811.351099537038</v>
          </cell>
          <cell r="G9565">
            <v>45841.351099537038</v>
          </cell>
          <cell r="H9565">
            <v>-2</v>
          </cell>
          <cell r="O9565">
            <v>104550</v>
          </cell>
        </row>
        <row r="9566">
          <cell r="A9566">
            <v>45833</v>
          </cell>
          <cell r="C9566" t="str">
            <v>OSTAK S.A.S</v>
          </cell>
          <cell r="F9566">
            <v>45811.357361111113</v>
          </cell>
          <cell r="G9566">
            <v>45841.357245370367</v>
          </cell>
          <cell r="H9566">
            <v>-2</v>
          </cell>
          <cell r="O9566">
            <v>276940</v>
          </cell>
        </row>
        <row r="9567">
          <cell r="A9567">
            <v>45833</v>
          </cell>
          <cell r="C9567" t="str">
            <v>FUERZA INTENSA SAS</v>
          </cell>
          <cell r="F9567">
            <v>45815.344583333332</v>
          </cell>
          <cell r="G9567">
            <v>45830.344583333332</v>
          </cell>
          <cell r="H9567">
            <v>9</v>
          </cell>
          <cell r="O9567">
            <v>667560</v>
          </cell>
        </row>
        <row r="9568">
          <cell r="A9568">
            <v>45833</v>
          </cell>
          <cell r="C9568" t="str">
            <v>FUERZA INTENSA SAS</v>
          </cell>
          <cell r="F9568">
            <v>45822.323576388888</v>
          </cell>
          <cell r="G9568">
            <v>45837.323275462964</v>
          </cell>
          <cell r="H9568">
            <v>2</v>
          </cell>
          <cell r="O9568">
            <v>400000</v>
          </cell>
        </row>
        <row r="9569">
          <cell r="A9569">
            <v>45833</v>
          </cell>
          <cell r="C9569" t="str">
            <v>FUERZA INTENSA SAS</v>
          </cell>
          <cell r="F9569">
            <v>45826.307164351849</v>
          </cell>
          <cell r="G9569">
            <v>45841.306643518517</v>
          </cell>
          <cell r="H9569">
            <v>-2</v>
          </cell>
          <cell r="O9569">
            <v>10840</v>
          </cell>
        </row>
        <row r="9570">
          <cell r="A9570">
            <v>45833</v>
          </cell>
          <cell r="C9570" t="str">
            <v>FUNDACION HOGAR NUEVA GRANADA</v>
          </cell>
          <cell r="F9570">
            <v>45789.420358796298</v>
          </cell>
          <cell r="G9570">
            <v>45819.420358796298</v>
          </cell>
          <cell r="H9570">
            <v>20</v>
          </cell>
          <cell r="O9570">
            <v>1384400</v>
          </cell>
        </row>
        <row r="9571">
          <cell r="A9571">
            <v>45833</v>
          </cell>
          <cell r="C9571" t="str">
            <v>MOYSER SAS</v>
          </cell>
          <cell r="F9571">
            <v>45833.338888888888</v>
          </cell>
          <cell r="G9571">
            <v>45834.338275462964</v>
          </cell>
          <cell r="H9571">
            <v>5</v>
          </cell>
          <cell r="O9571">
            <v>2765500</v>
          </cell>
        </row>
        <row r="9572">
          <cell r="A9572">
            <v>45833</v>
          </cell>
          <cell r="C9572" t="str">
            <v>MERCADOPAGO COLOMBIA</v>
          </cell>
          <cell r="F9572">
            <v>45833</v>
          </cell>
          <cell r="G9572">
            <v>45833</v>
          </cell>
          <cell r="H9572">
            <v>0</v>
          </cell>
          <cell r="O9572">
            <v>8155000</v>
          </cell>
        </row>
        <row r="9573">
          <cell r="A9573">
            <v>45833</v>
          </cell>
          <cell r="C9573" t="str">
            <v>VENTAS MOSTRADOR</v>
          </cell>
          <cell r="F9573">
            <v>45833</v>
          </cell>
          <cell r="G9573">
            <v>45833</v>
          </cell>
          <cell r="H9573">
            <v>0</v>
          </cell>
          <cell r="O9573">
            <v>165428</v>
          </cell>
        </row>
        <row r="9574">
          <cell r="A9574">
            <v>45833</v>
          </cell>
          <cell r="C9574" t="str">
            <v>VENTAS MOSTRADOR</v>
          </cell>
          <cell r="F9574">
            <v>45833</v>
          </cell>
          <cell r="G9574">
            <v>45833</v>
          </cell>
          <cell r="H9574">
            <v>0</v>
          </cell>
          <cell r="O9574">
            <v>184009</v>
          </cell>
        </row>
        <row r="9575">
          <cell r="A9575">
            <v>45834</v>
          </cell>
          <cell r="C9575" t="str">
            <v>ANA DOLORES CORONEL PARDO</v>
          </cell>
          <cell r="F9575">
            <v>45834.351331018515</v>
          </cell>
          <cell r="G9575">
            <v>45835.351215277777</v>
          </cell>
          <cell r="H9575">
            <v>4</v>
          </cell>
          <cell r="O9575">
            <v>1070050</v>
          </cell>
        </row>
        <row r="9576">
          <cell r="A9576">
            <v>45834</v>
          </cell>
          <cell r="C9576" t="str">
            <v>VENTAS MOSTRADOR</v>
          </cell>
          <cell r="F9576">
            <v>45834</v>
          </cell>
          <cell r="G9576">
            <v>45834</v>
          </cell>
          <cell r="H9576">
            <v>0</v>
          </cell>
          <cell r="O9576">
            <v>7000</v>
          </cell>
        </row>
        <row r="9577">
          <cell r="A9577">
            <v>45834</v>
          </cell>
          <cell r="C9577" t="str">
            <v>VENTAS MOSTRADOR</v>
          </cell>
          <cell r="F9577">
            <v>45834</v>
          </cell>
          <cell r="G9577">
            <v>45834</v>
          </cell>
          <cell r="H9577">
            <v>0</v>
          </cell>
          <cell r="O9577">
            <v>7000</v>
          </cell>
        </row>
        <row r="9578">
          <cell r="A9578">
            <v>45834</v>
          </cell>
          <cell r="C9578" t="str">
            <v>VENTAS MOSTRADOR</v>
          </cell>
          <cell r="F9578">
            <v>45834</v>
          </cell>
          <cell r="G9578">
            <v>45834</v>
          </cell>
          <cell r="H9578">
            <v>0</v>
          </cell>
          <cell r="O9578">
            <v>7000</v>
          </cell>
        </row>
        <row r="9579">
          <cell r="A9579">
            <v>45834</v>
          </cell>
          <cell r="C9579" t="str">
            <v>VENTAS MOSTRADOR</v>
          </cell>
          <cell r="F9579">
            <v>45834</v>
          </cell>
          <cell r="G9579">
            <v>45834</v>
          </cell>
          <cell r="H9579">
            <v>0</v>
          </cell>
          <cell r="O9579">
            <v>10780</v>
          </cell>
        </row>
        <row r="9580">
          <cell r="A9580">
            <v>45834</v>
          </cell>
          <cell r="C9580" t="str">
            <v>VENTAS MOSTRADOR</v>
          </cell>
          <cell r="F9580">
            <v>45834</v>
          </cell>
          <cell r="G9580">
            <v>45834</v>
          </cell>
          <cell r="H9580">
            <v>0</v>
          </cell>
          <cell r="O9580">
            <v>11475</v>
          </cell>
        </row>
        <row r="9581">
          <cell r="A9581">
            <v>45834</v>
          </cell>
          <cell r="C9581" t="str">
            <v>VENTAS MOSTRADOR</v>
          </cell>
          <cell r="F9581">
            <v>45834</v>
          </cell>
          <cell r="G9581">
            <v>45834</v>
          </cell>
          <cell r="H9581">
            <v>0</v>
          </cell>
          <cell r="O9581">
            <v>14000</v>
          </cell>
        </row>
        <row r="9582">
          <cell r="A9582">
            <v>45834</v>
          </cell>
          <cell r="C9582" t="str">
            <v>VENTAS MOSTRADOR</v>
          </cell>
          <cell r="F9582">
            <v>45834</v>
          </cell>
          <cell r="G9582">
            <v>45834</v>
          </cell>
          <cell r="H9582">
            <v>0</v>
          </cell>
          <cell r="O9582">
            <v>14000</v>
          </cell>
        </row>
        <row r="9583">
          <cell r="A9583">
            <v>45834</v>
          </cell>
          <cell r="C9583" t="str">
            <v>VENTAS MOSTRADOR</v>
          </cell>
          <cell r="F9583">
            <v>45834</v>
          </cell>
          <cell r="G9583">
            <v>45834</v>
          </cell>
          <cell r="H9583">
            <v>0</v>
          </cell>
          <cell r="O9583">
            <v>18000</v>
          </cell>
        </row>
        <row r="9584">
          <cell r="A9584">
            <v>45834</v>
          </cell>
          <cell r="C9584" t="str">
            <v>VENTAS MOSTRADOR</v>
          </cell>
          <cell r="F9584">
            <v>45834</v>
          </cell>
          <cell r="G9584">
            <v>45834</v>
          </cell>
          <cell r="H9584">
            <v>0</v>
          </cell>
          <cell r="O9584">
            <v>18980</v>
          </cell>
        </row>
        <row r="9585">
          <cell r="A9585">
            <v>45834</v>
          </cell>
          <cell r="C9585" t="str">
            <v>VENTAS MOSTRADOR</v>
          </cell>
          <cell r="F9585">
            <v>45834</v>
          </cell>
          <cell r="G9585">
            <v>45834</v>
          </cell>
          <cell r="H9585">
            <v>0</v>
          </cell>
          <cell r="O9585">
            <v>19998</v>
          </cell>
        </row>
        <row r="9586">
          <cell r="A9586">
            <v>45834</v>
          </cell>
          <cell r="C9586" t="str">
            <v>VENTAS MOSTRADOR</v>
          </cell>
          <cell r="F9586">
            <v>45834</v>
          </cell>
          <cell r="G9586">
            <v>45834</v>
          </cell>
          <cell r="H9586">
            <v>0</v>
          </cell>
          <cell r="O9586">
            <v>20000</v>
          </cell>
        </row>
        <row r="9587">
          <cell r="A9587">
            <v>45834</v>
          </cell>
          <cell r="C9587" t="str">
            <v>VENTAS MOSTRADOR</v>
          </cell>
          <cell r="F9587">
            <v>45834</v>
          </cell>
          <cell r="G9587">
            <v>45834</v>
          </cell>
          <cell r="H9587">
            <v>0</v>
          </cell>
          <cell r="O9587">
            <v>22400</v>
          </cell>
        </row>
        <row r="9588">
          <cell r="A9588">
            <v>45834</v>
          </cell>
          <cell r="C9588" t="str">
            <v>VENTAS MOSTRADOR</v>
          </cell>
          <cell r="F9588">
            <v>45834</v>
          </cell>
          <cell r="G9588">
            <v>45834</v>
          </cell>
          <cell r="H9588">
            <v>0</v>
          </cell>
          <cell r="O9588">
            <v>24720</v>
          </cell>
        </row>
        <row r="9589">
          <cell r="A9589">
            <v>45834</v>
          </cell>
          <cell r="C9589" t="str">
            <v>VENTAS MOSTRADOR</v>
          </cell>
          <cell r="F9589">
            <v>45834</v>
          </cell>
          <cell r="G9589">
            <v>45834</v>
          </cell>
          <cell r="H9589">
            <v>0</v>
          </cell>
          <cell r="O9589">
            <v>36630</v>
          </cell>
        </row>
        <row r="9590">
          <cell r="A9590">
            <v>45834</v>
          </cell>
          <cell r="C9590" t="str">
            <v>VENTAS MOSTRADOR</v>
          </cell>
          <cell r="F9590">
            <v>45834</v>
          </cell>
          <cell r="G9590">
            <v>45834</v>
          </cell>
          <cell r="H9590">
            <v>0</v>
          </cell>
          <cell r="O9590">
            <v>41152</v>
          </cell>
        </row>
        <row r="9591">
          <cell r="A9591">
            <v>45834</v>
          </cell>
          <cell r="C9591" t="str">
            <v>VENTAS MOSTRADOR</v>
          </cell>
          <cell r="F9591">
            <v>45834</v>
          </cell>
          <cell r="G9591">
            <v>45834</v>
          </cell>
          <cell r="H9591">
            <v>0</v>
          </cell>
          <cell r="O9591">
            <v>47280</v>
          </cell>
        </row>
        <row r="9592">
          <cell r="A9592">
            <v>45834</v>
          </cell>
          <cell r="C9592" t="str">
            <v>VENTAS MOSTRADOR</v>
          </cell>
          <cell r="F9592">
            <v>45834</v>
          </cell>
          <cell r="G9592">
            <v>45834</v>
          </cell>
          <cell r="H9592">
            <v>0</v>
          </cell>
          <cell r="O9592">
            <v>47736</v>
          </cell>
        </row>
        <row r="9593">
          <cell r="A9593">
            <v>45834</v>
          </cell>
          <cell r="C9593" t="str">
            <v>VENTAS MOSTRADOR</v>
          </cell>
          <cell r="F9593">
            <v>45834</v>
          </cell>
          <cell r="G9593">
            <v>45834</v>
          </cell>
          <cell r="H9593">
            <v>0</v>
          </cell>
          <cell r="O9593">
            <v>52890</v>
          </cell>
        </row>
        <row r="9594">
          <cell r="A9594">
            <v>45834</v>
          </cell>
          <cell r="C9594" t="str">
            <v>VENTAS MOSTRADOR</v>
          </cell>
          <cell r="F9594">
            <v>45834</v>
          </cell>
          <cell r="G9594">
            <v>45834</v>
          </cell>
          <cell r="H9594">
            <v>0</v>
          </cell>
          <cell r="O9594">
            <v>69812</v>
          </cell>
        </row>
        <row r="9595">
          <cell r="A9595">
            <v>45834</v>
          </cell>
          <cell r="C9595" t="str">
            <v>VENTAS MOSTRADOR</v>
          </cell>
          <cell r="F9595">
            <v>45834</v>
          </cell>
          <cell r="G9595">
            <v>45834</v>
          </cell>
          <cell r="H9595">
            <v>0</v>
          </cell>
          <cell r="O9595">
            <v>75844</v>
          </cell>
        </row>
        <row r="9596">
          <cell r="A9596">
            <v>45834</v>
          </cell>
          <cell r="C9596" t="str">
            <v>VENTAS MOSTRADOR</v>
          </cell>
          <cell r="F9596">
            <v>45834</v>
          </cell>
          <cell r="G9596">
            <v>45834</v>
          </cell>
          <cell r="H9596">
            <v>0</v>
          </cell>
          <cell r="O9596">
            <v>121460</v>
          </cell>
        </row>
        <row r="9597">
          <cell r="A9597">
            <v>45834</v>
          </cell>
          <cell r="C9597" t="str">
            <v>SONIA CONTANZA CARDENAS MURCIA</v>
          </cell>
          <cell r="F9597">
            <v>45834.353113425925</v>
          </cell>
          <cell r="G9597">
            <v>45835.35297453704</v>
          </cell>
          <cell r="H9597">
            <v>4</v>
          </cell>
          <cell r="O9597">
            <v>136000</v>
          </cell>
        </row>
        <row r="9598">
          <cell r="A9598">
            <v>45834</v>
          </cell>
          <cell r="C9598" t="str">
            <v>VENTAS MOSTRADOR</v>
          </cell>
          <cell r="F9598">
            <v>45834</v>
          </cell>
          <cell r="G9598">
            <v>45834</v>
          </cell>
          <cell r="H9598">
            <v>0</v>
          </cell>
          <cell r="O9598">
            <v>297850</v>
          </cell>
        </row>
        <row r="9599">
          <cell r="A9599">
            <v>45834</v>
          </cell>
          <cell r="C9599" t="str">
            <v>WILSON  DIAZ GOMEZ</v>
          </cell>
          <cell r="F9599">
            <v>45834.3827662037</v>
          </cell>
          <cell r="G9599">
            <v>45835.382627314815</v>
          </cell>
          <cell r="H9599">
            <v>4</v>
          </cell>
          <cell r="O9599">
            <v>319000</v>
          </cell>
        </row>
        <row r="9600">
          <cell r="A9600">
            <v>45834</v>
          </cell>
          <cell r="C9600" t="str">
            <v>VENTAS MOSTRADOR</v>
          </cell>
          <cell r="F9600">
            <v>45834</v>
          </cell>
          <cell r="G9600">
            <v>45834</v>
          </cell>
          <cell r="H9600">
            <v>0</v>
          </cell>
          <cell r="O9600">
            <v>638250</v>
          </cell>
        </row>
        <row r="9601">
          <cell r="A9601">
            <v>45834</v>
          </cell>
          <cell r="C9601" t="str">
            <v>VENTAS MOSTRADOR</v>
          </cell>
          <cell r="F9601">
            <v>45834</v>
          </cell>
          <cell r="G9601">
            <v>45834</v>
          </cell>
          <cell r="H9601">
            <v>0</v>
          </cell>
          <cell r="O9601">
            <v>1702000</v>
          </cell>
        </row>
        <row r="9602">
          <cell r="A9602">
            <v>45834</v>
          </cell>
          <cell r="C9602" t="str">
            <v>DOROTEA PARRILA SAS</v>
          </cell>
          <cell r="F9602">
            <v>45833.289282407408</v>
          </cell>
          <cell r="G9602">
            <v>45834.288912037038</v>
          </cell>
          <cell r="H9602">
            <v>5</v>
          </cell>
          <cell r="O9602">
            <v>798100</v>
          </cell>
        </row>
        <row r="9603">
          <cell r="A9603">
            <v>45834</v>
          </cell>
          <cell r="C9603" t="str">
            <v>DOROTEA PARRILA SAS</v>
          </cell>
          <cell r="F9603">
            <v>45834.377430555556</v>
          </cell>
          <cell r="G9603">
            <v>45835.377337962964</v>
          </cell>
          <cell r="H9603">
            <v>4</v>
          </cell>
          <cell r="O9603">
            <v>1578950</v>
          </cell>
        </row>
        <row r="9604">
          <cell r="A9604">
            <v>45834</v>
          </cell>
          <cell r="C9604" t="str">
            <v>DOROTEA PARRILLA BAR SAS</v>
          </cell>
          <cell r="F9604">
            <v>45832.370115740741</v>
          </cell>
          <cell r="G9604">
            <v>45836.369791666664</v>
          </cell>
          <cell r="H9604">
            <v>3</v>
          </cell>
          <cell r="O9604">
            <v>1000500</v>
          </cell>
        </row>
        <row r="9605">
          <cell r="A9605">
            <v>45834</v>
          </cell>
          <cell r="C9605" t="str">
            <v>DOROTEA PARRILLA BAR SAS</v>
          </cell>
          <cell r="F9605">
            <v>45834.374756944446</v>
          </cell>
          <cell r="G9605">
            <v>45838.374606481484</v>
          </cell>
          <cell r="H9605">
            <v>1</v>
          </cell>
          <cell r="O9605">
            <v>1641600</v>
          </cell>
        </row>
        <row r="9606">
          <cell r="A9606">
            <v>45834</v>
          </cell>
          <cell r="C9606" t="str">
            <v>TIGRE COLOMBIA S.A.S</v>
          </cell>
          <cell r="F9606">
            <v>45825.400567129633</v>
          </cell>
          <cell r="G9606">
            <v>45833.400439814817</v>
          </cell>
          <cell r="H9606">
            <v>6</v>
          </cell>
          <cell r="O9606">
            <v>942930</v>
          </cell>
        </row>
        <row r="9607">
          <cell r="A9607">
            <v>45834</v>
          </cell>
          <cell r="C9607" t="str">
            <v>TIGRE COLOMBIA S.A.S</v>
          </cell>
          <cell r="F9607">
            <v>45832.374803240738</v>
          </cell>
          <cell r="G9607">
            <v>45840.374016203707</v>
          </cell>
          <cell r="H9607">
            <v>-1</v>
          </cell>
          <cell r="O9607">
            <v>1830000</v>
          </cell>
        </row>
        <row r="9608">
          <cell r="A9608">
            <v>45834</v>
          </cell>
          <cell r="C9608" t="str">
            <v>TIGRE COLOMBIA S.A.S</v>
          </cell>
          <cell r="F9608">
            <v>45832.375833333332</v>
          </cell>
          <cell r="G9608">
            <v>45840.375474537039</v>
          </cell>
          <cell r="H9608">
            <v>-1</v>
          </cell>
          <cell r="O9608">
            <v>1647000</v>
          </cell>
        </row>
        <row r="9609">
          <cell r="A9609">
            <v>45834</v>
          </cell>
          <cell r="C9609" t="str">
            <v>TIGRE COLOMBIA S.A.S</v>
          </cell>
          <cell r="F9609">
            <v>45832.377939814818</v>
          </cell>
          <cell r="G9609">
            <v>45840.376273148147</v>
          </cell>
          <cell r="H9609">
            <v>-1</v>
          </cell>
          <cell r="O9609">
            <v>1830000</v>
          </cell>
        </row>
        <row r="9610">
          <cell r="A9610">
            <v>45834</v>
          </cell>
          <cell r="C9610" t="str">
            <v>TIGRE COLOMBIA S.A.S</v>
          </cell>
          <cell r="F9610">
            <v>45832.379525462966</v>
          </cell>
          <cell r="G9610">
            <v>45840.378564814811</v>
          </cell>
          <cell r="H9610">
            <v>-1</v>
          </cell>
          <cell r="O9610">
            <v>521070</v>
          </cell>
        </row>
        <row r="9611">
          <cell r="A9611">
            <v>45834</v>
          </cell>
          <cell r="C9611" t="str">
            <v>CAJA COLOMBIANA DE SUBSIDIO FAMILIAR COLSUBSIDIO</v>
          </cell>
          <cell r="F9611">
            <v>45807.57408564815</v>
          </cell>
          <cell r="G9611">
            <v>45837.57408564815</v>
          </cell>
          <cell r="H9611">
            <v>2</v>
          </cell>
          <cell r="O9611">
            <v>8499413.2872000001</v>
          </cell>
        </row>
        <row r="9612">
          <cell r="A9612">
            <v>45834</v>
          </cell>
          <cell r="C9612" t="str">
            <v>CAJA COLOMBIANA DE SUBSIDIO FAMILIAR COLSUBSIDIO</v>
          </cell>
          <cell r="F9612">
            <v>45807.576782407406</v>
          </cell>
          <cell r="G9612">
            <v>45837.576782407406</v>
          </cell>
          <cell r="H9612">
            <v>2</v>
          </cell>
          <cell r="O9612">
            <v>201938.88</v>
          </cell>
        </row>
        <row r="9613">
          <cell r="A9613">
            <v>45834</v>
          </cell>
          <cell r="C9613" t="str">
            <v>CAJA COLOMBIANA DE SUBSIDIO FAMILIAR COLSUBSIDIO</v>
          </cell>
          <cell r="F9613">
            <v>45807.579780092594</v>
          </cell>
          <cell r="G9613">
            <v>45837.579780092594</v>
          </cell>
          <cell r="H9613">
            <v>2</v>
          </cell>
          <cell r="O9613">
            <v>13893200.772</v>
          </cell>
        </row>
        <row r="9614">
          <cell r="A9614">
            <v>45834</v>
          </cell>
          <cell r="C9614" t="str">
            <v>CAJA COLOMBIANA DE SUBSIDIO FAMILIAR COLSUBSIDIO</v>
          </cell>
          <cell r="F9614">
            <v>45807.586006944446</v>
          </cell>
          <cell r="G9614">
            <v>45837.586006944446</v>
          </cell>
          <cell r="H9614">
            <v>2</v>
          </cell>
          <cell r="O9614">
            <v>229122.96</v>
          </cell>
        </row>
        <row r="9615">
          <cell r="A9615">
            <v>45834</v>
          </cell>
          <cell r="C9615" t="str">
            <v>CAJA COLOMBIANA DE SUBSIDIO FAMILIAR COLSUBSIDIO</v>
          </cell>
          <cell r="F9615">
            <v>45807.589178240742</v>
          </cell>
          <cell r="G9615">
            <v>45837.589178240742</v>
          </cell>
          <cell r="H9615">
            <v>2</v>
          </cell>
          <cell r="O9615">
            <v>2658603.0240000002</v>
          </cell>
        </row>
        <row r="9616">
          <cell r="A9616">
            <v>45834</v>
          </cell>
          <cell r="C9616" t="str">
            <v>CAJA COLOMBIANA DE SUBSIDIO FAMILIAR COLSUBSIDIO</v>
          </cell>
          <cell r="F9616">
            <v>45807.590277777781</v>
          </cell>
          <cell r="G9616">
            <v>45837.590277777781</v>
          </cell>
          <cell r="H9616">
            <v>2</v>
          </cell>
          <cell r="O9616">
            <v>433780.24800000002</v>
          </cell>
        </row>
        <row r="9617">
          <cell r="A9617">
            <v>45834</v>
          </cell>
          <cell r="C9617" t="str">
            <v>CAJA COLOMBIANA DE SUBSIDIO FAMILIAR COLSUBSIDIO</v>
          </cell>
          <cell r="F9617">
            <v>45807.592442129629</v>
          </cell>
          <cell r="G9617">
            <v>45837.592442129629</v>
          </cell>
          <cell r="H9617">
            <v>2</v>
          </cell>
          <cell r="O9617">
            <v>203200.99799999999</v>
          </cell>
        </row>
        <row r="9618">
          <cell r="A9618">
            <v>45834</v>
          </cell>
          <cell r="C9618" t="str">
            <v>CAJA COLOMBIANA DE SUBSIDIO FAMILIAR COLSUBSIDIO</v>
          </cell>
          <cell r="F9618">
            <v>45807.593993055554</v>
          </cell>
          <cell r="G9618">
            <v>45837.593993055554</v>
          </cell>
          <cell r="H9618">
            <v>2</v>
          </cell>
          <cell r="O9618">
            <v>11473992.4068</v>
          </cell>
        </row>
        <row r="9619">
          <cell r="A9619">
            <v>45834</v>
          </cell>
          <cell r="C9619" t="str">
            <v>CAJA COLOMBIANA DE SUBSIDIO FAMILIAR COLSUBSIDIO</v>
          </cell>
          <cell r="F9619">
            <v>45807.595335648148</v>
          </cell>
          <cell r="G9619">
            <v>45837.595335648148</v>
          </cell>
          <cell r="H9619">
            <v>2</v>
          </cell>
          <cell r="O9619">
            <v>996247.98899999994</v>
          </cell>
        </row>
        <row r="9620">
          <cell r="A9620">
            <v>45834</v>
          </cell>
          <cell r="C9620" t="str">
            <v>CAJA COLOMBIANA DE SUBSIDIO FAMILIAR COLSUBSIDIO</v>
          </cell>
          <cell r="F9620">
            <v>45807.597303240742</v>
          </cell>
          <cell r="G9620">
            <v>45837.597303240742</v>
          </cell>
          <cell r="H9620">
            <v>2</v>
          </cell>
          <cell r="O9620">
            <v>463100.22</v>
          </cell>
        </row>
        <row r="9621">
          <cell r="A9621">
            <v>45834</v>
          </cell>
          <cell r="C9621" t="str">
            <v>CAJA COLOMBIANA DE SUBSIDIO FAMILIAR COLSUBSIDIO</v>
          </cell>
          <cell r="F9621">
            <v>45807.598414351851</v>
          </cell>
          <cell r="G9621">
            <v>45837.598414351851</v>
          </cell>
          <cell r="H9621">
            <v>2</v>
          </cell>
          <cell r="O9621">
            <v>665136.18599999999</v>
          </cell>
        </row>
        <row r="9622">
          <cell r="A9622">
            <v>45834</v>
          </cell>
          <cell r="C9622" t="str">
            <v>CAJA COLOMBIANA DE SUBSIDIO FAMILIAR COLSUBSIDIO</v>
          </cell>
          <cell r="F9622">
            <v>45807.599687499998</v>
          </cell>
          <cell r="G9622">
            <v>45837.599687499998</v>
          </cell>
          <cell r="H9622">
            <v>2</v>
          </cell>
          <cell r="O9622">
            <v>5466912.6600000001</v>
          </cell>
        </row>
        <row r="9623">
          <cell r="A9623">
            <v>45834</v>
          </cell>
          <cell r="C9623" t="str">
            <v>CAJA COLOMBIANA DE SUBSIDIO FAMILIAR COLSUBSIDIO</v>
          </cell>
          <cell r="F9623">
            <v>45807.601909722223</v>
          </cell>
          <cell r="G9623">
            <v>45837.601909722223</v>
          </cell>
          <cell r="H9623">
            <v>2</v>
          </cell>
          <cell r="O9623">
            <v>1831527.39</v>
          </cell>
        </row>
        <row r="9624">
          <cell r="A9624">
            <v>45834</v>
          </cell>
          <cell r="C9624" t="str">
            <v>CAJA COLOMBIANA DE SUBSIDIO FAMILIAR COLSUBSIDIO</v>
          </cell>
          <cell r="F9624">
            <v>45807.603715277779</v>
          </cell>
          <cell r="G9624">
            <v>45837.603715277779</v>
          </cell>
          <cell r="H9624">
            <v>2</v>
          </cell>
          <cell r="O9624">
            <v>215530.92</v>
          </cell>
        </row>
        <row r="9625">
          <cell r="A9625">
            <v>45834</v>
          </cell>
          <cell r="C9625" t="str">
            <v>CAJA COLOMBIANA DE SUBSIDIO FAMILIAR COLSUBSIDIO</v>
          </cell>
          <cell r="F9625">
            <v>45807.605196759258</v>
          </cell>
          <cell r="G9625">
            <v>45837.605196759258</v>
          </cell>
          <cell r="H9625">
            <v>2</v>
          </cell>
          <cell r="O9625">
            <v>4114893.0240000002</v>
          </cell>
        </row>
        <row r="9626">
          <cell r="A9626">
            <v>45834</v>
          </cell>
          <cell r="C9626" t="str">
            <v>CAJA COLOMBIANA DE SUBSIDIO FAMILIAR COLSUBSIDIO</v>
          </cell>
          <cell r="F9626">
            <v>45807.607118055559</v>
          </cell>
          <cell r="G9626">
            <v>45837.607118055559</v>
          </cell>
          <cell r="H9626">
            <v>2</v>
          </cell>
          <cell r="O9626">
            <v>21182174.936999999</v>
          </cell>
        </row>
        <row r="9627">
          <cell r="A9627">
            <v>45834</v>
          </cell>
          <cell r="C9627" t="str">
            <v>CAJA COLOMBIANA DE SUBSIDIO FAMILIAR COLSUBSIDIO</v>
          </cell>
          <cell r="F9627">
            <v>45807.608773148146</v>
          </cell>
          <cell r="G9627">
            <v>45837.608773148146</v>
          </cell>
          <cell r="H9627">
            <v>2</v>
          </cell>
          <cell r="O9627">
            <v>2055893.1359999999</v>
          </cell>
        </row>
        <row r="9628">
          <cell r="A9628">
            <v>45834</v>
          </cell>
          <cell r="C9628" t="str">
            <v>CAJA COLOMBIANA DE SUBSIDIO FAMILIAR COLSUBSIDIO</v>
          </cell>
          <cell r="F9628">
            <v>45808.637523148151</v>
          </cell>
          <cell r="G9628">
            <v>45838.637523148151</v>
          </cell>
          <cell r="H9628">
            <v>1</v>
          </cell>
          <cell r="O9628">
            <v>4024408.872</v>
          </cell>
        </row>
        <row r="9629">
          <cell r="A9629">
            <v>45834</v>
          </cell>
          <cell r="C9629" t="str">
            <v>PROCESADORA DE CARNES NUEVA COLOMBO ALEMANA LTDA</v>
          </cell>
          <cell r="F9629">
            <v>45834.38177083333</v>
          </cell>
          <cell r="G9629">
            <v>45837.381631944445</v>
          </cell>
          <cell r="H9629">
            <v>2</v>
          </cell>
          <cell r="O9629">
            <v>2246775</v>
          </cell>
        </row>
        <row r="9630">
          <cell r="A9630">
            <v>45834</v>
          </cell>
          <cell r="C9630" t="str">
            <v>MESABAR SAS</v>
          </cell>
          <cell r="F9630">
            <v>45819.456631944442</v>
          </cell>
          <cell r="G9630">
            <v>45827.456435185188</v>
          </cell>
          <cell r="H9630">
            <v>12</v>
          </cell>
          <cell r="O9630">
            <v>1194900</v>
          </cell>
        </row>
        <row r="9631">
          <cell r="A9631">
            <v>45834</v>
          </cell>
          <cell r="C9631" t="str">
            <v>VENTAS MOSTRADOR</v>
          </cell>
          <cell r="F9631">
            <v>45834</v>
          </cell>
          <cell r="G9631">
            <v>45834</v>
          </cell>
          <cell r="H9631">
            <v>0</v>
          </cell>
          <cell r="O9631">
            <v>75400</v>
          </cell>
        </row>
        <row r="9632">
          <cell r="A9632">
            <v>45834</v>
          </cell>
          <cell r="C9632" t="str">
            <v>PAULA JINNET ARDILA GOMEZ</v>
          </cell>
          <cell r="F9632">
            <v>45832.394108796296</v>
          </cell>
          <cell r="G9632">
            <v>45833.393935185188</v>
          </cell>
          <cell r="H9632">
            <v>6</v>
          </cell>
          <cell r="O9632">
            <v>512900</v>
          </cell>
        </row>
        <row r="9633">
          <cell r="A9633">
            <v>45834</v>
          </cell>
          <cell r="C9633" t="str">
            <v>ALEJANDRO  DURAN</v>
          </cell>
          <cell r="F9633">
            <v>45833.321180555555</v>
          </cell>
          <cell r="G9633">
            <v>45834.320983796293</v>
          </cell>
          <cell r="H9633">
            <v>5</v>
          </cell>
          <cell r="O9633">
            <v>1537200</v>
          </cell>
        </row>
        <row r="9634">
          <cell r="A9634">
            <v>45834</v>
          </cell>
          <cell r="C9634" t="str">
            <v>JOHN DIEGO GUTIERREZ POLANCO</v>
          </cell>
          <cell r="F9634">
            <v>45834.385150462964</v>
          </cell>
          <cell r="G9634">
            <v>45836.385150462964</v>
          </cell>
          <cell r="H9634">
            <v>3</v>
          </cell>
          <cell r="O9634">
            <v>99999.99</v>
          </cell>
        </row>
        <row r="9635">
          <cell r="A9635">
            <v>45834</v>
          </cell>
          <cell r="C9635" t="str">
            <v>PAPRIKA COCINA A LA LEÑA SAS</v>
          </cell>
          <cell r="F9635">
            <v>45834.310937499999</v>
          </cell>
          <cell r="G9635">
            <v>45835.310810185183</v>
          </cell>
          <cell r="H9635">
            <v>4</v>
          </cell>
          <cell r="O9635">
            <v>1247190</v>
          </cell>
        </row>
        <row r="9636">
          <cell r="A9636">
            <v>45834</v>
          </cell>
          <cell r="C9636" t="str">
            <v>CARMEN ALICIA URQUIJO GAITAN</v>
          </cell>
          <cell r="F9636">
            <v>45834.307557870372</v>
          </cell>
          <cell r="G9636">
            <v>45835.307453703703</v>
          </cell>
          <cell r="H9636">
            <v>4</v>
          </cell>
          <cell r="O9636">
            <v>277000</v>
          </cell>
        </row>
        <row r="9637">
          <cell r="A9637">
            <v>45834</v>
          </cell>
          <cell r="C9637" t="str">
            <v>JOSE DIEGO MOSQUERA</v>
          </cell>
          <cell r="F9637">
            <v>45833.19771990741</v>
          </cell>
          <cell r="G9637">
            <v>45834.19771990741</v>
          </cell>
          <cell r="H9637">
            <v>5</v>
          </cell>
          <cell r="O9637">
            <v>1119620</v>
          </cell>
        </row>
        <row r="9638">
          <cell r="A9638">
            <v>45834</v>
          </cell>
          <cell r="C9638" t="str">
            <v xml:space="preserve">A MANO SAS </v>
          </cell>
          <cell r="F9638">
            <v>45833.331134259257</v>
          </cell>
          <cell r="G9638">
            <v>45841.330937500003</v>
          </cell>
          <cell r="H9638">
            <v>-2</v>
          </cell>
          <cell r="O9638">
            <v>285200</v>
          </cell>
        </row>
        <row r="9639">
          <cell r="A9639">
            <v>45834</v>
          </cell>
          <cell r="C9639" t="str">
            <v>INVERSIONES SUPER ROYAL CARIBE SA</v>
          </cell>
          <cell r="F9639">
            <v>45808.399571759262</v>
          </cell>
          <cell r="G9639">
            <v>45838.399444444447</v>
          </cell>
          <cell r="H9639">
            <v>1</v>
          </cell>
          <cell r="O9639">
            <v>176400</v>
          </cell>
        </row>
        <row r="9640">
          <cell r="A9640">
            <v>45834</v>
          </cell>
          <cell r="C9640" t="str">
            <v>MERCADOS BM SAS</v>
          </cell>
          <cell r="F9640">
            <v>45825.228067129632</v>
          </cell>
          <cell r="G9640">
            <v>45833.227766203701</v>
          </cell>
          <cell r="H9640">
            <v>6</v>
          </cell>
          <cell r="O9640">
            <v>4777837.5219999999</v>
          </cell>
        </row>
        <row r="9641">
          <cell r="A9641">
            <v>45834</v>
          </cell>
          <cell r="C9641" t="str">
            <v>ALIANZA DOC SAS</v>
          </cell>
          <cell r="F9641">
            <v>45828.284074074072</v>
          </cell>
          <cell r="G9641">
            <v>45836.281550925924</v>
          </cell>
          <cell r="H9641">
            <v>3</v>
          </cell>
          <cell r="O9641">
            <v>1172400</v>
          </cell>
        </row>
        <row r="9642">
          <cell r="A9642">
            <v>45834</v>
          </cell>
          <cell r="C9642" t="str">
            <v>GATE GOURMET COLOMBIA SAS</v>
          </cell>
          <cell r="F9642">
            <v>45800.236759259256</v>
          </cell>
          <cell r="G9642">
            <v>45830.236759259256</v>
          </cell>
          <cell r="H9642">
            <v>9</v>
          </cell>
          <cell r="O9642">
            <v>7128296.1698000003</v>
          </cell>
        </row>
        <row r="9643">
          <cell r="A9643">
            <v>45834</v>
          </cell>
          <cell r="C9643" t="str">
            <v>GATE GOURMET COLOMBIA SAS</v>
          </cell>
          <cell r="F9643">
            <v>45804.238877314812</v>
          </cell>
          <cell r="G9643">
            <v>45834.238877314812</v>
          </cell>
          <cell r="H9643">
            <v>5</v>
          </cell>
          <cell r="O9643">
            <v>279438.31599999999</v>
          </cell>
        </row>
        <row r="9644">
          <cell r="A9644">
            <v>45834</v>
          </cell>
          <cell r="C9644" t="str">
            <v>GATE GOURMET COLOMBIA SAS</v>
          </cell>
          <cell r="F9644">
            <v>45804.241967592592</v>
          </cell>
          <cell r="G9644">
            <v>45834.241967592592</v>
          </cell>
          <cell r="H9644">
            <v>5</v>
          </cell>
          <cell r="O9644">
            <v>7080196.1317999996</v>
          </cell>
        </row>
        <row r="9645">
          <cell r="A9645">
            <v>45834</v>
          </cell>
          <cell r="C9645" t="str">
            <v>GATE GOURMET COLOMBIA SAS</v>
          </cell>
          <cell r="F9645">
            <v>45805.226574074077</v>
          </cell>
          <cell r="G9645">
            <v>45835.226574074077</v>
          </cell>
          <cell r="H9645">
            <v>4</v>
          </cell>
          <cell r="O9645">
            <v>5798087.1292599998</v>
          </cell>
        </row>
        <row r="9646">
          <cell r="A9646">
            <v>45834</v>
          </cell>
          <cell r="C9646" t="str">
            <v>GATE GOURMET COLOMBIA SAS</v>
          </cell>
          <cell r="F9646">
            <v>45807.22047453704</v>
          </cell>
          <cell r="G9646">
            <v>45837.22047453704</v>
          </cell>
          <cell r="H9646">
            <v>2</v>
          </cell>
          <cell r="O9646">
            <v>1443000.14414</v>
          </cell>
        </row>
        <row r="9647">
          <cell r="A9647">
            <v>45834</v>
          </cell>
          <cell r="C9647" t="str">
            <v>LIDA  DAZA</v>
          </cell>
          <cell r="F9647">
            <v>45834.419571759259</v>
          </cell>
          <cell r="G9647">
            <v>45835.419085648151</v>
          </cell>
          <cell r="H9647">
            <v>4</v>
          </cell>
          <cell r="O9647">
            <v>505000</v>
          </cell>
        </row>
        <row r="9648">
          <cell r="A9648">
            <v>45834</v>
          </cell>
          <cell r="C9648" t="str">
            <v>PAULA JINNET ARDILA GOMEZ</v>
          </cell>
          <cell r="F9648">
            <v>45832.393078703702</v>
          </cell>
          <cell r="G9648">
            <v>45833.390879629631</v>
          </cell>
          <cell r="H9648">
            <v>6</v>
          </cell>
          <cell r="O9648">
            <v>351900</v>
          </cell>
        </row>
        <row r="9649">
          <cell r="A9649">
            <v>45834</v>
          </cell>
          <cell r="C9649" t="str">
            <v>DUFLO SERVICIOS INTEGRALES S.A.S.</v>
          </cell>
          <cell r="F9649">
            <v>45790.338923611111</v>
          </cell>
          <cell r="G9649">
            <v>45820.338923611111</v>
          </cell>
          <cell r="H9649">
            <v>19</v>
          </cell>
          <cell r="O9649">
            <v>1955372.75</v>
          </cell>
        </row>
        <row r="9650">
          <cell r="A9650">
            <v>45834</v>
          </cell>
          <cell r="C9650" t="str">
            <v>BACO FOODS COLOMBIA S.A.S</v>
          </cell>
          <cell r="F9650">
            <v>45791.365289351852</v>
          </cell>
          <cell r="G9650">
            <v>45821.365289351852</v>
          </cell>
          <cell r="H9650">
            <v>18</v>
          </cell>
          <cell r="O9650">
            <v>1351979.5360000001</v>
          </cell>
        </row>
        <row r="9651">
          <cell r="A9651">
            <v>45834</v>
          </cell>
          <cell r="C9651" t="str">
            <v>BACO FOODS COLOMBIA S.A.S</v>
          </cell>
          <cell r="F9651">
            <v>45793.272673611114</v>
          </cell>
          <cell r="G9651">
            <v>45823.272673611114</v>
          </cell>
          <cell r="H9651">
            <v>16</v>
          </cell>
          <cell r="O9651">
            <v>1434000</v>
          </cell>
        </row>
        <row r="9652">
          <cell r="A9652">
            <v>45834</v>
          </cell>
          <cell r="C9652" t="str">
            <v>BACO FOODS COLOMBIA S.A.S</v>
          </cell>
          <cell r="F9652">
            <v>45798.327708333331</v>
          </cell>
          <cell r="G9652">
            <v>45828.327361111114</v>
          </cell>
          <cell r="H9652">
            <v>11</v>
          </cell>
          <cell r="O9652">
            <v>1196000</v>
          </cell>
        </row>
        <row r="9653">
          <cell r="A9653">
            <v>45834</v>
          </cell>
          <cell r="C9653" t="str">
            <v>BACO FOODS COLOMBIA S.A.S</v>
          </cell>
          <cell r="F9653">
            <v>45798.328726851854</v>
          </cell>
          <cell r="G9653">
            <v>45828.3281712963</v>
          </cell>
          <cell r="H9653">
            <v>11</v>
          </cell>
          <cell r="O9653">
            <v>295200</v>
          </cell>
        </row>
        <row r="9654">
          <cell r="A9654">
            <v>45834</v>
          </cell>
          <cell r="C9654" t="str">
            <v>BACO FOODS COLOMBIA S.A.S</v>
          </cell>
          <cell r="F9654">
            <v>45800.279606481483</v>
          </cell>
          <cell r="G9654">
            <v>45830.27921296296</v>
          </cell>
          <cell r="H9654">
            <v>9</v>
          </cell>
          <cell r="O9654">
            <v>1050000</v>
          </cell>
        </row>
        <row r="9655">
          <cell r="A9655">
            <v>45834</v>
          </cell>
          <cell r="C9655" t="str">
            <v>VENTAS MOSTRADOR</v>
          </cell>
          <cell r="F9655">
            <v>45834</v>
          </cell>
          <cell r="G9655">
            <v>45834</v>
          </cell>
          <cell r="H9655">
            <v>0</v>
          </cell>
          <cell r="O9655">
            <v>1404153</v>
          </cell>
        </row>
        <row r="9656">
          <cell r="A9656">
            <v>45834</v>
          </cell>
          <cell r="C9656" t="str">
            <v>VENTAS MOSTRADOR</v>
          </cell>
          <cell r="F9656">
            <v>45834</v>
          </cell>
          <cell r="G9656">
            <v>45834</v>
          </cell>
          <cell r="H9656">
            <v>0</v>
          </cell>
          <cell r="O9656">
            <v>397634</v>
          </cell>
        </row>
        <row r="9657">
          <cell r="A9657">
            <v>45835</v>
          </cell>
          <cell r="C9657" t="str">
            <v>INVERSIONES MI TIERRITA SAS</v>
          </cell>
          <cell r="F9657">
            <v>45815.319490740738</v>
          </cell>
          <cell r="G9657">
            <v>45830.319236111114</v>
          </cell>
          <cell r="H9657">
            <v>4</v>
          </cell>
          <cell r="O9657">
            <v>112079.0637</v>
          </cell>
        </row>
        <row r="9658">
          <cell r="A9658">
            <v>45835</v>
          </cell>
          <cell r="C9658" t="str">
            <v>INVERSIONES MI TIERRITA SAS</v>
          </cell>
          <cell r="F9658">
            <v>45817.316516203704</v>
          </cell>
          <cell r="G9658">
            <v>45832.297442129631</v>
          </cell>
          <cell r="H9658">
            <v>2</v>
          </cell>
          <cell r="O9658">
            <v>2060633.5120000001</v>
          </cell>
        </row>
        <row r="9659">
          <cell r="A9659">
            <v>45835</v>
          </cell>
          <cell r="C9659" t="str">
            <v>INVERSIONES MI TIERRITA SAS</v>
          </cell>
          <cell r="F9659">
            <v>45817.402245370373</v>
          </cell>
          <cell r="G9659">
            <v>45832.401388888888</v>
          </cell>
          <cell r="H9659">
            <v>2</v>
          </cell>
          <cell r="O9659">
            <v>2830234.12</v>
          </cell>
        </row>
        <row r="9660">
          <cell r="A9660">
            <v>45835</v>
          </cell>
          <cell r="C9660" t="str">
            <v>INVERSIONES MI TIERRITA SAS</v>
          </cell>
          <cell r="F9660">
            <v>45820.325555555559</v>
          </cell>
          <cell r="G9660">
            <v>45835.325266203705</v>
          </cell>
          <cell r="H9660">
            <v>-1</v>
          </cell>
          <cell r="O9660">
            <v>534278.89</v>
          </cell>
        </row>
        <row r="9661">
          <cell r="A9661">
            <v>45835</v>
          </cell>
          <cell r="C9661" t="str">
            <v>INVERSIONES MI TIERRITA SAS</v>
          </cell>
          <cell r="F9661">
            <v>45821.307187500002</v>
          </cell>
          <cell r="G9661">
            <v>45836.306643518517</v>
          </cell>
          <cell r="H9661">
            <v>-2</v>
          </cell>
          <cell r="O9661">
            <v>5670128.0820000004</v>
          </cell>
        </row>
        <row r="9662">
          <cell r="A9662">
            <v>45835</v>
          </cell>
          <cell r="C9662" t="str">
            <v>INVERSIONES MI TIERRITA SAS</v>
          </cell>
          <cell r="F9662">
            <v>45822.309432870374</v>
          </cell>
          <cell r="G9662">
            <v>45837.308877314812</v>
          </cell>
          <cell r="H9662">
            <v>-3</v>
          </cell>
          <cell r="O9662">
            <v>123685.81200000001</v>
          </cell>
        </row>
        <row r="9663">
          <cell r="A9663">
            <v>45835</v>
          </cell>
          <cell r="C9663" t="str">
            <v>INVERSIONES MI TIERRITA SAS</v>
          </cell>
          <cell r="F9663">
            <v>45822.35659722222</v>
          </cell>
          <cell r="G9663">
            <v>45837.356238425928</v>
          </cell>
          <cell r="H9663">
            <v>-3</v>
          </cell>
          <cell r="O9663">
            <v>3668960.35818</v>
          </cell>
        </row>
        <row r="9664">
          <cell r="A9664">
            <v>45835</v>
          </cell>
          <cell r="C9664" t="str">
            <v>VENTAS MOSTRADOR</v>
          </cell>
          <cell r="F9664">
            <v>45835</v>
          </cell>
          <cell r="G9664">
            <v>45835</v>
          </cell>
          <cell r="H9664">
            <v>0</v>
          </cell>
          <cell r="O9664">
            <v>9000</v>
          </cell>
        </row>
        <row r="9665">
          <cell r="A9665">
            <v>45835</v>
          </cell>
          <cell r="C9665" t="str">
            <v>VENTAS MOSTRADOR</v>
          </cell>
          <cell r="F9665">
            <v>45835</v>
          </cell>
          <cell r="G9665">
            <v>45835</v>
          </cell>
          <cell r="H9665">
            <v>0</v>
          </cell>
          <cell r="O9665">
            <v>9000</v>
          </cell>
        </row>
        <row r="9666">
          <cell r="A9666">
            <v>45835</v>
          </cell>
          <cell r="C9666" t="str">
            <v>VENTAS MOSTRADOR</v>
          </cell>
          <cell r="F9666">
            <v>45835</v>
          </cell>
          <cell r="G9666">
            <v>45835</v>
          </cell>
          <cell r="H9666">
            <v>0</v>
          </cell>
          <cell r="O9666">
            <v>11900</v>
          </cell>
        </row>
        <row r="9667">
          <cell r="A9667">
            <v>45835</v>
          </cell>
          <cell r="C9667" t="str">
            <v>VENTAS MOSTRADOR</v>
          </cell>
          <cell r="F9667">
            <v>45835</v>
          </cell>
          <cell r="G9667">
            <v>45835</v>
          </cell>
          <cell r="H9667">
            <v>0</v>
          </cell>
          <cell r="O9667">
            <v>16290</v>
          </cell>
        </row>
        <row r="9668">
          <cell r="A9668">
            <v>45835</v>
          </cell>
          <cell r="C9668" t="str">
            <v>JUAN MANUEL PALLARES ARRIETA</v>
          </cell>
          <cell r="F9668">
            <v>45835.306134259263</v>
          </cell>
          <cell r="G9668">
            <v>45836.306076388886</v>
          </cell>
          <cell r="H9668">
            <v>3</v>
          </cell>
          <cell r="O9668">
            <v>19000</v>
          </cell>
        </row>
        <row r="9669">
          <cell r="A9669">
            <v>45835</v>
          </cell>
          <cell r="C9669" t="str">
            <v>VENTAS MOSTRADOR</v>
          </cell>
          <cell r="F9669">
            <v>45835</v>
          </cell>
          <cell r="G9669">
            <v>45835</v>
          </cell>
          <cell r="H9669">
            <v>0</v>
          </cell>
          <cell r="O9669">
            <v>19040</v>
          </cell>
        </row>
        <row r="9670">
          <cell r="A9670">
            <v>45835</v>
          </cell>
          <cell r="C9670" t="str">
            <v>VENTAS MOSTRADOR</v>
          </cell>
          <cell r="F9670">
            <v>45835</v>
          </cell>
          <cell r="G9670">
            <v>45835</v>
          </cell>
          <cell r="H9670">
            <v>0</v>
          </cell>
          <cell r="O9670">
            <v>19690</v>
          </cell>
        </row>
        <row r="9671">
          <cell r="A9671">
            <v>45835</v>
          </cell>
          <cell r="C9671" t="str">
            <v>VENTAS MOSTRADOR</v>
          </cell>
          <cell r="F9671">
            <v>45835</v>
          </cell>
          <cell r="G9671">
            <v>45835</v>
          </cell>
          <cell r="H9671">
            <v>0</v>
          </cell>
          <cell r="O9671">
            <v>20000</v>
          </cell>
        </row>
        <row r="9672">
          <cell r="A9672">
            <v>45835</v>
          </cell>
          <cell r="C9672" t="str">
            <v>VENTAS MOSTRADOR</v>
          </cell>
          <cell r="F9672">
            <v>45835</v>
          </cell>
          <cell r="G9672">
            <v>45835</v>
          </cell>
          <cell r="H9672">
            <v>0</v>
          </cell>
          <cell r="O9672">
            <v>20025</v>
          </cell>
        </row>
        <row r="9673">
          <cell r="A9673">
            <v>45835</v>
          </cell>
          <cell r="C9673" t="str">
            <v>VENTAS MOSTRADOR</v>
          </cell>
          <cell r="F9673">
            <v>45835</v>
          </cell>
          <cell r="G9673">
            <v>45835</v>
          </cell>
          <cell r="H9673">
            <v>0</v>
          </cell>
          <cell r="O9673">
            <v>21000</v>
          </cell>
        </row>
        <row r="9674">
          <cell r="A9674">
            <v>45835</v>
          </cell>
          <cell r="C9674" t="str">
            <v>VENTAS MOSTRADOR</v>
          </cell>
          <cell r="F9674">
            <v>45835</v>
          </cell>
          <cell r="G9674">
            <v>45835</v>
          </cell>
          <cell r="H9674">
            <v>0</v>
          </cell>
          <cell r="O9674">
            <v>24320</v>
          </cell>
        </row>
        <row r="9675">
          <cell r="A9675">
            <v>45835</v>
          </cell>
          <cell r="C9675" t="str">
            <v>VENTAS MOSTRADOR</v>
          </cell>
          <cell r="F9675">
            <v>45835</v>
          </cell>
          <cell r="G9675">
            <v>45835</v>
          </cell>
          <cell r="H9675">
            <v>0</v>
          </cell>
          <cell r="O9675">
            <v>28210</v>
          </cell>
        </row>
        <row r="9676">
          <cell r="A9676">
            <v>45835</v>
          </cell>
          <cell r="C9676" t="str">
            <v>VENTAS MOSTRADOR</v>
          </cell>
          <cell r="F9676">
            <v>45835</v>
          </cell>
          <cell r="G9676">
            <v>45835</v>
          </cell>
          <cell r="H9676">
            <v>0</v>
          </cell>
          <cell r="O9676">
            <v>29850</v>
          </cell>
        </row>
        <row r="9677">
          <cell r="A9677">
            <v>45835</v>
          </cell>
          <cell r="C9677" t="str">
            <v>VENTAS MOSTRADOR</v>
          </cell>
          <cell r="F9677">
            <v>45835</v>
          </cell>
          <cell r="G9677">
            <v>45835</v>
          </cell>
          <cell r="H9677">
            <v>0</v>
          </cell>
          <cell r="O9677">
            <v>31925</v>
          </cell>
        </row>
        <row r="9678">
          <cell r="A9678">
            <v>45835</v>
          </cell>
          <cell r="C9678" t="str">
            <v>VENTAS MOSTRADOR</v>
          </cell>
          <cell r="F9678">
            <v>45835</v>
          </cell>
          <cell r="G9678">
            <v>45835</v>
          </cell>
          <cell r="H9678">
            <v>0</v>
          </cell>
          <cell r="O9678">
            <v>41725</v>
          </cell>
        </row>
        <row r="9679">
          <cell r="A9679">
            <v>45835</v>
          </cell>
          <cell r="C9679" t="str">
            <v>VENTAS MOSTRADOR</v>
          </cell>
          <cell r="F9679">
            <v>45835</v>
          </cell>
          <cell r="G9679">
            <v>45835</v>
          </cell>
          <cell r="H9679">
            <v>0</v>
          </cell>
          <cell r="O9679">
            <v>45000</v>
          </cell>
        </row>
        <row r="9680">
          <cell r="A9680">
            <v>45835</v>
          </cell>
          <cell r="C9680" t="str">
            <v>VENTAS MOSTRADOR</v>
          </cell>
          <cell r="F9680">
            <v>45835</v>
          </cell>
          <cell r="G9680">
            <v>45835</v>
          </cell>
          <cell r="H9680">
            <v>0</v>
          </cell>
          <cell r="O9680">
            <v>45025</v>
          </cell>
        </row>
        <row r="9681">
          <cell r="A9681">
            <v>45835</v>
          </cell>
          <cell r="C9681" t="str">
            <v>VENTAS MOSTRADOR</v>
          </cell>
          <cell r="F9681">
            <v>45835</v>
          </cell>
          <cell r="G9681">
            <v>45835</v>
          </cell>
          <cell r="H9681">
            <v>0</v>
          </cell>
          <cell r="O9681">
            <v>71168</v>
          </cell>
        </row>
        <row r="9682">
          <cell r="A9682">
            <v>45835</v>
          </cell>
          <cell r="C9682" t="str">
            <v>VENTAS MOSTRADOR</v>
          </cell>
          <cell r="F9682">
            <v>45835</v>
          </cell>
          <cell r="G9682">
            <v>45835</v>
          </cell>
          <cell r="H9682">
            <v>0</v>
          </cell>
          <cell r="O9682">
            <v>94600</v>
          </cell>
        </row>
        <row r="9683">
          <cell r="A9683">
            <v>45835</v>
          </cell>
          <cell r="C9683" t="str">
            <v>VENTAS MOSTRADOR</v>
          </cell>
          <cell r="F9683">
            <v>45835</v>
          </cell>
          <cell r="G9683">
            <v>45835</v>
          </cell>
          <cell r="H9683">
            <v>0</v>
          </cell>
          <cell r="O9683">
            <v>108990</v>
          </cell>
        </row>
        <row r="9684">
          <cell r="A9684">
            <v>45835</v>
          </cell>
          <cell r="C9684" t="str">
            <v>VENTAS MOSTRADOR</v>
          </cell>
          <cell r="F9684">
            <v>45835</v>
          </cell>
          <cell r="G9684">
            <v>45835</v>
          </cell>
          <cell r="H9684">
            <v>0</v>
          </cell>
          <cell r="O9684">
            <v>130000</v>
          </cell>
        </row>
        <row r="9685">
          <cell r="A9685">
            <v>45835</v>
          </cell>
          <cell r="C9685" t="str">
            <v>VENTAS MOSTRADOR</v>
          </cell>
          <cell r="F9685">
            <v>45835</v>
          </cell>
          <cell r="G9685">
            <v>45835</v>
          </cell>
          <cell r="H9685">
            <v>0</v>
          </cell>
          <cell r="O9685">
            <v>64436</v>
          </cell>
        </row>
        <row r="9686">
          <cell r="A9686">
            <v>45835</v>
          </cell>
          <cell r="C9686" t="str">
            <v>VENTAS MOSTRADOR</v>
          </cell>
          <cell r="F9686">
            <v>45835</v>
          </cell>
          <cell r="G9686">
            <v>45835</v>
          </cell>
          <cell r="H9686">
            <v>0</v>
          </cell>
          <cell r="O9686">
            <v>141012</v>
          </cell>
        </row>
        <row r="9687">
          <cell r="A9687">
            <v>45835</v>
          </cell>
          <cell r="C9687" t="str">
            <v>VENTAS MOSTRADOR</v>
          </cell>
          <cell r="F9687">
            <v>45835</v>
          </cell>
          <cell r="G9687">
            <v>45835</v>
          </cell>
          <cell r="H9687">
            <v>0</v>
          </cell>
          <cell r="O9687">
            <v>317800</v>
          </cell>
        </row>
        <row r="9688">
          <cell r="A9688">
            <v>45835</v>
          </cell>
          <cell r="C9688" t="str">
            <v>VENTAS MOSTRADOR</v>
          </cell>
          <cell r="F9688">
            <v>45835</v>
          </cell>
          <cell r="G9688">
            <v>45835</v>
          </cell>
          <cell r="H9688">
            <v>0</v>
          </cell>
          <cell r="O9688">
            <v>425500</v>
          </cell>
        </row>
        <row r="9689">
          <cell r="A9689">
            <v>45835</v>
          </cell>
          <cell r="C9689" t="str">
            <v>VENTAS MOSTRADOR</v>
          </cell>
          <cell r="F9689">
            <v>45835</v>
          </cell>
          <cell r="G9689">
            <v>45835</v>
          </cell>
          <cell r="H9689">
            <v>0</v>
          </cell>
          <cell r="O9689">
            <v>626000</v>
          </cell>
        </row>
        <row r="9690">
          <cell r="A9690">
            <v>45835</v>
          </cell>
          <cell r="C9690" t="str">
            <v>VENTAS MOSTRADOR</v>
          </cell>
          <cell r="F9690">
            <v>45835</v>
          </cell>
          <cell r="G9690">
            <v>45835</v>
          </cell>
          <cell r="H9690">
            <v>0</v>
          </cell>
          <cell r="O9690">
            <v>669400</v>
          </cell>
        </row>
        <row r="9691">
          <cell r="A9691">
            <v>45835</v>
          </cell>
          <cell r="C9691" t="str">
            <v>DOROTEA PARRILA SAS</v>
          </cell>
          <cell r="F9691">
            <v>45832.358136574076</v>
          </cell>
          <cell r="G9691">
            <v>45833.356840277775</v>
          </cell>
          <cell r="H9691">
            <v>6</v>
          </cell>
          <cell r="O9691">
            <v>1225900</v>
          </cell>
        </row>
        <row r="9692">
          <cell r="A9692">
            <v>45835</v>
          </cell>
          <cell r="C9692" t="str">
            <v>SIPOTE BURRITO S.A</v>
          </cell>
          <cell r="F9692">
            <v>45824.308217592596</v>
          </cell>
          <cell r="G9692">
            <v>45854.307280092595</v>
          </cell>
          <cell r="H9692">
            <v>-15</v>
          </cell>
          <cell r="O9692">
            <v>2908880</v>
          </cell>
        </row>
        <row r="9693">
          <cell r="A9693">
            <v>45835</v>
          </cell>
          <cell r="C9693" t="str">
            <v>GRUPO ARTAK S.A.S</v>
          </cell>
          <cell r="F9693">
            <v>45811.317384259259</v>
          </cell>
          <cell r="G9693">
            <v>45841.317303240743</v>
          </cell>
          <cell r="H9693">
            <v>-2</v>
          </cell>
          <cell r="O9693">
            <v>521210</v>
          </cell>
        </row>
        <row r="9694">
          <cell r="A9694">
            <v>45835</v>
          </cell>
          <cell r="C9694" t="str">
            <v>GRUPO ARTAK S.A.S</v>
          </cell>
          <cell r="F9694">
            <v>45811.319930555554</v>
          </cell>
          <cell r="G9694">
            <v>45841.31962962963</v>
          </cell>
          <cell r="H9694">
            <v>-2</v>
          </cell>
          <cell r="O9694">
            <v>135300</v>
          </cell>
        </row>
        <row r="9695">
          <cell r="A9695">
            <v>45835</v>
          </cell>
          <cell r="C9695" t="str">
            <v>GRUPO ARTAK S.A.S</v>
          </cell>
          <cell r="F9695">
            <v>45811.369803240741</v>
          </cell>
          <cell r="G9695">
            <v>45841.369490740741</v>
          </cell>
          <cell r="H9695">
            <v>-2</v>
          </cell>
          <cell r="O9695">
            <v>1694220</v>
          </cell>
        </row>
        <row r="9696">
          <cell r="A9696">
            <v>45835</v>
          </cell>
          <cell r="C9696" t="str">
            <v>GRUPO ARTAK S.A.S</v>
          </cell>
          <cell r="F9696">
            <v>45811.373611111114</v>
          </cell>
          <cell r="G9696">
            <v>45841.373495370368</v>
          </cell>
          <cell r="H9696">
            <v>-2</v>
          </cell>
          <cell r="O9696">
            <v>639480</v>
          </cell>
        </row>
        <row r="9697">
          <cell r="A9697">
            <v>45835</v>
          </cell>
          <cell r="C9697" t="str">
            <v>GRUPO ARTAK S.A.S</v>
          </cell>
          <cell r="F9697">
            <v>45812.395590277774</v>
          </cell>
          <cell r="G9697">
            <v>45842.394293981481</v>
          </cell>
          <cell r="H9697">
            <v>-3</v>
          </cell>
          <cell r="O9697">
            <v>309520</v>
          </cell>
        </row>
        <row r="9698">
          <cell r="A9698">
            <v>45835</v>
          </cell>
          <cell r="C9698" t="str">
            <v>GRUPO ARTAK S.A.S</v>
          </cell>
          <cell r="F9698">
            <v>45813.313854166663</v>
          </cell>
          <cell r="G9698">
            <v>45843.313738425924</v>
          </cell>
          <cell r="H9698">
            <v>-4</v>
          </cell>
          <cell r="O9698">
            <v>128060</v>
          </cell>
        </row>
        <row r="9699">
          <cell r="A9699">
            <v>45835</v>
          </cell>
          <cell r="C9699" t="str">
            <v>GRUPO ARTAK S.A.S</v>
          </cell>
          <cell r="F9699">
            <v>45813.32371527778</v>
          </cell>
          <cell r="G9699">
            <v>45843.323437500003</v>
          </cell>
          <cell r="H9699">
            <v>-4</v>
          </cell>
          <cell r="O9699">
            <v>866740</v>
          </cell>
        </row>
        <row r="9700">
          <cell r="A9700">
            <v>45835</v>
          </cell>
          <cell r="C9700" t="str">
            <v>GRUPO ARTAK S.A.S</v>
          </cell>
          <cell r="F9700">
            <v>45813.336782407408</v>
          </cell>
          <cell r="G9700">
            <v>45843.336701388886</v>
          </cell>
          <cell r="H9700">
            <v>-4</v>
          </cell>
          <cell r="O9700">
            <v>128060</v>
          </cell>
        </row>
        <row r="9701">
          <cell r="A9701">
            <v>45835</v>
          </cell>
          <cell r="C9701" t="str">
            <v>GRUPO ARTAK S.A.S</v>
          </cell>
          <cell r="F9701">
            <v>45813.353402777779</v>
          </cell>
          <cell r="G9701">
            <v>45843.35328703704</v>
          </cell>
          <cell r="H9701">
            <v>-4</v>
          </cell>
          <cell r="O9701">
            <v>1812000</v>
          </cell>
        </row>
        <row r="9702">
          <cell r="A9702">
            <v>45835</v>
          </cell>
          <cell r="C9702" t="str">
            <v>GRUPO ARTAK S.A.S</v>
          </cell>
          <cell r="F9702">
            <v>45814.336863425924</v>
          </cell>
          <cell r="G9702">
            <v>45844.336805555555</v>
          </cell>
          <cell r="H9702">
            <v>-5</v>
          </cell>
          <cell r="O9702">
            <v>1717560</v>
          </cell>
        </row>
        <row r="9703">
          <cell r="A9703">
            <v>45835</v>
          </cell>
          <cell r="C9703" t="str">
            <v>GRUPO ARTAK S.A.S</v>
          </cell>
          <cell r="F9703">
            <v>45815.331446759257</v>
          </cell>
          <cell r="G9703">
            <v>45845.331296296295</v>
          </cell>
          <cell r="H9703">
            <v>-6</v>
          </cell>
          <cell r="O9703">
            <v>84050</v>
          </cell>
        </row>
        <row r="9704">
          <cell r="A9704">
            <v>45835</v>
          </cell>
          <cell r="C9704" t="str">
            <v>GRUPO ARTAK S.A.S</v>
          </cell>
          <cell r="F9704">
            <v>45815.335011574076</v>
          </cell>
          <cell r="G9704">
            <v>45845.33488425926</v>
          </cell>
          <cell r="H9704">
            <v>-6</v>
          </cell>
          <cell r="O9704">
            <v>136290</v>
          </cell>
        </row>
        <row r="9705">
          <cell r="A9705">
            <v>45835</v>
          </cell>
          <cell r="C9705" t="str">
            <v>GRUPO ARTAK S.A.S</v>
          </cell>
          <cell r="F9705">
            <v>45815.351064814815</v>
          </cell>
          <cell r="G9705">
            <v>45845.350914351853</v>
          </cell>
          <cell r="H9705">
            <v>-6</v>
          </cell>
          <cell r="O9705">
            <v>1857300</v>
          </cell>
        </row>
        <row r="9706">
          <cell r="A9706">
            <v>45835</v>
          </cell>
          <cell r="C9706" t="str">
            <v>LOVE CHICHARRON S.A.S</v>
          </cell>
          <cell r="F9706">
            <v>45818.311180555553</v>
          </cell>
          <cell r="G9706">
            <v>45826.311030092591</v>
          </cell>
          <cell r="H9706">
            <v>13</v>
          </cell>
          <cell r="O9706">
            <v>279394.49816000002</v>
          </cell>
        </row>
        <row r="9707">
          <cell r="A9707">
            <v>45835</v>
          </cell>
          <cell r="C9707" t="str">
            <v>LOVE CHICHARRON S.A.S</v>
          </cell>
          <cell r="F9707">
            <v>45821.411979166667</v>
          </cell>
          <cell r="G9707">
            <v>45829.411064814813</v>
          </cell>
          <cell r="H9707">
            <v>10</v>
          </cell>
          <cell r="O9707">
            <v>1704613.5619999999</v>
          </cell>
        </row>
        <row r="9708">
          <cell r="A9708">
            <v>45835</v>
          </cell>
          <cell r="C9708" t="str">
            <v>LOVE CHICHARRON S.A.S</v>
          </cell>
          <cell r="F9708">
            <v>45824.391608796293</v>
          </cell>
          <cell r="G9708">
            <v>45832.391608796293</v>
          </cell>
          <cell r="H9708">
            <v>7</v>
          </cell>
          <cell r="O9708">
            <v>13842.454</v>
          </cell>
        </row>
        <row r="9709">
          <cell r="A9709">
            <v>45835</v>
          </cell>
          <cell r="C9709" t="str">
            <v>LOVE CHICHARRON S.A.S</v>
          </cell>
          <cell r="F9709">
            <v>45825.401620370372</v>
          </cell>
          <cell r="G9709">
            <v>45833.401504629626</v>
          </cell>
          <cell r="H9709">
            <v>6</v>
          </cell>
          <cell r="O9709">
            <v>2286693.7319999998</v>
          </cell>
        </row>
        <row r="9710">
          <cell r="A9710">
            <v>45835</v>
          </cell>
          <cell r="C9710" t="str">
            <v>LOVE CHICHARRON S.A.S</v>
          </cell>
          <cell r="F9710">
            <v>45829.373240740744</v>
          </cell>
          <cell r="G9710">
            <v>45837.363807870373</v>
          </cell>
          <cell r="H9710">
            <v>2</v>
          </cell>
          <cell r="O9710">
            <v>1063821.4698399999</v>
          </cell>
        </row>
        <row r="9711">
          <cell r="A9711">
            <v>45835</v>
          </cell>
          <cell r="C9711" t="str">
            <v>KAREN GISSET MARTINEZ SANDOVAL</v>
          </cell>
          <cell r="F9711">
            <v>45835.443194444444</v>
          </cell>
          <cell r="G9711">
            <v>45836.443032407406</v>
          </cell>
          <cell r="H9711">
            <v>3</v>
          </cell>
          <cell r="O9711">
            <v>2167600</v>
          </cell>
        </row>
        <row r="9712">
          <cell r="A9712">
            <v>45835</v>
          </cell>
          <cell r="C9712" t="str">
            <v>MESABAR SAS</v>
          </cell>
          <cell r="F9712">
            <v>45828.371203703704</v>
          </cell>
          <cell r="G9712">
            <v>45836.371122685188</v>
          </cell>
          <cell r="H9712">
            <v>3</v>
          </cell>
          <cell r="O9712">
            <v>1637600</v>
          </cell>
        </row>
        <row r="9713">
          <cell r="A9713">
            <v>45835</v>
          </cell>
          <cell r="C9713" t="str">
            <v>CRISTIAN CAMILO VEGA PALACIOS</v>
          </cell>
          <cell r="F9713">
            <v>45835.29791666667</v>
          </cell>
          <cell r="G9713">
            <v>45836.297708333332</v>
          </cell>
          <cell r="H9713">
            <v>3</v>
          </cell>
          <cell r="O9713">
            <v>315200</v>
          </cell>
        </row>
        <row r="9714">
          <cell r="A9714">
            <v>45835</v>
          </cell>
          <cell r="C9714" t="str">
            <v>CRISTIAN CAMILO VEGA PALACIOS</v>
          </cell>
          <cell r="F9714">
            <v>45835.298738425925</v>
          </cell>
          <cell r="G9714">
            <v>45836.298541666663</v>
          </cell>
          <cell r="H9714">
            <v>3</v>
          </cell>
          <cell r="O9714">
            <v>336000</v>
          </cell>
        </row>
        <row r="9715">
          <cell r="A9715">
            <v>45835</v>
          </cell>
          <cell r="C9715" t="str">
            <v>NESTOR ABEL NOREÑA URREA</v>
          </cell>
          <cell r="F9715">
            <v>45835.50681712963</v>
          </cell>
          <cell r="G9715">
            <v>45836.50681712963</v>
          </cell>
          <cell r="H9715">
            <v>3</v>
          </cell>
          <cell r="O9715">
            <v>849240</v>
          </cell>
        </row>
        <row r="9716">
          <cell r="A9716">
            <v>45835</v>
          </cell>
          <cell r="C9716" t="str">
            <v>VENTAS MOSTRADOR</v>
          </cell>
          <cell r="F9716">
            <v>45835</v>
          </cell>
          <cell r="G9716">
            <v>45835</v>
          </cell>
          <cell r="H9716">
            <v>0</v>
          </cell>
          <cell r="O9716">
            <v>638250</v>
          </cell>
        </row>
        <row r="9717">
          <cell r="A9717">
            <v>45835</v>
          </cell>
          <cell r="C9717" t="str">
            <v>ABEL Y SOFIA SAS</v>
          </cell>
          <cell r="F9717">
            <v>45780.393726851849</v>
          </cell>
          <cell r="G9717">
            <v>45810.393437500003</v>
          </cell>
          <cell r="H9717">
            <v>29</v>
          </cell>
          <cell r="O9717">
            <v>308300</v>
          </cell>
        </row>
        <row r="9718">
          <cell r="A9718">
            <v>45835</v>
          </cell>
          <cell r="C9718" t="str">
            <v>ABEL Y SOFIA SAS</v>
          </cell>
          <cell r="F9718">
            <v>45787.311469907407</v>
          </cell>
          <cell r="G9718">
            <v>45817.311319444445</v>
          </cell>
          <cell r="H9718">
            <v>22</v>
          </cell>
          <cell r="O9718">
            <v>423650</v>
          </cell>
        </row>
        <row r="9719">
          <cell r="A9719">
            <v>45835</v>
          </cell>
          <cell r="C9719" t="str">
            <v>ABEL Y SOFIA SAS</v>
          </cell>
          <cell r="F9719">
            <v>45782.296284722222</v>
          </cell>
          <cell r="G9719">
            <v>45812.296087962961</v>
          </cell>
          <cell r="H9719">
            <v>27</v>
          </cell>
          <cell r="O9719">
            <v>210600</v>
          </cell>
        </row>
        <row r="9720">
          <cell r="A9720">
            <v>45835</v>
          </cell>
          <cell r="C9720" t="str">
            <v>ABEL Y SOFIA SAS</v>
          </cell>
          <cell r="F9720">
            <v>45786.313645833332</v>
          </cell>
          <cell r="G9720">
            <v>45816.313437500001</v>
          </cell>
          <cell r="H9720">
            <v>23</v>
          </cell>
          <cell r="O9720">
            <v>700700</v>
          </cell>
        </row>
        <row r="9721">
          <cell r="A9721">
            <v>45835</v>
          </cell>
          <cell r="C9721" t="str">
            <v>ABEL Y SOFIA SAS</v>
          </cell>
          <cell r="F9721">
            <v>45780.406481481485</v>
          </cell>
          <cell r="G9721">
            <v>45810.399074074077</v>
          </cell>
          <cell r="H9721">
            <v>29</v>
          </cell>
          <cell r="O9721">
            <v>459650</v>
          </cell>
        </row>
        <row r="9722">
          <cell r="A9722">
            <v>45835</v>
          </cell>
          <cell r="C9722" t="str">
            <v>ABEL Y SOFIA SAS</v>
          </cell>
          <cell r="F9722">
            <v>45782.320648148147</v>
          </cell>
          <cell r="G9722">
            <v>45812.320497685185</v>
          </cell>
          <cell r="H9722">
            <v>27</v>
          </cell>
          <cell r="O9722">
            <v>265800</v>
          </cell>
        </row>
        <row r="9723">
          <cell r="A9723">
            <v>45835</v>
          </cell>
          <cell r="C9723" t="str">
            <v>ABEL Y SOFIA SAS</v>
          </cell>
          <cell r="F9723">
            <v>45789.343229166669</v>
          </cell>
          <cell r="G9723">
            <v>45819.343055555553</v>
          </cell>
          <cell r="H9723">
            <v>20</v>
          </cell>
          <cell r="O9723">
            <v>400000</v>
          </cell>
        </row>
        <row r="9724">
          <cell r="A9724">
            <v>45835</v>
          </cell>
          <cell r="C9724" t="str">
            <v>ABEL Y SOFIA SAS</v>
          </cell>
          <cell r="F9724">
            <v>45779.435520833336</v>
          </cell>
          <cell r="G9724">
            <v>45809.435393518521</v>
          </cell>
          <cell r="H9724">
            <v>30</v>
          </cell>
          <cell r="O9724">
            <v>187600</v>
          </cell>
        </row>
        <row r="9725">
          <cell r="A9725">
            <v>45835</v>
          </cell>
          <cell r="C9725" t="str">
            <v>ABEL Y SOFIA SAS</v>
          </cell>
          <cell r="F9725">
            <v>45784.299687500003</v>
          </cell>
          <cell r="G9725">
            <v>45814.29954861111</v>
          </cell>
          <cell r="H9725">
            <v>25</v>
          </cell>
          <cell r="O9725">
            <v>607550</v>
          </cell>
        </row>
        <row r="9726">
          <cell r="A9726">
            <v>45835</v>
          </cell>
          <cell r="C9726" t="str">
            <v>ABEL Y SOFIA SAS</v>
          </cell>
          <cell r="F9726">
            <v>45786.354895833334</v>
          </cell>
          <cell r="G9726">
            <v>45816.354745370372</v>
          </cell>
          <cell r="H9726">
            <v>23</v>
          </cell>
          <cell r="O9726">
            <v>461100</v>
          </cell>
        </row>
        <row r="9727">
          <cell r="A9727">
            <v>45835</v>
          </cell>
          <cell r="C9727" t="str">
            <v>ABEL Y SOFIA SAS</v>
          </cell>
          <cell r="F9727">
            <v>45779.363634259258</v>
          </cell>
          <cell r="G9727">
            <v>45809.363495370373</v>
          </cell>
          <cell r="H9727">
            <v>30</v>
          </cell>
          <cell r="O9727">
            <v>729100</v>
          </cell>
        </row>
        <row r="9728">
          <cell r="A9728">
            <v>45835</v>
          </cell>
          <cell r="C9728" t="str">
            <v>ABEL Y SOFIA SAS</v>
          </cell>
          <cell r="F9728">
            <v>45784.260023148148</v>
          </cell>
          <cell r="G9728">
            <v>45814.259837962964</v>
          </cell>
          <cell r="H9728">
            <v>25</v>
          </cell>
          <cell r="O9728">
            <v>989000</v>
          </cell>
        </row>
        <row r="9729">
          <cell r="A9729">
            <v>45835</v>
          </cell>
          <cell r="C9729" t="str">
            <v>ABEL Y SOFIA SAS</v>
          </cell>
          <cell r="F9729">
            <v>45786.305543981478</v>
          </cell>
          <cell r="G9729">
            <v>45816.30541666667</v>
          </cell>
          <cell r="H9729">
            <v>23</v>
          </cell>
          <cell r="O9729">
            <v>975200</v>
          </cell>
        </row>
        <row r="9730">
          <cell r="A9730">
            <v>45835</v>
          </cell>
          <cell r="C9730" t="str">
            <v>ABEL Y SOFIA SAS</v>
          </cell>
          <cell r="F9730">
            <v>45787.442002314812</v>
          </cell>
          <cell r="G9730">
            <v>45817.442002314812</v>
          </cell>
          <cell r="H9730">
            <v>22</v>
          </cell>
          <cell r="O9730">
            <v>1200600</v>
          </cell>
        </row>
        <row r="9731">
          <cell r="A9731">
            <v>45835</v>
          </cell>
          <cell r="C9731" t="str">
            <v>ABEL Y SOFIA SAS</v>
          </cell>
          <cell r="F9731">
            <v>45761.343969907408</v>
          </cell>
          <cell r="G9731">
            <v>45791.343240740738</v>
          </cell>
          <cell r="H9731">
            <v>48</v>
          </cell>
          <cell r="O9731">
            <v>2077470</v>
          </cell>
        </row>
        <row r="9732">
          <cell r="A9732">
            <v>45835</v>
          </cell>
          <cell r="C9732" t="str">
            <v>ABEL Y SOFIA SAS</v>
          </cell>
          <cell r="F9732">
            <v>45762.347349537034</v>
          </cell>
          <cell r="G9732">
            <v>45792.347175925926</v>
          </cell>
          <cell r="H9732">
            <v>47</v>
          </cell>
          <cell r="O9732">
            <v>185600</v>
          </cell>
        </row>
        <row r="9733">
          <cell r="A9733">
            <v>45835</v>
          </cell>
          <cell r="C9733" t="str">
            <v>ABEL Y SOFIA SAS</v>
          </cell>
          <cell r="F9733">
            <v>45766.309583333335</v>
          </cell>
          <cell r="G9733">
            <v>45796.309386574074</v>
          </cell>
          <cell r="H9733">
            <v>43</v>
          </cell>
          <cell r="O9733">
            <v>1373000.01</v>
          </cell>
        </row>
        <row r="9734">
          <cell r="A9734">
            <v>45835</v>
          </cell>
          <cell r="C9734" t="str">
            <v>ABEL Y SOFIA SAS</v>
          </cell>
          <cell r="F9734">
            <v>45768.33734953704</v>
          </cell>
          <cell r="G9734">
            <v>45798.336157407408</v>
          </cell>
          <cell r="H9734">
            <v>41</v>
          </cell>
          <cell r="O9734">
            <v>2158750</v>
          </cell>
        </row>
        <row r="9735">
          <cell r="A9735">
            <v>45835</v>
          </cell>
          <cell r="C9735" t="str">
            <v>ABEL Y SOFIA SAS</v>
          </cell>
          <cell r="F9735">
            <v>45769.308020833334</v>
          </cell>
          <cell r="G9735">
            <v>45799.307858796295</v>
          </cell>
          <cell r="H9735">
            <v>40</v>
          </cell>
          <cell r="O9735">
            <v>100700</v>
          </cell>
        </row>
        <row r="9736">
          <cell r="A9736">
            <v>45835</v>
          </cell>
          <cell r="C9736" t="str">
            <v>ABEL Y SOFIA SAS</v>
          </cell>
          <cell r="F9736">
            <v>45771.365914351853</v>
          </cell>
          <cell r="G9736">
            <v>45801.365763888891</v>
          </cell>
          <cell r="H9736">
            <v>38</v>
          </cell>
          <cell r="O9736">
            <v>1074800</v>
          </cell>
        </row>
        <row r="9737">
          <cell r="A9737">
            <v>45835</v>
          </cell>
          <cell r="C9737" t="str">
            <v>ABEL Y SOFIA SAS</v>
          </cell>
          <cell r="F9737">
            <v>45775.296018518522</v>
          </cell>
          <cell r="G9737">
            <v>45805.293599537035</v>
          </cell>
          <cell r="H9737">
            <v>34</v>
          </cell>
          <cell r="O9737">
            <v>844000</v>
          </cell>
        </row>
        <row r="9738">
          <cell r="A9738">
            <v>45835</v>
          </cell>
          <cell r="C9738" t="str">
            <v>ABEL Y SOFIA SAS</v>
          </cell>
          <cell r="F9738">
            <v>45775.299421296295</v>
          </cell>
          <cell r="G9738">
            <v>45805.298067129632</v>
          </cell>
          <cell r="H9738">
            <v>34</v>
          </cell>
          <cell r="O9738">
            <v>2134100</v>
          </cell>
        </row>
        <row r="9739">
          <cell r="A9739">
            <v>45835</v>
          </cell>
          <cell r="C9739" t="str">
            <v>ABEL Y SOFIA SAS</v>
          </cell>
          <cell r="F9739">
            <v>45776.337245370371</v>
          </cell>
          <cell r="G9739">
            <v>45806.337002314816</v>
          </cell>
          <cell r="H9739">
            <v>33</v>
          </cell>
          <cell r="O9739">
            <v>215250.01</v>
          </cell>
        </row>
        <row r="9740">
          <cell r="A9740">
            <v>45835</v>
          </cell>
          <cell r="C9740" t="str">
            <v>ABEL Y SOFIA SAS</v>
          </cell>
          <cell r="F9740">
            <v>45779.361481481479</v>
          </cell>
          <cell r="G9740">
            <v>45809.361319444448</v>
          </cell>
          <cell r="H9740">
            <v>30</v>
          </cell>
          <cell r="O9740">
            <v>606900</v>
          </cell>
        </row>
        <row r="9741">
          <cell r="A9741">
            <v>45835</v>
          </cell>
          <cell r="C9741" t="str">
            <v>ABEL Y SOFIA SAS</v>
          </cell>
          <cell r="F9741">
            <v>45779.362071759257</v>
          </cell>
          <cell r="G9741">
            <v>45809.361932870372</v>
          </cell>
          <cell r="H9741">
            <v>30</v>
          </cell>
          <cell r="O9741">
            <v>6285370.3899999997</v>
          </cell>
        </row>
        <row r="9742">
          <cell r="A9742">
            <v>45835</v>
          </cell>
          <cell r="C9742" t="str">
            <v>ABEL Y SOFIA SAS</v>
          </cell>
          <cell r="F9742">
            <v>45779.389363425929</v>
          </cell>
          <cell r="G9742">
            <v>45809.388831018521</v>
          </cell>
          <cell r="H9742">
            <v>30</v>
          </cell>
          <cell r="O9742">
            <v>124200</v>
          </cell>
        </row>
        <row r="9743">
          <cell r="A9743">
            <v>45835</v>
          </cell>
          <cell r="C9743" t="str">
            <v>ABEL Y SOFIA SAS</v>
          </cell>
          <cell r="F9743">
            <v>45779.432789351849</v>
          </cell>
          <cell r="G9743">
            <v>45809.432615740741</v>
          </cell>
          <cell r="H9743">
            <v>30</v>
          </cell>
          <cell r="O9743">
            <v>1617493.97</v>
          </cell>
        </row>
        <row r="9744">
          <cell r="A9744">
            <v>45835</v>
          </cell>
          <cell r="C9744" t="str">
            <v>ABEL Y SOFIA SAS</v>
          </cell>
          <cell r="F9744">
            <v>45782.298252314817</v>
          </cell>
          <cell r="G9744">
            <v>45812.297754629632</v>
          </cell>
          <cell r="H9744">
            <v>27</v>
          </cell>
          <cell r="O9744">
            <v>158100</v>
          </cell>
        </row>
        <row r="9745">
          <cell r="A9745">
            <v>45835</v>
          </cell>
          <cell r="C9745" t="str">
            <v>ABEL Y SOFIA SAS</v>
          </cell>
          <cell r="F9745">
            <v>45782.337939814817</v>
          </cell>
          <cell r="G9745">
            <v>45812.336157407408</v>
          </cell>
          <cell r="H9745">
            <v>27</v>
          </cell>
          <cell r="O9745">
            <v>1084700</v>
          </cell>
        </row>
        <row r="9746">
          <cell r="A9746">
            <v>45835</v>
          </cell>
          <cell r="C9746" t="str">
            <v>ABEL Y SOFIA SAS</v>
          </cell>
          <cell r="F9746">
            <v>45783.299444444441</v>
          </cell>
          <cell r="G9746">
            <v>45813.299166666664</v>
          </cell>
          <cell r="H9746">
            <v>26</v>
          </cell>
          <cell r="O9746">
            <v>255700</v>
          </cell>
        </row>
        <row r="9747">
          <cell r="A9747">
            <v>45835</v>
          </cell>
          <cell r="C9747" t="str">
            <v>ABEL Y SOFIA SAS</v>
          </cell>
          <cell r="F9747">
            <v>45783.31994212963</v>
          </cell>
          <cell r="G9747">
            <v>45813.319502314815</v>
          </cell>
          <cell r="H9747">
            <v>26</v>
          </cell>
          <cell r="O9747">
            <v>4057600</v>
          </cell>
        </row>
        <row r="9748">
          <cell r="A9748">
            <v>45835</v>
          </cell>
          <cell r="C9748" t="str">
            <v>ABEL Y SOFIA SAS</v>
          </cell>
          <cell r="F9748">
            <v>45784.263437499998</v>
          </cell>
          <cell r="G9748">
            <v>45814.263055555559</v>
          </cell>
          <cell r="H9748">
            <v>25</v>
          </cell>
          <cell r="O9748">
            <v>1258800</v>
          </cell>
        </row>
        <row r="9749">
          <cell r="A9749">
            <v>45835</v>
          </cell>
          <cell r="C9749" t="str">
            <v>ABEL Y SOFIA SAS</v>
          </cell>
          <cell r="F9749">
            <v>45785.340231481481</v>
          </cell>
          <cell r="G9749">
            <v>45815.34</v>
          </cell>
          <cell r="H9749">
            <v>24</v>
          </cell>
          <cell r="O9749">
            <v>1276100</v>
          </cell>
        </row>
        <row r="9750">
          <cell r="A9750">
            <v>45835</v>
          </cell>
          <cell r="C9750" t="str">
            <v>ABEL Y SOFIA SAS</v>
          </cell>
          <cell r="F9750">
            <v>45787.359375</v>
          </cell>
          <cell r="G9750">
            <v>45817.359270833331</v>
          </cell>
          <cell r="H9750">
            <v>22</v>
          </cell>
          <cell r="O9750">
            <v>4265500</v>
          </cell>
        </row>
        <row r="9751">
          <cell r="A9751">
            <v>45835</v>
          </cell>
          <cell r="C9751" t="str">
            <v>ABEL Y SOFIA SAS</v>
          </cell>
          <cell r="F9751">
            <v>45789.327048611114</v>
          </cell>
          <cell r="G9751">
            <v>45819.326932870368</v>
          </cell>
          <cell r="H9751">
            <v>20</v>
          </cell>
          <cell r="O9751">
            <v>875250</v>
          </cell>
        </row>
        <row r="9752">
          <cell r="A9752">
            <v>45835</v>
          </cell>
          <cell r="C9752" t="str">
            <v>BISTROT S.A.S</v>
          </cell>
          <cell r="F9752">
            <v>45779.43414351852</v>
          </cell>
          <cell r="G9752">
            <v>45809.433993055558</v>
          </cell>
          <cell r="H9752">
            <v>30</v>
          </cell>
          <cell r="O9752">
            <v>440953</v>
          </cell>
        </row>
        <row r="9753">
          <cell r="A9753">
            <v>45835</v>
          </cell>
          <cell r="C9753" t="str">
            <v>BISTROT S.A.S</v>
          </cell>
          <cell r="F9753">
            <v>45782.331087962964</v>
          </cell>
          <cell r="G9753">
            <v>45812.326516203706</v>
          </cell>
          <cell r="H9753">
            <v>27</v>
          </cell>
          <cell r="O9753">
            <v>221400</v>
          </cell>
        </row>
        <row r="9754">
          <cell r="A9754">
            <v>45835</v>
          </cell>
          <cell r="C9754" t="str">
            <v>BISTROT S.A.S</v>
          </cell>
          <cell r="F9754">
            <v>45792.315949074073</v>
          </cell>
          <cell r="G9754">
            <v>45822.315763888888</v>
          </cell>
          <cell r="H9754">
            <v>17</v>
          </cell>
          <cell r="O9754">
            <v>401300</v>
          </cell>
        </row>
        <row r="9755">
          <cell r="A9755">
            <v>45835</v>
          </cell>
          <cell r="C9755" t="str">
            <v>BISTROT S.A.S</v>
          </cell>
          <cell r="F9755">
            <v>45798.342002314814</v>
          </cell>
          <cell r="G9755">
            <v>45828.341874999998</v>
          </cell>
          <cell r="H9755">
            <v>11</v>
          </cell>
          <cell r="O9755">
            <v>455350</v>
          </cell>
        </row>
        <row r="9756">
          <cell r="A9756">
            <v>45835</v>
          </cell>
          <cell r="C9756" t="str">
            <v>CHAO PESCADO SAS</v>
          </cell>
          <cell r="F9756">
            <v>45782.316493055558</v>
          </cell>
          <cell r="G9756">
            <v>45812.316377314812</v>
          </cell>
          <cell r="H9756">
            <v>27</v>
          </cell>
          <cell r="O9756">
            <v>208000</v>
          </cell>
        </row>
        <row r="9757">
          <cell r="A9757">
            <v>45835</v>
          </cell>
          <cell r="C9757" t="str">
            <v>CHAO PESCADO SAS</v>
          </cell>
          <cell r="F9757">
            <v>45792.309201388889</v>
          </cell>
          <cell r="G9757">
            <v>45822.308263888888</v>
          </cell>
          <cell r="H9757">
            <v>17</v>
          </cell>
          <cell r="O9757">
            <v>138650</v>
          </cell>
        </row>
        <row r="9758">
          <cell r="A9758">
            <v>45835</v>
          </cell>
          <cell r="C9758" t="str">
            <v>GORDO Y TOMO SAS</v>
          </cell>
          <cell r="F9758">
            <v>45784.301435185182</v>
          </cell>
          <cell r="G9758">
            <v>45814.301261574074</v>
          </cell>
          <cell r="H9758">
            <v>25</v>
          </cell>
          <cell r="O9758">
            <v>141500</v>
          </cell>
        </row>
        <row r="9759">
          <cell r="A9759">
            <v>45835</v>
          </cell>
          <cell r="C9759" t="str">
            <v>GORDO Y TOMO SAS</v>
          </cell>
          <cell r="F9759">
            <v>45787.32135416667</v>
          </cell>
          <cell r="G9759">
            <v>45817.321053240739</v>
          </cell>
          <cell r="H9759">
            <v>22</v>
          </cell>
          <cell r="O9759">
            <v>119400</v>
          </cell>
        </row>
        <row r="9760">
          <cell r="A9760">
            <v>45835</v>
          </cell>
          <cell r="C9760" t="str">
            <v>GORDO Y TOMO SAS</v>
          </cell>
          <cell r="F9760">
            <v>45789.309687499997</v>
          </cell>
          <cell r="G9760">
            <v>45819.309537037036</v>
          </cell>
          <cell r="H9760">
            <v>20</v>
          </cell>
          <cell r="O9760">
            <v>543600</v>
          </cell>
        </row>
        <row r="9761">
          <cell r="A9761">
            <v>45835</v>
          </cell>
          <cell r="C9761" t="str">
            <v>GORDO Y TOMO SAS</v>
          </cell>
          <cell r="F9761">
            <v>45800.340162037035</v>
          </cell>
          <cell r="G9761">
            <v>45830.339629629627</v>
          </cell>
          <cell r="H9761">
            <v>9</v>
          </cell>
          <cell r="O9761">
            <v>164500</v>
          </cell>
        </row>
        <row r="9762">
          <cell r="A9762">
            <v>45835</v>
          </cell>
          <cell r="C9762" t="str">
            <v>GORDO Y TOMO SAS</v>
          </cell>
          <cell r="F9762">
            <v>45800.346145833333</v>
          </cell>
          <cell r="G9762">
            <v>45830.346018518518</v>
          </cell>
          <cell r="H9762">
            <v>9</v>
          </cell>
          <cell r="O9762">
            <v>109350</v>
          </cell>
        </row>
        <row r="9763">
          <cell r="A9763">
            <v>45835</v>
          </cell>
          <cell r="C9763" t="str">
            <v>JUAN MANUEL PALLARES ARRIETA</v>
          </cell>
          <cell r="F9763">
            <v>45835.30704861111</v>
          </cell>
          <cell r="G9763">
            <v>45836.306990740741</v>
          </cell>
          <cell r="H9763">
            <v>3</v>
          </cell>
          <cell r="O9763">
            <v>151700</v>
          </cell>
        </row>
        <row r="9764">
          <cell r="A9764">
            <v>45835</v>
          </cell>
          <cell r="C9764" t="str">
            <v>RETACO SAS</v>
          </cell>
          <cell r="F9764">
            <v>45784.260891203703</v>
          </cell>
          <cell r="G9764">
            <v>45814.260659722226</v>
          </cell>
          <cell r="H9764">
            <v>25</v>
          </cell>
          <cell r="O9764">
            <v>694000</v>
          </cell>
        </row>
        <row r="9765">
          <cell r="A9765">
            <v>45835</v>
          </cell>
          <cell r="C9765" t="str">
            <v>RETACO SAS</v>
          </cell>
          <cell r="F9765">
            <v>45786.611550925925</v>
          </cell>
          <cell r="G9765">
            <v>45816.611550925925</v>
          </cell>
          <cell r="H9765">
            <v>23</v>
          </cell>
          <cell r="O9765">
            <v>504000</v>
          </cell>
        </row>
        <row r="9766">
          <cell r="A9766">
            <v>45835</v>
          </cell>
          <cell r="C9766" t="str">
            <v>RETACO SAS</v>
          </cell>
          <cell r="F9766">
            <v>45789.383946759262</v>
          </cell>
          <cell r="G9766">
            <v>45819.383842592593</v>
          </cell>
          <cell r="H9766">
            <v>20</v>
          </cell>
          <cell r="O9766">
            <v>436700</v>
          </cell>
        </row>
        <row r="9767">
          <cell r="A9767">
            <v>45835</v>
          </cell>
          <cell r="C9767" t="str">
            <v>RETACO SAS</v>
          </cell>
          <cell r="F9767">
            <v>45789.385428240741</v>
          </cell>
          <cell r="G9767">
            <v>45819.385231481479</v>
          </cell>
          <cell r="H9767">
            <v>20</v>
          </cell>
          <cell r="O9767">
            <v>1136450</v>
          </cell>
        </row>
        <row r="9768">
          <cell r="A9768">
            <v>45835</v>
          </cell>
          <cell r="C9768" t="str">
            <v>RETACO SAS</v>
          </cell>
          <cell r="F9768">
            <v>45792.31082175926</v>
          </cell>
          <cell r="G9768">
            <v>45822.310219907406</v>
          </cell>
          <cell r="H9768">
            <v>17</v>
          </cell>
          <cell r="O9768">
            <v>600000</v>
          </cell>
        </row>
        <row r="9769">
          <cell r="A9769">
            <v>45835</v>
          </cell>
          <cell r="C9769" t="str">
            <v>RETACO SAS</v>
          </cell>
          <cell r="F9769">
            <v>45796.279699074075</v>
          </cell>
          <cell r="G9769">
            <v>45826.279050925928</v>
          </cell>
          <cell r="H9769">
            <v>13</v>
          </cell>
          <cell r="O9769">
            <v>514800</v>
          </cell>
        </row>
        <row r="9770">
          <cell r="A9770">
            <v>45835</v>
          </cell>
          <cell r="C9770" t="str">
            <v>RETACO SAS</v>
          </cell>
          <cell r="F9770">
            <v>45797.412187499998</v>
          </cell>
          <cell r="G9770">
            <v>45827.412187499998</v>
          </cell>
          <cell r="H9770">
            <v>12</v>
          </cell>
          <cell r="O9770">
            <v>419475</v>
          </cell>
        </row>
        <row r="9771">
          <cell r="A9771">
            <v>45835</v>
          </cell>
          <cell r="C9771" t="str">
            <v>RETACO SAS</v>
          </cell>
          <cell r="F9771">
            <v>45798.341284722221</v>
          </cell>
          <cell r="G9771">
            <v>45828.341168981482</v>
          </cell>
          <cell r="H9771">
            <v>11</v>
          </cell>
          <cell r="O9771">
            <v>487475</v>
          </cell>
        </row>
        <row r="9772">
          <cell r="A9772">
            <v>45835</v>
          </cell>
          <cell r="C9772" t="str">
            <v>RETACO SAS</v>
          </cell>
          <cell r="F9772">
            <v>45800.332881944443</v>
          </cell>
          <cell r="G9772">
            <v>45830.332708333335</v>
          </cell>
          <cell r="H9772">
            <v>9</v>
          </cell>
          <cell r="O9772">
            <v>828650</v>
          </cell>
        </row>
        <row r="9773">
          <cell r="A9773">
            <v>45835</v>
          </cell>
          <cell r="C9773" t="str">
            <v>RETACO SAS</v>
          </cell>
          <cell r="F9773">
            <v>45800.351006944446</v>
          </cell>
          <cell r="G9773">
            <v>45830.350451388891</v>
          </cell>
          <cell r="H9773">
            <v>9</v>
          </cell>
          <cell r="O9773">
            <v>1066700</v>
          </cell>
        </row>
        <row r="9774">
          <cell r="A9774">
            <v>45835</v>
          </cell>
          <cell r="C9774" t="str">
            <v>SANSON SAS</v>
          </cell>
          <cell r="F9774">
            <v>45782.332662037035</v>
          </cell>
          <cell r="G9774">
            <v>45812.331550925926</v>
          </cell>
          <cell r="H9774">
            <v>27</v>
          </cell>
          <cell r="O9774">
            <v>1071750</v>
          </cell>
        </row>
        <row r="9775">
          <cell r="A9775">
            <v>45835</v>
          </cell>
          <cell r="C9775" t="str">
            <v>SANSON SAS</v>
          </cell>
          <cell r="F9775">
            <v>45787.325312499997</v>
          </cell>
          <cell r="G9775">
            <v>45817.325162037036</v>
          </cell>
          <cell r="H9775">
            <v>22</v>
          </cell>
          <cell r="O9775">
            <v>161750</v>
          </cell>
        </row>
        <row r="9776">
          <cell r="A9776">
            <v>45835</v>
          </cell>
          <cell r="C9776" t="str">
            <v>SANSON SAS</v>
          </cell>
          <cell r="F9776">
            <v>45796.270474537036</v>
          </cell>
          <cell r="G9776">
            <v>45826.270335648151</v>
          </cell>
          <cell r="H9776">
            <v>13</v>
          </cell>
          <cell r="O9776">
            <v>1604900</v>
          </cell>
        </row>
        <row r="9777">
          <cell r="A9777">
            <v>45835</v>
          </cell>
          <cell r="C9777" t="str">
            <v>SANSON SAS</v>
          </cell>
          <cell r="F9777">
            <v>45800.351921296293</v>
          </cell>
          <cell r="G9777">
            <v>45830.351782407408</v>
          </cell>
          <cell r="H9777">
            <v>9</v>
          </cell>
          <cell r="O9777">
            <v>175250</v>
          </cell>
        </row>
        <row r="9778">
          <cell r="A9778">
            <v>45835</v>
          </cell>
          <cell r="C9778" t="str">
            <v>SANSON SAS</v>
          </cell>
          <cell r="F9778">
            <v>45803.315682870372</v>
          </cell>
          <cell r="G9778">
            <v>45833.314525462964</v>
          </cell>
          <cell r="H9778">
            <v>6</v>
          </cell>
          <cell r="O9778">
            <v>99200</v>
          </cell>
        </row>
        <row r="9779">
          <cell r="A9779">
            <v>45835</v>
          </cell>
          <cell r="C9779" t="str">
            <v>SANSON SAS</v>
          </cell>
          <cell r="F9779">
            <v>45804.352430555555</v>
          </cell>
          <cell r="G9779">
            <v>45834.350370370368</v>
          </cell>
          <cell r="H9779">
            <v>5</v>
          </cell>
          <cell r="O9779">
            <v>1499350</v>
          </cell>
        </row>
        <row r="9780">
          <cell r="A9780">
            <v>45835</v>
          </cell>
          <cell r="C9780" t="str">
            <v>XICO SAS</v>
          </cell>
          <cell r="F9780">
            <v>45819.399548611109</v>
          </cell>
          <cell r="G9780">
            <v>45849.399467592593</v>
          </cell>
          <cell r="H9780">
            <v>-10</v>
          </cell>
          <cell r="O9780">
            <v>2376480</v>
          </cell>
        </row>
        <row r="9781">
          <cell r="A9781">
            <v>45835</v>
          </cell>
          <cell r="C9781" t="str">
            <v>LE CABRERA SOCIEDAD POR ACCIONES SIMPLIFICADA</v>
          </cell>
          <cell r="F9781">
            <v>45821.349340277775</v>
          </cell>
          <cell r="G9781">
            <v>45836.347372685188</v>
          </cell>
          <cell r="H9781">
            <v>3</v>
          </cell>
          <cell r="O9781">
            <v>8761974.6239999998</v>
          </cell>
        </row>
        <row r="9782">
          <cell r="A9782">
            <v>45835</v>
          </cell>
          <cell r="C9782" t="str">
            <v>LE CABRERA SOCIEDAD POR ACCIONES SIMPLIFICADA</v>
          </cell>
          <cell r="F9782">
            <v>45824.355150462965</v>
          </cell>
          <cell r="G9782">
            <v>45839.350613425922</v>
          </cell>
          <cell r="H9782">
            <v>0</v>
          </cell>
          <cell r="O9782">
            <v>4815580.6160000004</v>
          </cell>
        </row>
        <row r="9783">
          <cell r="A9783">
            <v>45835</v>
          </cell>
          <cell r="C9783" t="str">
            <v>LE CABRERA SOCIEDAD POR ACCIONES SIMPLIFICADA</v>
          </cell>
          <cell r="F9783">
            <v>45825.333402777775</v>
          </cell>
          <cell r="G9783">
            <v>45840.333344907405</v>
          </cell>
          <cell r="H9783">
            <v>-1</v>
          </cell>
          <cell r="O9783">
            <v>524220.70400000003</v>
          </cell>
        </row>
        <row r="9784">
          <cell r="A9784">
            <v>45835</v>
          </cell>
          <cell r="C9784" t="str">
            <v>LE CABRERA SOCIEDAD POR ACCIONES SIMPLIFICADA</v>
          </cell>
          <cell r="F9784">
            <v>45827.300833333335</v>
          </cell>
          <cell r="G9784">
            <v>45842.300763888888</v>
          </cell>
          <cell r="H9784">
            <v>-3</v>
          </cell>
          <cell r="O9784">
            <v>3965116.176</v>
          </cell>
        </row>
        <row r="9785">
          <cell r="A9785">
            <v>45835</v>
          </cell>
          <cell r="C9785" t="str">
            <v>CANTINA LA 15 SAS</v>
          </cell>
          <cell r="F9785">
            <v>45775.327407407407</v>
          </cell>
          <cell r="G9785">
            <v>45805.327407407407</v>
          </cell>
          <cell r="H9785">
            <v>34</v>
          </cell>
          <cell r="O9785">
            <v>224625</v>
          </cell>
        </row>
        <row r="9786">
          <cell r="A9786">
            <v>45835</v>
          </cell>
          <cell r="C9786" t="str">
            <v>CANTINA LA 15 SAS</v>
          </cell>
          <cell r="F9786">
            <v>45798.338009259256</v>
          </cell>
          <cell r="G9786">
            <v>45828.337581018517</v>
          </cell>
          <cell r="H9786">
            <v>11</v>
          </cell>
          <cell r="O9786">
            <v>3481725.7319999998</v>
          </cell>
        </row>
        <row r="9787">
          <cell r="A9787">
            <v>45835</v>
          </cell>
          <cell r="C9787" t="str">
            <v>CANTINA LA 15 SAS</v>
          </cell>
          <cell r="F9787">
            <v>45799.307060185187</v>
          </cell>
          <cell r="G9787">
            <v>45829.304224537038</v>
          </cell>
          <cell r="H9787">
            <v>10</v>
          </cell>
          <cell r="O9787">
            <v>484400</v>
          </cell>
        </row>
        <row r="9788">
          <cell r="A9788">
            <v>45835</v>
          </cell>
          <cell r="C9788" t="str">
            <v>CANTINA LA 15 SAS</v>
          </cell>
          <cell r="F9788">
            <v>45803.400601851848</v>
          </cell>
          <cell r="G9788">
            <v>45833.40047453704</v>
          </cell>
          <cell r="H9788">
            <v>6</v>
          </cell>
          <cell r="O9788">
            <v>3168020.8692600001</v>
          </cell>
        </row>
        <row r="9789">
          <cell r="A9789">
            <v>45835</v>
          </cell>
          <cell r="C9789" t="str">
            <v>PURA SABROSURA SAS</v>
          </cell>
          <cell r="F9789">
            <v>45824.344837962963</v>
          </cell>
          <cell r="G9789">
            <v>45839.344629629632</v>
          </cell>
          <cell r="H9789">
            <v>0</v>
          </cell>
          <cell r="O9789">
            <v>841800.45799999998</v>
          </cell>
        </row>
        <row r="9790">
          <cell r="A9790">
            <v>45835</v>
          </cell>
          <cell r="C9790" t="str">
            <v>PURA SABROSURA SAS</v>
          </cell>
          <cell r="F9790">
            <v>45824.378055555557</v>
          </cell>
          <cell r="G9790">
            <v>45839.377986111111</v>
          </cell>
          <cell r="H9790">
            <v>0</v>
          </cell>
          <cell r="O9790">
            <v>2024782.5519999999</v>
          </cell>
        </row>
        <row r="9791">
          <cell r="A9791">
            <v>45835</v>
          </cell>
          <cell r="C9791" t="str">
            <v>PURA SABROSURA SAS</v>
          </cell>
          <cell r="F9791">
            <v>45826.672905092593</v>
          </cell>
          <cell r="G9791">
            <v>45841.672800925924</v>
          </cell>
          <cell r="H9791">
            <v>-2</v>
          </cell>
          <cell r="O9791">
            <v>5608285.176</v>
          </cell>
        </row>
        <row r="9792">
          <cell r="A9792">
            <v>45835</v>
          </cell>
          <cell r="C9792" t="str">
            <v>FUNDACION HOGAR NUEVA GRANADA</v>
          </cell>
          <cell r="F9792">
            <v>45793.266192129631</v>
          </cell>
          <cell r="G9792">
            <v>45823.266192129631</v>
          </cell>
          <cell r="H9792">
            <v>16</v>
          </cell>
          <cell r="O9792">
            <v>893200</v>
          </cell>
        </row>
        <row r="9793">
          <cell r="A9793">
            <v>45835</v>
          </cell>
          <cell r="C9793" t="str">
            <v>FUNDACION HOGAR NUEVA GRANADA</v>
          </cell>
          <cell r="F9793">
            <v>45804.343900462962</v>
          </cell>
          <cell r="G9793">
            <v>45834.343506944446</v>
          </cell>
          <cell r="H9793">
            <v>5</v>
          </cell>
          <cell r="O9793">
            <v>1648500</v>
          </cell>
        </row>
        <row r="9794">
          <cell r="A9794">
            <v>45835</v>
          </cell>
          <cell r="C9794" t="str">
            <v>SUPER NUEVO MILENIO SA</v>
          </cell>
          <cell r="F9794">
            <v>45811.315069444441</v>
          </cell>
          <cell r="G9794">
            <v>45841.314965277779</v>
          </cell>
          <cell r="H9794">
            <v>-2</v>
          </cell>
          <cell r="O9794">
            <v>114000</v>
          </cell>
        </row>
        <row r="9795">
          <cell r="A9795">
            <v>45835</v>
          </cell>
          <cell r="C9795" t="str">
            <v>SUPER NUEVO MILENIO SA</v>
          </cell>
          <cell r="F9795">
            <v>45812.34003472222</v>
          </cell>
          <cell r="G9795">
            <v>45842.33971064815</v>
          </cell>
          <cell r="H9795">
            <v>-3</v>
          </cell>
          <cell r="O9795">
            <v>132000</v>
          </cell>
        </row>
        <row r="9796">
          <cell r="A9796">
            <v>45835</v>
          </cell>
          <cell r="C9796" t="str">
            <v>SUPER NUEVO MILENIO SA</v>
          </cell>
          <cell r="F9796">
            <v>45812.3905787037</v>
          </cell>
          <cell r="G9796">
            <v>45842.390509259261</v>
          </cell>
          <cell r="H9796">
            <v>-3</v>
          </cell>
          <cell r="O9796">
            <v>112000</v>
          </cell>
        </row>
        <row r="9797">
          <cell r="A9797">
            <v>45835</v>
          </cell>
          <cell r="C9797" t="str">
            <v>SUPER NUEVO MILENIO SA</v>
          </cell>
          <cell r="F9797">
            <v>45815.307222222225</v>
          </cell>
          <cell r="G9797">
            <v>45845.307164351849</v>
          </cell>
          <cell r="H9797">
            <v>-6</v>
          </cell>
          <cell r="O9797">
            <v>121000</v>
          </cell>
        </row>
        <row r="9798">
          <cell r="A9798">
            <v>45835</v>
          </cell>
          <cell r="C9798" t="str">
            <v>SUPER NUEVO MILENIO SA</v>
          </cell>
          <cell r="F9798">
            <v>45815.309050925927</v>
          </cell>
          <cell r="G9798">
            <v>45845.309050925927</v>
          </cell>
          <cell r="H9798">
            <v>-6</v>
          </cell>
          <cell r="O9798">
            <v>378000</v>
          </cell>
        </row>
        <row r="9799">
          <cell r="A9799">
            <v>45835</v>
          </cell>
          <cell r="C9799" t="str">
            <v>SUPER NUEVO MILENIO SA</v>
          </cell>
          <cell r="F9799">
            <v>45815.36310185185</v>
          </cell>
          <cell r="G9799">
            <v>45845.362916666665</v>
          </cell>
          <cell r="H9799">
            <v>-6</v>
          </cell>
          <cell r="O9799">
            <v>177600</v>
          </cell>
        </row>
        <row r="9800">
          <cell r="A9800">
            <v>45835</v>
          </cell>
          <cell r="C9800" t="str">
            <v>SUPER NUEVO MILENIO SA</v>
          </cell>
          <cell r="F9800">
            <v>45817.34002314815</v>
          </cell>
          <cell r="G9800">
            <v>45847.339675925927</v>
          </cell>
          <cell r="H9800">
            <v>-8</v>
          </cell>
          <cell r="O9800">
            <v>139999.97</v>
          </cell>
        </row>
        <row r="9801">
          <cell r="A9801">
            <v>45835</v>
          </cell>
          <cell r="C9801" t="str">
            <v>SUPER NUEVO MILENIO SA</v>
          </cell>
          <cell r="F9801">
            <v>45819.327685185184</v>
          </cell>
          <cell r="G9801">
            <v>45849.327581018515</v>
          </cell>
          <cell r="H9801">
            <v>-10</v>
          </cell>
          <cell r="O9801">
            <v>166520</v>
          </cell>
        </row>
        <row r="9802">
          <cell r="A9802">
            <v>45835</v>
          </cell>
          <cell r="C9802" t="str">
            <v>SUPER NUEVO MILENIO SA</v>
          </cell>
          <cell r="F9802">
            <v>45821.326956018522</v>
          </cell>
          <cell r="G9802">
            <v>45851.326689814814</v>
          </cell>
          <cell r="H9802">
            <v>-12</v>
          </cell>
          <cell r="O9802">
            <v>200000</v>
          </cell>
        </row>
        <row r="9803">
          <cell r="A9803">
            <v>45835</v>
          </cell>
          <cell r="C9803" t="str">
            <v>SUPER NUEVO MILENIO SA</v>
          </cell>
          <cell r="F9803">
            <v>45821.364756944444</v>
          </cell>
          <cell r="G9803">
            <v>45851.364351851851</v>
          </cell>
          <cell r="H9803">
            <v>-12</v>
          </cell>
          <cell r="O9803">
            <v>404900</v>
          </cell>
        </row>
        <row r="9804">
          <cell r="A9804">
            <v>45835</v>
          </cell>
          <cell r="C9804" t="str">
            <v>SUPER NUEVO MILENIO SA</v>
          </cell>
          <cell r="F9804">
            <v>45822.332777777781</v>
          </cell>
          <cell r="G9804">
            <v>45852.332233796296</v>
          </cell>
          <cell r="H9804">
            <v>-13</v>
          </cell>
          <cell r="O9804">
            <v>239100</v>
          </cell>
        </row>
        <row r="9805">
          <cell r="A9805">
            <v>45835</v>
          </cell>
          <cell r="C9805" t="str">
            <v>SUPER NUEVO MILENIO SA</v>
          </cell>
          <cell r="F9805">
            <v>45822.362650462965</v>
          </cell>
          <cell r="G9805">
            <v>45852.362557870372</v>
          </cell>
          <cell r="H9805">
            <v>-13</v>
          </cell>
          <cell r="O9805">
            <v>143999.99</v>
          </cell>
        </row>
        <row r="9806">
          <cell r="A9806">
            <v>45835</v>
          </cell>
          <cell r="C9806" t="str">
            <v>SUPER NUEVO MILENIO SA</v>
          </cell>
          <cell r="F9806">
            <v>45822.375937500001</v>
          </cell>
          <cell r="G9806">
            <v>45852.372395833336</v>
          </cell>
          <cell r="H9806">
            <v>-13</v>
          </cell>
          <cell r="O9806">
            <v>119002</v>
          </cell>
        </row>
        <row r="9807">
          <cell r="A9807">
            <v>45835</v>
          </cell>
          <cell r="C9807" t="str">
            <v>VENTAS MOSTRADOR</v>
          </cell>
          <cell r="F9807">
            <v>45835</v>
          </cell>
          <cell r="G9807">
            <v>45835</v>
          </cell>
          <cell r="H9807">
            <v>0</v>
          </cell>
          <cell r="O9807">
            <v>1019815</v>
          </cell>
        </row>
        <row r="9808">
          <cell r="A9808">
            <v>45835</v>
          </cell>
          <cell r="C9808" t="str">
            <v>VENTAS MOSTRADOR</v>
          </cell>
          <cell r="F9808">
            <v>45835</v>
          </cell>
          <cell r="G9808">
            <v>45835</v>
          </cell>
          <cell r="H9808">
            <v>0</v>
          </cell>
          <cell r="O9808">
            <v>482505</v>
          </cell>
        </row>
        <row r="9809">
          <cell r="A9809">
            <v>45836</v>
          </cell>
          <cell r="C9809" t="str">
            <v>PROCESADORA DE CARNES NUEVA COLOMBO ALEMANA LTDA</v>
          </cell>
          <cell r="F9809">
            <v>45836.358402777776</v>
          </cell>
          <cell r="G9809">
            <v>45839.357835648145</v>
          </cell>
          <cell r="H9809">
            <v>0</v>
          </cell>
          <cell r="O9809">
            <v>685000</v>
          </cell>
        </row>
        <row r="9810">
          <cell r="A9810">
            <v>45836</v>
          </cell>
          <cell r="C9810" t="str">
            <v>VENTAS MOSTRADOR</v>
          </cell>
          <cell r="F9810">
            <v>45836</v>
          </cell>
          <cell r="G9810">
            <v>45836</v>
          </cell>
          <cell r="H9810">
            <v>0</v>
          </cell>
          <cell r="O9810">
            <v>9000</v>
          </cell>
        </row>
        <row r="9811">
          <cell r="A9811">
            <v>45836</v>
          </cell>
          <cell r="C9811" t="str">
            <v>VENTAS MOSTRADOR</v>
          </cell>
          <cell r="F9811">
            <v>45836</v>
          </cell>
          <cell r="G9811">
            <v>45836</v>
          </cell>
          <cell r="H9811">
            <v>0</v>
          </cell>
          <cell r="O9811">
            <v>12000</v>
          </cell>
        </row>
        <row r="9812">
          <cell r="A9812">
            <v>45836</v>
          </cell>
          <cell r="C9812" t="str">
            <v>VENTAS MOSTRADOR</v>
          </cell>
          <cell r="F9812">
            <v>45836</v>
          </cell>
          <cell r="G9812">
            <v>45836</v>
          </cell>
          <cell r="H9812">
            <v>0</v>
          </cell>
          <cell r="O9812">
            <v>17380</v>
          </cell>
        </row>
        <row r="9813">
          <cell r="A9813">
            <v>45836</v>
          </cell>
          <cell r="C9813" t="str">
            <v>VENTAS MOSTRADOR</v>
          </cell>
          <cell r="F9813">
            <v>45836</v>
          </cell>
          <cell r="G9813">
            <v>45836</v>
          </cell>
          <cell r="H9813">
            <v>0</v>
          </cell>
          <cell r="O9813">
            <v>20460</v>
          </cell>
        </row>
        <row r="9814">
          <cell r="A9814">
            <v>45836</v>
          </cell>
          <cell r="C9814" t="str">
            <v>VENTAS MOSTRADOR</v>
          </cell>
          <cell r="F9814">
            <v>45836</v>
          </cell>
          <cell r="G9814">
            <v>45836</v>
          </cell>
          <cell r="H9814">
            <v>0</v>
          </cell>
          <cell r="O9814">
            <v>21196</v>
          </cell>
        </row>
        <row r="9815">
          <cell r="A9815">
            <v>45836</v>
          </cell>
          <cell r="C9815" t="str">
            <v>VENTAS MOSTRADOR</v>
          </cell>
          <cell r="F9815">
            <v>45836</v>
          </cell>
          <cell r="G9815">
            <v>45836</v>
          </cell>
          <cell r="H9815">
            <v>0</v>
          </cell>
          <cell r="O9815">
            <v>22372</v>
          </cell>
        </row>
        <row r="9816">
          <cell r="A9816">
            <v>45836</v>
          </cell>
          <cell r="C9816" t="str">
            <v>VENTAS MOSTRADOR</v>
          </cell>
          <cell r="F9816">
            <v>45836</v>
          </cell>
          <cell r="G9816">
            <v>45836</v>
          </cell>
          <cell r="H9816">
            <v>0</v>
          </cell>
          <cell r="O9816">
            <v>30880</v>
          </cell>
        </row>
        <row r="9817">
          <cell r="A9817">
            <v>45836</v>
          </cell>
          <cell r="C9817" t="str">
            <v>VENTAS MOSTRADOR</v>
          </cell>
          <cell r="F9817">
            <v>45836</v>
          </cell>
          <cell r="G9817">
            <v>45836</v>
          </cell>
          <cell r="H9817">
            <v>0</v>
          </cell>
          <cell r="O9817">
            <v>31000</v>
          </cell>
        </row>
        <row r="9818">
          <cell r="A9818">
            <v>45836</v>
          </cell>
          <cell r="C9818" t="str">
            <v>VENTAS MOSTRADOR</v>
          </cell>
          <cell r="F9818">
            <v>45836</v>
          </cell>
          <cell r="G9818">
            <v>45836</v>
          </cell>
          <cell r="H9818">
            <v>0</v>
          </cell>
          <cell r="O9818">
            <v>33808</v>
          </cell>
        </row>
        <row r="9819">
          <cell r="A9819">
            <v>45836</v>
          </cell>
          <cell r="C9819" t="str">
            <v>VENTAS MOSTRADOR</v>
          </cell>
          <cell r="F9819">
            <v>45836</v>
          </cell>
          <cell r="G9819">
            <v>45836</v>
          </cell>
          <cell r="H9819">
            <v>0</v>
          </cell>
          <cell r="O9819">
            <v>34670</v>
          </cell>
        </row>
        <row r="9820">
          <cell r="A9820">
            <v>45836</v>
          </cell>
          <cell r="C9820" t="str">
            <v>VENTAS MOSTRADOR</v>
          </cell>
          <cell r="F9820">
            <v>45836</v>
          </cell>
          <cell r="G9820">
            <v>45836</v>
          </cell>
          <cell r="H9820">
            <v>0</v>
          </cell>
          <cell r="O9820">
            <v>44000</v>
          </cell>
        </row>
        <row r="9821">
          <cell r="A9821">
            <v>45836</v>
          </cell>
          <cell r="C9821" t="str">
            <v>VENTAS MOSTRADOR</v>
          </cell>
          <cell r="F9821">
            <v>45836</v>
          </cell>
          <cell r="G9821">
            <v>45836</v>
          </cell>
          <cell r="H9821">
            <v>0</v>
          </cell>
          <cell r="O9821">
            <v>45684</v>
          </cell>
        </row>
        <row r="9822">
          <cell r="A9822">
            <v>45836</v>
          </cell>
          <cell r="C9822" t="str">
            <v>VENTAS MOSTRADOR</v>
          </cell>
          <cell r="F9822">
            <v>45836</v>
          </cell>
          <cell r="G9822">
            <v>45836</v>
          </cell>
          <cell r="H9822">
            <v>0</v>
          </cell>
          <cell r="O9822">
            <v>59320</v>
          </cell>
        </row>
        <row r="9823">
          <cell r="A9823">
            <v>45836</v>
          </cell>
          <cell r="C9823" t="str">
            <v>VENTAS MOSTRADOR</v>
          </cell>
          <cell r="F9823">
            <v>45836</v>
          </cell>
          <cell r="G9823">
            <v>45836</v>
          </cell>
          <cell r="H9823">
            <v>0</v>
          </cell>
          <cell r="O9823">
            <v>62082</v>
          </cell>
        </row>
        <row r="9824">
          <cell r="A9824">
            <v>45836</v>
          </cell>
          <cell r="C9824" t="str">
            <v>VENTAS MOSTRADOR</v>
          </cell>
          <cell r="F9824">
            <v>45836</v>
          </cell>
          <cell r="G9824">
            <v>45836</v>
          </cell>
          <cell r="H9824">
            <v>0</v>
          </cell>
          <cell r="O9824">
            <v>68160</v>
          </cell>
        </row>
        <row r="9825">
          <cell r="A9825">
            <v>45836</v>
          </cell>
          <cell r="C9825" t="str">
            <v>VENTAS MOSTRADOR</v>
          </cell>
          <cell r="F9825">
            <v>45836</v>
          </cell>
          <cell r="G9825">
            <v>45836</v>
          </cell>
          <cell r="H9825">
            <v>0</v>
          </cell>
          <cell r="O9825">
            <v>71210</v>
          </cell>
        </row>
        <row r="9826">
          <cell r="A9826">
            <v>45836</v>
          </cell>
          <cell r="C9826" t="str">
            <v>VENTAS MOSTRADOR</v>
          </cell>
          <cell r="F9826">
            <v>45836</v>
          </cell>
          <cell r="G9826">
            <v>45836</v>
          </cell>
          <cell r="H9826">
            <v>0</v>
          </cell>
          <cell r="O9826">
            <v>72768</v>
          </cell>
        </row>
        <row r="9827">
          <cell r="A9827">
            <v>45836</v>
          </cell>
          <cell r="C9827" t="str">
            <v>VENTAS MOSTRADOR</v>
          </cell>
          <cell r="F9827">
            <v>45836</v>
          </cell>
          <cell r="G9827">
            <v>45836</v>
          </cell>
          <cell r="H9827">
            <v>0</v>
          </cell>
          <cell r="O9827">
            <v>97600</v>
          </cell>
        </row>
        <row r="9828">
          <cell r="A9828">
            <v>45836</v>
          </cell>
          <cell r="C9828" t="str">
            <v>VENTAS MOSTRADOR</v>
          </cell>
          <cell r="F9828">
            <v>45836</v>
          </cell>
          <cell r="G9828">
            <v>45836</v>
          </cell>
          <cell r="H9828">
            <v>0</v>
          </cell>
          <cell r="O9828">
            <v>100000</v>
          </cell>
        </row>
        <row r="9829">
          <cell r="A9829">
            <v>45836</v>
          </cell>
          <cell r="C9829" t="str">
            <v>VENTAS MOSTRADOR</v>
          </cell>
          <cell r="F9829">
            <v>45836</v>
          </cell>
          <cell r="G9829">
            <v>45836</v>
          </cell>
          <cell r="H9829">
            <v>0</v>
          </cell>
          <cell r="O9829">
            <v>107660</v>
          </cell>
        </row>
        <row r="9830">
          <cell r="A9830">
            <v>45836</v>
          </cell>
          <cell r="C9830" t="str">
            <v>VENTAS MOSTRADOR</v>
          </cell>
          <cell r="F9830">
            <v>45836</v>
          </cell>
          <cell r="G9830">
            <v>45836</v>
          </cell>
          <cell r="H9830">
            <v>0</v>
          </cell>
          <cell r="O9830">
            <v>127420</v>
          </cell>
        </row>
        <row r="9831">
          <cell r="A9831">
            <v>45836</v>
          </cell>
          <cell r="C9831" t="str">
            <v>VENTAS MOSTRADOR</v>
          </cell>
          <cell r="F9831">
            <v>45836</v>
          </cell>
          <cell r="G9831">
            <v>45836</v>
          </cell>
          <cell r="H9831">
            <v>0</v>
          </cell>
          <cell r="O9831">
            <v>141248</v>
          </cell>
        </row>
        <row r="9832">
          <cell r="A9832">
            <v>45836</v>
          </cell>
          <cell r="C9832" t="str">
            <v>VENTAS MOSTRADOR</v>
          </cell>
          <cell r="F9832">
            <v>45836</v>
          </cell>
          <cell r="G9832">
            <v>45836</v>
          </cell>
          <cell r="H9832">
            <v>0</v>
          </cell>
          <cell r="O9832">
            <v>224370</v>
          </cell>
        </row>
        <row r="9833">
          <cell r="A9833">
            <v>45836</v>
          </cell>
          <cell r="C9833" t="str">
            <v>VENTAS MOSTRADOR</v>
          </cell>
          <cell r="F9833">
            <v>45836</v>
          </cell>
          <cell r="G9833">
            <v>45836</v>
          </cell>
          <cell r="H9833">
            <v>0</v>
          </cell>
          <cell r="O9833">
            <v>247476</v>
          </cell>
        </row>
        <row r="9834">
          <cell r="A9834">
            <v>45836</v>
          </cell>
          <cell r="C9834" t="str">
            <v>VENTAS MOSTRADOR</v>
          </cell>
          <cell r="F9834">
            <v>45836</v>
          </cell>
          <cell r="G9834">
            <v>45836</v>
          </cell>
          <cell r="H9834">
            <v>0</v>
          </cell>
          <cell r="O9834">
            <v>425500</v>
          </cell>
        </row>
        <row r="9835">
          <cell r="A9835">
            <v>45836</v>
          </cell>
          <cell r="C9835" t="str">
            <v>VENTAS MOSTRADOR</v>
          </cell>
          <cell r="F9835">
            <v>45836</v>
          </cell>
          <cell r="G9835">
            <v>45836</v>
          </cell>
          <cell r="H9835">
            <v>0</v>
          </cell>
          <cell r="O9835">
            <v>425500</v>
          </cell>
        </row>
        <row r="9836">
          <cell r="A9836">
            <v>45836</v>
          </cell>
          <cell r="C9836" t="str">
            <v>GLORIA  BARATO DE PINZON</v>
          </cell>
          <cell r="F9836">
            <v>45836.395671296297</v>
          </cell>
          <cell r="G9836">
            <v>45837.395555555559</v>
          </cell>
          <cell r="H9836">
            <v>2</v>
          </cell>
          <cell r="O9836">
            <v>634500</v>
          </cell>
        </row>
        <row r="9837">
          <cell r="A9837">
            <v>45836</v>
          </cell>
          <cell r="C9837" t="str">
            <v>CRISTIAN  ROJAS RIVERA</v>
          </cell>
          <cell r="F9837">
            <v>45836.44363425926</v>
          </cell>
          <cell r="G9837">
            <v>45842.443541666667</v>
          </cell>
          <cell r="H9837">
            <v>-3</v>
          </cell>
          <cell r="O9837">
            <v>638249.98</v>
          </cell>
        </row>
        <row r="9838">
          <cell r="A9838">
            <v>45836</v>
          </cell>
          <cell r="C9838" t="str">
            <v>PEYBU SAS</v>
          </cell>
          <cell r="F9838">
            <v>45762.466898148145</v>
          </cell>
          <cell r="G9838">
            <v>45792.466898148145</v>
          </cell>
          <cell r="H9838">
            <v>47</v>
          </cell>
          <cell r="O9838">
            <v>1482734.95814</v>
          </cell>
        </row>
        <row r="9839">
          <cell r="A9839">
            <v>45836</v>
          </cell>
          <cell r="C9839" t="str">
            <v>PEYBU SAS</v>
          </cell>
          <cell r="F9839">
            <v>45766.314722222225</v>
          </cell>
          <cell r="G9839">
            <v>45796.314722222225</v>
          </cell>
          <cell r="H9839">
            <v>43</v>
          </cell>
          <cell r="O9839">
            <v>1795336.4080000001</v>
          </cell>
        </row>
        <row r="9840">
          <cell r="A9840">
            <v>45836</v>
          </cell>
          <cell r="C9840" t="str">
            <v>PROCESADORA DE CARNES NUEVA COLOMBO ALEMANA LTDA</v>
          </cell>
          <cell r="F9840">
            <v>45836.358402777776</v>
          </cell>
          <cell r="G9840">
            <v>45839.357835648145</v>
          </cell>
          <cell r="H9840">
            <v>0</v>
          </cell>
          <cell r="O9840">
            <v>138875</v>
          </cell>
        </row>
        <row r="9841">
          <cell r="A9841">
            <v>45836</v>
          </cell>
          <cell r="C9841" t="str">
            <v>COMMUNAL INVESTMENTS SAS</v>
          </cell>
          <cell r="F9841">
            <v>45836.347708333335</v>
          </cell>
          <cell r="G9841">
            <v>45837.346516203703</v>
          </cell>
          <cell r="H9841">
            <v>2</v>
          </cell>
          <cell r="O9841">
            <v>913400</v>
          </cell>
        </row>
        <row r="9842">
          <cell r="A9842">
            <v>45836</v>
          </cell>
          <cell r="C9842" t="str">
            <v>VENTAS MOSTRADOR</v>
          </cell>
          <cell r="F9842">
            <v>45836</v>
          </cell>
          <cell r="G9842">
            <v>45836</v>
          </cell>
          <cell r="H9842">
            <v>0</v>
          </cell>
          <cell r="O9842">
            <v>1826235</v>
          </cell>
        </row>
        <row r="9843">
          <cell r="A9843">
            <v>45836</v>
          </cell>
          <cell r="C9843" t="str">
            <v>VENTAS MOSTRADOR</v>
          </cell>
          <cell r="F9843">
            <v>45836</v>
          </cell>
          <cell r="G9843">
            <v>45836</v>
          </cell>
          <cell r="H9843">
            <v>0</v>
          </cell>
          <cell r="O9843">
            <v>921381</v>
          </cell>
        </row>
        <row r="9844">
          <cell r="A9844">
            <v>45836</v>
          </cell>
          <cell r="C9844" t="str">
            <v>KAREN GISSET MARTINEZ SANDOVAL</v>
          </cell>
          <cell r="F9844">
            <v>45835.443194444444</v>
          </cell>
          <cell r="G9844">
            <v>45836.443032407406</v>
          </cell>
          <cell r="H9844">
            <v>3</v>
          </cell>
          <cell r="O9844">
            <v>2000000</v>
          </cell>
        </row>
        <row r="9845">
          <cell r="A9845">
            <v>45837</v>
          </cell>
          <cell r="C9845" t="str">
            <v>VENTAS MOSTRADOR</v>
          </cell>
          <cell r="F9845">
            <v>45837</v>
          </cell>
          <cell r="G9845">
            <v>45837</v>
          </cell>
          <cell r="H9845">
            <v>0</v>
          </cell>
          <cell r="O9845">
            <v>9075</v>
          </cell>
        </row>
        <row r="9846">
          <cell r="A9846">
            <v>45837</v>
          </cell>
          <cell r="C9846" t="str">
            <v>VENTAS MOSTRADOR</v>
          </cell>
          <cell r="F9846">
            <v>45837</v>
          </cell>
          <cell r="G9846">
            <v>45837</v>
          </cell>
          <cell r="H9846">
            <v>0</v>
          </cell>
          <cell r="O9846">
            <v>9750</v>
          </cell>
        </row>
        <row r="9847">
          <cell r="A9847">
            <v>45837</v>
          </cell>
          <cell r="C9847" t="str">
            <v>VENTAS MOSTRADOR</v>
          </cell>
          <cell r="F9847">
            <v>45837</v>
          </cell>
          <cell r="G9847">
            <v>45837</v>
          </cell>
          <cell r="H9847">
            <v>0</v>
          </cell>
          <cell r="O9847">
            <v>12540</v>
          </cell>
        </row>
        <row r="9848">
          <cell r="A9848">
            <v>45837</v>
          </cell>
          <cell r="C9848" t="str">
            <v>VENTAS MOSTRADOR</v>
          </cell>
          <cell r="F9848">
            <v>45837</v>
          </cell>
          <cell r="G9848">
            <v>45837</v>
          </cell>
          <cell r="H9848">
            <v>0</v>
          </cell>
          <cell r="O9848">
            <v>13200</v>
          </cell>
        </row>
        <row r="9849">
          <cell r="A9849">
            <v>45837</v>
          </cell>
          <cell r="C9849" t="str">
            <v>VENTAS MOSTRADOR</v>
          </cell>
          <cell r="F9849">
            <v>45837</v>
          </cell>
          <cell r="G9849">
            <v>45837</v>
          </cell>
          <cell r="H9849">
            <v>0</v>
          </cell>
          <cell r="O9849">
            <v>14130</v>
          </cell>
        </row>
        <row r="9850">
          <cell r="A9850">
            <v>45837</v>
          </cell>
          <cell r="C9850" t="str">
            <v>VENTAS MOSTRADOR</v>
          </cell>
          <cell r="F9850">
            <v>45837</v>
          </cell>
          <cell r="G9850">
            <v>45837</v>
          </cell>
          <cell r="H9850">
            <v>0</v>
          </cell>
          <cell r="O9850">
            <v>19000</v>
          </cell>
        </row>
        <row r="9851">
          <cell r="A9851">
            <v>45837</v>
          </cell>
          <cell r="C9851" t="str">
            <v>VENTAS MOSTRADOR</v>
          </cell>
          <cell r="F9851">
            <v>45837</v>
          </cell>
          <cell r="G9851">
            <v>45837</v>
          </cell>
          <cell r="H9851">
            <v>0</v>
          </cell>
          <cell r="O9851">
            <v>20360</v>
          </cell>
        </row>
        <row r="9852">
          <cell r="A9852">
            <v>45837</v>
          </cell>
          <cell r="C9852" t="str">
            <v>VENTAS MOSTRADOR</v>
          </cell>
          <cell r="F9852">
            <v>45837</v>
          </cell>
          <cell r="G9852">
            <v>45837</v>
          </cell>
          <cell r="H9852">
            <v>0</v>
          </cell>
          <cell r="O9852">
            <v>22680</v>
          </cell>
        </row>
        <row r="9853">
          <cell r="A9853">
            <v>45837</v>
          </cell>
          <cell r="C9853" t="str">
            <v>VENTAS MOSTRADOR</v>
          </cell>
          <cell r="F9853">
            <v>45837</v>
          </cell>
          <cell r="G9853">
            <v>45837</v>
          </cell>
          <cell r="H9853">
            <v>0</v>
          </cell>
          <cell r="O9853">
            <v>24640</v>
          </cell>
        </row>
        <row r="9854">
          <cell r="A9854">
            <v>45837</v>
          </cell>
          <cell r="C9854" t="str">
            <v>VENTAS MOSTRADOR</v>
          </cell>
          <cell r="F9854">
            <v>45837</v>
          </cell>
          <cell r="G9854">
            <v>45837</v>
          </cell>
          <cell r="H9854">
            <v>0</v>
          </cell>
          <cell r="O9854">
            <v>24880</v>
          </cell>
        </row>
        <row r="9855">
          <cell r="A9855">
            <v>45837</v>
          </cell>
          <cell r="C9855" t="str">
            <v>VENTAS MOSTRADOR</v>
          </cell>
          <cell r="F9855">
            <v>45837</v>
          </cell>
          <cell r="G9855">
            <v>45837</v>
          </cell>
          <cell r="H9855">
            <v>0</v>
          </cell>
          <cell r="O9855">
            <v>27008</v>
          </cell>
        </row>
        <row r="9856">
          <cell r="A9856">
            <v>45837</v>
          </cell>
          <cell r="C9856" t="str">
            <v>VENTAS MOSTRADOR</v>
          </cell>
          <cell r="F9856">
            <v>45837</v>
          </cell>
          <cell r="G9856">
            <v>45837</v>
          </cell>
          <cell r="H9856">
            <v>0</v>
          </cell>
          <cell r="O9856">
            <v>27144</v>
          </cell>
        </row>
        <row r="9857">
          <cell r="A9857">
            <v>45837</v>
          </cell>
          <cell r="C9857" t="str">
            <v>VENTAS MOSTRADOR</v>
          </cell>
          <cell r="F9857">
            <v>45837</v>
          </cell>
          <cell r="G9857">
            <v>45837</v>
          </cell>
          <cell r="H9857">
            <v>0</v>
          </cell>
          <cell r="O9857">
            <v>28000</v>
          </cell>
        </row>
        <row r="9858">
          <cell r="A9858">
            <v>45837</v>
          </cell>
          <cell r="C9858" t="str">
            <v>VENTAS MOSTRADOR</v>
          </cell>
          <cell r="F9858">
            <v>45837</v>
          </cell>
          <cell r="G9858">
            <v>45837</v>
          </cell>
          <cell r="H9858">
            <v>0</v>
          </cell>
          <cell r="O9858">
            <v>28364</v>
          </cell>
        </row>
        <row r="9859">
          <cell r="A9859">
            <v>45837</v>
          </cell>
          <cell r="C9859" t="str">
            <v>VENTAS MOSTRADOR</v>
          </cell>
          <cell r="F9859">
            <v>45837</v>
          </cell>
          <cell r="G9859">
            <v>45837</v>
          </cell>
          <cell r="H9859">
            <v>0</v>
          </cell>
          <cell r="O9859">
            <v>31800</v>
          </cell>
        </row>
        <row r="9860">
          <cell r="A9860">
            <v>45837</v>
          </cell>
          <cell r="C9860" t="str">
            <v>VENTAS MOSTRADOR</v>
          </cell>
          <cell r="F9860">
            <v>45837</v>
          </cell>
          <cell r="G9860">
            <v>45837</v>
          </cell>
          <cell r="H9860">
            <v>0</v>
          </cell>
          <cell r="O9860">
            <v>32000</v>
          </cell>
        </row>
        <row r="9861">
          <cell r="A9861">
            <v>45837</v>
          </cell>
          <cell r="C9861" t="str">
            <v>VENTAS MOSTRADOR</v>
          </cell>
          <cell r="F9861">
            <v>45837</v>
          </cell>
          <cell r="G9861">
            <v>45837</v>
          </cell>
          <cell r="H9861">
            <v>0</v>
          </cell>
          <cell r="O9861">
            <v>33885</v>
          </cell>
        </row>
        <row r="9862">
          <cell r="A9862">
            <v>45837</v>
          </cell>
          <cell r="C9862" t="str">
            <v>VENTAS MOSTRADOR</v>
          </cell>
          <cell r="F9862">
            <v>45837</v>
          </cell>
          <cell r="G9862">
            <v>45837</v>
          </cell>
          <cell r="H9862">
            <v>0</v>
          </cell>
          <cell r="O9862">
            <v>35140</v>
          </cell>
        </row>
        <row r="9863">
          <cell r="A9863">
            <v>45837</v>
          </cell>
          <cell r="C9863" t="str">
            <v>VENTAS MOSTRADOR</v>
          </cell>
          <cell r="F9863">
            <v>45837</v>
          </cell>
          <cell r="G9863">
            <v>45837</v>
          </cell>
          <cell r="H9863">
            <v>0</v>
          </cell>
          <cell r="O9863">
            <v>35822</v>
          </cell>
        </row>
        <row r="9864">
          <cell r="A9864">
            <v>45837</v>
          </cell>
          <cell r="C9864" t="str">
            <v>VENTAS MOSTRADOR</v>
          </cell>
          <cell r="F9864">
            <v>45837</v>
          </cell>
          <cell r="G9864">
            <v>45837</v>
          </cell>
          <cell r="H9864">
            <v>0</v>
          </cell>
          <cell r="O9864">
            <v>39064</v>
          </cell>
        </row>
        <row r="9865">
          <cell r="A9865">
            <v>45837</v>
          </cell>
          <cell r="C9865" t="str">
            <v>VENTAS MOSTRADOR</v>
          </cell>
          <cell r="F9865">
            <v>45837</v>
          </cell>
          <cell r="G9865">
            <v>45837</v>
          </cell>
          <cell r="H9865">
            <v>0</v>
          </cell>
          <cell r="O9865">
            <v>45108</v>
          </cell>
        </row>
        <row r="9866">
          <cell r="A9866">
            <v>45837</v>
          </cell>
          <cell r="C9866" t="str">
            <v>VENTAS MOSTRADOR</v>
          </cell>
          <cell r="F9866">
            <v>45837</v>
          </cell>
          <cell r="G9866">
            <v>45837</v>
          </cell>
          <cell r="H9866">
            <v>0</v>
          </cell>
          <cell r="O9866">
            <v>52150</v>
          </cell>
        </row>
        <row r="9867">
          <cell r="A9867">
            <v>45837</v>
          </cell>
          <cell r="C9867" t="str">
            <v>VENTAS MOSTRADOR</v>
          </cell>
          <cell r="F9867">
            <v>45837</v>
          </cell>
          <cell r="G9867">
            <v>45837</v>
          </cell>
          <cell r="H9867">
            <v>0</v>
          </cell>
          <cell r="O9867">
            <v>57392</v>
          </cell>
        </row>
        <row r="9868">
          <cell r="A9868">
            <v>45837</v>
          </cell>
          <cell r="C9868" t="str">
            <v>VENTAS MOSTRADOR</v>
          </cell>
          <cell r="F9868">
            <v>45837</v>
          </cell>
          <cell r="G9868">
            <v>45837</v>
          </cell>
          <cell r="H9868">
            <v>0</v>
          </cell>
          <cell r="O9868">
            <v>65000</v>
          </cell>
        </row>
        <row r="9869">
          <cell r="A9869">
            <v>45837</v>
          </cell>
          <cell r="C9869" t="str">
            <v>VENTAS MOSTRADOR</v>
          </cell>
          <cell r="F9869">
            <v>45837</v>
          </cell>
          <cell r="G9869">
            <v>45837</v>
          </cell>
          <cell r="H9869">
            <v>0</v>
          </cell>
          <cell r="O9869">
            <v>76000</v>
          </cell>
        </row>
        <row r="9870">
          <cell r="A9870">
            <v>45837</v>
          </cell>
          <cell r="C9870" t="str">
            <v>VENTAS MOSTRADOR</v>
          </cell>
          <cell r="F9870">
            <v>45837</v>
          </cell>
          <cell r="G9870">
            <v>45837</v>
          </cell>
          <cell r="H9870">
            <v>0</v>
          </cell>
          <cell r="O9870">
            <v>78768</v>
          </cell>
        </row>
        <row r="9871">
          <cell r="A9871">
            <v>45837</v>
          </cell>
          <cell r="C9871" t="str">
            <v>VENTAS MOSTRADOR</v>
          </cell>
          <cell r="F9871">
            <v>45837</v>
          </cell>
          <cell r="G9871">
            <v>45837</v>
          </cell>
          <cell r="H9871">
            <v>0</v>
          </cell>
          <cell r="O9871">
            <v>85100</v>
          </cell>
        </row>
        <row r="9872">
          <cell r="A9872">
            <v>45837</v>
          </cell>
          <cell r="C9872" t="str">
            <v>VENTAS MOSTRADOR</v>
          </cell>
          <cell r="F9872">
            <v>45837</v>
          </cell>
          <cell r="G9872">
            <v>45837</v>
          </cell>
          <cell r="H9872">
            <v>0</v>
          </cell>
          <cell r="O9872">
            <v>92140</v>
          </cell>
        </row>
        <row r="9873">
          <cell r="A9873">
            <v>45837</v>
          </cell>
          <cell r="C9873" t="str">
            <v>VENTAS MOSTRADOR</v>
          </cell>
          <cell r="F9873">
            <v>45837</v>
          </cell>
          <cell r="G9873">
            <v>45837</v>
          </cell>
          <cell r="H9873">
            <v>0</v>
          </cell>
          <cell r="O9873">
            <v>92666</v>
          </cell>
        </row>
        <row r="9874">
          <cell r="A9874">
            <v>45837</v>
          </cell>
          <cell r="C9874" t="str">
            <v>VENTAS MOSTRADOR</v>
          </cell>
          <cell r="F9874">
            <v>45837</v>
          </cell>
          <cell r="G9874">
            <v>45837</v>
          </cell>
          <cell r="H9874">
            <v>0</v>
          </cell>
          <cell r="O9874">
            <v>98520</v>
          </cell>
        </row>
        <row r="9875">
          <cell r="A9875">
            <v>45837</v>
          </cell>
          <cell r="C9875" t="str">
            <v>VENTAS MOSTRADOR</v>
          </cell>
          <cell r="F9875">
            <v>45837</v>
          </cell>
          <cell r="G9875">
            <v>45837</v>
          </cell>
          <cell r="H9875">
            <v>0</v>
          </cell>
          <cell r="O9875">
            <v>100000</v>
          </cell>
        </row>
        <row r="9876">
          <cell r="A9876">
            <v>45837</v>
          </cell>
          <cell r="C9876" t="str">
            <v>VENTAS MOSTRADOR</v>
          </cell>
          <cell r="F9876">
            <v>45837</v>
          </cell>
          <cell r="G9876">
            <v>45837</v>
          </cell>
          <cell r="H9876">
            <v>0</v>
          </cell>
          <cell r="O9876">
            <v>113568</v>
          </cell>
        </row>
        <row r="9877">
          <cell r="A9877">
            <v>45837</v>
          </cell>
          <cell r="C9877" t="str">
            <v>VENTAS MOSTRADOR</v>
          </cell>
          <cell r="F9877">
            <v>45837</v>
          </cell>
          <cell r="G9877">
            <v>45837</v>
          </cell>
          <cell r="H9877">
            <v>0</v>
          </cell>
          <cell r="O9877">
            <v>120000</v>
          </cell>
        </row>
        <row r="9878">
          <cell r="A9878">
            <v>45837</v>
          </cell>
          <cell r="C9878" t="str">
            <v>VENTAS MOSTRADOR</v>
          </cell>
          <cell r="F9878">
            <v>45837</v>
          </cell>
          <cell r="G9878">
            <v>45837</v>
          </cell>
          <cell r="H9878">
            <v>0</v>
          </cell>
          <cell r="O9878">
            <v>297850</v>
          </cell>
        </row>
        <row r="9879">
          <cell r="A9879">
            <v>45837</v>
          </cell>
          <cell r="C9879" t="str">
            <v>VENTAS MOSTRADOR</v>
          </cell>
          <cell r="F9879">
            <v>45837</v>
          </cell>
          <cell r="G9879">
            <v>45837</v>
          </cell>
          <cell r="H9879">
            <v>0</v>
          </cell>
          <cell r="O9879">
            <v>425500</v>
          </cell>
        </row>
        <row r="9880">
          <cell r="A9880">
            <v>45837</v>
          </cell>
          <cell r="C9880" t="str">
            <v>VENTAS MOSTRADOR</v>
          </cell>
          <cell r="F9880">
            <v>45837</v>
          </cell>
          <cell r="G9880">
            <v>45837</v>
          </cell>
          <cell r="H9880">
            <v>0</v>
          </cell>
          <cell r="O9880">
            <v>555230</v>
          </cell>
        </row>
        <row r="9881">
          <cell r="A9881">
            <v>45837</v>
          </cell>
          <cell r="C9881" t="str">
            <v>VENTAS MOSTRADOR</v>
          </cell>
          <cell r="F9881">
            <v>45837</v>
          </cell>
          <cell r="G9881">
            <v>45837</v>
          </cell>
          <cell r="H9881">
            <v>0</v>
          </cell>
          <cell r="O9881">
            <v>2303849</v>
          </cell>
        </row>
        <row r="9882">
          <cell r="A9882">
            <v>45837</v>
          </cell>
          <cell r="C9882" t="str">
            <v>VENTAS MOSTRADOR</v>
          </cell>
          <cell r="F9882">
            <v>45837</v>
          </cell>
          <cell r="G9882">
            <v>45837</v>
          </cell>
          <cell r="H9882">
            <v>0</v>
          </cell>
          <cell r="O9882">
            <v>6400518</v>
          </cell>
        </row>
        <row r="9883">
          <cell r="A9883">
            <v>45838</v>
          </cell>
          <cell r="C9883" t="str">
            <v>VENTAS MOSTRADOR</v>
          </cell>
          <cell r="F9883">
            <v>45838</v>
          </cell>
          <cell r="G9883">
            <v>45838</v>
          </cell>
          <cell r="H9883">
            <v>0</v>
          </cell>
          <cell r="O9883">
            <v>8514</v>
          </cell>
        </row>
        <row r="9884">
          <cell r="A9884">
            <v>45838</v>
          </cell>
          <cell r="C9884" t="str">
            <v>VENTAS MOSTRADOR</v>
          </cell>
          <cell r="F9884">
            <v>45838</v>
          </cell>
          <cell r="G9884">
            <v>45838</v>
          </cell>
          <cell r="H9884">
            <v>0</v>
          </cell>
          <cell r="O9884">
            <v>10440</v>
          </cell>
        </row>
        <row r="9885">
          <cell r="A9885">
            <v>45838</v>
          </cell>
          <cell r="C9885" t="str">
            <v>VENTAS MOSTRADOR</v>
          </cell>
          <cell r="F9885">
            <v>45838</v>
          </cell>
          <cell r="G9885">
            <v>45838</v>
          </cell>
          <cell r="H9885">
            <v>0</v>
          </cell>
          <cell r="O9885">
            <v>13344</v>
          </cell>
        </row>
        <row r="9886">
          <cell r="A9886">
            <v>45838</v>
          </cell>
          <cell r="C9886" t="str">
            <v>VENTAS MOSTRADOR</v>
          </cell>
          <cell r="F9886">
            <v>45838</v>
          </cell>
          <cell r="G9886">
            <v>45838</v>
          </cell>
          <cell r="H9886">
            <v>0</v>
          </cell>
          <cell r="O9886">
            <v>16000</v>
          </cell>
        </row>
        <row r="9887">
          <cell r="A9887">
            <v>45838</v>
          </cell>
          <cell r="C9887" t="str">
            <v>VENTAS MOSTRADOR</v>
          </cell>
          <cell r="F9887">
            <v>45838</v>
          </cell>
          <cell r="G9887">
            <v>45838</v>
          </cell>
          <cell r="H9887">
            <v>0</v>
          </cell>
          <cell r="O9887">
            <v>20350</v>
          </cell>
        </row>
        <row r="9888">
          <cell r="A9888">
            <v>45838</v>
          </cell>
          <cell r="C9888" t="str">
            <v>VENTAS MOSTRADOR</v>
          </cell>
          <cell r="F9888">
            <v>45838</v>
          </cell>
          <cell r="G9888">
            <v>45838</v>
          </cell>
          <cell r="H9888">
            <v>0</v>
          </cell>
          <cell r="O9888">
            <v>21430</v>
          </cell>
        </row>
        <row r="9889">
          <cell r="A9889">
            <v>45838</v>
          </cell>
          <cell r="C9889" t="str">
            <v>VENTAS MOSTRADOR</v>
          </cell>
          <cell r="F9889">
            <v>45838</v>
          </cell>
          <cell r="G9889">
            <v>45838</v>
          </cell>
          <cell r="H9889">
            <v>0</v>
          </cell>
          <cell r="O9889">
            <v>21728</v>
          </cell>
        </row>
        <row r="9890">
          <cell r="A9890">
            <v>45838</v>
          </cell>
          <cell r="C9890" t="str">
            <v>VENTAS MOSTRADOR</v>
          </cell>
          <cell r="F9890">
            <v>45838</v>
          </cell>
          <cell r="G9890">
            <v>45838</v>
          </cell>
          <cell r="H9890">
            <v>0</v>
          </cell>
          <cell r="O9890">
            <v>23210</v>
          </cell>
        </row>
        <row r="9891">
          <cell r="A9891">
            <v>45838</v>
          </cell>
          <cell r="C9891" t="str">
            <v>VENTAS MOSTRADOR</v>
          </cell>
          <cell r="F9891">
            <v>45838</v>
          </cell>
          <cell r="G9891">
            <v>45838</v>
          </cell>
          <cell r="H9891">
            <v>0</v>
          </cell>
          <cell r="O9891">
            <v>29500</v>
          </cell>
        </row>
        <row r="9892">
          <cell r="A9892">
            <v>45838</v>
          </cell>
          <cell r="C9892" t="str">
            <v>VENTAS MOSTRADOR</v>
          </cell>
          <cell r="F9892">
            <v>45838</v>
          </cell>
          <cell r="G9892">
            <v>45838</v>
          </cell>
          <cell r="H9892">
            <v>0</v>
          </cell>
          <cell r="O9892">
            <v>29680</v>
          </cell>
        </row>
        <row r="9893">
          <cell r="A9893">
            <v>45838</v>
          </cell>
          <cell r="C9893" t="str">
            <v>VENTAS MOSTRADOR</v>
          </cell>
          <cell r="F9893">
            <v>45838</v>
          </cell>
          <cell r="G9893">
            <v>45838</v>
          </cell>
          <cell r="H9893">
            <v>0</v>
          </cell>
          <cell r="O9893">
            <v>30000</v>
          </cell>
        </row>
        <row r="9894">
          <cell r="A9894">
            <v>45838</v>
          </cell>
          <cell r="C9894" t="str">
            <v>VENTAS MOSTRADOR</v>
          </cell>
          <cell r="F9894">
            <v>45838</v>
          </cell>
          <cell r="G9894">
            <v>45838</v>
          </cell>
          <cell r="H9894">
            <v>0</v>
          </cell>
          <cell r="O9894">
            <v>30600</v>
          </cell>
        </row>
        <row r="9895">
          <cell r="A9895">
            <v>45838</v>
          </cell>
          <cell r="C9895" t="str">
            <v>VENTAS MOSTRADOR</v>
          </cell>
          <cell r="F9895">
            <v>45838</v>
          </cell>
          <cell r="G9895">
            <v>45838</v>
          </cell>
          <cell r="H9895">
            <v>0</v>
          </cell>
          <cell r="O9895">
            <v>30806</v>
          </cell>
        </row>
        <row r="9896">
          <cell r="A9896">
            <v>45838</v>
          </cell>
          <cell r="C9896" t="str">
            <v>VENTAS MOSTRADOR</v>
          </cell>
          <cell r="F9896">
            <v>45838</v>
          </cell>
          <cell r="G9896">
            <v>45838</v>
          </cell>
          <cell r="H9896">
            <v>0</v>
          </cell>
          <cell r="O9896">
            <v>33000</v>
          </cell>
        </row>
        <row r="9897">
          <cell r="A9897">
            <v>45838</v>
          </cell>
          <cell r="C9897" t="str">
            <v>VENTAS MOSTRADOR</v>
          </cell>
          <cell r="F9897">
            <v>45838</v>
          </cell>
          <cell r="G9897">
            <v>45838</v>
          </cell>
          <cell r="H9897">
            <v>0</v>
          </cell>
          <cell r="O9897">
            <v>40950</v>
          </cell>
        </row>
        <row r="9898">
          <cell r="A9898">
            <v>45838</v>
          </cell>
          <cell r="C9898" t="str">
            <v>VENTAS MOSTRADOR</v>
          </cell>
          <cell r="F9898">
            <v>45838</v>
          </cell>
          <cell r="G9898">
            <v>45838</v>
          </cell>
          <cell r="H9898">
            <v>0</v>
          </cell>
          <cell r="O9898">
            <v>45210</v>
          </cell>
        </row>
        <row r="9899">
          <cell r="A9899">
            <v>45838</v>
          </cell>
          <cell r="C9899" t="str">
            <v>VENTAS MOSTRADOR</v>
          </cell>
          <cell r="F9899">
            <v>45838</v>
          </cell>
          <cell r="G9899">
            <v>45838</v>
          </cell>
          <cell r="H9899">
            <v>0</v>
          </cell>
          <cell r="O9899">
            <v>46088</v>
          </cell>
        </row>
        <row r="9900">
          <cell r="A9900">
            <v>45838</v>
          </cell>
          <cell r="C9900" t="str">
            <v>VENTAS MOSTRADOR</v>
          </cell>
          <cell r="F9900">
            <v>45838</v>
          </cell>
          <cell r="G9900">
            <v>45838</v>
          </cell>
          <cell r="H9900">
            <v>0</v>
          </cell>
          <cell r="O9900">
            <v>52888</v>
          </cell>
        </row>
        <row r="9901">
          <cell r="A9901">
            <v>45838</v>
          </cell>
          <cell r="C9901" t="str">
            <v>VENTAS MOSTRADOR</v>
          </cell>
          <cell r="F9901">
            <v>45838</v>
          </cell>
          <cell r="G9901">
            <v>45838</v>
          </cell>
          <cell r="H9901">
            <v>0</v>
          </cell>
          <cell r="O9901">
            <v>53688</v>
          </cell>
        </row>
        <row r="9902">
          <cell r="A9902">
            <v>45838</v>
          </cell>
          <cell r="C9902" t="str">
            <v>VENTAS MOSTRADOR</v>
          </cell>
          <cell r="F9902">
            <v>45838</v>
          </cell>
          <cell r="G9902">
            <v>45838</v>
          </cell>
          <cell r="H9902">
            <v>0</v>
          </cell>
          <cell r="O9902">
            <v>55896</v>
          </cell>
        </row>
        <row r="9903">
          <cell r="A9903">
            <v>45838</v>
          </cell>
          <cell r="C9903" t="str">
            <v>VENTAS MOSTRADOR</v>
          </cell>
          <cell r="F9903">
            <v>45838</v>
          </cell>
          <cell r="G9903">
            <v>45838</v>
          </cell>
          <cell r="H9903">
            <v>0</v>
          </cell>
          <cell r="O9903">
            <v>62752</v>
          </cell>
        </row>
        <row r="9904">
          <cell r="A9904">
            <v>45838</v>
          </cell>
          <cell r="C9904" t="str">
            <v>VENTAS MOSTRADOR</v>
          </cell>
          <cell r="F9904">
            <v>45838</v>
          </cell>
          <cell r="G9904">
            <v>45838</v>
          </cell>
          <cell r="H9904">
            <v>0</v>
          </cell>
          <cell r="O9904">
            <v>64585</v>
          </cell>
        </row>
        <row r="9905">
          <cell r="A9905">
            <v>45838</v>
          </cell>
          <cell r="C9905" t="str">
            <v>VENTAS MOSTRADOR</v>
          </cell>
          <cell r="F9905">
            <v>45838</v>
          </cell>
          <cell r="G9905">
            <v>45838</v>
          </cell>
          <cell r="H9905">
            <v>0</v>
          </cell>
          <cell r="O9905">
            <v>68692</v>
          </cell>
        </row>
        <row r="9906">
          <cell r="A9906">
            <v>45838</v>
          </cell>
          <cell r="C9906" t="str">
            <v>VENTAS MOSTRADOR</v>
          </cell>
          <cell r="F9906">
            <v>45838</v>
          </cell>
          <cell r="G9906">
            <v>45838</v>
          </cell>
          <cell r="H9906">
            <v>0</v>
          </cell>
          <cell r="O9906">
            <v>68728</v>
          </cell>
        </row>
        <row r="9907">
          <cell r="A9907">
            <v>45838</v>
          </cell>
          <cell r="C9907" t="str">
            <v>VENTAS MOSTRADOR</v>
          </cell>
          <cell r="F9907">
            <v>45838</v>
          </cell>
          <cell r="G9907">
            <v>45838</v>
          </cell>
          <cell r="H9907">
            <v>0</v>
          </cell>
          <cell r="O9907">
            <v>79664</v>
          </cell>
        </row>
        <row r="9908">
          <cell r="A9908">
            <v>45838</v>
          </cell>
          <cell r="C9908" t="str">
            <v>VENTAS MOSTRADOR</v>
          </cell>
          <cell r="F9908">
            <v>45838</v>
          </cell>
          <cell r="G9908">
            <v>45838</v>
          </cell>
          <cell r="H9908">
            <v>0</v>
          </cell>
          <cell r="O9908">
            <v>89214</v>
          </cell>
        </row>
        <row r="9909">
          <cell r="A9909">
            <v>45838</v>
          </cell>
          <cell r="C9909" t="str">
            <v>VENTAS MOSTRADOR</v>
          </cell>
          <cell r="F9909">
            <v>45838</v>
          </cell>
          <cell r="G9909">
            <v>45838</v>
          </cell>
          <cell r="H9909">
            <v>0</v>
          </cell>
          <cell r="O9909">
            <v>103105</v>
          </cell>
        </row>
        <row r="9910">
          <cell r="A9910">
            <v>45838</v>
          </cell>
          <cell r="C9910" t="str">
            <v>VENTAS MOSTRADOR</v>
          </cell>
          <cell r="F9910">
            <v>45838</v>
          </cell>
          <cell r="G9910">
            <v>45838</v>
          </cell>
          <cell r="H9910">
            <v>0</v>
          </cell>
          <cell r="O9910">
            <v>111614</v>
          </cell>
        </row>
        <row r="9911">
          <cell r="A9911">
            <v>45838</v>
          </cell>
          <cell r="C9911" t="str">
            <v>VENTAS MOSTRADOR</v>
          </cell>
          <cell r="F9911">
            <v>45838</v>
          </cell>
          <cell r="G9911">
            <v>45838</v>
          </cell>
          <cell r="H9911">
            <v>0</v>
          </cell>
          <cell r="O9911">
            <v>129328</v>
          </cell>
        </row>
        <row r="9912">
          <cell r="A9912">
            <v>45838</v>
          </cell>
          <cell r="C9912" t="str">
            <v>VENTAS MOSTRADOR</v>
          </cell>
          <cell r="F9912">
            <v>45838</v>
          </cell>
          <cell r="G9912">
            <v>45838</v>
          </cell>
          <cell r="H9912">
            <v>0</v>
          </cell>
          <cell r="O9912">
            <v>130216</v>
          </cell>
        </row>
        <row r="9913">
          <cell r="A9913">
            <v>45838</v>
          </cell>
          <cell r="C9913" t="str">
            <v>VENTAS MOSTRADOR</v>
          </cell>
          <cell r="F9913">
            <v>45838</v>
          </cell>
          <cell r="G9913">
            <v>45838</v>
          </cell>
          <cell r="H9913">
            <v>0</v>
          </cell>
          <cell r="O9913">
            <v>132444</v>
          </cell>
        </row>
        <row r="9914">
          <cell r="A9914">
            <v>45838</v>
          </cell>
          <cell r="C9914" t="str">
            <v>VENTAS MOSTRADOR</v>
          </cell>
          <cell r="F9914">
            <v>45838</v>
          </cell>
          <cell r="G9914">
            <v>45838</v>
          </cell>
          <cell r="H9914">
            <v>0</v>
          </cell>
          <cell r="O9914">
            <v>133476</v>
          </cell>
        </row>
        <row r="9915">
          <cell r="A9915">
            <v>45838</v>
          </cell>
          <cell r="C9915" t="str">
            <v>VENTAS MOSTRADOR</v>
          </cell>
          <cell r="F9915">
            <v>45838</v>
          </cell>
          <cell r="G9915">
            <v>45838</v>
          </cell>
          <cell r="H9915">
            <v>0</v>
          </cell>
          <cell r="O9915">
            <v>135844</v>
          </cell>
        </row>
        <row r="9916">
          <cell r="A9916">
            <v>45838</v>
          </cell>
          <cell r="C9916" t="str">
            <v>VENTAS MOSTRADOR</v>
          </cell>
          <cell r="F9916">
            <v>45838</v>
          </cell>
          <cell r="G9916">
            <v>45838</v>
          </cell>
          <cell r="H9916">
            <v>0</v>
          </cell>
          <cell r="O9916">
            <v>193764</v>
          </cell>
        </row>
        <row r="9917">
          <cell r="A9917">
            <v>45838</v>
          </cell>
          <cell r="C9917" t="str">
            <v>VENTAS MOSTRADOR</v>
          </cell>
          <cell r="F9917">
            <v>45838</v>
          </cell>
          <cell r="G9917">
            <v>45838</v>
          </cell>
          <cell r="H9917">
            <v>0</v>
          </cell>
          <cell r="O9917">
            <v>212750</v>
          </cell>
        </row>
        <row r="9918">
          <cell r="A9918">
            <v>45838</v>
          </cell>
          <cell r="C9918" t="str">
            <v>VENTAS MOSTRADOR</v>
          </cell>
          <cell r="F9918">
            <v>45838</v>
          </cell>
          <cell r="G9918">
            <v>45838</v>
          </cell>
          <cell r="H9918">
            <v>0</v>
          </cell>
          <cell r="O9918">
            <v>320504</v>
          </cell>
        </row>
        <row r="9919">
          <cell r="A9919">
            <v>45838</v>
          </cell>
          <cell r="C9919" t="str">
            <v>VENTAS MOSTRADOR</v>
          </cell>
          <cell r="F9919">
            <v>45838</v>
          </cell>
          <cell r="G9919">
            <v>45838</v>
          </cell>
          <cell r="H9919">
            <v>0</v>
          </cell>
          <cell r="O9919">
            <v>510600</v>
          </cell>
        </row>
        <row r="9920">
          <cell r="A9920">
            <v>45838</v>
          </cell>
          <cell r="C9920" t="str">
            <v>VENTAS MOSTRADOR</v>
          </cell>
          <cell r="F9920">
            <v>45838</v>
          </cell>
          <cell r="G9920">
            <v>45838</v>
          </cell>
          <cell r="H9920">
            <v>0</v>
          </cell>
          <cell r="O9920">
            <v>638250</v>
          </cell>
        </row>
        <row r="9921">
          <cell r="A9921">
            <v>45838</v>
          </cell>
          <cell r="C9921" t="str">
            <v>VENTAS MOSTRADOR</v>
          </cell>
          <cell r="F9921">
            <v>45838</v>
          </cell>
          <cell r="G9921">
            <v>45838</v>
          </cell>
          <cell r="H9921">
            <v>0</v>
          </cell>
          <cell r="O9921">
            <v>765900</v>
          </cell>
        </row>
        <row r="9922">
          <cell r="A9922">
            <v>45838</v>
          </cell>
          <cell r="C9922" t="str">
            <v>THE NEXT SHOT S.A.S</v>
          </cell>
          <cell r="F9922">
            <v>45834.346122685187</v>
          </cell>
          <cell r="G9922">
            <v>45835.345717592594</v>
          </cell>
          <cell r="H9922">
            <v>4</v>
          </cell>
          <cell r="O9922">
            <v>874700</v>
          </cell>
        </row>
        <row r="9923">
          <cell r="A9923">
            <v>45838</v>
          </cell>
          <cell r="C9923" t="str">
            <v>VENTAS MOSTRADOR</v>
          </cell>
          <cell r="F9923">
            <v>45838</v>
          </cell>
          <cell r="G9923">
            <v>45838</v>
          </cell>
          <cell r="H9923">
            <v>0</v>
          </cell>
          <cell r="O9923">
            <v>2524557</v>
          </cell>
        </row>
        <row r="9924">
          <cell r="A9924">
            <v>45838</v>
          </cell>
          <cell r="C9924" t="str">
            <v>VENTAS MOSTRADOR</v>
          </cell>
          <cell r="F9924">
            <v>45838</v>
          </cell>
          <cell r="G9924">
            <v>45838</v>
          </cell>
          <cell r="H9924">
            <v>0</v>
          </cell>
          <cell r="O9924">
            <v>2505537</v>
          </cell>
        </row>
        <row r="9925">
          <cell r="A9925">
            <v>45839</v>
          </cell>
          <cell r="C9925" t="str">
            <v>VENTAS MOSTRADOR</v>
          </cell>
          <cell r="F9925">
            <v>45839</v>
          </cell>
          <cell r="G9925">
            <v>45839</v>
          </cell>
          <cell r="H9925">
            <v>0</v>
          </cell>
          <cell r="O9925">
            <v>9270</v>
          </cell>
        </row>
        <row r="9926">
          <cell r="A9926">
            <v>45839</v>
          </cell>
          <cell r="C9926" t="str">
            <v>VENTAS MOSTRADOR</v>
          </cell>
          <cell r="F9926">
            <v>45839</v>
          </cell>
          <cell r="G9926">
            <v>45839</v>
          </cell>
          <cell r="H9926">
            <v>0</v>
          </cell>
          <cell r="O9926">
            <v>9945</v>
          </cell>
        </row>
        <row r="9927">
          <cell r="A9927">
            <v>45839</v>
          </cell>
          <cell r="C9927" t="str">
            <v>VENTAS MOSTRADOR</v>
          </cell>
          <cell r="F9927">
            <v>45839</v>
          </cell>
          <cell r="G9927">
            <v>45839</v>
          </cell>
          <cell r="H9927">
            <v>0</v>
          </cell>
          <cell r="O9927">
            <v>10000</v>
          </cell>
        </row>
        <row r="9928">
          <cell r="A9928">
            <v>45839</v>
          </cell>
          <cell r="C9928" t="str">
            <v>VENTAS MOSTRADOR</v>
          </cell>
          <cell r="F9928">
            <v>45839</v>
          </cell>
          <cell r="G9928">
            <v>45839</v>
          </cell>
          <cell r="H9928">
            <v>0</v>
          </cell>
          <cell r="O9928">
            <v>12410</v>
          </cell>
        </row>
        <row r="9929">
          <cell r="A9929">
            <v>45839</v>
          </cell>
          <cell r="C9929" t="str">
            <v>VENTAS MOSTRADOR</v>
          </cell>
          <cell r="F9929">
            <v>45839</v>
          </cell>
          <cell r="G9929">
            <v>45839</v>
          </cell>
          <cell r="H9929">
            <v>0</v>
          </cell>
          <cell r="O9929">
            <v>12760</v>
          </cell>
        </row>
        <row r="9930">
          <cell r="A9930">
            <v>45839</v>
          </cell>
          <cell r="C9930" t="str">
            <v>VENTAS MOSTRADOR</v>
          </cell>
          <cell r="F9930">
            <v>45839</v>
          </cell>
          <cell r="G9930">
            <v>45839</v>
          </cell>
          <cell r="H9930">
            <v>0</v>
          </cell>
          <cell r="O9930">
            <v>14170</v>
          </cell>
        </row>
        <row r="9931">
          <cell r="A9931">
            <v>45839</v>
          </cell>
          <cell r="C9931" t="str">
            <v>VENTAS MOSTRADOR</v>
          </cell>
          <cell r="F9931">
            <v>45839</v>
          </cell>
          <cell r="G9931">
            <v>45839</v>
          </cell>
          <cell r="H9931">
            <v>0</v>
          </cell>
          <cell r="O9931">
            <v>14820</v>
          </cell>
        </row>
        <row r="9932">
          <cell r="A9932">
            <v>45839</v>
          </cell>
          <cell r="C9932" t="str">
            <v>VENTAS MOSTRADOR</v>
          </cell>
          <cell r="F9932">
            <v>45839</v>
          </cell>
          <cell r="G9932">
            <v>45839</v>
          </cell>
          <cell r="H9932">
            <v>0</v>
          </cell>
          <cell r="O9932">
            <v>25120</v>
          </cell>
        </row>
        <row r="9933">
          <cell r="A9933">
            <v>45839</v>
          </cell>
          <cell r="C9933" t="str">
            <v>VENTAS MOSTRADOR</v>
          </cell>
          <cell r="F9933">
            <v>45839</v>
          </cell>
          <cell r="G9933">
            <v>45839</v>
          </cell>
          <cell r="H9933">
            <v>0</v>
          </cell>
          <cell r="O9933">
            <v>42550</v>
          </cell>
        </row>
        <row r="9934">
          <cell r="A9934">
            <v>45839</v>
          </cell>
          <cell r="C9934" t="str">
            <v>VENTAS MOSTRADOR</v>
          </cell>
          <cell r="F9934">
            <v>45839</v>
          </cell>
          <cell r="G9934">
            <v>45839</v>
          </cell>
          <cell r="H9934">
            <v>0</v>
          </cell>
          <cell r="O9934">
            <v>42784</v>
          </cell>
        </row>
        <row r="9935">
          <cell r="A9935">
            <v>45839</v>
          </cell>
          <cell r="C9935" t="str">
            <v>VENTAS MOSTRADOR</v>
          </cell>
          <cell r="F9935">
            <v>45839</v>
          </cell>
          <cell r="G9935">
            <v>45839</v>
          </cell>
          <cell r="H9935">
            <v>0</v>
          </cell>
          <cell r="O9935">
            <v>52150</v>
          </cell>
        </row>
        <row r="9936">
          <cell r="A9936">
            <v>45839</v>
          </cell>
          <cell r="C9936" t="str">
            <v>VENTAS MOSTRADOR</v>
          </cell>
          <cell r="F9936">
            <v>45839</v>
          </cell>
          <cell r="G9936">
            <v>45839</v>
          </cell>
          <cell r="H9936">
            <v>0</v>
          </cell>
          <cell r="O9936">
            <v>53120</v>
          </cell>
        </row>
        <row r="9937">
          <cell r="A9937">
            <v>45839</v>
          </cell>
          <cell r="C9937" t="str">
            <v>VENTAS MOSTRADOR</v>
          </cell>
          <cell r="F9937">
            <v>45839</v>
          </cell>
          <cell r="G9937">
            <v>45839</v>
          </cell>
          <cell r="H9937">
            <v>0</v>
          </cell>
          <cell r="O9937">
            <v>55030</v>
          </cell>
        </row>
        <row r="9938">
          <cell r="A9938">
            <v>45839</v>
          </cell>
          <cell r="C9938" t="str">
            <v>SONIA CONTANZA CARDENAS MURCIA</v>
          </cell>
          <cell r="F9938">
            <v>45839.327905092592</v>
          </cell>
          <cell r="G9938">
            <v>45840.327627314815</v>
          </cell>
          <cell r="H9938">
            <v>8</v>
          </cell>
          <cell r="O9938">
            <v>102000</v>
          </cell>
        </row>
        <row r="9939">
          <cell r="A9939">
            <v>45839</v>
          </cell>
          <cell r="C9939" t="str">
            <v>VENTAS MOSTRADOR</v>
          </cell>
          <cell r="F9939">
            <v>45839</v>
          </cell>
          <cell r="G9939">
            <v>45839</v>
          </cell>
          <cell r="H9939">
            <v>0</v>
          </cell>
          <cell r="O9939">
            <v>191000</v>
          </cell>
        </row>
        <row r="9940">
          <cell r="A9940">
            <v>45839</v>
          </cell>
          <cell r="C9940" t="str">
            <v>VENTAS MOSTRADOR</v>
          </cell>
          <cell r="F9940">
            <v>45839</v>
          </cell>
          <cell r="G9940">
            <v>45839</v>
          </cell>
          <cell r="H9940">
            <v>0</v>
          </cell>
          <cell r="O9940">
            <v>492300</v>
          </cell>
        </row>
        <row r="9941">
          <cell r="A9941">
            <v>45839</v>
          </cell>
          <cell r="C9941" t="str">
            <v>VENTAS MOSTRADOR</v>
          </cell>
          <cell r="F9941">
            <v>45839</v>
          </cell>
          <cell r="G9941">
            <v>45839</v>
          </cell>
          <cell r="H9941">
            <v>0</v>
          </cell>
          <cell r="O9941">
            <v>575500</v>
          </cell>
        </row>
        <row r="9942">
          <cell r="A9942">
            <v>45839</v>
          </cell>
          <cell r="C9942" t="str">
            <v>VENTAS MOSTRADOR</v>
          </cell>
          <cell r="F9942">
            <v>45839</v>
          </cell>
          <cell r="G9942">
            <v>45839</v>
          </cell>
          <cell r="H9942">
            <v>0</v>
          </cell>
          <cell r="O9942">
            <v>1702000</v>
          </cell>
        </row>
        <row r="9943">
          <cell r="A9943">
            <v>45839</v>
          </cell>
          <cell r="C9943" t="str">
            <v>COMERCIALIZADORA PINER SAS</v>
          </cell>
          <cell r="F9943">
            <v>45814</v>
          </cell>
          <cell r="G9943">
            <v>45829</v>
          </cell>
          <cell r="H9943">
            <v>23</v>
          </cell>
          <cell r="O9943">
            <v>3727100</v>
          </cell>
        </row>
        <row r="9944">
          <cell r="A9944">
            <v>45839</v>
          </cell>
          <cell r="C9944" t="str">
            <v>COMERCIALIZADORA PINER SAS</v>
          </cell>
          <cell r="F9944">
            <v>45819</v>
          </cell>
          <cell r="G9944">
            <v>45834</v>
          </cell>
          <cell r="H9944">
            <v>18</v>
          </cell>
          <cell r="O9944">
            <v>3262500</v>
          </cell>
        </row>
        <row r="9945">
          <cell r="A9945">
            <v>45839</v>
          </cell>
          <cell r="C9945" t="str">
            <v>COMERCIALIZADORA PINER SAS</v>
          </cell>
          <cell r="F9945">
            <v>45832</v>
          </cell>
          <cell r="G9945">
            <v>45847</v>
          </cell>
          <cell r="H9945">
            <v>5</v>
          </cell>
          <cell r="O9945">
            <v>5515200</v>
          </cell>
        </row>
        <row r="9946">
          <cell r="A9946">
            <v>45839</v>
          </cell>
          <cell r="C9946" t="str">
            <v>COMERCIALIZADORA PINER SAS</v>
          </cell>
          <cell r="F9946">
            <v>45840</v>
          </cell>
          <cell r="G9946">
            <v>45855</v>
          </cell>
          <cell r="H9946">
            <v>-3</v>
          </cell>
          <cell r="O9946">
            <v>2591800</v>
          </cell>
        </row>
        <row r="9947">
          <cell r="A9947">
            <v>45839</v>
          </cell>
          <cell r="C9947" t="str">
            <v>TAKAMI SA</v>
          </cell>
          <cell r="F9947">
            <v>45814.31994212963</v>
          </cell>
          <cell r="G9947">
            <v>45844.319884259261</v>
          </cell>
          <cell r="H9947">
            <v>8</v>
          </cell>
          <cell r="O9947">
            <v>85360</v>
          </cell>
        </row>
        <row r="9948">
          <cell r="A9948">
            <v>45839</v>
          </cell>
          <cell r="C9948" t="str">
            <v>TAKAMI SA</v>
          </cell>
          <cell r="F9948">
            <v>45817.328229166669</v>
          </cell>
          <cell r="G9948">
            <v>45847.328148148146</v>
          </cell>
          <cell r="H9948">
            <v>5</v>
          </cell>
          <cell r="O9948">
            <v>65960</v>
          </cell>
        </row>
        <row r="9949">
          <cell r="A9949">
            <v>45839</v>
          </cell>
          <cell r="C9949" t="str">
            <v>TAKAMI SA</v>
          </cell>
          <cell r="F9949">
            <v>45818.317361111112</v>
          </cell>
          <cell r="G9949">
            <v>45848.317303240743</v>
          </cell>
          <cell r="H9949">
            <v>4</v>
          </cell>
          <cell r="O9949">
            <v>252200</v>
          </cell>
        </row>
        <row r="9950">
          <cell r="A9950">
            <v>45839</v>
          </cell>
          <cell r="C9950" t="str">
            <v>TAKAMI SA</v>
          </cell>
          <cell r="F9950">
            <v>45818.319791666669</v>
          </cell>
          <cell r="G9950">
            <v>45848.319664351853</v>
          </cell>
          <cell r="H9950">
            <v>4</v>
          </cell>
          <cell r="O9950">
            <v>160720</v>
          </cell>
        </row>
        <row r="9951">
          <cell r="A9951">
            <v>45839</v>
          </cell>
          <cell r="C9951" t="str">
            <v>TAKAMI SA</v>
          </cell>
          <cell r="F9951">
            <v>45818.342442129629</v>
          </cell>
          <cell r="G9951">
            <v>45848.342152777775</v>
          </cell>
          <cell r="H9951">
            <v>4</v>
          </cell>
          <cell r="O9951">
            <v>66240</v>
          </cell>
        </row>
        <row r="9952">
          <cell r="A9952">
            <v>45839</v>
          </cell>
          <cell r="C9952" t="str">
            <v>TAKAMI SA</v>
          </cell>
          <cell r="F9952">
            <v>45818.344548611109</v>
          </cell>
          <cell r="G9952">
            <v>45848.344386574077</v>
          </cell>
          <cell r="H9952">
            <v>4</v>
          </cell>
          <cell r="O9952">
            <v>751760</v>
          </cell>
        </row>
        <row r="9953">
          <cell r="A9953">
            <v>45839</v>
          </cell>
          <cell r="C9953" t="str">
            <v>TAKAMI SA</v>
          </cell>
          <cell r="F9953">
            <v>45818.348726851851</v>
          </cell>
          <cell r="G9953">
            <v>45848.348668981482</v>
          </cell>
          <cell r="H9953">
            <v>4</v>
          </cell>
          <cell r="O9953">
            <v>1036930</v>
          </cell>
        </row>
        <row r="9954">
          <cell r="A9954">
            <v>45839</v>
          </cell>
          <cell r="C9954" t="str">
            <v>TAKAMI SA</v>
          </cell>
          <cell r="F9954">
            <v>45819.313854166663</v>
          </cell>
          <cell r="G9954">
            <v>45849.313530092593</v>
          </cell>
          <cell r="H9954">
            <v>3</v>
          </cell>
          <cell r="O9954">
            <v>205920</v>
          </cell>
        </row>
        <row r="9955">
          <cell r="A9955">
            <v>45839</v>
          </cell>
          <cell r="C9955" t="str">
            <v>TAKAMI SA</v>
          </cell>
          <cell r="F9955">
            <v>45819.317141203705</v>
          </cell>
          <cell r="G9955">
            <v>45849.317002314812</v>
          </cell>
          <cell r="H9955">
            <v>3</v>
          </cell>
          <cell r="O9955">
            <v>40000</v>
          </cell>
        </row>
        <row r="9956">
          <cell r="A9956">
            <v>45839</v>
          </cell>
          <cell r="C9956" t="str">
            <v>TAKAMI SA</v>
          </cell>
          <cell r="F9956">
            <v>45819.391203703701</v>
          </cell>
          <cell r="G9956">
            <v>45849.390972222223</v>
          </cell>
          <cell r="H9956">
            <v>3</v>
          </cell>
          <cell r="O9956">
            <v>123000</v>
          </cell>
        </row>
        <row r="9957">
          <cell r="A9957">
            <v>45839</v>
          </cell>
          <cell r="C9957" t="str">
            <v>TAKAMI SA</v>
          </cell>
          <cell r="F9957">
            <v>45819.392175925925</v>
          </cell>
          <cell r="G9957">
            <v>45849.392083333332</v>
          </cell>
          <cell r="H9957">
            <v>3</v>
          </cell>
          <cell r="O9957">
            <v>1861500</v>
          </cell>
        </row>
        <row r="9958">
          <cell r="A9958">
            <v>45839</v>
          </cell>
          <cell r="C9958" t="str">
            <v>TAKAMI SA</v>
          </cell>
          <cell r="F9958">
            <v>45819.393043981479</v>
          </cell>
          <cell r="G9958">
            <v>45849.392939814818</v>
          </cell>
          <cell r="H9958">
            <v>3</v>
          </cell>
          <cell r="O9958">
            <v>1182600</v>
          </cell>
        </row>
        <row r="9959">
          <cell r="A9959">
            <v>45839</v>
          </cell>
          <cell r="C9959" t="str">
            <v>TAKAMI SA</v>
          </cell>
          <cell r="F9959">
            <v>45819.556331018517</v>
          </cell>
          <cell r="G9959">
            <v>45849.556331018517</v>
          </cell>
          <cell r="H9959">
            <v>3</v>
          </cell>
          <cell r="O9959">
            <v>11680</v>
          </cell>
        </row>
        <row r="9960">
          <cell r="A9960">
            <v>45839</v>
          </cell>
          <cell r="C9960" t="str">
            <v>TAKAMI SA</v>
          </cell>
          <cell r="F9960">
            <v>45819.615937499999</v>
          </cell>
          <cell r="G9960">
            <v>45849.615682870368</v>
          </cell>
          <cell r="H9960">
            <v>3</v>
          </cell>
          <cell r="O9960">
            <v>128800</v>
          </cell>
        </row>
        <row r="9961">
          <cell r="A9961">
            <v>45839</v>
          </cell>
          <cell r="C9961" t="str">
            <v>TAKAMI SA</v>
          </cell>
          <cell r="F9961">
            <v>45820.356840277775</v>
          </cell>
          <cell r="G9961">
            <v>45850.356689814813</v>
          </cell>
          <cell r="H9961">
            <v>2</v>
          </cell>
          <cell r="O9961">
            <v>534360</v>
          </cell>
        </row>
        <row r="9962">
          <cell r="A9962">
            <v>45839</v>
          </cell>
          <cell r="C9962" t="str">
            <v>TAKAMI SA</v>
          </cell>
          <cell r="F9962">
            <v>45820.386944444443</v>
          </cell>
          <cell r="G9962">
            <v>45850.386817129627</v>
          </cell>
          <cell r="H9962">
            <v>2</v>
          </cell>
          <cell r="O9962">
            <v>223000</v>
          </cell>
        </row>
        <row r="9963">
          <cell r="A9963">
            <v>45839</v>
          </cell>
          <cell r="C9963" t="str">
            <v>TAKAMI SA</v>
          </cell>
          <cell r="F9963">
            <v>45820.391504629632</v>
          </cell>
          <cell r="G9963">
            <v>45850.391388888886</v>
          </cell>
          <cell r="H9963">
            <v>2</v>
          </cell>
          <cell r="O9963">
            <v>610600</v>
          </cell>
        </row>
        <row r="9964">
          <cell r="A9964">
            <v>45839</v>
          </cell>
          <cell r="C9964" t="str">
            <v>TAKAMI SA</v>
          </cell>
          <cell r="F9964">
            <v>45821.313622685186</v>
          </cell>
          <cell r="G9964">
            <v>45851.313113425924</v>
          </cell>
          <cell r="H9964">
            <v>1</v>
          </cell>
          <cell r="O9964">
            <v>52380</v>
          </cell>
        </row>
        <row r="9965">
          <cell r="A9965">
            <v>45839</v>
          </cell>
          <cell r="C9965" t="str">
            <v>TAKAMI SA</v>
          </cell>
          <cell r="F9965">
            <v>45821.315891203703</v>
          </cell>
          <cell r="G9965">
            <v>45851.315532407411</v>
          </cell>
          <cell r="H9965">
            <v>1</v>
          </cell>
          <cell r="O9965">
            <v>1215350</v>
          </cell>
        </row>
        <row r="9966">
          <cell r="A9966">
            <v>45839</v>
          </cell>
          <cell r="C9966" t="str">
            <v>TAKAMI SA</v>
          </cell>
          <cell r="F9966">
            <v>45821.31690972222</v>
          </cell>
          <cell r="G9966">
            <v>45851.31659722222</v>
          </cell>
          <cell r="H9966">
            <v>1</v>
          </cell>
          <cell r="O9966">
            <v>82000</v>
          </cell>
        </row>
        <row r="9967">
          <cell r="A9967">
            <v>45839</v>
          </cell>
          <cell r="C9967" t="str">
            <v>TAKAMI SA</v>
          </cell>
          <cell r="F9967">
            <v>45821.491828703707</v>
          </cell>
          <cell r="G9967">
            <v>45851.491828703707</v>
          </cell>
          <cell r="H9967">
            <v>1</v>
          </cell>
          <cell r="O9967">
            <v>9200</v>
          </cell>
        </row>
        <row r="9968">
          <cell r="A9968">
            <v>45839</v>
          </cell>
          <cell r="C9968" t="str">
            <v>TAKAMI SA</v>
          </cell>
          <cell r="F9968">
            <v>45822.317604166667</v>
          </cell>
          <cell r="G9968">
            <v>45852.315775462965</v>
          </cell>
          <cell r="H9968">
            <v>0</v>
          </cell>
          <cell r="O9968">
            <v>738720</v>
          </cell>
        </row>
        <row r="9969">
          <cell r="A9969">
            <v>45839</v>
          </cell>
          <cell r="C9969" t="str">
            <v>TAKAMI SA</v>
          </cell>
          <cell r="F9969">
            <v>45822.326678240737</v>
          </cell>
          <cell r="G9969">
            <v>45852.326597222222</v>
          </cell>
          <cell r="H9969">
            <v>0</v>
          </cell>
          <cell r="O9969">
            <v>420480</v>
          </cell>
        </row>
        <row r="9970">
          <cell r="A9970">
            <v>45839</v>
          </cell>
          <cell r="C9970" t="str">
            <v>TAKAMI SA</v>
          </cell>
          <cell r="F9970">
            <v>45822.334641203706</v>
          </cell>
          <cell r="G9970">
            <v>45852.334363425929</v>
          </cell>
          <cell r="H9970">
            <v>0</v>
          </cell>
          <cell r="O9970">
            <v>445120</v>
          </cell>
        </row>
        <row r="9971">
          <cell r="A9971">
            <v>45839</v>
          </cell>
          <cell r="C9971" t="str">
            <v>TAKAMI SA</v>
          </cell>
          <cell r="F9971">
            <v>45822.340150462966</v>
          </cell>
          <cell r="G9971">
            <v>45852.339942129627</v>
          </cell>
          <cell r="H9971">
            <v>0</v>
          </cell>
          <cell r="O9971">
            <v>174190</v>
          </cell>
        </row>
        <row r="9972">
          <cell r="A9972">
            <v>45839</v>
          </cell>
          <cell r="C9972" t="str">
            <v>TAKAMI SA</v>
          </cell>
          <cell r="F9972">
            <v>45822.342685185184</v>
          </cell>
          <cell r="G9972">
            <v>45852.342569444445</v>
          </cell>
          <cell r="H9972">
            <v>0</v>
          </cell>
          <cell r="O9972">
            <v>1367960</v>
          </cell>
        </row>
        <row r="9973">
          <cell r="A9973">
            <v>45839</v>
          </cell>
          <cell r="C9973" t="str">
            <v>TAKAMI SA</v>
          </cell>
          <cell r="F9973">
            <v>45822.348576388889</v>
          </cell>
          <cell r="G9973">
            <v>45852.34851851852</v>
          </cell>
          <cell r="H9973">
            <v>0</v>
          </cell>
          <cell r="O9973">
            <v>14682282.655200001</v>
          </cell>
        </row>
        <row r="9974">
          <cell r="A9974">
            <v>45839</v>
          </cell>
          <cell r="C9974" t="str">
            <v>TAKAMI SA</v>
          </cell>
          <cell r="F9974">
            <v>45824.312557870369</v>
          </cell>
          <cell r="G9974">
            <v>45854.312465277777</v>
          </cell>
          <cell r="H9974">
            <v>-2</v>
          </cell>
          <cell r="O9974">
            <v>619480</v>
          </cell>
        </row>
        <row r="9975">
          <cell r="A9975">
            <v>45839</v>
          </cell>
          <cell r="C9975" t="str">
            <v>TAKAMI SA</v>
          </cell>
          <cell r="F9975">
            <v>45824.314375000002</v>
          </cell>
          <cell r="G9975">
            <v>45854.314247685186</v>
          </cell>
          <cell r="H9975">
            <v>-2</v>
          </cell>
          <cell r="O9975">
            <v>112240</v>
          </cell>
        </row>
        <row r="9976">
          <cell r="A9976">
            <v>45839</v>
          </cell>
          <cell r="C9976" t="str">
            <v>TAKAMI SA</v>
          </cell>
          <cell r="F9976">
            <v>45824.324976851851</v>
          </cell>
          <cell r="G9976">
            <v>45854.324247685188</v>
          </cell>
          <cell r="H9976">
            <v>-2</v>
          </cell>
          <cell r="O9976">
            <v>100880</v>
          </cell>
        </row>
        <row r="9977">
          <cell r="A9977">
            <v>45839</v>
          </cell>
          <cell r="C9977" t="str">
            <v>TAKAMI SA</v>
          </cell>
          <cell r="F9977">
            <v>45824.32539351852</v>
          </cell>
          <cell r="G9977">
            <v>45854.325277777774</v>
          </cell>
          <cell r="H9977">
            <v>-2</v>
          </cell>
          <cell r="O9977">
            <v>60140</v>
          </cell>
        </row>
        <row r="9978">
          <cell r="A9978">
            <v>45839</v>
          </cell>
          <cell r="C9978" t="str">
            <v>TAKAMI SA</v>
          </cell>
          <cell r="F9978">
            <v>45824.331203703703</v>
          </cell>
          <cell r="G9978">
            <v>45854.331145833334</v>
          </cell>
          <cell r="H9978">
            <v>-2</v>
          </cell>
          <cell r="O9978">
            <v>1762200</v>
          </cell>
        </row>
        <row r="9979">
          <cell r="A9979">
            <v>45839</v>
          </cell>
          <cell r="C9979" t="str">
            <v>TAKAMI SA</v>
          </cell>
          <cell r="F9979">
            <v>45824.338726851849</v>
          </cell>
          <cell r="G9979">
            <v>45854.338634259257</v>
          </cell>
          <cell r="H9979">
            <v>-2</v>
          </cell>
          <cell r="O9979">
            <v>458080</v>
          </cell>
        </row>
        <row r="9980">
          <cell r="A9980">
            <v>45839</v>
          </cell>
          <cell r="C9980" t="str">
            <v>TAKAMI SA</v>
          </cell>
          <cell r="F9980">
            <v>45825.313009259262</v>
          </cell>
          <cell r="G9980">
            <v>45855.312916666669</v>
          </cell>
          <cell r="H9980">
            <v>-3</v>
          </cell>
          <cell r="O9980">
            <v>60140</v>
          </cell>
        </row>
        <row r="9981">
          <cell r="A9981">
            <v>45839</v>
          </cell>
          <cell r="C9981" t="str">
            <v>TAKAMI SA</v>
          </cell>
          <cell r="F9981">
            <v>45825.350914351853</v>
          </cell>
          <cell r="G9981">
            <v>45855.350856481484</v>
          </cell>
          <cell r="H9981">
            <v>-3</v>
          </cell>
          <cell r="O9981">
            <v>592760</v>
          </cell>
        </row>
        <row r="9982">
          <cell r="A9982">
            <v>45839</v>
          </cell>
          <cell r="C9982" t="str">
            <v>TAKAMI SA</v>
          </cell>
          <cell r="F9982">
            <v>45825.354247685187</v>
          </cell>
          <cell r="G9982">
            <v>45855.354097222225</v>
          </cell>
          <cell r="H9982">
            <v>-3</v>
          </cell>
          <cell r="O9982">
            <v>742470</v>
          </cell>
        </row>
        <row r="9983">
          <cell r="A9983">
            <v>45839</v>
          </cell>
          <cell r="C9983" t="str">
            <v>TAKAMI SA</v>
          </cell>
          <cell r="F9983">
            <v>45825.364733796298</v>
          </cell>
          <cell r="G9983">
            <v>45855.364618055559</v>
          </cell>
          <cell r="H9983">
            <v>-3</v>
          </cell>
          <cell r="O9983">
            <v>147440</v>
          </cell>
        </row>
        <row r="9984">
          <cell r="A9984">
            <v>45839</v>
          </cell>
          <cell r="C9984" t="str">
            <v>TAKAMI SA</v>
          </cell>
          <cell r="F9984">
            <v>45825.376736111109</v>
          </cell>
          <cell r="G9984">
            <v>45855.376400462963</v>
          </cell>
          <cell r="H9984">
            <v>-3</v>
          </cell>
          <cell r="O9984">
            <v>443840</v>
          </cell>
        </row>
        <row r="9985">
          <cell r="A9985">
            <v>45839</v>
          </cell>
          <cell r="C9985" t="str">
            <v>TAKAMI SA</v>
          </cell>
          <cell r="F9985">
            <v>45826.305162037039</v>
          </cell>
          <cell r="G9985">
            <v>45856.304722222223</v>
          </cell>
          <cell r="H9985">
            <v>-4</v>
          </cell>
          <cell r="O9985">
            <v>427780</v>
          </cell>
        </row>
        <row r="9986">
          <cell r="A9986">
            <v>45839</v>
          </cell>
          <cell r="C9986" t="str">
            <v>TAKAMI SA</v>
          </cell>
          <cell r="F9986">
            <v>45826.306250000001</v>
          </cell>
          <cell r="G9986">
            <v>45856.305601851855</v>
          </cell>
          <cell r="H9986">
            <v>-4</v>
          </cell>
          <cell r="O9986">
            <v>164000</v>
          </cell>
        </row>
        <row r="9987">
          <cell r="A9987">
            <v>45839</v>
          </cell>
          <cell r="C9987" t="str">
            <v>TAKAMI SA</v>
          </cell>
          <cell r="F9987">
            <v>45826.308321759258</v>
          </cell>
          <cell r="G9987">
            <v>45856.308078703703</v>
          </cell>
          <cell r="H9987">
            <v>-4</v>
          </cell>
          <cell r="O9987">
            <v>125050</v>
          </cell>
        </row>
        <row r="9988">
          <cell r="A9988">
            <v>45839</v>
          </cell>
          <cell r="C9988" t="str">
            <v>TAKAMI SA</v>
          </cell>
          <cell r="F9988">
            <v>45826.317615740743</v>
          </cell>
          <cell r="G9988">
            <v>45856.316874999997</v>
          </cell>
          <cell r="H9988">
            <v>-4</v>
          </cell>
          <cell r="O9988">
            <v>4836820</v>
          </cell>
        </row>
        <row r="9989">
          <cell r="A9989">
            <v>45839</v>
          </cell>
          <cell r="C9989" t="str">
            <v>TAKAMI SA</v>
          </cell>
          <cell r="F9989">
            <v>45826.32199074074</v>
          </cell>
          <cell r="G9989">
            <v>45856.318252314813</v>
          </cell>
          <cell r="H9989">
            <v>-4</v>
          </cell>
          <cell r="O9989">
            <v>75440</v>
          </cell>
        </row>
        <row r="9990">
          <cell r="A9990">
            <v>45839</v>
          </cell>
          <cell r="C9990" t="str">
            <v>TAKAMI SA</v>
          </cell>
          <cell r="F9990">
            <v>45826.331712962965</v>
          </cell>
          <cell r="G9990">
            <v>45856.331516203703</v>
          </cell>
          <cell r="H9990">
            <v>-4</v>
          </cell>
          <cell r="O9990">
            <v>446480</v>
          </cell>
        </row>
        <row r="9991">
          <cell r="A9991">
            <v>45839</v>
          </cell>
          <cell r="C9991" t="str">
            <v>TAKAMI SA</v>
          </cell>
          <cell r="F9991">
            <v>45826.339988425927</v>
          </cell>
          <cell r="G9991">
            <v>45856.339768518519</v>
          </cell>
          <cell r="H9991">
            <v>-4</v>
          </cell>
          <cell r="O9991">
            <v>29300</v>
          </cell>
        </row>
        <row r="9992">
          <cell r="A9992">
            <v>45839</v>
          </cell>
          <cell r="C9992" t="str">
            <v>TAKAMI SA</v>
          </cell>
          <cell r="F9992">
            <v>45827.304085648146</v>
          </cell>
          <cell r="G9992">
            <v>45857.302569444444</v>
          </cell>
          <cell r="H9992">
            <v>-5</v>
          </cell>
          <cell r="O9992">
            <v>82000</v>
          </cell>
        </row>
        <row r="9993">
          <cell r="A9993">
            <v>45839</v>
          </cell>
          <cell r="C9993" t="str">
            <v>TAKAMI SA</v>
          </cell>
          <cell r="F9993">
            <v>45827.312442129631</v>
          </cell>
          <cell r="G9993">
            <v>45857.312361111108</v>
          </cell>
          <cell r="H9993">
            <v>-5</v>
          </cell>
          <cell r="O9993">
            <v>118340</v>
          </cell>
        </row>
        <row r="9994">
          <cell r="A9994">
            <v>45839</v>
          </cell>
          <cell r="C9994" t="str">
            <v>TAKAMI SA</v>
          </cell>
          <cell r="F9994">
            <v>45827.330277777779</v>
          </cell>
          <cell r="G9994">
            <v>45857.329861111109</v>
          </cell>
          <cell r="H9994">
            <v>-5</v>
          </cell>
          <cell r="O9994">
            <v>136160</v>
          </cell>
        </row>
        <row r="9995">
          <cell r="A9995">
            <v>45839</v>
          </cell>
          <cell r="C9995" t="str">
            <v>TAKAMI SA</v>
          </cell>
          <cell r="F9995">
            <v>45827.333298611113</v>
          </cell>
          <cell r="G9995">
            <v>45857.322106481479</v>
          </cell>
          <cell r="H9995">
            <v>-5</v>
          </cell>
          <cell r="O9995">
            <v>724910</v>
          </cell>
        </row>
        <row r="9996">
          <cell r="A9996">
            <v>45839</v>
          </cell>
          <cell r="C9996" t="str">
            <v>TAKAMI SA</v>
          </cell>
          <cell r="F9996">
            <v>45827.343495370369</v>
          </cell>
          <cell r="G9996">
            <v>45857.343240740738</v>
          </cell>
          <cell r="H9996">
            <v>-5</v>
          </cell>
          <cell r="O9996">
            <v>63550</v>
          </cell>
        </row>
        <row r="9997">
          <cell r="A9997">
            <v>45839</v>
          </cell>
          <cell r="C9997" t="str">
            <v>TAKAMI SA</v>
          </cell>
          <cell r="F9997">
            <v>45827.344131944446</v>
          </cell>
          <cell r="G9997">
            <v>45857.343807870369</v>
          </cell>
          <cell r="H9997">
            <v>-5</v>
          </cell>
          <cell r="O9997">
            <v>435680</v>
          </cell>
        </row>
        <row r="9998">
          <cell r="A9998">
            <v>45839</v>
          </cell>
          <cell r="C9998" t="str">
            <v>TAKAMI SA</v>
          </cell>
          <cell r="F9998">
            <v>45828.333773148152</v>
          </cell>
          <cell r="G9998">
            <v>45858.333622685182</v>
          </cell>
          <cell r="H9998">
            <v>-6</v>
          </cell>
          <cell r="O9998">
            <v>184000</v>
          </cell>
        </row>
        <row r="9999">
          <cell r="A9999">
            <v>45839</v>
          </cell>
          <cell r="C9999" t="str">
            <v>SMILE BOGOTA SAS</v>
          </cell>
          <cell r="F9999">
            <v>45798.293449074074</v>
          </cell>
          <cell r="G9999">
            <v>45813.290266203701</v>
          </cell>
          <cell r="H9999">
            <v>39</v>
          </cell>
          <cell r="O9999">
            <v>232400</v>
          </cell>
        </row>
        <row r="10000">
          <cell r="A10000">
            <v>45839</v>
          </cell>
          <cell r="C10000" t="str">
            <v>SMILE BOGOTA SAS</v>
          </cell>
          <cell r="F10000">
            <v>45821.308715277781</v>
          </cell>
          <cell r="G10000">
            <v>45836.308576388888</v>
          </cell>
          <cell r="H10000">
            <v>16</v>
          </cell>
          <cell r="O10000">
            <v>204400</v>
          </cell>
        </row>
        <row r="10001">
          <cell r="A10001">
            <v>45839</v>
          </cell>
          <cell r="C10001" t="str">
            <v>SMILE BOGOTA SAS</v>
          </cell>
          <cell r="F10001">
            <v>45822.313344907408</v>
          </cell>
          <cell r="G10001">
            <v>45837.312696759262</v>
          </cell>
          <cell r="H10001">
            <v>15</v>
          </cell>
          <cell r="O10001">
            <v>229040</v>
          </cell>
        </row>
        <row r="10002">
          <cell r="A10002">
            <v>45839</v>
          </cell>
          <cell r="C10002" t="str">
            <v>SMILE BOGOTA SAS</v>
          </cell>
          <cell r="F10002">
            <v>45827.307708333334</v>
          </cell>
          <cell r="G10002">
            <v>45842.307592592595</v>
          </cell>
          <cell r="H10002">
            <v>10</v>
          </cell>
          <cell r="O10002">
            <v>569999.98</v>
          </cell>
        </row>
        <row r="10003">
          <cell r="A10003">
            <v>45839</v>
          </cell>
          <cell r="C10003" t="str">
            <v>SMILE BOGOTA SAS</v>
          </cell>
          <cell r="F10003">
            <v>45828.330601851849</v>
          </cell>
          <cell r="G10003">
            <v>45843.330370370371</v>
          </cell>
          <cell r="H10003">
            <v>9</v>
          </cell>
          <cell r="O10003">
            <v>184800</v>
          </cell>
        </row>
        <row r="10004">
          <cell r="A10004">
            <v>45839</v>
          </cell>
          <cell r="C10004" t="str">
            <v>SMILE BOGOTA SAS</v>
          </cell>
          <cell r="F10004">
            <v>45829.323101851849</v>
          </cell>
          <cell r="G10004">
            <v>45844.322962962964</v>
          </cell>
          <cell r="H10004">
            <v>8</v>
          </cell>
          <cell r="O10004">
            <v>1269800</v>
          </cell>
        </row>
        <row r="10005">
          <cell r="A10005">
            <v>45839</v>
          </cell>
          <cell r="C10005" t="str">
            <v>SMILE BOGOTA SAS</v>
          </cell>
          <cell r="F10005">
            <v>45832.370393518519</v>
          </cell>
          <cell r="G10005">
            <v>45847.370312500003</v>
          </cell>
          <cell r="H10005">
            <v>5</v>
          </cell>
          <cell r="O10005">
            <v>239999.85</v>
          </cell>
        </row>
        <row r="10006">
          <cell r="A10006">
            <v>45839</v>
          </cell>
          <cell r="C10006" t="str">
            <v>SMILE BOGOTA SAS</v>
          </cell>
          <cell r="F10006">
            <v>45836.363541666666</v>
          </cell>
          <cell r="G10006">
            <v>45851.363437499997</v>
          </cell>
          <cell r="H10006">
            <v>1</v>
          </cell>
          <cell r="O10006">
            <v>1235000</v>
          </cell>
        </row>
        <row r="10007">
          <cell r="A10007">
            <v>45839</v>
          </cell>
          <cell r="C10007" t="str">
            <v>SOSTENIBILIDAD S.A.S.</v>
          </cell>
          <cell r="F10007">
            <v>45828.309872685182</v>
          </cell>
          <cell r="G10007">
            <v>45843.309745370374</v>
          </cell>
          <cell r="H10007">
            <v>5</v>
          </cell>
          <cell r="O10007">
            <v>131600</v>
          </cell>
        </row>
        <row r="10008">
          <cell r="A10008">
            <v>45839</v>
          </cell>
          <cell r="C10008" t="str">
            <v>SOSTENIBILIDAD S.A.S.</v>
          </cell>
          <cell r="F10008">
            <v>45828.320937500001</v>
          </cell>
          <cell r="G10008">
            <v>45843.320671296293</v>
          </cell>
          <cell r="H10008">
            <v>5</v>
          </cell>
          <cell r="O10008">
            <v>182300</v>
          </cell>
        </row>
        <row r="10009">
          <cell r="A10009">
            <v>45839</v>
          </cell>
          <cell r="C10009" t="str">
            <v>INVERSIONES EL CARNAL SAS</v>
          </cell>
          <cell r="F10009">
            <v>45833.3121875</v>
          </cell>
          <cell r="G10009">
            <v>45841.311921296299</v>
          </cell>
          <cell r="H10009">
            <v>11</v>
          </cell>
          <cell r="O10009">
            <v>13630176.4824</v>
          </cell>
        </row>
        <row r="10010">
          <cell r="A10010">
            <v>45839</v>
          </cell>
          <cell r="C10010" t="str">
            <v>INVERSIONES EL CARNAL SAS</v>
          </cell>
          <cell r="F10010">
            <v>45834.336469907408</v>
          </cell>
          <cell r="G10010">
            <v>45842.336365740739</v>
          </cell>
          <cell r="H10010">
            <v>10</v>
          </cell>
          <cell r="O10010">
            <v>12851493.631200001</v>
          </cell>
        </row>
        <row r="10011">
          <cell r="A10011">
            <v>45839</v>
          </cell>
          <cell r="C10011" t="str">
            <v>INVERSIONES EL CARNAL SAS</v>
          </cell>
          <cell r="F10011">
            <v>45835.279780092591</v>
          </cell>
          <cell r="G10011">
            <v>45843.27957175926</v>
          </cell>
          <cell r="H10011">
            <v>9</v>
          </cell>
          <cell r="O10011">
            <v>13583928.744000001</v>
          </cell>
        </row>
        <row r="10012">
          <cell r="A10012">
            <v>45839</v>
          </cell>
          <cell r="C10012" t="str">
            <v>INVERSIONES EL CARNAL SAS</v>
          </cell>
          <cell r="F10012">
            <v>45836.31994212963</v>
          </cell>
          <cell r="G10012">
            <v>45844.319687499999</v>
          </cell>
          <cell r="H10012">
            <v>8</v>
          </cell>
          <cell r="O10012">
            <v>13708690.084799999</v>
          </cell>
        </row>
        <row r="10013">
          <cell r="A10013">
            <v>45839</v>
          </cell>
          <cell r="C10013" t="str">
            <v>GRUPO LA LA LA SAS</v>
          </cell>
          <cell r="F10013">
            <v>45824.310428240744</v>
          </cell>
          <cell r="G10013">
            <v>45839.308888888889</v>
          </cell>
          <cell r="H10013">
            <v>13</v>
          </cell>
          <cell r="O10013">
            <v>358400</v>
          </cell>
        </row>
        <row r="10014">
          <cell r="A10014">
            <v>45839</v>
          </cell>
          <cell r="C10014" t="str">
            <v>GRUPO LA LA LA SAS</v>
          </cell>
          <cell r="F10014">
            <v>45827.319456018522</v>
          </cell>
          <cell r="G10014">
            <v>45842.319386574076</v>
          </cell>
          <cell r="H10014">
            <v>10</v>
          </cell>
          <cell r="O10014">
            <v>635999.9</v>
          </cell>
        </row>
        <row r="10015">
          <cell r="A10015">
            <v>45839</v>
          </cell>
          <cell r="C10015" t="str">
            <v>GRUPO LA LA LA SAS</v>
          </cell>
          <cell r="F10015">
            <v>45827.322777777779</v>
          </cell>
          <cell r="G10015">
            <v>45842.322685185187</v>
          </cell>
          <cell r="H10015">
            <v>10</v>
          </cell>
          <cell r="O10015">
            <v>244000</v>
          </cell>
        </row>
        <row r="10016">
          <cell r="A10016">
            <v>45839</v>
          </cell>
          <cell r="C10016" t="str">
            <v>GRUPO LA LA LA SAS</v>
          </cell>
          <cell r="F10016">
            <v>45832.351620370369</v>
          </cell>
          <cell r="G10016">
            <v>45847.351527777777</v>
          </cell>
          <cell r="H10016">
            <v>5</v>
          </cell>
          <cell r="O10016">
            <v>193200</v>
          </cell>
        </row>
        <row r="10017">
          <cell r="A10017">
            <v>45839</v>
          </cell>
          <cell r="C10017" t="str">
            <v>GRUPO LA LA LA SAS</v>
          </cell>
          <cell r="F10017">
            <v>45832.373333333337</v>
          </cell>
          <cell r="G10017">
            <v>45847.372731481482</v>
          </cell>
          <cell r="H10017">
            <v>5</v>
          </cell>
          <cell r="O10017">
            <v>31500</v>
          </cell>
        </row>
        <row r="10018">
          <cell r="A10018">
            <v>45839</v>
          </cell>
          <cell r="C10018" t="str">
            <v>GRUPO LA LA LA SAS</v>
          </cell>
          <cell r="F10018">
            <v>45833.316400462965</v>
          </cell>
          <cell r="G10018">
            <v>45848.316331018519</v>
          </cell>
          <cell r="H10018">
            <v>4</v>
          </cell>
          <cell r="O10018">
            <v>256200</v>
          </cell>
        </row>
        <row r="10019">
          <cell r="A10019">
            <v>45839</v>
          </cell>
          <cell r="C10019" t="str">
            <v>GRUPO LA LA LA SAS</v>
          </cell>
          <cell r="F10019">
            <v>45835.277222222219</v>
          </cell>
          <cell r="G10019">
            <v>45850.277106481481</v>
          </cell>
          <cell r="H10019">
            <v>2</v>
          </cell>
          <cell r="O10019">
            <v>255800</v>
          </cell>
        </row>
        <row r="10020">
          <cell r="A10020">
            <v>45839</v>
          </cell>
          <cell r="C10020" t="str">
            <v>GRUPO ARTAK S.A.S</v>
          </cell>
          <cell r="F10020">
            <v>45818.318912037037</v>
          </cell>
          <cell r="G10020">
            <v>45848.318831018521</v>
          </cell>
          <cell r="H10020">
            <v>6</v>
          </cell>
          <cell r="O10020">
            <v>636740</v>
          </cell>
        </row>
        <row r="10021">
          <cell r="A10021">
            <v>45839</v>
          </cell>
          <cell r="C10021" t="str">
            <v>GRUPO ARTAK S.A.S</v>
          </cell>
          <cell r="F10021">
            <v>45818.327650462961</v>
          </cell>
          <cell r="G10021">
            <v>45848.327523148146</v>
          </cell>
          <cell r="H10021">
            <v>6</v>
          </cell>
          <cell r="O10021">
            <v>61500</v>
          </cell>
        </row>
        <row r="10022">
          <cell r="A10022">
            <v>45839</v>
          </cell>
          <cell r="C10022" t="str">
            <v>GRUPO ARTAK S.A.S</v>
          </cell>
          <cell r="F10022">
            <v>45818.34070601852</v>
          </cell>
          <cell r="G10022">
            <v>45848.340416666666</v>
          </cell>
          <cell r="H10022">
            <v>6</v>
          </cell>
          <cell r="O10022">
            <v>85280</v>
          </cell>
        </row>
        <row r="10023">
          <cell r="A10023">
            <v>45839</v>
          </cell>
          <cell r="C10023" t="str">
            <v>GRUPO ARTAK S.A.S</v>
          </cell>
          <cell r="F10023">
            <v>45818.341608796298</v>
          </cell>
          <cell r="G10023">
            <v>45848.341481481482</v>
          </cell>
          <cell r="H10023">
            <v>6</v>
          </cell>
          <cell r="O10023">
            <v>1065800</v>
          </cell>
        </row>
        <row r="10024">
          <cell r="A10024">
            <v>45839</v>
          </cell>
          <cell r="C10024" t="str">
            <v>GRUPO ARTAK S.A.S</v>
          </cell>
          <cell r="F10024">
            <v>45818.355254629627</v>
          </cell>
          <cell r="G10024">
            <v>45848.355150462965</v>
          </cell>
          <cell r="H10024">
            <v>6</v>
          </cell>
          <cell r="O10024">
            <v>2192520</v>
          </cell>
        </row>
        <row r="10025">
          <cell r="A10025">
            <v>45839</v>
          </cell>
          <cell r="C10025" t="str">
            <v>GRUPO ARTAK S.A.S</v>
          </cell>
          <cell r="F10025">
            <v>45819.308217592596</v>
          </cell>
          <cell r="G10025">
            <v>45849.30804398148</v>
          </cell>
          <cell r="H10025">
            <v>5</v>
          </cell>
          <cell r="O10025">
            <v>1606410</v>
          </cell>
        </row>
        <row r="10026">
          <cell r="A10026">
            <v>45839</v>
          </cell>
          <cell r="C10026" t="str">
            <v>GRUPO ARTAK S.A.S</v>
          </cell>
          <cell r="F10026">
            <v>45820.310231481482</v>
          </cell>
          <cell r="G10026">
            <v>45850.30846064815</v>
          </cell>
          <cell r="H10026">
            <v>4</v>
          </cell>
          <cell r="O10026">
            <v>1537180</v>
          </cell>
        </row>
        <row r="10027">
          <cell r="A10027">
            <v>45839</v>
          </cell>
          <cell r="C10027" t="str">
            <v>GRUPO ARTAK S.A.S</v>
          </cell>
          <cell r="F10027">
            <v>45820.311574074076</v>
          </cell>
          <cell r="G10027">
            <v>45850.311388888891</v>
          </cell>
          <cell r="H10027">
            <v>4</v>
          </cell>
          <cell r="O10027">
            <v>1609660</v>
          </cell>
        </row>
        <row r="10028">
          <cell r="A10028">
            <v>45839</v>
          </cell>
          <cell r="C10028" t="str">
            <v>GRUPO ARTAK S.A.S</v>
          </cell>
          <cell r="F10028">
            <v>45822.321446759262</v>
          </cell>
          <cell r="G10028">
            <v>45852.32135416667</v>
          </cell>
          <cell r="H10028">
            <v>2</v>
          </cell>
          <cell r="O10028">
            <v>62400</v>
          </cell>
        </row>
        <row r="10029">
          <cell r="A10029">
            <v>45839</v>
          </cell>
          <cell r="C10029" t="str">
            <v>GRUPO ARTAK S.A.S</v>
          </cell>
          <cell r="F10029">
            <v>45822.339224537034</v>
          </cell>
          <cell r="G10029">
            <v>45852.338356481479</v>
          </cell>
          <cell r="H10029">
            <v>2</v>
          </cell>
          <cell r="O10029">
            <v>2403920</v>
          </cell>
        </row>
        <row r="10030">
          <cell r="A10030">
            <v>45839</v>
          </cell>
          <cell r="C10030" t="str">
            <v>GRUPO ARTAK S.A.S</v>
          </cell>
          <cell r="F10030">
            <v>45822.361145833333</v>
          </cell>
          <cell r="G10030">
            <v>45852.360856481479</v>
          </cell>
          <cell r="H10030">
            <v>2</v>
          </cell>
          <cell r="O10030">
            <v>2869000</v>
          </cell>
        </row>
        <row r="10031">
          <cell r="A10031">
            <v>45839</v>
          </cell>
          <cell r="C10031" t="str">
            <v>GRUPO ARTAK S.A.S</v>
          </cell>
          <cell r="F10031">
            <v>45824.341180555559</v>
          </cell>
          <cell r="G10031">
            <v>45854.34107638889</v>
          </cell>
          <cell r="H10031">
            <v>0</v>
          </cell>
          <cell r="O10031">
            <v>32000</v>
          </cell>
        </row>
        <row r="10032">
          <cell r="A10032">
            <v>45839</v>
          </cell>
          <cell r="C10032" t="str">
            <v>EL IMPERIO DEL CERDO PREMIUM S.A.S</v>
          </cell>
          <cell r="F10032">
            <v>45833.273032407407</v>
          </cell>
          <cell r="G10032">
            <v>45841.271979166668</v>
          </cell>
          <cell r="H10032">
            <v>7</v>
          </cell>
          <cell r="O10032">
            <v>163350</v>
          </cell>
        </row>
        <row r="10033">
          <cell r="A10033">
            <v>45839</v>
          </cell>
          <cell r="C10033" t="str">
            <v>EL IMPERIO DEL CERDO PREMIUM S.A.S</v>
          </cell>
          <cell r="F10033">
            <v>45835.599710648145</v>
          </cell>
          <cell r="G10033">
            <v>45843.599710648145</v>
          </cell>
          <cell r="H10033">
            <v>5</v>
          </cell>
          <cell r="O10033">
            <v>26986650</v>
          </cell>
        </row>
        <row r="10034">
          <cell r="A10034">
            <v>45839</v>
          </cell>
          <cell r="C10034" t="str">
            <v>CAMILO  MILLAN PUENTES</v>
          </cell>
          <cell r="F10034">
            <v>45839.489687499998</v>
          </cell>
          <cell r="G10034">
            <v>45840.489525462966</v>
          </cell>
          <cell r="H10034">
            <v>8</v>
          </cell>
          <cell r="O10034">
            <v>1124625</v>
          </cell>
        </row>
        <row r="10035">
          <cell r="A10035">
            <v>45839</v>
          </cell>
          <cell r="C10035" t="str">
            <v>GSF INVESTMENTS SAS</v>
          </cell>
          <cell r="F10035">
            <v>45826.280462962961</v>
          </cell>
          <cell r="G10035">
            <v>45827.280300925922</v>
          </cell>
          <cell r="H10035">
            <v>21</v>
          </cell>
          <cell r="O10035">
            <v>2111879</v>
          </cell>
        </row>
        <row r="10036">
          <cell r="A10036">
            <v>45839</v>
          </cell>
          <cell r="C10036" t="str">
            <v>GSF INVESTMENTS SAS</v>
          </cell>
          <cell r="F10036">
            <v>45826.280462962961</v>
          </cell>
          <cell r="G10036">
            <v>45827.280300925922</v>
          </cell>
          <cell r="H10036">
            <v>21</v>
          </cell>
          <cell r="O10036">
            <v>9071</v>
          </cell>
        </row>
        <row r="10037">
          <cell r="A10037">
            <v>45839</v>
          </cell>
          <cell r="C10037" t="str">
            <v>EL MERO BURRITO S.A.S</v>
          </cell>
          <cell r="F10037">
            <v>45834.382048611114</v>
          </cell>
          <cell r="G10037">
            <v>45835.381238425929</v>
          </cell>
          <cell r="H10037">
            <v>13</v>
          </cell>
          <cell r="O10037">
            <v>234600</v>
          </cell>
        </row>
        <row r="10038">
          <cell r="A10038">
            <v>45839</v>
          </cell>
          <cell r="C10038" t="str">
            <v>ANA DOLORES CORONEL PARDO</v>
          </cell>
          <cell r="F10038">
            <v>45839.336157407408</v>
          </cell>
          <cell r="G10038">
            <v>45840.329861111109</v>
          </cell>
          <cell r="H10038">
            <v>8</v>
          </cell>
          <cell r="O10038">
            <v>1096750</v>
          </cell>
        </row>
        <row r="10039">
          <cell r="A10039">
            <v>45839</v>
          </cell>
          <cell r="C10039" t="str">
            <v>ALEJANDRO  DURAN</v>
          </cell>
          <cell r="F10039">
            <v>45839.353437500002</v>
          </cell>
          <cell r="G10039">
            <v>45840.35324074074</v>
          </cell>
          <cell r="H10039">
            <v>8</v>
          </cell>
          <cell r="O10039">
            <v>1121400</v>
          </cell>
        </row>
        <row r="10040">
          <cell r="A10040">
            <v>45839</v>
          </cell>
          <cell r="C10040" t="str">
            <v>IVAN RODRIGO LUQUE RESTREPO0</v>
          </cell>
          <cell r="F10040">
            <v>45834.352037037039</v>
          </cell>
          <cell r="G10040">
            <v>45842.351898148147</v>
          </cell>
          <cell r="H10040">
            <v>6</v>
          </cell>
          <cell r="O10040">
            <v>592599.94999999995</v>
          </cell>
        </row>
        <row r="10041">
          <cell r="A10041">
            <v>45839</v>
          </cell>
          <cell r="C10041" t="str">
            <v>LUIS ANTONIO TOVAR ARIAS</v>
          </cell>
          <cell r="F10041">
            <v>45839.432233796295</v>
          </cell>
          <cell r="G10041">
            <v>45840.41128472222</v>
          </cell>
          <cell r="H10041">
            <v>8</v>
          </cell>
          <cell r="O10041">
            <v>141600</v>
          </cell>
        </row>
        <row r="10042">
          <cell r="A10042">
            <v>45839</v>
          </cell>
          <cell r="C10042" t="str">
            <v>ANDRES MAURICIO CUELLAR HERRERA</v>
          </cell>
          <cell r="F10042">
            <v>45839.311307870368</v>
          </cell>
          <cell r="G10042">
            <v>45840.311226851853</v>
          </cell>
          <cell r="H10042">
            <v>8</v>
          </cell>
          <cell r="O10042">
            <v>386400</v>
          </cell>
        </row>
        <row r="10043">
          <cell r="A10043">
            <v>45839</v>
          </cell>
          <cell r="C10043" t="str">
            <v>EL IMPERIO DEL CERDO PREMIUM S.A.S</v>
          </cell>
          <cell r="F10043">
            <v>45835.599710648145</v>
          </cell>
          <cell r="G10043">
            <v>45843.599710648145</v>
          </cell>
          <cell r="H10043">
            <v>5</v>
          </cell>
          <cell r="O10043">
            <v>6812100</v>
          </cell>
        </row>
        <row r="10044">
          <cell r="A10044">
            <v>45839</v>
          </cell>
          <cell r="C10044" t="str">
            <v>EL IMPERIO DEL CERDO PREMIUM S.A.S</v>
          </cell>
          <cell r="F10044">
            <v>45836.540856481479</v>
          </cell>
          <cell r="G10044">
            <v>45844.540856481479</v>
          </cell>
          <cell r="H10044">
            <v>4</v>
          </cell>
          <cell r="O10044">
            <v>1183500</v>
          </cell>
        </row>
        <row r="10045">
          <cell r="A10045">
            <v>45839</v>
          </cell>
          <cell r="C10045" t="str">
            <v>EL IMPERIO DEL CERDO PREMIUM S.A.S</v>
          </cell>
          <cell r="F10045">
            <v>45839.253750000003</v>
          </cell>
          <cell r="G10045">
            <v>45847.253750000003</v>
          </cell>
          <cell r="H10045">
            <v>1</v>
          </cell>
          <cell r="O10045">
            <v>53400</v>
          </cell>
        </row>
        <row r="10046">
          <cell r="A10046">
            <v>45839</v>
          </cell>
          <cell r="C10046" t="str">
            <v>NESTOR ABEL NOREÑA URREA</v>
          </cell>
          <cell r="F10046">
            <v>45839.376666666663</v>
          </cell>
          <cell r="G10046">
            <v>45840.376516203702</v>
          </cell>
          <cell r="H10046">
            <v>8</v>
          </cell>
          <cell r="O10046">
            <v>1046150</v>
          </cell>
        </row>
        <row r="10047">
          <cell r="A10047">
            <v>45839</v>
          </cell>
          <cell r="C10047" t="str">
            <v>ADRIANA  BERMUDEZ RAMIREZ</v>
          </cell>
          <cell r="F10047">
            <v>45829.543715277781</v>
          </cell>
          <cell r="G10047">
            <v>45837.54173611111</v>
          </cell>
          <cell r="H10047">
            <v>11</v>
          </cell>
          <cell r="O10047">
            <v>431480</v>
          </cell>
        </row>
        <row r="10048">
          <cell r="A10048">
            <v>45839</v>
          </cell>
          <cell r="C10048" t="str">
            <v>HUMO CAFE &amp; BISTRO SAS</v>
          </cell>
          <cell r="F10048">
            <v>45833.286469907405</v>
          </cell>
          <cell r="G10048">
            <v>45834.28628472222</v>
          </cell>
          <cell r="H10048">
            <v>18</v>
          </cell>
          <cell r="O10048">
            <v>565400</v>
          </cell>
        </row>
        <row r="10049">
          <cell r="A10049">
            <v>45839</v>
          </cell>
          <cell r="C10049" t="str">
            <v>CELESTE CATERING SAS</v>
          </cell>
          <cell r="F10049">
            <v>45775.353125000001</v>
          </cell>
          <cell r="G10049">
            <v>45805.353125000001</v>
          </cell>
          <cell r="H10049">
            <v>47</v>
          </cell>
          <cell r="O10049">
            <v>3226000</v>
          </cell>
        </row>
        <row r="10050">
          <cell r="A10050">
            <v>45839</v>
          </cell>
          <cell r="C10050" t="str">
            <v>CELESTE CATERING SAS</v>
          </cell>
          <cell r="F10050">
            <v>45787.316458333335</v>
          </cell>
          <cell r="G10050">
            <v>45817.316458333335</v>
          </cell>
          <cell r="H10050">
            <v>35</v>
          </cell>
          <cell r="O10050">
            <v>723100</v>
          </cell>
        </row>
        <row r="10051">
          <cell r="A10051">
            <v>45839</v>
          </cell>
          <cell r="C10051" t="str">
            <v>CELESTE CATERING SAS</v>
          </cell>
          <cell r="F10051">
            <v>45794.260324074072</v>
          </cell>
          <cell r="G10051">
            <v>45824.260324074072</v>
          </cell>
          <cell r="H10051">
            <v>28</v>
          </cell>
          <cell r="O10051">
            <v>84000</v>
          </cell>
        </row>
        <row r="10052">
          <cell r="A10052">
            <v>45839</v>
          </cell>
          <cell r="C10052" t="str">
            <v>CELESTE CATERING SAS</v>
          </cell>
          <cell r="F10052">
            <v>45794.326701388891</v>
          </cell>
          <cell r="G10052">
            <v>45824.326701388891</v>
          </cell>
          <cell r="H10052">
            <v>28</v>
          </cell>
          <cell r="O10052">
            <v>276000</v>
          </cell>
        </row>
        <row r="10053">
          <cell r="A10053">
            <v>45839</v>
          </cell>
          <cell r="C10053" t="str">
            <v>CELESTE CATERING SAS</v>
          </cell>
          <cell r="F10053">
            <v>45800.295567129629</v>
          </cell>
          <cell r="G10053">
            <v>45830.295138888891</v>
          </cell>
          <cell r="H10053">
            <v>22</v>
          </cell>
          <cell r="O10053">
            <v>657800</v>
          </cell>
        </row>
        <row r="10054">
          <cell r="A10054">
            <v>45839</v>
          </cell>
          <cell r="C10054" t="str">
            <v>CELESTE CATERING SAS</v>
          </cell>
          <cell r="F10054">
            <v>45800.296979166669</v>
          </cell>
          <cell r="G10054">
            <v>45830.296655092592</v>
          </cell>
          <cell r="H10054">
            <v>22</v>
          </cell>
          <cell r="O10054">
            <v>686400</v>
          </cell>
        </row>
        <row r="10055">
          <cell r="A10055">
            <v>45839</v>
          </cell>
          <cell r="C10055" t="str">
            <v>ROBINFOOD COLOMBIA SAS</v>
          </cell>
          <cell r="F10055">
            <v>45805.368472222224</v>
          </cell>
          <cell r="G10055">
            <v>45835.368333333332</v>
          </cell>
          <cell r="H10055">
            <v>17</v>
          </cell>
          <cell r="O10055">
            <v>3605013.2</v>
          </cell>
        </row>
        <row r="10056">
          <cell r="A10056">
            <v>45839</v>
          </cell>
          <cell r="C10056" t="str">
            <v>ROBINFOOD COLOMBIA SAS</v>
          </cell>
          <cell r="F10056">
            <v>45807.373807870368</v>
          </cell>
          <cell r="G10056">
            <v>45837.37358796296</v>
          </cell>
          <cell r="H10056">
            <v>15</v>
          </cell>
          <cell r="O10056">
            <v>5529014.7199999997</v>
          </cell>
        </row>
        <row r="10057">
          <cell r="A10057">
            <v>45839</v>
          </cell>
          <cell r="C10057" t="str">
            <v>ROBINFOOD COLOMBIA SAS</v>
          </cell>
          <cell r="F10057">
            <v>45808.34652777778</v>
          </cell>
          <cell r="G10057">
            <v>45838.344386574077</v>
          </cell>
          <cell r="H10057">
            <v>14</v>
          </cell>
          <cell r="O10057">
            <v>660255.18000000005</v>
          </cell>
        </row>
        <row r="10058">
          <cell r="A10058">
            <v>45839</v>
          </cell>
          <cell r="C10058" t="str">
            <v>MOYSER SAS</v>
          </cell>
          <cell r="F10058">
            <v>45839.419224537036</v>
          </cell>
          <cell r="G10058">
            <v>45840.40693287037</v>
          </cell>
          <cell r="H10058">
            <v>8</v>
          </cell>
          <cell r="O10058">
            <v>2360500</v>
          </cell>
        </row>
        <row r="10059">
          <cell r="A10059">
            <v>45839</v>
          </cell>
          <cell r="C10059" t="str">
            <v>CEVICHE FUSION SAS</v>
          </cell>
          <cell r="F10059">
            <v>45834.397314814814</v>
          </cell>
          <cell r="G10059">
            <v>45835.397233796299</v>
          </cell>
          <cell r="H10059">
            <v>13</v>
          </cell>
          <cell r="O10059">
            <v>690900</v>
          </cell>
        </row>
        <row r="10060">
          <cell r="A10060">
            <v>45839</v>
          </cell>
          <cell r="C10060" t="str">
            <v>VENTAS MOSTRADOR</v>
          </cell>
          <cell r="F10060">
            <v>45839</v>
          </cell>
          <cell r="G10060">
            <v>45839</v>
          </cell>
          <cell r="H10060">
            <v>0</v>
          </cell>
          <cell r="O10060">
            <v>977164</v>
          </cell>
        </row>
        <row r="10061">
          <cell r="A10061">
            <v>45839</v>
          </cell>
          <cell r="C10061" t="str">
            <v>VENTAS MOSTRADOR</v>
          </cell>
          <cell r="F10061">
            <v>45839</v>
          </cell>
          <cell r="G10061">
            <v>45839</v>
          </cell>
          <cell r="H10061">
            <v>0</v>
          </cell>
          <cell r="O10061">
            <v>2709761</v>
          </cell>
        </row>
        <row r="10062">
          <cell r="A10062">
            <v>45840</v>
          </cell>
          <cell r="C10062" t="str">
            <v>VENTAS MOSTRADOR</v>
          </cell>
          <cell r="F10062">
            <v>45840</v>
          </cell>
          <cell r="G10062">
            <v>45840</v>
          </cell>
          <cell r="H10062">
            <v>0</v>
          </cell>
          <cell r="O10062">
            <v>9460</v>
          </cell>
        </row>
        <row r="10063">
          <cell r="A10063">
            <v>45840</v>
          </cell>
          <cell r="C10063" t="str">
            <v>VENTAS MOSTRADOR</v>
          </cell>
          <cell r="F10063">
            <v>45840</v>
          </cell>
          <cell r="G10063">
            <v>45840</v>
          </cell>
          <cell r="H10063">
            <v>0</v>
          </cell>
          <cell r="O10063">
            <v>10560</v>
          </cell>
        </row>
        <row r="10064">
          <cell r="A10064">
            <v>45840</v>
          </cell>
          <cell r="C10064" t="str">
            <v>VENTAS MOSTRADOR</v>
          </cell>
          <cell r="F10064">
            <v>45840</v>
          </cell>
          <cell r="G10064">
            <v>45840</v>
          </cell>
          <cell r="H10064">
            <v>0</v>
          </cell>
          <cell r="O10064">
            <v>13320</v>
          </cell>
        </row>
        <row r="10065">
          <cell r="A10065">
            <v>45840</v>
          </cell>
          <cell r="C10065" t="str">
            <v>VENTAS MOSTRADOR</v>
          </cell>
          <cell r="F10065">
            <v>45840</v>
          </cell>
          <cell r="G10065">
            <v>45840</v>
          </cell>
          <cell r="H10065">
            <v>0</v>
          </cell>
          <cell r="O10065">
            <v>13950</v>
          </cell>
        </row>
        <row r="10066">
          <cell r="A10066">
            <v>45840</v>
          </cell>
          <cell r="C10066" t="str">
            <v>VENTAS MOSTRADOR</v>
          </cell>
          <cell r="F10066">
            <v>45840</v>
          </cell>
          <cell r="G10066">
            <v>45840</v>
          </cell>
          <cell r="H10066">
            <v>0</v>
          </cell>
          <cell r="O10066">
            <v>17680</v>
          </cell>
        </row>
        <row r="10067">
          <cell r="A10067">
            <v>45840</v>
          </cell>
          <cell r="C10067" t="str">
            <v>VENTAS MOSTRADOR</v>
          </cell>
          <cell r="F10067">
            <v>45840</v>
          </cell>
          <cell r="G10067">
            <v>45840</v>
          </cell>
          <cell r="H10067">
            <v>0</v>
          </cell>
          <cell r="O10067">
            <v>18090</v>
          </cell>
        </row>
        <row r="10068">
          <cell r="A10068">
            <v>45840</v>
          </cell>
          <cell r="C10068" t="str">
            <v>VENTAS MOSTRADOR</v>
          </cell>
          <cell r="F10068">
            <v>45840</v>
          </cell>
          <cell r="G10068">
            <v>45840</v>
          </cell>
          <cell r="H10068">
            <v>0</v>
          </cell>
          <cell r="O10068">
            <v>29200</v>
          </cell>
        </row>
        <row r="10069">
          <cell r="A10069">
            <v>45840</v>
          </cell>
          <cell r="C10069" t="str">
            <v>VENTAS MOSTRADOR</v>
          </cell>
          <cell r="F10069">
            <v>45840</v>
          </cell>
          <cell r="G10069">
            <v>45840</v>
          </cell>
          <cell r="H10069">
            <v>0</v>
          </cell>
          <cell r="O10069">
            <v>40730</v>
          </cell>
        </row>
        <row r="10070">
          <cell r="A10070">
            <v>45840</v>
          </cell>
          <cell r="C10070" t="str">
            <v>VENTAS MOSTRADOR</v>
          </cell>
          <cell r="F10070">
            <v>45840</v>
          </cell>
          <cell r="G10070">
            <v>45840</v>
          </cell>
          <cell r="H10070">
            <v>0</v>
          </cell>
          <cell r="O10070">
            <v>57968</v>
          </cell>
        </row>
        <row r="10071">
          <cell r="A10071">
            <v>45840</v>
          </cell>
          <cell r="C10071" t="str">
            <v>VENTAS MOSTRADOR</v>
          </cell>
          <cell r="F10071">
            <v>45840</v>
          </cell>
          <cell r="G10071">
            <v>45840</v>
          </cell>
          <cell r="H10071">
            <v>0</v>
          </cell>
          <cell r="O10071">
            <v>74274</v>
          </cell>
        </row>
        <row r="10072">
          <cell r="A10072">
            <v>45840</v>
          </cell>
          <cell r="C10072" t="str">
            <v>VENTAS MOSTRADOR</v>
          </cell>
          <cell r="F10072">
            <v>45840</v>
          </cell>
          <cell r="G10072">
            <v>45840</v>
          </cell>
          <cell r="H10072">
            <v>0</v>
          </cell>
          <cell r="O10072">
            <v>86800</v>
          </cell>
        </row>
        <row r="10073">
          <cell r="A10073">
            <v>45840</v>
          </cell>
          <cell r="C10073" t="str">
            <v>VENTAS MOSTRADOR</v>
          </cell>
          <cell r="F10073">
            <v>45840</v>
          </cell>
          <cell r="G10073">
            <v>45840</v>
          </cell>
          <cell r="H10073">
            <v>0</v>
          </cell>
          <cell r="O10073">
            <v>141476</v>
          </cell>
        </row>
        <row r="10074">
          <cell r="A10074">
            <v>45840</v>
          </cell>
          <cell r="C10074" t="str">
            <v>VENTAS MOSTRADOR</v>
          </cell>
          <cell r="F10074">
            <v>45840</v>
          </cell>
          <cell r="G10074">
            <v>45840</v>
          </cell>
          <cell r="H10074">
            <v>0</v>
          </cell>
          <cell r="O10074">
            <v>179200</v>
          </cell>
        </row>
        <row r="10075">
          <cell r="A10075">
            <v>45840</v>
          </cell>
          <cell r="C10075" t="str">
            <v>VENTAS MOSTRADOR</v>
          </cell>
          <cell r="F10075">
            <v>45840</v>
          </cell>
          <cell r="G10075">
            <v>45840</v>
          </cell>
          <cell r="H10075">
            <v>0</v>
          </cell>
          <cell r="O10075">
            <v>297850</v>
          </cell>
        </row>
        <row r="10076">
          <cell r="A10076">
            <v>45840</v>
          </cell>
          <cell r="C10076" t="str">
            <v>VENTAS MOSTRADOR</v>
          </cell>
          <cell r="F10076">
            <v>45840</v>
          </cell>
          <cell r="G10076">
            <v>45840</v>
          </cell>
          <cell r="H10076">
            <v>0</v>
          </cell>
          <cell r="O10076">
            <v>425500</v>
          </cell>
        </row>
        <row r="10077">
          <cell r="A10077">
            <v>45840</v>
          </cell>
          <cell r="C10077" t="str">
            <v>VENTAS MOSTRADOR</v>
          </cell>
          <cell r="F10077">
            <v>45840</v>
          </cell>
          <cell r="G10077">
            <v>45840</v>
          </cell>
          <cell r="H10077">
            <v>0</v>
          </cell>
          <cell r="O10077">
            <v>638250</v>
          </cell>
        </row>
        <row r="10078">
          <cell r="A10078">
            <v>45840</v>
          </cell>
          <cell r="C10078" t="str">
            <v>CIELO ALEXANDRA MENDOZA RODRIGUEZ</v>
          </cell>
          <cell r="F10078">
            <v>45841.453819444447</v>
          </cell>
          <cell r="G10078">
            <v>45842.453738425924</v>
          </cell>
          <cell r="H10078">
            <v>6</v>
          </cell>
          <cell r="O10078">
            <v>638249.98</v>
          </cell>
        </row>
        <row r="10079">
          <cell r="A10079">
            <v>45840</v>
          </cell>
          <cell r="C10079" t="str">
            <v>POLA Y TEJO SAS</v>
          </cell>
          <cell r="F10079">
            <v>45818.322418981479</v>
          </cell>
          <cell r="G10079">
            <v>45833.322152777779</v>
          </cell>
          <cell r="H10079">
            <v>19</v>
          </cell>
          <cell r="O10079">
            <v>352000</v>
          </cell>
        </row>
        <row r="10080">
          <cell r="A10080">
            <v>45840</v>
          </cell>
          <cell r="C10080" t="str">
            <v>POLA Y TEJO SAS</v>
          </cell>
          <cell r="F10080">
            <v>45822.341284722221</v>
          </cell>
          <cell r="G10080">
            <v>45837.340925925928</v>
          </cell>
          <cell r="H10080">
            <v>15</v>
          </cell>
          <cell r="O10080">
            <v>853600</v>
          </cell>
        </row>
        <row r="10081">
          <cell r="A10081">
            <v>45840</v>
          </cell>
          <cell r="C10081" t="str">
            <v>POLA Y TEJO SAS</v>
          </cell>
          <cell r="F10081">
            <v>45825.314097222225</v>
          </cell>
          <cell r="G10081">
            <v>45840.314039351855</v>
          </cell>
          <cell r="H10081">
            <v>12</v>
          </cell>
          <cell r="O10081">
            <v>432400</v>
          </cell>
        </row>
        <row r="10082">
          <cell r="A10082">
            <v>45840</v>
          </cell>
          <cell r="C10082" t="str">
            <v>POLA Y TEJO SAS</v>
          </cell>
          <cell r="F10082">
            <v>45827.350486111114</v>
          </cell>
          <cell r="G10082">
            <v>45842.350486111114</v>
          </cell>
          <cell r="H10082">
            <v>10</v>
          </cell>
          <cell r="O10082">
            <v>1113200</v>
          </cell>
        </row>
        <row r="10083">
          <cell r="A10083">
            <v>45840</v>
          </cell>
          <cell r="C10083" t="str">
            <v>VALENTINA  GOMEZ CAÑON</v>
          </cell>
          <cell r="F10083">
            <v>45840.322164351855</v>
          </cell>
          <cell r="G10083">
            <v>45841.32203703704</v>
          </cell>
          <cell r="H10083">
            <v>11</v>
          </cell>
          <cell r="O10083">
            <v>254000</v>
          </cell>
        </row>
        <row r="10084">
          <cell r="A10084">
            <v>45840</v>
          </cell>
          <cell r="C10084" t="str">
            <v>MESABAR SAS</v>
          </cell>
          <cell r="F10084">
            <v>45834.31453703704</v>
          </cell>
          <cell r="G10084">
            <v>45842.314375000002</v>
          </cell>
          <cell r="H10084">
            <v>6</v>
          </cell>
          <cell r="O10084">
            <v>852250</v>
          </cell>
        </row>
        <row r="10085">
          <cell r="A10085">
            <v>45840</v>
          </cell>
          <cell r="C10085" t="str">
            <v>LIDA  DAZA</v>
          </cell>
          <cell r="F10085">
            <v>45840.368101851855</v>
          </cell>
          <cell r="G10085">
            <v>45841.367858796293</v>
          </cell>
          <cell r="H10085">
            <v>7</v>
          </cell>
          <cell r="O10085">
            <v>1869400</v>
          </cell>
        </row>
        <row r="10086">
          <cell r="A10086">
            <v>45840</v>
          </cell>
          <cell r="C10086" t="str">
            <v>INDUCOLCARNES S.A.S</v>
          </cell>
          <cell r="F10086">
            <v>45813.54996527778</v>
          </cell>
          <cell r="G10086">
            <v>45828.549710648149</v>
          </cell>
          <cell r="H10086">
            <v>26</v>
          </cell>
          <cell r="O10086">
            <v>5934329.7400000002</v>
          </cell>
        </row>
        <row r="10087">
          <cell r="A10087">
            <v>45840</v>
          </cell>
          <cell r="C10087" t="str">
            <v>INVERSIONES Y SOLUCIONES DE TRADICION SAS</v>
          </cell>
          <cell r="F10087">
            <v>45800.291886574072</v>
          </cell>
          <cell r="G10087">
            <v>45815.29178240741</v>
          </cell>
          <cell r="H10087">
            <v>33</v>
          </cell>
          <cell r="O10087">
            <v>660473</v>
          </cell>
        </row>
        <row r="10088">
          <cell r="A10088">
            <v>45840</v>
          </cell>
          <cell r="C10088" t="str">
            <v>INVERSIONES Y SOLUCIONES DE TRADICION SAS</v>
          </cell>
          <cell r="F10088">
            <v>45806.39702546296</v>
          </cell>
          <cell r="G10088">
            <v>45821.396956018521</v>
          </cell>
          <cell r="H10088">
            <v>27</v>
          </cell>
          <cell r="O10088">
            <v>4339527</v>
          </cell>
        </row>
        <row r="10089">
          <cell r="A10089">
            <v>45840</v>
          </cell>
          <cell r="C10089" t="str">
            <v>SEBALI SAS</v>
          </cell>
          <cell r="F10089">
            <v>45833.252754629626</v>
          </cell>
          <cell r="G10089">
            <v>45841.252569444441</v>
          </cell>
          <cell r="H10089">
            <v>13</v>
          </cell>
          <cell r="O10089">
            <v>624292.5</v>
          </cell>
        </row>
        <row r="10090">
          <cell r="A10090">
            <v>45840</v>
          </cell>
          <cell r="C10090" t="str">
            <v>FELIPE BECERRA ZAPATA</v>
          </cell>
          <cell r="F10090">
            <v>45836.312731481485</v>
          </cell>
          <cell r="G10090">
            <v>45837.312557870369</v>
          </cell>
          <cell r="H10090">
            <v>11</v>
          </cell>
          <cell r="O10090">
            <v>336600</v>
          </cell>
        </row>
        <row r="10091">
          <cell r="A10091">
            <v>45840</v>
          </cell>
          <cell r="C10091" t="str">
            <v>ANA LUCIA BAUTISTA MANCILLA</v>
          </cell>
          <cell r="F10091">
            <v>45840.349363425928</v>
          </cell>
          <cell r="G10091">
            <v>45841.349166666667</v>
          </cell>
          <cell r="H10091">
            <v>7</v>
          </cell>
          <cell r="O10091">
            <v>529600</v>
          </cell>
        </row>
        <row r="10092">
          <cell r="A10092">
            <v>45840</v>
          </cell>
          <cell r="C10092" t="str">
            <v>JOSE DIEGO MOSQUERA</v>
          </cell>
          <cell r="F10092">
            <v>45834.257303240738</v>
          </cell>
          <cell r="G10092">
            <v>45835.257303240738</v>
          </cell>
          <cell r="H10092">
            <v>19</v>
          </cell>
          <cell r="O10092">
            <v>500000</v>
          </cell>
        </row>
        <row r="10093">
          <cell r="A10093">
            <v>45840</v>
          </cell>
          <cell r="C10093" t="str">
            <v>CARMEN ALICIA URQUIJO GAITAN</v>
          </cell>
          <cell r="F10093">
            <v>45840.315752314818</v>
          </cell>
          <cell r="G10093">
            <v>45841.315555555557</v>
          </cell>
          <cell r="H10093">
            <v>7</v>
          </cell>
          <cell r="O10093">
            <v>328500</v>
          </cell>
        </row>
        <row r="10094">
          <cell r="A10094">
            <v>45840</v>
          </cell>
          <cell r="C10094" t="str">
            <v>GUSTAVO  ALARCON MEJIA</v>
          </cell>
          <cell r="F10094">
            <v>45839.318449074075</v>
          </cell>
          <cell r="G10094">
            <v>45840.318344907406</v>
          </cell>
          <cell r="H10094">
            <v>8</v>
          </cell>
          <cell r="O10094">
            <v>358100</v>
          </cell>
        </row>
        <row r="10095">
          <cell r="A10095">
            <v>45840</v>
          </cell>
          <cell r="C10095" t="str">
            <v>PAULA JINNET ARDILA GOMEZ</v>
          </cell>
          <cell r="F10095">
            <v>45839.31009259259</v>
          </cell>
          <cell r="G10095">
            <v>45840.309976851851</v>
          </cell>
          <cell r="H10095">
            <v>8</v>
          </cell>
          <cell r="O10095">
            <v>595700</v>
          </cell>
        </row>
        <row r="10096">
          <cell r="A10096">
            <v>45840</v>
          </cell>
          <cell r="C10096" t="str">
            <v>ANA MARIA FRANCO AMAYA</v>
          </cell>
          <cell r="F10096">
            <v>45840.306493055556</v>
          </cell>
          <cell r="G10096">
            <v>45841.306134259263</v>
          </cell>
          <cell r="H10096">
            <v>13</v>
          </cell>
          <cell r="O10096">
            <v>299000</v>
          </cell>
        </row>
        <row r="10097">
          <cell r="A10097">
            <v>45840</v>
          </cell>
          <cell r="C10097" t="str">
            <v>JOSE DIEGO MOSQUERA</v>
          </cell>
          <cell r="F10097">
            <v>45834.257303240738</v>
          </cell>
          <cell r="G10097">
            <v>45835.257303240738</v>
          </cell>
          <cell r="H10097">
            <v>19</v>
          </cell>
          <cell r="O10097">
            <v>687680</v>
          </cell>
        </row>
        <row r="10098">
          <cell r="A10098">
            <v>45840</v>
          </cell>
          <cell r="C10098" t="str">
            <v>JOSE DIEGO MOSQUERA</v>
          </cell>
          <cell r="F10098">
            <v>45839.264236111114</v>
          </cell>
          <cell r="G10098">
            <v>45840.264236111114</v>
          </cell>
          <cell r="H10098">
            <v>14</v>
          </cell>
          <cell r="O10098">
            <v>612320</v>
          </cell>
        </row>
        <row r="10099">
          <cell r="A10099">
            <v>45840</v>
          </cell>
          <cell r="C10099" t="str">
            <v>DIDIER FERNEY MATEUS QUIROGA</v>
          </cell>
          <cell r="F10099">
            <v>45785.343124999999</v>
          </cell>
          <cell r="G10099">
            <v>45793.342962962961</v>
          </cell>
          <cell r="H10099">
            <v>55</v>
          </cell>
          <cell r="O10099">
            <v>270300</v>
          </cell>
        </row>
        <row r="10100">
          <cell r="A10100">
            <v>45840</v>
          </cell>
          <cell r="C10100" t="str">
            <v>OSAKA COCINA NIKKEI S.A.S</v>
          </cell>
          <cell r="F10100">
            <v>45818.31653935185</v>
          </cell>
          <cell r="G10100">
            <v>45848.316435185188</v>
          </cell>
          <cell r="H10100">
            <v>4</v>
          </cell>
          <cell r="O10100">
            <v>315100</v>
          </cell>
        </row>
        <row r="10101">
          <cell r="A10101">
            <v>45840</v>
          </cell>
          <cell r="C10101" t="str">
            <v>OSAKA COCINA NIKKEI S.A.S</v>
          </cell>
          <cell r="F10101">
            <v>45821.303194444445</v>
          </cell>
          <cell r="G10101">
            <v>45851.303194444445</v>
          </cell>
          <cell r="H10101">
            <v>1</v>
          </cell>
          <cell r="O10101">
            <v>91200</v>
          </cell>
        </row>
        <row r="10102">
          <cell r="A10102">
            <v>45840</v>
          </cell>
          <cell r="C10102" t="str">
            <v>OSAKA COCINA NIKKEI S.A.S</v>
          </cell>
          <cell r="F10102">
            <v>45824.329270833332</v>
          </cell>
          <cell r="G10102">
            <v>45854.325740740744</v>
          </cell>
          <cell r="H10102">
            <v>-2</v>
          </cell>
          <cell r="O10102">
            <v>357200</v>
          </cell>
        </row>
        <row r="10103">
          <cell r="A10103">
            <v>45840</v>
          </cell>
          <cell r="C10103" t="str">
            <v>OSAKA COCINA NIKKEI S.A.S</v>
          </cell>
          <cell r="F10103">
            <v>45825.367442129631</v>
          </cell>
          <cell r="G10103">
            <v>45855.367222222223</v>
          </cell>
          <cell r="H10103">
            <v>-3</v>
          </cell>
          <cell r="O10103">
            <v>571200</v>
          </cell>
        </row>
        <row r="10104">
          <cell r="A10104">
            <v>45840</v>
          </cell>
          <cell r="C10104" t="str">
            <v>OSAKA COCINA NIKKEI S.A.S</v>
          </cell>
          <cell r="F10104">
            <v>45828.342268518521</v>
          </cell>
          <cell r="G10104">
            <v>45858.334976851853</v>
          </cell>
          <cell r="H10104">
            <v>-6</v>
          </cell>
          <cell r="O10104">
            <v>622250</v>
          </cell>
        </row>
        <row r="10105">
          <cell r="A10105">
            <v>45840</v>
          </cell>
          <cell r="C10105" t="str">
            <v>OSAKA COCINA NIKKEI S.A.S</v>
          </cell>
          <cell r="F10105">
            <v>45829.31763888889</v>
          </cell>
          <cell r="G10105">
            <v>45859.317511574074</v>
          </cell>
          <cell r="H10105">
            <v>-7</v>
          </cell>
          <cell r="O10105">
            <v>345100</v>
          </cell>
        </row>
        <row r="10106">
          <cell r="A10106">
            <v>45840</v>
          </cell>
          <cell r="C10106" t="str">
            <v>OSAKA COCINA NIKKEI S.A.S</v>
          </cell>
          <cell r="F10106">
            <v>45832.362604166665</v>
          </cell>
          <cell r="G10106">
            <v>45862.362500000003</v>
          </cell>
          <cell r="H10106">
            <v>-10</v>
          </cell>
          <cell r="O10106">
            <v>20700</v>
          </cell>
        </row>
        <row r="10107">
          <cell r="A10107">
            <v>45840</v>
          </cell>
          <cell r="C10107" t="str">
            <v>COMERCIALIZADORA DE DESPOJOS CARNICOS DE COLOMBIA S.A.S</v>
          </cell>
          <cell r="F10107">
            <v>45809.268750000003</v>
          </cell>
          <cell r="G10107">
            <v>45839.268750000003</v>
          </cell>
          <cell r="H10107">
            <v>13</v>
          </cell>
          <cell r="O10107">
            <v>35970</v>
          </cell>
        </row>
        <row r="10108">
          <cell r="A10108">
            <v>45840</v>
          </cell>
          <cell r="C10108" t="str">
            <v>COMERCIALIZADORA DE DESPOJOS CARNICOS DE COLOMBIA S.A.S</v>
          </cell>
          <cell r="F10108">
            <v>45811.508067129631</v>
          </cell>
          <cell r="G10108">
            <v>45841.508067129631</v>
          </cell>
          <cell r="H10108">
            <v>11</v>
          </cell>
          <cell r="O10108">
            <v>550</v>
          </cell>
        </row>
        <row r="10109">
          <cell r="A10109">
            <v>45840</v>
          </cell>
          <cell r="C10109" t="str">
            <v>COMERCIALIZADORA DE DESPOJOS CARNICOS DE COLOMBIA S.A.S</v>
          </cell>
          <cell r="F10109">
            <v>45812.490370370368</v>
          </cell>
          <cell r="G10109">
            <v>45842.490370370368</v>
          </cell>
          <cell r="H10109">
            <v>10</v>
          </cell>
          <cell r="O10109">
            <v>9920</v>
          </cell>
        </row>
        <row r="10110">
          <cell r="A10110">
            <v>45840</v>
          </cell>
          <cell r="C10110" t="str">
            <v>COMERCIALIZADORA DE DESPOJOS CARNICOS DE COLOMBIA S.A.S</v>
          </cell>
          <cell r="F10110">
            <v>45812.533865740741</v>
          </cell>
          <cell r="G10110">
            <v>45842.533865740741</v>
          </cell>
          <cell r="H10110">
            <v>10</v>
          </cell>
          <cell r="O10110">
            <v>105170</v>
          </cell>
        </row>
        <row r="10111">
          <cell r="A10111">
            <v>45840</v>
          </cell>
          <cell r="C10111" t="str">
            <v>COMERCIALIZADORA DE DESPOJOS CARNICOS DE COLOMBIA S.A.S</v>
          </cell>
          <cell r="F10111">
            <v>45813.477627314816</v>
          </cell>
          <cell r="G10111">
            <v>45843.477627314816</v>
          </cell>
          <cell r="H10111">
            <v>9</v>
          </cell>
          <cell r="O10111">
            <v>10960</v>
          </cell>
        </row>
        <row r="10112">
          <cell r="A10112">
            <v>45840</v>
          </cell>
          <cell r="C10112" t="str">
            <v>COMERCIALIZADORA DE DESPOJOS CARNICOS DE COLOMBIA S.A.S</v>
          </cell>
          <cell r="F10112">
            <v>45814.412291666667</v>
          </cell>
          <cell r="G10112">
            <v>45844.412291666667</v>
          </cell>
          <cell r="H10112">
            <v>8</v>
          </cell>
          <cell r="O10112">
            <v>11320</v>
          </cell>
        </row>
        <row r="10113">
          <cell r="A10113">
            <v>45840</v>
          </cell>
          <cell r="C10113" t="str">
            <v>COMERCIALIZADORA DE DESPOJOS CARNICOS DE COLOMBIA S.A.S</v>
          </cell>
          <cell r="F10113">
            <v>45815.267152777778</v>
          </cell>
          <cell r="G10113">
            <v>45845.267152777778</v>
          </cell>
          <cell r="H10113">
            <v>7</v>
          </cell>
          <cell r="O10113">
            <v>7310</v>
          </cell>
        </row>
        <row r="10114">
          <cell r="A10114">
            <v>45840</v>
          </cell>
          <cell r="C10114" t="str">
            <v>COMERCIALIZADORA DE DESPOJOS CARNICOS DE COLOMBIA S.A.S</v>
          </cell>
          <cell r="F10114">
            <v>45817.530162037037</v>
          </cell>
          <cell r="G10114">
            <v>45847.530162037037</v>
          </cell>
          <cell r="H10114">
            <v>5</v>
          </cell>
          <cell r="O10114">
            <v>39110</v>
          </cell>
        </row>
        <row r="10115">
          <cell r="A10115">
            <v>45840</v>
          </cell>
          <cell r="C10115" t="str">
            <v>COMERCIALIZADORA DE DESPOJOS CARNICOS DE COLOMBIA S.A.S</v>
          </cell>
          <cell r="F10115">
            <v>45818.620324074072</v>
          </cell>
          <cell r="G10115">
            <v>45848.620324074072</v>
          </cell>
          <cell r="H10115">
            <v>4</v>
          </cell>
          <cell r="O10115">
            <v>108972</v>
          </cell>
        </row>
        <row r="10116">
          <cell r="A10116">
            <v>45840</v>
          </cell>
          <cell r="C10116" t="str">
            <v>COMERCIALIZADORA DE DESPOJOS CARNICOS DE COLOMBIA S.A.S</v>
          </cell>
          <cell r="F10116">
            <v>45818.62122685185</v>
          </cell>
          <cell r="G10116">
            <v>45848.62122685185</v>
          </cell>
          <cell r="H10116">
            <v>4</v>
          </cell>
          <cell r="O10116">
            <v>15860</v>
          </cell>
        </row>
        <row r="10117">
          <cell r="A10117">
            <v>45840</v>
          </cell>
          <cell r="C10117" t="str">
            <v>COMERCIALIZADORA DE DESPOJOS CARNICOS DE COLOMBIA S.A.S</v>
          </cell>
          <cell r="F10117">
            <v>45819.508368055554</v>
          </cell>
          <cell r="G10117">
            <v>45849.508368055554</v>
          </cell>
          <cell r="H10117">
            <v>3</v>
          </cell>
          <cell r="O10117">
            <v>28020</v>
          </cell>
        </row>
        <row r="10118">
          <cell r="A10118">
            <v>45840</v>
          </cell>
          <cell r="C10118" t="str">
            <v>COMERCIALIZADORA DE DESPOJOS CARNICOS DE COLOMBIA S.A.S</v>
          </cell>
          <cell r="F10118">
            <v>45820.525208333333</v>
          </cell>
          <cell r="G10118">
            <v>45850.525208333333</v>
          </cell>
          <cell r="H10118">
            <v>2</v>
          </cell>
          <cell r="O10118">
            <v>25740</v>
          </cell>
        </row>
        <row r="10119">
          <cell r="A10119">
            <v>45840</v>
          </cell>
          <cell r="C10119" t="str">
            <v>COMERCIALIZADORA DE DESPOJOS CARNICOS DE COLOMBIA S.A.S</v>
          </cell>
          <cell r="F10119">
            <v>45821.558564814812</v>
          </cell>
          <cell r="G10119">
            <v>45851.558564814812</v>
          </cell>
          <cell r="H10119">
            <v>1</v>
          </cell>
          <cell r="O10119">
            <v>31360</v>
          </cell>
        </row>
        <row r="10120">
          <cell r="A10120">
            <v>45840</v>
          </cell>
          <cell r="C10120" t="str">
            <v>COMERCIALIZADORA DE DESPOJOS CARNICOS DE COLOMBIA S.A.S</v>
          </cell>
          <cell r="F10120">
            <v>45822.289305555554</v>
          </cell>
          <cell r="G10120">
            <v>45852.289305555554</v>
          </cell>
          <cell r="H10120">
            <v>0</v>
          </cell>
          <cell r="O10120">
            <v>25310</v>
          </cell>
        </row>
        <row r="10121">
          <cell r="A10121">
            <v>45840</v>
          </cell>
          <cell r="C10121" t="str">
            <v>COMERCIALIZADORA DE DESPOJOS CARNICOS DE COLOMBIA S.A.S</v>
          </cell>
          <cell r="F10121">
            <v>45824.473541666666</v>
          </cell>
          <cell r="G10121">
            <v>45854.473541666666</v>
          </cell>
          <cell r="H10121">
            <v>-2</v>
          </cell>
          <cell r="O10121">
            <v>3500</v>
          </cell>
        </row>
        <row r="10122">
          <cell r="A10122">
            <v>45840</v>
          </cell>
          <cell r="C10122" t="str">
            <v>COMERCIALIZADORA DE DESPOJOS CARNICOS DE COLOMBIA S.A.S</v>
          </cell>
          <cell r="F10122">
            <v>45826.370208333334</v>
          </cell>
          <cell r="G10122">
            <v>45856.370208333334</v>
          </cell>
          <cell r="H10122">
            <v>-4</v>
          </cell>
          <cell r="O10122">
            <v>113740</v>
          </cell>
        </row>
        <row r="10123">
          <cell r="A10123">
            <v>45840</v>
          </cell>
          <cell r="C10123" t="str">
            <v>COMERCIALIZADORA DE DESPOJOS CARNICOS DE COLOMBIA S.A.S</v>
          </cell>
          <cell r="F10123">
            <v>45826.53528935185</v>
          </cell>
          <cell r="G10123">
            <v>45856.53528935185</v>
          </cell>
          <cell r="H10123">
            <v>-4</v>
          </cell>
          <cell r="O10123">
            <v>21560</v>
          </cell>
        </row>
        <row r="10124">
          <cell r="A10124">
            <v>45840</v>
          </cell>
          <cell r="C10124" t="str">
            <v>COMERCIALIZADORA DE DESPOJOS CARNICOS DE COLOMBIA S.A.S</v>
          </cell>
          <cell r="F10124">
            <v>45827.293263888889</v>
          </cell>
          <cell r="G10124">
            <v>45857.293263888889</v>
          </cell>
          <cell r="H10124">
            <v>-5</v>
          </cell>
          <cell r="O10124">
            <v>2880</v>
          </cell>
        </row>
        <row r="10125">
          <cell r="A10125">
            <v>45840</v>
          </cell>
          <cell r="C10125" t="str">
            <v>COMERCIALIZADORA DE DESPOJOS CARNICOS DE COLOMBIA S.A.S</v>
          </cell>
          <cell r="F10125">
            <v>45828.290659722225</v>
          </cell>
          <cell r="G10125">
            <v>45858.290659722225</v>
          </cell>
          <cell r="H10125">
            <v>-6</v>
          </cell>
          <cell r="O10125">
            <v>27740</v>
          </cell>
        </row>
        <row r="10126">
          <cell r="A10126">
            <v>45840</v>
          </cell>
          <cell r="C10126" t="str">
            <v>COMERCIALIZADORA DE DESPOJOS CARNICOS DE COLOMBIA S.A.S</v>
          </cell>
          <cell r="F10126">
            <v>45828.620347222219</v>
          </cell>
          <cell r="G10126">
            <v>45858.620347222219</v>
          </cell>
          <cell r="H10126">
            <v>-6</v>
          </cell>
          <cell r="O10126">
            <v>58000</v>
          </cell>
        </row>
        <row r="10127">
          <cell r="A10127">
            <v>45840</v>
          </cell>
          <cell r="C10127" t="str">
            <v>COMERCIALIZADORA DE DESPOJOS CARNICOS DE COLOMBIA S.A.S</v>
          </cell>
          <cell r="F10127">
            <v>45833.546736111108</v>
          </cell>
          <cell r="G10127">
            <v>45863.546736111108</v>
          </cell>
          <cell r="H10127">
            <v>-11</v>
          </cell>
          <cell r="O10127">
            <v>39420</v>
          </cell>
        </row>
        <row r="10128">
          <cell r="A10128">
            <v>45840</v>
          </cell>
          <cell r="C10128" t="str">
            <v>COMERCIALIZADORA DE DESPOJOS CARNICOS DE COLOMBIA S.A.S</v>
          </cell>
          <cell r="F10128">
            <v>45833.663495370369</v>
          </cell>
          <cell r="G10128">
            <v>45863.663495370369</v>
          </cell>
          <cell r="H10128">
            <v>-11</v>
          </cell>
          <cell r="O10128">
            <v>22000</v>
          </cell>
        </row>
        <row r="10129">
          <cell r="A10129">
            <v>45840</v>
          </cell>
          <cell r="C10129" t="str">
            <v>COMERCIALIZADORA DE DESPOJOS CARNICOS DE COLOMBIA S.A.S</v>
          </cell>
          <cell r="F10129">
            <v>45834.240972222222</v>
          </cell>
          <cell r="G10129">
            <v>45864.240972222222</v>
          </cell>
          <cell r="H10129">
            <v>-12</v>
          </cell>
          <cell r="O10129">
            <v>27060</v>
          </cell>
        </row>
        <row r="10130">
          <cell r="A10130">
            <v>45840</v>
          </cell>
          <cell r="C10130" t="str">
            <v>COMERCIALIZADORA DE DESPOJOS CARNICOS DE COLOMBIA S.A.S</v>
          </cell>
          <cell r="F10130">
            <v>45835.576319444444</v>
          </cell>
          <cell r="G10130">
            <v>45865.576319444444</v>
          </cell>
          <cell r="H10130">
            <v>-13</v>
          </cell>
          <cell r="O10130">
            <v>2520</v>
          </cell>
        </row>
        <row r="10131">
          <cell r="A10131">
            <v>45840</v>
          </cell>
          <cell r="C10131" t="str">
            <v>MERCADOS BM SAS</v>
          </cell>
          <cell r="F10131">
            <v>45835.252152777779</v>
          </cell>
          <cell r="G10131">
            <v>45843.251747685186</v>
          </cell>
          <cell r="H10131">
            <v>5</v>
          </cell>
          <cell r="O10131">
            <v>2229439.15</v>
          </cell>
        </row>
        <row r="10132">
          <cell r="A10132">
            <v>45840</v>
          </cell>
          <cell r="C10132" t="str">
            <v>DONDOHE4K S.A.S</v>
          </cell>
          <cell r="F10132">
            <v>45829.375243055554</v>
          </cell>
          <cell r="G10132">
            <v>45859.375162037039</v>
          </cell>
          <cell r="H10132">
            <v>-7</v>
          </cell>
          <cell r="O10132">
            <v>644918.93599999999</v>
          </cell>
        </row>
        <row r="10133">
          <cell r="A10133">
            <v>45840</v>
          </cell>
          <cell r="C10133" t="str">
            <v>KOE4K S.A.S</v>
          </cell>
          <cell r="F10133">
            <v>45821.315046296295</v>
          </cell>
          <cell r="G10133">
            <v>45851.314849537041</v>
          </cell>
          <cell r="H10133">
            <v>1</v>
          </cell>
          <cell r="O10133">
            <v>282750</v>
          </cell>
        </row>
        <row r="10134">
          <cell r="A10134">
            <v>45840</v>
          </cell>
          <cell r="C10134" t="str">
            <v>PPC SAS</v>
          </cell>
          <cell r="F10134">
            <v>45822.31925925926</v>
          </cell>
          <cell r="G10134">
            <v>45837.318310185183</v>
          </cell>
          <cell r="H10134">
            <v>15</v>
          </cell>
          <cell r="O10134">
            <v>4305550.9170000004</v>
          </cell>
        </row>
        <row r="10135">
          <cell r="A10135">
            <v>45840</v>
          </cell>
          <cell r="C10135" t="str">
            <v>PPC SAS</v>
          </cell>
          <cell r="F10135">
            <v>45825.3593287037</v>
          </cell>
          <cell r="G10135">
            <v>45840.3591087963</v>
          </cell>
          <cell r="H10135">
            <v>12</v>
          </cell>
          <cell r="O10135">
            <v>7495639.0480000004</v>
          </cell>
        </row>
        <row r="10136">
          <cell r="A10136">
            <v>45840</v>
          </cell>
          <cell r="C10136" t="str">
            <v>PAULA JINNET ARDILA GOMEZ</v>
          </cell>
          <cell r="F10136">
            <v>45839.321215277778</v>
          </cell>
          <cell r="G10136">
            <v>45840.321076388886</v>
          </cell>
          <cell r="H10136">
            <v>8</v>
          </cell>
          <cell r="O10136">
            <v>280600</v>
          </cell>
        </row>
        <row r="10137">
          <cell r="A10137">
            <v>45840</v>
          </cell>
          <cell r="C10137" t="str">
            <v>VENTAS MOSTRADOR</v>
          </cell>
          <cell r="F10137">
            <v>45840</v>
          </cell>
          <cell r="G10137">
            <v>45840</v>
          </cell>
          <cell r="H10137">
            <v>0</v>
          </cell>
          <cell r="O10137">
            <v>771506</v>
          </cell>
        </row>
        <row r="10138">
          <cell r="A10138">
            <v>45840</v>
          </cell>
          <cell r="C10138" t="str">
            <v>VENTAS MOSTRADOR</v>
          </cell>
          <cell r="F10138">
            <v>45840</v>
          </cell>
          <cell r="G10138">
            <v>45840</v>
          </cell>
          <cell r="H10138">
            <v>0</v>
          </cell>
          <cell r="O10138">
            <v>890530</v>
          </cell>
        </row>
        <row r="10139">
          <cell r="A10139">
            <v>45841</v>
          </cell>
          <cell r="C10139" t="str">
            <v>CRISTIAN  ROJAS RIVERA</v>
          </cell>
          <cell r="F10139">
            <v>45841.416898148149</v>
          </cell>
          <cell r="G10139">
            <v>45847.416712962964</v>
          </cell>
          <cell r="H10139">
            <v>5</v>
          </cell>
          <cell r="O10139">
            <v>3</v>
          </cell>
        </row>
        <row r="10140">
          <cell r="A10140">
            <v>45841</v>
          </cell>
          <cell r="C10140" t="str">
            <v>VENTAS MOSTRADOR</v>
          </cell>
          <cell r="F10140">
            <v>45841</v>
          </cell>
          <cell r="G10140">
            <v>45841</v>
          </cell>
          <cell r="H10140">
            <v>0</v>
          </cell>
          <cell r="O10140">
            <v>19395</v>
          </cell>
        </row>
        <row r="10141">
          <cell r="A10141">
            <v>45841</v>
          </cell>
          <cell r="C10141" t="str">
            <v>VENTAS MOSTRADOR</v>
          </cell>
          <cell r="F10141">
            <v>45841</v>
          </cell>
          <cell r="G10141">
            <v>45841</v>
          </cell>
          <cell r="H10141">
            <v>0</v>
          </cell>
          <cell r="O10141">
            <v>19800</v>
          </cell>
        </row>
        <row r="10142">
          <cell r="A10142">
            <v>45841</v>
          </cell>
          <cell r="C10142" t="str">
            <v>VENTAS MOSTRADOR</v>
          </cell>
          <cell r="F10142">
            <v>45841</v>
          </cell>
          <cell r="G10142">
            <v>45841</v>
          </cell>
          <cell r="H10142">
            <v>0</v>
          </cell>
          <cell r="O10142">
            <v>22300</v>
          </cell>
        </row>
        <row r="10143">
          <cell r="A10143">
            <v>45841</v>
          </cell>
          <cell r="C10143" t="str">
            <v>VENTAS MOSTRADOR</v>
          </cell>
          <cell r="F10143">
            <v>45841</v>
          </cell>
          <cell r="G10143">
            <v>45841</v>
          </cell>
          <cell r="H10143">
            <v>0</v>
          </cell>
          <cell r="O10143">
            <v>22344</v>
          </cell>
        </row>
        <row r="10144">
          <cell r="A10144">
            <v>45841</v>
          </cell>
          <cell r="C10144" t="str">
            <v>VENTAS MOSTRADOR</v>
          </cell>
          <cell r="F10144">
            <v>45841</v>
          </cell>
          <cell r="G10144">
            <v>45841</v>
          </cell>
          <cell r="H10144">
            <v>0</v>
          </cell>
          <cell r="O10144">
            <v>25120</v>
          </cell>
        </row>
        <row r="10145">
          <cell r="A10145">
            <v>45841</v>
          </cell>
          <cell r="C10145" t="str">
            <v>VENTAS MOSTRADOR</v>
          </cell>
          <cell r="F10145">
            <v>45841</v>
          </cell>
          <cell r="G10145">
            <v>45841</v>
          </cell>
          <cell r="H10145">
            <v>0</v>
          </cell>
          <cell r="O10145">
            <v>34320</v>
          </cell>
        </row>
        <row r="10146">
          <cell r="A10146">
            <v>45841</v>
          </cell>
          <cell r="C10146" t="str">
            <v>VENTAS MOSTRADOR</v>
          </cell>
          <cell r="F10146">
            <v>45841</v>
          </cell>
          <cell r="G10146">
            <v>45841</v>
          </cell>
          <cell r="H10146">
            <v>0</v>
          </cell>
          <cell r="O10146">
            <v>41740</v>
          </cell>
        </row>
        <row r="10147">
          <cell r="A10147">
            <v>45841</v>
          </cell>
          <cell r="C10147" t="str">
            <v>VENTAS MOSTRADOR</v>
          </cell>
          <cell r="F10147">
            <v>45841</v>
          </cell>
          <cell r="G10147">
            <v>45841</v>
          </cell>
          <cell r="H10147">
            <v>0</v>
          </cell>
          <cell r="O10147">
            <v>48800</v>
          </cell>
        </row>
        <row r="10148">
          <cell r="A10148">
            <v>45841</v>
          </cell>
          <cell r="C10148" t="str">
            <v>VENTAS MOSTRADOR</v>
          </cell>
          <cell r="F10148">
            <v>45841</v>
          </cell>
          <cell r="G10148">
            <v>45841</v>
          </cell>
          <cell r="H10148">
            <v>0</v>
          </cell>
          <cell r="O10148">
            <v>50100</v>
          </cell>
        </row>
        <row r="10149">
          <cell r="A10149">
            <v>45841</v>
          </cell>
          <cell r="C10149" t="str">
            <v>VENTAS MOSTRADOR</v>
          </cell>
          <cell r="F10149">
            <v>45841</v>
          </cell>
          <cell r="G10149">
            <v>45841</v>
          </cell>
          <cell r="H10149">
            <v>0</v>
          </cell>
          <cell r="O10149">
            <v>52188</v>
          </cell>
        </row>
        <row r="10150">
          <cell r="A10150">
            <v>45841</v>
          </cell>
          <cell r="C10150" t="str">
            <v>VENTAS MOSTRADOR</v>
          </cell>
          <cell r="F10150">
            <v>45841</v>
          </cell>
          <cell r="G10150">
            <v>45841</v>
          </cell>
          <cell r="H10150">
            <v>0</v>
          </cell>
          <cell r="O10150">
            <v>54968</v>
          </cell>
        </row>
        <row r="10151">
          <cell r="A10151">
            <v>45841</v>
          </cell>
          <cell r="C10151" t="str">
            <v>VENTAS MOSTRADOR</v>
          </cell>
          <cell r="F10151">
            <v>45841</v>
          </cell>
          <cell r="G10151">
            <v>45841</v>
          </cell>
          <cell r="H10151">
            <v>0</v>
          </cell>
          <cell r="O10151">
            <v>59388</v>
          </cell>
        </row>
        <row r="10152">
          <cell r="A10152">
            <v>45841</v>
          </cell>
          <cell r="C10152" t="str">
            <v>VENTAS MOSTRADOR</v>
          </cell>
          <cell r="F10152">
            <v>45841</v>
          </cell>
          <cell r="G10152">
            <v>45841</v>
          </cell>
          <cell r="H10152">
            <v>0</v>
          </cell>
          <cell r="O10152">
            <v>67470</v>
          </cell>
        </row>
        <row r="10153">
          <cell r="A10153">
            <v>45841</v>
          </cell>
          <cell r="C10153" t="str">
            <v>JOHN DIEGO GUTIERREZ POLANCO</v>
          </cell>
          <cell r="F10153">
            <v>45841.265833333331</v>
          </cell>
          <cell r="G10153">
            <v>45843.265590277777</v>
          </cell>
          <cell r="H10153">
            <v>5</v>
          </cell>
          <cell r="O10153">
            <v>89026.01</v>
          </cell>
        </row>
        <row r="10154">
          <cell r="A10154">
            <v>45841</v>
          </cell>
          <cell r="C10154" t="str">
            <v>VENTAS MOSTRADOR</v>
          </cell>
          <cell r="F10154">
            <v>45841</v>
          </cell>
          <cell r="G10154">
            <v>45841</v>
          </cell>
          <cell r="H10154">
            <v>0</v>
          </cell>
          <cell r="O10154">
            <v>122410</v>
          </cell>
        </row>
        <row r="10155">
          <cell r="A10155">
            <v>45841</v>
          </cell>
          <cell r="C10155" t="str">
            <v>SONIA CONTANZA CARDENAS MURCIA</v>
          </cell>
          <cell r="F10155">
            <v>45841.264930555553</v>
          </cell>
          <cell r="G10155">
            <v>45842.252893518518</v>
          </cell>
          <cell r="H10155">
            <v>6</v>
          </cell>
          <cell r="O10155">
            <v>167200</v>
          </cell>
        </row>
        <row r="10156">
          <cell r="A10156">
            <v>45841</v>
          </cell>
          <cell r="C10156" t="str">
            <v>VENTAS MOSTRADOR</v>
          </cell>
          <cell r="F10156">
            <v>45841</v>
          </cell>
          <cell r="G10156">
            <v>45841</v>
          </cell>
          <cell r="H10156">
            <v>0</v>
          </cell>
          <cell r="O10156">
            <v>186176</v>
          </cell>
        </row>
        <row r="10157">
          <cell r="A10157">
            <v>45841</v>
          </cell>
          <cell r="C10157" t="str">
            <v>VENTAS MOSTRADOR</v>
          </cell>
          <cell r="F10157">
            <v>45841</v>
          </cell>
          <cell r="G10157">
            <v>45841</v>
          </cell>
          <cell r="H10157">
            <v>0</v>
          </cell>
          <cell r="O10157">
            <v>224590</v>
          </cell>
        </row>
        <row r="10158">
          <cell r="A10158">
            <v>45841</v>
          </cell>
          <cell r="C10158" t="str">
            <v>VENTAS MOSTRADOR</v>
          </cell>
          <cell r="F10158">
            <v>45841</v>
          </cell>
          <cell r="G10158">
            <v>45841</v>
          </cell>
          <cell r="H10158">
            <v>0</v>
          </cell>
          <cell r="O10158">
            <v>304800</v>
          </cell>
        </row>
        <row r="10159">
          <cell r="A10159">
            <v>45841</v>
          </cell>
          <cell r="C10159" t="str">
            <v>WILSON  DIAZ GOMEZ</v>
          </cell>
          <cell r="F10159">
            <v>45841.267256944448</v>
          </cell>
          <cell r="G10159">
            <v>45842.266921296294</v>
          </cell>
          <cell r="H10159">
            <v>6</v>
          </cell>
          <cell r="O10159">
            <v>458200</v>
          </cell>
        </row>
        <row r="10160">
          <cell r="A10160">
            <v>45841</v>
          </cell>
          <cell r="C10160" t="str">
            <v>CRISTIAN  ROJAS RIVERA</v>
          </cell>
          <cell r="F10160">
            <v>45841.416898148149</v>
          </cell>
          <cell r="G10160">
            <v>45847.416712962964</v>
          </cell>
          <cell r="H10160">
            <v>5</v>
          </cell>
          <cell r="O10160">
            <v>850997</v>
          </cell>
        </row>
        <row r="10161">
          <cell r="A10161">
            <v>45841</v>
          </cell>
          <cell r="C10161" t="str">
            <v>TODOS COMEMOS SAS</v>
          </cell>
          <cell r="F10161">
            <v>45803.298576388886</v>
          </cell>
          <cell r="G10161">
            <v>45811.298460648148</v>
          </cell>
          <cell r="H10161">
            <v>37</v>
          </cell>
          <cell r="O10161">
            <v>181150</v>
          </cell>
        </row>
        <row r="10162">
          <cell r="A10162">
            <v>45841</v>
          </cell>
          <cell r="C10162" t="str">
            <v>TODOS COMEMOS SAS</v>
          </cell>
          <cell r="F10162">
            <v>45813.299571759257</v>
          </cell>
          <cell r="G10162">
            <v>45821.299456018518</v>
          </cell>
          <cell r="H10162">
            <v>27</v>
          </cell>
          <cell r="O10162">
            <v>371050</v>
          </cell>
        </row>
        <row r="10163">
          <cell r="A10163">
            <v>45841</v>
          </cell>
          <cell r="C10163" t="str">
            <v>TIGRE COLOMBIA S.A.S</v>
          </cell>
          <cell r="F10163">
            <v>45832.379525462966</v>
          </cell>
          <cell r="G10163">
            <v>45840.378564814811</v>
          </cell>
          <cell r="H10163">
            <v>12</v>
          </cell>
          <cell r="O10163">
            <v>461930</v>
          </cell>
        </row>
        <row r="10164">
          <cell r="A10164">
            <v>45841</v>
          </cell>
          <cell r="C10164" t="str">
            <v>TIGRE COLOMBIA S.A.S</v>
          </cell>
          <cell r="F10164">
            <v>45834.623449074075</v>
          </cell>
          <cell r="G10164">
            <v>45842.623449074075</v>
          </cell>
          <cell r="H10164">
            <v>10</v>
          </cell>
          <cell r="O10164">
            <v>17000</v>
          </cell>
        </row>
        <row r="10165">
          <cell r="A10165">
            <v>45841</v>
          </cell>
          <cell r="C10165" t="str">
            <v>TIGRE COLOMBIA S.A.S</v>
          </cell>
          <cell r="F10165">
            <v>45839.350914351853</v>
          </cell>
          <cell r="G10165">
            <v>45847.350763888891</v>
          </cell>
          <cell r="H10165">
            <v>5</v>
          </cell>
          <cell r="O10165">
            <v>1523200</v>
          </cell>
        </row>
        <row r="10166">
          <cell r="A10166">
            <v>45841</v>
          </cell>
          <cell r="C10166" t="str">
            <v>TIGRE COLOMBIA S.A.S</v>
          </cell>
          <cell r="F10166">
            <v>45839.351863425924</v>
          </cell>
          <cell r="G10166">
            <v>45847.351493055554</v>
          </cell>
          <cell r="H10166">
            <v>5</v>
          </cell>
          <cell r="O10166">
            <v>1275000</v>
          </cell>
        </row>
        <row r="10167">
          <cell r="A10167">
            <v>45841</v>
          </cell>
          <cell r="C10167" t="str">
            <v>TIGRE COLOMBIA S.A.S</v>
          </cell>
          <cell r="F10167">
            <v>45839.352777777778</v>
          </cell>
          <cell r="G10167">
            <v>45847.352708333332</v>
          </cell>
          <cell r="H10167">
            <v>5</v>
          </cell>
          <cell r="O10167">
            <v>1700000</v>
          </cell>
        </row>
        <row r="10168">
          <cell r="A10168">
            <v>45841</v>
          </cell>
          <cell r="C10168" t="str">
            <v>TIGRE COLOMBIA S.A.S</v>
          </cell>
          <cell r="F10168">
            <v>45839.35365740741</v>
          </cell>
          <cell r="G10168">
            <v>45847.353425925925</v>
          </cell>
          <cell r="H10168">
            <v>5</v>
          </cell>
          <cell r="O10168">
            <v>1080070</v>
          </cell>
        </row>
        <row r="10169">
          <cell r="A10169">
            <v>45841</v>
          </cell>
          <cell r="C10169" t="str">
            <v>DOROTEA PARRILA SAS</v>
          </cell>
          <cell r="F10169">
            <v>45840.307581018518</v>
          </cell>
          <cell r="G10169">
            <v>45841.307152777779</v>
          </cell>
          <cell r="H10169">
            <v>7</v>
          </cell>
          <cell r="O10169">
            <v>1580100</v>
          </cell>
        </row>
        <row r="10170">
          <cell r="A10170">
            <v>45841</v>
          </cell>
          <cell r="C10170" t="str">
            <v>DOROTEA PARRILA SAS</v>
          </cell>
          <cell r="F10170">
            <v>45841.317928240744</v>
          </cell>
          <cell r="G10170">
            <v>45842.314039351855</v>
          </cell>
          <cell r="H10170">
            <v>6</v>
          </cell>
          <cell r="O10170">
            <v>1698500</v>
          </cell>
        </row>
        <row r="10171">
          <cell r="A10171">
            <v>45841</v>
          </cell>
          <cell r="C10171" t="str">
            <v>PACIFIC SEA FOOD S A S</v>
          </cell>
          <cell r="F10171">
            <v>45786.310034722221</v>
          </cell>
          <cell r="G10171">
            <v>45801.30976851852</v>
          </cell>
          <cell r="H10171">
            <v>51</v>
          </cell>
          <cell r="O10171">
            <v>1464725</v>
          </cell>
        </row>
        <row r="10172">
          <cell r="A10172">
            <v>45841</v>
          </cell>
          <cell r="C10172" t="str">
            <v>PACIFIC SEA FOOD S A S</v>
          </cell>
          <cell r="F10172">
            <v>45793.361597222225</v>
          </cell>
          <cell r="G10172">
            <v>45808.361481481479</v>
          </cell>
          <cell r="H10172">
            <v>44</v>
          </cell>
          <cell r="O10172">
            <v>2752125</v>
          </cell>
        </row>
        <row r="10173">
          <cell r="A10173">
            <v>45841</v>
          </cell>
          <cell r="C10173" t="str">
            <v>PACIFIC SEA FOOD S A S</v>
          </cell>
          <cell r="F10173">
            <v>45799.311712962961</v>
          </cell>
          <cell r="G10173">
            <v>45814.311481481483</v>
          </cell>
          <cell r="H10173">
            <v>38</v>
          </cell>
          <cell r="O10173">
            <v>5432500</v>
          </cell>
        </row>
        <row r="10174">
          <cell r="A10174">
            <v>45841</v>
          </cell>
          <cell r="C10174" t="str">
            <v>PACIFIC SEA FOOD S A S</v>
          </cell>
          <cell r="F10174">
            <v>45807.308206018519</v>
          </cell>
          <cell r="G10174">
            <v>45822.307395833333</v>
          </cell>
          <cell r="H10174">
            <v>30</v>
          </cell>
          <cell r="O10174">
            <v>2369800</v>
          </cell>
        </row>
        <row r="10175">
          <cell r="A10175">
            <v>45841</v>
          </cell>
          <cell r="C10175" t="str">
            <v>PACIFIC SEA FOOD S A S</v>
          </cell>
          <cell r="F10175">
            <v>45807.582002314812</v>
          </cell>
          <cell r="G10175">
            <v>45822.582002314812</v>
          </cell>
          <cell r="H10175">
            <v>30</v>
          </cell>
          <cell r="O10175">
            <v>38950</v>
          </cell>
        </row>
        <row r="10176">
          <cell r="A10176">
            <v>45841</v>
          </cell>
          <cell r="C10176" t="str">
            <v>GONZALEZ GOMEZ JOSE LUIS</v>
          </cell>
          <cell r="F10176">
            <v>45841.401712962965</v>
          </cell>
          <cell r="G10176">
            <v>45842.401053240741</v>
          </cell>
          <cell r="H10176">
            <v>6</v>
          </cell>
          <cell r="O10176">
            <v>218650</v>
          </cell>
        </row>
        <row r="10177">
          <cell r="A10177">
            <v>45841</v>
          </cell>
          <cell r="C10177" t="str">
            <v>COMERCIALIZADORA DE LACTEOS RYM SAS</v>
          </cell>
          <cell r="F10177">
            <v>45841.414155092592</v>
          </cell>
          <cell r="G10177">
            <v>45842.398495370369</v>
          </cell>
          <cell r="H10177">
            <v>6</v>
          </cell>
          <cell r="O10177">
            <v>200000</v>
          </cell>
        </row>
        <row r="10178">
          <cell r="A10178">
            <v>45841</v>
          </cell>
          <cell r="C10178" t="str">
            <v>ANA DOLORES CORONEL PARDO</v>
          </cell>
          <cell r="F10178">
            <v>45841.24423611111</v>
          </cell>
          <cell r="G10178">
            <v>45842.242384259262</v>
          </cell>
          <cell r="H10178">
            <v>6</v>
          </cell>
          <cell r="O10178">
            <v>1083700</v>
          </cell>
        </row>
        <row r="10179">
          <cell r="A10179">
            <v>45841</v>
          </cell>
          <cell r="C10179" t="str">
            <v>PENTAGONO INVERSIONES SAS</v>
          </cell>
          <cell r="F10179">
            <v>45828.391724537039</v>
          </cell>
          <cell r="G10179">
            <v>45836.374386574076</v>
          </cell>
          <cell r="H10179">
            <v>12</v>
          </cell>
          <cell r="O10179">
            <v>760500</v>
          </cell>
        </row>
        <row r="10180">
          <cell r="A10180">
            <v>45841</v>
          </cell>
          <cell r="C10180" t="str">
            <v>PAPRIKA COCINA A LA LEÑA SAS</v>
          </cell>
          <cell r="F10180">
            <v>45841.399189814816</v>
          </cell>
          <cell r="G10180">
            <v>45842.398865740739</v>
          </cell>
          <cell r="H10180">
            <v>6</v>
          </cell>
          <cell r="O10180">
            <v>753742.5</v>
          </cell>
        </row>
        <row r="10181">
          <cell r="A10181">
            <v>45841</v>
          </cell>
          <cell r="C10181" t="str">
            <v>CANAL DIGITAL</v>
          </cell>
          <cell r="F10181">
            <v>45841.492488425924</v>
          </cell>
          <cell r="G10181">
            <v>45842.492488425924</v>
          </cell>
          <cell r="H10181">
            <v>10</v>
          </cell>
          <cell r="O10181">
            <v>235200</v>
          </cell>
        </row>
        <row r="10182">
          <cell r="A10182">
            <v>45841</v>
          </cell>
          <cell r="C10182" t="str">
            <v>JOSE DIEGO MOSQUERA</v>
          </cell>
          <cell r="F10182">
            <v>45839.264236111114</v>
          </cell>
          <cell r="G10182">
            <v>45840.264236111114</v>
          </cell>
          <cell r="H10182">
            <v>14</v>
          </cell>
          <cell r="O10182">
            <v>540960</v>
          </cell>
        </row>
        <row r="10183">
          <cell r="A10183">
            <v>45841</v>
          </cell>
          <cell r="C10183" t="str">
            <v>JOSE DIEGO MOSQUERA</v>
          </cell>
          <cell r="F10183">
            <v>45840.206180555557</v>
          </cell>
          <cell r="G10183">
            <v>45841.206180555557</v>
          </cell>
          <cell r="H10183">
            <v>13</v>
          </cell>
          <cell r="O10183">
            <v>510340</v>
          </cell>
        </row>
        <row r="10184">
          <cell r="A10184">
            <v>45841</v>
          </cell>
          <cell r="C10184" t="str">
            <v>JOSE DIEGO MOSQUERA</v>
          </cell>
          <cell r="F10184">
            <v>45852.201458333337</v>
          </cell>
          <cell r="G10184">
            <v>45853.201458333337</v>
          </cell>
          <cell r="H10184">
            <v>1</v>
          </cell>
          <cell r="O10184">
            <v>3000</v>
          </cell>
        </row>
        <row r="10185">
          <cell r="A10185">
            <v>45841</v>
          </cell>
          <cell r="C10185" t="str">
            <v>GATE GOURMET COLOMBIA SAS</v>
          </cell>
          <cell r="F10185">
            <v>45807.22047453704</v>
          </cell>
          <cell r="G10185">
            <v>45837.22047453704</v>
          </cell>
          <cell r="H10185">
            <v>34</v>
          </cell>
          <cell r="O10185">
            <v>4842070.4919999996</v>
          </cell>
        </row>
        <row r="10186">
          <cell r="A10186">
            <v>45841</v>
          </cell>
          <cell r="C10186" t="str">
            <v>GATE GOURMET COLOMBIA SAS</v>
          </cell>
          <cell r="F10186">
            <v>45811.304212962961</v>
          </cell>
          <cell r="G10186">
            <v>45841.304027777776</v>
          </cell>
          <cell r="H10186">
            <v>30</v>
          </cell>
          <cell r="O10186">
            <v>1220824.774</v>
          </cell>
        </row>
        <row r="10187">
          <cell r="A10187">
            <v>45841</v>
          </cell>
          <cell r="C10187" t="str">
            <v>GATE GOURMET COLOMBIA SAS</v>
          </cell>
          <cell r="F10187">
            <v>45811.305289351854</v>
          </cell>
          <cell r="G10187">
            <v>45841.305092592593</v>
          </cell>
          <cell r="H10187">
            <v>30</v>
          </cell>
          <cell r="O10187">
            <v>6652469.2824999997</v>
          </cell>
        </row>
        <row r="10188">
          <cell r="A10188">
            <v>45841</v>
          </cell>
          <cell r="C10188" t="str">
            <v>GATE GOURMET COLOMBIA SAS</v>
          </cell>
          <cell r="F10188">
            <v>45813.333298611113</v>
          </cell>
          <cell r="G10188">
            <v>45843.333194444444</v>
          </cell>
          <cell r="H10188">
            <v>28</v>
          </cell>
          <cell r="O10188">
            <v>466900</v>
          </cell>
        </row>
        <row r="10189">
          <cell r="A10189">
            <v>45841</v>
          </cell>
          <cell r="C10189" t="str">
            <v>GATE GOURMET COLOMBIA SAS</v>
          </cell>
          <cell r="F10189">
            <v>45813.334293981483</v>
          </cell>
          <cell r="G10189">
            <v>45843.334293981483</v>
          </cell>
          <cell r="H10189">
            <v>28</v>
          </cell>
          <cell r="O10189">
            <v>321700</v>
          </cell>
        </row>
        <row r="10190">
          <cell r="A10190">
            <v>45841</v>
          </cell>
          <cell r="C10190" t="str">
            <v>GATE GOURMET COLOMBIA SAS</v>
          </cell>
          <cell r="F10190">
            <v>45815.239050925928</v>
          </cell>
          <cell r="G10190">
            <v>45845.238923611112</v>
          </cell>
          <cell r="H10190">
            <v>26</v>
          </cell>
          <cell r="O10190">
            <v>269100</v>
          </cell>
        </row>
        <row r="10191">
          <cell r="A10191">
            <v>45841</v>
          </cell>
          <cell r="C10191" t="str">
            <v>GATE GOURMET COLOMBIA SAS</v>
          </cell>
          <cell r="F10191">
            <v>45821.508125</v>
          </cell>
          <cell r="G10191">
            <v>45851.508032407408</v>
          </cell>
          <cell r="H10191">
            <v>20</v>
          </cell>
          <cell r="O10191">
            <v>1558918.24814</v>
          </cell>
        </row>
        <row r="10192">
          <cell r="A10192">
            <v>45841</v>
          </cell>
          <cell r="C10192" t="str">
            <v>HUMO CAFE &amp; BISTRO SAS</v>
          </cell>
          <cell r="F10192">
            <v>45840.313807870371</v>
          </cell>
          <cell r="G10192">
            <v>45841.313576388886</v>
          </cell>
          <cell r="H10192">
            <v>7</v>
          </cell>
          <cell r="O10192">
            <v>483850</v>
          </cell>
        </row>
        <row r="10193">
          <cell r="A10193">
            <v>45841</v>
          </cell>
          <cell r="C10193" t="str">
            <v>CAROLA CACEROLA SAS</v>
          </cell>
          <cell r="F10193">
            <v>45835.303587962961</v>
          </cell>
          <cell r="G10193">
            <v>45836.303391203706</v>
          </cell>
          <cell r="H10193">
            <v>12</v>
          </cell>
          <cell r="O10193">
            <v>404744</v>
          </cell>
        </row>
        <row r="10194">
          <cell r="A10194">
            <v>45841</v>
          </cell>
          <cell r="C10194" t="str">
            <v>CAROLA CACEROLA SAS</v>
          </cell>
          <cell r="F10194">
            <v>45840.310972222222</v>
          </cell>
          <cell r="G10194">
            <v>45841.310671296298</v>
          </cell>
          <cell r="H10194">
            <v>7</v>
          </cell>
          <cell r="O10194">
            <v>177702</v>
          </cell>
        </row>
        <row r="10195">
          <cell r="A10195">
            <v>45841</v>
          </cell>
          <cell r="C10195" t="str">
            <v>ALIMENTOS BENAL SAS</v>
          </cell>
          <cell r="F10195">
            <v>45811.42659722222</v>
          </cell>
          <cell r="G10195">
            <v>45841.426539351851</v>
          </cell>
          <cell r="H10195">
            <v>11</v>
          </cell>
          <cell r="O10195">
            <v>3206710</v>
          </cell>
        </row>
        <row r="10196">
          <cell r="A10196">
            <v>45841</v>
          </cell>
          <cell r="C10196" t="str">
            <v>DUFLO SERVICIOS INTEGRALES S.A.S.</v>
          </cell>
          <cell r="F10196">
            <v>45797.293587962966</v>
          </cell>
          <cell r="G10196">
            <v>45827.293587962966</v>
          </cell>
          <cell r="H10196">
            <v>25</v>
          </cell>
          <cell r="O10196">
            <v>884136</v>
          </cell>
        </row>
        <row r="10197">
          <cell r="A10197">
            <v>45841</v>
          </cell>
          <cell r="C10197" t="str">
            <v>DUFLO SERVICIOS INTEGRALES S.A.S.</v>
          </cell>
          <cell r="F10197">
            <v>45797.295636574076</v>
          </cell>
          <cell r="G10197">
            <v>45827.295312499999</v>
          </cell>
          <cell r="H10197">
            <v>25</v>
          </cell>
          <cell r="O10197">
            <v>1023365.75</v>
          </cell>
        </row>
        <row r="10198">
          <cell r="A10198">
            <v>45841</v>
          </cell>
          <cell r="C10198" t="str">
            <v>DUFLO SERVICIOS INTEGRALES S.A.S.</v>
          </cell>
          <cell r="F10198">
            <v>45797.297800925924</v>
          </cell>
          <cell r="G10198">
            <v>45827.297685185185</v>
          </cell>
          <cell r="H10198">
            <v>25</v>
          </cell>
          <cell r="O10198">
            <v>1913830.375</v>
          </cell>
        </row>
        <row r="10199">
          <cell r="A10199">
            <v>45841</v>
          </cell>
          <cell r="C10199" t="str">
            <v>DUFLO SERVICIOS INTEGRALES S.A.S.</v>
          </cell>
          <cell r="F10199">
            <v>45797.299201388887</v>
          </cell>
          <cell r="G10199">
            <v>45827.298993055556</v>
          </cell>
          <cell r="H10199">
            <v>25</v>
          </cell>
          <cell r="O10199">
            <v>816220.25</v>
          </cell>
        </row>
        <row r="10200">
          <cell r="A10200">
            <v>45841</v>
          </cell>
          <cell r="C10200" t="str">
            <v>DUFLO SERVICIOS INTEGRALES S.A.S.</v>
          </cell>
          <cell r="F10200">
            <v>45797.300798611112</v>
          </cell>
          <cell r="G10200">
            <v>45827.300543981481</v>
          </cell>
          <cell r="H10200">
            <v>25</v>
          </cell>
          <cell r="O10200">
            <v>2209502.75</v>
          </cell>
        </row>
        <row r="10201">
          <cell r="A10201">
            <v>45841</v>
          </cell>
          <cell r="C10201" t="str">
            <v>MINI MAL LTDA</v>
          </cell>
          <cell r="F10201">
            <v>45839.325729166667</v>
          </cell>
          <cell r="G10201">
            <v>45840.325648148151</v>
          </cell>
          <cell r="H10201">
            <v>12</v>
          </cell>
          <cell r="O10201">
            <v>513600</v>
          </cell>
        </row>
        <row r="10202">
          <cell r="A10202">
            <v>45841</v>
          </cell>
          <cell r="C10202" t="str">
            <v>CANTINA LA 15 SAS</v>
          </cell>
          <cell r="F10202">
            <v>45811.371053240742</v>
          </cell>
          <cell r="G10202">
            <v>45841.37096064815</v>
          </cell>
          <cell r="H10202">
            <v>11</v>
          </cell>
          <cell r="O10202">
            <v>3420181.5839999998</v>
          </cell>
        </row>
        <row r="10203">
          <cell r="A10203">
            <v>45841</v>
          </cell>
          <cell r="C10203" t="str">
            <v>VENTAS MOSTRADOR</v>
          </cell>
          <cell r="F10203">
            <v>45841</v>
          </cell>
          <cell r="G10203">
            <v>45841</v>
          </cell>
          <cell r="H10203">
            <v>0</v>
          </cell>
          <cell r="O10203">
            <v>560702</v>
          </cell>
        </row>
        <row r="10204">
          <cell r="A10204">
            <v>45841</v>
          </cell>
          <cell r="C10204" t="str">
            <v>VENTAS MOSTRADOR</v>
          </cell>
          <cell r="F10204">
            <v>45841</v>
          </cell>
          <cell r="G10204">
            <v>45841</v>
          </cell>
          <cell r="H10204">
            <v>0</v>
          </cell>
          <cell r="O10204">
            <v>548968</v>
          </cell>
        </row>
        <row r="10205">
          <cell r="A10205">
            <v>45842</v>
          </cell>
          <cell r="C10205" t="str">
            <v>VENTAS MOSTRADOR</v>
          </cell>
          <cell r="F10205">
            <v>45842</v>
          </cell>
          <cell r="G10205">
            <v>45842</v>
          </cell>
          <cell r="H10205">
            <v>0</v>
          </cell>
          <cell r="O10205">
            <v>5350</v>
          </cell>
        </row>
        <row r="10206">
          <cell r="A10206">
            <v>45842</v>
          </cell>
          <cell r="C10206" t="str">
            <v>VENTAS MOSTRADOR</v>
          </cell>
          <cell r="F10206">
            <v>45842</v>
          </cell>
          <cell r="G10206">
            <v>45842</v>
          </cell>
          <cell r="H10206">
            <v>0</v>
          </cell>
          <cell r="O10206">
            <v>10115</v>
          </cell>
        </row>
        <row r="10207">
          <cell r="A10207">
            <v>45842</v>
          </cell>
          <cell r="C10207" t="str">
            <v>VENTAS MOSTRADOR</v>
          </cell>
          <cell r="F10207">
            <v>45842</v>
          </cell>
          <cell r="G10207">
            <v>45842</v>
          </cell>
          <cell r="H10207">
            <v>0</v>
          </cell>
          <cell r="O10207">
            <v>10590</v>
          </cell>
        </row>
        <row r="10208">
          <cell r="A10208">
            <v>45842</v>
          </cell>
          <cell r="C10208" t="str">
            <v>VENTAS MOSTRADOR</v>
          </cell>
          <cell r="F10208">
            <v>45842</v>
          </cell>
          <cell r="G10208">
            <v>45842</v>
          </cell>
          <cell r="H10208">
            <v>0</v>
          </cell>
          <cell r="O10208">
            <v>14410</v>
          </cell>
        </row>
        <row r="10209">
          <cell r="A10209">
            <v>45842</v>
          </cell>
          <cell r="C10209" t="str">
            <v>VENTAS MOSTRADOR</v>
          </cell>
          <cell r="F10209">
            <v>45842</v>
          </cell>
          <cell r="G10209">
            <v>45842</v>
          </cell>
          <cell r="H10209">
            <v>0</v>
          </cell>
          <cell r="O10209">
            <v>24000</v>
          </cell>
        </row>
        <row r="10210">
          <cell r="A10210">
            <v>45842</v>
          </cell>
          <cell r="C10210" t="str">
            <v>VENTAS MOSTRADOR</v>
          </cell>
          <cell r="F10210">
            <v>45842</v>
          </cell>
          <cell r="G10210">
            <v>45842</v>
          </cell>
          <cell r="H10210">
            <v>0</v>
          </cell>
          <cell r="O10210">
            <v>27000</v>
          </cell>
        </row>
        <row r="10211">
          <cell r="A10211">
            <v>45842</v>
          </cell>
          <cell r="C10211" t="str">
            <v>VENTAS MOSTRADOR</v>
          </cell>
          <cell r="F10211">
            <v>45842</v>
          </cell>
          <cell r="G10211">
            <v>45842</v>
          </cell>
          <cell r="H10211">
            <v>0</v>
          </cell>
          <cell r="O10211">
            <v>27000</v>
          </cell>
        </row>
        <row r="10212">
          <cell r="A10212">
            <v>45842</v>
          </cell>
          <cell r="C10212" t="str">
            <v>VENTAS MOSTRADOR</v>
          </cell>
          <cell r="F10212">
            <v>45842</v>
          </cell>
          <cell r="G10212">
            <v>45842</v>
          </cell>
          <cell r="H10212">
            <v>0</v>
          </cell>
          <cell r="O10212">
            <v>45376</v>
          </cell>
        </row>
        <row r="10213">
          <cell r="A10213">
            <v>45842</v>
          </cell>
          <cell r="C10213" t="str">
            <v>VENTAS MOSTRADOR</v>
          </cell>
          <cell r="F10213">
            <v>45842</v>
          </cell>
          <cell r="G10213">
            <v>45842</v>
          </cell>
          <cell r="H10213">
            <v>0</v>
          </cell>
          <cell r="O10213">
            <v>45916</v>
          </cell>
        </row>
        <row r="10214">
          <cell r="A10214">
            <v>45842</v>
          </cell>
          <cell r="C10214" t="str">
            <v>VENTAS MOSTRADOR</v>
          </cell>
          <cell r="F10214">
            <v>45842</v>
          </cell>
          <cell r="G10214">
            <v>45842</v>
          </cell>
          <cell r="H10214">
            <v>0</v>
          </cell>
          <cell r="O10214">
            <v>56404</v>
          </cell>
        </row>
        <row r="10215">
          <cell r="A10215">
            <v>45842</v>
          </cell>
          <cell r="C10215" t="str">
            <v>VENTAS MOSTRADOR</v>
          </cell>
          <cell r="F10215">
            <v>45842</v>
          </cell>
          <cell r="G10215">
            <v>45842</v>
          </cell>
          <cell r="H10215">
            <v>0</v>
          </cell>
          <cell r="O10215">
            <v>70000</v>
          </cell>
        </row>
        <row r="10216">
          <cell r="A10216">
            <v>45842</v>
          </cell>
          <cell r="C10216" t="str">
            <v>DARWIN GEOVANNI OCHOA MERCHAN</v>
          </cell>
          <cell r="F10216">
            <v>45842.364317129628</v>
          </cell>
          <cell r="G10216">
            <v>45843.356249999997</v>
          </cell>
          <cell r="H10216">
            <v>5</v>
          </cell>
          <cell r="O10216">
            <v>195800</v>
          </cell>
        </row>
        <row r="10217">
          <cell r="A10217">
            <v>45842</v>
          </cell>
          <cell r="C10217" t="str">
            <v>VENTAS MOSTRADOR</v>
          </cell>
          <cell r="F10217">
            <v>45842</v>
          </cell>
          <cell r="G10217">
            <v>45842</v>
          </cell>
          <cell r="H10217">
            <v>0</v>
          </cell>
          <cell r="O10217">
            <v>204500</v>
          </cell>
        </row>
        <row r="10218">
          <cell r="A10218">
            <v>45842</v>
          </cell>
          <cell r="C10218" t="str">
            <v>VENTAS MOSTRADOR</v>
          </cell>
          <cell r="F10218">
            <v>45842</v>
          </cell>
          <cell r="G10218">
            <v>45842</v>
          </cell>
          <cell r="H10218">
            <v>0</v>
          </cell>
          <cell r="O10218">
            <v>602400</v>
          </cell>
        </row>
        <row r="10219">
          <cell r="A10219">
            <v>45842</v>
          </cell>
          <cell r="C10219" t="str">
            <v>VENTAS MOSTRADOR</v>
          </cell>
          <cell r="F10219">
            <v>45842</v>
          </cell>
          <cell r="G10219">
            <v>45842</v>
          </cell>
          <cell r="H10219">
            <v>0</v>
          </cell>
          <cell r="O10219">
            <v>638250</v>
          </cell>
        </row>
        <row r="10220">
          <cell r="A10220">
            <v>45842</v>
          </cell>
          <cell r="C10220" t="str">
            <v>TAKAMI SA</v>
          </cell>
          <cell r="F10220">
            <v>45819.37771990741</v>
          </cell>
          <cell r="G10220">
            <v>45849.374513888892</v>
          </cell>
          <cell r="H10220">
            <v>3</v>
          </cell>
          <cell r="O10220">
            <v>260260</v>
          </cell>
        </row>
        <row r="10221">
          <cell r="A10221">
            <v>45842</v>
          </cell>
          <cell r="C10221" t="str">
            <v>TAKAMI SA</v>
          </cell>
          <cell r="F10221">
            <v>45829.313263888886</v>
          </cell>
          <cell r="G10221">
            <v>45859.31318287037</v>
          </cell>
          <cell r="H10221">
            <v>-7</v>
          </cell>
          <cell r="O10221">
            <v>517620</v>
          </cell>
        </row>
        <row r="10222">
          <cell r="A10222">
            <v>45842</v>
          </cell>
          <cell r="C10222" t="str">
            <v>TAKAMI SA</v>
          </cell>
          <cell r="F10222">
            <v>45829.314641203702</v>
          </cell>
          <cell r="G10222">
            <v>45859.31453703704</v>
          </cell>
          <cell r="H10222">
            <v>-7</v>
          </cell>
          <cell r="O10222">
            <v>5732289.6632000003</v>
          </cell>
        </row>
        <row r="10223">
          <cell r="A10223">
            <v>45842</v>
          </cell>
          <cell r="C10223" t="str">
            <v>TAKAMI SA</v>
          </cell>
          <cell r="F10223">
            <v>45829.334965277776</v>
          </cell>
          <cell r="G10223">
            <v>45859.334652777776</v>
          </cell>
          <cell r="H10223">
            <v>-7</v>
          </cell>
          <cell r="O10223">
            <v>172200</v>
          </cell>
        </row>
        <row r="10224">
          <cell r="A10224">
            <v>45842</v>
          </cell>
          <cell r="C10224" t="str">
            <v>TAKAMI SA</v>
          </cell>
          <cell r="F10224">
            <v>45829.336342592593</v>
          </cell>
          <cell r="G10224">
            <v>45859.336261574077</v>
          </cell>
          <cell r="H10224">
            <v>-7</v>
          </cell>
          <cell r="O10224">
            <v>448270</v>
          </cell>
        </row>
        <row r="10225">
          <cell r="A10225">
            <v>45842</v>
          </cell>
          <cell r="C10225" t="str">
            <v>TAKAMI SA</v>
          </cell>
          <cell r="F10225">
            <v>45829.338680555556</v>
          </cell>
          <cell r="G10225">
            <v>45859.338541666664</v>
          </cell>
          <cell r="H10225">
            <v>-7</v>
          </cell>
          <cell r="O10225">
            <v>138200</v>
          </cell>
        </row>
        <row r="10226">
          <cell r="A10226">
            <v>45842</v>
          </cell>
          <cell r="C10226" t="str">
            <v>TAKAMI SA</v>
          </cell>
          <cell r="F10226">
            <v>45829.340138888889</v>
          </cell>
          <cell r="G10226">
            <v>45859.33966435185</v>
          </cell>
          <cell r="H10226">
            <v>-7</v>
          </cell>
          <cell r="O10226">
            <v>162240</v>
          </cell>
        </row>
        <row r="10227">
          <cell r="A10227">
            <v>45842</v>
          </cell>
          <cell r="C10227" t="str">
            <v>TAKAMI SA</v>
          </cell>
          <cell r="F10227">
            <v>45829.340740740743</v>
          </cell>
          <cell r="G10227">
            <v>45859.340601851851</v>
          </cell>
          <cell r="H10227">
            <v>-7</v>
          </cell>
          <cell r="O10227">
            <v>616720</v>
          </cell>
        </row>
        <row r="10228">
          <cell r="A10228">
            <v>45842</v>
          </cell>
          <cell r="C10228" t="str">
            <v>TAKAMI SA</v>
          </cell>
          <cell r="F10228">
            <v>45829.342743055553</v>
          </cell>
          <cell r="G10228">
            <v>45859.342743055553</v>
          </cell>
          <cell r="H10228">
            <v>-7</v>
          </cell>
          <cell r="O10228">
            <v>216080</v>
          </cell>
        </row>
        <row r="10229">
          <cell r="A10229">
            <v>45842</v>
          </cell>
          <cell r="C10229" t="str">
            <v>TAKAMI SA</v>
          </cell>
          <cell r="F10229">
            <v>45829.345324074071</v>
          </cell>
          <cell r="G10229">
            <v>45859.345208333332</v>
          </cell>
          <cell r="H10229">
            <v>-7</v>
          </cell>
          <cell r="O10229">
            <v>591480</v>
          </cell>
        </row>
        <row r="10230">
          <cell r="A10230">
            <v>45842</v>
          </cell>
          <cell r="C10230" t="str">
            <v>INVERSION ES GANADERIA SANTAMARIA</v>
          </cell>
          <cell r="F10230">
            <v>45567.467349537037</v>
          </cell>
          <cell r="G10230">
            <v>45597.467349537037</v>
          </cell>
          <cell r="H10230">
            <v>262</v>
          </cell>
          <cell r="O10230">
            <v>15654000</v>
          </cell>
        </row>
        <row r="10231">
          <cell r="A10231">
            <v>45842</v>
          </cell>
          <cell r="C10231" t="str">
            <v>INVERSION ES GANADERIA SANTAMARIA</v>
          </cell>
          <cell r="F10231">
            <v>45604.647349537037</v>
          </cell>
          <cell r="G10231">
            <v>45606.647349537037</v>
          </cell>
          <cell r="H10231">
            <v>253</v>
          </cell>
          <cell r="O10231">
            <v>16000000</v>
          </cell>
        </row>
        <row r="10232">
          <cell r="A10232">
            <v>45842</v>
          </cell>
          <cell r="C10232" t="str">
            <v>INVERSION ES GANADERIA SANTAMARIA</v>
          </cell>
          <cell r="F10232">
            <v>45632.478472222225</v>
          </cell>
          <cell r="G10232">
            <v>45634.478472222225</v>
          </cell>
          <cell r="H10232">
            <v>225</v>
          </cell>
          <cell r="O10232">
            <v>16000000</v>
          </cell>
        </row>
        <row r="10233">
          <cell r="A10233">
            <v>45842</v>
          </cell>
          <cell r="C10233" t="str">
            <v>INVERSION ES GANADERIA SANTAMARIA</v>
          </cell>
          <cell r="F10233">
            <v>45632.485451388886</v>
          </cell>
          <cell r="G10233">
            <v>45634.485451388886</v>
          </cell>
          <cell r="H10233">
            <v>225</v>
          </cell>
          <cell r="O10233">
            <v>768000</v>
          </cell>
        </row>
        <row r="10234">
          <cell r="A10234">
            <v>45842</v>
          </cell>
          <cell r="C10234" t="str">
            <v>INVERSION ES GANADERIA SANTAMARIA</v>
          </cell>
          <cell r="F10234">
            <v>45670.693703703706</v>
          </cell>
          <cell r="G10234">
            <v>45672.693703703706</v>
          </cell>
          <cell r="H10234">
            <v>187</v>
          </cell>
          <cell r="O10234">
            <v>960000</v>
          </cell>
        </row>
        <row r="10235">
          <cell r="A10235">
            <v>45842</v>
          </cell>
          <cell r="C10235" t="str">
            <v>INVERSION ES GANADERIA SANTAMARIA</v>
          </cell>
          <cell r="F10235">
            <v>45701.442800925928</v>
          </cell>
          <cell r="G10235">
            <v>45703.442800925928</v>
          </cell>
          <cell r="H10235">
            <v>156</v>
          </cell>
          <cell r="O10235">
            <v>1176000</v>
          </cell>
        </row>
        <row r="10236">
          <cell r="A10236">
            <v>45842</v>
          </cell>
          <cell r="C10236" t="str">
            <v>INVERSION ES GANADERIA SANTAMARIA</v>
          </cell>
          <cell r="F10236">
            <v>45705.501469907409</v>
          </cell>
          <cell r="G10236">
            <v>45707.501469907409</v>
          </cell>
          <cell r="H10236">
            <v>152</v>
          </cell>
          <cell r="O10236">
            <v>18000000</v>
          </cell>
        </row>
        <row r="10237">
          <cell r="A10237">
            <v>45842</v>
          </cell>
          <cell r="C10237" t="str">
            <v>INVERSION ES GANADERIA SANTAMARIA</v>
          </cell>
          <cell r="F10237">
            <v>45705.503252314818</v>
          </cell>
          <cell r="G10237">
            <v>45707.503252314818</v>
          </cell>
          <cell r="H10237">
            <v>152</v>
          </cell>
          <cell r="O10237">
            <v>18000000</v>
          </cell>
        </row>
        <row r="10238">
          <cell r="A10238">
            <v>45842</v>
          </cell>
          <cell r="C10238" t="str">
            <v>INVERSION ES GANADERIA SANTAMARIA</v>
          </cell>
          <cell r="F10238">
            <v>45721.312303240738</v>
          </cell>
          <cell r="G10238">
            <v>45723.312303240738</v>
          </cell>
          <cell r="H10238">
            <v>136</v>
          </cell>
          <cell r="O10238">
            <v>18000000</v>
          </cell>
        </row>
        <row r="10239">
          <cell r="A10239">
            <v>45842</v>
          </cell>
          <cell r="C10239" t="str">
            <v>INVERSION ES GANADERIA SANTAMARIA</v>
          </cell>
          <cell r="F10239">
            <v>45721.313634259262</v>
          </cell>
          <cell r="G10239">
            <v>45723.313634259262</v>
          </cell>
          <cell r="H10239">
            <v>136</v>
          </cell>
          <cell r="O10239">
            <v>1392000</v>
          </cell>
        </row>
        <row r="10240">
          <cell r="A10240">
            <v>45842</v>
          </cell>
          <cell r="C10240" t="str">
            <v>INVERSION ES GANADERIA SANTAMARIA</v>
          </cell>
          <cell r="F10240">
            <v>45749.379444444443</v>
          </cell>
          <cell r="G10240">
            <v>45751.379444444443</v>
          </cell>
          <cell r="H10240">
            <v>108</v>
          </cell>
          <cell r="O10240">
            <v>18000000</v>
          </cell>
        </row>
        <row r="10241">
          <cell r="A10241">
            <v>45842</v>
          </cell>
          <cell r="C10241" t="str">
            <v>INVERSION ES GANADERIA SANTAMARIA</v>
          </cell>
          <cell r="F10241">
            <v>45758.549664351849</v>
          </cell>
          <cell r="G10241">
            <v>45760.549664351849</v>
          </cell>
          <cell r="H10241">
            <v>99</v>
          </cell>
          <cell r="O10241">
            <v>1608000</v>
          </cell>
        </row>
        <row r="10242">
          <cell r="A10242">
            <v>45842</v>
          </cell>
          <cell r="C10242" t="str">
            <v>INVERSION ES GANADERIA SANTAMARIA</v>
          </cell>
          <cell r="F10242">
            <v>45798.370682870373</v>
          </cell>
          <cell r="G10242">
            <v>45800.370682870373</v>
          </cell>
          <cell r="H10242">
            <v>59</v>
          </cell>
          <cell r="O10242">
            <v>18000000</v>
          </cell>
        </row>
        <row r="10243">
          <cell r="A10243">
            <v>45842</v>
          </cell>
          <cell r="C10243" t="str">
            <v>INVERSION ES GANADERIA SANTAMARIA</v>
          </cell>
          <cell r="F10243">
            <v>45798.410358796296</v>
          </cell>
          <cell r="G10243">
            <v>45800.410358796296</v>
          </cell>
          <cell r="H10243">
            <v>59</v>
          </cell>
          <cell r="O10243">
            <v>1824000</v>
          </cell>
        </row>
        <row r="10244">
          <cell r="A10244">
            <v>45842</v>
          </cell>
          <cell r="C10244" t="str">
            <v>INVERSION ES GANADERIA SANTAMARIA</v>
          </cell>
          <cell r="F10244">
            <v>45798.418969907405</v>
          </cell>
          <cell r="G10244">
            <v>45800.418969907405</v>
          </cell>
          <cell r="H10244">
            <v>59</v>
          </cell>
          <cell r="O10244">
            <v>576000</v>
          </cell>
        </row>
        <row r="10245">
          <cell r="A10245">
            <v>45842</v>
          </cell>
          <cell r="C10245" t="str">
            <v>INVERSION ES GANADERIA SANTAMARIA</v>
          </cell>
          <cell r="F10245">
            <v>45818.54892361111</v>
          </cell>
          <cell r="G10245">
            <v>45820.54892361111</v>
          </cell>
          <cell r="H10245">
            <v>39</v>
          </cell>
          <cell r="O10245">
            <v>4042000</v>
          </cell>
        </row>
        <row r="10246">
          <cell r="A10246">
            <v>45842</v>
          </cell>
          <cell r="C10246" t="str">
            <v>LOVE CHICHARRON S.A.S</v>
          </cell>
          <cell r="F10246">
            <v>45829.373240740744</v>
          </cell>
          <cell r="G10246">
            <v>45837.363807870373</v>
          </cell>
          <cell r="H10246">
            <v>15</v>
          </cell>
          <cell r="O10246">
            <v>2681353.0499999998</v>
          </cell>
        </row>
        <row r="10247">
          <cell r="A10247">
            <v>45842</v>
          </cell>
          <cell r="C10247" t="str">
            <v>CAJA COLOMBIANA DE SUBSIDIO FAMILIAR COLSUBSIDIO</v>
          </cell>
          <cell r="F10247">
            <v>45819.539247685185</v>
          </cell>
          <cell r="G10247">
            <v>45849.539247685185</v>
          </cell>
          <cell r="H10247">
            <v>3</v>
          </cell>
          <cell r="O10247">
            <v>798046.92</v>
          </cell>
        </row>
        <row r="10248">
          <cell r="A10248">
            <v>45842</v>
          </cell>
          <cell r="C10248" t="str">
            <v>CAJA COLOMBIANA DE SUBSIDIO FAMILIAR COLSUBSIDIO</v>
          </cell>
          <cell r="F10248">
            <v>45819.542372685188</v>
          </cell>
          <cell r="G10248">
            <v>45849.542372685188</v>
          </cell>
          <cell r="H10248">
            <v>3</v>
          </cell>
          <cell r="O10248">
            <v>22353468.984000001</v>
          </cell>
        </row>
        <row r="10249">
          <cell r="A10249">
            <v>45842</v>
          </cell>
          <cell r="C10249" t="str">
            <v>CAJA COLOMBIANA DE SUBSIDIO FAMILIAR COLSUBSIDIO</v>
          </cell>
          <cell r="F10249">
            <v>45819.543599537035</v>
          </cell>
          <cell r="G10249">
            <v>45849.543599537035</v>
          </cell>
          <cell r="H10249">
            <v>3</v>
          </cell>
          <cell r="O10249">
            <v>310383.94199999998</v>
          </cell>
        </row>
        <row r="10250">
          <cell r="A10250">
            <v>45842</v>
          </cell>
          <cell r="C10250" t="str">
            <v>CAJA COLOMBIANA DE SUBSIDIO FAMILIAR COLSUBSIDIO</v>
          </cell>
          <cell r="F10250">
            <v>45819.545416666668</v>
          </cell>
          <cell r="G10250">
            <v>45849.545416666668</v>
          </cell>
          <cell r="H10250">
            <v>3</v>
          </cell>
          <cell r="O10250">
            <v>3878488.6140000001</v>
          </cell>
        </row>
        <row r="10251">
          <cell r="A10251">
            <v>45842</v>
          </cell>
          <cell r="C10251" t="str">
            <v>CAJA COLOMBIANA DE SUBSIDIO FAMILIAR COLSUBSIDIO</v>
          </cell>
          <cell r="F10251">
            <v>45819.54787037037</v>
          </cell>
          <cell r="G10251">
            <v>45849.54787037037</v>
          </cell>
          <cell r="H10251">
            <v>3</v>
          </cell>
          <cell r="O10251">
            <v>1026587.3639999999</v>
          </cell>
        </row>
        <row r="10252">
          <cell r="A10252">
            <v>45842</v>
          </cell>
          <cell r="C10252" t="str">
            <v>CAJA COLOMBIANA DE SUBSIDIO FAMILIAR COLSUBSIDIO</v>
          </cell>
          <cell r="F10252">
            <v>45819.549710648149</v>
          </cell>
          <cell r="G10252">
            <v>45849.549710648149</v>
          </cell>
          <cell r="H10252">
            <v>3</v>
          </cell>
          <cell r="O10252">
            <v>1267117.929</v>
          </cell>
        </row>
        <row r="10253">
          <cell r="A10253">
            <v>45842</v>
          </cell>
          <cell r="C10253" t="str">
            <v>CAJA COLOMBIANA DE SUBSIDIO FAMILIAR COLSUBSIDIO</v>
          </cell>
          <cell r="F10253">
            <v>45819.554120370369</v>
          </cell>
          <cell r="G10253">
            <v>45849.554120370369</v>
          </cell>
          <cell r="H10253">
            <v>3</v>
          </cell>
          <cell r="O10253">
            <v>1653049.3419000001</v>
          </cell>
        </row>
        <row r="10254">
          <cell r="A10254">
            <v>45842</v>
          </cell>
          <cell r="C10254" t="str">
            <v>CAJA COLOMBIANA DE SUBSIDIO FAMILIAR COLSUBSIDIO</v>
          </cell>
          <cell r="F10254">
            <v>45819.558865740742</v>
          </cell>
          <cell r="G10254">
            <v>45849.558865740742</v>
          </cell>
          <cell r="H10254">
            <v>3</v>
          </cell>
          <cell r="O10254">
            <v>837949.26599999995</v>
          </cell>
        </row>
        <row r="10255">
          <cell r="A10255">
            <v>45842</v>
          </cell>
          <cell r="C10255" t="str">
            <v>CAJA COLOMBIANA DE SUBSIDIO FAMILIAR COLSUBSIDIO</v>
          </cell>
          <cell r="F10255">
            <v>45819.560034722221</v>
          </cell>
          <cell r="G10255">
            <v>45849.560034722221</v>
          </cell>
          <cell r="H10255">
            <v>3</v>
          </cell>
          <cell r="O10255">
            <v>1089945.6876000001</v>
          </cell>
        </row>
        <row r="10256">
          <cell r="A10256">
            <v>45842</v>
          </cell>
          <cell r="C10256" t="str">
            <v>CAJA COLOMBIANA DE SUBSIDIO FAMILIAR COLSUBSIDIO</v>
          </cell>
          <cell r="F10256">
            <v>45819.561643518522</v>
          </cell>
          <cell r="G10256">
            <v>45849.561643518522</v>
          </cell>
          <cell r="H10256">
            <v>3</v>
          </cell>
          <cell r="O10256">
            <v>10495773.288000001</v>
          </cell>
        </row>
        <row r="10257">
          <cell r="A10257">
            <v>45842</v>
          </cell>
          <cell r="C10257" t="str">
            <v>DOROTEA PARRILLA BAR SAS</v>
          </cell>
          <cell r="F10257">
            <v>45839.403298611112</v>
          </cell>
          <cell r="G10257">
            <v>45843.403171296297</v>
          </cell>
          <cell r="H10257">
            <v>5</v>
          </cell>
          <cell r="O10257">
            <v>654900</v>
          </cell>
        </row>
        <row r="10258">
          <cell r="A10258">
            <v>45842</v>
          </cell>
          <cell r="C10258" t="str">
            <v>DOROTEA PARRILLA BAR SAS</v>
          </cell>
          <cell r="F10258">
            <v>45841.348483796297</v>
          </cell>
          <cell r="G10258">
            <v>45845.347557870373</v>
          </cell>
          <cell r="H10258">
            <v>3</v>
          </cell>
          <cell r="O10258">
            <v>575917</v>
          </cell>
        </row>
        <row r="10259">
          <cell r="A10259">
            <v>45842</v>
          </cell>
          <cell r="C10259" t="str">
            <v>SIPOTE BURRITO S.A</v>
          </cell>
          <cell r="F10259">
            <v>45829.324664351851</v>
          </cell>
          <cell r="G10259">
            <v>45859.324490740742</v>
          </cell>
          <cell r="H10259">
            <v>-11</v>
          </cell>
          <cell r="O10259">
            <v>3793031.568</v>
          </cell>
        </row>
        <row r="10260">
          <cell r="A10260">
            <v>45842</v>
          </cell>
          <cell r="C10260" t="str">
            <v>FREDY ALFONSO SUAREZ VILLAMIL</v>
          </cell>
          <cell r="F10260">
            <v>45842.472361111111</v>
          </cell>
          <cell r="G10260">
            <v>45843.472268518519</v>
          </cell>
          <cell r="H10260">
            <v>5</v>
          </cell>
          <cell r="O10260">
            <v>841400</v>
          </cell>
        </row>
        <row r="10261">
          <cell r="A10261">
            <v>45842</v>
          </cell>
          <cell r="C10261" t="str">
            <v>INVERSIONES MI TIERRITA SAS</v>
          </cell>
          <cell r="F10261">
            <v>45822.35659722222</v>
          </cell>
          <cell r="G10261">
            <v>45837.356238425928</v>
          </cell>
          <cell r="H10261">
            <v>17</v>
          </cell>
          <cell r="O10261">
            <v>225150.99982</v>
          </cell>
        </row>
        <row r="10262">
          <cell r="A10262">
            <v>45842</v>
          </cell>
          <cell r="C10262" t="str">
            <v>INVERSIONES MI TIERRITA SAS</v>
          </cell>
          <cell r="F10262">
            <v>45822.368854166663</v>
          </cell>
          <cell r="G10262">
            <v>45837.312002314815</v>
          </cell>
          <cell r="H10262">
            <v>17</v>
          </cell>
          <cell r="O10262">
            <v>2705900.9989999998</v>
          </cell>
        </row>
        <row r="10263">
          <cell r="A10263">
            <v>45842</v>
          </cell>
          <cell r="C10263" t="str">
            <v>INVERSIONES MI TIERRITA SAS</v>
          </cell>
          <cell r="F10263">
            <v>45827.256944444445</v>
          </cell>
          <cell r="G10263">
            <v>45842.256481481483</v>
          </cell>
          <cell r="H10263">
            <v>12</v>
          </cell>
          <cell r="O10263">
            <v>496286.83100000001</v>
          </cell>
        </row>
        <row r="10264">
          <cell r="A10264">
            <v>45842</v>
          </cell>
          <cell r="C10264" t="str">
            <v>INVERSIONES MI TIERRITA SAS</v>
          </cell>
          <cell r="F10264">
            <v>45827.371562499997</v>
          </cell>
          <cell r="G10264">
            <v>45842.371377314812</v>
          </cell>
          <cell r="H10264">
            <v>12</v>
          </cell>
          <cell r="O10264">
            <v>4444921.5240000002</v>
          </cell>
        </row>
        <row r="10265">
          <cell r="A10265">
            <v>45842</v>
          </cell>
          <cell r="C10265" t="str">
            <v>INVERSIONES MI TIERRITA SAS</v>
          </cell>
          <cell r="F10265">
            <v>45827.39335648148</v>
          </cell>
          <cell r="G10265">
            <v>45842.393217592595</v>
          </cell>
          <cell r="H10265">
            <v>12</v>
          </cell>
          <cell r="O10265">
            <v>5282439.784</v>
          </cell>
        </row>
        <row r="10266">
          <cell r="A10266">
            <v>45842</v>
          </cell>
          <cell r="C10266" t="str">
            <v>INVERSIONES MI TIERRITA SAS</v>
          </cell>
          <cell r="F10266">
            <v>45829.234918981485</v>
          </cell>
          <cell r="G10266">
            <v>45844.234629629631</v>
          </cell>
          <cell r="H10266">
            <v>10</v>
          </cell>
          <cell r="O10266">
            <v>1011196.2439999999</v>
          </cell>
        </row>
        <row r="10267">
          <cell r="A10267">
            <v>45842</v>
          </cell>
          <cell r="C10267" t="str">
            <v>INVERSIONES MI TIERRITA SAS</v>
          </cell>
          <cell r="F10267">
            <v>45829.36042824074</v>
          </cell>
          <cell r="G10267">
            <v>45844.295358796298</v>
          </cell>
          <cell r="H10267">
            <v>10</v>
          </cell>
          <cell r="O10267">
            <v>834103.45606</v>
          </cell>
        </row>
        <row r="10268">
          <cell r="A10268">
            <v>45842</v>
          </cell>
          <cell r="C10268" t="str">
            <v>CARLOS ANDRES CORTES PACHON</v>
          </cell>
          <cell r="F10268">
            <v>45841.323564814818</v>
          </cell>
          <cell r="G10268">
            <v>45842.323275462964</v>
          </cell>
          <cell r="H10268">
            <v>6</v>
          </cell>
          <cell r="O10268">
            <v>201440</v>
          </cell>
        </row>
        <row r="10269">
          <cell r="A10269">
            <v>45842</v>
          </cell>
          <cell r="C10269" t="str">
            <v>NANCHOS 24 HORAS SAS</v>
          </cell>
          <cell r="F10269">
            <v>45842.351747685185</v>
          </cell>
          <cell r="G10269">
            <v>45843.347696759258</v>
          </cell>
          <cell r="H10269">
            <v>5</v>
          </cell>
          <cell r="O10269">
            <v>759000</v>
          </cell>
        </row>
        <row r="10270">
          <cell r="A10270">
            <v>45842</v>
          </cell>
          <cell r="C10270" t="str">
            <v>JUAN SEBASTIAN LONDOÑO</v>
          </cell>
          <cell r="F10270">
            <v>45842</v>
          </cell>
          <cell r="G10270">
            <v>45842</v>
          </cell>
          <cell r="H10270">
            <v>0</v>
          </cell>
          <cell r="O10270">
            <v>465560</v>
          </cell>
        </row>
        <row r="10271">
          <cell r="A10271">
            <v>45842</v>
          </cell>
          <cell r="C10271" t="str">
            <v>EL MERO BURRITO S.A.S</v>
          </cell>
          <cell r="F10271">
            <v>45840.316724537035</v>
          </cell>
          <cell r="G10271">
            <v>45841.316377314812</v>
          </cell>
          <cell r="H10271">
            <v>11</v>
          </cell>
          <cell r="O10271">
            <v>358800</v>
          </cell>
        </row>
        <row r="10272">
          <cell r="A10272">
            <v>45842</v>
          </cell>
          <cell r="C10272" t="str">
            <v>CRISTIAN CAMILO VEGA PALACIOS</v>
          </cell>
          <cell r="F10272">
            <v>45841.309895833336</v>
          </cell>
          <cell r="G10272">
            <v>45842.30976851852</v>
          </cell>
          <cell r="H10272">
            <v>6</v>
          </cell>
          <cell r="O10272">
            <v>340800</v>
          </cell>
        </row>
        <row r="10273">
          <cell r="A10273">
            <v>45842</v>
          </cell>
          <cell r="C10273" t="str">
            <v>CRISTIAN CAMILO VEGA PALACIOS</v>
          </cell>
          <cell r="F10273">
            <v>45841.31113425926</v>
          </cell>
          <cell r="G10273">
            <v>45842.310717592591</v>
          </cell>
          <cell r="H10273">
            <v>6</v>
          </cell>
          <cell r="O10273">
            <v>324800</v>
          </cell>
        </row>
        <row r="10274">
          <cell r="A10274">
            <v>45842</v>
          </cell>
          <cell r="C10274" t="str">
            <v>NESTOR ABEL NOREÑA URREA</v>
          </cell>
          <cell r="F10274">
            <v>45842.303865740738</v>
          </cell>
          <cell r="G10274">
            <v>45843.303761574076</v>
          </cell>
          <cell r="H10274">
            <v>5</v>
          </cell>
          <cell r="O10274">
            <v>624600</v>
          </cell>
        </row>
        <row r="10275">
          <cell r="A10275">
            <v>45842</v>
          </cell>
          <cell r="C10275" t="str">
            <v>XICO SAS</v>
          </cell>
          <cell r="F10275">
            <v>45821.33011574074</v>
          </cell>
          <cell r="G10275">
            <v>45851.329895833333</v>
          </cell>
          <cell r="H10275">
            <v>1</v>
          </cell>
          <cell r="O10275">
            <v>57000</v>
          </cell>
        </row>
        <row r="10276">
          <cell r="A10276">
            <v>45842</v>
          </cell>
          <cell r="C10276" t="str">
            <v>XICO SAS</v>
          </cell>
          <cell r="F10276">
            <v>45825.331921296296</v>
          </cell>
          <cell r="G10276">
            <v>45855.331805555557</v>
          </cell>
          <cell r="H10276">
            <v>-3</v>
          </cell>
          <cell r="O10276">
            <v>2652480</v>
          </cell>
        </row>
        <row r="10277">
          <cell r="A10277">
            <v>45842</v>
          </cell>
          <cell r="C10277" t="str">
            <v>JUAN MANUEL PALLARES ARRIETA</v>
          </cell>
          <cell r="F10277">
            <v>45842.308136574073</v>
          </cell>
          <cell r="G10277">
            <v>45843.308020833334</v>
          </cell>
          <cell r="H10277">
            <v>9</v>
          </cell>
          <cell r="O10277">
            <v>155311</v>
          </cell>
        </row>
        <row r="10278">
          <cell r="A10278">
            <v>45842</v>
          </cell>
          <cell r="C10278" t="str">
            <v>SAGRADO BGTA SAS</v>
          </cell>
          <cell r="F10278">
            <v>45807.306608796294</v>
          </cell>
          <cell r="G10278">
            <v>45827.306481481479</v>
          </cell>
          <cell r="H10278">
            <v>25</v>
          </cell>
          <cell r="O10278">
            <v>3288038.892</v>
          </cell>
        </row>
        <row r="10279">
          <cell r="A10279">
            <v>45842</v>
          </cell>
          <cell r="C10279" t="str">
            <v>SAGRADO BGTA SAS</v>
          </cell>
          <cell r="F10279">
            <v>45815.317488425928</v>
          </cell>
          <cell r="G10279">
            <v>45835.317175925928</v>
          </cell>
          <cell r="H10279">
            <v>17</v>
          </cell>
          <cell r="O10279">
            <v>3081175.5180000002</v>
          </cell>
        </row>
        <row r="10280">
          <cell r="A10280">
            <v>45842</v>
          </cell>
          <cell r="C10280" t="str">
            <v>SAGRADO BGTA SAS</v>
          </cell>
          <cell r="F10280">
            <v>45819.321655092594</v>
          </cell>
          <cell r="G10280">
            <v>45839.321423611109</v>
          </cell>
          <cell r="H10280">
            <v>13</v>
          </cell>
          <cell r="O10280">
            <v>1680139.6155000001</v>
          </cell>
        </row>
        <row r="10281">
          <cell r="A10281">
            <v>45842</v>
          </cell>
          <cell r="C10281" t="str">
            <v>HEAVY METAL BGTA SAS</v>
          </cell>
          <cell r="F10281">
            <v>45812.36513888889</v>
          </cell>
          <cell r="G10281">
            <v>45813.364930555559</v>
          </cell>
          <cell r="H10281">
            <v>39</v>
          </cell>
          <cell r="O10281">
            <v>224367.258</v>
          </cell>
        </row>
        <row r="10282">
          <cell r="A10282">
            <v>45842</v>
          </cell>
          <cell r="C10282" t="str">
            <v>HEAVY METAL BGTA SAS</v>
          </cell>
          <cell r="F10282">
            <v>45813.373773148145</v>
          </cell>
          <cell r="G10282">
            <v>45814.373773148145</v>
          </cell>
          <cell r="H10282">
            <v>38</v>
          </cell>
          <cell r="O10282">
            <v>103171.09600000001</v>
          </cell>
        </row>
        <row r="10283">
          <cell r="A10283">
            <v>45842</v>
          </cell>
          <cell r="C10283" t="str">
            <v>ALIANZA DOC SAS</v>
          </cell>
          <cell r="F10283">
            <v>45835.301990740743</v>
          </cell>
          <cell r="G10283">
            <v>45843.301840277774</v>
          </cell>
          <cell r="H10283">
            <v>9</v>
          </cell>
          <cell r="O10283">
            <v>1461600</v>
          </cell>
        </row>
        <row r="10284">
          <cell r="A10284">
            <v>45842</v>
          </cell>
          <cell r="C10284" t="str">
            <v>PODER BGTA SAS</v>
          </cell>
          <cell r="F10284">
            <v>45813.372824074075</v>
          </cell>
          <cell r="G10284">
            <v>45843.357905092591</v>
          </cell>
          <cell r="H10284">
            <v>9</v>
          </cell>
          <cell r="O10284">
            <v>1173919.7679999999</v>
          </cell>
        </row>
        <row r="10285">
          <cell r="A10285">
            <v>45842</v>
          </cell>
          <cell r="C10285" t="str">
            <v>PODER BGTA SAS</v>
          </cell>
          <cell r="F10285">
            <v>45819.318240740744</v>
          </cell>
          <cell r="G10285">
            <v>45849.318032407406</v>
          </cell>
          <cell r="H10285">
            <v>3</v>
          </cell>
          <cell r="O10285">
            <v>3798707.97</v>
          </cell>
        </row>
        <row r="10286">
          <cell r="A10286">
            <v>45842</v>
          </cell>
          <cell r="C10286" t="str">
            <v>PODER BGTA SAS</v>
          </cell>
          <cell r="F10286">
            <v>45819.330266203702</v>
          </cell>
          <cell r="G10286">
            <v>45849.32980324074</v>
          </cell>
          <cell r="H10286">
            <v>3</v>
          </cell>
          <cell r="O10286">
            <v>783741.82</v>
          </cell>
        </row>
        <row r="10287">
          <cell r="A10287">
            <v>45842</v>
          </cell>
          <cell r="C10287" t="str">
            <v>PODER BGTA SAS</v>
          </cell>
          <cell r="F10287">
            <v>45819.334606481483</v>
          </cell>
          <cell r="G10287">
            <v>45849.330833333333</v>
          </cell>
          <cell r="H10287">
            <v>3</v>
          </cell>
          <cell r="O10287">
            <v>137229.508</v>
          </cell>
        </row>
        <row r="10288">
          <cell r="A10288">
            <v>45842</v>
          </cell>
          <cell r="C10288" t="str">
            <v>PODER BGTA SAS</v>
          </cell>
          <cell r="F10288">
            <v>45819.335289351853</v>
          </cell>
          <cell r="G10288">
            <v>45849.335081018522</v>
          </cell>
          <cell r="H10288">
            <v>3</v>
          </cell>
          <cell r="O10288">
            <v>1695352.064</v>
          </cell>
        </row>
        <row r="10289">
          <cell r="A10289">
            <v>45842</v>
          </cell>
          <cell r="C10289" t="str">
            <v>PODER BGTA SAS</v>
          </cell>
          <cell r="F10289">
            <v>45822.358217592591</v>
          </cell>
          <cell r="G10289">
            <v>45852.358113425929</v>
          </cell>
          <cell r="H10289">
            <v>0</v>
          </cell>
          <cell r="O10289">
            <v>978731.20799999998</v>
          </cell>
        </row>
        <row r="10290">
          <cell r="A10290">
            <v>45842</v>
          </cell>
          <cell r="C10290" t="str">
            <v>PODER BGTA SAS</v>
          </cell>
          <cell r="F10290">
            <v>45826.312048611115</v>
          </cell>
          <cell r="G10290">
            <v>45856.31181712963</v>
          </cell>
          <cell r="H10290">
            <v>-4</v>
          </cell>
          <cell r="O10290">
            <v>538561.08799999999</v>
          </cell>
        </row>
        <row r="10291">
          <cell r="A10291">
            <v>45842</v>
          </cell>
          <cell r="C10291" t="str">
            <v>PODER BGTA SAS</v>
          </cell>
          <cell r="F10291">
            <v>45826.312581018516</v>
          </cell>
          <cell r="G10291">
            <v>45856.312430555554</v>
          </cell>
          <cell r="H10291">
            <v>-4</v>
          </cell>
          <cell r="O10291">
            <v>1284858.5719999999</v>
          </cell>
        </row>
        <row r="10292">
          <cell r="A10292">
            <v>45842</v>
          </cell>
          <cell r="C10292" t="str">
            <v>INFARTO SAS</v>
          </cell>
          <cell r="F10292">
            <v>45807.341770833336</v>
          </cell>
          <cell r="G10292">
            <v>45827.341620370367</v>
          </cell>
          <cell r="H10292">
            <v>25</v>
          </cell>
          <cell r="O10292">
            <v>592536.69999999995</v>
          </cell>
        </row>
        <row r="10293">
          <cell r="A10293">
            <v>45842</v>
          </cell>
          <cell r="C10293" t="str">
            <v>INFARTO SAS</v>
          </cell>
          <cell r="F10293">
            <v>45817.349293981482</v>
          </cell>
          <cell r="G10293">
            <v>45837.349247685182</v>
          </cell>
          <cell r="H10293">
            <v>15</v>
          </cell>
          <cell r="O10293">
            <v>919975.46799999999</v>
          </cell>
        </row>
        <row r="10294">
          <cell r="A10294">
            <v>45842</v>
          </cell>
          <cell r="C10294" t="str">
            <v>INFARTO SAS</v>
          </cell>
          <cell r="F10294">
            <v>45821.338229166664</v>
          </cell>
          <cell r="G10294">
            <v>45841.338148148148</v>
          </cell>
          <cell r="H10294">
            <v>11</v>
          </cell>
          <cell r="O10294">
            <v>924277.58319999999</v>
          </cell>
        </row>
        <row r="10295">
          <cell r="A10295">
            <v>45842</v>
          </cell>
          <cell r="C10295" t="str">
            <v>INFARTO SAS</v>
          </cell>
          <cell r="F10295">
            <v>45824.333437499998</v>
          </cell>
          <cell r="G10295">
            <v>45844.333391203705</v>
          </cell>
          <cell r="H10295">
            <v>8</v>
          </cell>
          <cell r="O10295">
            <v>481400</v>
          </cell>
        </row>
        <row r="10296">
          <cell r="A10296">
            <v>45842</v>
          </cell>
          <cell r="C10296" t="str">
            <v>INFARTO SAS</v>
          </cell>
          <cell r="F10296">
            <v>45828.368217592593</v>
          </cell>
          <cell r="G10296">
            <v>45848.367951388886</v>
          </cell>
          <cell r="H10296">
            <v>4</v>
          </cell>
          <cell r="O10296">
            <v>583453.46094000002</v>
          </cell>
        </row>
        <row r="10297">
          <cell r="A10297">
            <v>45842</v>
          </cell>
          <cell r="C10297" t="str">
            <v>PURA SABROSURA SAS</v>
          </cell>
          <cell r="F10297">
            <v>45833.360277777778</v>
          </cell>
          <cell r="G10297">
            <v>45848.360173611109</v>
          </cell>
          <cell r="H10297">
            <v>4</v>
          </cell>
          <cell r="O10297">
            <v>772040.46499999997</v>
          </cell>
        </row>
        <row r="10298">
          <cell r="A10298">
            <v>45842</v>
          </cell>
          <cell r="C10298" t="str">
            <v>PURA SABROSURA SAS</v>
          </cell>
          <cell r="F10298">
            <v>45833.362361111111</v>
          </cell>
          <cell r="G10298">
            <v>45848.36173611111</v>
          </cell>
          <cell r="H10298">
            <v>4</v>
          </cell>
          <cell r="O10298">
            <v>2181630.5019999999</v>
          </cell>
        </row>
        <row r="10299">
          <cell r="A10299">
            <v>45842</v>
          </cell>
          <cell r="C10299" t="str">
            <v>PURA SABROSURA SAS</v>
          </cell>
          <cell r="F10299">
            <v>45834.436886574076</v>
          </cell>
          <cell r="G10299">
            <v>45849.436747685184</v>
          </cell>
          <cell r="H10299">
            <v>3</v>
          </cell>
          <cell r="O10299">
            <v>2743942.8509999998</v>
          </cell>
        </row>
        <row r="10300">
          <cell r="A10300">
            <v>45842</v>
          </cell>
          <cell r="C10300" t="str">
            <v>SANDRA PATRICIA</v>
          </cell>
          <cell r="F10300">
            <v>45842</v>
          </cell>
          <cell r="G10300">
            <v>45842</v>
          </cell>
          <cell r="H10300">
            <v>0</v>
          </cell>
          <cell r="O10300">
            <v>1982400</v>
          </cell>
        </row>
        <row r="10301">
          <cell r="A10301">
            <v>45842</v>
          </cell>
          <cell r="C10301" t="str">
            <v>LE CABRERA SOCIEDAD POR ACCIONES SIMPLIFICADA</v>
          </cell>
          <cell r="F10301">
            <v>45832.347986111112</v>
          </cell>
          <cell r="G10301">
            <v>45847.343368055554</v>
          </cell>
          <cell r="H10301">
            <v>5</v>
          </cell>
          <cell r="O10301">
            <v>3111863.3280000002</v>
          </cell>
        </row>
        <row r="10302">
          <cell r="A10302">
            <v>45842</v>
          </cell>
          <cell r="C10302" t="str">
            <v>LE CABRERA SOCIEDAD POR ACCIONES SIMPLIFICADA</v>
          </cell>
          <cell r="F10302">
            <v>45833.329560185186</v>
          </cell>
          <cell r="G10302">
            <v>45848.329444444447</v>
          </cell>
          <cell r="H10302">
            <v>4</v>
          </cell>
          <cell r="O10302">
            <v>2133132.12</v>
          </cell>
        </row>
        <row r="10303">
          <cell r="A10303">
            <v>45842</v>
          </cell>
          <cell r="C10303" t="str">
            <v>LE CABRERA SOCIEDAD POR ACCIONES SIMPLIFICADA</v>
          </cell>
          <cell r="F10303">
            <v>45834.427581018521</v>
          </cell>
          <cell r="G10303">
            <v>45849.427511574075</v>
          </cell>
          <cell r="H10303">
            <v>3</v>
          </cell>
          <cell r="O10303">
            <v>4857406.7359999996</v>
          </cell>
        </row>
        <row r="10304">
          <cell r="A10304">
            <v>45842</v>
          </cell>
          <cell r="C10304" t="str">
            <v>LE CABRERA SOCIEDAD POR ACCIONES SIMPLIFICADA</v>
          </cell>
          <cell r="F10304">
            <v>45835.327615740738</v>
          </cell>
          <cell r="G10304">
            <v>45850.32744212963</v>
          </cell>
          <cell r="H10304">
            <v>2</v>
          </cell>
          <cell r="O10304">
            <v>817003.54399999999</v>
          </cell>
        </row>
        <row r="10305">
          <cell r="A10305">
            <v>45842</v>
          </cell>
          <cell r="C10305" t="str">
            <v>JUAN MANUEL PALLARES ARRIETA</v>
          </cell>
          <cell r="F10305">
            <v>45842.311168981483</v>
          </cell>
          <cell r="G10305">
            <v>45843.30914351852</v>
          </cell>
          <cell r="H10305">
            <v>9</v>
          </cell>
          <cell r="O10305">
            <v>38000</v>
          </cell>
        </row>
        <row r="10306">
          <cell r="A10306">
            <v>45842</v>
          </cell>
          <cell r="C10306" t="str">
            <v>BENJAMIN  CHAPARRO AMEZQUITA</v>
          </cell>
          <cell r="F10306">
            <v>45842.328923611109</v>
          </cell>
          <cell r="G10306">
            <v>45843.3283912037</v>
          </cell>
          <cell r="H10306">
            <v>9</v>
          </cell>
          <cell r="O10306">
            <v>1396850</v>
          </cell>
        </row>
        <row r="10307">
          <cell r="A10307">
            <v>45842</v>
          </cell>
          <cell r="C10307" t="str">
            <v>KAREN GISSET MARTINEZ SANDOVAL</v>
          </cell>
          <cell r="F10307">
            <v>45842.338391203702</v>
          </cell>
          <cell r="G10307">
            <v>45843.338263888887</v>
          </cell>
          <cell r="H10307">
            <v>9</v>
          </cell>
          <cell r="O10307">
            <v>3358000</v>
          </cell>
        </row>
        <row r="10308">
          <cell r="A10308">
            <v>45842</v>
          </cell>
          <cell r="C10308" t="str">
            <v>SERGIO NAVARRO</v>
          </cell>
          <cell r="F10308">
            <v>45842</v>
          </cell>
          <cell r="G10308">
            <v>45842</v>
          </cell>
          <cell r="H10308">
            <v>0</v>
          </cell>
          <cell r="O10308">
            <v>29736000</v>
          </cell>
        </row>
        <row r="10309">
          <cell r="A10309">
            <v>45842</v>
          </cell>
          <cell r="C10309" t="str">
            <v>DEKARLA SAS</v>
          </cell>
          <cell r="F10309">
            <v>45842.311851851853</v>
          </cell>
          <cell r="G10309">
            <v>45843.311516203707</v>
          </cell>
          <cell r="H10309">
            <v>5</v>
          </cell>
          <cell r="O10309">
            <v>750000</v>
          </cell>
        </row>
        <row r="10310">
          <cell r="A10310">
            <v>45842</v>
          </cell>
          <cell r="C10310" t="str">
            <v>VENTAS MOSTRADOR</v>
          </cell>
          <cell r="F10310">
            <v>45842</v>
          </cell>
          <cell r="G10310">
            <v>45842</v>
          </cell>
          <cell r="H10310">
            <v>0</v>
          </cell>
          <cell r="O10310">
            <v>244456</v>
          </cell>
        </row>
        <row r="10311">
          <cell r="A10311">
            <v>45842</v>
          </cell>
          <cell r="C10311" t="str">
            <v>VENTAS MOSTRADOR</v>
          </cell>
          <cell r="F10311">
            <v>45842</v>
          </cell>
          <cell r="G10311">
            <v>45842</v>
          </cell>
          <cell r="H10311">
            <v>0</v>
          </cell>
          <cell r="O10311">
            <v>418070</v>
          </cell>
        </row>
        <row r="10312">
          <cell r="A10312">
            <v>45843</v>
          </cell>
          <cell r="C10312" t="str">
            <v>VENTAS MOSTRADOR</v>
          </cell>
          <cell r="F10312">
            <v>45843</v>
          </cell>
          <cell r="G10312">
            <v>45843</v>
          </cell>
          <cell r="H10312">
            <v>0</v>
          </cell>
          <cell r="O10312">
            <v>8580</v>
          </cell>
        </row>
        <row r="10313">
          <cell r="A10313">
            <v>45843</v>
          </cell>
          <cell r="C10313" t="str">
            <v>VENTAS MOSTRADOR</v>
          </cell>
          <cell r="F10313">
            <v>45843</v>
          </cell>
          <cell r="G10313">
            <v>45843</v>
          </cell>
          <cell r="H10313">
            <v>0</v>
          </cell>
          <cell r="O10313">
            <v>16000</v>
          </cell>
        </row>
        <row r="10314">
          <cell r="A10314">
            <v>45843</v>
          </cell>
          <cell r="C10314" t="str">
            <v>VENTAS MOSTRADOR</v>
          </cell>
          <cell r="F10314">
            <v>45843</v>
          </cell>
          <cell r="G10314">
            <v>45843</v>
          </cell>
          <cell r="H10314">
            <v>0</v>
          </cell>
          <cell r="O10314">
            <v>20000</v>
          </cell>
        </row>
        <row r="10315">
          <cell r="A10315">
            <v>45843</v>
          </cell>
          <cell r="C10315" t="str">
            <v>VENTAS MOSTRADOR</v>
          </cell>
          <cell r="F10315">
            <v>45843</v>
          </cell>
          <cell r="G10315">
            <v>45843</v>
          </cell>
          <cell r="H10315">
            <v>0</v>
          </cell>
          <cell r="O10315">
            <v>20580</v>
          </cell>
        </row>
        <row r="10316">
          <cell r="A10316">
            <v>45843</v>
          </cell>
          <cell r="C10316" t="str">
            <v>VENTAS MOSTRADOR</v>
          </cell>
          <cell r="F10316">
            <v>45843</v>
          </cell>
          <cell r="G10316">
            <v>45843</v>
          </cell>
          <cell r="H10316">
            <v>0</v>
          </cell>
          <cell r="O10316">
            <v>22200</v>
          </cell>
        </row>
        <row r="10317">
          <cell r="A10317">
            <v>45843</v>
          </cell>
          <cell r="C10317" t="str">
            <v>VENTAS MOSTRADOR</v>
          </cell>
          <cell r="F10317">
            <v>45843</v>
          </cell>
          <cell r="G10317">
            <v>45843</v>
          </cell>
          <cell r="H10317">
            <v>0</v>
          </cell>
          <cell r="O10317">
            <v>23545</v>
          </cell>
        </row>
        <row r="10318">
          <cell r="A10318">
            <v>45843</v>
          </cell>
          <cell r="C10318" t="str">
            <v>VENTAS MOSTRADOR</v>
          </cell>
          <cell r="F10318">
            <v>45843</v>
          </cell>
          <cell r="G10318">
            <v>45843</v>
          </cell>
          <cell r="H10318">
            <v>0</v>
          </cell>
          <cell r="O10318">
            <v>26800</v>
          </cell>
        </row>
        <row r="10319">
          <cell r="A10319">
            <v>45843</v>
          </cell>
          <cell r="C10319" t="str">
            <v>VENTAS MOSTRADOR</v>
          </cell>
          <cell r="F10319">
            <v>45843</v>
          </cell>
          <cell r="G10319">
            <v>45843</v>
          </cell>
          <cell r="H10319">
            <v>0</v>
          </cell>
          <cell r="O10319">
            <v>27000</v>
          </cell>
        </row>
        <row r="10320">
          <cell r="A10320">
            <v>45843</v>
          </cell>
          <cell r="C10320" t="str">
            <v>VENTAS MOSTRADOR</v>
          </cell>
          <cell r="F10320">
            <v>45843</v>
          </cell>
          <cell r="G10320">
            <v>45843</v>
          </cell>
          <cell r="H10320">
            <v>0</v>
          </cell>
          <cell r="O10320">
            <v>30504</v>
          </cell>
        </row>
        <row r="10321">
          <cell r="A10321">
            <v>45843</v>
          </cell>
          <cell r="C10321" t="str">
            <v>VENTAS MOSTRADOR</v>
          </cell>
          <cell r="F10321">
            <v>45843</v>
          </cell>
          <cell r="G10321">
            <v>45843</v>
          </cell>
          <cell r="H10321">
            <v>0</v>
          </cell>
          <cell r="O10321">
            <v>30744</v>
          </cell>
        </row>
        <row r="10322">
          <cell r="A10322">
            <v>45843</v>
          </cell>
          <cell r="C10322" t="str">
            <v>VENTAS MOSTRADOR</v>
          </cell>
          <cell r="F10322">
            <v>45843</v>
          </cell>
          <cell r="G10322">
            <v>45843</v>
          </cell>
          <cell r="H10322">
            <v>0</v>
          </cell>
          <cell r="O10322">
            <v>31200</v>
          </cell>
        </row>
        <row r="10323">
          <cell r="A10323">
            <v>45843</v>
          </cell>
          <cell r="C10323" t="str">
            <v>VENTAS MOSTRADOR</v>
          </cell>
          <cell r="F10323">
            <v>45843</v>
          </cell>
          <cell r="G10323">
            <v>45843</v>
          </cell>
          <cell r="H10323">
            <v>0</v>
          </cell>
          <cell r="O10323">
            <v>32160</v>
          </cell>
        </row>
        <row r="10324">
          <cell r="A10324">
            <v>45843</v>
          </cell>
          <cell r="C10324" t="str">
            <v>VENTAS MOSTRADOR</v>
          </cell>
          <cell r="F10324">
            <v>45843</v>
          </cell>
          <cell r="G10324">
            <v>45843</v>
          </cell>
          <cell r="H10324">
            <v>0</v>
          </cell>
          <cell r="O10324">
            <v>38630</v>
          </cell>
        </row>
        <row r="10325">
          <cell r="A10325">
            <v>45843</v>
          </cell>
          <cell r="C10325" t="str">
            <v>VENTAS MOSTRADOR</v>
          </cell>
          <cell r="F10325">
            <v>45843</v>
          </cell>
          <cell r="G10325">
            <v>45843</v>
          </cell>
          <cell r="H10325">
            <v>0</v>
          </cell>
          <cell r="O10325">
            <v>38880</v>
          </cell>
        </row>
        <row r="10326">
          <cell r="A10326">
            <v>45843</v>
          </cell>
          <cell r="C10326" t="str">
            <v>VENTAS MOSTRADOR</v>
          </cell>
          <cell r="F10326">
            <v>45843</v>
          </cell>
          <cell r="G10326">
            <v>45843</v>
          </cell>
          <cell r="H10326">
            <v>0</v>
          </cell>
          <cell r="O10326">
            <v>43904</v>
          </cell>
        </row>
        <row r="10327">
          <cell r="A10327">
            <v>45843</v>
          </cell>
          <cell r="C10327" t="str">
            <v>VENTAS MOSTRADOR</v>
          </cell>
          <cell r="F10327">
            <v>45843</v>
          </cell>
          <cell r="G10327">
            <v>45843</v>
          </cell>
          <cell r="H10327">
            <v>0</v>
          </cell>
          <cell r="O10327">
            <v>45524</v>
          </cell>
        </row>
        <row r="10328">
          <cell r="A10328">
            <v>45843</v>
          </cell>
          <cell r="C10328" t="str">
            <v>VENTAS MOSTRADOR</v>
          </cell>
          <cell r="F10328">
            <v>45843</v>
          </cell>
          <cell r="G10328">
            <v>45843</v>
          </cell>
          <cell r="H10328">
            <v>0</v>
          </cell>
          <cell r="O10328">
            <v>56244</v>
          </cell>
        </row>
        <row r="10329">
          <cell r="A10329">
            <v>45843</v>
          </cell>
          <cell r="C10329" t="str">
            <v>VENTAS MOSTRADOR</v>
          </cell>
          <cell r="F10329">
            <v>45843</v>
          </cell>
          <cell r="G10329">
            <v>45843</v>
          </cell>
          <cell r="H10329">
            <v>0</v>
          </cell>
          <cell r="O10329">
            <v>56380</v>
          </cell>
        </row>
        <row r="10330">
          <cell r="A10330">
            <v>45843</v>
          </cell>
          <cell r="C10330" t="str">
            <v>VENTAS MOSTRADOR</v>
          </cell>
          <cell r="F10330">
            <v>45843</v>
          </cell>
          <cell r="G10330">
            <v>45843</v>
          </cell>
          <cell r="H10330">
            <v>0</v>
          </cell>
          <cell r="O10330">
            <v>58296</v>
          </cell>
        </row>
        <row r="10331">
          <cell r="A10331">
            <v>45843</v>
          </cell>
          <cell r="C10331" t="str">
            <v>VENTAS MOSTRADOR</v>
          </cell>
          <cell r="F10331">
            <v>45843</v>
          </cell>
          <cell r="G10331">
            <v>45843</v>
          </cell>
          <cell r="H10331">
            <v>0</v>
          </cell>
          <cell r="O10331">
            <v>60610</v>
          </cell>
        </row>
        <row r="10332">
          <cell r="A10332">
            <v>45843</v>
          </cell>
          <cell r="C10332" t="str">
            <v>VENTAS MOSTRADOR</v>
          </cell>
          <cell r="F10332">
            <v>45843</v>
          </cell>
          <cell r="G10332">
            <v>45843</v>
          </cell>
          <cell r="H10332">
            <v>0</v>
          </cell>
          <cell r="O10332">
            <v>74856</v>
          </cell>
        </row>
        <row r="10333">
          <cell r="A10333">
            <v>45843</v>
          </cell>
          <cell r="C10333" t="str">
            <v>VENTAS MOSTRADOR</v>
          </cell>
          <cell r="F10333">
            <v>45843</v>
          </cell>
          <cell r="G10333">
            <v>45843</v>
          </cell>
          <cell r="H10333">
            <v>0</v>
          </cell>
          <cell r="O10333">
            <v>99680</v>
          </cell>
        </row>
        <row r="10334">
          <cell r="A10334">
            <v>45843</v>
          </cell>
          <cell r="C10334" t="str">
            <v>VENTAS MOSTRADOR</v>
          </cell>
          <cell r="F10334">
            <v>45843</v>
          </cell>
          <cell r="G10334">
            <v>45843</v>
          </cell>
          <cell r="H10334">
            <v>0</v>
          </cell>
          <cell r="O10334">
            <v>108500</v>
          </cell>
        </row>
        <row r="10335">
          <cell r="A10335">
            <v>45843</v>
          </cell>
          <cell r="C10335" t="str">
            <v>VENTAS MOSTRADOR</v>
          </cell>
          <cell r="F10335">
            <v>45843</v>
          </cell>
          <cell r="G10335">
            <v>45843</v>
          </cell>
          <cell r="H10335">
            <v>0</v>
          </cell>
          <cell r="O10335">
            <v>109868</v>
          </cell>
        </row>
        <row r="10336">
          <cell r="A10336">
            <v>45843</v>
          </cell>
          <cell r="C10336" t="str">
            <v>VENTAS MOSTRADOR</v>
          </cell>
          <cell r="F10336">
            <v>45843</v>
          </cell>
          <cell r="G10336">
            <v>45843</v>
          </cell>
          <cell r="H10336">
            <v>0</v>
          </cell>
          <cell r="O10336">
            <v>127650</v>
          </cell>
        </row>
        <row r="10337">
          <cell r="A10337">
            <v>45843</v>
          </cell>
          <cell r="C10337" t="str">
            <v>VENTAS MOSTRADOR</v>
          </cell>
          <cell r="F10337">
            <v>45843</v>
          </cell>
          <cell r="G10337">
            <v>45843</v>
          </cell>
          <cell r="H10337">
            <v>0</v>
          </cell>
          <cell r="O10337">
            <v>182486</v>
          </cell>
        </row>
        <row r="10338">
          <cell r="A10338">
            <v>45843</v>
          </cell>
          <cell r="C10338" t="str">
            <v>VENTAS MOSTRADOR</v>
          </cell>
          <cell r="F10338">
            <v>45843</v>
          </cell>
          <cell r="G10338">
            <v>45843</v>
          </cell>
          <cell r="H10338">
            <v>0</v>
          </cell>
          <cell r="O10338">
            <v>191520</v>
          </cell>
        </row>
        <row r="10339">
          <cell r="A10339">
            <v>45843</v>
          </cell>
          <cell r="C10339" t="str">
            <v>VENTAS MOSTRADOR</v>
          </cell>
          <cell r="F10339">
            <v>45843</v>
          </cell>
          <cell r="G10339">
            <v>45843</v>
          </cell>
          <cell r="H10339">
            <v>0</v>
          </cell>
          <cell r="O10339">
            <v>200000</v>
          </cell>
        </row>
        <row r="10340">
          <cell r="A10340">
            <v>45843</v>
          </cell>
          <cell r="C10340" t="str">
            <v>VENTAS MOSTRADOR</v>
          </cell>
          <cell r="F10340">
            <v>45843</v>
          </cell>
          <cell r="G10340">
            <v>45843</v>
          </cell>
          <cell r="H10340">
            <v>0</v>
          </cell>
          <cell r="O10340">
            <v>203200</v>
          </cell>
        </row>
        <row r="10341">
          <cell r="A10341">
            <v>45843</v>
          </cell>
          <cell r="C10341" t="str">
            <v>VENTAS MOSTRADOR</v>
          </cell>
          <cell r="F10341">
            <v>45843</v>
          </cell>
          <cell r="G10341">
            <v>45843</v>
          </cell>
          <cell r="H10341">
            <v>0</v>
          </cell>
          <cell r="O10341">
            <v>260032</v>
          </cell>
        </row>
        <row r="10342">
          <cell r="A10342">
            <v>45843</v>
          </cell>
          <cell r="C10342" t="str">
            <v>VENTAS MOSTRADOR</v>
          </cell>
          <cell r="F10342">
            <v>45843</v>
          </cell>
          <cell r="G10342">
            <v>45843</v>
          </cell>
          <cell r="H10342">
            <v>0</v>
          </cell>
          <cell r="O10342">
            <v>297850</v>
          </cell>
        </row>
        <row r="10343">
          <cell r="A10343">
            <v>45843</v>
          </cell>
          <cell r="C10343" t="str">
            <v>GINA ALEXANDRA OCHOA CASTAÑEDA</v>
          </cell>
          <cell r="F10343">
            <v>45842.337199074071</v>
          </cell>
          <cell r="G10343">
            <v>45843.337094907409</v>
          </cell>
          <cell r="H10343">
            <v>9</v>
          </cell>
          <cell r="O10343">
            <v>224000</v>
          </cell>
        </row>
        <row r="10344">
          <cell r="A10344">
            <v>45843</v>
          </cell>
          <cell r="C10344" t="str">
            <v>VENTAS MOSTRADOR</v>
          </cell>
          <cell r="F10344">
            <v>45843</v>
          </cell>
          <cell r="G10344">
            <v>45843</v>
          </cell>
          <cell r="H10344">
            <v>0</v>
          </cell>
          <cell r="O10344">
            <v>336000</v>
          </cell>
        </row>
        <row r="10345">
          <cell r="A10345">
            <v>45843</v>
          </cell>
          <cell r="C10345" t="str">
            <v>VENTAS MOSTRADOR</v>
          </cell>
          <cell r="F10345">
            <v>45843</v>
          </cell>
          <cell r="G10345">
            <v>45843</v>
          </cell>
          <cell r="H10345">
            <v>0</v>
          </cell>
          <cell r="O10345">
            <v>510600</v>
          </cell>
        </row>
        <row r="10346">
          <cell r="A10346">
            <v>45843</v>
          </cell>
          <cell r="C10346" t="str">
            <v>JOSE DIEGO MOSQUERA</v>
          </cell>
          <cell r="F10346">
            <v>45841.245787037034</v>
          </cell>
          <cell r="G10346">
            <v>45842.245787037034</v>
          </cell>
          <cell r="H10346">
            <v>10</v>
          </cell>
          <cell r="O10346">
            <v>742220</v>
          </cell>
        </row>
        <row r="10347">
          <cell r="A10347">
            <v>45843</v>
          </cell>
          <cell r="C10347" t="str">
            <v>CARNES Y HUEVOS K SAS</v>
          </cell>
          <cell r="F10347">
            <v>45843.273229166669</v>
          </cell>
          <cell r="G10347">
            <v>45844.273229166669</v>
          </cell>
          <cell r="H10347">
            <v>8</v>
          </cell>
          <cell r="O10347">
            <v>174999.96</v>
          </cell>
        </row>
        <row r="10348">
          <cell r="A10348">
            <v>45843</v>
          </cell>
          <cell r="C10348" t="str">
            <v>VENTAS MOSTRADOR</v>
          </cell>
          <cell r="F10348">
            <v>45843</v>
          </cell>
          <cell r="G10348">
            <v>45843</v>
          </cell>
          <cell r="H10348">
            <v>0</v>
          </cell>
          <cell r="O10348">
            <v>677465</v>
          </cell>
        </row>
        <row r="10349">
          <cell r="A10349">
            <v>45843</v>
          </cell>
          <cell r="C10349" t="str">
            <v>VENTAS MOSTRADOR</v>
          </cell>
          <cell r="F10349">
            <v>45843</v>
          </cell>
          <cell r="G10349">
            <v>45843</v>
          </cell>
          <cell r="H10349">
            <v>0</v>
          </cell>
          <cell r="O10349">
            <v>364571</v>
          </cell>
        </row>
        <row r="10350">
          <cell r="A10350">
            <v>45844</v>
          </cell>
          <cell r="C10350" t="str">
            <v>VENTAS MOSTRADOR</v>
          </cell>
          <cell r="F10350">
            <v>45844</v>
          </cell>
          <cell r="G10350">
            <v>45844</v>
          </cell>
          <cell r="H10350">
            <v>0</v>
          </cell>
          <cell r="O10350">
            <v>18135</v>
          </cell>
        </row>
        <row r="10351">
          <cell r="A10351">
            <v>45844</v>
          </cell>
          <cell r="C10351" t="str">
            <v>VENTAS MOSTRADOR</v>
          </cell>
          <cell r="F10351">
            <v>45844</v>
          </cell>
          <cell r="G10351">
            <v>45844</v>
          </cell>
          <cell r="H10351">
            <v>0</v>
          </cell>
          <cell r="O10351">
            <v>22220</v>
          </cell>
        </row>
        <row r="10352">
          <cell r="A10352">
            <v>45844</v>
          </cell>
          <cell r="C10352" t="str">
            <v>VENTAS MOSTRADOR</v>
          </cell>
          <cell r="F10352">
            <v>45844</v>
          </cell>
          <cell r="G10352">
            <v>45844</v>
          </cell>
          <cell r="H10352">
            <v>0</v>
          </cell>
          <cell r="O10352">
            <v>24000</v>
          </cell>
        </row>
        <row r="10353">
          <cell r="A10353">
            <v>45844</v>
          </cell>
          <cell r="C10353" t="str">
            <v>VENTAS MOSTRADOR</v>
          </cell>
          <cell r="F10353">
            <v>45844</v>
          </cell>
          <cell r="G10353">
            <v>45844</v>
          </cell>
          <cell r="H10353">
            <v>0</v>
          </cell>
          <cell r="O10353">
            <v>28000</v>
          </cell>
        </row>
        <row r="10354">
          <cell r="A10354">
            <v>45844</v>
          </cell>
          <cell r="C10354" t="str">
            <v>VENTAS MOSTRADOR</v>
          </cell>
          <cell r="F10354">
            <v>45844</v>
          </cell>
          <cell r="G10354">
            <v>45844</v>
          </cell>
          <cell r="H10354">
            <v>0</v>
          </cell>
          <cell r="O10354">
            <v>30000</v>
          </cell>
        </row>
        <row r="10355">
          <cell r="A10355">
            <v>45844</v>
          </cell>
          <cell r="C10355" t="str">
            <v>VENTAS MOSTRADOR</v>
          </cell>
          <cell r="F10355">
            <v>45844</v>
          </cell>
          <cell r="G10355">
            <v>45844</v>
          </cell>
          <cell r="H10355">
            <v>0</v>
          </cell>
          <cell r="O10355">
            <v>57000</v>
          </cell>
        </row>
        <row r="10356">
          <cell r="A10356">
            <v>45844</v>
          </cell>
          <cell r="C10356" t="str">
            <v>VENTAS MOSTRADOR</v>
          </cell>
          <cell r="F10356">
            <v>45844</v>
          </cell>
          <cell r="G10356">
            <v>45844</v>
          </cell>
          <cell r="H10356">
            <v>0</v>
          </cell>
          <cell r="O10356">
            <v>74840</v>
          </cell>
        </row>
        <row r="10357">
          <cell r="A10357">
            <v>45844</v>
          </cell>
          <cell r="C10357" t="str">
            <v>VENTAS MOSTRADOR</v>
          </cell>
          <cell r="F10357">
            <v>45844</v>
          </cell>
          <cell r="G10357">
            <v>45844</v>
          </cell>
          <cell r="H10357">
            <v>0</v>
          </cell>
          <cell r="O10357">
            <v>77865</v>
          </cell>
        </row>
        <row r="10358">
          <cell r="A10358">
            <v>45844</v>
          </cell>
          <cell r="C10358" t="str">
            <v>VENTAS MOSTRADOR</v>
          </cell>
          <cell r="F10358">
            <v>45844</v>
          </cell>
          <cell r="G10358">
            <v>45844</v>
          </cell>
          <cell r="H10358">
            <v>0</v>
          </cell>
          <cell r="O10358">
            <v>212750</v>
          </cell>
        </row>
        <row r="10359">
          <cell r="A10359">
            <v>45844</v>
          </cell>
          <cell r="C10359" t="str">
            <v>VENTAS MOSTRADOR</v>
          </cell>
          <cell r="F10359">
            <v>45844</v>
          </cell>
          <cell r="G10359">
            <v>45844</v>
          </cell>
          <cell r="H10359">
            <v>0</v>
          </cell>
          <cell r="O10359">
            <v>425500</v>
          </cell>
        </row>
        <row r="10360">
          <cell r="A10360">
            <v>45844</v>
          </cell>
          <cell r="C10360" t="str">
            <v>VENTAS MOSTRADOR</v>
          </cell>
          <cell r="F10360">
            <v>45844</v>
          </cell>
          <cell r="G10360">
            <v>45844</v>
          </cell>
          <cell r="H10360">
            <v>0</v>
          </cell>
          <cell r="O10360">
            <v>510600</v>
          </cell>
        </row>
        <row r="10361">
          <cell r="A10361">
            <v>45844</v>
          </cell>
          <cell r="C10361" t="str">
            <v>VENTAS MOSTRADOR</v>
          </cell>
          <cell r="F10361">
            <v>45844</v>
          </cell>
          <cell r="G10361">
            <v>45844</v>
          </cell>
          <cell r="H10361">
            <v>0</v>
          </cell>
          <cell r="O10361">
            <v>2135341</v>
          </cell>
        </row>
        <row r="10362">
          <cell r="A10362">
            <v>45844</v>
          </cell>
          <cell r="C10362" t="str">
            <v>VENTAS MOSTRADOR</v>
          </cell>
          <cell r="F10362">
            <v>45844</v>
          </cell>
          <cell r="G10362">
            <v>45844</v>
          </cell>
          <cell r="H10362">
            <v>0</v>
          </cell>
          <cell r="O10362">
            <v>1839853</v>
          </cell>
        </row>
        <row r="10363">
          <cell r="A10363">
            <v>45845</v>
          </cell>
          <cell r="C10363" t="str">
            <v>ANA DOLORES CORONEL PARDO</v>
          </cell>
          <cell r="F10363">
            <v>45845.230578703704</v>
          </cell>
          <cell r="G10363">
            <v>45846.230439814812</v>
          </cell>
          <cell r="H10363">
            <v>8</v>
          </cell>
          <cell r="O10363">
            <v>1306350</v>
          </cell>
        </row>
        <row r="10364">
          <cell r="A10364">
            <v>45845</v>
          </cell>
          <cell r="C10364" t="str">
            <v>ANA DOLORES CORONEL PARDO</v>
          </cell>
          <cell r="F10364">
            <v>45845.255671296298</v>
          </cell>
          <cell r="G10364">
            <v>45846.255671296298</v>
          </cell>
          <cell r="H10364">
            <v>8</v>
          </cell>
          <cell r="O10364">
            <v>271700</v>
          </cell>
        </row>
        <row r="10365">
          <cell r="A10365">
            <v>45845</v>
          </cell>
          <cell r="C10365" t="str">
            <v>VENTAS MOSTRADOR</v>
          </cell>
          <cell r="F10365">
            <v>45845</v>
          </cell>
          <cell r="G10365">
            <v>45845</v>
          </cell>
          <cell r="H10365">
            <v>0</v>
          </cell>
          <cell r="O10365">
            <v>5000</v>
          </cell>
        </row>
        <row r="10366">
          <cell r="A10366">
            <v>45845</v>
          </cell>
          <cell r="C10366" t="str">
            <v>VENTAS MOSTRADOR</v>
          </cell>
          <cell r="F10366">
            <v>45845</v>
          </cell>
          <cell r="G10366">
            <v>45845</v>
          </cell>
          <cell r="H10366">
            <v>0</v>
          </cell>
          <cell r="O10366">
            <v>9450</v>
          </cell>
        </row>
        <row r="10367">
          <cell r="A10367">
            <v>45845</v>
          </cell>
          <cell r="C10367" t="str">
            <v>VENTAS MOSTRADOR</v>
          </cell>
          <cell r="F10367">
            <v>45845</v>
          </cell>
          <cell r="G10367">
            <v>45845</v>
          </cell>
          <cell r="H10367">
            <v>0</v>
          </cell>
          <cell r="O10367">
            <v>15470</v>
          </cell>
        </row>
        <row r="10368">
          <cell r="A10368">
            <v>45845</v>
          </cell>
          <cell r="C10368" t="str">
            <v>VENTAS MOSTRADOR</v>
          </cell>
          <cell r="F10368">
            <v>45845</v>
          </cell>
          <cell r="G10368">
            <v>45845</v>
          </cell>
          <cell r="H10368">
            <v>0</v>
          </cell>
          <cell r="O10368">
            <v>16060</v>
          </cell>
        </row>
        <row r="10369">
          <cell r="A10369">
            <v>45845</v>
          </cell>
          <cell r="C10369" t="str">
            <v>VENTAS MOSTRADOR</v>
          </cell>
          <cell r="F10369">
            <v>45845</v>
          </cell>
          <cell r="G10369">
            <v>45845</v>
          </cell>
          <cell r="H10369">
            <v>0</v>
          </cell>
          <cell r="O10369">
            <v>24500</v>
          </cell>
        </row>
        <row r="10370">
          <cell r="A10370">
            <v>45845</v>
          </cell>
          <cell r="C10370" t="str">
            <v>VENTAS MOSTRADOR</v>
          </cell>
          <cell r="F10370">
            <v>45845</v>
          </cell>
          <cell r="G10370">
            <v>45845</v>
          </cell>
          <cell r="H10370">
            <v>0</v>
          </cell>
          <cell r="O10370">
            <v>29360</v>
          </cell>
        </row>
        <row r="10371">
          <cell r="A10371">
            <v>45845</v>
          </cell>
          <cell r="C10371" t="str">
            <v>VENTAS MOSTRADOR</v>
          </cell>
          <cell r="F10371">
            <v>45845</v>
          </cell>
          <cell r="G10371">
            <v>45845</v>
          </cell>
          <cell r="H10371">
            <v>0</v>
          </cell>
          <cell r="O10371">
            <v>33940</v>
          </cell>
        </row>
        <row r="10372">
          <cell r="A10372">
            <v>45845</v>
          </cell>
          <cell r="C10372" t="str">
            <v>VENTAS MOSTRADOR</v>
          </cell>
          <cell r="F10372">
            <v>45845</v>
          </cell>
          <cell r="G10372">
            <v>45845</v>
          </cell>
          <cell r="H10372">
            <v>0</v>
          </cell>
          <cell r="O10372">
            <v>51800</v>
          </cell>
        </row>
        <row r="10373">
          <cell r="A10373">
            <v>45845</v>
          </cell>
          <cell r="C10373" t="str">
            <v>VENTAS MOSTRADOR</v>
          </cell>
          <cell r="F10373">
            <v>45845</v>
          </cell>
          <cell r="G10373">
            <v>45845</v>
          </cell>
          <cell r="H10373">
            <v>0</v>
          </cell>
          <cell r="O10373">
            <v>79560</v>
          </cell>
        </row>
        <row r="10374">
          <cell r="A10374">
            <v>45845</v>
          </cell>
          <cell r="C10374" t="str">
            <v>VENTAS MOSTRADOR</v>
          </cell>
          <cell r="F10374">
            <v>45845</v>
          </cell>
          <cell r="G10374">
            <v>45845</v>
          </cell>
          <cell r="H10374">
            <v>0</v>
          </cell>
          <cell r="O10374">
            <v>80240</v>
          </cell>
        </row>
        <row r="10375">
          <cell r="A10375">
            <v>45845</v>
          </cell>
          <cell r="C10375" t="str">
            <v>SONIA CONTANZA CARDENAS MURCIA</v>
          </cell>
          <cell r="F10375">
            <v>45845.284814814811</v>
          </cell>
          <cell r="G10375">
            <v>45846.28466435185</v>
          </cell>
          <cell r="H10375">
            <v>2</v>
          </cell>
          <cell r="O10375">
            <v>123600</v>
          </cell>
        </row>
        <row r="10376">
          <cell r="A10376">
            <v>45845</v>
          </cell>
          <cell r="C10376" t="str">
            <v>CRISTIAN MANUEL BELTRAN VALENZUELA</v>
          </cell>
          <cell r="F10376">
            <v>45845.51972222222</v>
          </cell>
          <cell r="G10376">
            <v>45853.482951388891</v>
          </cell>
          <cell r="H10376">
            <v>4</v>
          </cell>
          <cell r="O10376">
            <v>616200</v>
          </cell>
        </row>
        <row r="10377">
          <cell r="A10377">
            <v>45845</v>
          </cell>
          <cell r="C10377" t="str">
            <v>VENTAS MOSTRADOR</v>
          </cell>
          <cell r="F10377">
            <v>45845</v>
          </cell>
          <cell r="G10377">
            <v>45845</v>
          </cell>
          <cell r="H10377">
            <v>0</v>
          </cell>
          <cell r="O10377">
            <v>1702000</v>
          </cell>
        </row>
        <row r="10378">
          <cell r="A10378">
            <v>45845</v>
          </cell>
          <cell r="C10378" t="str">
            <v>JUAN MANUEL PALLARES ARRIETA</v>
          </cell>
          <cell r="F10378">
            <v>45842.308136574073</v>
          </cell>
          <cell r="G10378">
            <v>45843.308020833334</v>
          </cell>
          <cell r="H10378">
            <v>9</v>
          </cell>
          <cell r="O10378">
            <v>11939</v>
          </cell>
        </row>
        <row r="10379">
          <cell r="A10379">
            <v>45845</v>
          </cell>
          <cell r="C10379" t="str">
            <v>CARLOS ANDRES CORTES PACHON</v>
          </cell>
          <cell r="F10379">
            <v>45845.299398148149</v>
          </cell>
          <cell r="G10379">
            <v>45846.299270833333</v>
          </cell>
          <cell r="H10379">
            <v>6</v>
          </cell>
          <cell r="O10379">
            <v>186200</v>
          </cell>
        </row>
        <row r="10380">
          <cell r="A10380">
            <v>45845</v>
          </cell>
          <cell r="C10380" t="str">
            <v>GUSTAVO  ALARCON MEJIA</v>
          </cell>
          <cell r="F10380">
            <v>45845.254837962966</v>
          </cell>
          <cell r="G10380">
            <v>45846.237835648149</v>
          </cell>
          <cell r="H10380">
            <v>6</v>
          </cell>
          <cell r="O10380">
            <v>298850</v>
          </cell>
        </row>
        <row r="10381">
          <cell r="A10381">
            <v>45845</v>
          </cell>
          <cell r="C10381" t="str">
            <v>LUZ MARINA PELAYO ORTIZ</v>
          </cell>
          <cell r="F10381">
            <v>45845.322847222225</v>
          </cell>
          <cell r="G10381">
            <v>45846.322465277779</v>
          </cell>
          <cell r="H10381">
            <v>11</v>
          </cell>
          <cell r="O10381">
            <v>325600</v>
          </cell>
        </row>
        <row r="10382">
          <cell r="A10382">
            <v>45845</v>
          </cell>
          <cell r="C10382" t="str">
            <v>KAREN GISSET MARTINEZ SANDOVAL</v>
          </cell>
          <cell r="F10382">
            <v>45845.351226851853</v>
          </cell>
          <cell r="G10382">
            <v>45846.351145833331</v>
          </cell>
          <cell r="H10382">
            <v>11</v>
          </cell>
          <cell r="O10382">
            <v>350200</v>
          </cell>
        </row>
        <row r="10383">
          <cell r="A10383">
            <v>45845</v>
          </cell>
          <cell r="C10383" t="str">
            <v>CARMEN ALICIA URQUIJO GAITAN</v>
          </cell>
          <cell r="F10383">
            <v>45845.301516203705</v>
          </cell>
          <cell r="G10383">
            <v>45846.300312500003</v>
          </cell>
          <cell r="H10383">
            <v>6</v>
          </cell>
          <cell r="O10383">
            <v>351000</v>
          </cell>
        </row>
        <row r="10384">
          <cell r="A10384">
            <v>45845</v>
          </cell>
          <cell r="C10384" t="str">
            <v>ALBA MARIA GONZALEZ IBAÑEZ</v>
          </cell>
          <cell r="F10384">
            <v>45845.298252314817</v>
          </cell>
          <cell r="G10384">
            <v>45846.297546296293</v>
          </cell>
          <cell r="H10384">
            <v>6</v>
          </cell>
          <cell r="O10384">
            <v>366300</v>
          </cell>
        </row>
        <row r="10385">
          <cell r="A10385">
            <v>45845</v>
          </cell>
          <cell r="C10385" t="str">
            <v>GINA ALEXANDRA OCHOA CASTAÑEDA</v>
          </cell>
          <cell r="F10385">
            <v>45845.381168981483</v>
          </cell>
          <cell r="G10385">
            <v>45846.381053240744</v>
          </cell>
          <cell r="H10385">
            <v>6</v>
          </cell>
          <cell r="O10385">
            <v>369600</v>
          </cell>
        </row>
        <row r="10386">
          <cell r="A10386">
            <v>45845</v>
          </cell>
          <cell r="C10386" t="str">
            <v>OSTAK S.A.S</v>
          </cell>
          <cell r="F10386">
            <v>45813.314629629633</v>
          </cell>
          <cell r="G10386">
            <v>45843.314513888887</v>
          </cell>
          <cell r="H10386">
            <v>9</v>
          </cell>
          <cell r="O10386">
            <v>76000</v>
          </cell>
        </row>
        <row r="10387">
          <cell r="A10387">
            <v>45845</v>
          </cell>
          <cell r="C10387" t="str">
            <v>OSTAK S.A.S</v>
          </cell>
          <cell r="F10387">
            <v>45818.314988425926</v>
          </cell>
          <cell r="G10387">
            <v>45848.314872685187</v>
          </cell>
          <cell r="H10387">
            <v>4</v>
          </cell>
          <cell r="O10387">
            <v>114400</v>
          </cell>
        </row>
        <row r="10388">
          <cell r="A10388">
            <v>45845</v>
          </cell>
          <cell r="C10388" t="str">
            <v>OSTAK S.A.S</v>
          </cell>
          <cell r="F10388">
            <v>45818.315659722219</v>
          </cell>
          <cell r="G10388">
            <v>45848.315555555557</v>
          </cell>
          <cell r="H10388">
            <v>4</v>
          </cell>
          <cell r="O10388">
            <v>272400</v>
          </cell>
        </row>
        <row r="10389">
          <cell r="A10389">
            <v>45845</v>
          </cell>
          <cell r="C10389" t="str">
            <v>CAROLA CACEROLA SAS</v>
          </cell>
          <cell r="F10389">
            <v>45825.374571759261</v>
          </cell>
          <cell r="G10389">
            <v>45826.374398148146</v>
          </cell>
          <cell r="H10389">
            <v>22</v>
          </cell>
          <cell r="O10389">
            <v>124080</v>
          </cell>
        </row>
        <row r="10390">
          <cell r="A10390">
            <v>45845</v>
          </cell>
          <cell r="C10390" t="str">
            <v>CAROLA CACEROLA SAS</v>
          </cell>
          <cell r="F10390">
            <v>45843.438287037039</v>
          </cell>
          <cell r="G10390">
            <v>45844.438113425924</v>
          </cell>
          <cell r="H10390">
            <v>4</v>
          </cell>
          <cell r="O10390">
            <v>163500</v>
          </cell>
        </row>
        <row r="10391">
          <cell r="A10391">
            <v>45845</v>
          </cell>
          <cell r="C10391" t="str">
            <v>CAROLA CACEROLA SAS</v>
          </cell>
          <cell r="F10391">
            <v>45845.284085648149</v>
          </cell>
          <cell r="G10391">
            <v>45846.283854166664</v>
          </cell>
          <cell r="H10391">
            <v>2</v>
          </cell>
          <cell r="O10391">
            <v>254365</v>
          </cell>
        </row>
        <row r="10392">
          <cell r="A10392">
            <v>45845</v>
          </cell>
          <cell r="C10392" t="str">
            <v>THE NEXT SHOT S.A.S</v>
          </cell>
          <cell r="F10392">
            <v>45840.303576388891</v>
          </cell>
          <cell r="G10392">
            <v>45841.301550925928</v>
          </cell>
          <cell r="H10392">
            <v>11</v>
          </cell>
          <cell r="O10392">
            <v>470150</v>
          </cell>
        </row>
        <row r="10393">
          <cell r="A10393">
            <v>45845</v>
          </cell>
          <cell r="C10393" t="str">
            <v>THE NEXT SHOT S.A.S</v>
          </cell>
          <cell r="F10393">
            <v>45842.389733796299</v>
          </cell>
          <cell r="G10393">
            <v>45843.389618055553</v>
          </cell>
          <cell r="H10393">
            <v>9</v>
          </cell>
          <cell r="O10393">
            <v>165000</v>
          </cell>
        </row>
        <row r="10394">
          <cell r="A10394">
            <v>45845</v>
          </cell>
          <cell r="C10394" t="str">
            <v>VENTAS MOSTRADOR</v>
          </cell>
          <cell r="F10394">
            <v>45845</v>
          </cell>
          <cell r="G10394">
            <v>45845</v>
          </cell>
          <cell r="H10394">
            <v>0</v>
          </cell>
          <cell r="O10394">
            <v>340400</v>
          </cell>
        </row>
        <row r="10395">
          <cell r="A10395">
            <v>45845</v>
          </cell>
          <cell r="C10395" t="str">
            <v>VENTAS MOSTRADOR</v>
          </cell>
          <cell r="F10395">
            <v>45845</v>
          </cell>
          <cell r="G10395">
            <v>45845</v>
          </cell>
          <cell r="H10395">
            <v>0</v>
          </cell>
          <cell r="O10395">
            <v>425500</v>
          </cell>
        </row>
        <row r="10396">
          <cell r="A10396">
            <v>45845</v>
          </cell>
          <cell r="C10396" t="str">
            <v>FUNDACION HOGAR NUEVA GRANADA</v>
          </cell>
          <cell r="F10396">
            <v>45818.323344907411</v>
          </cell>
          <cell r="G10396">
            <v>45848.323252314818</v>
          </cell>
          <cell r="H10396">
            <v>4</v>
          </cell>
          <cell r="O10396">
            <v>773300</v>
          </cell>
        </row>
        <row r="10397">
          <cell r="A10397">
            <v>45845</v>
          </cell>
          <cell r="C10397" t="str">
            <v>NESTOR ABEL NOREÑA URREA</v>
          </cell>
          <cell r="F10397">
            <v>45845.352789351855</v>
          </cell>
          <cell r="G10397">
            <v>45846.352627314816</v>
          </cell>
          <cell r="H10397">
            <v>2</v>
          </cell>
          <cell r="O10397">
            <v>1101100</v>
          </cell>
        </row>
        <row r="10398">
          <cell r="A10398">
            <v>45845</v>
          </cell>
          <cell r="C10398" t="str">
            <v>FRUTIVER 1A S.A.S</v>
          </cell>
          <cell r="F10398">
            <v>45836.339039351849</v>
          </cell>
          <cell r="G10398">
            <v>45856.338969907411</v>
          </cell>
          <cell r="H10398">
            <v>-4</v>
          </cell>
          <cell r="O10398">
            <v>1507333.696</v>
          </cell>
        </row>
        <row r="10399">
          <cell r="A10399">
            <v>45845</v>
          </cell>
          <cell r="C10399" t="str">
            <v>OSMAR  PEÑA</v>
          </cell>
          <cell r="F10399">
            <v>45845.482361111113</v>
          </cell>
          <cell r="G10399">
            <v>45846.482256944444</v>
          </cell>
          <cell r="H10399">
            <v>6</v>
          </cell>
          <cell r="O10399">
            <v>1626000</v>
          </cell>
        </row>
        <row r="10400">
          <cell r="A10400">
            <v>45845</v>
          </cell>
          <cell r="C10400" t="str">
            <v>MOYSER SAS</v>
          </cell>
          <cell r="F10400">
            <v>45845.355428240742</v>
          </cell>
          <cell r="G10400">
            <v>45846.35533564815</v>
          </cell>
          <cell r="H10400">
            <v>6</v>
          </cell>
          <cell r="O10400">
            <v>2094150</v>
          </cell>
        </row>
        <row r="10401">
          <cell r="A10401">
            <v>45845</v>
          </cell>
          <cell r="C10401" t="str">
            <v>ROBINFOOD COLOMBIA SAS</v>
          </cell>
          <cell r="F10401">
            <v>45812.374710648146</v>
          </cell>
          <cell r="G10401">
            <v>45842.370775462965</v>
          </cell>
          <cell r="H10401">
            <v>10</v>
          </cell>
          <cell r="O10401">
            <v>3129987.98</v>
          </cell>
        </row>
        <row r="10402">
          <cell r="A10402">
            <v>45845</v>
          </cell>
          <cell r="C10402" t="str">
            <v>CHORIZOS Y EMBUTIDOS SANTARROSANOS S.A.S.</v>
          </cell>
          <cell r="F10402">
            <v>45737.313993055555</v>
          </cell>
          <cell r="G10402">
            <v>45745.312708333331</v>
          </cell>
          <cell r="H10402">
            <v>107</v>
          </cell>
          <cell r="O10402">
            <v>375600</v>
          </cell>
        </row>
        <row r="10403">
          <cell r="A10403">
            <v>45845</v>
          </cell>
          <cell r="C10403" t="str">
            <v>CHORIZOS Y EMBUTIDOS SANTARROSANOS S.A.S.</v>
          </cell>
          <cell r="F10403">
            <v>45737.315057870372</v>
          </cell>
          <cell r="G10403">
            <v>45745.315057870372</v>
          </cell>
          <cell r="H10403">
            <v>107</v>
          </cell>
          <cell r="O10403">
            <v>3992800</v>
          </cell>
        </row>
        <row r="10404">
          <cell r="A10404">
            <v>45845</v>
          </cell>
          <cell r="C10404" t="str">
            <v>CHORIZOS Y EMBUTIDOS SANTARROSANOS S.A.S.</v>
          </cell>
          <cell r="F10404">
            <v>45745.395150462966</v>
          </cell>
          <cell r="G10404">
            <v>45753.395150462966</v>
          </cell>
          <cell r="H10404">
            <v>99</v>
          </cell>
          <cell r="O10404">
            <v>28000</v>
          </cell>
        </row>
        <row r="10405">
          <cell r="A10405">
            <v>45845</v>
          </cell>
          <cell r="C10405" t="str">
            <v>JH VISCERAS DE CERDO S.A.S</v>
          </cell>
          <cell r="F10405">
            <v>45838.589490740742</v>
          </cell>
          <cell r="G10405">
            <v>45846.589490740742</v>
          </cell>
          <cell r="H10405">
            <v>6</v>
          </cell>
          <cell r="O10405">
            <v>4650001.1399999997</v>
          </cell>
        </row>
        <row r="10406">
          <cell r="A10406">
            <v>45845</v>
          </cell>
          <cell r="C10406" t="str">
            <v>GRUPO ARTAK S.A.S</v>
          </cell>
          <cell r="F10406">
            <v>45825.306388888886</v>
          </cell>
          <cell r="G10406">
            <v>45855.306307870371</v>
          </cell>
          <cell r="H10406">
            <v>-1</v>
          </cell>
          <cell r="O10406">
            <v>604440</v>
          </cell>
        </row>
        <row r="10407">
          <cell r="A10407">
            <v>45845</v>
          </cell>
          <cell r="C10407" t="str">
            <v>GRUPO ARTAK S.A.S</v>
          </cell>
          <cell r="F10407">
            <v>45825.352731481478</v>
          </cell>
          <cell r="G10407">
            <v>45855.352442129632</v>
          </cell>
          <cell r="H10407">
            <v>-1</v>
          </cell>
          <cell r="O10407">
            <v>127730</v>
          </cell>
        </row>
        <row r="10408">
          <cell r="A10408">
            <v>45845</v>
          </cell>
          <cell r="C10408" t="str">
            <v>GRUPO ARTAK S.A.S</v>
          </cell>
          <cell r="F10408">
            <v>45825.357349537036</v>
          </cell>
          <cell r="G10408">
            <v>45855.356736111113</v>
          </cell>
          <cell r="H10408">
            <v>-1</v>
          </cell>
          <cell r="O10408">
            <v>892320</v>
          </cell>
        </row>
        <row r="10409">
          <cell r="A10409">
            <v>45845</v>
          </cell>
          <cell r="C10409" t="str">
            <v>GRUPO ARTAK S.A.S</v>
          </cell>
          <cell r="F10409">
            <v>45826.30940972222</v>
          </cell>
          <cell r="G10409">
            <v>45856.308888888889</v>
          </cell>
          <cell r="H10409">
            <v>-2</v>
          </cell>
          <cell r="O10409">
            <v>977418</v>
          </cell>
        </row>
        <row r="10410">
          <cell r="A10410">
            <v>45845</v>
          </cell>
          <cell r="C10410" t="str">
            <v>GRUPO ARTAK S.A.S</v>
          </cell>
          <cell r="F10410">
            <v>45827.306145833332</v>
          </cell>
          <cell r="G10410">
            <v>45857.306064814817</v>
          </cell>
          <cell r="H10410">
            <v>-3</v>
          </cell>
          <cell r="O10410">
            <v>123900</v>
          </cell>
        </row>
        <row r="10411">
          <cell r="A10411">
            <v>45845</v>
          </cell>
          <cell r="C10411" t="str">
            <v>GRUPO ARTAK S.A.S</v>
          </cell>
          <cell r="F10411">
            <v>45827.314560185187</v>
          </cell>
          <cell r="G10411">
            <v>45857.313240740739</v>
          </cell>
          <cell r="H10411">
            <v>-3</v>
          </cell>
          <cell r="O10411">
            <v>857680</v>
          </cell>
        </row>
        <row r="10412">
          <cell r="A10412">
            <v>45845</v>
          </cell>
          <cell r="C10412" t="str">
            <v>GRUPO ARTAK S.A.S</v>
          </cell>
          <cell r="F10412">
            <v>45829.320381944446</v>
          </cell>
          <cell r="G10412">
            <v>45859.319722222222</v>
          </cell>
          <cell r="H10412">
            <v>-5</v>
          </cell>
          <cell r="O10412">
            <v>1724420</v>
          </cell>
        </row>
        <row r="10413">
          <cell r="A10413">
            <v>45845</v>
          </cell>
          <cell r="C10413" t="str">
            <v>GRUPO ARTAK S.A.S</v>
          </cell>
          <cell r="F10413">
            <v>45829.329085648147</v>
          </cell>
          <cell r="G10413">
            <v>45859.327974537038</v>
          </cell>
          <cell r="H10413">
            <v>-5</v>
          </cell>
          <cell r="O10413">
            <v>125950</v>
          </cell>
        </row>
        <row r="10414">
          <cell r="A10414">
            <v>45845</v>
          </cell>
          <cell r="C10414" t="str">
            <v>GRUPO ARTAK S.A.S</v>
          </cell>
          <cell r="F10414">
            <v>45829.332800925928</v>
          </cell>
          <cell r="G10414">
            <v>45859.330138888887</v>
          </cell>
          <cell r="H10414">
            <v>-5</v>
          </cell>
          <cell r="O10414">
            <v>624880</v>
          </cell>
        </row>
        <row r="10415">
          <cell r="A10415">
            <v>45845</v>
          </cell>
          <cell r="C10415" t="str">
            <v>GRUPO ARTAK S.A.S</v>
          </cell>
          <cell r="F10415">
            <v>45829.376666666663</v>
          </cell>
          <cell r="G10415">
            <v>45859.376597222225</v>
          </cell>
          <cell r="H10415">
            <v>-5</v>
          </cell>
          <cell r="O10415">
            <v>529140</v>
          </cell>
        </row>
        <row r="10416">
          <cell r="A10416">
            <v>45845</v>
          </cell>
          <cell r="C10416" t="str">
            <v>INVERSIONES CIUDAD SAS</v>
          </cell>
          <cell r="F10416">
            <v>45847</v>
          </cell>
          <cell r="G10416">
            <v>45847</v>
          </cell>
          <cell r="H10416">
            <v>0</v>
          </cell>
          <cell r="O10416">
            <v>0</v>
          </cell>
        </row>
        <row r="10417">
          <cell r="A10417">
            <v>45845</v>
          </cell>
          <cell r="C10417" t="str">
            <v>INVERSIONES EL CARNAL SAS</v>
          </cell>
          <cell r="F10417">
            <v>45839.615636574075</v>
          </cell>
          <cell r="G10417">
            <v>45847.615416666667</v>
          </cell>
          <cell r="H10417">
            <v>5</v>
          </cell>
          <cell r="O10417">
            <v>16416871.6032</v>
          </cell>
        </row>
        <row r="10418">
          <cell r="A10418">
            <v>45845</v>
          </cell>
          <cell r="C10418" t="str">
            <v>INVERSIONES EL CARNAL SAS</v>
          </cell>
          <cell r="F10418">
            <v>45841.320335648146</v>
          </cell>
          <cell r="G10418">
            <v>45849.320092592592</v>
          </cell>
          <cell r="H10418">
            <v>3</v>
          </cell>
          <cell r="O10418">
            <v>17632219.1472</v>
          </cell>
        </row>
        <row r="10419">
          <cell r="A10419">
            <v>45845</v>
          </cell>
          <cell r="C10419" t="str">
            <v>INVERSIONES EL CARNAL SAS</v>
          </cell>
          <cell r="F10419">
            <v>45842.326354166667</v>
          </cell>
          <cell r="G10419">
            <v>45850.326203703706</v>
          </cell>
          <cell r="H10419">
            <v>2</v>
          </cell>
          <cell r="O10419">
            <v>18101149.704</v>
          </cell>
        </row>
        <row r="10420">
          <cell r="A10420">
            <v>45845</v>
          </cell>
          <cell r="C10420" t="str">
            <v>INVERSIONES EL CARNAL SAS</v>
          </cell>
          <cell r="F10420">
            <v>45843.247557870367</v>
          </cell>
          <cell r="G10420">
            <v>45851.247557870367</v>
          </cell>
          <cell r="H10420">
            <v>1</v>
          </cell>
          <cell r="O10420">
            <v>17402055.984000001</v>
          </cell>
        </row>
        <row r="10421">
          <cell r="A10421">
            <v>45845</v>
          </cell>
          <cell r="C10421" t="str">
            <v>VENTAS MOSTRADOR</v>
          </cell>
          <cell r="F10421">
            <v>45845</v>
          </cell>
          <cell r="G10421">
            <v>45845</v>
          </cell>
          <cell r="H10421">
            <v>0</v>
          </cell>
          <cell r="O10421">
            <v>2054324</v>
          </cell>
        </row>
        <row r="10422">
          <cell r="A10422">
            <v>45845</v>
          </cell>
          <cell r="C10422" t="str">
            <v>VENTAS MOSTRADOR</v>
          </cell>
          <cell r="F10422">
            <v>45845</v>
          </cell>
          <cell r="G10422">
            <v>45845</v>
          </cell>
          <cell r="H10422">
            <v>0</v>
          </cell>
          <cell r="O10422">
            <v>2152469</v>
          </cell>
        </row>
        <row r="10423">
          <cell r="A10423">
            <v>45846</v>
          </cell>
          <cell r="C10423" t="str">
            <v>VENTAS MOSTRADOR</v>
          </cell>
          <cell r="F10423">
            <v>45846</v>
          </cell>
          <cell r="G10423">
            <v>45846</v>
          </cell>
          <cell r="H10423">
            <v>0</v>
          </cell>
          <cell r="O10423">
            <v>6090</v>
          </cell>
        </row>
        <row r="10424">
          <cell r="A10424">
            <v>45846</v>
          </cell>
          <cell r="C10424" t="str">
            <v>VENTAS MOSTRADOR</v>
          </cell>
          <cell r="F10424">
            <v>45846</v>
          </cell>
          <cell r="G10424">
            <v>45846</v>
          </cell>
          <cell r="H10424">
            <v>0</v>
          </cell>
          <cell r="O10424">
            <v>9945</v>
          </cell>
        </row>
        <row r="10425">
          <cell r="A10425">
            <v>45846</v>
          </cell>
          <cell r="C10425" t="str">
            <v>VENTAS MOSTRADOR</v>
          </cell>
          <cell r="F10425">
            <v>45846</v>
          </cell>
          <cell r="G10425">
            <v>45846</v>
          </cell>
          <cell r="H10425">
            <v>0</v>
          </cell>
          <cell r="O10425">
            <v>13780</v>
          </cell>
        </row>
        <row r="10426">
          <cell r="A10426">
            <v>45846</v>
          </cell>
          <cell r="C10426" t="str">
            <v>VENTAS MOSTRADOR</v>
          </cell>
          <cell r="F10426">
            <v>45846</v>
          </cell>
          <cell r="G10426">
            <v>45846</v>
          </cell>
          <cell r="H10426">
            <v>0</v>
          </cell>
          <cell r="O10426">
            <v>22800</v>
          </cell>
        </row>
        <row r="10427">
          <cell r="A10427">
            <v>45846</v>
          </cell>
          <cell r="C10427" t="str">
            <v>VENTAS MOSTRADOR</v>
          </cell>
          <cell r="F10427">
            <v>45846</v>
          </cell>
          <cell r="G10427">
            <v>45846</v>
          </cell>
          <cell r="H10427">
            <v>0</v>
          </cell>
          <cell r="O10427">
            <v>24740</v>
          </cell>
        </row>
        <row r="10428">
          <cell r="A10428">
            <v>45846</v>
          </cell>
          <cell r="C10428" t="str">
            <v>VENTAS MOSTRADOR</v>
          </cell>
          <cell r="F10428">
            <v>45846</v>
          </cell>
          <cell r="G10428">
            <v>45846</v>
          </cell>
          <cell r="H10428">
            <v>0</v>
          </cell>
          <cell r="O10428">
            <v>25000</v>
          </cell>
        </row>
        <row r="10429">
          <cell r="A10429">
            <v>45846</v>
          </cell>
          <cell r="C10429" t="str">
            <v>VENTAS MOSTRADOR</v>
          </cell>
          <cell r="F10429">
            <v>45846</v>
          </cell>
          <cell r="G10429">
            <v>45846</v>
          </cell>
          <cell r="H10429">
            <v>0</v>
          </cell>
          <cell r="O10429">
            <v>25350</v>
          </cell>
        </row>
        <row r="10430">
          <cell r="A10430">
            <v>45846</v>
          </cell>
          <cell r="C10430" t="str">
            <v>VENTAS MOSTRADOR</v>
          </cell>
          <cell r="F10430">
            <v>45846</v>
          </cell>
          <cell r="G10430">
            <v>45846</v>
          </cell>
          <cell r="H10430">
            <v>0</v>
          </cell>
          <cell r="O10430">
            <v>29740</v>
          </cell>
        </row>
        <row r="10431">
          <cell r="A10431">
            <v>45846</v>
          </cell>
          <cell r="C10431" t="str">
            <v>VENTAS MOSTRADOR</v>
          </cell>
          <cell r="F10431">
            <v>45846</v>
          </cell>
          <cell r="G10431">
            <v>45846</v>
          </cell>
          <cell r="H10431">
            <v>0</v>
          </cell>
          <cell r="O10431">
            <v>39670</v>
          </cell>
        </row>
        <row r="10432">
          <cell r="A10432">
            <v>45846</v>
          </cell>
          <cell r="C10432" t="str">
            <v>VENTAS MOSTRADOR</v>
          </cell>
          <cell r="F10432">
            <v>45846</v>
          </cell>
          <cell r="G10432">
            <v>45846</v>
          </cell>
          <cell r="H10432">
            <v>0</v>
          </cell>
          <cell r="O10432">
            <v>42692</v>
          </cell>
        </row>
        <row r="10433">
          <cell r="A10433">
            <v>45846</v>
          </cell>
          <cell r="C10433" t="str">
            <v>VENTAS MOSTRADOR</v>
          </cell>
          <cell r="F10433">
            <v>45846</v>
          </cell>
          <cell r="G10433">
            <v>45846</v>
          </cell>
          <cell r="H10433">
            <v>0</v>
          </cell>
          <cell r="O10433">
            <v>100450</v>
          </cell>
        </row>
        <row r="10434">
          <cell r="A10434">
            <v>45846</v>
          </cell>
          <cell r="C10434" t="str">
            <v>ANA TERESA MORENO ESPITIA</v>
          </cell>
          <cell r="F10434">
            <v>45846.312905092593</v>
          </cell>
          <cell r="G10434">
            <v>45847.312719907408</v>
          </cell>
          <cell r="H10434">
            <v>5</v>
          </cell>
          <cell r="O10434">
            <v>266700</v>
          </cell>
        </row>
        <row r="10435">
          <cell r="A10435">
            <v>45846</v>
          </cell>
          <cell r="C10435" t="str">
            <v>VENTAS MOSTRADOR</v>
          </cell>
          <cell r="F10435">
            <v>45846</v>
          </cell>
          <cell r="G10435">
            <v>45846</v>
          </cell>
          <cell r="H10435">
            <v>0</v>
          </cell>
          <cell r="O10435">
            <v>358800</v>
          </cell>
        </row>
        <row r="10436">
          <cell r="A10436">
            <v>45846</v>
          </cell>
          <cell r="C10436" t="str">
            <v>VENTAS MOSTRADOR</v>
          </cell>
          <cell r="F10436">
            <v>45846</v>
          </cell>
          <cell r="G10436">
            <v>45846</v>
          </cell>
          <cell r="H10436">
            <v>0</v>
          </cell>
          <cell r="O10436">
            <v>425500</v>
          </cell>
        </row>
        <row r="10437">
          <cell r="A10437">
            <v>45846</v>
          </cell>
          <cell r="C10437" t="str">
            <v>VENTAS MOSTRADOR</v>
          </cell>
          <cell r="F10437">
            <v>45846</v>
          </cell>
          <cell r="G10437">
            <v>45846</v>
          </cell>
          <cell r="H10437">
            <v>0</v>
          </cell>
          <cell r="O10437">
            <v>425500</v>
          </cell>
        </row>
        <row r="10438">
          <cell r="A10438">
            <v>45846</v>
          </cell>
          <cell r="C10438" t="str">
            <v>VENTAS MOSTRADOR</v>
          </cell>
          <cell r="F10438">
            <v>45846</v>
          </cell>
          <cell r="G10438">
            <v>45846</v>
          </cell>
          <cell r="H10438">
            <v>0</v>
          </cell>
          <cell r="O10438">
            <v>425500</v>
          </cell>
        </row>
        <row r="10439">
          <cell r="A10439">
            <v>45846</v>
          </cell>
          <cell r="C10439" t="str">
            <v>RODOLFO  DIAZ</v>
          </cell>
          <cell r="F10439">
            <v>45835.515798611108</v>
          </cell>
          <cell r="G10439">
            <v>45836.515625</v>
          </cell>
          <cell r="H10439">
            <v>16</v>
          </cell>
          <cell r="O10439">
            <v>1798320</v>
          </cell>
        </row>
        <row r="10440">
          <cell r="A10440">
            <v>45846</v>
          </cell>
          <cell r="C10440" t="str">
            <v>POLA Y TEJO SAS</v>
          </cell>
          <cell r="F10440">
            <v>45827.350486111114</v>
          </cell>
          <cell r="G10440">
            <v>45842.350486111114</v>
          </cell>
          <cell r="H10440">
            <v>10</v>
          </cell>
          <cell r="O10440">
            <v>336800</v>
          </cell>
        </row>
        <row r="10441">
          <cell r="A10441">
            <v>45846</v>
          </cell>
          <cell r="C10441" t="str">
            <v>POLA Y TEJO SAS</v>
          </cell>
          <cell r="F10441">
            <v>45832.307870370372</v>
          </cell>
          <cell r="G10441">
            <v>45847.307800925926</v>
          </cell>
          <cell r="H10441">
            <v>5</v>
          </cell>
          <cell r="O10441">
            <v>1073850</v>
          </cell>
        </row>
        <row r="10442">
          <cell r="A10442">
            <v>45846</v>
          </cell>
          <cell r="C10442" t="str">
            <v>POLA Y TEJO SAS</v>
          </cell>
          <cell r="F10442">
            <v>45835.275972222225</v>
          </cell>
          <cell r="G10442">
            <v>45850.275763888887</v>
          </cell>
          <cell r="H10442">
            <v>2</v>
          </cell>
          <cell r="O10442">
            <v>117150</v>
          </cell>
        </row>
        <row r="10443">
          <cell r="A10443">
            <v>45846</v>
          </cell>
          <cell r="C10443" t="str">
            <v>SOSTENIBILIDAD S.A.S.</v>
          </cell>
          <cell r="F10443">
            <v>45835.344166666669</v>
          </cell>
          <cell r="G10443">
            <v>45850.344050925924</v>
          </cell>
          <cell r="H10443">
            <v>2</v>
          </cell>
          <cell r="O10443">
            <v>128000</v>
          </cell>
        </row>
        <row r="10444">
          <cell r="A10444">
            <v>45846</v>
          </cell>
          <cell r="C10444" t="str">
            <v>LAO KAO SA</v>
          </cell>
          <cell r="F10444">
            <v>45825.378645833334</v>
          </cell>
          <cell r="G10444">
            <v>45840.378530092596</v>
          </cell>
          <cell r="H10444">
            <v>14</v>
          </cell>
          <cell r="O10444">
            <v>3419384.8960000002</v>
          </cell>
        </row>
        <row r="10445">
          <cell r="A10445">
            <v>45846</v>
          </cell>
          <cell r="C10445" t="str">
            <v>LAO KAO SA</v>
          </cell>
          <cell r="F10445">
            <v>45828.319814814815</v>
          </cell>
          <cell r="G10445">
            <v>45843.319687499999</v>
          </cell>
          <cell r="H10445">
            <v>11</v>
          </cell>
          <cell r="O10445">
            <v>1554935.804</v>
          </cell>
        </row>
        <row r="10446">
          <cell r="A10446">
            <v>45846</v>
          </cell>
          <cell r="C10446" t="str">
            <v>LAO KAO SA</v>
          </cell>
          <cell r="F10446">
            <v>45832.342152777775</v>
          </cell>
          <cell r="G10446">
            <v>45847.34207175926</v>
          </cell>
          <cell r="H10446">
            <v>7</v>
          </cell>
          <cell r="O10446">
            <v>3400961.486</v>
          </cell>
        </row>
        <row r="10447">
          <cell r="A10447">
            <v>45846</v>
          </cell>
          <cell r="C10447" t="str">
            <v>LAO KAO SA</v>
          </cell>
          <cell r="F10447">
            <v>45835.444212962961</v>
          </cell>
          <cell r="G10447">
            <v>45850.444212962961</v>
          </cell>
          <cell r="H10447">
            <v>4</v>
          </cell>
          <cell r="O10447">
            <v>4126594.875</v>
          </cell>
        </row>
        <row r="10448">
          <cell r="A10448">
            <v>45846</v>
          </cell>
          <cell r="C10448" t="str">
            <v>DOROTEA PARRILLA BAR SAS</v>
          </cell>
          <cell r="F10448">
            <v>45841.348483796297</v>
          </cell>
          <cell r="G10448">
            <v>45845.347557870373</v>
          </cell>
          <cell r="H10448">
            <v>3</v>
          </cell>
          <cell r="O10448">
            <v>571183</v>
          </cell>
        </row>
        <row r="10449">
          <cell r="A10449">
            <v>45846</v>
          </cell>
          <cell r="C10449" t="str">
            <v>DOROTEA PARRILLA BAR SAS</v>
          </cell>
          <cell r="F10449">
            <v>45843.330625000002</v>
          </cell>
          <cell r="G10449">
            <v>45847.329236111109</v>
          </cell>
          <cell r="H10449">
            <v>1</v>
          </cell>
          <cell r="O10449">
            <v>358800</v>
          </cell>
        </row>
        <row r="10450">
          <cell r="A10450">
            <v>45846</v>
          </cell>
          <cell r="C10450" t="str">
            <v>MESABAR SAS</v>
          </cell>
          <cell r="F10450">
            <v>45842.332233796296</v>
          </cell>
          <cell r="G10450">
            <v>45850.332025462965</v>
          </cell>
          <cell r="H10450">
            <v>7</v>
          </cell>
          <cell r="O10450">
            <v>623200</v>
          </cell>
        </row>
        <row r="10451">
          <cell r="A10451">
            <v>45846</v>
          </cell>
          <cell r="C10451" t="str">
            <v>MESABAR SAS</v>
          </cell>
          <cell r="F10451">
            <v>45836.3984837963</v>
          </cell>
          <cell r="G10451">
            <v>45844.398379629631</v>
          </cell>
          <cell r="H10451">
            <v>10</v>
          </cell>
          <cell r="O10451">
            <v>1473800</v>
          </cell>
        </row>
        <row r="10452">
          <cell r="A10452">
            <v>45846</v>
          </cell>
          <cell r="C10452" t="str">
            <v>COMERCIALIZADORA DE LACTEOS RYM SAS</v>
          </cell>
          <cell r="F10452">
            <v>45846.335057870368</v>
          </cell>
          <cell r="G10452">
            <v>45847.334965277776</v>
          </cell>
          <cell r="H10452">
            <v>10</v>
          </cell>
          <cell r="O10452">
            <v>292000</v>
          </cell>
        </row>
        <row r="10453">
          <cell r="A10453">
            <v>45846</v>
          </cell>
          <cell r="C10453" t="str">
            <v>PAPRIKA COCINA A LA LEÑA SAS</v>
          </cell>
          <cell r="F10453">
            <v>45846.491018518522</v>
          </cell>
          <cell r="G10453">
            <v>45847.491018518522</v>
          </cell>
          <cell r="H10453">
            <v>10</v>
          </cell>
          <cell r="O10453">
            <v>1872500</v>
          </cell>
        </row>
        <row r="10454">
          <cell r="A10454">
            <v>45846</v>
          </cell>
          <cell r="C10454" t="str">
            <v>IVAN RODRIGO LUQUE RESTREPO0</v>
          </cell>
          <cell r="F10454">
            <v>45840.34516203704</v>
          </cell>
          <cell r="G10454">
            <v>45848.345034722224</v>
          </cell>
          <cell r="H10454">
            <v>6</v>
          </cell>
          <cell r="O10454">
            <v>601899.98</v>
          </cell>
        </row>
        <row r="10455">
          <cell r="A10455">
            <v>45846</v>
          </cell>
          <cell r="C10455" t="str">
            <v>JOSE DIEGO MOSQUERA</v>
          </cell>
          <cell r="F10455">
            <v>45843.238541666666</v>
          </cell>
          <cell r="G10455">
            <v>45844.238541666666</v>
          </cell>
          <cell r="H10455">
            <v>8</v>
          </cell>
          <cell r="O10455">
            <v>553520</v>
          </cell>
        </row>
        <row r="10456">
          <cell r="A10456">
            <v>45846</v>
          </cell>
          <cell r="C10456" t="str">
            <v>GONZALEZ GOMEZ JOSE LUIS</v>
          </cell>
          <cell r="F10456">
            <v>45846.352719907409</v>
          </cell>
          <cell r="G10456">
            <v>45847.352581018517</v>
          </cell>
          <cell r="H10456">
            <v>10</v>
          </cell>
          <cell r="O10456">
            <v>426340</v>
          </cell>
        </row>
        <row r="10457">
          <cell r="A10457">
            <v>45846</v>
          </cell>
          <cell r="C10457" t="str">
            <v>CRISTIAN CAMILO VEGA PALACIOS</v>
          </cell>
          <cell r="F10457">
            <v>45846.31144675926</v>
          </cell>
          <cell r="G10457">
            <v>45847.311145833337</v>
          </cell>
          <cell r="H10457">
            <v>7</v>
          </cell>
          <cell r="O10457">
            <v>283200</v>
          </cell>
        </row>
        <row r="10458">
          <cell r="A10458">
            <v>45846</v>
          </cell>
          <cell r="C10458" t="str">
            <v>CRISTIAN CAMILO VEGA PALACIOS</v>
          </cell>
          <cell r="F10458">
            <v>45846.312106481484</v>
          </cell>
          <cell r="G10458">
            <v>45847.311956018515</v>
          </cell>
          <cell r="H10458">
            <v>7</v>
          </cell>
          <cell r="O10458">
            <v>292800</v>
          </cell>
        </row>
        <row r="10459">
          <cell r="A10459">
            <v>45846</v>
          </cell>
          <cell r="C10459" t="str">
            <v>CAMILO  MILLAN PUENTES</v>
          </cell>
          <cell r="F10459">
            <v>45846.298101851855</v>
          </cell>
          <cell r="G10459">
            <v>45847.297800925924</v>
          </cell>
          <cell r="H10459">
            <v>10</v>
          </cell>
          <cell r="O10459">
            <v>1132750</v>
          </cell>
        </row>
        <row r="10460">
          <cell r="A10460">
            <v>45846</v>
          </cell>
          <cell r="C10460" t="str">
            <v>VENTAS MOSTRADOR</v>
          </cell>
          <cell r="F10460">
            <v>45846</v>
          </cell>
          <cell r="G10460">
            <v>45846</v>
          </cell>
          <cell r="H10460">
            <v>0</v>
          </cell>
          <cell r="O10460">
            <v>425500</v>
          </cell>
        </row>
        <row r="10461">
          <cell r="A10461">
            <v>45846</v>
          </cell>
          <cell r="C10461" t="str">
            <v>PPC SAS</v>
          </cell>
          <cell r="F10461">
            <v>45826.668437499997</v>
          </cell>
          <cell r="G10461">
            <v>45841.668287037035</v>
          </cell>
          <cell r="H10461">
            <v>11</v>
          </cell>
          <cell r="O10461">
            <v>4762501.2779999999</v>
          </cell>
        </row>
        <row r="10462">
          <cell r="A10462">
            <v>45846</v>
          </cell>
          <cell r="C10462" t="str">
            <v>PPC SAS</v>
          </cell>
          <cell r="F10462">
            <v>45828.325659722221</v>
          </cell>
          <cell r="G10462">
            <v>45843.325520833336</v>
          </cell>
          <cell r="H10462">
            <v>9</v>
          </cell>
          <cell r="O10462">
            <v>4797655.1359999999</v>
          </cell>
        </row>
        <row r="10463">
          <cell r="A10463">
            <v>45846</v>
          </cell>
          <cell r="C10463" t="str">
            <v>PPC SAS</v>
          </cell>
          <cell r="F10463">
            <v>45832.376006944447</v>
          </cell>
          <cell r="G10463">
            <v>45847.375810185185</v>
          </cell>
          <cell r="H10463">
            <v>5</v>
          </cell>
          <cell r="O10463">
            <v>5920138.7350000003</v>
          </cell>
        </row>
        <row r="10464">
          <cell r="A10464">
            <v>45846</v>
          </cell>
          <cell r="C10464" t="str">
            <v>CELESTE CATERING SAS</v>
          </cell>
          <cell r="F10464">
            <v>45800.296979166669</v>
          </cell>
          <cell r="G10464">
            <v>45830.296655092592</v>
          </cell>
          <cell r="H10464">
            <v>22</v>
          </cell>
          <cell r="O10464">
            <v>517000</v>
          </cell>
        </row>
        <row r="10465">
          <cell r="A10465">
            <v>45846</v>
          </cell>
          <cell r="C10465" t="str">
            <v>CELESTE CATERING SAS</v>
          </cell>
          <cell r="F10465">
            <v>45800.313217592593</v>
          </cell>
          <cell r="G10465">
            <v>45830.311249999999</v>
          </cell>
          <cell r="H10465">
            <v>22</v>
          </cell>
          <cell r="O10465">
            <v>140800</v>
          </cell>
        </row>
        <row r="10466">
          <cell r="A10466">
            <v>45846</v>
          </cell>
          <cell r="C10466" t="str">
            <v>CELESTE CATERING SAS</v>
          </cell>
          <cell r="F10466">
            <v>45800.316574074073</v>
          </cell>
          <cell r="G10466">
            <v>45830.313726851855</v>
          </cell>
          <cell r="H10466">
            <v>22</v>
          </cell>
          <cell r="O10466">
            <v>858000</v>
          </cell>
        </row>
        <row r="10467">
          <cell r="A10467">
            <v>45846</v>
          </cell>
          <cell r="C10467" t="str">
            <v>CELESTE CATERING SAS</v>
          </cell>
          <cell r="F10467">
            <v>45800.327835648146</v>
          </cell>
          <cell r="G10467">
            <v>45830.327557870369</v>
          </cell>
          <cell r="H10467">
            <v>22</v>
          </cell>
          <cell r="O10467">
            <v>402600</v>
          </cell>
        </row>
        <row r="10468">
          <cell r="A10468">
            <v>45846</v>
          </cell>
          <cell r="C10468" t="str">
            <v>CELESTE CATERING SAS</v>
          </cell>
          <cell r="F10468">
            <v>45815.322083333333</v>
          </cell>
          <cell r="G10468">
            <v>45845.321782407409</v>
          </cell>
          <cell r="H10468">
            <v>7</v>
          </cell>
          <cell r="O10468">
            <v>122000</v>
          </cell>
        </row>
        <row r="10469">
          <cell r="A10469">
            <v>45846</v>
          </cell>
          <cell r="C10469" t="str">
            <v>LA BIFERIA SA</v>
          </cell>
          <cell r="F10469">
            <v>45825.319872685184</v>
          </cell>
          <cell r="G10469">
            <v>45855.319814814815</v>
          </cell>
          <cell r="H10469">
            <v>-3</v>
          </cell>
          <cell r="O10469">
            <v>1671000</v>
          </cell>
        </row>
        <row r="10470">
          <cell r="A10470">
            <v>45846</v>
          </cell>
          <cell r="C10470" t="str">
            <v>ROBINFOOD COLOMBIA SAS</v>
          </cell>
          <cell r="F10470">
            <v>45813.317118055558</v>
          </cell>
          <cell r="G10470">
            <v>45843.316840277781</v>
          </cell>
          <cell r="H10470">
            <v>9</v>
          </cell>
          <cell r="O10470">
            <v>717019.2</v>
          </cell>
        </row>
        <row r="10471">
          <cell r="A10471">
            <v>45846</v>
          </cell>
          <cell r="C10471" t="str">
            <v>ROBINFOOD COLOMBIA SAS</v>
          </cell>
          <cell r="F10471">
            <v>45814.368773148148</v>
          </cell>
          <cell r="G10471">
            <v>45844.36859953704</v>
          </cell>
          <cell r="H10471">
            <v>8</v>
          </cell>
          <cell r="O10471">
            <v>3146917.6</v>
          </cell>
        </row>
        <row r="10472">
          <cell r="A10472">
            <v>45846</v>
          </cell>
          <cell r="C10472" t="str">
            <v>ROBINFOOD COLOMBIA SAS</v>
          </cell>
          <cell r="F10472">
            <v>45817.389826388891</v>
          </cell>
          <cell r="G10472">
            <v>45847.388680555552</v>
          </cell>
          <cell r="H10472">
            <v>5</v>
          </cell>
          <cell r="O10472">
            <v>3176793.4</v>
          </cell>
        </row>
        <row r="10473">
          <cell r="A10473">
            <v>45846</v>
          </cell>
          <cell r="C10473" t="str">
            <v>COCTELERIA ARTESANAL SAS</v>
          </cell>
          <cell r="F10473">
            <v>45832.332696759258</v>
          </cell>
          <cell r="G10473">
            <v>45862.332696759258</v>
          </cell>
          <cell r="H10473">
            <v>-10</v>
          </cell>
          <cell r="O10473">
            <v>588354.08799999999</v>
          </cell>
        </row>
        <row r="10474">
          <cell r="A10474">
            <v>45846</v>
          </cell>
          <cell r="C10474" t="str">
            <v>VENTAS MOSTRADOR</v>
          </cell>
          <cell r="F10474">
            <v>45846</v>
          </cell>
          <cell r="G10474">
            <v>45846</v>
          </cell>
          <cell r="H10474">
            <v>0</v>
          </cell>
          <cell r="O10474">
            <v>919841</v>
          </cell>
        </row>
        <row r="10475">
          <cell r="A10475">
            <v>45846</v>
          </cell>
          <cell r="C10475" t="str">
            <v>VENTAS MOSTRADOR</v>
          </cell>
          <cell r="F10475">
            <v>45846</v>
          </cell>
          <cell r="G10475">
            <v>45846</v>
          </cell>
          <cell r="H10475">
            <v>0</v>
          </cell>
          <cell r="O10475">
            <v>203817</v>
          </cell>
        </row>
        <row r="10476">
          <cell r="A10476">
            <v>45847</v>
          </cell>
          <cell r="C10476" t="str">
            <v>ANA DOLORES CORONEL PARDO</v>
          </cell>
          <cell r="F10476">
            <v>45847.367534722223</v>
          </cell>
          <cell r="G10476">
            <v>45848.366354166668</v>
          </cell>
          <cell r="H10476">
            <v>6</v>
          </cell>
          <cell r="O10476">
            <v>1133500</v>
          </cell>
        </row>
        <row r="10477">
          <cell r="A10477">
            <v>45847</v>
          </cell>
          <cell r="C10477" t="str">
            <v>VENTAS MOSTRADOR</v>
          </cell>
          <cell r="F10477">
            <v>45847</v>
          </cell>
          <cell r="G10477">
            <v>45847</v>
          </cell>
          <cell r="H10477">
            <v>0</v>
          </cell>
          <cell r="O10477">
            <v>6530</v>
          </cell>
        </row>
        <row r="10478">
          <cell r="A10478">
            <v>45847</v>
          </cell>
          <cell r="C10478" t="str">
            <v>VENTAS MOSTRADOR</v>
          </cell>
          <cell r="F10478">
            <v>45847</v>
          </cell>
          <cell r="G10478">
            <v>45847</v>
          </cell>
          <cell r="H10478">
            <v>0</v>
          </cell>
          <cell r="O10478">
            <v>8140</v>
          </cell>
        </row>
        <row r="10479">
          <cell r="A10479">
            <v>45847</v>
          </cell>
          <cell r="C10479" t="str">
            <v>VENTAS MOSTRADOR</v>
          </cell>
          <cell r="F10479">
            <v>45847</v>
          </cell>
          <cell r="G10479">
            <v>45847</v>
          </cell>
          <cell r="H10479">
            <v>0</v>
          </cell>
          <cell r="O10479">
            <v>8910</v>
          </cell>
        </row>
        <row r="10480">
          <cell r="A10480">
            <v>45847</v>
          </cell>
          <cell r="C10480" t="str">
            <v>VENTAS MOSTRADOR</v>
          </cell>
          <cell r="F10480">
            <v>45847</v>
          </cell>
          <cell r="G10480">
            <v>45847</v>
          </cell>
          <cell r="H10480">
            <v>0</v>
          </cell>
          <cell r="O10480">
            <v>11300</v>
          </cell>
        </row>
        <row r="10481">
          <cell r="A10481">
            <v>45847</v>
          </cell>
          <cell r="C10481" t="str">
            <v>VENTAS MOSTRADOR</v>
          </cell>
          <cell r="F10481">
            <v>45847</v>
          </cell>
          <cell r="G10481">
            <v>45847</v>
          </cell>
          <cell r="H10481">
            <v>0</v>
          </cell>
          <cell r="O10481">
            <v>13236</v>
          </cell>
        </row>
        <row r="10482">
          <cell r="A10482">
            <v>45847</v>
          </cell>
          <cell r="C10482" t="str">
            <v>VENTAS MOSTRADOR</v>
          </cell>
          <cell r="F10482">
            <v>45847</v>
          </cell>
          <cell r="G10482">
            <v>45847</v>
          </cell>
          <cell r="H10482">
            <v>0</v>
          </cell>
          <cell r="O10482">
            <v>14570</v>
          </cell>
        </row>
        <row r="10483">
          <cell r="A10483">
            <v>45847</v>
          </cell>
          <cell r="C10483" t="str">
            <v>VENTAS MOSTRADOR</v>
          </cell>
          <cell r="F10483">
            <v>45847</v>
          </cell>
          <cell r="G10483">
            <v>45847</v>
          </cell>
          <cell r="H10483">
            <v>0</v>
          </cell>
          <cell r="O10483">
            <v>15895</v>
          </cell>
        </row>
        <row r="10484">
          <cell r="A10484">
            <v>45847</v>
          </cell>
          <cell r="C10484" t="str">
            <v>VENTAS MOSTRADOR</v>
          </cell>
          <cell r="F10484">
            <v>45847</v>
          </cell>
          <cell r="G10484">
            <v>45847</v>
          </cell>
          <cell r="H10484">
            <v>0</v>
          </cell>
          <cell r="O10484">
            <v>20080</v>
          </cell>
        </row>
        <row r="10485">
          <cell r="A10485">
            <v>45847</v>
          </cell>
          <cell r="C10485" t="str">
            <v>VENTAS MOSTRADOR</v>
          </cell>
          <cell r="F10485">
            <v>45847</v>
          </cell>
          <cell r="G10485">
            <v>45847</v>
          </cell>
          <cell r="H10485">
            <v>0</v>
          </cell>
          <cell r="O10485">
            <v>20550</v>
          </cell>
        </row>
        <row r="10486">
          <cell r="A10486">
            <v>45847</v>
          </cell>
          <cell r="C10486" t="str">
            <v>VENTAS MOSTRADOR</v>
          </cell>
          <cell r="F10486">
            <v>45847</v>
          </cell>
          <cell r="G10486">
            <v>45847</v>
          </cell>
          <cell r="H10486">
            <v>0</v>
          </cell>
          <cell r="O10486">
            <v>27000</v>
          </cell>
        </row>
        <row r="10487">
          <cell r="A10487">
            <v>45847</v>
          </cell>
          <cell r="C10487" t="str">
            <v>VENTAS MOSTRADOR</v>
          </cell>
          <cell r="F10487">
            <v>45847</v>
          </cell>
          <cell r="G10487">
            <v>45847</v>
          </cell>
          <cell r="H10487">
            <v>0</v>
          </cell>
          <cell r="O10487">
            <v>27900</v>
          </cell>
        </row>
        <row r="10488">
          <cell r="A10488">
            <v>45847</v>
          </cell>
          <cell r="C10488" t="str">
            <v>VENTAS MOSTRADOR</v>
          </cell>
          <cell r="F10488">
            <v>45847</v>
          </cell>
          <cell r="G10488">
            <v>45847</v>
          </cell>
          <cell r="H10488">
            <v>0</v>
          </cell>
          <cell r="O10488">
            <v>43025</v>
          </cell>
        </row>
        <row r="10489">
          <cell r="A10489">
            <v>45847</v>
          </cell>
          <cell r="C10489" t="str">
            <v>VENTAS MOSTRADOR</v>
          </cell>
          <cell r="F10489">
            <v>45847</v>
          </cell>
          <cell r="G10489">
            <v>45847</v>
          </cell>
          <cell r="H10489">
            <v>0</v>
          </cell>
          <cell r="O10489">
            <v>44795</v>
          </cell>
        </row>
        <row r="10490">
          <cell r="A10490">
            <v>45847</v>
          </cell>
          <cell r="C10490" t="str">
            <v>VENTAS MOSTRADOR</v>
          </cell>
          <cell r="F10490">
            <v>45847</v>
          </cell>
          <cell r="G10490">
            <v>45847</v>
          </cell>
          <cell r="H10490">
            <v>0</v>
          </cell>
          <cell r="O10490">
            <v>56404</v>
          </cell>
        </row>
        <row r="10491">
          <cell r="A10491">
            <v>45847</v>
          </cell>
          <cell r="C10491" t="str">
            <v>VENTAS MOSTRADOR</v>
          </cell>
          <cell r="F10491">
            <v>45847</v>
          </cell>
          <cell r="G10491">
            <v>45847</v>
          </cell>
          <cell r="H10491">
            <v>0</v>
          </cell>
          <cell r="O10491">
            <v>60270</v>
          </cell>
        </row>
        <row r="10492">
          <cell r="A10492">
            <v>45847</v>
          </cell>
          <cell r="C10492" t="str">
            <v>SONIA CONTANZA CARDENAS MURCIA</v>
          </cell>
          <cell r="F10492">
            <v>45847.295671296299</v>
          </cell>
          <cell r="G10492">
            <v>45848.29550925926</v>
          </cell>
          <cell r="H10492">
            <v>6</v>
          </cell>
          <cell r="O10492">
            <v>116499.99</v>
          </cell>
        </row>
        <row r="10493">
          <cell r="A10493">
            <v>45847</v>
          </cell>
          <cell r="C10493" t="str">
            <v>VENTAS MOSTRADOR</v>
          </cell>
          <cell r="F10493">
            <v>45847</v>
          </cell>
          <cell r="G10493">
            <v>45847</v>
          </cell>
          <cell r="H10493">
            <v>0</v>
          </cell>
          <cell r="O10493">
            <v>161600</v>
          </cell>
        </row>
        <row r="10494">
          <cell r="A10494">
            <v>45847</v>
          </cell>
          <cell r="C10494" t="str">
            <v>VENTAS MOSTRADOR</v>
          </cell>
          <cell r="F10494">
            <v>45847</v>
          </cell>
          <cell r="G10494">
            <v>45847</v>
          </cell>
          <cell r="H10494">
            <v>0</v>
          </cell>
          <cell r="O10494">
            <v>255300</v>
          </cell>
        </row>
        <row r="10495">
          <cell r="A10495">
            <v>45847</v>
          </cell>
          <cell r="C10495" t="str">
            <v>CARMEN ALICIA URQUIJO GAITAN</v>
          </cell>
          <cell r="F10495">
            <v>45847.447627314818</v>
          </cell>
          <cell r="G10495">
            <v>45848.441134259258</v>
          </cell>
          <cell r="H10495">
            <v>4</v>
          </cell>
          <cell r="O10495">
            <v>352500</v>
          </cell>
        </row>
        <row r="10496">
          <cell r="A10496">
            <v>45847</v>
          </cell>
          <cell r="C10496" t="str">
            <v>OSMAR  PEÑA</v>
          </cell>
          <cell r="F10496">
            <v>45847.377280092594</v>
          </cell>
          <cell r="G10496">
            <v>45848.377187500002</v>
          </cell>
          <cell r="H10496">
            <v>11</v>
          </cell>
          <cell r="O10496">
            <v>390000</v>
          </cell>
        </row>
        <row r="10497">
          <cell r="A10497">
            <v>45847</v>
          </cell>
          <cell r="C10497" t="str">
            <v>WILSON  DIAZ GOMEZ</v>
          </cell>
          <cell r="F10497">
            <v>45847.317881944444</v>
          </cell>
          <cell r="G10497">
            <v>45848.315196759257</v>
          </cell>
          <cell r="H10497">
            <v>6</v>
          </cell>
          <cell r="O10497">
            <v>494800</v>
          </cell>
        </row>
        <row r="10498">
          <cell r="A10498">
            <v>45847</v>
          </cell>
          <cell r="C10498" t="str">
            <v>VENTAS MOSTRADOR</v>
          </cell>
          <cell r="F10498">
            <v>45847</v>
          </cell>
          <cell r="G10498">
            <v>45847</v>
          </cell>
          <cell r="H10498">
            <v>0</v>
          </cell>
          <cell r="O10498">
            <v>685460</v>
          </cell>
        </row>
        <row r="10499">
          <cell r="A10499">
            <v>45847</v>
          </cell>
          <cell r="C10499" t="str">
            <v>OSMAR  PEÑA</v>
          </cell>
          <cell r="F10499">
            <v>45847.377280092594</v>
          </cell>
          <cell r="G10499">
            <v>45848.377187500002</v>
          </cell>
          <cell r="H10499">
            <v>11</v>
          </cell>
          <cell r="O10499">
            <v>2580000</v>
          </cell>
        </row>
        <row r="10500">
          <cell r="A10500">
            <v>45847</v>
          </cell>
          <cell r="C10500" t="str">
            <v>YALINDI  BONILLA GRANADOS</v>
          </cell>
          <cell r="F10500">
            <v>45847.302465277775</v>
          </cell>
          <cell r="G10500">
            <v>45848.302372685182</v>
          </cell>
          <cell r="H10500">
            <v>6</v>
          </cell>
          <cell r="O10500">
            <v>105600</v>
          </cell>
        </row>
        <row r="10501">
          <cell r="A10501">
            <v>45847</v>
          </cell>
          <cell r="C10501" t="str">
            <v>FELIPE BECERRA ZAPATA</v>
          </cell>
          <cell r="F10501">
            <v>45845.288877314815</v>
          </cell>
          <cell r="G10501">
            <v>45846.285370370373</v>
          </cell>
          <cell r="H10501">
            <v>8</v>
          </cell>
          <cell r="O10501">
            <v>338800</v>
          </cell>
        </row>
        <row r="10502">
          <cell r="A10502">
            <v>45847</v>
          </cell>
          <cell r="C10502" t="str">
            <v>SEBALI SAS</v>
          </cell>
          <cell r="F10502">
            <v>45839.31795138889</v>
          </cell>
          <cell r="G10502">
            <v>45847.317847222221</v>
          </cell>
          <cell r="H10502">
            <v>7</v>
          </cell>
          <cell r="O10502">
            <v>576127.5</v>
          </cell>
        </row>
        <row r="10503">
          <cell r="A10503">
            <v>45847</v>
          </cell>
          <cell r="C10503" t="str">
            <v>SEBALI SAS</v>
          </cell>
          <cell r="F10503">
            <v>45840.348773148151</v>
          </cell>
          <cell r="G10503">
            <v>45848.348634259259</v>
          </cell>
          <cell r="H10503">
            <v>6</v>
          </cell>
          <cell r="O10503">
            <v>126684</v>
          </cell>
        </row>
        <row r="10504">
          <cell r="A10504">
            <v>45847</v>
          </cell>
          <cell r="C10504" t="str">
            <v>ALEJANDRO  DURAN</v>
          </cell>
          <cell r="F10504">
            <v>45847.342349537037</v>
          </cell>
          <cell r="G10504">
            <v>45848.324999999997</v>
          </cell>
          <cell r="H10504">
            <v>6</v>
          </cell>
          <cell r="O10504">
            <v>1727250</v>
          </cell>
        </row>
        <row r="10505">
          <cell r="A10505">
            <v>45847</v>
          </cell>
          <cell r="C10505" t="str">
            <v>PAULA JINNET ARDILA GOMEZ</v>
          </cell>
          <cell r="F10505">
            <v>45845.226875</v>
          </cell>
          <cell r="G10505">
            <v>45846.226782407408</v>
          </cell>
          <cell r="H10505">
            <v>8</v>
          </cell>
          <cell r="O10505">
            <v>457700</v>
          </cell>
        </row>
        <row r="10506">
          <cell r="A10506">
            <v>45847</v>
          </cell>
          <cell r="C10506" t="str">
            <v>PAULA JINNET ARDILA GOMEZ</v>
          </cell>
          <cell r="F10506">
            <v>45845.236388888887</v>
          </cell>
          <cell r="G10506">
            <v>45846.236215277779</v>
          </cell>
          <cell r="H10506">
            <v>8</v>
          </cell>
          <cell r="O10506">
            <v>664700</v>
          </cell>
        </row>
        <row r="10507">
          <cell r="A10507">
            <v>45847</v>
          </cell>
          <cell r="C10507" t="str">
            <v>ANGEL CRISANTO HERNANDEZ JUNCO</v>
          </cell>
          <cell r="F10507">
            <v>45798.295428240737</v>
          </cell>
          <cell r="G10507">
            <v>45799.294340277775</v>
          </cell>
          <cell r="H10507">
            <v>58</v>
          </cell>
          <cell r="O10507">
            <v>1260</v>
          </cell>
        </row>
        <row r="10508">
          <cell r="A10508">
            <v>45847</v>
          </cell>
          <cell r="C10508" t="str">
            <v>ANGEL CRISANTO HERNANDEZ JUNCO</v>
          </cell>
          <cell r="F10508">
            <v>45847.306388888886</v>
          </cell>
          <cell r="G10508">
            <v>45848.306307870371</v>
          </cell>
          <cell r="H10508">
            <v>9</v>
          </cell>
          <cell r="O10508">
            <v>446600</v>
          </cell>
        </row>
        <row r="10509">
          <cell r="A10509">
            <v>45847</v>
          </cell>
          <cell r="C10509" t="str">
            <v>CRISTIAN CAMILO VEGA PALACIOS</v>
          </cell>
          <cell r="F10509">
            <v>45847.291689814818</v>
          </cell>
          <cell r="G10509">
            <v>45848.291458333333</v>
          </cell>
          <cell r="H10509">
            <v>6</v>
          </cell>
          <cell r="O10509">
            <v>323200</v>
          </cell>
        </row>
        <row r="10510">
          <cell r="A10510">
            <v>45847</v>
          </cell>
          <cell r="C10510" t="str">
            <v>CRISTIAN CAMILO VEGA PALACIOS</v>
          </cell>
          <cell r="F10510">
            <v>45847.294490740744</v>
          </cell>
          <cell r="G10510">
            <v>45848.294120370374</v>
          </cell>
          <cell r="H10510">
            <v>6</v>
          </cell>
          <cell r="O10510">
            <v>304000</v>
          </cell>
        </row>
        <row r="10511">
          <cell r="A10511">
            <v>45847</v>
          </cell>
          <cell r="C10511" t="str">
            <v xml:space="preserve">A MANO SAS </v>
          </cell>
          <cell r="F10511">
            <v>45840.319293981483</v>
          </cell>
          <cell r="G10511">
            <v>45848.319085648145</v>
          </cell>
          <cell r="H10511">
            <v>4</v>
          </cell>
          <cell r="O10511">
            <v>292100</v>
          </cell>
        </row>
        <row r="10512">
          <cell r="A10512">
            <v>45847</v>
          </cell>
          <cell r="C10512" t="str">
            <v>OSAKA COCINA NIKKEI S.A.S</v>
          </cell>
          <cell r="F10512">
            <v>45832.362604166665</v>
          </cell>
          <cell r="G10512">
            <v>45862.362500000003</v>
          </cell>
          <cell r="H10512">
            <v>-10</v>
          </cell>
          <cell r="O10512">
            <v>786700</v>
          </cell>
        </row>
        <row r="10513">
          <cell r="A10513">
            <v>45847</v>
          </cell>
          <cell r="C10513" t="str">
            <v>OSAKA COCINA NIKKEI S.A.S</v>
          </cell>
          <cell r="F10513">
            <v>45833.324537037035</v>
          </cell>
          <cell r="G10513">
            <v>45863.324305555558</v>
          </cell>
          <cell r="H10513">
            <v>-11</v>
          </cell>
          <cell r="O10513">
            <v>285600</v>
          </cell>
        </row>
        <row r="10514">
          <cell r="A10514">
            <v>45847</v>
          </cell>
          <cell r="C10514" t="str">
            <v>OSAKA COCINA NIKKEI S.A.S</v>
          </cell>
          <cell r="F10514">
            <v>45834.357094907406</v>
          </cell>
          <cell r="G10514">
            <v>45864.357002314813</v>
          </cell>
          <cell r="H10514">
            <v>-12</v>
          </cell>
          <cell r="O10514">
            <v>359600</v>
          </cell>
        </row>
        <row r="10515">
          <cell r="A10515">
            <v>45847</v>
          </cell>
          <cell r="C10515" t="str">
            <v>OSAKA COCINA NIKKEI S.A.S</v>
          </cell>
          <cell r="F10515">
            <v>45836.331342592595</v>
          </cell>
          <cell r="G10515">
            <v>45866.329965277779</v>
          </cell>
          <cell r="H10515">
            <v>-14</v>
          </cell>
          <cell r="O10515">
            <v>907800</v>
          </cell>
        </row>
        <row r="10516">
          <cell r="A10516">
            <v>45847</v>
          </cell>
          <cell r="C10516" t="str">
            <v>DONDOHE4K S.A.S</v>
          </cell>
          <cell r="F10516">
            <v>45827.316620370373</v>
          </cell>
          <cell r="G10516">
            <v>45857.315798611111</v>
          </cell>
          <cell r="H10516">
            <v>-5</v>
          </cell>
          <cell r="O10516">
            <v>1287467.7252</v>
          </cell>
        </row>
        <row r="10517">
          <cell r="A10517">
            <v>45847</v>
          </cell>
          <cell r="C10517" t="str">
            <v>DONDOHE4K S.A.S</v>
          </cell>
          <cell r="F10517">
            <v>45834.321435185186</v>
          </cell>
          <cell r="G10517">
            <v>45864.321342592593</v>
          </cell>
          <cell r="H10517">
            <v>-12</v>
          </cell>
          <cell r="O10517">
            <v>1987139.044</v>
          </cell>
        </row>
        <row r="10518">
          <cell r="A10518">
            <v>45847</v>
          </cell>
          <cell r="C10518" t="str">
            <v>MERCADOS BM SAS</v>
          </cell>
          <cell r="F10518">
            <v>45841.241319444445</v>
          </cell>
          <cell r="G10518">
            <v>45849.241076388891</v>
          </cell>
          <cell r="H10518">
            <v>5</v>
          </cell>
          <cell r="O10518">
            <v>2789330</v>
          </cell>
        </row>
        <row r="10519">
          <cell r="A10519">
            <v>45847</v>
          </cell>
          <cell r="C10519" t="str">
            <v>MERCADOS BM SAS</v>
          </cell>
          <cell r="F10519">
            <v>45841.47347222222</v>
          </cell>
          <cell r="G10519">
            <v>45849.472962962966</v>
          </cell>
          <cell r="H10519">
            <v>5</v>
          </cell>
          <cell r="O10519">
            <v>2605000</v>
          </cell>
        </row>
        <row r="10520">
          <cell r="A10520">
            <v>45847</v>
          </cell>
          <cell r="C10520" t="str">
            <v>LONGO SAS</v>
          </cell>
          <cell r="F10520">
            <v>45800.322916666664</v>
          </cell>
          <cell r="G10520">
            <v>45815.322592592594</v>
          </cell>
          <cell r="H10520">
            <v>39</v>
          </cell>
          <cell r="O10520">
            <v>1283161.0519999999</v>
          </cell>
        </row>
        <row r="10521">
          <cell r="A10521">
            <v>45847</v>
          </cell>
          <cell r="C10521" t="str">
            <v>LONGO SAS</v>
          </cell>
          <cell r="F10521">
            <v>45801.30709490741</v>
          </cell>
          <cell r="G10521">
            <v>45816.306990740741</v>
          </cell>
          <cell r="H10521">
            <v>38</v>
          </cell>
          <cell r="O10521">
            <v>1083438.3388</v>
          </cell>
        </row>
        <row r="10522">
          <cell r="A10522">
            <v>45847</v>
          </cell>
          <cell r="C10522" t="str">
            <v>LONGO SAS</v>
          </cell>
          <cell r="F10522">
            <v>45804.361724537041</v>
          </cell>
          <cell r="G10522">
            <v>45819.361643518518</v>
          </cell>
          <cell r="H10522">
            <v>35</v>
          </cell>
          <cell r="O10522">
            <v>1390879.0972</v>
          </cell>
        </row>
        <row r="10523">
          <cell r="A10523">
            <v>45847</v>
          </cell>
          <cell r="C10523" t="str">
            <v>LONGO SAS</v>
          </cell>
          <cell r="F10523">
            <v>45826.683888888889</v>
          </cell>
          <cell r="G10523">
            <v>45841.683715277781</v>
          </cell>
          <cell r="H10523">
            <v>13</v>
          </cell>
          <cell r="O10523">
            <v>1473526.3608000001</v>
          </cell>
        </row>
        <row r="10524">
          <cell r="A10524">
            <v>45847</v>
          </cell>
          <cell r="C10524" t="str">
            <v>LONGO SAS</v>
          </cell>
          <cell r="F10524">
            <v>45833.355254629627</v>
          </cell>
          <cell r="G10524">
            <v>45848.355104166665</v>
          </cell>
          <cell r="H10524">
            <v>6</v>
          </cell>
          <cell r="O10524">
            <v>613626.01599999995</v>
          </cell>
        </row>
        <row r="10525">
          <cell r="A10525">
            <v>45847</v>
          </cell>
          <cell r="C10525" t="str">
            <v>LONGO SAS</v>
          </cell>
          <cell r="F10525">
            <v>45806.399675925924</v>
          </cell>
          <cell r="G10525">
            <v>45821.399363425924</v>
          </cell>
          <cell r="H10525">
            <v>33</v>
          </cell>
          <cell r="O10525">
            <v>43804.226739999998</v>
          </cell>
        </row>
        <row r="10526">
          <cell r="A10526">
            <v>45847</v>
          </cell>
          <cell r="C10526" t="str">
            <v>KOE4K S.A.S</v>
          </cell>
          <cell r="F10526">
            <v>45824.369745370372</v>
          </cell>
          <cell r="G10526">
            <v>45854.369618055556</v>
          </cell>
          <cell r="H10526">
            <v>0</v>
          </cell>
          <cell r="O10526">
            <v>1571765.838</v>
          </cell>
        </row>
        <row r="10527">
          <cell r="A10527">
            <v>45847</v>
          </cell>
          <cell r="C10527" t="str">
            <v>KOE4K S.A.S</v>
          </cell>
          <cell r="F10527">
            <v>45826.46875</v>
          </cell>
          <cell r="G10527">
            <v>45856.46875</v>
          </cell>
          <cell r="H10527">
            <v>-2</v>
          </cell>
          <cell r="O10527">
            <v>320160</v>
          </cell>
        </row>
        <row r="10528">
          <cell r="A10528">
            <v>45847</v>
          </cell>
          <cell r="C10528" t="str">
            <v>BACO FOODS COLOMBIA S.A.S</v>
          </cell>
          <cell r="F10528">
            <v>45804.324050925927</v>
          </cell>
          <cell r="G10528">
            <v>45834.323854166665</v>
          </cell>
          <cell r="H10528">
            <v>20</v>
          </cell>
          <cell r="O10528">
            <v>1439814.388</v>
          </cell>
        </row>
        <row r="10529">
          <cell r="A10529">
            <v>45847</v>
          </cell>
          <cell r="C10529" t="str">
            <v>BACO FOODS COLOMBIA S.A.S</v>
          </cell>
          <cell r="F10529">
            <v>45806.363009259258</v>
          </cell>
          <cell r="G10529">
            <v>45836.362928240742</v>
          </cell>
          <cell r="H10529">
            <v>18</v>
          </cell>
          <cell r="O10529">
            <v>1431150.406</v>
          </cell>
        </row>
        <row r="10530">
          <cell r="A10530">
            <v>45847</v>
          </cell>
          <cell r="C10530" t="str">
            <v>BACO FOODS COLOMBIA S.A.S</v>
          </cell>
          <cell r="F10530">
            <v>45811.329745370371</v>
          </cell>
          <cell r="G10530">
            <v>45841.329525462963</v>
          </cell>
          <cell r="H10530">
            <v>13</v>
          </cell>
          <cell r="O10530">
            <v>1470686.048</v>
          </cell>
        </row>
        <row r="10531">
          <cell r="A10531">
            <v>45847</v>
          </cell>
          <cell r="C10531" t="str">
            <v>BACO FOODS COLOMBIA S.A.S</v>
          </cell>
          <cell r="F10531">
            <v>45814.316550925927</v>
          </cell>
          <cell r="G10531">
            <v>45844.316481481481</v>
          </cell>
          <cell r="H10531">
            <v>10</v>
          </cell>
          <cell r="O10531">
            <v>1320000</v>
          </cell>
        </row>
        <row r="10532">
          <cell r="A10532">
            <v>45847</v>
          </cell>
          <cell r="C10532" t="str">
            <v>BACO FOODS COLOMBIA S.A.S</v>
          </cell>
          <cell r="F10532">
            <v>45817.318773148145</v>
          </cell>
          <cell r="G10532">
            <v>45847.318657407406</v>
          </cell>
          <cell r="H10532">
            <v>7</v>
          </cell>
          <cell r="O10532">
            <v>432000</v>
          </cell>
        </row>
        <row r="10533">
          <cell r="A10533">
            <v>45847</v>
          </cell>
          <cell r="C10533" t="str">
            <v>MINI MAL LTDA</v>
          </cell>
          <cell r="F10533">
            <v>45847.365428240744</v>
          </cell>
          <cell r="G10533">
            <v>45848.36515046296</v>
          </cell>
          <cell r="H10533">
            <v>4</v>
          </cell>
          <cell r="O10533">
            <v>534100</v>
          </cell>
        </row>
        <row r="10534">
          <cell r="A10534">
            <v>45847</v>
          </cell>
          <cell r="C10534" t="str">
            <v>VENTAS MOSTRADOR</v>
          </cell>
          <cell r="F10534">
            <v>45847</v>
          </cell>
          <cell r="G10534">
            <v>45847</v>
          </cell>
          <cell r="H10534">
            <v>0</v>
          </cell>
          <cell r="O10534">
            <v>1160736</v>
          </cell>
        </row>
        <row r="10535">
          <cell r="A10535">
            <v>45847</v>
          </cell>
          <cell r="C10535" t="str">
            <v>VENTAS MOSTRADOR</v>
          </cell>
          <cell r="F10535">
            <v>45847</v>
          </cell>
          <cell r="G10535">
            <v>45847</v>
          </cell>
          <cell r="H10535">
            <v>0</v>
          </cell>
          <cell r="O10535">
            <v>232578</v>
          </cell>
        </row>
        <row r="10536">
          <cell r="A10536">
            <v>45847</v>
          </cell>
          <cell r="C10536" t="str">
            <v>AGROPECUARIA GOLOSO SAS</v>
          </cell>
          <cell r="F10536">
            <v>45847.365428240744</v>
          </cell>
          <cell r="G10536">
            <v>45847.365428240744</v>
          </cell>
          <cell r="H10536">
            <v>0</v>
          </cell>
          <cell r="O10536">
            <v>3080355</v>
          </cell>
        </row>
        <row r="10537">
          <cell r="A10537">
            <v>45848</v>
          </cell>
          <cell r="C10537" t="str">
            <v>VENTAS MOSTRADOR</v>
          </cell>
          <cell r="F10537">
            <v>45848</v>
          </cell>
          <cell r="G10537">
            <v>45848</v>
          </cell>
          <cell r="H10537">
            <v>0</v>
          </cell>
          <cell r="O10537">
            <v>13000</v>
          </cell>
        </row>
        <row r="10538">
          <cell r="A10538">
            <v>45848</v>
          </cell>
          <cell r="C10538" t="str">
            <v>VENTAS MOSTRADOR</v>
          </cell>
          <cell r="F10538">
            <v>45848</v>
          </cell>
          <cell r="G10538">
            <v>45848</v>
          </cell>
          <cell r="H10538">
            <v>0</v>
          </cell>
          <cell r="O10538">
            <v>14190</v>
          </cell>
        </row>
        <row r="10539">
          <cell r="A10539">
            <v>45848</v>
          </cell>
          <cell r="C10539" t="str">
            <v>VENTAS MOSTRADOR</v>
          </cell>
          <cell r="F10539">
            <v>45848</v>
          </cell>
          <cell r="G10539">
            <v>45848</v>
          </cell>
          <cell r="H10539">
            <v>0</v>
          </cell>
          <cell r="O10539">
            <v>18000</v>
          </cell>
        </row>
        <row r="10540">
          <cell r="A10540">
            <v>45848</v>
          </cell>
          <cell r="C10540" t="str">
            <v>VENTAS MOSTRADOR</v>
          </cell>
          <cell r="F10540">
            <v>45848</v>
          </cell>
          <cell r="G10540">
            <v>45848</v>
          </cell>
          <cell r="H10540">
            <v>0</v>
          </cell>
          <cell r="O10540">
            <v>24800</v>
          </cell>
        </row>
        <row r="10541">
          <cell r="A10541">
            <v>45848</v>
          </cell>
          <cell r="C10541" t="str">
            <v>VENTAS MOSTRADOR</v>
          </cell>
          <cell r="F10541">
            <v>45848</v>
          </cell>
          <cell r="G10541">
            <v>45848</v>
          </cell>
          <cell r="H10541">
            <v>0</v>
          </cell>
          <cell r="O10541">
            <v>25000</v>
          </cell>
        </row>
        <row r="10542">
          <cell r="A10542">
            <v>45848</v>
          </cell>
          <cell r="C10542" t="str">
            <v>VENTAS MOSTRADOR</v>
          </cell>
          <cell r="F10542">
            <v>45848</v>
          </cell>
          <cell r="G10542">
            <v>45848</v>
          </cell>
          <cell r="H10542">
            <v>0</v>
          </cell>
          <cell r="O10542">
            <v>27000</v>
          </cell>
        </row>
        <row r="10543">
          <cell r="A10543">
            <v>45848</v>
          </cell>
          <cell r="C10543" t="str">
            <v>VENTAS MOSTRADOR</v>
          </cell>
          <cell r="F10543">
            <v>45848</v>
          </cell>
          <cell r="G10543">
            <v>45848</v>
          </cell>
          <cell r="H10543">
            <v>0</v>
          </cell>
          <cell r="O10543">
            <v>28784</v>
          </cell>
        </row>
        <row r="10544">
          <cell r="A10544">
            <v>45848</v>
          </cell>
          <cell r="C10544" t="str">
            <v>VENTAS MOSTRADOR</v>
          </cell>
          <cell r="F10544">
            <v>45848</v>
          </cell>
          <cell r="G10544">
            <v>45848</v>
          </cell>
          <cell r="H10544">
            <v>0</v>
          </cell>
          <cell r="O10544">
            <v>32300</v>
          </cell>
        </row>
        <row r="10545">
          <cell r="A10545">
            <v>45848</v>
          </cell>
          <cell r="C10545" t="str">
            <v>VENTAS MOSTRADOR</v>
          </cell>
          <cell r="F10545">
            <v>45848</v>
          </cell>
          <cell r="G10545">
            <v>45848</v>
          </cell>
          <cell r="H10545">
            <v>0</v>
          </cell>
          <cell r="O10545">
            <v>34500</v>
          </cell>
        </row>
        <row r="10546">
          <cell r="A10546">
            <v>45848</v>
          </cell>
          <cell r="C10546" t="str">
            <v>VENTAS MOSTRADOR</v>
          </cell>
          <cell r="F10546">
            <v>45848</v>
          </cell>
          <cell r="G10546">
            <v>45848</v>
          </cell>
          <cell r="H10546">
            <v>0</v>
          </cell>
          <cell r="O10546">
            <v>38060</v>
          </cell>
        </row>
        <row r="10547">
          <cell r="A10547">
            <v>45848</v>
          </cell>
          <cell r="C10547" t="str">
            <v>VENTAS MOSTRADOR</v>
          </cell>
          <cell r="F10547">
            <v>45848</v>
          </cell>
          <cell r="G10547">
            <v>45848</v>
          </cell>
          <cell r="H10547">
            <v>0</v>
          </cell>
          <cell r="O10547">
            <v>50084</v>
          </cell>
        </row>
        <row r="10548">
          <cell r="A10548">
            <v>45848</v>
          </cell>
          <cell r="C10548" t="str">
            <v>VENTAS MOSTRADOR</v>
          </cell>
          <cell r="F10548">
            <v>45848</v>
          </cell>
          <cell r="G10548">
            <v>45848</v>
          </cell>
          <cell r="H10548">
            <v>0</v>
          </cell>
          <cell r="O10548">
            <v>63556</v>
          </cell>
        </row>
        <row r="10549">
          <cell r="A10549">
            <v>45848</v>
          </cell>
          <cell r="C10549" t="str">
            <v>BASTIDAS MEDINA MARCELA</v>
          </cell>
          <cell r="F10549">
            <v>45848.365243055552</v>
          </cell>
          <cell r="G10549">
            <v>45849.365127314813</v>
          </cell>
          <cell r="H10549">
            <v>5</v>
          </cell>
          <cell r="O10549">
            <v>103900</v>
          </cell>
        </row>
        <row r="10550">
          <cell r="A10550">
            <v>45848</v>
          </cell>
          <cell r="C10550" t="str">
            <v>SONIA CONTANZA CARDENAS MURCIA</v>
          </cell>
          <cell r="F10550">
            <v>45848.312662037039</v>
          </cell>
          <cell r="G10550">
            <v>45849.310497685183</v>
          </cell>
          <cell r="H10550">
            <v>5</v>
          </cell>
          <cell r="O10550">
            <v>127200</v>
          </cell>
        </row>
        <row r="10551">
          <cell r="A10551">
            <v>45848</v>
          </cell>
          <cell r="C10551" t="str">
            <v>VENTAS MOSTRADOR</v>
          </cell>
          <cell r="F10551">
            <v>45848</v>
          </cell>
          <cell r="G10551">
            <v>45848</v>
          </cell>
          <cell r="H10551">
            <v>0</v>
          </cell>
          <cell r="O10551">
            <v>277200</v>
          </cell>
        </row>
        <row r="10552">
          <cell r="A10552">
            <v>45848</v>
          </cell>
          <cell r="C10552" t="str">
            <v>VENTAS MOSTRADOR</v>
          </cell>
          <cell r="F10552">
            <v>45848</v>
          </cell>
          <cell r="G10552">
            <v>45848</v>
          </cell>
          <cell r="H10552">
            <v>0</v>
          </cell>
          <cell r="O10552">
            <v>358800</v>
          </cell>
        </row>
        <row r="10553">
          <cell r="A10553">
            <v>45848</v>
          </cell>
          <cell r="C10553" t="str">
            <v>VENTAS MOSTRADOR</v>
          </cell>
          <cell r="F10553">
            <v>45848</v>
          </cell>
          <cell r="G10553">
            <v>45848</v>
          </cell>
          <cell r="H10553">
            <v>0</v>
          </cell>
          <cell r="O10553">
            <v>495000</v>
          </cell>
        </row>
        <row r="10554">
          <cell r="A10554">
            <v>45848</v>
          </cell>
          <cell r="C10554" t="str">
            <v>TODOS COMEMOS SAS</v>
          </cell>
          <cell r="F10554">
            <v>45834.382800925923</v>
          </cell>
          <cell r="G10554">
            <v>45842.382673611108</v>
          </cell>
          <cell r="H10554">
            <v>12</v>
          </cell>
          <cell r="O10554">
            <v>488400</v>
          </cell>
        </row>
        <row r="10555">
          <cell r="A10555">
            <v>45848</v>
          </cell>
          <cell r="C10555" t="str">
            <v>LA COA S.A.S</v>
          </cell>
          <cell r="F10555">
            <v>45761.505659722221</v>
          </cell>
          <cell r="G10555">
            <v>45791.505659722221</v>
          </cell>
          <cell r="H10555">
            <v>63</v>
          </cell>
          <cell r="O10555">
            <v>1142100</v>
          </cell>
        </row>
        <row r="10556">
          <cell r="A10556">
            <v>45848</v>
          </cell>
          <cell r="C10556" t="str">
            <v>LA COA S.A.S</v>
          </cell>
          <cell r="F10556">
            <v>45770.464872685188</v>
          </cell>
          <cell r="G10556">
            <v>45800.464872685188</v>
          </cell>
          <cell r="H10556">
            <v>54</v>
          </cell>
          <cell r="O10556">
            <v>1306767.4920000001</v>
          </cell>
        </row>
        <row r="10557">
          <cell r="A10557">
            <v>45848</v>
          </cell>
          <cell r="C10557" t="str">
            <v>LA COA S.A.S</v>
          </cell>
          <cell r="F10557">
            <v>45786.343981481485</v>
          </cell>
          <cell r="G10557">
            <v>45816.343981481485</v>
          </cell>
          <cell r="H10557">
            <v>38</v>
          </cell>
          <cell r="O10557">
            <v>2366407.3456999999</v>
          </cell>
        </row>
        <row r="10558">
          <cell r="A10558">
            <v>45848</v>
          </cell>
          <cell r="C10558" t="str">
            <v>LA COA S.A.S</v>
          </cell>
          <cell r="F10558">
            <v>45814.407037037039</v>
          </cell>
          <cell r="G10558">
            <v>45844.406770833331</v>
          </cell>
          <cell r="H10558">
            <v>10</v>
          </cell>
          <cell r="O10558">
            <v>1174500</v>
          </cell>
        </row>
        <row r="10559">
          <cell r="A10559">
            <v>45848</v>
          </cell>
          <cell r="C10559" t="str">
            <v>TODOS COMEMOS SAS</v>
          </cell>
          <cell r="F10559">
            <v>45833.440092592595</v>
          </cell>
          <cell r="G10559">
            <v>45841.420162037037</v>
          </cell>
          <cell r="H10559">
            <v>13</v>
          </cell>
          <cell r="O10559">
            <v>1197351.8784400001</v>
          </cell>
        </row>
        <row r="10560">
          <cell r="A10560">
            <v>45848</v>
          </cell>
          <cell r="C10560" t="str">
            <v>TIGRE COLOMBIA S.A.S</v>
          </cell>
          <cell r="F10560">
            <v>45839.35365740741</v>
          </cell>
          <cell r="G10560">
            <v>45847.353425925925</v>
          </cell>
          <cell r="H10560">
            <v>5</v>
          </cell>
          <cell r="O10560">
            <v>959930</v>
          </cell>
        </row>
        <row r="10561">
          <cell r="A10561">
            <v>45848</v>
          </cell>
          <cell r="C10561" t="str">
            <v>TIGRE COLOMBIA S.A.S</v>
          </cell>
          <cell r="F10561">
            <v>45846.321736111109</v>
          </cell>
          <cell r="G10561">
            <v>45854.321620370371</v>
          </cell>
          <cell r="H10561">
            <v>-2</v>
          </cell>
          <cell r="O10561">
            <v>1434800</v>
          </cell>
        </row>
        <row r="10562">
          <cell r="A10562">
            <v>45848</v>
          </cell>
          <cell r="C10562" t="str">
            <v>TIGRE COLOMBIA S.A.S</v>
          </cell>
          <cell r="F10562">
            <v>45846.322939814818</v>
          </cell>
          <cell r="G10562">
            <v>45854.322766203702</v>
          </cell>
          <cell r="H10562">
            <v>-2</v>
          </cell>
          <cell r="O10562">
            <v>1360000</v>
          </cell>
        </row>
        <row r="10563">
          <cell r="A10563">
            <v>45848</v>
          </cell>
          <cell r="C10563" t="str">
            <v>TIGRE COLOMBIA S.A.S</v>
          </cell>
          <cell r="F10563">
            <v>45846.323981481481</v>
          </cell>
          <cell r="G10563">
            <v>45854.323750000003</v>
          </cell>
          <cell r="H10563">
            <v>-2</v>
          </cell>
          <cell r="O10563">
            <v>1360000</v>
          </cell>
        </row>
        <row r="10564">
          <cell r="A10564">
            <v>45848</v>
          </cell>
          <cell r="C10564" t="str">
            <v>TIGRE COLOMBIA S.A.S</v>
          </cell>
          <cell r="F10564">
            <v>45846.324930555558</v>
          </cell>
          <cell r="G10564">
            <v>45854.324791666666</v>
          </cell>
          <cell r="H10564">
            <v>-2</v>
          </cell>
          <cell r="O10564">
            <v>750270</v>
          </cell>
        </row>
        <row r="10565">
          <cell r="A10565">
            <v>45848</v>
          </cell>
          <cell r="C10565" t="str">
            <v>BENJAMIN  CHAPARRO AMEZQUITA</v>
          </cell>
          <cell r="F10565">
            <v>45848.352337962962</v>
          </cell>
          <cell r="G10565">
            <v>45849.352256944447</v>
          </cell>
          <cell r="H10565">
            <v>8</v>
          </cell>
          <cell r="O10565">
            <v>1152900</v>
          </cell>
        </row>
        <row r="10566">
          <cell r="A10566">
            <v>45848</v>
          </cell>
          <cell r="C10566" t="str">
            <v>ANDRES MAURICIO CUELLAR HERRERA</v>
          </cell>
          <cell r="F10566">
            <v>45848.301111111112</v>
          </cell>
          <cell r="G10566">
            <v>45849.300879629627</v>
          </cell>
          <cell r="H10566">
            <v>8</v>
          </cell>
          <cell r="O10566">
            <v>16920</v>
          </cell>
        </row>
        <row r="10567">
          <cell r="A10567">
            <v>45848</v>
          </cell>
          <cell r="C10567" t="str">
            <v>MARCO TULIO MELGAREJO LEAL</v>
          </cell>
          <cell r="F10567">
            <v>45836.314756944441</v>
          </cell>
          <cell r="G10567">
            <v>45851.314687500002</v>
          </cell>
          <cell r="H10567">
            <v>6</v>
          </cell>
          <cell r="O10567">
            <v>371200</v>
          </cell>
        </row>
        <row r="10568">
          <cell r="A10568">
            <v>45848</v>
          </cell>
          <cell r="C10568" t="str">
            <v>GINA ALEXANDRA OCHOA CASTAÑEDA</v>
          </cell>
          <cell r="F10568">
            <v>45848.367997685185</v>
          </cell>
          <cell r="G10568">
            <v>45849.367858796293</v>
          </cell>
          <cell r="H10568">
            <v>3</v>
          </cell>
          <cell r="O10568">
            <v>336600</v>
          </cell>
        </row>
        <row r="10569">
          <cell r="A10569">
            <v>45848</v>
          </cell>
          <cell r="C10569" t="str">
            <v>DEKARLA SAS</v>
          </cell>
          <cell r="F10569">
            <v>45848.34746527778</v>
          </cell>
          <cell r="G10569">
            <v>45849.347395833334</v>
          </cell>
          <cell r="H10569">
            <v>8</v>
          </cell>
          <cell r="O10569">
            <v>722500</v>
          </cell>
        </row>
        <row r="10570">
          <cell r="A10570">
            <v>45848</v>
          </cell>
          <cell r="C10570" t="str">
            <v>EL MERO BURRITO S.A.S</v>
          </cell>
          <cell r="F10570">
            <v>45848.315810185188</v>
          </cell>
          <cell r="G10570">
            <v>45849.315682870372</v>
          </cell>
          <cell r="H10570">
            <v>3</v>
          </cell>
          <cell r="O10570">
            <v>310500</v>
          </cell>
        </row>
        <row r="10571">
          <cell r="A10571">
            <v>45848</v>
          </cell>
          <cell r="C10571" t="str">
            <v>INVERSIONES Y SOLUCIONES DE TRADICION SAS</v>
          </cell>
          <cell r="F10571">
            <v>45806.39702546296</v>
          </cell>
          <cell r="G10571">
            <v>45821.396956018521</v>
          </cell>
          <cell r="H10571">
            <v>38</v>
          </cell>
          <cell r="O10571">
            <v>794423</v>
          </cell>
        </row>
        <row r="10572">
          <cell r="A10572">
            <v>45848</v>
          </cell>
          <cell r="C10572" t="str">
            <v>INVERSIONES Y SOLUCIONES DE TRADICION SAS</v>
          </cell>
          <cell r="F10572">
            <v>45807.344849537039</v>
          </cell>
          <cell r="G10572">
            <v>45822.344733796293</v>
          </cell>
          <cell r="H10572">
            <v>37</v>
          </cell>
          <cell r="O10572">
            <v>319500</v>
          </cell>
        </row>
        <row r="10573">
          <cell r="A10573">
            <v>45848</v>
          </cell>
          <cell r="C10573" t="str">
            <v>INVERSIONES Y SOLUCIONES DE TRADICION SAS</v>
          </cell>
          <cell r="F10573">
            <v>45814.37835648148</v>
          </cell>
          <cell r="G10573">
            <v>45829.378229166665</v>
          </cell>
          <cell r="H10573">
            <v>30</v>
          </cell>
          <cell r="O10573">
            <v>3886077</v>
          </cell>
        </row>
        <row r="10574">
          <cell r="A10574">
            <v>45848</v>
          </cell>
          <cell r="C10574" t="str">
            <v>CRISTIAN  ROJAS RIVERA</v>
          </cell>
          <cell r="F10574">
            <v>45848.305659722224</v>
          </cell>
          <cell r="G10574">
            <v>45854.305520833332</v>
          </cell>
          <cell r="H10574">
            <v>5</v>
          </cell>
          <cell r="O10574">
            <v>850999.98</v>
          </cell>
        </row>
        <row r="10575">
          <cell r="A10575">
            <v>45848</v>
          </cell>
          <cell r="C10575" t="str">
            <v>JOSE DIEGO MOSQUERA</v>
          </cell>
          <cell r="F10575">
            <v>45846.251932870371</v>
          </cell>
          <cell r="G10575">
            <v>45847.251932870371</v>
          </cell>
          <cell r="H10575">
            <v>5</v>
          </cell>
          <cell r="O10575">
            <v>625260</v>
          </cell>
        </row>
        <row r="10576">
          <cell r="A10576">
            <v>45848</v>
          </cell>
          <cell r="C10576" t="str">
            <v>NESTOR ABEL NOREÑA URREA</v>
          </cell>
          <cell r="F10576">
            <v>45848.43440972222</v>
          </cell>
          <cell r="G10576">
            <v>45849.434293981481</v>
          </cell>
          <cell r="H10576">
            <v>8</v>
          </cell>
          <cell r="O10576">
            <v>575100</v>
          </cell>
        </row>
        <row r="10577">
          <cell r="A10577">
            <v>45848</v>
          </cell>
          <cell r="C10577" t="str">
            <v>ANDRES MAURICIO CUELLAR HERRERA</v>
          </cell>
          <cell r="F10577">
            <v>45848.299363425926</v>
          </cell>
          <cell r="G10577">
            <v>45849.299270833333</v>
          </cell>
          <cell r="H10577">
            <v>8</v>
          </cell>
          <cell r="O10577">
            <v>372200</v>
          </cell>
        </row>
        <row r="10578">
          <cell r="A10578">
            <v>45848</v>
          </cell>
          <cell r="C10578" t="str">
            <v>ANDRES MAURICIO CUELLAR HERRERA</v>
          </cell>
          <cell r="F10578">
            <v>45848.301111111112</v>
          </cell>
          <cell r="G10578">
            <v>45849.300879629627</v>
          </cell>
          <cell r="H10578">
            <v>8</v>
          </cell>
          <cell r="O10578">
            <v>227800</v>
          </cell>
        </row>
        <row r="10579">
          <cell r="A10579">
            <v>45848</v>
          </cell>
          <cell r="C10579" t="str">
            <v>ALIMENTOS BENAL SAS</v>
          </cell>
          <cell r="F10579">
            <v>45817.351921296293</v>
          </cell>
          <cell r="G10579">
            <v>45847.3518287037</v>
          </cell>
          <cell r="H10579">
            <v>5</v>
          </cell>
          <cell r="O10579">
            <v>3941265.3289999999</v>
          </cell>
        </row>
        <row r="10580">
          <cell r="A10580">
            <v>45848</v>
          </cell>
          <cell r="C10580" t="str">
            <v>ALIMENTOS BENAL SAS</v>
          </cell>
          <cell r="F10580">
            <v>45821.37840277778</v>
          </cell>
          <cell r="G10580">
            <v>45851.378344907411</v>
          </cell>
          <cell r="H10580">
            <v>1</v>
          </cell>
          <cell r="O10580">
            <v>5734375.9899000004</v>
          </cell>
        </row>
        <row r="10581">
          <cell r="A10581">
            <v>45848</v>
          </cell>
          <cell r="C10581" t="str">
            <v>INFARTO SAS</v>
          </cell>
          <cell r="F10581">
            <v>45828.368217592593</v>
          </cell>
          <cell r="G10581">
            <v>45848.367951388886</v>
          </cell>
          <cell r="H10581">
            <v>4</v>
          </cell>
          <cell r="O10581">
            <v>764343.46305999998</v>
          </cell>
        </row>
        <row r="10582">
          <cell r="A10582">
            <v>45848</v>
          </cell>
          <cell r="C10582" t="str">
            <v>INFARTO SAS</v>
          </cell>
          <cell r="F10582">
            <v>45833.337743055556</v>
          </cell>
          <cell r="G10582">
            <v>45853.337638888886</v>
          </cell>
          <cell r="H10582">
            <v>-1</v>
          </cell>
          <cell r="O10582">
            <v>901054.12800000003</v>
          </cell>
        </row>
        <row r="10583">
          <cell r="A10583">
            <v>45848</v>
          </cell>
          <cell r="C10583" t="str">
            <v>INFARTO SAS</v>
          </cell>
          <cell r="F10583">
            <v>45835.351203703707</v>
          </cell>
          <cell r="G10583">
            <v>45855.349317129629</v>
          </cell>
          <cell r="H10583">
            <v>-3</v>
          </cell>
          <cell r="O10583">
            <v>583453.46094000002</v>
          </cell>
        </row>
        <row r="10584">
          <cell r="A10584">
            <v>45848</v>
          </cell>
          <cell r="C10584" t="str">
            <v>INVERSIONES SUPER ROYAL CARIBE SA</v>
          </cell>
          <cell r="F10584">
            <v>45821.331018518518</v>
          </cell>
          <cell r="G10584">
            <v>45851.330729166664</v>
          </cell>
          <cell r="H10584">
            <v>3</v>
          </cell>
          <cell r="O10584">
            <v>132220</v>
          </cell>
        </row>
        <row r="10585">
          <cell r="A10585">
            <v>45848</v>
          </cell>
          <cell r="C10585" t="str">
            <v>PODER BGTA SAS</v>
          </cell>
          <cell r="F10585">
            <v>45833.253761574073</v>
          </cell>
          <cell r="G10585">
            <v>45863.253576388888</v>
          </cell>
          <cell r="H10585">
            <v>-9</v>
          </cell>
          <cell r="O10585">
            <v>862215.58799999999</v>
          </cell>
        </row>
        <row r="10586">
          <cell r="A10586">
            <v>45848</v>
          </cell>
          <cell r="C10586" t="str">
            <v>PODER BGTA SAS</v>
          </cell>
          <cell r="F10586">
            <v>45833.254710648151</v>
          </cell>
          <cell r="G10586">
            <v>45863.254548611112</v>
          </cell>
          <cell r="H10586">
            <v>-9</v>
          </cell>
          <cell r="O10586">
            <v>1262750.48</v>
          </cell>
        </row>
        <row r="10587">
          <cell r="A10587">
            <v>45848</v>
          </cell>
          <cell r="C10587" t="str">
            <v>PODER BGTA SAS</v>
          </cell>
          <cell r="F10587">
            <v>45833.255856481483</v>
          </cell>
          <cell r="G10587">
            <v>45863.255590277775</v>
          </cell>
          <cell r="H10587">
            <v>-9</v>
          </cell>
          <cell r="O10587">
            <v>126872.564</v>
          </cell>
        </row>
        <row r="10588">
          <cell r="A10588">
            <v>45848</v>
          </cell>
          <cell r="C10588" t="str">
            <v>SAGRADO BGTA SAS</v>
          </cell>
          <cell r="F10588">
            <v>45826.284189814818</v>
          </cell>
          <cell r="G10588">
            <v>45846.28396990741</v>
          </cell>
          <cell r="H10588">
            <v>20</v>
          </cell>
          <cell r="O10588">
            <v>1547367.2679999999</v>
          </cell>
        </row>
        <row r="10589">
          <cell r="A10589">
            <v>45848</v>
          </cell>
          <cell r="C10589" t="str">
            <v>SAGRADO BGTA SAS</v>
          </cell>
          <cell r="F10589">
            <v>45828.348194444443</v>
          </cell>
          <cell r="G10589">
            <v>45848.289930555555</v>
          </cell>
          <cell r="H10589">
            <v>18</v>
          </cell>
          <cell r="O10589">
            <v>3781380.0060000001</v>
          </cell>
        </row>
        <row r="10590">
          <cell r="A10590">
            <v>45848</v>
          </cell>
          <cell r="C10590" t="str">
            <v>SAGRADO BGTA SAS</v>
          </cell>
          <cell r="F10590">
            <v>45833.256701388891</v>
          </cell>
          <cell r="G10590">
            <v>45853.256608796299</v>
          </cell>
          <cell r="H10590">
            <v>13</v>
          </cell>
          <cell r="O10590">
            <v>2698531.6349999998</v>
          </cell>
        </row>
        <row r="10591">
          <cell r="A10591">
            <v>45848</v>
          </cell>
          <cell r="C10591" t="str">
            <v>GATE GOURMET COLOMBIA SAS</v>
          </cell>
          <cell r="F10591">
            <v>45815.240567129629</v>
          </cell>
          <cell r="G10591">
            <v>45845.239872685182</v>
          </cell>
          <cell r="H10591">
            <v>26</v>
          </cell>
          <cell r="O10591">
            <v>502970</v>
          </cell>
        </row>
        <row r="10592">
          <cell r="A10592">
            <v>45848</v>
          </cell>
          <cell r="C10592" t="str">
            <v>GATE GOURMET COLOMBIA SAS</v>
          </cell>
          <cell r="F10592">
            <v>45817.529398148145</v>
          </cell>
          <cell r="G10592">
            <v>45847.527465277781</v>
          </cell>
          <cell r="H10592">
            <v>24</v>
          </cell>
          <cell r="O10592">
            <v>6072555.108</v>
          </cell>
        </row>
        <row r="10593">
          <cell r="A10593">
            <v>45848</v>
          </cell>
          <cell r="C10593" t="str">
            <v>GATE GOURMET COLOMBIA SAS</v>
          </cell>
          <cell r="F10593">
            <v>45819.542210648149</v>
          </cell>
          <cell r="G10593">
            <v>45849.541886574072</v>
          </cell>
          <cell r="H10593">
            <v>22</v>
          </cell>
          <cell r="O10593">
            <v>5839025.9380000001</v>
          </cell>
        </row>
        <row r="10594">
          <cell r="A10594">
            <v>45848</v>
          </cell>
          <cell r="C10594" t="str">
            <v>PURA SABROSURA SAS</v>
          </cell>
          <cell r="F10594">
            <v>45839.3987037037</v>
          </cell>
          <cell r="G10594">
            <v>45854.398634259262</v>
          </cell>
          <cell r="H10594">
            <v>3</v>
          </cell>
          <cell r="O10594">
            <v>676985.62800000003</v>
          </cell>
        </row>
        <row r="10595">
          <cell r="A10595">
            <v>45848</v>
          </cell>
          <cell r="C10595" t="str">
            <v>PURA SABROSURA SAS</v>
          </cell>
          <cell r="F10595">
            <v>45839.40766203704</v>
          </cell>
          <cell r="G10595">
            <v>45854.395104166666</v>
          </cell>
          <cell r="H10595">
            <v>3</v>
          </cell>
          <cell r="O10595">
            <v>2914832.4270000001</v>
          </cell>
        </row>
        <row r="10596">
          <cell r="A10596">
            <v>45848</v>
          </cell>
          <cell r="C10596" t="str">
            <v>PURA SABROSURA SAS</v>
          </cell>
          <cell r="F10596">
            <v>45841.364895833336</v>
          </cell>
          <cell r="G10596">
            <v>45856.364270833335</v>
          </cell>
          <cell r="H10596">
            <v>1</v>
          </cell>
          <cell r="O10596">
            <v>6458799.409</v>
          </cell>
        </row>
        <row r="10597">
          <cell r="A10597">
            <v>45848</v>
          </cell>
          <cell r="C10597" t="str">
            <v>DUFLO SERVICIOS INTEGRALES S.A.S.</v>
          </cell>
          <cell r="F10597">
            <v>45797.290879629632</v>
          </cell>
          <cell r="G10597">
            <v>45827.290729166663</v>
          </cell>
          <cell r="H10597">
            <v>25</v>
          </cell>
          <cell r="O10597">
            <v>1041499.6</v>
          </cell>
        </row>
        <row r="10598">
          <cell r="A10598">
            <v>45848</v>
          </cell>
          <cell r="C10598" t="str">
            <v>DUFLO SERVICIOS INTEGRALES S.A.S.</v>
          </cell>
          <cell r="F10598">
            <v>45806.715775462966</v>
          </cell>
          <cell r="G10598">
            <v>45836.715567129628</v>
          </cell>
          <cell r="H10598">
            <v>16</v>
          </cell>
          <cell r="O10598">
            <v>1348514.25</v>
          </cell>
        </row>
        <row r="10599">
          <cell r="A10599">
            <v>45848</v>
          </cell>
          <cell r="C10599" t="str">
            <v>DUFLO SERVICIOS INTEGRALES S.A.S.</v>
          </cell>
          <cell r="F10599">
            <v>45806.726423611108</v>
          </cell>
          <cell r="G10599">
            <v>45836.726342592592</v>
          </cell>
          <cell r="H10599">
            <v>16</v>
          </cell>
          <cell r="O10599">
            <v>2899446</v>
          </cell>
        </row>
        <row r="10600">
          <cell r="A10600">
            <v>45848</v>
          </cell>
          <cell r="C10600" t="str">
            <v>SUPER NUEVO MILENIO SA</v>
          </cell>
          <cell r="F10600">
            <v>45822.375937500001</v>
          </cell>
          <cell r="G10600">
            <v>45852.372395833336</v>
          </cell>
          <cell r="H10600">
            <v>5</v>
          </cell>
          <cell r="O10600">
            <v>193798</v>
          </cell>
        </row>
        <row r="10601">
          <cell r="A10601">
            <v>45848</v>
          </cell>
          <cell r="C10601" t="str">
            <v>SUPER NUEVO MILENIO SA</v>
          </cell>
          <cell r="F10601">
            <v>45824.330208333333</v>
          </cell>
          <cell r="G10601">
            <v>45854.329965277779</v>
          </cell>
          <cell r="H10601">
            <v>3</v>
          </cell>
          <cell r="O10601">
            <v>135000</v>
          </cell>
        </row>
        <row r="10602">
          <cell r="A10602">
            <v>45848</v>
          </cell>
          <cell r="C10602" t="str">
            <v>SUPER NUEVO MILENIO SA</v>
          </cell>
          <cell r="F10602">
            <v>45824.471597222226</v>
          </cell>
          <cell r="G10602">
            <v>45854.47152777778</v>
          </cell>
          <cell r="H10602">
            <v>3</v>
          </cell>
          <cell r="O10602">
            <v>84000</v>
          </cell>
        </row>
        <row r="10603">
          <cell r="A10603">
            <v>45848</v>
          </cell>
          <cell r="C10603" t="str">
            <v>SUPER NUEVO MILENIO SA</v>
          </cell>
          <cell r="F10603">
            <v>45826.336226851854</v>
          </cell>
          <cell r="G10603">
            <v>45856.335902777777</v>
          </cell>
          <cell r="H10603">
            <v>1</v>
          </cell>
          <cell r="O10603">
            <v>212200</v>
          </cell>
        </row>
        <row r="10604">
          <cell r="A10604">
            <v>45848</v>
          </cell>
          <cell r="C10604" t="str">
            <v>SUPER NUEVO MILENIO SA</v>
          </cell>
          <cell r="F10604">
            <v>45829.346284722225</v>
          </cell>
          <cell r="G10604">
            <v>45859.346168981479</v>
          </cell>
          <cell r="H10604">
            <v>-2</v>
          </cell>
          <cell r="O10604">
            <v>430400</v>
          </cell>
        </row>
        <row r="10605">
          <cell r="A10605">
            <v>45848</v>
          </cell>
          <cell r="C10605" t="str">
            <v>SUPER NUEVO MILENIO SA</v>
          </cell>
          <cell r="F10605">
            <v>45829.364629629628</v>
          </cell>
          <cell r="G10605">
            <v>45859.364305555559</v>
          </cell>
          <cell r="H10605">
            <v>-2</v>
          </cell>
          <cell r="O10605">
            <v>172000</v>
          </cell>
        </row>
        <row r="10606">
          <cell r="A10606">
            <v>45848</v>
          </cell>
          <cell r="C10606" t="str">
            <v>SUPER NUEVO MILENIO SA</v>
          </cell>
          <cell r="F10606">
            <v>45832.395312499997</v>
          </cell>
          <cell r="G10606">
            <v>45862.395208333335</v>
          </cell>
          <cell r="H10606">
            <v>-5</v>
          </cell>
          <cell r="O10606">
            <v>389400</v>
          </cell>
        </row>
        <row r="10607">
          <cell r="A10607">
            <v>45848</v>
          </cell>
          <cell r="C10607" t="str">
            <v>SUPER NUEVO MILENIO SA</v>
          </cell>
          <cell r="F10607">
            <v>45835.321736111109</v>
          </cell>
          <cell r="G10607">
            <v>45865.317962962959</v>
          </cell>
          <cell r="H10607">
            <v>-8</v>
          </cell>
          <cell r="O10607">
            <v>261800</v>
          </cell>
        </row>
        <row r="10608">
          <cell r="A10608">
            <v>45848</v>
          </cell>
          <cell r="C10608" t="str">
            <v>VENTAS MOSTRADOR</v>
          </cell>
          <cell r="F10608">
            <v>45848</v>
          </cell>
          <cell r="G10608">
            <v>45848</v>
          </cell>
          <cell r="H10608">
            <v>0</v>
          </cell>
          <cell r="O10608">
            <v>1051595</v>
          </cell>
        </row>
        <row r="10609">
          <cell r="A10609">
            <v>45848</v>
          </cell>
          <cell r="C10609" t="str">
            <v>VENTAS MOSTRADOR</v>
          </cell>
          <cell r="F10609">
            <v>45848</v>
          </cell>
          <cell r="G10609">
            <v>45848</v>
          </cell>
          <cell r="H10609">
            <v>0</v>
          </cell>
          <cell r="O10609">
            <v>240653</v>
          </cell>
        </row>
        <row r="10610">
          <cell r="A10610">
            <v>45849</v>
          </cell>
          <cell r="C10610" t="str">
            <v>VENTAS MOSTRADOR</v>
          </cell>
          <cell r="F10610">
            <v>45849</v>
          </cell>
          <cell r="G10610">
            <v>45849</v>
          </cell>
          <cell r="H10610">
            <v>0</v>
          </cell>
          <cell r="O10610">
            <v>978</v>
          </cell>
        </row>
        <row r="10611">
          <cell r="A10611">
            <v>45849</v>
          </cell>
          <cell r="C10611" t="str">
            <v>VENTAS MOSTRADOR</v>
          </cell>
          <cell r="F10611">
            <v>45849</v>
          </cell>
          <cell r="G10611">
            <v>45849</v>
          </cell>
          <cell r="H10611">
            <v>0</v>
          </cell>
          <cell r="O10611">
            <v>8910</v>
          </cell>
        </row>
        <row r="10612">
          <cell r="A10612">
            <v>45849</v>
          </cell>
          <cell r="C10612" t="str">
            <v>VENTAS MOSTRADOR</v>
          </cell>
          <cell r="F10612">
            <v>45849</v>
          </cell>
          <cell r="G10612">
            <v>45849</v>
          </cell>
          <cell r="H10612">
            <v>0</v>
          </cell>
          <cell r="O10612">
            <v>11440</v>
          </cell>
        </row>
        <row r="10613">
          <cell r="A10613">
            <v>45849</v>
          </cell>
          <cell r="C10613" t="str">
            <v>VENTAS MOSTRADOR</v>
          </cell>
          <cell r="F10613">
            <v>45849</v>
          </cell>
          <cell r="G10613">
            <v>45849</v>
          </cell>
          <cell r="H10613">
            <v>0</v>
          </cell>
          <cell r="O10613">
            <v>13650</v>
          </cell>
        </row>
        <row r="10614">
          <cell r="A10614">
            <v>45849</v>
          </cell>
          <cell r="C10614" t="str">
            <v>VENTAS MOSTRADOR</v>
          </cell>
          <cell r="F10614">
            <v>45849</v>
          </cell>
          <cell r="G10614">
            <v>45849</v>
          </cell>
          <cell r="H10614">
            <v>0</v>
          </cell>
          <cell r="O10614">
            <v>24000</v>
          </cell>
        </row>
        <row r="10615">
          <cell r="A10615">
            <v>45849</v>
          </cell>
          <cell r="C10615" t="str">
            <v>VENTAS MOSTRADOR</v>
          </cell>
          <cell r="F10615">
            <v>45849</v>
          </cell>
          <cell r="G10615">
            <v>45849</v>
          </cell>
          <cell r="H10615">
            <v>0</v>
          </cell>
          <cell r="O10615">
            <v>36420</v>
          </cell>
        </row>
        <row r="10616">
          <cell r="A10616">
            <v>45849</v>
          </cell>
          <cell r="C10616" t="str">
            <v>VENTAS MOSTRADOR</v>
          </cell>
          <cell r="F10616">
            <v>45849</v>
          </cell>
          <cell r="G10616">
            <v>45849</v>
          </cell>
          <cell r="H10616">
            <v>0</v>
          </cell>
          <cell r="O10616">
            <v>43904</v>
          </cell>
        </row>
        <row r="10617">
          <cell r="A10617">
            <v>45849</v>
          </cell>
          <cell r="C10617" t="str">
            <v>VENTAS MOSTRADOR</v>
          </cell>
          <cell r="F10617">
            <v>45849</v>
          </cell>
          <cell r="G10617">
            <v>45849</v>
          </cell>
          <cell r="H10617">
            <v>0</v>
          </cell>
          <cell r="O10617">
            <v>44256</v>
          </cell>
        </row>
        <row r="10618">
          <cell r="A10618">
            <v>45849</v>
          </cell>
          <cell r="C10618" t="str">
            <v>VENTAS MOSTRADOR</v>
          </cell>
          <cell r="F10618">
            <v>45849</v>
          </cell>
          <cell r="G10618">
            <v>45849</v>
          </cell>
          <cell r="H10618">
            <v>0</v>
          </cell>
          <cell r="O10618">
            <v>51600</v>
          </cell>
        </row>
        <row r="10619">
          <cell r="A10619">
            <v>45849</v>
          </cell>
          <cell r="C10619" t="str">
            <v>VENTAS MOSTRADOR</v>
          </cell>
          <cell r="F10619">
            <v>45849</v>
          </cell>
          <cell r="G10619">
            <v>45849</v>
          </cell>
          <cell r="H10619">
            <v>0</v>
          </cell>
          <cell r="O10619">
            <v>76176</v>
          </cell>
        </row>
        <row r="10620">
          <cell r="A10620">
            <v>45849</v>
          </cell>
          <cell r="C10620" t="str">
            <v>VENTAS MOSTRADOR</v>
          </cell>
          <cell r="F10620">
            <v>45849</v>
          </cell>
          <cell r="G10620">
            <v>45849</v>
          </cell>
          <cell r="H10620">
            <v>0</v>
          </cell>
          <cell r="O10620">
            <v>82896</v>
          </cell>
        </row>
        <row r="10621">
          <cell r="A10621">
            <v>45849</v>
          </cell>
          <cell r="C10621" t="str">
            <v>VENTAS MOSTRADOR</v>
          </cell>
          <cell r="F10621">
            <v>45849</v>
          </cell>
          <cell r="G10621">
            <v>45849</v>
          </cell>
          <cell r="H10621">
            <v>0</v>
          </cell>
          <cell r="O10621">
            <v>96850</v>
          </cell>
        </row>
        <row r="10622">
          <cell r="A10622">
            <v>45849</v>
          </cell>
          <cell r="C10622" t="str">
            <v>VENTAS MOSTRADOR</v>
          </cell>
          <cell r="F10622">
            <v>45849</v>
          </cell>
          <cell r="G10622">
            <v>45849</v>
          </cell>
          <cell r="H10622">
            <v>0</v>
          </cell>
          <cell r="O10622">
            <v>151452</v>
          </cell>
        </row>
        <row r="10623">
          <cell r="A10623">
            <v>45849</v>
          </cell>
          <cell r="C10623" t="str">
            <v>VENTAS MOSTRADOR</v>
          </cell>
          <cell r="F10623">
            <v>45849</v>
          </cell>
          <cell r="G10623">
            <v>45849</v>
          </cell>
          <cell r="H10623">
            <v>0</v>
          </cell>
          <cell r="O10623">
            <v>470000</v>
          </cell>
        </row>
        <row r="10624">
          <cell r="A10624">
            <v>45849</v>
          </cell>
          <cell r="C10624" t="str">
            <v>CARLOS ANDRES HERNANDEZ MARTINEZ</v>
          </cell>
          <cell r="F10624">
            <v>45849.513414351852</v>
          </cell>
          <cell r="G10624">
            <v>45850.513414351852</v>
          </cell>
          <cell r="H10624">
            <v>2</v>
          </cell>
          <cell r="O10624">
            <v>1276499.97</v>
          </cell>
        </row>
        <row r="10625">
          <cell r="A10625">
            <v>45849</v>
          </cell>
          <cell r="C10625" t="str">
            <v>SIPOTE BURRITO S.A</v>
          </cell>
          <cell r="F10625">
            <v>45832.361064814817</v>
          </cell>
          <cell r="G10625">
            <v>45862.360925925925</v>
          </cell>
          <cell r="H10625">
            <v>4</v>
          </cell>
          <cell r="O10625">
            <v>3573145.68</v>
          </cell>
        </row>
        <row r="10626">
          <cell r="A10626">
            <v>45849</v>
          </cell>
          <cell r="C10626" t="str">
            <v>SIPOTE BURRITO S.A</v>
          </cell>
          <cell r="F10626">
            <v>45818.351631944446</v>
          </cell>
          <cell r="G10626">
            <v>45848.3515162037</v>
          </cell>
          <cell r="H10626">
            <v>18</v>
          </cell>
          <cell r="O10626">
            <v>15802923.9132</v>
          </cell>
        </row>
        <row r="10627">
          <cell r="A10627">
            <v>45849</v>
          </cell>
          <cell r="C10627" t="str">
            <v>ALINNOVA SAS</v>
          </cell>
          <cell r="F10627">
            <v>45815.341736111113</v>
          </cell>
          <cell r="G10627">
            <v>45830.322048611109</v>
          </cell>
          <cell r="H10627">
            <v>27</v>
          </cell>
          <cell r="O10627">
            <v>3015962.01</v>
          </cell>
        </row>
        <row r="10628">
          <cell r="A10628">
            <v>45849</v>
          </cell>
          <cell r="C10628" t="str">
            <v>ALINNOVA SAS</v>
          </cell>
          <cell r="F10628">
            <v>45817.387881944444</v>
          </cell>
          <cell r="G10628">
            <v>45832.387777777774</v>
          </cell>
          <cell r="H10628">
            <v>25</v>
          </cell>
          <cell r="O10628">
            <v>2957704.2</v>
          </cell>
        </row>
        <row r="10629">
          <cell r="A10629">
            <v>45849</v>
          </cell>
          <cell r="C10629" t="str">
            <v>ALINNOVA SAS</v>
          </cell>
          <cell r="F10629">
            <v>45819.412164351852</v>
          </cell>
          <cell r="G10629">
            <v>45834.41202546296</v>
          </cell>
          <cell r="H10629">
            <v>23</v>
          </cell>
          <cell r="O10629">
            <v>6167858.9100000001</v>
          </cell>
        </row>
        <row r="10630">
          <cell r="A10630">
            <v>45849</v>
          </cell>
          <cell r="C10630" t="str">
            <v>TAKAMI SA</v>
          </cell>
          <cell r="F10630">
            <v>45832.310636574075</v>
          </cell>
          <cell r="G10630">
            <v>45862.310567129629</v>
          </cell>
          <cell r="H10630">
            <v>-10</v>
          </cell>
          <cell r="O10630">
            <v>181140</v>
          </cell>
        </row>
        <row r="10631">
          <cell r="A10631">
            <v>45849</v>
          </cell>
          <cell r="C10631" t="str">
            <v>TAKAMI SA</v>
          </cell>
          <cell r="F10631">
            <v>45832.313518518517</v>
          </cell>
          <cell r="G10631">
            <v>45862.313437500001</v>
          </cell>
          <cell r="H10631">
            <v>-10</v>
          </cell>
          <cell r="O10631">
            <v>722760</v>
          </cell>
        </row>
        <row r="10632">
          <cell r="A10632">
            <v>45849</v>
          </cell>
          <cell r="C10632" t="str">
            <v>TAKAMI SA</v>
          </cell>
          <cell r="F10632">
            <v>45832.340219907404</v>
          </cell>
          <cell r="G10632">
            <v>45862.340138888889</v>
          </cell>
          <cell r="H10632">
            <v>-10</v>
          </cell>
          <cell r="O10632">
            <v>214240</v>
          </cell>
        </row>
        <row r="10633">
          <cell r="A10633">
            <v>45849</v>
          </cell>
          <cell r="C10633" t="str">
            <v>TAKAMI SA</v>
          </cell>
          <cell r="F10633">
            <v>45832.393692129626</v>
          </cell>
          <cell r="G10633">
            <v>45862.393611111111</v>
          </cell>
          <cell r="H10633">
            <v>-10</v>
          </cell>
          <cell r="O10633">
            <v>164000</v>
          </cell>
        </row>
        <row r="10634">
          <cell r="A10634">
            <v>45849</v>
          </cell>
          <cell r="C10634" t="str">
            <v>TAKAMI SA</v>
          </cell>
          <cell r="F10634">
            <v>45832.39466435185</v>
          </cell>
          <cell r="G10634">
            <v>45862.394178240742</v>
          </cell>
          <cell r="H10634">
            <v>-10</v>
          </cell>
          <cell r="O10634">
            <v>79120</v>
          </cell>
        </row>
        <row r="10635">
          <cell r="A10635">
            <v>45849</v>
          </cell>
          <cell r="C10635" t="str">
            <v>TAKAMI SA</v>
          </cell>
          <cell r="F10635">
            <v>45832.397847222222</v>
          </cell>
          <cell r="G10635">
            <v>45862.397627314815</v>
          </cell>
          <cell r="H10635">
            <v>-10</v>
          </cell>
          <cell r="O10635">
            <v>137700</v>
          </cell>
        </row>
        <row r="10636">
          <cell r="A10636">
            <v>45849</v>
          </cell>
          <cell r="C10636" t="str">
            <v>TAKAMI SA</v>
          </cell>
          <cell r="F10636">
            <v>45832.400717592594</v>
          </cell>
          <cell r="G10636">
            <v>45862.400462962964</v>
          </cell>
          <cell r="H10636">
            <v>-10</v>
          </cell>
          <cell r="O10636">
            <v>84050</v>
          </cell>
        </row>
        <row r="10637">
          <cell r="A10637">
            <v>45849</v>
          </cell>
          <cell r="C10637" t="str">
            <v>TAKAMI SA</v>
          </cell>
          <cell r="F10637">
            <v>45833.313020833331</v>
          </cell>
          <cell r="G10637">
            <v>45863.312905092593</v>
          </cell>
          <cell r="H10637">
            <v>-11</v>
          </cell>
          <cell r="O10637">
            <v>120280</v>
          </cell>
        </row>
        <row r="10638">
          <cell r="A10638">
            <v>45849</v>
          </cell>
          <cell r="C10638" t="str">
            <v>TAKAMI SA</v>
          </cell>
          <cell r="F10638">
            <v>45833.313622685186</v>
          </cell>
          <cell r="G10638">
            <v>45863.313506944447</v>
          </cell>
          <cell r="H10638">
            <v>-11</v>
          </cell>
          <cell r="O10638">
            <v>102500</v>
          </cell>
        </row>
        <row r="10639">
          <cell r="A10639">
            <v>45849</v>
          </cell>
          <cell r="C10639" t="str">
            <v>TAKAMI SA</v>
          </cell>
          <cell r="F10639">
            <v>45833.325300925928</v>
          </cell>
          <cell r="G10639">
            <v>45863.324953703705</v>
          </cell>
          <cell r="H10639">
            <v>-11</v>
          </cell>
          <cell r="O10639">
            <v>741280</v>
          </cell>
        </row>
        <row r="10640">
          <cell r="A10640">
            <v>45849</v>
          </cell>
          <cell r="C10640" t="str">
            <v>TAKAMI SA</v>
          </cell>
          <cell r="F10640">
            <v>45833.332546296297</v>
          </cell>
          <cell r="G10640">
            <v>45863.331828703704</v>
          </cell>
          <cell r="H10640">
            <v>-11</v>
          </cell>
          <cell r="O10640">
            <v>260200</v>
          </cell>
        </row>
        <row r="10641">
          <cell r="A10641">
            <v>45849</v>
          </cell>
          <cell r="C10641" t="str">
            <v>TAKAMI SA</v>
          </cell>
          <cell r="F10641">
            <v>45833.335659722223</v>
          </cell>
          <cell r="G10641">
            <v>45863.334155092591</v>
          </cell>
          <cell r="H10641">
            <v>-11</v>
          </cell>
          <cell r="O10641">
            <v>75440</v>
          </cell>
        </row>
        <row r="10642">
          <cell r="A10642">
            <v>45849</v>
          </cell>
          <cell r="C10642" t="str">
            <v>TAKAMI SA</v>
          </cell>
          <cell r="F10642">
            <v>45833.35670138889</v>
          </cell>
          <cell r="G10642">
            <v>45863.356631944444</v>
          </cell>
          <cell r="H10642">
            <v>-11</v>
          </cell>
          <cell r="O10642">
            <v>303940</v>
          </cell>
        </row>
        <row r="10643">
          <cell r="A10643">
            <v>45849</v>
          </cell>
          <cell r="C10643" t="str">
            <v>TAKAMI SA</v>
          </cell>
          <cell r="F10643">
            <v>45834.310023148151</v>
          </cell>
          <cell r="G10643">
            <v>45864.309293981481</v>
          </cell>
          <cell r="H10643">
            <v>-12</v>
          </cell>
          <cell r="O10643">
            <v>359160</v>
          </cell>
        </row>
        <row r="10644">
          <cell r="A10644">
            <v>45849</v>
          </cell>
          <cell r="C10644" t="str">
            <v>TAKAMI SA</v>
          </cell>
          <cell r="F10644">
            <v>45834.401261574072</v>
          </cell>
          <cell r="G10644">
            <v>45864.401145833333</v>
          </cell>
          <cell r="H10644">
            <v>-12</v>
          </cell>
          <cell r="O10644">
            <v>1160080</v>
          </cell>
        </row>
        <row r="10645">
          <cell r="A10645">
            <v>45849</v>
          </cell>
          <cell r="C10645" t="str">
            <v>TAKAMI SA</v>
          </cell>
          <cell r="F10645">
            <v>45834.423692129632</v>
          </cell>
          <cell r="G10645">
            <v>45864.423206018517</v>
          </cell>
          <cell r="H10645">
            <v>-12</v>
          </cell>
          <cell r="O10645">
            <v>5882664.5231999997</v>
          </cell>
        </row>
        <row r="10646">
          <cell r="A10646">
            <v>45849</v>
          </cell>
          <cell r="C10646" t="str">
            <v>TAKAMI SA</v>
          </cell>
          <cell r="F10646">
            <v>45835.278703703705</v>
          </cell>
          <cell r="G10646">
            <v>45865.278263888889</v>
          </cell>
          <cell r="H10646">
            <v>-13</v>
          </cell>
          <cell r="O10646">
            <v>912040</v>
          </cell>
        </row>
        <row r="10647">
          <cell r="A10647">
            <v>45849</v>
          </cell>
          <cell r="C10647" t="str">
            <v>TAKAMI SA</v>
          </cell>
          <cell r="F10647">
            <v>45835.316770833335</v>
          </cell>
          <cell r="G10647">
            <v>45865.316643518519</v>
          </cell>
          <cell r="H10647">
            <v>-13</v>
          </cell>
          <cell r="O10647">
            <v>3670152.4026000001</v>
          </cell>
        </row>
        <row r="10648">
          <cell r="A10648">
            <v>45849</v>
          </cell>
          <cell r="C10648" t="str">
            <v>TAKAMI SA</v>
          </cell>
          <cell r="F10648">
            <v>45835.325543981482</v>
          </cell>
          <cell r="G10648">
            <v>45865.32534722222</v>
          </cell>
          <cell r="H10648">
            <v>-13</v>
          </cell>
          <cell r="O10648">
            <v>93500</v>
          </cell>
        </row>
        <row r="10649">
          <cell r="A10649">
            <v>45849</v>
          </cell>
          <cell r="C10649" t="str">
            <v>TAKAMI SA</v>
          </cell>
          <cell r="F10649">
            <v>45835.326388888891</v>
          </cell>
          <cell r="G10649">
            <v>45865.326331018521</v>
          </cell>
          <cell r="H10649">
            <v>-13</v>
          </cell>
          <cell r="O10649">
            <v>369000</v>
          </cell>
        </row>
        <row r="10650">
          <cell r="A10650">
            <v>45849</v>
          </cell>
          <cell r="C10650" t="str">
            <v>TAKAMI SA</v>
          </cell>
          <cell r="F10650">
            <v>45835.34847222222</v>
          </cell>
          <cell r="G10650">
            <v>45865.348391203705</v>
          </cell>
          <cell r="H10650">
            <v>-13</v>
          </cell>
          <cell r="O10650">
            <v>128480</v>
          </cell>
        </row>
        <row r="10651">
          <cell r="A10651">
            <v>45849</v>
          </cell>
          <cell r="C10651" t="str">
            <v>TAKAMI SA</v>
          </cell>
          <cell r="F10651">
            <v>45835.465729166666</v>
          </cell>
          <cell r="G10651">
            <v>45865.46565972222</v>
          </cell>
          <cell r="H10651">
            <v>-13</v>
          </cell>
          <cell r="O10651">
            <v>199680</v>
          </cell>
        </row>
        <row r="10652">
          <cell r="A10652">
            <v>45849</v>
          </cell>
          <cell r="C10652" t="str">
            <v>TAKAMI SA</v>
          </cell>
          <cell r="F10652">
            <v>45836.311122685183</v>
          </cell>
          <cell r="G10652">
            <v>45866.311030092591</v>
          </cell>
          <cell r="H10652">
            <v>-14</v>
          </cell>
          <cell r="O10652">
            <v>84050</v>
          </cell>
        </row>
        <row r="10653">
          <cell r="A10653">
            <v>45849</v>
          </cell>
          <cell r="C10653" t="str">
            <v>TAKAMI SA</v>
          </cell>
          <cell r="F10653">
            <v>45836.313715277778</v>
          </cell>
          <cell r="G10653">
            <v>45866.31354166667</v>
          </cell>
          <cell r="H10653">
            <v>-14</v>
          </cell>
          <cell r="O10653">
            <v>172200</v>
          </cell>
        </row>
        <row r="10654">
          <cell r="A10654">
            <v>45849</v>
          </cell>
          <cell r="C10654" t="str">
            <v>TAKAMI SA</v>
          </cell>
          <cell r="F10654">
            <v>45836.316678240742</v>
          </cell>
          <cell r="G10654">
            <v>45866.315601851849</v>
          </cell>
          <cell r="H10654">
            <v>-14</v>
          </cell>
          <cell r="O10654">
            <v>97000</v>
          </cell>
        </row>
        <row r="10655">
          <cell r="A10655">
            <v>45849</v>
          </cell>
          <cell r="C10655" t="str">
            <v>TAKAMI SA</v>
          </cell>
          <cell r="F10655">
            <v>45836.31826388889</v>
          </cell>
          <cell r="G10655">
            <v>45866.317974537036</v>
          </cell>
          <cell r="H10655">
            <v>-14</v>
          </cell>
          <cell r="O10655">
            <v>280320</v>
          </cell>
        </row>
        <row r="10656">
          <cell r="A10656">
            <v>45849</v>
          </cell>
          <cell r="C10656" t="str">
            <v>TAKAMI SA</v>
          </cell>
          <cell r="F10656">
            <v>45836.350416666668</v>
          </cell>
          <cell r="G10656">
            <v>45866.348599537036</v>
          </cell>
          <cell r="H10656">
            <v>-14</v>
          </cell>
          <cell r="O10656">
            <v>5777392.1626000004</v>
          </cell>
        </row>
        <row r="10657">
          <cell r="A10657">
            <v>45849</v>
          </cell>
          <cell r="C10657" t="str">
            <v>TAKAMI SA</v>
          </cell>
          <cell r="F10657">
            <v>45836.365497685183</v>
          </cell>
          <cell r="G10657">
            <v>45866.365370370368</v>
          </cell>
          <cell r="H10657">
            <v>-14</v>
          </cell>
          <cell r="O10657">
            <v>379780</v>
          </cell>
        </row>
        <row r="10658">
          <cell r="A10658">
            <v>45849</v>
          </cell>
          <cell r="C10658" t="str">
            <v>TAKAMI SA</v>
          </cell>
          <cell r="F10658">
            <v>45836.374212962961</v>
          </cell>
          <cell r="G10658">
            <v>45866.374074074076</v>
          </cell>
          <cell r="H10658">
            <v>-14</v>
          </cell>
          <cell r="O10658">
            <v>92250</v>
          </cell>
        </row>
        <row r="10659">
          <cell r="A10659">
            <v>45849</v>
          </cell>
          <cell r="C10659" t="str">
            <v>TAKAMI SA</v>
          </cell>
          <cell r="F10659">
            <v>45836.376921296294</v>
          </cell>
          <cell r="G10659">
            <v>45866.375451388885</v>
          </cell>
          <cell r="H10659">
            <v>-14</v>
          </cell>
          <cell r="O10659">
            <v>60140</v>
          </cell>
        </row>
        <row r="10660">
          <cell r="A10660">
            <v>45849</v>
          </cell>
          <cell r="C10660" t="str">
            <v>TAKAMI SA</v>
          </cell>
          <cell r="F10660">
            <v>45836.377881944441</v>
          </cell>
          <cell r="G10660">
            <v>45866.377754629626</v>
          </cell>
          <cell r="H10660">
            <v>-14</v>
          </cell>
          <cell r="O10660">
            <v>74880</v>
          </cell>
        </row>
        <row r="10661">
          <cell r="A10661">
            <v>45849</v>
          </cell>
          <cell r="C10661" t="str">
            <v>TAKAMI SA</v>
          </cell>
          <cell r="F10661">
            <v>45836.378854166665</v>
          </cell>
          <cell r="G10661">
            <v>45866.37872685185</v>
          </cell>
          <cell r="H10661">
            <v>-14</v>
          </cell>
          <cell r="O10661">
            <v>1066380</v>
          </cell>
        </row>
        <row r="10662">
          <cell r="A10662">
            <v>45849</v>
          </cell>
          <cell r="C10662" t="str">
            <v>LOVE CHICHARRON S.A.S</v>
          </cell>
          <cell r="F10662">
            <v>45829.373240740744</v>
          </cell>
          <cell r="G10662">
            <v>45837.363807870373</v>
          </cell>
          <cell r="H10662">
            <v>15</v>
          </cell>
          <cell r="O10662">
            <v>82159.445860000007</v>
          </cell>
        </row>
        <row r="10663">
          <cell r="A10663">
            <v>45849</v>
          </cell>
          <cell r="C10663" t="str">
            <v>LOVE CHICHARRON S.A.S</v>
          </cell>
          <cell r="F10663">
            <v>45836.337442129632</v>
          </cell>
          <cell r="G10663">
            <v>45844.336446759262</v>
          </cell>
          <cell r="H10663">
            <v>8</v>
          </cell>
          <cell r="O10663">
            <v>3322089.3739999998</v>
          </cell>
        </row>
        <row r="10664">
          <cell r="A10664">
            <v>45849</v>
          </cell>
          <cell r="C10664" t="str">
            <v>LOVE CHICHARRON S.A.S</v>
          </cell>
          <cell r="F10664">
            <v>45843.353668981479</v>
          </cell>
          <cell r="G10664">
            <v>45851.348900462966</v>
          </cell>
          <cell r="H10664">
            <v>1</v>
          </cell>
          <cell r="O10664">
            <v>9658049.4519999996</v>
          </cell>
        </row>
        <row r="10665">
          <cell r="A10665">
            <v>45849</v>
          </cell>
          <cell r="C10665" t="str">
            <v>SOSTENIBILIDAD S.A.S.</v>
          </cell>
          <cell r="F10665">
            <v>45835.338599537034</v>
          </cell>
          <cell r="G10665">
            <v>45850.338483796295</v>
          </cell>
          <cell r="H10665">
            <v>2</v>
          </cell>
          <cell r="O10665">
            <v>572050</v>
          </cell>
        </row>
        <row r="10666">
          <cell r="A10666">
            <v>45849</v>
          </cell>
          <cell r="C10666" t="str">
            <v>KAREN GISSET MARTINEZ SANDOVAL</v>
          </cell>
          <cell r="F10666">
            <v>45849.306979166664</v>
          </cell>
          <cell r="G10666">
            <v>45850.306851851848</v>
          </cell>
          <cell r="H10666">
            <v>7</v>
          </cell>
          <cell r="O10666">
            <v>3000000</v>
          </cell>
        </row>
        <row r="10667">
          <cell r="A10667">
            <v>45849</v>
          </cell>
          <cell r="C10667" t="str">
            <v>KAREN GISSET MARTINEZ SANDOVAL</v>
          </cell>
          <cell r="F10667">
            <v>45849.306979166664</v>
          </cell>
          <cell r="G10667">
            <v>45850.306851851848</v>
          </cell>
          <cell r="H10667">
            <v>7</v>
          </cell>
          <cell r="O10667">
            <v>1381500</v>
          </cell>
        </row>
        <row r="10668">
          <cell r="A10668">
            <v>45849</v>
          </cell>
          <cell r="C10668" t="str">
            <v>INVERSIONES MI TIERRITA SAS</v>
          </cell>
          <cell r="F10668">
            <v>45829.36042824074</v>
          </cell>
          <cell r="G10668">
            <v>45844.295358796298</v>
          </cell>
          <cell r="H10668">
            <v>10</v>
          </cell>
          <cell r="O10668">
            <v>727703.78194000002</v>
          </cell>
        </row>
        <row r="10669">
          <cell r="A10669">
            <v>45849</v>
          </cell>
          <cell r="C10669" t="str">
            <v>INVERSIONES MI TIERRITA SAS</v>
          </cell>
          <cell r="F10669">
            <v>45834.296342592592</v>
          </cell>
          <cell r="G10669">
            <v>45849.296226851853</v>
          </cell>
          <cell r="H10669">
            <v>5</v>
          </cell>
          <cell r="O10669">
            <v>2186709.3879999998</v>
          </cell>
        </row>
        <row r="10670">
          <cell r="A10670">
            <v>45849</v>
          </cell>
          <cell r="C10670" t="str">
            <v>INVERSIONES MI TIERRITA SAS</v>
          </cell>
          <cell r="F10670">
            <v>45834.350034722222</v>
          </cell>
          <cell r="G10670">
            <v>45849.349340277775</v>
          </cell>
          <cell r="H10670">
            <v>5</v>
          </cell>
          <cell r="O10670">
            <v>3901381.1359999999</v>
          </cell>
        </row>
        <row r="10671">
          <cell r="A10671">
            <v>45849</v>
          </cell>
          <cell r="C10671" t="str">
            <v>INVERSIONES MI TIERRITA SAS</v>
          </cell>
          <cell r="F10671">
            <v>45835.395428240743</v>
          </cell>
          <cell r="G10671">
            <v>45850.39466435185</v>
          </cell>
          <cell r="H10671">
            <v>4</v>
          </cell>
          <cell r="O10671">
            <v>8184205.5319400001</v>
          </cell>
        </row>
        <row r="10672">
          <cell r="A10672">
            <v>45849</v>
          </cell>
          <cell r="C10672" t="str">
            <v>CRISTIAN CAMILO VEGA PALACIOS</v>
          </cell>
          <cell r="F10672">
            <v>45849.253460648149</v>
          </cell>
          <cell r="G10672">
            <v>45850.251851851855</v>
          </cell>
          <cell r="H10672">
            <v>4</v>
          </cell>
          <cell r="O10672">
            <v>276800</v>
          </cell>
        </row>
        <row r="10673">
          <cell r="A10673">
            <v>45849</v>
          </cell>
          <cell r="C10673" t="str">
            <v>CRISTIAN CAMILO VEGA PALACIOS</v>
          </cell>
          <cell r="F10673">
            <v>45849.254166666666</v>
          </cell>
          <cell r="G10673">
            <v>45850.253969907404</v>
          </cell>
          <cell r="H10673">
            <v>4</v>
          </cell>
          <cell r="O10673">
            <v>288000</v>
          </cell>
        </row>
        <row r="10674">
          <cell r="A10674">
            <v>45849</v>
          </cell>
          <cell r="C10674" t="str">
            <v>XICO SAS</v>
          </cell>
          <cell r="F10674">
            <v>45832.374120370368</v>
          </cell>
          <cell r="G10674">
            <v>45862.37394675926</v>
          </cell>
          <cell r="H10674">
            <v>-5</v>
          </cell>
          <cell r="O10674">
            <v>1934400</v>
          </cell>
        </row>
        <row r="10675">
          <cell r="A10675">
            <v>45849</v>
          </cell>
          <cell r="C10675" t="str">
            <v>ALIANZA DOC SAS</v>
          </cell>
          <cell r="F10675">
            <v>45840.346412037034</v>
          </cell>
          <cell r="G10675">
            <v>45848.346226851849</v>
          </cell>
          <cell r="H10675">
            <v>4</v>
          </cell>
          <cell r="O10675">
            <v>4007600</v>
          </cell>
        </row>
        <row r="10676">
          <cell r="A10676">
            <v>45849</v>
          </cell>
          <cell r="C10676" t="str">
            <v>ALIANZA DOC SAS</v>
          </cell>
          <cell r="F10676">
            <v>45841.248240740744</v>
          </cell>
          <cell r="G10676">
            <v>45849.248055555552</v>
          </cell>
          <cell r="H10676">
            <v>3</v>
          </cell>
          <cell r="O10676">
            <v>597600</v>
          </cell>
        </row>
        <row r="10677">
          <cell r="A10677">
            <v>45849</v>
          </cell>
          <cell r="C10677" t="str">
            <v>GONZALEZ GUTIERREZ DIEGO ENRIQUE</v>
          </cell>
          <cell r="F10677">
            <v>45776.343206018515</v>
          </cell>
          <cell r="G10677">
            <v>45791.343206018515</v>
          </cell>
          <cell r="H10677">
            <v>61</v>
          </cell>
          <cell r="O10677">
            <v>161000</v>
          </cell>
        </row>
        <row r="10678">
          <cell r="A10678">
            <v>45849</v>
          </cell>
          <cell r="C10678" t="str">
            <v>GONZALEZ GUTIERREZ DIEGO ENRIQUE</v>
          </cell>
          <cell r="F10678">
            <v>45801.344189814816</v>
          </cell>
          <cell r="G10678">
            <v>45816.340578703705</v>
          </cell>
          <cell r="H10678">
            <v>36</v>
          </cell>
          <cell r="O10678">
            <v>218500</v>
          </cell>
        </row>
        <row r="10679">
          <cell r="A10679">
            <v>45849</v>
          </cell>
          <cell r="C10679" t="str">
            <v>GONZALEZ GUTIERREZ DIEGO ENRIQUE</v>
          </cell>
          <cell r="F10679">
            <v>45805.340763888889</v>
          </cell>
          <cell r="G10679">
            <v>45820.34065972222</v>
          </cell>
          <cell r="H10679">
            <v>32</v>
          </cell>
          <cell r="O10679">
            <v>324800</v>
          </cell>
        </row>
        <row r="10680">
          <cell r="A10680">
            <v>45849</v>
          </cell>
          <cell r="C10680" t="str">
            <v>FUNDACION HOGAR NUEVA GRANADA</v>
          </cell>
          <cell r="F10680">
            <v>45812.393425925926</v>
          </cell>
          <cell r="G10680">
            <v>45842.393090277779</v>
          </cell>
          <cell r="H10680">
            <v>10</v>
          </cell>
          <cell r="O10680">
            <v>1692200</v>
          </cell>
        </row>
        <row r="10681">
          <cell r="A10681">
            <v>45849</v>
          </cell>
          <cell r="C10681" t="str">
            <v>LE CABRERA SOCIEDAD POR ACCIONES SIMPLIFICADA</v>
          </cell>
          <cell r="F10681">
            <v>45836.336261574077</v>
          </cell>
          <cell r="G10681">
            <v>45851.336030092592</v>
          </cell>
          <cell r="H10681">
            <v>6</v>
          </cell>
          <cell r="O10681">
            <v>1516893.952</v>
          </cell>
        </row>
        <row r="10682">
          <cell r="A10682">
            <v>45849</v>
          </cell>
          <cell r="C10682" t="str">
            <v>LE CABRERA SOCIEDAD POR ACCIONES SIMPLIFICADA</v>
          </cell>
          <cell r="F10682">
            <v>45839.368541666663</v>
          </cell>
          <cell r="G10682">
            <v>45854.367442129631</v>
          </cell>
          <cell r="H10682">
            <v>3</v>
          </cell>
          <cell r="O10682">
            <v>1452561.3959999999</v>
          </cell>
        </row>
        <row r="10683">
          <cell r="A10683">
            <v>45849</v>
          </cell>
          <cell r="C10683" t="str">
            <v>LE CABRERA SOCIEDAD POR ACCIONES SIMPLIFICADA</v>
          </cell>
          <cell r="F10683">
            <v>45840.325821759259</v>
          </cell>
          <cell r="G10683">
            <v>45855.323449074072</v>
          </cell>
          <cell r="H10683">
            <v>2</v>
          </cell>
          <cell r="O10683">
            <v>2119190.08</v>
          </cell>
        </row>
        <row r="10684">
          <cell r="A10684">
            <v>45849</v>
          </cell>
          <cell r="C10684" t="str">
            <v>LE CABRERA SOCIEDAD POR ACCIONES SIMPLIFICADA</v>
          </cell>
          <cell r="F10684">
            <v>45841.328657407408</v>
          </cell>
          <cell r="G10684">
            <v>45856.328344907408</v>
          </cell>
          <cell r="H10684">
            <v>1</v>
          </cell>
          <cell r="O10684">
            <v>3491086.8160000001</v>
          </cell>
        </row>
        <row r="10685">
          <cell r="A10685">
            <v>45849</v>
          </cell>
          <cell r="C10685" t="str">
            <v>CANTINA LA 15 SAS</v>
          </cell>
          <cell r="F10685">
            <v>45814.320671296293</v>
          </cell>
          <cell r="G10685">
            <v>45844.320543981485</v>
          </cell>
          <cell r="H10685">
            <v>8</v>
          </cell>
          <cell r="O10685">
            <v>1318900</v>
          </cell>
        </row>
        <row r="10686">
          <cell r="A10686">
            <v>45849</v>
          </cell>
          <cell r="C10686" t="str">
            <v>VENTAS MOSTRADOR</v>
          </cell>
          <cell r="F10686">
            <v>45849</v>
          </cell>
          <cell r="G10686">
            <v>45849</v>
          </cell>
          <cell r="H10686">
            <v>0</v>
          </cell>
          <cell r="O10686">
            <v>1095528</v>
          </cell>
        </row>
        <row r="10687">
          <cell r="A10687">
            <v>45849</v>
          </cell>
          <cell r="C10687" t="str">
            <v>VENTAS MOSTRADOR</v>
          </cell>
          <cell r="F10687">
            <v>45849</v>
          </cell>
          <cell r="G10687">
            <v>45849</v>
          </cell>
          <cell r="H10687">
            <v>0</v>
          </cell>
          <cell r="O10687">
            <v>906847</v>
          </cell>
        </row>
        <row r="10688">
          <cell r="A10688">
            <v>45849</v>
          </cell>
          <cell r="C10688" t="str">
            <v>FILMS CONCEPTO VISUAL</v>
          </cell>
          <cell r="F10688">
            <v>45849</v>
          </cell>
          <cell r="G10688">
            <v>45849</v>
          </cell>
          <cell r="H10688">
            <v>0</v>
          </cell>
          <cell r="O10688">
            <v>230200</v>
          </cell>
        </row>
        <row r="10689">
          <cell r="A10689">
            <v>45850</v>
          </cell>
          <cell r="C10689" t="str">
            <v>VENTAS MOSTRADOR</v>
          </cell>
          <cell r="F10689">
            <v>45850</v>
          </cell>
          <cell r="G10689">
            <v>45850</v>
          </cell>
          <cell r="H10689">
            <v>0</v>
          </cell>
          <cell r="O10689">
            <v>7000</v>
          </cell>
        </row>
        <row r="10690">
          <cell r="A10690">
            <v>45850</v>
          </cell>
          <cell r="C10690" t="str">
            <v>VENTAS MOSTRADOR</v>
          </cell>
          <cell r="F10690">
            <v>45850</v>
          </cell>
          <cell r="G10690">
            <v>45850</v>
          </cell>
          <cell r="H10690">
            <v>0</v>
          </cell>
          <cell r="O10690">
            <v>10400</v>
          </cell>
        </row>
        <row r="10691">
          <cell r="A10691">
            <v>45850</v>
          </cell>
          <cell r="C10691" t="str">
            <v>VENTAS MOSTRADOR</v>
          </cell>
          <cell r="F10691">
            <v>45850</v>
          </cell>
          <cell r="G10691">
            <v>45850</v>
          </cell>
          <cell r="H10691">
            <v>0</v>
          </cell>
          <cell r="O10691">
            <v>10800</v>
          </cell>
        </row>
        <row r="10692">
          <cell r="A10692">
            <v>45850</v>
          </cell>
          <cell r="C10692" t="str">
            <v>VENTAS MOSTRADOR</v>
          </cell>
          <cell r="F10692">
            <v>45850</v>
          </cell>
          <cell r="G10692">
            <v>45850</v>
          </cell>
          <cell r="H10692">
            <v>0</v>
          </cell>
          <cell r="O10692">
            <v>13500</v>
          </cell>
        </row>
        <row r="10693">
          <cell r="A10693">
            <v>45850</v>
          </cell>
          <cell r="C10693" t="str">
            <v>VENTAS MOSTRADOR</v>
          </cell>
          <cell r="F10693">
            <v>45850</v>
          </cell>
          <cell r="G10693">
            <v>45850</v>
          </cell>
          <cell r="H10693">
            <v>0</v>
          </cell>
          <cell r="O10693">
            <v>14000</v>
          </cell>
        </row>
        <row r="10694">
          <cell r="A10694">
            <v>45850</v>
          </cell>
          <cell r="C10694" t="str">
            <v>VENTAS MOSTRADOR</v>
          </cell>
          <cell r="F10694">
            <v>45850</v>
          </cell>
          <cell r="G10694">
            <v>45850</v>
          </cell>
          <cell r="H10694">
            <v>0</v>
          </cell>
          <cell r="O10694">
            <v>21230</v>
          </cell>
        </row>
        <row r="10695">
          <cell r="A10695">
            <v>45850</v>
          </cell>
          <cell r="C10695" t="str">
            <v>VENTAS MOSTRADOR</v>
          </cell>
          <cell r="F10695">
            <v>45850</v>
          </cell>
          <cell r="G10695">
            <v>45850</v>
          </cell>
          <cell r="H10695">
            <v>0</v>
          </cell>
          <cell r="O10695">
            <v>32476</v>
          </cell>
        </row>
        <row r="10696">
          <cell r="A10696">
            <v>45850</v>
          </cell>
          <cell r="C10696" t="str">
            <v>VENTAS MOSTRADOR</v>
          </cell>
          <cell r="F10696">
            <v>45850</v>
          </cell>
          <cell r="G10696">
            <v>45850</v>
          </cell>
          <cell r="H10696">
            <v>0</v>
          </cell>
          <cell r="O10696">
            <v>35600</v>
          </cell>
        </row>
        <row r="10697">
          <cell r="A10697">
            <v>45850</v>
          </cell>
          <cell r="C10697" t="str">
            <v>VENTAS MOSTRADOR</v>
          </cell>
          <cell r="F10697">
            <v>45850</v>
          </cell>
          <cell r="G10697">
            <v>45850</v>
          </cell>
          <cell r="H10697">
            <v>0</v>
          </cell>
          <cell r="O10697">
            <v>47610</v>
          </cell>
        </row>
        <row r="10698">
          <cell r="A10698">
            <v>45850</v>
          </cell>
          <cell r="C10698" t="str">
            <v>VENTAS MOSTRADOR</v>
          </cell>
          <cell r="F10698">
            <v>45850</v>
          </cell>
          <cell r="G10698">
            <v>45850</v>
          </cell>
          <cell r="H10698">
            <v>0</v>
          </cell>
          <cell r="O10698">
            <v>54600</v>
          </cell>
        </row>
        <row r="10699">
          <cell r="A10699">
            <v>45850</v>
          </cell>
          <cell r="C10699" t="str">
            <v>VENTAS MOSTRADOR</v>
          </cell>
          <cell r="F10699">
            <v>45850</v>
          </cell>
          <cell r="G10699">
            <v>45850</v>
          </cell>
          <cell r="H10699">
            <v>0</v>
          </cell>
          <cell r="O10699">
            <v>55300</v>
          </cell>
        </row>
        <row r="10700">
          <cell r="A10700">
            <v>45850</v>
          </cell>
          <cell r="C10700" t="str">
            <v>VENTAS MOSTRADOR</v>
          </cell>
          <cell r="F10700">
            <v>45850</v>
          </cell>
          <cell r="G10700">
            <v>45850</v>
          </cell>
          <cell r="H10700">
            <v>0</v>
          </cell>
          <cell r="O10700">
            <v>68188</v>
          </cell>
        </row>
        <row r="10701">
          <cell r="A10701">
            <v>45850</v>
          </cell>
          <cell r="C10701" t="str">
            <v>VENTAS MOSTRADOR</v>
          </cell>
          <cell r="F10701">
            <v>45850</v>
          </cell>
          <cell r="G10701">
            <v>45850</v>
          </cell>
          <cell r="H10701">
            <v>0</v>
          </cell>
          <cell r="O10701">
            <v>71252</v>
          </cell>
        </row>
        <row r="10702">
          <cell r="A10702">
            <v>45850</v>
          </cell>
          <cell r="C10702" t="str">
            <v>VENTAS MOSTRADOR</v>
          </cell>
          <cell r="F10702">
            <v>45850</v>
          </cell>
          <cell r="G10702">
            <v>45850</v>
          </cell>
          <cell r="H10702">
            <v>0</v>
          </cell>
          <cell r="O10702">
            <v>77020</v>
          </cell>
        </row>
        <row r="10703">
          <cell r="A10703">
            <v>45850</v>
          </cell>
          <cell r="C10703" t="str">
            <v>VENTAS MOSTRADOR</v>
          </cell>
          <cell r="F10703">
            <v>45850</v>
          </cell>
          <cell r="G10703">
            <v>45850</v>
          </cell>
          <cell r="H10703">
            <v>0</v>
          </cell>
          <cell r="O10703">
            <v>80000</v>
          </cell>
        </row>
        <row r="10704">
          <cell r="A10704">
            <v>45850</v>
          </cell>
          <cell r="C10704" t="str">
            <v>VENTAS MOSTRADOR</v>
          </cell>
          <cell r="F10704">
            <v>45850</v>
          </cell>
          <cell r="G10704">
            <v>45850</v>
          </cell>
          <cell r="H10704">
            <v>0</v>
          </cell>
          <cell r="O10704">
            <v>94356</v>
          </cell>
        </row>
        <row r="10705">
          <cell r="A10705">
            <v>45850</v>
          </cell>
          <cell r="C10705" t="str">
            <v>VENTAS MOSTRADOR</v>
          </cell>
          <cell r="F10705">
            <v>45850</v>
          </cell>
          <cell r="G10705">
            <v>45850</v>
          </cell>
          <cell r="H10705">
            <v>0</v>
          </cell>
          <cell r="O10705">
            <v>130432</v>
          </cell>
        </row>
        <row r="10706">
          <cell r="A10706">
            <v>45850</v>
          </cell>
          <cell r="C10706" t="str">
            <v>VENTAS MOSTRADOR</v>
          </cell>
          <cell r="F10706">
            <v>45850</v>
          </cell>
          <cell r="G10706">
            <v>45850</v>
          </cell>
          <cell r="H10706">
            <v>0</v>
          </cell>
          <cell r="O10706">
            <v>59008</v>
          </cell>
        </row>
        <row r="10707">
          <cell r="A10707">
            <v>45850</v>
          </cell>
          <cell r="C10707" t="str">
            <v>VENTAS MOSTRADOR</v>
          </cell>
          <cell r="F10707">
            <v>45850</v>
          </cell>
          <cell r="G10707">
            <v>45850</v>
          </cell>
          <cell r="H10707">
            <v>0</v>
          </cell>
          <cell r="O10707">
            <v>87798</v>
          </cell>
        </row>
        <row r="10708">
          <cell r="A10708">
            <v>45850</v>
          </cell>
          <cell r="C10708" t="str">
            <v>VENTAS MOSTRADOR</v>
          </cell>
          <cell r="F10708">
            <v>45850</v>
          </cell>
          <cell r="G10708">
            <v>45850</v>
          </cell>
          <cell r="H10708">
            <v>0</v>
          </cell>
          <cell r="O10708">
            <v>155930</v>
          </cell>
        </row>
        <row r="10709">
          <cell r="A10709">
            <v>45850</v>
          </cell>
          <cell r="C10709" t="str">
            <v>VENTAS MOSTRADOR</v>
          </cell>
          <cell r="F10709">
            <v>45850</v>
          </cell>
          <cell r="G10709">
            <v>45850</v>
          </cell>
          <cell r="H10709">
            <v>0</v>
          </cell>
          <cell r="O10709">
            <v>157428</v>
          </cell>
        </row>
        <row r="10710">
          <cell r="A10710">
            <v>45850</v>
          </cell>
          <cell r="C10710" t="str">
            <v>VENTAS MOSTRADOR</v>
          </cell>
          <cell r="F10710">
            <v>45850</v>
          </cell>
          <cell r="G10710">
            <v>45850</v>
          </cell>
          <cell r="H10710">
            <v>0</v>
          </cell>
          <cell r="O10710">
            <v>197828</v>
          </cell>
        </row>
        <row r="10711">
          <cell r="A10711">
            <v>45850</v>
          </cell>
          <cell r="C10711" t="str">
            <v>VENTAS MOSTRADOR</v>
          </cell>
          <cell r="F10711">
            <v>45850</v>
          </cell>
          <cell r="G10711">
            <v>45850</v>
          </cell>
          <cell r="H10711">
            <v>0</v>
          </cell>
          <cell r="O10711">
            <v>229560</v>
          </cell>
        </row>
        <row r="10712">
          <cell r="A10712">
            <v>45850</v>
          </cell>
          <cell r="C10712" t="str">
            <v>VENTAS MOSTRADOR</v>
          </cell>
          <cell r="F10712">
            <v>45850</v>
          </cell>
          <cell r="G10712">
            <v>45850</v>
          </cell>
          <cell r="H10712">
            <v>0</v>
          </cell>
          <cell r="O10712">
            <v>314300</v>
          </cell>
        </row>
        <row r="10713">
          <cell r="A10713">
            <v>45850</v>
          </cell>
          <cell r="C10713" t="str">
            <v>JUAN BUENAVENTURA JIMENEZ BERMUDEZ</v>
          </cell>
          <cell r="F10713">
            <v>45930.696585648147</v>
          </cell>
          <cell r="G10713">
            <v>45931.696585648147</v>
          </cell>
          <cell r="H10713">
            <v>0</v>
          </cell>
          <cell r="O10713">
            <v>317100</v>
          </cell>
        </row>
        <row r="10714">
          <cell r="A10714">
            <v>45850</v>
          </cell>
          <cell r="C10714" t="str">
            <v>VENTAS MOSTRADOR</v>
          </cell>
          <cell r="F10714">
            <v>45850</v>
          </cell>
          <cell r="G10714">
            <v>45850</v>
          </cell>
          <cell r="H10714">
            <v>0</v>
          </cell>
          <cell r="O10714">
            <v>340400</v>
          </cell>
        </row>
        <row r="10715">
          <cell r="A10715">
            <v>45850</v>
          </cell>
          <cell r="C10715" t="str">
            <v>CRISTIAN  ROJAS RIVERA</v>
          </cell>
          <cell r="F10715">
            <v>45850.536238425928</v>
          </cell>
          <cell r="G10715">
            <v>45856.536238425928</v>
          </cell>
          <cell r="H10715">
            <v>3</v>
          </cell>
          <cell r="O10715">
            <v>553149.99</v>
          </cell>
        </row>
        <row r="10716">
          <cell r="A10716">
            <v>45850</v>
          </cell>
          <cell r="C10716" t="str">
            <v>CARLOS ANDRES HERNANDEZ MARTINEZ</v>
          </cell>
          <cell r="F10716">
            <v>45850.483032407406</v>
          </cell>
          <cell r="G10716">
            <v>45851.482858796298</v>
          </cell>
          <cell r="H10716">
            <v>1</v>
          </cell>
          <cell r="O10716">
            <v>765899.98</v>
          </cell>
        </row>
        <row r="10717">
          <cell r="A10717">
            <v>45850</v>
          </cell>
          <cell r="C10717" t="str">
            <v>EL IMPERIO DEL CERDO PREMIUM S.A.S</v>
          </cell>
          <cell r="F10717">
            <v>45847.24318287037</v>
          </cell>
          <cell r="G10717">
            <v>45855.243043981478</v>
          </cell>
          <cell r="H10717">
            <v>-3</v>
          </cell>
          <cell r="O10717">
            <v>1895250</v>
          </cell>
        </row>
        <row r="10718">
          <cell r="A10718">
            <v>45850</v>
          </cell>
          <cell r="C10718" t="str">
            <v>EL IMPERIO DEL CERDO PREMIUM S.A.S</v>
          </cell>
          <cell r="F10718">
            <v>45849.250983796293</v>
          </cell>
          <cell r="G10718">
            <v>45857.250868055555</v>
          </cell>
          <cell r="H10718">
            <v>-5</v>
          </cell>
          <cell r="O10718">
            <v>104750</v>
          </cell>
        </row>
        <row r="10719">
          <cell r="A10719">
            <v>45850</v>
          </cell>
          <cell r="C10719" t="str">
            <v>MESABAR SAS</v>
          </cell>
          <cell r="F10719">
            <v>45849.420775462961</v>
          </cell>
          <cell r="G10719">
            <v>45857.420648148145</v>
          </cell>
          <cell r="H10719">
            <v>-3</v>
          </cell>
          <cell r="O10719">
            <v>1749500</v>
          </cell>
        </row>
        <row r="10720">
          <cell r="A10720">
            <v>45850</v>
          </cell>
          <cell r="C10720" t="str">
            <v>COMMUNAL INVESTMENTS SAS</v>
          </cell>
          <cell r="F10720">
            <v>45850.334456018521</v>
          </cell>
          <cell r="G10720">
            <v>45851.334097222221</v>
          </cell>
          <cell r="H10720">
            <v>3</v>
          </cell>
          <cell r="O10720">
            <v>1037800</v>
          </cell>
        </row>
        <row r="10721">
          <cell r="A10721">
            <v>45850</v>
          </cell>
          <cell r="C10721" t="str">
            <v>FREDY ALFONSO SUAREZ VILLAMIL</v>
          </cell>
          <cell r="F10721">
            <v>45850.444004629629</v>
          </cell>
          <cell r="G10721">
            <v>45851.443831018521</v>
          </cell>
          <cell r="H10721">
            <v>6</v>
          </cell>
          <cell r="O10721">
            <v>858200</v>
          </cell>
        </row>
        <row r="10722">
          <cell r="A10722">
            <v>45850</v>
          </cell>
          <cell r="C10722" t="str">
            <v>EL IMPERIO DEL CERDO PREMIUM S.A.S</v>
          </cell>
          <cell r="F10722">
            <v>45849.250983796293</v>
          </cell>
          <cell r="G10722">
            <v>45857.250868055555</v>
          </cell>
          <cell r="H10722">
            <v>-5</v>
          </cell>
          <cell r="O10722">
            <v>779350</v>
          </cell>
        </row>
        <row r="10723">
          <cell r="A10723">
            <v>45850</v>
          </cell>
          <cell r="C10723" t="str">
            <v>GLORIA  BARATO DE PINZON</v>
          </cell>
          <cell r="F10723">
            <v>45850.27171296296</v>
          </cell>
          <cell r="G10723">
            <v>45851.271655092591</v>
          </cell>
          <cell r="H10723">
            <v>1</v>
          </cell>
          <cell r="O10723">
            <v>702700</v>
          </cell>
        </row>
        <row r="10724">
          <cell r="A10724">
            <v>45850</v>
          </cell>
          <cell r="C10724" t="str">
            <v>VENTAS MOSTRADOR</v>
          </cell>
          <cell r="F10724">
            <v>45850</v>
          </cell>
          <cell r="G10724">
            <v>45850</v>
          </cell>
          <cell r="H10724">
            <v>0</v>
          </cell>
          <cell r="O10724">
            <v>455289</v>
          </cell>
        </row>
        <row r="10725">
          <cell r="A10725">
            <v>45850</v>
          </cell>
          <cell r="C10725" t="str">
            <v>VENTAS MOSTRADOR</v>
          </cell>
          <cell r="F10725">
            <v>45850</v>
          </cell>
          <cell r="G10725">
            <v>45850</v>
          </cell>
          <cell r="H10725">
            <v>0</v>
          </cell>
          <cell r="O10725">
            <v>737909</v>
          </cell>
        </row>
        <row r="10726">
          <cell r="A10726">
            <v>45851</v>
          </cell>
          <cell r="C10726" t="str">
            <v>VENTAS MOSTRADOR</v>
          </cell>
          <cell r="F10726">
            <v>45851</v>
          </cell>
          <cell r="G10726">
            <v>45851</v>
          </cell>
          <cell r="H10726">
            <v>0</v>
          </cell>
          <cell r="O10726">
            <v>5610</v>
          </cell>
        </row>
        <row r="10727">
          <cell r="A10727">
            <v>45851</v>
          </cell>
          <cell r="C10727" t="str">
            <v>VENTAS MOSTRADOR</v>
          </cell>
          <cell r="F10727">
            <v>45851</v>
          </cell>
          <cell r="G10727">
            <v>45851</v>
          </cell>
          <cell r="H10727">
            <v>0</v>
          </cell>
          <cell r="O10727">
            <v>13500</v>
          </cell>
        </row>
        <row r="10728">
          <cell r="A10728">
            <v>45851</v>
          </cell>
          <cell r="C10728" t="str">
            <v>VENTAS MOSTRADOR</v>
          </cell>
          <cell r="F10728">
            <v>45851</v>
          </cell>
          <cell r="G10728">
            <v>45851</v>
          </cell>
          <cell r="H10728">
            <v>0</v>
          </cell>
          <cell r="O10728">
            <v>15300</v>
          </cell>
        </row>
        <row r="10729">
          <cell r="A10729">
            <v>45851</v>
          </cell>
          <cell r="C10729" t="str">
            <v>VENTAS MOSTRADOR</v>
          </cell>
          <cell r="F10729">
            <v>45851</v>
          </cell>
          <cell r="G10729">
            <v>45851</v>
          </cell>
          <cell r="H10729">
            <v>0</v>
          </cell>
          <cell r="O10729">
            <v>16000</v>
          </cell>
        </row>
        <row r="10730">
          <cell r="A10730">
            <v>45851</v>
          </cell>
          <cell r="C10730" t="str">
            <v>VENTAS MOSTRADOR</v>
          </cell>
          <cell r="F10730">
            <v>45851</v>
          </cell>
          <cell r="G10730">
            <v>45851</v>
          </cell>
          <cell r="H10730">
            <v>0</v>
          </cell>
          <cell r="O10730">
            <v>16800</v>
          </cell>
        </row>
        <row r="10731">
          <cell r="A10731">
            <v>45851</v>
          </cell>
          <cell r="C10731" t="str">
            <v>VENTAS MOSTRADOR</v>
          </cell>
          <cell r="F10731">
            <v>45851</v>
          </cell>
          <cell r="G10731">
            <v>45851</v>
          </cell>
          <cell r="H10731">
            <v>0</v>
          </cell>
          <cell r="O10731">
            <v>18155</v>
          </cell>
        </row>
        <row r="10732">
          <cell r="A10732">
            <v>45851</v>
          </cell>
          <cell r="C10732" t="str">
            <v>VENTAS MOSTRADOR</v>
          </cell>
          <cell r="F10732">
            <v>45851</v>
          </cell>
          <cell r="G10732">
            <v>45851</v>
          </cell>
          <cell r="H10732">
            <v>0</v>
          </cell>
          <cell r="O10732">
            <v>21500</v>
          </cell>
        </row>
        <row r="10733">
          <cell r="A10733">
            <v>45851</v>
          </cell>
          <cell r="C10733" t="str">
            <v>VENTAS MOSTRADOR</v>
          </cell>
          <cell r="F10733">
            <v>45851</v>
          </cell>
          <cell r="G10733">
            <v>45851</v>
          </cell>
          <cell r="H10733">
            <v>0</v>
          </cell>
          <cell r="O10733">
            <v>23140</v>
          </cell>
        </row>
        <row r="10734">
          <cell r="A10734">
            <v>45851</v>
          </cell>
          <cell r="C10734" t="str">
            <v>VENTAS MOSTRADOR</v>
          </cell>
          <cell r="F10734">
            <v>45851</v>
          </cell>
          <cell r="G10734">
            <v>45851</v>
          </cell>
          <cell r="H10734">
            <v>0</v>
          </cell>
          <cell r="O10734">
            <v>27720</v>
          </cell>
        </row>
        <row r="10735">
          <cell r="A10735">
            <v>45851</v>
          </cell>
          <cell r="C10735" t="str">
            <v>VENTAS MOSTRADOR</v>
          </cell>
          <cell r="F10735">
            <v>45851</v>
          </cell>
          <cell r="G10735">
            <v>45851</v>
          </cell>
          <cell r="H10735">
            <v>0</v>
          </cell>
          <cell r="O10735">
            <v>28235</v>
          </cell>
        </row>
        <row r="10736">
          <cell r="A10736">
            <v>45851</v>
          </cell>
          <cell r="C10736" t="str">
            <v>VENTAS MOSTRADOR</v>
          </cell>
          <cell r="F10736">
            <v>45851</v>
          </cell>
          <cell r="G10736">
            <v>45851</v>
          </cell>
          <cell r="H10736">
            <v>0</v>
          </cell>
          <cell r="O10736">
            <v>32250</v>
          </cell>
        </row>
        <row r="10737">
          <cell r="A10737">
            <v>45851</v>
          </cell>
          <cell r="C10737" t="str">
            <v>VENTAS MOSTRADOR</v>
          </cell>
          <cell r="F10737">
            <v>45851</v>
          </cell>
          <cell r="G10737">
            <v>45851</v>
          </cell>
          <cell r="H10737">
            <v>0</v>
          </cell>
          <cell r="O10737">
            <v>35060</v>
          </cell>
        </row>
        <row r="10738">
          <cell r="A10738">
            <v>45851</v>
          </cell>
          <cell r="C10738" t="str">
            <v>VENTAS MOSTRADOR</v>
          </cell>
          <cell r="F10738">
            <v>45851</v>
          </cell>
          <cell r="G10738">
            <v>45851</v>
          </cell>
          <cell r="H10738">
            <v>0</v>
          </cell>
          <cell r="O10738">
            <v>41300</v>
          </cell>
        </row>
        <row r="10739">
          <cell r="A10739">
            <v>45851</v>
          </cell>
          <cell r="C10739" t="str">
            <v>VENTAS MOSTRADOR</v>
          </cell>
          <cell r="F10739">
            <v>45851</v>
          </cell>
          <cell r="G10739">
            <v>45851</v>
          </cell>
          <cell r="H10739">
            <v>0</v>
          </cell>
          <cell r="O10739">
            <v>42958</v>
          </cell>
        </row>
        <row r="10740">
          <cell r="A10740">
            <v>45851</v>
          </cell>
          <cell r="C10740" t="str">
            <v>VENTAS MOSTRADOR</v>
          </cell>
          <cell r="F10740">
            <v>45851</v>
          </cell>
          <cell r="G10740">
            <v>45851</v>
          </cell>
          <cell r="H10740">
            <v>0</v>
          </cell>
          <cell r="O10740">
            <v>45998</v>
          </cell>
        </row>
        <row r="10741">
          <cell r="A10741">
            <v>45851</v>
          </cell>
          <cell r="C10741" t="str">
            <v>VENTAS MOSTRADOR</v>
          </cell>
          <cell r="F10741">
            <v>45851</v>
          </cell>
          <cell r="G10741">
            <v>45851</v>
          </cell>
          <cell r="H10741">
            <v>0</v>
          </cell>
          <cell r="O10741">
            <v>49805</v>
          </cell>
        </row>
        <row r="10742">
          <cell r="A10742">
            <v>45851</v>
          </cell>
          <cell r="C10742" t="str">
            <v>VENTAS MOSTRADOR</v>
          </cell>
          <cell r="F10742">
            <v>45851</v>
          </cell>
          <cell r="G10742">
            <v>45851</v>
          </cell>
          <cell r="H10742">
            <v>0</v>
          </cell>
          <cell r="O10742">
            <v>50652</v>
          </cell>
        </row>
        <row r="10743">
          <cell r="A10743">
            <v>45851</v>
          </cell>
          <cell r="C10743" t="str">
            <v>VENTAS MOSTRADOR</v>
          </cell>
          <cell r="F10743">
            <v>45851</v>
          </cell>
          <cell r="G10743">
            <v>45851</v>
          </cell>
          <cell r="H10743">
            <v>0</v>
          </cell>
          <cell r="O10743">
            <v>50760</v>
          </cell>
        </row>
        <row r="10744">
          <cell r="A10744">
            <v>45851</v>
          </cell>
          <cell r="C10744" t="str">
            <v>VENTAS MOSTRADOR</v>
          </cell>
          <cell r="F10744">
            <v>45851</v>
          </cell>
          <cell r="G10744">
            <v>45851</v>
          </cell>
          <cell r="H10744">
            <v>0</v>
          </cell>
          <cell r="O10744">
            <v>51160</v>
          </cell>
        </row>
        <row r="10745">
          <cell r="A10745">
            <v>45851</v>
          </cell>
          <cell r="C10745" t="str">
            <v>VENTAS MOSTRADOR</v>
          </cell>
          <cell r="F10745">
            <v>45851</v>
          </cell>
          <cell r="G10745">
            <v>45851</v>
          </cell>
          <cell r="H10745">
            <v>0</v>
          </cell>
          <cell r="O10745">
            <v>52244</v>
          </cell>
        </row>
        <row r="10746">
          <cell r="A10746">
            <v>45851</v>
          </cell>
          <cell r="C10746" t="str">
            <v>VENTAS MOSTRADOR</v>
          </cell>
          <cell r="F10746">
            <v>45851</v>
          </cell>
          <cell r="G10746">
            <v>45851</v>
          </cell>
          <cell r="H10746">
            <v>0</v>
          </cell>
          <cell r="O10746">
            <v>52404</v>
          </cell>
        </row>
        <row r="10747">
          <cell r="A10747">
            <v>45851</v>
          </cell>
          <cell r="C10747" t="str">
            <v>VENTAS MOSTRADOR</v>
          </cell>
          <cell r="F10747">
            <v>45851</v>
          </cell>
          <cell r="G10747">
            <v>45851</v>
          </cell>
          <cell r="H10747">
            <v>0</v>
          </cell>
          <cell r="O10747">
            <v>54720</v>
          </cell>
        </row>
        <row r="10748">
          <cell r="A10748">
            <v>45851</v>
          </cell>
          <cell r="C10748" t="str">
            <v>VENTAS MOSTRADOR</v>
          </cell>
          <cell r="F10748">
            <v>45851</v>
          </cell>
          <cell r="G10748">
            <v>45851</v>
          </cell>
          <cell r="H10748">
            <v>0</v>
          </cell>
          <cell r="O10748">
            <v>58024</v>
          </cell>
        </row>
        <row r="10749">
          <cell r="A10749">
            <v>45851</v>
          </cell>
          <cell r="C10749" t="str">
            <v>VENTAS MOSTRADOR</v>
          </cell>
          <cell r="F10749">
            <v>45851</v>
          </cell>
          <cell r="G10749">
            <v>45851</v>
          </cell>
          <cell r="H10749">
            <v>0</v>
          </cell>
          <cell r="O10749">
            <v>60456</v>
          </cell>
        </row>
        <row r="10750">
          <cell r="A10750">
            <v>45851</v>
          </cell>
          <cell r="C10750" t="str">
            <v>VENTAS MOSTRADOR</v>
          </cell>
          <cell r="F10750">
            <v>45851</v>
          </cell>
          <cell r="G10750">
            <v>45851</v>
          </cell>
          <cell r="H10750">
            <v>0</v>
          </cell>
          <cell r="O10750">
            <v>70572</v>
          </cell>
        </row>
        <row r="10751">
          <cell r="A10751">
            <v>45851</v>
          </cell>
          <cell r="C10751" t="str">
            <v>VENTAS MOSTRADOR</v>
          </cell>
          <cell r="F10751">
            <v>45851</v>
          </cell>
          <cell r="G10751">
            <v>45851</v>
          </cell>
          <cell r="H10751">
            <v>0</v>
          </cell>
          <cell r="O10751">
            <v>110048</v>
          </cell>
        </row>
        <row r="10752">
          <cell r="A10752">
            <v>45851</v>
          </cell>
          <cell r="C10752" t="str">
            <v>VENTAS MOSTRADOR</v>
          </cell>
          <cell r="F10752">
            <v>45851</v>
          </cell>
          <cell r="G10752">
            <v>45851</v>
          </cell>
          <cell r="H10752">
            <v>0</v>
          </cell>
          <cell r="O10752">
            <v>123096</v>
          </cell>
        </row>
        <row r="10753">
          <cell r="A10753">
            <v>45851</v>
          </cell>
          <cell r="C10753" t="str">
            <v>VENTAS MOSTRADOR</v>
          </cell>
          <cell r="F10753">
            <v>45851</v>
          </cell>
          <cell r="G10753">
            <v>45851</v>
          </cell>
          <cell r="H10753">
            <v>0</v>
          </cell>
          <cell r="O10753">
            <v>147386</v>
          </cell>
        </row>
        <row r="10754">
          <cell r="A10754">
            <v>45851</v>
          </cell>
          <cell r="C10754" t="str">
            <v>VENTAS MOSTRADOR</v>
          </cell>
          <cell r="F10754">
            <v>45851</v>
          </cell>
          <cell r="G10754">
            <v>45851</v>
          </cell>
          <cell r="H10754">
            <v>0</v>
          </cell>
          <cell r="O10754">
            <v>164168</v>
          </cell>
        </row>
        <row r="10755">
          <cell r="A10755">
            <v>45851</v>
          </cell>
          <cell r="C10755" t="str">
            <v>CARLOS ANDRES CORTES PACHON</v>
          </cell>
          <cell r="F10755">
            <v>45850.328657407408</v>
          </cell>
          <cell r="G10755">
            <v>45851.323796296296</v>
          </cell>
          <cell r="H10755">
            <v>1</v>
          </cell>
          <cell r="O10755">
            <v>332804</v>
          </cell>
        </row>
        <row r="10756">
          <cell r="A10756">
            <v>45851</v>
          </cell>
          <cell r="C10756" t="str">
            <v>THE NEXT SHOT S.A.S</v>
          </cell>
          <cell r="F10756">
            <v>45849.354687500003</v>
          </cell>
          <cell r="G10756">
            <v>45850.337581018517</v>
          </cell>
          <cell r="H10756">
            <v>2</v>
          </cell>
          <cell r="O10756">
            <v>441000</v>
          </cell>
        </row>
        <row r="10757">
          <cell r="A10757">
            <v>45851</v>
          </cell>
          <cell r="C10757" t="str">
            <v>VENTAS MOSTRADOR</v>
          </cell>
          <cell r="F10757">
            <v>45851</v>
          </cell>
          <cell r="G10757">
            <v>45851</v>
          </cell>
          <cell r="H10757">
            <v>0</v>
          </cell>
          <cell r="O10757">
            <v>1983150</v>
          </cell>
        </row>
        <row r="10758">
          <cell r="A10758">
            <v>45851</v>
          </cell>
          <cell r="C10758" t="str">
            <v>VENTAS MOSTRADOR</v>
          </cell>
          <cell r="F10758">
            <v>45851</v>
          </cell>
          <cell r="G10758">
            <v>45851</v>
          </cell>
          <cell r="H10758">
            <v>0</v>
          </cell>
          <cell r="O10758">
            <v>1503297</v>
          </cell>
        </row>
        <row r="10759">
          <cell r="A10759">
            <v>45852</v>
          </cell>
          <cell r="C10759" t="str">
            <v>ANA DOLORES CORONEL PARDO</v>
          </cell>
          <cell r="F10759">
            <v>45852.29115740741</v>
          </cell>
          <cell r="G10759">
            <v>45853.291006944448</v>
          </cell>
          <cell r="H10759">
            <v>1</v>
          </cell>
          <cell r="O10759">
            <v>1241700</v>
          </cell>
        </row>
        <row r="10760">
          <cell r="A10760">
            <v>45852</v>
          </cell>
          <cell r="C10760" t="str">
            <v>VENTAS MOSTRADOR</v>
          </cell>
          <cell r="F10760">
            <v>45852</v>
          </cell>
          <cell r="G10760">
            <v>45852</v>
          </cell>
          <cell r="H10760">
            <v>0</v>
          </cell>
          <cell r="O10760">
            <v>7000</v>
          </cell>
        </row>
        <row r="10761">
          <cell r="A10761">
            <v>45852</v>
          </cell>
          <cell r="C10761" t="str">
            <v>VENTAS MOSTRADOR</v>
          </cell>
          <cell r="F10761">
            <v>45852</v>
          </cell>
          <cell r="G10761">
            <v>45852</v>
          </cell>
          <cell r="H10761">
            <v>0</v>
          </cell>
          <cell r="O10761">
            <v>9990</v>
          </cell>
        </row>
        <row r="10762">
          <cell r="A10762">
            <v>45852</v>
          </cell>
          <cell r="C10762" t="str">
            <v>VENTAS MOSTRADOR</v>
          </cell>
          <cell r="F10762">
            <v>45852</v>
          </cell>
          <cell r="G10762">
            <v>45852</v>
          </cell>
          <cell r="H10762">
            <v>0</v>
          </cell>
          <cell r="O10762">
            <v>10890</v>
          </cell>
        </row>
        <row r="10763">
          <cell r="A10763">
            <v>45852</v>
          </cell>
          <cell r="C10763" t="str">
            <v>VENTAS MOSTRADOR</v>
          </cell>
          <cell r="F10763">
            <v>45852</v>
          </cell>
          <cell r="G10763">
            <v>45852</v>
          </cell>
          <cell r="H10763">
            <v>0</v>
          </cell>
          <cell r="O10763">
            <v>16000</v>
          </cell>
        </row>
        <row r="10764">
          <cell r="A10764">
            <v>45852</v>
          </cell>
          <cell r="C10764" t="str">
            <v>VENTAS MOSTRADOR</v>
          </cell>
          <cell r="F10764">
            <v>45852</v>
          </cell>
          <cell r="G10764">
            <v>45852</v>
          </cell>
          <cell r="H10764">
            <v>0</v>
          </cell>
          <cell r="O10764">
            <v>19900</v>
          </cell>
        </row>
        <row r="10765">
          <cell r="A10765">
            <v>45852</v>
          </cell>
          <cell r="C10765" t="str">
            <v>VENTAS MOSTRADOR</v>
          </cell>
          <cell r="F10765">
            <v>45852</v>
          </cell>
          <cell r="G10765">
            <v>45852</v>
          </cell>
          <cell r="H10765">
            <v>0</v>
          </cell>
          <cell r="O10765">
            <v>21720</v>
          </cell>
        </row>
        <row r="10766">
          <cell r="A10766">
            <v>45852</v>
          </cell>
          <cell r="C10766" t="str">
            <v>VENTAS MOSTRADOR</v>
          </cell>
          <cell r="F10766">
            <v>45852</v>
          </cell>
          <cell r="G10766">
            <v>45852</v>
          </cell>
          <cell r="H10766">
            <v>0</v>
          </cell>
          <cell r="O10766">
            <v>37000</v>
          </cell>
        </row>
        <row r="10767">
          <cell r="A10767">
            <v>45852</v>
          </cell>
          <cell r="C10767" t="str">
            <v>VENTAS MOSTRADOR</v>
          </cell>
          <cell r="F10767">
            <v>45852</v>
          </cell>
          <cell r="G10767">
            <v>45852</v>
          </cell>
          <cell r="H10767">
            <v>0</v>
          </cell>
          <cell r="O10767">
            <v>62800</v>
          </cell>
        </row>
        <row r="10768">
          <cell r="A10768">
            <v>45852</v>
          </cell>
          <cell r="C10768" t="str">
            <v>VENTAS MOSTRADOR</v>
          </cell>
          <cell r="F10768">
            <v>45852</v>
          </cell>
          <cell r="G10768">
            <v>45852</v>
          </cell>
          <cell r="H10768">
            <v>0</v>
          </cell>
          <cell r="O10768">
            <v>67900</v>
          </cell>
        </row>
        <row r="10769">
          <cell r="A10769">
            <v>45852</v>
          </cell>
          <cell r="C10769" t="str">
            <v>VENTAS MOSTRADOR</v>
          </cell>
          <cell r="F10769">
            <v>45852</v>
          </cell>
          <cell r="G10769">
            <v>45852</v>
          </cell>
          <cell r="H10769">
            <v>0</v>
          </cell>
          <cell r="O10769">
            <v>72000</v>
          </cell>
        </row>
        <row r="10770">
          <cell r="A10770">
            <v>45852</v>
          </cell>
          <cell r="C10770" t="str">
            <v>VENTAS MOSTRADOR</v>
          </cell>
          <cell r="F10770">
            <v>45852</v>
          </cell>
          <cell r="G10770">
            <v>45852</v>
          </cell>
          <cell r="H10770">
            <v>0</v>
          </cell>
          <cell r="O10770">
            <v>111300</v>
          </cell>
        </row>
        <row r="10771">
          <cell r="A10771">
            <v>45852</v>
          </cell>
          <cell r="C10771" t="str">
            <v>CARLOS ANDRES HERNANDEZ MARTINEZ</v>
          </cell>
          <cell r="F10771">
            <v>45930.699074074073</v>
          </cell>
          <cell r="G10771">
            <v>45931.699074074073</v>
          </cell>
          <cell r="H10771">
            <v>0</v>
          </cell>
          <cell r="O10771">
            <v>425499.99</v>
          </cell>
        </row>
        <row r="10772">
          <cell r="A10772">
            <v>45852</v>
          </cell>
          <cell r="C10772" t="str">
            <v>CARLOS ANDRES HERNANDEZ MARTINEZ</v>
          </cell>
          <cell r="F10772">
            <v>45852.628622685188</v>
          </cell>
          <cell r="G10772">
            <v>45853.628553240742</v>
          </cell>
          <cell r="H10772">
            <v>-1</v>
          </cell>
          <cell r="O10772">
            <v>425499.99</v>
          </cell>
        </row>
        <row r="10773">
          <cell r="A10773">
            <v>45852</v>
          </cell>
          <cell r="C10773" t="str">
            <v>OSMAR  PEÑA</v>
          </cell>
          <cell r="F10773">
            <v>45852.51321759259</v>
          </cell>
          <cell r="G10773">
            <v>45853.513032407405</v>
          </cell>
          <cell r="H10773">
            <v>-1</v>
          </cell>
          <cell r="O10773">
            <v>1019400</v>
          </cell>
        </row>
        <row r="10774">
          <cell r="A10774">
            <v>45852</v>
          </cell>
          <cell r="C10774" t="str">
            <v>CRISTIAN MANUEL BELTRAN VALENZUELA</v>
          </cell>
          <cell r="F10774">
            <v>45852.369699074072</v>
          </cell>
          <cell r="G10774">
            <v>45860.369618055556</v>
          </cell>
          <cell r="H10774">
            <v>-3</v>
          </cell>
          <cell r="O10774">
            <v>1279890</v>
          </cell>
        </row>
        <row r="10775">
          <cell r="A10775">
            <v>45852</v>
          </cell>
          <cell r="C10775" t="str">
            <v>CARLOS ANDRES HERNANDEZ MARTINEZ</v>
          </cell>
          <cell r="F10775">
            <v>45852.538194444445</v>
          </cell>
          <cell r="G10775">
            <v>45853.538090277776</v>
          </cell>
          <cell r="H10775">
            <v>-1</v>
          </cell>
          <cell r="O10775">
            <v>1701999.96</v>
          </cell>
        </row>
        <row r="10776">
          <cell r="A10776">
            <v>45852</v>
          </cell>
          <cell r="C10776" t="str">
            <v>INVERSIONES EL CARNAL SAS</v>
          </cell>
          <cell r="F10776">
            <v>45845.330972222226</v>
          </cell>
          <cell r="G10776">
            <v>45853.330868055556</v>
          </cell>
          <cell r="H10776">
            <v>4</v>
          </cell>
          <cell r="O10776">
            <v>16249089.110400001</v>
          </cell>
        </row>
        <row r="10777">
          <cell r="A10777">
            <v>45852</v>
          </cell>
          <cell r="C10777" t="str">
            <v>INVERSIONES EL CARNAL SAS</v>
          </cell>
          <cell r="F10777">
            <v>45846.312615740739</v>
          </cell>
          <cell r="G10777">
            <v>45854.312071759261</v>
          </cell>
          <cell r="H10777">
            <v>3</v>
          </cell>
          <cell r="O10777">
            <v>14250756.6</v>
          </cell>
        </row>
        <row r="10778">
          <cell r="A10778">
            <v>45852</v>
          </cell>
          <cell r="C10778" t="str">
            <v>INVERSIONES EL CARNAL SAS</v>
          </cell>
          <cell r="F10778">
            <v>45846.58525462963</v>
          </cell>
          <cell r="G10778">
            <v>45854.585092592592</v>
          </cell>
          <cell r="H10778">
            <v>3</v>
          </cell>
          <cell r="O10778">
            <v>16789004.568</v>
          </cell>
        </row>
        <row r="10779">
          <cell r="A10779">
            <v>45852</v>
          </cell>
          <cell r="C10779" t="str">
            <v>INVERSIONES EL CARNAL SAS</v>
          </cell>
          <cell r="F10779">
            <v>45848.314317129632</v>
          </cell>
          <cell r="G10779">
            <v>45856.31422453704</v>
          </cell>
          <cell r="H10779">
            <v>1</v>
          </cell>
          <cell r="O10779">
            <v>14956303.492799999</v>
          </cell>
        </row>
        <row r="10780">
          <cell r="A10780">
            <v>45852</v>
          </cell>
          <cell r="C10780" t="str">
            <v>INVERSIONES EL CARNAL SAS</v>
          </cell>
          <cell r="F10780">
            <v>45849.325590277775</v>
          </cell>
          <cell r="G10780">
            <v>45857.32534722222</v>
          </cell>
          <cell r="H10780">
            <v>0</v>
          </cell>
          <cell r="O10780">
            <v>16377077.037599999</v>
          </cell>
        </row>
        <row r="10781">
          <cell r="A10781">
            <v>45852</v>
          </cell>
          <cell r="C10781" t="str">
            <v>JHONES PIG SAS</v>
          </cell>
          <cell r="F10781">
            <v>45852.277129629627</v>
          </cell>
          <cell r="G10781">
            <v>45853.276967592596</v>
          </cell>
          <cell r="H10781">
            <v>-1</v>
          </cell>
          <cell r="O10781">
            <v>18976991.697140001</v>
          </cell>
        </row>
        <row r="10782">
          <cell r="A10782">
            <v>45852</v>
          </cell>
          <cell r="C10782" t="str">
            <v>FRUTIVER 1A S.A.S</v>
          </cell>
          <cell r="F10782">
            <v>45842.355428240742</v>
          </cell>
          <cell r="G10782">
            <v>45862.355173611111</v>
          </cell>
          <cell r="H10782">
            <v>-10</v>
          </cell>
          <cell r="O10782">
            <v>1991421.2420000001</v>
          </cell>
        </row>
        <row r="10783">
          <cell r="A10783">
            <v>45852</v>
          </cell>
          <cell r="C10783" t="str">
            <v>INVERSIONES GANADERIA SANTAMARIA SAS</v>
          </cell>
          <cell r="F10783">
            <v>45573.493136574078</v>
          </cell>
          <cell r="G10783">
            <v>45581.493136574078</v>
          </cell>
          <cell r="H10783">
            <v>278</v>
          </cell>
          <cell r="O10783">
            <v>7000000</v>
          </cell>
        </row>
        <row r="10784">
          <cell r="A10784">
            <v>45852</v>
          </cell>
          <cell r="C10784" t="str">
            <v>INVERSIONES GANADERIA SANTAMARIA SAS</v>
          </cell>
          <cell r="F10784">
            <v>45818.54892361111</v>
          </cell>
          <cell r="G10784">
            <v>45820.54892361111</v>
          </cell>
          <cell r="H10784">
            <v>39</v>
          </cell>
          <cell r="O10784">
            <v>13958000</v>
          </cell>
        </row>
        <row r="10785">
          <cell r="A10785">
            <v>45852</v>
          </cell>
          <cell r="C10785" t="str">
            <v>INVERSIONES GANADERIA SANTAMARIA SAS</v>
          </cell>
          <cell r="F10785">
            <v>45818.620995370373</v>
          </cell>
          <cell r="G10785">
            <v>45820.620995370373</v>
          </cell>
          <cell r="H10785">
            <v>39</v>
          </cell>
          <cell r="O10785">
            <v>2040000</v>
          </cell>
        </row>
        <row r="10786">
          <cell r="A10786">
            <v>45852</v>
          </cell>
          <cell r="C10786" t="str">
            <v>INVERSIONES GANADERIA SANTAMARIA SAS</v>
          </cell>
          <cell r="F10786">
            <v>45840.57712962963</v>
          </cell>
          <cell r="G10786">
            <v>45842.57712962963</v>
          </cell>
          <cell r="H10786">
            <v>17</v>
          </cell>
          <cell r="O10786">
            <v>2256000</v>
          </cell>
        </row>
        <row r="10787">
          <cell r="A10787">
            <v>45852</v>
          </cell>
          <cell r="C10787" t="str">
            <v>INVERSIONES GANADERIA SANTAMARIA SAS</v>
          </cell>
          <cell r="F10787">
            <v>45573.495011574072</v>
          </cell>
          <cell r="G10787">
            <v>45581.495011574072</v>
          </cell>
          <cell r="H10787">
            <v>278</v>
          </cell>
          <cell r="O10787">
            <v>3000000</v>
          </cell>
        </row>
        <row r="10788">
          <cell r="A10788">
            <v>45852</v>
          </cell>
          <cell r="C10788" t="str">
            <v>INVERSIONES GANADERIA SANTAMARIA SAS</v>
          </cell>
          <cell r="F10788">
            <v>45632.496469907404</v>
          </cell>
          <cell r="G10788">
            <v>45634.496469907404</v>
          </cell>
          <cell r="H10788">
            <v>225</v>
          </cell>
          <cell r="O10788">
            <v>350000</v>
          </cell>
        </row>
        <row r="10789">
          <cell r="A10789">
            <v>45852</v>
          </cell>
          <cell r="C10789" t="str">
            <v>INVERSIONES GANADERIA SANTAMARIA SAS</v>
          </cell>
          <cell r="F10789">
            <v>45670.687997685185</v>
          </cell>
          <cell r="G10789">
            <v>45672.687997685185</v>
          </cell>
          <cell r="H10789">
            <v>187</v>
          </cell>
          <cell r="O10789">
            <v>1101400</v>
          </cell>
        </row>
        <row r="10790">
          <cell r="A10790">
            <v>45852</v>
          </cell>
          <cell r="C10790" t="str">
            <v>INVERSIONES GANADERIA SANTAMARIA SAS</v>
          </cell>
          <cell r="F10790">
            <v>45701.437569444446</v>
          </cell>
          <cell r="G10790">
            <v>45703.437569444446</v>
          </cell>
          <cell r="H10790">
            <v>156</v>
          </cell>
          <cell r="O10790">
            <v>1500000</v>
          </cell>
        </row>
        <row r="10791">
          <cell r="A10791">
            <v>45852</v>
          </cell>
          <cell r="C10791" t="str">
            <v>INVERSIONES GANADERIA SANTAMARIA SAS</v>
          </cell>
          <cell r="F10791">
            <v>45701.439722222225</v>
          </cell>
          <cell r="G10791">
            <v>45703.439722222225</v>
          </cell>
          <cell r="H10791">
            <v>156</v>
          </cell>
          <cell r="O10791">
            <v>5250000</v>
          </cell>
        </row>
        <row r="10792">
          <cell r="A10792">
            <v>45852</v>
          </cell>
          <cell r="C10792" t="str">
            <v>INVERSIONES GANADERIA SANTAMARIA SAS</v>
          </cell>
          <cell r="F10792">
            <v>45701.450173611112</v>
          </cell>
          <cell r="G10792">
            <v>45703.450173611112</v>
          </cell>
          <cell r="H10792">
            <v>156</v>
          </cell>
          <cell r="O10792">
            <v>525000</v>
          </cell>
        </row>
        <row r="10793">
          <cell r="A10793">
            <v>45852</v>
          </cell>
          <cell r="C10793" t="str">
            <v>INVERSIONES GANADERIA SANTAMARIA SAS</v>
          </cell>
          <cell r="F10793">
            <v>45721.306689814817</v>
          </cell>
          <cell r="G10793">
            <v>45723.306689814817</v>
          </cell>
          <cell r="H10793">
            <v>136</v>
          </cell>
          <cell r="O10793">
            <v>1500000</v>
          </cell>
        </row>
        <row r="10794">
          <cell r="A10794">
            <v>45852</v>
          </cell>
          <cell r="C10794" t="str">
            <v>INVERSIONES GANADERIA SANTAMARIA SAS</v>
          </cell>
          <cell r="F10794">
            <v>45721.310185185182</v>
          </cell>
          <cell r="G10794">
            <v>45723.310185185182</v>
          </cell>
          <cell r="H10794">
            <v>136</v>
          </cell>
          <cell r="O10794">
            <v>1519600</v>
          </cell>
        </row>
        <row r="10795">
          <cell r="A10795">
            <v>45852</v>
          </cell>
          <cell r="C10795" t="str">
            <v>CLINICA RETORNAR SAS</v>
          </cell>
          <cell r="F10795">
            <v>45803.33834490741</v>
          </cell>
          <cell r="G10795">
            <v>45833.338136574072</v>
          </cell>
          <cell r="H10795">
            <v>19</v>
          </cell>
          <cell r="O10795">
            <v>495908</v>
          </cell>
        </row>
        <row r="10796">
          <cell r="A10796">
            <v>45852</v>
          </cell>
          <cell r="C10796" t="str">
            <v>CLINICA RETORNAR SAS</v>
          </cell>
          <cell r="F10796">
            <v>45814.398217592592</v>
          </cell>
          <cell r="G10796">
            <v>45844.398113425923</v>
          </cell>
          <cell r="H10796">
            <v>8</v>
          </cell>
          <cell r="O10796">
            <v>518859.99</v>
          </cell>
        </row>
        <row r="10797">
          <cell r="A10797">
            <v>45852</v>
          </cell>
          <cell r="C10797" t="str">
            <v>GRUPO LA LA LA SAS</v>
          </cell>
          <cell r="F10797">
            <v>45845.307337962964</v>
          </cell>
          <cell r="G10797">
            <v>45860.307222222225</v>
          </cell>
          <cell r="H10797">
            <v>-3</v>
          </cell>
          <cell r="O10797">
            <v>498400</v>
          </cell>
        </row>
        <row r="10798">
          <cell r="A10798">
            <v>45852</v>
          </cell>
          <cell r="C10798" t="str">
            <v>GRUPO LA LA LA SAS</v>
          </cell>
          <cell r="F10798">
            <v>45847.30909722222</v>
          </cell>
          <cell r="G10798">
            <v>45862.308958333335</v>
          </cell>
          <cell r="H10798">
            <v>-5</v>
          </cell>
          <cell r="O10798">
            <v>469130</v>
          </cell>
        </row>
        <row r="10799">
          <cell r="A10799">
            <v>45852</v>
          </cell>
          <cell r="C10799" t="str">
            <v>GINA ALEXANDRA OCHOA CASTAÑEDA</v>
          </cell>
          <cell r="F10799">
            <v>45850.364976851852</v>
          </cell>
          <cell r="G10799">
            <v>45851.364629629628</v>
          </cell>
          <cell r="H10799">
            <v>1</v>
          </cell>
          <cell r="O10799">
            <v>188500</v>
          </cell>
        </row>
        <row r="10800">
          <cell r="A10800">
            <v>45852</v>
          </cell>
          <cell r="C10800" t="str">
            <v>KAREN GISSET MARTINEZ SANDOVAL</v>
          </cell>
          <cell r="F10800">
            <v>45852.318495370368</v>
          </cell>
          <cell r="G10800">
            <v>45853.318287037036</v>
          </cell>
          <cell r="H10800">
            <v>4</v>
          </cell>
          <cell r="O10800">
            <v>273700</v>
          </cell>
        </row>
        <row r="10801">
          <cell r="A10801">
            <v>45852</v>
          </cell>
          <cell r="C10801" t="str">
            <v>ANYI LORENA MARTINEZ CONTRERAS</v>
          </cell>
          <cell r="F10801">
            <v>45852.552233796298</v>
          </cell>
          <cell r="G10801">
            <v>45853.552175925928</v>
          </cell>
          <cell r="H10801">
            <v>4</v>
          </cell>
          <cell r="O10801">
            <v>312000</v>
          </cell>
        </row>
        <row r="10802">
          <cell r="A10802">
            <v>45852</v>
          </cell>
          <cell r="C10802" t="str">
            <v>COMERCIALIZADORA DE LACTEOS RYM SAS</v>
          </cell>
          <cell r="F10802">
            <v>45852.324664351851</v>
          </cell>
          <cell r="G10802">
            <v>45853.324502314812</v>
          </cell>
          <cell r="H10802">
            <v>4</v>
          </cell>
          <cell r="O10802">
            <v>215600</v>
          </cell>
        </row>
        <row r="10803">
          <cell r="A10803">
            <v>45852</v>
          </cell>
          <cell r="C10803" t="str">
            <v>ALEJANDRO  DURAN</v>
          </cell>
          <cell r="F10803">
            <v>45852.48364583333</v>
          </cell>
          <cell r="G10803">
            <v>45853.481585648151</v>
          </cell>
          <cell r="H10803">
            <v>1</v>
          </cell>
          <cell r="O10803">
            <v>1027950</v>
          </cell>
        </row>
        <row r="10804">
          <cell r="A10804">
            <v>45852</v>
          </cell>
          <cell r="C10804" t="str">
            <v>PENTAGONO INVERSIONES SAS</v>
          </cell>
          <cell r="F10804">
            <v>45836.334282407406</v>
          </cell>
          <cell r="G10804">
            <v>45844.318715277775</v>
          </cell>
          <cell r="H10804">
            <v>10</v>
          </cell>
          <cell r="O10804">
            <v>1814150</v>
          </cell>
        </row>
        <row r="10805">
          <cell r="A10805">
            <v>45852</v>
          </cell>
          <cell r="C10805" t="str">
            <v>ANYI LORENA MARTINEZ CONTRERAS</v>
          </cell>
          <cell r="F10805">
            <v>45852.552233796298</v>
          </cell>
          <cell r="G10805">
            <v>45853.552175925928</v>
          </cell>
          <cell r="H10805">
            <v>4</v>
          </cell>
          <cell r="O10805">
            <v>38000</v>
          </cell>
        </row>
        <row r="10806">
          <cell r="A10806">
            <v>45852</v>
          </cell>
          <cell r="C10806" t="str">
            <v>GUSTAVO  ALARCON MEJIA</v>
          </cell>
          <cell r="F10806">
            <v>45852.365914351853</v>
          </cell>
          <cell r="G10806">
            <v>45853.363032407404</v>
          </cell>
          <cell r="H10806">
            <v>-1</v>
          </cell>
          <cell r="O10806">
            <v>413399.99</v>
          </cell>
        </row>
        <row r="10807">
          <cell r="A10807">
            <v>45852</v>
          </cell>
          <cell r="C10807" t="str">
            <v>NESTOR ABEL NOREÑA URREA</v>
          </cell>
          <cell r="F10807">
            <v>45852.309918981482</v>
          </cell>
          <cell r="G10807">
            <v>45853.308159722219</v>
          </cell>
          <cell r="H10807">
            <v>4</v>
          </cell>
          <cell r="O10807">
            <v>1078700</v>
          </cell>
        </row>
        <row r="10808">
          <cell r="A10808">
            <v>45852</v>
          </cell>
          <cell r="C10808" t="str">
            <v>JOSE DIEGO MOSQUERA</v>
          </cell>
          <cell r="F10808">
            <v>45849.191805555558</v>
          </cell>
          <cell r="G10808">
            <v>45850.191805555558</v>
          </cell>
          <cell r="H10808">
            <v>2</v>
          </cell>
          <cell r="O10808">
            <v>371085</v>
          </cell>
        </row>
        <row r="10809">
          <cell r="A10809">
            <v>45852</v>
          </cell>
          <cell r="C10809" t="str">
            <v>CRISTIAN CAMILO VEGA PALACIOS</v>
          </cell>
          <cell r="F10809">
            <v>45852.286319444444</v>
          </cell>
          <cell r="G10809">
            <v>45853.284722222219</v>
          </cell>
          <cell r="H10809">
            <v>1</v>
          </cell>
          <cell r="O10809">
            <v>313600</v>
          </cell>
        </row>
        <row r="10810">
          <cell r="A10810">
            <v>45852</v>
          </cell>
          <cell r="C10810" t="str">
            <v>CRISTIAN CAMILO VEGA PALACIOS</v>
          </cell>
          <cell r="F10810">
            <v>45852.28696759259</v>
          </cell>
          <cell r="G10810">
            <v>45853.286828703705</v>
          </cell>
          <cell r="H10810">
            <v>1</v>
          </cell>
          <cell r="O10810">
            <v>324800</v>
          </cell>
        </row>
        <row r="10811">
          <cell r="A10811">
            <v>45852</v>
          </cell>
          <cell r="C10811" t="str">
            <v>PPC SAS</v>
          </cell>
          <cell r="F10811">
            <v>45835.296388888892</v>
          </cell>
          <cell r="G10811">
            <v>45850.296238425923</v>
          </cell>
          <cell r="H10811">
            <v>2</v>
          </cell>
          <cell r="O10811">
            <v>4452938.1969999997</v>
          </cell>
        </row>
        <row r="10812">
          <cell r="A10812">
            <v>45852</v>
          </cell>
          <cell r="C10812" t="str">
            <v>PPC SAS</v>
          </cell>
          <cell r="F10812">
            <v>45836.345833333333</v>
          </cell>
          <cell r="G10812">
            <v>45851.345625000002</v>
          </cell>
          <cell r="H10812">
            <v>1</v>
          </cell>
          <cell r="O10812">
            <v>3325425.5049999999</v>
          </cell>
        </row>
        <row r="10813">
          <cell r="A10813">
            <v>45852</v>
          </cell>
          <cell r="C10813" t="str">
            <v>HUMO CAFE &amp; BISTRO SAS</v>
          </cell>
          <cell r="F10813">
            <v>45847.29010416667</v>
          </cell>
          <cell r="G10813">
            <v>45848.289976851855</v>
          </cell>
          <cell r="H10813">
            <v>4</v>
          </cell>
          <cell r="O10813">
            <v>829800</v>
          </cell>
        </row>
        <row r="10814">
          <cell r="A10814">
            <v>45852</v>
          </cell>
          <cell r="C10814" t="str">
            <v>HUMO CAFE &amp; BISTRO SAS</v>
          </cell>
          <cell r="F10814">
            <v>45847.389490740738</v>
          </cell>
          <cell r="G10814">
            <v>45848.389490740738</v>
          </cell>
          <cell r="H10814">
            <v>4</v>
          </cell>
          <cell r="O10814">
            <v>23000</v>
          </cell>
        </row>
        <row r="10815">
          <cell r="A10815">
            <v>45852</v>
          </cell>
          <cell r="C10815" t="str">
            <v>CAROLA CACEROLA SAS</v>
          </cell>
          <cell r="F10815">
            <v>45850.27783564815</v>
          </cell>
          <cell r="G10815">
            <v>45851.277743055558</v>
          </cell>
          <cell r="H10815">
            <v>1</v>
          </cell>
          <cell r="O10815">
            <v>190900</v>
          </cell>
        </row>
        <row r="10816">
          <cell r="A10816">
            <v>45852</v>
          </cell>
          <cell r="C10816" t="str">
            <v>ALBA MARIA GONZALEZ IBAÑEZ</v>
          </cell>
          <cell r="F10816">
            <v>45852.362245370372</v>
          </cell>
          <cell r="G10816">
            <v>45853.34888888889</v>
          </cell>
          <cell r="H10816">
            <v>-1</v>
          </cell>
          <cell r="O10816">
            <v>402700</v>
          </cell>
        </row>
        <row r="10817">
          <cell r="A10817">
            <v>45852</v>
          </cell>
          <cell r="C10817" t="str">
            <v>VENTAS MOSTRADOR</v>
          </cell>
          <cell r="F10817">
            <v>45852</v>
          </cell>
          <cell r="G10817">
            <v>45852</v>
          </cell>
          <cell r="H10817">
            <v>0</v>
          </cell>
          <cell r="O10817">
            <v>1470426</v>
          </cell>
        </row>
        <row r="10818">
          <cell r="A10818">
            <v>45852</v>
          </cell>
          <cell r="C10818" t="str">
            <v>VENTAS MOSTRADOR</v>
          </cell>
          <cell r="F10818">
            <v>45852</v>
          </cell>
          <cell r="G10818">
            <v>45852</v>
          </cell>
          <cell r="H10818">
            <v>0</v>
          </cell>
          <cell r="O10818">
            <v>2537294</v>
          </cell>
        </row>
        <row r="10819">
          <cell r="A10819">
            <v>45853</v>
          </cell>
          <cell r="C10819" t="str">
            <v>VENTAS MOSTRADOR</v>
          </cell>
          <cell r="F10819">
            <v>45853</v>
          </cell>
          <cell r="G10819">
            <v>45853</v>
          </cell>
          <cell r="H10819">
            <v>0</v>
          </cell>
          <cell r="O10819">
            <v>7000</v>
          </cell>
        </row>
        <row r="10820">
          <cell r="A10820">
            <v>45853</v>
          </cell>
          <cell r="C10820" t="str">
            <v>VENTAS MOSTRADOR</v>
          </cell>
          <cell r="F10820">
            <v>45853</v>
          </cell>
          <cell r="G10820">
            <v>45853</v>
          </cell>
          <cell r="H10820">
            <v>0</v>
          </cell>
          <cell r="O10820">
            <v>11660</v>
          </cell>
        </row>
        <row r="10821">
          <cell r="A10821">
            <v>45853</v>
          </cell>
          <cell r="C10821" t="str">
            <v>VENTAS MOSTRADOR</v>
          </cell>
          <cell r="F10821">
            <v>45853</v>
          </cell>
          <cell r="G10821">
            <v>45853</v>
          </cell>
          <cell r="H10821">
            <v>0</v>
          </cell>
          <cell r="O10821">
            <v>13855</v>
          </cell>
        </row>
        <row r="10822">
          <cell r="A10822">
            <v>45853</v>
          </cell>
          <cell r="C10822" t="str">
            <v>VENTAS MOSTRADOR</v>
          </cell>
          <cell r="F10822">
            <v>45853</v>
          </cell>
          <cell r="G10822">
            <v>45853</v>
          </cell>
          <cell r="H10822">
            <v>0</v>
          </cell>
          <cell r="O10822">
            <v>16000</v>
          </cell>
        </row>
        <row r="10823">
          <cell r="A10823">
            <v>45853</v>
          </cell>
          <cell r="C10823" t="str">
            <v>VENTAS MOSTRADOR</v>
          </cell>
          <cell r="F10823">
            <v>45853</v>
          </cell>
          <cell r="G10823">
            <v>45853</v>
          </cell>
          <cell r="H10823">
            <v>0</v>
          </cell>
          <cell r="O10823">
            <v>17800</v>
          </cell>
        </row>
        <row r="10824">
          <cell r="A10824">
            <v>45853</v>
          </cell>
          <cell r="C10824" t="str">
            <v>VENTAS MOSTRADOR</v>
          </cell>
          <cell r="F10824">
            <v>45853</v>
          </cell>
          <cell r="G10824">
            <v>45853</v>
          </cell>
          <cell r="H10824">
            <v>0</v>
          </cell>
          <cell r="O10824">
            <v>20320</v>
          </cell>
        </row>
        <row r="10825">
          <cell r="A10825">
            <v>45853</v>
          </cell>
          <cell r="C10825" t="str">
            <v>VENTAS MOSTRADOR</v>
          </cell>
          <cell r="F10825">
            <v>45853</v>
          </cell>
          <cell r="G10825">
            <v>45853</v>
          </cell>
          <cell r="H10825">
            <v>0</v>
          </cell>
          <cell r="O10825">
            <v>21120</v>
          </cell>
        </row>
        <row r="10826">
          <cell r="A10826">
            <v>45853</v>
          </cell>
          <cell r="C10826" t="str">
            <v>VENTAS MOSTRADOR</v>
          </cell>
          <cell r="F10826">
            <v>45853</v>
          </cell>
          <cell r="G10826">
            <v>45853</v>
          </cell>
          <cell r="H10826">
            <v>0</v>
          </cell>
          <cell r="O10826">
            <v>23290</v>
          </cell>
        </row>
        <row r="10827">
          <cell r="A10827">
            <v>45853</v>
          </cell>
          <cell r="C10827" t="str">
            <v>VENTAS MOSTRADOR</v>
          </cell>
          <cell r="F10827">
            <v>45853</v>
          </cell>
          <cell r="G10827">
            <v>45853</v>
          </cell>
          <cell r="H10827">
            <v>0</v>
          </cell>
          <cell r="O10827">
            <v>24090</v>
          </cell>
        </row>
        <row r="10828">
          <cell r="A10828">
            <v>45853</v>
          </cell>
          <cell r="C10828" t="str">
            <v>VENTAS MOSTRADOR</v>
          </cell>
          <cell r="F10828">
            <v>45853</v>
          </cell>
          <cell r="G10828">
            <v>45853</v>
          </cell>
          <cell r="H10828">
            <v>0</v>
          </cell>
          <cell r="O10828">
            <v>24480</v>
          </cell>
        </row>
        <row r="10829">
          <cell r="A10829">
            <v>45853</v>
          </cell>
          <cell r="C10829" t="str">
            <v>VENTAS MOSTRADOR</v>
          </cell>
          <cell r="F10829">
            <v>45853</v>
          </cell>
          <cell r="G10829">
            <v>45853</v>
          </cell>
          <cell r="H10829">
            <v>0</v>
          </cell>
          <cell r="O10829">
            <v>35000</v>
          </cell>
        </row>
        <row r="10830">
          <cell r="A10830">
            <v>45853</v>
          </cell>
          <cell r="C10830" t="str">
            <v>VENTAS MOSTRADOR</v>
          </cell>
          <cell r="F10830">
            <v>45853</v>
          </cell>
          <cell r="G10830">
            <v>45853</v>
          </cell>
          <cell r="H10830">
            <v>0</v>
          </cell>
          <cell r="O10830">
            <v>44008</v>
          </cell>
        </row>
        <row r="10831">
          <cell r="A10831">
            <v>45853</v>
          </cell>
          <cell r="C10831" t="str">
            <v>VENTAS MOSTRADOR</v>
          </cell>
          <cell r="F10831">
            <v>45853</v>
          </cell>
          <cell r="G10831">
            <v>45853</v>
          </cell>
          <cell r="H10831">
            <v>0</v>
          </cell>
          <cell r="O10831">
            <v>45732</v>
          </cell>
        </row>
        <row r="10832">
          <cell r="A10832">
            <v>45853</v>
          </cell>
          <cell r="C10832" t="str">
            <v>VENTAS MOSTRADOR</v>
          </cell>
          <cell r="F10832">
            <v>45853</v>
          </cell>
          <cell r="G10832">
            <v>45853</v>
          </cell>
          <cell r="H10832">
            <v>0</v>
          </cell>
          <cell r="O10832">
            <v>50000</v>
          </cell>
        </row>
        <row r="10833">
          <cell r="A10833">
            <v>45853</v>
          </cell>
          <cell r="C10833" t="str">
            <v>SONIA CONTANZA CARDENAS MURCIA</v>
          </cell>
          <cell r="F10833">
            <v>45853.320520833331</v>
          </cell>
          <cell r="G10833">
            <v>45854.320381944446</v>
          </cell>
          <cell r="H10833">
            <v>0</v>
          </cell>
          <cell r="O10833">
            <v>119504</v>
          </cell>
        </row>
        <row r="10834">
          <cell r="A10834">
            <v>45853</v>
          </cell>
          <cell r="C10834" t="str">
            <v>VENTAS MOSTRADOR</v>
          </cell>
          <cell r="F10834">
            <v>45853</v>
          </cell>
          <cell r="G10834">
            <v>45853</v>
          </cell>
          <cell r="H10834">
            <v>0</v>
          </cell>
          <cell r="O10834">
            <v>119504</v>
          </cell>
        </row>
        <row r="10835">
          <cell r="A10835">
            <v>45853</v>
          </cell>
          <cell r="C10835" t="str">
            <v>WILSON  DIAZ GOMEZ</v>
          </cell>
          <cell r="F10835">
            <v>45853.312152777777</v>
          </cell>
          <cell r="G10835">
            <v>45854.309571759259</v>
          </cell>
          <cell r="H10835">
            <v>0</v>
          </cell>
          <cell r="O10835">
            <v>354600</v>
          </cell>
        </row>
        <row r="10836">
          <cell r="A10836">
            <v>45853</v>
          </cell>
          <cell r="C10836" t="str">
            <v>CARLOS ANDRES HERNANDEZ MARTINEZ</v>
          </cell>
          <cell r="F10836">
            <v>45853.616030092591</v>
          </cell>
          <cell r="G10836">
            <v>45854.616030092591</v>
          </cell>
          <cell r="H10836">
            <v>5</v>
          </cell>
          <cell r="O10836">
            <v>425499.99</v>
          </cell>
        </row>
        <row r="10837">
          <cell r="A10837">
            <v>45853</v>
          </cell>
          <cell r="C10837" t="str">
            <v>CARLOS ANDRES HERNANDEZ MARTINEZ</v>
          </cell>
          <cell r="F10837">
            <v>45853.616851851853</v>
          </cell>
          <cell r="G10837">
            <v>45854.616851851853</v>
          </cell>
          <cell r="H10837">
            <v>5</v>
          </cell>
          <cell r="O10837">
            <v>425499.99</v>
          </cell>
        </row>
        <row r="10838">
          <cell r="A10838">
            <v>45853</v>
          </cell>
          <cell r="C10838" t="str">
            <v>RODOLFO  DIAZ</v>
          </cell>
          <cell r="F10838">
            <v>45845.401354166665</v>
          </cell>
          <cell r="G10838">
            <v>45846.400960648149</v>
          </cell>
          <cell r="H10838">
            <v>11</v>
          </cell>
          <cell r="O10838">
            <v>3593100</v>
          </cell>
        </row>
        <row r="10839">
          <cell r="A10839">
            <v>45853</v>
          </cell>
          <cell r="C10839" t="str">
            <v>SMILE BOGOTA SAS</v>
          </cell>
          <cell r="F10839">
            <v>45840.341261574074</v>
          </cell>
          <cell r="G10839">
            <v>45855.341111111113</v>
          </cell>
          <cell r="H10839">
            <v>4</v>
          </cell>
          <cell r="O10839">
            <v>639399.96</v>
          </cell>
        </row>
        <row r="10840">
          <cell r="A10840">
            <v>45853</v>
          </cell>
          <cell r="C10840" t="str">
            <v>SMILE BOGOTA SAS</v>
          </cell>
          <cell r="F10840">
            <v>45841.338310185187</v>
          </cell>
          <cell r="G10840">
            <v>45856.338020833333</v>
          </cell>
          <cell r="H10840">
            <v>3</v>
          </cell>
          <cell r="O10840">
            <v>218400</v>
          </cell>
        </row>
        <row r="10841">
          <cell r="A10841">
            <v>45853</v>
          </cell>
          <cell r="C10841" t="str">
            <v>SMILE BOGOTA SAS</v>
          </cell>
          <cell r="F10841">
            <v>45842.360995370371</v>
          </cell>
          <cell r="G10841">
            <v>45857.360844907409</v>
          </cell>
          <cell r="H10841">
            <v>2</v>
          </cell>
          <cell r="O10841">
            <v>946400</v>
          </cell>
        </row>
        <row r="10842">
          <cell r="A10842">
            <v>45853</v>
          </cell>
          <cell r="C10842" t="str">
            <v>SMILE BOGOTA SAS</v>
          </cell>
          <cell r="F10842">
            <v>45843.29178240741</v>
          </cell>
          <cell r="G10842">
            <v>45858.29178240741</v>
          </cell>
          <cell r="H10842">
            <v>1</v>
          </cell>
          <cell r="O10842">
            <v>968800</v>
          </cell>
        </row>
        <row r="10843">
          <cell r="A10843">
            <v>45853</v>
          </cell>
          <cell r="C10843" t="str">
            <v>SMILE BOGOTA SAS</v>
          </cell>
          <cell r="F10843">
            <v>45850.315081018518</v>
          </cell>
          <cell r="G10843">
            <v>45865.314884259256</v>
          </cell>
          <cell r="H10843">
            <v>-6</v>
          </cell>
          <cell r="O10843">
            <v>943800</v>
          </cell>
        </row>
        <row r="10844">
          <cell r="A10844">
            <v>45853</v>
          </cell>
          <cell r="C10844" t="str">
            <v>DELIMEX SAS</v>
          </cell>
          <cell r="F10844">
            <v>45833.341134259259</v>
          </cell>
          <cell r="G10844">
            <v>45863.340902777774</v>
          </cell>
          <cell r="H10844">
            <v>-6</v>
          </cell>
          <cell r="O10844">
            <v>1330200</v>
          </cell>
        </row>
        <row r="10845">
          <cell r="A10845">
            <v>45853</v>
          </cell>
          <cell r="C10845" t="str">
            <v>DELIMEX SAS</v>
          </cell>
          <cell r="F10845">
            <v>45841.247418981482</v>
          </cell>
          <cell r="G10845">
            <v>45871.24722222222</v>
          </cell>
          <cell r="H10845">
            <v>-14</v>
          </cell>
          <cell r="O10845">
            <v>2118140</v>
          </cell>
        </row>
        <row r="10846">
          <cell r="A10846">
            <v>45853</v>
          </cell>
          <cell r="C10846" t="str">
            <v>INVERSIONES GANADERIA SANTAMARIA SAS</v>
          </cell>
          <cell r="F10846">
            <v>45721.310185185182</v>
          </cell>
          <cell r="G10846">
            <v>45723.310185185182</v>
          </cell>
          <cell r="H10846">
            <v>136</v>
          </cell>
          <cell r="O10846">
            <v>3730400</v>
          </cell>
        </row>
        <row r="10847">
          <cell r="A10847">
            <v>45853</v>
          </cell>
          <cell r="C10847" t="str">
            <v>INVERSIONES GANADERIA SANTAMARIA SAS</v>
          </cell>
          <cell r="F10847">
            <v>45749.374502314815</v>
          </cell>
          <cell r="G10847">
            <v>45751.374502314815</v>
          </cell>
          <cell r="H10847">
            <v>108</v>
          </cell>
          <cell r="O10847">
            <v>5250000</v>
          </cell>
        </row>
        <row r="10848">
          <cell r="A10848">
            <v>45853</v>
          </cell>
          <cell r="C10848" t="str">
            <v>INVERSIONES GANADERIA SANTAMARIA SAS</v>
          </cell>
          <cell r="F10848">
            <v>45749.388356481482</v>
          </cell>
          <cell r="G10848">
            <v>45751.388356481482</v>
          </cell>
          <cell r="H10848">
            <v>108</v>
          </cell>
          <cell r="O10848">
            <v>1500000</v>
          </cell>
        </row>
        <row r="10849">
          <cell r="A10849">
            <v>45853</v>
          </cell>
          <cell r="C10849" t="str">
            <v>INVERSIONES GANADERIA SANTAMARIA SAS</v>
          </cell>
          <cell r="F10849">
            <v>45758.587847222225</v>
          </cell>
          <cell r="G10849">
            <v>45760.587847222225</v>
          </cell>
          <cell r="H10849">
            <v>99</v>
          </cell>
          <cell r="O10849">
            <v>695600</v>
          </cell>
        </row>
        <row r="10850">
          <cell r="A10850">
            <v>45853</v>
          </cell>
          <cell r="C10850" t="str">
            <v>SEXTO RESTAURANTES SAS</v>
          </cell>
          <cell r="F10850">
            <v>45852.487245370372</v>
          </cell>
          <cell r="G10850">
            <v>45853.484872685185</v>
          </cell>
          <cell r="H10850">
            <v>4</v>
          </cell>
          <cell r="O10850">
            <v>195700</v>
          </cell>
        </row>
        <row r="10851">
          <cell r="A10851">
            <v>45853</v>
          </cell>
          <cell r="C10851" t="str">
            <v>CAMILO  MILLAN PUENTES</v>
          </cell>
          <cell r="F10851">
            <v>45853.314953703702</v>
          </cell>
          <cell r="G10851">
            <v>45854.31486111111</v>
          </cell>
          <cell r="H10851">
            <v>3</v>
          </cell>
          <cell r="O10851">
            <v>1006100</v>
          </cell>
        </row>
        <row r="10852">
          <cell r="A10852">
            <v>45853</v>
          </cell>
          <cell r="C10852" t="str">
            <v>DEKARLA SAS</v>
          </cell>
          <cell r="F10852">
            <v>45852.32607638889</v>
          </cell>
          <cell r="G10852">
            <v>45853.325960648152</v>
          </cell>
          <cell r="H10852">
            <v>4</v>
          </cell>
          <cell r="O10852">
            <v>625000</v>
          </cell>
        </row>
        <row r="10853">
          <cell r="A10853">
            <v>45853</v>
          </cell>
          <cell r="C10853" t="str">
            <v>SEBALI SAS</v>
          </cell>
          <cell r="F10853">
            <v>45845.223935185182</v>
          </cell>
          <cell r="G10853">
            <v>45853.223379629628</v>
          </cell>
          <cell r="H10853">
            <v>20</v>
          </cell>
          <cell r="O10853">
            <v>723482.33600000001</v>
          </cell>
        </row>
        <row r="10854">
          <cell r="A10854">
            <v>45853</v>
          </cell>
          <cell r="C10854" t="str">
            <v>SEBALI SAS</v>
          </cell>
          <cell r="F10854">
            <v>45848.314398148148</v>
          </cell>
          <cell r="G10854">
            <v>45856.313356481478</v>
          </cell>
          <cell r="H10854">
            <v>17</v>
          </cell>
          <cell r="O10854">
            <v>193817.93599999999</v>
          </cell>
        </row>
        <row r="10855">
          <cell r="A10855">
            <v>45853</v>
          </cell>
          <cell r="C10855" t="str">
            <v>ANA LUCIA BAUTISTA MANCILLA</v>
          </cell>
          <cell r="F10855">
            <v>45853.362141203703</v>
          </cell>
          <cell r="G10855">
            <v>45854.362060185187</v>
          </cell>
          <cell r="H10855">
            <v>3</v>
          </cell>
          <cell r="O10855">
            <v>496200</v>
          </cell>
        </row>
        <row r="10856">
          <cell r="A10856">
            <v>45853</v>
          </cell>
          <cell r="C10856" t="str">
            <v>JOSE DIEGO MOSQUERA</v>
          </cell>
          <cell r="F10856">
            <v>45852.201458333337</v>
          </cell>
          <cell r="G10856">
            <v>45853.201458333337</v>
          </cell>
          <cell r="H10856">
            <v>1</v>
          </cell>
          <cell r="O10856">
            <v>751800</v>
          </cell>
        </row>
        <row r="10857">
          <cell r="A10857">
            <v>45853</v>
          </cell>
          <cell r="C10857" t="str">
            <v>JOSE DIEGO MOSQUERA</v>
          </cell>
          <cell r="F10857">
            <v>45853.201203703706</v>
          </cell>
          <cell r="G10857">
            <v>45854.201203703706</v>
          </cell>
          <cell r="H10857">
            <v>0</v>
          </cell>
          <cell r="O10857">
            <v>3000</v>
          </cell>
        </row>
        <row r="10858">
          <cell r="A10858">
            <v>45853</v>
          </cell>
          <cell r="C10858" t="str">
            <v>KOE4K S.A.S</v>
          </cell>
          <cell r="F10858">
            <v>45832.371840277781</v>
          </cell>
          <cell r="G10858">
            <v>45862.371493055558</v>
          </cell>
          <cell r="H10858">
            <v>-3</v>
          </cell>
          <cell r="O10858">
            <v>1261455.862</v>
          </cell>
        </row>
        <row r="10859">
          <cell r="A10859">
            <v>45853</v>
          </cell>
          <cell r="C10859" t="str">
            <v>KOE4K S.A.S</v>
          </cell>
          <cell r="F10859">
            <v>45835.31150462963</v>
          </cell>
          <cell r="G10859">
            <v>45865.309641203705</v>
          </cell>
          <cell r="H10859">
            <v>-6</v>
          </cell>
          <cell r="O10859">
            <v>887311.26</v>
          </cell>
        </row>
        <row r="10860">
          <cell r="A10860">
            <v>45853</v>
          </cell>
          <cell r="C10860" t="str">
            <v>LA BIFERIA SA</v>
          </cell>
          <cell r="F10860">
            <v>45834.389328703706</v>
          </cell>
          <cell r="G10860">
            <v>45864.38925925926</v>
          </cell>
          <cell r="H10860">
            <v>-5</v>
          </cell>
          <cell r="O10860">
            <v>827400</v>
          </cell>
        </row>
        <row r="10861">
          <cell r="A10861">
            <v>45853</v>
          </cell>
          <cell r="C10861" t="str">
            <v>MERCADOS BM SAS</v>
          </cell>
          <cell r="F10861">
            <v>45850.302037037036</v>
          </cell>
          <cell r="G10861">
            <v>45858.301944444444</v>
          </cell>
          <cell r="H10861">
            <v>8</v>
          </cell>
          <cell r="O10861">
            <v>2548565.0776</v>
          </cell>
        </row>
        <row r="10862">
          <cell r="A10862">
            <v>45853</v>
          </cell>
          <cell r="C10862" t="str">
            <v>ROBINFOOD COLOMBIA SAS</v>
          </cell>
          <cell r="F10862">
            <v>45821.314212962963</v>
          </cell>
          <cell r="G10862">
            <v>45851.310763888891</v>
          </cell>
          <cell r="H10862">
            <v>15</v>
          </cell>
          <cell r="O10862">
            <v>4117881.1</v>
          </cell>
        </row>
        <row r="10863">
          <cell r="A10863">
            <v>45853</v>
          </cell>
          <cell r="C10863" t="str">
            <v>ROBINFOOD COLOMBIA SAS</v>
          </cell>
          <cell r="F10863">
            <v>45824.397152777776</v>
          </cell>
          <cell r="G10863">
            <v>45854.397002314814</v>
          </cell>
          <cell r="H10863">
            <v>12</v>
          </cell>
          <cell r="O10863">
            <v>1573458.8</v>
          </cell>
        </row>
        <row r="10864">
          <cell r="A10864">
            <v>45853</v>
          </cell>
          <cell r="C10864" t="str">
            <v>LIDA  DAZA</v>
          </cell>
          <cell r="F10864">
            <v>45853.299837962964</v>
          </cell>
          <cell r="G10864">
            <v>45854.299560185187</v>
          </cell>
          <cell r="H10864">
            <v>0</v>
          </cell>
          <cell r="O10864">
            <v>963000</v>
          </cell>
        </row>
        <row r="10865">
          <cell r="A10865">
            <v>45853</v>
          </cell>
          <cell r="C10865" t="str">
            <v>MOYSER SAS</v>
          </cell>
          <cell r="F10865">
            <v>45852.305266203701</v>
          </cell>
          <cell r="G10865">
            <v>45853.305185185185</v>
          </cell>
          <cell r="H10865">
            <v>6</v>
          </cell>
          <cell r="O10865">
            <v>2164400</v>
          </cell>
        </row>
        <row r="10866">
          <cell r="A10866">
            <v>45853</v>
          </cell>
          <cell r="C10866" t="str">
            <v>VENTAS MOSTRADOR</v>
          </cell>
          <cell r="F10866">
            <v>45853</v>
          </cell>
          <cell r="G10866">
            <v>45853</v>
          </cell>
          <cell r="H10866">
            <v>0</v>
          </cell>
          <cell r="O10866">
            <v>79347</v>
          </cell>
        </row>
        <row r="10867">
          <cell r="A10867">
            <v>45853</v>
          </cell>
          <cell r="C10867" t="str">
            <v>VENTAS MOSTRADOR</v>
          </cell>
          <cell r="F10867">
            <v>45853</v>
          </cell>
          <cell r="G10867">
            <v>45853</v>
          </cell>
          <cell r="H10867">
            <v>0</v>
          </cell>
          <cell r="O10867">
            <v>840476</v>
          </cell>
        </row>
        <row r="10868">
          <cell r="A10868">
            <v>45854</v>
          </cell>
          <cell r="C10868" t="str">
            <v>VENTAS MOSTRADOR</v>
          </cell>
          <cell r="F10868">
            <v>45854</v>
          </cell>
          <cell r="G10868">
            <v>45854</v>
          </cell>
          <cell r="H10868">
            <v>0</v>
          </cell>
          <cell r="O10868">
            <v>5830</v>
          </cell>
        </row>
        <row r="10869">
          <cell r="A10869">
            <v>45854</v>
          </cell>
          <cell r="C10869" t="str">
            <v>VENTAS MOSTRADOR</v>
          </cell>
          <cell r="F10869">
            <v>45854</v>
          </cell>
          <cell r="G10869">
            <v>45854</v>
          </cell>
          <cell r="H10869">
            <v>0</v>
          </cell>
          <cell r="O10869">
            <v>10080</v>
          </cell>
        </row>
        <row r="10870">
          <cell r="A10870">
            <v>45854</v>
          </cell>
          <cell r="C10870" t="str">
            <v>VENTAS MOSTRADOR</v>
          </cell>
          <cell r="F10870">
            <v>45854</v>
          </cell>
          <cell r="G10870">
            <v>45854</v>
          </cell>
          <cell r="H10870">
            <v>0</v>
          </cell>
          <cell r="O10870">
            <v>11025</v>
          </cell>
        </row>
        <row r="10871">
          <cell r="A10871">
            <v>45854</v>
          </cell>
          <cell r="C10871" t="str">
            <v>VENTAS MOSTRADOR</v>
          </cell>
          <cell r="F10871">
            <v>45854</v>
          </cell>
          <cell r="G10871">
            <v>45854</v>
          </cell>
          <cell r="H10871">
            <v>0</v>
          </cell>
          <cell r="O10871">
            <v>13390</v>
          </cell>
        </row>
        <row r="10872">
          <cell r="A10872">
            <v>45854</v>
          </cell>
          <cell r="C10872" t="str">
            <v>VENTAS MOSTRADOR</v>
          </cell>
          <cell r="F10872">
            <v>45854</v>
          </cell>
          <cell r="G10872">
            <v>45854</v>
          </cell>
          <cell r="H10872">
            <v>0</v>
          </cell>
          <cell r="O10872">
            <v>24960</v>
          </cell>
        </row>
        <row r="10873">
          <cell r="A10873">
            <v>45854</v>
          </cell>
          <cell r="C10873" t="str">
            <v>VENTAS MOSTRADOR</v>
          </cell>
          <cell r="F10873">
            <v>45854</v>
          </cell>
          <cell r="G10873">
            <v>45854</v>
          </cell>
          <cell r="H10873">
            <v>0</v>
          </cell>
          <cell r="O10873">
            <v>30000</v>
          </cell>
        </row>
        <row r="10874">
          <cell r="A10874">
            <v>45854</v>
          </cell>
          <cell r="C10874" t="str">
            <v>VENTAS MOSTRADOR</v>
          </cell>
          <cell r="F10874">
            <v>45854</v>
          </cell>
          <cell r="G10874">
            <v>45854</v>
          </cell>
          <cell r="H10874">
            <v>0</v>
          </cell>
          <cell r="O10874">
            <v>30360</v>
          </cell>
        </row>
        <row r="10875">
          <cell r="A10875">
            <v>45854</v>
          </cell>
          <cell r="C10875" t="str">
            <v>VENTAS MOSTRADOR</v>
          </cell>
          <cell r="F10875">
            <v>45854</v>
          </cell>
          <cell r="G10875">
            <v>45854</v>
          </cell>
          <cell r="H10875">
            <v>0</v>
          </cell>
          <cell r="O10875">
            <v>64592</v>
          </cell>
        </row>
        <row r="10876">
          <cell r="A10876">
            <v>45854</v>
          </cell>
          <cell r="C10876" t="str">
            <v>SONIA CONTANZA CARDENAS MURCIA</v>
          </cell>
          <cell r="F10876">
            <v>45854.326678240737</v>
          </cell>
          <cell r="G10876">
            <v>45855.322789351849</v>
          </cell>
          <cell r="H10876">
            <v>11</v>
          </cell>
          <cell r="O10876">
            <v>100000</v>
          </cell>
        </row>
        <row r="10877">
          <cell r="A10877">
            <v>45854</v>
          </cell>
          <cell r="C10877" t="str">
            <v>VENTAS MOSTRADOR</v>
          </cell>
          <cell r="F10877">
            <v>45854</v>
          </cell>
          <cell r="G10877">
            <v>45854</v>
          </cell>
          <cell r="H10877">
            <v>0</v>
          </cell>
          <cell r="O10877">
            <v>200200</v>
          </cell>
        </row>
        <row r="10878">
          <cell r="A10878">
            <v>45854</v>
          </cell>
          <cell r="C10878" t="str">
            <v>CARLOS ANDRES HERNANDEZ MARTINEZ</v>
          </cell>
          <cell r="F10878">
            <v>45854.568310185183</v>
          </cell>
          <cell r="G10878">
            <v>45855.568229166667</v>
          </cell>
          <cell r="H10878">
            <v>4</v>
          </cell>
          <cell r="O10878">
            <v>212749.99</v>
          </cell>
        </row>
        <row r="10879">
          <cell r="A10879">
            <v>45854</v>
          </cell>
          <cell r="C10879" t="str">
            <v>VENTAS MOSTRADOR</v>
          </cell>
          <cell r="F10879">
            <v>45854</v>
          </cell>
          <cell r="G10879">
            <v>45854</v>
          </cell>
          <cell r="H10879">
            <v>0</v>
          </cell>
          <cell r="O10879">
            <v>800000</v>
          </cell>
        </row>
        <row r="10880">
          <cell r="A10880">
            <v>45854</v>
          </cell>
          <cell r="C10880" t="str">
            <v>CARLOS ANDRES HERNANDEZ MARTINEZ</v>
          </cell>
          <cell r="F10880">
            <v>45854.561979166669</v>
          </cell>
          <cell r="G10880">
            <v>45855.545451388891</v>
          </cell>
          <cell r="H10880">
            <v>4</v>
          </cell>
          <cell r="O10880">
            <v>1489249.96</v>
          </cell>
        </row>
        <row r="10881">
          <cell r="A10881">
            <v>45854</v>
          </cell>
          <cell r="C10881" t="str">
            <v>CRISTIAN MANUEL BELTRAN VALENZUELA</v>
          </cell>
          <cell r="F10881">
            <v>45854.517071759263</v>
          </cell>
          <cell r="G10881">
            <v>45862.516979166663</v>
          </cell>
          <cell r="H10881">
            <v>-5</v>
          </cell>
          <cell r="O10881">
            <v>1641220</v>
          </cell>
        </row>
        <row r="10882">
          <cell r="A10882">
            <v>45854</v>
          </cell>
          <cell r="C10882" t="str">
            <v>MESABAR SAS</v>
          </cell>
          <cell r="F10882">
            <v>45846.411354166667</v>
          </cell>
          <cell r="G10882">
            <v>45854.411249999997</v>
          </cell>
          <cell r="H10882">
            <v>3</v>
          </cell>
          <cell r="O10882">
            <v>1079800</v>
          </cell>
        </row>
        <row r="10883">
          <cell r="A10883">
            <v>45854</v>
          </cell>
          <cell r="C10883" t="str">
            <v>HILDEBRANDO  CARREÑO</v>
          </cell>
          <cell r="F10883">
            <v>45853.62222222222</v>
          </cell>
          <cell r="G10883">
            <v>45854.622106481482</v>
          </cell>
          <cell r="H10883">
            <v>3</v>
          </cell>
          <cell r="O10883">
            <v>425625</v>
          </cell>
        </row>
        <row r="10884">
          <cell r="A10884">
            <v>45854</v>
          </cell>
          <cell r="C10884" t="str">
            <v>YALINDI  BONILLA GRANADOS</v>
          </cell>
          <cell r="F10884">
            <v>45854.327210648145</v>
          </cell>
          <cell r="G10884">
            <v>45855.327060185184</v>
          </cell>
          <cell r="H10884">
            <v>2</v>
          </cell>
          <cell r="O10884">
            <v>144100</v>
          </cell>
        </row>
        <row r="10885">
          <cell r="A10885">
            <v>45854</v>
          </cell>
          <cell r="C10885" t="str">
            <v>ALEJANDRO  DURAN</v>
          </cell>
          <cell r="F10885">
            <v>45854.307488425926</v>
          </cell>
          <cell r="G10885">
            <v>45855.307395833333</v>
          </cell>
          <cell r="H10885">
            <v>4</v>
          </cell>
          <cell r="O10885">
            <v>1120350</v>
          </cell>
        </row>
        <row r="10886">
          <cell r="A10886">
            <v>45854</v>
          </cell>
          <cell r="C10886" t="str">
            <v>ANA DOLORES CORONEL PARDO</v>
          </cell>
          <cell r="F10886">
            <v>45854.358391203707</v>
          </cell>
          <cell r="G10886">
            <v>45855.35732638889</v>
          </cell>
          <cell r="H10886">
            <v>2</v>
          </cell>
          <cell r="O10886">
            <v>726300</v>
          </cell>
        </row>
        <row r="10887">
          <cell r="A10887">
            <v>45854</v>
          </cell>
          <cell r="C10887" t="str">
            <v>PAULA JINNET ARDILA GOMEZ</v>
          </cell>
          <cell r="F10887">
            <v>45853.317916666667</v>
          </cell>
          <cell r="G10887">
            <v>45854.317766203705</v>
          </cell>
          <cell r="H10887">
            <v>12</v>
          </cell>
          <cell r="O10887">
            <v>575000</v>
          </cell>
        </row>
        <row r="10888">
          <cell r="A10888">
            <v>45854</v>
          </cell>
          <cell r="C10888" t="str">
            <v>MARIA CRISTINA JAIME</v>
          </cell>
          <cell r="F10888">
            <v>45854.303206018521</v>
          </cell>
          <cell r="G10888">
            <v>45855.303067129629</v>
          </cell>
          <cell r="H10888">
            <v>4</v>
          </cell>
          <cell r="O10888">
            <v>1886900</v>
          </cell>
        </row>
        <row r="10889">
          <cell r="A10889">
            <v>45854</v>
          </cell>
          <cell r="C10889" t="str">
            <v>CARMEN ALICIA URQUIJO GAITAN</v>
          </cell>
          <cell r="F10889">
            <v>45854.334687499999</v>
          </cell>
          <cell r="G10889">
            <v>45855.334618055553</v>
          </cell>
          <cell r="H10889">
            <v>4</v>
          </cell>
          <cell r="O10889">
            <v>489750</v>
          </cell>
        </row>
        <row r="10890">
          <cell r="A10890">
            <v>45854</v>
          </cell>
          <cell r="C10890" t="str">
            <v>JOSE DIEGO MOSQUERA</v>
          </cell>
          <cell r="F10890">
            <v>45853.201203703706</v>
          </cell>
          <cell r="G10890">
            <v>45854.201203703706</v>
          </cell>
          <cell r="H10890">
            <v>5</v>
          </cell>
          <cell r="O10890">
            <v>345800</v>
          </cell>
        </row>
        <row r="10891">
          <cell r="A10891">
            <v>45854</v>
          </cell>
          <cell r="C10891" t="str">
            <v>JAIR SEBASTIAN ROJAS PULIDO</v>
          </cell>
          <cell r="F10891">
            <v>45854.446423611109</v>
          </cell>
          <cell r="G10891">
            <v>45855.44636574074</v>
          </cell>
          <cell r="H10891">
            <v>2</v>
          </cell>
          <cell r="O10891">
            <v>680799.98</v>
          </cell>
        </row>
        <row r="10892">
          <cell r="A10892">
            <v>45854</v>
          </cell>
          <cell r="C10892" t="str">
            <v>CEVICHE FUSION SAS</v>
          </cell>
          <cell r="F10892">
            <v>45847.302233796298</v>
          </cell>
          <cell r="G10892">
            <v>45848.302141203705</v>
          </cell>
          <cell r="H10892">
            <v>11</v>
          </cell>
          <cell r="O10892">
            <v>725500</v>
          </cell>
        </row>
        <row r="10893">
          <cell r="A10893">
            <v>45854</v>
          </cell>
          <cell r="C10893" t="str">
            <v>DUFLO SERVICIOS INTEGRALES S.A.S.</v>
          </cell>
          <cell r="F10893">
            <v>45806.723634259259</v>
          </cell>
          <cell r="G10893">
            <v>45836.72347222222</v>
          </cell>
          <cell r="H10893">
            <v>23</v>
          </cell>
          <cell r="O10893">
            <v>1077934.75</v>
          </cell>
        </row>
        <row r="10894">
          <cell r="A10894">
            <v>45854</v>
          </cell>
          <cell r="C10894" t="str">
            <v>DUFLO SERVICIOS INTEGRALES S.A.S.</v>
          </cell>
          <cell r="F10894">
            <v>45813.551851851851</v>
          </cell>
          <cell r="G10894">
            <v>45843.551435185182</v>
          </cell>
          <cell r="H10894">
            <v>16</v>
          </cell>
          <cell r="O10894">
            <v>1187417.5</v>
          </cell>
        </row>
        <row r="10895">
          <cell r="A10895">
            <v>45854</v>
          </cell>
          <cell r="C10895" t="str">
            <v>PAULA JINNET ARDILA GOMEZ</v>
          </cell>
          <cell r="F10895">
            <v>45853.314837962964</v>
          </cell>
          <cell r="G10895">
            <v>45854.314710648148</v>
          </cell>
          <cell r="H10895">
            <v>12</v>
          </cell>
          <cell r="O10895">
            <v>434700</v>
          </cell>
        </row>
        <row r="10896">
          <cell r="A10896">
            <v>45854</v>
          </cell>
          <cell r="C10896" t="str">
            <v>OSCAR ORLADO GARAVITO</v>
          </cell>
          <cell r="F10896">
            <v>45854.328321759262</v>
          </cell>
          <cell r="G10896">
            <v>45855.3281712963</v>
          </cell>
          <cell r="H10896">
            <v>11</v>
          </cell>
          <cell r="O10896">
            <v>350799.99</v>
          </cell>
        </row>
        <row r="10897">
          <cell r="A10897">
            <v>45854</v>
          </cell>
          <cell r="C10897" t="str">
            <v>FUERZA INTENSA SAS</v>
          </cell>
          <cell r="F10897">
            <v>45826.307164351849</v>
          </cell>
          <cell r="G10897">
            <v>45841.306643518517</v>
          </cell>
          <cell r="H10897">
            <v>18</v>
          </cell>
          <cell r="O10897">
            <v>465960</v>
          </cell>
        </row>
        <row r="10898">
          <cell r="A10898">
            <v>45854</v>
          </cell>
          <cell r="C10898" t="str">
            <v>FUERZA INTENSA SAS</v>
          </cell>
          <cell r="F10898">
            <v>45828.329224537039</v>
          </cell>
          <cell r="G10898">
            <v>45843.328784722224</v>
          </cell>
          <cell r="H10898">
            <v>16</v>
          </cell>
          <cell r="O10898">
            <v>492800</v>
          </cell>
        </row>
        <row r="10899">
          <cell r="A10899">
            <v>45854</v>
          </cell>
          <cell r="C10899" t="str">
            <v>FUERZA INTENSA SAS</v>
          </cell>
          <cell r="F10899">
            <v>45833.317118055558</v>
          </cell>
          <cell r="G10899">
            <v>45848.316990740743</v>
          </cell>
          <cell r="H10899">
            <v>11</v>
          </cell>
          <cell r="O10899">
            <v>10840</v>
          </cell>
        </row>
        <row r="10900">
          <cell r="A10900">
            <v>45854</v>
          </cell>
          <cell r="C10900" t="str">
            <v>VENTAS MOSTRADOR</v>
          </cell>
          <cell r="F10900">
            <v>45854</v>
          </cell>
          <cell r="G10900">
            <v>45854</v>
          </cell>
          <cell r="H10900">
            <v>0</v>
          </cell>
          <cell r="O10900">
            <v>625159</v>
          </cell>
        </row>
        <row r="10901">
          <cell r="A10901">
            <v>45854</v>
          </cell>
          <cell r="C10901" t="str">
            <v>VENTAS MOSTRADOR</v>
          </cell>
          <cell r="F10901">
            <v>45854</v>
          </cell>
          <cell r="G10901">
            <v>45854</v>
          </cell>
          <cell r="H10901">
            <v>0</v>
          </cell>
          <cell r="O10901">
            <v>371843</v>
          </cell>
        </row>
        <row r="10902">
          <cell r="A10902">
            <v>45855</v>
          </cell>
          <cell r="C10902" t="str">
            <v>INVERSIONES GANADERIA SANTAMARIA SAS</v>
          </cell>
          <cell r="F10902">
            <v>45798.38077546296</v>
          </cell>
          <cell r="G10902">
            <v>45800.38077546296</v>
          </cell>
          <cell r="H10902">
            <v>59</v>
          </cell>
          <cell r="O10902">
            <v>2475930</v>
          </cell>
        </row>
        <row r="10903">
          <cell r="A10903">
            <v>45855</v>
          </cell>
          <cell r="C10903" t="str">
            <v>INVERSIONES GANADERIA SANTAMARIA SAS</v>
          </cell>
          <cell r="F10903">
            <v>45818.461469907408</v>
          </cell>
          <cell r="G10903">
            <v>45820.461469907408</v>
          </cell>
          <cell r="H10903">
            <v>39</v>
          </cell>
          <cell r="O10903">
            <v>1500000</v>
          </cell>
        </row>
        <row r="10904">
          <cell r="A10904">
            <v>45855</v>
          </cell>
          <cell r="C10904" t="str">
            <v>INVERSIONES GANADERIA SANTAMARIA SAS</v>
          </cell>
          <cell r="F10904">
            <v>45818.618576388886</v>
          </cell>
          <cell r="G10904">
            <v>45820.618576388886</v>
          </cell>
          <cell r="H10904">
            <v>39</v>
          </cell>
          <cell r="O10904">
            <v>5250000</v>
          </cell>
        </row>
        <row r="10905">
          <cell r="A10905">
            <v>45855</v>
          </cell>
          <cell r="C10905" t="str">
            <v>INVERSIONES GANADERIA SANTAMARIA SAS</v>
          </cell>
          <cell r="F10905">
            <v>45818.623703703706</v>
          </cell>
          <cell r="G10905">
            <v>45820.623703703706</v>
          </cell>
          <cell r="H10905">
            <v>39</v>
          </cell>
          <cell r="O10905">
            <v>274070</v>
          </cell>
        </row>
        <row r="10906">
          <cell r="A10906">
            <v>45855</v>
          </cell>
          <cell r="C10906" t="str">
            <v>INVERSIONES GANADERIA SANTAMARIA SAS</v>
          </cell>
          <cell r="F10906">
            <v>45818.623703703706</v>
          </cell>
          <cell r="G10906">
            <v>45820.623703703706</v>
          </cell>
          <cell r="H10906">
            <v>39</v>
          </cell>
          <cell r="O10906">
            <v>175930</v>
          </cell>
        </row>
        <row r="10907">
          <cell r="A10907">
            <v>45855</v>
          </cell>
          <cell r="C10907" t="str">
            <v>INVERSIONES GANADERIA SANTAMARIA SAS</v>
          </cell>
          <cell r="F10907">
            <v>45840.4687037037</v>
          </cell>
          <cell r="G10907">
            <v>45842.4687037037</v>
          </cell>
          <cell r="H10907">
            <v>17</v>
          </cell>
          <cell r="O10907">
            <v>5250000</v>
          </cell>
        </row>
        <row r="10908">
          <cell r="A10908">
            <v>45855</v>
          </cell>
          <cell r="C10908" t="str">
            <v>INVERSIONES GANADERIA SANTAMARIA SAS</v>
          </cell>
          <cell r="F10908">
            <v>45840.571192129632</v>
          </cell>
          <cell r="G10908">
            <v>45842.571192129632</v>
          </cell>
          <cell r="H10908">
            <v>17</v>
          </cell>
          <cell r="O10908">
            <v>1500000</v>
          </cell>
        </row>
        <row r="10909">
          <cell r="A10909">
            <v>45855</v>
          </cell>
          <cell r="C10909" t="str">
            <v>INVERSIONES GANADERIA SANTAMARIA SAS</v>
          </cell>
          <cell r="F10909">
            <v>45573.493136574078</v>
          </cell>
          <cell r="G10909">
            <v>45581.493136574078</v>
          </cell>
          <cell r="H10909">
            <v>278</v>
          </cell>
          <cell r="O10909">
            <v>2074070</v>
          </cell>
        </row>
        <row r="10910">
          <cell r="A10910">
            <v>45855</v>
          </cell>
          <cell r="C10910" t="str">
            <v>VENTAS MOSTRADOR</v>
          </cell>
          <cell r="F10910">
            <v>45855</v>
          </cell>
          <cell r="G10910">
            <v>45855</v>
          </cell>
          <cell r="H10910">
            <v>0</v>
          </cell>
          <cell r="O10910">
            <v>9130</v>
          </cell>
        </row>
        <row r="10911">
          <cell r="A10911">
            <v>45855</v>
          </cell>
          <cell r="C10911" t="str">
            <v>VENTAS MOSTRADOR</v>
          </cell>
          <cell r="F10911">
            <v>45855</v>
          </cell>
          <cell r="G10911">
            <v>45855</v>
          </cell>
          <cell r="H10911">
            <v>0</v>
          </cell>
          <cell r="O10911">
            <v>11550</v>
          </cell>
        </row>
        <row r="10912">
          <cell r="A10912">
            <v>45855</v>
          </cell>
          <cell r="C10912" t="str">
            <v>VENTAS MOSTRADOR</v>
          </cell>
          <cell r="F10912">
            <v>45855</v>
          </cell>
          <cell r="G10912">
            <v>45855</v>
          </cell>
          <cell r="H10912">
            <v>0</v>
          </cell>
          <cell r="O10912">
            <v>11880</v>
          </cell>
        </row>
        <row r="10913">
          <cell r="A10913">
            <v>45855</v>
          </cell>
          <cell r="C10913" t="str">
            <v>VENTAS MOSTRADOR</v>
          </cell>
          <cell r="F10913">
            <v>45855</v>
          </cell>
          <cell r="G10913">
            <v>45855</v>
          </cell>
          <cell r="H10913">
            <v>0</v>
          </cell>
          <cell r="O10913">
            <v>15000</v>
          </cell>
        </row>
        <row r="10914">
          <cell r="A10914">
            <v>45855</v>
          </cell>
          <cell r="C10914" t="str">
            <v>VENTAS MOSTRADOR</v>
          </cell>
          <cell r="F10914">
            <v>45855</v>
          </cell>
          <cell r="G10914">
            <v>45855</v>
          </cell>
          <cell r="H10914">
            <v>0</v>
          </cell>
          <cell r="O10914">
            <v>18270</v>
          </cell>
        </row>
        <row r="10915">
          <cell r="A10915">
            <v>45855</v>
          </cell>
          <cell r="C10915" t="str">
            <v>VENTAS MOSTRADOR</v>
          </cell>
          <cell r="F10915">
            <v>45855</v>
          </cell>
          <cell r="G10915">
            <v>45855</v>
          </cell>
          <cell r="H10915">
            <v>0</v>
          </cell>
          <cell r="O10915">
            <v>24400</v>
          </cell>
        </row>
        <row r="10916">
          <cell r="A10916">
            <v>45855</v>
          </cell>
          <cell r="C10916" t="str">
            <v>VENTAS MOSTRADOR</v>
          </cell>
          <cell r="F10916">
            <v>45855</v>
          </cell>
          <cell r="G10916">
            <v>45855</v>
          </cell>
          <cell r="H10916">
            <v>0</v>
          </cell>
          <cell r="O10916">
            <v>28000</v>
          </cell>
        </row>
        <row r="10917">
          <cell r="A10917">
            <v>45855</v>
          </cell>
          <cell r="C10917" t="str">
            <v>VENTAS MOSTRADOR</v>
          </cell>
          <cell r="F10917">
            <v>45855</v>
          </cell>
          <cell r="G10917">
            <v>45855</v>
          </cell>
          <cell r="H10917">
            <v>0</v>
          </cell>
          <cell r="O10917">
            <v>28270</v>
          </cell>
        </row>
        <row r="10918">
          <cell r="A10918">
            <v>45855</v>
          </cell>
          <cell r="C10918" t="str">
            <v>VENTAS MOSTRADOR</v>
          </cell>
          <cell r="F10918">
            <v>45855</v>
          </cell>
          <cell r="G10918">
            <v>45855</v>
          </cell>
          <cell r="H10918">
            <v>0</v>
          </cell>
          <cell r="O10918">
            <v>31772</v>
          </cell>
        </row>
        <row r="10919">
          <cell r="A10919">
            <v>45855</v>
          </cell>
          <cell r="C10919" t="str">
            <v>VENTAS MOSTRADOR</v>
          </cell>
          <cell r="F10919">
            <v>45855</v>
          </cell>
          <cell r="G10919">
            <v>45855</v>
          </cell>
          <cell r="H10919">
            <v>0</v>
          </cell>
          <cell r="O10919">
            <v>62552</v>
          </cell>
        </row>
        <row r="10920">
          <cell r="A10920">
            <v>45855</v>
          </cell>
          <cell r="C10920" t="str">
            <v>VENTAS MOSTRADOR</v>
          </cell>
          <cell r="F10920">
            <v>45855</v>
          </cell>
          <cell r="G10920">
            <v>45855</v>
          </cell>
          <cell r="H10920">
            <v>0</v>
          </cell>
          <cell r="O10920">
            <v>64574</v>
          </cell>
        </row>
        <row r="10921">
          <cell r="A10921">
            <v>45855</v>
          </cell>
          <cell r="C10921" t="str">
            <v>VENTAS MOSTRADOR</v>
          </cell>
          <cell r="F10921">
            <v>45855</v>
          </cell>
          <cell r="G10921">
            <v>45855</v>
          </cell>
          <cell r="H10921">
            <v>0</v>
          </cell>
          <cell r="O10921">
            <v>77000</v>
          </cell>
        </row>
        <row r="10922">
          <cell r="A10922">
            <v>45855</v>
          </cell>
          <cell r="C10922" t="str">
            <v>VENTAS MOSTRADOR</v>
          </cell>
          <cell r="F10922">
            <v>45855</v>
          </cell>
          <cell r="G10922">
            <v>45855</v>
          </cell>
          <cell r="H10922">
            <v>0</v>
          </cell>
          <cell r="O10922">
            <v>124720</v>
          </cell>
        </row>
        <row r="10923">
          <cell r="A10923">
            <v>45855</v>
          </cell>
          <cell r="C10923" t="str">
            <v>SONIA CONTANZA CARDENAS MURCIA</v>
          </cell>
          <cell r="F10923">
            <v>45855.291921296295</v>
          </cell>
          <cell r="G10923">
            <v>45856.29179398148</v>
          </cell>
          <cell r="H10923">
            <v>10</v>
          </cell>
          <cell r="O10923">
            <v>155800</v>
          </cell>
        </row>
        <row r="10924">
          <cell r="A10924">
            <v>45855</v>
          </cell>
          <cell r="C10924" t="str">
            <v>VENTAS MOSTRADOR</v>
          </cell>
          <cell r="F10924">
            <v>45855</v>
          </cell>
          <cell r="G10924">
            <v>45855</v>
          </cell>
          <cell r="H10924">
            <v>0</v>
          </cell>
          <cell r="O10924">
            <v>495000</v>
          </cell>
        </row>
        <row r="10925">
          <cell r="A10925">
            <v>45855</v>
          </cell>
          <cell r="C10925" t="str">
            <v>VENTAS MOSTRADOR</v>
          </cell>
          <cell r="F10925">
            <v>45855</v>
          </cell>
          <cell r="G10925">
            <v>45855</v>
          </cell>
          <cell r="H10925">
            <v>0</v>
          </cell>
          <cell r="O10925">
            <v>766400</v>
          </cell>
        </row>
        <row r="10926">
          <cell r="A10926">
            <v>45855</v>
          </cell>
          <cell r="C10926" t="str">
            <v>CRISTIAN  ROJAS RIVERA</v>
          </cell>
          <cell r="F10926">
            <v>45856.413113425922</v>
          </cell>
          <cell r="G10926">
            <v>45862.412997685184</v>
          </cell>
          <cell r="H10926">
            <v>4</v>
          </cell>
          <cell r="O10926">
            <v>850999.98</v>
          </cell>
        </row>
        <row r="10927">
          <cell r="A10927">
            <v>45855</v>
          </cell>
          <cell r="C10927" t="str">
            <v>TIGRE COLOMBIA S.A.S</v>
          </cell>
          <cell r="F10927">
            <v>45852.319733796299</v>
          </cell>
          <cell r="G10927">
            <v>45860.319560185184</v>
          </cell>
          <cell r="H10927">
            <v>6</v>
          </cell>
          <cell r="O10927">
            <v>1189050</v>
          </cell>
        </row>
        <row r="10928">
          <cell r="A10928">
            <v>45855</v>
          </cell>
          <cell r="C10928" t="str">
            <v>TIGRE COLOMBIA S.A.S</v>
          </cell>
          <cell r="F10928">
            <v>45852.320497685185</v>
          </cell>
          <cell r="G10928">
            <v>45860.320300925923</v>
          </cell>
          <cell r="H10928">
            <v>6</v>
          </cell>
          <cell r="O10928">
            <v>1896650</v>
          </cell>
        </row>
        <row r="10929">
          <cell r="A10929">
            <v>45855</v>
          </cell>
          <cell r="C10929" t="str">
            <v>TIGRE COLOMBIA S.A.S</v>
          </cell>
          <cell r="F10929">
            <v>45852.321562500001</v>
          </cell>
          <cell r="G10929">
            <v>45860.320972222224</v>
          </cell>
          <cell r="H10929">
            <v>6</v>
          </cell>
          <cell r="O10929">
            <v>1518700</v>
          </cell>
        </row>
        <row r="10930">
          <cell r="A10930">
            <v>45855</v>
          </cell>
          <cell r="C10930" t="str">
            <v>TIGRE COLOMBIA S.A.S</v>
          </cell>
          <cell r="F10930">
            <v>45852.322164351855</v>
          </cell>
          <cell r="G10930">
            <v>45860.322025462963</v>
          </cell>
          <cell r="H10930">
            <v>6</v>
          </cell>
          <cell r="O10930">
            <v>1341800</v>
          </cell>
        </row>
        <row r="10931">
          <cell r="A10931">
            <v>45855</v>
          </cell>
          <cell r="C10931" t="str">
            <v>CAJA COLOMBIANA DE SUBSIDIO FAMILIAR COLSUBSIDIO</v>
          </cell>
          <cell r="F10931">
            <v>45829.539293981485</v>
          </cell>
          <cell r="G10931">
            <v>45859.539293981485</v>
          </cell>
          <cell r="H10931">
            <v>7</v>
          </cell>
          <cell r="O10931">
            <v>1688131.368</v>
          </cell>
        </row>
        <row r="10932">
          <cell r="A10932">
            <v>45855</v>
          </cell>
          <cell r="C10932" t="str">
            <v>CAJA COLOMBIANA DE SUBSIDIO FAMILIAR COLSUBSIDIO</v>
          </cell>
          <cell r="F10932">
            <v>45829.545023148145</v>
          </cell>
          <cell r="G10932">
            <v>45859.545023148145</v>
          </cell>
          <cell r="H10932">
            <v>7</v>
          </cell>
          <cell r="O10932">
            <v>1565026.32</v>
          </cell>
        </row>
        <row r="10933">
          <cell r="A10933">
            <v>45855</v>
          </cell>
          <cell r="C10933" t="str">
            <v>CAJA COLOMBIANA DE SUBSIDIO FAMILIAR COLSUBSIDIO</v>
          </cell>
          <cell r="F10933">
            <v>45829.545810185184</v>
          </cell>
          <cell r="G10933">
            <v>45859.545810185184</v>
          </cell>
          <cell r="H10933">
            <v>7</v>
          </cell>
          <cell r="O10933">
            <v>1508716.44</v>
          </cell>
        </row>
        <row r="10934">
          <cell r="A10934">
            <v>45855</v>
          </cell>
          <cell r="C10934" t="str">
            <v>CAJA COLOMBIANA DE SUBSIDIO FAMILIAR COLSUBSIDIO</v>
          </cell>
          <cell r="F10934">
            <v>45829.547094907408</v>
          </cell>
          <cell r="G10934">
            <v>45859.547094907408</v>
          </cell>
          <cell r="H10934">
            <v>7</v>
          </cell>
          <cell r="O10934">
            <v>1696810.8563999999</v>
          </cell>
        </row>
        <row r="10935">
          <cell r="A10935">
            <v>45855</v>
          </cell>
          <cell r="C10935" t="str">
            <v>CAJA COLOMBIANA DE SUBSIDIO FAMILIAR COLSUBSIDIO</v>
          </cell>
          <cell r="F10935">
            <v>45829.548472222225</v>
          </cell>
          <cell r="G10935">
            <v>45859.548472222225</v>
          </cell>
          <cell r="H10935">
            <v>7</v>
          </cell>
          <cell r="O10935">
            <v>7273731.6629999997</v>
          </cell>
        </row>
        <row r="10936">
          <cell r="A10936">
            <v>45855</v>
          </cell>
          <cell r="C10936" t="str">
            <v>CAJA COLOMBIANA DE SUBSIDIO FAMILIAR COLSUBSIDIO</v>
          </cell>
          <cell r="F10936">
            <v>45829.549733796295</v>
          </cell>
          <cell r="G10936">
            <v>45859.549733796295</v>
          </cell>
          <cell r="H10936">
            <v>7</v>
          </cell>
          <cell r="O10936">
            <v>2280744.3119999999</v>
          </cell>
        </row>
        <row r="10937">
          <cell r="A10937">
            <v>45855</v>
          </cell>
          <cell r="C10937" t="str">
            <v>CAJA COLOMBIANA DE SUBSIDIO FAMILIAR COLSUBSIDIO</v>
          </cell>
          <cell r="F10937">
            <v>45829.550902777781</v>
          </cell>
          <cell r="G10937">
            <v>45859.550902777781</v>
          </cell>
          <cell r="H10937">
            <v>7</v>
          </cell>
          <cell r="O10937">
            <v>2427984.9396000002</v>
          </cell>
        </row>
        <row r="10938">
          <cell r="A10938">
            <v>45855</v>
          </cell>
          <cell r="C10938" t="str">
            <v>CAJA COLOMBIANA DE SUBSIDIO FAMILIAR COLSUBSIDIO</v>
          </cell>
          <cell r="F10938">
            <v>45829.552465277775</v>
          </cell>
          <cell r="G10938">
            <v>45859.552465277775</v>
          </cell>
          <cell r="H10938">
            <v>7</v>
          </cell>
          <cell r="O10938">
            <v>929093.60279999999</v>
          </cell>
        </row>
        <row r="10939">
          <cell r="A10939">
            <v>45855</v>
          </cell>
          <cell r="C10939" t="str">
            <v>CAJA COLOMBIANA DE SUBSIDIO FAMILIAR COLSUBSIDIO</v>
          </cell>
          <cell r="F10939">
            <v>45829.553900462961</v>
          </cell>
          <cell r="G10939">
            <v>45859.553900462961</v>
          </cell>
          <cell r="H10939">
            <v>7</v>
          </cell>
          <cell r="O10939">
            <v>609399.11340000003</v>
          </cell>
        </row>
        <row r="10940">
          <cell r="A10940">
            <v>45855</v>
          </cell>
          <cell r="C10940" t="str">
            <v>CAJA COLOMBIANA DE SUBSIDIO FAMILIAR COLSUBSIDIO</v>
          </cell>
          <cell r="F10940">
            <v>45829.554976851854</v>
          </cell>
          <cell r="G10940">
            <v>45859.554976851854</v>
          </cell>
          <cell r="H10940">
            <v>7</v>
          </cell>
          <cell r="O10940">
            <v>619797.02399999998</v>
          </cell>
        </row>
        <row r="10941">
          <cell r="A10941">
            <v>45855</v>
          </cell>
          <cell r="C10941" t="str">
            <v>CAJA COLOMBIANA DE SUBSIDIO FAMILIAR COLSUBSIDIO</v>
          </cell>
          <cell r="F10941">
            <v>45829.556689814817</v>
          </cell>
          <cell r="G10941">
            <v>45859.556689814817</v>
          </cell>
          <cell r="H10941">
            <v>7</v>
          </cell>
          <cell r="O10941">
            <v>138638.80799999999</v>
          </cell>
        </row>
        <row r="10942">
          <cell r="A10942">
            <v>45855</v>
          </cell>
          <cell r="C10942" t="str">
            <v>CAJA COLOMBIANA DE SUBSIDIO FAMILIAR COLSUBSIDIO</v>
          </cell>
          <cell r="F10942">
            <v>45829.557905092595</v>
          </cell>
          <cell r="G10942">
            <v>45859.557905092595</v>
          </cell>
          <cell r="H10942">
            <v>7</v>
          </cell>
          <cell r="O10942">
            <v>2882094.9959999998</v>
          </cell>
        </row>
        <row r="10943">
          <cell r="A10943">
            <v>45855</v>
          </cell>
          <cell r="C10943" t="str">
            <v>CAJA COLOMBIANA DE SUBSIDIO FAMILIAR COLSUBSIDIO</v>
          </cell>
          <cell r="F10943">
            <v>45829.558703703704</v>
          </cell>
          <cell r="G10943">
            <v>45859.558703703704</v>
          </cell>
          <cell r="H10943">
            <v>7</v>
          </cell>
          <cell r="O10943">
            <v>11798327.0734</v>
          </cell>
        </row>
        <row r="10944">
          <cell r="A10944">
            <v>45855</v>
          </cell>
          <cell r="C10944" t="str">
            <v>CAJA COLOMBIANA DE SUBSIDIO FAMILIAR COLSUBSIDIO</v>
          </cell>
          <cell r="F10944">
            <v>45829.560578703706</v>
          </cell>
          <cell r="G10944">
            <v>45859.560578703706</v>
          </cell>
          <cell r="H10944">
            <v>7</v>
          </cell>
          <cell r="O10944">
            <v>19500232.8015</v>
          </cell>
        </row>
        <row r="10945">
          <cell r="A10945">
            <v>45855</v>
          </cell>
          <cell r="C10945" t="str">
            <v>CAJA COLOMBIANA DE SUBSIDIO FAMILIAR COLSUBSIDIO</v>
          </cell>
          <cell r="F10945">
            <v>45829.56177083333</v>
          </cell>
          <cell r="G10945">
            <v>45859.56177083333</v>
          </cell>
          <cell r="H10945">
            <v>7</v>
          </cell>
          <cell r="O10945">
            <v>982121.97600000002</v>
          </cell>
        </row>
        <row r="10946">
          <cell r="A10946">
            <v>45855</v>
          </cell>
          <cell r="C10946" t="str">
            <v>CAJA COLOMBIANA DE SUBSIDIO FAMILIAR COLSUBSIDIO</v>
          </cell>
          <cell r="F10946">
            <v>45829.564062500001</v>
          </cell>
          <cell r="G10946">
            <v>45859.564062500001</v>
          </cell>
          <cell r="H10946">
            <v>7</v>
          </cell>
          <cell r="O10946">
            <v>11981888.1072</v>
          </cell>
        </row>
        <row r="10947">
          <cell r="A10947">
            <v>45855</v>
          </cell>
          <cell r="C10947" t="str">
            <v>GRUPO ARTAK S.A.S</v>
          </cell>
          <cell r="F10947">
            <v>45832.336608796293</v>
          </cell>
          <cell r="G10947">
            <v>45862.336458333331</v>
          </cell>
          <cell r="H10947">
            <v>-8</v>
          </cell>
          <cell r="O10947">
            <v>430560</v>
          </cell>
        </row>
        <row r="10948">
          <cell r="A10948">
            <v>45855</v>
          </cell>
          <cell r="C10948" t="str">
            <v>GRUPO ARTAK S.A.S</v>
          </cell>
          <cell r="F10948">
            <v>45832.355671296296</v>
          </cell>
          <cell r="G10948">
            <v>45862.355543981481</v>
          </cell>
          <cell r="H10948">
            <v>-8</v>
          </cell>
          <cell r="O10948">
            <v>1518660</v>
          </cell>
        </row>
        <row r="10949">
          <cell r="A10949">
            <v>45855</v>
          </cell>
          <cell r="C10949" t="str">
            <v>GRUPO ARTAK S.A.S</v>
          </cell>
          <cell r="F10949">
            <v>45833.305150462962</v>
          </cell>
          <cell r="G10949">
            <v>45863.305023148147</v>
          </cell>
          <cell r="H10949">
            <v>-9</v>
          </cell>
          <cell r="O10949">
            <v>1600600</v>
          </cell>
        </row>
        <row r="10950">
          <cell r="A10950">
            <v>45855</v>
          </cell>
          <cell r="C10950" t="str">
            <v>GRUPO ARTAK S.A.S</v>
          </cell>
          <cell r="F10950">
            <v>45833.314409722225</v>
          </cell>
          <cell r="G10950">
            <v>45863.314282407409</v>
          </cell>
          <cell r="H10950">
            <v>-9</v>
          </cell>
          <cell r="O10950">
            <v>84050</v>
          </cell>
        </row>
        <row r="10951">
          <cell r="A10951">
            <v>45855</v>
          </cell>
          <cell r="C10951" t="str">
            <v>GRUPO ARTAK S.A.S</v>
          </cell>
          <cell r="F10951">
            <v>45833.354444444441</v>
          </cell>
          <cell r="G10951">
            <v>45863.354120370372</v>
          </cell>
          <cell r="H10951">
            <v>-9</v>
          </cell>
          <cell r="O10951">
            <v>2313320</v>
          </cell>
        </row>
        <row r="10952">
          <cell r="A10952">
            <v>45855</v>
          </cell>
          <cell r="C10952" t="str">
            <v>GRUPO ARTAK S.A.S</v>
          </cell>
          <cell r="F10952">
            <v>45836.361261574071</v>
          </cell>
          <cell r="G10952">
            <v>45866.361030092594</v>
          </cell>
          <cell r="H10952">
            <v>-12</v>
          </cell>
          <cell r="O10952">
            <v>419320</v>
          </cell>
        </row>
        <row r="10953">
          <cell r="A10953">
            <v>45855</v>
          </cell>
          <cell r="C10953" t="str">
            <v>GRUPO ARTAK S.A.S</v>
          </cell>
          <cell r="F10953">
            <v>45836.37232638889</v>
          </cell>
          <cell r="G10953">
            <v>45866.37222222222</v>
          </cell>
          <cell r="H10953">
            <v>-12</v>
          </cell>
          <cell r="O10953">
            <v>3044160</v>
          </cell>
        </row>
        <row r="10954">
          <cell r="A10954">
            <v>45855</v>
          </cell>
          <cell r="C10954" t="str">
            <v>GINA ALEXANDRA OCHOA CASTAÑEDA</v>
          </cell>
          <cell r="F10954">
            <v>45854.299583333333</v>
          </cell>
          <cell r="G10954">
            <v>45855.29855324074</v>
          </cell>
          <cell r="H10954">
            <v>2</v>
          </cell>
          <cell r="O10954">
            <v>162880</v>
          </cell>
        </row>
        <row r="10955">
          <cell r="A10955">
            <v>45855</v>
          </cell>
          <cell r="C10955" t="str">
            <v>DEKARLA SAS</v>
          </cell>
          <cell r="F10955">
            <v>45854.461180555554</v>
          </cell>
          <cell r="G10955">
            <v>45855.461053240739</v>
          </cell>
          <cell r="H10955">
            <v>2</v>
          </cell>
          <cell r="O10955">
            <v>522500</v>
          </cell>
        </row>
        <row r="10956">
          <cell r="A10956">
            <v>45855</v>
          </cell>
          <cell r="C10956" t="str">
            <v>LUZ MARINA PELAYO ORTIZ</v>
          </cell>
          <cell r="F10956">
            <v>45854.301608796297</v>
          </cell>
          <cell r="G10956">
            <v>45855.301296296297</v>
          </cell>
          <cell r="H10956">
            <v>2</v>
          </cell>
          <cell r="O10956">
            <v>244150</v>
          </cell>
        </row>
        <row r="10957">
          <cell r="A10957">
            <v>45855</v>
          </cell>
          <cell r="C10957" t="str">
            <v>PAPRIKA COCINA A LA LEÑA SAS</v>
          </cell>
          <cell r="F10957">
            <v>45854.464629629627</v>
          </cell>
          <cell r="G10957">
            <v>45855.464456018519</v>
          </cell>
          <cell r="H10957">
            <v>2</v>
          </cell>
          <cell r="O10957">
            <v>588000</v>
          </cell>
        </row>
        <row r="10958">
          <cell r="A10958">
            <v>45855</v>
          </cell>
          <cell r="C10958" t="str">
            <v>INVERSIONES Y SOLUCIONES DE TRADICION SAS</v>
          </cell>
          <cell r="F10958">
            <v>45818.41375</v>
          </cell>
          <cell r="G10958">
            <v>45833.413611111115</v>
          </cell>
          <cell r="H10958">
            <v>40</v>
          </cell>
          <cell r="O10958">
            <v>1960723</v>
          </cell>
        </row>
        <row r="10959">
          <cell r="A10959">
            <v>45855</v>
          </cell>
          <cell r="C10959" t="str">
            <v>INVERSIONES Y SOLUCIONES DE TRADICION SAS</v>
          </cell>
          <cell r="F10959">
            <v>45819.309872685182</v>
          </cell>
          <cell r="G10959">
            <v>45834.309733796297</v>
          </cell>
          <cell r="H10959">
            <v>39</v>
          </cell>
          <cell r="O10959">
            <v>2039277</v>
          </cell>
        </row>
        <row r="10960">
          <cell r="A10960">
            <v>45855</v>
          </cell>
          <cell r="C10960" t="str">
            <v>IVAN RODRIGO LUQUE RESTREPO0</v>
          </cell>
          <cell r="F10960">
            <v>45846.31858796296</v>
          </cell>
          <cell r="G10960">
            <v>45854.318379629629</v>
          </cell>
          <cell r="H10960">
            <v>3</v>
          </cell>
          <cell r="O10960">
            <v>1020199.94</v>
          </cell>
        </row>
        <row r="10961">
          <cell r="A10961">
            <v>45855</v>
          </cell>
          <cell r="C10961" t="str">
            <v>JOHN DIEGO GUTIERREZ POLANCO</v>
          </cell>
          <cell r="F10961">
            <v>45855.289699074077</v>
          </cell>
          <cell r="G10961">
            <v>45857.289537037039</v>
          </cell>
          <cell r="H10961">
            <v>0</v>
          </cell>
          <cell r="O10961">
            <v>106949.99</v>
          </cell>
        </row>
        <row r="10962">
          <cell r="A10962">
            <v>45855</v>
          </cell>
          <cell r="C10962" t="str">
            <v>JAIR SEBASTIAN ROJAS PULIDO</v>
          </cell>
          <cell r="F10962">
            <v>45856.313437500001</v>
          </cell>
          <cell r="G10962">
            <v>45857.313287037039</v>
          </cell>
          <cell r="H10962">
            <v>0</v>
          </cell>
          <cell r="O10962">
            <v>425499.99</v>
          </cell>
        </row>
        <row r="10963">
          <cell r="A10963">
            <v>45855</v>
          </cell>
          <cell r="C10963" t="str">
            <v>GONZALEZ GOMEZ JOSE LUIS</v>
          </cell>
          <cell r="F10963">
            <v>45854.523692129631</v>
          </cell>
          <cell r="G10963">
            <v>45855.523564814815</v>
          </cell>
          <cell r="H10963">
            <v>2</v>
          </cell>
          <cell r="O10963">
            <v>217300</v>
          </cell>
        </row>
        <row r="10964">
          <cell r="A10964">
            <v>45855</v>
          </cell>
          <cell r="C10964" t="str">
            <v>CRISTIAN CAMILO VEGA PALACIOS</v>
          </cell>
          <cell r="F10964">
            <v>45854.329988425925</v>
          </cell>
          <cell r="G10964">
            <v>45855.329837962963</v>
          </cell>
          <cell r="H10964">
            <v>18</v>
          </cell>
          <cell r="O10964">
            <v>289600</v>
          </cell>
        </row>
        <row r="10965">
          <cell r="A10965">
            <v>45855</v>
          </cell>
          <cell r="C10965" t="str">
            <v>CRISTIAN CAMILO VEGA PALACIOS</v>
          </cell>
          <cell r="F10965">
            <v>45854.33053240741</v>
          </cell>
          <cell r="G10965">
            <v>45855.330393518518</v>
          </cell>
          <cell r="H10965">
            <v>18</v>
          </cell>
          <cell r="O10965">
            <v>286400</v>
          </cell>
        </row>
        <row r="10966">
          <cell r="A10966">
            <v>45855</v>
          </cell>
          <cell r="C10966" t="str">
            <v>INVERSIONES SUPER ROYAL CARIBE SA</v>
          </cell>
          <cell r="F10966">
            <v>45829.362766203703</v>
          </cell>
          <cell r="G10966">
            <v>45859.352893518517</v>
          </cell>
          <cell r="H10966">
            <v>-2</v>
          </cell>
          <cell r="O10966">
            <v>176799.99</v>
          </cell>
        </row>
        <row r="10967">
          <cell r="A10967">
            <v>45855</v>
          </cell>
          <cell r="C10967" t="str">
            <v>HUMO CAFE &amp; BISTRO SAS</v>
          </cell>
          <cell r="F10967">
            <v>45854.313958333332</v>
          </cell>
          <cell r="G10967">
            <v>45855.313831018517</v>
          </cell>
          <cell r="H10967">
            <v>4</v>
          </cell>
          <cell r="O10967">
            <v>551850</v>
          </cell>
        </row>
        <row r="10968">
          <cell r="A10968">
            <v>45855</v>
          </cell>
          <cell r="C10968" t="str">
            <v>ALIMENTOS BENAL SAS</v>
          </cell>
          <cell r="F10968">
            <v>45824.356249999997</v>
          </cell>
          <cell r="G10968">
            <v>45854.356134259258</v>
          </cell>
          <cell r="H10968">
            <v>5</v>
          </cell>
          <cell r="O10968">
            <v>5666717.2615</v>
          </cell>
        </row>
        <row r="10969">
          <cell r="A10969">
            <v>45855</v>
          </cell>
          <cell r="C10969" t="str">
            <v>ALIMENTOS BENAL SAS</v>
          </cell>
          <cell r="F10969">
            <v>45826.334340277775</v>
          </cell>
          <cell r="G10969">
            <v>45856.333368055559</v>
          </cell>
          <cell r="H10969">
            <v>3</v>
          </cell>
          <cell r="O10969">
            <v>827860</v>
          </cell>
        </row>
        <row r="10970">
          <cell r="A10970">
            <v>45855</v>
          </cell>
          <cell r="C10970" t="str">
            <v>OSTAK S.A.S</v>
          </cell>
          <cell r="F10970">
            <v>45822.32236111111</v>
          </cell>
          <cell r="G10970">
            <v>45852.322175925925</v>
          </cell>
          <cell r="H10970">
            <v>7</v>
          </cell>
          <cell r="O10970">
            <v>41000</v>
          </cell>
        </row>
        <row r="10971">
          <cell r="A10971">
            <v>45855</v>
          </cell>
          <cell r="C10971" t="str">
            <v>OSTAK S.A.S</v>
          </cell>
          <cell r="F10971">
            <v>45822.337685185186</v>
          </cell>
          <cell r="G10971">
            <v>45852.336712962962</v>
          </cell>
          <cell r="H10971">
            <v>7</v>
          </cell>
          <cell r="O10971">
            <v>40860</v>
          </cell>
        </row>
        <row r="10972">
          <cell r="A10972">
            <v>45855</v>
          </cell>
          <cell r="C10972" t="str">
            <v>OSTAK S.A.S</v>
          </cell>
          <cell r="F10972">
            <v>45825.373020833336</v>
          </cell>
          <cell r="G10972">
            <v>45855.372847222221</v>
          </cell>
          <cell r="H10972">
            <v>4</v>
          </cell>
          <cell r="O10972">
            <v>112750</v>
          </cell>
        </row>
        <row r="10973">
          <cell r="A10973">
            <v>45855</v>
          </cell>
          <cell r="C10973" t="str">
            <v>CIELO ALEXANDRA MENDOZA RODRIGUEZ</v>
          </cell>
          <cell r="F10973">
            <v>45855.428379629629</v>
          </cell>
          <cell r="G10973">
            <v>45856.414525462962</v>
          </cell>
          <cell r="H10973">
            <v>3</v>
          </cell>
          <cell r="O10973">
            <v>499999.98</v>
          </cell>
        </row>
        <row r="10974">
          <cell r="A10974">
            <v>45855</v>
          </cell>
          <cell r="C10974" t="str">
            <v>CELESTE CATERING SAS</v>
          </cell>
          <cell r="F10974">
            <v>45828.322731481479</v>
          </cell>
          <cell r="G10974">
            <v>45858.32240740741</v>
          </cell>
          <cell r="H10974">
            <v>1</v>
          </cell>
          <cell r="O10974">
            <v>1082000</v>
          </cell>
        </row>
        <row r="10975">
          <cell r="A10975">
            <v>45855</v>
          </cell>
          <cell r="C10975" t="str">
            <v>CELESTE CATERING SAS</v>
          </cell>
          <cell r="F10975">
            <v>45829.307951388888</v>
          </cell>
          <cell r="G10975">
            <v>45859.307951388888</v>
          </cell>
          <cell r="H10975">
            <v>0</v>
          </cell>
          <cell r="O10975">
            <v>104000</v>
          </cell>
        </row>
        <row r="10976">
          <cell r="A10976">
            <v>45855</v>
          </cell>
          <cell r="C10976" t="str">
            <v>GATE GOURMET COLOMBIA SAS</v>
          </cell>
          <cell r="F10976">
            <v>45821.508125</v>
          </cell>
          <cell r="G10976">
            <v>45851.508032407408</v>
          </cell>
          <cell r="H10976">
            <v>20</v>
          </cell>
          <cell r="O10976">
            <v>1277781.9908400001</v>
          </cell>
        </row>
        <row r="10977">
          <cell r="A10977">
            <v>45855</v>
          </cell>
          <cell r="C10977" t="str">
            <v>GATE GOURMET COLOMBIA SAS</v>
          </cell>
          <cell r="F10977">
            <v>45826.56449074074</v>
          </cell>
          <cell r="G10977">
            <v>45856.564386574071</v>
          </cell>
          <cell r="H10977">
            <v>15</v>
          </cell>
          <cell r="O10977">
            <v>675600</v>
          </cell>
        </row>
        <row r="10978">
          <cell r="A10978">
            <v>45855</v>
          </cell>
          <cell r="C10978" t="str">
            <v>GATE GOURMET COLOMBIA SAS</v>
          </cell>
          <cell r="F10978">
            <v>45826.610474537039</v>
          </cell>
          <cell r="G10978">
            <v>45856.610289351855</v>
          </cell>
          <cell r="H10978">
            <v>15</v>
          </cell>
          <cell r="O10978">
            <v>370300</v>
          </cell>
        </row>
        <row r="10979">
          <cell r="A10979">
            <v>45855</v>
          </cell>
          <cell r="C10979" t="str">
            <v>PURA SABROSURA SAS</v>
          </cell>
          <cell r="F10979">
            <v>45846.3434837963</v>
          </cell>
          <cell r="G10979">
            <v>45861.343113425923</v>
          </cell>
          <cell r="H10979">
            <v>-2</v>
          </cell>
          <cell r="O10979">
            <v>619424.92000000004</v>
          </cell>
        </row>
        <row r="10980">
          <cell r="A10980">
            <v>45855</v>
          </cell>
          <cell r="C10980" t="str">
            <v>PURA SABROSURA SAS</v>
          </cell>
          <cell r="F10980">
            <v>45847.322939814818</v>
          </cell>
          <cell r="G10980">
            <v>45862.322638888887</v>
          </cell>
          <cell r="H10980">
            <v>-3</v>
          </cell>
          <cell r="O10980">
            <v>1961346.27</v>
          </cell>
        </row>
        <row r="10981">
          <cell r="A10981">
            <v>45855</v>
          </cell>
          <cell r="C10981" t="str">
            <v>PURA SABROSURA SAS</v>
          </cell>
          <cell r="F10981">
            <v>45848.360092592593</v>
          </cell>
          <cell r="G10981">
            <v>45863.360023148147</v>
          </cell>
          <cell r="H10981">
            <v>-4</v>
          </cell>
          <cell r="O10981">
            <v>5979541.784</v>
          </cell>
        </row>
        <row r="10982">
          <cell r="A10982">
            <v>45855</v>
          </cell>
          <cell r="C10982" t="str">
            <v>VENTAS MOSTRADOR</v>
          </cell>
          <cell r="F10982">
            <v>45855</v>
          </cell>
          <cell r="G10982">
            <v>45855</v>
          </cell>
          <cell r="H10982">
            <v>0</v>
          </cell>
          <cell r="O10982">
            <v>2216713</v>
          </cell>
        </row>
        <row r="10983">
          <cell r="A10983">
            <v>45855</v>
          </cell>
          <cell r="C10983" t="str">
            <v>VENTAS MOSTRADOR</v>
          </cell>
          <cell r="F10983">
            <v>45855</v>
          </cell>
          <cell r="G10983">
            <v>45855</v>
          </cell>
          <cell r="H10983">
            <v>0</v>
          </cell>
          <cell r="O10983">
            <v>321534</v>
          </cell>
        </row>
        <row r="10984">
          <cell r="A10984">
            <v>45856</v>
          </cell>
          <cell r="C10984" t="str">
            <v>VENTAS MOSTRADOR</v>
          </cell>
          <cell r="F10984">
            <v>45856</v>
          </cell>
          <cell r="G10984">
            <v>45856</v>
          </cell>
          <cell r="H10984">
            <v>0</v>
          </cell>
          <cell r="O10984">
            <v>6490</v>
          </cell>
        </row>
        <row r="10985">
          <cell r="A10985">
            <v>45856</v>
          </cell>
          <cell r="C10985" t="str">
            <v>VENTAS MOSTRADOR</v>
          </cell>
          <cell r="F10985">
            <v>45856</v>
          </cell>
          <cell r="G10985">
            <v>45856</v>
          </cell>
          <cell r="H10985">
            <v>0</v>
          </cell>
          <cell r="O10985">
            <v>9270</v>
          </cell>
        </row>
        <row r="10986">
          <cell r="A10986">
            <v>45856</v>
          </cell>
          <cell r="C10986" t="str">
            <v>VENTAS MOSTRADOR</v>
          </cell>
          <cell r="F10986">
            <v>45856</v>
          </cell>
          <cell r="G10986">
            <v>45856</v>
          </cell>
          <cell r="H10986">
            <v>0</v>
          </cell>
          <cell r="O10986">
            <v>10000</v>
          </cell>
        </row>
        <row r="10987">
          <cell r="A10987">
            <v>45856</v>
          </cell>
          <cell r="C10987" t="str">
            <v>VENTAS MOSTRADOR</v>
          </cell>
          <cell r="F10987">
            <v>45856</v>
          </cell>
          <cell r="G10987">
            <v>45856</v>
          </cell>
          <cell r="H10987">
            <v>0</v>
          </cell>
          <cell r="O10987">
            <v>11770</v>
          </cell>
        </row>
        <row r="10988">
          <cell r="A10988">
            <v>45856</v>
          </cell>
          <cell r="C10988" t="str">
            <v>VENTAS MOSTRADOR</v>
          </cell>
          <cell r="F10988">
            <v>45856</v>
          </cell>
          <cell r="G10988">
            <v>45856</v>
          </cell>
          <cell r="H10988">
            <v>0</v>
          </cell>
          <cell r="O10988">
            <v>13000</v>
          </cell>
        </row>
        <row r="10989">
          <cell r="A10989">
            <v>45856</v>
          </cell>
          <cell r="C10989" t="str">
            <v>VENTAS MOSTRADOR</v>
          </cell>
          <cell r="F10989">
            <v>45856</v>
          </cell>
          <cell r="G10989">
            <v>45856</v>
          </cell>
          <cell r="H10989">
            <v>0</v>
          </cell>
          <cell r="O10989">
            <v>13500</v>
          </cell>
        </row>
        <row r="10990">
          <cell r="A10990">
            <v>45856</v>
          </cell>
          <cell r="C10990" t="str">
            <v>VENTAS MOSTRADOR</v>
          </cell>
          <cell r="F10990">
            <v>45856</v>
          </cell>
          <cell r="G10990">
            <v>45856</v>
          </cell>
          <cell r="H10990">
            <v>0</v>
          </cell>
          <cell r="O10990">
            <v>14000</v>
          </cell>
        </row>
        <row r="10991">
          <cell r="A10991">
            <v>45856</v>
          </cell>
          <cell r="C10991" t="str">
            <v>VENTAS MOSTRADOR</v>
          </cell>
          <cell r="F10991">
            <v>45856</v>
          </cell>
          <cell r="G10991">
            <v>45856</v>
          </cell>
          <cell r="H10991">
            <v>0</v>
          </cell>
          <cell r="O10991">
            <v>15070</v>
          </cell>
        </row>
        <row r="10992">
          <cell r="A10992">
            <v>45856</v>
          </cell>
          <cell r="C10992" t="str">
            <v>VENTAS MOSTRADOR</v>
          </cell>
          <cell r="F10992">
            <v>45856</v>
          </cell>
          <cell r="G10992">
            <v>45856</v>
          </cell>
          <cell r="H10992">
            <v>0</v>
          </cell>
          <cell r="O10992">
            <v>20000</v>
          </cell>
        </row>
        <row r="10993">
          <cell r="A10993">
            <v>45856</v>
          </cell>
          <cell r="C10993" t="str">
            <v>VENTAS MOSTRADOR</v>
          </cell>
          <cell r="F10993">
            <v>45856</v>
          </cell>
          <cell r="G10993">
            <v>45856</v>
          </cell>
          <cell r="H10993">
            <v>0</v>
          </cell>
          <cell r="O10993">
            <v>20130</v>
          </cell>
        </row>
        <row r="10994">
          <cell r="A10994">
            <v>45856</v>
          </cell>
          <cell r="C10994" t="str">
            <v>VENTAS MOSTRADOR</v>
          </cell>
          <cell r="F10994">
            <v>45856</v>
          </cell>
          <cell r="G10994">
            <v>45856</v>
          </cell>
          <cell r="H10994">
            <v>0</v>
          </cell>
          <cell r="O10994">
            <v>23760</v>
          </cell>
        </row>
        <row r="10995">
          <cell r="A10995">
            <v>45856</v>
          </cell>
          <cell r="C10995" t="str">
            <v>VENTAS MOSTRADOR</v>
          </cell>
          <cell r="F10995">
            <v>45856</v>
          </cell>
          <cell r="G10995">
            <v>45856</v>
          </cell>
          <cell r="H10995">
            <v>0</v>
          </cell>
          <cell r="O10995">
            <v>24576</v>
          </cell>
        </row>
        <row r="10996">
          <cell r="A10996">
            <v>45856</v>
          </cell>
          <cell r="C10996" t="str">
            <v>VENTAS MOSTRADOR</v>
          </cell>
          <cell r="F10996">
            <v>45856</v>
          </cell>
          <cell r="G10996">
            <v>45856</v>
          </cell>
          <cell r="H10996">
            <v>0</v>
          </cell>
          <cell r="O10996">
            <v>25200</v>
          </cell>
        </row>
        <row r="10997">
          <cell r="A10997">
            <v>45856</v>
          </cell>
          <cell r="C10997" t="str">
            <v>VENTAS MOSTRADOR</v>
          </cell>
          <cell r="F10997">
            <v>45856</v>
          </cell>
          <cell r="G10997">
            <v>45856</v>
          </cell>
          <cell r="H10997">
            <v>0</v>
          </cell>
          <cell r="O10997">
            <v>30800</v>
          </cell>
        </row>
        <row r="10998">
          <cell r="A10998">
            <v>45856</v>
          </cell>
          <cell r="C10998" t="str">
            <v>VENTAS MOSTRADOR</v>
          </cell>
          <cell r="F10998">
            <v>45856</v>
          </cell>
          <cell r="G10998">
            <v>45856</v>
          </cell>
          <cell r="H10998">
            <v>0</v>
          </cell>
          <cell r="O10998">
            <v>39868</v>
          </cell>
        </row>
        <row r="10999">
          <cell r="A10999">
            <v>45856</v>
          </cell>
          <cell r="C10999" t="str">
            <v>VENTAS MOSTRADOR</v>
          </cell>
          <cell r="F10999">
            <v>45856</v>
          </cell>
          <cell r="G10999">
            <v>45856</v>
          </cell>
          <cell r="H10999">
            <v>0</v>
          </cell>
          <cell r="O10999">
            <v>74000</v>
          </cell>
        </row>
        <row r="11000">
          <cell r="A11000">
            <v>45856</v>
          </cell>
          <cell r="C11000" t="str">
            <v>WILSON MAURICIO COTRINA POBLADOR</v>
          </cell>
          <cell r="F11000">
            <v>45856.311793981484</v>
          </cell>
          <cell r="G11000">
            <v>45857.310856481483</v>
          </cell>
          <cell r="H11000">
            <v>9</v>
          </cell>
          <cell r="O11000">
            <v>136800</v>
          </cell>
        </row>
        <row r="11001">
          <cell r="A11001">
            <v>45856</v>
          </cell>
          <cell r="C11001" t="str">
            <v>VENTAS MOSTRADOR</v>
          </cell>
          <cell r="F11001">
            <v>45856</v>
          </cell>
          <cell r="G11001">
            <v>45856</v>
          </cell>
          <cell r="H11001">
            <v>0</v>
          </cell>
          <cell r="O11001">
            <v>150450</v>
          </cell>
        </row>
        <row r="11002">
          <cell r="A11002">
            <v>45856</v>
          </cell>
          <cell r="C11002" t="str">
            <v>CARLOS ANDRES HERNANDEZ MARTINEZ</v>
          </cell>
          <cell r="F11002">
            <v>45856.556273148148</v>
          </cell>
          <cell r="G11002">
            <v>45857.556203703702</v>
          </cell>
          <cell r="H11002">
            <v>2</v>
          </cell>
          <cell r="O11002">
            <v>340399.99</v>
          </cell>
        </row>
        <row r="11003">
          <cell r="A11003">
            <v>45856</v>
          </cell>
          <cell r="C11003" t="str">
            <v>CARLOS ANDRES HERNANDEZ MARTINEZ</v>
          </cell>
          <cell r="F11003">
            <v>45856.55672453704</v>
          </cell>
          <cell r="G11003">
            <v>45857.55667824074</v>
          </cell>
          <cell r="H11003">
            <v>2</v>
          </cell>
          <cell r="O11003">
            <v>425499.99</v>
          </cell>
        </row>
        <row r="11004">
          <cell r="A11004">
            <v>45856</v>
          </cell>
          <cell r="C11004" t="str">
            <v>VENTAS MOSTRADOR</v>
          </cell>
          <cell r="F11004">
            <v>45856</v>
          </cell>
          <cell r="G11004">
            <v>45856</v>
          </cell>
          <cell r="H11004">
            <v>0</v>
          </cell>
          <cell r="O11004">
            <v>550200</v>
          </cell>
        </row>
        <row r="11005">
          <cell r="A11005">
            <v>45856</v>
          </cell>
          <cell r="C11005" t="str">
            <v>SIPOTE BURRITO S.A</v>
          </cell>
          <cell r="F11005">
            <v>45839.356400462966</v>
          </cell>
          <cell r="G11005">
            <v>45869.354733796295</v>
          </cell>
          <cell r="H11005">
            <v>-3</v>
          </cell>
          <cell r="O11005">
            <v>3452000</v>
          </cell>
        </row>
        <row r="11006">
          <cell r="A11006">
            <v>45856</v>
          </cell>
          <cell r="C11006" t="str">
            <v>SIPOTE BURRITO S.A</v>
          </cell>
          <cell r="F11006">
            <v>45845.297858796293</v>
          </cell>
          <cell r="G11006">
            <v>45875.297685185185</v>
          </cell>
          <cell r="H11006">
            <v>-9</v>
          </cell>
          <cell r="O11006">
            <v>3014000</v>
          </cell>
        </row>
        <row r="11007">
          <cell r="A11007">
            <v>45856</v>
          </cell>
          <cell r="C11007" t="str">
            <v>LOVE CHICHARRON S.A.S</v>
          </cell>
          <cell r="F11007">
            <v>45848.358761574076</v>
          </cell>
          <cell r="G11007">
            <v>45856.355300925927</v>
          </cell>
          <cell r="H11007">
            <v>10</v>
          </cell>
          <cell r="O11007">
            <v>761832.9</v>
          </cell>
        </row>
        <row r="11008">
          <cell r="A11008">
            <v>45856</v>
          </cell>
          <cell r="C11008" t="str">
            <v>LOVE CHICHARRON S.A.S</v>
          </cell>
          <cell r="F11008">
            <v>45849.274502314816</v>
          </cell>
          <cell r="G11008">
            <v>45857.271724537037</v>
          </cell>
          <cell r="H11008">
            <v>9</v>
          </cell>
          <cell r="O11008">
            <v>2775461.82</v>
          </cell>
        </row>
        <row r="11009">
          <cell r="A11009">
            <v>45856</v>
          </cell>
          <cell r="C11009" t="str">
            <v>LOVE CHICHARRON S.A.S</v>
          </cell>
          <cell r="F11009">
            <v>45850.350740740738</v>
          </cell>
          <cell r="G11009">
            <v>45858.347557870373</v>
          </cell>
          <cell r="H11009">
            <v>8</v>
          </cell>
          <cell r="O11009">
            <v>5829266.5099999998</v>
          </cell>
        </row>
        <row r="11010">
          <cell r="A11010">
            <v>45856</v>
          </cell>
          <cell r="C11010" t="str">
            <v>LOVE CHICHARRON S.A.S</v>
          </cell>
          <cell r="F11010">
            <v>45853.322280092594</v>
          </cell>
          <cell r="G11010">
            <v>45861.320960648147</v>
          </cell>
          <cell r="H11010">
            <v>5</v>
          </cell>
          <cell r="O11010">
            <v>5071416.3899999997</v>
          </cell>
        </row>
        <row r="11011">
          <cell r="A11011">
            <v>45856</v>
          </cell>
          <cell r="C11011" t="str">
            <v>TODOS COMEMOS SAS</v>
          </cell>
          <cell r="F11011">
            <v>45842.307175925926</v>
          </cell>
          <cell r="G11011">
            <v>45850.306481481479</v>
          </cell>
          <cell r="H11011">
            <v>9</v>
          </cell>
          <cell r="O11011">
            <v>501600</v>
          </cell>
        </row>
        <row r="11012">
          <cell r="A11012">
            <v>45856</v>
          </cell>
          <cell r="C11012" t="str">
            <v>BENJAMIN  CHAPARRO AMEZQUITA</v>
          </cell>
          <cell r="F11012">
            <v>45856.304583333331</v>
          </cell>
          <cell r="G11012">
            <v>45857.304259259261</v>
          </cell>
          <cell r="H11012">
            <v>9</v>
          </cell>
          <cell r="O11012">
            <v>2365600</v>
          </cell>
        </row>
        <row r="11013">
          <cell r="A11013">
            <v>45856</v>
          </cell>
          <cell r="C11013" t="str">
            <v>KAREN GISSET MARTINEZ SANDOVAL</v>
          </cell>
          <cell r="F11013">
            <v>45856.308865740742</v>
          </cell>
          <cell r="G11013">
            <v>45857.308449074073</v>
          </cell>
          <cell r="H11013">
            <v>9</v>
          </cell>
          <cell r="O11013">
            <v>104400</v>
          </cell>
        </row>
        <row r="11014">
          <cell r="A11014">
            <v>45856</v>
          </cell>
          <cell r="C11014" t="str">
            <v>ALEJANDRO  DURAN</v>
          </cell>
          <cell r="F11014">
            <v>45855.544374999998</v>
          </cell>
          <cell r="G11014">
            <v>45856.544004629628</v>
          </cell>
          <cell r="H11014">
            <v>10</v>
          </cell>
          <cell r="O11014">
            <v>793750</v>
          </cell>
        </row>
        <row r="11015">
          <cell r="A11015">
            <v>45856</v>
          </cell>
          <cell r="C11015" t="str">
            <v>ALEJANDRO  DURAN</v>
          </cell>
          <cell r="F11015">
            <v>45856.301817129628</v>
          </cell>
          <cell r="G11015">
            <v>45857.301388888889</v>
          </cell>
          <cell r="H11015">
            <v>9</v>
          </cell>
          <cell r="O11015">
            <v>507150</v>
          </cell>
        </row>
        <row r="11016">
          <cell r="A11016">
            <v>45856</v>
          </cell>
          <cell r="C11016" t="str">
            <v>CARLOS ANDRES CORTES PACHON</v>
          </cell>
          <cell r="F11016">
            <v>45856.347349537034</v>
          </cell>
          <cell r="G11016">
            <v>45857.347256944442</v>
          </cell>
          <cell r="H11016">
            <v>2</v>
          </cell>
          <cell r="O11016">
            <v>232628</v>
          </cell>
        </row>
        <row r="11017">
          <cell r="A11017">
            <v>45856</v>
          </cell>
          <cell r="C11017" t="str">
            <v>EL MERO BURRITO S.A.S</v>
          </cell>
          <cell r="F11017">
            <v>45855.287870370368</v>
          </cell>
          <cell r="G11017">
            <v>45856.287731481483</v>
          </cell>
          <cell r="H11017">
            <v>3</v>
          </cell>
          <cell r="O11017">
            <v>243800</v>
          </cell>
        </row>
        <row r="11018">
          <cell r="A11018">
            <v>45856</v>
          </cell>
          <cell r="C11018" t="str">
            <v>FREDY ALFONSO SUAREZ VILLAMIL</v>
          </cell>
          <cell r="F11018">
            <v>45856.516412037039</v>
          </cell>
          <cell r="G11018">
            <v>45857.516331018516</v>
          </cell>
          <cell r="H11018">
            <v>0</v>
          </cell>
          <cell r="O11018">
            <v>826000</v>
          </cell>
        </row>
        <row r="11019">
          <cell r="A11019">
            <v>45856</v>
          </cell>
          <cell r="C11019" t="str">
            <v>CRISTIAN CAMILO VEGA PALACIOS</v>
          </cell>
          <cell r="F11019">
            <v>45856.26966435185</v>
          </cell>
          <cell r="G11019">
            <v>45857.268773148149</v>
          </cell>
          <cell r="H11019">
            <v>9</v>
          </cell>
          <cell r="O11019">
            <v>297600</v>
          </cell>
        </row>
        <row r="11020">
          <cell r="A11020">
            <v>45856</v>
          </cell>
          <cell r="C11020" t="str">
            <v>CRISTIAN CAMILO VEGA PALACIOS</v>
          </cell>
          <cell r="F11020">
            <v>45856.277789351851</v>
          </cell>
          <cell r="G11020">
            <v>45857.270567129628</v>
          </cell>
          <cell r="H11020">
            <v>9</v>
          </cell>
          <cell r="O11020">
            <v>291200</v>
          </cell>
        </row>
        <row r="11021">
          <cell r="A11021">
            <v>45856</v>
          </cell>
          <cell r="C11021" t="str">
            <v>NESTOR ABEL NOREÑA URREA</v>
          </cell>
          <cell r="F11021">
            <v>45855.525150462963</v>
          </cell>
          <cell r="G11021">
            <v>45856.514780092592</v>
          </cell>
          <cell r="H11021">
            <v>1</v>
          </cell>
          <cell r="O11021">
            <v>361800</v>
          </cell>
        </row>
        <row r="11022">
          <cell r="A11022">
            <v>45856</v>
          </cell>
          <cell r="C11022" t="str">
            <v>ABEL Y SOFIA SAS</v>
          </cell>
          <cell r="F11022">
            <v>45794.33866898148</v>
          </cell>
          <cell r="G11022">
            <v>45824.337731481479</v>
          </cell>
          <cell r="H11022">
            <v>33</v>
          </cell>
          <cell r="O11022">
            <v>284450</v>
          </cell>
        </row>
        <row r="11023">
          <cell r="A11023">
            <v>45856</v>
          </cell>
          <cell r="C11023" t="str">
            <v>ABEL Y SOFIA SAS</v>
          </cell>
          <cell r="F11023">
            <v>45794.399930555555</v>
          </cell>
          <cell r="G11023">
            <v>45824.399583333332</v>
          </cell>
          <cell r="H11023">
            <v>33</v>
          </cell>
          <cell r="O11023">
            <v>732360</v>
          </cell>
        </row>
        <row r="11024">
          <cell r="A11024">
            <v>45856</v>
          </cell>
          <cell r="C11024" t="str">
            <v>ABEL Y SOFIA SAS</v>
          </cell>
          <cell r="F11024">
            <v>45790.318622685183</v>
          </cell>
          <cell r="G11024">
            <v>45820.318518518521</v>
          </cell>
          <cell r="H11024">
            <v>37</v>
          </cell>
          <cell r="O11024">
            <v>130800.01</v>
          </cell>
        </row>
        <row r="11025">
          <cell r="A11025">
            <v>45856</v>
          </cell>
          <cell r="C11025" t="str">
            <v>ABEL Y SOFIA SAS</v>
          </cell>
          <cell r="F11025">
            <v>45794.399178240739</v>
          </cell>
          <cell r="G11025">
            <v>45824.398842592593</v>
          </cell>
          <cell r="H11025">
            <v>33</v>
          </cell>
          <cell r="O11025">
            <v>754000</v>
          </cell>
        </row>
        <row r="11026">
          <cell r="A11026">
            <v>45856</v>
          </cell>
          <cell r="C11026" t="str">
            <v>ABEL Y SOFIA SAS</v>
          </cell>
          <cell r="F11026">
            <v>45790.329224537039</v>
          </cell>
          <cell r="G11026">
            <v>45820.328611111108</v>
          </cell>
          <cell r="H11026">
            <v>37</v>
          </cell>
          <cell r="O11026">
            <v>299400</v>
          </cell>
        </row>
        <row r="11027">
          <cell r="A11027">
            <v>45856</v>
          </cell>
          <cell r="C11027" t="str">
            <v>ABEL Y SOFIA SAS</v>
          </cell>
          <cell r="F11027">
            <v>45792.304918981485</v>
          </cell>
          <cell r="G11027">
            <v>45822.304583333331</v>
          </cell>
          <cell r="H11027">
            <v>35</v>
          </cell>
          <cell r="O11027">
            <v>239200</v>
          </cell>
        </row>
        <row r="11028">
          <cell r="A11028">
            <v>45856</v>
          </cell>
          <cell r="C11028" t="str">
            <v>ABEL Y SOFIA SAS</v>
          </cell>
          <cell r="F11028">
            <v>45793.364270833335</v>
          </cell>
          <cell r="G11028">
            <v>45823.364108796297</v>
          </cell>
          <cell r="H11028">
            <v>34</v>
          </cell>
          <cell r="O11028">
            <v>493000</v>
          </cell>
        </row>
        <row r="11029">
          <cell r="A11029">
            <v>45856</v>
          </cell>
          <cell r="C11029" t="str">
            <v>ABEL Y SOFIA SAS</v>
          </cell>
          <cell r="F11029">
            <v>45791.250659722224</v>
          </cell>
          <cell r="G11029">
            <v>45821.247604166667</v>
          </cell>
          <cell r="H11029">
            <v>36</v>
          </cell>
          <cell r="O11029">
            <v>1252900</v>
          </cell>
        </row>
        <row r="11030">
          <cell r="A11030">
            <v>45856</v>
          </cell>
          <cell r="C11030" t="str">
            <v>ABEL Y SOFIA SAS</v>
          </cell>
          <cell r="F11030">
            <v>45794.336944444447</v>
          </cell>
          <cell r="G11030">
            <v>45824.336319444446</v>
          </cell>
          <cell r="H11030">
            <v>33</v>
          </cell>
          <cell r="O11030">
            <v>1419100</v>
          </cell>
        </row>
        <row r="11031">
          <cell r="A11031">
            <v>45856</v>
          </cell>
          <cell r="C11031" t="str">
            <v>ABEL Y SOFIA SAS</v>
          </cell>
          <cell r="F11031">
            <v>45790.326736111114</v>
          </cell>
          <cell r="G11031">
            <v>45820.322916666664</v>
          </cell>
          <cell r="H11031">
            <v>37</v>
          </cell>
          <cell r="O11031">
            <v>1446200</v>
          </cell>
        </row>
        <row r="11032">
          <cell r="A11032">
            <v>45856</v>
          </cell>
          <cell r="C11032" t="str">
            <v>ABEL Y SOFIA SAS</v>
          </cell>
          <cell r="F11032">
            <v>45790.340289351851</v>
          </cell>
          <cell r="G11032">
            <v>45820.338877314818</v>
          </cell>
          <cell r="H11032">
            <v>37</v>
          </cell>
          <cell r="O11032">
            <v>4489000</v>
          </cell>
        </row>
        <row r="11033">
          <cell r="A11033">
            <v>45856</v>
          </cell>
          <cell r="C11033" t="str">
            <v>ABEL Y SOFIA SAS</v>
          </cell>
          <cell r="F11033">
            <v>45791.291377314818</v>
          </cell>
          <cell r="G11033">
            <v>45821.291215277779</v>
          </cell>
          <cell r="H11033">
            <v>36</v>
          </cell>
          <cell r="O11033">
            <v>12384</v>
          </cell>
        </row>
        <row r="11034">
          <cell r="A11034">
            <v>45856</v>
          </cell>
          <cell r="C11034" t="str">
            <v>ABEL Y SOFIA SAS</v>
          </cell>
          <cell r="F11034">
            <v>45792.552905092591</v>
          </cell>
          <cell r="G11034">
            <v>45822.552905092591</v>
          </cell>
          <cell r="H11034">
            <v>35</v>
          </cell>
          <cell r="O11034">
            <v>118900</v>
          </cell>
        </row>
        <row r="11035">
          <cell r="A11035">
            <v>45856</v>
          </cell>
          <cell r="C11035" t="str">
            <v>ABEL Y SOFIA SAS</v>
          </cell>
          <cell r="F11035">
            <v>45793.363449074073</v>
          </cell>
          <cell r="G11035">
            <v>45823.363298611112</v>
          </cell>
          <cell r="H11035">
            <v>34</v>
          </cell>
          <cell r="O11035">
            <v>5655900</v>
          </cell>
        </row>
        <row r="11036">
          <cell r="A11036">
            <v>45856</v>
          </cell>
          <cell r="C11036" t="str">
            <v>ABEL Y SOFIA SAS</v>
          </cell>
          <cell r="F11036">
            <v>45794.397881944446</v>
          </cell>
          <cell r="G11036">
            <v>45824.394247685188</v>
          </cell>
          <cell r="H11036">
            <v>33</v>
          </cell>
          <cell r="O11036">
            <v>710500</v>
          </cell>
        </row>
        <row r="11037">
          <cell r="A11037">
            <v>45856</v>
          </cell>
          <cell r="C11037" t="str">
            <v>ABEL Y SOFIA SAS</v>
          </cell>
          <cell r="F11037">
            <v>45779.374606481484</v>
          </cell>
          <cell r="G11037">
            <v>45809.373912037037</v>
          </cell>
          <cell r="H11037">
            <v>48</v>
          </cell>
          <cell r="O11037">
            <v>2278750</v>
          </cell>
        </row>
        <row r="11038">
          <cell r="A11038">
            <v>45856</v>
          </cell>
          <cell r="C11038" t="str">
            <v>ABEL Y SOFIA SAS</v>
          </cell>
          <cell r="F11038">
            <v>45779.449699074074</v>
          </cell>
          <cell r="G11038">
            <v>45809.449548611112</v>
          </cell>
          <cell r="H11038">
            <v>48</v>
          </cell>
          <cell r="O11038">
            <v>261359.99</v>
          </cell>
        </row>
        <row r="11039">
          <cell r="A11039">
            <v>45856</v>
          </cell>
          <cell r="C11039" t="str">
            <v>ABEL Y SOFIA SAS</v>
          </cell>
          <cell r="F11039">
            <v>45782.310590277775</v>
          </cell>
          <cell r="G11039">
            <v>45812.310474537036</v>
          </cell>
          <cell r="H11039">
            <v>45</v>
          </cell>
          <cell r="O11039">
            <v>1200000</v>
          </cell>
        </row>
        <row r="11040">
          <cell r="A11040">
            <v>45856</v>
          </cell>
          <cell r="C11040" t="str">
            <v>ABEL Y SOFIA SAS</v>
          </cell>
          <cell r="F11040">
            <v>45782.318391203706</v>
          </cell>
          <cell r="G11040">
            <v>45812.318287037036</v>
          </cell>
          <cell r="H11040">
            <v>45</v>
          </cell>
          <cell r="O11040">
            <v>55799.99</v>
          </cell>
        </row>
        <row r="11041">
          <cell r="A11041">
            <v>45856</v>
          </cell>
          <cell r="C11041" t="str">
            <v>ABEL Y SOFIA SAS</v>
          </cell>
          <cell r="F11041">
            <v>45784.303206018521</v>
          </cell>
          <cell r="G11041">
            <v>45814.302986111114</v>
          </cell>
          <cell r="H11041">
            <v>43</v>
          </cell>
          <cell r="O11041">
            <v>2409175</v>
          </cell>
        </row>
        <row r="11042">
          <cell r="A11042">
            <v>45856</v>
          </cell>
          <cell r="C11042" t="str">
            <v>ABEL Y SOFIA SAS</v>
          </cell>
          <cell r="F11042">
            <v>45785.334479166668</v>
          </cell>
          <cell r="G11042">
            <v>45815.334085648145</v>
          </cell>
          <cell r="H11042">
            <v>42</v>
          </cell>
          <cell r="O11042">
            <v>916399.98</v>
          </cell>
        </row>
        <row r="11043">
          <cell r="A11043">
            <v>45856</v>
          </cell>
          <cell r="C11043" t="str">
            <v>ABEL Y SOFIA SAS</v>
          </cell>
          <cell r="F11043">
            <v>45787.323240740741</v>
          </cell>
          <cell r="G11043">
            <v>45817.322777777779</v>
          </cell>
          <cell r="H11043">
            <v>40</v>
          </cell>
          <cell r="O11043">
            <v>155500</v>
          </cell>
        </row>
        <row r="11044">
          <cell r="A11044">
            <v>45856</v>
          </cell>
          <cell r="C11044" t="str">
            <v>ABEL Y SOFIA SAS</v>
          </cell>
          <cell r="F11044">
            <v>45789.472071759257</v>
          </cell>
          <cell r="G11044">
            <v>45819.471805555557</v>
          </cell>
          <cell r="H11044">
            <v>38</v>
          </cell>
          <cell r="O11044">
            <v>2669275</v>
          </cell>
        </row>
        <row r="11045">
          <cell r="A11045">
            <v>45856</v>
          </cell>
          <cell r="C11045" t="str">
            <v>ABEL Y SOFIA SAS</v>
          </cell>
          <cell r="F11045">
            <v>45791.309837962966</v>
          </cell>
          <cell r="G11045">
            <v>45821.305023148147</v>
          </cell>
          <cell r="H11045">
            <v>36</v>
          </cell>
          <cell r="O11045">
            <v>1595000</v>
          </cell>
        </row>
        <row r="11046">
          <cell r="A11046">
            <v>45856</v>
          </cell>
          <cell r="C11046" t="str">
            <v>ABEL Y SOFIA SAS</v>
          </cell>
          <cell r="F11046">
            <v>45794.391377314816</v>
          </cell>
          <cell r="G11046">
            <v>45824.391238425924</v>
          </cell>
          <cell r="H11046">
            <v>33</v>
          </cell>
          <cell r="O11046">
            <v>1449475</v>
          </cell>
        </row>
        <row r="11047">
          <cell r="A11047">
            <v>45856</v>
          </cell>
          <cell r="C11047" t="str">
            <v>ALIANZA DOC SAS</v>
          </cell>
          <cell r="F11047">
            <v>45849.332060185188</v>
          </cell>
          <cell r="G11047">
            <v>45857.329571759263</v>
          </cell>
          <cell r="H11047">
            <v>0</v>
          </cell>
          <cell r="O11047">
            <v>1109000</v>
          </cell>
        </row>
        <row r="11048">
          <cell r="A11048">
            <v>45856</v>
          </cell>
          <cell r="C11048" t="str">
            <v>ALIANZA DOC SAS</v>
          </cell>
          <cell r="F11048">
            <v>45853.305555555555</v>
          </cell>
          <cell r="G11048">
            <v>45861.305451388886</v>
          </cell>
          <cell r="H11048">
            <v>-4</v>
          </cell>
          <cell r="O11048">
            <v>751200</v>
          </cell>
        </row>
        <row r="11049">
          <cell r="A11049">
            <v>45856</v>
          </cell>
          <cell r="C11049" t="str">
            <v>BISTROT S.A.S</v>
          </cell>
          <cell r="F11049">
            <v>45824.410717592589</v>
          </cell>
          <cell r="G11049">
            <v>45854.410462962966</v>
          </cell>
          <cell r="H11049">
            <v>3</v>
          </cell>
          <cell r="O11049">
            <v>250650</v>
          </cell>
        </row>
        <row r="11050">
          <cell r="A11050">
            <v>45856</v>
          </cell>
          <cell r="C11050" t="str">
            <v>CHAO PESCADO SAS</v>
          </cell>
          <cell r="F11050">
            <v>45805.34646990741</v>
          </cell>
          <cell r="G11050">
            <v>45835.345937500002</v>
          </cell>
          <cell r="H11050">
            <v>22</v>
          </cell>
          <cell r="O11050">
            <v>155650</v>
          </cell>
        </row>
        <row r="11051">
          <cell r="A11051">
            <v>45856</v>
          </cell>
          <cell r="C11051" t="str">
            <v>CHAO PESCADO SAS</v>
          </cell>
          <cell r="F11051">
            <v>45812.316805555558</v>
          </cell>
          <cell r="G11051">
            <v>45842.31659722222</v>
          </cell>
          <cell r="H11051">
            <v>15</v>
          </cell>
          <cell r="O11051">
            <v>172150</v>
          </cell>
        </row>
        <row r="11052">
          <cell r="A11052">
            <v>45856</v>
          </cell>
          <cell r="C11052" t="str">
            <v>CHAO PESCADO SAS</v>
          </cell>
          <cell r="F11052">
            <v>45818.297037037039</v>
          </cell>
          <cell r="G11052">
            <v>45848.296886574077</v>
          </cell>
          <cell r="H11052">
            <v>9</v>
          </cell>
          <cell r="O11052">
            <v>138250</v>
          </cell>
        </row>
        <row r="11053">
          <cell r="A11053">
            <v>45856</v>
          </cell>
          <cell r="C11053" t="str">
            <v>JUAN MANUEL PALLARES ARRIETA</v>
          </cell>
          <cell r="F11053">
            <v>45855.552974537037</v>
          </cell>
          <cell r="G11053">
            <v>45856.552662037036</v>
          </cell>
          <cell r="H11053">
            <v>1</v>
          </cell>
          <cell r="O11053">
            <v>224350</v>
          </cell>
        </row>
        <row r="11054">
          <cell r="A11054">
            <v>45856</v>
          </cell>
          <cell r="C11054" t="str">
            <v>RETACO SAS</v>
          </cell>
          <cell r="F11054">
            <v>45804.337314814817</v>
          </cell>
          <cell r="G11054">
            <v>45834.337048611109</v>
          </cell>
          <cell r="H11054">
            <v>23</v>
          </cell>
          <cell r="O11054">
            <v>432424</v>
          </cell>
        </row>
        <row r="11055">
          <cell r="A11055">
            <v>45856</v>
          </cell>
          <cell r="C11055" t="str">
            <v>RETACO SAS</v>
          </cell>
          <cell r="F11055">
            <v>45805.351666666669</v>
          </cell>
          <cell r="G11055">
            <v>45835.3515162037</v>
          </cell>
          <cell r="H11055">
            <v>22</v>
          </cell>
          <cell r="O11055">
            <v>606000</v>
          </cell>
        </row>
        <row r="11056">
          <cell r="A11056">
            <v>45856</v>
          </cell>
          <cell r="C11056" t="str">
            <v>RETACO SAS</v>
          </cell>
          <cell r="F11056">
            <v>45806.328310185185</v>
          </cell>
          <cell r="G11056">
            <v>45836.328206018516</v>
          </cell>
          <cell r="H11056">
            <v>21</v>
          </cell>
          <cell r="O11056">
            <v>519000</v>
          </cell>
        </row>
        <row r="11057">
          <cell r="A11057">
            <v>45856</v>
          </cell>
          <cell r="C11057" t="str">
            <v>RETACO SAS</v>
          </cell>
          <cell r="F11057">
            <v>45811.265555555554</v>
          </cell>
          <cell r="G11057">
            <v>45841.265405092592</v>
          </cell>
          <cell r="H11057">
            <v>16</v>
          </cell>
          <cell r="O11057">
            <v>667250</v>
          </cell>
        </row>
        <row r="11058">
          <cell r="A11058">
            <v>45856</v>
          </cell>
          <cell r="C11058" t="str">
            <v>RETACO SAS</v>
          </cell>
          <cell r="F11058">
            <v>45812.306840277779</v>
          </cell>
          <cell r="G11058">
            <v>45842.306701388887</v>
          </cell>
          <cell r="H11058">
            <v>15</v>
          </cell>
          <cell r="O11058">
            <v>541700</v>
          </cell>
        </row>
        <row r="11059">
          <cell r="A11059">
            <v>45856</v>
          </cell>
          <cell r="C11059" t="str">
            <v>RETACO SAS</v>
          </cell>
          <cell r="F11059">
            <v>45814.371481481481</v>
          </cell>
          <cell r="G11059">
            <v>45844.369432870371</v>
          </cell>
          <cell r="H11059">
            <v>13</v>
          </cell>
          <cell r="O11059">
            <v>1096300</v>
          </cell>
        </row>
        <row r="11060">
          <cell r="A11060">
            <v>45856</v>
          </cell>
          <cell r="C11060" t="str">
            <v>RETACO SAS</v>
          </cell>
          <cell r="F11060">
            <v>45814.387141203704</v>
          </cell>
          <cell r="G11060">
            <v>45844.387002314812</v>
          </cell>
          <cell r="H11060">
            <v>13</v>
          </cell>
          <cell r="O11060">
            <v>865700</v>
          </cell>
        </row>
        <row r="11061">
          <cell r="A11061">
            <v>45856</v>
          </cell>
          <cell r="C11061" t="str">
            <v>RETACO SAS</v>
          </cell>
          <cell r="F11061">
            <v>45818.314259259256</v>
          </cell>
          <cell r="G11061">
            <v>45848.314027777778</v>
          </cell>
          <cell r="H11061">
            <v>9</v>
          </cell>
          <cell r="O11061">
            <v>520750</v>
          </cell>
        </row>
        <row r="11062">
          <cell r="A11062">
            <v>45856</v>
          </cell>
          <cell r="C11062" t="str">
            <v>RETACO SAS</v>
          </cell>
          <cell r="F11062">
            <v>45821.407847222225</v>
          </cell>
          <cell r="G11062">
            <v>45851.406805555554</v>
          </cell>
          <cell r="H11062">
            <v>6</v>
          </cell>
          <cell r="O11062">
            <v>814499.99</v>
          </cell>
        </row>
        <row r="11063">
          <cell r="A11063">
            <v>45856</v>
          </cell>
          <cell r="C11063" t="str">
            <v>RETACO SAS</v>
          </cell>
          <cell r="F11063">
            <v>45824.364988425928</v>
          </cell>
          <cell r="G11063">
            <v>45854.364062499997</v>
          </cell>
          <cell r="H11063">
            <v>3</v>
          </cell>
          <cell r="O11063">
            <v>1101800</v>
          </cell>
        </row>
        <row r="11064">
          <cell r="A11064">
            <v>45856</v>
          </cell>
          <cell r="C11064" t="str">
            <v>SANSON SAS</v>
          </cell>
          <cell r="F11064">
            <v>45805.54315972222</v>
          </cell>
          <cell r="G11064">
            <v>45835.54315972222</v>
          </cell>
          <cell r="H11064">
            <v>22</v>
          </cell>
          <cell r="O11064">
            <v>3922342</v>
          </cell>
        </row>
        <row r="11065">
          <cell r="A11065">
            <v>45856</v>
          </cell>
          <cell r="C11065" t="str">
            <v>SANSON SAS</v>
          </cell>
          <cell r="F11065">
            <v>45807.526805555557</v>
          </cell>
          <cell r="G11065">
            <v>45837.526678240742</v>
          </cell>
          <cell r="H11065">
            <v>20</v>
          </cell>
          <cell r="O11065">
            <v>3232000</v>
          </cell>
        </row>
        <row r="11066">
          <cell r="A11066">
            <v>45856</v>
          </cell>
          <cell r="C11066" t="str">
            <v>SANSON SAS</v>
          </cell>
          <cell r="F11066">
            <v>45812.318749999999</v>
          </cell>
          <cell r="G11066">
            <v>45842.31858796296</v>
          </cell>
          <cell r="H11066">
            <v>15</v>
          </cell>
          <cell r="O11066">
            <v>161600</v>
          </cell>
        </row>
        <row r="11067">
          <cell r="A11067">
            <v>45856</v>
          </cell>
          <cell r="C11067" t="str">
            <v>SANSON SAS</v>
          </cell>
          <cell r="F11067">
            <v>45817.274062500001</v>
          </cell>
          <cell r="G11067">
            <v>45847.273912037039</v>
          </cell>
          <cell r="H11067">
            <v>10</v>
          </cell>
          <cell r="O11067">
            <v>1814550</v>
          </cell>
        </row>
        <row r="11068">
          <cell r="A11068">
            <v>45856</v>
          </cell>
          <cell r="C11068" t="str">
            <v>SANSON SAS</v>
          </cell>
          <cell r="F11068">
            <v>45818.289548611108</v>
          </cell>
          <cell r="G11068">
            <v>45848.289386574077</v>
          </cell>
          <cell r="H11068">
            <v>9</v>
          </cell>
          <cell r="O11068">
            <v>165900</v>
          </cell>
        </row>
        <row r="11069">
          <cell r="A11069">
            <v>45856</v>
          </cell>
          <cell r="C11069" t="str">
            <v>SANSON SAS</v>
          </cell>
          <cell r="F11069">
            <v>45824.374016203707</v>
          </cell>
          <cell r="G11069">
            <v>45854.372395833336</v>
          </cell>
          <cell r="H11069">
            <v>3</v>
          </cell>
          <cell r="O11069">
            <v>2427800</v>
          </cell>
        </row>
        <row r="11070">
          <cell r="A11070">
            <v>45856</v>
          </cell>
          <cell r="C11070" t="str">
            <v>XICO SAS</v>
          </cell>
          <cell r="F11070">
            <v>45839.319537037038</v>
          </cell>
          <cell r="G11070">
            <v>45869.319444444445</v>
          </cell>
          <cell r="H11070">
            <v>-12</v>
          </cell>
          <cell r="O11070">
            <v>58900</v>
          </cell>
        </row>
        <row r="11071">
          <cell r="A11071">
            <v>45856</v>
          </cell>
          <cell r="C11071" t="str">
            <v>XICO SAS</v>
          </cell>
          <cell r="F11071">
            <v>45839.35052083333</v>
          </cell>
          <cell r="G11071">
            <v>45869.350451388891</v>
          </cell>
          <cell r="H11071">
            <v>-12</v>
          </cell>
          <cell r="O11071">
            <v>1829400</v>
          </cell>
        </row>
        <row r="11072">
          <cell r="A11072">
            <v>45856</v>
          </cell>
          <cell r="C11072" t="str">
            <v>PACIFIC SEA FOOD S A S</v>
          </cell>
          <cell r="F11072">
            <v>45814.326921296299</v>
          </cell>
          <cell r="G11072">
            <v>45829.326655092591</v>
          </cell>
          <cell r="H11072">
            <v>28</v>
          </cell>
          <cell r="O11072">
            <v>2361600</v>
          </cell>
        </row>
        <row r="11073">
          <cell r="A11073">
            <v>45856</v>
          </cell>
          <cell r="C11073" t="str">
            <v>PACIFIC SEA FOOD S A S</v>
          </cell>
          <cell r="F11073">
            <v>45821.309976851851</v>
          </cell>
          <cell r="G11073">
            <v>45836.309814814813</v>
          </cell>
          <cell r="H11073">
            <v>21</v>
          </cell>
          <cell r="O11073">
            <v>3645925</v>
          </cell>
        </row>
        <row r="11074">
          <cell r="A11074">
            <v>45856</v>
          </cell>
          <cell r="C11074" t="str">
            <v>PACIFIC SEA FOOD S A S</v>
          </cell>
          <cell r="F11074">
            <v>45824.379976851851</v>
          </cell>
          <cell r="G11074">
            <v>45854.378287037034</v>
          </cell>
          <cell r="H11074">
            <v>3</v>
          </cell>
          <cell r="O11074">
            <v>5239800</v>
          </cell>
        </row>
        <row r="11075">
          <cell r="A11075">
            <v>45856</v>
          </cell>
          <cell r="C11075" t="str">
            <v>MUNCHER SAS</v>
          </cell>
          <cell r="F11075">
            <v>45811.36681712963</v>
          </cell>
          <cell r="G11075">
            <v>45841.366655092592</v>
          </cell>
          <cell r="H11075">
            <v>32</v>
          </cell>
          <cell r="O11075">
            <v>424650</v>
          </cell>
        </row>
        <row r="11076">
          <cell r="A11076">
            <v>45856</v>
          </cell>
          <cell r="C11076" t="str">
            <v>ROBINFOOD COLOMBIA SAS</v>
          </cell>
          <cell r="F11076">
            <v>45819.4065162037</v>
          </cell>
          <cell r="G11076">
            <v>45849.402002314811</v>
          </cell>
          <cell r="H11076">
            <v>17</v>
          </cell>
          <cell r="O11076">
            <v>4640707.5999999996</v>
          </cell>
        </row>
        <row r="11077">
          <cell r="A11077">
            <v>45856</v>
          </cell>
          <cell r="C11077" t="str">
            <v>ROBINFOOD COLOMBIA SAS</v>
          </cell>
          <cell r="F11077">
            <v>45826.391342592593</v>
          </cell>
          <cell r="G11077">
            <v>45856.386932870373</v>
          </cell>
          <cell r="H11077">
            <v>10</v>
          </cell>
          <cell r="O11077">
            <v>4070079.82</v>
          </cell>
        </row>
        <row r="11078">
          <cell r="A11078">
            <v>45856</v>
          </cell>
          <cell r="C11078" t="str">
            <v>ROBINFOOD COLOMBIA SAS</v>
          </cell>
          <cell r="F11078">
            <v>45828.368402777778</v>
          </cell>
          <cell r="G11078">
            <v>45858.368009259262</v>
          </cell>
          <cell r="H11078">
            <v>8</v>
          </cell>
          <cell r="O11078">
            <v>6144456.2000000002</v>
          </cell>
        </row>
        <row r="11079">
          <cell r="A11079">
            <v>45856</v>
          </cell>
          <cell r="C11079" t="str">
            <v>LE CABRERA SOCIEDAD POR ACCIONES SIMPLIFICADA</v>
          </cell>
          <cell r="F11079">
            <v>45843.266319444447</v>
          </cell>
          <cell r="G11079">
            <v>45858.266319444447</v>
          </cell>
          <cell r="H11079">
            <v>1</v>
          </cell>
          <cell r="O11079">
            <v>4045980.0079999999</v>
          </cell>
        </row>
        <row r="11080">
          <cell r="A11080">
            <v>45856</v>
          </cell>
          <cell r="C11080" t="str">
            <v>LE CABRERA SOCIEDAD POR ACCIONES SIMPLIFICADA</v>
          </cell>
          <cell r="F11080">
            <v>45845.29892361111</v>
          </cell>
          <cell r="G11080">
            <v>45860.298715277779</v>
          </cell>
          <cell r="H11080">
            <v>-1</v>
          </cell>
          <cell r="O11080">
            <v>887311.26</v>
          </cell>
        </row>
        <row r="11081">
          <cell r="A11081">
            <v>45856</v>
          </cell>
          <cell r="C11081" t="str">
            <v>GLORIA  BARATO DE PINZON</v>
          </cell>
          <cell r="F11081">
            <v>45856.313078703701</v>
          </cell>
          <cell r="G11081">
            <v>45857.312893518516</v>
          </cell>
          <cell r="H11081">
            <v>2</v>
          </cell>
          <cell r="O11081">
            <v>1125650</v>
          </cell>
        </row>
        <row r="11082">
          <cell r="A11082">
            <v>45856</v>
          </cell>
          <cell r="C11082" t="str">
            <v>KAREN GISSET MARTINEZ SANDOVAL</v>
          </cell>
          <cell r="F11082">
            <v>45856.308865740742</v>
          </cell>
          <cell r="G11082">
            <v>45857.308449074073</v>
          </cell>
          <cell r="H11082">
            <v>9</v>
          </cell>
          <cell r="O11082">
            <v>3699800</v>
          </cell>
        </row>
        <row r="11083">
          <cell r="A11083">
            <v>45856</v>
          </cell>
          <cell r="C11083" t="str">
            <v>CANTINA LA 15 SAS</v>
          </cell>
          <cell r="F11083">
            <v>45803.400601851848</v>
          </cell>
          <cell r="G11083">
            <v>45833.40047453704</v>
          </cell>
          <cell r="H11083">
            <v>40</v>
          </cell>
          <cell r="O11083">
            <v>50526</v>
          </cell>
        </row>
        <row r="11084">
          <cell r="A11084">
            <v>45856</v>
          </cell>
          <cell r="C11084" t="str">
            <v>CANTINA LA 15 SAS</v>
          </cell>
          <cell r="F11084">
            <v>45811.371053240742</v>
          </cell>
          <cell r="G11084">
            <v>45841.37096064815</v>
          </cell>
          <cell r="H11084">
            <v>32</v>
          </cell>
          <cell r="O11084">
            <v>14218</v>
          </cell>
        </row>
        <row r="11085">
          <cell r="A11085">
            <v>45856</v>
          </cell>
          <cell r="C11085" t="str">
            <v>CANTINA LA 15 SAS</v>
          </cell>
          <cell r="F11085">
            <v>45819.373472222222</v>
          </cell>
          <cell r="G11085">
            <v>45849.364699074074</v>
          </cell>
          <cell r="H11085">
            <v>24</v>
          </cell>
          <cell r="O11085">
            <v>1306113.176</v>
          </cell>
        </row>
        <row r="11086">
          <cell r="A11086">
            <v>45856</v>
          </cell>
          <cell r="C11086" t="str">
            <v>CANTINA LA 15 SAS</v>
          </cell>
          <cell r="F11086">
            <v>45824.317175925928</v>
          </cell>
          <cell r="G11086">
            <v>45854.317071759258</v>
          </cell>
          <cell r="H11086">
            <v>19</v>
          </cell>
          <cell r="O11086">
            <v>2927572.8420000002</v>
          </cell>
        </row>
        <row r="11087">
          <cell r="A11087">
            <v>45856</v>
          </cell>
          <cell r="C11087" t="str">
            <v>VENTAS MOSTRADOR</v>
          </cell>
          <cell r="F11087">
            <v>45856</v>
          </cell>
          <cell r="G11087">
            <v>45856</v>
          </cell>
          <cell r="H11087">
            <v>0</v>
          </cell>
          <cell r="O11087">
            <v>891992</v>
          </cell>
        </row>
        <row r="11088">
          <cell r="A11088">
            <v>45856</v>
          </cell>
          <cell r="C11088" t="str">
            <v>VENTAS MOSTRADOR</v>
          </cell>
          <cell r="F11088">
            <v>45856</v>
          </cell>
          <cell r="G11088">
            <v>45856</v>
          </cell>
          <cell r="H11088">
            <v>0</v>
          </cell>
          <cell r="O11088">
            <v>592576</v>
          </cell>
        </row>
        <row r="11089">
          <cell r="A11089">
            <v>45857</v>
          </cell>
          <cell r="C11089" t="str">
            <v>VENTAS MOSTRADOR</v>
          </cell>
          <cell r="F11089">
            <v>45857</v>
          </cell>
          <cell r="G11089">
            <v>45857</v>
          </cell>
          <cell r="H11089">
            <v>0</v>
          </cell>
          <cell r="O11089">
            <v>10280</v>
          </cell>
        </row>
        <row r="11090">
          <cell r="A11090">
            <v>45857</v>
          </cell>
          <cell r="C11090" t="str">
            <v>VENTAS MOSTRADOR</v>
          </cell>
          <cell r="F11090">
            <v>45857</v>
          </cell>
          <cell r="G11090">
            <v>45857</v>
          </cell>
          <cell r="H11090">
            <v>0</v>
          </cell>
          <cell r="O11090">
            <v>10580</v>
          </cell>
        </row>
        <row r="11091">
          <cell r="A11091">
            <v>45857</v>
          </cell>
          <cell r="C11091" t="str">
            <v>VENTAS MOSTRADOR</v>
          </cell>
          <cell r="F11091">
            <v>45857</v>
          </cell>
          <cell r="G11091">
            <v>45857</v>
          </cell>
          <cell r="H11091">
            <v>0</v>
          </cell>
          <cell r="O11091">
            <v>13600</v>
          </cell>
        </row>
        <row r="11092">
          <cell r="A11092">
            <v>45857</v>
          </cell>
          <cell r="C11092" t="str">
            <v>VENTAS MOSTRADOR</v>
          </cell>
          <cell r="F11092">
            <v>45857</v>
          </cell>
          <cell r="G11092">
            <v>45857</v>
          </cell>
          <cell r="H11092">
            <v>0</v>
          </cell>
          <cell r="O11092">
            <v>18900</v>
          </cell>
        </row>
        <row r="11093">
          <cell r="A11093">
            <v>45857</v>
          </cell>
          <cell r="C11093" t="str">
            <v>VENTAS MOSTRADOR</v>
          </cell>
          <cell r="F11093">
            <v>45857</v>
          </cell>
          <cell r="G11093">
            <v>45857</v>
          </cell>
          <cell r="H11093">
            <v>0</v>
          </cell>
          <cell r="O11093">
            <v>20680</v>
          </cell>
        </row>
        <row r="11094">
          <cell r="A11094">
            <v>45857</v>
          </cell>
          <cell r="C11094" t="str">
            <v>VENTAS MOSTRADOR</v>
          </cell>
          <cell r="F11094">
            <v>45857</v>
          </cell>
          <cell r="G11094">
            <v>45857</v>
          </cell>
          <cell r="H11094">
            <v>0</v>
          </cell>
          <cell r="O11094">
            <v>21000</v>
          </cell>
        </row>
        <row r="11095">
          <cell r="A11095">
            <v>45857</v>
          </cell>
          <cell r="C11095" t="str">
            <v>VENTAS MOSTRADOR</v>
          </cell>
          <cell r="F11095">
            <v>45857</v>
          </cell>
          <cell r="G11095">
            <v>45857</v>
          </cell>
          <cell r="H11095">
            <v>0</v>
          </cell>
          <cell r="O11095">
            <v>21460</v>
          </cell>
        </row>
        <row r="11096">
          <cell r="A11096">
            <v>45857</v>
          </cell>
          <cell r="C11096" t="str">
            <v>VENTAS MOSTRADOR</v>
          </cell>
          <cell r="F11096">
            <v>45857</v>
          </cell>
          <cell r="G11096">
            <v>45857</v>
          </cell>
          <cell r="H11096">
            <v>0</v>
          </cell>
          <cell r="O11096">
            <v>21924</v>
          </cell>
        </row>
        <row r="11097">
          <cell r="A11097">
            <v>45857</v>
          </cell>
          <cell r="C11097" t="str">
            <v>VENTAS MOSTRADOR</v>
          </cell>
          <cell r="F11097">
            <v>45857</v>
          </cell>
          <cell r="G11097">
            <v>45857</v>
          </cell>
          <cell r="H11097">
            <v>0</v>
          </cell>
          <cell r="O11097">
            <v>22036</v>
          </cell>
        </row>
        <row r="11098">
          <cell r="A11098">
            <v>45857</v>
          </cell>
          <cell r="C11098" t="str">
            <v>VENTAS MOSTRADOR</v>
          </cell>
          <cell r="F11098">
            <v>45857</v>
          </cell>
          <cell r="G11098">
            <v>45857</v>
          </cell>
          <cell r="H11098">
            <v>0</v>
          </cell>
          <cell r="O11098">
            <v>24240</v>
          </cell>
        </row>
        <row r="11099">
          <cell r="A11099">
            <v>45857</v>
          </cell>
          <cell r="C11099" t="str">
            <v>VENTAS MOSTRADOR</v>
          </cell>
          <cell r="F11099">
            <v>45857</v>
          </cell>
          <cell r="G11099">
            <v>45857</v>
          </cell>
          <cell r="H11099">
            <v>0</v>
          </cell>
          <cell r="O11099">
            <v>24450</v>
          </cell>
        </row>
        <row r="11100">
          <cell r="A11100">
            <v>45857</v>
          </cell>
          <cell r="C11100" t="str">
            <v>VENTAS MOSTRADOR</v>
          </cell>
          <cell r="F11100">
            <v>45857</v>
          </cell>
          <cell r="G11100">
            <v>45857</v>
          </cell>
          <cell r="H11100">
            <v>0</v>
          </cell>
          <cell r="O11100">
            <v>24480</v>
          </cell>
        </row>
        <row r="11101">
          <cell r="A11101">
            <v>45857</v>
          </cell>
          <cell r="C11101" t="str">
            <v>VENTAS MOSTRADOR</v>
          </cell>
          <cell r="F11101">
            <v>45857</v>
          </cell>
          <cell r="G11101">
            <v>45857</v>
          </cell>
          <cell r="H11101">
            <v>0</v>
          </cell>
          <cell r="O11101">
            <v>27000</v>
          </cell>
        </row>
        <row r="11102">
          <cell r="A11102">
            <v>45857</v>
          </cell>
          <cell r="C11102" t="str">
            <v>VENTAS MOSTRADOR</v>
          </cell>
          <cell r="F11102">
            <v>45857</v>
          </cell>
          <cell r="G11102">
            <v>45857</v>
          </cell>
          <cell r="H11102">
            <v>0</v>
          </cell>
          <cell r="O11102">
            <v>27540</v>
          </cell>
        </row>
        <row r="11103">
          <cell r="A11103">
            <v>45857</v>
          </cell>
          <cell r="C11103" t="str">
            <v>VENTAS MOSTRADOR</v>
          </cell>
          <cell r="F11103">
            <v>45857</v>
          </cell>
          <cell r="G11103">
            <v>45857</v>
          </cell>
          <cell r="H11103">
            <v>0</v>
          </cell>
          <cell r="O11103">
            <v>31604</v>
          </cell>
        </row>
        <row r="11104">
          <cell r="A11104">
            <v>45857</v>
          </cell>
          <cell r="C11104" t="str">
            <v>VENTAS MOSTRADOR</v>
          </cell>
          <cell r="F11104">
            <v>45857</v>
          </cell>
          <cell r="G11104">
            <v>45857</v>
          </cell>
          <cell r="H11104">
            <v>0</v>
          </cell>
          <cell r="O11104">
            <v>36000</v>
          </cell>
        </row>
        <row r="11105">
          <cell r="A11105">
            <v>45857</v>
          </cell>
          <cell r="C11105" t="str">
            <v>VENTAS MOSTRADOR</v>
          </cell>
          <cell r="F11105">
            <v>45857</v>
          </cell>
          <cell r="G11105">
            <v>45857</v>
          </cell>
          <cell r="H11105">
            <v>0</v>
          </cell>
          <cell r="O11105">
            <v>38160</v>
          </cell>
        </row>
        <row r="11106">
          <cell r="A11106">
            <v>45857</v>
          </cell>
          <cell r="C11106" t="str">
            <v>VENTAS MOSTRADOR</v>
          </cell>
          <cell r="F11106">
            <v>45857</v>
          </cell>
          <cell r="G11106">
            <v>45857</v>
          </cell>
          <cell r="H11106">
            <v>0</v>
          </cell>
          <cell r="O11106">
            <v>39466</v>
          </cell>
        </row>
        <row r="11107">
          <cell r="A11107">
            <v>45857</v>
          </cell>
          <cell r="C11107" t="str">
            <v>VENTAS MOSTRADOR</v>
          </cell>
          <cell r="F11107">
            <v>45857</v>
          </cell>
          <cell r="G11107">
            <v>45857</v>
          </cell>
          <cell r="H11107">
            <v>0</v>
          </cell>
          <cell r="O11107">
            <v>42048</v>
          </cell>
        </row>
        <row r="11108">
          <cell r="A11108">
            <v>45857</v>
          </cell>
          <cell r="C11108" t="str">
            <v>VENTAS MOSTRADOR</v>
          </cell>
          <cell r="F11108">
            <v>45857</v>
          </cell>
          <cell r="G11108">
            <v>45857</v>
          </cell>
          <cell r="H11108">
            <v>0</v>
          </cell>
          <cell r="O11108">
            <v>46000</v>
          </cell>
        </row>
        <row r="11109">
          <cell r="A11109">
            <v>45857</v>
          </cell>
          <cell r="C11109" t="str">
            <v>VENTAS MOSTRADOR</v>
          </cell>
          <cell r="F11109">
            <v>45857</v>
          </cell>
          <cell r="G11109">
            <v>45857</v>
          </cell>
          <cell r="H11109">
            <v>0</v>
          </cell>
          <cell r="O11109">
            <v>49276</v>
          </cell>
        </row>
        <row r="11110">
          <cell r="A11110">
            <v>45857</v>
          </cell>
          <cell r="C11110" t="str">
            <v>VENTAS MOSTRADOR</v>
          </cell>
          <cell r="F11110">
            <v>45857</v>
          </cell>
          <cell r="G11110">
            <v>45857</v>
          </cell>
          <cell r="H11110">
            <v>0</v>
          </cell>
          <cell r="O11110">
            <v>57400</v>
          </cell>
        </row>
        <row r="11111">
          <cell r="A11111">
            <v>45857</v>
          </cell>
          <cell r="C11111" t="str">
            <v>VENTAS MOSTRADOR</v>
          </cell>
          <cell r="F11111">
            <v>45857</v>
          </cell>
          <cell r="G11111">
            <v>45857</v>
          </cell>
          <cell r="H11111">
            <v>0</v>
          </cell>
          <cell r="O11111">
            <v>58652</v>
          </cell>
        </row>
        <row r="11112">
          <cell r="A11112">
            <v>45857</v>
          </cell>
          <cell r="C11112" t="str">
            <v>VENTAS MOSTRADOR</v>
          </cell>
          <cell r="F11112">
            <v>45857</v>
          </cell>
          <cell r="G11112">
            <v>45857</v>
          </cell>
          <cell r="H11112">
            <v>0</v>
          </cell>
          <cell r="O11112">
            <v>59815</v>
          </cell>
        </row>
        <row r="11113">
          <cell r="A11113">
            <v>45857</v>
          </cell>
          <cell r="C11113" t="str">
            <v>VENTAS MOSTRADOR</v>
          </cell>
          <cell r="F11113">
            <v>45857</v>
          </cell>
          <cell r="G11113">
            <v>45857</v>
          </cell>
          <cell r="H11113">
            <v>0</v>
          </cell>
          <cell r="O11113">
            <v>61424</v>
          </cell>
        </row>
        <row r="11114">
          <cell r="A11114">
            <v>45857</v>
          </cell>
          <cell r="C11114" t="str">
            <v>VENTAS MOSTRADOR</v>
          </cell>
          <cell r="F11114">
            <v>45857</v>
          </cell>
          <cell r="G11114">
            <v>45857</v>
          </cell>
          <cell r="H11114">
            <v>0</v>
          </cell>
          <cell r="O11114">
            <v>62120</v>
          </cell>
        </row>
        <row r="11115">
          <cell r="A11115">
            <v>45857</v>
          </cell>
          <cell r="C11115" t="str">
            <v>VENTAS MOSTRADOR</v>
          </cell>
          <cell r="F11115">
            <v>45857</v>
          </cell>
          <cell r="G11115">
            <v>45857</v>
          </cell>
          <cell r="H11115">
            <v>0</v>
          </cell>
          <cell r="O11115">
            <v>62328</v>
          </cell>
        </row>
        <row r="11116">
          <cell r="A11116">
            <v>45857</v>
          </cell>
          <cell r="C11116" t="str">
            <v>VENTAS MOSTRADOR</v>
          </cell>
          <cell r="F11116">
            <v>45857</v>
          </cell>
          <cell r="G11116">
            <v>45857</v>
          </cell>
          <cell r="H11116">
            <v>0</v>
          </cell>
          <cell r="O11116">
            <v>66388</v>
          </cell>
        </row>
        <row r="11117">
          <cell r="A11117">
            <v>45857</v>
          </cell>
          <cell r="C11117" t="str">
            <v>VENTAS MOSTRADOR</v>
          </cell>
          <cell r="F11117">
            <v>45857</v>
          </cell>
          <cell r="G11117">
            <v>45857</v>
          </cell>
          <cell r="H11117">
            <v>0</v>
          </cell>
          <cell r="O11117">
            <v>75000</v>
          </cell>
        </row>
        <row r="11118">
          <cell r="A11118">
            <v>45857</v>
          </cell>
          <cell r="C11118" t="str">
            <v>VENTAS MOSTRADOR</v>
          </cell>
          <cell r="F11118">
            <v>45857</v>
          </cell>
          <cell r="G11118">
            <v>45857</v>
          </cell>
          <cell r="H11118">
            <v>0</v>
          </cell>
          <cell r="O11118">
            <v>80100</v>
          </cell>
        </row>
        <row r="11119">
          <cell r="A11119">
            <v>45857</v>
          </cell>
          <cell r="C11119" t="str">
            <v>VENTAS MOSTRADOR</v>
          </cell>
          <cell r="F11119">
            <v>45857</v>
          </cell>
          <cell r="G11119">
            <v>45857</v>
          </cell>
          <cell r="H11119">
            <v>0</v>
          </cell>
          <cell r="O11119">
            <v>90848</v>
          </cell>
        </row>
        <row r="11120">
          <cell r="A11120">
            <v>45857</v>
          </cell>
          <cell r="C11120" t="str">
            <v>VENTAS MOSTRADOR</v>
          </cell>
          <cell r="F11120">
            <v>45857</v>
          </cell>
          <cell r="G11120">
            <v>45857</v>
          </cell>
          <cell r="H11120">
            <v>0</v>
          </cell>
          <cell r="O11120">
            <v>113670</v>
          </cell>
        </row>
        <row r="11121">
          <cell r="A11121">
            <v>45857</v>
          </cell>
          <cell r="C11121" t="str">
            <v>VENTAS MOSTRADOR</v>
          </cell>
          <cell r="F11121">
            <v>45857</v>
          </cell>
          <cell r="G11121">
            <v>45857</v>
          </cell>
          <cell r="H11121">
            <v>0</v>
          </cell>
          <cell r="O11121">
            <v>125204</v>
          </cell>
        </row>
        <row r="11122">
          <cell r="A11122">
            <v>45857</v>
          </cell>
          <cell r="C11122" t="str">
            <v>VENTAS MOSTRADOR</v>
          </cell>
          <cell r="F11122">
            <v>45857</v>
          </cell>
          <cell r="G11122">
            <v>45857</v>
          </cell>
          <cell r="H11122">
            <v>0</v>
          </cell>
          <cell r="O11122">
            <v>125944</v>
          </cell>
        </row>
        <row r="11123">
          <cell r="A11123">
            <v>45857</v>
          </cell>
          <cell r="C11123" t="str">
            <v>VENTAS MOSTRADOR</v>
          </cell>
          <cell r="F11123">
            <v>45857</v>
          </cell>
          <cell r="G11123">
            <v>45857</v>
          </cell>
          <cell r="H11123">
            <v>0</v>
          </cell>
          <cell r="O11123">
            <v>150274</v>
          </cell>
        </row>
        <row r="11124">
          <cell r="A11124">
            <v>45857</v>
          </cell>
          <cell r="C11124" t="str">
            <v>VENTAS MOSTRADOR</v>
          </cell>
          <cell r="F11124">
            <v>45857</v>
          </cell>
          <cell r="G11124">
            <v>45857</v>
          </cell>
          <cell r="H11124">
            <v>0</v>
          </cell>
          <cell r="O11124">
            <v>162800</v>
          </cell>
        </row>
        <row r="11125">
          <cell r="A11125">
            <v>45857</v>
          </cell>
          <cell r="C11125" t="str">
            <v>VENTAS MOSTRADOR</v>
          </cell>
          <cell r="F11125">
            <v>45857</v>
          </cell>
          <cell r="G11125">
            <v>45857</v>
          </cell>
          <cell r="H11125">
            <v>0</v>
          </cell>
          <cell r="O11125">
            <v>167000</v>
          </cell>
        </row>
        <row r="11126">
          <cell r="A11126">
            <v>45857</v>
          </cell>
          <cell r="C11126" t="str">
            <v>CARLOS ANDRES HERNANDEZ MARTINEZ</v>
          </cell>
          <cell r="F11126">
            <v>45857.435729166667</v>
          </cell>
          <cell r="G11126">
            <v>45858.435578703706</v>
          </cell>
          <cell r="H11126">
            <v>1</v>
          </cell>
          <cell r="O11126">
            <v>212749.99</v>
          </cell>
        </row>
        <row r="11127">
          <cell r="A11127">
            <v>45857</v>
          </cell>
          <cell r="C11127" t="str">
            <v>CARLOS ANDRES HERNANDEZ MARTINEZ</v>
          </cell>
          <cell r="F11127">
            <v>45857.43074074074</v>
          </cell>
          <cell r="G11127">
            <v>45858.430648148147</v>
          </cell>
          <cell r="H11127">
            <v>1</v>
          </cell>
          <cell r="O11127">
            <v>340399.99</v>
          </cell>
        </row>
        <row r="11128">
          <cell r="A11128">
            <v>45857</v>
          </cell>
          <cell r="C11128" t="str">
            <v>CRISTIAN  ROJAS RIVERA</v>
          </cell>
          <cell r="F11128">
            <v>45857.469131944446</v>
          </cell>
          <cell r="G11128">
            <v>45863.468229166669</v>
          </cell>
          <cell r="H11128">
            <v>3</v>
          </cell>
          <cell r="O11128">
            <v>425499.99</v>
          </cell>
        </row>
        <row r="11129">
          <cell r="A11129">
            <v>45857</v>
          </cell>
          <cell r="C11129" t="str">
            <v>CARLOS ANDRES HERNANDEZ MARTINEZ</v>
          </cell>
          <cell r="F11129">
            <v>45857.419108796297</v>
          </cell>
          <cell r="G11129">
            <v>45858.418530092589</v>
          </cell>
          <cell r="H11129">
            <v>1</v>
          </cell>
          <cell r="O11129">
            <v>425499.99</v>
          </cell>
        </row>
        <row r="11130">
          <cell r="A11130">
            <v>45857</v>
          </cell>
          <cell r="C11130" t="str">
            <v>JAIR SEBASTIAN ROJAS PULIDO</v>
          </cell>
          <cell r="F11130">
            <v>45859.358680555553</v>
          </cell>
          <cell r="G11130">
            <v>45860.358680555553</v>
          </cell>
          <cell r="H11130">
            <v>14</v>
          </cell>
          <cell r="O11130">
            <v>851000</v>
          </cell>
        </row>
        <row r="11131">
          <cell r="A11131">
            <v>45857</v>
          </cell>
          <cell r="C11131" t="str">
            <v>LUIS ANTONIO TOVAR ARIAS</v>
          </cell>
          <cell r="F11131">
            <v>45857.381782407407</v>
          </cell>
          <cell r="G11131">
            <v>45858.381678240738</v>
          </cell>
          <cell r="H11131">
            <v>1</v>
          </cell>
          <cell r="O11131">
            <v>220800</v>
          </cell>
        </row>
        <row r="11132">
          <cell r="A11132">
            <v>45857</v>
          </cell>
          <cell r="C11132" t="str">
            <v>VENTAS MOSTRADOR</v>
          </cell>
          <cell r="F11132">
            <v>45857</v>
          </cell>
          <cell r="G11132">
            <v>45857</v>
          </cell>
          <cell r="H11132">
            <v>0</v>
          </cell>
          <cell r="O11132">
            <v>909172</v>
          </cell>
        </row>
        <row r="11133">
          <cell r="A11133">
            <v>45857</v>
          </cell>
          <cell r="C11133" t="str">
            <v>VENTAS MOSTRADOR</v>
          </cell>
          <cell r="F11133">
            <v>45857</v>
          </cell>
          <cell r="G11133">
            <v>45857</v>
          </cell>
          <cell r="H11133">
            <v>0</v>
          </cell>
          <cell r="O11133">
            <v>1699781</v>
          </cell>
        </row>
        <row r="11134">
          <cell r="A11134">
            <v>45858</v>
          </cell>
          <cell r="C11134" t="str">
            <v>VENTAS MOSTRADOR</v>
          </cell>
          <cell r="F11134">
            <v>45858</v>
          </cell>
          <cell r="G11134">
            <v>45858</v>
          </cell>
          <cell r="H11134">
            <v>0</v>
          </cell>
          <cell r="O11134">
            <v>14850</v>
          </cell>
        </row>
        <row r="11135">
          <cell r="A11135">
            <v>45858</v>
          </cell>
          <cell r="C11135" t="str">
            <v>VENTAS MOSTRADOR</v>
          </cell>
          <cell r="F11135">
            <v>45858</v>
          </cell>
          <cell r="G11135">
            <v>45858</v>
          </cell>
          <cell r="H11135">
            <v>0</v>
          </cell>
          <cell r="O11135">
            <v>15510</v>
          </cell>
        </row>
        <row r="11136">
          <cell r="A11136">
            <v>45858</v>
          </cell>
          <cell r="C11136" t="str">
            <v>VENTAS MOSTRADOR</v>
          </cell>
          <cell r="F11136">
            <v>45858</v>
          </cell>
          <cell r="G11136">
            <v>45858</v>
          </cell>
          <cell r="H11136">
            <v>0</v>
          </cell>
          <cell r="O11136">
            <v>18360</v>
          </cell>
        </row>
        <row r="11137">
          <cell r="A11137">
            <v>45858</v>
          </cell>
          <cell r="C11137" t="str">
            <v>VENTAS MOSTRADOR</v>
          </cell>
          <cell r="F11137">
            <v>45858</v>
          </cell>
          <cell r="G11137">
            <v>45858</v>
          </cell>
          <cell r="H11137">
            <v>0</v>
          </cell>
          <cell r="O11137">
            <v>18740</v>
          </cell>
        </row>
        <row r="11138">
          <cell r="A11138">
            <v>45858</v>
          </cell>
          <cell r="C11138" t="str">
            <v>VENTAS MOSTRADOR</v>
          </cell>
          <cell r="F11138">
            <v>45858</v>
          </cell>
          <cell r="G11138">
            <v>45858</v>
          </cell>
          <cell r="H11138">
            <v>0</v>
          </cell>
          <cell r="O11138">
            <v>22880</v>
          </cell>
        </row>
        <row r="11139">
          <cell r="A11139">
            <v>45858</v>
          </cell>
          <cell r="C11139" t="str">
            <v>VENTAS MOSTRADOR</v>
          </cell>
          <cell r="F11139">
            <v>45858</v>
          </cell>
          <cell r="G11139">
            <v>45858</v>
          </cell>
          <cell r="H11139">
            <v>0</v>
          </cell>
          <cell r="O11139">
            <v>23970</v>
          </cell>
        </row>
        <row r="11140">
          <cell r="A11140">
            <v>45858</v>
          </cell>
          <cell r="C11140" t="str">
            <v>VENTAS MOSTRADOR</v>
          </cell>
          <cell r="F11140">
            <v>45858</v>
          </cell>
          <cell r="G11140">
            <v>45858</v>
          </cell>
          <cell r="H11140">
            <v>0</v>
          </cell>
          <cell r="O11140">
            <v>26990</v>
          </cell>
        </row>
        <row r="11141">
          <cell r="A11141">
            <v>45858</v>
          </cell>
          <cell r="C11141" t="str">
            <v>VENTAS MOSTRADOR</v>
          </cell>
          <cell r="F11141">
            <v>45858</v>
          </cell>
          <cell r="G11141">
            <v>45858</v>
          </cell>
          <cell r="H11141">
            <v>0</v>
          </cell>
          <cell r="O11141">
            <v>54770</v>
          </cell>
        </row>
        <row r="11142">
          <cell r="A11142">
            <v>45858</v>
          </cell>
          <cell r="C11142" t="str">
            <v>DOROTEA PARRILA SAS</v>
          </cell>
          <cell r="F11142">
            <v>45855.34275462963</v>
          </cell>
          <cell r="G11142">
            <v>45856.342627314814</v>
          </cell>
          <cell r="H11142">
            <v>3</v>
          </cell>
          <cell r="O11142">
            <v>2261500</v>
          </cell>
        </row>
        <row r="11143">
          <cell r="A11143">
            <v>45858</v>
          </cell>
          <cell r="C11143" t="str">
            <v>THE NEXT SHOT S.A.S</v>
          </cell>
          <cell r="F11143">
            <v>45855.308668981481</v>
          </cell>
          <cell r="G11143">
            <v>45856.305983796294</v>
          </cell>
          <cell r="H11143">
            <v>3</v>
          </cell>
          <cell r="O11143">
            <v>1136050</v>
          </cell>
        </row>
        <row r="11144">
          <cell r="A11144">
            <v>45858</v>
          </cell>
          <cell r="C11144" t="str">
            <v>VENTAS MOSTRADOR</v>
          </cell>
          <cell r="F11144">
            <v>45858</v>
          </cell>
          <cell r="G11144">
            <v>45858</v>
          </cell>
          <cell r="H11144">
            <v>0</v>
          </cell>
          <cell r="O11144">
            <v>1334101</v>
          </cell>
        </row>
        <row r="11145">
          <cell r="A11145">
            <v>45858</v>
          </cell>
          <cell r="C11145" t="str">
            <v>VENTAS MOSTRADOR</v>
          </cell>
          <cell r="F11145">
            <v>45858</v>
          </cell>
          <cell r="G11145">
            <v>45858</v>
          </cell>
          <cell r="H11145">
            <v>0</v>
          </cell>
          <cell r="O11145">
            <v>1756369</v>
          </cell>
        </row>
        <row r="11146">
          <cell r="A11146">
            <v>45859</v>
          </cell>
          <cell r="C11146" t="str">
            <v>VENTAS MOSTRADOR</v>
          </cell>
          <cell r="F11146">
            <v>45859.327175925922</v>
          </cell>
          <cell r="G11146">
            <v>45859.327175925922</v>
          </cell>
          <cell r="H11146">
            <v>0</v>
          </cell>
          <cell r="O11146">
            <v>9585</v>
          </cell>
        </row>
        <row r="11147">
          <cell r="A11147">
            <v>45859</v>
          </cell>
          <cell r="C11147" t="str">
            <v>VENTAS MOSTRADOR</v>
          </cell>
          <cell r="F11147">
            <v>45859.327175925922</v>
          </cell>
          <cell r="G11147">
            <v>45859.327175925922</v>
          </cell>
          <cell r="H11147">
            <v>0</v>
          </cell>
          <cell r="O11147">
            <v>11180</v>
          </cell>
        </row>
        <row r="11148">
          <cell r="A11148">
            <v>45859</v>
          </cell>
          <cell r="C11148" t="str">
            <v>VENTAS MOSTRADOR</v>
          </cell>
          <cell r="F11148">
            <v>45859.327175925922</v>
          </cell>
          <cell r="G11148">
            <v>45859.327175925922</v>
          </cell>
          <cell r="H11148">
            <v>0</v>
          </cell>
          <cell r="O11148">
            <v>15070</v>
          </cell>
        </row>
        <row r="11149">
          <cell r="A11149">
            <v>45859</v>
          </cell>
          <cell r="C11149" t="str">
            <v>VENTAS MOSTRADOR</v>
          </cell>
          <cell r="F11149">
            <v>45859.327175925922</v>
          </cell>
          <cell r="G11149">
            <v>45859.327175925922</v>
          </cell>
          <cell r="H11149">
            <v>0</v>
          </cell>
          <cell r="O11149">
            <v>17900</v>
          </cell>
        </row>
        <row r="11150">
          <cell r="A11150">
            <v>45859</v>
          </cell>
          <cell r="C11150" t="str">
            <v>VENTAS MOSTRADOR</v>
          </cell>
          <cell r="F11150">
            <v>45859.327175925922</v>
          </cell>
          <cell r="G11150">
            <v>45859.327175925922</v>
          </cell>
          <cell r="H11150">
            <v>0</v>
          </cell>
          <cell r="O11150">
            <v>23800</v>
          </cell>
        </row>
        <row r="11151">
          <cell r="A11151">
            <v>45859</v>
          </cell>
          <cell r="C11151" t="str">
            <v>VENTAS MOSTRADOR</v>
          </cell>
          <cell r="F11151">
            <v>45859.327175925922</v>
          </cell>
          <cell r="G11151">
            <v>45859.327175925922</v>
          </cell>
          <cell r="H11151">
            <v>0</v>
          </cell>
          <cell r="O11151">
            <v>27290</v>
          </cell>
        </row>
        <row r="11152">
          <cell r="A11152">
            <v>45859</v>
          </cell>
          <cell r="C11152" t="str">
            <v>VENTAS MOSTRADOR</v>
          </cell>
          <cell r="F11152">
            <v>45859.327175925922</v>
          </cell>
          <cell r="G11152">
            <v>45859.327175925922</v>
          </cell>
          <cell r="H11152">
            <v>0</v>
          </cell>
          <cell r="O11152">
            <v>82224</v>
          </cell>
        </row>
        <row r="11153">
          <cell r="A11153">
            <v>45859</v>
          </cell>
          <cell r="C11153" t="str">
            <v>SONIA CONTANZA CARDENAS MURCIA</v>
          </cell>
          <cell r="F11153">
            <v>45859.327175925922</v>
          </cell>
          <cell r="G11153">
            <v>45860.326562499999</v>
          </cell>
          <cell r="H11153">
            <v>6</v>
          </cell>
          <cell r="O11153">
            <v>102000</v>
          </cell>
        </row>
        <row r="11154">
          <cell r="A11154">
            <v>45859</v>
          </cell>
          <cell r="C11154" t="str">
            <v>VENTAS MOSTRADOR</v>
          </cell>
          <cell r="F11154">
            <v>45859.327175925922</v>
          </cell>
          <cell r="G11154">
            <v>45859.327175925922</v>
          </cell>
          <cell r="H11154">
            <v>0</v>
          </cell>
          <cell r="O11154">
            <v>111030</v>
          </cell>
        </row>
        <row r="11155">
          <cell r="A11155">
            <v>45859</v>
          </cell>
          <cell r="C11155" t="str">
            <v>RODOLFO  DIAZ</v>
          </cell>
          <cell r="F11155">
            <v>45852.427604166667</v>
          </cell>
          <cell r="G11155">
            <v>45853.427465277775</v>
          </cell>
          <cell r="H11155">
            <v>13</v>
          </cell>
          <cell r="O11155">
            <v>654000</v>
          </cell>
        </row>
        <row r="11156">
          <cell r="A11156">
            <v>45859</v>
          </cell>
          <cell r="C11156" t="str">
            <v>CARLOS ANDRES HERNANDEZ MARTINEZ</v>
          </cell>
          <cell r="F11156">
            <v>45857.416990740741</v>
          </cell>
          <cell r="G11156">
            <v>45858.377500000002</v>
          </cell>
          <cell r="H11156">
            <v>8</v>
          </cell>
          <cell r="O11156">
            <v>850999.98</v>
          </cell>
        </row>
        <row r="11157">
          <cell r="A11157">
            <v>45859</v>
          </cell>
          <cell r="C11157" t="str">
            <v>CARLOS ANDRES HERNANDEZ MARTINEZ</v>
          </cell>
          <cell r="F11157">
            <v>45860.424247685187</v>
          </cell>
          <cell r="G11157">
            <v>45861.424155092594</v>
          </cell>
          <cell r="H11157">
            <v>5</v>
          </cell>
          <cell r="O11157">
            <v>425499.99</v>
          </cell>
        </row>
        <row r="11158">
          <cell r="A11158">
            <v>45859</v>
          </cell>
          <cell r="C11158" t="str">
            <v>RODOLFO  DIAZ</v>
          </cell>
          <cell r="F11158">
            <v>45852.427604166667</v>
          </cell>
          <cell r="G11158">
            <v>45853.427465277775</v>
          </cell>
          <cell r="H11158">
            <v>13</v>
          </cell>
          <cell r="O11158">
            <v>1370290</v>
          </cell>
        </row>
        <row r="11159">
          <cell r="A11159">
            <v>45859</v>
          </cell>
          <cell r="C11159" t="str">
            <v>CRISTIAN MANUEL BELTRAN VALENZUELA</v>
          </cell>
          <cell r="F11159">
            <v>45859.511331018519</v>
          </cell>
          <cell r="G11159">
            <v>45867.511261574073</v>
          </cell>
          <cell r="H11159">
            <v>-1</v>
          </cell>
          <cell r="O11159">
            <v>1548660</v>
          </cell>
        </row>
        <row r="11160">
          <cell r="A11160">
            <v>45859</v>
          </cell>
          <cell r="C11160" t="str">
            <v>FRUTIVER 1A S.A.S</v>
          </cell>
          <cell r="F11160">
            <v>45849.327314814815</v>
          </cell>
          <cell r="G11160">
            <v>45869.327199074076</v>
          </cell>
          <cell r="H11160">
            <v>-3</v>
          </cell>
          <cell r="O11160">
            <v>1390220.56</v>
          </cell>
        </row>
        <row r="11161">
          <cell r="A11161">
            <v>45859</v>
          </cell>
          <cell r="C11161" t="str">
            <v>FRUTIVER 1A S.A.S</v>
          </cell>
          <cell r="F11161">
            <v>45854.309745370374</v>
          </cell>
          <cell r="G11161">
            <v>45874.309432870374</v>
          </cell>
          <cell r="H11161">
            <v>-8</v>
          </cell>
          <cell r="O11161">
            <v>403323.3</v>
          </cell>
        </row>
        <row r="11162">
          <cell r="A11162">
            <v>45859</v>
          </cell>
          <cell r="C11162" t="str">
            <v>GRUPO ARTAK S.A.S</v>
          </cell>
          <cell r="F11162">
            <v>45839.344675925924</v>
          </cell>
          <cell r="G11162">
            <v>45869.344583333332</v>
          </cell>
          <cell r="H11162">
            <v>4</v>
          </cell>
          <cell r="O11162">
            <v>902280</v>
          </cell>
        </row>
        <row r="11163">
          <cell r="A11163">
            <v>45859</v>
          </cell>
          <cell r="C11163" t="str">
            <v>GRUPO ARTAK S.A.S</v>
          </cell>
          <cell r="F11163">
            <v>45839.382326388892</v>
          </cell>
          <cell r="G11163">
            <v>45869.382245370369</v>
          </cell>
          <cell r="H11163">
            <v>4</v>
          </cell>
          <cell r="O11163">
            <v>758800</v>
          </cell>
        </row>
        <row r="11164">
          <cell r="A11164">
            <v>45859</v>
          </cell>
          <cell r="C11164" t="str">
            <v>GRUPO ARTAK S.A.S</v>
          </cell>
          <cell r="F11164">
            <v>45839.404050925928</v>
          </cell>
          <cell r="G11164">
            <v>45869.404050925928</v>
          </cell>
          <cell r="H11164">
            <v>4</v>
          </cell>
          <cell r="O11164">
            <v>1194700</v>
          </cell>
        </row>
        <row r="11165">
          <cell r="A11165">
            <v>45859</v>
          </cell>
          <cell r="C11165" t="str">
            <v>GRUPO ARTAK S.A.S</v>
          </cell>
          <cell r="F11165">
            <v>45840.35292824074</v>
          </cell>
          <cell r="G11165">
            <v>45870.352812500001</v>
          </cell>
          <cell r="H11165">
            <v>3</v>
          </cell>
          <cell r="O11165">
            <v>796400</v>
          </cell>
        </row>
        <row r="11166">
          <cell r="A11166">
            <v>45859</v>
          </cell>
          <cell r="C11166" t="str">
            <v>GRUPO ARTAK S.A.S</v>
          </cell>
          <cell r="F11166">
            <v>45840.371863425928</v>
          </cell>
          <cell r="G11166">
            <v>45870.37164351852</v>
          </cell>
          <cell r="H11166">
            <v>3</v>
          </cell>
          <cell r="O11166">
            <v>585200</v>
          </cell>
        </row>
        <row r="11167">
          <cell r="A11167">
            <v>45859</v>
          </cell>
          <cell r="C11167" t="str">
            <v>GRUPO ARTAK S.A.S</v>
          </cell>
          <cell r="F11167">
            <v>45843.290451388886</v>
          </cell>
          <cell r="G11167">
            <v>45873.290451388886</v>
          </cell>
          <cell r="H11167">
            <v>0</v>
          </cell>
          <cell r="O11167">
            <v>174000</v>
          </cell>
        </row>
        <row r="11168">
          <cell r="A11168">
            <v>45859</v>
          </cell>
          <cell r="C11168" t="str">
            <v>GRUPO ARTAK S.A.S</v>
          </cell>
          <cell r="F11168">
            <v>45843.294756944444</v>
          </cell>
          <cell r="G11168">
            <v>45873.294756944444</v>
          </cell>
          <cell r="H11168">
            <v>0</v>
          </cell>
          <cell r="O11168">
            <v>123000</v>
          </cell>
        </row>
        <row r="11169">
          <cell r="A11169">
            <v>45859</v>
          </cell>
          <cell r="C11169" t="str">
            <v>GRUPO ARTAK S.A.S</v>
          </cell>
          <cell r="F11169">
            <v>45843.338240740741</v>
          </cell>
          <cell r="G11169">
            <v>45873.338136574072</v>
          </cell>
          <cell r="H11169">
            <v>0</v>
          </cell>
          <cell r="O11169">
            <v>960800</v>
          </cell>
        </row>
        <row r="11170">
          <cell r="A11170">
            <v>45859</v>
          </cell>
          <cell r="C11170" t="str">
            <v>GRUPO ARTAK S.A.S</v>
          </cell>
          <cell r="F11170">
            <v>45843.355532407404</v>
          </cell>
          <cell r="G11170">
            <v>45873.355462962965</v>
          </cell>
          <cell r="H11170">
            <v>0</v>
          </cell>
          <cell r="O11170">
            <v>2059300</v>
          </cell>
        </row>
        <row r="11171">
          <cell r="A11171">
            <v>45859</v>
          </cell>
          <cell r="C11171" t="str">
            <v>INVERSIONES EL CARNAL SAS</v>
          </cell>
          <cell r="F11171">
            <v>45852.327291666668</v>
          </cell>
          <cell r="G11171">
            <v>45860.301099537035</v>
          </cell>
          <cell r="H11171">
            <v>6</v>
          </cell>
          <cell r="O11171">
            <v>14831542.152000001</v>
          </cell>
        </row>
        <row r="11172">
          <cell r="A11172">
            <v>45859</v>
          </cell>
          <cell r="C11172" t="str">
            <v>INVERSIONES EL CARNAL SAS</v>
          </cell>
          <cell r="F11172">
            <v>45852.559618055559</v>
          </cell>
          <cell r="G11172">
            <v>45860.559351851851</v>
          </cell>
          <cell r="H11172">
            <v>6</v>
          </cell>
          <cell r="O11172">
            <v>15260678.143200001</v>
          </cell>
        </row>
        <row r="11173">
          <cell r="A11173">
            <v>45859</v>
          </cell>
          <cell r="C11173" t="str">
            <v>INVERSIONES EL CARNAL SAS</v>
          </cell>
          <cell r="F11173">
            <v>45853.602349537039</v>
          </cell>
          <cell r="G11173">
            <v>45861.602233796293</v>
          </cell>
          <cell r="H11173">
            <v>5</v>
          </cell>
          <cell r="O11173">
            <v>13759239.9384</v>
          </cell>
        </row>
        <row r="11174">
          <cell r="A11174">
            <v>45859</v>
          </cell>
          <cell r="C11174" t="str">
            <v>INVERSIONES EL CARNAL SAS</v>
          </cell>
          <cell r="F11174">
            <v>45854.544872685183</v>
          </cell>
          <cell r="G11174">
            <v>45862.544259259259</v>
          </cell>
          <cell r="H11174">
            <v>4</v>
          </cell>
          <cell r="O11174">
            <v>15460726.5</v>
          </cell>
        </row>
        <row r="11175">
          <cell r="A11175">
            <v>45859</v>
          </cell>
          <cell r="C11175" t="str">
            <v>INVERSIONES EL CARNAL SAS</v>
          </cell>
          <cell r="F11175">
            <v>45855.555104166669</v>
          </cell>
          <cell r="G11175">
            <v>45863.554895833331</v>
          </cell>
          <cell r="H11175">
            <v>3</v>
          </cell>
          <cell r="O11175">
            <v>13818394.022399999</v>
          </cell>
        </row>
        <row r="11176">
          <cell r="A11176">
            <v>45859</v>
          </cell>
          <cell r="C11176" t="str">
            <v>CAS COLOMBO AMERICAN SCHOOL S.A.S</v>
          </cell>
          <cell r="F11176">
            <v>45846.308923611112</v>
          </cell>
          <cell r="G11176">
            <v>45876.308680555558</v>
          </cell>
          <cell r="H11176">
            <v>-10</v>
          </cell>
          <cell r="O11176">
            <v>2347640.3640000001</v>
          </cell>
        </row>
        <row r="11177">
          <cell r="A11177">
            <v>45859</v>
          </cell>
          <cell r="C11177" t="str">
            <v>CRISTIAN CAMILO VEGA PALACIOS</v>
          </cell>
          <cell r="F11177">
            <v>45859.322743055556</v>
          </cell>
          <cell r="G11177">
            <v>45860.322650462964</v>
          </cell>
          <cell r="H11177">
            <v>6</v>
          </cell>
          <cell r="O11177">
            <v>304000</v>
          </cell>
        </row>
        <row r="11178">
          <cell r="A11178">
            <v>45859</v>
          </cell>
          <cell r="C11178" t="str">
            <v>MESABAR SAS</v>
          </cell>
          <cell r="F11178">
            <v>45843.42015046296</v>
          </cell>
          <cell r="G11178">
            <v>45851.405069444445</v>
          </cell>
          <cell r="H11178">
            <v>15</v>
          </cell>
          <cell r="O11178">
            <v>906400</v>
          </cell>
        </row>
        <row r="11179">
          <cell r="A11179">
            <v>45859</v>
          </cell>
          <cell r="C11179" t="str">
            <v>COMERCIALIZADORA DE LACTEOS RYM SAS</v>
          </cell>
          <cell r="F11179">
            <v>45856.344965277778</v>
          </cell>
          <cell r="G11179">
            <v>45857.344884259262</v>
          </cell>
          <cell r="H11179">
            <v>9</v>
          </cell>
          <cell r="O11179">
            <v>437000</v>
          </cell>
        </row>
        <row r="11180">
          <cell r="A11180">
            <v>45859</v>
          </cell>
          <cell r="C11180" t="str">
            <v>DEKARLA SAS</v>
          </cell>
          <cell r="F11180">
            <v>45857.473900462966</v>
          </cell>
          <cell r="G11180">
            <v>45858.47378472222</v>
          </cell>
          <cell r="H11180">
            <v>8</v>
          </cell>
          <cell r="O11180">
            <v>505000</v>
          </cell>
        </row>
        <row r="11181">
          <cell r="A11181">
            <v>45859</v>
          </cell>
          <cell r="C11181" t="str">
            <v>SEXTO RESTAURANTES SAS</v>
          </cell>
          <cell r="F11181">
            <v>45855.554328703707</v>
          </cell>
          <cell r="G11181">
            <v>45856.554224537038</v>
          </cell>
          <cell r="H11181">
            <v>10</v>
          </cell>
          <cell r="O11181">
            <v>267080</v>
          </cell>
        </row>
        <row r="11182">
          <cell r="A11182">
            <v>45859</v>
          </cell>
          <cell r="C11182" t="str">
            <v>COMERCIALIZADORA DE LACTEOS RYM SAS</v>
          </cell>
          <cell r="F11182">
            <v>45856.344965277778</v>
          </cell>
          <cell r="G11182">
            <v>45857.344884259262</v>
          </cell>
          <cell r="H11182">
            <v>9</v>
          </cell>
          <cell r="O11182">
            <v>800</v>
          </cell>
        </row>
        <row r="11183">
          <cell r="A11183">
            <v>45859</v>
          </cell>
          <cell r="C11183" t="str">
            <v>ANDRES MAURICIO CUELLAR HERRERA</v>
          </cell>
          <cell r="F11183">
            <v>45855.550740740742</v>
          </cell>
          <cell r="G11183">
            <v>45856.550740740742</v>
          </cell>
          <cell r="H11183">
            <v>10</v>
          </cell>
          <cell r="O11183">
            <v>311200</v>
          </cell>
        </row>
        <row r="11184">
          <cell r="A11184">
            <v>45859</v>
          </cell>
          <cell r="C11184" t="str">
            <v>DOROTEA PARRILLA BAR SAS</v>
          </cell>
          <cell r="F11184">
            <v>45855.350011574075</v>
          </cell>
          <cell r="G11184">
            <v>45859.349895833337</v>
          </cell>
          <cell r="H11184">
            <v>0</v>
          </cell>
          <cell r="O11184">
            <v>919900</v>
          </cell>
        </row>
        <row r="11185">
          <cell r="A11185">
            <v>45859</v>
          </cell>
          <cell r="C11185" t="str">
            <v>DOROTEA PARRILLA BAR SAS</v>
          </cell>
          <cell r="F11185">
            <v>45859.357731481483</v>
          </cell>
          <cell r="G11185">
            <v>45863.357546296298</v>
          </cell>
          <cell r="H11185">
            <v>-4</v>
          </cell>
          <cell r="O11185">
            <v>730000</v>
          </cell>
        </row>
        <row r="11186">
          <cell r="A11186">
            <v>45859</v>
          </cell>
          <cell r="C11186" t="str">
            <v>KAREN GISSET MARTINEZ SANDOVAL</v>
          </cell>
          <cell r="F11186">
            <v>45857.528391203705</v>
          </cell>
          <cell r="G11186">
            <v>45858.486168981479</v>
          </cell>
          <cell r="H11186">
            <v>8</v>
          </cell>
          <cell r="O11186">
            <v>384600</v>
          </cell>
        </row>
        <row r="11187">
          <cell r="A11187">
            <v>45859</v>
          </cell>
          <cell r="C11187" t="str">
            <v>PENTAGONO INVERSIONES SAS</v>
          </cell>
          <cell r="F11187">
            <v>45843.331817129627</v>
          </cell>
          <cell r="G11187">
            <v>45851.331377314818</v>
          </cell>
          <cell r="H11187">
            <v>15</v>
          </cell>
          <cell r="O11187">
            <v>928050</v>
          </cell>
        </row>
        <row r="11188">
          <cell r="A11188">
            <v>45859</v>
          </cell>
          <cell r="C11188" t="str">
            <v>EL MERO BURRITO S.A.S</v>
          </cell>
          <cell r="F11188">
            <v>45859.328761574077</v>
          </cell>
          <cell r="G11188">
            <v>45860.328587962962</v>
          </cell>
          <cell r="H11188">
            <v>6</v>
          </cell>
          <cell r="O11188">
            <v>361100</v>
          </cell>
        </row>
        <row r="11189">
          <cell r="A11189">
            <v>45859</v>
          </cell>
          <cell r="C11189" t="str">
            <v>LUIS ANTONIO TOVAR ARIAS</v>
          </cell>
          <cell r="F11189">
            <v>45859.301620370374</v>
          </cell>
          <cell r="G11189">
            <v>45860.301620370374</v>
          </cell>
          <cell r="H11189">
            <v>6</v>
          </cell>
          <cell r="O11189">
            <v>132000</v>
          </cell>
        </row>
        <row r="11190">
          <cell r="A11190">
            <v>45859</v>
          </cell>
          <cell r="C11190" t="str">
            <v>JOSE DIEGO MOSQUERA</v>
          </cell>
          <cell r="F11190">
            <v>45854.211828703701</v>
          </cell>
          <cell r="G11190">
            <v>45855.211828703701</v>
          </cell>
          <cell r="H11190">
            <v>11</v>
          </cell>
          <cell r="O11190">
            <v>674080</v>
          </cell>
        </row>
        <row r="11191">
          <cell r="A11191">
            <v>45859</v>
          </cell>
          <cell r="C11191" t="str">
            <v>NESTOR ABEL NOREÑA URREA</v>
          </cell>
          <cell r="F11191">
            <v>45857.466979166667</v>
          </cell>
          <cell r="G11191">
            <v>45858.466898148145</v>
          </cell>
          <cell r="H11191">
            <v>8</v>
          </cell>
          <cell r="O11191">
            <v>1076950</v>
          </cell>
        </row>
        <row r="11192">
          <cell r="A11192">
            <v>45859</v>
          </cell>
          <cell r="C11192" t="str">
            <v>CARMEN ALICIA URQUIJO GAITAN</v>
          </cell>
          <cell r="F11192">
            <v>45859.312037037038</v>
          </cell>
          <cell r="G11192">
            <v>45860.286377314813</v>
          </cell>
          <cell r="H11192">
            <v>6</v>
          </cell>
          <cell r="O11192">
            <v>324000</v>
          </cell>
        </row>
        <row r="11193">
          <cell r="A11193">
            <v>45859</v>
          </cell>
          <cell r="C11193" t="str">
            <v>GUSTAVO  ALARCON MEJIA</v>
          </cell>
          <cell r="F11193">
            <v>45859.330451388887</v>
          </cell>
          <cell r="G11193">
            <v>45860.330312500002</v>
          </cell>
          <cell r="H11193">
            <v>6</v>
          </cell>
          <cell r="O11193">
            <v>205349.98</v>
          </cell>
        </row>
        <row r="11194">
          <cell r="A11194">
            <v>45859</v>
          </cell>
          <cell r="C11194" t="str">
            <v>OSTAK S.A.S</v>
          </cell>
          <cell r="F11194">
            <v>45829.315486111111</v>
          </cell>
          <cell r="G11194">
            <v>45859.315358796295</v>
          </cell>
          <cell r="H11194">
            <v>7</v>
          </cell>
          <cell r="O11194">
            <v>76500</v>
          </cell>
        </row>
        <row r="11195">
          <cell r="A11195">
            <v>45859</v>
          </cell>
          <cell r="C11195" t="str">
            <v>OSTAK S.A.S</v>
          </cell>
          <cell r="F11195">
            <v>45832.361851851849</v>
          </cell>
          <cell r="G11195">
            <v>45862.361724537041</v>
          </cell>
          <cell r="H11195">
            <v>4</v>
          </cell>
          <cell r="O11195">
            <v>169000</v>
          </cell>
        </row>
        <row r="11196">
          <cell r="A11196">
            <v>45859</v>
          </cell>
          <cell r="C11196" t="str">
            <v>PPC SAS</v>
          </cell>
          <cell r="F11196">
            <v>45841.372303240743</v>
          </cell>
          <cell r="G11196">
            <v>45856.368784722225</v>
          </cell>
          <cell r="H11196">
            <v>10</v>
          </cell>
          <cell r="O11196">
            <v>7769898.892</v>
          </cell>
        </row>
        <row r="11197">
          <cell r="A11197">
            <v>45859</v>
          </cell>
          <cell r="C11197" t="str">
            <v>PPC SAS</v>
          </cell>
          <cell r="F11197">
            <v>45843.391562500001</v>
          </cell>
          <cell r="G11197">
            <v>45858.391446759262</v>
          </cell>
          <cell r="H11197">
            <v>8</v>
          </cell>
          <cell r="O11197">
            <v>7546876.0449999999</v>
          </cell>
        </row>
        <row r="11198">
          <cell r="A11198">
            <v>45859</v>
          </cell>
          <cell r="C11198" t="str">
            <v>PPC SAS</v>
          </cell>
          <cell r="F11198">
            <v>45845.363842592589</v>
          </cell>
          <cell r="G11198">
            <v>45860.36377314815</v>
          </cell>
          <cell r="H11198">
            <v>6</v>
          </cell>
          <cell r="O11198">
            <v>7938298.818</v>
          </cell>
        </row>
        <row r="11199">
          <cell r="A11199">
            <v>45859</v>
          </cell>
          <cell r="C11199" t="str">
            <v>PPC SAS</v>
          </cell>
          <cell r="F11199">
            <v>45847.349259259259</v>
          </cell>
          <cell r="G11199">
            <v>45862.349178240744</v>
          </cell>
          <cell r="H11199">
            <v>4</v>
          </cell>
          <cell r="O11199">
            <v>6811284.0559999999</v>
          </cell>
        </row>
        <row r="11200">
          <cell r="A11200">
            <v>45859</v>
          </cell>
          <cell r="C11200" t="str">
            <v>PPC SAS</v>
          </cell>
          <cell r="F11200">
            <v>45848.397037037037</v>
          </cell>
          <cell r="G11200">
            <v>45863.390532407408</v>
          </cell>
          <cell r="H11200">
            <v>3</v>
          </cell>
          <cell r="O11200">
            <v>2301631.6320000002</v>
          </cell>
        </row>
        <row r="11201">
          <cell r="A11201">
            <v>45859</v>
          </cell>
          <cell r="C11201" t="str">
            <v xml:space="preserve">A MANO SAS </v>
          </cell>
          <cell r="F11201">
            <v>45852.488692129627</v>
          </cell>
          <cell r="G11201">
            <v>45860.488564814812</v>
          </cell>
          <cell r="H11201">
            <v>6</v>
          </cell>
          <cell r="O11201">
            <v>326260</v>
          </cell>
        </row>
        <row r="11202">
          <cell r="A11202">
            <v>45859</v>
          </cell>
          <cell r="C11202" t="str">
            <v xml:space="preserve">A MANO SAS </v>
          </cell>
          <cell r="F11202">
            <v>45856.592824074076</v>
          </cell>
          <cell r="G11202">
            <v>45864.592395833337</v>
          </cell>
          <cell r="H11202">
            <v>2</v>
          </cell>
          <cell r="O11202">
            <v>363400</v>
          </cell>
        </row>
        <row r="11203">
          <cell r="A11203">
            <v>45859</v>
          </cell>
          <cell r="C11203" t="str">
            <v>CANAL DIGITAL</v>
          </cell>
          <cell r="F11203">
            <v>45857.444826388892</v>
          </cell>
          <cell r="G11203">
            <v>45858.444826388892</v>
          </cell>
          <cell r="H11203">
            <v>15</v>
          </cell>
          <cell r="O11203">
            <v>127800</v>
          </cell>
        </row>
        <row r="11204">
          <cell r="A11204">
            <v>45859</v>
          </cell>
          <cell r="C11204" t="str">
            <v>MOYSER SAS</v>
          </cell>
          <cell r="F11204">
            <v>45857.384664351855</v>
          </cell>
          <cell r="G11204">
            <v>45858.384479166663</v>
          </cell>
          <cell r="H11204">
            <v>8</v>
          </cell>
          <cell r="O11204">
            <v>2325860</v>
          </cell>
        </row>
        <row r="11205">
          <cell r="A11205">
            <v>45859</v>
          </cell>
          <cell r="C11205" t="str">
            <v>VENTAS MOSTRADOR</v>
          </cell>
          <cell r="F11205">
            <v>45859</v>
          </cell>
          <cell r="G11205">
            <v>45859</v>
          </cell>
          <cell r="H11205">
            <v>0</v>
          </cell>
          <cell r="O11205">
            <v>1072330</v>
          </cell>
        </row>
        <row r="11206">
          <cell r="A11206">
            <v>45859</v>
          </cell>
          <cell r="C11206" t="str">
            <v>VENTAS MOSTRADOR</v>
          </cell>
          <cell r="F11206">
            <v>45859</v>
          </cell>
          <cell r="G11206">
            <v>45859</v>
          </cell>
          <cell r="H11206">
            <v>0</v>
          </cell>
          <cell r="O11206">
            <v>3702924</v>
          </cell>
        </row>
        <row r="11207">
          <cell r="A11207">
            <v>45860</v>
          </cell>
          <cell r="C11207" t="str">
            <v>VENTAS MOSTRADOR</v>
          </cell>
          <cell r="F11207">
            <v>45860</v>
          </cell>
          <cell r="G11207">
            <v>45860</v>
          </cell>
          <cell r="H11207">
            <v>0</v>
          </cell>
          <cell r="O11207">
            <v>3780</v>
          </cell>
        </row>
        <row r="11208">
          <cell r="A11208">
            <v>45860</v>
          </cell>
          <cell r="C11208" t="str">
            <v>VENTAS MOSTRADOR</v>
          </cell>
          <cell r="F11208">
            <v>45860</v>
          </cell>
          <cell r="G11208">
            <v>45860</v>
          </cell>
          <cell r="H11208">
            <v>0</v>
          </cell>
          <cell r="O11208">
            <v>3824</v>
          </cell>
        </row>
        <row r="11209">
          <cell r="A11209">
            <v>45860</v>
          </cell>
          <cell r="C11209" t="str">
            <v>VENTAS MOSTRADOR</v>
          </cell>
          <cell r="F11209">
            <v>45860</v>
          </cell>
          <cell r="G11209">
            <v>45860</v>
          </cell>
          <cell r="H11209">
            <v>0</v>
          </cell>
          <cell r="O11209">
            <v>8635</v>
          </cell>
        </row>
        <row r="11210">
          <cell r="A11210">
            <v>45860</v>
          </cell>
          <cell r="C11210" t="str">
            <v>VENTAS MOSTRADOR</v>
          </cell>
          <cell r="F11210">
            <v>45860</v>
          </cell>
          <cell r="G11210">
            <v>45860</v>
          </cell>
          <cell r="H11210">
            <v>0</v>
          </cell>
          <cell r="O11210">
            <v>10000</v>
          </cell>
        </row>
        <row r="11211">
          <cell r="A11211">
            <v>45860</v>
          </cell>
          <cell r="C11211" t="str">
            <v>VENTAS MOSTRADOR</v>
          </cell>
          <cell r="F11211">
            <v>45860</v>
          </cell>
          <cell r="G11211">
            <v>45860</v>
          </cell>
          <cell r="H11211">
            <v>0</v>
          </cell>
          <cell r="O11211">
            <v>16740</v>
          </cell>
        </row>
        <row r="11212">
          <cell r="A11212">
            <v>45860</v>
          </cell>
          <cell r="C11212" t="str">
            <v>VENTAS MOSTRADOR</v>
          </cell>
          <cell r="F11212">
            <v>45860</v>
          </cell>
          <cell r="G11212">
            <v>45860</v>
          </cell>
          <cell r="H11212">
            <v>0</v>
          </cell>
          <cell r="O11212">
            <v>20000</v>
          </cell>
        </row>
        <row r="11213">
          <cell r="A11213">
            <v>45860</v>
          </cell>
          <cell r="C11213" t="str">
            <v>VENTAS MOSTRADOR</v>
          </cell>
          <cell r="F11213">
            <v>45860</v>
          </cell>
          <cell r="G11213">
            <v>45860</v>
          </cell>
          <cell r="H11213">
            <v>0</v>
          </cell>
          <cell r="O11213">
            <v>20240</v>
          </cell>
        </row>
        <row r="11214">
          <cell r="A11214">
            <v>45860</v>
          </cell>
          <cell r="C11214" t="str">
            <v>VENTAS MOSTRADOR</v>
          </cell>
          <cell r="F11214">
            <v>45860</v>
          </cell>
          <cell r="G11214">
            <v>45860</v>
          </cell>
          <cell r="H11214">
            <v>0</v>
          </cell>
          <cell r="O11214">
            <v>25920</v>
          </cell>
        </row>
        <row r="11215">
          <cell r="A11215">
            <v>45860</v>
          </cell>
          <cell r="C11215" t="str">
            <v>VENTAS MOSTRADOR</v>
          </cell>
          <cell r="F11215">
            <v>45860</v>
          </cell>
          <cell r="G11215">
            <v>45860</v>
          </cell>
          <cell r="H11215">
            <v>0</v>
          </cell>
          <cell r="O11215">
            <v>34370</v>
          </cell>
        </row>
        <row r="11216">
          <cell r="A11216">
            <v>45860</v>
          </cell>
          <cell r="C11216" t="str">
            <v>VENTAS MOSTRADOR</v>
          </cell>
          <cell r="F11216">
            <v>45860</v>
          </cell>
          <cell r="G11216">
            <v>45860</v>
          </cell>
          <cell r="H11216">
            <v>0</v>
          </cell>
          <cell r="O11216">
            <v>34528</v>
          </cell>
        </row>
        <row r="11217">
          <cell r="A11217">
            <v>45860</v>
          </cell>
          <cell r="C11217" t="str">
            <v>VENTAS MOSTRADOR</v>
          </cell>
          <cell r="F11217">
            <v>45860</v>
          </cell>
          <cell r="G11217">
            <v>45860</v>
          </cell>
          <cell r="H11217">
            <v>0</v>
          </cell>
          <cell r="O11217">
            <v>40896</v>
          </cell>
        </row>
        <row r="11218">
          <cell r="A11218">
            <v>45860</v>
          </cell>
          <cell r="C11218" t="str">
            <v>VENTAS MOSTRADOR</v>
          </cell>
          <cell r="F11218">
            <v>45860</v>
          </cell>
          <cell r="G11218">
            <v>45860</v>
          </cell>
          <cell r="H11218">
            <v>0</v>
          </cell>
          <cell r="O11218">
            <v>45716</v>
          </cell>
        </row>
        <row r="11219">
          <cell r="A11219">
            <v>45860</v>
          </cell>
          <cell r="C11219" t="str">
            <v>VENTAS MOSTRADOR</v>
          </cell>
          <cell r="F11219">
            <v>45860</v>
          </cell>
          <cell r="G11219">
            <v>45860</v>
          </cell>
          <cell r="H11219">
            <v>0</v>
          </cell>
          <cell r="O11219">
            <v>54936</v>
          </cell>
        </row>
        <row r="11220">
          <cell r="A11220">
            <v>45860</v>
          </cell>
          <cell r="C11220" t="str">
            <v>SONIA CONTANZA CARDENAS MURCIA</v>
          </cell>
          <cell r="F11220">
            <v>45860.296851851854</v>
          </cell>
          <cell r="G11220">
            <v>45861.296759259261</v>
          </cell>
          <cell r="H11220">
            <v>5</v>
          </cell>
          <cell r="O11220">
            <v>104000</v>
          </cell>
        </row>
        <row r="11221">
          <cell r="A11221">
            <v>45860</v>
          </cell>
          <cell r="C11221" t="str">
            <v>VENTAS MOSTRADOR</v>
          </cell>
          <cell r="F11221">
            <v>45860</v>
          </cell>
          <cell r="G11221">
            <v>45860</v>
          </cell>
          <cell r="H11221">
            <v>0</v>
          </cell>
          <cell r="O11221">
            <v>121392</v>
          </cell>
        </row>
        <row r="11222">
          <cell r="A11222">
            <v>45860</v>
          </cell>
          <cell r="C11222" t="str">
            <v>VENTAS MOSTRADOR</v>
          </cell>
          <cell r="F11222">
            <v>45860</v>
          </cell>
          <cell r="G11222">
            <v>45860</v>
          </cell>
          <cell r="H11222">
            <v>0</v>
          </cell>
          <cell r="O11222">
            <v>137504</v>
          </cell>
        </row>
        <row r="11223">
          <cell r="A11223">
            <v>45860</v>
          </cell>
          <cell r="C11223" t="str">
            <v>VENTAS MOSTRADOR</v>
          </cell>
          <cell r="F11223">
            <v>45860</v>
          </cell>
          <cell r="G11223">
            <v>45860</v>
          </cell>
          <cell r="H11223">
            <v>0</v>
          </cell>
          <cell r="O11223">
            <v>161700</v>
          </cell>
        </row>
        <row r="11224">
          <cell r="A11224">
            <v>45860</v>
          </cell>
          <cell r="C11224" t="str">
            <v>DARWIN GEOVANNI OCHOA MERCHAN</v>
          </cell>
          <cell r="F11224">
            <v>45860.297407407408</v>
          </cell>
          <cell r="G11224">
            <v>45861.297280092593</v>
          </cell>
          <cell r="H11224">
            <v>5</v>
          </cell>
          <cell r="O11224">
            <v>194000</v>
          </cell>
        </row>
        <row r="11225">
          <cell r="A11225">
            <v>45860</v>
          </cell>
          <cell r="C11225" t="str">
            <v>VENTAS MOSTRADOR</v>
          </cell>
          <cell r="F11225">
            <v>45860</v>
          </cell>
          <cell r="G11225">
            <v>45860</v>
          </cell>
          <cell r="H11225">
            <v>0</v>
          </cell>
          <cell r="O11225">
            <v>274880</v>
          </cell>
        </row>
        <row r="11226">
          <cell r="A11226">
            <v>45860</v>
          </cell>
          <cell r="C11226" t="str">
            <v>ALBA MARIA GONZALEZ IBAÑEZ</v>
          </cell>
          <cell r="F11226">
            <v>45860.287951388891</v>
          </cell>
          <cell r="G11226">
            <v>45861.287847222222</v>
          </cell>
          <cell r="H11226">
            <v>5</v>
          </cell>
          <cell r="O11226">
            <v>327150</v>
          </cell>
        </row>
        <row r="11227">
          <cell r="A11227">
            <v>45860</v>
          </cell>
          <cell r="C11227" t="str">
            <v>CARLOS ANDRES HERNANDEZ MARTINEZ</v>
          </cell>
          <cell r="F11227">
            <v>45866.478946759256</v>
          </cell>
          <cell r="G11227">
            <v>45867.478946759256</v>
          </cell>
          <cell r="H11227">
            <v>6</v>
          </cell>
          <cell r="O11227">
            <v>425499.99</v>
          </cell>
        </row>
        <row r="11228">
          <cell r="A11228">
            <v>45860</v>
          </cell>
          <cell r="C11228" t="str">
            <v>SOSTENIBILIDAD S.A.S.</v>
          </cell>
          <cell r="F11228">
            <v>45842.330243055556</v>
          </cell>
          <cell r="G11228">
            <v>45857.330046296294</v>
          </cell>
          <cell r="H11228">
            <v>9</v>
          </cell>
          <cell r="O11228">
            <v>268400</v>
          </cell>
        </row>
        <row r="11229">
          <cell r="A11229">
            <v>45860</v>
          </cell>
          <cell r="C11229" t="str">
            <v>SOSTENIBILIDAD S.A.S.</v>
          </cell>
          <cell r="F11229">
            <v>45842.33494212963</v>
          </cell>
          <cell r="G11229">
            <v>45857.334641203706</v>
          </cell>
          <cell r="H11229">
            <v>9</v>
          </cell>
          <cell r="O11229">
            <v>225050</v>
          </cell>
        </row>
        <row r="11230">
          <cell r="A11230">
            <v>45860</v>
          </cell>
          <cell r="C11230" t="str">
            <v>LAO KAO SA</v>
          </cell>
          <cell r="F11230">
            <v>45842.317349537036</v>
          </cell>
          <cell r="G11230">
            <v>45857.317048611112</v>
          </cell>
          <cell r="H11230">
            <v>9</v>
          </cell>
          <cell r="O11230">
            <v>3389907.44</v>
          </cell>
        </row>
        <row r="11231">
          <cell r="A11231">
            <v>45860</v>
          </cell>
          <cell r="C11231" t="str">
            <v>LAO KAO SA</v>
          </cell>
          <cell r="F11231">
            <v>45846.342013888891</v>
          </cell>
          <cell r="G11231">
            <v>45861.341817129629</v>
          </cell>
          <cell r="H11231">
            <v>5</v>
          </cell>
          <cell r="O11231">
            <v>1742854.5859999999</v>
          </cell>
        </row>
        <row r="11232">
          <cell r="A11232">
            <v>45860</v>
          </cell>
          <cell r="C11232" t="str">
            <v>LAO KAO SA</v>
          </cell>
          <cell r="F11232">
            <v>45849.310173611113</v>
          </cell>
          <cell r="G11232">
            <v>45864.310057870367</v>
          </cell>
          <cell r="H11232">
            <v>2</v>
          </cell>
          <cell r="O11232">
            <v>3369641.6889999998</v>
          </cell>
        </row>
        <row r="11233">
          <cell r="A11233">
            <v>45860</v>
          </cell>
          <cell r="C11233" t="str">
            <v>POLA Y TEJO SAS</v>
          </cell>
          <cell r="F11233">
            <v>45835.275972222225</v>
          </cell>
          <cell r="G11233">
            <v>45850.275763888887</v>
          </cell>
          <cell r="H11233">
            <v>16</v>
          </cell>
          <cell r="O11233">
            <v>749250</v>
          </cell>
        </row>
        <row r="11234">
          <cell r="A11234">
            <v>45860</v>
          </cell>
          <cell r="C11234" t="str">
            <v>POLA Y TEJO SAS</v>
          </cell>
          <cell r="F11234">
            <v>45841.315636574072</v>
          </cell>
          <cell r="G11234">
            <v>45856.315416666665</v>
          </cell>
          <cell r="H11234">
            <v>10</v>
          </cell>
          <cell r="O11234">
            <v>764050</v>
          </cell>
        </row>
        <row r="11235">
          <cell r="A11235">
            <v>45860</v>
          </cell>
          <cell r="C11235" t="str">
            <v>SERAFIN  DIAZ</v>
          </cell>
          <cell r="F11235">
            <v>45860.308425925927</v>
          </cell>
          <cell r="G11235">
            <v>45861.308368055557</v>
          </cell>
          <cell r="H11235">
            <v>5</v>
          </cell>
          <cell r="O11235">
            <v>41200</v>
          </cell>
        </row>
        <row r="11236">
          <cell r="A11236">
            <v>45860</v>
          </cell>
          <cell r="C11236" t="str">
            <v>SERAFIN  DIAZ</v>
          </cell>
          <cell r="F11236">
            <v>45860.308854166666</v>
          </cell>
          <cell r="G11236">
            <v>45861.308680555558</v>
          </cell>
          <cell r="H11236">
            <v>5</v>
          </cell>
          <cell r="O11236">
            <v>304800</v>
          </cell>
        </row>
        <row r="11237">
          <cell r="A11237">
            <v>45860</v>
          </cell>
          <cell r="C11237" t="str">
            <v>LUZ MARINA PELAYO ORTIZ</v>
          </cell>
          <cell r="F11237">
            <v>45859.534444444442</v>
          </cell>
          <cell r="G11237">
            <v>45860.534305555557</v>
          </cell>
          <cell r="H11237">
            <v>6</v>
          </cell>
          <cell r="O11237">
            <v>213950</v>
          </cell>
        </row>
        <row r="11238">
          <cell r="A11238">
            <v>45860</v>
          </cell>
          <cell r="C11238" t="str">
            <v>COMERCIALIZADORA DE LACTEOS RYM SAS</v>
          </cell>
          <cell r="F11238">
            <v>45859.663715277777</v>
          </cell>
          <cell r="G11238">
            <v>45860.663298611114</v>
          </cell>
          <cell r="H11238">
            <v>6</v>
          </cell>
          <cell r="O11238">
            <v>370400</v>
          </cell>
        </row>
        <row r="11239">
          <cell r="A11239">
            <v>45860</v>
          </cell>
          <cell r="C11239" t="str">
            <v>IVAN RODRIGO LUQUE RESTREPO0</v>
          </cell>
          <cell r="F11239">
            <v>45855.28528935185</v>
          </cell>
          <cell r="G11239">
            <v>45863.285150462965</v>
          </cell>
          <cell r="H11239">
            <v>3</v>
          </cell>
          <cell r="O11239">
            <v>460799.95</v>
          </cell>
        </row>
        <row r="11240">
          <cell r="A11240">
            <v>45860</v>
          </cell>
          <cell r="C11240" t="str">
            <v>PAULA JINNET ARDILA GOMEZ</v>
          </cell>
          <cell r="F11240">
            <v>45860.289293981485</v>
          </cell>
          <cell r="G11240">
            <v>45861.289097222223</v>
          </cell>
          <cell r="H11240">
            <v>5</v>
          </cell>
          <cell r="O11240">
            <v>570400</v>
          </cell>
        </row>
        <row r="11241">
          <cell r="A11241">
            <v>45860</v>
          </cell>
          <cell r="C11241" t="str">
            <v>ALEJANDRO  DURAN</v>
          </cell>
          <cell r="F11241">
            <v>45860.44699074074</v>
          </cell>
          <cell r="G11241">
            <v>45861.446898148148</v>
          </cell>
          <cell r="H11241">
            <v>5</v>
          </cell>
          <cell r="O11241">
            <v>1050000</v>
          </cell>
        </row>
        <row r="11242">
          <cell r="A11242">
            <v>45860</v>
          </cell>
          <cell r="C11242" t="str">
            <v>ALEJANDRO  DURAN</v>
          </cell>
          <cell r="F11242">
            <v>45859.58898148148</v>
          </cell>
          <cell r="G11242">
            <v>45860.579780092594</v>
          </cell>
          <cell r="H11242">
            <v>6</v>
          </cell>
          <cell r="O11242">
            <v>427200</v>
          </cell>
        </row>
        <row r="11243">
          <cell r="A11243">
            <v>45860</v>
          </cell>
          <cell r="C11243" t="str">
            <v>SEBALI SAS</v>
          </cell>
          <cell r="F11243">
            <v>45852.288738425923</v>
          </cell>
          <cell r="G11243">
            <v>45860.287986111114</v>
          </cell>
          <cell r="H11243">
            <v>13</v>
          </cell>
          <cell r="O11243">
            <v>803226.25399999996</v>
          </cell>
        </row>
        <row r="11244">
          <cell r="A11244">
            <v>45860</v>
          </cell>
          <cell r="C11244" t="str">
            <v>SEBALI SAS</v>
          </cell>
          <cell r="F11244">
            <v>45853.309120370373</v>
          </cell>
          <cell r="G11244">
            <v>45861.307233796295</v>
          </cell>
          <cell r="H11244">
            <v>12</v>
          </cell>
          <cell r="O11244">
            <v>291315.42</v>
          </cell>
        </row>
        <row r="11245">
          <cell r="A11245">
            <v>45860</v>
          </cell>
          <cell r="C11245" t="str">
            <v>ANA LUCIA BAUTISTA MANCILLA</v>
          </cell>
          <cell r="F11245">
            <v>45860.319733796299</v>
          </cell>
          <cell r="G11245">
            <v>45861.31962962963</v>
          </cell>
          <cell r="H11245">
            <v>5</v>
          </cell>
          <cell r="O11245">
            <v>495850</v>
          </cell>
        </row>
        <row r="11246">
          <cell r="A11246">
            <v>45860</v>
          </cell>
          <cell r="C11246" t="str">
            <v>PAULA JINNET ARDILA GOMEZ</v>
          </cell>
          <cell r="F11246">
            <v>45860.290138888886</v>
          </cell>
          <cell r="G11246">
            <v>45861.289965277778</v>
          </cell>
          <cell r="H11246">
            <v>5</v>
          </cell>
          <cell r="O11246">
            <v>397900</v>
          </cell>
        </row>
        <row r="11247">
          <cell r="A11247">
            <v>45860</v>
          </cell>
          <cell r="C11247" t="str">
            <v>GERMAN NAVAS PINZON</v>
          </cell>
          <cell r="F11247">
            <v>45842.322766203702</v>
          </cell>
          <cell r="G11247">
            <v>45850.322627314818</v>
          </cell>
          <cell r="H11247">
            <v>16</v>
          </cell>
          <cell r="O11247">
            <v>374000</v>
          </cell>
        </row>
        <row r="11248">
          <cell r="A11248">
            <v>45860</v>
          </cell>
          <cell r="C11248" t="str">
            <v>MINI MAL LTDA</v>
          </cell>
          <cell r="F11248">
            <v>45859.323437500003</v>
          </cell>
          <cell r="G11248">
            <v>45860.323298611111</v>
          </cell>
          <cell r="H11248">
            <v>6</v>
          </cell>
          <cell r="O11248">
            <v>510000</v>
          </cell>
        </row>
        <row r="11249">
          <cell r="A11249">
            <v>45860</v>
          </cell>
          <cell r="C11249" t="str">
            <v>ADRIANO  ALVAREZ LOZANO</v>
          </cell>
          <cell r="F11249">
            <v>45859.515405092592</v>
          </cell>
          <cell r="G11249">
            <v>45860.515335648146</v>
          </cell>
          <cell r="H11249">
            <v>6</v>
          </cell>
          <cell r="O11249">
            <v>777800</v>
          </cell>
        </row>
        <row r="11250">
          <cell r="A11250">
            <v>45860</v>
          </cell>
          <cell r="C11250" t="str">
            <v>CAMILO  MILLAN PUENTES</v>
          </cell>
          <cell r="F11250">
            <v>45859.55133101852</v>
          </cell>
          <cell r="G11250">
            <v>45860.540798611109</v>
          </cell>
          <cell r="H11250">
            <v>6</v>
          </cell>
          <cell r="O11250">
            <v>997650</v>
          </cell>
        </row>
        <row r="11251">
          <cell r="A11251">
            <v>45860</v>
          </cell>
          <cell r="C11251" t="str">
            <v>PROCESADORA DE CARNES NUEVA COLOMBO ALEMANA LTDA</v>
          </cell>
          <cell r="F11251">
            <v>45859.57880787037</v>
          </cell>
          <cell r="G11251">
            <v>45862.578136574077</v>
          </cell>
          <cell r="H11251">
            <v>4</v>
          </cell>
          <cell r="O11251">
            <v>2056820</v>
          </cell>
        </row>
        <row r="11252">
          <cell r="A11252">
            <v>45860</v>
          </cell>
          <cell r="C11252" t="str">
            <v>FUERZA INTENSA SAS</v>
          </cell>
          <cell r="F11252">
            <v>45833.317118055558</v>
          </cell>
          <cell r="G11252">
            <v>45848.316990740743</v>
          </cell>
          <cell r="H11252">
            <v>18</v>
          </cell>
          <cell r="O11252">
            <v>670760</v>
          </cell>
        </row>
        <row r="11253">
          <cell r="A11253">
            <v>45860</v>
          </cell>
          <cell r="C11253" t="str">
            <v>FUERZA INTENSA SAS</v>
          </cell>
          <cell r="F11253">
            <v>45840.344259259262</v>
          </cell>
          <cell r="G11253">
            <v>45855.344097222223</v>
          </cell>
          <cell r="H11253">
            <v>11</v>
          </cell>
          <cell r="O11253">
            <v>10840</v>
          </cell>
        </row>
        <row r="11254">
          <cell r="A11254">
            <v>45860</v>
          </cell>
          <cell r="C11254" t="str">
            <v>VENTAS MOSTRADOR</v>
          </cell>
          <cell r="F11254">
            <v>45860</v>
          </cell>
          <cell r="G11254">
            <v>45860</v>
          </cell>
          <cell r="H11254">
            <v>0</v>
          </cell>
          <cell r="O11254">
            <v>1935113</v>
          </cell>
        </row>
        <row r="11255">
          <cell r="A11255">
            <v>45860</v>
          </cell>
          <cell r="C11255" t="str">
            <v>VENTAS MOSTRADOR</v>
          </cell>
          <cell r="F11255">
            <v>45860</v>
          </cell>
          <cell r="G11255">
            <v>45860</v>
          </cell>
          <cell r="H11255">
            <v>0</v>
          </cell>
          <cell r="O11255">
            <v>381120</v>
          </cell>
        </row>
        <row r="11256">
          <cell r="A11256">
            <v>45861</v>
          </cell>
          <cell r="C11256" t="str">
            <v>ANA DOLORES CORONEL PARDO</v>
          </cell>
          <cell r="F11256">
            <v>45861.280949074076</v>
          </cell>
          <cell r="G11256">
            <v>45862.279965277776</v>
          </cell>
          <cell r="H11256">
            <v>4</v>
          </cell>
          <cell r="O11256">
            <v>500</v>
          </cell>
        </row>
        <row r="11257">
          <cell r="A11257">
            <v>45861</v>
          </cell>
          <cell r="C11257" t="str">
            <v>CARMEN ALICIA URQUIJO GAITAN</v>
          </cell>
          <cell r="F11257">
            <v>45861.270787037036</v>
          </cell>
          <cell r="G11257">
            <v>45862.270567129628</v>
          </cell>
          <cell r="H11257">
            <v>4</v>
          </cell>
          <cell r="O11257">
            <v>421500</v>
          </cell>
        </row>
        <row r="11258">
          <cell r="A11258">
            <v>45861</v>
          </cell>
          <cell r="C11258" t="str">
            <v>ANA DOLORES CORONEL PARDO</v>
          </cell>
          <cell r="F11258">
            <v>45861.280949074076</v>
          </cell>
          <cell r="G11258">
            <v>45862.279965277776</v>
          </cell>
          <cell r="H11258">
            <v>4</v>
          </cell>
          <cell r="O11258">
            <v>442000</v>
          </cell>
        </row>
        <row r="11259">
          <cell r="A11259">
            <v>45861</v>
          </cell>
          <cell r="C11259" t="str">
            <v>VENTAS MOSTRADOR</v>
          </cell>
          <cell r="F11259">
            <v>45861</v>
          </cell>
          <cell r="G11259">
            <v>45861</v>
          </cell>
          <cell r="H11259">
            <v>0</v>
          </cell>
          <cell r="O11259">
            <v>7315</v>
          </cell>
        </row>
        <row r="11260">
          <cell r="A11260">
            <v>45861</v>
          </cell>
          <cell r="C11260" t="str">
            <v>VENTAS MOSTRADOR</v>
          </cell>
          <cell r="F11260">
            <v>45861</v>
          </cell>
          <cell r="G11260">
            <v>45861</v>
          </cell>
          <cell r="H11260">
            <v>0</v>
          </cell>
          <cell r="O11260">
            <v>9680</v>
          </cell>
        </row>
        <row r="11261">
          <cell r="A11261">
            <v>45861</v>
          </cell>
          <cell r="C11261" t="str">
            <v>VENTAS MOSTRADOR</v>
          </cell>
          <cell r="F11261">
            <v>45861</v>
          </cell>
          <cell r="G11261">
            <v>45861</v>
          </cell>
          <cell r="H11261">
            <v>0</v>
          </cell>
          <cell r="O11261">
            <v>22204</v>
          </cell>
        </row>
        <row r="11262">
          <cell r="A11262">
            <v>45861</v>
          </cell>
          <cell r="C11262" t="str">
            <v>VENTAS MOSTRADOR</v>
          </cell>
          <cell r="F11262">
            <v>45861</v>
          </cell>
          <cell r="G11262">
            <v>45861</v>
          </cell>
          <cell r="H11262">
            <v>0</v>
          </cell>
          <cell r="O11262">
            <v>24240</v>
          </cell>
        </row>
        <row r="11263">
          <cell r="A11263">
            <v>45861</v>
          </cell>
          <cell r="C11263" t="str">
            <v>VENTAS MOSTRADOR</v>
          </cell>
          <cell r="F11263">
            <v>45861</v>
          </cell>
          <cell r="G11263">
            <v>45861</v>
          </cell>
          <cell r="H11263">
            <v>0</v>
          </cell>
          <cell r="O11263">
            <v>24880</v>
          </cell>
        </row>
        <row r="11264">
          <cell r="A11264">
            <v>45861</v>
          </cell>
          <cell r="C11264" t="str">
            <v>VENTAS MOSTRADOR</v>
          </cell>
          <cell r="F11264">
            <v>45861</v>
          </cell>
          <cell r="G11264">
            <v>45861</v>
          </cell>
          <cell r="H11264">
            <v>0</v>
          </cell>
          <cell r="O11264">
            <v>30144</v>
          </cell>
        </row>
        <row r="11265">
          <cell r="A11265">
            <v>45861</v>
          </cell>
          <cell r="C11265" t="str">
            <v>VENTAS MOSTRADOR</v>
          </cell>
          <cell r="F11265">
            <v>45861</v>
          </cell>
          <cell r="G11265">
            <v>45861</v>
          </cell>
          <cell r="H11265">
            <v>0</v>
          </cell>
          <cell r="O11265">
            <v>34630</v>
          </cell>
        </row>
        <row r="11266">
          <cell r="A11266">
            <v>45861</v>
          </cell>
          <cell r="C11266" t="str">
            <v>VENTAS MOSTRADOR</v>
          </cell>
          <cell r="F11266">
            <v>45861</v>
          </cell>
          <cell r="G11266">
            <v>45861</v>
          </cell>
          <cell r="H11266">
            <v>0</v>
          </cell>
          <cell r="O11266">
            <v>49124</v>
          </cell>
        </row>
        <row r="11267">
          <cell r="A11267">
            <v>45861</v>
          </cell>
          <cell r="C11267" t="str">
            <v>VENTAS MOSTRADOR</v>
          </cell>
          <cell r="F11267">
            <v>45861</v>
          </cell>
          <cell r="G11267">
            <v>45861</v>
          </cell>
          <cell r="H11267">
            <v>0</v>
          </cell>
          <cell r="O11267">
            <v>62755</v>
          </cell>
        </row>
        <row r="11268">
          <cell r="A11268">
            <v>45861</v>
          </cell>
          <cell r="C11268" t="str">
            <v>VENTAS MOSTRADOR</v>
          </cell>
          <cell r="F11268">
            <v>45861</v>
          </cell>
          <cell r="G11268">
            <v>45861</v>
          </cell>
          <cell r="H11268">
            <v>0</v>
          </cell>
          <cell r="O11268">
            <v>91804</v>
          </cell>
        </row>
        <row r="11269">
          <cell r="A11269">
            <v>45861</v>
          </cell>
          <cell r="C11269" t="str">
            <v>VENTAS MOSTRADOR</v>
          </cell>
          <cell r="F11269">
            <v>45861</v>
          </cell>
          <cell r="G11269">
            <v>45861</v>
          </cell>
          <cell r="H11269">
            <v>0</v>
          </cell>
          <cell r="O11269">
            <v>98716</v>
          </cell>
        </row>
        <row r="11270">
          <cell r="A11270">
            <v>45861</v>
          </cell>
          <cell r="C11270" t="str">
            <v>VENTAS MOSTRADOR</v>
          </cell>
          <cell r="F11270">
            <v>45861</v>
          </cell>
          <cell r="G11270">
            <v>45861</v>
          </cell>
          <cell r="H11270">
            <v>0</v>
          </cell>
          <cell r="O11270">
            <v>185600</v>
          </cell>
        </row>
        <row r="11271">
          <cell r="A11271">
            <v>45861</v>
          </cell>
          <cell r="C11271" t="str">
            <v>VENTAS MOSTRADOR</v>
          </cell>
          <cell r="F11271">
            <v>45861</v>
          </cell>
          <cell r="G11271">
            <v>45861</v>
          </cell>
          <cell r="H11271">
            <v>0</v>
          </cell>
          <cell r="O11271">
            <v>301000</v>
          </cell>
        </row>
        <row r="11272">
          <cell r="A11272">
            <v>45861</v>
          </cell>
          <cell r="C11272" t="str">
            <v>CARLOS ANDRES HERNANDEZ MARTINEZ</v>
          </cell>
          <cell r="F11272">
            <v>45861.438518518517</v>
          </cell>
          <cell r="G11272">
            <v>45862.438437500001</v>
          </cell>
          <cell r="H11272">
            <v>4</v>
          </cell>
          <cell r="O11272">
            <v>340399.99</v>
          </cell>
        </row>
        <row r="11273">
          <cell r="A11273">
            <v>45861</v>
          </cell>
          <cell r="C11273" t="str">
            <v>CRISTIAN  ROJAS RIVERA</v>
          </cell>
          <cell r="F11273">
            <v>45861.544872685183</v>
          </cell>
          <cell r="G11273">
            <v>45867.544699074075</v>
          </cell>
          <cell r="H11273">
            <v>-1</v>
          </cell>
          <cell r="O11273">
            <v>425499.99</v>
          </cell>
        </row>
        <row r="11274">
          <cell r="A11274">
            <v>45861</v>
          </cell>
          <cell r="C11274" t="str">
            <v>VENTAS MOSTRADOR</v>
          </cell>
          <cell r="F11274">
            <v>45861</v>
          </cell>
          <cell r="G11274">
            <v>45861</v>
          </cell>
          <cell r="H11274">
            <v>0</v>
          </cell>
          <cell r="O11274">
            <v>272300</v>
          </cell>
        </row>
        <row r="11275">
          <cell r="A11275">
            <v>45861</v>
          </cell>
          <cell r="C11275" t="str">
            <v>VENTAS MOSTRADOR</v>
          </cell>
          <cell r="F11275">
            <v>45861</v>
          </cell>
          <cell r="G11275">
            <v>45861</v>
          </cell>
          <cell r="H11275">
            <v>0</v>
          </cell>
          <cell r="O11275">
            <v>831000</v>
          </cell>
        </row>
        <row r="11276">
          <cell r="A11276">
            <v>45861</v>
          </cell>
          <cell r="C11276" t="str">
            <v>CRISTIAN  ROJAS RIVERA</v>
          </cell>
          <cell r="F11276">
            <v>45861.674247685187</v>
          </cell>
          <cell r="G11276">
            <v>45867.674131944441</v>
          </cell>
          <cell r="H11276">
            <v>-1</v>
          </cell>
          <cell r="O11276">
            <v>1701999.96</v>
          </cell>
        </row>
        <row r="11277">
          <cell r="A11277">
            <v>45861</v>
          </cell>
          <cell r="C11277" t="str">
            <v>EL IMPERIO DEL CERDO PREMIUM S.A.S</v>
          </cell>
          <cell r="F11277">
            <v>45861.258634259262</v>
          </cell>
          <cell r="G11277">
            <v>45869.237881944442</v>
          </cell>
          <cell r="H11277">
            <v>-3</v>
          </cell>
          <cell r="O11277">
            <v>1440500</v>
          </cell>
        </row>
        <row r="11278">
          <cell r="A11278">
            <v>45861</v>
          </cell>
          <cell r="C11278" t="str">
            <v>FOOD INVESTORS COLOMBIA SAS</v>
          </cell>
          <cell r="F11278">
            <v>45820.316180555557</v>
          </cell>
          <cell r="G11278">
            <v>45828.315972222219</v>
          </cell>
          <cell r="H11278">
            <v>38</v>
          </cell>
          <cell r="O11278">
            <v>417600</v>
          </cell>
        </row>
        <row r="11279">
          <cell r="A11279">
            <v>45861</v>
          </cell>
          <cell r="C11279" t="str">
            <v>FOOD INVESTORS COLOMBIA SAS</v>
          </cell>
          <cell r="F11279">
            <v>45849.322951388887</v>
          </cell>
          <cell r="G11279">
            <v>45857.322256944448</v>
          </cell>
          <cell r="H11279">
            <v>9</v>
          </cell>
          <cell r="O11279">
            <v>480000</v>
          </cell>
        </row>
        <row r="11280">
          <cell r="A11280">
            <v>45861</v>
          </cell>
          <cell r="C11280" t="str">
            <v>ANDRES MAURICIO CUELLAR HERRERA</v>
          </cell>
          <cell r="F11280">
            <v>45860.504942129628</v>
          </cell>
          <cell r="G11280">
            <v>45861.504872685182</v>
          </cell>
          <cell r="H11280">
            <v>5</v>
          </cell>
          <cell r="O11280">
            <v>178200</v>
          </cell>
        </row>
        <row r="11281">
          <cell r="A11281">
            <v>45861</v>
          </cell>
          <cell r="C11281" t="str">
            <v>ANDRES MAURICIO CUELLAR HERRERA</v>
          </cell>
          <cell r="F11281">
            <v>45860.509606481479</v>
          </cell>
          <cell r="G11281">
            <v>45861.509513888886</v>
          </cell>
          <cell r="H11281">
            <v>5</v>
          </cell>
          <cell r="O11281">
            <v>283600</v>
          </cell>
        </row>
        <row r="11282">
          <cell r="A11282">
            <v>45861</v>
          </cell>
          <cell r="C11282" t="str">
            <v>IVAN RODRIGO LUQUE RESTREPO0</v>
          </cell>
          <cell r="F11282">
            <v>45855.386990740742</v>
          </cell>
          <cell r="G11282">
            <v>45863.386990740742</v>
          </cell>
          <cell r="H11282">
            <v>3</v>
          </cell>
          <cell r="O11282">
            <v>138000</v>
          </cell>
        </row>
        <row r="11283">
          <cell r="A11283">
            <v>45861</v>
          </cell>
          <cell r="C11283" t="str">
            <v>FELIPE BECERRA ZAPATA</v>
          </cell>
          <cell r="F11283">
            <v>45854.314583333333</v>
          </cell>
          <cell r="G11283">
            <v>45855.314444444448</v>
          </cell>
          <cell r="H11283">
            <v>11</v>
          </cell>
          <cell r="O11283">
            <v>341000</v>
          </cell>
        </row>
        <row r="11284">
          <cell r="A11284">
            <v>45861</v>
          </cell>
          <cell r="C11284" t="str">
            <v>VENTAS MOSTRADOR</v>
          </cell>
          <cell r="F11284">
            <v>45861</v>
          </cell>
          <cell r="G11284">
            <v>45861</v>
          </cell>
          <cell r="H11284">
            <v>0</v>
          </cell>
          <cell r="O11284">
            <v>153545</v>
          </cell>
        </row>
        <row r="11285">
          <cell r="A11285">
            <v>45861</v>
          </cell>
          <cell r="C11285" t="str">
            <v>JAIR SEBASTIAN ROJAS PULIDO</v>
          </cell>
          <cell r="F11285">
            <v>45861.529814814814</v>
          </cell>
          <cell r="G11285">
            <v>45862.529722222222</v>
          </cell>
          <cell r="H11285">
            <v>4</v>
          </cell>
          <cell r="O11285">
            <v>638249.98</v>
          </cell>
        </row>
        <row r="11286">
          <cell r="A11286">
            <v>45861</v>
          </cell>
          <cell r="C11286" t="str">
            <v>SIA SAS</v>
          </cell>
          <cell r="F11286">
            <v>45755.364664351851</v>
          </cell>
          <cell r="G11286">
            <v>45785.360138888886</v>
          </cell>
          <cell r="H11286">
            <v>81</v>
          </cell>
          <cell r="O11286">
            <v>7668000</v>
          </cell>
        </row>
        <row r="11287">
          <cell r="A11287">
            <v>45861</v>
          </cell>
          <cell r="C11287" t="str">
            <v>KOE4K S.A.S</v>
          </cell>
          <cell r="F11287">
            <v>45839.347442129627</v>
          </cell>
          <cell r="G11287">
            <v>45869.34715277778</v>
          </cell>
          <cell r="H11287">
            <v>-3</v>
          </cell>
          <cell r="O11287">
            <v>887311.26</v>
          </cell>
        </row>
        <row r="11288">
          <cell r="A11288">
            <v>45861</v>
          </cell>
          <cell r="C11288" t="str">
            <v>KOE4K S.A.S</v>
          </cell>
          <cell r="F11288">
            <v>45840.347060185188</v>
          </cell>
          <cell r="G11288">
            <v>45870.346990740742</v>
          </cell>
          <cell r="H11288">
            <v>-4</v>
          </cell>
          <cell r="O11288">
            <v>814414.30799999996</v>
          </cell>
        </row>
        <row r="11289">
          <cell r="A11289">
            <v>45861</v>
          </cell>
          <cell r="C11289" t="str">
            <v>CAROLA CACEROLA SAS</v>
          </cell>
          <cell r="F11289">
            <v>45854.322199074071</v>
          </cell>
          <cell r="G11289">
            <v>45855.322083333333</v>
          </cell>
          <cell r="H11289">
            <v>11</v>
          </cell>
          <cell r="O11289">
            <v>198499.99</v>
          </cell>
        </row>
        <row r="11290">
          <cell r="A11290">
            <v>45861</v>
          </cell>
          <cell r="C11290" t="str">
            <v>CAROLA CACEROLA SAS</v>
          </cell>
          <cell r="F11290">
            <v>45857.285416666666</v>
          </cell>
          <cell r="G11290">
            <v>45858.285266203704</v>
          </cell>
          <cell r="H11290">
            <v>8</v>
          </cell>
          <cell r="O11290">
            <v>216600</v>
          </cell>
        </row>
        <row r="11291">
          <cell r="A11291">
            <v>45861</v>
          </cell>
          <cell r="C11291" t="str">
            <v>OSAKA COCINA NIKKEI S.A.S</v>
          </cell>
          <cell r="F11291">
            <v>45840.354756944442</v>
          </cell>
          <cell r="G11291">
            <v>45870.35460648148</v>
          </cell>
          <cell r="H11291">
            <v>-4</v>
          </cell>
          <cell r="O11291">
            <v>445000</v>
          </cell>
        </row>
        <row r="11292">
          <cell r="A11292">
            <v>45861</v>
          </cell>
          <cell r="C11292" t="str">
            <v>OSAKA COCINA NIKKEI S.A.S</v>
          </cell>
          <cell r="F11292">
            <v>45845.299768518518</v>
          </cell>
          <cell r="G11292">
            <v>45875.299675925926</v>
          </cell>
          <cell r="H11292">
            <v>-9</v>
          </cell>
          <cell r="O11292">
            <v>296800</v>
          </cell>
        </row>
        <row r="11293">
          <cell r="A11293">
            <v>45861</v>
          </cell>
          <cell r="C11293" t="str">
            <v>CIELO ALEXANDRA MENDOZA RODRIGUEZ</v>
          </cell>
          <cell r="F11293">
            <v>45849.394270833334</v>
          </cell>
          <cell r="G11293">
            <v>45850.394270833334</v>
          </cell>
          <cell r="H11293">
            <v>16</v>
          </cell>
          <cell r="O11293">
            <v>425499.99</v>
          </cell>
        </row>
        <row r="11294">
          <cell r="A11294">
            <v>45861</v>
          </cell>
          <cell r="C11294" t="str">
            <v>MERCADOS BM SAS</v>
          </cell>
          <cell r="F11294">
            <v>45855.539236111108</v>
          </cell>
          <cell r="G11294">
            <v>45863.5390625</v>
          </cell>
          <cell r="H11294">
            <v>3</v>
          </cell>
          <cell r="O11294">
            <v>2892873.7140000002</v>
          </cell>
        </row>
        <row r="11295">
          <cell r="A11295">
            <v>45861</v>
          </cell>
          <cell r="C11295" t="str">
            <v>DONDOHE4K S.A.S</v>
          </cell>
          <cell r="F11295">
            <v>45843.267789351848</v>
          </cell>
          <cell r="G11295">
            <v>45873.267789351848</v>
          </cell>
          <cell r="H11295">
            <v>-7</v>
          </cell>
          <cell r="O11295">
            <v>825368.76800000004</v>
          </cell>
        </row>
        <row r="11296">
          <cell r="A11296">
            <v>45861</v>
          </cell>
          <cell r="C11296" t="str">
            <v>DONDOHE4K S.A.S</v>
          </cell>
          <cell r="F11296">
            <v>45846.345925925925</v>
          </cell>
          <cell r="G11296">
            <v>45876.34578703704</v>
          </cell>
          <cell r="H11296">
            <v>-10</v>
          </cell>
          <cell r="O11296">
            <v>895278.14</v>
          </cell>
        </row>
        <row r="11297">
          <cell r="A11297">
            <v>45861</v>
          </cell>
          <cell r="C11297" t="str">
            <v>DONDOHE4K S.A.S</v>
          </cell>
          <cell r="F11297">
            <v>45847.308067129627</v>
          </cell>
          <cell r="G11297">
            <v>45877.307951388888</v>
          </cell>
          <cell r="H11297">
            <v>-11</v>
          </cell>
          <cell r="O11297">
            <v>649798.65</v>
          </cell>
        </row>
        <row r="11298">
          <cell r="A11298">
            <v>45861</v>
          </cell>
          <cell r="C11298" t="str">
            <v>DONDOHE4K S.A.S</v>
          </cell>
          <cell r="F11298">
            <v>45847.31994212963</v>
          </cell>
          <cell r="G11298">
            <v>45877.319872685184</v>
          </cell>
          <cell r="H11298">
            <v>-11</v>
          </cell>
          <cell r="O11298">
            <v>459200</v>
          </cell>
        </row>
        <row r="11299">
          <cell r="A11299">
            <v>45861</v>
          </cell>
          <cell r="C11299" t="str">
            <v>BACO FOODS COLOMBIA S.A.S</v>
          </cell>
          <cell r="F11299">
            <v>45820.312986111108</v>
          </cell>
          <cell r="G11299">
            <v>45850.312847222223</v>
          </cell>
          <cell r="H11299">
            <v>16</v>
          </cell>
          <cell r="O11299">
            <v>291600</v>
          </cell>
        </row>
        <row r="11300">
          <cell r="A11300">
            <v>45861</v>
          </cell>
          <cell r="C11300" t="str">
            <v>BACO FOODS COLOMBIA S.A.S</v>
          </cell>
          <cell r="F11300">
            <v>45824.313460648147</v>
          </cell>
          <cell r="G11300">
            <v>45854.313321759262</v>
          </cell>
          <cell r="H11300">
            <v>12</v>
          </cell>
          <cell r="O11300">
            <v>547200</v>
          </cell>
        </row>
        <row r="11301">
          <cell r="A11301">
            <v>45861</v>
          </cell>
          <cell r="C11301" t="str">
            <v>BACO FOODS COLOMBIA S.A.S</v>
          </cell>
          <cell r="F11301">
            <v>45826.313715277778</v>
          </cell>
          <cell r="G11301">
            <v>45856.313344907408</v>
          </cell>
          <cell r="H11301">
            <v>10</v>
          </cell>
          <cell r="O11301">
            <v>554400</v>
          </cell>
        </row>
        <row r="11302">
          <cell r="A11302">
            <v>45861</v>
          </cell>
          <cell r="C11302" t="str">
            <v>BACO FOODS COLOMBIA S.A.S</v>
          </cell>
          <cell r="F11302">
            <v>45826.314432870371</v>
          </cell>
          <cell r="G11302">
            <v>45856.314131944448</v>
          </cell>
          <cell r="H11302">
            <v>10</v>
          </cell>
          <cell r="O11302">
            <v>1182000</v>
          </cell>
        </row>
        <row r="11303">
          <cell r="A11303">
            <v>45861</v>
          </cell>
          <cell r="C11303" t="str">
            <v>BACO FOODS COLOMBIA S.A.S</v>
          </cell>
          <cell r="F11303">
            <v>45827.31759259259</v>
          </cell>
          <cell r="G11303">
            <v>45857.317372685182</v>
          </cell>
          <cell r="H11303">
            <v>9</v>
          </cell>
          <cell r="O11303">
            <v>1068000</v>
          </cell>
        </row>
        <row r="11304">
          <cell r="A11304">
            <v>45861</v>
          </cell>
          <cell r="C11304" t="str">
            <v>DUFLO SERVICIOS INTEGRALES S.A.S.</v>
          </cell>
          <cell r="F11304">
            <v>45813.551851851851</v>
          </cell>
          <cell r="G11304">
            <v>45843.551435185182</v>
          </cell>
          <cell r="H11304">
            <v>23</v>
          </cell>
          <cell r="O11304">
            <v>16415.5</v>
          </cell>
        </row>
        <row r="11305">
          <cell r="A11305">
            <v>45861</v>
          </cell>
          <cell r="C11305" t="str">
            <v>DUFLO SERVICIOS INTEGRALES S.A.S.</v>
          </cell>
          <cell r="F11305">
            <v>45820.343576388892</v>
          </cell>
          <cell r="G11305">
            <v>45850.343402777777</v>
          </cell>
          <cell r="H11305">
            <v>16</v>
          </cell>
          <cell r="O11305">
            <v>877438</v>
          </cell>
        </row>
        <row r="11306">
          <cell r="A11306">
            <v>45861</v>
          </cell>
          <cell r="C11306" t="str">
            <v>DUFLO SERVICIOS INTEGRALES S.A.S.</v>
          </cell>
          <cell r="F11306">
            <v>45820.346238425926</v>
          </cell>
          <cell r="G11306">
            <v>45850.346006944441</v>
          </cell>
          <cell r="H11306">
            <v>16</v>
          </cell>
          <cell r="O11306">
            <v>1802106.75</v>
          </cell>
        </row>
        <row r="11307">
          <cell r="A11307">
            <v>45861</v>
          </cell>
          <cell r="C11307" t="str">
            <v>DUFLO SERVICIOS INTEGRALES S.A.S.</v>
          </cell>
          <cell r="F11307">
            <v>45820.347129629627</v>
          </cell>
          <cell r="G11307">
            <v>45850.347025462965</v>
          </cell>
          <cell r="H11307">
            <v>16</v>
          </cell>
          <cell r="O11307">
            <v>566670.5</v>
          </cell>
        </row>
        <row r="11308">
          <cell r="A11308">
            <v>45861</v>
          </cell>
          <cell r="C11308" t="str">
            <v>DUFLO SERVICIOS INTEGRALES S.A.S.</v>
          </cell>
          <cell r="F11308">
            <v>45820.34820601852</v>
          </cell>
          <cell r="G11308">
            <v>45850.348009259258</v>
          </cell>
          <cell r="H11308">
            <v>16</v>
          </cell>
          <cell r="O11308">
            <v>2218860.25</v>
          </cell>
        </row>
        <row r="11309">
          <cell r="A11309">
            <v>45861</v>
          </cell>
          <cell r="C11309" t="str">
            <v>VENTAS MOSTRADOR</v>
          </cell>
          <cell r="F11309">
            <v>45861</v>
          </cell>
          <cell r="G11309">
            <v>45861</v>
          </cell>
          <cell r="H11309">
            <v>0</v>
          </cell>
          <cell r="O11309">
            <v>93053</v>
          </cell>
        </row>
        <row r="11310">
          <cell r="A11310">
            <v>45861</v>
          </cell>
          <cell r="C11310" t="str">
            <v>VENTAS MOSTRADOR</v>
          </cell>
          <cell r="F11310">
            <v>45861</v>
          </cell>
          <cell r="G11310">
            <v>45861</v>
          </cell>
          <cell r="H11310">
            <v>0</v>
          </cell>
          <cell r="O11310">
            <v>262067</v>
          </cell>
        </row>
        <row r="11311">
          <cell r="A11311">
            <v>45862</v>
          </cell>
          <cell r="C11311" t="str">
            <v>VENTAS MOSTRADOR</v>
          </cell>
          <cell r="F11311">
            <v>45862</v>
          </cell>
          <cell r="G11311">
            <v>45862</v>
          </cell>
          <cell r="H11311">
            <v>0</v>
          </cell>
          <cell r="O11311">
            <v>5830</v>
          </cell>
        </row>
        <row r="11312">
          <cell r="A11312">
            <v>45862</v>
          </cell>
          <cell r="C11312" t="str">
            <v>VENTAS MOSTRADOR</v>
          </cell>
          <cell r="F11312">
            <v>45862</v>
          </cell>
          <cell r="G11312">
            <v>45862</v>
          </cell>
          <cell r="H11312">
            <v>0</v>
          </cell>
          <cell r="O11312">
            <v>14000</v>
          </cell>
        </row>
        <row r="11313">
          <cell r="A11313">
            <v>45862</v>
          </cell>
          <cell r="C11313" t="str">
            <v>VENTAS MOSTRADOR</v>
          </cell>
          <cell r="F11313">
            <v>45862</v>
          </cell>
          <cell r="G11313">
            <v>45862</v>
          </cell>
          <cell r="H11313">
            <v>0</v>
          </cell>
          <cell r="O11313">
            <v>14040</v>
          </cell>
        </row>
        <row r="11314">
          <cell r="A11314">
            <v>45862</v>
          </cell>
          <cell r="C11314" t="str">
            <v>VENTAS MOSTRADOR</v>
          </cell>
          <cell r="F11314">
            <v>45862</v>
          </cell>
          <cell r="G11314">
            <v>45862</v>
          </cell>
          <cell r="H11314">
            <v>0</v>
          </cell>
          <cell r="O11314">
            <v>19370</v>
          </cell>
        </row>
        <row r="11315">
          <cell r="A11315">
            <v>45862</v>
          </cell>
          <cell r="C11315" t="str">
            <v>VENTAS MOSTRADOR</v>
          </cell>
          <cell r="F11315">
            <v>45862</v>
          </cell>
          <cell r="G11315">
            <v>45862</v>
          </cell>
          <cell r="H11315">
            <v>0</v>
          </cell>
          <cell r="O11315">
            <v>20000</v>
          </cell>
        </row>
        <row r="11316">
          <cell r="A11316">
            <v>45862</v>
          </cell>
          <cell r="C11316" t="str">
            <v>VENTAS MOSTRADOR</v>
          </cell>
          <cell r="F11316">
            <v>45862</v>
          </cell>
          <cell r="G11316">
            <v>45862</v>
          </cell>
          <cell r="H11316">
            <v>0</v>
          </cell>
          <cell r="O11316">
            <v>21870</v>
          </cell>
        </row>
        <row r="11317">
          <cell r="A11317">
            <v>45862</v>
          </cell>
          <cell r="C11317" t="str">
            <v>VENTAS MOSTRADOR</v>
          </cell>
          <cell r="F11317">
            <v>45862</v>
          </cell>
          <cell r="G11317">
            <v>45862</v>
          </cell>
          <cell r="H11317">
            <v>0</v>
          </cell>
          <cell r="O11317">
            <v>24160</v>
          </cell>
        </row>
        <row r="11318">
          <cell r="A11318">
            <v>45862</v>
          </cell>
          <cell r="C11318" t="str">
            <v>VENTAS MOSTRADOR</v>
          </cell>
          <cell r="F11318">
            <v>45862</v>
          </cell>
          <cell r="G11318">
            <v>45862</v>
          </cell>
          <cell r="H11318">
            <v>0</v>
          </cell>
          <cell r="O11318">
            <v>24560</v>
          </cell>
        </row>
        <row r="11319">
          <cell r="A11319">
            <v>45862</v>
          </cell>
          <cell r="C11319" t="str">
            <v>VENTAS MOSTRADOR</v>
          </cell>
          <cell r="F11319">
            <v>45862</v>
          </cell>
          <cell r="G11319">
            <v>45862</v>
          </cell>
          <cell r="H11319">
            <v>0</v>
          </cell>
          <cell r="O11319">
            <v>32295</v>
          </cell>
        </row>
        <row r="11320">
          <cell r="A11320">
            <v>45862</v>
          </cell>
          <cell r="C11320" t="str">
            <v>VENTAS MOSTRADOR</v>
          </cell>
          <cell r="F11320">
            <v>45862</v>
          </cell>
          <cell r="G11320">
            <v>45862</v>
          </cell>
          <cell r="H11320">
            <v>0</v>
          </cell>
          <cell r="O11320">
            <v>35720</v>
          </cell>
        </row>
        <row r="11321">
          <cell r="A11321">
            <v>45862</v>
          </cell>
          <cell r="C11321" t="str">
            <v>VENTAS MOSTRADOR</v>
          </cell>
          <cell r="F11321">
            <v>45862</v>
          </cell>
          <cell r="G11321">
            <v>45862</v>
          </cell>
          <cell r="H11321">
            <v>0</v>
          </cell>
          <cell r="O11321">
            <v>66010</v>
          </cell>
        </row>
        <row r="11322">
          <cell r="A11322">
            <v>45862</v>
          </cell>
          <cell r="C11322" t="str">
            <v>VENTAS MOSTRADOR</v>
          </cell>
          <cell r="F11322">
            <v>45862</v>
          </cell>
          <cell r="G11322">
            <v>45862</v>
          </cell>
          <cell r="H11322">
            <v>0</v>
          </cell>
          <cell r="O11322">
            <v>69268</v>
          </cell>
        </row>
        <row r="11323">
          <cell r="A11323">
            <v>45862</v>
          </cell>
          <cell r="C11323" t="str">
            <v>VENTAS MOSTRADOR</v>
          </cell>
          <cell r="F11323">
            <v>45862</v>
          </cell>
          <cell r="G11323">
            <v>45862</v>
          </cell>
          <cell r="H11323">
            <v>0</v>
          </cell>
          <cell r="O11323">
            <v>78128</v>
          </cell>
        </row>
        <row r="11324">
          <cell r="A11324">
            <v>45862</v>
          </cell>
          <cell r="C11324" t="str">
            <v>VENTAS MOSTRADOR</v>
          </cell>
          <cell r="F11324">
            <v>45862</v>
          </cell>
          <cell r="G11324">
            <v>45862</v>
          </cell>
          <cell r="H11324">
            <v>0</v>
          </cell>
          <cell r="O11324">
            <v>199000</v>
          </cell>
        </row>
        <row r="11325">
          <cell r="A11325">
            <v>45862</v>
          </cell>
          <cell r="C11325" t="str">
            <v>VENTAS MOSTRADOR</v>
          </cell>
          <cell r="F11325">
            <v>45862</v>
          </cell>
          <cell r="G11325">
            <v>45862</v>
          </cell>
          <cell r="H11325">
            <v>0</v>
          </cell>
          <cell r="O11325">
            <v>400000</v>
          </cell>
        </row>
        <row r="11326">
          <cell r="A11326">
            <v>45862</v>
          </cell>
          <cell r="C11326" t="str">
            <v>VENTAS MOSTRADOR</v>
          </cell>
          <cell r="F11326">
            <v>45862</v>
          </cell>
          <cell r="G11326">
            <v>45862</v>
          </cell>
          <cell r="H11326">
            <v>0</v>
          </cell>
          <cell r="O11326">
            <v>431475</v>
          </cell>
        </row>
        <row r="11327">
          <cell r="A11327">
            <v>45862</v>
          </cell>
          <cell r="C11327" t="str">
            <v>BASTIDAS MEDINA MARCELA</v>
          </cell>
          <cell r="F11327">
            <v>45862.325462962966</v>
          </cell>
          <cell r="G11327">
            <v>45863.325335648151</v>
          </cell>
          <cell r="H11327">
            <v>3</v>
          </cell>
          <cell r="O11327">
            <v>310250</v>
          </cell>
        </row>
        <row r="11328">
          <cell r="A11328">
            <v>45862</v>
          </cell>
          <cell r="C11328" t="str">
            <v>SONIA CONTANZA CARDENAS MURCIA</v>
          </cell>
          <cell r="F11328">
            <v>45862.319641203707</v>
          </cell>
          <cell r="G11328">
            <v>45863.318402777775</v>
          </cell>
          <cell r="H11328">
            <v>3</v>
          </cell>
          <cell r="O11328">
            <v>278400</v>
          </cell>
        </row>
        <row r="11329">
          <cell r="A11329">
            <v>45862</v>
          </cell>
          <cell r="C11329" t="str">
            <v>DOROTEA PARRILLA BAR SAS</v>
          </cell>
          <cell r="F11329">
            <v>45848.348275462966</v>
          </cell>
          <cell r="G11329">
            <v>45852.348090277781</v>
          </cell>
          <cell r="H11329">
            <v>14</v>
          </cell>
          <cell r="O11329">
            <v>1179300</v>
          </cell>
        </row>
        <row r="11330">
          <cell r="A11330">
            <v>45862</v>
          </cell>
          <cell r="C11330" t="str">
            <v>DOROTEA PARRILLA BAR SAS</v>
          </cell>
          <cell r="F11330">
            <v>45852.344733796293</v>
          </cell>
          <cell r="G11330">
            <v>45856.344629629632</v>
          </cell>
          <cell r="H11330">
            <v>10</v>
          </cell>
          <cell r="O11330">
            <v>1581800</v>
          </cell>
        </row>
        <row r="11331">
          <cell r="A11331">
            <v>45862</v>
          </cell>
          <cell r="C11331" t="str">
            <v>SOSTENIBILIDAD S.A.S.</v>
          </cell>
          <cell r="F11331">
            <v>45849.341863425929</v>
          </cell>
          <cell r="G11331">
            <v>45864.339178240742</v>
          </cell>
          <cell r="H11331">
            <v>2</v>
          </cell>
          <cell r="O11331">
            <v>337200</v>
          </cell>
        </row>
        <row r="11332">
          <cell r="A11332">
            <v>45862</v>
          </cell>
          <cell r="C11332" t="str">
            <v>SOSTENIBILIDAD S.A.S.</v>
          </cell>
          <cell r="F11332">
            <v>45849.343240740738</v>
          </cell>
          <cell r="G11332">
            <v>45864.343078703707</v>
          </cell>
          <cell r="H11332">
            <v>2</v>
          </cell>
          <cell r="O11332">
            <v>767200</v>
          </cell>
        </row>
        <row r="11333">
          <cell r="A11333">
            <v>45862</v>
          </cell>
          <cell r="C11333" t="str">
            <v>TIGRE COLOMBIA S.A.S</v>
          </cell>
          <cell r="F11333">
            <v>45859.279490740744</v>
          </cell>
          <cell r="G11333">
            <v>45867.279351851852</v>
          </cell>
          <cell r="H11333">
            <v>-1</v>
          </cell>
          <cell r="O11333">
            <v>1344100</v>
          </cell>
        </row>
        <row r="11334">
          <cell r="A11334">
            <v>45862</v>
          </cell>
          <cell r="C11334" t="str">
            <v>TIGRE COLOMBIA S.A.S</v>
          </cell>
          <cell r="F11334">
            <v>45859.281990740739</v>
          </cell>
          <cell r="G11334">
            <v>45867.280115740738</v>
          </cell>
          <cell r="H11334">
            <v>-1</v>
          </cell>
          <cell r="O11334">
            <v>1915050</v>
          </cell>
        </row>
        <row r="11335">
          <cell r="A11335">
            <v>45862</v>
          </cell>
          <cell r="C11335" t="str">
            <v>TIGRE COLOMBIA S.A.S</v>
          </cell>
          <cell r="F11335">
            <v>45859.284467592595</v>
          </cell>
          <cell r="G11335">
            <v>45867.28329861111</v>
          </cell>
          <cell r="H11335">
            <v>-1</v>
          </cell>
          <cell r="O11335">
            <v>1178700</v>
          </cell>
        </row>
        <row r="11336">
          <cell r="A11336">
            <v>45862</v>
          </cell>
          <cell r="C11336" t="str">
            <v>TIGRE COLOMBIA S.A.S</v>
          </cell>
          <cell r="F11336">
            <v>45859.285810185182</v>
          </cell>
          <cell r="G11336">
            <v>45867.285254629627</v>
          </cell>
          <cell r="H11336">
            <v>-1</v>
          </cell>
          <cell r="O11336">
            <v>1511800</v>
          </cell>
        </row>
        <row r="11337">
          <cell r="A11337">
            <v>45862</v>
          </cell>
          <cell r="C11337" t="str">
            <v>TODOS COMEMOS SAS</v>
          </cell>
          <cell r="F11337">
            <v>45849.305648148147</v>
          </cell>
          <cell r="G11337">
            <v>45857.305555555555</v>
          </cell>
          <cell r="H11337">
            <v>9</v>
          </cell>
          <cell r="O11337">
            <v>431200</v>
          </cell>
        </row>
        <row r="11338">
          <cell r="A11338">
            <v>45862</v>
          </cell>
          <cell r="C11338" t="str">
            <v>CAJA COLOMBIANA DE SUBSIDIO FAMILIAR COLSUBSIDIO</v>
          </cell>
          <cell r="F11338">
            <v>45835.510555555556</v>
          </cell>
          <cell r="G11338">
            <v>45865.510555555556</v>
          </cell>
          <cell r="H11338">
            <v>1</v>
          </cell>
          <cell r="O11338">
            <v>670087.57200000004</v>
          </cell>
        </row>
        <row r="11339">
          <cell r="A11339">
            <v>45862</v>
          </cell>
          <cell r="C11339" t="str">
            <v>CAJA COLOMBIANA DE SUBSIDIO FAMILIAR COLSUBSIDIO</v>
          </cell>
          <cell r="F11339">
            <v>45835.511979166666</v>
          </cell>
          <cell r="G11339">
            <v>45865.511979166666</v>
          </cell>
          <cell r="H11339">
            <v>1</v>
          </cell>
          <cell r="O11339">
            <v>2867046.6660000002</v>
          </cell>
        </row>
        <row r="11340">
          <cell r="A11340">
            <v>45862</v>
          </cell>
          <cell r="C11340" t="str">
            <v>CAJA COLOMBIANA DE SUBSIDIO FAMILIAR COLSUBSIDIO</v>
          </cell>
          <cell r="F11340">
            <v>45835.516493055555</v>
          </cell>
          <cell r="G11340">
            <v>45865.516493055555</v>
          </cell>
          <cell r="H11340">
            <v>1</v>
          </cell>
          <cell r="O11340">
            <v>1088819.49</v>
          </cell>
        </row>
        <row r="11341">
          <cell r="A11341">
            <v>45862</v>
          </cell>
          <cell r="C11341" t="str">
            <v>CAJA COLOMBIANA DE SUBSIDIO FAMILIAR COLSUBSIDIO</v>
          </cell>
          <cell r="F11341">
            <v>45835.521516203706</v>
          </cell>
          <cell r="G11341">
            <v>45865.521516203706</v>
          </cell>
          <cell r="H11341">
            <v>1</v>
          </cell>
          <cell r="O11341">
            <v>864453.74399999995</v>
          </cell>
        </row>
        <row r="11342">
          <cell r="A11342">
            <v>45862</v>
          </cell>
          <cell r="C11342" t="str">
            <v>CAJA COLOMBIANA DE SUBSIDIO FAMILIAR COLSUBSIDIO</v>
          </cell>
          <cell r="F11342">
            <v>45835.537824074076</v>
          </cell>
          <cell r="G11342">
            <v>45865.537824074076</v>
          </cell>
          <cell r="H11342">
            <v>1</v>
          </cell>
          <cell r="O11342">
            <v>680767.03200000001</v>
          </cell>
        </row>
        <row r="11343">
          <cell r="A11343">
            <v>45862</v>
          </cell>
          <cell r="C11343" t="str">
            <v>CAJA COLOMBIANA DE SUBSIDIO FAMILIAR COLSUBSIDIO</v>
          </cell>
          <cell r="F11343">
            <v>45835.540671296294</v>
          </cell>
          <cell r="G11343">
            <v>45865.540671296294</v>
          </cell>
          <cell r="H11343">
            <v>1</v>
          </cell>
          <cell r="O11343">
            <v>12608655.905999999</v>
          </cell>
        </row>
        <row r="11344">
          <cell r="A11344">
            <v>45862</v>
          </cell>
          <cell r="C11344" t="str">
            <v>CAJA COLOMBIANA DE SUBSIDIO FAMILIAR COLSUBSIDIO</v>
          </cell>
          <cell r="F11344">
            <v>45835.543182870373</v>
          </cell>
          <cell r="G11344">
            <v>45865.543182870373</v>
          </cell>
          <cell r="H11344">
            <v>1</v>
          </cell>
          <cell r="O11344">
            <v>1193051.0196</v>
          </cell>
        </row>
        <row r="11345">
          <cell r="A11345">
            <v>45862</v>
          </cell>
          <cell r="C11345" t="str">
            <v>CAJA COLOMBIANA DE SUBSIDIO FAMILIAR COLSUBSIDIO</v>
          </cell>
          <cell r="F11345">
            <v>45835.54583333333</v>
          </cell>
          <cell r="G11345">
            <v>45865.54583333333</v>
          </cell>
          <cell r="H11345">
            <v>1</v>
          </cell>
          <cell r="O11345">
            <v>2182541.8229999999</v>
          </cell>
        </row>
        <row r="11346">
          <cell r="A11346">
            <v>45862</v>
          </cell>
          <cell r="C11346" t="str">
            <v>CAJA COLOMBIANA DE SUBSIDIO FAMILIAR COLSUBSIDIO</v>
          </cell>
          <cell r="F11346">
            <v>45835.548460648148</v>
          </cell>
          <cell r="G11346">
            <v>45865.548460648148</v>
          </cell>
          <cell r="H11346">
            <v>1</v>
          </cell>
          <cell r="O11346">
            <v>376305.33600000001</v>
          </cell>
        </row>
        <row r="11347">
          <cell r="A11347">
            <v>45862</v>
          </cell>
          <cell r="C11347" t="str">
            <v>CAJA COLOMBIANA DE SUBSIDIO FAMILIAR COLSUBSIDIO</v>
          </cell>
          <cell r="F11347">
            <v>45835.55091435185</v>
          </cell>
          <cell r="G11347">
            <v>45865.55091435185</v>
          </cell>
          <cell r="H11347">
            <v>1</v>
          </cell>
          <cell r="O11347">
            <v>5493902.568</v>
          </cell>
        </row>
        <row r="11348">
          <cell r="A11348">
            <v>45862</v>
          </cell>
          <cell r="C11348" t="str">
            <v>CAJA COLOMBIANA DE SUBSIDIO FAMILIAR COLSUBSIDIO</v>
          </cell>
          <cell r="F11348">
            <v>45835.552534722221</v>
          </cell>
          <cell r="G11348">
            <v>45865.552534722221</v>
          </cell>
          <cell r="H11348">
            <v>1</v>
          </cell>
          <cell r="O11348">
            <v>6328162.5659999996</v>
          </cell>
        </row>
        <row r="11349">
          <cell r="A11349">
            <v>45862</v>
          </cell>
          <cell r="C11349" t="str">
            <v>CAJA COLOMBIANA DE SUBSIDIO FAMILIAR COLSUBSIDIO</v>
          </cell>
          <cell r="F11349">
            <v>45835.555289351854</v>
          </cell>
          <cell r="G11349">
            <v>45865.555289351854</v>
          </cell>
          <cell r="H11349">
            <v>1</v>
          </cell>
          <cell r="O11349">
            <v>342383.48759999999</v>
          </cell>
        </row>
        <row r="11350">
          <cell r="A11350">
            <v>45862</v>
          </cell>
          <cell r="C11350" t="str">
            <v>CAJA COLOMBIANA DE SUBSIDIO FAMILIAR COLSUBSIDIO</v>
          </cell>
          <cell r="F11350">
            <v>45836.551782407405</v>
          </cell>
          <cell r="G11350">
            <v>45866.551782407405</v>
          </cell>
          <cell r="H11350">
            <v>0</v>
          </cell>
          <cell r="O11350">
            <v>2351422.92</v>
          </cell>
        </row>
        <row r="11351">
          <cell r="A11351">
            <v>45862</v>
          </cell>
          <cell r="C11351" t="str">
            <v>CAJA COLOMBIANA DE SUBSIDIO FAMILIAR COLSUBSIDIO</v>
          </cell>
          <cell r="F11351">
            <v>45836.567187499997</v>
          </cell>
          <cell r="G11351">
            <v>45866.567187499997</v>
          </cell>
          <cell r="H11351">
            <v>0</v>
          </cell>
          <cell r="O11351">
            <v>47057584.200000003</v>
          </cell>
        </row>
        <row r="11352">
          <cell r="A11352">
            <v>45862</v>
          </cell>
          <cell r="C11352" t="str">
            <v>CAJA COLOMBIANA DE SUBSIDIO FAMILIAR COLSUBSIDIO</v>
          </cell>
          <cell r="F11352">
            <v>45836.569826388892</v>
          </cell>
          <cell r="G11352">
            <v>45866.569826388892</v>
          </cell>
          <cell r="H11352">
            <v>0</v>
          </cell>
          <cell r="O11352">
            <v>2602050.429</v>
          </cell>
        </row>
        <row r="11353">
          <cell r="A11353">
            <v>45862</v>
          </cell>
          <cell r="C11353" t="str">
            <v>CAJA COLOMBIANA DE SUBSIDIO FAMILIAR COLSUBSIDIO</v>
          </cell>
          <cell r="F11353">
            <v>45836.571921296294</v>
          </cell>
          <cell r="G11353">
            <v>45866.571921296294</v>
          </cell>
          <cell r="H11353">
            <v>0</v>
          </cell>
          <cell r="O11353">
            <v>326344.88040000002</v>
          </cell>
        </row>
        <row r="11354">
          <cell r="A11354">
            <v>45862</v>
          </cell>
          <cell r="C11354" t="str">
            <v>CAJA COLOMBIANA DE SUBSIDIO FAMILIAR COLSUBSIDIO</v>
          </cell>
          <cell r="F11354">
            <v>45836.575057870374</v>
          </cell>
          <cell r="G11354">
            <v>45866.575057870374</v>
          </cell>
          <cell r="H11354">
            <v>0</v>
          </cell>
          <cell r="O11354">
            <v>1116925.8870000001</v>
          </cell>
        </row>
        <row r="11355">
          <cell r="A11355">
            <v>45862</v>
          </cell>
          <cell r="C11355" t="str">
            <v>CAJA COLOMBIANA DE SUBSIDIO FAMILIAR COLSUBSIDIO</v>
          </cell>
          <cell r="F11355">
            <v>45836.57644675926</v>
          </cell>
          <cell r="G11355">
            <v>45866.57644675926</v>
          </cell>
          <cell r="H11355">
            <v>0</v>
          </cell>
          <cell r="O11355">
            <v>2556662.7239999999</v>
          </cell>
        </row>
        <row r="11356">
          <cell r="A11356">
            <v>45862</v>
          </cell>
          <cell r="C11356" t="str">
            <v>CAJA COLOMBIANA DE SUBSIDIO FAMILIAR COLSUBSIDIO</v>
          </cell>
          <cell r="F11356">
            <v>45838.509953703702</v>
          </cell>
          <cell r="G11356">
            <v>45868.509953703702</v>
          </cell>
          <cell r="H11356">
            <v>-2</v>
          </cell>
          <cell r="O11356">
            <v>7321352.3459999999</v>
          </cell>
        </row>
        <row r="11357">
          <cell r="A11357">
            <v>45862</v>
          </cell>
          <cell r="C11357" t="str">
            <v>CAJA COLOMBIANA DE SUBSIDIO FAMILIAR COLSUBSIDIO</v>
          </cell>
          <cell r="F11357">
            <v>45838.51116898148</v>
          </cell>
          <cell r="G11357">
            <v>45868.51116898148</v>
          </cell>
          <cell r="H11357">
            <v>-2</v>
          </cell>
          <cell r="O11357">
            <v>2052058.2390000001</v>
          </cell>
        </row>
        <row r="11358">
          <cell r="A11358">
            <v>45862</v>
          </cell>
          <cell r="C11358" t="str">
            <v>CAJA COLOMBIANA DE SUBSIDIO FAMILIAR COLSUBSIDIO</v>
          </cell>
          <cell r="F11358">
            <v>45838.512025462966</v>
          </cell>
          <cell r="G11358">
            <v>45868.512025462966</v>
          </cell>
          <cell r="H11358">
            <v>-2</v>
          </cell>
          <cell r="O11358">
            <v>329898.228</v>
          </cell>
        </row>
        <row r="11359">
          <cell r="A11359">
            <v>45862</v>
          </cell>
          <cell r="C11359" t="str">
            <v>CAJA COLOMBIANA DE SUBSIDIO FAMILIAR COLSUBSIDIO</v>
          </cell>
          <cell r="F11359">
            <v>45838.513229166667</v>
          </cell>
          <cell r="G11359">
            <v>45868.513229166667</v>
          </cell>
          <cell r="H11359">
            <v>-2</v>
          </cell>
          <cell r="O11359">
            <v>1069353.747</v>
          </cell>
        </row>
        <row r="11360">
          <cell r="A11360">
            <v>45862</v>
          </cell>
          <cell r="C11360" t="str">
            <v>CAJA COLOMBIANA DE SUBSIDIO FAMILIAR COLSUBSIDIO</v>
          </cell>
          <cell r="F11360">
            <v>45838.514479166668</v>
          </cell>
          <cell r="G11360">
            <v>45868.514479166668</v>
          </cell>
          <cell r="H11360">
            <v>-2</v>
          </cell>
          <cell r="O11360">
            <v>377149.98420000001</v>
          </cell>
        </row>
        <row r="11361">
          <cell r="A11361">
            <v>45862</v>
          </cell>
          <cell r="C11361" t="str">
            <v>CAJA COLOMBIANA DE SUBSIDIO FAMILIAR COLSUBSIDIO</v>
          </cell>
          <cell r="F11361">
            <v>45838.521655092591</v>
          </cell>
          <cell r="G11361">
            <v>45868.521655092591</v>
          </cell>
          <cell r="H11361">
            <v>-2</v>
          </cell>
          <cell r="O11361">
            <v>980277.34199999995</v>
          </cell>
        </row>
        <row r="11362">
          <cell r="A11362">
            <v>45862</v>
          </cell>
          <cell r="C11362" t="str">
            <v>ANGEL CRISANTO HERNANDEZ JUNCO</v>
          </cell>
          <cell r="F11362">
            <v>45861.420358796298</v>
          </cell>
          <cell r="G11362">
            <v>45862.42015046296</v>
          </cell>
          <cell r="H11362">
            <v>4</v>
          </cell>
          <cell r="O11362">
            <v>302400</v>
          </cell>
        </row>
        <row r="11363">
          <cell r="A11363">
            <v>45862</v>
          </cell>
          <cell r="C11363" t="str">
            <v>MARIA CRISTINA JAIME</v>
          </cell>
          <cell r="F11363">
            <v>45862.316446759258</v>
          </cell>
          <cell r="G11363">
            <v>45863.316446759258</v>
          </cell>
          <cell r="H11363">
            <v>3</v>
          </cell>
          <cell r="O11363">
            <v>1977900</v>
          </cell>
        </row>
        <row r="11364">
          <cell r="A11364">
            <v>45862</v>
          </cell>
          <cell r="C11364" t="str">
            <v>FREDY ALFONSO SUAREZ VILLAMIL</v>
          </cell>
          <cell r="F11364">
            <v>45862.355717592596</v>
          </cell>
          <cell r="G11364">
            <v>45863.349710648145</v>
          </cell>
          <cell r="H11364">
            <v>3</v>
          </cell>
          <cell r="O11364">
            <v>670600</v>
          </cell>
        </row>
        <row r="11365">
          <cell r="A11365">
            <v>45862</v>
          </cell>
          <cell r="C11365" t="str">
            <v>INVERSIONES Y SOLUCIONES DE TRADICION SAS</v>
          </cell>
          <cell r="F11365">
            <v>45814.37835648148</v>
          </cell>
          <cell r="G11365">
            <v>45829.378229166665</v>
          </cell>
          <cell r="H11365">
            <v>37</v>
          </cell>
          <cell r="O11365">
            <v>1152323</v>
          </cell>
        </row>
        <row r="11366">
          <cell r="A11366">
            <v>45862</v>
          </cell>
          <cell r="C11366" t="str">
            <v>INVERSIONES Y SOLUCIONES DE TRADICION SAS</v>
          </cell>
          <cell r="F11366">
            <v>45818.41375</v>
          </cell>
          <cell r="G11366">
            <v>45833.413611111115</v>
          </cell>
          <cell r="H11366">
            <v>33</v>
          </cell>
          <cell r="O11366">
            <v>2347677</v>
          </cell>
        </row>
        <row r="11367">
          <cell r="A11367">
            <v>45862</v>
          </cell>
          <cell r="C11367" t="str">
            <v>JOHN DIEGO GUTIERREZ POLANCO</v>
          </cell>
          <cell r="F11367">
            <v>45862.337314814817</v>
          </cell>
          <cell r="G11367">
            <v>45864.337199074071</v>
          </cell>
          <cell r="H11367">
            <v>2</v>
          </cell>
          <cell r="O11367">
            <v>107049.99</v>
          </cell>
        </row>
        <row r="11368">
          <cell r="A11368">
            <v>45862</v>
          </cell>
          <cell r="C11368" t="str">
            <v>JOSE DIEGO MOSQUERA</v>
          </cell>
          <cell r="F11368">
            <v>45859.229444444441</v>
          </cell>
          <cell r="G11368">
            <v>45860.229444444441</v>
          </cell>
          <cell r="H11368">
            <v>6</v>
          </cell>
          <cell r="O11368">
            <v>708480</v>
          </cell>
        </row>
        <row r="11369">
          <cell r="A11369">
            <v>45862</v>
          </cell>
          <cell r="C11369" t="str">
            <v>JOSE DIEGO MOSQUERA</v>
          </cell>
          <cell r="F11369">
            <v>45859.249895833331</v>
          </cell>
          <cell r="G11369">
            <v>45860.249895833331</v>
          </cell>
          <cell r="H11369">
            <v>6</v>
          </cell>
          <cell r="O11369">
            <v>173120</v>
          </cell>
        </row>
        <row r="11370">
          <cell r="A11370">
            <v>45862</v>
          </cell>
          <cell r="C11370" t="str">
            <v>SERAFIN  DIAZ</v>
          </cell>
          <cell r="F11370">
            <v>45862.477118055554</v>
          </cell>
          <cell r="G11370">
            <v>45863.477013888885</v>
          </cell>
          <cell r="H11370">
            <v>3</v>
          </cell>
          <cell r="O11370">
            <v>661000</v>
          </cell>
        </row>
        <row r="11371">
          <cell r="A11371">
            <v>45862</v>
          </cell>
          <cell r="C11371" t="str">
            <v>CRISTIAN CAMILO VEGA PALACIOS</v>
          </cell>
          <cell r="F11371">
            <v>45861.296435185184</v>
          </cell>
          <cell r="G11371">
            <v>45862.296296296299</v>
          </cell>
          <cell r="H11371">
            <v>4</v>
          </cell>
          <cell r="O11371">
            <v>292800</v>
          </cell>
        </row>
        <row r="11372">
          <cell r="A11372">
            <v>45862</v>
          </cell>
          <cell r="C11372" t="str">
            <v>CRISTIAN CAMILO VEGA PALACIOS</v>
          </cell>
          <cell r="F11372">
            <v>45861.296967592592</v>
          </cell>
          <cell r="G11372">
            <v>45862.296817129631</v>
          </cell>
          <cell r="H11372">
            <v>4</v>
          </cell>
          <cell r="O11372">
            <v>300800</v>
          </cell>
        </row>
        <row r="11373">
          <cell r="A11373">
            <v>45862</v>
          </cell>
          <cell r="C11373" t="str">
            <v>KOE4K S.A.S</v>
          </cell>
          <cell r="F11373">
            <v>45840.353842592594</v>
          </cell>
          <cell r="G11373">
            <v>45870.353738425925</v>
          </cell>
          <cell r="H11373">
            <v>3</v>
          </cell>
          <cell r="O11373">
            <v>184800</v>
          </cell>
        </row>
        <row r="11374">
          <cell r="A11374">
            <v>45862</v>
          </cell>
          <cell r="C11374" t="str">
            <v>GONZALEZ GOMEZ JOSE LUIS</v>
          </cell>
          <cell r="F11374">
            <v>45861.422731481478</v>
          </cell>
          <cell r="G11374">
            <v>45862.422546296293</v>
          </cell>
          <cell r="H11374">
            <v>4</v>
          </cell>
          <cell r="O11374">
            <v>209100</v>
          </cell>
        </row>
        <row r="11375">
          <cell r="A11375">
            <v>45862</v>
          </cell>
          <cell r="C11375" t="str">
            <v>HUMO CAFE &amp; BISTRO SAS</v>
          </cell>
          <cell r="F11375">
            <v>45861.269965277781</v>
          </cell>
          <cell r="G11375">
            <v>45862.269837962966</v>
          </cell>
          <cell r="H11375">
            <v>4</v>
          </cell>
          <cell r="O11375">
            <v>547800</v>
          </cell>
        </row>
        <row r="11376">
          <cell r="A11376">
            <v>45862</v>
          </cell>
          <cell r="C11376" t="str">
            <v>ALIMENTOS BENAL SAS</v>
          </cell>
          <cell r="F11376">
            <v>45833.44798611111</v>
          </cell>
          <cell r="G11376">
            <v>45863.447870370372</v>
          </cell>
          <cell r="H11376">
            <v>3</v>
          </cell>
          <cell r="O11376">
            <v>587100</v>
          </cell>
        </row>
        <row r="11377">
          <cell r="A11377">
            <v>45862</v>
          </cell>
          <cell r="C11377" t="str">
            <v>ALIMENTOS BENAL SAS</v>
          </cell>
          <cell r="F11377">
            <v>45834.364363425928</v>
          </cell>
          <cell r="G11377">
            <v>45864.358981481484</v>
          </cell>
          <cell r="H11377">
            <v>2</v>
          </cell>
          <cell r="O11377">
            <v>6932773.9967</v>
          </cell>
        </row>
        <row r="11378">
          <cell r="A11378">
            <v>45862</v>
          </cell>
          <cell r="C11378" t="str">
            <v>ALIMENTOS BENAL SAS</v>
          </cell>
          <cell r="F11378">
            <v>45835.437256944446</v>
          </cell>
          <cell r="G11378">
            <v>45865.437118055554</v>
          </cell>
          <cell r="H11378">
            <v>1</v>
          </cell>
          <cell r="O11378">
            <v>4034203.9635000001</v>
          </cell>
        </row>
        <row r="11379">
          <cell r="A11379">
            <v>45862</v>
          </cell>
          <cell r="C11379" t="str">
            <v>INVERSIONES SUPER ROYAL CARIBE SA</v>
          </cell>
          <cell r="F11379">
            <v>45835.286273148151</v>
          </cell>
          <cell r="G11379">
            <v>45865.275509259256</v>
          </cell>
          <cell r="H11379">
            <v>1</v>
          </cell>
          <cell r="O11379">
            <v>248600</v>
          </cell>
        </row>
        <row r="11380">
          <cell r="A11380">
            <v>45862</v>
          </cell>
          <cell r="C11380" t="str">
            <v>CANTINA LA 15 SAS</v>
          </cell>
          <cell r="F11380">
            <v>45832.37840277778</v>
          </cell>
          <cell r="G11380">
            <v>45862.37809027778</v>
          </cell>
          <cell r="H11380">
            <v>11</v>
          </cell>
          <cell r="O11380">
            <v>3633154.483</v>
          </cell>
        </row>
        <row r="11381">
          <cell r="A11381">
            <v>45862</v>
          </cell>
          <cell r="C11381" t="str">
            <v>PURA SABROSURA SAS</v>
          </cell>
          <cell r="F11381">
            <v>45852.511631944442</v>
          </cell>
          <cell r="G11381">
            <v>45867.511562500003</v>
          </cell>
          <cell r="H11381">
            <v>-1</v>
          </cell>
          <cell r="O11381">
            <v>1918623.8759999999</v>
          </cell>
        </row>
        <row r="11382">
          <cell r="A11382">
            <v>45862</v>
          </cell>
          <cell r="C11382" t="str">
            <v>PURA SABROSURA SAS</v>
          </cell>
          <cell r="F11382">
            <v>45852.51258101852</v>
          </cell>
          <cell r="G11382">
            <v>45867.512453703705</v>
          </cell>
          <cell r="H11382">
            <v>-1</v>
          </cell>
          <cell r="O11382">
            <v>292782.84000000003</v>
          </cell>
        </row>
        <row r="11383">
          <cell r="A11383">
            <v>45862</v>
          </cell>
          <cell r="C11383" t="str">
            <v>PURA SABROSURA SAS</v>
          </cell>
          <cell r="F11383">
            <v>45853.35596064815</v>
          </cell>
          <cell r="G11383">
            <v>45868.35596064815</v>
          </cell>
          <cell r="H11383">
            <v>-2</v>
          </cell>
          <cell r="O11383">
            <v>13942.04</v>
          </cell>
        </row>
        <row r="11384">
          <cell r="A11384">
            <v>45862</v>
          </cell>
          <cell r="C11384" t="str">
            <v>PURA SABROSURA SAS</v>
          </cell>
          <cell r="F11384">
            <v>45855.315092592595</v>
          </cell>
          <cell r="G11384">
            <v>45870.314965277779</v>
          </cell>
          <cell r="H11384">
            <v>-4</v>
          </cell>
          <cell r="O11384">
            <v>6388690.8650000002</v>
          </cell>
        </row>
        <row r="11385">
          <cell r="A11385">
            <v>45862</v>
          </cell>
          <cell r="C11385" t="str">
            <v>BENJAMIN  CHAPARRO AMEZQUITA</v>
          </cell>
          <cell r="F11385">
            <v>45861.586504629631</v>
          </cell>
          <cell r="G11385">
            <v>45862.585069444445</v>
          </cell>
          <cell r="H11385">
            <v>11</v>
          </cell>
          <cell r="O11385">
            <v>2384700</v>
          </cell>
        </row>
        <row r="11386">
          <cell r="A11386">
            <v>45862</v>
          </cell>
          <cell r="C11386" t="str">
            <v>VENTAS MOSTRADOR</v>
          </cell>
          <cell r="F11386">
            <v>45862</v>
          </cell>
          <cell r="G11386">
            <v>45862</v>
          </cell>
          <cell r="H11386">
            <v>0</v>
          </cell>
          <cell r="O11386">
            <v>83390</v>
          </cell>
        </row>
        <row r="11387">
          <cell r="A11387">
            <v>45862</v>
          </cell>
          <cell r="C11387" t="str">
            <v>VENTAS MOSTRADOR</v>
          </cell>
          <cell r="F11387">
            <v>45862</v>
          </cell>
          <cell r="G11387">
            <v>45862</v>
          </cell>
          <cell r="H11387">
            <v>0</v>
          </cell>
          <cell r="O11387">
            <v>336592</v>
          </cell>
        </row>
        <row r="11388">
          <cell r="A11388">
            <v>45863</v>
          </cell>
          <cell r="C11388" t="str">
            <v>EARTH AND FOOD SAS</v>
          </cell>
          <cell r="F11388">
            <v>45863.382824074077</v>
          </cell>
          <cell r="G11388">
            <v>45864.382824074077</v>
          </cell>
          <cell r="H11388">
            <v>2</v>
          </cell>
          <cell r="O11388">
            <v>510450</v>
          </cell>
        </row>
        <row r="11389">
          <cell r="A11389">
            <v>45863</v>
          </cell>
          <cell r="C11389" t="str">
            <v>VENTAS MOSTRADOR</v>
          </cell>
          <cell r="F11389">
            <v>45863.382824074077</v>
          </cell>
          <cell r="G11389">
            <v>45863.382824074077</v>
          </cell>
          <cell r="H11389">
            <v>0</v>
          </cell>
          <cell r="O11389">
            <v>9810</v>
          </cell>
        </row>
        <row r="11390">
          <cell r="A11390">
            <v>45863</v>
          </cell>
          <cell r="C11390" t="str">
            <v>VENTAS MOSTRADOR</v>
          </cell>
          <cell r="F11390">
            <v>45863.382824074077</v>
          </cell>
          <cell r="G11390">
            <v>45863.382824074077</v>
          </cell>
          <cell r="H11390">
            <v>0</v>
          </cell>
          <cell r="O11390">
            <v>11070</v>
          </cell>
        </row>
        <row r="11391">
          <cell r="A11391">
            <v>45863</v>
          </cell>
          <cell r="C11391" t="str">
            <v>VENTAS MOSTRADOR</v>
          </cell>
          <cell r="F11391">
            <v>45863.382824074077</v>
          </cell>
          <cell r="G11391">
            <v>45863.382824074077</v>
          </cell>
          <cell r="H11391">
            <v>0</v>
          </cell>
          <cell r="O11391">
            <v>11550</v>
          </cell>
        </row>
        <row r="11392">
          <cell r="A11392">
            <v>45863</v>
          </cell>
          <cell r="C11392" t="str">
            <v>VENTAS MOSTRADOR</v>
          </cell>
          <cell r="F11392">
            <v>45863.382824074077</v>
          </cell>
          <cell r="G11392">
            <v>45863.382824074077</v>
          </cell>
          <cell r="H11392">
            <v>0</v>
          </cell>
          <cell r="O11392">
            <v>12000</v>
          </cell>
        </row>
        <row r="11393">
          <cell r="A11393">
            <v>45863</v>
          </cell>
          <cell r="C11393" t="str">
            <v>VENTAS MOSTRADOR</v>
          </cell>
          <cell r="F11393">
            <v>45863.382824074077</v>
          </cell>
          <cell r="G11393">
            <v>45863.382824074077</v>
          </cell>
          <cell r="H11393">
            <v>0</v>
          </cell>
          <cell r="O11393">
            <v>13520</v>
          </cell>
        </row>
        <row r="11394">
          <cell r="A11394">
            <v>45863</v>
          </cell>
          <cell r="C11394" t="str">
            <v>VENTAS MOSTRADOR</v>
          </cell>
          <cell r="F11394">
            <v>45863.382824074077</v>
          </cell>
          <cell r="G11394">
            <v>45863.382824074077</v>
          </cell>
          <cell r="H11394">
            <v>0</v>
          </cell>
          <cell r="O11394">
            <v>16000</v>
          </cell>
        </row>
        <row r="11395">
          <cell r="A11395">
            <v>45863</v>
          </cell>
          <cell r="C11395" t="str">
            <v>VENTAS MOSTRADOR</v>
          </cell>
          <cell r="F11395">
            <v>45863.382824074077</v>
          </cell>
          <cell r="G11395">
            <v>45863.382824074077</v>
          </cell>
          <cell r="H11395">
            <v>0</v>
          </cell>
          <cell r="O11395">
            <v>24090</v>
          </cell>
        </row>
        <row r="11396">
          <cell r="A11396">
            <v>45863</v>
          </cell>
          <cell r="C11396" t="str">
            <v>VENTAS MOSTRADOR</v>
          </cell>
          <cell r="F11396">
            <v>45863.382824074077</v>
          </cell>
          <cell r="G11396">
            <v>45863.382824074077</v>
          </cell>
          <cell r="H11396">
            <v>0</v>
          </cell>
          <cell r="O11396">
            <v>27000</v>
          </cell>
        </row>
        <row r="11397">
          <cell r="A11397">
            <v>45863</v>
          </cell>
          <cell r="C11397" t="str">
            <v>VENTAS MOSTRADOR</v>
          </cell>
          <cell r="F11397">
            <v>45863.382824074077</v>
          </cell>
          <cell r="G11397">
            <v>45863.382824074077</v>
          </cell>
          <cell r="H11397">
            <v>0</v>
          </cell>
          <cell r="O11397">
            <v>45632</v>
          </cell>
        </row>
        <row r="11398">
          <cell r="A11398">
            <v>45863</v>
          </cell>
          <cell r="C11398" t="str">
            <v>VENTAS MOSTRADOR</v>
          </cell>
          <cell r="F11398">
            <v>45863.382824074077</v>
          </cell>
          <cell r="G11398">
            <v>45863.382824074077</v>
          </cell>
          <cell r="H11398">
            <v>0</v>
          </cell>
          <cell r="O11398">
            <v>45880</v>
          </cell>
        </row>
        <row r="11399">
          <cell r="A11399">
            <v>45863</v>
          </cell>
          <cell r="C11399" t="str">
            <v>VENTAS MOSTRADOR</v>
          </cell>
          <cell r="F11399">
            <v>45863.382824074077</v>
          </cell>
          <cell r="G11399">
            <v>45863.382824074077</v>
          </cell>
          <cell r="H11399">
            <v>0</v>
          </cell>
          <cell r="O11399">
            <v>45880</v>
          </cell>
        </row>
        <row r="11400">
          <cell r="A11400">
            <v>45863</v>
          </cell>
          <cell r="C11400" t="str">
            <v>VENTAS MOSTRADOR</v>
          </cell>
          <cell r="F11400">
            <v>45863.382824074077</v>
          </cell>
          <cell r="G11400">
            <v>45863.382824074077</v>
          </cell>
          <cell r="H11400">
            <v>0</v>
          </cell>
          <cell r="O11400">
            <v>88578</v>
          </cell>
        </row>
        <row r="11401">
          <cell r="A11401">
            <v>45863</v>
          </cell>
          <cell r="C11401" t="str">
            <v>VENTAS MOSTRADOR</v>
          </cell>
          <cell r="F11401">
            <v>45863.382824074077</v>
          </cell>
          <cell r="G11401">
            <v>45863.382824074077</v>
          </cell>
          <cell r="H11401">
            <v>0</v>
          </cell>
          <cell r="O11401">
            <v>119630</v>
          </cell>
        </row>
        <row r="11402">
          <cell r="A11402">
            <v>45863</v>
          </cell>
          <cell r="C11402" t="str">
            <v>VENTAS MOSTRADOR</v>
          </cell>
          <cell r="F11402">
            <v>45863.382824074077</v>
          </cell>
          <cell r="G11402">
            <v>45863.382824074077</v>
          </cell>
          <cell r="H11402">
            <v>0</v>
          </cell>
          <cell r="O11402">
            <v>122580</v>
          </cell>
        </row>
        <row r="11403">
          <cell r="A11403">
            <v>45863</v>
          </cell>
          <cell r="C11403" t="str">
            <v>VENTAS MOSTRADOR</v>
          </cell>
          <cell r="F11403">
            <v>45863.382824074077</v>
          </cell>
          <cell r="G11403">
            <v>45863.382824074077</v>
          </cell>
          <cell r="H11403">
            <v>0</v>
          </cell>
          <cell r="O11403">
            <v>124150</v>
          </cell>
        </row>
        <row r="11404">
          <cell r="A11404">
            <v>45863</v>
          </cell>
          <cell r="C11404" t="str">
            <v>CRISTIAN MANUEL BELTRAN VALENZUELA</v>
          </cell>
          <cell r="F11404">
            <v>45863.580752314818</v>
          </cell>
          <cell r="G11404">
            <v>45871.580555555556</v>
          </cell>
          <cell r="H11404">
            <v>-5</v>
          </cell>
          <cell r="O11404">
            <v>647480</v>
          </cell>
        </row>
        <row r="11405">
          <cell r="A11405">
            <v>45863</v>
          </cell>
          <cell r="C11405" t="str">
            <v>VENTAS MOSTRADOR</v>
          </cell>
          <cell r="F11405">
            <v>45863.382824074077</v>
          </cell>
          <cell r="G11405">
            <v>45863.382824074077</v>
          </cell>
          <cell r="H11405">
            <v>0</v>
          </cell>
          <cell r="O11405">
            <v>650400</v>
          </cell>
        </row>
        <row r="11406">
          <cell r="A11406">
            <v>45863</v>
          </cell>
          <cell r="C11406" t="str">
            <v>WILSON FERNANDO CASTANEDA LOPEZ</v>
          </cell>
          <cell r="F11406">
            <v>45863.530949074076</v>
          </cell>
          <cell r="G11406">
            <v>45864.530810185184</v>
          </cell>
          <cell r="H11406">
            <v>2</v>
          </cell>
          <cell r="O11406">
            <v>751800</v>
          </cell>
        </row>
        <row r="11407">
          <cell r="A11407">
            <v>45863</v>
          </cell>
          <cell r="C11407" t="str">
            <v>CRISTIAN  ROJAS RIVERA</v>
          </cell>
          <cell r="F11407">
            <v>45863.554201388892</v>
          </cell>
          <cell r="G11407">
            <v>45869.554131944446</v>
          </cell>
          <cell r="H11407">
            <v>-3</v>
          </cell>
          <cell r="O11407">
            <v>425499.99</v>
          </cell>
        </row>
        <row r="11408">
          <cell r="A11408">
            <v>45863</v>
          </cell>
          <cell r="C11408" t="str">
            <v>CRISTIAN  ROJAS RIVERA</v>
          </cell>
          <cell r="F11408">
            <v>45863.556203703702</v>
          </cell>
          <cell r="G11408">
            <v>45869.556134259263</v>
          </cell>
          <cell r="H11408">
            <v>-3</v>
          </cell>
          <cell r="O11408">
            <v>850999.98</v>
          </cell>
        </row>
        <row r="11409">
          <cell r="A11409">
            <v>45863</v>
          </cell>
          <cell r="C11409" t="str">
            <v>CRISTIAN MANUEL BELTRAN VALENZUELA</v>
          </cell>
          <cell r="F11409">
            <v>45863.580752314818</v>
          </cell>
          <cell r="G11409">
            <v>45871.580555555556</v>
          </cell>
          <cell r="H11409">
            <v>-5</v>
          </cell>
          <cell r="O11409">
            <v>2000000</v>
          </cell>
        </row>
        <row r="11410">
          <cell r="A11410">
            <v>45863</v>
          </cell>
          <cell r="C11410" t="str">
            <v>WILSON MAURICIO COTRINA POBLADOR</v>
          </cell>
          <cell r="F11410">
            <v>45863.332951388889</v>
          </cell>
          <cell r="G11410">
            <v>45864.33189814815</v>
          </cell>
          <cell r="H11410">
            <v>2</v>
          </cell>
          <cell r="O11410">
            <v>127200</v>
          </cell>
        </row>
        <row r="11411">
          <cell r="A11411">
            <v>45863</v>
          </cell>
          <cell r="C11411" t="str">
            <v>LOVE CHICHARRON S.A.S</v>
          </cell>
          <cell r="F11411">
            <v>45857.282118055555</v>
          </cell>
          <cell r="G11411">
            <v>45865.281909722224</v>
          </cell>
          <cell r="H11411">
            <v>1</v>
          </cell>
          <cell r="O11411">
            <v>4151242.41</v>
          </cell>
        </row>
        <row r="11412">
          <cell r="A11412">
            <v>45863</v>
          </cell>
          <cell r="C11412" t="str">
            <v>EL IMPERIO DEL CERDO PREMIUM S.A.S</v>
          </cell>
          <cell r="F11412">
            <v>45863.266886574071</v>
          </cell>
          <cell r="G11412">
            <v>45871.266736111109</v>
          </cell>
          <cell r="H11412">
            <v>-5</v>
          </cell>
          <cell r="O11412">
            <v>1128000</v>
          </cell>
        </row>
        <row r="11413">
          <cell r="A11413">
            <v>45863</v>
          </cell>
          <cell r="C11413" t="str">
            <v>SIPOTE BURRITO S.A</v>
          </cell>
          <cell r="F11413">
            <v>45849.552453703705</v>
          </cell>
          <cell r="G11413">
            <v>45879.552453703705</v>
          </cell>
          <cell r="H11413">
            <v>-13</v>
          </cell>
          <cell r="O11413">
            <v>20800</v>
          </cell>
        </row>
        <row r="11414">
          <cell r="A11414">
            <v>45863</v>
          </cell>
          <cell r="C11414" t="str">
            <v>SIPOTE BURRITO S.A</v>
          </cell>
          <cell r="F11414">
            <v>45852.302858796298</v>
          </cell>
          <cell r="G11414">
            <v>45882.302708333336</v>
          </cell>
          <cell r="H11414">
            <v>-16</v>
          </cell>
          <cell r="O11414">
            <v>2500000</v>
          </cell>
        </row>
        <row r="11415">
          <cell r="A11415">
            <v>45863</v>
          </cell>
          <cell r="C11415" t="str">
            <v>TAKAMI SA</v>
          </cell>
          <cell r="F11415">
            <v>45799.331701388888</v>
          </cell>
          <cell r="G11415">
            <v>45829.331597222219</v>
          </cell>
          <cell r="H11415">
            <v>44</v>
          </cell>
          <cell r="O11415">
            <v>129720</v>
          </cell>
        </row>
        <row r="11416">
          <cell r="A11416">
            <v>45863</v>
          </cell>
          <cell r="C11416" t="str">
            <v>TAKAMI SA</v>
          </cell>
          <cell r="F11416">
            <v>45839.313969907409</v>
          </cell>
          <cell r="G11416">
            <v>45869.313854166663</v>
          </cell>
          <cell r="H11416">
            <v>4</v>
          </cell>
          <cell r="O11416">
            <v>81480</v>
          </cell>
        </row>
        <row r="11417">
          <cell r="A11417">
            <v>45863</v>
          </cell>
          <cell r="C11417" t="str">
            <v>TAKAMI SA</v>
          </cell>
          <cell r="F11417">
            <v>45839.318981481483</v>
          </cell>
          <cell r="G11417">
            <v>45869.31890046296</v>
          </cell>
          <cell r="H11417">
            <v>4</v>
          </cell>
          <cell r="O11417">
            <v>31000</v>
          </cell>
        </row>
        <row r="11418">
          <cell r="A11418">
            <v>45863</v>
          </cell>
          <cell r="C11418" t="str">
            <v>TAKAMI SA</v>
          </cell>
          <cell r="F11418">
            <v>45839.320798611108</v>
          </cell>
          <cell r="G11418">
            <v>45869.320659722223</v>
          </cell>
          <cell r="H11418">
            <v>4</v>
          </cell>
          <cell r="O11418">
            <v>960000</v>
          </cell>
        </row>
        <row r="11419">
          <cell r="A11419">
            <v>45863</v>
          </cell>
          <cell r="C11419" t="str">
            <v>TAKAMI SA</v>
          </cell>
          <cell r="F11419">
            <v>45839.327349537038</v>
          </cell>
          <cell r="G11419">
            <v>45869.327280092592</v>
          </cell>
          <cell r="H11419">
            <v>4</v>
          </cell>
          <cell r="O11419">
            <v>117000</v>
          </cell>
        </row>
        <row r="11420">
          <cell r="A11420">
            <v>45863</v>
          </cell>
          <cell r="C11420" t="str">
            <v>TAKAMI SA</v>
          </cell>
          <cell r="F11420">
            <v>45839.337233796294</v>
          </cell>
          <cell r="G11420">
            <v>45869.337164351855</v>
          </cell>
          <cell r="H11420">
            <v>4</v>
          </cell>
          <cell r="O11420">
            <v>826320</v>
          </cell>
        </row>
        <row r="11421">
          <cell r="A11421">
            <v>45863</v>
          </cell>
          <cell r="C11421" t="str">
            <v>TAKAMI SA</v>
          </cell>
          <cell r="F11421">
            <v>45839.343148148146</v>
          </cell>
          <cell r="G11421">
            <v>45869.342881944445</v>
          </cell>
          <cell r="H11421">
            <v>4</v>
          </cell>
          <cell r="O11421">
            <v>170150</v>
          </cell>
        </row>
        <row r="11422">
          <cell r="A11422">
            <v>45863</v>
          </cell>
          <cell r="C11422" t="str">
            <v>TAKAMI SA</v>
          </cell>
          <cell r="F11422">
            <v>45839.345694444448</v>
          </cell>
          <cell r="G11422">
            <v>45869.345462962963</v>
          </cell>
          <cell r="H11422">
            <v>4</v>
          </cell>
          <cell r="O11422">
            <v>176400</v>
          </cell>
        </row>
        <row r="11423">
          <cell r="A11423">
            <v>45863</v>
          </cell>
          <cell r="C11423" t="str">
            <v>TAKAMI SA</v>
          </cell>
          <cell r="F11423">
            <v>45839.389560185184</v>
          </cell>
          <cell r="G11423">
            <v>45869.389143518521</v>
          </cell>
          <cell r="H11423">
            <v>4</v>
          </cell>
          <cell r="O11423">
            <v>437200</v>
          </cell>
        </row>
        <row r="11424">
          <cell r="A11424">
            <v>45863</v>
          </cell>
          <cell r="C11424" t="str">
            <v>TAKAMI SA</v>
          </cell>
          <cell r="F11424">
            <v>45839.393923611111</v>
          </cell>
          <cell r="G11424">
            <v>45869.393738425926</v>
          </cell>
          <cell r="H11424">
            <v>4</v>
          </cell>
          <cell r="O11424">
            <v>479650</v>
          </cell>
        </row>
        <row r="11425">
          <cell r="A11425">
            <v>45863</v>
          </cell>
          <cell r="C11425" t="str">
            <v>TAKAMI SA</v>
          </cell>
          <cell r="F11425">
            <v>45840.31449074074</v>
          </cell>
          <cell r="G11425">
            <v>45870.309884259259</v>
          </cell>
          <cell r="H11425">
            <v>3</v>
          </cell>
          <cell r="O11425">
            <v>114080</v>
          </cell>
        </row>
        <row r="11426">
          <cell r="A11426">
            <v>45863</v>
          </cell>
          <cell r="C11426" t="str">
            <v>TAKAMI SA</v>
          </cell>
          <cell r="F11426">
            <v>45840.320648148147</v>
          </cell>
          <cell r="G11426">
            <v>45870.3202662037</v>
          </cell>
          <cell r="H11426">
            <v>3</v>
          </cell>
          <cell r="O11426">
            <v>100880</v>
          </cell>
        </row>
        <row r="11427">
          <cell r="A11427">
            <v>45863</v>
          </cell>
          <cell r="C11427" t="str">
            <v>TAKAMI SA</v>
          </cell>
          <cell r="F11427">
            <v>45840.321446759262</v>
          </cell>
          <cell r="G11427">
            <v>45870.321296296293</v>
          </cell>
          <cell r="H11427">
            <v>3</v>
          </cell>
          <cell r="O11427">
            <v>213400</v>
          </cell>
        </row>
        <row r="11428">
          <cell r="A11428">
            <v>45863</v>
          </cell>
          <cell r="C11428" t="str">
            <v>TAKAMI SA</v>
          </cell>
          <cell r="F11428">
            <v>45840.350798611114</v>
          </cell>
          <cell r="G11428">
            <v>45870.350474537037</v>
          </cell>
          <cell r="H11428">
            <v>3</v>
          </cell>
          <cell r="O11428">
            <v>115920</v>
          </cell>
        </row>
        <row r="11429">
          <cell r="A11429">
            <v>45863</v>
          </cell>
          <cell r="C11429" t="str">
            <v>TAKAMI SA</v>
          </cell>
          <cell r="F11429">
            <v>45840.366030092591</v>
          </cell>
          <cell r="G11429">
            <v>45870.360011574077</v>
          </cell>
          <cell r="H11429">
            <v>3</v>
          </cell>
          <cell r="O11429">
            <v>323980</v>
          </cell>
        </row>
        <row r="11430">
          <cell r="A11430">
            <v>45863</v>
          </cell>
          <cell r="C11430" t="str">
            <v>TAKAMI SA</v>
          </cell>
          <cell r="F11430">
            <v>45841.317847222221</v>
          </cell>
          <cell r="G11430">
            <v>45871.317696759259</v>
          </cell>
          <cell r="H11430">
            <v>2</v>
          </cell>
          <cell r="O11430">
            <v>322000</v>
          </cell>
        </row>
        <row r="11431">
          <cell r="A11431">
            <v>45863</v>
          </cell>
          <cell r="C11431" t="str">
            <v>TAKAMI SA</v>
          </cell>
          <cell r="F11431">
            <v>45841.319548611114</v>
          </cell>
          <cell r="G11431">
            <v>45871.318402777775</v>
          </cell>
          <cell r="H11431">
            <v>2</v>
          </cell>
          <cell r="O11431">
            <v>143520</v>
          </cell>
        </row>
        <row r="11432">
          <cell r="A11432">
            <v>45863</v>
          </cell>
          <cell r="C11432" t="str">
            <v>TAKAMI SA</v>
          </cell>
          <cell r="F11432">
            <v>45841.322476851848</v>
          </cell>
          <cell r="G11432">
            <v>45871.321064814816</v>
          </cell>
          <cell r="H11432">
            <v>2</v>
          </cell>
          <cell r="O11432">
            <v>116220</v>
          </cell>
        </row>
        <row r="11433">
          <cell r="A11433">
            <v>45863</v>
          </cell>
          <cell r="C11433" t="str">
            <v>TAKAMI SA</v>
          </cell>
          <cell r="F11433">
            <v>45841.324456018519</v>
          </cell>
          <cell r="G11433">
            <v>45871.323993055557</v>
          </cell>
          <cell r="H11433">
            <v>2</v>
          </cell>
          <cell r="O11433">
            <v>82000</v>
          </cell>
        </row>
        <row r="11434">
          <cell r="A11434">
            <v>45863</v>
          </cell>
          <cell r="C11434" t="str">
            <v>TAKAMI SA</v>
          </cell>
          <cell r="F11434">
            <v>45841.326481481483</v>
          </cell>
          <cell r="G11434">
            <v>45871.326377314814</v>
          </cell>
          <cell r="H11434">
            <v>2</v>
          </cell>
          <cell r="O11434">
            <v>258500</v>
          </cell>
        </row>
        <row r="11435">
          <cell r="A11435">
            <v>45863</v>
          </cell>
          <cell r="C11435" t="str">
            <v>TAKAMI SA</v>
          </cell>
          <cell r="F11435">
            <v>45841.339178240742</v>
          </cell>
          <cell r="G11435">
            <v>45871.338831018518</v>
          </cell>
          <cell r="H11435">
            <v>2</v>
          </cell>
          <cell r="O11435">
            <v>128040</v>
          </cell>
        </row>
        <row r="11436">
          <cell r="A11436">
            <v>45863</v>
          </cell>
          <cell r="C11436" t="str">
            <v>TAKAMI SA</v>
          </cell>
          <cell r="F11436">
            <v>45841.392129629632</v>
          </cell>
          <cell r="G11436">
            <v>45871.390810185185</v>
          </cell>
          <cell r="H11436">
            <v>2</v>
          </cell>
          <cell r="O11436">
            <v>32000</v>
          </cell>
        </row>
        <row r="11437">
          <cell r="A11437">
            <v>45863</v>
          </cell>
          <cell r="C11437" t="str">
            <v>TAKAMI SA</v>
          </cell>
          <cell r="F11437">
            <v>45841.394282407404</v>
          </cell>
          <cell r="G11437">
            <v>45871.394131944442</v>
          </cell>
          <cell r="H11437">
            <v>2</v>
          </cell>
          <cell r="O11437">
            <v>621600</v>
          </cell>
        </row>
        <row r="11438">
          <cell r="A11438">
            <v>45863</v>
          </cell>
          <cell r="C11438" t="str">
            <v>TAKAMI SA</v>
          </cell>
          <cell r="F11438">
            <v>45842.319918981484</v>
          </cell>
          <cell r="G11438">
            <v>45872.319780092592</v>
          </cell>
          <cell r="H11438">
            <v>1</v>
          </cell>
          <cell r="O11438">
            <v>164000</v>
          </cell>
        </row>
        <row r="11439">
          <cell r="A11439">
            <v>45863</v>
          </cell>
          <cell r="C11439" t="str">
            <v>TAKAMI SA</v>
          </cell>
          <cell r="F11439">
            <v>45842.324224537035</v>
          </cell>
          <cell r="G11439">
            <v>45872.323958333334</v>
          </cell>
          <cell r="H11439">
            <v>1</v>
          </cell>
          <cell r="O11439">
            <v>872160</v>
          </cell>
        </row>
        <row r="11440">
          <cell r="A11440">
            <v>45863</v>
          </cell>
          <cell r="C11440" t="str">
            <v>TAKAMI SA</v>
          </cell>
          <cell r="F11440">
            <v>45842.335914351854</v>
          </cell>
          <cell r="G11440">
            <v>45872.335798611108</v>
          </cell>
          <cell r="H11440">
            <v>1</v>
          </cell>
          <cell r="O11440">
            <v>1212400</v>
          </cell>
        </row>
        <row r="11441">
          <cell r="A11441">
            <v>45863</v>
          </cell>
          <cell r="C11441" t="str">
            <v>TAKAMI SA</v>
          </cell>
          <cell r="F11441">
            <v>45843.285879629628</v>
          </cell>
          <cell r="G11441">
            <v>45873.285879629628</v>
          </cell>
          <cell r="H11441">
            <v>0</v>
          </cell>
          <cell r="O11441">
            <v>102820</v>
          </cell>
        </row>
        <row r="11442">
          <cell r="A11442">
            <v>45863</v>
          </cell>
          <cell r="C11442" t="str">
            <v>TAKAMI SA</v>
          </cell>
          <cell r="F11442">
            <v>45843.288136574076</v>
          </cell>
          <cell r="G11442">
            <v>45873.288136574076</v>
          </cell>
          <cell r="H11442">
            <v>0</v>
          </cell>
          <cell r="O11442">
            <v>1096500</v>
          </cell>
        </row>
        <row r="11443">
          <cell r="A11443">
            <v>45863</v>
          </cell>
          <cell r="C11443" t="str">
            <v>TAKAMI SA</v>
          </cell>
          <cell r="F11443">
            <v>45843.314976851849</v>
          </cell>
          <cell r="G11443">
            <v>45873.31490740741</v>
          </cell>
          <cell r="H11443">
            <v>0</v>
          </cell>
          <cell r="O11443">
            <v>659200</v>
          </cell>
        </row>
        <row r="11444">
          <cell r="A11444">
            <v>45863</v>
          </cell>
          <cell r="C11444" t="str">
            <v>TAKAMI SA</v>
          </cell>
          <cell r="F11444">
            <v>45843.315960648149</v>
          </cell>
          <cell r="G11444">
            <v>45873.315451388888</v>
          </cell>
          <cell r="H11444">
            <v>0</v>
          </cell>
          <cell r="O11444">
            <v>138990</v>
          </cell>
        </row>
        <row r="11445">
          <cell r="A11445">
            <v>45863</v>
          </cell>
          <cell r="C11445" t="str">
            <v>TAKAMI SA</v>
          </cell>
          <cell r="F11445">
            <v>45843.317002314812</v>
          </cell>
          <cell r="G11445">
            <v>45873.316770833335</v>
          </cell>
          <cell r="H11445">
            <v>0</v>
          </cell>
          <cell r="O11445">
            <v>75440</v>
          </cell>
        </row>
        <row r="11446">
          <cell r="A11446">
            <v>45863</v>
          </cell>
          <cell r="C11446" t="str">
            <v>TAKAMI SA</v>
          </cell>
          <cell r="F11446">
            <v>45843.332314814812</v>
          </cell>
          <cell r="G11446">
            <v>45873.332013888888</v>
          </cell>
          <cell r="H11446">
            <v>0</v>
          </cell>
          <cell r="O11446">
            <v>71750</v>
          </cell>
        </row>
        <row r="11447">
          <cell r="A11447">
            <v>45863</v>
          </cell>
          <cell r="C11447" t="str">
            <v>TAKAMI SA</v>
          </cell>
          <cell r="F11447">
            <v>45843.345520833333</v>
          </cell>
          <cell r="G11447">
            <v>45873.34542824074</v>
          </cell>
          <cell r="H11447">
            <v>0</v>
          </cell>
          <cell r="O11447">
            <v>400400</v>
          </cell>
        </row>
        <row r="11448">
          <cell r="A11448">
            <v>45863</v>
          </cell>
          <cell r="C11448" t="str">
            <v>TAKAMI SA</v>
          </cell>
          <cell r="F11448">
            <v>45843.404097222221</v>
          </cell>
          <cell r="G11448">
            <v>45873.404039351852</v>
          </cell>
          <cell r="H11448">
            <v>0</v>
          </cell>
          <cell r="O11448">
            <v>5518359.0180000002</v>
          </cell>
        </row>
        <row r="11449">
          <cell r="A11449">
            <v>45863</v>
          </cell>
          <cell r="C11449" t="str">
            <v>TAKAMI SA</v>
          </cell>
          <cell r="F11449">
            <v>45845.295567129629</v>
          </cell>
          <cell r="G11449">
            <v>45875.295416666668</v>
          </cell>
          <cell r="H11449">
            <v>-2</v>
          </cell>
          <cell r="O11449">
            <v>97000</v>
          </cell>
        </row>
        <row r="11450">
          <cell r="A11450">
            <v>45863</v>
          </cell>
          <cell r="C11450" t="str">
            <v>TAKAMI SA</v>
          </cell>
          <cell r="F11450">
            <v>45845.296898148146</v>
          </cell>
          <cell r="G11450">
            <v>45875.296712962961</v>
          </cell>
          <cell r="H11450">
            <v>-2</v>
          </cell>
          <cell r="O11450">
            <v>3012800</v>
          </cell>
        </row>
        <row r="11451">
          <cell r="A11451">
            <v>45863</v>
          </cell>
          <cell r="C11451" t="str">
            <v>TAKAMI SA</v>
          </cell>
          <cell r="F11451">
            <v>45845.303414351853</v>
          </cell>
          <cell r="G11451">
            <v>45875.30327546296</v>
          </cell>
          <cell r="H11451">
            <v>-2</v>
          </cell>
          <cell r="O11451">
            <v>128000</v>
          </cell>
        </row>
        <row r="11452">
          <cell r="A11452">
            <v>45863</v>
          </cell>
          <cell r="C11452" t="str">
            <v>TAKAMI SA</v>
          </cell>
          <cell r="F11452">
            <v>45845.315428240741</v>
          </cell>
          <cell r="G11452">
            <v>45875.31391203704</v>
          </cell>
          <cell r="H11452">
            <v>-2</v>
          </cell>
          <cell r="O11452">
            <v>97500</v>
          </cell>
        </row>
        <row r="11453">
          <cell r="A11453">
            <v>45863</v>
          </cell>
          <cell r="C11453" t="str">
            <v>TAKAMI SA</v>
          </cell>
          <cell r="F11453">
            <v>45845.320925925924</v>
          </cell>
          <cell r="G11453">
            <v>45875.320833333331</v>
          </cell>
          <cell r="H11453">
            <v>-2</v>
          </cell>
          <cell r="O11453">
            <v>633600</v>
          </cell>
        </row>
        <row r="11454">
          <cell r="A11454">
            <v>45863</v>
          </cell>
          <cell r="C11454" t="str">
            <v>TAKAMI SA</v>
          </cell>
          <cell r="F11454">
            <v>45845.321840277778</v>
          </cell>
          <cell r="G11454">
            <v>45875.321689814817</v>
          </cell>
          <cell r="H11454">
            <v>-2</v>
          </cell>
          <cell r="O11454">
            <v>87750</v>
          </cell>
        </row>
        <row r="11455">
          <cell r="A11455">
            <v>45863</v>
          </cell>
          <cell r="C11455" t="str">
            <v>TAKAMI SA</v>
          </cell>
          <cell r="F11455">
            <v>45846.307766203703</v>
          </cell>
          <cell r="G11455">
            <v>45876.307615740741</v>
          </cell>
          <cell r="H11455">
            <v>-3</v>
          </cell>
          <cell r="O11455">
            <v>116850</v>
          </cell>
        </row>
        <row r="11456">
          <cell r="A11456">
            <v>45863</v>
          </cell>
          <cell r="C11456" t="str">
            <v>TAKAMI SA</v>
          </cell>
          <cell r="F11456">
            <v>45846.311145833337</v>
          </cell>
          <cell r="G11456">
            <v>45876.310995370368</v>
          </cell>
          <cell r="H11456">
            <v>-3</v>
          </cell>
          <cell r="O11456">
            <v>2643200</v>
          </cell>
        </row>
        <row r="11457">
          <cell r="A11457">
            <v>45863</v>
          </cell>
          <cell r="C11457" t="str">
            <v>TAKAMI SA</v>
          </cell>
          <cell r="F11457">
            <v>45846.313611111109</v>
          </cell>
          <cell r="G11457">
            <v>45876.313425925924</v>
          </cell>
          <cell r="H11457">
            <v>-3</v>
          </cell>
          <cell r="O11457">
            <v>251550</v>
          </cell>
        </row>
        <row r="11458">
          <cell r="A11458">
            <v>45863</v>
          </cell>
          <cell r="C11458" t="str">
            <v>TAKAMI SA</v>
          </cell>
          <cell r="F11458">
            <v>45846.316944444443</v>
          </cell>
          <cell r="G11458">
            <v>45876.316481481481</v>
          </cell>
          <cell r="H11458">
            <v>-3</v>
          </cell>
          <cell r="O11458">
            <v>761120</v>
          </cell>
        </row>
        <row r="11459">
          <cell r="A11459">
            <v>45863</v>
          </cell>
          <cell r="C11459" t="str">
            <v>TAKAMI SA</v>
          </cell>
          <cell r="F11459">
            <v>45846.346597222226</v>
          </cell>
          <cell r="G11459">
            <v>45876.346446759257</v>
          </cell>
          <cell r="H11459">
            <v>-3</v>
          </cell>
          <cell r="O11459">
            <v>35000</v>
          </cell>
        </row>
        <row r="11460">
          <cell r="A11460">
            <v>45863</v>
          </cell>
          <cell r="C11460" t="str">
            <v>TAKAMI SA</v>
          </cell>
          <cell r="F11460">
            <v>45846.350011574075</v>
          </cell>
          <cell r="G11460">
            <v>45876.349062499998</v>
          </cell>
          <cell r="H11460">
            <v>-3</v>
          </cell>
          <cell r="O11460">
            <v>516600</v>
          </cell>
        </row>
        <row r="11461">
          <cell r="A11461">
            <v>45863</v>
          </cell>
          <cell r="C11461" t="str">
            <v>TAKAMI SA</v>
          </cell>
          <cell r="F11461">
            <v>45846.360046296293</v>
          </cell>
          <cell r="G11461">
            <v>45876.359884259262</v>
          </cell>
          <cell r="H11461">
            <v>-3</v>
          </cell>
          <cell r="O11461">
            <v>197040</v>
          </cell>
        </row>
        <row r="11462">
          <cell r="A11462">
            <v>45863</v>
          </cell>
          <cell r="C11462" t="str">
            <v>TAKAMI SA</v>
          </cell>
          <cell r="F11462">
            <v>45847.301400462966</v>
          </cell>
          <cell r="G11462">
            <v>45877.30127314815</v>
          </cell>
          <cell r="H11462">
            <v>-4</v>
          </cell>
          <cell r="O11462">
            <v>61500</v>
          </cell>
        </row>
        <row r="11463">
          <cell r="A11463">
            <v>45863</v>
          </cell>
          <cell r="C11463" t="str">
            <v>TAKAMI SA</v>
          </cell>
          <cell r="F11463">
            <v>45847.313078703701</v>
          </cell>
          <cell r="G11463">
            <v>45877.312928240739</v>
          </cell>
          <cell r="H11463">
            <v>-4</v>
          </cell>
          <cell r="O11463">
            <v>84050</v>
          </cell>
        </row>
        <row r="11464">
          <cell r="A11464">
            <v>45863</v>
          </cell>
          <cell r="C11464" t="str">
            <v>TAKAMI SA</v>
          </cell>
          <cell r="F11464">
            <v>45847.314386574071</v>
          </cell>
          <cell r="G11464">
            <v>45877.314074074071</v>
          </cell>
          <cell r="H11464">
            <v>-4</v>
          </cell>
          <cell r="O11464">
            <v>147400</v>
          </cell>
        </row>
        <row r="11465">
          <cell r="A11465">
            <v>45863</v>
          </cell>
          <cell r="C11465" t="str">
            <v>TAKAMI SA</v>
          </cell>
          <cell r="F11465">
            <v>45847.316122685188</v>
          </cell>
          <cell r="G11465">
            <v>45877.316006944442</v>
          </cell>
          <cell r="H11465">
            <v>-4</v>
          </cell>
          <cell r="O11465">
            <v>161837</v>
          </cell>
        </row>
        <row r="11466">
          <cell r="A11466">
            <v>45863</v>
          </cell>
          <cell r="C11466" t="str">
            <v>TAKAMI SA</v>
          </cell>
          <cell r="F11466">
            <v>45847.317199074074</v>
          </cell>
          <cell r="G11466">
            <v>45877.316932870373</v>
          </cell>
          <cell r="H11466">
            <v>-4</v>
          </cell>
          <cell r="O11466">
            <v>184300</v>
          </cell>
        </row>
        <row r="11467">
          <cell r="A11467">
            <v>45863</v>
          </cell>
          <cell r="C11467" t="str">
            <v>TAKAMI SA</v>
          </cell>
          <cell r="F11467">
            <v>45847.324340277781</v>
          </cell>
          <cell r="G11467">
            <v>45877.32408564815</v>
          </cell>
          <cell r="H11467">
            <v>-4</v>
          </cell>
          <cell r="O11467">
            <v>55200</v>
          </cell>
        </row>
        <row r="11468">
          <cell r="A11468">
            <v>45863</v>
          </cell>
          <cell r="C11468" t="str">
            <v>TAKAMI SA</v>
          </cell>
          <cell r="F11468">
            <v>45848.304907407408</v>
          </cell>
          <cell r="G11468">
            <v>45878.304756944446</v>
          </cell>
          <cell r="H11468">
            <v>-5</v>
          </cell>
          <cell r="O11468">
            <v>58200</v>
          </cell>
        </row>
        <row r="11469">
          <cell r="A11469">
            <v>45863</v>
          </cell>
          <cell r="C11469" t="str">
            <v>TAKAMI SA</v>
          </cell>
          <cell r="F11469">
            <v>45848.307916666665</v>
          </cell>
          <cell r="G11469">
            <v>45878.307824074072</v>
          </cell>
          <cell r="H11469">
            <v>-5</v>
          </cell>
          <cell r="O11469">
            <v>129980</v>
          </cell>
        </row>
        <row r="11470">
          <cell r="A11470">
            <v>45863</v>
          </cell>
          <cell r="C11470" t="str">
            <v>TAKAMI SA</v>
          </cell>
          <cell r="F11470">
            <v>45848.308622685188</v>
          </cell>
          <cell r="G11470">
            <v>45878.308495370373</v>
          </cell>
          <cell r="H11470">
            <v>-5</v>
          </cell>
          <cell r="O11470">
            <v>574000</v>
          </cell>
        </row>
        <row r="11471">
          <cell r="A11471">
            <v>45863</v>
          </cell>
          <cell r="C11471" t="str">
            <v>TAKAMI SA</v>
          </cell>
          <cell r="F11471">
            <v>45848.309872685182</v>
          </cell>
          <cell r="G11471">
            <v>45878.309699074074</v>
          </cell>
          <cell r="H11471">
            <v>-5</v>
          </cell>
          <cell r="O11471">
            <v>557120</v>
          </cell>
        </row>
        <row r="11472">
          <cell r="A11472">
            <v>45863</v>
          </cell>
          <cell r="C11472" t="str">
            <v>TAKAMI SA</v>
          </cell>
          <cell r="F11472">
            <v>45848.311180555553</v>
          </cell>
          <cell r="G11472">
            <v>45878.311064814814</v>
          </cell>
          <cell r="H11472">
            <v>-5</v>
          </cell>
          <cell r="O11472">
            <v>20000</v>
          </cell>
        </row>
        <row r="11473">
          <cell r="A11473">
            <v>45863</v>
          </cell>
          <cell r="C11473" t="str">
            <v>TAKAMI SA</v>
          </cell>
          <cell r="F11473">
            <v>45848.325162037036</v>
          </cell>
          <cell r="G11473">
            <v>45878.324942129628</v>
          </cell>
          <cell r="H11473">
            <v>-5</v>
          </cell>
          <cell r="O11473">
            <v>275240</v>
          </cell>
        </row>
        <row r="11474">
          <cell r="A11474">
            <v>45863</v>
          </cell>
          <cell r="C11474" t="str">
            <v>TAKAMI SA</v>
          </cell>
          <cell r="F11474">
            <v>45849.319189814814</v>
          </cell>
          <cell r="G11474">
            <v>45879.319050925929</v>
          </cell>
          <cell r="H11474">
            <v>-6</v>
          </cell>
          <cell r="O11474">
            <v>158240</v>
          </cell>
        </row>
        <row r="11475">
          <cell r="A11475">
            <v>45863</v>
          </cell>
          <cell r="C11475" t="str">
            <v>TAKAMI SA</v>
          </cell>
          <cell r="F11475">
            <v>45849.346666666665</v>
          </cell>
          <cell r="G11475">
            <v>45879.346550925926</v>
          </cell>
          <cell r="H11475">
            <v>-6</v>
          </cell>
          <cell r="O11475">
            <v>110400</v>
          </cell>
        </row>
        <row r="11476">
          <cell r="A11476">
            <v>45863</v>
          </cell>
          <cell r="C11476" t="str">
            <v>TAKAMI SA</v>
          </cell>
          <cell r="F11476">
            <v>45849.34746527778</v>
          </cell>
          <cell r="G11476">
            <v>45879.347268518519</v>
          </cell>
          <cell r="H11476">
            <v>-6</v>
          </cell>
          <cell r="O11476">
            <v>79120</v>
          </cell>
        </row>
        <row r="11477">
          <cell r="A11477">
            <v>45863</v>
          </cell>
          <cell r="C11477" t="str">
            <v>TAKAMI SA</v>
          </cell>
          <cell r="F11477">
            <v>45849.348113425927</v>
          </cell>
          <cell r="G11477">
            <v>45879.347997685189</v>
          </cell>
          <cell r="H11477">
            <v>-6</v>
          </cell>
          <cell r="O11477">
            <v>82000</v>
          </cell>
        </row>
        <row r="11478">
          <cell r="A11478">
            <v>45863</v>
          </cell>
          <cell r="C11478" t="str">
            <v>TAKAMI SA</v>
          </cell>
          <cell r="F11478">
            <v>45849.348935185182</v>
          </cell>
          <cell r="G11478">
            <v>45879.348726851851</v>
          </cell>
          <cell r="H11478">
            <v>-6</v>
          </cell>
          <cell r="O11478">
            <v>98940</v>
          </cell>
        </row>
        <row r="11479">
          <cell r="A11479">
            <v>45863</v>
          </cell>
          <cell r="C11479" t="str">
            <v>GINA ALEXANDRA OCHOA CASTAÑEDA</v>
          </cell>
          <cell r="F11479">
            <v>45861.478796296295</v>
          </cell>
          <cell r="G11479">
            <v>45862.478692129633</v>
          </cell>
          <cell r="H11479">
            <v>4</v>
          </cell>
          <cell r="O11479">
            <v>414400</v>
          </cell>
        </row>
        <row r="11480">
          <cell r="A11480">
            <v>45863</v>
          </cell>
          <cell r="C11480" t="str">
            <v>GOMEZ ARIAS CARLOS ARTURO</v>
          </cell>
          <cell r="F11480">
            <v>45863.328657407408</v>
          </cell>
          <cell r="G11480">
            <v>45864.328657407408</v>
          </cell>
          <cell r="H11480">
            <v>2</v>
          </cell>
          <cell r="O11480">
            <v>403550</v>
          </cell>
        </row>
        <row r="11481">
          <cell r="A11481">
            <v>45863</v>
          </cell>
          <cell r="C11481" t="str">
            <v>LUZ MARINA PELAYO ORTIZ</v>
          </cell>
          <cell r="F11481">
            <v>45862.561678240738</v>
          </cell>
          <cell r="G11481">
            <v>45863.561527777776</v>
          </cell>
          <cell r="H11481">
            <v>3</v>
          </cell>
          <cell r="O11481">
            <v>176450</v>
          </cell>
        </row>
        <row r="11482">
          <cell r="A11482">
            <v>45863</v>
          </cell>
          <cell r="C11482" t="str">
            <v>INVERSIONES MI TIERRITA SAS</v>
          </cell>
          <cell r="F11482">
            <v>45835.395428240743</v>
          </cell>
          <cell r="G11482">
            <v>45850.39466435185</v>
          </cell>
          <cell r="H11482">
            <v>16</v>
          </cell>
          <cell r="O11482">
            <v>1177027.8470600001</v>
          </cell>
        </row>
        <row r="11483">
          <cell r="A11483">
            <v>45863</v>
          </cell>
          <cell r="C11483" t="str">
            <v>INVERSIONES MI TIERRITA SAS</v>
          </cell>
          <cell r="F11483">
            <v>45836.292199074072</v>
          </cell>
          <cell r="G11483">
            <v>45851.291018518517</v>
          </cell>
          <cell r="H11483">
            <v>15</v>
          </cell>
          <cell r="O11483">
            <v>1368510.8119999999</v>
          </cell>
        </row>
        <row r="11484">
          <cell r="A11484">
            <v>45863</v>
          </cell>
          <cell r="C11484" t="str">
            <v>INVERSIONES MI TIERRITA SAS</v>
          </cell>
          <cell r="F11484">
            <v>45836.298344907409</v>
          </cell>
          <cell r="G11484">
            <v>45851.298229166663</v>
          </cell>
          <cell r="H11484">
            <v>15</v>
          </cell>
          <cell r="O11484">
            <v>1775120.45</v>
          </cell>
        </row>
        <row r="11485">
          <cell r="A11485">
            <v>45863</v>
          </cell>
          <cell r="C11485" t="str">
            <v>INVERSIONES MI TIERRITA SAS</v>
          </cell>
          <cell r="F11485">
            <v>45842.276134259257</v>
          </cell>
          <cell r="G11485">
            <v>45857.27002314815</v>
          </cell>
          <cell r="H11485">
            <v>9</v>
          </cell>
          <cell r="O11485">
            <v>1491997.452</v>
          </cell>
        </row>
        <row r="11486">
          <cell r="A11486">
            <v>45863</v>
          </cell>
          <cell r="C11486" t="str">
            <v>INVERSIONES MI TIERRITA SAS</v>
          </cell>
          <cell r="F11486">
            <v>45842.287094907406</v>
          </cell>
          <cell r="G11486">
            <v>45857.286932870367</v>
          </cell>
          <cell r="H11486">
            <v>9</v>
          </cell>
          <cell r="O11486">
            <v>623856.49699999997</v>
          </cell>
        </row>
        <row r="11487">
          <cell r="A11487">
            <v>45863</v>
          </cell>
          <cell r="C11487" t="str">
            <v>INVERSIONES MI TIERRITA SAS</v>
          </cell>
          <cell r="F11487">
            <v>45842.385995370372</v>
          </cell>
          <cell r="G11487">
            <v>45857.38585648148</v>
          </cell>
          <cell r="H11487">
            <v>9</v>
          </cell>
          <cell r="O11487">
            <v>4216869.5839999998</v>
          </cell>
        </row>
        <row r="11488">
          <cell r="A11488">
            <v>45863</v>
          </cell>
          <cell r="C11488" t="str">
            <v>INVERSIONES MI TIERRITA SAS</v>
          </cell>
          <cell r="F11488">
            <v>45845.2653125</v>
          </cell>
          <cell r="G11488">
            <v>45860.261805555558</v>
          </cell>
          <cell r="H11488">
            <v>6</v>
          </cell>
          <cell r="O11488">
            <v>285015.13199999998</v>
          </cell>
        </row>
        <row r="11489">
          <cell r="A11489">
            <v>45863</v>
          </cell>
          <cell r="C11489" t="str">
            <v>INVERSIONES MI TIERRITA SAS</v>
          </cell>
          <cell r="F11489">
            <v>45847.356134259258</v>
          </cell>
          <cell r="G11489">
            <v>45862.354942129627</v>
          </cell>
          <cell r="H11489">
            <v>4</v>
          </cell>
          <cell r="O11489">
            <v>1495881.3060000001</v>
          </cell>
        </row>
        <row r="11490">
          <cell r="A11490">
            <v>45863</v>
          </cell>
          <cell r="C11490" t="str">
            <v>INVERSIONES MI TIERRITA SAS</v>
          </cell>
          <cell r="F11490">
            <v>45847.370416666665</v>
          </cell>
          <cell r="G11490">
            <v>45862.370416666665</v>
          </cell>
          <cell r="H11490">
            <v>4</v>
          </cell>
          <cell r="O11490">
            <v>1755701.18</v>
          </cell>
        </row>
        <row r="11491">
          <cell r="A11491">
            <v>45863</v>
          </cell>
          <cell r="C11491" t="str">
            <v>INVERSIONES MI TIERRITA SAS</v>
          </cell>
          <cell r="F11491">
            <v>45848.352893518517</v>
          </cell>
          <cell r="G11491">
            <v>45863.352777777778</v>
          </cell>
          <cell r="H11491">
            <v>3</v>
          </cell>
          <cell r="O11491">
            <v>4817671.9220000003</v>
          </cell>
        </row>
        <row r="11492">
          <cell r="A11492">
            <v>45863</v>
          </cell>
          <cell r="C11492" t="str">
            <v>INVERSIONES MI TIERRITA SAS</v>
          </cell>
          <cell r="F11492">
            <v>45849.292025462964</v>
          </cell>
          <cell r="G11492">
            <v>45864.264803240738</v>
          </cell>
          <cell r="H11492">
            <v>2</v>
          </cell>
          <cell r="O11492">
            <v>992347.60178000003</v>
          </cell>
        </row>
        <row r="11493">
          <cell r="A11493">
            <v>45863</v>
          </cell>
          <cell r="C11493" t="str">
            <v>DEKARLA SAS</v>
          </cell>
          <cell r="F11493">
            <v>45862.560428240744</v>
          </cell>
          <cell r="G11493">
            <v>45863.560185185182</v>
          </cell>
          <cell r="H11493">
            <v>3</v>
          </cell>
          <cell r="O11493">
            <v>505000</v>
          </cell>
        </row>
        <row r="11494">
          <cell r="A11494">
            <v>45863</v>
          </cell>
          <cell r="C11494" t="str">
            <v>CARLOS ANDRES CORTES PACHON</v>
          </cell>
          <cell r="F11494">
            <v>45862.345324074071</v>
          </cell>
          <cell r="G11494">
            <v>45863.342210648145</v>
          </cell>
          <cell r="H11494">
            <v>3</v>
          </cell>
          <cell r="O11494">
            <v>237662</v>
          </cell>
        </row>
        <row r="11495">
          <cell r="A11495">
            <v>45863</v>
          </cell>
          <cell r="C11495" t="str">
            <v>CRISTIAN CAMILO VEGA PALACIOS</v>
          </cell>
          <cell r="F11495">
            <v>45863.324340277781</v>
          </cell>
          <cell r="G11495">
            <v>45864.324108796296</v>
          </cell>
          <cell r="H11495">
            <v>2</v>
          </cell>
          <cell r="O11495">
            <v>281600</v>
          </cell>
        </row>
        <row r="11496">
          <cell r="A11496">
            <v>45863</v>
          </cell>
          <cell r="C11496" t="str">
            <v>CANAL DIGITAL</v>
          </cell>
          <cell r="F11496">
            <v>45863.369108796294</v>
          </cell>
          <cell r="G11496">
            <v>45864.369108796294</v>
          </cell>
          <cell r="H11496">
            <v>9</v>
          </cell>
          <cell r="O11496">
            <v>235200</v>
          </cell>
        </row>
        <row r="11497">
          <cell r="A11497">
            <v>45863</v>
          </cell>
          <cell r="C11497" t="str">
            <v>INVERSIONES NGB &amp; CO SAS</v>
          </cell>
          <cell r="F11497">
            <v>45849.317187499997</v>
          </cell>
          <cell r="G11497">
            <v>45857.316192129627</v>
          </cell>
          <cell r="H11497">
            <v>9</v>
          </cell>
          <cell r="O11497">
            <v>1960800</v>
          </cell>
        </row>
        <row r="11498">
          <cell r="A11498">
            <v>45863</v>
          </cell>
          <cell r="C11498" t="str">
            <v>INVERSIONES NGB &amp; CO SAS</v>
          </cell>
          <cell r="F11498">
            <v>45854.320833333331</v>
          </cell>
          <cell r="G11498">
            <v>45862.306574074071</v>
          </cell>
          <cell r="H11498">
            <v>4</v>
          </cell>
          <cell r="O11498">
            <v>285000</v>
          </cell>
        </row>
        <row r="11499">
          <cell r="A11499">
            <v>45863</v>
          </cell>
          <cell r="C11499" t="str">
            <v>PODER BGTA SAS</v>
          </cell>
          <cell r="F11499">
            <v>45835.287256944444</v>
          </cell>
          <cell r="G11499">
            <v>45865.287048611113</v>
          </cell>
          <cell r="H11499">
            <v>1</v>
          </cell>
          <cell r="O11499">
            <v>45485.905500000001</v>
          </cell>
        </row>
        <row r="11500">
          <cell r="A11500">
            <v>45863</v>
          </cell>
          <cell r="C11500" t="str">
            <v>PODER BGTA SAS</v>
          </cell>
          <cell r="F11500">
            <v>45840.268553240741</v>
          </cell>
          <cell r="G11500">
            <v>45870.268287037034</v>
          </cell>
          <cell r="H11500">
            <v>-4</v>
          </cell>
          <cell r="O11500">
            <v>180987.59640000001</v>
          </cell>
        </row>
        <row r="11501">
          <cell r="A11501">
            <v>45863</v>
          </cell>
          <cell r="C11501" t="str">
            <v>PODER BGTA SAS</v>
          </cell>
          <cell r="F11501">
            <v>45840.269270833334</v>
          </cell>
          <cell r="G11501">
            <v>45870.269143518519</v>
          </cell>
          <cell r="H11501">
            <v>-4</v>
          </cell>
          <cell r="O11501">
            <v>1282667.68</v>
          </cell>
        </row>
        <row r="11502">
          <cell r="A11502">
            <v>45863</v>
          </cell>
          <cell r="C11502" t="str">
            <v>PODER BGTA SAS</v>
          </cell>
          <cell r="F11502">
            <v>45847.260879629626</v>
          </cell>
          <cell r="G11502">
            <v>45877.260798611111</v>
          </cell>
          <cell r="H11502">
            <v>-11</v>
          </cell>
          <cell r="O11502">
            <v>1317323.608</v>
          </cell>
        </row>
        <row r="11503">
          <cell r="A11503">
            <v>45863</v>
          </cell>
          <cell r="C11503" t="str">
            <v>PODER BGTA SAS</v>
          </cell>
          <cell r="F11503">
            <v>45847.262106481481</v>
          </cell>
          <cell r="G11503">
            <v>45877.26190972222</v>
          </cell>
          <cell r="H11503">
            <v>-11</v>
          </cell>
          <cell r="O11503">
            <v>442125.98904000001</v>
          </cell>
        </row>
        <row r="11504">
          <cell r="A11504">
            <v>45863</v>
          </cell>
          <cell r="C11504" t="str">
            <v>PODER BGTA SAS</v>
          </cell>
          <cell r="F11504">
            <v>45847.263287037036</v>
          </cell>
          <cell r="G11504">
            <v>45877.263159722221</v>
          </cell>
          <cell r="H11504">
            <v>-11</v>
          </cell>
          <cell r="O11504">
            <v>140233.02176</v>
          </cell>
        </row>
        <row r="11505">
          <cell r="A11505">
            <v>45863</v>
          </cell>
          <cell r="C11505" t="str">
            <v>PODER BGTA SAS</v>
          </cell>
          <cell r="F11505">
            <v>45847.400775462964</v>
          </cell>
          <cell r="G11505">
            <v>45877.400601851848</v>
          </cell>
          <cell r="H11505">
            <v>-11</v>
          </cell>
          <cell r="O11505">
            <v>2760274.9550000001</v>
          </cell>
        </row>
        <row r="11506">
          <cell r="A11506">
            <v>45863</v>
          </cell>
          <cell r="C11506" t="str">
            <v>GATE GOURMET COLOMBIA SAS</v>
          </cell>
          <cell r="F11506">
            <v>45824.593078703707</v>
          </cell>
          <cell r="G11506">
            <v>45854.592824074076</v>
          </cell>
          <cell r="H11506">
            <v>12</v>
          </cell>
          <cell r="O11506">
            <v>1039700</v>
          </cell>
        </row>
        <row r="11507">
          <cell r="A11507">
            <v>45863</v>
          </cell>
          <cell r="C11507" t="str">
            <v>GATE GOURMET COLOMBIA SAS</v>
          </cell>
          <cell r="F11507">
            <v>45828.593368055554</v>
          </cell>
          <cell r="G11507">
            <v>45858.593206018515</v>
          </cell>
          <cell r="H11507">
            <v>8</v>
          </cell>
          <cell r="O11507">
            <v>11686915.029999999</v>
          </cell>
        </row>
        <row r="11508">
          <cell r="A11508">
            <v>45863</v>
          </cell>
          <cell r="C11508" t="str">
            <v>GATE GOURMET COLOMBIA SAS</v>
          </cell>
          <cell r="F11508">
            <v>45833.560266203705</v>
          </cell>
          <cell r="G11508">
            <v>45863.560115740744</v>
          </cell>
          <cell r="H11508">
            <v>3</v>
          </cell>
          <cell r="O11508">
            <v>1932864.6740000001</v>
          </cell>
        </row>
        <row r="11509">
          <cell r="A11509">
            <v>45863</v>
          </cell>
          <cell r="C11509" t="str">
            <v>GATE GOURMET COLOMBIA SAS</v>
          </cell>
          <cell r="F11509">
            <v>45834.242071759261</v>
          </cell>
          <cell r="G11509">
            <v>45864.241319444445</v>
          </cell>
          <cell r="H11509">
            <v>2</v>
          </cell>
          <cell r="O11509">
            <v>2153646.8360000001</v>
          </cell>
        </row>
        <row r="11510">
          <cell r="A11510">
            <v>45863</v>
          </cell>
          <cell r="C11510" t="str">
            <v>GATE GOURMET COLOMBIA SAS</v>
          </cell>
          <cell r="F11510">
            <v>45834.24324074074</v>
          </cell>
          <cell r="G11510">
            <v>45864.242615740739</v>
          </cell>
          <cell r="H11510">
            <v>2</v>
          </cell>
          <cell r="O11510">
            <v>38190</v>
          </cell>
        </row>
        <row r="11511">
          <cell r="A11511">
            <v>45863</v>
          </cell>
          <cell r="C11511" t="str">
            <v>GATE GOURMET COLOMBIA SAS</v>
          </cell>
          <cell r="F11511">
            <v>45834.244062500002</v>
          </cell>
          <cell r="G11511">
            <v>45864.243807870371</v>
          </cell>
          <cell r="H11511">
            <v>2</v>
          </cell>
          <cell r="O11511">
            <v>142100</v>
          </cell>
        </row>
        <row r="11512">
          <cell r="A11512">
            <v>45863</v>
          </cell>
          <cell r="C11512" t="str">
            <v>LONGO SAS</v>
          </cell>
          <cell r="F11512">
            <v>45806.399675925924</v>
          </cell>
          <cell r="G11512">
            <v>45821.399363425924</v>
          </cell>
          <cell r="H11512">
            <v>45</v>
          </cell>
          <cell r="O11512">
            <v>6450566.9384000003</v>
          </cell>
        </row>
        <row r="11513">
          <cell r="A11513">
            <v>45863</v>
          </cell>
          <cell r="C11513" t="str">
            <v>ALIANZA DOC SAS</v>
          </cell>
          <cell r="F11513">
            <v>45856.320844907408</v>
          </cell>
          <cell r="G11513">
            <v>45864.320717592593</v>
          </cell>
          <cell r="H11513">
            <v>2</v>
          </cell>
          <cell r="O11513">
            <v>2220050</v>
          </cell>
        </row>
        <row r="11514">
          <cell r="A11514">
            <v>45863</v>
          </cell>
          <cell r="C11514" t="str">
            <v>ALIANZA DOC SAS</v>
          </cell>
          <cell r="F11514">
            <v>45859.325474537036</v>
          </cell>
          <cell r="G11514">
            <v>45867.325324074074</v>
          </cell>
          <cell r="H11514">
            <v>-1</v>
          </cell>
          <cell r="O11514">
            <v>4082700</v>
          </cell>
        </row>
        <row r="11515">
          <cell r="A11515">
            <v>45863</v>
          </cell>
          <cell r="C11515" t="str">
            <v>INFARTO SAS</v>
          </cell>
          <cell r="F11515">
            <v>45835.351203703707</v>
          </cell>
          <cell r="G11515">
            <v>45855.349317129629</v>
          </cell>
          <cell r="H11515">
            <v>11</v>
          </cell>
          <cell r="O11515">
            <v>727196.88919999998</v>
          </cell>
        </row>
        <row r="11516">
          <cell r="A11516">
            <v>45863</v>
          </cell>
          <cell r="C11516" t="str">
            <v>INFARTO SAS</v>
          </cell>
          <cell r="F11516">
            <v>45836.507349537038</v>
          </cell>
          <cell r="G11516">
            <v>45856.507349537038</v>
          </cell>
          <cell r="H11516">
            <v>10</v>
          </cell>
          <cell r="O11516">
            <v>14006.7709</v>
          </cell>
        </row>
        <row r="11517">
          <cell r="A11517">
            <v>45863</v>
          </cell>
          <cell r="C11517" t="str">
            <v>INFARTO SAS</v>
          </cell>
          <cell r="F11517">
            <v>45839.387650462966</v>
          </cell>
          <cell r="G11517">
            <v>45859.38318287037</v>
          </cell>
          <cell r="H11517">
            <v>7</v>
          </cell>
          <cell r="O11517">
            <v>651491.61199999996</v>
          </cell>
        </row>
        <row r="11518">
          <cell r="A11518">
            <v>45863</v>
          </cell>
          <cell r="C11518" t="str">
            <v>INFARTO SAS</v>
          </cell>
          <cell r="F11518">
            <v>45842.346504629626</v>
          </cell>
          <cell r="G11518">
            <v>45862.339733796296</v>
          </cell>
          <cell r="H11518">
            <v>4</v>
          </cell>
          <cell r="O11518">
            <v>1275995.4180000001</v>
          </cell>
        </row>
        <row r="11519">
          <cell r="A11519">
            <v>45863</v>
          </cell>
          <cell r="C11519" t="str">
            <v>INFARTO SAS</v>
          </cell>
          <cell r="F11519">
            <v>45847.304178240738</v>
          </cell>
          <cell r="G11519">
            <v>45867.30332175926</v>
          </cell>
          <cell r="H11519">
            <v>-1</v>
          </cell>
          <cell r="O11519">
            <v>281230.864</v>
          </cell>
        </row>
        <row r="11520">
          <cell r="A11520">
            <v>45863</v>
          </cell>
          <cell r="C11520" t="str">
            <v>MUNCHER SAS</v>
          </cell>
          <cell r="F11520">
            <v>45811.36681712963</v>
          </cell>
          <cell r="G11520">
            <v>45841.366655092592</v>
          </cell>
          <cell r="H11520">
            <v>32</v>
          </cell>
          <cell r="O11520">
            <v>424650</v>
          </cell>
        </row>
        <row r="11521">
          <cell r="A11521">
            <v>45863</v>
          </cell>
          <cell r="C11521" t="str">
            <v>SAGRADO BGTA SAS</v>
          </cell>
          <cell r="F11521">
            <v>45835.214629629627</v>
          </cell>
          <cell r="G11521">
            <v>45855.213854166665</v>
          </cell>
          <cell r="H11521">
            <v>11</v>
          </cell>
          <cell r="O11521">
            <v>3776400.7059999998</v>
          </cell>
        </row>
        <row r="11522">
          <cell r="A11522">
            <v>45863</v>
          </cell>
          <cell r="C11522" t="str">
            <v>SAGRADO BGTA SAS</v>
          </cell>
          <cell r="F11522">
            <v>45840.270162037035</v>
          </cell>
          <cell r="G11522">
            <v>45860.269953703704</v>
          </cell>
          <cell r="H11522">
            <v>6</v>
          </cell>
          <cell r="O11522">
            <v>2710332.5759999999</v>
          </cell>
        </row>
        <row r="11523">
          <cell r="A11523">
            <v>45863</v>
          </cell>
          <cell r="C11523" t="str">
            <v>SAGRADO BGTA SAS</v>
          </cell>
          <cell r="F11523">
            <v>45842.269270833334</v>
          </cell>
          <cell r="G11523">
            <v>45862.26871527778</v>
          </cell>
          <cell r="H11523">
            <v>4</v>
          </cell>
          <cell r="O11523">
            <v>2821819.1030000001</v>
          </cell>
        </row>
        <row r="11524">
          <cell r="A11524">
            <v>45863</v>
          </cell>
          <cell r="C11524" t="str">
            <v>SAGRADO BGTA SAS</v>
          </cell>
          <cell r="F11524">
            <v>45847.269803240742</v>
          </cell>
          <cell r="G11524">
            <v>45867.269456018519</v>
          </cell>
          <cell r="H11524">
            <v>-1</v>
          </cell>
          <cell r="O11524">
            <v>3060925.0890000002</v>
          </cell>
        </row>
        <row r="11525">
          <cell r="A11525">
            <v>45863</v>
          </cell>
          <cell r="C11525" t="str">
            <v>XICO SAS</v>
          </cell>
          <cell r="F11525">
            <v>45846.303564814814</v>
          </cell>
          <cell r="G11525">
            <v>45876.303391203706</v>
          </cell>
          <cell r="H11525">
            <v>-10</v>
          </cell>
          <cell r="O11525">
            <v>2807200</v>
          </cell>
        </row>
        <row r="11526">
          <cell r="A11526">
            <v>45863</v>
          </cell>
          <cell r="C11526" t="str">
            <v>PACIFIC SEA FOOD S A S</v>
          </cell>
          <cell r="F11526">
            <v>45828.371400462966</v>
          </cell>
          <cell r="G11526">
            <v>45858.371203703704</v>
          </cell>
          <cell r="H11526">
            <v>8</v>
          </cell>
          <cell r="O11526">
            <v>2196575</v>
          </cell>
        </row>
        <row r="11527">
          <cell r="A11527">
            <v>45863</v>
          </cell>
          <cell r="C11527" t="str">
            <v>PACIFIC SEA FOOD S A S</v>
          </cell>
          <cell r="F11527">
            <v>45828.372442129628</v>
          </cell>
          <cell r="G11527">
            <v>45858.372442129628</v>
          </cell>
          <cell r="H11527">
            <v>8</v>
          </cell>
          <cell r="O11527">
            <v>741000</v>
          </cell>
        </row>
        <row r="11528">
          <cell r="A11528">
            <v>45863</v>
          </cell>
          <cell r="C11528" t="str">
            <v>PACIFIC SEA FOOD S A S</v>
          </cell>
          <cell r="F11528">
            <v>45835.308807870373</v>
          </cell>
          <cell r="G11528">
            <v>45865.307152777779</v>
          </cell>
          <cell r="H11528">
            <v>1</v>
          </cell>
          <cell r="O11528">
            <v>2316500</v>
          </cell>
        </row>
        <row r="11529">
          <cell r="A11529">
            <v>45863</v>
          </cell>
          <cell r="C11529" t="str">
            <v>EL IMPERIO DEL CERDO PREMIUM S.A.S</v>
          </cell>
          <cell r="F11529">
            <v>45863.266886574071</v>
          </cell>
          <cell r="G11529">
            <v>45871.266736111109</v>
          </cell>
          <cell r="H11529">
            <v>-5</v>
          </cell>
          <cell r="O11529">
            <v>800650</v>
          </cell>
        </row>
        <row r="11530">
          <cell r="A11530">
            <v>45863</v>
          </cell>
          <cell r="C11530" t="str">
            <v>WALTER  BECERRA</v>
          </cell>
          <cell r="F11530">
            <v>45862.554305555554</v>
          </cell>
          <cell r="G11530">
            <v>45863.5465625</v>
          </cell>
          <cell r="H11530">
            <v>3</v>
          </cell>
          <cell r="O11530">
            <v>1262340</v>
          </cell>
        </row>
        <row r="11531">
          <cell r="A11531">
            <v>45863</v>
          </cell>
          <cell r="C11531" t="str">
            <v>KAREN GISSET MARTINEZ SANDOVAL</v>
          </cell>
          <cell r="F11531">
            <v>45862.500254629631</v>
          </cell>
          <cell r="G11531">
            <v>45863.499201388891</v>
          </cell>
          <cell r="H11531">
            <v>3</v>
          </cell>
          <cell r="O11531">
            <v>3470700</v>
          </cell>
        </row>
        <row r="11532">
          <cell r="A11532">
            <v>45863</v>
          </cell>
          <cell r="C11532" t="str">
            <v>KAREN GISSET MARTINEZ SANDOVAL</v>
          </cell>
          <cell r="F11532">
            <v>45863.303807870368</v>
          </cell>
          <cell r="G11532">
            <v>45864.303807870368</v>
          </cell>
          <cell r="H11532">
            <v>2</v>
          </cell>
          <cell r="O11532">
            <v>690000</v>
          </cell>
        </row>
        <row r="11533">
          <cell r="A11533">
            <v>45863</v>
          </cell>
          <cell r="C11533" t="str">
            <v>PROCESADORA DE CARNES NUEVA COLOMBO ALEMANA LTDA</v>
          </cell>
          <cell r="F11533">
            <v>45862.542650462965</v>
          </cell>
          <cell r="G11533">
            <v>45865.542557870373</v>
          </cell>
          <cell r="H11533">
            <v>1</v>
          </cell>
          <cell r="O11533">
            <v>1324800</v>
          </cell>
        </row>
        <row r="11534">
          <cell r="A11534">
            <v>45863</v>
          </cell>
          <cell r="C11534" t="str">
            <v>KITCHEN CONSULTING SAS</v>
          </cell>
          <cell r="F11534">
            <v>45700.348009259258</v>
          </cell>
          <cell r="G11534">
            <v>45715.348009259258</v>
          </cell>
          <cell r="H11534">
            <v>151</v>
          </cell>
          <cell r="O11534">
            <v>1000000</v>
          </cell>
        </row>
        <row r="11535">
          <cell r="A11535">
            <v>45863</v>
          </cell>
          <cell r="C11535" t="str">
            <v>GLORIA BARATO DE PINZON</v>
          </cell>
          <cell r="F11535">
            <v>45863.342106481483</v>
          </cell>
          <cell r="G11535">
            <v>45864.341481481482</v>
          </cell>
          <cell r="H11535">
            <v>2</v>
          </cell>
          <cell r="O11535">
            <v>527200</v>
          </cell>
        </row>
        <row r="11536">
          <cell r="A11536">
            <v>45863</v>
          </cell>
          <cell r="C11536" t="str">
            <v>VENTAS MOSTRADOR</v>
          </cell>
          <cell r="F11536">
            <v>45863</v>
          </cell>
          <cell r="G11536">
            <v>45863</v>
          </cell>
          <cell r="H11536">
            <v>0</v>
          </cell>
          <cell r="O11536">
            <v>88226</v>
          </cell>
        </row>
        <row r="11537">
          <cell r="A11537">
            <v>45863</v>
          </cell>
          <cell r="C11537" t="str">
            <v>VENTAS MOSTRADOR</v>
          </cell>
          <cell r="F11537">
            <v>45863</v>
          </cell>
          <cell r="G11537">
            <v>45863</v>
          </cell>
          <cell r="H11537">
            <v>0</v>
          </cell>
          <cell r="O11537">
            <v>650991</v>
          </cell>
        </row>
        <row r="11538">
          <cell r="A11538">
            <v>45864</v>
          </cell>
          <cell r="C11538" t="str">
            <v>VENTAS MOSTRADOR</v>
          </cell>
          <cell r="F11538">
            <v>45864</v>
          </cell>
          <cell r="G11538">
            <v>45864</v>
          </cell>
          <cell r="H11538">
            <v>0</v>
          </cell>
          <cell r="O11538">
            <v>4320</v>
          </cell>
        </row>
        <row r="11539">
          <cell r="A11539">
            <v>45864</v>
          </cell>
          <cell r="C11539" t="str">
            <v>VENTAS MOSTRADOR</v>
          </cell>
          <cell r="F11539">
            <v>45864</v>
          </cell>
          <cell r="G11539">
            <v>45864</v>
          </cell>
          <cell r="H11539">
            <v>0</v>
          </cell>
          <cell r="O11539">
            <v>12950</v>
          </cell>
        </row>
        <row r="11540">
          <cell r="A11540">
            <v>45864</v>
          </cell>
          <cell r="C11540" t="str">
            <v>VENTAS MOSTRADOR</v>
          </cell>
          <cell r="F11540">
            <v>45864</v>
          </cell>
          <cell r="G11540">
            <v>45864</v>
          </cell>
          <cell r="H11540">
            <v>0</v>
          </cell>
          <cell r="O11540">
            <v>17000</v>
          </cell>
        </row>
        <row r="11541">
          <cell r="A11541">
            <v>45864</v>
          </cell>
          <cell r="C11541" t="str">
            <v>VENTAS MOSTRADOR</v>
          </cell>
          <cell r="F11541">
            <v>45864</v>
          </cell>
          <cell r="G11541">
            <v>45864</v>
          </cell>
          <cell r="H11541">
            <v>0</v>
          </cell>
          <cell r="O11541">
            <v>18000</v>
          </cell>
        </row>
        <row r="11542">
          <cell r="A11542">
            <v>45864</v>
          </cell>
          <cell r="C11542" t="str">
            <v>VENTAS MOSTRADOR</v>
          </cell>
          <cell r="F11542">
            <v>45864</v>
          </cell>
          <cell r="G11542">
            <v>45864</v>
          </cell>
          <cell r="H11542">
            <v>0</v>
          </cell>
          <cell r="O11542">
            <v>18020</v>
          </cell>
        </row>
        <row r="11543">
          <cell r="A11543">
            <v>45864</v>
          </cell>
          <cell r="C11543" t="str">
            <v>VENTAS MOSTRADOR</v>
          </cell>
          <cell r="F11543">
            <v>45864</v>
          </cell>
          <cell r="G11543">
            <v>45864</v>
          </cell>
          <cell r="H11543">
            <v>0</v>
          </cell>
          <cell r="O11543">
            <v>20240</v>
          </cell>
        </row>
        <row r="11544">
          <cell r="A11544">
            <v>45864</v>
          </cell>
          <cell r="C11544" t="str">
            <v>VENTAS MOSTRADOR</v>
          </cell>
          <cell r="F11544">
            <v>45864</v>
          </cell>
          <cell r="G11544">
            <v>45864</v>
          </cell>
          <cell r="H11544">
            <v>0</v>
          </cell>
          <cell r="O11544">
            <v>20800</v>
          </cell>
        </row>
        <row r="11545">
          <cell r="A11545">
            <v>45864</v>
          </cell>
          <cell r="C11545" t="str">
            <v>VENTAS MOSTRADOR</v>
          </cell>
          <cell r="F11545">
            <v>45864</v>
          </cell>
          <cell r="G11545">
            <v>45864</v>
          </cell>
          <cell r="H11545">
            <v>0</v>
          </cell>
          <cell r="O11545">
            <v>21800</v>
          </cell>
        </row>
        <row r="11546">
          <cell r="A11546">
            <v>45864</v>
          </cell>
          <cell r="C11546" t="str">
            <v>VENTAS MOSTRADOR</v>
          </cell>
          <cell r="F11546">
            <v>45864</v>
          </cell>
          <cell r="G11546">
            <v>45864</v>
          </cell>
          <cell r="H11546">
            <v>0</v>
          </cell>
          <cell r="O11546">
            <v>22556</v>
          </cell>
        </row>
        <row r="11547">
          <cell r="A11547">
            <v>45864</v>
          </cell>
          <cell r="C11547" t="str">
            <v>VENTAS MOSTRADOR</v>
          </cell>
          <cell r="F11547">
            <v>45864</v>
          </cell>
          <cell r="G11547">
            <v>45864</v>
          </cell>
          <cell r="H11547">
            <v>0</v>
          </cell>
          <cell r="O11547">
            <v>24960</v>
          </cell>
        </row>
        <row r="11548">
          <cell r="A11548">
            <v>45864</v>
          </cell>
          <cell r="C11548" t="str">
            <v>VENTAS MOSTRADOR</v>
          </cell>
          <cell r="F11548">
            <v>45864</v>
          </cell>
          <cell r="G11548">
            <v>45864</v>
          </cell>
          <cell r="H11548">
            <v>0</v>
          </cell>
          <cell r="O11548">
            <v>27000</v>
          </cell>
        </row>
        <row r="11549">
          <cell r="A11549">
            <v>45864</v>
          </cell>
          <cell r="C11549" t="str">
            <v>VENTAS MOSTRADOR</v>
          </cell>
          <cell r="F11549">
            <v>45864</v>
          </cell>
          <cell r="G11549">
            <v>45864</v>
          </cell>
          <cell r="H11549">
            <v>0</v>
          </cell>
          <cell r="O11549">
            <v>28008</v>
          </cell>
        </row>
        <row r="11550">
          <cell r="A11550">
            <v>45864</v>
          </cell>
          <cell r="C11550" t="str">
            <v>VENTAS MOSTRADOR</v>
          </cell>
          <cell r="F11550">
            <v>45864</v>
          </cell>
          <cell r="G11550">
            <v>45864</v>
          </cell>
          <cell r="H11550">
            <v>0</v>
          </cell>
          <cell r="O11550">
            <v>36800</v>
          </cell>
        </row>
        <row r="11551">
          <cell r="A11551">
            <v>45864</v>
          </cell>
          <cell r="C11551" t="str">
            <v>VENTAS MOSTRADOR</v>
          </cell>
          <cell r="F11551">
            <v>45864</v>
          </cell>
          <cell r="G11551">
            <v>45864</v>
          </cell>
          <cell r="H11551">
            <v>0</v>
          </cell>
          <cell r="O11551">
            <v>39090</v>
          </cell>
        </row>
        <row r="11552">
          <cell r="A11552">
            <v>45864</v>
          </cell>
          <cell r="C11552" t="str">
            <v>VENTAS MOSTRADOR</v>
          </cell>
          <cell r="F11552">
            <v>45864</v>
          </cell>
          <cell r="G11552">
            <v>45864</v>
          </cell>
          <cell r="H11552">
            <v>0</v>
          </cell>
          <cell r="O11552">
            <v>40500</v>
          </cell>
        </row>
        <row r="11553">
          <cell r="A11553">
            <v>45864</v>
          </cell>
          <cell r="C11553" t="str">
            <v>VENTAS MOSTRADOR</v>
          </cell>
          <cell r="F11553">
            <v>45864</v>
          </cell>
          <cell r="G11553">
            <v>45864</v>
          </cell>
          <cell r="H11553">
            <v>0</v>
          </cell>
          <cell r="O11553">
            <v>40500</v>
          </cell>
        </row>
        <row r="11554">
          <cell r="A11554">
            <v>45864</v>
          </cell>
          <cell r="C11554" t="str">
            <v>VENTAS MOSTRADOR</v>
          </cell>
          <cell r="F11554">
            <v>45864</v>
          </cell>
          <cell r="G11554">
            <v>45864</v>
          </cell>
          <cell r="H11554">
            <v>0</v>
          </cell>
          <cell r="O11554">
            <v>40832</v>
          </cell>
        </row>
        <row r="11555">
          <cell r="A11555">
            <v>45864</v>
          </cell>
          <cell r="C11555" t="str">
            <v>VENTAS MOSTRADOR</v>
          </cell>
          <cell r="F11555">
            <v>45864</v>
          </cell>
          <cell r="G11555">
            <v>45864</v>
          </cell>
          <cell r="H11555">
            <v>0</v>
          </cell>
          <cell r="O11555">
            <v>49076</v>
          </cell>
        </row>
        <row r="11556">
          <cell r="A11556">
            <v>45864</v>
          </cell>
          <cell r="C11556" t="str">
            <v>VENTAS MOSTRADOR</v>
          </cell>
          <cell r="F11556">
            <v>45864</v>
          </cell>
          <cell r="G11556">
            <v>45864</v>
          </cell>
          <cell r="H11556">
            <v>0</v>
          </cell>
          <cell r="O11556">
            <v>53530</v>
          </cell>
        </row>
        <row r="11557">
          <cell r="A11557">
            <v>45864</v>
          </cell>
          <cell r="C11557" t="str">
            <v>VENTAS MOSTRADOR</v>
          </cell>
          <cell r="F11557">
            <v>45864</v>
          </cell>
          <cell r="G11557">
            <v>45864</v>
          </cell>
          <cell r="H11557">
            <v>0</v>
          </cell>
          <cell r="O11557">
            <v>70000</v>
          </cell>
        </row>
        <row r="11558">
          <cell r="A11558">
            <v>45864</v>
          </cell>
          <cell r="C11558" t="str">
            <v>VENTAS MOSTRADOR</v>
          </cell>
          <cell r="F11558">
            <v>45864</v>
          </cell>
          <cell r="G11558">
            <v>45864</v>
          </cell>
          <cell r="H11558">
            <v>0</v>
          </cell>
          <cell r="O11558">
            <v>111000</v>
          </cell>
        </row>
        <row r="11559">
          <cell r="A11559">
            <v>45864</v>
          </cell>
          <cell r="C11559" t="str">
            <v>VENTAS MOSTRADOR</v>
          </cell>
          <cell r="F11559">
            <v>45864</v>
          </cell>
          <cell r="G11559">
            <v>45864</v>
          </cell>
          <cell r="H11559">
            <v>0</v>
          </cell>
          <cell r="O11559">
            <v>121178</v>
          </cell>
        </row>
        <row r="11560">
          <cell r="A11560">
            <v>45864</v>
          </cell>
          <cell r="C11560" t="str">
            <v>VENTAS MOSTRADOR</v>
          </cell>
          <cell r="F11560">
            <v>45864</v>
          </cell>
          <cell r="G11560">
            <v>45864</v>
          </cell>
          <cell r="H11560">
            <v>0</v>
          </cell>
          <cell r="O11560">
            <v>125508</v>
          </cell>
        </row>
        <row r="11561">
          <cell r="A11561">
            <v>45864</v>
          </cell>
          <cell r="C11561" t="str">
            <v>VENTAS MOSTRADOR</v>
          </cell>
          <cell r="F11561">
            <v>45864</v>
          </cell>
          <cell r="G11561">
            <v>45864</v>
          </cell>
          <cell r="H11561">
            <v>0</v>
          </cell>
          <cell r="O11561">
            <v>126000</v>
          </cell>
        </row>
        <row r="11562">
          <cell r="A11562">
            <v>45864</v>
          </cell>
          <cell r="C11562" t="str">
            <v>VENTAS MOSTRADOR</v>
          </cell>
          <cell r="F11562">
            <v>45864</v>
          </cell>
          <cell r="G11562">
            <v>45864</v>
          </cell>
          <cell r="H11562">
            <v>0</v>
          </cell>
          <cell r="O11562">
            <v>131258</v>
          </cell>
        </row>
        <row r="11563">
          <cell r="A11563">
            <v>45864</v>
          </cell>
          <cell r="C11563" t="str">
            <v>VENTAS MOSTRADOR</v>
          </cell>
          <cell r="F11563">
            <v>45864</v>
          </cell>
          <cell r="G11563">
            <v>45864</v>
          </cell>
          <cell r="H11563">
            <v>0</v>
          </cell>
          <cell r="O11563">
            <v>131700</v>
          </cell>
        </row>
        <row r="11564">
          <cell r="A11564">
            <v>45864</v>
          </cell>
          <cell r="C11564" t="str">
            <v>VENTAS MOSTRADOR</v>
          </cell>
          <cell r="F11564">
            <v>45864</v>
          </cell>
          <cell r="G11564">
            <v>45864</v>
          </cell>
          <cell r="H11564">
            <v>0</v>
          </cell>
          <cell r="O11564">
            <v>134956</v>
          </cell>
        </row>
        <row r="11565">
          <cell r="A11565">
            <v>45864</v>
          </cell>
          <cell r="C11565" t="str">
            <v>VENTAS MOSTRADOR</v>
          </cell>
          <cell r="F11565">
            <v>45864</v>
          </cell>
          <cell r="G11565">
            <v>45864</v>
          </cell>
          <cell r="H11565">
            <v>0</v>
          </cell>
          <cell r="O11565">
            <v>327000</v>
          </cell>
        </row>
        <row r="11566">
          <cell r="A11566">
            <v>45864</v>
          </cell>
          <cell r="C11566" t="str">
            <v>CARLOS ANDRES HERNANDEZ MARTINEZ</v>
          </cell>
          <cell r="F11566">
            <v>45864.383159722223</v>
          </cell>
          <cell r="G11566">
            <v>45865.3830787037</v>
          </cell>
          <cell r="H11566">
            <v>1</v>
          </cell>
          <cell r="O11566">
            <v>340399.99</v>
          </cell>
        </row>
        <row r="11567">
          <cell r="A11567">
            <v>45864</v>
          </cell>
          <cell r="C11567" t="str">
            <v>JAIR SEBASTIAN ROJAS PULIDO</v>
          </cell>
          <cell r="F11567">
            <v>45859.358680555553</v>
          </cell>
          <cell r="G11567">
            <v>45860.358680555553</v>
          </cell>
          <cell r="H11567">
            <v>14</v>
          </cell>
          <cell r="O11567">
            <v>425500</v>
          </cell>
        </row>
        <row r="11568">
          <cell r="A11568">
            <v>45864</v>
          </cell>
          <cell r="C11568" t="str">
            <v>CARLOS ANDRES HERNANDEZ MARTINEZ</v>
          </cell>
          <cell r="F11568">
            <v>45864.372361111113</v>
          </cell>
          <cell r="G11568">
            <v>45865.372256944444</v>
          </cell>
          <cell r="H11568">
            <v>1</v>
          </cell>
          <cell r="O11568">
            <v>510599.99</v>
          </cell>
        </row>
        <row r="11569">
          <cell r="A11569">
            <v>45864</v>
          </cell>
          <cell r="C11569" t="str">
            <v>CARLOS ANDRES HERNANDEZ MARTINEZ</v>
          </cell>
          <cell r="F11569">
            <v>45864.375486111108</v>
          </cell>
          <cell r="G11569">
            <v>45865.375486111108</v>
          </cell>
          <cell r="H11569">
            <v>1</v>
          </cell>
          <cell r="O11569">
            <v>85100</v>
          </cell>
        </row>
        <row r="11570">
          <cell r="A11570">
            <v>45864</v>
          </cell>
          <cell r="C11570" t="str">
            <v>GINA ALEXANDRA OCHOA CASTAÑEDA</v>
          </cell>
          <cell r="F11570">
            <v>45861.478796296295</v>
          </cell>
          <cell r="G11570">
            <v>45862.478692129633</v>
          </cell>
          <cell r="H11570">
            <v>4</v>
          </cell>
          <cell r="O11570">
            <v>500</v>
          </cell>
        </row>
        <row r="11571">
          <cell r="A11571">
            <v>45864</v>
          </cell>
          <cell r="C11571" t="str">
            <v>MESABAR SAS</v>
          </cell>
          <cell r="F11571">
            <v>45856.315682870372</v>
          </cell>
          <cell r="G11571">
            <v>45864.315567129626</v>
          </cell>
          <cell r="H11571">
            <v>2</v>
          </cell>
          <cell r="O11571">
            <v>968200</v>
          </cell>
        </row>
        <row r="11572">
          <cell r="A11572">
            <v>45864</v>
          </cell>
          <cell r="C11572" t="str">
            <v>GINA ALEXANDRA OCHOA CASTAÑEDA</v>
          </cell>
          <cell r="F11572">
            <v>45863.598321759258</v>
          </cell>
          <cell r="G11572">
            <v>45864.598194444443</v>
          </cell>
          <cell r="H11572">
            <v>9</v>
          </cell>
          <cell r="O11572">
            <v>479800</v>
          </cell>
        </row>
        <row r="11573">
          <cell r="A11573">
            <v>45864</v>
          </cell>
          <cell r="C11573" t="str">
            <v>NESTOR ABEL NOREÑA URREA</v>
          </cell>
          <cell r="F11573">
            <v>45863.590381944443</v>
          </cell>
          <cell r="G11573">
            <v>45864.590185185189</v>
          </cell>
          <cell r="H11573">
            <v>9</v>
          </cell>
          <cell r="O11573">
            <v>571900</v>
          </cell>
        </row>
        <row r="11574">
          <cell r="A11574">
            <v>45864</v>
          </cell>
          <cell r="C11574" t="str">
            <v>GSF INVESTMENTS SAS</v>
          </cell>
          <cell r="F11574">
            <v>45804.374224537038</v>
          </cell>
          <cell r="G11574">
            <v>45805.374050925922</v>
          </cell>
          <cell r="H11574">
            <v>68</v>
          </cell>
          <cell r="O11574">
            <v>140399.77357999998</v>
          </cell>
        </row>
        <row r="11575">
          <cell r="A11575">
            <v>45864</v>
          </cell>
          <cell r="C11575" t="str">
            <v>FELIPE BECERRA ZAPATA</v>
          </cell>
          <cell r="F11575">
            <v>45863.319826388892</v>
          </cell>
          <cell r="G11575">
            <v>45864.319618055553</v>
          </cell>
          <cell r="H11575">
            <v>2</v>
          </cell>
          <cell r="O11575">
            <v>336600</v>
          </cell>
        </row>
        <row r="11576">
          <cell r="A11576">
            <v>45864</v>
          </cell>
          <cell r="C11576" t="str">
            <v>JOSE DIEGO MOSQUERA</v>
          </cell>
          <cell r="F11576">
            <v>45862.232812499999</v>
          </cell>
          <cell r="G11576">
            <v>45863.232812499999</v>
          </cell>
          <cell r="H11576">
            <v>3</v>
          </cell>
          <cell r="O11576">
            <v>649600</v>
          </cell>
        </row>
        <row r="11577">
          <cell r="A11577">
            <v>45864</v>
          </cell>
          <cell r="C11577" t="str">
            <v>GSF INVESTMENTS SAS</v>
          </cell>
          <cell r="F11577">
            <v>45804.374224537038</v>
          </cell>
          <cell r="G11577">
            <v>45805.374050925922</v>
          </cell>
          <cell r="H11577">
            <v>68</v>
          </cell>
          <cell r="O11577">
            <v>1829287.9464199999</v>
          </cell>
        </row>
        <row r="11578">
          <cell r="A11578">
            <v>45864</v>
          </cell>
          <cell r="C11578" t="str">
            <v>GSF INVESTMENTS SAS</v>
          </cell>
          <cell r="F11578">
            <v>45813.322511574072</v>
          </cell>
          <cell r="G11578">
            <v>45814.322511574072</v>
          </cell>
          <cell r="H11578">
            <v>59</v>
          </cell>
          <cell r="O11578">
            <v>1236810.406</v>
          </cell>
        </row>
        <row r="11579">
          <cell r="A11579">
            <v>45864</v>
          </cell>
          <cell r="C11579" t="str">
            <v>GSF INVESTMENTS SAS</v>
          </cell>
          <cell r="F11579">
            <v>45840.271435185183</v>
          </cell>
          <cell r="G11579">
            <v>45841.271435185183</v>
          </cell>
          <cell r="H11579">
            <v>32</v>
          </cell>
          <cell r="O11579">
            <v>933901.55692</v>
          </cell>
        </row>
        <row r="11580">
          <cell r="A11580">
            <v>45864</v>
          </cell>
          <cell r="C11580" t="str">
            <v>VENTAS MOSTRADOR</v>
          </cell>
          <cell r="F11580">
            <v>45864</v>
          </cell>
          <cell r="G11580">
            <v>45864</v>
          </cell>
          <cell r="H11580">
            <v>0</v>
          </cell>
          <cell r="O11580">
            <v>971844</v>
          </cell>
        </row>
        <row r="11581">
          <cell r="A11581">
            <v>45864</v>
          </cell>
          <cell r="C11581" t="str">
            <v>VENTAS MOSTRADOR</v>
          </cell>
          <cell r="F11581">
            <v>45864</v>
          </cell>
          <cell r="G11581">
            <v>45864</v>
          </cell>
          <cell r="H11581">
            <v>0</v>
          </cell>
          <cell r="O11581">
            <v>311766</v>
          </cell>
        </row>
        <row r="11582">
          <cell r="A11582">
            <v>45865</v>
          </cell>
          <cell r="C11582" t="str">
            <v>VENTAS MOSTRADOR</v>
          </cell>
          <cell r="F11582">
            <v>45865</v>
          </cell>
          <cell r="G11582">
            <v>45865</v>
          </cell>
          <cell r="H11582">
            <v>0</v>
          </cell>
          <cell r="O11582">
            <v>7000</v>
          </cell>
        </row>
        <row r="11583">
          <cell r="A11583">
            <v>45865</v>
          </cell>
          <cell r="C11583" t="str">
            <v>VENTAS MOSTRADOR</v>
          </cell>
          <cell r="F11583">
            <v>45865</v>
          </cell>
          <cell r="G11583">
            <v>45865</v>
          </cell>
          <cell r="H11583">
            <v>0</v>
          </cell>
          <cell r="O11583">
            <v>9276</v>
          </cell>
        </row>
        <row r="11584">
          <cell r="A11584">
            <v>45865</v>
          </cell>
          <cell r="C11584" t="str">
            <v>VENTAS MOSTRADOR</v>
          </cell>
          <cell r="F11584">
            <v>45865</v>
          </cell>
          <cell r="G11584">
            <v>45865</v>
          </cell>
          <cell r="H11584">
            <v>0</v>
          </cell>
          <cell r="O11584">
            <v>11390</v>
          </cell>
        </row>
        <row r="11585">
          <cell r="A11585">
            <v>45865</v>
          </cell>
          <cell r="C11585" t="str">
            <v>VENTAS MOSTRADOR</v>
          </cell>
          <cell r="F11585">
            <v>45865</v>
          </cell>
          <cell r="G11585">
            <v>45865</v>
          </cell>
          <cell r="H11585">
            <v>0</v>
          </cell>
          <cell r="O11585">
            <v>13500</v>
          </cell>
        </row>
        <row r="11586">
          <cell r="A11586">
            <v>45865</v>
          </cell>
          <cell r="C11586" t="str">
            <v>VENTAS MOSTRADOR</v>
          </cell>
          <cell r="F11586">
            <v>45865</v>
          </cell>
          <cell r="G11586">
            <v>45865</v>
          </cell>
          <cell r="H11586">
            <v>0</v>
          </cell>
          <cell r="O11586">
            <v>15000</v>
          </cell>
        </row>
        <row r="11587">
          <cell r="A11587">
            <v>45865</v>
          </cell>
          <cell r="C11587" t="str">
            <v>VENTAS MOSTRADOR</v>
          </cell>
          <cell r="F11587">
            <v>45865</v>
          </cell>
          <cell r="G11587">
            <v>45865</v>
          </cell>
          <cell r="H11587">
            <v>0</v>
          </cell>
          <cell r="O11587">
            <v>16995</v>
          </cell>
        </row>
        <row r="11588">
          <cell r="A11588">
            <v>45865</v>
          </cell>
          <cell r="C11588" t="str">
            <v>VENTAS MOSTRADOR</v>
          </cell>
          <cell r="F11588">
            <v>45865</v>
          </cell>
          <cell r="G11588">
            <v>45865</v>
          </cell>
          <cell r="H11588">
            <v>0</v>
          </cell>
          <cell r="O11588">
            <v>23000</v>
          </cell>
        </row>
        <row r="11589">
          <cell r="A11589">
            <v>45865</v>
          </cell>
          <cell r="C11589" t="str">
            <v>VENTAS MOSTRADOR</v>
          </cell>
          <cell r="F11589">
            <v>45865</v>
          </cell>
          <cell r="G11589">
            <v>45865</v>
          </cell>
          <cell r="H11589">
            <v>0</v>
          </cell>
          <cell r="O11589">
            <v>26960</v>
          </cell>
        </row>
        <row r="11590">
          <cell r="A11590">
            <v>45865</v>
          </cell>
          <cell r="C11590" t="str">
            <v>VENTAS MOSTRADOR</v>
          </cell>
          <cell r="F11590">
            <v>45865</v>
          </cell>
          <cell r="G11590">
            <v>45865</v>
          </cell>
          <cell r="H11590">
            <v>0</v>
          </cell>
          <cell r="O11590">
            <v>27260</v>
          </cell>
        </row>
        <row r="11591">
          <cell r="A11591">
            <v>45865</v>
          </cell>
          <cell r="C11591" t="str">
            <v>VENTAS MOSTRADOR</v>
          </cell>
          <cell r="F11591">
            <v>45865</v>
          </cell>
          <cell r="G11591">
            <v>45865</v>
          </cell>
          <cell r="H11591">
            <v>0</v>
          </cell>
          <cell r="O11591">
            <v>27288</v>
          </cell>
        </row>
        <row r="11592">
          <cell r="A11592">
            <v>45865</v>
          </cell>
          <cell r="C11592" t="str">
            <v>VENTAS MOSTRADOR</v>
          </cell>
          <cell r="F11592">
            <v>45865</v>
          </cell>
          <cell r="G11592">
            <v>45865</v>
          </cell>
          <cell r="H11592">
            <v>0</v>
          </cell>
          <cell r="O11592">
            <v>31110</v>
          </cell>
        </row>
        <row r="11593">
          <cell r="A11593">
            <v>45865</v>
          </cell>
          <cell r="C11593" t="str">
            <v>VENTAS MOSTRADOR</v>
          </cell>
          <cell r="F11593">
            <v>45865</v>
          </cell>
          <cell r="G11593">
            <v>45865</v>
          </cell>
          <cell r="H11593">
            <v>0</v>
          </cell>
          <cell r="O11593">
            <v>34186</v>
          </cell>
        </row>
        <row r="11594">
          <cell r="A11594">
            <v>45865</v>
          </cell>
          <cell r="C11594" t="str">
            <v>VENTAS MOSTRADOR</v>
          </cell>
          <cell r="F11594">
            <v>45865</v>
          </cell>
          <cell r="G11594">
            <v>45865</v>
          </cell>
          <cell r="H11594">
            <v>0</v>
          </cell>
          <cell r="O11594">
            <v>40000</v>
          </cell>
        </row>
        <row r="11595">
          <cell r="A11595">
            <v>45865</v>
          </cell>
          <cell r="C11595" t="str">
            <v>VENTAS MOSTRADOR</v>
          </cell>
          <cell r="F11595">
            <v>45865</v>
          </cell>
          <cell r="G11595">
            <v>45865</v>
          </cell>
          <cell r="H11595">
            <v>0</v>
          </cell>
          <cell r="O11595">
            <v>41376</v>
          </cell>
        </row>
        <row r="11596">
          <cell r="A11596">
            <v>45865</v>
          </cell>
          <cell r="C11596" t="str">
            <v>VENTAS MOSTRADOR</v>
          </cell>
          <cell r="F11596">
            <v>45865</v>
          </cell>
          <cell r="G11596">
            <v>45865</v>
          </cell>
          <cell r="H11596">
            <v>0</v>
          </cell>
          <cell r="O11596">
            <v>41700</v>
          </cell>
        </row>
        <row r="11597">
          <cell r="A11597">
            <v>45865</v>
          </cell>
          <cell r="C11597" t="str">
            <v>VENTAS MOSTRADOR</v>
          </cell>
          <cell r="F11597">
            <v>45865</v>
          </cell>
          <cell r="G11597">
            <v>45865</v>
          </cell>
          <cell r="H11597">
            <v>0</v>
          </cell>
          <cell r="O11597">
            <v>43520</v>
          </cell>
        </row>
        <row r="11598">
          <cell r="A11598">
            <v>45865</v>
          </cell>
          <cell r="C11598" t="str">
            <v>VENTAS MOSTRADOR</v>
          </cell>
          <cell r="F11598">
            <v>45865</v>
          </cell>
          <cell r="G11598">
            <v>45865</v>
          </cell>
          <cell r="H11598">
            <v>0</v>
          </cell>
          <cell r="O11598">
            <v>45640</v>
          </cell>
        </row>
        <row r="11599">
          <cell r="A11599">
            <v>45865</v>
          </cell>
          <cell r="C11599" t="str">
            <v>VENTAS MOSTRADOR</v>
          </cell>
          <cell r="F11599">
            <v>45865</v>
          </cell>
          <cell r="G11599">
            <v>45865</v>
          </cell>
          <cell r="H11599">
            <v>0</v>
          </cell>
          <cell r="O11599">
            <v>54000</v>
          </cell>
        </row>
        <row r="11600">
          <cell r="A11600">
            <v>45865</v>
          </cell>
          <cell r="C11600" t="str">
            <v>VENTAS MOSTRADOR</v>
          </cell>
          <cell r="F11600">
            <v>45865</v>
          </cell>
          <cell r="G11600">
            <v>45865</v>
          </cell>
          <cell r="H11600">
            <v>0</v>
          </cell>
          <cell r="O11600">
            <v>62460</v>
          </cell>
        </row>
        <row r="11601">
          <cell r="A11601">
            <v>45865</v>
          </cell>
          <cell r="C11601" t="str">
            <v>VENTAS MOSTRADOR</v>
          </cell>
          <cell r="F11601">
            <v>45865</v>
          </cell>
          <cell r="G11601">
            <v>45865</v>
          </cell>
          <cell r="H11601">
            <v>0</v>
          </cell>
          <cell r="O11601">
            <v>66852</v>
          </cell>
        </row>
        <row r="11602">
          <cell r="A11602">
            <v>45865</v>
          </cell>
          <cell r="C11602" t="str">
            <v>VENTAS MOSTRADOR</v>
          </cell>
          <cell r="F11602">
            <v>45865</v>
          </cell>
          <cell r="G11602">
            <v>45865</v>
          </cell>
          <cell r="H11602">
            <v>0</v>
          </cell>
          <cell r="O11602">
            <v>81900</v>
          </cell>
        </row>
        <row r="11603">
          <cell r="A11603">
            <v>45865</v>
          </cell>
          <cell r="C11603" t="str">
            <v>VENTAS MOSTRADOR</v>
          </cell>
          <cell r="F11603">
            <v>45865</v>
          </cell>
          <cell r="G11603">
            <v>45865</v>
          </cell>
          <cell r="H11603">
            <v>0</v>
          </cell>
          <cell r="O11603">
            <v>86424</v>
          </cell>
        </row>
        <row r="11604">
          <cell r="A11604">
            <v>45865</v>
          </cell>
          <cell r="C11604" t="str">
            <v>VENTAS MOSTRADOR</v>
          </cell>
          <cell r="F11604">
            <v>45865</v>
          </cell>
          <cell r="G11604">
            <v>45865</v>
          </cell>
          <cell r="H11604">
            <v>0</v>
          </cell>
          <cell r="O11604">
            <v>97100</v>
          </cell>
        </row>
        <row r="11605">
          <cell r="A11605">
            <v>45865</v>
          </cell>
          <cell r="C11605" t="str">
            <v>VENTAS MOSTRADOR</v>
          </cell>
          <cell r="F11605">
            <v>45865</v>
          </cell>
          <cell r="G11605">
            <v>45865</v>
          </cell>
          <cell r="H11605">
            <v>0</v>
          </cell>
          <cell r="O11605">
            <v>126728</v>
          </cell>
        </row>
        <row r="11606">
          <cell r="A11606">
            <v>45865</v>
          </cell>
          <cell r="C11606" t="str">
            <v>VENTAS MOSTRADOR</v>
          </cell>
          <cell r="F11606">
            <v>45865</v>
          </cell>
          <cell r="G11606">
            <v>45865</v>
          </cell>
          <cell r="H11606">
            <v>0</v>
          </cell>
          <cell r="O11606">
            <v>1063800</v>
          </cell>
        </row>
        <row r="11607">
          <cell r="A11607">
            <v>45865</v>
          </cell>
          <cell r="C11607" t="str">
            <v>MESABAR SAS</v>
          </cell>
          <cell r="F11607">
            <v>45856.31726851852</v>
          </cell>
          <cell r="G11607">
            <v>45864.317129629628</v>
          </cell>
          <cell r="H11607">
            <v>2</v>
          </cell>
          <cell r="O11607">
            <v>804040</v>
          </cell>
        </row>
        <row r="11608">
          <cell r="A11608">
            <v>45865</v>
          </cell>
          <cell r="C11608" t="str">
            <v>EL MERO BURRITO S.A.S</v>
          </cell>
          <cell r="F11608">
            <v>45862.315775462965</v>
          </cell>
          <cell r="G11608">
            <v>45863.315613425926</v>
          </cell>
          <cell r="H11608">
            <v>3</v>
          </cell>
          <cell r="O11608">
            <v>433642</v>
          </cell>
        </row>
        <row r="11609">
          <cell r="A11609">
            <v>45865</v>
          </cell>
          <cell r="C11609" t="str">
            <v>THE NEXT SHOT S.A.S</v>
          </cell>
          <cell r="F11609">
            <v>45862.312442129631</v>
          </cell>
          <cell r="G11609">
            <v>45863.311249999999</v>
          </cell>
          <cell r="H11609">
            <v>10</v>
          </cell>
          <cell r="O11609">
            <v>408250</v>
          </cell>
        </row>
        <row r="11610">
          <cell r="A11610">
            <v>45865</v>
          </cell>
          <cell r="C11610" t="str">
            <v>VENTAS MOSTRADOR</v>
          </cell>
          <cell r="F11610">
            <v>45865</v>
          </cell>
          <cell r="G11610">
            <v>45865</v>
          </cell>
          <cell r="H11610">
            <v>0</v>
          </cell>
          <cell r="O11610">
            <v>1701057</v>
          </cell>
        </row>
        <row r="11611">
          <cell r="A11611">
            <v>45865</v>
          </cell>
          <cell r="C11611" t="str">
            <v>VENTAS MOSTRADOR</v>
          </cell>
          <cell r="F11611">
            <v>45865</v>
          </cell>
          <cell r="G11611">
            <v>45865</v>
          </cell>
          <cell r="H11611">
            <v>0</v>
          </cell>
          <cell r="O11611">
            <v>1666127</v>
          </cell>
        </row>
        <row r="11612">
          <cell r="A11612">
            <v>45866</v>
          </cell>
          <cell r="C11612" t="str">
            <v>VENTAS MOSTRADOR</v>
          </cell>
          <cell r="F11612">
            <v>45866</v>
          </cell>
          <cell r="G11612">
            <v>45866</v>
          </cell>
          <cell r="H11612">
            <v>0</v>
          </cell>
          <cell r="O11612">
            <v>5005</v>
          </cell>
        </row>
        <row r="11613">
          <cell r="A11613">
            <v>45866</v>
          </cell>
          <cell r="C11613" t="str">
            <v>VENTAS MOSTRADOR</v>
          </cell>
          <cell r="F11613">
            <v>45866</v>
          </cell>
          <cell r="G11613">
            <v>45866</v>
          </cell>
          <cell r="H11613">
            <v>0</v>
          </cell>
          <cell r="O11613">
            <v>6850</v>
          </cell>
        </row>
        <row r="11614">
          <cell r="A11614">
            <v>45866</v>
          </cell>
          <cell r="C11614" t="str">
            <v>VENTAS MOSTRADOR</v>
          </cell>
          <cell r="F11614">
            <v>45866</v>
          </cell>
          <cell r="G11614">
            <v>45866</v>
          </cell>
          <cell r="H11614">
            <v>0</v>
          </cell>
          <cell r="O11614">
            <v>12870</v>
          </cell>
        </row>
        <row r="11615">
          <cell r="A11615">
            <v>45866</v>
          </cell>
          <cell r="C11615" t="str">
            <v>VENTAS MOSTRADOR</v>
          </cell>
          <cell r="F11615">
            <v>45866</v>
          </cell>
          <cell r="G11615">
            <v>45866</v>
          </cell>
          <cell r="H11615">
            <v>0</v>
          </cell>
          <cell r="O11615">
            <v>13000</v>
          </cell>
        </row>
        <row r="11616">
          <cell r="A11616">
            <v>45866</v>
          </cell>
          <cell r="C11616" t="str">
            <v>VENTAS MOSTRADOR</v>
          </cell>
          <cell r="F11616">
            <v>45866</v>
          </cell>
          <cell r="G11616">
            <v>45866</v>
          </cell>
          <cell r="H11616">
            <v>0</v>
          </cell>
          <cell r="O11616">
            <v>15480</v>
          </cell>
        </row>
        <row r="11617">
          <cell r="A11617">
            <v>45866</v>
          </cell>
          <cell r="C11617" t="str">
            <v>VENTAS MOSTRADOR</v>
          </cell>
          <cell r="F11617">
            <v>45866</v>
          </cell>
          <cell r="G11617">
            <v>45866</v>
          </cell>
          <cell r="H11617">
            <v>0</v>
          </cell>
          <cell r="O11617">
            <v>24640</v>
          </cell>
        </row>
        <row r="11618">
          <cell r="A11618">
            <v>45866</v>
          </cell>
          <cell r="C11618" t="str">
            <v>VENTAS MOSTRADOR</v>
          </cell>
          <cell r="F11618">
            <v>45866</v>
          </cell>
          <cell r="G11618">
            <v>45866</v>
          </cell>
          <cell r="H11618">
            <v>0</v>
          </cell>
          <cell r="O11618">
            <v>41100</v>
          </cell>
        </row>
        <row r="11619">
          <cell r="A11619">
            <v>45866</v>
          </cell>
          <cell r="C11619" t="str">
            <v>VENTAS MOSTRADOR</v>
          </cell>
          <cell r="F11619">
            <v>45866</v>
          </cell>
          <cell r="G11619">
            <v>45866</v>
          </cell>
          <cell r="H11619">
            <v>0</v>
          </cell>
          <cell r="O11619">
            <v>61860</v>
          </cell>
        </row>
        <row r="11620">
          <cell r="A11620">
            <v>45866</v>
          </cell>
          <cell r="C11620" t="str">
            <v>SONIA CONTANZA CARDENAS MURCIA</v>
          </cell>
          <cell r="F11620">
            <v>45866.282326388886</v>
          </cell>
          <cell r="G11620">
            <v>45867.282164351855</v>
          </cell>
          <cell r="H11620">
            <v>6</v>
          </cell>
          <cell r="O11620">
            <v>104000</v>
          </cell>
        </row>
        <row r="11621">
          <cell r="A11621">
            <v>45866</v>
          </cell>
          <cell r="C11621" t="str">
            <v>CARLOS ANDRES HERNANDEZ MARTINEZ</v>
          </cell>
          <cell r="F11621">
            <v>45864.381319444445</v>
          </cell>
          <cell r="G11621">
            <v>45865.381192129629</v>
          </cell>
          <cell r="H11621">
            <v>1</v>
          </cell>
          <cell r="O11621">
            <v>425499.99</v>
          </cell>
        </row>
        <row r="11622">
          <cell r="A11622">
            <v>45866</v>
          </cell>
          <cell r="C11622" t="str">
            <v>VENTAS MOSTRADOR</v>
          </cell>
          <cell r="F11622">
            <v>45866</v>
          </cell>
          <cell r="G11622">
            <v>45866</v>
          </cell>
          <cell r="H11622">
            <v>0</v>
          </cell>
          <cell r="O11622">
            <v>1440000</v>
          </cell>
        </row>
        <row r="11623">
          <cell r="A11623">
            <v>45866</v>
          </cell>
          <cell r="C11623" t="str">
            <v>OSMAR  PEÑA</v>
          </cell>
          <cell r="F11623">
            <v>45866.637499999997</v>
          </cell>
          <cell r="G11623">
            <v>45867.637337962966</v>
          </cell>
          <cell r="H11623">
            <v>6</v>
          </cell>
          <cell r="O11623">
            <v>1686600</v>
          </cell>
        </row>
        <row r="11624">
          <cell r="A11624">
            <v>45866</v>
          </cell>
          <cell r="C11624" t="str">
            <v>CAS COLOMBO AMERICAN SCHOOL S.A.S</v>
          </cell>
          <cell r="F11624">
            <v>45852.316400462965</v>
          </cell>
          <cell r="G11624">
            <v>45882.316319444442</v>
          </cell>
          <cell r="H11624">
            <v>-9</v>
          </cell>
          <cell r="O11624">
            <v>2091863.6816</v>
          </cell>
        </row>
        <row r="11625">
          <cell r="A11625">
            <v>45866</v>
          </cell>
          <cell r="C11625" t="str">
            <v>SMILE BOGOTA SAS</v>
          </cell>
          <cell r="F11625">
            <v>45854.467268518521</v>
          </cell>
          <cell r="G11625">
            <v>45869.467175925929</v>
          </cell>
          <cell r="H11625">
            <v>4</v>
          </cell>
          <cell r="O11625">
            <v>383700</v>
          </cell>
        </row>
        <row r="11626">
          <cell r="A11626">
            <v>45866</v>
          </cell>
          <cell r="C11626" t="str">
            <v>SMILE BOGOTA SAS</v>
          </cell>
          <cell r="F11626">
            <v>45855.331504629627</v>
          </cell>
          <cell r="G11626">
            <v>45870.331412037034</v>
          </cell>
          <cell r="H11626">
            <v>3</v>
          </cell>
          <cell r="O11626">
            <v>1765200</v>
          </cell>
        </row>
        <row r="11627">
          <cell r="A11627">
            <v>45866</v>
          </cell>
          <cell r="C11627" t="str">
            <v>SMILE BOGOTA SAS</v>
          </cell>
          <cell r="F11627">
            <v>45859.661192129628</v>
          </cell>
          <cell r="G11627">
            <v>45874.660636574074</v>
          </cell>
          <cell r="H11627">
            <v>-1</v>
          </cell>
          <cell r="O11627">
            <v>402700</v>
          </cell>
        </row>
        <row r="11628">
          <cell r="A11628">
            <v>45866</v>
          </cell>
          <cell r="C11628" t="str">
            <v>SMILE BOGOTA SAS</v>
          </cell>
          <cell r="F11628">
            <v>45860.488796296297</v>
          </cell>
          <cell r="G11628">
            <v>45875.488645833335</v>
          </cell>
          <cell r="H11628">
            <v>-2</v>
          </cell>
          <cell r="O11628">
            <v>412200</v>
          </cell>
        </row>
        <row r="11629">
          <cell r="A11629">
            <v>45866</v>
          </cell>
          <cell r="C11629" t="str">
            <v>SMILE BOGOTA SAS</v>
          </cell>
          <cell r="F11629">
            <v>45861.467951388891</v>
          </cell>
          <cell r="G11629">
            <v>45876.467881944445</v>
          </cell>
          <cell r="H11629">
            <v>-3</v>
          </cell>
          <cell r="O11629">
            <v>804800</v>
          </cell>
        </row>
        <row r="11630">
          <cell r="A11630">
            <v>45866</v>
          </cell>
          <cell r="C11630" t="str">
            <v>INVERSIONES EL CARNAL SAS</v>
          </cell>
          <cell r="F11630">
            <v>45857.530393518522</v>
          </cell>
          <cell r="G11630">
            <v>45865.529317129629</v>
          </cell>
          <cell r="H11630">
            <v>8</v>
          </cell>
          <cell r="O11630">
            <v>14701403.167199999</v>
          </cell>
        </row>
        <row r="11631">
          <cell r="A11631">
            <v>45866</v>
          </cell>
          <cell r="C11631" t="str">
            <v>INVERSIONES EL CARNAL SAS</v>
          </cell>
          <cell r="F11631">
            <v>45859.602500000001</v>
          </cell>
          <cell r="G11631">
            <v>45867.590960648151</v>
          </cell>
          <cell r="H11631">
            <v>6</v>
          </cell>
          <cell r="O11631">
            <v>16030756.764</v>
          </cell>
        </row>
        <row r="11632">
          <cell r="A11632">
            <v>45866</v>
          </cell>
          <cell r="C11632" t="str">
            <v>INVERSIONES EL CARNAL SAS</v>
          </cell>
          <cell r="F11632">
            <v>45860.539236111108</v>
          </cell>
          <cell r="G11632">
            <v>45868.539155092592</v>
          </cell>
          <cell r="H11632">
            <v>5</v>
          </cell>
          <cell r="O11632">
            <v>14350780.7784</v>
          </cell>
        </row>
        <row r="11633">
          <cell r="A11633">
            <v>45866</v>
          </cell>
          <cell r="C11633" t="str">
            <v>INVERSIONES EL CARNAL SAS</v>
          </cell>
          <cell r="F11633">
            <v>45861.65488425926</v>
          </cell>
          <cell r="G11633">
            <v>45869.654699074075</v>
          </cell>
          <cell r="H11633">
            <v>4</v>
          </cell>
          <cell r="O11633">
            <v>14912206.812000001</v>
          </cell>
        </row>
        <row r="11634">
          <cell r="A11634">
            <v>45866</v>
          </cell>
          <cell r="C11634" t="str">
            <v>INVERSIONES EL CARNAL SAS</v>
          </cell>
          <cell r="F11634">
            <v>45862.51766203704</v>
          </cell>
          <cell r="G11634">
            <v>45870.510601851849</v>
          </cell>
          <cell r="H11634">
            <v>3</v>
          </cell>
          <cell r="O11634">
            <v>14935868.445599999</v>
          </cell>
        </row>
        <row r="11635">
          <cell r="A11635">
            <v>45866</v>
          </cell>
          <cell r="C11635" t="str">
            <v>FRUTIVER 1A S.A.S</v>
          </cell>
          <cell r="F11635">
            <v>45860.49726851852</v>
          </cell>
          <cell r="G11635">
            <v>45880.497152777774</v>
          </cell>
          <cell r="H11635">
            <v>-7</v>
          </cell>
          <cell r="O11635">
            <v>1525458.348</v>
          </cell>
        </row>
        <row r="11636">
          <cell r="A11636">
            <v>45866</v>
          </cell>
          <cell r="C11636" t="str">
            <v>GRUPO LA LA LA SAS</v>
          </cell>
          <cell r="F11636">
            <v>45841.325289351851</v>
          </cell>
          <cell r="G11636">
            <v>45856.325138888889</v>
          </cell>
          <cell r="H11636">
            <v>17</v>
          </cell>
          <cell r="O11636">
            <v>477040</v>
          </cell>
        </row>
        <row r="11637">
          <cell r="A11637">
            <v>45866</v>
          </cell>
          <cell r="C11637" t="str">
            <v>GRUPO LA LA LA SAS</v>
          </cell>
          <cell r="F11637">
            <v>45850.312800925924</v>
          </cell>
          <cell r="G11637">
            <v>45865.312534722223</v>
          </cell>
          <cell r="H11637">
            <v>8</v>
          </cell>
          <cell r="O11637">
            <v>39300</v>
          </cell>
        </row>
        <row r="11638">
          <cell r="A11638">
            <v>45866</v>
          </cell>
          <cell r="C11638" t="str">
            <v>GRUPO LA LA LA SAS</v>
          </cell>
          <cell r="F11638">
            <v>45850.326226851852</v>
          </cell>
          <cell r="G11638">
            <v>45865.326018518521</v>
          </cell>
          <cell r="H11638">
            <v>8</v>
          </cell>
          <cell r="O11638">
            <v>236000</v>
          </cell>
        </row>
        <row r="11639">
          <cell r="A11639">
            <v>45866</v>
          </cell>
          <cell r="C11639" t="str">
            <v>GRUPO LA LA LA SAS</v>
          </cell>
          <cell r="F11639">
            <v>45855.526701388888</v>
          </cell>
          <cell r="G11639">
            <v>45870.52652777778</v>
          </cell>
          <cell r="H11639">
            <v>3</v>
          </cell>
          <cell r="O11639">
            <v>527699.98</v>
          </cell>
        </row>
        <row r="11640">
          <cell r="A11640">
            <v>45866</v>
          </cell>
          <cell r="C11640" t="str">
            <v>GRUPO LA LA LA SAS</v>
          </cell>
          <cell r="F11640">
            <v>45855.540798611109</v>
          </cell>
          <cell r="G11640">
            <v>45870.540659722225</v>
          </cell>
          <cell r="H11640">
            <v>3</v>
          </cell>
          <cell r="O11640">
            <v>239800</v>
          </cell>
        </row>
        <row r="11641">
          <cell r="A11641">
            <v>45866</v>
          </cell>
          <cell r="C11641" t="str">
            <v>GRUPO LA LA LA SAS</v>
          </cell>
          <cell r="F11641">
            <v>45862.507407407407</v>
          </cell>
          <cell r="G11641">
            <v>45877.507291666669</v>
          </cell>
          <cell r="H11641">
            <v>-4</v>
          </cell>
          <cell r="O11641">
            <v>149820</v>
          </cell>
        </row>
        <row r="11642">
          <cell r="A11642">
            <v>45866</v>
          </cell>
          <cell r="C11642" t="str">
            <v>GRUPO ARTAK S.A.S</v>
          </cell>
          <cell r="F11642">
            <v>45846.30605324074</v>
          </cell>
          <cell r="G11642">
            <v>45876.305914351855</v>
          </cell>
          <cell r="H11642">
            <v>-3</v>
          </cell>
          <cell r="O11642">
            <v>1168700</v>
          </cell>
        </row>
        <row r="11643">
          <cell r="A11643">
            <v>45866</v>
          </cell>
          <cell r="C11643" t="str">
            <v>GRUPO ARTAK S.A.S</v>
          </cell>
          <cell r="F11643">
            <v>45846.310393518521</v>
          </cell>
          <cell r="G11643">
            <v>45876.309976851851</v>
          </cell>
          <cell r="H11643">
            <v>-3</v>
          </cell>
          <cell r="O11643">
            <v>599000</v>
          </cell>
        </row>
        <row r="11644">
          <cell r="A11644">
            <v>45866</v>
          </cell>
          <cell r="C11644" t="str">
            <v>GRUPO ARTAK S.A.S</v>
          </cell>
          <cell r="F11644">
            <v>45846.314421296294</v>
          </cell>
          <cell r="G11644">
            <v>45876.314293981479</v>
          </cell>
          <cell r="H11644">
            <v>-3</v>
          </cell>
          <cell r="O11644">
            <v>1096700</v>
          </cell>
        </row>
        <row r="11645">
          <cell r="A11645">
            <v>45866</v>
          </cell>
          <cell r="C11645" t="str">
            <v>GRUPO ARTAK S.A.S</v>
          </cell>
          <cell r="F11645">
            <v>45846.315115740741</v>
          </cell>
          <cell r="G11645">
            <v>45876.314953703702</v>
          </cell>
          <cell r="H11645">
            <v>-3</v>
          </cell>
          <cell r="O11645">
            <v>575240</v>
          </cell>
        </row>
        <row r="11646">
          <cell r="A11646">
            <v>45866</v>
          </cell>
          <cell r="C11646" t="str">
            <v>GRUPO ARTAK S.A.S</v>
          </cell>
          <cell r="F11646">
            <v>45846.345057870371</v>
          </cell>
          <cell r="G11646">
            <v>45876.344988425924</v>
          </cell>
          <cell r="H11646">
            <v>-3</v>
          </cell>
          <cell r="O11646">
            <v>833000</v>
          </cell>
        </row>
        <row r="11647">
          <cell r="A11647">
            <v>45866</v>
          </cell>
          <cell r="C11647" t="str">
            <v>GRUPO ARTAK S.A.S</v>
          </cell>
          <cell r="F11647">
            <v>45848.321250000001</v>
          </cell>
          <cell r="G11647">
            <v>45878.321168981478</v>
          </cell>
          <cell r="H11647">
            <v>-5</v>
          </cell>
          <cell r="O11647">
            <v>2596440</v>
          </cell>
        </row>
        <row r="11648">
          <cell r="A11648">
            <v>45866</v>
          </cell>
          <cell r="C11648" t="str">
            <v>GRUPO ARTAK S.A.S</v>
          </cell>
          <cell r="F11648">
            <v>45848.326770833337</v>
          </cell>
          <cell r="G11648">
            <v>45878.326655092591</v>
          </cell>
          <cell r="H11648">
            <v>-5</v>
          </cell>
          <cell r="O11648">
            <v>940800</v>
          </cell>
        </row>
        <row r="11649">
          <cell r="A11649">
            <v>45866</v>
          </cell>
          <cell r="C11649" t="str">
            <v>GRUPO ARTAK S.A.S</v>
          </cell>
          <cell r="F11649">
            <v>45850.307210648149</v>
          </cell>
          <cell r="G11649">
            <v>45880.307071759256</v>
          </cell>
          <cell r="H11649">
            <v>-7</v>
          </cell>
          <cell r="O11649">
            <v>985600</v>
          </cell>
        </row>
        <row r="11650">
          <cell r="A11650">
            <v>45866</v>
          </cell>
          <cell r="C11650" t="str">
            <v>GRUPO ARTAK S.A.S</v>
          </cell>
          <cell r="F11650">
            <v>45850.320324074077</v>
          </cell>
          <cell r="G11650">
            <v>45880.32</v>
          </cell>
          <cell r="H11650">
            <v>-7</v>
          </cell>
          <cell r="O11650">
            <v>20500</v>
          </cell>
        </row>
        <row r="11651">
          <cell r="A11651">
            <v>45866</v>
          </cell>
          <cell r="C11651" t="str">
            <v>GRUPO ARTAK S.A.S</v>
          </cell>
          <cell r="F11651">
            <v>45850.321400462963</v>
          </cell>
          <cell r="G11651">
            <v>45880.321111111109</v>
          </cell>
          <cell r="H11651">
            <v>-7</v>
          </cell>
          <cell r="O11651">
            <v>345000</v>
          </cell>
        </row>
        <row r="11652">
          <cell r="A11652">
            <v>45866</v>
          </cell>
          <cell r="C11652" t="str">
            <v>GRUPO ARTAK S.A.S</v>
          </cell>
          <cell r="F11652">
            <v>45850.323055555556</v>
          </cell>
          <cell r="G11652">
            <v>45880.322893518518</v>
          </cell>
          <cell r="H11652">
            <v>-7</v>
          </cell>
          <cell r="O11652">
            <v>2296000</v>
          </cell>
        </row>
        <row r="11653">
          <cell r="A11653">
            <v>45866</v>
          </cell>
          <cell r="C11653" t="str">
            <v>GRUPO ARTAK S.A.S</v>
          </cell>
          <cell r="F11653">
            <v>45850.328240740739</v>
          </cell>
          <cell r="G11653">
            <v>45880.328032407408</v>
          </cell>
          <cell r="H11653">
            <v>-7</v>
          </cell>
          <cell r="O11653">
            <v>251150</v>
          </cell>
        </row>
        <row r="11654">
          <cell r="A11654">
            <v>45866</v>
          </cell>
          <cell r="C11654" t="str">
            <v>KAREN GISSET MARTINEZ SANDOVAL</v>
          </cell>
          <cell r="F11654">
            <v>45864.586921296293</v>
          </cell>
          <cell r="G11654">
            <v>45865.586585648147</v>
          </cell>
          <cell r="H11654">
            <v>8</v>
          </cell>
          <cell r="O11654">
            <v>331000</v>
          </cell>
        </row>
        <row r="11655">
          <cell r="A11655">
            <v>45866</v>
          </cell>
          <cell r="C11655" t="str">
            <v>MESABAR SAS</v>
          </cell>
          <cell r="F11655">
            <v>45861.651180555556</v>
          </cell>
          <cell r="G11655">
            <v>45869.650995370372</v>
          </cell>
          <cell r="H11655">
            <v>-3</v>
          </cell>
          <cell r="O11655">
            <v>830900</v>
          </cell>
        </row>
        <row r="11656">
          <cell r="A11656">
            <v>45866</v>
          </cell>
          <cell r="C11656" t="str">
            <v>EL MERO BURRITO S.A.S</v>
          </cell>
          <cell r="F11656">
            <v>45866.290856481479</v>
          </cell>
          <cell r="G11656">
            <v>45867.289699074077</v>
          </cell>
          <cell r="H11656">
            <v>-1</v>
          </cell>
          <cell r="O11656">
            <v>310500</v>
          </cell>
        </row>
        <row r="11657">
          <cell r="A11657">
            <v>45866</v>
          </cell>
          <cell r="C11657" t="str">
            <v>JOSE DIEGO MOSQUERA</v>
          </cell>
          <cell r="F11657">
            <v>45864.232615740744</v>
          </cell>
          <cell r="G11657">
            <v>45865.232615740744</v>
          </cell>
          <cell r="H11657">
            <v>8</v>
          </cell>
          <cell r="O11657">
            <v>368320</v>
          </cell>
        </row>
        <row r="11658">
          <cell r="A11658">
            <v>45866</v>
          </cell>
          <cell r="C11658" t="str">
            <v>NESTOR ABEL NOREÑA URREA</v>
          </cell>
          <cell r="F11658">
            <v>45864.460023148145</v>
          </cell>
          <cell r="G11658">
            <v>45865.459791666668</v>
          </cell>
          <cell r="H11658">
            <v>8</v>
          </cell>
          <cell r="O11658">
            <v>1289400</v>
          </cell>
        </row>
        <row r="11659">
          <cell r="A11659">
            <v>45866</v>
          </cell>
          <cell r="C11659" t="str">
            <v>CAROLA CACEROLA SAS</v>
          </cell>
          <cell r="F11659">
            <v>45861.276516203703</v>
          </cell>
          <cell r="G11659">
            <v>45862.275659722225</v>
          </cell>
          <cell r="H11659">
            <v>11</v>
          </cell>
          <cell r="O11659">
            <v>211500</v>
          </cell>
        </row>
        <row r="11660">
          <cell r="A11660">
            <v>45866</v>
          </cell>
          <cell r="C11660" t="str">
            <v>CAROLA CACEROLA SAS</v>
          </cell>
          <cell r="F11660">
            <v>45863.322905092595</v>
          </cell>
          <cell r="G11660">
            <v>45864.321967592594</v>
          </cell>
          <cell r="H11660">
            <v>9</v>
          </cell>
          <cell r="O11660">
            <v>214150</v>
          </cell>
        </row>
        <row r="11661">
          <cell r="A11661">
            <v>45866</v>
          </cell>
          <cell r="C11661" t="str">
            <v>PPC SAS</v>
          </cell>
          <cell r="F11661">
            <v>45849.309039351851</v>
          </cell>
          <cell r="G11661">
            <v>45864.308576388888</v>
          </cell>
          <cell r="H11661">
            <v>2</v>
          </cell>
          <cell r="O11661">
            <v>4748409.8590000002</v>
          </cell>
        </row>
        <row r="11662">
          <cell r="A11662">
            <v>45866</v>
          </cell>
          <cell r="C11662" t="str">
            <v>PPC SAS</v>
          </cell>
          <cell r="F11662">
            <v>45852.328333333331</v>
          </cell>
          <cell r="G11662">
            <v>45867.328217592592</v>
          </cell>
          <cell r="H11662">
            <v>-1</v>
          </cell>
          <cell r="O11662">
            <v>3717844.1379999998</v>
          </cell>
        </row>
        <row r="11663">
          <cell r="A11663">
            <v>45866</v>
          </cell>
          <cell r="C11663" t="str">
            <v>JUAN MANUEL PALLARES ARRIETA</v>
          </cell>
          <cell r="F11663">
            <v>45862.496215277781</v>
          </cell>
          <cell r="G11663">
            <v>45863.496087962965</v>
          </cell>
          <cell r="H11663">
            <v>10</v>
          </cell>
          <cell r="O11663">
            <v>214850</v>
          </cell>
        </row>
        <row r="11664">
          <cell r="A11664">
            <v>45866</v>
          </cell>
          <cell r="C11664" t="str">
            <v>GUSTAVO  ALARCON MEJIA</v>
          </cell>
          <cell r="F11664">
            <v>45866.293009259258</v>
          </cell>
          <cell r="G11664">
            <v>45867.292858796296</v>
          </cell>
          <cell r="H11664">
            <v>6</v>
          </cell>
          <cell r="O11664">
            <v>393499.99</v>
          </cell>
        </row>
        <row r="11665">
          <cell r="A11665">
            <v>45866</v>
          </cell>
          <cell r="C11665" t="str">
            <v>MOYSER SAS</v>
          </cell>
          <cell r="F11665">
            <v>45864.418402777781</v>
          </cell>
          <cell r="G11665">
            <v>45865.41777777778</v>
          </cell>
          <cell r="H11665">
            <v>8</v>
          </cell>
          <cell r="O11665">
            <v>2519200</v>
          </cell>
        </row>
        <row r="11666">
          <cell r="A11666">
            <v>45866</v>
          </cell>
          <cell r="C11666" t="str">
            <v>LE CABRERA SOCIEDAD POR ACCIONES SIMPLIFICADA</v>
          </cell>
          <cell r="F11666">
            <v>45849.33253472222</v>
          </cell>
          <cell r="G11666">
            <v>45864.331793981481</v>
          </cell>
          <cell r="H11666">
            <v>9</v>
          </cell>
          <cell r="O11666">
            <v>5398357.8880000003</v>
          </cell>
        </row>
        <row r="11667">
          <cell r="A11667">
            <v>45866</v>
          </cell>
          <cell r="C11667" t="str">
            <v>LE CABRERA SOCIEDAD POR ACCIONES SIMPLIFICADA</v>
          </cell>
          <cell r="F11667">
            <v>45853.268946759257</v>
          </cell>
          <cell r="G11667">
            <v>45868.25267361111</v>
          </cell>
          <cell r="H11667">
            <v>5</v>
          </cell>
          <cell r="O11667">
            <v>5543355.1040000003</v>
          </cell>
        </row>
        <row r="11668">
          <cell r="A11668">
            <v>45866</v>
          </cell>
          <cell r="C11668" t="str">
            <v>ROBINFOOD COLOMBIA SAS</v>
          </cell>
          <cell r="F11668">
            <v>45829.290682870371</v>
          </cell>
          <cell r="G11668">
            <v>45859.268958333334</v>
          </cell>
          <cell r="H11668">
            <v>7</v>
          </cell>
          <cell r="O11668">
            <v>1962840.06</v>
          </cell>
        </row>
        <row r="11669">
          <cell r="A11669">
            <v>45866</v>
          </cell>
          <cell r="C11669" t="str">
            <v>ROBINFOOD COLOMBIA SAS</v>
          </cell>
          <cell r="F11669">
            <v>45833.302430555559</v>
          </cell>
          <cell r="G11669">
            <v>45863.302314814813</v>
          </cell>
          <cell r="H11669">
            <v>3</v>
          </cell>
          <cell r="O11669">
            <v>3151896.9</v>
          </cell>
        </row>
        <row r="11670">
          <cell r="A11670">
            <v>45866</v>
          </cell>
          <cell r="C11670" t="str">
            <v>ROBINFOOD COLOMBIA SAS</v>
          </cell>
          <cell r="F11670">
            <v>45835.365254629629</v>
          </cell>
          <cell r="G11670">
            <v>45865.365104166667</v>
          </cell>
          <cell r="H11670">
            <v>1</v>
          </cell>
          <cell r="O11670">
            <v>7693018.5</v>
          </cell>
        </row>
        <row r="11671">
          <cell r="A11671">
            <v>45866</v>
          </cell>
          <cell r="C11671" t="str">
            <v>SEGUROS COMERCIALES BOLIVAR</v>
          </cell>
          <cell r="F11671">
            <v>45866</v>
          </cell>
          <cell r="G11671">
            <v>45866</v>
          </cell>
          <cell r="H11671">
            <v>0</v>
          </cell>
          <cell r="O11671">
            <v>145448</v>
          </cell>
        </row>
        <row r="11672">
          <cell r="A11672">
            <v>45866</v>
          </cell>
          <cell r="C11672" t="str">
            <v>VENTAS MOSTRADOR</v>
          </cell>
          <cell r="F11672">
            <v>45866</v>
          </cell>
          <cell r="G11672">
            <v>45866</v>
          </cell>
          <cell r="H11672">
            <v>0</v>
          </cell>
          <cell r="O11672">
            <v>63785</v>
          </cell>
        </row>
        <row r="11673">
          <cell r="A11673">
            <v>45866</v>
          </cell>
          <cell r="C11673" t="str">
            <v>VENTAS MOSTRADOR</v>
          </cell>
          <cell r="F11673">
            <v>45866</v>
          </cell>
          <cell r="G11673">
            <v>45866</v>
          </cell>
          <cell r="H11673">
            <v>0</v>
          </cell>
          <cell r="O11673">
            <v>1782853</v>
          </cell>
        </row>
        <row r="11674">
          <cell r="A11674">
            <v>45866</v>
          </cell>
          <cell r="C11674" t="str">
            <v>VENTAS MOSTRADOR</v>
          </cell>
          <cell r="F11674">
            <v>45866</v>
          </cell>
          <cell r="G11674">
            <v>45866</v>
          </cell>
          <cell r="H11674">
            <v>0</v>
          </cell>
          <cell r="O11674">
            <v>2586852</v>
          </cell>
        </row>
        <row r="11675">
          <cell r="A11675">
            <v>45867</v>
          </cell>
          <cell r="C11675" t="str">
            <v>ANA DOLORES CORONEL PARDO</v>
          </cell>
          <cell r="F11675">
            <v>45867.334189814814</v>
          </cell>
          <cell r="G11675">
            <v>45868.333506944444</v>
          </cell>
          <cell r="H11675">
            <v>5</v>
          </cell>
          <cell r="O11675">
            <v>809900</v>
          </cell>
        </row>
        <row r="11676">
          <cell r="A11676">
            <v>45867</v>
          </cell>
          <cell r="C11676" t="str">
            <v>VENTAS MOSTRADOR</v>
          </cell>
          <cell r="F11676">
            <v>45867</v>
          </cell>
          <cell r="G11676">
            <v>45867</v>
          </cell>
          <cell r="H11676">
            <v>0</v>
          </cell>
          <cell r="O11676">
            <v>6860</v>
          </cell>
        </row>
        <row r="11677">
          <cell r="A11677">
            <v>45867</v>
          </cell>
          <cell r="C11677" t="str">
            <v>VENTAS MOSTRADOR</v>
          </cell>
          <cell r="F11677">
            <v>45867</v>
          </cell>
          <cell r="G11677">
            <v>45867</v>
          </cell>
          <cell r="H11677">
            <v>0</v>
          </cell>
          <cell r="O11677">
            <v>8000</v>
          </cell>
        </row>
        <row r="11678">
          <cell r="A11678">
            <v>45867</v>
          </cell>
          <cell r="C11678" t="str">
            <v>VENTAS MOSTRADOR</v>
          </cell>
          <cell r="F11678">
            <v>45867</v>
          </cell>
          <cell r="G11678">
            <v>45867</v>
          </cell>
          <cell r="H11678">
            <v>0</v>
          </cell>
          <cell r="O11678">
            <v>14000</v>
          </cell>
        </row>
        <row r="11679">
          <cell r="A11679">
            <v>45867</v>
          </cell>
          <cell r="C11679" t="str">
            <v>VENTAS MOSTRADOR</v>
          </cell>
          <cell r="F11679">
            <v>45867</v>
          </cell>
          <cell r="G11679">
            <v>45867</v>
          </cell>
          <cell r="H11679">
            <v>0</v>
          </cell>
          <cell r="O11679">
            <v>16570</v>
          </cell>
        </row>
        <row r="11680">
          <cell r="A11680">
            <v>45867</v>
          </cell>
          <cell r="C11680" t="str">
            <v>VENTAS MOSTRADOR</v>
          </cell>
          <cell r="F11680">
            <v>45867</v>
          </cell>
          <cell r="G11680">
            <v>45867</v>
          </cell>
          <cell r="H11680">
            <v>0</v>
          </cell>
          <cell r="O11680">
            <v>20930</v>
          </cell>
        </row>
        <row r="11681">
          <cell r="A11681">
            <v>45867</v>
          </cell>
          <cell r="C11681" t="str">
            <v>VENTAS MOSTRADOR</v>
          </cell>
          <cell r="F11681">
            <v>45867</v>
          </cell>
          <cell r="G11681">
            <v>45867</v>
          </cell>
          <cell r="H11681">
            <v>0</v>
          </cell>
          <cell r="O11681">
            <v>22500</v>
          </cell>
        </row>
        <row r="11682">
          <cell r="A11682">
            <v>45867</v>
          </cell>
          <cell r="C11682" t="str">
            <v>VENTAS MOSTRADOR</v>
          </cell>
          <cell r="F11682">
            <v>45867</v>
          </cell>
          <cell r="G11682">
            <v>45867</v>
          </cell>
          <cell r="H11682">
            <v>0</v>
          </cell>
          <cell r="O11682">
            <v>46260</v>
          </cell>
        </row>
        <row r="11683">
          <cell r="A11683">
            <v>45867</v>
          </cell>
          <cell r="C11683" t="str">
            <v>VENTAS MOSTRADOR</v>
          </cell>
          <cell r="F11683">
            <v>45867</v>
          </cell>
          <cell r="G11683">
            <v>45867</v>
          </cell>
          <cell r="H11683">
            <v>0</v>
          </cell>
          <cell r="O11683">
            <v>49920</v>
          </cell>
        </row>
        <row r="11684">
          <cell r="A11684">
            <v>45867</v>
          </cell>
          <cell r="C11684" t="str">
            <v>VENTAS MOSTRADOR</v>
          </cell>
          <cell r="F11684">
            <v>45867</v>
          </cell>
          <cell r="G11684">
            <v>45867</v>
          </cell>
          <cell r="H11684">
            <v>0</v>
          </cell>
          <cell r="O11684">
            <v>81224</v>
          </cell>
        </row>
        <row r="11685">
          <cell r="A11685">
            <v>45867</v>
          </cell>
          <cell r="C11685" t="str">
            <v>VENTAS MOSTRADOR</v>
          </cell>
          <cell r="F11685">
            <v>45867</v>
          </cell>
          <cell r="G11685">
            <v>45867</v>
          </cell>
          <cell r="H11685">
            <v>0</v>
          </cell>
          <cell r="O11685">
            <v>100000</v>
          </cell>
        </row>
        <row r="11686">
          <cell r="A11686">
            <v>45867</v>
          </cell>
          <cell r="C11686" t="str">
            <v>SONIA CONTANZA CARDENAS MURCIA</v>
          </cell>
          <cell r="F11686">
            <v>45867.334814814814</v>
          </cell>
          <cell r="G11686">
            <v>45868.334664351853</v>
          </cell>
          <cell r="H11686">
            <v>5</v>
          </cell>
          <cell r="O11686">
            <v>102000</v>
          </cell>
        </row>
        <row r="11687">
          <cell r="A11687">
            <v>45867</v>
          </cell>
          <cell r="C11687" t="str">
            <v>GINA ALEXANDRA OCHOA CASTAÑEDA</v>
          </cell>
          <cell r="F11687">
            <v>45866.596666666665</v>
          </cell>
          <cell r="G11687">
            <v>45867.596562500003</v>
          </cell>
          <cell r="H11687">
            <v>6</v>
          </cell>
          <cell r="O11687">
            <v>163700</v>
          </cell>
        </row>
        <row r="11688">
          <cell r="A11688">
            <v>45867</v>
          </cell>
          <cell r="C11688" t="str">
            <v>LUZ MARINA PELAYO ORTIZ</v>
          </cell>
          <cell r="F11688">
            <v>45866.594930555555</v>
          </cell>
          <cell r="G11688">
            <v>45867.594756944447</v>
          </cell>
          <cell r="H11688">
            <v>6</v>
          </cell>
          <cell r="O11688">
            <v>259400</v>
          </cell>
        </row>
        <row r="11689">
          <cell r="A11689">
            <v>45867</v>
          </cell>
          <cell r="C11689" t="str">
            <v>ANA TERESA MORENO ESPITIA</v>
          </cell>
          <cell r="F11689">
            <v>45867.320844907408</v>
          </cell>
          <cell r="G11689">
            <v>45868.320717592593</v>
          </cell>
          <cell r="H11689">
            <v>5</v>
          </cell>
          <cell r="O11689">
            <v>263200</v>
          </cell>
        </row>
        <row r="11690">
          <cell r="A11690">
            <v>45867</v>
          </cell>
          <cell r="C11690" t="str">
            <v>CRISTIAN MANUEL BELTRAN VALENZUELA</v>
          </cell>
          <cell r="F11690">
            <v>45867.536562499998</v>
          </cell>
          <cell r="G11690">
            <v>45875.536423611113</v>
          </cell>
          <cell r="H11690">
            <v>-2</v>
          </cell>
          <cell r="O11690">
            <v>380710</v>
          </cell>
        </row>
        <row r="11691">
          <cell r="A11691">
            <v>45867</v>
          </cell>
          <cell r="C11691" t="str">
            <v>CRISTIAN  ROJAS RIVERA</v>
          </cell>
          <cell r="F11691">
            <v>45867.489768518521</v>
          </cell>
          <cell r="G11691">
            <v>45873.489768518521</v>
          </cell>
          <cell r="H11691">
            <v>0</v>
          </cell>
          <cell r="O11691">
            <v>425499.99</v>
          </cell>
        </row>
        <row r="11692">
          <cell r="A11692">
            <v>45867</v>
          </cell>
          <cell r="C11692" t="str">
            <v>CRISTIAN MANUEL BELTRAN VALENZUELA</v>
          </cell>
          <cell r="F11692">
            <v>45867.536562499998</v>
          </cell>
          <cell r="G11692">
            <v>45875.536423611113</v>
          </cell>
          <cell r="H11692">
            <v>-2</v>
          </cell>
          <cell r="O11692">
            <v>1100000</v>
          </cell>
        </row>
        <row r="11693">
          <cell r="A11693">
            <v>45867</v>
          </cell>
          <cell r="C11693" t="str">
            <v>POLA Y TEJO SAS</v>
          </cell>
          <cell r="F11693">
            <v>45841.315636574072</v>
          </cell>
          <cell r="G11693">
            <v>45856.315416666665</v>
          </cell>
          <cell r="H11693">
            <v>10</v>
          </cell>
          <cell r="O11693">
            <v>124700</v>
          </cell>
        </row>
        <row r="11694">
          <cell r="A11694">
            <v>45867</v>
          </cell>
          <cell r="C11694" t="str">
            <v>POLA Y TEJO SAS</v>
          </cell>
          <cell r="F11694">
            <v>45847.300509259258</v>
          </cell>
          <cell r="G11694">
            <v>45862.300416666665</v>
          </cell>
          <cell r="H11694">
            <v>4</v>
          </cell>
          <cell r="O11694">
            <v>425050</v>
          </cell>
        </row>
        <row r="11695">
          <cell r="A11695">
            <v>45867</v>
          </cell>
          <cell r="C11695" t="str">
            <v>POLA Y TEJO SAS</v>
          </cell>
          <cell r="F11695">
            <v>45850.330636574072</v>
          </cell>
          <cell r="G11695">
            <v>45865.330231481479</v>
          </cell>
          <cell r="H11695">
            <v>1</v>
          </cell>
          <cell r="O11695">
            <v>1510900</v>
          </cell>
        </row>
        <row r="11696">
          <cell r="A11696">
            <v>45867</v>
          </cell>
          <cell r="C11696" t="str">
            <v>POLA Y TEJO SAS</v>
          </cell>
          <cell r="F11696">
            <v>45853.359340277777</v>
          </cell>
          <cell r="G11696">
            <v>45868.3591087963</v>
          </cell>
          <cell r="H11696">
            <v>-2</v>
          </cell>
          <cell r="O11696">
            <v>541350</v>
          </cell>
        </row>
        <row r="11697">
          <cell r="A11697">
            <v>45867</v>
          </cell>
          <cell r="C11697" t="str">
            <v>JHON HENDERSON RODRIGUEZ MAHECHA</v>
          </cell>
          <cell r="F11697">
            <v>45866.643958333334</v>
          </cell>
          <cell r="G11697">
            <v>45867.643807870372</v>
          </cell>
          <cell r="H11697">
            <v>6</v>
          </cell>
          <cell r="O11697">
            <v>421360</v>
          </cell>
        </row>
        <row r="11698">
          <cell r="A11698">
            <v>45867</v>
          </cell>
          <cell r="C11698" t="str">
            <v>DEKARLA SAS</v>
          </cell>
          <cell r="F11698">
            <v>45866.629247685189</v>
          </cell>
          <cell r="G11698">
            <v>45867.629178240742</v>
          </cell>
          <cell r="H11698">
            <v>6</v>
          </cell>
          <cell r="O11698">
            <v>750000</v>
          </cell>
        </row>
        <row r="11699">
          <cell r="A11699">
            <v>45867</v>
          </cell>
          <cell r="C11699" t="str">
            <v>COMERCIALIZADORA DE LACTEOS RYM SAS</v>
          </cell>
          <cell r="F11699">
            <v>45866.587627314817</v>
          </cell>
          <cell r="G11699">
            <v>45867.58520833333</v>
          </cell>
          <cell r="H11699">
            <v>6</v>
          </cell>
          <cell r="O11699">
            <v>295200</v>
          </cell>
        </row>
        <row r="11700">
          <cell r="A11700">
            <v>45867</v>
          </cell>
          <cell r="C11700" t="str">
            <v>BASTIDAS MEDINA MARCELA</v>
          </cell>
          <cell r="F11700">
            <v>45867.332488425927</v>
          </cell>
          <cell r="G11700">
            <v>45868.332303240742</v>
          </cell>
          <cell r="H11700">
            <v>5</v>
          </cell>
          <cell r="O11700">
            <v>181600</v>
          </cell>
        </row>
        <row r="11701">
          <cell r="A11701">
            <v>45867</v>
          </cell>
          <cell r="C11701" t="str">
            <v>DARWIN GEOVANNI OCHOA MERCHAN</v>
          </cell>
          <cell r="F11701">
            <v>45867.330717592595</v>
          </cell>
          <cell r="G11701">
            <v>45868.330185185187</v>
          </cell>
          <cell r="H11701">
            <v>5</v>
          </cell>
          <cell r="O11701">
            <v>374500</v>
          </cell>
        </row>
        <row r="11702">
          <cell r="A11702">
            <v>45867</v>
          </cell>
          <cell r="C11702" t="str">
            <v>DOLLY EDITH SANABRIA CANTOR</v>
          </cell>
          <cell r="F11702">
            <v>45867.338101851848</v>
          </cell>
          <cell r="G11702">
            <v>45868.337916666664</v>
          </cell>
          <cell r="H11702">
            <v>5</v>
          </cell>
          <cell r="O11702">
            <v>210000</v>
          </cell>
        </row>
        <row r="11703">
          <cell r="A11703">
            <v>45867</v>
          </cell>
          <cell r="C11703" t="str">
            <v>MARCO TULIO MELGAREJO LEAL</v>
          </cell>
          <cell r="F11703">
            <v>45847.318333333336</v>
          </cell>
          <cell r="G11703">
            <v>45862.318240740744</v>
          </cell>
          <cell r="H11703">
            <v>11</v>
          </cell>
          <cell r="O11703">
            <v>302015</v>
          </cell>
        </row>
        <row r="11704">
          <cell r="A11704">
            <v>45867</v>
          </cell>
          <cell r="C11704" t="str">
            <v>ALTO BISTRO SAS</v>
          </cell>
          <cell r="F11704">
            <v>45854.349861111114</v>
          </cell>
          <cell r="G11704">
            <v>45855.349722222221</v>
          </cell>
          <cell r="H11704">
            <v>18</v>
          </cell>
          <cell r="O11704">
            <v>640300</v>
          </cell>
        </row>
        <row r="11705">
          <cell r="A11705">
            <v>45867</v>
          </cell>
          <cell r="C11705" t="str">
            <v>SEBALI SAS</v>
          </cell>
          <cell r="F11705">
            <v>45859.328055555554</v>
          </cell>
          <cell r="G11705">
            <v>45867.327835648146</v>
          </cell>
          <cell r="H11705">
            <v>27</v>
          </cell>
          <cell r="O11705">
            <v>593006.72</v>
          </cell>
        </row>
        <row r="11706">
          <cell r="A11706">
            <v>45867</v>
          </cell>
          <cell r="C11706" t="str">
            <v>ALEJANDRO  DURAN</v>
          </cell>
          <cell r="F11706">
            <v>45866.579259259262</v>
          </cell>
          <cell r="G11706">
            <v>45867.579062500001</v>
          </cell>
          <cell r="H11706">
            <v>6</v>
          </cell>
          <cell r="O11706">
            <v>2812350</v>
          </cell>
        </row>
        <row r="11707">
          <cell r="A11707">
            <v>45867</v>
          </cell>
          <cell r="C11707" t="str">
            <v>VENTAS MOSTRADOR</v>
          </cell>
          <cell r="F11707">
            <v>45867</v>
          </cell>
          <cell r="G11707">
            <v>45867</v>
          </cell>
          <cell r="H11707">
            <v>0</v>
          </cell>
          <cell r="O11707">
            <v>76772.710000000006</v>
          </cell>
        </row>
        <row r="11708">
          <cell r="A11708">
            <v>45867</v>
          </cell>
          <cell r="C11708" t="str">
            <v>CAMILO  MILLAN PUENTES</v>
          </cell>
          <cell r="F11708">
            <v>45866.577800925923</v>
          </cell>
          <cell r="G11708">
            <v>45867.577650462961</v>
          </cell>
          <cell r="H11708">
            <v>6</v>
          </cell>
          <cell r="O11708">
            <v>1012800</v>
          </cell>
        </row>
        <row r="11709">
          <cell r="A11709">
            <v>45867</v>
          </cell>
          <cell r="C11709" t="str">
            <v>JOSE DIEGO MOSQUERA</v>
          </cell>
          <cell r="F11709">
            <v>45866.198680555557</v>
          </cell>
          <cell r="G11709">
            <v>45867.198680555557</v>
          </cell>
          <cell r="H11709">
            <v>6</v>
          </cell>
          <cell r="O11709">
            <v>367040</v>
          </cell>
        </row>
        <row r="11710">
          <cell r="A11710">
            <v>45867</v>
          </cell>
          <cell r="C11710" t="str">
            <v>ADRIANO  ALVAREZ LOZANO</v>
          </cell>
          <cell r="F11710">
            <v>45866.547650462962</v>
          </cell>
          <cell r="G11710">
            <v>45867.54755787037</v>
          </cell>
          <cell r="H11710">
            <v>6</v>
          </cell>
          <cell r="O11710">
            <v>496850</v>
          </cell>
        </row>
        <row r="11711">
          <cell r="A11711">
            <v>45867</v>
          </cell>
          <cell r="C11711" t="str">
            <v>ADRIANO  ALVAREZ LOZANO</v>
          </cell>
          <cell r="F11711">
            <v>45866.547650462962</v>
          </cell>
          <cell r="G11711">
            <v>45867.54755787037</v>
          </cell>
          <cell r="H11711">
            <v>6</v>
          </cell>
          <cell r="O11711">
            <v>190000</v>
          </cell>
        </row>
        <row r="11712">
          <cell r="A11712">
            <v>45867</v>
          </cell>
          <cell r="C11712" t="str">
            <v>ANA LUCIA BAUTISTA MANCILLA</v>
          </cell>
          <cell r="F11712">
            <v>45867.33934027778</v>
          </cell>
          <cell r="G11712">
            <v>45868.339189814818</v>
          </cell>
          <cell r="H11712">
            <v>5</v>
          </cell>
          <cell r="O11712">
            <v>496100</v>
          </cell>
        </row>
        <row r="11713">
          <cell r="A11713">
            <v>45867</v>
          </cell>
          <cell r="C11713" t="str">
            <v>SIA SAS</v>
          </cell>
          <cell r="F11713">
            <v>45759.410821759258</v>
          </cell>
          <cell r="G11713">
            <v>45789.410821759258</v>
          </cell>
          <cell r="H11713">
            <v>84</v>
          </cell>
          <cell r="O11713">
            <v>4507200</v>
          </cell>
        </row>
        <row r="11714">
          <cell r="A11714">
            <v>45867</v>
          </cell>
          <cell r="C11714" t="str">
            <v>LA BIFERIA SA</v>
          </cell>
          <cell r="F11714">
            <v>45846.324849537035</v>
          </cell>
          <cell r="G11714">
            <v>45876.32476851852</v>
          </cell>
          <cell r="H11714">
            <v>-3</v>
          </cell>
          <cell r="O11714">
            <v>949450</v>
          </cell>
        </row>
        <row r="11715">
          <cell r="A11715">
            <v>45867</v>
          </cell>
          <cell r="C11715" t="str">
            <v>ADRIANO  ALVAREZ LOZANO</v>
          </cell>
          <cell r="F11715">
            <v>45866.547650462962</v>
          </cell>
          <cell r="G11715">
            <v>45867.54755787037</v>
          </cell>
          <cell r="H11715">
            <v>6</v>
          </cell>
          <cell r="O11715">
            <v>270000</v>
          </cell>
        </row>
        <row r="11716">
          <cell r="A11716">
            <v>45867</v>
          </cell>
          <cell r="C11716" t="str">
            <v>JUAN DIEGO CAICEDO POVEDA</v>
          </cell>
          <cell r="F11716">
            <v>45867.323900462965</v>
          </cell>
          <cell r="G11716">
            <v>45868.321423611109</v>
          </cell>
          <cell r="H11716">
            <v>5</v>
          </cell>
          <cell r="O11716">
            <v>665700</v>
          </cell>
        </row>
        <row r="11717">
          <cell r="A11717">
            <v>45867</v>
          </cell>
          <cell r="C11717" t="str">
            <v>MERCADOPAGO COLOMBIA</v>
          </cell>
          <cell r="F11717">
            <v>45867</v>
          </cell>
          <cell r="G11717">
            <v>45867</v>
          </cell>
          <cell r="H11717">
            <v>0</v>
          </cell>
          <cell r="O11717">
            <v>7600000</v>
          </cell>
        </row>
        <row r="11718">
          <cell r="A11718">
            <v>45867</v>
          </cell>
          <cell r="C11718" t="str">
            <v>CEVICHE FUSION SAS</v>
          </cell>
          <cell r="F11718">
            <v>45866.597685185188</v>
          </cell>
          <cell r="G11718">
            <v>45867.597557870373</v>
          </cell>
          <cell r="H11718">
            <v>6</v>
          </cell>
          <cell r="O11718">
            <v>600000</v>
          </cell>
        </row>
        <row r="11719">
          <cell r="A11719">
            <v>45867</v>
          </cell>
          <cell r="C11719" t="str">
            <v>VENTAS MOSTRADOR</v>
          </cell>
          <cell r="F11719">
            <v>45867</v>
          </cell>
          <cell r="G11719">
            <v>45867</v>
          </cell>
          <cell r="H11719">
            <v>0</v>
          </cell>
          <cell r="O11719">
            <v>2144705</v>
          </cell>
        </row>
        <row r="11720">
          <cell r="A11720">
            <v>45867</v>
          </cell>
          <cell r="C11720" t="str">
            <v>VENTAS MOSTRADOR</v>
          </cell>
          <cell r="F11720">
            <v>45867</v>
          </cell>
          <cell r="G11720">
            <v>45867</v>
          </cell>
          <cell r="H11720">
            <v>0</v>
          </cell>
          <cell r="O11720">
            <v>547651</v>
          </cell>
        </row>
        <row r="11721">
          <cell r="A11721">
            <v>45868</v>
          </cell>
          <cell r="C11721" t="str">
            <v>VENTAS MOSTRADOR</v>
          </cell>
          <cell r="F11721">
            <v>45868</v>
          </cell>
          <cell r="G11721">
            <v>45868</v>
          </cell>
          <cell r="H11721">
            <v>0</v>
          </cell>
          <cell r="O11721">
            <v>6850</v>
          </cell>
        </row>
        <row r="11722">
          <cell r="A11722">
            <v>45868</v>
          </cell>
          <cell r="C11722" t="str">
            <v>VENTAS MOSTRADOR</v>
          </cell>
          <cell r="F11722">
            <v>45868</v>
          </cell>
          <cell r="G11722">
            <v>45868</v>
          </cell>
          <cell r="H11722">
            <v>0</v>
          </cell>
          <cell r="O11722">
            <v>8550</v>
          </cell>
        </row>
        <row r="11723">
          <cell r="A11723">
            <v>45868</v>
          </cell>
          <cell r="C11723" t="str">
            <v>VENTAS MOSTRADOR</v>
          </cell>
          <cell r="F11723">
            <v>45868</v>
          </cell>
          <cell r="G11723">
            <v>45868</v>
          </cell>
          <cell r="H11723">
            <v>0</v>
          </cell>
          <cell r="O11723">
            <v>10260</v>
          </cell>
        </row>
        <row r="11724">
          <cell r="A11724">
            <v>45868</v>
          </cell>
          <cell r="C11724" t="str">
            <v>VENTAS MOSTRADOR</v>
          </cell>
          <cell r="F11724">
            <v>45868</v>
          </cell>
          <cell r="G11724">
            <v>45868</v>
          </cell>
          <cell r="H11724">
            <v>0</v>
          </cell>
          <cell r="O11724">
            <v>10710</v>
          </cell>
        </row>
        <row r="11725">
          <cell r="A11725">
            <v>45868</v>
          </cell>
          <cell r="C11725" t="str">
            <v>VENTAS MOSTRADOR</v>
          </cell>
          <cell r="F11725">
            <v>45868</v>
          </cell>
          <cell r="G11725">
            <v>45868</v>
          </cell>
          <cell r="H11725">
            <v>0</v>
          </cell>
          <cell r="O11725">
            <v>11400</v>
          </cell>
        </row>
        <row r="11726">
          <cell r="A11726">
            <v>45868</v>
          </cell>
          <cell r="C11726" t="str">
            <v>VENTAS MOSTRADOR</v>
          </cell>
          <cell r="F11726">
            <v>45868</v>
          </cell>
          <cell r="G11726">
            <v>45868</v>
          </cell>
          <cell r="H11726">
            <v>0</v>
          </cell>
          <cell r="O11726">
            <v>11400</v>
          </cell>
        </row>
        <row r="11727">
          <cell r="A11727">
            <v>45868</v>
          </cell>
          <cell r="C11727" t="str">
            <v>VENTAS MOSTRADOR</v>
          </cell>
          <cell r="F11727">
            <v>45868</v>
          </cell>
          <cell r="G11727">
            <v>45868</v>
          </cell>
          <cell r="H11727">
            <v>0</v>
          </cell>
          <cell r="O11727">
            <v>14352</v>
          </cell>
        </row>
        <row r="11728">
          <cell r="A11728">
            <v>45868</v>
          </cell>
          <cell r="C11728" t="str">
            <v>VENTAS MOSTRADOR</v>
          </cell>
          <cell r="F11728">
            <v>45868</v>
          </cell>
          <cell r="G11728">
            <v>45868</v>
          </cell>
          <cell r="H11728">
            <v>0</v>
          </cell>
          <cell r="O11728">
            <v>16170</v>
          </cell>
        </row>
        <row r="11729">
          <cell r="A11729">
            <v>45868</v>
          </cell>
          <cell r="C11729" t="str">
            <v>VENTAS MOSTRADOR</v>
          </cell>
          <cell r="F11729">
            <v>45868</v>
          </cell>
          <cell r="G11729">
            <v>45868</v>
          </cell>
          <cell r="H11729">
            <v>0</v>
          </cell>
          <cell r="O11729">
            <v>18450</v>
          </cell>
        </row>
        <row r="11730">
          <cell r="A11730">
            <v>45868</v>
          </cell>
          <cell r="C11730" t="str">
            <v>VENTAS MOSTRADOR</v>
          </cell>
          <cell r="F11730">
            <v>45868</v>
          </cell>
          <cell r="G11730">
            <v>45868</v>
          </cell>
          <cell r="H11730">
            <v>0</v>
          </cell>
          <cell r="O11730">
            <v>19370</v>
          </cell>
        </row>
        <row r="11731">
          <cell r="A11731">
            <v>45868</v>
          </cell>
          <cell r="C11731" t="str">
            <v>VENTAS MOSTRADOR</v>
          </cell>
          <cell r="F11731">
            <v>45868</v>
          </cell>
          <cell r="G11731">
            <v>45868</v>
          </cell>
          <cell r="H11731">
            <v>0</v>
          </cell>
          <cell r="O11731">
            <v>20000</v>
          </cell>
        </row>
        <row r="11732">
          <cell r="A11732">
            <v>45868</v>
          </cell>
          <cell r="C11732" t="str">
            <v>VENTAS MOSTRADOR</v>
          </cell>
          <cell r="F11732">
            <v>45868</v>
          </cell>
          <cell r="G11732">
            <v>45868</v>
          </cell>
          <cell r="H11732">
            <v>0</v>
          </cell>
          <cell r="O11732">
            <v>28224</v>
          </cell>
        </row>
        <row r="11733">
          <cell r="A11733">
            <v>45868</v>
          </cell>
          <cell r="C11733" t="str">
            <v>VENTAS MOSTRADOR</v>
          </cell>
          <cell r="F11733">
            <v>45868</v>
          </cell>
          <cell r="G11733">
            <v>45868</v>
          </cell>
          <cell r="H11733">
            <v>0</v>
          </cell>
          <cell r="O11733">
            <v>28300</v>
          </cell>
        </row>
        <row r="11734">
          <cell r="A11734">
            <v>45868</v>
          </cell>
          <cell r="C11734" t="str">
            <v>VENTAS MOSTRADOR</v>
          </cell>
          <cell r="F11734">
            <v>45868</v>
          </cell>
          <cell r="G11734">
            <v>45868</v>
          </cell>
          <cell r="H11734">
            <v>0</v>
          </cell>
          <cell r="O11734">
            <v>34600</v>
          </cell>
        </row>
        <row r="11735">
          <cell r="A11735">
            <v>45868</v>
          </cell>
          <cell r="C11735" t="str">
            <v>VENTAS MOSTRADOR</v>
          </cell>
          <cell r="F11735">
            <v>45868</v>
          </cell>
          <cell r="G11735">
            <v>45868</v>
          </cell>
          <cell r="H11735">
            <v>0</v>
          </cell>
          <cell r="O11735">
            <v>41976</v>
          </cell>
        </row>
        <row r="11736">
          <cell r="A11736">
            <v>45868</v>
          </cell>
          <cell r="C11736" t="str">
            <v>VENTAS MOSTRADOR</v>
          </cell>
          <cell r="F11736">
            <v>45868</v>
          </cell>
          <cell r="G11736">
            <v>45868</v>
          </cell>
          <cell r="H11736">
            <v>0</v>
          </cell>
          <cell r="O11736">
            <v>53040</v>
          </cell>
        </row>
        <row r="11737">
          <cell r="A11737">
            <v>45868</v>
          </cell>
          <cell r="C11737" t="str">
            <v>VENTAS MOSTRADOR</v>
          </cell>
          <cell r="F11737">
            <v>45868</v>
          </cell>
          <cell r="G11737">
            <v>45868</v>
          </cell>
          <cell r="H11737">
            <v>0</v>
          </cell>
          <cell r="O11737">
            <v>152800</v>
          </cell>
        </row>
        <row r="11738">
          <cell r="A11738">
            <v>45868</v>
          </cell>
          <cell r="C11738" t="str">
            <v>JOHAN  MORALES</v>
          </cell>
          <cell r="F11738">
            <v>45868.452569444446</v>
          </cell>
          <cell r="G11738">
            <v>45869.452488425923</v>
          </cell>
          <cell r="H11738">
            <v>4</v>
          </cell>
          <cell r="O11738">
            <v>199750</v>
          </cell>
        </row>
        <row r="11739">
          <cell r="A11739">
            <v>45868</v>
          </cell>
          <cell r="C11739" t="str">
            <v>VENTAS MOSTRADOR</v>
          </cell>
          <cell r="F11739">
            <v>45868</v>
          </cell>
          <cell r="G11739">
            <v>45868</v>
          </cell>
          <cell r="H11739">
            <v>0</v>
          </cell>
          <cell r="O11739">
            <v>348975</v>
          </cell>
        </row>
        <row r="11740">
          <cell r="A11740">
            <v>45868</v>
          </cell>
          <cell r="C11740" t="str">
            <v>JAIR SEBASTIAN ROJAS PULIDO</v>
          </cell>
          <cell r="F11740">
            <v>45869.431886574072</v>
          </cell>
          <cell r="G11740">
            <v>45870.431574074071</v>
          </cell>
          <cell r="H11740">
            <v>4</v>
          </cell>
          <cell r="O11740">
            <v>425499.99</v>
          </cell>
        </row>
        <row r="11741">
          <cell r="A11741">
            <v>45868</v>
          </cell>
          <cell r="C11741" t="str">
            <v>JAIR SEBASTIAN ROJAS PULIDO</v>
          </cell>
          <cell r="F11741">
            <v>45868.453113425923</v>
          </cell>
          <cell r="G11741">
            <v>45869.453113425923</v>
          </cell>
          <cell r="H11741">
            <v>4</v>
          </cell>
          <cell r="O11741">
            <v>1701999.96</v>
          </cell>
        </row>
        <row r="11742">
          <cell r="A11742">
            <v>45868</v>
          </cell>
          <cell r="C11742" t="str">
            <v>MANAKAO SAS</v>
          </cell>
          <cell r="F11742">
            <v>45701.432337962964</v>
          </cell>
          <cell r="G11742">
            <v>45731.432337962964</v>
          </cell>
          <cell r="H11742">
            <v>142</v>
          </cell>
          <cell r="O11742">
            <v>180659</v>
          </cell>
        </row>
        <row r="11743">
          <cell r="A11743">
            <v>45868</v>
          </cell>
          <cell r="C11743" t="str">
            <v>MANAKAO SAS</v>
          </cell>
          <cell r="F11743">
            <v>45701.434965277775</v>
          </cell>
          <cell r="G11743">
            <v>45731.434965277775</v>
          </cell>
          <cell r="H11743">
            <v>142</v>
          </cell>
          <cell r="O11743">
            <v>5325000</v>
          </cell>
        </row>
        <row r="11744">
          <cell r="A11744">
            <v>45868</v>
          </cell>
          <cell r="C11744" t="str">
            <v>MANAKAO SAS</v>
          </cell>
          <cell r="F11744">
            <v>45712.648715277777</v>
          </cell>
          <cell r="G11744">
            <v>45742.648715277777</v>
          </cell>
          <cell r="H11744">
            <v>131</v>
          </cell>
          <cell r="O11744">
            <v>6150000</v>
          </cell>
        </row>
        <row r="11745">
          <cell r="A11745">
            <v>45868</v>
          </cell>
          <cell r="C11745" t="str">
            <v>MANAKAO SAS</v>
          </cell>
          <cell r="F11745">
            <v>45747.777187500003</v>
          </cell>
          <cell r="G11745">
            <v>45777.777187500003</v>
          </cell>
          <cell r="H11745">
            <v>96</v>
          </cell>
          <cell r="O11745">
            <v>3344341</v>
          </cell>
        </row>
        <row r="11746">
          <cell r="A11746">
            <v>45868</v>
          </cell>
          <cell r="C11746" t="str">
            <v>FOOD INVESTORS COLOMBIA SAS</v>
          </cell>
          <cell r="F11746">
            <v>45862.556504629632</v>
          </cell>
          <cell r="G11746">
            <v>45870.556273148148</v>
          </cell>
          <cell r="H11746">
            <v>3</v>
          </cell>
          <cell r="O11746">
            <v>803200</v>
          </cell>
        </row>
        <row r="11747">
          <cell r="A11747">
            <v>45868</v>
          </cell>
          <cell r="C11747" t="str">
            <v>DELIMEX SAS</v>
          </cell>
          <cell r="F11747">
            <v>45849.293969907405</v>
          </cell>
          <cell r="G11747">
            <v>45879.293043981481</v>
          </cell>
          <cell r="H11747">
            <v>-6</v>
          </cell>
          <cell r="O11747">
            <v>1953725</v>
          </cell>
        </row>
        <row r="11748">
          <cell r="A11748">
            <v>45868</v>
          </cell>
          <cell r="C11748" t="str">
            <v>DELIMEX SAS</v>
          </cell>
          <cell r="F11748">
            <v>45862.310532407406</v>
          </cell>
          <cell r="G11748">
            <v>45892.308900462966</v>
          </cell>
          <cell r="H11748">
            <v>-19</v>
          </cell>
          <cell r="O11748">
            <v>1421200</v>
          </cell>
        </row>
        <row r="11749">
          <cell r="A11749">
            <v>45868</v>
          </cell>
          <cell r="C11749" t="str">
            <v>JAIR SEBASTIAN ROJAS PULIDO</v>
          </cell>
          <cell r="F11749">
            <v>45868.442523148151</v>
          </cell>
          <cell r="G11749">
            <v>45869.442407407405</v>
          </cell>
          <cell r="H11749">
            <v>4</v>
          </cell>
          <cell r="O11749">
            <v>1701999.96</v>
          </cell>
        </row>
        <row r="11750">
          <cell r="A11750">
            <v>45868</v>
          </cell>
          <cell r="C11750" t="str">
            <v>PAPRIKA COCINA A LA LEÑA SAS</v>
          </cell>
          <cell r="F11750">
            <v>45861.648993055554</v>
          </cell>
          <cell r="G11750">
            <v>45862.648877314816</v>
          </cell>
          <cell r="H11750">
            <v>11</v>
          </cell>
          <cell r="O11750">
            <v>1236900</v>
          </cell>
        </row>
        <row r="11751">
          <cell r="A11751">
            <v>45868</v>
          </cell>
          <cell r="C11751" t="str">
            <v>IVAN RODRIGO LUQUE RESTREPO</v>
          </cell>
          <cell r="F11751">
            <v>45861.295474537037</v>
          </cell>
          <cell r="G11751">
            <v>45869.295300925929</v>
          </cell>
          <cell r="H11751">
            <v>4</v>
          </cell>
          <cell r="O11751">
            <v>642699.94999999995</v>
          </cell>
        </row>
        <row r="11752">
          <cell r="A11752">
            <v>45868</v>
          </cell>
          <cell r="C11752" t="str">
            <v>CRISTIAN  ROJAS RIVERA</v>
          </cell>
          <cell r="F11752">
            <v>45868.456122685187</v>
          </cell>
          <cell r="G11752">
            <v>45874.455416666664</v>
          </cell>
          <cell r="H11752">
            <v>-1</v>
          </cell>
          <cell r="O11752">
            <v>1701999.96</v>
          </cell>
        </row>
        <row r="11753">
          <cell r="A11753">
            <v>45868</v>
          </cell>
          <cell r="C11753" t="str">
            <v>YALINDI  BONILLA GRANADOS</v>
          </cell>
          <cell r="F11753">
            <v>45868.309641203705</v>
          </cell>
          <cell r="G11753">
            <v>45869.30945601852</v>
          </cell>
          <cell r="H11753">
            <v>4</v>
          </cell>
          <cell r="O11753">
            <v>128150</v>
          </cell>
        </row>
        <row r="11754">
          <cell r="A11754">
            <v>45868</v>
          </cell>
          <cell r="C11754" t="str">
            <v>PAULA JINNET ARDILA GOMEZ</v>
          </cell>
          <cell r="F11754">
            <v>45867.335532407407</v>
          </cell>
          <cell r="G11754">
            <v>45868.335370370369</v>
          </cell>
          <cell r="H11754">
            <v>5</v>
          </cell>
          <cell r="O11754">
            <v>290400</v>
          </cell>
        </row>
        <row r="11755">
          <cell r="A11755">
            <v>45868</v>
          </cell>
          <cell r="C11755" t="str">
            <v>CRISTIAN CAMILO VEGA PALACIOS</v>
          </cell>
          <cell r="F11755">
            <v>45868.297789351855</v>
          </cell>
          <cell r="G11755">
            <v>45869.297592592593</v>
          </cell>
          <cell r="H11755">
            <v>4</v>
          </cell>
          <cell r="O11755">
            <v>326400</v>
          </cell>
        </row>
        <row r="11756">
          <cell r="A11756">
            <v>45868</v>
          </cell>
          <cell r="C11756" t="str">
            <v>OSAKA COCINA NIKKEI S.A.S</v>
          </cell>
          <cell r="F11756">
            <v>45850.336354166669</v>
          </cell>
          <cell r="G11756">
            <v>45880.336284722223</v>
          </cell>
          <cell r="H11756">
            <v>-7</v>
          </cell>
          <cell r="O11756">
            <v>376400</v>
          </cell>
        </row>
        <row r="11757">
          <cell r="A11757">
            <v>45868</v>
          </cell>
          <cell r="C11757" t="str">
            <v>OSAKA COCINA NIKKEI S.A.S</v>
          </cell>
          <cell r="F11757">
            <v>45852.300532407404</v>
          </cell>
          <cell r="G11757">
            <v>45882.300428240742</v>
          </cell>
          <cell r="H11757">
            <v>-9</v>
          </cell>
          <cell r="O11757">
            <v>372400</v>
          </cell>
        </row>
        <row r="11758">
          <cell r="A11758">
            <v>45868</v>
          </cell>
          <cell r="C11758" t="str">
            <v>OSAKA COCINA NIKKEI S.A.S</v>
          </cell>
          <cell r="F11758">
            <v>45852.560590277775</v>
          </cell>
          <cell r="G11758">
            <v>45882.560486111113</v>
          </cell>
          <cell r="H11758">
            <v>-9</v>
          </cell>
          <cell r="O11758">
            <v>371200</v>
          </cell>
        </row>
        <row r="11759">
          <cell r="A11759">
            <v>45868</v>
          </cell>
          <cell r="C11759" t="str">
            <v>OSAKA COCINA NIKKEI S.A.S</v>
          </cell>
          <cell r="F11759">
            <v>45854.534872685188</v>
          </cell>
          <cell r="G11759">
            <v>45884.534722222219</v>
          </cell>
          <cell r="H11759">
            <v>-11</v>
          </cell>
          <cell r="O11759">
            <v>365200</v>
          </cell>
        </row>
        <row r="11760">
          <cell r="A11760">
            <v>45868</v>
          </cell>
          <cell r="C11760" t="str">
            <v>OSAKA COCINA NIKKEI S.A.S</v>
          </cell>
          <cell r="F11760">
            <v>45855.548125000001</v>
          </cell>
          <cell r="G11760">
            <v>45885.548067129632</v>
          </cell>
          <cell r="H11760">
            <v>-12</v>
          </cell>
          <cell r="O11760">
            <v>88000</v>
          </cell>
        </row>
        <row r="11761">
          <cell r="A11761">
            <v>45868</v>
          </cell>
          <cell r="C11761" t="str">
            <v>DONDOHE4K S.A.S</v>
          </cell>
          <cell r="F11761">
            <v>45855.303194444445</v>
          </cell>
          <cell r="G11761">
            <v>45885.303055555552</v>
          </cell>
          <cell r="H11761">
            <v>-12</v>
          </cell>
          <cell r="O11761">
            <v>417200</v>
          </cell>
        </row>
        <row r="11762">
          <cell r="A11762">
            <v>45868</v>
          </cell>
          <cell r="C11762" t="str">
            <v>DONDOHE4K S.A.S</v>
          </cell>
          <cell r="F11762">
            <v>45855.342650462961</v>
          </cell>
          <cell r="G11762">
            <v>45885.342581018522</v>
          </cell>
          <cell r="H11762">
            <v>-12</v>
          </cell>
          <cell r="O11762">
            <v>2181630.5019999999</v>
          </cell>
        </row>
        <row r="11763">
          <cell r="A11763">
            <v>45868</v>
          </cell>
          <cell r="C11763" t="str">
            <v>KOE4K S.A.S</v>
          </cell>
          <cell r="F11763">
            <v>45845.343923611108</v>
          </cell>
          <cell r="G11763">
            <v>45875.343807870369</v>
          </cell>
          <cell r="H11763">
            <v>-2</v>
          </cell>
          <cell r="O11763">
            <v>2760424.3339999998</v>
          </cell>
        </row>
        <row r="11764">
          <cell r="A11764">
            <v>45868</v>
          </cell>
          <cell r="C11764" t="str">
            <v>KOE4K S.A.S</v>
          </cell>
          <cell r="F11764">
            <v>45850.325474537036</v>
          </cell>
          <cell r="G11764">
            <v>45880.325335648151</v>
          </cell>
          <cell r="H11764">
            <v>-7</v>
          </cell>
          <cell r="O11764">
            <v>837518.26</v>
          </cell>
        </row>
        <row r="11765">
          <cell r="A11765">
            <v>45868</v>
          </cell>
          <cell r="C11765" t="str">
            <v xml:space="preserve">ANA MARIA FRANCO </v>
          </cell>
          <cell r="F11765">
            <v>45866.281666666669</v>
          </cell>
          <cell r="G11765">
            <v>45867.281481481485</v>
          </cell>
          <cell r="H11765">
            <v>6</v>
          </cell>
          <cell r="O11765">
            <v>280800</v>
          </cell>
        </row>
        <row r="11766">
          <cell r="A11766">
            <v>45868</v>
          </cell>
          <cell r="C11766" t="str">
            <v xml:space="preserve">A MANO SAS </v>
          </cell>
          <cell r="F11766">
            <v>45864.487847222219</v>
          </cell>
          <cell r="G11766">
            <v>45872.487280092595</v>
          </cell>
          <cell r="H11766">
            <v>1</v>
          </cell>
          <cell r="O11766">
            <v>276000</v>
          </cell>
        </row>
        <row r="11767">
          <cell r="A11767">
            <v>45868</v>
          </cell>
          <cell r="C11767" t="str">
            <v>SUPER NUEVO MILENIO SA</v>
          </cell>
          <cell r="F11767">
            <v>45839.313263888886</v>
          </cell>
          <cell r="G11767">
            <v>45869.312986111108</v>
          </cell>
          <cell r="H11767">
            <v>4</v>
          </cell>
          <cell r="O11767">
            <v>186900</v>
          </cell>
        </row>
        <row r="11768">
          <cell r="A11768">
            <v>45868</v>
          </cell>
          <cell r="C11768" t="str">
            <v>SUPER NUEVO MILENIO SA</v>
          </cell>
          <cell r="F11768">
            <v>45840.370891203704</v>
          </cell>
          <cell r="G11768">
            <v>45870.370787037034</v>
          </cell>
          <cell r="H11768">
            <v>3</v>
          </cell>
          <cell r="O11768">
            <v>132000</v>
          </cell>
        </row>
        <row r="11769">
          <cell r="A11769">
            <v>45868</v>
          </cell>
          <cell r="C11769" t="str">
            <v>SUPER NUEVO MILENIO SA</v>
          </cell>
          <cell r="F11769">
            <v>45841.314837962964</v>
          </cell>
          <cell r="G11769">
            <v>45871.314733796295</v>
          </cell>
          <cell r="H11769">
            <v>2</v>
          </cell>
          <cell r="O11769">
            <v>268400</v>
          </cell>
        </row>
        <row r="11770">
          <cell r="A11770">
            <v>45868</v>
          </cell>
          <cell r="C11770" t="str">
            <v>SUPER NUEVO MILENIO SA</v>
          </cell>
          <cell r="F11770">
            <v>45843.318194444444</v>
          </cell>
          <cell r="G11770">
            <v>45873.318090277775</v>
          </cell>
          <cell r="H11770">
            <v>0</v>
          </cell>
          <cell r="O11770">
            <v>189000</v>
          </cell>
        </row>
        <row r="11771">
          <cell r="A11771">
            <v>45868</v>
          </cell>
          <cell r="C11771" t="str">
            <v>SUPER NUEVO MILENIO SA</v>
          </cell>
          <cell r="F11771">
            <v>45845.326319444444</v>
          </cell>
          <cell r="G11771">
            <v>45875.326238425929</v>
          </cell>
          <cell r="H11771">
            <v>-2</v>
          </cell>
          <cell r="O11771">
            <v>181600</v>
          </cell>
        </row>
        <row r="11772">
          <cell r="A11772">
            <v>45868</v>
          </cell>
          <cell r="C11772" t="str">
            <v>SUPER NUEVO MILENIO SA</v>
          </cell>
          <cell r="F11772">
            <v>45845.358530092592</v>
          </cell>
          <cell r="G11772">
            <v>45875.356631944444</v>
          </cell>
          <cell r="H11772">
            <v>-2</v>
          </cell>
          <cell r="O11772">
            <v>136400</v>
          </cell>
        </row>
        <row r="11773">
          <cell r="A11773">
            <v>45868</v>
          </cell>
          <cell r="C11773" t="str">
            <v>SUPER NUEVO MILENIO SA</v>
          </cell>
          <cell r="F11773">
            <v>45846.318252314813</v>
          </cell>
          <cell r="G11773">
            <v>45876.318067129629</v>
          </cell>
          <cell r="H11773">
            <v>-3</v>
          </cell>
          <cell r="O11773">
            <v>287500</v>
          </cell>
        </row>
        <row r="11774">
          <cell r="A11774">
            <v>45868</v>
          </cell>
          <cell r="C11774" t="str">
            <v>SUPER NUEVO MILENIO SA</v>
          </cell>
          <cell r="F11774">
            <v>45850.318553240744</v>
          </cell>
          <cell r="G11774">
            <v>45880.316284722219</v>
          </cell>
          <cell r="H11774">
            <v>-7</v>
          </cell>
          <cell r="O11774">
            <v>186400</v>
          </cell>
        </row>
        <row r="11775">
          <cell r="A11775">
            <v>45868</v>
          </cell>
          <cell r="C11775" t="str">
            <v>SUPER NUEVO MILENIO SA</v>
          </cell>
          <cell r="F11775">
            <v>45850.324247685188</v>
          </cell>
          <cell r="G11775">
            <v>45880.324131944442</v>
          </cell>
          <cell r="H11775">
            <v>-7</v>
          </cell>
          <cell r="O11775">
            <v>145299.99</v>
          </cell>
        </row>
        <row r="11776">
          <cell r="A11776">
            <v>45868</v>
          </cell>
          <cell r="C11776" t="str">
            <v>SUPER NUEVO MILENIO SA</v>
          </cell>
          <cell r="F11776">
            <v>45850.338935185187</v>
          </cell>
          <cell r="G11776">
            <v>45880.338703703703</v>
          </cell>
          <cell r="H11776">
            <v>-7</v>
          </cell>
          <cell r="O11776">
            <v>113000</v>
          </cell>
        </row>
        <row r="11777">
          <cell r="A11777">
            <v>45868</v>
          </cell>
          <cell r="C11777" t="str">
            <v>SUPER NUEVO MILENIO SA</v>
          </cell>
          <cell r="F11777">
            <v>45850.345752314817</v>
          </cell>
          <cell r="G11777">
            <v>45880.345567129632</v>
          </cell>
          <cell r="H11777">
            <v>-7</v>
          </cell>
          <cell r="O11777">
            <v>105800</v>
          </cell>
        </row>
        <row r="11778">
          <cell r="A11778">
            <v>45868</v>
          </cell>
          <cell r="C11778" t="str">
            <v>SUPER NUEVO MILENIO SA</v>
          </cell>
          <cell r="F11778">
            <v>45856.587048611109</v>
          </cell>
          <cell r="G11778">
            <v>45886.586921296293</v>
          </cell>
          <cell r="H11778">
            <v>-13</v>
          </cell>
          <cell r="O11778">
            <v>132000</v>
          </cell>
        </row>
        <row r="11779">
          <cell r="A11779">
            <v>45868</v>
          </cell>
          <cell r="C11779" t="str">
            <v>LEMON GROUP LLC</v>
          </cell>
          <cell r="F11779">
            <v>45868</v>
          </cell>
          <cell r="G11779">
            <v>45868</v>
          </cell>
          <cell r="H11779">
            <v>0</v>
          </cell>
          <cell r="O11779">
            <v>55362116</v>
          </cell>
        </row>
        <row r="11780">
          <cell r="A11780">
            <v>45868</v>
          </cell>
          <cell r="C11780" t="str">
            <v>BENJAMIN  CHAPARRO AMEZQUITA</v>
          </cell>
          <cell r="F11780">
            <v>45867.524699074071</v>
          </cell>
          <cell r="G11780">
            <v>45868.524513888886</v>
          </cell>
          <cell r="H11780">
            <v>5</v>
          </cell>
          <cell r="O11780">
            <v>1911800</v>
          </cell>
        </row>
        <row r="11781">
          <cell r="A11781">
            <v>45868</v>
          </cell>
          <cell r="C11781" t="str">
            <v>VENTAS MOSTRADOR</v>
          </cell>
          <cell r="F11781">
            <v>45868</v>
          </cell>
          <cell r="G11781">
            <v>45868</v>
          </cell>
          <cell r="H11781">
            <v>0</v>
          </cell>
          <cell r="O11781">
            <v>101729</v>
          </cell>
        </row>
        <row r="11782">
          <cell r="A11782">
            <v>45868</v>
          </cell>
          <cell r="C11782" t="str">
            <v>VENTAS MOSTRADOR</v>
          </cell>
          <cell r="F11782">
            <v>45868</v>
          </cell>
          <cell r="G11782">
            <v>45868</v>
          </cell>
          <cell r="H11782">
            <v>0</v>
          </cell>
          <cell r="O11782">
            <v>240628</v>
          </cell>
        </row>
        <row r="11783">
          <cell r="A11783">
            <v>45868</v>
          </cell>
          <cell r="C11783" t="str">
            <v>BANCOLOMBIA SAS</v>
          </cell>
          <cell r="F11783">
            <v>45868</v>
          </cell>
          <cell r="G11783">
            <v>45868</v>
          </cell>
          <cell r="H11783">
            <v>0</v>
          </cell>
          <cell r="O11783">
            <v>100000000</v>
          </cell>
        </row>
        <row r="11784">
          <cell r="A11784">
            <v>45869</v>
          </cell>
          <cell r="C11784" t="str">
            <v>VENTAS MOSTRADOR</v>
          </cell>
          <cell r="F11784">
            <v>45869</v>
          </cell>
          <cell r="G11784">
            <v>45869</v>
          </cell>
          <cell r="H11784">
            <v>0</v>
          </cell>
          <cell r="O11784">
            <v>12560</v>
          </cell>
        </row>
        <row r="11785">
          <cell r="A11785">
            <v>45869</v>
          </cell>
          <cell r="C11785" t="str">
            <v>VENTAS MOSTRADOR</v>
          </cell>
          <cell r="F11785">
            <v>45869</v>
          </cell>
          <cell r="G11785">
            <v>45869</v>
          </cell>
          <cell r="H11785">
            <v>0</v>
          </cell>
          <cell r="O11785">
            <v>13150</v>
          </cell>
        </row>
        <row r="11786">
          <cell r="A11786">
            <v>45869</v>
          </cell>
          <cell r="C11786" t="str">
            <v>VENTAS MOSTRADOR</v>
          </cell>
          <cell r="F11786">
            <v>45869</v>
          </cell>
          <cell r="G11786">
            <v>45869</v>
          </cell>
          <cell r="H11786">
            <v>0</v>
          </cell>
          <cell r="O11786">
            <v>15095</v>
          </cell>
        </row>
        <row r="11787">
          <cell r="A11787">
            <v>45869</v>
          </cell>
          <cell r="C11787" t="str">
            <v>VENTAS MOSTRADOR</v>
          </cell>
          <cell r="F11787">
            <v>45869</v>
          </cell>
          <cell r="G11787">
            <v>45869</v>
          </cell>
          <cell r="H11787">
            <v>0</v>
          </cell>
          <cell r="O11787">
            <v>15600</v>
          </cell>
        </row>
        <row r="11788">
          <cell r="A11788">
            <v>45869</v>
          </cell>
          <cell r="C11788" t="str">
            <v>VENTAS MOSTRADOR</v>
          </cell>
          <cell r="F11788">
            <v>45869</v>
          </cell>
          <cell r="G11788">
            <v>45869</v>
          </cell>
          <cell r="H11788">
            <v>0</v>
          </cell>
          <cell r="O11788">
            <v>24000</v>
          </cell>
        </row>
        <row r="11789">
          <cell r="A11789">
            <v>45869</v>
          </cell>
          <cell r="C11789" t="str">
            <v>VENTAS MOSTRADOR</v>
          </cell>
          <cell r="F11789">
            <v>45869</v>
          </cell>
          <cell r="G11789">
            <v>45869</v>
          </cell>
          <cell r="H11789">
            <v>0</v>
          </cell>
          <cell r="O11789">
            <v>24000</v>
          </cell>
        </row>
        <row r="11790">
          <cell r="A11790">
            <v>45869</v>
          </cell>
          <cell r="C11790" t="str">
            <v>VENTAS MOSTRADOR</v>
          </cell>
          <cell r="F11790">
            <v>45869</v>
          </cell>
          <cell r="G11790">
            <v>45869</v>
          </cell>
          <cell r="H11790">
            <v>0</v>
          </cell>
          <cell r="O11790">
            <v>27000</v>
          </cell>
        </row>
        <row r="11791">
          <cell r="A11791">
            <v>45869</v>
          </cell>
          <cell r="C11791" t="str">
            <v>VENTAS MOSTRADOR</v>
          </cell>
          <cell r="F11791">
            <v>45869</v>
          </cell>
          <cell r="G11791">
            <v>45869</v>
          </cell>
          <cell r="H11791">
            <v>0</v>
          </cell>
          <cell r="O11791">
            <v>33000</v>
          </cell>
        </row>
        <row r="11792">
          <cell r="A11792">
            <v>45869</v>
          </cell>
          <cell r="C11792" t="str">
            <v>VENTAS MOSTRADOR</v>
          </cell>
          <cell r="F11792">
            <v>45869</v>
          </cell>
          <cell r="G11792">
            <v>45869</v>
          </cell>
          <cell r="H11792">
            <v>0</v>
          </cell>
          <cell r="O11792">
            <v>51524</v>
          </cell>
        </row>
        <row r="11793">
          <cell r="A11793">
            <v>45869</v>
          </cell>
          <cell r="C11793" t="str">
            <v>VENTAS MOSTRADOR</v>
          </cell>
          <cell r="F11793">
            <v>45869</v>
          </cell>
          <cell r="G11793">
            <v>45869</v>
          </cell>
          <cell r="H11793">
            <v>0</v>
          </cell>
          <cell r="O11793">
            <v>66384</v>
          </cell>
        </row>
        <row r="11794">
          <cell r="A11794">
            <v>45869</v>
          </cell>
          <cell r="C11794" t="str">
            <v>VENTAS MOSTRADOR</v>
          </cell>
          <cell r="F11794">
            <v>45869</v>
          </cell>
          <cell r="G11794">
            <v>45869</v>
          </cell>
          <cell r="H11794">
            <v>0</v>
          </cell>
          <cell r="O11794">
            <v>68255</v>
          </cell>
        </row>
        <row r="11795">
          <cell r="A11795">
            <v>45869</v>
          </cell>
          <cell r="C11795" t="str">
            <v>VENTAS MOSTRADOR</v>
          </cell>
          <cell r="F11795">
            <v>45869</v>
          </cell>
          <cell r="G11795">
            <v>45869</v>
          </cell>
          <cell r="H11795">
            <v>0</v>
          </cell>
          <cell r="O11795">
            <v>108000</v>
          </cell>
        </row>
        <row r="11796">
          <cell r="A11796">
            <v>45869</v>
          </cell>
          <cell r="C11796" t="str">
            <v>VENTAS MOSTRADOR</v>
          </cell>
          <cell r="F11796">
            <v>45869</v>
          </cell>
          <cell r="G11796">
            <v>45869</v>
          </cell>
          <cell r="H11796">
            <v>0</v>
          </cell>
          <cell r="O11796">
            <v>149800</v>
          </cell>
        </row>
        <row r="11797">
          <cell r="A11797">
            <v>45869</v>
          </cell>
          <cell r="C11797" t="str">
            <v>SONIA CONTANZA CARDENAS MURCIA</v>
          </cell>
          <cell r="F11797">
            <v>45869.340324074074</v>
          </cell>
          <cell r="G11797">
            <v>45870.339791666665</v>
          </cell>
          <cell r="H11797">
            <v>3</v>
          </cell>
          <cell r="O11797">
            <v>179200</v>
          </cell>
        </row>
        <row r="11798">
          <cell r="A11798">
            <v>45869</v>
          </cell>
          <cell r="C11798" t="str">
            <v>ALBA MARIA GONZALEZ IBAÑEZ</v>
          </cell>
          <cell r="F11798">
            <v>45868.312662037039</v>
          </cell>
          <cell r="G11798">
            <v>45869.3125</v>
          </cell>
          <cell r="H11798">
            <v>4</v>
          </cell>
          <cell r="O11798">
            <v>309500</v>
          </cell>
        </row>
        <row r="11799">
          <cell r="A11799">
            <v>45869</v>
          </cell>
          <cell r="C11799" t="str">
            <v>CARLOS ANDRES HERNANDEZ MARTINEZ</v>
          </cell>
          <cell r="F11799">
            <v>45869.419537037036</v>
          </cell>
          <cell r="G11799">
            <v>45870.419363425928</v>
          </cell>
          <cell r="H11799">
            <v>3</v>
          </cell>
          <cell r="O11799">
            <v>340399.99</v>
          </cell>
        </row>
        <row r="11800">
          <cell r="A11800">
            <v>45869</v>
          </cell>
          <cell r="C11800" t="str">
            <v>BASTIDAS MEDINA MARCELA</v>
          </cell>
          <cell r="F11800">
            <v>45869.342291666668</v>
          </cell>
          <cell r="G11800">
            <v>45870.341354166667</v>
          </cell>
          <cell r="H11800">
            <v>3</v>
          </cell>
          <cell r="O11800">
            <v>358700</v>
          </cell>
        </row>
        <row r="11801">
          <cell r="A11801">
            <v>45869</v>
          </cell>
          <cell r="C11801" t="str">
            <v>CARLOS ANDRES HERNANDEZ MARTINEZ</v>
          </cell>
          <cell r="F11801">
            <v>45869.417175925926</v>
          </cell>
          <cell r="G11801">
            <v>45870.417025462964</v>
          </cell>
          <cell r="H11801">
            <v>3</v>
          </cell>
          <cell r="O11801">
            <v>425499.99</v>
          </cell>
        </row>
        <row r="11802">
          <cell r="A11802">
            <v>45869</v>
          </cell>
          <cell r="C11802" t="str">
            <v>CARLOS ANDRES HERNANDEZ MARTINEZ</v>
          </cell>
          <cell r="F11802">
            <v>45869.421712962961</v>
          </cell>
          <cell r="G11802">
            <v>45870.421597222223</v>
          </cell>
          <cell r="H11802">
            <v>3</v>
          </cell>
          <cell r="O11802">
            <v>425499.99</v>
          </cell>
        </row>
        <row r="11803">
          <cell r="A11803">
            <v>45869</v>
          </cell>
          <cell r="C11803" t="str">
            <v>CRISTIAN MANUEL BELTRAN VALENZUELA</v>
          </cell>
          <cell r="F11803">
            <v>45869.351493055554</v>
          </cell>
          <cell r="G11803">
            <v>45877.351412037038</v>
          </cell>
          <cell r="H11803">
            <v>-4</v>
          </cell>
          <cell r="O11803">
            <v>1752440</v>
          </cell>
        </row>
        <row r="11804">
          <cell r="A11804">
            <v>45869</v>
          </cell>
          <cell r="C11804" t="str">
            <v>MANAKAO SAS</v>
          </cell>
          <cell r="F11804">
            <v>45869.623379629629</v>
          </cell>
          <cell r="G11804">
            <v>45899.623379629629</v>
          </cell>
          <cell r="H11804">
            <v>-26</v>
          </cell>
          <cell r="O11804">
            <v>5390000</v>
          </cell>
        </row>
        <row r="11805">
          <cell r="A11805">
            <v>45869</v>
          </cell>
          <cell r="C11805" t="str">
            <v>TIGRE COLOMBIA S.A.S</v>
          </cell>
          <cell r="F11805">
            <v>45846.324930555558</v>
          </cell>
          <cell r="G11805">
            <v>45854.324791666666</v>
          </cell>
          <cell r="H11805">
            <v>19</v>
          </cell>
          <cell r="O11805">
            <v>949730</v>
          </cell>
        </row>
        <row r="11806">
          <cell r="A11806">
            <v>45869</v>
          </cell>
          <cell r="C11806" t="str">
            <v>TIGRE COLOMBIA S.A.S</v>
          </cell>
          <cell r="F11806">
            <v>45866.31927083333</v>
          </cell>
          <cell r="G11806">
            <v>45874.318148148152</v>
          </cell>
          <cell r="H11806">
            <v>-8</v>
          </cell>
          <cell r="O11806">
            <v>1920000</v>
          </cell>
        </row>
        <row r="11807">
          <cell r="A11807">
            <v>45869</v>
          </cell>
          <cell r="C11807" t="str">
            <v>TIGRE COLOMBIA S.A.S</v>
          </cell>
          <cell r="F11807">
            <v>45866.319872685184</v>
          </cell>
          <cell r="G11807">
            <v>45874.319699074076</v>
          </cell>
          <cell r="H11807">
            <v>-8</v>
          </cell>
          <cell r="O11807">
            <v>1120000</v>
          </cell>
        </row>
        <row r="11808">
          <cell r="A11808">
            <v>45869</v>
          </cell>
          <cell r="C11808" t="str">
            <v>TIGRE COLOMBIA S.A.S</v>
          </cell>
          <cell r="F11808">
            <v>45866.320613425924</v>
          </cell>
          <cell r="G11808">
            <v>45874.320405092592</v>
          </cell>
          <cell r="H11808">
            <v>-8</v>
          </cell>
          <cell r="O11808">
            <v>1280000</v>
          </cell>
        </row>
        <row r="11809">
          <cell r="A11809">
            <v>45869</v>
          </cell>
          <cell r="C11809" t="str">
            <v>TIGRE COLOMBIA S.A.S</v>
          </cell>
          <cell r="F11809">
            <v>45866.330011574071</v>
          </cell>
          <cell r="G11809">
            <v>45874.321261574078</v>
          </cell>
          <cell r="H11809">
            <v>-8</v>
          </cell>
          <cell r="O11809">
            <v>1530270</v>
          </cell>
        </row>
        <row r="11810">
          <cell r="A11810">
            <v>45869</v>
          </cell>
          <cell r="C11810" t="str">
            <v>CAJA COLOMBIANA DE SUBSIDIO FAMILIAR COLSUBSIDIO</v>
          </cell>
          <cell r="F11810">
            <v>45848.254178240742</v>
          </cell>
          <cell r="G11810">
            <v>45878.254178240742</v>
          </cell>
          <cell r="H11810">
            <v>-5</v>
          </cell>
          <cell r="O11810">
            <v>457760.49</v>
          </cell>
        </row>
        <row r="11811">
          <cell r="A11811">
            <v>45869</v>
          </cell>
          <cell r="C11811" t="str">
            <v>CAJA COLOMBIANA DE SUBSIDIO FAMILIAR COLSUBSIDIO</v>
          </cell>
          <cell r="F11811">
            <v>45848.254930555559</v>
          </cell>
          <cell r="G11811">
            <v>45878.254930555559</v>
          </cell>
          <cell r="H11811">
            <v>-5</v>
          </cell>
          <cell r="O11811">
            <v>1260564.6240000001</v>
          </cell>
        </row>
        <row r="11812">
          <cell r="A11812">
            <v>45869</v>
          </cell>
          <cell r="C11812" t="str">
            <v>CAJA COLOMBIANA DE SUBSIDIO FAMILIAR COLSUBSIDIO</v>
          </cell>
          <cell r="F11812">
            <v>45848.257013888891</v>
          </cell>
          <cell r="G11812">
            <v>45878.257013888891</v>
          </cell>
          <cell r="H11812">
            <v>-5</v>
          </cell>
          <cell r="O11812">
            <v>226307.46599999999</v>
          </cell>
        </row>
        <row r="11813">
          <cell r="A11813">
            <v>45869</v>
          </cell>
          <cell r="C11813" t="str">
            <v>CAJA COLOMBIANA DE SUBSIDIO FAMILIAR COLSUBSIDIO</v>
          </cell>
          <cell r="F11813">
            <v>45848.261354166665</v>
          </cell>
          <cell r="G11813">
            <v>45878.261354166665</v>
          </cell>
          <cell r="H11813">
            <v>-5</v>
          </cell>
          <cell r="O11813">
            <v>677854.45200000005</v>
          </cell>
        </row>
        <row r="11814">
          <cell r="A11814">
            <v>45869</v>
          </cell>
          <cell r="C11814" t="str">
            <v>CAJA COLOMBIANA DE SUBSIDIO FAMILIAR COLSUBSIDIO</v>
          </cell>
          <cell r="F11814">
            <v>45848.262928240743</v>
          </cell>
          <cell r="G11814">
            <v>45878.262928240743</v>
          </cell>
          <cell r="H11814">
            <v>-5</v>
          </cell>
          <cell r="O11814">
            <v>9464632.5906000007</v>
          </cell>
        </row>
        <row r="11815">
          <cell r="A11815">
            <v>45869</v>
          </cell>
          <cell r="C11815" t="str">
            <v>CAJA COLOMBIANA DE SUBSIDIO FAMILIAR COLSUBSIDIO</v>
          </cell>
          <cell r="F11815">
            <v>45848.265543981484</v>
          </cell>
          <cell r="G11815">
            <v>45878.265543981484</v>
          </cell>
          <cell r="H11815">
            <v>-5</v>
          </cell>
          <cell r="O11815">
            <v>1710422.3136</v>
          </cell>
        </row>
        <row r="11816">
          <cell r="A11816">
            <v>45869</v>
          </cell>
          <cell r="C11816" t="str">
            <v>CAJA COLOMBIANA DE SUBSIDIO FAMILIAR COLSUBSIDIO</v>
          </cell>
          <cell r="F11816">
            <v>45848.269432870373</v>
          </cell>
          <cell r="G11816">
            <v>45878.269432870373</v>
          </cell>
          <cell r="H11816">
            <v>-5</v>
          </cell>
          <cell r="O11816">
            <v>1333184.952</v>
          </cell>
        </row>
        <row r="11817">
          <cell r="A11817">
            <v>45869</v>
          </cell>
          <cell r="C11817" t="str">
            <v>CAJA COLOMBIANA DE SUBSIDIO FAMILIAR COLSUBSIDIO</v>
          </cell>
          <cell r="F11817">
            <v>45848.279965277776</v>
          </cell>
          <cell r="G11817">
            <v>45878.279965277776</v>
          </cell>
          <cell r="H11817">
            <v>-5</v>
          </cell>
          <cell r="O11817">
            <v>343538.81099999999</v>
          </cell>
        </row>
        <row r="11818">
          <cell r="A11818">
            <v>45869</v>
          </cell>
          <cell r="C11818" t="str">
            <v>CAJA COLOMBIANA DE SUBSIDIO FAMILIAR COLSUBSIDIO</v>
          </cell>
          <cell r="F11818">
            <v>45848.280972222223</v>
          </cell>
          <cell r="G11818">
            <v>45878.280972222223</v>
          </cell>
          <cell r="H11818">
            <v>-5</v>
          </cell>
          <cell r="O11818">
            <v>262520.54399999999</v>
          </cell>
        </row>
        <row r="11819">
          <cell r="A11819">
            <v>45869</v>
          </cell>
          <cell r="C11819" t="str">
            <v>CAJA COLOMBIANA DE SUBSIDIO FAMILIAR COLSUBSIDIO</v>
          </cell>
          <cell r="F11819">
            <v>45848.283182870371</v>
          </cell>
          <cell r="G11819">
            <v>45878.283182870371</v>
          </cell>
          <cell r="H11819">
            <v>-5</v>
          </cell>
          <cell r="O11819">
            <v>1066392.6240000001</v>
          </cell>
        </row>
        <row r="11820">
          <cell r="A11820">
            <v>45869</v>
          </cell>
          <cell r="C11820" t="str">
            <v>CAJA COLOMBIANA DE SUBSIDIO FAMILIAR COLSUBSIDIO</v>
          </cell>
          <cell r="F11820">
            <v>45848.284687500003</v>
          </cell>
          <cell r="G11820">
            <v>45878.284687500003</v>
          </cell>
          <cell r="H11820">
            <v>-5</v>
          </cell>
          <cell r="O11820">
            <v>26844472.171999998</v>
          </cell>
        </row>
        <row r="11821">
          <cell r="A11821">
            <v>45869</v>
          </cell>
          <cell r="C11821" t="str">
            <v>SOSTENIBILIDAD S.A.S.</v>
          </cell>
          <cell r="F11821">
            <v>45855.574131944442</v>
          </cell>
          <cell r="G11821">
            <v>45870.573981481481</v>
          </cell>
          <cell r="H11821">
            <v>-4</v>
          </cell>
          <cell r="O11821">
            <v>270000</v>
          </cell>
        </row>
        <row r="11822">
          <cell r="A11822">
            <v>45869</v>
          </cell>
          <cell r="C11822" t="str">
            <v>LOVE CHICHARRON S.A.S</v>
          </cell>
          <cell r="F11822">
            <v>45864.316238425927</v>
          </cell>
          <cell r="G11822">
            <v>45872.316134259258</v>
          </cell>
          <cell r="H11822">
            <v>1</v>
          </cell>
          <cell r="O11822">
            <v>5758560.4500000002</v>
          </cell>
        </row>
        <row r="11823">
          <cell r="A11823">
            <v>45869</v>
          </cell>
          <cell r="C11823" t="str">
            <v>TIGRE COLOMBIA S.A.S</v>
          </cell>
          <cell r="F11823">
            <v>45866.330011574071</v>
          </cell>
          <cell r="G11823">
            <v>45874.321261574078</v>
          </cell>
          <cell r="H11823">
            <v>-8</v>
          </cell>
          <cell r="O11823">
            <v>220700</v>
          </cell>
        </row>
        <row r="11824">
          <cell r="A11824">
            <v>45869</v>
          </cell>
          <cell r="C11824" t="str">
            <v>TIGRE COLOMBIA S.A.S</v>
          </cell>
          <cell r="F11824">
            <v>45869.363252314812</v>
          </cell>
          <cell r="G11824">
            <v>45877.362743055557</v>
          </cell>
          <cell r="H11824">
            <v>-4</v>
          </cell>
          <cell r="O11824">
            <v>1820800</v>
          </cell>
        </row>
        <row r="11825">
          <cell r="A11825">
            <v>45869</v>
          </cell>
          <cell r="C11825" t="str">
            <v>TIGRE COLOMBIA S.A.S</v>
          </cell>
          <cell r="F11825">
            <v>45869.365243055552</v>
          </cell>
          <cell r="G11825">
            <v>45877.364837962959</v>
          </cell>
          <cell r="H11825">
            <v>-4</v>
          </cell>
          <cell r="O11825">
            <v>1818500</v>
          </cell>
        </row>
        <row r="11826">
          <cell r="A11826">
            <v>45869</v>
          </cell>
          <cell r="C11826" t="str">
            <v>SEXTO RESTAURANTES SAS</v>
          </cell>
          <cell r="F11826">
            <v>45868.497581018521</v>
          </cell>
          <cell r="G11826">
            <v>45869.497430555559</v>
          </cell>
          <cell r="H11826">
            <v>4</v>
          </cell>
          <cell r="O11826">
            <v>445400</v>
          </cell>
        </row>
        <row r="11827">
          <cell r="A11827">
            <v>45869</v>
          </cell>
          <cell r="C11827" t="str">
            <v>ANGEL CRISANTO HERNANDEZ JUNCO</v>
          </cell>
          <cell r="F11827">
            <v>45868.496458333335</v>
          </cell>
          <cell r="G11827">
            <v>45869.495405092595</v>
          </cell>
          <cell r="H11827">
            <v>4</v>
          </cell>
          <cell r="O11827">
            <v>465600</v>
          </cell>
        </row>
        <row r="11828">
          <cell r="A11828">
            <v>45869</v>
          </cell>
          <cell r="C11828" t="str">
            <v>FREDY ALFONSO SUAREZ VILLAMIL</v>
          </cell>
          <cell r="F11828">
            <v>45869.550949074073</v>
          </cell>
          <cell r="G11828">
            <v>45870.550775462965</v>
          </cell>
          <cell r="H11828">
            <v>3</v>
          </cell>
          <cell r="O11828">
            <v>568400</v>
          </cell>
        </row>
        <row r="11829">
          <cell r="A11829">
            <v>45869</v>
          </cell>
          <cell r="C11829" t="str">
            <v>FELIPE BECERRA ZAPATA</v>
          </cell>
          <cell r="F11829">
            <v>45869.344166666669</v>
          </cell>
          <cell r="G11829">
            <v>45870.343449074076</v>
          </cell>
          <cell r="H11829">
            <v>3</v>
          </cell>
          <cell r="O11829">
            <v>321200</v>
          </cell>
        </row>
        <row r="11830">
          <cell r="A11830">
            <v>45869</v>
          </cell>
          <cell r="C11830" t="str">
            <v>ALEJANDRO  DURAN</v>
          </cell>
          <cell r="F11830">
            <v>45868.459328703706</v>
          </cell>
          <cell r="G11830">
            <v>45869.459201388891</v>
          </cell>
          <cell r="H11830">
            <v>4</v>
          </cell>
          <cell r="O11830">
            <v>344500</v>
          </cell>
        </row>
        <row r="11831">
          <cell r="A11831">
            <v>45869</v>
          </cell>
          <cell r="C11831" t="str">
            <v>JOHN DIEGO GUTIERREZ POLANCO</v>
          </cell>
          <cell r="F11831">
            <v>45869.338541666664</v>
          </cell>
          <cell r="G11831">
            <v>45871.337592592594</v>
          </cell>
          <cell r="H11831">
            <v>2</v>
          </cell>
          <cell r="O11831">
            <v>104950.01</v>
          </cell>
        </row>
        <row r="11832">
          <cell r="A11832">
            <v>45869</v>
          </cell>
          <cell r="C11832" t="str">
            <v>PAULA JINNET ARDILA GOMEZ</v>
          </cell>
          <cell r="F11832">
            <v>45867.337245370371</v>
          </cell>
          <cell r="G11832">
            <v>45868.336215277777</v>
          </cell>
          <cell r="H11832">
            <v>5</v>
          </cell>
          <cell r="O11832">
            <v>562100</v>
          </cell>
        </row>
        <row r="11833">
          <cell r="A11833">
            <v>45869</v>
          </cell>
          <cell r="C11833" t="str">
            <v>EL MERO BURRITO S.A.S</v>
          </cell>
          <cell r="F11833">
            <v>45869.377615740741</v>
          </cell>
          <cell r="G11833">
            <v>45870.377326388887</v>
          </cell>
          <cell r="H11833">
            <v>3</v>
          </cell>
          <cell r="O11833">
            <v>363400</v>
          </cell>
        </row>
        <row r="11834">
          <cell r="A11834">
            <v>45869</v>
          </cell>
          <cell r="C11834" t="str">
            <v>NANCHOS 24 HORAS SAS</v>
          </cell>
          <cell r="F11834">
            <v>45868.504374999997</v>
          </cell>
          <cell r="G11834">
            <v>45869.504270833335</v>
          </cell>
          <cell r="H11834">
            <v>4</v>
          </cell>
          <cell r="O11834">
            <v>378000</v>
          </cell>
        </row>
        <row r="11835">
          <cell r="A11835">
            <v>45869</v>
          </cell>
          <cell r="C11835" t="str">
            <v>CRISTIAN  ROJAS RIVERA</v>
          </cell>
          <cell r="F11835">
            <v>45868.641053240739</v>
          </cell>
          <cell r="G11835">
            <v>45874.640914351854</v>
          </cell>
          <cell r="H11835">
            <v>-1</v>
          </cell>
          <cell r="O11835">
            <v>425499.99</v>
          </cell>
        </row>
        <row r="11836">
          <cell r="A11836">
            <v>45869</v>
          </cell>
          <cell r="C11836" t="str">
            <v>DOLLY EDITH SANABRIA CANTOR</v>
          </cell>
          <cell r="F11836">
            <v>45869.329282407409</v>
          </cell>
          <cell r="G11836">
            <v>45870.326365740744</v>
          </cell>
          <cell r="H11836">
            <v>3</v>
          </cell>
          <cell r="O11836">
            <v>103800</v>
          </cell>
        </row>
        <row r="11837">
          <cell r="A11837">
            <v>45869</v>
          </cell>
          <cell r="C11837" t="str">
            <v>SAGRADO BGTA SAS</v>
          </cell>
          <cell r="F11837">
            <v>45849.256388888891</v>
          </cell>
          <cell r="G11837">
            <v>45869.256180555552</v>
          </cell>
          <cell r="H11837">
            <v>-3</v>
          </cell>
          <cell r="O11837">
            <v>3579220.426</v>
          </cell>
        </row>
        <row r="11838">
          <cell r="A11838">
            <v>45869</v>
          </cell>
          <cell r="C11838" t="str">
            <v>SAGRADO BGTA SAS</v>
          </cell>
          <cell r="F11838">
            <v>45854.311874999999</v>
          </cell>
          <cell r="G11838">
            <v>45874.311666666668</v>
          </cell>
          <cell r="H11838">
            <v>-8</v>
          </cell>
          <cell r="O11838">
            <v>2057795</v>
          </cell>
        </row>
        <row r="11839">
          <cell r="A11839">
            <v>45869</v>
          </cell>
          <cell r="C11839" t="str">
            <v>PODER BGTA SAS</v>
          </cell>
          <cell r="F11839">
            <v>45849.312708333331</v>
          </cell>
          <cell r="G11839">
            <v>45879.311898148146</v>
          </cell>
          <cell r="H11839">
            <v>-13</v>
          </cell>
          <cell r="O11839">
            <v>878547.69200000004</v>
          </cell>
        </row>
        <row r="11840">
          <cell r="A11840">
            <v>45869</v>
          </cell>
          <cell r="C11840" t="str">
            <v>PODER BGTA SAS</v>
          </cell>
          <cell r="F11840">
            <v>45853.302997685183</v>
          </cell>
          <cell r="G11840">
            <v>45883.302743055552</v>
          </cell>
          <cell r="H11840">
            <v>-17</v>
          </cell>
          <cell r="O11840">
            <v>351737.75199999998</v>
          </cell>
        </row>
        <row r="11841">
          <cell r="A11841">
            <v>45869</v>
          </cell>
          <cell r="C11841" t="str">
            <v>PODER BGTA SAS</v>
          </cell>
          <cell r="F11841">
            <v>45854.305601851855</v>
          </cell>
          <cell r="G11841">
            <v>45884.305520833332</v>
          </cell>
          <cell r="H11841">
            <v>-18</v>
          </cell>
          <cell r="O11841">
            <v>2925338.75</v>
          </cell>
        </row>
        <row r="11842">
          <cell r="A11842">
            <v>45869</v>
          </cell>
          <cell r="C11842" t="str">
            <v>PODER BGTA SAS</v>
          </cell>
          <cell r="F11842">
            <v>45854.313206018516</v>
          </cell>
          <cell r="G11842">
            <v>45884.313101851854</v>
          </cell>
          <cell r="H11842">
            <v>-18</v>
          </cell>
          <cell r="O11842">
            <v>623607.53200000001</v>
          </cell>
        </row>
        <row r="11843">
          <cell r="A11843">
            <v>45869</v>
          </cell>
          <cell r="C11843" t="str">
            <v>PODER BGTA SAS</v>
          </cell>
          <cell r="F11843">
            <v>45854.331087962964</v>
          </cell>
          <cell r="G11843">
            <v>45884.330949074072</v>
          </cell>
          <cell r="H11843">
            <v>-18</v>
          </cell>
          <cell r="O11843">
            <v>1197123.3060000001</v>
          </cell>
        </row>
        <row r="11844">
          <cell r="A11844">
            <v>45869</v>
          </cell>
          <cell r="C11844" t="str">
            <v>PODER BGTA SAS</v>
          </cell>
          <cell r="F11844">
            <v>45855.536643518521</v>
          </cell>
          <cell r="G11844">
            <v>45885.535775462966</v>
          </cell>
          <cell r="H11844">
            <v>-19</v>
          </cell>
          <cell r="O11844">
            <v>951245.47199999995</v>
          </cell>
        </row>
        <row r="11845">
          <cell r="A11845">
            <v>45869</v>
          </cell>
          <cell r="C11845" t="str">
            <v>CELESTE CATERING SAS</v>
          </cell>
          <cell r="F11845">
            <v>45835.288784722223</v>
          </cell>
          <cell r="G11845">
            <v>45865.288078703707</v>
          </cell>
          <cell r="H11845">
            <v>8</v>
          </cell>
          <cell r="O11845">
            <v>1236250</v>
          </cell>
        </row>
        <row r="11846">
          <cell r="A11846">
            <v>45869</v>
          </cell>
          <cell r="C11846" t="str">
            <v>CELESTE CATERING SAS</v>
          </cell>
          <cell r="F11846">
            <v>45835.291203703702</v>
          </cell>
          <cell r="G11846">
            <v>45865.289849537039</v>
          </cell>
          <cell r="H11846">
            <v>8</v>
          </cell>
          <cell r="O11846">
            <v>432150</v>
          </cell>
        </row>
        <row r="11847">
          <cell r="A11847">
            <v>45869</v>
          </cell>
          <cell r="C11847" t="str">
            <v>CELESTE CATERING SAS</v>
          </cell>
          <cell r="F11847">
            <v>45835.295231481483</v>
          </cell>
          <cell r="G11847">
            <v>45865.292453703703</v>
          </cell>
          <cell r="H11847">
            <v>8</v>
          </cell>
          <cell r="O11847">
            <v>862150</v>
          </cell>
        </row>
        <row r="11848">
          <cell r="A11848">
            <v>45869</v>
          </cell>
          <cell r="C11848" t="str">
            <v>CELESTE CATERING SAS</v>
          </cell>
          <cell r="F11848">
            <v>45836.373124999998</v>
          </cell>
          <cell r="G11848">
            <v>45866.372881944444</v>
          </cell>
          <cell r="H11848">
            <v>7</v>
          </cell>
          <cell r="O11848">
            <v>139750</v>
          </cell>
        </row>
        <row r="11849">
          <cell r="A11849">
            <v>45869</v>
          </cell>
          <cell r="C11849" t="str">
            <v>ALIMENTOS BENAL SAS</v>
          </cell>
          <cell r="F11849">
            <v>45838.479050925926</v>
          </cell>
          <cell r="G11849">
            <v>45868.479050925926</v>
          </cell>
          <cell r="H11849">
            <v>5</v>
          </cell>
          <cell r="O11849">
            <v>15300</v>
          </cell>
        </row>
        <row r="11850">
          <cell r="A11850">
            <v>45869</v>
          </cell>
          <cell r="C11850" t="str">
            <v>ALIMENTOS BENAL SAS</v>
          </cell>
          <cell r="F11850">
            <v>45839.409108796295</v>
          </cell>
          <cell r="G11850">
            <v>45869.40896990741</v>
          </cell>
          <cell r="H11850">
            <v>4</v>
          </cell>
          <cell r="O11850">
            <v>3484882.6082000001</v>
          </cell>
        </row>
        <row r="11851">
          <cell r="A11851">
            <v>45869</v>
          </cell>
          <cell r="C11851" t="str">
            <v>ALIMENTOS BENAL SAS</v>
          </cell>
          <cell r="F11851">
            <v>45839.434629629628</v>
          </cell>
          <cell r="G11851">
            <v>45869.434548611112</v>
          </cell>
          <cell r="H11851">
            <v>4</v>
          </cell>
          <cell r="O11851">
            <v>660750</v>
          </cell>
        </row>
        <row r="11852">
          <cell r="A11852">
            <v>45869</v>
          </cell>
          <cell r="C11852" t="str">
            <v>ALIMENTOS BENAL SAS</v>
          </cell>
          <cell r="F11852">
            <v>45842.437673611108</v>
          </cell>
          <cell r="G11852">
            <v>45872.437673611108</v>
          </cell>
          <cell r="H11852">
            <v>1</v>
          </cell>
          <cell r="O11852">
            <v>2625</v>
          </cell>
        </row>
        <row r="11853">
          <cell r="A11853">
            <v>45869</v>
          </cell>
          <cell r="C11853" t="str">
            <v>ALIMENTOS BENAL SAS</v>
          </cell>
          <cell r="F11853">
            <v>45842.443738425929</v>
          </cell>
          <cell r="G11853">
            <v>45872.443738425929</v>
          </cell>
          <cell r="H11853">
            <v>1</v>
          </cell>
          <cell r="O11853">
            <v>31420</v>
          </cell>
        </row>
        <row r="11854">
          <cell r="A11854">
            <v>45869</v>
          </cell>
          <cell r="C11854" t="str">
            <v>GATE GOURMET COLOMBIA SAS</v>
          </cell>
          <cell r="F11854">
            <v>45836.228206018517</v>
          </cell>
          <cell r="G11854">
            <v>45866.228078703702</v>
          </cell>
          <cell r="H11854">
            <v>0</v>
          </cell>
          <cell r="O11854">
            <v>231000</v>
          </cell>
        </row>
        <row r="11855">
          <cell r="A11855">
            <v>45869</v>
          </cell>
          <cell r="C11855" t="str">
            <v>GATE GOURMET COLOMBIA SAS</v>
          </cell>
          <cell r="F11855">
            <v>45836.228993055556</v>
          </cell>
          <cell r="G11855">
            <v>45866.228784722225</v>
          </cell>
          <cell r="H11855">
            <v>0</v>
          </cell>
          <cell r="O11855">
            <v>252000</v>
          </cell>
        </row>
        <row r="11856">
          <cell r="A11856">
            <v>45869</v>
          </cell>
          <cell r="C11856" t="str">
            <v>GATE GOURMET COLOMBIA SAS</v>
          </cell>
          <cell r="F11856">
            <v>45836.234884259262</v>
          </cell>
          <cell r="G11856">
            <v>45866.231319444443</v>
          </cell>
          <cell r="H11856">
            <v>0</v>
          </cell>
          <cell r="O11856">
            <v>16031155.107999999</v>
          </cell>
        </row>
        <row r="11857">
          <cell r="A11857">
            <v>45869</v>
          </cell>
          <cell r="C11857" t="str">
            <v>PURA SABROSURA SAS</v>
          </cell>
          <cell r="F11857">
            <v>45859.469930555555</v>
          </cell>
          <cell r="G11857">
            <v>45874.469768518517</v>
          </cell>
          <cell r="H11857">
            <v>-1</v>
          </cell>
          <cell r="O11857">
            <v>478062.59299999999</v>
          </cell>
        </row>
        <row r="11858">
          <cell r="A11858">
            <v>45869</v>
          </cell>
          <cell r="C11858" t="str">
            <v>PURA SABROSURA SAS</v>
          </cell>
          <cell r="F11858">
            <v>45861.421354166669</v>
          </cell>
          <cell r="G11858">
            <v>45876.421134259261</v>
          </cell>
          <cell r="H11858">
            <v>-3</v>
          </cell>
          <cell r="O11858">
            <v>2054757.9380000001</v>
          </cell>
        </row>
        <row r="11859">
          <cell r="A11859">
            <v>45869</v>
          </cell>
          <cell r="C11859" t="str">
            <v>PURA SABROSURA SAS</v>
          </cell>
          <cell r="F11859">
            <v>45861.583113425928</v>
          </cell>
          <cell r="G11859">
            <v>45876.583032407405</v>
          </cell>
          <cell r="H11859">
            <v>-3</v>
          </cell>
          <cell r="O11859">
            <v>5922877.3499999996</v>
          </cell>
        </row>
        <row r="11860">
          <cell r="A11860">
            <v>45869</v>
          </cell>
          <cell r="C11860" t="str">
            <v>KAREN GISSET MARTINEZ SANDOVAL</v>
          </cell>
          <cell r="F11860">
            <v>45868.498657407406</v>
          </cell>
          <cell r="G11860">
            <v>45869.498518518521</v>
          </cell>
          <cell r="H11860">
            <v>4</v>
          </cell>
          <cell r="O11860">
            <v>4370000</v>
          </cell>
        </row>
        <row r="11861">
          <cell r="A11861">
            <v>45869</v>
          </cell>
          <cell r="C11861" t="str">
            <v>PATRICIA  CHAPARRO AMEZQUITA</v>
          </cell>
          <cell r="F11861">
            <v>45868.517013888886</v>
          </cell>
          <cell r="G11861">
            <v>45876.516944444447</v>
          </cell>
          <cell r="H11861">
            <v>-3</v>
          </cell>
          <cell r="O11861">
            <v>811400</v>
          </cell>
        </row>
        <row r="11862">
          <cell r="A11862">
            <v>45869</v>
          </cell>
          <cell r="C11862" t="str">
            <v>MARIA CRISTINA JAIME</v>
          </cell>
          <cell r="F11862">
            <v>45868.589363425926</v>
          </cell>
          <cell r="G11862">
            <v>45869.586446759262</v>
          </cell>
          <cell r="H11862">
            <v>4</v>
          </cell>
          <cell r="O11862">
            <v>2158400</v>
          </cell>
        </row>
        <row r="11863">
          <cell r="A11863">
            <v>45869</v>
          </cell>
          <cell r="C11863" t="str">
            <v>WALTER  BECERRA</v>
          </cell>
          <cell r="F11863">
            <v>45868.633750000001</v>
          </cell>
          <cell r="G11863">
            <v>45869.590115740742</v>
          </cell>
          <cell r="H11863">
            <v>4</v>
          </cell>
          <cell r="O11863">
            <v>486000</v>
          </cell>
        </row>
        <row r="11864">
          <cell r="A11864">
            <v>45869</v>
          </cell>
          <cell r="C11864" t="str">
            <v>DUFLO SERVICIOS INTEGRALES S.A.S.</v>
          </cell>
          <cell r="F11864">
            <v>45820.350648148145</v>
          </cell>
          <cell r="G11864">
            <v>45850.350578703707</v>
          </cell>
          <cell r="H11864">
            <v>16</v>
          </cell>
          <cell r="O11864">
            <v>1216278</v>
          </cell>
        </row>
        <row r="11865">
          <cell r="A11865">
            <v>45869</v>
          </cell>
          <cell r="C11865" t="str">
            <v>DUFLO SERVICIOS INTEGRALES S.A.S.</v>
          </cell>
          <cell r="F11865">
            <v>45820.355358796296</v>
          </cell>
          <cell r="G11865">
            <v>45850.353078703702</v>
          </cell>
          <cell r="H11865">
            <v>16</v>
          </cell>
          <cell r="O11865">
            <v>2193595</v>
          </cell>
        </row>
        <row r="11866">
          <cell r="A11866">
            <v>45869</v>
          </cell>
          <cell r="C11866" t="str">
            <v>DUFLO SERVICIOS INTEGRALES S.A.S.</v>
          </cell>
          <cell r="F11866">
            <v>45820.370069444441</v>
          </cell>
          <cell r="G11866">
            <v>45850.36959490741</v>
          </cell>
          <cell r="H11866">
            <v>16</v>
          </cell>
          <cell r="O11866">
            <v>887435.75</v>
          </cell>
        </row>
        <row r="11867">
          <cell r="A11867">
            <v>45869</v>
          </cell>
          <cell r="C11867" t="str">
            <v>VENTAS MOSTRADOR</v>
          </cell>
          <cell r="F11867">
            <v>45869</v>
          </cell>
          <cell r="G11867">
            <v>45869</v>
          </cell>
          <cell r="H11867">
            <v>0</v>
          </cell>
          <cell r="O11867">
            <v>231103</v>
          </cell>
        </row>
        <row r="11868">
          <cell r="A11868">
            <v>45869</v>
          </cell>
          <cell r="C11868" t="str">
            <v>VENTAS MOSTRADOR</v>
          </cell>
          <cell r="F11868">
            <v>45869</v>
          </cell>
          <cell r="G11868">
            <v>45869</v>
          </cell>
          <cell r="H11868">
            <v>0</v>
          </cell>
          <cell r="O11868">
            <v>282402</v>
          </cell>
        </row>
        <row r="11869">
          <cell r="A11869">
            <v>45870</v>
          </cell>
          <cell r="C11869" t="str">
            <v>VENTAS MOSTRADOR</v>
          </cell>
          <cell r="F11869">
            <v>45870</v>
          </cell>
          <cell r="G11869">
            <v>45870</v>
          </cell>
          <cell r="H11869">
            <v>0</v>
          </cell>
          <cell r="O11869">
            <v>12320</v>
          </cell>
        </row>
        <row r="11870">
          <cell r="A11870">
            <v>45870</v>
          </cell>
          <cell r="C11870" t="str">
            <v>VENTAS MOSTRADOR</v>
          </cell>
          <cell r="F11870">
            <v>45870</v>
          </cell>
          <cell r="G11870">
            <v>45870</v>
          </cell>
          <cell r="H11870">
            <v>0</v>
          </cell>
          <cell r="O11870">
            <v>17000</v>
          </cell>
        </row>
        <row r="11871">
          <cell r="A11871">
            <v>45870</v>
          </cell>
          <cell r="C11871" t="str">
            <v>VENTAS MOSTRADOR</v>
          </cell>
          <cell r="F11871">
            <v>45870</v>
          </cell>
          <cell r="G11871">
            <v>45870</v>
          </cell>
          <cell r="H11871">
            <v>0</v>
          </cell>
          <cell r="O11871">
            <v>19980</v>
          </cell>
        </row>
        <row r="11872">
          <cell r="A11872">
            <v>45870</v>
          </cell>
          <cell r="C11872" t="str">
            <v>VENTAS MOSTRADOR</v>
          </cell>
          <cell r="F11872">
            <v>45870</v>
          </cell>
          <cell r="G11872">
            <v>45870</v>
          </cell>
          <cell r="H11872">
            <v>0</v>
          </cell>
          <cell r="O11872">
            <v>27000</v>
          </cell>
        </row>
        <row r="11873">
          <cell r="A11873">
            <v>45870</v>
          </cell>
          <cell r="C11873" t="str">
            <v>VENTAS MOSTRADOR</v>
          </cell>
          <cell r="F11873">
            <v>45870</v>
          </cell>
          <cell r="G11873">
            <v>45870</v>
          </cell>
          <cell r="H11873">
            <v>0</v>
          </cell>
          <cell r="O11873">
            <v>29016</v>
          </cell>
        </row>
        <row r="11874">
          <cell r="A11874">
            <v>45870</v>
          </cell>
          <cell r="C11874" t="str">
            <v>VENTAS MOSTRADOR</v>
          </cell>
          <cell r="F11874">
            <v>45870</v>
          </cell>
          <cell r="G11874">
            <v>45870</v>
          </cell>
          <cell r="H11874">
            <v>0</v>
          </cell>
          <cell r="O11874">
            <v>29920</v>
          </cell>
        </row>
        <row r="11875">
          <cell r="A11875">
            <v>45870</v>
          </cell>
          <cell r="C11875" t="str">
            <v>VENTAS MOSTRADOR</v>
          </cell>
          <cell r="F11875">
            <v>45870</v>
          </cell>
          <cell r="G11875">
            <v>45870</v>
          </cell>
          <cell r="H11875">
            <v>0</v>
          </cell>
          <cell r="O11875">
            <v>30060</v>
          </cell>
        </row>
        <row r="11876">
          <cell r="A11876">
            <v>45870</v>
          </cell>
          <cell r="C11876" t="str">
            <v>VENTAS MOSTRADOR</v>
          </cell>
          <cell r="F11876">
            <v>45870</v>
          </cell>
          <cell r="G11876">
            <v>45870</v>
          </cell>
          <cell r="H11876">
            <v>0</v>
          </cell>
          <cell r="O11876">
            <v>38340</v>
          </cell>
        </row>
        <row r="11877">
          <cell r="A11877">
            <v>45870</v>
          </cell>
          <cell r="C11877" t="str">
            <v>VENTAS MOSTRADOR</v>
          </cell>
          <cell r="F11877">
            <v>45870</v>
          </cell>
          <cell r="G11877">
            <v>45870</v>
          </cell>
          <cell r="H11877">
            <v>0</v>
          </cell>
          <cell r="O11877">
            <v>39000</v>
          </cell>
        </row>
        <row r="11878">
          <cell r="A11878">
            <v>45870</v>
          </cell>
          <cell r="C11878" t="str">
            <v>VENTAS MOSTRADOR</v>
          </cell>
          <cell r="F11878">
            <v>45870</v>
          </cell>
          <cell r="G11878">
            <v>45870</v>
          </cell>
          <cell r="H11878">
            <v>0</v>
          </cell>
          <cell r="O11878">
            <v>40620</v>
          </cell>
        </row>
        <row r="11879">
          <cell r="A11879">
            <v>45870</v>
          </cell>
          <cell r="C11879" t="str">
            <v>VENTAS MOSTRADOR</v>
          </cell>
          <cell r="F11879">
            <v>45870</v>
          </cell>
          <cell r="G11879">
            <v>45870</v>
          </cell>
          <cell r="H11879">
            <v>0</v>
          </cell>
          <cell r="O11879">
            <v>40755</v>
          </cell>
        </row>
        <row r="11880">
          <cell r="A11880">
            <v>45870</v>
          </cell>
          <cell r="C11880" t="str">
            <v>VENTAS MOSTRADOR</v>
          </cell>
          <cell r="F11880">
            <v>45870</v>
          </cell>
          <cell r="G11880">
            <v>45870</v>
          </cell>
          <cell r="H11880">
            <v>0</v>
          </cell>
          <cell r="O11880">
            <v>43000</v>
          </cell>
        </row>
        <row r="11881">
          <cell r="A11881">
            <v>45870</v>
          </cell>
          <cell r="C11881" t="str">
            <v>VENTAS MOSTRADOR</v>
          </cell>
          <cell r="F11881">
            <v>45870</v>
          </cell>
          <cell r="G11881">
            <v>45870</v>
          </cell>
          <cell r="H11881">
            <v>0</v>
          </cell>
          <cell r="O11881">
            <v>60004</v>
          </cell>
        </row>
        <row r="11882">
          <cell r="A11882">
            <v>45870</v>
          </cell>
          <cell r="C11882" t="str">
            <v>VENTAS MOSTRADOR</v>
          </cell>
          <cell r="F11882">
            <v>45870</v>
          </cell>
          <cell r="G11882">
            <v>45870</v>
          </cell>
          <cell r="H11882">
            <v>0</v>
          </cell>
          <cell r="O11882">
            <v>60700</v>
          </cell>
        </row>
        <row r="11883">
          <cell r="A11883">
            <v>45870</v>
          </cell>
          <cell r="C11883" t="str">
            <v>VENTAS MOSTRADOR</v>
          </cell>
          <cell r="F11883">
            <v>45870</v>
          </cell>
          <cell r="G11883">
            <v>45870</v>
          </cell>
          <cell r="H11883">
            <v>0</v>
          </cell>
          <cell r="O11883">
            <v>83680</v>
          </cell>
        </row>
        <row r="11884">
          <cell r="A11884">
            <v>45870</v>
          </cell>
          <cell r="C11884" t="str">
            <v>VENTAS MOSTRADOR</v>
          </cell>
          <cell r="F11884">
            <v>45870</v>
          </cell>
          <cell r="G11884">
            <v>45870</v>
          </cell>
          <cell r="H11884">
            <v>0</v>
          </cell>
          <cell r="O11884">
            <v>87100</v>
          </cell>
        </row>
        <row r="11885">
          <cell r="A11885">
            <v>45870</v>
          </cell>
          <cell r="C11885" t="str">
            <v>VENTAS MOSTRADOR</v>
          </cell>
          <cell r="F11885">
            <v>45870</v>
          </cell>
          <cell r="G11885">
            <v>45870</v>
          </cell>
          <cell r="H11885">
            <v>0</v>
          </cell>
          <cell r="O11885">
            <v>99960</v>
          </cell>
        </row>
        <row r="11886">
          <cell r="A11886">
            <v>45870</v>
          </cell>
          <cell r="C11886" t="str">
            <v>VENTAS MOSTRADOR</v>
          </cell>
          <cell r="F11886">
            <v>45870</v>
          </cell>
          <cell r="G11886">
            <v>45870</v>
          </cell>
          <cell r="H11886">
            <v>0</v>
          </cell>
          <cell r="O11886">
            <v>121028</v>
          </cell>
        </row>
        <row r="11887">
          <cell r="A11887">
            <v>45870</v>
          </cell>
          <cell r="C11887" t="str">
            <v>VENTAS MOSTRADOR</v>
          </cell>
          <cell r="F11887">
            <v>45870</v>
          </cell>
          <cell r="G11887">
            <v>45870</v>
          </cell>
          <cell r="H11887">
            <v>0</v>
          </cell>
          <cell r="O11887">
            <v>183300</v>
          </cell>
        </row>
        <row r="11888">
          <cell r="A11888">
            <v>45870</v>
          </cell>
          <cell r="C11888" t="str">
            <v>CARLOS ANDRES HERNANDEZ MARTINEZ</v>
          </cell>
          <cell r="F11888">
            <v>45870.515740740739</v>
          </cell>
          <cell r="G11888">
            <v>45871.515636574077</v>
          </cell>
          <cell r="H11888">
            <v>17</v>
          </cell>
          <cell r="O11888">
            <v>425499.99</v>
          </cell>
        </row>
        <row r="11889">
          <cell r="A11889">
            <v>45870</v>
          </cell>
          <cell r="C11889" t="str">
            <v>CRISTIAN  ROJAS RIVERA</v>
          </cell>
          <cell r="F11889">
            <v>45870.556250000001</v>
          </cell>
          <cell r="G11889">
            <v>45876.555393518516</v>
          </cell>
          <cell r="H11889">
            <v>12</v>
          </cell>
          <cell r="O11889">
            <v>425499.99</v>
          </cell>
        </row>
        <row r="11890">
          <cell r="A11890">
            <v>45870</v>
          </cell>
          <cell r="C11890" t="str">
            <v>NESTOR ABEL NOREÑA URREA</v>
          </cell>
          <cell r="F11890">
            <v>45870.30810185185</v>
          </cell>
          <cell r="G11890">
            <v>45871.308020833334</v>
          </cell>
          <cell r="H11890">
            <v>10</v>
          </cell>
          <cell r="O11890">
            <v>599400</v>
          </cell>
        </row>
        <row r="11891">
          <cell r="A11891">
            <v>45870</v>
          </cell>
          <cell r="C11891" t="str">
            <v>OSMAR  PEÑA</v>
          </cell>
          <cell r="F11891">
            <v>45870.551122685189</v>
          </cell>
          <cell r="G11891">
            <v>45871.551030092596</v>
          </cell>
          <cell r="H11891">
            <v>2</v>
          </cell>
          <cell r="O11891">
            <v>2977800</v>
          </cell>
        </row>
        <row r="11892">
          <cell r="A11892">
            <v>45870</v>
          </cell>
          <cell r="C11892" t="str">
            <v>COMERCIALIZADORA PINER SAS</v>
          </cell>
          <cell r="F11892">
            <v>45840.330381944441</v>
          </cell>
          <cell r="G11892">
            <v>45855.330208333333</v>
          </cell>
          <cell r="H11892">
            <v>26</v>
          </cell>
          <cell r="O11892">
            <v>4814750</v>
          </cell>
        </row>
        <row r="11893">
          <cell r="A11893">
            <v>45870</v>
          </cell>
          <cell r="C11893" t="str">
            <v>COMERCIALIZADORA PINER SAS</v>
          </cell>
          <cell r="F11893">
            <v>45845.312962962962</v>
          </cell>
          <cell r="G11893">
            <v>45860.307673611111</v>
          </cell>
          <cell r="H11893">
            <v>21</v>
          </cell>
          <cell r="O11893">
            <v>1053850</v>
          </cell>
        </row>
        <row r="11894">
          <cell r="A11894">
            <v>45870</v>
          </cell>
          <cell r="C11894" t="str">
            <v>COMERCIALIZADORA PINER SAS</v>
          </cell>
          <cell r="F11894">
            <v>45848.37158564815</v>
          </cell>
          <cell r="G11894">
            <v>45863.371493055558</v>
          </cell>
          <cell r="H11894">
            <v>18</v>
          </cell>
          <cell r="O11894">
            <v>6912200</v>
          </cell>
        </row>
        <row r="11895">
          <cell r="A11895">
            <v>45870</v>
          </cell>
          <cell r="C11895" t="str">
            <v>SIPOTE BURRITO S.A</v>
          </cell>
          <cell r="F11895">
            <v>45836.326550925929</v>
          </cell>
          <cell r="G11895">
            <v>45866.32640046296</v>
          </cell>
          <cell r="H11895">
            <v>15</v>
          </cell>
          <cell r="O11895">
            <v>16606881.691199999</v>
          </cell>
        </row>
        <row r="11896">
          <cell r="A11896">
            <v>45870</v>
          </cell>
          <cell r="C11896" t="str">
            <v>SIPOTE BURRITO S.A</v>
          </cell>
          <cell r="F11896">
            <v>45854.311319444445</v>
          </cell>
          <cell r="G11896">
            <v>45884.310624999998</v>
          </cell>
          <cell r="H11896">
            <v>-3</v>
          </cell>
          <cell r="O11896">
            <v>7839887.9327999996</v>
          </cell>
        </row>
        <row r="11897">
          <cell r="A11897">
            <v>45870</v>
          </cell>
          <cell r="C11897" t="str">
            <v>SIPOTE BURRITO S.A</v>
          </cell>
          <cell r="F11897">
            <v>45857.376701388886</v>
          </cell>
          <cell r="G11897">
            <v>45887.376574074071</v>
          </cell>
          <cell r="H11897">
            <v>-6</v>
          </cell>
          <cell r="O11897">
            <v>2606000</v>
          </cell>
        </row>
        <row r="11898">
          <cell r="A11898">
            <v>45870</v>
          </cell>
          <cell r="C11898" t="str">
            <v>GRUPO ARTAK S.A.S</v>
          </cell>
          <cell r="F11898">
            <v>45852.489768518521</v>
          </cell>
          <cell r="G11898">
            <v>45882.489571759259</v>
          </cell>
          <cell r="H11898">
            <v>-1</v>
          </cell>
          <cell r="O11898">
            <v>84050</v>
          </cell>
        </row>
        <row r="11899">
          <cell r="A11899">
            <v>45870</v>
          </cell>
          <cell r="C11899" t="str">
            <v>GRUPO ARTAK S.A.S</v>
          </cell>
          <cell r="F11899">
            <v>45852.491388888891</v>
          </cell>
          <cell r="G11899">
            <v>45882.490335648145</v>
          </cell>
          <cell r="H11899">
            <v>-1</v>
          </cell>
          <cell r="O11899">
            <v>154140</v>
          </cell>
        </row>
        <row r="11900">
          <cell r="A11900">
            <v>45870</v>
          </cell>
          <cell r="C11900" t="str">
            <v>GRUPO ARTAK S.A.S</v>
          </cell>
          <cell r="F11900">
            <v>45852.493877314817</v>
          </cell>
          <cell r="G11900">
            <v>45882.493796296294</v>
          </cell>
          <cell r="H11900">
            <v>-1</v>
          </cell>
          <cell r="O11900">
            <v>67650</v>
          </cell>
        </row>
        <row r="11901">
          <cell r="A11901">
            <v>45870</v>
          </cell>
          <cell r="C11901" t="str">
            <v>GRUPO ARTAK S.A.S</v>
          </cell>
          <cell r="F11901">
            <v>45853.25037037037</v>
          </cell>
          <cell r="G11901">
            <v>45883.249849537038</v>
          </cell>
          <cell r="H11901">
            <v>-2</v>
          </cell>
          <cell r="O11901">
            <v>128590</v>
          </cell>
        </row>
        <row r="11902">
          <cell r="A11902">
            <v>45870</v>
          </cell>
          <cell r="C11902" t="str">
            <v>GRUPO ARTAK S.A.S</v>
          </cell>
          <cell r="F11902">
            <v>45853.292997685188</v>
          </cell>
          <cell r="G11902">
            <v>45883.28979166667</v>
          </cell>
          <cell r="H11902">
            <v>-2</v>
          </cell>
          <cell r="O11902">
            <v>1108800</v>
          </cell>
        </row>
        <row r="11903">
          <cell r="A11903">
            <v>45870</v>
          </cell>
          <cell r="C11903" t="str">
            <v>GRUPO ARTAK S.A.S</v>
          </cell>
          <cell r="F11903">
            <v>45856.617847222224</v>
          </cell>
          <cell r="G11903">
            <v>45886.616678240738</v>
          </cell>
          <cell r="H11903">
            <v>-5</v>
          </cell>
          <cell r="O11903">
            <v>38000</v>
          </cell>
        </row>
        <row r="11904">
          <cell r="A11904">
            <v>45870</v>
          </cell>
          <cell r="C11904" t="str">
            <v>INDUSTRIAS DE ALIMENTOS NARDI S.A.S</v>
          </cell>
          <cell r="F11904">
            <v>45848.32775462963</v>
          </cell>
          <cell r="G11904">
            <v>45849.327465277776</v>
          </cell>
          <cell r="H11904">
            <v>32</v>
          </cell>
          <cell r="O11904">
            <v>1288750</v>
          </cell>
        </row>
        <row r="11905">
          <cell r="A11905">
            <v>45870</v>
          </cell>
          <cell r="C11905" t="str">
            <v>EL IMPERIO DEL CERDO PREMIUM S.A.S</v>
          </cell>
          <cell r="F11905">
            <v>45866.246631944443</v>
          </cell>
          <cell r="G11905">
            <v>45874.246631944443</v>
          </cell>
          <cell r="H11905">
            <v>-1</v>
          </cell>
          <cell r="O11905">
            <v>14115360</v>
          </cell>
        </row>
        <row r="11906">
          <cell r="A11906">
            <v>45870</v>
          </cell>
          <cell r="C11906" t="str">
            <v>TAKAMI SA</v>
          </cell>
          <cell r="F11906">
            <v>45850.304629629631</v>
          </cell>
          <cell r="G11906">
            <v>45880.304398148146</v>
          </cell>
          <cell r="H11906">
            <v>8</v>
          </cell>
          <cell r="O11906">
            <v>5437455.3515999997</v>
          </cell>
        </row>
        <row r="11907">
          <cell r="A11907">
            <v>45870</v>
          </cell>
          <cell r="C11907" t="str">
            <v>TAKAMI SA</v>
          </cell>
          <cell r="F11907">
            <v>45850.30846064815</v>
          </cell>
          <cell r="G11907">
            <v>45880.308368055557</v>
          </cell>
          <cell r="H11907">
            <v>8</v>
          </cell>
          <cell r="O11907">
            <v>2261800</v>
          </cell>
        </row>
        <row r="11908">
          <cell r="A11908">
            <v>45870</v>
          </cell>
          <cell r="C11908" t="str">
            <v>TAKAMI SA</v>
          </cell>
          <cell r="F11908">
            <v>45850.310972222222</v>
          </cell>
          <cell r="G11908">
            <v>45880.310671296298</v>
          </cell>
          <cell r="H11908">
            <v>8</v>
          </cell>
          <cell r="O11908">
            <v>97000</v>
          </cell>
        </row>
        <row r="11909">
          <cell r="A11909">
            <v>45870</v>
          </cell>
          <cell r="C11909" t="str">
            <v>TAKAMI SA</v>
          </cell>
          <cell r="F11909">
            <v>45850.311712962961</v>
          </cell>
          <cell r="G11909">
            <v>45880.311574074076</v>
          </cell>
          <cell r="H11909">
            <v>8</v>
          </cell>
          <cell r="O11909">
            <v>73800</v>
          </cell>
        </row>
        <row r="11910">
          <cell r="A11910">
            <v>45870</v>
          </cell>
          <cell r="C11910" t="str">
            <v>TAKAMI SA</v>
          </cell>
          <cell r="F11910">
            <v>45850.342870370368</v>
          </cell>
          <cell r="G11910">
            <v>45880.34270833333</v>
          </cell>
          <cell r="H11910">
            <v>8</v>
          </cell>
          <cell r="O11910">
            <v>88658</v>
          </cell>
        </row>
        <row r="11911">
          <cell r="A11911">
            <v>45870</v>
          </cell>
          <cell r="C11911" t="str">
            <v>TAKAMI SA</v>
          </cell>
          <cell r="F11911">
            <v>45850.344004629631</v>
          </cell>
          <cell r="G11911">
            <v>45880.343657407408</v>
          </cell>
          <cell r="H11911">
            <v>8</v>
          </cell>
          <cell r="O11911">
            <v>607600</v>
          </cell>
        </row>
        <row r="11912">
          <cell r="A11912">
            <v>45870</v>
          </cell>
          <cell r="C11912" t="str">
            <v>TAKAMI SA</v>
          </cell>
          <cell r="F11912">
            <v>45850.344872685186</v>
          </cell>
          <cell r="G11912">
            <v>45880.344722222224</v>
          </cell>
          <cell r="H11912">
            <v>8</v>
          </cell>
          <cell r="O11912">
            <v>2968000</v>
          </cell>
        </row>
        <row r="11913">
          <cell r="A11913">
            <v>45870</v>
          </cell>
          <cell r="C11913" t="str">
            <v>TAKAMI SA</v>
          </cell>
          <cell r="F11913">
            <v>45850.355509259258</v>
          </cell>
          <cell r="G11913">
            <v>45880.346539351849</v>
          </cell>
          <cell r="H11913">
            <v>8</v>
          </cell>
          <cell r="O11913">
            <v>188950</v>
          </cell>
        </row>
        <row r="11914">
          <cell r="A11914">
            <v>45870</v>
          </cell>
          <cell r="C11914" t="str">
            <v>TAKAMI SA</v>
          </cell>
          <cell r="F11914">
            <v>45852.330289351848</v>
          </cell>
          <cell r="G11914">
            <v>45882.329942129632</v>
          </cell>
          <cell r="H11914">
            <v>6</v>
          </cell>
          <cell r="O11914">
            <v>87555</v>
          </cell>
        </row>
        <row r="11915">
          <cell r="A11915">
            <v>45870</v>
          </cell>
          <cell r="C11915" t="str">
            <v>TAKAMI SA</v>
          </cell>
          <cell r="F11915">
            <v>45852.331909722219</v>
          </cell>
          <cell r="G11915">
            <v>45882.331736111111</v>
          </cell>
          <cell r="H11915">
            <v>6</v>
          </cell>
          <cell r="O11915">
            <v>1660400</v>
          </cell>
        </row>
        <row r="11916">
          <cell r="A11916">
            <v>45870</v>
          </cell>
          <cell r="C11916" t="str">
            <v>TAKAMI SA</v>
          </cell>
          <cell r="F11916">
            <v>45852.33934027778</v>
          </cell>
          <cell r="G11916">
            <v>45882.339212962965</v>
          </cell>
          <cell r="H11916">
            <v>6</v>
          </cell>
          <cell r="O11916">
            <v>62000</v>
          </cell>
        </row>
        <row r="11917">
          <cell r="A11917">
            <v>45870</v>
          </cell>
          <cell r="C11917" t="str">
            <v>TAKAMI SA</v>
          </cell>
          <cell r="F11917">
            <v>45852.515682870369</v>
          </cell>
          <cell r="G11917">
            <v>45882.515509259261</v>
          </cell>
          <cell r="H11917">
            <v>6</v>
          </cell>
          <cell r="O11917">
            <v>117000</v>
          </cell>
        </row>
        <row r="11918">
          <cell r="A11918">
            <v>45870</v>
          </cell>
          <cell r="C11918" t="str">
            <v>TAKAMI SA</v>
          </cell>
          <cell r="F11918">
            <v>45852.517187500001</v>
          </cell>
          <cell r="G11918">
            <v>45882.516504629632</v>
          </cell>
          <cell r="H11918">
            <v>6</v>
          </cell>
          <cell r="O11918">
            <v>304000</v>
          </cell>
        </row>
        <row r="11919">
          <cell r="A11919">
            <v>45870</v>
          </cell>
          <cell r="C11919" t="str">
            <v>TAKAMI SA</v>
          </cell>
          <cell r="F11919">
            <v>45853.252060185187</v>
          </cell>
          <cell r="G11919">
            <v>45883.251747685186</v>
          </cell>
          <cell r="H11919">
            <v>5</v>
          </cell>
          <cell r="O11919">
            <v>211150</v>
          </cell>
        </row>
        <row r="11920">
          <cell r="A11920">
            <v>45870</v>
          </cell>
          <cell r="C11920" t="str">
            <v>TAKAMI SA</v>
          </cell>
          <cell r="F11920">
            <v>45853.286770833336</v>
          </cell>
          <cell r="G11920">
            <v>45883.286076388889</v>
          </cell>
          <cell r="H11920">
            <v>5</v>
          </cell>
          <cell r="O11920">
            <v>454400</v>
          </cell>
        </row>
        <row r="11921">
          <cell r="A11921">
            <v>45870</v>
          </cell>
          <cell r="C11921" t="str">
            <v>TAKAMI SA</v>
          </cell>
          <cell r="F11921">
            <v>45853.289270833331</v>
          </cell>
          <cell r="G11921">
            <v>45883.289155092592</v>
          </cell>
          <cell r="H11921">
            <v>5</v>
          </cell>
          <cell r="O11921">
            <v>241644</v>
          </cell>
        </row>
        <row r="11922">
          <cell r="A11922">
            <v>45870</v>
          </cell>
          <cell r="C11922" t="str">
            <v>TAKAMI SA</v>
          </cell>
          <cell r="F11922">
            <v>45853.36136574074</v>
          </cell>
          <cell r="G11922">
            <v>45883.360937500001</v>
          </cell>
          <cell r="H11922">
            <v>5</v>
          </cell>
          <cell r="O11922">
            <v>200840</v>
          </cell>
        </row>
        <row r="11923">
          <cell r="A11923">
            <v>45870</v>
          </cell>
          <cell r="C11923" t="str">
            <v>TAKAMI SA</v>
          </cell>
          <cell r="F11923">
            <v>45854.308622685188</v>
          </cell>
          <cell r="G11923">
            <v>45884.308495370373</v>
          </cell>
          <cell r="H11923">
            <v>4</v>
          </cell>
          <cell r="O11923">
            <v>73600</v>
          </cell>
        </row>
        <row r="11924">
          <cell r="A11924">
            <v>45870</v>
          </cell>
          <cell r="C11924" t="str">
            <v>TAKAMI SA</v>
          </cell>
          <cell r="F11924">
            <v>45854.314618055556</v>
          </cell>
          <cell r="G11924">
            <v>45884.313587962963</v>
          </cell>
          <cell r="H11924">
            <v>4</v>
          </cell>
          <cell r="O11924">
            <v>65600</v>
          </cell>
        </row>
        <row r="11925">
          <cell r="A11925">
            <v>45870</v>
          </cell>
          <cell r="C11925" t="str">
            <v>TAKAMI SA</v>
          </cell>
          <cell r="F11925">
            <v>45854.315694444442</v>
          </cell>
          <cell r="G11925">
            <v>45884.31527777778</v>
          </cell>
          <cell r="H11925">
            <v>4</v>
          </cell>
          <cell r="O11925">
            <v>313830</v>
          </cell>
        </row>
        <row r="11926">
          <cell r="A11926">
            <v>45870</v>
          </cell>
          <cell r="C11926" t="str">
            <v>TAKAMI SA</v>
          </cell>
          <cell r="F11926">
            <v>45854.319016203706</v>
          </cell>
          <cell r="G11926">
            <v>45884.318067129629</v>
          </cell>
          <cell r="H11926">
            <v>4</v>
          </cell>
          <cell r="O11926">
            <v>246380</v>
          </cell>
        </row>
        <row r="11927">
          <cell r="A11927">
            <v>45870</v>
          </cell>
          <cell r="C11927" t="str">
            <v>TAKAMI SA</v>
          </cell>
          <cell r="F11927">
            <v>45854.463310185187</v>
          </cell>
          <cell r="G11927">
            <v>45884.463090277779</v>
          </cell>
          <cell r="H11927">
            <v>4</v>
          </cell>
          <cell r="O11927">
            <v>949500</v>
          </cell>
        </row>
        <row r="11928">
          <cell r="A11928">
            <v>45870</v>
          </cell>
          <cell r="C11928" t="str">
            <v>TAKAMI SA</v>
          </cell>
          <cell r="F11928">
            <v>45854.478437500002</v>
          </cell>
          <cell r="G11928">
            <v>45884.478344907409</v>
          </cell>
          <cell r="H11928">
            <v>4</v>
          </cell>
          <cell r="O11928">
            <v>176840</v>
          </cell>
        </row>
        <row r="11929">
          <cell r="A11929">
            <v>45870</v>
          </cell>
          <cell r="C11929" t="str">
            <v>ADRIANA  BERMUDEZ RAMIREZ</v>
          </cell>
          <cell r="F11929">
            <v>45870.439560185187</v>
          </cell>
          <cell r="G11929">
            <v>45878.439236111109</v>
          </cell>
          <cell r="H11929">
            <v>3</v>
          </cell>
          <cell r="O11929">
            <v>541000</v>
          </cell>
        </row>
        <row r="11930">
          <cell r="A11930">
            <v>45870</v>
          </cell>
          <cell r="C11930" t="str">
            <v>DOROTEA PARRILLA BAR SAS</v>
          </cell>
          <cell r="F11930">
            <v>45862.324016203704</v>
          </cell>
          <cell r="G11930">
            <v>45866.323865740742</v>
          </cell>
          <cell r="H11930">
            <v>15</v>
          </cell>
          <cell r="O11930">
            <v>1027100</v>
          </cell>
        </row>
        <row r="11931">
          <cell r="A11931">
            <v>45870</v>
          </cell>
          <cell r="C11931" t="str">
            <v>PENTAGONO INVERSIONES SAS</v>
          </cell>
          <cell r="F11931">
            <v>45850.332083333335</v>
          </cell>
          <cell r="G11931">
            <v>45858.331956018519</v>
          </cell>
          <cell r="H11931">
            <v>23</v>
          </cell>
          <cell r="O11931">
            <v>1299400</v>
          </cell>
        </row>
        <row r="11932">
          <cell r="A11932">
            <v>45870</v>
          </cell>
          <cell r="C11932" t="str">
            <v>GINA ALEXANDRA OCHOA CASTAÑEDA</v>
          </cell>
          <cell r="F11932">
            <v>45870.314780092594</v>
          </cell>
          <cell r="G11932">
            <v>45871.314328703702</v>
          </cell>
          <cell r="H11932">
            <v>2</v>
          </cell>
          <cell r="O11932">
            <v>358550</v>
          </cell>
        </row>
        <row r="11933">
          <cell r="A11933">
            <v>45870</v>
          </cell>
          <cell r="C11933" t="str">
            <v>WILSON  DIAZ GOMEZ</v>
          </cell>
          <cell r="F11933">
            <v>45870.340405092589</v>
          </cell>
          <cell r="G11933">
            <v>45871.340277777781</v>
          </cell>
          <cell r="H11933">
            <v>10</v>
          </cell>
          <cell r="O11933">
            <v>363000</v>
          </cell>
        </row>
        <row r="11934">
          <cell r="A11934">
            <v>45870</v>
          </cell>
          <cell r="C11934" t="str">
            <v>PACIFIC SEA FOOD S A S</v>
          </cell>
          <cell r="F11934">
            <v>45841.249027777776</v>
          </cell>
          <cell r="G11934">
            <v>45871.248784722222</v>
          </cell>
          <cell r="H11934">
            <v>10</v>
          </cell>
          <cell r="O11934">
            <v>5265425</v>
          </cell>
        </row>
        <row r="11935">
          <cell r="A11935">
            <v>45870</v>
          </cell>
          <cell r="C11935" t="str">
            <v>HUMO CAFE &amp; BISTRO SAS</v>
          </cell>
          <cell r="F11935">
            <v>45868.296168981484</v>
          </cell>
          <cell r="G11935">
            <v>45869.295925925922</v>
          </cell>
          <cell r="H11935">
            <v>12</v>
          </cell>
          <cell r="O11935">
            <v>599300</v>
          </cell>
        </row>
        <row r="11936">
          <cell r="A11936">
            <v>45870</v>
          </cell>
          <cell r="C11936" t="str">
            <v>INFARTO SAS</v>
          </cell>
          <cell r="F11936">
            <v>45849.314641203702</v>
          </cell>
          <cell r="G11936">
            <v>45869.31454861111</v>
          </cell>
          <cell r="H11936">
            <v>12</v>
          </cell>
          <cell r="O11936">
            <v>1416312.0919999999</v>
          </cell>
        </row>
        <row r="11937">
          <cell r="A11937">
            <v>45870</v>
          </cell>
          <cell r="C11937" t="str">
            <v>INFARTO SAS</v>
          </cell>
          <cell r="F11937">
            <v>45850.303877314815</v>
          </cell>
          <cell r="G11937">
            <v>45870.303784722222</v>
          </cell>
          <cell r="H11937">
            <v>11</v>
          </cell>
          <cell r="O11937">
            <v>225263.53200000001</v>
          </cell>
        </row>
        <row r="11938">
          <cell r="A11938">
            <v>45870</v>
          </cell>
          <cell r="C11938" t="str">
            <v>INFARTO SAS</v>
          </cell>
          <cell r="F11938">
            <v>45852.553726851853</v>
          </cell>
          <cell r="G11938">
            <v>45872.55332175926</v>
          </cell>
          <cell r="H11938">
            <v>9</v>
          </cell>
          <cell r="O11938">
            <v>119622.7032</v>
          </cell>
        </row>
        <row r="11939">
          <cell r="A11939">
            <v>45870</v>
          </cell>
          <cell r="C11939" t="str">
            <v>XICO SAS</v>
          </cell>
          <cell r="F11939">
            <v>45852.301365740743</v>
          </cell>
          <cell r="G11939">
            <v>45882.301180555558</v>
          </cell>
          <cell r="H11939">
            <v>-1</v>
          </cell>
          <cell r="O11939">
            <v>2410800</v>
          </cell>
        </row>
        <row r="11940">
          <cell r="A11940">
            <v>45870</v>
          </cell>
          <cell r="C11940" t="str">
            <v>ALIANZA DOC SAS</v>
          </cell>
          <cell r="F11940">
            <v>45863.349502314813</v>
          </cell>
          <cell r="G11940">
            <v>45871.34847222222</v>
          </cell>
          <cell r="H11940">
            <v>10</v>
          </cell>
          <cell r="O11940">
            <v>894600</v>
          </cell>
        </row>
        <row r="11941">
          <cell r="A11941">
            <v>45870</v>
          </cell>
          <cell r="C11941" t="str">
            <v>ALIANZA DOC SAS</v>
          </cell>
          <cell r="F11941">
            <v>45864.319768518515</v>
          </cell>
          <cell r="G11941">
            <v>45872.319606481484</v>
          </cell>
          <cell r="H11941">
            <v>9</v>
          </cell>
          <cell r="O11941">
            <v>1117600</v>
          </cell>
        </row>
        <row r="11942">
          <cell r="A11942">
            <v>45870</v>
          </cell>
          <cell r="C11942" t="str">
            <v>ALIANZA DOC SAS</v>
          </cell>
          <cell r="F11942">
            <v>45867.340891203705</v>
          </cell>
          <cell r="G11942">
            <v>45875.340474537035</v>
          </cell>
          <cell r="H11942">
            <v>6</v>
          </cell>
          <cell r="O11942">
            <v>4121900</v>
          </cell>
        </row>
        <row r="11943">
          <cell r="A11943">
            <v>45870</v>
          </cell>
          <cell r="C11943" t="str">
            <v>MUNCHER SAS</v>
          </cell>
          <cell r="F11943">
            <v>45819.323252314818</v>
          </cell>
          <cell r="G11943">
            <v>45849.323101851849</v>
          </cell>
          <cell r="H11943">
            <v>32</v>
          </cell>
          <cell r="O11943">
            <v>400900</v>
          </cell>
        </row>
        <row r="11944">
          <cell r="A11944">
            <v>45870</v>
          </cell>
          <cell r="C11944" t="str">
            <v>EPS FAMISANAR SA</v>
          </cell>
          <cell r="F11944">
            <v>45870</v>
          </cell>
          <cell r="G11944">
            <v>45870</v>
          </cell>
          <cell r="H11944">
            <v>0</v>
          </cell>
          <cell r="O11944">
            <v>47450</v>
          </cell>
        </row>
        <row r="11945">
          <cell r="A11945">
            <v>45870</v>
          </cell>
          <cell r="C11945" t="str">
            <v>CANTINA LA 15 SAS</v>
          </cell>
          <cell r="F11945">
            <v>45803.400601851848</v>
          </cell>
          <cell r="G11945">
            <v>45833.40047453704</v>
          </cell>
          <cell r="H11945">
            <v>48</v>
          </cell>
          <cell r="O11945">
            <v>8250</v>
          </cell>
        </row>
        <row r="11946">
          <cell r="A11946">
            <v>45870</v>
          </cell>
          <cell r="C11946" t="str">
            <v>CANTINA LA 15 SAS</v>
          </cell>
          <cell r="F11946">
            <v>45839.362824074073</v>
          </cell>
          <cell r="G11946">
            <v>45869.362638888888</v>
          </cell>
          <cell r="H11946">
            <v>12</v>
          </cell>
          <cell r="O11946">
            <v>2357266.051</v>
          </cell>
        </row>
        <row r="11947">
          <cell r="A11947">
            <v>45870</v>
          </cell>
          <cell r="C11947" t="str">
            <v>GLORIA BARATO DE PINZON</v>
          </cell>
          <cell r="F11947">
            <v>45870.364305555559</v>
          </cell>
          <cell r="G11947">
            <v>45871.362337962964</v>
          </cell>
          <cell r="H11947">
            <v>10</v>
          </cell>
          <cell r="O11947">
            <v>728550</v>
          </cell>
        </row>
        <row r="11948">
          <cell r="A11948">
            <v>45870</v>
          </cell>
          <cell r="C11948" t="str">
            <v>LE CABRERA SOCIEDAD POR ACCIONES SIMPLIFICADA</v>
          </cell>
          <cell r="F11948">
            <v>45856.350717592592</v>
          </cell>
          <cell r="G11948">
            <v>45871.350717592592</v>
          </cell>
          <cell r="H11948">
            <v>10</v>
          </cell>
          <cell r="O11948">
            <v>4784908.1279999996</v>
          </cell>
        </row>
        <row r="11949">
          <cell r="A11949">
            <v>45870</v>
          </cell>
          <cell r="C11949" t="str">
            <v>LE CABRERA SOCIEDAD POR ACCIONES SIMPLIFICADA</v>
          </cell>
          <cell r="F11949">
            <v>45856.582546296297</v>
          </cell>
          <cell r="G11949">
            <v>45871.582442129627</v>
          </cell>
          <cell r="H11949">
            <v>10</v>
          </cell>
          <cell r="O11949">
            <v>660852.696</v>
          </cell>
        </row>
        <row r="11950">
          <cell r="A11950">
            <v>45870</v>
          </cell>
          <cell r="C11950" t="str">
            <v>LE CABRERA SOCIEDAD POR ACCIONES SIMPLIFICADA</v>
          </cell>
          <cell r="F11950">
            <v>45859.565439814818</v>
          </cell>
          <cell r="G11950">
            <v>45874.563645833332</v>
          </cell>
          <cell r="H11950">
            <v>7</v>
          </cell>
          <cell r="O11950">
            <v>5643737.7920000004</v>
          </cell>
        </row>
        <row r="11951">
          <cell r="A11951">
            <v>45870</v>
          </cell>
          <cell r="C11951" t="str">
            <v>LE CABRERA SOCIEDAD POR ACCIONES SIMPLIFICADA</v>
          </cell>
          <cell r="F11951">
            <v>45861.643553240741</v>
          </cell>
          <cell r="G11951">
            <v>45876.642858796295</v>
          </cell>
          <cell r="H11951">
            <v>5</v>
          </cell>
          <cell r="O11951">
            <v>5707871.176</v>
          </cell>
        </row>
        <row r="11952">
          <cell r="A11952">
            <v>45870</v>
          </cell>
          <cell r="C11952" t="str">
            <v>VENTAS MOSTRADOR</v>
          </cell>
          <cell r="F11952">
            <v>45870</v>
          </cell>
          <cell r="G11952">
            <v>45870</v>
          </cell>
          <cell r="H11952">
            <v>0</v>
          </cell>
          <cell r="O11952">
            <v>1342104</v>
          </cell>
        </row>
        <row r="11953">
          <cell r="A11953">
            <v>45870</v>
          </cell>
          <cell r="C11953" t="str">
            <v>VENTAS MOSTRADOR</v>
          </cell>
          <cell r="F11953">
            <v>45870</v>
          </cell>
          <cell r="G11953">
            <v>45870</v>
          </cell>
          <cell r="H11953">
            <v>0</v>
          </cell>
          <cell r="O11953">
            <v>295788</v>
          </cell>
        </row>
        <row r="11954">
          <cell r="A11954">
            <v>45871</v>
          </cell>
          <cell r="C11954" t="str">
            <v>VENTAS MOSTRADOR</v>
          </cell>
          <cell r="F11954">
            <v>45871</v>
          </cell>
          <cell r="G11954">
            <v>45871</v>
          </cell>
          <cell r="H11954">
            <v>0</v>
          </cell>
          <cell r="O11954">
            <v>9000</v>
          </cell>
        </row>
        <row r="11955">
          <cell r="A11955">
            <v>45871</v>
          </cell>
          <cell r="C11955" t="str">
            <v>VENTAS MOSTRADOR</v>
          </cell>
          <cell r="F11955">
            <v>45871</v>
          </cell>
          <cell r="G11955">
            <v>45871</v>
          </cell>
          <cell r="H11955">
            <v>0</v>
          </cell>
          <cell r="O11955">
            <v>19590</v>
          </cell>
        </row>
        <row r="11956">
          <cell r="A11956">
            <v>45871</v>
          </cell>
          <cell r="C11956" t="str">
            <v>VENTAS MOSTRADOR</v>
          </cell>
          <cell r="F11956">
            <v>45871</v>
          </cell>
          <cell r="G11956">
            <v>45871</v>
          </cell>
          <cell r="H11956">
            <v>0</v>
          </cell>
          <cell r="O11956">
            <v>21224</v>
          </cell>
        </row>
        <row r="11957">
          <cell r="A11957">
            <v>45871</v>
          </cell>
          <cell r="C11957" t="str">
            <v>VENTAS MOSTRADOR</v>
          </cell>
          <cell r="F11957">
            <v>45871</v>
          </cell>
          <cell r="G11957">
            <v>45871</v>
          </cell>
          <cell r="H11957">
            <v>0</v>
          </cell>
          <cell r="O11957">
            <v>21560</v>
          </cell>
        </row>
        <row r="11958">
          <cell r="A11958">
            <v>45871</v>
          </cell>
          <cell r="C11958" t="str">
            <v>VENTAS MOSTRADOR</v>
          </cell>
          <cell r="F11958">
            <v>45871</v>
          </cell>
          <cell r="G11958">
            <v>45871</v>
          </cell>
          <cell r="H11958">
            <v>0</v>
          </cell>
          <cell r="O11958">
            <v>22110</v>
          </cell>
        </row>
        <row r="11959">
          <cell r="A11959">
            <v>45871</v>
          </cell>
          <cell r="C11959" t="str">
            <v>VENTAS MOSTRADOR</v>
          </cell>
          <cell r="F11959">
            <v>45871</v>
          </cell>
          <cell r="G11959">
            <v>45871</v>
          </cell>
          <cell r="H11959">
            <v>0</v>
          </cell>
          <cell r="O11959">
            <v>27864</v>
          </cell>
        </row>
        <row r="11960">
          <cell r="A11960">
            <v>45871</v>
          </cell>
          <cell r="C11960" t="str">
            <v>VENTAS MOSTRADOR</v>
          </cell>
          <cell r="F11960">
            <v>45871</v>
          </cell>
          <cell r="G11960">
            <v>45871</v>
          </cell>
          <cell r="H11960">
            <v>0</v>
          </cell>
          <cell r="O11960">
            <v>31364</v>
          </cell>
        </row>
        <row r="11961">
          <cell r="A11961">
            <v>45871</v>
          </cell>
          <cell r="C11961" t="str">
            <v>VENTAS MOSTRADOR</v>
          </cell>
          <cell r="F11961">
            <v>45871</v>
          </cell>
          <cell r="G11961">
            <v>45871</v>
          </cell>
          <cell r="H11961">
            <v>0</v>
          </cell>
          <cell r="O11961">
            <v>35228</v>
          </cell>
        </row>
        <row r="11962">
          <cell r="A11962">
            <v>45871</v>
          </cell>
          <cell r="C11962" t="str">
            <v>VENTAS MOSTRADOR</v>
          </cell>
          <cell r="F11962">
            <v>45871</v>
          </cell>
          <cell r="G11962">
            <v>45871</v>
          </cell>
          <cell r="H11962">
            <v>0</v>
          </cell>
          <cell r="O11962">
            <v>44612</v>
          </cell>
        </row>
        <row r="11963">
          <cell r="A11963">
            <v>45871</v>
          </cell>
          <cell r="C11963" t="str">
            <v>VENTAS MOSTRADOR</v>
          </cell>
          <cell r="F11963">
            <v>45871</v>
          </cell>
          <cell r="G11963">
            <v>45871</v>
          </cell>
          <cell r="H11963">
            <v>0</v>
          </cell>
          <cell r="O11963">
            <v>47572</v>
          </cell>
        </row>
        <row r="11964">
          <cell r="A11964">
            <v>45871</v>
          </cell>
          <cell r="C11964" t="str">
            <v>VENTAS MOSTRADOR</v>
          </cell>
          <cell r="F11964">
            <v>45871</v>
          </cell>
          <cell r="G11964">
            <v>45871</v>
          </cell>
          <cell r="H11964">
            <v>0</v>
          </cell>
          <cell r="O11964">
            <v>50420</v>
          </cell>
        </row>
        <row r="11965">
          <cell r="A11965">
            <v>45871</v>
          </cell>
          <cell r="C11965" t="str">
            <v>VENTAS MOSTRADOR</v>
          </cell>
          <cell r="F11965">
            <v>45871</v>
          </cell>
          <cell r="G11965">
            <v>45871</v>
          </cell>
          <cell r="H11965">
            <v>0</v>
          </cell>
          <cell r="O11965">
            <v>51164</v>
          </cell>
        </row>
        <row r="11966">
          <cell r="A11966">
            <v>45871</v>
          </cell>
          <cell r="C11966" t="str">
            <v>VENTAS MOSTRADOR</v>
          </cell>
          <cell r="F11966">
            <v>45871</v>
          </cell>
          <cell r="G11966">
            <v>45871</v>
          </cell>
          <cell r="H11966">
            <v>0</v>
          </cell>
          <cell r="O11966">
            <v>53900</v>
          </cell>
        </row>
        <row r="11967">
          <cell r="A11967">
            <v>45871</v>
          </cell>
          <cell r="C11967" t="str">
            <v>VENTAS MOSTRADOR</v>
          </cell>
          <cell r="F11967">
            <v>45871</v>
          </cell>
          <cell r="G11967">
            <v>45871</v>
          </cell>
          <cell r="H11967">
            <v>0</v>
          </cell>
          <cell r="O11967">
            <v>56124</v>
          </cell>
        </row>
        <row r="11968">
          <cell r="A11968">
            <v>45871</v>
          </cell>
          <cell r="C11968" t="str">
            <v>VENTAS MOSTRADOR</v>
          </cell>
          <cell r="F11968">
            <v>45871</v>
          </cell>
          <cell r="G11968">
            <v>45871</v>
          </cell>
          <cell r="H11968">
            <v>0</v>
          </cell>
          <cell r="O11968">
            <v>56988</v>
          </cell>
        </row>
        <row r="11969">
          <cell r="A11969">
            <v>45871</v>
          </cell>
          <cell r="C11969" t="str">
            <v>VENTAS MOSTRADOR</v>
          </cell>
          <cell r="F11969">
            <v>45871</v>
          </cell>
          <cell r="G11969">
            <v>45871</v>
          </cell>
          <cell r="H11969">
            <v>0</v>
          </cell>
          <cell r="O11969">
            <v>61468</v>
          </cell>
        </row>
        <row r="11970">
          <cell r="A11970">
            <v>45871</v>
          </cell>
          <cell r="C11970" t="str">
            <v>VENTAS MOSTRADOR</v>
          </cell>
          <cell r="F11970">
            <v>45871</v>
          </cell>
          <cell r="G11970">
            <v>45871</v>
          </cell>
          <cell r="H11970">
            <v>0</v>
          </cell>
          <cell r="O11970">
            <v>66254</v>
          </cell>
        </row>
        <row r="11971">
          <cell r="A11971">
            <v>45871</v>
          </cell>
          <cell r="C11971" t="str">
            <v>VENTAS MOSTRADOR</v>
          </cell>
          <cell r="F11971">
            <v>45871</v>
          </cell>
          <cell r="G11971">
            <v>45871</v>
          </cell>
          <cell r="H11971">
            <v>0</v>
          </cell>
          <cell r="O11971">
            <v>68452</v>
          </cell>
        </row>
        <row r="11972">
          <cell r="A11972">
            <v>45871</v>
          </cell>
          <cell r="C11972" t="str">
            <v>VENTAS MOSTRADOR</v>
          </cell>
          <cell r="F11972">
            <v>45871</v>
          </cell>
          <cell r="G11972">
            <v>45871</v>
          </cell>
          <cell r="H11972">
            <v>0</v>
          </cell>
          <cell r="O11972">
            <v>78070</v>
          </cell>
        </row>
        <row r="11973">
          <cell r="A11973">
            <v>45871</v>
          </cell>
          <cell r="C11973" t="str">
            <v>VENTAS MOSTRADOR</v>
          </cell>
          <cell r="F11973">
            <v>45871</v>
          </cell>
          <cell r="G11973">
            <v>45871</v>
          </cell>
          <cell r="H11973">
            <v>0</v>
          </cell>
          <cell r="O11973">
            <v>80752</v>
          </cell>
        </row>
        <row r="11974">
          <cell r="A11974">
            <v>45871</v>
          </cell>
          <cell r="C11974" t="str">
            <v>VENTAS MOSTRADOR</v>
          </cell>
          <cell r="F11974">
            <v>45871</v>
          </cell>
          <cell r="G11974">
            <v>45871</v>
          </cell>
          <cell r="H11974">
            <v>0</v>
          </cell>
          <cell r="O11974">
            <v>81340</v>
          </cell>
        </row>
        <row r="11975">
          <cell r="A11975">
            <v>45871</v>
          </cell>
          <cell r="C11975" t="str">
            <v>VENTAS MOSTRADOR</v>
          </cell>
          <cell r="F11975">
            <v>45871</v>
          </cell>
          <cell r="G11975">
            <v>45871</v>
          </cell>
          <cell r="H11975">
            <v>0</v>
          </cell>
          <cell r="O11975">
            <v>85596</v>
          </cell>
        </row>
        <row r="11976">
          <cell r="A11976">
            <v>45871</v>
          </cell>
          <cell r="C11976" t="str">
            <v>VENTAS MOSTRADOR</v>
          </cell>
          <cell r="F11976">
            <v>45871</v>
          </cell>
          <cell r="G11976">
            <v>45871</v>
          </cell>
          <cell r="H11976">
            <v>0</v>
          </cell>
          <cell r="O11976">
            <v>85966</v>
          </cell>
        </row>
        <row r="11977">
          <cell r="A11977">
            <v>45871</v>
          </cell>
          <cell r="C11977" t="str">
            <v>VENTAS MOSTRADOR</v>
          </cell>
          <cell r="F11977">
            <v>45871</v>
          </cell>
          <cell r="G11977">
            <v>45871</v>
          </cell>
          <cell r="H11977">
            <v>0</v>
          </cell>
          <cell r="O11977">
            <v>101155</v>
          </cell>
        </row>
        <row r="11978">
          <cell r="A11978">
            <v>45871</v>
          </cell>
          <cell r="C11978" t="str">
            <v>VENTAS MOSTRADOR</v>
          </cell>
          <cell r="F11978">
            <v>45871</v>
          </cell>
          <cell r="G11978">
            <v>45871</v>
          </cell>
          <cell r="H11978">
            <v>0</v>
          </cell>
          <cell r="O11978">
            <v>103196</v>
          </cell>
        </row>
        <row r="11979">
          <cell r="A11979">
            <v>45871</v>
          </cell>
          <cell r="C11979" t="str">
            <v>VENTAS MOSTRADOR</v>
          </cell>
          <cell r="F11979">
            <v>45871</v>
          </cell>
          <cell r="G11979">
            <v>45871</v>
          </cell>
          <cell r="H11979">
            <v>0</v>
          </cell>
          <cell r="O11979">
            <v>103364</v>
          </cell>
        </row>
        <row r="11980">
          <cell r="A11980">
            <v>45871</v>
          </cell>
          <cell r="C11980" t="str">
            <v>VENTAS MOSTRADOR</v>
          </cell>
          <cell r="F11980">
            <v>45871</v>
          </cell>
          <cell r="G11980">
            <v>45871</v>
          </cell>
          <cell r="H11980">
            <v>0</v>
          </cell>
          <cell r="O11980">
            <v>103828</v>
          </cell>
        </row>
        <row r="11981">
          <cell r="A11981">
            <v>45871</v>
          </cell>
          <cell r="C11981" t="str">
            <v>VENTAS MOSTRADOR</v>
          </cell>
          <cell r="F11981">
            <v>45871</v>
          </cell>
          <cell r="G11981">
            <v>45871</v>
          </cell>
          <cell r="H11981">
            <v>0</v>
          </cell>
          <cell r="O11981">
            <v>105316</v>
          </cell>
        </row>
        <row r="11982">
          <cell r="A11982">
            <v>45871</v>
          </cell>
          <cell r="C11982" t="str">
            <v>VENTAS MOSTRADOR</v>
          </cell>
          <cell r="F11982">
            <v>45871</v>
          </cell>
          <cell r="G11982">
            <v>45871</v>
          </cell>
          <cell r="H11982">
            <v>0</v>
          </cell>
          <cell r="O11982">
            <v>117910</v>
          </cell>
        </row>
        <row r="11983">
          <cell r="A11983">
            <v>45871</v>
          </cell>
          <cell r="C11983" t="str">
            <v>VENTAS MOSTRADOR</v>
          </cell>
          <cell r="F11983">
            <v>45871</v>
          </cell>
          <cell r="G11983">
            <v>45871</v>
          </cell>
          <cell r="H11983">
            <v>0</v>
          </cell>
          <cell r="O11983">
            <v>124986</v>
          </cell>
        </row>
        <row r="11984">
          <cell r="A11984">
            <v>45871</v>
          </cell>
          <cell r="C11984" t="str">
            <v>VENTAS MOSTRADOR</v>
          </cell>
          <cell r="F11984">
            <v>45871</v>
          </cell>
          <cell r="G11984">
            <v>45871</v>
          </cell>
          <cell r="H11984">
            <v>0</v>
          </cell>
          <cell r="O11984">
            <v>126164</v>
          </cell>
        </row>
        <row r="11985">
          <cell r="A11985">
            <v>45871</v>
          </cell>
          <cell r="C11985" t="str">
            <v>VENTAS MOSTRADOR</v>
          </cell>
          <cell r="F11985">
            <v>45871</v>
          </cell>
          <cell r="G11985">
            <v>45871</v>
          </cell>
          <cell r="H11985">
            <v>0</v>
          </cell>
          <cell r="O11985">
            <v>135500</v>
          </cell>
        </row>
        <row r="11986">
          <cell r="A11986">
            <v>45871</v>
          </cell>
          <cell r="C11986" t="str">
            <v>VENTAS MOSTRADOR</v>
          </cell>
          <cell r="F11986">
            <v>45871</v>
          </cell>
          <cell r="G11986">
            <v>45871</v>
          </cell>
          <cell r="H11986">
            <v>0</v>
          </cell>
          <cell r="O11986">
            <v>226320</v>
          </cell>
        </row>
        <row r="11987">
          <cell r="A11987">
            <v>45871</v>
          </cell>
          <cell r="C11987" t="str">
            <v>JOSE RODRIGO SUAREZ TORRES</v>
          </cell>
          <cell r="F11987">
            <v>45871.33766203704</v>
          </cell>
          <cell r="G11987">
            <v>45872.337442129632</v>
          </cell>
          <cell r="H11987">
            <v>1</v>
          </cell>
          <cell r="O11987">
            <v>298800</v>
          </cell>
        </row>
        <row r="11988">
          <cell r="A11988">
            <v>45871</v>
          </cell>
          <cell r="C11988" t="str">
            <v>CRISTIAN  ROJAS RIVERA</v>
          </cell>
          <cell r="F11988">
            <v>45871.428819444445</v>
          </cell>
          <cell r="G11988">
            <v>45877.42759259259</v>
          </cell>
          <cell r="H11988">
            <v>11</v>
          </cell>
          <cell r="O11988">
            <v>340399.99</v>
          </cell>
        </row>
        <row r="11989">
          <cell r="A11989">
            <v>45871</v>
          </cell>
          <cell r="C11989" t="str">
            <v>CRISTIAN  ROJAS RIVERA</v>
          </cell>
          <cell r="F11989">
            <v>45871.427094907405</v>
          </cell>
          <cell r="G11989">
            <v>45877.42696759259</v>
          </cell>
          <cell r="H11989">
            <v>11</v>
          </cell>
          <cell r="O11989">
            <v>425499.99</v>
          </cell>
        </row>
        <row r="11990">
          <cell r="A11990">
            <v>45871</v>
          </cell>
          <cell r="C11990" t="str">
            <v>CRISTIAN  ROJAS RIVERA</v>
          </cell>
          <cell r="F11990">
            <v>45871.493449074071</v>
          </cell>
          <cell r="G11990">
            <v>45877.493356481478</v>
          </cell>
          <cell r="H11990">
            <v>11</v>
          </cell>
          <cell r="O11990">
            <v>638249.98</v>
          </cell>
        </row>
        <row r="11991">
          <cell r="A11991">
            <v>45871</v>
          </cell>
          <cell r="C11991" t="str">
            <v>MESABAR SAS</v>
          </cell>
          <cell r="F11991">
            <v>45863.595416666663</v>
          </cell>
          <cell r="G11991">
            <v>45871.59516203704</v>
          </cell>
          <cell r="H11991">
            <v>17</v>
          </cell>
          <cell r="O11991">
            <v>740400</v>
          </cell>
        </row>
        <row r="11992">
          <cell r="A11992">
            <v>45871</v>
          </cell>
          <cell r="C11992" t="str">
            <v>VENTAS MOSTRADOR</v>
          </cell>
          <cell r="F11992">
            <v>45871</v>
          </cell>
          <cell r="G11992">
            <v>45871</v>
          </cell>
          <cell r="H11992">
            <v>0</v>
          </cell>
          <cell r="O11992">
            <v>572821</v>
          </cell>
        </row>
        <row r="11993">
          <cell r="A11993">
            <v>45871</v>
          </cell>
          <cell r="C11993" t="str">
            <v>VENTAS MOSTRADOR</v>
          </cell>
          <cell r="F11993">
            <v>45871</v>
          </cell>
          <cell r="G11993">
            <v>45871</v>
          </cell>
          <cell r="H11993">
            <v>0</v>
          </cell>
          <cell r="O11993">
            <v>1446737</v>
          </cell>
        </row>
        <row r="11994">
          <cell r="A11994">
            <v>45872</v>
          </cell>
          <cell r="C11994" t="str">
            <v>VENTAS MOSTRADOR</v>
          </cell>
          <cell r="F11994">
            <v>45872</v>
          </cell>
          <cell r="G11994">
            <v>45872</v>
          </cell>
          <cell r="H11994">
            <v>0</v>
          </cell>
          <cell r="O11994">
            <v>9090</v>
          </cell>
        </row>
        <row r="11995">
          <cell r="A11995">
            <v>45872</v>
          </cell>
          <cell r="C11995" t="str">
            <v>VENTAS MOSTRADOR</v>
          </cell>
          <cell r="F11995">
            <v>45872</v>
          </cell>
          <cell r="G11995">
            <v>45872</v>
          </cell>
          <cell r="H11995">
            <v>0</v>
          </cell>
          <cell r="O11995">
            <v>9200</v>
          </cell>
        </row>
        <row r="11996">
          <cell r="A11996">
            <v>45872</v>
          </cell>
          <cell r="C11996" t="str">
            <v>VENTAS MOSTRADOR</v>
          </cell>
          <cell r="F11996">
            <v>45872</v>
          </cell>
          <cell r="G11996">
            <v>45872</v>
          </cell>
          <cell r="H11996">
            <v>0</v>
          </cell>
          <cell r="O11996">
            <v>9675</v>
          </cell>
        </row>
        <row r="11997">
          <cell r="A11997">
            <v>45872</v>
          </cell>
          <cell r="C11997" t="str">
            <v>VENTAS MOSTRADOR</v>
          </cell>
          <cell r="F11997">
            <v>45872</v>
          </cell>
          <cell r="G11997">
            <v>45872</v>
          </cell>
          <cell r="H11997">
            <v>0</v>
          </cell>
          <cell r="O11997">
            <v>10200</v>
          </cell>
        </row>
        <row r="11998">
          <cell r="A11998">
            <v>45872</v>
          </cell>
          <cell r="C11998" t="str">
            <v>VENTAS MOSTRADOR</v>
          </cell>
          <cell r="F11998">
            <v>45872</v>
          </cell>
          <cell r="G11998">
            <v>45872</v>
          </cell>
          <cell r="H11998">
            <v>0</v>
          </cell>
          <cell r="O11998">
            <v>16778</v>
          </cell>
        </row>
        <row r="11999">
          <cell r="A11999">
            <v>45872</v>
          </cell>
          <cell r="C11999" t="str">
            <v>VENTAS MOSTRADOR</v>
          </cell>
          <cell r="F11999">
            <v>45872</v>
          </cell>
          <cell r="G11999">
            <v>45872</v>
          </cell>
          <cell r="H11999">
            <v>0</v>
          </cell>
          <cell r="O11999">
            <v>18000</v>
          </cell>
        </row>
        <row r="12000">
          <cell r="A12000">
            <v>45872</v>
          </cell>
          <cell r="C12000" t="str">
            <v>VENTAS MOSTRADOR</v>
          </cell>
          <cell r="F12000">
            <v>45872</v>
          </cell>
          <cell r="G12000">
            <v>45872</v>
          </cell>
          <cell r="H12000">
            <v>0</v>
          </cell>
          <cell r="O12000">
            <v>18179</v>
          </cell>
        </row>
        <row r="12001">
          <cell r="A12001">
            <v>45872</v>
          </cell>
          <cell r="C12001" t="str">
            <v>VENTAS MOSTRADOR</v>
          </cell>
          <cell r="F12001">
            <v>45872</v>
          </cell>
          <cell r="G12001">
            <v>45872</v>
          </cell>
          <cell r="H12001">
            <v>0</v>
          </cell>
          <cell r="O12001">
            <v>21812</v>
          </cell>
        </row>
        <row r="12002">
          <cell r="A12002">
            <v>45872</v>
          </cell>
          <cell r="C12002" t="str">
            <v>VENTAS MOSTRADOR</v>
          </cell>
          <cell r="F12002">
            <v>45872</v>
          </cell>
          <cell r="G12002">
            <v>45872</v>
          </cell>
          <cell r="H12002">
            <v>0</v>
          </cell>
          <cell r="O12002">
            <v>24000</v>
          </cell>
        </row>
        <row r="12003">
          <cell r="A12003">
            <v>45872</v>
          </cell>
          <cell r="C12003" t="str">
            <v>VENTAS MOSTRADOR</v>
          </cell>
          <cell r="F12003">
            <v>45872</v>
          </cell>
          <cell r="G12003">
            <v>45872</v>
          </cell>
          <cell r="H12003">
            <v>0</v>
          </cell>
          <cell r="O12003">
            <v>29441</v>
          </cell>
        </row>
        <row r="12004">
          <cell r="A12004">
            <v>45872</v>
          </cell>
          <cell r="C12004" t="str">
            <v>VENTAS MOSTRADOR</v>
          </cell>
          <cell r="F12004">
            <v>45872</v>
          </cell>
          <cell r="G12004">
            <v>45872</v>
          </cell>
          <cell r="H12004">
            <v>0</v>
          </cell>
          <cell r="O12004">
            <v>33490</v>
          </cell>
        </row>
        <row r="12005">
          <cell r="A12005">
            <v>45872</v>
          </cell>
          <cell r="C12005" t="str">
            <v>VENTAS MOSTRADOR</v>
          </cell>
          <cell r="F12005">
            <v>45872</v>
          </cell>
          <cell r="G12005">
            <v>45872</v>
          </cell>
          <cell r="H12005">
            <v>0</v>
          </cell>
          <cell r="O12005">
            <v>37995</v>
          </cell>
        </row>
        <row r="12006">
          <cell r="A12006">
            <v>45872</v>
          </cell>
          <cell r="C12006" t="str">
            <v>VENTAS MOSTRADOR</v>
          </cell>
          <cell r="F12006">
            <v>45872</v>
          </cell>
          <cell r="G12006">
            <v>45872</v>
          </cell>
          <cell r="H12006">
            <v>0</v>
          </cell>
          <cell r="O12006">
            <v>41440</v>
          </cell>
        </row>
        <row r="12007">
          <cell r="A12007">
            <v>45872</v>
          </cell>
          <cell r="C12007" t="str">
            <v>VENTAS MOSTRADOR</v>
          </cell>
          <cell r="F12007">
            <v>45872</v>
          </cell>
          <cell r="G12007">
            <v>45872</v>
          </cell>
          <cell r="H12007">
            <v>0</v>
          </cell>
          <cell r="O12007">
            <v>47760</v>
          </cell>
        </row>
        <row r="12008">
          <cell r="A12008">
            <v>45872</v>
          </cell>
          <cell r="C12008" t="str">
            <v>VENTAS MOSTRADOR</v>
          </cell>
          <cell r="F12008">
            <v>45872</v>
          </cell>
          <cell r="G12008">
            <v>45872</v>
          </cell>
          <cell r="H12008">
            <v>0</v>
          </cell>
          <cell r="O12008">
            <v>47760</v>
          </cell>
        </row>
        <row r="12009">
          <cell r="A12009">
            <v>45872</v>
          </cell>
          <cell r="C12009" t="str">
            <v>VENTAS MOSTRADOR</v>
          </cell>
          <cell r="F12009">
            <v>45872</v>
          </cell>
          <cell r="G12009">
            <v>45872</v>
          </cell>
          <cell r="H12009">
            <v>0</v>
          </cell>
          <cell r="O12009">
            <v>50024</v>
          </cell>
        </row>
        <row r="12010">
          <cell r="A12010">
            <v>45872</v>
          </cell>
          <cell r="C12010" t="str">
            <v>VENTAS MOSTRADOR</v>
          </cell>
          <cell r="F12010">
            <v>45872</v>
          </cell>
          <cell r="G12010">
            <v>45872</v>
          </cell>
          <cell r="H12010">
            <v>0</v>
          </cell>
          <cell r="O12010">
            <v>58771</v>
          </cell>
        </row>
        <row r="12011">
          <cell r="A12011">
            <v>45872</v>
          </cell>
          <cell r="C12011" t="str">
            <v>VENTAS MOSTRADOR</v>
          </cell>
          <cell r="F12011">
            <v>45872</v>
          </cell>
          <cell r="G12011">
            <v>45872</v>
          </cell>
          <cell r="H12011">
            <v>0</v>
          </cell>
          <cell r="O12011">
            <v>61901</v>
          </cell>
        </row>
        <row r="12012">
          <cell r="A12012">
            <v>45872</v>
          </cell>
          <cell r="C12012" t="str">
            <v>VENTAS MOSTRADOR</v>
          </cell>
          <cell r="F12012">
            <v>45872</v>
          </cell>
          <cell r="G12012">
            <v>45872</v>
          </cell>
          <cell r="H12012">
            <v>0</v>
          </cell>
          <cell r="O12012">
            <v>68848</v>
          </cell>
        </row>
        <row r="12013">
          <cell r="A12013">
            <v>45872</v>
          </cell>
          <cell r="C12013" t="str">
            <v>VENTAS MOSTRADOR</v>
          </cell>
          <cell r="F12013">
            <v>45872</v>
          </cell>
          <cell r="G12013">
            <v>45872</v>
          </cell>
          <cell r="H12013">
            <v>0</v>
          </cell>
          <cell r="O12013">
            <v>70000</v>
          </cell>
        </row>
        <row r="12014">
          <cell r="A12014">
            <v>45872</v>
          </cell>
          <cell r="C12014" t="str">
            <v>VENTAS MOSTRADOR</v>
          </cell>
          <cell r="F12014">
            <v>45872</v>
          </cell>
          <cell r="G12014">
            <v>45872</v>
          </cell>
          <cell r="H12014">
            <v>0</v>
          </cell>
          <cell r="O12014">
            <v>71376</v>
          </cell>
        </row>
        <row r="12015">
          <cell r="A12015">
            <v>45872</v>
          </cell>
          <cell r="C12015" t="str">
            <v>VENTAS MOSTRADOR</v>
          </cell>
          <cell r="F12015">
            <v>45872</v>
          </cell>
          <cell r="G12015">
            <v>45872</v>
          </cell>
          <cell r="H12015">
            <v>0</v>
          </cell>
          <cell r="O12015">
            <v>78204</v>
          </cell>
        </row>
        <row r="12016">
          <cell r="A12016">
            <v>45872</v>
          </cell>
          <cell r="C12016" t="str">
            <v>VENTAS MOSTRADOR</v>
          </cell>
          <cell r="F12016">
            <v>45872</v>
          </cell>
          <cell r="G12016">
            <v>45872</v>
          </cell>
          <cell r="H12016">
            <v>0</v>
          </cell>
          <cell r="O12016">
            <v>78542</v>
          </cell>
        </row>
        <row r="12017">
          <cell r="A12017">
            <v>45872</v>
          </cell>
          <cell r="C12017" t="str">
            <v>VENTAS MOSTRADOR</v>
          </cell>
          <cell r="F12017">
            <v>45872</v>
          </cell>
          <cell r="G12017">
            <v>45872</v>
          </cell>
          <cell r="H12017">
            <v>0</v>
          </cell>
          <cell r="O12017">
            <v>79460</v>
          </cell>
        </row>
        <row r="12018">
          <cell r="A12018">
            <v>45872</v>
          </cell>
          <cell r="C12018" t="str">
            <v>VENTAS MOSTRADOR</v>
          </cell>
          <cell r="F12018">
            <v>45872</v>
          </cell>
          <cell r="G12018">
            <v>45872</v>
          </cell>
          <cell r="H12018">
            <v>0</v>
          </cell>
          <cell r="O12018">
            <v>87370</v>
          </cell>
        </row>
        <row r="12019">
          <cell r="A12019">
            <v>45872</v>
          </cell>
          <cell r="C12019" t="str">
            <v>VENTAS MOSTRADOR</v>
          </cell>
          <cell r="F12019">
            <v>45872</v>
          </cell>
          <cell r="G12019">
            <v>45872</v>
          </cell>
          <cell r="H12019">
            <v>0</v>
          </cell>
          <cell r="O12019">
            <v>87540</v>
          </cell>
        </row>
        <row r="12020">
          <cell r="A12020">
            <v>45872</v>
          </cell>
          <cell r="C12020" t="str">
            <v>VENTAS MOSTRADOR</v>
          </cell>
          <cell r="F12020">
            <v>45872</v>
          </cell>
          <cell r="G12020">
            <v>45872</v>
          </cell>
          <cell r="H12020">
            <v>0</v>
          </cell>
          <cell r="O12020">
            <v>97184</v>
          </cell>
        </row>
        <row r="12021">
          <cell r="A12021">
            <v>45872</v>
          </cell>
          <cell r="C12021" t="str">
            <v>VENTAS MOSTRADOR</v>
          </cell>
          <cell r="F12021">
            <v>45872</v>
          </cell>
          <cell r="G12021">
            <v>45872</v>
          </cell>
          <cell r="H12021">
            <v>0</v>
          </cell>
          <cell r="O12021">
            <v>103008</v>
          </cell>
        </row>
        <row r="12022">
          <cell r="A12022">
            <v>45872</v>
          </cell>
          <cell r="C12022" t="str">
            <v>VENTAS MOSTRADOR</v>
          </cell>
          <cell r="F12022">
            <v>45872</v>
          </cell>
          <cell r="G12022">
            <v>45872</v>
          </cell>
          <cell r="H12022">
            <v>0</v>
          </cell>
          <cell r="O12022">
            <v>104329</v>
          </cell>
        </row>
        <row r="12023">
          <cell r="A12023">
            <v>45872</v>
          </cell>
          <cell r="C12023" t="str">
            <v>VENTAS MOSTRADOR</v>
          </cell>
          <cell r="F12023">
            <v>45872</v>
          </cell>
          <cell r="G12023">
            <v>45872</v>
          </cell>
          <cell r="H12023">
            <v>0</v>
          </cell>
          <cell r="O12023">
            <v>110792</v>
          </cell>
        </row>
        <row r="12024">
          <cell r="A12024">
            <v>45872</v>
          </cell>
          <cell r="C12024" t="str">
            <v>VENTAS MOSTRADOR</v>
          </cell>
          <cell r="F12024">
            <v>45872</v>
          </cell>
          <cell r="G12024">
            <v>45872</v>
          </cell>
          <cell r="H12024">
            <v>0</v>
          </cell>
          <cell r="O12024">
            <v>126834</v>
          </cell>
        </row>
        <row r="12025">
          <cell r="A12025">
            <v>45872</v>
          </cell>
          <cell r="C12025" t="str">
            <v>VENTAS MOSTRADOR</v>
          </cell>
          <cell r="F12025">
            <v>45872</v>
          </cell>
          <cell r="G12025">
            <v>45872</v>
          </cell>
          <cell r="H12025">
            <v>0</v>
          </cell>
          <cell r="O12025">
            <v>185564</v>
          </cell>
        </row>
        <row r="12026">
          <cell r="A12026">
            <v>45872</v>
          </cell>
          <cell r="C12026" t="str">
            <v>INVERSIONES Y SOLUCIONES DE TRADICION SAS</v>
          </cell>
          <cell r="F12026">
            <v>45819.309872685182</v>
          </cell>
          <cell r="G12026">
            <v>45834.309733796297</v>
          </cell>
          <cell r="H12026">
            <v>47</v>
          </cell>
          <cell r="O12026">
            <v>22723</v>
          </cell>
        </row>
        <row r="12027">
          <cell r="A12027">
            <v>45872</v>
          </cell>
          <cell r="C12027" t="str">
            <v>INVERSIONES Y SOLUCIONES DE TRADICION SAS</v>
          </cell>
          <cell r="F12027">
            <v>45827.325879629629</v>
          </cell>
          <cell r="G12027">
            <v>45842.325706018521</v>
          </cell>
          <cell r="H12027">
            <v>39</v>
          </cell>
          <cell r="O12027">
            <v>2877277</v>
          </cell>
        </row>
        <row r="12028">
          <cell r="A12028">
            <v>45872</v>
          </cell>
          <cell r="C12028" t="str">
            <v>THE NEXT SHOT S.A.S</v>
          </cell>
          <cell r="F12028">
            <v>45869.351481481484</v>
          </cell>
          <cell r="G12028">
            <v>45870.350925925923</v>
          </cell>
          <cell r="H12028">
            <v>11</v>
          </cell>
          <cell r="O12028">
            <v>384400</v>
          </cell>
        </row>
        <row r="12029">
          <cell r="A12029">
            <v>45872</v>
          </cell>
          <cell r="C12029" t="str">
            <v>VENTAS MOSTRADOR</v>
          </cell>
          <cell r="F12029">
            <v>45872</v>
          </cell>
          <cell r="G12029">
            <v>45872</v>
          </cell>
          <cell r="H12029">
            <v>0</v>
          </cell>
          <cell r="O12029">
            <v>4079475</v>
          </cell>
        </row>
        <row r="12030">
          <cell r="A12030">
            <v>45872</v>
          </cell>
          <cell r="C12030" t="str">
            <v>VENTAS MOSTRADOR</v>
          </cell>
          <cell r="F12030">
            <v>45872</v>
          </cell>
          <cell r="G12030">
            <v>45872</v>
          </cell>
          <cell r="H12030">
            <v>0</v>
          </cell>
          <cell r="O12030">
            <v>3180598</v>
          </cell>
        </row>
        <row r="12031">
          <cell r="A12031">
            <v>45873</v>
          </cell>
          <cell r="C12031" t="str">
            <v>VENTAS MOSTRADOR</v>
          </cell>
          <cell r="F12031">
            <v>45873</v>
          </cell>
          <cell r="G12031">
            <v>45873</v>
          </cell>
          <cell r="H12031">
            <v>0</v>
          </cell>
          <cell r="O12031">
            <v>100</v>
          </cell>
        </row>
        <row r="12032">
          <cell r="A12032">
            <v>45873</v>
          </cell>
          <cell r="C12032" t="str">
            <v>VENTAS MOSTRADOR</v>
          </cell>
          <cell r="F12032">
            <v>45873</v>
          </cell>
          <cell r="G12032">
            <v>45873</v>
          </cell>
          <cell r="H12032">
            <v>0</v>
          </cell>
          <cell r="O12032">
            <v>10340</v>
          </cell>
        </row>
        <row r="12033">
          <cell r="A12033">
            <v>45873</v>
          </cell>
          <cell r="C12033" t="str">
            <v>VENTAS MOSTRADOR</v>
          </cell>
          <cell r="F12033">
            <v>45873</v>
          </cell>
          <cell r="G12033">
            <v>45873</v>
          </cell>
          <cell r="H12033">
            <v>0</v>
          </cell>
          <cell r="O12033">
            <v>10710</v>
          </cell>
        </row>
        <row r="12034">
          <cell r="A12034">
            <v>45873</v>
          </cell>
          <cell r="C12034" t="str">
            <v>VENTAS MOSTRADOR</v>
          </cell>
          <cell r="F12034">
            <v>45873</v>
          </cell>
          <cell r="G12034">
            <v>45873</v>
          </cell>
          <cell r="H12034">
            <v>0</v>
          </cell>
          <cell r="O12034">
            <v>10780</v>
          </cell>
        </row>
        <row r="12035">
          <cell r="A12035">
            <v>45873</v>
          </cell>
          <cell r="C12035" t="str">
            <v>VENTAS MOSTRADOR</v>
          </cell>
          <cell r="F12035">
            <v>45873</v>
          </cell>
          <cell r="G12035">
            <v>45873</v>
          </cell>
          <cell r="H12035">
            <v>0</v>
          </cell>
          <cell r="O12035">
            <v>10980</v>
          </cell>
        </row>
        <row r="12036">
          <cell r="A12036">
            <v>45873</v>
          </cell>
          <cell r="C12036" t="str">
            <v>VENTAS MOSTRADOR</v>
          </cell>
          <cell r="F12036">
            <v>45873</v>
          </cell>
          <cell r="G12036">
            <v>45873</v>
          </cell>
          <cell r="H12036">
            <v>0</v>
          </cell>
          <cell r="O12036">
            <v>11418</v>
          </cell>
        </row>
        <row r="12037">
          <cell r="A12037">
            <v>45873</v>
          </cell>
          <cell r="C12037" t="str">
            <v>VENTAS MOSTRADOR</v>
          </cell>
          <cell r="F12037">
            <v>45873</v>
          </cell>
          <cell r="G12037">
            <v>45873</v>
          </cell>
          <cell r="H12037">
            <v>0</v>
          </cell>
          <cell r="O12037">
            <v>15210</v>
          </cell>
        </row>
        <row r="12038">
          <cell r="A12038">
            <v>45873</v>
          </cell>
          <cell r="C12038" t="str">
            <v>VENTAS MOSTRADOR</v>
          </cell>
          <cell r="F12038">
            <v>45873</v>
          </cell>
          <cell r="G12038">
            <v>45873</v>
          </cell>
          <cell r="H12038">
            <v>0</v>
          </cell>
          <cell r="O12038">
            <v>15210</v>
          </cell>
        </row>
        <row r="12039">
          <cell r="A12039">
            <v>45873</v>
          </cell>
          <cell r="C12039" t="str">
            <v>VENTAS MOSTRADOR</v>
          </cell>
          <cell r="F12039">
            <v>45873</v>
          </cell>
          <cell r="G12039">
            <v>45873</v>
          </cell>
          <cell r="H12039">
            <v>0</v>
          </cell>
          <cell r="O12039">
            <v>19430</v>
          </cell>
        </row>
        <row r="12040">
          <cell r="A12040">
            <v>45873</v>
          </cell>
          <cell r="C12040" t="str">
            <v>VENTAS MOSTRADOR</v>
          </cell>
          <cell r="F12040">
            <v>45873</v>
          </cell>
          <cell r="G12040">
            <v>45873</v>
          </cell>
          <cell r="H12040">
            <v>0</v>
          </cell>
          <cell r="O12040">
            <v>20688</v>
          </cell>
        </row>
        <row r="12041">
          <cell r="A12041">
            <v>45873</v>
          </cell>
          <cell r="C12041" t="str">
            <v>VENTAS MOSTRADOR</v>
          </cell>
          <cell r="F12041">
            <v>45873</v>
          </cell>
          <cell r="G12041">
            <v>45873</v>
          </cell>
          <cell r="H12041">
            <v>0</v>
          </cell>
          <cell r="O12041">
            <v>23000</v>
          </cell>
        </row>
        <row r="12042">
          <cell r="A12042">
            <v>45873</v>
          </cell>
          <cell r="C12042" t="str">
            <v>VENTAS MOSTRADOR</v>
          </cell>
          <cell r="F12042">
            <v>45873</v>
          </cell>
          <cell r="G12042">
            <v>45873</v>
          </cell>
          <cell r="H12042">
            <v>0</v>
          </cell>
          <cell r="O12042">
            <v>24512</v>
          </cell>
        </row>
        <row r="12043">
          <cell r="A12043">
            <v>45873</v>
          </cell>
          <cell r="C12043" t="str">
            <v>VENTAS MOSTRADOR</v>
          </cell>
          <cell r="F12043">
            <v>45873</v>
          </cell>
          <cell r="G12043">
            <v>45873</v>
          </cell>
          <cell r="H12043">
            <v>0</v>
          </cell>
          <cell r="O12043">
            <v>27459</v>
          </cell>
        </row>
        <row r="12044">
          <cell r="A12044">
            <v>45873</v>
          </cell>
          <cell r="C12044" t="str">
            <v>VENTAS MOSTRADOR</v>
          </cell>
          <cell r="F12044">
            <v>45873</v>
          </cell>
          <cell r="G12044">
            <v>45873</v>
          </cell>
          <cell r="H12044">
            <v>0</v>
          </cell>
          <cell r="O12044">
            <v>28000</v>
          </cell>
        </row>
        <row r="12045">
          <cell r="A12045">
            <v>45873</v>
          </cell>
          <cell r="C12045" t="str">
            <v>VENTAS MOSTRADOR</v>
          </cell>
          <cell r="F12045">
            <v>45873</v>
          </cell>
          <cell r="G12045">
            <v>45873</v>
          </cell>
          <cell r="H12045">
            <v>0</v>
          </cell>
          <cell r="O12045">
            <v>35670</v>
          </cell>
        </row>
        <row r="12046">
          <cell r="A12046">
            <v>45873</v>
          </cell>
          <cell r="C12046" t="str">
            <v>VENTAS MOSTRADOR</v>
          </cell>
          <cell r="F12046">
            <v>45873</v>
          </cell>
          <cell r="G12046">
            <v>45873</v>
          </cell>
          <cell r="H12046">
            <v>0</v>
          </cell>
          <cell r="O12046">
            <v>41716</v>
          </cell>
        </row>
        <row r="12047">
          <cell r="A12047">
            <v>45873</v>
          </cell>
          <cell r="C12047" t="str">
            <v>VENTAS MOSTRADOR</v>
          </cell>
          <cell r="F12047">
            <v>45873</v>
          </cell>
          <cell r="G12047">
            <v>45873</v>
          </cell>
          <cell r="H12047">
            <v>0</v>
          </cell>
          <cell r="O12047">
            <v>45349</v>
          </cell>
        </row>
        <row r="12048">
          <cell r="A12048">
            <v>45873</v>
          </cell>
          <cell r="C12048" t="str">
            <v>VENTAS MOSTRADOR</v>
          </cell>
          <cell r="F12048">
            <v>45873</v>
          </cell>
          <cell r="G12048">
            <v>45873</v>
          </cell>
          <cell r="H12048">
            <v>0</v>
          </cell>
          <cell r="O12048">
            <v>45954</v>
          </cell>
        </row>
        <row r="12049">
          <cell r="A12049">
            <v>45873</v>
          </cell>
          <cell r="C12049" t="str">
            <v>VENTAS MOSTRADOR</v>
          </cell>
          <cell r="F12049">
            <v>45873</v>
          </cell>
          <cell r="G12049">
            <v>45873</v>
          </cell>
          <cell r="H12049">
            <v>0</v>
          </cell>
          <cell r="O12049">
            <v>55834</v>
          </cell>
        </row>
        <row r="12050">
          <cell r="A12050">
            <v>45873</v>
          </cell>
          <cell r="C12050" t="str">
            <v>VENTAS MOSTRADOR</v>
          </cell>
          <cell r="F12050">
            <v>45873</v>
          </cell>
          <cell r="G12050">
            <v>45873</v>
          </cell>
          <cell r="H12050">
            <v>0</v>
          </cell>
          <cell r="O12050">
            <v>69554</v>
          </cell>
        </row>
        <row r="12051">
          <cell r="A12051">
            <v>45873</v>
          </cell>
          <cell r="C12051" t="str">
            <v>SONIA CONTANZA CARDENAS MURCIA</v>
          </cell>
          <cell r="F12051">
            <v>45873</v>
          </cell>
          <cell r="G12051">
            <v>45874.45349537037</v>
          </cell>
          <cell r="H12051">
            <v>7</v>
          </cell>
          <cell r="O12051">
            <v>74844</v>
          </cell>
        </row>
        <row r="12052">
          <cell r="A12052">
            <v>45873</v>
          </cell>
          <cell r="C12052" t="str">
            <v>VENTAS MOSTRADOR</v>
          </cell>
          <cell r="F12052">
            <v>45873</v>
          </cell>
          <cell r="G12052">
            <v>45873</v>
          </cell>
          <cell r="H12052">
            <v>0</v>
          </cell>
          <cell r="O12052">
            <v>93727</v>
          </cell>
        </row>
        <row r="12053">
          <cell r="A12053">
            <v>45873</v>
          </cell>
          <cell r="C12053" t="str">
            <v>BASTIDAS MEDINA MARCELA</v>
          </cell>
          <cell r="F12053">
            <v>45873.376782407409</v>
          </cell>
          <cell r="G12053">
            <v>45874.376631944448</v>
          </cell>
          <cell r="H12053">
            <v>7</v>
          </cell>
          <cell r="O12053">
            <v>135000</v>
          </cell>
        </row>
        <row r="12054">
          <cell r="A12054">
            <v>45873</v>
          </cell>
          <cell r="C12054" t="str">
            <v>VENTAS MOSTRADOR</v>
          </cell>
          <cell r="F12054">
            <v>45873</v>
          </cell>
          <cell r="G12054">
            <v>45873</v>
          </cell>
          <cell r="H12054">
            <v>0</v>
          </cell>
          <cell r="O12054">
            <v>137836</v>
          </cell>
        </row>
        <row r="12055">
          <cell r="A12055">
            <v>45873</v>
          </cell>
          <cell r="C12055" t="str">
            <v>CARLOS ANDRES HERNANDEZ MARTINEZ</v>
          </cell>
          <cell r="F12055">
            <v>45873.453645833331</v>
          </cell>
          <cell r="G12055">
            <v>45874.45349537037</v>
          </cell>
          <cell r="H12055">
            <v>14</v>
          </cell>
          <cell r="O12055">
            <v>425499.99</v>
          </cell>
        </row>
        <row r="12056">
          <cell r="A12056">
            <v>45873</v>
          </cell>
          <cell r="C12056" t="str">
            <v>OSMAR  PEÑA</v>
          </cell>
          <cell r="F12056">
            <v>45873.420451388891</v>
          </cell>
          <cell r="G12056">
            <v>45874.420370370368</v>
          </cell>
          <cell r="H12056">
            <v>7</v>
          </cell>
          <cell r="O12056">
            <v>462600</v>
          </cell>
        </row>
        <row r="12057">
          <cell r="A12057">
            <v>45873</v>
          </cell>
          <cell r="C12057" t="str">
            <v>ANA TERESA MORENO ESPITIA</v>
          </cell>
          <cell r="F12057">
            <v>45873.344293981485</v>
          </cell>
          <cell r="G12057">
            <v>45874.344166666669</v>
          </cell>
          <cell r="H12057">
            <v>7</v>
          </cell>
          <cell r="O12057">
            <v>1200000</v>
          </cell>
        </row>
        <row r="12058">
          <cell r="A12058">
            <v>45873</v>
          </cell>
          <cell r="C12058" t="str">
            <v>CRISTIAN MANUEL BELTRAN VALENZUELA</v>
          </cell>
          <cell r="F12058">
            <v>45873.445405092592</v>
          </cell>
          <cell r="G12058">
            <v>45881.445289351854</v>
          </cell>
          <cell r="H12058">
            <v>0</v>
          </cell>
          <cell r="O12058">
            <v>1458000</v>
          </cell>
        </row>
        <row r="12059">
          <cell r="A12059">
            <v>45873</v>
          </cell>
          <cell r="C12059" t="str">
            <v>FRUTIVER 1A S.A.S</v>
          </cell>
          <cell r="F12059">
            <v>45867.581643518519</v>
          </cell>
          <cell r="G12059">
            <v>45887.581493055557</v>
          </cell>
          <cell r="H12059">
            <v>-6</v>
          </cell>
          <cell r="O12059">
            <v>1812166.442</v>
          </cell>
        </row>
        <row r="12060">
          <cell r="A12060">
            <v>45873</v>
          </cell>
          <cell r="C12060" t="str">
            <v>MERKMIOS SAS</v>
          </cell>
          <cell r="F12060">
            <v>45827.514074074075</v>
          </cell>
          <cell r="G12060">
            <v>45857.513923611114</v>
          </cell>
          <cell r="H12060">
            <v>24</v>
          </cell>
          <cell r="O12060">
            <v>15114071.74</v>
          </cell>
        </row>
        <row r="12061">
          <cell r="A12061">
            <v>45873</v>
          </cell>
          <cell r="C12061" t="str">
            <v>MERKMIOS SAS</v>
          </cell>
          <cell r="F12061">
            <v>45827.515555555554</v>
          </cell>
          <cell r="G12061">
            <v>45857.515196759261</v>
          </cell>
          <cell r="H12061">
            <v>24</v>
          </cell>
          <cell r="O12061">
            <v>9984058.5</v>
          </cell>
        </row>
        <row r="12062">
          <cell r="A12062">
            <v>45873</v>
          </cell>
          <cell r="C12062" t="str">
            <v>POLA Y TEJO SAS</v>
          </cell>
          <cell r="F12062">
            <v>45862.348900462966</v>
          </cell>
          <cell r="G12062">
            <v>45877.348171296297</v>
          </cell>
          <cell r="H12062">
            <v>4</v>
          </cell>
          <cell r="O12062">
            <v>1068150</v>
          </cell>
        </row>
        <row r="12063">
          <cell r="A12063">
            <v>45873</v>
          </cell>
          <cell r="C12063" t="str">
            <v>COMMUNAL INVESTMENTS SAS</v>
          </cell>
          <cell r="F12063">
            <v>45873.335497685184</v>
          </cell>
          <cell r="G12063">
            <v>45874.335185185184</v>
          </cell>
          <cell r="H12063">
            <v>7</v>
          </cell>
          <cell r="O12063">
            <v>874000</v>
          </cell>
        </row>
        <row r="12064">
          <cell r="A12064">
            <v>45873</v>
          </cell>
          <cell r="C12064" t="str">
            <v>KAREN GISSET MARTINEZ SANDOVAL</v>
          </cell>
          <cell r="F12064">
            <v>45871.464930555558</v>
          </cell>
          <cell r="G12064">
            <v>45872.464861111112</v>
          </cell>
          <cell r="H12064">
            <v>9</v>
          </cell>
          <cell r="O12064">
            <v>322200</v>
          </cell>
        </row>
        <row r="12065">
          <cell r="A12065">
            <v>45873</v>
          </cell>
          <cell r="C12065" t="str">
            <v>EL MERO BURRITO S.A.S</v>
          </cell>
          <cell r="F12065">
            <v>45873.305173611108</v>
          </cell>
          <cell r="G12065">
            <v>45874.303449074076</v>
          </cell>
          <cell r="H12065">
            <v>14</v>
          </cell>
          <cell r="O12065">
            <v>282900</v>
          </cell>
        </row>
        <row r="12066">
          <cell r="A12066">
            <v>45873</v>
          </cell>
          <cell r="C12066" t="str">
            <v>INVERSIONES Y SOLUCIONES DE TRADICION SAS</v>
          </cell>
          <cell r="F12066">
            <v>45827.325879629629</v>
          </cell>
          <cell r="G12066">
            <v>45842.325706018521</v>
          </cell>
          <cell r="H12066">
            <v>39</v>
          </cell>
          <cell r="O12066">
            <v>420323</v>
          </cell>
        </row>
        <row r="12067">
          <cell r="A12067">
            <v>45873</v>
          </cell>
          <cell r="C12067" t="str">
            <v>INVERSIONES Y SOLUCIONES DE TRADICION SAS</v>
          </cell>
          <cell r="F12067">
            <v>45834.433888888889</v>
          </cell>
          <cell r="G12067">
            <v>45849.43378472222</v>
          </cell>
          <cell r="H12067">
            <v>32</v>
          </cell>
          <cell r="O12067">
            <v>2579677</v>
          </cell>
        </row>
        <row r="12068">
          <cell r="A12068">
            <v>45873</v>
          </cell>
          <cell r="C12068" t="str">
            <v>CARLOS ANDRES CORTES PACHON</v>
          </cell>
          <cell r="F12068">
            <v>45873.34716435185</v>
          </cell>
          <cell r="G12068">
            <v>45874.34642361111</v>
          </cell>
          <cell r="H12068">
            <v>14</v>
          </cell>
          <cell r="O12068">
            <v>275600</v>
          </cell>
        </row>
        <row r="12069">
          <cell r="A12069">
            <v>45873</v>
          </cell>
          <cell r="C12069" t="str">
            <v>CARLOS ANDRES CORTES PACHON</v>
          </cell>
          <cell r="F12069">
            <v>45869.383356481485</v>
          </cell>
          <cell r="G12069">
            <v>45870.383159722223</v>
          </cell>
          <cell r="H12069">
            <v>18</v>
          </cell>
          <cell r="O12069">
            <v>221568</v>
          </cell>
        </row>
        <row r="12070">
          <cell r="A12070">
            <v>45873</v>
          </cell>
          <cell r="C12070" t="str">
            <v>PENTAGONO INVERSIONES SAS</v>
          </cell>
          <cell r="F12070">
            <v>45854.336180555554</v>
          </cell>
          <cell r="G12070">
            <v>45862.335057870368</v>
          </cell>
          <cell r="H12070">
            <v>19</v>
          </cell>
          <cell r="O12070">
            <v>2344300</v>
          </cell>
        </row>
        <row r="12071">
          <cell r="A12071">
            <v>45873</v>
          </cell>
          <cell r="C12071" t="str">
            <v>VENTAS MOSTRADOR</v>
          </cell>
          <cell r="F12071">
            <v>45873</v>
          </cell>
          <cell r="G12071">
            <v>45873</v>
          </cell>
          <cell r="H12071">
            <v>0</v>
          </cell>
          <cell r="O12071">
            <v>187856.31</v>
          </cell>
        </row>
        <row r="12072">
          <cell r="A12072">
            <v>45873</v>
          </cell>
          <cell r="C12072" t="str">
            <v>JOSE DIEGO MOSQUERA</v>
          </cell>
          <cell r="F12072">
            <v>45867.249918981484</v>
          </cell>
          <cell r="G12072">
            <v>45868.249918981484</v>
          </cell>
          <cell r="H12072">
            <v>20</v>
          </cell>
          <cell r="O12072">
            <v>1051040</v>
          </cell>
        </row>
        <row r="12073">
          <cell r="A12073">
            <v>45873</v>
          </cell>
          <cell r="C12073" t="str">
            <v>JOSE DIEGO MOSQUERA</v>
          </cell>
          <cell r="F12073">
            <v>45870.227349537039</v>
          </cell>
          <cell r="G12073">
            <v>45871.227349537039</v>
          </cell>
          <cell r="H12073">
            <v>17</v>
          </cell>
          <cell r="O12073">
            <v>348960</v>
          </cell>
        </row>
        <row r="12074">
          <cell r="A12074">
            <v>45873</v>
          </cell>
          <cell r="C12074" t="str">
            <v>CAMILO  MILLAN PUENTES</v>
          </cell>
          <cell r="F12074">
            <v>45871.524398148147</v>
          </cell>
          <cell r="G12074">
            <v>45872.491574074076</v>
          </cell>
          <cell r="H12074">
            <v>9</v>
          </cell>
          <cell r="O12074">
            <v>1119150</v>
          </cell>
        </row>
        <row r="12075">
          <cell r="A12075">
            <v>45873</v>
          </cell>
          <cell r="C12075" t="str">
            <v>LIDA  DAZA</v>
          </cell>
          <cell r="F12075">
            <v>45873.385810185187</v>
          </cell>
          <cell r="G12075">
            <v>45874.385694444441</v>
          </cell>
          <cell r="H12075">
            <v>7</v>
          </cell>
          <cell r="O12075">
            <v>899300</v>
          </cell>
        </row>
        <row r="12076">
          <cell r="A12076">
            <v>45873</v>
          </cell>
          <cell r="C12076" t="str">
            <v>NESTOR ABEL NOREÑA URREA</v>
          </cell>
          <cell r="F12076">
            <v>45871.475682870368</v>
          </cell>
          <cell r="G12076">
            <v>45872.475578703707</v>
          </cell>
          <cell r="H12076">
            <v>9</v>
          </cell>
          <cell r="O12076">
            <v>1089900</v>
          </cell>
        </row>
        <row r="12077">
          <cell r="A12077">
            <v>45873</v>
          </cell>
          <cell r="C12077" t="str">
            <v>ADRIANO  ALVAREZ LOZANO</v>
          </cell>
          <cell r="F12077">
            <v>45871.553912037038</v>
          </cell>
          <cell r="G12077">
            <v>45872.53702546296</v>
          </cell>
          <cell r="H12077">
            <v>16</v>
          </cell>
          <cell r="O12077">
            <v>849200</v>
          </cell>
        </row>
        <row r="12078">
          <cell r="A12078">
            <v>45873</v>
          </cell>
          <cell r="C12078" t="str">
            <v>CRISTIAN CAMILO VEGA PALACIOS</v>
          </cell>
          <cell r="F12078">
            <v>45871.327361111114</v>
          </cell>
          <cell r="G12078">
            <v>45872.327013888891</v>
          </cell>
          <cell r="H12078">
            <v>16</v>
          </cell>
          <cell r="O12078">
            <v>312000</v>
          </cell>
        </row>
        <row r="12079">
          <cell r="A12079">
            <v>45873</v>
          </cell>
          <cell r="C12079" t="str">
            <v>CARMEN ALICIA URQUIJO GAITAN</v>
          </cell>
          <cell r="F12079">
            <v>45873.339317129627</v>
          </cell>
          <cell r="G12079">
            <v>45874.339131944442</v>
          </cell>
          <cell r="H12079">
            <v>14</v>
          </cell>
          <cell r="O12079">
            <v>384750</v>
          </cell>
        </row>
        <row r="12080">
          <cell r="A12080">
            <v>45873</v>
          </cell>
          <cell r="C12080" t="str">
            <v>JUAN MANUEL PALLARES ARRIETA</v>
          </cell>
          <cell r="F12080">
            <v>45870.475173611114</v>
          </cell>
          <cell r="G12080">
            <v>45871.475081018521</v>
          </cell>
          <cell r="H12080">
            <v>10</v>
          </cell>
          <cell r="O12080">
            <v>137100</v>
          </cell>
        </row>
        <row r="12081">
          <cell r="A12081">
            <v>45873</v>
          </cell>
          <cell r="C12081" t="str">
            <v>CAROLA CACEROLA SAS</v>
          </cell>
          <cell r="F12081">
            <v>45871.329907407409</v>
          </cell>
          <cell r="G12081">
            <v>45872.329722222225</v>
          </cell>
          <cell r="H12081">
            <v>9</v>
          </cell>
          <cell r="O12081">
            <v>215000</v>
          </cell>
        </row>
        <row r="12082">
          <cell r="A12082">
            <v>45873</v>
          </cell>
          <cell r="C12082" t="str">
            <v>CAROLA CACEROLA SAS</v>
          </cell>
          <cell r="F12082">
            <v>45889</v>
          </cell>
          <cell r="G12082">
            <v>45890</v>
          </cell>
          <cell r="H12082">
            <v>2</v>
          </cell>
          <cell r="O12082">
            <v>11500</v>
          </cell>
        </row>
        <row r="12083">
          <cell r="A12083">
            <v>45873</v>
          </cell>
          <cell r="C12083" t="str">
            <v>OSTAK S.A.S</v>
          </cell>
          <cell r="F12083">
            <v>45839.340960648151</v>
          </cell>
          <cell r="G12083">
            <v>45869.340671296297</v>
          </cell>
          <cell r="H12083">
            <v>12</v>
          </cell>
          <cell r="O12083">
            <v>86100</v>
          </cell>
        </row>
        <row r="12084">
          <cell r="A12084">
            <v>45873</v>
          </cell>
          <cell r="C12084" t="str">
            <v>OSTAK S.A.S</v>
          </cell>
          <cell r="F12084">
            <v>45839.358518518522</v>
          </cell>
          <cell r="G12084">
            <v>45869.35800925926</v>
          </cell>
          <cell r="H12084">
            <v>12</v>
          </cell>
          <cell r="O12084">
            <v>84050</v>
          </cell>
        </row>
        <row r="12085">
          <cell r="A12085">
            <v>45873</v>
          </cell>
          <cell r="C12085" t="str">
            <v>PPC SAS</v>
          </cell>
          <cell r="F12085">
            <v>45853.385138888887</v>
          </cell>
          <cell r="G12085">
            <v>45868.384976851848</v>
          </cell>
          <cell r="H12085">
            <v>13</v>
          </cell>
          <cell r="O12085">
            <v>8742306.3890000004</v>
          </cell>
        </row>
        <row r="12086">
          <cell r="A12086">
            <v>45873</v>
          </cell>
          <cell r="C12086" t="str">
            <v>PPC SAS</v>
          </cell>
          <cell r="F12086">
            <v>45856.585127314815</v>
          </cell>
          <cell r="G12086">
            <v>45871.585069444445</v>
          </cell>
          <cell r="H12086">
            <v>10</v>
          </cell>
          <cell r="O12086">
            <v>4036569.1310000001</v>
          </cell>
        </row>
        <row r="12087">
          <cell r="A12087">
            <v>45873</v>
          </cell>
          <cell r="C12087" t="str">
            <v>PPC SAS</v>
          </cell>
          <cell r="F12087">
            <v>45859.467303240737</v>
          </cell>
          <cell r="G12087">
            <v>45874.467048611114</v>
          </cell>
          <cell r="H12087">
            <v>7</v>
          </cell>
          <cell r="O12087">
            <v>4983532.4050000003</v>
          </cell>
        </row>
        <row r="12088">
          <cell r="A12088">
            <v>45873</v>
          </cell>
          <cell r="C12088" t="str">
            <v>PPC SAS</v>
          </cell>
          <cell r="F12088">
            <v>45861.593738425923</v>
          </cell>
          <cell r="G12088">
            <v>45876.592534722222</v>
          </cell>
          <cell r="H12088">
            <v>5</v>
          </cell>
          <cell r="O12088">
            <v>2619709.3160000001</v>
          </cell>
        </row>
        <row r="12089">
          <cell r="A12089">
            <v>45873</v>
          </cell>
          <cell r="C12089" t="str">
            <v>PPC SAS</v>
          </cell>
          <cell r="F12089">
            <v>45862.329027777778</v>
          </cell>
          <cell r="G12089">
            <v>45877.329027777778</v>
          </cell>
          <cell r="H12089">
            <v>4</v>
          </cell>
          <cell r="O12089">
            <v>510000</v>
          </cell>
        </row>
        <row r="12090">
          <cell r="A12090">
            <v>45873</v>
          </cell>
          <cell r="C12090" t="str">
            <v>OSTAK S.A.S</v>
          </cell>
          <cell r="F12090">
            <v>45843.27684027778</v>
          </cell>
          <cell r="G12090">
            <v>45873.27684027778</v>
          </cell>
          <cell r="H12090">
            <v>8</v>
          </cell>
          <cell r="O12090">
            <v>182500</v>
          </cell>
        </row>
        <row r="12091">
          <cell r="A12091">
            <v>45873</v>
          </cell>
          <cell r="C12091" t="str">
            <v>OSTAK S.A.S</v>
          </cell>
          <cell r="F12091">
            <v>45846.315787037034</v>
          </cell>
          <cell r="G12091">
            <v>45876.315648148149</v>
          </cell>
          <cell r="H12091">
            <v>5</v>
          </cell>
          <cell r="O12091">
            <v>234210</v>
          </cell>
        </row>
        <row r="12092">
          <cell r="A12092">
            <v>45873</v>
          </cell>
          <cell r="C12092" t="str">
            <v>MOYSER SAS</v>
          </cell>
          <cell r="F12092">
            <v>45871.458032407405</v>
          </cell>
          <cell r="G12092">
            <v>45872.45648148148</v>
          </cell>
          <cell r="H12092">
            <v>9</v>
          </cell>
          <cell r="O12092">
            <v>2616700</v>
          </cell>
        </row>
        <row r="12093">
          <cell r="A12093">
            <v>45873</v>
          </cell>
          <cell r="C12093" t="str">
            <v>ROBINFOOD COLOMBIA SAS</v>
          </cell>
          <cell r="F12093">
            <v>45840.35765046296</v>
          </cell>
          <cell r="G12093">
            <v>45870.357453703706</v>
          </cell>
          <cell r="H12093">
            <v>11</v>
          </cell>
          <cell r="O12093">
            <v>2475707.96</v>
          </cell>
        </row>
        <row r="12094">
          <cell r="A12094">
            <v>45873</v>
          </cell>
          <cell r="C12094" t="str">
            <v>ROBINFOOD COLOMBIA SAS</v>
          </cell>
          <cell r="F12094">
            <v>45842.398078703707</v>
          </cell>
          <cell r="G12094">
            <v>45872.389606481483</v>
          </cell>
          <cell r="H12094">
            <v>9</v>
          </cell>
          <cell r="O12094">
            <v>5188430.5999999996</v>
          </cell>
        </row>
        <row r="12095">
          <cell r="A12095">
            <v>45873</v>
          </cell>
          <cell r="C12095" t="str">
            <v>VENTAS MOSTRADOR</v>
          </cell>
          <cell r="F12095">
            <v>45873</v>
          </cell>
          <cell r="G12095">
            <v>45873</v>
          </cell>
          <cell r="H12095">
            <v>0</v>
          </cell>
          <cell r="O12095">
            <v>2354558</v>
          </cell>
        </row>
        <row r="12096">
          <cell r="A12096">
            <v>45873</v>
          </cell>
          <cell r="C12096" t="str">
            <v>VENTAS MOSTRADOR</v>
          </cell>
          <cell r="F12096">
            <v>45873</v>
          </cell>
          <cell r="G12096">
            <v>45873</v>
          </cell>
          <cell r="H12096">
            <v>0</v>
          </cell>
          <cell r="O12096">
            <v>3651977</v>
          </cell>
        </row>
        <row r="12097">
          <cell r="A12097">
            <v>45873</v>
          </cell>
          <cell r="C12097" t="str">
            <v>INVERSIONES EL CARNAL SAS</v>
          </cell>
          <cell r="F12097">
            <v>45864.541006944448</v>
          </cell>
          <cell r="G12097">
            <v>45872.540763888886</v>
          </cell>
          <cell r="H12097">
            <v>9</v>
          </cell>
          <cell r="O12097">
            <v>14556206.779200001</v>
          </cell>
        </row>
        <row r="12098">
          <cell r="A12098">
            <v>45873</v>
          </cell>
          <cell r="C12098" t="str">
            <v>INVERSIONES EL CARNAL SAS</v>
          </cell>
          <cell r="F12098">
            <v>45866.496678240743</v>
          </cell>
          <cell r="G12098">
            <v>45874.496423611112</v>
          </cell>
          <cell r="H12098">
            <v>7</v>
          </cell>
          <cell r="O12098">
            <v>15788762.784</v>
          </cell>
        </row>
        <row r="12099">
          <cell r="A12099">
            <v>45873</v>
          </cell>
          <cell r="C12099" t="str">
            <v>INVERSIONES EL CARNAL SAS</v>
          </cell>
          <cell r="F12099">
            <v>45867.525891203702</v>
          </cell>
          <cell r="G12099">
            <v>45875.525625000002</v>
          </cell>
          <cell r="H12099">
            <v>6</v>
          </cell>
          <cell r="O12099">
            <v>13516170.4296</v>
          </cell>
        </row>
        <row r="12100">
          <cell r="A12100">
            <v>45873</v>
          </cell>
          <cell r="C12100" t="str">
            <v>INVERSIONES EL CARNAL SAS</v>
          </cell>
          <cell r="F12100">
            <v>45868.486655092594</v>
          </cell>
          <cell r="G12100">
            <v>45876.486481481479</v>
          </cell>
          <cell r="H12100">
            <v>5</v>
          </cell>
          <cell r="O12100">
            <v>14611058.748</v>
          </cell>
        </row>
        <row r="12101">
          <cell r="A12101">
            <v>45873</v>
          </cell>
          <cell r="C12101" t="str">
            <v>INVERSIONES EL CARNAL SAS</v>
          </cell>
          <cell r="F12101">
            <v>45870.295057870368</v>
          </cell>
          <cell r="G12101">
            <v>45878.294918981483</v>
          </cell>
          <cell r="H12101">
            <v>3</v>
          </cell>
          <cell r="O12101">
            <v>15662925.9144</v>
          </cell>
        </row>
        <row r="12102">
          <cell r="A12102">
            <v>45874</v>
          </cell>
          <cell r="C12102" t="str">
            <v>VENTAS MOSTRADOR</v>
          </cell>
          <cell r="F12102">
            <v>45874</v>
          </cell>
          <cell r="G12102">
            <v>45874</v>
          </cell>
          <cell r="H12102">
            <v>0</v>
          </cell>
          <cell r="O12102">
            <v>10000</v>
          </cell>
        </row>
        <row r="12103">
          <cell r="A12103">
            <v>45874</v>
          </cell>
          <cell r="C12103" t="str">
            <v>VENTAS MOSTRADOR</v>
          </cell>
          <cell r="F12103">
            <v>45874</v>
          </cell>
          <cell r="G12103">
            <v>45874</v>
          </cell>
          <cell r="H12103">
            <v>0</v>
          </cell>
          <cell r="O12103">
            <v>11100</v>
          </cell>
        </row>
        <row r="12104">
          <cell r="A12104">
            <v>45874</v>
          </cell>
          <cell r="C12104" t="str">
            <v>VENTAS MOSTRADOR</v>
          </cell>
          <cell r="F12104">
            <v>45874</v>
          </cell>
          <cell r="G12104">
            <v>45874</v>
          </cell>
          <cell r="H12104">
            <v>0</v>
          </cell>
          <cell r="O12104">
            <v>11440</v>
          </cell>
        </row>
        <row r="12105">
          <cell r="A12105">
            <v>45874</v>
          </cell>
          <cell r="C12105" t="str">
            <v>VENTAS MOSTRADOR</v>
          </cell>
          <cell r="F12105">
            <v>45874</v>
          </cell>
          <cell r="G12105">
            <v>45874</v>
          </cell>
          <cell r="H12105">
            <v>0</v>
          </cell>
          <cell r="O12105">
            <v>11664</v>
          </cell>
        </row>
        <row r="12106">
          <cell r="A12106">
            <v>45874</v>
          </cell>
          <cell r="C12106" t="str">
            <v>VENTAS MOSTRADOR</v>
          </cell>
          <cell r="F12106">
            <v>45874</v>
          </cell>
          <cell r="G12106">
            <v>45874</v>
          </cell>
          <cell r="H12106">
            <v>0</v>
          </cell>
          <cell r="O12106">
            <v>12220</v>
          </cell>
        </row>
        <row r="12107">
          <cell r="A12107">
            <v>45874</v>
          </cell>
          <cell r="C12107" t="str">
            <v>VENTAS MOSTRADOR</v>
          </cell>
          <cell r="F12107">
            <v>45874</v>
          </cell>
          <cell r="G12107">
            <v>45874</v>
          </cell>
          <cell r="H12107">
            <v>0</v>
          </cell>
          <cell r="O12107">
            <v>12980</v>
          </cell>
        </row>
        <row r="12108">
          <cell r="A12108">
            <v>45874</v>
          </cell>
          <cell r="C12108" t="str">
            <v>VENTAS MOSTRADOR</v>
          </cell>
          <cell r="F12108">
            <v>45874</v>
          </cell>
          <cell r="G12108">
            <v>45874</v>
          </cell>
          <cell r="H12108">
            <v>0</v>
          </cell>
          <cell r="O12108">
            <v>15600</v>
          </cell>
        </row>
        <row r="12109">
          <cell r="A12109">
            <v>45874</v>
          </cell>
          <cell r="C12109" t="str">
            <v>VENTAS MOSTRADOR</v>
          </cell>
          <cell r="F12109">
            <v>45874</v>
          </cell>
          <cell r="G12109">
            <v>45874</v>
          </cell>
          <cell r="H12109">
            <v>0</v>
          </cell>
          <cell r="O12109">
            <v>17160</v>
          </cell>
        </row>
        <row r="12110">
          <cell r="A12110">
            <v>45874</v>
          </cell>
          <cell r="C12110" t="str">
            <v>VENTAS MOSTRADOR</v>
          </cell>
          <cell r="F12110">
            <v>45874</v>
          </cell>
          <cell r="G12110">
            <v>45874</v>
          </cell>
          <cell r="H12110">
            <v>0</v>
          </cell>
          <cell r="O12110">
            <v>20550</v>
          </cell>
        </row>
        <row r="12111">
          <cell r="A12111">
            <v>45874</v>
          </cell>
          <cell r="C12111" t="str">
            <v>VENTAS MOSTRADOR</v>
          </cell>
          <cell r="F12111">
            <v>45874</v>
          </cell>
          <cell r="G12111">
            <v>45874</v>
          </cell>
          <cell r="H12111">
            <v>0</v>
          </cell>
          <cell r="O12111">
            <v>27000</v>
          </cell>
        </row>
        <row r="12112">
          <cell r="A12112">
            <v>45874</v>
          </cell>
          <cell r="C12112" t="str">
            <v>VENTAS MOSTRADOR</v>
          </cell>
          <cell r="F12112">
            <v>45874</v>
          </cell>
          <cell r="G12112">
            <v>45874</v>
          </cell>
          <cell r="H12112">
            <v>0</v>
          </cell>
          <cell r="O12112">
            <v>28000</v>
          </cell>
        </row>
        <row r="12113">
          <cell r="A12113">
            <v>45874</v>
          </cell>
          <cell r="C12113" t="str">
            <v>VENTAS MOSTRADOR</v>
          </cell>
          <cell r="F12113">
            <v>45874</v>
          </cell>
          <cell r="G12113">
            <v>45874</v>
          </cell>
          <cell r="H12113">
            <v>0</v>
          </cell>
          <cell r="O12113">
            <v>29400</v>
          </cell>
        </row>
        <row r="12114">
          <cell r="A12114">
            <v>45874</v>
          </cell>
          <cell r="C12114" t="str">
            <v>VENTAS MOSTRADOR</v>
          </cell>
          <cell r="F12114">
            <v>45874</v>
          </cell>
          <cell r="G12114">
            <v>45874</v>
          </cell>
          <cell r="H12114">
            <v>0</v>
          </cell>
          <cell r="O12114">
            <v>42000</v>
          </cell>
        </row>
        <row r="12115">
          <cell r="A12115">
            <v>45874</v>
          </cell>
          <cell r="C12115" t="str">
            <v>VENTAS MOSTRADOR</v>
          </cell>
          <cell r="F12115">
            <v>45874</v>
          </cell>
          <cell r="G12115">
            <v>45874</v>
          </cell>
          <cell r="H12115">
            <v>0</v>
          </cell>
          <cell r="O12115">
            <v>49090</v>
          </cell>
        </row>
        <row r="12116">
          <cell r="A12116">
            <v>45874</v>
          </cell>
          <cell r="C12116" t="str">
            <v>VENTAS MOSTRADOR</v>
          </cell>
          <cell r="F12116">
            <v>45874</v>
          </cell>
          <cell r="G12116">
            <v>45874</v>
          </cell>
          <cell r="H12116">
            <v>0</v>
          </cell>
          <cell r="O12116">
            <v>55650</v>
          </cell>
        </row>
        <row r="12117">
          <cell r="A12117">
            <v>45874</v>
          </cell>
          <cell r="C12117" t="str">
            <v>VENTAS MOSTRADOR</v>
          </cell>
          <cell r="F12117">
            <v>45874</v>
          </cell>
          <cell r="G12117">
            <v>45874</v>
          </cell>
          <cell r="H12117">
            <v>0</v>
          </cell>
          <cell r="O12117">
            <v>66619</v>
          </cell>
        </row>
        <row r="12118">
          <cell r="A12118">
            <v>45874</v>
          </cell>
          <cell r="C12118" t="str">
            <v>VENTAS MOSTRADOR</v>
          </cell>
          <cell r="F12118">
            <v>45874</v>
          </cell>
          <cell r="G12118">
            <v>45874</v>
          </cell>
          <cell r="H12118">
            <v>0</v>
          </cell>
          <cell r="O12118">
            <v>100013</v>
          </cell>
        </row>
        <row r="12119">
          <cell r="A12119">
            <v>45874</v>
          </cell>
          <cell r="C12119" t="str">
            <v>VENTAS MOSTRADOR</v>
          </cell>
          <cell r="F12119">
            <v>45874</v>
          </cell>
          <cell r="G12119">
            <v>45874</v>
          </cell>
          <cell r="H12119">
            <v>0</v>
          </cell>
          <cell r="O12119">
            <v>102000</v>
          </cell>
        </row>
        <row r="12120">
          <cell r="A12120">
            <v>45874</v>
          </cell>
          <cell r="C12120" t="str">
            <v>SONIA CONTANZA CARDENAS MURCIA</v>
          </cell>
          <cell r="F12120">
            <v>45874.325937499998</v>
          </cell>
          <cell r="G12120">
            <v>45875.325775462959</v>
          </cell>
          <cell r="H12120">
            <v>6</v>
          </cell>
          <cell r="O12120">
            <v>108000</v>
          </cell>
        </row>
        <row r="12121">
          <cell r="A12121">
            <v>45874</v>
          </cell>
          <cell r="C12121" t="str">
            <v>VENTAS MOSTRADOR</v>
          </cell>
          <cell r="F12121">
            <v>45874</v>
          </cell>
          <cell r="G12121">
            <v>45874</v>
          </cell>
          <cell r="H12121">
            <v>0</v>
          </cell>
          <cell r="O12121">
            <v>300000</v>
          </cell>
        </row>
        <row r="12122">
          <cell r="A12122">
            <v>45874</v>
          </cell>
          <cell r="C12122" t="str">
            <v>CRISTIAN  ROJAS RIVERA</v>
          </cell>
          <cell r="F12122">
            <v>45874.522094907406</v>
          </cell>
          <cell r="G12122">
            <v>45880.521423611113</v>
          </cell>
          <cell r="H12122">
            <v>8</v>
          </cell>
          <cell r="O12122">
            <v>340399.99</v>
          </cell>
        </row>
        <row r="12123">
          <cell r="A12123">
            <v>45874</v>
          </cell>
          <cell r="C12123" t="str">
            <v>VENTAS MOSTRADOR</v>
          </cell>
          <cell r="F12123">
            <v>45874.522094907406</v>
          </cell>
          <cell r="G12123">
            <v>45874.522094907406</v>
          </cell>
          <cell r="H12123">
            <v>0</v>
          </cell>
          <cell r="O12123">
            <v>416850</v>
          </cell>
        </row>
        <row r="12124">
          <cell r="A12124">
            <v>45874</v>
          </cell>
          <cell r="C12124" t="str">
            <v>CRISTIAN  ROJAS RIVERA</v>
          </cell>
          <cell r="F12124">
            <v>45874.520613425928</v>
          </cell>
          <cell r="G12124">
            <v>45880.520532407405</v>
          </cell>
          <cell r="H12124">
            <v>8</v>
          </cell>
          <cell r="O12124">
            <v>425499.99</v>
          </cell>
        </row>
        <row r="12125">
          <cell r="A12125">
            <v>45874</v>
          </cell>
          <cell r="C12125" t="str">
            <v>LAO KAO SA</v>
          </cell>
          <cell r="F12125">
            <v>45853.363344907404</v>
          </cell>
          <cell r="G12125">
            <v>45868.363067129627</v>
          </cell>
          <cell r="H12125">
            <v>13</v>
          </cell>
          <cell r="O12125">
            <v>2629867.088</v>
          </cell>
        </row>
        <row r="12126">
          <cell r="A12126">
            <v>45874</v>
          </cell>
          <cell r="C12126" t="str">
            <v>LAO KAO SA</v>
          </cell>
          <cell r="F12126">
            <v>45856.302928240744</v>
          </cell>
          <cell r="G12126">
            <v>45871.302858796298</v>
          </cell>
          <cell r="H12126">
            <v>10</v>
          </cell>
          <cell r="O12126">
            <v>1860764.41</v>
          </cell>
        </row>
        <row r="12127">
          <cell r="A12127">
            <v>45874</v>
          </cell>
          <cell r="C12127" t="str">
            <v>LAO KAO SA</v>
          </cell>
          <cell r="F12127">
            <v>45856.633298611108</v>
          </cell>
          <cell r="G12127">
            <v>45871.63318287037</v>
          </cell>
          <cell r="H12127">
            <v>10</v>
          </cell>
          <cell r="O12127">
            <v>2079355.68</v>
          </cell>
        </row>
        <row r="12128">
          <cell r="A12128">
            <v>45874</v>
          </cell>
          <cell r="C12128" t="str">
            <v>LAO KAO SA</v>
          </cell>
          <cell r="F12128">
            <v>45859.65960648148</v>
          </cell>
          <cell r="G12128">
            <v>45874.654641203706</v>
          </cell>
          <cell r="H12128">
            <v>7</v>
          </cell>
          <cell r="O12128">
            <v>5257144.9400000004</v>
          </cell>
        </row>
        <row r="12129">
          <cell r="A12129">
            <v>45874</v>
          </cell>
          <cell r="C12129" t="str">
            <v>LAO KAO SA</v>
          </cell>
          <cell r="F12129">
            <v>45862.492685185185</v>
          </cell>
          <cell r="G12129">
            <v>45877.492569444446</v>
          </cell>
          <cell r="H12129">
            <v>4</v>
          </cell>
          <cell r="O12129">
            <v>4311077.9400000004</v>
          </cell>
        </row>
        <row r="12130">
          <cell r="A12130">
            <v>45874</v>
          </cell>
          <cell r="C12130" t="str">
            <v>SOSTENIBILIDAD S.A.S.</v>
          </cell>
          <cell r="F12130">
            <v>45856.320555555554</v>
          </cell>
          <cell r="G12130">
            <v>45871.320034722223</v>
          </cell>
          <cell r="H12130">
            <v>10</v>
          </cell>
          <cell r="O12130">
            <v>622000</v>
          </cell>
        </row>
        <row r="12131">
          <cell r="A12131">
            <v>45874</v>
          </cell>
          <cell r="C12131" t="str">
            <v>SOSTENIBILIDAD S.A.S.</v>
          </cell>
          <cell r="F12131">
            <v>45862.526828703703</v>
          </cell>
          <cell r="G12131">
            <v>45877.526678240742</v>
          </cell>
          <cell r="H12131">
            <v>4</v>
          </cell>
          <cell r="O12131">
            <v>406225</v>
          </cell>
        </row>
        <row r="12132">
          <cell r="A12132">
            <v>45874</v>
          </cell>
          <cell r="C12132" t="str">
            <v>SOSTENIBILIDAD S.A.S.</v>
          </cell>
          <cell r="F12132">
            <v>45862.585474537038</v>
          </cell>
          <cell r="G12132">
            <v>45877.568425925929</v>
          </cell>
          <cell r="H12132">
            <v>4</v>
          </cell>
          <cell r="O12132">
            <v>847150</v>
          </cell>
        </row>
        <row r="12133">
          <cell r="A12133">
            <v>45874</v>
          </cell>
          <cell r="C12133" t="str">
            <v xml:space="preserve">THE BOY ENTERPRISES SAS </v>
          </cell>
          <cell r="F12133">
            <v>45847.311215277776</v>
          </cell>
          <cell r="G12133">
            <v>45862.31108796296</v>
          </cell>
          <cell r="H12133">
            <v>19</v>
          </cell>
          <cell r="O12133">
            <v>657300</v>
          </cell>
        </row>
        <row r="12134">
          <cell r="A12134">
            <v>45874</v>
          </cell>
          <cell r="C12134" t="str">
            <v xml:space="preserve">THE BOY ENTERPRISES SAS </v>
          </cell>
          <cell r="F12134">
            <v>45850.332951388889</v>
          </cell>
          <cell r="G12134">
            <v>45865.332291666666</v>
          </cell>
          <cell r="H12134">
            <v>16</v>
          </cell>
          <cell r="O12134">
            <v>216300</v>
          </cell>
        </row>
        <row r="12135">
          <cell r="A12135">
            <v>45874</v>
          </cell>
          <cell r="C12135" t="str">
            <v xml:space="preserve">THE BOY ENTERPRISES SAS </v>
          </cell>
          <cell r="F12135">
            <v>45854.312569444446</v>
          </cell>
          <cell r="G12135">
            <v>45869.312372685185</v>
          </cell>
          <cell r="H12135">
            <v>12</v>
          </cell>
          <cell r="O12135">
            <v>792900</v>
          </cell>
        </row>
        <row r="12136">
          <cell r="A12136">
            <v>45874</v>
          </cell>
          <cell r="C12136" t="str">
            <v>INDUCOLCARNES S.A.S</v>
          </cell>
          <cell r="F12136">
            <v>45845.337048611109</v>
          </cell>
          <cell r="G12136">
            <v>45860.336585648147</v>
          </cell>
          <cell r="H12136">
            <v>35</v>
          </cell>
          <cell r="O12136">
            <v>6324109.3439999996</v>
          </cell>
        </row>
        <row r="12137">
          <cell r="A12137">
            <v>45874</v>
          </cell>
          <cell r="C12137" t="str">
            <v>INVERSIONES MI TIERRITA SAS</v>
          </cell>
          <cell r="F12137">
            <v>45849.292025462964</v>
          </cell>
          <cell r="G12137">
            <v>45864.264803240738</v>
          </cell>
          <cell r="H12137">
            <v>24</v>
          </cell>
          <cell r="O12137">
            <v>1329748.95322</v>
          </cell>
        </row>
        <row r="12138">
          <cell r="A12138">
            <v>45874</v>
          </cell>
          <cell r="C12138" t="str">
            <v>INVERSIONES MI TIERRITA SAS</v>
          </cell>
          <cell r="F12138">
            <v>45849.303657407407</v>
          </cell>
          <cell r="G12138">
            <v>45864.303541666668</v>
          </cell>
          <cell r="H12138">
            <v>24</v>
          </cell>
          <cell r="O12138">
            <v>2718697.8</v>
          </cell>
        </row>
        <row r="12139">
          <cell r="A12139">
            <v>45874</v>
          </cell>
          <cell r="C12139" t="str">
            <v>INVERSIONES MI TIERRITA SAS</v>
          </cell>
          <cell r="F12139">
            <v>45850.280173611114</v>
          </cell>
          <cell r="G12139">
            <v>45865.279166666667</v>
          </cell>
          <cell r="H12139">
            <v>23</v>
          </cell>
          <cell r="O12139">
            <v>170092.88800000001</v>
          </cell>
        </row>
        <row r="12140">
          <cell r="A12140">
            <v>45874</v>
          </cell>
          <cell r="C12140" t="str">
            <v>INVERSIONES MI TIERRITA SAS</v>
          </cell>
          <cell r="F12140">
            <v>45850.283333333333</v>
          </cell>
          <cell r="G12140">
            <v>45865.283333333333</v>
          </cell>
          <cell r="H12140">
            <v>23</v>
          </cell>
          <cell r="O12140">
            <v>139420.4</v>
          </cell>
        </row>
        <row r="12141">
          <cell r="A12141">
            <v>45874</v>
          </cell>
          <cell r="C12141" t="str">
            <v>INVERSIONES MI TIERRITA SAS</v>
          </cell>
          <cell r="F12141">
            <v>45853.32372685185</v>
          </cell>
          <cell r="G12141">
            <v>45868.323576388888</v>
          </cell>
          <cell r="H12141">
            <v>20</v>
          </cell>
          <cell r="O12141">
            <v>1974790.38</v>
          </cell>
        </row>
        <row r="12142">
          <cell r="A12142">
            <v>45874</v>
          </cell>
          <cell r="C12142" t="str">
            <v>INVERSIONES MI TIERRITA SAS</v>
          </cell>
          <cell r="F12142">
            <v>45854.333043981482</v>
          </cell>
          <cell r="G12142">
            <v>45869.331597222219</v>
          </cell>
          <cell r="H12142">
            <v>19</v>
          </cell>
          <cell r="O12142">
            <v>1508727.9</v>
          </cell>
        </row>
        <row r="12143">
          <cell r="A12143">
            <v>45874</v>
          </cell>
          <cell r="C12143" t="str">
            <v>INVERSIONES MI TIERRITA SAS</v>
          </cell>
          <cell r="F12143">
            <v>45855.311840277776</v>
          </cell>
          <cell r="G12143">
            <v>45870.311574074076</v>
          </cell>
          <cell r="H12143">
            <v>18</v>
          </cell>
          <cell r="O12143">
            <v>5116828.2659999998</v>
          </cell>
        </row>
        <row r="12144">
          <cell r="A12144">
            <v>45874</v>
          </cell>
          <cell r="C12144" t="str">
            <v>INVERSIONES MI TIERRITA SAS</v>
          </cell>
          <cell r="F12144">
            <v>45857.255312499998</v>
          </cell>
          <cell r="G12144">
            <v>45872.25513888889</v>
          </cell>
          <cell r="H12144">
            <v>16</v>
          </cell>
          <cell r="O12144">
            <v>931427.85800000001</v>
          </cell>
        </row>
        <row r="12145">
          <cell r="A12145">
            <v>45874</v>
          </cell>
          <cell r="C12145" t="str">
            <v>INVERSIONES MI TIERRITA SAS</v>
          </cell>
          <cell r="F12145">
            <v>45857.258043981485</v>
          </cell>
          <cell r="G12145">
            <v>45872.256805555553</v>
          </cell>
          <cell r="H12145">
            <v>16</v>
          </cell>
          <cell r="O12145">
            <v>2248054.3640000001</v>
          </cell>
        </row>
        <row r="12146">
          <cell r="A12146">
            <v>45874</v>
          </cell>
          <cell r="C12146" t="str">
            <v>INVERSIONES MI TIERRITA SAS</v>
          </cell>
          <cell r="F12146">
            <v>45863.313333333332</v>
          </cell>
          <cell r="G12146">
            <v>45878.31318287037</v>
          </cell>
          <cell r="H12146">
            <v>10</v>
          </cell>
          <cell r="O12146">
            <v>3862210.97462</v>
          </cell>
        </row>
        <row r="12147">
          <cell r="A12147">
            <v>45874</v>
          </cell>
          <cell r="C12147" t="str">
            <v>ALEJANDRO  DURAN</v>
          </cell>
          <cell r="F12147">
            <v>45873.543715277781</v>
          </cell>
          <cell r="G12147">
            <v>45874.543622685182</v>
          </cell>
          <cell r="H12147">
            <v>14</v>
          </cell>
          <cell r="O12147">
            <v>1558000</v>
          </cell>
        </row>
        <row r="12148">
          <cell r="A12148">
            <v>45874</v>
          </cell>
          <cell r="C12148" t="str">
            <v>SEBALI SAS</v>
          </cell>
          <cell r="F12148">
            <v>45866.317662037036</v>
          </cell>
          <cell r="G12148">
            <v>45874.313414351855</v>
          </cell>
          <cell r="H12148">
            <v>20</v>
          </cell>
          <cell r="O12148">
            <v>857518.92799999996</v>
          </cell>
        </row>
        <row r="12149">
          <cell r="A12149">
            <v>45874</v>
          </cell>
          <cell r="C12149" t="str">
            <v>INVERSIONES Y SOLUCIONES DE TRADICION SAS</v>
          </cell>
          <cell r="F12149">
            <v>45834.433888888889</v>
          </cell>
          <cell r="G12149">
            <v>45849.43378472222</v>
          </cell>
          <cell r="H12149">
            <v>39</v>
          </cell>
          <cell r="O12149">
            <v>2422248</v>
          </cell>
        </row>
        <row r="12150">
          <cell r="A12150">
            <v>45874</v>
          </cell>
          <cell r="C12150" t="str">
            <v>INVERSIONES Y SOLUCIONES DE TRADICION SAS</v>
          </cell>
          <cell r="F12150">
            <v>45841.334675925929</v>
          </cell>
          <cell r="G12150">
            <v>45856.33090277778</v>
          </cell>
          <cell r="H12150">
            <v>32</v>
          </cell>
          <cell r="O12150">
            <v>577752</v>
          </cell>
        </row>
        <row r="12151">
          <cell r="A12151">
            <v>45874</v>
          </cell>
          <cell r="C12151" t="str">
            <v>IVAN RODRIGO LUQUE RESTREPO0</v>
          </cell>
          <cell r="F12151">
            <v>45868.31113425926</v>
          </cell>
          <cell r="G12151">
            <v>45876.310694444444</v>
          </cell>
          <cell r="H12151">
            <v>5</v>
          </cell>
          <cell r="O12151">
            <v>714899.96</v>
          </cell>
        </row>
        <row r="12152">
          <cell r="A12152">
            <v>45874</v>
          </cell>
          <cell r="C12152" t="str">
            <v>ABEL Y SOFIA SAS</v>
          </cell>
          <cell r="F12152">
            <v>45800.334918981483</v>
          </cell>
          <cell r="G12152">
            <v>45830.334826388891</v>
          </cell>
          <cell r="H12152">
            <v>51</v>
          </cell>
          <cell r="O12152">
            <v>192000</v>
          </cell>
        </row>
        <row r="12153">
          <cell r="A12153">
            <v>45874</v>
          </cell>
          <cell r="C12153" t="str">
            <v>ABEL Y SOFIA SAS</v>
          </cell>
          <cell r="F12153">
            <v>45800.340717592589</v>
          </cell>
          <cell r="G12153">
            <v>45830.340717592589</v>
          </cell>
          <cell r="H12153">
            <v>51</v>
          </cell>
          <cell r="O12153">
            <v>14000</v>
          </cell>
        </row>
        <row r="12154">
          <cell r="A12154">
            <v>45874</v>
          </cell>
          <cell r="C12154" t="str">
            <v>ABEL Y SOFIA SAS</v>
          </cell>
          <cell r="F12154">
            <v>45801.283796296295</v>
          </cell>
          <cell r="G12154">
            <v>45831.283425925925</v>
          </cell>
          <cell r="H12154">
            <v>50</v>
          </cell>
          <cell r="O12154">
            <v>361500</v>
          </cell>
        </row>
        <row r="12155">
          <cell r="A12155">
            <v>45874</v>
          </cell>
          <cell r="C12155" t="str">
            <v>ABEL Y SOFIA SAS</v>
          </cell>
          <cell r="F12155">
            <v>45807.387118055558</v>
          </cell>
          <cell r="G12155">
            <v>45837.386874999997</v>
          </cell>
          <cell r="H12155">
            <v>44</v>
          </cell>
          <cell r="O12155">
            <v>234600</v>
          </cell>
        </row>
        <row r="12156">
          <cell r="A12156">
            <v>45874</v>
          </cell>
          <cell r="C12156" t="str">
            <v>ABEL Y SOFIA SAS</v>
          </cell>
          <cell r="F12156">
            <v>45796.271307870367</v>
          </cell>
          <cell r="G12156">
            <v>45826.271064814813</v>
          </cell>
          <cell r="H12156">
            <v>55</v>
          </cell>
          <cell r="O12156">
            <v>250800</v>
          </cell>
        </row>
        <row r="12157">
          <cell r="A12157">
            <v>45874</v>
          </cell>
          <cell r="C12157" t="str">
            <v>ABEL Y SOFIA SAS</v>
          </cell>
          <cell r="F12157">
            <v>45803.291250000002</v>
          </cell>
          <cell r="G12157">
            <v>45833.29111111111</v>
          </cell>
          <cell r="H12157">
            <v>48</v>
          </cell>
          <cell r="O12157">
            <v>925000</v>
          </cell>
        </row>
        <row r="12158">
          <cell r="A12158">
            <v>45874</v>
          </cell>
          <cell r="C12158" t="str">
            <v>ABEL Y SOFIA SAS</v>
          </cell>
          <cell r="F12158">
            <v>45796.26966435185</v>
          </cell>
          <cell r="G12158">
            <v>45826.269502314812</v>
          </cell>
          <cell r="H12158">
            <v>55</v>
          </cell>
          <cell r="O12158">
            <v>733450.02</v>
          </cell>
        </row>
        <row r="12159">
          <cell r="A12159">
            <v>45874</v>
          </cell>
          <cell r="C12159" t="str">
            <v>ABEL Y SOFIA SAS</v>
          </cell>
          <cell r="F12159">
            <v>45803.325439814813</v>
          </cell>
          <cell r="G12159">
            <v>45833.325011574074</v>
          </cell>
          <cell r="H12159">
            <v>48</v>
          </cell>
          <cell r="O12159">
            <v>591600</v>
          </cell>
        </row>
        <row r="12160">
          <cell r="A12160">
            <v>45874</v>
          </cell>
          <cell r="C12160" t="str">
            <v>ABEL Y SOFIA SAS</v>
          </cell>
          <cell r="F12160">
            <v>45801.282939814817</v>
          </cell>
          <cell r="G12160">
            <v>45831.282754629632</v>
          </cell>
          <cell r="H12160">
            <v>50</v>
          </cell>
          <cell r="O12160">
            <v>1223600</v>
          </cell>
        </row>
        <row r="12161">
          <cell r="A12161">
            <v>45874</v>
          </cell>
          <cell r="C12161" t="str">
            <v>ABEL Y SOFIA SAS</v>
          </cell>
          <cell r="F12161">
            <v>45805.349305555559</v>
          </cell>
          <cell r="G12161">
            <v>45835.349166666667</v>
          </cell>
          <cell r="H12161">
            <v>46</v>
          </cell>
          <cell r="O12161">
            <v>731400</v>
          </cell>
        </row>
        <row r="12162">
          <cell r="A12162">
            <v>45874</v>
          </cell>
          <cell r="C12162" t="str">
            <v>ABEL Y SOFIA SAS</v>
          </cell>
          <cell r="F12162">
            <v>45808.434039351851</v>
          </cell>
          <cell r="G12162">
            <v>45838.433877314812</v>
          </cell>
          <cell r="H12162">
            <v>43</v>
          </cell>
          <cell r="O12162">
            <v>925750</v>
          </cell>
        </row>
        <row r="12163">
          <cell r="A12163">
            <v>45874</v>
          </cell>
          <cell r="C12163" t="str">
            <v>ABEL Y SOFIA SAS</v>
          </cell>
          <cell r="F12163">
            <v>45797.313773148147</v>
          </cell>
          <cell r="G12163">
            <v>45827.313587962963</v>
          </cell>
          <cell r="H12163">
            <v>54</v>
          </cell>
          <cell r="O12163">
            <v>26400</v>
          </cell>
        </row>
        <row r="12164">
          <cell r="A12164">
            <v>45874</v>
          </cell>
          <cell r="C12164" t="str">
            <v>ABEL Y SOFIA SAS</v>
          </cell>
          <cell r="F12164">
            <v>45798.312604166669</v>
          </cell>
          <cell r="G12164">
            <v>45828.312384259261</v>
          </cell>
          <cell r="H12164">
            <v>53</v>
          </cell>
          <cell r="O12164">
            <v>1491300.01</v>
          </cell>
        </row>
        <row r="12165">
          <cell r="A12165">
            <v>45874</v>
          </cell>
          <cell r="C12165" t="str">
            <v>ABEL Y SOFIA SAS</v>
          </cell>
          <cell r="F12165">
            <v>45799.331180555557</v>
          </cell>
          <cell r="G12165">
            <v>45829.330983796295</v>
          </cell>
          <cell r="H12165">
            <v>52</v>
          </cell>
          <cell r="O12165">
            <v>2544000</v>
          </cell>
        </row>
        <row r="12166">
          <cell r="A12166">
            <v>45874</v>
          </cell>
          <cell r="C12166" t="str">
            <v>ABEL Y SOFIA SAS</v>
          </cell>
          <cell r="F12166">
            <v>45801.286238425928</v>
          </cell>
          <cell r="G12166">
            <v>45831.285960648151</v>
          </cell>
          <cell r="H12166">
            <v>50</v>
          </cell>
          <cell r="O12166">
            <v>434400</v>
          </cell>
        </row>
        <row r="12167">
          <cell r="A12167">
            <v>45874</v>
          </cell>
          <cell r="C12167" t="str">
            <v>ABEL Y SOFIA SAS</v>
          </cell>
          <cell r="F12167">
            <v>45801.288206018522</v>
          </cell>
          <cell r="G12167">
            <v>45831.287893518522</v>
          </cell>
          <cell r="H12167">
            <v>50</v>
          </cell>
          <cell r="O12167">
            <v>201549.98</v>
          </cell>
        </row>
        <row r="12168">
          <cell r="A12168">
            <v>45874</v>
          </cell>
          <cell r="C12168" t="str">
            <v>ABEL Y SOFIA SAS</v>
          </cell>
          <cell r="F12168">
            <v>45804.331655092596</v>
          </cell>
          <cell r="G12168">
            <v>45834.326793981483</v>
          </cell>
          <cell r="H12168">
            <v>47</v>
          </cell>
          <cell r="O12168">
            <v>2727850</v>
          </cell>
        </row>
        <row r="12169">
          <cell r="A12169">
            <v>45874</v>
          </cell>
          <cell r="C12169" t="str">
            <v>ABEL Y SOFIA SAS</v>
          </cell>
          <cell r="F12169">
            <v>45804.334108796298</v>
          </cell>
          <cell r="G12169">
            <v>45834.332974537036</v>
          </cell>
          <cell r="H12169">
            <v>47</v>
          </cell>
          <cell r="O12169">
            <v>1137500</v>
          </cell>
        </row>
        <row r="12170">
          <cell r="A12170">
            <v>45874</v>
          </cell>
          <cell r="C12170" t="str">
            <v>ABEL Y SOFIA SAS</v>
          </cell>
          <cell r="F12170">
            <v>45804.335844907408</v>
          </cell>
          <cell r="G12170">
            <v>45834.335625</v>
          </cell>
          <cell r="H12170">
            <v>47</v>
          </cell>
          <cell r="O12170">
            <v>58799.99</v>
          </cell>
        </row>
        <row r="12171">
          <cell r="A12171">
            <v>45874</v>
          </cell>
          <cell r="C12171" t="str">
            <v>ABEL Y SOFIA SAS</v>
          </cell>
          <cell r="F12171">
            <v>45808.33357638889</v>
          </cell>
          <cell r="G12171">
            <v>45838.333460648151</v>
          </cell>
          <cell r="H12171">
            <v>43</v>
          </cell>
          <cell r="O12171">
            <v>604000</v>
          </cell>
        </row>
        <row r="12172">
          <cell r="A12172">
            <v>45874</v>
          </cell>
          <cell r="C12172" t="str">
            <v>ABEL Y SOFIA SAS</v>
          </cell>
          <cell r="F12172">
            <v>45796.264027777775</v>
          </cell>
          <cell r="G12172">
            <v>45826.263854166667</v>
          </cell>
          <cell r="H12172">
            <v>55</v>
          </cell>
          <cell r="O12172">
            <v>151700</v>
          </cell>
        </row>
        <row r="12173">
          <cell r="A12173">
            <v>45874</v>
          </cell>
          <cell r="C12173" t="str">
            <v>ABEL Y SOFIA SAS</v>
          </cell>
          <cell r="F12173">
            <v>45796.28052083333</v>
          </cell>
          <cell r="G12173">
            <v>45826.280393518522</v>
          </cell>
          <cell r="H12173">
            <v>55</v>
          </cell>
          <cell r="O12173">
            <v>567400</v>
          </cell>
        </row>
        <row r="12174">
          <cell r="A12174">
            <v>45874</v>
          </cell>
          <cell r="C12174" t="str">
            <v>ABEL Y SOFIA SAS</v>
          </cell>
          <cell r="F12174">
            <v>45797.313055555554</v>
          </cell>
          <cell r="G12174">
            <v>45827.312835648147</v>
          </cell>
          <cell r="H12174">
            <v>54</v>
          </cell>
          <cell r="O12174">
            <v>1600000</v>
          </cell>
        </row>
        <row r="12175">
          <cell r="A12175">
            <v>45874</v>
          </cell>
          <cell r="C12175" t="str">
            <v>ABEL Y SOFIA SAS</v>
          </cell>
          <cell r="F12175">
            <v>45797.343611111108</v>
          </cell>
          <cell r="G12175">
            <v>45827.342800925922</v>
          </cell>
          <cell r="H12175">
            <v>54</v>
          </cell>
          <cell r="O12175">
            <v>5272682</v>
          </cell>
        </row>
        <row r="12176">
          <cell r="A12176">
            <v>45874</v>
          </cell>
          <cell r="C12176" t="str">
            <v>ABEL Y SOFIA SAS</v>
          </cell>
          <cell r="F12176">
            <v>45799.325243055559</v>
          </cell>
          <cell r="G12176">
            <v>45829.325046296297</v>
          </cell>
          <cell r="H12176">
            <v>52</v>
          </cell>
          <cell r="O12176">
            <v>141300</v>
          </cell>
        </row>
        <row r="12177">
          <cell r="A12177">
            <v>45874</v>
          </cell>
          <cell r="C12177" t="str">
            <v>ABEL Y SOFIA SAS</v>
          </cell>
          <cell r="F12177">
            <v>45800.33153935185</v>
          </cell>
          <cell r="G12177">
            <v>45830.307314814818</v>
          </cell>
          <cell r="H12177">
            <v>51</v>
          </cell>
          <cell r="O12177">
            <v>786700</v>
          </cell>
        </row>
        <row r="12178">
          <cell r="A12178">
            <v>45874</v>
          </cell>
          <cell r="C12178" t="str">
            <v>ABEL Y SOFIA SAS</v>
          </cell>
          <cell r="F12178">
            <v>45800.363425925927</v>
          </cell>
          <cell r="G12178">
            <v>45830.36005787037</v>
          </cell>
          <cell r="H12178">
            <v>51</v>
          </cell>
          <cell r="O12178">
            <v>4076000</v>
          </cell>
        </row>
        <row r="12179">
          <cell r="A12179">
            <v>45874</v>
          </cell>
          <cell r="C12179" t="str">
            <v>ABEL Y SOFIA SAS</v>
          </cell>
          <cell r="F12179">
            <v>45803.332881944443</v>
          </cell>
          <cell r="G12179">
            <v>45833.329293981478</v>
          </cell>
          <cell r="H12179">
            <v>48</v>
          </cell>
          <cell r="O12179">
            <v>1212020.02</v>
          </cell>
        </row>
        <row r="12180">
          <cell r="A12180">
            <v>45874</v>
          </cell>
          <cell r="C12180" t="str">
            <v>ABEL Y SOFIA SAS</v>
          </cell>
          <cell r="F12180">
            <v>45803.348252314812</v>
          </cell>
          <cell r="G12180">
            <v>45833.348124999997</v>
          </cell>
          <cell r="H12180">
            <v>48</v>
          </cell>
          <cell r="O12180">
            <v>4217500</v>
          </cell>
        </row>
        <row r="12181">
          <cell r="A12181">
            <v>45874</v>
          </cell>
          <cell r="C12181" t="str">
            <v>ABEL Y SOFIA SAS</v>
          </cell>
          <cell r="F12181">
            <v>45805.372465277775</v>
          </cell>
          <cell r="G12181">
            <v>45835.37232638889</v>
          </cell>
          <cell r="H12181">
            <v>46</v>
          </cell>
          <cell r="O12181">
            <v>5686660</v>
          </cell>
        </row>
        <row r="12182">
          <cell r="A12182">
            <v>45874</v>
          </cell>
          <cell r="C12182" t="str">
            <v>ABEL Y SOFIA SAS</v>
          </cell>
          <cell r="F12182">
            <v>45807.388171296298</v>
          </cell>
          <cell r="G12182">
            <v>45837.387870370374</v>
          </cell>
          <cell r="H12182">
            <v>44</v>
          </cell>
          <cell r="O12182">
            <v>306000</v>
          </cell>
        </row>
        <row r="12183">
          <cell r="A12183">
            <v>45874</v>
          </cell>
          <cell r="C12183" t="str">
            <v>ABEL Y SOFIA SAS</v>
          </cell>
          <cell r="F12183">
            <v>45807.39707175926</v>
          </cell>
          <cell r="G12183">
            <v>45837.396851851852</v>
          </cell>
          <cell r="H12183">
            <v>44</v>
          </cell>
          <cell r="O12183">
            <v>1685000</v>
          </cell>
        </row>
        <row r="12184">
          <cell r="A12184">
            <v>45874</v>
          </cell>
          <cell r="C12184" t="str">
            <v>BISTROT S.A.S</v>
          </cell>
          <cell r="F12184">
            <v>45828.285358796296</v>
          </cell>
          <cell r="G12184">
            <v>45858.28502314815</v>
          </cell>
          <cell r="H12184">
            <v>23</v>
          </cell>
          <cell r="O12184">
            <v>266800</v>
          </cell>
        </row>
        <row r="12185">
          <cell r="A12185">
            <v>45874</v>
          </cell>
          <cell r="C12185" t="str">
            <v>BISTROT S.A.S</v>
          </cell>
          <cell r="F12185">
            <v>45836.345821759256</v>
          </cell>
          <cell r="G12185">
            <v>45866.343946759262</v>
          </cell>
          <cell r="H12185">
            <v>15</v>
          </cell>
          <cell r="O12185">
            <v>276000</v>
          </cell>
        </row>
        <row r="12186">
          <cell r="A12186">
            <v>45874</v>
          </cell>
          <cell r="C12186" t="str">
            <v>BISTROT S.A.S</v>
          </cell>
          <cell r="F12186">
            <v>45846.315451388888</v>
          </cell>
          <cell r="G12186">
            <v>45876.315312500003</v>
          </cell>
          <cell r="H12186">
            <v>5</v>
          </cell>
          <cell r="O12186">
            <v>388100</v>
          </cell>
        </row>
        <row r="12187">
          <cell r="A12187">
            <v>45874</v>
          </cell>
          <cell r="C12187" t="str">
            <v>BISTROT S.A.S</v>
          </cell>
          <cell r="F12187">
            <v>45860.310185185182</v>
          </cell>
          <cell r="G12187">
            <v>45890.310057870367</v>
          </cell>
          <cell r="H12187">
            <v>-9</v>
          </cell>
          <cell r="O12187">
            <v>379000</v>
          </cell>
        </row>
        <row r="12188">
          <cell r="A12188">
            <v>45874</v>
          </cell>
          <cell r="C12188" t="str">
            <v>CHAO PESCADO SAS</v>
          </cell>
          <cell r="F12188">
            <v>45826.305173611108</v>
          </cell>
          <cell r="G12188">
            <v>45856.304976851854</v>
          </cell>
          <cell r="H12188">
            <v>25</v>
          </cell>
          <cell r="O12188">
            <v>85862</v>
          </cell>
        </row>
        <row r="12189">
          <cell r="A12189">
            <v>45874</v>
          </cell>
          <cell r="C12189" t="str">
            <v>CHAO PESCADO SAS</v>
          </cell>
          <cell r="F12189">
            <v>45833.284548611111</v>
          </cell>
          <cell r="G12189">
            <v>45863.284375000003</v>
          </cell>
          <cell r="H12189">
            <v>18</v>
          </cell>
          <cell r="O12189">
            <v>158900</v>
          </cell>
        </row>
        <row r="12190">
          <cell r="A12190">
            <v>45874</v>
          </cell>
          <cell r="C12190" t="str">
            <v>CHAO PESCADO SAS</v>
          </cell>
          <cell r="F12190">
            <v>45839.308240740742</v>
          </cell>
          <cell r="G12190">
            <v>45869.308125000003</v>
          </cell>
          <cell r="H12190">
            <v>12</v>
          </cell>
          <cell r="O12190">
            <v>136000</v>
          </cell>
        </row>
        <row r="12191">
          <cell r="A12191">
            <v>45874</v>
          </cell>
          <cell r="C12191" t="str">
            <v>COMERCIALIZADORA DE DESPOJOS CARNICOS DE COLOMBIA S.A.S</v>
          </cell>
          <cell r="F12191">
            <v>45839.318402777775</v>
          </cell>
          <cell r="G12191">
            <v>45869.318402777775</v>
          </cell>
          <cell r="H12191">
            <v>12</v>
          </cell>
          <cell r="O12191">
            <v>23760</v>
          </cell>
        </row>
        <row r="12192">
          <cell r="A12192">
            <v>45874</v>
          </cell>
          <cell r="C12192" t="str">
            <v>COMERCIALIZADORA DE DESPOJOS CARNICOS DE COLOMBIA S.A.S</v>
          </cell>
          <cell r="F12192">
            <v>45840.304201388892</v>
          </cell>
          <cell r="G12192">
            <v>45870.304201388892</v>
          </cell>
          <cell r="H12192">
            <v>11</v>
          </cell>
          <cell r="O12192">
            <v>14660</v>
          </cell>
        </row>
        <row r="12193">
          <cell r="A12193">
            <v>45874</v>
          </cell>
          <cell r="C12193" t="str">
            <v>COMERCIALIZADORA DE DESPOJOS CARNICOS DE COLOMBIA S.A.S</v>
          </cell>
          <cell r="F12193">
            <v>45841.545428240737</v>
          </cell>
          <cell r="G12193">
            <v>45871.545428240737</v>
          </cell>
          <cell r="H12193">
            <v>10</v>
          </cell>
          <cell r="O12193">
            <v>12160</v>
          </cell>
        </row>
        <row r="12194">
          <cell r="A12194">
            <v>45874</v>
          </cell>
          <cell r="C12194" t="str">
            <v>COMERCIALIZADORA DE DESPOJOS CARNICOS DE COLOMBIA S.A.S</v>
          </cell>
          <cell r="F12194">
            <v>45841.644328703704</v>
          </cell>
          <cell r="G12194">
            <v>45871.644328703704</v>
          </cell>
          <cell r="H12194">
            <v>10</v>
          </cell>
          <cell r="O12194">
            <v>133430</v>
          </cell>
        </row>
        <row r="12195">
          <cell r="A12195">
            <v>45874</v>
          </cell>
          <cell r="C12195" t="str">
            <v>COMERCIALIZADORA DE DESPOJOS CARNICOS DE COLOMBIA S.A.S</v>
          </cell>
          <cell r="F12195">
            <v>45846.383923611109</v>
          </cell>
          <cell r="G12195">
            <v>45876.383923611109</v>
          </cell>
          <cell r="H12195">
            <v>5</v>
          </cell>
          <cell r="O12195">
            <v>18266</v>
          </cell>
        </row>
        <row r="12196">
          <cell r="A12196">
            <v>45874</v>
          </cell>
          <cell r="C12196" t="str">
            <v>COMERCIALIZADORA DE DESPOJOS CARNICOS DE COLOMBIA S.A.S</v>
          </cell>
          <cell r="F12196">
            <v>45847.378680555557</v>
          </cell>
          <cell r="G12196">
            <v>45877.378680555557</v>
          </cell>
          <cell r="H12196">
            <v>4</v>
          </cell>
          <cell r="O12196">
            <v>9880</v>
          </cell>
        </row>
        <row r="12197">
          <cell r="A12197">
            <v>45874</v>
          </cell>
          <cell r="C12197" t="str">
            <v>COMERCIALIZADORA DE DESPOJOS CARNICOS DE COLOMBIA S.A.S</v>
          </cell>
          <cell r="F12197">
            <v>45847.66207175926</v>
          </cell>
          <cell r="G12197">
            <v>45877.66207175926</v>
          </cell>
          <cell r="H12197">
            <v>4</v>
          </cell>
          <cell r="O12197">
            <v>90400</v>
          </cell>
        </row>
        <row r="12198">
          <cell r="A12198">
            <v>45874</v>
          </cell>
          <cell r="C12198" t="str">
            <v>COMERCIALIZADORA DE DESPOJOS CARNICOS DE COLOMBIA S.A.S</v>
          </cell>
          <cell r="F12198">
            <v>45848.343518518515</v>
          </cell>
          <cell r="G12198">
            <v>45878.343518518515</v>
          </cell>
          <cell r="H12198">
            <v>3</v>
          </cell>
          <cell r="O12198">
            <v>31020</v>
          </cell>
        </row>
        <row r="12199">
          <cell r="A12199">
            <v>45874</v>
          </cell>
          <cell r="C12199" t="str">
            <v>COMERCIALIZADORA DE DESPOJOS CARNICOS DE COLOMBIA S.A.S</v>
          </cell>
          <cell r="F12199">
            <v>45849.406817129631</v>
          </cell>
          <cell r="G12199">
            <v>45879.406817129631</v>
          </cell>
          <cell r="H12199">
            <v>2</v>
          </cell>
          <cell r="O12199">
            <v>17700</v>
          </cell>
        </row>
        <row r="12200">
          <cell r="A12200">
            <v>45874</v>
          </cell>
          <cell r="C12200" t="str">
            <v>COMERCIALIZADORA DE DESPOJOS CARNICOS DE COLOMBIA S.A.S</v>
          </cell>
          <cell r="F12200">
            <v>45852.358159722222</v>
          </cell>
          <cell r="G12200">
            <v>45882.358159722222</v>
          </cell>
          <cell r="H12200">
            <v>-1</v>
          </cell>
          <cell r="O12200">
            <v>21660</v>
          </cell>
        </row>
        <row r="12201">
          <cell r="A12201">
            <v>45874</v>
          </cell>
          <cell r="C12201" t="str">
            <v>COMERCIALIZADORA DE DESPOJOS CARNICOS DE COLOMBIA S.A.S</v>
          </cell>
          <cell r="F12201">
            <v>45853.672453703701</v>
          </cell>
          <cell r="G12201">
            <v>45883.672453703701</v>
          </cell>
          <cell r="H12201">
            <v>-2</v>
          </cell>
          <cell r="O12201">
            <v>12380</v>
          </cell>
        </row>
        <row r="12202">
          <cell r="A12202">
            <v>45874</v>
          </cell>
          <cell r="C12202" t="str">
            <v>COMERCIALIZADORA DE DESPOJOS CARNICOS DE COLOMBIA S.A.S</v>
          </cell>
          <cell r="F12202">
            <v>45853.676006944443</v>
          </cell>
          <cell r="G12202">
            <v>45883.676006944443</v>
          </cell>
          <cell r="H12202">
            <v>-2</v>
          </cell>
          <cell r="O12202">
            <v>82000</v>
          </cell>
        </row>
        <row r="12203">
          <cell r="A12203">
            <v>45874</v>
          </cell>
          <cell r="C12203" t="str">
            <v>COMERCIALIZADORA DE DESPOJOS CARNICOS DE COLOMBIA S.A.S</v>
          </cell>
          <cell r="F12203">
            <v>45854.269652777781</v>
          </cell>
          <cell r="G12203">
            <v>45884.269652777781</v>
          </cell>
          <cell r="H12203">
            <v>-3</v>
          </cell>
          <cell r="O12203">
            <v>11540</v>
          </cell>
        </row>
        <row r="12204">
          <cell r="A12204">
            <v>45874</v>
          </cell>
          <cell r="C12204" t="str">
            <v>COMERCIALIZADORA DE DESPOJOS CARNICOS DE COLOMBIA S.A.S</v>
          </cell>
          <cell r="F12204">
            <v>45854.38417824074</v>
          </cell>
          <cell r="G12204">
            <v>45884.38417824074</v>
          </cell>
          <cell r="H12204">
            <v>-3</v>
          </cell>
          <cell r="O12204">
            <v>14560</v>
          </cell>
        </row>
        <row r="12205">
          <cell r="A12205">
            <v>45874</v>
          </cell>
          <cell r="C12205" t="str">
            <v>COMERCIALIZADORA DE DESPOJOS CARNICOS DE COLOMBIA S.A.S</v>
          </cell>
          <cell r="F12205">
            <v>45854.434004629627</v>
          </cell>
          <cell r="G12205">
            <v>45884.434004629627</v>
          </cell>
          <cell r="H12205">
            <v>-3</v>
          </cell>
          <cell r="O12205">
            <v>20530</v>
          </cell>
        </row>
        <row r="12206">
          <cell r="A12206">
            <v>45874</v>
          </cell>
          <cell r="C12206" t="str">
            <v>COMERCIALIZADORA DE DESPOJOS CARNICOS DE COLOMBIA S.A.S</v>
          </cell>
          <cell r="F12206">
            <v>45855.231944444444</v>
          </cell>
          <cell r="G12206">
            <v>45885.231944444444</v>
          </cell>
          <cell r="H12206">
            <v>-4</v>
          </cell>
          <cell r="O12206">
            <v>17080</v>
          </cell>
        </row>
        <row r="12207">
          <cell r="A12207">
            <v>45874</v>
          </cell>
          <cell r="C12207" t="str">
            <v>COMERCIALIZADORA DE DESPOJOS CARNICOS DE COLOMBIA S.A.S</v>
          </cell>
          <cell r="F12207">
            <v>45855.55641203704</v>
          </cell>
          <cell r="G12207">
            <v>45885.55641203704</v>
          </cell>
          <cell r="H12207">
            <v>-4</v>
          </cell>
          <cell r="O12207">
            <v>33280</v>
          </cell>
        </row>
        <row r="12208">
          <cell r="A12208">
            <v>45874</v>
          </cell>
          <cell r="C12208" t="str">
            <v>COMERCIALIZADORA DE DESPOJOS CARNICOS DE COLOMBIA S.A.S</v>
          </cell>
          <cell r="F12208">
            <v>45856.427071759259</v>
          </cell>
          <cell r="G12208">
            <v>45886.427071759259</v>
          </cell>
          <cell r="H12208">
            <v>-5</v>
          </cell>
          <cell r="O12208">
            <v>4390</v>
          </cell>
        </row>
        <row r="12209">
          <cell r="A12209">
            <v>45874</v>
          </cell>
          <cell r="C12209" t="str">
            <v>COMERCIALIZADORA DE DESPOJOS CARNICOS DE COLOMBIA S.A.S</v>
          </cell>
          <cell r="F12209">
            <v>45857.302731481483</v>
          </cell>
          <cell r="G12209">
            <v>45887.302731481483</v>
          </cell>
          <cell r="H12209">
            <v>-6</v>
          </cell>
          <cell r="O12209">
            <v>5560</v>
          </cell>
        </row>
        <row r="12210">
          <cell r="A12210">
            <v>45874</v>
          </cell>
          <cell r="C12210" t="str">
            <v>COMERCIALIZADORA DE DESPOJOS CARNICOS DE COLOMBIA S.A.S</v>
          </cell>
          <cell r="F12210">
            <v>45859.402418981481</v>
          </cell>
          <cell r="G12210">
            <v>45889.402418981481</v>
          </cell>
          <cell r="H12210">
            <v>-8</v>
          </cell>
          <cell r="O12210">
            <v>27930</v>
          </cell>
        </row>
        <row r="12211">
          <cell r="A12211">
            <v>45874</v>
          </cell>
          <cell r="C12211" t="str">
            <v>COMERCIALIZADORA DE DESPOJOS CARNICOS DE COLOMBIA S.A.S</v>
          </cell>
          <cell r="F12211">
            <v>45862.457337962966</v>
          </cell>
          <cell r="G12211">
            <v>45892.457337962966</v>
          </cell>
          <cell r="H12211">
            <v>-11</v>
          </cell>
          <cell r="O12211">
            <v>22220</v>
          </cell>
        </row>
        <row r="12212">
          <cell r="A12212">
            <v>45874</v>
          </cell>
          <cell r="C12212" t="str">
            <v>COMERCIALIZADORA DE DESPOJOS CARNICOS DE COLOMBIA S.A.S</v>
          </cell>
          <cell r="F12212">
            <v>45863.396597222221</v>
          </cell>
          <cell r="G12212">
            <v>45893.396597222221</v>
          </cell>
          <cell r="H12212">
            <v>-12</v>
          </cell>
          <cell r="O12212">
            <v>1370</v>
          </cell>
        </row>
        <row r="12213">
          <cell r="A12213">
            <v>45874</v>
          </cell>
          <cell r="C12213" t="str">
            <v>COMERCIALIZADORA DE DESPOJOS CARNICOS DE COLOMBIA S.A.S</v>
          </cell>
          <cell r="F12213">
            <v>45864.304560185185</v>
          </cell>
          <cell r="G12213">
            <v>45894.304560185185</v>
          </cell>
          <cell r="H12213">
            <v>-13</v>
          </cell>
          <cell r="O12213">
            <v>3880</v>
          </cell>
        </row>
        <row r="12214">
          <cell r="A12214">
            <v>45874</v>
          </cell>
          <cell r="C12214" t="str">
            <v>COMERCIALIZADORA DE DESPOJOS CARNICOS DE COLOMBIA S.A.S</v>
          </cell>
          <cell r="F12214">
            <v>45864.532025462962</v>
          </cell>
          <cell r="G12214">
            <v>45894.532025462962</v>
          </cell>
          <cell r="H12214">
            <v>-13</v>
          </cell>
          <cell r="O12214">
            <v>80000</v>
          </cell>
        </row>
        <row r="12215">
          <cell r="A12215">
            <v>45874</v>
          </cell>
          <cell r="C12215" t="str">
            <v>COMERCIALIZADORA DE DESPOJOS CARNICOS DE COLOMBIA S.A.S</v>
          </cell>
          <cell r="F12215">
            <v>45866.501238425924</v>
          </cell>
          <cell r="G12215">
            <v>45896.501238425924</v>
          </cell>
          <cell r="H12215">
            <v>-15</v>
          </cell>
          <cell r="O12215">
            <v>12320</v>
          </cell>
        </row>
        <row r="12216">
          <cell r="A12216">
            <v>45874</v>
          </cell>
          <cell r="C12216" t="str">
            <v>COMERCIALIZADORA DE DESPOJOS CARNICOS DE COLOMBIA S.A.S</v>
          </cell>
          <cell r="F12216">
            <v>45871.466111111113</v>
          </cell>
          <cell r="G12216">
            <v>45901.466111111113</v>
          </cell>
          <cell r="H12216">
            <v>-20</v>
          </cell>
          <cell r="O12216">
            <v>2520</v>
          </cell>
        </row>
        <row r="12217">
          <cell r="A12217">
            <v>45874</v>
          </cell>
          <cell r="C12217" t="str">
            <v>EPS SANITAS S A</v>
          </cell>
          <cell r="F12217">
            <v>45874</v>
          </cell>
          <cell r="G12217">
            <v>45874</v>
          </cell>
          <cell r="H12217">
            <v>0</v>
          </cell>
          <cell r="O12217">
            <v>849411</v>
          </cell>
        </row>
        <row r="12218">
          <cell r="A12218">
            <v>45874</v>
          </cell>
          <cell r="C12218" t="str">
            <v>FUERZA INTENSA SAS</v>
          </cell>
          <cell r="F12218">
            <v>45840.344259259262</v>
          </cell>
          <cell r="G12218">
            <v>45855.344097222223</v>
          </cell>
          <cell r="H12218">
            <v>26</v>
          </cell>
          <cell r="O12218">
            <v>462760</v>
          </cell>
        </row>
        <row r="12219">
          <cell r="A12219">
            <v>45874</v>
          </cell>
          <cell r="C12219" t="str">
            <v>FUERZA INTENSA SAS</v>
          </cell>
          <cell r="F12219">
            <v>45840.345312500001</v>
          </cell>
          <cell r="G12219">
            <v>45855.345231481479</v>
          </cell>
          <cell r="H12219">
            <v>26</v>
          </cell>
          <cell r="O12219">
            <v>77550</v>
          </cell>
        </row>
        <row r="12220">
          <cell r="A12220">
            <v>45874</v>
          </cell>
          <cell r="C12220" t="str">
            <v>FUERZA INTENSA SAS</v>
          </cell>
          <cell r="F12220">
            <v>45845.305925925924</v>
          </cell>
          <cell r="G12220">
            <v>45860.305787037039</v>
          </cell>
          <cell r="H12220">
            <v>21</v>
          </cell>
          <cell r="O12220">
            <v>862800</v>
          </cell>
        </row>
        <row r="12221">
          <cell r="A12221">
            <v>45874</v>
          </cell>
          <cell r="C12221" t="str">
            <v>FUERZA INTENSA SAS</v>
          </cell>
          <cell r="F12221">
            <v>45867</v>
          </cell>
          <cell r="G12221">
            <v>45875</v>
          </cell>
          <cell r="H12221">
            <v>9</v>
          </cell>
          <cell r="O12221">
            <v>10840</v>
          </cell>
        </row>
        <row r="12222">
          <cell r="A12222">
            <v>45874</v>
          </cell>
          <cell r="C12222" t="str">
            <v>GORDO Y TOMO SAS</v>
          </cell>
          <cell r="F12222">
            <v>45812.306064814817</v>
          </cell>
          <cell r="G12222">
            <v>45842.305902777778</v>
          </cell>
          <cell r="H12222">
            <v>39</v>
          </cell>
          <cell r="O12222">
            <v>100100</v>
          </cell>
        </row>
        <row r="12223">
          <cell r="A12223">
            <v>45874</v>
          </cell>
          <cell r="C12223" t="str">
            <v>GORDO Y TOMO SAS</v>
          </cell>
          <cell r="F12223">
            <v>45812.369270833333</v>
          </cell>
          <cell r="G12223">
            <v>45842.369155092594</v>
          </cell>
          <cell r="H12223">
            <v>39</v>
          </cell>
          <cell r="O12223">
            <v>156900</v>
          </cell>
        </row>
        <row r="12224">
          <cell r="A12224">
            <v>45874</v>
          </cell>
          <cell r="C12224" t="str">
            <v>GORDO Y TOMO SAS</v>
          </cell>
          <cell r="F12224">
            <v>45813.272002314814</v>
          </cell>
          <cell r="G12224">
            <v>45843.271655092591</v>
          </cell>
          <cell r="H12224">
            <v>38</v>
          </cell>
          <cell r="O12224">
            <v>289800</v>
          </cell>
        </row>
        <row r="12225">
          <cell r="A12225">
            <v>45874</v>
          </cell>
          <cell r="C12225" t="str">
            <v>GORDO Y TOMO SAS</v>
          </cell>
          <cell r="F12225">
            <v>45813.27306712963</v>
          </cell>
          <cell r="G12225">
            <v>45843.272905092592</v>
          </cell>
          <cell r="H12225">
            <v>38</v>
          </cell>
          <cell r="O12225">
            <v>104500</v>
          </cell>
        </row>
        <row r="12226">
          <cell r="A12226">
            <v>45874</v>
          </cell>
          <cell r="C12226" t="str">
            <v>GORDO Y TOMO SAS</v>
          </cell>
          <cell r="F12226">
            <v>45817.26771990741</v>
          </cell>
          <cell r="G12226">
            <v>45847.267337962963</v>
          </cell>
          <cell r="H12226">
            <v>34</v>
          </cell>
          <cell r="O12226">
            <v>280600</v>
          </cell>
        </row>
        <row r="12227">
          <cell r="A12227">
            <v>45874</v>
          </cell>
          <cell r="C12227" t="str">
            <v>GORDO Y TOMO SAS</v>
          </cell>
          <cell r="F12227">
            <v>45827.326817129629</v>
          </cell>
          <cell r="G12227">
            <v>45857.326342592591</v>
          </cell>
          <cell r="H12227">
            <v>24</v>
          </cell>
          <cell r="O12227">
            <v>119800</v>
          </cell>
        </row>
        <row r="12228">
          <cell r="A12228">
            <v>45874</v>
          </cell>
          <cell r="C12228" t="str">
            <v>GORDO Y TOMO SAS</v>
          </cell>
          <cell r="F12228">
            <v>45827.330821759257</v>
          </cell>
          <cell r="G12228">
            <v>45857.330717592595</v>
          </cell>
          <cell r="H12228">
            <v>24</v>
          </cell>
          <cell r="O12228">
            <v>128849.99</v>
          </cell>
        </row>
        <row r="12229">
          <cell r="A12229">
            <v>45874</v>
          </cell>
          <cell r="C12229" t="str">
            <v>GORDO Y TOMO SAS</v>
          </cell>
          <cell r="F12229">
            <v>45828.406192129631</v>
          </cell>
          <cell r="G12229">
            <v>45858.400625000002</v>
          </cell>
          <cell r="H12229">
            <v>23</v>
          </cell>
          <cell r="O12229">
            <v>151140</v>
          </cell>
        </row>
        <row r="12230">
          <cell r="A12230">
            <v>45874</v>
          </cell>
          <cell r="C12230" t="str">
            <v>GORDO Y TOMO SAS</v>
          </cell>
          <cell r="F12230">
            <v>45835.300046296295</v>
          </cell>
          <cell r="G12230">
            <v>45865.299641203703</v>
          </cell>
          <cell r="H12230">
            <v>16</v>
          </cell>
          <cell r="O12230">
            <v>107000</v>
          </cell>
        </row>
        <row r="12231">
          <cell r="A12231">
            <v>45874</v>
          </cell>
          <cell r="C12231" t="str">
            <v>GORDO Y TOMO SAS</v>
          </cell>
          <cell r="F12231">
            <v>45839.307534722226</v>
          </cell>
          <cell r="G12231">
            <v>45869.30740740741</v>
          </cell>
          <cell r="H12231">
            <v>12</v>
          </cell>
          <cell r="O12231">
            <v>232300</v>
          </cell>
        </row>
        <row r="12232">
          <cell r="A12232">
            <v>45874</v>
          </cell>
          <cell r="C12232" t="str">
            <v>LA BIFERIA SA</v>
          </cell>
          <cell r="F12232">
            <v>45854.321597222224</v>
          </cell>
          <cell r="G12232">
            <v>45884.321180555555</v>
          </cell>
          <cell r="H12232">
            <v>-3</v>
          </cell>
          <cell r="O12232">
            <v>344100</v>
          </cell>
        </row>
        <row r="12233">
          <cell r="A12233">
            <v>45874</v>
          </cell>
          <cell r="C12233" t="str">
            <v>MERCADOS BM SAS</v>
          </cell>
          <cell r="F12233">
            <v>45869.333275462966</v>
          </cell>
          <cell r="G12233">
            <v>45877.332453703704</v>
          </cell>
          <cell r="H12233">
            <v>4</v>
          </cell>
          <cell r="O12233">
            <v>5580401.0959999999</v>
          </cell>
        </row>
        <row r="12234">
          <cell r="A12234">
            <v>45874</v>
          </cell>
          <cell r="C12234" t="str">
            <v>MINI MAL LTDA</v>
          </cell>
          <cell r="F12234">
            <v>45869.331076388888</v>
          </cell>
          <cell r="G12234">
            <v>45870.330763888887</v>
          </cell>
          <cell r="H12234">
            <v>11</v>
          </cell>
          <cell r="O12234">
            <v>512100</v>
          </cell>
        </row>
        <row r="12235">
          <cell r="A12235">
            <v>45874</v>
          </cell>
          <cell r="C12235" t="str">
            <v>RETACO SAS</v>
          </cell>
          <cell r="F12235">
            <v>45832.371863425928</v>
          </cell>
          <cell r="G12235">
            <v>45862.371400462966</v>
          </cell>
          <cell r="H12235">
            <v>19</v>
          </cell>
          <cell r="O12235">
            <v>856799.99</v>
          </cell>
        </row>
        <row r="12236">
          <cell r="A12236">
            <v>45874</v>
          </cell>
          <cell r="C12236" t="str">
            <v>RETACO SAS</v>
          </cell>
          <cell r="F12236">
            <v>45832.385671296295</v>
          </cell>
          <cell r="G12236">
            <v>45862.384768518517</v>
          </cell>
          <cell r="H12236">
            <v>19</v>
          </cell>
          <cell r="O12236">
            <v>743700</v>
          </cell>
        </row>
        <row r="12237">
          <cell r="A12237">
            <v>45874</v>
          </cell>
          <cell r="C12237" t="str">
            <v>RETACO SAS</v>
          </cell>
          <cell r="F12237">
            <v>45835.292638888888</v>
          </cell>
          <cell r="G12237">
            <v>45865.292453703703</v>
          </cell>
          <cell r="H12237">
            <v>16</v>
          </cell>
          <cell r="O12237">
            <v>340000</v>
          </cell>
        </row>
        <row r="12238">
          <cell r="A12238">
            <v>45874</v>
          </cell>
          <cell r="C12238" t="str">
            <v>RETACO SAS</v>
          </cell>
          <cell r="F12238">
            <v>45835.351585648146</v>
          </cell>
          <cell r="G12238">
            <v>45865.351446759261</v>
          </cell>
          <cell r="H12238">
            <v>16</v>
          </cell>
          <cell r="O12238">
            <v>525500</v>
          </cell>
        </row>
        <row r="12239">
          <cell r="A12239">
            <v>45874</v>
          </cell>
          <cell r="C12239" t="str">
            <v>SANSON SAS</v>
          </cell>
          <cell r="F12239">
            <v>45833.287407407406</v>
          </cell>
          <cell r="G12239">
            <v>45863.287187499998</v>
          </cell>
          <cell r="H12239">
            <v>18</v>
          </cell>
          <cell r="O12239">
            <v>180400</v>
          </cell>
        </row>
        <row r="12240">
          <cell r="A12240">
            <v>45874</v>
          </cell>
          <cell r="C12240" t="str">
            <v>SANSON SAS</v>
          </cell>
          <cell r="F12240">
            <v>45839.323518518519</v>
          </cell>
          <cell r="G12240">
            <v>45869.323229166665</v>
          </cell>
          <cell r="H12240">
            <v>12</v>
          </cell>
          <cell r="O12240">
            <v>187500</v>
          </cell>
        </row>
        <row r="12241">
          <cell r="A12241">
            <v>45874</v>
          </cell>
          <cell r="C12241" t="str">
            <v>SANSON SAS</v>
          </cell>
          <cell r="F12241">
            <v>45839.324942129628</v>
          </cell>
          <cell r="G12241">
            <v>45869.324641203704</v>
          </cell>
          <cell r="H12241">
            <v>12</v>
          </cell>
          <cell r="O12241">
            <v>915000</v>
          </cell>
        </row>
        <row r="12242">
          <cell r="A12242">
            <v>45874</v>
          </cell>
          <cell r="C12242" t="str">
            <v>SIA SAS</v>
          </cell>
          <cell r="F12242">
            <v>45766.315648148149</v>
          </cell>
          <cell r="G12242">
            <v>45796.315648148149</v>
          </cell>
          <cell r="H12242">
            <v>92</v>
          </cell>
          <cell r="O12242">
            <v>2077200</v>
          </cell>
        </row>
        <row r="12243">
          <cell r="A12243">
            <v>45874</v>
          </cell>
          <cell r="C12243" t="str">
            <v>SIA SAS</v>
          </cell>
          <cell r="F12243">
            <v>45876.542557870373</v>
          </cell>
          <cell r="G12243">
            <v>45906.542210648149</v>
          </cell>
          <cell r="H12243">
            <v>-18</v>
          </cell>
          <cell r="O12243">
            <v>4308000</v>
          </cell>
        </row>
        <row r="12244">
          <cell r="A12244">
            <v>45874</v>
          </cell>
          <cell r="C12244" t="str">
            <v>GINA ALEXANDRA OCHOA CASTAÑEDA</v>
          </cell>
          <cell r="F12244">
            <v>45873.524062500001</v>
          </cell>
          <cell r="G12244">
            <v>45874.523715277777</v>
          </cell>
          <cell r="H12244">
            <v>14</v>
          </cell>
          <cell r="O12244">
            <v>223200</v>
          </cell>
        </row>
        <row r="12245">
          <cell r="A12245">
            <v>45874</v>
          </cell>
          <cell r="C12245" t="str">
            <v>PAULA JINNET ARDILA GOMEZ</v>
          </cell>
          <cell r="F12245">
            <v>45873.333090277774</v>
          </cell>
          <cell r="G12245">
            <v>45874.332835648151</v>
          </cell>
          <cell r="H12245">
            <v>14</v>
          </cell>
          <cell r="O12245">
            <v>459200</v>
          </cell>
        </row>
        <row r="12246">
          <cell r="A12246">
            <v>45874</v>
          </cell>
          <cell r="C12246" t="str">
            <v>LUIS ANTONIO TOVAR ARIAS</v>
          </cell>
          <cell r="F12246">
            <v>45874.459930555553</v>
          </cell>
          <cell r="G12246">
            <v>45875.459930555553</v>
          </cell>
          <cell r="H12246">
            <v>6</v>
          </cell>
          <cell r="O12246">
            <v>130560</v>
          </cell>
        </row>
        <row r="12247">
          <cell r="A12247">
            <v>45874</v>
          </cell>
          <cell r="C12247" t="str">
            <v>HILDEBRANDO  CARREÑO</v>
          </cell>
          <cell r="F12247">
            <v>45873.586689814816</v>
          </cell>
          <cell r="G12247">
            <v>45874.586331018516</v>
          </cell>
          <cell r="H12247">
            <v>7</v>
          </cell>
          <cell r="O12247">
            <v>429750</v>
          </cell>
        </row>
        <row r="12248">
          <cell r="A12248">
            <v>45874</v>
          </cell>
          <cell r="C12248" t="str">
            <v>VENTAS MOSTRADOR</v>
          </cell>
          <cell r="F12248">
            <v>45874</v>
          </cell>
          <cell r="G12248">
            <v>45874</v>
          </cell>
          <cell r="H12248">
            <v>0</v>
          </cell>
          <cell r="O12248">
            <v>473202</v>
          </cell>
        </row>
        <row r="12249">
          <cell r="A12249">
            <v>45874</v>
          </cell>
          <cell r="C12249" t="str">
            <v>VENTAS MOSTRADOR</v>
          </cell>
          <cell r="F12249">
            <v>45874</v>
          </cell>
          <cell r="G12249">
            <v>45874</v>
          </cell>
          <cell r="H12249">
            <v>0</v>
          </cell>
          <cell r="O12249">
            <v>287625</v>
          </cell>
        </row>
        <row r="12250">
          <cell r="A12250">
            <v>45875</v>
          </cell>
          <cell r="C12250" t="str">
            <v>VENTAS MOSTRADOR</v>
          </cell>
          <cell r="F12250">
            <v>45874.586331018516</v>
          </cell>
          <cell r="G12250">
            <v>45874.586331018516</v>
          </cell>
          <cell r="H12250">
            <v>0</v>
          </cell>
          <cell r="O12250">
            <v>6350</v>
          </cell>
        </row>
        <row r="12251">
          <cell r="A12251">
            <v>45875</v>
          </cell>
          <cell r="C12251" t="str">
            <v>VENTAS MOSTRADOR</v>
          </cell>
          <cell r="F12251">
            <v>45874.586331018516</v>
          </cell>
          <cell r="G12251">
            <v>45874.586331018516</v>
          </cell>
          <cell r="H12251">
            <v>0</v>
          </cell>
          <cell r="O12251">
            <v>11925</v>
          </cell>
        </row>
        <row r="12252">
          <cell r="A12252">
            <v>45875</v>
          </cell>
          <cell r="C12252" t="str">
            <v>VENTAS MOSTRADOR</v>
          </cell>
          <cell r="F12252">
            <v>45874.586331018516</v>
          </cell>
          <cell r="G12252">
            <v>45874.586331018516</v>
          </cell>
          <cell r="H12252">
            <v>0</v>
          </cell>
          <cell r="O12252">
            <v>15600</v>
          </cell>
        </row>
        <row r="12253">
          <cell r="A12253">
            <v>45875</v>
          </cell>
          <cell r="C12253" t="str">
            <v>VENTAS MOSTRADOR</v>
          </cell>
          <cell r="F12253">
            <v>45874.586331018516</v>
          </cell>
          <cell r="G12253">
            <v>45874.586331018516</v>
          </cell>
          <cell r="H12253">
            <v>0</v>
          </cell>
          <cell r="O12253">
            <v>21728</v>
          </cell>
        </row>
        <row r="12254">
          <cell r="A12254">
            <v>45875</v>
          </cell>
          <cell r="C12254" t="str">
            <v>VENTAS MOSTRADOR</v>
          </cell>
          <cell r="F12254">
            <v>45874.586331018516</v>
          </cell>
          <cell r="G12254">
            <v>45874.586331018516</v>
          </cell>
          <cell r="H12254">
            <v>0</v>
          </cell>
          <cell r="O12254">
            <v>24320</v>
          </cell>
        </row>
        <row r="12255">
          <cell r="A12255">
            <v>45875</v>
          </cell>
          <cell r="C12255" t="str">
            <v>VENTAS MOSTRADOR</v>
          </cell>
          <cell r="F12255">
            <v>45874.586331018516</v>
          </cell>
          <cell r="G12255">
            <v>45874.586331018516</v>
          </cell>
          <cell r="H12255">
            <v>0</v>
          </cell>
          <cell r="O12255">
            <v>49941</v>
          </cell>
        </row>
        <row r="12256">
          <cell r="A12256">
            <v>45875</v>
          </cell>
          <cell r="C12256" t="str">
            <v>VENTAS MOSTRADOR</v>
          </cell>
          <cell r="F12256">
            <v>45874.586331018516</v>
          </cell>
          <cell r="G12256">
            <v>45874.586331018516</v>
          </cell>
          <cell r="H12256">
            <v>0</v>
          </cell>
          <cell r="O12256">
            <v>69023</v>
          </cell>
        </row>
        <row r="12257">
          <cell r="A12257">
            <v>45875</v>
          </cell>
          <cell r="C12257" t="str">
            <v>VENTAS MOSTRADOR</v>
          </cell>
          <cell r="F12257">
            <v>45874.586331018516</v>
          </cell>
          <cell r="G12257">
            <v>45874.586331018516</v>
          </cell>
          <cell r="H12257">
            <v>0</v>
          </cell>
          <cell r="O12257">
            <v>95000</v>
          </cell>
        </row>
        <row r="12258">
          <cell r="A12258">
            <v>45875</v>
          </cell>
          <cell r="C12258" t="str">
            <v>SONIA CONTANZA CARDENAS MURCIA</v>
          </cell>
          <cell r="F12258">
            <v>45875.478738425925</v>
          </cell>
          <cell r="G12258">
            <v>45876.473703703705</v>
          </cell>
          <cell r="H12258">
            <v>5</v>
          </cell>
          <cell r="O12258">
            <v>151400</v>
          </cell>
        </row>
        <row r="12259">
          <cell r="A12259">
            <v>45875</v>
          </cell>
          <cell r="C12259" t="str">
            <v>VENTAS MOSTRADOR</v>
          </cell>
          <cell r="F12259">
            <v>45874.586331018516</v>
          </cell>
          <cell r="G12259">
            <v>45874.586331018516</v>
          </cell>
          <cell r="H12259">
            <v>0</v>
          </cell>
          <cell r="O12259">
            <v>224400</v>
          </cell>
        </row>
        <row r="12260">
          <cell r="A12260">
            <v>45875</v>
          </cell>
          <cell r="C12260" t="str">
            <v>CRISTIAN  ROJAS RIVERA</v>
          </cell>
          <cell r="F12260">
            <v>45875.618935185186</v>
          </cell>
          <cell r="G12260">
            <v>45881.618819444448</v>
          </cell>
          <cell r="H12260">
            <v>7</v>
          </cell>
          <cell r="O12260">
            <v>1701999.96</v>
          </cell>
        </row>
        <row r="12261">
          <cell r="A12261">
            <v>45875</v>
          </cell>
          <cell r="C12261" t="str">
            <v>TIGRE COLOMBIA S.A.S</v>
          </cell>
          <cell r="F12261">
            <v>45866.330011574071</v>
          </cell>
          <cell r="G12261">
            <v>45874.321261574078</v>
          </cell>
          <cell r="H12261">
            <v>7</v>
          </cell>
          <cell r="O12261">
            <v>329030</v>
          </cell>
        </row>
        <row r="12262">
          <cell r="A12262">
            <v>45875</v>
          </cell>
          <cell r="C12262" t="str">
            <v>TIGRE COLOMBIA S.A.S</v>
          </cell>
          <cell r="F12262">
            <v>45875.38177083333</v>
          </cell>
          <cell r="G12262">
            <v>45883.381620370368</v>
          </cell>
          <cell r="H12262">
            <v>-2</v>
          </cell>
          <cell r="O12262">
            <v>1190000</v>
          </cell>
        </row>
        <row r="12263">
          <cell r="A12263">
            <v>45875</v>
          </cell>
          <cell r="C12263" t="str">
            <v>TIGRE COLOMBIA S.A.S</v>
          </cell>
          <cell r="F12263">
            <v>45875.382916666669</v>
          </cell>
          <cell r="G12263">
            <v>45883.382233796299</v>
          </cell>
          <cell r="H12263">
            <v>-2</v>
          </cell>
          <cell r="O12263">
            <v>1020000</v>
          </cell>
        </row>
        <row r="12264">
          <cell r="A12264">
            <v>45875</v>
          </cell>
          <cell r="C12264" t="str">
            <v>TIGRE COLOMBIA S.A.S</v>
          </cell>
          <cell r="F12264">
            <v>45875.384004629632</v>
          </cell>
          <cell r="G12264">
            <v>45883.383333333331</v>
          </cell>
          <cell r="H12264">
            <v>-2</v>
          </cell>
          <cell r="O12264">
            <v>1190000</v>
          </cell>
        </row>
        <row r="12265">
          <cell r="A12265">
            <v>45875</v>
          </cell>
          <cell r="C12265" t="str">
            <v>SOSTENIBILIDAD S.A.S.</v>
          </cell>
          <cell r="F12265">
            <v>45815.359224537038</v>
          </cell>
          <cell r="G12265">
            <v>45830.359027777777</v>
          </cell>
          <cell r="H12265">
            <v>51</v>
          </cell>
          <cell r="O12265">
            <v>164000</v>
          </cell>
        </row>
        <row r="12266">
          <cell r="A12266">
            <v>45875</v>
          </cell>
          <cell r="C12266" t="str">
            <v>TODOS COMEMOS SAS</v>
          </cell>
          <cell r="F12266">
            <v>45862.528217592589</v>
          </cell>
          <cell r="G12266">
            <v>45870.527754629627</v>
          </cell>
          <cell r="H12266">
            <v>11</v>
          </cell>
          <cell r="O12266">
            <v>970200</v>
          </cell>
        </row>
        <row r="12267">
          <cell r="A12267">
            <v>45875</v>
          </cell>
          <cell r="C12267" t="str">
            <v>SOSTENIBILIDAD S.A.S.</v>
          </cell>
          <cell r="F12267">
            <v>45815.308020833334</v>
          </cell>
          <cell r="G12267">
            <v>45830.307870370372</v>
          </cell>
          <cell r="H12267">
            <v>51</v>
          </cell>
          <cell r="O12267">
            <v>192700</v>
          </cell>
        </row>
        <row r="12268">
          <cell r="A12268">
            <v>45875</v>
          </cell>
          <cell r="C12268" t="str">
            <v>EL IMPERIO DEL CERDO PREMIUM S.A.S</v>
          </cell>
          <cell r="F12268">
            <v>45874.259305555555</v>
          </cell>
          <cell r="G12268">
            <v>45882.259212962963</v>
          </cell>
          <cell r="H12268">
            <v>-1</v>
          </cell>
          <cell r="O12268">
            <v>1678400</v>
          </cell>
        </row>
        <row r="12269">
          <cell r="A12269">
            <v>45875</v>
          </cell>
          <cell r="C12269" t="str">
            <v>ALEJANDRO  DURAN</v>
          </cell>
          <cell r="F12269">
            <v>45874.490219907406</v>
          </cell>
          <cell r="G12269">
            <v>45875.489837962959</v>
          </cell>
          <cell r="H12269">
            <v>13</v>
          </cell>
          <cell r="O12269">
            <v>1461600</v>
          </cell>
        </row>
        <row r="12270">
          <cell r="A12270">
            <v>45875</v>
          </cell>
          <cell r="C12270" t="str">
            <v>JH VISCERAS DE CERDO S.A.S</v>
          </cell>
          <cell r="F12270">
            <v>45869.700300925928</v>
          </cell>
          <cell r="G12270">
            <v>45877.700300925928</v>
          </cell>
          <cell r="H12270">
            <v>17</v>
          </cell>
          <cell r="O12270">
            <v>6780372</v>
          </cell>
        </row>
        <row r="12271">
          <cell r="A12271">
            <v>45875</v>
          </cell>
          <cell r="C12271" t="str">
            <v>JAIR SEBASTIAN ROJAS PULIDO</v>
          </cell>
          <cell r="F12271">
            <v>45871.542442129627</v>
          </cell>
          <cell r="G12271">
            <v>45872.542326388888</v>
          </cell>
          <cell r="H12271">
            <v>16</v>
          </cell>
          <cell r="O12271">
            <v>425499.99</v>
          </cell>
        </row>
        <row r="12272">
          <cell r="A12272">
            <v>45875</v>
          </cell>
          <cell r="C12272" t="str">
            <v>PAULA JINNET ARDILA GOMEZ</v>
          </cell>
          <cell r="F12272">
            <v>45873.331099537034</v>
          </cell>
          <cell r="G12272">
            <v>45874.330960648149</v>
          </cell>
          <cell r="H12272">
            <v>14</v>
          </cell>
          <cell r="O12272">
            <v>683600</v>
          </cell>
        </row>
        <row r="12273">
          <cell r="A12273">
            <v>45875</v>
          </cell>
          <cell r="C12273" t="str">
            <v>ANA LUCIA BAUTISTA MANCILLA</v>
          </cell>
          <cell r="F12273">
            <v>45875.480590277781</v>
          </cell>
          <cell r="G12273">
            <v>45876.480486111112</v>
          </cell>
          <cell r="H12273">
            <v>5</v>
          </cell>
          <cell r="O12273">
            <v>411400</v>
          </cell>
        </row>
        <row r="12274">
          <cell r="A12274">
            <v>45875</v>
          </cell>
          <cell r="C12274" t="str">
            <v>JOSE DIEGO MOSQUERA</v>
          </cell>
          <cell r="F12274">
            <v>45870.227349537039</v>
          </cell>
          <cell r="G12274">
            <v>45871.227349537039</v>
          </cell>
          <cell r="H12274">
            <v>17</v>
          </cell>
          <cell r="O12274">
            <v>328800</v>
          </cell>
        </row>
        <row r="12275">
          <cell r="A12275">
            <v>45875</v>
          </cell>
          <cell r="C12275" t="str">
            <v>JOSE DIEGO MOSQUERA</v>
          </cell>
          <cell r="F12275">
            <v>45873.224108796298</v>
          </cell>
          <cell r="G12275">
            <v>45874.224108796298</v>
          </cell>
          <cell r="H12275">
            <v>14</v>
          </cell>
          <cell r="O12275">
            <v>1022080</v>
          </cell>
        </row>
        <row r="12276">
          <cell r="A12276">
            <v>45875</v>
          </cell>
          <cell r="C12276" t="str">
            <v>DONDOHE4K S.A.S</v>
          </cell>
          <cell r="F12276">
            <v>45857.483425925922</v>
          </cell>
          <cell r="G12276">
            <v>45887.478645833333</v>
          </cell>
          <cell r="H12276">
            <v>-6</v>
          </cell>
          <cell r="O12276">
            <v>246000</v>
          </cell>
        </row>
        <row r="12277">
          <cell r="A12277">
            <v>45875</v>
          </cell>
          <cell r="C12277" t="str">
            <v>DONDOHE4K S.A.S</v>
          </cell>
          <cell r="F12277">
            <v>45859.470821759256</v>
          </cell>
          <cell r="G12277">
            <v>45889.470671296294</v>
          </cell>
          <cell r="H12277">
            <v>-8</v>
          </cell>
          <cell r="O12277">
            <v>1610056.655</v>
          </cell>
        </row>
        <row r="12278">
          <cell r="A12278">
            <v>45875</v>
          </cell>
          <cell r="C12278" t="str">
            <v>DONDOHE4K S.A.S</v>
          </cell>
          <cell r="F12278">
            <v>45862.51017361111</v>
          </cell>
          <cell r="G12278">
            <v>45892.510046296295</v>
          </cell>
          <cell r="H12278">
            <v>-11</v>
          </cell>
          <cell r="O12278">
            <v>364000</v>
          </cell>
        </row>
        <row r="12279">
          <cell r="A12279">
            <v>45875</v>
          </cell>
          <cell r="C12279" t="str">
            <v>INVERSIONES SUPER ROYAL CARIBE SA</v>
          </cell>
          <cell r="F12279">
            <v>45843.343124999999</v>
          </cell>
          <cell r="G12279">
            <v>45873.342962962961</v>
          </cell>
          <cell r="H12279">
            <v>8</v>
          </cell>
          <cell r="O12279">
            <v>222600</v>
          </cell>
        </row>
        <row r="12280">
          <cell r="A12280">
            <v>45875</v>
          </cell>
          <cell r="C12280" t="str">
            <v>INVERSIONES SUPER ROYAL CARIBE SA</v>
          </cell>
          <cell r="F12280">
            <v>45850.341331018521</v>
          </cell>
          <cell r="G12280">
            <v>45880.341145833336</v>
          </cell>
          <cell r="H12280">
            <v>1</v>
          </cell>
          <cell r="O12280">
            <v>174999.99</v>
          </cell>
        </row>
        <row r="12281">
          <cell r="A12281">
            <v>45875</v>
          </cell>
          <cell r="C12281" t="str">
            <v>OSAKA COCINA NIKKEI S.A.S</v>
          </cell>
          <cell r="F12281">
            <v>45845.301030092596</v>
          </cell>
          <cell r="G12281">
            <v>45875.30097222222</v>
          </cell>
          <cell r="H12281">
            <v>6</v>
          </cell>
          <cell r="O12281">
            <v>129050</v>
          </cell>
        </row>
        <row r="12282">
          <cell r="A12282">
            <v>45875</v>
          </cell>
          <cell r="C12282" t="str">
            <v>OSAKA COCINA NIKKEI S.A.S</v>
          </cell>
          <cell r="F12282">
            <v>45857.565601851849</v>
          </cell>
          <cell r="G12282">
            <v>45887.56554398148</v>
          </cell>
          <cell r="H12282">
            <v>-6</v>
          </cell>
          <cell r="O12282">
            <v>761334.97</v>
          </cell>
        </row>
        <row r="12283">
          <cell r="A12283">
            <v>45875</v>
          </cell>
          <cell r="C12283" t="str">
            <v>OSAKA COCINA NIKKEI S.A.S</v>
          </cell>
          <cell r="F12283">
            <v>45861.644687499997</v>
          </cell>
          <cell r="G12283">
            <v>45891.644189814811</v>
          </cell>
          <cell r="H12283">
            <v>-10</v>
          </cell>
          <cell r="O12283">
            <v>366800</v>
          </cell>
        </row>
        <row r="12284">
          <cell r="A12284">
            <v>45875</v>
          </cell>
          <cell r="C12284" t="str">
            <v>KOE4K S.A.S</v>
          </cell>
          <cell r="F12284">
            <v>45852.321053240739</v>
          </cell>
          <cell r="G12284">
            <v>45882.320972222224</v>
          </cell>
          <cell r="H12284">
            <v>-1</v>
          </cell>
          <cell r="O12284">
            <v>1710787.8940000001</v>
          </cell>
        </row>
        <row r="12285">
          <cell r="A12285">
            <v>45875</v>
          </cell>
          <cell r="C12285" t="str">
            <v>KOE4K S.A.S</v>
          </cell>
          <cell r="F12285">
            <v>45856.576493055552</v>
          </cell>
          <cell r="G12285">
            <v>45886.57640046296</v>
          </cell>
          <cell r="H12285">
            <v>-5</v>
          </cell>
          <cell r="O12285">
            <v>1100325.7139999999</v>
          </cell>
        </row>
        <row r="12286">
          <cell r="A12286">
            <v>45875</v>
          </cell>
          <cell r="C12286" t="str">
            <v>JUAN MANUEL PALLARES ARRIETA</v>
          </cell>
          <cell r="F12286">
            <v>45874.516828703701</v>
          </cell>
          <cell r="G12286">
            <v>45875.516747685186</v>
          </cell>
          <cell r="H12286">
            <v>6</v>
          </cell>
          <cell r="O12286">
            <v>182000</v>
          </cell>
        </row>
        <row r="12287">
          <cell r="A12287">
            <v>45875</v>
          </cell>
          <cell r="C12287" t="str">
            <v>BACO FOODS COLOMBIA S.A.S</v>
          </cell>
          <cell r="F12287">
            <v>45832.36</v>
          </cell>
          <cell r="G12287">
            <v>45862.356874999998</v>
          </cell>
          <cell r="H12287">
            <v>19</v>
          </cell>
          <cell r="O12287">
            <v>1787369.5279999999</v>
          </cell>
        </row>
        <row r="12288">
          <cell r="A12288">
            <v>45875</v>
          </cell>
          <cell r="C12288" t="str">
            <v>BACO FOODS COLOMBIA S.A.S</v>
          </cell>
          <cell r="F12288">
            <v>45834.326967592591</v>
          </cell>
          <cell r="G12288">
            <v>45864.322546296295</v>
          </cell>
          <cell r="H12288">
            <v>17</v>
          </cell>
          <cell r="O12288">
            <v>2255424</v>
          </cell>
        </row>
        <row r="12289">
          <cell r="A12289">
            <v>45875</v>
          </cell>
          <cell r="C12289" t="str">
            <v>BACO FOODS COLOMBIA S.A.S</v>
          </cell>
          <cell r="F12289">
            <v>45840.307812500003</v>
          </cell>
          <cell r="G12289">
            <v>45870.307604166665</v>
          </cell>
          <cell r="H12289">
            <v>11</v>
          </cell>
          <cell r="O12289">
            <v>1199800</v>
          </cell>
        </row>
        <row r="12290">
          <cell r="A12290">
            <v>45875</v>
          </cell>
          <cell r="C12290" t="str">
            <v>BACO FOODS COLOMBIA S.A.S</v>
          </cell>
          <cell r="F12290">
            <v>45842.321226851855</v>
          </cell>
          <cell r="G12290">
            <v>45872.321122685185</v>
          </cell>
          <cell r="H12290">
            <v>9</v>
          </cell>
          <cell r="O12290">
            <v>950000</v>
          </cell>
        </row>
        <row r="12291">
          <cell r="A12291">
            <v>45875</v>
          </cell>
          <cell r="C12291" t="str">
            <v>INVERSIONES NGB &amp; CO SAS</v>
          </cell>
          <cell r="F12291">
            <v>45860.597071759257</v>
          </cell>
          <cell r="G12291">
            <v>45868.596956018519</v>
          </cell>
          <cell r="H12291">
            <v>13</v>
          </cell>
          <cell r="O12291">
            <v>1186300</v>
          </cell>
        </row>
        <row r="12292">
          <cell r="A12292">
            <v>45875</v>
          </cell>
          <cell r="C12292" t="str">
            <v>CANTINA LA 15 SAS</v>
          </cell>
          <cell r="F12292">
            <v>45841.362557870372</v>
          </cell>
          <cell r="G12292">
            <v>45871.362442129626</v>
          </cell>
          <cell r="H12292">
            <v>10</v>
          </cell>
          <cell r="O12292">
            <v>132648.552</v>
          </cell>
        </row>
        <row r="12293">
          <cell r="A12293">
            <v>45875</v>
          </cell>
          <cell r="C12293" t="str">
            <v>CANTINA LA 15 SAS</v>
          </cell>
          <cell r="F12293">
            <v>45841.382210648146</v>
          </cell>
          <cell r="G12293">
            <v>45871.382048611114</v>
          </cell>
          <cell r="H12293">
            <v>10</v>
          </cell>
          <cell r="O12293">
            <v>1115363.2</v>
          </cell>
        </row>
        <row r="12294">
          <cell r="A12294">
            <v>45875</v>
          </cell>
          <cell r="C12294" t="str">
            <v>CANTINA LA 15 SAS</v>
          </cell>
          <cell r="F12294">
            <v>45846.328275462962</v>
          </cell>
          <cell r="G12294">
            <v>45876.328136574077</v>
          </cell>
          <cell r="H12294">
            <v>5</v>
          </cell>
          <cell r="O12294">
            <v>2213298.85</v>
          </cell>
        </row>
        <row r="12295">
          <cell r="A12295">
            <v>45875</v>
          </cell>
          <cell r="C12295" t="str">
            <v>DEKARLA SAS</v>
          </cell>
          <cell r="F12295">
            <v>45874.535312499997</v>
          </cell>
          <cell r="G12295">
            <v>45875.534907407404</v>
          </cell>
          <cell r="H12295">
            <v>6</v>
          </cell>
          <cell r="O12295">
            <v>500000</v>
          </cell>
        </row>
        <row r="12296">
          <cell r="A12296">
            <v>45875</v>
          </cell>
          <cell r="C12296" t="str">
            <v>WALTER  BECERRA</v>
          </cell>
          <cell r="F12296">
            <v>45874.505798611113</v>
          </cell>
          <cell r="G12296">
            <v>45875.505694444444</v>
          </cell>
          <cell r="H12296">
            <v>6</v>
          </cell>
          <cell r="O12296">
            <v>918000</v>
          </cell>
        </row>
        <row r="12297">
          <cell r="A12297">
            <v>45875</v>
          </cell>
          <cell r="C12297" t="str">
            <v>CAFE RADIO ESTRELLA SAS</v>
          </cell>
          <cell r="F12297">
            <v>45877.322418981479</v>
          </cell>
          <cell r="G12297">
            <v>45892.322245370371</v>
          </cell>
          <cell r="H12297">
            <v>-11</v>
          </cell>
          <cell r="O12297">
            <v>285000</v>
          </cell>
        </row>
        <row r="12298">
          <cell r="A12298">
            <v>45875</v>
          </cell>
          <cell r="C12298" t="str">
            <v>ROBINFOOD COLOMBIA SAS</v>
          </cell>
          <cell r="F12298">
            <v>45845.237025462964</v>
          </cell>
          <cell r="G12298">
            <v>45875.236898148149</v>
          </cell>
          <cell r="H12298">
            <v>6</v>
          </cell>
          <cell r="O12298">
            <v>956025.6</v>
          </cell>
        </row>
        <row r="12299">
          <cell r="A12299">
            <v>45875</v>
          </cell>
          <cell r="C12299" t="str">
            <v>VENTAS MOSTRADOR</v>
          </cell>
          <cell r="F12299">
            <v>45875</v>
          </cell>
          <cell r="G12299">
            <v>45875</v>
          </cell>
          <cell r="H12299">
            <v>0</v>
          </cell>
          <cell r="O12299">
            <v>252487</v>
          </cell>
        </row>
        <row r="12300">
          <cell r="A12300">
            <v>45875</v>
          </cell>
          <cell r="C12300" t="str">
            <v>VENTAS MOSTRADOR</v>
          </cell>
          <cell r="F12300">
            <v>45875</v>
          </cell>
          <cell r="G12300">
            <v>45875</v>
          </cell>
          <cell r="H12300">
            <v>0</v>
          </cell>
          <cell r="O12300">
            <v>636699</v>
          </cell>
        </row>
        <row r="12301">
          <cell r="A12301">
            <v>45876</v>
          </cell>
          <cell r="C12301" t="str">
            <v>VENTAS MOSTRADOR</v>
          </cell>
          <cell r="F12301">
            <v>45876</v>
          </cell>
          <cell r="G12301">
            <v>45876</v>
          </cell>
          <cell r="H12301">
            <v>0</v>
          </cell>
          <cell r="O12301">
            <v>6200</v>
          </cell>
        </row>
        <row r="12302">
          <cell r="A12302">
            <v>45876</v>
          </cell>
          <cell r="C12302" t="str">
            <v>VENTAS MOSTRADOR</v>
          </cell>
          <cell r="F12302">
            <v>45876</v>
          </cell>
          <cell r="G12302">
            <v>45876</v>
          </cell>
          <cell r="H12302">
            <v>0</v>
          </cell>
          <cell r="O12302">
            <v>14025</v>
          </cell>
        </row>
        <row r="12303">
          <cell r="A12303">
            <v>45876</v>
          </cell>
          <cell r="C12303" t="str">
            <v>VENTAS MOSTRADOR</v>
          </cell>
          <cell r="F12303">
            <v>45876</v>
          </cell>
          <cell r="G12303">
            <v>45876</v>
          </cell>
          <cell r="H12303">
            <v>0</v>
          </cell>
          <cell r="O12303">
            <v>16464</v>
          </cell>
        </row>
        <row r="12304">
          <cell r="A12304">
            <v>45876</v>
          </cell>
          <cell r="C12304" t="str">
            <v>VENTAS MOSTRADOR</v>
          </cell>
          <cell r="F12304">
            <v>45876</v>
          </cell>
          <cell r="G12304">
            <v>45876</v>
          </cell>
          <cell r="H12304">
            <v>0</v>
          </cell>
          <cell r="O12304">
            <v>16600</v>
          </cell>
        </row>
        <row r="12305">
          <cell r="A12305">
            <v>45876</v>
          </cell>
          <cell r="C12305" t="str">
            <v>VENTAS MOSTRADOR</v>
          </cell>
          <cell r="F12305">
            <v>45876</v>
          </cell>
          <cell r="G12305">
            <v>45876</v>
          </cell>
          <cell r="H12305">
            <v>0</v>
          </cell>
          <cell r="O12305">
            <v>19500</v>
          </cell>
        </row>
        <row r="12306">
          <cell r="A12306">
            <v>45876</v>
          </cell>
          <cell r="C12306" t="str">
            <v>VENTAS MOSTRADOR</v>
          </cell>
          <cell r="F12306">
            <v>45876</v>
          </cell>
          <cell r="G12306">
            <v>45876</v>
          </cell>
          <cell r="H12306">
            <v>0</v>
          </cell>
          <cell r="O12306">
            <v>24160</v>
          </cell>
        </row>
        <row r="12307">
          <cell r="A12307">
            <v>45876</v>
          </cell>
          <cell r="C12307" t="str">
            <v>VENTAS MOSTRADOR</v>
          </cell>
          <cell r="F12307">
            <v>45876</v>
          </cell>
          <cell r="G12307">
            <v>45876</v>
          </cell>
          <cell r="H12307">
            <v>0</v>
          </cell>
          <cell r="O12307">
            <v>24192</v>
          </cell>
        </row>
        <row r="12308">
          <cell r="A12308">
            <v>45876</v>
          </cell>
          <cell r="C12308" t="str">
            <v>VENTAS MOSTRADOR</v>
          </cell>
          <cell r="F12308">
            <v>45876</v>
          </cell>
          <cell r="G12308">
            <v>45876</v>
          </cell>
          <cell r="H12308">
            <v>0</v>
          </cell>
          <cell r="O12308">
            <v>24496</v>
          </cell>
        </row>
        <row r="12309">
          <cell r="A12309">
            <v>45876</v>
          </cell>
          <cell r="C12309" t="str">
            <v>VENTAS MOSTRADOR</v>
          </cell>
          <cell r="F12309">
            <v>45876</v>
          </cell>
          <cell r="G12309">
            <v>45876</v>
          </cell>
          <cell r="H12309">
            <v>0</v>
          </cell>
          <cell r="O12309">
            <v>29045</v>
          </cell>
        </row>
        <row r="12310">
          <cell r="A12310">
            <v>45876</v>
          </cell>
          <cell r="C12310" t="str">
            <v>VENTAS MOSTRADOR</v>
          </cell>
          <cell r="F12310">
            <v>45876</v>
          </cell>
          <cell r="G12310">
            <v>45876</v>
          </cell>
          <cell r="H12310">
            <v>0</v>
          </cell>
          <cell r="O12310">
            <v>30920</v>
          </cell>
        </row>
        <row r="12311">
          <cell r="A12311">
            <v>45876</v>
          </cell>
          <cell r="C12311" t="str">
            <v>VENTAS MOSTRADOR</v>
          </cell>
          <cell r="F12311">
            <v>45876</v>
          </cell>
          <cell r="G12311">
            <v>45876</v>
          </cell>
          <cell r="H12311">
            <v>0</v>
          </cell>
          <cell r="O12311">
            <v>34250</v>
          </cell>
        </row>
        <row r="12312">
          <cell r="A12312">
            <v>45876</v>
          </cell>
          <cell r="C12312" t="str">
            <v>VENTAS MOSTRADOR</v>
          </cell>
          <cell r="F12312">
            <v>45876</v>
          </cell>
          <cell r="G12312">
            <v>45876</v>
          </cell>
          <cell r="H12312">
            <v>0</v>
          </cell>
          <cell r="O12312">
            <v>37515</v>
          </cell>
        </row>
        <row r="12313">
          <cell r="A12313">
            <v>45876</v>
          </cell>
          <cell r="C12313" t="str">
            <v>VENTAS MOSTRADOR</v>
          </cell>
          <cell r="F12313">
            <v>45876</v>
          </cell>
          <cell r="G12313">
            <v>45876</v>
          </cell>
          <cell r="H12313">
            <v>0</v>
          </cell>
          <cell r="O12313">
            <v>46214</v>
          </cell>
        </row>
        <row r="12314">
          <cell r="A12314">
            <v>45876</v>
          </cell>
          <cell r="C12314" t="str">
            <v>VENTAS MOSTRADOR</v>
          </cell>
          <cell r="F12314">
            <v>45876</v>
          </cell>
          <cell r="G12314">
            <v>45876</v>
          </cell>
          <cell r="H12314">
            <v>0</v>
          </cell>
          <cell r="O12314">
            <v>51512</v>
          </cell>
        </row>
        <row r="12315">
          <cell r="A12315">
            <v>45876</v>
          </cell>
          <cell r="C12315" t="str">
            <v>VENTAS MOSTRADOR</v>
          </cell>
          <cell r="F12315">
            <v>45876</v>
          </cell>
          <cell r="G12315">
            <v>45876</v>
          </cell>
          <cell r="H12315">
            <v>0</v>
          </cell>
          <cell r="O12315">
            <v>54360</v>
          </cell>
        </row>
        <row r="12316">
          <cell r="A12316">
            <v>45876</v>
          </cell>
          <cell r="C12316" t="str">
            <v>VENTAS MOSTRADOR</v>
          </cell>
          <cell r="F12316">
            <v>45876</v>
          </cell>
          <cell r="G12316">
            <v>45876</v>
          </cell>
          <cell r="H12316">
            <v>0</v>
          </cell>
          <cell r="O12316">
            <v>62490</v>
          </cell>
        </row>
        <row r="12317">
          <cell r="A12317">
            <v>45876</v>
          </cell>
          <cell r="C12317" t="str">
            <v>VENTAS MOSTRADOR</v>
          </cell>
          <cell r="F12317">
            <v>45876</v>
          </cell>
          <cell r="G12317">
            <v>45876</v>
          </cell>
          <cell r="H12317">
            <v>0</v>
          </cell>
          <cell r="O12317">
            <v>77121</v>
          </cell>
        </row>
        <row r="12318">
          <cell r="A12318">
            <v>45876</v>
          </cell>
          <cell r="C12318" t="str">
            <v>VENTAS MOSTRADOR</v>
          </cell>
          <cell r="F12318">
            <v>45876</v>
          </cell>
          <cell r="G12318">
            <v>45876</v>
          </cell>
          <cell r="H12318">
            <v>0</v>
          </cell>
          <cell r="O12318">
            <v>78800</v>
          </cell>
        </row>
        <row r="12319">
          <cell r="A12319">
            <v>45876</v>
          </cell>
          <cell r="C12319" t="str">
            <v>VENTAS MOSTRADOR</v>
          </cell>
          <cell r="F12319">
            <v>45876</v>
          </cell>
          <cell r="G12319">
            <v>45876</v>
          </cell>
          <cell r="H12319">
            <v>0</v>
          </cell>
          <cell r="O12319">
            <v>81130</v>
          </cell>
        </row>
        <row r="12320">
          <cell r="A12320">
            <v>45876</v>
          </cell>
          <cell r="C12320" t="str">
            <v>VENTAS MOSTRADOR</v>
          </cell>
          <cell r="F12320">
            <v>45876</v>
          </cell>
          <cell r="G12320">
            <v>45876</v>
          </cell>
          <cell r="H12320">
            <v>0</v>
          </cell>
          <cell r="O12320">
            <v>83362</v>
          </cell>
        </row>
        <row r="12321">
          <cell r="A12321">
            <v>45876</v>
          </cell>
          <cell r="C12321" t="str">
            <v>VENTAS MOSTRADOR</v>
          </cell>
          <cell r="F12321">
            <v>45876</v>
          </cell>
          <cell r="G12321">
            <v>45876</v>
          </cell>
          <cell r="H12321">
            <v>0</v>
          </cell>
          <cell r="O12321">
            <v>93940</v>
          </cell>
        </row>
        <row r="12322">
          <cell r="A12322">
            <v>45876</v>
          </cell>
          <cell r="C12322" t="str">
            <v>VENTAS MOSTRADOR</v>
          </cell>
          <cell r="F12322">
            <v>45876</v>
          </cell>
          <cell r="G12322">
            <v>45876</v>
          </cell>
          <cell r="H12322">
            <v>0</v>
          </cell>
          <cell r="O12322">
            <v>130816</v>
          </cell>
        </row>
        <row r="12323">
          <cell r="A12323">
            <v>45876</v>
          </cell>
          <cell r="C12323" t="str">
            <v>VENTAS MOSTRADOR</v>
          </cell>
          <cell r="F12323">
            <v>45876</v>
          </cell>
          <cell r="G12323">
            <v>45876</v>
          </cell>
          <cell r="H12323">
            <v>0</v>
          </cell>
          <cell r="O12323">
            <v>137481</v>
          </cell>
        </row>
        <row r="12324">
          <cell r="A12324">
            <v>45876</v>
          </cell>
          <cell r="C12324" t="str">
            <v>CRISTIAN  ROJAS RIVERA</v>
          </cell>
          <cell r="F12324">
            <v>45875.615960648145</v>
          </cell>
          <cell r="G12324">
            <v>45881.615740740737</v>
          </cell>
          <cell r="H12324">
            <v>7</v>
          </cell>
          <cell r="O12324">
            <v>425499.99</v>
          </cell>
        </row>
        <row r="12325">
          <cell r="A12325">
            <v>45876</v>
          </cell>
          <cell r="C12325" t="str">
            <v>GUSTAVO  ALARCON MEJIA</v>
          </cell>
          <cell r="F12325">
            <v>45873.356192129628</v>
          </cell>
          <cell r="G12325">
            <v>45874.354594907411</v>
          </cell>
          <cell r="H12325">
            <v>14</v>
          </cell>
          <cell r="O12325">
            <v>266100</v>
          </cell>
        </row>
        <row r="12326">
          <cell r="A12326">
            <v>45876</v>
          </cell>
          <cell r="C12326" t="str">
            <v>CEVICHE FUSION SAS</v>
          </cell>
          <cell r="F12326">
            <v>45854.532384259262</v>
          </cell>
          <cell r="G12326">
            <v>45855.5312037037</v>
          </cell>
          <cell r="H12326">
            <v>33</v>
          </cell>
          <cell r="O12326">
            <v>595200</v>
          </cell>
        </row>
        <row r="12327">
          <cell r="A12327">
            <v>45876</v>
          </cell>
          <cell r="C12327" t="str">
            <v>CEVICHE FUSION SAS</v>
          </cell>
          <cell r="F12327">
            <v>45866.597685185188</v>
          </cell>
          <cell r="G12327">
            <v>45867.597557870373</v>
          </cell>
          <cell r="H12327">
            <v>21</v>
          </cell>
          <cell r="O12327">
            <v>177200</v>
          </cell>
        </row>
        <row r="12328">
          <cell r="A12328">
            <v>45876</v>
          </cell>
          <cell r="C12328" t="str">
            <v>CEVICHE FUSION SAS</v>
          </cell>
          <cell r="F12328">
            <v>45882.602731481478</v>
          </cell>
          <cell r="G12328">
            <v>45883.602141203701</v>
          </cell>
          <cell r="H12328">
            <v>5</v>
          </cell>
          <cell r="O12328">
            <v>4800</v>
          </cell>
        </row>
        <row r="12329">
          <cell r="A12329">
            <v>45876</v>
          </cell>
          <cell r="C12329" t="str">
            <v>VENTAS MOSTRADOR</v>
          </cell>
          <cell r="F12329">
            <v>45876</v>
          </cell>
          <cell r="G12329">
            <v>45876</v>
          </cell>
          <cell r="H12329">
            <v>0</v>
          </cell>
          <cell r="O12329">
            <v>1609469</v>
          </cell>
        </row>
        <row r="12330">
          <cell r="A12330">
            <v>45876</v>
          </cell>
          <cell r="C12330" t="str">
            <v>VENTAS MOSTRADOR</v>
          </cell>
          <cell r="F12330">
            <v>45876</v>
          </cell>
          <cell r="G12330">
            <v>45876</v>
          </cell>
          <cell r="H12330">
            <v>0</v>
          </cell>
          <cell r="O12330">
            <v>158347</v>
          </cell>
        </row>
        <row r="12331">
          <cell r="A12331">
            <v>45877</v>
          </cell>
          <cell r="C12331" t="str">
            <v>VENTAS MOSTRADOR</v>
          </cell>
          <cell r="F12331">
            <v>45877</v>
          </cell>
          <cell r="G12331">
            <v>45877</v>
          </cell>
          <cell r="H12331">
            <v>0</v>
          </cell>
          <cell r="O12331">
            <v>11300</v>
          </cell>
        </row>
        <row r="12332">
          <cell r="A12332">
            <v>45877</v>
          </cell>
          <cell r="C12332" t="str">
            <v>VENTAS MOSTRADOR</v>
          </cell>
          <cell r="F12332">
            <v>45877</v>
          </cell>
          <cell r="G12332">
            <v>45877</v>
          </cell>
          <cell r="H12332">
            <v>0</v>
          </cell>
          <cell r="O12332">
            <v>11430</v>
          </cell>
        </row>
        <row r="12333">
          <cell r="A12333">
            <v>45877</v>
          </cell>
          <cell r="C12333" t="str">
            <v>VENTAS MOSTRADOR</v>
          </cell>
          <cell r="F12333">
            <v>45877</v>
          </cell>
          <cell r="G12333">
            <v>45877</v>
          </cell>
          <cell r="H12333">
            <v>0</v>
          </cell>
          <cell r="O12333">
            <v>13130</v>
          </cell>
        </row>
        <row r="12334">
          <cell r="A12334">
            <v>45877</v>
          </cell>
          <cell r="C12334" t="str">
            <v>VENTAS MOSTRADOR</v>
          </cell>
          <cell r="F12334">
            <v>45877</v>
          </cell>
          <cell r="G12334">
            <v>45877</v>
          </cell>
          <cell r="H12334">
            <v>0</v>
          </cell>
          <cell r="O12334">
            <v>16720</v>
          </cell>
        </row>
        <row r="12335">
          <cell r="A12335">
            <v>45877</v>
          </cell>
          <cell r="C12335" t="str">
            <v>VENTAS MOSTRADOR</v>
          </cell>
          <cell r="F12335">
            <v>45877</v>
          </cell>
          <cell r="G12335">
            <v>45877</v>
          </cell>
          <cell r="H12335">
            <v>0</v>
          </cell>
          <cell r="O12335">
            <v>18260</v>
          </cell>
        </row>
        <row r="12336">
          <cell r="A12336">
            <v>45877</v>
          </cell>
          <cell r="C12336" t="str">
            <v>VENTAS MOSTRADOR</v>
          </cell>
          <cell r="F12336">
            <v>45877</v>
          </cell>
          <cell r="G12336">
            <v>45877</v>
          </cell>
          <cell r="H12336">
            <v>0</v>
          </cell>
          <cell r="O12336">
            <v>21000</v>
          </cell>
        </row>
        <row r="12337">
          <cell r="A12337">
            <v>45877</v>
          </cell>
          <cell r="C12337" t="str">
            <v>VENTAS MOSTRADOR</v>
          </cell>
          <cell r="F12337">
            <v>45877</v>
          </cell>
          <cell r="G12337">
            <v>45877</v>
          </cell>
          <cell r="H12337">
            <v>0</v>
          </cell>
          <cell r="O12337">
            <v>45348</v>
          </cell>
        </row>
        <row r="12338">
          <cell r="A12338">
            <v>45877</v>
          </cell>
          <cell r="C12338" t="str">
            <v>VENTAS MOSTRADOR</v>
          </cell>
          <cell r="F12338">
            <v>45877</v>
          </cell>
          <cell r="G12338">
            <v>45877</v>
          </cell>
          <cell r="H12338">
            <v>0</v>
          </cell>
          <cell r="O12338">
            <v>150000</v>
          </cell>
        </row>
        <row r="12339">
          <cell r="A12339">
            <v>45877</v>
          </cell>
          <cell r="C12339" t="str">
            <v>VENTAS MOSTRADOR</v>
          </cell>
          <cell r="F12339">
            <v>45877</v>
          </cell>
          <cell r="G12339">
            <v>45877</v>
          </cell>
          <cell r="H12339">
            <v>0</v>
          </cell>
          <cell r="O12339">
            <v>240608</v>
          </cell>
        </row>
        <row r="12340">
          <cell r="A12340">
            <v>45876</v>
          </cell>
          <cell r="C12340" t="str">
            <v>CRISTIAN  ROJAS RIVERA</v>
          </cell>
          <cell r="F12340">
            <v>45877.422210648147</v>
          </cell>
          <cell r="G12340">
            <v>45883.421944444446</v>
          </cell>
          <cell r="H12340">
            <v>5</v>
          </cell>
          <cell r="O12340">
            <v>850999.98</v>
          </cell>
        </row>
        <row r="12341">
          <cell r="A12341">
            <v>45877</v>
          </cell>
          <cell r="C12341" t="str">
            <v>CRISTIAN  ROJAS RIVERA</v>
          </cell>
          <cell r="F12341">
            <v>45877.595543981479</v>
          </cell>
          <cell r="G12341">
            <v>45883.595451388886</v>
          </cell>
          <cell r="H12341">
            <v>5</v>
          </cell>
          <cell r="O12341">
            <v>340399.99</v>
          </cell>
        </row>
        <row r="12342">
          <cell r="A12342">
            <v>45877</v>
          </cell>
          <cell r="C12342" t="str">
            <v>CARLOS ANDRES HERNANDEZ MARTINEZ</v>
          </cell>
          <cell r="F12342">
            <v>45877.594224537039</v>
          </cell>
          <cell r="G12342">
            <v>45878.565960648149</v>
          </cell>
          <cell r="H12342">
            <v>10</v>
          </cell>
          <cell r="O12342">
            <v>638249.98</v>
          </cell>
        </row>
        <row r="12343">
          <cell r="A12343">
            <v>45877</v>
          </cell>
          <cell r="C12343" t="str">
            <v>VENTAS MOSTRADOR</v>
          </cell>
          <cell r="F12343">
            <v>45877</v>
          </cell>
          <cell r="G12343">
            <v>45877</v>
          </cell>
          <cell r="H12343">
            <v>0</v>
          </cell>
          <cell r="O12343">
            <v>842800</v>
          </cell>
        </row>
        <row r="12344">
          <cell r="A12344">
            <v>45877</v>
          </cell>
          <cell r="C12344" t="str">
            <v>CRISTIAN  ROJAS RIVERA</v>
          </cell>
          <cell r="F12344">
            <v>45877.420428240737</v>
          </cell>
          <cell r="G12344">
            <v>45883.420231481483</v>
          </cell>
          <cell r="H12344">
            <v>5</v>
          </cell>
          <cell r="O12344">
            <v>1063749.97</v>
          </cell>
        </row>
        <row r="12345">
          <cell r="A12345">
            <v>45877</v>
          </cell>
          <cell r="C12345" t="str">
            <v>PEYBU SAS</v>
          </cell>
          <cell r="F12345">
            <v>45773.312268518515</v>
          </cell>
          <cell r="G12345">
            <v>45803.312268518515</v>
          </cell>
          <cell r="H12345">
            <v>78</v>
          </cell>
          <cell r="O12345">
            <v>1160176.8999999999</v>
          </cell>
        </row>
        <row r="12346">
          <cell r="A12346">
            <v>45877</v>
          </cell>
          <cell r="C12346" t="str">
            <v>PEYBU SAS</v>
          </cell>
          <cell r="F12346">
            <v>45773.3200462963</v>
          </cell>
          <cell r="G12346">
            <v>45803.3200462963</v>
          </cell>
          <cell r="H12346">
            <v>78</v>
          </cell>
          <cell r="O12346">
            <v>759542</v>
          </cell>
        </row>
        <row r="12347">
          <cell r="A12347">
            <v>45877</v>
          </cell>
          <cell r="C12347" t="str">
            <v>PEYBU SAS</v>
          </cell>
          <cell r="F12347">
            <v>45777.351469907408</v>
          </cell>
          <cell r="G12347">
            <v>45807.351469907408</v>
          </cell>
          <cell r="H12347">
            <v>74</v>
          </cell>
          <cell r="O12347">
            <v>851958</v>
          </cell>
        </row>
        <row r="12348">
          <cell r="A12348">
            <v>45877</v>
          </cell>
          <cell r="C12348" t="str">
            <v>PEYBU SAS</v>
          </cell>
          <cell r="F12348">
            <v>45777.353333333333</v>
          </cell>
          <cell r="G12348">
            <v>45807.353333333333</v>
          </cell>
          <cell r="H12348">
            <v>74</v>
          </cell>
          <cell r="O12348">
            <v>1304377</v>
          </cell>
        </row>
        <row r="12349">
          <cell r="A12349">
            <v>45877</v>
          </cell>
          <cell r="C12349" t="str">
            <v>PEYBU SAS</v>
          </cell>
          <cell r="F12349">
            <v>45784.382037037038</v>
          </cell>
          <cell r="G12349">
            <v>45814.382037037038</v>
          </cell>
          <cell r="H12349">
            <v>67</v>
          </cell>
          <cell r="O12349">
            <v>2918068.9720000001</v>
          </cell>
        </row>
        <row r="12350">
          <cell r="A12350">
            <v>45877</v>
          </cell>
          <cell r="C12350" t="str">
            <v>SIPOTE BURRITO S.A</v>
          </cell>
          <cell r="F12350">
            <v>45864.408750000002</v>
          </cell>
          <cell r="G12350">
            <v>45894.40829861111</v>
          </cell>
          <cell r="H12350">
            <v>-13</v>
          </cell>
          <cell r="O12350">
            <v>2500000</v>
          </cell>
        </row>
        <row r="12351">
          <cell r="A12351">
            <v>45877</v>
          </cell>
          <cell r="C12351" t="str">
            <v>LOVE CHICHARRON S.A.S</v>
          </cell>
          <cell r="F12351">
            <v>45873.334421296298</v>
          </cell>
          <cell r="G12351">
            <v>45881.334236111114</v>
          </cell>
          <cell r="H12351">
            <v>7</v>
          </cell>
          <cell r="O12351">
            <v>4804500</v>
          </cell>
        </row>
        <row r="12352">
          <cell r="A12352">
            <v>45877</v>
          </cell>
          <cell r="C12352" t="str">
            <v>TAKAMI SA</v>
          </cell>
          <cell r="F12352">
            <v>45852.494583333333</v>
          </cell>
          <cell r="G12352">
            <v>45882.494398148148</v>
          </cell>
          <cell r="H12352">
            <v>6</v>
          </cell>
          <cell r="O12352">
            <v>417620</v>
          </cell>
        </row>
        <row r="12353">
          <cell r="A12353">
            <v>45877</v>
          </cell>
          <cell r="C12353" t="str">
            <v>TAKAMI SA</v>
          </cell>
          <cell r="F12353">
            <v>45854.466435185182</v>
          </cell>
          <cell r="G12353">
            <v>45884.465312499997</v>
          </cell>
          <cell r="H12353">
            <v>4</v>
          </cell>
          <cell r="O12353">
            <v>498400</v>
          </cell>
        </row>
        <row r="12354">
          <cell r="A12354">
            <v>45877</v>
          </cell>
          <cell r="C12354" t="str">
            <v>TAKAMI SA</v>
          </cell>
          <cell r="F12354">
            <v>45854.522905092592</v>
          </cell>
          <cell r="G12354">
            <v>45884.522766203707</v>
          </cell>
          <cell r="H12354">
            <v>4</v>
          </cell>
          <cell r="O12354">
            <v>104550</v>
          </cell>
        </row>
        <row r="12355">
          <cell r="A12355">
            <v>45877</v>
          </cell>
          <cell r="C12355" t="str">
            <v>TAKAMI SA</v>
          </cell>
          <cell r="F12355">
            <v>45854.526238425926</v>
          </cell>
          <cell r="G12355">
            <v>45884.525046296294</v>
          </cell>
          <cell r="H12355">
            <v>4</v>
          </cell>
          <cell r="O12355">
            <v>443100</v>
          </cell>
        </row>
        <row r="12356">
          <cell r="A12356">
            <v>45877</v>
          </cell>
          <cell r="C12356" t="str">
            <v>TAKAMI SA</v>
          </cell>
          <cell r="F12356">
            <v>45854.549861111111</v>
          </cell>
          <cell r="G12356">
            <v>45884.549768518518</v>
          </cell>
          <cell r="H12356">
            <v>4</v>
          </cell>
          <cell r="O12356">
            <v>645340</v>
          </cell>
        </row>
        <row r="12357">
          <cell r="A12357">
            <v>45877</v>
          </cell>
          <cell r="C12357" t="str">
            <v>TAKAMI SA</v>
          </cell>
          <cell r="F12357">
            <v>45855.309606481482</v>
          </cell>
          <cell r="G12357">
            <v>45885.309513888889</v>
          </cell>
          <cell r="H12357">
            <v>3</v>
          </cell>
          <cell r="O12357">
            <v>198720</v>
          </cell>
        </row>
        <row r="12358">
          <cell r="A12358">
            <v>45877</v>
          </cell>
          <cell r="C12358" t="str">
            <v>TAKAMI SA</v>
          </cell>
          <cell r="F12358">
            <v>45855.310671296298</v>
          </cell>
          <cell r="G12358">
            <v>45885.310324074075</v>
          </cell>
          <cell r="H12358">
            <v>3</v>
          </cell>
          <cell r="O12358">
            <v>84640</v>
          </cell>
        </row>
        <row r="12359">
          <cell r="A12359">
            <v>45877</v>
          </cell>
          <cell r="C12359" t="str">
            <v>TAKAMI SA</v>
          </cell>
          <cell r="F12359">
            <v>45855.534050925926</v>
          </cell>
          <cell r="G12359">
            <v>45885.533541666664</v>
          </cell>
          <cell r="H12359">
            <v>3</v>
          </cell>
          <cell r="O12359">
            <v>118600</v>
          </cell>
        </row>
        <row r="12360">
          <cell r="A12360">
            <v>45877</v>
          </cell>
          <cell r="C12360" t="str">
            <v>TAKAMI SA</v>
          </cell>
          <cell r="F12360">
            <v>45855.535034722219</v>
          </cell>
          <cell r="G12360">
            <v>45885.534907407404</v>
          </cell>
          <cell r="H12360">
            <v>3</v>
          </cell>
          <cell r="O12360">
            <v>118340</v>
          </cell>
        </row>
        <row r="12361">
          <cell r="A12361">
            <v>45877</v>
          </cell>
          <cell r="C12361" t="str">
            <v>TAKAMI SA</v>
          </cell>
          <cell r="F12361">
            <v>45855.538032407407</v>
          </cell>
          <cell r="G12361">
            <v>45885.537928240738</v>
          </cell>
          <cell r="H12361">
            <v>3</v>
          </cell>
          <cell r="O12361">
            <v>255840</v>
          </cell>
        </row>
        <row r="12362">
          <cell r="A12362">
            <v>45877</v>
          </cell>
          <cell r="C12362" t="str">
            <v>TAKAMI SA</v>
          </cell>
          <cell r="F12362">
            <v>45855.543240740742</v>
          </cell>
          <cell r="G12362">
            <v>45885.543032407404</v>
          </cell>
          <cell r="H12362">
            <v>3</v>
          </cell>
          <cell r="O12362">
            <v>495600</v>
          </cell>
        </row>
        <row r="12363">
          <cell r="A12363">
            <v>45877</v>
          </cell>
          <cell r="C12363" t="str">
            <v>TAKAMI SA</v>
          </cell>
          <cell r="F12363">
            <v>45855.546238425923</v>
          </cell>
          <cell r="G12363">
            <v>45885.546111111114</v>
          </cell>
          <cell r="H12363">
            <v>3</v>
          </cell>
          <cell r="O12363">
            <v>156800</v>
          </cell>
        </row>
        <row r="12364">
          <cell r="A12364">
            <v>45877</v>
          </cell>
          <cell r="C12364" t="str">
            <v>TAKAMI SA</v>
          </cell>
          <cell r="F12364">
            <v>45856.315011574072</v>
          </cell>
          <cell r="G12364">
            <v>45886.31490740741</v>
          </cell>
          <cell r="H12364">
            <v>2</v>
          </cell>
          <cell r="O12364">
            <v>102500</v>
          </cell>
        </row>
        <row r="12365">
          <cell r="A12365">
            <v>45877</v>
          </cell>
          <cell r="C12365" t="str">
            <v>TAKAMI SA</v>
          </cell>
          <cell r="F12365">
            <v>45856.578159722223</v>
          </cell>
          <cell r="G12365">
            <v>45886.577615740738</v>
          </cell>
          <cell r="H12365">
            <v>2</v>
          </cell>
          <cell r="O12365">
            <v>122220</v>
          </cell>
        </row>
        <row r="12366">
          <cell r="A12366">
            <v>45877</v>
          </cell>
          <cell r="C12366" t="str">
            <v>TAKAMI SA</v>
          </cell>
          <cell r="F12366">
            <v>45856.588750000003</v>
          </cell>
          <cell r="G12366">
            <v>45886.588078703702</v>
          </cell>
          <cell r="H12366">
            <v>2</v>
          </cell>
          <cell r="O12366">
            <v>1339450</v>
          </cell>
        </row>
        <row r="12367">
          <cell r="A12367">
            <v>45877</v>
          </cell>
          <cell r="C12367" t="str">
            <v>TAKAMI SA</v>
          </cell>
          <cell r="F12367">
            <v>45856.598715277774</v>
          </cell>
          <cell r="G12367">
            <v>45886.598275462966</v>
          </cell>
          <cell r="H12367">
            <v>2</v>
          </cell>
          <cell r="O12367">
            <v>553800</v>
          </cell>
        </row>
        <row r="12368">
          <cell r="A12368">
            <v>45877</v>
          </cell>
          <cell r="C12368" t="str">
            <v>TAKAMI SA</v>
          </cell>
          <cell r="F12368">
            <v>45857.452256944445</v>
          </cell>
          <cell r="G12368">
            <v>45887.45144675926</v>
          </cell>
          <cell r="H12368">
            <v>1</v>
          </cell>
          <cell r="O12368">
            <v>454800</v>
          </cell>
        </row>
        <row r="12369">
          <cell r="A12369">
            <v>45877</v>
          </cell>
          <cell r="C12369" t="str">
            <v>TAKAMI SA</v>
          </cell>
          <cell r="F12369">
            <v>45857.46130787037</v>
          </cell>
          <cell r="G12369">
            <v>45887.461226851854</v>
          </cell>
          <cell r="H12369">
            <v>1</v>
          </cell>
          <cell r="O12369">
            <v>112240</v>
          </cell>
        </row>
        <row r="12370">
          <cell r="A12370">
            <v>45877</v>
          </cell>
          <cell r="C12370" t="str">
            <v>TAKAMI SA</v>
          </cell>
          <cell r="F12370">
            <v>45857.470763888887</v>
          </cell>
          <cell r="G12370">
            <v>45887.470289351855</v>
          </cell>
          <cell r="H12370">
            <v>1</v>
          </cell>
          <cell r="O12370">
            <v>98940</v>
          </cell>
        </row>
        <row r="12371">
          <cell r="A12371">
            <v>45877</v>
          </cell>
          <cell r="C12371" t="str">
            <v>TAKAMI SA</v>
          </cell>
          <cell r="F12371">
            <v>45857.474768518521</v>
          </cell>
          <cell r="G12371">
            <v>45887.474629629629</v>
          </cell>
          <cell r="H12371">
            <v>1</v>
          </cell>
          <cell r="O12371">
            <v>235900</v>
          </cell>
        </row>
        <row r="12372">
          <cell r="A12372">
            <v>45877</v>
          </cell>
          <cell r="C12372" t="str">
            <v>TAKAMI SA</v>
          </cell>
          <cell r="F12372">
            <v>45859.478819444441</v>
          </cell>
          <cell r="G12372">
            <v>45889.477002314816</v>
          </cell>
          <cell r="H12372">
            <v>-1</v>
          </cell>
          <cell r="O12372">
            <v>930800</v>
          </cell>
        </row>
        <row r="12373">
          <cell r="A12373">
            <v>45877</v>
          </cell>
          <cell r="C12373" t="str">
            <v>TAKAMI SA</v>
          </cell>
          <cell r="F12373">
            <v>45859.481759259259</v>
          </cell>
          <cell r="G12373">
            <v>45889.481620370374</v>
          </cell>
          <cell r="H12373">
            <v>-1</v>
          </cell>
          <cell r="O12373">
            <v>86088</v>
          </cell>
        </row>
        <row r="12374">
          <cell r="A12374">
            <v>45877</v>
          </cell>
          <cell r="C12374" t="str">
            <v>TAKAMI SA</v>
          </cell>
          <cell r="F12374">
            <v>45859.482777777775</v>
          </cell>
          <cell r="G12374">
            <v>45889.482592592591</v>
          </cell>
          <cell r="H12374">
            <v>-1</v>
          </cell>
          <cell r="O12374">
            <v>106700</v>
          </cell>
        </row>
        <row r="12375">
          <cell r="A12375">
            <v>45877</v>
          </cell>
          <cell r="C12375" t="str">
            <v>TAKAMI SA</v>
          </cell>
          <cell r="F12375">
            <v>45859.489259259259</v>
          </cell>
          <cell r="G12375">
            <v>45889.489027777781</v>
          </cell>
          <cell r="H12375">
            <v>-1</v>
          </cell>
          <cell r="O12375">
            <v>125050</v>
          </cell>
        </row>
        <row r="12376">
          <cell r="A12376">
            <v>45877</v>
          </cell>
          <cell r="C12376" t="str">
            <v>TAKAMI SA</v>
          </cell>
          <cell r="F12376">
            <v>45859.643240740741</v>
          </cell>
          <cell r="G12376">
            <v>45889.64271990741</v>
          </cell>
          <cell r="H12376">
            <v>-1</v>
          </cell>
          <cell r="O12376">
            <v>259771.2</v>
          </cell>
        </row>
        <row r="12377">
          <cell r="A12377">
            <v>45877</v>
          </cell>
          <cell r="C12377" t="str">
            <v>TAKAMI SA</v>
          </cell>
          <cell r="F12377">
            <v>45859.662546296298</v>
          </cell>
          <cell r="G12377">
            <v>45889.66233796296</v>
          </cell>
          <cell r="H12377">
            <v>-1</v>
          </cell>
          <cell r="O12377">
            <v>240435</v>
          </cell>
        </row>
        <row r="12378">
          <cell r="A12378">
            <v>45877</v>
          </cell>
          <cell r="C12378" t="str">
            <v>TAKAMI SA</v>
          </cell>
          <cell r="F12378">
            <v>45860.477754629632</v>
          </cell>
          <cell r="G12378">
            <v>45890.477534722224</v>
          </cell>
          <cell r="H12378">
            <v>-2</v>
          </cell>
          <cell r="O12378">
            <v>238400</v>
          </cell>
        </row>
        <row r="12379">
          <cell r="A12379">
            <v>45877</v>
          </cell>
          <cell r="C12379" t="str">
            <v>TAKAMI SA</v>
          </cell>
          <cell r="F12379">
            <v>45860.512349537035</v>
          </cell>
          <cell r="G12379">
            <v>45890.512199074074</v>
          </cell>
          <cell r="H12379">
            <v>-2</v>
          </cell>
          <cell r="O12379">
            <v>112520</v>
          </cell>
        </row>
        <row r="12380">
          <cell r="A12380">
            <v>45877</v>
          </cell>
          <cell r="C12380" t="str">
            <v>TAKAMI SA</v>
          </cell>
          <cell r="F12380">
            <v>45860.513368055559</v>
          </cell>
          <cell r="G12380">
            <v>45890.512835648151</v>
          </cell>
          <cell r="H12380">
            <v>-2</v>
          </cell>
          <cell r="O12380">
            <v>206610</v>
          </cell>
        </row>
        <row r="12381">
          <cell r="A12381">
            <v>45877</v>
          </cell>
          <cell r="C12381" t="str">
            <v>TAKAMI SA</v>
          </cell>
          <cell r="F12381">
            <v>45860.516423611109</v>
          </cell>
          <cell r="G12381">
            <v>45890.515590277777</v>
          </cell>
          <cell r="H12381">
            <v>-2</v>
          </cell>
          <cell r="O12381">
            <v>128800</v>
          </cell>
        </row>
        <row r="12382">
          <cell r="A12382">
            <v>45877</v>
          </cell>
          <cell r="C12382" t="str">
            <v>TAKAMI SA</v>
          </cell>
          <cell r="F12382">
            <v>45860.548425925925</v>
          </cell>
          <cell r="G12382">
            <v>45890.547858796293</v>
          </cell>
          <cell r="H12382">
            <v>-2</v>
          </cell>
          <cell r="O12382">
            <v>681550</v>
          </cell>
        </row>
        <row r="12383">
          <cell r="A12383">
            <v>45877</v>
          </cell>
          <cell r="C12383" t="str">
            <v>TAKAMI SA</v>
          </cell>
          <cell r="F12383">
            <v>45860.636041666665</v>
          </cell>
          <cell r="G12383">
            <v>45890.63590277778</v>
          </cell>
          <cell r="H12383">
            <v>-2</v>
          </cell>
          <cell r="O12383">
            <v>5242495.8393999999</v>
          </cell>
        </row>
        <row r="12384">
          <cell r="A12384">
            <v>45877</v>
          </cell>
          <cell r="C12384" t="str">
            <v>TAKAMI SA</v>
          </cell>
          <cell r="F12384">
            <v>45861.44431712963</v>
          </cell>
          <cell r="G12384">
            <v>45891.444201388891</v>
          </cell>
          <cell r="H12384">
            <v>-3</v>
          </cell>
          <cell r="O12384">
            <v>43500</v>
          </cell>
        </row>
        <row r="12385">
          <cell r="A12385">
            <v>45877</v>
          </cell>
          <cell r="C12385" t="str">
            <v>TAKAMI SA</v>
          </cell>
          <cell r="F12385">
            <v>45861.445902777778</v>
          </cell>
          <cell r="G12385">
            <v>45891.4453587963</v>
          </cell>
          <cell r="H12385">
            <v>-3</v>
          </cell>
          <cell r="O12385">
            <v>621600</v>
          </cell>
        </row>
        <row r="12386">
          <cell r="A12386">
            <v>45877</v>
          </cell>
          <cell r="C12386" t="str">
            <v>TAKAMI SA</v>
          </cell>
          <cell r="F12386">
            <v>45861.561597222222</v>
          </cell>
          <cell r="G12386">
            <v>45891.561493055553</v>
          </cell>
          <cell r="H12386">
            <v>-3</v>
          </cell>
          <cell r="O12386">
            <v>30000</v>
          </cell>
        </row>
        <row r="12387">
          <cell r="A12387">
            <v>45877</v>
          </cell>
          <cell r="C12387" t="str">
            <v>TAKAMI SA</v>
          </cell>
          <cell r="F12387">
            <v>45861.562824074077</v>
          </cell>
          <cell r="G12387">
            <v>45891.562731481485</v>
          </cell>
          <cell r="H12387">
            <v>-3</v>
          </cell>
          <cell r="O12387">
            <v>528800</v>
          </cell>
        </row>
        <row r="12388">
          <cell r="A12388">
            <v>45877</v>
          </cell>
          <cell r="C12388" t="str">
            <v>TAKAMI SA</v>
          </cell>
          <cell r="F12388">
            <v>45861.65289351852</v>
          </cell>
          <cell r="G12388">
            <v>45891.652777777781</v>
          </cell>
          <cell r="H12388">
            <v>-3</v>
          </cell>
          <cell r="O12388">
            <v>62080</v>
          </cell>
        </row>
        <row r="12389">
          <cell r="A12389">
            <v>45877</v>
          </cell>
          <cell r="C12389" t="str">
            <v>TAKAMI SA</v>
          </cell>
          <cell r="F12389">
            <v>45862.494513888887</v>
          </cell>
          <cell r="G12389">
            <v>45892.494085648148</v>
          </cell>
          <cell r="H12389">
            <v>-4</v>
          </cell>
          <cell r="O12389">
            <v>98940</v>
          </cell>
        </row>
        <row r="12390">
          <cell r="A12390">
            <v>45877</v>
          </cell>
          <cell r="C12390" t="str">
            <v>TAKAMI SA</v>
          </cell>
          <cell r="F12390">
            <v>45862.503865740742</v>
          </cell>
          <cell r="G12390">
            <v>45892.503692129627</v>
          </cell>
          <cell r="H12390">
            <v>-4</v>
          </cell>
          <cell r="O12390">
            <v>84050</v>
          </cell>
        </row>
        <row r="12391">
          <cell r="A12391">
            <v>45877</v>
          </cell>
          <cell r="C12391" t="str">
            <v>TAKAMI SA</v>
          </cell>
          <cell r="F12391">
            <v>45862.508877314816</v>
          </cell>
          <cell r="G12391">
            <v>45892.508356481485</v>
          </cell>
          <cell r="H12391">
            <v>-4</v>
          </cell>
          <cell r="O12391">
            <v>158875</v>
          </cell>
        </row>
        <row r="12392">
          <cell r="A12392">
            <v>45877</v>
          </cell>
          <cell r="C12392" t="str">
            <v>TAKAMI SA</v>
          </cell>
          <cell r="F12392">
            <v>45862.566770833335</v>
          </cell>
          <cell r="G12392">
            <v>45892.56355324074</v>
          </cell>
          <cell r="H12392">
            <v>-4</v>
          </cell>
          <cell r="O12392">
            <v>62560</v>
          </cell>
        </row>
        <row r="12393">
          <cell r="A12393">
            <v>45877</v>
          </cell>
          <cell r="C12393" t="str">
            <v>TAKAMI SA</v>
          </cell>
          <cell r="F12393">
            <v>45863.569236111114</v>
          </cell>
          <cell r="G12393">
            <v>45893.567766203705</v>
          </cell>
          <cell r="H12393">
            <v>-5</v>
          </cell>
          <cell r="O12393">
            <v>470000</v>
          </cell>
        </row>
        <row r="12394">
          <cell r="A12394">
            <v>45877</v>
          </cell>
          <cell r="C12394" t="str">
            <v>TAKAMI SA</v>
          </cell>
          <cell r="F12394">
            <v>45863.570972222224</v>
          </cell>
          <cell r="G12394">
            <v>45893.5703587963</v>
          </cell>
          <cell r="H12394">
            <v>-5</v>
          </cell>
          <cell r="O12394">
            <v>1107490</v>
          </cell>
        </row>
        <row r="12395">
          <cell r="A12395">
            <v>45877</v>
          </cell>
          <cell r="C12395" t="str">
            <v>TAKAMI SA</v>
          </cell>
          <cell r="F12395">
            <v>45863.572164351855</v>
          </cell>
          <cell r="G12395">
            <v>45893.572002314817</v>
          </cell>
          <cell r="H12395">
            <v>-5</v>
          </cell>
          <cell r="O12395">
            <v>347570</v>
          </cell>
        </row>
        <row r="12396">
          <cell r="A12396">
            <v>45877</v>
          </cell>
          <cell r="C12396" t="str">
            <v>TAKAMI SA</v>
          </cell>
          <cell r="F12396">
            <v>45863.574131944442</v>
          </cell>
          <cell r="G12396">
            <v>45893.573969907404</v>
          </cell>
          <cell r="H12396">
            <v>-5</v>
          </cell>
          <cell r="O12396">
            <v>29000</v>
          </cell>
        </row>
        <row r="12397">
          <cell r="A12397">
            <v>45877</v>
          </cell>
          <cell r="C12397" t="str">
            <v>TAKAMI SA</v>
          </cell>
          <cell r="F12397">
            <v>45863.575127314813</v>
          </cell>
          <cell r="G12397">
            <v>45893.574976851851</v>
          </cell>
          <cell r="H12397">
            <v>-5</v>
          </cell>
          <cell r="O12397">
            <v>65960</v>
          </cell>
        </row>
        <row r="12398">
          <cell r="A12398">
            <v>45877</v>
          </cell>
          <cell r="C12398" t="str">
            <v>TAKAMI SA</v>
          </cell>
          <cell r="F12398">
            <v>45863.587395833332</v>
          </cell>
          <cell r="G12398">
            <v>45893.586319444446</v>
          </cell>
          <cell r="H12398">
            <v>-5</v>
          </cell>
          <cell r="O12398">
            <v>692400</v>
          </cell>
        </row>
        <row r="12399">
          <cell r="A12399">
            <v>45877</v>
          </cell>
          <cell r="C12399" t="str">
            <v>TAKAMI SA</v>
          </cell>
          <cell r="F12399">
            <v>45863.589085648149</v>
          </cell>
          <cell r="G12399">
            <v>45893.588888888888</v>
          </cell>
          <cell r="H12399">
            <v>-5</v>
          </cell>
          <cell r="O12399">
            <v>92400</v>
          </cell>
        </row>
        <row r="12400">
          <cell r="A12400">
            <v>45877</v>
          </cell>
          <cell r="C12400" t="str">
            <v>TAKAMI SA</v>
          </cell>
          <cell r="F12400">
            <v>45863.592662037037</v>
          </cell>
          <cell r="G12400">
            <v>45893.592581018522</v>
          </cell>
          <cell r="H12400">
            <v>-5</v>
          </cell>
          <cell r="O12400">
            <v>115250</v>
          </cell>
        </row>
        <row r="12401">
          <cell r="A12401">
            <v>45877</v>
          </cell>
          <cell r="C12401" t="str">
            <v>TAKAMI SA</v>
          </cell>
          <cell r="F12401">
            <v>45866.590925925928</v>
          </cell>
          <cell r="G12401">
            <v>45896.590555555558</v>
          </cell>
          <cell r="H12401">
            <v>-8</v>
          </cell>
          <cell r="O12401">
            <v>471600</v>
          </cell>
        </row>
        <row r="12402">
          <cell r="A12402">
            <v>45877</v>
          </cell>
          <cell r="C12402" t="str">
            <v>LA COA S.A.S</v>
          </cell>
          <cell r="F12402">
            <v>45824.337523148148</v>
          </cell>
          <cell r="G12402">
            <v>45854.33693287037</v>
          </cell>
          <cell r="H12402">
            <v>27</v>
          </cell>
          <cell r="O12402">
            <v>1735499</v>
          </cell>
        </row>
        <row r="12403">
          <cell r="A12403">
            <v>45877</v>
          </cell>
          <cell r="C12403" t="str">
            <v>LA COA S.A.S</v>
          </cell>
          <cell r="F12403">
            <v>45832.322199074071</v>
          </cell>
          <cell r="G12403">
            <v>45862.321898148148</v>
          </cell>
          <cell r="H12403">
            <v>19</v>
          </cell>
          <cell r="O12403">
            <v>2383641</v>
          </cell>
        </row>
        <row r="12404">
          <cell r="A12404">
            <v>45877</v>
          </cell>
          <cell r="C12404" t="str">
            <v>CAJA COLOMBIANA DE SUBSIDIO FAMILIAR COLSUBSIDIO</v>
          </cell>
          <cell r="F12404">
            <v>45853.240324074075</v>
          </cell>
          <cell r="G12404">
            <v>45883.240324074075</v>
          </cell>
          <cell r="H12404">
            <v>5</v>
          </cell>
          <cell r="O12404">
            <v>765070.8</v>
          </cell>
        </row>
        <row r="12405">
          <cell r="A12405">
            <v>45877</v>
          </cell>
          <cell r="C12405" t="str">
            <v>CAJA COLOMBIANA DE SUBSIDIO FAMILIAR COLSUBSIDIO</v>
          </cell>
          <cell r="F12405">
            <v>45853.241562499999</v>
          </cell>
          <cell r="G12405">
            <v>45883.241562499999</v>
          </cell>
          <cell r="H12405">
            <v>5</v>
          </cell>
          <cell r="O12405">
            <v>3588182.0520000001</v>
          </cell>
        </row>
        <row r="12406">
          <cell r="A12406">
            <v>45877</v>
          </cell>
          <cell r="C12406" t="str">
            <v>CAJA COLOMBIANA DE SUBSIDIO FAMILIAR COLSUBSIDIO</v>
          </cell>
          <cell r="F12406">
            <v>45853.244062500002</v>
          </cell>
          <cell r="G12406">
            <v>45883.244062500002</v>
          </cell>
          <cell r="H12406">
            <v>5</v>
          </cell>
          <cell r="O12406">
            <v>1714788.4950000001</v>
          </cell>
        </row>
        <row r="12407">
          <cell r="A12407">
            <v>45877</v>
          </cell>
          <cell r="C12407" t="str">
            <v>CAJA COLOMBIANA DE SUBSIDIO FAMILIAR COLSUBSIDIO</v>
          </cell>
          <cell r="F12407">
            <v>45853.246770833335</v>
          </cell>
          <cell r="G12407">
            <v>45883.246770833335</v>
          </cell>
          <cell r="H12407">
            <v>5</v>
          </cell>
          <cell r="O12407">
            <v>1390290.5811999999</v>
          </cell>
        </row>
        <row r="12408">
          <cell r="A12408">
            <v>45877</v>
          </cell>
          <cell r="C12408" t="str">
            <v>CAJA COLOMBIANA DE SUBSIDIO FAMILIAR COLSUBSIDIO</v>
          </cell>
          <cell r="F12408">
            <v>45853.248437499999</v>
          </cell>
          <cell r="G12408">
            <v>45883.248437499999</v>
          </cell>
          <cell r="H12408">
            <v>5</v>
          </cell>
          <cell r="O12408">
            <v>630300.63600000006</v>
          </cell>
        </row>
        <row r="12409">
          <cell r="A12409">
            <v>45877</v>
          </cell>
          <cell r="C12409" t="str">
            <v>CAJA COLOMBIANA DE SUBSIDIO FAMILIAR COLSUBSIDIO</v>
          </cell>
          <cell r="F12409">
            <v>45853.249942129631</v>
          </cell>
          <cell r="G12409">
            <v>45883.249942129631</v>
          </cell>
          <cell r="H12409">
            <v>5</v>
          </cell>
          <cell r="O12409">
            <v>28467499.780000001</v>
          </cell>
        </row>
        <row r="12410">
          <cell r="A12410">
            <v>45877</v>
          </cell>
          <cell r="C12410" t="str">
            <v>CAJA COLOMBIANA DE SUBSIDIO FAMILIAR COLSUBSIDIO</v>
          </cell>
          <cell r="F12410">
            <v>45853.252453703702</v>
          </cell>
          <cell r="G12410">
            <v>45883.252453703702</v>
          </cell>
          <cell r="H12410">
            <v>5</v>
          </cell>
          <cell r="O12410">
            <v>19315899.4252</v>
          </cell>
        </row>
        <row r="12411">
          <cell r="A12411">
            <v>45877</v>
          </cell>
          <cell r="C12411" t="str">
            <v>GRUPO ARTAK S.A.S</v>
          </cell>
          <cell r="F12411">
            <v>45859.476307870369</v>
          </cell>
          <cell r="G12411">
            <v>45889.476215277777</v>
          </cell>
          <cell r="H12411">
            <v>-1</v>
          </cell>
          <cell r="O12411">
            <v>868000</v>
          </cell>
        </row>
        <row r="12412">
          <cell r="A12412">
            <v>45877</v>
          </cell>
          <cell r="C12412" t="str">
            <v>GRUPO ARTAK S.A.S</v>
          </cell>
          <cell r="F12412">
            <v>45859.490231481483</v>
          </cell>
          <cell r="G12412">
            <v>45889.49009259259</v>
          </cell>
          <cell r="H12412">
            <v>-1</v>
          </cell>
          <cell r="O12412">
            <v>657400</v>
          </cell>
        </row>
        <row r="12413">
          <cell r="A12413">
            <v>45877</v>
          </cell>
          <cell r="C12413" t="str">
            <v>GRUPO ARTAK S.A.S</v>
          </cell>
          <cell r="F12413">
            <v>45859.526608796295</v>
          </cell>
          <cell r="G12413">
            <v>45889.516365740739</v>
          </cell>
          <cell r="H12413">
            <v>-1</v>
          </cell>
          <cell r="O12413">
            <v>1082400</v>
          </cell>
        </row>
        <row r="12414">
          <cell r="A12414">
            <v>45877</v>
          </cell>
          <cell r="C12414" t="str">
            <v>GRUPO ARTAK S.A.S</v>
          </cell>
          <cell r="F12414">
            <v>45859.533495370371</v>
          </cell>
          <cell r="G12414">
            <v>45889.533402777779</v>
          </cell>
          <cell r="H12414">
            <v>-1</v>
          </cell>
          <cell r="O12414">
            <v>494050</v>
          </cell>
        </row>
        <row r="12415">
          <cell r="A12415">
            <v>45877</v>
          </cell>
          <cell r="C12415" t="str">
            <v>GRUPO ARTAK S.A.S</v>
          </cell>
          <cell r="F12415">
            <v>45861.469398148147</v>
          </cell>
          <cell r="G12415">
            <v>45891.469270833331</v>
          </cell>
          <cell r="H12415">
            <v>-3</v>
          </cell>
          <cell r="O12415">
            <v>103050</v>
          </cell>
        </row>
        <row r="12416">
          <cell r="A12416">
            <v>45877</v>
          </cell>
          <cell r="C12416" t="str">
            <v>GRUPO ARTAK S.A.S</v>
          </cell>
          <cell r="F12416">
            <v>45861.477430555555</v>
          </cell>
          <cell r="G12416">
            <v>45891.477303240739</v>
          </cell>
          <cell r="H12416">
            <v>-3</v>
          </cell>
          <cell r="O12416">
            <v>41000</v>
          </cell>
        </row>
        <row r="12417">
          <cell r="A12417">
            <v>45877</v>
          </cell>
          <cell r="C12417" t="str">
            <v>GRUPO ARTAK S.A.S</v>
          </cell>
          <cell r="F12417">
            <v>45862.266655092593</v>
          </cell>
          <cell r="G12417">
            <v>45892.266655092593</v>
          </cell>
          <cell r="H12417">
            <v>-4</v>
          </cell>
          <cell r="O12417">
            <v>20500</v>
          </cell>
        </row>
        <row r="12418">
          <cell r="A12418">
            <v>45877</v>
          </cell>
          <cell r="C12418" t="str">
            <v>GRUPO ARTAK S.A.S</v>
          </cell>
          <cell r="F12418">
            <v>45863.573159722226</v>
          </cell>
          <cell r="G12418">
            <v>45893.57298611111</v>
          </cell>
          <cell r="H12418">
            <v>-5</v>
          </cell>
          <cell r="O12418">
            <v>820000</v>
          </cell>
        </row>
        <row r="12419">
          <cell r="A12419">
            <v>45877</v>
          </cell>
          <cell r="C12419" t="str">
            <v>GRUPO ARTAK S.A.S</v>
          </cell>
          <cell r="F12419">
            <v>45863.585925925923</v>
          </cell>
          <cell r="G12419">
            <v>45893.585775462961</v>
          </cell>
          <cell r="H12419">
            <v>-5</v>
          </cell>
          <cell r="O12419">
            <v>91000</v>
          </cell>
        </row>
        <row r="12420">
          <cell r="A12420">
            <v>45877</v>
          </cell>
          <cell r="C12420" t="str">
            <v>GRUPO ARTAK S.A.S</v>
          </cell>
          <cell r="F12420">
            <v>45863.58971064815</v>
          </cell>
          <cell r="G12420">
            <v>45893.589594907404</v>
          </cell>
          <cell r="H12420">
            <v>-5</v>
          </cell>
          <cell r="O12420">
            <v>1400000</v>
          </cell>
        </row>
        <row r="12421">
          <cell r="A12421">
            <v>45877</v>
          </cell>
          <cell r="C12421" t="str">
            <v>GRUPO ARTAK S.A.S</v>
          </cell>
          <cell r="F12421">
            <v>45863.687372685185</v>
          </cell>
          <cell r="G12421">
            <v>45893.687372685185</v>
          </cell>
          <cell r="H12421">
            <v>-5</v>
          </cell>
          <cell r="O12421">
            <v>41000</v>
          </cell>
        </row>
        <row r="12422">
          <cell r="A12422">
            <v>45877</v>
          </cell>
          <cell r="C12422" t="str">
            <v>MESABAR SAS</v>
          </cell>
          <cell r="F12422">
            <v>45868.58353009259</v>
          </cell>
          <cell r="G12422">
            <v>45876.583310185182</v>
          </cell>
          <cell r="H12422">
            <v>12</v>
          </cell>
          <cell r="O12422">
            <v>1023600</v>
          </cell>
        </row>
        <row r="12423">
          <cell r="A12423">
            <v>45877</v>
          </cell>
          <cell r="C12423" t="str">
            <v>LIDA  DAZA</v>
          </cell>
          <cell r="F12423">
            <v>45877.315081018518</v>
          </cell>
          <cell r="G12423">
            <v>45878.314953703702</v>
          </cell>
          <cell r="H12423">
            <v>10</v>
          </cell>
          <cell r="O12423">
            <v>592000</v>
          </cell>
        </row>
        <row r="12424">
          <cell r="A12424">
            <v>45877</v>
          </cell>
          <cell r="C12424" t="str">
            <v>JOSE DIEGO MOSQUERA</v>
          </cell>
          <cell r="F12424">
            <v>45875.229421296295</v>
          </cell>
          <cell r="G12424">
            <v>45876.229421296295</v>
          </cell>
          <cell r="H12424">
            <v>12</v>
          </cell>
          <cell r="O12424">
            <v>1000000</v>
          </cell>
        </row>
        <row r="12425">
          <cell r="A12425">
            <v>45877</v>
          </cell>
          <cell r="C12425" t="str">
            <v>FREDY ALFONSO SUAREZ VILLAMIL</v>
          </cell>
          <cell r="F12425">
            <v>45877.50136574074</v>
          </cell>
          <cell r="G12425">
            <v>45878.500416666669</v>
          </cell>
          <cell r="H12425">
            <v>10</v>
          </cell>
          <cell r="O12425">
            <v>792400</v>
          </cell>
        </row>
        <row r="12426">
          <cell r="A12426">
            <v>45877</v>
          </cell>
          <cell r="C12426" t="str">
            <v>JAIR SEBASTIAN ROJAS PULIDO</v>
          </cell>
          <cell r="F12426">
            <v>45877.540601851855</v>
          </cell>
          <cell r="G12426">
            <v>45878.540243055555</v>
          </cell>
          <cell r="H12426">
            <v>10</v>
          </cell>
          <cell r="O12426">
            <v>595699.98</v>
          </cell>
        </row>
        <row r="12427">
          <cell r="A12427">
            <v>45877</v>
          </cell>
          <cell r="C12427" t="str">
            <v>JAIR SEBASTIAN ROJAS PULIDO</v>
          </cell>
          <cell r="F12427">
            <v>45877.542210648149</v>
          </cell>
          <cell r="G12427">
            <v>45878.541493055556</v>
          </cell>
          <cell r="H12427">
            <v>10</v>
          </cell>
          <cell r="O12427">
            <v>297849.99</v>
          </cell>
        </row>
        <row r="12428">
          <cell r="A12428">
            <v>45877</v>
          </cell>
          <cell r="C12428" t="str">
            <v>GATE GOURMET COLOMBIA SAS</v>
          </cell>
          <cell r="F12428">
            <v>45840.240046296298</v>
          </cell>
          <cell r="G12428">
            <v>45870.240046296298</v>
          </cell>
          <cell r="H12428">
            <v>18</v>
          </cell>
          <cell r="O12428">
            <v>8208286.4226000002</v>
          </cell>
        </row>
        <row r="12429">
          <cell r="A12429">
            <v>45877</v>
          </cell>
          <cell r="C12429" t="str">
            <v>GATE GOURMET COLOMBIA SAS</v>
          </cell>
          <cell r="F12429">
            <v>45843.22760416667</v>
          </cell>
          <cell r="G12429">
            <v>45873.22760416667</v>
          </cell>
          <cell r="H12429">
            <v>15</v>
          </cell>
          <cell r="O12429">
            <v>11386065.723999999</v>
          </cell>
        </row>
        <row r="12430">
          <cell r="A12430">
            <v>45877</v>
          </cell>
          <cell r="C12430" t="str">
            <v>GATE GOURMET COLOMBIA SAS</v>
          </cell>
          <cell r="F12430">
            <v>45845.202800925923</v>
          </cell>
          <cell r="G12430">
            <v>45875.202615740738</v>
          </cell>
          <cell r="H12430">
            <v>13</v>
          </cell>
          <cell r="O12430">
            <v>3349176.7659999998</v>
          </cell>
        </row>
        <row r="12431">
          <cell r="A12431">
            <v>45877</v>
          </cell>
          <cell r="C12431" t="str">
            <v>GATE GOURMET COLOMBIA SAS</v>
          </cell>
          <cell r="F12431">
            <v>45846.221851851849</v>
          </cell>
          <cell r="G12431">
            <v>45876.221701388888</v>
          </cell>
          <cell r="H12431">
            <v>12</v>
          </cell>
          <cell r="O12431">
            <v>12043731.668</v>
          </cell>
        </row>
        <row r="12432">
          <cell r="A12432">
            <v>45877</v>
          </cell>
          <cell r="C12432" t="str">
            <v>GATE GOURMET COLOMBIA SAS</v>
          </cell>
          <cell r="F12432">
            <v>45847.527962962966</v>
          </cell>
          <cell r="G12432">
            <v>45877.527569444443</v>
          </cell>
          <cell r="H12432">
            <v>11</v>
          </cell>
          <cell r="O12432">
            <v>3345790.8420000002</v>
          </cell>
        </row>
        <row r="12433">
          <cell r="A12433">
            <v>45877</v>
          </cell>
          <cell r="C12433" t="str">
            <v>HEAVY METAL BGTA SAS</v>
          </cell>
          <cell r="F12433">
            <v>45817.35434027778</v>
          </cell>
          <cell r="G12433">
            <v>45818.354201388887</v>
          </cell>
          <cell r="H12433">
            <v>63</v>
          </cell>
          <cell r="O12433">
            <v>197180.28</v>
          </cell>
        </row>
        <row r="12434">
          <cell r="A12434">
            <v>45877</v>
          </cell>
          <cell r="C12434" t="str">
            <v>XICO SAS</v>
          </cell>
          <cell r="F12434">
            <v>45854.469756944447</v>
          </cell>
          <cell r="G12434">
            <v>45884.469641203701</v>
          </cell>
          <cell r="H12434">
            <v>-3</v>
          </cell>
          <cell r="O12434">
            <v>816000</v>
          </cell>
        </row>
        <row r="12435">
          <cell r="A12435">
            <v>45877</v>
          </cell>
          <cell r="C12435" t="str">
            <v>XICO SAS</v>
          </cell>
          <cell r="F12435">
            <v>45857.485115740739</v>
          </cell>
          <cell r="G12435">
            <v>45887.483854166669</v>
          </cell>
          <cell r="H12435">
            <v>-6</v>
          </cell>
          <cell r="O12435">
            <v>3028600</v>
          </cell>
        </row>
        <row r="12436">
          <cell r="A12436">
            <v>45877</v>
          </cell>
          <cell r="C12436" t="str">
            <v>INFARTO SAS</v>
          </cell>
          <cell r="F12436">
            <v>45855.565775462965</v>
          </cell>
          <cell r="G12436">
            <v>45875.557060185187</v>
          </cell>
          <cell r="H12436">
            <v>13</v>
          </cell>
          <cell r="O12436">
            <v>1606212.6354</v>
          </cell>
        </row>
        <row r="12437">
          <cell r="A12437">
            <v>45877</v>
          </cell>
          <cell r="C12437" t="str">
            <v>INFARTO SAS</v>
          </cell>
          <cell r="F12437">
            <v>45856.590937499997</v>
          </cell>
          <cell r="G12437">
            <v>45876.58935185185</v>
          </cell>
          <cell r="H12437">
            <v>12</v>
          </cell>
          <cell r="O12437">
            <v>118407.754</v>
          </cell>
        </row>
        <row r="12438">
          <cell r="A12438">
            <v>45877</v>
          </cell>
          <cell r="C12438" t="str">
            <v>INFARTO SAS</v>
          </cell>
          <cell r="F12438">
            <v>45857.384155092594</v>
          </cell>
          <cell r="G12438">
            <v>45877.384074074071</v>
          </cell>
          <cell r="H12438">
            <v>11</v>
          </cell>
          <cell r="O12438">
            <v>875062.18200000003</v>
          </cell>
        </row>
        <row r="12439">
          <cell r="A12439">
            <v>45877</v>
          </cell>
          <cell r="C12439" t="str">
            <v>INFARTO SAS</v>
          </cell>
          <cell r="F12439">
            <v>45860.49050925926</v>
          </cell>
          <cell r="G12439">
            <v>45880.490335648145</v>
          </cell>
          <cell r="H12439">
            <v>8</v>
          </cell>
          <cell r="O12439">
            <v>135735.71799999999</v>
          </cell>
        </row>
        <row r="12440">
          <cell r="A12440">
            <v>45877</v>
          </cell>
          <cell r="C12440" t="str">
            <v>INFARTO SAS</v>
          </cell>
          <cell r="F12440">
            <v>45862.522523148145</v>
          </cell>
          <cell r="G12440">
            <v>45882.520254629628</v>
          </cell>
          <cell r="H12440">
            <v>6</v>
          </cell>
          <cell r="O12440">
            <v>1270319.0160000001</v>
          </cell>
        </row>
        <row r="12441">
          <cell r="A12441">
            <v>45877</v>
          </cell>
          <cell r="C12441" t="str">
            <v>PODER BGTA SAS</v>
          </cell>
          <cell r="F12441">
            <v>45861.234340277777</v>
          </cell>
          <cell r="G12441">
            <v>45891.233842592592</v>
          </cell>
          <cell r="H12441">
            <v>-3</v>
          </cell>
          <cell r="O12441">
            <v>576403.76800000004</v>
          </cell>
        </row>
        <row r="12442">
          <cell r="A12442">
            <v>45877</v>
          </cell>
          <cell r="C12442" t="str">
            <v>PODER BGTA SAS</v>
          </cell>
          <cell r="F12442">
            <v>45861.235254629632</v>
          </cell>
          <cell r="G12442">
            <v>45891.235115740739</v>
          </cell>
          <cell r="H12442">
            <v>-3</v>
          </cell>
          <cell r="O12442">
            <v>1274899.9720000001</v>
          </cell>
        </row>
        <row r="12443">
          <cell r="A12443">
            <v>45877</v>
          </cell>
          <cell r="C12443" t="str">
            <v>PODER BGTA SAS</v>
          </cell>
          <cell r="F12443">
            <v>45861.235949074071</v>
          </cell>
          <cell r="G12443">
            <v>45891.235810185186</v>
          </cell>
          <cell r="H12443">
            <v>-3</v>
          </cell>
          <cell r="O12443">
            <v>137229.508</v>
          </cell>
        </row>
        <row r="12444">
          <cell r="A12444">
            <v>45877</v>
          </cell>
          <cell r="C12444" t="str">
            <v xml:space="preserve">A MANO SAS </v>
          </cell>
          <cell r="F12444">
            <v>45871.573692129627</v>
          </cell>
          <cell r="G12444">
            <v>45879.573530092595</v>
          </cell>
          <cell r="H12444">
            <v>9</v>
          </cell>
          <cell r="O12444">
            <v>340400</v>
          </cell>
        </row>
        <row r="12445">
          <cell r="A12445">
            <v>45877</v>
          </cell>
          <cell r="C12445" t="str">
            <v>SAGRADO BGTA SAS</v>
          </cell>
          <cell r="F12445">
            <v>45856.255300925928</v>
          </cell>
          <cell r="G12445">
            <v>45876.255115740743</v>
          </cell>
          <cell r="H12445">
            <v>12</v>
          </cell>
          <cell r="O12445">
            <v>3174751.8870000001</v>
          </cell>
        </row>
        <row r="12446">
          <cell r="A12446">
            <v>45877</v>
          </cell>
          <cell r="C12446" t="str">
            <v>SAGRADO BGTA SAS</v>
          </cell>
          <cell r="F12446">
            <v>45861.236817129633</v>
          </cell>
          <cell r="G12446">
            <v>45881.236666666664</v>
          </cell>
          <cell r="H12446">
            <v>7</v>
          </cell>
          <cell r="O12446">
            <v>1705011.906</v>
          </cell>
        </row>
        <row r="12447">
          <cell r="A12447">
            <v>45877</v>
          </cell>
          <cell r="C12447" t="str">
            <v>SAGRADO BGTA SAS</v>
          </cell>
          <cell r="F12447">
            <v>45862.316423611112</v>
          </cell>
          <cell r="G12447">
            <v>45882.316296296296</v>
          </cell>
          <cell r="H12447">
            <v>6</v>
          </cell>
          <cell r="O12447">
            <v>533382.61600000004</v>
          </cell>
        </row>
        <row r="12448">
          <cell r="A12448">
            <v>45877</v>
          </cell>
          <cell r="C12448" t="str">
            <v>ALIMENTOS BENAL SAS</v>
          </cell>
          <cell r="F12448">
            <v>45845.348460648151</v>
          </cell>
          <cell r="G12448">
            <v>45875.348055555558</v>
          </cell>
          <cell r="H12448">
            <v>13</v>
          </cell>
          <cell r="O12448">
            <v>6765260.3860999998</v>
          </cell>
        </row>
        <row r="12449">
          <cell r="A12449">
            <v>45877</v>
          </cell>
          <cell r="C12449" t="str">
            <v>ALIMENTOS BENAL SAS</v>
          </cell>
          <cell r="F12449">
            <v>45849.335115740738</v>
          </cell>
          <cell r="G12449">
            <v>45879.334606481483</v>
          </cell>
          <cell r="H12449">
            <v>9</v>
          </cell>
          <cell r="O12449">
            <v>6685536.8137999997</v>
          </cell>
        </row>
        <row r="12450">
          <cell r="A12450">
            <v>45877</v>
          </cell>
          <cell r="C12450" t="str">
            <v>DOLLY EDITH SANABRIA CANTOR</v>
          </cell>
          <cell r="F12450">
            <v>45877.340509259258</v>
          </cell>
          <cell r="G12450">
            <v>45878.340381944443</v>
          </cell>
          <cell r="H12450">
            <v>3</v>
          </cell>
          <cell r="O12450">
            <v>139200</v>
          </cell>
        </row>
        <row r="12451">
          <cell r="A12451">
            <v>45877</v>
          </cell>
          <cell r="C12451" t="str">
            <v>ADRIANA  BERMUDEZ RAMIREZ</v>
          </cell>
          <cell r="F12451">
            <v>45871.574861111112</v>
          </cell>
          <cell r="G12451">
            <v>45879.574340277781</v>
          </cell>
          <cell r="H12451">
            <v>9</v>
          </cell>
          <cell r="O12451">
            <v>1084750</v>
          </cell>
        </row>
        <row r="12452">
          <cell r="A12452">
            <v>45877</v>
          </cell>
          <cell r="C12452" t="str">
            <v>GLORIA BARATO DE PINZON</v>
          </cell>
          <cell r="F12452">
            <v>45877.360092592593</v>
          </cell>
          <cell r="G12452">
            <v>45878.359907407408</v>
          </cell>
          <cell r="H12452">
            <v>3</v>
          </cell>
          <cell r="O12452">
            <v>760100</v>
          </cell>
        </row>
        <row r="12453">
          <cell r="A12453">
            <v>45877</v>
          </cell>
          <cell r="C12453" t="str">
            <v>PURA SABROSURA SAS</v>
          </cell>
          <cell r="F12453">
            <v>45864.447893518518</v>
          </cell>
          <cell r="G12453">
            <v>45879.447754629633</v>
          </cell>
          <cell r="H12453">
            <v>9</v>
          </cell>
          <cell r="O12453">
            <v>690379.94499999995</v>
          </cell>
        </row>
        <row r="12454">
          <cell r="A12454">
            <v>45877</v>
          </cell>
          <cell r="C12454" t="str">
            <v>PURA SABROSURA SAS</v>
          </cell>
          <cell r="F12454">
            <v>45864.510879629626</v>
          </cell>
          <cell r="G12454">
            <v>45879.510555555556</v>
          </cell>
          <cell r="H12454">
            <v>9</v>
          </cell>
          <cell r="O12454">
            <v>2573800.17</v>
          </cell>
        </row>
        <row r="12455">
          <cell r="A12455">
            <v>45877</v>
          </cell>
          <cell r="C12455" t="str">
            <v>PURA SABROSURA SAS</v>
          </cell>
          <cell r="F12455">
            <v>45867.504837962966</v>
          </cell>
          <cell r="G12455">
            <v>45882.499837962961</v>
          </cell>
          <cell r="H12455">
            <v>6</v>
          </cell>
          <cell r="O12455">
            <v>5088819.7034999998</v>
          </cell>
        </row>
        <row r="12456">
          <cell r="A12456">
            <v>45877</v>
          </cell>
          <cell r="C12456" t="str">
            <v>LE CABRERA SOCIEDAD POR ACCIONES SIMPLIFICADA</v>
          </cell>
          <cell r="F12456">
            <v>45867.596782407411</v>
          </cell>
          <cell r="G12456">
            <v>45882.596574074072</v>
          </cell>
          <cell r="H12456">
            <v>6</v>
          </cell>
          <cell r="O12456">
            <v>5944885.8559999997</v>
          </cell>
        </row>
        <row r="12457">
          <cell r="A12457">
            <v>45877</v>
          </cell>
          <cell r="C12457" t="str">
            <v>KAREN GISSET MARTINEZ SANDOVAL</v>
          </cell>
          <cell r="F12457">
            <v>45875.518333333333</v>
          </cell>
          <cell r="G12457">
            <v>45876.518020833333</v>
          </cell>
          <cell r="H12457">
            <v>18</v>
          </cell>
          <cell r="O12457">
            <v>4236600</v>
          </cell>
        </row>
        <row r="12458">
          <cell r="A12458">
            <v>45877</v>
          </cell>
          <cell r="C12458" t="str">
            <v>BENJAMIN  CHAPARRO AMEZQUITA</v>
          </cell>
          <cell r="F12458">
            <v>45875.648182870369</v>
          </cell>
          <cell r="G12458">
            <v>45876.647511574076</v>
          </cell>
          <cell r="H12458">
            <v>18</v>
          </cell>
          <cell r="O12458">
            <v>3630000</v>
          </cell>
        </row>
        <row r="12459">
          <cell r="A12459">
            <v>45877</v>
          </cell>
          <cell r="C12459" t="str">
            <v>ANA TERESA MORENO ESPITIA</v>
          </cell>
          <cell r="F12459">
            <v>45877.36383101852</v>
          </cell>
          <cell r="G12459">
            <v>45878.363622685189</v>
          </cell>
          <cell r="H12459">
            <v>16</v>
          </cell>
          <cell r="O12459">
            <v>1500000</v>
          </cell>
        </row>
        <row r="12460">
          <cell r="A12460">
            <v>45877</v>
          </cell>
          <cell r="C12460" t="str">
            <v>VENTAS MOSTRADOR</v>
          </cell>
          <cell r="F12460">
            <v>45877</v>
          </cell>
          <cell r="G12460">
            <v>45877</v>
          </cell>
          <cell r="H12460">
            <v>0</v>
          </cell>
          <cell r="O12460">
            <v>1903104</v>
          </cell>
        </row>
        <row r="12461">
          <cell r="A12461">
            <v>45877</v>
          </cell>
          <cell r="C12461" t="str">
            <v>VENTAS MOSTRADOR</v>
          </cell>
          <cell r="F12461">
            <v>45877</v>
          </cell>
          <cell r="G12461">
            <v>45877</v>
          </cell>
          <cell r="H12461">
            <v>0</v>
          </cell>
          <cell r="O12461">
            <v>3244652</v>
          </cell>
        </row>
        <row r="12462">
          <cell r="A12462">
            <v>45878</v>
          </cell>
          <cell r="C12462" t="str">
            <v>VENTAS MOSTRADOR</v>
          </cell>
          <cell r="F12462">
            <v>45878</v>
          </cell>
          <cell r="G12462">
            <v>45878</v>
          </cell>
          <cell r="H12462">
            <v>0</v>
          </cell>
          <cell r="O12462">
            <v>15280</v>
          </cell>
        </row>
        <row r="12463">
          <cell r="A12463">
            <v>45878</v>
          </cell>
          <cell r="C12463" t="str">
            <v>VENTAS MOSTRADOR</v>
          </cell>
          <cell r="F12463">
            <v>45878</v>
          </cell>
          <cell r="G12463">
            <v>45878</v>
          </cell>
          <cell r="H12463">
            <v>0</v>
          </cell>
          <cell r="O12463">
            <v>21532</v>
          </cell>
        </row>
        <row r="12464">
          <cell r="A12464">
            <v>45878</v>
          </cell>
          <cell r="C12464" t="str">
            <v>VENTAS MOSTRADOR</v>
          </cell>
          <cell r="F12464">
            <v>45878</v>
          </cell>
          <cell r="G12464">
            <v>45878</v>
          </cell>
          <cell r="H12464">
            <v>0</v>
          </cell>
          <cell r="O12464">
            <v>23285</v>
          </cell>
        </row>
        <row r="12465">
          <cell r="A12465">
            <v>45878</v>
          </cell>
          <cell r="C12465" t="str">
            <v>VENTAS MOSTRADOR</v>
          </cell>
          <cell r="F12465">
            <v>45878</v>
          </cell>
          <cell r="G12465">
            <v>45878</v>
          </cell>
          <cell r="H12465">
            <v>0</v>
          </cell>
          <cell r="O12465">
            <v>24080</v>
          </cell>
        </row>
        <row r="12466">
          <cell r="A12466">
            <v>45878</v>
          </cell>
          <cell r="C12466" t="str">
            <v>VENTAS MOSTRADOR</v>
          </cell>
          <cell r="F12466">
            <v>45878</v>
          </cell>
          <cell r="G12466">
            <v>45878</v>
          </cell>
          <cell r="H12466">
            <v>0</v>
          </cell>
          <cell r="O12466">
            <v>25000</v>
          </cell>
        </row>
        <row r="12467">
          <cell r="A12467">
            <v>45878</v>
          </cell>
          <cell r="C12467" t="str">
            <v>VENTAS MOSTRADOR</v>
          </cell>
          <cell r="F12467">
            <v>45878</v>
          </cell>
          <cell r="G12467">
            <v>45878</v>
          </cell>
          <cell r="H12467">
            <v>0</v>
          </cell>
          <cell r="O12467">
            <v>29730</v>
          </cell>
        </row>
        <row r="12468">
          <cell r="A12468">
            <v>45878</v>
          </cell>
          <cell r="C12468" t="str">
            <v>VENTAS MOSTRADOR</v>
          </cell>
          <cell r="F12468">
            <v>45878</v>
          </cell>
          <cell r="G12468">
            <v>45878</v>
          </cell>
          <cell r="H12468">
            <v>0</v>
          </cell>
          <cell r="O12468">
            <v>31050</v>
          </cell>
        </row>
        <row r="12469">
          <cell r="A12469">
            <v>45878</v>
          </cell>
          <cell r="C12469" t="str">
            <v>VENTAS MOSTRADOR</v>
          </cell>
          <cell r="F12469">
            <v>45878</v>
          </cell>
          <cell r="G12469">
            <v>45878</v>
          </cell>
          <cell r="H12469">
            <v>0</v>
          </cell>
          <cell r="O12469">
            <v>32215</v>
          </cell>
        </row>
        <row r="12470">
          <cell r="A12470">
            <v>45878</v>
          </cell>
          <cell r="C12470" t="str">
            <v>VENTAS MOSTRADOR</v>
          </cell>
          <cell r="F12470">
            <v>45878</v>
          </cell>
          <cell r="G12470">
            <v>45878</v>
          </cell>
          <cell r="H12470">
            <v>0</v>
          </cell>
          <cell r="O12470">
            <v>32396</v>
          </cell>
        </row>
        <row r="12471">
          <cell r="A12471">
            <v>45878</v>
          </cell>
          <cell r="C12471" t="str">
            <v>VENTAS MOSTRADOR</v>
          </cell>
          <cell r="F12471">
            <v>45878</v>
          </cell>
          <cell r="G12471">
            <v>45878</v>
          </cell>
          <cell r="H12471">
            <v>0</v>
          </cell>
          <cell r="O12471">
            <v>37430</v>
          </cell>
        </row>
        <row r="12472">
          <cell r="A12472">
            <v>45878</v>
          </cell>
          <cell r="C12472" t="str">
            <v>VENTAS MOSTRADOR</v>
          </cell>
          <cell r="F12472">
            <v>45878</v>
          </cell>
          <cell r="G12472">
            <v>45878</v>
          </cell>
          <cell r="H12472">
            <v>0</v>
          </cell>
          <cell r="O12472">
            <v>40075</v>
          </cell>
        </row>
        <row r="12473">
          <cell r="A12473">
            <v>45878</v>
          </cell>
          <cell r="C12473" t="str">
            <v>VENTAS MOSTRADOR</v>
          </cell>
          <cell r="F12473">
            <v>45878</v>
          </cell>
          <cell r="G12473">
            <v>45878</v>
          </cell>
          <cell r="H12473">
            <v>0</v>
          </cell>
          <cell r="O12473">
            <v>43870</v>
          </cell>
        </row>
        <row r="12474">
          <cell r="A12474">
            <v>45878</v>
          </cell>
          <cell r="C12474" t="str">
            <v>VENTAS MOSTRADOR</v>
          </cell>
          <cell r="F12474">
            <v>45878</v>
          </cell>
          <cell r="G12474">
            <v>45878</v>
          </cell>
          <cell r="H12474">
            <v>0</v>
          </cell>
          <cell r="O12474">
            <v>111188</v>
          </cell>
        </row>
        <row r="12475">
          <cell r="A12475">
            <v>45878</v>
          </cell>
          <cell r="C12475" t="str">
            <v>VENTAS MOSTRADOR</v>
          </cell>
          <cell r="F12475">
            <v>45878</v>
          </cell>
          <cell r="G12475">
            <v>45878</v>
          </cell>
          <cell r="H12475">
            <v>0</v>
          </cell>
          <cell r="O12475">
            <v>116758</v>
          </cell>
        </row>
        <row r="12476">
          <cell r="A12476">
            <v>45878</v>
          </cell>
          <cell r="C12476" t="str">
            <v>VENTAS MOSTRADOR</v>
          </cell>
          <cell r="F12476">
            <v>45878</v>
          </cell>
          <cell r="G12476">
            <v>45878</v>
          </cell>
          <cell r="H12476">
            <v>0</v>
          </cell>
          <cell r="O12476">
            <v>293481</v>
          </cell>
        </row>
        <row r="12477">
          <cell r="A12477">
            <v>45878</v>
          </cell>
          <cell r="C12477" t="str">
            <v>CRISTIAN  ROJAS RIVERA</v>
          </cell>
          <cell r="F12477">
            <v>45880.587094907409</v>
          </cell>
          <cell r="G12477">
            <v>45886.587013888886</v>
          </cell>
          <cell r="H12477">
            <v>8</v>
          </cell>
          <cell r="O12477">
            <v>422499.99</v>
          </cell>
        </row>
        <row r="12478">
          <cell r="A12478">
            <v>45878</v>
          </cell>
          <cell r="C12478" t="str">
            <v>CARLOS ANDRES HERNANDEZ MARTINEZ</v>
          </cell>
          <cell r="F12478">
            <v>45878.570532407408</v>
          </cell>
          <cell r="G12478">
            <v>45879.570104166669</v>
          </cell>
          <cell r="H12478">
            <v>9</v>
          </cell>
          <cell r="O12478">
            <v>425499.99</v>
          </cell>
        </row>
        <row r="12479">
          <cell r="A12479">
            <v>45878</v>
          </cell>
          <cell r="C12479" t="str">
            <v>CARLOS ANDRES HERNANDEZ MARTINEZ</v>
          </cell>
          <cell r="F12479">
            <v>45878.574444444443</v>
          </cell>
          <cell r="G12479">
            <v>45879.572835648149</v>
          </cell>
          <cell r="H12479">
            <v>9</v>
          </cell>
          <cell r="O12479">
            <v>850999.98</v>
          </cell>
        </row>
        <row r="12480">
          <cell r="A12480">
            <v>45878</v>
          </cell>
          <cell r="C12480" t="str">
            <v>OSMAR  PEÑA</v>
          </cell>
          <cell r="F12480">
            <v>45878.432268518518</v>
          </cell>
          <cell r="G12480">
            <v>45879.43209490741</v>
          </cell>
          <cell r="H12480">
            <v>15</v>
          </cell>
          <cell r="O12480">
            <v>2512200</v>
          </cell>
        </row>
        <row r="12481">
          <cell r="A12481">
            <v>45878</v>
          </cell>
          <cell r="C12481" t="str">
            <v>FELIPE BECERRA ZAPATA</v>
          </cell>
          <cell r="F12481">
            <v>45875.421851851854</v>
          </cell>
          <cell r="G12481">
            <v>45876.421701388892</v>
          </cell>
          <cell r="H12481">
            <v>18</v>
          </cell>
          <cell r="O12481">
            <v>341000</v>
          </cell>
        </row>
        <row r="12482">
          <cell r="A12482">
            <v>45878</v>
          </cell>
          <cell r="C12482" t="str">
            <v>ANA DOLORES CORONEL PARDO</v>
          </cell>
          <cell r="F12482">
            <v>45878.33184027778</v>
          </cell>
          <cell r="G12482">
            <v>45879.331701388888</v>
          </cell>
          <cell r="H12482">
            <v>15</v>
          </cell>
          <cell r="O12482">
            <v>599850</v>
          </cell>
        </row>
        <row r="12483">
          <cell r="A12483">
            <v>45878</v>
          </cell>
          <cell r="C12483" t="str">
            <v>VENTAS MOSTRADOR</v>
          </cell>
          <cell r="F12483">
            <v>45878</v>
          </cell>
          <cell r="G12483">
            <v>45878</v>
          </cell>
          <cell r="H12483">
            <v>0</v>
          </cell>
          <cell r="O12483">
            <v>541107</v>
          </cell>
        </row>
        <row r="12484">
          <cell r="A12484">
            <v>45878</v>
          </cell>
          <cell r="C12484" t="str">
            <v>VENTAS MOSTRADOR</v>
          </cell>
          <cell r="F12484">
            <v>45878</v>
          </cell>
          <cell r="G12484">
            <v>45878</v>
          </cell>
          <cell r="H12484">
            <v>0</v>
          </cell>
          <cell r="O12484">
            <v>1454864</v>
          </cell>
        </row>
        <row r="12485">
          <cell r="A12485">
            <v>45879</v>
          </cell>
          <cell r="C12485" t="str">
            <v>VENTAS MOSTRADOR</v>
          </cell>
          <cell r="F12485">
            <v>45879</v>
          </cell>
          <cell r="G12485">
            <v>45879</v>
          </cell>
          <cell r="H12485">
            <v>0</v>
          </cell>
          <cell r="O12485">
            <v>21280</v>
          </cell>
        </row>
        <row r="12486">
          <cell r="A12486">
            <v>45879</v>
          </cell>
          <cell r="C12486" t="str">
            <v>VENTAS MOSTRADOR</v>
          </cell>
          <cell r="F12486">
            <v>45879</v>
          </cell>
          <cell r="G12486">
            <v>45879</v>
          </cell>
          <cell r="H12486">
            <v>0</v>
          </cell>
          <cell r="O12486">
            <v>30160</v>
          </cell>
        </row>
        <row r="12487">
          <cell r="A12487">
            <v>45879</v>
          </cell>
          <cell r="C12487" t="str">
            <v>VENTAS MOSTRADOR</v>
          </cell>
          <cell r="F12487">
            <v>45879</v>
          </cell>
          <cell r="G12487">
            <v>45879</v>
          </cell>
          <cell r="H12487">
            <v>0</v>
          </cell>
          <cell r="O12487">
            <v>31880</v>
          </cell>
        </row>
        <row r="12488">
          <cell r="A12488">
            <v>45879</v>
          </cell>
          <cell r="C12488" t="str">
            <v>VENTAS MOSTRADOR</v>
          </cell>
          <cell r="F12488">
            <v>45879</v>
          </cell>
          <cell r="G12488">
            <v>45879</v>
          </cell>
          <cell r="H12488">
            <v>0</v>
          </cell>
          <cell r="O12488">
            <v>32684</v>
          </cell>
        </row>
        <row r="12489">
          <cell r="A12489">
            <v>45879</v>
          </cell>
          <cell r="C12489" t="str">
            <v>VENTAS MOSTRADOR</v>
          </cell>
          <cell r="F12489">
            <v>45879</v>
          </cell>
          <cell r="G12489">
            <v>45879</v>
          </cell>
          <cell r="H12489">
            <v>0</v>
          </cell>
          <cell r="O12489">
            <v>34381</v>
          </cell>
        </row>
        <row r="12490">
          <cell r="A12490">
            <v>45879</v>
          </cell>
          <cell r="C12490" t="str">
            <v>VENTAS MOSTRADOR</v>
          </cell>
          <cell r="F12490">
            <v>45879</v>
          </cell>
          <cell r="G12490">
            <v>45879</v>
          </cell>
          <cell r="H12490">
            <v>0</v>
          </cell>
          <cell r="O12490">
            <v>36772</v>
          </cell>
        </row>
        <row r="12491">
          <cell r="A12491">
            <v>45879</v>
          </cell>
          <cell r="C12491" t="str">
            <v>VENTAS MOSTRADOR</v>
          </cell>
          <cell r="F12491">
            <v>45879</v>
          </cell>
          <cell r="G12491">
            <v>45879</v>
          </cell>
          <cell r="H12491">
            <v>0</v>
          </cell>
          <cell r="O12491">
            <v>43792</v>
          </cell>
        </row>
        <row r="12492">
          <cell r="A12492">
            <v>45879</v>
          </cell>
          <cell r="C12492" t="str">
            <v>VENTAS MOSTRADOR</v>
          </cell>
          <cell r="F12492">
            <v>45879</v>
          </cell>
          <cell r="G12492">
            <v>45879</v>
          </cell>
          <cell r="H12492">
            <v>0</v>
          </cell>
          <cell r="O12492">
            <v>59988</v>
          </cell>
        </row>
        <row r="12493">
          <cell r="A12493">
            <v>45879</v>
          </cell>
          <cell r="C12493" t="str">
            <v>VENTAS MOSTRADOR</v>
          </cell>
          <cell r="F12493">
            <v>45879</v>
          </cell>
          <cell r="G12493">
            <v>45879</v>
          </cell>
          <cell r="H12493">
            <v>0</v>
          </cell>
          <cell r="O12493">
            <v>95148</v>
          </cell>
        </row>
        <row r="12494">
          <cell r="A12494">
            <v>45879</v>
          </cell>
          <cell r="C12494" t="str">
            <v>VENTAS MOSTRADOR</v>
          </cell>
          <cell r="F12494">
            <v>45879</v>
          </cell>
          <cell r="G12494">
            <v>45879</v>
          </cell>
          <cell r="H12494">
            <v>0</v>
          </cell>
          <cell r="O12494">
            <v>116923</v>
          </cell>
        </row>
        <row r="12495">
          <cell r="A12495">
            <v>45879</v>
          </cell>
          <cell r="C12495" t="str">
            <v>VENTAS MOSTRADOR</v>
          </cell>
          <cell r="F12495">
            <v>45879</v>
          </cell>
          <cell r="G12495">
            <v>45879</v>
          </cell>
          <cell r="H12495">
            <v>0</v>
          </cell>
          <cell r="O12495">
            <v>139487</v>
          </cell>
        </row>
        <row r="12496">
          <cell r="A12496">
            <v>45879</v>
          </cell>
          <cell r="C12496" t="str">
            <v>VENTAS MOSTRADOR</v>
          </cell>
          <cell r="F12496">
            <v>45879</v>
          </cell>
          <cell r="G12496">
            <v>45879</v>
          </cell>
          <cell r="H12496">
            <v>0</v>
          </cell>
          <cell r="O12496">
            <v>140036</v>
          </cell>
        </row>
        <row r="12497">
          <cell r="A12497">
            <v>45879</v>
          </cell>
          <cell r="C12497" t="str">
            <v>VENTAS MOSTRADOR</v>
          </cell>
          <cell r="F12497">
            <v>45879</v>
          </cell>
          <cell r="G12497">
            <v>45879</v>
          </cell>
          <cell r="H12497">
            <v>0</v>
          </cell>
          <cell r="O12497">
            <v>181328</v>
          </cell>
        </row>
        <row r="12498">
          <cell r="A12498">
            <v>45879</v>
          </cell>
          <cell r="C12498" t="str">
            <v>VENTAS MOSTRADOR</v>
          </cell>
          <cell r="F12498">
            <v>45879</v>
          </cell>
          <cell r="G12498">
            <v>45879</v>
          </cell>
          <cell r="H12498">
            <v>0</v>
          </cell>
          <cell r="O12498">
            <v>541800</v>
          </cell>
        </row>
        <row r="12499">
          <cell r="A12499">
            <v>45879</v>
          </cell>
          <cell r="C12499" t="str">
            <v>THE NEXT SHOT S.A.S</v>
          </cell>
          <cell r="F12499">
            <v>45875.42832175926</v>
          </cell>
          <cell r="G12499">
            <v>45876.428148148145</v>
          </cell>
          <cell r="H12499">
            <v>5</v>
          </cell>
          <cell r="O12499">
            <v>524625</v>
          </cell>
        </row>
        <row r="12500">
          <cell r="A12500">
            <v>45879</v>
          </cell>
          <cell r="C12500" t="str">
            <v>VENTAS MOSTRADOR</v>
          </cell>
          <cell r="F12500">
            <v>45879</v>
          </cell>
          <cell r="G12500">
            <v>45879</v>
          </cell>
          <cell r="H12500">
            <v>0</v>
          </cell>
          <cell r="O12500">
            <v>2087501</v>
          </cell>
        </row>
        <row r="12501">
          <cell r="A12501">
            <v>45879</v>
          </cell>
          <cell r="C12501" t="str">
            <v>VENTAS MOSTRADOR</v>
          </cell>
          <cell r="F12501">
            <v>45879</v>
          </cell>
          <cell r="G12501">
            <v>45879</v>
          </cell>
          <cell r="H12501">
            <v>0</v>
          </cell>
          <cell r="O12501">
            <v>1379045</v>
          </cell>
        </row>
        <row r="12502">
          <cell r="A12502">
            <v>45880</v>
          </cell>
          <cell r="C12502" t="str">
            <v>VENTAS MOSTRADOR</v>
          </cell>
          <cell r="F12502">
            <v>45880</v>
          </cell>
          <cell r="G12502">
            <v>45880</v>
          </cell>
          <cell r="H12502">
            <v>0</v>
          </cell>
          <cell r="O12502">
            <v>19640</v>
          </cell>
        </row>
        <row r="12503">
          <cell r="A12503">
            <v>45880</v>
          </cell>
          <cell r="C12503" t="str">
            <v>VENTAS MOSTRADOR</v>
          </cell>
          <cell r="F12503">
            <v>45880</v>
          </cell>
          <cell r="G12503">
            <v>45880</v>
          </cell>
          <cell r="H12503">
            <v>0</v>
          </cell>
          <cell r="O12503">
            <v>21790</v>
          </cell>
        </row>
        <row r="12504">
          <cell r="A12504">
            <v>45880</v>
          </cell>
          <cell r="C12504" t="str">
            <v>VENTAS MOSTRADOR</v>
          </cell>
          <cell r="F12504">
            <v>45880</v>
          </cell>
          <cell r="G12504">
            <v>45880</v>
          </cell>
          <cell r="H12504">
            <v>0</v>
          </cell>
          <cell r="O12504">
            <v>25440</v>
          </cell>
        </row>
        <row r="12505">
          <cell r="A12505">
            <v>45880</v>
          </cell>
          <cell r="C12505" t="str">
            <v>VENTAS MOSTRADOR</v>
          </cell>
          <cell r="F12505">
            <v>45880</v>
          </cell>
          <cell r="G12505">
            <v>45880</v>
          </cell>
          <cell r="H12505">
            <v>0</v>
          </cell>
          <cell r="O12505">
            <v>27662</v>
          </cell>
        </row>
        <row r="12506">
          <cell r="A12506">
            <v>45880</v>
          </cell>
          <cell r="C12506" t="str">
            <v>VENTAS MOSTRADOR</v>
          </cell>
          <cell r="F12506">
            <v>45880</v>
          </cell>
          <cell r="G12506">
            <v>45880</v>
          </cell>
          <cell r="H12506">
            <v>0</v>
          </cell>
          <cell r="O12506">
            <v>48568</v>
          </cell>
        </row>
        <row r="12507">
          <cell r="A12507">
            <v>45880</v>
          </cell>
          <cell r="C12507" t="str">
            <v>VENTAS MOSTRADOR</v>
          </cell>
          <cell r="F12507">
            <v>45880</v>
          </cell>
          <cell r="G12507">
            <v>45880</v>
          </cell>
          <cell r="H12507">
            <v>0</v>
          </cell>
          <cell r="O12507">
            <v>752000</v>
          </cell>
        </row>
        <row r="12508">
          <cell r="A12508">
            <v>45880</v>
          </cell>
          <cell r="C12508" t="str">
            <v>CRISTIAN  ROJAS RIVERA</v>
          </cell>
          <cell r="F12508">
            <v>45878.576851851853</v>
          </cell>
          <cell r="G12508">
            <v>45884.576585648145</v>
          </cell>
          <cell r="H12508">
            <v>4</v>
          </cell>
          <cell r="O12508">
            <v>425499.99</v>
          </cell>
        </row>
        <row r="12509">
          <cell r="A12509">
            <v>45880</v>
          </cell>
          <cell r="C12509" t="str">
            <v>SONIA CONTANZA CARDENAS MURCIA</v>
          </cell>
          <cell r="F12509">
            <v>45880.300879629627</v>
          </cell>
          <cell r="G12509">
            <v>45881.300474537034</v>
          </cell>
          <cell r="H12509">
            <v>0</v>
          </cell>
          <cell r="O12509">
            <v>106000</v>
          </cell>
        </row>
        <row r="12510">
          <cell r="A12510">
            <v>45880</v>
          </cell>
          <cell r="C12510" t="str">
            <v>GRUPO LA LA LA SAS</v>
          </cell>
          <cell r="F12510">
            <v>45862.525682870371</v>
          </cell>
          <cell r="G12510">
            <v>45877.525405092594</v>
          </cell>
          <cell r="H12510">
            <v>4</v>
          </cell>
          <cell r="O12510">
            <v>439664</v>
          </cell>
        </row>
        <row r="12511">
          <cell r="A12511">
            <v>45880</v>
          </cell>
          <cell r="C12511" t="str">
            <v>GRUPO LA LA LA SAS</v>
          </cell>
          <cell r="F12511">
            <v>45870.602708333332</v>
          </cell>
          <cell r="G12511">
            <v>45885.602546296293</v>
          </cell>
          <cell r="H12511">
            <v>-4</v>
          </cell>
          <cell r="O12511">
            <v>607879.94999999995</v>
          </cell>
        </row>
        <row r="12512">
          <cell r="A12512">
            <v>45880</v>
          </cell>
          <cell r="C12512" t="str">
            <v>GRUPO LA LA LA SAS</v>
          </cell>
          <cell r="F12512">
            <v>45873.570428240739</v>
          </cell>
          <cell r="G12512">
            <v>45888.570428240739</v>
          </cell>
          <cell r="H12512">
            <v>-7</v>
          </cell>
          <cell r="O12512">
            <v>62944</v>
          </cell>
        </row>
        <row r="12513">
          <cell r="A12513">
            <v>45880</v>
          </cell>
          <cell r="C12513" t="str">
            <v>GRUPO LA LA LA SAS</v>
          </cell>
          <cell r="F12513">
            <v>45874.555520833332</v>
          </cell>
          <cell r="G12513">
            <v>45889.554675925923</v>
          </cell>
          <cell r="H12513">
            <v>-8</v>
          </cell>
          <cell r="O12513">
            <v>715243.92</v>
          </cell>
        </row>
        <row r="12514">
          <cell r="A12514">
            <v>45880</v>
          </cell>
          <cell r="C12514" t="str">
            <v>ANA DOLORES CORONEL PARDO</v>
          </cell>
          <cell r="F12514">
            <v>45880.305173611108</v>
          </cell>
          <cell r="G12514">
            <v>45881.304988425924</v>
          </cell>
          <cell r="H12514">
            <v>0</v>
          </cell>
          <cell r="O12514">
            <v>658500</v>
          </cell>
        </row>
        <row r="12515">
          <cell r="A12515">
            <v>45880</v>
          </cell>
          <cell r="C12515" t="str">
            <v>MESABAR SAS</v>
          </cell>
          <cell r="F12515">
            <v>45875.6096412037</v>
          </cell>
          <cell r="G12515">
            <v>45883.6096412037</v>
          </cell>
          <cell r="H12515">
            <v>12</v>
          </cell>
          <cell r="O12515">
            <v>947700</v>
          </cell>
        </row>
        <row r="12516">
          <cell r="A12516">
            <v>45880</v>
          </cell>
          <cell r="C12516" t="str">
            <v>ANA DOLORES CORONEL PARDO</v>
          </cell>
          <cell r="F12516">
            <v>45878.33184027778</v>
          </cell>
          <cell r="G12516">
            <v>45879.331701388888</v>
          </cell>
          <cell r="H12516">
            <v>15</v>
          </cell>
          <cell r="O12516">
            <v>500000</v>
          </cell>
        </row>
        <row r="12517">
          <cell r="A12517">
            <v>45880</v>
          </cell>
          <cell r="C12517" t="str">
            <v>ALEJANDRO  DURAN</v>
          </cell>
          <cell r="F12517">
            <v>45878.53634259259</v>
          </cell>
          <cell r="G12517">
            <v>45879.531168981484</v>
          </cell>
          <cell r="H12517">
            <v>15</v>
          </cell>
          <cell r="O12517">
            <v>3168900</v>
          </cell>
        </row>
        <row r="12518">
          <cell r="A12518">
            <v>45880</v>
          </cell>
          <cell r="C12518" t="str">
            <v>PENTAGONO INVERSIONES SAS</v>
          </cell>
          <cell r="F12518">
            <v>45861.290914351855</v>
          </cell>
          <cell r="G12518">
            <v>45869.290636574071</v>
          </cell>
          <cell r="H12518">
            <v>12</v>
          </cell>
          <cell r="O12518">
            <v>452400</v>
          </cell>
        </row>
        <row r="12519">
          <cell r="A12519">
            <v>45880</v>
          </cell>
          <cell r="C12519" t="str">
            <v>PENTAGONO INVERSIONES SAS</v>
          </cell>
          <cell r="F12519">
            <v>45861.442256944443</v>
          </cell>
          <cell r="G12519">
            <v>45869.442256944443</v>
          </cell>
          <cell r="H12519">
            <v>12</v>
          </cell>
          <cell r="O12519">
            <v>532950</v>
          </cell>
        </row>
        <row r="12520">
          <cell r="A12520">
            <v>45880</v>
          </cell>
          <cell r="C12520" t="str">
            <v>EL MERO BURRITO S.A.S</v>
          </cell>
          <cell r="F12520">
            <v>45877.329259259262</v>
          </cell>
          <cell r="G12520">
            <v>45878.328993055555</v>
          </cell>
          <cell r="H12520">
            <v>16</v>
          </cell>
          <cell r="O12520">
            <v>234600</v>
          </cell>
        </row>
        <row r="12521">
          <cell r="A12521">
            <v>45880</v>
          </cell>
          <cell r="C12521" t="str">
            <v>EL MERO BURRITO S.A.S</v>
          </cell>
          <cell r="F12521">
            <v>45880.304594907408</v>
          </cell>
          <cell r="G12521">
            <v>45881.303472222222</v>
          </cell>
          <cell r="H12521">
            <v>13</v>
          </cell>
          <cell r="O12521">
            <v>308200</v>
          </cell>
        </row>
        <row r="12522">
          <cell r="A12522">
            <v>45880</v>
          </cell>
          <cell r="C12522" t="str">
            <v>DEKARLA SAS</v>
          </cell>
          <cell r="F12522">
            <v>45878.529490740744</v>
          </cell>
          <cell r="G12522">
            <v>45879.529317129629</v>
          </cell>
          <cell r="H12522">
            <v>15</v>
          </cell>
          <cell r="O12522">
            <v>699200</v>
          </cell>
        </row>
        <row r="12523">
          <cell r="A12523">
            <v>45880</v>
          </cell>
          <cell r="C12523" t="str">
            <v>JOSE DIEGO MOSQUERA</v>
          </cell>
          <cell r="F12523">
            <v>45875.229421296295</v>
          </cell>
          <cell r="G12523">
            <v>45876.229421296295</v>
          </cell>
          <cell r="H12523">
            <v>18</v>
          </cell>
          <cell r="O12523">
            <v>50560</v>
          </cell>
        </row>
        <row r="12524">
          <cell r="A12524">
            <v>45880</v>
          </cell>
          <cell r="C12524" t="str">
            <v>JOSE DIEGO MOSQUERA</v>
          </cell>
          <cell r="F12524">
            <v>45877.243738425925</v>
          </cell>
          <cell r="G12524">
            <v>45878.243738425925</v>
          </cell>
          <cell r="H12524">
            <v>16</v>
          </cell>
          <cell r="O12524">
            <v>723840</v>
          </cell>
        </row>
        <row r="12525">
          <cell r="A12525">
            <v>45880</v>
          </cell>
          <cell r="C12525" t="str">
            <v>HUMO CAFE &amp; BISTRO SAS</v>
          </cell>
          <cell r="F12525">
            <v>45875.359270833331</v>
          </cell>
          <cell r="G12525">
            <v>45876.3591087963</v>
          </cell>
          <cell r="H12525">
            <v>5</v>
          </cell>
          <cell r="O12525">
            <v>509850</v>
          </cell>
        </row>
        <row r="12526">
          <cell r="A12526">
            <v>45880</v>
          </cell>
          <cell r="C12526" t="str">
            <v>ALIANZA DOC SAS</v>
          </cell>
          <cell r="F12526">
            <v>45874.318692129629</v>
          </cell>
          <cell r="G12526">
            <v>45882.318310185183</v>
          </cell>
          <cell r="H12526">
            <v>-1</v>
          </cell>
          <cell r="O12526">
            <v>4089400</v>
          </cell>
        </row>
        <row r="12527">
          <cell r="A12527">
            <v>45880</v>
          </cell>
          <cell r="C12527" t="str">
            <v>ALIANZA DOC SAS</v>
          </cell>
          <cell r="F12527">
            <v>45875.358518518522</v>
          </cell>
          <cell r="G12527">
            <v>45883.35833333333</v>
          </cell>
          <cell r="H12527">
            <v>-2</v>
          </cell>
          <cell r="O12527">
            <v>426300</v>
          </cell>
        </row>
        <row r="12528">
          <cell r="A12528">
            <v>45880</v>
          </cell>
          <cell r="C12528" t="str">
            <v>DUFLO SERVICIOS INTEGRALES S.A.S.</v>
          </cell>
          <cell r="F12528">
            <v>45826.663148148145</v>
          </cell>
          <cell r="G12528">
            <v>45856.662800925929</v>
          </cell>
          <cell r="H12528">
            <v>32</v>
          </cell>
          <cell r="O12528">
            <v>2014423.5</v>
          </cell>
        </row>
        <row r="12529">
          <cell r="A12529">
            <v>45880</v>
          </cell>
          <cell r="C12529" t="str">
            <v>DUFLO SERVICIOS INTEGRALES S.A.S.</v>
          </cell>
          <cell r="F12529">
            <v>45826.664421296293</v>
          </cell>
          <cell r="G12529">
            <v>45856.664201388892</v>
          </cell>
          <cell r="H12529">
            <v>32</v>
          </cell>
          <cell r="O12529">
            <v>1675928.25</v>
          </cell>
        </row>
        <row r="12530">
          <cell r="A12530">
            <v>45880</v>
          </cell>
          <cell r="C12530" t="str">
            <v>DUFLO SERVICIOS INTEGRALES S.A.S.</v>
          </cell>
          <cell r="F12530">
            <v>45826.665879629632</v>
          </cell>
          <cell r="G12530">
            <v>45856.665682870371</v>
          </cell>
          <cell r="H12530">
            <v>32</v>
          </cell>
          <cell r="O12530">
            <v>3654350</v>
          </cell>
        </row>
        <row r="12531">
          <cell r="A12531">
            <v>45880</v>
          </cell>
          <cell r="C12531" t="str">
            <v>KAREN GISSET MARTINEZ SANDOVAL</v>
          </cell>
          <cell r="F12531">
            <v>45878.505115740743</v>
          </cell>
          <cell r="G12531">
            <v>45879.504629629628</v>
          </cell>
          <cell r="H12531">
            <v>2</v>
          </cell>
          <cell r="O12531">
            <v>281400</v>
          </cell>
        </row>
        <row r="12532">
          <cell r="A12532">
            <v>45880</v>
          </cell>
          <cell r="C12532" t="str">
            <v>FUNDACION HOGAR NUEVA GRANADA</v>
          </cell>
          <cell r="F12532">
            <v>45845.316168981481</v>
          </cell>
          <cell r="G12532">
            <v>45875.316030092596</v>
          </cell>
          <cell r="H12532">
            <v>13</v>
          </cell>
          <cell r="O12532">
            <v>722000</v>
          </cell>
        </row>
        <row r="12533">
          <cell r="A12533">
            <v>45880</v>
          </cell>
          <cell r="C12533" t="str">
            <v>VENTAS MOSTRADOR</v>
          </cell>
          <cell r="F12533">
            <v>45880</v>
          </cell>
          <cell r="G12533">
            <v>45880</v>
          </cell>
          <cell r="H12533">
            <v>0</v>
          </cell>
          <cell r="O12533">
            <v>61941</v>
          </cell>
        </row>
        <row r="12534">
          <cell r="A12534">
            <v>45880</v>
          </cell>
          <cell r="C12534" t="str">
            <v>VENTAS MOSTRADOR</v>
          </cell>
          <cell r="F12534">
            <v>45880</v>
          </cell>
          <cell r="G12534">
            <v>45880</v>
          </cell>
          <cell r="H12534">
            <v>0</v>
          </cell>
          <cell r="O12534">
            <v>961712</v>
          </cell>
        </row>
        <row r="12535">
          <cell r="A12535">
            <v>45880</v>
          </cell>
          <cell r="C12535" t="str">
            <v>VENTAS MOSTRADOR</v>
          </cell>
          <cell r="F12535">
            <v>45880</v>
          </cell>
          <cell r="G12535">
            <v>45880</v>
          </cell>
          <cell r="H12535">
            <v>0</v>
          </cell>
          <cell r="O12535">
            <v>2742123</v>
          </cell>
        </row>
        <row r="12536">
          <cell r="A12536">
            <v>45880</v>
          </cell>
          <cell r="C12536" t="str">
            <v>INVERSIONES EL CARNAL SAS</v>
          </cell>
          <cell r="F12536">
            <v>45871.555925925924</v>
          </cell>
          <cell r="G12536">
            <v>45879.555532407408</v>
          </cell>
          <cell r="H12536">
            <v>9</v>
          </cell>
          <cell r="O12536">
            <v>14903602.581599999</v>
          </cell>
        </row>
        <row r="12537">
          <cell r="A12537">
            <v>45880</v>
          </cell>
          <cell r="C12537" t="str">
            <v>INVERSIONES EL CARNAL SAS</v>
          </cell>
          <cell r="F12537">
            <v>45873.620752314811</v>
          </cell>
          <cell r="G12537">
            <v>45881.620625000003</v>
          </cell>
          <cell r="H12537">
            <v>7</v>
          </cell>
          <cell r="O12537">
            <v>15579034.668</v>
          </cell>
        </row>
        <row r="12538">
          <cell r="A12538">
            <v>45880</v>
          </cell>
          <cell r="C12538" t="str">
            <v>INVERSIONES EL CARNAL SAS</v>
          </cell>
          <cell r="F12538">
            <v>45874.513726851852</v>
          </cell>
          <cell r="G12538">
            <v>45882.511874999997</v>
          </cell>
          <cell r="H12538">
            <v>6</v>
          </cell>
          <cell r="O12538">
            <v>13802261.090399999</v>
          </cell>
        </row>
        <row r="12539">
          <cell r="A12539">
            <v>45880</v>
          </cell>
          <cell r="C12539" t="str">
            <v>INVERSIONES EL CARNAL SAS</v>
          </cell>
          <cell r="F12539">
            <v>45875.64634259259</v>
          </cell>
          <cell r="G12539">
            <v>45883.646215277775</v>
          </cell>
          <cell r="H12539">
            <v>5</v>
          </cell>
          <cell r="O12539">
            <v>12304049.471999999</v>
          </cell>
        </row>
        <row r="12540">
          <cell r="A12540">
            <v>45880</v>
          </cell>
          <cell r="C12540" t="str">
            <v>INVERSIONES EL CARNAL SAS</v>
          </cell>
          <cell r="F12540">
            <v>45877.564270833333</v>
          </cell>
          <cell r="G12540">
            <v>45885.563611111109</v>
          </cell>
          <cell r="H12540">
            <v>3</v>
          </cell>
          <cell r="O12540">
            <v>16201765.8432</v>
          </cell>
        </row>
        <row r="12541">
          <cell r="A12541">
            <v>45881</v>
          </cell>
          <cell r="C12541" t="str">
            <v>ANA DOLORES CORONEL PARDO</v>
          </cell>
          <cell r="F12541">
            <v>45881.334062499998</v>
          </cell>
          <cell r="G12541">
            <v>45882.303310185183</v>
          </cell>
          <cell r="H12541">
            <v>12</v>
          </cell>
          <cell r="O12541">
            <v>1653600</v>
          </cell>
        </row>
        <row r="12542">
          <cell r="A12542">
            <v>45881</v>
          </cell>
          <cell r="C12542" t="str">
            <v>VENTAS MOSTRADOR</v>
          </cell>
          <cell r="F12542">
            <v>45881</v>
          </cell>
          <cell r="G12542">
            <v>45881</v>
          </cell>
          <cell r="H12542">
            <v>0</v>
          </cell>
          <cell r="O12542">
            <v>9990</v>
          </cell>
        </row>
        <row r="12543">
          <cell r="A12543">
            <v>45881</v>
          </cell>
          <cell r="C12543" t="str">
            <v>VENTAS MOSTRADOR</v>
          </cell>
          <cell r="F12543">
            <v>45881</v>
          </cell>
          <cell r="G12543">
            <v>45881</v>
          </cell>
          <cell r="H12543">
            <v>0</v>
          </cell>
          <cell r="O12543">
            <v>10000</v>
          </cell>
        </row>
        <row r="12544">
          <cell r="A12544">
            <v>45881</v>
          </cell>
          <cell r="C12544" t="str">
            <v>VENTAS MOSTRADOR</v>
          </cell>
          <cell r="F12544">
            <v>45881</v>
          </cell>
          <cell r="G12544">
            <v>45881</v>
          </cell>
          <cell r="H12544">
            <v>0</v>
          </cell>
          <cell r="O12544">
            <v>11200</v>
          </cell>
        </row>
        <row r="12545">
          <cell r="A12545">
            <v>45881</v>
          </cell>
          <cell r="C12545" t="str">
            <v>VENTAS MOSTRADOR</v>
          </cell>
          <cell r="F12545">
            <v>45881</v>
          </cell>
          <cell r="G12545">
            <v>45881</v>
          </cell>
          <cell r="H12545">
            <v>0</v>
          </cell>
          <cell r="O12545">
            <v>13400</v>
          </cell>
        </row>
        <row r="12546">
          <cell r="A12546">
            <v>45881</v>
          </cell>
          <cell r="C12546" t="str">
            <v>VENTAS MOSTRADOR</v>
          </cell>
          <cell r="F12546">
            <v>45881</v>
          </cell>
          <cell r="G12546">
            <v>45881</v>
          </cell>
          <cell r="H12546">
            <v>0</v>
          </cell>
          <cell r="O12546">
            <v>24400</v>
          </cell>
        </row>
        <row r="12547">
          <cell r="A12547">
            <v>45881</v>
          </cell>
          <cell r="C12547" t="str">
            <v>VENTAS MOSTRADOR</v>
          </cell>
          <cell r="F12547">
            <v>45881</v>
          </cell>
          <cell r="G12547">
            <v>45881</v>
          </cell>
          <cell r="H12547">
            <v>0</v>
          </cell>
          <cell r="O12547">
            <v>27572</v>
          </cell>
        </row>
        <row r="12548">
          <cell r="A12548">
            <v>45881</v>
          </cell>
          <cell r="C12548" t="str">
            <v>VENTAS MOSTRADOR</v>
          </cell>
          <cell r="F12548">
            <v>45881</v>
          </cell>
          <cell r="G12548">
            <v>45881</v>
          </cell>
          <cell r="H12548">
            <v>0</v>
          </cell>
          <cell r="O12548">
            <v>40635</v>
          </cell>
        </row>
        <row r="12549">
          <cell r="A12549">
            <v>45881</v>
          </cell>
          <cell r="C12549" t="str">
            <v>VENTAS MOSTRADOR</v>
          </cell>
          <cell r="F12549">
            <v>45881</v>
          </cell>
          <cell r="G12549">
            <v>45881</v>
          </cell>
          <cell r="H12549">
            <v>0</v>
          </cell>
          <cell r="O12549">
            <v>52288</v>
          </cell>
        </row>
        <row r="12550">
          <cell r="A12550">
            <v>45881</v>
          </cell>
          <cell r="C12550" t="str">
            <v>VENTAS MOSTRADOR</v>
          </cell>
          <cell r="F12550">
            <v>45881</v>
          </cell>
          <cell r="G12550">
            <v>45881</v>
          </cell>
          <cell r="H12550">
            <v>0</v>
          </cell>
          <cell r="O12550">
            <v>53672</v>
          </cell>
        </row>
        <row r="12551">
          <cell r="A12551">
            <v>45881</v>
          </cell>
          <cell r="C12551" t="str">
            <v>VENTAS MOSTRADOR</v>
          </cell>
          <cell r="F12551">
            <v>45881</v>
          </cell>
          <cell r="G12551">
            <v>45881</v>
          </cell>
          <cell r="H12551">
            <v>0</v>
          </cell>
          <cell r="O12551">
            <v>64800</v>
          </cell>
        </row>
        <row r="12552">
          <cell r="A12552">
            <v>45881</v>
          </cell>
          <cell r="C12552" t="str">
            <v>VENTAS MOSTRADOR</v>
          </cell>
          <cell r="F12552">
            <v>45881</v>
          </cell>
          <cell r="G12552">
            <v>45881</v>
          </cell>
          <cell r="H12552">
            <v>0</v>
          </cell>
          <cell r="O12552">
            <v>67270</v>
          </cell>
        </row>
        <row r="12553">
          <cell r="A12553">
            <v>45881</v>
          </cell>
          <cell r="C12553" t="str">
            <v>CARLOS ANDRES HERNANDEZ MARTINEZ</v>
          </cell>
          <cell r="F12553">
            <v>45881.444976851853</v>
          </cell>
          <cell r="G12553">
            <v>45882.444837962961</v>
          </cell>
          <cell r="H12553">
            <v>12</v>
          </cell>
          <cell r="O12553">
            <v>340399.99</v>
          </cell>
        </row>
        <row r="12554">
          <cell r="A12554">
            <v>45881</v>
          </cell>
          <cell r="C12554" t="str">
            <v>ALBA MARIA GONZALEZ IBAÑEZ</v>
          </cell>
          <cell r="F12554">
            <v>45881.300335648149</v>
          </cell>
          <cell r="G12554">
            <v>45882.30023148148</v>
          </cell>
          <cell r="H12554">
            <v>12</v>
          </cell>
          <cell r="O12554">
            <v>353000</v>
          </cell>
        </row>
        <row r="12555">
          <cell r="A12555">
            <v>45881</v>
          </cell>
          <cell r="C12555" t="str">
            <v>JOHAN  MORALES</v>
          </cell>
          <cell r="F12555">
            <v>45881.567314814813</v>
          </cell>
          <cell r="G12555">
            <v>45882.566516203704</v>
          </cell>
          <cell r="H12555">
            <v>12</v>
          </cell>
          <cell r="O12555">
            <v>415600</v>
          </cell>
        </row>
        <row r="12556">
          <cell r="A12556">
            <v>45881</v>
          </cell>
          <cell r="C12556" t="str">
            <v>SMILE BOGOTA SAS</v>
          </cell>
          <cell r="F12556">
            <v>45861.467951388891</v>
          </cell>
          <cell r="G12556">
            <v>45876.467881944445</v>
          </cell>
          <cell r="H12556">
            <v>12</v>
          </cell>
          <cell r="O12556">
            <v>154600</v>
          </cell>
        </row>
        <row r="12557">
          <cell r="A12557">
            <v>45881</v>
          </cell>
          <cell r="C12557" t="str">
            <v>SMILE BOGOTA SAS</v>
          </cell>
          <cell r="F12557">
            <v>45862.502974537034</v>
          </cell>
          <cell r="G12557">
            <v>45877.502569444441</v>
          </cell>
          <cell r="H12557">
            <v>11</v>
          </cell>
          <cell r="O12557">
            <v>254800</v>
          </cell>
        </row>
        <row r="12558">
          <cell r="A12558">
            <v>45881</v>
          </cell>
          <cell r="C12558" t="str">
            <v>SMILE BOGOTA SAS</v>
          </cell>
          <cell r="F12558">
            <v>45864.609363425923</v>
          </cell>
          <cell r="G12558">
            <v>45879.608587962961</v>
          </cell>
          <cell r="H12558">
            <v>9</v>
          </cell>
          <cell r="O12558">
            <v>483600</v>
          </cell>
        </row>
        <row r="12559">
          <cell r="A12559">
            <v>45881</v>
          </cell>
          <cell r="C12559" t="str">
            <v>SMILE BOGOTA SAS</v>
          </cell>
          <cell r="F12559">
            <v>45867.558113425926</v>
          </cell>
          <cell r="G12559">
            <v>45882.558020833334</v>
          </cell>
          <cell r="H12559">
            <v>6</v>
          </cell>
          <cell r="O12559">
            <v>368999.99</v>
          </cell>
        </row>
        <row r="12560">
          <cell r="A12560">
            <v>45881</v>
          </cell>
          <cell r="C12560" t="str">
            <v>SMILE BOGOTA SAS</v>
          </cell>
          <cell r="F12560">
            <v>45867.602210648147</v>
          </cell>
          <cell r="G12560">
            <v>45882.601597222223</v>
          </cell>
          <cell r="H12560">
            <v>6</v>
          </cell>
          <cell r="O12560">
            <v>1043100</v>
          </cell>
        </row>
        <row r="12561">
          <cell r="A12561">
            <v>45881</v>
          </cell>
          <cell r="C12561" t="str">
            <v>SMILE BOGOTA SAS</v>
          </cell>
          <cell r="F12561">
            <v>45871.453645833331</v>
          </cell>
          <cell r="G12561">
            <v>45886.449247685188</v>
          </cell>
          <cell r="H12561">
            <v>2</v>
          </cell>
          <cell r="O12561">
            <v>476000</v>
          </cell>
        </row>
        <row r="12562">
          <cell r="A12562">
            <v>45881</v>
          </cell>
          <cell r="C12562" t="str">
            <v>SMILE BOGOTA SAS</v>
          </cell>
          <cell r="F12562">
            <v>45874.509097222224</v>
          </cell>
          <cell r="G12562">
            <v>45889.509039351855</v>
          </cell>
          <cell r="H12562">
            <v>-1</v>
          </cell>
          <cell r="O12562">
            <v>273800</v>
          </cell>
        </row>
        <row r="12563">
          <cell r="A12563">
            <v>45881</v>
          </cell>
          <cell r="C12563" t="str">
            <v>SOSTENIBILIDAD S.A.S.</v>
          </cell>
          <cell r="F12563">
            <v>45870.292118055557</v>
          </cell>
          <cell r="G12563">
            <v>45885.291655092595</v>
          </cell>
          <cell r="H12563">
            <v>3</v>
          </cell>
          <cell r="O12563">
            <v>618100</v>
          </cell>
        </row>
        <row r="12564">
          <cell r="A12564">
            <v>45881</v>
          </cell>
          <cell r="C12564" t="str">
            <v>SOSTENIBILIDAD S.A.S.</v>
          </cell>
          <cell r="F12564">
            <v>45870.311655092592</v>
          </cell>
          <cell r="G12564">
            <v>45885.311539351853</v>
          </cell>
          <cell r="H12564">
            <v>3</v>
          </cell>
          <cell r="O12564">
            <v>438850</v>
          </cell>
        </row>
        <row r="12565">
          <cell r="A12565">
            <v>45881</v>
          </cell>
          <cell r="C12565" t="str">
            <v>MESABAR SAS</v>
          </cell>
          <cell r="F12565">
            <v>45874.530694444446</v>
          </cell>
          <cell r="G12565">
            <v>45882.530532407407</v>
          </cell>
          <cell r="H12565">
            <v>13</v>
          </cell>
          <cell r="O12565">
            <v>526700</v>
          </cell>
        </row>
        <row r="12566">
          <cell r="A12566">
            <v>45881</v>
          </cell>
          <cell r="C12566" t="str">
            <v>CLINICA RETORNAR SAS</v>
          </cell>
          <cell r="F12566">
            <v>45828.308472222219</v>
          </cell>
          <cell r="G12566">
            <v>45858.308229166665</v>
          </cell>
          <cell r="H12566">
            <v>36</v>
          </cell>
          <cell r="O12566">
            <v>464700</v>
          </cell>
        </row>
        <row r="12567">
          <cell r="A12567">
            <v>45881</v>
          </cell>
          <cell r="C12567" t="str">
            <v>CLINICA RETORNAR SAS</v>
          </cell>
          <cell r="F12567">
            <v>45835.331192129626</v>
          </cell>
          <cell r="G12567">
            <v>45865.331111111111</v>
          </cell>
          <cell r="H12567">
            <v>29</v>
          </cell>
          <cell r="O12567">
            <v>428300</v>
          </cell>
        </row>
        <row r="12568">
          <cell r="A12568">
            <v>45881</v>
          </cell>
          <cell r="C12568" t="str">
            <v>MESABAR SAS</v>
          </cell>
          <cell r="F12568">
            <v>45870.49114583333</v>
          </cell>
          <cell r="G12568">
            <v>45878.490856481483</v>
          </cell>
          <cell r="H12568">
            <v>17</v>
          </cell>
          <cell r="O12568">
            <v>754670</v>
          </cell>
        </row>
        <row r="12569">
          <cell r="A12569">
            <v>45881</v>
          </cell>
          <cell r="C12569" t="str">
            <v>SEBALI SAS</v>
          </cell>
          <cell r="F12569">
            <v>45873.293124999997</v>
          </cell>
          <cell r="G12569">
            <v>45881.292974537035</v>
          </cell>
          <cell r="H12569">
            <v>13</v>
          </cell>
          <cell r="O12569">
            <v>438900</v>
          </cell>
        </row>
        <row r="12570">
          <cell r="A12570">
            <v>45881</v>
          </cell>
          <cell r="C12570" t="str">
            <v>SEBALI SAS</v>
          </cell>
          <cell r="F12570">
            <v>45873.43513888889</v>
          </cell>
          <cell r="G12570">
            <v>45881.434976851851</v>
          </cell>
          <cell r="H12570">
            <v>13</v>
          </cell>
          <cell r="O12570">
            <v>207100</v>
          </cell>
        </row>
        <row r="12571">
          <cell r="A12571">
            <v>45881</v>
          </cell>
          <cell r="C12571" t="str">
            <v>ALEJANDRO  DURAN</v>
          </cell>
          <cell r="F12571">
            <v>45880.610462962963</v>
          </cell>
          <cell r="G12571">
            <v>45881.610219907408</v>
          </cell>
          <cell r="H12571">
            <v>13</v>
          </cell>
          <cell r="O12571">
            <v>1805850</v>
          </cell>
        </row>
        <row r="12572">
          <cell r="A12572">
            <v>45881</v>
          </cell>
          <cell r="C12572" t="str">
            <v>PANTRY FOOD SAS</v>
          </cell>
          <cell r="F12572">
            <v>45880.609155092592</v>
          </cell>
          <cell r="G12572">
            <v>45881.609085648146</v>
          </cell>
          <cell r="H12572">
            <v>13</v>
          </cell>
          <cell r="O12572">
            <v>446200</v>
          </cell>
        </row>
        <row r="12573">
          <cell r="A12573">
            <v>45881</v>
          </cell>
          <cell r="C12573" t="str">
            <v>NESTOR ABEL NOREÑA URREA</v>
          </cell>
          <cell r="F12573">
            <v>45880.596932870372</v>
          </cell>
          <cell r="G12573">
            <v>45881.596608796295</v>
          </cell>
          <cell r="H12573">
            <v>14</v>
          </cell>
          <cell r="O12573">
            <v>1141000</v>
          </cell>
        </row>
        <row r="12574">
          <cell r="A12574">
            <v>45881</v>
          </cell>
          <cell r="C12574" t="str">
            <v>CAROLA CACEROLA SAS</v>
          </cell>
          <cell r="F12574">
            <v>45873.325868055559</v>
          </cell>
          <cell r="G12574">
            <v>45874.324699074074</v>
          </cell>
          <cell r="H12574">
            <v>14</v>
          </cell>
          <cell r="O12574">
            <v>231299.99</v>
          </cell>
        </row>
        <row r="12575">
          <cell r="A12575">
            <v>45881</v>
          </cell>
          <cell r="C12575" t="str">
            <v>CAROLA CACEROLA SAS</v>
          </cell>
          <cell r="F12575">
            <v>45877.318171296298</v>
          </cell>
          <cell r="G12575">
            <v>45878.318067129629</v>
          </cell>
          <cell r="H12575">
            <v>10</v>
          </cell>
          <cell r="O12575">
            <v>253000</v>
          </cell>
        </row>
        <row r="12576">
          <cell r="A12576">
            <v>45881</v>
          </cell>
          <cell r="C12576" t="str">
            <v>DONDOHE4K S.A.S</v>
          </cell>
          <cell r="F12576">
            <v>45867.498703703706</v>
          </cell>
          <cell r="G12576">
            <v>45897.498553240737</v>
          </cell>
          <cell r="H12576">
            <v>-9</v>
          </cell>
          <cell r="O12576">
            <v>400400</v>
          </cell>
        </row>
        <row r="12577">
          <cell r="A12577">
            <v>45881</v>
          </cell>
          <cell r="C12577" t="str">
            <v>PPC SAS</v>
          </cell>
          <cell r="F12577">
            <v>45863.584930555553</v>
          </cell>
          <cell r="G12577">
            <v>45878.584872685184</v>
          </cell>
          <cell r="H12577">
            <v>10</v>
          </cell>
          <cell r="O12577">
            <v>2839047.4810000001</v>
          </cell>
        </row>
        <row r="12578">
          <cell r="A12578">
            <v>45881</v>
          </cell>
          <cell r="C12578" t="str">
            <v>PPC SAS</v>
          </cell>
          <cell r="F12578">
            <v>45867.615706018521</v>
          </cell>
          <cell r="G12578">
            <v>45882.615601851852</v>
          </cell>
          <cell r="H12578">
            <v>6</v>
          </cell>
          <cell r="O12578">
            <v>7900705.1030000001</v>
          </cell>
        </row>
        <row r="12579">
          <cell r="A12579">
            <v>45881</v>
          </cell>
          <cell r="C12579" t="str">
            <v>PPC SAS</v>
          </cell>
          <cell r="F12579">
            <v>45869.2815162037</v>
          </cell>
          <cell r="G12579">
            <v>45884.281377314815</v>
          </cell>
          <cell r="H12579">
            <v>4</v>
          </cell>
          <cell r="O12579">
            <v>3714059.87</v>
          </cell>
        </row>
        <row r="12580">
          <cell r="A12580">
            <v>45881</v>
          </cell>
          <cell r="C12580" t="str">
            <v>PPC SAS</v>
          </cell>
          <cell r="F12580">
            <v>45870.613680555558</v>
          </cell>
          <cell r="G12580">
            <v>45885.613506944443</v>
          </cell>
          <cell r="H12580">
            <v>3</v>
          </cell>
          <cell r="O12580">
            <v>5265460.3710000003</v>
          </cell>
        </row>
        <row r="12581">
          <cell r="A12581">
            <v>45881</v>
          </cell>
          <cell r="C12581" t="str">
            <v>OSAKA COCINA NIKKEI S.A.S</v>
          </cell>
          <cell r="F12581">
            <v>45864.607881944445</v>
          </cell>
          <cell r="G12581">
            <v>45894.60496527778</v>
          </cell>
          <cell r="H12581">
            <v>-6</v>
          </cell>
          <cell r="O12581">
            <v>376400</v>
          </cell>
        </row>
        <row r="12582">
          <cell r="A12582">
            <v>45881</v>
          </cell>
          <cell r="C12582" t="str">
            <v>OSAKA COCINA NIKKEI S.A.S</v>
          </cell>
          <cell r="F12582">
            <v>45868.494699074072</v>
          </cell>
          <cell r="G12582">
            <v>45898.494571759256</v>
          </cell>
          <cell r="H12582">
            <v>-10</v>
          </cell>
          <cell r="O12582">
            <v>274400</v>
          </cell>
        </row>
        <row r="12583">
          <cell r="A12583">
            <v>45881</v>
          </cell>
          <cell r="C12583" t="str">
            <v>KOE4K S.A.S</v>
          </cell>
          <cell r="F12583">
            <v>45857.421249999999</v>
          </cell>
          <cell r="G12583">
            <v>45887.420925925922</v>
          </cell>
          <cell r="H12583">
            <v>1</v>
          </cell>
          <cell r="O12583">
            <v>892688.90399999998</v>
          </cell>
        </row>
        <row r="12584">
          <cell r="A12584">
            <v>45881</v>
          </cell>
          <cell r="C12584" t="str">
            <v>KOE4K S.A.S</v>
          </cell>
          <cell r="F12584">
            <v>45859.557800925926</v>
          </cell>
          <cell r="G12584">
            <v>45889.555069444446</v>
          </cell>
          <cell r="H12584">
            <v>-1</v>
          </cell>
          <cell r="O12584">
            <v>846182.24199999997</v>
          </cell>
        </row>
        <row r="12585">
          <cell r="A12585">
            <v>45881</v>
          </cell>
          <cell r="C12585" t="str">
            <v>KOE4K S.A.S</v>
          </cell>
          <cell r="F12585">
            <v>45860.5471412037</v>
          </cell>
          <cell r="G12585">
            <v>45890.542615740742</v>
          </cell>
          <cell r="H12585">
            <v>-2</v>
          </cell>
          <cell r="O12585">
            <v>1743452.102</v>
          </cell>
        </row>
        <row r="12586">
          <cell r="A12586">
            <v>45881</v>
          </cell>
          <cell r="C12586" t="str">
            <v>KOE4K S.A.S</v>
          </cell>
          <cell r="F12586">
            <v>45863.603541666664</v>
          </cell>
          <cell r="G12586">
            <v>45893.60328703704</v>
          </cell>
          <cell r="H12586">
            <v>-5</v>
          </cell>
          <cell r="O12586">
            <v>134400</v>
          </cell>
        </row>
        <row r="12587">
          <cell r="A12587">
            <v>45881</v>
          </cell>
          <cell r="C12587" t="str">
            <v>ROBINFOOD COLOMBIA SAS</v>
          </cell>
          <cell r="F12587">
            <v>45847.35428240741</v>
          </cell>
          <cell r="G12587">
            <v>45877.354189814818</v>
          </cell>
          <cell r="H12587">
            <v>11</v>
          </cell>
          <cell r="O12587">
            <v>4212487.8</v>
          </cell>
        </row>
        <row r="12588">
          <cell r="A12588">
            <v>45881</v>
          </cell>
          <cell r="C12588" t="str">
            <v>ROBINFOOD COLOMBIA SAS</v>
          </cell>
          <cell r="F12588">
            <v>45849.358842592592</v>
          </cell>
          <cell r="G12588">
            <v>45879.356273148151</v>
          </cell>
          <cell r="H12588">
            <v>9</v>
          </cell>
          <cell r="O12588">
            <v>5168513.4000000004</v>
          </cell>
        </row>
        <row r="12589">
          <cell r="A12589">
            <v>45881</v>
          </cell>
          <cell r="C12589" t="str">
            <v>ROBINFOOD COLOMBIA SAS</v>
          </cell>
          <cell r="F12589">
            <v>45852.284282407411</v>
          </cell>
          <cell r="G12589">
            <v>45882.28292824074</v>
          </cell>
          <cell r="H12589">
            <v>6</v>
          </cell>
          <cell r="O12589">
            <v>1224907.8</v>
          </cell>
        </row>
        <row r="12590">
          <cell r="A12590">
            <v>45881</v>
          </cell>
          <cell r="C12590" t="str">
            <v>CAMILO  MILLAN PUENTES</v>
          </cell>
          <cell r="F12590">
            <v>45880.605162037034</v>
          </cell>
          <cell r="G12590">
            <v>45881.604456018518</v>
          </cell>
          <cell r="H12590">
            <v>0</v>
          </cell>
          <cell r="O12590">
            <v>1124000</v>
          </cell>
        </row>
        <row r="12591">
          <cell r="A12591">
            <v>45881</v>
          </cell>
          <cell r="C12591" t="str">
            <v>ADRIANO  ALVAREZ LOZANO</v>
          </cell>
          <cell r="F12591">
            <v>45880.627916666665</v>
          </cell>
          <cell r="G12591">
            <v>45881.627557870372</v>
          </cell>
          <cell r="H12591">
            <v>0</v>
          </cell>
          <cell r="O12591">
            <v>896750</v>
          </cell>
        </row>
        <row r="12592">
          <cell r="A12592">
            <v>45881</v>
          </cell>
          <cell r="C12592" t="str">
            <v>FUERZA INTENSA SAS</v>
          </cell>
          <cell r="F12592">
            <v>45853.248564814814</v>
          </cell>
          <cell r="G12592">
            <v>45868.248368055552</v>
          </cell>
          <cell r="H12592">
            <v>20</v>
          </cell>
          <cell r="O12592">
            <v>1036800</v>
          </cell>
        </row>
        <row r="12593">
          <cell r="A12593">
            <v>45881</v>
          </cell>
          <cell r="C12593" t="str">
            <v>MOYSER SAS</v>
          </cell>
          <cell r="F12593">
            <v>45880.615370370368</v>
          </cell>
          <cell r="G12593">
            <v>45881.615185185183</v>
          </cell>
          <cell r="H12593">
            <v>7</v>
          </cell>
          <cell r="O12593">
            <v>2728600</v>
          </cell>
        </row>
        <row r="12594">
          <cell r="A12594">
            <v>45881</v>
          </cell>
          <cell r="C12594" t="str">
            <v>VENTAS MOSTRADOR</v>
          </cell>
          <cell r="F12594">
            <v>45881</v>
          </cell>
          <cell r="G12594">
            <v>45881</v>
          </cell>
          <cell r="H12594">
            <v>0</v>
          </cell>
          <cell r="O12594">
            <v>684510</v>
          </cell>
        </row>
        <row r="12595">
          <cell r="A12595">
            <v>45881</v>
          </cell>
          <cell r="C12595" t="str">
            <v>VENTAS MOSTRADOR</v>
          </cell>
          <cell r="F12595">
            <v>45881</v>
          </cell>
          <cell r="G12595">
            <v>45881</v>
          </cell>
          <cell r="H12595">
            <v>0</v>
          </cell>
          <cell r="O12595">
            <v>939089</v>
          </cell>
        </row>
        <row r="12596">
          <cell r="A12596">
            <v>45882</v>
          </cell>
          <cell r="C12596" t="str">
            <v>VENTAS MOSTRADOR</v>
          </cell>
          <cell r="F12596">
            <v>45882</v>
          </cell>
          <cell r="G12596">
            <v>45882</v>
          </cell>
          <cell r="H12596">
            <v>0</v>
          </cell>
          <cell r="O12596">
            <v>7000</v>
          </cell>
        </row>
        <row r="12597">
          <cell r="A12597">
            <v>45882</v>
          </cell>
          <cell r="C12597" t="str">
            <v>VENTAS MOSTRADOR</v>
          </cell>
          <cell r="F12597">
            <v>45882</v>
          </cell>
          <cell r="G12597">
            <v>45882</v>
          </cell>
          <cell r="H12597">
            <v>0</v>
          </cell>
          <cell r="O12597">
            <v>9180</v>
          </cell>
        </row>
        <row r="12598">
          <cell r="A12598">
            <v>45882</v>
          </cell>
          <cell r="C12598" t="str">
            <v>VENTAS MOSTRADOR</v>
          </cell>
          <cell r="F12598">
            <v>45882</v>
          </cell>
          <cell r="G12598">
            <v>45882</v>
          </cell>
          <cell r="H12598">
            <v>0</v>
          </cell>
          <cell r="O12598">
            <v>10000</v>
          </cell>
        </row>
        <row r="12599">
          <cell r="A12599">
            <v>45882</v>
          </cell>
          <cell r="C12599" t="str">
            <v>VENTAS MOSTRADOR</v>
          </cell>
          <cell r="F12599">
            <v>45882</v>
          </cell>
          <cell r="G12599">
            <v>45882</v>
          </cell>
          <cell r="H12599">
            <v>0</v>
          </cell>
          <cell r="O12599">
            <v>10230</v>
          </cell>
        </row>
        <row r="12600">
          <cell r="A12600">
            <v>45882</v>
          </cell>
          <cell r="C12600" t="str">
            <v>VENTAS MOSTRADOR</v>
          </cell>
          <cell r="F12600">
            <v>45882</v>
          </cell>
          <cell r="G12600">
            <v>45882</v>
          </cell>
          <cell r="H12600">
            <v>0</v>
          </cell>
          <cell r="O12600">
            <v>14000</v>
          </cell>
        </row>
        <row r="12601">
          <cell r="A12601">
            <v>45882</v>
          </cell>
          <cell r="C12601" t="str">
            <v>VENTAS MOSTRADOR</v>
          </cell>
          <cell r="F12601">
            <v>45882</v>
          </cell>
          <cell r="G12601">
            <v>45882</v>
          </cell>
          <cell r="H12601">
            <v>0</v>
          </cell>
          <cell r="O12601">
            <v>19080</v>
          </cell>
        </row>
        <row r="12602">
          <cell r="A12602">
            <v>45882</v>
          </cell>
          <cell r="C12602" t="str">
            <v>VENTAS MOSTRADOR</v>
          </cell>
          <cell r="F12602">
            <v>45882</v>
          </cell>
          <cell r="G12602">
            <v>45882</v>
          </cell>
          <cell r="H12602">
            <v>0</v>
          </cell>
          <cell r="O12602">
            <v>20295</v>
          </cell>
        </row>
        <row r="12603">
          <cell r="A12603">
            <v>45882</v>
          </cell>
          <cell r="C12603" t="str">
            <v>VENTAS MOSTRADOR</v>
          </cell>
          <cell r="F12603">
            <v>45882</v>
          </cell>
          <cell r="G12603">
            <v>45882</v>
          </cell>
          <cell r="H12603">
            <v>0</v>
          </cell>
          <cell r="O12603">
            <v>30940</v>
          </cell>
        </row>
        <row r="12604">
          <cell r="A12604">
            <v>45882</v>
          </cell>
          <cell r="C12604" t="str">
            <v>VENTAS MOSTRADOR</v>
          </cell>
          <cell r="F12604">
            <v>45882</v>
          </cell>
          <cell r="G12604">
            <v>45882</v>
          </cell>
          <cell r="H12604">
            <v>0</v>
          </cell>
          <cell r="O12604">
            <v>32992</v>
          </cell>
        </row>
        <row r="12605">
          <cell r="A12605">
            <v>45882</v>
          </cell>
          <cell r="C12605" t="str">
            <v>VENTAS MOSTRADOR</v>
          </cell>
          <cell r="F12605">
            <v>45882</v>
          </cell>
          <cell r="G12605">
            <v>45882</v>
          </cell>
          <cell r="H12605">
            <v>0</v>
          </cell>
          <cell r="O12605">
            <v>60600</v>
          </cell>
        </row>
        <row r="12606">
          <cell r="A12606">
            <v>45882</v>
          </cell>
          <cell r="C12606" t="str">
            <v>VENTAS MOSTRADOR</v>
          </cell>
          <cell r="F12606">
            <v>45882</v>
          </cell>
          <cell r="G12606">
            <v>45882</v>
          </cell>
          <cell r="H12606">
            <v>0</v>
          </cell>
          <cell r="O12606">
            <v>82000</v>
          </cell>
        </row>
        <row r="12607">
          <cell r="A12607">
            <v>45882</v>
          </cell>
          <cell r="C12607" t="str">
            <v>VENTAS MOSTRADOR</v>
          </cell>
          <cell r="F12607">
            <v>45882</v>
          </cell>
          <cell r="G12607">
            <v>45882</v>
          </cell>
          <cell r="H12607">
            <v>0</v>
          </cell>
          <cell r="O12607">
            <v>98780</v>
          </cell>
        </row>
        <row r="12608">
          <cell r="A12608">
            <v>45882</v>
          </cell>
          <cell r="C12608" t="str">
            <v>SONIA CONTANZA CARDENAS MURCIA</v>
          </cell>
          <cell r="F12608">
            <v>45882.337164351855</v>
          </cell>
          <cell r="G12608">
            <v>45883.336909722224</v>
          </cell>
          <cell r="H12608">
            <v>11</v>
          </cell>
          <cell r="O12608">
            <v>106000</v>
          </cell>
        </row>
        <row r="12609">
          <cell r="A12609">
            <v>45882</v>
          </cell>
          <cell r="C12609" t="str">
            <v>AZOTEA BARBECUE S.A.S.</v>
          </cell>
          <cell r="F12609">
            <v>45875.276180555556</v>
          </cell>
          <cell r="G12609">
            <v>45883.275983796295</v>
          </cell>
          <cell r="H12609">
            <v>11</v>
          </cell>
          <cell r="O12609">
            <v>365000</v>
          </cell>
        </row>
        <row r="12610">
          <cell r="A12610">
            <v>45882</v>
          </cell>
          <cell r="C12610" t="str">
            <v>AZOTEA BARBECUE S.A.S.</v>
          </cell>
          <cell r="F12610">
            <v>45875.351770833331</v>
          </cell>
          <cell r="G12610">
            <v>45883.351770833331</v>
          </cell>
          <cell r="H12610">
            <v>11</v>
          </cell>
          <cell r="O12610">
            <v>63000</v>
          </cell>
        </row>
        <row r="12611">
          <cell r="A12611">
            <v>45882</v>
          </cell>
          <cell r="C12611" t="str">
            <v>VENTAS MOSTRADOR</v>
          </cell>
          <cell r="F12611">
            <v>45882</v>
          </cell>
          <cell r="G12611">
            <v>45882</v>
          </cell>
          <cell r="H12611">
            <v>0</v>
          </cell>
          <cell r="O12611">
            <v>523050</v>
          </cell>
        </row>
        <row r="12612">
          <cell r="A12612">
            <v>45882</v>
          </cell>
          <cell r="C12612" t="str">
            <v>CRISTIAN  ROJAS RIVERA</v>
          </cell>
          <cell r="F12612">
            <v>45882.619629629633</v>
          </cell>
          <cell r="G12612">
            <v>45888.619398148148</v>
          </cell>
          <cell r="H12612">
            <v>6</v>
          </cell>
          <cell r="O12612">
            <v>850999.98</v>
          </cell>
        </row>
        <row r="12613">
          <cell r="A12613">
            <v>45882</v>
          </cell>
          <cell r="C12613" t="str">
            <v>DOROTEA PARRILA SAS</v>
          </cell>
          <cell r="F12613">
            <v>45862.320717592593</v>
          </cell>
          <cell r="G12613">
            <v>45863.320625</v>
          </cell>
          <cell r="H12613">
            <v>25</v>
          </cell>
          <cell r="O12613">
            <v>1842300</v>
          </cell>
        </row>
        <row r="12614">
          <cell r="A12614">
            <v>45882</v>
          </cell>
          <cell r="C12614" t="str">
            <v>DOROTEA PARRILA SAS</v>
          </cell>
          <cell r="F12614">
            <v>45867.327870370369</v>
          </cell>
          <cell r="G12614">
            <v>45868.326967592591</v>
          </cell>
          <cell r="H12614">
            <v>20</v>
          </cell>
          <cell r="O12614">
            <v>459800</v>
          </cell>
        </row>
        <row r="12615">
          <cell r="A12615">
            <v>45882</v>
          </cell>
          <cell r="C12615" t="str">
            <v>DOROTEA PARRILA SAS</v>
          </cell>
          <cell r="F12615">
            <v>45868.334965277776</v>
          </cell>
          <cell r="G12615">
            <v>45869.334618055553</v>
          </cell>
          <cell r="H12615">
            <v>19</v>
          </cell>
          <cell r="O12615">
            <v>1874800</v>
          </cell>
        </row>
        <row r="12616">
          <cell r="A12616">
            <v>45882</v>
          </cell>
          <cell r="C12616" t="str">
            <v>POLA Y TEJO SAS</v>
          </cell>
          <cell r="F12616">
            <v>45866.459351851852</v>
          </cell>
          <cell r="G12616">
            <v>45881.459270833337</v>
          </cell>
          <cell r="H12616">
            <v>7</v>
          </cell>
          <cell r="O12616">
            <v>896000</v>
          </cell>
        </row>
        <row r="12617">
          <cell r="A12617">
            <v>45882</v>
          </cell>
          <cell r="C12617" t="str">
            <v>POLA Y TEJO SAS</v>
          </cell>
          <cell r="F12617">
            <v>45868.491018518522</v>
          </cell>
          <cell r="G12617">
            <v>45883.490914351853</v>
          </cell>
          <cell r="H12617">
            <v>5</v>
          </cell>
          <cell r="O12617">
            <v>564000</v>
          </cell>
        </row>
        <row r="12618">
          <cell r="A12618">
            <v>45882</v>
          </cell>
          <cell r="C12618" t="str">
            <v>EL IMPERIO DEL CERDO PREMIUM S.A.S</v>
          </cell>
          <cell r="F12618">
            <v>45882.259363425925</v>
          </cell>
          <cell r="G12618">
            <v>45890.259050925924</v>
          </cell>
          <cell r="H12618">
            <v>-2</v>
          </cell>
          <cell r="O12618">
            <v>1600000</v>
          </cell>
        </row>
        <row r="12619">
          <cell r="A12619">
            <v>45882</v>
          </cell>
          <cell r="C12619" t="str">
            <v>CARMEN ALICIA URQUIJO GAITAN</v>
          </cell>
          <cell r="F12619">
            <v>45882.303680555553</v>
          </cell>
          <cell r="G12619">
            <v>45883.303553240738</v>
          </cell>
          <cell r="H12619">
            <v>11</v>
          </cell>
          <cell r="O12619">
            <v>408000</v>
          </cell>
        </row>
        <row r="12620">
          <cell r="A12620">
            <v>45882</v>
          </cell>
          <cell r="C12620" t="str">
            <v>BENJAMIN  CHAPARRO AMEZQUITA</v>
          </cell>
          <cell r="F12620">
            <v>45881.639953703707</v>
          </cell>
          <cell r="G12620">
            <v>45882.639363425929</v>
          </cell>
          <cell r="H12620">
            <v>-1</v>
          </cell>
          <cell r="O12620">
            <v>2712000</v>
          </cell>
        </row>
        <row r="12621">
          <cell r="A12621">
            <v>45882</v>
          </cell>
          <cell r="C12621" t="str">
            <v>INDUCOLCARNES S.A.S</v>
          </cell>
          <cell r="F12621">
            <v>45855.312175925923</v>
          </cell>
          <cell r="G12621">
            <v>45870.311620370368</v>
          </cell>
          <cell r="H12621">
            <v>25</v>
          </cell>
          <cell r="O12621">
            <v>5324465.0760000004</v>
          </cell>
        </row>
        <row r="12622">
          <cell r="A12622">
            <v>45882</v>
          </cell>
          <cell r="C12622" t="str">
            <v>IVAN RODRIGO LUQUE RESTREPO0</v>
          </cell>
          <cell r="F12622">
            <v>45875.424004629633</v>
          </cell>
          <cell r="G12622">
            <v>45883.42359953704</v>
          </cell>
          <cell r="H12622">
            <v>11</v>
          </cell>
          <cell r="O12622">
            <v>626000.06999999995</v>
          </cell>
        </row>
        <row r="12623">
          <cell r="A12623">
            <v>45882</v>
          </cell>
          <cell r="C12623" t="str">
            <v>CARLOS ANDRES CORTES PACHON</v>
          </cell>
          <cell r="F12623">
            <v>45881.302187499998</v>
          </cell>
          <cell r="G12623">
            <v>45882.302037037036</v>
          </cell>
          <cell r="H12623">
            <v>12</v>
          </cell>
          <cell r="O12623">
            <v>253906</v>
          </cell>
        </row>
        <row r="12624">
          <cell r="A12624">
            <v>45882</v>
          </cell>
          <cell r="C12624" t="str">
            <v>GONZALEZ GOMEZ JOSE LUIS</v>
          </cell>
          <cell r="F12624">
            <v>45881.627465277779</v>
          </cell>
          <cell r="G12624">
            <v>45882.627372685187</v>
          </cell>
          <cell r="H12624">
            <v>12</v>
          </cell>
          <cell r="O12624">
            <v>665000</v>
          </cell>
        </row>
        <row r="12625">
          <cell r="A12625">
            <v>45882</v>
          </cell>
          <cell r="C12625" t="str">
            <v>ASOCIACION DE RECICLADORES CON CANITAS DE VILLAVICENCIO</v>
          </cell>
          <cell r="F12625">
            <v>45884.471863425926</v>
          </cell>
          <cell r="G12625">
            <v>45885.471863425926</v>
          </cell>
          <cell r="H12625">
            <v>9</v>
          </cell>
          <cell r="O12625">
            <v>93100</v>
          </cell>
        </row>
        <row r="12626">
          <cell r="A12626">
            <v>45882</v>
          </cell>
          <cell r="C12626" t="str">
            <v>ANA LUCIA BAUTISTA MANCILLA</v>
          </cell>
          <cell r="F12626">
            <v>45882.3512962963</v>
          </cell>
          <cell r="G12626">
            <v>45883.351122685184</v>
          </cell>
          <cell r="H12626">
            <v>11</v>
          </cell>
          <cell r="O12626">
            <v>280200</v>
          </cell>
        </row>
        <row r="12627">
          <cell r="A12627">
            <v>45882</v>
          </cell>
          <cell r="C12627" t="str">
            <v>COMAPIS S.A.S</v>
          </cell>
          <cell r="F12627">
            <v>45884.476967592593</v>
          </cell>
          <cell r="G12627">
            <v>45885.476967592593</v>
          </cell>
          <cell r="H12627">
            <v>9</v>
          </cell>
          <cell r="O12627">
            <v>316500</v>
          </cell>
        </row>
        <row r="12628">
          <cell r="A12628">
            <v>45882</v>
          </cell>
          <cell r="C12628" t="str">
            <v>CRISTIAN CAMILO VEGA PALACIOS</v>
          </cell>
          <cell r="F12628">
            <v>45882.469780092593</v>
          </cell>
          <cell r="G12628">
            <v>45883.46947916667</v>
          </cell>
          <cell r="H12628">
            <v>11</v>
          </cell>
          <cell r="O12628">
            <v>308000</v>
          </cell>
        </row>
        <row r="12629">
          <cell r="A12629">
            <v>45882</v>
          </cell>
          <cell r="C12629" t="str">
            <v>CRISTIAN CAMILO VEGA PALACIOS</v>
          </cell>
          <cell r="F12629">
            <v>45882.471307870372</v>
          </cell>
          <cell r="G12629">
            <v>45883.471145833333</v>
          </cell>
          <cell r="H12629">
            <v>11</v>
          </cell>
          <cell r="O12629">
            <v>294400</v>
          </cell>
        </row>
        <row r="12630">
          <cell r="A12630">
            <v>45882</v>
          </cell>
          <cell r="C12630" t="str">
            <v>OSTAK S.A.S</v>
          </cell>
          <cell r="F12630">
            <v>45850.306423611109</v>
          </cell>
          <cell r="G12630">
            <v>45880.306273148148</v>
          </cell>
          <cell r="H12630">
            <v>8</v>
          </cell>
          <cell r="O12630">
            <v>58900</v>
          </cell>
        </row>
        <row r="12631">
          <cell r="A12631">
            <v>45882</v>
          </cell>
          <cell r="C12631" t="str">
            <v>OSTAK S.A.S</v>
          </cell>
          <cell r="F12631">
            <v>45850.309236111112</v>
          </cell>
          <cell r="G12631">
            <v>45880.30909722222</v>
          </cell>
          <cell r="H12631">
            <v>8</v>
          </cell>
          <cell r="O12631">
            <v>108000</v>
          </cell>
        </row>
        <row r="12632">
          <cell r="A12632">
            <v>45882</v>
          </cell>
          <cell r="C12632" t="str">
            <v>OSTAK S.A.S</v>
          </cell>
          <cell r="F12632">
            <v>45852.492407407408</v>
          </cell>
          <cell r="G12632">
            <v>45882.492280092592</v>
          </cell>
          <cell r="H12632">
            <v>6</v>
          </cell>
          <cell r="O12632">
            <v>200450</v>
          </cell>
        </row>
        <row r="12633">
          <cell r="A12633">
            <v>45882</v>
          </cell>
          <cell r="C12633" t="str">
            <v>DUFLO SERVICIOS INTEGRALES S.A.S.</v>
          </cell>
          <cell r="F12633">
            <v>45834.379571759258</v>
          </cell>
          <cell r="G12633">
            <v>45864.367430555554</v>
          </cell>
          <cell r="H12633">
            <v>24</v>
          </cell>
          <cell r="O12633">
            <v>2118341</v>
          </cell>
        </row>
        <row r="12634">
          <cell r="A12634">
            <v>45882</v>
          </cell>
          <cell r="C12634" t="str">
            <v>EL IMPERIO DEL CERDO PREMIUM S.A.S</v>
          </cell>
          <cell r="F12634">
            <v>45882.259363425925</v>
          </cell>
          <cell r="G12634">
            <v>45890.259050925924</v>
          </cell>
          <cell r="H12634">
            <v>-2</v>
          </cell>
          <cell r="O12634">
            <v>640550</v>
          </cell>
        </row>
        <row r="12635">
          <cell r="A12635">
            <v>45882</v>
          </cell>
          <cell r="C12635" t="str">
            <v>MINI MAL LTDA</v>
          </cell>
          <cell r="F12635">
            <v>45881.295671296299</v>
          </cell>
          <cell r="G12635">
            <v>45882.295520833337</v>
          </cell>
          <cell r="H12635">
            <v>6</v>
          </cell>
          <cell r="O12635">
            <v>428400</v>
          </cell>
        </row>
        <row r="12636">
          <cell r="A12636">
            <v>45882</v>
          </cell>
          <cell r="C12636" t="str">
            <v>VENTAS MOSTRADOR</v>
          </cell>
          <cell r="F12636">
            <v>45882</v>
          </cell>
          <cell r="G12636">
            <v>45882</v>
          </cell>
          <cell r="H12636">
            <v>0</v>
          </cell>
          <cell r="O12636">
            <v>48081</v>
          </cell>
        </row>
        <row r="12637">
          <cell r="A12637">
            <v>45882</v>
          </cell>
          <cell r="C12637" t="str">
            <v>VENTAS MOSTRADOR</v>
          </cell>
          <cell r="F12637">
            <v>45882</v>
          </cell>
          <cell r="G12637">
            <v>45882</v>
          </cell>
          <cell r="H12637">
            <v>0</v>
          </cell>
          <cell r="O12637">
            <v>886111</v>
          </cell>
        </row>
        <row r="12638">
          <cell r="A12638">
            <v>45883</v>
          </cell>
          <cell r="C12638" t="str">
            <v>VENTAS MOSTRADOR</v>
          </cell>
          <cell r="F12638">
            <v>45883</v>
          </cell>
          <cell r="G12638">
            <v>45883</v>
          </cell>
          <cell r="H12638">
            <v>0</v>
          </cell>
          <cell r="O12638">
            <v>5725</v>
          </cell>
        </row>
        <row r="12639">
          <cell r="A12639">
            <v>45883</v>
          </cell>
          <cell r="C12639" t="str">
            <v>VENTAS MOSTRADOR</v>
          </cell>
          <cell r="F12639">
            <v>45883</v>
          </cell>
          <cell r="G12639">
            <v>45883</v>
          </cell>
          <cell r="H12639">
            <v>0</v>
          </cell>
          <cell r="O12639">
            <v>9240</v>
          </cell>
        </row>
        <row r="12640">
          <cell r="A12640">
            <v>45883</v>
          </cell>
          <cell r="C12640" t="str">
            <v>VENTAS MOSTRADOR</v>
          </cell>
          <cell r="F12640">
            <v>45883</v>
          </cell>
          <cell r="G12640">
            <v>45883</v>
          </cell>
          <cell r="H12640">
            <v>0</v>
          </cell>
          <cell r="O12640">
            <v>9690</v>
          </cell>
        </row>
        <row r="12641">
          <cell r="A12641">
            <v>45883</v>
          </cell>
          <cell r="C12641" t="str">
            <v>VENTAS MOSTRADOR</v>
          </cell>
          <cell r="F12641">
            <v>45883</v>
          </cell>
          <cell r="G12641">
            <v>45883</v>
          </cell>
          <cell r="H12641">
            <v>0</v>
          </cell>
          <cell r="O12641">
            <v>10780</v>
          </cell>
        </row>
        <row r="12642">
          <cell r="A12642">
            <v>45883</v>
          </cell>
          <cell r="C12642" t="str">
            <v>VENTAS MOSTRADOR</v>
          </cell>
          <cell r="F12642">
            <v>45883</v>
          </cell>
          <cell r="G12642">
            <v>45883</v>
          </cell>
          <cell r="H12642">
            <v>0</v>
          </cell>
          <cell r="O12642">
            <v>10878</v>
          </cell>
        </row>
        <row r="12643">
          <cell r="A12643">
            <v>45883</v>
          </cell>
          <cell r="C12643" t="str">
            <v>VENTAS MOSTRADOR</v>
          </cell>
          <cell r="F12643">
            <v>45883</v>
          </cell>
          <cell r="G12643">
            <v>45883</v>
          </cell>
          <cell r="H12643">
            <v>0</v>
          </cell>
          <cell r="O12643">
            <v>14850</v>
          </cell>
        </row>
        <row r="12644">
          <cell r="A12644">
            <v>45883</v>
          </cell>
          <cell r="C12644" t="str">
            <v>VENTAS MOSTRADOR</v>
          </cell>
          <cell r="F12644">
            <v>45883</v>
          </cell>
          <cell r="G12644">
            <v>45883</v>
          </cell>
          <cell r="H12644">
            <v>0</v>
          </cell>
          <cell r="O12644">
            <v>16700</v>
          </cell>
        </row>
        <row r="12645">
          <cell r="A12645">
            <v>45883</v>
          </cell>
          <cell r="C12645" t="str">
            <v>VENTAS MOSTRADOR</v>
          </cell>
          <cell r="F12645">
            <v>45883</v>
          </cell>
          <cell r="G12645">
            <v>45883</v>
          </cell>
          <cell r="H12645">
            <v>0</v>
          </cell>
          <cell r="O12645">
            <v>17730</v>
          </cell>
        </row>
        <row r="12646">
          <cell r="A12646">
            <v>45883</v>
          </cell>
          <cell r="C12646" t="str">
            <v>VENTAS MOSTRADOR</v>
          </cell>
          <cell r="F12646">
            <v>45883</v>
          </cell>
          <cell r="G12646">
            <v>45883</v>
          </cell>
          <cell r="H12646">
            <v>0</v>
          </cell>
          <cell r="O12646">
            <v>25000</v>
          </cell>
        </row>
        <row r="12647">
          <cell r="A12647">
            <v>45883</v>
          </cell>
          <cell r="C12647" t="str">
            <v>VENTAS MOSTRADOR</v>
          </cell>
          <cell r="F12647">
            <v>45883</v>
          </cell>
          <cell r="G12647">
            <v>45883</v>
          </cell>
          <cell r="H12647">
            <v>0</v>
          </cell>
          <cell r="O12647">
            <v>31535</v>
          </cell>
        </row>
        <row r="12648">
          <cell r="A12648">
            <v>45883</v>
          </cell>
          <cell r="C12648" t="str">
            <v>VENTAS MOSTRADOR</v>
          </cell>
          <cell r="F12648">
            <v>45883</v>
          </cell>
          <cell r="G12648">
            <v>45883</v>
          </cell>
          <cell r="H12648">
            <v>0</v>
          </cell>
          <cell r="O12648">
            <v>33560</v>
          </cell>
        </row>
        <row r="12649">
          <cell r="A12649">
            <v>45883</v>
          </cell>
          <cell r="C12649" t="str">
            <v>VENTAS MOSTRADOR</v>
          </cell>
          <cell r="F12649">
            <v>45883</v>
          </cell>
          <cell r="G12649">
            <v>45883</v>
          </cell>
          <cell r="H12649">
            <v>0</v>
          </cell>
          <cell r="O12649">
            <v>46868</v>
          </cell>
        </row>
        <row r="12650">
          <cell r="A12650">
            <v>45883</v>
          </cell>
          <cell r="C12650" t="str">
            <v>VENTAS MOSTRADOR</v>
          </cell>
          <cell r="F12650">
            <v>45883</v>
          </cell>
          <cell r="G12650">
            <v>45883</v>
          </cell>
          <cell r="H12650">
            <v>0</v>
          </cell>
          <cell r="O12650">
            <v>64000</v>
          </cell>
        </row>
        <row r="12651">
          <cell r="A12651">
            <v>45883</v>
          </cell>
          <cell r="C12651" t="str">
            <v>VENTAS MOSTRADOR</v>
          </cell>
          <cell r="F12651">
            <v>45883</v>
          </cell>
          <cell r="G12651">
            <v>45883</v>
          </cell>
          <cell r="H12651">
            <v>0</v>
          </cell>
          <cell r="O12651">
            <v>76110</v>
          </cell>
        </row>
        <row r="12652">
          <cell r="A12652">
            <v>45883</v>
          </cell>
          <cell r="C12652" t="str">
            <v>VENTAS MOSTRADOR</v>
          </cell>
          <cell r="F12652">
            <v>45883</v>
          </cell>
          <cell r="G12652">
            <v>45883</v>
          </cell>
          <cell r="H12652">
            <v>0</v>
          </cell>
          <cell r="O12652">
            <v>82418</v>
          </cell>
        </row>
        <row r="12653">
          <cell r="A12653">
            <v>45883</v>
          </cell>
          <cell r="C12653" t="str">
            <v>VENTAS MOSTRADOR</v>
          </cell>
          <cell r="F12653">
            <v>45883</v>
          </cell>
          <cell r="G12653">
            <v>45883</v>
          </cell>
          <cell r="H12653">
            <v>0</v>
          </cell>
          <cell r="O12653">
            <v>82805</v>
          </cell>
        </row>
        <row r="12654">
          <cell r="A12654">
            <v>45883</v>
          </cell>
          <cell r="C12654" t="str">
            <v>VENTAS MOSTRADOR</v>
          </cell>
          <cell r="F12654">
            <v>45883</v>
          </cell>
          <cell r="G12654">
            <v>45883</v>
          </cell>
          <cell r="H12654">
            <v>0</v>
          </cell>
          <cell r="O12654">
            <v>86400</v>
          </cell>
        </row>
        <row r="12655">
          <cell r="A12655">
            <v>45883</v>
          </cell>
          <cell r="C12655" t="str">
            <v>DARWIN GEOVANNI OCHOA MERCHAN</v>
          </cell>
          <cell r="F12655">
            <v>45883.309108796297</v>
          </cell>
          <cell r="G12655">
            <v>45884.308587962965</v>
          </cell>
          <cell r="H12655">
            <v>10</v>
          </cell>
          <cell r="O12655">
            <v>235200</v>
          </cell>
        </row>
        <row r="12656">
          <cell r="A12656">
            <v>45883</v>
          </cell>
          <cell r="C12656" t="str">
            <v>SONIA CONTANZA CARDENAS MURCIA</v>
          </cell>
          <cell r="F12656">
            <v>45883.332280092596</v>
          </cell>
          <cell r="G12656">
            <v>45884.331064814818</v>
          </cell>
          <cell r="H12656">
            <v>10</v>
          </cell>
          <cell r="O12656">
            <v>278000</v>
          </cell>
        </row>
        <row r="12657">
          <cell r="A12657">
            <v>45883</v>
          </cell>
          <cell r="C12657" t="str">
            <v>JOHAN  MORALES</v>
          </cell>
          <cell r="F12657">
            <v>45883.511388888888</v>
          </cell>
          <cell r="G12657">
            <v>45884.511388888888</v>
          </cell>
          <cell r="H12657">
            <v>10</v>
          </cell>
          <cell r="O12657">
            <v>425200</v>
          </cell>
        </row>
        <row r="12658">
          <cell r="A12658">
            <v>45883</v>
          </cell>
          <cell r="C12658" t="str">
            <v>CARLOS ANDRES HERNANDEZ MARTINEZ</v>
          </cell>
          <cell r="F12658">
            <v>45883.470706018517</v>
          </cell>
          <cell r="G12658">
            <v>45884.470520833333</v>
          </cell>
          <cell r="H12658">
            <v>10</v>
          </cell>
          <cell r="O12658">
            <v>425499.99</v>
          </cell>
        </row>
        <row r="12659">
          <cell r="A12659">
            <v>45883</v>
          </cell>
          <cell r="C12659" t="str">
            <v>ROJAS TRIANA ANGIE JULIETH</v>
          </cell>
          <cell r="F12659">
            <v>45883.518692129626</v>
          </cell>
          <cell r="G12659">
            <v>45884.518587962964</v>
          </cell>
          <cell r="H12659">
            <v>10</v>
          </cell>
          <cell r="O12659">
            <v>1701999.96</v>
          </cell>
        </row>
        <row r="12660">
          <cell r="A12660">
            <v>45883</v>
          </cell>
          <cell r="C12660" t="str">
            <v>TIGRE COLOMBIA S.A.S</v>
          </cell>
          <cell r="F12660">
            <v>45876.324062500003</v>
          </cell>
          <cell r="G12660">
            <v>45884.324062500003</v>
          </cell>
          <cell r="H12660">
            <v>4</v>
          </cell>
          <cell r="O12660">
            <v>1744200</v>
          </cell>
        </row>
        <row r="12661">
          <cell r="A12661">
            <v>45883</v>
          </cell>
          <cell r="C12661" t="str">
            <v>TIGRE COLOMBIA S.A.S</v>
          </cell>
          <cell r="F12661">
            <v>45881.363287037035</v>
          </cell>
          <cell r="G12661">
            <v>45889.363078703704</v>
          </cell>
          <cell r="H12661">
            <v>-1</v>
          </cell>
          <cell r="O12661">
            <v>850000</v>
          </cell>
        </row>
        <row r="12662">
          <cell r="A12662">
            <v>45883</v>
          </cell>
          <cell r="C12662" t="str">
            <v>TIGRE COLOMBIA S.A.S</v>
          </cell>
          <cell r="F12662">
            <v>45881.365694444445</v>
          </cell>
          <cell r="G12662">
            <v>45889.365520833337</v>
          </cell>
          <cell r="H12662">
            <v>-1</v>
          </cell>
          <cell r="O12662">
            <v>1190000</v>
          </cell>
        </row>
        <row r="12663">
          <cell r="A12663">
            <v>45883</v>
          </cell>
          <cell r="C12663" t="str">
            <v>TIGRE COLOMBIA S.A.S</v>
          </cell>
          <cell r="F12663">
            <v>45881.366793981484</v>
          </cell>
          <cell r="G12663">
            <v>45889.366215277776</v>
          </cell>
          <cell r="H12663">
            <v>-1</v>
          </cell>
          <cell r="O12663">
            <v>1530000</v>
          </cell>
        </row>
        <row r="12664">
          <cell r="A12664">
            <v>45883</v>
          </cell>
          <cell r="C12664" t="str">
            <v>TIGRE COLOMBIA S.A.S</v>
          </cell>
          <cell r="F12664">
            <v>45881.367777777778</v>
          </cell>
          <cell r="G12664">
            <v>45889.367546296293</v>
          </cell>
          <cell r="H12664">
            <v>-1</v>
          </cell>
          <cell r="O12664">
            <v>1530000</v>
          </cell>
        </row>
        <row r="12665">
          <cell r="A12665">
            <v>45883</v>
          </cell>
          <cell r="C12665" t="str">
            <v>CAJA COLOMBIANA DE SUBSIDIO FAMILIAR COLSUBSIDIO</v>
          </cell>
          <cell r="F12665">
            <v>45860.436284722222</v>
          </cell>
          <cell r="G12665">
            <v>45890.436284722222</v>
          </cell>
          <cell r="H12665">
            <v>-2</v>
          </cell>
          <cell r="O12665">
            <v>9871070.9734000005</v>
          </cell>
        </row>
        <row r="12666">
          <cell r="A12666">
            <v>45883</v>
          </cell>
          <cell r="C12666" t="str">
            <v>CAJA COLOMBIANA DE SUBSIDIO FAMILIAR COLSUBSIDIO</v>
          </cell>
          <cell r="F12666">
            <v>45860.438703703701</v>
          </cell>
          <cell r="G12666">
            <v>45890.438703703701</v>
          </cell>
          <cell r="H12666">
            <v>-2</v>
          </cell>
          <cell r="O12666">
            <v>1179238.9350000001</v>
          </cell>
        </row>
        <row r="12667">
          <cell r="A12667">
            <v>45883</v>
          </cell>
          <cell r="C12667" t="str">
            <v>CAJA COLOMBIANA DE SUBSIDIO FAMILIAR COLSUBSIDIO</v>
          </cell>
          <cell r="F12667">
            <v>45860.439826388887</v>
          </cell>
          <cell r="G12667">
            <v>45890.439826388887</v>
          </cell>
          <cell r="H12667">
            <v>-2</v>
          </cell>
          <cell r="O12667">
            <v>205980.6</v>
          </cell>
        </row>
        <row r="12668">
          <cell r="A12668">
            <v>45883</v>
          </cell>
          <cell r="C12668" t="str">
            <v>CAJA COLOMBIANA DE SUBSIDIO FAMILIAR COLSUBSIDIO</v>
          </cell>
          <cell r="F12668">
            <v>45860.442025462966</v>
          </cell>
          <cell r="G12668">
            <v>45890.442025462966</v>
          </cell>
          <cell r="H12668">
            <v>-2</v>
          </cell>
          <cell r="O12668">
            <v>2463527.9759999998</v>
          </cell>
        </row>
        <row r="12669">
          <cell r="A12669">
            <v>45883</v>
          </cell>
          <cell r="C12669" t="str">
            <v>CAJA COLOMBIANA DE SUBSIDIO FAMILIAR COLSUBSIDIO</v>
          </cell>
          <cell r="F12669">
            <v>45860.443182870367</v>
          </cell>
          <cell r="G12669">
            <v>45890.443182870367</v>
          </cell>
          <cell r="H12669">
            <v>-2</v>
          </cell>
          <cell r="O12669">
            <v>3455255.9047999997</v>
          </cell>
        </row>
        <row r="12670">
          <cell r="A12670">
            <v>45883</v>
          </cell>
          <cell r="C12670" t="str">
            <v>CAJA COLOMBIANA DE SUBSIDIO FAMILIAR COLSUBSIDIO</v>
          </cell>
          <cell r="F12670">
            <v>45860.444895833331</v>
          </cell>
          <cell r="G12670">
            <v>45890.444895833331</v>
          </cell>
          <cell r="H12670">
            <v>-2</v>
          </cell>
          <cell r="O12670">
            <v>1551092.7696</v>
          </cell>
        </row>
        <row r="12671">
          <cell r="A12671">
            <v>45883</v>
          </cell>
          <cell r="C12671" t="str">
            <v>CAJA COLOMBIANA DE SUBSIDIO FAMILIAR COLSUBSIDIO</v>
          </cell>
          <cell r="F12671">
            <v>45860.447048611109</v>
          </cell>
          <cell r="G12671">
            <v>45890.447048611109</v>
          </cell>
          <cell r="H12671">
            <v>-2</v>
          </cell>
          <cell r="O12671">
            <v>1294244.77</v>
          </cell>
        </row>
        <row r="12672">
          <cell r="A12672">
            <v>45883</v>
          </cell>
          <cell r="C12672" t="str">
            <v>CAJA COLOMBIANA DE SUBSIDIO FAMILIAR COLSUBSIDIO</v>
          </cell>
          <cell r="F12672">
            <v>45860.448842592596</v>
          </cell>
          <cell r="G12672">
            <v>45890.448842592596</v>
          </cell>
          <cell r="H12672">
            <v>-2</v>
          </cell>
          <cell r="O12672">
            <v>39009494.679200001</v>
          </cell>
        </row>
        <row r="12673">
          <cell r="A12673">
            <v>45883</v>
          </cell>
          <cell r="C12673" t="str">
            <v>CAJA COLOMBIANA DE SUBSIDIO FAMILIAR COLSUBSIDIO</v>
          </cell>
          <cell r="F12673">
            <v>45860.451273148145</v>
          </cell>
          <cell r="G12673">
            <v>45890.451273148145</v>
          </cell>
          <cell r="H12673">
            <v>-2</v>
          </cell>
          <cell r="O12673">
            <v>8209307.7699999996</v>
          </cell>
        </row>
        <row r="12674">
          <cell r="A12674">
            <v>45883</v>
          </cell>
          <cell r="C12674" t="str">
            <v>PROCESADORA DE CARNES NUEVA COLOMBO ALEMANA LTDA</v>
          </cell>
          <cell r="F12674">
            <v>45882.654641203706</v>
          </cell>
          <cell r="G12674">
            <v>45885.654467592591</v>
          </cell>
          <cell r="H12674">
            <v>-2</v>
          </cell>
          <cell r="O12674">
            <v>1871360</v>
          </cell>
        </row>
        <row r="12675">
          <cell r="A12675">
            <v>45883</v>
          </cell>
          <cell r="C12675" t="str">
            <v>INVERSIONES Y SOLUCIONES DE TRADICION SAS</v>
          </cell>
          <cell r="F12675">
            <v>45841.334675925929</v>
          </cell>
          <cell r="G12675">
            <v>45856.33090277778</v>
          </cell>
          <cell r="H12675">
            <v>40</v>
          </cell>
          <cell r="O12675">
            <v>3000000</v>
          </cell>
        </row>
        <row r="12676">
          <cell r="A12676">
            <v>45883</v>
          </cell>
          <cell r="C12676" t="str">
            <v>PAULA JINNET ARDILA GOMEZ</v>
          </cell>
          <cell r="F12676">
            <v>45882.326064814813</v>
          </cell>
          <cell r="G12676">
            <v>45883.325752314813</v>
          </cell>
          <cell r="H12676">
            <v>11</v>
          </cell>
          <cell r="O12676">
            <v>487600</v>
          </cell>
        </row>
        <row r="12677">
          <cell r="A12677">
            <v>45883</v>
          </cell>
          <cell r="C12677" t="str">
            <v>EL MERO BURRITO S.A.S</v>
          </cell>
          <cell r="F12677">
            <v>45883.309976851851</v>
          </cell>
          <cell r="G12677">
            <v>45884.309849537036</v>
          </cell>
          <cell r="H12677">
            <v>10</v>
          </cell>
          <cell r="O12677">
            <v>400200</v>
          </cell>
        </row>
        <row r="12678">
          <cell r="A12678">
            <v>45883</v>
          </cell>
          <cell r="C12678" t="str">
            <v>GINA ALEXANDRA OCHOA CASTAÑEDA</v>
          </cell>
          <cell r="F12678">
            <v>45881.631898148145</v>
          </cell>
          <cell r="G12678">
            <v>45882.630949074075</v>
          </cell>
          <cell r="H12678">
            <v>12</v>
          </cell>
          <cell r="O12678">
            <v>444100</v>
          </cell>
        </row>
        <row r="12679">
          <cell r="A12679">
            <v>45883</v>
          </cell>
          <cell r="C12679" t="str">
            <v>BASTIDAS MEDINA MARCELA</v>
          </cell>
          <cell r="F12679">
            <v>45883.347291666665</v>
          </cell>
          <cell r="G12679">
            <v>45884.346377314818</v>
          </cell>
          <cell r="H12679">
            <v>10</v>
          </cell>
          <cell r="O12679">
            <v>340200</v>
          </cell>
        </row>
        <row r="12680">
          <cell r="A12680">
            <v>45883</v>
          </cell>
          <cell r="C12680" t="str">
            <v>BASTIDAS MEDINA MARCELA</v>
          </cell>
          <cell r="F12680">
            <v>45883.402395833335</v>
          </cell>
          <cell r="G12680">
            <v>45884.402395833335</v>
          </cell>
          <cell r="H12680">
            <v>10</v>
          </cell>
          <cell r="O12680">
            <v>24300</v>
          </cell>
        </row>
        <row r="12681">
          <cell r="A12681">
            <v>45883</v>
          </cell>
          <cell r="C12681" t="str">
            <v>VENTAS MOSTRADOR</v>
          </cell>
          <cell r="F12681">
            <v>45883</v>
          </cell>
          <cell r="G12681">
            <v>45883</v>
          </cell>
          <cell r="H12681">
            <v>0</v>
          </cell>
          <cell r="O12681">
            <v>1471040</v>
          </cell>
        </row>
        <row r="12682">
          <cell r="A12682">
            <v>45883</v>
          </cell>
          <cell r="C12682" t="str">
            <v>PAULA JINNET ARDILA GOMEZ</v>
          </cell>
          <cell r="F12682">
            <v>45882.33116898148</v>
          </cell>
          <cell r="G12682">
            <v>45883.327141203707</v>
          </cell>
          <cell r="H12682">
            <v>11</v>
          </cell>
          <cell r="O12682">
            <v>345000</v>
          </cell>
        </row>
        <row r="12683">
          <cell r="A12683">
            <v>45883</v>
          </cell>
          <cell r="C12683" t="str">
            <v>WILSON  DIAZ GOMEZ</v>
          </cell>
          <cell r="F12683">
            <v>45883.307337962964</v>
          </cell>
          <cell r="G12683">
            <v>45884.307222222225</v>
          </cell>
          <cell r="H12683">
            <v>10</v>
          </cell>
          <cell r="O12683">
            <v>333400</v>
          </cell>
        </row>
        <row r="12684">
          <cell r="A12684">
            <v>45883</v>
          </cell>
          <cell r="C12684" t="str">
            <v>GATE GOURMET COLOMBIA SAS</v>
          </cell>
          <cell r="F12684">
            <v>45849.603935185187</v>
          </cell>
          <cell r="G12684">
            <v>45879.603796296295</v>
          </cell>
          <cell r="H12684">
            <v>9</v>
          </cell>
          <cell r="O12684">
            <v>8722438.9820000008</v>
          </cell>
        </row>
        <row r="12685">
          <cell r="A12685">
            <v>45883</v>
          </cell>
          <cell r="C12685" t="str">
            <v>GATE GOURMET COLOMBIA SAS</v>
          </cell>
          <cell r="F12685">
            <v>45852.495289351849</v>
          </cell>
          <cell r="G12685">
            <v>45882.495162037034</v>
          </cell>
          <cell r="H12685">
            <v>6</v>
          </cell>
          <cell r="O12685">
            <v>172500</v>
          </cell>
        </row>
        <row r="12686">
          <cell r="A12686">
            <v>45883</v>
          </cell>
          <cell r="C12686" t="str">
            <v>GATE GOURMET COLOMBIA SAS</v>
          </cell>
          <cell r="F12686">
            <v>45852.572650462964</v>
          </cell>
          <cell r="G12686">
            <v>45882.546539351853</v>
          </cell>
          <cell r="H12686">
            <v>6</v>
          </cell>
          <cell r="O12686">
            <v>8591881.7359999996</v>
          </cell>
        </row>
        <row r="12687">
          <cell r="A12687">
            <v>45883</v>
          </cell>
          <cell r="C12687" t="str">
            <v>SAGRADO BGTA SAS</v>
          </cell>
          <cell r="F12687">
            <v>45863.334224537037</v>
          </cell>
          <cell r="G12687">
            <v>45883.333854166667</v>
          </cell>
          <cell r="H12687">
            <v>5</v>
          </cell>
          <cell r="O12687">
            <v>2156833.588</v>
          </cell>
        </row>
        <row r="12688">
          <cell r="A12688">
            <v>45883</v>
          </cell>
          <cell r="C12688" t="str">
            <v>SAGRADO BGTA SAS</v>
          </cell>
          <cell r="F12688">
            <v>45868.266469907408</v>
          </cell>
          <cell r="G12688">
            <v>45888.266041666669</v>
          </cell>
          <cell r="H12688">
            <v>0</v>
          </cell>
          <cell r="O12688">
            <v>3072576.6510000001</v>
          </cell>
        </row>
        <row r="12689">
          <cell r="A12689">
            <v>45883</v>
          </cell>
          <cell r="C12689" t="str">
            <v>PODER BGTA SAS</v>
          </cell>
          <cell r="F12689">
            <v>45860.498541666668</v>
          </cell>
          <cell r="G12689">
            <v>45890.498472222222</v>
          </cell>
          <cell r="H12689">
            <v>-2</v>
          </cell>
          <cell r="O12689">
            <v>492950.7</v>
          </cell>
        </row>
        <row r="12690">
          <cell r="A12690">
            <v>45883</v>
          </cell>
          <cell r="C12690" t="str">
            <v>PODER BGTA SAS</v>
          </cell>
          <cell r="F12690">
            <v>45863.335173611114</v>
          </cell>
          <cell r="G12690">
            <v>45893.33489583333</v>
          </cell>
          <cell r="H12690">
            <v>-5</v>
          </cell>
          <cell r="O12690">
            <v>973154.39199999999</v>
          </cell>
        </row>
        <row r="12691">
          <cell r="A12691">
            <v>45883</v>
          </cell>
          <cell r="C12691" t="str">
            <v>PODER BGTA SAS</v>
          </cell>
          <cell r="F12691">
            <v>45863.609826388885</v>
          </cell>
          <cell r="G12691">
            <v>45893.609733796293</v>
          </cell>
          <cell r="H12691">
            <v>-5</v>
          </cell>
          <cell r="O12691">
            <v>2533965.77</v>
          </cell>
        </row>
        <row r="12692">
          <cell r="A12692">
            <v>45883</v>
          </cell>
          <cell r="C12692" t="str">
            <v>PODER BGTA SAS</v>
          </cell>
          <cell r="F12692">
            <v>45868.265532407408</v>
          </cell>
          <cell r="G12692">
            <v>45898.265347222223</v>
          </cell>
          <cell r="H12692">
            <v>-10</v>
          </cell>
          <cell r="O12692">
            <v>713633.27599999995</v>
          </cell>
        </row>
        <row r="12693">
          <cell r="A12693">
            <v>45883</v>
          </cell>
          <cell r="C12693" t="str">
            <v>PODER BGTA SAS</v>
          </cell>
          <cell r="F12693">
            <v>45868.267812500002</v>
          </cell>
          <cell r="G12693">
            <v>45898.267638888887</v>
          </cell>
          <cell r="H12693">
            <v>-10</v>
          </cell>
          <cell r="O12693">
            <v>608271.28799999994</v>
          </cell>
        </row>
        <row r="12694">
          <cell r="A12694">
            <v>45883</v>
          </cell>
          <cell r="C12694" t="str">
            <v>ALIMENTOS BENAL SAS</v>
          </cell>
          <cell r="F12694">
            <v>45852.312013888892</v>
          </cell>
          <cell r="G12694">
            <v>45882.311840277776</v>
          </cell>
          <cell r="H12694">
            <v>6</v>
          </cell>
          <cell r="O12694">
            <v>6624689.7677999996</v>
          </cell>
        </row>
        <row r="12695">
          <cell r="A12695">
            <v>45883</v>
          </cell>
          <cell r="C12695" t="str">
            <v>ALIMENTOS BENAL SAS</v>
          </cell>
          <cell r="F12695">
            <v>45854.520243055558</v>
          </cell>
          <cell r="G12695">
            <v>45884.520243055558</v>
          </cell>
          <cell r="H12695">
            <v>4</v>
          </cell>
          <cell r="O12695">
            <v>4400</v>
          </cell>
        </row>
        <row r="12696">
          <cell r="A12696">
            <v>45883</v>
          </cell>
          <cell r="C12696" t="str">
            <v>ALIMENTOS BENAL SAS</v>
          </cell>
          <cell r="F12696">
            <v>45857.547696759262</v>
          </cell>
          <cell r="G12696">
            <v>45887.53125</v>
          </cell>
          <cell r="H12696">
            <v>1</v>
          </cell>
          <cell r="O12696">
            <v>8097950.1139000002</v>
          </cell>
        </row>
        <row r="12697">
          <cell r="A12697">
            <v>45883</v>
          </cell>
          <cell r="C12697" t="str">
            <v>ALIANZA DOC SAS</v>
          </cell>
          <cell r="F12697">
            <v>45878.335451388892</v>
          </cell>
          <cell r="G12697">
            <v>45886.335266203707</v>
          </cell>
          <cell r="H12697">
            <v>2</v>
          </cell>
          <cell r="O12697">
            <v>1705200</v>
          </cell>
        </row>
        <row r="12698">
          <cell r="A12698">
            <v>45883</v>
          </cell>
          <cell r="C12698" t="str">
            <v>INFARTO SAS</v>
          </cell>
          <cell r="F12698">
            <v>45863.665173611109</v>
          </cell>
          <cell r="G12698">
            <v>45883.665034722224</v>
          </cell>
          <cell r="H12698">
            <v>5</v>
          </cell>
          <cell r="O12698">
            <v>115519.76</v>
          </cell>
        </row>
        <row r="12699">
          <cell r="A12699">
            <v>45883</v>
          </cell>
          <cell r="C12699" t="str">
            <v>INFARTO SAS</v>
          </cell>
          <cell r="F12699">
            <v>45864.41337962963</v>
          </cell>
          <cell r="G12699">
            <v>45884.413148148145</v>
          </cell>
          <cell r="H12699">
            <v>4</v>
          </cell>
          <cell r="O12699">
            <v>929037.79399999999</v>
          </cell>
        </row>
        <row r="12700">
          <cell r="A12700">
            <v>45883</v>
          </cell>
          <cell r="C12700" t="str">
            <v>KITCHEN CONSULTING SAS</v>
          </cell>
          <cell r="F12700">
            <v>45702.381979166668</v>
          </cell>
          <cell r="G12700">
            <v>45717.381979166668</v>
          </cell>
          <cell r="H12700">
            <v>171</v>
          </cell>
          <cell r="O12700">
            <v>500000</v>
          </cell>
        </row>
        <row r="12701">
          <cell r="A12701">
            <v>45883</v>
          </cell>
          <cell r="C12701" t="str">
            <v>VENTAS MOSTRADOR</v>
          </cell>
          <cell r="F12701">
            <v>45883</v>
          </cell>
          <cell r="G12701">
            <v>45883</v>
          </cell>
          <cell r="H12701">
            <v>0</v>
          </cell>
          <cell r="O12701">
            <v>750498</v>
          </cell>
        </row>
        <row r="12702">
          <cell r="A12702">
            <v>45883</v>
          </cell>
          <cell r="C12702" t="str">
            <v>VENTAS MOSTRADOR</v>
          </cell>
          <cell r="F12702">
            <v>45883</v>
          </cell>
          <cell r="G12702">
            <v>45883</v>
          </cell>
          <cell r="H12702">
            <v>0</v>
          </cell>
          <cell r="O12702">
            <v>220358</v>
          </cell>
        </row>
        <row r="12703">
          <cell r="A12703">
            <v>45884</v>
          </cell>
          <cell r="C12703" t="str">
            <v>GOMEZ ARIAS CARLOS ARTURO</v>
          </cell>
          <cell r="F12703">
            <v>45884.314918981479</v>
          </cell>
          <cell r="G12703">
            <v>45885.314745370371</v>
          </cell>
          <cell r="H12703">
            <v>3</v>
          </cell>
          <cell r="O12703">
            <v>392249.98</v>
          </cell>
        </row>
        <row r="12704">
          <cell r="A12704">
            <v>45884</v>
          </cell>
          <cell r="C12704" t="str">
            <v>VENTAS MOSTRADOR</v>
          </cell>
          <cell r="F12704">
            <v>45884</v>
          </cell>
          <cell r="G12704">
            <v>45884</v>
          </cell>
          <cell r="H12704">
            <v>0</v>
          </cell>
          <cell r="O12704">
            <v>14160</v>
          </cell>
        </row>
        <row r="12705">
          <cell r="A12705">
            <v>45884</v>
          </cell>
          <cell r="C12705" t="str">
            <v>VENTAS MOSTRADOR</v>
          </cell>
          <cell r="F12705">
            <v>45884</v>
          </cell>
          <cell r="G12705">
            <v>45884</v>
          </cell>
          <cell r="H12705">
            <v>0</v>
          </cell>
          <cell r="O12705">
            <v>15094</v>
          </cell>
        </row>
        <row r="12706">
          <cell r="A12706">
            <v>45884</v>
          </cell>
          <cell r="C12706" t="str">
            <v>VENTAS MOSTRADOR</v>
          </cell>
          <cell r="F12706">
            <v>45884</v>
          </cell>
          <cell r="G12706">
            <v>45884</v>
          </cell>
          <cell r="H12706">
            <v>0</v>
          </cell>
          <cell r="O12706">
            <v>20000</v>
          </cell>
        </row>
        <row r="12707">
          <cell r="A12707">
            <v>45884</v>
          </cell>
          <cell r="C12707" t="str">
            <v>VENTAS MOSTRADOR</v>
          </cell>
          <cell r="F12707">
            <v>45884</v>
          </cell>
          <cell r="G12707">
            <v>45884</v>
          </cell>
          <cell r="H12707">
            <v>0</v>
          </cell>
          <cell r="O12707">
            <v>22860</v>
          </cell>
        </row>
        <row r="12708">
          <cell r="A12708">
            <v>45884</v>
          </cell>
          <cell r="C12708" t="str">
            <v>VENTAS MOSTRADOR</v>
          </cell>
          <cell r="F12708">
            <v>45884</v>
          </cell>
          <cell r="G12708">
            <v>45884</v>
          </cell>
          <cell r="H12708">
            <v>0</v>
          </cell>
          <cell r="O12708">
            <v>24240</v>
          </cell>
        </row>
        <row r="12709">
          <cell r="A12709">
            <v>45884</v>
          </cell>
          <cell r="C12709" t="str">
            <v>VENTAS MOSTRADOR</v>
          </cell>
          <cell r="F12709">
            <v>45884</v>
          </cell>
          <cell r="G12709">
            <v>45884</v>
          </cell>
          <cell r="H12709">
            <v>0</v>
          </cell>
          <cell r="O12709">
            <v>25750</v>
          </cell>
        </row>
        <row r="12710">
          <cell r="A12710">
            <v>45884</v>
          </cell>
          <cell r="C12710" t="str">
            <v>VENTAS MOSTRADOR</v>
          </cell>
          <cell r="F12710">
            <v>45884</v>
          </cell>
          <cell r="G12710">
            <v>45884</v>
          </cell>
          <cell r="H12710">
            <v>0</v>
          </cell>
          <cell r="O12710">
            <v>26520</v>
          </cell>
        </row>
        <row r="12711">
          <cell r="A12711">
            <v>45884</v>
          </cell>
          <cell r="C12711" t="str">
            <v>VENTAS MOSTRADOR</v>
          </cell>
          <cell r="F12711">
            <v>45884</v>
          </cell>
          <cell r="G12711">
            <v>45884</v>
          </cell>
          <cell r="H12711">
            <v>0</v>
          </cell>
          <cell r="O12711">
            <v>55451</v>
          </cell>
        </row>
        <row r="12712">
          <cell r="A12712">
            <v>45884</v>
          </cell>
          <cell r="C12712" t="str">
            <v>VENTAS MOSTRADOR</v>
          </cell>
          <cell r="F12712">
            <v>45884</v>
          </cell>
          <cell r="G12712">
            <v>45884</v>
          </cell>
          <cell r="H12712">
            <v>0</v>
          </cell>
          <cell r="O12712">
            <v>57744</v>
          </cell>
        </row>
        <row r="12713">
          <cell r="A12713">
            <v>45884</v>
          </cell>
          <cell r="C12713" t="str">
            <v>VENTAS MOSTRADOR</v>
          </cell>
          <cell r="F12713">
            <v>45884</v>
          </cell>
          <cell r="G12713">
            <v>45884</v>
          </cell>
          <cell r="H12713">
            <v>0</v>
          </cell>
          <cell r="O12713">
            <v>63640</v>
          </cell>
        </row>
        <row r="12714">
          <cell r="A12714">
            <v>45884</v>
          </cell>
          <cell r="C12714" t="str">
            <v>VENTAS MOSTRADOR</v>
          </cell>
          <cell r="F12714">
            <v>45884</v>
          </cell>
          <cell r="G12714">
            <v>45884</v>
          </cell>
          <cell r="H12714">
            <v>0</v>
          </cell>
          <cell r="O12714">
            <v>75450</v>
          </cell>
        </row>
        <row r="12715">
          <cell r="A12715">
            <v>45884</v>
          </cell>
          <cell r="C12715" t="str">
            <v>VENTAS MOSTRADOR</v>
          </cell>
          <cell r="F12715">
            <v>45884</v>
          </cell>
          <cell r="G12715">
            <v>45884</v>
          </cell>
          <cell r="H12715">
            <v>0</v>
          </cell>
          <cell r="O12715">
            <v>93200</v>
          </cell>
        </row>
        <row r="12716">
          <cell r="A12716">
            <v>45884</v>
          </cell>
          <cell r="C12716" t="str">
            <v>VENTAS MOSTRADOR</v>
          </cell>
          <cell r="F12716">
            <v>45884</v>
          </cell>
          <cell r="G12716">
            <v>45884</v>
          </cell>
          <cell r="H12716">
            <v>0</v>
          </cell>
          <cell r="O12716">
            <v>160712</v>
          </cell>
        </row>
        <row r="12717">
          <cell r="A12717">
            <v>45884</v>
          </cell>
          <cell r="C12717" t="str">
            <v>CARLOS ANDRES HERNANDEZ MARTINEZ</v>
          </cell>
          <cell r="F12717">
            <v>45884.466111111113</v>
          </cell>
          <cell r="G12717">
            <v>45885.466111111113</v>
          </cell>
          <cell r="H12717">
            <v>9</v>
          </cell>
          <cell r="O12717">
            <v>212749.99</v>
          </cell>
        </row>
        <row r="12718">
          <cell r="A12718">
            <v>45884</v>
          </cell>
          <cell r="C12718" t="str">
            <v>CARLOS ANDRES HERNANDEZ MARTINEZ</v>
          </cell>
          <cell r="F12718">
            <v>45884.470127314817</v>
          </cell>
          <cell r="G12718">
            <v>45885.470034722224</v>
          </cell>
          <cell r="H12718">
            <v>9</v>
          </cell>
          <cell r="O12718">
            <v>212749.99</v>
          </cell>
        </row>
        <row r="12719">
          <cell r="A12719">
            <v>45884</v>
          </cell>
          <cell r="C12719" t="str">
            <v>JOSE RODRIGO SUAREZ TORRES</v>
          </cell>
          <cell r="F12719">
            <v>45884.398831018516</v>
          </cell>
          <cell r="G12719">
            <v>45885.396458333336</v>
          </cell>
          <cell r="H12719">
            <v>9</v>
          </cell>
          <cell r="O12719">
            <v>275700.02</v>
          </cell>
        </row>
        <row r="12720">
          <cell r="A12720">
            <v>45884</v>
          </cell>
          <cell r="C12720" t="str">
            <v>CARLOS ANDRES HERNANDEZ MARTINEZ</v>
          </cell>
          <cell r="F12720">
            <v>45884.571412037039</v>
          </cell>
          <cell r="G12720">
            <v>45885.571122685185</v>
          </cell>
          <cell r="H12720">
            <v>9</v>
          </cell>
          <cell r="O12720">
            <v>425499.99</v>
          </cell>
        </row>
        <row r="12721">
          <cell r="A12721">
            <v>45884</v>
          </cell>
          <cell r="C12721" t="str">
            <v>CIELO ALEXANDRA MENDOZA RODRIGUEZ</v>
          </cell>
          <cell r="F12721">
            <v>45884.352962962963</v>
          </cell>
          <cell r="G12721">
            <v>45885.352905092594</v>
          </cell>
          <cell r="H12721">
            <v>11</v>
          </cell>
          <cell r="O12721">
            <v>425499.99</v>
          </cell>
        </row>
        <row r="12722">
          <cell r="A12722">
            <v>45884</v>
          </cell>
          <cell r="C12722" t="str">
            <v>JUAN BUENAVENTURA JIMENEZ BERMUDEZ</v>
          </cell>
          <cell r="F12722">
            <v>45884.644456018519</v>
          </cell>
          <cell r="G12722">
            <v>45885.644375000003</v>
          </cell>
          <cell r="H12722">
            <v>9</v>
          </cell>
          <cell r="O12722">
            <v>600600</v>
          </cell>
        </row>
        <row r="12723">
          <cell r="A12723">
            <v>45884</v>
          </cell>
          <cell r="C12723" t="str">
            <v>CRISTIAN  ROJAS RIVERA</v>
          </cell>
          <cell r="F12723">
            <v>45884.602280092593</v>
          </cell>
          <cell r="G12723">
            <v>45890.601782407408</v>
          </cell>
          <cell r="H12723">
            <v>4</v>
          </cell>
          <cell r="O12723">
            <v>936099.98</v>
          </cell>
        </row>
        <row r="12724">
          <cell r="A12724">
            <v>45884</v>
          </cell>
          <cell r="C12724" t="str">
            <v>OSMAR  PEÑA</v>
          </cell>
          <cell r="F12724">
            <v>45884.471863425926</v>
          </cell>
          <cell r="G12724">
            <v>45885.471412037034</v>
          </cell>
          <cell r="H12724">
            <v>9</v>
          </cell>
          <cell r="O12724">
            <v>1175500</v>
          </cell>
        </row>
        <row r="12725">
          <cell r="A12725">
            <v>45884</v>
          </cell>
          <cell r="C12725" t="str">
            <v>OSMAR  PEÑA</v>
          </cell>
          <cell r="F12725">
            <v>45884.471863425926</v>
          </cell>
          <cell r="G12725">
            <v>45885.471412037034</v>
          </cell>
          <cell r="H12725">
            <v>9</v>
          </cell>
          <cell r="O12725">
            <v>3000000</v>
          </cell>
        </row>
        <row r="12726">
          <cell r="A12726">
            <v>45884</v>
          </cell>
          <cell r="C12726" t="str">
            <v>ALINNOVA SAS</v>
          </cell>
          <cell r="F12726">
            <v>45850.34716435185</v>
          </cell>
          <cell r="G12726">
            <v>45865.335324074076</v>
          </cell>
          <cell r="H12726">
            <v>23</v>
          </cell>
          <cell r="O12726">
            <v>7492850.6399999997</v>
          </cell>
        </row>
        <row r="12727">
          <cell r="A12727">
            <v>45884</v>
          </cell>
          <cell r="C12727" t="str">
            <v>DELIMEX SAS</v>
          </cell>
          <cell r="F12727">
            <v>45869.347222222219</v>
          </cell>
          <cell r="G12727">
            <v>45899.345636574071</v>
          </cell>
          <cell r="H12727">
            <v>-11</v>
          </cell>
          <cell r="O12727">
            <v>1404220</v>
          </cell>
        </row>
        <row r="12728">
          <cell r="A12728">
            <v>45884</v>
          </cell>
          <cell r="C12728" t="str">
            <v>DELIMEX SAS</v>
          </cell>
          <cell r="F12728">
            <v>45875.35497685185</v>
          </cell>
          <cell r="G12728">
            <v>45905.354733796295</v>
          </cell>
          <cell r="H12728">
            <v>-17</v>
          </cell>
          <cell r="O12728">
            <v>1476750</v>
          </cell>
        </row>
        <row r="12729">
          <cell r="A12729">
            <v>45884</v>
          </cell>
          <cell r="C12729" t="str">
            <v>SIPOTE BURRITO S.A</v>
          </cell>
          <cell r="F12729">
            <v>45866.454340277778</v>
          </cell>
          <cell r="G12729">
            <v>45896.453506944446</v>
          </cell>
          <cell r="H12729">
            <v>-8</v>
          </cell>
          <cell r="O12729">
            <v>15266683.179</v>
          </cell>
        </row>
        <row r="12730">
          <cell r="A12730">
            <v>45884</v>
          </cell>
          <cell r="C12730" t="str">
            <v>SIPOTE BURRITO S.A</v>
          </cell>
          <cell r="F12730">
            <v>45871.526932870373</v>
          </cell>
          <cell r="G12730">
            <v>45901.526365740741</v>
          </cell>
          <cell r="H12730">
            <v>-13</v>
          </cell>
          <cell r="O12730">
            <v>2480000</v>
          </cell>
        </row>
        <row r="12731">
          <cell r="A12731">
            <v>45884</v>
          </cell>
          <cell r="C12731" t="str">
            <v>TAKAMI SA</v>
          </cell>
          <cell r="F12731">
            <v>45864.463900462964</v>
          </cell>
          <cell r="G12731">
            <v>45894.463113425925</v>
          </cell>
          <cell r="H12731">
            <v>-6</v>
          </cell>
          <cell r="O12731">
            <v>102000</v>
          </cell>
        </row>
        <row r="12732">
          <cell r="A12732">
            <v>45884</v>
          </cell>
          <cell r="C12732" t="str">
            <v>TAKAMI SA</v>
          </cell>
          <cell r="F12732">
            <v>45864.509791666664</v>
          </cell>
          <cell r="G12732">
            <v>45894.50953703704</v>
          </cell>
          <cell r="H12732">
            <v>-6</v>
          </cell>
          <cell r="O12732">
            <v>73600</v>
          </cell>
        </row>
        <row r="12733">
          <cell r="A12733">
            <v>45884</v>
          </cell>
          <cell r="C12733" t="str">
            <v>TAKAMI SA</v>
          </cell>
          <cell r="F12733">
            <v>45864.513449074075</v>
          </cell>
          <cell r="G12733">
            <v>45894.513009259259</v>
          </cell>
          <cell r="H12733">
            <v>-6</v>
          </cell>
          <cell r="O12733">
            <v>94960</v>
          </cell>
        </row>
        <row r="12734">
          <cell r="A12734">
            <v>45884</v>
          </cell>
          <cell r="C12734" t="str">
            <v>TAKAMI SA</v>
          </cell>
          <cell r="F12734">
            <v>45864.571331018517</v>
          </cell>
          <cell r="G12734">
            <v>45894.570277777777</v>
          </cell>
          <cell r="H12734">
            <v>-6</v>
          </cell>
          <cell r="O12734">
            <v>225500</v>
          </cell>
        </row>
        <row r="12735">
          <cell r="A12735">
            <v>45884</v>
          </cell>
          <cell r="C12735" t="str">
            <v>TAKAMI SA</v>
          </cell>
          <cell r="F12735">
            <v>45864.61478009259</v>
          </cell>
          <cell r="G12735">
            <v>45894.61451388889</v>
          </cell>
          <cell r="H12735">
            <v>-6</v>
          </cell>
          <cell r="O12735">
            <v>151600</v>
          </cell>
        </row>
        <row r="12736">
          <cell r="A12736">
            <v>45884</v>
          </cell>
          <cell r="C12736" t="str">
            <v>LOVE CHICHARRON S.A.S</v>
          </cell>
          <cell r="F12736">
            <v>45880.338912037034</v>
          </cell>
          <cell r="G12736">
            <v>45888.33421296296</v>
          </cell>
          <cell r="H12736">
            <v>0</v>
          </cell>
          <cell r="O12736">
            <v>1143000</v>
          </cell>
        </row>
        <row r="12737">
          <cell r="A12737">
            <v>45884</v>
          </cell>
          <cell r="C12737" t="str">
            <v>LOVE CHICHARRON S.A.S</v>
          </cell>
          <cell r="F12737">
            <v>45882.362847222219</v>
          </cell>
          <cell r="G12737">
            <v>45890.362557870372</v>
          </cell>
          <cell r="H12737">
            <v>-2</v>
          </cell>
          <cell r="O12737">
            <v>2319000</v>
          </cell>
        </row>
        <row r="12738">
          <cell r="A12738">
            <v>45884</v>
          </cell>
          <cell r="C12738" t="str">
            <v>CAS COLOMBO AMERICAN SCHOOL S.A.S</v>
          </cell>
          <cell r="F12738">
            <v>45864.604409722226</v>
          </cell>
          <cell r="G12738">
            <v>45894.604328703703</v>
          </cell>
          <cell r="H12738">
            <v>-6</v>
          </cell>
          <cell r="O12738">
            <v>1636994.6680000001</v>
          </cell>
        </row>
        <row r="12739">
          <cell r="A12739">
            <v>45884</v>
          </cell>
          <cell r="C12739" t="str">
            <v>DOROTEA PARRILA SAS</v>
          </cell>
          <cell r="F12739">
            <v>45873.401377314818</v>
          </cell>
          <cell r="G12739">
            <v>45874.393657407411</v>
          </cell>
          <cell r="H12739">
            <v>14</v>
          </cell>
          <cell r="O12739">
            <v>1325200</v>
          </cell>
        </row>
        <row r="12740">
          <cell r="A12740">
            <v>45884</v>
          </cell>
          <cell r="C12740" t="str">
            <v>DOROTEA PARRILA SAS</v>
          </cell>
          <cell r="F12740">
            <v>45875.393877314818</v>
          </cell>
          <cell r="G12740">
            <v>45876.393703703703</v>
          </cell>
          <cell r="H12740">
            <v>12</v>
          </cell>
          <cell r="O12740">
            <v>1345450</v>
          </cell>
        </row>
        <row r="12741">
          <cell r="A12741">
            <v>45884</v>
          </cell>
          <cell r="C12741" t="str">
            <v>DOROTEA PARRILA SAS</v>
          </cell>
          <cell r="F12741">
            <v>45875.393877314818</v>
          </cell>
          <cell r="G12741">
            <v>45876.393703703703</v>
          </cell>
          <cell r="H12741">
            <v>12</v>
          </cell>
          <cell r="O12741">
            <v>68550</v>
          </cell>
        </row>
        <row r="12742">
          <cell r="A12742">
            <v>45884</v>
          </cell>
          <cell r="C12742" t="str">
            <v>DOROTEA PARRILA SAS</v>
          </cell>
          <cell r="F12742">
            <v>45880.296851851854</v>
          </cell>
          <cell r="G12742">
            <v>45881.296597222223</v>
          </cell>
          <cell r="H12742">
            <v>7</v>
          </cell>
          <cell r="O12742">
            <v>1407650</v>
          </cell>
        </row>
        <row r="12743">
          <cell r="A12743">
            <v>45884</v>
          </cell>
          <cell r="C12743" t="str">
            <v>DOROTEA PARRILA SAS</v>
          </cell>
          <cell r="F12743">
            <v>45882.301689814813</v>
          </cell>
          <cell r="G12743">
            <v>45883.291678240741</v>
          </cell>
          <cell r="H12743">
            <v>5</v>
          </cell>
          <cell r="O12743">
            <v>1523800</v>
          </cell>
        </row>
        <row r="12744">
          <cell r="A12744">
            <v>45884</v>
          </cell>
          <cell r="C12744" t="str">
            <v>MARCO TULIO MELGAREJO LEAL</v>
          </cell>
          <cell r="F12744">
            <v>45857.471550925926</v>
          </cell>
          <cell r="G12744">
            <v>45872.47146990741</v>
          </cell>
          <cell r="H12744">
            <v>31</v>
          </cell>
          <cell r="O12744">
            <v>256897.5</v>
          </cell>
        </row>
        <row r="12745">
          <cell r="A12745">
            <v>45884</v>
          </cell>
          <cell r="C12745" t="str">
            <v>DEKARLA SAS</v>
          </cell>
          <cell r="F12745">
            <v>45883.553587962961</v>
          </cell>
          <cell r="G12745">
            <v>45884.553414351853</v>
          </cell>
          <cell r="H12745">
            <v>4</v>
          </cell>
          <cell r="O12745">
            <v>515000</v>
          </cell>
        </row>
        <row r="12746">
          <cell r="A12746">
            <v>45884</v>
          </cell>
          <cell r="C12746" t="str">
            <v>INVERSIONES MI TIERRITA SAS</v>
          </cell>
          <cell r="F12746">
            <v>45863.313333333332</v>
          </cell>
          <cell r="G12746">
            <v>45878.31318287037</v>
          </cell>
          <cell r="H12746">
            <v>10</v>
          </cell>
          <cell r="O12746">
            <v>1086117.77938</v>
          </cell>
        </row>
        <row r="12747">
          <cell r="A12747">
            <v>45884</v>
          </cell>
          <cell r="C12747" t="str">
            <v>INVERSIONES MI TIERRITA SAS</v>
          </cell>
          <cell r="F12747">
            <v>45863.34039351852</v>
          </cell>
          <cell r="G12747">
            <v>45878.33966435185</v>
          </cell>
          <cell r="H12747">
            <v>10</v>
          </cell>
          <cell r="O12747">
            <v>2847064.1540000001</v>
          </cell>
        </row>
        <row r="12748">
          <cell r="A12748">
            <v>45884</v>
          </cell>
          <cell r="C12748" t="str">
            <v>INVERSIONES MI TIERRITA SAS</v>
          </cell>
          <cell r="F12748">
            <v>45864.318437499998</v>
          </cell>
          <cell r="G12748">
            <v>45879.31827546296</v>
          </cell>
          <cell r="H12748">
            <v>9</v>
          </cell>
          <cell r="O12748">
            <v>1159977.7279999999</v>
          </cell>
        </row>
        <row r="12749">
          <cell r="A12749">
            <v>45884</v>
          </cell>
          <cell r="C12749" t="str">
            <v>INVERSIONES MI TIERRITA SAS</v>
          </cell>
          <cell r="F12749">
            <v>45867.35255787037</v>
          </cell>
          <cell r="G12749">
            <v>45882.342210648145</v>
          </cell>
          <cell r="H12749">
            <v>6</v>
          </cell>
          <cell r="O12749">
            <v>579739.89899999998</v>
          </cell>
        </row>
        <row r="12750">
          <cell r="A12750">
            <v>45884</v>
          </cell>
          <cell r="C12750" t="str">
            <v>INVERSIONES MI TIERRITA SAS</v>
          </cell>
          <cell r="F12750">
            <v>45868.30097222222</v>
          </cell>
          <cell r="G12750">
            <v>45883.300625000003</v>
          </cell>
          <cell r="H12750">
            <v>5</v>
          </cell>
          <cell r="O12750">
            <v>4284488.4780000001</v>
          </cell>
        </row>
        <row r="12751">
          <cell r="A12751">
            <v>45884</v>
          </cell>
          <cell r="C12751" t="str">
            <v>INVERSIONES MI TIERRITA SAS</v>
          </cell>
          <cell r="F12751">
            <v>45869.316122685188</v>
          </cell>
          <cell r="G12751">
            <v>45884.310104166667</v>
          </cell>
          <cell r="H12751">
            <v>4</v>
          </cell>
          <cell r="O12751">
            <v>1405357.632</v>
          </cell>
        </row>
        <row r="12752">
          <cell r="A12752">
            <v>45884</v>
          </cell>
          <cell r="C12752" t="str">
            <v>INVERSIONES MI TIERRITA SAS</v>
          </cell>
          <cell r="F12752">
            <v>45869.354849537034</v>
          </cell>
          <cell r="G12752">
            <v>45884.354849537034</v>
          </cell>
          <cell r="H12752">
            <v>4</v>
          </cell>
          <cell r="O12752">
            <v>3637254.1675</v>
          </cell>
        </row>
        <row r="12753">
          <cell r="A12753">
            <v>45884</v>
          </cell>
          <cell r="C12753" t="str">
            <v>ANA DOLORES CORONEL PARDO</v>
          </cell>
          <cell r="F12753">
            <v>45882.30878472222</v>
          </cell>
          <cell r="G12753">
            <v>45883.308576388888</v>
          </cell>
          <cell r="H12753">
            <v>11</v>
          </cell>
          <cell r="O12753">
            <v>464100</v>
          </cell>
        </row>
        <row r="12754">
          <cell r="A12754">
            <v>45884</v>
          </cell>
          <cell r="C12754" t="str">
            <v>CRISTIAN CAMILO VEGA PALACIOS</v>
          </cell>
          <cell r="F12754">
            <v>45884.402442129627</v>
          </cell>
          <cell r="G12754">
            <v>45885.402268518519</v>
          </cell>
          <cell r="H12754">
            <v>9</v>
          </cell>
          <cell r="O12754">
            <v>342400</v>
          </cell>
        </row>
        <row r="12755">
          <cell r="A12755">
            <v>45884</v>
          </cell>
          <cell r="C12755" t="str">
            <v>FREDY ALFONSO SUAREZ VILLAMIL</v>
          </cell>
          <cell r="F12755">
            <v>45884.564803240741</v>
          </cell>
          <cell r="G12755">
            <v>45885.564699074072</v>
          </cell>
          <cell r="H12755">
            <v>9</v>
          </cell>
          <cell r="O12755">
            <v>422800</v>
          </cell>
        </row>
        <row r="12756">
          <cell r="A12756">
            <v>45884</v>
          </cell>
          <cell r="C12756" t="str">
            <v>JAIR SEBASTIAN ROJAS PULIDO</v>
          </cell>
          <cell r="F12756">
            <v>45884.463275462964</v>
          </cell>
          <cell r="G12756">
            <v>45885.463194444441</v>
          </cell>
          <cell r="H12756">
            <v>9</v>
          </cell>
          <cell r="O12756">
            <v>425499.99</v>
          </cell>
        </row>
        <row r="12757">
          <cell r="A12757">
            <v>45884</v>
          </cell>
          <cell r="C12757" t="str">
            <v>JAIR SEBASTIAN ROJAS PULIDO</v>
          </cell>
          <cell r="F12757">
            <v>45884.464999999997</v>
          </cell>
          <cell r="G12757">
            <v>45885.463587962964</v>
          </cell>
          <cell r="H12757">
            <v>9</v>
          </cell>
          <cell r="O12757">
            <v>255299.99</v>
          </cell>
        </row>
        <row r="12758">
          <cell r="A12758">
            <v>45884</v>
          </cell>
          <cell r="C12758" t="str">
            <v>INVERSIONES SUPER ROYAL CARIBE SA</v>
          </cell>
          <cell r="F12758">
            <v>45856.619629629633</v>
          </cell>
          <cell r="G12758">
            <v>45886.619456018518</v>
          </cell>
          <cell r="H12758">
            <v>2</v>
          </cell>
          <cell r="O12758">
            <v>163400</v>
          </cell>
        </row>
        <row r="12759">
          <cell r="A12759">
            <v>45884</v>
          </cell>
          <cell r="C12759" t="str">
            <v>INVERSIONES SUPER ROYAL CARIBE SA</v>
          </cell>
          <cell r="F12759">
            <v>45863.599722222221</v>
          </cell>
          <cell r="G12759">
            <v>45893.599618055552</v>
          </cell>
          <cell r="H12759">
            <v>-5</v>
          </cell>
          <cell r="O12759">
            <v>186399.99</v>
          </cell>
        </row>
        <row r="12760">
          <cell r="A12760">
            <v>45884</v>
          </cell>
          <cell r="C12760" t="str">
            <v>MERCADOS BM SAS</v>
          </cell>
          <cell r="F12760">
            <v>45876.539085648146</v>
          </cell>
          <cell r="G12760">
            <v>45884.538680555554</v>
          </cell>
          <cell r="H12760">
            <v>4</v>
          </cell>
          <cell r="O12760">
            <v>4598184.3779999996</v>
          </cell>
        </row>
        <row r="12761">
          <cell r="A12761">
            <v>45884</v>
          </cell>
          <cell r="C12761" t="str">
            <v>FUERZA INTENSA SAS</v>
          </cell>
          <cell r="F12761">
            <v>45883.40179398148</v>
          </cell>
          <cell r="G12761">
            <v>45898.401712962965</v>
          </cell>
          <cell r="H12761">
            <v>5</v>
          </cell>
          <cell r="O12761">
            <v>94400</v>
          </cell>
        </row>
        <row r="12762">
          <cell r="A12762">
            <v>45884</v>
          </cell>
          <cell r="C12762" t="str">
            <v>XICO SAS</v>
          </cell>
          <cell r="F12762">
            <v>45864.47693287037</v>
          </cell>
          <cell r="G12762">
            <v>45894.476863425924</v>
          </cell>
          <cell r="H12762">
            <v>-6</v>
          </cell>
          <cell r="O12762">
            <v>2406800</v>
          </cell>
        </row>
        <row r="12763">
          <cell r="A12763">
            <v>45884</v>
          </cell>
          <cell r="C12763" t="str">
            <v>FUNDACION HOGAR NUEVA GRANADA</v>
          </cell>
          <cell r="F12763">
            <v>45859.469317129631</v>
          </cell>
          <cell r="G12763">
            <v>45889.468981481485</v>
          </cell>
          <cell r="H12763">
            <v>-1</v>
          </cell>
          <cell r="O12763">
            <v>703000</v>
          </cell>
        </row>
        <row r="12764">
          <cell r="A12764">
            <v>45884</v>
          </cell>
          <cell r="C12764" t="str">
            <v>LE CABRERA SOCIEDAD POR ACCIONES SIMPLIFICADA</v>
          </cell>
          <cell r="F12764">
            <v>45871.479513888888</v>
          </cell>
          <cell r="G12764">
            <v>45886.477870370371</v>
          </cell>
          <cell r="H12764">
            <v>2</v>
          </cell>
          <cell r="O12764">
            <v>5666045.0559999999</v>
          </cell>
        </row>
        <row r="12765">
          <cell r="A12765">
            <v>45884</v>
          </cell>
          <cell r="C12765" t="str">
            <v>LE CABRERA SOCIEDAD POR ACCIONES SIMPLIFICADA</v>
          </cell>
          <cell r="F12765">
            <v>45874.514606481483</v>
          </cell>
          <cell r="G12765">
            <v>45889.514317129629</v>
          </cell>
          <cell r="H12765">
            <v>-1</v>
          </cell>
          <cell r="O12765">
            <v>3401857.76</v>
          </cell>
        </row>
        <row r="12766">
          <cell r="A12766">
            <v>45884</v>
          </cell>
          <cell r="C12766" t="str">
            <v>MALAVER ALBA GLADYS</v>
          </cell>
          <cell r="F12766">
            <v>45877.316817129627</v>
          </cell>
          <cell r="G12766">
            <v>45885.316643518519</v>
          </cell>
          <cell r="H12766">
            <v>9</v>
          </cell>
          <cell r="O12766">
            <v>254700</v>
          </cell>
        </row>
        <row r="12767">
          <cell r="A12767">
            <v>45884</v>
          </cell>
          <cell r="C12767" t="str">
            <v>GERMAN NAVAS PINZON</v>
          </cell>
          <cell r="F12767">
            <v>45871.447847222225</v>
          </cell>
          <cell r="G12767">
            <v>45879.447766203702</v>
          </cell>
          <cell r="H12767">
            <v>9</v>
          </cell>
          <cell r="O12767">
            <v>1244000</v>
          </cell>
        </row>
        <row r="12768">
          <cell r="A12768">
            <v>45884</v>
          </cell>
          <cell r="C12768" t="str">
            <v>PURA SABROSURA SAS</v>
          </cell>
          <cell r="F12768">
            <v>45874.492881944447</v>
          </cell>
          <cell r="G12768">
            <v>45889.492638888885</v>
          </cell>
          <cell r="H12768">
            <v>-1</v>
          </cell>
          <cell r="O12768">
            <v>528229.0405</v>
          </cell>
        </row>
        <row r="12769">
          <cell r="A12769">
            <v>45884</v>
          </cell>
          <cell r="C12769" t="str">
            <v>PURA SABROSURA SAS</v>
          </cell>
          <cell r="F12769">
            <v>45874.501076388886</v>
          </cell>
          <cell r="G12769">
            <v>45889.500925925924</v>
          </cell>
          <cell r="H12769">
            <v>-1</v>
          </cell>
          <cell r="O12769">
            <v>6006380.2110000001</v>
          </cell>
        </row>
        <row r="12770">
          <cell r="A12770">
            <v>45884</v>
          </cell>
          <cell r="C12770" t="str">
            <v>VENTAS MOSTRADOR</v>
          </cell>
          <cell r="F12770">
            <v>45884</v>
          </cell>
          <cell r="G12770">
            <v>45884</v>
          </cell>
          <cell r="H12770">
            <v>0</v>
          </cell>
          <cell r="O12770">
            <v>416769</v>
          </cell>
        </row>
        <row r="12771">
          <cell r="A12771">
            <v>45884</v>
          </cell>
          <cell r="C12771" t="str">
            <v>VENTAS MOSTRADOR</v>
          </cell>
          <cell r="F12771">
            <v>45884</v>
          </cell>
          <cell r="G12771">
            <v>45884</v>
          </cell>
          <cell r="H12771">
            <v>0</v>
          </cell>
          <cell r="O12771">
            <v>489186</v>
          </cell>
        </row>
        <row r="12772">
          <cell r="A12772">
            <v>45884</v>
          </cell>
          <cell r="C12772" t="str">
            <v>CONSUMIDOR FINAL FC 46917</v>
          </cell>
          <cell r="F12772">
            <v>45884.449618055558</v>
          </cell>
          <cell r="G12772">
            <v>45885.449618055558</v>
          </cell>
          <cell r="H12772">
            <v>3</v>
          </cell>
          <cell r="O12772">
            <v>225290</v>
          </cell>
        </row>
        <row r="12773">
          <cell r="A12773">
            <v>45885</v>
          </cell>
          <cell r="C12773" t="str">
            <v>VENTAS MOSTRADOR</v>
          </cell>
          <cell r="F12773">
            <v>45885</v>
          </cell>
          <cell r="G12773">
            <v>45885</v>
          </cell>
          <cell r="H12773">
            <v>0</v>
          </cell>
          <cell r="O12773">
            <v>9180</v>
          </cell>
        </row>
        <row r="12774">
          <cell r="A12774">
            <v>45885</v>
          </cell>
          <cell r="C12774" t="str">
            <v>VENTAS MOSTRADOR</v>
          </cell>
          <cell r="F12774">
            <v>45885</v>
          </cell>
          <cell r="G12774">
            <v>45885</v>
          </cell>
          <cell r="H12774">
            <v>0</v>
          </cell>
          <cell r="O12774">
            <v>10000</v>
          </cell>
        </row>
        <row r="12775">
          <cell r="A12775">
            <v>45885</v>
          </cell>
          <cell r="C12775" t="str">
            <v>VENTAS MOSTRADOR</v>
          </cell>
          <cell r="F12775">
            <v>45885</v>
          </cell>
          <cell r="G12775">
            <v>45885</v>
          </cell>
          <cell r="H12775">
            <v>0</v>
          </cell>
          <cell r="O12775">
            <v>10000</v>
          </cell>
        </row>
        <row r="12776">
          <cell r="A12776">
            <v>45885</v>
          </cell>
          <cell r="C12776" t="str">
            <v>VENTAS MOSTRADOR</v>
          </cell>
          <cell r="F12776">
            <v>45885</v>
          </cell>
          <cell r="G12776">
            <v>45885</v>
          </cell>
          <cell r="H12776">
            <v>0</v>
          </cell>
          <cell r="O12776">
            <v>10000</v>
          </cell>
        </row>
        <row r="12777">
          <cell r="A12777">
            <v>45885</v>
          </cell>
          <cell r="C12777" t="str">
            <v>VENTAS MOSTRADOR</v>
          </cell>
          <cell r="F12777">
            <v>45885</v>
          </cell>
          <cell r="G12777">
            <v>45885</v>
          </cell>
          <cell r="H12777">
            <v>0</v>
          </cell>
          <cell r="O12777">
            <v>13500</v>
          </cell>
        </row>
        <row r="12778">
          <cell r="A12778">
            <v>45885</v>
          </cell>
          <cell r="C12778" t="str">
            <v>VENTAS MOSTRADOR</v>
          </cell>
          <cell r="F12778">
            <v>45885</v>
          </cell>
          <cell r="G12778">
            <v>45885</v>
          </cell>
          <cell r="H12778">
            <v>0</v>
          </cell>
          <cell r="O12778">
            <v>14000</v>
          </cell>
        </row>
        <row r="12779">
          <cell r="A12779">
            <v>45885</v>
          </cell>
          <cell r="C12779" t="str">
            <v>VENTAS MOSTRADOR</v>
          </cell>
          <cell r="F12779">
            <v>45885</v>
          </cell>
          <cell r="G12779">
            <v>45885</v>
          </cell>
          <cell r="H12779">
            <v>0</v>
          </cell>
          <cell r="O12779">
            <v>15510</v>
          </cell>
        </row>
        <row r="12780">
          <cell r="A12780">
            <v>45885</v>
          </cell>
          <cell r="C12780" t="str">
            <v>VENTAS MOSTRADOR</v>
          </cell>
          <cell r="F12780">
            <v>45885</v>
          </cell>
          <cell r="G12780">
            <v>45885</v>
          </cell>
          <cell r="H12780">
            <v>0</v>
          </cell>
          <cell r="O12780">
            <v>19000</v>
          </cell>
        </row>
        <row r="12781">
          <cell r="A12781">
            <v>45885</v>
          </cell>
          <cell r="C12781" t="str">
            <v>VENTAS MOSTRADOR</v>
          </cell>
          <cell r="F12781">
            <v>45885</v>
          </cell>
          <cell r="G12781">
            <v>45885</v>
          </cell>
          <cell r="H12781">
            <v>0</v>
          </cell>
          <cell r="O12781">
            <v>19443</v>
          </cell>
        </row>
        <row r="12782">
          <cell r="A12782">
            <v>45885</v>
          </cell>
          <cell r="C12782" t="str">
            <v>VENTAS MOSTRADOR</v>
          </cell>
          <cell r="F12782">
            <v>45885</v>
          </cell>
          <cell r="G12782">
            <v>45885</v>
          </cell>
          <cell r="H12782">
            <v>0</v>
          </cell>
          <cell r="O12782">
            <v>19992</v>
          </cell>
        </row>
        <row r="12783">
          <cell r="A12783">
            <v>45885</v>
          </cell>
          <cell r="C12783" t="str">
            <v>VENTAS MOSTRADOR</v>
          </cell>
          <cell r="F12783">
            <v>45885</v>
          </cell>
          <cell r="G12783">
            <v>45885</v>
          </cell>
          <cell r="H12783">
            <v>0</v>
          </cell>
          <cell r="O12783">
            <v>21308</v>
          </cell>
        </row>
        <row r="12784">
          <cell r="A12784">
            <v>45885</v>
          </cell>
          <cell r="C12784" t="str">
            <v>VENTAS MOSTRADOR</v>
          </cell>
          <cell r="F12784">
            <v>45885</v>
          </cell>
          <cell r="G12784">
            <v>45885</v>
          </cell>
          <cell r="H12784">
            <v>0</v>
          </cell>
          <cell r="O12784">
            <v>21400</v>
          </cell>
        </row>
        <row r="12785">
          <cell r="A12785">
            <v>45885</v>
          </cell>
          <cell r="C12785" t="str">
            <v>VENTAS MOSTRADOR</v>
          </cell>
          <cell r="F12785">
            <v>45885</v>
          </cell>
          <cell r="G12785">
            <v>45885</v>
          </cell>
          <cell r="H12785">
            <v>0</v>
          </cell>
          <cell r="O12785">
            <v>22000</v>
          </cell>
        </row>
        <row r="12786">
          <cell r="A12786">
            <v>45885</v>
          </cell>
          <cell r="C12786" t="str">
            <v>VENTAS MOSTRADOR</v>
          </cell>
          <cell r="F12786">
            <v>45885</v>
          </cell>
          <cell r="G12786">
            <v>45885</v>
          </cell>
          <cell r="H12786">
            <v>0</v>
          </cell>
          <cell r="O12786">
            <v>22288</v>
          </cell>
        </row>
        <row r="12787">
          <cell r="A12787">
            <v>45885</v>
          </cell>
          <cell r="C12787" t="str">
            <v>VENTAS MOSTRADOR</v>
          </cell>
          <cell r="F12787">
            <v>45885</v>
          </cell>
          <cell r="G12787">
            <v>45885</v>
          </cell>
          <cell r="H12787">
            <v>0</v>
          </cell>
          <cell r="O12787">
            <v>22316</v>
          </cell>
        </row>
        <row r="12788">
          <cell r="A12788">
            <v>45885</v>
          </cell>
          <cell r="C12788" t="str">
            <v>VENTAS MOSTRADOR</v>
          </cell>
          <cell r="F12788">
            <v>45885</v>
          </cell>
          <cell r="G12788">
            <v>45885</v>
          </cell>
          <cell r="H12788">
            <v>0</v>
          </cell>
          <cell r="O12788">
            <v>22456</v>
          </cell>
        </row>
        <row r="12789">
          <cell r="A12789">
            <v>45885</v>
          </cell>
          <cell r="C12789" t="str">
            <v>VENTAS MOSTRADOR</v>
          </cell>
          <cell r="F12789">
            <v>45885</v>
          </cell>
          <cell r="G12789">
            <v>45885</v>
          </cell>
          <cell r="H12789">
            <v>0</v>
          </cell>
          <cell r="O12789">
            <v>23000</v>
          </cell>
        </row>
        <row r="12790">
          <cell r="A12790">
            <v>45885</v>
          </cell>
          <cell r="C12790" t="str">
            <v>VENTAS MOSTRADOR</v>
          </cell>
          <cell r="F12790">
            <v>45885</v>
          </cell>
          <cell r="G12790">
            <v>45885</v>
          </cell>
          <cell r="H12790">
            <v>0</v>
          </cell>
          <cell r="O12790">
            <v>24000</v>
          </cell>
        </row>
        <row r="12791">
          <cell r="A12791">
            <v>45885</v>
          </cell>
          <cell r="C12791" t="str">
            <v>VENTAS MOSTRADOR</v>
          </cell>
          <cell r="F12791">
            <v>45885</v>
          </cell>
          <cell r="G12791">
            <v>45885</v>
          </cell>
          <cell r="H12791">
            <v>0</v>
          </cell>
          <cell r="O12791">
            <v>24000</v>
          </cell>
        </row>
        <row r="12792">
          <cell r="A12792">
            <v>45885</v>
          </cell>
          <cell r="C12792" t="str">
            <v>VENTAS MOSTRADOR</v>
          </cell>
          <cell r="F12792">
            <v>45885</v>
          </cell>
          <cell r="G12792">
            <v>45885</v>
          </cell>
          <cell r="H12792">
            <v>0</v>
          </cell>
          <cell r="O12792">
            <v>24160</v>
          </cell>
        </row>
        <row r="12793">
          <cell r="A12793">
            <v>45885</v>
          </cell>
          <cell r="C12793" t="str">
            <v>VENTAS MOSTRADOR</v>
          </cell>
          <cell r="F12793">
            <v>45885</v>
          </cell>
          <cell r="G12793">
            <v>45885</v>
          </cell>
          <cell r="H12793">
            <v>0</v>
          </cell>
          <cell r="O12793">
            <v>24530</v>
          </cell>
        </row>
        <row r="12794">
          <cell r="A12794">
            <v>45885</v>
          </cell>
          <cell r="C12794" t="str">
            <v>VENTAS MOSTRADOR</v>
          </cell>
          <cell r="F12794">
            <v>45885</v>
          </cell>
          <cell r="G12794">
            <v>45885</v>
          </cell>
          <cell r="H12794">
            <v>0</v>
          </cell>
          <cell r="O12794">
            <v>25120</v>
          </cell>
        </row>
        <row r="12795">
          <cell r="A12795">
            <v>45885</v>
          </cell>
          <cell r="C12795" t="str">
            <v>VENTAS MOSTRADOR</v>
          </cell>
          <cell r="F12795">
            <v>45885</v>
          </cell>
          <cell r="G12795">
            <v>45885</v>
          </cell>
          <cell r="H12795">
            <v>0</v>
          </cell>
          <cell r="O12795">
            <v>28000</v>
          </cell>
        </row>
        <row r="12796">
          <cell r="A12796">
            <v>45885</v>
          </cell>
          <cell r="C12796" t="str">
            <v>VENTAS MOSTRADOR</v>
          </cell>
          <cell r="F12796">
            <v>45885</v>
          </cell>
          <cell r="G12796">
            <v>45885</v>
          </cell>
          <cell r="H12796">
            <v>0</v>
          </cell>
          <cell r="O12796">
            <v>29548</v>
          </cell>
        </row>
        <row r="12797">
          <cell r="A12797">
            <v>45885</v>
          </cell>
          <cell r="C12797" t="str">
            <v>VENTAS MOSTRADOR</v>
          </cell>
          <cell r="F12797">
            <v>45885</v>
          </cell>
          <cell r="G12797">
            <v>45885</v>
          </cell>
          <cell r="H12797">
            <v>0</v>
          </cell>
          <cell r="O12797">
            <v>30000</v>
          </cell>
        </row>
        <row r="12798">
          <cell r="A12798">
            <v>45885</v>
          </cell>
          <cell r="C12798" t="str">
            <v>VENTAS MOSTRADOR</v>
          </cell>
          <cell r="F12798">
            <v>45885</v>
          </cell>
          <cell r="G12798">
            <v>45885</v>
          </cell>
          <cell r="H12798">
            <v>0</v>
          </cell>
          <cell r="O12798">
            <v>32400</v>
          </cell>
        </row>
        <row r="12799">
          <cell r="A12799">
            <v>45885</v>
          </cell>
          <cell r="C12799" t="str">
            <v>VENTAS MOSTRADOR</v>
          </cell>
          <cell r="F12799">
            <v>45885</v>
          </cell>
          <cell r="G12799">
            <v>45885</v>
          </cell>
          <cell r="H12799">
            <v>0</v>
          </cell>
          <cell r="O12799">
            <v>42000</v>
          </cell>
        </row>
        <row r="12800">
          <cell r="A12800">
            <v>45885</v>
          </cell>
          <cell r="C12800" t="str">
            <v>VENTAS MOSTRADOR</v>
          </cell>
          <cell r="F12800">
            <v>45885</v>
          </cell>
          <cell r="G12800">
            <v>45885</v>
          </cell>
          <cell r="H12800">
            <v>0</v>
          </cell>
          <cell r="O12800">
            <v>43608</v>
          </cell>
        </row>
        <row r="12801">
          <cell r="A12801">
            <v>45885</v>
          </cell>
          <cell r="C12801" t="str">
            <v>VENTAS MOSTRADOR</v>
          </cell>
          <cell r="F12801">
            <v>45885</v>
          </cell>
          <cell r="G12801">
            <v>45885</v>
          </cell>
          <cell r="H12801">
            <v>0</v>
          </cell>
          <cell r="O12801">
            <v>57550</v>
          </cell>
        </row>
        <row r="12802">
          <cell r="A12802">
            <v>45885</v>
          </cell>
          <cell r="C12802" t="str">
            <v>VENTAS MOSTRADOR</v>
          </cell>
          <cell r="F12802">
            <v>45885</v>
          </cell>
          <cell r="G12802">
            <v>45885</v>
          </cell>
          <cell r="H12802">
            <v>0</v>
          </cell>
          <cell r="O12802">
            <v>58800</v>
          </cell>
        </row>
        <row r="12803">
          <cell r="A12803">
            <v>45885</v>
          </cell>
          <cell r="C12803" t="str">
            <v>VENTAS MOSTRADOR</v>
          </cell>
          <cell r="F12803">
            <v>45885</v>
          </cell>
          <cell r="G12803">
            <v>45885</v>
          </cell>
          <cell r="H12803">
            <v>0</v>
          </cell>
          <cell r="O12803">
            <v>60531</v>
          </cell>
        </row>
        <row r="12804">
          <cell r="A12804">
            <v>45885</v>
          </cell>
          <cell r="C12804" t="str">
            <v>VENTAS MOSTRADOR</v>
          </cell>
          <cell r="F12804">
            <v>45885</v>
          </cell>
          <cell r="G12804">
            <v>45885</v>
          </cell>
          <cell r="H12804">
            <v>0</v>
          </cell>
          <cell r="O12804">
            <v>80554</v>
          </cell>
        </row>
        <row r="12805">
          <cell r="A12805">
            <v>45885</v>
          </cell>
          <cell r="C12805" t="str">
            <v>VENTAS MOSTRADOR</v>
          </cell>
          <cell r="F12805">
            <v>45885</v>
          </cell>
          <cell r="G12805">
            <v>45885</v>
          </cell>
          <cell r="H12805">
            <v>0</v>
          </cell>
          <cell r="O12805">
            <v>84096</v>
          </cell>
        </row>
        <row r="12806">
          <cell r="A12806">
            <v>45885</v>
          </cell>
          <cell r="C12806" t="str">
            <v>VENTAS MOSTRADOR</v>
          </cell>
          <cell r="F12806">
            <v>45885</v>
          </cell>
          <cell r="G12806">
            <v>45885</v>
          </cell>
          <cell r="H12806">
            <v>0</v>
          </cell>
          <cell r="O12806">
            <v>93520</v>
          </cell>
        </row>
        <row r="12807">
          <cell r="A12807">
            <v>45885</v>
          </cell>
          <cell r="C12807" t="str">
            <v>VENTAS MOSTRADOR</v>
          </cell>
          <cell r="F12807">
            <v>45885</v>
          </cell>
          <cell r="G12807">
            <v>45885</v>
          </cell>
          <cell r="H12807">
            <v>0</v>
          </cell>
          <cell r="O12807">
            <v>93540</v>
          </cell>
        </row>
        <row r="12808">
          <cell r="A12808">
            <v>45885</v>
          </cell>
          <cell r="C12808" t="str">
            <v>VENTAS MOSTRADOR</v>
          </cell>
          <cell r="F12808">
            <v>45885</v>
          </cell>
          <cell r="G12808">
            <v>45885</v>
          </cell>
          <cell r="H12808">
            <v>0</v>
          </cell>
          <cell r="O12808">
            <v>100000</v>
          </cell>
        </row>
        <row r="12809">
          <cell r="A12809">
            <v>45885</v>
          </cell>
          <cell r="C12809" t="str">
            <v>VENTAS MOSTRADOR</v>
          </cell>
          <cell r="F12809">
            <v>45885</v>
          </cell>
          <cell r="G12809">
            <v>45885</v>
          </cell>
          <cell r="H12809">
            <v>0</v>
          </cell>
          <cell r="O12809">
            <v>105944</v>
          </cell>
        </row>
        <row r="12810">
          <cell r="A12810">
            <v>45885</v>
          </cell>
          <cell r="C12810" t="str">
            <v>VENTAS MOSTRADOR</v>
          </cell>
          <cell r="F12810">
            <v>45885</v>
          </cell>
          <cell r="G12810">
            <v>45885</v>
          </cell>
          <cell r="H12810">
            <v>0</v>
          </cell>
          <cell r="O12810">
            <v>106000</v>
          </cell>
        </row>
        <row r="12811">
          <cell r="A12811">
            <v>45885</v>
          </cell>
          <cell r="C12811" t="str">
            <v>VENTAS MOSTRADOR</v>
          </cell>
          <cell r="F12811">
            <v>45885</v>
          </cell>
          <cell r="G12811">
            <v>45885</v>
          </cell>
          <cell r="H12811">
            <v>0</v>
          </cell>
          <cell r="O12811">
            <v>131908</v>
          </cell>
        </row>
        <row r="12812">
          <cell r="A12812">
            <v>45885</v>
          </cell>
          <cell r="C12812" t="str">
            <v>VENTAS MOSTRADOR</v>
          </cell>
          <cell r="F12812">
            <v>45885</v>
          </cell>
          <cell r="G12812">
            <v>45885</v>
          </cell>
          <cell r="H12812">
            <v>0</v>
          </cell>
          <cell r="O12812">
            <v>140372</v>
          </cell>
        </row>
        <row r="12813">
          <cell r="A12813">
            <v>45885</v>
          </cell>
          <cell r="C12813" t="str">
            <v>VENTAS MOSTRADOR</v>
          </cell>
          <cell r="F12813">
            <v>45885</v>
          </cell>
          <cell r="G12813">
            <v>45885</v>
          </cell>
          <cell r="H12813">
            <v>0</v>
          </cell>
          <cell r="O12813">
            <v>146900</v>
          </cell>
        </row>
        <row r="12814">
          <cell r="A12814">
            <v>45885</v>
          </cell>
          <cell r="C12814" t="str">
            <v>VENTAS MOSTRADOR</v>
          </cell>
          <cell r="F12814">
            <v>45885</v>
          </cell>
          <cell r="G12814">
            <v>45885</v>
          </cell>
          <cell r="H12814">
            <v>0</v>
          </cell>
          <cell r="O12814">
            <v>195720</v>
          </cell>
        </row>
        <row r="12815">
          <cell r="A12815">
            <v>45885</v>
          </cell>
          <cell r="C12815" t="str">
            <v>VENTAS MOSTRADOR</v>
          </cell>
          <cell r="F12815">
            <v>45887</v>
          </cell>
          <cell r="G12815">
            <v>45887</v>
          </cell>
          <cell r="H12815">
            <v>0</v>
          </cell>
          <cell r="O12815">
            <v>0</v>
          </cell>
        </row>
        <row r="12816">
          <cell r="A12816">
            <v>45885</v>
          </cell>
          <cell r="C12816" t="str">
            <v>VENTAS MOSTRADOR</v>
          </cell>
          <cell r="F12816">
            <v>45885</v>
          </cell>
          <cell r="G12816">
            <v>45885</v>
          </cell>
          <cell r="H12816">
            <v>0</v>
          </cell>
          <cell r="O12816">
            <v>217800</v>
          </cell>
        </row>
        <row r="12817">
          <cell r="A12817">
            <v>45885</v>
          </cell>
          <cell r="C12817" t="str">
            <v>VENTAS MOSTRADOR</v>
          </cell>
          <cell r="F12817">
            <v>45885</v>
          </cell>
          <cell r="G12817">
            <v>45885</v>
          </cell>
          <cell r="H12817">
            <v>0</v>
          </cell>
          <cell r="O12817">
            <v>246596</v>
          </cell>
        </row>
        <row r="12818">
          <cell r="A12818">
            <v>45885</v>
          </cell>
          <cell r="C12818" t="str">
            <v>VENTAS MOSTRADOR</v>
          </cell>
          <cell r="F12818">
            <v>45885</v>
          </cell>
          <cell r="G12818">
            <v>45885</v>
          </cell>
          <cell r="H12818">
            <v>0</v>
          </cell>
          <cell r="O12818">
            <v>249283</v>
          </cell>
        </row>
        <row r="12819">
          <cell r="A12819">
            <v>45885</v>
          </cell>
          <cell r="C12819" t="str">
            <v>VENTAS MOSTRADOR</v>
          </cell>
          <cell r="F12819">
            <v>45885</v>
          </cell>
          <cell r="G12819">
            <v>45885</v>
          </cell>
          <cell r="H12819">
            <v>0</v>
          </cell>
          <cell r="O12819">
            <v>290280</v>
          </cell>
        </row>
        <row r="12820">
          <cell r="A12820">
            <v>45885</v>
          </cell>
          <cell r="C12820" t="str">
            <v>JOHAN  MORALES</v>
          </cell>
          <cell r="F12820">
            <v>45885.539236111108</v>
          </cell>
          <cell r="G12820">
            <v>45886.539236111108</v>
          </cell>
          <cell r="H12820">
            <v>8</v>
          </cell>
          <cell r="O12820">
            <v>334800</v>
          </cell>
        </row>
        <row r="12821">
          <cell r="A12821">
            <v>45885</v>
          </cell>
          <cell r="C12821" t="str">
            <v>KAREN GISSET MARTINEZ SANDOVAL</v>
          </cell>
          <cell r="F12821">
            <v>45883.604942129627</v>
          </cell>
          <cell r="G12821">
            <v>45884.604814814818</v>
          </cell>
          <cell r="H12821">
            <v>10</v>
          </cell>
          <cell r="O12821">
            <v>3000000</v>
          </cell>
        </row>
        <row r="12822">
          <cell r="A12822">
            <v>45885</v>
          </cell>
          <cell r="C12822" t="str">
            <v>KAREN GISSET MARTINEZ SANDOVAL</v>
          </cell>
          <cell r="F12822">
            <v>45883.604942129627</v>
          </cell>
          <cell r="G12822">
            <v>45884.604814814818</v>
          </cell>
          <cell r="H12822">
            <v>10</v>
          </cell>
          <cell r="O12822">
            <v>2173500</v>
          </cell>
        </row>
        <row r="12823">
          <cell r="A12823">
            <v>45885</v>
          </cell>
          <cell r="C12823" t="str">
            <v>KAREN GISSET MARTINEZ SANDOVAL</v>
          </cell>
          <cell r="F12823">
            <v>45883.604942129627</v>
          </cell>
          <cell r="G12823">
            <v>45884.604814814818</v>
          </cell>
          <cell r="H12823">
            <v>10</v>
          </cell>
          <cell r="O12823">
            <v>128000</v>
          </cell>
        </row>
        <row r="12824">
          <cell r="A12824">
            <v>45885</v>
          </cell>
          <cell r="C12824" t="str">
            <v>PROCESADORA DE CARNES NUEVA COLOMBO ALEMANA LTDA</v>
          </cell>
          <cell r="F12824">
            <v>45883.610208333332</v>
          </cell>
          <cell r="G12824">
            <v>45886.609085648146</v>
          </cell>
          <cell r="H12824">
            <v>8</v>
          </cell>
          <cell r="O12824">
            <v>1347500</v>
          </cell>
        </row>
        <row r="12825">
          <cell r="A12825">
            <v>45885</v>
          </cell>
          <cell r="C12825" t="str">
            <v>CARNES Y HUEVOS K SAS</v>
          </cell>
          <cell r="F12825">
            <v>45882.511921296296</v>
          </cell>
          <cell r="G12825">
            <v>45883.510625000003</v>
          </cell>
          <cell r="H12825">
            <v>11</v>
          </cell>
          <cell r="O12825">
            <v>139999.97</v>
          </cell>
        </row>
        <row r="12826">
          <cell r="A12826">
            <v>45885</v>
          </cell>
          <cell r="C12826" t="str">
            <v>BENJAMIN  CHAPARRO AMEZQUITA</v>
          </cell>
          <cell r="F12826">
            <v>45883.5315625</v>
          </cell>
          <cell r="G12826">
            <v>45884.530717592592</v>
          </cell>
          <cell r="H12826">
            <v>10</v>
          </cell>
          <cell r="O12826">
            <v>1384500</v>
          </cell>
        </row>
        <row r="12827">
          <cell r="A12827">
            <v>45885</v>
          </cell>
          <cell r="C12827" t="str">
            <v>NANCHOS 24 HORAS SAS</v>
          </cell>
          <cell r="F12827">
            <v>45883.614432870374</v>
          </cell>
          <cell r="G12827">
            <v>45884.614270833335</v>
          </cell>
          <cell r="H12827">
            <v>12</v>
          </cell>
          <cell r="O12827">
            <v>756000</v>
          </cell>
        </row>
        <row r="12828">
          <cell r="A12828">
            <v>45885</v>
          </cell>
          <cell r="C12828" t="str">
            <v>OSMAR  PEÑA</v>
          </cell>
          <cell r="F12828">
            <v>45885.376817129632</v>
          </cell>
          <cell r="G12828">
            <v>45886.376712962963</v>
          </cell>
          <cell r="H12828">
            <v>8</v>
          </cell>
          <cell r="O12828">
            <v>1913300</v>
          </cell>
        </row>
        <row r="12829">
          <cell r="A12829">
            <v>45885</v>
          </cell>
          <cell r="C12829" t="str">
            <v>CARLOS ANDRES HERNANDEZ MARTINEZ</v>
          </cell>
          <cell r="F12829">
            <v>45885.449212962965</v>
          </cell>
          <cell r="G12829">
            <v>45886.448946759258</v>
          </cell>
          <cell r="H12829">
            <v>8</v>
          </cell>
          <cell r="O12829">
            <v>212749.99</v>
          </cell>
        </row>
        <row r="12830">
          <cell r="A12830">
            <v>45885</v>
          </cell>
          <cell r="C12830" t="str">
            <v>CARLOS ANDRES HERNANDEZ MARTINEZ</v>
          </cell>
          <cell r="F12830">
            <v>45885.554803240739</v>
          </cell>
          <cell r="G12830">
            <v>45886.554722222223</v>
          </cell>
          <cell r="H12830">
            <v>8</v>
          </cell>
          <cell r="O12830">
            <v>212749.99</v>
          </cell>
        </row>
        <row r="12831">
          <cell r="A12831">
            <v>45885</v>
          </cell>
          <cell r="C12831" t="str">
            <v>CARLOS ANDRES HERNANDEZ MARTINEZ</v>
          </cell>
          <cell r="F12831">
            <v>45884.587604166663</v>
          </cell>
          <cell r="G12831">
            <v>45885.587476851855</v>
          </cell>
          <cell r="H12831">
            <v>3</v>
          </cell>
          <cell r="O12831">
            <v>1063749.97</v>
          </cell>
        </row>
        <row r="12832">
          <cell r="A12832">
            <v>45885</v>
          </cell>
          <cell r="C12832" t="str">
            <v>GLORIA BARATO DE PINZON</v>
          </cell>
          <cell r="F12832">
            <v>45885.372870370367</v>
          </cell>
          <cell r="G12832">
            <v>45886.372696759259</v>
          </cell>
          <cell r="H12832">
            <v>2</v>
          </cell>
          <cell r="O12832">
            <v>551000</v>
          </cell>
        </row>
        <row r="12833">
          <cell r="A12833">
            <v>45885</v>
          </cell>
          <cell r="C12833" t="str">
            <v>OSCAR ORLANDO GARAVITO</v>
          </cell>
          <cell r="F12833">
            <v>45885.32340277778</v>
          </cell>
          <cell r="G12833">
            <v>45886.323194444441</v>
          </cell>
          <cell r="H12833">
            <v>2</v>
          </cell>
          <cell r="O12833">
            <v>308000</v>
          </cell>
        </row>
        <row r="12834">
          <cell r="A12834">
            <v>45885</v>
          </cell>
          <cell r="C12834" t="str">
            <v>VENTAS MOSTRADOR</v>
          </cell>
          <cell r="F12834">
            <v>45885</v>
          </cell>
          <cell r="G12834">
            <v>45885</v>
          </cell>
          <cell r="H12834">
            <v>0</v>
          </cell>
          <cell r="O12834">
            <v>986231</v>
          </cell>
        </row>
        <row r="12835">
          <cell r="A12835">
            <v>45885</v>
          </cell>
          <cell r="C12835" t="str">
            <v>VENTAS MOSTRADOR</v>
          </cell>
          <cell r="F12835">
            <v>45885</v>
          </cell>
          <cell r="G12835">
            <v>45885</v>
          </cell>
          <cell r="H12835">
            <v>0</v>
          </cell>
          <cell r="O12835">
            <v>1563287</v>
          </cell>
        </row>
        <row r="12836">
          <cell r="A12836">
            <v>45886</v>
          </cell>
          <cell r="C12836" t="str">
            <v>VENTAS MOSTRADOR</v>
          </cell>
          <cell r="F12836">
            <v>45886</v>
          </cell>
          <cell r="G12836">
            <v>45886</v>
          </cell>
          <cell r="H12836">
            <v>0</v>
          </cell>
          <cell r="O12836">
            <v>8550</v>
          </cell>
        </row>
        <row r="12837">
          <cell r="A12837">
            <v>45886</v>
          </cell>
          <cell r="C12837" t="str">
            <v>VENTAS MOSTRADOR</v>
          </cell>
          <cell r="F12837">
            <v>45886</v>
          </cell>
          <cell r="G12837">
            <v>45886</v>
          </cell>
          <cell r="H12837">
            <v>0</v>
          </cell>
          <cell r="O12837">
            <v>12275</v>
          </cell>
        </row>
        <row r="12838">
          <cell r="A12838">
            <v>45886</v>
          </cell>
          <cell r="C12838" t="str">
            <v>VENTAS MOSTRADOR</v>
          </cell>
          <cell r="F12838">
            <v>45886</v>
          </cell>
          <cell r="G12838">
            <v>45886</v>
          </cell>
          <cell r="H12838">
            <v>0</v>
          </cell>
          <cell r="O12838">
            <v>14640</v>
          </cell>
        </row>
        <row r="12839">
          <cell r="A12839">
            <v>45886</v>
          </cell>
          <cell r="C12839" t="str">
            <v>VENTAS MOSTRADOR</v>
          </cell>
          <cell r="F12839">
            <v>45886</v>
          </cell>
          <cell r="G12839">
            <v>45886</v>
          </cell>
          <cell r="H12839">
            <v>0</v>
          </cell>
          <cell r="O12839">
            <v>21120</v>
          </cell>
        </row>
        <row r="12840">
          <cell r="A12840">
            <v>45886</v>
          </cell>
          <cell r="C12840" t="str">
            <v>VENTAS MOSTRADOR</v>
          </cell>
          <cell r="F12840">
            <v>45886</v>
          </cell>
          <cell r="G12840">
            <v>45886</v>
          </cell>
          <cell r="H12840">
            <v>0</v>
          </cell>
          <cell r="O12840">
            <v>21690</v>
          </cell>
        </row>
        <row r="12841">
          <cell r="A12841">
            <v>45886</v>
          </cell>
          <cell r="C12841" t="str">
            <v>VENTAS MOSTRADOR</v>
          </cell>
          <cell r="F12841">
            <v>45886</v>
          </cell>
          <cell r="G12841">
            <v>45886</v>
          </cell>
          <cell r="H12841">
            <v>0</v>
          </cell>
          <cell r="O12841">
            <v>21840</v>
          </cell>
        </row>
        <row r="12842">
          <cell r="A12842">
            <v>45886</v>
          </cell>
          <cell r="C12842" t="str">
            <v>VENTAS MOSTRADOR</v>
          </cell>
          <cell r="F12842">
            <v>45886</v>
          </cell>
          <cell r="G12842">
            <v>45886</v>
          </cell>
          <cell r="H12842">
            <v>0</v>
          </cell>
          <cell r="O12842">
            <v>25120</v>
          </cell>
        </row>
        <row r="12843">
          <cell r="A12843">
            <v>45886</v>
          </cell>
          <cell r="C12843" t="str">
            <v>VENTAS MOSTRADOR</v>
          </cell>
          <cell r="F12843">
            <v>45886</v>
          </cell>
          <cell r="G12843">
            <v>45886</v>
          </cell>
          <cell r="H12843">
            <v>0</v>
          </cell>
          <cell r="O12843">
            <v>28000</v>
          </cell>
        </row>
        <row r="12844">
          <cell r="A12844">
            <v>45886</v>
          </cell>
          <cell r="C12844" t="str">
            <v>VENTAS MOSTRADOR</v>
          </cell>
          <cell r="F12844">
            <v>45897.267314814817</v>
          </cell>
          <cell r="G12844">
            <v>45897.267314814817</v>
          </cell>
          <cell r="H12844">
            <v>0</v>
          </cell>
          <cell r="O12844">
            <v>28000</v>
          </cell>
        </row>
        <row r="12845">
          <cell r="A12845">
            <v>45886</v>
          </cell>
          <cell r="C12845" t="str">
            <v>VENTAS MOSTRADOR</v>
          </cell>
          <cell r="F12845">
            <v>45886</v>
          </cell>
          <cell r="G12845">
            <v>45886</v>
          </cell>
          <cell r="H12845">
            <v>0</v>
          </cell>
          <cell r="O12845">
            <v>29960</v>
          </cell>
        </row>
        <row r="12846">
          <cell r="A12846">
            <v>45886</v>
          </cell>
          <cell r="C12846" t="str">
            <v>VENTAS MOSTRADOR</v>
          </cell>
          <cell r="F12846">
            <v>45886</v>
          </cell>
          <cell r="G12846">
            <v>45886</v>
          </cell>
          <cell r="H12846">
            <v>0</v>
          </cell>
          <cell r="O12846">
            <v>30600</v>
          </cell>
        </row>
        <row r="12847">
          <cell r="A12847">
            <v>45886</v>
          </cell>
          <cell r="C12847" t="str">
            <v>VENTAS MOSTRADOR</v>
          </cell>
          <cell r="F12847">
            <v>45886</v>
          </cell>
          <cell r="G12847">
            <v>45886</v>
          </cell>
          <cell r="H12847">
            <v>0</v>
          </cell>
          <cell r="O12847">
            <v>30760</v>
          </cell>
        </row>
        <row r="12848">
          <cell r="A12848">
            <v>45886</v>
          </cell>
          <cell r="C12848" t="str">
            <v>VENTAS MOSTRADOR</v>
          </cell>
          <cell r="F12848">
            <v>45886</v>
          </cell>
          <cell r="G12848">
            <v>45886</v>
          </cell>
          <cell r="H12848">
            <v>0</v>
          </cell>
          <cell r="O12848">
            <v>31680</v>
          </cell>
        </row>
        <row r="12849">
          <cell r="A12849">
            <v>45886</v>
          </cell>
          <cell r="C12849" t="str">
            <v>VENTAS MOSTRADOR</v>
          </cell>
          <cell r="F12849">
            <v>45886</v>
          </cell>
          <cell r="G12849">
            <v>45886</v>
          </cell>
          <cell r="H12849">
            <v>0</v>
          </cell>
          <cell r="O12849">
            <v>35168</v>
          </cell>
        </row>
        <row r="12850">
          <cell r="A12850">
            <v>45886</v>
          </cell>
          <cell r="C12850" t="str">
            <v>VENTAS MOSTRADOR</v>
          </cell>
          <cell r="F12850">
            <v>45886</v>
          </cell>
          <cell r="G12850">
            <v>45886</v>
          </cell>
          <cell r="H12850">
            <v>0</v>
          </cell>
          <cell r="O12850">
            <v>36440</v>
          </cell>
        </row>
        <row r="12851">
          <cell r="A12851">
            <v>45886</v>
          </cell>
          <cell r="C12851" t="str">
            <v>VENTAS MOSTRADOR</v>
          </cell>
          <cell r="F12851">
            <v>45886</v>
          </cell>
          <cell r="G12851">
            <v>45886</v>
          </cell>
          <cell r="H12851">
            <v>0</v>
          </cell>
          <cell r="O12851">
            <v>37932</v>
          </cell>
        </row>
        <row r="12852">
          <cell r="A12852">
            <v>45886</v>
          </cell>
          <cell r="C12852" t="str">
            <v>VENTAS MOSTRADOR</v>
          </cell>
          <cell r="F12852">
            <v>45886</v>
          </cell>
          <cell r="G12852">
            <v>45886</v>
          </cell>
          <cell r="H12852">
            <v>0</v>
          </cell>
          <cell r="O12852">
            <v>38810</v>
          </cell>
        </row>
        <row r="12853">
          <cell r="A12853">
            <v>45886</v>
          </cell>
          <cell r="C12853" t="str">
            <v>VENTAS MOSTRADOR</v>
          </cell>
          <cell r="F12853">
            <v>45886</v>
          </cell>
          <cell r="G12853">
            <v>45886</v>
          </cell>
          <cell r="H12853">
            <v>0</v>
          </cell>
          <cell r="O12853">
            <v>44678</v>
          </cell>
        </row>
        <row r="12854">
          <cell r="A12854">
            <v>45886</v>
          </cell>
          <cell r="C12854" t="str">
            <v>VENTAS MOSTRADOR</v>
          </cell>
          <cell r="F12854">
            <v>45886</v>
          </cell>
          <cell r="G12854">
            <v>45886</v>
          </cell>
          <cell r="H12854">
            <v>0</v>
          </cell>
          <cell r="O12854">
            <v>44996</v>
          </cell>
        </row>
        <row r="12855">
          <cell r="A12855">
            <v>45886</v>
          </cell>
          <cell r="C12855" t="str">
            <v>VENTAS MOSTRADOR</v>
          </cell>
          <cell r="F12855">
            <v>45886</v>
          </cell>
          <cell r="G12855">
            <v>45886</v>
          </cell>
          <cell r="H12855">
            <v>0</v>
          </cell>
          <cell r="O12855">
            <v>48000</v>
          </cell>
        </row>
        <row r="12856">
          <cell r="A12856">
            <v>45886</v>
          </cell>
          <cell r="C12856" t="str">
            <v>VENTAS MOSTRADOR</v>
          </cell>
          <cell r="F12856">
            <v>45886</v>
          </cell>
          <cell r="G12856">
            <v>45886</v>
          </cell>
          <cell r="H12856">
            <v>0</v>
          </cell>
          <cell r="O12856">
            <v>54834</v>
          </cell>
        </row>
        <row r="12857">
          <cell r="A12857">
            <v>45886</v>
          </cell>
          <cell r="C12857" t="str">
            <v>VENTAS MOSTRADOR</v>
          </cell>
          <cell r="F12857">
            <v>45886</v>
          </cell>
          <cell r="G12857">
            <v>45886</v>
          </cell>
          <cell r="H12857">
            <v>0</v>
          </cell>
          <cell r="O12857">
            <v>57403</v>
          </cell>
        </row>
        <row r="12858">
          <cell r="A12858">
            <v>45886</v>
          </cell>
          <cell r="C12858" t="str">
            <v>VENTAS MOSTRADOR</v>
          </cell>
          <cell r="F12858">
            <v>45886</v>
          </cell>
          <cell r="G12858">
            <v>45886</v>
          </cell>
          <cell r="H12858">
            <v>0</v>
          </cell>
          <cell r="O12858">
            <v>57980</v>
          </cell>
        </row>
        <row r="12859">
          <cell r="A12859">
            <v>45886</v>
          </cell>
          <cell r="C12859" t="str">
            <v>VENTAS MOSTRADOR</v>
          </cell>
          <cell r="F12859">
            <v>45886</v>
          </cell>
          <cell r="G12859">
            <v>45886</v>
          </cell>
          <cell r="H12859">
            <v>0</v>
          </cell>
          <cell r="O12859">
            <v>63153</v>
          </cell>
        </row>
        <row r="12860">
          <cell r="A12860">
            <v>45886</v>
          </cell>
          <cell r="C12860" t="str">
            <v>VENTAS MOSTRADOR</v>
          </cell>
          <cell r="F12860">
            <v>45886</v>
          </cell>
          <cell r="G12860">
            <v>45886</v>
          </cell>
          <cell r="H12860">
            <v>0</v>
          </cell>
          <cell r="O12860">
            <v>66980</v>
          </cell>
        </row>
        <row r="12861">
          <cell r="A12861">
            <v>45886</v>
          </cell>
          <cell r="C12861" t="str">
            <v>VENTAS MOSTRADOR</v>
          </cell>
          <cell r="F12861">
            <v>45886</v>
          </cell>
          <cell r="G12861">
            <v>45886</v>
          </cell>
          <cell r="H12861">
            <v>0</v>
          </cell>
          <cell r="O12861">
            <v>70437</v>
          </cell>
        </row>
        <row r="12862">
          <cell r="A12862">
            <v>45886</v>
          </cell>
          <cell r="C12862" t="str">
            <v>VENTAS MOSTRADOR</v>
          </cell>
          <cell r="F12862">
            <v>45886</v>
          </cell>
          <cell r="G12862">
            <v>45886</v>
          </cell>
          <cell r="H12862">
            <v>0</v>
          </cell>
          <cell r="O12862">
            <v>70650</v>
          </cell>
        </row>
        <row r="12863">
          <cell r="A12863">
            <v>45886</v>
          </cell>
          <cell r="C12863" t="str">
            <v>VENTAS MOSTRADOR</v>
          </cell>
          <cell r="F12863">
            <v>45886</v>
          </cell>
          <cell r="G12863">
            <v>45886</v>
          </cell>
          <cell r="H12863">
            <v>0</v>
          </cell>
          <cell r="O12863">
            <v>71820</v>
          </cell>
        </row>
        <row r="12864">
          <cell r="A12864">
            <v>45886</v>
          </cell>
          <cell r="C12864" t="str">
            <v>VENTAS MOSTRADOR</v>
          </cell>
          <cell r="F12864">
            <v>45886</v>
          </cell>
          <cell r="G12864">
            <v>45886</v>
          </cell>
          <cell r="H12864">
            <v>0</v>
          </cell>
          <cell r="O12864">
            <v>74678</v>
          </cell>
        </row>
        <row r="12865">
          <cell r="A12865">
            <v>45886</v>
          </cell>
          <cell r="C12865" t="str">
            <v>VENTAS MOSTRADOR</v>
          </cell>
          <cell r="F12865">
            <v>45886</v>
          </cell>
          <cell r="G12865">
            <v>45886</v>
          </cell>
          <cell r="H12865">
            <v>0</v>
          </cell>
          <cell r="O12865">
            <v>126008</v>
          </cell>
        </row>
        <row r="12866">
          <cell r="A12866">
            <v>45886</v>
          </cell>
          <cell r="C12866" t="str">
            <v>VENTAS MOSTRADOR</v>
          </cell>
          <cell r="F12866">
            <v>45886</v>
          </cell>
          <cell r="G12866">
            <v>45886</v>
          </cell>
          <cell r="H12866">
            <v>0</v>
          </cell>
          <cell r="O12866">
            <v>229456</v>
          </cell>
        </row>
        <row r="12867">
          <cell r="A12867">
            <v>45886</v>
          </cell>
          <cell r="C12867" t="str">
            <v>VENTAS MOSTRADOR</v>
          </cell>
          <cell r="F12867">
            <v>45886</v>
          </cell>
          <cell r="G12867">
            <v>45886</v>
          </cell>
          <cell r="H12867">
            <v>0</v>
          </cell>
          <cell r="O12867">
            <v>264311</v>
          </cell>
        </row>
        <row r="12868">
          <cell r="A12868">
            <v>45886</v>
          </cell>
          <cell r="C12868" t="str">
            <v>MESABAR SAS</v>
          </cell>
          <cell r="F12868">
            <v>45877.610879629632</v>
          </cell>
          <cell r="G12868">
            <v>45885.610312500001</v>
          </cell>
          <cell r="H12868">
            <v>10</v>
          </cell>
          <cell r="O12868">
            <v>512900</v>
          </cell>
        </row>
        <row r="12869">
          <cell r="A12869">
            <v>45886</v>
          </cell>
          <cell r="C12869" t="str">
            <v>VENTAS MOSTRADOR</v>
          </cell>
          <cell r="F12869">
            <v>45886</v>
          </cell>
          <cell r="G12869">
            <v>45886</v>
          </cell>
          <cell r="H12869">
            <v>0</v>
          </cell>
          <cell r="O12869">
            <v>2149279</v>
          </cell>
        </row>
        <row r="12870">
          <cell r="A12870">
            <v>45886</v>
          </cell>
          <cell r="C12870" t="str">
            <v>VENTAS MOSTRADOR</v>
          </cell>
          <cell r="F12870">
            <v>45886</v>
          </cell>
          <cell r="G12870">
            <v>45886</v>
          </cell>
          <cell r="H12870">
            <v>0</v>
          </cell>
          <cell r="O12870">
            <v>2319553</v>
          </cell>
        </row>
        <row r="12871">
          <cell r="A12871">
            <v>45887</v>
          </cell>
          <cell r="C12871" t="str">
            <v>VENTAS MOSTRADOR</v>
          </cell>
          <cell r="F12871">
            <v>45887</v>
          </cell>
          <cell r="G12871">
            <v>45887</v>
          </cell>
          <cell r="H12871">
            <v>0</v>
          </cell>
          <cell r="O12871">
            <v>8000</v>
          </cell>
        </row>
        <row r="12872">
          <cell r="A12872">
            <v>45887</v>
          </cell>
          <cell r="C12872" t="str">
            <v>VENTAS MOSTRADOR</v>
          </cell>
          <cell r="F12872">
            <v>45887</v>
          </cell>
          <cell r="G12872">
            <v>45887</v>
          </cell>
          <cell r="H12872">
            <v>0</v>
          </cell>
          <cell r="O12872">
            <v>9020</v>
          </cell>
        </row>
        <row r="12873">
          <cell r="A12873">
            <v>45887</v>
          </cell>
          <cell r="C12873" t="str">
            <v>VENTAS MOSTRADOR</v>
          </cell>
          <cell r="F12873">
            <v>45887</v>
          </cell>
          <cell r="G12873">
            <v>45887</v>
          </cell>
          <cell r="H12873">
            <v>0</v>
          </cell>
          <cell r="O12873">
            <v>13494</v>
          </cell>
        </row>
        <row r="12874">
          <cell r="A12874">
            <v>45887</v>
          </cell>
          <cell r="C12874" t="str">
            <v>VENTAS MOSTRADOR</v>
          </cell>
          <cell r="F12874">
            <v>45887</v>
          </cell>
          <cell r="G12874">
            <v>45887</v>
          </cell>
          <cell r="H12874">
            <v>0</v>
          </cell>
          <cell r="O12874">
            <v>13590</v>
          </cell>
        </row>
        <row r="12875">
          <cell r="A12875">
            <v>45887</v>
          </cell>
          <cell r="C12875" t="str">
            <v>VENTAS MOSTRADOR</v>
          </cell>
          <cell r="F12875">
            <v>45887</v>
          </cell>
          <cell r="G12875">
            <v>45887</v>
          </cell>
          <cell r="H12875">
            <v>0</v>
          </cell>
          <cell r="O12875">
            <v>14000</v>
          </cell>
        </row>
        <row r="12876">
          <cell r="A12876">
            <v>45887</v>
          </cell>
          <cell r="C12876" t="str">
            <v>VENTAS MOSTRADOR</v>
          </cell>
          <cell r="F12876">
            <v>45887</v>
          </cell>
          <cell r="G12876">
            <v>45887</v>
          </cell>
          <cell r="H12876">
            <v>0</v>
          </cell>
          <cell r="O12876">
            <v>15220</v>
          </cell>
        </row>
        <row r="12877">
          <cell r="A12877">
            <v>45887</v>
          </cell>
          <cell r="C12877" t="str">
            <v>VENTAS MOSTRADOR</v>
          </cell>
          <cell r="F12877">
            <v>45887</v>
          </cell>
          <cell r="G12877">
            <v>45887</v>
          </cell>
          <cell r="H12877">
            <v>0</v>
          </cell>
          <cell r="O12877">
            <v>17940</v>
          </cell>
        </row>
        <row r="12878">
          <cell r="A12878">
            <v>45887</v>
          </cell>
          <cell r="C12878" t="str">
            <v>VENTAS MOSTRADOR</v>
          </cell>
          <cell r="F12878">
            <v>45887</v>
          </cell>
          <cell r="G12878">
            <v>45887</v>
          </cell>
          <cell r="H12878">
            <v>0</v>
          </cell>
          <cell r="O12878">
            <v>20340</v>
          </cell>
        </row>
        <row r="12879">
          <cell r="A12879">
            <v>45887</v>
          </cell>
          <cell r="C12879" t="str">
            <v>VENTAS MOSTRADOR</v>
          </cell>
          <cell r="F12879">
            <v>45887</v>
          </cell>
          <cell r="G12879">
            <v>45887</v>
          </cell>
          <cell r="H12879">
            <v>0</v>
          </cell>
          <cell r="O12879">
            <v>23468</v>
          </cell>
        </row>
        <row r="12880">
          <cell r="A12880">
            <v>45887</v>
          </cell>
          <cell r="C12880" t="str">
            <v>VENTAS MOSTRADOR</v>
          </cell>
          <cell r="F12880">
            <v>45887</v>
          </cell>
          <cell r="G12880">
            <v>45887</v>
          </cell>
          <cell r="H12880">
            <v>0</v>
          </cell>
          <cell r="O12880">
            <v>24096</v>
          </cell>
        </row>
        <row r="12881">
          <cell r="A12881">
            <v>45887</v>
          </cell>
          <cell r="C12881" t="str">
            <v>VENTAS MOSTRADOR</v>
          </cell>
          <cell r="F12881">
            <v>45887</v>
          </cell>
          <cell r="G12881">
            <v>45887</v>
          </cell>
          <cell r="H12881">
            <v>0</v>
          </cell>
          <cell r="O12881">
            <v>26536</v>
          </cell>
        </row>
        <row r="12882">
          <cell r="A12882">
            <v>45887</v>
          </cell>
          <cell r="C12882" t="str">
            <v>VENTAS MOSTRADOR</v>
          </cell>
          <cell r="F12882">
            <v>45887</v>
          </cell>
          <cell r="G12882">
            <v>45887</v>
          </cell>
          <cell r="H12882">
            <v>0</v>
          </cell>
          <cell r="O12882">
            <v>29400</v>
          </cell>
        </row>
        <row r="12883">
          <cell r="A12883">
            <v>45887</v>
          </cell>
          <cell r="C12883" t="str">
            <v>VENTAS MOSTRADOR</v>
          </cell>
          <cell r="F12883">
            <v>45887</v>
          </cell>
          <cell r="G12883">
            <v>45887</v>
          </cell>
          <cell r="H12883">
            <v>0</v>
          </cell>
          <cell r="O12883">
            <v>29726</v>
          </cell>
        </row>
        <row r="12884">
          <cell r="A12884">
            <v>45887</v>
          </cell>
          <cell r="C12884" t="str">
            <v>VENTAS MOSTRADOR</v>
          </cell>
          <cell r="F12884">
            <v>45887</v>
          </cell>
          <cell r="G12884">
            <v>45887</v>
          </cell>
          <cell r="H12884">
            <v>0</v>
          </cell>
          <cell r="O12884">
            <v>31400</v>
          </cell>
        </row>
        <row r="12885">
          <cell r="A12885">
            <v>45887</v>
          </cell>
          <cell r="C12885" t="str">
            <v>VENTAS MOSTRADOR</v>
          </cell>
          <cell r="F12885">
            <v>45887</v>
          </cell>
          <cell r="G12885">
            <v>45887</v>
          </cell>
          <cell r="H12885">
            <v>0</v>
          </cell>
          <cell r="O12885">
            <v>39170</v>
          </cell>
        </row>
        <row r="12886">
          <cell r="A12886">
            <v>45887</v>
          </cell>
          <cell r="C12886" t="str">
            <v>VENTAS MOSTRADOR</v>
          </cell>
          <cell r="F12886">
            <v>45887</v>
          </cell>
          <cell r="G12886">
            <v>45887</v>
          </cell>
          <cell r="H12886">
            <v>0</v>
          </cell>
          <cell r="O12886">
            <v>39580</v>
          </cell>
        </row>
        <row r="12887">
          <cell r="A12887">
            <v>45887</v>
          </cell>
          <cell r="C12887" t="str">
            <v>VENTAS MOSTRADOR</v>
          </cell>
          <cell r="F12887">
            <v>45887</v>
          </cell>
          <cell r="G12887">
            <v>45887</v>
          </cell>
          <cell r="H12887">
            <v>0</v>
          </cell>
          <cell r="O12887">
            <v>43092</v>
          </cell>
        </row>
        <row r="12888">
          <cell r="A12888">
            <v>45887</v>
          </cell>
          <cell r="C12888" t="str">
            <v>VENTAS MOSTRADOR</v>
          </cell>
          <cell r="F12888">
            <v>45887</v>
          </cell>
          <cell r="G12888">
            <v>45887</v>
          </cell>
          <cell r="H12888">
            <v>0</v>
          </cell>
          <cell r="O12888">
            <v>45000</v>
          </cell>
        </row>
        <row r="12889">
          <cell r="A12889">
            <v>45887</v>
          </cell>
          <cell r="C12889" t="str">
            <v>VENTAS MOSTRADOR</v>
          </cell>
          <cell r="F12889">
            <v>45887</v>
          </cell>
          <cell r="G12889">
            <v>45887</v>
          </cell>
          <cell r="H12889">
            <v>0</v>
          </cell>
          <cell r="O12889">
            <v>50512</v>
          </cell>
        </row>
        <row r="12890">
          <cell r="A12890">
            <v>45887</v>
          </cell>
          <cell r="C12890" t="str">
            <v>VENTAS MOSTRADOR</v>
          </cell>
          <cell r="F12890">
            <v>45887</v>
          </cell>
          <cell r="G12890">
            <v>45887</v>
          </cell>
          <cell r="H12890">
            <v>0</v>
          </cell>
          <cell r="O12890">
            <v>53056</v>
          </cell>
        </row>
        <row r="12891">
          <cell r="A12891">
            <v>45887</v>
          </cell>
          <cell r="C12891" t="str">
            <v>VENTAS MOSTRADOR</v>
          </cell>
          <cell r="F12891">
            <v>45887</v>
          </cell>
          <cell r="G12891">
            <v>45887</v>
          </cell>
          <cell r="H12891">
            <v>0</v>
          </cell>
          <cell r="O12891">
            <v>62148</v>
          </cell>
        </row>
        <row r="12892">
          <cell r="A12892">
            <v>45887</v>
          </cell>
          <cell r="C12892" t="str">
            <v>VENTAS MOSTRADOR</v>
          </cell>
          <cell r="F12892">
            <v>45887</v>
          </cell>
          <cell r="G12892">
            <v>45887</v>
          </cell>
          <cell r="H12892">
            <v>0</v>
          </cell>
          <cell r="O12892">
            <v>80328</v>
          </cell>
        </row>
        <row r="12893">
          <cell r="A12893">
            <v>45887</v>
          </cell>
          <cell r="C12893" t="str">
            <v>VENTAS MOSTRADOR</v>
          </cell>
          <cell r="F12893">
            <v>45887</v>
          </cell>
          <cell r="G12893">
            <v>45887</v>
          </cell>
          <cell r="H12893">
            <v>0</v>
          </cell>
          <cell r="O12893">
            <v>90420</v>
          </cell>
        </row>
        <row r="12894">
          <cell r="A12894">
            <v>45887</v>
          </cell>
          <cell r="C12894" t="str">
            <v>VENTAS MOSTRADOR</v>
          </cell>
          <cell r="F12894">
            <v>45887</v>
          </cell>
          <cell r="G12894">
            <v>45887</v>
          </cell>
          <cell r="H12894">
            <v>0</v>
          </cell>
          <cell r="O12894">
            <v>178000</v>
          </cell>
        </row>
        <row r="12895">
          <cell r="A12895">
            <v>45887</v>
          </cell>
          <cell r="C12895" t="str">
            <v>THE NEXT SHOT S.A.S</v>
          </cell>
          <cell r="F12895">
            <v>45883.339675925927</v>
          </cell>
          <cell r="G12895">
            <v>45884.338402777779</v>
          </cell>
          <cell r="H12895">
            <v>4</v>
          </cell>
          <cell r="O12895">
            <v>480100</v>
          </cell>
        </row>
        <row r="12896">
          <cell r="A12896">
            <v>45887</v>
          </cell>
          <cell r="C12896" t="str">
            <v>ANA TERESA MORENO ESPITIA</v>
          </cell>
          <cell r="F12896">
            <v>45881.289212962962</v>
          </cell>
          <cell r="G12896">
            <v>45882.288900462961</v>
          </cell>
          <cell r="H12896">
            <v>12</v>
          </cell>
          <cell r="O12896">
            <v>384900</v>
          </cell>
        </row>
        <row r="12897">
          <cell r="A12897">
            <v>45887</v>
          </cell>
          <cell r="C12897" t="str">
            <v>VENTAS MOSTRADOR</v>
          </cell>
          <cell r="F12897">
            <v>45887</v>
          </cell>
          <cell r="G12897">
            <v>45887</v>
          </cell>
          <cell r="H12897">
            <v>0</v>
          </cell>
          <cell r="O12897">
            <v>1407625</v>
          </cell>
        </row>
        <row r="12898">
          <cell r="A12898">
            <v>45887</v>
          </cell>
          <cell r="C12898" t="str">
            <v>VENTAS MOSTRADOR</v>
          </cell>
          <cell r="F12898">
            <v>45887</v>
          </cell>
          <cell r="G12898">
            <v>45887</v>
          </cell>
          <cell r="H12898">
            <v>0</v>
          </cell>
          <cell r="O12898">
            <v>2150352</v>
          </cell>
        </row>
        <row r="12899">
          <cell r="A12899">
            <v>45888</v>
          </cell>
          <cell r="C12899" t="str">
            <v>VENTANITA DEL ALMA SAS</v>
          </cell>
          <cell r="F12899">
            <v>45885.379849537036</v>
          </cell>
          <cell r="G12899">
            <v>45893.376562500001</v>
          </cell>
          <cell r="H12899">
            <v>-5</v>
          </cell>
          <cell r="O12899">
            <v>500000</v>
          </cell>
        </row>
        <row r="12900">
          <cell r="A12900">
            <v>45888</v>
          </cell>
          <cell r="C12900" t="str">
            <v>VENTAS MOSTRADOR</v>
          </cell>
          <cell r="F12900">
            <v>45888</v>
          </cell>
          <cell r="G12900">
            <v>45888</v>
          </cell>
          <cell r="H12900">
            <v>0</v>
          </cell>
          <cell r="O12900">
            <v>5000</v>
          </cell>
        </row>
        <row r="12901">
          <cell r="A12901">
            <v>45888</v>
          </cell>
          <cell r="C12901" t="str">
            <v>VENTAS MOSTRADOR</v>
          </cell>
          <cell r="F12901">
            <v>45888</v>
          </cell>
          <cell r="G12901">
            <v>45888</v>
          </cell>
          <cell r="H12901">
            <v>0</v>
          </cell>
          <cell r="O12901">
            <v>6775</v>
          </cell>
        </row>
        <row r="12902">
          <cell r="A12902">
            <v>45888</v>
          </cell>
          <cell r="C12902" t="str">
            <v>VENTAS MOSTRADOR</v>
          </cell>
          <cell r="F12902">
            <v>45888</v>
          </cell>
          <cell r="G12902">
            <v>45888</v>
          </cell>
          <cell r="H12902">
            <v>0</v>
          </cell>
          <cell r="O12902">
            <v>8470</v>
          </cell>
        </row>
        <row r="12903">
          <cell r="A12903">
            <v>45888</v>
          </cell>
          <cell r="C12903" t="str">
            <v>VENTAS MOSTRADOR</v>
          </cell>
          <cell r="F12903">
            <v>45888</v>
          </cell>
          <cell r="G12903">
            <v>45888</v>
          </cell>
          <cell r="H12903">
            <v>0</v>
          </cell>
          <cell r="O12903">
            <v>11400</v>
          </cell>
        </row>
        <row r="12904">
          <cell r="A12904">
            <v>45888</v>
          </cell>
          <cell r="C12904" t="str">
            <v>VENTAS MOSTRADOR</v>
          </cell>
          <cell r="F12904">
            <v>45888</v>
          </cell>
          <cell r="G12904">
            <v>45888</v>
          </cell>
          <cell r="H12904">
            <v>0</v>
          </cell>
          <cell r="O12904">
            <v>11440</v>
          </cell>
        </row>
        <row r="12905">
          <cell r="A12905">
            <v>45888</v>
          </cell>
          <cell r="C12905" t="str">
            <v>VENTAS MOSTRADOR</v>
          </cell>
          <cell r="F12905">
            <v>45888</v>
          </cell>
          <cell r="G12905">
            <v>45888</v>
          </cell>
          <cell r="H12905">
            <v>0</v>
          </cell>
          <cell r="O12905">
            <v>14410</v>
          </cell>
        </row>
        <row r="12906">
          <cell r="A12906">
            <v>45888</v>
          </cell>
          <cell r="C12906" t="str">
            <v>VENTAS MOSTRADOR</v>
          </cell>
          <cell r="F12906">
            <v>45888</v>
          </cell>
          <cell r="G12906">
            <v>45888</v>
          </cell>
          <cell r="H12906">
            <v>0</v>
          </cell>
          <cell r="O12906">
            <v>14960</v>
          </cell>
        </row>
        <row r="12907">
          <cell r="A12907">
            <v>45888</v>
          </cell>
          <cell r="C12907" t="str">
            <v>VENTAS MOSTRADOR</v>
          </cell>
          <cell r="F12907">
            <v>45888</v>
          </cell>
          <cell r="G12907">
            <v>45888</v>
          </cell>
          <cell r="H12907">
            <v>0</v>
          </cell>
          <cell r="O12907">
            <v>18190</v>
          </cell>
        </row>
        <row r="12908">
          <cell r="A12908">
            <v>45888</v>
          </cell>
          <cell r="C12908" t="str">
            <v>VENTAS MOSTRADOR</v>
          </cell>
          <cell r="F12908">
            <v>45888</v>
          </cell>
          <cell r="G12908">
            <v>45888</v>
          </cell>
          <cell r="H12908">
            <v>0</v>
          </cell>
          <cell r="O12908">
            <v>21000</v>
          </cell>
        </row>
        <row r="12909">
          <cell r="A12909">
            <v>45888</v>
          </cell>
          <cell r="C12909" t="str">
            <v>VENTAS MOSTRADOR</v>
          </cell>
          <cell r="F12909">
            <v>45888</v>
          </cell>
          <cell r="G12909">
            <v>45888</v>
          </cell>
          <cell r="H12909">
            <v>0</v>
          </cell>
          <cell r="O12909">
            <v>35910</v>
          </cell>
        </row>
        <row r="12910">
          <cell r="A12910">
            <v>45888</v>
          </cell>
          <cell r="C12910" t="str">
            <v>VENTAS MOSTRADOR</v>
          </cell>
          <cell r="F12910">
            <v>45888</v>
          </cell>
          <cell r="G12910">
            <v>45888</v>
          </cell>
          <cell r="H12910">
            <v>0</v>
          </cell>
          <cell r="O12910">
            <v>52870</v>
          </cell>
        </row>
        <row r="12911">
          <cell r="A12911">
            <v>45888</v>
          </cell>
          <cell r="C12911" t="str">
            <v>VENTAS MOSTRADOR</v>
          </cell>
          <cell r="F12911">
            <v>45888</v>
          </cell>
          <cell r="G12911">
            <v>45888</v>
          </cell>
          <cell r="H12911">
            <v>0</v>
          </cell>
          <cell r="O12911">
            <v>56570</v>
          </cell>
        </row>
        <row r="12912">
          <cell r="A12912">
            <v>45888</v>
          </cell>
          <cell r="C12912" t="str">
            <v>SONIA CONTANZA CARDENAS MURCIA</v>
          </cell>
          <cell r="F12912">
            <v>45888.259097222224</v>
          </cell>
          <cell r="G12912">
            <v>45889.258946759262</v>
          </cell>
          <cell r="H12912">
            <v>5</v>
          </cell>
          <cell r="O12912">
            <v>106000</v>
          </cell>
        </row>
        <row r="12913">
          <cell r="A12913">
            <v>45888</v>
          </cell>
          <cell r="C12913" t="str">
            <v>VENTAS MOSTRADOR</v>
          </cell>
          <cell r="F12913">
            <v>45889</v>
          </cell>
          <cell r="G12913">
            <v>45889</v>
          </cell>
          <cell r="H12913">
            <v>0</v>
          </cell>
          <cell r="O12913">
            <v>188900</v>
          </cell>
        </row>
        <row r="12914">
          <cell r="A12914">
            <v>45888</v>
          </cell>
          <cell r="C12914" t="str">
            <v>CARLOS ANDRES HERNANDEZ MARTINEZ</v>
          </cell>
          <cell r="F12914">
            <v>45888.449525462966</v>
          </cell>
          <cell r="G12914">
            <v>45889.449259259258</v>
          </cell>
          <cell r="H12914">
            <v>5</v>
          </cell>
          <cell r="O12914">
            <v>212749.99</v>
          </cell>
        </row>
        <row r="12915">
          <cell r="A12915">
            <v>45888</v>
          </cell>
          <cell r="C12915" t="str">
            <v>VENTAS MOSTRADOR</v>
          </cell>
          <cell r="F12915">
            <v>45888</v>
          </cell>
          <cell r="G12915">
            <v>45888</v>
          </cell>
          <cell r="H12915">
            <v>0</v>
          </cell>
          <cell r="O12915">
            <v>215160</v>
          </cell>
        </row>
        <row r="12916">
          <cell r="A12916">
            <v>45888</v>
          </cell>
          <cell r="C12916" t="str">
            <v>CARLOS ANDRES HERNANDEZ MARTINEZ</v>
          </cell>
          <cell r="F12916">
            <v>45888.450601851851</v>
          </cell>
          <cell r="G12916">
            <v>45889.450370370374</v>
          </cell>
          <cell r="H12916">
            <v>5</v>
          </cell>
          <cell r="O12916">
            <v>340399.99</v>
          </cell>
        </row>
        <row r="12917">
          <cell r="A12917">
            <v>45888</v>
          </cell>
          <cell r="C12917" t="str">
            <v>CRISTIAN  ROJAS RIVERA</v>
          </cell>
          <cell r="F12917">
            <v>45891.43236111111</v>
          </cell>
          <cell r="G12917">
            <v>45897.432199074072</v>
          </cell>
          <cell r="H12917">
            <v>-1</v>
          </cell>
          <cell r="O12917">
            <v>425499.99</v>
          </cell>
        </row>
        <row r="12918">
          <cell r="A12918">
            <v>45888</v>
          </cell>
          <cell r="C12918" t="str">
            <v>GRUPO ARTAK S.A.S</v>
          </cell>
          <cell r="F12918">
            <v>45863.602870370371</v>
          </cell>
          <cell r="G12918">
            <v>45893.602719907409</v>
          </cell>
          <cell r="H12918">
            <v>-5</v>
          </cell>
          <cell r="O12918">
            <v>431200</v>
          </cell>
        </row>
        <row r="12919">
          <cell r="A12919">
            <v>45888</v>
          </cell>
          <cell r="C12919" t="str">
            <v>GRUPO ARTAK S.A.S</v>
          </cell>
          <cell r="F12919">
            <v>45866.483900462961</v>
          </cell>
          <cell r="G12919">
            <v>45896.483807870369</v>
          </cell>
          <cell r="H12919">
            <v>-8</v>
          </cell>
          <cell r="O12919">
            <v>1814400</v>
          </cell>
        </row>
        <row r="12920">
          <cell r="A12920">
            <v>45888</v>
          </cell>
          <cell r="C12920" t="str">
            <v>GRUPO ARTAK S.A.S</v>
          </cell>
          <cell r="F12920">
            <v>45866.576828703706</v>
          </cell>
          <cell r="G12920">
            <v>45896.576689814814</v>
          </cell>
          <cell r="H12920">
            <v>-8</v>
          </cell>
          <cell r="O12920">
            <v>77800</v>
          </cell>
        </row>
        <row r="12921">
          <cell r="A12921">
            <v>45888</v>
          </cell>
          <cell r="C12921" t="str">
            <v>GRUPO ARTAK S.A.S</v>
          </cell>
          <cell r="F12921">
            <v>45866.626643518517</v>
          </cell>
          <cell r="G12921">
            <v>45896.626574074071</v>
          </cell>
          <cell r="H12921">
            <v>-8</v>
          </cell>
          <cell r="O12921">
            <v>1150600</v>
          </cell>
        </row>
        <row r="12922">
          <cell r="A12922">
            <v>45888</v>
          </cell>
          <cell r="C12922" t="str">
            <v>GRUPO ARTAK S.A.S</v>
          </cell>
          <cell r="F12922">
            <v>45867.414351851854</v>
          </cell>
          <cell r="G12922">
            <v>45897.414351851854</v>
          </cell>
          <cell r="H12922">
            <v>-9</v>
          </cell>
          <cell r="O12922">
            <v>40000</v>
          </cell>
        </row>
        <row r="12923">
          <cell r="A12923">
            <v>45888</v>
          </cell>
          <cell r="C12923" t="str">
            <v>GRUPO ARTAK S.A.S</v>
          </cell>
          <cell r="F12923">
            <v>45868.463090277779</v>
          </cell>
          <cell r="G12923">
            <v>45898.462997685187</v>
          </cell>
          <cell r="H12923">
            <v>-10</v>
          </cell>
          <cell r="O12923">
            <v>60000</v>
          </cell>
        </row>
        <row r="12924">
          <cell r="A12924">
            <v>45888</v>
          </cell>
          <cell r="C12924" t="str">
            <v>GRUPO ARTAK S.A.S</v>
          </cell>
          <cell r="F12924">
            <v>45868.489872685182</v>
          </cell>
          <cell r="G12924">
            <v>45898.487847222219</v>
          </cell>
          <cell r="H12924">
            <v>-10</v>
          </cell>
          <cell r="O12924">
            <v>1587600</v>
          </cell>
        </row>
        <row r="12925">
          <cell r="A12925">
            <v>45888</v>
          </cell>
          <cell r="C12925" t="str">
            <v>GRUPO ARTAK S.A.S</v>
          </cell>
          <cell r="F12925">
            <v>45868.503437500003</v>
          </cell>
          <cell r="G12925">
            <v>45898.503333333334</v>
          </cell>
          <cell r="H12925">
            <v>-10</v>
          </cell>
          <cell r="O12925">
            <v>143500</v>
          </cell>
        </row>
        <row r="12926">
          <cell r="A12926">
            <v>45888</v>
          </cell>
          <cell r="C12926" t="str">
            <v>GRUPO ARTAK S.A.S</v>
          </cell>
          <cell r="F12926">
            <v>45868.533472222225</v>
          </cell>
          <cell r="G12926">
            <v>45898.53324074074</v>
          </cell>
          <cell r="H12926">
            <v>-10</v>
          </cell>
          <cell r="O12926">
            <v>2979200</v>
          </cell>
        </row>
        <row r="12927">
          <cell r="A12927">
            <v>45888</v>
          </cell>
          <cell r="C12927" t="str">
            <v>GRUPO ARTAK S.A.S</v>
          </cell>
          <cell r="F12927">
            <v>45870.476898148147</v>
          </cell>
          <cell r="G12927">
            <v>45900.476817129631</v>
          </cell>
          <cell r="H12927">
            <v>-12</v>
          </cell>
          <cell r="O12927">
            <v>1111600</v>
          </cell>
        </row>
        <row r="12928">
          <cell r="A12928">
            <v>45888</v>
          </cell>
          <cell r="C12928" t="str">
            <v>GRUPO ARTAK S.A.S</v>
          </cell>
          <cell r="F12928">
            <v>45870.485231481478</v>
          </cell>
          <cell r="G12928">
            <v>45900.485011574077</v>
          </cell>
          <cell r="H12928">
            <v>-12</v>
          </cell>
          <cell r="O12928">
            <v>116440</v>
          </cell>
        </row>
        <row r="12929">
          <cell r="A12929">
            <v>45888</v>
          </cell>
          <cell r="C12929" t="str">
            <v>GRUPO ARTAK S.A.S</v>
          </cell>
          <cell r="F12929">
            <v>45870.533599537041</v>
          </cell>
          <cell r="G12929">
            <v>45900.533263888887</v>
          </cell>
          <cell r="H12929">
            <v>-12</v>
          </cell>
          <cell r="O12929">
            <v>103600</v>
          </cell>
        </row>
        <row r="12930">
          <cell r="A12930">
            <v>45888</v>
          </cell>
          <cell r="C12930" t="str">
            <v>GRUPO ARTAK S.A.S</v>
          </cell>
          <cell r="F12930">
            <v>45870.534467592595</v>
          </cell>
          <cell r="G12930">
            <v>45900.534097222226</v>
          </cell>
          <cell r="H12930">
            <v>-12</v>
          </cell>
          <cell r="O12930">
            <v>60000</v>
          </cell>
        </row>
        <row r="12931">
          <cell r="A12931">
            <v>45888</v>
          </cell>
          <cell r="C12931" t="str">
            <v>GRUPO ARTAK S.A.S</v>
          </cell>
          <cell r="F12931">
            <v>45870.599456018521</v>
          </cell>
          <cell r="G12931">
            <v>45900.599236111113</v>
          </cell>
          <cell r="H12931">
            <v>-12</v>
          </cell>
          <cell r="O12931">
            <v>336200</v>
          </cell>
        </row>
        <row r="12932">
          <cell r="A12932">
            <v>45888</v>
          </cell>
          <cell r="C12932" t="str">
            <v>GRUPO ARTAK S.A.S</v>
          </cell>
          <cell r="F12932">
            <v>45870.600856481484</v>
          </cell>
          <cell r="G12932">
            <v>45900.600300925929</v>
          </cell>
          <cell r="H12932">
            <v>-12</v>
          </cell>
          <cell r="O12932">
            <v>47150</v>
          </cell>
        </row>
        <row r="12933">
          <cell r="A12933">
            <v>45888</v>
          </cell>
          <cell r="C12933" t="str">
            <v>MESABAR SAS</v>
          </cell>
          <cell r="F12933">
            <v>45882.596412037034</v>
          </cell>
          <cell r="G12933">
            <v>45890.591539351852</v>
          </cell>
          <cell r="H12933">
            <v>5</v>
          </cell>
          <cell r="O12933">
            <v>648900</v>
          </cell>
        </row>
        <row r="12934">
          <cell r="A12934">
            <v>45888</v>
          </cell>
          <cell r="C12934" t="str">
            <v>ADRIANO  ALVAREZ LOZANO</v>
          </cell>
          <cell r="F12934">
            <v>45885.535173611112</v>
          </cell>
          <cell r="G12934">
            <v>45886.535081018519</v>
          </cell>
          <cell r="H12934">
            <v>8</v>
          </cell>
          <cell r="O12934">
            <v>805000</v>
          </cell>
        </row>
        <row r="12935">
          <cell r="A12935">
            <v>45888</v>
          </cell>
          <cell r="C12935" t="str">
            <v>DEKARLA SAS</v>
          </cell>
          <cell r="F12935">
            <v>45885.471608796295</v>
          </cell>
          <cell r="G12935">
            <v>45886.471504629626</v>
          </cell>
          <cell r="H12935">
            <v>8</v>
          </cell>
          <cell r="O12935">
            <v>652500</v>
          </cell>
        </row>
        <row r="12936">
          <cell r="A12936">
            <v>45888</v>
          </cell>
          <cell r="C12936" t="str">
            <v>EL MERO BURRITO S.A.S</v>
          </cell>
          <cell r="F12936">
            <v>45888.329328703701</v>
          </cell>
          <cell r="G12936">
            <v>45889.327986111108</v>
          </cell>
          <cell r="H12936">
            <v>5</v>
          </cell>
          <cell r="O12936">
            <v>384100</v>
          </cell>
        </row>
        <row r="12937">
          <cell r="A12937">
            <v>45888</v>
          </cell>
          <cell r="C12937" t="str">
            <v>ALIMENTOS BRIKO SAS</v>
          </cell>
          <cell r="F12937">
            <v>45888.254756944443</v>
          </cell>
          <cell r="G12937">
            <v>45889.254618055558</v>
          </cell>
          <cell r="H12937">
            <v>5</v>
          </cell>
          <cell r="O12937">
            <v>1066000</v>
          </cell>
        </row>
        <row r="12938">
          <cell r="A12938">
            <v>45888</v>
          </cell>
          <cell r="C12938" t="str">
            <v>PENTAGONO INVERSIONES SAS</v>
          </cell>
          <cell r="F12938">
            <v>45870.504351851851</v>
          </cell>
          <cell r="G12938">
            <v>45900.504016203704</v>
          </cell>
          <cell r="H12938">
            <v>-6</v>
          </cell>
          <cell r="O12938">
            <v>1511500</v>
          </cell>
        </row>
        <row r="12939">
          <cell r="A12939">
            <v>45888</v>
          </cell>
          <cell r="C12939" t="str">
            <v>PENTAGONO INVERSIONES SAS</v>
          </cell>
          <cell r="F12939">
            <v>45884.39472222222</v>
          </cell>
          <cell r="G12939">
            <v>45914.394247685188</v>
          </cell>
          <cell r="H12939">
            <v>-20</v>
          </cell>
          <cell r="O12939">
            <v>836550</v>
          </cell>
        </row>
        <row r="12940">
          <cell r="A12940">
            <v>45888</v>
          </cell>
          <cell r="C12940" t="str">
            <v>IVAN RODRIGO LUQUE RESTREPO0</v>
          </cell>
          <cell r="F12940">
            <v>45882.335405092592</v>
          </cell>
          <cell r="G12940">
            <v>45890.335266203707</v>
          </cell>
          <cell r="H12940">
            <v>4</v>
          </cell>
          <cell r="O12940">
            <v>512900</v>
          </cell>
        </row>
        <row r="12941">
          <cell r="A12941">
            <v>45888</v>
          </cell>
          <cell r="C12941" t="str">
            <v>IVAN RODRIGO LUQUE RESTREPO0</v>
          </cell>
          <cell r="F12941">
            <v>45883.33425925926</v>
          </cell>
          <cell r="G12941">
            <v>45891.334097222221</v>
          </cell>
          <cell r="H12941">
            <v>3</v>
          </cell>
          <cell r="O12941">
            <v>81000</v>
          </cell>
        </row>
        <row r="12942">
          <cell r="A12942">
            <v>45888</v>
          </cell>
          <cell r="C12942" t="str">
            <v>NESTOR ABEL NOREÑA URREA</v>
          </cell>
          <cell r="F12942">
            <v>45885.465405092589</v>
          </cell>
          <cell r="G12942">
            <v>45886.465254629627</v>
          </cell>
          <cell r="H12942">
            <v>9</v>
          </cell>
          <cell r="O12942">
            <v>1037750</v>
          </cell>
        </row>
        <row r="12943">
          <cell r="A12943">
            <v>45888</v>
          </cell>
          <cell r="C12943" t="str">
            <v>CAMILO  MILLAN PUENTES</v>
          </cell>
          <cell r="F12943">
            <v>45885.558113425926</v>
          </cell>
          <cell r="G12943">
            <v>45886.555196759262</v>
          </cell>
          <cell r="H12943">
            <v>8</v>
          </cell>
          <cell r="O12943">
            <v>1217000</v>
          </cell>
        </row>
        <row r="12944">
          <cell r="A12944">
            <v>45888</v>
          </cell>
          <cell r="C12944" t="str">
            <v>MUNCHER SAS</v>
          </cell>
          <cell r="F12944">
            <v>45832.335324074076</v>
          </cell>
          <cell r="G12944">
            <v>45862.334201388891</v>
          </cell>
          <cell r="H12944">
            <v>26</v>
          </cell>
          <cell r="O12944">
            <v>178600</v>
          </cell>
        </row>
        <row r="12945">
          <cell r="A12945">
            <v>45888</v>
          </cell>
          <cell r="C12945" t="str">
            <v>CAROLA CACEROLA SAS</v>
          </cell>
          <cell r="F12945">
            <v>45882.334444444445</v>
          </cell>
          <cell r="G12945">
            <v>45883.334293981483</v>
          </cell>
          <cell r="H12945">
            <v>5</v>
          </cell>
          <cell r="O12945">
            <v>167300</v>
          </cell>
        </row>
        <row r="12946">
          <cell r="A12946">
            <v>45888</v>
          </cell>
          <cell r="C12946" t="str">
            <v>CAROLA CACEROLA SAS</v>
          </cell>
          <cell r="F12946">
            <v>45884.315925925926</v>
          </cell>
          <cell r="G12946">
            <v>45885.315729166665</v>
          </cell>
          <cell r="H12946">
            <v>3</v>
          </cell>
          <cell r="O12946">
            <v>375800</v>
          </cell>
        </row>
        <row r="12947">
          <cell r="A12947">
            <v>45888</v>
          </cell>
          <cell r="C12947" t="str">
            <v xml:space="preserve">A MANO SAS </v>
          </cell>
          <cell r="F12947">
            <v>45881.480706018519</v>
          </cell>
          <cell r="G12947">
            <v>45889.480231481481</v>
          </cell>
          <cell r="H12947">
            <v>-1</v>
          </cell>
          <cell r="O12947">
            <v>271400</v>
          </cell>
        </row>
        <row r="12948">
          <cell r="A12948">
            <v>45888</v>
          </cell>
          <cell r="C12948" t="str">
            <v>PPC SAS</v>
          </cell>
          <cell r="F12948">
            <v>45873.565625000003</v>
          </cell>
          <cell r="G12948">
            <v>45888.565532407411</v>
          </cell>
          <cell r="H12948">
            <v>0</v>
          </cell>
          <cell r="O12948">
            <v>5761249.2719999999</v>
          </cell>
        </row>
        <row r="12949">
          <cell r="A12949">
            <v>45888</v>
          </cell>
          <cell r="C12949" t="str">
            <v>ROBINFOOD COLOMBIA SAS</v>
          </cell>
          <cell r="F12949">
            <v>45854.356168981481</v>
          </cell>
          <cell r="G12949">
            <v>45884.356006944443</v>
          </cell>
          <cell r="H12949">
            <v>4</v>
          </cell>
          <cell r="O12949">
            <v>3916717.38</v>
          </cell>
        </row>
        <row r="12950">
          <cell r="A12950">
            <v>45888</v>
          </cell>
          <cell r="C12950" t="str">
            <v>ROBINFOOD COLOMBIA SAS</v>
          </cell>
          <cell r="F12950">
            <v>45856.291192129633</v>
          </cell>
          <cell r="G12950">
            <v>45886.281851851854</v>
          </cell>
          <cell r="H12950">
            <v>2</v>
          </cell>
          <cell r="O12950">
            <v>2232718.12</v>
          </cell>
        </row>
        <row r="12951">
          <cell r="A12951">
            <v>45888</v>
          </cell>
          <cell r="C12951" t="str">
            <v>THE NEXT SHOT S.A.S</v>
          </cell>
          <cell r="F12951">
            <v>45884.310254629629</v>
          </cell>
          <cell r="G12951">
            <v>45885.31</v>
          </cell>
          <cell r="H12951">
            <v>3</v>
          </cell>
          <cell r="O12951">
            <v>287950</v>
          </cell>
        </row>
        <row r="12952">
          <cell r="A12952">
            <v>45888</v>
          </cell>
          <cell r="C12952" t="str">
            <v>PINEDA FORERO ARNOBIS</v>
          </cell>
          <cell r="F12952">
            <v>45888.36377314815</v>
          </cell>
          <cell r="G12952">
            <v>45889.362986111111</v>
          </cell>
          <cell r="H12952">
            <v>5</v>
          </cell>
          <cell r="O12952">
            <v>1128400</v>
          </cell>
        </row>
        <row r="12953">
          <cell r="A12953">
            <v>45888</v>
          </cell>
          <cell r="C12953" t="str">
            <v>MOYSER SAS</v>
          </cell>
          <cell r="F12953">
            <v>45885.591527777775</v>
          </cell>
          <cell r="G12953">
            <v>45886.591423611113</v>
          </cell>
          <cell r="H12953">
            <v>2</v>
          </cell>
          <cell r="O12953">
            <v>2610700</v>
          </cell>
        </row>
        <row r="12954">
          <cell r="A12954">
            <v>45888</v>
          </cell>
          <cell r="C12954" t="str">
            <v>ROBINFOOD COLOMBIA SAS</v>
          </cell>
          <cell r="F12954">
            <v>45856.291192129633</v>
          </cell>
          <cell r="G12954">
            <v>45886.281851851854</v>
          </cell>
          <cell r="H12954">
            <v>2</v>
          </cell>
          <cell r="O12954">
            <v>1979769.68</v>
          </cell>
        </row>
        <row r="12955">
          <cell r="A12955">
            <v>45888</v>
          </cell>
          <cell r="C12955" t="str">
            <v>ROBINFOOD COLOMBIA SAS</v>
          </cell>
          <cell r="F12955">
            <v>45859.332337962966</v>
          </cell>
          <cell r="G12955">
            <v>45889.331388888888</v>
          </cell>
          <cell r="H12955">
            <v>-1</v>
          </cell>
          <cell r="O12955">
            <v>1936947.7</v>
          </cell>
        </row>
        <row r="12956">
          <cell r="A12956">
            <v>45888</v>
          </cell>
          <cell r="C12956" t="str">
            <v>VENTAS MOSTRADOR</v>
          </cell>
          <cell r="F12956">
            <v>45888</v>
          </cell>
          <cell r="G12956">
            <v>45888</v>
          </cell>
          <cell r="H12956">
            <v>0</v>
          </cell>
          <cell r="O12956">
            <v>741958</v>
          </cell>
        </row>
        <row r="12957">
          <cell r="A12957">
            <v>45888</v>
          </cell>
          <cell r="C12957" t="str">
            <v>VENTAS MOSTRADOR</v>
          </cell>
          <cell r="F12957">
            <v>45888</v>
          </cell>
          <cell r="G12957">
            <v>45888</v>
          </cell>
          <cell r="H12957">
            <v>0</v>
          </cell>
          <cell r="O12957">
            <v>1274842</v>
          </cell>
        </row>
        <row r="12958">
          <cell r="A12958">
            <v>45888</v>
          </cell>
          <cell r="C12958" t="str">
            <v>INVERSIONES EL CARNAL SAS</v>
          </cell>
          <cell r="F12958">
            <v>45878.538032407407</v>
          </cell>
          <cell r="G12958">
            <v>45886.537488425929</v>
          </cell>
          <cell r="H12958">
            <v>2</v>
          </cell>
          <cell r="O12958">
            <v>15014382.048</v>
          </cell>
        </row>
        <row r="12959">
          <cell r="A12959">
            <v>45888</v>
          </cell>
          <cell r="C12959" t="str">
            <v>INVERSIONES EL CARNAL SAS</v>
          </cell>
          <cell r="F12959">
            <v>45880.622152777774</v>
          </cell>
          <cell r="G12959">
            <v>45888.621886574074</v>
          </cell>
          <cell r="H12959">
            <v>0</v>
          </cell>
          <cell r="O12959">
            <v>15473632.8456</v>
          </cell>
        </row>
        <row r="12960">
          <cell r="A12960">
            <v>45888</v>
          </cell>
          <cell r="C12960" t="str">
            <v>INVERSIONES EL CARNAL SAS</v>
          </cell>
          <cell r="F12960">
            <v>45881.497453703705</v>
          </cell>
          <cell r="G12960">
            <v>45889.496759259258</v>
          </cell>
          <cell r="H12960">
            <v>-1</v>
          </cell>
          <cell r="O12960">
            <v>13707614.556</v>
          </cell>
        </row>
        <row r="12961">
          <cell r="A12961">
            <v>45888</v>
          </cell>
          <cell r="C12961" t="str">
            <v>INVERSIONES EL CARNAL SAS</v>
          </cell>
          <cell r="F12961">
            <v>45882.514675925922</v>
          </cell>
          <cell r="G12961">
            <v>45890.513981481483</v>
          </cell>
          <cell r="H12961">
            <v>-2</v>
          </cell>
          <cell r="O12961">
            <v>14648702.255999999</v>
          </cell>
        </row>
        <row r="12962">
          <cell r="A12962">
            <v>45888</v>
          </cell>
          <cell r="C12962" t="str">
            <v>INVERSIONES EL CARNAL SAS</v>
          </cell>
          <cell r="F12962">
            <v>45883.548321759263</v>
          </cell>
          <cell r="G12962">
            <v>45891.548182870371</v>
          </cell>
          <cell r="H12962">
            <v>-3</v>
          </cell>
          <cell r="O12962">
            <v>15026212.864800001</v>
          </cell>
        </row>
        <row r="12963">
          <cell r="A12963">
            <v>45889</v>
          </cell>
          <cell r="C12963" t="str">
            <v>SERAFIN  DIAZ</v>
          </cell>
          <cell r="F12963">
            <v>45889.257638888892</v>
          </cell>
          <cell r="G12963">
            <v>45890.257638888892</v>
          </cell>
          <cell r="H12963">
            <v>4</v>
          </cell>
          <cell r="O12963">
            <v>1599000</v>
          </cell>
        </row>
        <row r="12964">
          <cell r="A12964">
            <v>45889</v>
          </cell>
          <cell r="C12964" t="str">
            <v>VENTAS MOSTRADOR</v>
          </cell>
          <cell r="F12964">
            <v>45889</v>
          </cell>
          <cell r="G12964">
            <v>45889</v>
          </cell>
          <cell r="H12964">
            <v>0</v>
          </cell>
          <cell r="O12964">
            <v>9900</v>
          </cell>
        </row>
        <row r="12965">
          <cell r="A12965">
            <v>45889</v>
          </cell>
          <cell r="C12965" t="str">
            <v>VENTAS MOSTRADOR</v>
          </cell>
          <cell r="F12965">
            <v>45889</v>
          </cell>
          <cell r="G12965">
            <v>45889</v>
          </cell>
          <cell r="H12965">
            <v>0</v>
          </cell>
          <cell r="O12965">
            <v>10000</v>
          </cell>
        </row>
        <row r="12966">
          <cell r="A12966">
            <v>45889</v>
          </cell>
          <cell r="C12966" t="str">
            <v>VENTAS MOSTRADOR</v>
          </cell>
          <cell r="F12966">
            <v>45889</v>
          </cell>
          <cell r="G12966">
            <v>45889</v>
          </cell>
          <cell r="H12966">
            <v>0</v>
          </cell>
          <cell r="O12966">
            <v>12850</v>
          </cell>
        </row>
        <row r="12967">
          <cell r="A12967">
            <v>45889</v>
          </cell>
          <cell r="C12967" t="str">
            <v>VENTAS MOSTRADOR</v>
          </cell>
          <cell r="F12967">
            <v>45889</v>
          </cell>
          <cell r="G12967">
            <v>45889</v>
          </cell>
          <cell r="H12967">
            <v>0</v>
          </cell>
          <cell r="O12967">
            <v>14000</v>
          </cell>
        </row>
        <row r="12968">
          <cell r="A12968">
            <v>45889</v>
          </cell>
          <cell r="C12968" t="str">
            <v>VENTAS MOSTRADOR</v>
          </cell>
          <cell r="F12968">
            <v>45889</v>
          </cell>
          <cell r="G12968">
            <v>45889</v>
          </cell>
          <cell r="H12968">
            <v>0</v>
          </cell>
          <cell r="O12968">
            <v>14760</v>
          </cell>
        </row>
        <row r="12969">
          <cell r="A12969">
            <v>45889</v>
          </cell>
          <cell r="C12969" t="str">
            <v>VENTAS MOSTRADOR</v>
          </cell>
          <cell r="F12969">
            <v>45889</v>
          </cell>
          <cell r="G12969">
            <v>45889</v>
          </cell>
          <cell r="H12969">
            <v>0</v>
          </cell>
          <cell r="O12969">
            <v>15180</v>
          </cell>
        </row>
        <row r="12970">
          <cell r="A12970">
            <v>45889</v>
          </cell>
          <cell r="C12970" t="str">
            <v>VENTAS MOSTRADOR</v>
          </cell>
          <cell r="F12970">
            <v>45889</v>
          </cell>
          <cell r="G12970">
            <v>45889</v>
          </cell>
          <cell r="H12970">
            <v>0</v>
          </cell>
          <cell r="O12970">
            <v>16280</v>
          </cell>
        </row>
        <row r="12971">
          <cell r="A12971">
            <v>45889</v>
          </cell>
          <cell r="C12971" t="str">
            <v>VENTAS MOSTRADOR</v>
          </cell>
          <cell r="F12971">
            <v>45889</v>
          </cell>
          <cell r="G12971">
            <v>45889</v>
          </cell>
          <cell r="H12971">
            <v>0</v>
          </cell>
          <cell r="O12971">
            <v>24000</v>
          </cell>
        </row>
        <row r="12972">
          <cell r="A12972">
            <v>45889</v>
          </cell>
          <cell r="C12972" t="str">
            <v>VENTAS MOSTRADOR</v>
          </cell>
          <cell r="F12972">
            <v>45889</v>
          </cell>
          <cell r="G12972">
            <v>45889</v>
          </cell>
          <cell r="H12972">
            <v>0</v>
          </cell>
          <cell r="O12972">
            <v>24560</v>
          </cell>
        </row>
        <row r="12973">
          <cell r="A12973">
            <v>45889</v>
          </cell>
          <cell r="C12973" t="str">
            <v>VENTAS MOSTRADOR</v>
          </cell>
          <cell r="F12973">
            <v>45889</v>
          </cell>
          <cell r="G12973">
            <v>45889</v>
          </cell>
          <cell r="H12973">
            <v>0</v>
          </cell>
          <cell r="O12973">
            <v>26260</v>
          </cell>
        </row>
        <row r="12974">
          <cell r="A12974">
            <v>45889</v>
          </cell>
          <cell r="C12974" t="str">
            <v>VENTAS MOSTRADOR</v>
          </cell>
          <cell r="F12974">
            <v>45889</v>
          </cell>
          <cell r="G12974">
            <v>45889</v>
          </cell>
          <cell r="H12974">
            <v>0</v>
          </cell>
          <cell r="O12974">
            <v>28944</v>
          </cell>
        </row>
        <row r="12975">
          <cell r="A12975">
            <v>45889</v>
          </cell>
          <cell r="C12975" t="str">
            <v>VENTAS MOSTRADOR</v>
          </cell>
          <cell r="F12975">
            <v>45889</v>
          </cell>
          <cell r="G12975">
            <v>45889</v>
          </cell>
          <cell r="H12975">
            <v>0</v>
          </cell>
          <cell r="O12975">
            <v>30000</v>
          </cell>
        </row>
        <row r="12976">
          <cell r="A12976">
            <v>45889</v>
          </cell>
          <cell r="C12976" t="str">
            <v>VENTAS MOSTRADOR</v>
          </cell>
          <cell r="F12976">
            <v>45889</v>
          </cell>
          <cell r="G12976">
            <v>45889</v>
          </cell>
          <cell r="H12976">
            <v>0</v>
          </cell>
          <cell r="O12976">
            <v>35394</v>
          </cell>
        </row>
        <row r="12977">
          <cell r="A12977">
            <v>45889</v>
          </cell>
          <cell r="C12977" t="str">
            <v>VENTAS MOSTRADOR</v>
          </cell>
          <cell r="F12977">
            <v>45889</v>
          </cell>
          <cell r="G12977">
            <v>45889</v>
          </cell>
          <cell r="H12977">
            <v>0</v>
          </cell>
          <cell r="O12977">
            <v>91368</v>
          </cell>
        </row>
        <row r="12978">
          <cell r="A12978">
            <v>45889</v>
          </cell>
          <cell r="C12978" t="str">
            <v>ROCIO YAZMIN TORRES PEREZ</v>
          </cell>
          <cell r="F12978">
            <v>45889.299143518518</v>
          </cell>
          <cell r="G12978">
            <v>45890.29896990741</v>
          </cell>
          <cell r="H12978">
            <v>4</v>
          </cell>
          <cell r="O12978">
            <v>103100.01</v>
          </cell>
        </row>
        <row r="12979">
          <cell r="A12979">
            <v>45889</v>
          </cell>
          <cell r="C12979" t="str">
            <v>YALINDI  BONILLA GRANADOS</v>
          </cell>
          <cell r="F12979">
            <v>45889.298113425924</v>
          </cell>
          <cell r="G12979">
            <v>45890.297951388886</v>
          </cell>
          <cell r="H12979">
            <v>4</v>
          </cell>
          <cell r="O12979">
            <v>132200</v>
          </cell>
        </row>
        <row r="12980">
          <cell r="A12980">
            <v>45889</v>
          </cell>
          <cell r="C12980" t="str">
            <v>CRISTIAN  ROJAS RIVERA</v>
          </cell>
          <cell r="F12980">
            <v>45889</v>
          </cell>
          <cell r="G12980">
            <v>45889</v>
          </cell>
          <cell r="H12980">
            <v>0</v>
          </cell>
          <cell r="O12980">
            <v>140000</v>
          </cell>
        </row>
        <row r="12981">
          <cell r="A12981">
            <v>45889</v>
          </cell>
          <cell r="C12981" t="str">
            <v>SONIA CONTANZA CARDENAS MURCIA</v>
          </cell>
          <cell r="F12981">
            <v>45889.300706018519</v>
          </cell>
          <cell r="G12981">
            <v>45890.300555555557</v>
          </cell>
          <cell r="H12981">
            <v>4</v>
          </cell>
          <cell r="O12981">
            <v>174000</v>
          </cell>
        </row>
        <row r="12982">
          <cell r="A12982">
            <v>45889</v>
          </cell>
          <cell r="C12982" t="str">
            <v>VENTAS MOSTRADOR</v>
          </cell>
          <cell r="F12982">
            <v>45889</v>
          </cell>
          <cell r="G12982">
            <v>45889</v>
          </cell>
          <cell r="H12982">
            <v>0</v>
          </cell>
          <cell r="O12982">
            <v>330000</v>
          </cell>
        </row>
        <row r="12983">
          <cell r="A12983">
            <v>45889</v>
          </cell>
          <cell r="C12983" t="str">
            <v>CARLOS ANDRES HERNANDEZ MARTINEZ</v>
          </cell>
          <cell r="F12983">
            <v>45888.514826388891</v>
          </cell>
          <cell r="G12983">
            <v>45889.514432870368</v>
          </cell>
          <cell r="H12983">
            <v>5</v>
          </cell>
          <cell r="O12983">
            <v>850999.98</v>
          </cell>
        </row>
        <row r="12984">
          <cell r="A12984">
            <v>45889</v>
          </cell>
          <cell r="C12984" t="str">
            <v>CARLOS ANDRES HERNANDEZ MARTINEZ</v>
          </cell>
          <cell r="F12984">
            <v>45888.515914351854</v>
          </cell>
          <cell r="G12984">
            <v>45889.515914351854</v>
          </cell>
          <cell r="H12984">
            <v>5</v>
          </cell>
          <cell r="O12984">
            <v>850999.98</v>
          </cell>
        </row>
        <row r="12985">
          <cell r="A12985">
            <v>45889</v>
          </cell>
          <cell r="C12985" t="str">
            <v>CRISTIAN MANUEL BELTRAN VALENZUELA</v>
          </cell>
          <cell r="F12985">
            <v>45889.553495370368</v>
          </cell>
          <cell r="G12985">
            <v>45897.553310185183</v>
          </cell>
          <cell r="H12985">
            <v>-1</v>
          </cell>
          <cell r="O12985">
            <v>1000010</v>
          </cell>
        </row>
        <row r="12986">
          <cell r="A12986">
            <v>45889</v>
          </cell>
          <cell r="C12986" t="str">
            <v>FRUTIVER 1A S.A.S</v>
          </cell>
          <cell r="F12986">
            <v>45875.59337962963</v>
          </cell>
          <cell r="G12986">
            <v>45895.593263888892</v>
          </cell>
          <cell r="H12986">
            <v>-7</v>
          </cell>
          <cell r="O12986">
            <v>2214394.2960000001</v>
          </cell>
        </row>
        <row r="12987">
          <cell r="A12987">
            <v>45889</v>
          </cell>
          <cell r="C12987" t="str">
            <v>FRUTIVER 1A S.A.S</v>
          </cell>
          <cell r="F12987">
            <v>45881.482349537036</v>
          </cell>
          <cell r="G12987">
            <v>45901.481793981482</v>
          </cell>
          <cell r="H12987">
            <v>-13</v>
          </cell>
          <cell r="O12987">
            <v>1381456.9920000001</v>
          </cell>
        </row>
        <row r="12988">
          <cell r="A12988">
            <v>45889</v>
          </cell>
          <cell r="C12988" t="str">
            <v>POLA Y TEJO SAS</v>
          </cell>
          <cell r="F12988">
            <v>45870.300023148149</v>
          </cell>
          <cell r="G12988">
            <v>45885.299710648149</v>
          </cell>
          <cell r="H12988">
            <v>3</v>
          </cell>
          <cell r="O12988">
            <v>1109600</v>
          </cell>
        </row>
        <row r="12989">
          <cell r="A12989">
            <v>45889</v>
          </cell>
          <cell r="C12989" t="str">
            <v>POLA Y TEJO SAS</v>
          </cell>
          <cell r="F12989">
            <v>45870.468263888892</v>
          </cell>
          <cell r="G12989">
            <v>45885.468182870369</v>
          </cell>
          <cell r="H12989">
            <v>3</v>
          </cell>
          <cell r="O12989">
            <v>1488900</v>
          </cell>
        </row>
        <row r="12990">
          <cell r="A12990">
            <v>45889</v>
          </cell>
          <cell r="C12990" t="str">
            <v>SOSTENIBILIDAD S.A.S.</v>
          </cell>
          <cell r="F12990">
            <v>45875.573692129627</v>
          </cell>
          <cell r="G12990">
            <v>45890.573495370372</v>
          </cell>
          <cell r="H12990">
            <v>-2</v>
          </cell>
          <cell r="O12990">
            <v>460000</v>
          </cell>
        </row>
        <row r="12991">
          <cell r="A12991">
            <v>45889</v>
          </cell>
          <cell r="C12991" t="str">
            <v>DOROTEA PARRILLA BAR SAS</v>
          </cell>
          <cell r="F12991">
            <v>45873.388240740744</v>
          </cell>
          <cell r="G12991">
            <v>45877.386469907404</v>
          </cell>
          <cell r="H12991">
            <v>11</v>
          </cell>
          <cell r="O12991">
            <v>1696200</v>
          </cell>
        </row>
        <row r="12992">
          <cell r="A12992">
            <v>45889</v>
          </cell>
          <cell r="C12992" t="str">
            <v>DOROTEA PARRILLA BAR SAS</v>
          </cell>
          <cell r="F12992">
            <v>45880.30673611111</v>
          </cell>
          <cell r="G12992">
            <v>45884.306562500002</v>
          </cell>
          <cell r="H12992">
            <v>4</v>
          </cell>
          <cell r="O12992">
            <v>1320000</v>
          </cell>
        </row>
        <row r="12993">
          <cell r="A12993">
            <v>45889</v>
          </cell>
          <cell r="C12993" t="str">
            <v>DOROTEA PARRILLA BAR SAS</v>
          </cell>
          <cell r="F12993">
            <v>45883.348541666666</v>
          </cell>
          <cell r="G12993">
            <v>45887.348391203705</v>
          </cell>
          <cell r="H12993">
            <v>1</v>
          </cell>
          <cell r="O12993">
            <v>2287300</v>
          </cell>
        </row>
        <row r="12994">
          <cell r="A12994">
            <v>45889</v>
          </cell>
          <cell r="C12994" t="str">
            <v>DOROTEA PARRILLA BAR SAS</v>
          </cell>
          <cell r="F12994">
            <v>45888.257337962961</v>
          </cell>
          <cell r="G12994">
            <v>45892.257210648146</v>
          </cell>
          <cell r="H12994">
            <v>-4</v>
          </cell>
          <cell r="O12994">
            <v>578600</v>
          </cell>
        </row>
        <row r="12995">
          <cell r="A12995">
            <v>45889</v>
          </cell>
          <cell r="C12995" t="str">
            <v>LAO KAO SA</v>
          </cell>
          <cell r="F12995">
            <v>45866.449803240743</v>
          </cell>
          <cell r="G12995">
            <v>45881.448576388888</v>
          </cell>
          <cell r="H12995">
            <v>7</v>
          </cell>
          <cell r="O12995">
            <v>4012718.284</v>
          </cell>
        </row>
        <row r="12996">
          <cell r="A12996">
            <v>45889</v>
          </cell>
          <cell r="C12996" t="str">
            <v>LAO KAO SA</v>
          </cell>
          <cell r="F12996">
            <v>45870.330821759257</v>
          </cell>
          <cell r="G12996">
            <v>45885.330659722225</v>
          </cell>
          <cell r="H12996">
            <v>3</v>
          </cell>
          <cell r="O12996">
            <v>1672845.628</v>
          </cell>
        </row>
        <row r="12997">
          <cell r="A12997">
            <v>45889</v>
          </cell>
          <cell r="C12997" t="str">
            <v>LAO KAO SA</v>
          </cell>
          <cell r="F12997">
            <v>45873.52820601852</v>
          </cell>
          <cell r="G12997">
            <v>45888.527881944443</v>
          </cell>
          <cell r="H12997">
            <v>0</v>
          </cell>
          <cell r="O12997">
            <v>3895505.5619999999</v>
          </cell>
        </row>
        <row r="12998">
          <cell r="A12998">
            <v>45889</v>
          </cell>
          <cell r="C12998" t="str">
            <v>LAO KAO SA</v>
          </cell>
          <cell r="F12998">
            <v>45875.634062500001</v>
          </cell>
          <cell r="G12998">
            <v>45890.633599537039</v>
          </cell>
          <cell r="H12998">
            <v>-2</v>
          </cell>
          <cell r="O12998">
            <v>1230683.7879999999</v>
          </cell>
        </row>
        <row r="12999">
          <cell r="A12999">
            <v>45889</v>
          </cell>
          <cell r="C12999" t="str">
            <v>PROCESADORA DE CARNES NUEVA COLOMBO ALEMANA LTDA</v>
          </cell>
          <cell r="F12999">
            <v>45888.579398148147</v>
          </cell>
          <cell r="G12999">
            <v>45891.579212962963</v>
          </cell>
          <cell r="H12999">
            <v>3</v>
          </cell>
          <cell r="O12999">
            <v>1999360</v>
          </cell>
        </row>
        <row r="13000">
          <cell r="A13000">
            <v>45889</v>
          </cell>
          <cell r="C13000" t="str">
            <v>GINA ALEXANDRA OCHOA CASTAÑEDA</v>
          </cell>
          <cell r="F13000">
            <v>45888.596608796295</v>
          </cell>
          <cell r="G13000">
            <v>45889.593819444446</v>
          </cell>
          <cell r="H13000">
            <v>5</v>
          </cell>
          <cell r="O13000">
            <v>409700</v>
          </cell>
        </row>
        <row r="13001">
          <cell r="A13001">
            <v>45889</v>
          </cell>
          <cell r="C13001" t="str">
            <v>MESABAR SAS</v>
          </cell>
          <cell r="F13001">
            <v>45882.552951388891</v>
          </cell>
          <cell r="G13001">
            <v>45890.552812499998</v>
          </cell>
          <cell r="H13001">
            <v>4</v>
          </cell>
          <cell r="O13001">
            <v>936350</v>
          </cell>
        </row>
        <row r="13002">
          <cell r="A13002">
            <v>45889</v>
          </cell>
          <cell r="C13002" t="str">
            <v>BENJAMIN  CHAPARRO AMEZQUITA</v>
          </cell>
          <cell r="F13002">
            <v>45888.615486111114</v>
          </cell>
          <cell r="G13002">
            <v>45889.612615740742</v>
          </cell>
          <cell r="H13002">
            <v>6</v>
          </cell>
          <cell r="O13002">
            <v>2809550</v>
          </cell>
        </row>
        <row r="13003">
          <cell r="A13003">
            <v>45889</v>
          </cell>
          <cell r="C13003" t="str">
            <v>LUZ MARINA PELAYO ORTIZ</v>
          </cell>
          <cell r="F13003">
            <v>45888.588067129633</v>
          </cell>
          <cell r="G13003">
            <v>45889.587812500002</v>
          </cell>
          <cell r="H13003">
            <v>5</v>
          </cell>
          <cell r="O13003">
            <v>230000</v>
          </cell>
        </row>
        <row r="13004">
          <cell r="A13004">
            <v>45889</v>
          </cell>
          <cell r="C13004" t="str">
            <v>ANA MARIA FRANCO AMAYA</v>
          </cell>
          <cell r="F13004">
            <v>45888.313657407409</v>
          </cell>
          <cell r="G13004">
            <v>45889.31355324074</v>
          </cell>
          <cell r="H13004">
            <v>5</v>
          </cell>
          <cell r="O13004">
            <v>270400</v>
          </cell>
        </row>
        <row r="13005">
          <cell r="A13005">
            <v>45889</v>
          </cell>
          <cell r="C13005" t="str">
            <v>ALEJANDRO  DURAN</v>
          </cell>
          <cell r="F13005">
            <v>45888.567152777781</v>
          </cell>
          <cell r="G13005">
            <v>45889.566053240742</v>
          </cell>
          <cell r="H13005">
            <v>5</v>
          </cell>
          <cell r="O13005">
            <v>2886800</v>
          </cell>
        </row>
        <row r="13006">
          <cell r="A13006">
            <v>45889</v>
          </cell>
          <cell r="C13006" t="str">
            <v>SEBALI SAS</v>
          </cell>
          <cell r="F13006">
            <v>45880.305752314816</v>
          </cell>
          <cell r="G13006">
            <v>45888.305567129632</v>
          </cell>
          <cell r="H13006">
            <v>6</v>
          </cell>
          <cell r="O13006">
            <v>926670.53399999999</v>
          </cell>
        </row>
        <row r="13007">
          <cell r="A13007">
            <v>45889</v>
          </cell>
          <cell r="C13007" t="str">
            <v>ANA LUCIA BAUTISTA MANCILLA</v>
          </cell>
          <cell r="F13007">
            <v>45889.44226851852</v>
          </cell>
          <cell r="G13007">
            <v>45890.442164351851</v>
          </cell>
          <cell r="H13007">
            <v>4</v>
          </cell>
          <cell r="O13007">
            <v>576700</v>
          </cell>
        </row>
        <row r="13008">
          <cell r="A13008">
            <v>45889</v>
          </cell>
          <cell r="C13008" t="str">
            <v>MARIA CRISTINA JAIME</v>
          </cell>
          <cell r="F13008">
            <v>45889.266192129631</v>
          </cell>
          <cell r="G13008">
            <v>45890.266192129631</v>
          </cell>
          <cell r="H13008">
            <v>5</v>
          </cell>
          <cell r="O13008">
            <v>1974600</v>
          </cell>
        </row>
        <row r="13009">
          <cell r="A13009">
            <v>45889</v>
          </cell>
          <cell r="C13009" t="str">
            <v>JAIR SEBASTIAN ROJAS PULIDO</v>
          </cell>
          <cell r="F13009">
            <v>45889.387303240743</v>
          </cell>
          <cell r="G13009">
            <v>45890.387175925927</v>
          </cell>
          <cell r="H13009">
            <v>4</v>
          </cell>
          <cell r="O13009">
            <v>638249.98</v>
          </cell>
        </row>
        <row r="13010">
          <cell r="A13010">
            <v>45889</v>
          </cell>
          <cell r="C13010" t="str">
            <v>CANAL DIGITAL</v>
          </cell>
          <cell r="F13010">
            <v>45889.394780092596</v>
          </cell>
          <cell r="G13010">
            <v>45890.394780092596</v>
          </cell>
          <cell r="H13010">
            <v>5</v>
          </cell>
          <cell r="O13010">
            <v>211200</v>
          </cell>
        </row>
        <row r="13011">
          <cell r="A13011">
            <v>45889</v>
          </cell>
          <cell r="C13011" t="str">
            <v>KOE4K S.A.S</v>
          </cell>
          <cell r="F13011">
            <v>45864.597361111111</v>
          </cell>
          <cell r="G13011">
            <v>45894.597233796296</v>
          </cell>
          <cell r="H13011">
            <v>-6</v>
          </cell>
          <cell r="O13011">
            <v>2082741.6040000001</v>
          </cell>
        </row>
        <row r="13012">
          <cell r="A13012">
            <v>45889</v>
          </cell>
          <cell r="C13012" t="str">
            <v>KOE4K S.A.S</v>
          </cell>
          <cell r="F13012">
            <v>45867.528263888889</v>
          </cell>
          <cell r="G13012">
            <v>45897.528090277781</v>
          </cell>
          <cell r="H13012">
            <v>-9</v>
          </cell>
          <cell r="O13012">
            <v>136500</v>
          </cell>
        </row>
        <row r="13013">
          <cell r="A13013">
            <v>45889</v>
          </cell>
          <cell r="C13013" t="str">
            <v>KOE4K S.A.S</v>
          </cell>
          <cell r="F13013">
            <v>45868.460868055554</v>
          </cell>
          <cell r="G13013">
            <v>45898.460798611108</v>
          </cell>
          <cell r="H13013">
            <v>-10</v>
          </cell>
          <cell r="O13013">
            <v>974697.97499999998</v>
          </cell>
        </row>
        <row r="13014">
          <cell r="A13014">
            <v>45889</v>
          </cell>
          <cell r="C13014" t="str">
            <v>JUAN MANUEL PALLARES ARRIETA</v>
          </cell>
          <cell r="F13014">
            <v>45883.528749999998</v>
          </cell>
          <cell r="G13014">
            <v>45884.528553240743</v>
          </cell>
          <cell r="H13014">
            <v>4</v>
          </cell>
          <cell r="O13014">
            <v>217550</v>
          </cell>
        </row>
        <row r="13015">
          <cell r="A13015">
            <v>45889</v>
          </cell>
          <cell r="C13015" t="str">
            <v>HUMO CAFE &amp; BISTRO SAS</v>
          </cell>
          <cell r="F13015">
            <v>45889</v>
          </cell>
          <cell r="G13015">
            <v>45890</v>
          </cell>
          <cell r="H13015">
            <v>2</v>
          </cell>
          <cell r="O13015">
            <v>518100</v>
          </cell>
        </row>
        <row r="13016">
          <cell r="A13016">
            <v>45889</v>
          </cell>
          <cell r="C13016" t="str">
            <v>DONDOHE4K S.A.S</v>
          </cell>
          <cell r="F13016">
            <v>45870.32335648148</v>
          </cell>
          <cell r="G13016">
            <v>45900.323182870372</v>
          </cell>
          <cell r="H13016">
            <v>-12</v>
          </cell>
          <cell r="O13016">
            <v>1157189.32</v>
          </cell>
        </row>
        <row r="13017">
          <cell r="A13017">
            <v>45889</v>
          </cell>
          <cell r="C13017" t="str">
            <v>DONDOHE4K S.A.S</v>
          </cell>
          <cell r="F13017">
            <v>45870.343090277776</v>
          </cell>
          <cell r="G13017">
            <v>45900.343032407407</v>
          </cell>
          <cell r="H13017">
            <v>-12</v>
          </cell>
          <cell r="O13017">
            <v>1039677.84</v>
          </cell>
        </row>
        <row r="13018">
          <cell r="A13018">
            <v>45889</v>
          </cell>
          <cell r="C13018" t="str">
            <v>DONDOHE4K S.A.S</v>
          </cell>
          <cell r="F13018">
            <v>45870.554108796299</v>
          </cell>
          <cell r="G13018">
            <v>45900.553981481484</v>
          </cell>
          <cell r="H13018">
            <v>-12</v>
          </cell>
          <cell r="O13018">
            <v>965700</v>
          </cell>
        </row>
        <row r="13019">
          <cell r="A13019">
            <v>45889</v>
          </cell>
          <cell r="C13019" t="str">
            <v>DONDOHE4K S.A.S</v>
          </cell>
          <cell r="F13019">
            <v>45873.60396990741</v>
          </cell>
          <cell r="G13019">
            <v>45903.603449074071</v>
          </cell>
          <cell r="H13019">
            <v>-15</v>
          </cell>
          <cell r="O13019">
            <v>645036</v>
          </cell>
        </row>
        <row r="13020">
          <cell r="A13020">
            <v>45889</v>
          </cell>
          <cell r="C13020" t="str">
            <v>OSAKA COCINA NIKKEI S.A.S</v>
          </cell>
          <cell r="F13020">
            <v>45873.56082175926</v>
          </cell>
          <cell r="G13020">
            <v>45903.560671296298</v>
          </cell>
          <cell r="H13020">
            <v>-15</v>
          </cell>
          <cell r="O13020">
            <v>702678.81599999999</v>
          </cell>
        </row>
        <row r="13021">
          <cell r="A13021">
            <v>45889</v>
          </cell>
          <cell r="C13021" t="str">
            <v>OSAKA COCINA NIKKEI S.A.S</v>
          </cell>
          <cell r="F13021">
            <v>45875.52003472222</v>
          </cell>
          <cell r="G13021">
            <v>45905.519953703704</v>
          </cell>
          <cell r="H13021">
            <v>-17</v>
          </cell>
          <cell r="O13021">
            <v>958963.38699999999</v>
          </cell>
        </row>
        <row r="13022">
          <cell r="A13022">
            <v>45889</v>
          </cell>
          <cell r="C13022" t="str">
            <v>OSTAK S.A.S</v>
          </cell>
          <cell r="F13022">
            <v>45861.47625</v>
          </cell>
          <cell r="G13022">
            <v>45891.476006944446</v>
          </cell>
          <cell r="H13022">
            <v>-3</v>
          </cell>
          <cell r="O13022">
            <v>78000</v>
          </cell>
        </row>
        <row r="13023">
          <cell r="A13023">
            <v>45889</v>
          </cell>
          <cell r="C13023" t="str">
            <v>CELESTE CATERING SAS</v>
          </cell>
          <cell r="F13023">
            <v>45843.234363425923</v>
          </cell>
          <cell r="G13023">
            <v>45873.234363425923</v>
          </cell>
          <cell r="H13023">
            <v>15</v>
          </cell>
          <cell r="O13023">
            <v>212000</v>
          </cell>
        </row>
        <row r="13024">
          <cell r="A13024">
            <v>45889</v>
          </cell>
          <cell r="C13024" t="str">
            <v>CELESTE CATERING SAS</v>
          </cell>
          <cell r="F13024">
            <v>45843.245289351849</v>
          </cell>
          <cell r="G13024">
            <v>45873.245289351849</v>
          </cell>
          <cell r="H13024">
            <v>15</v>
          </cell>
          <cell r="O13024">
            <v>1188000</v>
          </cell>
        </row>
        <row r="13025">
          <cell r="A13025">
            <v>45889</v>
          </cell>
          <cell r="C13025" t="str">
            <v>CELESTE CATERING SAS</v>
          </cell>
          <cell r="F13025">
            <v>45843.246469907404</v>
          </cell>
          <cell r="G13025">
            <v>45873.246469907404</v>
          </cell>
          <cell r="H13025">
            <v>15</v>
          </cell>
          <cell r="O13025">
            <v>718000</v>
          </cell>
        </row>
        <row r="13026">
          <cell r="A13026">
            <v>45889</v>
          </cell>
          <cell r="C13026" t="str">
            <v>CELESTE CATERING SAS</v>
          </cell>
          <cell r="F13026">
            <v>45843.34684027778</v>
          </cell>
          <cell r="G13026">
            <v>45873.346203703702</v>
          </cell>
          <cell r="H13026">
            <v>15</v>
          </cell>
          <cell r="O13026">
            <v>426000</v>
          </cell>
        </row>
        <row r="13027">
          <cell r="A13027">
            <v>45889</v>
          </cell>
          <cell r="C13027" t="str">
            <v>CELESTE CATERING SAS</v>
          </cell>
          <cell r="F13027">
            <v>45848.354942129627</v>
          </cell>
          <cell r="G13027">
            <v>45878.354849537034</v>
          </cell>
          <cell r="H13027">
            <v>10</v>
          </cell>
          <cell r="O13027">
            <v>646000</v>
          </cell>
        </row>
        <row r="13028">
          <cell r="A13028">
            <v>45889</v>
          </cell>
          <cell r="C13028" t="str">
            <v>CELESTE CATERING SAS</v>
          </cell>
          <cell r="F13028">
            <v>45850.339907407404</v>
          </cell>
          <cell r="G13028">
            <v>45880.339687500003</v>
          </cell>
          <cell r="H13028">
            <v>8</v>
          </cell>
          <cell r="O13028">
            <v>620400</v>
          </cell>
        </row>
        <row r="13029">
          <cell r="A13029">
            <v>45889</v>
          </cell>
          <cell r="C13029" t="str">
            <v>MERCADOS BM SAS</v>
          </cell>
          <cell r="F13029">
            <v>45882.342604166668</v>
          </cell>
          <cell r="G13029">
            <v>45890.339062500003</v>
          </cell>
          <cell r="H13029">
            <v>-2</v>
          </cell>
          <cell r="O13029">
            <v>1581824.024</v>
          </cell>
        </row>
        <row r="13030">
          <cell r="A13030">
            <v>45889</v>
          </cell>
          <cell r="C13030" t="str">
            <v>MERCADOS BM SAS</v>
          </cell>
          <cell r="F13030">
            <v>45883.299317129633</v>
          </cell>
          <cell r="G13030">
            <v>45891.299050925925</v>
          </cell>
          <cell r="H13030">
            <v>-3</v>
          </cell>
          <cell r="O13030">
            <v>1258667.4539999999</v>
          </cell>
        </row>
        <row r="13031">
          <cell r="A13031">
            <v>45889</v>
          </cell>
          <cell r="C13031" t="str">
            <v>FUERZA INTENSA SAS</v>
          </cell>
          <cell r="F13031">
            <v>45856.579375000001</v>
          </cell>
          <cell r="G13031">
            <v>45871.579201388886</v>
          </cell>
          <cell r="H13031">
            <v>17</v>
          </cell>
          <cell r="O13031">
            <v>923100</v>
          </cell>
        </row>
        <row r="13032">
          <cell r="A13032">
            <v>45889</v>
          </cell>
          <cell r="C13032" t="str">
            <v>FUERZA INTENSA SAS</v>
          </cell>
          <cell r="F13032">
            <v>45862.505393518521</v>
          </cell>
          <cell r="G13032">
            <v>45877.505266203705</v>
          </cell>
          <cell r="H13032">
            <v>11</v>
          </cell>
          <cell r="O13032">
            <v>527900</v>
          </cell>
        </row>
        <row r="13033">
          <cell r="A13033">
            <v>45889</v>
          </cell>
          <cell r="C13033" t="str">
            <v>BACO FOODS COLOMBIA S.A.S</v>
          </cell>
          <cell r="F13033">
            <v>45845.304490740738</v>
          </cell>
          <cell r="G13033">
            <v>45875.3044212963</v>
          </cell>
          <cell r="H13033">
            <v>13</v>
          </cell>
          <cell r="O13033">
            <v>2664124.6719999998</v>
          </cell>
        </row>
        <row r="13034">
          <cell r="A13034">
            <v>45889</v>
          </cell>
          <cell r="C13034" t="str">
            <v>BACO FOODS COLOMBIA S.A.S</v>
          </cell>
          <cell r="F13034">
            <v>45857.555150462962</v>
          </cell>
          <cell r="G13034">
            <v>45887.554988425924</v>
          </cell>
          <cell r="H13034">
            <v>1</v>
          </cell>
          <cell r="O13034">
            <v>3999174.588</v>
          </cell>
        </row>
        <row r="13035">
          <cell r="A13035">
            <v>45889</v>
          </cell>
          <cell r="C13035" t="str">
            <v>CHORIZOS Y EMBUTIDOS SANTARROSANOS S.A.S.</v>
          </cell>
          <cell r="F13035">
            <v>45745.395150462966</v>
          </cell>
          <cell r="G13035">
            <v>45753.395150462966</v>
          </cell>
          <cell r="H13035">
            <v>135</v>
          </cell>
          <cell r="O13035">
            <v>3754800</v>
          </cell>
        </row>
        <row r="13036">
          <cell r="A13036">
            <v>45889</v>
          </cell>
          <cell r="C13036" t="str">
            <v>CHORIZOS Y EMBUTIDOS SANTARROSANOS S.A.S.</v>
          </cell>
          <cell r="F13036">
            <v>45749.340497685182</v>
          </cell>
          <cell r="G13036">
            <v>45757.340497685182</v>
          </cell>
          <cell r="H13036">
            <v>131</v>
          </cell>
          <cell r="O13036">
            <v>28000</v>
          </cell>
        </row>
        <row r="13037">
          <cell r="A13037">
            <v>45889</v>
          </cell>
          <cell r="C13037" t="str">
            <v>CEVICHE FUSION SAS</v>
          </cell>
          <cell r="F13037">
            <v>45882.602731481478</v>
          </cell>
          <cell r="G13037">
            <v>45883.602141203701</v>
          </cell>
          <cell r="H13037">
            <v>5</v>
          </cell>
          <cell r="O13037">
            <v>552782</v>
          </cell>
        </row>
        <row r="13038">
          <cell r="A13038">
            <v>45889</v>
          </cell>
          <cell r="C13038" t="str">
            <v>VENTAS MOSTRADOR</v>
          </cell>
          <cell r="F13038">
            <v>45889</v>
          </cell>
          <cell r="G13038">
            <v>45889</v>
          </cell>
          <cell r="H13038">
            <v>0</v>
          </cell>
          <cell r="O13038">
            <v>1023280</v>
          </cell>
        </row>
        <row r="13039">
          <cell r="A13039">
            <v>45889</v>
          </cell>
          <cell r="C13039" t="str">
            <v>VENTAS MOSTRADOR</v>
          </cell>
          <cell r="F13039">
            <v>45889</v>
          </cell>
          <cell r="G13039">
            <v>45889</v>
          </cell>
          <cell r="H13039">
            <v>0</v>
          </cell>
          <cell r="O13039">
            <v>440145</v>
          </cell>
        </row>
        <row r="13040">
          <cell r="A13040">
            <v>45890</v>
          </cell>
          <cell r="C13040" t="str">
            <v>SUPERMERCADO ECO S.A.S</v>
          </cell>
          <cell r="F13040">
            <v>45882.324652777781</v>
          </cell>
          <cell r="G13040">
            <v>45890.324490740742</v>
          </cell>
          <cell r="H13040">
            <v>-2</v>
          </cell>
          <cell r="O13040">
            <v>301969.64850000001</v>
          </cell>
        </row>
        <row r="13041">
          <cell r="A13041">
            <v>45890</v>
          </cell>
          <cell r="C13041" t="str">
            <v>SUPERMERCADO ECO S.A.S</v>
          </cell>
          <cell r="F13041">
            <v>45882.348680555559</v>
          </cell>
          <cell r="G13041">
            <v>45890.346701388888</v>
          </cell>
          <cell r="H13041">
            <v>-2</v>
          </cell>
          <cell r="O13041">
            <v>703950</v>
          </cell>
        </row>
        <row r="13042">
          <cell r="A13042">
            <v>45890</v>
          </cell>
          <cell r="C13042" t="str">
            <v>ALIMENTOS BRIKO SAS</v>
          </cell>
          <cell r="F13042">
            <v>45890.334861111114</v>
          </cell>
          <cell r="G13042">
            <v>45891.334861111114</v>
          </cell>
          <cell r="H13042">
            <v>3</v>
          </cell>
          <cell r="O13042">
            <v>956400</v>
          </cell>
        </row>
        <row r="13043">
          <cell r="A13043">
            <v>45890</v>
          </cell>
          <cell r="C13043" t="str">
            <v>VENTAS MOSTRADOR</v>
          </cell>
          <cell r="F13043">
            <v>45890</v>
          </cell>
          <cell r="G13043">
            <v>45890</v>
          </cell>
          <cell r="H13043">
            <v>0</v>
          </cell>
          <cell r="O13043">
            <v>9690</v>
          </cell>
        </row>
        <row r="13044">
          <cell r="A13044">
            <v>45890</v>
          </cell>
          <cell r="C13044" t="str">
            <v>VENTAS MOSTRADOR</v>
          </cell>
          <cell r="F13044">
            <v>45890</v>
          </cell>
          <cell r="G13044">
            <v>45890</v>
          </cell>
          <cell r="H13044">
            <v>0</v>
          </cell>
          <cell r="O13044">
            <v>10565</v>
          </cell>
        </row>
        <row r="13045">
          <cell r="A13045">
            <v>45890</v>
          </cell>
          <cell r="C13045" t="str">
            <v>VENTAS MOSTRADOR</v>
          </cell>
          <cell r="F13045">
            <v>45890</v>
          </cell>
          <cell r="G13045">
            <v>45890</v>
          </cell>
          <cell r="H13045">
            <v>0</v>
          </cell>
          <cell r="O13045">
            <v>17940</v>
          </cell>
        </row>
        <row r="13046">
          <cell r="A13046">
            <v>45890</v>
          </cell>
          <cell r="C13046" t="str">
            <v>VENTAS MOSTRADOR</v>
          </cell>
          <cell r="F13046">
            <v>45890</v>
          </cell>
          <cell r="G13046">
            <v>45890</v>
          </cell>
          <cell r="H13046">
            <v>0</v>
          </cell>
          <cell r="O13046">
            <v>18000</v>
          </cell>
        </row>
        <row r="13047">
          <cell r="A13047">
            <v>45890</v>
          </cell>
          <cell r="C13047" t="str">
            <v>VENTAS MOSTRADOR</v>
          </cell>
          <cell r="F13047">
            <v>45890</v>
          </cell>
          <cell r="G13047">
            <v>45890</v>
          </cell>
          <cell r="H13047">
            <v>0</v>
          </cell>
          <cell r="O13047">
            <v>18750</v>
          </cell>
        </row>
        <row r="13048">
          <cell r="A13048">
            <v>45890</v>
          </cell>
          <cell r="C13048" t="str">
            <v>VENTAS MOSTRADOR</v>
          </cell>
          <cell r="F13048">
            <v>45890</v>
          </cell>
          <cell r="G13048">
            <v>45890</v>
          </cell>
          <cell r="H13048">
            <v>0</v>
          </cell>
          <cell r="O13048">
            <v>20000</v>
          </cell>
        </row>
        <row r="13049">
          <cell r="A13049">
            <v>45890</v>
          </cell>
          <cell r="C13049" t="str">
            <v>VENTAS MOSTRADOR</v>
          </cell>
          <cell r="F13049">
            <v>45890</v>
          </cell>
          <cell r="G13049">
            <v>45890</v>
          </cell>
          <cell r="H13049">
            <v>0</v>
          </cell>
          <cell r="O13049">
            <v>20930</v>
          </cell>
        </row>
        <row r="13050">
          <cell r="A13050">
            <v>45890</v>
          </cell>
          <cell r="C13050" t="str">
            <v>VENTAS MOSTRADOR</v>
          </cell>
          <cell r="F13050">
            <v>45890</v>
          </cell>
          <cell r="G13050">
            <v>45890</v>
          </cell>
          <cell r="H13050">
            <v>0</v>
          </cell>
          <cell r="O13050">
            <v>25850</v>
          </cell>
        </row>
        <row r="13051">
          <cell r="A13051">
            <v>45890</v>
          </cell>
          <cell r="C13051" t="str">
            <v>VENTAS MOSTRADOR</v>
          </cell>
          <cell r="F13051">
            <v>45890</v>
          </cell>
          <cell r="G13051">
            <v>45890</v>
          </cell>
          <cell r="H13051">
            <v>0</v>
          </cell>
          <cell r="O13051">
            <v>31066</v>
          </cell>
        </row>
        <row r="13052">
          <cell r="A13052">
            <v>45890</v>
          </cell>
          <cell r="C13052" t="str">
            <v>VENTAS MOSTRADOR</v>
          </cell>
          <cell r="F13052">
            <v>45890</v>
          </cell>
          <cell r="G13052">
            <v>45890</v>
          </cell>
          <cell r="H13052">
            <v>0</v>
          </cell>
          <cell r="O13052">
            <v>37565</v>
          </cell>
        </row>
        <row r="13053">
          <cell r="A13053">
            <v>45890</v>
          </cell>
          <cell r="C13053" t="str">
            <v>VENTAS MOSTRADOR</v>
          </cell>
          <cell r="F13053">
            <v>45890</v>
          </cell>
          <cell r="G13053">
            <v>45890</v>
          </cell>
          <cell r="H13053">
            <v>0</v>
          </cell>
          <cell r="O13053">
            <v>41010</v>
          </cell>
        </row>
        <row r="13054">
          <cell r="A13054">
            <v>45890</v>
          </cell>
          <cell r="C13054" t="str">
            <v>JUAN BUENAVENTURA JIMENEZ BERMUDEZ</v>
          </cell>
          <cell r="F13054">
            <v>45890.473726851851</v>
          </cell>
          <cell r="G13054">
            <v>45891.473541666666</v>
          </cell>
          <cell r="H13054">
            <v>3</v>
          </cell>
          <cell r="O13054">
            <v>72600</v>
          </cell>
        </row>
        <row r="13055">
          <cell r="A13055">
            <v>45890</v>
          </cell>
          <cell r="C13055" t="str">
            <v>VENTAS MOSTRADOR</v>
          </cell>
          <cell r="F13055">
            <v>45890</v>
          </cell>
          <cell r="G13055">
            <v>45890</v>
          </cell>
          <cell r="H13055">
            <v>0</v>
          </cell>
          <cell r="O13055">
            <v>82500</v>
          </cell>
        </row>
        <row r="13056">
          <cell r="A13056">
            <v>45890</v>
          </cell>
          <cell r="C13056" t="str">
            <v>VENTAS MOSTRADOR</v>
          </cell>
          <cell r="F13056">
            <v>45890</v>
          </cell>
          <cell r="G13056">
            <v>45890</v>
          </cell>
          <cell r="H13056">
            <v>0</v>
          </cell>
          <cell r="O13056">
            <v>84323</v>
          </cell>
        </row>
        <row r="13057">
          <cell r="A13057">
            <v>45890</v>
          </cell>
          <cell r="C13057" t="str">
            <v>SONIA CONTANZA CARDENAS MURCIA</v>
          </cell>
          <cell r="F13057">
            <v>45890.336435185185</v>
          </cell>
          <cell r="G13057">
            <v>45891.3362037037</v>
          </cell>
          <cell r="H13057">
            <v>3</v>
          </cell>
          <cell r="O13057">
            <v>130800</v>
          </cell>
        </row>
        <row r="13058">
          <cell r="A13058">
            <v>45890</v>
          </cell>
          <cell r="C13058" t="str">
            <v>VENTAS MOSTRADOR</v>
          </cell>
          <cell r="F13058">
            <v>45890</v>
          </cell>
          <cell r="G13058">
            <v>45890</v>
          </cell>
          <cell r="H13058">
            <v>0</v>
          </cell>
          <cell r="O13058">
            <v>294496</v>
          </cell>
        </row>
        <row r="13059">
          <cell r="A13059">
            <v>45890</v>
          </cell>
          <cell r="C13059" t="str">
            <v>ALBA MARIA GONZALEZ IBAÑEZ</v>
          </cell>
          <cell r="F13059">
            <v>45889.342175925929</v>
          </cell>
          <cell r="G13059">
            <v>45890.342048611114</v>
          </cell>
          <cell r="H13059">
            <v>4</v>
          </cell>
          <cell r="O13059">
            <v>294800</v>
          </cell>
        </row>
        <row r="13060">
          <cell r="A13060">
            <v>45890</v>
          </cell>
          <cell r="C13060" t="str">
            <v>CRISTIAN  ROJAS RIVERA</v>
          </cell>
          <cell r="F13060">
            <v>45888.611481481479</v>
          </cell>
          <cell r="G13060">
            <v>45894.611307870371</v>
          </cell>
          <cell r="H13060">
            <v>0</v>
          </cell>
          <cell r="O13060">
            <v>425499.99</v>
          </cell>
        </row>
        <row r="13061">
          <cell r="A13061">
            <v>45890</v>
          </cell>
          <cell r="C13061" t="str">
            <v>CIELO ALEXANDRA MENDOZA RODRIGUEZ</v>
          </cell>
          <cell r="F13061">
            <v>45890.431620370371</v>
          </cell>
          <cell r="G13061">
            <v>45891.431493055556</v>
          </cell>
          <cell r="H13061">
            <v>5</v>
          </cell>
          <cell r="O13061">
            <v>850999.98</v>
          </cell>
        </row>
        <row r="13062">
          <cell r="A13062">
            <v>45890</v>
          </cell>
          <cell r="C13062" t="str">
            <v>TIGRE COLOMBIA S.A.S</v>
          </cell>
          <cell r="F13062">
            <v>45888.541689814818</v>
          </cell>
          <cell r="G13062">
            <v>45896.541585648149</v>
          </cell>
          <cell r="H13062">
            <v>-2</v>
          </cell>
          <cell r="O13062">
            <v>1817300</v>
          </cell>
        </row>
        <row r="13063">
          <cell r="A13063">
            <v>45890</v>
          </cell>
          <cell r="C13063" t="str">
            <v>TIGRE COLOMBIA S.A.S</v>
          </cell>
          <cell r="F13063">
            <v>45888.543657407405</v>
          </cell>
          <cell r="G13063">
            <v>45896.543553240743</v>
          </cell>
          <cell r="H13063">
            <v>-2</v>
          </cell>
          <cell r="O13063">
            <v>705500</v>
          </cell>
        </row>
        <row r="13064">
          <cell r="A13064">
            <v>45890</v>
          </cell>
          <cell r="C13064" t="str">
            <v>TIGRE COLOMBIA S.A.S</v>
          </cell>
          <cell r="F13064">
            <v>45889.286805555559</v>
          </cell>
          <cell r="G13064">
            <v>45897.286562499998</v>
          </cell>
          <cell r="H13064">
            <v>-3</v>
          </cell>
          <cell r="O13064">
            <v>1360000</v>
          </cell>
        </row>
        <row r="13065">
          <cell r="A13065">
            <v>45890</v>
          </cell>
          <cell r="C13065" t="str">
            <v>TIGRE COLOMBIA S.A.S</v>
          </cell>
          <cell r="F13065">
            <v>45889.288587962961</v>
          </cell>
          <cell r="G13065">
            <v>45897.288298611114</v>
          </cell>
          <cell r="H13065">
            <v>-3</v>
          </cell>
          <cell r="O13065">
            <v>1530000</v>
          </cell>
        </row>
        <row r="13066">
          <cell r="A13066">
            <v>45890</v>
          </cell>
          <cell r="C13066" t="str">
            <v>TODOS COMEMOS SAS</v>
          </cell>
          <cell r="F13066">
            <v>45855.547025462962</v>
          </cell>
          <cell r="G13066">
            <v>45863.546875</v>
          </cell>
          <cell r="H13066">
            <v>25</v>
          </cell>
          <cell r="O13066">
            <v>429000</v>
          </cell>
        </row>
        <row r="13067">
          <cell r="A13067">
            <v>45890</v>
          </cell>
          <cell r="C13067" t="str">
            <v>DOROTEA PARRILA SAS</v>
          </cell>
          <cell r="F13067">
            <v>45883.345752314817</v>
          </cell>
          <cell r="G13067">
            <v>45884.342986111114</v>
          </cell>
          <cell r="H13067">
            <v>19</v>
          </cell>
          <cell r="O13067">
            <v>459800</v>
          </cell>
        </row>
        <row r="13068">
          <cell r="A13068">
            <v>45890</v>
          </cell>
          <cell r="C13068" t="str">
            <v>DOROTEA PARRILA SAS</v>
          </cell>
          <cell r="F13068">
            <v>45888.256423611114</v>
          </cell>
          <cell r="G13068">
            <v>45889.256273148145</v>
          </cell>
          <cell r="H13068">
            <v>14</v>
          </cell>
          <cell r="O13068">
            <v>723650</v>
          </cell>
        </row>
        <row r="13069">
          <cell r="A13069">
            <v>45890</v>
          </cell>
          <cell r="C13069" t="str">
            <v>DOROTEA PARRILA SAS</v>
          </cell>
          <cell r="F13069">
            <v>45889.280555555553</v>
          </cell>
          <cell r="G13069">
            <v>45890.279930555553</v>
          </cell>
          <cell r="H13069">
            <v>13</v>
          </cell>
          <cell r="O13069">
            <v>1372800</v>
          </cell>
        </row>
        <row r="13070">
          <cell r="A13070">
            <v>45890</v>
          </cell>
          <cell r="C13070" t="str">
            <v>NESTOR ABEL NOREÑA URREA</v>
          </cell>
          <cell r="F13070">
            <v>45889.467997685184</v>
          </cell>
          <cell r="G13070">
            <v>45890.467766203707</v>
          </cell>
          <cell r="H13070">
            <v>5</v>
          </cell>
          <cell r="O13070">
            <v>792000</v>
          </cell>
        </row>
        <row r="13071">
          <cell r="A13071">
            <v>45890</v>
          </cell>
          <cell r="C13071" t="str">
            <v>SERAFIN  DIAZ</v>
          </cell>
          <cell r="F13071">
            <v>45890.295081018521</v>
          </cell>
          <cell r="G13071">
            <v>45891.295081018521</v>
          </cell>
          <cell r="H13071">
            <v>3</v>
          </cell>
          <cell r="O13071">
            <v>1822500</v>
          </cell>
        </row>
        <row r="13072">
          <cell r="A13072">
            <v>45890</v>
          </cell>
          <cell r="C13072" t="str">
            <v>LUZ MARINA PELAYO ORTIZ</v>
          </cell>
          <cell r="F13072">
            <v>45889.455150462964</v>
          </cell>
          <cell r="G13072">
            <v>45890.454976851855</v>
          </cell>
          <cell r="H13072">
            <v>4</v>
          </cell>
          <cell r="O13072">
            <v>217000</v>
          </cell>
        </row>
        <row r="13073">
          <cell r="A13073">
            <v>45890</v>
          </cell>
          <cell r="C13073" t="str">
            <v>INDUCOLCARNES S.A.S</v>
          </cell>
          <cell r="F13073">
            <v>45861.589791666665</v>
          </cell>
          <cell r="G13073">
            <v>45876.589675925927</v>
          </cell>
          <cell r="H13073">
            <v>19</v>
          </cell>
          <cell r="O13073">
            <v>4711712.4179999996</v>
          </cell>
        </row>
        <row r="13074">
          <cell r="A13074">
            <v>45890</v>
          </cell>
          <cell r="C13074" t="str">
            <v>PAULA JINNET ARDILA GOMEZ</v>
          </cell>
          <cell r="F13074">
            <v>45889.283321759256</v>
          </cell>
          <cell r="G13074">
            <v>45890.282175925924</v>
          </cell>
          <cell r="H13074">
            <v>4</v>
          </cell>
          <cell r="O13074">
            <v>552000</v>
          </cell>
        </row>
        <row r="13075">
          <cell r="A13075">
            <v>45890</v>
          </cell>
          <cell r="C13075" t="str">
            <v>INVERSIONES Y SOLUCIONES DE TRADICION SAS</v>
          </cell>
          <cell r="F13075">
            <v>45849.383240740739</v>
          </cell>
          <cell r="G13075">
            <v>45864.3830787037</v>
          </cell>
          <cell r="H13075">
            <v>39</v>
          </cell>
          <cell r="O13075">
            <v>401448</v>
          </cell>
        </row>
        <row r="13076">
          <cell r="A13076">
            <v>45890</v>
          </cell>
          <cell r="C13076" t="str">
            <v>INVERSIONES Y SOLUCIONES DE TRADICION SAS</v>
          </cell>
          <cell r="F13076">
            <v>45856.606192129628</v>
          </cell>
          <cell r="G13076">
            <v>45871.606087962966</v>
          </cell>
          <cell r="H13076">
            <v>32</v>
          </cell>
          <cell r="O13076">
            <v>3598552</v>
          </cell>
        </row>
        <row r="13077">
          <cell r="A13077">
            <v>45890</v>
          </cell>
          <cell r="C13077" t="str">
            <v>PAULA JINNET ARDILA GOMEZ</v>
          </cell>
          <cell r="F13077">
            <v>45889.285231481481</v>
          </cell>
          <cell r="G13077">
            <v>45890.284814814811</v>
          </cell>
          <cell r="H13077">
            <v>4</v>
          </cell>
          <cell r="O13077">
            <v>317400</v>
          </cell>
        </row>
        <row r="13078">
          <cell r="A13078">
            <v>45890</v>
          </cell>
          <cell r="C13078" t="str">
            <v>BASTIDAS MEDINA MARCELA</v>
          </cell>
          <cell r="F13078">
            <v>45890.404305555552</v>
          </cell>
          <cell r="G13078">
            <v>45891.401979166665</v>
          </cell>
          <cell r="H13078">
            <v>3</v>
          </cell>
          <cell r="O13078">
            <v>356500</v>
          </cell>
        </row>
        <row r="13079">
          <cell r="A13079">
            <v>45890</v>
          </cell>
          <cell r="C13079" t="str">
            <v>JOSE DIEGO MOSQUERA</v>
          </cell>
          <cell r="F13079">
            <v>45889.226990740739</v>
          </cell>
          <cell r="G13079">
            <v>45890.226990740739</v>
          </cell>
          <cell r="H13079">
            <v>4</v>
          </cell>
          <cell r="O13079">
            <v>1761000</v>
          </cell>
        </row>
        <row r="13080">
          <cell r="A13080">
            <v>45890</v>
          </cell>
          <cell r="C13080" t="str">
            <v>ANGEL CRISANTO HERNANDEZ JUNCO</v>
          </cell>
          <cell r="F13080">
            <v>45889.428738425922</v>
          </cell>
          <cell r="G13080">
            <v>45890.428483796299</v>
          </cell>
          <cell r="H13080">
            <v>4</v>
          </cell>
          <cell r="O13080">
            <v>458300</v>
          </cell>
        </row>
        <row r="13081">
          <cell r="A13081">
            <v>45890</v>
          </cell>
          <cell r="C13081" t="str">
            <v>GATE GOURMET COLOMBIA SAS</v>
          </cell>
          <cell r="F13081">
            <v>45852.545856481483</v>
          </cell>
          <cell r="G13081">
            <v>45882.545763888891</v>
          </cell>
          <cell r="H13081">
            <v>6</v>
          </cell>
          <cell r="O13081">
            <v>312600</v>
          </cell>
        </row>
        <row r="13082">
          <cell r="A13082">
            <v>45890</v>
          </cell>
          <cell r="C13082" t="str">
            <v>GATE GOURMET COLOMBIA SAS</v>
          </cell>
          <cell r="F13082">
            <v>45855.215057870373</v>
          </cell>
          <cell r="G13082">
            <v>45885.214930555558</v>
          </cell>
          <cell r="H13082">
            <v>3</v>
          </cell>
          <cell r="O13082">
            <v>12891208.528000001</v>
          </cell>
        </row>
        <row r="13083">
          <cell r="A13083">
            <v>45890</v>
          </cell>
          <cell r="C13083" t="str">
            <v>GATE GOURMET COLOMBIA SAS</v>
          </cell>
          <cell r="F13083">
            <v>45856.622129629628</v>
          </cell>
          <cell r="G13083">
            <v>45886.622002314813</v>
          </cell>
          <cell r="H13083">
            <v>2</v>
          </cell>
          <cell r="O13083">
            <v>5137442.568</v>
          </cell>
        </row>
        <row r="13084">
          <cell r="A13084">
            <v>45890</v>
          </cell>
          <cell r="C13084" t="str">
            <v>GATE GOURMET COLOMBIA SAS</v>
          </cell>
          <cell r="F13084">
            <v>45856.624247685184</v>
          </cell>
          <cell r="G13084">
            <v>45886.62332175926</v>
          </cell>
          <cell r="H13084">
            <v>2</v>
          </cell>
          <cell r="O13084">
            <v>3097199.2895</v>
          </cell>
        </row>
        <row r="13085">
          <cell r="A13085">
            <v>45890</v>
          </cell>
          <cell r="C13085" t="str">
            <v>GATE GOURMET COLOMBIA SAS</v>
          </cell>
          <cell r="F13085">
            <v>45859.641099537039</v>
          </cell>
          <cell r="G13085">
            <v>45889.641030092593</v>
          </cell>
          <cell r="H13085">
            <v>-1</v>
          </cell>
          <cell r="O13085">
            <v>5893818.1551999999</v>
          </cell>
        </row>
        <row r="13086">
          <cell r="A13086">
            <v>45890</v>
          </cell>
          <cell r="C13086" t="str">
            <v>GATE GOURMET COLOMBIA SAS</v>
          </cell>
          <cell r="F13086">
            <v>45861.552824074075</v>
          </cell>
          <cell r="G13086">
            <v>45891.55259259259</v>
          </cell>
          <cell r="H13086">
            <v>-3</v>
          </cell>
          <cell r="O13086">
            <v>1054117.81</v>
          </cell>
        </row>
        <row r="13087">
          <cell r="A13087">
            <v>45890</v>
          </cell>
          <cell r="C13087" t="str">
            <v>GATE GOURMET COLOMBIA SAS</v>
          </cell>
          <cell r="F13087">
            <v>45861.563622685186</v>
          </cell>
          <cell r="G13087">
            <v>45891.563483796293</v>
          </cell>
          <cell r="H13087">
            <v>-3</v>
          </cell>
          <cell r="O13087">
            <v>102900</v>
          </cell>
        </row>
        <row r="13088">
          <cell r="A13088">
            <v>45890</v>
          </cell>
          <cell r="C13088" t="str">
            <v>ALIANZA DOC SAS</v>
          </cell>
          <cell r="F13088">
            <v>45882.306875000002</v>
          </cell>
          <cell r="G13088">
            <v>45890.304340277777</v>
          </cell>
          <cell r="H13088">
            <v>-2</v>
          </cell>
          <cell r="O13088">
            <v>3261700</v>
          </cell>
        </row>
        <row r="13089">
          <cell r="A13089">
            <v>45890</v>
          </cell>
          <cell r="C13089" t="str">
            <v>ALIANZA DOC SAS</v>
          </cell>
          <cell r="F13089">
            <v>45888.294641203705</v>
          </cell>
          <cell r="G13089">
            <v>45896.294502314813</v>
          </cell>
          <cell r="H13089">
            <v>-8</v>
          </cell>
          <cell r="O13089">
            <v>5022050</v>
          </cell>
        </row>
        <row r="13090">
          <cell r="A13090">
            <v>45890</v>
          </cell>
          <cell r="C13090" t="str">
            <v>ALIMENTOS BENAL SAS</v>
          </cell>
          <cell r="F13090">
            <v>45860.549456018518</v>
          </cell>
          <cell r="G13090">
            <v>45890.549328703702</v>
          </cell>
          <cell r="H13090">
            <v>-2</v>
          </cell>
          <cell r="O13090">
            <v>2953300</v>
          </cell>
        </row>
        <row r="13091">
          <cell r="A13091">
            <v>45890</v>
          </cell>
          <cell r="C13091" t="str">
            <v>ALIMENTOS BENAL SAS</v>
          </cell>
          <cell r="F13091">
            <v>45861.389270833337</v>
          </cell>
          <cell r="G13091">
            <v>45891.389224537037</v>
          </cell>
          <cell r="H13091">
            <v>-3</v>
          </cell>
          <cell r="O13091">
            <v>1192500</v>
          </cell>
        </row>
        <row r="13092">
          <cell r="A13092">
            <v>45890</v>
          </cell>
          <cell r="C13092" t="str">
            <v>INVERSIONES SUPER ROYAL CARIBE SA</v>
          </cell>
          <cell r="F13092">
            <v>45877.6403587963</v>
          </cell>
          <cell r="G13092">
            <v>45907.639502314814</v>
          </cell>
          <cell r="H13092">
            <v>-19</v>
          </cell>
          <cell r="O13092">
            <v>155509.20000000001</v>
          </cell>
        </row>
        <row r="13093">
          <cell r="A13093">
            <v>45890</v>
          </cell>
          <cell r="C13093" t="str">
            <v>SCOTIABANK COLPATRIA</v>
          </cell>
          <cell r="F13093">
            <v>45890</v>
          </cell>
          <cell r="G13093">
            <v>45890</v>
          </cell>
          <cell r="H13093">
            <v>-12</v>
          </cell>
          <cell r="O13093">
            <v>600000000</v>
          </cell>
        </row>
        <row r="13094">
          <cell r="A13094">
            <v>45890</v>
          </cell>
          <cell r="C13094" t="str">
            <v>KAREN GISSET MARTINEZ SANDOVAL</v>
          </cell>
          <cell r="F13094">
            <v>45889.433530092596</v>
          </cell>
          <cell r="G13094">
            <v>45890.433159722219</v>
          </cell>
          <cell r="H13094">
            <v>4</v>
          </cell>
          <cell r="O13094">
            <v>4002000</v>
          </cell>
        </row>
        <row r="13095">
          <cell r="A13095">
            <v>45890</v>
          </cell>
          <cell r="C13095" t="str">
            <v>MINI MAL LTDA</v>
          </cell>
          <cell r="F13095">
            <v>45889</v>
          </cell>
          <cell r="G13095">
            <v>45890</v>
          </cell>
          <cell r="H13095">
            <v>2</v>
          </cell>
          <cell r="O13095">
            <v>509000</v>
          </cell>
        </row>
        <row r="13096">
          <cell r="A13096">
            <v>45890</v>
          </cell>
          <cell r="C13096" t="str">
            <v>GLORIA BARATO DE PINZON</v>
          </cell>
          <cell r="F13096">
            <v>45890</v>
          </cell>
          <cell r="G13096">
            <v>45891</v>
          </cell>
          <cell r="H13096">
            <v>1</v>
          </cell>
          <cell r="O13096">
            <v>571150</v>
          </cell>
        </row>
        <row r="13097">
          <cell r="A13097">
            <v>45890</v>
          </cell>
          <cell r="C13097" t="str">
            <v>VENTAS MOSTRADOR</v>
          </cell>
          <cell r="F13097">
            <v>45890</v>
          </cell>
          <cell r="G13097">
            <v>45890</v>
          </cell>
          <cell r="H13097">
            <v>0</v>
          </cell>
          <cell r="O13097">
            <v>1009385</v>
          </cell>
        </row>
        <row r="13098">
          <cell r="A13098">
            <v>45890</v>
          </cell>
          <cell r="C13098" t="str">
            <v>VENTAS MOSTRADOR</v>
          </cell>
          <cell r="F13098">
            <v>45890</v>
          </cell>
          <cell r="G13098">
            <v>45890</v>
          </cell>
          <cell r="H13098">
            <v>0</v>
          </cell>
          <cell r="O13098">
            <v>209891</v>
          </cell>
        </row>
        <row r="13099">
          <cell r="A13099">
            <v>45891</v>
          </cell>
          <cell r="C13099" t="str">
            <v>VENTANITA DEL ALMA SAS</v>
          </cell>
          <cell r="F13099">
            <v>45885.379849537036</v>
          </cell>
          <cell r="G13099">
            <v>45893.376562500001</v>
          </cell>
          <cell r="H13099">
            <v>1</v>
          </cell>
          <cell r="O13099">
            <v>472000</v>
          </cell>
        </row>
        <row r="13100">
          <cell r="A13100">
            <v>45891</v>
          </cell>
          <cell r="C13100" t="str">
            <v>VENTAS MOSTRADOR</v>
          </cell>
          <cell r="F13100">
            <v>45891</v>
          </cell>
          <cell r="G13100">
            <v>45891</v>
          </cell>
          <cell r="H13100">
            <v>0</v>
          </cell>
          <cell r="O13100">
            <v>12510</v>
          </cell>
        </row>
        <row r="13101">
          <cell r="A13101">
            <v>45891</v>
          </cell>
          <cell r="C13101" t="str">
            <v>VENTAS MOSTRADOR</v>
          </cell>
          <cell r="F13101">
            <v>45891</v>
          </cell>
          <cell r="G13101">
            <v>45891</v>
          </cell>
          <cell r="H13101">
            <v>0</v>
          </cell>
          <cell r="O13101">
            <v>22270</v>
          </cell>
        </row>
        <row r="13102">
          <cell r="A13102">
            <v>45891</v>
          </cell>
          <cell r="C13102" t="str">
            <v>VENTAS MOSTRADOR</v>
          </cell>
          <cell r="F13102">
            <v>45891</v>
          </cell>
          <cell r="G13102">
            <v>45891</v>
          </cell>
          <cell r="H13102">
            <v>0</v>
          </cell>
          <cell r="O13102">
            <v>23206</v>
          </cell>
        </row>
        <row r="13103">
          <cell r="A13103">
            <v>45891</v>
          </cell>
          <cell r="C13103" t="str">
            <v>VENTAS MOSTRADOR</v>
          </cell>
          <cell r="F13103">
            <v>45891</v>
          </cell>
          <cell r="G13103">
            <v>45891</v>
          </cell>
          <cell r="H13103">
            <v>0</v>
          </cell>
          <cell r="O13103">
            <v>28000</v>
          </cell>
        </row>
        <row r="13104">
          <cell r="A13104">
            <v>45891</v>
          </cell>
          <cell r="C13104" t="str">
            <v>VENTAS MOSTRADOR</v>
          </cell>
          <cell r="F13104">
            <v>45891</v>
          </cell>
          <cell r="G13104">
            <v>45891</v>
          </cell>
          <cell r="H13104">
            <v>0</v>
          </cell>
          <cell r="O13104">
            <v>28000</v>
          </cell>
        </row>
        <row r="13105">
          <cell r="A13105">
            <v>45891</v>
          </cell>
          <cell r="C13105" t="str">
            <v>VENTAS MOSTRADOR</v>
          </cell>
          <cell r="F13105">
            <v>45891</v>
          </cell>
          <cell r="G13105">
            <v>45891</v>
          </cell>
          <cell r="H13105">
            <v>0</v>
          </cell>
          <cell r="O13105">
            <v>28108</v>
          </cell>
        </row>
        <row r="13106">
          <cell r="A13106">
            <v>45891</v>
          </cell>
          <cell r="C13106" t="str">
            <v>VENTAS MOSTRADOR</v>
          </cell>
          <cell r="F13106">
            <v>45891</v>
          </cell>
          <cell r="G13106">
            <v>45891</v>
          </cell>
          <cell r="H13106">
            <v>0</v>
          </cell>
          <cell r="O13106">
            <v>70000</v>
          </cell>
        </row>
        <row r="13107">
          <cell r="A13107">
            <v>45891</v>
          </cell>
          <cell r="C13107" t="str">
            <v>VENTAS MOSTRADOR</v>
          </cell>
          <cell r="F13107">
            <v>45891</v>
          </cell>
          <cell r="G13107">
            <v>45891</v>
          </cell>
          <cell r="H13107">
            <v>0</v>
          </cell>
          <cell r="O13107">
            <v>93899</v>
          </cell>
        </row>
        <row r="13108">
          <cell r="A13108">
            <v>45891</v>
          </cell>
          <cell r="C13108" t="str">
            <v>VENTAS MOSTRADOR</v>
          </cell>
          <cell r="F13108">
            <v>45891</v>
          </cell>
          <cell r="G13108">
            <v>45891</v>
          </cell>
          <cell r="H13108">
            <v>0</v>
          </cell>
          <cell r="O13108">
            <v>97804</v>
          </cell>
        </row>
        <row r="13109">
          <cell r="A13109">
            <v>45891</v>
          </cell>
          <cell r="C13109" t="str">
            <v>CARLOS ANDRES HERNANDEZ MARTINEZ</v>
          </cell>
          <cell r="F13109">
            <v>45891.547222222223</v>
          </cell>
          <cell r="G13109">
            <v>45892.547129629631</v>
          </cell>
          <cell r="H13109">
            <v>2</v>
          </cell>
          <cell r="O13109">
            <v>212749.99</v>
          </cell>
        </row>
        <row r="13110">
          <cell r="A13110">
            <v>45891</v>
          </cell>
          <cell r="C13110" t="str">
            <v>VENTAS MOSTRADOR</v>
          </cell>
          <cell r="F13110">
            <v>45891</v>
          </cell>
          <cell r="G13110">
            <v>45891</v>
          </cell>
          <cell r="H13110">
            <v>0</v>
          </cell>
          <cell r="O13110">
            <v>350000</v>
          </cell>
        </row>
        <row r="13111">
          <cell r="A13111">
            <v>45891</v>
          </cell>
          <cell r="C13111" t="str">
            <v>CRISTIAN  ROJAS RIVERA</v>
          </cell>
          <cell r="F13111">
            <v>45890.560081018521</v>
          </cell>
          <cell r="G13111">
            <v>45896.559305555558</v>
          </cell>
          <cell r="H13111">
            <v>-2</v>
          </cell>
          <cell r="O13111">
            <v>425499.99</v>
          </cell>
        </row>
        <row r="13112">
          <cell r="A13112">
            <v>45891</v>
          </cell>
          <cell r="C13112" t="str">
            <v>CARLOS ANDRES HERNANDEZ MARTINEZ</v>
          </cell>
          <cell r="F13112">
            <v>45891.45521990741</v>
          </cell>
          <cell r="G13112">
            <v>45892.455069444448</v>
          </cell>
          <cell r="H13112">
            <v>2</v>
          </cell>
          <cell r="O13112">
            <v>425499.99</v>
          </cell>
        </row>
        <row r="13113">
          <cell r="A13113">
            <v>45891</v>
          </cell>
          <cell r="C13113" t="str">
            <v>ROJAS TRIANA ANGIE JULIETH</v>
          </cell>
          <cell r="F13113">
            <v>45891.52238425926</v>
          </cell>
          <cell r="G13113">
            <v>45892.522291666668</v>
          </cell>
          <cell r="H13113">
            <v>2</v>
          </cell>
          <cell r="O13113">
            <v>1701999.96</v>
          </cell>
        </row>
        <row r="13114">
          <cell r="A13114">
            <v>45891</v>
          </cell>
          <cell r="C13114" t="str">
            <v>CAJA COLOMBIANA DE SUBSIDIO FAMILIAR COLSUBSIDIO</v>
          </cell>
          <cell r="F13114">
            <v>45867.433842592596</v>
          </cell>
          <cell r="G13114">
            <v>45897.433842592596</v>
          </cell>
          <cell r="H13114">
            <v>-9</v>
          </cell>
          <cell r="O13114">
            <v>1207468.0858</v>
          </cell>
        </row>
        <row r="13115">
          <cell r="A13115">
            <v>45891</v>
          </cell>
          <cell r="C13115" t="str">
            <v>CAJA COLOMBIANA DE SUBSIDIO FAMILIAR COLSUBSIDIO</v>
          </cell>
          <cell r="F13115">
            <v>45867.436631944445</v>
          </cell>
          <cell r="G13115">
            <v>45897.436631944445</v>
          </cell>
          <cell r="H13115">
            <v>-9</v>
          </cell>
          <cell r="O13115">
            <v>941959.09240000008</v>
          </cell>
        </row>
        <row r="13116">
          <cell r="A13116">
            <v>45891</v>
          </cell>
          <cell r="C13116" t="str">
            <v>CAJA COLOMBIANA DE SUBSIDIO FAMILIAR COLSUBSIDIO</v>
          </cell>
          <cell r="F13116">
            <v>45867.440613425926</v>
          </cell>
          <cell r="G13116">
            <v>45897.440613425926</v>
          </cell>
          <cell r="H13116">
            <v>-9</v>
          </cell>
          <cell r="O13116">
            <v>9170898.7752999999</v>
          </cell>
        </row>
        <row r="13117">
          <cell r="A13117">
            <v>45891</v>
          </cell>
          <cell r="C13117" t="str">
            <v>CAJA COLOMBIANA DE SUBSIDIO FAMILIAR COLSUBSIDIO</v>
          </cell>
          <cell r="F13117">
            <v>45867.443298611113</v>
          </cell>
          <cell r="G13117">
            <v>45897.443298611113</v>
          </cell>
          <cell r="H13117">
            <v>-9</v>
          </cell>
          <cell r="O13117">
            <v>500199.36559999996</v>
          </cell>
        </row>
        <row r="13118">
          <cell r="A13118">
            <v>45891</v>
          </cell>
          <cell r="C13118" t="str">
            <v>CAJA COLOMBIANA DE SUBSIDIO FAMILIAR COLSUBSIDIO</v>
          </cell>
          <cell r="F13118">
            <v>45867.449050925927</v>
          </cell>
          <cell r="G13118">
            <v>45897.449050925927</v>
          </cell>
          <cell r="H13118">
            <v>-9</v>
          </cell>
          <cell r="O13118">
            <v>651683.38399999996</v>
          </cell>
        </row>
        <row r="13119">
          <cell r="A13119">
            <v>45891</v>
          </cell>
          <cell r="C13119" t="str">
            <v>CAJA COLOMBIANA DE SUBSIDIO FAMILIAR COLSUBSIDIO</v>
          </cell>
          <cell r="F13119">
            <v>45869.607372685183</v>
          </cell>
          <cell r="G13119">
            <v>45899.607372685183</v>
          </cell>
          <cell r="H13119">
            <v>-11</v>
          </cell>
          <cell r="O13119">
            <v>398229.16</v>
          </cell>
        </row>
        <row r="13120">
          <cell r="A13120">
            <v>45891</v>
          </cell>
          <cell r="C13120" t="str">
            <v>CAJA COLOMBIANA DE SUBSIDIO FAMILIAR COLSUBSIDIO</v>
          </cell>
          <cell r="F13120">
            <v>45869.610474537039</v>
          </cell>
          <cell r="G13120">
            <v>45899.610474537039</v>
          </cell>
          <cell r="H13120">
            <v>-11</v>
          </cell>
          <cell r="O13120">
            <v>2242481.3663999997</v>
          </cell>
        </row>
        <row r="13121">
          <cell r="A13121">
            <v>45891</v>
          </cell>
          <cell r="C13121" t="str">
            <v>CAJA COLOMBIANA DE SUBSIDIO FAMILIAR COLSUBSIDIO</v>
          </cell>
          <cell r="F13121">
            <v>45869.613819444443</v>
          </cell>
          <cell r="G13121">
            <v>45899.613819444443</v>
          </cell>
          <cell r="H13121">
            <v>-11</v>
          </cell>
          <cell r="O13121">
            <v>1260601.2720000001</v>
          </cell>
        </row>
        <row r="13122">
          <cell r="A13122">
            <v>45891</v>
          </cell>
          <cell r="C13122" t="str">
            <v>CAJA COLOMBIANA DE SUBSIDIO FAMILIAR COLSUBSIDIO</v>
          </cell>
          <cell r="F13122">
            <v>45869.616168981483</v>
          </cell>
          <cell r="G13122">
            <v>45899.616168981483</v>
          </cell>
          <cell r="H13122">
            <v>-11</v>
          </cell>
          <cell r="O13122">
            <v>3135927.1232000003</v>
          </cell>
        </row>
        <row r="13123">
          <cell r="A13123">
            <v>45891</v>
          </cell>
          <cell r="C13123" t="str">
            <v>CAJA COLOMBIANA DE SUBSIDIO FAMILIAR COLSUBSIDIO</v>
          </cell>
          <cell r="F13123">
            <v>45869.619467592594</v>
          </cell>
          <cell r="G13123">
            <v>45899.619467592594</v>
          </cell>
          <cell r="H13123">
            <v>-11</v>
          </cell>
          <cell r="O13123">
            <v>743688.05200000003</v>
          </cell>
        </row>
        <row r="13124">
          <cell r="A13124">
            <v>45891</v>
          </cell>
          <cell r="C13124" t="str">
            <v>CAJA COLOMBIANA DE SUBSIDIO FAMILIAR COLSUBSIDIO</v>
          </cell>
          <cell r="F13124">
            <v>45869.620833333334</v>
          </cell>
          <cell r="G13124">
            <v>45899.620833333334</v>
          </cell>
          <cell r="H13124">
            <v>-11</v>
          </cell>
          <cell r="O13124">
            <v>1270488.3408000001</v>
          </cell>
        </row>
        <row r="13125">
          <cell r="A13125">
            <v>45891</v>
          </cell>
          <cell r="C13125" t="str">
            <v>CAJA COLOMBIANA DE SUBSIDIO FAMILIAR COLSUBSIDIO</v>
          </cell>
          <cell r="F13125">
            <v>45869.624837962961</v>
          </cell>
          <cell r="G13125">
            <v>45899.624837962961</v>
          </cell>
          <cell r="H13125">
            <v>-11</v>
          </cell>
          <cell r="O13125">
            <v>2193006.7880000002</v>
          </cell>
        </row>
        <row r="13126">
          <cell r="A13126">
            <v>45891</v>
          </cell>
          <cell r="C13126" t="str">
            <v>CAJA COLOMBIANA DE SUBSIDIO FAMILIAR COLSUBSIDIO</v>
          </cell>
          <cell r="F13126">
            <v>45869.626030092593</v>
          </cell>
          <cell r="G13126">
            <v>45899.626030092593</v>
          </cell>
          <cell r="H13126">
            <v>-11</v>
          </cell>
          <cell r="O13126">
            <v>1534555.47</v>
          </cell>
        </row>
        <row r="13127">
          <cell r="A13127">
            <v>45891</v>
          </cell>
          <cell r="C13127" t="str">
            <v>CAJA COLOMBIANA DE SUBSIDIO FAMILIAR COLSUBSIDIO</v>
          </cell>
          <cell r="F13127">
            <v>45869.62709490741</v>
          </cell>
          <cell r="G13127">
            <v>45899.62709490741</v>
          </cell>
          <cell r="H13127">
            <v>-11</v>
          </cell>
          <cell r="O13127">
            <v>7228545.8559999997</v>
          </cell>
        </row>
        <row r="13128">
          <cell r="A13128">
            <v>45891</v>
          </cell>
          <cell r="C13128" t="str">
            <v>CAJA COLOMBIANA DE SUBSIDIO FAMILIAR COLSUBSIDIO</v>
          </cell>
          <cell r="F13128">
            <v>45869.628437500003</v>
          </cell>
          <cell r="G13128">
            <v>45899.628437500003</v>
          </cell>
          <cell r="H13128">
            <v>-11</v>
          </cell>
          <cell r="O13128">
            <v>2805455.7719999999</v>
          </cell>
        </row>
        <row r="13129">
          <cell r="A13129">
            <v>45891</v>
          </cell>
          <cell r="C13129" t="str">
            <v>CAJA COLOMBIANA DE SUBSIDIO FAMILIAR COLSUBSIDIO</v>
          </cell>
          <cell r="F13129">
            <v>45869.629675925928</v>
          </cell>
          <cell r="G13129">
            <v>45899.629675925928</v>
          </cell>
          <cell r="H13129">
            <v>-11</v>
          </cell>
          <cell r="O13129">
            <v>209070.30900000001</v>
          </cell>
        </row>
        <row r="13130">
          <cell r="A13130">
            <v>45891</v>
          </cell>
          <cell r="C13130" t="str">
            <v>CAJA COLOMBIANA DE SUBSIDIO FAMILIAR COLSUBSIDIO</v>
          </cell>
          <cell r="F13130">
            <v>45869.631712962961</v>
          </cell>
          <cell r="G13130">
            <v>45899.631712962961</v>
          </cell>
          <cell r="H13130">
            <v>-11</v>
          </cell>
          <cell r="O13130">
            <v>713242.15760000004</v>
          </cell>
        </row>
        <row r="13131">
          <cell r="A13131">
            <v>45891</v>
          </cell>
          <cell r="C13131" t="str">
            <v>CAJA COLOMBIANA DE SUBSIDIO FAMILIAR COLSUBSIDIO</v>
          </cell>
          <cell r="F13131">
            <v>45869.632997685185</v>
          </cell>
          <cell r="G13131">
            <v>45899.632997685185</v>
          </cell>
          <cell r="H13131">
            <v>-11</v>
          </cell>
          <cell r="O13131">
            <v>328980.44400000002</v>
          </cell>
        </row>
        <row r="13132">
          <cell r="A13132">
            <v>45891</v>
          </cell>
          <cell r="C13132" t="str">
            <v>CAJA COLOMBIANA DE SUBSIDIO FAMILIAR COLSUBSIDIO</v>
          </cell>
          <cell r="F13132">
            <v>45869.63449074074</v>
          </cell>
          <cell r="G13132">
            <v>45899.63449074074</v>
          </cell>
          <cell r="H13132">
            <v>-11</v>
          </cell>
          <cell r="O13132">
            <v>613626.01599999995</v>
          </cell>
        </row>
        <row r="13133">
          <cell r="A13133">
            <v>45891</v>
          </cell>
          <cell r="C13133" t="str">
            <v>CAJA COLOMBIANA DE SUBSIDIO FAMILIAR COLSUBSIDIO</v>
          </cell>
          <cell r="F13133">
            <v>45869.635787037034</v>
          </cell>
          <cell r="G13133">
            <v>45899.635787037034</v>
          </cell>
          <cell r="H13133">
            <v>-11</v>
          </cell>
          <cell r="O13133">
            <v>714939.04540000006</v>
          </cell>
        </row>
        <row r="13134">
          <cell r="A13134">
            <v>45891</v>
          </cell>
          <cell r="C13134" t="str">
            <v>CAJA COLOMBIANA DE SUBSIDIO FAMILIAR COLSUBSIDIO</v>
          </cell>
          <cell r="F13134">
            <v>45869.637025462966</v>
          </cell>
          <cell r="G13134">
            <v>45899.637025462966</v>
          </cell>
          <cell r="H13134">
            <v>-11</v>
          </cell>
          <cell r="O13134">
            <v>1661037.3670000001</v>
          </cell>
        </row>
        <row r="13135">
          <cell r="A13135">
            <v>45891</v>
          </cell>
          <cell r="C13135" t="str">
            <v>CAJA COLOMBIANA DE SUBSIDIO FAMILIAR COLSUBSIDIO</v>
          </cell>
          <cell r="F13135">
            <v>45869.639606481483</v>
          </cell>
          <cell r="G13135">
            <v>45899.639606481483</v>
          </cell>
          <cell r="H13135">
            <v>-11</v>
          </cell>
          <cell r="O13135">
            <v>488762.538</v>
          </cell>
        </row>
        <row r="13136">
          <cell r="A13136">
            <v>45891</v>
          </cell>
          <cell r="C13136" t="str">
            <v>CAJA COLOMBIANA DE SUBSIDIO FAMILIAR COLSUBSIDIO</v>
          </cell>
          <cell r="F13136">
            <v>45869.640428240738</v>
          </cell>
          <cell r="G13136">
            <v>45899.640428240738</v>
          </cell>
          <cell r="H13136">
            <v>-11</v>
          </cell>
          <cell r="O13136">
            <v>762275.34900000005</v>
          </cell>
        </row>
        <row r="13137">
          <cell r="A13137">
            <v>45891</v>
          </cell>
          <cell r="C13137" t="str">
            <v>CAJA COLOMBIANA DE SUBSIDIO FAMILIAR COLSUBSIDIO</v>
          </cell>
          <cell r="F13137">
            <v>45869.64199074074</v>
          </cell>
          <cell r="G13137">
            <v>45899.64199074074</v>
          </cell>
          <cell r="H13137">
            <v>-11</v>
          </cell>
          <cell r="O13137">
            <v>2129152.8020000001</v>
          </cell>
        </row>
        <row r="13138">
          <cell r="A13138">
            <v>45891</v>
          </cell>
          <cell r="C13138" t="str">
            <v>CAJA COLOMBIANA DE SUBSIDIO FAMILIAR COLSUBSIDIO</v>
          </cell>
          <cell r="F13138">
            <v>45869.643541666665</v>
          </cell>
          <cell r="G13138">
            <v>45899.643541666665</v>
          </cell>
          <cell r="H13138">
            <v>-11</v>
          </cell>
          <cell r="O13138">
            <v>1274137.1399999999</v>
          </cell>
        </row>
        <row r="13139">
          <cell r="A13139">
            <v>45891</v>
          </cell>
          <cell r="C13139" t="str">
            <v>SIPOTE BURRITO S.A</v>
          </cell>
          <cell r="F13139">
            <v>45878.511238425926</v>
          </cell>
          <cell r="G13139">
            <v>45908.508634259262</v>
          </cell>
          <cell r="H13139">
            <v>-20</v>
          </cell>
          <cell r="O13139">
            <v>2848000</v>
          </cell>
        </row>
        <row r="13140">
          <cell r="A13140">
            <v>45891</v>
          </cell>
          <cell r="C13140" t="str">
            <v>TODOS COMEMOS SAS</v>
          </cell>
          <cell r="F13140">
            <v>45877.615659722222</v>
          </cell>
          <cell r="G13140">
            <v>45885.611898148149</v>
          </cell>
          <cell r="H13140">
            <v>3</v>
          </cell>
          <cell r="O13140">
            <v>1721125</v>
          </cell>
        </row>
        <row r="13141">
          <cell r="A13141">
            <v>45891</v>
          </cell>
          <cell r="C13141" t="str">
            <v>CAJA COLOMBIANA DE SUBSIDIO FAMILIAR COLSUBSIDIO</v>
          </cell>
          <cell r="F13141">
            <v>45869.608368055553</v>
          </cell>
          <cell r="G13141">
            <v>45899.608368055553</v>
          </cell>
          <cell r="H13141">
            <v>-11</v>
          </cell>
          <cell r="O13141">
            <v>8642200.5224000011</v>
          </cell>
        </row>
        <row r="13142">
          <cell r="A13142">
            <v>45891</v>
          </cell>
          <cell r="C13142" t="str">
            <v>CAJA COLOMBIANA DE SUBSIDIO FAMILIAR COLSUBSIDIO</v>
          </cell>
          <cell r="F13142">
            <v>45869.612662037034</v>
          </cell>
          <cell r="G13142">
            <v>45899.612662037034</v>
          </cell>
          <cell r="H13142">
            <v>-11</v>
          </cell>
          <cell r="O13142">
            <v>959771.51</v>
          </cell>
        </row>
        <row r="13143">
          <cell r="A13143">
            <v>45891</v>
          </cell>
          <cell r="C13143" t="str">
            <v>CAJA COLOMBIANA DE SUBSIDIO FAMILIAR COLSUBSIDIO</v>
          </cell>
          <cell r="F13143">
            <v>45869.630613425928</v>
          </cell>
          <cell r="G13143">
            <v>45899.630613425928</v>
          </cell>
          <cell r="H13143">
            <v>-11</v>
          </cell>
          <cell r="O13143">
            <v>1015190.1</v>
          </cell>
        </row>
        <row r="13144">
          <cell r="A13144">
            <v>45891</v>
          </cell>
          <cell r="C13144" t="str">
            <v>CAJA COLOMBIANA DE SUBSIDIO FAMILIAR COLSUBSIDIO</v>
          </cell>
          <cell r="F13144">
            <v>45869.642812500002</v>
          </cell>
          <cell r="G13144">
            <v>45899.642812500002</v>
          </cell>
          <cell r="H13144">
            <v>-11</v>
          </cell>
          <cell r="O13144">
            <v>1171980.571</v>
          </cell>
        </row>
        <row r="13145">
          <cell r="A13145">
            <v>45891</v>
          </cell>
          <cell r="C13145" t="str">
            <v>TAKAMI SA</v>
          </cell>
          <cell r="F13145">
            <v>45866.554097222222</v>
          </cell>
          <cell r="G13145">
            <v>45896.554027777776</v>
          </cell>
          <cell r="H13145">
            <v>-8</v>
          </cell>
          <cell r="O13145">
            <v>156000</v>
          </cell>
        </row>
        <row r="13146">
          <cell r="A13146">
            <v>45891</v>
          </cell>
          <cell r="C13146" t="str">
            <v>TAKAMI SA</v>
          </cell>
          <cell r="F13146">
            <v>45866.57613425926</v>
          </cell>
          <cell r="G13146">
            <v>45896.576018518521</v>
          </cell>
          <cell r="H13146">
            <v>-8</v>
          </cell>
          <cell r="O13146">
            <v>139840</v>
          </cell>
        </row>
        <row r="13147">
          <cell r="A13147">
            <v>45891</v>
          </cell>
          <cell r="C13147" t="str">
            <v>TAKAMI SA</v>
          </cell>
          <cell r="F13147">
            <v>45866.589282407411</v>
          </cell>
          <cell r="G13147">
            <v>45896.589155092595</v>
          </cell>
          <cell r="H13147">
            <v>-8</v>
          </cell>
          <cell r="O13147">
            <v>628350</v>
          </cell>
        </row>
        <row r="13148">
          <cell r="A13148">
            <v>45891</v>
          </cell>
          <cell r="C13148" t="str">
            <v>TAKAMI SA</v>
          </cell>
          <cell r="F13148">
            <v>45867.521527777775</v>
          </cell>
          <cell r="G13148">
            <v>45897.521354166667</v>
          </cell>
          <cell r="H13148">
            <v>-9</v>
          </cell>
          <cell r="O13148">
            <v>147200</v>
          </cell>
        </row>
        <row r="13149">
          <cell r="A13149">
            <v>45891</v>
          </cell>
          <cell r="C13149" t="str">
            <v>TAKAMI SA</v>
          </cell>
          <cell r="F13149">
            <v>45867.527303240742</v>
          </cell>
          <cell r="G13149">
            <v>45897.526967592596</v>
          </cell>
          <cell r="H13149">
            <v>-9</v>
          </cell>
          <cell r="O13149">
            <v>102500</v>
          </cell>
        </row>
        <row r="13150">
          <cell r="A13150">
            <v>45891</v>
          </cell>
          <cell r="C13150" t="str">
            <v>TAKAMI SA</v>
          </cell>
          <cell r="F13150">
            <v>45867.535532407404</v>
          </cell>
          <cell r="G13150">
            <v>45897.535428240742</v>
          </cell>
          <cell r="H13150">
            <v>-9</v>
          </cell>
          <cell r="O13150">
            <v>129650</v>
          </cell>
        </row>
        <row r="13151">
          <cell r="A13151">
            <v>45891</v>
          </cell>
          <cell r="C13151" t="str">
            <v>TAKAMI SA</v>
          </cell>
          <cell r="F13151">
            <v>45867.541076388887</v>
          </cell>
          <cell r="G13151">
            <v>45897.539085648146</v>
          </cell>
          <cell r="H13151">
            <v>-9</v>
          </cell>
          <cell r="O13151">
            <v>117760</v>
          </cell>
        </row>
        <row r="13152">
          <cell r="A13152">
            <v>45891</v>
          </cell>
          <cell r="C13152" t="str">
            <v>TAKAMI SA</v>
          </cell>
          <cell r="F13152">
            <v>45867.543657407405</v>
          </cell>
          <cell r="G13152">
            <v>45897.54346064815</v>
          </cell>
          <cell r="H13152">
            <v>-9</v>
          </cell>
          <cell r="O13152">
            <v>1076075</v>
          </cell>
        </row>
        <row r="13153">
          <cell r="A13153">
            <v>45891</v>
          </cell>
          <cell r="C13153" t="str">
            <v>TAKAMI SA</v>
          </cell>
          <cell r="F13153">
            <v>45867.545057870368</v>
          </cell>
          <cell r="G13153">
            <v>45897.544166666667</v>
          </cell>
          <cell r="H13153">
            <v>-9</v>
          </cell>
          <cell r="O13153">
            <v>200000</v>
          </cell>
        </row>
        <row r="13154">
          <cell r="A13154">
            <v>45891</v>
          </cell>
          <cell r="C13154" t="str">
            <v>TAKAMI SA</v>
          </cell>
          <cell r="F13154">
            <v>45868.462546296294</v>
          </cell>
          <cell r="G13154">
            <v>45898.462430555555</v>
          </cell>
          <cell r="H13154">
            <v>-10</v>
          </cell>
          <cell r="O13154">
            <v>206000</v>
          </cell>
        </row>
        <row r="13155">
          <cell r="A13155">
            <v>45891</v>
          </cell>
          <cell r="C13155" t="str">
            <v>TAKAMI SA</v>
          </cell>
          <cell r="F13155">
            <v>45868.500381944446</v>
          </cell>
          <cell r="G13155">
            <v>45898.499398148146</v>
          </cell>
          <cell r="H13155">
            <v>-10</v>
          </cell>
          <cell r="O13155">
            <v>640800</v>
          </cell>
        </row>
        <row r="13156">
          <cell r="A13156">
            <v>45891</v>
          </cell>
          <cell r="C13156" t="str">
            <v>TAKAMI SA</v>
          </cell>
          <cell r="F13156">
            <v>45868.502789351849</v>
          </cell>
          <cell r="G13156">
            <v>45898.50267361111</v>
          </cell>
          <cell r="H13156">
            <v>-10</v>
          </cell>
          <cell r="O13156">
            <v>112520</v>
          </cell>
        </row>
        <row r="13157">
          <cell r="A13157">
            <v>45891</v>
          </cell>
          <cell r="C13157" t="str">
            <v>TAKAMI SA</v>
          </cell>
          <cell r="F13157">
            <v>45868.561203703706</v>
          </cell>
          <cell r="G13157">
            <v>45898.555925925924</v>
          </cell>
          <cell r="H13157">
            <v>-10</v>
          </cell>
          <cell r="O13157">
            <v>65960</v>
          </cell>
        </row>
        <row r="13158">
          <cell r="A13158">
            <v>45891</v>
          </cell>
          <cell r="C13158" t="str">
            <v>TAKAMI SA</v>
          </cell>
          <cell r="F13158">
            <v>45870.294259259259</v>
          </cell>
          <cell r="G13158">
            <v>45900.293993055559</v>
          </cell>
          <cell r="H13158">
            <v>-12</v>
          </cell>
          <cell r="O13158">
            <v>220000</v>
          </cell>
        </row>
        <row r="13159">
          <cell r="A13159">
            <v>45891</v>
          </cell>
          <cell r="C13159" t="str">
            <v>TAKAMI SA</v>
          </cell>
          <cell r="F13159">
            <v>45870.303368055553</v>
          </cell>
          <cell r="G13159">
            <v>45900.30128472222</v>
          </cell>
          <cell r="H13159">
            <v>-12</v>
          </cell>
          <cell r="O13159">
            <v>123000</v>
          </cell>
        </row>
        <row r="13160">
          <cell r="A13160">
            <v>45891</v>
          </cell>
          <cell r="C13160" t="str">
            <v>TAKAMI SA</v>
          </cell>
          <cell r="F13160">
            <v>45870.309791666667</v>
          </cell>
          <cell r="G13160">
            <v>45900.308831018519</v>
          </cell>
          <cell r="H13160">
            <v>-12</v>
          </cell>
          <cell r="O13160">
            <v>82000</v>
          </cell>
        </row>
        <row r="13161">
          <cell r="A13161">
            <v>45891</v>
          </cell>
          <cell r="C13161" t="str">
            <v>TAKAMI SA</v>
          </cell>
          <cell r="F13161">
            <v>45870.310914351852</v>
          </cell>
          <cell r="G13161">
            <v>45900.310601851852</v>
          </cell>
          <cell r="H13161">
            <v>-12</v>
          </cell>
          <cell r="O13161">
            <v>78000</v>
          </cell>
        </row>
        <row r="13162">
          <cell r="A13162">
            <v>45891</v>
          </cell>
          <cell r="C13162" t="str">
            <v>TAKAMI SA</v>
          </cell>
          <cell r="F13162">
            <v>45870.448865740742</v>
          </cell>
          <cell r="G13162">
            <v>45900.448657407411</v>
          </cell>
          <cell r="H13162">
            <v>-12</v>
          </cell>
          <cell r="O13162">
            <v>143000</v>
          </cell>
        </row>
        <row r="13163">
          <cell r="A13163">
            <v>45891</v>
          </cell>
          <cell r="C13163" t="str">
            <v>TAKAMI SA</v>
          </cell>
          <cell r="F13163">
            <v>45870.501296296294</v>
          </cell>
          <cell r="G13163">
            <v>45900.500821759262</v>
          </cell>
          <cell r="H13163">
            <v>-12</v>
          </cell>
          <cell r="O13163">
            <v>195000</v>
          </cell>
        </row>
        <row r="13164">
          <cell r="A13164">
            <v>45891</v>
          </cell>
          <cell r="C13164" t="str">
            <v>TAKAMI SA</v>
          </cell>
          <cell r="F13164">
            <v>45870.561041666668</v>
          </cell>
          <cell r="G13164">
            <v>45900.560914351852</v>
          </cell>
          <cell r="H13164">
            <v>-12</v>
          </cell>
          <cell r="O13164">
            <v>1128400</v>
          </cell>
        </row>
        <row r="13165">
          <cell r="A13165">
            <v>45891</v>
          </cell>
          <cell r="C13165" t="str">
            <v>TAKAMI SA</v>
          </cell>
          <cell r="F13165">
            <v>45870.56659722222</v>
          </cell>
          <cell r="G13165">
            <v>45900.564826388887</v>
          </cell>
          <cell r="H13165">
            <v>-12</v>
          </cell>
          <cell r="O13165">
            <v>102820</v>
          </cell>
        </row>
        <row r="13166">
          <cell r="A13166">
            <v>45891</v>
          </cell>
          <cell r="C13166" t="str">
            <v>TAKAMI SA</v>
          </cell>
          <cell r="F13166">
            <v>45870.569756944446</v>
          </cell>
          <cell r="G13166">
            <v>45900.567199074074</v>
          </cell>
          <cell r="H13166">
            <v>-12</v>
          </cell>
          <cell r="O13166">
            <v>527500</v>
          </cell>
        </row>
        <row r="13167">
          <cell r="A13167">
            <v>45891</v>
          </cell>
          <cell r="C13167" t="str">
            <v>TAKAMI SA</v>
          </cell>
          <cell r="F13167">
            <v>45870.58016203704</v>
          </cell>
          <cell r="G13167">
            <v>45900.579560185186</v>
          </cell>
          <cell r="H13167">
            <v>-12</v>
          </cell>
          <cell r="O13167">
            <v>316980</v>
          </cell>
        </row>
        <row r="13168">
          <cell r="A13168">
            <v>45891</v>
          </cell>
          <cell r="C13168" t="str">
            <v>TAKAMI SA</v>
          </cell>
          <cell r="F13168">
            <v>45870.58148148148</v>
          </cell>
          <cell r="G13168">
            <v>45900.571331018517</v>
          </cell>
          <cell r="H13168">
            <v>-12</v>
          </cell>
          <cell r="O13168">
            <v>142670</v>
          </cell>
        </row>
        <row r="13169">
          <cell r="A13169">
            <v>45891</v>
          </cell>
          <cell r="C13169" t="str">
            <v>TAKAMI SA</v>
          </cell>
          <cell r="F13169">
            <v>45870.609814814816</v>
          </cell>
          <cell r="G13169">
            <v>45900.609699074077</v>
          </cell>
          <cell r="H13169">
            <v>-12</v>
          </cell>
          <cell r="O13169">
            <v>13939277.48436</v>
          </cell>
        </row>
        <row r="13170">
          <cell r="A13170">
            <v>45891</v>
          </cell>
          <cell r="C13170" t="str">
            <v>TAKAMI SA</v>
          </cell>
          <cell r="F13170">
            <v>45871.441203703704</v>
          </cell>
          <cell r="G13170">
            <v>45901.441076388888</v>
          </cell>
          <cell r="H13170">
            <v>-13</v>
          </cell>
          <cell r="O13170">
            <v>117370</v>
          </cell>
        </row>
        <row r="13171">
          <cell r="A13171">
            <v>45891</v>
          </cell>
          <cell r="C13171" t="str">
            <v>TAKAMI SA</v>
          </cell>
          <cell r="F13171">
            <v>45871.488888888889</v>
          </cell>
          <cell r="G13171">
            <v>45901.480127314811</v>
          </cell>
          <cell r="H13171">
            <v>-13</v>
          </cell>
          <cell r="O13171">
            <v>617600</v>
          </cell>
        </row>
        <row r="13172">
          <cell r="A13172">
            <v>45891</v>
          </cell>
          <cell r="C13172" t="str">
            <v>TAKAMI SA</v>
          </cell>
          <cell r="F13172">
            <v>45871.562939814816</v>
          </cell>
          <cell r="G13172">
            <v>45901.559942129628</v>
          </cell>
          <cell r="H13172">
            <v>-13</v>
          </cell>
          <cell r="O13172">
            <v>84050</v>
          </cell>
        </row>
        <row r="13173">
          <cell r="A13173">
            <v>45891</v>
          </cell>
          <cell r="C13173" t="str">
            <v>TAKAMI SA</v>
          </cell>
          <cell r="F13173">
            <v>45871.568680555552</v>
          </cell>
          <cell r="G13173">
            <v>45901.568599537037</v>
          </cell>
          <cell r="H13173">
            <v>-13</v>
          </cell>
          <cell r="O13173">
            <v>151700</v>
          </cell>
        </row>
        <row r="13174">
          <cell r="A13174">
            <v>45891</v>
          </cell>
          <cell r="C13174" t="str">
            <v>TAKAMI SA</v>
          </cell>
          <cell r="F13174">
            <v>45871.570324074077</v>
          </cell>
          <cell r="G13174">
            <v>45901.569166666668</v>
          </cell>
          <cell r="H13174">
            <v>-13</v>
          </cell>
          <cell r="O13174">
            <v>143500</v>
          </cell>
        </row>
        <row r="13175">
          <cell r="A13175">
            <v>45891</v>
          </cell>
          <cell r="C13175" t="str">
            <v>TAKAMI SA</v>
          </cell>
          <cell r="F13175">
            <v>45871.572025462963</v>
          </cell>
          <cell r="G13175">
            <v>45901.571458333332</v>
          </cell>
          <cell r="H13175">
            <v>-13</v>
          </cell>
          <cell r="O13175">
            <v>264920</v>
          </cell>
        </row>
        <row r="13176">
          <cell r="A13176">
            <v>45891</v>
          </cell>
          <cell r="C13176" t="str">
            <v>TAKAMI SA</v>
          </cell>
          <cell r="F13176">
            <v>45873.547349537039</v>
          </cell>
          <cell r="G13176">
            <v>45903.546956018516</v>
          </cell>
          <cell r="H13176">
            <v>-15</v>
          </cell>
          <cell r="O13176">
            <v>282740</v>
          </cell>
        </row>
        <row r="13177">
          <cell r="A13177">
            <v>45891</v>
          </cell>
          <cell r="C13177" t="str">
            <v>TAKAMI SA</v>
          </cell>
          <cell r="F13177">
            <v>45873.550081018519</v>
          </cell>
          <cell r="G13177">
            <v>45903.550011574072</v>
          </cell>
          <cell r="H13177">
            <v>-15</v>
          </cell>
          <cell r="O13177">
            <v>122220</v>
          </cell>
        </row>
        <row r="13178">
          <cell r="A13178">
            <v>45891</v>
          </cell>
          <cell r="C13178" t="str">
            <v>TAKAMI SA</v>
          </cell>
          <cell r="F13178">
            <v>45873.595902777779</v>
          </cell>
          <cell r="G13178">
            <v>45903.595775462964</v>
          </cell>
          <cell r="H13178">
            <v>-15</v>
          </cell>
          <cell r="O13178">
            <v>660400</v>
          </cell>
        </row>
        <row r="13179">
          <cell r="A13179">
            <v>45891</v>
          </cell>
          <cell r="C13179" t="str">
            <v>TAKAMI SA</v>
          </cell>
          <cell r="F13179">
            <v>45873.597581018519</v>
          </cell>
          <cell r="G13179">
            <v>45903.596828703703</v>
          </cell>
          <cell r="H13179">
            <v>-15</v>
          </cell>
          <cell r="O13179">
            <v>138000</v>
          </cell>
        </row>
        <row r="13180">
          <cell r="A13180">
            <v>45891</v>
          </cell>
          <cell r="C13180" t="str">
            <v>TAKAMI SA</v>
          </cell>
          <cell r="F13180">
            <v>45874.526608796295</v>
          </cell>
          <cell r="G13180">
            <v>45904.522858796299</v>
          </cell>
          <cell r="H13180">
            <v>-16</v>
          </cell>
          <cell r="O13180">
            <v>220410.75</v>
          </cell>
        </row>
        <row r="13181">
          <cell r="A13181">
            <v>45891</v>
          </cell>
          <cell r="C13181" t="str">
            <v>TAKAMI SA</v>
          </cell>
          <cell r="F13181">
            <v>45874.533912037034</v>
          </cell>
          <cell r="G13181">
            <v>45904.533761574072</v>
          </cell>
          <cell r="H13181">
            <v>-16</v>
          </cell>
          <cell r="O13181">
            <v>104760</v>
          </cell>
        </row>
        <row r="13182">
          <cell r="A13182">
            <v>45891</v>
          </cell>
          <cell r="C13182" t="str">
            <v>TAKAMI SA</v>
          </cell>
          <cell r="F13182">
            <v>45874.536458333336</v>
          </cell>
          <cell r="G13182">
            <v>45904.536354166667</v>
          </cell>
          <cell r="H13182">
            <v>-16</v>
          </cell>
          <cell r="O13182">
            <v>116400</v>
          </cell>
        </row>
        <row r="13183">
          <cell r="A13183">
            <v>45891</v>
          </cell>
          <cell r="C13183" t="str">
            <v>TAKAMI SA</v>
          </cell>
          <cell r="F13183">
            <v>45874.537615740737</v>
          </cell>
          <cell r="G13183">
            <v>45904.537291666667</v>
          </cell>
          <cell r="H13183">
            <v>-16</v>
          </cell>
          <cell r="O13183">
            <v>112750</v>
          </cell>
        </row>
        <row r="13184">
          <cell r="A13184">
            <v>45891</v>
          </cell>
          <cell r="C13184" t="str">
            <v>TAKAMI SA</v>
          </cell>
          <cell r="F13184">
            <v>45874.5391087963</v>
          </cell>
          <cell r="G13184">
            <v>45904.538715277777</v>
          </cell>
          <cell r="H13184">
            <v>-16</v>
          </cell>
          <cell r="O13184">
            <v>217120</v>
          </cell>
        </row>
        <row r="13185">
          <cell r="A13185">
            <v>45891</v>
          </cell>
          <cell r="C13185" t="str">
            <v>TAKAMI SA</v>
          </cell>
          <cell r="F13185">
            <v>45874.572337962964</v>
          </cell>
          <cell r="G13185">
            <v>45904.572187500002</v>
          </cell>
          <cell r="H13185">
            <v>-16</v>
          </cell>
          <cell r="O13185">
            <v>82000</v>
          </cell>
        </row>
        <row r="13186">
          <cell r="A13186">
            <v>45891</v>
          </cell>
          <cell r="C13186" t="str">
            <v>TAKAMI SA</v>
          </cell>
          <cell r="F13186">
            <v>45874.583287037036</v>
          </cell>
          <cell r="G13186">
            <v>45904.583113425928</v>
          </cell>
          <cell r="H13186">
            <v>-16</v>
          </cell>
          <cell r="O13186">
            <v>139189.04999999999</v>
          </cell>
        </row>
        <row r="13187">
          <cell r="A13187">
            <v>45891</v>
          </cell>
          <cell r="C13187" t="str">
            <v>TAKAMI SA</v>
          </cell>
          <cell r="F13187">
            <v>45875.530173611114</v>
          </cell>
          <cell r="G13187">
            <v>45905.529965277776</v>
          </cell>
          <cell r="H13187">
            <v>-17</v>
          </cell>
          <cell r="O13187">
            <v>657600</v>
          </cell>
        </row>
        <row r="13188">
          <cell r="A13188">
            <v>45891</v>
          </cell>
          <cell r="C13188" t="str">
            <v>TAKAMI SA</v>
          </cell>
          <cell r="F13188">
            <v>45875.578888888886</v>
          </cell>
          <cell r="G13188">
            <v>45905.578738425924</v>
          </cell>
          <cell r="H13188">
            <v>-17</v>
          </cell>
          <cell r="O13188">
            <v>530640</v>
          </cell>
        </row>
        <row r="13189">
          <cell r="A13189">
            <v>45891</v>
          </cell>
          <cell r="C13189" t="str">
            <v>LIDA  DAZA</v>
          </cell>
          <cell r="F13189">
            <v>45891.328981481478</v>
          </cell>
          <cell r="G13189">
            <v>45892.326979166668</v>
          </cell>
          <cell r="H13189">
            <v>2</v>
          </cell>
          <cell r="O13189">
            <v>2206200</v>
          </cell>
        </row>
        <row r="13190">
          <cell r="A13190">
            <v>45891</v>
          </cell>
          <cell r="C13190" t="str">
            <v>ANDRES MAURICIO CUELLAR HERRERA</v>
          </cell>
          <cell r="F13190">
            <v>45890.495312500003</v>
          </cell>
          <cell r="G13190">
            <v>45891.495104166665</v>
          </cell>
          <cell r="H13190">
            <v>3</v>
          </cell>
          <cell r="O13190">
            <v>352600</v>
          </cell>
        </row>
        <row r="13191">
          <cell r="A13191">
            <v>45891</v>
          </cell>
          <cell r="C13191" t="str">
            <v>ANDRES MAURICIO CUELLAR HERRERA</v>
          </cell>
          <cell r="F13191">
            <v>45890.661307870374</v>
          </cell>
          <cell r="G13191">
            <v>45891.65965277778</v>
          </cell>
          <cell r="H13191">
            <v>3</v>
          </cell>
          <cell r="O13191">
            <v>188000</v>
          </cell>
        </row>
        <row r="13192">
          <cell r="A13192">
            <v>45891</v>
          </cell>
          <cell r="C13192" t="str">
            <v>ALTO BISTRO SAS</v>
          </cell>
          <cell r="F13192">
            <v>45883.310740740744</v>
          </cell>
          <cell r="G13192">
            <v>45884.310624999998</v>
          </cell>
          <cell r="H13192">
            <v>10</v>
          </cell>
          <cell r="O13192">
            <v>378100</v>
          </cell>
        </row>
        <row r="13193">
          <cell r="A13193">
            <v>45891</v>
          </cell>
          <cell r="C13193" t="str">
            <v>CARLOS ANDRES CORTES PACHON</v>
          </cell>
          <cell r="F13193">
            <v>45890.408229166664</v>
          </cell>
          <cell r="G13193">
            <v>45891.408009259256</v>
          </cell>
          <cell r="H13193">
            <v>3</v>
          </cell>
          <cell r="O13193">
            <v>409100</v>
          </cell>
        </row>
        <row r="13194">
          <cell r="A13194">
            <v>45891</v>
          </cell>
          <cell r="C13194" t="str">
            <v>EL MERO BURRITO S.A.S</v>
          </cell>
          <cell r="F13194">
            <v>45891.299803240741</v>
          </cell>
          <cell r="G13194">
            <v>45892.299687500003</v>
          </cell>
          <cell r="H13194">
            <v>2</v>
          </cell>
          <cell r="O13194">
            <v>354200</v>
          </cell>
        </row>
        <row r="13195">
          <cell r="A13195">
            <v>45891</v>
          </cell>
          <cell r="C13195" t="str">
            <v>OSMAR  PEÑA</v>
          </cell>
          <cell r="F13195">
            <v>45891.510381944441</v>
          </cell>
          <cell r="G13195">
            <v>45892.509131944447</v>
          </cell>
          <cell r="H13195">
            <v>2</v>
          </cell>
          <cell r="O13195">
            <v>2800000</v>
          </cell>
        </row>
        <row r="13196">
          <cell r="A13196">
            <v>45891</v>
          </cell>
          <cell r="C13196" t="str">
            <v>BASTIDAS MEDINA MARCELA</v>
          </cell>
          <cell r="F13196">
            <v>45891.344525462962</v>
          </cell>
          <cell r="G13196">
            <v>45892.34443287037</v>
          </cell>
          <cell r="H13196">
            <v>2</v>
          </cell>
          <cell r="O13196">
            <v>126150</v>
          </cell>
        </row>
        <row r="13197">
          <cell r="A13197">
            <v>45891</v>
          </cell>
          <cell r="C13197" t="str">
            <v>JAIR SEBASTIAN ROJAS PULIDO</v>
          </cell>
          <cell r="F13197">
            <v>45891.354444444441</v>
          </cell>
          <cell r="G13197">
            <v>45892.353495370371</v>
          </cell>
          <cell r="H13197">
            <v>2</v>
          </cell>
          <cell r="O13197">
            <v>297849.99</v>
          </cell>
        </row>
        <row r="13198">
          <cell r="A13198">
            <v>45891</v>
          </cell>
          <cell r="C13198" t="str">
            <v>GORDO Y TOMO SAS</v>
          </cell>
          <cell r="F13198">
            <v>45842.301354166666</v>
          </cell>
          <cell r="G13198">
            <v>45872.301145833335</v>
          </cell>
          <cell r="H13198">
            <v>16</v>
          </cell>
          <cell r="O13198">
            <v>357700</v>
          </cell>
        </row>
        <row r="13199">
          <cell r="A13199">
            <v>45891</v>
          </cell>
          <cell r="C13199" t="str">
            <v>GORDO Y TOMO SAS</v>
          </cell>
          <cell r="F13199">
            <v>45847.295023148145</v>
          </cell>
          <cell r="G13199">
            <v>45877.29488425926</v>
          </cell>
          <cell r="H13199">
            <v>11</v>
          </cell>
          <cell r="O13199">
            <v>113499.99</v>
          </cell>
        </row>
        <row r="13200">
          <cell r="A13200">
            <v>45891</v>
          </cell>
          <cell r="C13200" t="str">
            <v>GORDO Y TOMO SAS</v>
          </cell>
          <cell r="F13200">
            <v>45849.255613425928</v>
          </cell>
          <cell r="G13200">
            <v>45879.255462962959</v>
          </cell>
          <cell r="H13200">
            <v>9</v>
          </cell>
          <cell r="O13200">
            <v>78950</v>
          </cell>
        </row>
        <row r="13201">
          <cell r="A13201">
            <v>45891</v>
          </cell>
          <cell r="C13201" t="str">
            <v>GORDO Y TOMO SAS</v>
          </cell>
          <cell r="F13201">
            <v>45855.284641203703</v>
          </cell>
          <cell r="G13201">
            <v>45885.284525462965</v>
          </cell>
          <cell r="H13201">
            <v>3</v>
          </cell>
          <cell r="O13201">
            <v>90950</v>
          </cell>
        </row>
        <row r="13202">
          <cell r="A13202">
            <v>45891</v>
          </cell>
          <cell r="C13202" t="str">
            <v>GORDO Y TOMO SAS</v>
          </cell>
          <cell r="F13202">
            <v>45856.323865740742</v>
          </cell>
          <cell r="G13202">
            <v>45886.323194444441</v>
          </cell>
          <cell r="H13202">
            <v>2</v>
          </cell>
          <cell r="O13202">
            <v>195800</v>
          </cell>
        </row>
        <row r="13203">
          <cell r="A13203">
            <v>45891</v>
          </cell>
          <cell r="C13203" t="str">
            <v>GORDO Y TOMO SAS</v>
          </cell>
          <cell r="F13203">
            <v>45860.312488425923</v>
          </cell>
          <cell r="G13203">
            <v>45890.312384259261</v>
          </cell>
          <cell r="H13203">
            <v>-2</v>
          </cell>
          <cell r="O13203">
            <v>159449.99</v>
          </cell>
        </row>
        <row r="13204">
          <cell r="A13204">
            <v>45891</v>
          </cell>
          <cell r="C13204" t="str">
            <v>SAGRADO BGTA SAS</v>
          </cell>
          <cell r="F13204">
            <v>45870.272175925929</v>
          </cell>
          <cell r="G13204">
            <v>45890.271944444445</v>
          </cell>
          <cell r="H13204">
            <v>-2</v>
          </cell>
          <cell r="O13204">
            <v>2852491.591</v>
          </cell>
        </row>
        <row r="13205">
          <cell r="A13205">
            <v>45891</v>
          </cell>
          <cell r="C13205" t="str">
            <v>SAGRADO BGTA SAS</v>
          </cell>
          <cell r="F13205">
            <v>45871.353680555556</v>
          </cell>
          <cell r="G13205">
            <v>45891.353518518517</v>
          </cell>
          <cell r="H13205">
            <v>-3</v>
          </cell>
          <cell r="O13205">
            <v>421896.08899999998</v>
          </cell>
        </row>
        <row r="13206">
          <cell r="A13206">
            <v>45891</v>
          </cell>
          <cell r="C13206" t="str">
            <v>SAGRADO BGTA SAS</v>
          </cell>
          <cell r="F13206">
            <v>45875.280636574076</v>
          </cell>
          <cell r="G13206">
            <v>45895.280335648145</v>
          </cell>
          <cell r="H13206">
            <v>-7</v>
          </cell>
          <cell r="O13206">
            <v>3991904.81</v>
          </cell>
        </row>
        <row r="13207">
          <cell r="A13207">
            <v>45891</v>
          </cell>
          <cell r="C13207" t="str">
            <v>XICO SAS</v>
          </cell>
          <cell r="F13207">
            <v>45870.301354166666</v>
          </cell>
          <cell r="G13207">
            <v>45900.301354166666</v>
          </cell>
          <cell r="H13207">
            <v>-12</v>
          </cell>
          <cell r="O13207">
            <v>61500</v>
          </cell>
        </row>
        <row r="13208">
          <cell r="A13208">
            <v>45891</v>
          </cell>
          <cell r="C13208" t="str">
            <v>XICO SAS</v>
          </cell>
          <cell r="F13208">
            <v>45871.558020833334</v>
          </cell>
          <cell r="G13208">
            <v>45901.556828703702</v>
          </cell>
          <cell r="H13208">
            <v>-13</v>
          </cell>
          <cell r="O13208">
            <v>2560800</v>
          </cell>
        </row>
        <row r="13209">
          <cell r="A13209">
            <v>45891</v>
          </cell>
          <cell r="C13209" t="str">
            <v>XICO SAS</v>
          </cell>
          <cell r="F13209">
            <v>45874.55364583333</v>
          </cell>
          <cell r="G13209">
            <v>45904.553564814814</v>
          </cell>
          <cell r="H13209">
            <v>-16</v>
          </cell>
          <cell r="O13209">
            <v>65600</v>
          </cell>
        </row>
        <row r="13210">
          <cell r="A13210">
            <v>45891</v>
          </cell>
          <cell r="C13210" t="str">
            <v>CANTINA LA 15 SAS</v>
          </cell>
          <cell r="F13210">
            <v>45859.535810185182</v>
          </cell>
          <cell r="G13210">
            <v>45889.535578703704</v>
          </cell>
          <cell r="H13210">
            <v>-1</v>
          </cell>
          <cell r="O13210">
            <v>2287888.764</v>
          </cell>
        </row>
        <row r="13211">
          <cell r="A13211">
            <v>45891</v>
          </cell>
          <cell r="C13211" t="str">
            <v>CHAO PESCADO SAS</v>
          </cell>
          <cell r="F13211">
            <v>45848.315138888887</v>
          </cell>
          <cell r="G13211">
            <v>45878.315023148149</v>
          </cell>
          <cell r="H13211">
            <v>10</v>
          </cell>
          <cell r="O13211">
            <v>146400</v>
          </cell>
        </row>
        <row r="13212">
          <cell r="A13212">
            <v>45891</v>
          </cell>
          <cell r="C13212" t="str">
            <v>CHAO PESCADO SAS</v>
          </cell>
          <cell r="F13212">
            <v>45854.320405092592</v>
          </cell>
          <cell r="G13212">
            <v>45884.320324074077</v>
          </cell>
          <cell r="H13212">
            <v>4</v>
          </cell>
          <cell r="O13212">
            <v>122500</v>
          </cell>
        </row>
        <row r="13213">
          <cell r="A13213">
            <v>45891</v>
          </cell>
          <cell r="C13213" t="str">
            <v>CHAO PESCADO SAS</v>
          </cell>
          <cell r="F13213">
            <v>45862.31391203704</v>
          </cell>
          <cell r="G13213">
            <v>45892.313773148147</v>
          </cell>
          <cell r="H13213">
            <v>-4</v>
          </cell>
          <cell r="O13213">
            <v>106650</v>
          </cell>
        </row>
        <row r="13214">
          <cell r="A13214">
            <v>45891</v>
          </cell>
          <cell r="C13214" t="str">
            <v>INFARTO SAS</v>
          </cell>
          <cell r="F13214">
            <v>45870.299398148149</v>
          </cell>
          <cell r="G13214">
            <v>45890.299270833333</v>
          </cell>
          <cell r="H13214">
            <v>-2</v>
          </cell>
          <cell r="O13214">
            <v>138623.712</v>
          </cell>
        </row>
        <row r="13215">
          <cell r="A13215">
            <v>45891</v>
          </cell>
          <cell r="C13215" t="str">
            <v>INFARTO SAS</v>
          </cell>
          <cell r="F13215">
            <v>45870.316018518519</v>
          </cell>
          <cell r="G13215">
            <v>45890.31591435185</v>
          </cell>
          <cell r="H13215">
            <v>-2</v>
          </cell>
          <cell r="O13215">
            <v>1749327.676</v>
          </cell>
        </row>
        <row r="13216">
          <cell r="A13216">
            <v>45891</v>
          </cell>
          <cell r="C13216" t="str">
            <v>INFARTO SAS</v>
          </cell>
          <cell r="F13216">
            <v>45873.373298611114</v>
          </cell>
          <cell r="G13216">
            <v>45893.372731481482</v>
          </cell>
          <cell r="H13216">
            <v>-5</v>
          </cell>
          <cell r="O13216">
            <v>115519.76</v>
          </cell>
        </row>
        <row r="13217">
          <cell r="A13217">
            <v>45891</v>
          </cell>
          <cell r="C13217" t="str">
            <v>INFARTO SAS</v>
          </cell>
          <cell r="F13217">
            <v>45873.591770833336</v>
          </cell>
          <cell r="G13217">
            <v>45893.591446759259</v>
          </cell>
          <cell r="H13217">
            <v>-5</v>
          </cell>
          <cell r="O13217">
            <v>1258866.6259999999</v>
          </cell>
        </row>
        <row r="13218">
          <cell r="A13218">
            <v>45891</v>
          </cell>
          <cell r="C13218" t="str">
            <v>SANSON SAS</v>
          </cell>
          <cell r="F13218">
            <v>45846.316319444442</v>
          </cell>
          <cell r="G13218">
            <v>45876.316168981481</v>
          </cell>
          <cell r="H13218">
            <v>12</v>
          </cell>
          <cell r="O13218">
            <v>1206400</v>
          </cell>
        </row>
        <row r="13219">
          <cell r="A13219">
            <v>45891</v>
          </cell>
          <cell r="C13219" t="str">
            <v>SANSON SAS</v>
          </cell>
          <cell r="F13219">
            <v>45852.289409722223</v>
          </cell>
          <cell r="G13219">
            <v>45882.289201388892</v>
          </cell>
          <cell r="H13219">
            <v>6</v>
          </cell>
          <cell r="O13219">
            <v>874950</v>
          </cell>
        </row>
        <row r="13220">
          <cell r="A13220">
            <v>45891</v>
          </cell>
          <cell r="C13220" t="str">
            <v>SANSON SAS</v>
          </cell>
          <cell r="F13220">
            <v>45853.297939814816</v>
          </cell>
          <cell r="G13220">
            <v>45883.297789351855</v>
          </cell>
          <cell r="H13220">
            <v>5</v>
          </cell>
          <cell r="O13220">
            <v>200600</v>
          </cell>
        </row>
        <row r="13221">
          <cell r="A13221">
            <v>45891</v>
          </cell>
          <cell r="C13221" t="str">
            <v>SANSON SAS</v>
          </cell>
          <cell r="F13221">
            <v>45859.329409722224</v>
          </cell>
          <cell r="G13221">
            <v>45889.329259259262</v>
          </cell>
          <cell r="H13221">
            <v>-1</v>
          </cell>
          <cell r="O13221">
            <v>452700</v>
          </cell>
        </row>
        <row r="13222">
          <cell r="A13222">
            <v>45891</v>
          </cell>
          <cell r="C13222" t="str">
            <v>OSTAK S.A.S</v>
          </cell>
          <cell r="F13222">
            <v>45868.461898148147</v>
          </cell>
          <cell r="G13222">
            <v>45898.461608796293</v>
          </cell>
          <cell r="H13222">
            <v>-10</v>
          </cell>
          <cell r="O13222">
            <v>194120</v>
          </cell>
        </row>
        <row r="13223">
          <cell r="A13223">
            <v>45891</v>
          </cell>
          <cell r="C13223" t="str">
            <v>OSTAK S.A.S</v>
          </cell>
          <cell r="F13223">
            <v>45870.29896990741</v>
          </cell>
          <cell r="G13223">
            <v>45900.29891203704</v>
          </cell>
          <cell r="H13223">
            <v>-12</v>
          </cell>
          <cell r="O13223">
            <v>82000</v>
          </cell>
        </row>
        <row r="13224">
          <cell r="A13224">
            <v>45891</v>
          </cell>
          <cell r="C13224" t="str">
            <v>OSTAK S.A.S</v>
          </cell>
          <cell r="F13224">
            <v>45873.531898148147</v>
          </cell>
          <cell r="G13224">
            <v>45903.531354166669</v>
          </cell>
          <cell r="H13224">
            <v>-15</v>
          </cell>
          <cell r="O13224">
            <v>76000</v>
          </cell>
        </row>
        <row r="13225">
          <cell r="A13225">
            <v>45891</v>
          </cell>
          <cell r="C13225" t="str">
            <v>PODER BGTA SAS</v>
          </cell>
          <cell r="F13225">
            <v>45873.585810185185</v>
          </cell>
          <cell r="G13225">
            <v>45903.584791666668</v>
          </cell>
          <cell r="H13225">
            <v>-15</v>
          </cell>
          <cell r="O13225">
            <v>1569873.7039999999</v>
          </cell>
        </row>
        <row r="13226">
          <cell r="A13226">
            <v>45891</v>
          </cell>
          <cell r="C13226" t="str">
            <v>PODER BGTA SAS</v>
          </cell>
          <cell r="F13226">
            <v>45875.277314814812</v>
          </cell>
          <cell r="G13226">
            <v>45905.277141203704</v>
          </cell>
          <cell r="H13226">
            <v>-17</v>
          </cell>
          <cell r="O13226">
            <v>147586.45199999999</v>
          </cell>
        </row>
        <row r="13227">
          <cell r="A13227">
            <v>45891</v>
          </cell>
          <cell r="C13227" t="str">
            <v>PODER BGTA SAS</v>
          </cell>
          <cell r="F13227">
            <v>45875.278009259258</v>
          </cell>
          <cell r="G13227">
            <v>45905.277824074074</v>
          </cell>
          <cell r="H13227">
            <v>-17</v>
          </cell>
          <cell r="O13227">
            <v>1367913.2960000001</v>
          </cell>
        </row>
        <row r="13228">
          <cell r="A13228">
            <v>45891</v>
          </cell>
          <cell r="C13228" t="str">
            <v>JUAN MANUEL PALLARES ARRIETA</v>
          </cell>
          <cell r="F13228">
            <v>45890</v>
          </cell>
          <cell r="G13228">
            <v>45891</v>
          </cell>
          <cell r="H13228">
            <v>1</v>
          </cell>
          <cell r="O13228">
            <v>192700</v>
          </cell>
        </row>
        <row r="13229">
          <cell r="A13229">
            <v>45891</v>
          </cell>
          <cell r="C13229" t="str">
            <v>ROBINFOOD COLOMBIA SAS</v>
          </cell>
          <cell r="F13229">
            <v>45861.290127314816</v>
          </cell>
          <cell r="G13229">
            <v>45891.290011574078</v>
          </cell>
          <cell r="H13229">
            <v>-3</v>
          </cell>
          <cell r="O13229">
            <v>4197549.9000000004</v>
          </cell>
        </row>
        <row r="13230">
          <cell r="A13230">
            <v>45891</v>
          </cell>
          <cell r="C13230" t="str">
            <v>ROBINFOOD COLOMBIA SAS</v>
          </cell>
          <cell r="F13230">
            <v>45863.339143518519</v>
          </cell>
          <cell r="G13230">
            <v>45893.336446759262</v>
          </cell>
          <cell r="H13230">
            <v>-5</v>
          </cell>
          <cell r="O13230">
            <v>4372821.26</v>
          </cell>
        </row>
        <row r="13231">
          <cell r="A13231">
            <v>45891</v>
          </cell>
          <cell r="C13231" t="str">
            <v>FUNDACION HOGAR NUEVA GRANADA</v>
          </cell>
          <cell r="F13231">
            <v>45867.563923611109</v>
          </cell>
          <cell r="G13231">
            <v>45897.563391203701</v>
          </cell>
          <cell r="H13231">
            <v>-9</v>
          </cell>
          <cell r="O13231">
            <v>1133000</v>
          </cell>
        </row>
        <row r="13232">
          <cell r="A13232">
            <v>45891</v>
          </cell>
          <cell r="C13232" t="str">
            <v>SUPER NUEVO MILENIO SA</v>
          </cell>
          <cell r="F13232">
            <v>45864.575833333336</v>
          </cell>
          <cell r="G13232">
            <v>45894.57571759259</v>
          </cell>
          <cell r="H13232">
            <v>-6</v>
          </cell>
          <cell r="O13232">
            <v>308949.98</v>
          </cell>
        </row>
        <row r="13233">
          <cell r="A13233">
            <v>45891</v>
          </cell>
          <cell r="C13233" t="str">
            <v>DUFLO SERVICIOS INTEGRALES S.A.S.</v>
          </cell>
          <cell r="F13233">
            <v>45841.342627314814</v>
          </cell>
          <cell r="G13233">
            <v>45871.339965277781</v>
          </cell>
          <cell r="H13233">
            <v>17</v>
          </cell>
          <cell r="O13233">
            <v>1177715.25</v>
          </cell>
        </row>
        <row r="13234">
          <cell r="A13234">
            <v>45891</v>
          </cell>
          <cell r="C13234" t="str">
            <v>DUFLO SERVICIOS INTEGRALES S.A.S.</v>
          </cell>
          <cell r="F13234">
            <v>45841.346944444442</v>
          </cell>
          <cell r="G13234">
            <v>45871.344548611109</v>
          </cell>
          <cell r="H13234">
            <v>17</v>
          </cell>
          <cell r="O13234">
            <v>672410.25</v>
          </cell>
        </row>
        <row r="13235">
          <cell r="A13235">
            <v>45891</v>
          </cell>
          <cell r="C13235" t="str">
            <v>DUFLO SERVICIOS INTEGRALES S.A.S.</v>
          </cell>
          <cell r="F13235">
            <v>45841.348599537036</v>
          </cell>
          <cell r="G13235">
            <v>45871.348402777781</v>
          </cell>
          <cell r="H13235">
            <v>17</v>
          </cell>
          <cell r="O13235">
            <v>1335857</v>
          </cell>
        </row>
        <row r="13236">
          <cell r="A13236">
            <v>45891</v>
          </cell>
          <cell r="C13236" t="str">
            <v>DUFLO SERVICIOS INTEGRALES S.A.S.</v>
          </cell>
          <cell r="F13236">
            <v>45841.367002314815</v>
          </cell>
          <cell r="G13236">
            <v>45871.36681712963</v>
          </cell>
          <cell r="H13236">
            <v>17</v>
          </cell>
          <cell r="O13236">
            <v>1054393.25</v>
          </cell>
        </row>
        <row r="13237">
          <cell r="A13237">
            <v>45891</v>
          </cell>
          <cell r="C13237" t="str">
            <v>DUFLO SERVICIOS INTEGRALES S.A.S.</v>
          </cell>
          <cell r="F13237">
            <v>45841.375405092593</v>
          </cell>
          <cell r="G13237">
            <v>45871.375115740739</v>
          </cell>
          <cell r="H13237">
            <v>17</v>
          </cell>
          <cell r="O13237">
            <v>1341520.75</v>
          </cell>
        </row>
        <row r="13238">
          <cell r="A13238">
            <v>45891</v>
          </cell>
          <cell r="C13238" t="str">
            <v>DUFLO SERVICIOS INTEGRALES S.A.S.</v>
          </cell>
          <cell r="F13238">
            <v>45841.378032407411</v>
          </cell>
          <cell r="G13238">
            <v>45871.376793981479</v>
          </cell>
          <cell r="H13238">
            <v>17</v>
          </cell>
          <cell r="O13238">
            <v>1500943</v>
          </cell>
        </row>
        <row r="13239">
          <cell r="A13239">
            <v>45891</v>
          </cell>
          <cell r="C13239" t="str">
            <v>DUFLO SERVICIOS INTEGRALES S.A.S.</v>
          </cell>
          <cell r="F13239">
            <v>45841.389120370368</v>
          </cell>
          <cell r="G13239">
            <v>45871.382893518516</v>
          </cell>
          <cell r="H13239">
            <v>17</v>
          </cell>
          <cell r="O13239">
            <v>1420714.75</v>
          </cell>
        </row>
        <row r="13240">
          <cell r="A13240">
            <v>45891</v>
          </cell>
          <cell r="C13240" t="str">
            <v>LE CABRERA SOCIEDAD POR ACCIONES SIMPLIFICADA</v>
          </cell>
          <cell r="F13240">
            <v>45877.638287037036</v>
          </cell>
          <cell r="G13240">
            <v>45892.637511574074</v>
          </cell>
          <cell r="H13240">
            <v>-4</v>
          </cell>
          <cell r="O13240">
            <v>4157516.3280000002</v>
          </cell>
        </row>
        <row r="13241">
          <cell r="A13241">
            <v>45891</v>
          </cell>
          <cell r="C13241" t="str">
            <v>LE CABRERA SOCIEDAD POR ACCIONES SIMPLIFICADA</v>
          </cell>
          <cell r="F13241">
            <v>45881.564050925925</v>
          </cell>
          <cell r="G13241">
            <v>45896.563946759263</v>
          </cell>
          <cell r="H13241">
            <v>-8</v>
          </cell>
          <cell r="O13241">
            <v>3410222.9840000002</v>
          </cell>
        </row>
        <row r="13242">
          <cell r="A13242">
            <v>45891</v>
          </cell>
          <cell r="C13242" t="str">
            <v>LE CABRERA SOCIEDAD POR ACCIONES SIMPLIFICADA</v>
          </cell>
          <cell r="F13242">
            <v>45883.618530092594</v>
          </cell>
          <cell r="G13242">
            <v>45898.618043981478</v>
          </cell>
          <cell r="H13242">
            <v>-10</v>
          </cell>
          <cell r="O13242">
            <v>5716236.4000000004</v>
          </cell>
        </row>
        <row r="13243">
          <cell r="A13243">
            <v>45891</v>
          </cell>
          <cell r="C13243" t="str">
            <v>BENJAMIN  CHAPARRO AMEZQUITA</v>
          </cell>
          <cell r="F13243">
            <v>45891.244745370372</v>
          </cell>
          <cell r="G13243">
            <v>45892.244745370372</v>
          </cell>
          <cell r="H13243">
            <v>4</v>
          </cell>
          <cell r="O13243">
            <v>2633800</v>
          </cell>
        </row>
        <row r="13244">
          <cell r="A13244">
            <v>45891</v>
          </cell>
          <cell r="C13244" t="str">
            <v>WALTER  BECERRA</v>
          </cell>
          <cell r="F13244">
            <v>45890.483206018522</v>
          </cell>
          <cell r="G13244">
            <v>45891.483032407406</v>
          </cell>
          <cell r="H13244">
            <v>5</v>
          </cell>
          <cell r="O13244">
            <v>601200</v>
          </cell>
        </row>
        <row r="13245">
          <cell r="A13245">
            <v>45891</v>
          </cell>
          <cell r="C13245" t="str">
            <v>VENTAS MOSTRADOR</v>
          </cell>
          <cell r="F13245">
            <v>45891</v>
          </cell>
          <cell r="G13245">
            <v>45891</v>
          </cell>
          <cell r="H13245">
            <v>0</v>
          </cell>
          <cell r="O13245">
            <v>894131</v>
          </cell>
        </row>
        <row r="13246">
          <cell r="A13246">
            <v>45891</v>
          </cell>
          <cell r="C13246" t="str">
            <v>VENTAS MOSTRADOR</v>
          </cell>
          <cell r="F13246">
            <v>45891</v>
          </cell>
          <cell r="G13246">
            <v>45891</v>
          </cell>
          <cell r="H13246">
            <v>0</v>
          </cell>
          <cell r="O13246">
            <v>977386</v>
          </cell>
        </row>
        <row r="13247">
          <cell r="A13247">
            <v>45892</v>
          </cell>
          <cell r="C13247" t="str">
            <v>VENTAS MOSTRADOR</v>
          </cell>
          <cell r="F13247">
            <v>45892</v>
          </cell>
          <cell r="G13247">
            <v>45892</v>
          </cell>
          <cell r="H13247">
            <v>0</v>
          </cell>
          <cell r="O13247">
            <v>7250</v>
          </cell>
        </row>
        <row r="13248">
          <cell r="A13248">
            <v>45892</v>
          </cell>
          <cell r="C13248" t="str">
            <v>VENTAS MOSTRADOR</v>
          </cell>
          <cell r="F13248">
            <v>45892</v>
          </cell>
          <cell r="G13248">
            <v>45892</v>
          </cell>
          <cell r="H13248">
            <v>0</v>
          </cell>
          <cell r="O13248">
            <v>14000</v>
          </cell>
        </row>
        <row r="13249">
          <cell r="A13249">
            <v>45892</v>
          </cell>
          <cell r="C13249" t="str">
            <v>VENTAS MOSTRADOR</v>
          </cell>
          <cell r="F13249">
            <v>45892</v>
          </cell>
          <cell r="G13249">
            <v>45892</v>
          </cell>
          <cell r="H13249">
            <v>0</v>
          </cell>
          <cell r="O13249">
            <v>15290</v>
          </cell>
        </row>
        <row r="13250">
          <cell r="A13250">
            <v>45892</v>
          </cell>
          <cell r="C13250" t="str">
            <v>VENTAS MOSTRADOR</v>
          </cell>
          <cell r="F13250">
            <v>45892</v>
          </cell>
          <cell r="G13250">
            <v>45892</v>
          </cell>
          <cell r="H13250">
            <v>0</v>
          </cell>
          <cell r="O13250">
            <v>20000</v>
          </cell>
        </row>
        <row r="13251">
          <cell r="A13251">
            <v>45892</v>
          </cell>
          <cell r="C13251" t="str">
            <v>VENTAS MOSTRADOR</v>
          </cell>
          <cell r="F13251">
            <v>45892</v>
          </cell>
          <cell r="G13251">
            <v>45892</v>
          </cell>
          <cell r="H13251">
            <v>0</v>
          </cell>
          <cell r="O13251">
            <v>21670</v>
          </cell>
        </row>
        <row r="13252">
          <cell r="A13252">
            <v>45892</v>
          </cell>
          <cell r="C13252" t="str">
            <v>VENTAS MOSTRADOR</v>
          </cell>
          <cell r="F13252">
            <v>45892</v>
          </cell>
          <cell r="G13252">
            <v>45892</v>
          </cell>
          <cell r="H13252">
            <v>0</v>
          </cell>
          <cell r="O13252">
            <v>22000</v>
          </cell>
        </row>
        <row r="13253">
          <cell r="A13253">
            <v>45892</v>
          </cell>
          <cell r="C13253" t="str">
            <v>VENTAS MOSTRADOR</v>
          </cell>
          <cell r="F13253">
            <v>45892</v>
          </cell>
          <cell r="G13253">
            <v>45892</v>
          </cell>
          <cell r="H13253">
            <v>0</v>
          </cell>
          <cell r="O13253">
            <v>23000</v>
          </cell>
        </row>
        <row r="13254">
          <cell r="A13254">
            <v>45892</v>
          </cell>
          <cell r="C13254" t="str">
            <v>VENTAS MOSTRADOR</v>
          </cell>
          <cell r="F13254">
            <v>45892</v>
          </cell>
          <cell r="G13254">
            <v>45892</v>
          </cell>
          <cell r="H13254">
            <v>0</v>
          </cell>
          <cell r="O13254">
            <v>24880</v>
          </cell>
        </row>
        <row r="13255">
          <cell r="A13255">
            <v>45892</v>
          </cell>
          <cell r="C13255" t="str">
            <v>VENTAS MOSTRADOR</v>
          </cell>
          <cell r="F13255">
            <v>45892</v>
          </cell>
          <cell r="G13255">
            <v>45892</v>
          </cell>
          <cell r="H13255">
            <v>0</v>
          </cell>
          <cell r="O13255">
            <v>26000</v>
          </cell>
        </row>
        <row r="13256">
          <cell r="A13256">
            <v>45892</v>
          </cell>
          <cell r="C13256" t="str">
            <v>VENTAS MOSTRADOR</v>
          </cell>
          <cell r="F13256">
            <v>45892</v>
          </cell>
          <cell r="G13256">
            <v>45892</v>
          </cell>
          <cell r="H13256">
            <v>0</v>
          </cell>
          <cell r="O13256">
            <v>27820</v>
          </cell>
        </row>
        <row r="13257">
          <cell r="A13257">
            <v>45892</v>
          </cell>
          <cell r="C13257" t="str">
            <v>VENTAS MOSTRADOR</v>
          </cell>
          <cell r="F13257">
            <v>45892</v>
          </cell>
          <cell r="G13257">
            <v>45892</v>
          </cell>
          <cell r="H13257">
            <v>0</v>
          </cell>
          <cell r="O13257">
            <v>28000</v>
          </cell>
        </row>
        <row r="13258">
          <cell r="A13258">
            <v>45892</v>
          </cell>
          <cell r="C13258" t="str">
            <v>VENTAS MOSTRADOR</v>
          </cell>
          <cell r="F13258">
            <v>45892</v>
          </cell>
          <cell r="G13258">
            <v>45892</v>
          </cell>
          <cell r="H13258">
            <v>0</v>
          </cell>
          <cell r="O13258">
            <v>30000</v>
          </cell>
        </row>
        <row r="13259">
          <cell r="A13259">
            <v>45892</v>
          </cell>
          <cell r="C13259" t="str">
            <v>VENTAS MOSTRADOR</v>
          </cell>
          <cell r="F13259">
            <v>45892</v>
          </cell>
          <cell r="G13259">
            <v>45892</v>
          </cell>
          <cell r="H13259">
            <v>0</v>
          </cell>
          <cell r="O13259">
            <v>30360</v>
          </cell>
        </row>
        <row r="13260">
          <cell r="A13260">
            <v>45892</v>
          </cell>
          <cell r="C13260" t="str">
            <v>VENTAS MOSTRADOR</v>
          </cell>
          <cell r="F13260">
            <v>45892</v>
          </cell>
          <cell r="G13260">
            <v>45892</v>
          </cell>
          <cell r="H13260">
            <v>0</v>
          </cell>
          <cell r="O13260">
            <v>30418</v>
          </cell>
        </row>
        <row r="13261">
          <cell r="A13261">
            <v>45892</v>
          </cell>
          <cell r="C13261" t="str">
            <v>VENTAS MOSTRADOR</v>
          </cell>
          <cell r="F13261">
            <v>45892</v>
          </cell>
          <cell r="G13261">
            <v>45892</v>
          </cell>
          <cell r="H13261">
            <v>0</v>
          </cell>
          <cell r="O13261">
            <v>33720</v>
          </cell>
        </row>
        <row r="13262">
          <cell r="A13262">
            <v>45892</v>
          </cell>
          <cell r="C13262" t="str">
            <v>VENTAS MOSTRADOR</v>
          </cell>
          <cell r="F13262">
            <v>45892</v>
          </cell>
          <cell r="G13262">
            <v>45892</v>
          </cell>
          <cell r="H13262">
            <v>0</v>
          </cell>
          <cell r="O13262">
            <v>33247</v>
          </cell>
        </row>
        <row r="13263">
          <cell r="A13263">
            <v>45892</v>
          </cell>
          <cell r="C13263" t="str">
            <v>VENTAS MOSTRADOR</v>
          </cell>
          <cell r="F13263">
            <v>45892</v>
          </cell>
          <cell r="G13263">
            <v>45892</v>
          </cell>
          <cell r="H13263">
            <v>0</v>
          </cell>
          <cell r="O13263">
            <v>47052</v>
          </cell>
        </row>
        <row r="13264">
          <cell r="A13264">
            <v>45892</v>
          </cell>
          <cell r="C13264" t="str">
            <v>VENTAS MOSTRADOR</v>
          </cell>
          <cell r="F13264">
            <v>45892</v>
          </cell>
          <cell r="G13264">
            <v>45892</v>
          </cell>
          <cell r="H13264">
            <v>0</v>
          </cell>
          <cell r="O13264">
            <v>55505</v>
          </cell>
        </row>
        <row r="13265">
          <cell r="A13265">
            <v>45892</v>
          </cell>
          <cell r="C13265" t="str">
            <v>VENTAS MOSTRADOR</v>
          </cell>
          <cell r="F13265">
            <v>45892</v>
          </cell>
          <cell r="G13265">
            <v>45892</v>
          </cell>
          <cell r="H13265">
            <v>0</v>
          </cell>
          <cell r="O13265">
            <v>80120</v>
          </cell>
        </row>
        <row r="13266">
          <cell r="A13266">
            <v>45892</v>
          </cell>
          <cell r="C13266" t="str">
            <v>VENTAS MOSTRADOR</v>
          </cell>
          <cell r="F13266">
            <v>45892</v>
          </cell>
          <cell r="G13266">
            <v>45892</v>
          </cell>
          <cell r="H13266">
            <v>0</v>
          </cell>
          <cell r="O13266">
            <v>91042</v>
          </cell>
        </row>
        <row r="13267">
          <cell r="A13267">
            <v>45892</v>
          </cell>
          <cell r="C13267" t="str">
            <v>VENTAS MOSTRADOR</v>
          </cell>
          <cell r="F13267">
            <v>45892</v>
          </cell>
          <cell r="G13267">
            <v>45892</v>
          </cell>
          <cell r="H13267">
            <v>0</v>
          </cell>
          <cell r="O13267">
            <v>128000</v>
          </cell>
        </row>
        <row r="13268">
          <cell r="A13268">
            <v>45892</v>
          </cell>
          <cell r="C13268" t="str">
            <v>VENTAS MOSTRADOR</v>
          </cell>
          <cell r="F13268">
            <v>45892</v>
          </cell>
          <cell r="G13268">
            <v>45892</v>
          </cell>
          <cell r="H13268">
            <v>0</v>
          </cell>
          <cell r="O13268">
            <v>153440</v>
          </cell>
        </row>
        <row r="13269">
          <cell r="A13269">
            <v>45892</v>
          </cell>
          <cell r="C13269" t="str">
            <v>VENTAS MOSTRADOR</v>
          </cell>
          <cell r="F13269">
            <v>45892</v>
          </cell>
          <cell r="G13269">
            <v>45892</v>
          </cell>
          <cell r="H13269">
            <v>0</v>
          </cell>
          <cell r="O13269">
            <v>198214</v>
          </cell>
        </row>
        <row r="13270">
          <cell r="A13270">
            <v>45892</v>
          </cell>
          <cell r="C13270" t="str">
            <v>DARWIN GEOVANNI OCHOA MERCHAN</v>
          </cell>
          <cell r="F13270">
            <v>45892.290312500001</v>
          </cell>
          <cell r="G13270">
            <v>45893.290092592593</v>
          </cell>
          <cell r="H13270">
            <v>1</v>
          </cell>
          <cell r="O13270">
            <v>200000</v>
          </cell>
        </row>
        <row r="13271">
          <cell r="A13271">
            <v>45892</v>
          </cell>
          <cell r="C13271" t="str">
            <v>JOSE RODRIGO SUAREZ TORRES</v>
          </cell>
          <cell r="F13271">
            <v>45892.313518518517</v>
          </cell>
          <cell r="G13271">
            <v>45893.313356481478</v>
          </cell>
          <cell r="H13271">
            <v>1</v>
          </cell>
          <cell r="O13271">
            <v>297200</v>
          </cell>
        </row>
        <row r="13272">
          <cell r="A13272">
            <v>45892</v>
          </cell>
          <cell r="C13272" t="str">
            <v>CRISTIAN  ROJAS RIVERA</v>
          </cell>
          <cell r="F13272">
            <v>45891.474733796298</v>
          </cell>
          <cell r="G13272">
            <v>45897.473657407405</v>
          </cell>
          <cell r="H13272">
            <v>-3</v>
          </cell>
          <cell r="O13272">
            <v>850999.98</v>
          </cell>
        </row>
        <row r="13273">
          <cell r="A13273">
            <v>45892</v>
          </cell>
          <cell r="C13273" t="str">
            <v>CARLOS ANDRES HERNANDEZ MARTINEZ</v>
          </cell>
          <cell r="F13273">
            <v>45892.464409722219</v>
          </cell>
          <cell r="G13273">
            <v>45893.464224537034</v>
          </cell>
          <cell r="H13273">
            <v>1</v>
          </cell>
          <cell r="O13273">
            <v>850999.98</v>
          </cell>
        </row>
        <row r="13274">
          <cell r="A13274">
            <v>45892</v>
          </cell>
          <cell r="C13274" t="str">
            <v>EL IMPERIO DEL CERDO PREMIUM S.A.S</v>
          </cell>
          <cell r="F13274">
            <v>45892</v>
          </cell>
          <cell r="G13274">
            <v>45900</v>
          </cell>
          <cell r="H13274">
            <v>-6</v>
          </cell>
          <cell r="O13274">
            <v>2538050</v>
          </cell>
        </row>
        <row r="13275">
          <cell r="A13275">
            <v>45892</v>
          </cell>
          <cell r="C13275" t="str">
            <v>LUZ MARINA PELAYO ORTIZ</v>
          </cell>
          <cell r="F13275">
            <v>45891.616631944446</v>
          </cell>
          <cell r="G13275">
            <v>45892.614791666667</v>
          </cell>
          <cell r="H13275">
            <v>2</v>
          </cell>
          <cell r="O13275">
            <v>183600</v>
          </cell>
        </row>
        <row r="13276">
          <cell r="A13276">
            <v>45892</v>
          </cell>
          <cell r="C13276" t="str">
            <v>GOMEZ ARIAS CARLOS ARTURO</v>
          </cell>
          <cell r="F13276">
            <v>45892.288726851853</v>
          </cell>
          <cell r="G13276">
            <v>45893.288495370369</v>
          </cell>
          <cell r="H13276">
            <v>1</v>
          </cell>
          <cell r="O13276">
            <v>415249.99</v>
          </cell>
        </row>
        <row r="13277">
          <cell r="A13277">
            <v>45892</v>
          </cell>
          <cell r="C13277" t="str">
            <v>OSMAR  PEÑA</v>
          </cell>
          <cell r="F13277">
            <v>45892.36959490741</v>
          </cell>
          <cell r="G13277">
            <v>45893.369108796294</v>
          </cell>
          <cell r="H13277">
            <v>1</v>
          </cell>
          <cell r="O13277">
            <v>577000</v>
          </cell>
        </row>
        <row r="13278">
          <cell r="A13278">
            <v>45892</v>
          </cell>
          <cell r="C13278" t="str">
            <v>FELIPE BECERRA ZAPATA</v>
          </cell>
          <cell r="F13278">
            <v>45884.311261574076</v>
          </cell>
          <cell r="G13278">
            <v>45885.310995370368</v>
          </cell>
          <cell r="H13278">
            <v>9</v>
          </cell>
          <cell r="O13278">
            <v>363000</v>
          </cell>
        </row>
        <row r="13279">
          <cell r="A13279">
            <v>45892</v>
          </cell>
          <cell r="C13279" t="str">
            <v>FREDY ALFONSO SUAREZ VILLAMIL</v>
          </cell>
          <cell r="F13279">
            <v>45892.527581018519</v>
          </cell>
          <cell r="G13279">
            <v>45893.503807870373</v>
          </cell>
          <cell r="H13279">
            <v>1</v>
          </cell>
          <cell r="O13279">
            <v>700000</v>
          </cell>
        </row>
        <row r="13280">
          <cell r="A13280">
            <v>45892</v>
          </cell>
          <cell r="C13280" t="str">
            <v>GUSTAVO  ALARCON MEJIA</v>
          </cell>
          <cell r="F13280">
            <v>45888.293020833335</v>
          </cell>
          <cell r="G13280">
            <v>45889.291990740741</v>
          </cell>
          <cell r="H13280">
            <v>5</v>
          </cell>
          <cell r="O13280">
            <v>333699.98</v>
          </cell>
        </row>
        <row r="13281">
          <cell r="A13281">
            <v>45892</v>
          </cell>
          <cell r="C13281" t="str">
            <v>VENTAS MOSTRADOR</v>
          </cell>
          <cell r="F13281">
            <v>45892</v>
          </cell>
          <cell r="G13281">
            <v>45892</v>
          </cell>
          <cell r="H13281">
            <v>0</v>
          </cell>
          <cell r="O13281">
            <v>593148</v>
          </cell>
        </row>
        <row r="13282">
          <cell r="A13282">
            <v>45892</v>
          </cell>
          <cell r="C13282" t="str">
            <v>VENTAS MOSTRADOR</v>
          </cell>
          <cell r="F13282">
            <v>45892</v>
          </cell>
          <cell r="G13282">
            <v>45892</v>
          </cell>
          <cell r="H13282">
            <v>0</v>
          </cell>
          <cell r="O13282">
            <v>279795</v>
          </cell>
        </row>
        <row r="13283">
          <cell r="A13283">
            <v>45893</v>
          </cell>
          <cell r="C13283" t="str">
            <v>VENTAS MOSTRADOR</v>
          </cell>
          <cell r="F13283">
            <v>45893</v>
          </cell>
          <cell r="G13283">
            <v>45893</v>
          </cell>
          <cell r="H13283">
            <v>0</v>
          </cell>
          <cell r="O13283">
            <v>15640</v>
          </cell>
        </row>
        <row r="13284">
          <cell r="A13284">
            <v>45893</v>
          </cell>
          <cell r="C13284" t="str">
            <v>VENTAS MOSTRADOR</v>
          </cell>
          <cell r="F13284">
            <v>45893</v>
          </cell>
          <cell r="G13284">
            <v>45893</v>
          </cell>
          <cell r="H13284">
            <v>0</v>
          </cell>
          <cell r="O13284">
            <v>21084</v>
          </cell>
        </row>
        <row r="13285">
          <cell r="A13285">
            <v>45893</v>
          </cell>
          <cell r="C13285" t="str">
            <v>VENTAS MOSTRADOR</v>
          </cell>
          <cell r="F13285">
            <v>45893</v>
          </cell>
          <cell r="G13285">
            <v>45893</v>
          </cell>
          <cell r="H13285">
            <v>0</v>
          </cell>
          <cell r="O13285">
            <v>24224</v>
          </cell>
        </row>
        <row r="13286">
          <cell r="A13286">
            <v>45893</v>
          </cell>
          <cell r="C13286" t="str">
            <v>VENTAS MOSTRADOR</v>
          </cell>
          <cell r="F13286">
            <v>45893</v>
          </cell>
          <cell r="G13286">
            <v>45893</v>
          </cell>
          <cell r="H13286">
            <v>0</v>
          </cell>
          <cell r="O13286">
            <v>35644</v>
          </cell>
        </row>
        <row r="13287">
          <cell r="A13287">
            <v>45893</v>
          </cell>
          <cell r="C13287" t="str">
            <v>VENTAS MOSTRADOR</v>
          </cell>
          <cell r="F13287">
            <v>45893</v>
          </cell>
          <cell r="G13287">
            <v>45893</v>
          </cell>
          <cell r="H13287">
            <v>0</v>
          </cell>
          <cell r="O13287">
            <v>45020</v>
          </cell>
        </row>
        <row r="13288">
          <cell r="A13288">
            <v>45893</v>
          </cell>
          <cell r="C13288" t="str">
            <v>VENTAS MOSTRADOR</v>
          </cell>
          <cell r="F13288">
            <v>45893</v>
          </cell>
          <cell r="G13288">
            <v>45893</v>
          </cell>
          <cell r="H13288">
            <v>0</v>
          </cell>
          <cell r="O13288">
            <v>45164</v>
          </cell>
        </row>
        <row r="13289">
          <cell r="A13289">
            <v>45893</v>
          </cell>
          <cell r="C13289" t="str">
            <v>VENTAS MOSTRADOR</v>
          </cell>
          <cell r="F13289">
            <v>45893</v>
          </cell>
          <cell r="G13289">
            <v>45893</v>
          </cell>
          <cell r="H13289">
            <v>0</v>
          </cell>
          <cell r="O13289">
            <v>45890</v>
          </cell>
        </row>
        <row r="13290">
          <cell r="A13290">
            <v>45893</v>
          </cell>
          <cell r="C13290" t="str">
            <v>VENTAS MOSTRADOR</v>
          </cell>
          <cell r="F13290">
            <v>45893</v>
          </cell>
          <cell r="G13290">
            <v>45893</v>
          </cell>
          <cell r="H13290">
            <v>0</v>
          </cell>
          <cell r="O13290">
            <v>50000</v>
          </cell>
        </row>
        <row r="13291">
          <cell r="A13291">
            <v>45893</v>
          </cell>
          <cell r="C13291" t="str">
            <v>VENTAS MOSTRADOR</v>
          </cell>
          <cell r="F13291">
            <v>45893</v>
          </cell>
          <cell r="G13291">
            <v>45893</v>
          </cell>
          <cell r="H13291">
            <v>0</v>
          </cell>
          <cell r="O13291">
            <v>58284</v>
          </cell>
        </row>
        <row r="13292">
          <cell r="A13292">
            <v>45893</v>
          </cell>
          <cell r="C13292" t="str">
            <v>VENTAS MOSTRADOR</v>
          </cell>
          <cell r="F13292">
            <v>45893</v>
          </cell>
          <cell r="G13292">
            <v>45893</v>
          </cell>
          <cell r="H13292">
            <v>0</v>
          </cell>
          <cell r="O13292">
            <v>74076</v>
          </cell>
        </row>
        <row r="13293">
          <cell r="A13293">
            <v>45893</v>
          </cell>
          <cell r="C13293" t="str">
            <v>VENTAS MOSTRADOR</v>
          </cell>
          <cell r="F13293">
            <v>45893</v>
          </cell>
          <cell r="G13293">
            <v>45893</v>
          </cell>
          <cell r="H13293">
            <v>0</v>
          </cell>
          <cell r="O13293">
            <v>100916</v>
          </cell>
        </row>
        <row r="13294">
          <cell r="A13294">
            <v>45893</v>
          </cell>
          <cell r="C13294" t="str">
            <v>VENTAS MOSTRADOR</v>
          </cell>
          <cell r="F13294">
            <v>45893</v>
          </cell>
          <cell r="G13294">
            <v>45893</v>
          </cell>
          <cell r="H13294">
            <v>0</v>
          </cell>
          <cell r="O13294">
            <v>118319</v>
          </cell>
        </row>
        <row r="13295">
          <cell r="A13295">
            <v>45893</v>
          </cell>
          <cell r="C13295" t="str">
            <v>VENTAS MOSTRADOR</v>
          </cell>
          <cell r="F13295">
            <v>45893</v>
          </cell>
          <cell r="G13295">
            <v>45893</v>
          </cell>
          <cell r="H13295">
            <v>0</v>
          </cell>
          <cell r="O13295">
            <v>123196</v>
          </cell>
        </row>
        <row r="13296">
          <cell r="A13296">
            <v>45893</v>
          </cell>
          <cell r="C13296" t="str">
            <v>VENTAS MOSTRADOR</v>
          </cell>
          <cell r="F13296">
            <v>45893</v>
          </cell>
          <cell r="G13296">
            <v>45893</v>
          </cell>
          <cell r="H13296">
            <v>0</v>
          </cell>
          <cell r="O13296">
            <v>133450</v>
          </cell>
        </row>
        <row r="13297">
          <cell r="A13297">
            <v>45893</v>
          </cell>
          <cell r="C13297" t="str">
            <v>VENTAS MOSTRADOR</v>
          </cell>
          <cell r="F13297">
            <v>45893</v>
          </cell>
          <cell r="G13297">
            <v>45893</v>
          </cell>
          <cell r="H13297">
            <v>0</v>
          </cell>
          <cell r="O13297">
            <v>175024</v>
          </cell>
        </row>
        <row r="13298">
          <cell r="A13298">
            <v>45893</v>
          </cell>
          <cell r="C13298" t="str">
            <v>VENTAS MOSTRADOR</v>
          </cell>
          <cell r="F13298">
            <v>45893</v>
          </cell>
          <cell r="G13298">
            <v>45893</v>
          </cell>
          <cell r="H13298">
            <v>0</v>
          </cell>
          <cell r="O13298">
            <v>197655</v>
          </cell>
        </row>
        <row r="13299">
          <cell r="A13299">
            <v>45893</v>
          </cell>
          <cell r="C13299" t="str">
            <v>VENTAS MOSTRADOR</v>
          </cell>
          <cell r="F13299">
            <v>45893</v>
          </cell>
          <cell r="G13299">
            <v>45893</v>
          </cell>
          <cell r="H13299">
            <v>0</v>
          </cell>
          <cell r="O13299">
            <v>202232</v>
          </cell>
        </row>
        <row r="13300">
          <cell r="A13300">
            <v>45893</v>
          </cell>
          <cell r="C13300" t="str">
            <v>MESABAR SAS</v>
          </cell>
          <cell r="F13300">
            <v>45885.579201388886</v>
          </cell>
          <cell r="G13300">
            <v>45893.57880787037</v>
          </cell>
          <cell r="H13300">
            <v>18</v>
          </cell>
          <cell r="O13300">
            <v>652600</v>
          </cell>
        </row>
        <row r="13301">
          <cell r="A13301">
            <v>45893</v>
          </cell>
          <cell r="C13301" t="str">
            <v>THE NEXT SHOT S.A.S</v>
          </cell>
          <cell r="F13301">
            <v>45891.359560185185</v>
          </cell>
          <cell r="G13301">
            <v>45892.359467592592</v>
          </cell>
          <cell r="H13301">
            <v>2</v>
          </cell>
          <cell r="O13301">
            <v>946450</v>
          </cell>
        </row>
        <row r="13302">
          <cell r="A13302">
            <v>45893</v>
          </cell>
          <cell r="C13302" t="str">
            <v>THE NEXT SHOT S.A.S</v>
          </cell>
          <cell r="F13302">
            <v>45891.367847222224</v>
          </cell>
          <cell r="G13302">
            <v>45892.367847222224</v>
          </cell>
          <cell r="H13302">
            <v>2</v>
          </cell>
          <cell r="O13302">
            <v>46000</v>
          </cell>
        </row>
        <row r="13303">
          <cell r="A13303">
            <v>45893</v>
          </cell>
          <cell r="C13303" t="str">
            <v>VENTAS MOSTRADOR</v>
          </cell>
          <cell r="F13303">
            <v>45893</v>
          </cell>
          <cell r="G13303">
            <v>45893</v>
          </cell>
          <cell r="H13303">
            <v>0</v>
          </cell>
          <cell r="O13303">
            <v>101292</v>
          </cell>
        </row>
        <row r="13304">
          <cell r="A13304">
            <v>45893</v>
          </cell>
          <cell r="C13304" t="str">
            <v>VENTAS MOSTRADOR</v>
          </cell>
          <cell r="F13304">
            <v>45893</v>
          </cell>
          <cell r="G13304">
            <v>45893</v>
          </cell>
          <cell r="H13304">
            <v>0</v>
          </cell>
          <cell r="O13304">
            <v>1158772</v>
          </cell>
        </row>
        <row r="13305">
          <cell r="A13305">
            <v>45893</v>
          </cell>
          <cell r="C13305" t="str">
            <v>VENTAS MOSTRADOR</v>
          </cell>
          <cell r="F13305">
            <v>45893</v>
          </cell>
          <cell r="G13305">
            <v>45893</v>
          </cell>
          <cell r="H13305">
            <v>0</v>
          </cell>
          <cell r="O13305">
            <v>1331971</v>
          </cell>
        </row>
        <row r="13306">
          <cell r="A13306">
            <v>45894</v>
          </cell>
          <cell r="C13306" t="str">
            <v>VENTAS MOSTRADOR</v>
          </cell>
          <cell r="F13306">
            <v>45894</v>
          </cell>
          <cell r="G13306">
            <v>45894</v>
          </cell>
          <cell r="H13306">
            <v>0</v>
          </cell>
          <cell r="O13306">
            <v>9270</v>
          </cell>
        </row>
        <row r="13307">
          <cell r="A13307">
            <v>45894</v>
          </cell>
          <cell r="C13307" t="str">
            <v>VENTAS MOSTRADOR</v>
          </cell>
          <cell r="F13307">
            <v>45894</v>
          </cell>
          <cell r="G13307">
            <v>45894</v>
          </cell>
          <cell r="H13307">
            <v>0</v>
          </cell>
          <cell r="O13307">
            <v>12630</v>
          </cell>
        </row>
        <row r="13308">
          <cell r="A13308">
            <v>45894</v>
          </cell>
          <cell r="C13308" t="str">
            <v>VENTAS MOSTRADOR</v>
          </cell>
          <cell r="F13308">
            <v>45894</v>
          </cell>
          <cell r="G13308">
            <v>45894</v>
          </cell>
          <cell r="H13308">
            <v>0</v>
          </cell>
          <cell r="O13308">
            <v>13200</v>
          </cell>
        </row>
        <row r="13309">
          <cell r="A13309">
            <v>45894</v>
          </cell>
          <cell r="C13309" t="str">
            <v>VENTAS MOSTRADOR</v>
          </cell>
          <cell r="F13309">
            <v>45894</v>
          </cell>
          <cell r="G13309">
            <v>45894</v>
          </cell>
          <cell r="H13309">
            <v>0</v>
          </cell>
          <cell r="O13309">
            <v>15910</v>
          </cell>
        </row>
        <row r="13310">
          <cell r="A13310">
            <v>45894</v>
          </cell>
          <cell r="C13310" t="str">
            <v>VENTAS MOSTRADOR</v>
          </cell>
          <cell r="F13310">
            <v>45894</v>
          </cell>
          <cell r="G13310">
            <v>45894</v>
          </cell>
          <cell r="H13310">
            <v>0</v>
          </cell>
          <cell r="O13310">
            <v>17380</v>
          </cell>
        </row>
        <row r="13311">
          <cell r="A13311">
            <v>45894</v>
          </cell>
          <cell r="C13311" t="str">
            <v>VENTAS MOSTRADOR</v>
          </cell>
          <cell r="F13311">
            <v>45894</v>
          </cell>
          <cell r="G13311">
            <v>45894</v>
          </cell>
          <cell r="H13311">
            <v>0</v>
          </cell>
          <cell r="O13311">
            <v>18630</v>
          </cell>
        </row>
        <row r="13312">
          <cell r="A13312">
            <v>45894</v>
          </cell>
          <cell r="C13312" t="str">
            <v>VENTAS MOSTRADOR</v>
          </cell>
          <cell r="F13312">
            <v>45894</v>
          </cell>
          <cell r="G13312">
            <v>45894</v>
          </cell>
          <cell r="H13312">
            <v>0</v>
          </cell>
          <cell r="O13312">
            <v>27100</v>
          </cell>
        </row>
        <row r="13313">
          <cell r="A13313">
            <v>45894</v>
          </cell>
          <cell r="C13313" t="str">
            <v>VENTAS MOSTRADOR</v>
          </cell>
          <cell r="F13313">
            <v>45894</v>
          </cell>
          <cell r="G13313">
            <v>45894</v>
          </cell>
          <cell r="H13313">
            <v>0</v>
          </cell>
          <cell r="O13313">
            <v>83484</v>
          </cell>
        </row>
        <row r="13314">
          <cell r="A13314">
            <v>45894</v>
          </cell>
          <cell r="C13314" t="str">
            <v>VENTAS MOSTRADOR</v>
          </cell>
          <cell r="F13314">
            <v>45894</v>
          </cell>
          <cell r="G13314">
            <v>45894</v>
          </cell>
          <cell r="H13314">
            <v>0</v>
          </cell>
          <cell r="O13314">
            <v>88571</v>
          </cell>
        </row>
        <row r="13315">
          <cell r="A13315">
            <v>45894</v>
          </cell>
          <cell r="C13315" t="str">
            <v>SONIA CONTANZA CARDENAS MURCIA</v>
          </cell>
          <cell r="F13315">
            <v>45894.312800925924</v>
          </cell>
          <cell r="G13315">
            <v>45895.312708333331</v>
          </cell>
          <cell r="H13315">
            <v>1</v>
          </cell>
          <cell r="O13315">
            <v>124000</v>
          </cell>
        </row>
        <row r="13316">
          <cell r="A13316">
            <v>45894</v>
          </cell>
          <cell r="C13316" t="str">
            <v>SMILE BOGOTA SAS</v>
          </cell>
          <cell r="F13316">
            <v>45874.509097222224</v>
          </cell>
          <cell r="G13316">
            <v>45889.509039351855</v>
          </cell>
          <cell r="H13316">
            <v>7</v>
          </cell>
          <cell r="O13316">
            <v>1091400</v>
          </cell>
        </row>
        <row r="13317">
          <cell r="A13317">
            <v>45894</v>
          </cell>
          <cell r="C13317" t="str">
            <v>SMILE BOGOTA SAS</v>
          </cell>
          <cell r="F13317">
            <v>45874.57953703704</v>
          </cell>
          <cell r="G13317">
            <v>45889.578726851854</v>
          </cell>
          <cell r="H13317">
            <v>7</v>
          </cell>
          <cell r="O13317">
            <v>273800</v>
          </cell>
        </row>
        <row r="13318">
          <cell r="A13318">
            <v>45894</v>
          </cell>
          <cell r="C13318" t="str">
            <v>SMILE BOGOTA SAS</v>
          </cell>
          <cell r="F13318">
            <v>45875.638495370367</v>
          </cell>
          <cell r="G13318">
            <v>45890.63826388889</v>
          </cell>
          <cell r="H13318">
            <v>6</v>
          </cell>
          <cell r="O13318">
            <v>493360</v>
          </cell>
        </row>
        <row r="13319">
          <cell r="A13319">
            <v>45894</v>
          </cell>
          <cell r="C13319" t="str">
            <v>SMILE BOGOTA SAS</v>
          </cell>
          <cell r="F13319">
            <v>45878.605775462966</v>
          </cell>
          <cell r="G13319">
            <v>45893.60564814815</v>
          </cell>
          <cell r="H13319">
            <v>3</v>
          </cell>
          <cell r="O13319">
            <v>253000</v>
          </cell>
        </row>
        <row r="13320">
          <cell r="A13320">
            <v>45894</v>
          </cell>
          <cell r="C13320" t="str">
            <v>SMILE BOGOTA SAS</v>
          </cell>
          <cell r="F13320">
            <v>45882.501284722224</v>
          </cell>
          <cell r="G13320">
            <v>45897.501134259262</v>
          </cell>
          <cell r="H13320">
            <v>-1</v>
          </cell>
          <cell r="O13320">
            <v>1724720</v>
          </cell>
        </row>
        <row r="13321">
          <cell r="A13321">
            <v>45894</v>
          </cell>
          <cell r="C13321" t="str">
            <v>SMILE BOGOTA SAS</v>
          </cell>
          <cell r="F13321">
            <v>45888.585393518515</v>
          </cell>
          <cell r="G13321">
            <v>45903.585289351853</v>
          </cell>
          <cell r="H13321">
            <v>-7</v>
          </cell>
          <cell r="O13321">
            <v>1307800</v>
          </cell>
        </row>
        <row r="13322">
          <cell r="A13322">
            <v>45894</v>
          </cell>
          <cell r="C13322" t="str">
            <v>SMILE BOGOTA SAS</v>
          </cell>
          <cell r="F13322">
            <v>45890.485914351855</v>
          </cell>
          <cell r="G13322">
            <v>45905.485231481478</v>
          </cell>
          <cell r="H13322">
            <v>-9</v>
          </cell>
          <cell r="O13322">
            <v>383599.99</v>
          </cell>
        </row>
        <row r="13323">
          <cell r="A13323">
            <v>45894</v>
          </cell>
          <cell r="C13323" t="str">
            <v>CLINICA RETORNAR SAS</v>
          </cell>
          <cell r="F13323">
            <v>45847.320625</v>
          </cell>
          <cell r="G13323">
            <v>45877.320451388892</v>
          </cell>
          <cell r="H13323">
            <v>19</v>
          </cell>
          <cell r="O13323">
            <v>459324</v>
          </cell>
        </row>
        <row r="13324">
          <cell r="A13324">
            <v>45894</v>
          </cell>
          <cell r="C13324" t="str">
            <v>CLINICA RETORNAR SAS</v>
          </cell>
          <cell r="F13324">
            <v>45859.480185185188</v>
          </cell>
          <cell r="G13324">
            <v>45889.479907407411</v>
          </cell>
          <cell r="H13324">
            <v>7</v>
          </cell>
          <cell r="O13324">
            <v>389820</v>
          </cell>
        </row>
        <row r="13325">
          <cell r="A13325">
            <v>45894</v>
          </cell>
          <cell r="C13325" t="str">
            <v>PEYBU SAS</v>
          </cell>
          <cell r="F13325">
            <v>45791.329710648148</v>
          </cell>
          <cell r="G13325">
            <v>45821.329710648148</v>
          </cell>
          <cell r="H13325">
            <v>75</v>
          </cell>
          <cell r="O13325">
            <v>2952127.3840000001</v>
          </cell>
        </row>
        <row r="13326">
          <cell r="A13326">
            <v>45894</v>
          </cell>
          <cell r="C13326" t="str">
            <v>PEYBU SAS</v>
          </cell>
          <cell r="F13326">
            <v>45798.323854166665</v>
          </cell>
          <cell r="G13326">
            <v>45828.323680555557</v>
          </cell>
          <cell r="H13326">
            <v>68</v>
          </cell>
          <cell r="O13326">
            <v>2837603.4840000002</v>
          </cell>
        </row>
        <row r="13327">
          <cell r="A13327">
            <v>45894</v>
          </cell>
          <cell r="C13327" t="str">
            <v>INVERSIONES GANADERIA SANTAMARIA SAS</v>
          </cell>
          <cell r="F13327">
            <v>45883.574097222219</v>
          </cell>
          <cell r="G13327">
            <v>45885.574097222219</v>
          </cell>
          <cell r="H13327">
            <v>18</v>
          </cell>
          <cell r="O13327">
            <v>5507250</v>
          </cell>
        </row>
        <row r="13328">
          <cell r="A13328">
            <v>45894</v>
          </cell>
          <cell r="C13328" t="str">
            <v>INVERSIONES GANADERIA SANTAMARIA SAS</v>
          </cell>
          <cell r="F13328">
            <v>45883.576157407406</v>
          </cell>
          <cell r="G13328">
            <v>45885.576157407406</v>
          </cell>
          <cell r="H13328">
            <v>18</v>
          </cell>
          <cell r="O13328">
            <v>300000</v>
          </cell>
        </row>
        <row r="13329">
          <cell r="A13329">
            <v>45894</v>
          </cell>
          <cell r="C13329" t="str">
            <v>INVERSIONES GANADERIA SANTAMARIA SAS</v>
          </cell>
          <cell r="F13329">
            <v>45883.5781712963</v>
          </cell>
          <cell r="G13329">
            <v>45885.5781712963</v>
          </cell>
          <cell r="H13329">
            <v>18</v>
          </cell>
          <cell r="O13329">
            <v>2475000</v>
          </cell>
        </row>
        <row r="13330">
          <cell r="A13330">
            <v>45894</v>
          </cell>
          <cell r="C13330" t="str">
            <v>INVERSIONES GANADERIA SANTAMARIA SAS</v>
          </cell>
          <cell r="F13330">
            <v>45883.579930555556</v>
          </cell>
          <cell r="G13330">
            <v>45885.579930555556</v>
          </cell>
          <cell r="H13330">
            <v>18</v>
          </cell>
          <cell r="O13330">
            <v>1966875</v>
          </cell>
        </row>
        <row r="13331">
          <cell r="A13331">
            <v>45894</v>
          </cell>
          <cell r="C13331" t="str">
            <v>GRUPO LA LA LA SAS</v>
          </cell>
          <cell r="F13331">
            <v>45877.606944444444</v>
          </cell>
          <cell r="G13331">
            <v>45892.605995370373</v>
          </cell>
          <cell r="H13331">
            <v>4</v>
          </cell>
          <cell r="O13331">
            <v>379700</v>
          </cell>
        </row>
        <row r="13332">
          <cell r="A13332">
            <v>45894</v>
          </cell>
          <cell r="C13332" t="str">
            <v>GRUPO LA LA LA SAS</v>
          </cell>
          <cell r="F13332">
            <v>45883.403252314813</v>
          </cell>
          <cell r="G13332">
            <v>45898.402453703704</v>
          </cell>
          <cell r="H13332">
            <v>-2</v>
          </cell>
          <cell r="O13332">
            <v>170899.92</v>
          </cell>
        </row>
        <row r="13333">
          <cell r="A13333">
            <v>45894</v>
          </cell>
          <cell r="C13333" t="str">
            <v>GRUPO LA LA LA SAS</v>
          </cell>
          <cell r="F13333">
            <v>45888.619317129633</v>
          </cell>
          <cell r="G13333">
            <v>45903.618958333333</v>
          </cell>
          <cell r="H13333">
            <v>-7</v>
          </cell>
          <cell r="O13333">
            <v>282600</v>
          </cell>
        </row>
        <row r="13334">
          <cell r="A13334">
            <v>45894</v>
          </cell>
          <cell r="C13334" t="str">
            <v>GRUPO LA LA LA SAS</v>
          </cell>
          <cell r="F13334">
            <v>45890.527361111112</v>
          </cell>
          <cell r="G13334">
            <v>45905.526712962965</v>
          </cell>
          <cell r="H13334">
            <v>-9</v>
          </cell>
          <cell r="O13334">
            <v>247700</v>
          </cell>
        </row>
        <row r="13335">
          <cell r="A13335">
            <v>45894</v>
          </cell>
          <cell r="C13335" t="str">
            <v>GRUPO ARTAK S.A.S</v>
          </cell>
          <cell r="F13335">
            <v>45873.554143518515</v>
          </cell>
          <cell r="G13335">
            <v>45903.554039351853</v>
          </cell>
          <cell r="H13335">
            <v>0</v>
          </cell>
          <cell r="O13335">
            <v>715000</v>
          </cell>
        </row>
        <row r="13336">
          <cell r="A13336">
            <v>45894</v>
          </cell>
          <cell r="C13336" t="str">
            <v>GRUPO ARTAK S.A.S</v>
          </cell>
          <cell r="F13336">
            <v>45873.554884259262</v>
          </cell>
          <cell r="G13336">
            <v>45903.554606481484</v>
          </cell>
          <cell r="H13336">
            <v>0</v>
          </cell>
          <cell r="O13336">
            <v>1120000</v>
          </cell>
        </row>
        <row r="13337">
          <cell r="A13337">
            <v>45894</v>
          </cell>
          <cell r="C13337" t="str">
            <v>GRUPO ARTAK S.A.S</v>
          </cell>
          <cell r="F13337">
            <v>45873.587835648148</v>
          </cell>
          <cell r="G13337">
            <v>45903.587465277778</v>
          </cell>
          <cell r="H13337">
            <v>0</v>
          </cell>
          <cell r="O13337">
            <v>508000</v>
          </cell>
        </row>
        <row r="13338">
          <cell r="A13338">
            <v>45894</v>
          </cell>
          <cell r="C13338" t="str">
            <v>GRUPO ARTAK S.A.S</v>
          </cell>
          <cell r="F13338">
            <v>45873.589803240742</v>
          </cell>
          <cell r="G13338">
            <v>45903.588680555556</v>
          </cell>
          <cell r="H13338">
            <v>0</v>
          </cell>
          <cell r="O13338">
            <v>77800</v>
          </cell>
        </row>
        <row r="13339">
          <cell r="A13339">
            <v>45894</v>
          </cell>
          <cell r="C13339" t="str">
            <v>GRUPO ARTAK S.A.S</v>
          </cell>
          <cell r="F13339">
            <v>45873.604884259257</v>
          </cell>
          <cell r="G13339">
            <v>45903.604548611111</v>
          </cell>
          <cell r="H13339">
            <v>0</v>
          </cell>
          <cell r="O13339">
            <v>502000</v>
          </cell>
        </row>
        <row r="13340">
          <cell r="A13340">
            <v>45894</v>
          </cell>
          <cell r="C13340" t="str">
            <v>GRUPO ARTAK S.A.S</v>
          </cell>
          <cell r="F13340">
            <v>45873.626701388886</v>
          </cell>
          <cell r="G13340">
            <v>45903.626643518517</v>
          </cell>
          <cell r="H13340">
            <v>0</v>
          </cell>
          <cell r="O13340">
            <v>102619.5</v>
          </cell>
        </row>
        <row r="13341">
          <cell r="A13341">
            <v>45894</v>
          </cell>
          <cell r="C13341" t="str">
            <v>GRUPO ARTAK S.A.S</v>
          </cell>
          <cell r="F13341">
            <v>45875.538090277776</v>
          </cell>
          <cell r="G13341">
            <v>45905.536099537036</v>
          </cell>
          <cell r="H13341">
            <v>-2</v>
          </cell>
          <cell r="O13341">
            <v>61500</v>
          </cell>
        </row>
        <row r="13342">
          <cell r="A13342">
            <v>45894</v>
          </cell>
          <cell r="C13342" t="str">
            <v>GRUPO ARTAK S.A.S</v>
          </cell>
          <cell r="F13342">
            <v>45875.544490740744</v>
          </cell>
          <cell r="G13342">
            <v>45905.544374999998</v>
          </cell>
          <cell r="H13342">
            <v>-2</v>
          </cell>
          <cell r="O13342">
            <v>2220400</v>
          </cell>
        </row>
        <row r="13343">
          <cell r="A13343">
            <v>45894</v>
          </cell>
          <cell r="C13343" t="str">
            <v>GRUPO ARTAK S.A.S</v>
          </cell>
          <cell r="F13343">
            <v>45877.64234953704</v>
          </cell>
          <cell r="G13343">
            <v>45907.642222222225</v>
          </cell>
          <cell r="H13343">
            <v>-4</v>
          </cell>
          <cell r="O13343">
            <v>100540.5</v>
          </cell>
        </row>
        <row r="13344">
          <cell r="A13344">
            <v>45894</v>
          </cell>
          <cell r="C13344" t="str">
            <v>GRUPO ARTAK S.A.S</v>
          </cell>
          <cell r="F13344">
            <v>45880.580497685187</v>
          </cell>
          <cell r="G13344">
            <v>45910.580497685187</v>
          </cell>
          <cell r="H13344">
            <v>-7</v>
          </cell>
          <cell r="O13344">
            <v>94300</v>
          </cell>
        </row>
        <row r="13345">
          <cell r="A13345">
            <v>45894</v>
          </cell>
          <cell r="C13345" t="str">
            <v>GRUPO ARTAK S.A.S</v>
          </cell>
          <cell r="F13345">
            <v>45881.377141203702</v>
          </cell>
          <cell r="G13345">
            <v>45911.377141203702</v>
          </cell>
          <cell r="H13345">
            <v>-8</v>
          </cell>
          <cell r="O13345">
            <v>184500</v>
          </cell>
        </row>
        <row r="13346">
          <cell r="A13346">
            <v>45894</v>
          </cell>
          <cell r="C13346" t="str">
            <v>GINA ALEXANDRA OCHOA CASTAÑEDA</v>
          </cell>
          <cell r="F13346">
            <v>45892.474247685182</v>
          </cell>
          <cell r="G13346">
            <v>45893.471238425926</v>
          </cell>
          <cell r="H13346">
            <v>3</v>
          </cell>
          <cell r="O13346">
            <v>373000</v>
          </cell>
        </row>
        <row r="13347">
          <cell r="A13347">
            <v>45894</v>
          </cell>
          <cell r="C13347" t="str">
            <v>JHON HENDERSON RODRIGUEZ MAHECHA</v>
          </cell>
          <cell r="F13347">
            <v>45892.534988425927</v>
          </cell>
          <cell r="G13347">
            <v>45893.534594907411</v>
          </cell>
          <cell r="H13347">
            <v>3</v>
          </cell>
          <cell r="O13347">
            <v>304000</v>
          </cell>
        </row>
        <row r="13348">
          <cell r="A13348">
            <v>45894</v>
          </cell>
          <cell r="C13348" t="str">
            <v>KAREN GISSET MARTINEZ SANDOVAL</v>
          </cell>
          <cell r="F13348">
            <v>45892.486076388886</v>
          </cell>
          <cell r="G13348">
            <v>45893.485821759263</v>
          </cell>
          <cell r="H13348">
            <v>3</v>
          </cell>
          <cell r="O13348">
            <v>358000</v>
          </cell>
        </row>
        <row r="13349">
          <cell r="A13349">
            <v>45894</v>
          </cell>
          <cell r="C13349" t="str">
            <v>PROCESADORA DE CARNES NUEVA COLOMBO ALEMANA LTDA</v>
          </cell>
          <cell r="F13349">
            <v>45892.441064814811</v>
          </cell>
          <cell r="G13349">
            <v>45895.440972222219</v>
          </cell>
          <cell r="H13349">
            <v>1</v>
          </cell>
          <cell r="O13349">
            <v>1084200</v>
          </cell>
        </row>
        <row r="13350">
          <cell r="A13350">
            <v>45894</v>
          </cell>
          <cell r="C13350" t="str">
            <v>EL MERO BURRITO S.A.S</v>
          </cell>
          <cell r="F13350">
            <v>45894.308923611112</v>
          </cell>
          <cell r="G13350">
            <v>45895.308796296296</v>
          </cell>
          <cell r="H13350">
            <v>1</v>
          </cell>
          <cell r="O13350">
            <v>241500</v>
          </cell>
        </row>
        <row r="13351">
          <cell r="A13351">
            <v>45894</v>
          </cell>
          <cell r="C13351" t="str">
            <v>VENTAS MOSTRADOR</v>
          </cell>
          <cell r="F13351">
            <v>45894</v>
          </cell>
          <cell r="G13351">
            <v>45894</v>
          </cell>
          <cell r="H13351">
            <v>0</v>
          </cell>
          <cell r="O13351">
            <v>153545.42000000001</v>
          </cell>
        </row>
        <row r="13352">
          <cell r="A13352">
            <v>45894</v>
          </cell>
          <cell r="C13352" t="str">
            <v>JOSE DIEGO MOSQUERA</v>
          </cell>
          <cell r="F13352">
            <v>45894.373703703706</v>
          </cell>
          <cell r="G13352">
            <v>45895.373703703706</v>
          </cell>
          <cell r="H13352">
            <v>23</v>
          </cell>
          <cell r="O13352">
            <v>296080</v>
          </cell>
        </row>
        <row r="13353">
          <cell r="A13353">
            <v>45894</v>
          </cell>
          <cell r="C13353" t="str">
            <v>JOSE DIEGO MOSQUERA</v>
          </cell>
          <cell r="F13353">
            <v>45896.240833333337</v>
          </cell>
          <cell r="G13353">
            <v>45897.240833333337</v>
          </cell>
          <cell r="H13353">
            <v>21</v>
          </cell>
          <cell r="O13353">
            <v>323840</v>
          </cell>
        </row>
        <row r="13354">
          <cell r="A13354">
            <v>45894</v>
          </cell>
          <cell r="C13354" t="str">
            <v>JOSE DIEGO MOSQUERA</v>
          </cell>
          <cell r="F13354">
            <v>45889.226990740739</v>
          </cell>
          <cell r="G13354">
            <v>45890.226990740739</v>
          </cell>
          <cell r="H13354">
            <v>13</v>
          </cell>
          <cell r="O13354">
            <v>600</v>
          </cell>
        </row>
        <row r="13355">
          <cell r="A13355">
            <v>45894</v>
          </cell>
          <cell r="C13355" t="str">
            <v>JOSE DIEGO MOSQUERA</v>
          </cell>
          <cell r="F13355">
            <v>45894.373703703706</v>
          </cell>
          <cell r="G13355">
            <v>45895.373703703706</v>
          </cell>
          <cell r="H13355">
            <v>8</v>
          </cell>
          <cell r="O13355">
            <v>1099400</v>
          </cell>
        </row>
        <row r="13356">
          <cell r="A13356">
            <v>45894</v>
          </cell>
          <cell r="C13356" t="str">
            <v>CARMEN ALICIA URQUIJO GAITAN</v>
          </cell>
          <cell r="F13356">
            <v>45894.317141203705</v>
          </cell>
          <cell r="G13356">
            <v>45895.317060185182</v>
          </cell>
          <cell r="H13356">
            <v>1</v>
          </cell>
          <cell r="O13356">
            <v>274500</v>
          </cell>
        </row>
        <row r="13357">
          <cell r="A13357">
            <v>45894</v>
          </cell>
          <cell r="C13357" t="str">
            <v xml:space="preserve">A MANO SAS </v>
          </cell>
          <cell r="F13357">
            <v>45889.466493055559</v>
          </cell>
          <cell r="G13357">
            <v>45897.466331018521</v>
          </cell>
          <cell r="H13357">
            <v>-1</v>
          </cell>
          <cell r="O13357">
            <v>342000</v>
          </cell>
        </row>
        <row r="13358">
          <cell r="A13358">
            <v>45894</v>
          </cell>
          <cell r="C13358" t="str">
            <v>ABEL Y SOFIA SAS</v>
          </cell>
          <cell r="F13358">
            <v>45828.287893518522</v>
          </cell>
          <cell r="G13358">
            <v>45858.28769675926</v>
          </cell>
          <cell r="H13358">
            <v>38</v>
          </cell>
          <cell r="O13358">
            <v>435000</v>
          </cell>
        </row>
        <row r="13359">
          <cell r="A13359">
            <v>45894</v>
          </cell>
          <cell r="C13359" t="str">
            <v>ABEL Y SOFIA SAS</v>
          </cell>
          <cell r="F13359">
            <v>45811.277222222219</v>
          </cell>
          <cell r="G13359">
            <v>45841.276192129626</v>
          </cell>
          <cell r="H13359">
            <v>55</v>
          </cell>
          <cell r="O13359">
            <v>80000</v>
          </cell>
        </row>
        <row r="13360">
          <cell r="A13360">
            <v>45894</v>
          </cell>
          <cell r="C13360" t="str">
            <v>ABEL Y SOFIA SAS</v>
          </cell>
          <cell r="F13360">
            <v>45817.337291666663</v>
          </cell>
          <cell r="G13360">
            <v>45847.318101851852</v>
          </cell>
          <cell r="H13360">
            <v>49</v>
          </cell>
          <cell r="O13360">
            <v>263900</v>
          </cell>
        </row>
        <row r="13361">
          <cell r="A13361">
            <v>45894</v>
          </cell>
          <cell r="C13361" t="str">
            <v>ABEL Y SOFIA SAS</v>
          </cell>
          <cell r="F13361">
            <v>45818.30736111111</v>
          </cell>
          <cell r="G13361">
            <v>45848.30667824074</v>
          </cell>
          <cell r="H13361">
            <v>48</v>
          </cell>
          <cell r="O13361">
            <v>384600</v>
          </cell>
        </row>
        <row r="13362">
          <cell r="A13362">
            <v>45894</v>
          </cell>
          <cell r="C13362" t="str">
            <v>ABEL Y SOFIA SAS</v>
          </cell>
          <cell r="F13362">
            <v>45824.339282407411</v>
          </cell>
          <cell r="G13362">
            <v>45854.339131944442</v>
          </cell>
          <cell r="H13362">
            <v>42</v>
          </cell>
          <cell r="O13362">
            <v>240200</v>
          </cell>
        </row>
        <row r="13363">
          <cell r="A13363">
            <v>45894</v>
          </cell>
          <cell r="C13363" t="str">
            <v>ABEL Y SOFIA SAS</v>
          </cell>
          <cell r="F13363">
            <v>45832.397291666668</v>
          </cell>
          <cell r="G13363">
            <v>45862.397002314814</v>
          </cell>
          <cell r="H13363">
            <v>34</v>
          </cell>
          <cell r="O13363">
            <v>154500</v>
          </cell>
        </row>
        <row r="13364">
          <cell r="A13364">
            <v>45894</v>
          </cell>
          <cell r="C13364" t="str">
            <v>ABEL Y SOFIA SAS</v>
          </cell>
          <cell r="F13364">
            <v>45812.379976851851</v>
          </cell>
          <cell r="G13364">
            <v>45842.379791666666</v>
          </cell>
          <cell r="H13364">
            <v>54</v>
          </cell>
          <cell r="O13364">
            <v>303950</v>
          </cell>
        </row>
        <row r="13365">
          <cell r="A13365">
            <v>45894</v>
          </cell>
          <cell r="C13365" t="str">
            <v>ABEL Y SOFIA SAS</v>
          </cell>
          <cell r="F13365">
            <v>45813.274247685185</v>
          </cell>
          <cell r="G13365">
            <v>45843.273900462962</v>
          </cell>
          <cell r="H13365">
            <v>53</v>
          </cell>
          <cell r="O13365">
            <v>187999.99</v>
          </cell>
        </row>
        <row r="13366">
          <cell r="A13366">
            <v>45894</v>
          </cell>
          <cell r="C13366" t="str">
            <v>ABEL Y SOFIA SAS</v>
          </cell>
          <cell r="F13366">
            <v>45819.31858796296</v>
          </cell>
          <cell r="G13366">
            <v>45849.318148148152</v>
          </cell>
          <cell r="H13366">
            <v>47</v>
          </cell>
          <cell r="O13366">
            <v>271300</v>
          </cell>
        </row>
        <row r="13367">
          <cell r="A13367">
            <v>45894</v>
          </cell>
          <cell r="C13367" t="str">
            <v>ABEL Y SOFIA SAS</v>
          </cell>
          <cell r="F13367">
            <v>45826.306481481479</v>
          </cell>
          <cell r="G13367">
            <v>45856.306215277778</v>
          </cell>
          <cell r="H13367">
            <v>40</v>
          </cell>
          <cell r="O13367">
            <v>424150</v>
          </cell>
        </row>
        <row r="13368">
          <cell r="A13368">
            <v>45894</v>
          </cell>
          <cell r="C13368" t="str">
            <v>ABEL Y SOFIA SAS</v>
          </cell>
          <cell r="F13368">
            <v>45812.313958333332</v>
          </cell>
          <cell r="G13368">
            <v>45842.313773148147</v>
          </cell>
          <cell r="H13368">
            <v>54</v>
          </cell>
          <cell r="O13368">
            <v>504600</v>
          </cell>
        </row>
        <row r="13369">
          <cell r="A13369">
            <v>45894</v>
          </cell>
          <cell r="C13369" t="str">
            <v>ABEL Y SOFIA SAS</v>
          </cell>
          <cell r="F13369">
            <v>45812.316122685188</v>
          </cell>
          <cell r="G13369">
            <v>45842.315983796296</v>
          </cell>
          <cell r="H13369">
            <v>54</v>
          </cell>
          <cell r="O13369">
            <v>113000</v>
          </cell>
        </row>
        <row r="13370">
          <cell r="A13370">
            <v>45894</v>
          </cell>
          <cell r="C13370" t="str">
            <v>ABEL Y SOFIA SAS</v>
          </cell>
          <cell r="F13370">
            <v>45821.351493055554</v>
          </cell>
          <cell r="G13370">
            <v>45851.351284722223</v>
          </cell>
          <cell r="H13370">
            <v>45</v>
          </cell>
          <cell r="O13370">
            <v>487200</v>
          </cell>
        </row>
        <row r="13371">
          <cell r="A13371">
            <v>45894</v>
          </cell>
          <cell r="C13371" t="str">
            <v>ABEL Y SOFIA SAS</v>
          </cell>
          <cell r="F13371">
            <v>45828.289386574077</v>
          </cell>
          <cell r="G13371">
            <v>45858.289143518516</v>
          </cell>
          <cell r="H13371">
            <v>38</v>
          </cell>
          <cell r="O13371">
            <v>487200</v>
          </cell>
        </row>
        <row r="13372">
          <cell r="A13372">
            <v>45894</v>
          </cell>
          <cell r="C13372" t="str">
            <v>ABEL Y SOFIA SAS</v>
          </cell>
          <cell r="F13372">
            <v>45828.350266203706</v>
          </cell>
          <cell r="G13372">
            <v>45858.349849537037</v>
          </cell>
          <cell r="H13372">
            <v>38</v>
          </cell>
          <cell r="O13372">
            <v>170847.99</v>
          </cell>
        </row>
        <row r="13373">
          <cell r="A13373">
            <v>45894</v>
          </cell>
          <cell r="C13373" t="str">
            <v>ABEL Y SOFIA SAS</v>
          </cell>
          <cell r="F13373">
            <v>45813.351597222223</v>
          </cell>
          <cell r="G13373">
            <v>45843.324259259258</v>
          </cell>
          <cell r="H13373">
            <v>53</v>
          </cell>
          <cell r="O13373">
            <v>908500</v>
          </cell>
        </row>
        <row r="13374">
          <cell r="A13374">
            <v>45894</v>
          </cell>
          <cell r="C13374" t="str">
            <v>ABEL Y SOFIA SAS</v>
          </cell>
          <cell r="F13374">
            <v>45818.298854166664</v>
          </cell>
          <cell r="G13374">
            <v>45848.298668981479</v>
          </cell>
          <cell r="H13374">
            <v>48</v>
          </cell>
          <cell r="O13374">
            <v>496800</v>
          </cell>
        </row>
        <row r="13375">
          <cell r="A13375">
            <v>45894</v>
          </cell>
          <cell r="C13375" t="str">
            <v>ABEL Y SOFIA SAS</v>
          </cell>
          <cell r="F13375">
            <v>45821.350243055553</v>
          </cell>
          <cell r="G13375">
            <v>45851.349965277775</v>
          </cell>
          <cell r="H13375">
            <v>45</v>
          </cell>
          <cell r="O13375">
            <v>531300</v>
          </cell>
        </row>
        <row r="13376">
          <cell r="A13376">
            <v>45894</v>
          </cell>
          <cell r="C13376" t="str">
            <v>ABEL Y SOFIA SAS</v>
          </cell>
          <cell r="F13376">
            <v>45824.331018518518</v>
          </cell>
          <cell r="G13376">
            <v>45854.329756944448</v>
          </cell>
          <cell r="H13376">
            <v>42</v>
          </cell>
          <cell r="O13376">
            <v>404800</v>
          </cell>
        </row>
        <row r="13377">
          <cell r="A13377">
            <v>45894</v>
          </cell>
          <cell r="C13377" t="str">
            <v>ABEL Y SOFIA SAS</v>
          </cell>
          <cell r="F13377">
            <v>45828.286365740743</v>
          </cell>
          <cell r="G13377">
            <v>45858.285775462966</v>
          </cell>
          <cell r="H13377">
            <v>38</v>
          </cell>
          <cell r="O13377">
            <v>740600</v>
          </cell>
        </row>
        <row r="13378">
          <cell r="A13378">
            <v>45894</v>
          </cell>
          <cell r="C13378" t="str">
            <v>ABEL Y SOFIA SAS</v>
          </cell>
          <cell r="F13378">
            <v>45832.383356481485</v>
          </cell>
          <cell r="G13378">
            <v>45862.382789351854</v>
          </cell>
          <cell r="H13378">
            <v>34</v>
          </cell>
          <cell r="O13378">
            <v>726800</v>
          </cell>
        </row>
        <row r="13379">
          <cell r="A13379">
            <v>45894</v>
          </cell>
          <cell r="C13379" t="str">
            <v>ABEL Y SOFIA SAS</v>
          </cell>
          <cell r="F13379">
            <v>45812.327372685184</v>
          </cell>
          <cell r="G13379">
            <v>45842.327245370368</v>
          </cell>
          <cell r="H13379">
            <v>54</v>
          </cell>
          <cell r="O13379">
            <v>948799.99</v>
          </cell>
        </row>
        <row r="13380">
          <cell r="A13380">
            <v>45894</v>
          </cell>
          <cell r="C13380" t="str">
            <v>ABEL Y SOFIA SAS</v>
          </cell>
          <cell r="F13380">
            <v>45818.323067129626</v>
          </cell>
          <cell r="G13380">
            <v>45848.318761574075</v>
          </cell>
          <cell r="H13380">
            <v>48</v>
          </cell>
          <cell r="O13380">
            <v>1273100</v>
          </cell>
        </row>
        <row r="13381">
          <cell r="A13381">
            <v>45894</v>
          </cell>
          <cell r="C13381" t="str">
            <v>ABEL Y SOFIA SAS</v>
          </cell>
          <cell r="F13381">
            <v>45824.328761574077</v>
          </cell>
          <cell r="G13381">
            <v>45854.326284722221</v>
          </cell>
          <cell r="H13381">
            <v>42</v>
          </cell>
          <cell r="O13381">
            <v>1065000</v>
          </cell>
        </row>
        <row r="13382">
          <cell r="A13382">
            <v>45894</v>
          </cell>
          <cell r="C13382" t="str">
            <v>ABEL Y SOFIA SAS</v>
          </cell>
          <cell r="F13382">
            <v>45832.389421296299</v>
          </cell>
          <cell r="G13382">
            <v>45862.388923611114</v>
          </cell>
          <cell r="H13382">
            <v>34</v>
          </cell>
          <cell r="O13382">
            <v>1052300</v>
          </cell>
        </row>
        <row r="13383">
          <cell r="A13383">
            <v>45894</v>
          </cell>
          <cell r="C13383" t="str">
            <v>ABEL Y SOFIA SAS</v>
          </cell>
          <cell r="F13383">
            <v>45812.320162037038</v>
          </cell>
          <cell r="G13383">
            <v>45842.31994212963</v>
          </cell>
          <cell r="H13383">
            <v>54</v>
          </cell>
          <cell r="O13383">
            <v>2585800</v>
          </cell>
        </row>
        <row r="13384">
          <cell r="A13384">
            <v>45894</v>
          </cell>
          <cell r="C13384" t="str">
            <v>ABEL Y SOFIA SAS</v>
          </cell>
          <cell r="F13384">
            <v>45812.332048611112</v>
          </cell>
          <cell r="G13384">
            <v>45842.331863425927</v>
          </cell>
          <cell r="H13384">
            <v>54</v>
          </cell>
          <cell r="O13384">
            <v>82700</v>
          </cell>
        </row>
        <row r="13385">
          <cell r="A13385">
            <v>45894</v>
          </cell>
          <cell r="C13385" t="str">
            <v>ABEL Y SOFIA SAS</v>
          </cell>
          <cell r="F13385">
            <v>45812.378263888888</v>
          </cell>
          <cell r="G13385">
            <v>45842.377476851849</v>
          </cell>
          <cell r="H13385">
            <v>54</v>
          </cell>
          <cell r="O13385">
            <v>1374999.99</v>
          </cell>
        </row>
        <row r="13386">
          <cell r="A13386">
            <v>45894</v>
          </cell>
          <cell r="C13386" t="str">
            <v>ABEL Y SOFIA SAS</v>
          </cell>
          <cell r="F13386">
            <v>45815.345509259256</v>
          </cell>
          <cell r="G13386">
            <v>45845.345347222225</v>
          </cell>
          <cell r="H13386">
            <v>51</v>
          </cell>
          <cell r="O13386">
            <v>1509050</v>
          </cell>
        </row>
        <row r="13387">
          <cell r="A13387">
            <v>45894</v>
          </cell>
          <cell r="C13387" t="str">
            <v>ABEL Y SOFIA SAS</v>
          </cell>
          <cell r="F13387">
            <v>45820.335868055554</v>
          </cell>
          <cell r="G13387">
            <v>45850.335682870369</v>
          </cell>
          <cell r="H13387">
            <v>46</v>
          </cell>
          <cell r="O13387">
            <v>2725100</v>
          </cell>
        </row>
        <row r="13388">
          <cell r="A13388">
            <v>45894</v>
          </cell>
          <cell r="C13388" t="str">
            <v>ABEL Y SOFIA SAS</v>
          </cell>
          <cell r="F13388">
            <v>45820.358495370368</v>
          </cell>
          <cell r="G13388">
            <v>45850.358229166668</v>
          </cell>
          <cell r="H13388">
            <v>46</v>
          </cell>
          <cell r="O13388">
            <v>532500</v>
          </cell>
        </row>
        <row r="13389">
          <cell r="A13389">
            <v>45894</v>
          </cell>
          <cell r="C13389" t="str">
            <v>ABEL Y SOFIA SAS</v>
          </cell>
          <cell r="F13389">
            <v>45821.347951388889</v>
          </cell>
          <cell r="G13389">
            <v>45851.347638888888</v>
          </cell>
          <cell r="H13389">
            <v>45</v>
          </cell>
          <cell r="O13389">
            <v>31450</v>
          </cell>
        </row>
        <row r="13390">
          <cell r="A13390">
            <v>45894</v>
          </cell>
          <cell r="C13390" t="str">
            <v>ABEL Y SOFIA SAS</v>
          </cell>
          <cell r="F13390">
            <v>45825.40766203704</v>
          </cell>
          <cell r="G13390">
            <v>45855.407546296294</v>
          </cell>
          <cell r="H13390">
            <v>41</v>
          </cell>
          <cell r="O13390">
            <v>1408099.99</v>
          </cell>
        </row>
        <row r="13391">
          <cell r="A13391">
            <v>45894</v>
          </cell>
          <cell r="C13391" t="str">
            <v>ABEL Y SOFIA SAS</v>
          </cell>
          <cell r="F13391">
            <v>45827.321643518517</v>
          </cell>
          <cell r="G13391">
            <v>45857.321504629632</v>
          </cell>
          <cell r="H13391">
            <v>39</v>
          </cell>
          <cell r="O13391">
            <v>74211.98</v>
          </cell>
        </row>
        <row r="13392">
          <cell r="A13392">
            <v>45894</v>
          </cell>
          <cell r="C13392" t="str">
            <v>ABEL Y SOFIA SAS</v>
          </cell>
          <cell r="F13392">
            <v>45827.335532407407</v>
          </cell>
          <cell r="G13392">
            <v>45857.335358796299</v>
          </cell>
          <cell r="H13392">
            <v>39</v>
          </cell>
          <cell r="O13392">
            <v>2563500</v>
          </cell>
        </row>
        <row r="13393">
          <cell r="A13393">
            <v>45894</v>
          </cell>
          <cell r="C13393" t="str">
            <v>ABEL Y SOFIA SAS</v>
          </cell>
          <cell r="F13393">
            <v>45829.362476851849</v>
          </cell>
          <cell r="G13393">
            <v>45859.362314814818</v>
          </cell>
          <cell r="H13393">
            <v>37</v>
          </cell>
          <cell r="O13393">
            <v>1258600</v>
          </cell>
        </row>
        <row r="13394">
          <cell r="A13394">
            <v>45894</v>
          </cell>
          <cell r="C13394" t="str">
            <v>ABEL Y SOFIA SAS</v>
          </cell>
          <cell r="F13394">
            <v>45811.282106481478</v>
          </cell>
          <cell r="G13394">
            <v>45841.281678240739</v>
          </cell>
          <cell r="H13394">
            <v>55</v>
          </cell>
          <cell r="O13394">
            <v>327599.99</v>
          </cell>
        </row>
        <row r="13395">
          <cell r="A13395">
            <v>45894</v>
          </cell>
          <cell r="C13395" t="str">
            <v>ABEL Y SOFIA SAS</v>
          </cell>
          <cell r="F13395">
            <v>45812.303622685184</v>
          </cell>
          <cell r="G13395">
            <v>45842.303414351853</v>
          </cell>
          <cell r="H13395">
            <v>54</v>
          </cell>
          <cell r="O13395">
            <v>210200</v>
          </cell>
        </row>
        <row r="13396">
          <cell r="A13396">
            <v>45894</v>
          </cell>
          <cell r="C13396" t="str">
            <v>ABEL Y SOFIA SAS</v>
          </cell>
          <cell r="F13396">
            <v>45812.344050925924</v>
          </cell>
          <cell r="G13396">
            <v>45842.342141203706</v>
          </cell>
          <cell r="H13396">
            <v>54</v>
          </cell>
          <cell r="O13396">
            <v>1185350</v>
          </cell>
        </row>
        <row r="13397">
          <cell r="A13397">
            <v>45894</v>
          </cell>
          <cell r="C13397" t="str">
            <v>ABEL Y SOFIA SAS</v>
          </cell>
          <cell r="F13397">
            <v>45812.363969907405</v>
          </cell>
          <cell r="G13397">
            <v>45842.363136574073</v>
          </cell>
          <cell r="H13397">
            <v>54</v>
          </cell>
          <cell r="O13397">
            <v>1844599.99</v>
          </cell>
        </row>
        <row r="13398">
          <cell r="A13398">
            <v>45894</v>
          </cell>
          <cell r="C13398" t="str">
            <v>ABEL Y SOFIA SAS</v>
          </cell>
          <cell r="F13398">
            <v>45812.3671412037</v>
          </cell>
          <cell r="G13398">
            <v>45842.366053240738</v>
          </cell>
          <cell r="H13398">
            <v>54</v>
          </cell>
          <cell r="O13398">
            <v>3723520.54</v>
          </cell>
        </row>
        <row r="13399">
          <cell r="A13399">
            <v>45894</v>
          </cell>
          <cell r="C13399" t="str">
            <v>ABEL Y SOFIA SAS</v>
          </cell>
          <cell r="F13399">
            <v>45814.321412037039</v>
          </cell>
          <cell r="G13399">
            <v>45844.321087962962</v>
          </cell>
          <cell r="H13399">
            <v>52</v>
          </cell>
          <cell r="O13399">
            <v>1494800</v>
          </cell>
        </row>
        <row r="13400">
          <cell r="A13400">
            <v>45894</v>
          </cell>
          <cell r="C13400" t="str">
            <v>ABEL Y SOFIA SAS</v>
          </cell>
          <cell r="F13400">
            <v>45815.31627314815</v>
          </cell>
          <cell r="G13400">
            <v>45845.316076388888</v>
          </cell>
          <cell r="H13400">
            <v>51</v>
          </cell>
          <cell r="O13400">
            <v>508000</v>
          </cell>
        </row>
        <row r="13401">
          <cell r="A13401">
            <v>45894</v>
          </cell>
          <cell r="C13401" t="str">
            <v>ABEL Y SOFIA SAS</v>
          </cell>
          <cell r="F13401">
            <v>45817.272974537038</v>
          </cell>
          <cell r="G13401">
            <v>45847.272789351853</v>
          </cell>
          <cell r="H13401">
            <v>49</v>
          </cell>
          <cell r="O13401">
            <v>142900</v>
          </cell>
        </row>
        <row r="13402">
          <cell r="A13402">
            <v>45894</v>
          </cell>
          <cell r="C13402" t="str">
            <v>ABEL Y SOFIA SAS</v>
          </cell>
          <cell r="F13402">
            <v>45817.403344907405</v>
          </cell>
          <cell r="G13402">
            <v>45847.402858796297</v>
          </cell>
          <cell r="H13402">
            <v>49</v>
          </cell>
          <cell r="O13402">
            <v>3589876.128</v>
          </cell>
        </row>
        <row r="13403">
          <cell r="A13403">
            <v>45894</v>
          </cell>
          <cell r="C13403" t="str">
            <v>ABEL Y SOFIA SAS</v>
          </cell>
          <cell r="F13403">
            <v>45819.373807870368</v>
          </cell>
          <cell r="G13403">
            <v>45849.373622685183</v>
          </cell>
          <cell r="H13403">
            <v>47</v>
          </cell>
          <cell r="O13403">
            <v>3187600</v>
          </cell>
        </row>
        <row r="13404">
          <cell r="A13404">
            <v>45894</v>
          </cell>
          <cell r="C13404" t="str">
            <v>ABEL Y SOFIA SAS</v>
          </cell>
          <cell r="F13404">
            <v>45819.381331018521</v>
          </cell>
          <cell r="G13404">
            <v>45849.381099537037</v>
          </cell>
          <cell r="H13404">
            <v>47</v>
          </cell>
          <cell r="O13404">
            <v>1458420</v>
          </cell>
        </row>
        <row r="13405">
          <cell r="A13405">
            <v>45894</v>
          </cell>
          <cell r="C13405" t="str">
            <v>ABEL Y SOFIA SAS</v>
          </cell>
          <cell r="F13405">
            <v>45821.402743055558</v>
          </cell>
          <cell r="G13405">
            <v>45851.362534722219</v>
          </cell>
          <cell r="H13405">
            <v>45</v>
          </cell>
          <cell r="O13405">
            <v>806000</v>
          </cell>
        </row>
        <row r="13406">
          <cell r="A13406">
            <v>45894</v>
          </cell>
          <cell r="C13406" t="str">
            <v>ABEL Y SOFIA SAS</v>
          </cell>
          <cell r="F13406">
            <v>45822.340451388889</v>
          </cell>
          <cell r="G13406">
            <v>45852.340451388889</v>
          </cell>
          <cell r="H13406">
            <v>44</v>
          </cell>
          <cell r="O13406">
            <v>3797214.18</v>
          </cell>
        </row>
        <row r="13407">
          <cell r="A13407">
            <v>45894</v>
          </cell>
          <cell r="C13407" t="str">
            <v>ABEL Y SOFIA SAS</v>
          </cell>
          <cell r="F13407">
            <v>45824.398680555554</v>
          </cell>
          <cell r="G13407">
            <v>45854.397719907407</v>
          </cell>
          <cell r="H13407">
            <v>42</v>
          </cell>
          <cell r="O13407">
            <v>4268006.9950000001</v>
          </cell>
        </row>
        <row r="13408">
          <cell r="A13408">
            <v>45894</v>
          </cell>
          <cell r="C13408" t="str">
            <v>ABEL Y SOFIA SAS</v>
          </cell>
          <cell r="F13408">
            <v>45825.368333333332</v>
          </cell>
          <cell r="G13408">
            <v>45855.36818287037</v>
          </cell>
          <cell r="H13408">
            <v>41</v>
          </cell>
          <cell r="O13408">
            <v>185400</v>
          </cell>
        </row>
        <row r="13409">
          <cell r="A13409">
            <v>45894</v>
          </cell>
          <cell r="C13409" t="str">
            <v>ABEL Y SOFIA SAS</v>
          </cell>
          <cell r="F13409">
            <v>45826.303715277776</v>
          </cell>
          <cell r="G13409">
            <v>45856.303483796299</v>
          </cell>
          <cell r="H13409">
            <v>40</v>
          </cell>
          <cell r="O13409">
            <v>152522</v>
          </cell>
        </row>
        <row r="13410">
          <cell r="A13410">
            <v>45894</v>
          </cell>
          <cell r="C13410" t="str">
            <v>ABEL Y SOFIA SAS</v>
          </cell>
          <cell r="F13410">
            <v>45826.386296296296</v>
          </cell>
          <cell r="G13410">
            <v>45856.386076388888</v>
          </cell>
          <cell r="H13410">
            <v>40</v>
          </cell>
          <cell r="O13410">
            <v>1414121.2</v>
          </cell>
        </row>
        <row r="13411">
          <cell r="A13411">
            <v>45894</v>
          </cell>
          <cell r="C13411" t="str">
            <v>ABEL Y SOFIA SAS</v>
          </cell>
          <cell r="F13411">
            <v>45826.420891203707</v>
          </cell>
          <cell r="G13411">
            <v>45856.39640046296</v>
          </cell>
          <cell r="H13411">
            <v>40</v>
          </cell>
          <cell r="O13411">
            <v>4845257.2439999999</v>
          </cell>
        </row>
        <row r="13412">
          <cell r="A13412">
            <v>45894</v>
          </cell>
          <cell r="C13412" t="str">
            <v>ABEL Y SOFIA SAS</v>
          </cell>
          <cell r="F13412">
            <v>45829.293032407404</v>
          </cell>
          <cell r="G13412">
            <v>45859.292708333334</v>
          </cell>
          <cell r="H13412">
            <v>37</v>
          </cell>
          <cell r="O13412">
            <v>1233850</v>
          </cell>
        </row>
        <row r="13413">
          <cell r="A13413">
            <v>45894</v>
          </cell>
          <cell r="C13413" t="str">
            <v>ABEL Y SOFIA SAS</v>
          </cell>
          <cell r="F13413">
            <v>45829.361261574071</v>
          </cell>
          <cell r="G13413">
            <v>45859.361076388886</v>
          </cell>
          <cell r="H13413">
            <v>37</v>
          </cell>
          <cell r="O13413">
            <v>3924285.9160000002</v>
          </cell>
        </row>
        <row r="13414">
          <cell r="A13414">
            <v>45894</v>
          </cell>
          <cell r="C13414" t="str">
            <v>ABEL Y SOFIA SAS</v>
          </cell>
          <cell r="F13414">
            <v>45832.353078703702</v>
          </cell>
          <cell r="G13414">
            <v>45862.352418981478</v>
          </cell>
          <cell r="H13414">
            <v>34</v>
          </cell>
          <cell r="O13414">
            <v>276000</v>
          </cell>
        </row>
        <row r="13415">
          <cell r="A13415">
            <v>45894</v>
          </cell>
          <cell r="C13415" t="str">
            <v>ABEL Y SOFIA SAS</v>
          </cell>
          <cell r="F13415">
            <v>45832.381203703706</v>
          </cell>
          <cell r="G13415">
            <v>45862.380219907405</v>
          </cell>
          <cell r="H13415">
            <v>34</v>
          </cell>
          <cell r="O13415">
            <v>1816846.9541241999</v>
          </cell>
        </row>
        <row r="13416">
          <cell r="A13416">
            <v>45894</v>
          </cell>
          <cell r="C13416" t="str">
            <v>ABEL Y SOFIA SAS</v>
          </cell>
          <cell r="F13416">
            <v>45833.339918981481</v>
          </cell>
          <cell r="G13416">
            <v>45863.339722222219</v>
          </cell>
          <cell r="H13416">
            <v>33</v>
          </cell>
          <cell r="O13416">
            <v>4599080.6519999998</v>
          </cell>
        </row>
        <row r="13417">
          <cell r="A13417">
            <v>45894</v>
          </cell>
          <cell r="C13417" t="str">
            <v>CAROLA CACEROLA SAS</v>
          </cell>
          <cell r="F13417">
            <v>45889.2969212963</v>
          </cell>
          <cell r="G13417">
            <v>45890.296782407408</v>
          </cell>
          <cell r="H13417">
            <v>6</v>
          </cell>
          <cell r="O13417">
            <v>173499.99</v>
          </cell>
        </row>
        <row r="13418">
          <cell r="A13418">
            <v>45894</v>
          </cell>
          <cell r="C13418" t="str">
            <v>CAROLA CACEROLA SAS</v>
          </cell>
          <cell r="F13418">
            <v>45892.314976851849</v>
          </cell>
          <cell r="G13418">
            <v>45893.314675925925</v>
          </cell>
          <cell r="H13418">
            <v>3</v>
          </cell>
          <cell r="O13418">
            <v>190500</v>
          </cell>
        </row>
        <row r="13419">
          <cell r="A13419">
            <v>45894</v>
          </cell>
          <cell r="C13419" t="str">
            <v>MOYSER SAS</v>
          </cell>
          <cell r="F13419">
            <v>45892.461215277777</v>
          </cell>
          <cell r="G13419">
            <v>45893.461099537039</v>
          </cell>
          <cell r="H13419">
            <v>3</v>
          </cell>
          <cell r="O13419">
            <v>2380100</v>
          </cell>
        </row>
        <row r="13420">
          <cell r="A13420">
            <v>45894</v>
          </cell>
          <cell r="C13420" t="str">
            <v>PACIFIC SEA FOOD S A S</v>
          </cell>
          <cell r="F13420">
            <v>45841.251840277779</v>
          </cell>
          <cell r="G13420">
            <v>45871.251585648148</v>
          </cell>
          <cell r="H13420">
            <v>25</v>
          </cell>
          <cell r="O13420">
            <v>2366725</v>
          </cell>
        </row>
        <row r="13421">
          <cell r="A13421">
            <v>45894</v>
          </cell>
          <cell r="C13421" t="str">
            <v>PACIFIC SEA FOOD S A S</v>
          </cell>
          <cell r="F13421">
            <v>45849.336898148147</v>
          </cell>
          <cell r="G13421">
            <v>45879.333298611113</v>
          </cell>
          <cell r="H13421">
            <v>17</v>
          </cell>
          <cell r="O13421">
            <v>4982525</v>
          </cell>
        </row>
        <row r="13422">
          <cell r="A13422">
            <v>45894</v>
          </cell>
          <cell r="C13422" t="str">
            <v>PACIFIC SEA FOOD S A S</v>
          </cell>
          <cell r="F13422">
            <v>45856.322418981479</v>
          </cell>
          <cell r="G13422">
            <v>45886.322268518517</v>
          </cell>
          <cell r="H13422">
            <v>10</v>
          </cell>
          <cell r="O13422">
            <v>6750650</v>
          </cell>
        </row>
        <row r="13423">
          <cell r="A13423">
            <v>45894</v>
          </cell>
          <cell r="C13423" t="str">
            <v>PPC SAS</v>
          </cell>
          <cell r="F13423">
            <v>45875.639710648145</v>
          </cell>
          <cell r="G13423">
            <v>45890.638865740744</v>
          </cell>
          <cell r="H13423">
            <v>6</v>
          </cell>
          <cell r="O13423">
            <v>3848650.3489999999</v>
          </cell>
        </row>
        <row r="13424">
          <cell r="A13424">
            <v>45894</v>
          </cell>
          <cell r="C13424" t="str">
            <v>PPC SAS</v>
          </cell>
          <cell r="F13424">
            <v>45880.594953703701</v>
          </cell>
          <cell r="G13424">
            <v>45895.594849537039</v>
          </cell>
          <cell r="H13424">
            <v>1</v>
          </cell>
          <cell r="O13424">
            <v>9320701.8770000003</v>
          </cell>
        </row>
        <row r="13425">
          <cell r="A13425">
            <v>45894</v>
          </cell>
          <cell r="C13425" t="str">
            <v>PPC SAS</v>
          </cell>
          <cell r="F13425">
            <v>45881.581400462965</v>
          </cell>
          <cell r="G13425">
            <v>45896.578946759262</v>
          </cell>
          <cell r="H13425">
            <v>0</v>
          </cell>
          <cell r="O13425">
            <v>4460158.182</v>
          </cell>
        </row>
        <row r="13426">
          <cell r="A13426">
            <v>45894</v>
          </cell>
          <cell r="C13426" t="str">
            <v>PURA SABROSURA SAS</v>
          </cell>
          <cell r="F13426">
            <v>45880.600902777776</v>
          </cell>
          <cell r="G13426">
            <v>45895.600740740738</v>
          </cell>
          <cell r="H13426">
            <v>1</v>
          </cell>
          <cell r="O13426">
            <v>648205</v>
          </cell>
        </row>
        <row r="13427">
          <cell r="A13427">
            <v>45894</v>
          </cell>
          <cell r="C13427" t="str">
            <v>PURA SABROSURA SAS</v>
          </cell>
          <cell r="F13427">
            <v>45880.619247685187</v>
          </cell>
          <cell r="G13427">
            <v>45895.619131944448</v>
          </cell>
          <cell r="H13427">
            <v>1</v>
          </cell>
          <cell r="O13427">
            <v>3720831</v>
          </cell>
        </row>
        <row r="13428">
          <cell r="A13428">
            <v>45894</v>
          </cell>
          <cell r="C13428" t="str">
            <v>PURA SABROSURA SAS</v>
          </cell>
          <cell r="F13428">
            <v>45882.608888888892</v>
          </cell>
          <cell r="G13428">
            <v>45897.608668981484</v>
          </cell>
          <cell r="H13428">
            <v>-1</v>
          </cell>
          <cell r="O13428">
            <v>6014147.9189999998</v>
          </cell>
        </row>
        <row r="13429">
          <cell r="A13429">
            <v>45894</v>
          </cell>
          <cell r="C13429" t="str">
            <v>PURA SABROSURA SAS</v>
          </cell>
          <cell r="F13429">
            <v>45883.406747685185</v>
          </cell>
          <cell r="G13429">
            <v>45898.406469907408</v>
          </cell>
          <cell r="H13429">
            <v>-2</v>
          </cell>
          <cell r="O13429">
            <v>2095339</v>
          </cell>
        </row>
        <row r="13430">
          <cell r="A13430">
            <v>45894</v>
          </cell>
          <cell r="C13430" t="str">
            <v>RETACO SAS</v>
          </cell>
          <cell r="F13430">
            <v>45842.300324074073</v>
          </cell>
          <cell r="G13430">
            <v>45872.300185185188</v>
          </cell>
          <cell r="H13430">
            <v>24</v>
          </cell>
          <cell r="O13430">
            <v>1078400</v>
          </cell>
        </row>
        <row r="13431">
          <cell r="A13431">
            <v>45894</v>
          </cell>
          <cell r="C13431" t="str">
            <v>RETACO SAS</v>
          </cell>
          <cell r="F13431">
            <v>45842.302488425928</v>
          </cell>
          <cell r="G13431">
            <v>45872.301874999997</v>
          </cell>
          <cell r="H13431">
            <v>24</v>
          </cell>
          <cell r="O13431">
            <v>878699.99</v>
          </cell>
        </row>
        <row r="13432">
          <cell r="A13432">
            <v>45894</v>
          </cell>
          <cell r="C13432" t="str">
            <v>RETACO SAS</v>
          </cell>
          <cell r="F13432">
            <v>45842.354571759257</v>
          </cell>
          <cell r="G13432">
            <v>45872.354421296295</v>
          </cell>
          <cell r="H13432">
            <v>24</v>
          </cell>
          <cell r="O13432">
            <v>349350</v>
          </cell>
        </row>
        <row r="13433">
          <cell r="A13433">
            <v>45894</v>
          </cell>
          <cell r="C13433" t="str">
            <v>RETACO SAS</v>
          </cell>
          <cell r="F13433">
            <v>45843.320925925924</v>
          </cell>
          <cell r="G13433">
            <v>45873.320798611108</v>
          </cell>
          <cell r="H13433">
            <v>23</v>
          </cell>
          <cell r="O13433">
            <v>730400</v>
          </cell>
        </row>
        <row r="13434">
          <cell r="A13434">
            <v>45894</v>
          </cell>
          <cell r="C13434" t="str">
            <v>RETACO SAS</v>
          </cell>
          <cell r="F13434">
            <v>45846.314849537041</v>
          </cell>
          <cell r="G13434">
            <v>45876.314016203702</v>
          </cell>
          <cell r="H13434">
            <v>20</v>
          </cell>
          <cell r="O13434">
            <v>704000</v>
          </cell>
        </row>
        <row r="13435">
          <cell r="A13435">
            <v>45894</v>
          </cell>
          <cell r="C13435" t="str">
            <v>RETACO SAS</v>
          </cell>
          <cell r="F13435">
            <v>45852.300335648149</v>
          </cell>
          <cell r="G13435">
            <v>45882.30023148148</v>
          </cell>
          <cell r="H13435">
            <v>14</v>
          </cell>
          <cell r="O13435">
            <v>1133899.98</v>
          </cell>
        </row>
        <row r="13436">
          <cell r="A13436">
            <v>45894</v>
          </cell>
          <cell r="C13436" t="str">
            <v>RETACO SAS</v>
          </cell>
          <cell r="F13436">
            <v>45853.344548611109</v>
          </cell>
          <cell r="G13436">
            <v>45883.343657407408</v>
          </cell>
          <cell r="H13436">
            <v>13</v>
          </cell>
          <cell r="O13436">
            <v>390150</v>
          </cell>
        </row>
        <row r="13437">
          <cell r="A13437">
            <v>45894</v>
          </cell>
          <cell r="C13437" t="str">
            <v>RETACO SAS</v>
          </cell>
          <cell r="F13437">
            <v>45856.279849537037</v>
          </cell>
          <cell r="G13437">
            <v>45886.279513888891</v>
          </cell>
          <cell r="H13437">
            <v>10</v>
          </cell>
          <cell r="O13437">
            <v>765820</v>
          </cell>
        </row>
        <row r="13438">
          <cell r="A13438">
            <v>45894</v>
          </cell>
          <cell r="C13438" t="str">
            <v>RETACO SAS</v>
          </cell>
          <cell r="F13438">
            <v>45856.318749999999</v>
          </cell>
          <cell r="G13438">
            <v>45886.317673611113</v>
          </cell>
          <cell r="H13438">
            <v>10</v>
          </cell>
          <cell r="O13438">
            <v>740999.99</v>
          </cell>
        </row>
        <row r="13439">
          <cell r="A13439">
            <v>45894</v>
          </cell>
          <cell r="C13439" t="str">
            <v>RETACO SAS</v>
          </cell>
          <cell r="F13439">
            <v>45860.278761574074</v>
          </cell>
          <cell r="G13439">
            <v>45890.278564814813</v>
          </cell>
          <cell r="H13439">
            <v>6</v>
          </cell>
          <cell r="O13439">
            <v>340000</v>
          </cell>
        </row>
        <row r="13440">
          <cell r="A13440">
            <v>45894</v>
          </cell>
          <cell r="C13440" t="str">
            <v>SARUPETROL SAS</v>
          </cell>
          <cell r="F13440">
            <v>45895.624652777777</v>
          </cell>
          <cell r="G13440">
            <v>45896.623784722222</v>
          </cell>
          <cell r="H13440">
            <v>7</v>
          </cell>
          <cell r="O13440">
            <v>2718000</v>
          </cell>
        </row>
        <row r="13441">
          <cell r="A13441">
            <v>45894</v>
          </cell>
          <cell r="C13441" t="str">
            <v>SARUPETROL SAS</v>
          </cell>
          <cell r="F13441">
            <v>45897.617152777777</v>
          </cell>
          <cell r="G13441">
            <v>45898.610983796294</v>
          </cell>
          <cell r="H13441">
            <v>5</v>
          </cell>
          <cell r="O13441">
            <v>2160000</v>
          </cell>
        </row>
        <row r="13442">
          <cell r="A13442">
            <v>45894</v>
          </cell>
          <cell r="C13442" t="str">
            <v>VENTAS MOSTRADOR</v>
          </cell>
          <cell r="F13442">
            <v>45894</v>
          </cell>
          <cell r="G13442">
            <v>45894</v>
          </cell>
          <cell r="H13442">
            <v>0</v>
          </cell>
          <cell r="O13442">
            <v>1547086</v>
          </cell>
        </row>
        <row r="13443">
          <cell r="A13443">
            <v>45894</v>
          </cell>
          <cell r="C13443" t="str">
            <v>VENTAS MOSTRADOR</v>
          </cell>
          <cell r="F13443">
            <v>45894</v>
          </cell>
          <cell r="G13443">
            <v>45894</v>
          </cell>
          <cell r="H13443">
            <v>0</v>
          </cell>
          <cell r="O13443">
            <v>3028232</v>
          </cell>
        </row>
        <row r="13444">
          <cell r="A13444">
            <v>45894</v>
          </cell>
          <cell r="C13444" t="str">
            <v>INVERSIONES EL CARNAL SAS</v>
          </cell>
          <cell r="F13444">
            <v>45888.564375000002</v>
          </cell>
          <cell r="G13444">
            <v>45896.563194444447</v>
          </cell>
          <cell r="H13444">
            <v>0</v>
          </cell>
          <cell r="O13444">
            <v>17531119.440000001</v>
          </cell>
        </row>
        <row r="13445">
          <cell r="A13445">
            <v>45894</v>
          </cell>
          <cell r="C13445" t="str">
            <v>INVERSIONES EL CARNAL SAS</v>
          </cell>
          <cell r="F13445">
            <v>45889.51222222222</v>
          </cell>
          <cell r="G13445">
            <v>45897.511886574073</v>
          </cell>
          <cell r="H13445">
            <v>-1</v>
          </cell>
          <cell r="O13445">
            <v>17580593.764800001</v>
          </cell>
        </row>
        <row r="13446">
          <cell r="A13446">
            <v>45894</v>
          </cell>
          <cell r="C13446" t="str">
            <v>INVERSIONES EL CARNAL SAS</v>
          </cell>
          <cell r="F13446">
            <v>45890.529305555552</v>
          </cell>
          <cell r="G13446">
            <v>45898.528287037036</v>
          </cell>
          <cell r="H13446">
            <v>-2</v>
          </cell>
          <cell r="O13446">
            <v>15337040.687999999</v>
          </cell>
        </row>
        <row r="13447">
          <cell r="A13447">
            <v>45894</v>
          </cell>
          <cell r="C13447" t="str">
            <v>INVERSIONES EL CARNAL SAS</v>
          </cell>
          <cell r="F13447">
            <v>45891.558333333334</v>
          </cell>
          <cell r="G13447">
            <v>45899.558113425926</v>
          </cell>
          <cell r="H13447">
            <v>-3</v>
          </cell>
          <cell r="O13447">
            <v>17477342</v>
          </cell>
        </row>
        <row r="13448">
          <cell r="A13448">
            <v>45895</v>
          </cell>
          <cell r="C13448" t="str">
            <v>ANA DOLORES CORONEL PARDO</v>
          </cell>
          <cell r="F13448">
            <v>45895.26666666667</v>
          </cell>
          <cell r="G13448">
            <v>45896.265405092592</v>
          </cell>
          <cell r="H13448">
            <v>0</v>
          </cell>
          <cell r="O13448">
            <v>1173900</v>
          </cell>
        </row>
        <row r="13449">
          <cell r="A13449">
            <v>45895</v>
          </cell>
          <cell r="C13449" t="str">
            <v>VENTAS MOSTRADOR</v>
          </cell>
          <cell r="F13449">
            <v>45895.26666666667</v>
          </cell>
          <cell r="G13449">
            <v>45895.26666666667</v>
          </cell>
          <cell r="H13449">
            <v>0</v>
          </cell>
          <cell r="O13449">
            <v>7000</v>
          </cell>
        </row>
        <row r="13450">
          <cell r="A13450">
            <v>45895</v>
          </cell>
          <cell r="C13450" t="str">
            <v>VENTAS MOSTRADOR</v>
          </cell>
          <cell r="F13450">
            <v>45895.26666666667</v>
          </cell>
          <cell r="G13450">
            <v>45895.26666666667</v>
          </cell>
          <cell r="H13450">
            <v>0</v>
          </cell>
          <cell r="O13450">
            <v>10000</v>
          </cell>
        </row>
        <row r="13451">
          <cell r="A13451">
            <v>45895</v>
          </cell>
          <cell r="C13451" t="str">
            <v>VENTAS MOSTRADOR</v>
          </cell>
          <cell r="F13451">
            <v>45895.26666666667</v>
          </cell>
          <cell r="G13451">
            <v>45895.26666666667</v>
          </cell>
          <cell r="H13451">
            <v>0</v>
          </cell>
          <cell r="O13451">
            <v>10075</v>
          </cell>
        </row>
        <row r="13452">
          <cell r="A13452">
            <v>45895</v>
          </cell>
          <cell r="C13452" t="str">
            <v>VENTAS MOSTRADOR</v>
          </cell>
          <cell r="F13452">
            <v>45895.26666666667</v>
          </cell>
          <cell r="G13452">
            <v>45895.26666666667</v>
          </cell>
          <cell r="H13452">
            <v>0</v>
          </cell>
          <cell r="O13452">
            <v>14740</v>
          </cell>
        </row>
        <row r="13453">
          <cell r="A13453">
            <v>45895</v>
          </cell>
          <cell r="C13453" t="str">
            <v>VENTAS MOSTRADOR</v>
          </cell>
          <cell r="F13453">
            <v>45895.26666666667</v>
          </cell>
          <cell r="G13453">
            <v>45895.26666666667</v>
          </cell>
          <cell r="H13453">
            <v>0</v>
          </cell>
          <cell r="O13453">
            <v>21599</v>
          </cell>
        </row>
        <row r="13454">
          <cell r="A13454">
            <v>45895</v>
          </cell>
          <cell r="C13454" t="str">
            <v>VENTAS MOSTRADOR</v>
          </cell>
          <cell r="F13454">
            <v>45896</v>
          </cell>
          <cell r="G13454">
            <v>45896</v>
          </cell>
          <cell r="H13454">
            <v>0</v>
          </cell>
          <cell r="O13454">
            <v>27025</v>
          </cell>
        </row>
        <row r="13455">
          <cell r="A13455">
            <v>45895</v>
          </cell>
          <cell r="C13455" t="str">
            <v>VENTAS MOSTRADOR</v>
          </cell>
          <cell r="F13455">
            <v>45895.26666666667</v>
          </cell>
          <cell r="G13455">
            <v>45895.26666666667</v>
          </cell>
          <cell r="H13455">
            <v>0</v>
          </cell>
          <cell r="O13455">
            <v>27020</v>
          </cell>
        </row>
        <row r="13456">
          <cell r="A13456">
            <v>45895</v>
          </cell>
          <cell r="C13456" t="str">
            <v>VENTAS MOSTRADOR</v>
          </cell>
          <cell r="F13456">
            <v>45895.26666666667</v>
          </cell>
          <cell r="G13456">
            <v>45895.26666666667</v>
          </cell>
          <cell r="H13456">
            <v>0</v>
          </cell>
          <cell r="O13456">
            <v>27477</v>
          </cell>
        </row>
        <row r="13457">
          <cell r="A13457">
            <v>45895</v>
          </cell>
          <cell r="C13457" t="str">
            <v>VENTAS MOSTRADOR</v>
          </cell>
          <cell r="F13457">
            <v>45895.26666666667</v>
          </cell>
          <cell r="G13457">
            <v>45895.26666666667</v>
          </cell>
          <cell r="H13457">
            <v>0</v>
          </cell>
          <cell r="O13457">
            <v>29830</v>
          </cell>
        </row>
        <row r="13458">
          <cell r="A13458">
            <v>45895</v>
          </cell>
          <cell r="C13458" t="str">
            <v>VENTAS MOSTRADOR</v>
          </cell>
          <cell r="F13458">
            <v>45895.26666666667</v>
          </cell>
          <cell r="G13458">
            <v>45895.26666666667</v>
          </cell>
          <cell r="H13458">
            <v>0</v>
          </cell>
          <cell r="O13458">
            <v>58230</v>
          </cell>
        </row>
        <row r="13459">
          <cell r="A13459">
            <v>45895</v>
          </cell>
          <cell r="C13459" t="str">
            <v>VENTAS MOSTRADOR</v>
          </cell>
          <cell r="F13459">
            <v>45895.26666666667</v>
          </cell>
          <cell r="G13459">
            <v>45895.26666666667</v>
          </cell>
          <cell r="H13459">
            <v>0</v>
          </cell>
          <cell r="O13459">
            <v>83392</v>
          </cell>
        </row>
        <row r="13460">
          <cell r="A13460">
            <v>45895</v>
          </cell>
          <cell r="C13460" t="str">
            <v>VENTAS MOSTRADOR</v>
          </cell>
          <cell r="F13460">
            <v>45895.26666666667</v>
          </cell>
          <cell r="G13460">
            <v>45895.26666666667</v>
          </cell>
          <cell r="H13460">
            <v>0</v>
          </cell>
          <cell r="O13460">
            <v>89350</v>
          </cell>
        </row>
        <row r="13461">
          <cell r="A13461">
            <v>45895</v>
          </cell>
          <cell r="C13461" t="str">
            <v>VENTAS MOSTRADOR</v>
          </cell>
          <cell r="F13461">
            <v>45895.26666666667</v>
          </cell>
          <cell r="G13461">
            <v>45895.26666666667</v>
          </cell>
          <cell r="H13461">
            <v>0</v>
          </cell>
          <cell r="O13461">
            <v>198360</v>
          </cell>
        </row>
        <row r="13462">
          <cell r="A13462">
            <v>45895</v>
          </cell>
          <cell r="C13462" t="str">
            <v>VENTAS MOSTRADOR</v>
          </cell>
          <cell r="F13462">
            <v>45895.26666666667</v>
          </cell>
          <cell r="G13462">
            <v>45895.26666666667</v>
          </cell>
          <cell r="H13462">
            <v>0</v>
          </cell>
          <cell r="O13462">
            <v>200000</v>
          </cell>
        </row>
        <row r="13463">
          <cell r="A13463">
            <v>45895</v>
          </cell>
          <cell r="C13463" t="str">
            <v>ALBA MARIA GONZALEZ IBAÑEZ</v>
          </cell>
          <cell r="F13463">
            <v>45895.304456018515</v>
          </cell>
          <cell r="G13463">
            <v>45896.304375</v>
          </cell>
          <cell r="H13463">
            <v>0</v>
          </cell>
          <cell r="O13463">
            <v>349250</v>
          </cell>
        </row>
        <row r="13464">
          <cell r="A13464">
            <v>45895</v>
          </cell>
          <cell r="C13464" t="str">
            <v>CRISTIAN  ROJAS RIVERA</v>
          </cell>
          <cell r="F13464">
            <v>45895.40357638889</v>
          </cell>
          <cell r="G13464">
            <v>45901.402986111112</v>
          </cell>
          <cell r="H13464">
            <v>-5</v>
          </cell>
          <cell r="O13464">
            <v>425499.99</v>
          </cell>
        </row>
        <row r="13465">
          <cell r="A13465">
            <v>45895</v>
          </cell>
          <cell r="C13465" t="str">
            <v>CRISTIAN  ROJAS RIVERA</v>
          </cell>
          <cell r="F13465">
            <v>45896.381053240744</v>
          </cell>
          <cell r="G13465">
            <v>45902.380972222221</v>
          </cell>
          <cell r="H13465">
            <v>-6</v>
          </cell>
          <cell r="O13465">
            <v>638249.98</v>
          </cell>
        </row>
        <row r="13466">
          <cell r="A13466">
            <v>45895</v>
          </cell>
          <cell r="C13466" t="str">
            <v>ADRIANO  ALVAREZ LOZANO</v>
          </cell>
          <cell r="F13466">
            <v>45894.504537037035</v>
          </cell>
          <cell r="G13466">
            <v>45895.50440972222</v>
          </cell>
          <cell r="H13466">
            <v>1</v>
          </cell>
          <cell r="O13466">
            <v>997150</v>
          </cell>
        </row>
        <row r="13467">
          <cell r="A13467">
            <v>45895</v>
          </cell>
          <cell r="C13467" t="str">
            <v>NESTOR ABEL NOREÑA URREA</v>
          </cell>
          <cell r="F13467">
            <v>45892.448113425926</v>
          </cell>
          <cell r="G13467">
            <v>45893.448009259257</v>
          </cell>
          <cell r="H13467">
            <v>2</v>
          </cell>
          <cell r="O13467">
            <v>1124900</v>
          </cell>
        </row>
        <row r="13468">
          <cell r="A13468">
            <v>45895</v>
          </cell>
          <cell r="C13468" t="str">
            <v>POLA Y TEJO SAS</v>
          </cell>
          <cell r="F13468">
            <v>45853.359340277777</v>
          </cell>
          <cell r="G13468">
            <v>45868.3591087963</v>
          </cell>
          <cell r="H13468">
            <v>28</v>
          </cell>
          <cell r="O13468">
            <v>3850</v>
          </cell>
        </row>
        <row r="13469">
          <cell r="A13469">
            <v>45895</v>
          </cell>
          <cell r="C13469" t="str">
            <v>POLA Y TEJO SAS</v>
          </cell>
          <cell r="F13469">
            <v>45870.468263888892</v>
          </cell>
          <cell r="G13469">
            <v>45885.468182870369</v>
          </cell>
          <cell r="H13469">
            <v>11</v>
          </cell>
          <cell r="O13469">
            <v>1488900</v>
          </cell>
        </row>
        <row r="13470">
          <cell r="A13470">
            <v>45895</v>
          </cell>
          <cell r="C13470" t="str">
            <v>POLA Y TEJO SAS</v>
          </cell>
          <cell r="F13470">
            <v>45875.555509259262</v>
          </cell>
          <cell r="G13470">
            <v>45890.555509259262</v>
          </cell>
          <cell r="H13470">
            <v>6</v>
          </cell>
          <cell r="O13470">
            <v>718800</v>
          </cell>
        </row>
        <row r="13471">
          <cell r="A13471">
            <v>45895</v>
          </cell>
          <cell r="C13471" t="str">
            <v>CAMILO  MILLAN PUENTES</v>
          </cell>
          <cell r="F13471">
            <v>45894.50273148148</v>
          </cell>
          <cell r="G13471">
            <v>45895.502476851849</v>
          </cell>
          <cell r="H13471">
            <v>1</v>
          </cell>
          <cell r="O13471">
            <v>1087350</v>
          </cell>
        </row>
        <row r="13472">
          <cell r="A13472">
            <v>45895</v>
          </cell>
          <cell r="C13472" t="str">
            <v>SERAFIN  DIAZ</v>
          </cell>
          <cell r="F13472">
            <v>45895.254942129628</v>
          </cell>
          <cell r="G13472">
            <v>45896.254942129628</v>
          </cell>
          <cell r="H13472">
            <v>0</v>
          </cell>
          <cell r="O13472">
            <v>1264000</v>
          </cell>
        </row>
        <row r="13473">
          <cell r="A13473">
            <v>45895</v>
          </cell>
          <cell r="C13473" t="str">
            <v>PINEDA FORERO ARNOBIS</v>
          </cell>
          <cell r="F13473">
            <v>45895.284282407411</v>
          </cell>
          <cell r="G13473">
            <v>45896.284050925926</v>
          </cell>
          <cell r="H13473">
            <v>0</v>
          </cell>
          <cell r="O13473">
            <v>1043050</v>
          </cell>
        </row>
        <row r="13474">
          <cell r="A13474">
            <v>45895</v>
          </cell>
          <cell r="C13474" t="str">
            <v>FELIPE BECERRA ZAPATA</v>
          </cell>
          <cell r="F13474">
            <v>45894.312303240738</v>
          </cell>
          <cell r="G13474">
            <v>45895.312060185184</v>
          </cell>
          <cell r="H13474">
            <v>1</v>
          </cell>
          <cell r="O13474">
            <v>336600</v>
          </cell>
        </row>
        <row r="13475">
          <cell r="A13475">
            <v>45895</v>
          </cell>
          <cell r="C13475" t="str">
            <v>IVAN RODRIGO LUQUE RESTREPO0</v>
          </cell>
          <cell r="F13475">
            <v>45890.33997685185</v>
          </cell>
          <cell r="G13475">
            <v>45898.33966435185</v>
          </cell>
          <cell r="H13475">
            <v>-2</v>
          </cell>
          <cell r="O13475">
            <v>706399.95</v>
          </cell>
        </row>
        <row r="13476">
          <cell r="A13476">
            <v>45895</v>
          </cell>
          <cell r="C13476" t="str">
            <v>ALEJANDRO  DURAN</v>
          </cell>
          <cell r="F13476">
            <v>45894.498425925929</v>
          </cell>
          <cell r="G13476">
            <v>45895.497719907406</v>
          </cell>
          <cell r="H13476">
            <v>8</v>
          </cell>
          <cell r="O13476">
            <v>2591100</v>
          </cell>
        </row>
        <row r="13477">
          <cell r="A13477">
            <v>45895</v>
          </cell>
          <cell r="C13477" t="str">
            <v>ALEJANDRO  DURAN</v>
          </cell>
          <cell r="F13477">
            <v>45895.293634259258</v>
          </cell>
          <cell r="G13477">
            <v>45896.293634259258</v>
          </cell>
          <cell r="H13477">
            <v>7</v>
          </cell>
          <cell r="O13477">
            <v>196950</v>
          </cell>
        </row>
        <row r="13478">
          <cell r="A13478">
            <v>45895</v>
          </cell>
          <cell r="C13478" t="str">
            <v>VENTAS MOSTRADOR</v>
          </cell>
          <cell r="F13478">
            <v>45895.26666666667</v>
          </cell>
          <cell r="G13478">
            <v>45895.26666666667</v>
          </cell>
          <cell r="H13478">
            <v>0</v>
          </cell>
          <cell r="O13478">
            <v>641700</v>
          </cell>
        </row>
        <row r="13479">
          <cell r="A13479">
            <v>45895</v>
          </cell>
          <cell r="C13479" t="str">
            <v>JUAN DIEGO CAICEDO POVEDA</v>
          </cell>
          <cell r="F13479">
            <v>45894.308206018519</v>
          </cell>
          <cell r="G13479">
            <v>45895.30810185185</v>
          </cell>
          <cell r="H13479">
            <v>1</v>
          </cell>
          <cell r="O13479">
            <v>408400</v>
          </cell>
        </row>
        <row r="13480">
          <cell r="A13480">
            <v>45895</v>
          </cell>
          <cell r="C13480" t="str">
            <v>OSMAR  PEÑA</v>
          </cell>
          <cell r="F13480">
            <v>45895.482685185183</v>
          </cell>
          <cell r="G13480">
            <v>45896.482581018521</v>
          </cell>
          <cell r="H13480">
            <v>0</v>
          </cell>
          <cell r="O13480">
            <v>644400</v>
          </cell>
        </row>
        <row r="13481">
          <cell r="A13481">
            <v>45895</v>
          </cell>
          <cell r="C13481" t="str">
            <v>CARLOS ANDRES HERNANDEZ MARTINEZ</v>
          </cell>
          <cell r="F13481">
            <v>45895.408148148148</v>
          </cell>
          <cell r="G13481">
            <v>45896.407939814817</v>
          </cell>
          <cell r="H13481">
            <v>7</v>
          </cell>
          <cell r="O13481">
            <v>638249.98</v>
          </cell>
        </row>
        <row r="13482">
          <cell r="A13482">
            <v>45895</v>
          </cell>
          <cell r="C13482" t="str">
            <v>CRISTIAN CAMILO VEGA PALACIOS</v>
          </cell>
          <cell r="F13482">
            <v>45894.310266203705</v>
          </cell>
          <cell r="G13482">
            <v>45895.310185185182</v>
          </cell>
          <cell r="H13482">
            <v>1</v>
          </cell>
          <cell r="O13482">
            <v>304000</v>
          </cell>
        </row>
        <row r="13483">
          <cell r="A13483">
            <v>45895</v>
          </cell>
          <cell r="C13483" t="str">
            <v>CARMEN ALICIA URQUIJO GAITAN</v>
          </cell>
          <cell r="F13483">
            <v>45895.268576388888</v>
          </cell>
          <cell r="G13483">
            <v>45896.268310185187</v>
          </cell>
          <cell r="H13483">
            <v>0</v>
          </cell>
          <cell r="O13483">
            <v>354750</v>
          </cell>
        </row>
        <row r="13484">
          <cell r="A13484">
            <v>45895</v>
          </cell>
          <cell r="C13484" t="str">
            <v>CANTINA LA 15 SAS</v>
          </cell>
          <cell r="F13484">
            <v>45848.332766203705</v>
          </cell>
          <cell r="G13484">
            <v>45878.328414351854</v>
          </cell>
          <cell r="H13484">
            <v>18</v>
          </cell>
          <cell r="O13484">
            <v>148100</v>
          </cell>
        </row>
        <row r="13485">
          <cell r="A13485">
            <v>45895</v>
          </cell>
          <cell r="C13485" t="str">
            <v>CANTINA LA 15 SAS</v>
          </cell>
          <cell r="F13485">
            <v>45852.333310185182</v>
          </cell>
          <cell r="G13485">
            <v>45882.333229166667</v>
          </cell>
          <cell r="H13485">
            <v>14</v>
          </cell>
          <cell r="O13485">
            <v>1003900</v>
          </cell>
        </row>
        <row r="13486">
          <cell r="A13486">
            <v>45895</v>
          </cell>
          <cell r="C13486" t="str">
            <v>OSAKA COCINA NIKKEI S.A.S</v>
          </cell>
          <cell r="F13486">
            <v>45877.632754629631</v>
          </cell>
          <cell r="G13486">
            <v>45907.632187499999</v>
          </cell>
          <cell r="H13486">
            <v>-11</v>
          </cell>
          <cell r="O13486">
            <v>515855.48</v>
          </cell>
        </row>
        <row r="13487">
          <cell r="A13487">
            <v>45895</v>
          </cell>
          <cell r="C13487" t="str">
            <v>OSAKA COCINA NIKKEI S.A.S</v>
          </cell>
          <cell r="F13487">
            <v>45878.513692129629</v>
          </cell>
          <cell r="G13487">
            <v>45908.513055555559</v>
          </cell>
          <cell r="H13487">
            <v>-12</v>
          </cell>
          <cell r="O13487">
            <v>891912.13320000004</v>
          </cell>
        </row>
        <row r="13488">
          <cell r="A13488">
            <v>45895</v>
          </cell>
          <cell r="C13488" t="str">
            <v>OSAKA COCINA NIKKEI S.A.S</v>
          </cell>
          <cell r="F13488">
            <v>45881.476111111115</v>
          </cell>
          <cell r="G13488">
            <v>45911.475844907407</v>
          </cell>
          <cell r="H13488">
            <v>-15</v>
          </cell>
          <cell r="O13488">
            <v>636752.88399999996</v>
          </cell>
        </row>
        <row r="13489">
          <cell r="A13489">
            <v>45895</v>
          </cell>
          <cell r="C13489" t="str">
            <v>OSAKA COCINA NIKKEI S.A.S</v>
          </cell>
          <cell r="F13489">
            <v>45883.572789351849</v>
          </cell>
          <cell r="G13489">
            <v>45913.572627314818</v>
          </cell>
          <cell r="H13489">
            <v>-17</v>
          </cell>
          <cell r="O13489">
            <v>686247</v>
          </cell>
        </row>
        <row r="13490">
          <cell r="A13490">
            <v>45895</v>
          </cell>
          <cell r="C13490" t="str">
            <v>DONDOHE4K S.A.S</v>
          </cell>
          <cell r="F13490">
            <v>45873.60396990741</v>
          </cell>
          <cell r="G13490">
            <v>45903.603449074071</v>
          </cell>
          <cell r="H13490">
            <v>-7</v>
          </cell>
          <cell r="O13490">
            <v>892</v>
          </cell>
        </row>
        <row r="13491">
          <cell r="A13491">
            <v>45895</v>
          </cell>
          <cell r="C13491" t="str">
            <v>DONDOHE4K S.A.S</v>
          </cell>
          <cell r="F13491">
            <v>45877.635092592594</v>
          </cell>
          <cell r="G13491">
            <v>45907.634583333333</v>
          </cell>
          <cell r="H13491">
            <v>-11</v>
          </cell>
          <cell r="O13491">
            <v>1828100.202</v>
          </cell>
        </row>
        <row r="13492">
          <cell r="A13492">
            <v>45895</v>
          </cell>
          <cell r="C13492" t="str">
            <v>DONDOHE4K S.A.S</v>
          </cell>
          <cell r="F13492">
            <v>45884.513888888891</v>
          </cell>
          <cell r="G13492">
            <v>45914.513726851852</v>
          </cell>
          <cell r="H13492">
            <v>-18</v>
          </cell>
          <cell r="O13492">
            <v>897867.37600000005</v>
          </cell>
        </row>
        <row r="13493">
          <cell r="A13493">
            <v>45895</v>
          </cell>
          <cell r="C13493" t="str">
            <v>FUERZA INTENSA SAS</v>
          </cell>
          <cell r="F13493">
            <v>45867.507361111115</v>
          </cell>
          <cell r="G13493">
            <v>45882.507187499999</v>
          </cell>
          <cell r="H13493">
            <v>14</v>
          </cell>
          <cell r="O13493">
            <v>601285</v>
          </cell>
        </row>
        <row r="13494">
          <cell r="A13494">
            <v>45895</v>
          </cell>
          <cell r="C13494" t="str">
            <v>FUERZA INTENSA SAS</v>
          </cell>
          <cell r="F13494">
            <v>45874.532592592594</v>
          </cell>
          <cell r="G13494">
            <v>45889.531759259262</v>
          </cell>
          <cell r="H13494">
            <v>7</v>
          </cell>
          <cell r="O13494">
            <v>10840</v>
          </cell>
        </row>
        <row r="13495">
          <cell r="A13495">
            <v>45895</v>
          </cell>
          <cell r="C13495" t="str">
            <v>PAULA JINNET ARDILA GOMEZ</v>
          </cell>
          <cell r="F13495">
            <v>45894.313946759263</v>
          </cell>
          <cell r="G13495">
            <v>45895.313819444447</v>
          </cell>
          <cell r="H13495">
            <v>1</v>
          </cell>
          <cell r="O13495">
            <v>478400</v>
          </cell>
        </row>
        <row r="13496">
          <cell r="A13496">
            <v>45895</v>
          </cell>
          <cell r="C13496" t="str">
            <v xml:space="preserve">AZOTEA BARBECUE S.A.S. </v>
          </cell>
          <cell r="F13496">
            <v>45888.288865740738</v>
          </cell>
          <cell r="G13496">
            <v>45896.288634259261</v>
          </cell>
          <cell r="H13496">
            <v>0</v>
          </cell>
          <cell r="O13496">
            <v>198800</v>
          </cell>
        </row>
        <row r="13497">
          <cell r="A13497">
            <v>45895</v>
          </cell>
          <cell r="C13497" t="str">
            <v>MINI MAL LTDA</v>
          </cell>
          <cell r="F13497">
            <v>45892.292118055557</v>
          </cell>
          <cell r="G13497">
            <v>45893.291493055556</v>
          </cell>
          <cell r="H13497">
            <v>3</v>
          </cell>
          <cell r="O13497">
            <v>476000</v>
          </cell>
        </row>
        <row r="13498">
          <cell r="A13498">
            <v>45895</v>
          </cell>
          <cell r="C13498" t="str">
            <v>VENTAS MOSTRADOR</v>
          </cell>
          <cell r="F13498">
            <v>45895</v>
          </cell>
          <cell r="G13498">
            <v>45895</v>
          </cell>
          <cell r="H13498">
            <v>0</v>
          </cell>
          <cell r="O13498">
            <v>1738964</v>
          </cell>
        </row>
        <row r="13499">
          <cell r="A13499">
            <v>45895</v>
          </cell>
          <cell r="C13499" t="str">
            <v>VENTAS MOSTRADOR</v>
          </cell>
          <cell r="F13499">
            <v>45895</v>
          </cell>
          <cell r="G13499">
            <v>45895</v>
          </cell>
          <cell r="H13499">
            <v>0</v>
          </cell>
          <cell r="O13499">
            <v>257778</v>
          </cell>
        </row>
        <row r="13500">
          <cell r="A13500">
            <v>45896</v>
          </cell>
          <cell r="C13500" t="str">
            <v>VENTAS MOSTRADOR</v>
          </cell>
          <cell r="F13500">
            <v>45896</v>
          </cell>
          <cell r="G13500">
            <v>45896</v>
          </cell>
          <cell r="H13500">
            <v>0</v>
          </cell>
          <cell r="O13500">
            <v>18090</v>
          </cell>
        </row>
        <row r="13501">
          <cell r="A13501">
            <v>45896</v>
          </cell>
          <cell r="C13501" t="str">
            <v>VENTAS MOSTRADOR</v>
          </cell>
          <cell r="F13501">
            <v>45896</v>
          </cell>
          <cell r="G13501">
            <v>45896</v>
          </cell>
          <cell r="H13501">
            <v>0</v>
          </cell>
          <cell r="O13501">
            <v>19500</v>
          </cell>
        </row>
        <row r="13502">
          <cell r="A13502">
            <v>45896</v>
          </cell>
          <cell r="C13502" t="str">
            <v>VENTAS MOSTRADOR</v>
          </cell>
          <cell r="F13502">
            <v>45896</v>
          </cell>
          <cell r="G13502">
            <v>45896</v>
          </cell>
          <cell r="H13502">
            <v>0</v>
          </cell>
          <cell r="O13502">
            <v>20550</v>
          </cell>
        </row>
        <row r="13503">
          <cell r="A13503">
            <v>45896</v>
          </cell>
          <cell r="C13503" t="str">
            <v>VENTAS MOSTRADOR</v>
          </cell>
          <cell r="F13503">
            <v>45896</v>
          </cell>
          <cell r="G13503">
            <v>45896</v>
          </cell>
          <cell r="H13503">
            <v>0</v>
          </cell>
          <cell r="O13503">
            <v>25480</v>
          </cell>
        </row>
        <row r="13504">
          <cell r="A13504">
            <v>45896</v>
          </cell>
          <cell r="C13504" t="str">
            <v>VENTAS MOSTRADOR</v>
          </cell>
          <cell r="F13504">
            <v>45896</v>
          </cell>
          <cell r="G13504">
            <v>45896</v>
          </cell>
          <cell r="H13504">
            <v>0</v>
          </cell>
          <cell r="O13504">
            <v>29700</v>
          </cell>
        </row>
        <row r="13505">
          <cell r="A13505">
            <v>45896</v>
          </cell>
          <cell r="C13505" t="str">
            <v>VENTAS MOSTRADOR</v>
          </cell>
          <cell r="F13505">
            <v>45896</v>
          </cell>
          <cell r="G13505">
            <v>45896</v>
          </cell>
          <cell r="H13505">
            <v>0</v>
          </cell>
          <cell r="O13505">
            <v>50400</v>
          </cell>
        </row>
        <row r="13506">
          <cell r="A13506">
            <v>45896</v>
          </cell>
          <cell r="C13506" t="str">
            <v>VENTAS MOSTRADOR</v>
          </cell>
          <cell r="F13506">
            <v>45896</v>
          </cell>
          <cell r="G13506">
            <v>45896</v>
          </cell>
          <cell r="H13506">
            <v>0</v>
          </cell>
          <cell r="O13506">
            <v>52630</v>
          </cell>
        </row>
        <row r="13507">
          <cell r="A13507">
            <v>45896</v>
          </cell>
          <cell r="C13507" t="str">
            <v>YALINDI  BONILLA GRANADOS</v>
          </cell>
          <cell r="F13507">
            <v>45896.337256944447</v>
          </cell>
          <cell r="G13507">
            <v>45897.335092592592</v>
          </cell>
          <cell r="H13507">
            <v>-1</v>
          </cell>
          <cell r="O13507">
            <v>69000</v>
          </cell>
        </row>
        <row r="13508">
          <cell r="A13508">
            <v>45896</v>
          </cell>
          <cell r="C13508" t="str">
            <v>VENTAS MOSTRADOR</v>
          </cell>
          <cell r="F13508">
            <v>45896</v>
          </cell>
          <cell r="G13508">
            <v>45896</v>
          </cell>
          <cell r="H13508">
            <v>0</v>
          </cell>
          <cell r="O13508">
            <v>70468</v>
          </cell>
        </row>
        <row r="13509">
          <cell r="A13509">
            <v>45896</v>
          </cell>
          <cell r="C13509" t="str">
            <v>SONIA CONTANZA CARDENAS MURCIA</v>
          </cell>
          <cell r="F13509">
            <v>45896.320231481484</v>
          </cell>
          <cell r="G13509">
            <v>45897.319525462961</v>
          </cell>
          <cell r="H13509">
            <v>-1</v>
          </cell>
          <cell r="O13509">
            <v>102000</v>
          </cell>
        </row>
        <row r="13510">
          <cell r="A13510">
            <v>45896</v>
          </cell>
          <cell r="C13510" t="str">
            <v>VENTAS MOSTRADOR</v>
          </cell>
          <cell r="F13510">
            <v>45896</v>
          </cell>
          <cell r="G13510">
            <v>45896</v>
          </cell>
          <cell r="H13510">
            <v>0</v>
          </cell>
          <cell r="O13510">
            <v>121774</v>
          </cell>
        </row>
        <row r="13511">
          <cell r="A13511">
            <v>45896</v>
          </cell>
          <cell r="C13511" t="str">
            <v>VENTAS MOSTRADOR</v>
          </cell>
          <cell r="F13511">
            <v>45896</v>
          </cell>
          <cell r="G13511">
            <v>45896</v>
          </cell>
          <cell r="H13511">
            <v>0</v>
          </cell>
          <cell r="O13511">
            <v>137201</v>
          </cell>
        </row>
        <row r="13512">
          <cell r="A13512">
            <v>45896</v>
          </cell>
          <cell r="C13512" t="str">
            <v>VENTAS MOSTRADOR</v>
          </cell>
          <cell r="F13512">
            <v>45896</v>
          </cell>
          <cell r="G13512">
            <v>45896</v>
          </cell>
          <cell r="H13512">
            <v>0</v>
          </cell>
          <cell r="O13512">
            <v>201150</v>
          </cell>
        </row>
        <row r="13513">
          <cell r="A13513">
            <v>45896</v>
          </cell>
          <cell r="C13513" t="str">
            <v>VENTAS MOSTRADOR</v>
          </cell>
          <cell r="F13513">
            <v>45896</v>
          </cell>
          <cell r="G13513">
            <v>45896</v>
          </cell>
          <cell r="H13513">
            <v>0</v>
          </cell>
          <cell r="O13513">
            <v>412500</v>
          </cell>
        </row>
        <row r="13514">
          <cell r="A13514">
            <v>45896</v>
          </cell>
          <cell r="C13514" t="str">
            <v>WILSON  DIAZ GOMEZ</v>
          </cell>
          <cell r="F13514">
            <v>45896.314386574071</v>
          </cell>
          <cell r="G13514">
            <v>45897.314282407409</v>
          </cell>
          <cell r="H13514">
            <v>-1</v>
          </cell>
          <cell r="O13514">
            <v>440800</v>
          </cell>
        </row>
        <row r="13515">
          <cell r="A13515">
            <v>45896</v>
          </cell>
          <cell r="C13515" t="str">
            <v>OSMAR  PEÑA</v>
          </cell>
          <cell r="F13515">
            <v>45896.439201388886</v>
          </cell>
          <cell r="G13515">
            <v>45897.439097222225</v>
          </cell>
          <cell r="H13515">
            <v>6</v>
          </cell>
          <cell r="O13515">
            <v>920000</v>
          </cell>
        </row>
        <row r="13516">
          <cell r="A13516">
            <v>45896</v>
          </cell>
          <cell r="C13516" t="str">
            <v xml:space="preserve">THE BOY ENTERPRISES SAS </v>
          </cell>
          <cell r="F13516">
            <v>45863.602071759262</v>
          </cell>
          <cell r="G13516">
            <v>45878.601875</v>
          </cell>
          <cell r="H13516">
            <v>18</v>
          </cell>
          <cell r="O13516">
            <v>784300</v>
          </cell>
        </row>
        <row r="13517">
          <cell r="A13517">
            <v>45896</v>
          </cell>
          <cell r="C13517" t="str">
            <v xml:space="preserve">THE BOY ENTERPRISES SAS </v>
          </cell>
          <cell r="F13517">
            <v>45867.541909722226</v>
          </cell>
          <cell r="G13517">
            <v>45882.541631944441</v>
          </cell>
          <cell r="H13517">
            <v>14</v>
          </cell>
          <cell r="O13517">
            <v>533400</v>
          </cell>
        </row>
        <row r="13518">
          <cell r="A13518">
            <v>45896</v>
          </cell>
          <cell r="C13518" t="str">
            <v>EL IMPERIO DEL CERDO PREMIUM S.A.S</v>
          </cell>
          <cell r="F13518">
            <v>45896.265381944446</v>
          </cell>
          <cell r="G13518">
            <v>45904.265289351853</v>
          </cell>
          <cell r="H13518">
            <v>-8</v>
          </cell>
          <cell r="O13518">
            <v>1709750</v>
          </cell>
        </row>
        <row r="13519">
          <cell r="A13519">
            <v>45896</v>
          </cell>
          <cell r="C13519" t="str">
            <v>PROCESADORA DE CARNES NUEVA COLOMBO ALEMANA LTDA</v>
          </cell>
          <cell r="F13519">
            <v>45896.249421296299</v>
          </cell>
          <cell r="G13519">
            <v>45899.248194444444</v>
          </cell>
          <cell r="H13519">
            <v>4</v>
          </cell>
          <cell r="O13519">
            <v>2108160</v>
          </cell>
        </row>
        <row r="13520">
          <cell r="A13520">
            <v>45896</v>
          </cell>
          <cell r="C13520" t="str">
            <v>SEXTO RESTAURANTES SAS</v>
          </cell>
          <cell r="F13520">
            <v>45895.520636574074</v>
          </cell>
          <cell r="G13520">
            <v>45896.520555555559</v>
          </cell>
          <cell r="H13520">
            <v>0</v>
          </cell>
          <cell r="O13520">
            <v>87000</v>
          </cell>
        </row>
        <row r="13521">
          <cell r="A13521">
            <v>45896</v>
          </cell>
          <cell r="C13521" t="str">
            <v>LUZ MARINA PELAYO ORTIZ</v>
          </cell>
          <cell r="F13521">
            <v>45895.485659722224</v>
          </cell>
          <cell r="G13521">
            <v>45896.485555555555</v>
          </cell>
          <cell r="H13521">
            <v>0</v>
          </cell>
          <cell r="O13521">
            <v>191700</v>
          </cell>
        </row>
        <row r="13522">
          <cell r="A13522">
            <v>45896</v>
          </cell>
          <cell r="C13522" t="str">
            <v>OSMAR  PEÑA</v>
          </cell>
          <cell r="F13522">
            <v>45896.439201388886</v>
          </cell>
          <cell r="G13522">
            <v>45897.439097222225</v>
          </cell>
          <cell r="H13522">
            <v>6</v>
          </cell>
          <cell r="O13522">
            <v>2000000</v>
          </cell>
        </row>
        <row r="13523">
          <cell r="A13523">
            <v>45896</v>
          </cell>
          <cell r="C13523" t="str">
            <v>SEXTO RESTAURANTES SAS</v>
          </cell>
          <cell r="F13523">
            <v>45895.438518518517</v>
          </cell>
          <cell r="G13523">
            <v>45896.426666666666</v>
          </cell>
          <cell r="H13523">
            <v>0</v>
          </cell>
          <cell r="O13523">
            <v>191900</v>
          </cell>
        </row>
        <row r="13524">
          <cell r="A13524">
            <v>45896</v>
          </cell>
          <cell r="C13524" t="str">
            <v>INDUCOLCARNES S.A.S</v>
          </cell>
          <cell r="F13524">
            <v>45867.562615740739</v>
          </cell>
          <cell r="G13524">
            <v>45882.562418981484</v>
          </cell>
          <cell r="H13524">
            <v>36</v>
          </cell>
          <cell r="O13524">
            <v>2762092.3994999998</v>
          </cell>
        </row>
        <row r="13525">
          <cell r="A13525">
            <v>45896</v>
          </cell>
          <cell r="C13525" t="str">
            <v>SEBALI SAS</v>
          </cell>
          <cell r="F13525">
            <v>45888.290254629632</v>
          </cell>
          <cell r="G13525">
            <v>45896.289837962962</v>
          </cell>
          <cell r="H13525">
            <v>29</v>
          </cell>
          <cell r="O13525">
            <v>378100</v>
          </cell>
        </row>
        <row r="13526">
          <cell r="A13526">
            <v>45896</v>
          </cell>
          <cell r="C13526" t="str">
            <v>SEBALI SAS</v>
          </cell>
          <cell r="F13526">
            <v>45891.262499999997</v>
          </cell>
          <cell r="G13526">
            <v>45899.262025462966</v>
          </cell>
          <cell r="H13526">
            <v>26</v>
          </cell>
          <cell r="O13526">
            <v>261900</v>
          </cell>
        </row>
        <row r="13527">
          <cell r="A13527">
            <v>45896</v>
          </cell>
          <cell r="C13527" t="str">
            <v>PAULA JINNET ARDILA GOMEZ</v>
          </cell>
          <cell r="F13527">
            <v>45894.313437500001</v>
          </cell>
          <cell r="G13527">
            <v>45895.313333333332</v>
          </cell>
          <cell r="H13527">
            <v>1</v>
          </cell>
          <cell r="O13527">
            <v>729100</v>
          </cell>
        </row>
        <row r="13528">
          <cell r="A13528">
            <v>45896</v>
          </cell>
          <cell r="C13528" t="str">
            <v>ANA LUCIA BAUTISTA MANCILLA</v>
          </cell>
          <cell r="F13528">
            <v>45896.360497685186</v>
          </cell>
          <cell r="G13528">
            <v>45897.36041666667</v>
          </cell>
          <cell r="H13528">
            <v>-1</v>
          </cell>
          <cell r="O13528">
            <v>558400</v>
          </cell>
        </row>
        <row r="13529">
          <cell r="A13529">
            <v>45896</v>
          </cell>
          <cell r="C13529" t="str">
            <v>JOSE DIEGO MOSQUERA</v>
          </cell>
          <cell r="F13529">
            <v>45894.373703703706</v>
          </cell>
          <cell r="G13529">
            <v>45895.373703703706</v>
          </cell>
          <cell r="H13529">
            <v>8</v>
          </cell>
          <cell r="O13529">
            <v>224200</v>
          </cell>
        </row>
        <row r="13530">
          <cell r="A13530">
            <v>45896</v>
          </cell>
          <cell r="C13530" t="str">
            <v>DUFLO SERVICIOS INTEGRALES S.A.S.</v>
          </cell>
          <cell r="F13530">
            <v>45848.384780092594</v>
          </cell>
          <cell r="G13530">
            <v>45878.384675925925</v>
          </cell>
          <cell r="H13530">
            <v>18</v>
          </cell>
          <cell r="O13530">
            <v>3356367.8</v>
          </cell>
        </row>
        <row r="13531">
          <cell r="A13531">
            <v>45896</v>
          </cell>
          <cell r="C13531" t="str">
            <v>DUFLO SERVICIOS INTEGRALES S.A.S.</v>
          </cell>
          <cell r="F13531">
            <v>45848.388784722221</v>
          </cell>
          <cell r="G13531">
            <v>45878.368923611109</v>
          </cell>
          <cell r="H13531">
            <v>18</v>
          </cell>
          <cell r="O13531">
            <v>2504264</v>
          </cell>
        </row>
        <row r="13532">
          <cell r="A13532">
            <v>45896</v>
          </cell>
          <cell r="C13532" t="str">
            <v>DUFLO SERVICIOS INTEGRALES S.A.S.</v>
          </cell>
          <cell r="F13532">
            <v>45848.392152777778</v>
          </cell>
          <cell r="G13532">
            <v>45878.387048611112</v>
          </cell>
          <cell r="H13532">
            <v>18</v>
          </cell>
          <cell r="O13532">
            <v>2722786.25</v>
          </cell>
        </row>
        <row r="13533">
          <cell r="A13533">
            <v>45896</v>
          </cell>
          <cell r="C13533" t="str">
            <v>DUFLO SERVICIOS INTEGRALES S.A.S.</v>
          </cell>
          <cell r="F13533">
            <v>45855.31355324074</v>
          </cell>
          <cell r="G13533">
            <v>45885.313391203701</v>
          </cell>
          <cell r="H13533">
            <v>11</v>
          </cell>
          <cell r="O13533">
            <v>2449744.25</v>
          </cell>
        </row>
        <row r="13534">
          <cell r="A13534">
            <v>45896</v>
          </cell>
          <cell r="C13534" t="str">
            <v>INVERSIONES NGB &amp; CO SAS</v>
          </cell>
          <cell r="F13534">
            <v>45878.592430555553</v>
          </cell>
          <cell r="G13534">
            <v>45886.592152777775</v>
          </cell>
          <cell r="H13534">
            <v>10</v>
          </cell>
          <cell r="O13534">
            <v>1173900</v>
          </cell>
        </row>
        <row r="13535">
          <cell r="A13535">
            <v>45896</v>
          </cell>
          <cell r="C13535" t="str">
            <v>INVERSIONES NGB &amp; CO SAS</v>
          </cell>
          <cell r="F13535">
            <v>45881.4684837963</v>
          </cell>
          <cell r="G13535">
            <v>45889.467870370368</v>
          </cell>
          <cell r="H13535">
            <v>7</v>
          </cell>
          <cell r="O13535">
            <v>199000</v>
          </cell>
        </row>
        <row r="13536">
          <cell r="A13536">
            <v>45896</v>
          </cell>
          <cell r="C13536" t="str">
            <v>GLORIA BARATO DE PINZON</v>
          </cell>
          <cell r="F13536">
            <v>45896.318460648145</v>
          </cell>
          <cell r="G13536">
            <v>45897.317164351851</v>
          </cell>
          <cell r="H13536">
            <v>-1</v>
          </cell>
          <cell r="O13536">
            <v>565600</v>
          </cell>
        </row>
        <row r="13537">
          <cell r="A13537">
            <v>45896</v>
          </cell>
          <cell r="C13537" t="str">
            <v>LIDA  DAZA</v>
          </cell>
          <cell r="F13537">
            <v>45896.281863425924</v>
          </cell>
          <cell r="G13537">
            <v>45897.281631944446</v>
          </cell>
          <cell r="H13537">
            <v>-1</v>
          </cell>
          <cell r="O13537">
            <v>145000</v>
          </cell>
        </row>
        <row r="13538">
          <cell r="A13538">
            <v>45896</v>
          </cell>
          <cell r="C13538" t="str">
            <v>ROBINFOOD COLOMBIA SAS</v>
          </cell>
          <cell r="F13538">
            <v>45866.312777777777</v>
          </cell>
          <cell r="G13538">
            <v>45896.295775462961</v>
          </cell>
          <cell r="H13538">
            <v>0</v>
          </cell>
          <cell r="O13538">
            <v>1583417.4</v>
          </cell>
        </row>
        <row r="13539">
          <cell r="A13539">
            <v>45896</v>
          </cell>
          <cell r="C13539" t="str">
            <v>VENTAS MOSTRADOR</v>
          </cell>
          <cell r="F13539">
            <v>45896</v>
          </cell>
          <cell r="G13539">
            <v>45896</v>
          </cell>
          <cell r="H13539">
            <v>0</v>
          </cell>
          <cell r="O13539">
            <v>653833</v>
          </cell>
        </row>
        <row r="13540">
          <cell r="A13540">
            <v>45896</v>
          </cell>
          <cell r="C13540" t="str">
            <v>VENTAS MOSTRADOR</v>
          </cell>
          <cell r="F13540">
            <v>45896</v>
          </cell>
          <cell r="G13540">
            <v>45896</v>
          </cell>
          <cell r="H13540">
            <v>0</v>
          </cell>
          <cell r="O13540">
            <v>359752</v>
          </cell>
        </row>
        <row r="13541">
          <cell r="A13541">
            <v>45897</v>
          </cell>
          <cell r="C13541" t="str">
            <v>VENTAS MOSTRADOR</v>
          </cell>
          <cell r="F13541">
            <v>45897</v>
          </cell>
          <cell r="G13541">
            <v>45897</v>
          </cell>
          <cell r="H13541">
            <v>0</v>
          </cell>
          <cell r="O13541">
            <v>12960</v>
          </cell>
        </row>
        <row r="13542">
          <cell r="A13542">
            <v>45897</v>
          </cell>
          <cell r="C13542" t="str">
            <v>VENTAS MOSTRADOR</v>
          </cell>
          <cell r="F13542">
            <v>45897</v>
          </cell>
          <cell r="G13542">
            <v>45897</v>
          </cell>
          <cell r="H13542">
            <v>0</v>
          </cell>
          <cell r="O13542">
            <v>16720</v>
          </cell>
        </row>
        <row r="13543">
          <cell r="A13543">
            <v>45897</v>
          </cell>
          <cell r="C13543" t="str">
            <v>VENTAS MOSTRADOR</v>
          </cell>
          <cell r="F13543">
            <v>45897</v>
          </cell>
          <cell r="G13543">
            <v>45897</v>
          </cell>
          <cell r="H13543">
            <v>0</v>
          </cell>
          <cell r="O13543">
            <v>20815</v>
          </cell>
        </row>
        <row r="13544">
          <cell r="A13544">
            <v>45897</v>
          </cell>
          <cell r="C13544" t="str">
            <v>VENTAS MOSTRADOR</v>
          </cell>
          <cell r="F13544">
            <v>45897</v>
          </cell>
          <cell r="G13544">
            <v>45897</v>
          </cell>
          <cell r="H13544">
            <v>0</v>
          </cell>
          <cell r="O13544">
            <v>23170</v>
          </cell>
        </row>
        <row r="13545">
          <cell r="A13545">
            <v>45897</v>
          </cell>
          <cell r="C13545" t="str">
            <v>VENTAS MOSTRADOR</v>
          </cell>
          <cell r="F13545">
            <v>45897</v>
          </cell>
          <cell r="G13545">
            <v>45897</v>
          </cell>
          <cell r="H13545">
            <v>0</v>
          </cell>
          <cell r="O13545">
            <v>24030</v>
          </cell>
        </row>
        <row r="13546">
          <cell r="A13546">
            <v>45897</v>
          </cell>
          <cell r="C13546" t="str">
            <v>VENTAS MOSTRADOR</v>
          </cell>
          <cell r="F13546">
            <v>45897</v>
          </cell>
          <cell r="G13546">
            <v>45897</v>
          </cell>
          <cell r="H13546">
            <v>0</v>
          </cell>
          <cell r="O13546">
            <v>26600</v>
          </cell>
        </row>
        <row r="13547">
          <cell r="A13547">
            <v>45897</v>
          </cell>
          <cell r="C13547" t="str">
            <v>VENTAS MOSTRADOR</v>
          </cell>
          <cell r="F13547">
            <v>45897</v>
          </cell>
          <cell r="G13547">
            <v>45897</v>
          </cell>
          <cell r="H13547">
            <v>0</v>
          </cell>
          <cell r="O13547">
            <v>31685</v>
          </cell>
        </row>
        <row r="13548">
          <cell r="A13548">
            <v>45897</v>
          </cell>
          <cell r="C13548" t="str">
            <v>VENTAS MOSTRADOR</v>
          </cell>
          <cell r="F13548">
            <v>45897</v>
          </cell>
          <cell r="G13548">
            <v>45897</v>
          </cell>
          <cell r="H13548">
            <v>0</v>
          </cell>
          <cell r="O13548">
            <v>38340</v>
          </cell>
        </row>
        <row r="13549">
          <cell r="A13549">
            <v>45897</v>
          </cell>
          <cell r="C13549" t="str">
            <v>VENTAS MOSTRADOR</v>
          </cell>
          <cell r="F13549">
            <v>45897</v>
          </cell>
          <cell r="G13549">
            <v>45897</v>
          </cell>
          <cell r="H13549">
            <v>0</v>
          </cell>
          <cell r="O13549">
            <v>48000</v>
          </cell>
        </row>
        <row r="13550">
          <cell r="A13550">
            <v>45897</v>
          </cell>
          <cell r="C13550" t="str">
            <v>VENTAS MOSTRADOR</v>
          </cell>
          <cell r="F13550">
            <v>45897</v>
          </cell>
          <cell r="G13550">
            <v>45897</v>
          </cell>
          <cell r="H13550">
            <v>0</v>
          </cell>
          <cell r="O13550">
            <v>127468</v>
          </cell>
        </row>
        <row r="13551">
          <cell r="A13551">
            <v>45897</v>
          </cell>
          <cell r="C13551" t="str">
            <v>VENTAS MOSTRADOR</v>
          </cell>
          <cell r="F13551">
            <v>45897</v>
          </cell>
          <cell r="G13551">
            <v>45897</v>
          </cell>
          <cell r="H13551">
            <v>0</v>
          </cell>
          <cell r="O13551">
            <v>135800</v>
          </cell>
        </row>
        <row r="13552">
          <cell r="A13552">
            <v>45897</v>
          </cell>
          <cell r="C13552" t="str">
            <v>SONIA CONTANZA CARDENAS MURCIA</v>
          </cell>
          <cell r="F13552">
            <v>45897.303587962961</v>
          </cell>
          <cell r="G13552">
            <v>45898.302789351852</v>
          </cell>
          <cell r="H13552">
            <v>5</v>
          </cell>
          <cell r="O13552">
            <v>180200</v>
          </cell>
        </row>
        <row r="13553">
          <cell r="A13553">
            <v>45897</v>
          </cell>
          <cell r="C13553" t="str">
            <v>OSMAR  PEÑA</v>
          </cell>
          <cell r="F13553">
            <v>45897.422488425924</v>
          </cell>
          <cell r="G13553">
            <v>45898.422337962962</v>
          </cell>
          <cell r="H13553">
            <v>5</v>
          </cell>
          <cell r="O13553">
            <v>1320550</v>
          </cell>
        </row>
        <row r="13554">
          <cell r="A13554">
            <v>45897</v>
          </cell>
          <cell r="C13554" t="str">
            <v>BENJAMIN  CHAPARRO AMEZQUITA</v>
          </cell>
          <cell r="F13554">
            <v>45896.564560185187</v>
          </cell>
          <cell r="G13554">
            <v>45897.564270833333</v>
          </cell>
          <cell r="H13554">
            <v>6</v>
          </cell>
          <cell r="O13554">
            <v>1812000</v>
          </cell>
        </row>
        <row r="13555">
          <cell r="A13555">
            <v>45897</v>
          </cell>
          <cell r="C13555" t="str">
            <v>TIGRE COLOMBIA S.A.S</v>
          </cell>
          <cell r="F13555">
            <v>45890.297291666669</v>
          </cell>
          <cell r="G13555">
            <v>45898.297129629631</v>
          </cell>
          <cell r="H13555">
            <v>-2</v>
          </cell>
          <cell r="O13555">
            <v>510000</v>
          </cell>
        </row>
        <row r="13556">
          <cell r="A13556">
            <v>45897</v>
          </cell>
          <cell r="C13556" t="str">
            <v>DELIMEX SAS</v>
          </cell>
          <cell r="F13556">
            <v>45891.351423611108</v>
          </cell>
          <cell r="G13556">
            <v>45921.345185185186</v>
          </cell>
          <cell r="H13556">
            <v>-25</v>
          </cell>
          <cell r="O13556">
            <v>4736190</v>
          </cell>
        </row>
        <row r="13557">
          <cell r="A13557">
            <v>45897</v>
          </cell>
          <cell r="C13557" t="str">
            <v>TODOS COMEMOS SAS</v>
          </cell>
          <cell r="F13557">
            <v>45870.296412037038</v>
          </cell>
          <cell r="G13557">
            <v>45878.295891203707</v>
          </cell>
          <cell r="H13557">
            <v>18</v>
          </cell>
          <cell r="O13557">
            <v>407000</v>
          </cell>
        </row>
        <row r="13558">
          <cell r="A13558">
            <v>45897</v>
          </cell>
          <cell r="C13558" t="str">
            <v>TIGRE COLOMBIA S.A.S</v>
          </cell>
          <cell r="F13558">
            <v>45875.385335648149</v>
          </cell>
          <cell r="G13558">
            <v>45883.384652777779</v>
          </cell>
          <cell r="H13558">
            <v>20</v>
          </cell>
          <cell r="O13558">
            <v>1190000</v>
          </cell>
        </row>
        <row r="13559">
          <cell r="A13559">
            <v>45897</v>
          </cell>
          <cell r="C13559" t="str">
            <v>TIGRE COLOMBIA S.A.S</v>
          </cell>
          <cell r="F13559">
            <v>45897.337245370371</v>
          </cell>
          <cell r="G13559">
            <v>45905.337071759262</v>
          </cell>
          <cell r="H13559">
            <v>-2</v>
          </cell>
          <cell r="O13559">
            <v>1060200</v>
          </cell>
        </row>
        <row r="13560">
          <cell r="A13560">
            <v>45897</v>
          </cell>
          <cell r="C13560" t="str">
            <v>TIGRE COLOMBIA S.A.S</v>
          </cell>
          <cell r="F13560">
            <v>45897.344953703701</v>
          </cell>
          <cell r="G13560">
            <v>45905.344317129631</v>
          </cell>
          <cell r="H13560">
            <v>-2</v>
          </cell>
          <cell r="O13560">
            <v>1053900</v>
          </cell>
        </row>
        <row r="13561">
          <cell r="A13561">
            <v>45897</v>
          </cell>
          <cell r="C13561" t="str">
            <v>TIGRE COLOMBIA S.A.S</v>
          </cell>
          <cell r="F13561">
            <v>45897.346736111111</v>
          </cell>
          <cell r="G13561">
            <v>45905.345729166664</v>
          </cell>
          <cell r="H13561">
            <v>-2</v>
          </cell>
          <cell r="O13561">
            <v>695900</v>
          </cell>
        </row>
        <row r="13562">
          <cell r="A13562">
            <v>45897</v>
          </cell>
          <cell r="C13562" t="str">
            <v>SOSTENIBILIDAD S.A.S.</v>
          </cell>
          <cell r="F13562">
            <v>45883.50204861111</v>
          </cell>
          <cell r="G13562">
            <v>45898.501944444448</v>
          </cell>
          <cell r="H13562">
            <v>-2</v>
          </cell>
          <cell r="O13562">
            <v>118250</v>
          </cell>
        </row>
        <row r="13563">
          <cell r="A13563">
            <v>45897</v>
          </cell>
          <cell r="C13563" t="str">
            <v>SOSTENIBILIDAD S.A.S.</v>
          </cell>
          <cell r="F13563">
            <v>45883.552268518521</v>
          </cell>
          <cell r="G13563">
            <v>45898.551111111112</v>
          </cell>
          <cell r="H13563">
            <v>-2</v>
          </cell>
          <cell r="O13563">
            <v>407125</v>
          </cell>
        </row>
        <row r="13564">
          <cell r="A13564">
            <v>45897</v>
          </cell>
          <cell r="C13564" t="str">
            <v>MARCO TULIO MELGAREJO LEAL</v>
          </cell>
          <cell r="F13564">
            <v>45867.506041666667</v>
          </cell>
          <cell r="G13564">
            <v>45882.505844907406</v>
          </cell>
          <cell r="H13564">
            <v>21</v>
          </cell>
          <cell r="O13564">
            <v>245575</v>
          </cell>
        </row>
        <row r="13565">
          <cell r="A13565">
            <v>45897</v>
          </cell>
          <cell r="C13565" t="str">
            <v>EL MERO BURRITO S.A.S</v>
          </cell>
          <cell r="F13565">
            <v>45897.30059027778</v>
          </cell>
          <cell r="G13565">
            <v>45898.233101851853</v>
          </cell>
          <cell r="H13565">
            <v>5</v>
          </cell>
          <cell r="O13565">
            <v>236900</v>
          </cell>
        </row>
        <row r="13566">
          <cell r="A13566">
            <v>45897</v>
          </cell>
          <cell r="C13566" t="str">
            <v>INVERSIONES Y SOLUCIONES DE TRADICION SAS</v>
          </cell>
          <cell r="F13566">
            <v>45841.334675925929</v>
          </cell>
          <cell r="G13566">
            <v>45856.33090277778</v>
          </cell>
          <cell r="H13566">
            <v>40</v>
          </cell>
          <cell r="O13566">
            <v>978298</v>
          </cell>
        </row>
        <row r="13567">
          <cell r="A13567">
            <v>45897</v>
          </cell>
          <cell r="C13567" t="str">
            <v>INVERSIONES Y SOLUCIONES DE TRADICION SAS</v>
          </cell>
          <cell r="F13567">
            <v>45849.383240740739</v>
          </cell>
          <cell r="G13567">
            <v>45864.3830787037</v>
          </cell>
          <cell r="H13567">
            <v>32</v>
          </cell>
          <cell r="O13567">
            <v>4021702</v>
          </cell>
        </row>
        <row r="13568">
          <cell r="A13568">
            <v>45897</v>
          </cell>
          <cell r="C13568" t="str">
            <v>BASTIDAS MEDINA MARCELA</v>
          </cell>
          <cell r="F13568">
            <v>45897.424861111111</v>
          </cell>
          <cell r="G13568">
            <v>45898.424861111111</v>
          </cell>
          <cell r="H13568">
            <v>5</v>
          </cell>
          <cell r="O13568">
            <v>275000</v>
          </cell>
        </row>
        <row r="13569">
          <cell r="A13569">
            <v>45897</v>
          </cell>
          <cell r="C13569" t="str">
            <v>MARIA CRISTINA JAIME</v>
          </cell>
          <cell r="F13569">
            <v>45896.42800925926</v>
          </cell>
          <cell r="G13569">
            <v>45897.427881944444</v>
          </cell>
          <cell r="H13569">
            <v>6</v>
          </cell>
          <cell r="O13569">
            <v>1928600</v>
          </cell>
        </row>
        <row r="13570">
          <cell r="A13570">
            <v>45897</v>
          </cell>
          <cell r="C13570" t="str">
            <v>GONZALEZ GOMEZ JOSE LUIS</v>
          </cell>
          <cell r="F13570">
            <v>45895.421539351853</v>
          </cell>
          <cell r="G13570">
            <v>45896.421423611115</v>
          </cell>
          <cell r="H13570">
            <v>7</v>
          </cell>
          <cell r="O13570">
            <v>455000</v>
          </cell>
        </row>
        <row r="13571">
          <cell r="A13571">
            <v>45897</v>
          </cell>
          <cell r="C13571" t="str">
            <v>GINA ALEXANDRA OCHOA CASTAÑEDA</v>
          </cell>
          <cell r="F13571">
            <v>45896.489699074074</v>
          </cell>
          <cell r="G13571">
            <v>45897.47760416667</v>
          </cell>
          <cell r="H13571">
            <v>6</v>
          </cell>
          <cell r="O13571">
            <v>412800</v>
          </cell>
        </row>
        <row r="13572">
          <cell r="A13572">
            <v>45897</v>
          </cell>
          <cell r="C13572" t="str">
            <v>GATE GOURMET COLOMBIA SAS</v>
          </cell>
          <cell r="F13572">
            <v>45863.578541666669</v>
          </cell>
          <cell r="G13572">
            <v>45893.578217592592</v>
          </cell>
          <cell r="H13572">
            <v>3</v>
          </cell>
          <cell r="O13572">
            <v>249300</v>
          </cell>
        </row>
        <row r="13573">
          <cell r="A13573">
            <v>45897</v>
          </cell>
          <cell r="C13573" t="str">
            <v>GATE GOURMET COLOMBIA SAS</v>
          </cell>
          <cell r="F13573">
            <v>45863.610821759263</v>
          </cell>
          <cell r="G13573">
            <v>45893.610648148147</v>
          </cell>
          <cell r="H13573">
            <v>3</v>
          </cell>
          <cell r="O13573">
            <v>6298814.5</v>
          </cell>
        </row>
        <row r="13574">
          <cell r="A13574">
            <v>45897</v>
          </cell>
          <cell r="C13574" t="str">
            <v>GATE GOURMET COLOMBIA SAS</v>
          </cell>
          <cell r="F13574">
            <v>45866.530902777777</v>
          </cell>
          <cell r="G13574">
            <v>45896.530775462961</v>
          </cell>
          <cell r="H13574">
            <v>0</v>
          </cell>
          <cell r="O13574">
            <v>9404105.1520000007</v>
          </cell>
        </row>
        <row r="13575">
          <cell r="A13575">
            <v>45897</v>
          </cell>
          <cell r="C13575" t="str">
            <v>GATE GOURMET COLOMBIA SAS</v>
          </cell>
          <cell r="F13575">
            <v>45867.523541666669</v>
          </cell>
          <cell r="G13575">
            <v>45897.523020833331</v>
          </cell>
          <cell r="H13575">
            <v>-1</v>
          </cell>
          <cell r="O13575">
            <v>315100</v>
          </cell>
        </row>
        <row r="13576">
          <cell r="A13576">
            <v>45897</v>
          </cell>
          <cell r="C13576" t="str">
            <v>GATE GOURMET COLOMBIA SAS</v>
          </cell>
          <cell r="F13576">
            <v>45867.623553240737</v>
          </cell>
          <cell r="G13576">
            <v>45897.622372685182</v>
          </cell>
          <cell r="H13576">
            <v>-1</v>
          </cell>
          <cell r="O13576">
            <v>7313197.4960000003</v>
          </cell>
        </row>
        <row r="13577">
          <cell r="A13577">
            <v>45897</v>
          </cell>
          <cell r="C13577" t="str">
            <v>GATE GOURMET COLOMBIA SAS</v>
          </cell>
          <cell r="F13577">
            <v>45867.627384259256</v>
          </cell>
          <cell r="G13577">
            <v>45897.626226851855</v>
          </cell>
          <cell r="H13577">
            <v>-1</v>
          </cell>
          <cell r="O13577">
            <v>5199385.0599999996</v>
          </cell>
        </row>
        <row r="13578">
          <cell r="A13578">
            <v>45897</v>
          </cell>
          <cell r="C13578" t="str">
            <v>GATE GOURMET COLOMBIA SAS</v>
          </cell>
          <cell r="F13578">
            <v>45868.554490740738</v>
          </cell>
          <cell r="G13578">
            <v>45898.554155092592</v>
          </cell>
          <cell r="H13578">
            <v>-2</v>
          </cell>
          <cell r="O13578">
            <v>3472713.199</v>
          </cell>
        </row>
        <row r="13579">
          <cell r="A13579">
            <v>45897</v>
          </cell>
          <cell r="C13579" t="str">
            <v>SAGRADO BGTA SAS</v>
          </cell>
          <cell r="F13579">
            <v>45821.322280092594</v>
          </cell>
          <cell r="G13579">
            <v>45841.322071759256</v>
          </cell>
          <cell r="H13579">
            <v>55</v>
          </cell>
          <cell r="O13579">
            <v>3203905.6885000002</v>
          </cell>
        </row>
        <row r="13580">
          <cell r="A13580">
            <v>45897</v>
          </cell>
          <cell r="C13580" t="str">
            <v>SAGRADO BGTA SAS</v>
          </cell>
          <cell r="F13580">
            <v>45877.252685185187</v>
          </cell>
          <cell r="G13580">
            <v>45897.252604166664</v>
          </cell>
          <cell r="H13580">
            <v>-1</v>
          </cell>
          <cell r="O13580">
            <v>2613734.156</v>
          </cell>
        </row>
        <row r="13581">
          <cell r="A13581">
            <v>45897</v>
          </cell>
          <cell r="C13581" t="str">
            <v>INVERSIONES SUPER ROYAL CARIBE SA</v>
          </cell>
          <cell r="F13581">
            <v>45884.55332175926</v>
          </cell>
          <cell r="G13581">
            <v>45914.553113425929</v>
          </cell>
          <cell r="H13581">
            <v>-18</v>
          </cell>
          <cell r="O13581">
            <v>278799.96999999997</v>
          </cell>
        </row>
        <row r="13582">
          <cell r="A13582">
            <v>45897</v>
          </cell>
          <cell r="C13582" t="str">
            <v>COMUNION BGTA SAS</v>
          </cell>
          <cell r="F13582">
            <v>45881.292870370373</v>
          </cell>
          <cell r="G13582">
            <v>45896.292013888888</v>
          </cell>
          <cell r="H13582">
            <v>0</v>
          </cell>
          <cell r="O13582">
            <v>223470.984</v>
          </cell>
        </row>
        <row r="13583">
          <cell r="A13583">
            <v>45897</v>
          </cell>
          <cell r="C13583" t="str">
            <v>PODER BGTA SAS</v>
          </cell>
          <cell r="F13583">
            <v>45875.279398148145</v>
          </cell>
          <cell r="G13583">
            <v>45905.279097222221</v>
          </cell>
          <cell r="H13583">
            <v>-9</v>
          </cell>
          <cell r="O13583">
            <v>567839.37199999997</v>
          </cell>
        </row>
        <row r="13584">
          <cell r="A13584">
            <v>45897</v>
          </cell>
          <cell r="C13584" t="str">
            <v>PODER BGTA SAS</v>
          </cell>
          <cell r="F13584">
            <v>45877.251956018517</v>
          </cell>
          <cell r="G13584">
            <v>45907.251851851855</v>
          </cell>
          <cell r="H13584">
            <v>-11</v>
          </cell>
          <cell r="O13584">
            <v>256334.364</v>
          </cell>
        </row>
        <row r="13585">
          <cell r="A13585">
            <v>45897</v>
          </cell>
          <cell r="C13585" t="str">
            <v>PODER BGTA SAS</v>
          </cell>
          <cell r="F13585">
            <v>45878.392268518517</v>
          </cell>
          <cell r="G13585">
            <v>45908.391111111108</v>
          </cell>
          <cell r="H13585">
            <v>-12</v>
          </cell>
          <cell r="O13585">
            <v>2969754.1060000001</v>
          </cell>
        </row>
        <row r="13586">
          <cell r="A13586">
            <v>45897</v>
          </cell>
          <cell r="C13586" t="str">
            <v>PODER BGTA SAS</v>
          </cell>
          <cell r="F13586">
            <v>45881.491701388892</v>
          </cell>
          <cell r="G13586">
            <v>45911.491284722222</v>
          </cell>
          <cell r="H13586">
            <v>-15</v>
          </cell>
          <cell r="O13586">
            <v>1312742.652</v>
          </cell>
        </row>
        <row r="13587">
          <cell r="A13587">
            <v>45897</v>
          </cell>
          <cell r="C13587" t="str">
            <v>ALIMENTOS BENAL SAS</v>
          </cell>
          <cell r="F13587">
            <v>45870.324675925927</v>
          </cell>
          <cell r="G13587">
            <v>45900.324467592596</v>
          </cell>
          <cell r="H13587">
            <v>-4</v>
          </cell>
          <cell r="O13587">
            <v>8604877.7090000007</v>
          </cell>
        </row>
        <row r="13588">
          <cell r="A13588">
            <v>45897</v>
          </cell>
          <cell r="C13588" t="str">
            <v>INFARTO SAS</v>
          </cell>
          <cell r="F13588">
            <v>45877.330775462964</v>
          </cell>
          <cell r="G13588">
            <v>45897.330601851849</v>
          </cell>
          <cell r="H13588">
            <v>-1</v>
          </cell>
          <cell r="O13588">
            <v>127071.736</v>
          </cell>
        </row>
        <row r="13589">
          <cell r="A13589">
            <v>45897</v>
          </cell>
          <cell r="C13589" t="str">
            <v>INFARTO SAS</v>
          </cell>
          <cell r="F13589">
            <v>45877.604895833334</v>
          </cell>
          <cell r="G13589">
            <v>45897.603865740741</v>
          </cell>
          <cell r="H13589">
            <v>-1</v>
          </cell>
          <cell r="O13589">
            <v>785932.71200000006</v>
          </cell>
        </row>
        <row r="13590">
          <cell r="A13590">
            <v>45897</v>
          </cell>
          <cell r="C13590" t="str">
            <v>INFARTO SAS</v>
          </cell>
          <cell r="F13590">
            <v>45880.293136574073</v>
          </cell>
          <cell r="G13590">
            <v>45900.292939814812</v>
          </cell>
          <cell r="H13590">
            <v>-4</v>
          </cell>
          <cell r="O13590">
            <v>118407.754</v>
          </cell>
        </row>
        <row r="13591">
          <cell r="A13591">
            <v>45897</v>
          </cell>
          <cell r="C13591" t="str">
            <v>INFARTO SAS</v>
          </cell>
          <cell r="F13591">
            <v>45880.599328703705</v>
          </cell>
          <cell r="G13591">
            <v>45900.598703703705</v>
          </cell>
          <cell r="H13591">
            <v>-4</v>
          </cell>
          <cell r="O13591">
            <v>966880.47400000005</v>
          </cell>
        </row>
        <row r="13592">
          <cell r="A13592">
            <v>45897</v>
          </cell>
          <cell r="C13592" t="str">
            <v>SUPER NUEVO MILENIO SA</v>
          </cell>
          <cell r="F13592">
            <v>45863.601064814815</v>
          </cell>
          <cell r="G13592">
            <v>45893.600868055553</v>
          </cell>
          <cell r="H13592">
            <v>3</v>
          </cell>
          <cell r="O13592">
            <v>347200</v>
          </cell>
        </row>
        <row r="13593">
          <cell r="A13593">
            <v>45897</v>
          </cell>
          <cell r="C13593" t="str">
            <v>SUPER NUEVO MILENIO SA</v>
          </cell>
          <cell r="F13593">
            <v>45864.566793981481</v>
          </cell>
          <cell r="G13593">
            <v>45894.566724537035</v>
          </cell>
          <cell r="H13593">
            <v>2</v>
          </cell>
          <cell r="O13593">
            <v>237825</v>
          </cell>
        </row>
        <row r="13594">
          <cell r="A13594">
            <v>45897</v>
          </cell>
          <cell r="C13594" t="str">
            <v>SUPER NUEVO MILENIO SA</v>
          </cell>
          <cell r="F13594">
            <v>45864.577534722222</v>
          </cell>
          <cell r="G13594">
            <v>45894.577326388891</v>
          </cell>
          <cell r="H13594">
            <v>2</v>
          </cell>
          <cell r="O13594">
            <v>268400</v>
          </cell>
        </row>
        <row r="13595">
          <cell r="A13595">
            <v>45897</v>
          </cell>
          <cell r="C13595" t="str">
            <v>SUPER NUEVO MILENIO SA</v>
          </cell>
          <cell r="F13595">
            <v>45870.478379629632</v>
          </cell>
          <cell r="G13595">
            <v>45900.47797453704</v>
          </cell>
          <cell r="H13595">
            <v>-4</v>
          </cell>
          <cell r="O13595">
            <v>158620</v>
          </cell>
        </row>
        <row r="13596">
          <cell r="A13596">
            <v>45897</v>
          </cell>
          <cell r="C13596" t="str">
            <v>SUPER NUEVO MILENIO SA</v>
          </cell>
          <cell r="F13596">
            <v>45874.486956018518</v>
          </cell>
          <cell r="G13596">
            <v>45904.486527777779</v>
          </cell>
          <cell r="H13596">
            <v>-8</v>
          </cell>
          <cell r="O13596">
            <v>198799.97</v>
          </cell>
        </row>
        <row r="13597">
          <cell r="A13597">
            <v>45897</v>
          </cell>
          <cell r="C13597" t="str">
            <v>SUPER NUEVO MILENIO SA</v>
          </cell>
          <cell r="F13597">
            <v>45878.309641203705</v>
          </cell>
          <cell r="G13597">
            <v>45908.309259259258</v>
          </cell>
          <cell r="H13597">
            <v>-12</v>
          </cell>
          <cell r="O13597">
            <v>124300</v>
          </cell>
        </row>
        <row r="13598">
          <cell r="A13598">
            <v>45897</v>
          </cell>
          <cell r="C13598" t="str">
            <v>KAREN GISSET MARTINEZ SANDOVAL</v>
          </cell>
          <cell r="F13598">
            <v>45896.41982638889</v>
          </cell>
          <cell r="G13598">
            <v>45897.419687499998</v>
          </cell>
          <cell r="H13598">
            <v>6</v>
          </cell>
          <cell r="O13598">
            <v>3245300</v>
          </cell>
        </row>
        <row r="13599">
          <cell r="A13599">
            <v>45897</v>
          </cell>
          <cell r="C13599" t="str">
            <v>VENTAS MOSTRADOR</v>
          </cell>
          <cell r="F13599">
            <v>45897</v>
          </cell>
          <cell r="G13599">
            <v>45897</v>
          </cell>
          <cell r="H13599">
            <v>0</v>
          </cell>
          <cell r="O13599">
            <v>1202493</v>
          </cell>
        </row>
        <row r="13600">
          <cell r="A13600">
            <v>45897</v>
          </cell>
          <cell r="C13600" t="str">
            <v>VENTAS MOSTRADOR</v>
          </cell>
          <cell r="F13600">
            <v>45897</v>
          </cell>
          <cell r="G13600">
            <v>45897</v>
          </cell>
          <cell r="H13600">
            <v>0</v>
          </cell>
          <cell r="O13600">
            <v>497786</v>
          </cell>
        </row>
        <row r="13601">
          <cell r="A13601">
            <v>45897</v>
          </cell>
          <cell r="C13601" t="str">
            <v>GSF INVESTMENTS SAS</v>
          </cell>
          <cell r="F13601">
            <v>45840.271435185183</v>
          </cell>
          <cell r="G13601">
            <v>45841.271435185183</v>
          </cell>
          <cell r="H13601">
            <v>62</v>
          </cell>
          <cell r="O13601">
            <v>792523.49208</v>
          </cell>
        </row>
        <row r="13602">
          <cell r="A13602">
            <v>45897</v>
          </cell>
          <cell r="C13602" t="str">
            <v>GSF INVESTMENTS SAS</v>
          </cell>
          <cell r="F13602">
            <v>45848.299097222225</v>
          </cell>
          <cell r="G13602">
            <v>45849.298182870371</v>
          </cell>
          <cell r="H13602">
            <v>54</v>
          </cell>
          <cell r="O13602">
            <v>1108285.1129999999</v>
          </cell>
        </row>
        <row r="13603">
          <cell r="A13603">
            <v>45897</v>
          </cell>
          <cell r="C13603" t="str">
            <v>GSF INVESTMENTS SAS</v>
          </cell>
          <cell r="F13603">
            <v>45855.314872685187</v>
          </cell>
          <cell r="G13603">
            <v>45856.313692129632</v>
          </cell>
          <cell r="H13603">
            <v>47</v>
          </cell>
          <cell r="O13603">
            <v>1271149.236</v>
          </cell>
        </row>
        <row r="13604">
          <cell r="A13604">
            <v>45897</v>
          </cell>
          <cell r="C13604" t="str">
            <v>GSF INVESTMENTS SAS</v>
          </cell>
          <cell r="F13604">
            <v>45861.287048611113</v>
          </cell>
          <cell r="G13604">
            <v>45862.286724537036</v>
          </cell>
          <cell r="H13604">
            <v>41</v>
          </cell>
          <cell r="O13604">
            <v>1778769.888</v>
          </cell>
        </row>
        <row r="13605">
          <cell r="A13605">
            <v>45897</v>
          </cell>
          <cell r="C13605" t="str">
            <v>GSF INVESTMENTS SAS</v>
          </cell>
          <cell r="F13605">
            <v>45869.324976851851</v>
          </cell>
          <cell r="G13605">
            <v>45870.323692129627</v>
          </cell>
          <cell r="H13605">
            <v>33</v>
          </cell>
          <cell r="O13605">
            <v>2087417.628</v>
          </cell>
        </row>
        <row r="13606">
          <cell r="A13606">
            <v>45897</v>
          </cell>
          <cell r="C13606" t="str">
            <v>GSF INVESTMENTS SAS</v>
          </cell>
          <cell r="F13606">
            <v>45877.238206018519</v>
          </cell>
          <cell r="G13606">
            <v>45878.238009259258</v>
          </cell>
          <cell r="H13606">
            <v>25</v>
          </cell>
          <cell r="O13606">
            <v>2832367.4160000002</v>
          </cell>
        </row>
        <row r="13607">
          <cell r="A13607">
            <v>45897</v>
          </cell>
          <cell r="C13607" t="str">
            <v>GSF INVESTMENTS SAS</v>
          </cell>
          <cell r="F13607">
            <v>45882.290266203701</v>
          </cell>
          <cell r="G13607">
            <v>45883.289965277778</v>
          </cell>
          <cell r="H13607">
            <v>20</v>
          </cell>
          <cell r="O13607">
            <v>2432923.3020000001</v>
          </cell>
        </row>
        <row r="13608">
          <cell r="A13608">
            <v>45897</v>
          </cell>
          <cell r="C13608" t="str">
            <v>GSF INVESTMENTS SAS</v>
          </cell>
          <cell r="F13608">
            <v>45890.211539351854</v>
          </cell>
          <cell r="G13608">
            <v>45891.211423611108</v>
          </cell>
          <cell r="H13608">
            <v>12</v>
          </cell>
          <cell r="O13608">
            <v>1960579.3886200001</v>
          </cell>
        </row>
        <row r="13609">
          <cell r="A13609">
            <v>45898</v>
          </cell>
          <cell r="C13609" t="str">
            <v>VENTAS MOSTRADOR</v>
          </cell>
          <cell r="F13609">
            <v>45898</v>
          </cell>
          <cell r="G13609">
            <v>45898</v>
          </cell>
          <cell r="H13609">
            <v>0</v>
          </cell>
          <cell r="O13609">
            <v>14000</v>
          </cell>
        </row>
        <row r="13610">
          <cell r="A13610">
            <v>45898</v>
          </cell>
          <cell r="C13610" t="str">
            <v>VENTAS MOSTRADOR</v>
          </cell>
          <cell r="F13610">
            <v>45898</v>
          </cell>
          <cell r="G13610">
            <v>45898</v>
          </cell>
          <cell r="H13610">
            <v>0</v>
          </cell>
          <cell r="O13610">
            <v>15510</v>
          </cell>
        </row>
        <row r="13611">
          <cell r="A13611">
            <v>45898</v>
          </cell>
          <cell r="C13611" t="str">
            <v>VENTAS MOSTRADOR</v>
          </cell>
          <cell r="F13611">
            <v>45898</v>
          </cell>
          <cell r="G13611">
            <v>45898</v>
          </cell>
          <cell r="H13611">
            <v>0</v>
          </cell>
          <cell r="O13611">
            <v>18288</v>
          </cell>
        </row>
        <row r="13612">
          <cell r="A13612">
            <v>45898</v>
          </cell>
          <cell r="C13612" t="str">
            <v>VENTAS MOSTRADOR</v>
          </cell>
          <cell r="F13612">
            <v>45898</v>
          </cell>
          <cell r="G13612">
            <v>45898</v>
          </cell>
          <cell r="H13612">
            <v>0</v>
          </cell>
          <cell r="O13612">
            <v>18550</v>
          </cell>
        </row>
        <row r="13613">
          <cell r="A13613">
            <v>45898</v>
          </cell>
          <cell r="C13613" t="str">
            <v>VENTAS MOSTRADOR</v>
          </cell>
          <cell r="F13613">
            <v>45898</v>
          </cell>
          <cell r="G13613">
            <v>45898</v>
          </cell>
          <cell r="H13613">
            <v>0</v>
          </cell>
          <cell r="O13613">
            <v>22204</v>
          </cell>
        </row>
        <row r="13614">
          <cell r="A13614">
            <v>45898</v>
          </cell>
          <cell r="C13614" t="str">
            <v>VENTAS MOSTRADOR</v>
          </cell>
          <cell r="F13614">
            <v>45898</v>
          </cell>
          <cell r="G13614">
            <v>45898</v>
          </cell>
          <cell r="H13614">
            <v>0</v>
          </cell>
          <cell r="O13614">
            <v>37000</v>
          </cell>
        </row>
        <row r="13615">
          <cell r="A13615">
            <v>45898</v>
          </cell>
          <cell r="C13615" t="str">
            <v>VENTAS MOSTRADOR</v>
          </cell>
          <cell r="F13615">
            <v>45898</v>
          </cell>
          <cell r="G13615">
            <v>45898</v>
          </cell>
          <cell r="H13615">
            <v>0</v>
          </cell>
          <cell r="O13615">
            <v>42000</v>
          </cell>
        </row>
        <row r="13616">
          <cell r="A13616">
            <v>45898</v>
          </cell>
          <cell r="C13616" t="str">
            <v>VENTAS MOSTRADOR</v>
          </cell>
          <cell r="F13616">
            <v>45898</v>
          </cell>
          <cell r="G13616">
            <v>45898</v>
          </cell>
          <cell r="H13616">
            <v>0</v>
          </cell>
          <cell r="O13616">
            <v>42550</v>
          </cell>
        </row>
        <row r="13617">
          <cell r="A13617">
            <v>45898</v>
          </cell>
          <cell r="C13617" t="str">
            <v>VENTAS MOSTRADOR</v>
          </cell>
          <cell r="F13617">
            <v>45898</v>
          </cell>
          <cell r="G13617">
            <v>45898</v>
          </cell>
          <cell r="H13617">
            <v>0</v>
          </cell>
          <cell r="O13617">
            <v>52560</v>
          </cell>
        </row>
        <row r="13618">
          <cell r="A13618">
            <v>45898</v>
          </cell>
          <cell r="C13618" t="str">
            <v>VENTAS MOSTRADOR</v>
          </cell>
          <cell r="F13618">
            <v>45898</v>
          </cell>
          <cell r="G13618">
            <v>45898</v>
          </cell>
          <cell r="H13618">
            <v>0</v>
          </cell>
          <cell r="O13618">
            <v>58918</v>
          </cell>
        </row>
        <row r="13619">
          <cell r="A13619">
            <v>45898</v>
          </cell>
          <cell r="C13619" t="str">
            <v>VENTAS MOSTRADOR</v>
          </cell>
          <cell r="F13619">
            <v>45898</v>
          </cell>
          <cell r="G13619">
            <v>45898</v>
          </cell>
          <cell r="H13619">
            <v>0</v>
          </cell>
          <cell r="O13619">
            <v>66000</v>
          </cell>
        </row>
        <row r="13620">
          <cell r="A13620">
            <v>45898</v>
          </cell>
          <cell r="C13620" t="str">
            <v>VENTAS MOSTRADOR</v>
          </cell>
          <cell r="F13620">
            <v>45898</v>
          </cell>
          <cell r="G13620">
            <v>45898</v>
          </cell>
          <cell r="H13620">
            <v>0</v>
          </cell>
          <cell r="O13620">
            <v>73032</v>
          </cell>
        </row>
        <row r="13621">
          <cell r="A13621">
            <v>45898</v>
          </cell>
          <cell r="C13621" t="str">
            <v>VENTAS MOSTRADOR</v>
          </cell>
          <cell r="F13621">
            <v>45898</v>
          </cell>
          <cell r="G13621">
            <v>45898</v>
          </cell>
          <cell r="H13621">
            <v>0</v>
          </cell>
          <cell r="O13621">
            <v>74502</v>
          </cell>
        </row>
        <row r="13622">
          <cell r="A13622">
            <v>45898</v>
          </cell>
          <cell r="C13622" t="str">
            <v>VENTAS MOSTRADOR</v>
          </cell>
          <cell r="F13622">
            <v>45898</v>
          </cell>
          <cell r="G13622">
            <v>45898</v>
          </cell>
          <cell r="H13622">
            <v>0</v>
          </cell>
          <cell r="O13622">
            <v>84000</v>
          </cell>
        </row>
        <row r="13623">
          <cell r="A13623">
            <v>45898</v>
          </cell>
          <cell r="C13623" t="str">
            <v>VENTAS MOSTRADOR</v>
          </cell>
          <cell r="F13623">
            <v>45898</v>
          </cell>
          <cell r="G13623">
            <v>45898</v>
          </cell>
          <cell r="H13623">
            <v>0</v>
          </cell>
          <cell r="O13623">
            <v>112056</v>
          </cell>
        </row>
        <row r="13624">
          <cell r="A13624">
            <v>45898</v>
          </cell>
          <cell r="C13624" t="str">
            <v>VENTAS MOSTRADOR</v>
          </cell>
          <cell r="F13624">
            <v>45898</v>
          </cell>
          <cell r="G13624">
            <v>45898</v>
          </cell>
          <cell r="H13624">
            <v>0</v>
          </cell>
          <cell r="O13624">
            <v>141886</v>
          </cell>
        </row>
        <row r="13625">
          <cell r="A13625">
            <v>45898</v>
          </cell>
          <cell r="C13625" t="str">
            <v>VENTAS MOSTRADOR</v>
          </cell>
          <cell r="F13625">
            <v>45898</v>
          </cell>
          <cell r="G13625">
            <v>45898</v>
          </cell>
          <cell r="H13625">
            <v>0</v>
          </cell>
          <cell r="O13625">
            <v>160230</v>
          </cell>
        </row>
        <row r="13626">
          <cell r="A13626">
            <v>45898</v>
          </cell>
          <cell r="C13626" t="str">
            <v>CARLOS ANDRES HERNANDEZ MARTINEZ</v>
          </cell>
          <cell r="F13626">
            <v>45898.401516203703</v>
          </cell>
          <cell r="G13626">
            <v>45899.401319444441</v>
          </cell>
          <cell r="H13626">
            <v>4</v>
          </cell>
          <cell r="O13626">
            <v>212749.99</v>
          </cell>
        </row>
        <row r="13627">
          <cell r="A13627">
            <v>45898</v>
          </cell>
          <cell r="C13627" t="str">
            <v>VENTAS MOSTRADOR</v>
          </cell>
          <cell r="F13627">
            <v>45898</v>
          </cell>
          <cell r="G13627">
            <v>45898</v>
          </cell>
          <cell r="H13627">
            <v>0</v>
          </cell>
          <cell r="O13627">
            <v>326400</v>
          </cell>
        </row>
        <row r="13628">
          <cell r="A13628">
            <v>45898</v>
          </cell>
          <cell r="C13628" t="str">
            <v>VENTAS MOSTRADOR</v>
          </cell>
          <cell r="F13628">
            <v>45898</v>
          </cell>
          <cell r="G13628">
            <v>45898</v>
          </cell>
          <cell r="H13628">
            <v>0</v>
          </cell>
          <cell r="O13628">
            <v>370000</v>
          </cell>
        </row>
        <row r="13629">
          <cell r="A13629">
            <v>45898</v>
          </cell>
          <cell r="C13629" t="str">
            <v>ROJAS TRIANA ANGIE JULIETH</v>
          </cell>
          <cell r="F13629">
            <v>45898.629212962966</v>
          </cell>
          <cell r="G13629">
            <v>45899.629143518519</v>
          </cell>
          <cell r="H13629">
            <v>4</v>
          </cell>
          <cell r="O13629">
            <v>425499.99</v>
          </cell>
        </row>
        <row r="13630">
          <cell r="A13630">
            <v>45898</v>
          </cell>
          <cell r="C13630" t="str">
            <v>CARLOS ANDRES HERNANDEZ MARTINEZ</v>
          </cell>
          <cell r="F13630">
            <v>45898.400011574071</v>
          </cell>
          <cell r="G13630">
            <v>45899.399930555555</v>
          </cell>
          <cell r="H13630">
            <v>4</v>
          </cell>
          <cell r="O13630">
            <v>425499.99</v>
          </cell>
        </row>
        <row r="13631">
          <cell r="A13631">
            <v>45898</v>
          </cell>
          <cell r="C13631" t="str">
            <v>VENTAS MOSTRADOR</v>
          </cell>
          <cell r="F13631">
            <v>45898</v>
          </cell>
          <cell r="G13631">
            <v>45898</v>
          </cell>
          <cell r="H13631">
            <v>0</v>
          </cell>
          <cell r="O13631">
            <v>600000</v>
          </cell>
        </row>
        <row r="13632">
          <cell r="A13632">
            <v>45898</v>
          </cell>
          <cell r="C13632" t="str">
            <v>DOROTEA PARRILLA BAR SAS</v>
          </cell>
          <cell r="F13632">
            <v>45890.375879629632</v>
          </cell>
          <cell r="G13632">
            <v>45894.375659722224</v>
          </cell>
          <cell r="H13632">
            <v>9</v>
          </cell>
          <cell r="O13632">
            <v>2172000</v>
          </cell>
        </row>
        <row r="13633">
          <cell r="A13633">
            <v>45898</v>
          </cell>
          <cell r="C13633" t="str">
            <v>DOROTEA PARRILLA BAR SAS</v>
          </cell>
          <cell r="F13633">
            <v>45894.344641203701</v>
          </cell>
          <cell r="G13633">
            <v>45898.34447916667</v>
          </cell>
          <cell r="H13633">
            <v>5</v>
          </cell>
          <cell r="O13633">
            <v>797500</v>
          </cell>
        </row>
        <row r="13634">
          <cell r="A13634">
            <v>45898</v>
          </cell>
          <cell r="C13634" t="str">
            <v>ALINNOVA SAS</v>
          </cell>
          <cell r="F13634">
            <v>45868.300011574072</v>
          </cell>
          <cell r="G13634">
            <v>45883.299791666665</v>
          </cell>
          <cell r="H13634">
            <v>13</v>
          </cell>
          <cell r="O13634">
            <v>7536170.5499999998</v>
          </cell>
        </row>
        <row r="13635">
          <cell r="A13635">
            <v>45898</v>
          </cell>
          <cell r="C13635" t="str">
            <v>INVERSIONES GANADERIA SANTAMARIA SAS</v>
          </cell>
          <cell r="F13635">
            <v>45898.662152777775</v>
          </cell>
          <cell r="G13635">
            <v>45900.662152777775</v>
          </cell>
          <cell r="H13635">
            <v>3</v>
          </cell>
          <cell r="O13635">
            <v>363000</v>
          </cell>
        </row>
        <row r="13636">
          <cell r="A13636">
            <v>45898</v>
          </cell>
          <cell r="C13636" t="str">
            <v>TAKAMI SA</v>
          </cell>
          <cell r="F13636">
            <v>45875.551215277781</v>
          </cell>
          <cell r="G13636">
            <v>45905.551134259258</v>
          </cell>
          <cell r="H13636">
            <v>-2</v>
          </cell>
          <cell r="O13636">
            <v>660000</v>
          </cell>
        </row>
        <row r="13637">
          <cell r="A13637">
            <v>45898</v>
          </cell>
          <cell r="C13637" t="str">
            <v>TAKAMI SA</v>
          </cell>
          <cell r="F13637">
            <v>45875.577337962961</v>
          </cell>
          <cell r="G13637">
            <v>45905.577164351853</v>
          </cell>
          <cell r="H13637">
            <v>-2</v>
          </cell>
          <cell r="O13637">
            <v>184300</v>
          </cell>
        </row>
        <row r="13638">
          <cell r="A13638">
            <v>45898</v>
          </cell>
          <cell r="C13638" t="str">
            <v>TAKAMI SA</v>
          </cell>
          <cell r="F13638">
            <v>45875.580740740741</v>
          </cell>
          <cell r="G13638">
            <v>45905.580578703702</v>
          </cell>
          <cell r="H13638">
            <v>-2</v>
          </cell>
          <cell r="O13638">
            <v>58200</v>
          </cell>
        </row>
        <row r="13639">
          <cell r="A13639">
            <v>45898</v>
          </cell>
          <cell r="C13639" t="str">
            <v>TAKAMI SA</v>
          </cell>
          <cell r="F13639">
            <v>45875.637094907404</v>
          </cell>
          <cell r="G13639">
            <v>45905.637037037035</v>
          </cell>
          <cell r="H13639">
            <v>-2</v>
          </cell>
          <cell r="O13639">
            <v>73800</v>
          </cell>
        </row>
        <row r="13640">
          <cell r="A13640">
            <v>45898</v>
          </cell>
          <cell r="C13640" t="str">
            <v>TAKAMI SA</v>
          </cell>
          <cell r="F13640">
            <v>45877.602280092593</v>
          </cell>
          <cell r="G13640">
            <v>45907.596192129633</v>
          </cell>
          <cell r="H13640">
            <v>-4</v>
          </cell>
          <cell r="O13640">
            <v>6448193</v>
          </cell>
        </row>
        <row r="13641">
          <cell r="A13641">
            <v>45898</v>
          </cell>
          <cell r="C13641" t="str">
            <v>TAKAMI SA</v>
          </cell>
          <cell r="F13641">
            <v>45877.623900462961</v>
          </cell>
          <cell r="G13641">
            <v>45907.623692129629</v>
          </cell>
          <cell r="H13641">
            <v>-4</v>
          </cell>
          <cell r="O13641">
            <v>745680</v>
          </cell>
        </row>
        <row r="13642">
          <cell r="A13642">
            <v>45898</v>
          </cell>
          <cell r="C13642" t="str">
            <v>TAKAMI SA</v>
          </cell>
          <cell r="F13642">
            <v>45877.628125000003</v>
          </cell>
          <cell r="G13642">
            <v>45907.627650462964</v>
          </cell>
          <cell r="H13642">
            <v>-4</v>
          </cell>
          <cell r="O13642">
            <v>237100</v>
          </cell>
        </row>
        <row r="13643">
          <cell r="A13643">
            <v>45898</v>
          </cell>
          <cell r="C13643" t="str">
            <v>TAKAMI SA</v>
          </cell>
          <cell r="F13643">
            <v>45877.63385416667</v>
          </cell>
          <cell r="G13643">
            <v>45907.633252314816</v>
          </cell>
          <cell r="H13643">
            <v>-4</v>
          </cell>
          <cell r="O13643">
            <v>62000</v>
          </cell>
        </row>
        <row r="13644">
          <cell r="A13644">
            <v>45898</v>
          </cell>
          <cell r="C13644" t="str">
            <v>TAKAMI SA</v>
          </cell>
          <cell r="F13644">
            <v>45877.636655092596</v>
          </cell>
          <cell r="G13644">
            <v>45907.635821759257</v>
          </cell>
          <cell r="H13644">
            <v>-4</v>
          </cell>
          <cell r="O13644">
            <v>500800</v>
          </cell>
        </row>
        <row r="13645">
          <cell r="A13645">
            <v>45898</v>
          </cell>
          <cell r="C13645" t="str">
            <v>TAKAMI SA</v>
          </cell>
          <cell r="F13645">
            <v>45877.64135416667</v>
          </cell>
          <cell r="G13645">
            <v>45907.640960648147</v>
          </cell>
          <cell r="H13645">
            <v>-4</v>
          </cell>
          <cell r="O13645">
            <v>232800</v>
          </cell>
        </row>
        <row r="13646">
          <cell r="A13646">
            <v>45898</v>
          </cell>
          <cell r="C13646" t="str">
            <v>TAKAMI SA</v>
          </cell>
          <cell r="F13646">
            <v>45877.643437500003</v>
          </cell>
          <cell r="G13646">
            <v>45907.643206018518</v>
          </cell>
          <cell r="H13646">
            <v>-4</v>
          </cell>
          <cell r="O13646">
            <v>104760</v>
          </cell>
        </row>
        <row r="13647">
          <cell r="A13647">
            <v>45898</v>
          </cell>
          <cell r="C13647" t="str">
            <v>TAKAMI SA</v>
          </cell>
          <cell r="F13647">
            <v>45878.504131944443</v>
          </cell>
          <cell r="G13647">
            <v>45908.50371527778</v>
          </cell>
          <cell r="H13647">
            <v>-5</v>
          </cell>
          <cell r="O13647">
            <v>150820</v>
          </cell>
        </row>
        <row r="13648">
          <cell r="A13648">
            <v>45898</v>
          </cell>
          <cell r="C13648" t="str">
            <v>TAKAMI SA</v>
          </cell>
          <cell r="F13648">
            <v>45878.520752314813</v>
          </cell>
          <cell r="G13648">
            <v>45908.520520833335</v>
          </cell>
          <cell r="H13648">
            <v>-5</v>
          </cell>
          <cell r="O13648">
            <v>81900</v>
          </cell>
        </row>
        <row r="13649">
          <cell r="A13649">
            <v>45898</v>
          </cell>
          <cell r="C13649" t="str">
            <v>TAKAMI SA</v>
          </cell>
          <cell r="F13649">
            <v>45878.521701388891</v>
          </cell>
          <cell r="G13649">
            <v>45908.521157407406</v>
          </cell>
          <cell r="H13649">
            <v>-5</v>
          </cell>
          <cell r="O13649">
            <v>102820</v>
          </cell>
        </row>
        <row r="13650">
          <cell r="A13650">
            <v>45898</v>
          </cell>
          <cell r="C13650" t="str">
            <v>TAKAMI SA</v>
          </cell>
          <cell r="F13650">
            <v>45878.523159722223</v>
          </cell>
          <cell r="G13650">
            <v>45908.522094907406</v>
          </cell>
          <cell r="H13650">
            <v>-5</v>
          </cell>
          <cell r="O13650">
            <v>206700</v>
          </cell>
        </row>
        <row r="13651">
          <cell r="A13651">
            <v>45898</v>
          </cell>
          <cell r="C13651" t="str">
            <v>TAKAMI SA</v>
          </cell>
          <cell r="F13651">
            <v>45878.594143518516</v>
          </cell>
          <cell r="G13651">
            <v>45908.593425925923</v>
          </cell>
          <cell r="H13651">
            <v>-5</v>
          </cell>
          <cell r="O13651">
            <v>211150</v>
          </cell>
        </row>
        <row r="13652">
          <cell r="A13652">
            <v>45898</v>
          </cell>
          <cell r="C13652" t="str">
            <v>TAKAMI SA</v>
          </cell>
          <cell r="F13652">
            <v>45878.596747685187</v>
          </cell>
          <cell r="G13652">
            <v>45908.596655092595</v>
          </cell>
          <cell r="H13652">
            <v>-5</v>
          </cell>
          <cell r="O13652">
            <v>168100</v>
          </cell>
        </row>
        <row r="13653">
          <cell r="A13653">
            <v>45898</v>
          </cell>
          <cell r="C13653" t="str">
            <v>TAKAMI SA</v>
          </cell>
          <cell r="F13653">
            <v>45880.624409722222</v>
          </cell>
          <cell r="G13653">
            <v>45910.62427083333</v>
          </cell>
          <cell r="H13653">
            <v>-7</v>
          </cell>
          <cell r="O13653">
            <v>536120</v>
          </cell>
        </row>
        <row r="13654">
          <cell r="A13654">
            <v>45898</v>
          </cell>
          <cell r="C13654" t="str">
            <v>TAKAMI SA</v>
          </cell>
          <cell r="F13654">
            <v>45880.630358796298</v>
          </cell>
          <cell r="G13654">
            <v>45910.630057870374</v>
          </cell>
          <cell r="H13654">
            <v>-7</v>
          </cell>
          <cell r="O13654">
            <v>747600</v>
          </cell>
        </row>
        <row r="13655">
          <cell r="A13655">
            <v>45898</v>
          </cell>
          <cell r="C13655" t="str">
            <v>LOVE CHICHARRON S.A.S</v>
          </cell>
          <cell r="F13655">
            <v>45883.616782407407</v>
          </cell>
          <cell r="G13655">
            <v>45891.616782407407</v>
          </cell>
          <cell r="H13655">
            <v>12</v>
          </cell>
          <cell r="O13655">
            <v>28500</v>
          </cell>
        </row>
        <row r="13656">
          <cell r="A13656">
            <v>45898</v>
          </cell>
          <cell r="C13656" t="str">
            <v>LOVE CHICHARRON S.A.S</v>
          </cell>
          <cell r="F13656">
            <v>45885.364282407405</v>
          </cell>
          <cell r="G13656">
            <v>45893.357847222222</v>
          </cell>
          <cell r="H13656">
            <v>10</v>
          </cell>
          <cell r="O13656">
            <v>537764.4</v>
          </cell>
        </row>
        <row r="13657">
          <cell r="A13657">
            <v>45898</v>
          </cell>
          <cell r="C13657" t="str">
            <v>LOVE CHICHARRON S.A.S</v>
          </cell>
          <cell r="F13657">
            <v>45888.464895833335</v>
          </cell>
          <cell r="G13657">
            <v>45896.464895833335</v>
          </cell>
          <cell r="H13657">
            <v>7</v>
          </cell>
          <cell r="O13657">
            <v>13500</v>
          </cell>
        </row>
        <row r="13658">
          <cell r="A13658">
            <v>45898</v>
          </cell>
          <cell r="C13658" t="str">
            <v>LOVE CHICHARRON S.A.S</v>
          </cell>
          <cell r="F13658">
            <v>45892.35533564815</v>
          </cell>
          <cell r="G13658">
            <v>45900.355231481481</v>
          </cell>
          <cell r="H13658">
            <v>3</v>
          </cell>
          <cell r="O13658">
            <v>3087663.93</v>
          </cell>
        </row>
        <row r="13659">
          <cell r="A13659">
            <v>45898</v>
          </cell>
          <cell r="C13659" t="str">
            <v>DOROTEA PARRILA SAS</v>
          </cell>
          <cell r="F13659">
            <v>45890.344687500001</v>
          </cell>
          <cell r="G13659">
            <v>45891.344490740739</v>
          </cell>
          <cell r="H13659">
            <v>12</v>
          </cell>
          <cell r="O13659">
            <v>1029600</v>
          </cell>
        </row>
        <row r="13660">
          <cell r="A13660">
            <v>45898</v>
          </cell>
          <cell r="C13660" t="str">
            <v>DOROTEA PARRILA SAS</v>
          </cell>
          <cell r="F13660">
            <v>45896.316261574073</v>
          </cell>
          <cell r="G13660">
            <v>45897.316064814811</v>
          </cell>
          <cell r="H13660">
            <v>6</v>
          </cell>
          <cell r="O13660">
            <v>1824700</v>
          </cell>
        </row>
        <row r="13661">
          <cell r="A13661">
            <v>45898</v>
          </cell>
          <cell r="C13661" t="str">
            <v>SIPOTE BURRITO S.A</v>
          </cell>
          <cell r="F13661">
            <v>45884.581469907411</v>
          </cell>
          <cell r="G13661">
            <v>45914.572152777779</v>
          </cell>
          <cell r="H13661">
            <v>-18</v>
          </cell>
          <cell r="O13661">
            <v>15789210.921</v>
          </cell>
        </row>
        <row r="13662">
          <cell r="A13662">
            <v>45898</v>
          </cell>
          <cell r="C13662" t="str">
            <v>DEKARLA SAS</v>
          </cell>
          <cell r="F13662">
            <v>45897</v>
          </cell>
          <cell r="G13662">
            <v>45898</v>
          </cell>
          <cell r="H13662">
            <v>3</v>
          </cell>
          <cell r="O13662">
            <v>622500</v>
          </cell>
        </row>
        <row r="13663">
          <cell r="A13663">
            <v>45898</v>
          </cell>
          <cell r="C13663" t="str">
            <v>KAREN GISSET MARTINEZ SANDOVAL</v>
          </cell>
          <cell r="F13663">
            <v>45867</v>
          </cell>
          <cell r="G13663">
            <v>45899</v>
          </cell>
          <cell r="H13663">
            <v>2</v>
          </cell>
          <cell r="O13663">
            <v>584200</v>
          </cell>
        </row>
        <row r="13664">
          <cell r="A13664">
            <v>45898</v>
          </cell>
          <cell r="C13664" t="str">
            <v>CARNES Y HUEVOS K SAS</v>
          </cell>
          <cell r="F13664">
            <v>45897</v>
          </cell>
          <cell r="G13664">
            <v>45898</v>
          </cell>
          <cell r="H13664">
            <v>3</v>
          </cell>
          <cell r="O13664">
            <v>175000</v>
          </cell>
        </row>
        <row r="13665">
          <cell r="A13665">
            <v>45898</v>
          </cell>
          <cell r="C13665" t="str">
            <v>NESTOR ABEL NOREÑA URREA</v>
          </cell>
          <cell r="F13665">
            <v>45897</v>
          </cell>
          <cell r="G13665">
            <v>45898</v>
          </cell>
          <cell r="H13665">
            <v>3</v>
          </cell>
          <cell r="O13665">
            <v>354600</v>
          </cell>
        </row>
        <row r="13666">
          <cell r="A13666">
            <v>45898</v>
          </cell>
          <cell r="C13666" t="str">
            <v>INVERSIONES MI TIERRITA SAS</v>
          </cell>
          <cell r="F13666">
            <v>45869.354849537034</v>
          </cell>
          <cell r="G13666">
            <v>45884.354849537034</v>
          </cell>
          <cell r="H13666">
            <v>12</v>
          </cell>
          <cell r="O13666">
            <v>554718.91650000005</v>
          </cell>
        </row>
        <row r="13667">
          <cell r="A13667">
            <v>45898</v>
          </cell>
          <cell r="C13667" t="str">
            <v>INVERSIONES MI TIERRITA SAS</v>
          </cell>
          <cell r="F13667">
            <v>45870.430266203701</v>
          </cell>
          <cell r="G13667">
            <v>45885.429965277777</v>
          </cell>
          <cell r="H13667">
            <v>11</v>
          </cell>
          <cell r="O13667">
            <v>1101421.1599999999</v>
          </cell>
        </row>
        <row r="13668">
          <cell r="A13668">
            <v>45898</v>
          </cell>
          <cell r="C13668" t="str">
            <v>INVERSIONES MI TIERRITA SAS</v>
          </cell>
          <cell r="F13668">
            <v>45874.357152777775</v>
          </cell>
          <cell r="G13668">
            <v>45889.354467592595</v>
          </cell>
          <cell r="H13668">
            <v>7</v>
          </cell>
          <cell r="O13668">
            <v>2605169.7599999998</v>
          </cell>
        </row>
        <row r="13669">
          <cell r="A13669">
            <v>45898</v>
          </cell>
          <cell r="C13669" t="str">
            <v>INVERSIONES MI TIERRITA SAS</v>
          </cell>
          <cell r="F13669">
            <v>45875.360393518517</v>
          </cell>
          <cell r="G13669">
            <v>45890.360034722224</v>
          </cell>
          <cell r="H13669">
            <v>6</v>
          </cell>
          <cell r="O13669">
            <v>3810558.7039999999</v>
          </cell>
        </row>
        <row r="13670">
          <cell r="A13670">
            <v>45898</v>
          </cell>
          <cell r="C13670" t="str">
            <v>INVERSIONES MI TIERRITA SAS</v>
          </cell>
          <cell r="F13670">
            <v>45877.397916666669</v>
          </cell>
          <cell r="G13670">
            <v>45892.397592592592</v>
          </cell>
          <cell r="H13670">
            <v>4</v>
          </cell>
          <cell r="O13670">
            <v>5492964.5880000005</v>
          </cell>
        </row>
        <row r="13671">
          <cell r="A13671">
            <v>45898</v>
          </cell>
          <cell r="C13671" t="str">
            <v>INVERSIONES MI TIERRITA SAS</v>
          </cell>
          <cell r="F13671">
            <v>45877.421076388891</v>
          </cell>
          <cell r="G13671">
            <v>45892.421076388891</v>
          </cell>
          <cell r="H13671">
            <v>4</v>
          </cell>
          <cell r="O13671">
            <v>105959.504</v>
          </cell>
        </row>
        <row r="13672">
          <cell r="A13672">
            <v>45898</v>
          </cell>
          <cell r="C13672" t="str">
            <v>INVERSIONES MI TIERRITA SAS</v>
          </cell>
          <cell r="F13672">
            <v>45878.373344907406</v>
          </cell>
          <cell r="G13672">
            <v>45893.373171296298</v>
          </cell>
          <cell r="H13672">
            <v>3</v>
          </cell>
          <cell r="O13672">
            <v>2018558.4269999999</v>
          </cell>
        </row>
        <row r="13673">
          <cell r="A13673">
            <v>45898</v>
          </cell>
          <cell r="C13673" t="str">
            <v>INVERSIONES MI TIERRITA SAS</v>
          </cell>
          <cell r="F13673">
            <v>45878.375694444447</v>
          </cell>
          <cell r="G13673">
            <v>45893.375613425924</v>
          </cell>
          <cell r="H13673">
            <v>3</v>
          </cell>
          <cell r="O13673">
            <v>1661891.1680000001</v>
          </cell>
        </row>
        <row r="13674">
          <cell r="A13674">
            <v>45898</v>
          </cell>
          <cell r="C13674" t="str">
            <v>INVERSIONES MI TIERRITA SAS</v>
          </cell>
          <cell r="F13674">
            <v>45881.368634259263</v>
          </cell>
          <cell r="G13674">
            <v>45896.368472222224</v>
          </cell>
          <cell r="H13674">
            <v>0</v>
          </cell>
          <cell r="O13674">
            <v>1405855.5619999999</v>
          </cell>
        </row>
        <row r="13675">
          <cell r="A13675">
            <v>45898</v>
          </cell>
          <cell r="C13675" t="str">
            <v>INVERSIONES MI TIERRITA SAS</v>
          </cell>
          <cell r="F13675">
            <v>45881.389930555553</v>
          </cell>
          <cell r="G13675">
            <v>45896.385497685187</v>
          </cell>
          <cell r="H13675">
            <v>0</v>
          </cell>
          <cell r="O13675">
            <v>1242901.99434</v>
          </cell>
        </row>
        <row r="13676">
          <cell r="A13676">
            <v>45898</v>
          </cell>
          <cell r="C13676" t="str">
            <v>VENTAS MOSTRADOR</v>
          </cell>
          <cell r="F13676">
            <v>45898</v>
          </cell>
          <cell r="G13676">
            <v>45898</v>
          </cell>
          <cell r="H13676">
            <v>0</v>
          </cell>
          <cell r="O13676">
            <v>76772.710000000006</v>
          </cell>
        </row>
        <row r="13677">
          <cell r="A13677">
            <v>45898</v>
          </cell>
          <cell r="C13677" t="str">
            <v>JAIR SEBASTIAN ROJAS PULIDO</v>
          </cell>
          <cell r="F13677">
            <v>45898.433263888888</v>
          </cell>
          <cell r="G13677">
            <v>45899.433020833334</v>
          </cell>
          <cell r="H13677">
            <v>4</v>
          </cell>
          <cell r="O13677">
            <v>510599.99</v>
          </cell>
        </row>
        <row r="13678">
          <cell r="A13678">
            <v>45898</v>
          </cell>
          <cell r="C13678" t="str">
            <v>CRISTIAN CAMILO VEGA PALACIOS</v>
          </cell>
          <cell r="F13678">
            <v>45898.27857638889</v>
          </cell>
          <cell r="G13678">
            <v>45899.278101851851</v>
          </cell>
          <cell r="H13678">
            <v>4</v>
          </cell>
          <cell r="O13678">
            <v>315200</v>
          </cell>
        </row>
        <row r="13679">
          <cell r="A13679">
            <v>45898</v>
          </cell>
          <cell r="C13679" t="str">
            <v>JAIR SEBASTIAN ROJAS PULIDO</v>
          </cell>
          <cell r="F13679">
            <v>45898.420543981483</v>
          </cell>
          <cell r="G13679">
            <v>45899.42046296296</v>
          </cell>
          <cell r="H13679">
            <v>4</v>
          </cell>
          <cell r="O13679">
            <v>340399.99</v>
          </cell>
        </row>
        <row r="13680">
          <cell r="A13680">
            <v>45898</v>
          </cell>
          <cell r="C13680" t="str">
            <v>PACIFIC SEA FOOD S A S</v>
          </cell>
          <cell r="F13680">
            <v>45862.370509259257</v>
          </cell>
          <cell r="G13680">
            <v>45892.346608796295</v>
          </cell>
          <cell r="H13680">
            <v>4</v>
          </cell>
          <cell r="O13680">
            <v>8919550</v>
          </cell>
        </row>
        <row r="13681">
          <cell r="A13681">
            <v>45898</v>
          </cell>
          <cell r="C13681" t="str">
            <v>LONGO SAS</v>
          </cell>
          <cell r="F13681">
            <v>45862.57408564815</v>
          </cell>
          <cell r="G13681">
            <v>45877.573993055557</v>
          </cell>
          <cell r="H13681">
            <v>19</v>
          </cell>
          <cell r="O13681">
            <v>963992.48</v>
          </cell>
        </row>
        <row r="13682">
          <cell r="A13682">
            <v>45898</v>
          </cell>
          <cell r="C13682" t="str">
            <v>LONGO SAS</v>
          </cell>
          <cell r="F13682">
            <v>45878.567696759259</v>
          </cell>
          <cell r="G13682">
            <v>45893.567384259259</v>
          </cell>
          <cell r="H13682">
            <v>3</v>
          </cell>
          <cell r="O13682">
            <v>4796121.5115999999</v>
          </cell>
        </row>
        <row r="13683">
          <cell r="A13683">
            <v>45898</v>
          </cell>
          <cell r="C13683" t="str">
            <v>CANTINA LA 15 SAS</v>
          </cell>
          <cell r="F13683">
            <v>45866.562442129631</v>
          </cell>
          <cell r="G13683">
            <v>45896.562326388892</v>
          </cell>
          <cell r="H13683">
            <v>0</v>
          </cell>
          <cell r="O13683">
            <v>6197809.125</v>
          </cell>
        </row>
        <row r="13684">
          <cell r="A13684">
            <v>45898</v>
          </cell>
          <cell r="C13684" t="str">
            <v>XICO SAS</v>
          </cell>
          <cell r="F13684">
            <v>45881.477835648147</v>
          </cell>
          <cell r="G13684">
            <v>45911.477569444447</v>
          </cell>
          <cell r="H13684">
            <v>-15</v>
          </cell>
          <cell r="O13684">
            <v>2530200</v>
          </cell>
        </row>
        <row r="13685">
          <cell r="A13685">
            <v>45898</v>
          </cell>
          <cell r="C13685" t="str">
            <v>XICO SAS</v>
          </cell>
          <cell r="F13685">
            <v>45881.507974537039</v>
          </cell>
          <cell r="G13685">
            <v>45911.507881944446</v>
          </cell>
          <cell r="H13685">
            <v>-15</v>
          </cell>
          <cell r="O13685">
            <v>61500</v>
          </cell>
        </row>
        <row r="13686">
          <cell r="A13686">
            <v>45898</v>
          </cell>
          <cell r="C13686" t="str">
            <v>HUMO CAFE &amp; BISTRO SAS</v>
          </cell>
          <cell r="F13686">
            <v>45896.278437499997</v>
          </cell>
          <cell r="G13686">
            <v>45897.278171296297</v>
          </cell>
          <cell r="H13686">
            <v>-1</v>
          </cell>
          <cell r="O13686">
            <v>557950</v>
          </cell>
        </row>
        <row r="13687">
          <cell r="A13687">
            <v>45898</v>
          </cell>
          <cell r="C13687" t="str">
            <v>LA BIFERIA SA</v>
          </cell>
          <cell r="F13687">
            <v>45874.57644675926</v>
          </cell>
          <cell r="G13687">
            <v>45904.57303240741</v>
          </cell>
          <cell r="H13687">
            <v>-8</v>
          </cell>
          <cell r="O13687">
            <v>1763850</v>
          </cell>
        </row>
        <row r="13688">
          <cell r="A13688">
            <v>45898</v>
          </cell>
          <cell r="C13688" t="str">
            <v>FUNDACION HOGAR NUEVA GRANADA</v>
          </cell>
          <cell r="F13688">
            <v>45862.519583333335</v>
          </cell>
          <cell r="G13688">
            <v>45892.51835648148</v>
          </cell>
          <cell r="H13688">
            <v>4</v>
          </cell>
          <cell r="O13688">
            <v>190000</v>
          </cell>
        </row>
        <row r="13689">
          <cell r="A13689">
            <v>45898</v>
          </cell>
          <cell r="C13689" t="str">
            <v>SEGUROS COMERCIALES BOLIVAR</v>
          </cell>
          <cell r="F13689">
            <v>45898</v>
          </cell>
          <cell r="G13689">
            <v>45898</v>
          </cell>
          <cell r="H13689">
            <v>0</v>
          </cell>
          <cell r="O13689">
            <v>131731</v>
          </cell>
        </row>
        <row r="13690">
          <cell r="A13690">
            <v>45898</v>
          </cell>
          <cell r="C13690" t="str">
            <v>VENTAS MOSTRADOR</v>
          </cell>
          <cell r="F13690">
            <v>45898</v>
          </cell>
          <cell r="G13690">
            <v>45898</v>
          </cell>
          <cell r="H13690">
            <v>0</v>
          </cell>
          <cell r="O13690">
            <v>337174</v>
          </cell>
        </row>
        <row r="13691">
          <cell r="A13691">
            <v>45898</v>
          </cell>
          <cell r="C13691" t="str">
            <v>VENTAS MOSTRADOR</v>
          </cell>
          <cell r="F13691">
            <v>45898</v>
          </cell>
          <cell r="G13691">
            <v>45898</v>
          </cell>
          <cell r="H13691">
            <v>0</v>
          </cell>
          <cell r="O13691">
            <v>399155</v>
          </cell>
        </row>
        <row r="13692">
          <cell r="A13692">
            <v>45898</v>
          </cell>
          <cell r="C13692" t="str">
            <v>MERCADOPAGO COLOMBIA</v>
          </cell>
          <cell r="F13692">
            <v>45898</v>
          </cell>
          <cell r="G13692">
            <v>45898</v>
          </cell>
          <cell r="H13692">
            <v>0</v>
          </cell>
          <cell r="O13692">
            <v>4900000</v>
          </cell>
        </row>
        <row r="13693">
          <cell r="A13693">
            <v>45898</v>
          </cell>
          <cell r="C13693" t="str">
            <v>PURA SABROSURA SAS</v>
          </cell>
          <cell r="F13693">
            <v>45885.463599537034</v>
          </cell>
          <cell r="G13693">
            <v>45900.463541666664</v>
          </cell>
          <cell r="H13693">
            <v>-4</v>
          </cell>
          <cell r="O13693">
            <v>684603.95700000005</v>
          </cell>
        </row>
        <row r="13694">
          <cell r="A13694">
            <v>45898</v>
          </cell>
          <cell r="C13694" t="str">
            <v>PURA SABROSURA SAS</v>
          </cell>
          <cell r="F13694">
            <v>45885.565439814818</v>
          </cell>
          <cell r="G13694">
            <v>45900.565381944441</v>
          </cell>
          <cell r="H13694">
            <v>-4</v>
          </cell>
          <cell r="O13694">
            <v>4112802.2140000002</v>
          </cell>
        </row>
        <row r="13695">
          <cell r="A13695">
            <v>45898</v>
          </cell>
          <cell r="C13695" t="str">
            <v>PURA SABROSURA SAS</v>
          </cell>
          <cell r="F13695">
            <v>45889.523668981485</v>
          </cell>
          <cell r="G13695">
            <v>45904.523252314815</v>
          </cell>
          <cell r="H13695">
            <v>-8</v>
          </cell>
          <cell r="O13695">
            <v>6474384.6179999998</v>
          </cell>
        </row>
        <row r="13696">
          <cell r="A13696">
            <v>45898</v>
          </cell>
          <cell r="C13696" t="str">
            <v>PURA SABROSURA SAS</v>
          </cell>
          <cell r="F13696">
            <v>45890.65384259259</v>
          </cell>
          <cell r="G13696">
            <v>45905.653541666667</v>
          </cell>
          <cell r="H13696">
            <v>-9</v>
          </cell>
          <cell r="O13696">
            <v>1771037.4240000001</v>
          </cell>
        </row>
        <row r="13697">
          <cell r="A13697">
            <v>45899</v>
          </cell>
          <cell r="C13697" t="str">
            <v>BENJAMIN CHAPARRO AMEZQUITA</v>
          </cell>
          <cell r="F13697">
            <v>45898</v>
          </cell>
          <cell r="G13697">
            <v>45899</v>
          </cell>
          <cell r="H13697">
            <v>2</v>
          </cell>
          <cell r="O13697">
            <v>803980</v>
          </cell>
        </row>
        <row r="13698">
          <cell r="A13698">
            <v>45899</v>
          </cell>
          <cell r="C13698" t="str">
            <v>BENJAMIN CHAPARRO AMEZQUITA</v>
          </cell>
          <cell r="F13698">
            <v>45899</v>
          </cell>
          <cell r="G13698">
            <v>45900</v>
          </cell>
          <cell r="H13698">
            <v>1</v>
          </cell>
          <cell r="O13698">
            <v>243250</v>
          </cell>
        </row>
        <row r="13699">
          <cell r="A13699">
            <v>45899</v>
          </cell>
          <cell r="C13699" t="str">
            <v>VENTAS MOSTRADOR</v>
          </cell>
          <cell r="F13699">
            <v>45899</v>
          </cell>
          <cell r="G13699">
            <v>45899</v>
          </cell>
          <cell r="H13699">
            <v>0</v>
          </cell>
          <cell r="O13699">
            <v>7000</v>
          </cell>
        </row>
        <row r="13700">
          <cell r="A13700">
            <v>45899</v>
          </cell>
          <cell r="C13700" t="str">
            <v>VENTAS MOSTRADOR</v>
          </cell>
          <cell r="F13700">
            <v>45899</v>
          </cell>
          <cell r="G13700">
            <v>45899</v>
          </cell>
          <cell r="H13700">
            <v>0</v>
          </cell>
          <cell r="O13700">
            <v>9130</v>
          </cell>
        </row>
        <row r="13701">
          <cell r="A13701">
            <v>45899</v>
          </cell>
          <cell r="C13701" t="str">
            <v>VENTAS MOSTRADOR</v>
          </cell>
          <cell r="F13701">
            <v>45899</v>
          </cell>
          <cell r="G13701">
            <v>45899</v>
          </cell>
          <cell r="H13701">
            <v>0</v>
          </cell>
          <cell r="O13701">
            <v>14000</v>
          </cell>
        </row>
        <row r="13702">
          <cell r="A13702">
            <v>45899</v>
          </cell>
          <cell r="C13702" t="str">
            <v>VENTAS MOSTRADOR</v>
          </cell>
          <cell r="F13702">
            <v>45899</v>
          </cell>
          <cell r="G13702">
            <v>45899</v>
          </cell>
          <cell r="H13702">
            <v>0</v>
          </cell>
          <cell r="O13702">
            <v>14000</v>
          </cell>
        </row>
        <row r="13703">
          <cell r="A13703">
            <v>45899</v>
          </cell>
          <cell r="C13703" t="str">
            <v>VENTAS MOSTRADOR</v>
          </cell>
          <cell r="F13703">
            <v>45899</v>
          </cell>
          <cell r="G13703">
            <v>45899</v>
          </cell>
          <cell r="H13703">
            <v>0</v>
          </cell>
          <cell r="O13703">
            <v>17000</v>
          </cell>
        </row>
        <row r="13704">
          <cell r="A13704">
            <v>45899</v>
          </cell>
          <cell r="C13704" t="str">
            <v>VENTAS MOSTRADOR</v>
          </cell>
          <cell r="F13704">
            <v>45899</v>
          </cell>
          <cell r="G13704">
            <v>45899</v>
          </cell>
          <cell r="H13704">
            <v>0</v>
          </cell>
          <cell r="O13704">
            <v>24400</v>
          </cell>
        </row>
        <row r="13705">
          <cell r="A13705">
            <v>45899</v>
          </cell>
          <cell r="C13705" t="str">
            <v>VENTAS MOSTRADOR</v>
          </cell>
          <cell r="F13705">
            <v>45899</v>
          </cell>
          <cell r="G13705">
            <v>45899</v>
          </cell>
          <cell r="H13705">
            <v>0</v>
          </cell>
          <cell r="O13705">
            <v>24500</v>
          </cell>
        </row>
        <row r="13706">
          <cell r="A13706">
            <v>45899</v>
          </cell>
          <cell r="C13706" t="str">
            <v>VENTAS MOSTRADOR</v>
          </cell>
          <cell r="F13706">
            <v>45899</v>
          </cell>
          <cell r="G13706">
            <v>45899</v>
          </cell>
          <cell r="H13706">
            <v>0</v>
          </cell>
          <cell r="O13706">
            <v>29660</v>
          </cell>
        </row>
        <row r="13707">
          <cell r="A13707">
            <v>45899</v>
          </cell>
          <cell r="C13707" t="str">
            <v>VENTAS MOSTRADOR</v>
          </cell>
          <cell r="F13707">
            <v>45899</v>
          </cell>
          <cell r="G13707">
            <v>45899</v>
          </cell>
          <cell r="H13707">
            <v>0</v>
          </cell>
          <cell r="O13707">
            <v>32000</v>
          </cell>
        </row>
        <row r="13708">
          <cell r="A13708">
            <v>45899</v>
          </cell>
          <cell r="C13708" t="str">
            <v>VENTAS MOSTRADOR</v>
          </cell>
          <cell r="F13708">
            <v>45899</v>
          </cell>
          <cell r="G13708">
            <v>45899</v>
          </cell>
          <cell r="H13708">
            <v>0</v>
          </cell>
          <cell r="O13708">
            <v>33840</v>
          </cell>
        </row>
        <row r="13709">
          <cell r="A13709">
            <v>45899</v>
          </cell>
          <cell r="C13709" t="str">
            <v>VENTAS MOSTRADOR</v>
          </cell>
          <cell r="F13709">
            <v>45899</v>
          </cell>
          <cell r="G13709">
            <v>45899</v>
          </cell>
          <cell r="H13709">
            <v>0</v>
          </cell>
          <cell r="O13709">
            <v>35000</v>
          </cell>
        </row>
        <row r="13710">
          <cell r="A13710">
            <v>45899</v>
          </cell>
          <cell r="C13710" t="str">
            <v>VENTAS MOSTRADOR</v>
          </cell>
          <cell r="F13710">
            <v>45899</v>
          </cell>
          <cell r="G13710">
            <v>45899</v>
          </cell>
          <cell r="H13710">
            <v>0</v>
          </cell>
          <cell r="O13710">
            <v>35202</v>
          </cell>
        </row>
        <row r="13711">
          <cell r="A13711">
            <v>45899</v>
          </cell>
          <cell r="C13711" t="str">
            <v>VENTAS MOSTRADOR</v>
          </cell>
          <cell r="F13711">
            <v>45899</v>
          </cell>
          <cell r="G13711">
            <v>45899</v>
          </cell>
          <cell r="H13711">
            <v>0</v>
          </cell>
          <cell r="O13711">
            <v>42000</v>
          </cell>
        </row>
        <row r="13712">
          <cell r="A13712">
            <v>45899</v>
          </cell>
          <cell r="C13712" t="str">
            <v>VENTAS MOSTRADOR</v>
          </cell>
          <cell r="F13712">
            <v>45899</v>
          </cell>
          <cell r="G13712">
            <v>45899</v>
          </cell>
          <cell r="H13712">
            <v>0</v>
          </cell>
          <cell r="O13712">
            <v>49570</v>
          </cell>
        </row>
        <row r="13713">
          <cell r="A13713">
            <v>45899</v>
          </cell>
          <cell r="C13713" t="str">
            <v>VENTAS MOSTRADOR</v>
          </cell>
          <cell r="F13713">
            <v>45899</v>
          </cell>
          <cell r="G13713">
            <v>45899</v>
          </cell>
          <cell r="H13713">
            <v>0</v>
          </cell>
          <cell r="O13713">
            <v>54864</v>
          </cell>
        </row>
        <row r="13714">
          <cell r="A13714">
            <v>45899</v>
          </cell>
          <cell r="C13714" t="str">
            <v>VENTAS MOSTRADOR</v>
          </cell>
          <cell r="F13714">
            <v>45899</v>
          </cell>
          <cell r="G13714">
            <v>45899</v>
          </cell>
          <cell r="H13714">
            <v>0</v>
          </cell>
          <cell r="O13714">
            <v>63420</v>
          </cell>
        </row>
        <row r="13715">
          <cell r="A13715">
            <v>45899</v>
          </cell>
          <cell r="C13715" t="str">
            <v>VENTAS MOSTRADOR</v>
          </cell>
          <cell r="F13715">
            <v>45899</v>
          </cell>
          <cell r="G13715">
            <v>45899</v>
          </cell>
          <cell r="H13715">
            <v>0</v>
          </cell>
          <cell r="O13715">
            <v>70700</v>
          </cell>
        </row>
        <row r="13716">
          <cell r="A13716">
            <v>45899</v>
          </cell>
          <cell r="C13716" t="str">
            <v>VENTAS MOSTRADOR</v>
          </cell>
          <cell r="F13716">
            <v>45899</v>
          </cell>
          <cell r="G13716">
            <v>45899</v>
          </cell>
          <cell r="H13716">
            <v>0</v>
          </cell>
          <cell r="O13716">
            <v>72206</v>
          </cell>
        </row>
        <row r="13717">
          <cell r="A13717">
            <v>45899</v>
          </cell>
          <cell r="C13717" t="str">
            <v>VENTAS MOSTRADOR</v>
          </cell>
          <cell r="F13717">
            <v>45899</v>
          </cell>
          <cell r="G13717">
            <v>45899</v>
          </cell>
          <cell r="H13717">
            <v>0</v>
          </cell>
          <cell r="O13717">
            <v>92100</v>
          </cell>
        </row>
        <row r="13718">
          <cell r="A13718">
            <v>45899</v>
          </cell>
          <cell r="C13718" t="str">
            <v>VENTAS MOSTRADOR</v>
          </cell>
          <cell r="F13718">
            <v>45899</v>
          </cell>
          <cell r="G13718">
            <v>45899</v>
          </cell>
          <cell r="H13718">
            <v>0</v>
          </cell>
          <cell r="O13718">
            <v>126024</v>
          </cell>
        </row>
        <row r="13719">
          <cell r="A13719">
            <v>45899</v>
          </cell>
          <cell r="C13719" t="str">
            <v>VENTAS MOSTRADOR</v>
          </cell>
          <cell r="F13719">
            <v>45899</v>
          </cell>
          <cell r="G13719">
            <v>45899</v>
          </cell>
          <cell r="H13719">
            <v>0</v>
          </cell>
          <cell r="O13719">
            <v>163174</v>
          </cell>
        </row>
        <row r="13720">
          <cell r="A13720">
            <v>45899</v>
          </cell>
          <cell r="C13720" t="str">
            <v>VENTAS MOSTRADOR</v>
          </cell>
          <cell r="F13720">
            <v>45899</v>
          </cell>
          <cell r="G13720">
            <v>45899</v>
          </cell>
          <cell r="H13720">
            <v>0</v>
          </cell>
          <cell r="O13720">
            <v>186868</v>
          </cell>
        </row>
        <row r="13721">
          <cell r="A13721">
            <v>45899</v>
          </cell>
          <cell r="C13721" t="str">
            <v>CARLOS ANDRES HERNANDEZ MARTINEZ</v>
          </cell>
          <cell r="F13721">
            <v>45899.446689814817</v>
          </cell>
          <cell r="G13721">
            <v>45900.446331018517</v>
          </cell>
          <cell r="H13721">
            <v>3</v>
          </cell>
          <cell r="O13721">
            <v>212749.99</v>
          </cell>
        </row>
        <row r="13722">
          <cell r="A13722">
            <v>45899</v>
          </cell>
          <cell r="C13722" t="str">
            <v>CARLOS ANDRES HERNANDEZ MARTINEZ</v>
          </cell>
          <cell r="F13722">
            <v>45899.388136574074</v>
          </cell>
          <cell r="G13722">
            <v>45900.387245370373</v>
          </cell>
          <cell r="H13722">
            <v>3</v>
          </cell>
          <cell r="O13722">
            <v>297849.99</v>
          </cell>
        </row>
        <row r="13723">
          <cell r="A13723">
            <v>45899</v>
          </cell>
          <cell r="C13723" t="str">
            <v>CARLOS ANDRES HERNANDEZ MARTINEZ</v>
          </cell>
          <cell r="F13723">
            <v>45899.386469907404</v>
          </cell>
          <cell r="G13723">
            <v>45900.386331018519</v>
          </cell>
          <cell r="H13723">
            <v>3</v>
          </cell>
          <cell r="O13723">
            <v>510599.99</v>
          </cell>
        </row>
        <row r="13724">
          <cell r="A13724">
            <v>45899</v>
          </cell>
          <cell r="C13724" t="str">
            <v>CRISTIAN  ROJAS RIVERA</v>
          </cell>
          <cell r="F13724">
            <v>45899.422465277778</v>
          </cell>
          <cell r="G13724">
            <v>45905.422372685185</v>
          </cell>
          <cell r="H13724">
            <v>-2</v>
          </cell>
          <cell r="O13724">
            <v>638249.98</v>
          </cell>
        </row>
        <row r="13725">
          <cell r="A13725">
            <v>45899</v>
          </cell>
          <cell r="C13725" t="str">
            <v>CARLOS ANDRES HERNANDEZ MARTINEZ</v>
          </cell>
          <cell r="F13725">
            <v>45899.384513888886</v>
          </cell>
          <cell r="G13725">
            <v>45900.384259259263</v>
          </cell>
          <cell r="H13725">
            <v>3</v>
          </cell>
          <cell r="O13725">
            <v>850999.98</v>
          </cell>
        </row>
        <row r="13726">
          <cell r="A13726">
            <v>45899</v>
          </cell>
          <cell r="C13726" t="str">
            <v>BENJAMIN  CHAPARRO AMEZQUITA</v>
          </cell>
          <cell r="F13726">
            <v>45896.564560185187</v>
          </cell>
          <cell r="G13726">
            <v>45897.564270833333</v>
          </cell>
          <cell r="H13726">
            <v>1.4357291666674428</v>
          </cell>
          <cell r="O13726">
            <v>1393600</v>
          </cell>
        </row>
        <row r="13727">
          <cell r="A13727">
            <v>45899</v>
          </cell>
          <cell r="C13727" t="str">
            <v>FOOD INVESTORS COLOMBIA SAS</v>
          </cell>
          <cell r="F13727">
            <v>45896.543541666666</v>
          </cell>
          <cell r="G13727">
            <v>45904.54346064815</v>
          </cell>
          <cell r="H13727">
            <v>-8</v>
          </cell>
          <cell r="O13727">
            <v>822400</v>
          </cell>
        </row>
        <row r="13728">
          <cell r="A13728">
            <v>45899</v>
          </cell>
          <cell r="C13728" t="str">
            <v>GLORIA BARATO DE PINZON</v>
          </cell>
          <cell r="F13728">
            <v>45899.334652777776</v>
          </cell>
          <cell r="G13728">
            <v>45900.334386574075</v>
          </cell>
          <cell r="H13728">
            <v>3</v>
          </cell>
          <cell r="O13728">
            <v>245800</v>
          </cell>
        </row>
        <row r="13729">
          <cell r="A13729">
            <v>45899</v>
          </cell>
          <cell r="C13729" t="str">
            <v>GLORIA BARATO DE PINZON</v>
          </cell>
          <cell r="F13729">
            <v>45899.350601851853</v>
          </cell>
          <cell r="G13729">
            <v>45900.350601851853</v>
          </cell>
          <cell r="H13729">
            <v>3</v>
          </cell>
          <cell r="O13729">
            <v>52800</v>
          </cell>
        </row>
        <row r="13730">
          <cell r="A13730">
            <v>45899</v>
          </cell>
          <cell r="C13730" t="str">
            <v>VENTAS MOSTRADOR</v>
          </cell>
          <cell r="F13730">
            <v>45899</v>
          </cell>
          <cell r="G13730">
            <v>45899</v>
          </cell>
          <cell r="H13730">
            <v>0</v>
          </cell>
          <cell r="O13730">
            <v>1382307</v>
          </cell>
        </row>
        <row r="13731">
          <cell r="A13731">
            <v>45899</v>
          </cell>
          <cell r="C13731" t="str">
            <v>VENTAS MOSTRADOR</v>
          </cell>
          <cell r="F13731">
            <v>45899</v>
          </cell>
          <cell r="G13731">
            <v>45899</v>
          </cell>
          <cell r="H13731">
            <v>0</v>
          </cell>
          <cell r="O13731">
            <v>670382</v>
          </cell>
        </row>
        <row r="13732">
          <cell r="A13732">
            <v>45900</v>
          </cell>
          <cell r="C13732" t="str">
            <v>VENTAS MOSTRADOR</v>
          </cell>
          <cell r="F13732">
            <v>45900</v>
          </cell>
          <cell r="G13732">
            <v>45900</v>
          </cell>
          <cell r="H13732">
            <v>0</v>
          </cell>
          <cell r="O13732">
            <v>8755</v>
          </cell>
        </row>
        <row r="13733">
          <cell r="A13733">
            <v>45900</v>
          </cell>
          <cell r="C13733" t="str">
            <v>VENTAS MOSTRADOR</v>
          </cell>
          <cell r="F13733">
            <v>45900</v>
          </cell>
          <cell r="G13733">
            <v>45900</v>
          </cell>
          <cell r="H13733">
            <v>0</v>
          </cell>
          <cell r="O13733">
            <v>9180</v>
          </cell>
        </row>
        <row r="13734">
          <cell r="A13734">
            <v>45900</v>
          </cell>
          <cell r="C13734" t="str">
            <v>VENTAS MOSTRADOR</v>
          </cell>
          <cell r="F13734">
            <v>45900</v>
          </cell>
          <cell r="G13734">
            <v>45900</v>
          </cell>
          <cell r="H13734">
            <v>0</v>
          </cell>
          <cell r="O13734">
            <v>9350</v>
          </cell>
        </row>
        <row r="13735">
          <cell r="A13735">
            <v>45900</v>
          </cell>
          <cell r="C13735" t="str">
            <v>VENTAS MOSTRADOR</v>
          </cell>
          <cell r="F13735">
            <v>45900</v>
          </cell>
          <cell r="G13735">
            <v>45900</v>
          </cell>
          <cell r="H13735">
            <v>0</v>
          </cell>
          <cell r="O13735">
            <v>10000</v>
          </cell>
        </row>
        <row r="13736">
          <cell r="A13736">
            <v>45900</v>
          </cell>
          <cell r="C13736" t="str">
            <v>VENTAS MOSTRADOR</v>
          </cell>
          <cell r="F13736">
            <v>45900</v>
          </cell>
          <cell r="G13736">
            <v>45900</v>
          </cell>
          <cell r="H13736">
            <v>0</v>
          </cell>
          <cell r="O13736">
            <v>14795</v>
          </cell>
        </row>
        <row r="13737">
          <cell r="A13737">
            <v>45900</v>
          </cell>
          <cell r="C13737" t="str">
            <v>VENTAS MOSTRADOR</v>
          </cell>
          <cell r="F13737">
            <v>45900</v>
          </cell>
          <cell r="G13737">
            <v>45900</v>
          </cell>
          <cell r="H13737">
            <v>0</v>
          </cell>
          <cell r="O13737">
            <v>17000</v>
          </cell>
        </row>
        <row r="13738">
          <cell r="A13738">
            <v>45900</v>
          </cell>
          <cell r="C13738" t="str">
            <v>VENTAS MOSTRADOR</v>
          </cell>
          <cell r="F13738">
            <v>45900</v>
          </cell>
          <cell r="G13738">
            <v>45900</v>
          </cell>
          <cell r="H13738">
            <v>0</v>
          </cell>
          <cell r="O13738">
            <v>18000</v>
          </cell>
        </row>
        <row r="13739">
          <cell r="A13739">
            <v>45900</v>
          </cell>
          <cell r="C13739" t="str">
            <v>VENTAS MOSTRADOR</v>
          </cell>
          <cell r="F13739">
            <v>45900</v>
          </cell>
          <cell r="G13739">
            <v>45900</v>
          </cell>
          <cell r="H13739">
            <v>0</v>
          </cell>
          <cell r="O13739">
            <v>20496</v>
          </cell>
        </row>
        <row r="13740">
          <cell r="A13740">
            <v>45900</v>
          </cell>
          <cell r="C13740" t="str">
            <v>VENTAS MOSTRADOR</v>
          </cell>
          <cell r="F13740">
            <v>45900</v>
          </cell>
          <cell r="G13740">
            <v>45900</v>
          </cell>
          <cell r="H13740">
            <v>0</v>
          </cell>
          <cell r="O13740">
            <v>21024</v>
          </cell>
        </row>
        <row r="13741">
          <cell r="A13741">
            <v>45900</v>
          </cell>
          <cell r="C13741" t="str">
            <v>VENTAS MOSTRADOR</v>
          </cell>
          <cell r="F13741">
            <v>45900</v>
          </cell>
          <cell r="G13741">
            <v>45900</v>
          </cell>
          <cell r="H13741">
            <v>0</v>
          </cell>
          <cell r="O13741">
            <v>23400</v>
          </cell>
        </row>
        <row r="13742">
          <cell r="A13742">
            <v>45900</v>
          </cell>
          <cell r="C13742" t="str">
            <v>VENTAS MOSTRADOR</v>
          </cell>
          <cell r="F13742">
            <v>45900</v>
          </cell>
          <cell r="G13742">
            <v>45900</v>
          </cell>
          <cell r="H13742">
            <v>0</v>
          </cell>
          <cell r="O13742">
            <v>27620</v>
          </cell>
        </row>
        <row r="13743">
          <cell r="A13743">
            <v>45900</v>
          </cell>
          <cell r="C13743" t="str">
            <v>VENTAS MOSTRADOR</v>
          </cell>
          <cell r="F13743">
            <v>45900</v>
          </cell>
          <cell r="G13743">
            <v>45900</v>
          </cell>
          <cell r="H13743">
            <v>0</v>
          </cell>
          <cell r="O13743">
            <v>32730</v>
          </cell>
        </row>
        <row r="13744">
          <cell r="A13744">
            <v>45900</v>
          </cell>
          <cell r="C13744" t="str">
            <v>VENTAS MOSTRADOR</v>
          </cell>
          <cell r="F13744">
            <v>45900</v>
          </cell>
          <cell r="G13744">
            <v>45900</v>
          </cell>
          <cell r="H13744">
            <v>0</v>
          </cell>
          <cell r="O13744">
            <v>34260</v>
          </cell>
        </row>
        <row r="13745">
          <cell r="A13745">
            <v>45900</v>
          </cell>
          <cell r="C13745" t="str">
            <v>VENTAS MOSTRADOR</v>
          </cell>
          <cell r="F13745">
            <v>45900</v>
          </cell>
          <cell r="G13745">
            <v>45900</v>
          </cell>
          <cell r="H13745">
            <v>0</v>
          </cell>
          <cell r="O13745">
            <v>36560</v>
          </cell>
        </row>
        <row r="13746">
          <cell r="A13746">
            <v>45900</v>
          </cell>
          <cell r="C13746" t="str">
            <v>VENTAS MOSTRADOR</v>
          </cell>
          <cell r="F13746">
            <v>45900</v>
          </cell>
          <cell r="G13746">
            <v>45900</v>
          </cell>
          <cell r="H13746">
            <v>0</v>
          </cell>
          <cell r="O13746">
            <v>37560</v>
          </cell>
        </row>
        <row r="13747">
          <cell r="A13747">
            <v>45900</v>
          </cell>
          <cell r="C13747" t="str">
            <v>VENTAS MOSTRADOR</v>
          </cell>
          <cell r="F13747">
            <v>45900</v>
          </cell>
          <cell r="G13747">
            <v>45900</v>
          </cell>
          <cell r="H13747">
            <v>0</v>
          </cell>
          <cell r="O13747">
            <v>38428</v>
          </cell>
        </row>
        <row r="13748">
          <cell r="A13748">
            <v>45900</v>
          </cell>
          <cell r="C13748" t="str">
            <v>VENTAS MOSTRADOR</v>
          </cell>
          <cell r="F13748">
            <v>45900</v>
          </cell>
          <cell r="G13748">
            <v>45900</v>
          </cell>
          <cell r="H13748">
            <v>0</v>
          </cell>
          <cell r="O13748">
            <v>43824</v>
          </cell>
        </row>
        <row r="13749">
          <cell r="A13749">
            <v>45900</v>
          </cell>
          <cell r="C13749" t="str">
            <v>VENTAS MOSTRADOR</v>
          </cell>
          <cell r="F13749">
            <v>45900</v>
          </cell>
          <cell r="G13749">
            <v>45900</v>
          </cell>
          <cell r="H13749">
            <v>0</v>
          </cell>
          <cell r="O13749">
            <v>49480</v>
          </cell>
        </row>
        <row r="13750">
          <cell r="A13750">
            <v>45900</v>
          </cell>
          <cell r="C13750" t="str">
            <v>VENTAS MOSTRADOR</v>
          </cell>
          <cell r="F13750">
            <v>45900</v>
          </cell>
          <cell r="G13750">
            <v>45900</v>
          </cell>
          <cell r="H13750">
            <v>0</v>
          </cell>
          <cell r="O13750">
            <v>50976</v>
          </cell>
        </row>
        <row r="13751">
          <cell r="A13751">
            <v>45900</v>
          </cell>
          <cell r="C13751" t="str">
            <v>VENTAS MOSTRADOR</v>
          </cell>
          <cell r="F13751">
            <v>45900</v>
          </cell>
          <cell r="G13751">
            <v>45900</v>
          </cell>
          <cell r="H13751">
            <v>0</v>
          </cell>
          <cell r="O13751">
            <v>60232</v>
          </cell>
        </row>
        <row r="13752">
          <cell r="A13752">
            <v>45900</v>
          </cell>
          <cell r="C13752" t="str">
            <v>VENTAS MOSTRADOR</v>
          </cell>
          <cell r="F13752">
            <v>45900</v>
          </cell>
          <cell r="G13752">
            <v>45900</v>
          </cell>
          <cell r="H13752">
            <v>0</v>
          </cell>
          <cell r="O13752">
            <v>63448</v>
          </cell>
        </row>
        <row r="13753">
          <cell r="A13753">
            <v>45900</v>
          </cell>
          <cell r="C13753" t="str">
            <v>VENTAS MOSTRADOR</v>
          </cell>
          <cell r="F13753">
            <v>45900</v>
          </cell>
          <cell r="G13753">
            <v>45900</v>
          </cell>
          <cell r="H13753">
            <v>0</v>
          </cell>
          <cell r="O13753">
            <v>65814</v>
          </cell>
        </row>
        <row r="13754">
          <cell r="A13754">
            <v>45900</v>
          </cell>
          <cell r="C13754" t="str">
            <v>VENTAS MOSTRADOR</v>
          </cell>
          <cell r="F13754">
            <v>45900</v>
          </cell>
          <cell r="G13754">
            <v>45900</v>
          </cell>
          <cell r="H13754">
            <v>0</v>
          </cell>
          <cell r="O13754">
            <v>67904</v>
          </cell>
        </row>
        <row r="13755">
          <cell r="A13755">
            <v>45900</v>
          </cell>
          <cell r="C13755" t="str">
            <v>VENTAS MOSTRADOR</v>
          </cell>
          <cell r="F13755">
            <v>45900</v>
          </cell>
          <cell r="G13755">
            <v>45900</v>
          </cell>
          <cell r="H13755">
            <v>0</v>
          </cell>
          <cell r="O13755">
            <v>75952</v>
          </cell>
        </row>
        <row r="13756">
          <cell r="A13756">
            <v>45900</v>
          </cell>
          <cell r="C13756" t="str">
            <v>VENTAS MOSTRADOR</v>
          </cell>
          <cell r="F13756">
            <v>45900</v>
          </cell>
          <cell r="G13756">
            <v>45900</v>
          </cell>
          <cell r="H13756">
            <v>0</v>
          </cell>
          <cell r="O13756">
            <v>80786</v>
          </cell>
        </row>
        <row r="13757">
          <cell r="A13757">
            <v>45900</v>
          </cell>
          <cell r="C13757" t="str">
            <v>VENTAS MOSTRADOR</v>
          </cell>
          <cell r="F13757">
            <v>45900</v>
          </cell>
          <cell r="G13757">
            <v>45900</v>
          </cell>
          <cell r="H13757">
            <v>0</v>
          </cell>
          <cell r="O13757">
            <v>104208</v>
          </cell>
        </row>
        <row r="13758">
          <cell r="A13758">
            <v>45900</v>
          </cell>
          <cell r="C13758" t="str">
            <v>VENTAS MOSTRADOR</v>
          </cell>
          <cell r="F13758">
            <v>45900</v>
          </cell>
          <cell r="G13758">
            <v>45900</v>
          </cell>
          <cell r="H13758">
            <v>0</v>
          </cell>
          <cell r="O13758">
            <v>105800</v>
          </cell>
        </row>
        <row r="13759">
          <cell r="A13759">
            <v>45900</v>
          </cell>
          <cell r="C13759" t="str">
            <v>MESABAR SAS</v>
          </cell>
          <cell r="F13759">
            <v>45891.604490740741</v>
          </cell>
          <cell r="G13759">
            <v>45899.603576388887</v>
          </cell>
          <cell r="H13759">
            <v>4</v>
          </cell>
          <cell r="O13759">
            <v>459400</v>
          </cell>
        </row>
        <row r="13760">
          <cell r="A13760">
            <v>45900</v>
          </cell>
          <cell r="C13760" t="str">
            <v>VENTAS MOSTRADOR</v>
          </cell>
          <cell r="F13760">
            <v>45900</v>
          </cell>
          <cell r="G13760">
            <v>45900</v>
          </cell>
          <cell r="H13760">
            <v>0</v>
          </cell>
          <cell r="O13760">
            <v>2392238</v>
          </cell>
        </row>
        <row r="13761">
          <cell r="A13761">
            <v>45900</v>
          </cell>
          <cell r="C13761" t="str">
            <v>VENTAS MOSTRADOR</v>
          </cell>
          <cell r="F13761">
            <v>45900</v>
          </cell>
          <cell r="G13761">
            <v>45900</v>
          </cell>
          <cell r="H13761">
            <v>0</v>
          </cell>
          <cell r="O13761">
            <v>3184270</v>
          </cell>
        </row>
        <row r="13762">
          <cell r="A13762">
            <v>45901</v>
          </cell>
          <cell r="C13762" t="str">
            <v>VENTAS MOSTRADOR</v>
          </cell>
          <cell r="F13762">
            <v>45901</v>
          </cell>
          <cell r="G13762">
            <v>45901</v>
          </cell>
          <cell r="H13762">
            <v>0</v>
          </cell>
          <cell r="O13762">
            <v>12370</v>
          </cell>
        </row>
        <row r="13763">
          <cell r="A13763">
            <v>45901</v>
          </cell>
          <cell r="C13763" t="str">
            <v>VENTAS MOSTRADOR</v>
          </cell>
          <cell r="F13763">
            <v>45901</v>
          </cell>
          <cell r="G13763">
            <v>45901</v>
          </cell>
          <cell r="H13763">
            <v>0</v>
          </cell>
          <cell r="O13763">
            <v>14000</v>
          </cell>
        </row>
        <row r="13764">
          <cell r="A13764">
            <v>45901</v>
          </cell>
          <cell r="C13764" t="str">
            <v>VENTAS MOSTRADOR</v>
          </cell>
          <cell r="F13764">
            <v>45901</v>
          </cell>
          <cell r="G13764">
            <v>45901</v>
          </cell>
          <cell r="H13764">
            <v>0</v>
          </cell>
          <cell r="O13764">
            <v>14130</v>
          </cell>
        </row>
        <row r="13765">
          <cell r="A13765">
            <v>45901</v>
          </cell>
          <cell r="C13765" t="str">
            <v>VENTAS MOSTRADOR</v>
          </cell>
          <cell r="F13765">
            <v>45901</v>
          </cell>
          <cell r="G13765">
            <v>45901</v>
          </cell>
          <cell r="H13765">
            <v>0</v>
          </cell>
          <cell r="O13765">
            <v>16250</v>
          </cell>
        </row>
        <row r="13766">
          <cell r="A13766">
            <v>45901</v>
          </cell>
          <cell r="C13766" t="str">
            <v>VENTAS MOSTRADOR</v>
          </cell>
          <cell r="F13766">
            <v>45901</v>
          </cell>
          <cell r="G13766">
            <v>45901</v>
          </cell>
          <cell r="H13766">
            <v>0</v>
          </cell>
          <cell r="O13766">
            <v>17600</v>
          </cell>
        </row>
        <row r="13767">
          <cell r="A13767">
            <v>45901</v>
          </cell>
          <cell r="C13767" t="str">
            <v>VENTAS MOSTRADOR</v>
          </cell>
          <cell r="F13767">
            <v>45901</v>
          </cell>
          <cell r="G13767">
            <v>45901</v>
          </cell>
          <cell r="H13767">
            <v>0</v>
          </cell>
          <cell r="O13767">
            <v>19000</v>
          </cell>
        </row>
        <row r="13768">
          <cell r="A13768">
            <v>45901</v>
          </cell>
          <cell r="C13768" t="str">
            <v>VENTAS MOSTRADOR</v>
          </cell>
          <cell r="F13768">
            <v>45901</v>
          </cell>
          <cell r="G13768">
            <v>45901</v>
          </cell>
          <cell r="H13768">
            <v>0</v>
          </cell>
          <cell r="O13768">
            <v>21028</v>
          </cell>
        </row>
        <row r="13769">
          <cell r="A13769">
            <v>45901</v>
          </cell>
          <cell r="C13769" t="str">
            <v>VENTAS MOSTRADOR</v>
          </cell>
          <cell r="F13769">
            <v>45901</v>
          </cell>
          <cell r="G13769">
            <v>45901</v>
          </cell>
          <cell r="H13769">
            <v>0</v>
          </cell>
          <cell r="O13769">
            <v>25000</v>
          </cell>
        </row>
        <row r="13770">
          <cell r="A13770">
            <v>45901</v>
          </cell>
          <cell r="C13770" t="str">
            <v>VENTAS MOSTRADOR</v>
          </cell>
          <cell r="F13770">
            <v>45901</v>
          </cell>
          <cell r="G13770">
            <v>45901</v>
          </cell>
          <cell r="H13770">
            <v>0</v>
          </cell>
          <cell r="O13770">
            <v>27568</v>
          </cell>
        </row>
        <row r="13771">
          <cell r="A13771">
            <v>45901</v>
          </cell>
          <cell r="C13771" t="str">
            <v>DIANA CAROLINA RAMOS</v>
          </cell>
          <cell r="F13771">
            <v>45901.488576388889</v>
          </cell>
          <cell r="G13771">
            <v>45902.48846064815</v>
          </cell>
          <cell r="H13771">
            <v>9</v>
          </cell>
          <cell r="O13771">
            <v>66500</v>
          </cell>
        </row>
        <row r="13772">
          <cell r="A13772">
            <v>45901</v>
          </cell>
          <cell r="C13772" t="str">
            <v>VENTAS MOSTRADOR</v>
          </cell>
          <cell r="F13772">
            <v>45901</v>
          </cell>
          <cell r="G13772">
            <v>45901</v>
          </cell>
          <cell r="H13772">
            <v>0</v>
          </cell>
          <cell r="O13772">
            <v>78000</v>
          </cell>
        </row>
        <row r="13773">
          <cell r="A13773">
            <v>45901</v>
          </cell>
          <cell r="C13773" t="str">
            <v>VENTAS MOSTRADOR</v>
          </cell>
          <cell r="F13773">
            <v>45901</v>
          </cell>
          <cell r="G13773">
            <v>45901</v>
          </cell>
          <cell r="H13773">
            <v>0</v>
          </cell>
          <cell r="O13773">
            <v>78003</v>
          </cell>
        </row>
        <row r="13774">
          <cell r="A13774">
            <v>45901</v>
          </cell>
          <cell r="C13774" t="str">
            <v>VENTAS MOSTRADOR</v>
          </cell>
          <cell r="F13774">
            <v>45901</v>
          </cell>
          <cell r="G13774">
            <v>45901</v>
          </cell>
          <cell r="H13774">
            <v>0</v>
          </cell>
          <cell r="O13774">
            <v>103082</v>
          </cell>
        </row>
        <row r="13775">
          <cell r="A13775">
            <v>45901</v>
          </cell>
          <cell r="C13775" t="str">
            <v>SONIA CONTANZA CARDENAS MURCIA</v>
          </cell>
          <cell r="F13775">
            <v>45901.337673611109</v>
          </cell>
          <cell r="G13775">
            <v>45902.337210648147</v>
          </cell>
          <cell r="H13775">
            <v>9</v>
          </cell>
          <cell r="O13775">
            <v>164000</v>
          </cell>
        </row>
        <row r="13776">
          <cell r="A13776">
            <v>45901</v>
          </cell>
          <cell r="C13776" t="str">
            <v>CARLOS ANDRES HERNANDEZ MARTINEZ</v>
          </cell>
          <cell r="F13776">
            <v>45901.429745370369</v>
          </cell>
          <cell r="G13776">
            <v>45902.429571759261</v>
          </cell>
          <cell r="H13776">
            <v>9</v>
          </cell>
          <cell r="O13776">
            <v>297849.99</v>
          </cell>
        </row>
        <row r="13777">
          <cell r="A13777">
            <v>45901</v>
          </cell>
          <cell r="C13777" t="str">
            <v>JOSE RODRIGO SUAREZ TORRES</v>
          </cell>
          <cell r="F13777">
            <v>45899.290462962963</v>
          </cell>
          <cell r="G13777">
            <v>45900.290219907409</v>
          </cell>
          <cell r="H13777">
            <v>11</v>
          </cell>
          <cell r="O13777">
            <v>304600</v>
          </cell>
        </row>
        <row r="13778">
          <cell r="A13778">
            <v>45901</v>
          </cell>
          <cell r="C13778" t="str">
            <v>JESSIKA CATHERINE RINCON ABREU</v>
          </cell>
          <cell r="F13778">
            <v>45901.45553240741</v>
          </cell>
          <cell r="G13778">
            <v>45902.455347222225</v>
          </cell>
          <cell r="H13778">
            <v>9</v>
          </cell>
          <cell r="O13778">
            <v>400000</v>
          </cell>
        </row>
        <row r="13779">
          <cell r="A13779">
            <v>45901</v>
          </cell>
          <cell r="C13779" t="str">
            <v>CRISTIAN  ROJAS RIVERA</v>
          </cell>
          <cell r="F13779">
            <v>45902.351134259261</v>
          </cell>
          <cell r="G13779">
            <v>45908.350937499999</v>
          </cell>
          <cell r="H13779">
            <v>3</v>
          </cell>
          <cell r="O13779">
            <v>425499.99</v>
          </cell>
        </row>
        <row r="13780">
          <cell r="A13780">
            <v>45901</v>
          </cell>
          <cell r="C13780" t="str">
            <v>CARLOS ANDRES HERNANDEZ MARTINEZ</v>
          </cell>
          <cell r="F13780">
            <v>45901.42769675926</v>
          </cell>
          <cell r="G13780">
            <v>45902.42759259259</v>
          </cell>
          <cell r="H13780">
            <v>9</v>
          </cell>
          <cell r="O13780">
            <v>510599.99</v>
          </cell>
        </row>
        <row r="13781">
          <cell r="A13781">
            <v>45901</v>
          </cell>
          <cell r="C13781" t="str">
            <v>WILSON  DIAZ GOMEZ</v>
          </cell>
          <cell r="F13781">
            <v>45901.326539351852</v>
          </cell>
          <cell r="G13781">
            <v>45902.326319444444</v>
          </cell>
          <cell r="H13781">
            <v>9</v>
          </cell>
          <cell r="O13781">
            <v>595200</v>
          </cell>
        </row>
        <row r="13782">
          <cell r="A13782">
            <v>45901</v>
          </cell>
          <cell r="C13782" t="str">
            <v>CRISTIAN MANUEL BELTRAN VALENZUELA</v>
          </cell>
          <cell r="F13782">
            <v>45901.411921296298</v>
          </cell>
          <cell r="G13782">
            <v>45909.411770833336</v>
          </cell>
          <cell r="H13782">
            <v>2</v>
          </cell>
          <cell r="O13782">
            <v>839720</v>
          </cell>
        </row>
        <row r="13783">
          <cell r="A13783">
            <v>45901</v>
          </cell>
          <cell r="C13783" t="str">
            <v>FRUTIVER 1A S.A.S</v>
          </cell>
          <cell r="F13783">
            <v>45889.594444444447</v>
          </cell>
          <cell r="G13783">
            <v>45909.594178240739</v>
          </cell>
          <cell r="H13783">
            <v>2</v>
          </cell>
          <cell r="O13783">
            <v>1979072.578</v>
          </cell>
        </row>
        <row r="13784">
          <cell r="A13784">
            <v>45901</v>
          </cell>
          <cell r="C13784" t="str">
            <v>FRUTIVER 1A S.A.S</v>
          </cell>
          <cell r="F13784">
            <v>45895.411770833336</v>
          </cell>
          <cell r="G13784">
            <v>45915.41138888889</v>
          </cell>
          <cell r="H13784">
            <v>-4</v>
          </cell>
          <cell r="O13784">
            <v>1744846.3060000001</v>
          </cell>
        </row>
        <row r="13785">
          <cell r="A13785">
            <v>45901</v>
          </cell>
          <cell r="C13785" t="str">
            <v>DOROTEA PARRILLA BAR SAS</v>
          </cell>
          <cell r="F13785">
            <v>45866.433923611112</v>
          </cell>
          <cell r="G13785">
            <v>45870.433703703704</v>
          </cell>
          <cell r="H13785">
            <v>41</v>
          </cell>
          <cell r="O13785">
            <v>1469850</v>
          </cell>
        </row>
        <row r="13786">
          <cell r="A13786">
            <v>45901</v>
          </cell>
          <cell r="C13786" t="str">
            <v>DOROTEA PARRILLA BAR SAS</v>
          </cell>
          <cell r="F13786">
            <v>45869.335902777777</v>
          </cell>
          <cell r="G13786">
            <v>45873.334837962961</v>
          </cell>
          <cell r="H13786">
            <v>38</v>
          </cell>
          <cell r="O13786">
            <v>1316300</v>
          </cell>
        </row>
        <row r="13787">
          <cell r="A13787">
            <v>45901</v>
          </cell>
          <cell r="C13787" t="str">
            <v>DOROTEA PARRILLA BAR SAS</v>
          </cell>
          <cell r="F13787">
            <v>45897.30164351852</v>
          </cell>
          <cell r="G13787">
            <v>45901.30097222222</v>
          </cell>
          <cell r="H13787">
            <v>10</v>
          </cell>
          <cell r="O13787">
            <v>2013600</v>
          </cell>
        </row>
        <row r="13788">
          <cell r="A13788">
            <v>45901</v>
          </cell>
          <cell r="C13788" t="str">
            <v>MANAKAO SAS</v>
          </cell>
          <cell r="F13788">
            <v>45747.777187500003</v>
          </cell>
          <cell r="G13788">
            <v>45777.777187500003</v>
          </cell>
          <cell r="H13788">
            <v>134</v>
          </cell>
          <cell r="O13788">
            <v>2346842</v>
          </cell>
        </row>
        <row r="13789">
          <cell r="A13789">
            <v>45901</v>
          </cell>
          <cell r="C13789" t="str">
            <v>MANAKAO SAS</v>
          </cell>
          <cell r="F13789">
            <v>45775.69809027778</v>
          </cell>
          <cell r="G13789">
            <v>45805.69809027778</v>
          </cell>
          <cell r="H13789">
            <v>106</v>
          </cell>
          <cell r="O13789">
            <v>6700000</v>
          </cell>
        </row>
        <row r="13790">
          <cell r="A13790">
            <v>45901</v>
          </cell>
          <cell r="C13790" t="str">
            <v>MANAKAO SAS</v>
          </cell>
          <cell r="F13790">
            <v>45805.441793981481</v>
          </cell>
          <cell r="G13790">
            <v>45835.441793981481</v>
          </cell>
          <cell r="H13790">
            <v>76</v>
          </cell>
          <cell r="O13790">
            <v>5698750</v>
          </cell>
        </row>
        <row r="13791">
          <cell r="A13791">
            <v>45901</v>
          </cell>
          <cell r="C13791" t="str">
            <v>MANAKAO SAS</v>
          </cell>
          <cell r="F13791">
            <v>45824.69158564815</v>
          </cell>
          <cell r="G13791">
            <v>45854.69158564815</v>
          </cell>
          <cell r="H13791">
            <v>57</v>
          </cell>
          <cell r="O13791">
            <v>166283</v>
          </cell>
        </row>
        <row r="13792">
          <cell r="A13792">
            <v>45901</v>
          </cell>
          <cell r="C13792" t="str">
            <v>GRUPO ARTAK S.A.S</v>
          </cell>
          <cell r="F13792">
            <v>45880.625798611109</v>
          </cell>
          <cell r="G13792">
            <v>45910.625694444447</v>
          </cell>
          <cell r="H13792">
            <v>1</v>
          </cell>
          <cell r="O13792">
            <v>99240</v>
          </cell>
        </row>
        <row r="13793">
          <cell r="A13793">
            <v>45901</v>
          </cell>
          <cell r="C13793" t="str">
            <v>GRUPO ARTAK S.A.S</v>
          </cell>
          <cell r="F13793">
            <v>45880.628831018519</v>
          </cell>
          <cell r="G13793">
            <v>45910.628668981481</v>
          </cell>
          <cell r="H13793">
            <v>1</v>
          </cell>
          <cell r="O13793">
            <v>408000</v>
          </cell>
        </row>
        <row r="13794">
          <cell r="A13794">
            <v>45901</v>
          </cell>
          <cell r="C13794" t="str">
            <v>GRUPO ARTAK S.A.S</v>
          </cell>
          <cell r="F13794">
            <v>45881.572430555556</v>
          </cell>
          <cell r="G13794">
            <v>45911.572256944448</v>
          </cell>
          <cell r="H13794">
            <v>0</v>
          </cell>
          <cell r="O13794">
            <v>625600</v>
          </cell>
        </row>
        <row r="13795">
          <cell r="A13795">
            <v>45901</v>
          </cell>
          <cell r="C13795" t="str">
            <v>GRUPO ARTAK S.A.S</v>
          </cell>
          <cell r="F13795">
            <v>45881.57744212963</v>
          </cell>
          <cell r="G13795">
            <v>45911.565289351849</v>
          </cell>
          <cell r="H13795">
            <v>0</v>
          </cell>
          <cell r="O13795">
            <v>477400</v>
          </cell>
        </row>
        <row r="13796">
          <cell r="A13796">
            <v>45901</v>
          </cell>
          <cell r="C13796" t="str">
            <v>GRUPO ARTAK S.A.S</v>
          </cell>
          <cell r="F13796">
            <v>45882.559340277781</v>
          </cell>
          <cell r="G13796">
            <v>45912.558935185189</v>
          </cell>
          <cell r="H13796">
            <v>-1</v>
          </cell>
          <cell r="O13796">
            <v>1685600</v>
          </cell>
        </row>
        <row r="13797">
          <cell r="A13797">
            <v>45901</v>
          </cell>
          <cell r="C13797" t="str">
            <v>GRUPO ARTAK S.A.S</v>
          </cell>
          <cell r="F13797">
            <v>45882.561261574076</v>
          </cell>
          <cell r="G13797">
            <v>45912.560729166667</v>
          </cell>
          <cell r="H13797">
            <v>-1</v>
          </cell>
          <cell r="O13797">
            <v>2811200</v>
          </cell>
        </row>
        <row r="13798">
          <cell r="A13798">
            <v>45901</v>
          </cell>
          <cell r="C13798" t="str">
            <v>GRUPO ARTAK S.A.S</v>
          </cell>
          <cell r="F13798">
            <v>45882.598263888889</v>
          </cell>
          <cell r="G13798">
            <v>45912.59784722222</v>
          </cell>
          <cell r="H13798">
            <v>-1</v>
          </cell>
          <cell r="O13798">
            <v>110700</v>
          </cell>
        </row>
        <row r="13799">
          <cell r="A13799">
            <v>45901</v>
          </cell>
          <cell r="C13799" t="str">
            <v>GRUPO ARTAK S.A.S</v>
          </cell>
          <cell r="F13799">
            <v>45882.604884259257</v>
          </cell>
          <cell r="G13799">
            <v>45912.60396990741</v>
          </cell>
          <cell r="H13799">
            <v>-1</v>
          </cell>
          <cell r="O13799">
            <v>41000</v>
          </cell>
        </row>
        <row r="13800">
          <cell r="A13800">
            <v>45901</v>
          </cell>
          <cell r="C13800" t="str">
            <v>GRUPO ARTAK S.A.S</v>
          </cell>
          <cell r="F13800">
            <v>45883.503194444442</v>
          </cell>
          <cell r="G13800">
            <v>45913.503055555557</v>
          </cell>
          <cell r="H13800">
            <v>-2</v>
          </cell>
          <cell r="O13800">
            <v>598400</v>
          </cell>
        </row>
        <row r="13801">
          <cell r="A13801">
            <v>45901</v>
          </cell>
          <cell r="C13801" t="str">
            <v>GRUPO ARTAK S.A.S</v>
          </cell>
          <cell r="F13801">
            <v>45884.537638888891</v>
          </cell>
          <cell r="G13801">
            <v>45914.532685185186</v>
          </cell>
          <cell r="H13801">
            <v>-3</v>
          </cell>
          <cell r="O13801">
            <v>88000</v>
          </cell>
        </row>
        <row r="13802">
          <cell r="A13802">
            <v>45901</v>
          </cell>
          <cell r="C13802" t="str">
            <v>GRUPO ARTAK S.A.S</v>
          </cell>
          <cell r="F13802">
            <v>45884.539849537039</v>
          </cell>
          <cell r="G13802">
            <v>45914.539641203701</v>
          </cell>
          <cell r="H13802">
            <v>-3</v>
          </cell>
          <cell r="O13802">
            <v>62000</v>
          </cell>
        </row>
        <row r="13803">
          <cell r="A13803">
            <v>45901</v>
          </cell>
          <cell r="C13803" t="str">
            <v>GRUPO ARTAK S.A.S</v>
          </cell>
          <cell r="F13803">
            <v>45884.625243055554</v>
          </cell>
          <cell r="G13803">
            <v>45914.625243055554</v>
          </cell>
          <cell r="H13803">
            <v>-3</v>
          </cell>
          <cell r="O13803">
            <v>1817200</v>
          </cell>
        </row>
        <row r="13804">
          <cell r="A13804">
            <v>45901</v>
          </cell>
          <cell r="C13804" t="str">
            <v>MESABAR SAS</v>
          </cell>
          <cell r="F13804">
            <v>45898.633715277778</v>
          </cell>
          <cell r="G13804">
            <v>45906.633645833332</v>
          </cell>
          <cell r="H13804">
            <v>5</v>
          </cell>
          <cell r="O13804">
            <v>793500</v>
          </cell>
        </row>
        <row r="13805">
          <cell r="A13805">
            <v>45901</v>
          </cell>
          <cell r="C13805" t="str">
            <v>MESABAR SAS</v>
          </cell>
          <cell r="F13805">
            <v>45890.544293981482</v>
          </cell>
          <cell r="G13805">
            <v>45898.544108796297</v>
          </cell>
          <cell r="H13805">
            <v>13</v>
          </cell>
          <cell r="O13805">
            <v>535615</v>
          </cell>
        </row>
        <row r="13806">
          <cell r="A13806">
            <v>45901</v>
          </cell>
          <cell r="C13806" t="str">
            <v>GOMEZ ARIAS CARLOS ARTURO</v>
          </cell>
          <cell r="F13806">
            <v>45901.371574074074</v>
          </cell>
          <cell r="G13806">
            <v>45902.371249999997</v>
          </cell>
          <cell r="H13806">
            <v>9</v>
          </cell>
          <cell r="O13806">
            <v>368000</v>
          </cell>
        </row>
        <row r="13807">
          <cell r="A13807">
            <v>45901</v>
          </cell>
          <cell r="C13807" t="str">
            <v>COMERCIALIZADORA PINER SAS</v>
          </cell>
          <cell r="F13807">
            <v>45855.302175925928</v>
          </cell>
          <cell r="G13807">
            <v>45870.302106481482</v>
          </cell>
          <cell r="H13807">
            <v>41</v>
          </cell>
          <cell r="O13807">
            <v>5076250</v>
          </cell>
        </row>
        <row r="13808">
          <cell r="A13808">
            <v>45901</v>
          </cell>
          <cell r="C13808" t="str">
            <v>COMERCIALIZADORA PINER SAS</v>
          </cell>
          <cell r="F13808">
            <v>45860.541041666664</v>
          </cell>
          <cell r="G13808">
            <v>45875.54078703704</v>
          </cell>
          <cell r="H13808">
            <v>36</v>
          </cell>
          <cell r="O13808">
            <v>5095000</v>
          </cell>
        </row>
        <row r="13809">
          <cell r="A13809">
            <v>45901</v>
          </cell>
          <cell r="C13809" t="str">
            <v>COMERCIALIZADORA PINER SAS</v>
          </cell>
          <cell r="F13809">
            <v>45862.567754629628</v>
          </cell>
          <cell r="G13809">
            <v>45877.56758101852</v>
          </cell>
          <cell r="H13809">
            <v>34</v>
          </cell>
          <cell r="O13809">
            <v>2058000</v>
          </cell>
        </row>
        <row r="13810">
          <cell r="A13810">
            <v>45901</v>
          </cell>
          <cell r="C13810" t="str">
            <v>COMERCIALIZADORA PINER SAS</v>
          </cell>
          <cell r="F13810">
            <v>45864.535995370374</v>
          </cell>
          <cell r="G13810">
            <v>45879.535613425927</v>
          </cell>
          <cell r="H13810">
            <v>32</v>
          </cell>
          <cell r="O13810">
            <v>1770750</v>
          </cell>
        </row>
        <row r="13811">
          <cell r="A13811">
            <v>45901</v>
          </cell>
          <cell r="C13811" t="str">
            <v>LUIS ANTONIO TOVAR ARIAS</v>
          </cell>
          <cell r="F13811">
            <v>45901.285555555558</v>
          </cell>
          <cell r="G13811">
            <v>45902.285393518519</v>
          </cell>
          <cell r="H13811">
            <v>9</v>
          </cell>
          <cell r="O13811">
            <v>14080</v>
          </cell>
        </row>
        <row r="13812">
          <cell r="A13812">
            <v>45901</v>
          </cell>
          <cell r="C13812" t="str">
            <v>PENTAGONO INVERSIONES SAS</v>
          </cell>
          <cell r="F13812">
            <v>45876.55541666667</v>
          </cell>
          <cell r="G13812">
            <v>45906.555300925924</v>
          </cell>
          <cell r="H13812">
            <v>5</v>
          </cell>
          <cell r="O13812">
            <v>2628900</v>
          </cell>
        </row>
        <row r="13813">
          <cell r="A13813">
            <v>45901</v>
          </cell>
          <cell r="C13813" t="str">
            <v>EL MERO BURRITO S.A.S</v>
          </cell>
          <cell r="F13813">
            <v>45901.332094907404</v>
          </cell>
          <cell r="G13813">
            <v>45902.331909722219</v>
          </cell>
          <cell r="H13813">
            <v>9</v>
          </cell>
          <cell r="O13813">
            <v>466900</v>
          </cell>
        </row>
        <row r="13814">
          <cell r="A13814">
            <v>45901</v>
          </cell>
          <cell r="C13814" t="str">
            <v>SERAFIN  DIAZ</v>
          </cell>
          <cell r="F13814">
            <v>45901.283865740741</v>
          </cell>
          <cell r="G13814">
            <v>45902.283738425926</v>
          </cell>
          <cell r="H13814">
            <v>9</v>
          </cell>
          <cell r="O13814">
            <v>959750</v>
          </cell>
        </row>
        <row r="13815">
          <cell r="A13815">
            <v>45901</v>
          </cell>
          <cell r="C13815" t="str">
            <v>VENTAS MOSTRADOR</v>
          </cell>
          <cell r="F13815">
            <v>45901</v>
          </cell>
          <cell r="G13815">
            <v>45901</v>
          </cell>
          <cell r="H13815">
            <v>0</v>
          </cell>
          <cell r="O13815">
            <v>464300</v>
          </cell>
        </row>
        <row r="13816">
          <cell r="A13816">
            <v>45901</v>
          </cell>
          <cell r="C13816" t="str">
            <v>OSTAK S.A.S</v>
          </cell>
          <cell r="F13816">
            <v>45877.609467592592</v>
          </cell>
          <cell r="G13816">
            <v>45907.608969907407</v>
          </cell>
          <cell r="H13816">
            <v>4</v>
          </cell>
          <cell r="O13816">
            <v>126600</v>
          </cell>
        </row>
        <row r="13817">
          <cell r="A13817">
            <v>45901</v>
          </cell>
          <cell r="C13817" t="str">
            <v>OSTAK S.A.S</v>
          </cell>
          <cell r="F13817">
            <v>45877.702418981484</v>
          </cell>
          <cell r="G13817">
            <v>45907.702164351853</v>
          </cell>
          <cell r="H13817">
            <v>4</v>
          </cell>
          <cell r="O13817">
            <v>19000</v>
          </cell>
        </row>
        <row r="13818">
          <cell r="A13818">
            <v>45901</v>
          </cell>
          <cell r="C13818" t="str">
            <v>OSTAK S.A.S</v>
          </cell>
          <cell r="F13818">
            <v>45880.61378472222</v>
          </cell>
          <cell r="G13818">
            <v>45910.613321759258</v>
          </cell>
          <cell r="H13818">
            <v>1</v>
          </cell>
          <cell r="O13818">
            <v>217330</v>
          </cell>
        </row>
        <row r="13819">
          <cell r="A13819">
            <v>45901</v>
          </cell>
          <cell r="C13819" t="str">
            <v>OSTAK S.A.S</v>
          </cell>
          <cell r="F13819">
            <v>45881.475057870368</v>
          </cell>
          <cell r="G13819">
            <v>45911.473229166666</v>
          </cell>
          <cell r="H13819">
            <v>0</v>
          </cell>
          <cell r="O13819">
            <v>60450</v>
          </cell>
        </row>
        <row r="13820">
          <cell r="A13820">
            <v>45901</v>
          </cell>
          <cell r="C13820" t="str">
            <v xml:space="preserve">A MANO SAS </v>
          </cell>
          <cell r="F13820">
            <v>45894.512233796297</v>
          </cell>
          <cell r="G13820">
            <v>45902.511458333334</v>
          </cell>
          <cell r="H13820">
            <v>9</v>
          </cell>
          <cell r="O13820">
            <v>269100</v>
          </cell>
        </row>
        <row r="13821">
          <cell r="A13821">
            <v>45901</v>
          </cell>
          <cell r="C13821" t="str">
            <v>CANAL DIGITAL</v>
          </cell>
          <cell r="F13821">
            <v>45901.454756944448</v>
          </cell>
          <cell r="G13821">
            <v>45902.454756944448</v>
          </cell>
          <cell r="H13821">
            <v>9</v>
          </cell>
          <cell r="O13821">
            <v>204600</v>
          </cell>
        </row>
        <row r="13822">
          <cell r="A13822">
            <v>45901</v>
          </cell>
          <cell r="C13822" t="str">
            <v>ADRIANA  BERMUDEZ RAMIREZ</v>
          </cell>
          <cell r="F13822">
            <v>45897.249652777777</v>
          </cell>
          <cell r="G13822">
            <v>45905.233784722222</v>
          </cell>
          <cell r="H13822">
            <v>6</v>
          </cell>
          <cell r="O13822">
            <v>1200100</v>
          </cell>
        </row>
        <row r="13823">
          <cell r="A13823">
            <v>45901</v>
          </cell>
          <cell r="C13823" t="str">
            <v>MOYSER SAS</v>
          </cell>
          <cell r="F13823">
            <v>45901.275208333333</v>
          </cell>
          <cell r="G13823">
            <v>45902.275069444448</v>
          </cell>
          <cell r="H13823">
            <v>9</v>
          </cell>
          <cell r="O13823">
            <v>2227000</v>
          </cell>
        </row>
        <row r="13824">
          <cell r="A13824">
            <v>45901</v>
          </cell>
          <cell r="C13824" t="str">
            <v>KAREN GISSET MARTINEZ SANDOVAL</v>
          </cell>
          <cell r="F13824">
            <v>45901.280578703707</v>
          </cell>
          <cell r="G13824">
            <v>45902.280393518522</v>
          </cell>
          <cell r="H13824">
            <v>9</v>
          </cell>
          <cell r="O13824">
            <v>319100</v>
          </cell>
        </row>
        <row r="13825">
          <cell r="A13825">
            <v>45901</v>
          </cell>
          <cell r="C13825" t="str">
            <v>PROCESADORA DE CARNES NUEVA COLOMBO ALEMANA LTDA</v>
          </cell>
          <cell r="F13825">
            <v>45901.277384259258</v>
          </cell>
          <cell r="G13825">
            <v>45904.277199074073</v>
          </cell>
          <cell r="H13825">
            <v>7</v>
          </cell>
          <cell r="O13825">
            <v>2252045</v>
          </cell>
        </row>
        <row r="13826">
          <cell r="A13826">
            <v>45901</v>
          </cell>
          <cell r="C13826" t="str">
            <v>MINI MAL LTDA</v>
          </cell>
          <cell r="F13826">
            <v>45898.301030092596</v>
          </cell>
          <cell r="G13826">
            <v>45899.299988425926</v>
          </cell>
          <cell r="H13826">
            <v>12</v>
          </cell>
          <cell r="O13826">
            <v>448000</v>
          </cell>
        </row>
        <row r="13827">
          <cell r="A13827">
            <v>45901</v>
          </cell>
          <cell r="C13827" t="str">
            <v>ROBINFOOD COLOMBIA SAS</v>
          </cell>
          <cell r="F13827">
            <v>45868.333819444444</v>
          </cell>
          <cell r="G13827">
            <v>45898.314629629633</v>
          </cell>
          <cell r="H13827">
            <v>13</v>
          </cell>
          <cell r="O13827">
            <v>3560199.5</v>
          </cell>
        </row>
        <row r="13828">
          <cell r="A13828">
            <v>45901</v>
          </cell>
          <cell r="C13828" t="str">
            <v>ROBINFOOD COLOMBIA SAS</v>
          </cell>
          <cell r="F13828">
            <v>45870.386863425927</v>
          </cell>
          <cell r="G13828">
            <v>45900.380011574074</v>
          </cell>
          <cell r="H13828">
            <v>11</v>
          </cell>
          <cell r="O13828">
            <v>3630905.56</v>
          </cell>
        </row>
        <row r="13829">
          <cell r="A13829">
            <v>45901</v>
          </cell>
          <cell r="C13829" t="str">
            <v>LE CABRERA SOCIEDAD POR ACCIONES SIMPLIFICADA</v>
          </cell>
          <cell r="F13829">
            <v>45889.416041666664</v>
          </cell>
          <cell r="G13829">
            <v>45904.404421296298</v>
          </cell>
          <cell r="H13829">
            <v>7</v>
          </cell>
          <cell r="O13829">
            <v>1386834.6359999999</v>
          </cell>
        </row>
        <row r="13830">
          <cell r="A13830">
            <v>45901</v>
          </cell>
          <cell r="C13830" t="str">
            <v>LE CABRERA SOCIEDAD POR ACCIONES SIMPLIFICADA</v>
          </cell>
          <cell r="F13830">
            <v>45890.574201388888</v>
          </cell>
          <cell r="G13830">
            <v>45905.571979166663</v>
          </cell>
          <cell r="H13830">
            <v>6</v>
          </cell>
          <cell r="O13830">
            <v>2573700.5839999998</v>
          </cell>
        </row>
        <row r="13831">
          <cell r="A13831">
            <v>45901</v>
          </cell>
          <cell r="C13831" t="str">
            <v>VENTAS MOSTRADOR</v>
          </cell>
          <cell r="F13831">
            <v>45901</v>
          </cell>
          <cell r="G13831">
            <v>45901</v>
          </cell>
          <cell r="H13831">
            <v>0</v>
          </cell>
          <cell r="O13831">
            <v>3207783</v>
          </cell>
        </row>
        <row r="13832">
          <cell r="A13832">
            <v>45901</v>
          </cell>
          <cell r="C13832" t="str">
            <v>VENTAS MOSTRADOR</v>
          </cell>
          <cell r="F13832">
            <v>45901</v>
          </cell>
          <cell r="G13832">
            <v>45901</v>
          </cell>
          <cell r="H13832">
            <v>0</v>
          </cell>
          <cell r="O13832">
            <v>3578223</v>
          </cell>
        </row>
        <row r="13833">
          <cell r="A13833">
            <v>45901</v>
          </cell>
          <cell r="C13833" t="str">
            <v>INVERSIONES EL CARNAL SAS</v>
          </cell>
          <cell r="F13833">
            <v>45892.504236111112</v>
          </cell>
          <cell r="G13833">
            <v>45900.504131944443</v>
          </cell>
          <cell r="H13833">
            <v>11</v>
          </cell>
          <cell r="O13833">
            <v>13774297.341600001</v>
          </cell>
        </row>
        <row r="13834">
          <cell r="A13834">
            <v>45901</v>
          </cell>
          <cell r="C13834" t="str">
            <v>INVERSIONES EL CARNAL SAS</v>
          </cell>
          <cell r="F13834">
            <v>45894.550844907404</v>
          </cell>
          <cell r="G13834">
            <v>45902.548472222225</v>
          </cell>
          <cell r="H13834">
            <v>9</v>
          </cell>
          <cell r="O13834">
            <v>16313620.838400001</v>
          </cell>
        </row>
        <row r="13835">
          <cell r="A13835">
            <v>45901</v>
          </cell>
          <cell r="C13835" t="str">
            <v>INVERSIONES EL CARNAL SAS</v>
          </cell>
          <cell r="F13835">
            <v>45895.522037037037</v>
          </cell>
          <cell r="G13835">
            <v>45903.521909722222</v>
          </cell>
          <cell r="H13835">
            <v>8</v>
          </cell>
          <cell r="O13835">
            <v>17088001.5744</v>
          </cell>
        </row>
        <row r="13836">
          <cell r="A13836">
            <v>45901</v>
          </cell>
          <cell r="C13836" t="str">
            <v>INVERSIONES EL CARNAL SAS</v>
          </cell>
          <cell r="F13836">
            <v>45896.535682870373</v>
          </cell>
          <cell r="G13836">
            <v>45904.535555555558</v>
          </cell>
          <cell r="H13836">
            <v>7</v>
          </cell>
          <cell r="O13836">
            <v>10766043.288000001</v>
          </cell>
        </row>
        <row r="13837">
          <cell r="A13837">
            <v>45901</v>
          </cell>
          <cell r="C13837" t="str">
            <v>INVERSIONES EL CARNAL SAS</v>
          </cell>
          <cell r="F13837">
            <v>45897.536319444444</v>
          </cell>
          <cell r="G13837">
            <v>45905.536053240743</v>
          </cell>
          <cell r="H13837">
            <v>6</v>
          </cell>
          <cell r="O13837">
            <v>15068158.488</v>
          </cell>
        </row>
        <row r="13838">
          <cell r="A13838">
            <v>45902</v>
          </cell>
          <cell r="C13838" t="str">
            <v>PINEDA FORERO ARNOBIS</v>
          </cell>
          <cell r="F13838">
            <v>45902.320057870369</v>
          </cell>
          <cell r="G13838">
            <v>45903.314768518518</v>
          </cell>
          <cell r="H13838">
            <v>8</v>
          </cell>
          <cell r="O13838">
            <v>1056400</v>
          </cell>
        </row>
        <row r="13839">
          <cell r="A13839">
            <v>45902</v>
          </cell>
          <cell r="C13839" t="str">
            <v>VENTANITA DEL ALMA SAS</v>
          </cell>
          <cell r="F13839">
            <v>45895.616423611114</v>
          </cell>
          <cell r="G13839">
            <v>45903.616296296299</v>
          </cell>
          <cell r="H13839">
            <v>8</v>
          </cell>
          <cell r="O13839">
            <v>399949.99</v>
          </cell>
        </row>
        <row r="13840">
          <cell r="A13840">
            <v>45902</v>
          </cell>
          <cell r="C13840" t="str">
            <v>VENTAS MOSTRADOR</v>
          </cell>
          <cell r="F13840">
            <v>45902</v>
          </cell>
          <cell r="G13840">
            <v>45902</v>
          </cell>
          <cell r="H13840">
            <v>0</v>
          </cell>
          <cell r="O13840">
            <v>10000</v>
          </cell>
        </row>
        <row r="13841">
          <cell r="A13841">
            <v>45902</v>
          </cell>
          <cell r="C13841" t="str">
            <v>VENTAS MOSTRADOR</v>
          </cell>
          <cell r="F13841">
            <v>45902</v>
          </cell>
          <cell r="G13841">
            <v>45902</v>
          </cell>
          <cell r="H13841">
            <v>0</v>
          </cell>
          <cell r="O13841">
            <v>10076</v>
          </cell>
        </row>
        <row r="13842">
          <cell r="A13842">
            <v>45902</v>
          </cell>
          <cell r="C13842" t="str">
            <v>VENTAS MOSTRADOR</v>
          </cell>
          <cell r="F13842">
            <v>45902</v>
          </cell>
          <cell r="G13842">
            <v>45902</v>
          </cell>
          <cell r="H13842">
            <v>0</v>
          </cell>
          <cell r="O13842">
            <v>12544</v>
          </cell>
        </row>
        <row r="13843">
          <cell r="A13843">
            <v>45902</v>
          </cell>
          <cell r="C13843" t="str">
            <v>VENTAS MOSTRADOR</v>
          </cell>
          <cell r="F13843">
            <v>45902</v>
          </cell>
          <cell r="G13843">
            <v>45902</v>
          </cell>
          <cell r="H13843">
            <v>0</v>
          </cell>
          <cell r="O13843">
            <v>12920</v>
          </cell>
        </row>
        <row r="13844">
          <cell r="A13844">
            <v>45902</v>
          </cell>
          <cell r="C13844" t="str">
            <v>VENTAS MOSTRADOR</v>
          </cell>
          <cell r="F13844">
            <v>45902</v>
          </cell>
          <cell r="G13844">
            <v>45902</v>
          </cell>
          <cell r="H13844">
            <v>0</v>
          </cell>
          <cell r="O13844">
            <v>14040</v>
          </cell>
        </row>
        <row r="13845">
          <cell r="A13845">
            <v>45902</v>
          </cell>
          <cell r="C13845" t="str">
            <v>VENTAS MOSTRADOR</v>
          </cell>
          <cell r="F13845">
            <v>45902</v>
          </cell>
          <cell r="G13845">
            <v>45902</v>
          </cell>
          <cell r="H13845">
            <v>0</v>
          </cell>
          <cell r="O13845">
            <v>15000</v>
          </cell>
        </row>
        <row r="13846">
          <cell r="A13846">
            <v>45902</v>
          </cell>
          <cell r="C13846" t="str">
            <v>VENTAS MOSTRADOR</v>
          </cell>
          <cell r="F13846">
            <v>45902</v>
          </cell>
          <cell r="G13846">
            <v>45902</v>
          </cell>
          <cell r="H13846">
            <v>0</v>
          </cell>
          <cell r="O13846">
            <v>16268</v>
          </cell>
        </row>
        <row r="13847">
          <cell r="A13847">
            <v>45902</v>
          </cell>
          <cell r="C13847" t="str">
            <v>VENTAS MOSTRADOR</v>
          </cell>
          <cell r="F13847">
            <v>45902</v>
          </cell>
          <cell r="G13847">
            <v>45902</v>
          </cell>
          <cell r="H13847">
            <v>0</v>
          </cell>
          <cell r="O13847">
            <v>19800</v>
          </cell>
        </row>
        <row r="13848">
          <cell r="A13848">
            <v>45902</v>
          </cell>
          <cell r="C13848" t="str">
            <v>VENTAS MOSTRADOR</v>
          </cell>
          <cell r="F13848">
            <v>45902</v>
          </cell>
          <cell r="G13848">
            <v>45902</v>
          </cell>
          <cell r="H13848">
            <v>0</v>
          </cell>
          <cell r="O13848">
            <v>24000</v>
          </cell>
        </row>
        <row r="13849">
          <cell r="A13849">
            <v>45902</v>
          </cell>
          <cell r="C13849" t="str">
            <v>VENTAS MOSTRADOR</v>
          </cell>
          <cell r="F13849">
            <v>45902</v>
          </cell>
          <cell r="G13849">
            <v>45902</v>
          </cell>
          <cell r="H13849">
            <v>0</v>
          </cell>
          <cell r="O13849">
            <v>72964</v>
          </cell>
        </row>
        <row r="13850">
          <cell r="A13850">
            <v>45902</v>
          </cell>
          <cell r="C13850" t="str">
            <v>VENTAS MOSTRADOR</v>
          </cell>
          <cell r="F13850">
            <v>45902</v>
          </cell>
          <cell r="G13850">
            <v>45902</v>
          </cell>
          <cell r="H13850">
            <v>0</v>
          </cell>
          <cell r="O13850">
            <v>88168</v>
          </cell>
        </row>
        <row r="13851">
          <cell r="A13851">
            <v>45902</v>
          </cell>
          <cell r="C13851" t="str">
            <v>VENTAS MOSTRADOR</v>
          </cell>
          <cell r="F13851">
            <v>45902</v>
          </cell>
          <cell r="G13851">
            <v>45902</v>
          </cell>
          <cell r="H13851">
            <v>0</v>
          </cell>
          <cell r="O13851">
            <v>172266</v>
          </cell>
        </row>
        <row r="13852">
          <cell r="A13852">
            <v>45902</v>
          </cell>
          <cell r="C13852" t="str">
            <v>JUAN BUENAVENTURA JIMENEZ BERMUDEZ</v>
          </cell>
          <cell r="F13852">
            <v>45902.371689814812</v>
          </cell>
          <cell r="G13852">
            <v>45903.371446759258</v>
          </cell>
          <cell r="H13852">
            <v>8</v>
          </cell>
          <cell r="O13852">
            <v>282800</v>
          </cell>
        </row>
        <row r="13853">
          <cell r="A13853">
            <v>45902</v>
          </cell>
          <cell r="C13853" t="str">
            <v>CARLOS ANDRES HERNANDEZ MARTINEZ</v>
          </cell>
          <cell r="F13853">
            <v>45902.444178240738</v>
          </cell>
          <cell r="G13853">
            <v>45903.443981481483</v>
          </cell>
          <cell r="H13853">
            <v>8</v>
          </cell>
          <cell r="O13853">
            <v>297849.99</v>
          </cell>
        </row>
        <row r="13854">
          <cell r="A13854">
            <v>45902</v>
          </cell>
          <cell r="C13854" t="str">
            <v>BENJAMIN  CHAPARRO AMEZQUITA</v>
          </cell>
          <cell r="F13854">
            <v>45902.539212962962</v>
          </cell>
          <cell r="G13854">
            <v>45903.5390162037</v>
          </cell>
          <cell r="H13854">
            <v>8</v>
          </cell>
          <cell r="O13854">
            <v>3428750</v>
          </cell>
        </row>
        <row r="13855">
          <cell r="A13855">
            <v>45902</v>
          </cell>
          <cell r="C13855" t="str">
            <v>SOSTENIBILIDAD S.A.S.</v>
          </cell>
          <cell r="F13855">
            <v>45891.475706018522</v>
          </cell>
          <cell r="G13855">
            <v>45906.475416666668</v>
          </cell>
          <cell r="H13855">
            <v>5</v>
          </cell>
          <cell r="O13855">
            <v>933000</v>
          </cell>
        </row>
        <row r="13856">
          <cell r="A13856">
            <v>45902</v>
          </cell>
          <cell r="C13856" t="str">
            <v>SOSTENIBILIDAD S.A.S.</v>
          </cell>
          <cell r="F13856">
            <v>45891.48333333333</v>
          </cell>
          <cell r="G13856">
            <v>45906.482418981483</v>
          </cell>
          <cell r="H13856">
            <v>5</v>
          </cell>
          <cell r="O13856">
            <v>515700</v>
          </cell>
        </row>
        <row r="13857">
          <cell r="A13857">
            <v>45902</v>
          </cell>
          <cell r="C13857" t="str">
            <v>LAO KAO SA</v>
          </cell>
          <cell r="F13857">
            <v>45880.602569444447</v>
          </cell>
          <cell r="G13857">
            <v>45895.602268518516</v>
          </cell>
          <cell r="H13857">
            <v>16</v>
          </cell>
          <cell r="O13857">
            <v>2965771</v>
          </cell>
        </row>
        <row r="13858">
          <cell r="A13858">
            <v>45902</v>
          </cell>
          <cell r="C13858" t="str">
            <v>LAO KAO SA</v>
          </cell>
          <cell r="F13858">
            <v>45881.505879629629</v>
          </cell>
          <cell r="G13858">
            <v>45896.500393518516</v>
          </cell>
          <cell r="H13858">
            <v>15</v>
          </cell>
          <cell r="O13858">
            <v>1760282</v>
          </cell>
        </row>
        <row r="13859">
          <cell r="A13859">
            <v>45902</v>
          </cell>
          <cell r="C13859" t="str">
            <v>LAO KAO SA</v>
          </cell>
          <cell r="F13859">
            <v>45883.506840277776</v>
          </cell>
          <cell r="G13859">
            <v>45898.506747685184</v>
          </cell>
          <cell r="H13859">
            <v>13</v>
          </cell>
          <cell r="O13859">
            <v>7045212</v>
          </cell>
        </row>
        <row r="13860">
          <cell r="A13860">
            <v>45902</v>
          </cell>
          <cell r="C13860" t="str">
            <v>LAO KAO SA</v>
          </cell>
          <cell r="F13860">
            <v>45885.235717592594</v>
          </cell>
          <cell r="G13860">
            <v>45900.23510416667</v>
          </cell>
          <cell r="H13860">
            <v>11</v>
          </cell>
          <cell r="O13860">
            <v>350991</v>
          </cell>
        </row>
        <row r="13861">
          <cell r="A13861">
            <v>45902</v>
          </cell>
          <cell r="C13861" t="str">
            <v>LAO KAO SA</v>
          </cell>
          <cell r="F13861">
            <v>45885.617199074077</v>
          </cell>
          <cell r="G13861">
            <v>45900.616319444445</v>
          </cell>
          <cell r="H13861">
            <v>11</v>
          </cell>
          <cell r="O13861">
            <v>3007896</v>
          </cell>
        </row>
        <row r="13862">
          <cell r="A13862">
            <v>45902</v>
          </cell>
          <cell r="C13862" t="str">
            <v>LAO KAO SA</v>
          </cell>
          <cell r="F13862">
            <v>45888.469872685186</v>
          </cell>
          <cell r="G13862">
            <v>45903.469189814816</v>
          </cell>
          <cell r="H13862">
            <v>8</v>
          </cell>
          <cell r="O13862">
            <v>363289.728</v>
          </cell>
        </row>
        <row r="13863">
          <cell r="A13863">
            <v>45902</v>
          </cell>
          <cell r="C13863" t="str">
            <v>LAO KAO SA</v>
          </cell>
          <cell r="F13863">
            <v>45890.522476851853</v>
          </cell>
          <cell r="G13863">
            <v>45905.521782407406</v>
          </cell>
          <cell r="H13863">
            <v>6</v>
          </cell>
          <cell r="O13863">
            <v>5394025.8969999999</v>
          </cell>
        </row>
        <row r="13864">
          <cell r="A13864">
            <v>45902</v>
          </cell>
          <cell r="C13864" t="str">
            <v>POLA Y TEJO SAS</v>
          </cell>
          <cell r="F13864">
            <v>45889.463923611111</v>
          </cell>
          <cell r="G13864">
            <v>45904.463807870372</v>
          </cell>
          <cell r="H13864">
            <v>7</v>
          </cell>
          <cell r="O13864">
            <v>971600</v>
          </cell>
        </row>
        <row r="13865">
          <cell r="A13865">
            <v>45902</v>
          </cell>
          <cell r="C13865" t="str">
            <v>POLA Y TEJO SAS</v>
          </cell>
          <cell r="F13865">
            <v>45891.529641203706</v>
          </cell>
          <cell r="G13865">
            <v>45906.529513888891</v>
          </cell>
          <cell r="H13865">
            <v>5</v>
          </cell>
          <cell r="O13865">
            <v>281650</v>
          </cell>
        </row>
        <row r="13866">
          <cell r="A13866">
            <v>45902</v>
          </cell>
          <cell r="C13866" t="str">
            <v>DOROTEA PARRILA SAS</v>
          </cell>
          <cell r="F13866">
            <v>45899.282569444447</v>
          </cell>
          <cell r="G13866">
            <v>45900.282337962963</v>
          </cell>
          <cell r="H13866">
            <v>11</v>
          </cell>
          <cell r="O13866">
            <v>736600</v>
          </cell>
        </row>
        <row r="13867">
          <cell r="A13867">
            <v>45902</v>
          </cell>
          <cell r="C13867" t="str">
            <v>DEKARLA SAS</v>
          </cell>
          <cell r="F13867">
            <v>45901.440925925926</v>
          </cell>
          <cell r="G13867">
            <v>45902.440104166664</v>
          </cell>
          <cell r="H13867">
            <v>9</v>
          </cell>
          <cell r="O13867">
            <v>637500</v>
          </cell>
        </row>
        <row r="13868">
          <cell r="A13868">
            <v>45902</v>
          </cell>
          <cell r="C13868" t="str">
            <v>ADRIANO  ALVAREZ LOZANO</v>
          </cell>
          <cell r="F13868">
            <v>45901.561643518522</v>
          </cell>
          <cell r="G13868">
            <v>45902.559189814812</v>
          </cell>
          <cell r="H13868">
            <v>9</v>
          </cell>
          <cell r="O13868">
            <v>1013550</v>
          </cell>
        </row>
        <row r="13869">
          <cell r="A13869">
            <v>45902</v>
          </cell>
          <cell r="C13869" t="str">
            <v>CAMILO  MILLAN PUENTES</v>
          </cell>
          <cell r="F13869">
            <v>45902.235243055555</v>
          </cell>
          <cell r="G13869">
            <v>45903.235138888886</v>
          </cell>
          <cell r="H13869">
            <v>8</v>
          </cell>
          <cell r="O13869">
            <v>685200</v>
          </cell>
        </row>
        <row r="13870">
          <cell r="A13870">
            <v>45902</v>
          </cell>
          <cell r="C13870" t="str">
            <v>INDUCOLCARNES S.A.S</v>
          </cell>
          <cell r="F13870">
            <v>45873.602835648147</v>
          </cell>
          <cell r="G13870">
            <v>45888.602673611109</v>
          </cell>
          <cell r="H13870">
            <v>30</v>
          </cell>
          <cell r="O13870">
            <v>5228265</v>
          </cell>
        </row>
        <row r="13871">
          <cell r="A13871">
            <v>45902</v>
          </cell>
          <cell r="C13871" t="str">
            <v>OSMAR  PEÑA</v>
          </cell>
          <cell r="F13871">
            <v>45902.504143518519</v>
          </cell>
          <cell r="G13871">
            <v>45903.504016203704</v>
          </cell>
          <cell r="H13871">
            <v>8</v>
          </cell>
          <cell r="O13871">
            <v>967000</v>
          </cell>
        </row>
        <row r="13872">
          <cell r="A13872">
            <v>45902</v>
          </cell>
          <cell r="C13872" t="str">
            <v>ALEJANDRO  DURAN</v>
          </cell>
          <cell r="F13872">
            <v>45901.531585648147</v>
          </cell>
          <cell r="G13872">
            <v>45902.52983796296</v>
          </cell>
          <cell r="H13872">
            <v>9</v>
          </cell>
          <cell r="O13872">
            <v>2819850</v>
          </cell>
        </row>
        <row r="13873">
          <cell r="A13873">
            <v>45902</v>
          </cell>
          <cell r="C13873" t="str">
            <v>PAULA JINNET ARDILA GOMEZ</v>
          </cell>
          <cell r="F13873">
            <v>45901.324259259258</v>
          </cell>
          <cell r="G13873">
            <v>45902.32408564815</v>
          </cell>
          <cell r="H13873">
            <v>9</v>
          </cell>
          <cell r="O13873">
            <v>719900</v>
          </cell>
        </row>
        <row r="13874">
          <cell r="A13874">
            <v>45902</v>
          </cell>
          <cell r="C13874" t="str">
            <v>CANAL DIGITAL</v>
          </cell>
          <cell r="F13874">
            <v>45901.449305555558</v>
          </cell>
          <cell r="G13874">
            <v>45902.449305555558</v>
          </cell>
          <cell r="H13874">
            <v>9</v>
          </cell>
          <cell r="O13874">
            <v>195000</v>
          </cell>
        </row>
        <row r="13875">
          <cell r="A13875">
            <v>45902</v>
          </cell>
          <cell r="C13875" t="str">
            <v>OSMAR  PEÑA</v>
          </cell>
          <cell r="F13875">
            <v>45902.504143518519</v>
          </cell>
          <cell r="G13875">
            <v>45903.504016203704</v>
          </cell>
          <cell r="H13875">
            <v>8</v>
          </cell>
          <cell r="O13875">
            <v>467600</v>
          </cell>
        </row>
        <row r="13876">
          <cell r="A13876">
            <v>45902</v>
          </cell>
          <cell r="C13876" t="str">
            <v>GINA ALEXANDRA OCHOA CASTAÑEDA</v>
          </cell>
          <cell r="F13876">
            <v>45901.557442129626</v>
          </cell>
          <cell r="G13876">
            <v>45902.557256944441</v>
          </cell>
          <cell r="H13876">
            <v>9</v>
          </cell>
          <cell r="O13876">
            <v>472400</v>
          </cell>
        </row>
        <row r="13877">
          <cell r="A13877">
            <v>45902</v>
          </cell>
          <cell r="C13877" t="str">
            <v>JOSE DIEGO MOSQUERA</v>
          </cell>
          <cell r="F13877">
            <v>45902.27238425926</v>
          </cell>
          <cell r="G13877">
            <v>45903.27238425926</v>
          </cell>
          <cell r="H13877">
            <v>8</v>
          </cell>
          <cell r="O13877">
            <v>339200</v>
          </cell>
        </row>
        <row r="13878">
          <cell r="A13878">
            <v>45902</v>
          </cell>
          <cell r="C13878" t="str">
            <v>LA BIFERIA SA</v>
          </cell>
          <cell r="F13878">
            <v>45882.504236111112</v>
          </cell>
          <cell r="G13878">
            <v>45912.503078703703</v>
          </cell>
          <cell r="H13878">
            <v>-1</v>
          </cell>
          <cell r="O13878">
            <v>2112200</v>
          </cell>
        </row>
        <row r="13879">
          <cell r="A13879">
            <v>45902</v>
          </cell>
          <cell r="C13879" t="str">
            <v>DOLLY EDITH SANABRIA CANTOR</v>
          </cell>
          <cell r="F13879">
            <v>45902.355231481481</v>
          </cell>
          <cell r="G13879">
            <v>45903.353692129633</v>
          </cell>
          <cell r="H13879">
            <v>8</v>
          </cell>
          <cell r="O13879">
            <v>169200</v>
          </cell>
        </row>
        <row r="13880">
          <cell r="A13880">
            <v>45902</v>
          </cell>
          <cell r="C13880" t="str">
            <v>CAROLA CACEROLA SAS</v>
          </cell>
          <cell r="F13880">
            <v>45897.306504629632</v>
          </cell>
          <cell r="G13880">
            <v>45898.306319444448</v>
          </cell>
          <cell r="H13880">
            <v>13</v>
          </cell>
          <cell r="O13880">
            <v>306200.03000000003</v>
          </cell>
        </row>
        <row r="13881">
          <cell r="A13881">
            <v>45902</v>
          </cell>
          <cell r="C13881" t="str">
            <v>CAROLA CACEROLA SAS</v>
          </cell>
          <cell r="F13881">
            <v>45899.294652777775</v>
          </cell>
          <cell r="G13881">
            <v>45900.294317129628</v>
          </cell>
          <cell r="H13881">
            <v>11</v>
          </cell>
          <cell r="O13881">
            <v>177000</v>
          </cell>
        </row>
        <row r="13882">
          <cell r="A13882">
            <v>45902</v>
          </cell>
          <cell r="C13882" t="str">
            <v>COMERCIALIZADORA DE DESPOJOS CARNICOS DE COLOMBIA S.A.S</v>
          </cell>
          <cell r="F13882">
            <v>45871.466111111113</v>
          </cell>
          <cell r="G13882">
            <v>45901.466111111113</v>
          </cell>
          <cell r="H13882">
            <v>10</v>
          </cell>
          <cell r="O13882">
            <v>4860</v>
          </cell>
        </row>
        <row r="13883">
          <cell r="A13883">
            <v>45902</v>
          </cell>
          <cell r="C13883" t="str">
            <v>COMERCIALIZADORA DE DESPOJOS CARNICOS DE COLOMBIA S.A.S</v>
          </cell>
          <cell r="F13883">
            <v>45871.495497685188</v>
          </cell>
          <cell r="G13883">
            <v>45901.495497685188</v>
          </cell>
          <cell r="H13883">
            <v>10</v>
          </cell>
          <cell r="O13883">
            <v>22900</v>
          </cell>
        </row>
        <row r="13884">
          <cell r="A13884">
            <v>45902</v>
          </cell>
          <cell r="C13884" t="str">
            <v>COMERCIALIZADORA DE DESPOJOS CARNICOS DE COLOMBIA S.A.S</v>
          </cell>
          <cell r="F13884">
            <v>45871.501145833332</v>
          </cell>
          <cell r="G13884">
            <v>45901.501145833332</v>
          </cell>
          <cell r="H13884">
            <v>10</v>
          </cell>
          <cell r="O13884">
            <v>20960</v>
          </cell>
        </row>
        <row r="13885">
          <cell r="A13885">
            <v>45902</v>
          </cell>
          <cell r="C13885" t="str">
            <v>COMERCIALIZADORA DE DESPOJOS CARNICOS DE COLOMBIA S.A.S</v>
          </cell>
          <cell r="F13885">
            <v>45871.535185185188</v>
          </cell>
          <cell r="G13885">
            <v>45901.535185185188</v>
          </cell>
          <cell r="H13885">
            <v>10</v>
          </cell>
          <cell r="O13885">
            <v>100000</v>
          </cell>
        </row>
        <row r="13886">
          <cell r="A13886">
            <v>45902</v>
          </cell>
          <cell r="C13886" t="str">
            <v>COMERCIALIZADORA DE DESPOJOS CARNICOS DE COLOMBIA S.A.S</v>
          </cell>
          <cell r="F13886">
            <v>45873.460787037038</v>
          </cell>
          <cell r="G13886">
            <v>45903.460787037038</v>
          </cell>
          <cell r="H13886">
            <v>8</v>
          </cell>
          <cell r="O13886">
            <v>23500</v>
          </cell>
        </row>
        <row r="13887">
          <cell r="A13887">
            <v>45902</v>
          </cell>
          <cell r="C13887" t="str">
            <v>COMERCIALIZADORA DE DESPOJOS CARNICOS DE COLOMBIA S.A.S</v>
          </cell>
          <cell r="F13887">
            <v>45874.555891203701</v>
          </cell>
          <cell r="G13887">
            <v>45904.555891203701</v>
          </cell>
          <cell r="H13887">
            <v>7</v>
          </cell>
          <cell r="O13887">
            <v>11500</v>
          </cell>
        </row>
        <row r="13888">
          <cell r="A13888">
            <v>45902</v>
          </cell>
          <cell r="C13888" t="str">
            <v>COMERCIALIZADORA DE DESPOJOS CARNICOS DE COLOMBIA S.A.S</v>
          </cell>
          <cell r="F13888">
            <v>45874.674074074072</v>
          </cell>
          <cell r="G13888">
            <v>45904.674074074072</v>
          </cell>
          <cell r="H13888">
            <v>7</v>
          </cell>
          <cell r="O13888">
            <v>14190</v>
          </cell>
        </row>
        <row r="13889">
          <cell r="A13889">
            <v>45902</v>
          </cell>
          <cell r="C13889" t="str">
            <v>COMERCIALIZADORA DE DESPOJOS CARNICOS DE COLOMBIA S.A.S</v>
          </cell>
          <cell r="F13889">
            <v>45875.340624999997</v>
          </cell>
          <cell r="G13889">
            <v>45905.340624999997</v>
          </cell>
          <cell r="H13889">
            <v>6</v>
          </cell>
          <cell r="O13889">
            <v>19020</v>
          </cell>
        </row>
        <row r="13890">
          <cell r="A13890">
            <v>45902</v>
          </cell>
          <cell r="C13890" t="str">
            <v>COMERCIALIZADORA DE DESPOJOS CARNICOS DE COLOMBIA S.A.S</v>
          </cell>
          <cell r="F13890">
            <v>45878.526458333334</v>
          </cell>
          <cell r="G13890">
            <v>45908.526458333334</v>
          </cell>
          <cell r="H13890">
            <v>3</v>
          </cell>
          <cell r="O13890">
            <v>28330</v>
          </cell>
        </row>
        <row r="13891">
          <cell r="A13891">
            <v>45902</v>
          </cell>
          <cell r="C13891" t="str">
            <v>COMERCIALIZADORA DE DESPOJOS CARNICOS DE COLOMBIA S.A.S</v>
          </cell>
          <cell r="F13891">
            <v>45880.547974537039</v>
          </cell>
          <cell r="G13891">
            <v>45910.547974537039</v>
          </cell>
          <cell r="H13891">
            <v>1</v>
          </cell>
          <cell r="O13891">
            <v>20840</v>
          </cell>
        </row>
        <row r="13892">
          <cell r="A13892">
            <v>45902</v>
          </cell>
          <cell r="C13892" t="str">
            <v>COMERCIALIZADORA DE DESPOJOS CARNICOS DE COLOMBIA S.A.S</v>
          </cell>
          <cell r="F13892">
            <v>45881.50885416667</v>
          </cell>
          <cell r="G13892">
            <v>45911.50885416667</v>
          </cell>
          <cell r="H13892">
            <v>0</v>
          </cell>
          <cell r="O13892">
            <v>100000</v>
          </cell>
        </row>
        <row r="13893">
          <cell r="A13893">
            <v>45902</v>
          </cell>
          <cell r="C13893" t="str">
            <v>COMERCIALIZADORA DE DESPOJOS CARNICOS DE COLOMBIA S.A.S</v>
          </cell>
          <cell r="F13893">
            <v>45882.398043981484</v>
          </cell>
          <cell r="G13893">
            <v>45912.398043981484</v>
          </cell>
          <cell r="H13893">
            <v>-1</v>
          </cell>
          <cell r="O13893">
            <v>18140</v>
          </cell>
        </row>
        <row r="13894">
          <cell r="A13894">
            <v>45902</v>
          </cell>
          <cell r="C13894" t="str">
            <v>COMERCIALIZADORA DE DESPOJOS CARNICOS DE COLOMBIA S.A.S</v>
          </cell>
          <cell r="F13894">
            <v>45883.291747685187</v>
          </cell>
          <cell r="G13894">
            <v>45913.291747685187</v>
          </cell>
          <cell r="H13894">
            <v>-2</v>
          </cell>
          <cell r="O13894">
            <v>10250</v>
          </cell>
        </row>
        <row r="13895">
          <cell r="A13895">
            <v>45902</v>
          </cell>
          <cell r="C13895" t="str">
            <v>COMERCIALIZADORA DE DESPOJOS CARNICOS DE COLOMBIA S.A.S</v>
          </cell>
          <cell r="F13895">
            <v>45884.337800925925</v>
          </cell>
          <cell r="G13895">
            <v>45914.337800925925</v>
          </cell>
          <cell r="H13895">
            <v>-3</v>
          </cell>
          <cell r="O13895">
            <v>6360</v>
          </cell>
        </row>
        <row r="13896">
          <cell r="A13896">
            <v>45902</v>
          </cell>
          <cell r="C13896" t="str">
            <v>COMERCIALIZADORA DE DESPOJOS CARNICOS DE COLOMBIA S.A.S</v>
          </cell>
          <cell r="F13896">
            <v>45884.34097222222</v>
          </cell>
          <cell r="G13896">
            <v>45914.34097222222</v>
          </cell>
          <cell r="H13896">
            <v>-3</v>
          </cell>
          <cell r="O13896">
            <v>6360</v>
          </cell>
        </row>
        <row r="13897">
          <cell r="A13897">
            <v>45902</v>
          </cell>
          <cell r="C13897" t="str">
            <v>COMERCIALIZADORA DE DESPOJOS CARNICOS DE COLOMBIA S.A.S</v>
          </cell>
          <cell r="F13897">
            <v>45884.620856481481</v>
          </cell>
          <cell r="G13897">
            <v>45914.620856481481</v>
          </cell>
          <cell r="H13897">
            <v>-3</v>
          </cell>
          <cell r="O13897">
            <v>40000</v>
          </cell>
        </row>
        <row r="13898">
          <cell r="A13898">
            <v>45902</v>
          </cell>
          <cell r="C13898" t="str">
            <v>COMERCIALIZADORA DE DESPOJOS CARNICOS DE COLOMBIA S.A.S</v>
          </cell>
          <cell r="F13898">
            <v>45885.524074074077</v>
          </cell>
          <cell r="G13898">
            <v>45915.524074074077</v>
          </cell>
          <cell r="H13898">
            <v>-4</v>
          </cell>
          <cell r="O13898">
            <v>15520</v>
          </cell>
        </row>
        <row r="13899">
          <cell r="A13899">
            <v>45902</v>
          </cell>
          <cell r="C13899" t="str">
            <v>COMERCIALIZADORA DE DESPOJOS CARNICOS DE COLOMBIA S.A.S</v>
          </cell>
          <cell r="F13899">
            <v>45888.391898148147</v>
          </cell>
          <cell r="G13899">
            <v>45918.391898148147</v>
          </cell>
          <cell r="H13899">
            <v>-7</v>
          </cell>
          <cell r="O13899">
            <v>25880</v>
          </cell>
        </row>
        <row r="13900">
          <cell r="A13900">
            <v>45902</v>
          </cell>
          <cell r="C13900" t="str">
            <v>COMERCIALIZADORA DE DESPOJOS CARNICOS DE COLOMBIA S.A.S</v>
          </cell>
          <cell r="F13900">
            <v>45889.370162037034</v>
          </cell>
          <cell r="G13900">
            <v>45919.370162037034</v>
          </cell>
          <cell r="H13900">
            <v>-8</v>
          </cell>
          <cell r="O13900">
            <v>10020</v>
          </cell>
        </row>
        <row r="13901">
          <cell r="A13901">
            <v>45902</v>
          </cell>
          <cell r="C13901" t="str">
            <v>COMERCIALIZADORA DE DESPOJOS CARNICOS DE COLOMBIA S.A.S</v>
          </cell>
          <cell r="F13901">
            <v>45891.387824074074</v>
          </cell>
          <cell r="G13901">
            <v>45921.387824074074</v>
          </cell>
          <cell r="H13901">
            <v>-10</v>
          </cell>
          <cell r="O13901">
            <v>18440</v>
          </cell>
        </row>
        <row r="13902">
          <cell r="A13902">
            <v>45902</v>
          </cell>
          <cell r="C13902" t="str">
            <v>COMERCIALIZADORA DE DESPOJOS CARNICOS DE COLOMBIA S.A.S</v>
          </cell>
          <cell r="F13902">
            <v>45892.267939814818</v>
          </cell>
          <cell r="G13902">
            <v>45922.267939814818</v>
          </cell>
          <cell r="H13902">
            <v>-11</v>
          </cell>
          <cell r="O13902">
            <v>19080</v>
          </cell>
        </row>
        <row r="13903">
          <cell r="A13903">
            <v>45902</v>
          </cell>
          <cell r="C13903" t="str">
            <v>COMERCIALIZADORA DE DESPOJOS CARNICOS DE COLOMBIA S.A.S</v>
          </cell>
          <cell r="F13903">
            <v>45892.548229166663</v>
          </cell>
          <cell r="G13903">
            <v>45922.548229166663</v>
          </cell>
          <cell r="H13903">
            <v>-11</v>
          </cell>
          <cell r="O13903">
            <v>119980</v>
          </cell>
        </row>
        <row r="13904">
          <cell r="A13904">
            <v>45902</v>
          </cell>
          <cell r="C13904" t="str">
            <v>COMERCIALIZADORA DE DESPOJOS CARNICOS DE COLOMBIA S.A.S</v>
          </cell>
          <cell r="F13904">
            <v>45894.331087962964</v>
          </cell>
          <cell r="G13904">
            <v>45924.331087962964</v>
          </cell>
          <cell r="H13904">
            <v>-13</v>
          </cell>
          <cell r="O13904">
            <v>12480</v>
          </cell>
        </row>
        <row r="13905">
          <cell r="A13905">
            <v>45902</v>
          </cell>
          <cell r="C13905" t="str">
            <v>COMERCIALIZADORA DE DESPOJOS CARNICOS DE COLOMBIA S.A.S</v>
          </cell>
          <cell r="F13905">
            <v>45894.444525462961</v>
          </cell>
          <cell r="G13905">
            <v>45924.444525462961</v>
          </cell>
          <cell r="H13905">
            <v>-13</v>
          </cell>
          <cell r="O13905">
            <v>12650</v>
          </cell>
        </row>
        <row r="13906">
          <cell r="A13906">
            <v>45902</v>
          </cell>
          <cell r="C13906" t="str">
            <v>COMERCIALIZADORA DE DESPOJOS CARNICOS DE COLOMBIA S.A.S</v>
          </cell>
          <cell r="F13906">
            <v>45895.283993055556</v>
          </cell>
          <cell r="G13906">
            <v>45925.283993055556</v>
          </cell>
          <cell r="H13906">
            <v>-14</v>
          </cell>
          <cell r="O13906">
            <v>24080</v>
          </cell>
        </row>
        <row r="13907">
          <cell r="A13907">
            <v>45902</v>
          </cell>
          <cell r="C13907" t="str">
            <v>COMERCIALIZADORA DE DESPOJOS CARNICOS DE COLOMBIA S.A.S</v>
          </cell>
          <cell r="F13907">
            <v>45895.570335648146</v>
          </cell>
          <cell r="G13907">
            <v>45925.570335648146</v>
          </cell>
          <cell r="H13907">
            <v>-14</v>
          </cell>
          <cell r="O13907">
            <v>8800</v>
          </cell>
        </row>
        <row r="13908">
          <cell r="A13908">
            <v>45902</v>
          </cell>
          <cell r="C13908" t="str">
            <v>COMERCIALIZADORA DE DESPOJOS CARNICOS DE COLOMBIA S.A.S</v>
          </cell>
          <cell r="F13908">
            <v>45895.571805555555</v>
          </cell>
          <cell r="G13908">
            <v>45925.571805555555</v>
          </cell>
          <cell r="H13908">
            <v>-14</v>
          </cell>
          <cell r="O13908">
            <v>19340</v>
          </cell>
        </row>
        <row r="13909">
          <cell r="A13909">
            <v>45902</v>
          </cell>
          <cell r="C13909" t="str">
            <v>COMERCIALIZADORA DE DESPOJOS CARNICOS DE COLOMBIA S.A.S</v>
          </cell>
          <cell r="F13909">
            <v>45896.391504629632</v>
          </cell>
          <cell r="G13909">
            <v>45926.391504629632</v>
          </cell>
          <cell r="H13909">
            <v>-15</v>
          </cell>
          <cell r="O13909">
            <v>6380</v>
          </cell>
        </row>
        <row r="13910">
          <cell r="A13910">
            <v>45902</v>
          </cell>
          <cell r="C13910" t="str">
            <v>COMERCIALIZADORA DE DESPOJOS CARNICOS DE COLOMBIA S.A.S</v>
          </cell>
          <cell r="F13910">
            <v>45896.45076388889</v>
          </cell>
          <cell r="G13910">
            <v>45926.45076388889</v>
          </cell>
          <cell r="H13910">
            <v>-15</v>
          </cell>
          <cell r="O13910">
            <v>28080</v>
          </cell>
        </row>
        <row r="13911">
          <cell r="A13911">
            <v>45902</v>
          </cell>
          <cell r="C13911" t="str">
            <v>COMERCIALIZADORA DE DESPOJOS CARNICOS DE COLOMBIA S.A.S</v>
          </cell>
          <cell r="F13911">
            <v>45897.316759259258</v>
          </cell>
          <cell r="G13911">
            <v>45927.316759259258</v>
          </cell>
          <cell r="H13911">
            <v>-16</v>
          </cell>
          <cell r="O13911">
            <v>1580</v>
          </cell>
        </row>
        <row r="13912">
          <cell r="A13912">
            <v>45902</v>
          </cell>
          <cell r="C13912" t="str">
            <v>PPC SAS</v>
          </cell>
          <cell r="F13912">
            <v>45882.491956018515</v>
          </cell>
          <cell r="G13912">
            <v>45897.48909722222</v>
          </cell>
          <cell r="H13912">
            <v>14</v>
          </cell>
          <cell r="O13912">
            <v>3365957.0070000002</v>
          </cell>
        </row>
        <row r="13913">
          <cell r="A13913">
            <v>45902</v>
          </cell>
          <cell r="C13913" t="str">
            <v>PPC SAS</v>
          </cell>
          <cell r="F13913">
            <v>45885.571550925924</v>
          </cell>
          <cell r="G13913">
            <v>45900.571319444447</v>
          </cell>
          <cell r="H13913">
            <v>11</v>
          </cell>
          <cell r="O13913">
            <v>3723371.1609999998</v>
          </cell>
        </row>
        <row r="13914">
          <cell r="A13914">
            <v>45902</v>
          </cell>
          <cell r="C13914" t="str">
            <v>PPC SAS</v>
          </cell>
          <cell r="F13914">
            <v>45888.558356481481</v>
          </cell>
          <cell r="G13914">
            <v>45903.558229166665</v>
          </cell>
          <cell r="H13914">
            <v>8</v>
          </cell>
          <cell r="O13914">
            <v>6675946.682</v>
          </cell>
        </row>
        <row r="13915">
          <cell r="A13915">
            <v>45902</v>
          </cell>
          <cell r="C13915" t="str">
            <v>PPC SAS</v>
          </cell>
          <cell r="F13915">
            <v>45889.432337962964</v>
          </cell>
          <cell r="G13915">
            <v>45904.430983796294</v>
          </cell>
          <cell r="H13915">
            <v>7</v>
          </cell>
          <cell r="O13915">
            <v>1884167.12</v>
          </cell>
        </row>
        <row r="13916">
          <cell r="A13916">
            <v>45902</v>
          </cell>
          <cell r="C13916" t="str">
            <v>PPC SAS</v>
          </cell>
          <cell r="F13916">
            <v>45890.592731481483</v>
          </cell>
          <cell r="G13916">
            <v>45905.592280092591</v>
          </cell>
          <cell r="H13916">
            <v>6</v>
          </cell>
          <cell r="O13916">
            <v>5304099.7390000001</v>
          </cell>
        </row>
        <row r="13917">
          <cell r="A13917">
            <v>45902</v>
          </cell>
          <cell r="C13917" t="str">
            <v>PAULA JINNET ARDILA GOMEZ</v>
          </cell>
          <cell r="F13917">
            <v>45901.325104166666</v>
          </cell>
          <cell r="G13917">
            <v>45902.324953703705</v>
          </cell>
          <cell r="H13917">
            <v>9</v>
          </cell>
          <cell r="O13917">
            <v>424350</v>
          </cell>
        </row>
        <row r="13918">
          <cell r="A13918">
            <v>45902</v>
          </cell>
          <cell r="C13918" t="str">
            <v>CEVICHE FUSION SAS</v>
          </cell>
          <cell r="F13918">
            <v>45882.602731481478</v>
          </cell>
          <cell r="G13918">
            <v>45883.602141203701</v>
          </cell>
          <cell r="H13918">
            <v>28</v>
          </cell>
          <cell r="O13918">
            <v>63318</v>
          </cell>
        </row>
        <row r="13919">
          <cell r="A13919">
            <v>45902</v>
          </cell>
          <cell r="C13919" t="str">
            <v>CEVICHE FUSION SAS</v>
          </cell>
          <cell r="F13919">
            <v>45889.549143518518</v>
          </cell>
          <cell r="G13919">
            <v>45890.534201388888</v>
          </cell>
          <cell r="H13919">
            <v>21</v>
          </cell>
          <cell r="O13919">
            <v>349800</v>
          </cell>
        </row>
        <row r="13920">
          <cell r="A13920">
            <v>45902</v>
          </cell>
          <cell r="C13920" t="str">
            <v>CEVICHE FUSION SAS</v>
          </cell>
          <cell r="F13920">
            <v>45890.490023148152</v>
          </cell>
          <cell r="G13920">
            <v>45891.489768518521</v>
          </cell>
          <cell r="H13920">
            <v>20</v>
          </cell>
          <cell r="O13920">
            <v>313950</v>
          </cell>
        </row>
        <row r="13921">
          <cell r="A13921">
            <v>45902</v>
          </cell>
          <cell r="C13921" t="str">
            <v>CEVICHE FUSION SAS</v>
          </cell>
          <cell r="F13921">
            <v>45901.462476851855</v>
          </cell>
          <cell r="G13921">
            <v>45902.462187500001</v>
          </cell>
          <cell r="H13921">
            <v>9</v>
          </cell>
          <cell r="O13921">
            <v>9232</v>
          </cell>
        </row>
        <row r="13922">
          <cell r="A13922">
            <v>45902</v>
          </cell>
          <cell r="C13922" t="str">
            <v>VENTAS MOSTRADOR</v>
          </cell>
          <cell r="F13922">
            <v>45902</v>
          </cell>
          <cell r="G13922">
            <v>45902</v>
          </cell>
          <cell r="H13922">
            <v>0</v>
          </cell>
          <cell r="O13922">
            <v>99885</v>
          </cell>
        </row>
        <row r="13923">
          <cell r="A13923">
            <v>45902</v>
          </cell>
          <cell r="C13923" t="str">
            <v>VENTAS MOSTRADOR</v>
          </cell>
          <cell r="F13923">
            <v>45902</v>
          </cell>
          <cell r="G13923">
            <v>45902</v>
          </cell>
          <cell r="H13923">
            <v>0</v>
          </cell>
          <cell r="O13923">
            <v>461131</v>
          </cell>
        </row>
        <row r="13924">
          <cell r="A13924">
            <v>45903</v>
          </cell>
          <cell r="C13924" t="str">
            <v>ALIMENTOS BRIKO SAS</v>
          </cell>
          <cell r="F13924">
            <v>45903.321747685186</v>
          </cell>
          <cell r="G13924">
            <v>45904.321539351855</v>
          </cell>
          <cell r="H13924">
            <v>7</v>
          </cell>
          <cell r="O13924">
            <v>940700</v>
          </cell>
        </row>
        <row r="13925">
          <cell r="A13925">
            <v>45903</v>
          </cell>
          <cell r="C13925" t="str">
            <v>VENTAS MOSTRADOR</v>
          </cell>
          <cell r="F13925">
            <v>45903</v>
          </cell>
          <cell r="G13925">
            <v>45903</v>
          </cell>
          <cell r="H13925">
            <v>0</v>
          </cell>
          <cell r="O13925">
            <v>5990</v>
          </cell>
        </row>
        <row r="13926">
          <cell r="A13926">
            <v>45903</v>
          </cell>
          <cell r="C13926" t="str">
            <v>VENTAS MOSTRADOR</v>
          </cell>
          <cell r="F13926">
            <v>45903</v>
          </cell>
          <cell r="G13926">
            <v>45903</v>
          </cell>
          <cell r="H13926">
            <v>0</v>
          </cell>
          <cell r="O13926">
            <v>8360</v>
          </cell>
        </row>
        <row r="13927">
          <cell r="A13927">
            <v>45903</v>
          </cell>
          <cell r="C13927" t="str">
            <v>VENTAS MOSTRADOR</v>
          </cell>
          <cell r="F13927">
            <v>45903</v>
          </cell>
          <cell r="G13927">
            <v>45903</v>
          </cell>
          <cell r="H13927">
            <v>0</v>
          </cell>
          <cell r="O13927">
            <v>9750</v>
          </cell>
        </row>
        <row r="13928">
          <cell r="A13928">
            <v>45903</v>
          </cell>
          <cell r="C13928" t="str">
            <v>VENTAS MOSTRADOR</v>
          </cell>
          <cell r="F13928">
            <v>45903</v>
          </cell>
          <cell r="G13928">
            <v>45903</v>
          </cell>
          <cell r="H13928">
            <v>0</v>
          </cell>
          <cell r="O13928">
            <v>10170</v>
          </cell>
        </row>
        <row r="13929">
          <cell r="A13929">
            <v>45903</v>
          </cell>
          <cell r="C13929" t="str">
            <v>VENTAS MOSTRADOR</v>
          </cell>
          <cell r="F13929">
            <v>45903</v>
          </cell>
          <cell r="G13929">
            <v>45903</v>
          </cell>
          <cell r="H13929">
            <v>0</v>
          </cell>
          <cell r="O13929">
            <v>11500</v>
          </cell>
        </row>
        <row r="13930">
          <cell r="A13930">
            <v>45903</v>
          </cell>
          <cell r="C13930" t="str">
            <v>VENTAS MOSTRADOR</v>
          </cell>
          <cell r="F13930">
            <v>45903</v>
          </cell>
          <cell r="G13930">
            <v>45903</v>
          </cell>
          <cell r="H13930">
            <v>0</v>
          </cell>
          <cell r="O13930">
            <v>13345</v>
          </cell>
        </row>
        <row r="13931">
          <cell r="A13931">
            <v>45903</v>
          </cell>
          <cell r="C13931" t="str">
            <v>VENTAS MOSTRADOR</v>
          </cell>
          <cell r="F13931">
            <v>45903</v>
          </cell>
          <cell r="G13931">
            <v>45903</v>
          </cell>
          <cell r="H13931">
            <v>0</v>
          </cell>
          <cell r="O13931">
            <v>14664</v>
          </cell>
        </row>
        <row r="13932">
          <cell r="A13932">
            <v>45903</v>
          </cell>
          <cell r="C13932" t="str">
            <v>VENTAS MOSTRADOR</v>
          </cell>
          <cell r="F13932">
            <v>45903</v>
          </cell>
          <cell r="G13932">
            <v>45903</v>
          </cell>
          <cell r="H13932">
            <v>0</v>
          </cell>
          <cell r="O13932">
            <v>19000</v>
          </cell>
        </row>
        <row r="13933">
          <cell r="A13933">
            <v>45903</v>
          </cell>
          <cell r="C13933" t="str">
            <v>VENTAS MOSTRADOR</v>
          </cell>
          <cell r="F13933">
            <v>45903</v>
          </cell>
          <cell r="G13933">
            <v>45903</v>
          </cell>
          <cell r="H13933">
            <v>0</v>
          </cell>
          <cell r="O13933">
            <v>19604</v>
          </cell>
        </row>
        <row r="13934">
          <cell r="A13934">
            <v>45903</v>
          </cell>
          <cell r="C13934" t="str">
            <v>VENTAS MOSTRADOR</v>
          </cell>
          <cell r="F13934">
            <v>45903</v>
          </cell>
          <cell r="G13934">
            <v>45903</v>
          </cell>
          <cell r="H13934">
            <v>0</v>
          </cell>
          <cell r="O13934">
            <v>19952</v>
          </cell>
        </row>
        <row r="13935">
          <cell r="A13935">
            <v>45903</v>
          </cell>
          <cell r="C13935" t="str">
            <v>VENTAS MOSTRADOR</v>
          </cell>
          <cell r="F13935">
            <v>45903</v>
          </cell>
          <cell r="G13935">
            <v>45903</v>
          </cell>
          <cell r="H13935">
            <v>0</v>
          </cell>
          <cell r="O13935">
            <v>20000</v>
          </cell>
        </row>
        <row r="13936">
          <cell r="A13936">
            <v>45903</v>
          </cell>
          <cell r="C13936" t="str">
            <v>VENTAS MOSTRADOR</v>
          </cell>
          <cell r="F13936">
            <v>45903</v>
          </cell>
          <cell r="G13936">
            <v>45903</v>
          </cell>
          <cell r="H13936">
            <v>0</v>
          </cell>
          <cell r="O13936">
            <v>32450</v>
          </cell>
        </row>
        <row r="13937">
          <cell r="A13937">
            <v>45903</v>
          </cell>
          <cell r="C13937" t="str">
            <v>VENTAS MOSTRADOR</v>
          </cell>
          <cell r="F13937">
            <v>45903</v>
          </cell>
          <cell r="G13937">
            <v>45903</v>
          </cell>
          <cell r="H13937">
            <v>0</v>
          </cell>
          <cell r="O13937">
            <v>50960</v>
          </cell>
        </row>
        <row r="13938">
          <cell r="A13938">
            <v>45903</v>
          </cell>
          <cell r="C13938" t="str">
            <v>VENTAS MOSTRADOR</v>
          </cell>
          <cell r="F13938">
            <v>45903</v>
          </cell>
          <cell r="G13938">
            <v>45903</v>
          </cell>
          <cell r="H13938">
            <v>0</v>
          </cell>
          <cell r="O13938">
            <v>51680</v>
          </cell>
        </row>
        <row r="13939">
          <cell r="A13939">
            <v>45903</v>
          </cell>
          <cell r="C13939" t="str">
            <v>VENTAS MOSTRADOR</v>
          </cell>
          <cell r="F13939">
            <v>45903</v>
          </cell>
          <cell r="G13939">
            <v>45903</v>
          </cell>
          <cell r="H13939">
            <v>0</v>
          </cell>
          <cell r="O13939">
            <v>55068</v>
          </cell>
        </row>
        <row r="13940">
          <cell r="A13940">
            <v>45903</v>
          </cell>
          <cell r="C13940" t="str">
            <v>SONIA CONTANZA CARDENAS MURCIA</v>
          </cell>
          <cell r="F13940">
            <v>45903.322731481479</v>
          </cell>
          <cell r="G13940">
            <v>45904.322500000002</v>
          </cell>
          <cell r="H13940">
            <v>7</v>
          </cell>
          <cell r="O13940">
            <v>102000</v>
          </cell>
        </row>
        <row r="13941">
          <cell r="A13941">
            <v>45903</v>
          </cell>
          <cell r="C13941" t="str">
            <v>YALINDI  BONILLA GRANADOS</v>
          </cell>
          <cell r="F13941">
            <v>45903.305601851855</v>
          </cell>
          <cell r="G13941">
            <v>45904.305486111109</v>
          </cell>
          <cell r="H13941">
            <v>7</v>
          </cell>
          <cell r="O13941">
            <v>131500</v>
          </cell>
        </row>
        <row r="13942">
          <cell r="A13942">
            <v>45903</v>
          </cell>
          <cell r="C13942" t="str">
            <v>VENTAS MOSTRADOR</v>
          </cell>
          <cell r="F13942">
            <v>45903</v>
          </cell>
          <cell r="G13942">
            <v>45903</v>
          </cell>
          <cell r="H13942">
            <v>0</v>
          </cell>
          <cell r="O13942">
            <v>40000</v>
          </cell>
        </row>
        <row r="13943">
          <cell r="A13943">
            <v>45903</v>
          </cell>
          <cell r="C13943" t="str">
            <v>CRISTIAN  ROJAS RIVERA</v>
          </cell>
          <cell r="F13943">
            <v>45904.356377314813</v>
          </cell>
          <cell r="G13943">
            <v>45910.356249999997</v>
          </cell>
          <cell r="H13943">
            <v>1</v>
          </cell>
          <cell r="O13943">
            <v>425499.99</v>
          </cell>
        </row>
        <row r="13944">
          <cell r="A13944">
            <v>45903</v>
          </cell>
          <cell r="C13944" t="str">
            <v>CARLOS ANDRES HERNANDEZ MARTINEZ</v>
          </cell>
          <cell r="F13944">
            <v>45903.451238425929</v>
          </cell>
          <cell r="G13944">
            <v>45904.450648148151</v>
          </cell>
          <cell r="H13944">
            <v>7</v>
          </cell>
          <cell r="O13944">
            <v>425499.99</v>
          </cell>
        </row>
        <row r="13945">
          <cell r="A13945">
            <v>45903</v>
          </cell>
          <cell r="C13945" t="str">
            <v>TAKAMI SA</v>
          </cell>
          <cell r="F13945">
            <v>45878.515555555554</v>
          </cell>
          <cell r="G13945">
            <v>45908.51457175926</v>
          </cell>
          <cell r="H13945">
            <v>3</v>
          </cell>
          <cell r="O13945">
            <v>91340</v>
          </cell>
        </row>
        <row r="13946">
          <cell r="A13946">
            <v>45903</v>
          </cell>
          <cell r="C13946" t="str">
            <v>TAKAMI SA</v>
          </cell>
          <cell r="F13946">
            <v>45880.593726851854</v>
          </cell>
          <cell r="G13946">
            <v>45910.592997685184</v>
          </cell>
          <cell r="H13946">
            <v>1</v>
          </cell>
          <cell r="O13946">
            <v>304000</v>
          </cell>
        </row>
        <row r="13947">
          <cell r="A13947">
            <v>45903</v>
          </cell>
          <cell r="C13947" t="str">
            <v>TAKAMI SA</v>
          </cell>
          <cell r="F13947">
            <v>45880.620694444442</v>
          </cell>
          <cell r="G13947">
            <v>45910.620381944442</v>
          </cell>
          <cell r="H13947">
            <v>1</v>
          </cell>
          <cell r="O13947">
            <v>11900</v>
          </cell>
        </row>
        <row r="13948">
          <cell r="A13948">
            <v>45903</v>
          </cell>
          <cell r="C13948" t="str">
            <v>TAKAMI SA</v>
          </cell>
          <cell r="F13948">
            <v>45880.62363425926</v>
          </cell>
          <cell r="G13948">
            <v>45910.623472222222</v>
          </cell>
          <cell r="H13948">
            <v>1</v>
          </cell>
          <cell r="O13948">
            <v>128800</v>
          </cell>
        </row>
        <row r="13949">
          <cell r="A13949">
            <v>45903</v>
          </cell>
          <cell r="C13949" t="str">
            <v>TAKAMI SA</v>
          </cell>
          <cell r="F13949">
            <v>45881.493136574078</v>
          </cell>
          <cell r="G13949">
            <v>45911.492858796293</v>
          </cell>
          <cell r="H13949">
            <v>0</v>
          </cell>
          <cell r="O13949">
            <v>2150000</v>
          </cell>
        </row>
        <row r="13950">
          <cell r="A13950">
            <v>45903</v>
          </cell>
          <cell r="C13950" t="str">
            <v>TAKAMI SA</v>
          </cell>
          <cell r="F13950">
            <v>45881.507118055553</v>
          </cell>
          <cell r="G13950">
            <v>45911.506666666668</v>
          </cell>
          <cell r="H13950">
            <v>0</v>
          </cell>
          <cell r="O13950">
            <v>221000</v>
          </cell>
        </row>
        <row r="13951">
          <cell r="A13951">
            <v>45903</v>
          </cell>
          <cell r="C13951" t="str">
            <v>TAKAMI SA</v>
          </cell>
          <cell r="F13951">
            <v>45881.575844907406</v>
          </cell>
          <cell r="G13951">
            <v>45911.574976851851</v>
          </cell>
          <cell r="H13951">
            <v>0</v>
          </cell>
          <cell r="O13951">
            <v>96900</v>
          </cell>
        </row>
        <row r="13952">
          <cell r="A13952">
            <v>45903</v>
          </cell>
          <cell r="C13952" t="str">
            <v>TAKAMI SA</v>
          </cell>
          <cell r="F13952">
            <v>45882.551631944443</v>
          </cell>
          <cell r="G13952">
            <v>45912.549409722225</v>
          </cell>
          <cell r="H13952">
            <v>-1</v>
          </cell>
          <cell r="O13952">
            <v>138000</v>
          </cell>
        </row>
        <row r="13953">
          <cell r="A13953">
            <v>45903</v>
          </cell>
          <cell r="C13953" t="str">
            <v>TAKAMI SA</v>
          </cell>
          <cell r="F13953">
            <v>45882.557951388888</v>
          </cell>
          <cell r="G13953">
            <v>45912.557835648149</v>
          </cell>
          <cell r="H13953">
            <v>-1</v>
          </cell>
          <cell r="O13953">
            <v>217500</v>
          </cell>
        </row>
        <row r="13954">
          <cell r="A13954">
            <v>45903</v>
          </cell>
          <cell r="C13954" t="str">
            <v>TAKAMI SA</v>
          </cell>
          <cell r="F13954">
            <v>45882.601226851853</v>
          </cell>
          <cell r="G13954">
            <v>45912.600763888891</v>
          </cell>
          <cell r="H13954">
            <v>-1</v>
          </cell>
          <cell r="O13954">
            <v>174210</v>
          </cell>
        </row>
        <row r="13955">
          <cell r="A13955">
            <v>45903</v>
          </cell>
          <cell r="C13955" t="str">
            <v>TAKAMI SA</v>
          </cell>
          <cell r="F13955">
            <v>45883.504988425928</v>
          </cell>
          <cell r="G13955">
            <v>45913.504363425927</v>
          </cell>
          <cell r="H13955">
            <v>-2</v>
          </cell>
          <cell r="O13955">
            <v>283850</v>
          </cell>
        </row>
        <row r="13956">
          <cell r="A13956">
            <v>45903</v>
          </cell>
          <cell r="C13956" t="str">
            <v>TAKAMI SA</v>
          </cell>
          <cell r="F13956">
            <v>45883.526701388888</v>
          </cell>
          <cell r="G13956">
            <v>45913.522002314814</v>
          </cell>
          <cell r="H13956">
            <v>-2</v>
          </cell>
          <cell r="O13956">
            <v>82800</v>
          </cell>
        </row>
        <row r="13957">
          <cell r="A13957">
            <v>45903</v>
          </cell>
          <cell r="C13957" t="str">
            <v>TAKAMI SA</v>
          </cell>
          <cell r="F13957">
            <v>45883.549733796295</v>
          </cell>
          <cell r="G13957">
            <v>45913.549166666664</v>
          </cell>
          <cell r="H13957">
            <v>-2</v>
          </cell>
          <cell r="O13957">
            <v>187680</v>
          </cell>
        </row>
        <row r="13958">
          <cell r="A13958">
            <v>45903</v>
          </cell>
          <cell r="C13958" t="str">
            <v>TAKAMI SA</v>
          </cell>
          <cell r="F13958">
            <v>45884.489768518521</v>
          </cell>
          <cell r="G13958">
            <v>45914.489583333336</v>
          </cell>
          <cell r="H13958">
            <v>-3</v>
          </cell>
          <cell r="O13958">
            <v>229000</v>
          </cell>
        </row>
        <row r="13959">
          <cell r="A13959">
            <v>45903</v>
          </cell>
          <cell r="C13959" t="str">
            <v>TAKAMI SA</v>
          </cell>
          <cell r="F13959">
            <v>45884.523449074077</v>
          </cell>
          <cell r="G13959">
            <v>45914.523356481484</v>
          </cell>
          <cell r="H13959">
            <v>-3</v>
          </cell>
          <cell r="O13959">
            <v>102820</v>
          </cell>
        </row>
        <row r="13960">
          <cell r="A13960">
            <v>45903</v>
          </cell>
          <cell r="C13960" t="str">
            <v>TAKAMI SA</v>
          </cell>
          <cell r="F13960">
            <v>45884.52449074074</v>
          </cell>
          <cell r="G13960">
            <v>45914.523912037039</v>
          </cell>
          <cell r="H13960">
            <v>-3</v>
          </cell>
          <cell r="O13960">
            <v>473500</v>
          </cell>
        </row>
        <row r="13961">
          <cell r="A13961">
            <v>45903</v>
          </cell>
          <cell r="C13961" t="str">
            <v>TAKAMI SA</v>
          </cell>
          <cell r="F13961">
            <v>45884.531076388892</v>
          </cell>
          <cell r="G13961">
            <v>45914.530949074076</v>
          </cell>
          <cell r="H13961">
            <v>-3</v>
          </cell>
          <cell r="O13961">
            <v>78000</v>
          </cell>
        </row>
        <row r="13962">
          <cell r="A13962">
            <v>45903</v>
          </cell>
          <cell r="C13962" t="str">
            <v>TAKAMI SA</v>
          </cell>
          <cell r="F13962">
            <v>45884.549097222225</v>
          </cell>
          <cell r="G13962">
            <v>45914.548449074071</v>
          </cell>
          <cell r="H13962">
            <v>-3</v>
          </cell>
          <cell r="O13962">
            <v>677200</v>
          </cell>
        </row>
        <row r="13963">
          <cell r="A13963">
            <v>45903</v>
          </cell>
          <cell r="C13963" t="str">
            <v>TAKAMI SA</v>
          </cell>
          <cell r="F13963">
            <v>45884.618993055556</v>
          </cell>
          <cell r="G13963">
            <v>45914.618321759262</v>
          </cell>
          <cell r="H13963">
            <v>-3</v>
          </cell>
          <cell r="O13963">
            <v>131750</v>
          </cell>
        </row>
        <row r="13964">
          <cell r="A13964">
            <v>45903</v>
          </cell>
          <cell r="C13964" t="str">
            <v>TAKAMI SA</v>
          </cell>
          <cell r="F13964">
            <v>45884.628738425927</v>
          </cell>
          <cell r="G13964">
            <v>45914.62840277778</v>
          </cell>
          <cell r="H13964">
            <v>-3</v>
          </cell>
          <cell r="O13964">
            <v>7349526.4687999999</v>
          </cell>
        </row>
        <row r="13965">
          <cell r="A13965">
            <v>45903</v>
          </cell>
          <cell r="C13965" t="str">
            <v>TAKAMI SA</v>
          </cell>
          <cell r="F13965">
            <v>45885.472997685189</v>
          </cell>
          <cell r="G13965">
            <v>45915.47284722222</v>
          </cell>
          <cell r="H13965">
            <v>-4</v>
          </cell>
          <cell r="O13965">
            <v>956750</v>
          </cell>
        </row>
        <row r="13966">
          <cell r="A13966">
            <v>45903</v>
          </cell>
          <cell r="C13966" t="str">
            <v>TAKAMI SA</v>
          </cell>
          <cell r="F13966">
            <v>45885.475844907407</v>
          </cell>
          <cell r="G13966">
            <v>45915.475717592592</v>
          </cell>
          <cell r="H13966">
            <v>-4</v>
          </cell>
          <cell r="O13966">
            <v>230000</v>
          </cell>
        </row>
        <row r="13967">
          <cell r="A13967">
            <v>45903</v>
          </cell>
          <cell r="C13967" t="str">
            <v>TAKAMI SA</v>
          </cell>
          <cell r="F13967">
            <v>45885.538159722222</v>
          </cell>
          <cell r="G13967">
            <v>45915.53800925926</v>
          </cell>
          <cell r="H13967">
            <v>-4</v>
          </cell>
          <cell r="O13967">
            <v>523280</v>
          </cell>
        </row>
        <row r="13968">
          <cell r="A13968">
            <v>45903</v>
          </cell>
          <cell r="C13968" t="str">
            <v>TAKAMI SA</v>
          </cell>
          <cell r="F13968">
            <v>45885.567245370374</v>
          </cell>
          <cell r="G13968">
            <v>45915.56695601852</v>
          </cell>
          <cell r="H13968">
            <v>-4</v>
          </cell>
          <cell r="O13968">
            <v>61500</v>
          </cell>
        </row>
        <row r="13969">
          <cell r="A13969">
            <v>45903</v>
          </cell>
          <cell r="C13969" t="str">
            <v>TAKAMI SA</v>
          </cell>
          <cell r="F13969">
            <v>45885.569328703707</v>
          </cell>
          <cell r="G13969">
            <v>45915.569050925929</v>
          </cell>
          <cell r="H13969">
            <v>-4</v>
          </cell>
          <cell r="O13969">
            <v>332120</v>
          </cell>
        </row>
        <row r="13970">
          <cell r="A13970">
            <v>45903</v>
          </cell>
          <cell r="C13970" t="str">
            <v>TAKAMI SA</v>
          </cell>
          <cell r="F13970">
            <v>45885.595324074071</v>
          </cell>
          <cell r="G13970">
            <v>45915.593344907407</v>
          </cell>
          <cell r="H13970">
            <v>-4</v>
          </cell>
          <cell r="O13970">
            <v>193840</v>
          </cell>
        </row>
        <row r="13971">
          <cell r="A13971">
            <v>45903</v>
          </cell>
          <cell r="C13971" t="str">
            <v>TAKAMI SA</v>
          </cell>
          <cell r="F13971">
            <v>45888.551805555559</v>
          </cell>
          <cell r="G13971">
            <v>45918.551631944443</v>
          </cell>
          <cell r="H13971">
            <v>-7</v>
          </cell>
          <cell r="O13971">
            <v>75440</v>
          </cell>
        </row>
        <row r="13972">
          <cell r="A13972">
            <v>45903</v>
          </cell>
          <cell r="C13972" t="str">
            <v>TAKAMI SA</v>
          </cell>
          <cell r="F13972">
            <v>45888.604872685188</v>
          </cell>
          <cell r="G13972">
            <v>45918.603958333333</v>
          </cell>
          <cell r="H13972">
            <v>-7</v>
          </cell>
          <cell r="O13972">
            <v>2560600</v>
          </cell>
        </row>
        <row r="13973">
          <cell r="A13973">
            <v>45903</v>
          </cell>
          <cell r="C13973" t="str">
            <v>TAKAMI SA</v>
          </cell>
          <cell r="F13973">
            <v>45888.630532407406</v>
          </cell>
          <cell r="G13973">
            <v>45918.630381944444</v>
          </cell>
          <cell r="H13973">
            <v>-7</v>
          </cell>
          <cell r="O13973">
            <v>159490</v>
          </cell>
        </row>
        <row r="13974">
          <cell r="A13974">
            <v>45903</v>
          </cell>
          <cell r="C13974" t="str">
            <v>TAKAMI SA</v>
          </cell>
          <cell r="F13974">
            <v>45888.633645833332</v>
          </cell>
          <cell r="G13974">
            <v>45918.632268518515</v>
          </cell>
          <cell r="H13974">
            <v>-7</v>
          </cell>
          <cell r="O13974">
            <v>82000</v>
          </cell>
        </row>
        <row r="13975">
          <cell r="A13975">
            <v>45903</v>
          </cell>
          <cell r="C13975" t="str">
            <v>TAKAMI SA</v>
          </cell>
          <cell r="F13975">
            <v>45888.639479166668</v>
          </cell>
          <cell r="G13975">
            <v>45918.639374999999</v>
          </cell>
          <cell r="H13975">
            <v>-7</v>
          </cell>
          <cell r="O13975">
            <v>172200</v>
          </cell>
        </row>
        <row r="13976">
          <cell r="A13976">
            <v>45903</v>
          </cell>
          <cell r="C13976" t="str">
            <v>TAKAMI SA</v>
          </cell>
          <cell r="F13976">
            <v>45889.417430555557</v>
          </cell>
          <cell r="G13976">
            <v>45919.417233796295</v>
          </cell>
          <cell r="H13976">
            <v>-8</v>
          </cell>
          <cell r="O13976">
            <v>219000</v>
          </cell>
        </row>
        <row r="13977">
          <cell r="A13977">
            <v>45903</v>
          </cell>
          <cell r="C13977" t="str">
            <v>TAKAMI SA</v>
          </cell>
          <cell r="F13977">
            <v>45889.421539351853</v>
          </cell>
          <cell r="G13977">
            <v>45919.419988425929</v>
          </cell>
          <cell r="H13977">
            <v>-8</v>
          </cell>
          <cell r="O13977">
            <v>193000</v>
          </cell>
        </row>
        <row r="13978">
          <cell r="A13978">
            <v>45903</v>
          </cell>
          <cell r="C13978" t="str">
            <v>TAKAMI SA</v>
          </cell>
          <cell r="F13978">
            <v>45889.501087962963</v>
          </cell>
          <cell r="G13978">
            <v>45919.500972222224</v>
          </cell>
          <cell r="H13978">
            <v>-8</v>
          </cell>
          <cell r="O13978">
            <v>692520</v>
          </cell>
        </row>
        <row r="13979">
          <cell r="A13979">
            <v>45903</v>
          </cell>
          <cell r="C13979" t="str">
            <v>TAKAMI SA</v>
          </cell>
          <cell r="F13979">
            <v>45889.502384259256</v>
          </cell>
          <cell r="G13979">
            <v>45919.502199074072</v>
          </cell>
          <cell r="H13979">
            <v>-8</v>
          </cell>
          <cell r="O13979">
            <v>598400</v>
          </cell>
        </row>
        <row r="13980">
          <cell r="A13980">
            <v>45903</v>
          </cell>
          <cell r="C13980" t="str">
            <v>TAKAMI SA</v>
          </cell>
          <cell r="F13980">
            <v>45889.526967592596</v>
          </cell>
          <cell r="G13980">
            <v>45919.526296296295</v>
          </cell>
          <cell r="H13980">
            <v>-8</v>
          </cell>
          <cell r="O13980">
            <v>199875</v>
          </cell>
        </row>
        <row r="13981">
          <cell r="A13981">
            <v>45903</v>
          </cell>
          <cell r="C13981" t="str">
            <v>TAKAMI SA</v>
          </cell>
          <cell r="F13981">
            <v>45889.56355324074</v>
          </cell>
          <cell r="G13981">
            <v>45919.56355324074</v>
          </cell>
          <cell r="H13981">
            <v>-8</v>
          </cell>
          <cell r="O13981">
            <v>94300</v>
          </cell>
        </row>
        <row r="13982">
          <cell r="A13982">
            <v>45903</v>
          </cell>
          <cell r="C13982" t="str">
            <v>TAKAMI SA</v>
          </cell>
          <cell r="F13982">
            <v>45889.575659722221</v>
          </cell>
          <cell r="G13982">
            <v>45919.575532407405</v>
          </cell>
          <cell r="H13982">
            <v>-8</v>
          </cell>
          <cell r="O13982">
            <v>134320</v>
          </cell>
        </row>
        <row r="13983">
          <cell r="A13983">
            <v>45903</v>
          </cell>
          <cell r="C13983" t="str">
            <v>ANDRES MAURICIO CUELLAR HERRERA</v>
          </cell>
          <cell r="F13983">
            <v>45902.564722222225</v>
          </cell>
          <cell r="G13983">
            <v>45903.56459490741</v>
          </cell>
          <cell r="H13983">
            <v>8</v>
          </cell>
          <cell r="O13983">
            <v>370200</v>
          </cell>
        </row>
        <row r="13984">
          <cell r="A13984">
            <v>45903</v>
          </cell>
          <cell r="C13984" t="str">
            <v>COMERCIALIZADORA DE LACTEOS RYM SAS</v>
          </cell>
          <cell r="F13984">
            <v>45902.613159722219</v>
          </cell>
          <cell r="G13984">
            <v>45903.612974537034</v>
          </cell>
          <cell r="H13984">
            <v>8</v>
          </cell>
          <cell r="O13984">
            <v>156000</v>
          </cell>
        </row>
        <row r="13985">
          <cell r="A13985">
            <v>45903</v>
          </cell>
          <cell r="C13985" t="str">
            <v>ALTO BISTRO SAS</v>
          </cell>
          <cell r="F13985">
            <v>45898.336458333331</v>
          </cell>
          <cell r="G13985">
            <v>45899.335995370369</v>
          </cell>
          <cell r="H13985">
            <v>12</v>
          </cell>
          <cell r="O13985">
            <v>551000</v>
          </cell>
        </row>
        <row r="13986">
          <cell r="A13986">
            <v>45903</v>
          </cell>
          <cell r="C13986" t="str">
            <v>SEBALI SAS</v>
          </cell>
          <cell r="F13986">
            <v>45894.316180555557</v>
          </cell>
          <cell r="G13986">
            <v>45902.315937500003</v>
          </cell>
          <cell r="H13986">
            <v>23</v>
          </cell>
          <cell r="O13986">
            <v>909577.5</v>
          </cell>
        </row>
        <row r="13987">
          <cell r="A13987">
            <v>45903</v>
          </cell>
          <cell r="C13987" t="str">
            <v>GOMEZ ARIAS CARLOS ARTURO</v>
          </cell>
          <cell r="F13987">
            <v>45903.304444444446</v>
          </cell>
          <cell r="G13987">
            <v>45904.298888888887</v>
          </cell>
          <cell r="H13987">
            <v>7</v>
          </cell>
          <cell r="O13987">
            <v>721199.98</v>
          </cell>
        </row>
        <row r="13988">
          <cell r="A13988">
            <v>45903</v>
          </cell>
          <cell r="C13988" t="str">
            <v>CARLOS ANDRES CORTES PACHON</v>
          </cell>
          <cell r="F13988">
            <v>45902.301747685182</v>
          </cell>
          <cell r="G13988">
            <v>45903.301678240743</v>
          </cell>
          <cell r="H13988">
            <v>8</v>
          </cell>
          <cell r="O13988">
            <v>297700</v>
          </cell>
        </row>
        <row r="13989">
          <cell r="A13989">
            <v>45903</v>
          </cell>
          <cell r="C13989" t="str">
            <v>JAIR SEBASTIAN ROJAS PULIDO</v>
          </cell>
          <cell r="F13989">
            <v>45903.446145833332</v>
          </cell>
          <cell r="G13989">
            <v>45904.446006944447</v>
          </cell>
          <cell r="H13989">
            <v>7</v>
          </cell>
          <cell r="O13989">
            <v>297849.99</v>
          </cell>
        </row>
        <row r="13990">
          <cell r="A13990">
            <v>45903</v>
          </cell>
          <cell r="C13990" t="str">
            <v>CARMEN ALICIA URQUIJO GAITAN</v>
          </cell>
          <cell r="F13990">
            <v>45903.306273148148</v>
          </cell>
          <cell r="G13990">
            <v>45904.306134259263</v>
          </cell>
          <cell r="H13990">
            <v>7</v>
          </cell>
          <cell r="O13990">
            <v>550500</v>
          </cell>
        </row>
        <row r="13991">
          <cell r="A13991">
            <v>45903</v>
          </cell>
          <cell r="C13991" t="str">
            <v>DONDOHE4K S.A.S</v>
          </cell>
          <cell r="F13991">
            <v>45888.55332175926</v>
          </cell>
          <cell r="G13991">
            <v>45918.553020833337</v>
          </cell>
          <cell r="H13991">
            <v>-7</v>
          </cell>
          <cell r="O13991">
            <v>470400</v>
          </cell>
        </row>
        <row r="13992">
          <cell r="A13992">
            <v>45903</v>
          </cell>
          <cell r="C13992" t="str">
            <v>DONDOHE4K S.A.S</v>
          </cell>
          <cell r="F13992">
            <v>45889.381354166668</v>
          </cell>
          <cell r="G13992">
            <v>45919.38008101852</v>
          </cell>
          <cell r="H13992">
            <v>-8</v>
          </cell>
          <cell r="O13992">
            <v>1839652.1780000001</v>
          </cell>
        </row>
        <row r="13993">
          <cell r="A13993">
            <v>45903</v>
          </cell>
          <cell r="C13993" t="str">
            <v>DONDOHE4K S.A.S</v>
          </cell>
          <cell r="F13993">
            <v>45890.652187500003</v>
          </cell>
          <cell r="G13993">
            <v>45920.652071759258</v>
          </cell>
          <cell r="H13993">
            <v>-9</v>
          </cell>
          <cell r="O13993">
            <v>218000</v>
          </cell>
        </row>
        <row r="13994">
          <cell r="A13994">
            <v>45903</v>
          </cell>
          <cell r="C13994" t="str">
            <v>OSAKA COCINA NIKKEI S.A.S</v>
          </cell>
          <cell r="F13994">
            <v>45888.621979166666</v>
          </cell>
          <cell r="G13994">
            <v>45918.621793981481</v>
          </cell>
          <cell r="H13994">
            <v>-7</v>
          </cell>
          <cell r="O13994">
            <v>371600</v>
          </cell>
        </row>
        <row r="13995">
          <cell r="A13995">
            <v>45903</v>
          </cell>
          <cell r="C13995" t="str">
            <v>KOE4K S.A.S</v>
          </cell>
          <cell r="F13995">
            <v>45870.321620370371</v>
          </cell>
          <cell r="G13995">
            <v>45900.320057870369</v>
          </cell>
          <cell r="H13995">
            <v>11</v>
          </cell>
          <cell r="O13995">
            <v>160000</v>
          </cell>
        </row>
        <row r="13996">
          <cell r="A13996">
            <v>45903</v>
          </cell>
          <cell r="C13996" t="str">
            <v>KOE4K S.A.S</v>
          </cell>
          <cell r="F13996">
            <v>45871.451203703706</v>
          </cell>
          <cell r="G13996">
            <v>45901.451064814813</v>
          </cell>
          <cell r="H13996">
            <v>10</v>
          </cell>
          <cell r="O13996">
            <v>880838.17</v>
          </cell>
        </row>
        <row r="13997">
          <cell r="A13997">
            <v>45903</v>
          </cell>
          <cell r="C13997" t="str">
            <v>KOE4K S.A.S</v>
          </cell>
          <cell r="F13997">
            <v>45873.556574074071</v>
          </cell>
          <cell r="G13997">
            <v>45903.556423611109</v>
          </cell>
          <cell r="H13997">
            <v>8</v>
          </cell>
          <cell r="O13997">
            <v>891344.49300000002</v>
          </cell>
        </row>
        <row r="13998">
          <cell r="A13998">
            <v>45903</v>
          </cell>
          <cell r="C13998" t="str">
            <v>KOE4K S.A.S</v>
          </cell>
          <cell r="F13998">
            <v>45874.561921296299</v>
          </cell>
          <cell r="G13998">
            <v>45904.561585648145</v>
          </cell>
          <cell r="H13998">
            <v>7</v>
          </cell>
          <cell r="O13998">
            <v>1205090.186</v>
          </cell>
        </row>
        <row r="13999">
          <cell r="A13999">
            <v>45903</v>
          </cell>
          <cell r="C13999" t="str">
            <v>KOE4K S.A.S</v>
          </cell>
          <cell r="F13999">
            <v>45874.563460648147</v>
          </cell>
          <cell r="G13999">
            <v>45904.563009259262</v>
          </cell>
          <cell r="H13999">
            <v>7</v>
          </cell>
          <cell r="O13999">
            <v>370300</v>
          </cell>
        </row>
        <row r="14000">
          <cell r="A14000">
            <v>45903</v>
          </cell>
          <cell r="C14000" t="str">
            <v>KOE4K S.A.S</v>
          </cell>
          <cell r="F14000">
            <v>45882.494942129626</v>
          </cell>
          <cell r="G14000">
            <v>45912.49454861111</v>
          </cell>
          <cell r="H14000">
            <v>-1</v>
          </cell>
          <cell r="O14000">
            <v>1160973.588</v>
          </cell>
        </row>
        <row r="14001">
          <cell r="A14001">
            <v>45903</v>
          </cell>
          <cell r="C14001" t="str">
            <v>KOE4K S.A.S</v>
          </cell>
          <cell r="F14001">
            <v>45883.520914351851</v>
          </cell>
          <cell r="G14001">
            <v>45913.518969907411</v>
          </cell>
          <cell r="H14001">
            <v>-2</v>
          </cell>
          <cell r="O14001">
            <v>887311.26</v>
          </cell>
        </row>
        <row r="14002">
          <cell r="A14002">
            <v>45903</v>
          </cell>
          <cell r="C14002" t="str">
            <v>BACO FOODS COLOMBIA S.A.S</v>
          </cell>
          <cell r="F14002">
            <v>45864.520150462966</v>
          </cell>
          <cell r="G14002">
            <v>45894.519884259258</v>
          </cell>
          <cell r="H14002">
            <v>17</v>
          </cell>
          <cell r="O14002">
            <v>4457469.3600000003</v>
          </cell>
        </row>
        <row r="14003">
          <cell r="A14003">
            <v>45903</v>
          </cell>
          <cell r="C14003" t="str">
            <v>THE NEXT SHOT S.A.S</v>
          </cell>
          <cell r="F14003">
            <v>45897.308506944442</v>
          </cell>
          <cell r="G14003">
            <v>45898.308368055557</v>
          </cell>
          <cell r="H14003">
            <v>13</v>
          </cell>
          <cell r="O14003">
            <v>894625</v>
          </cell>
        </row>
        <row r="14004">
          <cell r="A14004">
            <v>45903</v>
          </cell>
          <cell r="C14004" t="str">
            <v>THE NEXT SHOT S.A.S</v>
          </cell>
          <cell r="F14004">
            <v>45899.33315972222</v>
          </cell>
          <cell r="G14004">
            <v>45900.332731481481</v>
          </cell>
          <cell r="H14004">
            <v>11</v>
          </cell>
          <cell r="O14004">
            <v>325600</v>
          </cell>
        </row>
        <row r="14005">
          <cell r="A14005">
            <v>45903</v>
          </cell>
          <cell r="C14005" t="str">
            <v>GUSTAVO  ALARCON MEJIA</v>
          </cell>
          <cell r="F14005">
            <v>45901.323136574072</v>
          </cell>
          <cell r="G14005">
            <v>45902.323009259257</v>
          </cell>
          <cell r="H14005">
            <v>9</v>
          </cell>
          <cell r="O14005">
            <v>322914.03000000003</v>
          </cell>
        </row>
        <row r="14006">
          <cell r="A14006">
            <v>45903</v>
          </cell>
          <cell r="C14006" t="str">
            <v>ROBINFOOD COLOMBIA SAS</v>
          </cell>
          <cell r="F14006">
            <v>45871.364247685182</v>
          </cell>
          <cell r="G14006">
            <v>45901.364016203705</v>
          </cell>
          <cell r="H14006">
            <v>10</v>
          </cell>
          <cell r="O14006">
            <v>537764.4</v>
          </cell>
        </row>
        <row r="14007">
          <cell r="A14007">
            <v>45903</v>
          </cell>
          <cell r="C14007" t="str">
            <v>ROBINFOOD COLOMBIA SAS</v>
          </cell>
          <cell r="F14007">
            <v>45873.361747685187</v>
          </cell>
          <cell r="G14007">
            <v>45903.361354166664</v>
          </cell>
          <cell r="H14007">
            <v>8</v>
          </cell>
          <cell r="O14007">
            <v>2878035.4</v>
          </cell>
        </row>
        <row r="14008">
          <cell r="A14008">
            <v>45903</v>
          </cell>
          <cell r="C14008" t="str">
            <v>VENTAS MOSTRADOR</v>
          </cell>
          <cell r="F14008">
            <v>45903</v>
          </cell>
          <cell r="G14008">
            <v>45903</v>
          </cell>
          <cell r="H14008">
            <v>0</v>
          </cell>
          <cell r="O14008">
            <v>1396460</v>
          </cell>
        </row>
        <row r="14009">
          <cell r="A14009">
            <v>45903</v>
          </cell>
          <cell r="C14009" t="str">
            <v>VENTAS MOSTRADOR</v>
          </cell>
          <cell r="F14009">
            <v>45903</v>
          </cell>
          <cell r="G14009">
            <v>45903</v>
          </cell>
          <cell r="H14009">
            <v>0</v>
          </cell>
          <cell r="O14009">
            <v>529360</v>
          </cell>
        </row>
        <row r="14010">
          <cell r="A14010">
            <v>45903</v>
          </cell>
          <cell r="C14010" t="str">
            <v>VENTAS MOSTRADOR</v>
          </cell>
          <cell r="F14010">
            <v>45903</v>
          </cell>
          <cell r="G14010">
            <v>45903</v>
          </cell>
          <cell r="H14010">
            <v>0</v>
          </cell>
          <cell r="O14010">
            <v>1151150</v>
          </cell>
        </row>
        <row r="14011">
          <cell r="A14011">
            <v>45904</v>
          </cell>
          <cell r="C14011" t="str">
            <v>SUPERMERCADO ECO S.A.S</v>
          </cell>
          <cell r="F14011">
            <v>45896.311655092592</v>
          </cell>
          <cell r="G14011">
            <v>45904.311562499999</v>
          </cell>
          <cell r="H14011">
            <v>7</v>
          </cell>
          <cell r="O14011">
            <v>672902.60199999996</v>
          </cell>
        </row>
        <row r="14012">
          <cell r="A14012">
            <v>45904</v>
          </cell>
          <cell r="C14012" t="str">
            <v>VENTAS MOSTRADOR</v>
          </cell>
          <cell r="F14012">
            <v>45904</v>
          </cell>
          <cell r="G14012">
            <v>45904</v>
          </cell>
          <cell r="H14012">
            <v>0</v>
          </cell>
          <cell r="O14012">
            <v>9900</v>
          </cell>
        </row>
        <row r="14013">
          <cell r="A14013">
            <v>45904</v>
          </cell>
          <cell r="C14013" t="str">
            <v>VENTAS MOSTRADOR</v>
          </cell>
          <cell r="F14013">
            <v>45904</v>
          </cell>
          <cell r="G14013">
            <v>45904</v>
          </cell>
          <cell r="H14013">
            <v>0</v>
          </cell>
          <cell r="O14013">
            <v>13090</v>
          </cell>
        </row>
        <row r="14014">
          <cell r="A14014">
            <v>45904</v>
          </cell>
          <cell r="C14014" t="str">
            <v>VENTAS MOSTRADOR</v>
          </cell>
          <cell r="F14014">
            <v>45904</v>
          </cell>
          <cell r="G14014">
            <v>45904</v>
          </cell>
          <cell r="H14014">
            <v>0</v>
          </cell>
          <cell r="O14014">
            <v>14040</v>
          </cell>
        </row>
        <row r="14015">
          <cell r="A14015">
            <v>45904</v>
          </cell>
          <cell r="C14015" t="str">
            <v>VENTAS MOSTRADOR</v>
          </cell>
          <cell r="F14015">
            <v>45904</v>
          </cell>
          <cell r="G14015">
            <v>45904</v>
          </cell>
          <cell r="H14015">
            <v>0</v>
          </cell>
          <cell r="O14015">
            <v>18000</v>
          </cell>
        </row>
        <row r="14016">
          <cell r="A14016">
            <v>45904</v>
          </cell>
          <cell r="C14016" t="str">
            <v>VENTAS MOSTRADOR</v>
          </cell>
          <cell r="F14016">
            <v>45904</v>
          </cell>
          <cell r="G14016">
            <v>45904</v>
          </cell>
          <cell r="H14016">
            <v>0</v>
          </cell>
          <cell r="O14016">
            <v>20678</v>
          </cell>
        </row>
        <row r="14017">
          <cell r="A14017">
            <v>45904</v>
          </cell>
          <cell r="C14017" t="str">
            <v>VENTAS MOSTRADOR</v>
          </cell>
          <cell r="F14017">
            <v>45904</v>
          </cell>
          <cell r="G14017">
            <v>45904</v>
          </cell>
          <cell r="H14017">
            <v>0</v>
          </cell>
          <cell r="O14017">
            <v>21448</v>
          </cell>
        </row>
        <row r="14018">
          <cell r="A14018">
            <v>45904</v>
          </cell>
          <cell r="C14018" t="str">
            <v>VENTAS MOSTRADOR</v>
          </cell>
          <cell r="F14018">
            <v>45904</v>
          </cell>
          <cell r="G14018">
            <v>45904</v>
          </cell>
          <cell r="H14018">
            <v>0</v>
          </cell>
          <cell r="O14018">
            <v>23040</v>
          </cell>
        </row>
        <row r="14019">
          <cell r="A14019">
            <v>45904</v>
          </cell>
          <cell r="C14019" t="str">
            <v>VENTAS MOSTRADOR</v>
          </cell>
          <cell r="F14019">
            <v>45904</v>
          </cell>
          <cell r="G14019">
            <v>45904</v>
          </cell>
          <cell r="H14019">
            <v>0</v>
          </cell>
          <cell r="O14019">
            <v>24900</v>
          </cell>
        </row>
        <row r="14020">
          <cell r="A14020">
            <v>45904</v>
          </cell>
          <cell r="C14020" t="str">
            <v>VENTAS MOSTRADOR</v>
          </cell>
          <cell r="F14020">
            <v>45904</v>
          </cell>
          <cell r="G14020">
            <v>45904</v>
          </cell>
          <cell r="H14020">
            <v>0</v>
          </cell>
          <cell r="O14020">
            <v>28050</v>
          </cell>
        </row>
        <row r="14021">
          <cell r="A14021">
            <v>45904</v>
          </cell>
          <cell r="C14021" t="str">
            <v>VENTAS MOSTRADOR</v>
          </cell>
          <cell r="F14021">
            <v>45904</v>
          </cell>
          <cell r="G14021">
            <v>45904</v>
          </cell>
          <cell r="H14021">
            <v>0</v>
          </cell>
          <cell r="O14021">
            <v>38550</v>
          </cell>
        </row>
        <row r="14022">
          <cell r="A14022">
            <v>45904</v>
          </cell>
          <cell r="C14022" t="str">
            <v>VENTAS MOSTRADOR</v>
          </cell>
          <cell r="F14022">
            <v>45904</v>
          </cell>
          <cell r="G14022">
            <v>45904</v>
          </cell>
          <cell r="H14022">
            <v>0</v>
          </cell>
          <cell r="O14022">
            <v>100000</v>
          </cell>
        </row>
        <row r="14023">
          <cell r="A14023">
            <v>45904</v>
          </cell>
          <cell r="C14023" t="str">
            <v>FABIAN LEONARGO GOMEZ JUNCA</v>
          </cell>
          <cell r="F14023">
            <v>45904.404652777775</v>
          </cell>
          <cell r="G14023">
            <v>45905.402766203704</v>
          </cell>
          <cell r="H14023">
            <v>6</v>
          </cell>
          <cell r="O14023">
            <v>101000</v>
          </cell>
        </row>
        <row r="14024">
          <cell r="A14024">
            <v>45904</v>
          </cell>
          <cell r="C14024" t="str">
            <v>SONIA CONTANZA CARDENAS MURCIA</v>
          </cell>
          <cell r="F14024">
            <v>45904.37023148148</v>
          </cell>
          <cell r="G14024">
            <v>45905.369953703703</v>
          </cell>
          <cell r="H14024">
            <v>6</v>
          </cell>
          <cell r="O14024">
            <v>114400</v>
          </cell>
        </row>
        <row r="14025">
          <cell r="A14025">
            <v>45904</v>
          </cell>
          <cell r="C14025" t="str">
            <v>VENTAS MOSTRADOR</v>
          </cell>
          <cell r="F14025">
            <v>45904</v>
          </cell>
          <cell r="G14025">
            <v>45904</v>
          </cell>
          <cell r="H14025">
            <v>0</v>
          </cell>
          <cell r="O14025">
            <v>139552</v>
          </cell>
        </row>
        <row r="14026">
          <cell r="A14026">
            <v>45904</v>
          </cell>
          <cell r="C14026" t="str">
            <v>VENTAS MOSTRADOR</v>
          </cell>
          <cell r="F14026">
            <v>45904</v>
          </cell>
          <cell r="G14026">
            <v>45904</v>
          </cell>
          <cell r="H14026">
            <v>0</v>
          </cell>
          <cell r="O14026">
            <v>200765</v>
          </cell>
        </row>
        <row r="14027">
          <cell r="A14027">
            <v>45904</v>
          </cell>
          <cell r="C14027" t="str">
            <v>VENTAS MOSTRADOR</v>
          </cell>
          <cell r="F14027">
            <v>45904</v>
          </cell>
          <cell r="G14027">
            <v>45904</v>
          </cell>
          <cell r="H14027">
            <v>0</v>
          </cell>
          <cell r="O14027">
            <v>254952</v>
          </cell>
        </row>
        <row r="14028">
          <cell r="A14028">
            <v>45904</v>
          </cell>
          <cell r="C14028" t="str">
            <v>BASTIDAS MEDINA MARCELA</v>
          </cell>
          <cell r="F14028">
            <v>45904.371261574073</v>
          </cell>
          <cell r="G14028">
            <v>45905.371064814812</v>
          </cell>
          <cell r="H14028">
            <v>6</v>
          </cell>
          <cell r="O14028">
            <v>272302</v>
          </cell>
        </row>
        <row r="14029">
          <cell r="A14029">
            <v>45904</v>
          </cell>
          <cell r="C14029" t="str">
            <v>CARLOS ANDRES HERNANDEZ MARTINEZ</v>
          </cell>
          <cell r="F14029">
            <v>45904.584062499998</v>
          </cell>
          <cell r="G14029">
            <v>45905.583993055552</v>
          </cell>
          <cell r="H14029">
            <v>6</v>
          </cell>
          <cell r="O14029">
            <v>425499.99</v>
          </cell>
        </row>
        <row r="14030">
          <cell r="A14030">
            <v>45904</v>
          </cell>
          <cell r="C14030" t="str">
            <v>CRISTIAN  ROJAS RIVERA</v>
          </cell>
          <cell r="F14030">
            <v>45904.448078703703</v>
          </cell>
          <cell r="G14030">
            <v>45910.446377314816</v>
          </cell>
          <cell r="H14030">
            <v>1</v>
          </cell>
          <cell r="O14030">
            <v>638249.98</v>
          </cell>
        </row>
        <row r="14031">
          <cell r="A14031">
            <v>45904</v>
          </cell>
          <cell r="C14031" t="str">
            <v>ROJAS TRIANA ANGIE JULIETH</v>
          </cell>
          <cell r="F14031">
            <v>45904.438611111109</v>
          </cell>
          <cell r="G14031">
            <v>45905.438530092593</v>
          </cell>
          <cell r="H14031">
            <v>6</v>
          </cell>
          <cell r="O14031">
            <v>1701999.96</v>
          </cell>
        </row>
        <row r="14032">
          <cell r="A14032">
            <v>45904</v>
          </cell>
          <cell r="C14032" t="str">
            <v>TODOS COMEMOS SAS</v>
          </cell>
          <cell r="F14032">
            <v>45875.525682870371</v>
          </cell>
          <cell r="G14032">
            <v>45883.525578703702</v>
          </cell>
          <cell r="H14032">
            <v>28</v>
          </cell>
          <cell r="O14032">
            <v>239800</v>
          </cell>
        </row>
        <row r="14033">
          <cell r="A14033">
            <v>45904</v>
          </cell>
          <cell r="C14033" t="str">
            <v>TIGRE COLOMBIA S.A.S</v>
          </cell>
          <cell r="F14033">
            <v>45897.346736111111</v>
          </cell>
          <cell r="G14033">
            <v>45905.345729166664</v>
          </cell>
          <cell r="H14033">
            <v>13</v>
          </cell>
          <cell r="O14033">
            <v>343300</v>
          </cell>
        </row>
        <row r="14034">
          <cell r="A14034">
            <v>45904</v>
          </cell>
          <cell r="C14034" t="str">
            <v>TIGRE COLOMBIA S.A.S</v>
          </cell>
          <cell r="F14034">
            <v>45897.347268518519</v>
          </cell>
          <cell r="G14034">
            <v>45905.347129629627</v>
          </cell>
          <cell r="H14034">
            <v>13</v>
          </cell>
          <cell r="O14034">
            <v>1039200</v>
          </cell>
        </row>
        <row r="14035">
          <cell r="A14035">
            <v>45904</v>
          </cell>
          <cell r="C14035" t="str">
            <v>TIGRE COLOMBIA S.A.S</v>
          </cell>
          <cell r="F14035">
            <v>45899.28974537037</v>
          </cell>
          <cell r="G14035">
            <v>45907.289548611108</v>
          </cell>
          <cell r="H14035">
            <v>11</v>
          </cell>
          <cell r="O14035">
            <v>930000</v>
          </cell>
        </row>
        <row r="14036">
          <cell r="A14036">
            <v>45904</v>
          </cell>
          <cell r="C14036" t="str">
            <v>TIGRE COLOMBIA S.A.S</v>
          </cell>
          <cell r="F14036">
            <v>45902.305277777778</v>
          </cell>
          <cell r="G14036">
            <v>45910.305127314816</v>
          </cell>
          <cell r="H14036">
            <v>8</v>
          </cell>
          <cell r="O14036">
            <v>1240000</v>
          </cell>
        </row>
        <row r="14037">
          <cell r="A14037">
            <v>45904</v>
          </cell>
          <cell r="C14037" t="str">
            <v>TIGRE COLOMBIA S.A.S</v>
          </cell>
          <cell r="F14037">
            <v>45902.306041666663</v>
          </cell>
          <cell r="G14037">
            <v>45910.305891203701</v>
          </cell>
          <cell r="H14037">
            <v>8</v>
          </cell>
          <cell r="O14037">
            <v>1395000</v>
          </cell>
        </row>
        <row r="14038">
          <cell r="A14038">
            <v>45904</v>
          </cell>
          <cell r="C14038" t="str">
            <v>TIGRE COLOMBIA S.A.S</v>
          </cell>
          <cell r="F14038">
            <v>45902.344594907408</v>
          </cell>
          <cell r="G14038">
            <v>45910.322824074072</v>
          </cell>
          <cell r="H14038">
            <v>8</v>
          </cell>
          <cell r="O14038">
            <v>50000</v>
          </cell>
        </row>
        <row r="14039">
          <cell r="A14039">
            <v>45904</v>
          </cell>
          <cell r="C14039" t="str">
            <v>TIGRE COLOMBIA S.A.S</v>
          </cell>
          <cell r="F14039">
            <v>45915.324074074073</v>
          </cell>
          <cell r="G14039">
            <v>45923.323101851849</v>
          </cell>
          <cell r="H14039">
            <v>-5</v>
          </cell>
          <cell r="O14039">
            <v>106950</v>
          </cell>
        </row>
        <row r="14040">
          <cell r="A14040">
            <v>45904</v>
          </cell>
          <cell r="C14040" t="str">
            <v>FREDY ALFONSO SUAREZ VILLAMIL</v>
          </cell>
          <cell r="F14040">
            <v>45904.441516203704</v>
          </cell>
          <cell r="G14040">
            <v>45905.441412037035</v>
          </cell>
          <cell r="H14040">
            <v>6</v>
          </cell>
          <cell r="O14040">
            <v>1120000</v>
          </cell>
        </row>
        <row r="14041">
          <cell r="A14041">
            <v>45904</v>
          </cell>
          <cell r="C14041" t="str">
            <v>LUZ MARINA PELAYO ORTIZ</v>
          </cell>
          <cell r="F14041">
            <v>45903.537395833337</v>
          </cell>
          <cell r="G14041">
            <v>45904.537002314813</v>
          </cell>
          <cell r="H14041">
            <v>7</v>
          </cell>
          <cell r="O14041">
            <v>218600</v>
          </cell>
        </row>
        <row r="14042">
          <cell r="A14042">
            <v>45904</v>
          </cell>
          <cell r="C14042" t="str">
            <v>KAREN GISSET MARTINEZ SANDOVAL</v>
          </cell>
          <cell r="F14042">
            <v>45903.54828703704</v>
          </cell>
          <cell r="G14042">
            <v>45904.547847222224</v>
          </cell>
          <cell r="H14042">
            <v>7</v>
          </cell>
          <cell r="O14042">
            <v>1883700</v>
          </cell>
        </row>
        <row r="14043">
          <cell r="A14043">
            <v>45904</v>
          </cell>
          <cell r="C14043" t="str">
            <v>JH VISCERAS DE CERDO S.A.S</v>
          </cell>
          <cell r="F14043">
            <v>45900.680798611109</v>
          </cell>
          <cell r="G14043">
            <v>45908.680798611109</v>
          </cell>
          <cell r="H14043">
            <v>3</v>
          </cell>
          <cell r="O14043">
            <v>7205000</v>
          </cell>
        </row>
        <row r="14044">
          <cell r="A14044">
            <v>45904</v>
          </cell>
          <cell r="C14044" t="str">
            <v>IVAN RODRIGO LUQUE RESTREPO0</v>
          </cell>
          <cell r="F14044">
            <v>45896.310208333336</v>
          </cell>
          <cell r="G14044">
            <v>45904.310115740744</v>
          </cell>
          <cell r="H14044">
            <v>7</v>
          </cell>
          <cell r="O14044">
            <v>592250.07999999996</v>
          </cell>
        </row>
        <row r="14045">
          <cell r="A14045">
            <v>45904</v>
          </cell>
          <cell r="C14045" t="str">
            <v>JOSE DIEGO MOSQUERA</v>
          </cell>
          <cell r="F14045">
            <v>45903.25273148148</v>
          </cell>
          <cell r="G14045">
            <v>45904.25273148148</v>
          </cell>
          <cell r="H14045">
            <v>7</v>
          </cell>
          <cell r="O14045">
            <v>928960</v>
          </cell>
        </row>
        <row r="14046">
          <cell r="A14046">
            <v>45904</v>
          </cell>
          <cell r="C14046" t="str">
            <v>ANA LUCIA BAUTISTA MANCILLA</v>
          </cell>
          <cell r="F14046">
            <v>45904.372106481482</v>
          </cell>
          <cell r="G14046">
            <v>45905.371990740743</v>
          </cell>
          <cell r="H14046">
            <v>6</v>
          </cell>
          <cell r="O14046">
            <v>444800</v>
          </cell>
        </row>
        <row r="14047">
          <cell r="A14047">
            <v>45904</v>
          </cell>
          <cell r="C14047" t="str">
            <v>ANA LUCIA BAUTISTA MANCILLA</v>
          </cell>
          <cell r="F14047">
            <v>45904.41302083333</v>
          </cell>
          <cell r="G14047">
            <v>45905.412534722222</v>
          </cell>
          <cell r="H14047">
            <v>6</v>
          </cell>
          <cell r="O14047">
            <v>91200</v>
          </cell>
        </row>
        <row r="14048">
          <cell r="A14048">
            <v>45904</v>
          </cell>
          <cell r="C14048" t="str">
            <v>CANTINA LA 15 SAS</v>
          </cell>
          <cell r="F14048">
            <v>45871.50037037037</v>
          </cell>
          <cell r="G14048">
            <v>45901.49459490741</v>
          </cell>
          <cell r="H14048">
            <v>10</v>
          </cell>
          <cell r="O14048">
            <v>3975719.838</v>
          </cell>
        </row>
        <row r="14049">
          <cell r="A14049">
            <v>45904</v>
          </cell>
          <cell r="C14049" t="str">
            <v>JUAN MANUEL PALLARES ARRIETA</v>
          </cell>
          <cell r="F14049">
            <v>45903.640567129631</v>
          </cell>
          <cell r="G14049">
            <v>45904.637395833335</v>
          </cell>
          <cell r="H14049">
            <v>7</v>
          </cell>
          <cell r="O14049">
            <v>217750</v>
          </cell>
        </row>
        <row r="14050">
          <cell r="A14050">
            <v>45904</v>
          </cell>
          <cell r="C14050" t="str">
            <v>HUMO CAFE &amp; BISTRO SAS</v>
          </cell>
          <cell r="F14050">
            <v>45904.286504629628</v>
          </cell>
          <cell r="G14050">
            <v>45905.286261574074</v>
          </cell>
          <cell r="H14050">
            <v>6</v>
          </cell>
          <cell r="O14050">
            <v>501600</v>
          </cell>
        </row>
        <row r="14051">
          <cell r="A14051">
            <v>45904</v>
          </cell>
          <cell r="C14051" t="str">
            <v>INFARTO SAS</v>
          </cell>
          <cell r="F14051">
            <v>45883.616180555553</v>
          </cell>
          <cell r="G14051">
            <v>45903.615567129629</v>
          </cell>
          <cell r="H14051">
            <v>8</v>
          </cell>
          <cell r="O14051">
            <v>1933860.534</v>
          </cell>
        </row>
        <row r="14052">
          <cell r="A14052">
            <v>45904</v>
          </cell>
          <cell r="C14052" t="str">
            <v>INFARTO SAS</v>
          </cell>
          <cell r="F14052">
            <v>45888.574594907404</v>
          </cell>
          <cell r="G14052">
            <v>45908.574386574073</v>
          </cell>
          <cell r="H14052">
            <v>3</v>
          </cell>
          <cell r="O14052">
            <v>1248609.2679999999</v>
          </cell>
        </row>
        <row r="14053">
          <cell r="A14053">
            <v>45904</v>
          </cell>
          <cell r="C14053" t="str">
            <v>INFARTO SAS</v>
          </cell>
          <cell r="F14053">
            <v>45889.295057870368</v>
          </cell>
          <cell r="G14053">
            <v>45909.290173611109</v>
          </cell>
          <cell r="H14053">
            <v>2</v>
          </cell>
          <cell r="O14053">
            <v>200773.34288000001</v>
          </cell>
        </row>
        <row r="14054">
          <cell r="A14054">
            <v>45904</v>
          </cell>
          <cell r="C14054" t="str">
            <v>INFARTO SAS</v>
          </cell>
          <cell r="F14054">
            <v>45898.29314814815</v>
          </cell>
          <cell r="G14054">
            <v>45918.293020833335</v>
          </cell>
          <cell r="H14054">
            <v>-7</v>
          </cell>
          <cell r="O14054">
            <v>202159.58</v>
          </cell>
        </row>
        <row r="14055">
          <cell r="A14055">
            <v>45904</v>
          </cell>
          <cell r="C14055" t="str">
            <v>PODER BGTA SAS</v>
          </cell>
          <cell r="F14055">
            <v>45883.257280092592</v>
          </cell>
          <cell r="G14055">
            <v>45913.257280092592</v>
          </cell>
          <cell r="H14055">
            <v>-2</v>
          </cell>
          <cell r="O14055">
            <v>1384046.2279999999</v>
          </cell>
        </row>
        <row r="14056">
          <cell r="A14056">
            <v>45904</v>
          </cell>
          <cell r="C14056" t="str">
            <v>PODER BGTA SAS</v>
          </cell>
          <cell r="F14056">
            <v>45883.261944444443</v>
          </cell>
          <cell r="G14056">
            <v>45913.260810185187</v>
          </cell>
          <cell r="H14056">
            <v>-2</v>
          </cell>
          <cell r="O14056">
            <v>614843.96400000004</v>
          </cell>
        </row>
        <row r="14057">
          <cell r="A14057">
            <v>45904</v>
          </cell>
          <cell r="C14057" t="str">
            <v>PODER BGTA SAS</v>
          </cell>
          <cell r="F14057">
            <v>45883.432916666665</v>
          </cell>
          <cell r="G14057">
            <v>45913.432812500003</v>
          </cell>
          <cell r="H14057">
            <v>-2</v>
          </cell>
          <cell r="O14057">
            <v>942083.56</v>
          </cell>
        </row>
        <row r="14058">
          <cell r="A14058">
            <v>45904</v>
          </cell>
          <cell r="C14058" t="str">
            <v>PODER BGTA SAS</v>
          </cell>
          <cell r="F14058">
            <v>45889.252696759257</v>
          </cell>
          <cell r="G14058">
            <v>45919.252557870372</v>
          </cell>
          <cell r="H14058">
            <v>-8</v>
          </cell>
          <cell r="O14058">
            <v>199371.17199999999</v>
          </cell>
        </row>
        <row r="14059">
          <cell r="A14059">
            <v>45904</v>
          </cell>
          <cell r="C14059" t="str">
            <v>PODER BGTA SAS</v>
          </cell>
          <cell r="F14059">
            <v>45889.255162037036</v>
          </cell>
          <cell r="G14059">
            <v>45919.253379629627</v>
          </cell>
          <cell r="H14059">
            <v>-8</v>
          </cell>
          <cell r="O14059">
            <v>597715.17200000002</v>
          </cell>
        </row>
        <row r="14060">
          <cell r="A14060">
            <v>45904</v>
          </cell>
          <cell r="C14060" t="str">
            <v>PODER BGTA SAS</v>
          </cell>
          <cell r="F14060">
            <v>45889.258796296293</v>
          </cell>
          <cell r="G14060">
            <v>45919.258634259262</v>
          </cell>
          <cell r="H14060">
            <v>-8</v>
          </cell>
          <cell r="O14060">
            <v>1318319.4680000001</v>
          </cell>
        </row>
        <row r="14061">
          <cell r="A14061">
            <v>45904</v>
          </cell>
          <cell r="C14061" t="str">
            <v>PODER BGTA SAS</v>
          </cell>
          <cell r="F14061">
            <v>45889.418333333335</v>
          </cell>
          <cell r="G14061">
            <v>45919.418171296296</v>
          </cell>
          <cell r="H14061">
            <v>-8</v>
          </cell>
          <cell r="O14061">
            <v>1058101.25</v>
          </cell>
        </row>
        <row r="14062">
          <cell r="A14062">
            <v>45904</v>
          </cell>
          <cell r="C14062" t="str">
            <v>SAGRADO BGTA SAS</v>
          </cell>
          <cell r="F14062">
            <v>45883.24863425926</v>
          </cell>
          <cell r="G14062">
            <v>45903.248414351852</v>
          </cell>
          <cell r="H14062">
            <v>8</v>
          </cell>
          <cell r="O14062">
            <v>3340014.8539999998</v>
          </cell>
        </row>
        <row r="14063">
          <cell r="A14063">
            <v>45904</v>
          </cell>
          <cell r="C14063" t="str">
            <v>SAGRADO BGTA SAS</v>
          </cell>
          <cell r="F14063">
            <v>45884.255381944444</v>
          </cell>
          <cell r="G14063">
            <v>45904.255243055559</v>
          </cell>
          <cell r="H14063">
            <v>7</v>
          </cell>
          <cell r="O14063">
            <v>3922343.9890000001</v>
          </cell>
        </row>
        <row r="14064">
          <cell r="A14064">
            <v>45904</v>
          </cell>
          <cell r="C14064" t="str">
            <v>SAGRADO BGTA SAS</v>
          </cell>
          <cell r="F14064">
            <v>45885.322430555556</v>
          </cell>
          <cell r="G14064">
            <v>45905.322245370371</v>
          </cell>
          <cell r="H14064">
            <v>6</v>
          </cell>
          <cell r="O14064">
            <v>501116.75199999998</v>
          </cell>
        </row>
        <row r="14065">
          <cell r="A14065">
            <v>45904</v>
          </cell>
          <cell r="C14065" t="str">
            <v>SAGRADO BGTA SAS</v>
          </cell>
          <cell r="F14065">
            <v>45889.257916666669</v>
          </cell>
          <cell r="G14065">
            <v>45909.257789351854</v>
          </cell>
          <cell r="H14065">
            <v>2</v>
          </cell>
          <cell r="O14065">
            <v>3695188.3229999999</v>
          </cell>
        </row>
        <row r="14066">
          <cell r="A14066">
            <v>45904</v>
          </cell>
          <cell r="C14066" t="str">
            <v>ALIMENTOS BENAL SAS</v>
          </cell>
          <cell r="F14066">
            <v>45875.613587962966</v>
          </cell>
          <cell r="G14066">
            <v>45905.61347222222</v>
          </cell>
          <cell r="H14066">
            <v>6</v>
          </cell>
          <cell r="O14066">
            <v>3695138.53</v>
          </cell>
        </row>
        <row r="14067">
          <cell r="A14067">
            <v>45904</v>
          </cell>
          <cell r="C14067" t="str">
            <v>ALIMENTOS BENAL SAS</v>
          </cell>
          <cell r="F14067">
            <v>45875.624594907407</v>
          </cell>
          <cell r="G14067">
            <v>45905.623981481483</v>
          </cell>
          <cell r="H14067">
            <v>6</v>
          </cell>
          <cell r="O14067">
            <v>4262484.9512999998</v>
          </cell>
        </row>
        <row r="14068">
          <cell r="A14068">
            <v>45904</v>
          </cell>
          <cell r="C14068" t="str">
            <v>COCINA FUSION VERDES Y MADUROS MANGO CHARANGA SAS</v>
          </cell>
          <cell r="F14068">
            <v>45899.284513888888</v>
          </cell>
          <cell r="G14068">
            <v>45907.284016203703</v>
          </cell>
          <cell r="H14068">
            <v>8</v>
          </cell>
          <cell r="O14068">
            <v>1166800</v>
          </cell>
        </row>
        <row r="14069">
          <cell r="A14069">
            <v>45904</v>
          </cell>
          <cell r="C14069" t="str">
            <v>SAN SIMON PARRILLA CON SABOR COLOMBIANO S.A.S</v>
          </cell>
          <cell r="F14069">
            <v>45899.280057870368</v>
          </cell>
          <cell r="G14069">
            <v>45907.261990740742</v>
          </cell>
          <cell r="H14069">
            <v>8</v>
          </cell>
          <cell r="O14069">
            <v>120900</v>
          </cell>
        </row>
        <row r="14070">
          <cell r="A14070">
            <v>45904</v>
          </cell>
          <cell r="C14070" t="str">
            <v xml:space="preserve">AZOTEA BARBECUE S.A.S. </v>
          </cell>
          <cell r="F14070">
            <v>45898.309502314813</v>
          </cell>
          <cell r="G14070">
            <v>45906.305775462963</v>
          </cell>
          <cell r="H14070">
            <v>5</v>
          </cell>
          <cell r="O14070">
            <v>231600</v>
          </cell>
        </row>
        <row r="14071">
          <cell r="A14071">
            <v>45904</v>
          </cell>
          <cell r="C14071" t="str">
            <v>VENTAS MOSTRADOR</v>
          </cell>
          <cell r="F14071">
            <v>45904</v>
          </cell>
          <cell r="G14071">
            <v>45904</v>
          </cell>
          <cell r="H14071">
            <v>0</v>
          </cell>
          <cell r="O14071">
            <v>237238</v>
          </cell>
        </row>
        <row r="14072">
          <cell r="A14072">
            <v>45904</v>
          </cell>
          <cell r="C14072" t="str">
            <v>VENTAS MOSTRADOR</v>
          </cell>
          <cell r="F14072">
            <v>45904</v>
          </cell>
          <cell r="G14072">
            <v>45904</v>
          </cell>
          <cell r="H14072">
            <v>0</v>
          </cell>
          <cell r="O14072">
            <v>287906</v>
          </cell>
        </row>
        <row r="14073">
          <cell r="A14073">
            <v>45905</v>
          </cell>
          <cell r="C14073" t="str">
            <v>VENTAS MOSTRADOR</v>
          </cell>
          <cell r="F14073">
            <v>45905</v>
          </cell>
          <cell r="G14073">
            <v>45905</v>
          </cell>
          <cell r="H14073">
            <v>0</v>
          </cell>
          <cell r="O14073">
            <v>11700</v>
          </cell>
        </row>
        <row r="14074">
          <cell r="A14074">
            <v>45905</v>
          </cell>
          <cell r="C14074" t="str">
            <v>VENTAS MOSTRADOR</v>
          </cell>
          <cell r="F14074">
            <v>45905</v>
          </cell>
          <cell r="G14074">
            <v>45905</v>
          </cell>
          <cell r="H14074">
            <v>0</v>
          </cell>
          <cell r="O14074">
            <v>11770</v>
          </cell>
        </row>
        <row r="14075">
          <cell r="A14075">
            <v>45905</v>
          </cell>
          <cell r="C14075" t="str">
            <v>VENTAS MOSTRADOR</v>
          </cell>
          <cell r="F14075">
            <v>45905</v>
          </cell>
          <cell r="G14075">
            <v>45905</v>
          </cell>
          <cell r="H14075">
            <v>0</v>
          </cell>
          <cell r="O14075">
            <v>13680</v>
          </cell>
        </row>
        <row r="14076">
          <cell r="A14076">
            <v>45905</v>
          </cell>
          <cell r="C14076" t="str">
            <v>VENTAS MOSTRADOR</v>
          </cell>
          <cell r="F14076">
            <v>45905</v>
          </cell>
          <cell r="G14076">
            <v>45905</v>
          </cell>
          <cell r="H14076">
            <v>0</v>
          </cell>
          <cell r="O14076">
            <v>14580</v>
          </cell>
        </row>
        <row r="14077">
          <cell r="A14077">
            <v>45905</v>
          </cell>
          <cell r="C14077" t="str">
            <v>VENTAS MOSTRADOR</v>
          </cell>
          <cell r="F14077">
            <v>45905</v>
          </cell>
          <cell r="G14077">
            <v>45905</v>
          </cell>
          <cell r="H14077">
            <v>0</v>
          </cell>
          <cell r="O14077">
            <v>14580</v>
          </cell>
        </row>
        <row r="14078">
          <cell r="A14078">
            <v>45905</v>
          </cell>
          <cell r="C14078" t="str">
            <v>VENTAS MOSTRADOR</v>
          </cell>
          <cell r="F14078">
            <v>45905</v>
          </cell>
          <cell r="G14078">
            <v>45905</v>
          </cell>
          <cell r="H14078">
            <v>0</v>
          </cell>
          <cell r="O14078">
            <v>24400</v>
          </cell>
        </row>
        <row r="14079">
          <cell r="A14079">
            <v>45905</v>
          </cell>
          <cell r="C14079" t="str">
            <v>VENTAS MOSTRADOR</v>
          </cell>
          <cell r="F14079">
            <v>45905</v>
          </cell>
          <cell r="G14079">
            <v>45905</v>
          </cell>
          <cell r="H14079">
            <v>0</v>
          </cell>
          <cell r="O14079">
            <v>48554</v>
          </cell>
        </row>
        <row r="14080">
          <cell r="A14080">
            <v>45905</v>
          </cell>
          <cell r="C14080" t="str">
            <v>VENTAS MOSTRADOR</v>
          </cell>
          <cell r="F14080">
            <v>45905</v>
          </cell>
          <cell r="G14080">
            <v>45905</v>
          </cell>
          <cell r="H14080">
            <v>0</v>
          </cell>
          <cell r="O14080">
            <v>65928</v>
          </cell>
        </row>
        <row r="14081">
          <cell r="A14081">
            <v>45905</v>
          </cell>
          <cell r="C14081" t="str">
            <v>VENTAS MOSTRADOR</v>
          </cell>
          <cell r="F14081">
            <v>45905</v>
          </cell>
          <cell r="G14081">
            <v>45905</v>
          </cell>
          <cell r="H14081">
            <v>0</v>
          </cell>
          <cell r="O14081">
            <v>79717</v>
          </cell>
        </row>
        <row r="14082">
          <cell r="A14082">
            <v>45905</v>
          </cell>
          <cell r="C14082" t="str">
            <v>VENTAS MOSTRADOR</v>
          </cell>
          <cell r="F14082">
            <v>45905</v>
          </cell>
          <cell r="G14082">
            <v>45905</v>
          </cell>
          <cell r="H14082">
            <v>0</v>
          </cell>
          <cell r="O14082">
            <v>119288</v>
          </cell>
        </row>
        <row r="14083">
          <cell r="A14083">
            <v>45905</v>
          </cell>
          <cell r="C14083" t="str">
            <v>BASTIDAS MEDINA MARCELA</v>
          </cell>
          <cell r="F14083">
            <v>45905.387592592589</v>
          </cell>
          <cell r="G14083">
            <v>45906.383136574077</v>
          </cell>
          <cell r="H14083">
            <v>5</v>
          </cell>
          <cell r="O14083">
            <v>136100</v>
          </cell>
        </row>
        <row r="14084">
          <cell r="A14084">
            <v>45905</v>
          </cell>
          <cell r="C14084" t="str">
            <v>VENTAS MOSTRADOR</v>
          </cell>
          <cell r="F14084">
            <v>45905</v>
          </cell>
          <cell r="G14084">
            <v>45905</v>
          </cell>
          <cell r="H14084">
            <v>0</v>
          </cell>
          <cell r="O14084">
            <v>147436</v>
          </cell>
        </row>
        <row r="14085">
          <cell r="A14085">
            <v>45905</v>
          </cell>
          <cell r="C14085" t="str">
            <v>GOMEZ ARIAS CARLOS ARTURO</v>
          </cell>
          <cell r="F14085">
            <v>45905.409039351849</v>
          </cell>
          <cell r="G14085">
            <v>45906.402662037035</v>
          </cell>
          <cell r="H14085">
            <v>5</v>
          </cell>
          <cell r="O14085">
            <v>245800</v>
          </cell>
        </row>
        <row r="14086">
          <cell r="A14086">
            <v>45905</v>
          </cell>
          <cell r="C14086" t="str">
            <v>NESTOR ABEL NOREÑA URREA</v>
          </cell>
          <cell r="F14086">
            <v>45905.50072916667</v>
          </cell>
          <cell r="G14086">
            <v>45906.500509259262</v>
          </cell>
          <cell r="H14086">
            <v>5</v>
          </cell>
          <cell r="O14086">
            <v>720000</v>
          </cell>
        </row>
        <row r="14087">
          <cell r="A14087">
            <v>45905</v>
          </cell>
          <cell r="C14087" t="str">
            <v>CARLOS ANDRES HERNANDEZ MARTINEZ</v>
          </cell>
          <cell r="F14087">
            <v>45905.485833333332</v>
          </cell>
          <cell r="G14087">
            <v>45906.485127314816</v>
          </cell>
          <cell r="H14087">
            <v>5</v>
          </cell>
          <cell r="O14087">
            <v>1063749.97</v>
          </cell>
        </row>
        <row r="14088">
          <cell r="A14088">
            <v>45905</v>
          </cell>
          <cell r="C14088" t="str">
            <v>ALINNOVA SAS</v>
          </cell>
          <cell r="F14088">
            <v>45875.250428240739</v>
          </cell>
          <cell r="G14088">
            <v>45890.249861111108</v>
          </cell>
          <cell r="H14088">
            <v>21</v>
          </cell>
          <cell r="O14088">
            <v>8992615.8000000007</v>
          </cell>
        </row>
        <row r="14089">
          <cell r="A14089">
            <v>45905</v>
          </cell>
          <cell r="C14089" t="str">
            <v>SIPOTE BURRITO S.A</v>
          </cell>
          <cell r="F14089">
            <v>45888.659710648149</v>
          </cell>
          <cell r="G14089">
            <v>45918.658796296295</v>
          </cell>
          <cell r="H14089">
            <v>-7</v>
          </cell>
          <cell r="O14089">
            <v>3478000</v>
          </cell>
        </row>
        <row r="14090">
          <cell r="A14090">
            <v>45905</v>
          </cell>
          <cell r="C14090" t="str">
            <v>SIPOTE BURRITO S.A</v>
          </cell>
          <cell r="F14090">
            <v>45892.556516203702</v>
          </cell>
          <cell r="G14090">
            <v>45922.556400462963</v>
          </cell>
          <cell r="H14090">
            <v>-11</v>
          </cell>
          <cell r="O14090">
            <v>2138000</v>
          </cell>
        </row>
        <row r="14091">
          <cell r="A14091">
            <v>45905</v>
          </cell>
          <cell r="C14091" t="str">
            <v>INVERSIONES MI TIERRITA SAS</v>
          </cell>
          <cell r="F14091">
            <v>45881.389930555553</v>
          </cell>
          <cell r="G14091">
            <v>45896.385497685187</v>
          </cell>
          <cell r="H14091">
            <v>15</v>
          </cell>
          <cell r="O14091">
            <v>1313969.55152</v>
          </cell>
        </row>
        <row r="14092">
          <cell r="A14092">
            <v>45905</v>
          </cell>
          <cell r="C14092" t="str">
            <v>INVERSIONES MI TIERRITA SAS</v>
          </cell>
          <cell r="F14092">
            <v>45883.38208333333</v>
          </cell>
          <cell r="G14092">
            <v>45898.38208333333</v>
          </cell>
          <cell r="H14092">
            <v>13</v>
          </cell>
          <cell r="O14092">
            <v>686030.02852000005</v>
          </cell>
        </row>
        <row r="14093">
          <cell r="A14093">
            <v>45905</v>
          </cell>
          <cell r="C14093" t="str">
            <v>INVERSIONES MI TIERRITA SAS</v>
          </cell>
          <cell r="F14093">
            <v>45883.38208333333</v>
          </cell>
          <cell r="G14093">
            <v>45898.38208333333</v>
          </cell>
          <cell r="H14093">
            <v>13</v>
          </cell>
          <cell r="O14093">
            <v>584986.08947999997</v>
          </cell>
        </row>
        <row r="14094">
          <cell r="A14094">
            <v>45905</v>
          </cell>
          <cell r="C14094" t="str">
            <v>INVERSIONES MI TIERRITA SAS</v>
          </cell>
          <cell r="F14094">
            <v>45883.407708333332</v>
          </cell>
          <cell r="G14094">
            <v>45898.407708333332</v>
          </cell>
          <cell r="H14094">
            <v>13</v>
          </cell>
          <cell r="O14094">
            <v>2167887.6340000001</v>
          </cell>
        </row>
        <row r="14095">
          <cell r="A14095">
            <v>45905</v>
          </cell>
          <cell r="C14095" t="str">
            <v>INVERSIONES MI TIERRITA SAS</v>
          </cell>
          <cell r="F14095">
            <v>45884.308136574073</v>
          </cell>
          <cell r="G14095">
            <v>45899.307743055557</v>
          </cell>
          <cell r="H14095">
            <v>12</v>
          </cell>
          <cell r="O14095">
            <v>242126.42937999999</v>
          </cell>
        </row>
        <row r="14096">
          <cell r="A14096">
            <v>45905</v>
          </cell>
          <cell r="C14096" t="str">
            <v>INVERSIONES MI TIERRITA SAS</v>
          </cell>
          <cell r="F14096">
            <v>45884.308136574073</v>
          </cell>
          <cell r="G14096">
            <v>45899.307743055557</v>
          </cell>
          <cell r="H14096">
            <v>12</v>
          </cell>
          <cell r="O14096">
            <v>707724.83862000005</v>
          </cell>
        </row>
        <row r="14097">
          <cell r="A14097">
            <v>45905</v>
          </cell>
          <cell r="C14097" t="str">
            <v>INVERSIONES MI TIERRITA SAS</v>
          </cell>
          <cell r="F14097">
            <v>45884.432233796295</v>
          </cell>
          <cell r="G14097">
            <v>45899.432233796295</v>
          </cell>
          <cell r="H14097">
            <v>12</v>
          </cell>
          <cell r="O14097">
            <v>17228.378000000001</v>
          </cell>
        </row>
        <row r="14098">
          <cell r="A14098">
            <v>45905</v>
          </cell>
          <cell r="C14098" t="str">
            <v>INVERSIONES MI TIERRITA SAS</v>
          </cell>
          <cell r="F14098">
            <v>45885.357164351852</v>
          </cell>
          <cell r="G14098">
            <v>45900.356944444444</v>
          </cell>
          <cell r="H14098">
            <v>11</v>
          </cell>
          <cell r="O14098">
            <v>2275047.1493000002</v>
          </cell>
        </row>
        <row r="14099">
          <cell r="A14099">
            <v>45905</v>
          </cell>
          <cell r="C14099" t="str">
            <v>INVERSIONES MI TIERRITA SAS</v>
          </cell>
          <cell r="F14099">
            <v>45885.357164351852</v>
          </cell>
          <cell r="G14099">
            <v>45900.356944444444</v>
          </cell>
          <cell r="H14099">
            <v>11</v>
          </cell>
          <cell r="O14099">
            <v>658358.06669999997</v>
          </cell>
        </row>
        <row r="14100">
          <cell r="A14100">
            <v>45905</v>
          </cell>
          <cell r="C14100" t="str">
            <v>INVERSIONES MI TIERRITA SAS</v>
          </cell>
          <cell r="F14100">
            <v>45889.366585648146</v>
          </cell>
          <cell r="G14100">
            <v>45904.365960648145</v>
          </cell>
          <cell r="H14100">
            <v>7</v>
          </cell>
          <cell r="O14100">
            <v>356642.36249999999</v>
          </cell>
        </row>
        <row r="14101">
          <cell r="A14101">
            <v>45905</v>
          </cell>
          <cell r="C14101" t="str">
            <v>INVERSIONES MI TIERRITA SAS</v>
          </cell>
          <cell r="F14101">
            <v>45889.366585648146</v>
          </cell>
          <cell r="G14101">
            <v>45904.365960648145</v>
          </cell>
          <cell r="H14101">
            <v>7</v>
          </cell>
          <cell r="O14101">
            <v>2041886.4475</v>
          </cell>
        </row>
        <row r="14102">
          <cell r="A14102">
            <v>45905</v>
          </cell>
          <cell r="C14102" t="str">
            <v>INVERSIONES MI TIERRITA SAS</v>
          </cell>
          <cell r="F14102">
            <v>45890.33048611111</v>
          </cell>
          <cell r="G14102">
            <v>45905.33048611111</v>
          </cell>
          <cell r="H14102">
            <v>6</v>
          </cell>
          <cell r="O14102">
            <v>948113.49230000004</v>
          </cell>
        </row>
        <row r="14103">
          <cell r="A14103">
            <v>45905</v>
          </cell>
          <cell r="C14103" t="str">
            <v>GONZALEZ GOMEZ JOSE LUIS</v>
          </cell>
          <cell r="F14103">
            <v>45904.547060185185</v>
          </cell>
          <cell r="G14103">
            <v>45905.546898148146</v>
          </cell>
          <cell r="H14103">
            <v>13</v>
          </cell>
          <cell r="O14103">
            <v>18100</v>
          </cell>
        </row>
        <row r="14104">
          <cell r="A14104">
            <v>45905</v>
          </cell>
          <cell r="C14104" t="str">
            <v>CRISTIAN  ROJAS RIVERA</v>
          </cell>
          <cell r="F14104">
            <v>45880.587094907409</v>
          </cell>
          <cell r="G14104">
            <v>45886.587013888886</v>
          </cell>
          <cell r="H14104">
            <v>25</v>
          </cell>
          <cell r="O14104">
            <v>2999.99</v>
          </cell>
        </row>
        <row r="14105">
          <cell r="A14105">
            <v>45905</v>
          </cell>
          <cell r="C14105" t="str">
            <v>JAIR SEBASTIAN ROJAS PULIDO</v>
          </cell>
          <cell r="F14105">
            <v>45905.382592592592</v>
          </cell>
          <cell r="G14105">
            <v>45906.381851851853</v>
          </cell>
          <cell r="H14105">
            <v>5</v>
          </cell>
          <cell r="O14105">
            <v>595699.98</v>
          </cell>
        </row>
        <row r="14106">
          <cell r="A14106">
            <v>45905</v>
          </cell>
          <cell r="C14106" t="str">
            <v>GONZALEZ GOMEZ JOSE LUIS</v>
          </cell>
          <cell r="F14106">
            <v>45904.547060185185</v>
          </cell>
          <cell r="G14106">
            <v>45905.546898148146</v>
          </cell>
          <cell r="H14106">
            <v>13</v>
          </cell>
          <cell r="O14106">
            <v>480000</v>
          </cell>
        </row>
        <row r="14107">
          <cell r="A14107">
            <v>45905</v>
          </cell>
          <cell r="C14107" t="str">
            <v>XICO SAS</v>
          </cell>
          <cell r="F14107">
            <v>45885.56181712963</v>
          </cell>
          <cell r="G14107">
            <v>45915.560254629629</v>
          </cell>
          <cell r="H14107">
            <v>-4</v>
          </cell>
          <cell r="O14107">
            <v>2527600</v>
          </cell>
        </row>
        <row r="14108">
          <cell r="A14108">
            <v>45905</v>
          </cell>
          <cell r="C14108" t="str">
            <v>XICO SAS</v>
          </cell>
          <cell r="F14108">
            <v>45885.568310185183</v>
          </cell>
          <cell r="G14108">
            <v>45915.568171296298</v>
          </cell>
          <cell r="H14108">
            <v>-4</v>
          </cell>
          <cell r="O14108">
            <v>63550</v>
          </cell>
        </row>
        <row r="14109">
          <cell r="A14109">
            <v>45905</v>
          </cell>
          <cell r="C14109" t="str">
            <v>CIELO ALEXANDRA MENDOZA RODRIGUEZ</v>
          </cell>
          <cell r="F14109">
            <v>45905.430694444447</v>
          </cell>
          <cell r="G14109">
            <v>45906.430578703701</v>
          </cell>
          <cell r="H14109">
            <v>5</v>
          </cell>
          <cell r="O14109">
            <v>850999.98</v>
          </cell>
        </row>
        <row r="14110">
          <cell r="A14110">
            <v>45905</v>
          </cell>
          <cell r="C14110" t="str">
            <v>GATE GOURMET COLOMBIA SAS</v>
          </cell>
          <cell r="F14110">
            <v>45870.524537037039</v>
          </cell>
          <cell r="G14110">
            <v>45900.524467592593</v>
          </cell>
          <cell r="H14110">
            <v>11</v>
          </cell>
          <cell r="O14110">
            <v>12660378.138599999</v>
          </cell>
        </row>
        <row r="14111">
          <cell r="A14111">
            <v>45905</v>
          </cell>
          <cell r="C14111" t="str">
            <v>LONGO SAS</v>
          </cell>
          <cell r="F14111">
            <v>45885.583877314813</v>
          </cell>
          <cell r="G14111">
            <v>45900.583726851852</v>
          </cell>
          <cell r="H14111">
            <v>11</v>
          </cell>
          <cell r="O14111">
            <v>2639000</v>
          </cell>
        </row>
        <row r="14112">
          <cell r="A14112">
            <v>45905</v>
          </cell>
          <cell r="C14112" t="str">
            <v>LONGO SAS</v>
          </cell>
          <cell r="F14112">
            <v>45885.585902777777</v>
          </cell>
          <cell r="G14112">
            <v>45900.585902777777</v>
          </cell>
          <cell r="H14112">
            <v>11</v>
          </cell>
          <cell r="O14112">
            <v>130500</v>
          </cell>
        </row>
        <row r="14113">
          <cell r="A14113">
            <v>45905</v>
          </cell>
          <cell r="C14113" t="str">
            <v>LONGO SAS</v>
          </cell>
          <cell r="F14113">
            <v>45890.293888888889</v>
          </cell>
          <cell r="G14113">
            <v>45905.293888888889</v>
          </cell>
          <cell r="H14113">
            <v>6</v>
          </cell>
          <cell r="O14113">
            <v>1660400</v>
          </cell>
        </row>
        <row r="14114">
          <cell r="A14114">
            <v>45905</v>
          </cell>
          <cell r="C14114" t="str">
            <v>LONGO SAS</v>
          </cell>
          <cell r="F14114">
            <v>45895.476423611108</v>
          </cell>
          <cell r="G14114">
            <v>45910.476307870369</v>
          </cell>
          <cell r="H14114">
            <v>1</v>
          </cell>
          <cell r="O14114">
            <v>3027600</v>
          </cell>
        </row>
        <row r="14115">
          <cell r="A14115">
            <v>45905</v>
          </cell>
          <cell r="C14115" t="str">
            <v>ROBINFOOD COLOMBIA SAS</v>
          </cell>
          <cell r="F14115">
            <v>45875.356238425928</v>
          </cell>
          <cell r="G14115">
            <v>45905.35596064815</v>
          </cell>
          <cell r="H14115">
            <v>6</v>
          </cell>
          <cell r="O14115">
            <v>4108918.36</v>
          </cell>
        </row>
        <row r="14116">
          <cell r="A14116">
            <v>45905</v>
          </cell>
          <cell r="C14116" t="str">
            <v>ROBINFOOD COLOMBIA SAS</v>
          </cell>
          <cell r="F14116">
            <v>45877.404050925928</v>
          </cell>
          <cell r="G14116">
            <v>45907.403784722221</v>
          </cell>
          <cell r="H14116">
            <v>4</v>
          </cell>
          <cell r="O14116">
            <v>4117881.1</v>
          </cell>
        </row>
        <row r="14117">
          <cell r="A14117">
            <v>45905</v>
          </cell>
          <cell r="C14117" t="str">
            <v>INVERSIONES NGB &amp; CO SAS</v>
          </cell>
          <cell r="F14117">
            <v>45885.515717592592</v>
          </cell>
          <cell r="G14117">
            <v>45893.515648148146</v>
          </cell>
          <cell r="H14117">
            <v>18</v>
          </cell>
          <cell r="O14117">
            <v>1143850</v>
          </cell>
        </row>
        <row r="14118">
          <cell r="A14118">
            <v>45905</v>
          </cell>
          <cell r="C14118" t="str">
            <v>LE CABRERA SOCIEDAD POR ACCIONES SIMPLIFICADA</v>
          </cell>
          <cell r="F14118">
            <v>45891.606423611112</v>
          </cell>
          <cell r="G14118">
            <v>45906.606134259258</v>
          </cell>
          <cell r="H14118">
            <v>5</v>
          </cell>
          <cell r="O14118">
            <v>936905.08799999999</v>
          </cell>
        </row>
        <row r="14119">
          <cell r="A14119">
            <v>45905</v>
          </cell>
          <cell r="C14119" t="str">
            <v>LE CABRERA SOCIEDAD POR ACCIONES SIMPLIFICADA</v>
          </cell>
          <cell r="F14119">
            <v>45894.501157407409</v>
          </cell>
          <cell r="G14119">
            <v>45909.501064814816</v>
          </cell>
          <cell r="H14119">
            <v>2</v>
          </cell>
          <cell r="O14119">
            <v>2342262.7200000002</v>
          </cell>
        </row>
        <row r="14120">
          <cell r="A14120">
            <v>45905</v>
          </cell>
          <cell r="C14120" t="str">
            <v>LE CABRERA SOCIEDAD POR ACCIONES SIMPLIFICADA</v>
          </cell>
          <cell r="F14120">
            <v>45896.410277777781</v>
          </cell>
          <cell r="G14120">
            <v>45911.410034722219</v>
          </cell>
          <cell r="H14120">
            <v>0</v>
          </cell>
          <cell r="O14120">
            <v>2439857</v>
          </cell>
        </row>
        <row r="14121">
          <cell r="A14121">
            <v>45905</v>
          </cell>
          <cell r="C14121" t="str">
            <v>LE CABRERA SOCIEDAD POR ACCIONES SIMPLIFICADA</v>
          </cell>
          <cell r="F14121">
            <v>45896.576122685183</v>
          </cell>
          <cell r="G14121">
            <v>45911.575925925928</v>
          </cell>
          <cell r="H14121">
            <v>0</v>
          </cell>
          <cell r="O14121">
            <v>1001038.472</v>
          </cell>
        </row>
        <row r="14122">
          <cell r="A14122">
            <v>45905</v>
          </cell>
          <cell r="C14122" t="str">
            <v>GLORIA BARATO DE PINZON</v>
          </cell>
          <cell r="F14122">
            <v>45905.411666666667</v>
          </cell>
          <cell r="G14122">
            <v>45906.411469907405</v>
          </cell>
          <cell r="H14122">
            <v>5</v>
          </cell>
          <cell r="O14122">
            <v>938000</v>
          </cell>
        </row>
        <row r="14123">
          <cell r="A14123">
            <v>45905</v>
          </cell>
          <cell r="C14123" t="str">
            <v>CARLOS FREDY CAMARGO RODRIGUEZ</v>
          </cell>
          <cell r="F14123">
            <v>45904.682303240741</v>
          </cell>
          <cell r="G14123">
            <v>45905.682222222225</v>
          </cell>
          <cell r="H14123">
            <v>6</v>
          </cell>
          <cell r="O14123">
            <v>331550</v>
          </cell>
        </row>
        <row r="14124">
          <cell r="A14124">
            <v>45905</v>
          </cell>
          <cell r="C14124" t="str">
            <v>PURA SABROSURA SAS</v>
          </cell>
          <cell r="F14124">
            <v>45894.475810185184</v>
          </cell>
          <cell r="G14124">
            <v>45909.475590277776</v>
          </cell>
          <cell r="H14124">
            <v>2</v>
          </cell>
          <cell r="O14124">
            <v>3962526.94</v>
          </cell>
        </row>
        <row r="14125">
          <cell r="A14125">
            <v>45905</v>
          </cell>
          <cell r="C14125" t="str">
            <v>PURA SABROSURA SAS</v>
          </cell>
          <cell r="F14125">
            <v>45894.506967592592</v>
          </cell>
          <cell r="G14125">
            <v>45909.505659722221</v>
          </cell>
          <cell r="H14125">
            <v>2</v>
          </cell>
          <cell r="O14125">
            <v>687043.81400000001</v>
          </cell>
        </row>
        <row r="14126">
          <cell r="A14126">
            <v>45905</v>
          </cell>
          <cell r="C14126" t="str">
            <v>PURA SABROSURA SAS</v>
          </cell>
          <cell r="F14126">
            <v>45896.422013888892</v>
          </cell>
          <cell r="G14126">
            <v>45911.421932870369</v>
          </cell>
          <cell r="H14126">
            <v>0</v>
          </cell>
          <cell r="O14126">
            <v>7787127.2699999996</v>
          </cell>
        </row>
        <row r="14127">
          <cell r="A14127">
            <v>45905</v>
          </cell>
          <cell r="C14127" t="str">
            <v>VENTAS MOSTRADOR</v>
          </cell>
          <cell r="F14127">
            <v>45905</v>
          </cell>
          <cell r="G14127">
            <v>45905</v>
          </cell>
          <cell r="H14127">
            <v>0</v>
          </cell>
          <cell r="O14127">
            <v>1333229</v>
          </cell>
        </row>
        <row r="14128">
          <cell r="A14128">
            <v>45905</v>
          </cell>
          <cell r="C14128" t="str">
            <v>VENTAS MOSTRADOR</v>
          </cell>
          <cell r="F14128">
            <v>45905</v>
          </cell>
          <cell r="G14128">
            <v>45905</v>
          </cell>
          <cell r="H14128">
            <v>0</v>
          </cell>
          <cell r="O14128">
            <v>568598</v>
          </cell>
        </row>
        <row r="14129">
          <cell r="A14129">
            <v>45906</v>
          </cell>
          <cell r="C14129" t="str">
            <v>VENTAS MOSTRADOR</v>
          </cell>
          <cell r="F14129">
            <v>45906</v>
          </cell>
          <cell r="G14129">
            <v>45906</v>
          </cell>
          <cell r="H14129">
            <v>0</v>
          </cell>
          <cell r="O14129">
            <v>8000</v>
          </cell>
        </row>
        <row r="14130">
          <cell r="A14130">
            <v>45906</v>
          </cell>
          <cell r="C14130" t="str">
            <v>VENTAS MOSTRADOR</v>
          </cell>
          <cell r="F14130">
            <v>45906</v>
          </cell>
          <cell r="G14130">
            <v>45906</v>
          </cell>
          <cell r="H14130">
            <v>0</v>
          </cell>
          <cell r="O14130">
            <v>10500</v>
          </cell>
        </row>
        <row r="14131">
          <cell r="A14131">
            <v>45906</v>
          </cell>
          <cell r="C14131" t="str">
            <v>VENTAS MOSTRADOR</v>
          </cell>
          <cell r="F14131">
            <v>45906</v>
          </cell>
          <cell r="G14131">
            <v>45906</v>
          </cell>
          <cell r="H14131">
            <v>0</v>
          </cell>
          <cell r="O14131">
            <v>10500</v>
          </cell>
        </row>
        <row r="14132">
          <cell r="A14132">
            <v>45906</v>
          </cell>
          <cell r="C14132" t="str">
            <v>VENTAS MOSTRADOR</v>
          </cell>
          <cell r="F14132">
            <v>45906</v>
          </cell>
          <cell r="G14132">
            <v>45906</v>
          </cell>
          <cell r="H14132">
            <v>0</v>
          </cell>
          <cell r="O14132">
            <v>10900</v>
          </cell>
        </row>
        <row r="14133">
          <cell r="A14133">
            <v>45906</v>
          </cell>
          <cell r="C14133" t="str">
            <v>VENTAS MOSTRADOR</v>
          </cell>
          <cell r="F14133">
            <v>45906</v>
          </cell>
          <cell r="G14133">
            <v>45906</v>
          </cell>
          <cell r="H14133">
            <v>0</v>
          </cell>
          <cell r="O14133">
            <v>14000</v>
          </cell>
        </row>
        <row r="14134">
          <cell r="A14134">
            <v>45906</v>
          </cell>
          <cell r="C14134" t="str">
            <v>VENTAS MOSTRADOR</v>
          </cell>
          <cell r="F14134">
            <v>45906</v>
          </cell>
          <cell r="G14134">
            <v>45906</v>
          </cell>
          <cell r="H14134">
            <v>0</v>
          </cell>
          <cell r="O14134">
            <v>15440</v>
          </cell>
        </row>
        <row r="14135">
          <cell r="A14135">
            <v>45906</v>
          </cell>
          <cell r="C14135" t="str">
            <v>VENTAS MOSTRADOR</v>
          </cell>
          <cell r="F14135">
            <v>45906</v>
          </cell>
          <cell r="G14135">
            <v>45906</v>
          </cell>
          <cell r="H14135">
            <v>0</v>
          </cell>
          <cell r="O14135">
            <v>16000</v>
          </cell>
        </row>
        <row r="14136">
          <cell r="A14136">
            <v>45906</v>
          </cell>
          <cell r="C14136" t="str">
            <v>VENTAS MOSTRADOR</v>
          </cell>
          <cell r="F14136">
            <v>45906</v>
          </cell>
          <cell r="G14136">
            <v>45906</v>
          </cell>
          <cell r="H14136">
            <v>0</v>
          </cell>
          <cell r="O14136">
            <v>19992</v>
          </cell>
        </row>
        <row r="14137">
          <cell r="A14137">
            <v>45906</v>
          </cell>
          <cell r="C14137" t="str">
            <v>VENTAS MOSTRADOR</v>
          </cell>
          <cell r="F14137">
            <v>45906</v>
          </cell>
          <cell r="G14137">
            <v>45906</v>
          </cell>
          <cell r="H14137">
            <v>0</v>
          </cell>
          <cell r="O14137">
            <v>23668</v>
          </cell>
        </row>
        <row r="14138">
          <cell r="A14138">
            <v>45906</v>
          </cell>
          <cell r="C14138" t="str">
            <v>VENTAS MOSTRADOR</v>
          </cell>
          <cell r="F14138">
            <v>45906</v>
          </cell>
          <cell r="G14138">
            <v>45906</v>
          </cell>
          <cell r="H14138">
            <v>0</v>
          </cell>
          <cell r="O14138">
            <v>24540</v>
          </cell>
        </row>
        <row r="14139">
          <cell r="A14139">
            <v>45906</v>
          </cell>
          <cell r="C14139" t="str">
            <v>VENTAS MOSTRADOR</v>
          </cell>
          <cell r="F14139">
            <v>45906</v>
          </cell>
          <cell r="G14139">
            <v>45906</v>
          </cell>
          <cell r="H14139">
            <v>0</v>
          </cell>
          <cell r="O14139">
            <v>31414</v>
          </cell>
        </row>
        <row r="14140">
          <cell r="A14140">
            <v>45906</v>
          </cell>
          <cell r="C14140" t="str">
            <v>VENTAS MOSTRADOR</v>
          </cell>
          <cell r="F14140">
            <v>45906</v>
          </cell>
          <cell r="G14140">
            <v>45906</v>
          </cell>
          <cell r="H14140">
            <v>0</v>
          </cell>
          <cell r="O14140">
            <v>40355</v>
          </cell>
        </row>
        <row r="14141">
          <cell r="A14141">
            <v>45906</v>
          </cell>
          <cell r="C14141" t="str">
            <v>VENTAS MOSTRADOR</v>
          </cell>
          <cell r="F14141">
            <v>45906</v>
          </cell>
          <cell r="G14141">
            <v>45906</v>
          </cell>
          <cell r="H14141">
            <v>0</v>
          </cell>
          <cell r="O14141">
            <v>40560</v>
          </cell>
        </row>
        <row r="14142">
          <cell r="A14142">
            <v>45906</v>
          </cell>
          <cell r="C14142" t="str">
            <v>VENTAS MOSTRADOR</v>
          </cell>
          <cell r="F14142">
            <v>45906</v>
          </cell>
          <cell r="G14142">
            <v>45906</v>
          </cell>
          <cell r="H14142">
            <v>0</v>
          </cell>
          <cell r="O14142">
            <v>51440</v>
          </cell>
        </row>
        <row r="14143">
          <cell r="A14143">
            <v>45906</v>
          </cell>
          <cell r="C14143" t="str">
            <v>VENTAS MOSTRADOR</v>
          </cell>
          <cell r="F14143">
            <v>45906</v>
          </cell>
          <cell r="G14143">
            <v>45906</v>
          </cell>
          <cell r="H14143">
            <v>0</v>
          </cell>
          <cell r="O14143">
            <v>54400</v>
          </cell>
        </row>
        <row r="14144">
          <cell r="A14144">
            <v>45906</v>
          </cell>
          <cell r="C14144" t="str">
            <v>VENTAS MOSTRADOR</v>
          </cell>
          <cell r="F14144">
            <v>45906</v>
          </cell>
          <cell r="G14144">
            <v>45906</v>
          </cell>
          <cell r="H14144">
            <v>0</v>
          </cell>
          <cell r="O14144">
            <v>61920</v>
          </cell>
        </row>
        <row r="14145">
          <cell r="A14145">
            <v>45906</v>
          </cell>
          <cell r="C14145" t="str">
            <v>VENTAS MOSTRADOR</v>
          </cell>
          <cell r="F14145">
            <v>45906</v>
          </cell>
          <cell r="G14145">
            <v>45906</v>
          </cell>
          <cell r="H14145">
            <v>0</v>
          </cell>
          <cell r="O14145">
            <v>66360</v>
          </cell>
        </row>
        <row r="14146">
          <cell r="A14146">
            <v>45906</v>
          </cell>
          <cell r="C14146" t="str">
            <v>VENTAS MOSTRADOR</v>
          </cell>
          <cell r="F14146">
            <v>45906</v>
          </cell>
          <cell r="G14146">
            <v>45906</v>
          </cell>
          <cell r="H14146">
            <v>0</v>
          </cell>
          <cell r="O14146">
            <v>70500</v>
          </cell>
        </row>
        <row r="14147">
          <cell r="A14147">
            <v>45906</v>
          </cell>
          <cell r="C14147" t="str">
            <v>VENTAS MOSTRADOR</v>
          </cell>
          <cell r="F14147">
            <v>45906</v>
          </cell>
          <cell r="G14147">
            <v>45906</v>
          </cell>
          <cell r="H14147">
            <v>0</v>
          </cell>
          <cell r="O14147">
            <v>76652</v>
          </cell>
        </row>
        <row r="14148">
          <cell r="A14148">
            <v>45906</v>
          </cell>
          <cell r="C14148" t="str">
            <v>LINA GOMEZ</v>
          </cell>
          <cell r="F14148">
            <v>45906.464849537035</v>
          </cell>
          <cell r="G14148">
            <v>45907.464733796296</v>
          </cell>
          <cell r="H14148">
            <v>4</v>
          </cell>
          <cell r="O14148">
            <v>80150</v>
          </cell>
        </row>
        <row r="14149">
          <cell r="A14149">
            <v>45906</v>
          </cell>
          <cell r="C14149" t="str">
            <v>VENTAS MOSTRADOR</v>
          </cell>
          <cell r="F14149">
            <v>45906</v>
          </cell>
          <cell r="G14149">
            <v>45906</v>
          </cell>
          <cell r="H14149">
            <v>0</v>
          </cell>
          <cell r="O14149">
            <v>91536</v>
          </cell>
        </row>
        <row r="14150">
          <cell r="A14150">
            <v>45906</v>
          </cell>
          <cell r="C14150" t="str">
            <v>VENTAS MOSTRADOR</v>
          </cell>
          <cell r="F14150">
            <v>45906</v>
          </cell>
          <cell r="G14150">
            <v>45906</v>
          </cell>
          <cell r="H14150">
            <v>0</v>
          </cell>
          <cell r="O14150">
            <v>108864</v>
          </cell>
        </row>
        <row r="14151">
          <cell r="A14151">
            <v>45906</v>
          </cell>
          <cell r="C14151" t="str">
            <v>VENTAS MOSTRADOR</v>
          </cell>
          <cell r="F14151">
            <v>45906</v>
          </cell>
          <cell r="G14151">
            <v>45906</v>
          </cell>
          <cell r="H14151">
            <v>0</v>
          </cell>
          <cell r="O14151">
            <v>129776</v>
          </cell>
        </row>
        <row r="14152">
          <cell r="A14152">
            <v>45906</v>
          </cell>
          <cell r="C14152" t="str">
            <v>VENTAS MOSTRADOR</v>
          </cell>
          <cell r="F14152">
            <v>45906</v>
          </cell>
          <cell r="G14152">
            <v>45906</v>
          </cell>
          <cell r="H14152">
            <v>0</v>
          </cell>
          <cell r="O14152">
            <v>144620</v>
          </cell>
        </row>
        <row r="14153">
          <cell r="A14153">
            <v>45906</v>
          </cell>
          <cell r="C14153" t="str">
            <v>VENTAS MOSTRADOR</v>
          </cell>
          <cell r="F14153">
            <v>45906</v>
          </cell>
          <cell r="G14153">
            <v>45906</v>
          </cell>
          <cell r="H14153">
            <v>0</v>
          </cell>
          <cell r="O14153">
            <v>159262</v>
          </cell>
        </row>
        <row r="14154">
          <cell r="A14154">
            <v>45906</v>
          </cell>
          <cell r="C14154" t="str">
            <v>VENTAS MOSTRADOR</v>
          </cell>
          <cell r="F14154">
            <v>45906</v>
          </cell>
          <cell r="G14154">
            <v>45906</v>
          </cell>
          <cell r="H14154">
            <v>0</v>
          </cell>
          <cell r="O14154">
            <v>182054</v>
          </cell>
        </row>
        <row r="14155">
          <cell r="A14155">
            <v>45906</v>
          </cell>
          <cell r="C14155" t="str">
            <v>VENTAS MOSTRADOR</v>
          </cell>
          <cell r="F14155">
            <v>45906</v>
          </cell>
          <cell r="G14155">
            <v>45906</v>
          </cell>
          <cell r="H14155">
            <v>0</v>
          </cell>
          <cell r="O14155">
            <v>258712</v>
          </cell>
        </row>
        <row r="14156">
          <cell r="A14156">
            <v>45906</v>
          </cell>
          <cell r="C14156" t="str">
            <v>VENTAS MOSTRADOR</v>
          </cell>
          <cell r="F14156">
            <v>45906</v>
          </cell>
          <cell r="G14156">
            <v>45906</v>
          </cell>
          <cell r="H14156">
            <v>0</v>
          </cell>
          <cell r="O14156">
            <v>313700</v>
          </cell>
        </row>
        <row r="14157">
          <cell r="A14157">
            <v>45906</v>
          </cell>
          <cell r="C14157" t="str">
            <v>CARLOS ANDRES HERNANDEZ MARTINEZ</v>
          </cell>
          <cell r="F14157">
            <v>45906.474178240744</v>
          </cell>
          <cell r="G14157">
            <v>45907.466736111113</v>
          </cell>
          <cell r="H14157">
            <v>11</v>
          </cell>
          <cell r="O14157">
            <v>340399.99</v>
          </cell>
        </row>
        <row r="14158">
          <cell r="A14158">
            <v>45906</v>
          </cell>
          <cell r="C14158" t="str">
            <v>CRISTIAN  ROJAS RIVERA</v>
          </cell>
          <cell r="F14158">
            <v>45906.458402777775</v>
          </cell>
          <cell r="G14158">
            <v>45912.458171296297</v>
          </cell>
          <cell r="H14158">
            <v>6</v>
          </cell>
          <cell r="O14158">
            <v>425499.99</v>
          </cell>
        </row>
        <row r="14159">
          <cell r="A14159">
            <v>45906</v>
          </cell>
          <cell r="C14159" t="str">
            <v>CARLOS ANDRES HERNANDEZ MARTINEZ</v>
          </cell>
          <cell r="F14159">
            <v>45906.469872685186</v>
          </cell>
          <cell r="G14159">
            <v>45907.469768518517</v>
          </cell>
          <cell r="H14159">
            <v>11</v>
          </cell>
          <cell r="O14159">
            <v>638249.98</v>
          </cell>
        </row>
        <row r="14160">
          <cell r="A14160">
            <v>45906</v>
          </cell>
          <cell r="C14160" t="str">
            <v>PROCESADORA DE CARNES NUEVA COLOMBO ALEMANA LTDA</v>
          </cell>
          <cell r="F14160">
            <v>45905.589837962965</v>
          </cell>
          <cell r="G14160">
            <v>45908.589525462965</v>
          </cell>
          <cell r="H14160">
            <v>10</v>
          </cell>
          <cell r="O14160">
            <v>198620</v>
          </cell>
        </row>
        <row r="14161">
          <cell r="A14161">
            <v>45906</v>
          </cell>
          <cell r="C14161" t="str">
            <v>MESABAR SAS</v>
          </cell>
          <cell r="F14161">
            <v>45895.461828703701</v>
          </cell>
          <cell r="G14161">
            <v>45903.461539351854</v>
          </cell>
          <cell r="H14161">
            <v>8</v>
          </cell>
          <cell r="O14161">
            <v>1096210</v>
          </cell>
        </row>
        <row r="14162">
          <cell r="A14162">
            <v>45906</v>
          </cell>
          <cell r="C14162" t="str">
            <v>MESABAR SAS</v>
          </cell>
          <cell r="F14162">
            <v>45901.452048611114</v>
          </cell>
          <cell r="G14162">
            <v>45909.451145833336</v>
          </cell>
          <cell r="H14162">
            <v>2</v>
          </cell>
          <cell r="O14162">
            <v>363400</v>
          </cell>
        </row>
        <row r="14163">
          <cell r="A14163">
            <v>45906</v>
          </cell>
          <cell r="C14163" t="str">
            <v>PROCESADORA DE CARNES NUEVA COLOMBO ALEMANA LTDA</v>
          </cell>
          <cell r="F14163">
            <v>45905.589837962965</v>
          </cell>
          <cell r="G14163">
            <v>45908.589525462965</v>
          </cell>
          <cell r="H14163">
            <v>10</v>
          </cell>
          <cell r="O14163">
            <v>3000000</v>
          </cell>
        </row>
        <row r="14164">
          <cell r="A14164">
            <v>45906</v>
          </cell>
          <cell r="C14164" t="str">
            <v>FELIPE BECERRA ZAPATA</v>
          </cell>
          <cell r="F14164">
            <v>45904.318749999999</v>
          </cell>
          <cell r="G14164">
            <v>45905.318622685183</v>
          </cell>
          <cell r="H14164">
            <v>13</v>
          </cell>
          <cell r="O14164">
            <v>334400</v>
          </cell>
        </row>
        <row r="14165">
          <cell r="A14165">
            <v>45906</v>
          </cell>
          <cell r="C14165" t="str">
            <v>NANCHOS 24 HORAS SAS</v>
          </cell>
          <cell r="F14165">
            <v>45906.566261574073</v>
          </cell>
          <cell r="G14165">
            <v>45907.566192129627</v>
          </cell>
          <cell r="H14165">
            <v>11</v>
          </cell>
          <cell r="O14165">
            <v>741000</v>
          </cell>
        </row>
        <row r="14166">
          <cell r="A14166">
            <v>45906</v>
          </cell>
          <cell r="C14166" t="str">
            <v>LUZ MARINA PELAYO ORTIZ</v>
          </cell>
          <cell r="F14166">
            <v>45905.538159722222</v>
          </cell>
          <cell r="G14166">
            <v>45906.537789351853</v>
          </cell>
          <cell r="H14166">
            <v>12</v>
          </cell>
          <cell r="O14166">
            <v>161600</v>
          </cell>
        </row>
        <row r="14167">
          <cell r="A14167">
            <v>45906</v>
          </cell>
          <cell r="C14167" t="str">
            <v>VENTAS MOSTRADOR</v>
          </cell>
          <cell r="F14167">
            <v>45906</v>
          </cell>
          <cell r="G14167">
            <v>45906</v>
          </cell>
          <cell r="H14167">
            <v>0</v>
          </cell>
          <cell r="O14167">
            <v>800000</v>
          </cell>
        </row>
        <row r="14168">
          <cell r="A14168">
            <v>45906</v>
          </cell>
          <cell r="C14168" t="str">
            <v>WALTER  BECERRA</v>
          </cell>
          <cell r="F14168">
            <v>45905.479351851849</v>
          </cell>
          <cell r="G14168">
            <v>45906.479108796295</v>
          </cell>
          <cell r="H14168">
            <v>12</v>
          </cell>
          <cell r="O14168">
            <v>622800</v>
          </cell>
        </row>
        <row r="14169">
          <cell r="A14169">
            <v>45906</v>
          </cell>
          <cell r="C14169" t="str">
            <v>VENTAS MOSTRADOR</v>
          </cell>
          <cell r="F14169">
            <v>45906</v>
          </cell>
          <cell r="G14169">
            <v>45906</v>
          </cell>
          <cell r="H14169">
            <v>0</v>
          </cell>
          <cell r="O14169">
            <v>440857</v>
          </cell>
        </row>
        <row r="14170">
          <cell r="A14170">
            <v>45906</v>
          </cell>
          <cell r="C14170" t="str">
            <v>VENTAS MOSTRADOR</v>
          </cell>
          <cell r="F14170">
            <v>45906</v>
          </cell>
          <cell r="G14170">
            <v>45906</v>
          </cell>
          <cell r="H14170">
            <v>0</v>
          </cell>
          <cell r="O14170">
            <v>669804</v>
          </cell>
        </row>
        <row r="14171">
          <cell r="A14171">
            <v>45907</v>
          </cell>
          <cell r="C14171" t="str">
            <v>VENTAS MOSTRADOR</v>
          </cell>
          <cell r="F14171">
            <v>45907</v>
          </cell>
          <cell r="G14171">
            <v>45907</v>
          </cell>
          <cell r="H14171">
            <v>0</v>
          </cell>
          <cell r="O14171">
            <v>7000</v>
          </cell>
        </row>
        <row r="14172">
          <cell r="A14172">
            <v>45907</v>
          </cell>
          <cell r="C14172" t="str">
            <v>VENTAS MOSTRADOR</v>
          </cell>
          <cell r="F14172">
            <v>45907</v>
          </cell>
          <cell r="G14172">
            <v>45907</v>
          </cell>
          <cell r="H14172">
            <v>0</v>
          </cell>
          <cell r="O14172">
            <v>28000</v>
          </cell>
        </row>
        <row r="14173">
          <cell r="A14173">
            <v>45907</v>
          </cell>
          <cell r="C14173" t="str">
            <v>VENTAS MOSTRADOR</v>
          </cell>
          <cell r="F14173">
            <v>45907</v>
          </cell>
          <cell r="G14173">
            <v>45907</v>
          </cell>
          <cell r="H14173">
            <v>0</v>
          </cell>
          <cell r="O14173">
            <v>33608</v>
          </cell>
        </row>
        <row r="14174">
          <cell r="A14174">
            <v>45907</v>
          </cell>
          <cell r="C14174" t="str">
            <v>VENTAS MOSTRADOR</v>
          </cell>
          <cell r="F14174">
            <v>45907</v>
          </cell>
          <cell r="G14174">
            <v>45907</v>
          </cell>
          <cell r="H14174">
            <v>0</v>
          </cell>
          <cell r="O14174">
            <v>45556</v>
          </cell>
        </row>
        <row r="14175">
          <cell r="A14175">
            <v>45907</v>
          </cell>
          <cell r="C14175" t="str">
            <v>VENTAS MOSTRADOR</v>
          </cell>
          <cell r="F14175">
            <v>45907</v>
          </cell>
          <cell r="G14175">
            <v>45907</v>
          </cell>
          <cell r="H14175">
            <v>0</v>
          </cell>
          <cell r="O14175">
            <v>45920</v>
          </cell>
        </row>
        <row r="14176">
          <cell r="A14176">
            <v>45907</v>
          </cell>
          <cell r="C14176" t="str">
            <v>VENTAS MOSTRADOR</v>
          </cell>
          <cell r="F14176">
            <v>45907</v>
          </cell>
          <cell r="G14176">
            <v>45907</v>
          </cell>
          <cell r="H14176">
            <v>0</v>
          </cell>
          <cell r="O14176">
            <v>58376</v>
          </cell>
        </row>
        <row r="14177">
          <cell r="A14177">
            <v>45907</v>
          </cell>
          <cell r="C14177" t="str">
            <v>VENTAS MOSTRADOR</v>
          </cell>
          <cell r="F14177">
            <v>45907</v>
          </cell>
          <cell r="G14177">
            <v>45907</v>
          </cell>
          <cell r="H14177">
            <v>0</v>
          </cell>
          <cell r="O14177">
            <v>70500</v>
          </cell>
        </row>
        <row r="14178">
          <cell r="A14178">
            <v>45907</v>
          </cell>
          <cell r="C14178" t="str">
            <v>VENTAS MOSTRADOR</v>
          </cell>
          <cell r="F14178">
            <v>45907</v>
          </cell>
          <cell r="G14178">
            <v>45907</v>
          </cell>
          <cell r="H14178">
            <v>0</v>
          </cell>
          <cell r="O14178">
            <v>77506</v>
          </cell>
        </row>
        <row r="14179">
          <cell r="A14179">
            <v>45907</v>
          </cell>
          <cell r="C14179" t="str">
            <v>VENTAS MOSTRADOR</v>
          </cell>
          <cell r="F14179">
            <v>45907</v>
          </cell>
          <cell r="G14179">
            <v>45907</v>
          </cell>
          <cell r="H14179">
            <v>0</v>
          </cell>
          <cell r="O14179">
            <v>106760</v>
          </cell>
        </row>
        <row r="14180">
          <cell r="A14180">
            <v>45907</v>
          </cell>
          <cell r="C14180" t="str">
            <v>VENTAS MOSTRADOR</v>
          </cell>
          <cell r="F14180">
            <v>45907</v>
          </cell>
          <cell r="G14180">
            <v>45907</v>
          </cell>
          <cell r="H14180">
            <v>0</v>
          </cell>
          <cell r="O14180">
            <v>114532</v>
          </cell>
        </row>
        <row r="14181">
          <cell r="A14181">
            <v>45907</v>
          </cell>
          <cell r="C14181" t="str">
            <v>VENTAS MOSTRADOR</v>
          </cell>
          <cell r="F14181">
            <v>45907</v>
          </cell>
          <cell r="G14181">
            <v>45907</v>
          </cell>
          <cell r="H14181">
            <v>0</v>
          </cell>
          <cell r="O14181">
            <v>142374</v>
          </cell>
        </row>
        <row r="14182">
          <cell r="A14182">
            <v>45907</v>
          </cell>
          <cell r="C14182" t="str">
            <v>LA COA S.A.S</v>
          </cell>
          <cell r="F14182">
            <v>45846.34784722222</v>
          </cell>
          <cell r="G14182">
            <v>45876.347708333335</v>
          </cell>
          <cell r="H14182">
            <v>35</v>
          </cell>
          <cell r="O14182">
            <v>2328519.852</v>
          </cell>
        </row>
        <row r="14183">
          <cell r="A14183">
            <v>45907</v>
          </cell>
          <cell r="C14183" t="str">
            <v>LA COA S.A.S</v>
          </cell>
          <cell r="F14183">
            <v>45857.444178240738</v>
          </cell>
          <cell r="G14183">
            <v>45887.444074074076</v>
          </cell>
          <cell r="H14183">
            <v>24</v>
          </cell>
          <cell r="O14183">
            <v>2362398.0589999999</v>
          </cell>
        </row>
        <row r="14184">
          <cell r="A14184">
            <v>45907</v>
          </cell>
          <cell r="C14184" t="str">
            <v>THE NEXT SHOT S.A.S</v>
          </cell>
          <cell r="F14184">
            <v>45903.354456018518</v>
          </cell>
          <cell r="G14184">
            <v>45904.354317129626</v>
          </cell>
          <cell r="H14184">
            <v>7</v>
          </cell>
          <cell r="O14184">
            <v>160000</v>
          </cell>
        </row>
        <row r="14185">
          <cell r="A14185">
            <v>45907</v>
          </cell>
          <cell r="C14185" t="str">
            <v>THE NEXT SHOT S.A.S</v>
          </cell>
          <cell r="F14185">
            <v>45905.348275462966</v>
          </cell>
          <cell r="G14185">
            <v>45906.34815972222</v>
          </cell>
          <cell r="H14185">
            <v>5</v>
          </cell>
          <cell r="O14185">
            <v>380300</v>
          </cell>
        </row>
        <row r="14186">
          <cell r="A14186">
            <v>45907</v>
          </cell>
          <cell r="C14186" t="str">
            <v>VENTAS MOSTRADOR</v>
          </cell>
          <cell r="F14186">
            <v>45907</v>
          </cell>
          <cell r="G14186">
            <v>45907</v>
          </cell>
          <cell r="H14186">
            <v>0</v>
          </cell>
          <cell r="O14186">
            <v>73552</v>
          </cell>
        </row>
        <row r="14187">
          <cell r="A14187">
            <v>45907</v>
          </cell>
          <cell r="C14187" t="str">
            <v>VENTAS MOSTRADOR</v>
          </cell>
          <cell r="F14187">
            <v>45907</v>
          </cell>
          <cell r="G14187">
            <v>45907</v>
          </cell>
          <cell r="H14187">
            <v>0</v>
          </cell>
          <cell r="O14187">
            <v>2834865</v>
          </cell>
        </row>
        <row r="14188">
          <cell r="A14188">
            <v>45907</v>
          </cell>
          <cell r="C14188" t="str">
            <v>VENTAS MOSTRADOR</v>
          </cell>
          <cell r="F14188">
            <v>45907</v>
          </cell>
          <cell r="G14188">
            <v>45907</v>
          </cell>
          <cell r="H14188">
            <v>0</v>
          </cell>
          <cell r="O14188">
            <v>1677160</v>
          </cell>
        </row>
        <row r="14189">
          <cell r="A14189">
            <v>45908</v>
          </cell>
          <cell r="C14189" t="str">
            <v>ALIMENTOS BRIKO SAS</v>
          </cell>
          <cell r="F14189">
            <v>45908.349247685182</v>
          </cell>
          <cell r="G14189">
            <v>45909.349016203705</v>
          </cell>
          <cell r="H14189">
            <v>9</v>
          </cell>
          <cell r="O14189">
            <v>1384000</v>
          </cell>
        </row>
        <row r="14190">
          <cell r="A14190">
            <v>45908</v>
          </cell>
          <cell r="C14190" t="str">
            <v>SONIA CONTANZA CARDENAS MURCIA</v>
          </cell>
          <cell r="F14190">
            <v>45908.297488425924</v>
          </cell>
          <cell r="G14190">
            <v>45909.297129629631</v>
          </cell>
          <cell r="H14190">
            <v>2</v>
          </cell>
          <cell r="O14190">
            <v>1820</v>
          </cell>
        </row>
        <row r="14191">
          <cell r="A14191">
            <v>45908</v>
          </cell>
          <cell r="C14191" t="str">
            <v>VENTAS MOSTRADOR</v>
          </cell>
          <cell r="F14191">
            <v>45908</v>
          </cell>
          <cell r="G14191">
            <v>45908</v>
          </cell>
          <cell r="H14191">
            <v>0</v>
          </cell>
          <cell r="O14191">
            <v>16680</v>
          </cell>
        </row>
        <row r="14192">
          <cell r="A14192">
            <v>45908</v>
          </cell>
          <cell r="C14192" t="str">
            <v>VENTAS MOSTRADOR</v>
          </cell>
          <cell r="F14192">
            <v>45908</v>
          </cell>
          <cell r="G14192">
            <v>45908</v>
          </cell>
          <cell r="H14192">
            <v>0</v>
          </cell>
          <cell r="O14192">
            <v>22110</v>
          </cell>
        </row>
        <row r="14193">
          <cell r="A14193">
            <v>45908</v>
          </cell>
          <cell r="C14193" t="str">
            <v>VENTAS MOSTRADOR</v>
          </cell>
          <cell r="F14193">
            <v>45908</v>
          </cell>
          <cell r="G14193">
            <v>45908</v>
          </cell>
          <cell r="H14193">
            <v>0</v>
          </cell>
          <cell r="O14193">
            <v>25360</v>
          </cell>
        </row>
        <row r="14194">
          <cell r="A14194">
            <v>45908</v>
          </cell>
          <cell r="C14194" t="str">
            <v>VENTAS MOSTRADOR</v>
          </cell>
          <cell r="F14194">
            <v>45908</v>
          </cell>
          <cell r="G14194">
            <v>45908</v>
          </cell>
          <cell r="H14194">
            <v>0</v>
          </cell>
          <cell r="O14194">
            <v>34000</v>
          </cell>
        </row>
        <row r="14195">
          <cell r="A14195">
            <v>45908</v>
          </cell>
          <cell r="C14195" t="str">
            <v>VENTAS MOSTRADOR</v>
          </cell>
          <cell r="F14195">
            <v>45908</v>
          </cell>
          <cell r="G14195">
            <v>45908</v>
          </cell>
          <cell r="H14195">
            <v>0</v>
          </cell>
          <cell r="O14195">
            <v>47232</v>
          </cell>
        </row>
        <row r="14196">
          <cell r="A14196">
            <v>45908</v>
          </cell>
          <cell r="C14196" t="str">
            <v>VENTAS MOSTRADOR</v>
          </cell>
          <cell r="F14196">
            <v>45908</v>
          </cell>
          <cell r="G14196">
            <v>45908</v>
          </cell>
          <cell r="H14196">
            <v>0</v>
          </cell>
          <cell r="O14196">
            <v>48710</v>
          </cell>
        </row>
        <row r="14197">
          <cell r="A14197">
            <v>45908</v>
          </cell>
          <cell r="C14197" t="str">
            <v>VENTAS MOSTRADOR</v>
          </cell>
          <cell r="F14197">
            <v>45908</v>
          </cell>
          <cell r="G14197">
            <v>45908</v>
          </cell>
          <cell r="H14197">
            <v>0</v>
          </cell>
          <cell r="O14197">
            <v>60000</v>
          </cell>
        </row>
        <row r="14198">
          <cell r="A14198">
            <v>45908</v>
          </cell>
          <cell r="C14198" t="str">
            <v>VENTAS MOSTRADOR</v>
          </cell>
          <cell r="F14198">
            <v>45908</v>
          </cell>
          <cell r="G14198">
            <v>45908</v>
          </cell>
          <cell r="H14198">
            <v>0</v>
          </cell>
          <cell r="O14198">
            <v>66880</v>
          </cell>
        </row>
        <row r="14199">
          <cell r="A14199">
            <v>45908</v>
          </cell>
          <cell r="C14199" t="str">
            <v>VENTAS MOSTRADOR</v>
          </cell>
          <cell r="F14199">
            <v>45908</v>
          </cell>
          <cell r="G14199">
            <v>45908</v>
          </cell>
          <cell r="H14199">
            <v>0</v>
          </cell>
          <cell r="O14199">
            <v>67480</v>
          </cell>
        </row>
        <row r="14200">
          <cell r="A14200">
            <v>45908</v>
          </cell>
          <cell r="C14200" t="str">
            <v>VENTAS MOSTRADOR</v>
          </cell>
          <cell r="F14200">
            <v>45908</v>
          </cell>
          <cell r="G14200">
            <v>45908</v>
          </cell>
          <cell r="H14200">
            <v>0</v>
          </cell>
          <cell r="O14200">
            <v>69896</v>
          </cell>
        </row>
        <row r="14201">
          <cell r="A14201">
            <v>45908</v>
          </cell>
          <cell r="C14201" t="str">
            <v>VENTAS MOSTRADOR</v>
          </cell>
          <cell r="F14201">
            <v>45908</v>
          </cell>
          <cell r="G14201">
            <v>45908</v>
          </cell>
          <cell r="H14201">
            <v>0</v>
          </cell>
          <cell r="O14201">
            <v>70000</v>
          </cell>
        </row>
        <row r="14202">
          <cell r="A14202">
            <v>45908</v>
          </cell>
          <cell r="C14202" t="str">
            <v>VENTAS MOSTRADOR</v>
          </cell>
          <cell r="F14202">
            <v>45908</v>
          </cell>
          <cell r="G14202">
            <v>45908</v>
          </cell>
          <cell r="H14202">
            <v>0</v>
          </cell>
          <cell r="O14202">
            <v>84200</v>
          </cell>
        </row>
        <row r="14203">
          <cell r="A14203">
            <v>45908</v>
          </cell>
          <cell r="C14203" t="str">
            <v>VENTAS MOSTRADOR</v>
          </cell>
          <cell r="F14203">
            <v>45908</v>
          </cell>
          <cell r="G14203">
            <v>45908</v>
          </cell>
          <cell r="H14203">
            <v>0</v>
          </cell>
          <cell r="O14203">
            <v>85492</v>
          </cell>
        </row>
        <row r="14204">
          <cell r="A14204">
            <v>45908</v>
          </cell>
          <cell r="C14204" t="str">
            <v>SONIA CONTANZA CARDENAS MURCIA</v>
          </cell>
          <cell r="F14204">
            <v>45908.297488425924</v>
          </cell>
          <cell r="G14204">
            <v>45909.297129629631</v>
          </cell>
          <cell r="H14204">
            <v>2</v>
          </cell>
          <cell r="O14204">
            <v>100180</v>
          </cell>
        </row>
        <row r="14205">
          <cell r="A14205">
            <v>45908</v>
          </cell>
          <cell r="C14205" t="str">
            <v>FABIAN LEONARGO GOMEZ JUNCA</v>
          </cell>
          <cell r="F14205">
            <v>45908.298668981479</v>
          </cell>
          <cell r="G14205">
            <v>45909.298217592594</v>
          </cell>
          <cell r="H14205">
            <v>2</v>
          </cell>
          <cell r="O14205">
            <v>104000</v>
          </cell>
        </row>
        <row r="14206">
          <cell r="A14206">
            <v>45908</v>
          </cell>
          <cell r="C14206" t="str">
            <v>CARLOS ANDRES HERNANDEZ MARTINEZ</v>
          </cell>
          <cell r="F14206">
            <v>45908.434027777781</v>
          </cell>
          <cell r="G14206">
            <v>45909.433877314812</v>
          </cell>
          <cell r="H14206">
            <v>9</v>
          </cell>
          <cell r="O14206">
            <v>297849.99</v>
          </cell>
        </row>
        <row r="14207">
          <cell r="A14207">
            <v>45908</v>
          </cell>
          <cell r="C14207" t="str">
            <v>JOSE RODRIGO SUAREZ TORRES</v>
          </cell>
          <cell r="F14207">
            <v>45906.298668981479</v>
          </cell>
          <cell r="G14207">
            <v>45907.298275462963</v>
          </cell>
          <cell r="H14207">
            <v>4</v>
          </cell>
          <cell r="O14207">
            <v>318900</v>
          </cell>
        </row>
        <row r="14208">
          <cell r="A14208">
            <v>45908</v>
          </cell>
          <cell r="C14208" t="str">
            <v>SURTICARNES VALERO SAS</v>
          </cell>
          <cell r="F14208">
            <v>45908.53534722222</v>
          </cell>
          <cell r="G14208">
            <v>45909.535185185188</v>
          </cell>
          <cell r="H14208">
            <v>2</v>
          </cell>
          <cell r="O14208">
            <v>476000</v>
          </cell>
        </row>
        <row r="14209">
          <cell r="A14209">
            <v>45908</v>
          </cell>
          <cell r="C14209" t="str">
            <v>GRUPO ARTAK S.A.S</v>
          </cell>
          <cell r="F14209">
            <v>45885.47515046296</v>
          </cell>
          <cell r="G14209">
            <v>45915.474421296298</v>
          </cell>
          <cell r="H14209">
            <v>-4</v>
          </cell>
          <cell r="O14209">
            <v>396000</v>
          </cell>
        </row>
        <row r="14210">
          <cell r="A14210">
            <v>45908</v>
          </cell>
          <cell r="C14210" t="str">
            <v>GRUPO ARTAK S.A.S</v>
          </cell>
          <cell r="F14210">
            <v>45885.48096064815</v>
          </cell>
          <cell r="G14210">
            <v>45915.480868055558</v>
          </cell>
          <cell r="H14210">
            <v>-4</v>
          </cell>
          <cell r="O14210">
            <v>62400</v>
          </cell>
        </row>
        <row r="14211">
          <cell r="A14211">
            <v>45908</v>
          </cell>
          <cell r="C14211" t="str">
            <v>GRUPO ARTAK S.A.S</v>
          </cell>
          <cell r="F14211">
            <v>45885.482349537036</v>
          </cell>
          <cell r="G14211">
            <v>45915.482164351852</v>
          </cell>
          <cell r="H14211">
            <v>-4</v>
          </cell>
          <cell r="O14211">
            <v>122450</v>
          </cell>
        </row>
        <row r="14212">
          <cell r="A14212">
            <v>45908</v>
          </cell>
          <cell r="C14212" t="str">
            <v>GRUPO ARTAK S.A.S</v>
          </cell>
          <cell r="F14212">
            <v>45885.570381944446</v>
          </cell>
          <cell r="G14212">
            <v>45915.570081018515</v>
          </cell>
          <cell r="H14212">
            <v>-4</v>
          </cell>
          <cell r="O14212">
            <v>1148000</v>
          </cell>
        </row>
        <row r="14213">
          <cell r="A14213">
            <v>45908</v>
          </cell>
          <cell r="C14213" t="str">
            <v>GRUPO ARTAK S.A.S</v>
          </cell>
          <cell r="F14213">
            <v>45888.550046296295</v>
          </cell>
          <cell r="G14213">
            <v>45918.549791666665</v>
          </cell>
          <cell r="H14213">
            <v>-7</v>
          </cell>
          <cell r="O14213">
            <v>2861600</v>
          </cell>
        </row>
        <row r="14214">
          <cell r="A14214">
            <v>45908</v>
          </cell>
          <cell r="C14214" t="str">
            <v>GRUPO ARTAK S.A.S</v>
          </cell>
          <cell r="F14214">
            <v>45888.562048611115</v>
          </cell>
          <cell r="G14214">
            <v>45918.56150462963</v>
          </cell>
          <cell r="H14214">
            <v>-7</v>
          </cell>
          <cell r="O14214">
            <v>948200</v>
          </cell>
        </row>
        <row r="14215">
          <cell r="A14215">
            <v>45908</v>
          </cell>
          <cell r="C14215" t="str">
            <v>GRUPO ARTAK S.A.S</v>
          </cell>
          <cell r="F14215">
            <v>45889.395243055558</v>
          </cell>
          <cell r="G14215">
            <v>45919.395173611112</v>
          </cell>
          <cell r="H14215">
            <v>-8</v>
          </cell>
          <cell r="O14215">
            <v>1164800</v>
          </cell>
        </row>
        <row r="14216">
          <cell r="A14216">
            <v>45908</v>
          </cell>
          <cell r="C14216" t="str">
            <v>GRUPO ARTAK S.A.S</v>
          </cell>
          <cell r="F14216">
            <v>45889.578622685185</v>
          </cell>
          <cell r="G14216">
            <v>45919.578506944446</v>
          </cell>
          <cell r="H14216">
            <v>-8</v>
          </cell>
          <cell r="O14216">
            <v>701200</v>
          </cell>
        </row>
        <row r="14217">
          <cell r="A14217">
            <v>45908</v>
          </cell>
          <cell r="C14217" t="str">
            <v>GRUPO ARTAK S.A.S</v>
          </cell>
          <cell r="F14217">
            <v>45890.511932870373</v>
          </cell>
          <cell r="G14217">
            <v>45920.502638888887</v>
          </cell>
          <cell r="H14217">
            <v>-9</v>
          </cell>
          <cell r="O14217">
            <v>84000</v>
          </cell>
        </row>
        <row r="14218">
          <cell r="A14218">
            <v>45908</v>
          </cell>
          <cell r="C14218" t="str">
            <v>GRUPO ARTAK S.A.S</v>
          </cell>
          <cell r="F14218">
            <v>45891.502071759256</v>
          </cell>
          <cell r="G14218">
            <v>45921.500798611109</v>
          </cell>
          <cell r="H14218">
            <v>-10</v>
          </cell>
          <cell r="O14218">
            <v>93840</v>
          </cell>
        </row>
        <row r="14219">
          <cell r="A14219">
            <v>45908</v>
          </cell>
          <cell r="C14219" t="str">
            <v>GRUPO ARTAK S.A.S</v>
          </cell>
          <cell r="F14219">
            <v>45891.573078703703</v>
          </cell>
          <cell r="G14219">
            <v>45921.572569444441</v>
          </cell>
          <cell r="H14219">
            <v>-10</v>
          </cell>
          <cell r="O14219">
            <v>118500</v>
          </cell>
        </row>
        <row r="14220">
          <cell r="A14220">
            <v>45908</v>
          </cell>
          <cell r="C14220" t="str">
            <v>GRUPO ARTAK S.A.S</v>
          </cell>
          <cell r="F14220">
            <v>45891.582199074073</v>
          </cell>
          <cell r="G14220">
            <v>45921.581979166665</v>
          </cell>
          <cell r="H14220">
            <v>-10</v>
          </cell>
          <cell r="O14220">
            <v>141450</v>
          </cell>
        </row>
        <row r="14221">
          <cell r="A14221">
            <v>45908</v>
          </cell>
          <cell r="C14221" t="str">
            <v>GRUPO ARTAK S.A.S</v>
          </cell>
          <cell r="F14221">
            <v>45891.595185185186</v>
          </cell>
          <cell r="G14221">
            <v>45921.594386574077</v>
          </cell>
          <cell r="H14221">
            <v>-10</v>
          </cell>
          <cell r="O14221">
            <v>830250</v>
          </cell>
        </row>
        <row r="14222">
          <cell r="A14222">
            <v>45908</v>
          </cell>
          <cell r="C14222" t="str">
            <v>GRUPO ARTAK S.A.S</v>
          </cell>
          <cell r="F14222">
            <v>45894.513148148151</v>
          </cell>
          <cell r="G14222">
            <v>45924.513020833336</v>
          </cell>
          <cell r="H14222">
            <v>-13</v>
          </cell>
          <cell r="O14222">
            <v>120400</v>
          </cell>
        </row>
        <row r="14223">
          <cell r="A14223">
            <v>45908</v>
          </cell>
          <cell r="C14223" t="str">
            <v>GRUPO ARTAK S.A.S</v>
          </cell>
          <cell r="F14223">
            <v>45894.514479166668</v>
          </cell>
          <cell r="G14223">
            <v>45924.514374999999</v>
          </cell>
          <cell r="H14223">
            <v>-13</v>
          </cell>
          <cell r="O14223">
            <v>84850</v>
          </cell>
        </row>
        <row r="14224">
          <cell r="A14224">
            <v>45908</v>
          </cell>
          <cell r="C14224" t="str">
            <v>FRUTIVER 1A S.A.S</v>
          </cell>
          <cell r="F14224">
            <v>45898.504062499997</v>
          </cell>
          <cell r="G14224">
            <v>45918.503888888888</v>
          </cell>
          <cell r="H14224">
            <v>-7</v>
          </cell>
          <cell r="O14224">
            <v>762231.24399999995</v>
          </cell>
        </row>
        <row r="14225">
          <cell r="A14225">
            <v>45908</v>
          </cell>
          <cell r="C14225" t="str">
            <v>GRUPO LA LA LA SAS</v>
          </cell>
          <cell r="F14225">
            <v>45888</v>
          </cell>
          <cell r="G14225">
            <v>45903</v>
          </cell>
          <cell r="H14225">
            <v>28</v>
          </cell>
          <cell r="O14225">
            <v>384720</v>
          </cell>
        </row>
        <row r="14226">
          <cell r="A14226">
            <v>45908</v>
          </cell>
          <cell r="C14226" t="str">
            <v>GRUPO LA LA LA SAS</v>
          </cell>
          <cell r="F14226">
            <v>45888</v>
          </cell>
          <cell r="G14226">
            <v>45903</v>
          </cell>
          <cell r="H14226">
            <v>28</v>
          </cell>
          <cell r="O14226">
            <v>80400</v>
          </cell>
        </row>
        <row r="14227">
          <cell r="A14227">
            <v>45908</v>
          </cell>
          <cell r="C14227" t="str">
            <v>GRUPO LA LA LA SAS</v>
          </cell>
          <cell r="F14227">
            <v>45891</v>
          </cell>
          <cell r="G14227">
            <v>45906</v>
          </cell>
          <cell r="H14227">
            <v>25</v>
          </cell>
          <cell r="O14227">
            <v>47900</v>
          </cell>
        </row>
        <row r="14228">
          <cell r="A14228">
            <v>45908</v>
          </cell>
          <cell r="C14228" t="str">
            <v>GRUPO LA LA LA SAS</v>
          </cell>
          <cell r="F14228">
            <v>45891</v>
          </cell>
          <cell r="G14228">
            <v>45906</v>
          </cell>
          <cell r="H14228">
            <v>25</v>
          </cell>
          <cell r="O14228">
            <v>130000</v>
          </cell>
        </row>
        <row r="14229">
          <cell r="A14229">
            <v>45908</v>
          </cell>
          <cell r="C14229" t="str">
            <v>GRUPO LA LA LA SAS</v>
          </cell>
          <cell r="F14229">
            <v>45892</v>
          </cell>
          <cell r="G14229">
            <v>45907</v>
          </cell>
          <cell r="H14229">
            <v>24</v>
          </cell>
          <cell r="O14229">
            <v>455784</v>
          </cell>
        </row>
        <row r="14230">
          <cell r="A14230">
            <v>45908</v>
          </cell>
          <cell r="C14230" t="str">
            <v>GRUPO LA LA LA SAS</v>
          </cell>
          <cell r="F14230">
            <v>45897</v>
          </cell>
          <cell r="G14230">
            <v>45912</v>
          </cell>
          <cell r="H14230">
            <v>19</v>
          </cell>
          <cell r="O14230">
            <v>352800</v>
          </cell>
        </row>
        <row r="14231">
          <cell r="A14231">
            <v>45908</v>
          </cell>
          <cell r="C14231" t="str">
            <v>GRUPO LA LA LA SAS</v>
          </cell>
          <cell r="F14231">
            <v>45901</v>
          </cell>
          <cell r="G14231">
            <v>45916</v>
          </cell>
          <cell r="H14231">
            <v>15</v>
          </cell>
          <cell r="O14231">
            <v>208380</v>
          </cell>
        </row>
        <row r="14232">
          <cell r="A14232">
            <v>45908</v>
          </cell>
          <cell r="C14232" t="str">
            <v>GRUPO LA LA LA SAS</v>
          </cell>
          <cell r="F14232">
            <v>45903</v>
          </cell>
          <cell r="G14232">
            <v>45918</v>
          </cell>
          <cell r="H14232">
            <v>13</v>
          </cell>
          <cell r="O14232">
            <v>153000</v>
          </cell>
        </row>
        <row r="14233">
          <cell r="A14233">
            <v>45908</v>
          </cell>
          <cell r="C14233" t="str">
            <v>POLA Y TEJO SAS</v>
          </cell>
          <cell r="F14233">
            <v>45898.502395833333</v>
          </cell>
          <cell r="G14233">
            <v>45913.501296296294</v>
          </cell>
          <cell r="H14233">
            <v>-2</v>
          </cell>
          <cell r="O14233">
            <v>352500</v>
          </cell>
        </row>
        <row r="14234">
          <cell r="A14234">
            <v>45908</v>
          </cell>
          <cell r="C14234" t="str">
            <v>PEYBU SAS</v>
          </cell>
          <cell r="F14234">
            <v>45805.304224537038</v>
          </cell>
          <cell r="G14234">
            <v>45835.303726851853</v>
          </cell>
          <cell r="H14234">
            <v>83</v>
          </cell>
          <cell r="O14234">
            <v>2924442.4759999998</v>
          </cell>
        </row>
        <row r="14235">
          <cell r="A14235">
            <v>45908</v>
          </cell>
          <cell r="C14235" t="str">
            <v>PEYBU SAS</v>
          </cell>
          <cell r="F14235">
            <v>45807.314305555556</v>
          </cell>
          <cell r="G14235">
            <v>45837.314201388886</v>
          </cell>
          <cell r="H14235">
            <v>81</v>
          </cell>
          <cell r="O14235">
            <v>375526.85567999998</v>
          </cell>
        </row>
        <row r="14236">
          <cell r="A14236">
            <v>45908</v>
          </cell>
          <cell r="C14236" t="str">
            <v>POLA Y TEJO SAS</v>
          </cell>
          <cell r="F14236">
            <v>45896.426400462966</v>
          </cell>
          <cell r="G14236">
            <v>45911.423877314817</v>
          </cell>
          <cell r="H14236">
            <v>0</v>
          </cell>
          <cell r="O14236">
            <v>458000</v>
          </cell>
        </row>
        <row r="14237">
          <cell r="A14237">
            <v>45908</v>
          </cell>
          <cell r="C14237" t="str">
            <v>EL IMPERIO DEL CERDO PREMIUM S.A.S</v>
          </cell>
          <cell r="F14237">
            <v>45905.26363425926</v>
          </cell>
          <cell r="G14237">
            <v>45913.263460648152</v>
          </cell>
          <cell r="H14237">
            <v>-2</v>
          </cell>
          <cell r="O14237">
            <v>1300000</v>
          </cell>
        </row>
        <row r="14238">
          <cell r="A14238">
            <v>45908</v>
          </cell>
          <cell r="C14238" t="str">
            <v>INVERSIONES Y SOLUCIONES DE TRADICION SAS</v>
          </cell>
          <cell r="F14238">
            <v>45856.606192129628</v>
          </cell>
          <cell r="G14238">
            <v>45871.606087962966</v>
          </cell>
          <cell r="H14238">
            <v>40</v>
          </cell>
          <cell r="O14238">
            <v>431098</v>
          </cell>
        </row>
        <row r="14239">
          <cell r="A14239">
            <v>45908</v>
          </cell>
          <cell r="C14239" t="str">
            <v>INVERSIONES Y SOLUCIONES DE TRADICION SAS</v>
          </cell>
          <cell r="F14239">
            <v>45863.60465277778</v>
          </cell>
          <cell r="G14239">
            <v>45878.604085648149</v>
          </cell>
          <cell r="H14239">
            <v>33</v>
          </cell>
          <cell r="O14239">
            <v>3068902</v>
          </cell>
        </row>
        <row r="14240">
          <cell r="A14240">
            <v>45908</v>
          </cell>
          <cell r="C14240" t="str">
            <v>CARLOS ANDRES CORTES PACHON</v>
          </cell>
          <cell r="F14240">
            <v>45908.325150462966</v>
          </cell>
          <cell r="G14240">
            <v>45909.32435185185</v>
          </cell>
          <cell r="H14240">
            <v>2</v>
          </cell>
          <cell r="O14240">
            <v>208600</v>
          </cell>
        </row>
        <row r="14241">
          <cell r="A14241">
            <v>45908</v>
          </cell>
          <cell r="C14241" t="str">
            <v>PENTAGONO INVERSIONES SAS</v>
          </cell>
          <cell r="F14241">
            <v>45883.38040509259</v>
          </cell>
          <cell r="G14241">
            <v>45913.37431712963</v>
          </cell>
          <cell r="H14241">
            <v>5</v>
          </cell>
          <cell r="O14241">
            <v>1992250</v>
          </cell>
        </row>
        <row r="14242">
          <cell r="A14242">
            <v>45908</v>
          </cell>
          <cell r="C14242" t="str">
            <v>PAULA JINNET ARDILA GOMEZ</v>
          </cell>
          <cell r="F14242">
            <v>45908.323136574072</v>
          </cell>
          <cell r="G14242">
            <v>45909.322962962964</v>
          </cell>
          <cell r="H14242">
            <v>9</v>
          </cell>
          <cell r="O14242">
            <v>644000</v>
          </cell>
        </row>
        <row r="14243">
          <cell r="A14243">
            <v>45908</v>
          </cell>
          <cell r="C14243" t="str">
            <v>NESTOR ABEL NOREÑA URREA</v>
          </cell>
          <cell r="F14243">
            <v>45906.524548611109</v>
          </cell>
          <cell r="G14243">
            <v>45907.52443287037</v>
          </cell>
          <cell r="H14243">
            <v>4</v>
          </cell>
          <cell r="O14243">
            <v>1057000</v>
          </cell>
        </row>
        <row r="14244">
          <cell r="A14244">
            <v>45908</v>
          </cell>
          <cell r="C14244" t="str">
            <v>JAIR SEBASTIAN ROJAS PULIDO</v>
          </cell>
          <cell r="F14244">
            <v>45908.381979166668</v>
          </cell>
          <cell r="G14244">
            <v>45909.381886574076</v>
          </cell>
          <cell r="H14244">
            <v>9</v>
          </cell>
          <cell r="O14244">
            <v>638249.98</v>
          </cell>
        </row>
        <row r="14245">
          <cell r="A14245">
            <v>45908</v>
          </cell>
          <cell r="C14245" t="str">
            <v>CARMEN ALICIA URQUIJO GAITAN</v>
          </cell>
          <cell r="F14245">
            <v>45908.252928240741</v>
          </cell>
          <cell r="G14245">
            <v>45909.25271990741</v>
          </cell>
          <cell r="H14245">
            <v>9</v>
          </cell>
          <cell r="O14245">
            <v>396000</v>
          </cell>
        </row>
        <row r="14246">
          <cell r="A14246">
            <v>45908</v>
          </cell>
          <cell r="C14246" t="str">
            <v>GOMEZ ARIAS CARLOS ARTURO</v>
          </cell>
          <cell r="F14246">
            <v>45908.336851851855</v>
          </cell>
          <cell r="G14246">
            <v>45909.329444444447</v>
          </cell>
          <cell r="H14246">
            <v>2</v>
          </cell>
          <cell r="O14246">
            <v>378000</v>
          </cell>
        </row>
        <row r="14247">
          <cell r="A14247">
            <v>45908</v>
          </cell>
          <cell r="C14247" t="str">
            <v>PAULA JINNET ARDILA GOMEZ</v>
          </cell>
          <cell r="F14247">
            <v>45908.30872685185</v>
          </cell>
          <cell r="G14247">
            <v>45909.308564814812</v>
          </cell>
          <cell r="H14247">
            <v>9</v>
          </cell>
          <cell r="O14247">
            <v>529000</v>
          </cell>
        </row>
        <row r="14248">
          <cell r="A14248">
            <v>45908</v>
          </cell>
          <cell r="C14248" t="str">
            <v>GINA ALEXANDRA OCHOA CASTAÑEDA</v>
          </cell>
          <cell r="F14248">
            <v>45906.57130787037</v>
          </cell>
          <cell r="G14248">
            <v>45907.571168981478</v>
          </cell>
          <cell r="H14248">
            <v>11</v>
          </cell>
          <cell r="O14248">
            <v>458200</v>
          </cell>
        </row>
        <row r="14249">
          <cell r="A14249">
            <v>45908</v>
          </cell>
          <cell r="C14249" t="str">
            <v>PACIFIC SEA FOOD S A S</v>
          </cell>
          <cell r="F14249">
            <v>45870.351203703707</v>
          </cell>
          <cell r="G14249">
            <v>45900.351087962961</v>
          </cell>
          <cell r="H14249">
            <v>11</v>
          </cell>
          <cell r="O14249">
            <v>10305350</v>
          </cell>
        </row>
        <row r="14250">
          <cell r="A14250">
            <v>45908</v>
          </cell>
          <cell r="C14250" t="str">
            <v xml:space="preserve">A MANO SAS </v>
          </cell>
          <cell r="F14250">
            <v>45901.281712962962</v>
          </cell>
          <cell r="G14250">
            <v>45909.281493055554</v>
          </cell>
          <cell r="H14250">
            <v>2</v>
          </cell>
          <cell r="O14250">
            <v>359950</v>
          </cell>
        </row>
        <row r="14251">
          <cell r="A14251">
            <v>45908</v>
          </cell>
          <cell r="C14251" t="str">
            <v>CELESTE CATERING SAS</v>
          </cell>
          <cell r="F14251">
            <v>45863.579756944448</v>
          </cell>
          <cell r="G14251">
            <v>45893.579629629632</v>
          </cell>
          <cell r="H14251">
            <v>18</v>
          </cell>
          <cell r="O14251">
            <v>392900</v>
          </cell>
        </row>
        <row r="14252">
          <cell r="A14252">
            <v>45908</v>
          </cell>
          <cell r="C14252" t="str">
            <v>CELESTE CATERING SAS</v>
          </cell>
          <cell r="F14252">
            <v>45864.443877314814</v>
          </cell>
          <cell r="G14252">
            <v>45894.425439814811</v>
          </cell>
          <cell r="H14252">
            <v>17</v>
          </cell>
          <cell r="O14252">
            <v>1140700</v>
          </cell>
        </row>
        <row r="14253">
          <cell r="A14253">
            <v>45908</v>
          </cell>
          <cell r="C14253" t="str">
            <v>CELESTE CATERING SAS</v>
          </cell>
          <cell r="F14253">
            <v>45864.542453703703</v>
          </cell>
          <cell r="G14253">
            <v>45894.542118055557</v>
          </cell>
          <cell r="H14253">
            <v>17</v>
          </cell>
          <cell r="O14253">
            <v>239650</v>
          </cell>
        </row>
        <row r="14254">
          <cell r="A14254">
            <v>45908</v>
          </cell>
          <cell r="C14254" t="str">
            <v>ALIANZA DOC SAS</v>
          </cell>
          <cell r="F14254">
            <v>45902.311527777776</v>
          </cell>
          <cell r="G14254">
            <v>45910.311400462961</v>
          </cell>
          <cell r="H14254">
            <v>1</v>
          </cell>
          <cell r="O14254">
            <v>5292400</v>
          </cell>
        </row>
        <row r="14255">
          <cell r="A14255">
            <v>45908</v>
          </cell>
          <cell r="C14255" t="str">
            <v>OSTAK S.A.S</v>
          </cell>
          <cell r="F14255">
            <v>45888.600046296298</v>
          </cell>
          <cell r="G14255">
            <v>45918.599930555552</v>
          </cell>
          <cell r="H14255">
            <v>-7</v>
          </cell>
          <cell r="O14255">
            <v>77900</v>
          </cell>
        </row>
        <row r="14256">
          <cell r="A14256">
            <v>45908</v>
          </cell>
          <cell r="C14256" t="str">
            <v>EL IMPERIO DEL CERDO PREMIUM S.A.S</v>
          </cell>
          <cell r="F14256">
            <v>45905.26363425926</v>
          </cell>
          <cell r="G14256">
            <v>45913.263460648152</v>
          </cell>
          <cell r="H14256">
            <v>-2</v>
          </cell>
          <cell r="O14256">
            <v>422850</v>
          </cell>
        </row>
        <row r="14257">
          <cell r="A14257">
            <v>45908</v>
          </cell>
          <cell r="C14257" t="str">
            <v>KAREN GISSET MARTINEZ SANDOVAL</v>
          </cell>
          <cell r="F14257">
            <v>45906.578981481478</v>
          </cell>
          <cell r="G14257">
            <v>45907.578796296293</v>
          </cell>
          <cell r="H14257">
            <v>11</v>
          </cell>
          <cell r="O14257">
            <v>321300</v>
          </cell>
        </row>
        <row r="14258">
          <cell r="A14258">
            <v>45908</v>
          </cell>
          <cell r="C14258" t="str">
            <v>PROCESADORA DE CARNES NUEVA COLOMBO ALEMANA LTDA</v>
          </cell>
          <cell r="F14258">
            <v>45908.27548611111</v>
          </cell>
          <cell r="G14258">
            <v>45911.27548611111</v>
          </cell>
          <cell r="H14258">
            <v>7</v>
          </cell>
          <cell r="O14258">
            <v>523250</v>
          </cell>
        </row>
        <row r="14259">
          <cell r="A14259">
            <v>45908</v>
          </cell>
          <cell r="C14259" t="str">
            <v>MINI MAL LTDA</v>
          </cell>
          <cell r="F14259">
            <v>45908.295810185184</v>
          </cell>
          <cell r="G14259">
            <v>45909.295706018522</v>
          </cell>
          <cell r="H14259">
            <v>2</v>
          </cell>
          <cell r="O14259">
            <v>538800</v>
          </cell>
        </row>
        <row r="14260">
          <cell r="A14260">
            <v>45908</v>
          </cell>
          <cell r="C14260" t="str">
            <v>DUFLO SERVICIOS INTEGRALES S.A.S.</v>
          </cell>
          <cell r="F14260">
            <v>45861.602835648147</v>
          </cell>
          <cell r="G14260">
            <v>45891.602673611109</v>
          </cell>
          <cell r="H14260">
            <v>20</v>
          </cell>
          <cell r="O14260">
            <v>1060623.375</v>
          </cell>
        </row>
        <row r="14261">
          <cell r="A14261">
            <v>45908</v>
          </cell>
          <cell r="C14261" t="str">
            <v>DUFLO SERVICIOS INTEGRALES S.A.S.</v>
          </cell>
          <cell r="F14261">
            <v>45861.614131944443</v>
          </cell>
          <cell r="G14261">
            <v>45891.613344907404</v>
          </cell>
          <cell r="H14261">
            <v>20</v>
          </cell>
          <cell r="O14261">
            <v>820061.75</v>
          </cell>
        </row>
        <row r="14262">
          <cell r="A14262">
            <v>45908</v>
          </cell>
          <cell r="C14262" t="str">
            <v>DUFLO SERVICIOS INTEGRALES S.A.S.</v>
          </cell>
          <cell r="F14262">
            <v>45861.617476851854</v>
          </cell>
          <cell r="G14262">
            <v>45891.61577546296</v>
          </cell>
          <cell r="H14262">
            <v>20</v>
          </cell>
          <cell r="O14262">
            <v>487919.75</v>
          </cell>
        </row>
        <row r="14263">
          <cell r="A14263">
            <v>45908</v>
          </cell>
          <cell r="C14263" t="str">
            <v>DUFLO SERVICIOS INTEGRALES S.A.S.</v>
          </cell>
          <cell r="F14263">
            <v>45861.619456018518</v>
          </cell>
          <cell r="G14263">
            <v>45891.618692129632</v>
          </cell>
          <cell r="H14263">
            <v>20</v>
          </cell>
          <cell r="O14263">
            <v>979582.5</v>
          </cell>
        </row>
        <row r="14264">
          <cell r="A14264">
            <v>45908</v>
          </cell>
          <cell r="C14264" t="str">
            <v>DUFLO SERVICIOS INTEGRALES S.A.S.</v>
          </cell>
          <cell r="F14264">
            <v>45861.623425925929</v>
          </cell>
          <cell r="G14264">
            <v>45891.621481481481</v>
          </cell>
          <cell r="H14264">
            <v>20</v>
          </cell>
          <cell r="O14264">
            <v>561203.75</v>
          </cell>
        </row>
        <row r="14265">
          <cell r="A14265">
            <v>45908</v>
          </cell>
          <cell r="C14265" t="str">
            <v>DUFLO SERVICIOS INTEGRALES S.A.S.</v>
          </cell>
          <cell r="F14265">
            <v>45861.628032407411</v>
          </cell>
          <cell r="G14265">
            <v>45891.624884259261</v>
          </cell>
          <cell r="H14265">
            <v>20</v>
          </cell>
          <cell r="O14265">
            <v>440492</v>
          </cell>
        </row>
        <row r="14266">
          <cell r="A14266">
            <v>45908</v>
          </cell>
          <cell r="C14266" t="str">
            <v>DUFLO SERVICIOS INTEGRALES S.A.S.</v>
          </cell>
          <cell r="F14266">
            <v>45861.641192129631</v>
          </cell>
          <cell r="G14266">
            <v>45891.631261574075</v>
          </cell>
          <cell r="H14266">
            <v>20</v>
          </cell>
          <cell r="O14266">
            <v>444702.875</v>
          </cell>
        </row>
        <row r="14267">
          <cell r="A14267">
            <v>45908</v>
          </cell>
          <cell r="C14267" t="str">
            <v>MOYSER SAS</v>
          </cell>
          <cell r="F14267">
            <v>45906.463553240741</v>
          </cell>
          <cell r="G14267">
            <v>45907.463449074072</v>
          </cell>
          <cell r="H14267">
            <v>4</v>
          </cell>
          <cell r="O14267">
            <v>1982440</v>
          </cell>
        </row>
        <row r="14268">
          <cell r="A14268">
            <v>45908</v>
          </cell>
          <cell r="C14268" t="str">
            <v>GERMAN NAVAS PINZON</v>
          </cell>
          <cell r="F14268">
            <v>45890.518518518518</v>
          </cell>
          <cell r="G14268">
            <v>45898.51840277778</v>
          </cell>
          <cell r="H14268">
            <v>13</v>
          </cell>
          <cell r="O14268">
            <v>257400</v>
          </cell>
        </row>
        <row r="14269">
          <cell r="A14269">
            <v>45908</v>
          </cell>
          <cell r="C14269" t="str">
            <v>GERMAN NAVAS PINZON</v>
          </cell>
          <cell r="F14269">
            <v>45896.559155092589</v>
          </cell>
          <cell r="G14269">
            <v>45904.558981481481</v>
          </cell>
          <cell r="H14269">
            <v>7</v>
          </cell>
          <cell r="O14269">
            <v>1293600</v>
          </cell>
        </row>
        <row r="14270">
          <cell r="A14270">
            <v>45908</v>
          </cell>
          <cell r="C14270" t="str">
            <v>CAFE RADIO ESTRELLA SAS</v>
          </cell>
          <cell r="F14270">
            <v>45909.315659722219</v>
          </cell>
          <cell r="G14270">
            <v>45924.314884259256</v>
          </cell>
          <cell r="H14270">
            <v>-13</v>
          </cell>
          <cell r="O14270">
            <v>184500</v>
          </cell>
        </row>
        <row r="14271">
          <cell r="A14271">
            <v>45908</v>
          </cell>
          <cell r="C14271" t="str">
            <v>VENTAS MOSTRADOR</v>
          </cell>
          <cell r="F14271">
            <v>45908</v>
          </cell>
          <cell r="G14271">
            <v>45908</v>
          </cell>
          <cell r="H14271">
            <v>0</v>
          </cell>
          <cell r="O14271">
            <v>2184141</v>
          </cell>
        </row>
        <row r="14272">
          <cell r="A14272">
            <v>45908</v>
          </cell>
          <cell r="C14272" t="str">
            <v>VENTAS MOSTRADOR</v>
          </cell>
          <cell r="F14272">
            <v>45908</v>
          </cell>
          <cell r="G14272">
            <v>45908</v>
          </cell>
          <cell r="H14272">
            <v>0</v>
          </cell>
          <cell r="O14272">
            <v>2265594</v>
          </cell>
        </row>
        <row r="14273">
          <cell r="A14273">
            <v>45908</v>
          </cell>
          <cell r="C14273" t="str">
            <v>INVERSIONES EL CARNAL SAS</v>
          </cell>
          <cell r="F14273">
            <v>45901.185694444444</v>
          </cell>
          <cell r="G14273">
            <v>45909.185532407406</v>
          </cell>
          <cell r="H14273">
            <v>2</v>
          </cell>
          <cell r="O14273">
            <v>14630418.2664</v>
          </cell>
        </row>
        <row r="14274">
          <cell r="A14274">
            <v>45908</v>
          </cell>
          <cell r="C14274" t="str">
            <v>INVERSIONES EL CARNAL SAS</v>
          </cell>
          <cell r="F14274">
            <v>45901.569513888891</v>
          </cell>
          <cell r="G14274">
            <v>45909.569155092591</v>
          </cell>
          <cell r="H14274">
            <v>2</v>
          </cell>
          <cell r="O14274">
            <v>14842297.439999999</v>
          </cell>
        </row>
        <row r="14275">
          <cell r="A14275">
            <v>45908</v>
          </cell>
          <cell r="C14275" t="str">
            <v>INVERSIONES EL CARNAL SAS</v>
          </cell>
          <cell r="F14275">
            <v>45902.489444444444</v>
          </cell>
          <cell r="G14275">
            <v>45910.489270833335</v>
          </cell>
          <cell r="H14275">
            <v>1</v>
          </cell>
          <cell r="O14275">
            <v>13688255.037599999</v>
          </cell>
        </row>
        <row r="14276">
          <cell r="A14276">
            <v>45908</v>
          </cell>
          <cell r="C14276" t="str">
            <v>INVERSIONES EL CARNAL SAS</v>
          </cell>
          <cell r="F14276">
            <v>45903.627627314818</v>
          </cell>
          <cell r="G14276">
            <v>45911.62740740741</v>
          </cell>
          <cell r="H14276">
            <v>0</v>
          </cell>
          <cell r="O14276">
            <v>15549995.3904</v>
          </cell>
        </row>
        <row r="14277">
          <cell r="A14277">
            <v>45908</v>
          </cell>
          <cell r="C14277" t="str">
            <v>INVERSIONES EL CARNAL SAS</v>
          </cell>
          <cell r="F14277">
            <v>45904.609594907408</v>
          </cell>
          <cell r="G14277">
            <v>45912.609502314815</v>
          </cell>
          <cell r="H14277">
            <v>-1</v>
          </cell>
          <cell r="O14277">
            <v>15623131.3488</v>
          </cell>
        </row>
        <row r="14278">
          <cell r="A14278">
            <v>45908</v>
          </cell>
          <cell r="C14278" t="str">
            <v>FRIGORIFICOS BLE SAS</v>
          </cell>
          <cell r="F14278">
            <v>45807.436435185184</v>
          </cell>
          <cell r="G14278">
            <v>45808.436435185184</v>
          </cell>
          <cell r="H14278">
            <v>103</v>
          </cell>
          <cell r="O14278">
            <v>70000</v>
          </cell>
        </row>
        <row r="14279">
          <cell r="A14279">
            <v>45908</v>
          </cell>
          <cell r="C14279" t="str">
            <v>FRIGORIFICOS BLE SAS</v>
          </cell>
          <cell r="F14279">
            <v>45862.33520833333</v>
          </cell>
          <cell r="G14279">
            <v>45863.33520833333</v>
          </cell>
          <cell r="H14279">
            <v>48</v>
          </cell>
          <cell r="O14279">
            <v>181300</v>
          </cell>
        </row>
        <row r="14280">
          <cell r="A14280">
            <v>45909</v>
          </cell>
          <cell r="C14280" t="str">
            <v>VENTAS MOSTRADOR</v>
          </cell>
          <cell r="F14280">
            <v>45909</v>
          </cell>
          <cell r="G14280">
            <v>45909</v>
          </cell>
          <cell r="H14280">
            <v>0</v>
          </cell>
          <cell r="O14280">
            <v>11220</v>
          </cell>
        </row>
        <row r="14281">
          <cell r="A14281">
            <v>45909</v>
          </cell>
          <cell r="C14281" t="str">
            <v>VENTAS MOSTRADOR</v>
          </cell>
          <cell r="F14281">
            <v>45909</v>
          </cell>
          <cell r="G14281">
            <v>45909</v>
          </cell>
          <cell r="H14281">
            <v>0</v>
          </cell>
          <cell r="O14281">
            <v>14000</v>
          </cell>
        </row>
        <row r="14282">
          <cell r="A14282">
            <v>45909</v>
          </cell>
          <cell r="C14282" t="str">
            <v>VENTAS MOSTRADOR</v>
          </cell>
          <cell r="F14282">
            <v>45909</v>
          </cell>
          <cell r="G14282">
            <v>45909</v>
          </cell>
          <cell r="H14282">
            <v>0</v>
          </cell>
          <cell r="O14282">
            <v>14080</v>
          </cell>
        </row>
        <row r="14283">
          <cell r="A14283">
            <v>45909</v>
          </cell>
          <cell r="C14283" t="str">
            <v>VENTAS MOSTRADOR</v>
          </cell>
          <cell r="F14283">
            <v>45909</v>
          </cell>
          <cell r="G14283">
            <v>45909</v>
          </cell>
          <cell r="H14283">
            <v>0</v>
          </cell>
          <cell r="O14283">
            <v>15610</v>
          </cell>
        </row>
        <row r="14284">
          <cell r="A14284">
            <v>45909</v>
          </cell>
          <cell r="C14284" t="str">
            <v>VENTAS MOSTRADOR</v>
          </cell>
          <cell r="F14284">
            <v>45909</v>
          </cell>
          <cell r="G14284">
            <v>45909</v>
          </cell>
          <cell r="H14284">
            <v>0</v>
          </cell>
          <cell r="O14284">
            <v>19710</v>
          </cell>
        </row>
        <row r="14285">
          <cell r="A14285">
            <v>45909</v>
          </cell>
          <cell r="C14285" t="str">
            <v>VENTAS MOSTRADOR</v>
          </cell>
          <cell r="F14285">
            <v>45909</v>
          </cell>
          <cell r="G14285">
            <v>45909</v>
          </cell>
          <cell r="H14285">
            <v>0</v>
          </cell>
          <cell r="O14285">
            <v>21112</v>
          </cell>
        </row>
        <row r="14286">
          <cell r="A14286">
            <v>45909</v>
          </cell>
          <cell r="C14286" t="str">
            <v>VENTAS MOSTRADOR</v>
          </cell>
          <cell r="F14286">
            <v>45909</v>
          </cell>
          <cell r="G14286">
            <v>45909</v>
          </cell>
          <cell r="H14286">
            <v>0</v>
          </cell>
          <cell r="O14286">
            <v>22770</v>
          </cell>
        </row>
        <row r="14287">
          <cell r="A14287">
            <v>45909</v>
          </cell>
          <cell r="C14287" t="str">
            <v>VENTAS MOSTRADOR</v>
          </cell>
          <cell r="F14287">
            <v>45909</v>
          </cell>
          <cell r="G14287">
            <v>45909</v>
          </cell>
          <cell r="H14287">
            <v>0</v>
          </cell>
          <cell r="O14287">
            <v>41088</v>
          </cell>
        </row>
        <row r="14288">
          <cell r="A14288">
            <v>45909</v>
          </cell>
          <cell r="C14288" t="str">
            <v>VENTAS MOSTRADOR</v>
          </cell>
          <cell r="F14288">
            <v>45909</v>
          </cell>
          <cell r="G14288">
            <v>45909</v>
          </cell>
          <cell r="H14288">
            <v>0</v>
          </cell>
          <cell r="O14288">
            <v>42476</v>
          </cell>
        </row>
        <row r="14289">
          <cell r="A14289">
            <v>45909</v>
          </cell>
          <cell r="C14289" t="str">
            <v>VENTAS MOSTRADOR</v>
          </cell>
          <cell r="F14289">
            <v>45909</v>
          </cell>
          <cell r="G14289">
            <v>45909</v>
          </cell>
          <cell r="H14289">
            <v>0</v>
          </cell>
          <cell r="O14289">
            <v>51524</v>
          </cell>
        </row>
        <row r="14290">
          <cell r="A14290">
            <v>45909</v>
          </cell>
          <cell r="C14290" t="str">
            <v>VENTAS MOSTRADOR</v>
          </cell>
          <cell r="F14290">
            <v>45909</v>
          </cell>
          <cell r="G14290">
            <v>45909</v>
          </cell>
          <cell r="H14290">
            <v>0</v>
          </cell>
          <cell r="O14290">
            <v>65640</v>
          </cell>
        </row>
        <row r="14291">
          <cell r="A14291">
            <v>45909</v>
          </cell>
          <cell r="C14291" t="str">
            <v>VENTAS MOSTRADOR</v>
          </cell>
          <cell r="F14291">
            <v>45909</v>
          </cell>
          <cell r="G14291">
            <v>45909</v>
          </cell>
          <cell r="H14291">
            <v>0</v>
          </cell>
          <cell r="O14291">
            <v>76608</v>
          </cell>
        </row>
        <row r="14292">
          <cell r="A14292">
            <v>45909</v>
          </cell>
          <cell r="C14292" t="str">
            <v>VENTAS MOSTRADOR</v>
          </cell>
          <cell r="F14292">
            <v>45909</v>
          </cell>
          <cell r="G14292">
            <v>45909</v>
          </cell>
          <cell r="H14292">
            <v>0</v>
          </cell>
          <cell r="O14292">
            <v>104000</v>
          </cell>
        </row>
        <row r="14293">
          <cell r="A14293">
            <v>45909</v>
          </cell>
          <cell r="C14293" t="str">
            <v>VENTAS MOSTRADOR</v>
          </cell>
          <cell r="F14293">
            <v>45909</v>
          </cell>
          <cell r="G14293">
            <v>45909</v>
          </cell>
          <cell r="H14293">
            <v>0</v>
          </cell>
          <cell r="O14293">
            <v>176036</v>
          </cell>
        </row>
        <row r="14294">
          <cell r="A14294">
            <v>45909</v>
          </cell>
          <cell r="C14294" t="str">
            <v>CARLOS ANDRES HERNANDEZ MARTINEZ</v>
          </cell>
          <cell r="F14294">
            <v>45910.506249999999</v>
          </cell>
          <cell r="G14294">
            <v>45911.505740740744</v>
          </cell>
          <cell r="H14294">
            <v>7</v>
          </cell>
          <cell r="O14294">
            <v>425499.99</v>
          </cell>
        </row>
        <row r="14295">
          <cell r="A14295">
            <v>45909</v>
          </cell>
          <cell r="C14295" t="str">
            <v>CRISTIAN  ROJAS RIVERA</v>
          </cell>
          <cell r="F14295">
            <v>45909.542569444442</v>
          </cell>
          <cell r="G14295">
            <v>45915.54179398148</v>
          </cell>
          <cell r="H14295">
            <v>3</v>
          </cell>
          <cell r="O14295">
            <v>425499.99</v>
          </cell>
        </row>
        <row r="14296">
          <cell r="A14296">
            <v>45909</v>
          </cell>
          <cell r="C14296" t="str">
            <v>CARLOS ANDRES HERNANDEZ MARTINEZ</v>
          </cell>
          <cell r="F14296">
            <v>45908.433495370373</v>
          </cell>
          <cell r="G14296">
            <v>45909.433368055557</v>
          </cell>
          <cell r="H14296">
            <v>9</v>
          </cell>
          <cell r="O14296">
            <v>425499.99</v>
          </cell>
        </row>
        <row r="14297">
          <cell r="A14297">
            <v>45909</v>
          </cell>
          <cell r="C14297" t="str">
            <v>ALBA MARIA GONZALEZ IBAÑEZ</v>
          </cell>
          <cell r="F14297">
            <v>45909.303148148145</v>
          </cell>
          <cell r="G14297">
            <v>45910.300879629627</v>
          </cell>
          <cell r="H14297">
            <v>5</v>
          </cell>
          <cell r="O14297">
            <v>445500</v>
          </cell>
        </row>
        <row r="14298">
          <cell r="A14298">
            <v>45909</v>
          </cell>
          <cell r="C14298" t="str">
            <v>JESSIKA CATHERINE RINCON ABREU</v>
          </cell>
          <cell r="F14298">
            <v>45909.472280092596</v>
          </cell>
          <cell r="G14298">
            <v>45910.472071759257</v>
          </cell>
          <cell r="H14298">
            <v>8</v>
          </cell>
          <cell r="O14298">
            <v>968350</v>
          </cell>
        </row>
        <row r="14299">
          <cell r="A14299">
            <v>45909</v>
          </cell>
          <cell r="C14299" t="str">
            <v>DOROTEA PARRILLA BAR SAS</v>
          </cell>
          <cell r="F14299">
            <v>45901.339548611111</v>
          </cell>
          <cell r="G14299">
            <v>45905.33865740741</v>
          </cell>
          <cell r="H14299">
            <v>6</v>
          </cell>
          <cell r="O14299">
            <v>857350</v>
          </cell>
        </row>
        <row r="14300">
          <cell r="A14300">
            <v>45909</v>
          </cell>
          <cell r="C14300" t="str">
            <v>DOROTEA PARRILLA BAR SAS</v>
          </cell>
          <cell r="F14300">
            <v>45901.349363425928</v>
          </cell>
          <cell r="G14300">
            <v>45905.349363425928</v>
          </cell>
          <cell r="H14300">
            <v>6</v>
          </cell>
          <cell r="O14300">
            <v>28600</v>
          </cell>
        </row>
        <row r="14301">
          <cell r="A14301">
            <v>45909</v>
          </cell>
          <cell r="C14301" t="str">
            <v>DOROTEA PARRILLA BAR SAS</v>
          </cell>
          <cell r="F14301">
            <v>45904.454918981479</v>
          </cell>
          <cell r="G14301">
            <v>45908.454918981479</v>
          </cell>
          <cell r="H14301">
            <v>3</v>
          </cell>
          <cell r="O14301">
            <v>178200</v>
          </cell>
        </row>
        <row r="14302">
          <cell r="A14302">
            <v>45909</v>
          </cell>
          <cell r="C14302" t="str">
            <v>DOROTEA PARRILLA BAR SAS</v>
          </cell>
          <cell r="F14302">
            <v>45905.335069444445</v>
          </cell>
          <cell r="G14302">
            <v>45909.334814814814</v>
          </cell>
          <cell r="H14302">
            <v>2</v>
          </cell>
          <cell r="O14302">
            <v>1092000</v>
          </cell>
        </row>
        <row r="14303">
          <cell r="A14303">
            <v>45909</v>
          </cell>
          <cell r="C14303" t="str">
            <v xml:space="preserve">THE BOY ENTERPRISES SAS </v>
          </cell>
          <cell r="F14303">
            <v>45873.529942129629</v>
          </cell>
          <cell r="G14303">
            <v>45888.529409722221</v>
          </cell>
          <cell r="H14303">
            <v>23</v>
          </cell>
          <cell r="O14303">
            <v>719350</v>
          </cell>
        </row>
        <row r="14304">
          <cell r="A14304">
            <v>45909</v>
          </cell>
          <cell r="C14304" t="str">
            <v xml:space="preserve">THE BOY ENTERPRISES SAS </v>
          </cell>
          <cell r="F14304">
            <v>45881.489942129629</v>
          </cell>
          <cell r="G14304">
            <v>45896.487974537034</v>
          </cell>
          <cell r="H14304">
            <v>15</v>
          </cell>
          <cell r="O14304">
            <v>661100</v>
          </cell>
        </row>
        <row r="14305">
          <cell r="A14305">
            <v>45909</v>
          </cell>
          <cell r="C14305" t="str">
            <v>SOSTENIBILIDAD S.A.S.</v>
          </cell>
          <cell r="F14305">
            <v>45875.564375000002</v>
          </cell>
          <cell r="G14305">
            <v>45890.564270833333</v>
          </cell>
          <cell r="H14305">
            <v>21</v>
          </cell>
          <cell r="O14305">
            <v>840500</v>
          </cell>
        </row>
        <row r="14306">
          <cell r="A14306">
            <v>45909</v>
          </cell>
          <cell r="C14306" t="str">
            <v>SOSTENIBILIDAD S.A.S.</v>
          </cell>
          <cell r="F14306">
            <v>45904.671817129631</v>
          </cell>
          <cell r="G14306">
            <v>45919.671701388892</v>
          </cell>
          <cell r="H14306">
            <v>-8</v>
          </cell>
          <cell r="O14306">
            <v>31825</v>
          </cell>
        </row>
        <row r="14307">
          <cell r="A14307">
            <v>45909</v>
          </cell>
          <cell r="C14307" t="str">
            <v>EL IMPERIO DEL CERDO PREMIUM S.A.S</v>
          </cell>
          <cell r="F14307">
            <v>45909.265381944446</v>
          </cell>
          <cell r="G14307">
            <v>45917.265381944446</v>
          </cell>
          <cell r="H14307">
            <v>-6</v>
          </cell>
          <cell r="O14307">
            <v>1852800</v>
          </cell>
        </row>
        <row r="14308">
          <cell r="A14308">
            <v>45909</v>
          </cell>
          <cell r="C14308" t="str">
            <v>MESABAR SAS</v>
          </cell>
          <cell r="F14308">
            <v>45905.483518518522</v>
          </cell>
          <cell r="G14308">
            <v>45913.483344907407</v>
          </cell>
          <cell r="H14308">
            <v>5</v>
          </cell>
          <cell r="O14308">
            <v>525900</v>
          </cell>
        </row>
        <row r="14309">
          <cell r="A14309">
            <v>45909</v>
          </cell>
          <cell r="C14309" t="str">
            <v>EL MERO BURRITO S.A.S</v>
          </cell>
          <cell r="F14309">
            <v>45908.345520833333</v>
          </cell>
          <cell r="G14309">
            <v>45909.342939814815</v>
          </cell>
          <cell r="H14309">
            <v>9</v>
          </cell>
          <cell r="O14309">
            <v>349600</v>
          </cell>
        </row>
        <row r="14310">
          <cell r="A14310">
            <v>45909</v>
          </cell>
          <cell r="C14310" t="str">
            <v>VENTAS MOSTRADOR</v>
          </cell>
          <cell r="F14310">
            <v>45911.348738425928</v>
          </cell>
          <cell r="G14310">
            <v>45912.34851851852</v>
          </cell>
          <cell r="H14310">
            <v>6</v>
          </cell>
          <cell r="O14310">
            <v>0</v>
          </cell>
        </row>
        <row r="14311">
          <cell r="A14311">
            <v>45909</v>
          </cell>
          <cell r="C14311" t="str">
            <v>EL MERO BURRITO S.A.S</v>
          </cell>
          <cell r="F14311">
            <v>45905.343009259261</v>
          </cell>
          <cell r="G14311">
            <v>45906.341006944444</v>
          </cell>
          <cell r="H14311">
            <v>12</v>
          </cell>
          <cell r="O14311">
            <v>246100</v>
          </cell>
        </row>
        <row r="14312">
          <cell r="A14312">
            <v>45909</v>
          </cell>
          <cell r="C14312" t="str">
            <v>ALEJANDRO  DURAN</v>
          </cell>
          <cell r="F14312">
            <v>45908.492083333331</v>
          </cell>
          <cell r="G14312">
            <v>45909.491620370369</v>
          </cell>
          <cell r="H14312">
            <v>9</v>
          </cell>
          <cell r="O14312">
            <v>2928450</v>
          </cell>
        </row>
        <row r="14313">
          <cell r="A14313">
            <v>45909</v>
          </cell>
          <cell r="C14313" t="str">
            <v>CANAL DIGITAL WOMPI</v>
          </cell>
          <cell r="F14313">
            <v>45902.346122685187</v>
          </cell>
          <cell r="G14313">
            <v>45910.346030092594</v>
          </cell>
          <cell r="H14313">
            <v>1</v>
          </cell>
          <cell r="O14313">
            <v>0</v>
          </cell>
        </row>
        <row r="14314">
          <cell r="A14314">
            <v>45909</v>
          </cell>
          <cell r="C14314" t="str">
            <v>CAROLA CACEROLA SAS</v>
          </cell>
          <cell r="F14314">
            <v>45906.308333333334</v>
          </cell>
          <cell r="G14314">
            <v>45907.308194444442</v>
          </cell>
          <cell r="H14314">
            <v>4</v>
          </cell>
          <cell r="O14314">
            <v>264935</v>
          </cell>
        </row>
        <row r="14315">
          <cell r="A14315">
            <v>45909</v>
          </cell>
          <cell r="C14315" t="str">
            <v>TAMAYO SERNA JULIAN ANDRES</v>
          </cell>
          <cell r="F14315">
            <v>45909.320694444446</v>
          </cell>
          <cell r="G14315">
            <v>45910.320474537039</v>
          </cell>
          <cell r="H14315">
            <v>1</v>
          </cell>
          <cell r="O14315">
            <v>1013100</v>
          </cell>
        </row>
        <row r="14316">
          <cell r="A14316">
            <v>45909</v>
          </cell>
          <cell r="C14316" t="str">
            <v>KOE4K S.A.S</v>
          </cell>
          <cell r="F14316">
            <v>45885.457592592589</v>
          </cell>
          <cell r="G14316">
            <v>45915.457453703704</v>
          </cell>
          <cell r="H14316">
            <v>-4</v>
          </cell>
          <cell r="O14316">
            <v>179400</v>
          </cell>
        </row>
        <row r="14317">
          <cell r="A14317">
            <v>45909</v>
          </cell>
          <cell r="C14317" t="str">
            <v>KOE4K S.A.S</v>
          </cell>
          <cell r="F14317">
            <v>45885.461701388886</v>
          </cell>
          <cell r="G14317">
            <v>45915.461516203701</v>
          </cell>
          <cell r="H14317">
            <v>-4</v>
          </cell>
          <cell r="O14317">
            <v>1051229.8160000001</v>
          </cell>
        </row>
        <row r="14318">
          <cell r="A14318">
            <v>45909</v>
          </cell>
          <cell r="C14318" t="str">
            <v>KOE4K S.A.S</v>
          </cell>
          <cell r="F14318">
            <v>45889.290150462963</v>
          </cell>
          <cell r="G14318">
            <v>45919.290150462963</v>
          </cell>
          <cell r="H14318">
            <v>-8</v>
          </cell>
          <cell r="O14318">
            <v>1063279.7220000001</v>
          </cell>
        </row>
        <row r="14319">
          <cell r="A14319">
            <v>45909</v>
          </cell>
          <cell r="C14319" t="str">
            <v>KOE4K S.A.S</v>
          </cell>
          <cell r="F14319">
            <v>45890.517430555556</v>
          </cell>
          <cell r="G14319">
            <v>45920.517268518517</v>
          </cell>
          <cell r="H14319">
            <v>-9</v>
          </cell>
          <cell r="O14319">
            <v>176000</v>
          </cell>
        </row>
        <row r="14320">
          <cell r="A14320">
            <v>45909</v>
          </cell>
          <cell r="C14320" t="str">
            <v>OSAKA COCINA NIKKEI S.A.S</v>
          </cell>
          <cell r="F14320">
            <v>45890.579363425924</v>
          </cell>
          <cell r="G14320">
            <v>45920.578611111108</v>
          </cell>
          <cell r="H14320">
            <v>-9</v>
          </cell>
          <cell r="O14320">
            <v>382600</v>
          </cell>
        </row>
        <row r="14321">
          <cell r="A14321">
            <v>45909</v>
          </cell>
          <cell r="C14321" t="str">
            <v>OSAKA COCINA NIKKEI S.A.S</v>
          </cell>
          <cell r="F14321">
            <v>45892.467118055552</v>
          </cell>
          <cell r="G14321">
            <v>45922.466979166667</v>
          </cell>
          <cell r="H14321">
            <v>-11</v>
          </cell>
          <cell r="O14321">
            <v>574412.04799999995</v>
          </cell>
        </row>
        <row r="14322">
          <cell r="A14322">
            <v>45909</v>
          </cell>
          <cell r="C14322" t="str">
            <v>OSAKA COCINA NIKKEI S.A.S</v>
          </cell>
          <cell r="F14322">
            <v>45895.521215277775</v>
          </cell>
          <cell r="G14322">
            <v>45925.521018518521</v>
          </cell>
          <cell r="H14322">
            <v>-14</v>
          </cell>
          <cell r="O14322">
            <v>92700</v>
          </cell>
        </row>
        <row r="14323">
          <cell r="A14323">
            <v>45909</v>
          </cell>
          <cell r="C14323" t="str">
            <v>OSAKA COCINA NIKKEI S.A.S</v>
          </cell>
          <cell r="F14323">
            <v>45897.49962962963</v>
          </cell>
          <cell r="G14323">
            <v>45927.499432870369</v>
          </cell>
          <cell r="H14323">
            <v>-16</v>
          </cell>
          <cell r="O14323">
            <v>597814.75800000003</v>
          </cell>
        </row>
        <row r="14324">
          <cell r="A14324">
            <v>45909</v>
          </cell>
          <cell r="C14324" t="str">
            <v>LA BIFERIA SA</v>
          </cell>
          <cell r="F14324">
            <v>45884.318402777775</v>
          </cell>
          <cell r="G14324">
            <v>45914.318402777775</v>
          </cell>
          <cell r="H14324">
            <v>-3</v>
          </cell>
          <cell r="O14324">
            <v>987000</v>
          </cell>
        </row>
        <row r="14325">
          <cell r="A14325">
            <v>45909</v>
          </cell>
          <cell r="C14325" t="str">
            <v>HUMO CAFE &amp; BISTRO SAS</v>
          </cell>
          <cell r="F14325">
            <v>45905.340740740743</v>
          </cell>
          <cell r="G14325">
            <v>45906.340289351851</v>
          </cell>
          <cell r="H14325">
            <v>5</v>
          </cell>
          <cell r="O14325">
            <v>115000</v>
          </cell>
        </row>
        <row r="14326">
          <cell r="A14326">
            <v>45909</v>
          </cell>
          <cell r="C14326" t="str">
            <v>ADRIANO  ALVAREZ LOZANO</v>
          </cell>
          <cell r="F14326">
            <v>45908.468472222223</v>
          </cell>
          <cell r="G14326">
            <v>45909.468287037038</v>
          </cell>
          <cell r="H14326">
            <v>9</v>
          </cell>
          <cell r="O14326">
            <v>1116350</v>
          </cell>
        </row>
        <row r="14327">
          <cell r="A14327">
            <v>45909</v>
          </cell>
          <cell r="C14327" t="str">
            <v>CAMILO  MILLAN PUENTES</v>
          </cell>
          <cell r="F14327">
            <v>45908.470324074071</v>
          </cell>
          <cell r="G14327">
            <v>45909.47</v>
          </cell>
          <cell r="H14327">
            <v>9</v>
          </cell>
          <cell r="O14327">
            <v>644100</v>
          </cell>
        </row>
        <row r="14328">
          <cell r="A14328">
            <v>45909</v>
          </cell>
          <cell r="C14328" t="str">
            <v>VENTAS MOSTRADOR</v>
          </cell>
          <cell r="F14328">
            <v>45909</v>
          </cell>
          <cell r="G14328">
            <v>45909</v>
          </cell>
          <cell r="H14328">
            <v>0</v>
          </cell>
          <cell r="O14328">
            <v>67586</v>
          </cell>
        </row>
        <row r="14329">
          <cell r="A14329">
            <v>45909</v>
          </cell>
          <cell r="C14329" t="str">
            <v>VENTAS MOSTRADOR</v>
          </cell>
          <cell r="F14329">
            <v>45909</v>
          </cell>
          <cell r="G14329">
            <v>45909</v>
          </cell>
          <cell r="H14329">
            <v>0</v>
          </cell>
          <cell r="O14329">
            <v>861359</v>
          </cell>
        </row>
        <row r="14330">
          <cell r="A14330">
            <v>45910</v>
          </cell>
          <cell r="C14330" t="str">
            <v>PINEDA FORERO ARNOBIS</v>
          </cell>
          <cell r="F14330">
            <v>45909.298101851855</v>
          </cell>
          <cell r="G14330">
            <v>45910.296481481484</v>
          </cell>
          <cell r="H14330">
            <v>8</v>
          </cell>
          <cell r="O14330">
            <v>999200</v>
          </cell>
        </row>
        <row r="14331">
          <cell r="A14331">
            <v>45910</v>
          </cell>
          <cell r="C14331" t="str">
            <v>VENTAS MOSTRADOR</v>
          </cell>
          <cell r="F14331">
            <v>45910</v>
          </cell>
          <cell r="G14331">
            <v>45910</v>
          </cell>
          <cell r="H14331">
            <v>0</v>
          </cell>
          <cell r="O14331">
            <v>24240</v>
          </cell>
        </row>
        <row r="14332">
          <cell r="A14332">
            <v>45910</v>
          </cell>
          <cell r="C14332" t="str">
            <v>VENTAS MOSTRADOR</v>
          </cell>
          <cell r="F14332">
            <v>45910</v>
          </cell>
          <cell r="G14332">
            <v>45910</v>
          </cell>
          <cell r="H14332">
            <v>0</v>
          </cell>
          <cell r="O14332">
            <v>27200</v>
          </cell>
        </row>
        <row r="14333">
          <cell r="A14333">
            <v>45910</v>
          </cell>
          <cell r="C14333" t="str">
            <v>VENTAS MOSTRADOR</v>
          </cell>
          <cell r="F14333">
            <v>45910</v>
          </cell>
          <cell r="G14333">
            <v>45910</v>
          </cell>
          <cell r="H14333">
            <v>0</v>
          </cell>
          <cell r="O14333">
            <v>57654</v>
          </cell>
        </row>
        <row r="14334">
          <cell r="A14334">
            <v>45910</v>
          </cell>
          <cell r="C14334" t="str">
            <v>YALINDI  BONILLA GRANADOS</v>
          </cell>
          <cell r="F14334">
            <v>45910.281967592593</v>
          </cell>
          <cell r="G14334">
            <v>45911.281458333331</v>
          </cell>
          <cell r="H14334">
            <v>0</v>
          </cell>
          <cell r="O14334">
            <v>61200</v>
          </cell>
        </row>
        <row r="14335">
          <cell r="A14335">
            <v>45910</v>
          </cell>
          <cell r="C14335" t="str">
            <v>VENTAS MOSTRADOR</v>
          </cell>
          <cell r="F14335">
            <v>45910</v>
          </cell>
          <cell r="G14335">
            <v>45910</v>
          </cell>
          <cell r="H14335">
            <v>0</v>
          </cell>
          <cell r="O14335">
            <v>66752</v>
          </cell>
        </row>
        <row r="14336">
          <cell r="A14336">
            <v>45910</v>
          </cell>
          <cell r="C14336" t="str">
            <v>VENTAS MOSTRADOR</v>
          </cell>
          <cell r="F14336">
            <v>45910</v>
          </cell>
          <cell r="G14336">
            <v>45910</v>
          </cell>
          <cell r="H14336">
            <v>0</v>
          </cell>
          <cell r="O14336">
            <v>78480</v>
          </cell>
        </row>
        <row r="14337">
          <cell r="A14337">
            <v>45910</v>
          </cell>
          <cell r="C14337" t="str">
            <v>SONIA CONTANZA CARDENAS MURCIA</v>
          </cell>
          <cell r="F14337">
            <v>45910.312280092592</v>
          </cell>
          <cell r="G14337">
            <v>45911.311481481483</v>
          </cell>
          <cell r="H14337">
            <v>0</v>
          </cell>
          <cell r="O14337">
            <v>98000</v>
          </cell>
        </row>
        <row r="14338">
          <cell r="A14338">
            <v>45910</v>
          </cell>
          <cell r="C14338" t="str">
            <v>FABIAN LEONARGO GOMEZ JUNCA</v>
          </cell>
          <cell r="F14338">
            <v>45910.310868055552</v>
          </cell>
          <cell r="G14338">
            <v>45911.290173611109</v>
          </cell>
          <cell r="H14338">
            <v>0</v>
          </cell>
          <cell r="O14338">
            <v>101000</v>
          </cell>
        </row>
        <row r="14339">
          <cell r="A14339">
            <v>45910</v>
          </cell>
          <cell r="C14339" t="str">
            <v>VENTAS MOSTRADOR</v>
          </cell>
          <cell r="F14339">
            <v>45910</v>
          </cell>
          <cell r="G14339">
            <v>45910</v>
          </cell>
          <cell r="H14339">
            <v>0</v>
          </cell>
          <cell r="O14339">
            <v>167875</v>
          </cell>
        </row>
        <row r="14340">
          <cell r="A14340">
            <v>45910</v>
          </cell>
          <cell r="C14340" t="str">
            <v>VENTAS MOSTRADOR</v>
          </cell>
          <cell r="F14340">
            <v>45910</v>
          </cell>
          <cell r="G14340">
            <v>45910</v>
          </cell>
          <cell r="H14340">
            <v>0</v>
          </cell>
          <cell r="O14340">
            <v>337900</v>
          </cell>
        </row>
        <row r="14341">
          <cell r="A14341">
            <v>45910</v>
          </cell>
          <cell r="C14341" t="str">
            <v>CARLOS ANDRES HERNANDEZ MARTINEZ</v>
          </cell>
          <cell r="F14341">
            <v>45910.461018518516</v>
          </cell>
          <cell r="G14341">
            <v>45911.460914351854</v>
          </cell>
          <cell r="H14341">
            <v>7</v>
          </cell>
          <cell r="O14341">
            <v>850999.98</v>
          </cell>
        </row>
        <row r="14342">
          <cell r="A14342">
            <v>45910</v>
          </cell>
          <cell r="C14342" t="str">
            <v>DEKARLA SAS</v>
          </cell>
          <cell r="F14342">
            <v>45909.483946759261</v>
          </cell>
          <cell r="G14342">
            <v>45910.483854166669</v>
          </cell>
          <cell r="H14342">
            <v>8</v>
          </cell>
          <cell r="O14342">
            <v>752500</v>
          </cell>
        </row>
        <row r="14343">
          <cell r="A14343">
            <v>45910</v>
          </cell>
          <cell r="C14343" t="str">
            <v>WALTER  BECERRA</v>
          </cell>
          <cell r="F14343">
            <v>45910.243738425925</v>
          </cell>
          <cell r="G14343">
            <v>45911.242083333331</v>
          </cell>
          <cell r="H14343">
            <v>7</v>
          </cell>
          <cell r="O14343">
            <v>1054800</v>
          </cell>
        </row>
        <row r="14344">
          <cell r="A14344">
            <v>45910</v>
          </cell>
          <cell r="C14344" t="str">
            <v>PROCESADORA DE CARNES NUEVA COLOMBO ALEMANA LTDA</v>
          </cell>
          <cell r="F14344">
            <v>45910.245555555557</v>
          </cell>
          <cell r="G14344">
            <v>45913.245266203703</v>
          </cell>
          <cell r="H14344">
            <v>5</v>
          </cell>
          <cell r="O14344">
            <v>257700</v>
          </cell>
        </row>
        <row r="14345">
          <cell r="A14345">
            <v>45910</v>
          </cell>
          <cell r="C14345" t="str">
            <v>PROCESADORA DE CARNES NUEVA COLOMBO ALEMANA LTDA</v>
          </cell>
          <cell r="F14345">
            <v>45910.245555555557</v>
          </cell>
          <cell r="G14345">
            <v>45913.245266203703</v>
          </cell>
          <cell r="H14345">
            <v>5</v>
          </cell>
          <cell r="O14345">
            <v>1130500</v>
          </cell>
        </row>
        <row r="14346">
          <cell r="A14346">
            <v>45910</v>
          </cell>
          <cell r="C14346" t="str">
            <v>LUZ MARINA PELAYO ORTIZ</v>
          </cell>
          <cell r="F14346">
            <v>45909.480879629627</v>
          </cell>
          <cell r="G14346">
            <v>45910.480787037035</v>
          </cell>
          <cell r="H14346">
            <v>8</v>
          </cell>
          <cell r="O14346">
            <v>198300</v>
          </cell>
        </row>
        <row r="14347">
          <cell r="A14347">
            <v>45910</v>
          </cell>
          <cell r="C14347" t="str">
            <v>INDUCOLCARNES S.A.S</v>
          </cell>
          <cell r="F14347">
            <v>45884.32</v>
          </cell>
          <cell r="G14347">
            <v>45899.32</v>
          </cell>
          <cell r="H14347">
            <v>32</v>
          </cell>
          <cell r="O14347">
            <v>2917371.87</v>
          </cell>
        </row>
        <row r="14348">
          <cell r="A14348">
            <v>45910</v>
          </cell>
          <cell r="C14348" t="str">
            <v>VENTANITA DEL ALMA SAS</v>
          </cell>
          <cell r="F14348">
            <v>45904.356087962966</v>
          </cell>
          <cell r="G14348">
            <v>45912.35423611111</v>
          </cell>
          <cell r="H14348">
            <v>3</v>
          </cell>
          <cell r="O14348">
            <v>610000</v>
          </cell>
        </row>
        <row r="14349">
          <cell r="A14349">
            <v>45910</v>
          </cell>
          <cell r="C14349" t="str">
            <v>SEBALI SAS</v>
          </cell>
          <cell r="F14349">
            <v>45902.303969907407</v>
          </cell>
          <cell r="G14349">
            <v>45910.303749999999</v>
          </cell>
          <cell r="H14349">
            <v>15</v>
          </cell>
          <cell r="O14349">
            <v>1041690</v>
          </cell>
        </row>
        <row r="14350">
          <cell r="A14350">
            <v>45910</v>
          </cell>
          <cell r="C14350" t="str">
            <v>CARNES Y EMBUTIDOS SANTA RITA S.A.S</v>
          </cell>
          <cell r="F14350">
            <v>45871.457615740743</v>
          </cell>
          <cell r="G14350">
            <v>45879.457615740743</v>
          </cell>
          <cell r="H14350">
            <v>39</v>
          </cell>
          <cell r="O14350">
            <v>1739200</v>
          </cell>
        </row>
        <row r="14351">
          <cell r="A14351">
            <v>45910</v>
          </cell>
          <cell r="C14351" t="str">
            <v>VENTAS MOSTRADOR</v>
          </cell>
          <cell r="F14351">
            <v>45880.590763888889</v>
          </cell>
          <cell r="G14351">
            <v>45910.590648148151</v>
          </cell>
          <cell r="H14351">
            <v>1</v>
          </cell>
          <cell r="O14351">
            <v>0</v>
          </cell>
        </row>
        <row r="14352">
          <cell r="A14352">
            <v>45910</v>
          </cell>
          <cell r="C14352" t="str">
            <v>OSMAR  PEÑA</v>
          </cell>
          <cell r="F14352">
            <v>45910.555717592593</v>
          </cell>
          <cell r="G14352">
            <v>45911.555636574078</v>
          </cell>
          <cell r="H14352">
            <v>7</v>
          </cell>
          <cell r="O14352">
            <v>3164500</v>
          </cell>
        </row>
        <row r="14353">
          <cell r="A14353">
            <v>45910</v>
          </cell>
          <cell r="C14353" t="str">
            <v>FREDY ALFONSO SUAREZ VILLAMIL</v>
          </cell>
          <cell r="F14353">
            <v>45910.402939814812</v>
          </cell>
          <cell r="G14353">
            <v>45911.402800925927</v>
          </cell>
          <cell r="H14353">
            <v>7</v>
          </cell>
          <cell r="O14353">
            <v>968800</v>
          </cell>
        </row>
        <row r="14354">
          <cell r="A14354">
            <v>45910</v>
          </cell>
          <cell r="C14354" t="str">
            <v>LIDA  DAZA</v>
          </cell>
          <cell r="F14354">
            <v>45910.335995370369</v>
          </cell>
          <cell r="G14354">
            <v>45911.335659722223</v>
          </cell>
          <cell r="H14354">
            <v>7</v>
          </cell>
          <cell r="O14354">
            <v>1567900</v>
          </cell>
        </row>
        <row r="14355">
          <cell r="A14355">
            <v>45910</v>
          </cell>
          <cell r="C14355" t="str">
            <v>OSMAR  PEÑA</v>
          </cell>
          <cell r="F14355">
            <v>45910.555717592593</v>
          </cell>
          <cell r="G14355">
            <v>45911.555636574078</v>
          </cell>
          <cell r="H14355">
            <v>7</v>
          </cell>
          <cell r="O14355">
            <v>220000</v>
          </cell>
        </row>
        <row r="14356">
          <cell r="A14356">
            <v>45910</v>
          </cell>
          <cell r="C14356" t="str">
            <v>JOSE DIEGO MOSQUERA</v>
          </cell>
          <cell r="F14356">
            <v>45908.242291666669</v>
          </cell>
          <cell r="G14356">
            <v>45909.242291666669</v>
          </cell>
          <cell r="H14356">
            <v>9</v>
          </cell>
          <cell r="O14356">
            <v>1290000</v>
          </cell>
        </row>
        <row r="14357">
          <cell r="A14357">
            <v>45910</v>
          </cell>
          <cell r="C14357" t="str">
            <v>MERCADOS BM SAS</v>
          </cell>
          <cell r="F14357">
            <v>45905.364004629628</v>
          </cell>
          <cell r="G14357">
            <v>45913.351122685184</v>
          </cell>
          <cell r="H14357">
            <v>-2</v>
          </cell>
          <cell r="O14357">
            <v>2199655.568</v>
          </cell>
        </row>
        <row r="14358">
          <cell r="A14358">
            <v>45910</v>
          </cell>
          <cell r="C14358" t="str">
            <v>4G FOOD SAS</v>
          </cell>
          <cell r="F14358">
            <v>45848.500081018516</v>
          </cell>
          <cell r="G14358">
            <v>45863.500081018516</v>
          </cell>
          <cell r="H14358">
            <v>48</v>
          </cell>
          <cell r="O14358">
            <v>346850</v>
          </cell>
        </row>
        <row r="14359">
          <cell r="A14359">
            <v>45910</v>
          </cell>
          <cell r="C14359" t="str">
            <v>4G FOOD SAS</v>
          </cell>
          <cell r="F14359">
            <v>45868.491712962961</v>
          </cell>
          <cell r="G14359">
            <v>45883.491493055553</v>
          </cell>
          <cell r="H14359">
            <v>28</v>
          </cell>
          <cell r="O14359">
            <v>207200</v>
          </cell>
        </row>
        <row r="14360">
          <cell r="A14360">
            <v>45910</v>
          </cell>
          <cell r="C14360" t="str">
            <v>4G FOOD SAS</v>
          </cell>
          <cell r="F14360">
            <v>45881.495439814818</v>
          </cell>
          <cell r="G14360">
            <v>45896.494756944441</v>
          </cell>
          <cell r="H14360">
            <v>15</v>
          </cell>
          <cell r="O14360">
            <v>212800</v>
          </cell>
        </row>
        <row r="14361">
          <cell r="A14361">
            <v>45910</v>
          </cell>
          <cell r="C14361" t="str">
            <v>4G FOOD SAS</v>
          </cell>
          <cell r="F14361">
            <v>45892.435682870368</v>
          </cell>
          <cell r="G14361">
            <v>45907.435601851852</v>
          </cell>
          <cell r="H14361">
            <v>4</v>
          </cell>
          <cell r="O14361">
            <v>545900</v>
          </cell>
        </row>
        <row r="14362">
          <cell r="A14362">
            <v>45910</v>
          </cell>
          <cell r="C14362" t="str">
            <v>FUNDACION HOGAR NUEVA GRANADA</v>
          </cell>
          <cell r="F14362">
            <v>45873.559502314813</v>
          </cell>
          <cell r="G14362">
            <v>45903.558645833335</v>
          </cell>
          <cell r="H14362">
            <v>8</v>
          </cell>
          <cell r="O14362">
            <v>689700</v>
          </cell>
        </row>
        <row r="14363">
          <cell r="A14363">
            <v>45910</v>
          </cell>
          <cell r="C14363" t="str">
            <v>ROBINFOOD COLOMBIA SAS</v>
          </cell>
          <cell r="F14363">
            <v>45878.396539351852</v>
          </cell>
          <cell r="G14363">
            <v>45908.392893518518</v>
          </cell>
          <cell r="H14363">
            <v>3</v>
          </cell>
          <cell r="O14363">
            <v>1523665.8</v>
          </cell>
        </row>
        <row r="14364">
          <cell r="A14364">
            <v>45910</v>
          </cell>
          <cell r="C14364" t="str">
            <v>ROBINFOOD COLOMBIA SAS</v>
          </cell>
          <cell r="F14364">
            <v>45880.294629629629</v>
          </cell>
          <cell r="G14364">
            <v>45910.294351851851</v>
          </cell>
          <cell r="H14364">
            <v>1</v>
          </cell>
          <cell r="O14364">
            <v>1961844.2</v>
          </cell>
        </row>
        <row r="14365">
          <cell r="A14365">
            <v>45910</v>
          </cell>
          <cell r="C14365" t="str">
            <v>ROBINFOOD COLOMBIA SAS</v>
          </cell>
          <cell r="F14365">
            <v>45882.354525462964</v>
          </cell>
          <cell r="G14365">
            <v>45912.354317129626</v>
          </cell>
          <cell r="H14365">
            <v>-1</v>
          </cell>
          <cell r="O14365">
            <v>4919548.4000000004</v>
          </cell>
        </row>
        <row r="14366">
          <cell r="A14366">
            <v>45910</v>
          </cell>
          <cell r="C14366" t="str">
            <v>VENTAS MOSTRADOR</v>
          </cell>
          <cell r="F14366">
            <v>45910</v>
          </cell>
          <cell r="G14366">
            <v>45910</v>
          </cell>
          <cell r="H14366">
            <v>0</v>
          </cell>
          <cell r="O14366">
            <v>1139484</v>
          </cell>
        </row>
        <row r="14367">
          <cell r="A14367">
            <v>45910</v>
          </cell>
          <cell r="C14367" t="str">
            <v>VENTAS MOSTRADOR</v>
          </cell>
          <cell r="F14367">
            <v>45910</v>
          </cell>
          <cell r="G14367">
            <v>45910</v>
          </cell>
          <cell r="H14367">
            <v>0</v>
          </cell>
          <cell r="O14367">
            <v>127389</v>
          </cell>
        </row>
        <row r="14368">
          <cell r="A14368">
            <v>45911</v>
          </cell>
          <cell r="C14368" t="str">
            <v>VENTAS MOSTRADOR</v>
          </cell>
          <cell r="F14368">
            <v>45911</v>
          </cell>
          <cell r="G14368">
            <v>45911</v>
          </cell>
          <cell r="H14368">
            <v>0</v>
          </cell>
          <cell r="O14368">
            <v>9630</v>
          </cell>
        </row>
        <row r="14369">
          <cell r="A14369">
            <v>45911</v>
          </cell>
          <cell r="C14369" t="str">
            <v>VENTAS MOSTRADOR</v>
          </cell>
          <cell r="F14369">
            <v>45911</v>
          </cell>
          <cell r="G14369">
            <v>45911</v>
          </cell>
          <cell r="H14369">
            <v>0</v>
          </cell>
          <cell r="O14369">
            <v>9750</v>
          </cell>
        </row>
        <row r="14370">
          <cell r="A14370">
            <v>45911</v>
          </cell>
          <cell r="C14370" t="str">
            <v>VENTAS MOSTRADOR</v>
          </cell>
          <cell r="F14370">
            <v>45911</v>
          </cell>
          <cell r="G14370">
            <v>45911</v>
          </cell>
          <cell r="H14370">
            <v>0</v>
          </cell>
          <cell r="O14370">
            <v>10000</v>
          </cell>
        </row>
        <row r="14371">
          <cell r="A14371">
            <v>45911</v>
          </cell>
          <cell r="C14371" t="str">
            <v>VENTAS MOSTRADOR</v>
          </cell>
          <cell r="F14371">
            <v>45911</v>
          </cell>
          <cell r="G14371">
            <v>45911</v>
          </cell>
          <cell r="H14371">
            <v>0</v>
          </cell>
          <cell r="O14371">
            <v>13000</v>
          </cell>
        </row>
        <row r="14372">
          <cell r="A14372">
            <v>45911</v>
          </cell>
          <cell r="C14372" t="str">
            <v>VENTAS MOSTRADOR</v>
          </cell>
          <cell r="F14372">
            <v>45911</v>
          </cell>
          <cell r="G14372">
            <v>45911</v>
          </cell>
          <cell r="H14372">
            <v>0</v>
          </cell>
          <cell r="O14372">
            <v>14080</v>
          </cell>
        </row>
        <row r="14373">
          <cell r="A14373">
            <v>45911</v>
          </cell>
          <cell r="C14373" t="str">
            <v>VENTAS MOSTRADOR</v>
          </cell>
          <cell r="F14373">
            <v>45911</v>
          </cell>
          <cell r="G14373">
            <v>45911</v>
          </cell>
          <cell r="H14373">
            <v>0</v>
          </cell>
          <cell r="O14373">
            <v>14220</v>
          </cell>
        </row>
        <row r="14374">
          <cell r="A14374">
            <v>45911</v>
          </cell>
          <cell r="C14374" t="str">
            <v>VENTAS MOSTRADOR</v>
          </cell>
          <cell r="F14374">
            <v>45911</v>
          </cell>
          <cell r="G14374">
            <v>45911</v>
          </cell>
          <cell r="H14374">
            <v>0</v>
          </cell>
          <cell r="O14374">
            <v>17420</v>
          </cell>
        </row>
        <row r="14375">
          <cell r="A14375">
            <v>45911</v>
          </cell>
          <cell r="C14375" t="str">
            <v>VENTAS MOSTRADOR</v>
          </cell>
          <cell r="F14375">
            <v>45911</v>
          </cell>
          <cell r="G14375">
            <v>45911</v>
          </cell>
          <cell r="H14375">
            <v>0</v>
          </cell>
          <cell r="O14375">
            <v>17420</v>
          </cell>
        </row>
        <row r="14376">
          <cell r="A14376">
            <v>45911</v>
          </cell>
          <cell r="C14376" t="str">
            <v>VENTAS MOSTRADOR</v>
          </cell>
          <cell r="F14376">
            <v>45911</v>
          </cell>
          <cell r="G14376">
            <v>45911</v>
          </cell>
          <cell r="H14376">
            <v>0</v>
          </cell>
          <cell r="O14376">
            <v>18035</v>
          </cell>
        </row>
        <row r="14377">
          <cell r="A14377">
            <v>45911</v>
          </cell>
          <cell r="C14377" t="str">
            <v>VENTAS MOSTRADOR</v>
          </cell>
          <cell r="F14377">
            <v>45911</v>
          </cell>
          <cell r="G14377">
            <v>45911</v>
          </cell>
          <cell r="H14377">
            <v>0</v>
          </cell>
          <cell r="O14377">
            <v>24400</v>
          </cell>
        </row>
        <row r="14378">
          <cell r="A14378">
            <v>45911</v>
          </cell>
          <cell r="C14378" t="str">
            <v>VENTAS MOSTRADOR</v>
          </cell>
          <cell r="F14378">
            <v>45911</v>
          </cell>
          <cell r="G14378">
            <v>45911</v>
          </cell>
          <cell r="H14378">
            <v>0</v>
          </cell>
          <cell r="O14378">
            <v>35600</v>
          </cell>
        </row>
        <row r="14379">
          <cell r="A14379">
            <v>45911</v>
          </cell>
          <cell r="C14379" t="str">
            <v>VENTAS MOSTRADOR</v>
          </cell>
          <cell r="F14379">
            <v>45911</v>
          </cell>
          <cell r="G14379">
            <v>45911</v>
          </cell>
          <cell r="H14379">
            <v>0</v>
          </cell>
          <cell r="O14379">
            <v>48480</v>
          </cell>
        </row>
        <row r="14380">
          <cell r="A14380">
            <v>45911</v>
          </cell>
          <cell r="C14380" t="str">
            <v>SONIA CONTANZA CARDENAS MURCIA</v>
          </cell>
          <cell r="F14380">
            <v>45911.268310185187</v>
          </cell>
          <cell r="G14380">
            <v>45912.268194444441</v>
          </cell>
          <cell r="H14380">
            <v>-1</v>
          </cell>
          <cell r="O14380">
            <v>102000</v>
          </cell>
        </row>
        <row r="14381">
          <cell r="A14381">
            <v>45911</v>
          </cell>
          <cell r="C14381" t="str">
            <v>JOHAN  MORALES</v>
          </cell>
          <cell r="F14381">
            <v>45911.449374999997</v>
          </cell>
          <cell r="G14381">
            <v>45912.449374999997</v>
          </cell>
          <cell r="H14381">
            <v>6</v>
          </cell>
          <cell r="O14381">
            <v>200000</v>
          </cell>
        </row>
        <row r="14382">
          <cell r="A14382">
            <v>45911</v>
          </cell>
          <cell r="C14382" t="str">
            <v>CARLOS ANDRES HERNANDEZ MARTINEZ</v>
          </cell>
          <cell r="F14382">
            <v>45911.596967592595</v>
          </cell>
          <cell r="G14382">
            <v>45912.596851851849</v>
          </cell>
          <cell r="H14382">
            <v>6</v>
          </cell>
          <cell r="O14382">
            <v>255299.99</v>
          </cell>
        </row>
        <row r="14383">
          <cell r="A14383">
            <v>45911</v>
          </cell>
          <cell r="C14383" t="str">
            <v>WILSON  DIAZ GOMEZ</v>
          </cell>
          <cell r="F14383">
            <v>45911.363067129627</v>
          </cell>
          <cell r="G14383">
            <v>45912.363067129627</v>
          </cell>
          <cell r="H14383">
            <v>3</v>
          </cell>
          <cell r="O14383">
            <v>375400</v>
          </cell>
        </row>
        <row r="14384">
          <cell r="A14384">
            <v>45911</v>
          </cell>
          <cell r="C14384" t="str">
            <v>JAIR SEBASTIAN ROJAS PULIDO</v>
          </cell>
          <cell r="F14384">
            <v>45911.348738425928</v>
          </cell>
          <cell r="G14384">
            <v>45912.34851851852</v>
          </cell>
          <cell r="H14384">
            <v>6</v>
          </cell>
          <cell r="O14384">
            <v>425499.99</v>
          </cell>
        </row>
        <row r="14385">
          <cell r="A14385">
            <v>45911</v>
          </cell>
          <cell r="C14385" t="str">
            <v>CAS COLOMBO AMERICAN SCHOOL S.A.S</v>
          </cell>
          <cell r="F14385">
            <v>45878.491365740738</v>
          </cell>
          <cell r="G14385">
            <v>45908.487199074072</v>
          </cell>
          <cell r="H14385">
            <v>3</v>
          </cell>
          <cell r="O14385">
            <v>2989930.2296000002</v>
          </cell>
        </row>
        <row r="14386">
          <cell r="A14386">
            <v>45911</v>
          </cell>
          <cell r="C14386" t="str">
            <v>NUEVA EPS SAS</v>
          </cell>
          <cell r="F14386">
            <v>45911</v>
          </cell>
          <cell r="G14386">
            <v>45911</v>
          </cell>
          <cell r="H14386">
            <v>0</v>
          </cell>
          <cell r="O14386">
            <v>237250</v>
          </cell>
        </row>
        <row r="14387">
          <cell r="A14387">
            <v>45911</v>
          </cell>
          <cell r="C14387" t="str">
            <v>TIGRE COLOMBIA S.A.S</v>
          </cell>
          <cell r="F14387">
            <v>45902.346122685187</v>
          </cell>
          <cell r="G14387">
            <v>45910.346030092594</v>
          </cell>
          <cell r="H14387">
            <v>1</v>
          </cell>
          <cell r="O14387">
            <v>775000</v>
          </cell>
        </row>
        <row r="14388">
          <cell r="A14388">
            <v>45911</v>
          </cell>
          <cell r="C14388" t="str">
            <v>TIGRE COLOMBIA S.A.S</v>
          </cell>
          <cell r="F14388">
            <v>45903.49359953704</v>
          </cell>
          <cell r="G14388">
            <v>45911.49359953704</v>
          </cell>
          <cell r="H14388">
            <v>0</v>
          </cell>
          <cell r="O14388">
            <v>106950</v>
          </cell>
        </row>
        <row r="14389">
          <cell r="A14389">
            <v>45911</v>
          </cell>
          <cell r="C14389" t="str">
            <v>TIGRE COLOMBIA S.A.S</v>
          </cell>
          <cell r="F14389">
            <v>45908.232581018521</v>
          </cell>
          <cell r="G14389">
            <v>45916.232430555552</v>
          </cell>
          <cell r="H14389">
            <v>-5</v>
          </cell>
          <cell r="O14389">
            <v>930000</v>
          </cell>
        </row>
        <row r="14390">
          <cell r="A14390">
            <v>45911</v>
          </cell>
          <cell r="C14390" t="str">
            <v>TIGRE COLOMBIA S.A.S</v>
          </cell>
          <cell r="F14390">
            <v>45908.237013888887</v>
          </cell>
          <cell r="G14390">
            <v>45916.233483796299</v>
          </cell>
          <cell r="H14390">
            <v>-5</v>
          </cell>
          <cell r="O14390">
            <v>1085000</v>
          </cell>
        </row>
        <row r="14391">
          <cell r="A14391">
            <v>45911</v>
          </cell>
          <cell r="C14391" t="str">
            <v>TIGRE COLOMBIA S.A.S</v>
          </cell>
          <cell r="F14391">
            <v>45908.238981481481</v>
          </cell>
          <cell r="G14391">
            <v>45916.238240740742</v>
          </cell>
          <cell r="H14391">
            <v>-5</v>
          </cell>
          <cell r="O14391">
            <v>1240000</v>
          </cell>
        </row>
        <row r="14392">
          <cell r="A14392">
            <v>45911</v>
          </cell>
          <cell r="C14392" t="str">
            <v>TIGRE COLOMBIA S.A.S</v>
          </cell>
          <cell r="F14392">
            <v>45908.240844907406</v>
          </cell>
          <cell r="G14392">
            <v>45916.239872685182</v>
          </cell>
          <cell r="H14392">
            <v>-5</v>
          </cell>
          <cell r="O14392">
            <v>1550000</v>
          </cell>
        </row>
        <row r="14393">
          <cell r="A14393">
            <v>45911</v>
          </cell>
          <cell r="C14393" t="str">
            <v>CAJA COLOMBIANA DE SUBSIDIO FAMILIAR COLSUBSIDIO</v>
          </cell>
          <cell r="F14393">
            <v>45822.478738425925</v>
          </cell>
          <cell r="G14393">
            <v>45852.478738425925</v>
          </cell>
          <cell r="H14393">
            <v>59</v>
          </cell>
          <cell r="O14393">
            <v>265200</v>
          </cell>
        </row>
        <row r="14394">
          <cell r="A14394">
            <v>45911</v>
          </cell>
          <cell r="C14394" t="str">
            <v>CAJA COLOMBIANA DE SUBSIDIO FAMILIAR COLSUBSIDIO</v>
          </cell>
          <cell r="F14394">
            <v>45884.560428240744</v>
          </cell>
          <cell r="G14394">
            <v>45914.560428240744</v>
          </cell>
          <cell r="H14394">
            <v>-3</v>
          </cell>
          <cell r="O14394">
            <v>1732296.8459999999</v>
          </cell>
        </row>
        <row r="14395">
          <cell r="A14395">
            <v>45911</v>
          </cell>
          <cell r="C14395" t="str">
            <v>CAJA COLOMBIANA DE SUBSIDIO FAMILIAR COLSUBSIDIO</v>
          </cell>
          <cell r="F14395">
            <v>45884.562731481485</v>
          </cell>
          <cell r="G14395">
            <v>45914.562731481485</v>
          </cell>
          <cell r="H14395">
            <v>-3</v>
          </cell>
          <cell r="O14395">
            <v>566838.99399999995</v>
          </cell>
        </row>
        <row r="14396">
          <cell r="A14396">
            <v>45911</v>
          </cell>
          <cell r="C14396" t="str">
            <v>CAJA COLOMBIANA DE SUBSIDIO FAMILIAR COLSUBSIDIO</v>
          </cell>
          <cell r="F14396">
            <v>45884.564282407409</v>
          </cell>
          <cell r="G14396">
            <v>45914.564282407409</v>
          </cell>
          <cell r="H14396">
            <v>-3</v>
          </cell>
          <cell r="O14396">
            <v>627750.40000000002</v>
          </cell>
        </row>
        <row r="14397">
          <cell r="A14397">
            <v>45911</v>
          </cell>
          <cell r="C14397" t="str">
            <v>CAJA COLOMBIANA DE SUBSIDIO FAMILIAR COLSUBSIDIO</v>
          </cell>
          <cell r="F14397">
            <v>45884.565381944441</v>
          </cell>
          <cell r="G14397">
            <v>45914.565381944441</v>
          </cell>
          <cell r="H14397">
            <v>-3</v>
          </cell>
          <cell r="O14397">
            <v>1559842.0408000001</v>
          </cell>
        </row>
        <row r="14398">
          <cell r="A14398">
            <v>45911</v>
          </cell>
          <cell r="C14398" t="str">
            <v>CAJA COLOMBIANA DE SUBSIDIO FAMILIAR COLSUBSIDIO</v>
          </cell>
          <cell r="F14398">
            <v>45889.540069444447</v>
          </cell>
          <cell r="G14398">
            <v>45919.540069444447</v>
          </cell>
          <cell r="H14398">
            <v>-8</v>
          </cell>
          <cell r="O14398">
            <v>7404610.2259999998</v>
          </cell>
        </row>
        <row r="14399">
          <cell r="A14399">
            <v>45911</v>
          </cell>
          <cell r="C14399" t="str">
            <v>CAJA COLOMBIANA DE SUBSIDIO FAMILIAR COLSUBSIDIO</v>
          </cell>
          <cell r="F14399">
            <v>45889.542164351849</v>
          </cell>
          <cell r="G14399">
            <v>45919.542164351849</v>
          </cell>
          <cell r="H14399">
            <v>-8</v>
          </cell>
          <cell r="O14399">
            <v>338396.7</v>
          </cell>
        </row>
        <row r="14400">
          <cell r="A14400">
            <v>45911</v>
          </cell>
          <cell r="C14400" t="str">
            <v>CAJA COLOMBIANA DE SUBSIDIO FAMILIAR COLSUBSIDIO</v>
          </cell>
          <cell r="F14400">
            <v>45889.546446759261</v>
          </cell>
          <cell r="G14400">
            <v>45919.546446759261</v>
          </cell>
          <cell r="H14400">
            <v>-8</v>
          </cell>
          <cell r="O14400">
            <v>2604967.9879999999</v>
          </cell>
        </row>
        <row r="14401">
          <cell r="A14401">
            <v>45911</v>
          </cell>
          <cell r="C14401" t="str">
            <v>CAJA COLOMBIANA DE SUBSIDIO FAMILIAR COLSUBSIDIO</v>
          </cell>
          <cell r="F14401">
            <v>45889.548171296294</v>
          </cell>
          <cell r="G14401">
            <v>45919.548171296294</v>
          </cell>
          <cell r="H14401">
            <v>-8</v>
          </cell>
          <cell r="O14401">
            <v>1222740.0759999999</v>
          </cell>
        </row>
        <row r="14402">
          <cell r="A14402">
            <v>45911</v>
          </cell>
          <cell r="C14402" t="str">
            <v>CAJA COLOMBIANA DE SUBSIDIO FAMILIAR COLSUBSIDIO</v>
          </cell>
          <cell r="F14402">
            <v>45889.550104166665</v>
          </cell>
          <cell r="G14402">
            <v>45919.550104166665</v>
          </cell>
          <cell r="H14402">
            <v>-8</v>
          </cell>
          <cell r="O14402">
            <v>30407063.574000001</v>
          </cell>
        </row>
        <row r="14403">
          <cell r="A14403">
            <v>45911</v>
          </cell>
          <cell r="C14403" t="str">
            <v>CAJA COLOMBIANA DE SUBSIDIO FAMILIAR COLSUBSIDIO</v>
          </cell>
          <cell r="F14403">
            <v>45884.556875000002</v>
          </cell>
          <cell r="G14403">
            <v>45914.556875000002</v>
          </cell>
          <cell r="H14403">
            <v>-3</v>
          </cell>
          <cell r="O14403">
            <v>1303857.1980000001</v>
          </cell>
        </row>
        <row r="14404">
          <cell r="A14404">
            <v>45911</v>
          </cell>
          <cell r="C14404" t="str">
            <v>CAJA COLOMBIANA DE SUBSIDIO FAMILIAR COLSUBSIDIO</v>
          </cell>
          <cell r="F14404">
            <v>45884.558356481481</v>
          </cell>
          <cell r="G14404">
            <v>45914.558356481481</v>
          </cell>
          <cell r="H14404">
            <v>-3</v>
          </cell>
          <cell r="O14404">
            <v>2451953.8280000002</v>
          </cell>
        </row>
        <row r="14405">
          <cell r="A14405">
            <v>45911</v>
          </cell>
          <cell r="C14405" t="str">
            <v>LUZ MARINA PELAYO ORTIZ</v>
          </cell>
          <cell r="F14405">
            <v>45910.510451388887</v>
          </cell>
          <cell r="G14405">
            <v>45911.508726851855</v>
          </cell>
          <cell r="H14405">
            <v>7</v>
          </cell>
          <cell r="O14405">
            <v>214000</v>
          </cell>
        </row>
        <row r="14406">
          <cell r="A14406">
            <v>45911</v>
          </cell>
          <cell r="C14406" t="str">
            <v>EL MERO BURRITO S.A.S</v>
          </cell>
          <cell r="F14406">
            <v>45911.276134259257</v>
          </cell>
          <cell r="G14406">
            <v>45912.275937500002</v>
          </cell>
          <cell r="H14406">
            <v>6</v>
          </cell>
          <cell r="O14406">
            <v>299000</v>
          </cell>
        </row>
        <row r="14407">
          <cell r="A14407">
            <v>45911</v>
          </cell>
          <cell r="C14407" t="str">
            <v>ANA MARIA FRANCO AMAYA</v>
          </cell>
          <cell r="F14407">
            <v>45909.319513888891</v>
          </cell>
          <cell r="G14407">
            <v>45910.319293981483</v>
          </cell>
          <cell r="H14407">
            <v>8</v>
          </cell>
          <cell r="O14407">
            <v>525200</v>
          </cell>
        </row>
        <row r="14408">
          <cell r="A14408">
            <v>45911</v>
          </cell>
          <cell r="C14408" t="str">
            <v>FELIPE BECERRA ZAPATA</v>
          </cell>
          <cell r="F14408">
            <v>45910.313344907408</v>
          </cell>
          <cell r="G14408">
            <v>45911.3128125</v>
          </cell>
          <cell r="H14408">
            <v>7</v>
          </cell>
          <cell r="O14408">
            <v>345400</v>
          </cell>
        </row>
        <row r="14409">
          <cell r="A14409">
            <v>45911</v>
          </cell>
          <cell r="C14409" t="str">
            <v>CRISTIAN  ROJAS RIVERA</v>
          </cell>
          <cell r="F14409">
            <v>45911.537037037036</v>
          </cell>
          <cell r="G14409">
            <v>45917.536932870367</v>
          </cell>
          <cell r="H14409">
            <v>1</v>
          </cell>
          <cell r="O14409">
            <v>425499.99</v>
          </cell>
        </row>
        <row r="14410">
          <cell r="A14410">
            <v>45911</v>
          </cell>
          <cell r="C14410" t="str">
            <v>ANA LUCIA BAUTISTA MANCILLA</v>
          </cell>
          <cell r="F14410">
            <v>45911.27820601852</v>
          </cell>
          <cell r="G14410">
            <v>45912.277916666666</v>
          </cell>
          <cell r="H14410">
            <v>6</v>
          </cell>
          <cell r="O14410">
            <v>274200</v>
          </cell>
        </row>
        <row r="14411">
          <cell r="A14411">
            <v>45911</v>
          </cell>
          <cell r="C14411" t="str">
            <v>CARMEN ALICIA URQUIJO GAITAN</v>
          </cell>
          <cell r="F14411">
            <v>45911.27548611111</v>
          </cell>
          <cell r="G14411">
            <v>45912.275312500002</v>
          </cell>
          <cell r="H14411">
            <v>6</v>
          </cell>
          <cell r="O14411">
            <v>443250</v>
          </cell>
        </row>
        <row r="14412">
          <cell r="A14412">
            <v>45911</v>
          </cell>
          <cell r="C14412" t="str">
            <v>JOSE DIEGO MOSQUERA</v>
          </cell>
          <cell r="F14412">
            <v>45908.242291666669</v>
          </cell>
          <cell r="G14412">
            <v>45909.242291666669</v>
          </cell>
          <cell r="H14412">
            <v>9</v>
          </cell>
          <cell r="O14412">
            <v>21040</v>
          </cell>
        </row>
        <row r="14413">
          <cell r="A14413">
            <v>45911</v>
          </cell>
          <cell r="C14413" t="str">
            <v>JOSE DIEGO MOSQUERA</v>
          </cell>
          <cell r="F14413">
            <v>45911.241018518522</v>
          </cell>
          <cell r="G14413">
            <v>45912.241018518522</v>
          </cell>
          <cell r="H14413">
            <v>6</v>
          </cell>
          <cell r="O14413">
            <v>357920</v>
          </cell>
        </row>
        <row r="14414">
          <cell r="A14414">
            <v>45911</v>
          </cell>
          <cell r="C14414" t="str">
            <v>JOSE DIEGO MOSQUERA</v>
          </cell>
          <cell r="F14414">
            <v>45912.215671296297</v>
          </cell>
          <cell r="G14414">
            <v>45913.215671296297</v>
          </cell>
          <cell r="H14414">
            <v>5</v>
          </cell>
          <cell r="O14414">
            <v>11040</v>
          </cell>
        </row>
        <row r="14415">
          <cell r="A14415">
            <v>45911</v>
          </cell>
          <cell r="C14415" t="str">
            <v>GINA ALEXANDRA OCHOA CASTAÑEDA</v>
          </cell>
          <cell r="F14415">
            <v>45910.519791666666</v>
          </cell>
          <cell r="G14415">
            <v>45911.51939814815</v>
          </cell>
          <cell r="H14415">
            <v>7</v>
          </cell>
          <cell r="O14415">
            <v>495700</v>
          </cell>
        </row>
        <row r="14416">
          <cell r="A14416">
            <v>45911</v>
          </cell>
          <cell r="C14416" t="str">
            <v>FABIAN ANDRES BERNAL ROMERO</v>
          </cell>
          <cell r="F14416">
            <v>45890.651192129626</v>
          </cell>
          <cell r="G14416">
            <v>45891.651134259257</v>
          </cell>
          <cell r="H14416">
            <v>20</v>
          </cell>
          <cell r="O14416">
            <v>204400</v>
          </cell>
        </row>
        <row r="14417">
          <cell r="A14417">
            <v>45911</v>
          </cell>
          <cell r="C14417" t="str">
            <v>ALIMENTOS BENAL SAS</v>
          </cell>
          <cell r="F14417">
            <v>45880.388437499998</v>
          </cell>
          <cell r="G14417">
            <v>45910.388437499998</v>
          </cell>
          <cell r="H14417">
            <v>1</v>
          </cell>
          <cell r="O14417">
            <v>46125</v>
          </cell>
        </row>
        <row r="14418">
          <cell r="A14418">
            <v>45911</v>
          </cell>
          <cell r="C14418" t="str">
            <v>ALIMENTOS BENAL SAS</v>
          </cell>
          <cell r="F14418">
            <v>45880.392835648148</v>
          </cell>
          <cell r="G14418">
            <v>45910.392835648148</v>
          </cell>
          <cell r="H14418">
            <v>1</v>
          </cell>
          <cell r="O14418">
            <v>6900</v>
          </cell>
        </row>
        <row r="14419">
          <cell r="A14419">
            <v>45911</v>
          </cell>
          <cell r="C14419" t="str">
            <v>ALIMENTOS BENAL SAS</v>
          </cell>
          <cell r="F14419">
            <v>45882.589039351849</v>
          </cell>
          <cell r="G14419">
            <v>45912.588819444441</v>
          </cell>
          <cell r="H14419">
            <v>-1</v>
          </cell>
          <cell r="O14419">
            <v>3778332.6743999999</v>
          </cell>
        </row>
        <row r="14420">
          <cell r="A14420">
            <v>45911</v>
          </cell>
          <cell r="C14420" t="str">
            <v>ALIMENTOS BENAL SAS</v>
          </cell>
          <cell r="F14420">
            <v>45883.288113425922</v>
          </cell>
          <cell r="G14420">
            <v>45913.288113425922</v>
          </cell>
          <cell r="H14420">
            <v>-2</v>
          </cell>
          <cell r="O14420">
            <v>4592159.4249999998</v>
          </cell>
        </row>
        <row r="14421">
          <cell r="A14421">
            <v>45911</v>
          </cell>
          <cell r="C14421" t="str">
            <v>CANTINA LA 15 SAS</v>
          </cell>
          <cell r="F14421">
            <v>45881.512129629627</v>
          </cell>
          <cell r="G14421">
            <v>45911.509814814817</v>
          </cell>
          <cell r="H14421">
            <v>0</v>
          </cell>
          <cell r="O14421">
            <v>3807796.6060000001</v>
          </cell>
        </row>
        <row r="14422">
          <cell r="A14422">
            <v>45911</v>
          </cell>
          <cell r="C14422" t="str">
            <v>GATE GOURMET COLOMBIA SAS</v>
          </cell>
          <cell r="F14422">
            <v>45874.564664351848</v>
          </cell>
          <cell r="G14422">
            <v>45904.564328703702</v>
          </cell>
          <cell r="H14422">
            <v>7</v>
          </cell>
          <cell r="O14422">
            <v>7697599.4560000002</v>
          </cell>
        </row>
        <row r="14423">
          <cell r="A14423">
            <v>45911</v>
          </cell>
          <cell r="C14423" t="str">
            <v>GATE GOURMET COLOMBIA SAS</v>
          </cell>
          <cell r="F14423">
            <v>45877.64638888889</v>
          </cell>
          <cell r="G14423">
            <v>45907.645231481481</v>
          </cell>
          <cell r="H14423">
            <v>4</v>
          </cell>
          <cell r="O14423">
            <v>15343912.122</v>
          </cell>
        </row>
        <row r="14424">
          <cell r="A14424">
            <v>45911</v>
          </cell>
          <cell r="C14424" t="str">
            <v>GATE GOURMET COLOMBIA SAS</v>
          </cell>
          <cell r="F14424">
            <v>45880.385706018518</v>
          </cell>
          <cell r="G14424">
            <v>45910.385601851849</v>
          </cell>
          <cell r="H14424">
            <v>1</v>
          </cell>
          <cell r="O14424">
            <v>147900</v>
          </cell>
        </row>
        <row r="14425">
          <cell r="A14425">
            <v>45911</v>
          </cell>
          <cell r="C14425" t="str">
            <v>GATE GOURMET COLOMBIA SAS</v>
          </cell>
          <cell r="F14425">
            <v>45880.590763888889</v>
          </cell>
          <cell r="G14425">
            <v>45910.590648148151</v>
          </cell>
          <cell r="H14425">
            <v>1</v>
          </cell>
          <cell r="O14425">
            <v>6415041.3206000002</v>
          </cell>
        </row>
        <row r="14426">
          <cell r="A14426">
            <v>45911</v>
          </cell>
          <cell r="C14426" t="str">
            <v>GATE GOURMET COLOMBIA SAS</v>
          </cell>
          <cell r="F14426">
            <v>45881.636863425927</v>
          </cell>
          <cell r="G14426">
            <v>45911.636770833335</v>
          </cell>
          <cell r="H14426">
            <v>0</v>
          </cell>
          <cell r="O14426">
            <v>7578942.7369999997</v>
          </cell>
        </row>
        <row r="14427">
          <cell r="A14427">
            <v>45911</v>
          </cell>
          <cell r="C14427" t="str">
            <v>GATE GOURMET COLOMBIA SAS</v>
          </cell>
          <cell r="F14427">
            <v>45882.562928240739</v>
          </cell>
          <cell r="G14427">
            <v>45912.562175925923</v>
          </cell>
          <cell r="H14427">
            <v>-1</v>
          </cell>
          <cell r="O14427">
            <v>9348137.8200000003</v>
          </cell>
        </row>
        <row r="14428">
          <cell r="A14428">
            <v>45911</v>
          </cell>
          <cell r="C14428" t="str">
            <v>COMUNION BGTA SAS</v>
          </cell>
          <cell r="F14428">
            <v>45891.259421296294</v>
          </cell>
          <cell r="G14428">
            <v>45906.259270833332</v>
          </cell>
          <cell r="H14428">
            <v>5</v>
          </cell>
          <cell r="O14428">
            <v>258824.014</v>
          </cell>
        </row>
        <row r="14429">
          <cell r="A14429">
            <v>45911</v>
          </cell>
          <cell r="C14429" t="str">
            <v>COMUNION BGTA SAS</v>
          </cell>
          <cell r="F14429">
            <v>45895.264733796299</v>
          </cell>
          <cell r="G14429">
            <v>45910.263912037037</v>
          </cell>
          <cell r="H14429">
            <v>1</v>
          </cell>
          <cell r="O14429">
            <v>215304.932</v>
          </cell>
        </row>
        <row r="14430">
          <cell r="A14430">
            <v>45911</v>
          </cell>
          <cell r="C14430" t="str">
            <v>INFARTO SAS</v>
          </cell>
          <cell r="F14430">
            <v>45884.337048611109</v>
          </cell>
          <cell r="G14430">
            <v>45904.316493055558</v>
          </cell>
          <cell r="H14430">
            <v>7</v>
          </cell>
          <cell r="O14430">
            <v>210823.56200000001</v>
          </cell>
        </row>
        <row r="14431">
          <cell r="A14431">
            <v>45911</v>
          </cell>
          <cell r="C14431" t="str">
            <v>INFARTO SAS</v>
          </cell>
          <cell r="F14431">
            <v>45891.314803240741</v>
          </cell>
          <cell r="G14431">
            <v>45911.314710648148</v>
          </cell>
          <cell r="H14431">
            <v>0</v>
          </cell>
          <cell r="O14431">
            <v>207935.568</v>
          </cell>
        </row>
        <row r="14432">
          <cell r="A14432">
            <v>45911</v>
          </cell>
          <cell r="C14432" t="str">
            <v>INFARTO SAS</v>
          </cell>
          <cell r="F14432">
            <v>45891.609768518516</v>
          </cell>
          <cell r="G14432">
            <v>45911.6096875</v>
          </cell>
          <cell r="H14432">
            <v>0</v>
          </cell>
          <cell r="O14432">
            <v>919477.53799999994</v>
          </cell>
        </row>
        <row r="14433">
          <cell r="A14433">
            <v>45911</v>
          </cell>
          <cell r="C14433" t="str">
            <v>INFARTO SAS</v>
          </cell>
          <cell r="F14433">
            <v>45895.30363425926</v>
          </cell>
          <cell r="G14433">
            <v>45915.296967592592</v>
          </cell>
          <cell r="H14433">
            <v>-4</v>
          </cell>
          <cell r="O14433">
            <v>813916.37800000003</v>
          </cell>
        </row>
        <row r="14434">
          <cell r="A14434">
            <v>45911</v>
          </cell>
          <cell r="C14434" t="str">
            <v>PODER BGTA SAS</v>
          </cell>
          <cell r="F14434">
            <v>45891.565752314818</v>
          </cell>
          <cell r="G14434">
            <v>45921.563298611109</v>
          </cell>
          <cell r="H14434">
            <v>-10</v>
          </cell>
          <cell r="O14434">
            <v>1562205.5819999999</v>
          </cell>
        </row>
        <row r="14435">
          <cell r="A14435">
            <v>45911</v>
          </cell>
          <cell r="C14435" t="str">
            <v>PODER BGTA SAS</v>
          </cell>
          <cell r="F14435">
            <v>45895.51189814815</v>
          </cell>
          <cell r="G14435">
            <v>45925.511724537035</v>
          </cell>
          <cell r="H14435">
            <v>-14</v>
          </cell>
          <cell r="O14435">
            <v>3051115.8679999998</v>
          </cell>
        </row>
        <row r="14436">
          <cell r="A14436">
            <v>45911</v>
          </cell>
          <cell r="C14436" t="str">
            <v>PODER BGTA SAS</v>
          </cell>
          <cell r="F14436">
            <v>45896.260462962964</v>
          </cell>
          <cell r="G14436">
            <v>45926.260381944441</v>
          </cell>
          <cell r="H14436">
            <v>-15</v>
          </cell>
          <cell r="O14436">
            <v>1312145.1359999999</v>
          </cell>
        </row>
        <row r="14437">
          <cell r="A14437">
            <v>45911</v>
          </cell>
          <cell r="C14437" t="str">
            <v>PODER BGTA SAS</v>
          </cell>
          <cell r="F14437">
            <v>45896.473263888889</v>
          </cell>
          <cell r="G14437">
            <v>45926.473182870373</v>
          </cell>
          <cell r="H14437">
            <v>-15</v>
          </cell>
          <cell r="O14437">
            <v>833733.99199999997</v>
          </cell>
        </row>
        <row r="14438">
          <cell r="A14438">
            <v>45911</v>
          </cell>
          <cell r="C14438" t="str">
            <v>SAGRADO BGTA SAS</v>
          </cell>
          <cell r="F14438">
            <v>45891.264814814815</v>
          </cell>
          <cell r="G14438">
            <v>45911.264652777776</v>
          </cell>
          <cell r="H14438">
            <v>0</v>
          </cell>
          <cell r="O14438">
            <v>3366803.4879999999</v>
          </cell>
        </row>
        <row r="14439">
          <cell r="A14439">
            <v>45911</v>
          </cell>
          <cell r="C14439" t="str">
            <v>SAGRADO BGTA SAS</v>
          </cell>
          <cell r="F14439">
            <v>45896.26189814815</v>
          </cell>
          <cell r="G14439">
            <v>45916.261817129627</v>
          </cell>
          <cell r="H14439">
            <v>-5</v>
          </cell>
          <cell r="O14439">
            <v>1755277.9395000001</v>
          </cell>
        </row>
        <row r="14440">
          <cell r="A14440">
            <v>45911</v>
          </cell>
          <cell r="C14440" t="str">
            <v>DUFLO SERVICIOS INTEGRALES S.A.S.</v>
          </cell>
          <cell r="F14440">
            <v>45863.57607638889</v>
          </cell>
          <cell r="G14440">
            <v>45893.575925925928</v>
          </cell>
          <cell r="H14440">
            <v>18</v>
          </cell>
          <cell r="O14440">
            <v>175773.25</v>
          </cell>
        </row>
        <row r="14441">
          <cell r="A14441">
            <v>45911</v>
          </cell>
          <cell r="C14441" t="str">
            <v>DUFLO SERVICIOS INTEGRALES S.A.S.</v>
          </cell>
          <cell r="F14441">
            <v>45863.577349537038</v>
          </cell>
          <cell r="G14441">
            <v>45893.577175925922</v>
          </cell>
          <cell r="H14441">
            <v>18</v>
          </cell>
          <cell r="O14441">
            <v>78356.75</v>
          </cell>
        </row>
        <row r="14442">
          <cell r="A14442">
            <v>45911</v>
          </cell>
          <cell r="C14442" t="str">
            <v>DUFLO SERVICIOS INTEGRALES S.A.S.</v>
          </cell>
          <cell r="F14442">
            <v>45863.650648148148</v>
          </cell>
          <cell r="G14442">
            <v>45893.650555555556</v>
          </cell>
          <cell r="H14442">
            <v>18</v>
          </cell>
          <cell r="O14442">
            <v>97416.5</v>
          </cell>
        </row>
        <row r="14443">
          <cell r="A14443">
            <v>45911</v>
          </cell>
          <cell r="C14443" t="str">
            <v>KAREN GISSET MARTINEZ SANDOVAL</v>
          </cell>
          <cell r="F14443">
            <v>45911.275416666664</v>
          </cell>
          <cell r="G14443">
            <v>45912.275185185186</v>
          </cell>
          <cell r="H14443">
            <v>6</v>
          </cell>
          <cell r="O14443">
            <v>1391500</v>
          </cell>
        </row>
        <row r="14444">
          <cell r="A14444">
            <v>45911</v>
          </cell>
          <cell r="C14444" t="str">
            <v>KAREN GISSET MARTINEZ SANDOVAL</v>
          </cell>
          <cell r="F14444">
            <v>45910.454664351855</v>
          </cell>
          <cell r="G14444">
            <v>45911.454479166663</v>
          </cell>
          <cell r="H14444">
            <v>7</v>
          </cell>
          <cell r="O14444">
            <v>3178600</v>
          </cell>
        </row>
        <row r="14445">
          <cell r="A14445">
            <v>45911</v>
          </cell>
          <cell r="C14445" t="str">
            <v>PURA SABROSURA SAS</v>
          </cell>
          <cell r="F14445">
            <v>45901.365833333337</v>
          </cell>
          <cell r="G14445">
            <v>45916.365034722221</v>
          </cell>
          <cell r="H14445">
            <v>-5</v>
          </cell>
          <cell r="O14445">
            <v>878099.55500000005</v>
          </cell>
        </row>
        <row r="14446">
          <cell r="A14446">
            <v>45911</v>
          </cell>
          <cell r="C14446" t="str">
            <v>PURA SABROSURA SAS</v>
          </cell>
          <cell r="F14446">
            <v>45901.377395833333</v>
          </cell>
          <cell r="G14446">
            <v>45916.374826388892</v>
          </cell>
          <cell r="H14446">
            <v>-5</v>
          </cell>
          <cell r="O14446">
            <v>2278428.094</v>
          </cell>
        </row>
        <row r="14447">
          <cell r="A14447">
            <v>45911</v>
          </cell>
          <cell r="C14447" t="str">
            <v>PURA SABROSURA SAS</v>
          </cell>
          <cell r="F14447">
            <v>45903.41170138889</v>
          </cell>
          <cell r="G14447">
            <v>45918.41170138889</v>
          </cell>
          <cell r="H14447">
            <v>-7</v>
          </cell>
          <cell r="O14447">
            <v>20913.060000000001</v>
          </cell>
        </row>
        <row r="14448">
          <cell r="A14448">
            <v>45911</v>
          </cell>
          <cell r="C14448" t="str">
            <v>PURA SABROSURA SAS</v>
          </cell>
          <cell r="F14448">
            <v>45904.432951388888</v>
          </cell>
          <cell r="G14448">
            <v>45919.43277777778</v>
          </cell>
          <cell r="H14448">
            <v>-8</v>
          </cell>
          <cell r="O14448">
            <v>7802662.6859999998</v>
          </cell>
        </row>
        <row r="14449">
          <cell r="A14449">
            <v>45911</v>
          </cell>
          <cell r="C14449" t="str">
            <v>YAMID MARTIN LOPEZ MENDEZ</v>
          </cell>
          <cell r="F14449">
            <v>45911.468726851854</v>
          </cell>
          <cell r="G14449">
            <v>45912.468726851854</v>
          </cell>
          <cell r="H14449">
            <v>6</v>
          </cell>
          <cell r="O14449">
            <v>2000000</v>
          </cell>
        </row>
        <row r="14450">
          <cell r="A14450">
            <v>45911</v>
          </cell>
          <cell r="C14450" t="str">
            <v>FUERZA INTENSA SAS</v>
          </cell>
          <cell r="F14450">
            <v>45874.532592592594</v>
          </cell>
          <cell r="G14450">
            <v>45889.531759259262</v>
          </cell>
          <cell r="H14450">
            <v>44</v>
          </cell>
          <cell r="O14450">
            <v>475560</v>
          </cell>
        </row>
        <row r="14451">
          <cell r="A14451">
            <v>45911</v>
          </cell>
          <cell r="C14451" t="str">
            <v>FUERZA INTENSA SAS</v>
          </cell>
          <cell r="F14451">
            <v>45877.625879629632</v>
          </cell>
          <cell r="G14451">
            <v>45892.6250462963</v>
          </cell>
          <cell r="H14451">
            <v>41</v>
          </cell>
          <cell r="O14451">
            <v>174440</v>
          </cell>
        </row>
        <row r="14452">
          <cell r="A14452">
            <v>45911</v>
          </cell>
          <cell r="C14452" t="str">
            <v>CEVICHE FUSION SAS</v>
          </cell>
          <cell r="F14452">
            <v>45905.598530092589</v>
          </cell>
          <cell r="G14452">
            <v>45906.598425925928</v>
          </cell>
          <cell r="H14452">
            <v>19</v>
          </cell>
          <cell r="O14452">
            <v>961151</v>
          </cell>
        </row>
        <row r="14453">
          <cell r="A14453">
            <v>45911</v>
          </cell>
          <cell r="C14453" t="str">
            <v>VENTAS MOSTRADOR</v>
          </cell>
          <cell r="F14453">
            <v>45911</v>
          </cell>
          <cell r="G14453">
            <v>45911</v>
          </cell>
          <cell r="H14453">
            <v>0</v>
          </cell>
          <cell r="O14453">
            <v>1172725</v>
          </cell>
        </row>
        <row r="14454">
          <cell r="A14454">
            <v>45911</v>
          </cell>
          <cell r="C14454" t="str">
            <v>VENTAS MOSTRADOR</v>
          </cell>
          <cell r="F14454">
            <v>45911</v>
          </cell>
          <cell r="G14454">
            <v>45911</v>
          </cell>
          <cell r="H14454">
            <v>0</v>
          </cell>
          <cell r="O14454">
            <v>520669</v>
          </cell>
        </row>
        <row r="14455">
          <cell r="A14455">
            <v>45912</v>
          </cell>
          <cell r="C14455" t="str">
            <v>VENTAS MOSTRADOR</v>
          </cell>
          <cell r="F14455">
            <v>45912</v>
          </cell>
          <cell r="G14455">
            <v>45912</v>
          </cell>
          <cell r="H14455">
            <v>0</v>
          </cell>
          <cell r="O14455">
            <v>10340</v>
          </cell>
        </row>
        <row r="14456">
          <cell r="A14456">
            <v>45912</v>
          </cell>
          <cell r="C14456" t="str">
            <v>VENTAS MOSTRADOR</v>
          </cell>
          <cell r="F14456">
            <v>45912</v>
          </cell>
          <cell r="G14456">
            <v>45912</v>
          </cell>
          <cell r="H14456">
            <v>0</v>
          </cell>
          <cell r="O14456">
            <v>14000</v>
          </cell>
        </row>
        <row r="14457">
          <cell r="A14457">
            <v>45912</v>
          </cell>
          <cell r="C14457" t="str">
            <v>VENTAS MOSTRADOR</v>
          </cell>
          <cell r="F14457">
            <v>45912</v>
          </cell>
          <cell r="G14457">
            <v>45912</v>
          </cell>
          <cell r="H14457">
            <v>0</v>
          </cell>
          <cell r="O14457">
            <v>16192</v>
          </cell>
        </row>
        <row r="14458">
          <cell r="A14458">
            <v>45912</v>
          </cell>
          <cell r="C14458" t="str">
            <v>VENTAS MOSTRADOR</v>
          </cell>
          <cell r="F14458">
            <v>45912</v>
          </cell>
          <cell r="G14458">
            <v>45912</v>
          </cell>
          <cell r="H14458">
            <v>0</v>
          </cell>
          <cell r="O14458">
            <v>16610</v>
          </cell>
        </row>
        <row r="14459">
          <cell r="A14459">
            <v>45912</v>
          </cell>
          <cell r="C14459" t="str">
            <v>VENTAS MOSTRADOR</v>
          </cell>
          <cell r="F14459">
            <v>45912</v>
          </cell>
          <cell r="G14459">
            <v>45912</v>
          </cell>
          <cell r="H14459">
            <v>0</v>
          </cell>
          <cell r="O14459">
            <v>20350</v>
          </cell>
        </row>
        <row r="14460">
          <cell r="A14460">
            <v>45912</v>
          </cell>
          <cell r="C14460" t="str">
            <v>VENTAS MOSTRADOR</v>
          </cell>
          <cell r="F14460">
            <v>45912</v>
          </cell>
          <cell r="G14460">
            <v>45912</v>
          </cell>
          <cell r="H14460">
            <v>0</v>
          </cell>
          <cell r="O14460">
            <v>22620</v>
          </cell>
        </row>
        <row r="14461">
          <cell r="A14461">
            <v>45912</v>
          </cell>
          <cell r="C14461" t="str">
            <v>VENTAS MOSTRADOR</v>
          </cell>
          <cell r="F14461">
            <v>45912</v>
          </cell>
          <cell r="G14461">
            <v>45912</v>
          </cell>
          <cell r="H14461">
            <v>0</v>
          </cell>
          <cell r="O14461">
            <v>23085</v>
          </cell>
        </row>
        <row r="14462">
          <cell r="A14462">
            <v>45912</v>
          </cell>
          <cell r="C14462" t="str">
            <v>VENTAS MOSTRADOR</v>
          </cell>
          <cell r="F14462">
            <v>45912</v>
          </cell>
          <cell r="G14462">
            <v>45912</v>
          </cell>
          <cell r="H14462">
            <v>0</v>
          </cell>
          <cell r="O14462">
            <v>24000</v>
          </cell>
        </row>
        <row r="14463">
          <cell r="A14463">
            <v>45912</v>
          </cell>
          <cell r="C14463" t="str">
            <v>VENTAS MOSTRADOR</v>
          </cell>
          <cell r="F14463">
            <v>45912</v>
          </cell>
          <cell r="G14463">
            <v>45912</v>
          </cell>
          <cell r="H14463">
            <v>0</v>
          </cell>
          <cell r="O14463">
            <v>27568</v>
          </cell>
        </row>
        <row r="14464">
          <cell r="A14464">
            <v>45912</v>
          </cell>
          <cell r="C14464" t="str">
            <v>VENTAS MOSTRADOR</v>
          </cell>
          <cell r="F14464">
            <v>45912</v>
          </cell>
          <cell r="G14464">
            <v>45912</v>
          </cell>
          <cell r="H14464">
            <v>0</v>
          </cell>
          <cell r="O14464">
            <v>30480</v>
          </cell>
        </row>
        <row r="14465">
          <cell r="A14465">
            <v>45912</v>
          </cell>
          <cell r="C14465" t="str">
            <v>VENTAS MOSTRADOR</v>
          </cell>
          <cell r="F14465">
            <v>45912</v>
          </cell>
          <cell r="G14465">
            <v>45912</v>
          </cell>
          <cell r="H14465">
            <v>0</v>
          </cell>
          <cell r="O14465">
            <v>35712</v>
          </cell>
        </row>
        <row r="14466">
          <cell r="A14466">
            <v>45912</v>
          </cell>
          <cell r="C14466" t="str">
            <v>VENTAS MOSTRADOR</v>
          </cell>
          <cell r="F14466">
            <v>45912</v>
          </cell>
          <cell r="G14466">
            <v>45912</v>
          </cell>
          <cell r="H14466">
            <v>0</v>
          </cell>
          <cell r="O14466">
            <v>40320</v>
          </cell>
        </row>
        <row r="14467">
          <cell r="A14467">
            <v>45912</v>
          </cell>
          <cell r="C14467" t="str">
            <v>VENTAS MOSTRADOR</v>
          </cell>
          <cell r="F14467">
            <v>45912</v>
          </cell>
          <cell r="G14467">
            <v>45912</v>
          </cell>
          <cell r="H14467">
            <v>0</v>
          </cell>
          <cell r="O14467">
            <v>59536</v>
          </cell>
        </row>
        <row r="14468">
          <cell r="A14468">
            <v>45912</v>
          </cell>
          <cell r="C14468" t="str">
            <v>VENTAS MOSTRADOR</v>
          </cell>
          <cell r="F14468">
            <v>45912</v>
          </cell>
          <cell r="G14468">
            <v>45912</v>
          </cell>
          <cell r="H14468">
            <v>0</v>
          </cell>
          <cell r="O14468">
            <v>68000</v>
          </cell>
        </row>
        <row r="14469">
          <cell r="A14469">
            <v>45912</v>
          </cell>
          <cell r="C14469" t="str">
            <v>VENTAS MOSTRADOR</v>
          </cell>
          <cell r="F14469">
            <v>45912</v>
          </cell>
          <cell r="G14469">
            <v>45912</v>
          </cell>
          <cell r="H14469">
            <v>0</v>
          </cell>
          <cell r="O14469">
            <v>100402</v>
          </cell>
        </row>
        <row r="14470">
          <cell r="A14470">
            <v>45912</v>
          </cell>
          <cell r="C14470" t="str">
            <v>FABIAN LEONARGO GOMEZ JUNCA</v>
          </cell>
          <cell r="F14470">
            <v>45911.362291666665</v>
          </cell>
          <cell r="G14470">
            <v>45912.362002314818</v>
          </cell>
          <cell r="H14470">
            <v>6</v>
          </cell>
          <cell r="O14470">
            <v>102250</v>
          </cell>
        </row>
        <row r="14471">
          <cell r="A14471">
            <v>45912</v>
          </cell>
          <cell r="C14471" t="str">
            <v>VENTAS MOSTRADOR</v>
          </cell>
          <cell r="F14471">
            <v>45912</v>
          </cell>
          <cell r="G14471">
            <v>45912</v>
          </cell>
          <cell r="H14471">
            <v>0</v>
          </cell>
          <cell r="O14471">
            <v>169300</v>
          </cell>
        </row>
        <row r="14472">
          <cell r="A14472">
            <v>45912</v>
          </cell>
          <cell r="C14472" t="str">
            <v>CARLOS ANDRES HERNANDEZ MARTINEZ</v>
          </cell>
          <cell r="F14472">
            <v>45912.38553240741</v>
          </cell>
          <cell r="G14472">
            <v>45913.385439814818</v>
          </cell>
          <cell r="H14472">
            <v>5</v>
          </cell>
          <cell r="O14472">
            <v>212749.99</v>
          </cell>
        </row>
        <row r="14473">
          <cell r="A14473">
            <v>45912</v>
          </cell>
          <cell r="C14473" t="str">
            <v>CARLOS ANDRES HERNANDEZ MARTINEZ</v>
          </cell>
          <cell r="F14473">
            <v>45912.38689814815</v>
          </cell>
          <cell r="G14473">
            <v>45913.386689814812</v>
          </cell>
          <cell r="H14473">
            <v>5</v>
          </cell>
          <cell r="O14473">
            <v>425499.99</v>
          </cell>
        </row>
        <row r="14474">
          <cell r="A14474">
            <v>45912</v>
          </cell>
          <cell r="C14474" t="str">
            <v>GOMEZ ARIAS CARLOS ARTURO</v>
          </cell>
          <cell r="F14474">
            <v>45912.318888888891</v>
          </cell>
          <cell r="G14474">
            <v>45913.315972222219</v>
          </cell>
          <cell r="H14474">
            <v>2</v>
          </cell>
          <cell r="O14474">
            <v>795799.98</v>
          </cell>
        </row>
        <row r="14475">
          <cell r="A14475">
            <v>45912</v>
          </cell>
          <cell r="C14475" t="str">
            <v>CRISTIAN  ROJAS RIVERA</v>
          </cell>
          <cell r="F14475">
            <v>45912.36241898148</v>
          </cell>
          <cell r="G14475">
            <v>45918.361759259256</v>
          </cell>
          <cell r="H14475">
            <v>0</v>
          </cell>
          <cell r="O14475">
            <v>850999.98</v>
          </cell>
        </row>
        <row r="14476">
          <cell r="A14476">
            <v>45912</v>
          </cell>
          <cell r="C14476" t="str">
            <v>ROJAS TRIANA ANGIE JULIETH</v>
          </cell>
          <cell r="F14476">
            <v>45912.483530092592</v>
          </cell>
          <cell r="G14476">
            <v>45913.470671296294</v>
          </cell>
          <cell r="H14476">
            <v>5</v>
          </cell>
          <cell r="O14476">
            <v>1489249.96</v>
          </cell>
        </row>
        <row r="14477">
          <cell r="A14477">
            <v>45912</v>
          </cell>
          <cell r="C14477" t="str">
            <v>ALINNOVA SAS</v>
          </cell>
          <cell r="F14477">
            <v>45877.240590277775</v>
          </cell>
          <cell r="G14477">
            <v>45892.24013888889</v>
          </cell>
          <cell r="H14477">
            <v>19</v>
          </cell>
          <cell r="O14477">
            <v>7537664.3399999999</v>
          </cell>
        </row>
        <row r="14478">
          <cell r="A14478">
            <v>45912</v>
          </cell>
          <cell r="C14478" t="str">
            <v>ALINNOVA SAS</v>
          </cell>
          <cell r="F14478">
            <v>45878.336377314816</v>
          </cell>
          <cell r="G14478">
            <v>45893.336145833331</v>
          </cell>
          <cell r="H14478">
            <v>18</v>
          </cell>
          <cell r="O14478">
            <v>5978147.5800000001</v>
          </cell>
        </row>
        <row r="14479">
          <cell r="A14479">
            <v>45912</v>
          </cell>
          <cell r="C14479" t="str">
            <v>TAKAMI SA</v>
          </cell>
          <cell r="F14479">
            <v>45890.49417824074</v>
          </cell>
          <cell r="G14479">
            <v>45920.493900462963</v>
          </cell>
          <cell r="H14479">
            <v>5</v>
          </cell>
          <cell r="O14479">
            <v>88150</v>
          </cell>
        </row>
        <row r="14480">
          <cell r="A14480">
            <v>45912</v>
          </cell>
          <cell r="C14480" t="str">
            <v>TAKAMI SA</v>
          </cell>
          <cell r="F14480">
            <v>45890.540949074071</v>
          </cell>
          <cell r="G14480">
            <v>45920.540949074071</v>
          </cell>
          <cell r="H14480">
            <v>5</v>
          </cell>
          <cell r="O14480">
            <v>108000</v>
          </cell>
        </row>
        <row r="14481">
          <cell r="A14481">
            <v>45912</v>
          </cell>
          <cell r="C14481" t="str">
            <v>TAKAMI SA</v>
          </cell>
          <cell r="F14481">
            <v>45890.588263888887</v>
          </cell>
          <cell r="G14481">
            <v>45920.588263888887</v>
          </cell>
          <cell r="H14481">
            <v>5</v>
          </cell>
          <cell r="O14481">
            <v>224800</v>
          </cell>
        </row>
        <row r="14482">
          <cell r="A14482">
            <v>45912</v>
          </cell>
          <cell r="C14482" t="str">
            <v>TAKAMI SA</v>
          </cell>
          <cell r="F14482">
            <v>45891.459953703707</v>
          </cell>
          <cell r="G14482">
            <v>45921.459293981483</v>
          </cell>
          <cell r="H14482">
            <v>4</v>
          </cell>
          <cell r="O14482">
            <v>106700</v>
          </cell>
        </row>
        <row r="14483">
          <cell r="A14483">
            <v>45912</v>
          </cell>
          <cell r="C14483" t="str">
            <v>TAKAMI SA</v>
          </cell>
          <cell r="F14483">
            <v>45891.500011574077</v>
          </cell>
          <cell r="G14483">
            <v>45921.499826388892</v>
          </cell>
          <cell r="H14483">
            <v>4</v>
          </cell>
          <cell r="O14483">
            <v>79540</v>
          </cell>
        </row>
        <row r="14484">
          <cell r="A14484">
            <v>45912</v>
          </cell>
          <cell r="C14484" t="str">
            <v>TAKAMI SA</v>
          </cell>
          <cell r="F14484">
            <v>45891.557199074072</v>
          </cell>
          <cell r="G14484">
            <v>45921.557129629633</v>
          </cell>
          <cell r="H14484">
            <v>4</v>
          </cell>
          <cell r="O14484">
            <v>143500</v>
          </cell>
        </row>
        <row r="14485">
          <cell r="A14485">
            <v>45912</v>
          </cell>
          <cell r="C14485" t="str">
            <v>TAKAMI SA</v>
          </cell>
          <cell r="F14485">
            <v>45891.569039351853</v>
          </cell>
          <cell r="G14485">
            <v>45921.566574074073</v>
          </cell>
          <cell r="H14485">
            <v>4</v>
          </cell>
          <cell r="O14485">
            <v>151080</v>
          </cell>
        </row>
        <row r="14486">
          <cell r="A14486">
            <v>45912</v>
          </cell>
          <cell r="C14486" t="str">
            <v>TAKAMI SA</v>
          </cell>
          <cell r="F14486">
            <v>45891.584490740737</v>
          </cell>
          <cell r="G14486">
            <v>45921.584409722222</v>
          </cell>
          <cell r="H14486">
            <v>4</v>
          </cell>
          <cell r="O14486">
            <v>518800</v>
          </cell>
        </row>
        <row r="14487">
          <cell r="A14487">
            <v>45912</v>
          </cell>
          <cell r="C14487" t="str">
            <v>TAKAMI SA</v>
          </cell>
          <cell r="F14487">
            <v>45891.601458333331</v>
          </cell>
          <cell r="G14487">
            <v>45921.600532407407</v>
          </cell>
          <cell r="H14487">
            <v>4</v>
          </cell>
          <cell r="O14487">
            <v>408100</v>
          </cell>
        </row>
        <row r="14488">
          <cell r="A14488">
            <v>45912</v>
          </cell>
          <cell r="C14488" t="str">
            <v>TAKAMI SA</v>
          </cell>
          <cell r="F14488">
            <v>45891.610995370371</v>
          </cell>
          <cell r="G14488">
            <v>45921.610868055555</v>
          </cell>
          <cell r="H14488">
            <v>4</v>
          </cell>
          <cell r="O14488">
            <v>8194035.6660000002</v>
          </cell>
        </row>
        <row r="14489">
          <cell r="A14489">
            <v>45912</v>
          </cell>
          <cell r="C14489" t="str">
            <v>TAKAMI SA</v>
          </cell>
          <cell r="F14489">
            <v>45892.488506944443</v>
          </cell>
          <cell r="G14489">
            <v>45922.488402777781</v>
          </cell>
          <cell r="H14489">
            <v>3</v>
          </cell>
          <cell r="O14489">
            <v>160000</v>
          </cell>
        </row>
        <row r="14490">
          <cell r="A14490">
            <v>45912</v>
          </cell>
          <cell r="C14490" t="str">
            <v>TAKAMI SA</v>
          </cell>
          <cell r="F14490">
            <v>45892.540567129632</v>
          </cell>
          <cell r="G14490">
            <v>45922.538391203707</v>
          </cell>
          <cell r="H14490">
            <v>3</v>
          </cell>
          <cell r="O14490">
            <v>143500</v>
          </cell>
        </row>
        <row r="14491">
          <cell r="A14491">
            <v>45912</v>
          </cell>
          <cell r="C14491" t="str">
            <v>TAKAMI SA</v>
          </cell>
          <cell r="F14491">
            <v>45892.547384259262</v>
          </cell>
          <cell r="G14491">
            <v>45922.544999999998</v>
          </cell>
          <cell r="H14491">
            <v>3</v>
          </cell>
          <cell r="O14491">
            <v>485000</v>
          </cell>
        </row>
        <row r="14492">
          <cell r="A14492">
            <v>45912</v>
          </cell>
          <cell r="C14492" t="str">
            <v>TAKAMI SA</v>
          </cell>
          <cell r="F14492">
            <v>45892.567314814813</v>
          </cell>
          <cell r="G14492">
            <v>45922.557638888888</v>
          </cell>
          <cell r="H14492">
            <v>3</v>
          </cell>
          <cell r="O14492">
            <v>123000</v>
          </cell>
        </row>
        <row r="14493">
          <cell r="A14493">
            <v>45912</v>
          </cell>
          <cell r="C14493" t="str">
            <v>TAKAMI SA</v>
          </cell>
          <cell r="F14493">
            <v>45892.568958333337</v>
          </cell>
          <cell r="G14493">
            <v>45922.56795138889</v>
          </cell>
          <cell r="H14493">
            <v>3</v>
          </cell>
          <cell r="O14493">
            <v>73600</v>
          </cell>
        </row>
        <row r="14494">
          <cell r="A14494">
            <v>45912</v>
          </cell>
          <cell r="C14494" t="str">
            <v>TAKAMI SA</v>
          </cell>
          <cell r="F14494">
            <v>45894.476851851854</v>
          </cell>
          <cell r="G14494">
            <v>45924.476747685185</v>
          </cell>
          <cell r="H14494">
            <v>1</v>
          </cell>
          <cell r="O14494">
            <v>207580</v>
          </cell>
        </row>
        <row r="14495">
          <cell r="A14495">
            <v>45912</v>
          </cell>
          <cell r="C14495" t="str">
            <v>TAKAMI SA</v>
          </cell>
          <cell r="F14495">
            <v>45894.477719907409</v>
          </cell>
          <cell r="G14495">
            <v>45924.477592592593</v>
          </cell>
          <cell r="H14495">
            <v>1</v>
          </cell>
          <cell r="O14495">
            <v>106000</v>
          </cell>
        </row>
        <row r="14496">
          <cell r="A14496">
            <v>45912</v>
          </cell>
          <cell r="C14496" t="str">
            <v>TAKAMI SA</v>
          </cell>
          <cell r="F14496">
            <v>45894.479398148149</v>
          </cell>
          <cell r="G14496">
            <v>45924.478831018518</v>
          </cell>
          <cell r="H14496">
            <v>1</v>
          </cell>
          <cell r="O14496">
            <v>616400</v>
          </cell>
        </row>
        <row r="14497">
          <cell r="A14497">
            <v>45912</v>
          </cell>
          <cell r="C14497" t="str">
            <v>TAKAMI SA</v>
          </cell>
          <cell r="F14497">
            <v>45894.484039351853</v>
          </cell>
          <cell r="G14497">
            <v>45924.483888888892</v>
          </cell>
          <cell r="H14497">
            <v>1</v>
          </cell>
          <cell r="O14497">
            <v>57040</v>
          </cell>
        </row>
        <row r="14498">
          <cell r="A14498">
            <v>45912</v>
          </cell>
          <cell r="C14498" t="str">
            <v>TAKAMI SA</v>
          </cell>
          <cell r="F14498">
            <v>45894.485833333332</v>
          </cell>
          <cell r="G14498">
            <v>45924.485752314817</v>
          </cell>
          <cell r="H14498">
            <v>1</v>
          </cell>
          <cell r="O14498">
            <v>315600</v>
          </cell>
        </row>
        <row r="14499">
          <cell r="A14499">
            <v>45912</v>
          </cell>
          <cell r="C14499" t="str">
            <v>TAKAMI SA</v>
          </cell>
          <cell r="F14499">
            <v>45894.507615740738</v>
          </cell>
          <cell r="G14499">
            <v>45924.507488425923</v>
          </cell>
          <cell r="H14499">
            <v>1</v>
          </cell>
          <cell r="O14499">
            <v>230000</v>
          </cell>
        </row>
        <row r="14500">
          <cell r="A14500">
            <v>45912</v>
          </cell>
          <cell r="C14500" t="str">
            <v>TAKAMI SA</v>
          </cell>
          <cell r="F14500">
            <v>45894.510659722226</v>
          </cell>
          <cell r="G14500">
            <v>45924.510474537034</v>
          </cell>
          <cell r="H14500">
            <v>1</v>
          </cell>
          <cell r="O14500">
            <v>172200</v>
          </cell>
        </row>
        <row r="14501">
          <cell r="A14501">
            <v>45912</v>
          </cell>
          <cell r="C14501" t="str">
            <v>TAKAMI SA</v>
          </cell>
          <cell r="F14501">
            <v>45894.513958333337</v>
          </cell>
          <cell r="G14501">
            <v>45924.513865740744</v>
          </cell>
          <cell r="H14501">
            <v>1</v>
          </cell>
          <cell r="O14501">
            <v>248000</v>
          </cell>
        </row>
        <row r="14502">
          <cell r="A14502">
            <v>45912</v>
          </cell>
          <cell r="C14502" t="str">
            <v>TAKAMI SA</v>
          </cell>
          <cell r="F14502">
            <v>45894.519895833335</v>
          </cell>
          <cell r="G14502">
            <v>45924.519814814812</v>
          </cell>
          <cell r="H14502">
            <v>1</v>
          </cell>
          <cell r="O14502">
            <v>368400</v>
          </cell>
        </row>
        <row r="14503">
          <cell r="A14503">
            <v>45912</v>
          </cell>
          <cell r="C14503" t="str">
            <v>TAKAMI SA</v>
          </cell>
          <cell r="F14503">
            <v>45894.609606481485</v>
          </cell>
          <cell r="G14503">
            <v>45924.609409722223</v>
          </cell>
          <cell r="H14503">
            <v>1</v>
          </cell>
          <cell r="O14503">
            <v>6427280.4400000004</v>
          </cell>
        </row>
        <row r="14504">
          <cell r="A14504">
            <v>45912</v>
          </cell>
          <cell r="C14504" t="str">
            <v>TAKAMI SA</v>
          </cell>
          <cell r="F14504">
            <v>45895.493946759256</v>
          </cell>
          <cell r="G14504">
            <v>45925.493946759256</v>
          </cell>
          <cell r="H14504">
            <v>0</v>
          </cell>
          <cell r="O14504">
            <v>360780</v>
          </cell>
        </row>
        <row r="14505">
          <cell r="A14505">
            <v>45912</v>
          </cell>
          <cell r="C14505" t="str">
            <v>DOROTEA PARRILLA BAR SAS</v>
          </cell>
          <cell r="F14505">
            <v>45903.346030092594</v>
          </cell>
          <cell r="G14505">
            <v>45904.345856481479</v>
          </cell>
          <cell r="H14505">
            <v>14</v>
          </cell>
          <cell r="O14505">
            <v>1752450</v>
          </cell>
        </row>
        <row r="14506">
          <cell r="A14506">
            <v>45912</v>
          </cell>
          <cell r="C14506" t="str">
            <v>DOROTEA PARRILLA BAR SAS</v>
          </cell>
          <cell r="F14506">
            <v>45904.362662037034</v>
          </cell>
          <cell r="G14506">
            <v>45905.361273148148</v>
          </cell>
          <cell r="H14506">
            <v>13</v>
          </cell>
          <cell r="O14506">
            <v>1889200</v>
          </cell>
        </row>
        <row r="14507">
          <cell r="A14507">
            <v>45912</v>
          </cell>
          <cell r="C14507" t="str">
            <v>DOROTEA PARRILLA BAR SAS</v>
          </cell>
          <cell r="F14507">
            <v>45911.273969907408</v>
          </cell>
          <cell r="G14507">
            <v>45912.273784722223</v>
          </cell>
          <cell r="H14507">
            <v>6</v>
          </cell>
          <cell r="O14507">
            <v>1726200</v>
          </cell>
        </row>
        <row r="14508">
          <cell r="A14508">
            <v>45912</v>
          </cell>
          <cell r="C14508" t="str">
            <v>SIPOTE BURRITO S.A</v>
          </cell>
          <cell r="F14508">
            <v>45898.486041666663</v>
          </cell>
          <cell r="G14508">
            <v>45928.485914351855</v>
          </cell>
          <cell r="H14508">
            <v>-17</v>
          </cell>
          <cell r="O14508">
            <v>2000000</v>
          </cell>
        </row>
        <row r="14509">
          <cell r="A14509">
            <v>45912</v>
          </cell>
          <cell r="C14509" t="str">
            <v>SIPOTE BURRITO S.A</v>
          </cell>
          <cell r="F14509">
            <v>45901.184479166666</v>
          </cell>
          <cell r="G14509">
            <v>45931.183472222219</v>
          </cell>
          <cell r="H14509">
            <v>-20</v>
          </cell>
          <cell r="O14509">
            <v>2800000</v>
          </cell>
        </row>
        <row r="14510">
          <cell r="A14510">
            <v>45912</v>
          </cell>
          <cell r="C14510" t="str">
            <v>EL IMPERIO DEL CERDO PREMIUM S.A.S</v>
          </cell>
          <cell r="F14510">
            <v>45911.256666666668</v>
          </cell>
          <cell r="G14510">
            <v>45919.243009259262</v>
          </cell>
          <cell r="H14510">
            <v>-8</v>
          </cell>
          <cell r="O14510">
            <v>622650</v>
          </cell>
        </row>
        <row r="14511">
          <cell r="A14511">
            <v>45912</v>
          </cell>
          <cell r="C14511" t="str">
            <v>BENJAMIN  CHAPARRO AMEZQUITA</v>
          </cell>
          <cell r="F14511">
            <v>45905.58866898148</v>
          </cell>
          <cell r="G14511">
            <v>45906.587754629632</v>
          </cell>
          <cell r="H14511">
            <v>12</v>
          </cell>
          <cell r="O14511">
            <v>1755000</v>
          </cell>
        </row>
        <row r="14512">
          <cell r="A14512">
            <v>45912</v>
          </cell>
          <cell r="C14512" t="str">
            <v>COMERCIALIZADORA PINER SAS</v>
          </cell>
          <cell r="F14512">
            <v>45864.535995370374</v>
          </cell>
          <cell r="G14512">
            <v>45879.535613425927</v>
          </cell>
          <cell r="H14512">
            <v>39</v>
          </cell>
          <cell r="O14512">
            <v>2046750</v>
          </cell>
        </row>
        <row r="14513">
          <cell r="A14513">
            <v>45912</v>
          </cell>
          <cell r="C14513" t="str">
            <v>COMERCIALIZADORA PINER SAS</v>
          </cell>
          <cell r="F14513">
            <v>45866.45579861111</v>
          </cell>
          <cell r="G14513">
            <v>45881.455509259256</v>
          </cell>
          <cell r="H14513">
            <v>37</v>
          </cell>
          <cell r="O14513">
            <v>1313650</v>
          </cell>
        </row>
        <row r="14514">
          <cell r="A14514">
            <v>45912</v>
          </cell>
          <cell r="C14514" t="str">
            <v>COMERCIALIZADORA PINER SAS</v>
          </cell>
          <cell r="F14514">
            <v>45870.297453703701</v>
          </cell>
          <cell r="G14514">
            <v>45885.297326388885</v>
          </cell>
          <cell r="H14514">
            <v>33</v>
          </cell>
          <cell r="O14514">
            <v>5639600</v>
          </cell>
        </row>
        <row r="14515">
          <cell r="A14515">
            <v>45912</v>
          </cell>
          <cell r="C14515" t="str">
            <v>JUAN MANUEL PALLARES ARRIETA</v>
          </cell>
          <cell r="F14515">
            <v>45911.6327662037</v>
          </cell>
          <cell r="G14515">
            <v>45912.632673611108</v>
          </cell>
          <cell r="H14515">
            <v>6</v>
          </cell>
          <cell r="O14515">
            <v>259100</v>
          </cell>
        </row>
        <row r="14516">
          <cell r="A14516">
            <v>45912</v>
          </cell>
          <cell r="C14516" t="str">
            <v>FREDY ALFONSO SUAREZ VILLAMIL</v>
          </cell>
          <cell r="F14516">
            <v>45912.415856481479</v>
          </cell>
          <cell r="G14516">
            <v>45913.415706018517</v>
          </cell>
          <cell r="H14516">
            <v>5</v>
          </cell>
          <cell r="O14516">
            <v>427000</v>
          </cell>
        </row>
        <row r="14517">
          <cell r="A14517">
            <v>45912</v>
          </cell>
          <cell r="C14517" t="str">
            <v>JOSE DIEGO MOSQUERA</v>
          </cell>
          <cell r="F14517">
            <v>45912.215671296297</v>
          </cell>
          <cell r="G14517">
            <v>45913.215671296297</v>
          </cell>
          <cell r="H14517">
            <v>5</v>
          </cell>
          <cell r="O14517">
            <v>743840</v>
          </cell>
        </row>
        <row r="14518">
          <cell r="A14518">
            <v>45912</v>
          </cell>
          <cell r="C14518" t="str">
            <v>BASTIDAS MEDINA MARCELA</v>
          </cell>
          <cell r="F14518">
            <v>45911.320833333331</v>
          </cell>
          <cell r="G14518">
            <v>45912.320625</v>
          </cell>
          <cell r="H14518">
            <v>3</v>
          </cell>
          <cell r="O14518">
            <v>397800</v>
          </cell>
        </row>
        <row r="14519">
          <cell r="A14519">
            <v>45912</v>
          </cell>
          <cell r="C14519" t="str">
            <v>CRISTIAN CAMILO VEGA PALACIOS</v>
          </cell>
          <cell r="F14519">
            <v>45911.296122685184</v>
          </cell>
          <cell r="G14519">
            <v>45912.295983796299</v>
          </cell>
          <cell r="H14519">
            <v>6</v>
          </cell>
          <cell r="O14519">
            <v>326400</v>
          </cell>
        </row>
        <row r="14520">
          <cell r="A14520">
            <v>45912</v>
          </cell>
          <cell r="C14520" t="str">
            <v>INVERSIONES SUPER ROYAL CARIBE SA</v>
          </cell>
          <cell r="F14520">
            <v>45898.483680555553</v>
          </cell>
          <cell r="G14520">
            <v>45928.483541666668</v>
          </cell>
          <cell r="H14520">
            <v>-17</v>
          </cell>
          <cell r="O14520">
            <v>147200</v>
          </cell>
        </row>
        <row r="14521">
          <cell r="A14521">
            <v>45912</v>
          </cell>
          <cell r="C14521" t="str">
            <v>ABEL Y SOFIA SAS</v>
          </cell>
          <cell r="F14521">
            <v>45839.3205787037</v>
          </cell>
          <cell r="G14521">
            <v>45869.320439814815</v>
          </cell>
          <cell r="H14521">
            <v>49</v>
          </cell>
          <cell r="O14521">
            <v>295800</v>
          </cell>
        </row>
        <row r="14522">
          <cell r="A14522">
            <v>45912</v>
          </cell>
          <cell r="C14522" t="str">
            <v>ABEL Y SOFIA SAS</v>
          </cell>
          <cell r="F14522">
            <v>45846.321180555555</v>
          </cell>
          <cell r="G14522">
            <v>45876.321053240739</v>
          </cell>
          <cell r="H14522">
            <v>42</v>
          </cell>
          <cell r="O14522">
            <v>295800</v>
          </cell>
        </row>
        <row r="14523">
          <cell r="A14523">
            <v>45912</v>
          </cell>
          <cell r="C14523" t="str">
            <v>ABEL Y SOFIA SAS</v>
          </cell>
          <cell r="F14523">
            <v>45849.254884259259</v>
          </cell>
          <cell r="G14523">
            <v>45879.254733796297</v>
          </cell>
          <cell r="H14523">
            <v>39</v>
          </cell>
          <cell r="O14523">
            <v>117899.99</v>
          </cell>
        </row>
        <row r="14524">
          <cell r="A14524">
            <v>45912</v>
          </cell>
          <cell r="C14524" t="str">
            <v>ABEL Y SOFIA SAS</v>
          </cell>
          <cell r="F14524">
            <v>45852.318599537037</v>
          </cell>
          <cell r="G14524">
            <v>45882.318472222221</v>
          </cell>
          <cell r="H14524">
            <v>36</v>
          </cell>
          <cell r="O14524">
            <v>371200</v>
          </cell>
        </row>
        <row r="14525">
          <cell r="A14525">
            <v>45912</v>
          </cell>
          <cell r="C14525" t="str">
            <v>ABEL Y SOFIA SAS</v>
          </cell>
          <cell r="F14525">
            <v>45863.352268518516</v>
          </cell>
          <cell r="G14525">
            <v>45893.351469907408</v>
          </cell>
          <cell r="H14525">
            <v>25</v>
          </cell>
          <cell r="O14525">
            <v>166149.99</v>
          </cell>
        </row>
        <row r="14526">
          <cell r="A14526">
            <v>45912</v>
          </cell>
          <cell r="C14526" t="str">
            <v>ABEL Y SOFIA SAS</v>
          </cell>
          <cell r="F14526">
            <v>45839.306585648148</v>
          </cell>
          <cell r="G14526">
            <v>45869.30605324074</v>
          </cell>
          <cell r="H14526">
            <v>49</v>
          </cell>
          <cell r="O14526">
            <v>269900</v>
          </cell>
        </row>
        <row r="14527">
          <cell r="A14527">
            <v>45912</v>
          </cell>
          <cell r="C14527" t="str">
            <v>ABEL Y SOFIA SAS</v>
          </cell>
          <cell r="F14527">
            <v>45846.317002314812</v>
          </cell>
          <cell r="G14527">
            <v>45876.316828703704</v>
          </cell>
          <cell r="H14527">
            <v>42</v>
          </cell>
          <cell r="O14527">
            <v>383500</v>
          </cell>
        </row>
        <row r="14528">
          <cell r="A14528">
            <v>45912</v>
          </cell>
          <cell r="C14528" t="str">
            <v>ABEL Y SOFIA SAS</v>
          </cell>
          <cell r="F14528">
            <v>45849.3283912037</v>
          </cell>
          <cell r="G14528">
            <v>45879.326238425929</v>
          </cell>
          <cell r="H14528">
            <v>39</v>
          </cell>
          <cell r="O14528">
            <v>331800</v>
          </cell>
        </row>
        <row r="14529">
          <cell r="A14529">
            <v>45912</v>
          </cell>
          <cell r="C14529" t="str">
            <v>ABEL Y SOFIA SAS</v>
          </cell>
          <cell r="F14529">
            <v>45859.321493055555</v>
          </cell>
          <cell r="G14529">
            <v>45889.3124537037</v>
          </cell>
          <cell r="H14529">
            <v>29</v>
          </cell>
          <cell r="O14529">
            <v>294800</v>
          </cell>
        </row>
        <row r="14530">
          <cell r="A14530">
            <v>45912</v>
          </cell>
          <cell r="C14530" t="str">
            <v>ABEL Y SOFIA SAS</v>
          </cell>
          <cell r="F14530">
            <v>45839.319837962961</v>
          </cell>
          <cell r="G14530">
            <v>45869.319675925923</v>
          </cell>
          <cell r="H14530">
            <v>49</v>
          </cell>
          <cell r="O14530">
            <v>298700</v>
          </cell>
        </row>
        <row r="14531">
          <cell r="A14531">
            <v>45912</v>
          </cell>
          <cell r="C14531" t="str">
            <v>ABEL Y SOFIA SAS</v>
          </cell>
          <cell r="F14531">
            <v>45846.320590277777</v>
          </cell>
          <cell r="G14531">
            <v>45876.319699074076</v>
          </cell>
          <cell r="H14531">
            <v>42</v>
          </cell>
          <cell r="O14531">
            <v>313200</v>
          </cell>
        </row>
        <row r="14532">
          <cell r="A14532">
            <v>45912</v>
          </cell>
          <cell r="C14532" t="str">
            <v>ABEL Y SOFIA SAS</v>
          </cell>
          <cell r="F14532">
            <v>45850.331134259257</v>
          </cell>
          <cell r="G14532">
            <v>45880.330995370372</v>
          </cell>
          <cell r="H14532">
            <v>38</v>
          </cell>
          <cell r="O14532">
            <v>176800</v>
          </cell>
        </row>
        <row r="14533">
          <cell r="A14533">
            <v>45912</v>
          </cell>
          <cell r="C14533" t="str">
            <v>ABEL Y SOFIA SAS</v>
          </cell>
          <cell r="F14533">
            <v>45852.31790509259</v>
          </cell>
          <cell r="G14533">
            <v>45882.317615740743</v>
          </cell>
          <cell r="H14533">
            <v>36</v>
          </cell>
          <cell r="O14533">
            <v>374100</v>
          </cell>
        </row>
        <row r="14534">
          <cell r="A14534">
            <v>45912</v>
          </cell>
          <cell r="C14534" t="str">
            <v>ABEL Y SOFIA SAS</v>
          </cell>
          <cell r="F14534">
            <v>45860.221863425926</v>
          </cell>
          <cell r="G14534">
            <v>45890.221736111111</v>
          </cell>
          <cell r="H14534">
            <v>28</v>
          </cell>
          <cell r="O14534">
            <v>290000</v>
          </cell>
        </row>
        <row r="14535">
          <cell r="A14535">
            <v>45912</v>
          </cell>
          <cell r="C14535" t="str">
            <v>ABEL Y SOFIA SAS</v>
          </cell>
          <cell r="F14535">
            <v>45835.326435185183</v>
          </cell>
          <cell r="G14535">
            <v>45865.326435185183</v>
          </cell>
          <cell r="H14535">
            <v>53</v>
          </cell>
          <cell r="O14535">
            <v>9270</v>
          </cell>
        </row>
        <row r="14536">
          <cell r="A14536">
            <v>45912</v>
          </cell>
          <cell r="C14536" t="str">
            <v>ABEL Y SOFIA SAS</v>
          </cell>
          <cell r="F14536">
            <v>45836.311620370368</v>
          </cell>
          <cell r="G14536">
            <v>45866.311331018522</v>
          </cell>
          <cell r="H14536">
            <v>52</v>
          </cell>
          <cell r="O14536">
            <v>296700</v>
          </cell>
        </row>
        <row r="14537">
          <cell r="A14537">
            <v>45912</v>
          </cell>
          <cell r="C14537" t="str">
            <v>ABEL Y SOFIA SAS</v>
          </cell>
          <cell r="F14537">
            <v>45843.348217592589</v>
          </cell>
          <cell r="G14537">
            <v>45873.334166666667</v>
          </cell>
          <cell r="H14537">
            <v>45</v>
          </cell>
          <cell r="O14537">
            <v>210100</v>
          </cell>
        </row>
        <row r="14538">
          <cell r="A14538">
            <v>45912</v>
          </cell>
          <cell r="C14538" t="str">
            <v>ABEL Y SOFIA SAS</v>
          </cell>
          <cell r="F14538">
            <v>45846.32603009259</v>
          </cell>
          <cell r="G14538">
            <v>45876.325902777775</v>
          </cell>
          <cell r="H14538">
            <v>42</v>
          </cell>
          <cell r="O14538">
            <v>230650</v>
          </cell>
        </row>
        <row r="14539">
          <cell r="A14539">
            <v>45912</v>
          </cell>
          <cell r="C14539" t="str">
            <v>ABEL Y SOFIA SAS</v>
          </cell>
          <cell r="F14539">
            <v>45850.323182870372</v>
          </cell>
          <cell r="G14539">
            <v>45880.315370370372</v>
          </cell>
          <cell r="H14539">
            <v>38</v>
          </cell>
          <cell r="O14539">
            <v>184900</v>
          </cell>
        </row>
        <row r="14540">
          <cell r="A14540">
            <v>45912</v>
          </cell>
          <cell r="C14540" t="str">
            <v>ABEL Y SOFIA SAS</v>
          </cell>
          <cell r="F14540">
            <v>45853.298576388886</v>
          </cell>
          <cell r="G14540">
            <v>45883.298425925925</v>
          </cell>
          <cell r="H14540">
            <v>35</v>
          </cell>
          <cell r="O14540">
            <v>327800</v>
          </cell>
        </row>
        <row r="14541">
          <cell r="A14541">
            <v>45912</v>
          </cell>
          <cell r="C14541" t="str">
            <v>ABEL Y SOFIA SAS</v>
          </cell>
          <cell r="F14541">
            <v>45863.354131944441</v>
          </cell>
          <cell r="G14541">
            <v>45893.353449074071</v>
          </cell>
          <cell r="H14541">
            <v>25</v>
          </cell>
          <cell r="O14541">
            <v>313950</v>
          </cell>
        </row>
        <row r="14542">
          <cell r="A14542">
            <v>45912</v>
          </cell>
          <cell r="C14542" t="str">
            <v>ABEL Y SOFIA SAS</v>
          </cell>
          <cell r="F14542">
            <v>45840.3122337963</v>
          </cell>
          <cell r="G14542">
            <v>45870.311805555553</v>
          </cell>
          <cell r="H14542">
            <v>48</v>
          </cell>
          <cell r="O14542">
            <v>393800</v>
          </cell>
        </row>
        <row r="14543">
          <cell r="A14543">
            <v>45912</v>
          </cell>
          <cell r="C14543" t="str">
            <v>ABEL Y SOFIA SAS</v>
          </cell>
          <cell r="F14543">
            <v>45841.26866898148</v>
          </cell>
          <cell r="G14543">
            <v>45871.26866898148</v>
          </cell>
          <cell r="H14543">
            <v>47</v>
          </cell>
          <cell r="O14543">
            <v>57999.97</v>
          </cell>
        </row>
        <row r="14544">
          <cell r="A14544">
            <v>45912</v>
          </cell>
          <cell r="C14544" t="str">
            <v>ABEL Y SOFIA SAS</v>
          </cell>
          <cell r="F14544">
            <v>45846.326701388891</v>
          </cell>
          <cell r="G14544">
            <v>45876.326562499999</v>
          </cell>
          <cell r="H14544">
            <v>42</v>
          </cell>
          <cell r="O14544">
            <v>525099.99</v>
          </cell>
        </row>
        <row r="14545">
          <cell r="A14545">
            <v>45912</v>
          </cell>
          <cell r="C14545" t="str">
            <v>ABEL Y SOFIA SAS</v>
          </cell>
          <cell r="F14545">
            <v>45852.326631944445</v>
          </cell>
          <cell r="G14545">
            <v>45882.326516203706</v>
          </cell>
          <cell r="H14545">
            <v>36</v>
          </cell>
          <cell r="O14545">
            <v>668999.99</v>
          </cell>
        </row>
        <row r="14546">
          <cell r="A14546">
            <v>45912</v>
          </cell>
          <cell r="C14546" t="str">
            <v>ABEL Y SOFIA SAS</v>
          </cell>
          <cell r="F14546">
            <v>45852.455474537041</v>
          </cell>
          <cell r="G14546">
            <v>45882.455474537041</v>
          </cell>
          <cell r="H14546">
            <v>36</v>
          </cell>
          <cell r="O14546">
            <v>340200</v>
          </cell>
        </row>
        <row r="14547">
          <cell r="A14547">
            <v>45912</v>
          </cell>
          <cell r="C14547" t="str">
            <v>ABEL Y SOFIA SAS</v>
          </cell>
          <cell r="F14547">
            <v>45859.324618055558</v>
          </cell>
          <cell r="G14547">
            <v>45889.324421296296</v>
          </cell>
          <cell r="H14547">
            <v>29</v>
          </cell>
          <cell r="O14547">
            <v>397300</v>
          </cell>
        </row>
        <row r="14548">
          <cell r="A14548">
            <v>45912</v>
          </cell>
          <cell r="C14548" t="str">
            <v>ABEL Y SOFIA SAS</v>
          </cell>
          <cell r="F14548">
            <v>45860.309467592589</v>
          </cell>
          <cell r="G14548">
            <v>45890.309317129628</v>
          </cell>
          <cell r="H14548">
            <v>28</v>
          </cell>
          <cell r="O14548">
            <v>298700</v>
          </cell>
        </row>
        <row r="14549">
          <cell r="A14549">
            <v>45912</v>
          </cell>
          <cell r="C14549" t="str">
            <v>ABEL Y SOFIA SAS</v>
          </cell>
          <cell r="F14549">
            <v>45835.301226851851</v>
          </cell>
          <cell r="G14549">
            <v>45865.300694444442</v>
          </cell>
          <cell r="H14549">
            <v>53</v>
          </cell>
          <cell r="O14549">
            <v>968300</v>
          </cell>
        </row>
        <row r="14550">
          <cell r="A14550">
            <v>45912</v>
          </cell>
          <cell r="C14550" t="str">
            <v>ABEL Y SOFIA SAS</v>
          </cell>
          <cell r="F14550">
            <v>45839.319247685184</v>
          </cell>
          <cell r="G14550">
            <v>45869.319108796299</v>
          </cell>
          <cell r="H14550">
            <v>49</v>
          </cell>
          <cell r="O14550">
            <v>685400</v>
          </cell>
        </row>
        <row r="14551">
          <cell r="A14551">
            <v>45912</v>
          </cell>
          <cell r="C14551" t="str">
            <v>ABEL Y SOFIA SAS</v>
          </cell>
          <cell r="F14551">
            <v>45843.318680555552</v>
          </cell>
          <cell r="G14551">
            <v>45873.318495370368</v>
          </cell>
          <cell r="H14551">
            <v>45</v>
          </cell>
          <cell r="O14551">
            <v>262200</v>
          </cell>
        </row>
        <row r="14552">
          <cell r="A14552">
            <v>45912</v>
          </cell>
          <cell r="C14552" t="str">
            <v>ABEL Y SOFIA SAS</v>
          </cell>
          <cell r="F14552">
            <v>45846.317731481482</v>
          </cell>
          <cell r="G14552">
            <v>45876.317523148151</v>
          </cell>
          <cell r="H14552">
            <v>42</v>
          </cell>
          <cell r="O14552">
            <v>694600</v>
          </cell>
        </row>
        <row r="14553">
          <cell r="A14553">
            <v>45912</v>
          </cell>
          <cell r="C14553" t="str">
            <v>ABEL Y SOFIA SAS</v>
          </cell>
          <cell r="F14553">
            <v>45850.278564814813</v>
          </cell>
          <cell r="G14553">
            <v>45880.278344907405</v>
          </cell>
          <cell r="H14553">
            <v>38</v>
          </cell>
          <cell r="O14553">
            <v>253000</v>
          </cell>
        </row>
        <row r="14554">
          <cell r="A14554">
            <v>45912</v>
          </cell>
          <cell r="C14554" t="str">
            <v>ABEL Y SOFIA SAS</v>
          </cell>
          <cell r="F14554">
            <v>45853.296527777777</v>
          </cell>
          <cell r="G14554">
            <v>45883.296273148146</v>
          </cell>
          <cell r="H14554">
            <v>35</v>
          </cell>
          <cell r="O14554">
            <v>310500</v>
          </cell>
        </row>
        <row r="14555">
          <cell r="A14555">
            <v>45912</v>
          </cell>
          <cell r="C14555" t="str">
            <v>ABEL Y SOFIA SAS</v>
          </cell>
          <cell r="F14555">
            <v>45857.286979166667</v>
          </cell>
          <cell r="G14555">
            <v>45887.286828703705</v>
          </cell>
          <cell r="H14555">
            <v>31</v>
          </cell>
          <cell r="O14555">
            <v>719900</v>
          </cell>
        </row>
        <row r="14556">
          <cell r="A14556">
            <v>45912</v>
          </cell>
          <cell r="C14556" t="str">
            <v>ABEL Y SOFIA SAS</v>
          </cell>
          <cell r="F14556">
            <v>45861.275208333333</v>
          </cell>
          <cell r="G14556">
            <v>45891.271307870367</v>
          </cell>
          <cell r="H14556">
            <v>27</v>
          </cell>
          <cell r="O14556">
            <v>384100</v>
          </cell>
        </row>
        <row r="14557">
          <cell r="A14557">
            <v>45912</v>
          </cell>
          <cell r="C14557" t="str">
            <v>ABEL Y SOFIA SAS</v>
          </cell>
          <cell r="F14557">
            <v>45834.348692129628</v>
          </cell>
          <cell r="G14557">
            <v>45864.34747685185</v>
          </cell>
          <cell r="H14557">
            <v>54</v>
          </cell>
          <cell r="O14557">
            <v>141500</v>
          </cell>
        </row>
        <row r="14558">
          <cell r="A14558">
            <v>45912</v>
          </cell>
          <cell r="C14558" t="str">
            <v>ABEL Y SOFIA SAS</v>
          </cell>
          <cell r="F14558">
            <v>45836.317395833335</v>
          </cell>
          <cell r="G14558">
            <v>45866.314120370371</v>
          </cell>
          <cell r="H14558">
            <v>52</v>
          </cell>
          <cell r="O14558">
            <v>3236644.5860000001</v>
          </cell>
        </row>
        <row r="14559">
          <cell r="A14559">
            <v>45912</v>
          </cell>
          <cell r="C14559" t="str">
            <v>ABEL Y SOFIA SAS</v>
          </cell>
          <cell r="F14559">
            <v>45839.308900462966</v>
          </cell>
          <cell r="G14559">
            <v>45869.308761574073</v>
          </cell>
          <cell r="H14559">
            <v>49</v>
          </cell>
          <cell r="O14559">
            <v>158000</v>
          </cell>
        </row>
        <row r="14560">
          <cell r="A14560">
            <v>45912</v>
          </cell>
          <cell r="C14560" t="str">
            <v>ABEL Y SOFIA SAS</v>
          </cell>
          <cell r="F14560">
            <v>45839.32172453704</v>
          </cell>
          <cell r="G14560">
            <v>45869.321631944447</v>
          </cell>
          <cell r="H14560">
            <v>49</v>
          </cell>
          <cell r="O14560">
            <v>380000</v>
          </cell>
        </row>
        <row r="14561">
          <cell r="A14561">
            <v>45912</v>
          </cell>
          <cell r="C14561" t="str">
            <v>ABEL Y SOFIA SAS</v>
          </cell>
          <cell r="F14561">
            <v>45839.384097222224</v>
          </cell>
          <cell r="G14561">
            <v>45869.383969907409</v>
          </cell>
          <cell r="H14561">
            <v>49</v>
          </cell>
          <cell r="O14561">
            <v>4273733.1900000004</v>
          </cell>
        </row>
        <row r="14562">
          <cell r="A14562">
            <v>45912</v>
          </cell>
          <cell r="C14562" t="str">
            <v>ABEL Y SOFIA SAS</v>
          </cell>
          <cell r="F14562">
            <v>45841.312222222223</v>
          </cell>
          <cell r="G14562">
            <v>45871.312071759261</v>
          </cell>
          <cell r="H14562">
            <v>47</v>
          </cell>
          <cell r="O14562">
            <v>1650300.02</v>
          </cell>
        </row>
        <row r="14563">
          <cell r="A14563">
            <v>45912</v>
          </cell>
          <cell r="C14563" t="str">
            <v>ABEL Y SOFIA SAS</v>
          </cell>
          <cell r="F14563">
            <v>45841.324953703705</v>
          </cell>
          <cell r="G14563">
            <v>45871.324803240743</v>
          </cell>
          <cell r="H14563">
            <v>47</v>
          </cell>
          <cell r="O14563">
            <v>5343884.3459999999</v>
          </cell>
        </row>
        <row r="14564">
          <cell r="A14564">
            <v>45912</v>
          </cell>
          <cell r="C14564" t="str">
            <v>ABEL Y SOFIA SAS</v>
          </cell>
          <cell r="F14564">
            <v>45842.355173611111</v>
          </cell>
          <cell r="G14564">
            <v>45872.355034722219</v>
          </cell>
          <cell r="H14564">
            <v>46</v>
          </cell>
          <cell r="O14564">
            <v>1198800</v>
          </cell>
        </row>
        <row r="14565">
          <cell r="A14565">
            <v>45912</v>
          </cell>
          <cell r="C14565" t="str">
            <v>ABEL Y SOFIA SAS</v>
          </cell>
          <cell r="F14565">
            <v>45843.387164351851</v>
          </cell>
          <cell r="G14565">
            <v>45873.386701388888</v>
          </cell>
          <cell r="H14565">
            <v>45</v>
          </cell>
          <cell r="O14565">
            <v>2582264.98</v>
          </cell>
        </row>
        <row r="14566">
          <cell r="A14566">
            <v>45912</v>
          </cell>
          <cell r="C14566" t="str">
            <v>ABEL Y SOFIA SAS</v>
          </cell>
          <cell r="F14566">
            <v>45846.331747685188</v>
          </cell>
          <cell r="G14566">
            <v>45876.328506944446</v>
          </cell>
          <cell r="H14566">
            <v>42</v>
          </cell>
          <cell r="O14566">
            <v>4070129.6129999999</v>
          </cell>
        </row>
        <row r="14567">
          <cell r="A14567">
            <v>45912</v>
          </cell>
          <cell r="C14567" t="str">
            <v>ABEL Y SOFIA SAS</v>
          </cell>
          <cell r="F14567">
            <v>45847.314085648148</v>
          </cell>
          <cell r="G14567">
            <v>45877.313958333332</v>
          </cell>
          <cell r="H14567">
            <v>41</v>
          </cell>
          <cell r="O14567">
            <v>1597920</v>
          </cell>
        </row>
        <row r="14568">
          <cell r="A14568">
            <v>45912</v>
          </cell>
          <cell r="C14568" t="str">
            <v>ABEL Y SOFIA SAS</v>
          </cell>
          <cell r="F14568">
            <v>45848.309502314813</v>
          </cell>
          <cell r="G14568">
            <v>45878.309363425928</v>
          </cell>
          <cell r="H14568">
            <v>40</v>
          </cell>
          <cell r="O14568">
            <v>804000</v>
          </cell>
        </row>
        <row r="14569">
          <cell r="A14569">
            <v>45912</v>
          </cell>
          <cell r="C14569" t="str">
            <v>ABEL Y SOFIA SAS</v>
          </cell>
          <cell r="F14569">
            <v>45849.36509259259</v>
          </cell>
          <cell r="G14569">
            <v>45879.364849537036</v>
          </cell>
          <cell r="H14569">
            <v>39</v>
          </cell>
          <cell r="O14569">
            <v>5485196.8799999999</v>
          </cell>
        </row>
        <row r="14570">
          <cell r="A14570">
            <v>45912</v>
          </cell>
          <cell r="C14570" t="str">
            <v>ABEL Y SOFIA SAS</v>
          </cell>
          <cell r="F14570">
            <v>45853.322997685187</v>
          </cell>
          <cell r="G14570">
            <v>45883.322870370372</v>
          </cell>
          <cell r="H14570">
            <v>35</v>
          </cell>
          <cell r="O14570">
            <v>1280000</v>
          </cell>
        </row>
        <row r="14571">
          <cell r="A14571">
            <v>45912</v>
          </cell>
          <cell r="C14571" t="str">
            <v>ABEL Y SOFIA SAS</v>
          </cell>
          <cell r="F14571">
            <v>45853.343298611115</v>
          </cell>
          <cell r="G14571">
            <v>45883.343194444446</v>
          </cell>
          <cell r="H14571">
            <v>35</v>
          </cell>
          <cell r="O14571">
            <v>4059125.36</v>
          </cell>
        </row>
        <row r="14572">
          <cell r="A14572">
            <v>45912</v>
          </cell>
          <cell r="C14572" t="str">
            <v>ABEL Y SOFIA SAS</v>
          </cell>
          <cell r="F14572">
            <v>45854.315520833334</v>
          </cell>
          <cell r="G14572">
            <v>45884.315393518518</v>
          </cell>
          <cell r="H14572">
            <v>34</v>
          </cell>
          <cell r="O14572">
            <v>88200</v>
          </cell>
        </row>
        <row r="14573">
          <cell r="A14573">
            <v>45912</v>
          </cell>
          <cell r="C14573" t="str">
            <v>ABEL Y SOFIA SAS</v>
          </cell>
          <cell r="F14573">
            <v>45854.316701388889</v>
          </cell>
          <cell r="G14573">
            <v>45884.316562499997</v>
          </cell>
          <cell r="H14573">
            <v>34</v>
          </cell>
          <cell r="O14573">
            <v>141200</v>
          </cell>
        </row>
        <row r="14574">
          <cell r="A14574">
            <v>45912</v>
          </cell>
          <cell r="C14574" t="str">
            <v>ABEL Y SOFIA SAS</v>
          </cell>
          <cell r="F14574">
            <v>45855.347824074073</v>
          </cell>
          <cell r="G14574">
            <v>45885.347719907404</v>
          </cell>
          <cell r="H14574">
            <v>33</v>
          </cell>
          <cell r="O14574">
            <v>5273576.63</v>
          </cell>
        </row>
        <row r="14575">
          <cell r="A14575">
            <v>45912</v>
          </cell>
          <cell r="C14575" t="str">
            <v>ABEL Y SOFIA SAS</v>
          </cell>
          <cell r="F14575">
            <v>45856.315185185187</v>
          </cell>
          <cell r="G14575">
            <v>45886.314479166664</v>
          </cell>
          <cell r="H14575">
            <v>32</v>
          </cell>
          <cell r="O14575">
            <v>182400</v>
          </cell>
        </row>
        <row r="14576">
          <cell r="A14576">
            <v>45912</v>
          </cell>
          <cell r="C14576" t="str">
            <v>ABEL Y SOFIA SAS</v>
          </cell>
          <cell r="F14576">
            <v>45856.342627314814</v>
          </cell>
          <cell r="G14576">
            <v>45886.342534722222</v>
          </cell>
          <cell r="H14576">
            <v>32</v>
          </cell>
          <cell r="O14576">
            <v>1007650</v>
          </cell>
        </row>
        <row r="14577">
          <cell r="A14577">
            <v>45912</v>
          </cell>
          <cell r="C14577" t="str">
            <v>ABEL Y SOFIA SAS</v>
          </cell>
          <cell r="F14577">
            <v>45857.272326388891</v>
          </cell>
          <cell r="G14577">
            <v>45887.259131944447</v>
          </cell>
          <cell r="H14577">
            <v>31</v>
          </cell>
          <cell r="O14577">
            <v>2389566.0699999998</v>
          </cell>
        </row>
        <row r="14578">
          <cell r="A14578">
            <v>45912</v>
          </cell>
          <cell r="C14578" t="str">
            <v>ABEL Y SOFIA SAS</v>
          </cell>
          <cell r="F14578">
            <v>45861.278506944444</v>
          </cell>
          <cell r="G14578">
            <v>45891.277048611111</v>
          </cell>
          <cell r="H14578">
            <v>27</v>
          </cell>
          <cell r="O14578">
            <v>4188885.9180000001</v>
          </cell>
        </row>
        <row r="14579">
          <cell r="A14579">
            <v>45912</v>
          </cell>
          <cell r="C14579" t="str">
            <v>ALIANZA DOC SAS</v>
          </cell>
          <cell r="F14579">
            <v>45909.309340277781</v>
          </cell>
          <cell r="G14579">
            <v>45917.305625000001</v>
          </cell>
          <cell r="H14579">
            <v>-6</v>
          </cell>
          <cell r="O14579">
            <v>1628100</v>
          </cell>
        </row>
        <row r="14580">
          <cell r="A14580">
            <v>45912</v>
          </cell>
          <cell r="C14580" t="str">
            <v>ALIANZA DOC SAS</v>
          </cell>
          <cell r="F14580">
            <v>45909.339479166665</v>
          </cell>
          <cell r="G14580">
            <v>45917.339479166665</v>
          </cell>
          <cell r="H14580">
            <v>-6</v>
          </cell>
          <cell r="O14580">
            <v>1200000</v>
          </cell>
        </row>
        <row r="14581">
          <cell r="A14581">
            <v>45912</v>
          </cell>
          <cell r="C14581" t="str">
            <v>ALIANZA DOC SAS</v>
          </cell>
          <cell r="F14581">
            <v>45910.315243055556</v>
          </cell>
          <cell r="G14581">
            <v>45918.315150462964</v>
          </cell>
          <cell r="H14581">
            <v>-7</v>
          </cell>
          <cell r="O14581">
            <v>1056300</v>
          </cell>
        </row>
        <row r="14582">
          <cell r="A14582">
            <v>45912</v>
          </cell>
          <cell r="C14582" t="str">
            <v>BISTROT S.A.S</v>
          </cell>
          <cell r="F14582">
            <v>45882.337997685187</v>
          </cell>
          <cell r="G14582">
            <v>45912.337870370371</v>
          </cell>
          <cell r="H14582">
            <v>-1</v>
          </cell>
          <cell r="O14582">
            <v>387800</v>
          </cell>
        </row>
        <row r="14583">
          <cell r="A14583">
            <v>45912</v>
          </cell>
          <cell r="C14583" t="str">
            <v>CHAO PESCADO SAS</v>
          </cell>
          <cell r="F14583">
            <v>45875.398506944446</v>
          </cell>
          <cell r="G14583">
            <v>45905.397951388892</v>
          </cell>
          <cell r="H14583">
            <v>6</v>
          </cell>
          <cell r="O14583">
            <v>118300</v>
          </cell>
        </row>
        <row r="14584">
          <cell r="A14584">
            <v>45912</v>
          </cell>
          <cell r="C14584" t="str">
            <v>CHAO PESCADO SAS</v>
          </cell>
          <cell r="F14584">
            <v>45882.336458333331</v>
          </cell>
          <cell r="G14584">
            <v>45912.33630787037</v>
          </cell>
          <cell r="H14584">
            <v>-1</v>
          </cell>
          <cell r="O14584">
            <v>87000</v>
          </cell>
        </row>
        <row r="14585">
          <cell r="A14585">
            <v>45912</v>
          </cell>
          <cell r="C14585" t="str">
            <v>FUNDACION HOGAR NUEVA GRANADA</v>
          </cell>
          <cell r="F14585">
            <v>45881.471979166665</v>
          </cell>
          <cell r="G14585">
            <v>45911.471076388887</v>
          </cell>
          <cell r="H14585">
            <v>0</v>
          </cell>
          <cell r="O14585">
            <v>687800</v>
          </cell>
        </row>
        <row r="14586">
          <cell r="A14586">
            <v>45912</v>
          </cell>
          <cell r="C14586" t="str">
            <v>GLORIA BARATO DE PINZON</v>
          </cell>
          <cell r="F14586">
            <v>45912.314942129633</v>
          </cell>
          <cell r="G14586">
            <v>45913.314062500001</v>
          </cell>
          <cell r="H14586">
            <v>5</v>
          </cell>
          <cell r="O14586">
            <v>1084550</v>
          </cell>
        </row>
        <row r="14587">
          <cell r="A14587">
            <v>45912</v>
          </cell>
          <cell r="C14587" t="str">
            <v>GORDO Y TOMO SAS</v>
          </cell>
          <cell r="F14587">
            <v>45863.347060185188</v>
          </cell>
          <cell r="G14587">
            <v>45893.346886574072</v>
          </cell>
          <cell r="H14587">
            <v>18</v>
          </cell>
          <cell r="O14587">
            <v>394400</v>
          </cell>
        </row>
        <row r="14588">
          <cell r="A14588">
            <v>45912</v>
          </cell>
          <cell r="C14588" t="str">
            <v>GORDO Y TOMO SAS</v>
          </cell>
          <cell r="F14588">
            <v>45873.299108796295</v>
          </cell>
          <cell r="G14588">
            <v>45903.296296296299</v>
          </cell>
          <cell r="H14588">
            <v>8</v>
          </cell>
          <cell r="O14588">
            <v>36000</v>
          </cell>
        </row>
        <row r="14589">
          <cell r="A14589">
            <v>45912</v>
          </cell>
          <cell r="C14589" t="str">
            <v>GORDO Y TOMO SAS</v>
          </cell>
          <cell r="F14589">
            <v>45877.319641203707</v>
          </cell>
          <cell r="G14589">
            <v>45907.31925925926</v>
          </cell>
          <cell r="H14589">
            <v>4</v>
          </cell>
          <cell r="O14589">
            <v>155400.01</v>
          </cell>
        </row>
        <row r="14590">
          <cell r="A14590">
            <v>45912</v>
          </cell>
          <cell r="C14590" t="str">
            <v>GORDO Y TOMO SAS</v>
          </cell>
          <cell r="F14590">
            <v>45880.299745370372</v>
          </cell>
          <cell r="G14590">
            <v>45910.298449074071</v>
          </cell>
          <cell r="H14590">
            <v>1</v>
          </cell>
          <cell r="O14590">
            <v>106850</v>
          </cell>
        </row>
        <row r="14591">
          <cell r="A14591">
            <v>45912</v>
          </cell>
          <cell r="C14591" t="str">
            <v>GORDO Y TOMO SAS</v>
          </cell>
          <cell r="F14591">
            <v>45881.287662037037</v>
          </cell>
          <cell r="G14591">
            <v>45911.287418981483</v>
          </cell>
          <cell r="H14591">
            <v>0</v>
          </cell>
          <cell r="O14591">
            <v>119400</v>
          </cell>
        </row>
        <row r="14592">
          <cell r="A14592">
            <v>45912</v>
          </cell>
          <cell r="C14592" t="str">
            <v>HUMO CAFE &amp; BISTRO SAS</v>
          </cell>
          <cell r="F14592">
            <v>45910.325127314813</v>
          </cell>
          <cell r="G14592">
            <v>45911.323958333334</v>
          </cell>
          <cell r="H14592">
            <v>0</v>
          </cell>
          <cell r="O14592">
            <v>516450</v>
          </cell>
        </row>
        <row r="14593">
          <cell r="A14593">
            <v>45912</v>
          </cell>
          <cell r="C14593" t="str">
            <v>LE CABRERA SOCIEDAD POR ACCIONES SIMPLIFICADA</v>
          </cell>
          <cell r="F14593">
            <v>45901.187916666669</v>
          </cell>
          <cell r="G14593">
            <v>45916.187638888892</v>
          </cell>
          <cell r="H14593">
            <v>-5</v>
          </cell>
          <cell r="O14593">
            <v>2289282.9679999999</v>
          </cell>
        </row>
        <row r="14594">
          <cell r="A14594">
            <v>45912</v>
          </cell>
          <cell r="C14594" t="str">
            <v>LE CABRERA SOCIEDAD POR ACCIONES SIMPLIFICADA</v>
          </cell>
          <cell r="F14594">
            <v>45902.467476851853</v>
          </cell>
          <cell r="G14594">
            <v>45917.467060185183</v>
          </cell>
          <cell r="H14594">
            <v>-6</v>
          </cell>
          <cell r="O14594">
            <v>3354653.9959999998</v>
          </cell>
        </row>
        <row r="14595">
          <cell r="A14595">
            <v>45912</v>
          </cell>
          <cell r="C14595" t="str">
            <v>PACIFIC SEA FOOD S A S</v>
          </cell>
          <cell r="F14595">
            <v>45877.422175925924</v>
          </cell>
          <cell r="G14595">
            <v>45907.422002314815</v>
          </cell>
          <cell r="H14595">
            <v>4</v>
          </cell>
          <cell r="O14595">
            <v>11543550</v>
          </cell>
        </row>
        <row r="14596">
          <cell r="A14596">
            <v>45912</v>
          </cell>
          <cell r="C14596" t="str">
            <v>SANSON SAS</v>
          </cell>
          <cell r="F14596">
            <v>45873.330081018517</v>
          </cell>
          <cell r="G14596">
            <v>45903.329872685186</v>
          </cell>
          <cell r="H14596">
            <v>8</v>
          </cell>
          <cell r="O14596">
            <v>1152000</v>
          </cell>
        </row>
        <row r="14597">
          <cell r="A14597">
            <v>45912</v>
          </cell>
          <cell r="C14597" t="str">
            <v>SANSON SAS</v>
          </cell>
          <cell r="F14597">
            <v>45875.357465277775</v>
          </cell>
          <cell r="G14597">
            <v>45905.357037037036</v>
          </cell>
          <cell r="H14597">
            <v>6</v>
          </cell>
          <cell r="O14597">
            <v>170000</v>
          </cell>
        </row>
        <row r="14598">
          <cell r="A14598">
            <v>45912</v>
          </cell>
          <cell r="C14598" t="str">
            <v>SANSON SAS</v>
          </cell>
          <cell r="F14598">
            <v>45880.281655092593</v>
          </cell>
          <cell r="G14598">
            <v>45910.281087962961</v>
          </cell>
          <cell r="H14598">
            <v>1</v>
          </cell>
          <cell r="O14598">
            <v>191650</v>
          </cell>
        </row>
        <row r="14599">
          <cell r="A14599">
            <v>45912</v>
          </cell>
          <cell r="C14599" t="str">
            <v>SUPER NUEVO MILENIO SA</v>
          </cell>
          <cell r="F14599">
            <v>45884.611296296294</v>
          </cell>
          <cell r="G14599">
            <v>45914.607268518521</v>
          </cell>
          <cell r="H14599">
            <v>4</v>
          </cell>
          <cell r="O14599">
            <v>213699.99</v>
          </cell>
        </row>
        <row r="14600">
          <cell r="A14600">
            <v>45912</v>
          </cell>
          <cell r="C14600" t="str">
            <v>SUPER NUEVO MILENIO SA</v>
          </cell>
          <cell r="F14600">
            <v>45884.616342592592</v>
          </cell>
          <cell r="G14600">
            <v>45914.615752314814</v>
          </cell>
          <cell r="H14600">
            <v>4</v>
          </cell>
          <cell r="O14600">
            <v>299900</v>
          </cell>
        </row>
        <row r="14601">
          <cell r="A14601">
            <v>45912</v>
          </cell>
          <cell r="C14601" t="str">
            <v>SUPER NUEVO MILENIO SA</v>
          </cell>
          <cell r="F14601">
            <v>45884.622662037036</v>
          </cell>
          <cell r="G14601">
            <v>45914.622303240743</v>
          </cell>
          <cell r="H14601">
            <v>4</v>
          </cell>
          <cell r="O14601">
            <v>158580</v>
          </cell>
        </row>
        <row r="14602">
          <cell r="A14602">
            <v>45912</v>
          </cell>
          <cell r="C14602" t="str">
            <v>SUPER NUEVO MILENIO SA</v>
          </cell>
          <cell r="F14602">
            <v>45884.62767361111</v>
          </cell>
          <cell r="G14602">
            <v>45914.626875000002</v>
          </cell>
          <cell r="H14602">
            <v>4</v>
          </cell>
          <cell r="O14602">
            <v>227700</v>
          </cell>
        </row>
        <row r="14603">
          <cell r="A14603">
            <v>45912</v>
          </cell>
          <cell r="C14603" t="str">
            <v>SUPER NUEVO MILENIO SA</v>
          </cell>
          <cell r="F14603">
            <v>45901.276631944442</v>
          </cell>
          <cell r="G14603">
            <v>45931.27652777778</v>
          </cell>
          <cell r="H14603">
            <v>-13</v>
          </cell>
          <cell r="O14603">
            <v>432349.98</v>
          </cell>
        </row>
        <row r="14604">
          <cell r="A14604">
            <v>45912</v>
          </cell>
          <cell r="C14604" t="str">
            <v>TUKAN ALIMENTOS SAS</v>
          </cell>
          <cell r="F14604">
            <v>45862.328136574077</v>
          </cell>
          <cell r="G14604">
            <v>45892.328136574077</v>
          </cell>
          <cell r="H14604">
            <v>19</v>
          </cell>
          <cell r="O14604">
            <v>351150</v>
          </cell>
        </row>
        <row r="14605">
          <cell r="A14605">
            <v>45912</v>
          </cell>
          <cell r="C14605" t="str">
            <v>TUKAN ALIMENTOS SAS</v>
          </cell>
          <cell r="F14605">
            <v>45864.320497685185</v>
          </cell>
          <cell r="G14605">
            <v>45894.320289351854</v>
          </cell>
          <cell r="H14605">
            <v>17</v>
          </cell>
          <cell r="O14605">
            <v>187850</v>
          </cell>
        </row>
        <row r="14606">
          <cell r="A14606">
            <v>45912</v>
          </cell>
          <cell r="C14606" t="str">
            <v>TUKAN ALIMENTOS SAS</v>
          </cell>
          <cell r="F14606">
            <v>45868.314120370371</v>
          </cell>
          <cell r="G14606">
            <v>45898.31391203704</v>
          </cell>
          <cell r="H14606">
            <v>13</v>
          </cell>
          <cell r="O14606">
            <v>188400</v>
          </cell>
        </row>
        <row r="14607">
          <cell r="A14607">
            <v>45912</v>
          </cell>
          <cell r="C14607" t="str">
            <v>CANAL DIGITAL</v>
          </cell>
          <cell r="F14607">
            <v>45913.290798611109</v>
          </cell>
          <cell r="G14607">
            <v>45914.290798611109</v>
          </cell>
          <cell r="H14607">
            <v>4</v>
          </cell>
          <cell r="O14607">
            <v>211200</v>
          </cell>
        </row>
        <row r="14608">
          <cell r="A14608">
            <v>45912</v>
          </cell>
          <cell r="C14608" t="str">
            <v>XICO SAS</v>
          </cell>
          <cell r="F14608">
            <v>45890.499502314815</v>
          </cell>
          <cell r="G14608">
            <v>45920.496400462966</v>
          </cell>
          <cell r="H14608">
            <v>-9</v>
          </cell>
          <cell r="O14608">
            <v>61500</v>
          </cell>
        </row>
        <row r="14609">
          <cell r="A14609">
            <v>45912</v>
          </cell>
          <cell r="C14609" t="str">
            <v>VENTAS MOSTRADOR</v>
          </cell>
          <cell r="F14609">
            <v>45912</v>
          </cell>
          <cell r="G14609">
            <v>45912</v>
          </cell>
          <cell r="H14609">
            <v>0</v>
          </cell>
          <cell r="O14609">
            <v>356013</v>
          </cell>
        </row>
        <row r="14610">
          <cell r="A14610">
            <v>45912</v>
          </cell>
          <cell r="C14610" t="str">
            <v>VENTAS MOSTRADOR</v>
          </cell>
          <cell r="F14610">
            <v>45912</v>
          </cell>
          <cell r="G14610">
            <v>45912</v>
          </cell>
          <cell r="H14610">
            <v>0</v>
          </cell>
          <cell r="O14610">
            <v>58977</v>
          </cell>
        </row>
        <row r="14611">
          <cell r="A14611">
            <v>45913</v>
          </cell>
          <cell r="C14611" t="str">
            <v>VENTAS MOSTRADOR</v>
          </cell>
          <cell r="F14611">
            <v>45913</v>
          </cell>
          <cell r="G14611">
            <v>45913</v>
          </cell>
          <cell r="H14611">
            <v>0</v>
          </cell>
          <cell r="O14611">
            <v>5150</v>
          </cell>
        </row>
        <row r="14612">
          <cell r="A14612">
            <v>45913</v>
          </cell>
          <cell r="C14612" t="str">
            <v>VENTAS MOSTRADOR</v>
          </cell>
          <cell r="F14612">
            <v>45911.541493055556</v>
          </cell>
          <cell r="G14612">
            <v>45919.541354166664</v>
          </cell>
          <cell r="H14612">
            <v>-1</v>
          </cell>
          <cell r="O14612">
            <v>0</v>
          </cell>
        </row>
        <row r="14613">
          <cell r="A14613">
            <v>45913</v>
          </cell>
          <cell r="C14613" t="str">
            <v>VENTAS MOSTRADOR</v>
          </cell>
          <cell r="F14613">
            <v>45913</v>
          </cell>
          <cell r="G14613">
            <v>45913</v>
          </cell>
          <cell r="H14613">
            <v>0</v>
          </cell>
          <cell r="O14613">
            <v>8150</v>
          </cell>
        </row>
        <row r="14614">
          <cell r="A14614">
            <v>45913</v>
          </cell>
          <cell r="C14614" t="str">
            <v>VENTAS MOSTRADOR</v>
          </cell>
          <cell r="F14614">
            <v>45913</v>
          </cell>
          <cell r="G14614">
            <v>45913</v>
          </cell>
          <cell r="H14614">
            <v>0</v>
          </cell>
          <cell r="O14614">
            <v>11662</v>
          </cell>
        </row>
        <row r="14615">
          <cell r="A14615">
            <v>45913</v>
          </cell>
          <cell r="C14615" t="str">
            <v>VENTAS MOSTRADOR</v>
          </cell>
          <cell r="F14615">
            <v>45913</v>
          </cell>
          <cell r="G14615">
            <v>45913</v>
          </cell>
          <cell r="H14615">
            <v>0</v>
          </cell>
          <cell r="O14615">
            <v>13132</v>
          </cell>
        </row>
        <row r="14616">
          <cell r="A14616">
            <v>45913</v>
          </cell>
          <cell r="C14616" t="str">
            <v>VENTAS MOSTRADOR</v>
          </cell>
          <cell r="F14616">
            <v>45913</v>
          </cell>
          <cell r="G14616">
            <v>45913</v>
          </cell>
          <cell r="H14616">
            <v>0</v>
          </cell>
          <cell r="O14616">
            <v>15000</v>
          </cell>
        </row>
        <row r="14617">
          <cell r="A14617">
            <v>45913</v>
          </cell>
          <cell r="C14617" t="str">
            <v>VENTAS MOSTRADOR</v>
          </cell>
          <cell r="F14617">
            <v>45913</v>
          </cell>
          <cell r="G14617">
            <v>45913</v>
          </cell>
          <cell r="H14617">
            <v>0</v>
          </cell>
          <cell r="O14617">
            <v>17050</v>
          </cell>
        </row>
        <row r="14618">
          <cell r="A14618">
            <v>45913</v>
          </cell>
          <cell r="C14618" t="str">
            <v>VENTAS MOSTRADOR</v>
          </cell>
          <cell r="F14618">
            <v>45913</v>
          </cell>
          <cell r="G14618">
            <v>45913</v>
          </cell>
          <cell r="H14618">
            <v>0</v>
          </cell>
          <cell r="O14618">
            <v>17200</v>
          </cell>
        </row>
        <row r="14619">
          <cell r="A14619">
            <v>45913</v>
          </cell>
          <cell r="C14619" t="str">
            <v>VENTAS MOSTRADOR</v>
          </cell>
          <cell r="F14619">
            <v>45913</v>
          </cell>
          <cell r="G14619">
            <v>45913</v>
          </cell>
          <cell r="H14619">
            <v>0</v>
          </cell>
          <cell r="O14619">
            <v>19450</v>
          </cell>
        </row>
        <row r="14620">
          <cell r="A14620">
            <v>45913</v>
          </cell>
          <cell r="C14620" t="str">
            <v>VENTAS MOSTRADOR</v>
          </cell>
          <cell r="F14620">
            <v>45913</v>
          </cell>
          <cell r="G14620">
            <v>45913</v>
          </cell>
          <cell r="H14620">
            <v>0</v>
          </cell>
          <cell r="O14620">
            <v>26000</v>
          </cell>
        </row>
        <row r="14621">
          <cell r="A14621">
            <v>45913</v>
          </cell>
          <cell r="C14621" t="str">
            <v>VENTAS MOSTRADOR</v>
          </cell>
          <cell r="F14621">
            <v>45913</v>
          </cell>
          <cell r="G14621">
            <v>45913</v>
          </cell>
          <cell r="H14621">
            <v>0</v>
          </cell>
          <cell r="O14621">
            <v>26852</v>
          </cell>
        </row>
        <row r="14622">
          <cell r="A14622">
            <v>45913</v>
          </cell>
          <cell r="C14622" t="str">
            <v>VENTAS MOSTRADOR</v>
          </cell>
          <cell r="F14622">
            <v>45913</v>
          </cell>
          <cell r="G14622">
            <v>45913</v>
          </cell>
          <cell r="H14622">
            <v>0</v>
          </cell>
          <cell r="O14622">
            <v>31532</v>
          </cell>
        </row>
        <row r="14623">
          <cell r="A14623">
            <v>45913</v>
          </cell>
          <cell r="C14623" t="str">
            <v>VENTAS MOSTRADOR</v>
          </cell>
          <cell r="F14623">
            <v>45913</v>
          </cell>
          <cell r="G14623">
            <v>45913</v>
          </cell>
          <cell r="H14623">
            <v>0</v>
          </cell>
          <cell r="O14623">
            <v>38770</v>
          </cell>
        </row>
        <row r="14624">
          <cell r="A14624">
            <v>45913</v>
          </cell>
          <cell r="C14624" t="str">
            <v>VENTAS MOSTRADOR</v>
          </cell>
          <cell r="F14624">
            <v>45915</v>
          </cell>
          <cell r="G14624">
            <v>45915</v>
          </cell>
          <cell r="H14624">
            <v>0</v>
          </cell>
          <cell r="O14624">
            <v>0</v>
          </cell>
        </row>
        <row r="14625">
          <cell r="A14625">
            <v>45913</v>
          </cell>
          <cell r="C14625" t="str">
            <v>VENTAS MOSTRADOR</v>
          </cell>
          <cell r="F14625">
            <v>45913</v>
          </cell>
          <cell r="G14625">
            <v>45913</v>
          </cell>
          <cell r="H14625">
            <v>0</v>
          </cell>
          <cell r="O14625">
            <v>42000</v>
          </cell>
        </row>
        <row r="14626">
          <cell r="A14626">
            <v>45913</v>
          </cell>
          <cell r="C14626" t="str">
            <v>VENTAS MOSTRADOR</v>
          </cell>
          <cell r="F14626">
            <v>45913</v>
          </cell>
          <cell r="G14626">
            <v>45913</v>
          </cell>
          <cell r="H14626">
            <v>0</v>
          </cell>
          <cell r="O14626">
            <v>45640</v>
          </cell>
        </row>
        <row r="14627">
          <cell r="A14627">
            <v>45913</v>
          </cell>
          <cell r="C14627" t="str">
            <v>VENTAS MOSTRADOR</v>
          </cell>
          <cell r="F14627">
            <v>45913</v>
          </cell>
          <cell r="G14627">
            <v>45913</v>
          </cell>
          <cell r="H14627">
            <v>0</v>
          </cell>
          <cell r="O14627">
            <v>47152</v>
          </cell>
        </row>
        <row r="14628">
          <cell r="A14628">
            <v>45913</v>
          </cell>
          <cell r="C14628" t="str">
            <v>VENTAS MOSTRADOR</v>
          </cell>
          <cell r="F14628">
            <v>45913</v>
          </cell>
          <cell r="G14628">
            <v>45913</v>
          </cell>
          <cell r="H14628">
            <v>0</v>
          </cell>
          <cell r="O14628">
            <v>58800</v>
          </cell>
        </row>
        <row r="14629">
          <cell r="A14629">
            <v>45913</v>
          </cell>
          <cell r="C14629" t="str">
            <v>VENTAS MOSTRADOR</v>
          </cell>
          <cell r="F14629">
            <v>45913</v>
          </cell>
          <cell r="G14629">
            <v>45913</v>
          </cell>
          <cell r="H14629">
            <v>0</v>
          </cell>
          <cell r="O14629">
            <v>60200</v>
          </cell>
        </row>
        <row r="14630">
          <cell r="A14630">
            <v>45913</v>
          </cell>
          <cell r="C14630" t="str">
            <v>VENTAS MOSTRADOR</v>
          </cell>
          <cell r="F14630">
            <v>45913</v>
          </cell>
          <cell r="G14630">
            <v>45913</v>
          </cell>
          <cell r="H14630">
            <v>0</v>
          </cell>
          <cell r="O14630">
            <v>61080</v>
          </cell>
        </row>
        <row r="14631">
          <cell r="A14631">
            <v>45913</v>
          </cell>
          <cell r="C14631" t="str">
            <v>VENTAS MOSTRADOR</v>
          </cell>
          <cell r="F14631">
            <v>45913</v>
          </cell>
          <cell r="G14631">
            <v>45913</v>
          </cell>
          <cell r="H14631">
            <v>0</v>
          </cell>
          <cell r="O14631">
            <v>66380</v>
          </cell>
        </row>
        <row r="14632">
          <cell r="A14632">
            <v>45913</v>
          </cell>
          <cell r="C14632" t="str">
            <v>VENTAS MOSTRADOR</v>
          </cell>
          <cell r="F14632">
            <v>45913</v>
          </cell>
          <cell r="G14632">
            <v>45913</v>
          </cell>
          <cell r="H14632">
            <v>0</v>
          </cell>
          <cell r="O14632">
            <v>70000</v>
          </cell>
        </row>
        <row r="14633">
          <cell r="A14633">
            <v>45913</v>
          </cell>
          <cell r="C14633" t="str">
            <v>VENTAS MOSTRADOR</v>
          </cell>
          <cell r="F14633">
            <v>45913</v>
          </cell>
          <cell r="G14633">
            <v>45913</v>
          </cell>
          <cell r="H14633">
            <v>0</v>
          </cell>
          <cell r="O14633">
            <v>70303</v>
          </cell>
        </row>
        <row r="14634">
          <cell r="A14634">
            <v>45913</v>
          </cell>
          <cell r="C14634" t="str">
            <v>VENTAS MOSTRADOR</v>
          </cell>
          <cell r="F14634">
            <v>45913</v>
          </cell>
          <cell r="G14634">
            <v>45913</v>
          </cell>
          <cell r="H14634">
            <v>0</v>
          </cell>
          <cell r="O14634">
            <v>76720</v>
          </cell>
        </row>
        <row r="14635">
          <cell r="A14635">
            <v>45913</v>
          </cell>
          <cell r="C14635" t="str">
            <v>VENTAS MOSTRADOR</v>
          </cell>
          <cell r="F14635">
            <v>45913</v>
          </cell>
          <cell r="G14635">
            <v>45913</v>
          </cell>
          <cell r="H14635">
            <v>0</v>
          </cell>
          <cell r="O14635">
            <v>98438</v>
          </cell>
        </row>
        <row r="14636">
          <cell r="A14636">
            <v>45913</v>
          </cell>
          <cell r="C14636" t="str">
            <v>VENTAS MOSTRADOR</v>
          </cell>
          <cell r="F14636">
            <v>45913</v>
          </cell>
          <cell r="G14636">
            <v>45913</v>
          </cell>
          <cell r="H14636">
            <v>0</v>
          </cell>
          <cell r="O14636">
            <v>103452</v>
          </cell>
        </row>
        <row r="14637">
          <cell r="A14637">
            <v>45913</v>
          </cell>
          <cell r="C14637" t="str">
            <v>VENTAS MOSTRADOR</v>
          </cell>
          <cell r="F14637">
            <v>45913</v>
          </cell>
          <cell r="G14637">
            <v>45913</v>
          </cell>
          <cell r="H14637">
            <v>0</v>
          </cell>
          <cell r="O14637">
            <v>122986</v>
          </cell>
        </row>
        <row r="14638">
          <cell r="A14638">
            <v>45913</v>
          </cell>
          <cell r="C14638" t="str">
            <v>VENTAS MOSTRADOR</v>
          </cell>
          <cell r="F14638">
            <v>45913</v>
          </cell>
          <cell r="G14638">
            <v>45913</v>
          </cell>
          <cell r="H14638">
            <v>0</v>
          </cell>
          <cell r="O14638">
            <v>131216</v>
          </cell>
        </row>
        <row r="14639">
          <cell r="A14639">
            <v>45913</v>
          </cell>
          <cell r="C14639" t="str">
            <v>VENTAS MOSTRADOR</v>
          </cell>
          <cell r="F14639">
            <v>45913</v>
          </cell>
          <cell r="G14639">
            <v>45913</v>
          </cell>
          <cell r="H14639">
            <v>0</v>
          </cell>
          <cell r="O14639">
            <v>151402</v>
          </cell>
        </row>
        <row r="14640">
          <cell r="A14640">
            <v>45913</v>
          </cell>
          <cell r="C14640" t="str">
            <v>PEYBU SAS</v>
          </cell>
          <cell r="F14640">
            <v>45805.335625</v>
          </cell>
          <cell r="G14640">
            <v>45835.332777777781</v>
          </cell>
          <cell r="H14640">
            <v>76</v>
          </cell>
          <cell r="O14640">
            <v>1513308.8559999999</v>
          </cell>
        </row>
        <row r="14641">
          <cell r="A14641">
            <v>45913</v>
          </cell>
          <cell r="C14641" t="str">
            <v>PEYBU SAS</v>
          </cell>
          <cell r="F14641">
            <v>45807.315428240741</v>
          </cell>
          <cell r="G14641">
            <v>45837.315358796295</v>
          </cell>
          <cell r="H14641">
            <v>74</v>
          </cell>
          <cell r="O14641">
            <v>581383.06799999997</v>
          </cell>
        </row>
        <row r="14642">
          <cell r="A14642">
            <v>45913</v>
          </cell>
          <cell r="C14642" t="str">
            <v>PEYBU SAS</v>
          </cell>
          <cell r="F14642">
            <v>45825.315567129626</v>
          </cell>
          <cell r="G14642">
            <v>45855.315312500003</v>
          </cell>
          <cell r="H14642">
            <v>56</v>
          </cell>
          <cell r="O14642">
            <v>1054117.81</v>
          </cell>
        </row>
        <row r="14643">
          <cell r="A14643">
            <v>45913</v>
          </cell>
          <cell r="C14643" t="str">
            <v>MESABAR SAS</v>
          </cell>
          <cell r="F14643">
            <v>45906.587245370371</v>
          </cell>
          <cell r="G14643">
            <v>45914.587106481478</v>
          </cell>
          <cell r="H14643">
            <v>4</v>
          </cell>
          <cell r="O14643">
            <v>533520</v>
          </cell>
        </row>
        <row r="14644">
          <cell r="A14644">
            <v>45913</v>
          </cell>
          <cell r="C14644" t="str">
            <v>CARLOS ANDRES CORTES PACHON</v>
          </cell>
          <cell r="F14644">
            <v>45913.27652777778</v>
          </cell>
          <cell r="G14644">
            <v>45914.276400462964</v>
          </cell>
          <cell r="H14644">
            <v>4</v>
          </cell>
          <cell r="O14644">
            <v>354200</v>
          </cell>
        </row>
        <row r="14645">
          <cell r="A14645">
            <v>45913</v>
          </cell>
          <cell r="C14645" t="str">
            <v>CARLOS ANDRES HERNANDEZ MARTINEZ</v>
          </cell>
          <cell r="F14645">
            <v>45913.393657407411</v>
          </cell>
          <cell r="G14645">
            <v>45914.393541666665</v>
          </cell>
          <cell r="H14645">
            <v>4</v>
          </cell>
          <cell r="O14645">
            <v>212749.99</v>
          </cell>
        </row>
        <row r="14646">
          <cell r="A14646">
            <v>45913</v>
          </cell>
          <cell r="C14646" t="str">
            <v>CARLOS ANDRES HERNANDEZ MARTINEZ</v>
          </cell>
          <cell r="F14646">
            <v>45913.388796296298</v>
          </cell>
          <cell r="G14646">
            <v>45914.38863425926</v>
          </cell>
          <cell r="H14646">
            <v>4</v>
          </cell>
          <cell r="O14646">
            <v>638249.98</v>
          </cell>
        </row>
        <row r="14647">
          <cell r="A14647">
            <v>45913</v>
          </cell>
          <cell r="C14647" t="str">
            <v>JAIR SEBASTIAN ROJAS PULIDO</v>
          </cell>
          <cell r="F14647">
            <v>45912.361273148148</v>
          </cell>
          <cell r="G14647">
            <v>45913.361134259256</v>
          </cell>
          <cell r="H14647">
            <v>5</v>
          </cell>
          <cell r="O14647">
            <v>297849.99</v>
          </cell>
        </row>
        <row r="14648">
          <cell r="A14648">
            <v>45913</v>
          </cell>
          <cell r="C14648" t="str">
            <v>VENTAS MOSTRADOR</v>
          </cell>
          <cell r="F14648">
            <v>45913</v>
          </cell>
          <cell r="G14648">
            <v>45913</v>
          </cell>
          <cell r="H14648">
            <v>0</v>
          </cell>
          <cell r="O14648">
            <v>1161434</v>
          </cell>
        </row>
        <row r="14649">
          <cell r="A14649">
            <v>45913</v>
          </cell>
          <cell r="C14649" t="str">
            <v>VENTAS MOSTRADOR</v>
          </cell>
          <cell r="F14649">
            <v>45913</v>
          </cell>
          <cell r="G14649">
            <v>45913</v>
          </cell>
          <cell r="H14649">
            <v>0</v>
          </cell>
          <cell r="O14649">
            <v>1833131</v>
          </cell>
        </row>
        <row r="14650">
          <cell r="A14650">
            <v>45914</v>
          </cell>
          <cell r="C14650" t="str">
            <v>VENTAS MOSTRADOR</v>
          </cell>
          <cell r="F14650">
            <v>45914</v>
          </cell>
          <cell r="G14650">
            <v>45914</v>
          </cell>
          <cell r="H14650">
            <v>0</v>
          </cell>
          <cell r="O14650">
            <v>4860</v>
          </cell>
        </row>
        <row r="14651">
          <cell r="A14651">
            <v>45914</v>
          </cell>
          <cell r="C14651" t="str">
            <v>VENTAS MOSTRADOR</v>
          </cell>
          <cell r="F14651">
            <v>45914</v>
          </cell>
          <cell r="G14651">
            <v>45914</v>
          </cell>
          <cell r="H14651">
            <v>0</v>
          </cell>
          <cell r="O14651">
            <v>5270</v>
          </cell>
        </row>
        <row r="14652">
          <cell r="A14652">
            <v>45914</v>
          </cell>
          <cell r="C14652" t="str">
            <v>VENTAS MOSTRADOR</v>
          </cell>
          <cell r="F14652">
            <v>45914</v>
          </cell>
          <cell r="G14652">
            <v>45914</v>
          </cell>
          <cell r="H14652">
            <v>0</v>
          </cell>
          <cell r="O14652">
            <v>10500</v>
          </cell>
        </row>
        <row r="14653">
          <cell r="A14653">
            <v>45914</v>
          </cell>
          <cell r="C14653" t="str">
            <v>VENTAS MOSTRADOR</v>
          </cell>
          <cell r="F14653">
            <v>45914</v>
          </cell>
          <cell r="G14653">
            <v>45914</v>
          </cell>
          <cell r="H14653">
            <v>0</v>
          </cell>
          <cell r="O14653">
            <v>14000</v>
          </cell>
        </row>
        <row r="14654">
          <cell r="A14654">
            <v>45914</v>
          </cell>
          <cell r="C14654" t="str">
            <v>VENTAS MOSTRADOR</v>
          </cell>
          <cell r="F14654">
            <v>45914</v>
          </cell>
          <cell r="G14654">
            <v>45914</v>
          </cell>
          <cell r="H14654">
            <v>0</v>
          </cell>
          <cell r="O14654">
            <v>14300</v>
          </cell>
        </row>
        <row r="14655">
          <cell r="A14655">
            <v>45914</v>
          </cell>
          <cell r="C14655" t="str">
            <v>VENTAS MOSTRADOR</v>
          </cell>
          <cell r="F14655">
            <v>45914</v>
          </cell>
          <cell r="G14655">
            <v>45914</v>
          </cell>
          <cell r="H14655">
            <v>0</v>
          </cell>
          <cell r="O14655">
            <v>21060</v>
          </cell>
        </row>
        <row r="14656">
          <cell r="A14656">
            <v>45914</v>
          </cell>
          <cell r="C14656" t="str">
            <v>VENTAS MOSTRADOR</v>
          </cell>
          <cell r="F14656">
            <v>45914</v>
          </cell>
          <cell r="G14656">
            <v>45914</v>
          </cell>
          <cell r="H14656">
            <v>0</v>
          </cell>
          <cell r="O14656">
            <v>21560</v>
          </cell>
        </row>
        <row r="14657">
          <cell r="A14657">
            <v>45914</v>
          </cell>
          <cell r="C14657" t="str">
            <v>VENTAS MOSTRADOR</v>
          </cell>
          <cell r="F14657">
            <v>45914</v>
          </cell>
          <cell r="G14657">
            <v>45914</v>
          </cell>
          <cell r="H14657">
            <v>0</v>
          </cell>
          <cell r="O14657">
            <v>22064</v>
          </cell>
        </row>
        <row r="14658">
          <cell r="A14658">
            <v>45914</v>
          </cell>
          <cell r="C14658" t="str">
            <v>VENTAS MOSTRADOR</v>
          </cell>
          <cell r="F14658">
            <v>45914</v>
          </cell>
          <cell r="G14658">
            <v>45914</v>
          </cell>
          <cell r="H14658">
            <v>0</v>
          </cell>
          <cell r="O14658">
            <v>22470</v>
          </cell>
        </row>
        <row r="14659">
          <cell r="A14659">
            <v>45914</v>
          </cell>
          <cell r="C14659" t="str">
            <v>VENTAS MOSTRADOR</v>
          </cell>
          <cell r="F14659">
            <v>45914</v>
          </cell>
          <cell r="G14659">
            <v>45914</v>
          </cell>
          <cell r="H14659">
            <v>0</v>
          </cell>
          <cell r="O14659">
            <v>28800</v>
          </cell>
        </row>
        <row r="14660">
          <cell r="A14660">
            <v>45914</v>
          </cell>
          <cell r="C14660" t="str">
            <v>VENTAS MOSTRADOR</v>
          </cell>
          <cell r="F14660">
            <v>45914</v>
          </cell>
          <cell r="G14660">
            <v>45914</v>
          </cell>
          <cell r="H14660">
            <v>0</v>
          </cell>
          <cell r="O14660">
            <v>32048</v>
          </cell>
        </row>
        <row r="14661">
          <cell r="A14661">
            <v>45914</v>
          </cell>
          <cell r="C14661" t="str">
            <v>VENTAS MOSTRADOR</v>
          </cell>
          <cell r="F14661">
            <v>45914</v>
          </cell>
          <cell r="G14661">
            <v>45914</v>
          </cell>
          <cell r="H14661">
            <v>0</v>
          </cell>
          <cell r="O14661">
            <v>37140</v>
          </cell>
        </row>
        <row r="14662">
          <cell r="A14662">
            <v>45914</v>
          </cell>
          <cell r="C14662" t="str">
            <v>VENTAS MOSTRADOR</v>
          </cell>
          <cell r="F14662">
            <v>45914</v>
          </cell>
          <cell r="G14662">
            <v>45914</v>
          </cell>
          <cell r="H14662">
            <v>0</v>
          </cell>
          <cell r="O14662">
            <v>40098</v>
          </cell>
        </row>
        <row r="14663">
          <cell r="A14663">
            <v>45914</v>
          </cell>
          <cell r="C14663" t="str">
            <v>VENTAS MOSTRADOR</v>
          </cell>
          <cell r="F14663">
            <v>45914</v>
          </cell>
          <cell r="G14663">
            <v>45914</v>
          </cell>
          <cell r="H14663">
            <v>0</v>
          </cell>
          <cell r="O14663">
            <v>41804</v>
          </cell>
        </row>
        <row r="14664">
          <cell r="A14664">
            <v>45914</v>
          </cell>
          <cell r="C14664" t="str">
            <v>VENTAS MOSTRADOR</v>
          </cell>
          <cell r="F14664">
            <v>45914</v>
          </cell>
          <cell r="G14664">
            <v>45914</v>
          </cell>
          <cell r="H14664">
            <v>0</v>
          </cell>
          <cell r="O14664">
            <v>42914</v>
          </cell>
        </row>
        <row r="14665">
          <cell r="A14665">
            <v>45914</v>
          </cell>
          <cell r="C14665" t="str">
            <v>VENTAS MOSTRADOR</v>
          </cell>
          <cell r="F14665">
            <v>45914</v>
          </cell>
          <cell r="G14665">
            <v>45914</v>
          </cell>
          <cell r="H14665">
            <v>0</v>
          </cell>
          <cell r="O14665">
            <v>47160</v>
          </cell>
        </row>
        <row r="14666">
          <cell r="A14666">
            <v>45914</v>
          </cell>
          <cell r="C14666" t="str">
            <v>VENTAS MOSTRADOR</v>
          </cell>
          <cell r="F14666">
            <v>45914</v>
          </cell>
          <cell r="G14666">
            <v>45914</v>
          </cell>
          <cell r="H14666">
            <v>0</v>
          </cell>
          <cell r="O14666">
            <v>58100</v>
          </cell>
        </row>
        <row r="14667">
          <cell r="A14667">
            <v>45914</v>
          </cell>
          <cell r="C14667" t="str">
            <v>VENTAS MOSTRADOR</v>
          </cell>
          <cell r="F14667">
            <v>45914</v>
          </cell>
          <cell r="G14667">
            <v>45914</v>
          </cell>
          <cell r="H14667">
            <v>0</v>
          </cell>
          <cell r="O14667">
            <v>66080</v>
          </cell>
        </row>
        <row r="14668">
          <cell r="A14668">
            <v>45914</v>
          </cell>
          <cell r="C14668" t="str">
            <v>VENTAS MOSTRADOR</v>
          </cell>
          <cell r="F14668">
            <v>45914</v>
          </cell>
          <cell r="G14668">
            <v>45914</v>
          </cell>
          <cell r="H14668">
            <v>0</v>
          </cell>
          <cell r="O14668">
            <v>69560</v>
          </cell>
        </row>
        <row r="14669">
          <cell r="A14669">
            <v>45914</v>
          </cell>
          <cell r="C14669" t="str">
            <v>VENTAS MOSTRADOR</v>
          </cell>
          <cell r="F14669">
            <v>45914</v>
          </cell>
          <cell r="G14669">
            <v>45914</v>
          </cell>
          <cell r="H14669">
            <v>0</v>
          </cell>
          <cell r="O14669">
            <v>72584</v>
          </cell>
        </row>
        <row r="14670">
          <cell r="A14670">
            <v>45914</v>
          </cell>
          <cell r="C14670" t="str">
            <v>VENTAS MOSTRADOR</v>
          </cell>
          <cell r="F14670">
            <v>45914</v>
          </cell>
          <cell r="G14670">
            <v>45914</v>
          </cell>
          <cell r="H14670">
            <v>0</v>
          </cell>
          <cell r="O14670">
            <v>105252</v>
          </cell>
        </row>
        <row r="14671">
          <cell r="A14671">
            <v>45914</v>
          </cell>
          <cell r="C14671" t="str">
            <v>VENTAS MOSTRADOR</v>
          </cell>
          <cell r="F14671">
            <v>45914</v>
          </cell>
          <cell r="G14671">
            <v>45914</v>
          </cell>
          <cell r="H14671">
            <v>0</v>
          </cell>
          <cell r="O14671">
            <v>105490</v>
          </cell>
        </row>
        <row r="14672">
          <cell r="A14672">
            <v>45914</v>
          </cell>
          <cell r="C14672" t="str">
            <v>VENTAS MOSTRADOR</v>
          </cell>
          <cell r="F14672">
            <v>45914</v>
          </cell>
          <cell r="G14672">
            <v>45914</v>
          </cell>
          <cell r="H14672">
            <v>0</v>
          </cell>
          <cell r="O14672">
            <v>1774487</v>
          </cell>
        </row>
        <row r="14673">
          <cell r="A14673">
            <v>45914</v>
          </cell>
          <cell r="C14673" t="str">
            <v>VENTAS MOSTRADOR</v>
          </cell>
          <cell r="F14673">
            <v>45914</v>
          </cell>
          <cell r="G14673">
            <v>45914</v>
          </cell>
          <cell r="H14673">
            <v>0</v>
          </cell>
          <cell r="O14673">
            <v>2193954</v>
          </cell>
        </row>
        <row r="14674">
          <cell r="A14674">
            <v>45915</v>
          </cell>
          <cell r="C14674" t="str">
            <v xml:space="preserve">AZOTEA BARBECUE S.A.S. </v>
          </cell>
          <cell r="F14674">
            <v>45904.340474537035</v>
          </cell>
          <cell r="G14674">
            <v>45912.337893518517</v>
          </cell>
          <cell r="H14674">
            <v>-1</v>
          </cell>
          <cell r="O14674">
            <v>295300</v>
          </cell>
        </row>
        <row r="14675">
          <cell r="A14675">
            <v>45915</v>
          </cell>
          <cell r="C14675" t="str">
            <v>CLINICA RETORNAR SAS</v>
          </cell>
          <cell r="F14675">
            <v>45882.499374999999</v>
          </cell>
          <cell r="G14675">
            <v>45912.49900462963</v>
          </cell>
          <cell r="H14675">
            <v>-1</v>
          </cell>
          <cell r="O14675">
            <v>345800</v>
          </cell>
        </row>
        <row r="14676">
          <cell r="A14676">
            <v>45915</v>
          </cell>
          <cell r="C14676" t="str">
            <v>CLINICA RETORNAR SAS</v>
          </cell>
          <cell r="F14676">
            <v>45896.457384259258</v>
          </cell>
          <cell r="G14676">
            <v>45926.45716435185</v>
          </cell>
          <cell r="H14676">
            <v>-15</v>
          </cell>
          <cell r="O14676">
            <v>449700</v>
          </cell>
        </row>
        <row r="14677">
          <cell r="A14677">
            <v>45915</v>
          </cell>
          <cell r="C14677" t="str">
            <v>CLINICA RETORNAR SAS</v>
          </cell>
          <cell r="F14677">
            <v>45909.609710648147</v>
          </cell>
          <cell r="G14677">
            <v>45939.608657407407</v>
          </cell>
          <cell r="H14677">
            <v>-28</v>
          </cell>
          <cell r="O14677">
            <v>375600</v>
          </cell>
        </row>
        <row r="14678">
          <cell r="A14678">
            <v>45915</v>
          </cell>
          <cell r="C14678" t="str">
            <v>DELIMEX SAS</v>
          </cell>
          <cell r="F14678">
            <v>45898.295694444445</v>
          </cell>
          <cell r="G14678">
            <v>45928.29346064815</v>
          </cell>
          <cell r="H14678">
            <v>-17</v>
          </cell>
          <cell r="O14678">
            <v>4239000</v>
          </cell>
        </row>
        <row r="14679">
          <cell r="A14679">
            <v>45915</v>
          </cell>
          <cell r="C14679" t="str">
            <v>DELIMEX SAS</v>
          </cell>
          <cell r="F14679">
            <v>45903.35601851852</v>
          </cell>
          <cell r="G14679">
            <v>45933.355555555558</v>
          </cell>
          <cell r="H14679">
            <v>-22</v>
          </cell>
          <cell r="O14679">
            <v>4120200</v>
          </cell>
        </row>
        <row r="14680">
          <cell r="A14680">
            <v>45915</v>
          </cell>
          <cell r="C14680" t="str">
            <v>EL IMPERIO DEL CERDO PREMIUM S.A.S</v>
          </cell>
          <cell r="F14680">
            <v>45915.245289351849</v>
          </cell>
          <cell r="G14680">
            <v>45923.245011574072</v>
          </cell>
          <cell r="H14680">
            <v>-5</v>
          </cell>
          <cell r="O14680">
            <v>1646900</v>
          </cell>
        </row>
        <row r="14681">
          <cell r="A14681">
            <v>45915</v>
          </cell>
          <cell r="C14681" t="str">
            <v>FRUTIVER 1A S.A.S</v>
          </cell>
          <cell r="F14681">
            <v>45909.507060185184</v>
          </cell>
          <cell r="G14681">
            <v>45929.506527777776</v>
          </cell>
          <cell r="H14681">
            <v>-18</v>
          </cell>
          <cell r="O14681">
            <v>1136475.432</v>
          </cell>
        </row>
        <row r="14682">
          <cell r="A14682">
            <v>45915</v>
          </cell>
          <cell r="C14682" t="str">
            <v>INVERSIONES EL CARNAL SAS</v>
          </cell>
          <cell r="F14682">
            <v>45906.561597222222</v>
          </cell>
          <cell r="G14682">
            <v>45914.559594907405</v>
          </cell>
          <cell r="H14682">
            <v>4</v>
          </cell>
          <cell r="O14682">
            <v>15091820.1216</v>
          </cell>
        </row>
        <row r="14683">
          <cell r="A14683">
            <v>45915</v>
          </cell>
          <cell r="C14683" t="str">
            <v>INVERSIONES EL CARNAL SAS</v>
          </cell>
          <cell r="F14683">
            <v>45908.592210648145</v>
          </cell>
          <cell r="G14683">
            <v>45916.592083333337</v>
          </cell>
          <cell r="H14683">
            <v>2</v>
          </cell>
          <cell r="O14683">
            <v>14811107.104800001</v>
          </cell>
        </row>
        <row r="14684">
          <cell r="A14684">
            <v>45915</v>
          </cell>
          <cell r="C14684" t="str">
            <v>INVERSIONES EL CARNAL SAS</v>
          </cell>
          <cell r="F14684">
            <v>45910.559386574074</v>
          </cell>
          <cell r="G14684">
            <v>45918.556516203702</v>
          </cell>
          <cell r="H14684">
            <v>0</v>
          </cell>
          <cell r="O14684">
            <v>17342901.899999999</v>
          </cell>
        </row>
        <row r="14685">
          <cell r="A14685">
            <v>45915</v>
          </cell>
          <cell r="C14685" t="str">
            <v>INVERSIONES EL CARNAL SAS</v>
          </cell>
          <cell r="F14685">
            <v>45911.541493055556</v>
          </cell>
          <cell r="G14685">
            <v>45919.541354166664</v>
          </cell>
          <cell r="H14685">
            <v>-1</v>
          </cell>
          <cell r="O14685">
            <v>12532061.5776</v>
          </cell>
        </row>
        <row r="14686">
          <cell r="A14686">
            <v>45915</v>
          </cell>
          <cell r="C14686" t="str">
            <v>INVERSIONES EL CARNAL SAS</v>
          </cell>
          <cell r="F14686">
            <v>45912.540636574071</v>
          </cell>
          <cell r="G14686">
            <v>45920.540509259263</v>
          </cell>
          <cell r="H14686">
            <v>-2</v>
          </cell>
          <cell r="O14686">
            <v>14777765.711999999</v>
          </cell>
        </row>
        <row r="14687">
          <cell r="A14687">
            <v>45915</v>
          </cell>
          <cell r="C14687" t="str">
            <v>MINI MAL LTDA</v>
          </cell>
          <cell r="F14687">
            <v>45915.2966087963</v>
          </cell>
          <cell r="G14687">
            <v>45916.294768518521</v>
          </cell>
          <cell r="H14687">
            <v>2</v>
          </cell>
          <cell r="O14687">
            <v>547499.99</v>
          </cell>
        </row>
        <row r="14688">
          <cell r="A14688">
            <v>45915</v>
          </cell>
          <cell r="C14688" t="str">
            <v>MOYSER SAS</v>
          </cell>
          <cell r="F14688">
            <v>45915.239837962959</v>
          </cell>
          <cell r="G14688">
            <v>45916.239444444444</v>
          </cell>
          <cell r="H14688">
            <v>2</v>
          </cell>
          <cell r="O14688">
            <v>1991700</v>
          </cell>
        </row>
        <row r="14689">
          <cell r="A14689">
            <v>45915</v>
          </cell>
          <cell r="C14689" t="str">
            <v>POLA Y TEJO SAS</v>
          </cell>
          <cell r="F14689">
            <v>45908.528368055559</v>
          </cell>
          <cell r="G14689">
            <v>45923.527800925927</v>
          </cell>
          <cell r="H14689">
            <v>-12</v>
          </cell>
          <cell r="O14689">
            <v>600550</v>
          </cell>
        </row>
        <row r="14690">
          <cell r="A14690">
            <v>45915</v>
          </cell>
          <cell r="C14690" t="str">
            <v>PPC SAS</v>
          </cell>
          <cell r="F14690">
            <v>45892.575983796298</v>
          </cell>
          <cell r="G14690">
            <v>45907.575891203705</v>
          </cell>
          <cell r="H14690">
            <v>4</v>
          </cell>
          <cell r="O14690">
            <v>5532550.023</v>
          </cell>
        </row>
        <row r="14691">
          <cell r="A14691">
            <v>45915</v>
          </cell>
          <cell r="C14691" t="str">
            <v>PPC SAS</v>
          </cell>
          <cell r="F14691">
            <v>45896.553495370368</v>
          </cell>
          <cell r="G14691">
            <v>45911.552685185183</v>
          </cell>
          <cell r="H14691">
            <v>0</v>
          </cell>
          <cell r="O14691">
            <v>5727838.1689999998</v>
          </cell>
        </row>
        <row r="14692">
          <cell r="A14692">
            <v>45915</v>
          </cell>
          <cell r="C14692" t="str">
            <v>THE NEXT SHOT S.A.S</v>
          </cell>
          <cell r="F14692">
            <v>45911.340949074074</v>
          </cell>
          <cell r="G14692">
            <v>45912.340810185182</v>
          </cell>
          <cell r="H14692">
            <v>6</v>
          </cell>
          <cell r="O14692">
            <v>522300</v>
          </cell>
        </row>
        <row r="14693">
          <cell r="A14693">
            <v>45915</v>
          </cell>
          <cell r="C14693" t="str">
            <v>THE NEXT SHOT S.A.S</v>
          </cell>
          <cell r="F14693">
            <v>45913.303379629629</v>
          </cell>
          <cell r="G14693">
            <v>45914.303206018521</v>
          </cell>
          <cell r="H14693">
            <v>4</v>
          </cell>
          <cell r="O14693">
            <v>395600</v>
          </cell>
        </row>
        <row r="14694">
          <cell r="A14694">
            <v>45915</v>
          </cell>
          <cell r="C14694" t="str">
            <v>VENTAS MOSTRADOR</v>
          </cell>
          <cell r="F14694">
            <v>45915</v>
          </cell>
          <cell r="G14694">
            <v>45915</v>
          </cell>
          <cell r="H14694">
            <v>0</v>
          </cell>
          <cell r="O14694">
            <v>6850</v>
          </cell>
        </row>
        <row r="14695">
          <cell r="A14695">
            <v>45915</v>
          </cell>
          <cell r="C14695" t="str">
            <v>VENTAS MOSTRADOR</v>
          </cell>
          <cell r="F14695">
            <v>45915</v>
          </cell>
          <cell r="G14695">
            <v>45915</v>
          </cell>
          <cell r="H14695">
            <v>0</v>
          </cell>
          <cell r="O14695">
            <v>9000</v>
          </cell>
        </row>
        <row r="14696">
          <cell r="A14696">
            <v>45915</v>
          </cell>
          <cell r="C14696" t="str">
            <v>VENTAS MOSTRADOR</v>
          </cell>
          <cell r="F14696">
            <v>45915</v>
          </cell>
          <cell r="G14696">
            <v>45915</v>
          </cell>
          <cell r="H14696">
            <v>0</v>
          </cell>
          <cell r="O14696">
            <v>9000</v>
          </cell>
        </row>
        <row r="14697">
          <cell r="A14697">
            <v>45915</v>
          </cell>
          <cell r="C14697" t="str">
            <v>VENTAS MOSTRADOR</v>
          </cell>
          <cell r="F14697">
            <v>45915</v>
          </cell>
          <cell r="G14697">
            <v>45915</v>
          </cell>
          <cell r="H14697">
            <v>0</v>
          </cell>
          <cell r="O14697">
            <v>9630</v>
          </cell>
        </row>
        <row r="14698">
          <cell r="A14698">
            <v>45915</v>
          </cell>
          <cell r="C14698" t="str">
            <v>VENTAS MOSTRADOR</v>
          </cell>
          <cell r="F14698">
            <v>45915</v>
          </cell>
          <cell r="G14698">
            <v>45915</v>
          </cell>
          <cell r="H14698">
            <v>0</v>
          </cell>
          <cell r="O14698">
            <v>11000</v>
          </cell>
        </row>
        <row r="14699">
          <cell r="A14699">
            <v>45915</v>
          </cell>
          <cell r="C14699" t="str">
            <v>VENTAS MOSTRADOR</v>
          </cell>
          <cell r="F14699">
            <v>45915</v>
          </cell>
          <cell r="G14699">
            <v>45915</v>
          </cell>
          <cell r="H14699">
            <v>0</v>
          </cell>
          <cell r="O14699">
            <v>12225</v>
          </cell>
        </row>
        <row r="14700">
          <cell r="A14700">
            <v>45915</v>
          </cell>
          <cell r="C14700" t="str">
            <v>VENTAS MOSTRADOR</v>
          </cell>
          <cell r="F14700">
            <v>45915</v>
          </cell>
          <cell r="G14700">
            <v>45915</v>
          </cell>
          <cell r="H14700">
            <v>0</v>
          </cell>
          <cell r="O14700">
            <v>29478</v>
          </cell>
        </row>
        <row r="14701">
          <cell r="A14701">
            <v>45915</v>
          </cell>
          <cell r="C14701" t="str">
            <v>VENTAS MOSTRADOR</v>
          </cell>
          <cell r="F14701">
            <v>45915</v>
          </cell>
          <cell r="G14701">
            <v>45915</v>
          </cell>
          <cell r="H14701">
            <v>0</v>
          </cell>
          <cell r="O14701">
            <v>36000</v>
          </cell>
        </row>
        <row r="14702">
          <cell r="A14702">
            <v>45915</v>
          </cell>
          <cell r="C14702" t="str">
            <v>VENTAS MOSTRADOR</v>
          </cell>
          <cell r="F14702">
            <v>45915</v>
          </cell>
          <cell r="G14702">
            <v>45915</v>
          </cell>
          <cell r="H14702">
            <v>0</v>
          </cell>
          <cell r="O14702">
            <v>37000</v>
          </cell>
        </row>
        <row r="14703">
          <cell r="A14703">
            <v>45915</v>
          </cell>
          <cell r="C14703" t="str">
            <v>FABIAN LEONARGO GOMEZ JUNCA</v>
          </cell>
          <cell r="F14703">
            <v>45915.292210648149</v>
          </cell>
          <cell r="G14703">
            <v>45916.292060185187</v>
          </cell>
          <cell r="H14703">
            <v>2</v>
          </cell>
          <cell r="O14703">
            <v>100000</v>
          </cell>
        </row>
        <row r="14704">
          <cell r="A14704">
            <v>45915</v>
          </cell>
          <cell r="C14704" t="str">
            <v>VENTAS MOSTRADOR</v>
          </cell>
          <cell r="F14704">
            <v>45915</v>
          </cell>
          <cell r="G14704">
            <v>45915</v>
          </cell>
          <cell r="H14704">
            <v>0</v>
          </cell>
          <cell r="O14704">
            <v>249200</v>
          </cell>
        </row>
        <row r="14705">
          <cell r="A14705">
            <v>45915</v>
          </cell>
          <cell r="C14705" t="str">
            <v>CARLOS ANDRES HERNANDEZ MARTINEZ</v>
          </cell>
          <cell r="F14705">
            <v>45915.456273148149</v>
          </cell>
          <cell r="G14705">
            <v>45916.45616898148</v>
          </cell>
          <cell r="H14705">
            <v>2</v>
          </cell>
          <cell r="O14705">
            <v>255299.99</v>
          </cell>
        </row>
        <row r="14706">
          <cell r="A14706">
            <v>45915</v>
          </cell>
          <cell r="C14706" t="str">
            <v>CARLOS ANDRES HERNANDEZ MARTINEZ</v>
          </cell>
          <cell r="F14706">
            <v>45915.515821759262</v>
          </cell>
          <cell r="G14706">
            <v>45916.515625</v>
          </cell>
          <cell r="H14706">
            <v>2</v>
          </cell>
          <cell r="O14706">
            <v>425499.99</v>
          </cell>
        </row>
        <row r="14707">
          <cell r="A14707">
            <v>45915</v>
          </cell>
          <cell r="C14707" t="str">
            <v>WILSON  DIAZ GOMEZ</v>
          </cell>
          <cell r="F14707">
            <v>45915.286817129629</v>
          </cell>
          <cell r="G14707">
            <v>45916.286493055559</v>
          </cell>
          <cell r="H14707">
            <v>2</v>
          </cell>
          <cell r="O14707">
            <v>476700</v>
          </cell>
        </row>
        <row r="14708">
          <cell r="A14708">
            <v>45915</v>
          </cell>
          <cell r="C14708" t="str">
            <v>KAREN GISSET MARTINEZ SANDOVAL</v>
          </cell>
          <cell r="F14708">
            <v>45913.601643518516</v>
          </cell>
          <cell r="G14708">
            <v>45914.6015162037</v>
          </cell>
          <cell r="H14708">
            <v>4</v>
          </cell>
          <cell r="O14708">
            <v>356800</v>
          </cell>
        </row>
        <row r="14709">
          <cell r="A14709">
            <v>45915</v>
          </cell>
          <cell r="C14709" t="str">
            <v>MESABAR SAS</v>
          </cell>
          <cell r="F14709">
            <v>45905.333252314813</v>
          </cell>
          <cell r="G14709">
            <v>45913.333148148151</v>
          </cell>
          <cell r="H14709">
            <v>5</v>
          </cell>
          <cell r="O14709">
            <v>613800</v>
          </cell>
        </row>
        <row r="14710">
          <cell r="A14710">
            <v>45915</v>
          </cell>
          <cell r="C14710" t="str">
            <v>DEKARLA SAS</v>
          </cell>
          <cell r="F14710">
            <v>45913.518414351849</v>
          </cell>
          <cell r="G14710">
            <v>45914.518333333333</v>
          </cell>
          <cell r="H14710">
            <v>4</v>
          </cell>
          <cell r="O14710">
            <v>752500</v>
          </cell>
        </row>
        <row r="14711">
          <cell r="A14711">
            <v>45915</v>
          </cell>
          <cell r="C14711" t="str">
            <v>PROCESADORA DE CARNES NUEVA COLOMBO ALEMANA LTDA</v>
          </cell>
          <cell r="F14711">
            <v>45913.561909722222</v>
          </cell>
          <cell r="G14711">
            <v>45916.561516203707</v>
          </cell>
          <cell r="H14711">
            <v>2</v>
          </cell>
          <cell r="O14711">
            <v>2692480</v>
          </cell>
        </row>
        <row r="14712">
          <cell r="A14712">
            <v>45915</v>
          </cell>
          <cell r="C14712" t="str">
            <v>IVAN RODRIGO LUQUE RESTREPO</v>
          </cell>
          <cell r="F14712">
            <v>45904.326354166667</v>
          </cell>
          <cell r="G14712">
            <v>45912.326192129629</v>
          </cell>
          <cell r="H14712">
            <v>6</v>
          </cell>
          <cell r="O14712">
            <v>600899.93999999994</v>
          </cell>
        </row>
        <row r="14713">
          <cell r="A14713">
            <v>45915</v>
          </cell>
          <cell r="C14713" t="str">
            <v>PENTAGONO INVERSIONES SAS</v>
          </cell>
          <cell r="F14713">
            <v>45890.312708333331</v>
          </cell>
          <cell r="G14713">
            <v>45920.312557870369</v>
          </cell>
          <cell r="H14713">
            <v>-2</v>
          </cell>
          <cell r="O14713">
            <v>3503000</v>
          </cell>
        </row>
        <row r="14714">
          <cell r="A14714">
            <v>45915</v>
          </cell>
          <cell r="C14714" t="str">
            <v>NESTOR ABEL NOREÑA URREA</v>
          </cell>
          <cell r="F14714">
            <v>45915.238692129627</v>
          </cell>
          <cell r="G14714">
            <v>45916.236435185187</v>
          </cell>
          <cell r="H14714">
            <v>2</v>
          </cell>
          <cell r="O14714">
            <v>1115800</v>
          </cell>
        </row>
        <row r="14715">
          <cell r="A14715">
            <v>45915</v>
          </cell>
          <cell r="C14715" t="str">
            <v>VENTAS MOSTRADOR</v>
          </cell>
          <cell r="F14715">
            <v>45915</v>
          </cell>
          <cell r="G14715">
            <v>45915</v>
          </cell>
          <cell r="H14715">
            <v>0</v>
          </cell>
          <cell r="O14715">
            <v>552960</v>
          </cell>
        </row>
        <row r="14716">
          <cell r="A14716">
            <v>45915</v>
          </cell>
          <cell r="C14716" t="str">
            <v>VENTAS MOSTRADOR</v>
          </cell>
          <cell r="F14716">
            <v>45915</v>
          </cell>
          <cell r="G14716">
            <v>45915</v>
          </cell>
          <cell r="H14716">
            <v>0</v>
          </cell>
          <cell r="O14716">
            <v>718294</v>
          </cell>
        </row>
        <row r="14717">
          <cell r="A14717">
            <v>45915</v>
          </cell>
          <cell r="C14717" t="str">
            <v>VENTAS MOSTRADOR</v>
          </cell>
          <cell r="F14717">
            <v>45915</v>
          </cell>
          <cell r="G14717">
            <v>45915</v>
          </cell>
          <cell r="H14717">
            <v>0</v>
          </cell>
          <cell r="O14717">
            <v>2729717</v>
          </cell>
        </row>
        <row r="14718">
          <cell r="A14718">
            <v>45916</v>
          </cell>
          <cell r="C14718" t="str">
            <v>VENTANITA DEL ALMA SAS</v>
          </cell>
          <cell r="F14718">
            <v>45912.267592592594</v>
          </cell>
          <cell r="G14718">
            <v>45920.259791666664</v>
          </cell>
          <cell r="H14718">
            <v>6</v>
          </cell>
          <cell r="O14718">
            <v>400000</v>
          </cell>
        </row>
        <row r="14719">
          <cell r="A14719">
            <v>45916</v>
          </cell>
          <cell r="C14719" t="str">
            <v>PINEDA FORERO ARNOBIS</v>
          </cell>
          <cell r="F14719">
            <v>45916.268009259256</v>
          </cell>
          <cell r="G14719">
            <v>45917.267824074072</v>
          </cell>
          <cell r="H14719">
            <v>1</v>
          </cell>
          <cell r="O14719">
            <v>1224800</v>
          </cell>
        </row>
        <row r="14720">
          <cell r="A14720">
            <v>45916</v>
          </cell>
          <cell r="C14720" t="str">
            <v>VENTAS MOSTRADOR</v>
          </cell>
          <cell r="F14720">
            <v>45916</v>
          </cell>
          <cell r="G14720">
            <v>45916</v>
          </cell>
          <cell r="H14720">
            <v>0</v>
          </cell>
          <cell r="O14720">
            <v>5720</v>
          </cell>
        </row>
        <row r="14721">
          <cell r="A14721">
            <v>45916</v>
          </cell>
          <cell r="C14721" t="str">
            <v>VENTAS MOSTRADOR</v>
          </cell>
          <cell r="F14721">
            <v>45916</v>
          </cell>
          <cell r="G14721">
            <v>45916</v>
          </cell>
          <cell r="H14721">
            <v>0</v>
          </cell>
          <cell r="O14721">
            <v>5925</v>
          </cell>
        </row>
        <row r="14722">
          <cell r="A14722">
            <v>45916</v>
          </cell>
          <cell r="C14722" t="str">
            <v>VENTAS MOSTRADOR</v>
          </cell>
          <cell r="F14722">
            <v>45916</v>
          </cell>
          <cell r="G14722">
            <v>45916</v>
          </cell>
          <cell r="H14722">
            <v>0</v>
          </cell>
          <cell r="O14722">
            <v>12000</v>
          </cell>
        </row>
        <row r="14723">
          <cell r="A14723">
            <v>45916</v>
          </cell>
          <cell r="C14723" t="str">
            <v>VENTAS MOSTRADOR</v>
          </cell>
          <cell r="F14723">
            <v>45916</v>
          </cell>
          <cell r="G14723">
            <v>45916</v>
          </cell>
          <cell r="H14723">
            <v>0</v>
          </cell>
          <cell r="O14723">
            <v>14000</v>
          </cell>
        </row>
        <row r="14724">
          <cell r="A14724">
            <v>45916</v>
          </cell>
          <cell r="C14724" t="str">
            <v>VENTAS MOSTRADOR</v>
          </cell>
          <cell r="F14724">
            <v>45916</v>
          </cell>
          <cell r="G14724">
            <v>45916</v>
          </cell>
          <cell r="H14724">
            <v>0</v>
          </cell>
          <cell r="O14724">
            <v>18000</v>
          </cell>
        </row>
        <row r="14725">
          <cell r="A14725">
            <v>45916</v>
          </cell>
          <cell r="C14725" t="str">
            <v>VENTAS MOSTRADOR</v>
          </cell>
          <cell r="F14725">
            <v>45916</v>
          </cell>
          <cell r="G14725">
            <v>45916</v>
          </cell>
          <cell r="H14725">
            <v>0</v>
          </cell>
          <cell r="O14725">
            <v>20060</v>
          </cell>
        </row>
        <row r="14726">
          <cell r="A14726">
            <v>45916</v>
          </cell>
          <cell r="C14726" t="str">
            <v>VENTAS MOSTRADOR</v>
          </cell>
          <cell r="F14726">
            <v>45916</v>
          </cell>
          <cell r="G14726">
            <v>45916</v>
          </cell>
          <cell r="H14726">
            <v>0</v>
          </cell>
          <cell r="O14726">
            <v>20900</v>
          </cell>
        </row>
        <row r="14727">
          <cell r="A14727">
            <v>45916</v>
          </cell>
          <cell r="C14727" t="str">
            <v>VENTAS MOSTRADOR</v>
          </cell>
          <cell r="F14727">
            <v>45916</v>
          </cell>
          <cell r="G14727">
            <v>45916</v>
          </cell>
          <cell r="H14727">
            <v>0</v>
          </cell>
          <cell r="O14727">
            <v>27225</v>
          </cell>
        </row>
        <row r="14728">
          <cell r="A14728">
            <v>45916</v>
          </cell>
          <cell r="C14728" t="str">
            <v>VENTAS MOSTRADOR</v>
          </cell>
          <cell r="F14728">
            <v>45916</v>
          </cell>
          <cell r="G14728">
            <v>45916</v>
          </cell>
          <cell r="H14728">
            <v>0</v>
          </cell>
          <cell r="O14728">
            <v>38100</v>
          </cell>
        </row>
        <row r="14729">
          <cell r="A14729">
            <v>45916</v>
          </cell>
          <cell r="C14729" t="str">
            <v>VENTAS MOSTRADOR</v>
          </cell>
          <cell r="F14729">
            <v>45916</v>
          </cell>
          <cell r="G14729">
            <v>45916</v>
          </cell>
          <cell r="H14729">
            <v>0</v>
          </cell>
          <cell r="O14729">
            <v>62969</v>
          </cell>
        </row>
        <row r="14730">
          <cell r="A14730">
            <v>45916</v>
          </cell>
          <cell r="C14730" t="str">
            <v>VENTAS MOSTRADOR</v>
          </cell>
          <cell r="F14730">
            <v>45916</v>
          </cell>
          <cell r="G14730">
            <v>45916</v>
          </cell>
          <cell r="H14730">
            <v>0</v>
          </cell>
          <cell r="O14730">
            <v>63900</v>
          </cell>
        </row>
        <row r="14731">
          <cell r="A14731">
            <v>45916</v>
          </cell>
          <cell r="C14731" t="str">
            <v>VENTAS MOSTRADOR</v>
          </cell>
          <cell r="F14731">
            <v>45916</v>
          </cell>
          <cell r="G14731">
            <v>45916</v>
          </cell>
          <cell r="H14731">
            <v>0</v>
          </cell>
          <cell r="O14731">
            <v>107800</v>
          </cell>
        </row>
        <row r="14732">
          <cell r="A14732">
            <v>45916</v>
          </cell>
          <cell r="C14732" t="str">
            <v>LUZ MARINA PELAYO ORTIZ</v>
          </cell>
          <cell r="F14732">
            <v>45915.460046296299</v>
          </cell>
          <cell r="G14732">
            <v>45916.459861111114</v>
          </cell>
          <cell r="H14732">
            <v>2</v>
          </cell>
          <cell r="O14732">
            <v>198400</v>
          </cell>
        </row>
        <row r="14733">
          <cell r="A14733">
            <v>45916</v>
          </cell>
          <cell r="C14733" t="str">
            <v>CRISTIAN  ROJAS RIVERA</v>
          </cell>
          <cell r="F14733">
            <v>45917.355428240742</v>
          </cell>
          <cell r="G14733">
            <v>45923.355358796296</v>
          </cell>
          <cell r="H14733">
            <v>2</v>
          </cell>
          <cell r="O14733">
            <v>212749.99</v>
          </cell>
        </row>
        <row r="14734">
          <cell r="A14734">
            <v>45916</v>
          </cell>
          <cell r="C14734" t="str">
            <v>CARLOS ANDRES HERNANDEZ MARTINEZ</v>
          </cell>
          <cell r="F14734">
            <v>45916.421956018516</v>
          </cell>
          <cell r="G14734">
            <v>45917.421539351853</v>
          </cell>
          <cell r="H14734">
            <v>1</v>
          </cell>
          <cell r="O14734">
            <v>297849.99</v>
          </cell>
        </row>
        <row r="14735">
          <cell r="A14735">
            <v>45916</v>
          </cell>
          <cell r="C14735" t="str">
            <v>VENTAS MOSTRADOR</v>
          </cell>
          <cell r="F14735">
            <v>45916</v>
          </cell>
          <cell r="G14735">
            <v>45916</v>
          </cell>
          <cell r="H14735">
            <v>0</v>
          </cell>
          <cell r="O14735">
            <v>327190</v>
          </cell>
        </row>
        <row r="14736">
          <cell r="A14736">
            <v>45916</v>
          </cell>
          <cell r="C14736" t="str">
            <v>JOSE RODRIGO SUAREZ TORRES</v>
          </cell>
          <cell r="F14736">
            <v>45913.30232638889</v>
          </cell>
          <cell r="G14736">
            <v>45914.302187499998</v>
          </cell>
          <cell r="H14736">
            <v>4</v>
          </cell>
          <cell r="O14736">
            <v>329000</v>
          </cell>
        </row>
        <row r="14737">
          <cell r="A14737">
            <v>45916</v>
          </cell>
          <cell r="C14737" t="str">
            <v>CARLOS ANDRES HERNANDEZ MARTINEZ</v>
          </cell>
          <cell r="F14737">
            <v>45916.422546296293</v>
          </cell>
          <cell r="G14737">
            <v>45917.422384259262</v>
          </cell>
          <cell r="H14737">
            <v>8</v>
          </cell>
          <cell r="O14737">
            <v>297849.99</v>
          </cell>
        </row>
        <row r="14738">
          <cell r="A14738">
            <v>45916</v>
          </cell>
          <cell r="C14738" t="str">
            <v>CARLOS ANDRES HERNANDEZ MARTINEZ</v>
          </cell>
          <cell r="F14738">
            <v>45916.609537037039</v>
          </cell>
          <cell r="G14738">
            <v>45917.609351851854</v>
          </cell>
          <cell r="H14738">
            <v>8</v>
          </cell>
          <cell r="O14738">
            <v>127650</v>
          </cell>
        </row>
        <row r="14739">
          <cell r="A14739">
            <v>45916</v>
          </cell>
          <cell r="C14739" t="str">
            <v>CARLOS ANDRES HERNANDEZ MARTINEZ</v>
          </cell>
          <cell r="F14739">
            <v>45916.563055555554</v>
          </cell>
          <cell r="G14739">
            <v>45917.562962962962</v>
          </cell>
          <cell r="H14739">
            <v>8</v>
          </cell>
          <cell r="O14739">
            <v>425499.99</v>
          </cell>
        </row>
        <row r="14740">
          <cell r="A14740">
            <v>45916</v>
          </cell>
          <cell r="C14740" t="str">
            <v>FRESCAS Y MADURADAS COLOMBIA S.A.S</v>
          </cell>
          <cell r="F14740">
            <v>45864.357986111114</v>
          </cell>
          <cell r="G14740">
            <v>45865.357847222222</v>
          </cell>
          <cell r="H14740">
            <v>46</v>
          </cell>
          <cell r="O14740">
            <v>9261100</v>
          </cell>
        </row>
        <row r="14741">
          <cell r="A14741">
            <v>45916</v>
          </cell>
          <cell r="C14741" t="str">
            <v>SOSTENIBILIDAD S.A.S.</v>
          </cell>
          <cell r="F14741">
            <v>45904.671817129631</v>
          </cell>
          <cell r="G14741">
            <v>45919.671701388892</v>
          </cell>
          <cell r="H14741">
            <v>-1</v>
          </cell>
          <cell r="O14741">
            <v>386850</v>
          </cell>
        </row>
        <row r="14742">
          <cell r="A14742">
            <v>45916</v>
          </cell>
          <cell r="C14742" t="str">
            <v>SOSTENIBILIDAD S.A.S.</v>
          </cell>
          <cell r="F14742">
            <v>45904.688645833332</v>
          </cell>
          <cell r="G14742">
            <v>45919.687465277777</v>
          </cell>
          <cell r="H14742">
            <v>-1</v>
          </cell>
          <cell r="O14742">
            <v>538400</v>
          </cell>
        </row>
        <row r="14743">
          <cell r="A14743">
            <v>45916</v>
          </cell>
          <cell r="C14743" t="str">
            <v>LAO KAO SA</v>
          </cell>
          <cell r="F14743">
            <v>45894.480185185188</v>
          </cell>
          <cell r="G14743">
            <v>45909.47991898148</v>
          </cell>
          <cell r="H14743">
            <v>2</v>
          </cell>
          <cell r="O14743">
            <v>1783585.26</v>
          </cell>
        </row>
        <row r="14744">
          <cell r="A14744">
            <v>45916</v>
          </cell>
          <cell r="C14744" t="str">
            <v>LAO KAO SA</v>
          </cell>
          <cell r="F14744">
            <v>45897.474594907406</v>
          </cell>
          <cell r="G14744">
            <v>45912.47179398148</v>
          </cell>
          <cell r="H14744">
            <v>-1</v>
          </cell>
          <cell r="O14744">
            <v>4806916.6339999996</v>
          </cell>
        </row>
        <row r="14745">
          <cell r="A14745">
            <v>45916</v>
          </cell>
          <cell r="C14745" t="str">
            <v>LAO KAO SA</v>
          </cell>
          <cell r="F14745">
            <v>45901.521874999999</v>
          </cell>
          <cell r="G14745">
            <v>45916.520138888889</v>
          </cell>
          <cell r="H14745">
            <v>-5</v>
          </cell>
          <cell r="O14745">
            <v>1252991.0519999999</v>
          </cell>
        </row>
        <row r="14746">
          <cell r="A14746">
            <v>45916</v>
          </cell>
          <cell r="C14746" t="str">
            <v>LAO KAO SA</v>
          </cell>
          <cell r="F14746">
            <v>45902.556145833332</v>
          </cell>
          <cell r="G14746">
            <v>45917.555925925924</v>
          </cell>
          <cell r="H14746">
            <v>-6</v>
          </cell>
          <cell r="O14746">
            <v>1728016.2720000001</v>
          </cell>
        </row>
        <row r="14747">
          <cell r="A14747">
            <v>45916</v>
          </cell>
          <cell r="C14747" t="str">
            <v>LAO KAO SA</v>
          </cell>
          <cell r="F14747">
            <v>45904.465671296297</v>
          </cell>
          <cell r="G14747">
            <v>45919.465462962966</v>
          </cell>
          <cell r="H14747">
            <v>-8</v>
          </cell>
          <cell r="O14747">
            <v>5769614.4960000003</v>
          </cell>
        </row>
        <row r="14748">
          <cell r="A14748">
            <v>45916</v>
          </cell>
          <cell r="C14748" t="str">
            <v>ALTO BISTRO SAS</v>
          </cell>
          <cell r="F14748">
            <v>45903.320798611108</v>
          </cell>
          <cell r="G14748">
            <v>45904.320162037038</v>
          </cell>
          <cell r="H14748">
            <v>21</v>
          </cell>
          <cell r="O14748">
            <v>440800</v>
          </cell>
        </row>
        <row r="14749">
          <cell r="A14749">
            <v>45916</v>
          </cell>
          <cell r="C14749" t="str">
            <v>PAULA JINNET ARDILA GOMEZ</v>
          </cell>
          <cell r="F14749">
            <v>45916.252083333333</v>
          </cell>
          <cell r="G14749">
            <v>45917.251956018517</v>
          </cell>
          <cell r="H14749">
            <v>8</v>
          </cell>
          <cell r="O14749">
            <v>692300</v>
          </cell>
        </row>
        <row r="14750">
          <cell r="A14750">
            <v>45916</v>
          </cell>
          <cell r="C14750" t="str">
            <v>ANA DOLORES CORONEL PARDO</v>
          </cell>
          <cell r="F14750">
            <v>45916.246701388889</v>
          </cell>
          <cell r="G14750">
            <v>45917.246550925927</v>
          </cell>
          <cell r="H14750">
            <v>1</v>
          </cell>
          <cell r="O14750">
            <v>799500</v>
          </cell>
        </row>
        <row r="14751">
          <cell r="A14751">
            <v>45916</v>
          </cell>
          <cell r="C14751" t="str">
            <v>SEBALI SAS</v>
          </cell>
          <cell r="F14751">
            <v>45909.316250000003</v>
          </cell>
          <cell r="G14751">
            <v>45917.315972222219</v>
          </cell>
          <cell r="H14751">
            <v>8</v>
          </cell>
          <cell r="O14751">
            <v>579832.5</v>
          </cell>
        </row>
        <row r="14752">
          <cell r="A14752">
            <v>45916</v>
          </cell>
          <cell r="C14752" t="str">
            <v>JAIR SEBASTIAN ROJAS PULIDO</v>
          </cell>
          <cell r="F14752">
            <v>45916.414386574077</v>
          </cell>
          <cell r="G14752">
            <v>45917.414282407408</v>
          </cell>
          <cell r="H14752">
            <v>1</v>
          </cell>
          <cell r="O14752">
            <v>765899.98</v>
          </cell>
        </row>
        <row r="14753">
          <cell r="A14753">
            <v>45916</v>
          </cell>
          <cell r="C14753" t="str">
            <v>CAMILO  MILLAN PUENTES</v>
          </cell>
          <cell r="F14753">
            <v>45915.458703703705</v>
          </cell>
          <cell r="G14753">
            <v>45916.458425925928</v>
          </cell>
          <cell r="H14753">
            <v>2</v>
          </cell>
          <cell r="O14753">
            <v>1030650</v>
          </cell>
        </row>
        <row r="14754">
          <cell r="A14754">
            <v>45916</v>
          </cell>
          <cell r="C14754" t="str">
            <v>JAIR SEBASTIAN ROJAS PULIDO</v>
          </cell>
          <cell r="F14754">
            <v>45916.367835648147</v>
          </cell>
          <cell r="G14754">
            <v>45917.367743055554</v>
          </cell>
          <cell r="H14754">
            <v>1</v>
          </cell>
          <cell r="O14754">
            <v>638249.98</v>
          </cell>
        </row>
        <row r="14755">
          <cell r="A14755">
            <v>45916</v>
          </cell>
          <cell r="C14755" t="str">
            <v>BASTIDAS MEDINA MARCELA</v>
          </cell>
          <cell r="F14755">
            <v>45912.320520833331</v>
          </cell>
          <cell r="G14755">
            <v>45913.319861111115</v>
          </cell>
          <cell r="H14755">
            <v>12</v>
          </cell>
          <cell r="O14755">
            <v>138600</v>
          </cell>
        </row>
        <row r="14756">
          <cell r="A14756">
            <v>45916</v>
          </cell>
          <cell r="C14756" t="str">
            <v>CAROLA CACEROLA SAS</v>
          </cell>
          <cell r="F14756">
            <v>45913.28292824074</v>
          </cell>
          <cell r="G14756">
            <v>45914.282256944447</v>
          </cell>
          <cell r="H14756">
            <v>4</v>
          </cell>
          <cell r="O14756">
            <v>320749.99</v>
          </cell>
        </row>
        <row r="14757">
          <cell r="A14757">
            <v>45916</v>
          </cell>
          <cell r="C14757" t="str">
            <v xml:space="preserve">A MANO SAS </v>
          </cell>
          <cell r="F14757">
            <v>45905.488541666666</v>
          </cell>
          <cell r="G14757">
            <v>45913.488287037035</v>
          </cell>
          <cell r="H14757">
            <v>-2</v>
          </cell>
          <cell r="O14757">
            <v>294400</v>
          </cell>
        </row>
        <row r="14758">
          <cell r="A14758">
            <v>45916</v>
          </cell>
          <cell r="C14758" t="str">
            <v>LA BIFERIA SA</v>
          </cell>
          <cell r="F14758">
            <v>45894.546689814815</v>
          </cell>
          <cell r="G14758">
            <v>45924.546574074076</v>
          </cell>
          <cell r="H14758">
            <v>-13</v>
          </cell>
          <cell r="O14758">
            <v>2573700</v>
          </cell>
        </row>
        <row r="14759">
          <cell r="A14759">
            <v>45916</v>
          </cell>
          <cell r="C14759" t="str">
            <v>ADRIANA  BERMUDEZ RAMIREZ</v>
          </cell>
          <cell r="F14759">
            <v>45910.513298611113</v>
          </cell>
          <cell r="G14759">
            <v>45918.513136574074</v>
          </cell>
          <cell r="H14759">
            <v>7</v>
          </cell>
          <cell r="O14759">
            <v>630760</v>
          </cell>
        </row>
        <row r="14760">
          <cell r="A14760">
            <v>45916</v>
          </cell>
          <cell r="C14760" t="str">
            <v>ADRIANO  ALVAREZ LOZANO</v>
          </cell>
          <cell r="F14760">
            <v>45915.465601851851</v>
          </cell>
          <cell r="G14760">
            <v>45916.465127314812</v>
          </cell>
          <cell r="H14760">
            <v>2</v>
          </cell>
          <cell r="O14760">
            <v>950750</v>
          </cell>
        </row>
        <row r="14761">
          <cell r="A14761">
            <v>45916</v>
          </cell>
          <cell r="C14761" t="str">
            <v>VENTAS MOSTRADOR</v>
          </cell>
          <cell r="F14761">
            <v>45916</v>
          </cell>
          <cell r="G14761">
            <v>45916</v>
          </cell>
          <cell r="H14761">
            <v>0</v>
          </cell>
          <cell r="O14761">
            <v>856580</v>
          </cell>
        </row>
        <row r="14762">
          <cell r="A14762">
            <v>45916</v>
          </cell>
          <cell r="C14762" t="str">
            <v>VENTAS MOSTRADOR</v>
          </cell>
          <cell r="F14762">
            <v>45916</v>
          </cell>
          <cell r="G14762">
            <v>45916</v>
          </cell>
          <cell r="H14762">
            <v>0</v>
          </cell>
          <cell r="O14762">
            <v>255042</v>
          </cell>
        </row>
        <row r="14763">
          <cell r="A14763">
            <v>45917</v>
          </cell>
          <cell r="C14763" t="str">
            <v>VENTAS MOSTRADOR</v>
          </cell>
          <cell r="F14763">
            <v>45917</v>
          </cell>
          <cell r="G14763">
            <v>45917</v>
          </cell>
          <cell r="H14763">
            <v>0</v>
          </cell>
          <cell r="O14763">
            <v>8300</v>
          </cell>
        </row>
        <row r="14764">
          <cell r="A14764">
            <v>45917</v>
          </cell>
          <cell r="C14764" t="str">
            <v>VENTAS MOSTRADOR</v>
          </cell>
          <cell r="F14764">
            <v>45917</v>
          </cell>
          <cell r="G14764">
            <v>45917</v>
          </cell>
          <cell r="H14764">
            <v>0</v>
          </cell>
          <cell r="O14764">
            <v>9000</v>
          </cell>
        </row>
        <row r="14765">
          <cell r="A14765">
            <v>45917</v>
          </cell>
          <cell r="C14765" t="str">
            <v>VENTAS MOSTRADOR</v>
          </cell>
          <cell r="F14765">
            <v>45917</v>
          </cell>
          <cell r="G14765">
            <v>45917</v>
          </cell>
          <cell r="H14765">
            <v>0</v>
          </cell>
          <cell r="O14765">
            <v>9450</v>
          </cell>
        </row>
        <row r="14766">
          <cell r="A14766">
            <v>45917</v>
          </cell>
          <cell r="C14766" t="str">
            <v>VENTAS MOSTRADOR</v>
          </cell>
          <cell r="F14766">
            <v>45917</v>
          </cell>
          <cell r="G14766">
            <v>45917</v>
          </cell>
          <cell r="H14766">
            <v>0</v>
          </cell>
          <cell r="O14766">
            <v>10340</v>
          </cell>
        </row>
        <row r="14767">
          <cell r="A14767">
            <v>45917</v>
          </cell>
          <cell r="C14767" t="str">
            <v>VENTAS MOSTRADOR</v>
          </cell>
          <cell r="F14767">
            <v>45917</v>
          </cell>
          <cell r="G14767">
            <v>45917</v>
          </cell>
          <cell r="H14767">
            <v>0</v>
          </cell>
          <cell r="O14767">
            <v>14600</v>
          </cell>
        </row>
        <row r="14768">
          <cell r="A14768">
            <v>45917</v>
          </cell>
          <cell r="C14768" t="str">
            <v>VENTAS MOSTRADOR</v>
          </cell>
          <cell r="F14768">
            <v>45917</v>
          </cell>
          <cell r="G14768">
            <v>45917</v>
          </cell>
          <cell r="H14768">
            <v>0</v>
          </cell>
          <cell r="O14768">
            <v>16150</v>
          </cell>
        </row>
        <row r="14769">
          <cell r="A14769">
            <v>45917</v>
          </cell>
          <cell r="C14769" t="str">
            <v>VENTAS MOSTRADOR</v>
          </cell>
          <cell r="F14769">
            <v>45917</v>
          </cell>
          <cell r="G14769">
            <v>45917</v>
          </cell>
          <cell r="H14769">
            <v>0</v>
          </cell>
          <cell r="O14769">
            <v>16830</v>
          </cell>
        </row>
        <row r="14770">
          <cell r="A14770">
            <v>45917</v>
          </cell>
          <cell r="C14770" t="str">
            <v>VENTAS MOSTRADOR</v>
          </cell>
          <cell r="F14770">
            <v>45917</v>
          </cell>
          <cell r="G14770">
            <v>45917</v>
          </cell>
          <cell r="H14770">
            <v>0</v>
          </cell>
          <cell r="O14770">
            <v>20050</v>
          </cell>
        </row>
        <row r="14771">
          <cell r="A14771">
            <v>45917</v>
          </cell>
          <cell r="C14771" t="str">
            <v>VENTAS MOSTRADOR</v>
          </cell>
          <cell r="F14771">
            <v>45917</v>
          </cell>
          <cell r="G14771">
            <v>45917</v>
          </cell>
          <cell r="H14771">
            <v>0</v>
          </cell>
          <cell r="O14771">
            <v>20600</v>
          </cell>
        </row>
        <row r="14772">
          <cell r="A14772">
            <v>45917</v>
          </cell>
          <cell r="C14772" t="str">
            <v>VENTAS MOSTRADOR</v>
          </cell>
          <cell r="F14772">
            <v>45917</v>
          </cell>
          <cell r="G14772">
            <v>45917</v>
          </cell>
          <cell r="H14772">
            <v>0</v>
          </cell>
          <cell r="O14772">
            <v>20650</v>
          </cell>
        </row>
        <row r="14773">
          <cell r="A14773">
            <v>45917</v>
          </cell>
          <cell r="C14773" t="str">
            <v>VENTAS MOSTRADOR</v>
          </cell>
          <cell r="F14773">
            <v>45917</v>
          </cell>
          <cell r="G14773">
            <v>45917</v>
          </cell>
          <cell r="H14773">
            <v>0</v>
          </cell>
          <cell r="O14773">
            <v>22000</v>
          </cell>
        </row>
        <row r="14774">
          <cell r="A14774">
            <v>45917</v>
          </cell>
          <cell r="C14774" t="str">
            <v>VENTAS MOSTRADOR</v>
          </cell>
          <cell r="F14774">
            <v>45917</v>
          </cell>
          <cell r="G14774">
            <v>45917</v>
          </cell>
          <cell r="H14774">
            <v>0</v>
          </cell>
          <cell r="O14774">
            <v>25000</v>
          </cell>
        </row>
        <row r="14775">
          <cell r="A14775">
            <v>45917</v>
          </cell>
          <cell r="C14775" t="str">
            <v>VENTAS MOSTRADOR</v>
          </cell>
          <cell r="F14775">
            <v>45917</v>
          </cell>
          <cell r="G14775">
            <v>45917</v>
          </cell>
          <cell r="H14775">
            <v>0</v>
          </cell>
          <cell r="O14775">
            <v>25350</v>
          </cell>
        </row>
        <row r="14776">
          <cell r="A14776">
            <v>45917</v>
          </cell>
          <cell r="C14776" t="str">
            <v>VENTAS MOSTRADOR</v>
          </cell>
          <cell r="F14776">
            <v>45917</v>
          </cell>
          <cell r="G14776">
            <v>45917</v>
          </cell>
          <cell r="H14776">
            <v>0</v>
          </cell>
          <cell r="O14776">
            <v>26150</v>
          </cell>
        </row>
        <row r="14777">
          <cell r="A14777">
            <v>45917</v>
          </cell>
          <cell r="C14777" t="str">
            <v>VENTAS MOSTRADOR</v>
          </cell>
          <cell r="F14777">
            <v>45917</v>
          </cell>
          <cell r="G14777">
            <v>45917</v>
          </cell>
          <cell r="H14777">
            <v>0</v>
          </cell>
          <cell r="O14777">
            <v>29700</v>
          </cell>
        </row>
        <row r="14778">
          <cell r="A14778">
            <v>45917</v>
          </cell>
          <cell r="C14778" t="str">
            <v>VENTAS MOSTRADOR</v>
          </cell>
          <cell r="F14778">
            <v>45917</v>
          </cell>
          <cell r="G14778">
            <v>45917</v>
          </cell>
          <cell r="H14778">
            <v>0</v>
          </cell>
          <cell r="O14778">
            <v>39540</v>
          </cell>
        </row>
        <row r="14779">
          <cell r="A14779">
            <v>45917</v>
          </cell>
          <cell r="C14779" t="str">
            <v>VENTAS MOSTRADOR</v>
          </cell>
          <cell r="F14779">
            <v>45917</v>
          </cell>
          <cell r="G14779">
            <v>45917</v>
          </cell>
          <cell r="H14779">
            <v>0</v>
          </cell>
          <cell r="O14779">
            <v>66185</v>
          </cell>
        </row>
        <row r="14780">
          <cell r="A14780">
            <v>45917</v>
          </cell>
          <cell r="C14780" t="str">
            <v>VENTAS MOSTRADOR</v>
          </cell>
          <cell r="F14780">
            <v>45917</v>
          </cell>
          <cell r="G14780">
            <v>45917</v>
          </cell>
          <cell r="H14780">
            <v>0</v>
          </cell>
          <cell r="O14780">
            <v>163600</v>
          </cell>
        </row>
        <row r="14781">
          <cell r="A14781">
            <v>45917</v>
          </cell>
          <cell r="C14781" t="str">
            <v>VENTAS MOSTRADOR</v>
          </cell>
          <cell r="F14781">
            <v>45917</v>
          </cell>
          <cell r="G14781">
            <v>45917</v>
          </cell>
          <cell r="H14781">
            <v>0</v>
          </cell>
          <cell r="O14781">
            <v>166750</v>
          </cell>
        </row>
        <row r="14782">
          <cell r="A14782">
            <v>45917</v>
          </cell>
          <cell r="C14782" t="str">
            <v>VENTAS MOSTRADOR</v>
          </cell>
          <cell r="F14782">
            <v>45917</v>
          </cell>
          <cell r="G14782">
            <v>45917</v>
          </cell>
          <cell r="H14782">
            <v>0</v>
          </cell>
          <cell r="O14782">
            <v>180000</v>
          </cell>
        </row>
        <row r="14783">
          <cell r="A14783">
            <v>45917</v>
          </cell>
          <cell r="C14783" t="str">
            <v>VENTAS MOSTRADOR</v>
          </cell>
          <cell r="F14783">
            <v>45917</v>
          </cell>
          <cell r="G14783">
            <v>45917</v>
          </cell>
          <cell r="H14783">
            <v>0</v>
          </cell>
          <cell r="O14783">
            <v>448000</v>
          </cell>
        </row>
        <row r="14784">
          <cell r="A14784">
            <v>45917</v>
          </cell>
          <cell r="C14784" t="str">
            <v>FREDY ALFONSO SUAREZ VILLAMIL</v>
          </cell>
          <cell r="F14784">
            <v>45917.524293981478</v>
          </cell>
          <cell r="G14784">
            <v>45918.524178240739</v>
          </cell>
          <cell r="H14784">
            <v>7</v>
          </cell>
          <cell r="O14784">
            <v>851200</v>
          </cell>
        </row>
        <row r="14785">
          <cell r="A14785">
            <v>45917</v>
          </cell>
          <cell r="C14785" t="str">
            <v>INDUCOLCARNES S.A.S</v>
          </cell>
          <cell r="F14785">
            <v>45891.241284722222</v>
          </cell>
          <cell r="G14785">
            <v>45906.241284722222</v>
          </cell>
          <cell r="H14785">
            <v>25</v>
          </cell>
          <cell r="O14785">
            <v>2828491.3650000002</v>
          </cell>
        </row>
        <row r="14786">
          <cell r="A14786">
            <v>45917</v>
          </cell>
          <cell r="C14786" t="str">
            <v>VENTAS MOSTRADOR</v>
          </cell>
          <cell r="F14786">
            <v>45890.33048611111</v>
          </cell>
          <cell r="G14786">
            <v>45905.33048611111</v>
          </cell>
          <cell r="H14786">
            <v>20</v>
          </cell>
          <cell r="O14786">
            <v>0</v>
          </cell>
        </row>
        <row r="14787">
          <cell r="A14787">
            <v>45917</v>
          </cell>
          <cell r="C14787" t="str">
            <v>INVERSIONES Y SOLUCIONES DE TRADICION SAS</v>
          </cell>
          <cell r="F14787">
            <v>45863.60465277778</v>
          </cell>
          <cell r="G14787">
            <v>45878.604085648149</v>
          </cell>
          <cell r="H14787">
            <v>47</v>
          </cell>
          <cell r="O14787">
            <v>820718</v>
          </cell>
        </row>
        <row r="14788">
          <cell r="A14788">
            <v>45917</v>
          </cell>
          <cell r="C14788" t="str">
            <v>INVERSIONES Y SOLUCIONES DE TRADICION SAS</v>
          </cell>
          <cell r="F14788">
            <v>45870.626064814816</v>
          </cell>
          <cell r="G14788">
            <v>45885.6252662037</v>
          </cell>
          <cell r="H14788">
            <v>40</v>
          </cell>
          <cell r="O14788">
            <v>4179282</v>
          </cell>
        </row>
        <row r="14789">
          <cell r="A14789">
            <v>45917</v>
          </cell>
          <cell r="C14789" t="str">
            <v>ALEJANDRO  DURAN</v>
          </cell>
          <cell r="F14789">
            <v>45916.49291666667</v>
          </cell>
          <cell r="G14789">
            <v>45917.492430555554</v>
          </cell>
          <cell r="H14789">
            <v>8</v>
          </cell>
          <cell r="O14789">
            <v>2877000</v>
          </cell>
        </row>
        <row r="14790">
          <cell r="A14790">
            <v>45917</v>
          </cell>
          <cell r="C14790" t="str">
            <v>ANA LUCIA BAUTISTA MANCILLA</v>
          </cell>
          <cell r="F14790">
            <v>45911.27820601852</v>
          </cell>
          <cell r="G14790">
            <v>45912.277916666666</v>
          </cell>
          <cell r="H14790">
            <v>13</v>
          </cell>
          <cell r="O14790">
            <v>300000</v>
          </cell>
        </row>
        <row r="14791">
          <cell r="A14791">
            <v>45917</v>
          </cell>
          <cell r="C14791" t="str">
            <v>GINA ALEXANDRA OCHOA CASTAÑEDA</v>
          </cell>
          <cell r="F14791">
            <v>45915.513831018521</v>
          </cell>
          <cell r="G14791">
            <v>45916.513703703706</v>
          </cell>
          <cell r="H14791">
            <v>9</v>
          </cell>
          <cell r="O14791">
            <v>485600</v>
          </cell>
        </row>
        <row r="14792">
          <cell r="A14792">
            <v>45917</v>
          </cell>
          <cell r="C14792" t="str">
            <v>CARMEN ALICIA URQUIJO GAITAN</v>
          </cell>
          <cell r="F14792">
            <v>45916.232303240744</v>
          </cell>
          <cell r="G14792">
            <v>45917.232210648152</v>
          </cell>
          <cell r="H14792">
            <v>8</v>
          </cell>
          <cell r="O14792">
            <v>454500</v>
          </cell>
        </row>
        <row r="14793">
          <cell r="A14793">
            <v>45917</v>
          </cell>
          <cell r="C14793" t="str">
            <v>CRISTIAN CAMILO VEGA PALACIOS</v>
          </cell>
          <cell r="F14793">
            <v>45916.237060185187</v>
          </cell>
          <cell r="G14793">
            <v>45917.236909722225</v>
          </cell>
          <cell r="H14793">
            <v>8</v>
          </cell>
          <cell r="O14793">
            <v>492800</v>
          </cell>
        </row>
        <row r="14794">
          <cell r="A14794">
            <v>45917</v>
          </cell>
          <cell r="C14794" t="str">
            <v>MERCADOS BM SAS</v>
          </cell>
          <cell r="F14794">
            <v>45912</v>
          </cell>
          <cell r="G14794">
            <v>45920</v>
          </cell>
          <cell r="H14794">
            <v>11</v>
          </cell>
          <cell r="O14794">
            <v>2548878.7735000001</v>
          </cell>
        </row>
        <row r="14795">
          <cell r="A14795">
            <v>45917</v>
          </cell>
          <cell r="C14795" t="str">
            <v>DONDOHE4K S.A.S</v>
          </cell>
          <cell r="F14795">
            <v>45896.579675925925</v>
          </cell>
          <cell r="G14795">
            <v>45926.554398148146</v>
          </cell>
          <cell r="H14795">
            <v>-1</v>
          </cell>
          <cell r="O14795">
            <v>1869129.6340000001</v>
          </cell>
        </row>
        <row r="14796">
          <cell r="A14796">
            <v>45917</v>
          </cell>
          <cell r="C14796" t="str">
            <v>DONDOHE4K S.A.S</v>
          </cell>
          <cell r="F14796">
            <v>45901.453842592593</v>
          </cell>
          <cell r="G14796">
            <v>45931.453136574077</v>
          </cell>
          <cell r="H14796">
            <v>-6</v>
          </cell>
          <cell r="O14796">
            <v>3053954.0690000001</v>
          </cell>
        </row>
        <row r="14797">
          <cell r="A14797">
            <v>45917</v>
          </cell>
          <cell r="C14797" t="str">
            <v>OSAKA COCINA NIKKEI S.A.S</v>
          </cell>
          <cell r="F14797">
            <v>45898.497129629628</v>
          </cell>
          <cell r="G14797">
            <v>45928.496979166666</v>
          </cell>
          <cell r="H14797">
            <v>-3</v>
          </cell>
          <cell r="O14797">
            <v>752173.05799999996</v>
          </cell>
        </row>
        <row r="14798">
          <cell r="A14798">
            <v>45917</v>
          </cell>
          <cell r="C14798" t="str">
            <v>OSAKA COCINA NIKKEI S.A.S</v>
          </cell>
          <cell r="F14798">
            <v>45901.443819444445</v>
          </cell>
          <cell r="G14798">
            <v>45931.443726851852</v>
          </cell>
          <cell r="H14798">
            <v>-6</v>
          </cell>
          <cell r="O14798">
            <v>1084013.5271999999</v>
          </cell>
        </row>
        <row r="14799">
          <cell r="A14799">
            <v>45917</v>
          </cell>
          <cell r="C14799" t="str">
            <v>CELESTE CATERING SAS</v>
          </cell>
          <cell r="F14799">
            <v>45870.483472222222</v>
          </cell>
          <cell r="G14799">
            <v>45900.481435185182</v>
          </cell>
          <cell r="H14799">
            <v>33</v>
          </cell>
          <cell r="O14799">
            <v>260150</v>
          </cell>
        </row>
        <row r="14800">
          <cell r="A14800">
            <v>45917</v>
          </cell>
          <cell r="C14800" t="str">
            <v>CELESTE CATERING SAS</v>
          </cell>
          <cell r="F14800">
            <v>45870.526458333334</v>
          </cell>
          <cell r="G14800">
            <v>45900.525949074072</v>
          </cell>
          <cell r="H14800">
            <v>33</v>
          </cell>
          <cell r="O14800">
            <v>154800</v>
          </cell>
        </row>
        <row r="14801">
          <cell r="A14801">
            <v>45917</v>
          </cell>
          <cell r="C14801" t="str">
            <v>CELESTE CATERING SAS</v>
          </cell>
          <cell r="F14801">
            <v>45870.531053240738</v>
          </cell>
          <cell r="G14801">
            <v>45900.530925925923</v>
          </cell>
          <cell r="H14801">
            <v>33</v>
          </cell>
          <cell r="O14801">
            <v>367650</v>
          </cell>
        </row>
        <row r="14802">
          <cell r="A14802">
            <v>45917</v>
          </cell>
          <cell r="C14802" t="str">
            <v>CELESTE CATERING SAS</v>
          </cell>
          <cell r="F14802">
            <v>45870.583437499998</v>
          </cell>
          <cell r="G14802">
            <v>45900.583344907405</v>
          </cell>
          <cell r="H14802">
            <v>33</v>
          </cell>
          <cell r="O14802">
            <v>836350</v>
          </cell>
        </row>
        <row r="14803">
          <cell r="A14803">
            <v>45917</v>
          </cell>
          <cell r="C14803" t="str">
            <v>CELESTE CATERING SAS</v>
          </cell>
          <cell r="F14803">
            <v>45871.581111111111</v>
          </cell>
          <cell r="G14803">
            <v>45901.580937500003</v>
          </cell>
          <cell r="H14803">
            <v>32</v>
          </cell>
          <cell r="O14803">
            <v>221450</v>
          </cell>
        </row>
        <row r="14804">
          <cell r="A14804">
            <v>45917</v>
          </cell>
          <cell r="C14804" t="str">
            <v>KOE4K S.A.S</v>
          </cell>
          <cell r="F14804">
            <v>45892.582037037035</v>
          </cell>
          <cell r="G14804">
            <v>45922.577210648145</v>
          </cell>
          <cell r="H14804">
            <v>3</v>
          </cell>
          <cell r="O14804">
            <v>1934009.9129999999</v>
          </cell>
        </row>
        <row r="14805">
          <cell r="A14805">
            <v>45917</v>
          </cell>
          <cell r="C14805" t="str">
            <v>KOE4K S.A.S</v>
          </cell>
          <cell r="F14805">
            <v>45895.507025462961</v>
          </cell>
          <cell r="G14805">
            <v>45925.506909722222</v>
          </cell>
          <cell r="H14805">
            <v>0</v>
          </cell>
          <cell r="O14805">
            <v>887311.26</v>
          </cell>
        </row>
        <row r="14806">
          <cell r="A14806">
            <v>45917</v>
          </cell>
          <cell r="C14806" t="str">
            <v>KOE4K S.A.S</v>
          </cell>
          <cell r="F14806">
            <v>45896.587453703702</v>
          </cell>
          <cell r="G14806">
            <v>45926.584247685183</v>
          </cell>
          <cell r="H14806">
            <v>-1</v>
          </cell>
          <cell r="O14806">
            <v>1252991.0519999999</v>
          </cell>
        </row>
        <row r="14807">
          <cell r="A14807">
            <v>45917</v>
          </cell>
          <cell r="C14807" t="str">
            <v>PAULA JINNET ARDILA GOMEZ</v>
          </cell>
          <cell r="F14807">
            <v>45916.25141203704</v>
          </cell>
          <cell r="G14807">
            <v>45917.251261574071</v>
          </cell>
          <cell r="H14807">
            <v>8</v>
          </cell>
          <cell r="O14807">
            <v>405950</v>
          </cell>
        </row>
        <row r="14808">
          <cell r="A14808">
            <v>45917</v>
          </cell>
          <cell r="C14808" t="str">
            <v>BACO FOODS COLOMBIA S.A.S</v>
          </cell>
          <cell r="F14808">
            <v>45873.551238425927</v>
          </cell>
          <cell r="G14808">
            <v>45903.551087962966</v>
          </cell>
          <cell r="H14808">
            <v>22</v>
          </cell>
          <cell r="O14808">
            <v>2811312.78</v>
          </cell>
        </row>
        <row r="14809">
          <cell r="A14809">
            <v>45917</v>
          </cell>
          <cell r="C14809" t="str">
            <v>DUFLO SERVICIOS INTEGRALES S.A.S.</v>
          </cell>
          <cell r="F14809">
            <v>45868.464004629626</v>
          </cell>
          <cell r="G14809">
            <v>45898.463460648149</v>
          </cell>
          <cell r="H14809">
            <v>27</v>
          </cell>
          <cell r="O14809">
            <v>2665754.75</v>
          </cell>
        </row>
        <row r="14810">
          <cell r="A14810">
            <v>45917</v>
          </cell>
          <cell r="C14810" t="str">
            <v>DUFLO SERVICIOS INTEGRALES S.A.S.</v>
          </cell>
          <cell r="F14810">
            <v>45868.471805555557</v>
          </cell>
          <cell r="G14810">
            <v>45898.469340277778</v>
          </cell>
          <cell r="H14810">
            <v>27</v>
          </cell>
          <cell r="O14810">
            <v>1521431</v>
          </cell>
        </row>
        <row r="14811">
          <cell r="A14811">
            <v>45917</v>
          </cell>
          <cell r="C14811" t="str">
            <v>DUFLO SERVICIOS INTEGRALES S.A.S.</v>
          </cell>
          <cell r="F14811">
            <v>45868.484826388885</v>
          </cell>
          <cell r="G14811">
            <v>45898.484675925924</v>
          </cell>
          <cell r="H14811">
            <v>27</v>
          </cell>
          <cell r="O14811">
            <v>2306352.875</v>
          </cell>
        </row>
        <row r="14812">
          <cell r="A14812">
            <v>45917</v>
          </cell>
          <cell r="C14812" t="str">
            <v>GUSTAVO  ALARCON MEJIA</v>
          </cell>
          <cell r="F14812">
            <v>45915.297476851854</v>
          </cell>
          <cell r="G14812">
            <v>45916.297349537039</v>
          </cell>
          <cell r="H14812">
            <v>9</v>
          </cell>
          <cell r="O14812">
            <v>310699.98</v>
          </cell>
        </row>
        <row r="14813">
          <cell r="A14813">
            <v>45917</v>
          </cell>
          <cell r="C14813" t="str">
            <v>VENTAS MOSTRADOR</v>
          </cell>
          <cell r="F14813">
            <v>45917</v>
          </cell>
          <cell r="G14813">
            <v>45917</v>
          </cell>
          <cell r="H14813">
            <v>0</v>
          </cell>
          <cell r="O14813">
            <v>3972667</v>
          </cell>
        </row>
        <row r="14814">
          <cell r="A14814">
            <v>45917</v>
          </cell>
          <cell r="C14814" t="str">
            <v>VENTAS MOSTRADOR</v>
          </cell>
          <cell r="F14814">
            <v>45917</v>
          </cell>
          <cell r="G14814">
            <v>45917</v>
          </cell>
          <cell r="H14814">
            <v>0</v>
          </cell>
          <cell r="O14814">
            <v>354679</v>
          </cell>
        </row>
        <row r="14815">
          <cell r="A14815">
            <v>45918</v>
          </cell>
          <cell r="C14815" t="str">
            <v>MERKMIOS SAS</v>
          </cell>
          <cell r="F14815">
            <v>45881.597291666665</v>
          </cell>
          <cell r="G14815">
            <v>45911.596458333333</v>
          </cell>
          <cell r="H14815">
            <v>14</v>
          </cell>
          <cell r="O14815">
            <v>1307365.0079999999</v>
          </cell>
        </row>
        <row r="14816">
          <cell r="A14816">
            <v>45918</v>
          </cell>
          <cell r="C14816" t="str">
            <v>MERKMIOS SAS</v>
          </cell>
          <cell r="F14816">
            <v>45881.649189814816</v>
          </cell>
          <cell r="G14816">
            <v>45911.649027777778</v>
          </cell>
          <cell r="H14816">
            <v>14</v>
          </cell>
          <cell r="O14816">
            <v>3465592.8</v>
          </cell>
        </row>
        <row r="14817">
          <cell r="A14817">
            <v>45918</v>
          </cell>
          <cell r="C14817" t="str">
            <v>VENTAS MOSTRADOR</v>
          </cell>
          <cell r="F14817">
            <v>45918</v>
          </cell>
          <cell r="G14817">
            <v>45918</v>
          </cell>
          <cell r="H14817">
            <v>0</v>
          </cell>
          <cell r="O14817">
            <v>8470</v>
          </cell>
        </row>
        <row r="14818">
          <cell r="A14818">
            <v>45918</v>
          </cell>
          <cell r="C14818" t="str">
            <v>VENTAS MOSTRADOR</v>
          </cell>
          <cell r="F14818">
            <v>45918</v>
          </cell>
          <cell r="G14818">
            <v>45918</v>
          </cell>
          <cell r="H14818">
            <v>0</v>
          </cell>
          <cell r="O14818">
            <v>13420</v>
          </cell>
        </row>
        <row r="14819">
          <cell r="A14819">
            <v>45918</v>
          </cell>
          <cell r="C14819" t="str">
            <v>VENTAS MOSTRADOR</v>
          </cell>
          <cell r="F14819">
            <v>45918</v>
          </cell>
          <cell r="G14819">
            <v>45918</v>
          </cell>
          <cell r="H14819">
            <v>0</v>
          </cell>
          <cell r="O14819">
            <v>14780</v>
          </cell>
        </row>
        <row r="14820">
          <cell r="A14820">
            <v>45918</v>
          </cell>
          <cell r="C14820" t="str">
            <v>VENTAS MOSTRADOR</v>
          </cell>
          <cell r="F14820">
            <v>45918</v>
          </cell>
          <cell r="G14820">
            <v>45918</v>
          </cell>
          <cell r="H14820">
            <v>0</v>
          </cell>
          <cell r="O14820">
            <v>16030</v>
          </cell>
        </row>
        <row r="14821">
          <cell r="A14821">
            <v>45918</v>
          </cell>
          <cell r="C14821" t="str">
            <v>VENTAS MOSTRADOR</v>
          </cell>
          <cell r="F14821">
            <v>45918</v>
          </cell>
          <cell r="G14821">
            <v>45918</v>
          </cell>
          <cell r="H14821">
            <v>0</v>
          </cell>
          <cell r="O14821">
            <v>19030</v>
          </cell>
        </row>
        <row r="14822">
          <cell r="A14822">
            <v>45918</v>
          </cell>
          <cell r="C14822" t="str">
            <v>VENTAS MOSTRADOR</v>
          </cell>
          <cell r="F14822">
            <v>45918</v>
          </cell>
          <cell r="G14822">
            <v>45918</v>
          </cell>
          <cell r="H14822">
            <v>0</v>
          </cell>
          <cell r="O14822">
            <v>19260</v>
          </cell>
        </row>
        <row r="14823">
          <cell r="A14823">
            <v>45918</v>
          </cell>
          <cell r="C14823" t="str">
            <v>VENTAS MOSTRADOR</v>
          </cell>
          <cell r="F14823">
            <v>45918</v>
          </cell>
          <cell r="G14823">
            <v>45918</v>
          </cell>
          <cell r="H14823">
            <v>0</v>
          </cell>
          <cell r="O14823">
            <v>20500</v>
          </cell>
        </row>
        <row r="14824">
          <cell r="A14824">
            <v>45918</v>
          </cell>
          <cell r="C14824" t="str">
            <v>VENTAS MOSTRADOR</v>
          </cell>
          <cell r="F14824">
            <v>45918</v>
          </cell>
          <cell r="G14824">
            <v>45918</v>
          </cell>
          <cell r="H14824">
            <v>0</v>
          </cell>
          <cell r="O14824">
            <v>20900</v>
          </cell>
        </row>
        <row r="14825">
          <cell r="A14825">
            <v>45918</v>
          </cell>
          <cell r="C14825" t="str">
            <v>VENTAS MOSTRADOR</v>
          </cell>
          <cell r="F14825">
            <v>45918</v>
          </cell>
          <cell r="G14825">
            <v>45918</v>
          </cell>
          <cell r="H14825">
            <v>0</v>
          </cell>
          <cell r="O14825">
            <v>23810</v>
          </cell>
        </row>
        <row r="14826">
          <cell r="A14826">
            <v>45918</v>
          </cell>
          <cell r="C14826" t="str">
            <v>VENTAS MOSTRADOR</v>
          </cell>
          <cell r="F14826">
            <v>45918</v>
          </cell>
          <cell r="G14826">
            <v>45918</v>
          </cell>
          <cell r="H14826">
            <v>0</v>
          </cell>
          <cell r="O14826">
            <v>27477</v>
          </cell>
        </row>
        <row r="14827">
          <cell r="A14827">
            <v>45918</v>
          </cell>
          <cell r="C14827" t="str">
            <v>VENTAS MOSTRADOR</v>
          </cell>
          <cell r="F14827">
            <v>45918</v>
          </cell>
          <cell r="G14827">
            <v>45918</v>
          </cell>
          <cell r="H14827">
            <v>0</v>
          </cell>
          <cell r="O14827">
            <v>28550</v>
          </cell>
        </row>
        <row r="14828">
          <cell r="A14828">
            <v>45918</v>
          </cell>
          <cell r="C14828" t="str">
            <v>VENTAS MOSTRADOR</v>
          </cell>
          <cell r="F14828">
            <v>45918</v>
          </cell>
          <cell r="G14828">
            <v>45918</v>
          </cell>
          <cell r="H14828">
            <v>0</v>
          </cell>
          <cell r="O14828">
            <v>30650</v>
          </cell>
        </row>
        <row r="14829">
          <cell r="A14829">
            <v>45918</v>
          </cell>
          <cell r="C14829" t="str">
            <v>VENTAS MOSTRADOR</v>
          </cell>
          <cell r="F14829">
            <v>45918</v>
          </cell>
          <cell r="G14829">
            <v>45918</v>
          </cell>
          <cell r="H14829">
            <v>0</v>
          </cell>
          <cell r="O14829">
            <v>42000</v>
          </cell>
        </row>
        <row r="14830">
          <cell r="A14830">
            <v>45918</v>
          </cell>
          <cell r="C14830" t="str">
            <v>VENTAS MOSTRADOR</v>
          </cell>
          <cell r="F14830">
            <v>45918</v>
          </cell>
          <cell r="G14830">
            <v>45918</v>
          </cell>
          <cell r="H14830">
            <v>0</v>
          </cell>
          <cell r="O14830">
            <v>56000</v>
          </cell>
        </row>
        <row r="14831">
          <cell r="A14831">
            <v>45918</v>
          </cell>
          <cell r="C14831" t="str">
            <v>VENTAS MOSTRADOR</v>
          </cell>
          <cell r="F14831">
            <v>45918</v>
          </cell>
          <cell r="G14831">
            <v>45918</v>
          </cell>
          <cell r="H14831">
            <v>0</v>
          </cell>
          <cell r="O14831">
            <v>59300</v>
          </cell>
        </row>
        <row r="14832">
          <cell r="A14832">
            <v>45918</v>
          </cell>
          <cell r="C14832" t="str">
            <v>VENTAS MOSTRADOR</v>
          </cell>
          <cell r="F14832">
            <v>45918</v>
          </cell>
          <cell r="G14832">
            <v>45918</v>
          </cell>
          <cell r="H14832">
            <v>0</v>
          </cell>
          <cell r="O14832">
            <v>64500</v>
          </cell>
        </row>
        <row r="14833">
          <cell r="A14833">
            <v>45918</v>
          </cell>
          <cell r="C14833" t="str">
            <v>FABIAN LEONARGO GOMEZ JUNCA</v>
          </cell>
          <cell r="F14833">
            <v>45918.306909722225</v>
          </cell>
          <cell r="G14833">
            <v>45919.30672453704</v>
          </cell>
          <cell r="H14833">
            <v>-1</v>
          </cell>
          <cell r="O14833">
            <v>100000</v>
          </cell>
        </row>
        <row r="14834">
          <cell r="A14834">
            <v>45918</v>
          </cell>
          <cell r="C14834" t="str">
            <v>SONIA CONTANZA CARDENAS MURCIA</v>
          </cell>
          <cell r="F14834">
            <v>45918.306331018517</v>
          </cell>
          <cell r="G14834">
            <v>45919.306076388886</v>
          </cell>
          <cell r="H14834">
            <v>6</v>
          </cell>
          <cell r="O14834">
            <v>100000</v>
          </cell>
        </row>
        <row r="14835">
          <cell r="A14835">
            <v>45918</v>
          </cell>
          <cell r="C14835" t="str">
            <v>VENTAS MOSTRADOR</v>
          </cell>
          <cell r="F14835">
            <v>45918</v>
          </cell>
          <cell r="G14835">
            <v>45918</v>
          </cell>
          <cell r="H14835">
            <v>0</v>
          </cell>
          <cell r="O14835">
            <v>115620</v>
          </cell>
        </row>
        <row r="14836">
          <cell r="A14836">
            <v>45918</v>
          </cell>
          <cell r="C14836" t="str">
            <v>LUZ MARINA PELAYO ORTIZ</v>
          </cell>
          <cell r="F14836">
            <v>45918.504641203705</v>
          </cell>
          <cell r="G14836">
            <v>45919.504560185182</v>
          </cell>
          <cell r="H14836">
            <v>6</v>
          </cell>
          <cell r="O14836">
            <v>155300</v>
          </cell>
        </row>
        <row r="14837">
          <cell r="A14837">
            <v>45918</v>
          </cell>
          <cell r="C14837" t="str">
            <v>JUAN BUENAVENTURA JIMENEZ BERMUDEZ</v>
          </cell>
          <cell r="F14837">
            <v>45918.488136574073</v>
          </cell>
          <cell r="G14837">
            <v>45919.488043981481</v>
          </cell>
          <cell r="H14837">
            <v>6</v>
          </cell>
          <cell r="O14837">
            <v>204400</v>
          </cell>
        </row>
        <row r="14838">
          <cell r="A14838">
            <v>45918</v>
          </cell>
          <cell r="C14838" t="str">
            <v>CARLOS ANDRES HERNANDEZ MARTINEZ</v>
          </cell>
          <cell r="F14838">
            <v>45918.506562499999</v>
          </cell>
          <cell r="G14838">
            <v>45919.505312499998</v>
          </cell>
          <cell r="H14838">
            <v>6</v>
          </cell>
          <cell r="O14838">
            <v>255299.99</v>
          </cell>
        </row>
        <row r="14839">
          <cell r="A14839">
            <v>45918</v>
          </cell>
          <cell r="C14839" t="str">
            <v>CRISTIAN  ROJAS RIVERA</v>
          </cell>
          <cell r="F14839">
            <v>45918.623854166668</v>
          </cell>
          <cell r="G14839">
            <v>45924.623749999999</v>
          </cell>
          <cell r="H14839">
            <v>1</v>
          </cell>
          <cell r="O14839">
            <v>297849.99</v>
          </cell>
        </row>
        <row r="14840">
          <cell r="A14840">
            <v>45918</v>
          </cell>
          <cell r="C14840" t="str">
            <v>CIELO ALEXANDRA MENDOZA RODRIGUEZ</v>
          </cell>
          <cell r="F14840">
            <v>45918.445601851854</v>
          </cell>
          <cell r="G14840">
            <v>45919.445520833331</v>
          </cell>
          <cell r="H14840">
            <v>6</v>
          </cell>
          <cell r="O14840">
            <v>850999.98</v>
          </cell>
        </row>
        <row r="14841">
          <cell r="A14841">
            <v>45918</v>
          </cell>
          <cell r="C14841" t="str">
            <v>ROJAS TRIANA ANGIE JULIETH</v>
          </cell>
          <cell r="F14841">
            <v>45918.484155092592</v>
          </cell>
          <cell r="G14841">
            <v>45919.484074074076</v>
          </cell>
          <cell r="H14841">
            <v>6</v>
          </cell>
          <cell r="O14841">
            <v>1701999.96</v>
          </cell>
        </row>
        <row r="14842">
          <cell r="A14842">
            <v>45918</v>
          </cell>
          <cell r="C14842" t="str">
            <v>GRUPO ARTAK S.A.S</v>
          </cell>
          <cell r="F14842">
            <v>45895.464004629626</v>
          </cell>
          <cell r="G14842">
            <v>45925.463831018518</v>
          </cell>
          <cell r="H14842">
            <v>0</v>
          </cell>
          <cell r="O14842">
            <v>1377000</v>
          </cell>
        </row>
        <row r="14843">
          <cell r="A14843">
            <v>45918</v>
          </cell>
          <cell r="C14843" t="str">
            <v>GRUPO ARTAK S.A.S</v>
          </cell>
          <cell r="F14843">
            <v>45896.280300925922</v>
          </cell>
          <cell r="G14843">
            <v>45926.28</v>
          </cell>
          <cell r="H14843">
            <v>-1</v>
          </cell>
          <cell r="O14843">
            <v>1830600</v>
          </cell>
        </row>
        <row r="14844">
          <cell r="A14844">
            <v>45918</v>
          </cell>
          <cell r="C14844" t="str">
            <v>GRUPO ARTAK S.A.S</v>
          </cell>
          <cell r="F14844">
            <v>45896.43209490741</v>
          </cell>
          <cell r="G14844">
            <v>45926.432002314818</v>
          </cell>
          <cell r="H14844">
            <v>-1</v>
          </cell>
          <cell r="O14844">
            <v>251000</v>
          </cell>
        </row>
        <row r="14845">
          <cell r="A14845">
            <v>45918</v>
          </cell>
          <cell r="C14845" t="str">
            <v>GRUPO ARTAK S.A.S</v>
          </cell>
          <cell r="F14845">
            <v>45896.55164351852</v>
          </cell>
          <cell r="G14845">
            <v>45926.551493055558</v>
          </cell>
          <cell r="H14845">
            <v>-1</v>
          </cell>
          <cell r="O14845">
            <v>985500</v>
          </cell>
        </row>
        <row r="14846">
          <cell r="A14846">
            <v>45918</v>
          </cell>
          <cell r="C14846" t="str">
            <v>GRUPO ARTAK S.A.S</v>
          </cell>
          <cell r="F14846">
            <v>45896.57136574074</v>
          </cell>
          <cell r="G14846">
            <v>45926.571122685185</v>
          </cell>
          <cell r="H14846">
            <v>-1</v>
          </cell>
          <cell r="O14846">
            <v>1536300</v>
          </cell>
        </row>
        <row r="14847">
          <cell r="A14847">
            <v>45918</v>
          </cell>
          <cell r="C14847" t="str">
            <v>GRUPO ARTAK S.A.S</v>
          </cell>
          <cell r="F14847">
            <v>45897.548356481479</v>
          </cell>
          <cell r="G14847">
            <v>45927.548263888886</v>
          </cell>
          <cell r="H14847">
            <v>-2</v>
          </cell>
          <cell r="O14847">
            <v>596400</v>
          </cell>
        </row>
        <row r="14848">
          <cell r="A14848">
            <v>45918</v>
          </cell>
          <cell r="C14848" t="str">
            <v>GRUPO ARTAK S.A.S</v>
          </cell>
          <cell r="F14848">
            <v>45898.460925925923</v>
          </cell>
          <cell r="G14848">
            <v>45928.460729166669</v>
          </cell>
          <cell r="H14848">
            <v>-3</v>
          </cell>
          <cell r="O14848">
            <v>228690</v>
          </cell>
        </row>
        <row r="14849">
          <cell r="A14849">
            <v>45918</v>
          </cell>
          <cell r="C14849" t="str">
            <v>GRUPO ARTAK S.A.S</v>
          </cell>
          <cell r="F14849">
            <v>45898.46434027778</v>
          </cell>
          <cell r="G14849">
            <v>45928.464282407411</v>
          </cell>
          <cell r="H14849">
            <v>-3</v>
          </cell>
          <cell r="O14849">
            <v>1676700</v>
          </cell>
        </row>
        <row r="14850">
          <cell r="A14850">
            <v>45918</v>
          </cell>
          <cell r="C14850" t="str">
            <v>GRUPO ARTAK S.A.S</v>
          </cell>
          <cell r="F14850">
            <v>45898.506168981483</v>
          </cell>
          <cell r="G14850">
            <v>45928.506099537037</v>
          </cell>
          <cell r="H14850">
            <v>-3</v>
          </cell>
          <cell r="O14850">
            <v>1096200</v>
          </cell>
        </row>
        <row r="14851">
          <cell r="A14851">
            <v>45918</v>
          </cell>
          <cell r="C14851" t="str">
            <v>GRUPO ARTAK S.A.S</v>
          </cell>
          <cell r="F14851">
            <v>45898.507789351854</v>
          </cell>
          <cell r="G14851">
            <v>45928.507685185185</v>
          </cell>
          <cell r="H14851">
            <v>-3</v>
          </cell>
          <cell r="O14851">
            <v>80950</v>
          </cell>
        </row>
        <row r="14852">
          <cell r="A14852">
            <v>45918</v>
          </cell>
          <cell r="C14852" t="str">
            <v>GRUPO ARTAK S.A.S</v>
          </cell>
          <cell r="F14852">
            <v>45901.180937500001</v>
          </cell>
          <cell r="G14852">
            <v>45931.18072916667</v>
          </cell>
          <cell r="H14852">
            <v>-6</v>
          </cell>
          <cell r="O14852">
            <v>2346900</v>
          </cell>
        </row>
        <row r="14853">
          <cell r="A14853">
            <v>45918</v>
          </cell>
          <cell r="C14853" t="str">
            <v>GRUPO ARTAK S.A.S</v>
          </cell>
          <cell r="F14853">
            <v>45901.441944444443</v>
          </cell>
          <cell r="G14853">
            <v>45931.441516203704</v>
          </cell>
          <cell r="H14853">
            <v>-6</v>
          </cell>
          <cell r="O14853">
            <v>67650</v>
          </cell>
        </row>
        <row r="14854">
          <cell r="A14854">
            <v>45918</v>
          </cell>
          <cell r="C14854" t="str">
            <v>TIGRE COLOMBIA S.A.S</v>
          </cell>
          <cell r="F14854">
            <v>45915.305162037039</v>
          </cell>
          <cell r="G14854">
            <v>45923.301585648151</v>
          </cell>
          <cell r="H14854">
            <v>-5</v>
          </cell>
          <cell r="O14854">
            <v>1240000</v>
          </cell>
        </row>
        <row r="14855">
          <cell r="A14855">
            <v>45918</v>
          </cell>
          <cell r="C14855" t="str">
            <v>TIGRE COLOMBIA S.A.S</v>
          </cell>
          <cell r="F14855">
            <v>45915.313321759262</v>
          </cell>
          <cell r="G14855">
            <v>45923.313125000001</v>
          </cell>
          <cell r="H14855">
            <v>-5</v>
          </cell>
          <cell r="O14855">
            <v>1395000</v>
          </cell>
        </row>
        <row r="14856">
          <cell r="A14856">
            <v>45918</v>
          </cell>
          <cell r="C14856" t="str">
            <v>TIGRE COLOMBIA S.A.S</v>
          </cell>
          <cell r="F14856">
            <v>45915.319895833331</v>
          </cell>
          <cell r="G14856">
            <v>45923.313668981478</v>
          </cell>
          <cell r="H14856">
            <v>-5</v>
          </cell>
          <cell r="O14856">
            <v>1550000</v>
          </cell>
        </row>
        <row r="14857">
          <cell r="A14857">
            <v>45918</v>
          </cell>
          <cell r="C14857" t="str">
            <v>TIGRE COLOMBIA S.A.S</v>
          </cell>
          <cell r="F14857">
            <v>45915.324074074073</v>
          </cell>
          <cell r="G14857">
            <v>45923.323101851849</v>
          </cell>
          <cell r="H14857">
            <v>-5</v>
          </cell>
          <cell r="O14857">
            <v>1598050</v>
          </cell>
        </row>
        <row r="14858">
          <cell r="A14858">
            <v>45918</v>
          </cell>
          <cell r="C14858" t="str">
            <v>CAJA COLOMBIANA DE SUBSIDIO FAMILIAR COLSUBSIDIO</v>
          </cell>
          <cell r="F14858">
            <v>45918</v>
          </cell>
          <cell r="G14858">
            <v>45918</v>
          </cell>
          <cell r="H14858">
            <v>0</v>
          </cell>
          <cell r="O14858">
            <v>457389</v>
          </cell>
        </row>
        <row r="14859">
          <cell r="A14859">
            <v>45918</v>
          </cell>
          <cell r="C14859" t="str">
            <v>INVERSIONES MI TIERRITA SAS</v>
          </cell>
          <cell r="F14859">
            <v>45890.33048611111</v>
          </cell>
          <cell r="G14859">
            <v>45905.33048611111</v>
          </cell>
          <cell r="H14859">
            <v>20</v>
          </cell>
          <cell r="O14859">
            <v>1884410.10984</v>
          </cell>
        </row>
        <row r="14860">
          <cell r="A14860">
            <v>45918</v>
          </cell>
          <cell r="C14860" t="str">
            <v>INVERSIONES MI TIERRITA SAS</v>
          </cell>
          <cell r="F14860">
            <v>45890.33253472222</v>
          </cell>
          <cell r="G14860">
            <v>45905.33253472222</v>
          </cell>
          <cell r="H14860">
            <v>20</v>
          </cell>
          <cell r="O14860">
            <v>2663825.9139999999</v>
          </cell>
        </row>
        <row r="14861">
          <cell r="A14861">
            <v>45918</v>
          </cell>
          <cell r="C14861" t="str">
            <v>INVERSIONES MI TIERRITA SAS</v>
          </cell>
          <cell r="F14861">
            <v>45892.256041666667</v>
          </cell>
          <cell r="G14861">
            <v>45907.249490740738</v>
          </cell>
          <cell r="H14861">
            <v>18</v>
          </cell>
          <cell r="O14861">
            <v>1776215.8959999999</v>
          </cell>
        </row>
        <row r="14862">
          <cell r="A14862">
            <v>45918</v>
          </cell>
          <cell r="C14862" t="str">
            <v>INVERSIONES MI TIERRITA SAS</v>
          </cell>
          <cell r="F14862">
            <v>45892.261388888888</v>
          </cell>
          <cell r="G14862">
            <v>45907.256932870368</v>
          </cell>
          <cell r="H14862">
            <v>18</v>
          </cell>
          <cell r="O14862">
            <v>1632314.1259999999</v>
          </cell>
        </row>
        <row r="14863">
          <cell r="A14863">
            <v>45918</v>
          </cell>
          <cell r="C14863" t="str">
            <v>INVERSIONES MI TIERRITA SAS</v>
          </cell>
          <cell r="F14863">
            <v>45895.364108796297</v>
          </cell>
          <cell r="G14863">
            <v>45910.363888888889</v>
          </cell>
          <cell r="H14863">
            <v>15</v>
          </cell>
          <cell r="O14863">
            <v>1914590.6429999999</v>
          </cell>
        </row>
        <row r="14864">
          <cell r="A14864">
            <v>45918</v>
          </cell>
          <cell r="C14864" t="str">
            <v>INVERSIONES MI TIERRITA SAS</v>
          </cell>
          <cell r="F14864">
            <v>45895.366053240738</v>
          </cell>
          <cell r="G14864">
            <v>45910.365868055553</v>
          </cell>
          <cell r="H14864">
            <v>15</v>
          </cell>
          <cell r="O14864">
            <v>2579775.33</v>
          </cell>
        </row>
        <row r="14865">
          <cell r="A14865">
            <v>45918</v>
          </cell>
          <cell r="C14865" t="str">
            <v>INVERSIONES MI TIERRITA SAS</v>
          </cell>
          <cell r="F14865">
            <v>45899.296226851853</v>
          </cell>
          <cell r="G14865">
            <v>45914.295034722221</v>
          </cell>
          <cell r="H14865">
            <v>11</v>
          </cell>
          <cell r="O14865">
            <v>169296.2</v>
          </cell>
        </row>
        <row r="14866">
          <cell r="A14866">
            <v>45918</v>
          </cell>
          <cell r="C14866" t="str">
            <v>INVERSIONES MI TIERRITA SAS</v>
          </cell>
          <cell r="F14866">
            <v>45899.297534722224</v>
          </cell>
          <cell r="G14866">
            <v>45914.2966087963</v>
          </cell>
          <cell r="H14866">
            <v>11</v>
          </cell>
          <cell r="O14866">
            <v>2379571.6190399998</v>
          </cell>
        </row>
        <row r="14867">
          <cell r="A14867">
            <v>45918</v>
          </cell>
          <cell r="C14867" t="str">
            <v>GOMEZ ARIAS CARLOS ARTURO</v>
          </cell>
          <cell r="F14867">
            <v>45918.309363425928</v>
          </cell>
          <cell r="G14867">
            <v>45919.30908564815</v>
          </cell>
          <cell r="H14867">
            <v>6</v>
          </cell>
          <cell r="O14867">
            <v>936199.98</v>
          </cell>
        </row>
        <row r="14868">
          <cell r="A14868">
            <v>45918</v>
          </cell>
          <cell r="C14868" t="str">
            <v>EL MERO BURRITO S.A.S</v>
          </cell>
          <cell r="F14868">
            <v>45918.323946759258</v>
          </cell>
          <cell r="G14868">
            <v>45919.323773148149</v>
          </cell>
          <cell r="H14868">
            <v>6</v>
          </cell>
          <cell r="O14868">
            <v>331200</v>
          </cell>
        </row>
        <row r="14869">
          <cell r="A14869">
            <v>45918</v>
          </cell>
          <cell r="C14869" t="str">
            <v>CARMEN ALICIA URQUIJO GAITAN</v>
          </cell>
          <cell r="F14869">
            <v>45918.252974537034</v>
          </cell>
          <cell r="G14869">
            <v>45919.252824074072</v>
          </cell>
          <cell r="H14869">
            <v>6</v>
          </cell>
          <cell r="O14869">
            <v>418500</v>
          </cell>
        </row>
        <row r="14870">
          <cell r="A14870">
            <v>45918</v>
          </cell>
          <cell r="C14870" t="str">
            <v>OSTAK S.A.S</v>
          </cell>
          <cell r="F14870">
            <v>45894.483449074076</v>
          </cell>
          <cell r="G14870">
            <v>45924.482881944445</v>
          </cell>
          <cell r="H14870">
            <v>-6</v>
          </cell>
          <cell r="O14870">
            <v>219440</v>
          </cell>
        </row>
        <row r="14871">
          <cell r="A14871">
            <v>45918</v>
          </cell>
          <cell r="C14871" t="str">
            <v>GATE GOURMET COLOMBIA SAS</v>
          </cell>
          <cell r="F14871">
            <v>45884.555509259262</v>
          </cell>
          <cell r="G14871">
            <v>45914.555324074077</v>
          </cell>
          <cell r="H14871">
            <v>11</v>
          </cell>
          <cell r="O14871">
            <v>6521190.0379999997</v>
          </cell>
        </row>
        <row r="14872">
          <cell r="A14872">
            <v>45918</v>
          </cell>
          <cell r="C14872" t="str">
            <v>GATE GOURMET COLOMBIA SAS</v>
          </cell>
          <cell r="F14872">
            <v>45885.459398148145</v>
          </cell>
          <cell r="G14872">
            <v>45915.459317129629</v>
          </cell>
          <cell r="H14872">
            <v>10</v>
          </cell>
          <cell r="O14872">
            <v>8487515.6079999991</v>
          </cell>
        </row>
        <row r="14873">
          <cell r="A14873">
            <v>45918</v>
          </cell>
          <cell r="C14873" t="str">
            <v>GATE GOURMET COLOMBIA SAS</v>
          </cell>
          <cell r="F14873">
            <v>45889.42459490741</v>
          </cell>
          <cell r="G14873">
            <v>45919.423819444448</v>
          </cell>
          <cell r="H14873">
            <v>6</v>
          </cell>
          <cell r="O14873">
            <v>598500</v>
          </cell>
        </row>
        <row r="14874">
          <cell r="A14874">
            <v>45918</v>
          </cell>
          <cell r="C14874" t="str">
            <v>ALIMENTOS BENAL SAS</v>
          </cell>
          <cell r="F14874">
            <v>45885.614050925928</v>
          </cell>
          <cell r="G14874">
            <v>45915.613912037035</v>
          </cell>
          <cell r="H14874">
            <v>3</v>
          </cell>
          <cell r="O14874">
            <v>3576407.1214999999</v>
          </cell>
        </row>
        <row r="14875">
          <cell r="A14875">
            <v>45918</v>
          </cell>
          <cell r="C14875" t="str">
            <v>ABEL Y SOFIA SAS</v>
          </cell>
          <cell r="F14875">
            <v>45834.346828703703</v>
          </cell>
          <cell r="G14875">
            <v>45864.346701388888</v>
          </cell>
          <cell r="H14875">
            <v>54</v>
          </cell>
          <cell r="O14875">
            <v>1692400</v>
          </cell>
        </row>
        <row r="14876">
          <cell r="A14876">
            <v>45918</v>
          </cell>
          <cell r="C14876" t="str">
            <v>ABEL Y SOFIA SAS</v>
          </cell>
          <cell r="F14876">
            <v>45835.305833333332</v>
          </cell>
          <cell r="G14876">
            <v>45865.305601851855</v>
          </cell>
          <cell r="H14876">
            <v>53</v>
          </cell>
          <cell r="O14876">
            <v>2957750</v>
          </cell>
        </row>
        <row r="14877">
          <cell r="A14877">
            <v>45918</v>
          </cell>
          <cell r="C14877" t="str">
            <v>ABEL Y SOFIA SAS</v>
          </cell>
          <cell r="F14877">
            <v>45835.366168981483</v>
          </cell>
          <cell r="G14877">
            <v>45865.366168981483</v>
          </cell>
          <cell r="H14877">
            <v>53</v>
          </cell>
          <cell r="O14877">
            <v>138600</v>
          </cell>
        </row>
        <row r="14878">
          <cell r="A14878">
            <v>45918</v>
          </cell>
          <cell r="C14878" t="str">
            <v>ABEL Y SOFIA SAS</v>
          </cell>
          <cell r="F14878">
            <v>45839.3284375</v>
          </cell>
          <cell r="G14878">
            <v>45869.328310185185</v>
          </cell>
          <cell r="H14878">
            <v>49</v>
          </cell>
          <cell r="O14878">
            <v>1356500</v>
          </cell>
        </row>
        <row r="14879">
          <cell r="A14879">
            <v>45918</v>
          </cell>
          <cell r="C14879" t="str">
            <v>ABEL Y SOFIA SAS</v>
          </cell>
          <cell r="F14879">
            <v>45840.309004629627</v>
          </cell>
          <cell r="G14879">
            <v>45870.30878472222</v>
          </cell>
          <cell r="H14879">
            <v>48</v>
          </cell>
          <cell r="O14879">
            <v>56499.99</v>
          </cell>
        </row>
        <row r="14880">
          <cell r="A14880">
            <v>45918</v>
          </cell>
          <cell r="C14880" t="str">
            <v>ABEL Y SOFIA SAS</v>
          </cell>
          <cell r="F14880">
            <v>45840.314571759256</v>
          </cell>
          <cell r="G14880">
            <v>45870.314409722225</v>
          </cell>
          <cell r="H14880">
            <v>48</v>
          </cell>
          <cell r="O14880">
            <v>85420</v>
          </cell>
        </row>
        <row r="14881">
          <cell r="A14881">
            <v>45918</v>
          </cell>
          <cell r="C14881" t="str">
            <v>ABEL Y SOFIA SAS</v>
          </cell>
          <cell r="F14881">
            <v>45841.245138888888</v>
          </cell>
          <cell r="G14881">
            <v>45871.24496527778</v>
          </cell>
          <cell r="H14881">
            <v>47</v>
          </cell>
          <cell r="O14881">
            <v>1363150</v>
          </cell>
        </row>
        <row r="14882">
          <cell r="A14882">
            <v>45918</v>
          </cell>
          <cell r="C14882" t="str">
            <v>ABEL Y SOFIA SAS</v>
          </cell>
          <cell r="F14882">
            <v>45843.483483796299</v>
          </cell>
          <cell r="G14882">
            <v>45873.483344907407</v>
          </cell>
          <cell r="H14882">
            <v>45</v>
          </cell>
          <cell r="O14882">
            <v>800000</v>
          </cell>
        </row>
        <row r="14883">
          <cell r="A14883">
            <v>45918</v>
          </cell>
          <cell r="C14883" t="str">
            <v>ABEL Y SOFIA SAS</v>
          </cell>
          <cell r="F14883">
            <v>45847.283750000002</v>
          </cell>
          <cell r="G14883">
            <v>45877.277858796297</v>
          </cell>
          <cell r="H14883">
            <v>41</v>
          </cell>
          <cell r="O14883">
            <v>2550150</v>
          </cell>
        </row>
        <row r="14884">
          <cell r="A14884">
            <v>45918</v>
          </cell>
          <cell r="C14884" t="str">
            <v>ABEL Y SOFIA SAS</v>
          </cell>
          <cell r="F14884">
            <v>45847.286631944444</v>
          </cell>
          <cell r="G14884">
            <v>45877.285787037035</v>
          </cell>
          <cell r="H14884">
            <v>41</v>
          </cell>
          <cell r="O14884">
            <v>1729799.97</v>
          </cell>
        </row>
        <row r="14885">
          <cell r="A14885">
            <v>45918</v>
          </cell>
          <cell r="C14885" t="str">
            <v>ABEL Y SOFIA SAS</v>
          </cell>
          <cell r="F14885">
            <v>45850.333136574074</v>
          </cell>
          <cell r="G14885">
            <v>45880.332731481481</v>
          </cell>
          <cell r="H14885">
            <v>38</v>
          </cell>
          <cell r="O14885">
            <v>515750</v>
          </cell>
        </row>
        <row r="14886">
          <cell r="A14886">
            <v>45918</v>
          </cell>
          <cell r="C14886" t="str">
            <v>ABEL Y SOFIA SAS</v>
          </cell>
          <cell r="F14886">
            <v>45852.282060185185</v>
          </cell>
          <cell r="G14886">
            <v>45882.281967592593</v>
          </cell>
          <cell r="H14886">
            <v>36</v>
          </cell>
          <cell r="O14886">
            <v>714400</v>
          </cell>
        </row>
        <row r="14887">
          <cell r="A14887">
            <v>45918</v>
          </cell>
          <cell r="C14887" t="str">
            <v>ABEL Y SOFIA SAS</v>
          </cell>
          <cell r="F14887">
            <v>45852.290138888886</v>
          </cell>
          <cell r="G14887">
            <v>45882.29</v>
          </cell>
          <cell r="H14887">
            <v>36</v>
          </cell>
          <cell r="O14887">
            <v>2610800</v>
          </cell>
        </row>
        <row r="14888">
          <cell r="A14888">
            <v>45918</v>
          </cell>
          <cell r="C14888" t="str">
            <v>ABEL Y SOFIA SAS</v>
          </cell>
          <cell r="F14888">
            <v>45854.321400462963</v>
          </cell>
          <cell r="G14888">
            <v>45884.321261574078</v>
          </cell>
          <cell r="H14888">
            <v>34</v>
          </cell>
          <cell r="O14888">
            <v>148149.99</v>
          </cell>
        </row>
        <row r="14889">
          <cell r="A14889">
            <v>45918</v>
          </cell>
          <cell r="C14889" t="str">
            <v>ABEL Y SOFIA SAS</v>
          </cell>
          <cell r="F14889">
            <v>45855.286712962959</v>
          </cell>
          <cell r="G14889">
            <v>45885.286550925928</v>
          </cell>
          <cell r="H14889">
            <v>33</v>
          </cell>
          <cell r="O14889">
            <v>76000</v>
          </cell>
        </row>
        <row r="14890">
          <cell r="A14890">
            <v>45918</v>
          </cell>
          <cell r="C14890" t="str">
            <v>ABEL Y SOFIA SAS</v>
          </cell>
          <cell r="F14890">
            <v>45855.331319444442</v>
          </cell>
          <cell r="G14890">
            <v>45885.331180555557</v>
          </cell>
          <cell r="H14890">
            <v>33</v>
          </cell>
          <cell r="O14890">
            <v>1174999.99</v>
          </cell>
        </row>
        <row r="14891">
          <cell r="A14891">
            <v>45918</v>
          </cell>
          <cell r="C14891" t="str">
            <v>ABEL Y SOFIA SAS</v>
          </cell>
          <cell r="F14891">
            <v>45860.22283564815</v>
          </cell>
          <cell r="G14891">
            <v>45890.22247685185</v>
          </cell>
          <cell r="H14891">
            <v>28</v>
          </cell>
          <cell r="O14891">
            <v>301600</v>
          </cell>
        </row>
        <row r="14892">
          <cell r="A14892">
            <v>45918</v>
          </cell>
          <cell r="C14892" t="str">
            <v>ABEL Y SOFIA SAS</v>
          </cell>
          <cell r="F14892">
            <v>45860.277187500003</v>
          </cell>
          <cell r="G14892">
            <v>45890.277002314811</v>
          </cell>
          <cell r="H14892">
            <v>28</v>
          </cell>
          <cell r="O14892">
            <v>1733300</v>
          </cell>
        </row>
        <row r="14893">
          <cell r="A14893">
            <v>45918</v>
          </cell>
          <cell r="C14893" t="str">
            <v>ABEL Y SOFIA SAS</v>
          </cell>
          <cell r="F14893">
            <v>45860.308703703704</v>
          </cell>
          <cell r="G14893">
            <v>45890.308564814812</v>
          </cell>
          <cell r="H14893">
            <v>28</v>
          </cell>
          <cell r="O14893">
            <v>1198749.99</v>
          </cell>
        </row>
        <row r="14894">
          <cell r="A14894">
            <v>45918</v>
          </cell>
          <cell r="C14894" t="str">
            <v>ABEL Y SOFIA SAS</v>
          </cell>
          <cell r="F14894">
            <v>45861.285312499997</v>
          </cell>
          <cell r="G14894">
            <v>45891.285173611112</v>
          </cell>
          <cell r="H14894">
            <v>27</v>
          </cell>
          <cell r="O14894">
            <v>26200</v>
          </cell>
        </row>
        <row r="14895">
          <cell r="A14895">
            <v>45918</v>
          </cell>
          <cell r="C14895" t="str">
            <v>JUAN DIEGO CAICEDO POVEDA</v>
          </cell>
          <cell r="F14895">
            <v>45918.311793981484</v>
          </cell>
          <cell r="G14895">
            <v>45919.310787037037</v>
          </cell>
          <cell r="H14895">
            <v>6</v>
          </cell>
          <cell r="O14895">
            <v>145600</v>
          </cell>
        </row>
        <row r="14896">
          <cell r="A14896">
            <v>45918</v>
          </cell>
          <cell r="C14896" t="str">
            <v>FUERZA INTENSA SAS</v>
          </cell>
          <cell r="F14896">
            <v>45877.625879629632</v>
          </cell>
          <cell r="G14896">
            <v>45892.6250462963</v>
          </cell>
          <cell r="H14896">
            <v>41</v>
          </cell>
          <cell r="O14896">
            <v>645160</v>
          </cell>
        </row>
        <row r="14897">
          <cell r="A14897">
            <v>45918</v>
          </cell>
          <cell r="C14897" t="str">
            <v>FUERZA INTENSA SAS</v>
          </cell>
          <cell r="F14897">
            <v>45883.404791666668</v>
          </cell>
          <cell r="G14897">
            <v>45898.404548611114</v>
          </cell>
          <cell r="H14897">
            <v>35</v>
          </cell>
          <cell r="O14897">
            <v>10840</v>
          </cell>
        </row>
        <row r="14898">
          <cell r="A14898">
            <v>45918</v>
          </cell>
          <cell r="C14898" t="str">
            <v>PURA SABROSURA SAS</v>
          </cell>
          <cell r="F14898">
            <v>45908.506631944445</v>
          </cell>
          <cell r="G14898">
            <v>45923.506550925929</v>
          </cell>
          <cell r="H14898">
            <v>2</v>
          </cell>
          <cell r="O14898">
            <v>722247.46499999997</v>
          </cell>
        </row>
        <row r="14899">
          <cell r="A14899">
            <v>45918</v>
          </cell>
          <cell r="C14899" t="str">
            <v>PURA SABROSURA SAS</v>
          </cell>
          <cell r="F14899">
            <v>45908.685266203705</v>
          </cell>
          <cell r="G14899">
            <v>45923.68513888889</v>
          </cell>
          <cell r="H14899">
            <v>2</v>
          </cell>
          <cell r="O14899">
            <v>1987537.388</v>
          </cell>
        </row>
        <row r="14900">
          <cell r="A14900">
            <v>45918</v>
          </cell>
          <cell r="C14900" t="str">
            <v>MOYSER SAS</v>
          </cell>
          <cell r="F14900">
            <v>45917.496053240742</v>
          </cell>
          <cell r="G14900">
            <v>45918.49591435185</v>
          </cell>
          <cell r="H14900">
            <v>7</v>
          </cell>
          <cell r="O14900">
            <v>278100</v>
          </cell>
        </row>
        <row r="14901">
          <cell r="A14901">
            <v>45918</v>
          </cell>
          <cell r="C14901" t="str">
            <v>VENTAS MOSTRADOR</v>
          </cell>
          <cell r="F14901">
            <v>45918</v>
          </cell>
          <cell r="G14901">
            <v>45918</v>
          </cell>
          <cell r="H14901">
            <v>0</v>
          </cell>
          <cell r="O14901">
            <v>43791</v>
          </cell>
        </row>
        <row r="14902">
          <cell r="A14902">
            <v>45918</v>
          </cell>
          <cell r="C14902" t="str">
            <v>VENTAS MOSTRADOR</v>
          </cell>
          <cell r="F14902">
            <v>45918</v>
          </cell>
          <cell r="G14902">
            <v>45918</v>
          </cell>
          <cell r="H14902">
            <v>0</v>
          </cell>
          <cell r="O14902">
            <v>207572</v>
          </cell>
        </row>
        <row r="14903">
          <cell r="A14903">
            <v>45919</v>
          </cell>
          <cell r="C14903" t="str">
            <v>DARWIN GEOVANNI OCHOA MERCHAN</v>
          </cell>
          <cell r="F14903">
            <v>45919.356168981481</v>
          </cell>
          <cell r="G14903">
            <v>45920.34574074074</v>
          </cell>
          <cell r="H14903">
            <v>5</v>
          </cell>
          <cell r="O14903">
            <v>206400</v>
          </cell>
        </row>
        <row r="14904">
          <cell r="A14904">
            <v>45919</v>
          </cell>
          <cell r="C14904" t="str">
            <v>VENTAS MOSTRADOR</v>
          </cell>
          <cell r="F14904">
            <v>45919</v>
          </cell>
          <cell r="G14904">
            <v>45919</v>
          </cell>
          <cell r="H14904">
            <v>0</v>
          </cell>
          <cell r="O14904">
            <v>7425</v>
          </cell>
        </row>
        <row r="14905">
          <cell r="A14905">
            <v>45919</v>
          </cell>
          <cell r="C14905" t="str">
            <v>VENTAS MOSTRADOR</v>
          </cell>
          <cell r="F14905">
            <v>45919</v>
          </cell>
          <cell r="G14905">
            <v>45919</v>
          </cell>
          <cell r="H14905">
            <v>0</v>
          </cell>
          <cell r="O14905">
            <v>7560</v>
          </cell>
        </row>
        <row r="14906">
          <cell r="A14906">
            <v>45919</v>
          </cell>
          <cell r="C14906" t="str">
            <v>VENTAS MOSTRADOR</v>
          </cell>
          <cell r="F14906">
            <v>45919</v>
          </cell>
          <cell r="G14906">
            <v>45919</v>
          </cell>
          <cell r="H14906">
            <v>0</v>
          </cell>
          <cell r="O14906">
            <v>10890</v>
          </cell>
        </row>
        <row r="14907">
          <cell r="A14907">
            <v>45919</v>
          </cell>
          <cell r="C14907" t="str">
            <v>VENTAS MOSTRADOR</v>
          </cell>
          <cell r="F14907">
            <v>45919</v>
          </cell>
          <cell r="G14907">
            <v>45919</v>
          </cell>
          <cell r="H14907">
            <v>0</v>
          </cell>
          <cell r="O14907">
            <v>20408</v>
          </cell>
        </row>
        <row r="14908">
          <cell r="A14908">
            <v>45919</v>
          </cell>
          <cell r="C14908" t="str">
            <v>VENTAS MOSTRADOR</v>
          </cell>
          <cell r="F14908">
            <v>45919</v>
          </cell>
          <cell r="G14908">
            <v>45919</v>
          </cell>
          <cell r="H14908">
            <v>0</v>
          </cell>
          <cell r="O14908">
            <v>20427</v>
          </cell>
        </row>
        <row r="14909">
          <cell r="A14909">
            <v>45919</v>
          </cell>
          <cell r="C14909" t="str">
            <v>VENTAS MOSTRADOR</v>
          </cell>
          <cell r="F14909">
            <v>45919</v>
          </cell>
          <cell r="G14909">
            <v>45919</v>
          </cell>
          <cell r="H14909">
            <v>0</v>
          </cell>
          <cell r="O14909">
            <v>21350</v>
          </cell>
        </row>
        <row r="14910">
          <cell r="A14910">
            <v>45919</v>
          </cell>
          <cell r="C14910" t="str">
            <v>VENTAS MOSTRADOR</v>
          </cell>
          <cell r="F14910">
            <v>45919</v>
          </cell>
          <cell r="G14910">
            <v>45919</v>
          </cell>
          <cell r="H14910">
            <v>0</v>
          </cell>
          <cell r="O14910">
            <v>22459</v>
          </cell>
        </row>
        <row r="14911">
          <cell r="A14911">
            <v>45919</v>
          </cell>
          <cell r="C14911" t="str">
            <v>VENTAS MOSTRADOR</v>
          </cell>
          <cell r="F14911">
            <v>45919</v>
          </cell>
          <cell r="G14911">
            <v>45919</v>
          </cell>
          <cell r="H14911">
            <v>0</v>
          </cell>
          <cell r="O14911">
            <v>24200</v>
          </cell>
        </row>
        <row r="14912">
          <cell r="A14912">
            <v>45919</v>
          </cell>
          <cell r="C14912" t="str">
            <v>VENTAS MOSTRADOR</v>
          </cell>
          <cell r="F14912">
            <v>45919</v>
          </cell>
          <cell r="G14912">
            <v>45919</v>
          </cell>
          <cell r="H14912">
            <v>0</v>
          </cell>
          <cell r="O14912">
            <v>32000</v>
          </cell>
        </row>
        <row r="14913">
          <cell r="A14913">
            <v>45919</v>
          </cell>
          <cell r="C14913" t="str">
            <v>VENTAS MOSTRADOR</v>
          </cell>
          <cell r="F14913">
            <v>45919</v>
          </cell>
          <cell r="G14913">
            <v>45919</v>
          </cell>
          <cell r="H14913">
            <v>0</v>
          </cell>
          <cell r="O14913">
            <v>34898</v>
          </cell>
        </row>
        <row r="14914">
          <cell r="A14914">
            <v>45919</v>
          </cell>
          <cell r="C14914" t="str">
            <v>VENTAS MOSTRADOR</v>
          </cell>
          <cell r="F14914">
            <v>45919</v>
          </cell>
          <cell r="G14914">
            <v>45919</v>
          </cell>
          <cell r="H14914">
            <v>0</v>
          </cell>
          <cell r="O14914">
            <v>50515</v>
          </cell>
        </row>
        <row r="14915">
          <cell r="A14915">
            <v>45919</v>
          </cell>
          <cell r="C14915" t="str">
            <v>VENTAS MOSTRADOR</v>
          </cell>
          <cell r="F14915">
            <v>45919</v>
          </cell>
          <cell r="G14915">
            <v>45919</v>
          </cell>
          <cell r="H14915">
            <v>0</v>
          </cell>
          <cell r="O14915">
            <v>52113</v>
          </cell>
        </row>
        <row r="14916">
          <cell r="A14916">
            <v>45919</v>
          </cell>
          <cell r="C14916" t="str">
            <v>VENTAS MOSTRADOR</v>
          </cell>
          <cell r="F14916">
            <v>45919</v>
          </cell>
          <cell r="G14916">
            <v>45919</v>
          </cell>
          <cell r="H14916">
            <v>0</v>
          </cell>
          <cell r="O14916">
            <v>55470</v>
          </cell>
        </row>
        <row r="14917">
          <cell r="A14917">
            <v>45919</v>
          </cell>
          <cell r="C14917" t="str">
            <v>VENTAS MOSTRADOR</v>
          </cell>
          <cell r="F14917">
            <v>45919</v>
          </cell>
          <cell r="G14917">
            <v>45919</v>
          </cell>
          <cell r="H14917">
            <v>0</v>
          </cell>
          <cell r="O14917">
            <v>99144</v>
          </cell>
        </row>
        <row r="14918">
          <cell r="A14918">
            <v>45919</v>
          </cell>
          <cell r="C14918" t="str">
            <v>VENTAS MOSTRADOR</v>
          </cell>
          <cell r="F14918">
            <v>45919</v>
          </cell>
          <cell r="G14918">
            <v>45919</v>
          </cell>
          <cell r="H14918">
            <v>0</v>
          </cell>
          <cell r="O14918">
            <v>99499</v>
          </cell>
        </row>
        <row r="14919">
          <cell r="A14919">
            <v>45919</v>
          </cell>
          <cell r="C14919" t="str">
            <v>VENTAS MOSTRADOR</v>
          </cell>
          <cell r="F14919">
            <v>45919</v>
          </cell>
          <cell r="G14919">
            <v>45919</v>
          </cell>
          <cell r="H14919">
            <v>0</v>
          </cell>
          <cell r="O14919">
            <v>99780</v>
          </cell>
        </row>
        <row r="14920">
          <cell r="A14920">
            <v>45919</v>
          </cell>
          <cell r="C14920" t="str">
            <v>VENTAS MOSTRADOR</v>
          </cell>
          <cell r="F14920">
            <v>45919</v>
          </cell>
          <cell r="G14920">
            <v>45919</v>
          </cell>
          <cell r="H14920">
            <v>0</v>
          </cell>
          <cell r="O14920">
            <v>128000</v>
          </cell>
        </row>
        <row r="14921">
          <cell r="A14921">
            <v>45919</v>
          </cell>
          <cell r="C14921" t="str">
            <v>VENTAS MOSTRADOR</v>
          </cell>
          <cell r="F14921">
            <v>45919</v>
          </cell>
          <cell r="G14921">
            <v>45919</v>
          </cell>
          <cell r="H14921">
            <v>0</v>
          </cell>
          <cell r="O14921">
            <v>130052</v>
          </cell>
        </row>
        <row r="14922">
          <cell r="A14922">
            <v>45919</v>
          </cell>
          <cell r="C14922" t="str">
            <v>VENTAS MOSTRADOR</v>
          </cell>
          <cell r="F14922">
            <v>45919</v>
          </cell>
          <cell r="G14922">
            <v>45919</v>
          </cell>
          <cell r="H14922">
            <v>0</v>
          </cell>
          <cell r="O14922">
            <v>136152</v>
          </cell>
        </row>
        <row r="14923">
          <cell r="A14923">
            <v>45919</v>
          </cell>
          <cell r="C14923" t="str">
            <v>VENTAS MOSTRADOR</v>
          </cell>
          <cell r="F14923">
            <v>45919</v>
          </cell>
          <cell r="G14923">
            <v>45919</v>
          </cell>
          <cell r="H14923">
            <v>0</v>
          </cell>
          <cell r="O14923">
            <v>156800</v>
          </cell>
        </row>
        <row r="14924">
          <cell r="A14924">
            <v>45919</v>
          </cell>
          <cell r="C14924" t="str">
            <v>VENTAS MOSTRADOR</v>
          </cell>
          <cell r="F14924">
            <v>45919</v>
          </cell>
          <cell r="G14924">
            <v>45919</v>
          </cell>
          <cell r="H14924">
            <v>0</v>
          </cell>
          <cell r="O14924">
            <v>158234</v>
          </cell>
        </row>
        <row r="14925">
          <cell r="A14925">
            <v>45919</v>
          </cell>
          <cell r="C14925" t="str">
            <v>VENTAS MOSTRADOR</v>
          </cell>
          <cell r="F14925">
            <v>45919</v>
          </cell>
          <cell r="G14925">
            <v>45919</v>
          </cell>
          <cell r="H14925">
            <v>0</v>
          </cell>
          <cell r="O14925">
            <v>163422</v>
          </cell>
        </row>
        <row r="14926">
          <cell r="A14926">
            <v>45919</v>
          </cell>
          <cell r="C14926" t="str">
            <v>VENTAS MOSTRADOR</v>
          </cell>
          <cell r="F14926">
            <v>45919</v>
          </cell>
          <cell r="G14926">
            <v>45919</v>
          </cell>
          <cell r="H14926">
            <v>0</v>
          </cell>
          <cell r="O14926">
            <v>171300</v>
          </cell>
        </row>
        <row r="14927">
          <cell r="A14927">
            <v>45919</v>
          </cell>
          <cell r="C14927" t="str">
            <v>VENTAS MOSTRADOR</v>
          </cell>
          <cell r="F14927">
            <v>45919</v>
          </cell>
          <cell r="G14927">
            <v>45919</v>
          </cell>
          <cell r="H14927">
            <v>0</v>
          </cell>
          <cell r="O14927">
            <v>172812</v>
          </cell>
        </row>
        <row r="14928">
          <cell r="A14928">
            <v>45919</v>
          </cell>
          <cell r="C14928" t="str">
            <v>VENTAS MOSTRADOR</v>
          </cell>
          <cell r="F14928">
            <v>45919</v>
          </cell>
          <cell r="G14928">
            <v>45919</v>
          </cell>
          <cell r="H14928">
            <v>0</v>
          </cell>
          <cell r="O14928">
            <v>416393</v>
          </cell>
        </row>
        <row r="14929">
          <cell r="A14929">
            <v>45919</v>
          </cell>
          <cell r="C14929" t="str">
            <v>NESTOR ABEL NOREÑA URREA</v>
          </cell>
          <cell r="F14929">
            <v>45919.474305555559</v>
          </cell>
          <cell r="G14929">
            <v>45920.47415509259</v>
          </cell>
          <cell r="H14929">
            <v>5</v>
          </cell>
          <cell r="O14929">
            <v>761400</v>
          </cell>
        </row>
        <row r="14930">
          <cell r="A14930">
            <v>45919</v>
          </cell>
          <cell r="C14930" t="str">
            <v>CRISTIAN  ROJAS RIVERA</v>
          </cell>
          <cell r="F14930">
            <v>45918.655960648146</v>
          </cell>
          <cell r="G14930">
            <v>45924.655856481484</v>
          </cell>
          <cell r="H14930">
            <v>1</v>
          </cell>
          <cell r="O14930">
            <v>1063749.97</v>
          </cell>
        </row>
        <row r="14931">
          <cell r="A14931">
            <v>45919</v>
          </cell>
          <cell r="C14931" t="str">
            <v>LOVE CHICHARRON S.A.S</v>
          </cell>
          <cell r="F14931">
            <v>45829.373240740744</v>
          </cell>
          <cell r="G14931">
            <v>45837.363807870373</v>
          </cell>
          <cell r="H14931">
            <v>92</v>
          </cell>
          <cell r="O14931">
            <v>1632468.4842999999</v>
          </cell>
        </row>
        <row r="14932">
          <cell r="A14932">
            <v>45919</v>
          </cell>
          <cell r="C14932" t="str">
            <v>LOVE CHICHARRON S.A.S</v>
          </cell>
          <cell r="F14932">
            <v>45832.387754629628</v>
          </cell>
          <cell r="G14932">
            <v>45840.387094907404</v>
          </cell>
          <cell r="H14932">
            <v>89</v>
          </cell>
          <cell r="O14932">
            <v>2612636.7182800001</v>
          </cell>
        </row>
        <row r="14933">
          <cell r="A14933">
            <v>45919</v>
          </cell>
          <cell r="C14933" t="str">
            <v>LOVE CHICHARRON S.A.S</v>
          </cell>
          <cell r="F14933">
            <v>45913.285185185188</v>
          </cell>
          <cell r="G14933">
            <v>45921.284942129627</v>
          </cell>
          <cell r="H14933">
            <v>8</v>
          </cell>
          <cell r="O14933">
            <v>1059157.8574600001</v>
          </cell>
        </row>
        <row r="14934">
          <cell r="A14934">
            <v>45919</v>
          </cell>
          <cell r="C14934" t="str">
            <v>SIPOTE BURRITO S.A</v>
          </cell>
          <cell r="F14934">
            <v>45904</v>
          </cell>
          <cell r="G14934">
            <v>45934</v>
          </cell>
          <cell r="H14934">
            <v>-3</v>
          </cell>
          <cell r="O14934">
            <v>2922240</v>
          </cell>
        </row>
        <row r="14935">
          <cell r="A14935">
            <v>45919</v>
          </cell>
          <cell r="C14935" t="str">
            <v>SIPOTE BURRITO S.A</v>
          </cell>
          <cell r="F14935">
            <v>45906</v>
          </cell>
          <cell r="G14935">
            <v>45936</v>
          </cell>
          <cell r="H14935">
            <v>-5</v>
          </cell>
          <cell r="O14935">
            <v>2651520</v>
          </cell>
        </row>
        <row r="14936">
          <cell r="A14936">
            <v>45919</v>
          </cell>
          <cell r="C14936" t="str">
            <v>PROCESADORA DE CARNES NUEVA COLOMBO ALEMANA LTDA</v>
          </cell>
          <cell r="F14936">
            <v>45918.605405092596</v>
          </cell>
          <cell r="G14936">
            <v>45921.605243055557</v>
          </cell>
          <cell r="H14936">
            <v>4</v>
          </cell>
          <cell r="O14936">
            <v>2571500</v>
          </cell>
        </row>
        <row r="14937">
          <cell r="A14937">
            <v>45919</v>
          </cell>
          <cell r="C14937" t="str">
            <v>PROCESADORA DE CARNES NUEVA COLOMBO ALEMANA LTDA</v>
          </cell>
          <cell r="F14937">
            <v>45919.232881944445</v>
          </cell>
          <cell r="G14937">
            <v>45922.232731481483</v>
          </cell>
          <cell r="H14937">
            <v>3</v>
          </cell>
          <cell r="O14937">
            <v>286000</v>
          </cell>
        </row>
        <row r="14938">
          <cell r="A14938">
            <v>45919</v>
          </cell>
          <cell r="C14938" t="str">
            <v>PACIFIC SEA FOOD S A S</v>
          </cell>
          <cell r="F14938">
            <v>45884.374097222222</v>
          </cell>
          <cell r="G14938">
            <v>45914.373703703706</v>
          </cell>
          <cell r="H14938">
            <v>11</v>
          </cell>
          <cell r="O14938">
            <v>8919550</v>
          </cell>
        </row>
        <row r="14939">
          <cell r="A14939">
            <v>45919</v>
          </cell>
          <cell r="C14939" t="str">
            <v>ALEJANDRO  DURAN</v>
          </cell>
          <cell r="F14939">
            <v>45918.486712962964</v>
          </cell>
          <cell r="G14939">
            <v>45919.486458333333</v>
          </cell>
          <cell r="H14939">
            <v>6</v>
          </cell>
          <cell r="O14939">
            <v>265200</v>
          </cell>
        </row>
        <row r="14940">
          <cell r="A14940">
            <v>45919</v>
          </cell>
          <cell r="C14940" t="str">
            <v>JUAN MANUEL PALLARES ARRIETA</v>
          </cell>
          <cell r="F14940">
            <v>45919.233981481484</v>
          </cell>
          <cell r="G14940">
            <v>45920.233472222222</v>
          </cell>
          <cell r="H14940">
            <v>5</v>
          </cell>
          <cell r="O14940">
            <v>255550</v>
          </cell>
        </row>
        <row r="14941">
          <cell r="A14941">
            <v>45919</v>
          </cell>
          <cell r="C14941" t="str">
            <v>OSMAR  PEÑA</v>
          </cell>
          <cell r="F14941">
            <v>45919.482916666668</v>
          </cell>
          <cell r="G14941">
            <v>45920.482812499999</v>
          </cell>
          <cell r="H14941">
            <v>5</v>
          </cell>
          <cell r="O14941">
            <v>579975</v>
          </cell>
        </row>
        <row r="14942">
          <cell r="A14942">
            <v>45919</v>
          </cell>
          <cell r="C14942" t="str">
            <v>LIDA  DAZA</v>
          </cell>
          <cell r="F14942">
            <v>45919.299629629626</v>
          </cell>
          <cell r="G14942">
            <v>45920.299178240741</v>
          </cell>
          <cell r="H14942">
            <v>5</v>
          </cell>
          <cell r="O14942">
            <v>700000</v>
          </cell>
        </row>
        <row r="14943">
          <cell r="A14943">
            <v>45919</v>
          </cell>
          <cell r="C14943" t="str">
            <v>BASTIDAS MEDINA MARCELA</v>
          </cell>
          <cell r="F14943">
            <v>45919.342974537038</v>
          </cell>
          <cell r="G14943">
            <v>45920.342974537038</v>
          </cell>
          <cell r="H14943">
            <v>5</v>
          </cell>
          <cell r="O14943">
            <v>134950</v>
          </cell>
        </row>
        <row r="14944">
          <cell r="A14944">
            <v>45919</v>
          </cell>
          <cell r="C14944" t="str">
            <v>VENTAS MOSTRADOR</v>
          </cell>
          <cell r="F14944">
            <v>45919</v>
          </cell>
          <cell r="G14944">
            <v>45919</v>
          </cell>
          <cell r="H14944">
            <v>0</v>
          </cell>
          <cell r="O14944">
            <v>833760</v>
          </cell>
        </row>
        <row r="14945">
          <cell r="A14945">
            <v>45919</v>
          </cell>
          <cell r="C14945" t="str">
            <v>RETACO SAS</v>
          </cell>
          <cell r="F14945">
            <v>45863.343668981484</v>
          </cell>
          <cell r="G14945">
            <v>45893.343506944446</v>
          </cell>
          <cell r="H14945">
            <v>25</v>
          </cell>
          <cell r="O14945">
            <v>606000</v>
          </cell>
        </row>
        <row r="14946">
          <cell r="A14946">
            <v>45919</v>
          </cell>
          <cell r="C14946" t="str">
            <v>RETACO SAS</v>
          </cell>
          <cell r="F14946">
            <v>45863.344861111109</v>
          </cell>
          <cell r="G14946">
            <v>45893.344687500001</v>
          </cell>
          <cell r="H14946">
            <v>25</v>
          </cell>
          <cell r="O14946">
            <v>720000</v>
          </cell>
        </row>
        <row r="14947">
          <cell r="A14947">
            <v>45919</v>
          </cell>
          <cell r="C14947" t="str">
            <v>RETACO SAS</v>
          </cell>
          <cell r="F14947">
            <v>45867.354849537034</v>
          </cell>
          <cell r="G14947">
            <v>45897.353391203702</v>
          </cell>
          <cell r="H14947">
            <v>21</v>
          </cell>
          <cell r="O14947">
            <v>330650</v>
          </cell>
        </row>
        <row r="14948">
          <cell r="A14948">
            <v>45919</v>
          </cell>
          <cell r="C14948" t="str">
            <v>RETACO SAS</v>
          </cell>
          <cell r="F14948">
            <v>45870.367638888885</v>
          </cell>
          <cell r="G14948">
            <v>45900.366863425923</v>
          </cell>
          <cell r="H14948">
            <v>18</v>
          </cell>
          <cell r="O14948">
            <v>755500</v>
          </cell>
        </row>
        <row r="14949">
          <cell r="A14949">
            <v>45919</v>
          </cell>
          <cell r="C14949" t="str">
            <v>RETACO SAS</v>
          </cell>
          <cell r="F14949">
            <v>45870.378912037035</v>
          </cell>
          <cell r="G14949">
            <v>45900.378576388888</v>
          </cell>
          <cell r="H14949">
            <v>18</v>
          </cell>
          <cell r="O14949">
            <v>1057800</v>
          </cell>
        </row>
        <row r="14950">
          <cell r="A14950">
            <v>45919</v>
          </cell>
          <cell r="C14950" t="str">
            <v>ALIANZA DOC SAS</v>
          </cell>
          <cell r="F14950">
            <v>45912.303993055553</v>
          </cell>
          <cell r="G14950">
            <v>45920.303819444445</v>
          </cell>
          <cell r="H14950">
            <v>5</v>
          </cell>
          <cell r="O14950">
            <v>678300</v>
          </cell>
        </row>
        <row r="14951">
          <cell r="A14951">
            <v>45919</v>
          </cell>
          <cell r="C14951" t="str">
            <v>ALIANZA DOC SAS</v>
          </cell>
          <cell r="F14951">
            <v>45917.334432870368</v>
          </cell>
          <cell r="G14951">
            <v>45925.332708333335</v>
          </cell>
          <cell r="H14951">
            <v>0</v>
          </cell>
          <cell r="O14951">
            <v>4651200</v>
          </cell>
        </row>
        <row r="14952">
          <cell r="A14952">
            <v>45919</v>
          </cell>
          <cell r="C14952" t="str">
            <v>INVERSIONES SUPER ROYAL CARIBE SA</v>
          </cell>
          <cell r="F14952">
            <v>45905.484317129631</v>
          </cell>
          <cell r="G14952">
            <v>45935.484178240738</v>
          </cell>
          <cell r="H14952">
            <v>-10</v>
          </cell>
          <cell r="O14952">
            <v>173600</v>
          </cell>
        </row>
        <row r="14953">
          <cell r="A14953">
            <v>45919</v>
          </cell>
          <cell r="C14953" t="str">
            <v>PODER BGTA SAS</v>
          </cell>
          <cell r="F14953">
            <v>45903.259641203702</v>
          </cell>
          <cell r="G14953">
            <v>45933.259513888886</v>
          </cell>
          <cell r="H14953">
            <v>-8</v>
          </cell>
          <cell r="O14953">
            <v>533183.44400000002</v>
          </cell>
        </row>
        <row r="14954">
          <cell r="A14954">
            <v>45919</v>
          </cell>
          <cell r="C14954" t="str">
            <v>PODER BGTA SAS</v>
          </cell>
          <cell r="F14954">
            <v>45903.261296296296</v>
          </cell>
          <cell r="G14954">
            <v>45933.26021990741</v>
          </cell>
          <cell r="H14954">
            <v>-8</v>
          </cell>
          <cell r="O14954">
            <v>1183280.852</v>
          </cell>
        </row>
        <row r="14955">
          <cell r="A14955">
            <v>45919</v>
          </cell>
          <cell r="C14955" t="str">
            <v>PODER BGTA SAS</v>
          </cell>
          <cell r="F14955">
            <v>45903.262037037035</v>
          </cell>
          <cell r="G14955">
            <v>45933.261956018519</v>
          </cell>
          <cell r="H14955">
            <v>-8</v>
          </cell>
          <cell r="O14955">
            <v>183835.75599999999</v>
          </cell>
        </row>
        <row r="14956">
          <cell r="A14956">
            <v>45919</v>
          </cell>
          <cell r="C14956" t="str">
            <v>MUNCHER SAS</v>
          </cell>
          <cell r="F14956">
            <v>45859.471493055556</v>
          </cell>
          <cell r="G14956">
            <v>45889.471365740741</v>
          </cell>
          <cell r="H14956">
            <v>36</v>
          </cell>
          <cell r="O14956">
            <v>197220</v>
          </cell>
        </row>
        <row r="14957">
          <cell r="A14957">
            <v>45919</v>
          </cell>
          <cell r="C14957" t="str">
            <v>INFARTO SAS</v>
          </cell>
          <cell r="F14957">
            <v>45896.309884259259</v>
          </cell>
          <cell r="G14957">
            <v>45916.307951388888</v>
          </cell>
          <cell r="H14957">
            <v>9</v>
          </cell>
          <cell r="O14957">
            <v>207935.568</v>
          </cell>
        </row>
        <row r="14958">
          <cell r="A14958">
            <v>45919</v>
          </cell>
          <cell r="C14958" t="str">
            <v>INFARTO SAS</v>
          </cell>
          <cell r="F14958">
            <v>45897.358217592591</v>
          </cell>
          <cell r="G14958">
            <v>45917.349583333336</v>
          </cell>
          <cell r="H14958">
            <v>8</v>
          </cell>
          <cell r="O14958">
            <v>1045204.863</v>
          </cell>
        </row>
        <row r="14959">
          <cell r="A14959">
            <v>45919</v>
          </cell>
          <cell r="C14959" t="str">
            <v>INFARTO SAS</v>
          </cell>
          <cell r="F14959">
            <v>45901.329375000001</v>
          </cell>
          <cell r="G14959">
            <v>45921.329236111109</v>
          </cell>
          <cell r="H14959">
            <v>4</v>
          </cell>
          <cell r="O14959">
            <v>941237.07900000003</v>
          </cell>
        </row>
        <row r="14960">
          <cell r="A14960">
            <v>45919</v>
          </cell>
          <cell r="C14960" t="str">
            <v>OSTAK S.A.S</v>
          </cell>
          <cell r="F14960">
            <v>45896.560983796298</v>
          </cell>
          <cell r="G14960">
            <v>45926.559699074074</v>
          </cell>
          <cell r="H14960">
            <v>-8</v>
          </cell>
          <cell r="O14960">
            <v>11500</v>
          </cell>
        </row>
        <row r="14961">
          <cell r="A14961">
            <v>45919</v>
          </cell>
          <cell r="C14961" t="str">
            <v>OSTAK S.A.S</v>
          </cell>
          <cell r="F14961">
            <v>45899.224236111113</v>
          </cell>
          <cell r="G14961">
            <v>45929.223854166667</v>
          </cell>
          <cell r="H14961">
            <v>-11</v>
          </cell>
          <cell r="O14961">
            <v>76000</v>
          </cell>
        </row>
        <row r="14962">
          <cell r="A14962">
            <v>45919</v>
          </cell>
          <cell r="C14962" t="str">
            <v>OSTAK S.A.S</v>
          </cell>
          <cell r="F14962">
            <v>45901.461319444446</v>
          </cell>
          <cell r="G14962">
            <v>45931.461168981485</v>
          </cell>
          <cell r="H14962">
            <v>-13</v>
          </cell>
          <cell r="O14962">
            <v>215220</v>
          </cell>
        </row>
        <row r="14963">
          <cell r="A14963">
            <v>45919</v>
          </cell>
          <cell r="C14963" t="str">
            <v>LONGO SAS</v>
          </cell>
          <cell r="F14963">
            <v>45895.476423611108</v>
          </cell>
          <cell r="G14963">
            <v>45910.476307870369</v>
          </cell>
          <cell r="H14963">
            <v>8</v>
          </cell>
          <cell r="O14963">
            <v>1777</v>
          </cell>
        </row>
        <row r="14964">
          <cell r="A14964">
            <v>45919</v>
          </cell>
          <cell r="C14964" t="str">
            <v>LONGO SAS</v>
          </cell>
          <cell r="F14964">
            <v>45903.551087962966</v>
          </cell>
          <cell r="G14964">
            <v>45918.550763888888</v>
          </cell>
          <cell r="H14964">
            <v>0</v>
          </cell>
          <cell r="O14964">
            <v>2346100</v>
          </cell>
        </row>
        <row r="14965">
          <cell r="A14965">
            <v>45919</v>
          </cell>
          <cell r="C14965" t="str">
            <v>LONGO SAS</v>
          </cell>
          <cell r="F14965">
            <v>45910.626215277778</v>
          </cell>
          <cell r="G14965">
            <v>45925.625625000001</v>
          </cell>
          <cell r="H14965">
            <v>-7</v>
          </cell>
          <cell r="O14965">
            <v>3018900</v>
          </cell>
        </row>
        <row r="14966">
          <cell r="A14966">
            <v>45919</v>
          </cell>
          <cell r="C14966" t="str">
            <v>XICO SAS</v>
          </cell>
          <cell r="F14966">
            <v>45896.458171296297</v>
          </cell>
          <cell r="G14966">
            <v>45926.458067129628</v>
          </cell>
          <cell r="H14966">
            <v>-8</v>
          </cell>
          <cell r="O14966">
            <v>784000</v>
          </cell>
        </row>
        <row r="14967">
          <cell r="A14967">
            <v>45919</v>
          </cell>
          <cell r="C14967" t="str">
            <v>XICO SAS</v>
          </cell>
          <cell r="F14967">
            <v>45901.182800925926</v>
          </cell>
          <cell r="G14967">
            <v>45931.182743055557</v>
          </cell>
          <cell r="H14967">
            <v>-13</v>
          </cell>
          <cell r="O14967">
            <v>732000</v>
          </cell>
        </row>
        <row r="14968">
          <cell r="A14968">
            <v>45919</v>
          </cell>
          <cell r="C14968" t="str">
            <v>GLORIA BARATO DE PINZON</v>
          </cell>
          <cell r="F14968">
            <v>45919.301354166666</v>
          </cell>
          <cell r="G14968">
            <v>45920.301192129627</v>
          </cell>
          <cell r="H14968">
            <v>5</v>
          </cell>
          <cell r="O14968">
            <v>464700</v>
          </cell>
        </row>
        <row r="14969">
          <cell r="A14969">
            <v>45919</v>
          </cell>
          <cell r="C14969" t="str">
            <v>FUNDACION HOGAR NUEVA GRANADA</v>
          </cell>
          <cell r="F14969">
            <v>45889.593275462961</v>
          </cell>
          <cell r="G14969">
            <v>45919.593055555553</v>
          </cell>
          <cell r="H14969">
            <v>6</v>
          </cell>
          <cell r="O14969">
            <v>824000</v>
          </cell>
        </row>
        <row r="14970">
          <cell r="A14970">
            <v>45919</v>
          </cell>
          <cell r="C14970" t="str">
            <v>SUPER NUEVO MILENIO SA</v>
          </cell>
          <cell r="F14970">
            <v>45888.572500000002</v>
          </cell>
          <cell r="G14970">
            <v>45918.572280092594</v>
          </cell>
          <cell r="H14970">
            <v>0</v>
          </cell>
          <cell r="O14970">
            <v>220500</v>
          </cell>
        </row>
        <row r="14971">
          <cell r="A14971">
            <v>45919</v>
          </cell>
          <cell r="C14971" t="str">
            <v>SUPER NUEVO MILENIO SA</v>
          </cell>
          <cell r="F14971">
            <v>45889.465324074074</v>
          </cell>
          <cell r="G14971">
            <v>45919.465196759258</v>
          </cell>
          <cell r="H14971">
            <v>-1</v>
          </cell>
          <cell r="O14971">
            <v>135900</v>
          </cell>
        </row>
        <row r="14972">
          <cell r="A14972">
            <v>45919</v>
          </cell>
          <cell r="C14972" t="str">
            <v>SUPER NUEVO MILENIO SA</v>
          </cell>
          <cell r="F14972">
            <v>45891.559791666667</v>
          </cell>
          <cell r="G14972">
            <v>45921.559224537035</v>
          </cell>
          <cell r="H14972">
            <v>-3</v>
          </cell>
          <cell r="O14972">
            <v>372200</v>
          </cell>
        </row>
        <row r="14973">
          <cell r="A14973">
            <v>45919</v>
          </cell>
          <cell r="C14973" t="str">
            <v>SUPER NUEVO MILENIO SA</v>
          </cell>
          <cell r="F14973">
            <v>45891.590486111112</v>
          </cell>
          <cell r="G14973">
            <v>45921.586921296293</v>
          </cell>
          <cell r="H14973">
            <v>-3</v>
          </cell>
          <cell r="O14973">
            <v>316499.99</v>
          </cell>
        </row>
        <row r="14974">
          <cell r="A14974">
            <v>45919</v>
          </cell>
          <cell r="C14974" t="str">
            <v>SUPER NUEVO MILENIO SA</v>
          </cell>
          <cell r="F14974">
            <v>45892.457928240743</v>
          </cell>
          <cell r="G14974">
            <v>45922.457719907405</v>
          </cell>
          <cell r="H14974">
            <v>-4</v>
          </cell>
          <cell r="O14974">
            <v>170600</v>
          </cell>
        </row>
        <row r="14975">
          <cell r="A14975">
            <v>45919</v>
          </cell>
          <cell r="C14975" t="str">
            <v>EL IMPERIO DEL CERDO PREMIUM S.A.S</v>
          </cell>
          <cell r="F14975">
            <v>45919.237743055557</v>
          </cell>
          <cell r="G14975">
            <v>45927.237511574072</v>
          </cell>
          <cell r="H14975">
            <v>-2</v>
          </cell>
          <cell r="O14975">
            <v>1423500</v>
          </cell>
        </row>
        <row r="14976">
          <cell r="A14976">
            <v>45919</v>
          </cell>
          <cell r="C14976" t="str">
            <v>BENJAMIN  CHAPARRO AMEZQUITA</v>
          </cell>
          <cell r="F14976">
            <v>45919.24145833333</v>
          </cell>
          <cell r="G14976">
            <v>45920.238263888888</v>
          </cell>
          <cell r="H14976">
            <v>5</v>
          </cell>
          <cell r="O14976">
            <v>1759700</v>
          </cell>
        </row>
        <row r="14977">
          <cell r="A14977">
            <v>45919</v>
          </cell>
          <cell r="C14977" t="str">
            <v>OSCAR ORLADO GARAVITO</v>
          </cell>
          <cell r="F14977">
            <v>45919.305902777778</v>
          </cell>
          <cell r="G14977">
            <v>45920.304907407408</v>
          </cell>
          <cell r="H14977">
            <v>5</v>
          </cell>
          <cell r="O14977">
            <v>319100</v>
          </cell>
        </row>
        <row r="14978">
          <cell r="A14978">
            <v>45919</v>
          </cell>
          <cell r="C14978" t="str">
            <v>KAREN GISSET MARTINEZ SANDOVAL</v>
          </cell>
          <cell r="F14978">
            <v>45919.231481481482</v>
          </cell>
          <cell r="G14978">
            <v>45920.231273148151</v>
          </cell>
          <cell r="H14978">
            <v>5</v>
          </cell>
          <cell r="O14978">
            <v>3401700</v>
          </cell>
        </row>
        <row r="14979">
          <cell r="A14979">
            <v>45919</v>
          </cell>
          <cell r="C14979" t="str">
            <v>DEKARLA SAS</v>
          </cell>
          <cell r="F14979">
            <v>45918.464097222219</v>
          </cell>
          <cell r="G14979">
            <v>45919.46371527778</v>
          </cell>
          <cell r="H14979">
            <v>6</v>
          </cell>
          <cell r="O14979">
            <v>765000</v>
          </cell>
        </row>
        <row r="14980">
          <cell r="A14980">
            <v>45919</v>
          </cell>
          <cell r="C14980" t="str">
            <v>CANTINA LA 15 SAS</v>
          </cell>
          <cell r="F14980">
            <v>45885.623379629629</v>
          </cell>
          <cell r="G14980">
            <v>45915.623101851852</v>
          </cell>
          <cell r="H14980">
            <v>3</v>
          </cell>
          <cell r="O14980">
            <v>3449659.04</v>
          </cell>
        </row>
        <row r="14981">
          <cell r="A14981">
            <v>45919</v>
          </cell>
          <cell r="C14981" t="str">
            <v>LIDA  DAZA</v>
          </cell>
          <cell r="F14981">
            <v>45919.299629629626</v>
          </cell>
          <cell r="G14981">
            <v>45920.299178240741</v>
          </cell>
          <cell r="H14981">
            <v>5</v>
          </cell>
          <cell r="O14981">
            <v>893900</v>
          </cell>
        </row>
        <row r="14982">
          <cell r="A14982">
            <v>45919</v>
          </cell>
          <cell r="C14982" t="str">
            <v>VENTAS MOSTRADOR</v>
          </cell>
          <cell r="F14982">
            <v>45919</v>
          </cell>
          <cell r="G14982">
            <v>45919</v>
          </cell>
          <cell r="H14982">
            <v>0</v>
          </cell>
          <cell r="O14982">
            <v>209537</v>
          </cell>
        </row>
        <row r="14983">
          <cell r="A14983">
            <v>45919</v>
          </cell>
          <cell r="C14983" t="str">
            <v>VENTAS MOSTRADOR</v>
          </cell>
          <cell r="F14983">
            <v>45919</v>
          </cell>
          <cell r="G14983">
            <v>45919</v>
          </cell>
          <cell r="H14983">
            <v>0</v>
          </cell>
          <cell r="O14983">
            <v>180727</v>
          </cell>
        </row>
        <row r="14984">
          <cell r="A14984">
            <v>45920</v>
          </cell>
          <cell r="C14984" t="str">
            <v>WALTER  BECERRA</v>
          </cell>
          <cell r="F14984">
            <v>45920.28564814815</v>
          </cell>
          <cell r="G14984">
            <v>45921.285069444442</v>
          </cell>
          <cell r="H14984">
            <v>4</v>
          </cell>
          <cell r="O14984">
            <v>597600</v>
          </cell>
        </row>
        <row r="14985">
          <cell r="A14985">
            <v>45920</v>
          </cell>
          <cell r="C14985" t="str">
            <v>VENTAS MOSTRADOR</v>
          </cell>
          <cell r="F14985">
            <v>45920</v>
          </cell>
          <cell r="G14985">
            <v>45920</v>
          </cell>
          <cell r="H14985">
            <v>0</v>
          </cell>
          <cell r="O14985">
            <v>2835</v>
          </cell>
        </row>
        <row r="14986">
          <cell r="A14986">
            <v>45920</v>
          </cell>
          <cell r="C14986" t="str">
            <v>VENTAS MOSTRADOR</v>
          </cell>
          <cell r="F14986">
            <v>45920</v>
          </cell>
          <cell r="G14986">
            <v>45920</v>
          </cell>
          <cell r="H14986">
            <v>0</v>
          </cell>
          <cell r="O14986">
            <v>5940</v>
          </cell>
        </row>
        <row r="14987">
          <cell r="A14987">
            <v>45920</v>
          </cell>
          <cell r="C14987" t="str">
            <v>VENTAS MOSTRADOR</v>
          </cell>
          <cell r="F14987">
            <v>45920</v>
          </cell>
          <cell r="G14987">
            <v>45920</v>
          </cell>
          <cell r="H14987">
            <v>0</v>
          </cell>
          <cell r="O14987">
            <v>19796</v>
          </cell>
        </row>
        <row r="14988">
          <cell r="A14988">
            <v>45920</v>
          </cell>
          <cell r="C14988" t="str">
            <v>VENTAS MOSTRADOR</v>
          </cell>
          <cell r="F14988">
            <v>45920</v>
          </cell>
          <cell r="G14988">
            <v>45920</v>
          </cell>
          <cell r="H14988">
            <v>0</v>
          </cell>
          <cell r="O14988">
            <v>20350</v>
          </cell>
        </row>
        <row r="14989">
          <cell r="A14989">
            <v>45920</v>
          </cell>
          <cell r="C14989" t="str">
            <v>VENTAS MOSTRADOR</v>
          </cell>
          <cell r="F14989">
            <v>45920</v>
          </cell>
          <cell r="G14989">
            <v>45920</v>
          </cell>
          <cell r="H14989">
            <v>0</v>
          </cell>
          <cell r="O14989">
            <v>26620</v>
          </cell>
        </row>
        <row r="14990">
          <cell r="A14990">
            <v>45920</v>
          </cell>
          <cell r="C14990" t="str">
            <v>VENTAS MOSTRADOR</v>
          </cell>
          <cell r="F14990">
            <v>45920</v>
          </cell>
          <cell r="G14990">
            <v>45920</v>
          </cell>
          <cell r="H14990">
            <v>0</v>
          </cell>
          <cell r="O14990">
            <v>27117</v>
          </cell>
        </row>
        <row r="14991">
          <cell r="A14991">
            <v>45920</v>
          </cell>
          <cell r="C14991" t="str">
            <v>VENTAS MOSTRADOR</v>
          </cell>
          <cell r="F14991">
            <v>45920</v>
          </cell>
          <cell r="G14991">
            <v>45920</v>
          </cell>
          <cell r="H14991">
            <v>0</v>
          </cell>
          <cell r="O14991">
            <v>28115</v>
          </cell>
        </row>
        <row r="14992">
          <cell r="A14992">
            <v>45920</v>
          </cell>
          <cell r="C14992" t="str">
            <v>VENTAS MOSTRADOR</v>
          </cell>
          <cell r="F14992">
            <v>45920</v>
          </cell>
          <cell r="G14992">
            <v>45920</v>
          </cell>
          <cell r="H14992">
            <v>0</v>
          </cell>
          <cell r="O14992">
            <v>32000</v>
          </cell>
        </row>
        <row r="14993">
          <cell r="A14993">
            <v>45920</v>
          </cell>
          <cell r="C14993" t="str">
            <v>VENTAS MOSTRADOR</v>
          </cell>
          <cell r="F14993">
            <v>45920</v>
          </cell>
          <cell r="G14993">
            <v>45920</v>
          </cell>
          <cell r="H14993">
            <v>0</v>
          </cell>
          <cell r="O14993">
            <v>33490</v>
          </cell>
        </row>
        <row r="14994">
          <cell r="A14994">
            <v>45920</v>
          </cell>
          <cell r="C14994" t="str">
            <v>VENTAS MOSTRADOR</v>
          </cell>
          <cell r="F14994">
            <v>45920</v>
          </cell>
          <cell r="G14994">
            <v>45920</v>
          </cell>
          <cell r="H14994">
            <v>0</v>
          </cell>
          <cell r="O14994">
            <v>38760</v>
          </cell>
        </row>
        <row r="14995">
          <cell r="A14995">
            <v>45920</v>
          </cell>
          <cell r="C14995" t="str">
            <v>VENTAS MOSTRADOR</v>
          </cell>
          <cell r="F14995">
            <v>45920</v>
          </cell>
          <cell r="G14995">
            <v>45920</v>
          </cell>
          <cell r="H14995">
            <v>0</v>
          </cell>
          <cell r="O14995">
            <v>41800</v>
          </cell>
        </row>
        <row r="14996">
          <cell r="A14996">
            <v>45920</v>
          </cell>
          <cell r="C14996" t="str">
            <v>VENTAS MOSTRADOR</v>
          </cell>
          <cell r="F14996">
            <v>45920</v>
          </cell>
          <cell r="G14996">
            <v>45920</v>
          </cell>
          <cell r="H14996">
            <v>0</v>
          </cell>
          <cell r="O14996">
            <v>51790</v>
          </cell>
        </row>
        <row r="14997">
          <cell r="A14997">
            <v>45920</v>
          </cell>
          <cell r="C14997" t="str">
            <v>VENTAS MOSTRADOR</v>
          </cell>
          <cell r="F14997">
            <v>45920</v>
          </cell>
          <cell r="G14997">
            <v>45920</v>
          </cell>
          <cell r="H14997">
            <v>0</v>
          </cell>
          <cell r="O14997">
            <v>55146</v>
          </cell>
        </row>
        <row r="14998">
          <cell r="A14998">
            <v>45920</v>
          </cell>
          <cell r="C14998" t="str">
            <v>VENTAS MOSTRADOR</v>
          </cell>
          <cell r="F14998">
            <v>45920</v>
          </cell>
          <cell r="G14998">
            <v>45920</v>
          </cell>
          <cell r="H14998">
            <v>0</v>
          </cell>
          <cell r="O14998">
            <v>59216</v>
          </cell>
        </row>
        <row r="14999">
          <cell r="A14999">
            <v>45920</v>
          </cell>
          <cell r="C14999" t="str">
            <v>VENTAS MOSTRADOR</v>
          </cell>
          <cell r="F14999">
            <v>45920</v>
          </cell>
          <cell r="G14999">
            <v>45920</v>
          </cell>
          <cell r="H14999">
            <v>0</v>
          </cell>
          <cell r="O14999">
            <v>59580</v>
          </cell>
        </row>
        <row r="15000">
          <cell r="A15000">
            <v>45920</v>
          </cell>
          <cell r="C15000" t="str">
            <v>VENTAS MOSTRADOR</v>
          </cell>
          <cell r="F15000">
            <v>45920</v>
          </cell>
          <cell r="G15000">
            <v>45920</v>
          </cell>
          <cell r="H15000">
            <v>0</v>
          </cell>
          <cell r="O15000">
            <v>65916</v>
          </cell>
        </row>
        <row r="15001">
          <cell r="A15001">
            <v>45920</v>
          </cell>
          <cell r="C15001" t="str">
            <v>VENTAS MOSTRADOR</v>
          </cell>
          <cell r="F15001">
            <v>45920</v>
          </cell>
          <cell r="G15001">
            <v>45920</v>
          </cell>
          <cell r="H15001">
            <v>0</v>
          </cell>
          <cell r="O15001">
            <v>70064</v>
          </cell>
        </row>
        <row r="15002">
          <cell r="A15002">
            <v>45920</v>
          </cell>
          <cell r="C15002" t="str">
            <v>VENTAS MOSTRADOR</v>
          </cell>
          <cell r="F15002">
            <v>45920</v>
          </cell>
          <cell r="G15002">
            <v>45920</v>
          </cell>
          <cell r="H15002">
            <v>0</v>
          </cell>
          <cell r="O15002">
            <v>92000</v>
          </cell>
        </row>
        <row r="15003">
          <cell r="A15003">
            <v>45920</v>
          </cell>
          <cell r="C15003" t="str">
            <v>VENTAS MOSTRADOR</v>
          </cell>
          <cell r="F15003">
            <v>45920</v>
          </cell>
          <cell r="G15003">
            <v>45920</v>
          </cell>
          <cell r="H15003">
            <v>0</v>
          </cell>
          <cell r="O15003">
            <v>105452</v>
          </cell>
        </row>
        <row r="15004">
          <cell r="A15004">
            <v>45920</v>
          </cell>
          <cell r="C15004" t="str">
            <v>VENTAS MOSTRADOR</v>
          </cell>
          <cell r="F15004">
            <v>45920</v>
          </cell>
          <cell r="G15004">
            <v>45920</v>
          </cell>
          <cell r="H15004">
            <v>0</v>
          </cell>
          <cell r="O15004">
            <v>114339</v>
          </cell>
        </row>
        <row r="15005">
          <cell r="A15005">
            <v>45920</v>
          </cell>
          <cell r="C15005" t="str">
            <v>VENTAS MOSTRADOR</v>
          </cell>
          <cell r="F15005">
            <v>45920</v>
          </cell>
          <cell r="G15005">
            <v>45920</v>
          </cell>
          <cell r="H15005">
            <v>0</v>
          </cell>
          <cell r="O15005">
            <v>120000</v>
          </cell>
        </row>
        <row r="15006">
          <cell r="A15006">
            <v>45920</v>
          </cell>
          <cell r="C15006" t="str">
            <v>VENTAS MOSTRADOR</v>
          </cell>
          <cell r="F15006">
            <v>45920</v>
          </cell>
          <cell r="G15006">
            <v>45920</v>
          </cell>
          <cell r="H15006">
            <v>0</v>
          </cell>
          <cell r="O15006">
            <v>152200</v>
          </cell>
        </row>
        <row r="15007">
          <cell r="A15007">
            <v>45920</v>
          </cell>
          <cell r="C15007" t="str">
            <v>VENTAS MOSTRADOR</v>
          </cell>
          <cell r="F15007">
            <v>45920</v>
          </cell>
          <cell r="G15007">
            <v>45920</v>
          </cell>
          <cell r="H15007">
            <v>0</v>
          </cell>
          <cell r="O15007">
            <v>153960</v>
          </cell>
        </row>
        <row r="15008">
          <cell r="A15008">
            <v>45920</v>
          </cell>
          <cell r="C15008" t="str">
            <v>VENTAS MOSTRADOR</v>
          </cell>
          <cell r="F15008">
            <v>45920</v>
          </cell>
          <cell r="G15008">
            <v>45920</v>
          </cell>
          <cell r="H15008">
            <v>0</v>
          </cell>
          <cell r="O15008">
            <v>181121</v>
          </cell>
        </row>
        <row r="15009">
          <cell r="A15009">
            <v>45920</v>
          </cell>
          <cell r="C15009" t="str">
            <v>CARLOS ANDRES HERNANDEZ MARTINEZ</v>
          </cell>
          <cell r="F15009">
            <v>45920.474317129629</v>
          </cell>
          <cell r="G15009">
            <v>45921.473460648151</v>
          </cell>
          <cell r="H15009">
            <v>4</v>
          </cell>
          <cell r="O15009">
            <v>425499.99</v>
          </cell>
        </row>
        <row r="15010">
          <cell r="A15010">
            <v>45920</v>
          </cell>
          <cell r="C15010" t="str">
            <v>CARLOS ANDRES HERNANDEZ MARTINEZ</v>
          </cell>
          <cell r="F15010">
            <v>45920.364583333336</v>
          </cell>
          <cell r="G15010">
            <v>45921.36440972222</v>
          </cell>
          <cell r="H15010">
            <v>4</v>
          </cell>
          <cell r="O15010">
            <v>850999.98</v>
          </cell>
        </row>
        <row r="15011">
          <cell r="A15011">
            <v>45920</v>
          </cell>
          <cell r="C15011" t="str">
            <v>EL IMPERIO DEL CERDO PREMIUM S.A.S</v>
          </cell>
          <cell r="F15011">
            <v>45919.237743055557</v>
          </cell>
          <cell r="G15011">
            <v>45927.237511574072</v>
          </cell>
          <cell r="H15011">
            <v>-2</v>
          </cell>
          <cell r="O15011">
            <v>280000</v>
          </cell>
        </row>
        <row r="15012">
          <cell r="A15012">
            <v>45920</v>
          </cell>
          <cell r="C15012" t="str">
            <v>GOMEZ ARIAS CARLOS ARTURO</v>
          </cell>
          <cell r="F15012">
            <v>45919.366840277777</v>
          </cell>
          <cell r="G15012">
            <v>45920.363437499997</v>
          </cell>
          <cell r="H15012">
            <v>5</v>
          </cell>
          <cell r="O15012">
            <v>216000</v>
          </cell>
        </row>
        <row r="15013">
          <cell r="A15013">
            <v>45920</v>
          </cell>
          <cell r="C15013" t="str">
            <v>VENTAS MOSTRADOR</v>
          </cell>
          <cell r="F15013">
            <v>45920</v>
          </cell>
          <cell r="G15013">
            <v>45920</v>
          </cell>
          <cell r="H15013">
            <v>0</v>
          </cell>
          <cell r="O15013">
            <v>687141</v>
          </cell>
        </row>
        <row r="15014">
          <cell r="A15014">
            <v>45920</v>
          </cell>
          <cell r="C15014" t="str">
            <v>VENTAS MOSTRADOR</v>
          </cell>
          <cell r="F15014">
            <v>45920</v>
          </cell>
          <cell r="G15014">
            <v>45920</v>
          </cell>
          <cell r="H15014">
            <v>0</v>
          </cell>
          <cell r="O15014">
            <v>1739185</v>
          </cell>
        </row>
        <row r="15015">
          <cell r="A15015">
            <v>45921</v>
          </cell>
          <cell r="C15015" t="str">
            <v>VENTAS MOSTRADOR</v>
          </cell>
          <cell r="F15015">
            <v>45921</v>
          </cell>
          <cell r="G15015">
            <v>45921</v>
          </cell>
          <cell r="H15015">
            <v>0</v>
          </cell>
          <cell r="O15015">
            <v>4000</v>
          </cell>
        </row>
        <row r="15016">
          <cell r="A15016">
            <v>45921</v>
          </cell>
          <cell r="C15016" t="str">
            <v>VENTAS MOSTRADOR</v>
          </cell>
          <cell r="F15016">
            <v>45921</v>
          </cell>
          <cell r="G15016">
            <v>45921</v>
          </cell>
          <cell r="H15016">
            <v>0</v>
          </cell>
          <cell r="O15016">
            <v>4000</v>
          </cell>
        </row>
        <row r="15017">
          <cell r="A15017">
            <v>45921</v>
          </cell>
          <cell r="C15017" t="str">
            <v>VENTAS MOSTRADOR</v>
          </cell>
          <cell r="F15017">
            <v>45921</v>
          </cell>
          <cell r="G15017">
            <v>45921</v>
          </cell>
          <cell r="H15017">
            <v>0</v>
          </cell>
          <cell r="O15017">
            <v>5000</v>
          </cell>
        </row>
        <row r="15018">
          <cell r="A15018">
            <v>45921</v>
          </cell>
          <cell r="C15018" t="str">
            <v>VENTAS MOSTRADOR</v>
          </cell>
          <cell r="F15018">
            <v>45921</v>
          </cell>
          <cell r="G15018">
            <v>45921</v>
          </cell>
          <cell r="H15018">
            <v>0</v>
          </cell>
          <cell r="O15018">
            <v>5000</v>
          </cell>
        </row>
        <row r="15019">
          <cell r="A15019">
            <v>45921</v>
          </cell>
          <cell r="C15019" t="str">
            <v>VENTAS MOSTRADOR</v>
          </cell>
          <cell r="F15019">
            <v>45921</v>
          </cell>
          <cell r="G15019">
            <v>45921</v>
          </cell>
          <cell r="H15019">
            <v>0</v>
          </cell>
          <cell r="O15019">
            <v>5000</v>
          </cell>
        </row>
        <row r="15020">
          <cell r="A15020">
            <v>45921</v>
          </cell>
          <cell r="C15020" t="str">
            <v>VENTAS MOSTRADOR</v>
          </cell>
          <cell r="F15020">
            <v>45921</v>
          </cell>
          <cell r="G15020">
            <v>45921</v>
          </cell>
          <cell r="H15020">
            <v>0</v>
          </cell>
          <cell r="O15020">
            <v>5000</v>
          </cell>
        </row>
        <row r="15021">
          <cell r="A15021">
            <v>45921</v>
          </cell>
          <cell r="C15021" t="str">
            <v>VENTAS MOSTRADOR</v>
          </cell>
          <cell r="F15021">
            <v>45921</v>
          </cell>
          <cell r="G15021">
            <v>45921</v>
          </cell>
          <cell r="H15021">
            <v>0</v>
          </cell>
          <cell r="O15021">
            <v>5000</v>
          </cell>
        </row>
        <row r="15022">
          <cell r="A15022">
            <v>45921</v>
          </cell>
          <cell r="C15022" t="str">
            <v>VENTAS MOSTRADOR</v>
          </cell>
          <cell r="F15022">
            <v>45921</v>
          </cell>
          <cell r="G15022">
            <v>45921</v>
          </cell>
          <cell r="H15022">
            <v>0</v>
          </cell>
          <cell r="O15022">
            <v>5000</v>
          </cell>
        </row>
        <row r="15023">
          <cell r="A15023">
            <v>45921</v>
          </cell>
          <cell r="C15023" t="str">
            <v>VENTAS MOSTRADOR</v>
          </cell>
          <cell r="F15023">
            <v>45921</v>
          </cell>
          <cell r="G15023">
            <v>45921</v>
          </cell>
          <cell r="H15023">
            <v>0</v>
          </cell>
          <cell r="O15023">
            <v>5000</v>
          </cell>
        </row>
        <row r="15024">
          <cell r="A15024">
            <v>45921</v>
          </cell>
          <cell r="C15024" t="str">
            <v>VENTAS MOSTRADOR</v>
          </cell>
          <cell r="F15024">
            <v>45921</v>
          </cell>
          <cell r="G15024">
            <v>45921</v>
          </cell>
          <cell r="H15024">
            <v>0</v>
          </cell>
          <cell r="O15024">
            <v>5000</v>
          </cell>
        </row>
        <row r="15025">
          <cell r="A15025">
            <v>45921</v>
          </cell>
          <cell r="C15025" t="str">
            <v>VENTAS MOSTRADOR</v>
          </cell>
          <cell r="F15025">
            <v>45921</v>
          </cell>
          <cell r="G15025">
            <v>45921</v>
          </cell>
          <cell r="H15025">
            <v>0</v>
          </cell>
          <cell r="O15025">
            <v>5215</v>
          </cell>
        </row>
        <row r="15026">
          <cell r="A15026">
            <v>45921</v>
          </cell>
          <cell r="C15026" t="str">
            <v>VENTAS MOSTRADOR</v>
          </cell>
          <cell r="F15026">
            <v>45921</v>
          </cell>
          <cell r="G15026">
            <v>45921</v>
          </cell>
          <cell r="H15026">
            <v>0</v>
          </cell>
          <cell r="O15026">
            <v>6375</v>
          </cell>
        </row>
        <row r="15027">
          <cell r="A15027">
            <v>45921</v>
          </cell>
          <cell r="C15027" t="str">
            <v>VENTAS MOSTRADOR</v>
          </cell>
          <cell r="F15027">
            <v>45921</v>
          </cell>
          <cell r="G15027">
            <v>45921</v>
          </cell>
          <cell r="H15027">
            <v>0</v>
          </cell>
          <cell r="O15027">
            <v>8000</v>
          </cell>
        </row>
        <row r="15028">
          <cell r="A15028">
            <v>45921</v>
          </cell>
          <cell r="C15028" t="str">
            <v>VENTAS MOSTRADOR</v>
          </cell>
          <cell r="F15028">
            <v>45921</v>
          </cell>
          <cell r="G15028">
            <v>45921</v>
          </cell>
          <cell r="H15028">
            <v>0</v>
          </cell>
          <cell r="O15028">
            <v>8000</v>
          </cell>
        </row>
        <row r="15029">
          <cell r="A15029">
            <v>45921</v>
          </cell>
          <cell r="C15029" t="str">
            <v>VENTAS MOSTRADOR</v>
          </cell>
          <cell r="F15029">
            <v>45921</v>
          </cell>
          <cell r="G15029">
            <v>45921</v>
          </cell>
          <cell r="H15029">
            <v>0</v>
          </cell>
          <cell r="O15029">
            <v>8000</v>
          </cell>
        </row>
        <row r="15030">
          <cell r="A15030">
            <v>45921</v>
          </cell>
          <cell r="C15030" t="str">
            <v>VENTAS MOSTRADOR</v>
          </cell>
          <cell r="F15030">
            <v>45921</v>
          </cell>
          <cell r="G15030">
            <v>45921</v>
          </cell>
          <cell r="H15030">
            <v>0</v>
          </cell>
          <cell r="O15030">
            <v>8000</v>
          </cell>
        </row>
        <row r="15031">
          <cell r="A15031">
            <v>45921</v>
          </cell>
          <cell r="C15031" t="str">
            <v>VENTAS MOSTRADOR</v>
          </cell>
          <cell r="F15031">
            <v>45921</v>
          </cell>
          <cell r="G15031">
            <v>45921</v>
          </cell>
          <cell r="H15031">
            <v>0</v>
          </cell>
          <cell r="O15031">
            <v>8000</v>
          </cell>
        </row>
        <row r="15032">
          <cell r="A15032">
            <v>45921</v>
          </cell>
          <cell r="C15032" t="str">
            <v>VENTAS MOSTRADOR</v>
          </cell>
          <cell r="F15032">
            <v>45921</v>
          </cell>
          <cell r="G15032">
            <v>45921</v>
          </cell>
          <cell r="H15032">
            <v>0</v>
          </cell>
          <cell r="O15032">
            <v>8000</v>
          </cell>
        </row>
        <row r="15033">
          <cell r="A15033">
            <v>45921</v>
          </cell>
          <cell r="C15033" t="str">
            <v>VENTAS MOSTRADOR</v>
          </cell>
          <cell r="F15033">
            <v>45921</v>
          </cell>
          <cell r="G15033">
            <v>45921</v>
          </cell>
          <cell r="H15033">
            <v>0</v>
          </cell>
          <cell r="O15033">
            <v>8000</v>
          </cell>
        </row>
        <row r="15034">
          <cell r="A15034">
            <v>45921</v>
          </cell>
          <cell r="C15034" t="str">
            <v>VENTAS MOSTRADOR</v>
          </cell>
          <cell r="F15034">
            <v>45921</v>
          </cell>
          <cell r="G15034">
            <v>45921</v>
          </cell>
          <cell r="H15034">
            <v>0</v>
          </cell>
          <cell r="O15034">
            <v>8000</v>
          </cell>
        </row>
        <row r="15035">
          <cell r="A15035">
            <v>45921</v>
          </cell>
          <cell r="C15035" t="str">
            <v>VENTAS MOSTRADOR</v>
          </cell>
          <cell r="F15035">
            <v>45921</v>
          </cell>
          <cell r="G15035">
            <v>45921</v>
          </cell>
          <cell r="H15035">
            <v>0</v>
          </cell>
          <cell r="O15035">
            <v>9000</v>
          </cell>
        </row>
        <row r="15036">
          <cell r="A15036">
            <v>45921</v>
          </cell>
          <cell r="C15036" t="str">
            <v>VENTAS MOSTRADOR</v>
          </cell>
          <cell r="F15036">
            <v>45921</v>
          </cell>
          <cell r="G15036">
            <v>45921</v>
          </cell>
          <cell r="H15036">
            <v>0</v>
          </cell>
          <cell r="O15036">
            <v>10000</v>
          </cell>
        </row>
        <row r="15037">
          <cell r="A15037">
            <v>45921</v>
          </cell>
          <cell r="C15037" t="str">
            <v>VENTAS MOSTRADOR</v>
          </cell>
          <cell r="F15037">
            <v>45921</v>
          </cell>
          <cell r="G15037">
            <v>45921</v>
          </cell>
          <cell r="H15037">
            <v>0</v>
          </cell>
          <cell r="O15037">
            <v>10000</v>
          </cell>
        </row>
        <row r="15038">
          <cell r="A15038">
            <v>45921</v>
          </cell>
          <cell r="C15038" t="str">
            <v>VENTAS MOSTRADOR</v>
          </cell>
          <cell r="F15038">
            <v>45921</v>
          </cell>
          <cell r="G15038">
            <v>45921</v>
          </cell>
          <cell r="H15038">
            <v>0</v>
          </cell>
          <cell r="O15038">
            <v>12000</v>
          </cell>
        </row>
        <row r="15039">
          <cell r="A15039">
            <v>45921</v>
          </cell>
          <cell r="C15039" t="str">
            <v>VENTAS MOSTRADOR</v>
          </cell>
          <cell r="F15039">
            <v>45921</v>
          </cell>
          <cell r="G15039">
            <v>45921</v>
          </cell>
          <cell r="H15039">
            <v>0</v>
          </cell>
          <cell r="O15039">
            <v>12650</v>
          </cell>
        </row>
        <row r="15040">
          <cell r="A15040">
            <v>45921</v>
          </cell>
          <cell r="C15040" t="str">
            <v>VENTAS MOSTRADOR</v>
          </cell>
          <cell r="F15040">
            <v>45921</v>
          </cell>
          <cell r="G15040">
            <v>45921</v>
          </cell>
          <cell r="H15040">
            <v>0</v>
          </cell>
          <cell r="O15040">
            <v>13000</v>
          </cell>
        </row>
        <row r="15041">
          <cell r="A15041">
            <v>45921</v>
          </cell>
          <cell r="C15041" t="str">
            <v>VENTAS MOSTRADOR</v>
          </cell>
          <cell r="F15041">
            <v>45921</v>
          </cell>
          <cell r="G15041">
            <v>45921</v>
          </cell>
          <cell r="H15041">
            <v>0</v>
          </cell>
          <cell r="O15041">
            <v>13000</v>
          </cell>
        </row>
        <row r="15042">
          <cell r="A15042">
            <v>45921</v>
          </cell>
          <cell r="C15042" t="str">
            <v>VENTAS MOSTRADOR</v>
          </cell>
          <cell r="F15042">
            <v>45921</v>
          </cell>
          <cell r="G15042">
            <v>45921</v>
          </cell>
          <cell r="H15042">
            <v>0</v>
          </cell>
          <cell r="O15042">
            <v>13000</v>
          </cell>
        </row>
        <row r="15043">
          <cell r="A15043">
            <v>45921</v>
          </cell>
          <cell r="C15043" t="str">
            <v>VENTAS MOSTRADOR</v>
          </cell>
          <cell r="F15043">
            <v>45921</v>
          </cell>
          <cell r="G15043">
            <v>45921</v>
          </cell>
          <cell r="H15043">
            <v>0</v>
          </cell>
          <cell r="O15043">
            <v>14000</v>
          </cell>
        </row>
        <row r="15044">
          <cell r="A15044">
            <v>45921</v>
          </cell>
          <cell r="C15044" t="str">
            <v>VENTAS MOSTRADOR</v>
          </cell>
          <cell r="F15044">
            <v>45921</v>
          </cell>
          <cell r="G15044">
            <v>45921</v>
          </cell>
          <cell r="H15044">
            <v>0</v>
          </cell>
          <cell r="O15044">
            <v>14000</v>
          </cell>
        </row>
        <row r="15045">
          <cell r="A15045">
            <v>45921</v>
          </cell>
          <cell r="C15045" t="str">
            <v>VENTAS MOSTRADOR</v>
          </cell>
          <cell r="F15045">
            <v>45921</v>
          </cell>
          <cell r="G15045">
            <v>45921</v>
          </cell>
          <cell r="H15045">
            <v>0</v>
          </cell>
          <cell r="O15045">
            <v>14000</v>
          </cell>
        </row>
        <row r="15046">
          <cell r="A15046">
            <v>45921</v>
          </cell>
          <cell r="C15046" t="str">
            <v>VENTAS MOSTRADOR</v>
          </cell>
          <cell r="F15046">
            <v>45921</v>
          </cell>
          <cell r="G15046">
            <v>45921</v>
          </cell>
          <cell r="H15046">
            <v>0</v>
          </cell>
          <cell r="O15046">
            <v>14000</v>
          </cell>
        </row>
        <row r="15047">
          <cell r="A15047">
            <v>45921</v>
          </cell>
          <cell r="C15047" t="str">
            <v>VENTAS MOSTRADOR</v>
          </cell>
          <cell r="F15047">
            <v>45921</v>
          </cell>
          <cell r="G15047">
            <v>45921</v>
          </cell>
          <cell r="H15047">
            <v>0</v>
          </cell>
          <cell r="O15047">
            <v>15000</v>
          </cell>
        </row>
        <row r="15048">
          <cell r="A15048">
            <v>45921</v>
          </cell>
          <cell r="C15048" t="str">
            <v>VENTAS MOSTRADOR</v>
          </cell>
          <cell r="F15048">
            <v>45921</v>
          </cell>
          <cell r="G15048">
            <v>45921</v>
          </cell>
          <cell r="H15048">
            <v>0</v>
          </cell>
          <cell r="O15048">
            <v>16000</v>
          </cell>
        </row>
        <row r="15049">
          <cell r="A15049">
            <v>45921</v>
          </cell>
          <cell r="C15049" t="str">
            <v>VENTAS MOSTRADOR</v>
          </cell>
          <cell r="F15049">
            <v>45921</v>
          </cell>
          <cell r="G15049">
            <v>45921</v>
          </cell>
          <cell r="H15049">
            <v>0</v>
          </cell>
          <cell r="O15049">
            <v>16000</v>
          </cell>
        </row>
        <row r="15050">
          <cell r="A15050">
            <v>45921</v>
          </cell>
          <cell r="C15050" t="str">
            <v>VENTAS MOSTRADOR</v>
          </cell>
          <cell r="F15050">
            <v>45921</v>
          </cell>
          <cell r="G15050">
            <v>45921</v>
          </cell>
          <cell r="H15050">
            <v>0</v>
          </cell>
          <cell r="O15050">
            <v>16000</v>
          </cell>
        </row>
        <row r="15051">
          <cell r="A15051">
            <v>45921</v>
          </cell>
          <cell r="C15051" t="str">
            <v>VENTAS MOSTRADOR</v>
          </cell>
          <cell r="F15051">
            <v>45921</v>
          </cell>
          <cell r="G15051">
            <v>45921</v>
          </cell>
          <cell r="H15051">
            <v>0</v>
          </cell>
          <cell r="O15051">
            <v>16000</v>
          </cell>
        </row>
        <row r="15052">
          <cell r="A15052">
            <v>45921</v>
          </cell>
          <cell r="C15052" t="str">
            <v>VENTAS MOSTRADOR</v>
          </cell>
          <cell r="F15052">
            <v>45921</v>
          </cell>
          <cell r="G15052">
            <v>45921</v>
          </cell>
          <cell r="H15052">
            <v>0</v>
          </cell>
          <cell r="O15052">
            <v>16000</v>
          </cell>
        </row>
        <row r="15053">
          <cell r="A15053">
            <v>45921</v>
          </cell>
          <cell r="C15053" t="str">
            <v>VENTAS MOSTRADOR</v>
          </cell>
          <cell r="F15053">
            <v>45921</v>
          </cell>
          <cell r="G15053">
            <v>45921</v>
          </cell>
          <cell r="H15053">
            <v>0</v>
          </cell>
          <cell r="O15053">
            <v>17270</v>
          </cell>
        </row>
        <row r="15054">
          <cell r="A15054">
            <v>45921</v>
          </cell>
          <cell r="C15054" t="str">
            <v>VENTAS MOSTRADOR</v>
          </cell>
          <cell r="F15054">
            <v>45921</v>
          </cell>
          <cell r="G15054">
            <v>45921</v>
          </cell>
          <cell r="H15054">
            <v>0</v>
          </cell>
          <cell r="O15054">
            <v>18000</v>
          </cell>
        </row>
        <row r="15055">
          <cell r="A15055">
            <v>45921</v>
          </cell>
          <cell r="C15055" t="str">
            <v>VENTAS MOSTRADOR</v>
          </cell>
          <cell r="F15055">
            <v>45921</v>
          </cell>
          <cell r="G15055">
            <v>45921</v>
          </cell>
          <cell r="H15055">
            <v>0</v>
          </cell>
          <cell r="O15055">
            <v>19980</v>
          </cell>
        </row>
        <row r="15056">
          <cell r="A15056">
            <v>45921</v>
          </cell>
          <cell r="C15056" t="str">
            <v>VENTAS MOSTRADOR</v>
          </cell>
          <cell r="F15056">
            <v>45921</v>
          </cell>
          <cell r="G15056">
            <v>45921</v>
          </cell>
          <cell r="H15056">
            <v>0</v>
          </cell>
          <cell r="O15056">
            <v>20000</v>
          </cell>
        </row>
        <row r="15057">
          <cell r="A15057">
            <v>45921</v>
          </cell>
          <cell r="C15057" t="str">
            <v>VENTAS MOSTRADOR</v>
          </cell>
          <cell r="F15057">
            <v>45921</v>
          </cell>
          <cell r="G15057">
            <v>45921</v>
          </cell>
          <cell r="H15057">
            <v>0</v>
          </cell>
          <cell r="O15057">
            <v>20000</v>
          </cell>
        </row>
        <row r="15058">
          <cell r="A15058">
            <v>45921</v>
          </cell>
          <cell r="C15058" t="str">
            <v>VENTAS MOSTRADOR</v>
          </cell>
          <cell r="F15058">
            <v>45921</v>
          </cell>
          <cell r="G15058">
            <v>45921</v>
          </cell>
          <cell r="H15058">
            <v>0</v>
          </cell>
          <cell r="O15058">
            <v>20040</v>
          </cell>
        </row>
        <row r="15059">
          <cell r="A15059">
            <v>45921</v>
          </cell>
          <cell r="C15059" t="str">
            <v>VENTAS MOSTRADOR</v>
          </cell>
          <cell r="F15059">
            <v>45921</v>
          </cell>
          <cell r="G15059">
            <v>45921</v>
          </cell>
          <cell r="H15059">
            <v>0</v>
          </cell>
          <cell r="O15059">
            <v>20520</v>
          </cell>
        </row>
        <row r="15060">
          <cell r="A15060">
            <v>45921</v>
          </cell>
          <cell r="C15060" t="str">
            <v>VENTAS MOSTRADOR</v>
          </cell>
          <cell r="F15060">
            <v>45921</v>
          </cell>
          <cell r="G15060">
            <v>45921</v>
          </cell>
          <cell r="H15060">
            <v>0</v>
          </cell>
          <cell r="O15060">
            <v>20740</v>
          </cell>
        </row>
        <row r="15061">
          <cell r="A15061">
            <v>45921</v>
          </cell>
          <cell r="C15061" t="str">
            <v>VENTAS MOSTRADOR</v>
          </cell>
          <cell r="F15061">
            <v>45921</v>
          </cell>
          <cell r="G15061">
            <v>45921</v>
          </cell>
          <cell r="H15061">
            <v>0</v>
          </cell>
          <cell r="O15061">
            <v>23500</v>
          </cell>
        </row>
        <row r="15062">
          <cell r="A15062">
            <v>45921</v>
          </cell>
          <cell r="C15062" t="str">
            <v>VENTAS MOSTRADOR</v>
          </cell>
          <cell r="F15062">
            <v>45921</v>
          </cell>
          <cell r="G15062">
            <v>45921</v>
          </cell>
          <cell r="H15062">
            <v>0</v>
          </cell>
          <cell r="O15062">
            <v>24000</v>
          </cell>
        </row>
        <row r="15063">
          <cell r="A15063">
            <v>45921</v>
          </cell>
          <cell r="C15063" t="str">
            <v>VENTAS MOSTRADOR</v>
          </cell>
          <cell r="F15063">
            <v>45921</v>
          </cell>
          <cell r="G15063">
            <v>45921</v>
          </cell>
          <cell r="H15063">
            <v>0</v>
          </cell>
          <cell r="O15063">
            <v>25000</v>
          </cell>
        </row>
        <row r="15064">
          <cell r="A15064">
            <v>45921</v>
          </cell>
          <cell r="C15064" t="str">
            <v>VENTAS MOSTRADOR</v>
          </cell>
          <cell r="F15064">
            <v>45921</v>
          </cell>
          <cell r="G15064">
            <v>45921</v>
          </cell>
          <cell r="H15064">
            <v>0</v>
          </cell>
          <cell r="O15064">
            <v>25350</v>
          </cell>
        </row>
        <row r="15065">
          <cell r="A15065">
            <v>45921</v>
          </cell>
          <cell r="C15065" t="str">
            <v>VENTAS MOSTRADOR</v>
          </cell>
          <cell r="F15065">
            <v>45921</v>
          </cell>
          <cell r="G15065">
            <v>45921</v>
          </cell>
          <cell r="H15065">
            <v>0</v>
          </cell>
          <cell r="O15065">
            <v>28000</v>
          </cell>
        </row>
        <row r="15066">
          <cell r="A15066">
            <v>45921</v>
          </cell>
          <cell r="C15066" t="str">
            <v>VENTAS MOSTRADOR</v>
          </cell>
          <cell r="F15066">
            <v>45921</v>
          </cell>
          <cell r="G15066">
            <v>45921</v>
          </cell>
          <cell r="H15066">
            <v>0</v>
          </cell>
          <cell r="O15066">
            <v>28180</v>
          </cell>
        </row>
        <row r="15067">
          <cell r="A15067">
            <v>45921</v>
          </cell>
          <cell r="C15067" t="str">
            <v>VENTAS MOSTRADOR</v>
          </cell>
          <cell r="F15067">
            <v>45921</v>
          </cell>
          <cell r="G15067">
            <v>45921</v>
          </cell>
          <cell r="H15067">
            <v>0</v>
          </cell>
          <cell r="O15067">
            <v>28330</v>
          </cell>
        </row>
        <row r="15068">
          <cell r="A15068">
            <v>45921</v>
          </cell>
          <cell r="C15068" t="str">
            <v>VENTAS MOSTRADOR</v>
          </cell>
          <cell r="F15068">
            <v>45921</v>
          </cell>
          <cell r="G15068">
            <v>45921</v>
          </cell>
          <cell r="H15068">
            <v>0</v>
          </cell>
          <cell r="O15068">
            <v>36180</v>
          </cell>
        </row>
        <row r="15069">
          <cell r="A15069">
            <v>45921</v>
          </cell>
          <cell r="C15069" t="str">
            <v>VENTAS MOSTRADOR</v>
          </cell>
          <cell r="F15069">
            <v>45921</v>
          </cell>
          <cell r="G15069">
            <v>45921</v>
          </cell>
          <cell r="H15069">
            <v>0</v>
          </cell>
          <cell r="O15069">
            <v>40866</v>
          </cell>
        </row>
        <row r="15070">
          <cell r="A15070">
            <v>45921</v>
          </cell>
          <cell r="C15070" t="str">
            <v>VENTAS MOSTRADOR</v>
          </cell>
          <cell r="F15070">
            <v>45921</v>
          </cell>
          <cell r="G15070">
            <v>45921</v>
          </cell>
          <cell r="H15070">
            <v>0</v>
          </cell>
          <cell r="O15070">
            <v>46672</v>
          </cell>
        </row>
        <row r="15071">
          <cell r="A15071">
            <v>45921</v>
          </cell>
          <cell r="C15071" t="str">
            <v>VENTAS MOSTRADOR</v>
          </cell>
          <cell r="F15071">
            <v>45921</v>
          </cell>
          <cell r="G15071">
            <v>45921</v>
          </cell>
          <cell r="H15071">
            <v>0</v>
          </cell>
          <cell r="O15071">
            <v>53768</v>
          </cell>
        </row>
        <row r="15072">
          <cell r="A15072">
            <v>45921</v>
          </cell>
          <cell r="C15072" t="str">
            <v>VENTAS MOSTRADOR</v>
          </cell>
          <cell r="F15072">
            <v>45921</v>
          </cell>
          <cell r="G15072">
            <v>45921</v>
          </cell>
          <cell r="H15072">
            <v>0</v>
          </cell>
          <cell r="O15072">
            <v>55820</v>
          </cell>
        </row>
        <row r="15073">
          <cell r="A15073">
            <v>45921</v>
          </cell>
          <cell r="C15073" t="str">
            <v>VENTAS MOSTRADOR</v>
          </cell>
          <cell r="F15073">
            <v>45921</v>
          </cell>
          <cell r="G15073">
            <v>45921</v>
          </cell>
          <cell r="H15073">
            <v>0</v>
          </cell>
          <cell r="O15073">
            <v>59590</v>
          </cell>
        </row>
        <row r="15074">
          <cell r="A15074">
            <v>45921</v>
          </cell>
          <cell r="C15074" t="str">
            <v>VENTAS MOSTRADOR</v>
          </cell>
          <cell r="F15074">
            <v>45921</v>
          </cell>
          <cell r="G15074">
            <v>45921</v>
          </cell>
          <cell r="H15074">
            <v>0</v>
          </cell>
          <cell r="O15074">
            <v>60000</v>
          </cell>
        </row>
        <row r="15075">
          <cell r="A15075">
            <v>45921</v>
          </cell>
          <cell r="C15075" t="str">
            <v>VENTAS MOSTRADOR</v>
          </cell>
          <cell r="F15075">
            <v>45921</v>
          </cell>
          <cell r="G15075">
            <v>45921</v>
          </cell>
          <cell r="H15075">
            <v>0</v>
          </cell>
          <cell r="O15075">
            <v>60760</v>
          </cell>
        </row>
        <row r="15076">
          <cell r="A15076">
            <v>45921</v>
          </cell>
          <cell r="C15076" t="str">
            <v>VENTAS MOSTRADOR</v>
          </cell>
          <cell r="F15076">
            <v>45921</v>
          </cell>
          <cell r="G15076">
            <v>45921</v>
          </cell>
          <cell r="H15076">
            <v>0</v>
          </cell>
          <cell r="O15076">
            <v>60916</v>
          </cell>
        </row>
        <row r="15077">
          <cell r="A15077">
            <v>45921</v>
          </cell>
          <cell r="C15077" t="str">
            <v>VENTAS MOSTRADOR</v>
          </cell>
          <cell r="F15077">
            <v>45921</v>
          </cell>
          <cell r="G15077">
            <v>45921</v>
          </cell>
          <cell r="H15077">
            <v>0</v>
          </cell>
          <cell r="O15077">
            <v>63405</v>
          </cell>
        </row>
        <row r="15078">
          <cell r="A15078">
            <v>45921</v>
          </cell>
          <cell r="C15078" t="str">
            <v>VENTAS MOSTRADOR</v>
          </cell>
          <cell r="F15078">
            <v>45921</v>
          </cell>
          <cell r="G15078">
            <v>45921</v>
          </cell>
          <cell r="H15078">
            <v>0</v>
          </cell>
          <cell r="O15078">
            <v>64432</v>
          </cell>
        </row>
        <row r="15079">
          <cell r="A15079">
            <v>45921</v>
          </cell>
          <cell r="C15079" t="str">
            <v>VENTAS MOSTRADOR</v>
          </cell>
          <cell r="F15079">
            <v>45921</v>
          </cell>
          <cell r="G15079">
            <v>45921</v>
          </cell>
          <cell r="H15079">
            <v>0</v>
          </cell>
          <cell r="O15079">
            <v>64460</v>
          </cell>
        </row>
        <row r="15080">
          <cell r="A15080">
            <v>45921</v>
          </cell>
          <cell r="C15080" t="str">
            <v>VENTAS MOSTRADOR</v>
          </cell>
          <cell r="F15080">
            <v>45921</v>
          </cell>
          <cell r="G15080">
            <v>45921</v>
          </cell>
          <cell r="H15080">
            <v>0</v>
          </cell>
          <cell r="O15080">
            <v>67300</v>
          </cell>
        </row>
        <row r="15081">
          <cell r="A15081">
            <v>45921</v>
          </cell>
          <cell r="C15081" t="str">
            <v>VENTAS MOSTRADOR</v>
          </cell>
          <cell r="F15081">
            <v>45921</v>
          </cell>
          <cell r="G15081">
            <v>45921</v>
          </cell>
          <cell r="H15081">
            <v>0</v>
          </cell>
          <cell r="O15081">
            <v>72720</v>
          </cell>
        </row>
        <row r="15082">
          <cell r="A15082">
            <v>45921</v>
          </cell>
          <cell r="C15082" t="str">
            <v>VENTAS MOSTRADOR</v>
          </cell>
          <cell r="F15082">
            <v>45921</v>
          </cell>
          <cell r="G15082">
            <v>45921</v>
          </cell>
          <cell r="H15082">
            <v>0</v>
          </cell>
          <cell r="O15082">
            <v>94722</v>
          </cell>
        </row>
        <row r="15083">
          <cell r="A15083">
            <v>45921</v>
          </cell>
          <cell r="C15083" t="str">
            <v>VENTAS MOSTRADOR</v>
          </cell>
          <cell r="F15083">
            <v>45921</v>
          </cell>
          <cell r="G15083">
            <v>45921</v>
          </cell>
          <cell r="H15083">
            <v>0</v>
          </cell>
          <cell r="O15083">
            <v>101316</v>
          </cell>
        </row>
        <row r="15084">
          <cell r="A15084">
            <v>45921</v>
          </cell>
          <cell r="C15084" t="str">
            <v>VENTAS MOSTRADOR</v>
          </cell>
          <cell r="F15084">
            <v>45921</v>
          </cell>
          <cell r="G15084">
            <v>45921</v>
          </cell>
          <cell r="H15084">
            <v>0</v>
          </cell>
          <cell r="O15084">
            <v>136600</v>
          </cell>
        </row>
        <row r="15085">
          <cell r="A15085">
            <v>45921</v>
          </cell>
          <cell r="C15085" t="str">
            <v>VENTAS MOSTRADOR</v>
          </cell>
          <cell r="F15085">
            <v>45921</v>
          </cell>
          <cell r="G15085">
            <v>45921</v>
          </cell>
          <cell r="H15085">
            <v>0</v>
          </cell>
          <cell r="O15085">
            <v>149894</v>
          </cell>
        </row>
        <row r="15086">
          <cell r="A15086">
            <v>45921</v>
          </cell>
          <cell r="C15086" t="str">
            <v>VENTAS MOSTRADOR</v>
          </cell>
          <cell r="F15086">
            <v>45921</v>
          </cell>
          <cell r="G15086">
            <v>45921</v>
          </cell>
          <cell r="H15086">
            <v>0</v>
          </cell>
          <cell r="O15086">
            <v>160566</v>
          </cell>
        </row>
        <row r="15087">
          <cell r="A15087">
            <v>45921</v>
          </cell>
          <cell r="C15087" t="str">
            <v>VENTAS MOSTRADOR</v>
          </cell>
          <cell r="F15087">
            <v>45921</v>
          </cell>
          <cell r="G15087">
            <v>45921</v>
          </cell>
          <cell r="H15087">
            <v>0</v>
          </cell>
          <cell r="O15087">
            <v>171693</v>
          </cell>
        </row>
        <row r="15088">
          <cell r="A15088">
            <v>45921</v>
          </cell>
          <cell r="C15088" t="str">
            <v>CARLOS ANDRES HERNANDEZ MARTINEZ</v>
          </cell>
          <cell r="F15088">
            <v>45920.473078703704</v>
          </cell>
          <cell r="G15088">
            <v>45921.472962962966</v>
          </cell>
          <cell r="H15088">
            <v>4</v>
          </cell>
          <cell r="O15088">
            <v>340399.99</v>
          </cell>
        </row>
        <row r="15089">
          <cell r="A15089">
            <v>45921</v>
          </cell>
          <cell r="C15089" t="str">
            <v>CARLOS ANDRES HERNANDEZ MARTINEZ</v>
          </cell>
          <cell r="F15089">
            <v>45920.366377314815</v>
          </cell>
          <cell r="G15089">
            <v>45921.366215277776</v>
          </cell>
          <cell r="H15089">
            <v>4</v>
          </cell>
          <cell r="O15089">
            <v>638249.98</v>
          </cell>
        </row>
        <row r="15090">
          <cell r="A15090">
            <v>45921</v>
          </cell>
          <cell r="C15090" t="str">
            <v>THE NEXT SHOT S.A.S</v>
          </cell>
          <cell r="F15090">
            <v>45917.338738425926</v>
          </cell>
          <cell r="G15090">
            <v>45918.338564814818</v>
          </cell>
          <cell r="H15090">
            <v>0</v>
          </cell>
          <cell r="O15090">
            <v>720850</v>
          </cell>
        </row>
        <row r="15091">
          <cell r="A15091">
            <v>45921</v>
          </cell>
          <cell r="C15091" t="str">
            <v>VENTAS MOSTRADOR</v>
          </cell>
          <cell r="F15091">
            <v>45921</v>
          </cell>
          <cell r="G15091">
            <v>45921</v>
          </cell>
          <cell r="H15091">
            <v>0</v>
          </cell>
          <cell r="O15091">
            <v>1783200</v>
          </cell>
        </row>
        <row r="15092">
          <cell r="A15092">
            <v>45921</v>
          </cell>
          <cell r="C15092" t="str">
            <v>VENTAS MOSTRADOR</v>
          </cell>
          <cell r="F15092">
            <v>45921</v>
          </cell>
          <cell r="G15092">
            <v>45921</v>
          </cell>
          <cell r="H15092">
            <v>0</v>
          </cell>
          <cell r="O15092">
            <v>1306419</v>
          </cell>
        </row>
        <row r="15093">
          <cell r="A15093">
            <v>45922</v>
          </cell>
          <cell r="C15093" t="str">
            <v>VENTAS MOSTRADOR</v>
          </cell>
          <cell r="F15093">
            <v>45922</v>
          </cell>
          <cell r="G15093">
            <v>45922</v>
          </cell>
          <cell r="H15093">
            <v>0</v>
          </cell>
          <cell r="O15093">
            <v>12000</v>
          </cell>
        </row>
        <row r="15094">
          <cell r="A15094">
            <v>45922</v>
          </cell>
          <cell r="C15094" t="str">
            <v>VENTAS MOSTRADOR</v>
          </cell>
          <cell r="F15094">
            <v>45922</v>
          </cell>
          <cell r="G15094">
            <v>45922</v>
          </cell>
          <cell r="H15094">
            <v>0</v>
          </cell>
          <cell r="O15094">
            <v>14000</v>
          </cell>
        </row>
        <row r="15095">
          <cell r="A15095">
            <v>45922</v>
          </cell>
          <cell r="C15095" t="str">
            <v>VENTAS MOSTRADOR</v>
          </cell>
          <cell r="F15095">
            <v>45922</v>
          </cell>
          <cell r="G15095">
            <v>45922</v>
          </cell>
          <cell r="H15095">
            <v>0</v>
          </cell>
          <cell r="O15095">
            <v>18090</v>
          </cell>
        </row>
        <row r="15096">
          <cell r="A15096">
            <v>45922</v>
          </cell>
          <cell r="C15096" t="str">
            <v>VENTAS MOSTRADOR</v>
          </cell>
          <cell r="F15096">
            <v>45922</v>
          </cell>
          <cell r="G15096">
            <v>45922</v>
          </cell>
          <cell r="H15096">
            <v>0</v>
          </cell>
          <cell r="O15096">
            <v>18326</v>
          </cell>
        </row>
        <row r="15097">
          <cell r="A15097">
            <v>45922</v>
          </cell>
          <cell r="C15097" t="str">
            <v>VENTAS MOSTRADOR</v>
          </cell>
          <cell r="F15097">
            <v>45922</v>
          </cell>
          <cell r="G15097">
            <v>45922</v>
          </cell>
          <cell r="H15097">
            <v>0</v>
          </cell>
          <cell r="O15097">
            <v>34500</v>
          </cell>
        </row>
        <row r="15098">
          <cell r="A15098">
            <v>45922</v>
          </cell>
          <cell r="C15098" t="str">
            <v>VENTAS MOSTRADOR</v>
          </cell>
          <cell r="F15098">
            <v>45922</v>
          </cell>
          <cell r="G15098">
            <v>45922</v>
          </cell>
          <cell r="H15098">
            <v>0</v>
          </cell>
          <cell r="O15098">
            <v>53570</v>
          </cell>
        </row>
        <row r="15099">
          <cell r="A15099">
            <v>45922</v>
          </cell>
          <cell r="C15099" t="str">
            <v>VENTAS MOSTRADOR</v>
          </cell>
          <cell r="F15099">
            <v>45922</v>
          </cell>
          <cell r="G15099">
            <v>45922</v>
          </cell>
          <cell r="H15099">
            <v>0</v>
          </cell>
          <cell r="O15099">
            <v>68000</v>
          </cell>
        </row>
        <row r="15100">
          <cell r="A15100">
            <v>45922</v>
          </cell>
          <cell r="C15100" t="str">
            <v>FABIAN LEONARGO GOMEZ JUNCA</v>
          </cell>
          <cell r="F15100">
            <v>45922.251828703702</v>
          </cell>
          <cell r="G15100">
            <v>45923.25172453704</v>
          </cell>
          <cell r="H15100">
            <v>2</v>
          </cell>
          <cell r="O15100">
            <v>100000</v>
          </cell>
        </row>
        <row r="15101">
          <cell r="A15101">
            <v>45922</v>
          </cell>
          <cell r="C15101" t="str">
            <v>SONIA CONTANZA CARDENAS MURCIA</v>
          </cell>
          <cell r="F15101">
            <v>45922.253101851849</v>
          </cell>
          <cell r="G15101">
            <v>45923.252939814818</v>
          </cell>
          <cell r="H15101">
            <v>2</v>
          </cell>
          <cell r="O15101">
            <v>102000</v>
          </cell>
        </row>
        <row r="15102">
          <cell r="A15102">
            <v>45922</v>
          </cell>
          <cell r="C15102" t="str">
            <v>VENTAS MOSTRADOR</v>
          </cell>
          <cell r="F15102">
            <v>45922</v>
          </cell>
          <cell r="G15102">
            <v>45922</v>
          </cell>
          <cell r="H15102">
            <v>0</v>
          </cell>
          <cell r="O15102">
            <v>136900</v>
          </cell>
        </row>
        <row r="15103">
          <cell r="A15103">
            <v>45922</v>
          </cell>
          <cell r="C15103" t="str">
            <v>SOSTENIBILIDAD S.A.S.</v>
          </cell>
          <cell r="F15103">
            <v>45912.317303240743</v>
          </cell>
          <cell r="G15103">
            <v>45927.279861111114</v>
          </cell>
          <cell r="H15103">
            <v>-2</v>
          </cell>
          <cell r="O15103">
            <v>534650</v>
          </cell>
        </row>
        <row r="15104">
          <cell r="A15104">
            <v>45922</v>
          </cell>
          <cell r="C15104" t="str">
            <v>TAKAMI SA</v>
          </cell>
          <cell r="F15104">
            <v>45895.473796296297</v>
          </cell>
          <cell r="G15104">
            <v>45925.473657407405</v>
          </cell>
          <cell r="H15104">
            <v>0</v>
          </cell>
          <cell r="O15104">
            <v>110000</v>
          </cell>
        </row>
        <row r="15105">
          <cell r="A15105">
            <v>45922</v>
          </cell>
          <cell r="C15105" t="str">
            <v>TAKAMI SA</v>
          </cell>
          <cell r="F15105">
            <v>45895.491550925923</v>
          </cell>
          <cell r="G15105">
            <v>45925.491377314815</v>
          </cell>
          <cell r="H15105">
            <v>0</v>
          </cell>
          <cell r="O15105">
            <v>55200</v>
          </cell>
        </row>
        <row r="15106">
          <cell r="A15106">
            <v>45922</v>
          </cell>
          <cell r="C15106" t="str">
            <v>TAKAMI SA</v>
          </cell>
          <cell r="F15106">
            <v>45895.505335648151</v>
          </cell>
          <cell r="G15106">
            <v>45925.505254629628</v>
          </cell>
          <cell r="H15106">
            <v>0</v>
          </cell>
          <cell r="O15106">
            <v>175050</v>
          </cell>
        </row>
        <row r="15107">
          <cell r="A15107">
            <v>45922</v>
          </cell>
          <cell r="C15107" t="str">
            <v>TAKAMI SA</v>
          </cell>
          <cell r="F15107">
            <v>45895.508032407408</v>
          </cell>
          <cell r="G15107">
            <v>45925.507638888892</v>
          </cell>
          <cell r="H15107">
            <v>0</v>
          </cell>
          <cell r="O15107">
            <v>88150</v>
          </cell>
        </row>
        <row r="15108">
          <cell r="A15108">
            <v>45922</v>
          </cell>
          <cell r="C15108" t="str">
            <v>TAKAMI SA</v>
          </cell>
          <cell r="F15108">
            <v>45896.570162037038</v>
          </cell>
          <cell r="G15108">
            <v>45926.569988425923</v>
          </cell>
          <cell r="H15108">
            <v>-1</v>
          </cell>
          <cell r="O15108">
            <v>44546.5</v>
          </cell>
        </row>
        <row r="15109">
          <cell r="A15109">
            <v>45922</v>
          </cell>
          <cell r="C15109" t="str">
            <v>TAKAMI SA</v>
          </cell>
          <cell r="F15109">
            <v>45897.492314814815</v>
          </cell>
          <cell r="G15109">
            <v>45927.492094907408</v>
          </cell>
          <cell r="H15109">
            <v>-2</v>
          </cell>
          <cell r="O15109">
            <v>57040</v>
          </cell>
        </row>
        <row r="15110">
          <cell r="A15110">
            <v>45922</v>
          </cell>
          <cell r="C15110" t="str">
            <v>TAKAMI SA</v>
          </cell>
          <cell r="F15110">
            <v>45897.493287037039</v>
          </cell>
          <cell r="G15110">
            <v>45927.493055555555</v>
          </cell>
          <cell r="H15110">
            <v>-2</v>
          </cell>
          <cell r="O15110">
            <v>625200</v>
          </cell>
        </row>
        <row r="15111">
          <cell r="A15111">
            <v>45922</v>
          </cell>
          <cell r="C15111" t="str">
            <v>TAKAMI SA</v>
          </cell>
          <cell r="F15111">
            <v>45897.549004629633</v>
          </cell>
          <cell r="G15111">
            <v>45927.548877314817</v>
          </cell>
          <cell r="H15111">
            <v>-2</v>
          </cell>
          <cell r="O15111">
            <v>159120</v>
          </cell>
        </row>
        <row r="15112">
          <cell r="A15112">
            <v>45922</v>
          </cell>
          <cell r="C15112" t="str">
            <v>TAKAMI SA</v>
          </cell>
          <cell r="F15112">
            <v>45897.549675925926</v>
          </cell>
          <cell r="G15112">
            <v>45927.549456018518</v>
          </cell>
          <cell r="H15112">
            <v>-2</v>
          </cell>
          <cell r="O15112">
            <v>306640</v>
          </cell>
        </row>
        <row r="15113">
          <cell r="A15113">
            <v>45922</v>
          </cell>
          <cell r="C15113" t="str">
            <v>TAKAMI SA</v>
          </cell>
          <cell r="F15113">
            <v>45897.575694444444</v>
          </cell>
          <cell r="G15113">
            <v>45927.575416666667</v>
          </cell>
          <cell r="H15113">
            <v>-2</v>
          </cell>
          <cell r="O15113">
            <v>91650</v>
          </cell>
        </row>
        <row r="15114">
          <cell r="A15114">
            <v>45922</v>
          </cell>
          <cell r="C15114" t="str">
            <v>TAKAMI SA</v>
          </cell>
          <cell r="F15114">
            <v>45897.610069444447</v>
          </cell>
          <cell r="G15114">
            <v>45927.609930555554</v>
          </cell>
          <cell r="H15114">
            <v>-2</v>
          </cell>
          <cell r="O15114">
            <v>194750</v>
          </cell>
        </row>
        <row r="15115">
          <cell r="A15115">
            <v>45922</v>
          </cell>
          <cell r="C15115" t="str">
            <v>TAKAMI SA</v>
          </cell>
          <cell r="F15115">
            <v>45898.470057870371</v>
          </cell>
          <cell r="G15115">
            <v>45928.46675925926</v>
          </cell>
          <cell r="H15115">
            <v>-3</v>
          </cell>
          <cell r="O15115">
            <v>3257650</v>
          </cell>
        </row>
        <row r="15116">
          <cell r="A15116">
            <v>45922</v>
          </cell>
          <cell r="C15116" t="str">
            <v>TAKAMI SA</v>
          </cell>
          <cell r="F15116">
            <v>45898.485474537039</v>
          </cell>
          <cell r="G15116">
            <v>45928.485393518517</v>
          </cell>
          <cell r="H15116">
            <v>-3</v>
          </cell>
          <cell r="O15116">
            <v>58200</v>
          </cell>
        </row>
        <row r="15117">
          <cell r="A15117">
            <v>45922</v>
          </cell>
          <cell r="C15117" t="str">
            <v>TAKAMI SA</v>
          </cell>
          <cell r="F15117">
            <v>45898.499606481484</v>
          </cell>
          <cell r="G15117">
            <v>45928.499490740738</v>
          </cell>
          <cell r="H15117">
            <v>-3</v>
          </cell>
          <cell r="O15117">
            <v>205000</v>
          </cell>
        </row>
        <row r="15118">
          <cell r="A15118">
            <v>45922</v>
          </cell>
          <cell r="C15118" t="str">
            <v>TAKAMI SA</v>
          </cell>
          <cell r="F15118">
            <v>45898.506620370368</v>
          </cell>
          <cell r="G15118">
            <v>45928.506469907406</v>
          </cell>
          <cell r="H15118">
            <v>-3</v>
          </cell>
          <cell r="O15118">
            <v>322000</v>
          </cell>
        </row>
        <row r="15119">
          <cell r="A15119">
            <v>45922</v>
          </cell>
          <cell r="C15119" t="str">
            <v>TAKAMI SA</v>
          </cell>
          <cell r="F15119">
            <v>45898.507141203707</v>
          </cell>
          <cell r="G15119">
            <v>45928.507025462961</v>
          </cell>
          <cell r="H15119">
            <v>-3</v>
          </cell>
          <cell r="O15119">
            <v>180400</v>
          </cell>
        </row>
        <row r="15120">
          <cell r="A15120">
            <v>45922</v>
          </cell>
          <cell r="C15120" t="str">
            <v>TAKAMI SA</v>
          </cell>
          <cell r="F15120">
            <v>45898.672060185185</v>
          </cell>
          <cell r="G15120">
            <v>45928.671909722223</v>
          </cell>
          <cell r="H15120">
            <v>-3</v>
          </cell>
          <cell r="O15120">
            <v>100880</v>
          </cell>
        </row>
        <row r="15121">
          <cell r="A15121">
            <v>45922</v>
          </cell>
          <cell r="C15121" t="str">
            <v>TAKAMI SA</v>
          </cell>
          <cell r="F15121">
            <v>45899.627511574072</v>
          </cell>
          <cell r="G15121">
            <v>45929.627511574072</v>
          </cell>
          <cell r="H15121">
            <v>-4</v>
          </cell>
          <cell r="O15121">
            <v>26600</v>
          </cell>
        </row>
        <row r="15122">
          <cell r="A15122">
            <v>45922</v>
          </cell>
          <cell r="C15122" t="str">
            <v>TAKAMI SA</v>
          </cell>
          <cell r="F15122">
            <v>45901.172500000001</v>
          </cell>
          <cell r="G15122">
            <v>45931.172314814816</v>
          </cell>
          <cell r="H15122">
            <v>-6</v>
          </cell>
          <cell r="O15122">
            <v>240000</v>
          </cell>
        </row>
        <row r="15123">
          <cell r="A15123">
            <v>45922</v>
          </cell>
          <cell r="C15123" t="str">
            <v>TAKAMI SA</v>
          </cell>
          <cell r="F15123">
            <v>45901.178113425929</v>
          </cell>
          <cell r="G15123">
            <v>45931.177708333336</v>
          </cell>
          <cell r="H15123">
            <v>-6</v>
          </cell>
          <cell r="O15123">
            <v>258632</v>
          </cell>
        </row>
        <row r="15124">
          <cell r="A15124">
            <v>45922</v>
          </cell>
          <cell r="C15124" t="str">
            <v>TAKAMI SA</v>
          </cell>
          <cell r="F15124">
            <v>45901.179166666669</v>
          </cell>
          <cell r="G15124">
            <v>45931.179097222222</v>
          </cell>
          <cell r="H15124">
            <v>-6</v>
          </cell>
          <cell r="O15124">
            <v>327310</v>
          </cell>
        </row>
        <row r="15125">
          <cell r="A15125">
            <v>45922</v>
          </cell>
          <cell r="C15125" t="str">
            <v>TAKAMI SA</v>
          </cell>
          <cell r="F15125">
            <v>45901.187280092592</v>
          </cell>
          <cell r="G15125">
            <v>45931.187210648146</v>
          </cell>
          <cell r="H15125">
            <v>-6</v>
          </cell>
          <cell r="O15125">
            <v>151700</v>
          </cell>
        </row>
        <row r="15126">
          <cell r="A15126">
            <v>45922</v>
          </cell>
          <cell r="C15126" t="str">
            <v>TAKAMI SA</v>
          </cell>
          <cell r="F15126">
            <v>45901.449791666666</v>
          </cell>
          <cell r="G15126">
            <v>45931.446377314816</v>
          </cell>
          <cell r="H15126">
            <v>-6</v>
          </cell>
          <cell r="O15126">
            <v>383200</v>
          </cell>
        </row>
        <row r="15127">
          <cell r="A15127">
            <v>45922</v>
          </cell>
          <cell r="C15127" t="str">
            <v>TAKAMI SA</v>
          </cell>
          <cell r="F15127">
            <v>45901.460092592592</v>
          </cell>
          <cell r="G15127">
            <v>45931.459652777776</v>
          </cell>
          <cell r="H15127">
            <v>-6</v>
          </cell>
          <cell r="O15127">
            <v>677600</v>
          </cell>
        </row>
        <row r="15128">
          <cell r="A15128">
            <v>45922</v>
          </cell>
          <cell r="C15128" t="str">
            <v>TAKAMI SA</v>
          </cell>
          <cell r="F15128">
            <v>45901.475046296298</v>
          </cell>
          <cell r="G15128">
            <v>45931.474942129629</v>
          </cell>
          <cell r="H15128">
            <v>-6</v>
          </cell>
          <cell r="O15128">
            <v>690680</v>
          </cell>
        </row>
        <row r="15129">
          <cell r="A15129">
            <v>45922</v>
          </cell>
          <cell r="C15129" t="str">
            <v>TAKAMI SA</v>
          </cell>
          <cell r="F15129">
            <v>45901.519594907404</v>
          </cell>
          <cell r="G15129">
            <v>45931.519467592596</v>
          </cell>
          <cell r="H15129">
            <v>-6</v>
          </cell>
          <cell r="O15129">
            <v>72000</v>
          </cell>
        </row>
        <row r="15130">
          <cell r="A15130">
            <v>45922</v>
          </cell>
          <cell r="C15130" t="str">
            <v>TAKAMI SA</v>
          </cell>
          <cell r="F15130">
            <v>45902.470312500001</v>
          </cell>
          <cell r="G15130">
            <v>45932.469895833332</v>
          </cell>
          <cell r="H15130">
            <v>-7</v>
          </cell>
          <cell r="O15130">
            <v>372400</v>
          </cell>
        </row>
        <row r="15131">
          <cell r="A15131">
            <v>45922</v>
          </cell>
          <cell r="C15131" t="str">
            <v>TAKAMI SA</v>
          </cell>
          <cell r="F15131">
            <v>45902.476423611108</v>
          </cell>
          <cell r="G15131">
            <v>45932.47619212963</v>
          </cell>
          <cell r="H15131">
            <v>-7</v>
          </cell>
          <cell r="O15131">
            <v>138000</v>
          </cell>
        </row>
        <row r="15132">
          <cell r="A15132">
            <v>45922</v>
          </cell>
          <cell r="C15132" t="str">
            <v>TAKAMI SA</v>
          </cell>
          <cell r="F15132">
            <v>45902.478321759256</v>
          </cell>
          <cell r="G15132">
            <v>45932.47824074074</v>
          </cell>
          <cell r="H15132">
            <v>-7</v>
          </cell>
          <cell r="O15132">
            <v>60720</v>
          </cell>
        </row>
        <row r="15133">
          <cell r="A15133">
            <v>45922</v>
          </cell>
          <cell r="C15133" t="str">
            <v>TAKAMI SA</v>
          </cell>
          <cell r="F15133">
            <v>45902.480717592596</v>
          </cell>
          <cell r="G15133">
            <v>45932.48060185185</v>
          </cell>
          <cell r="H15133">
            <v>-7</v>
          </cell>
          <cell r="O15133">
            <v>79540</v>
          </cell>
        </row>
        <row r="15134">
          <cell r="A15134">
            <v>45922</v>
          </cell>
          <cell r="C15134" t="str">
            <v>TAKAMI SA</v>
          </cell>
          <cell r="F15134">
            <v>45902.482939814814</v>
          </cell>
          <cell r="G15134">
            <v>45932.482847222222</v>
          </cell>
          <cell r="H15134">
            <v>-7</v>
          </cell>
          <cell r="O15134">
            <v>82000</v>
          </cell>
        </row>
        <row r="15135">
          <cell r="A15135">
            <v>45922</v>
          </cell>
          <cell r="C15135" t="str">
            <v>TAKAMI SA</v>
          </cell>
          <cell r="F15135">
            <v>45902.484618055554</v>
          </cell>
          <cell r="G15135">
            <v>45932.484363425923</v>
          </cell>
          <cell r="H15135">
            <v>-7</v>
          </cell>
          <cell r="O15135">
            <v>164000</v>
          </cell>
        </row>
        <row r="15136">
          <cell r="A15136">
            <v>45922</v>
          </cell>
          <cell r="C15136" t="str">
            <v>TAKAMI SA</v>
          </cell>
          <cell r="F15136">
            <v>45902.590902777774</v>
          </cell>
          <cell r="G15136">
            <v>45932.590752314813</v>
          </cell>
          <cell r="H15136">
            <v>-7</v>
          </cell>
          <cell r="O15136">
            <v>758950</v>
          </cell>
        </row>
        <row r="15137">
          <cell r="A15137">
            <v>45922</v>
          </cell>
          <cell r="C15137" t="str">
            <v>TAKAMI SA</v>
          </cell>
          <cell r="F15137">
            <v>45902.608159722222</v>
          </cell>
          <cell r="G15137">
            <v>45932.608078703706</v>
          </cell>
          <cell r="H15137">
            <v>-7</v>
          </cell>
          <cell r="O15137">
            <v>164000</v>
          </cell>
        </row>
        <row r="15138">
          <cell r="A15138">
            <v>45922</v>
          </cell>
          <cell r="C15138" t="str">
            <v>TAKAMI SA</v>
          </cell>
          <cell r="F15138">
            <v>45902.609733796293</v>
          </cell>
          <cell r="G15138">
            <v>45932.6094212963</v>
          </cell>
          <cell r="H15138">
            <v>-7</v>
          </cell>
          <cell r="O15138">
            <v>162000</v>
          </cell>
        </row>
        <row r="15139">
          <cell r="A15139">
            <v>45922</v>
          </cell>
          <cell r="C15139" t="str">
            <v>TAKAMI SA</v>
          </cell>
          <cell r="F15139">
            <v>45902.615289351852</v>
          </cell>
          <cell r="G15139">
            <v>45932.614756944444</v>
          </cell>
          <cell r="H15139">
            <v>-7</v>
          </cell>
          <cell r="O15139">
            <v>82000</v>
          </cell>
        </row>
        <row r="15140">
          <cell r="A15140">
            <v>45922</v>
          </cell>
          <cell r="C15140" t="str">
            <v>TAKAMI SA</v>
          </cell>
          <cell r="F15140">
            <v>45903.530578703707</v>
          </cell>
          <cell r="G15140">
            <v>45933.530474537038</v>
          </cell>
          <cell r="H15140">
            <v>-8</v>
          </cell>
          <cell r="O15140">
            <v>192060</v>
          </cell>
        </row>
        <row r="15141">
          <cell r="A15141">
            <v>45922</v>
          </cell>
          <cell r="C15141" t="str">
            <v>TAKAMI SA</v>
          </cell>
          <cell r="F15141">
            <v>45903.533483796295</v>
          </cell>
          <cell r="G15141">
            <v>45933.533356481479</v>
          </cell>
          <cell r="H15141">
            <v>-8</v>
          </cell>
          <cell r="O15141">
            <v>82000</v>
          </cell>
        </row>
        <row r="15142">
          <cell r="A15142">
            <v>45922</v>
          </cell>
          <cell r="C15142" t="str">
            <v>TAKAMI SA</v>
          </cell>
          <cell r="F15142">
            <v>45903.633460648147</v>
          </cell>
          <cell r="G15142">
            <v>45933.633298611108</v>
          </cell>
          <cell r="H15142">
            <v>-8</v>
          </cell>
          <cell r="O15142">
            <v>196000</v>
          </cell>
        </row>
        <row r="15143">
          <cell r="A15143">
            <v>45922</v>
          </cell>
          <cell r="C15143" t="str">
            <v>TAKAMI SA</v>
          </cell>
          <cell r="F15143">
            <v>45903.634143518517</v>
          </cell>
          <cell r="G15143">
            <v>45933.633877314816</v>
          </cell>
          <cell r="H15143">
            <v>-8</v>
          </cell>
          <cell r="O15143">
            <v>468640</v>
          </cell>
        </row>
        <row r="15144">
          <cell r="A15144">
            <v>45922</v>
          </cell>
          <cell r="C15144" t="str">
            <v>TAKAMI SA</v>
          </cell>
          <cell r="F15144">
            <v>45904.321620370371</v>
          </cell>
          <cell r="G15144">
            <v>45934.321620370371</v>
          </cell>
          <cell r="H15144">
            <v>-9</v>
          </cell>
          <cell r="O15144">
            <v>262000</v>
          </cell>
        </row>
        <row r="15145">
          <cell r="A15145">
            <v>45922</v>
          </cell>
          <cell r="C15145" t="str">
            <v>TAKAMI SA</v>
          </cell>
          <cell r="F15145">
            <v>45904.546064814815</v>
          </cell>
          <cell r="G15145">
            <v>45934.545949074076</v>
          </cell>
          <cell r="H15145">
            <v>-9</v>
          </cell>
          <cell r="O15145">
            <v>57040</v>
          </cell>
        </row>
        <row r="15146">
          <cell r="A15146">
            <v>45922</v>
          </cell>
          <cell r="C15146" t="str">
            <v>TAKAMI SA</v>
          </cell>
          <cell r="F15146">
            <v>45905.603368055556</v>
          </cell>
          <cell r="G15146">
            <v>45935.603321759256</v>
          </cell>
          <cell r="H15146">
            <v>-10</v>
          </cell>
          <cell r="O15146">
            <v>480000</v>
          </cell>
        </row>
        <row r="15147">
          <cell r="A15147">
            <v>45922</v>
          </cell>
          <cell r="C15147" t="str">
            <v>GRUPO ARTAK S.A.S</v>
          </cell>
          <cell r="F15147">
            <v>45901</v>
          </cell>
          <cell r="G15147">
            <v>45931</v>
          </cell>
          <cell r="H15147">
            <v>0</v>
          </cell>
          <cell r="O15147">
            <v>936000</v>
          </cell>
        </row>
        <row r="15148">
          <cell r="A15148">
            <v>45922</v>
          </cell>
          <cell r="C15148" t="str">
            <v>GRUPO ARTAK S.A.S</v>
          </cell>
          <cell r="F15148">
            <v>45904</v>
          </cell>
          <cell r="G15148">
            <v>45934</v>
          </cell>
          <cell r="H15148">
            <v>-3</v>
          </cell>
          <cell r="O15148">
            <v>117040</v>
          </cell>
        </row>
        <row r="15149">
          <cell r="A15149">
            <v>45922</v>
          </cell>
          <cell r="C15149" t="str">
            <v>GRUPO ARTAK S.A.S</v>
          </cell>
          <cell r="F15149">
            <v>45905</v>
          </cell>
          <cell r="G15149">
            <v>45935</v>
          </cell>
          <cell r="H15149">
            <v>-4</v>
          </cell>
          <cell r="O15149">
            <v>78000</v>
          </cell>
        </row>
        <row r="15150">
          <cell r="A15150">
            <v>45922</v>
          </cell>
          <cell r="C15150" t="str">
            <v>GRUPO ARTAK S.A.S</v>
          </cell>
          <cell r="F15150">
            <v>45905</v>
          </cell>
          <cell r="G15150">
            <v>45935</v>
          </cell>
          <cell r="H15150">
            <v>-4</v>
          </cell>
          <cell r="O15150">
            <v>118500</v>
          </cell>
        </row>
        <row r="15151">
          <cell r="A15151">
            <v>45922</v>
          </cell>
          <cell r="C15151" t="str">
            <v>GRUPO ARTAK S.A.S</v>
          </cell>
          <cell r="F15151">
            <v>45905</v>
          </cell>
          <cell r="G15151">
            <v>45935</v>
          </cell>
          <cell r="H15151">
            <v>-4</v>
          </cell>
          <cell r="O15151">
            <v>118950</v>
          </cell>
        </row>
        <row r="15152">
          <cell r="A15152">
            <v>45922</v>
          </cell>
          <cell r="C15152" t="str">
            <v>GRUPO ARTAK S.A.S</v>
          </cell>
          <cell r="F15152">
            <v>45905</v>
          </cell>
          <cell r="G15152">
            <v>45935</v>
          </cell>
          <cell r="H15152">
            <v>-4</v>
          </cell>
          <cell r="O15152">
            <v>1798200</v>
          </cell>
        </row>
        <row r="15153">
          <cell r="A15153">
            <v>45922</v>
          </cell>
          <cell r="C15153" t="str">
            <v>GRUPO ARTAK S.A.S</v>
          </cell>
          <cell r="F15153">
            <v>45906</v>
          </cell>
          <cell r="G15153">
            <v>45936</v>
          </cell>
          <cell r="H15153">
            <v>-5</v>
          </cell>
          <cell r="O15153">
            <v>4060800</v>
          </cell>
        </row>
        <row r="15154">
          <cell r="A15154">
            <v>45922</v>
          </cell>
          <cell r="C15154" t="str">
            <v>GRUPO ARTAK S.A.S</v>
          </cell>
          <cell r="F15154">
            <v>45908</v>
          </cell>
          <cell r="G15154">
            <v>45938</v>
          </cell>
          <cell r="H15154">
            <v>-7</v>
          </cell>
          <cell r="O15154">
            <v>416000</v>
          </cell>
        </row>
        <row r="15155">
          <cell r="A15155">
            <v>45922</v>
          </cell>
          <cell r="C15155" t="str">
            <v>GRUPO ARTAK S.A.S</v>
          </cell>
          <cell r="F15155">
            <v>45908</v>
          </cell>
          <cell r="G15155">
            <v>45938</v>
          </cell>
          <cell r="H15155">
            <v>-7</v>
          </cell>
          <cell r="O15155">
            <v>60450</v>
          </cell>
        </row>
        <row r="15156">
          <cell r="A15156">
            <v>45922</v>
          </cell>
          <cell r="C15156" t="str">
            <v>GRUPO ARTAK S.A.S</v>
          </cell>
          <cell r="F15156">
            <v>45908</v>
          </cell>
          <cell r="G15156">
            <v>45938</v>
          </cell>
          <cell r="H15156">
            <v>-7</v>
          </cell>
          <cell r="O15156">
            <v>118500</v>
          </cell>
        </row>
        <row r="15157">
          <cell r="A15157">
            <v>45922</v>
          </cell>
          <cell r="C15157" t="str">
            <v>GRUPO ARTAK S.A.S</v>
          </cell>
          <cell r="F15157">
            <v>45908</v>
          </cell>
          <cell r="G15157">
            <v>45938</v>
          </cell>
          <cell r="H15157">
            <v>-7</v>
          </cell>
          <cell r="O15157">
            <v>394200</v>
          </cell>
        </row>
        <row r="15158">
          <cell r="A15158">
            <v>45922</v>
          </cell>
          <cell r="C15158" t="str">
            <v>GRUPO ARTAK S.A.S</v>
          </cell>
          <cell r="F15158">
            <v>45910</v>
          </cell>
          <cell r="G15158">
            <v>45940</v>
          </cell>
          <cell r="H15158">
            <v>-9</v>
          </cell>
          <cell r="O15158">
            <v>58500</v>
          </cell>
        </row>
        <row r="15159">
          <cell r="A15159">
            <v>45922</v>
          </cell>
          <cell r="C15159" t="str">
            <v>GRUPO LA LA LA SAS</v>
          </cell>
          <cell r="F15159">
            <v>45902.611562500002</v>
          </cell>
          <cell r="G15159">
            <v>45917.611168981479</v>
          </cell>
          <cell r="H15159">
            <v>16</v>
          </cell>
          <cell r="O15159">
            <v>432400</v>
          </cell>
        </row>
        <row r="15160">
          <cell r="A15160">
            <v>45922</v>
          </cell>
          <cell r="C15160" t="str">
            <v>GRUPO LA LA LA SAS</v>
          </cell>
          <cell r="F15160">
            <v>45906.511261574073</v>
          </cell>
          <cell r="G15160">
            <v>45921.509525462963</v>
          </cell>
          <cell r="H15160">
            <v>12</v>
          </cell>
          <cell r="O15160">
            <v>199600</v>
          </cell>
        </row>
        <row r="15161">
          <cell r="A15161">
            <v>45922</v>
          </cell>
          <cell r="C15161" t="str">
            <v>GRUPO LA LA LA SAS</v>
          </cell>
          <cell r="F15161">
            <v>45906.551851851851</v>
          </cell>
          <cell r="G15161">
            <v>45921.551585648151</v>
          </cell>
          <cell r="H15161">
            <v>12</v>
          </cell>
          <cell r="O15161">
            <v>43340</v>
          </cell>
        </row>
        <row r="15162">
          <cell r="A15162">
            <v>45922</v>
          </cell>
          <cell r="C15162" t="str">
            <v>GRUPO LA LA LA SAS</v>
          </cell>
          <cell r="F15162">
            <v>45908.462071759262</v>
          </cell>
          <cell r="G15162">
            <v>45923.461782407408</v>
          </cell>
          <cell r="H15162">
            <v>10</v>
          </cell>
          <cell r="O15162">
            <v>44300</v>
          </cell>
        </row>
        <row r="15163">
          <cell r="A15163">
            <v>45922</v>
          </cell>
          <cell r="C15163" t="str">
            <v>GRUPO LA LA LA SAS</v>
          </cell>
          <cell r="F15163">
            <v>45915.473993055559</v>
          </cell>
          <cell r="G15163">
            <v>45930.473449074074</v>
          </cell>
          <cell r="H15163">
            <v>3</v>
          </cell>
          <cell r="O15163">
            <v>476600</v>
          </cell>
        </row>
        <row r="15164">
          <cell r="A15164">
            <v>45922</v>
          </cell>
          <cell r="C15164" t="str">
            <v>FRUTIVER 1A S.A.S</v>
          </cell>
          <cell r="F15164">
            <v>45910.453402777777</v>
          </cell>
          <cell r="G15164">
            <v>45930.453298611108</v>
          </cell>
          <cell r="H15164">
            <v>-5</v>
          </cell>
          <cell r="O15164">
            <v>368069.85600000003</v>
          </cell>
        </row>
        <row r="15165">
          <cell r="A15165">
            <v>45922</v>
          </cell>
          <cell r="C15165" t="str">
            <v>FRUTIVER 1A S.A.S</v>
          </cell>
          <cell r="F15165">
            <v>45913.41133101852</v>
          </cell>
          <cell r="G15165">
            <v>45933.411180555559</v>
          </cell>
          <cell r="H15165">
            <v>-8</v>
          </cell>
          <cell r="O15165">
            <v>945270.31200000003</v>
          </cell>
        </row>
        <row r="15166">
          <cell r="A15166">
            <v>45922</v>
          </cell>
          <cell r="C15166" t="str">
            <v>MESABAR SAS</v>
          </cell>
          <cell r="F15166">
            <v>45911.595150462963</v>
          </cell>
          <cell r="G15166">
            <v>45919.595000000001</v>
          </cell>
          <cell r="H15166">
            <v>6</v>
          </cell>
          <cell r="O15166">
            <v>918800</v>
          </cell>
        </row>
        <row r="15167">
          <cell r="A15167">
            <v>45922</v>
          </cell>
          <cell r="C15167" t="str">
            <v>ALTO BISTRO SAS</v>
          </cell>
          <cell r="F15167">
            <v>45916.387071759258</v>
          </cell>
          <cell r="G15167">
            <v>45917.386979166666</v>
          </cell>
          <cell r="H15167">
            <v>8</v>
          </cell>
          <cell r="O15167">
            <v>427500</v>
          </cell>
        </row>
        <row r="15168">
          <cell r="A15168">
            <v>45922</v>
          </cell>
          <cell r="C15168" t="str">
            <v>ALEJANDRO  DURAN</v>
          </cell>
          <cell r="F15168">
            <v>45922.477118055554</v>
          </cell>
          <cell r="G15168">
            <v>45923.476979166669</v>
          </cell>
          <cell r="H15168">
            <v>2</v>
          </cell>
          <cell r="O15168">
            <v>2037600</v>
          </cell>
        </row>
        <row r="15169">
          <cell r="A15169">
            <v>45922</v>
          </cell>
          <cell r="C15169" t="str">
            <v>EL MERO BURRITO S.A.S</v>
          </cell>
          <cell r="F15169">
            <v>45922.254641203705</v>
          </cell>
          <cell r="G15169">
            <v>45923.254432870373</v>
          </cell>
          <cell r="H15169">
            <v>2</v>
          </cell>
          <cell r="O15169">
            <v>322000</v>
          </cell>
        </row>
        <row r="15170">
          <cell r="A15170">
            <v>45922</v>
          </cell>
          <cell r="C15170" t="str">
            <v>CARLOS ANDRES CORTES PACHON</v>
          </cell>
          <cell r="F15170">
            <v>45922.285532407404</v>
          </cell>
          <cell r="G15170">
            <v>45923.28533564815</v>
          </cell>
          <cell r="H15170">
            <v>2</v>
          </cell>
          <cell r="O15170">
            <v>249600</v>
          </cell>
        </row>
        <row r="15171">
          <cell r="A15171">
            <v>45922</v>
          </cell>
          <cell r="C15171" t="str">
            <v>wompi</v>
          </cell>
          <cell r="F15171">
            <v>45917.331770833334</v>
          </cell>
          <cell r="G15171">
            <v>45925.331493055557</v>
          </cell>
          <cell r="H15171">
            <v>0</v>
          </cell>
          <cell r="O15171">
            <v>0</v>
          </cell>
        </row>
        <row r="15172">
          <cell r="A15172">
            <v>45922</v>
          </cell>
          <cell r="C15172" t="str">
            <v>ANA LUCIA BAUTISTA MANCILLA</v>
          </cell>
          <cell r="F15172">
            <v>45917.302719907406</v>
          </cell>
          <cell r="G15172">
            <v>45918.302615740744</v>
          </cell>
          <cell r="H15172">
            <v>7</v>
          </cell>
          <cell r="O15172">
            <v>651800</v>
          </cell>
        </row>
        <row r="15173">
          <cell r="A15173">
            <v>45922</v>
          </cell>
          <cell r="C15173" t="str">
            <v>VENTAS MOSTRADOR</v>
          </cell>
          <cell r="F15173">
            <v>45922</v>
          </cell>
          <cell r="G15173">
            <v>45922</v>
          </cell>
          <cell r="H15173">
            <v>0</v>
          </cell>
          <cell r="O15173">
            <v>658720</v>
          </cell>
        </row>
        <row r="15174">
          <cell r="A15174">
            <v>45922</v>
          </cell>
          <cell r="C15174" t="str">
            <v>GUSTAVO  ALARCON MEJIA</v>
          </cell>
          <cell r="F15174">
            <v>45922.259780092594</v>
          </cell>
          <cell r="G15174">
            <v>45923.259548611109</v>
          </cell>
          <cell r="H15174">
            <v>2</v>
          </cell>
          <cell r="O15174">
            <v>208500</v>
          </cell>
        </row>
        <row r="15175">
          <cell r="A15175">
            <v>45922</v>
          </cell>
          <cell r="C15175" t="str">
            <v>NESTOR ABEL NOREÑA URREA</v>
          </cell>
          <cell r="F15175">
            <v>45922.249664351853</v>
          </cell>
          <cell r="G15175">
            <v>45923.249201388891</v>
          </cell>
          <cell r="H15175">
            <v>2</v>
          </cell>
          <cell r="O15175">
            <v>1034960</v>
          </cell>
        </row>
        <row r="15176">
          <cell r="A15176">
            <v>45922</v>
          </cell>
          <cell r="C15176" t="str">
            <v xml:space="preserve">A MANO SAS </v>
          </cell>
          <cell r="F15176">
            <v>45912.449976851851</v>
          </cell>
          <cell r="G15176">
            <v>45920.44976851852</v>
          </cell>
          <cell r="H15176">
            <v>5</v>
          </cell>
          <cell r="O15176">
            <v>292100</v>
          </cell>
        </row>
        <row r="15177">
          <cell r="A15177">
            <v>45922</v>
          </cell>
          <cell r="C15177" t="str">
            <v>CAROLA CACEROLA SAS</v>
          </cell>
          <cell r="F15177">
            <v>45918.3122337963</v>
          </cell>
          <cell r="G15177">
            <v>45919.312094907407</v>
          </cell>
          <cell r="H15177">
            <v>6</v>
          </cell>
          <cell r="O15177">
            <v>288750</v>
          </cell>
        </row>
        <row r="15178">
          <cell r="A15178">
            <v>45922</v>
          </cell>
          <cell r="C15178" t="str">
            <v>CEVICHE FUSION SAS</v>
          </cell>
          <cell r="F15178">
            <v>45922.656643518516</v>
          </cell>
          <cell r="G15178">
            <v>45923.656527777777</v>
          </cell>
          <cell r="H15178">
            <v>2</v>
          </cell>
          <cell r="O15178">
            <v>473800</v>
          </cell>
        </row>
        <row r="15179">
          <cell r="A15179">
            <v>45922</v>
          </cell>
          <cell r="C15179" t="str">
            <v>EPS SANITAS S A</v>
          </cell>
          <cell r="F15179">
            <v>45922</v>
          </cell>
          <cell r="G15179">
            <v>45922</v>
          </cell>
          <cell r="H15179">
            <v>0</v>
          </cell>
          <cell r="O15179">
            <v>55558</v>
          </cell>
        </row>
        <row r="15180">
          <cell r="A15180">
            <v>45922</v>
          </cell>
          <cell r="C15180" t="str">
            <v>MOYSER SAS</v>
          </cell>
          <cell r="F15180">
            <v>45920.442696759259</v>
          </cell>
          <cell r="G15180">
            <v>45921.442002314812</v>
          </cell>
          <cell r="H15180">
            <v>4</v>
          </cell>
          <cell r="O15180">
            <v>2427900</v>
          </cell>
        </row>
        <row r="15181">
          <cell r="A15181">
            <v>45922</v>
          </cell>
          <cell r="C15181" t="str">
            <v>KAREN GISSET MARTINEZ SANDOVAL</v>
          </cell>
          <cell r="F15181">
            <v>45922.2268287037</v>
          </cell>
          <cell r="G15181">
            <v>45923.226689814815</v>
          </cell>
          <cell r="H15181">
            <v>2</v>
          </cell>
          <cell r="O15181">
            <v>327700</v>
          </cell>
        </row>
        <row r="15182">
          <cell r="A15182">
            <v>45922</v>
          </cell>
          <cell r="C15182" t="str">
            <v>LE CABRERA SOCIEDAD POR ACCIONES SIMPLIFICADA</v>
          </cell>
          <cell r="F15182">
            <v>45905.566805555558</v>
          </cell>
          <cell r="G15182">
            <v>45920.566238425927</v>
          </cell>
          <cell r="H15182">
            <v>13</v>
          </cell>
          <cell r="O15182">
            <v>4714600.4119999995</v>
          </cell>
        </row>
        <row r="15183">
          <cell r="A15183">
            <v>45922</v>
          </cell>
          <cell r="C15183" t="str">
            <v>LE CABRERA SOCIEDAD POR ACCIONES SIMPLIFICADA</v>
          </cell>
          <cell r="F15183">
            <v>45908.393796296295</v>
          </cell>
          <cell r="G15183">
            <v>45923.393680555557</v>
          </cell>
          <cell r="H15183">
            <v>10</v>
          </cell>
          <cell r="O15183">
            <v>1974192.8640000001</v>
          </cell>
        </row>
        <row r="15184">
          <cell r="A15184">
            <v>45922</v>
          </cell>
          <cell r="C15184" t="str">
            <v>LE CABRERA SOCIEDAD POR ACCIONES SIMPLIFICADA</v>
          </cell>
          <cell r="F15184">
            <v>45908.63726851852</v>
          </cell>
          <cell r="G15184">
            <v>45923.637199074074</v>
          </cell>
          <cell r="H15184">
            <v>10</v>
          </cell>
          <cell r="O15184">
            <v>4506664.8439999996</v>
          </cell>
        </row>
        <row r="15185">
          <cell r="A15185">
            <v>45922</v>
          </cell>
          <cell r="C15185" t="str">
            <v>LE CABRERA SOCIEDAD POR ACCIONES SIMPLIFICADA</v>
          </cell>
          <cell r="F15185">
            <v>45910.512256944443</v>
          </cell>
          <cell r="G15185">
            <v>45925.512175925927</v>
          </cell>
          <cell r="H15185">
            <v>8</v>
          </cell>
          <cell r="O15185">
            <v>6368723.8720000004</v>
          </cell>
        </row>
        <row r="15186">
          <cell r="A15186">
            <v>45922</v>
          </cell>
          <cell r="C15186" t="str">
            <v>LE CABRERA SOCIEDAD POR ACCIONES SIMPLIFICADA</v>
          </cell>
          <cell r="F15186">
            <v>45916.516018518516</v>
          </cell>
          <cell r="G15186">
            <v>45931.515902777777</v>
          </cell>
          <cell r="H15186">
            <v>2</v>
          </cell>
          <cell r="O15186">
            <v>546527.96799999999</v>
          </cell>
        </row>
        <row r="15187">
          <cell r="A15187">
            <v>45922</v>
          </cell>
          <cell r="C15187" t="str">
            <v>ROBINFOOD COLOMBIA SAS</v>
          </cell>
          <cell r="F15187">
            <v>45884.309328703705</v>
          </cell>
          <cell r="G15187">
            <v>45914.309108796297</v>
          </cell>
          <cell r="H15187">
            <v>11</v>
          </cell>
          <cell r="O15187">
            <v>4959382.8</v>
          </cell>
        </row>
        <row r="15188">
          <cell r="A15188">
            <v>45922</v>
          </cell>
          <cell r="C15188" t="str">
            <v>ROBINFOOD COLOMBIA SAS</v>
          </cell>
          <cell r="F15188">
            <v>45889.315289351849</v>
          </cell>
          <cell r="G15188">
            <v>45919.315011574072</v>
          </cell>
          <cell r="H15188">
            <v>6</v>
          </cell>
          <cell r="O15188">
            <v>2868076.8</v>
          </cell>
        </row>
        <row r="15189">
          <cell r="A15189">
            <v>45922</v>
          </cell>
          <cell r="C15189" t="str">
            <v>VENTAS MOSTRADOR</v>
          </cell>
          <cell r="F15189">
            <v>45922</v>
          </cell>
          <cell r="G15189">
            <v>45922</v>
          </cell>
          <cell r="H15189">
            <v>0</v>
          </cell>
          <cell r="O15189">
            <v>771686</v>
          </cell>
        </row>
        <row r="15190">
          <cell r="A15190">
            <v>45922</v>
          </cell>
          <cell r="C15190" t="str">
            <v>VENTAS MOSTRADOR</v>
          </cell>
          <cell r="F15190">
            <v>45922</v>
          </cell>
          <cell r="G15190">
            <v>45922</v>
          </cell>
          <cell r="H15190">
            <v>0</v>
          </cell>
          <cell r="O15190">
            <v>1920388</v>
          </cell>
        </row>
        <row r="15191">
          <cell r="A15191">
            <v>45922</v>
          </cell>
          <cell r="C15191" t="str">
            <v>INVERSIONES EL CARNAL SAS</v>
          </cell>
          <cell r="F15191">
            <v>45913.546249999999</v>
          </cell>
          <cell r="G15191">
            <v>45921.545972222222</v>
          </cell>
          <cell r="H15191">
            <v>4</v>
          </cell>
          <cell r="O15191">
            <v>14729366.915999999</v>
          </cell>
        </row>
        <row r="15192">
          <cell r="A15192">
            <v>45922</v>
          </cell>
          <cell r="C15192" t="str">
            <v>INVERSIONES EL CARNAL SAS</v>
          </cell>
          <cell r="F15192">
            <v>45915.544907407406</v>
          </cell>
          <cell r="G15192">
            <v>45923.544722222221</v>
          </cell>
          <cell r="H15192">
            <v>2</v>
          </cell>
          <cell r="O15192">
            <v>14478768.705600001</v>
          </cell>
        </row>
        <row r="15193">
          <cell r="A15193">
            <v>45922</v>
          </cell>
          <cell r="C15193" t="str">
            <v>INVERSIONES EL CARNAL SAS</v>
          </cell>
          <cell r="F15193">
            <v>45916.495497685188</v>
          </cell>
          <cell r="G15193">
            <v>45924.495381944442</v>
          </cell>
          <cell r="H15193">
            <v>1</v>
          </cell>
          <cell r="O15193">
            <v>14946623.7336</v>
          </cell>
        </row>
        <row r="15194">
          <cell r="A15194">
            <v>45922</v>
          </cell>
          <cell r="C15194" t="str">
            <v>INVERSIONES EL CARNAL SAS</v>
          </cell>
          <cell r="F15194">
            <v>45917.471400462964</v>
          </cell>
          <cell r="G15194">
            <v>45925.471053240741</v>
          </cell>
          <cell r="H15194">
            <v>0</v>
          </cell>
          <cell r="O15194">
            <v>15007928.8752</v>
          </cell>
        </row>
        <row r="15195">
          <cell r="A15195">
            <v>45922</v>
          </cell>
          <cell r="C15195" t="str">
            <v>INVERSIONES EL CARNAL SAS</v>
          </cell>
          <cell r="F15195">
            <v>45918.513703703706</v>
          </cell>
          <cell r="G15195">
            <v>45926.513067129628</v>
          </cell>
          <cell r="H15195">
            <v>-1</v>
          </cell>
          <cell r="O15195">
            <v>14680968.119999999</v>
          </cell>
        </row>
        <row r="15196">
          <cell r="A15196">
            <v>45923</v>
          </cell>
          <cell r="C15196" t="str">
            <v>ADRIANO  ALVAREZ LOZANO</v>
          </cell>
          <cell r="F15196">
            <v>45922.622604166667</v>
          </cell>
          <cell r="G15196">
            <v>45923.622488425928</v>
          </cell>
          <cell r="H15196">
            <v>2</v>
          </cell>
          <cell r="O15196">
            <v>761500</v>
          </cell>
        </row>
        <row r="15197">
          <cell r="A15197">
            <v>45923</v>
          </cell>
          <cell r="C15197" t="str">
            <v>CAMILO  MILLAN PUENTES</v>
          </cell>
          <cell r="F15197">
            <v>45922.623252314814</v>
          </cell>
          <cell r="G15197">
            <v>45923.623113425929</v>
          </cell>
          <cell r="H15197">
            <v>2</v>
          </cell>
          <cell r="O15197">
            <v>1065750</v>
          </cell>
        </row>
        <row r="15198">
          <cell r="A15198">
            <v>45923</v>
          </cell>
          <cell r="C15198" t="str">
            <v>VENTAS MOSTRADOR</v>
          </cell>
          <cell r="F15198">
            <v>45923</v>
          </cell>
          <cell r="G15198">
            <v>45923</v>
          </cell>
          <cell r="H15198">
            <v>0</v>
          </cell>
          <cell r="O15198">
            <v>9180</v>
          </cell>
        </row>
        <row r="15199">
          <cell r="A15199">
            <v>45923</v>
          </cell>
          <cell r="C15199" t="str">
            <v>VENTAS MOSTRADOR</v>
          </cell>
          <cell r="F15199">
            <v>45923</v>
          </cell>
          <cell r="G15199">
            <v>45923</v>
          </cell>
          <cell r="H15199">
            <v>0</v>
          </cell>
          <cell r="O15199">
            <v>13640</v>
          </cell>
        </row>
        <row r="15200">
          <cell r="A15200">
            <v>45923</v>
          </cell>
          <cell r="C15200" t="str">
            <v>VENTAS MOSTRADOR</v>
          </cell>
          <cell r="F15200">
            <v>45923</v>
          </cell>
          <cell r="G15200">
            <v>45923</v>
          </cell>
          <cell r="H15200">
            <v>0</v>
          </cell>
          <cell r="O15200">
            <v>14000</v>
          </cell>
        </row>
        <row r="15201">
          <cell r="A15201">
            <v>45923</v>
          </cell>
          <cell r="C15201" t="str">
            <v>VENTAS MOSTRADOR</v>
          </cell>
          <cell r="F15201">
            <v>45923</v>
          </cell>
          <cell r="G15201">
            <v>45923</v>
          </cell>
          <cell r="H15201">
            <v>0</v>
          </cell>
          <cell r="O15201">
            <v>15000</v>
          </cell>
        </row>
        <row r="15202">
          <cell r="A15202">
            <v>45923</v>
          </cell>
          <cell r="C15202" t="str">
            <v>VENTAS MOSTRADOR</v>
          </cell>
          <cell r="F15202">
            <v>45923</v>
          </cell>
          <cell r="G15202">
            <v>45923</v>
          </cell>
          <cell r="H15202">
            <v>0</v>
          </cell>
          <cell r="O15202">
            <v>15210</v>
          </cell>
        </row>
        <row r="15203">
          <cell r="A15203">
            <v>45923</v>
          </cell>
          <cell r="C15203" t="str">
            <v>VENTAS MOSTRADOR</v>
          </cell>
          <cell r="F15203">
            <v>45899.209004629629</v>
          </cell>
          <cell r="G15203">
            <v>45914.208715277775</v>
          </cell>
          <cell r="H15203">
            <v>11</v>
          </cell>
          <cell r="O15203">
            <v>0</v>
          </cell>
        </row>
        <row r="15204">
          <cell r="A15204">
            <v>45923</v>
          </cell>
          <cell r="C15204" t="str">
            <v>VENTAS MOSTRADOR</v>
          </cell>
          <cell r="F15204">
            <v>45923</v>
          </cell>
          <cell r="G15204">
            <v>45923</v>
          </cell>
          <cell r="H15204">
            <v>0</v>
          </cell>
          <cell r="O15204">
            <v>20250</v>
          </cell>
        </row>
        <row r="15205">
          <cell r="A15205">
            <v>45923</v>
          </cell>
          <cell r="C15205" t="str">
            <v>VENTAS MOSTRADOR</v>
          </cell>
          <cell r="F15205">
            <v>45923</v>
          </cell>
          <cell r="G15205">
            <v>45923</v>
          </cell>
          <cell r="H15205">
            <v>0</v>
          </cell>
          <cell r="O15205">
            <v>28458</v>
          </cell>
        </row>
        <row r="15206">
          <cell r="A15206">
            <v>45923</v>
          </cell>
          <cell r="C15206" t="str">
            <v>VENTAS MOSTRADOR</v>
          </cell>
          <cell r="F15206">
            <v>45923</v>
          </cell>
          <cell r="G15206">
            <v>45923</v>
          </cell>
          <cell r="H15206">
            <v>0</v>
          </cell>
          <cell r="O15206">
            <v>34300</v>
          </cell>
        </row>
        <row r="15207">
          <cell r="A15207">
            <v>45923</v>
          </cell>
          <cell r="C15207" t="str">
            <v>VENTAS MOSTRADOR</v>
          </cell>
          <cell r="F15207">
            <v>45923</v>
          </cell>
          <cell r="G15207">
            <v>45923</v>
          </cell>
          <cell r="H15207">
            <v>0</v>
          </cell>
          <cell r="O15207">
            <v>39900</v>
          </cell>
        </row>
        <row r="15208">
          <cell r="A15208">
            <v>45923</v>
          </cell>
          <cell r="C15208" t="str">
            <v>VENTAS MOSTRADOR</v>
          </cell>
          <cell r="F15208">
            <v>45923</v>
          </cell>
          <cell r="G15208">
            <v>45923</v>
          </cell>
          <cell r="H15208">
            <v>0</v>
          </cell>
          <cell r="O15208">
            <v>50721</v>
          </cell>
        </row>
        <row r="15209">
          <cell r="A15209">
            <v>45923</v>
          </cell>
          <cell r="C15209" t="str">
            <v>VENTAS MOSTRADOR</v>
          </cell>
          <cell r="F15209">
            <v>45923</v>
          </cell>
          <cell r="G15209">
            <v>45923</v>
          </cell>
          <cell r="H15209">
            <v>0</v>
          </cell>
          <cell r="O15209">
            <v>184100</v>
          </cell>
        </row>
        <row r="15210">
          <cell r="A15210">
            <v>45923</v>
          </cell>
          <cell r="C15210" t="str">
            <v>CRISTIAN  ROJAS RIVERA</v>
          </cell>
          <cell r="F15210">
            <v>45923.402499999997</v>
          </cell>
          <cell r="G15210">
            <v>45929.402430555558</v>
          </cell>
          <cell r="H15210">
            <v>-4</v>
          </cell>
          <cell r="O15210">
            <v>340399.99</v>
          </cell>
        </row>
        <row r="15211">
          <cell r="A15211">
            <v>45923</v>
          </cell>
          <cell r="C15211" t="str">
            <v>ALBA MARIA GONZALEZ IBAÑEZ</v>
          </cell>
          <cell r="F15211">
            <v>45922.260752314818</v>
          </cell>
          <cell r="G15211">
            <v>45923.260671296295</v>
          </cell>
          <cell r="H15211">
            <v>2</v>
          </cell>
          <cell r="O15211">
            <v>419400</v>
          </cell>
        </row>
        <row r="15212">
          <cell r="A15212">
            <v>45923</v>
          </cell>
          <cell r="C15212" t="str">
            <v>SMILE BOGOTA SAS</v>
          </cell>
          <cell r="F15212">
            <v>45894.563171296293</v>
          </cell>
          <cell r="G15212">
            <v>45909.563043981485</v>
          </cell>
          <cell r="H15212">
            <v>24</v>
          </cell>
          <cell r="O15212">
            <v>1045400</v>
          </cell>
        </row>
        <row r="15213">
          <cell r="A15213">
            <v>45923</v>
          </cell>
          <cell r="C15213" t="str">
            <v>SMILE BOGOTA SAS</v>
          </cell>
          <cell r="F15213">
            <v>45895.425717592596</v>
          </cell>
          <cell r="G15213">
            <v>45910.425636574073</v>
          </cell>
          <cell r="H15213">
            <v>23</v>
          </cell>
          <cell r="O15213">
            <v>310300</v>
          </cell>
        </row>
        <row r="15214">
          <cell r="A15214">
            <v>45923</v>
          </cell>
          <cell r="C15214" t="str">
            <v>SMILE BOGOTA SAS</v>
          </cell>
          <cell r="F15214">
            <v>45896.250254629631</v>
          </cell>
          <cell r="G15214">
            <v>45911.250023148146</v>
          </cell>
          <cell r="H15214">
            <v>22</v>
          </cell>
          <cell r="O15214">
            <v>44000</v>
          </cell>
        </row>
        <row r="15215">
          <cell r="A15215">
            <v>45923</v>
          </cell>
          <cell r="C15215" t="str">
            <v>SMILE BOGOTA SAS</v>
          </cell>
          <cell r="F15215">
            <v>45897.604826388888</v>
          </cell>
          <cell r="G15215">
            <v>45912.604710648149</v>
          </cell>
          <cell r="H15215">
            <v>21</v>
          </cell>
          <cell r="O15215">
            <v>1165840</v>
          </cell>
        </row>
        <row r="15216">
          <cell r="A15216">
            <v>45923</v>
          </cell>
          <cell r="C15216" t="str">
            <v>SMILE BOGOTA SAS</v>
          </cell>
          <cell r="F15216">
            <v>45901.189756944441</v>
          </cell>
          <cell r="G15216">
            <v>45916.189305555556</v>
          </cell>
          <cell r="H15216">
            <v>17</v>
          </cell>
          <cell r="O15216">
            <v>357700.02</v>
          </cell>
        </row>
        <row r="15217">
          <cell r="A15217">
            <v>45923</v>
          </cell>
          <cell r="C15217" t="str">
            <v>SMILE BOGOTA SAS</v>
          </cell>
          <cell r="F15217">
            <v>45903.513356481482</v>
          </cell>
          <cell r="G15217">
            <v>45918.513275462959</v>
          </cell>
          <cell r="H15217">
            <v>15</v>
          </cell>
          <cell r="O15217">
            <v>484400</v>
          </cell>
        </row>
        <row r="15218">
          <cell r="A15218">
            <v>45923</v>
          </cell>
          <cell r="C15218" t="str">
            <v>SMILE BOGOTA SAS</v>
          </cell>
          <cell r="F15218">
            <v>45903.534942129627</v>
          </cell>
          <cell r="G15218">
            <v>45918.534814814811</v>
          </cell>
          <cell r="H15218">
            <v>15</v>
          </cell>
          <cell r="O15218">
            <v>302440</v>
          </cell>
        </row>
        <row r="15219">
          <cell r="A15219">
            <v>45923</v>
          </cell>
          <cell r="C15219" t="str">
            <v>SMILE BOGOTA SAS</v>
          </cell>
          <cell r="F15219">
            <v>45904.548368055555</v>
          </cell>
          <cell r="G15219">
            <v>45919.548275462963</v>
          </cell>
          <cell r="H15219">
            <v>14</v>
          </cell>
          <cell r="O15219">
            <v>861208</v>
          </cell>
        </row>
        <row r="15220">
          <cell r="A15220">
            <v>45923</v>
          </cell>
          <cell r="C15220" t="str">
            <v>POLA Y TEJO SAS</v>
          </cell>
          <cell r="F15220">
            <v>45911.624525462961</v>
          </cell>
          <cell r="G15220">
            <v>45926.624143518522</v>
          </cell>
          <cell r="H15220">
            <v>-1</v>
          </cell>
          <cell r="O15220">
            <v>345450</v>
          </cell>
        </row>
        <row r="15221">
          <cell r="A15221">
            <v>45923</v>
          </cell>
          <cell r="C15221" t="str">
            <v>POLA Y TEJO SAS</v>
          </cell>
          <cell r="F15221">
            <v>45911.651724537034</v>
          </cell>
          <cell r="G15221">
            <v>45926.651597222219</v>
          </cell>
          <cell r="H15221">
            <v>-1</v>
          </cell>
          <cell r="O15221">
            <v>123200</v>
          </cell>
        </row>
        <row r="15222">
          <cell r="A15222">
            <v>45923</v>
          </cell>
          <cell r="C15222" t="str">
            <v>POLA Y TEJO SAS</v>
          </cell>
          <cell r="F15222">
            <v>45915.476550925923</v>
          </cell>
          <cell r="G15222">
            <v>45930.476030092592</v>
          </cell>
          <cell r="H15222">
            <v>-5</v>
          </cell>
          <cell r="O15222">
            <v>880750</v>
          </cell>
        </row>
        <row r="15223">
          <cell r="A15223">
            <v>45923</v>
          </cell>
          <cell r="C15223" t="str">
            <v>POLA Y TEJO SAS</v>
          </cell>
          <cell r="F15223">
            <v>45918.570497685185</v>
          </cell>
          <cell r="G15223">
            <v>45933.569687499999</v>
          </cell>
          <cell r="H15223">
            <v>-8</v>
          </cell>
          <cell r="O15223">
            <v>344550</v>
          </cell>
        </row>
        <row r="15224">
          <cell r="A15224">
            <v>45923</v>
          </cell>
          <cell r="C15224" t="str">
            <v>PINEDA FORERO ARNOBIS</v>
          </cell>
          <cell r="F15224">
            <v>45923.299120370371</v>
          </cell>
          <cell r="G15224">
            <v>45924.299039351848</v>
          </cell>
          <cell r="H15224">
            <v>1</v>
          </cell>
          <cell r="O15224">
            <v>1301600</v>
          </cell>
        </row>
        <row r="15225">
          <cell r="A15225">
            <v>45923</v>
          </cell>
          <cell r="C15225" t="str">
            <v>CARLOS ANDRES HERNANDEZ MARTINEZ</v>
          </cell>
          <cell r="F15225">
            <v>45923.443333333336</v>
          </cell>
          <cell r="G15225">
            <v>45924.443182870367</v>
          </cell>
          <cell r="H15225">
            <v>1</v>
          </cell>
          <cell r="O15225">
            <v>340399.99</v>
          </cell>
        </row>
        <row r="15226">
          <cell r="A15226">
            <v>45923</v>
          </cell>
          <cell r="C15226" t="str">
            <v>DUARTE POSADA VALERIA</v>
          </cell>
          <cell r="F15226">
            <v>45910.326828703706</v>
          </cell>
          <cell r="G15226">
            <v>45925.326099537036</v>
          </cell>
          <cell r="H15226">
            <v>0</v>
          </cell>
          <cell r="O15226">
            <v>223200</v>
          </cell>
        </row>
        <row r="15227">
          <cell r="A15227">
            <v>45923</v>
          </cell>
          <cell r="C15227" t="str">
            <v>DUARTE POSADA VALERIA</v>
          </cell>
          <cell r="F15227">
            <v>45911.379513888889</v>
          </cell>
          <cell r="G15227">
            <v>45926.379513888889</v>
          </cell>
          <cell r="H15227">
            <v>-1</v>
          </cell>
          <cell r="O15227">
            <v>98500</v>
          </cell>
        </row>
        <row r="15228">
          <cell r="A15228">
            <v>45923</v>
          </cell>
          <cell r="C15228" t="str">
            <v>OSMAR  PEÑA</v>
          </cell>
          <cell r="F15228">
            <v>45923.458506944444</v>
          </cell>
          <cell r="G15228">
            <v>45924.458425925928</v>
          </cell>
          <cell r="H15228">
            <v>1</v>
          </cell>
          <cell r="O15228">
            <v>1803200</v>
          </cell>
        </row>
        <row r="15229">
          <cell r="A15229">
            <v>45923</v>
          </cell>
          <cell r="C15229" t="str">
            <v>PENTAGONO INVERSIONES SAS</v>
          </cell>
          <cell r="F15229">
            <v>45896.333715277775</v>
          </cell>
          <cell r="G15229">
            <v>45926.321516203701</v>
          </cell>
          <cell r="H15229">
            <v>-1</v>
          </cell>
          <cell r="O15229">
            <v>2438600</v>
          </cell>
        </row>
        <row r="15230">
          <cell r="A15230">
            <v>45923</v>
          </cell>
          <cell r="C15230" t="str">
            <v>SEBALI SAS</v>
          </cell>
          <cell r="F15230">
            <v>45916.224999999999</v>
          </cell>
          <cell r="G15230">
            <v>45924.22488425926</v>
          </cell>
          <cell r="H15230">
            <v>27</v>
          </cell>
          <cell r="O15230">
            <v>607620</v>
          </cell>
        </row>
        <row r="15231">
          <cell r="A15231">
            <v>45923</v>
          </cell>
          <cell r="C15231" t="str">
            <v>FELIPE BECERRA ZAPATA</v>
          </cell>
          <cell r="F15231">
            <v>45919.295428240737</v>
          </cell>
          <cell r="G15231">
            <v>45920.295243055552</v>
          </cell>
          <cell r="H15231">
            <v>5</v>
          </cell>
          <cell r="O15231">
            <v>330000</v>
          </cell>
        </row>
        <row r="15232">
          <cell r="A15232">
            <v>45923</v>
          </cell>
          <cell r="C15232" t="str">
            <v>IVAN RODRIGO LUQUE RESTREPO0</v>
          </cell>
          <cell r="F15232">
            <v>45911.270011574074</v>
          </cell>
          <cell r="G15232">
            <v>45919.269733796296</v>
          </cell>
          <cell r="H15232">
            <v>6</v>
          </cell>
          <cell r="O15232">
            <v>606799.94999999995</v>
          </cell>
        </row>
        <row r="15233">
          <cell r="A15233">
            <v>45923</v>
          </cell>
          <cell r="C15233" t="str">
            <v>CARLOS ANDRES CORTES PACHON</v>
          </cell>
          <cell r="F15233">
            <v>45922.265914351854</v>
          </cell>
          <cell r="G15233">
            <v>45923.265775462962</v>
          </cell>
          <cell r="H15233">
            <v>2</v>
          </cell>
          <cell r="O15233">
            <v>36000</v>
          </cell>
        </row>
        <row r="15234">
          <cell r="A15234">
            <v>45923</v>
          </cell>
          <cell r="C15234" t="str">
            <v>BASTIDAS MEDINA MARCELA</v>
          </cell>
          <cell r="F15234">
            <v>45918.307557870372</v>
          </cell>
          <cell r="G15234">
            <v>45919.307372685187</v>
          </cell>
          <cell r="H15234">
            <v>7</v>
          </cell>
          <cell r="O15234">
            <v>265350</v>
          </cell>
        </row>
        <row r="15235">
          <cell r="A15235">
            <v>45923</v>
          </cell>
          <cell r="C15235" t="str">
            <v>PPC SAS</v>
          </cell>
          <cell r="F15235">
            <v>45901.275983796295</v>
          </cell>
          <cell r="G15235">
            <v>45916.275891203702</v>
          </cell>
          <cell r="H15235">
            <v>9</v>
          </cell>
          <cell r="O15235">
            <v>2426363.0970000001</v>
          </cell>
        </row>
        <row r="15236">
          <cell r="A15236">
            <v>45923</v>
          </cell>
          <cell r="C15236" t="str">
            <v>PPC SAS</v>
          </cell>
          <cell r="F15236">
            <v>45902.493032407408</v>
          </cell>
          <cell r="G15236">
            <v>45917.492939814816</v>
          </cell>
          <cell r="H15236">
            <v>8</v>
          </cell>
          <cell r="O15236">
            <v>8604031.2280000001</v>
          </cell>
        </row>
        <row r="15237">
          <cell r="A15237">
            <v>45923</v>
          </cell>
          <cell r="C15237" t="str">
            <v>PPC SAS</v>
          </cell>
          <cell r="F15237">
            <v>45905.490162037036</v>
          </cell>
          <cell r="G15237">
            <v>45920.49</v>
          </cell>
          <cell r="H15237">
            <v>5</v>
          </cell>
          <cell r="O15237">
            <v>3704947.7510000002</v>
          </cell>
        </row>
        <row r="15238">
          <cell r="A15238">
            <v>45923</v>
          </cell>
          <cell r="C15238" t="str">
            <v>PPC SAS</v>
          </cell>
          <cell r="F15238">
            <v>45906.577847222223</v>
          </cell>
          <cell r="G15238">
            <v>45921.577604166669</v>
          </cell>
          <cell r="H15238">
            <v>4</v>
          </cell>
          <cell r="O15238">
            <v>2975380.7149999999</v>
          </cell>
        </row>
        <row r="15239">
          <cell r="A15239">
            <v>45923</v>
          </cell>
          <cell r="C15239" t="str">
            <v>PPC SAS</v>
          </cell>
          <cell r="F15239">
            <v>45910.621261574073</v>
          </cell>
          <cell r="G15239">
            <v>45925.621145833335</v>
          </cell>
          <cell r="H15239">
            <v>0</v>
          </cell>
          <cell r="O15239">
            <v>7005626.1349999998</v>
          </cell>
        </row>
        <row r="15240">
          <cell r="A15240">
            <v>45923</v>
          </cell>
          <cell r="C15240" t="str">
            <v>PPC SAS</v>
          </cell>
          <cell r="F15240">
            <v>45912.578425925924</v>
          </cell>
          <cell r="G15240">
            <v>45927.578333333331</v>
          </cell>
          <cell r="H15240">
            <v>-2</v>
          </cell>
          <cell r="O15240">
            <v>5881748.3320000004</v>
          </cell>
        </row>
        <row r="15241">
          <cell r="A15241">
            <v>45923</v>
          </cell>
          <cell r="C15241" t="str">
            <v>MERCADOS BM SAS</v>
          </cell>
          <cell r="F15241">
            <v>45916</v>
          </cell>
          <cell r="G15241">
            <v>45924</v>
          </cell>
          <cell r="H15241">
            <v>7</v>
          </cell>
          <cell r="O15241">
            <v>2413665.8820000002</v>
          </cell>
        </row>
        <row r="15242">
          <cell r="A15242">
            <v>45923</v>
          </cell>
          <cell r="C15242" t="str">
            <v>TAMAYO SERNA JULIAN ANDRES</v>
          </cell>
          <cell r="F15242">
            <v>45923.291759259257</v>
          </cell>
          <cell r="G15242">
            <v>45924.291597222225</v>
          </cell>
          <cell r="H15242">
            <v>1</v>
          </cell>
          <cell r="O15242">
            <v>657200</v>
          </cell>
        </row>
        <row r="15243">
          <cell r="A15243">
            <v>45923</v>
          </cell>
          <cell r="C15243" t="str">
            <v>LA BIFERIA SA</v>
          </cell>
          <cell r="F15243">
            <v>45903.621435185189</v>
          </cell>
          <cell r="G15243">
            <v>45933.621261574073</v>
          </cell>
          <cell r="H15243">
            <v>-8</v>
          </cell>
          <cell r="O15243">
            <v>1770300</v>
          </cell>
        </row>
        <row r="15244">
          <cell r="A15244">
            <v>45923</v>
          </cell>
          <cell r="C15244" t="str">
            <v>MALAVER ALBA GLADYS</v>
          </cell>
          <cell r="F15244">
            <v>45917.331770833334</v>
          </cell>
          <cell r="G15244">
            <v>45925.331493055557</v>
          </cell>
          <cell r="H15244">
            <v>0</v>
          </cell>
          <cell r="O15244">
            <v>119600</v>
          </cell>
        </row>
        <row r="15245">
          <cell r="A15245">
            <v>45923</v>
          </cell>
          <cell r="C15245" t="str">
            <v>FUERZA INTENSA SAS</v>
          </cell>
          <cell r="F15245">
            <v>45883.404791666668</v>
          </cell>
          <cell r="G15245">
            <v>45898.404548611114</v>
          </cell>
          <cell r="H15245">
            <v>35</v>
          </cell>
          <cell r="O15245">
            <v>453160</v>
          </cell>
        </row>
        <row r="15246">
          <cell r="A15246">
            <v>45923</v>
          </cell>
          <cell r="C15246" t="str">
            <v>FUERZA INTENSA SAS</v>
          </cell>
          <cell r="F15246">
            <v>45890.520532407405</v>
          </cell>
          <cell r="G15246">
            <v>45905.519988425927</v>
          </cell>
          <cell r="H15246">
            <v>28</v>
          </cell>
          <cell r="O15246">
            <v>492800</v>
          </cell>
        </row>
        <row r="15247">
          <cell r="A15247">
            <v>45923</v>
          </cell>
          <cell r="C15247" t="str">
            <v>FUERZA INTENSA SAS</v>
          </cell>
          <cell r="F15247">
            <v>45892.466122685182</v>
          </cell>
          <cell r="G15247">
            <v>45907.464965277781</v>
          </cell>
          <cell r="H15247">
            <v>26</v>
          </cell>
          <cell r="O15247">
            <v>105240</v>
          </cell>
        </row>
        <row r="15248">
          <cell r="A15248">
            <v>45923</v>
          </cell>
          <cell r="C15248" t="str">
            <v>VENTAS MOSTRADOR</v>
          </cell>
          <cell r="F15248">
            <v>45923</v>
          </cell>
          <cell r="G15248">
            <v>45923</v>
          </cell>
          <cell r="H15248">
            <v>0</v>
          </cell>
          <cell r="O15248">
            <v>214081</v>
          </cell>
        </row>
        <row r="15249">
          <cell r="A15249">
            <v>45923</v>
          </cell>
          <cell r="C15249" t="str">
            <v>VENTAS MOSTRADOR</v>
          </cell>
          <cell r="F15249">
            <v>45923</v>
          </cell>
          <cell r="G15249">
            <v>45923</v>
          </cell>
          <cell r="H15249">
            <v>0</v>
          </cell>
          <cell r="O15249">
            <v>673643</v>
          </cell>
        </row>
        <row r="15250">
          <cell r="A15250">
            <v>45924</v>
          </cell>
          <cell r="C15250" t="str">
            <v>ALIMENTOS BRIKO SAS</v>
          </cell>
          <cell r="F15250">
            <v>45923.300509259258</v>
          </cell>
          <cell r="G15250">
            <v>45924.300381944442</v>
          </cell>
          <cell r="H15250">
            <v>1</v>
          </cell>
          <cell r="O15250">
            <v>638300</v>
          </cell>
        </row>
        <row r="15251">
          <cell r="A15251">
            <v>45924</v>
          </cell>
          <cell r="C15251" t="str">
            <v>VENTANITA DEL ALMA SAS</v>
          </cell>
          <cell r="F15251">
            <v>45912.267592592594</v>
          </cell>
          <cell r="G15251">
            <v>45920.259791666664</v>
          </cell>
          <cell r="H15251">
            <v>6</v>
          </cell>
          <cell r="O15251">
            <v>90800.01</v>
          </cell>
        </row>
        <row r="15252">
          <cell r="A15252">
            <v>45924</v>
          </cell>
          <cell r="C15252" t="str">
            <v>VENTANITA DEL ALMA SAS</v>
          </cell>
          <cell r="F15252">
            <v>45918.319571759261</v>
          </cell>
          <cell r="G15252">
            <v>45926.317997685182</v>
          </cell>
          <cell r="H15252">
            <v>0</v>
          </cell>
          <cell r="O15252">
            <v>593000.02</v>
          </cell>
        </row>
        <row r="15253">
          <cell r="A15253">
            <v>45924</v>
          </cell>
          <cell r="C15253" t="str">
            <v>VENTANITA DEL ALMA SAS</v>
          </cell>
          <cell r="F15253">
            <v>45918.334861111114</v>
          </cell>
          <cell r="G15253">
            <v>45926.334861111114</v>
          </cell>
          <cell r="H15253">
            <v>0</v>
          </cell>
          <cell r="O15253">
            <v>16200</v>
          </cell>
        </row>
        <row r="15254">
          <cell r="A15254">
            <v>45924</v>
          </cell>
          <cell r="C15254" t="str">
            <v>VENTAS MOSTRADOR</v>
          </cell>
          <cell r="F15254">
            <v>45924</v>
          </cell>
          <cell r="G15254">
            <v>45924</v>
          </cell>
          <cell r="H15254">
            <v>0</v>
          </cell>
          <cell r="O15254">
            <v>7625</v>
          </cell>
        </row>
        <row r="15255">
          <cell r="A15255">
            <v>45924</v>
          </cell>
          <cell r="C15255" t="str">
            <v>VENTAS MOSTRADOR</v>
          </cell>
          <cell r="F15255">
            <v>45924</v>
          </cell>
          <cell r="G15255">
            <v>45924</v>
          </cell>
          <cell r="H15255">
            <v>0</v>
          </cell>
          <cell r="O15255">
            <v>7700</v>
          </cell>
        </row>
        <row r="15256">
          <cell r="A15256">
            <v>45924</v>
          </cell>
          <cell r="C15256" t="str">
            <v>VENTAS MOSTRADOR</v>
          </cell>
          <cell r="F15256">
            <v>45924</v>
          </cell>
          <cell r="G15256">
            <v>45924</v>
          </cell>
          <cell r="H15256">
            <v>0</v>
          </cell>
          <cell r="O15256">
            <v>9810</v>
          </cell>
        </row>
        <row r="15257">
          <cell r="A15257">
            <v>45924</v>
          </cell>
          <cell r="C15257" t="str">
            <v>VENTAS MOSTRADOR</v>
          </cell>
          <cell r="F15257">
            <v>45924</v>
          </cell>
          <cell r="G15257">
            <v>45924</v>
          </cell>
          <cell r="H15257">
            <v>0</v>
          </cell>
          <cell r="O15257">
            <v>14950</v>
          </cell>
        </row>
        <row r="15258">
          <cell r="A15258">
            <v>45924</v>
          </cell>
          <cell r="C15258" t="str">
            <v>VENTAS MOSTRADOR</v>
          </cell>
          <cell r="F15258">
            <v>45924</v>
          </cell>
          <cell r="G15258">
            <v>45924</v>
          </cell>
          <cell r="H15258">
            <v>0</v>
          </cell>
          <cell r="O15258">
            <v>15070</v>
          </cell>
        </row>
        <row r="15259">
          <cell r="A15259">
            <v>45924</v>
          </cell>
          <cell r="C15259" t="str">
            <v>VENTAS MOSTRADOR</v>
          </cell>
          <cell r="F15259">
            <v>45924</v>
          </cell>
          <cell r="G15259">
            <v>45924</v>
          </cell>
          <cell r="H15259">
            <v>0</v>
          </cell>
          <cell r="O15259">
            <v>15600</v>
          </cell>
        </row>
        <row r="15260">
          <cell r="A15260">
            <v>45924</v>
          </cell>
          <cell r="C15260" t="str">
            <v>VENTAS MOSTRADOR</v>
          </cell>
          <cell r="F15260">
            <v>45924</v>
          </cell>
          <cell r="G15260">
            <v>45924</v>
          </cell>
          <cell r="H15260">
            <v>0</v>
          </cell>
          <cell r="O15260">
            <v>16160</v>
          </cell>
        </row>
        <row r="15261">
          <cell r="A15261">
            <v>45924</v>
          </cell>
          <cell r="C15261" t="str">
            <v>VENTAS MOSTRADOR</v>
          </cell>
          <cell r="F15261">
            <v>45924</v>
          </cell>
          <cell r="G15261">
            <v>45924</v>
          </cell>
          <cell r="H15261">
            <v>0</v>
          </cell>
          <cell r="O15261">
            <v>18090</v>
          </cell>
        </row>
        <row r="15262">
          <cell r="A15262">
            <v>45924</v>
          </cell>
          <cell r="C15262" t="str">
            <v>VENTAS MOSTRADOR</v>
          </cell>
          <cell r="F15262">
            <v>45924</v>
          </cell>
          <cell r="G15262">
            <v>45924</v>
          </cell>
          <cell r="H15262">
            <v>0</v>
          </cell>
          <cell r="O15262">
            <v>20000</v>
          </cell>
        </row>
        <row r="15263">
          <cell r="A15263">
            <v>45924</v>
          </cell>
          <cell r="C15263" t="str">
            <v>VENTAS MOSTRADOR</v>
          </cell>
          <cell r="F15263">
            <v>45924</v>
          </cell>
          <cell r="G15263">
            <v>45924</v>
          </cell>
          <cell r="H15263">
            <v>0</v>
          </cell>
          <cell r="O15263">
            <v>21745</v>
          </cell>
        </row>
        <row r="15264">
          <cell r="A15264">
            <v>45924</v>
          </cell>
          <cell r="C15264" t="str">
            <v>VENTAS MOSTRADOR</v>
          </cell>
          <cell r="F15264">
            <v>45924</v>
          </cell>
          <cell r="G15264">
            <v>45924</v>
          </cell>
          <cell r="H15264">
            <v>0</v>
          </cell>
          <cell r="O15264">
            <v>24100</v>
          </cell>
        </row>
        <row r="15265">
          <cell r="A15265">
            <v>45924</v>
          </cell>
          <cell r="C15265" t="str">
            <v>VENTAS MOSTRADOR</v>
          </cell>
          <cell r="F15265">
            <v>45924</v>
          </cell>
          <cell r="G15265">
            <v>45924</v>
          </cell>
          <cell r="H15265">
            <v>0</v>
          </cell>
          <cell r="O15265">
            <v>49596</v>
          </cell>
        </row>
        <row r="15266">
          <cell r="A15266">
            <v>45924</v>
          </cell>
          <cell r="C15266" t="str">
            <v>VENTAS MOSTRADOR</v>
          </cell>
          <cell r="F15266">
            <v>45924</v>
          </cell>
          <cell r="G15266">
            <v>45924</v>
          </cell>
          <cell r="H15266">
            <v>0</v>
          </cell>
          <cell r="O15266">
            <v>54540</v>
          </cell>
        </row>
        <row r="15267">
          <cell r="A15267">
            <v>45924</v>
          </cell>
          <cell r="C15267" t="str">
            <v>VENTAS MOSTRADOR</v>
          </cell>
          <cell r="F15267">
            <v>45924</v>
          </cell>
          <cell r="G15267">
            <v>45924</v>
          </cell>
          <cell r="H15267">
            <v>0</v>
          </cell>
          <cell r="O15267">
            <v>59740</v>
          </cell>
        </row>
        <row r="15268">
          <cell r="A15268">
            <v>45924</v>
          </cell>
          <cell r="C15268" t="str">
            <v>VENTAS MOSTRADOR</v>
          </cell>
          <cell r="F15268">
            <v>45924</v>
          </cell>
          <cell r="G15268">
            <v>45924</v>
          </cell>
          <cell r="H15268">
            <v>0</v>
          </cell>
          <cell r="O15268">
            <v>73384</v>
          </cell>
        </row>
        <row r="15269">
          <cell r="A15269">
            <v>45924</v>
          </cell>
          <cell r="C15269" t="str">
            <v>YALINDI  BONILLA GRANADOS</v>
          </cell>
          <cell r="F15269">
            <v>45924.338240740741</v>
          </cell>
          <cell r="G15269">
            <v>45925.338148148148</v>
          </cell>
          <cell r="H15269">
            <v>0</v>
          </cell>
          <cell r="O15269">
            <v>95000</v>
          </cell>
        </row>
        <row r="15270">
          <cell r="A15270">
            <v>45924</v>
          </cell>
          <cell r="C15270" t="str">
            <v>JOHAN  MORALES</v>
          </cell>
          <cell r="F15270">
            <v>45924.410219907404</v>
          </cell>
          <cell r="G15270">
            <v>45925.410219907404</v>
          </cell>
          <cell r="H15270">
            <v>1</v>
          </cell>
          <cell r="O15270">
            <v>100000</v>
          </cell>
        </row>
        <row r="15271">
          <cell r="A15271">
            <v>45924</v>
          </cell>
          <cell r="C15271" t="str">
            <v>WILSON  DIAZ GOMEZ</v>
          </cell>
          <cell r="F15271">
            <v>45924.30846064815</v>
          </cell>
          <cell r="G15271">
            <v>45925.283958333333</v>
          </cell>
          <cell r="H15271">
            <v>0</v>
          </cell>
          <cell r="O15271">
            <v>185800</v>
          </cell>
        </row>
        <row r="15272">
          <cell r="A15272">
            <v>45924</v>
          </cell>
          <cell r="C15272" t="str">
            <v>SOSTENIBILIDAD S.A.S.</v>
          </cell>
          <cell r="F15272">
            <v>45912.271620370368</v>
          </cell>
          <cell r="G15272">
            <v>45927.266458333332</v>
          </cell>
          <cell r="H15272">
            <v>-2</v>
          </cell>
          <cell r="O15272">
            <v>2112850</v>
          </cell>
        </row>
        <row r="15273">
          <cell r="A15273">
            <v>45924</v>
          </cell>
          <cell r="C15273" t="str">
            <v xml:space="preserve">THE BOY ENTERPRISES SAS </v>
          </cell>
          <cell r="F15273">
            <v>45882.556203703702</v>
          </cell>
          <cell r="G15273">
            <v>45897.556087962963</v>
          </cell>
          <cell r="H15273">
            <v>28</v>
          </cell>
          <cell r="O15273">
            <v>668450</v>
          </cell>
        </row>
        <row r="15274">
          <cell r="A15274">
            <v>45924</v>
          </cell>
          <cell r="C15274" t="str">
            <v xml:space="preserve">THE BOY ENTERPRISES SAS </v>
          </cell>
          <cell r="F15274">
            <v>45888.656689814816</v>
          </cell>
          <cell r="G15274">
            <v>45903.656481481485</v>
          </cell>
          <cell r="H15274">
            <v>22</v>
          </cell>
          <cell r="O15274">
            <v>796400</v>
          </cell>
        </row>
        <row r="15275">
          <cell r="A15275">
            <v>45924</v>
          </cell>
          <cell r="C15275" t="str">
            <v xml:space="preserve">THE BOY ENTERPRISES SAS </v>
          </cell>
          <cell r="F15275">
            <v>45890.54347222222</v>
          </cell>
          <cell r="G15275">
            <v>45905.543287037035</v>
          </cell>
          <cell r="H15275">
            <v>20</v>
          </cell>
          <cell r="O15275">
            <v>432600</v>
          </cell>
        </row>
        <row r="15276">
          <cell r="A15276">
            <v>45924</v>
          </cell>
          <cell r="C15276" t="str">
            <v xml:space="preserve">THE BOY ENTERPRISES SAS </v>
          </cell>
          <cell r="F15276">
            <v>45899.209004629629</v>
          </cell>
          <cell r="G15276">
            <v>45914.208715277775</v>
          </cell>
          <cell r="H15276">
            <v>11</v>
          </cell>
          <cell r="O15276">
            <v>598000</v>
          </cell>
        </row>
        <row r="15277">
          <cell r="A15277">
            <v>45924</v>
          </cell>
          <cell r="C15277" t="str">
            <v>INDUCOLCARNES S.A.S</v>
          </cell>
          <cell r="F15277">
            <v>45896.596863425926</v>
          </cell>
          <cell r="G15277">
            <v>45911.596678240741</v>
          </cell>
          <cell r="H15277">
            <v>41</v>
          </cell>
          <cell r="O15277">
            <v>3843297.6014999999</v>
          </cell>
        </row>
        <row r="15278">
          <cell r="A15278">
            <v>45924</v>
          </cell>
          <cell r="C15278" t="str">
            <v>GONZALEZ GOMEZ JOSE LUIS</v>
          </cell>
          <cell r="F15278">
            <v>45923.563240740739</v>
          </cell>
          <cell r="G15278">
            <v>45924.563055555554</v>
          </cell>
          <cell r="H15278">
            <v>2</v>
          </cell>
          <cell r="O15278">
            <v>521300</v>
          </cell>
        </row>
        <row r="15279">
          <cell r="A15279">
            <v>45924</v>
          </cell>
          <cell r="C15279" t="str">
            <v>PAULA JINNET ARDILA GOMEZ</v>
          </cell>
          <cell r="F15279">
            <v>45923.301087962966</v>
          </cell>
          <cell r="G15279">
            <v>45924.300937499997</v>
          </cell>
          <cell r="H15279">
            <v>1</v>
          </cell>
          <cell r="O15279">
            <v>772800</v>
          </cell>
        </row>
        <row r="15280">
          <cell r="A15280">
            <v>45924</v>
          </cell>
          <cell r="C15280" t="str">
            <v>VENTAS MOSTRADOR</v>
          </cell>
          <cell r="F15280">
            <v>45924</v>
          </cell>
          <cell r="G15280">
            <v>45924</v>
          </cell>
          <cell r="H15280">
            <v>0</v>
          </cell>
          <cell r="O15280">
            <v>969280</v>
          </cell>
        </row>
        <row r="15281">
          <cell r="A15281">
            <v>45924</v>
          </cell>
          <cell r="C15281" t="str">
            <v>JAIR SEBASTIAN ROJAS PULIDO</v>
          </cell>
          <cell r="F15281">
            <v>45924.409490740742</v>
          </cell>
          <cell r="G15281">
            <v>45925.409409722219</v>
          </cell>
          <cell r="H15281">
            <v>6</v>
          </cell>
          <cell r="O15281">
            <v>638249.98</v>
          </cell>
        </row>
        <row r="15282">
          <cell r="A15282">
            <v>45924</v>
          </cell>
          <cell r="C15282" t="str">
            <v>CRISTIAN CAMILO VEGA PALACIOS</v>
          </cell>
          <cell r="F15282">
            <v>45924.329456018517</v>
          </cell>
          <cell r="G15282">
            <v>45925.324305555558</v>
          </cell>
          <cell r="H15282">
            <v>1</v>
          </cell>
          <cell r="O15282">
            <v>350400</v>
          </cell>
        </row>
        <row r="15283">
          <cell r="A15283">
            <v>45924</v>
          </cell>
          <cell r="C15283" t="str">
            <v>JAIR SEBASTIAN ROJAS PULIDO</v>
          </cell>
          <cell r="F15283">
            <v>45923.387245370373</v>
          </cell>
          <cell r="G15283">
            <v>45924.350300925929</v>
          </cell>
          <cell r="H15283">
            <v>7</v>
          </cell>
          <cell r="O15283">
            <v>425499.99</v>
          </cell>
        </row>
        <row r="15284">
          <cell r="A15284">
            <v>45924</v>
          </cell>
          <cell r="C15284" t="str">
            <v>CELESTE CATERING SAS</v>
          </cell>
          <cell r="F15284">
            <v>45871.581111111111</v>
          </cell>
          <cell r="G15284">
            <v>45901.580937500003</v>
          </cell>
          <cell r="H15284">
            <v>32</v>
          </cell>
          <cell r="O15284">
            <v>112298.79999999999</v>
          </cell>
        </row>
        <row r="15285">
          <cell r="A15285">
            <v>45924</v>
          </cell>
          <cell r="C15285" t="str">
            <v>CELESTE CATERING SAS</v>
          </cell>
          <cell r="F15285">
            <v>45901.27447916667</v>
          </cell>
          <cell r="G15285">
            <v>45931.274224537039</v>
          </cell>
          <cell r="H15285">
            <v>2</v>
          </cell>
          <cell r="O15285">
            <v>1113700</v>
          </cell>
        </row>
        <row r="15286">
          <cell r="A15286">
            <v>45924</v>
          </cell>
          <cell r="C15286" t="str">
            <v>CELESTE CATERING SAS</v>
          </cell>
          <cell r="F15286">
            <v>45904.42690972222</v>
          </cell>
          <cell r="G15286">
            <v>45934.425833333335</v>
          </cell>
          <cell r="H15286">
            <v>-1</v>
          </cell>
          <cell r="O15286">
            <v>268400</v>
          </cell>
        </row>
        <row r="15287">
          <cell r="A15287">
            <v>45924</v>
          </cell>
          <cell r="C15287" t="str">
            <v>CELESTE CATERING SAS</v>
          </cell>
          <cell r="F15287">
            <v>45904.676793981482</v>
          </cell>
          <cell r="G15287">
            <v>45934.674722222226</v>
          </cell>
          <cell r="H15287">
            <v>-1</v>
          </cell>
          <cell r="O15287">
            <v>83698</v>
          </cell>
        </row>
        <row r="15288">
          <cell r="A15288">
            <v>45924</v>
          </cell>
          <cell r="C15288" t="str">
            <v>OSAKA COCINA NIKKEI S.A.S</v>
          </cell>
          <cell r="F15288">
            <v>45906.444120370368</v>
          </cell>
          <cell r="G15288">
            <v>45936.443923611114</v>
          </cell>
          <cell r="H15288">
            <v>-11</v>
          </cell>
          <cell r="O15288">
            <v>644022.66200000001</v>
          </cell>
        </row>
        <row r="15289">
          <cell r="A15289">
            <v>45924</v>
          </cell>
          <cell r="C15289" t="str">
            <v>OSAKA COCINA NIKKEI S.A.S</v>
          </cell>
          <cell r="F15289">
            <v>45908.605196759258</v>
          </cell>
          <cell r="G15289">
            <v>45938.605104166665</v>
          </cell>
          <cell r="H15289">
            <v>-13</v>
          </cell>
          <cell r="O15289">
            <v>88000</v>
          </cell>
        </row>
        <row r="15290">
          <cell r="A15290">
            <v>45924</v>
          </cell>
          <cell r="C15290" t="str">
            <v>OSAKA COCINA NIKKEI S.A.S</v>
          </cell>
          <cell r="F15290">
            <v>45909.513773148145</v>
          </cell>
          <cell r="G15290">
            <v>45939.513692129629</v>
          </cell>
          <cell r="H15290">
            <v>-14</v>
          </cell>
          <cell r="O15290">
            <v>276000</v>
          </cell>
        </row>
        <row r="15291">
          <cell r="A15291">
            <v>45924</v>
          </cell>
          <cell r="C15291" t="str">
            <v>OSAKA COCINA NIKKEI S.A.S</v>
          </cell>
          <cell r="F15291">
            <v>45910.604155092595</v>
          </cell>
          <cell r="G15291">
            <v>45940.604097222225</v>
          </cell>
          <cell r="H15291">
            <v>-15</v>
          </cell>
          <cell r="O15291">
            <v>775675.35400000005</v>
          </cell>
        </row>
        <row r="15292">
          <cell r="A15292">
            <v>45924</v>
          </cell>
          <cell r="C15292" t="str">
            <v>DONDOHE4K S.A.S</v>
          </cell>
          <cell r="F15292">
            <v>45905.568842592591</v>
          </cell>
          <cell r="G15292">
            <v>45935.568206018521</v>
          </cell>
          <cell r="H15292">
            <v>-10</v>
          </cell>
          <cell r="O15292">
            <v>413000</v>
          </cell>
        </row>
        <row r="15293">
          <cell r="A15293">
            <v>45924</v>
          </cell>
          <cell r="C15293" t="str">
            <v>DONDOHE4K S.A.S</v>
          </cell>
          <cell r="F15293">
            <v>45908.613136574073</v>
          </cell>
          <cell r="G15293">
            <v>45938.606562499997</v>
          </cell>
          <cell r="H15293">
            <v>-13</v>
          </cell>
          <cell r="O15293">
            <v>878348.52</v>
          </cell>
        </row>
        <row r="15294">
          <cell r="A15294">
            <v>45924</v>
          </cell>
          <cell r="C15294" t="str">
            <v>DONDOHE4K S.A.S</v>
          </cell>
          <cell r="F15294">
            <v>45910.450335648151</v>
          </cell>
          <cell r="G15294">
            <v>45940.450115740743</v>
          </cell>
          <cell r="H15294">
            <v>-15</v>
          </cell>
          <cell r="O15294">
            <v>633665.71799999999</v>
          </cell>
        </row>
        <row r="15295">
          <cell r="A15295">
            <v>45924</v>
          </cell>
          <cell r="C15295" t="str">
            <v>KOE4K S.A.S</v>
          </cell>
          <cell r="F15295">
            <v>45902.475335648145</v>
          </cell>
          <cell r="G15295">
            <v>45932.473333333335</v>
          </cell>
          <cell r="H15295">
            <v>-7</v>
          </cell>
          <cell r="O15295">
            <v>155000</v>
          </cell>
        </row>
        <row r="15296">
          <cell r="A15296">
            <v>45924</v>
          </cell>
          <cell r="C15296" t="str">
            <v>KOE4K S.A.S</v>
          </cell>
          <cell r="F15296">
            <v>45902.550995370373</v>
          </cell>
          <cell r="G15296">
            <v>45932.550821759258</v>
          </cell>
          <cell r="H15296">
            <v>-7</v>
          </cell>
          <cell r="O15296">
            <v>887311.26</v>
          </cell>
        </row>
        <row r="15297">
          <cell r="A15297">
            <v>45924</v>
          </cell>
          <cell r="C15297" t="str">
            <v>KOE4K S.A.S</v>
          </cell>
          <cell r="F15297">
            <v>45903.636400462965</v>
          </cell>
          <cell r="G15297">
            <v>45933.635717592595</v>
          </cell>
          <cell r="H15297">
            <v>-8</v>
          </cell>
          <cell r="O15297">
            <v>1100325.7139999999</v>
          </cell>
        </row>
        <row r="15298">
          <cell r="A15298">
            <v>45924</v>
          </cell>
          <cell r="C15298" t="str">
            <v>KOE4K S.A.S</v>
          </cell>
          <cell r="F15298">
            <v>45904.429085648146</v>
          </cell>
          <cell r="G15298">
            <v>45934.428877314815</v>
          </cell>
          <cell r="H15298">
            <v>-9</v>
          </cell>
          <cell r="O15298">
            <v>154100</v>
          </cell>
        </row>
        <row r="15299">
          <cell r="A15299">
            <v>45924</v>
          </cell>
          <cell r="C15299" t="str">
            <v>BACO FOODS COLOMBIA S.A.S</v>
          </cell>
          <cell r="F15299">
            <v>45890.589699074073</v>
          </cell>
          <cell r="G15299">
            <v>45920.589143518519</v>
          </cell>
          <cell r="H15299">
            <v>5</v>
          </cell>
          <cell r="O15299">
            <v>1008000</v>
          </cell>
        </row>
        <row r="15300">
          <cell r="A15300">
            <v>45924</v>
          </cell>
          <cell r="C15300" t="str">
            <v>BACO FOODS COLOMBIA S.A.S</v>
          </cell>
          <cell r="F15300">
            <v>45894.509212962963</v>
          </cell>
          <cell r="G15300">
            <v>45924.508900462963</v>
          </cell>
          <cell r="H15300">
            <v>1</v>
          </cell>
          <cell r="O15300">
            <v>1371697.564</v>
          </cell>
        </row>
        <row r="15301">
          <cell r="A15301">
            <v>45924</v>
          </cell>
          <cell r="C15301" t="str">
            <v xml:space="preserve">AZOTEA BARBECUE S.A.S. </v>
          </cell>
          <cell r="F15301">
            <v>45917.256967592592</v>
          </cell>
          <cell r="G15301">
            <v>45925.252824074072</v>
          </cell>
          <cell r="H15301">
            <v>0</v>
          </cell>
          <cell r="O15301">
            <v>176450</v>
          </cell>
        </row>
        <row r="15302">
          <cell r="A15302">
            <v>45924</v>
          </cell>
          <cell r="C15302" t="str">
            <v>ABEL Y SOFIA SAS</v>
          </cell>
          <cell r="F15302">
            <v>45898.482187499998</v>
          </cell>
          <cell r="G15302">
            <v>45928.481527777774</v>
          </cell>
          <cell r="H15302">
            <v>5</v>
          </cell>
          <cell r="O15302">
            <v>166200</v>
          </cell>
        </row>
        <row r="15303">
          <cell r="A15303">
            <v>45924</v>
          </cell>
          <cell r="C15303" t="str">
            <v>ABEL Y SOFIA SAS</v>
          </cell>
          <cell r="F15303">
            <v>45898.494652777779</v>
          </cell>
          <cell r="G15303">
            <v>45928.494444444441</v>
          </cell>
          <cell r="H15303">
            <v>5</v>
          </cell>
          <cell r="O15303">
            <v>498580</v>
          </cell>
        </row>
        <row r="15304">
          <cell r="A15304">
            <v>45924</v>
          </cell>
          <cell r="C15304" t="str">
            <v>ABEL Y SOFIA SAS</v>
          </cell>
          <cell r="F15304">
            <v>45901.539884259262</v>
          </cell>
          <cell r="G15304">
            <v>45931.539444444446</v>
          </cell>
          <cell r="H15304">
            <v>2</v>
          </cell>
          <cell r="O15304">
            <v>194599.98</v>
          </cell>
        </row>
        <row r="15305">
          <cell r="A15305">
            <v>45924</v>
          </cell>
          <cell r="C15305" t="str">
            <v>ABEL Y SOFIA SAS</v>
          </cell>
          <cell r="F15305">
            <v>45906.42460648148</v>
          </cell>
          <cell r="G15305">
            <v>45936.422581018516</v>
          </cell>
          <cell r="H15305">
            <v>-3</v>
          </cell>
          <cell r="O15305">
            <v>123500</v>
          </cell>
        </row>
        <row r="15306">
          <cell r="A15306">
            <v>45924</v>
          </cell>
          <cell r="C15306" t="str">
            <v>ABEL Y SOFIA SAS</v>
          </cell>
          <cell r="F15306">
            <v>45906.522361111114</v>
          </cell>
          <cell r="G15306">
            <v>45936.521006944444</v>
          </cell>
          <cell r="H15306">
            <v>-3</v>
          </cell>
          <cell r="O15306">
            <v>159800</v>
          </cell>
        </row>
        <row r="15307">
          <cell r="A15307">
            <v>45924</v>
          </cell>
          <cell r="C15307" t="str">
            <v>DEKARLA SAS</v>
          </cell>
          <cell r="F15307">
            <v>45923.484131944446</v>
          </cell>
          <cell r="G15307">
            <v>45924.459560185183</v>
          </cell>
          <cell r="H15307">
            <v>2</v>
          </cell>
          <cell r="O15307">
            <v>50000</v>
          </cell>
        </row>
        <row r="15308">
          <cell r="A15308">
            <v>45924</v>
          </cell>
          <cell r="C15308" t="str">
            <v>DEKARLA SAS</v>
          </cell>
          <cell r="F15308">
            <v>45923.484131944446</v>
          </cell>
          <cell r="G15308">
            <v>45924.459560185183</v>
          </cell>
          <cell r="H15308">
            <v>2</v>
          </cell>
          <cell r="O15308">
            <v>452500</v>
          </cell>
        </row>
        <row r="15309">
          <cell r="A15309">
            <v>45924</v>
          </cell>
          <cell r="C15309" t="str">
            <v>MARIA CRISTINA JAIME</v>
          </cell>
          <cell r="F15309">
            <v>45923.430439814816</v>
          </cell>
          <cell r="G15309">
            <v>45924.430254629631</v>
          </cell>
          <cell r="H15309">
            <v>2</v>
          </cell>
          <cell r="O15309">
            <v>1927600</v>
          </cell>
        </row>
        <row r="15310">
          <cell r="A15310">
            <v>45924</v>
          </cell>
          <cell r="C15310" t="str">
            <v>VENTAS MOSTRADOR</v>
          </cell>
          <cell r="F15310">
            <v>45870.403912037036</v>
          </cell>
          <cell r="G15310">
            <v>45900.403587962966</v>
          </cell>
          <cell r="H15310">
            <v>26</v>
          </cell>
          <cell r="O15310">
            <v>0</v>
          </cell>
        </row>
        <row r="15311">
          <cell r="A15311">
            <v>45924</v>
          </cell>
          <cell r="C15311" t="str">
            <v>ROBINFOOD COLOMBIA SAS</v>
          </cell>
          <cell r="F15311">
            <v>45891.298495370371</v>
          </cell>
          <cell r="G15311">
            <v>45921.298171296294</v>
          </cell>
          <cell r="H15311">
            <v>4</v>
          </cell>
          <cell r="O15311">
            <v>4043191.6</v>
          </cell>
        </row>
        <row r="15312">
          <cell r="A15312">
            <v>45924</v>
          </cell>
          <cell r="C15312" t="str">
            <v>ROBINFOOD COLOMBIA SAS</v>
          </cell>
          <cell r="F15312">
            <v>45894.352002314816</v>
          </cell>
          <cell r="G15312">
            <v>45924.351759259262</v>
          </cell>
          <cell r="H15312">
            <v>1</v>
          </cell>
          <cell r="O15312">
            <v>1394204</v>
          </cell>
        </row>
        <row r="15313">
          <cell r="A15313">
            <v>45924</v>
          </cell>
          <cell r="C15313" t="str">
            <v>PAULA JINNET ARDILA GOMEZ</v>
          </cell>
          <cell r="F15313">
            <v>45923.301782407405</v>
          </cell>
          <cell r="G15313">
            <v>45924.30164351852</v>
          </cell>
          <cell r="H15313">
            <v>1</v>
          </cell>
          <cell r="O15313">
            <v>340400</v>
          </cell>
        </row>
        <row r="15314">
          <cell r="A15314">
            <v>45924</v>
          </cell>
          <cell r="C15314" t="str">
            <v>VENTAS MOSTRADOR</v>
          </cell>
          <cell r="F15314">
            <v>45924</v>
          </cell>
          <cell r="G15314">
            <v>45924</v>
          </cell>
          <cell r="H15314">
            <v>0</v>
          </cell>
          <cell r="O15314">
            <v>297245</v>
          </cell>
        </row>
        <row r="15315">
          <cell r="A15315">
            <v>45924</v>
          </cell>
          <cell r="C15315" t="str">
            <v>VENTAS MOSTRADOR</v>
          </cell>
          <cell r="F15315">
            <v>45924</v>
          </cell>
          <cell r="G15315">
            <v>45924</v>
          </cell>
          <cell r="H15315">
            <v>0</v>
          </cell>
          <cell r="O15315">
            <v>87990</v>
          </cell>
        </row>
        <row r="15316">
          <cell r="A15316">
            <v>45925</v>
          </cell>
          <cell r="C15316" t="str">
            <v>VENTAS MOSTRADOR</v>
          </cell>
          <cell r="F15316">
            <v>45925</v>
          </cell>
          <cell r="G15316">
            <v>45925</v>
          </cell>
          <cell r="H15316">
            <v>0</v>
          </cell>
          <cell r="O15316">
            <v>12210</v>
          </cell>
        </row>
        <row r="15317">
          <cell r="A15317">
            <v>45925</v>
          </cell>
          <cell r="C15317" t="str">
            <v>VENTAS MOSTRADOR</v>
          </cell>
          <cell r="F15317">
            <v>45925</v>
          </cell>
          <cell r="G15317">
            <v>45925</v>
          </cell>
          <cell r="H15317">
            <v>0</v>
          </cell>
          <cell r="O15317">
            <v>14000</v>
          </cell>
        </row>
        <row r="15318">
          <cell r="A15318">
            <v>45925</v>
          </cell>
          <cell r="C15318" t="str">
            <v>VENTAS MOSTRADOR</v>
          </cell>
          <cell r="F15318">
            <v>45925</v>
          </cell>
          <cell r="G15318">
            <v>45925</v>
          </cell>
          <cell r="H15318">
            <v>0</v>
          </cell>
          <cell r="O15318">
            <v>14790</v>
          </cell>
        </row>
        <row r="15319">
          <cell r="A15319">
            <v>45925</v>
          </cell>
          <cell r="C15319" t="str">
            <v>VENTAS MOSTRADOR</v>
          </cell>
          <cell r="F15319">
            <v>45925</v>
          </cell>
          <cell r="G15319">
            <v>45925</v>
          </cell>
          <cell r="H15319">
            <v>0</v>
          </cell>
          <cell r="O15319">
            <v>20100</v>
          </cell>
        </row>
        <row r="15320">
          <cell r="A15320">
            <v>45925</v>
          </cell>
          <cell r="C15320" t="str">
            <v>VENTAS MOSTRADOR</v>
          </cell>
          <cell r="F15320">
            <v>45925</v>
          </cell>
          <cell r="G15320">
            <v>45925</v>
          </cell>
          <cell r="H15320">
            <v>0</v>
          </cell>
          <cell r="O15320">
            <v>20900</v>
          </cell>
        </row>
        <row r="15321">
          <cell r="A15321">
            <v>45925</v>
          </cell>
          <cell r="C15321" t="str">
            <v>VENTAS MOSTRADOR</v>
          </cell>
          <cell r="F15321">
            <v>45925</v>
          </cell>
          <cell r="G15321">
            <v>45925</v>
          </cell>
          <cell r="H15321">
            <v>0</v>
          </cell>
          <cell r="O15321">
            <v>21800</v>
          </cell>
        </row>
        <row r="15322">
          <cell r="A15322">
            <v>45925</v>
          </cell>
          <cell r="C15322" t="str">
            <v>VENTAS MOSTRADOR</v>
          </cell>
          <cell r="F15322">
            <v>45925</v>
          </cell>
          <cell r="G15322">
            <v>45925</v>
          </cell>
          <cell r="H15322">
            <v>0</v>
          </cell>
          <cell r="O15322">
            <v>23800</v>
          </cell>
        </row>
        <row r="15323">
          <cell r="A15323">
            <v>45925</v>
          </cell>
          <cell r="C15323" t="str">
            <v>VENTAS MOSTRADOR</v>
          </cell>
          <cell r="F15323">
            <v>45925</v>
          </cell>
          <cell r="G15323">
            <v>45925</v>
          </cell>
          <cell r="H15323">
            <v>0</v>
          </cell>
          <cell r="O15323">
            <v>27050</v>
          </cell>
        </row>
        <row r="15324">
          <cell r="A15324">
            <v>45925</v>
          </cell>
          <cell r="C15324" t="str">
            <v>VENTAS MOSTRADOR</v>
          </cell>
          <cell r="F15324">
            <v>45925</v>
          </cell>
          <cell r="G15324">
            <v>45925</v>
          </cell>
          <cell r="H15324">
            <v>0</v>
          </cell>
          <cell r="O15324">
            <v>27207</v>
          </cell>
        </row>
        <row r="15325">
          <cell r="A15325">
            <v>45925</v>
          </cell>
          <cell r="C15325" t="str">
            <v>VENTAS MOSTRADOR</v>
          </cell>
          <cell r="F15325">
            <v>45925</v>
          </cell>
          <cell r="G15325">
            <v>45925</v>
          </cell>
          <cell r="H15325">
            <v>0</v>
          </cell>
          <cell r="O15325">
            <v>29730</v>
          </cell>
        </row>
        <row r="15326">
          <cell r="A15326">
            <v>45925</v>
          </cell>
          <cell r="C15326" t="str">
            <v>VENTAS MOSTRADOR</v>
          </cell>
          <cell r="F15326">
            <v>45925</v>
          </cell>
          <cell r="G15326">
            <v>45925</v>
          </cell>
          <cell r="H15326">
            <v>0</v>
          </cell>
          <cell r="O15326">
            <v>31930</v>
          </cell>
        </row>
        <row r="15327">
          <cell r="A15327">
            <v>45925</v>
          </cell>
          <cell r="C15327" t="str">
            <v>VENTAS MOSTRADOR</v>
          </cell>
          <cell r="F15327">
            <v>45925</v>
          </cell>
          <cell r="G15327">
            <v>45925</v>
          </cell>
          <cell r="H15327">
            <v>0</v>
          </cell>
          <cell r="O15327">
            <v>40850</v>
          </cell>
        </row>
        <row r="15328">
          <cell r="A15328">
            <v>45925</v>
          </cell>
          <cell r="C15328" t="str">
            <v>VENTAS MOSTRADOR</v>
          </cell>
          <cell r="F15328">
            <v>45925</v>
          </cell>
          <cell r="G15328">
            <v>45925</v>
          </cell>
          <cell r="H15328">
            <v>0</v>
          </cell>
          <cell r="O15328">
            <v>44417</v>
          </cell>
        </row>
        <row r="15329">
          <cell r="A15329">
            <v>45925</v>
          </cell>
          <cell r="C15329" t="str">
            <v>VENTAS MOSTRADOR</v>
          </cell>
          <cell r="F15329">
            <v>45925</v>
          </cell>
          <cell r="G15329">
            <v>45925</v>
          </cell>
          <cell r="H15329">
            <v>0</v>
          </cell>
          <cell r="O15329">
            <v>47848</v>
          </cell>
        </row>
        <row r="15330">
          <cell r="A15330">
            <v>45925</v>
          </cell>
          <cell r="C15330" t="str">
            <v>VENTAS MOSTRADOR</v>
          </cell>
          <cell r="F15330">
            <v>45925</v>
          </cell>
          <cell r="G15330">
            <v>45925</v>
          </cell>
          <cell r="H15330">
            <v>0</v>
          </cell>
          <cell r="O15330">
            <v>68930</v>
          </cell>
        </row>
        <row r="15331">
          <cell r="A15331">
            <v>45925</v>
          </cell>
          <cell r="C15331" t="str">
            <v>SONIA CONTANZA CARDENAS MURCIA</v>
          </cell>
          <cell r="F15331">
            <v>45925.278622685182</v>
          </cell>
          <cell r="G15331">
            <v>45926.278402777774</v>
          </cell>
          <cell r="H15331">
            <v>3</v>
          </cell>
          <cell r="O15331">
            <v>113600</v>
          </cell>
        </row>
        <row r="15332">
          <cell r="A15332">
            <v>45925</v>
          </cell>
          <cell r="C15332" t="str">
            <v>CRISTIAN  ROJAS RIVERA</v>
          </cell>
          <cell r="F15332">
            <v>45924.570034722223</v>
          </cell>
          <cell r="G15332">
            <v>45930.539548611108</v>
          </cell>
          <cell r="H15332">
            <v>-4</v>
          </cell>
          <cell r="O15332">
            <v>340399.99</v>
          </cell>
        </row>
        <row r="15333">
          <cell r="A15333">
            <v>45925</v>
          </cell>
          <cell r="C15333" t="str">
            <v>CRISTIAN MANUEL BELTRAN VALENZUELA</v>
          </cell>
          <cell r="F15333">
            <v>45925.479745370372</v>
          </cell>
          <cell r="G15333">
            <v>45933.479548611111</v>
          </cell>
          <cell r="H15333">
            <v>-7</v>
          </cell>
          <cell r="O15333">
            <v>348525</v>
          </cell>
        </row>
        <row r="15334">
          <cell r="A15334">
            <v>45925</v>
          </cell>
          <cell r="C15334" t="str">
            <v>CIELO ALEXANDRA MENDOZA RODRIGUEZ</v>
          </cell>
          <cell r="F15334">
            <v>45926.353425925925</v>
          </cell>
          <cell r="G15334">
            <v>45927.353217592594</v>
          </cell>
          <cell r="H15334">
            <v>2</v>
          </cell>
          <cell r="O15334">
            <v>850999.98</v>
          </cell>
        </row>
        <row r="15335">
          <cell r="A15335">
            <v>45925</v>
          </cell>
          <cell r="C15335" t="str">
            <v>GOMEZ ARIAS CARLOS ARTURO</v>
          </cell>
          <cell r="F15335">
            <v>45925.352592592593</v>
          </cell>
          <cell r="G15335">
            <v>45926.346180555556</v>
          </cell>
          <cell r="H15335">
            <v>0</v>
          </cell>
          <cell r="O15335">
            <v>220999.99</v>
          </cell>
        </row>
        <row r="15336">
          <cell r="A15336">
            <v>45925</v>
          </cell>
          <cell r="C15336" t="str">
            <v>GOMEZ ARIAS CARLOS ARTURO</v>
          </cell>
          <cell r="F15336">
            <v>45925.479988425926</v>
          </cell>
          <cell r="G15336">
            <v>45926.476053240738</v>
          </cell>
          <cell r="H15336">
            <v>0</v>
          </cell>
          <cell r="O15336">
            <v>1143900</v>
          </cell>
        </row>
        <row r="15337">
          <cell r="A15337">
            <v>45925</v>
          </cell>
          <cell r="C15337" t="str">
            <v>ROJAS TRIANA ANGIE JULIETH</v>
          </cell>
          <cell r="F15337">
            <v>45925.583622685182</v>
          </cell>
          <cell r="G15337">
            <v>45926.576620370368</v>
          </cell>
          <cell r="H15337">
            <v>0</v>
          </cell>
          <cell r="O15337">
            <v>1701999.96</v>
          </cell>
        </row>
        <row r="15338">
          <cell r="A15338">
            <v>45925</v>
          </cell>
          <cell r="C15338" t="str">
            <v>TIGRE COLOMBIA S.A.S</v>
          </cell>
          <cell r="F15338">
            <v>45922.262187499997</v>
          </cell>
          <cell r="G15338">
            <v>45930.262013888889</v>
          </cell>
          <cell r="H15338">
            <v>-4</v>
          </cell>
          <cell r="O15338">
            <v>1822600</v>
          </cell>
        </row>
        <row r="15339">
          <cell r="A15339">
            <v>45925</v>
          </cell>
          <cell r="C15339" t="str">
            <v>TIGRE COLOMBIA S.A.S</v>
          </cell>
          <cell r="F15339">
            <v>45922.263032407405</v>
          </cell>
          <cell r="G15339">
            <v>45930.26289351852</v>
          </cell>
          <cell r="H15339">
            <v>-4</v>
          </cell>
          <cell r="O15339">
            <v>1497900</v>
          </cell>
        </row>
        <row r="15340">
          <cell r="A15340">
            <v>45925</v>
          </cell>
          <cell r="C15340" t="str">
            <v>TIGRE COLOMBIA S.A.S</v>
          </cell>
          <cell r="F15340">
            <v>45922.263796296298</v>
          </cell>
          <cell r="G15340">
            <v>45930.263611111113</v>
          </cell>
          <cell r="H15340">
            <v>-4</v>
          </cell>
          <cell r="O15340">
            <v>1669700</v>
          </cell>
        </row>
        <row r="15341">
          <cell r="A15341">
            <v>45925</v>
          </cell>
          <cell r="C15341" t="str">
            <v>TIGRE COLOMBIA S.A.S</v>
          </cell>
          <cell r="F15341">
            <v>45922.264409722222</v>
          </cell>
          <cell r="G15341">
            <v>45930.264247685183</v>
          </cell>
          <cell r="H15341">
            <v>-4</v>
          </cell>
          <cell r="O15341">
            <v>1361800</v>
          </cell>
        </row>
        <row r="15342">
          <cell r="A15342">
            <v>45925</v>
          </cell>
          <cell r="C15342" t="str">
            <v>CARLOS ANDRES HERNANDEZ MARTINEZ</v>
          </cell>
          <cell r="F15342">
            <v>45925.411192129628</v>
          </cell>
          <cell r="G15342">
            <v>45926.411076388889</v>
          </cell>
          <cell r="H15342">
            <v>0</v>
          </cell>
          <cell r="O15342">
            <v>425499.99</v>
          </cell>
        </row>
        <row r="15343">
          <cell r="A15343">
            <v>45925</v>
          </cell>
          <cell r="C15343" t="str">
            <v>WOMPI</v>
          </cell>
          <cell r="F15343">
            <v>45906.303217592591</v>
          </cell>
          <cell r="G15343">
            <v>45926.300532407404</v>
          </cell>
          <cell r="H15343">
            <v>0</v>
          </cell>
          <cell r="O15343">
            <v>0</v>
          </cell>
        </row>
        <row r="15344">
          <cell r="A15344">
            <v>45925</v>
          </cell>
          <cell r="C15344" t="str">
            <v>LUZ MARINA PELAYO ORTIZ</v>
          </cell>
          <cell r="F15344">
            <v>45924.534953703704</v>
          </cell>
          <cell r="G15344">
            <v>45925.534756944442</v>
          </cell>
          <cell r="H15344">
            <v>1</v>
          </cell>
          <cell r="O15344">
            <v>156650</v>
          </cell>
        </row>
        <row r="15345">
          <cell r="A15345">
            <v>45925</v>
          </cell>
          <cell r="C15345" t="str">
            <v>FREDY ALFONSO SUAREZ VILLAMIL</v>
          </cell>
          <cell r="F15345">
            <v>45925.458553240744</v>
          </cell>
          <cell r="G15345">
            <v>45926.453530092593</v>
          </cell>
          <cell r="H15345">
            <v>0</v>
          </cell>
          <cell r="O15345">
            <v>840000</v>
          </cell>
        </row>
        <row r="15346">
          <cell r="A15346">
            <v>45925</v>
          </cell>
          <cell r="C15346" t="str">
            <v>FREDY ALFONSO SUAREZ VILLAMIL</v>
          </cell>
          <cell r="F15346">
            <v>45925.505752314813</v>
          </cell>
          <cell r="G15346">
            <v>45926.505601851852</v>
          </cell>
          <cell r="H15346">
            <v>0</v>
          </cell>
          <cell r="O15346">
            <v>19992</v>
          </cell>
        </row>
        <row r="15347">
          <cell r="A15347">
            <v>45925</v>
          </cell>
          <cell r="C15347" t="str">
            <v>CARMEN ALICIA URQUIJO GAITAN</v>
          </cell>
          <cell r="F15347">
            <v>45925.256643518522</v>
          </cell>
          <cell r="G15347">
            <v>45926.25576388889</v>
          </cell>
          <cell r="H15347">
            <v>0</v>
          </cell>
          <cell r="O15347">
            <v>336000</v>
          </cell>
        </row>
        <row r="15348">
          <cell r="A15348">
            <v>45925</v>
          </cell>
          <cell r="C15348" t="str">
            <v>GINA ALEXANDRA OCHOA CASTAÑEDA</v>
          </cell>
          <cell r="F15348">
            <v>45924.431435185186</v>
          </cell>
          <cell r="G15348">
            <v>45925.431319444448</v>
          </cell>
          <cell r="H15348">
            <v>1</v>
          </cell>
          <cell r="O15348">
            <v>266500</v>
          </cell>
        </row>
        <row r="15349">
          <cell r="A15349">
            <v>45925</v>
          </cell>
          <cell r="C15349" t="str">
            <v>ABEL Y SOFIA SAS</v>
          </cell>
          <cell r="F15349">
            <v>45871.33421296296</v>
          </cell>
          <cell r="G15349">
            <v>45901.334050925929</v>
          </cell>
          <cell r="H15349">
            <v>25</v>
          </cell>
          <cell r="O15349">
            <v>304500</v>
          </cell>
        </row>
        <row r="15350">
          <cell r="A15350">
            <v>45925</v>
          </cell>
          <cell r="C15350" t="str">
            <v>ABEL Y SOFIA SAS</v>
          </cell>
          <cell r="F15350">
            <v>45871.343599537038</v>
          </cell>
          <cell r="G15350">
            <v>45901.343414351853</v>
          </cell>
          <cell r="H15350">
            <v>25</v>
          </cell>
          <cell r="O15350">
            <v>199199.99</v>
          </cell>
        </row>
        <row r="15351">
          <cell r="A15351">
            <v>45925</v>
          </cell>
          <cell r="C15351" t="str">
            <v>ABEL Y SOFIA SAS</v>
          </cell>
          <cell r="F15351">
            <v>45883.304768518516</v>
          </cell>
          <cell r="G15351">
            <v>45913.303356481483</v>
          </cell>
          <cell r="H15351">
            <v>13</v>
          </cell>
          <cell r="O15351">
            <v>313200</v>
          </cell>
        </row>
        <row r="15352">
          <cell r="A15352">
            <v>45925</v>
          </cell>
          <cell r="C15352" t="str">
            <v>ABEL Y SOFIA SAS</v>
          </cell>
          <cell r="F15352">
            <v>45868.299085648148</v>
          </cell>
          <cell r="G15352">
            <v>45898.298854166664</v>
          </cell>
          <cell r="H15352">
            <v>28</v>
          </cell>
          <cell r="O15352">
            <v>169750</v>
          </cell>
        </row>
        <row r="15353">
          <cell r="A15353">
            <v>45925</v>
          </cell>
          <cell r="C15353" t="str">
            <v>ABEL Y SOFIA SAS</v>
          </cell>
          <cell r="F15353">
            <v>45873.319293981483</v>
          </cell>
          <cell r="G15353">
            <v>45903.306770833333</v>
          </cell>
          <cell r="H15353">
            <v>23</v>
          </cell>
          <cell r="O15353">
            <v>258500</v>
          </cell>
        </row>
        <row r="15354">
          <cell r="A15354">
            <v>45925</v>
          </cell>
          <cell r="C15354" t="str">
            <v>ABEL Y SOFIA SAS</v>
          </cell>
          <cell r="F15354">
            <v>45878.382384259261</v>
          </cell>
          <cell r="G15354">
            <v>45908.382141203707</v>
          </cell>
          <cell r="H15354">
            <v>18</v>
          </cell>
          <cell r="O15354">
            <v>335200</v>
          </cell>
        </row>
        <row r="15355">
          <cell r="A15355">
            <v>45925</v>
          </cell>
          <cell r="C15355" t="str">
            <v>ABEL Y SOFIA SAS</v>
          </cell>
          <cell r="F15355">
            <v>45885.348344907405</v>
          </cell>
          <cell r="G15355">
            <v>45915.34820601852</v>
          </cell>
          <cell r="H15355">
            <v>11</v>
          </cell>
          <cell r="O15355">
            <v>258900</v>
          </cell>
        </row>
        <row r="15356">
          <cell r="A15356">
            <v>45925</v>
          </cell>
          <cell r="C15356" t="str">
            <v>ABEL Y SOFIA SAS</v>
          </cell>
          <cell r="F15356">
            <v>45867.326261574075</v>
          </cell>
          <cell r="G15356">
            <v>45897.32608796296</v>
          </cell>
          <cell r="H15356">
            <v>29</v>
          </cell>
          <cell r="O15356">
            <v>81300</v>
          </cell>
        </row>
        <row r="15357">
          <cell r="A15357">
            <v>45925</v>
          </cell>
          <cell r="C15357" t="str">
            <v>ABEL Y SOFIA SAS</v>
          </cell>
          <cell r="F15357">
            <v>45871.335428240738</v>
          </cell>
          <cell r="G15357">
            <v>45901.335277777776</v>
          </cell>
          <cell r="H15357">
            <v>25</v>
          </cell>
          <cell r="O15357">
            <v>290000</v>
          </cell>
        </row>
        <row r="15358">
          <cell r="A15358">
            <v>45925</v>
          </cell>
          <cell r="C15358" t="str">
            <v>ABEL Y SOFIA SAS</v>
          </cell>
          <cell r="F15358">
            <v>45871.367060185185</v>
          </cell>
          <cell r="G15358">
            <v>45901.366712962961</v>
          </cell>
          <cell r="H15358">
            <v>25</v>
          </cell>
          <cell r="O15358">
            <v>198999.99</v>
          </cell>
        </row>
        <row r="15359">
          <cell r="A15359">
            <v>45925</v>
          </cell>
          <cell r="C15359" t="str">
            <v>ABEL Y SOFIA SAS</v>
          </cell>
          <cell r="F15359">
            <v>45883.30269675926</v>
          </cell>
          <cell r="G15359">
            <v>45913.300439814811</v>
          </cell>
          <cell r="H15359">
            <v>13</v>
          </cell>
          <cell r="O15359">
            <v>310300</v>
          </cell>
        </row>
        <row r="15360">
          <cell r="A15360">
            <v>45925</v>
          </cell>
          <cell r="C15360" t="str">
            <v>ABEL Y SOFIA SAS</v>
          </cell>
          <cell r="F15360">
            <v>45885.347592592596</v>
          </cell>
          <cell r="G15360">
            <v>45915.34746527778</v>
          </cell>
          <cell r="H15360">
            <v>11</v>
          </cell>
          <cell r="O15360">
            <v>182800</v>
          </cell>
        </row>
        <row r="15361">
          <cell r="A15361">
            <v>45925</v>
          </cell>
          <cell r="C15361" t="str">
            <v>ABEL Y SOFIA SAS</v>
          </cell>
          <cell r="F15361">
            <v>45866.285081018519</v>
          </cell>
          <cell r="G15361">
            <v>45896.284895833334</v>
          </cell>
          <cell r="H15361">
            <v>30</v>
          </cell>
          <cell r="O15361">
            <v>383100</v>
          </cell>
        </row>
        <row r="15362">
          <cell r="A15362">
            <v>45925</v>
          </cell>
          <cell r="C15362" t="str">
            <v>ABEL Y SOFIA SAS</v>
          </cell>
          <cell r="F15362">
            <v>45871.328819444447</v>
          </cell>
          <cell r="G15362">
            <v>45901.32849537037</v>
          </cell>
          <cell r="H15362">
            <v>25</v>
          </cell>
          <cell r="O15362">
            <v>272799.99</v>
          </cell>
        </row>
        <row r="15363">
          <cell r="A15363">
            <v>45925</v>
          </cell>
          <cell r="C15363" t="str">
            <v>ABEL Y SOFIA SAS</v>
          </cell>
          <cell r="F15363">
            <v>45873.337604166663</v>
          </cell>
          <cell r="G15363">
            <v>45903.336805555555</v>
          </cell>
          <cell r="H15363">
            <v>23</v>
          </cell>
          <cell r="O15363">
            <v>644800</v>
          </cell>
        </row>
        <row r="15364">
          <cell r="A15364">
            <v>45925</v>
          </cell>
          <cell r="C15364" t="str">
            <v>ABEL Y SOFIA SAS</v>
          </cell>
          <cell r="F15364">
            <v>45880.284768518519</v>
          </cell>
          <cell r="G15364">
            <v>45910.284259259257</v>
          </cell>
          <cell r="H15364">
            <v>16</v>
          </cell>
          <cell r="O15364">
            <v>77900</v>
          </cell>
        </row>
        <row r="15365">
          <cell r="A15365">
            <v>45925</v>
          </cell>
          <cell r="C15365" t="str">
            <v>ABEL Y SOFIA SAS</v>
          </cell>
          <cell r="F15365">
            <v>45866.276365740741</v>
          </cell>
          <cell r="G15365">
            <v>45896.275243055556</v>
          </cell>
          <cell r="H15365">
            <v>30</v>
          </cell>
          <cell r="O15365">
            <v>705299.99</v>
          </cell>
        </row>
        <row r="15366">
          <cell r="A15366">
            <v>45925</v>
          </cell>
          <cell r="C15366" t="str">
            <v>ABEL Y SOFIA SAS</v>
          </cell>
          <cell r="F15366">
            <v>45874.299756944441</v>
          </cell>
          <cell r="G15366">
            <v>45904.299444444441</v>
          </cell>
          <cell r="H15366">
            <v>22</v>
          </cell>
          <cell r="O15366">
            <v>981600.01</v>
          </cell>
        </row>
        <row r="15367">
          <cell r="A15367">
            <v>45925</v>
          </cell>
          <cell r="C15367" t="str">
            <v>ABEL Y SOFIA SAS</v>
          </cell>
          <cell r="F15367">
            <v>45880.309594907405</v>
          </cell>
          <cell r="G15367">
            <v>45910.307708333334</v>
          </cell>
          <cell r="H15367">
            <v>16</v>
          </cell>
          <cell r="O15367">
            <v>949200</v>
          </cell>
        </row>
        <row r="15368">
          <cell r="A15368">
            <v>45925</v>
          </cell>
          <cell r="C15368" t="str">
            <v>ABEL Y SOFIA SAS</v>
          </cell>
          <cell r="F15368">
            <v>45883.30673611111</v>
          </cell>
          <cell r="G15368">
            <v>45913.305868055555</v>
          </cell>
          <cell r="H15368">
            <v>13</v>
          </cell>
          <cell r="O15368">
            <v>443700</v>
          </cell>
        </row>
        <row r="15369">
          <cell r="A15369">
            <v>45925</v>
          </cell>
          <cell r="C15369" t="str">
            <v>ABEL Y SOFIA SAS</v>
          </cell>
          <cell r="F15369">
            <v>45864.357233796298</v>
          </cell>
          <cell r="G15369">
            <v>45894.357071759259</v>
          </cell>
          <cell r="H15369">
            <v>32</v>
          </cell>
          <cell r="O15369">
            <v>393300</v>
          </cell>
        </row>
        <row r="15370">
          <cell r="A15370">
            <v>45925</v>
          </cell>
          <cell r="C15370" t="str">
            <v>ABEL Y SOFIA SAS</v>
          </cell>
          <cell r="F15370">
            <v>45866.291979166665</v>
          </cell>
          <cell r="G15370">
            <v>45896.291342592594</v>
          </cell>
          <cell r="H15370">
            <v>30</v>
          </cell>
          <cell r="O15370">
            <v>349600</v>
          </cell>
        </row>
        <row r="15371">
          <cell r="A15371">
            <v>45925</v>
          </cell>
          <cell r="C15371" t="str">
            <v>ABEL Y SOFIA SAS</v>
          </cell>
          <cell r="F15371">
            <v>45868.296990740739</v>
          </cell>
          <cell r="G15371">
            <v>45898.296770833331</v>
          </cell>
          <cell r="H15371">
            <v>28</v>
          </cell>
          <cell r="O15371">
            <v>512900</v>
          </cell>
        </row>
        <row r="15372">
          <cell r="A15372">
            <v>45925</v>
          </cell>
          <cell r="C15372" t="str">
            <v>ABEL Y SOFIA SAS</v>
          </cell>
          <cell r="F15372">
            <v>45871.336527777778</v>
          </cell>
          <cell r="G15372">
            <v>45901.336180555554</v>
          </cell>
          <cell r="H15372">
            <v>25</v>
          </cell>
          <cell r="O15372">
            <v>361100</v>
          </cell>
        </row>
        <row r="15373">
          <cell r="A15373">
            <v>45925</v>
          </cell>
          <cell r="C15373" t="str">
            <v>ABEL Y SOFIA SAS</v>
          </cell>
          <cell r="F15373">
            <v>45873.294247685182</v>
          </cell>
          <cell r="G15373">
            <v>45903.293703703705</v>
          </cell>
          <cell r="H15373">
            <v>23</v>
          </cell>
          <cell r="O15373">
            <v>519800</v>
          </cell>
        </row>
        <row r="15374">
          <cell r="A15374">
            <v>45925</v>
          </cell>
          <cell r="C15374" t="str">
            <v>ABEL Y SOFIA SAS</v>
          </cell>
          <cell r="F15374">
            <v>45877.326898148145</v>
          </cell>
          <cell r="G15374">
            <v>45907.326724537037</v>
          </cell>
          <cell r="H15374">
            <v>19</v>
          </cell>
          <cell r="O15374">
            <v>485300</v>
          </cell>
        </row>
        <row r="15375">
          <cell r="A15375">
            <v>45925</v>
          </cell>
          <cell r="C15375" t="str">
            <v>ABEL Y SOFIA SAS</v>
          </cell>
          <cell r="F15375">
            <v>45880.288402777776</v>
          </cell>
          <cell r="G15375">
            <v>45910.287615740737</v>
          </cell>
          <cell r="H15375">
            <v>16</v>
          </cell>
          <cell r="O15375">
            <v>531300</v>
          </cell>
        </row>
        <row r="15376">
          <cell r="A15376">
            <v>45925</v>
          </cell>
          <cell r="C15376" t="str">
            <v>ABEL Y SOFIA SAS</v>
          </cell>
          <cell r="F15376">
            <v>45885.364907407406</v>
          </cell>
          <cell r="G15376">
            <v>45915.364907407406</v>
          </cell>
          <cell r="H15376">
            <v>11</v>
          </cell>
          <cell r="O15376">
            <v>841800</v>
          </cell>
        </row>
        <row r="15377">
          <cell r="A15377">
            <v>45925</v>
          </cell>
          <cell r="C15377" t="str">
            <v>ABEL Y SOFIA SAS</v>
          </cell>
          <cell r="F15377">
            <v>45859.353194444448</v>
          </cell>
          <cell r="G15377">
            <v>45889.332812499997</v>
          </cell>
          <cell r="H15377">
            <v>37</v>
          </cell>
          <cell r="O15377">
            <v>1300000</v>
          </cell>
        </row>
        <row r="15378">
          <cell r="A15378">
            <v>45925</v>
          </cell>
          <cell r="C15378" t="str">
            <v>ABEL Y SOFIA SAS</v>
          </cell>
          <cell r="F15378">
            <v>45863.325416666667</v>
          </cell>
          <cell r="G15378">
            <v>45893.325219907405</v>
          </cell>
          <cell r="H15378">
            <v>33</v>
          </cell>
          <cell r="O15378">
            <v>996200</v>
          </cell>
        </row>
        <row r="15379">
          <cell r="A15379">
            <v>45925</v>
          </cell>
          <cell r="C15379" t="str">
            <v>ABEL Y SOFIA SAS</v>
          </cell>
          <cell r="F15379">
            <v>45864.356296296297</v>
          </cell>
          <cell r="G15379">
            <v>45894.322025462963</v>
          </cell>
          <cell r="H15379">
            <v>32</v>
          </cell>
          <cell r="O15379">
            <v>5619339.2220000001</v>
          </cell>
        </row>
        <row r="15380">
          <cell r="A15380">
            <v>45925</v>
          </cell>
          <cell r="C15380" t="str">
            <v>ABEL Y SOFIA SAS</v>
          </cell>
          <cell r="F15380">
            <v>45866.27416666667</v>
          </cell>
          <cell r="G15380">
            <v>45896.274016203701</v>
          </cell>
          <cell r="H15380">
            <v>30</v>
          </cell>
          <cell r="O15380">
            <v>161500</v>
          </cell>
        </row>
        <row r="15381">
          <cell r="A15381">
            <v>45925</v>
          </cell>
          <cell r="C15381" t="str">
            <v>ABEL Y SOFIA SAS</v>
          </cell>
          <cell r="F15381">
            <v>45866.294548611113</v>
          </cell>
          <cell r="G15381">
            <v>45896.294409722221</v>
          </cell>
          <cell r="H15381">
            <v>30</v>
          </cell>
          <cell r="O15381">
            <v>1711285.824</v>
          </cell>
        </row>
        <row r="15382">
          <cell r="A15382">
            <v>45925</v>
          </cell>
          <cell r="C15382" t="str">
            <v>ABEL Y SOFIA SAS</v>
          </cell>
          <cell r="F15382">
            <v>45867.355497685188</v>
          </cell>
          <cell r="G15382">
            <v>45897.355324074073</v>
          </cell>
          <cell r="H15382">
            <v>29</v>
          </cell>
          <cell r="O15382">
            <v>5284829.8480000002</v>
          </cell>
        </row>
        <row r="15383">
          <cell r="A15383">
            <v>45925</v>
          </cell>
          <cell r="C15383" t="str">
            <v>ABEL Y SOFIA SAS</v>
          </cell>
          <cell r="F15383">
            <v>45870.375706018516</v>
          </cell>
          <cell r="G15383">
            <v>45900.375462962962</v>
          </cell>
          <cell r="H15383">
            <v>26</v>
          </cell>
          <cell r="O15383">
            <v>983500</v>
          </cell>
        </row>
        <row r="15384">
          <cell r="A15384">
            <v>45925</v>
          </cell>
          <cell r="C15384" t="str">
            <v>ABEL Y SOFIA SAS</v>
          </cell>
          <cell r="F15384">
            <v>45870.403912037036</v>
          </cell>
          <cell r="G15384">
            <v>45900.403587962966</v>
          </cell>
          <cell r="H15384">
            <v>26</v>
          </cell>
          <cell r="O15384">
            <v>1004000</v>
          </cell>
        </row>
        <row r="15385">
          <cell r="A15385">
            <v>45925</v>
          </cell>
          <cell r="C15385" t="str">
            <v>ABEL Y SOFIA SAS</v>
          </cell>
          <cell r="F15385">
            <v>45871.331145833334</v>
          </cell>
          <cell r="G15385">
            <v>45901.330960648149</v>
          </cell>
          <cell r="H15385">
            <v>25</v>
          </cell>
          <cell r="O15385">
            <v>129199.99</v>
          </cell>
        </row>
        <row r="15386">
          <cell r="A15386">
            <v>45925</v>
          </cell>
          <cell r="C15386" t="str">
            <v>ABEL Y SOFIA SAS</v>
          </cell>
          <cell r="F15386">
            <v>45871.365590277775</v>
          </cell>
          <cell r="G15386">
            <v>45901.365312499998</v>
          </cell>
          <cell r="H15386">
            <v>25</v>
          </cell>
          <cell r="O15386">
            <v>5839822.6260000002</v>
          </cell>
        </row>
        <row r="15387">
          <cell r="A15387">
            <v>45925</v>
          </cell>
          <cell r="C15387" t="str">
            <v>ABEL Y SOFIA SAS</v>
          </cell>
          <cell r="F15387">
            <v>45873.301828703705</v>
          </cell>
          <cell r="G15387">
            <v>45903.300810185188</v>
          </cell>
          <cell r="H15387">
            <v>23</v>
          </cell>
          <cell r="O15387">
            <v>114299.99</v>
          </cell>
        </row>
        <row r="15388">
          <cell r="A15388">
            <v>45925</v>
          </cell>
          <cell r="C15388" t="str">
            <v>ABEL Y SOFIA SAS</v>
          </cell>
          <cell r="F15388">
            <v>45874.330196759256</v>
          </cell>
          <cell r="G15388">
            <v>45904.330011574071</v>
          </cell>
          <cell r="H15388">
            <v>22</v>
          </cell>
          <cell r="O15388">
            <v>3169324.45</v>
          </cell>
        </row>
        <row r="15389">
          <cell r="A15389">
            <v>45925</v>
          </cell>
          <cell r="C15389" t="str">
            <v>ABEL Y SOFIA SAS</v>
          </cell>
          <cell r="F15389">
            <v>45877.342719907407</v>
          </cell>
          <cell r="G15389">
            <v>45907.342638888891</v>
          </cell>
          <cell r="H15389">
            <v>19</v>
          </cell>
          <cell r="O15389">
            <v>596000</v>
          </cell>
        </row>
        <row r="15390">
          <cell r="A15390">
            <v>45925</v>
          </cell>
          <cell r="C15390" t="str">
            <v>ABEL Y SOFIA SAS</v>
          </cell>
          <cell r="F15390">
            <v>45877.395740740743</v>
          </cell>
          <cell r="G15390">
            <v>45907.391111111108</v>
          </cell>
          <cell r="H15390">
            <v>19</v>
          </cell>
          <cell r="O15390">
            <v>1582421.54</v>
          </cell>
        </row>
        <row r="15391">
          <cell r="A15391">
            <v>45925</v>
          </cell>
          <cell r="C15391" t="str">
            <v>ABEL Y SOFIA SAS</v>
          </cell>
          <cell r="F15391">
            <v>45877.406539351854</v>
          </cell>
          <cell r="G15391">
            <v>45907.406180555554</v>
          </cell>
          <cell r="H15391">
            <v>19</v>
          </cell>
          <cell r="O15391">
            <v>6535630.0080000004</v>
          </cell>
        </row>
        <row r="15392">
          <cell r="A15392">
            <v>45925</v>
          </cell>
          <cell r="C15392" t="str">
            <v>ABEL Y SOFIA SAS</v>
          </cell>
          <cell r="F15392">
            <v>45880.277800925927</v>
          </cell>
          <cell r="G15392">
            <v>45910.277222222219</v>
          </cell>
          <cell r="H15392">
            <v>16</v>
          </cell>
          <cell r="O15392">
            <v>124500</v>
          </cell>
        </row>
        <row r="15393">
          <cell r="A15393">
            <v>45925</v>
          </cell>
          <cell r="C15393" t="str">
            <v>ABEL Y SOFIA SAS</v>
          </cell>
          <cell r="F15393">
            <v>45881.339085648149</v>
          </cell>
          <cell r="G15393">
            <v>45911.334594907406</v>
          </cell>
          <cell r="H15393">
            <v>15</v>
          </cell>
          <cell r="O15393">
            <v>4445618.6260000002</v>
          </cell>
        </row>
        <row r="15394">
          <cell r="A15394">
            <v>45925</v>
          </cell>
          <cell r="C15394" t="str">
            <v>ABEL Y SOFIA SAS</v>
          </cell>
          <cell r="F15394">
            <v>45883.326423611114</v>
          </cell>
          <cell r="G15394">
            <v>45913.326192129629</v>
          </cell>
          <cell r="H15394">
            <v>13</v>
          </cell>
          <cell r="O15394">
            <v>202950.01</v>
          </cell>
        </row>
        <row r="15395">
          <cell r="A15395">
            <v>45925</v>
          </cell>
          <cell r="C15395" t="str">
            <v>ABEL Y SOFIA SAS</v>
          </cell>
          <cell r="F15395">
            <v>45884.338113425925</v>
          </cell>
          <cell r="G15395">
            <v>45914.337766203702</v>
          </cell>
          <cell r="H15395">
            <v>12</v>
          </cell>
          <cell r="O15395">
            <v>1049400</v>
          </cell>
        </row>
        <row r="15396">
          <cell r="A15396">
            <v>45925</v>
          </cell>
          <cell r="C15396" t="str">
            <v>ABEL Y SOFIA SAS</v>
          </cell>
          <cell r="F15396">
            <v>45884.372708333336</v>
          </cell>
          <cell r="G15396">
            <v>45914.372511574074</v>
          </cell>
          <cell r="H15396">
            <v>12</v>
          </cell>
          <cell r="O15396">
            <v>3859953.36</v>
          </cell>
        </row>
        <row r="15397">
          <cell r="A15397">
            <v>45925</v>
          </cell>
          <cell r="C15397" t="str">
            <v>ABEL Y SOFIA SAS</v>
          </cell>
          <cell r="F15397">
            <v>45884.378657407404</v>
          </cell>
          <cell r="G15397">
            <v>45914.378483796296</v>
          </cell>
          <cell r="H15397">
            <v>12</v>
          </cell>
          <cell r="O15397">
            <v>1451963.8501241999</v>
          </cell>
        </row>
        <row r="15398">
          <cell r="A15398">
            <v>45925</v>
          </cell>
          <cell r="C15398" t="str">
            <v>ALIMENTOS BENAL SAS</v>
          </cell>
          <cell r="F15398">
            <v>45892.451307870368</v>
          </cell>
          <cell r="G15398">
            <v>45922.450960648152</v>
          </cell>
          <cell r="H15398">
            <v>4</v>
          </cell>
          <cell r="O15398">
            <v>3018720</v>
          </cell>
        </row>
        <row r="15399">
          <cell r="A15399">
            <v>45925</v>
          </cell>
          <cell r="C15399" t="str">
            <v>ALIMENTOS BENAL SAS</v>
          </cell>
          <cell r="F15399">
            <v>45897.630798611113</v>
          </cell>
          <cell r="G15399">
            <v>45927.630706018521</v>
          </cell>
          <cell r="H15399">
            <v>-1</v>
          </cell>
          <cell r="O15399">
            <v>9888556.1868999992</v>
          </cell>
        </row>
        <row r="15400">
          <cell r="A15400">
            <v>45925</v>
          </cell>
          <cell r="C15400" t="str">
            <v>BISTROT S.A.S</v>
          </cell>
          <cell r="F15400">
            <v>45894.305625000001</v>
          </cell>
          <cell r="G15400">
            <v>45924.304965277777</v>
          </cell>
          <cell r="H15400">
            <v>2</v>
          </cell>
          <cell r="O15400">
            <v>558550</v>
          </cell>
        </row>
        <row r="15401">
          <cell r="A15401">
            <v>45925</v>
          </cell>
          <cell r="C15401" t="str">
            <v>CANTINA LA 15 SAS</v>
          </cell>
          <cell r="F15401">
            <v>45892.421678240738</v>
          </cell>
          <cell r="G15401">
            <v>45922.421493055554</v>
          </cell>
          <cell r="H15401">
            <v>4</v>
          </cell>
          <cell r="O15401">
            <v>3579687</v>
          </cell>
        </row>
        <row r="15402">
          <cell r="A15402">
            <v>45925</v>
          </cell>
          <cell r="C15402" t="str">
            <v>CHAO PESCADO SAS</v>
          </cell>
          <cell r="F15402">
            <v>45889.332013888888</v>
          </cell>
          <cell r="G15402">
            <v>45919.328958333332</v>
          </cell>
          <cell r="H15402">
            <v>7</v>
          </cell>
          <cell r="O15402">
            <v>156100</v>
          </cell>
        </row>
        <row r="15403">
          <cell r="A15403">
            <v>45925</v>
          </cell>
          <cell r="C15403" t="str">
            <v>COMUNION BGTA SAS</v>
          </cell>
          <cell r="F15403">
            <v>45909.318576388891</v>
          </cell>
          <cell r="G15403">
            <v>45924.318124999998</v>
          </cell>
          <cell r="H15403">
            <v>2</v>
          </cell>
          <cell r="O15403">
            <v>208433.49799999999</v>
          </cell>
        </row>
        <row r="15404">
          <cell r="A15404">
            <v>45925</v>
          </cell>
          <cell r="C15404" t="str">
            <v>GATE GOURMET COLOMBIA SAS</v>
          </cell>
          <cell r="F15404">
            <v>45890.630300925928</v>
          </cell>
          <cell r="G15404">
            <v>45920.630173611113</v>
          </cell>
          <cell r="H15404">
            <v>11</v>
          </cell>
          <cell r="O15404">
            <v>7560668.7060000002</v>
          </cell>
        </row>
        <row r="15405">
          <cell r="A15405">
            <v>45925</v>
          </cell>
          <cell r="C15405" t="str">
            <v>GATE GOURMET COLOMBIA SAS</v>
          </cell>
          <cell r="F15405">
            <v>45891.536817129629</v>
          </cell>
          <cell r="G15405">
            <v>45921.536516203705</v>
          </cell>
          <cell r="H15405">
            <v>10</v>
          </cell>
          <cell r="O15405">
            <v>7136930.2759999996</v>
          </cell>
        </row>
        <row r="15406">
          <cell r="A15406">
            <v>45925</v>
          </cell>
          <cell r="C15406" t="str">
            <v>GATE GOURMET COLOMBIA SAS</v>
          </cell>
          <cell r="F15406">
            <v>45894.49019675926</v>
          </cell>
          <cell r="G15406">
            <v>45924.489421296297</v>
          </cell>
          <cell r="H15406">
            <v>7</v>
          </cell>
          <cell r="O15406">
            <v>381700</v>
          </cell>
        </row>
        <row r="15407">
          <cell r="A15407">
            <v>45925</v>
          </cell>
          <cell r="C15407" t="str">
            <v>GATE GOURMET COLOMBIA SAS</v>
          </cell>
          <cell r="F15407">
            <v>45894.493611111109</v>
          </cell>
          <cell r="G15407">
            <v>45924.493483796294</v>
          </cell>
          <cell r="H15407">
            <v>7</v>
          </cell>
          <cell r="O15407">
            <v>6550069.9780000001</v>
          </cell>
        </row>
        <row r="15408">
          <cell r="A15408">
            <v>45925</v>
          </cell>
          <cell r="C15408" t="str">
            <v>GATE GOURMET COLOMBIA SAS</v>
          </cell>
          <cell r="F15408">
            <v>45896.492696759262</v>
          </cell>
          <cell r="G15408">
            <v>45926.492511574077</v>
          </cell>
          <cell r="H15408">
            <v>5</v>
          </cell>
          <cell r="O15408">
            <v>310300</v>
          </cell>
        </row>
        <row r="15409">
          <cell r="A15409">
            <v>45925</v>
          </cell>
          <cell r="C15409" t="str">
            <v>GATE GOURMET COLOMBIA SAS</v>
          </cell>
          <cell r="F15409">
            <v>45898.492974537039</v>
          </cell>
          <cell r="G15409">
            <v>45928.49287037037</v>
          </cell>
          <cell r="H15409">
            <v>3</v>
          </cell>
          <cell r="O15409">
            <v>8826533.2402199991</v>
          </cell>
        </row>
        <row r="15410">
          <cell r="A15410">
            <v>45925</v>
          </cell>
          <cell r="C15410" t="str">
            <v>GATE GOURMET COLOMBIA SAS</v>
          </cell>
          <cell r="F15410">
            <v>45922.504930555559</v>
          </cell>
          <cell r="G15410">
            <v>45952.504837962966</v>
          </cell>
          <cell r="H15410">
            <v>-21</v>
          </cell>
          <cell r="O15410">
            <v>463800</v>
          </cell>
        </row>
        <row r="15411">
          <cell r="A15411">
            <v>45925</v>
          </cell>
          <cell r="C15411" t="str">
            <v>GATE GOURMET COLOMBIA SAS</v>
          </cell>
          <cell r="F15411">
            <v>45922.645937499998</v>
          </cell>
          <cell r="G15411">
            <v>45952.645787037036</v>
          </cell>
          <cell r="H15411">
            <v>-21</v>
          </cell>
          <cell r="O15411">
            <v>3282155.3879999998</v>
          </cell>
        </row>
        <row r="15412">
          <cell r="A15412">
            <v>45925</v>
          </cell>
          <cell r="C15412" t="str">
            <v>GATE GOURMET COLOMBIA SAS</v>
          </cell>
          <cell r="F15412">
            <v>45922.654293981483</v>
          </cell>
          <cell r="G15412">
            <v>45952.654166666667</v>
          </cell>
          <cell r="H15412">
            <v>-21</v>
          </cell>
          <cell r="O15412">
            <v>453100</v>
          </cell>
        </row>
        <row r="15413">
          <cell r="A15413">
            <v>45925</v>
          </cell>
          <cell r="C15413" t="str">
            <v>GORDO Y TOMO SAS</v>
          </cell>
          <cell r="F15413">
            <v>45884.312002314815</v>
          </cell>
          <cell r="G15413">
            <v>45914.311828703707</v>
          </cell>
          <cell r="H15413">
            <v>12</v>
          </cell>
          <cell r="O15413">
            <v>91000</v>
          </cell>
        </row>
        <row r="15414">
          <cell r="A15414">
            <v>45925</v>
          </cell>
          <cell r="C15414" t="str">
            <v>GORDO Y TOMO SAS</v>
          </cell>
          <cell r="F15414">
            <v>45885.346400462964</v>
          </cell>
          <cell r="G15414">
            <v>45915.336006944446</v>
          </cell>
          <cell r="H15414">
            <v>11</v>
          </cell>
          <cell r="O15414">
            <v>404000</v>
          </cell>
        </row>
        <row r="15415">
          <cell r="A15415">
            <v>45925</v>
          </cell>
          <cell r="C15415" t="str">
            <v>INFARTO SAS</v>
          </cell>
          <cell r="F15415">
            <v>45905.291620370372</v>
          </cell>
          <cell r="G15415">
            <v>45925.291076388887</v>
          </cell>
          <cell r="H15415">
            <v>1</v>
          </cell>
          <cell r="O15415">
            <v>1436528.05</v>
          </cell>
        </row>
        <row r="15416">
          <cell r="A15416">
            <v>45925</v>
          </cell>
          <cell r="C15416" t="str">
            <v>INFARTO SAS</v>
          </cell>
          <cell r="F15416">
            <v>45906.296134259261</v>
          </cell>
          <cell r="G15416">
            <v>45926.295995370368</v>
          </cell>
          <cell r="H15416">
            <v>0</v>
          </cell>
          <cell r="O15416">
            <v>153063.682</v>
          </cell>
        </row>
        <row r="15417">
          <cell r="A15417">
            <v>45925</v>
          </cell>
          <cell r="C15417" t="str">
            <v>INFARTO SAS</v>
          </cell>
          <cell r="F15417">
            <v>45906.303217592591</v>
          </cell>
          <cell r="G15417">
            <v>45926.300532407404</v>
          </cell>
          <cell r="H15417">
            <v>0</v>
          </cell>
          <cell r="O15417">
            <v>188217.54</v>
          </cell>
        </row>
        <row r="15418">
          <cell r="A15418">
            <v>45925</v>
          </cell>
          <cell r="C15418" t="str">
            <v>INFARTO SAS</v>
          </cell>
          <cell r="F15418">
            <v>45909.317245370374</v>
          </cell>
          <cell r="G15418">
            <v>45929.317118055558</v>
          </cell>
          <cell r="H15418">
            <v>-3</v>
          </cell>
          <cell r="O15418">
            <v>853352.43400000001</v>
          </cell>
        </row>
        <row r="15419">
          <cell r="A15419">
            <v>45925</v>
          </cell>
          <cell r="C15419" t="str">
            <v>INVERSIONES SUPER ROYAL CARIBE SA</v>
          </cell>
          <cell r="F15419">
            <v>45915.489085648151</v>
          </cell>
          <cell r="G15419">
            <v>45945.489085648151</v>
          </cell>
          <cell r="H15419">
            <v>-19</v>
          </cell>
          <cell r="O15419">
            <v>218580</v>
          </cell>
        </row>
        <row r="15420">
          <cell r="A15420">
            <v>45925</v>
          </cell>
          <cell r="C15420" t="str">
            <v>INVERSIONES SUPER ROYAL CARIBE SA</v>
          </cell>
          <cell r="F15420">
            <v>45915.546296296299</v>
          </cell>
          <cell r="G15420">
            <v>45945.54619212963</v>
          </cell>
          <cell r="H15420">
            <v>-19</v>
          </cell>
          <cell r="O15420">
            <v>70000</v>
          </cell>
        </row>
        <row r="15421">
          <cell r="A15421">
            <v>45925</v>
          </cell>
          <cell r="C15421" t="str">
            <v>PODER BGTA SAS</v>
          </cell>
          <cell r="F15421">
            <v>45904.444456018522</v>
          </cell>
          <cell r="G15421">
            <v>45934.444050925929</v>
          </cell>
          <cell r="H15421">
            <v>-8</v>
          </cell>
          <cell r="O15421">
            <v>1777112.17</v>
          </cell>
        </row>
        <row r="15422">
          <cell r="A15422">
            <v>45925</v>
          </cell>
          <cell r="C15422" t="str">
            <v>PODER BGTA SAS</v>
          </cell>
          <cell r="F15422">
            <v>45909.4919212963</v>
          </cell>
          <cell r="G15422">
            <v>45939.491701388892</v>
          </cell>
          <cell r="H15422">
            <v>-13</v>
          </cell>
          <cell r="O15422">
            <v>912705.69</v>
          </cell>
        </row>
        <row r="15423">
          <cell r="A15423">
            <v>45925</v>
          </cell>
          <cell r="C15423" t="str">
            <v>PODER BGTA SAS</v>
          </cell>
          <cell r="F15423">
            <v>45910.265347222223</v>
          </cell>
          <cell r="G15423">
            <v>45940.265185185184</v>
          </cell>
          <cell r="H15423">
            <v>-14</v>
          </cell>
          <cell r="O15423">
            <v>551706.43999999994</v>
          </cell>
        </row>
        <row r="15424">
          <cell r="A15424">
            <v>45925</v>
          </cell>
          <cell r="C15424" t="str">
            <v>PODER BGTA SAS</v>
          </cell>
          <cell r="F15424">
            <v>45910.269178240742</v>
          </cell>
          <cell r="G15424">
            <v>45940.266481481478</v>
          </cell>
          <cell r="H15424">
            <v>-14</v>
          </cell>
          <cell r="O15424">
            <v>1857876.416</v>
          </cell>
        </row>
        <row r="15425">
          <cell r="A15425">
            <v>45925</v>
          </cell>
          <cell r="C15425" t="str">
            <v>PODER BGTA SAS</v>
          </cell>
          <cell r="F15425">
            <v>45910.270682870374</v>
          </cell>
          <cell r="G15425">
            <v>45940.270532407405</v>
          </cell>
          <cell r="H15425">
            <v>-14</v>
          </cell>
          <cell r="O15425">
            <v>137229.508</v>
          </cell>
        </row>
        <row r="15426">
          <cell r="A15426">
            <v>45925</v>
          </cell>
          <cell r="C15426" t="str">
            <v>RETACO SAS</v>
          </cell>
          <cell r="F15426">
            <v>45871.341377314813</v>
          </cell>
          <cell r="G15426">
            <v>45901.341261574074</v>
          </cell>
          <cell r="H15426">
            <v>25</v>
          </cell>
          <cell r="O15426">
            <v>896899.99</v>
          </cell>
        </row>
        <row r="15427">
          <cell r="A15427">
            <v>45925</v>
          </cell>
          <cell r="C15427" t="str">
            <v>RETACO SAS</v>
          </cell>
          <cell r="F15427">
            <v>45873.371851851851</v>
          </cell>
          <cell r="G15427">
            <v>45903.371331018519</v>
          </cell>
          <cell r="H15427">
            <v>23</v>
          </cell>
          <cell r="O15427">
            <v>581400</v>
          </cell>
        </row>
        <row r="15428">
          <cell r="A15428">
            <v>45925</v>
          </cell>
          <cell r="C15428" t="str">
            <v>RETACO SAS</v>
          </cell>
          <cell r="F15428">
            <v>45877.402800925927</v>
          </cell>
          <cell r="G15428">
            <v>45907.402685185189</v>
          </cell>
          <cell r="H15428">
            <v>19</v>
          </cell>
          <cell r="O15428">
            <v>1028600</v>
          </cell>
        </row>
        <row r="15429">
          <cell r="A15429">
            <v>45925</v>
          </cell>
          <cell r="C15429" t="str">
            <v>RETACO SAS</v>
          </cell>
          <cell r="F15429">
            <v>45878.378969907404</v>
          </cell>
          <cell r="G15429">
            <v>45908.376180555555</v>
          </cell>
          <cell r="H15429">
            <v>18</v>
          </cell>
          <cell r="O15429">
            <v>790400</v>
          </cell>
        </row>
        <row r="15430">
          <cell r="A15430">
            <v>45925</v>
          </cell>
          <cell r="C15430" t="str">
            <v>RETACO SAS</v>
          </cell>
          <cell r="F15430">
            <v>45880.291412037041</v>
          </cell>
          <cell r="G15430">
            <v>45910.291192129633</v>
          </cell>
          <cell r="H15430">
            <v>16</v>
          </cell>
          <cell r="O15430">
            <v>606000</v>
          </cell>
        </row>
        <row r="15431">
          <cell r="A15431">
            <v>45925</v>
          </cell>
          <cell r="C15431" t="str">
            <v>RETACO SAS</v>
          </cell>
          <cell r="F15431">
            <v>45881.384872685187</v>
          </cell>
          <cell r="G15431">
            <v>45911.384768518517</v>
          </cell>
          <cell r="H15431">
            <v>15</v>
          </cell>
          <cell r="O15431">
            <v>530400</v>
          </cell>
        </row>
        <row r="15432">
          <cell r="A15432">
            <v>45925</v>
          </cell>
          <cell r="C15432" t="str">
            <v>RETACO SAS</v>
          </cell>
          <cell r="F15432">
            <v>45889.368101851855</v>
          </cell>
          <cell r="G15432">
            <v>45919.36787037037</v>
          </cell>
          <cell r="H15432">
            <v>7</v>
          </cell>
          <cell r="O15432">
            <v>1140599.98</v>
          </cell>
        </row>
        <row r="15433">
          <cell r="A15433">
            <v>45925</v>
          </cell>
          <cell r="C15433" t="str">
            <v>RETACO SAS</v>
          </cell>
          <cell r="F15433">
            <v>45890.360312500001</v>
          </cell>
          <cell r="G15433">
            <v>45920.360138888886</v>
          </cell>
          <cell r="H15433">
            <v>6</v>
          </cell>
          <cell r="O15433">
            <v>261800</v>
          </cell>
        </row>
        <row r="15434">
          <cell r="A15434">
            <v>45925</v>
          </cell>
          <cell r="C15434" t="str">
            <v>RETACO SAS</v>
          </cell>
          <cell r="F15434">
            <v>45892.316296296296</v>
          </cell>
          <cell r="G15434">
            <v>45922.316157407404</v>
          </cell>
          <cell r="H15434">
            <v>4</v>
          </cell>
          <cell r="O15434">
            <v>822450</v>
          </cell>
        </row>
        <row r="15435">
          <cell r="A15435">
            <v>45925</v>
          </cell>
          <cell r="C15435" t="str">
            <v>RETACO SAS</v>
          </cell>
          <cell r="F15435">
            <v>45892.393564814818</v>
          </cell>
          <cell r="G15435">
            <v>45922.393564814818</v>
          </cell>
          <cell r="H15435">
            <v>4</v>
          </cell>
          <cell r="O15435">
            <v>702000</v>
          </cell>
        </row>
        <row r="15436">
          <cell r="A15436">
            <v>45925</v>
          </cell>
          <cell r="C15436" t="str">
            <v>SAGRADO BGTA SAS</v>
          </cell>
          <cell r="F15436">
            <v>45898.259745370371</v>
          </cell>
          <cell r="G15436">
            <v>45918.25949074074</v>
          </cell>
          <cell r="H15436">
            <v>8</v>
          </cell>
          <cell r="O15436">
            <v>1968516.4620000001</v>
          </cell>
        </row>
        <row r="15437">
          <cell r="A15437">
            <v>45925</v>
          </cell>
          <cell r="C15437" t="str">
            <v>SAGRADO BGTA SAS</v>
          </cell>
          <cell r="F15437">
            <v>45903.262442129628</v>
          </cell>
          <cell r="G15437">
            <v>45923.262314814812</v>
          </cell>
          <cell r="H15437">
            <v>3</v>
          </cell>
          <cell r="O15437">
            <v>3282304.767</v>
          </cell>
        </row>
        <row r="15438">
          <cell r="A15438">
            <v>45925</v>
          </cell>
          <cell r="C15438" t="str">
            <v>SAGRADO BGTA SAS</v>
          </cell>
          <cell r="F15438">
            <v>45905.286805555559</v>
          </cell>
          <cell r="G15438">
            <v>45925.286585648151</v>
          </cell>
          <cell r="H15438">
            <v>1</v>
          </cell>
          <cell r="O15438">
            <v>2727660.54</v>
          </cell>
        </row>
        <row r="15439">
          <cell r="A15439">
            <v>45925</v>
          </cell>
          <cell r="C15439" t="str">
            <v>SAGRADO BGTA SAS</v>
          </cell>
          <cell r="F15439">
            <v>45910.264351851853</v>
          </cell>
          <cell r="G15439">
            <v>45930.264062499999</v>
          </cell>
          <cell r="H15439">
            <v>-4</v>
          </cell>
          <cell r="O15439">
            <v>3249341.801</v>
          </cell>
        </row>
        <row r="15440">
          <cell r="A15440">
            <v>45925</v>
          </cell>
          <cell r="C15440" t="str">
            <v>SANSON SAS</v>
          </cell>
          <cell r="F15440">
            <v>45888.282037037039</v>
          </cell>
          <cell r="G15440">
            <v>45918.281793981485</v>
          </cell>
          <cell r="H15440">
            <v>8</v>
          </cell>
          <cell r="O15440">
            <v>1271000</v>
          </cell>
        </row>
        <row r="15441">
          <cell r="A15441">
            <v>45925</v>
          </cell>
          <cell r="C15441" t="str">
            <v>SANSON SAS</v>
          </cell>
          <cell r="F15441">
            <v>45888.315370370372</v>
          </cell>
          <cell r="G15441">
            <v>45918.31453703704</v>
          </cell>
          <cell r="H15441">
            <v>8</v>
          </cell>
          <cell r="O15441">
            <v>623500</v>
          </cell>
        </row>
        <row r="15442">
          <cell r="A15442">
            <v>45925</v>
          </cell>
          <cell r="C15442" t="str">
            <v>SANSON SAS</v>
          </cell>
          <cell r="F15442">
            <v>45889.296273148146</v>
          </cell>
          <cell r="G15442">
            <v>45919.296157407407</v>
          </cell>
          <cell r="H15442">
            <v>7</v>
          </cell>
          <cell r="O15442">
            <v>134100</v>
          </cell>
        </row>
        <row r="15443">
          <cell r="A15443">
            <v>45925</v>
          </cell>
          <cell r="C15443" t="str">
            <v>TUKAN ALIMENTOS SAS</v>
          </cell>
          <cell r="F15443">
            <v>45874.352384259262</v>
          </cell>
          <cell r="G15443">
            <v>45904.333229166667</v>
          </cell>
          <cell r="H15443">
            <v>22</v>
          </cell>
          <cell r="O15443">
            <v>533599.96</v>
          </cell>
        </row>
        <row r="15444">
          <cell r="A15444">
            <v>45925</v>
          </cell>
          <cell r="C15444" t="str">
            <v>TUKAN ALIMENTOS SAS</v>
          </cell>
          <cell r="F15444">
            <v>45880.286365740743</v>
          </cell>
          <cell r="G15444">
            <v>45910.286145833335</v>
          </cell>
          <cell r="H15444">
            <v>16</v>
          </cell>
          <cell r="O15444">
            <v>440350</v>
          </cell>
        </row>
        <row r="15445">
          <cell r="A15445">
            <v>45925</v>
          </cell>
          <cell r="C15445" t="str">
            <v>TUKAN ALIMENTOS SAS</v>
          </cell>
          <cell r="F15445">
            <v>45885.32953703704</v>
          </cell>
          <cell r="G15445">
            <v>45915.329328703701</v>
          </cell>
          <cell r="H15445">
            <v>11</v>
          </cell>
          <cell r="O15445">
            <v>276049.99</v>
          </cell>
        </row>
        <row r="15446">
          <cell r="A15446">
            <v>45925</v>
          </cell>
          <cell r="C15446" t="str">
            <v>TUKAN ALIMENTOS SAS</v>
          </cell>
          <cell r="F15446">
            <v>45890.342233796298</v>
          </cell>
          <cell r="G15446">
            <v>45920.342233796298</v>
          </cell>
          <cell r="H15446">
            <v>6</v>
          </cell>
          <cell r="O15446">
            <v>484199.97</v>
          </cell>
        </row>
        <row r="15447">
          <cell r="A15447">
            <v>45925</v>
          </cell>
          <cell r="C15447" t="str">
            <v>DOLLY EDITH SANABRIA CANTOR</v>
          </cell>
          <cell r="F15447">
            <v>45925.444247685184</v>
          </cell>
          <cell r="G15447">
            <v>45926.444155092591</v>
          </cell>
          <cell r="H15447">
            <v>0</v>
          </cell>
          <cell r="O15447">
            <v>213400</v>
          </cell>
        </row>
        <row r="15448">
          <cell r="A15448">
            <v>45925</v>
          </cell>
          <cell r="C15448" t="str">
            <v>GLORIA BARATO DE PINZON</v>
          </cell>
          <cell r="F15448">
            <v>45925.375787037039</v>
          </cell>
          <cell r="G15448">
            <v>45926.358993055554</v>
          </cell>
          <cell r="H15448">
            <v>0</v>
          </cell>
          <cell r="O15448">
            <v>907000</v>
          </cell>
        </row>
        <row r="15449">
          <cell r="A15449">
            <v>45925</v>
          </cell>
          <cell r="C15449" t="str">
            <v>PURA SABROSURA SAS</v>
          </cell>
          <cell r="F15449">
            <v>45911.625925925924</v>
          </cell>
          <cell r="G15449">
            <v>45926.625775462962</v>
          </cell>
          <cell r="H15449">
            <v>0</v>
          </cell>
          <cell r="O15449">
            <v>4204271.9550000001</v>
          </cell>
        </row>
        <row r="15450">
          <cell r="A15450">
            <v>45925</v>
          </cell>
          <cell r="C15450" t="str">
            <v>PURA SABROSURA SAS</v>
          </cell>
          <cell r="F15450">
            <v>45915.461724537039</v>
          </cell>
          <cell r="G15450">
            <v>45930.461608796293</v>
          </cell>
          <cell r="H15450">
            <v>-4</v>
          </cell>
          <cell r="O15450">
            <v>365978.55</v>
          </cell>
        </row>
        <row r="15451">
          <cell r="A15451">
            <v>45925</v>
          </cell>
          <cell r="C15451" t="str">
            <v>PURA SABROSURA SAS</v>
          </cell>
          <cell r="F15451">
            <v>45915.463182870371</v>
          </cell>
          <cell r="G15451">
            <v>45930.463043981479</v>
          </cell>
          <cell r="H15451">
            <v>-4</v>
          </cell>
          <cell r="O15451">
            <v>600951.71699999995</v>
          </cell>
        </row>
        <row r="15452">
          <cell r="A15452">
            <v>45925</v>
          </cell>
          <cell r="C15452" t="str">
            <v>PURA SABROSURA SAS</v>
          </cell>
          <cell r="F15452">
            <v>45915.464097222219</v>
          </cell>
          <cell r="G15452">
            <v>45930.463750000003</v>
          </cell>
          <cell r="H15452">
            <v>-4</v>
          </cell>
          <cell r="O15452">
            <v>3697429.0079999999</v>
          </cell>
        </row>
        <row r="15453">
          <cell r="A15453">
            <v>45925</v>
          </cell>
          <cell r="C15453" t="str">
            <v>BENJAMIN  CHAPARRO AMEZQUITA</v>
          </cell>
          <cell r="F15453">
            <v>45925.274224537039</v>
          </cell>
          <cell r="G15453">
            <v>45926.273287037038</v>
          </cell>
          <cell r="H15453">
            <v>0</v>
          </cell>
          <cell r="O15453">
            <v>3109650</v>
          </cell>
        </row>
        <row r="15454">
          <cell r="A15454">
            <v>45925</v>
          </cell>
          <cell r="C15454" t="str">
            <v>DUFLO SERVICIOS INTEGRALES S.A.S.</v>
          </cell>
          <cell r="F15454">
            <v>45875.501215277778</v>
          </cell>
          <cell r="G15454">
            <v>45905.497569444444</v>
          </cell>
          <cell r="H15454">
            <v>21</v>
          </cell>
          <cell r="O15454">
            <v>1796541.5</v>
          </cell>
        </row>
        <row r="15455">
          <cell r="A15455">
            <v>45925</v>
          </cell>
          <cell r="C15455" t="str">
            <v>DUFLO SERVICIOS INTEGRALES S.A.S.</v>
          </cell>
          <cell r="F15455">
            <v>45882.454722222225</v>
          </cell>
          <cell r="G15455">
            <v>45912.454594907409</v>
          </cell>
          <cell r="H15455">
            <v>14</v>
          </cell>
          <cell r="O15455">
            <v>3892966.25</v>
          </cell>
        </row>
        <row r="15456">
          <cell r="A15456">
            <v>45925</v>
          </cell>
          <cell r="C15456" t="str">
            <v>DUFLO SERVICIOS INTEGRALES S.A.S.</v>
          </cell>
          <cell r="F15456">
            <v>45882.463090277779</v>
          </cell>
          <cell r="G15456">
            <v>45912.461689814816</v>
          </cell>
          <cell r="H15456">
            <v>14</v>
          </cell>
          <cell r="O15456">
            <v>1512122.75</v>
          </cell>
        </row>
        <row r="15457">
          <cell r="A15457">
            <v>45925</v>
          </cell>
          <cell r="C15457" t="str">
            <v>DUFLO SERVICIOS INTEGRALES S.A.S.</v>
          </cell>
          <cell r="F15457">
            <v>45882.47315972222</v>
          </cell>
          <cell r="G15457">
            <v>45912.471319444441</v>
          </cell>
          <cell r="H15457">
            <v>14</v>
          </cell>
          <cell r="O15457">
            <v>1414410.75</v>
          </cell>
        </row>
        <row r="15458">
          <cell r="A15458">
            <v>45925</v>
          </cell>
          <cell r="C15458" t="str">
            <v>DUFLO SERVICIOS INTEGRALES S.A.S.</v>
          </cell>
          <cell r="F15458">
            <v>45882.483796296299</v>
          </cell>
          <cell r="G15458">
            <v>45912.477280092593</v>
          </cell>
          <cell r="H15458">
            <v>14</v>
          </cell>
          <cell r="O15458">
            <v>552732.75</v>
          </cell>
        </row>
        <row r="15459">
          <cell r="A15459">
            <v>45925</v>
          </cell>
          <cell r="C15459" t="str">
            <v>KAREN GISSET MARTINEZ SANDOVAL</v>
          </cell>
          <cell r="F15459">
            <v>45925.272847222222</v>
          </cell>
          <cell r="G15459">
            <v>45926.272685185184</v>
          </cell>
          <cell r="H15459">
            <v>0</v>
          </cell>
          <cell r="O15459">
            <v>4184400</v>
          </cell>
        </row>
        <row r="15460">
          <cell r="A15460">
            <v>45925</v>
          </cell>
          <cell r="C15460" t="str">
            <v>GERMAN NAVAS PINZON</v>
          </cell>
          <cell r="F15460">
            <v>45915.525659722225</v>
          </cell>
          <cell r="G15460">
            <v>45923.52484953704</v>
          </cell>
          <cell r="H15460">
            <v>3</v>
          </cell>
          <cell r="O15460">
            <v>272800</v>
          </cell>
        </row>
        <row r="15461">
          <cell r="A15461">
            <v>45925</v>
          </cell>
          <cell r="C15461" t="str">
            <v>VENTAS MOSTRADOR</v>
          </cell>
          <cell r="F15461">
            <v>45925</v>
          </cell>
          <cell r="G15461">
            <v>45925</v>
          </cell>
          <cell r="H15461">
            <v>0</v>
          </cell>
          <cell r="O15461">
            <v>150093</v>
          </cell>
        </row>
        <row r="15462">
          <cell r="A15462">
            <v>45925</v>
          </cell>
          <cell r="C15462" t="str">
            <v>VENTAS MOSTRADOR</v>
          </cell>
          <cell r="F15462">
            <v>45925</v>
          </cell>
          <cell r="G15462">
            <v>45925</v>
          </cell>
          <cell r="H15462">
            <v>0</v>
          </cell>
          <cell r="O15462">
            <v>105503</v>
          </cell>
        </row>
        <row r="15463">
          <cell r="A15463">
            <v>45926</v>
          </cell>
          <cell r="C15463" t="str">
            <v>CAJA COLOMBIANA DE SUBSIDIO FAMILIAR COLSUBSIDIO</v>
          </cell>
          <cell r="F15463">
            <v>45900.512766203705</v>
          </cell>
          <cell r="G15463">
            <v>45930.512766203705</v>
          </cell>
          <cell r="H15463">
            <v>-1</v>
          </cell>
          <cell r="O15463">
            <v>105932.88</v>
          </cell>
        </row>
        <row r="15464">
          <cell r="A15464">
            <v>45926</v>
          </cell>
          <cell r="C15464" t="str">
            <v>CAJA COLOMBIANA DE SUBSIDIO FAMILIAR COLSUBSIDIO</v>
          </cell>
          <cell r="F15464">
            <v>45900.514224537037</v>
          </cell>
          <cell r="G15464">
            <v>45930.514224537037</v>
          </cell>
          <cell r="H15464">
            <v>-1</v>
          </cell>
          <cell r="O15464">
            <v>2543173.8080000002</v>
          </cell>
        </row>
        <row r="15465">
          <cell r="A15465">
            <v>45926</v>
          </cell>
          <cell r="C15465" t="str">
            <v>CAJA COLOMBIANA DE SUBSIDIO FAMILIAR COLSUBSIDIO</v>
          </cell>
          <cell r="F15465">
            <v>45900.5159375</v>
          </cell>
          <cell r="G15465">
            <v>45930.5159375</v>
          </cell>
          <cell r="H15465">
            <v>-1</v>
          </cell>
          <cell r="O15465">
            <v>1240003.2120000001</v>
          </cell>
        </row>
        <row r="15466">
          <cell r="A15466">
            <v>45926</v>
          </cell>
          <cell r="C15466" t="str">
            <v>CAJA COLOMBIANA DE SUBSIDIO FAMILIAR COLSUBSIDIO</v>
          </cell>
          <cell r="F15466">
            <v>45900.525740740741</v>
          </cell>
          <cell r="G15466">
            <v>45930.525740740741</v>
          </cell>
          <cell r="H15466">
            <v>-1</v>
          </cell>
          <cell r="O15466">
            <v>1597737.5669</v>
          </cell>
        </row>
        <row r="15467">
          <cell r="A15467">
            <v>45926</v>
          </cell>
          <cell r="C15467" t="str">
            <v>CAJA COLOMBIANA DE SUBSIDIO FAMILIAR COLSUBSIDIO</v>
          </cell>
          <cell r="F15467">
            <v>45900.528692129628</v>
          </cell>
          <cell r="G15467">
            <v>45930.528692129628</v>
          </cell>
          <cell r="H15467">
            <v>-1</v>
          </cell>
          <cell r="O15467">
            <v>1764008.0498000002</v>
          </cell>
        </row>
        <row r="15468">
          <cell r="A15468">
            <v>45926</v>
          </cell>
          <cell r="C15468" t="str">
            <v>CAJA COLOMBIANA DE SUBSIDIO FAMILIAR COLSUBSIDIO</v>
          </cell>
          <cell r="F15468">
            <v>45900.531851851854</v>
          </cell>
          <cell r="G15468">
            <v>45930.531851851854</v>
          </cell>
          <cell r="H15468">
            <v>-1</v>
          </cell>
          <cell r="O15468">
            <v>483367.80800000002</v>
          </cell>
        </row>
        <row r="15469">
          <cell r="A15469">
            <v>45926</v>
          </cell>
          <cell r="C15469" t="str">
            <v>CAJA COLOMBIANA DE SUBSIDIO FAMILIAR COLSUBSIDIO</v>
          </cell>
          <cell r="F15469">
            <v>45900.534259259257</v>
          </cell>
          <cell r="G15469">
            <v>45930.534259259257</v>
          </cell>
          <cell r="H15469">
            <v>-1</v>
          </cell>
          <cell r="O15469">
            <v>562709.57339999999</v>
          </cell>
        </row>
        <row r="15470">
          <cell r="A15470">
            <v>45926</v>
          </cell>
          <cell r="C15470" t="str">
            <v>CAJA COLOMBIANA DE SUBSIDIO FAMILIAR COLSUBSIDIO</v>
          </cell>
          <cell r="F15470">
            <v>45900.536030092589</v>
          </cell>
          <cell r="G15470">
            <v>45930.536030092589</v>
          </cell>
          <cell r="H15470">
            <v>-1</v>
          </cell>
          <cell r="O15470">
            <v>302301.05200000003</v>
          </cell>
        </row>
        <row r="15471">
          <cell r="A15471">
            <v>45926</v>
          </cell>
          <cell r="C15471" t="str">
            <v>CAJA COLOMBIANA DE SUBSIDIO FAMILIAR COLSUBSIDIO</v>
          </cell>
          <cell r="F15471">
            <v>45900.537627314814</v>
          </cell>
          <cell r="G15471">
            <v>45930.537627314814</v>
          </cell>
          <cell r="H15471">
            <v>-1</v>
          </cell>
          <cell r="O15471">
            <v>3649760.4427999998</v>
          </cell>
        </row>
        <row r="15472">
          <cell r="A15472">
            <v>45926</v>
          </cell>
          <cell r="C15472" t="str">
            <v>CAJA COLOMBIANA DE SUBSIDIO FAMILIAR COLSUBSIDIO</v>
          </cell>
          <cell r="F15472">
            <v>45900.548576388886</v>
          </cell>
          <cell r="G15472">
            <v>45930.548576388886</v>
          </cell>
          <cell r="H15472">
            <v>-1</v>
          </cell>
          <cell r="O15472">
            <v>3492302.9870000002</v>
          </cell>
        </row>
        <row r="15473">
          <cell r="A15473">
            <v>45926</v>
          </cell>
          <cell r="C15473" t="str">
            <v>CAJA COLOMBIANA DE SUBSIDIO FAMILIAR COLSUBSIDIO</v>
          </cell>
          <cell r="F15473">
            <v>45900.553298611114</v>
          </cell>
          <cell r="G15473">
            <v>45930.553298611114</v>
          </cell>
          <cell r="H15473">
            <v>-1</v>
          </cell>
          <cell r="O15473">
            <v>248903.0336</v>
          </cell>
        </row>
        <row r="15474">
          <cell r="A15474">
            <v>45926</v>
          </cell>
          <cell r="C15474" t="str">
            <v>CAJA COLOMBIANA DE SUBSIDIO FAMILIAR COLSUBSIDIO</v>
          </cell>
          <cell r="F15474">
            <v>45900.556620370371</v>
          </cell>
          <cell r="G15474">
            <v>45930.556620370371</v>
          </cell>
          <cell r="H15474">
            <v>-1</v>
          </cell>
          <cell r="O15474">
            <v>1784086.254</v>
          </cell>
        </row>
        <row r="15475">
          <cell r="A15475">
            <v>45926</v>
          </cell>
          <cell r="C15475" t="str">
            <v>CAJA COLOMBIANA DE SUBSIDIO FAMILIAR COLSUBSIDIO</v>
          </cell>
          <cell r="F15475">
            <v>45900.558692129627</v>
          </cell>
          <cell r="G15475">
            <v>45930.558692129627</v>
          </cell>
          <cell r="H15475">
            <v>-1</v>
          </cell>
          <cell r="O15475">
            <v>771152.13199999998</v>
          </cell>
        </row>
        <row r="15476">
          <cell r="A15476">
            <v>45926</v>
          </cell>
          <cell r="C15476" t="str">
            <v>CAJA COLOMBIANA DE SUBSIDIO FAMILIAR COLSUBSIDIO</v>
          </cell>
          <cell r="F15476">
            <v>45900.559942129628</v>
          </cell>
          <cell r="G15476">
            <v>45930.559942129628</v>
          </cell>
          <cell r="H15476">
            <v>-1</v>
          </cell>
          <cell r="O15476">
            <v>1126321.5379999999</v>
          </cell>
        </row>
        <row r="15477">
          <cell r="A15477">
            <v>45926</v>
          </cell>
          <cell r="C15477" t="str">
            <v>CAJA COLOMBIANA DE SUBSIDIO FAMILIAR COLSUBSIDIO</v>
          </cell>
          <cell r="F15477">
            <v>45900.562094907407</v>
          </cell>
          <cell r="G15477">
            <v>45930.562094907407</v>
          </cell>
          <cell r="H15477">
            <v>-1</v>
          </cell>
          <cell r="O15477">
            <v>1546659.2823999999</v>
          </cell>
        </row>
        <row r="15478">
          <cell r="A15478">
            <v>45926</v>
          </cell>
          <cell r="C15478" t="str">
            <v>CAJA COLOMBIANA DE SUBSIDIO FAMILIAR COLSUBSIDIO</v>
          </cell>
          <cell r="F15478">
            <v>45900.563599537039</v>
          </cell>
          <cell r="G15478">
            <v>45930.563599537039</v>
          </cell>
          <cell r="H15478">
            <v>-1</v>
          </cell>
          <cell r="O15478">
            <v>1021899.1824</v>
          </cell>
        </row>
        <row r="15479">
          <cell r="A15479">
            <v>45926</v>
          </cell>
          <cell r="C15479" t="str">
            <v>CAJA COLOMBIANA DE SUBSIDIO FAMILIAR COLSUBSIDIO</v>
          </cell>
          <cell r="F15479">
            <v>45900.566006944442</v>
          </cell>
          <cell r="G15479">
            <v>45930.566006944442</v>
          </cell>
          <cell r="H15479">
            <v>-1</v>
          </cell>
          <cell r="O15479">
            <v>2992407.6880000001</v>
          </cell>
        </row>
        <row r="15480">
          <cell r="A15480">
            <v>45926</v>
          </cell>
          <cell r="C15480" t="str">
            <v>CAJA COLOMBIANA DE SUBSIDIO FAMILIAR COLSUBSIDIO</v>
          </cell>
          <cell r="F15480">
            <v>45900.571122685185</v>
          </cell>
          <cell r="G15480">
            <v>45930.571122685185</v>
          </cell>
          <cell r="H15480">
            <v>-1</v>
          </cell>
          <cell r="O15480">
            <v>1071540.507</v>
          </cell>
        </row>
        <row r="15481">
          <cell r="A15481">
            <v>45926</v>
          </cell>
          <cell r="C15481" t="str">
            <v>CAJA COLOMBIANA DE SUBSIDIO FAMILIAR COLSUBSIDIO</v>
          </cell>
          <cell r="F15481">
            <v>45900.573391203703</v>
          </cell>
          <cell r="G15481">
            <v>45930.573391203703</v>
          </cell>
          <cell r="H15481">
            <v>-1</v>
          </cell>
          <cell r="O15481">
            <v>1821555.1059999999</v>
          </cell>
        </row>
        <row r="15482">
          <cell r="A15482">
            <v>45926</v>
          </cell>
          <cell r="C15482" t="str">
            <v>CAJA COLOMBIANA DE SUBSIDIO FAMILIAR COLSUBSIDIO</v>
          </cell>
          <cell r="F15482">
            <v>45900.574421296296</v>
          </cell>
          <cell r="G15482">
            <v>45930.574421296296</v>
          </cell>
          <cell r="H15482">
            <v>-1</v>
          </cell>
          <cell r="O15482">
            <v>3097693.2004</v>
          </cell>
        </row>
        <row r="15483">
          <cell r="A15483">
            <v>45926</v>
          </cell>
          <cell r="C15483" t="str">
            <v>CAJA COLOMBIANA DE SUBSIDIO FAMILIAR COLSUBSIDIO</v>
          </cell>
          <cell r="F15483">
            <v>45900.575810185182</v>
          </cell>
          <cell r="G15483">
            <v>45930.575810185182</v>
          </cell>
          <cell r="H15483">
            <v>-1</v>
          </cell>
          <cell r="O15483">
            <v>1793894.8540000001</v>
          </cell>
        </row>
        <row r="15484">
          <cell r="A15484">
            <v>45926</v>
          </cell>
          <cell r="C15484" t="str">
            <v>CAJA COLOMBIANA DE SUBSIDIO FAMILIAR COLSUBSIDIO</v>
          </cell>
          <cell r="F15484">
            <v>45900.576828703706</v>
          </cell>
          <cell r="G15484">
            <v>45930.576828703706</v>
          </cell>
          <cell r="H15484">
            <v>-1</v>
          </cell>
          <cell r="O15484">
            <v>938486.848</v>
          </cell>
        </row>
        <row r="15485">
          <cell r="A15485">
            <v>45926</v>
          </cell>
          <cell r="C15485" t="str">
            <v>CAJA COLOMBIANA DE SUBSIDIO FAMILIAR COLSUBSIDIO</v>
          </cell>
          <cell r="F15485">
            <v>45900.581226851849</v>
          </cell>
          <cell r="G15485">
            <v>45930.581226851849</v>
          </cell>
          <cell r="H15485">
            <v>-1</v>
          </cell>
          <cell r="O15485">
            <v>18115012.91</v>
          </cell>
        </row>
        <row r="15486">
          <cell r="A15486">
            <v>45926</v>
          </cell>
          <cell r="C15486" t="str">
            <v>CAJA COLOMBIANA DE SUBSIDIO FAMILIAR COLSUBSIDIO</v>
          </cell>
          <cell r="F15486">
            <v>45900.589085648149</v>
          </cell>
          <cell r="G15486">
            <v>45930.589085648149</v>
          </cell>
          <cell r="H15486">
            <v>-1</v>
          </cell>
          <cell r="O15486">
            <v>1129852.6340000001</v>
          </cell>
        </row>
        <row r="15487">
          <cell r="A15487">
            <v>45926</v>
          </cell>
          <cell r="C15487" t="str">
            <v>CAJA COLOMBIANA DE SUBSIDIO FAMILIAR COLSUBSIDIO</v>
          </cell>
          <cell r="F15487">
            <v>45900.590879629628</v>
          </cell>
          <cell r="G15487">
            <v>45930.590879629628</v>
          </cell>
          <cell r="H15487">
            <v>-1</v>
          </cell>
          <cell r="O15487">
            <v>1890705.736</v>
          </cell>
        </row>
        <row r="15488">
          <cell r="A15488">
            <v>45926</v>
          </cell>
          <cell r="C15488" t="str">
            <v>CAJA COLOMBIANA DE SUBSIDIO FAMILIAR COLSUBSIDIO</v>
          </cell>
          <cell r="F15488">
            <v>45900.592453703706</v>
          </cell>
          <cell r="G15488">
            <v>45930.592453703706</v>
          </cell>
          <cell r="H15488">
            <v>-1</v>
          </cell>
          <cell r="O15488">
            <v>145559.62400000001</v>
          </cell>
        </row>
        <row r="15489">
          <cell r="A15489">
            <v>45926</v>
          </cell>
          <cell r="C15489" t="str">
            <v>CAJA COLOMBIANA DE SUBSIDIO FAMILIAR COLSUBSIDIO</v>
          </cell>
          <cell r="F15489">
            <v>45900.594074074077</v>
          </cell>
          <cell r="G15489">
            <v>45930.594074074077</v>
          </cell>
          <cell r="H15489">
            <v>-1</v>
          </cell>
          <cell r="O15489">
            <v>61794.18</v>
          </cell>
        </row>
        <row r="15490">
          <cell r="A15490">
            <v>45926</v>
          </cell>
          <cell r="C15490" t="str">
            <v>CAJA COLOMBIANA DE SUBSIDIO FAMILIAR COLSUBSIDIO</v>
          </cell>
          <cell r="F15490">
            <v>45900.595324074071</v>
          </cell>
          <cell r="G15490">
            <v>45930.595324074071</v>
          </cell>
          <cell r="H15490">
            <v>-1</v>
          </cell>
          <cell r="O15490">
            <v>78272.627999999997</v>
          </cell>
        </row>
        <row r="15491">
          <cell r="A15491">
            <v>45926</v>
          </cell>
          <cell r="C15491" t="str">
            <v>CAJA COLOMBIANA DE SUBSIDIO FAMILIAR COLSUBSIDIO</v>
          </cell>
          <cell r="F15491">
            <v>45900.596770833334</v>
          </cell>
          <cell r="G15491">
            <v>45930.596770833334</v>
          </cell>
          <cell r="H15491">
            <v>-1</v>
          </cell>
          <cell r="O15491">
            <v>2508745.622</v>
          </cell>
        </row>
        <row r="15492">
          <cell r="A15492">
            <v>45926</v>
          </cell>
          <cell r="C15492" t="str">
            <v>CAJA COLOMBIANA DE SUBSIDIO FAMILIAR COLSUBSIDIO</v>
          </cell>
          <cell r="F15492">
            <v>45900.602303240739</v>
          </cell>
          <cell r="G15492">
            <v>45930.602303240739</v>
          </cell>
          <cell r="H15492">
            <v>-1</v>
          </cell>
          <cell r="O15492">
            <v>9599191.2943000011</v>
          </cell>
        </row>
        <row r="15493">
          <cell r="A15493">
            <v>45926</v>
          </cell>
          <cell r="C15493" t="str">
            <v>CAJA COLOMBIANA DE SUBSIDIO FAMILIAR COLSUBSIDIO</v>
          </cell>
          <cell r="F15493">
            <v>45900.604444444441</v>
          </cell>
          <cell r="G15493">
            <v>45930.604444444441</v>
          </cell>
          <cell r="H15493">
            <v>-1</v>
          </cell>
          <cell r="O15493">
            <v>16846711.886999998</v>
          </cell>
        </row>
        <row r="15494">
          <cell r="A15494">
            <v>45926</v>
          </cell>
          <cell r="C15494" t="str">
            <v>CAJA COLOMBIANA DE SUBSIDIO FAMILIAR COLSUBSIDIO</v>
          </cell>
          <cell r="F15494">
            <v>45900.605578703704</v>
          </cell>
          <cell r="G15494">
            <v>45930.605578703704</v>
          </cell>
          <cell r="H15494">
            <v>-1</v>
          </cell>
          <cell r="O15494">
            <v>5688546.6129999999</v>
          </cell>
        </row>
        <row r="15495">
          <cell r="A15495">
            <v>45926</v>
          </cell>
          <cell r="C15495" t="str">
            <v>CAJA COLOMBIANA DE SUBSIDIO FAMILIAR COLSUBSIDIO</v>
          </cell>
          <cell r="F15495">
            <v>45900.606944444444</v>
          </cell>
          <cell r="G15495">
            <v>45930.606944444444</v>
          </cell>
          <cell r="H15495">
            <v>-1</v>
          </cell>
          <cell r="O15495">
            <v>9172414.2039999999</v>
          </cell>
        </row>
        <row r="15496">
          <cell r="A15496">
            <v>45926</v>
          </cell>
          <cell r="C15496" t="str">
            <v>CAJA COLOMBIANA DE SUBSIDIO FAMILIAR COLSUBSIDIO</v>
          </cell>
          <cell r="F15496">
            <v>45900.608368055553</v>
          </cell>
          <cell r="G15496">
            <v>45930.608368055553</v>
          </cell>
          <cell r="H15496">
            <v>-1</v>
          </cell>
          <cell r="O15496">
            <v>2403793.602</v>
          </cell>
        </row>
        <row r="15497">
          <cell r="A15497">
            <v>45926</v>
          </cell>
          <cell r="C15497" t="str">
            <v>ALIMENTOS BRIKO SAS</v>
          </cell>
          <cell r="F15497">
            <v>45926.267291666663</v>
          </cell>
          <cell r="G15497">
            <v>45927.26703703704</v>
          </cell>
          <cell r="H15497">
            <v>2</v>
          </cell>
          <cell r="O15497">
            <v>1120600</v>
          </cell>
        </row>
        <row r="15498">
          <cell r="A15498">
            <v>45926</v>
          </cell>
          <cell r="C15498" t="str">
            <v>VENTAS MOSTRADOR</v>
          </cell>
          <cell r="F15498">
            <v>45926</v>
          </cell>
          <cell r="G15498">
            <v>45926</v>
          </cell>
          <cell r="H15498">
            <v>8</v>
          </cell>
          <cell r="O15498">
            <v>6850</v>
          </cell>
        </row>
        <row r="15499">
          <cell r="A15499">
            <v>45926</v>
          </cell>
          <cell r="C15499" t="str">
            <v>VENTAS MOSTRADOR</v>
          </cell>
          <cell r="F15499">
            <v>45926</v>
          </cell>
          <cell r="G15499">
            <v>45926</v>
          </cell>
          <cell r="H15499">
            <v>5</v>
          </cell>
          <cell r="O15499">
            <v>10000</v>
          </cell>
        </row>
        <row r="15500">
          <cell r="A15500">
            <v>45926</v>
          </cell>
          <cell r="C15500" t="str">
            <v>VENTAS MOSTRADOR</v>
          </cell>
          <cell r="F15500">
            <v>45926</v>
          </cell>
          <cell r="G15500">
            <v>45926</v>
          </cell>
          <cell r="H15500">
            <v>3</v>
          </cell>
          <cell r="O15500">
            <v>15400</v>
          </cell>
        </row>
        <row r="15501">
          <cell r="A15501">
            <v>45926</v>
          </cell>
          <cell r="C15501" t="str">
            <v>VENTAS MOSTRADOR</v>
          </cell>
          <cell r="F15501">
            <v>45926</v>
          </cell>
          <cell r="G15501">
            <v>45926</v>
          </cell>
          <cell r="H15501">
            <v>44</v>
          </cell>
          <cell r="O15501">
            <v>16270</v>
          </cell>
        </row>
        <row r="15502">
          <cell r="A15502">
            <v>45926</v>
          </cell>
          <cell r="C15502" t="str">
            <v>VENTAS MOSTRADOR</v>
          </cell>
          <cell r="F15502">
            <v>45926</v>
          </cell>
          <cell r="G15502">
            <v>45926</v>
          </cell>
          <cell r="H15502">
            <v>39</v>
          </cell>
          <cell r="O15502">
            <v>18540</v>
          </cell>
        </row>
        <row r="15503">
          <cell r="A15503">
            <v>45926</v>
          </cell>
          <cell r="C15503" t="str">
            <v>VENTAS MOSTRADOR</v>
          </cell>
          <cell r="F15503">
            <v>45926</v>
          </cell>
          <cell r="G15503">
            <v>45926</v>
          </cell>
          <cell r="H15503">
            <v>2</v>
          </cell>
          <cell r="O15503">
            <v>20384</v>
          </cell>
        </row>
        <row r="15504">
          <cell r="A15504">
            <v>45926</v>
          </cell>
          <cell r="C15504" t="str">
            <v>VENTAS MOSTRADOR</v>
          </cell>
          <cell r="F15504">
            <v>45926</v>
          </cell>
          <cell r="G15504">
            <v>45926</v>
          </cell>
          <cell r="H15504">
            <v>2</v>
          </cell>
          <cell r="O15504">
            <v>20700</v>
          </cell>
        </row>
        <row r="15505">
          <cell r="A15505">
            <v>45926</v>
          </cell>
          <cell r="C15505" t="str">
            <v>VENTAS MOSTRADOR</v>
          </cell>
          <cell r="F15505">
            <v>45926</v>
          </cell>
          <cell r="G15505">
            <v>45926</v>
          </cell>
          <cell r="H15505">
            <v>2</v>
          </cell>
          <cell r="O15505">
            <v>20800</v>
          </cell>
        </row>
        <row r="15506">
          <cell r="A15506">
            <v>45926</v>
          </cell>
          <cell r="C15506" t="str">
            <v>VENTAS MOSTRADOR</v>
          </cell>
          <cell r="F15506">
            <v>45926</v>
          </cell>
          <cell r="G15506">
            <v>45926</v>
          </cell>
          <cell r="H15506">
            <v>2</v>
          </cell>
          <cell r="O15506">
            <v>21000</v>
          </cell>
        </row>
        <row r="15507">
          <cell r="A15507">
            <v>45926</v>
          </cell>
          <cell r="C15507" t="str">
            <v>VENTAS MOSTRADOR</v>
          </cell>
          <cell r="F15507">
            <v>45926</v>
          </cell>
          <cell r="G15507">
            <v>45926</v>
          </cell>
          <cell r="H15507">
            <v>1</v>
          </cell>
          <cell r="O15507">
            <v>31900</v>
          </cell>
        </row>
        <row r="15508">
          <cell r="A15508">
            <v>45926</v>
          </cell>
          <cell r="C15508" t="str">
            <v>VENTAS MOSTRADOR</v>
          </cell>
          <cell r="F15508">
            <v>45926</v>
          </cell>
          <cell r="G15508">
            <v>45926</v>
          </cell>
          <cell r="H15508">
            <v>-3</v>
          </cell>
          <cell r="O15508">
            <v>40000</v>
          </cell>
        </row>
        <row r="15509">
          <cell r="A15509">
            <v>45926</v>
          </cell>
          <cell r="C15509" t="str">
            <v>VENTAS MOSTRADOR</v>
          </cell>
          <cell r="F15509">
            <v>45926</v>
          </cell>
          <cell r="G15509">
            <v>45926</v>
          </cell>
          <cell r="H15509">
            <v>3</v>
          </cell>
          <cell r="O15509">
            <v>41560</v>
          </cell>
        </row>
        <row r="15510">
          <cell r="A15510">
            <v>45926</v>
          </cell>
          <cell r="C15510" t="str">
            <v>VENTAS MOSTRADOR</v>
          </cell>
          <cell r="F15510">
            <v>45926</v>
          </cell>
          <cell r="G15510">
            <v>45926</v>
          </cell>
          <cell r="H15510">
            <v>28</v>
          </cell>
          <cell r="O15510">
            <v>61950</v>
          </cell>
        </row>
        <row r="15511">
          <cell r="A15511">
            <v>45926</v>
          </cell>
          <cell r="C15511" t="str">
            <v>VENTAS MOSTRADOR</v>
          </cell>
          <cell r="F15511">
            <v>45926</v>
          </cell>
          <cell r="G15511">
            <v>45926</v>
          </cell>
          <cell r="H15511">
            <v>26</v>
          </cell>
          <cell r="O15511">
            <v>70000</v>
          </cell>
        </row>
        <row r="15512">
          <cell r="A15512">
            <v>45926</v>
          </cell>
          <cell r="C15512" t="str">
            <v>VENTAS MOSTRADOR</v>
          </cell>
          <cell r="F15512">
            <v>45926</v>
          </cell>
          <cell r="G15512">
            <v>45926</v>
          </cell>
          <cell r="H15512">
            <v>24</v>
          </cell>
          <cell r="O15512">
            <v>79824</v>
          </cell>
        </row>
        <row r="15513">
          <cell r="A15513">
            <v>45926</v>
          </cell>
          <cell r="C15513" t="str">
            <v>VENTAS MOSTRADOR</v>
          </cell>
          <cell r="F15513">
            <v>45926</v>
          </cell>
          <cell r="G15513">
            <v>45926</v>
          </cell>
          <cell r="H15513">
            <v>-7</v>
          </cell>
          <cell r="O15513">
            <v>80960</v>
          </cell>
        </row>
        <row r="15514">
          <cell r="A15514">
            <v>45926</v>
          </cell>
          <cell r="C15514" t="str">
            <v>VENTAS MOSTRADOR</v>
          </cell>
          <cell r="F15514">
            <v>45926</v>
          </cell>
          <cell r="G15514">
            <v>45926</v>
          </cell>
          <cell r="H15514">
            <v>-9</v>
          </cell>
          <cell r="O15514">
            <v>94150</v>
          </cell>
        </row>
        <row r="15515">
          <cell r="A15515">
            <v>45926</v>
          </cell>
          <cell r="C15515" t="str">
            <v>VENTAS MOSTRADOR</v>
          </cell>
          <cell r="F15515">
            <v>45926</v>
          </cell>
          <cell r="G15515">
            <v>45926</v>
          </cell>
          <cell r="H15515">
            <v>8</v>
          </cell>
          <cell r="O15515">
            <v>99790</v>
          </cell>
        </row>
        <row r="15516">
          <cell r="A15516">
            <v>45926</v>
          </cell>
          <cell r="C15516" t="str">
            <v>VENTAS MOSTRADOR</v>
          </cell>
          <cell r="F15516">
            <v>45926</v>
          </cell>
          <cell r="G15516">
            <v>45926</v>
          </cell>
          <cell r="H15516">
            <v>4</v>
          </cell>
          <cell r="O15516">
            <v>110500</v>
          </cell>
        </row>
        <row r="15517">
          <cell r="A15517">
            <v>45926</v>
          </cell>
          <cell r="C15517" t="str">
            <v>CRISTIAN  ROJAS RIVERA</v>
          </cell>
          <cell r="F15517">
            <v>45925.577627314815</v>
          </cell>
          <cell r="G15517">
            <v>45931.577488425923</v>
          </cell>
          <cell r="H15517">
            <v>-2</v>
          </cell>
          <cell r="O15517">
            <v>850999.98</v>
          </cell>
        </row>
        <row r="15518">
          <cell r="A15518">
            <v>45926</v>
          </cell>
          <cell r="C15518" t="str">
            <v>DOROTEA PARRILA SAS</v>
          </cell>
          <cell r="F15518">
            <v>45915.299641203703</v>
          </cell>
          <cell r="G15518">
            <v>45916.29954861111</v>
          </cell>
          <cell r="H15518">
            <v>13</v>
          </cell>
          <cell r="O15518">
            <v>1161300</v>
          </cell>
        </row>
        <row r="15519">
          <cell r="A15519">
            <v>45926</v>
          </cell>
          <cell r="C15519" t="str">
            <v>DOROTEA PARRILA SAS</v>
          </cell>
          <cell r="F15519">
            <v>45918.354722222219</v>
          </cell>
          <cell r="G15519">
            <v>45919.346759259257</v>
          </cell>
          <cell r="H15519">
            <v>10</v>
          </cell>
          <cell r="O15519">
            <v>1324400</v>
          </cell>
        </row>
        <row r="15520">
          <cell r="A15520">
            <v>45926</v>
          </cell>
          <cell r="C15520" t="str">
            <v>DOROTEA PARRILA SAS</v>
          </cell>
          <cell r="F15520">
            <v>45922.424490740741</v>
          </cell>
          <cell r="G15520">
            <v>45923.424398148149</v>
          </cell>
          <cell r="H15520">
            <v>6</v>
          </cell>
          <cell r="O15520">
            <v>1551900</v>
          </cell>
        </row>
        <row r="15521">
          <cell r="A15521">
            <v>45926</v>
          </cell>
          <cell r="C15521" t="str">
            <v>DOROTEA PARRILA SAS</v>
          </cell>
          <cell r="F15521">
            <v>45925.35800925926</v>
          </cell>
          <cell r="G15521">
            <v>45926.357916666668</v>
          </cell>
          <cell r="H15521">
            <v>3</v>
          </cell>
          <cell r="O15521">
            <v>1474400</v>
          </cell>
        </row>
        <row r="15522">
          <cell r="A15522">
            <v>45926</v>
          </cell>
          <cell r="C15522" t="str">
            <v>SIPOTE BURRITO S.A</v>
          </cell>
          <cell r="F15522">
            <v>45912</v>
          </cell>
          <cell r="G15522">
            <v>45942</v>
          </cell>
          <cell r="H15522">
            <v>-11</v>
          </cell>
          <cell r="O15522">
            <v>12768817.334000001</v>
          </cell>
        </row>
        <row r="15523">
          <cell r="A15523">
            <v>45926</v>
          </cell>
          <cell r="C15523" t="str">
            <v>SIPOTE BURRITO S.A</v>
          </cell>
          <cell r="F15523">
            <v>45913</v>
          </cell>
          <cell r="G15523">
            <v>45943</v>
          </cell>
          <cell r="H15523">
            <v>-12</v>
          </cell>
          <cell r="O15523">
            <v>7087973.7983999997</v>
          </cell>
        </row>
        <row r="15524">
          <cell r="A15524">
            <v>45926</v>
          </cell>
          <cell r="C15524" t="str">
            <v>TAKAMI SA</v>
          </cell>
          <cell r="F15524">
            <v>45905</v>
          </cell>
          <cell r="G15524">
            <v>45935</v>
          </cell>
          <cell r="H15524">
            <v>-4</v>
          </cell>
          <cell r="O15524">
            <v>92840</v>
          </cell>
        </row>
        <row r="15525">
          <cell r="A15525">
            <v>45926</v>
          </cell>
          <cell r="C15525" t="str">
            <v>TAKAMI SA</v>
          </cell>
          <cell r="F15525">
            <v>45905</v>
          </cell>
          <cell r="G15525">
            <v>45935</v>
          </cell>
          <cell r="H15525">
            <v>-4</v>
          </cell>
          <cell r="O15525">
            <v>78000</v>
          </cell>
        </row>
        <row r="15526">
          <cell r="A15526">
            <v>45926</v>
          </cell>
          <cell r="C15526" t="str">
            <v>TAKAMI SA</v>
          </cell>
          <cell r="F15526">
            <v>45905</v>
          </cell>
          <cell r="G15526">
            <v>45935</v>
          </cell>
          <cell r="H15526">
            <v>-4</v>
          </cell>
          <cell r="O15526">
            <v>424640</v>
          </cell>
        </row>
        <row r="15527">
          <cell r="A15527">
            <v>45926</v>
          </cell>
          <cell r="C15527" t="str">
            <v>TAKAMI SA</v>
          </cell>
          <cell r="F15527">
            <v>45905</v>
          </cell>
          <cell r="G15527">
            <v>45935</v>
          </cell>
          <cell r="H15527">
            <v>-4</v>
          </cell>
          <cell r="O15527">
            <v>128800</v>
          </cell>
        </row>
        <row r="15528">
          <cell r="A15528">
            <v>45926</v>
          </cell>
          <cell r="C15528" t="str">
            <v>TAKAMI SA</v>
          </cell>
          <cell r="F15528">
            <v>45905</v>
          </cell>
          <cell r="G15528">
            <v>45935</v>
          </cell>
          <cell r="H15528">
            <v>-4</v>
          </cell>
          <cell r="O15528">
            <v>135600</v>
          </cell>
        </row>
        <row r="15529">
          <cell r="A15529">
            <v>45926</v>
          </cell>
          <cell r="C15529" t="str">
            <v>TAKAMI SA</v>
          </cell>
          <cell r="F15529">
            <v>45905</v>
          </cell>
          <cell r="G15529">
            <v>45935</v>
          </cell>
          <cell r="H15529">
            <v>-4</v>
          </cell>
          <cell r="O15529">
            <v>15555691.7096</v>
          </cell>
        </row>
        <row r="15530">
          <cell r="A15530">
            <v>45926</v>
          </cell>
          <cell r="C15530" t="str">
            <v>TAKAMI SA</v>
          </cell>
          <cell r="F15530">
            <v>45905</v>
          </cell>
          <cell r="G15530">
            <v>45935</v>
          </cell>
          <cell r="H15530">
            <v>-4</v>
          </cell>
          <cell r="O15530">
            <v>94300</v>
          </cell>
        </row>
        <row r="15531">
          <cell r="A15531">
            <v>45926</v>
          </cell>
          <cell r="C15531" t="str">
            <v>TAKAMI SA</v>
          </cell>
          <cell r="F15531">
            <v>45906</v>
          </cell>
          <cell r="G15531">
            <v>45936</v>
          </cell>
          <cell r="H15531">
            <v>-5</v>
          </cell>
          <cell r="O15531">
            <v>173550</v>
          </cell>
        </row>
        <row r="15532">
          <cell r="A15532">
            <v>45926</v>
          </cell>
          <cell r="C15532" t="str">
            <v>TAKAMI SA</v>
          </cell>
          <cell r="F15532">
            <v>45906</v>
          </cell>
          <cell r="G15532">
            <v>45936</v>
          </cell>
          <cell r="H15532">
            <v>-5</v>
          </cell>
          <cell r="O15532">
            <v>85800</v>
          </cell>
        </row>
        <row r="15533">
          <cell r="A15533">
            <v>45926</v>
          </cell>
          <cell r="C15533" t="str">
            <v>TAKAMI SA</v>
          </cell>
          <cell r="F15533">
            <v>45906</v>
          </cell>
          <cell r="G15533">
            <v>45936</v>
          </cell>
          <cell r="H15533">
            <v>-5</v>
          </cell>
          <cell r="O15533">
            <v>93120</v>
          </cell>
        </row>
        <row r="15534">
          <cell r="A15534">
            <v>45926</v>
          </cell>
          <cell r="C15534" t="str">
            <v>TAKAMI SA</v>
          </cell>
          <cell r="F15534">
            <v>45906</v>
          </cell>
          <cell r="G15534">
            <v>45936</v>
          </cell>
          <cell r="H15534">
            <v>-5</v>
          </cell>
          <cell r="O15534">
            <v>65600</v>
          </cell>
        </row>
        <row r="15535">
          <cell r="A15535">
            <v>45926</v>
          </cell>
          <cell r="C15535" t="str">
            <v>TAKAMI SA</v>
          </cell>
          <cell r="F15535">
            <v>45906</v>
          </cell>
          <cell r="G15535">
            <v>45936</v>
          </cell>
          <cell r="H15535">
            <v>-5</v>
          </cell>
          <cell r="O15535">
            <v>127100</v>
          </cell>
        </row>
        <row r="15536">
          <cell r="A15536">
            <v>45926</v>
          </cell>
          <cell r="C15536" t="str">
            <v>TAKAMI SA</v>
          </cell>
          <cell r="F15536">
            <v>45908</v>
          </cell>
          <cell r="G15536">
            <v>45938</v>
          </cell>
          <cell r="H15536">
            <v>-7</v>
          </cell>
          <cell r="O15536">
            <v>473000</v>
          </cell>
        </row>
        <row r="15537">
          <cell r="A15537">
            <v>45926</v>
          </cell>
          <cell r="C15537" t="str">
            <v>TAKAMI SA</v>
          </cell>
          <cell r="F15537">
            <v>45908</v>
          </cell>
          <cell r="G15537">
            <v>45938</v>
          </cell>
          <cell r="H15537">
            <v>-7</v>
          </cell>
          <cell r="O15537">
            <v>139840</v>
          </cell>
        </row>
        <row r="15538">
          <cell r="A15538">
            <v>45926</v>
          </cell>
          <cell r="C15538" t="str">
            <v>TAKAMI SA</v>
          </cell>
          <cell r="F15538">
            <v>45908</v>
          </cell>
          <cell r="G15538">
            <v>45938</v>
          </cell>
          <cell r="H15538">
            <v>-7</v>
          </cell>
          <cell r="O15538">
            <v>303150</v>
          </cell>
        </row>
        <row r="15539">
          <cell r="A15539">
            <v>45926</v>
          </cell>
          <cell r="C15539" t="str">
            <v>TAKAMI SA</v>
          </cell>
          <cell r="F15539">
            <v>45908</v>
          </cell>
          <cell r="G15539">
            <v>45938</v>
          </cell>
          <cell r="H15539">
            <v>-7</v>
          </cell>
          <cell r="O15539">
            <v>1834000</v>
          </cell>
        </row>
        <row r="15540">
          <cell r="A15540">
            <v>45926</v>
          </cell>
          <cell r="C15540" t="str">
            <v>TAKAMI SA</v>
          </cell>
          <cell r="F15540">
            <v>45909</v>
          </cell>
          <cell r="G15540">
            <v>45939</v>
          </cell>
          <cell r="H15540">
            <v>-8</v>
          </cell>
          <cell r="O15540">
            <v>143800</v>
          </cell>
        </row>
        <row r="15541">
          <cell r="A15541">
            <v>45926</v>
          </cell>
          <cell r="C15541" t="str">
            <v>TAKAMI SA</v>
          </cell>
          <cell r="F15541">
            <v>45909</v>
          </cell>
          <cell r="G15541">
            <v>45939</v>
          </cell>
          <cell r="H15541">
            <v>-8</v>
          </cell>
          <cell r="O15541">
            <v>318000</v>
          </cell>
        </row>
        <row r="15542">
          <cell r="A15542">
            <v>45926</v>
          </cell>
          <cell r="C15542" t="str">
            <v>TAKAMI SA</v>
          </cell>
          <cell r="F15542">
            <v>45909</v>
          </cell>
          <cell r="G15542">
            <v>45939</v>
          </cell>
          <cell r="H15542">
            <v>-8</v>
          </cell>
          <cell r="O15542">
            <v>247650</v>
          </cell>
        </row>
        <row r="15543">
          <cell r="A15543">
            <v>45926</v>
          </cell>
          <cell r="C15543" t="str">
            <v>TAKAMI SA</v>
          </cell>
          <cell r="F15543">
            <v>45909</v>
          </cell>
          <cell r="G15543">
            <v>45939</v>
          </cell>
          <cell r="H15543">
            <v>-8</v>
          </cell>
          <cell r="O15543">
            <v>197750</v>
          </cell>
        </row>
        <row r="15544">
          <cell r="A15544">
            <v>45926</v>
          </cell>
          <cell r="C15544" t="str">
            <v>TAKAMI SA</v>
          </cell>
          <cell r="F15544">
            <v>45909</v>
          </cell>
          <cell r="G15544">
            <v>45939</v>
          </cell>
          <cell r="H15544">
            <v>-8</v>
          </cell>
          <cell r="O15544">
            <v>176000</v>
          </cell>
        </row>
        <row r="15545">
          <cell r="A15545">
            <v>45926</v>
          </cell>
          <cell r="C15545" t="str">
            <v>TAKAMI SA</v>
          </cell>
          <cell r="F15545">
            <v>45910</v>
          </cell>
          <cell r="G15545">
            <v>45940</v>
          </cell>
          <cell r="H15545">
            <v>-9</v>
          </cell>
          <cell r="O15545">
            <v>608000</v>
          </cell>
        </row>
        <row r="15546">
          <cell r="A15546">
            <v>45926</v>
          </cell>
          <cell r="C15546" t="str">
            <v>TAKAMI SA</v>
          </cell>
          <cell r="F15546">
            <v>45911</v>
          </cell>
          <cell r="G15546">
            <v>45941</v>
          </cell>
          <cell r="H15546">
            <v>-10</v>
          </cell>
          <cell r="O15546">
            <v>253736</v>
          </cell>
        </row>
        <row r="15547">
          <cell r="A15547">
            <v>45926</v>
          </cell>
          <cell r="C15547" t="str">
            <v>TAKAMI SA</v>
          </cell>
          <cell r="F15547">
            <v>45911</v>
          </cell>
          <cell r="G15547">
            <v>45941</v>
          </cell>
          <cell r="H15547">
            <v>-10</v>
          </cell>
          <cell r="O15547">
            <v>125050</v>
          </cell>
        </row>
        <row r="15548">
          <cell r="A15548">
            <v>45926</v>
          </cell>
          <cell r="C15548" t="str">
            <v>TAKAMI SA</v>
          </cell>
          <cell r="F15548">
            <v>45911</v>
          </cell>
          <cell r="G15548">
            <v>45941</v>
          </cell>
          <cell r="H15548">
            <v>-10</v>
          </cell>
          <cell r="O15548">
            <v>84050</v>
          </cell>
        </row>
        <row r="15549">
          <cell r="A15549">
            <v>45926</v>
          </cell>
          <cell r="C15549" t="str">
            <v>TAKAMI SA</v>
          </cell>
          <cell r="F15549">
            <v>45911</v>
          </cell>
          <cell r="G15549">
            <v>45941</v>
          </cell>
          <cell r="H15549">
            <v>-10</v>
          </cell>
          <cell r="O15549">
            <v>123000</v>
          </cell>
        </row>
        <row r="15550">
          <cell r="A15550">
            <v>45926</v>
          </cell>
          <cell r="C15550" t="str">
            <v>TAKAMI SA</v>
          </cell>
          <cell r="F15550">
            <v>45911</v>
          </cell>
          <cell r="G15550">
            <v>45941</v>
          </cell>
          <cell r="H15550">
            <v>-10</v>
          </cell>
          <cell r="O15550">
            <v>1220000</v>
          </cell>
        </row>
        <row r="15551">
          <cell r="A15551">
            <v>45926</v>
          </cell>
          <cell r="C15551" t="str">
            <v>TAKAMI SA</v>
          </cell>
          <cell r="F15551">
            <v>45912</v>
          </cell>
          <cell r="G15551">
            <v>45942</v>
          </cell>
          <cell r="H15551">
            <v>-11</v>
          </cell>
          <cell r="O15551">
            <v>641600</v>
          </cell>
        </row>
        <row r="15552">
          <cell r="A15552">
            <v>45926</v>
          </cell>
          <cell r="C15552" t="str">
            <v>TAKAMI SA</v>
          </cell>
          <cell r="F15552">
            <v>45912</v>
          </cell>
          <cell r="G15552">
            <v>45942</v>
          </cell>
          <cell r="H15552">
            <v>-11</v>
          </cell>
          <cell r="O15552">
            <v>5931322.2428000001</v>
          </cell>
        </row>
        <row r="15553">
          <cell r="A15553">
            <v>45926</v>
          </cell>
          <cell r="C15553" t="str">
            <v>TAKAMI SA</v>
          </cell>
          <cell r="F15553">
            <v>45912</v>
          </cell>
          <cell r="G15553">
            <v>45942</v>
          </cell>
          <cell r="H15553">
            <v>-11</v>
          </cell>
          <cell r="O15553">
            <v>134320</v>
          </cell>
        </row>
        <row r="15554">
          <cell r="A15554">
            <v>45926</v>
          </cell>
          <cell r="C15554" t="str">
            <v>TAKAMI SA</v>
          </cell>
          <cell r="F15554">
            <v>45912</v>
          </cell>
          <cell r="G15554">
            <v>45942</v>
          </cell>
          <cell r="H15554">
            <v>-11</v>
          </cell>
          <cell r="O15554">
            <v>93840</v>
          </cell>
        </row>
        <row r="15555">
          <cell r="A15555">
            <v>45926</v>
          </cell>
          <cell r="C15555" t="str">
            <v>TAKAMI SA</v>
          </cell>
          <cell r="F15555">
            <v>45912</v>
          </cell>
          <cell r="G15555">
            <v>45942</v>
          </cell>
          <cell r="H15555">
            <v>-11</v>
          </cell>
          <cell r="O15555">
            <v>73600</v>
          </cell>
        </row>
        <row r="15556">
          <cell r="A15556">
            <v>45926</v>
          </cell>
          <cell r="C15556" t="str">
            <v>TAKAMI SA</v>
          </cell>
          <cell r="F15556">
            <v>45912</v>
          </cell>
          <cell r="G15556">
            <v>45942</v>
          </cell>
          <cell r="H15556">
            <v>-11</v>
          </cell>
          <cell r="O15556">
            <v>188000</v>
          </cell>
        </row>
        <row r="15557">
          <cell r="A15557">
            <v>45926</v>
          </cell>
          <cell r="C15557" t="str">
            <v>TAKAMI SA</v>
          </cell>
          <cell r="F15557">
            <v>45911</v>
          </cell>
          <cell r="G15557">
            <v>45941</v>
          </cell>
          <cell r="H15557">
            <v>-10</v>
          </cell>
          <cell r="O15557">
            <v>92000</v>
          </cell>
        </row>
        <row r="15558">
          <cell r="A15558">
            <v>45926</v>
          </cell>
          <cell r="C15558" t="str">
            <v>TAKAMI SA</v>
          </cell>
          <cell r="F15558">
            <v>45927</v>
          </cell>
          <cell r="G15558">
            <v>45927</v>
          </cell>
          <cell r="H15558">
            <v>0</v>
          </cell>
          <cell r="O15558">
            <v>235070</v>
          </cell>
        </row>
        <row r="15559">
          <cell r="A15559">
            <v>45926</v>
          </cell>
          <cell r="C15559" t="str">
            <v>TAKAMI SA</v>
          </cell>
          <cell r="F15559">
            <v>45912</v>
          </cell>
          <cell r="G15559">
            <v>45942</v>
          </cell>
          <cell r="H15559">
            <v>-11</v>
          </cell>
          <cell r="O15559">
            <v>100880</v>
          </cell>
        </row>
        <row r="15560">
          <cell r="A15560">
            <v>45926</v>
          </cell>
          <cell r="C15560" t="str">
            <v>TAKAMI SA</v>
          </cell>
          <cell r="F15560">
            <v>45912</v>
          </cell>
          <cell r="G15560">
            <v>45942</v>
          </cell>
          <cell r="H15560">
            <v>-11</v>
          </cell>
          <cell r="O15560">
            <v>151080</v>
          </cell>
        </row>
        <row r="15561">
          <cell r="A15561">
            <v>45926</v>
          </cell>
          <cell r="C15561" t="str">
            <v>DOROTEA PARRILLA BAR SAS</v>
          </cell>
          <cell r="F15561">
            <v>45908.347743055558</v>
          </cell>
          <cell r="G15561">
            <v>45912.347303240742</v>
          </cell>
          <cell r="H15561">
            <v>17</v>
          </cell>
          <cell r="O15561">
            <v>1398800</v>
          </cell>
        </row>
        <row r="15562">
          <cell r="A15562">
            <v>45926</v>
          </cell>
          <cell r="C15562" t="str">
            <v>DOROTEA PARRILLA BAR SAS</v>
          </cell>
          <cell r="F15562">
            <v>45911.312418981484</v>
          </cell>
          <cell r="G15562">
            <v>45915.31144675926</v>
          </cell>
          <cell r="H15562">
            <v>14</v>
          </cell>
          <cell r="O15562">
            <v>1937400</v>
          </cell>
        </row>
        <row r="15563">
          <cell r="A15563">
            <v>45926</v>
          </cell>
          <cell r="C15563" t="str">
            <v>DOROTEA PARRILLA BAR SAS</v>
          </cell>
          <cell r="F15563">
            <v>45918.355925925927</v>
          </cell>
          <cell r="G15563">
            <v>45922.355717592596</v>
          </cell>
          <cell r="H15563">
            <v>7</v>
          </cell>
          <cell r="O15563">
            <v>657350</v>
          </cell>
        </row>
        <row r="15564">
          <cell r="A15564">
            <v>45926</v>
          </cell>
          <cell r="C15564" t="str">
            <v>DOROTEA PARRILLA BAR SAS</v>
          </cell>
          <cell r="F15564">
            <v>45925.331886574073</v>
          </cell>
          <cell r="G15564">
            <v>45929.331701388888</v>
          </cell>
          <cell r="H15564">
            <v>0</v>
          </cell>
          <cell r="O15564">
            <v>2256150</v>
          </cell>
        </row>
        <row r="15565">
          <cell r="A15565">
            <v>45926</v>
          </cell>
          <cell r="C15565" t="str">
            <v>MESABAR SAS</v>
          </cell>
          <cell r="F15565">
            <v>45919.236724537041</v>
          </cell>
          <cell r="G15565">
            <v>45927.234780092593</v>
          </cell>
          <cell r="H15565">
            <v>2</v>
          </cell>
          <cell r="O15565">
            <v>1064300</v>
          </cell>
        </row>
        <row r="15566">
          <cell r="A15566">
            <v>45926</v>
          </cell>
          <cell r="C15566" t="str">
            <v>INVERSIONES MI TIERRITA SAS</v>
          </cell>
          <cell r="F15566">
            <v>45899.297534722224</v>
          </cell>
          <cell r="G15566">
            <v>45914.2966087963</v>
          </cell>
          <cell r="H15566">
            <v>15</v>
          </cell>
          <cell r="O15566">
            <v>1223549.4469600001</v>
          </cell>
        </row>
        <row r="15567">
          <cell r="A15567">
            <v>45926</v>
          </cell>
          <cell r="C15567" t="str">
            <v>INVERSIONES MI TIERRITA SAS</v>
          </cell>
          <cell r="F15567">
            <v>45899.31013888889</v>
          </cell>
          <cell r="G15567">
            <v>45914.298587962963</v>
          </cell>
          <cell r="H15567">
            <v>15</v>
          </cell>
          <cell r="O15567">
            <v>830945.58400000003</v>
          </cell>
        </row>
        <row r="15568">
          <cell r="A15568">
            <v>45926</v>
          </cell>
          <cell r="C15568" t="str">
            <v>INVERSIONES MI TIERRITA SAS</v>
          </cell>
          <cell r="F15568">
            <v>45902.361724537041</v>
          </cell>
          <cell r="G15568">
            <v>45917.359791666669</v>
          </cell>
          <cell r="H15568">
            <v>12</v>
          </cell>
          <cell r="O15568">
            <v>1123628.838</v>
          </cell>
        </row>
        <row r="15569">
          <cell r="A15569">
            <v>45926</v>
          </cell>
          <cell r="C15569" t="str">
            <v>INVERSIONES MI TIERRITA SAS</v>
          </cell>
          <cell r="F15569">
            <v>45905.377210648148</v>
          </cell>
          <cell r="G15569">
            <v>45920.37704861111</v>
          </cell>
          <cell r="H15569">
            <v>9</v>
          </cell>
          <cell r="O15569">
            <v>644122.24800000002</v>
          </cell>
        </row>
        <row r="15570">
          <cell r="A15570">
            <v>45926</v>
          </cell>
          <cell r="C15570" t="str">
            <v>INVERSIONES MI TIERRITA SAS</v>
          </cell>
          <cell r="F15570">
            <v>45905.381979166668</v>
          </cell>
          <cell r="G15570">
            <v>45920.378136574072</v>
          </cell>
          <cell r="H15570">
            <v>9</v>
          </cell>
          <cell r="O15570">
            <v>1166251.6459999999</v>
          </cell>
        </row>
        <row r="15571">
          <cell r="A15571">
            <v>45926</v>
          </cell>
          <cell r="C15571" t="str">
            <v>INVERSIONES MI TIERRITA SAS</v>
          </cell>
          <cell r="F15571">
            <v>45906.286898148152</v>
          </cell>
          <cell r="G15571">
            <v>45921.286631944444</v>
          </cell>
          <cell r="H15571">
            <v>8</v>
          </cell>
          <cell r="O15571">
            <v>3879870.56</v>
          </cell>
        </row>
        <row r="15572">
          <cell r="A15572">
            <v>45926</v>
          </cell>
          <cell r="C15572" t="str">
            <v>INVERSIONES MI TIERRITA SAS</v>
          </cell>
          <cell r="F15572">
            <v>45906.292372685188</v>
          </cell>
          <cell r="G15572">
            <v>45921.288854166669</v>
          </cell>
          <cell r="H15572">
            <v>8</v>
          </cell>
          <cell r="O15572">
            <v>962000.76</v>
          </cell>
        </row>
        <row r="15573">
          <cell r="A15573">
            <v>45926</v>
          </cell>
          <cell r="C15573" t="str">
            <v>INVERSIONES MI TIERRITA SAS</v>
          </cell>
          <cell r="F15573">
            <v>45909.322696759256</v>
          </cell>
          <cell r="G15573">
            <v>45924.322384259256</v>
          </cell>
          <cell r="H15573">
            <v>5</v>
          </cell>
          <cell r="O15573">
            <v>169630.80895999999</v>
          </cell>
        </row>
        <row r="15574">
          <cell r="A15574">
            <v>45926</v>
          </cell>
          <cell r="C15574" t="str">
            <v>NESTOR ABEL NOREÑA URREA</v>
          </cell>
          <cell r="F15574">
            <v>45925.640717592592</v>
          </cell>
          <cell r="G15574">
            <v>45926.640011574076</v>
          </cell>
          <cell r="H15574">
            <v>3</v>
          </cell>
          <cell r="O15574">
            <v>486000</v>
          </cell>
        </row>
        <row r="15575">
          <cell r="A15575">
            <v>45926</v>
          </cell>
          <cell r="C15575" t="str">
            <v>INVERSIONES Y SOLUCIONES DE TRADICION SAS</v>
          </cell>
          <cell r="F15575">
            <v>45870.626064814816</v>
          </cell>
          <cell r="G15575">
            <v>45885.6252662037</v>
          </cell>
          <cell r="H15575">
            <v>44</v>
          </cell>
          <cell r="O15575">
            <v>398818</v>
          </cell>
        </row>
        <row r="15576">
          <cell r="A15576">
            <v>45926</v>
          </cell>
          <cell r="C15576" t="str">
            <v>INVERSIONES Y SOLUCIONES DE TRADICION SAS</v>
          </cell>
          <cell r="F15576">
            <v>45875.630891203706</v>
          </cell>
          <cell r="G15576">
            <v>45890.630439814813</v>
          </cell>
          <cell r="H15576">
            <v>39</v>
          </cell>
          <cell r="O15576">
            <v>2601182</v>
          </cell>
        </row>
        <row r="15577">
          <cell r="A15577">
            <v>45926</v>
          </cell>
          <cell r="C15577" t="str">
            <v>OSMAR  PEÑA</v>
          </cell>
          <cell r="F15577">
            <v>45926.450960648152</v>
          </cell>
          <cell r="G15577">
            <v>45927.450856481482</v>
          </cell>
          <cell r="H15577">
            <v>2</v>
          </cell>
          <cell r="O15577">
            <v>1960000</v>
          </cell>
        </row>
        <row r="15578">
          <cell r="A15578">
            <v>45926</v>
          </cell>
          <cell r="C15578" t="str">
            <v>OSMAR  PEÑA</v>
          </cell>
          <cell r="F15578">
            <v>45926.450960648152</v>
          </cell>
          <cell r="G15578">
            <v>45927.450856481482</v>
          </cell>
          <cell r="H15578">
            <v>2</v>
          </cell>
          <cell r="O15578">
            <v>645000</v>
          </cell>
        </row>
        <row r="15579">
          <cell r="A15579">
            <v>45926</v>
          </cell>
          <cell r="C15579" t="str">
            <v>CARLOS ANDRES HERNANDEZ MARTINEZ</v>
          </cell>
          <cell r="F15579">
            <v>45926.453275462962</v>
          </cell>
          <cell r="G15579">
            <v>45927.4531712963</v>
          </cell>
          <cell r="H15579">
            <v>2</v>
          </cell>
          <cell r="O15579">
            <v>638249.98</v>
          </cell>
        </row>
        <row r="15580">
          <cell r="A15580">
            <v>45926</v>
          </cell>
          <cell r="C15580" t="str">
            <v>OSMAR  PEÑA</v>
          </cell>
          <cell r="F15580">
            <v>45926.450960648152</v>
          </cell>
          <cell r="G15580">
            <v>45927.450856481482</v>
          </cell>
          <cell r="H15580">
            <v>2</v>
          </cell>
          <cell r="O15580">
            <v>563900</v>
          </cell>
        </row>
        <row r="15581">
          <cell r="A15581">
            <v>45926</v>
          </cell>
          <cell r="C15581" t="str">
            <v>LOVE CHICHARRON S.A.S</v>
          </cell>
          <cell r="F15581">
            <v>45920.35659722222</v>
          </cell>
          <cell r="G15581">
            <v>45928.356388888889</v>
          </cell>
          <cell r="H15581">
            <v>1</v>
          </cell>
          <cell r="O15581">
            <v>6805707.2400000002</v>
          </cell>
        </row>
        <row r="15582">
          <cell r="A15582">
            <v>45926</v>
          </cell>
          <cell r="C15582" t="str">
            <v>ALIANZA DOC SAS</v>
          </cell>
          <cell r="F15582">
            <v>45924.321770833332</v>
          </cell>
          <cell r="G15582">
            <v>45932.316180555557</v>
          </cell>
          <cell r="H15582">
            <v>-3</v>
          </cell>
          <cell r="O15582">
            <v>4278800</v>
          </cell>
        </row>
        <row r="15583">
          <cell r="A15583">
            <v>45926</v>
          </cell>
          <cell r="C15583" t="str">
            <v>JUAN MANUEL PALLARES ARRIETA</v>
          </cell>
          <cell r="F15583">
            <v>45925.494467592594</v>
          </cell>
          <cell r="G15583">
            <v>45926.494328703702</v>
          </cell>
          <cell r="H15583">
            <v>3</v>
          </cell>
          <cell r="O15583">
            <v>186350</v>
          </cell>
        </row>
        <row r="15584">
          <cell r="A15584">
            <v>45926</v>
          </cell>
          <cell r="C15584" t="str">
            <v>MUNCHER SAS</v>
          </cell>
          <cell r="F15584">
            <v>45871.44258101852</v>
          </cell>
          <cell r="G15584">
            <v>45901.442418981482</v>
          </cell>
          <cell r="H15584">
            <v>28</v>
          </cell>
          <cell r="O15584">
            <v>304000</v>
          </cell>
        </row>
        <row r="15585">
          <cell r="A15585">
            <v>45926</v>
          </cell>
          <cell r="C15585" t="str">
            <v>INVERSIONES NGB &amp; CO SAS</v>
          </cell>
          <cell r="F15585">
            <v>45895.414155092592</v>
          </cell>
          <cell r="G15585">
            <v>45903.413900462961</v>
          </cell>
          <cell r="H15585">
            <v>26</v>
          </cell>
          <cell r="O15585">
            <v>736750</v>
          </cell>
        </row>
        <row r="15586">
          <cell r="A15586">
            <v>45926</v>
          </cell>
          <cell r="C15586" t="str">
            <v>INVERSIONES NGB &amp; CO SAS</v>
          </cell>
          <cell r="F15586">
            <v>45897.476770833331</v>
          </cell>
          <cell r="G15586">
            <v>45905.476319444446</v>
          </cell>
          <cell r="H15586">
            <v>24</v>
          </cell>
          <cell r="O15586">
            <v>1142500</v>
          </cell>
        </row>
        <row r="15587">
          <cell r="A15587">
            <v>45926</v>
          </cell>
          <cell r="C15587" t="str">
            <v>XICO SAS</v>
          </cell>
          <cell r="F15587">
            <v>45906.586365740739</v>
          </cell>
          <cell r="G15587">
            <v>45936.586215277777</v>
          </cell>
          <cell r="H15587">
            <v>-7</v>
          </cell>
          <cell r="O15587">
            <v>65600</v>
          </cell>
        </row>
        <row r="15588">
          <cell r="A15588">
            <v>45926</v>
          </cell>
          <cell r="C15588" t="str">
            <v>XICO SAS</v>
          </cell>
          <cell r="F15588">
            <v>45908.308275462965</v>
          </cell>
          <cell r="G15588">
            <v>45938.289039351854</v>
          </cell>
          <cell r="H15588">
            <v>-9</v>
          </cell>
          <cell r="O15588">
            <v>1208000</v>
          </cell>
        </row>
        <row r="15589">
          <cell r="A15589">
            <v>45926</v>
          </cell>
          <cell r="C15589" t="str">
            <v>PACIFIC SEA FOOD S A S</v>
          </cell>
          <cell r="F15589">
            <v>45891.307500000003</v>
          </cell>
          <cell r="G15589">
            <v>45921.307395833333</v>
          </cell>
          <cell r="H15589">
            <v>8</v>
          </cell>
          <cell r="O15589">
            <v>6328350</v>
          </cell>
        </row>
        <row r="15590">
          <cell r="A15590">
            <v>45926</v>
          </cell>
          <cell r="C15590" t="str">
            <v>PACIFIC SEA FOOD S A S</v>
          </cell>
          <cell r="F15590">
            <v>45895.26966435185</v>
          </cell>
          <cell r="G15590">
            <v>45925.269583333335</v>
          </cell>
          <cell r="H15590">
            <v>4</v>
          </cell>
          <cell r="O15590">
            <v>4028250</v>
          </cell>
        </row>
        <row r="15591">
          <cell r="A15591">
            <v>45926</v>
          </cell>
          <cell r="C15591" t="str">
            <v>SARUPETROL SAS</v>
          </cell>
          <cell r="F15591">
            <v>45904.415902777779</v>
          </cell>
          <cell r="G15591">
            <v>45905.415775462963</v>
          </cell>
          <cell r="H15591">
            <v>24</v>
          </cell>
          <cell r="O15591">
            <v>590950</v>
          </cell>
        </row>
        <row r="15592">
          <cell r="A15592">
            <v>45926</v>
          </cell>
          <cell r="C15592" t="str">
            <v>SARUPETROL SAS</v>
          </cell>
          <cell r="F15592">
            <v>45904.673541666663</v>
          </cell>
          <cell r="G15592">
            <v>45905.672777777778</v>
          </cell>
          <cell r="H15592">
            <v>24</v>
          </cell>
          <cell r="O15592">
            <v>1806300</v>
          </cell>
        </row>
        <row r="15593">
          <cell r="A15593">
            <v>45926</v>
          </cell>
          <cell r="C15593" t="str">
            <v>SARUPETROL SAS</v>
          </cell>
          <cell r="F15593">
            <v>45908.472685185188</v>
          </cell>
          <cell r="G15593">
            <v>45928.472534722219</v>
          </cell>
          <cell r="H15593">
            <v>1</v>
          </cell>
          <cell r="O15593">
            <v>1845000</v>
          </cell>
        </row>
        <row r="15594">
          <cell r="A15594">
            <v>45926</v>
          </cell>
          <cell r="C15594" t="str">
            <v>SARUPETROL SAS</v>
          </cell>
          <cell r="F15594">
            <v>45910.607083333336</v>
          </cell>
          <cell r="G15594">
            <v>45930.607002314813</v>
          </cell>
          <cell r="H15594">
            <v>-1</v>
          </cell>
          <cell r="O15594">
            <v>1973800</v>
          </cell>
        </row>
        <row r="15595">
          <cell r="A15595">
            <v>45926</v>
          </cell>
          <cell r="C15595" t="str">
            <v>SARUPETROL SAS</v>
          </cell>
          <cell r="F15595">
            <v>45912.588437500002</v>
          </cell>
          <cell r="G15595">
            <v>45932.588252314818</v>
          </cell>
          <cell r="H15595">
            <v>-3</v>
          </cell>
          <cell r="O15595">
            <v>2391600</v>
          </cell>
        </row>
        <row r="15596">
          <cell r="A15596">
            <v>45926</v>
          </cell>
          <cell r="C15596" t="str">
            <v>MINI MAL LTDA</v>
          </cell>
          <cell r="F15596">
            <v>45925.345752314817</v>
          </cell>
          <cell r="G15596">
            <v>45926.334050925929</v>
          </cell>
          <cell r="H15596">
            <v>3</v>
          </cell>
          <cell r="O15596">
            <v>467199.99</v>
          </cell>
        </row>
        <row r="15597">
          <cell r="A15597">
            <v>45926</v>
          </cell>
          <cell r="C15597" t="str">
            <v>VENTAS MOSTRADOR</v>
          </cell>
          <cell r="F15597">
            <v>45926</v>
          </cell>
          <cell r="G15597">
            <v>45926</v>
          </cell>
          <cell r="H15597">
            <v>0</v>
          </cell>
          <cell r="O15597">
            <v>469468</v>
          </cell>
        </row>
        <row r="15598">
          <cell r="A15598">
            <v>45926</v>
          </cell>
          <cell r="C15598" t="str">
            <v>VENTAS MOSTRADOR</v>
          </cell>
          <cell r="F15598">
            <v>45926</v>
          </cell>
          <cell r="G15598">
            <v>45926</v>
          </cell>
          <cell r="H15598">
            <v>0</v>
          </cell>
          <cell r="O15598">
            <v>36058</v>
          </cell>
        </row>
        <row r="15599">
          <cell r="A15599">
            <v>45927</v>
          </cell>
          <cell r="C15599" t="str">
            <v>VENTAS MOSTRADOR</v>
          </cell>
          <cell r="F15599">
            <v>45927</v>
          </cell>
          <cell r="G15599">
            <v>45927</v>
          </cell>
          <cell r="H15599">
            <v>0</v>
          </cell>
          <cell r="O15599">
            <v>8840</v>
          </cell>
        </row>
        <row r="15600">
          <cell r="A15600">
            <v>45927</v>
          </cell>
          <cell r="C15600" t="str">
            <v>VENTAS MOSTRADOR</v>
          </cell>
          <cell r="F15600">
            <v>45927</v>
          </cell>
          <cell r="G15600">
            <v>45927</v>
          </cell>
          <cell r="H15600">
            <v>0</v>
          </cell>
          <cell r="O15600">
            <v>9000</v>
          </cell>
        </row>
        <row r="15601">
          <cell r="A15601">
            <v>45927</v>
          </cell>
          <cell r="C15601" t="str">
            <v>VENTAS MOSTRADOR</v>
          </cell>
          <cell r="F15601">
            <v>45927</v>
          </cell>
          <cell r="G15601">
            <v>45927</v>
          </cell>
          <cell r="H15601">
            <v>0</v>
          </cell>
          <cell r="O15601">
            <v>12920</v>
          </cell>
        </row>
        <row r="15602">
          <cell r="A15602">
            <v>45927</v>
          </cell>
          <cell r="C15602" t="str">
            <v>VENTAS MOSTRADOR</v>
          </cell>
          <cell r="F15602">
            <v>45927</v>
          </cell>
          <cell r="G15602">
            <v>45927</v>
          </cell>
          <cell r="H15602">
            <v>0</v>
          </cell>
          <cell r="O15602">
            <v>20150</v>
          </cell>
        </row>
        <row r="15603">
          <cell r="A15603">
            <v>45927</v>
          </cell>
          <cell r="C15603" t="str">
            <v>VENTAS MOSTRADOR</v>
          </cell>
          <cell r="F15603">
            <v>45927</v>
          </cell>
          <cell r="G15603">
            <v>45927</v>
          </cell>
          <cell r="H15603">
            <v>0</v>
          </cell>
          <cell r="O15603">
            <v>20200</v>
          </cell>
        </row>
        <row r="15604">
          <cell r="A15604">
            <v>45927</v>
          </cell>
          <cell r="C15604" t="str">
            <v>VENTAS MOSTRADOR</v>
          </cell>
          <cell r="F15604">
            <v>45927</v>
          </cell>
          <cell r="G15604">
            <v>45927</v>
          </cell>
          <cell r="H15604">
            <v>0</v>
          </cell>
          <cell r="O15604">
            <v>20500</v>
          </cell>
        </row>
        <row r="15605">
          <cell r="A15605">
            <v>45927</v>
          </cell>
          <cell r="C15605" t="str">
            <v>VENTAS MOSTRADOR</v>
          </cell>
          <cell r="F15605">
            <v>45927</v>
          </cell>
          <cell r="G15605">
            <v>45927</v>
          </cell>
          <cell r="H15605">
            <v>0</v>
          </cell>
          <cell r="O15605">
            <v>20876</v>
          </cell>
        </row>
        <row r="15606">
          <cell r="A15606">
            <v>45927</v>
          </cell>
          <cell r="C15606" t="str">
            <v>VENTAS MOSTRADOR</v>
          </cell>
          <cell r="F15606">
            <v>45927</v>
          </cell>
          <cell r="G15606">
            <v>45927</v>
          </cell>
          <cell r="H15606">
            <v>0</v>
          </cell>
          <cell r="O15606">
            <v>22770</v>
          </cell>
        </row>
        <row r="15607">
          <cell r="A15607">
            <v>45927</v>
          </cell>
          <cell r="C15607" t="str">
            <v>VENTAS MOSTRADOR</v>
          </cell>
          <cell r="F15607">
            <v>45927</v>
          </cell>
          <cell r="G15607">
            <v>45927</v>
          </cell>
          <cell r="H15607">
            <v>0</v>
          </cell>
          <cell r="O15607">
            <v>24750</v>
          </cell>
        </row>
        <row r="15608">
          <cell r="A15608">
            <v>45927</v>
          </cell>
          <cell r="C15608" t="str">
            <v>VENTAS MOSTRADOR</v>
          </cell>
          <cell r="F15608">
            <v>45927</v>
          </cell>
          <cell r="G15608">
            <v>45927</v>
          </cell>
          <cell r="H15608">
            <v>0</v>
          </cell>
          <cell r="O15608">
            <v>25160</v>
          </cell>
        </row>
        <row r="15609">
          <cell r="A15609">
            <v>45927</v>
          </cell>
          <cell r="C15609" t="str">
            <v>VENTAS MOSTRADOR</v>
          </cell>
          <cell r="F15609">
            <v>45927</v>
          </cell>
          <cell r="G15609">
            <v>45927</v>
          </cell>
          <cell r="H15609">
            <v>0</v>
          </cell>
          <cell r="O15609">
            <v>26156</v>
          </cell>
        </row>
        <row r="15610">
          <cell r="A15610">
            <v>45927</v>
          </cell>
          <cell r="C15610" t="str">
            <v>VENTAS MOSTRADOR</v>
          </cell>
          <cell r="F15610">
            <v>45927</v>
          </cell>
          <cell r="G15610">
            <v>45927</v>
          </cell>
          <cell r="H15610">
            <v>0</v>
          </cell>
          <cell r="O15610">
            <v>27000</v>
          </cell>
        </row>
        <row r="15611">
          <cell r="A15611">
            <v>45927</v>
          </cell>
          <cell r="C15611" t="str">
            <v>VENTAS MOSTRADOR</v>
          </cell>
          <cell r="F15611">
            <v>45927</v>
          </cell>
          <cell r="G15611">
            <v>45927</v>
          </cell>
          <cell r="H15611">
            <v>0</v>
          </cell>
          <cell r="O15611">
            <v>30250</v>
          </cell>
        </row>
        <row r="15612">
          <cell r="A15612">
            <v>45927</v>
          </cell>
          <cell r="C15612" t="str">
            <v>VENTAS MOSTRADOR</v>
          </cell>
          <cell r="F15612">
            <v>45927</v>
          </cell>
          <cell r="G15612">
            <v>45927</v>
          </cell>
          <cell r="H15612">
            <v>0</v>
          </cell>
          <cell r="O15612">
            <v>32000</v>
          </cell>
        </row>
        <row r="15613">
          <cell r="A15613">
            <v>45927</v>
          </cell>
          <cell r="C15613" t="str">
            <v>VENTAS MOSTRADOR</v>
          </cell>
          <cell r="F15613">
            <v>45927</v>
          </cell>
          <cell r="G15613">
            <v>45927</v>
          </cell>
          <cell r="H15613">
            <v>0</v>
          </cell>
          <cell r="O15613">
            <v>32000</v>
          </cell>
        </row>
        <row r="15614">
          <cell r="A15614">
            <v>45927</v>
          </cell>
          <cell r="C15614" t="str">
            <v>VENTAS MOSTRADOR</v>
          </cell>
          <cell r="F15614">
            <v>45927</v>
          </cell>
          <cell r="G15614">
            <v>45927</v>
          </cell>
          <cell r="H15614">
            <v>0</v>
          </cell>
          <cell r="O15614">
            <v>40000</v>
          </cell>
        </row>
        <row r="15615">
          <cell r="A15615">
            <v>45927</v>
          </cell>
          <cell r="C15615" t="str">
            <v>VENTAS MOSTRADOR</v>
          </cell>
          <cell r="F15615">
            <v>45927</v>
          </cell>
          <cell r="G15615">
            <v>45927</v>
          </cell>
          <cell r="H15615">
            <v>0</v>
          </cell>
          <cell r="O15615">
            <v>40376</v>
          </cell>
        </row>
        <row r="15616">
          <cell r="A15616">
            <v>45927</v>
          </cell>
          <cell r="C15616" t="str">
            <v>VENTAS MOSTRADOR</v>
          </cell>
          <cell r="F15616">
            <v>45927</v>
          </cell>
          <cell r="G15616">
            <v>45927</v>
          </cell>
          <cell r="H15616">
            <v>0</v>
          </cell>
          <cell r="O15616">
            <v>40865</v>
          </cell>
        </row>
        <row r="15617">
          <cell r="A15617">
            <v>45927</v>
          </cell>
          <cell r="C15617" t="str">
            <v>VENTAS MOSTRADOR</v>
          </cell>
          <cell r="F15617">
            <v>45927</v>
          </cell>
          <cell r="G15617">
            <v>45927</v>
          </cell>
          <cell r="H15617">
            <v>0</v>
          </cell>
          <cell r="O15617">
            <v>44000</v>
          </cell>
        </row>
        <row r="15618">
          <cell r="A15618">
            <v>45927</v>
          </cell>
          <cell r="C15618" t="str">
            <v>VENTAS MOSTRADOR</v>
          </cell>
          <cell r="F15618">
            <v>45927</v>
          </cell>
          <cell r="G15618">
            <v>45927</v>
          </cell>
          <cell r="H15618">
            <v>0</v>
          </cell>
          <cell r="O15618">
            <v>63280</v>
          </cell>
        </row>
        <row r="15619">
          <cell r="A15619">
            <v>45927</v>
          </cell>
          <cell r="C15619" t="str">
            <v>VENTAS MOSTRADOR</v>
          </cell>
          <cell r="F15619">
            <v>45927</v>
          </cell>
          <cell r="G15619">
            <v>45927</v>
          </cell>
          <cell r="H15619">
            <v>0</v>
          </cell>
          <cell r="O15619">
            <v>69180</v>
          </cell>
        </row>
        <row r="15620">
          <cell r="A15620">
            <v>45927</v>
          </cell>
          <cell r="C15620" t="str">
            <v>VENTAS MOSTRADOR</v>
          </cell>
          <cell r="F15620">
            <v>45927</v>
          </cell>
          <cell r="G15620">
            <v>45927</v>
          </cell>
          <cell r="H15620">
            <v>0</v>
          </cell>
          <cell r="O15620">
            <v>69640</v>
          </cell>
        </row>
        <row r="15621">
          <cell r="A15621">
            <v>45927</v>
          </cell>
          <cell r="C15621" t="str">
            <v>VENTAS MOSTRADOR</v>
          </cell>
          <cell r="F15621">
            <v>45927</v>
          </cell>
          <cell r="G15621">
            <v>45927</v>
          </cell>
          <cell r="H15621">
            <v>0</v>
          </cell>
          <cell r="O15621">
            <v>70000</v>
          </cell>
        </row>
        <row r="15622">
          <cell r="A15622">
            <v>45927</v>
          </cell>
          <cell r="C15622" t="str">
            <v>VENTAS MOSTRADOR</v>
          </cell>
          <cell r="F15622">
            <v>45927</v>
          </cell>
          <cell r="G15622">
            <v>45927</v>
          </cell>
          <cell r="H15622">
            <v>0</v>
          </cell>
          <cell r="O15622">
            <v>70000</v>
          </cell>
        </row>
        <row r="15623">
          <cell r="A15623">
            <v>45927</v>
          </cell>
          <cell r="C15623" t="str">
            <v>VENTAS MOSTRADOR</v>
          </cell>
          <cell r="F15623">
            <v>45927</v>
          </cell>
          <cell r="G15623">
            <v>45927</v>
          </cell>
          <cell r="H15623">
            <v>0</v>
          </cell>
          <cell r="O15623">
            <v>72917</v>
          </cell>
        </row>
        <row r="15624">
          <cell r="A15624">
            <v>45927</v>
          </cell>
          <cell r="C15624" t="str">
            <v>VENTAS MOSTRADOR</v>
          </cell>
          <cell r="F15624">
            <v>45927</v>
          </cell>
          <cell r="G15624">
            <v>45927</v>
          </cell>
          <cell r="H15624">
            <v>0</v>
          </cell>
          <cell r="O15624">
            <v>127797</v>
          </cell>
        </row>
        <row r="15625">
          <cell r="A15625">
            <v>45927</v>
          </cell>
          <cell r="C15625" t="str">
            <v>VENTAS MOSTRADOR</v>
          </cell>
          <cell r="F15625">
            <v>45927</v>
          </cell>
          <cell r="G15625">
            <v>45927</v>
          </cell>
          <cell r="H15625">
            <v>0</v>
          </cell>
          <cell r="O15625">
            <v>69360</v>
          </cell>
        </row>
        <row r="15626">
          <cell r="A15626">
            <v>45927</v>
          </cell>
          <cell r="C15626" t="str">
            <v>VENTAS MOSTRADOR</v>
          </cell>
          <cell r="F15626">
            <v>45927</v>
          </cell>
          <cell r="G15626">
            <v>45927</v>
          </cell>
          <cell r="H15626">
            <v>0</v>
          </cell>
          <cell r="O15626">
            <v>77752</v>
          </cell>
        </row>
        <row r="15627">
          <cell r="A15627">
            <v>45927</v>
          </cell>
          <cell r="C15627" t="str">
            <v>VENTAS MOSTRADOR</v>
          </cell>
          <cell r="F15627">
            <v>45927</v>
          </cell>
          <cell r="G15627">
            <v>45927</v>
          </cell>
          <cell r="H15627">
            <v>0</v>
          </cell>
          <cell r="O15627">
            <v>164878</v>
          </cell>
        </row>
        <row r="15628">
          <cell r="A15628">
            <v>45927</v>
          </cell>
          <cell r="C15628" t="str">
            <v>VENTAS MOSTRADOR</v>
          </cell>
          <cell r="F15628">
            <v>45927</v>
          </cell>
          <cell r="G15628">
            <v>45927</v>
          </cell>
          <cell r="H15628">
            <v>0</v>
          </cell>
          <cell r="O15628">
            <v>178688</v>
          </cell>
        </row>
        <row r="15629">
          <cell r="A15629">
            <v>45927</v>
          </cell>
          <cell r="C15629" t="str">
            <v>DARWIN GEOVANNI OCHOA MERCHAN</v>
          </cell>
          <cell r="F15629">
            <v>45927.275405092594</v>
          </cell>
          <cell r="G15629">
            <v>45928.275127314817</v>
          </cell>
          <cell r="H15629">
            <v>5</v>
          </cell>
          <cell r="O15629">
            <v>196000</v>
          </cell>
        </row>
        <row r="15630">
          <cell r="A15630">
            <v>45927</v>
          </cell>
          <cell r="C15630" t="str">
            <v>VENTAS MOSTRADOR</v>
          </cell>
          <cell r="F15630">
            <v>45927</v>
          </cell>
          <cell r="G15630">
            <v>45927</v>
          </cell>
          <cell r="H15630">
            <v>0</v>
          </cell>
          <cell r="O15630">
            <v>88604</v>
          </cell>
        </row>
        <row r="15631">
          <cell r="A15631">
            <v>45927</v>
          </cell>
          <cell r="C15631" t="str">
            <v>VENTAS MOSTRADOR</v>
          </cell>
          <cell r="F15631">
            <v>45927</v>
          </cell>
          <cell r="G15631">
            <v>45927</v>
          </cell>
          <cell r="H15631">
            <v>0</v>
          </cell>
          <cell r="O15631">
            <v>134500</v>
          </cell>
        </row>
        <row r="15632">
          <cell r="A15632">
            <v>45927</v>
          </cell>
          <cell r="C15632" t="str">
            <v>VENTAS MOSTRADOR</v>
          </cell>
          <cell r="F15632">
            <v>45927</v>
          </cell>
          <cell r="G15632">
            <v>45927</v>
          </cell>
          <cell r="H15632">
            <v>0</v>
          </cell>
          <cell r="O15632">
            <v>294340</v>
          </cell>
        </row>
        <row r="15633">
          <cell r="A15633">
            <v>45927</v>
          </cell>
          <cell r="C15633" t="str">
            <v>VENTAS MOSTRADOR</v>
          </cell>
          <cell r="F15633">
            <v>45958</v>
          </cell>
          <cell r="G15633">
            <v>45959</v>
          </cell>
          <cell r="H15633">
            <v>33</v>
          </cell>
          <cell r="O15633">
            <v>0</v>
          </cell>
        </row>
        <row r="15634">
          <cell r="A15634">
            <v>45927</v>
          </cell>
          <cell r="C15634" t="str">
            <v>CARLOS ANDRES HERNANDEZ MARTINEZ</v>
          </cell>
          <cell r="F15634">
            <v>45927.393912037034</v>
          </cell>
          <cell r="G15634">
            <v>45928.391192129631</v>
          </cell>
          <cell r="H15634">
            <v>1</v>
          </cell>
          <cell r="O15634">
            <v>425499.99</v>
          </cell>
        </row>
        <row r="15635">
          <cell r="A15635">
            <v>45927</v>
          </cell>
          <cell r="C15635" t="str">
            <v>MESABAR SAS</v>
          </cell>
          <cell r="F15635">
            <v>45918.604328703703</v>
          </cell>
          <cell r="G15635">
            <v>45926.60423611111</v>
          </cell>
          <cell r="H15635">
            <v>19</v>
          </cell>
          <cell r="O15635">
            <v>846300</v>
          </cell>
        </row>
        <row r="15636">
          <cell r="A15636">
            <v>45927</v>
          </cell>
          <cell r="C15636" t="str">
            <v>MESABAR SAS</v>
          </cell>
          <cell r="F15636">
            <v>45926.420937499999</v>
          </cell>
          <cell r="G15636">
            <v>45934.420624999999</v>
          </cell>
          <cell r="H15636">
            <v>11</v>
          </cell>
          <cell r="O15636">
            <v>460300</v>
          </cell>
        </row>
        <row r="15637">
          <cell r="A15637">
            <v>45927</v>
          </cell>
          <cell r="C15637" t="str">
            <v>CARLOS ANDRES HERNANDEZ MARTINEZ</v>
          </cell>
          <cell r="F15637">
            <v>45927.395104166666</v>
          </cell>
          <cell r="G15637">
            <v>45928.394479166665</v>
          </cell>
          <cell r="H15637">
            <v>1</v>
          </cell>
          <cell r="O15637">
            <v>340399.99</v>
          </cell>
        </row>
        <row r="15638">
          <cell r="A15638">
            <v>45927</v>
          </cell>
          <cell r="C15638" t="str">
            <v>GINA ALEXANDRA OCHOA CASTAÑEDA</v>
          </cell>
          <cell r="F15638">
            <v>45925.617037037038</v>
          </cell>
          <cell r="G15638">
            <v>45926.616909722223</v>
          </cell>
          <cell r="H15638">
            <v>3</v>
          </cell>
          <cell r="O15638">
            <v>326600</v>
          </cell>
        </row>
        <row r="15639">
          <cell r="A15639">
            <v>45927</v>
          </cell>
          <cell r="C15639" t="str">
            <v>VENTAS MOSTRADOR</v>
          </cell>
          <cell r="F15639">
            <v>45927</v>
          </cell>
          <cell r="G15639">
            <v>45927</v>
          </cell>
          <cell r="H15639">
            <v>0</v>
          </cell>
          <cell r="O15639">
            <v>523426</v>
          </cell>
        </row>
        <row r="15640">
          <cell r="A15640">
            <v>45927</v>
          </cell>
          <cell r="C15640" t="str">
            <v>VENTAS MOSTRADOR</v>
          </cell>
          <cell r="F15640">
            <v>45927</v>
          </cell>
          <cell r="G15640">
            <v>45927</v>
          </cell>
          <cell r="H15640">
            <v>0</v>
          </cell>
          <cell r="O15640">
            <v>733102</v>
          </cell>
        </row>
        <row r="15641">
          <cell r="A15641">
            <v>45928</v>
          </cell>
          <cell r="C15641" t="str">
            <v>VENTAS MOSTRADOR</v>
          </cell>
          <cell r="F15641">
            <v>45928</v>
          </cell>
          <cell r="G15641">
            <v>45928</v>
          </cell>
          <cell r="H15641">
            <v>0</v>
          </cell>
          <cell r="O15641">
            <v>1248</v>
          </cell>
        </row>
        <row r="15642">
          <cell r="A15642">
            <v>45928</v>
          </cell>
          <cell r="C15642" t="str">
            <v>VENTAS MOSTRADOR</v>
          </cell>
          <cell r="F15642">
            <v>45928</v>
          </cell>
          <cell r="G15642">
            <v>45928</v>
          </cell>
          <cell r="H15642">
            <v>0</v>
          </cell>
          <cell r="O15642">
            <v>5050</v>
          </cell>
        </row>
        <row r="15643">
          <cell r="A15643">
            <v>45928</v>
          </cell>
          <cell r="C15643" t="str">
            <v>VENTAS MOSTRADOR</v>
          </cell>
          <cell r="F15643">
            <v>45928</v>
          </cell>
          <cell r="G15643">
            <v>45928</v>
          </cell>
          <cell r="H15643">
            <v>0</v>
          </cell>
          <cell r="O15643">
            <v>5600</v>
          </cell>
        </row>
        <row r="15644">
          <cell r="A15644">
            <v>45928</v>
          </cell>
          <cell r="C15644" t="str">
            <v>VENTAS MOSTRADOR</v>
          </cell>
          <cell r="F15644">
            <v>45928</v>
          </cell>
          <cell r="G15644">
            <v>45928</v>
          </cell>
          <cell r="H15644">
            <v>0</v>
          </cell>
          <cell r="O15644">
            <v>8550</v>
          </cell>
        </row>
        <row r="15645">
          <cell r="A15645">
            <v>45928</v>
          </cell>
          <cell r="C15645" t="str">
            <v>VENTAS MOSTRADOR</v>
          </cell>
          <cell r="F15645">
            <v>45928</v>
          </cell>
          <cell r="G15645">
            <v>45928</v>
          </cell>
          <cell r="H15645">
            <v>0</v>
          </cell>
          <cell r="O15645">
            <v>9040</v>
          </cell>
        </row>
        <row r="15646">
          <cell r="A15646">
            <v>45928</v>
          </cell>
          <cell r="C15646" t="str">
            <v>VENTAS MOSTRADOR</v>
          </cell>
          <cell r="F15646">
            <v>45928</v>
          </cell>
          <cell r="G15646">
            <v>45928</v>
          </cell>
          <cell r="H15646">
            <v>0</v>
          </cell>
          <cell r="O15646">
            <v>9900</v>
          </cell>
        </row>
        <row r="15647">
          <cell r="A15647">
            <v>45928</v>
          </cell>
          <cell r="C15647" t="str">
            <v>VENTAS MOSTRADOR</v>
          </cell>
          <cell r="F15647">
            <v>45928</v>
          </cell>
          <cell r="G15647">
            <v>45928</v>
          </cell>
          <cell r="H15647">
            <v>0</v>
          </cell>
          <cell r="O15647">
            <v>10170</v>
          </cell>
        </row>
        <row r="15648">
          <cell r="A15648">
            <v>45928</v>
          </cell>
          <cell r="C15648" t="str">
            <v>VENTAS MOSTRADOR</v>
          </cell>
          <cell r="F15648">
            <v>45928</v>
          </cell>
          <cell r="G15648">
            <v>45928</v>
          </cell>
          <cell r="H15648">
            <v>0</v>
          </cell>
          <cell r="O15648">
            <v>11000</v>
          </cell>
        </row>
        <row r="15649">
          <cell r="A15649">
            <v>45928</v>
          </cell>
          <cell r="C15649" t="str">
            <v>VENTAS MOSTRADOR</v>
          </cell>
          <cell r="F15649">
            <v>45928</v>
          </cell>
          <cell r="G15649">
            <v>45928</v>
          </cell>
          <cell r="H15649">
            <v>0</v>
          </cell>
          <cell r="O15649">
            <v>12800</v>
          </cell>
        </row>
        <row r="15650">
          <cell r="A15650">
            <v>45928</v>
          </cell>
          <cell r="C15650" t="str">
            <v>VENTAS MOSTRADOR</v>
          </cell>
          <cell r="F15650">
            <v>45928</v>
          </cell>
          <cell r="G15650">
            <v>45928</v>
          </cell>
          <cell r="H15650">
            <v>0</v>
          </cell>
          <cell r="O15650">
            <v>13320</v>
          </cell>
        </row>
        <row r="15651">
          <cell r="A15651">
            <v>45928</v>
          </cell>
          <cell r="C15651" t="str">
            <v>VENTAS MOSTRADOR</v>
          </cell>
          <cell r="F15651">
            <v>45928</v>
          </cell>
          <cell r="G15651">
            <v>45928</v>
          </cell>
          <cell r="H15651">
            <v>0</v>
          </cell>
          <cell r="O15651">
            <v>14430</v>
          </cell>
        </row>
        <row r="15652">
          <cell r="A15652">
            <v>45928</v>
          </cell>
          <cell r="C15652" t="str">
            <v>VENTAS MOSTRADOR</v>
          </cell>
          <cell r="F15652">
            <v>45928</v>
          </cell>
          <cell r="G15652">
            <v>45928</v>
          </cell>
          <cell r="H15652">
            <v>0</v>
          </cell>
          <cell r="O15652">
            <v>15000</v>
          </cell>
        </row>
        <row r="15653">
          <cell r="A15653">
            <v>45928</v>
          </cell>
          <cell r="C15653" t="str">
            <v>VENTAS MOSTRADOR</v>
          </cell>
          <cell r="F15653">
            <v>45928</v>
          </cell>
          <cell r="G15653">
            <v>45928</v>
          </cell>
          <cell r="H15653">
            <v>0</v>
          </cell>
          <cell r="O15653">
            <v>15480</v>
          </cell>
        </row>
        <row r="15654">
          <cell r="A15654">
            <v>45928</v>
          </cell>
          <cell r="C15654" t="str">
            <v>VENTAS MOSTRADOR</v>
          </cell>
          <cell r="F15654">
            <v>45928</v>
          </cell>
          <cell r="G15654">
            <v>45928</v>
          </cell>
          <cell r="H15654">
            <v>0</v>
          </cell>
          <cell r="O15654">
            <v>15925</v>
          </cell>
        </row>
        <row r="15655">
          <cell r="A15655">
            <v>45928</v>
          </cell>
          <cell r="C15655" t="str">
            <v>VENTAS MOSTRADOR</v>
          </cell>
          <cell r="F15655">
            <v>45928</v>
          </cell>
          <cell r="G15655">
            <v>45928</v>
          </cell>
          <cell r="H15655">
            <v>0</v>
          </cell>
          <cell r="O15655">
            <v>16000</v>
          </cell>
        </row>
        <row r="15656">
          <cell r="A15656">
            <v>45928</v>
          </cell>
          <cell r="C15656" t="str">
            <v>VENTAS MOSTRADOR</v>
          </cell>
          <cell r="F15656">
            <v>45928</v>
          </cell>
          <cell r="G15656">
            <v>45928</v>
          </cell>
          <cell r="H15656">
            <v>0</v>
          </cell>
          <cell r="O15656">
            <v>16000</v>
          </cell>
        </row>
        <row r="15657">
          <cell r="A15657">
            <v>45928</v>
          </cell>
          <cell r="C15657" t="str">
            <v>VENTAS MOSTRADOR</v>
          </cell>
          <cell r="F15657">
            <v>45928</v>
          </cell>
          <cell r="G15657">
            <v>45928</v>
          </cell>
          <cell r="H15657">
            <v>0</v>
          </cell>
          <cell r="O15657">
            <v>17175</v>
          </cell>
        </row>
        <row r="15658">
          <cell r="A15658">
            <v>45928</v>
          </cell>
          <cell r="C15658" t="str">
            <v>VENTAS MOSTRADOR</v>
          </cell>
          <cell r="F15658">
            <v>45928</v>
          </cell>
          <cell r="G15658">
            <v>45928</v>
          </cell>
          <cell r="H15658">
            <v>0</v>
          </cell>
          <cell r="O15658">
            <v>18395</v>
          </cell>
        </row>
        <row r="15659">
          <cell r="A15659">
            <v>45928</v>
          </cell>
          <cell r="C15659" t="str">
            <v>VENTAS MOSTRADOR</v>
          </cell>
          <cell r="F15659">
            <v>45928</v>
          </cell>
          <cell r="G15659">
            <v>45928</v>
          </cell>
          <cell r="H15659">
            <v>0</v>
          </cell>
          <cell r="O15659">
            <v>21200</v>
          </cell>
        </row>
        <row r="15660">
          <cell r="A15660">
            <v>45928</v>
          </cell>
          <cell r="C15660" t="str">
            <v>VENTAS MOSTRADOR</v>
          </cell>
          <cell r="F15660">
            <v>45928</v>
          </cell>
          <cell r="G15660">
            <v>45928</v>
          </cell>
          <cell r="H15660">
            <v>0</v>
          </cell>
          <cell r="O15660">
            <v>24000</v>
          </cell>
        </row>
        <row r="15661">
          <cell r="A15661">
            <v>45928</v>
          </cell>
          <cell r="C15661" t="str">
            <v>VENTAS MOSTRADOR</v>
          </cell>
          <cell r="F15661">
            <v>45928</v>
          </cell>
          <cell r="G15661">
            <v>45928</v>
          </cell>
          <cell r="H15661">
            <v>0</v>
          </cell>
          <cell r="O15661">
            <v>25248</v>
          </cell>
        </row>
        <row r="15662">
          <cell r="A15662">
            <v>45928</v>
          </cell>
          <cell r="C15662" t="str">
            <v>VENTAS MOSTRADOR</v>
          </cell>
          <cell r="F15662">
            <v>45928</v>
          </cell>
          <cell r="G15662">
            <v>45928</v>
          </cell>
          <cell r="H15662">
            <v>0</v>
          </cell>
          <cell r="O15662">
            <v>24125</v>
          </cell>
        </row>
        <row r="15663">
          <cell r="A15663">
            <v>45928</v>
          </cell>
          <cell r="C15663" t="str">
            <v>VENTAS MOSTRADOR</v>
          </cell>
          <cell r="F15663">
            <v>45928</v>
          </cell>
          <cell r="G15663">
            <v>45928</v>
          </cell>
          <cell r="H15663">
            <v>0</v>
          </cell>
          <cell r="O15663">
            <v>38811</v>
          </cell>
        </row>
        <row r="15664">
          <cell r="A15664">
            <v>45928</v>
          </cell>
          <cell r="C15664" t="str">
            <v>VENTAS MOSTRADOR</v>
          </cell>
          <cell r="F15664">
            <v>45928</v>
          </cell>
          <cell r="G15664">
            <v>45928</v>
          </cell>
          <cell r="H15664">
            <v>0</v>
          </cell>
          <cell r="O15664">
            <v>40546</v>
          </cell>
        </row>
        <row r="15665">
          <cell r="A15665">
            <v>45928</v>
          </cell>
          <cell r="C15665" t="str">
            <v>VENTAS MOSTRADOR</v>
          </cell>
          <cell r="F15665">
            <v>45928</v>
          </cell>
          <cell r="G15665">
            <v>45928</v>
          </cell>
          <cell r="H15665">
            <v>0</v>
          </cell>
          <cell r="O15665">
            <v>48000</v>
          </cell>
        </row>
        <row r="15666">
          <cell r="A15666">
            <v>45928</v>
          </cell>
          <cell r="C15666" t="str">
            <v>VENTAS MOSTRADOR</v>
          </cell>
          <cell r="F15666">
            <v>45928</v>
          </cell>
          <cell r="G15666">
            <v>45928</v>
          </cell>
          <cell r="H15666">
            <v>0</v>
          </cell>
          <cell r="O15666">
            <v>48815</v>
          </cell>
        </row>
        <row r="15667">
          <cell r="A15667">
            <v>45928</v>
          </cell>
          <cell r="C15667" t="str">
            <v>VENTAS MOSTRADOR</v>
          </cell>
          <cell r="F15667">
            <v>45928</v>
          </cell>
          <cell r="G15667">
            <v>45928</v>
          </cell>
          <cell r="H15667">
            <v>0</v>
          </cell>
          <cell r="O15667">
            <v>52580</v>
          </cell>
        </row>
        <row r="15668">
          <cell r="A15668">
            <v>45928</v>
          </cell>
          <cell r="C15668" t="str">
            <v>VENTAS MOSTRADOR</v>
          </cell>
          <cell r="F15668">
            <v>45928</v>
          </cell>
          <cell r="G15668">
            <v>45928</v>
          </cell>
          <cell r="H15668">
            <v>0</v>
          </cell>
          <cell r="O15668">
            <v>65900</v>
          </cell>
        </row>
        <row r="15669">
          <cell r="A15669">
            <v>45928</v>
          </cell>
          <cell r="C15669" t="str">
            <v>VENTAS MOSTRADOR</v>
          </cell>
          <cell r="F15669">
            <v>45928</v>
          </cell>
          <cell r="G15669">
            <v>45928</v>
          </cell>
          <cell r="H15669">
            <v>0</v>
          </cell>
          <cell r="O15669">
            <v>67714</v>
          </cell>
        </row>
        <row r="15670">
          <cell r="A15670">
            <v>45928</v>
          </cell>
          <cell r="C15670" t="str">
            <v>VENTAS MOSTRADOR</v>
          </cell>
          <cell r="F15670">
            <v>45928</v>
          </cell>
          <cell r="G15670">
            <v>45928</v>
          </cell>
          <cell r="H15670">
            <v>0</v>
          </cell>
          <cell r="O15670">
            <v>73556</v>
          </cell>
        </row>
        <row r="15671">
          <cell r="A15671">
            <v>45928</v>
          </cell>
          <cell r="C15671" t="str">
            <v>VENTAS MOSTRADOR</v>
          </cell>
          <cell r="F15671">
            <v>45928</v>
          </cell>
          <cell r="G15671">
            <v>45928</v>
          </cell>
          <cell r="H15671">
            <v>0</v>
          </cell>
          <cell r="O15671">
            <v>75636</v>
          </cell>
        </row>
        <row r="15672">
          <cell r="A15672">
            <v>45928</v>
          </cell>
          <cell r="C15672" t="str">
            <v>VENTAS MOSTRADOR</v>
          </cell>
          <cell r="F15672">
            <v>45928</v>
          </cell>
          <cell r="G15672">
            <v>45928</v>
          </cell>
          <cell r="H15672">
            <v>0</v>
          </cell>
          <cell r="O15672">
            <v>75996</v>
          </cell>
        </row>
        <row r="15673">
          <cell r="A15673">
            <v>45928</v>
          </cell>
          <cell r="C15673" t="str">
            <v>VENTAS MOSTRADOR</v>
          </cell>
          <cell r="F15673">
            <v>45928</v>
          </cell>
          <cell r="G15673">
            <v>45928</v>
          </cell>
          <cell r="H15673">
            <v>0</v>
          </cell>
          <cell r="O15673">
            <v>81342</v>
          </cell>
        </row>
        <row r="15674">
          <cell r="A15674">
            <v>45928</v>
          </cell>
          <cell r="C15674" t="str">
            <v>VENTAS MOSTRADOR</v>
          </cell>
          <cell r="F15674">
            <v>45928</v>
          </cell>
          <cell r="G15674">
            <v>45928</v>
          </cell>
          <cell r="H15674">
            <v>0</v>
          </cell>
          <cell r="O15674">
            <v>87840</v>
          </cell>
        </row>
        <row r="15675">
          <cell r="A15675">
            <v>45928</v>
          </cell>
          <cell r="C15675" t="str">
            <v>VENTAS MOSTRADOR</v>
          </cell>
          <cell r="F15675">
            <v>45928</v>
          </cell>
          <cell r="G15675">
            <v>45928</v>
          </cell>
          <cell r="H15675">
            <v>0</v>
          </cell>
          <cell r="O15675">
            <v>104710</v>
          </cell>
        </row>
        <row r="15676">
          <cell r="A15676">
            <v>45928</v>
          </cell>
          <cell r="C15676" t="str">
            <v>VENTAS MOSTRADOR</v>
          </cell>
          <cell r="F15676">
            <v>45928</v>
          </cell>
          <cell r="G15676">
            <v>45928</v>
          </cell>
          <cell r="H15676">
            <v>0</v>
          </cell>
          <cell r="O15676">
            <v>124353</v>
          </cell>
        </row>
        <row r="15677">
          <cell r="A15677">
            <v>45928</v>
          </cell>
          <cell r="C15677" t="str">
            <v>VENTAS MOSTRADOR</v>
          </cell>
          <cell r="F15677">
            <v>45928</v>
          </cell>
          <cell r="G15677">
            <v>45928</v>
          </cell>
          <cell r="H15677">
            <v>0</v>
          </cell>
          <cell r="O15677">
            <v>129503</v>
          </cell>
        </row>
        <row r="15678">
          <cell r="A15678">
            <v>45928</v>
          </cell>
          <cell r="C15678" t="str">
            <v>VENTAS MOSTRADOR</v>
          </cell>
          <cell r="F15678">
            <v>45928</v>
          </cell>
          <cell r="G15678">
            <v>45928</v>
          </cell>
          <cell r="H15678">
            <v>0</v>
          </cell>
          <cell r="O15678">
            <v>66340</v>
          </cell>
        </row>
        <row r="15679">
          <cell r="A15679">
            <v>45928</v>
          </cell>
          <cell r="C15679" t="str">
            <v>VENTAS MOSTRADOR</v>
          </cell>
          <cell r="F15679">
            <v>45928</v>
          </cell>
          <cell r="G15679">
            <v>45928</v>
          </cell>
          <cell r="H15679">
            <v>0</v>
          </cell>
          <cell r="O15679">
            <v>69944</v>
          </cell>
        </row>
        <row r="15680">
          <cell r="A15680">
            <v>45928</v>
          </cell>
          <cell r="C15680" t="str">
            <v>CARLOS ANDRES HERNANDEZ MARTINEZ</v>
          </cell>
          <cell r="F15680">
            <v>45927.390648148146</v>
          </cell>
          <cell r="G15680">
            <v>45928.390474537038</v>
          </cell>
          <cell r="H15680">
            <v>1</v>
          </cell>
          <cell r="O15680">
            <v>638249.98</v>
          </cell>
        </row>
        <row r="15681">
          <cell r="A15681">
            <v>45928</v>
          </cell>
          <cell r="C15681" t="str">
            <v>VENTAS MOSTRADOR</v>
          </cell>
          <cell r="F15681">
            <v>45928</v>
          </cell>
          <cell r="G15681">
            <v>45928</v>
          </cell>
          <cell r="H15681">
            <v>0</v>
          </cell>
          <cell r="O15681">
            <v>1673974</v>
          </cell>
        </row>
        <row r="15682">
          <cell r="A15682">
            <v>45928</v>
          </cell>
          <cell r="C15682" t="str">
            <v>VENTAS MOSTRADOR</v>
          </cell>
          <cell r="F15682">
            <v>45928</v>
          </cell>
          <cell r="G15682">
            <v>45928</v>
          </cell>
          <cell r="H15682">
            <v>0</v>
          </cell>
          <cell r="O15682">
            <v>2205727</v>
          </cell>
        </row>
        <row r="15683">
          <cell r="A15683">
            <v>45929</v>
          </cell>
          <cell r="C15683" t="str">
            <v>VENTAS MOSTRADOR</v>
          </cell>
          <cell r="F15683">
            <v>45929</v>
          </cell>
          <cell r="G15683">
            <v>45929</v>
          </cell>
          <cell r="H15683">
            <v>6</v>
          </cell>
          <cell r="O15683">
            <v>9270</v>
          </cell>
        </row>
        <row r="15684">
          <cell r="A15684">
            <v>45929</v>
          </cell>
          <cell r="C15684" t="str">
            <v>VENTAS MOSTRADOR</v>
          </cell>
          <cell r="F15684">
            <v>45929</v>
          </cell>
          <cell r="G15684">
            <v>45929</v>
          </cell>
          <cell r="H15684">
            <v>-15</v>
          </cell>
          <cell r="O15684">
            <v>10230</v>
          </cell>
        </row>
        <row r="15685">
          <cell r="A15685">
            <v>45929</v>
          </cell>
          <cell r="C15685" t="str">
            <v>VENTAS MOSTRADOR</v>
          </cell>
          <cell r="F15685">
            <v>45929</v>
          </cell>
          <cell r="G15685">
            <v>45929</v>
          </cell>
          <cell r="H15685">
            <v>-15</v>
          </cell>
          <cell r="O15685">
            <v>10370</v>
          </cell>
        </row>
        <row r="15686">
          <cell r="A15686">
            <v>45929</v>
          </cell>
          <cell r="C15686" t="str">
            <v>VENTAS MOSTRADOR</v>
          </cell>
          <cell r="F15686">
            <v>45929</v>
          </cell>
          <cell r="G15686">
            <v>45929</v>
          </cell>
          <cell r="H15686">
            <v>-15</v>
          </cell>
          <cell r="O15686">
            <v>11330</v>
          </cell>
        </row>
        <row r="15687">
          <cell r="A15687">
            <v>45929</v>
          </cell>
          <cell r="C15687" t="str">
            <v>VENTAS MOSTRADOR</v>
          </cell>
          <cell r="F15687">
            <v>45929</v>
          </cell>
          <cell r="G15687">
            <v>45929</v>
          </cell>
          <cell r="H15687">
            <v>3</v>
          </cell>
          <cell r="O15687">
            <v>14000</v>
          </cell>
        </row>
        <row r="15688">
          <cell r="A15688">
            <v>45929</v>
          </cell>
          <cell r="C15688" t="str">
            <v>VENTAS MOSTRADOR</v>
          </cell>
          <cell r="F15688">
            <v>45929</v>
          </cell>
          <cell r="G15688">
            <v>45929</v>
          </cell>
          <cell r="H15688">
            <v>20</v>
          </cell>
          <cell r="O15688">
            <v>20400</v>
          </cell>
        </row>
        <row r="15689">
          <cell r="A15689">
            <v>45929</v>
          </cell>
          <cell r="C15689" t="str">
            <v>VENTAS MOSTRADOR</v>
          </cell>
          <cell r="F15689">
            <v>45929</v>
          </cell>
          <cell r="G15689">
            <v>45929</v>
          </cell>
          <cell r="H15689">
            <v>24</v>
          </cell>
          <cell r="O15689">
            <v>20700</v>
          </cell>
        </row>
        <row r="15690">
          <cell r="A15690">
            <v>45929</v>
          </cell>
          <cell r="C15690" t="str">
            <v>VENTAS MOSTRADOR</v>
          </cell>
          <cell r="F15690">
            <v>45929</v>
          </cell>
          <cell r="G15690">
            <v>45929</v>
          </cell>
          <cell r="H15690">
            <v>23</v>
          </cell>
          <cell r="O15690">
            <v>47318</v>
          </cell>
        </row>
        <row r="15691">
          <cell r="A15691">
            <v>45929</v>
          </cell>
          <cell r="C15691" t="str">
            <v>CARMEN ALICIA URQUIJO GAITAN</v>
          </cell>
          <cell r="F15691">
            <v>45929.313611111109</v>
          </cell>
          <cell r="G15691">
            <v>45930.313275462962</v>
          </cell>
          <cell r="H15691">
            <v>0</v>
          </cell>
          <cell r="O15691">
            <v>97500</v>
          </cell>
        </row>
        <row r="15692">
          <cell r="A15692">
            <v>45929</v>
          </cell>
          <cell r="C15692" t="str">
            <v>CARLOS ANDRES HERNANDEZ MARTINEZ</v>
          </cell>
          <cell r="F15692">
            <v>45929.406018518515</v>
          </cell>
          <cell r="G15692">
            <v>45930.395636574074</v>
          </cell>
          <cell r="H15692">
            <v>0</v>
          </cell>
          <cell r="O15692">
            <v>212749.99</v>
          </cell>
        </row>
        <row r="15693">
          <cell r="A15693">
            <v>45929</v>
          </cell>
          <cell r="C15693" t="str">
            <v>CRISTIAN  ROJAS RIVERA</v>
          </cell>
          <cell r="F15693">
            <v>45927.488032407404</v>
          </cell>
          <cell r="G15693">
            <v>45933.487951388888</v>
          </cell>
          <cell r="H15693">
            <v>-3</v>
          </cell>
          <cell r="O15693">
            <v>255299.99</v>
          </cell>
        </row>
        <row r="15694">
          <cell r="A15694">
            <v>45929</v>
          </cell>
          <cell r="C15694" t="str">
            <v>JOSE RODRIGO SUAREZ TORRES</v>
          </cell>
          <cell r="F15694">
            <v>45927.288252314815</v>
          </cell>
          <cell r="G15694">
            <v>45928.280844907407</v>
          </cell>
          <cell r="H15694">
            <v>2</v>
          </cell>
          <cell r="O15694">
            <v>272500</v>
          </cell>
        </row>
        <row r="15695">
          <cell r="A15695">
            <v>45929</v>
          </cell>
          <cell r="C15695" t="str">
            <v>JAIR SEBASTIAN ROJAS PULIDO</v>
          </cell>
          <cell r="F15695">
            <v>45930.377870370372</v>
          </cell>
          <cell r="G15695">
            <v>45931.377789351849</v>
          </cell>
          <cell r="H15695">
            <v>-1</v>
          </cell>
          <cell r="O15695">
            <v>425499.99</v>
          </cell>
        </row>
        <row r="15696">
          <cell r="A15696">
            <v>45929</v>
          </cell>
          <cell r="C15696" t="str">
            <v>CAS COLOMBO AMERICAN SCHOOL S.A.S</v>
          </cell>
          <cell r="F15696">
            <v>45911.647118055553</v>
          </cell>
          <cell r="G15696">
            <v>45941.646655092591</v>
          </cell>
          <cell r="H15696">
            <v>-11</v>
          </cell>
          <cell r="O15696">
            <v>2047388.574</v>
          </cell>
        </row>
        <row r="15697">
          <cell r="A15697">
            <v>45929</v>
          </cell>
          <cell r="C15697" t="str">
            <v>DELIMEX SAS</v>
          </cell>
          <cell r="F15697">
            <v>45910.346689814818</v>
          </cell>
          <cell r="G15697">
            <v>45940.342650462961</v>
          </cell>
          <cell r="H15697">
            <v>-10</v>
          </cell>
          <cell r="O15697">
            <v>5586580</v>
          </cell>
        </row>
        <row r="15698">
          <cell r="A15698">
            <v>45929</v>
          </cell>
          <cell r="C15698" t="str">
            <v>DELIMEX SAS</v>
          </cell>
          <cell r="F15698">
            <v>45917.251562500001</v>
          </cell>
          <cell r="G15698">
            <v>45947.250983796293</v>
          </cell>
          <cell r="H15698">
            <v>-17</v>
          </cell>
          <cell r="O15698">
            <v>3360040</v>
          </cell>
        </row>
        <row r="15699">
          <cell r="A15699">
            <v>45929</v>
          </cell>
          <cell r="C15699" t="str">
            <v>KAREN GISSET MARTINEZ SANDOVAL</v>
          </cell>
          <cell r="F15699">
            <v>45927.421793981484</v>
          </cell>
          <cell r="G15699">
            <v>45928.421678240738</v>
          </cell>
          <cell r="H15699">
            <v>2</v>
          </cell>
          <cell r="O15699">
            <v>322200</v>
          </cell>
        </row>
        <row r="15700">
          <cell r="A15700">
            <v>45929</v>
          </cell>
          <cell r="C15700" t="str">
            <v>DEKARLA SAS</v>
          </cell>
          <cell r="F15700">
            <v>45927.609305555554</v>
          </cell>
          <cell r="G15700">
            <v>45928.607754629629</v>
          </cell>
          <cell r="H15700">
            <v>2</v>
          </cell>
          <cell r="O15700">
            <v>502500</v>
          </cell>
        </row>
        <row r="15701">
          <cell r="A15701">
            <v>45929</v>
          </cell>
          <cell r="C15701" t="str">
            <v>VENTAS MOSTRADOR</v>
          </cell>
          <cell r="F15701">
            <v>45903.563043981485</v>
          </cell>
          <cell r="G15701">
            <v>45905.549583333333</v>
          </cell>
          <cell r="H15701">
            <v>25</v>
          </cell>
          <cell r="O15701">
            <v>1624000</v>
          </cell>
        </row>
        <row r="15702">
          <cell r="A15702">
            <v>45929</v>
          </cell>
          <cell r="C15702" t="str">
            <v>ALEJANDRO  DURAN</v>
          </cell>
          <cell r="F15702">
            <v>45927.573923611111</v>
          </cell>
          <cell r="G15702">
            <v>45928.573819444442</v>
          </cell>
          <cell r="H15702">
            <v>2</v>
          </cell>
          <cell r="O15702">
            <v>2181900</v>
          </cell>
        </row>
        <row r="15703">
          <cell r="A15703">
            <v>45929</v>
          </cell>
          <cell r="C15703" t="str">
            <v>EL MERO BURRITO S.A.S</v>
          </cell>
          <cell r="F15703">
            <v>45929.324050925927</v>
          </cell>
          <cell r="G15703">
            <v>45930.323854166665</v>
          </cell>
          <cell r="H15703">
            <v>0</v>
          </cell>
          <cell r="O15703">
            <v>259900</v>
          </cell>
        </row>
        <row r="15704">
          <cell r="A15704">
            <v>45929</v>
          </cell>
          <cell r="C15704" t="str">
            <v>IVAN RODRIGO LUQUE RESTREPO</v>
          </cell>
          <cell r="F15704">
            <v>45918.321944444448</v>
          </cell>
          <cell r="G15704">
            <v>45926.321250000001</v>
          </cell>
          <cell r="H15704">
            <v>4</v>
          </cell>
          <cell r="O15704">
            <v>507449.97</v>
          </cell>
        </row>
        <row r="15705">
          <cell r="A15705">
            <v>45929</v>
          </cell>
          <cell r="C15705" t="str">
            <v>WOMPI</v>
          </cell>
          <cell r="F15705">
            <v>45929.603993055556</v>
          </cell>
          <cell r="G15705">
            <v>45930.603645833333</v>
          </cell>
          <cell r="H15705">
            <v>1</v>
          </cell>
          <cell r="O15705">
            <v>0</v>
          </cell>
        </row>
        <row r="15706">
          <cell r="A15706">
            <v>45929</v>
          </cell>
          <cell r="C15706" t="str">
            <v>NESTOR ABEL NOREÑA URREA</v>
          </cell>
          <cell r="F15706">
            <v>45927.585486111115</v>
          </cell>
          <cell r="G15706">
            <v>45928.585381944446</v>
          </cell>
          <cell r="H15706">
            <v>2</v>
          </cell>
          <cell r="O15706">
            <v>446985</v>
          </cell>
        </row>
        <row r="15707">
          <cell r="A15707">
            <v>45929</v>
          </cell>
          <cell r="C15707" t="str">
            <v>CARLOS ANDRES CORTES PACHON</v>
          </cell>
          <cell r="F15707">
            <v>45927.322372685187</v>
          </cell>
          <cell r="G15707">
            <v>45928.322025462963</v>
          </cell>
          <cell r="H15707">
            <v>3</v>
          </cell>
          <cell r="O15707">
            <v>193200</v>
          </cell>
        </row>
        <row r="15708">
          <cell r="A15708">
            <v>45929</v>
          </cell>
          <cell r="C15708" t="str">
            <v>BASTIDAS MEDINA MARCELA</v>
          </cell>
          <cell r="F15708">
            <v>45925.277777777781</v>
          </cell>
          <cell r="G15708">
            <v>45926.277569444443</v>
          </cell>
          <cell r="H15708">
            <v>4</v>
          </cell>
          <cell r="O15708">
            <v>146600</v>
          </cell>
        </row>
        <row r="15709">
          <cell r="A15709">
            <v>45929</v>
          </cell>
          <cell r="C15709" t="str">
            <v>BASTIDAS MEDINA MARCELA</v>
          </cell>
          <cell r="F15709">
            <v>45925.43917824074</v>
          </cell>
          <cell r="G15709">
            <v>45926.438946759263</v>
          </cell>
          <cell r="H15709">
            <v>4</v>
          </cell>
          <cell r="O15709">
            <v>324400</v>
          </cell>
        </row>
        <row r="15710">
          <cell r="A15710">
            <v>45929</v>
          </cell>
          <cell r="C15710" t="str">
            <v>BASTIDAS MEDINA MARCELA</v>
          </cell>
          <cell r="F15710">
            <v>45925.47351851852</v>
          </cell>
          <cell r="G15710">
            <v>45926.47351851852</v>
          </cell>
          <cell r="H15710">
            <v>4</v>
          </cell>
          <cell r="O15710">
            <v>26000</v>
          </cell>
        </row>
        <row r="15711">
          <cell r="A15711">
            <v>45929</v>
          </cell>
          <cell r="C15711" t="str">
            <v>JAIR SEBASTIAN ROJAS PULIDO</v>
          </cell>
          <cell r="F15711">
            <v>45929.356365740743</v>
          </cell>
          <cell r="G15711">
            <v>45930.356203703705</v>
          </cell>
          <cell r="H15711">
            <v>0</v>
          </cell>
          <cell r="O15711">
            <v>510599.99</v>
          </cell>
        </row>
        <row r="15712">
          <cell r="A15712">
            <v>45929</v>
          </cell>
          <cell r="C15712" t="str">
            <v>ANA BAUTISTA</v>
          </cell>
          <cell r="F15712">
            <v>45924.340127314812</v>
          </cell>
          <cell r="G15712">
            <v>45925.339178240742</v>
          </cell>
          <cell r="H15712">
            <v>5</v>
          </cell>
          <cell r="O15712">
            <v>556600</v>
          </cell>
        </row>
        <row r="15713">
          <cell r="A15713">
            <v>45929</v>
          </cell>
          <cell r="C15713" t="str">
            <v>ANA BAUTISTA</v>
          </cell>
          <cell r="F15713">
            <v>45924.368738425925</v>
          </cell>
          <cell r="G15713">
            <v>45925.368738425925</v>
          </cell>
          <cell r="H15713">
            <v>5</v>
          </cell>
          <cell r="O15713">
            <v>98000</v>
          </cell>
        </row>
        <row r="15714">
          <cell r="A15714">
            <v>45929</v>
          </cell>
          <cell r="C15714" t="str">
            <v>GUSTAVO  ALARCON MEJIA</v>
          </cell>
          <cell r="F15714">
            <v>45929.321238425924</v>
          </cell>
          <cell r="G15714">
            <v>45930.318020833336</v>
          </cell>
          <cell r="H15714">
            <v>0</v>
          </cell>
          <cell r="O15714">
            <v>278674.98</v>
          </cell>
        </row>
        <row r="15715">
          <cell r="A15715">
            <v>45929</v>
          </cell>
          <cell r="C15715" t="str">
            <v>CRISTIAN CAMILO VEGA PALACIOS</v>
          </cell>
          <cell r="F15715">
            <v>45929.323321759257</v>
          </cell>
          <cell r="G15715">
            <v>45930.323009259257</v>
          </cell>
          <cell r="H15715">
            <v>0</v>
          </cell>
          <cell r="O15715">
            <v>403200</v>
          </cell>
        </row>
        <row r="15716">
          <cell r="A15716">
            <v>45929</v>
          </cell>
          <cell r="C15716" t="str">
            <v>PPC SAS</v>
          </cell>
          <cell r="F15716">
            <v>45915.241157407407</v>
          </cell>
          <cell r="G15716">
            <v>45930.240694444445</v>
          </cell>
          <cell r="H15716">
            <v>0</v>
          </cell>
          <cell r="O15716">
            <v>2259606.34</v>
          </cell>
        </row>
        <row r="15717">
          <cell r="A15717">
            <v>45929</v>
          </cell>
          <cell r="C15717" t="str">
            <v>PPC SAS</v>
          </cell>
          <cell r="F15717">
            <v>45915.590486111112</v>
          </cell>
          <cell r="G15717">
            <v>45930.589282407411</v>
          </cell>
          <cell r="H15717">
            <v>0</v>
          </cell>
          <cell r="O15717">
            <v>2739561.0669999998</v>
          </cell>
        </row>
        <row r="15718">
          <cell r="A15718">
            <v>45929</v>
          </cell>
          <cell r="C15718" t="str">
            <v>PPC SAS</v>
          </cell>
          <cell r="F15718">
            <v>45916.513541666667</v>
          </cell>
          <cell r="G15718">
            <v>45931.513009259259</v>
          </cell>
          <cell r="H15718">
            <v>-1</v>
          </cell>
          <cell r="O15718">
            <v>900900</v>
          </cell>
        </row>
        <row r="15719">
          <cell r="A15719">
            <v>45929</v>
          </cell>
          <cell r="C15719" t="str">
            <v>HUMO CAFE &amp; BISTRO SAS</v>
          </cell>
          <cell r="F15719">
            <v>45924.259409722225</v>
          </cell>
          <cell r="G15719">
            <v>45925.258993055555</v>
          </cell>
          <cell r="H15719">
            <v>5</v>
          </cell>
          <cell r="O15719">
            <v>499950</v>
          </cell>
        </row>
        <row r="15720">
          <cell r="A15720">
            <v>45929</v>
          </cell>
          <cell r="C15720" t="str">
            <v xml:space="preserve">A MANO SAS </v>
          </cell>
          <cell r="F15720">
            <v>45919.447708333333</v>
          </cell>
          <cell r="G15720">
            <v>45927.446805555555</v>
          </cell>
          <cell r="H15720">
            <v>3</v>
          </cell>
          <cell r="O15720">
            <v>374900</v>
          </cell>
        </row>
        <row r="15721">
          <cell r="A15721">
            <v>45929</v>
          </cell>
          <cell r="C15721" t="str">
            <v>VENTAS MOSTRADOR</v>
          </cell>
          <cell r="F15721">
            <v>45916.516018518516</v>
          </cell>
          <cell r="G15721">
            <v>45931.515902777777</v>
          </cell>
          <cell r="H15721">
            <v>21</v>
          </cell>
          <cell r="O15721">
            <v>0</v>
          </cell>
        </row>
        <row r="15722">
          <cell r="A15722">
            <v>45929</v>
          </cell>
          <cell r="C15722" t="str">
            <v>THE NEXT SHOT S.A.S</v>
          </cell>
          <cell r="F15722">
            <v>45923.334432870368</v>
          </cell>
          <cell r="G15722">
            <v>45924.334189814814</v>
          </cell>
          <cell r="H15722">
            <v>6</v>
          </cell>
          <cell r="O15722">
            <v>1077900</v>
          </cell>
        </row>
        <row r="15723">
          <cell r="A15723">
            <v>45929</v>
          </cell>
          <cell r="C15723" t="str">
            <v>MOYSER SAS</v>
          </cell>
          <cell r="F15723">
            <v>45927.551423611112</v>
          </cell>
          <cell r="G15723">
            <v>45928.551354166666</v>
          </cell>
          <cell r="H15723">
            <v>2</v>
          </cell>
          <cell r="O15723">
            <v>2407600</v>
          </cell>
        </row>
        <row r="15724">
          <cell r="A15724">
            <v>45929</v>
          </cell>
          <cell r="C15724" t="str">
            <v>ROBINFOOD COLOMBIA SAS</v>
          </cell>
          <cell r="F15724">
            <v>45895.269120370373</v>
          </cell>
          <cell r="G15724">
            <v>45925.26902777778</v>
          </cell>
          <cell r="H15724">
            <v>5</v>
          </cell>
          <cell r="O15724">
            <v>1180094.1000000001</v>
          </cell>
        </row>
        <row r="15725">
          <cell r="A15725">
            <v>45929</v>
          </cell>
          <cell r="C15725" t="str">
            <v>ROBINFOOD COLOMBIA SAS</v>
          </cell>
          <cell r="F15725">
            <v>45896.286215277774</v>
          </cell>
          <cell r="G15725">
            <v>45926.286041666666</v>
          </cell>
          <cell r="H15725">
            <v>4</v>
          </cell>
          <cell r="O15725">
            <v>3490489.3</v>
          </cell>
        </row>
        <row r="15726">
          <cell r="A15726">
            <v>45929</v>
          </cell>
          <cell r="C15726" t="str">
            <v>VENTAS MOSTRADOR</v>
          </cell>
          <cell r="F15726">
            <v>45929</v>
          </cell>
          <cell r="G15726">
            <v>45929</v>
          </cell>
          <cell r="H15726">
            <v>0</v>
          </cell>
          <cell r="O15726">
            <v>2361461</v>
          </cell>
        </row>
        <row r="15727">
          <cell r="A15727">
            <v>45929</v>
          </cell>
          <cell r="C15727" t="str">
            <v>VENTAS MOSTRADOR</v>
          </cell>
          <cell r="F15727">
            <v>45929</v>
          </cell>
          <cell r="G15727">
            <v>45929</v>
          </cell>
          <cell r="H15727">
            <v>0</v>
          </cell>
          <cell r="O15727">
            <v>2785592</v>
          </cell>
        </row>
        <row r="15728">
          <cell r="A15728">
            <v>45929</v>
          </cell>
          <cell r="C15728" t="str">
            <v>INVERSIONES EL CARNAL SAS</v>
          </cell>
          <cell r="F15728">
            <v>45920.569432870368</v>
          </cell>
          <cell r="G15728">
            <v>45928.569293981483</v>
          </cell>
          <cell r="H15728">
            <v>2</v>
          </cell>
          <cell r="O15728">
            <v>15514502.939999999</v>
          </cell>
        </row>
        <row r="15729">
          <cell r="A15729">
            <v>45929</v>
          </cell>
          <cell r="C15729" t="str">
            <v>INVERSIONES EL CARNAL SAS</v>
          </cell>
          <cell r="F15729">
            <v>45922.566319444442</v>
          </cell>
          <cell r="G15729">
            <v>45930.566192129627</v>
          </cell>
          <cell r="H15729">
            <v>0</v>
          </cell>
          <cell r="O15729">
            <v>12605197.536</v>
          </cell>
        </row>
        <row r="15730">
          <cell r="A15730">
            <v>45929</v>
          </cell>
          <cell r="C15730" t="str">
            <v>INVERSIONES EL CARNAL SAS</v>
          </cell>
          <cell r="F15730">
            <v>45923.6096412037</v>
          </cell>
          <cell r="G15730">
            <v>45931.609259259261</v>
          </cell>
          <cell r="H15730">
            <v>-1</v>
          </cell>
          <cell r="O15730">
            <v>15299397.18</v>
          </cell>
        </row>
        <row r="15731">
          <cell r="A15731">
            <v>45929</v>
          </cell>
          <cell r="C15731" t="str">
            <v>INVERSIONES EL CARNAL SAS</v>
          </cell>
          <cell r="F15731">
            <v>45924.519583333335</v>
          </cell>
          <cell r="G15731">
            <v>45932.519282407404</v>
          </cell>
          <cell r="H15731">
            <v>-2</v>
          </cell>
          <cell r="O15731">
            <v>16053342.868799999</v>
          </cell>
        </row>
        <row r="15732">
          <cell r="A15732">
            <v>45929</v>
          </cell>
          <cell r="C15732" t="str">
            <v>INVERSIONES EL CARNAL SAS</v>
          </cell>
          <cell r="F15732">
            <v>45925.560011574074</v>
          </cell>
          <cell r="G15732">
            <v>45933.559872685182</v>
          </cell>
          <cell r="H15732">
            <v>-3</v>
          </cell>
          <cell r="O15732">
            <v>14964907.723200001</v>
          </cell>
        </row>
        <row r="15733">
          <cell r="A15733">
            <v>45930</v>
          </cell>
          <cell r="C15733" t="str">
            <v>PINEDA FORERO ARNOBIS</v>
          </cell>
          <cell r="F15733">
            <v>45930.33525462963</v>
          </cell>
          <cell r="G15733">
            <v>45931.335162037038</v>
          </cell>
          <cell r="H15733">
            <v>14</v>
          </cell>
          <cell r="O15733">
            <v>1392000</v>
          </cell>
        </row>
        <row r="15734">
          <cell r="A15734">
            <v>45930</v>
          </cell>
          <cell r="C15734" t="str">
            <v>VENTAS MOSTRADOR</v>
          </cell>
          <cell r="F15734">
            <v>45930</v>
          </cell>
          <cell r="G15734">
            <v>45930</v>
          </cell>
          <cell r="H15734">
            <v>0</v>
          </cell>
          <cell r="O15734">
            <v>20000</v>
          </cell>
        </row>
        <row r="15735">
          <cell r="A15735">
            <v>45930</v>
          </cell>
          <cell r="C15735" t="str">
            <v>VENTAS MOSTRADOR</v>
          </cell>
          <cell r="F15735">
            <v>45930</v>
          </cell>
          <cell r="G15735">
            <v>45930</v>
          </cell>
          <cell r="H15735">
            <v>0</v>
          </cell>
          <cell r="O15735">
            <v>20580</v>
          </cell>
        </row>
        <row r="15736">
          <cell r="A15736">
            <v>45930</v>
          </cell>
          <cell r="C15736" t="str">
            <v>VENTAS MOSTRADOR</v>
          </cell>
          <cell r="F15736">
            <v>45930</v>
          </cell>
          <cell r="G15736">
            <v>45930</v>
          </cell>
          <cell r="H15736">
            <v>0</v>
          </cell>
          <cell r="O15736">
            <v>20800</v>
          </cell>
        </row>
        <row r="15737">
          <cell r="A15737">
            <v>45930</v>
          </cell>
          <cell r="C15737" t="str">
            <v>VENTAS MOSTRADOR</v>
          </cell>
          <cell r="F15737">
            <v>45930</v>
          </cell>
          <cell r="G15737">
            <v>45930</v>
          </cell>
          <cell r="H15737">
            <v>0</v>
          </cell>
          <cell r="O15737">
            <v>20860</v>
          </cell>
        </row>
        <row r="15738">
          <cell r="A15738">
            <v>45930</v>
          </cell>
          <cell r="C15738" t="str">
            <v>VENTAS MOSTRADOR</v>
          </cell>
          <cell r="F15738">
            <v>45930</v>
          </cell>
          <cell r="G15738">
            <v>45930</v>
          </cell>
          <cell r="H15738">
            <v>0</v>
          </cell>
          <cell r="O15738">
            <v>28825</v>
          </cell>
        </row>
        <row r="15739">
          <cell r="A15739">
            <v>45930</v>
          </cell>
          <cell r="C15739" t="str">
            <v>VENTAS MOSTRADOR</v>
          </cell>
          <cell r="F15739">
            <v>45930</v>
          </cell>
          <cell r="G15739">
            <v>45930</v>
          </cell>
          <cell r="H15739">
            <v>0</v>
          </cell>
          <cell r="O15739">
            <v>44750</v>
          </cell>
        </row>
        <row r="15740">
          <cell r="A15740">
            <v>45930</v>
          </cell>
          <cell r="C15740" t="str">
            <v>CRISTIAN  ROJAS RIVERA</v>
          </cell>
          <cell r="F15740">
            <v>45930.455335648148</v>
          </cell>
          <cell r="G15740">
            <v>45936.455231481479</v>
          </cell>
          <cell r="H15740">
            <v>-3</v>
          </cell>
          <cell r="O15740">
            <v>170200</v>
          </cell>
        </row>
        <row r="15741">
          <cell r="A15741">
            <v>45930</v>
          </cell>
          <cell r="C15741" t="str">
            <v>CARLOS ANDRES HERNANDEZ MARTINEZ</v>
          </cell>
          <cell r="F15741">
            <v>45930.410300925927</v>
          </cell>
          <cell r="G15741">
            <v>45931.410208333335</v>
          </cell>
          <cell r="H15741">
            <v>2</v>
          </cell>
          <cell r="O15741">
            <v>850999.98</v>
          </cell>
        </row>
        <row r="15742">
          <cell r="A15742">
            <v>45930</v>
          </cell>
          <cell r="C15742" t="str">
            <v>MANAKAO SAS</v>
          </cell>
          <cell r="F15742">
            <v>45824.69158564815</v>
          </cell>
          <cell r="G15742">
            <v>45854.69158564815</v>
          </cell>
          <cell r="H15742">
            <v>77</v>
          </cell>
          <cell r="O15742">
            <v>6793717</v>
          </cell>
        </row>
        <row r="15743">
          <cell r="A15743">
            <v>45930</v>
          </cell>
          <cell r="C15743" t="str">
            <v>MANAKAO SAS</v>
          </cell>
          <cell r="F15743">
            <v>45868.413356481484</v>
          </cell>
          <cell r="G15743">
            <v>45898.413356481484</v>
          </cell>
          <cell r="H15743">
            <v>33</v>
          </cell>
          <cell r="O15743">
            <v>6691692</v>
          </cell>
        </row>
        <row r="15744">
          <cell r="A15744">
            <v>45930</v>
          </cell>
          <cell r="C15744" t="str">
            <v>MANAKAO SAS</v>
          </cell>
          <cell r="F15744">
            <v>45897.435381944444</v>
          </cell>
          <cell r="G15744">
            <v>45927.435381944444</v>
          </cell>
          <cell r="H15744">
            <v>4</v>
          </cell>
          <cell r="O15744">
            <v>4296600</v>
          </cell>
        </row>
        <row r="15745">
          <cell r="A15745">
            <v>45930</v>
          </cell>
          <cell r="C15745" t="str">
            <v>MANAKAO SAS</v>
          </cell>
          <cell r="F15745">
            <v>45897.438622685186</v>
          </cell>
          <cell r="G15745">
            <v>45927.438622685186</v>
          </cell>
          <cell r="H15745">
            <v>4</v>
          </cell>
          <cell r="O15745">
            <v>5386687</v>
          </cell>
        </row>
        <row r="15746">
          <cell r="A15746">
            <v>45930</v>
          </cell>
          <cell r="C15746" t="str">
            <v>LAO KAO SA</v>
          </cell>
          <cell r="F15746">
            <v>45908.596087962964</v>
          </cell>
          <cell r="G15746">
            <v>45923.595358796294</v>
          </cell>
          <cell r="H15746">
            <v>8</v>
          </cell>
          <cell r="O15746">
            <v>3291118.128</v>
          </cell>
        </row>
        <row r="15747">
          <cell r="A15747">
            <v>45930</v>
          </cell>
          <cell r="C15747" t="str">
            <v>LAO KAO SA</v>
          </cell>
          <cell r="F15747">
            <v>45910.349918981483</v>
          </cell>
          <cell r="G15747">
            <v>45925.349756944444</v>
          </cell>
          <cell r="H15747">
            <v>6</v>
          </cell>
          <cell r="O15747">
            <v>1628629.4439999999</v>
          </cell>
        </row>
        <row r="15748">
          <cell r="A15748">
            <v>45930</v>
          </cell>
          <cell r="C15748" t="str">
            <v>LAO KAO SA</v>
          </cell>
          <cell r="F15748">
            <v>45911.552337962959</v>
          </cell>
          <cell r="G15748">
            <v>45926.551817129628</v>
          </cell>
          <cell r="H15748">
            <v>5</v>
          </cell>
          <cell r="O15748">
            <v>5487188.5999999996</v>
          </cell>
        </row>
        <row r="15749">
          <cell r="A15749">
            <v>45930</v>
          </cell>
          <cell r="C15749" t="str">
            <v>LAO KAO SA</v>
          </cell>
          <cell r="F15749">
            <v>45915.523344907408</v>
          </cell>
          <cell r="G15749">
            <v>45930.522893518515</v>
          </cell>
          <cell r="H15749">
            <v>1</v>
          </cell>
          <cell r="O15749">
            <v>2922849.1</v>
          </cell>
        </row>
        <row r="15750">
          <cell r="A15750">
            <v>45930</v>
          </cell>
          <cell r="C15750" t="str">
            <v>LAO KAO SA</v>
          </cell>
          <cell r="F15750">
            <v>45916.490324074075</v>
          </cell>
          <cell r="G15750">
            <v>45931.489756944444</v>
          </cell>
          <cell r="H15750">
            <v>0</v>
          </cell>
          <cell r="O15750">
            <v>3208660.92</v>
          </cell>
        </row>
        <row r="15751">
          <cell r="A15751">
            <v>45930</v>
          </cell>
          <cell r="C15751" t="str">
            <v>LAO KAO SA</v>
          </cell>
          <cell r="F15751">
            <v>45919.248449074075</v>
          </cell>
          <cell r="G15751">
            <v>45934.242442129631</v>
          </cell>
          <cell r="H15751">
            <v>-3</v>
          </cell>
          <cell r="O15751">
            <v>4390447.9819999998</v>
          </cell>
        </row>
        <row r="15752">
          <cell r="A15752">
            <v>45930</v>
          </cell>
          <cell r="C15752" t="str">
            <v>LAO KAO SA</v>
          </cell>
          <cell r="F15752">
            <v>45922.512326388889</v>
          </cell>
          <cell r="G15752">
            <v>45937.51185185185</v>
          </cell>
          <cell r="H15752">
            <v>-6</v>
          </cell>
          <cell r="O15752">
            <v>4730832.93</v>
          </cell>
        </row>
        <row r="15753">
          <cell r="A15753">
            <v>45930</v>
          </cell>
          <cell r="C15753" t="str">
            <v>POLA Y TEJO SAS</v>
          </cell>
          <cell r="F15753">
            <v>45927.379374999997</v>
          </cell>
          <cell r="G15753">
            <v>45942.379293981481</v>
          </cell>
          <cell r="H15753">
            <v>-11</v>
          </cell>
          <cell r="O15753">
            <v>96000</v>
          </cell>
        </row>
        <row r="15754">
          <cell r="A15754">
            <v>45930</v>
          </cell>
          <cell r="C15754" t="str">
            <v>MANAKAO SAS</v>
          </cell>
          <cell r="F15754">
            <v>45897.438622685186</v>
          </cell>
          <cell r="G15754">
            <v>45927.438622685186</v>
          </cell>
          <cell r="H15754">
            <v>6</v>
          </cell>
          <cell r="O15754">
            <v>921646.64</v>
          </cell>
        </row>
        <row r="15755">
          <cell r="A15755">
            <v>45930</v>
          </cell>
          <cell r="C15755" t="str">
            <v>MANAKAO SAS</v>
          </cell>
          <cell r="F15755">
            <v>45918.745127314818</v>
          </cell>
          <cell r="G15755">
            <v>45948.745127314818</v>
          </cell>
          <cell r="H15755">
            <v>-15</v>
          </cell>
          <cell r="O15755">
            <v>6150000</v>
          </cell>
        </row>
        <row r="15756">
          <cell r="A15756">
            <v>45930</v>
          </cell>
          <cell r="C15756" t="str">
            <v>MANAKAO SAS</v>
          </cell>
          <cell r="F15756">
            <v>45918.747662037036</v>
          </cell>
          <cell r="G15756">
            <v>45948.747662037036</v>
          </cell>
          <cell r="H15756">
            <v>-15</v>
          </cell>
          <cell r="O15756">
            <v>4800000</v>
          </cell>
        </row>
        <row r="15757">
          <cell r="A15757">
            <v>45930</v>
          </cell>
          <cell r="C15757" t="str">
            <v>MANAKAO SAS</v>
          </cell>
          <cell r="F15757">
            <v>45918.752384259256</v>
          </cell>
          <cell r="G15757">
            <v>45948.752384259256</v>
          </cell>
          <cell r="H15757">
            <v>-15</v>
          </cell>
          <cell r="O15757">
            <v>3128353</v>
          </cell>
        </row>
        <row r="15758">
          <cell r="A15758">
            <v>45930</v>
          </cell>
          <cell r="C15758" t="str">
            <v>SEXTO RESTAURANTES SAS</v>
          </cell>
          <cell r="F15758">
            <v>45929.425208333334</v>
          </cell>
          <cell r="G15758">
            <v>45930.425115740742</v>
          </cell>
          <cell r="H15758">
            <v>3</v>
          </cell>
          <cell r="O15758">
            <v>220350</v>
          </cell>
        </row>
        <row r="15759">
          <cell r="A15759">
            <v>45930</v>
          </cell>
          <cell r="C15759" t="str">
            <v>SEBALI SAS</v>
          </cell>
          <cell r="F15759">
            <v>45923.288240740738</v>
          </cell>
          <cell r="G15759">
            <v>45931.28806712963</v>
          </cell>
          <cell r="H15759">
            <v>20</v>
          </cell>
          <cell r="O15759">
            <v>623317.5</v>
          </cell>
        </row>
        <row r="15760">
          <cell r="A15760">
            <v>45930</v>
          </cell>
          <cell r="C15760" t="str">
            <v>VENTAS MOSTRADOR</v>
          </cell>
          <cell r="F15760">
            <v>45923.288240740738</v>
          </cell>
          <cell r="G15760">
            <v>45931.28806712963</v>
          </cell>
          <cell r="H15760">
            <v>20</v>
          </cell>
          <cell r="O15760">
            <v>0</v>
          </cell>
        </row>
        <row r="15761">
          <cell r="A15761">
            <v>45930</v>
          </cell>
          <cell r="C15761" t="str">
            <v>PAULA JINNET ARDILA GOMEZ</v>
          </cell>
          <cell r="F15761">
            <v>45929.308553240742</v>
          </cell>
          <cell r="G15761">
            <v>45930.307673611111</v>
          </cell>
          <cell r="H15761">
            <v>1</v>
          </cell>
          <cell r="O15761">
            <v>775100</v>
          </cell>
        </row>
        <row r="15762">
          <cell r="A15762">
            <v>45930</v>
          </cell>
          <cell r="C15762" t="str">
            <v>LIDA  DAZA</v>
          </cell>
          <cell r="F15762">
            <v>45930.267928240741</v>
          </cell>
          <cell r="G15762">
            <v>45931.263969907406</v>
          </cell>
          <cell r="H15762">
            <v>2</v>
          </cell>
          <cell r="O15762">
            <v>925100</v>
          </cell>
        </row>
        <row r="15763">
          <cell r="A15763">
            <v>45930</v>
          </cell>
          <cell r="C15763" t="str">
            <v>CARLOS ANDRES HERNANDEZ MARTINEZ</v>
          </cell>
          <cell r="F15763">
            <v>45929.476180555554</v>
          </cell>
          <cell r="G15763">
            <v>45930.475497685184</v>
          </cell>
          <cell r="H15763">
            <v>3</v>
          </cell>
          <cell r="O15763">
            <v>425499.99</v>
          </cell>
        </row>
        <row r="15764">
          <cell r="A15764">
            <v>45930</v>
          </cell>
          <cell r="C15764" t="str">
            <v>JOSE DIEGO MOSQUERA</v>
          </cell>
          <cell r="F15764">
            <v>45929.221331018518</v>
          </cell>
          <cell r="G15764">
            <v>45930.221331018518</v>
          </cell>
          <cell r="H15764">
            <v>3</v>
          </cell>
          <cell r="O15764">
            <v>892500</v>
          </cell>
        </row>
        <row r="15765">
          <cell r="A15765">
            <v>45930</v>
          </cell>
          <cell r="C15765" t="str">
            <v>CAROLA CACEROLA SAS</v>
          </cell>
          <cell r="F15765">
            <v>45923.307951388888</v>
          </cell>
          <cell r="G15765">
            <v>45924.307708333334</v>
          </cell>
          <cell r="H15765">
            <v>7</v>
          </cell>
          <cell r="O15765">
            <v>209610</v>
          </cell>
        </row>
        <row r="15766">
          <cell r="A15766">
            <v>45930</v>
          </cell>
          <cell r="C15766" t="str">
            <v>CAROLA CACEROLA SAS</v>
          </cell>
          <cell r="F15766">
            <v>45927.276284722226</v>
          </cell>
          <cell r="G15766">
            <v>45928.275914351849</v>
          </cell>
          <cell r="H15766">
            <v>3</v>
          </cell>
          <cell r="O15766">
            <v>262649.99</v>
          </cell>
        </row>
        <row r="15767">
          <cell r="A15767">
            <v>45930</v>
          </cell>
          <cell r="C15767" t="str">
            <v xml:space="preserve">A MANO SAS </v>
          </cell>
          <cell r="F15767">
            <v>45927.547615740739</v>
          </cell>
          <cell r="G15767">
            <v>45935.547037037039</v>
          </cell>
          <cell r="H15767">
            <v>-4</v>
          </cell>
          <cell r="O15767">
            <v>328900</v>
          </cell>
        </row>
        <row r="15768">
          <cell r="A15768">
            <v>45930</v>
          </cell>
          <cell r="C15768" t="str">
            <v>LA BIFERIA SA</v>
          </cell>
          <cell r="F15768">
            <v>45909.469849537039</v>
          </cell>
          <cell r="G15768">
            <v>45939.469664351855</v>
          </cell>
          <cell r="H15768">
            <v>-8</v>
          </cell>
          <cell r="O15768">
            <v>1530420</v>
          </cell>
        </row>
        <row r="15769">
          <cell r="A15769">
            <v>45930</v>
          </cell>
          <cell r="C15769" t="str">
            <v>PAULA JINNET ARDILA GOMEZ</v>
          </cell>
          <cell r="F15769">
            <v>45929.309594907405</v>
          </cell>
          <cell r="G15769">
            <v>45930.309317129628</v>
          </cell>
          <cell r="H15769">
            <v>1</v>
          </cell>
          <cell r="O15769">
            <v>428950</v>
          </cell>
        </row>
        <row r="15770">
          <cell r="A15770">
            <v>45930</v>
          </cell>
          <cell r="C15770" t="str">
            <v>ROBINFOOD COLOMBIA SAS</v>
          </cell>
          <cell r="F15770">
            <v>45898.323240740741</v>
          </cell>
          <cell r="G15770">
            <v>45928.320081018515</v>
          </cell>
          <cell r="H15770">
            <v>3</v>
          </cell>
          <cell r="O15770">
            <v>4297135.9000000004</v>
          </cell>
        </row>
        <row r="15771">
          <cell r="A15771">
            <v>45930</v>
          </cell>
          <cell r="C15771" t="str">
            <v>ROBINFOOD COLOMBIA SAS</v>
          </cell>
          <cell r="F15771">
            <v>45901.352372685185</v>
          </cell>
          <cell r="G15771">
            <v>45931.350370370368</v>
          </cell>
          <cell r="H15771">
            <v>0</v>
          </cell>
          <cell r="O15771">
            <v>1941927</v>
          </cell>
        </row>
        <row r="15772">
          <cell r="A15772">
            <v>45930</v>
          </cell>
          <cell r="C15772" t="str">
            <v>ROBINFOOD COLOMBIA SAS</v>
          </cell>
          <cell r="F15772">
            <v>45903.293807870374</v>
          </cell>
          <cell r="G15772">
            <v>45933.293726851851</v>
          </cell>
          <cell r="H15772">
            <v>-2</v>
          </cell>
          <cell r="O15772">
            <v>3674723.4</v>
          </cell>
        </row>
        <row r="15773">
          <cell r="A15773">
            <v>45930</v>
          </cell>
          <cell r="C15773" t="str">
            <v>ROBINFOOD COLOMBIA SAS</v>
          </cell>
          <cell r="F15773">
            <v>45905.349907407406</v>
          </cell>
          <cell r="G15773">
            <v>45935.349421296298</v>
          </cell>
          <cell r="H15773">
            <v>-4</v>
          </cell>
          <cell r="O15773">
            <v>4043191.6</v>
          </cell>
        </row>
        <row r="15774">
          <cell r="A15774">
            <v>45930</v>
          </cell>
          <cell r="C15774" t="str">
            <v>GLORIA BARATO DE PINZON</v>
          </cell>
          <cell r="F15774">
            <v>45930.309918981482</v>
          </cell>
          <cell r="G15774">
            <v>45931.309675925928</v>
          </cell>
          <cell r="H15774">
            <v>0</v>
          </cell>
          <cell r="O15774">
            <v>464950</v>
          </cell>
        </row>
        <row r="15775">
          <cell r="A15775">
            <v>45930</v>
          </cell>
          <cell r="C15775" t="str">
            <v>MOYSER SAS</v>
          </cell>
          <cell r="F15775">
            <v>45929.603993055556</v>
          </cell>
          <cell r="G15775">
            <v>45930.603645833333</v>
          </cell>
          <cell r="H15775">
            <v>1</v>
          </cell>
          <cell r="O15775">
            <v>218400</v>
          </cell>
        </row>
        <row r="15776">
          <cell r="A15776">
            <v>45930</v>
          </cell>
          <cell r="C15776" t="str">
            <v>ADRIANO  ALVAREZ LOZANO</v>
          </cell>
          <cell r="F15776">
            <v>45929.423125000001</v>
          </cell>
          <cell r="G15776">
            <v>45930.422696759262</v>
          </cell>
          <cell r="H15776">
            <v>1</v>
          </cell>
          <cell r="O15776">
            <v>588900</v>
          </cell>
        </row>
        <row r="15777">
          <cell r="A15777">
            <v>45930</v>
          </cell>
          <cell r="C15777" t="str">
            <v>ADRIANO  ALVAREZ LOZANO</v>
          </cell>
          <cell r="F15777">
            <v>45930.26353009259</v>
          </cell>
          <cell r="G15777">
            <v>45931.261388888888</v>
          </cell>
          <cell r="H15777">
            <v>0</v>
          </cell>
          <cell r="O15777">
            <v>150000</v>
          </cell>
        </row>
        <row r="15778">
          <cell r="A15778">
            <v>45930</v>
          </cell>
          <cell r="C15778" t="str">
            <v>CAMILO  MILLAN PUENTES</v>
          </cell>
          <cell r="F15778">
            <v>45929.421053240738</v>
          </cell>
          <cell r="G15778">
            <v>45930.420902777776</v>
          </cell>
          <cell r="H15778">
            <v>1</v>
          </cell>
          <cell r="O15778">
            <v>1088900</v>
          </cell>
        </row>
        <row r="15779">
          <cell r="A15779">
            <v>45930</v>
          </cell>
          <cell r="C15779" t="str">
            <v>VENTAS MOSTRADOR</v>
          </cell>
          <cell r="F15779">
            <v>45930</v>
          </cell>
          <cell r="G15779">
            <v>45930</v>
          </cell>
          <cell r="H15779">
            <v>0</v>
          </cell>
          <cell r="O15779">
            <v>109654</v>
          </cell>
        </row>
        <row r="15780">
          <cell r="A15780">
            <v>45931</v>
          </cell>
          <cell r="C15780" t="str">
            <v>ALEJANDRO  DURAN</v>
          </cell>
          <cell r="F15780">
            <v>45931.19394675926</v>
          </cell>
          <cell r="G15780">
            <v>45932.19327546296</v>
          </cell>
          <cell r="H15780">
            <v>7</v>
          </cell>
          <cell r="O15780">
            <v>1926700</v>
          </cell>
        </row>
        <row r="15781">
          <cell r="A15781">
            <v>45931</v>
          </cell>
          <cell r="C15781" t="str">
            <v>ANA LUCIA BAUTISTA MANCILLA</v>
          </cell>
          <cell r="F15781">
            <v>45931.350023148145</v>
          </cell>
          <cell r="G15781">
            <v>45932.344930555555</v>
          </cell>
          <cell r="H15781">
            <v>7</v>
          </cell>
          <cell r="O15781">
            <v>660100</v>
          </cell>
        </row>
        <row r="15782">
          <cell r="A15782">
            <v>45931</v>
          </cell>
          <cell r="C15782" t="str">
            <v>BASTIDAS MEDINA MARCELA</v>
          </cell>
          <cell r="F15782">
            <v>45931.324849537035</v>
          </cell>
          <cell r="G15782">
            <v>45932.324733796297</v>
          </cell>
          <cell r="H15782">
            <v>7</v>
          </cell>
          <cell r="O15782">
            <v>121000</v>
          </cell>
        </row>
        <row r="15783">
          <cell r="A15783">
            <v>45931</v>
          </cell>
          <cell r="C15783" t="str">
            <v>PROCESADORA DE CARNES NUEVA COLOMBO ALEMANA LTDA</v>
          </cell>
          <cell r="F15783">
            <v>45931.250532407408</v>
          </cell>
          <cell r="G15783">
            <v>45934.212268518517</v>
          </cell>
          <cell r="H15783">
            <v>5</v>
          </cell>
          <cell r="O15783">
            <v>88630</v>
          </cell>
        </row>
        <row r="15784">
          <cell r="A15784">
            <v>45931</v>
          </cell>
          <cell r="C15784" t="str">
            <v>BENJAMIN  CHAPARRO AMEZQUITA</v>
          </cell>
          <cell r="F15784">
            <v>45931.253101851849</v>
          </cell>
          <cell r="G15784">
            <v>45932.251030092593</v>
          </cell>
          <cell r="H15784">
            <v>7</v>
          </cell>
          <cell r="O15784">
            <v>392720</v>
          </cell>
        </row>
        <row r="15785">
          <cell r="A15785">
            <v>45931</v>
          </cell>
          <cell r="C15785" t="str">
            <v>PROCESADORA DE CARNES NUEVA COLOMBO ALEMANA LTDA</v>
          </cell>
          <cell r="F15785">
            <v>45931.250532407408</v>
          </cell>
          <cell r="G15785">
            <v>45934.212268518517</v>
          </cell>
          <cell r="H15785">
            <v>5</v>
          </cell>
          <cell r="O15785">
            <v>3000000</v>
          </cell>
        </row>
        <row r="15786">
          <cell r="A15786">
            <v>45931</v>
          </cell>
          <cell r="C15786" t="str">
            <v>BENJAMIN  CHAPARRO AMEZQUITA</v>
          </cell>
          <cell r="F15786">
            <v>45931.253101851849</v>
          </cell>
          <cell r="G15786">
            <v>45932.251030092593</v>
          </cell>
          <cell r="H15786">
            <v>7</v>
          </cell>
          <cell r="O15786">
            <v>3000000</v>
          </cell>
        </row>
        <row r="15787">
          <cell r="A15787">
            <v>45931</v>
          </cell>
          <cell r="C15787" t="str">
            <v>CARLOS ANDRES HERNANDEZ MARTINEZ</v>
          </cell>
          <cell r="F15787">
            <v>45931</v>
          </cell>
          <cell r="G15787">
            <v>45932</v>
          </cell>
          <cell r="H15787">
            <v>5</v>
          </cell>
          <cell r="O15787">
            <v>212750</v>
          </cell>
        </row>
        <row r="15788">
          <cell r="A15788">
            <v>45931</v>
          </cell>
          <cell r="C15788" t="str">
            <v>GRUPO ARTAK S.A.S</v>
          </cell>
          <cell r="F15788">
            <v>45908</v>
          </cell>
          <cell r="G15788">
            <v>45938</v>
          </cell>
          <cell r="H15788">
            <v>7</v>
          </cell>
          <cell r="O15788">
            <v>649300</v>
          </cell>
        </row>
        <row r="15789">
          <cell r="A15789">
            <v>45931</v>
          </cell>
          <cell r="C15789" t="str">
            <v>GRUPO ARTAK S.A.S</v>
          </cell>
          <cell r="F15789">
            <v>45910</v>
          </cell>
          <cell r="G15789">
            <v>45940</v>
          </cell>
          <cell r="O15789">
            <v>402000</v>
          </cell>
        </row>
        <row r="15790">
          <cell r="A15790">
            <v>45931</v>
          </cell>
          <cell r="C15790" t="str">
            <v>GRUPO ARTAK S.A.S</v>
          </cell>
          <cell r="F15790">
            <v>45912</v>
          </cell>
          <cell r="G15790">
            <v>45942</v>
          </cell>
          <cell r="O15790">
            <v>669600</v>
          </cell>
        </row>
        <row r="15791">
          <cell r="A15791">
            <v>45931</v>
          </cell>
          <cell r="C15791" t="str">
            <v>GRUPO ARTAK S.A.S</v>
          </cell>
          <cell r="F15791">
            <v>45912</v>
          </cell>
          <cell r="G15791">
            <v>45942</v>
          </cell>
          <cell r="O15791">
            <v>241585</v>
          </cell>
        </row>
        <row r="15792">
          <cell r="A15792">
            <v>45931</v>
          </cell>
          <cell r="C15792" t="str">
            <v>GRUPO ARTAK S.A.S</v>
          </cell>
          <cell r="F15792">
            <v>45913</v>
          </cell>
          <cell r="G15792">
            <v>45943</v>
          </cell>
          <cell r="O15792">
            <v>3300750</v>
          </cell>
        </row>
        <row r="15793">
          <cell r="A15793">
            <v>45931</v>
          </cell>
          <cell r="C15793" t="str">
            <v>GRUPO ARTAK S.A.S</v>
          </cell>
          <cell r="F15793">
            <v>45915</v>
          </cell>
          <cell r="G15793">
            <v>45945</v>
          </cell>
          <cell r="O15793">
            <v>385965</v>
          </cell>
        </row>
        <row r="15794">
          <cell r="A15794">
            <v>45931</v>
          </cell>
          <cell r="C15794" t="str">
            <v>KOE4K S.A.S</v>
          </cell>
          <cell r="F15794">
            <v>45906.421261574076</v>
          </cell>
          <cell r="G15794">
            <v>45936.420543981483</v>
          </cell>
          <cell r="H15794">
            <v>3</v>
          </cell>
          <cell r="O15794">
            <v>1706804</v>
          </cell>
        </row>
        <row r="15795">
          <cell r="A15795">
            <v>45931</v>
          </cell>
          <cell r="C15795" t="str">
            <v>KOE4K S.A.S</v>
          </cell>
          <cell r="F15795">
            <v>45911.487858796296</v>
          </cell>
          <cell r="G15795">
            <v>45941.48773148148</v>
          </cell>
          <cell r="H15795">
            <v>-2</v>
          </cell>
          <cell r="O15795">
            <v>164450</v>
          </cell>
        </row>
        <row r="15796">
          <cell r="A15796">
            <v>45931</v>
          </cell>
          <cell r="C15796" t="str">
            <v>KOE4K S.A.S</v>
          </cell>
          <cell r="F15796">
            <v>45912.248298611114</v>
          </cell>
          <cell r="G15796">
            <v>45942.247986111113</v>
          </cell>
          <cell r="H15796">
            <v>-3</v>
          </cell>
          <cell r="O15796">
            <v>1085885.7439999999</v>
          </cell>
        </row>
        <row r="15797">
          <cell r="A15797">
            <v>45931</v>
          </cell>
          <cell r="C15797" t="str">
            <v>KOE4K S.A.S</v>
          </cell>
          <cell r="F15797">
            <v>45912.527604166666</v>
          </cell>
          <cell r="G15797">
            <v>45942.527326388888</v>
          </cell>
          <cell r="H15797">
            <v>-3</v>
          </cell>
          <cell r="O15797">
            <v>964589.99600000004</v>
          </cell>
        </row>
        <row r="15798">
          <cell r="A15798">
            <v>45931</v>
          </cell>
          <cell r="C15798" t="str">
            <v>KOE4K S.A.S</v>
          </cell>
          <cell r="F15798">
            <v>45913.236226851855</v>
          </cell>
          <cell r="G15798">
            <v>45943.236087962963</v>
          </cell>
          <cell r="H15798">
            <v>-4</v>
          </cell>
          <cell r="O15798">
            <v>900755.37</v>
          </cell>
        </row>
        <row r="15799">
          <cell r="A15799">
            <v>45931</v>
          </cell>
          <cell r="C15799" t="str">
            <v>LUZ MARINA PELAYO ORTIZ</v>
          </cell>
          <cell r="F15799">
            <v>45931.211608796293</v>
          </cell>
          <cell r="G15799">
            <v>45932.211469907408</v>
          </cell>
          <cell r="H15799">
            <v>7</v>
          </cell>
          <cell r="O15799">
            <v>216200</v>
          </cell>
        </row>
        <row r="15800">
          <cell r="A15800">
            <v>45931</v>
          </cell>
          <cell r="C15800" t="str">
            <v>MARIA CRISTINA JAIME</v>
          </cell>
          <cell r="F15800">
            <v>45931</v>
          </cell>
          <cell r="G15800">
            <v>45932</v>
          </cell>
          <cell r="H15800">
            <v>-4</v>
          </cell>
          <cell r="O15800">
            <v>1422000</v>
          </cell>
        </row>
        <row r="15801">
          <cell r="A15801">
            <v>45931</v>
          </cell>
          <cell r="C15801" t="str">
            <v>OSAKA COCINA NIKKEI S.A.S</v>
          </cell>
          <cell r="F15801">
            <v>45913</v>
          </cell>
          <cell r="G15801">
            <v>45943</v>
          </cell>
          <cell r="H15801">
            <v>7</v>
          </cell>
          <cell r="O15801">
            <v>664338.20600000001</v>
          </cell>
        </row>
        <row r="15802">
          <cell r="A15802">
            <v>45931</v>
          </cell>
          <cell r="C15802" t="str">
            <v>OSAKA COCINA NIKKEI S.A.S</v>
          </cell>
          <cell r="F15802">
            <v>45917</v>
          </cell>
          <cell r="G15802">
            <v>45947</v>
          </cell>
          <cell r="O15802">
            <v>685948.36800000002</v>
          </cell>
        </row>
        <row r="15803">
          <cell r="A15803">
            <v>45931</v>
          </cell>
          <cell r="C15803" t="str">
            <v>OSTAK S.A.S</v>
          </cell>
          <cell r="F15803">
            <v>45906</v>
          </cell>
          <cell r="G15803">
            <v>45936</v>
          </cell>
          <cell r="O15803">
            <v>78000</v>
          </cell>
        </row>
        <row r="15804">
          <cell r="A15804">
            <v>45931</v>
          </cell>
          <cell r="C15804" t="str">
            <v>OSTAK S.A.S</v>
          </cell>
          <cell r="F15804">
            <v>45908</v>
          </cell>
          <cell r="G15804">
            <v>45938</v>
          </cell>
          <cell r="O15804">
            <v>21000</v>
          </cell>
        </row>
        <row r="15805">
          <cell r="A15805">
            <v>45931</v>
          </cell>
          <cell r="C15805" t="str">
            <v>SONIA CONTANZA CARDENAS MURCIA</v>
          </cell>
          <cell r="F15805">
            <v>45931</v>
          </cell>
          <cell r="G15805">
            <v>45932</v>
          </cell>
          <cell r="O15805">
            <v>103000</v>
          </cell>
        </row>
        <row r="15806">
          <cell r="A15806">
            <v>45931</v>
          </cell>
          <cell r="C15806" t="str">
            <v>SOSTENIBILIDAD S.A.S.</v>
          </cell>
          <cell r="F15806">
            <v>45918</v>
          </cell>
          <cell r="G15806">
            <v>45933</v>
          </cell>
          <cell r="O15806">
            <v>355400</v>
          </cell>
        </row>
        <row r="15807">
          <cell r="A15807">
            <v>45931</v>
          </cell>
          <cell r="C15807" t="str">
            <v>SOSTENIBILIDAD S.A.S.</v>
          </cell>
          <cell r="F15807">
            <v>45918</v>
          </cell>
          <cell r="G15807">
            <v>45933</v>
          </cell>
          <cell r="O15807">
            <v>738750</v>
          </cell>
        </row>
        <row r="15808">
          <cell r="A15808">
            <v>45931</v>
          </cell>
          <cell r="C15808" t="str">
            <v>VENTANITA DEL ALMA SAS</v>
          </cell>
          <cell r="F15808">
            <v>45918.334861111114</v>
          </cell>
          <cell r="G15808">
            <v>45926.334861111114</v>
          </cell>
          <cell r="H15808">
            <v>13</v>
          </cell>
          <cell r="O15808">
            <v>6900</v>
          </cell>
        </row>
        <row r="15809">
          <cell r="A15809">
            <v>45931</v>
          </cell>
          <cell r="C15809" t="str">
            <v>VENTANITA DEL ALMA SAS</v>
          </cell>
          <cell r="F15809">
            <v>45925.323541666665</v>
          </cell>
          <cell r="G15809">
            <v>45933.323321759257</v>
          </cell>
          <cell r="H15809">
            <v>6</v>
          </cell>
          <cell r="O15809">
            <v>411150</v>
          </cell>
        </row>
        <row r="15810">
          <cell r="A15810">
            <v>45931</v>
          </cell>
          <cell r="C15810" t="str">
            <v>VENTAS MOSTRADOR</v>
          </cell>
          <cell r="F15810">
            <v>45931</v>
          </cell>
          <cell r="G15810">
            <v>45931</v>
          </cell>
          <cell r="H15810">
            <v>0</v>
          </cell>
          <cell r="O15810">
            <v>9450</v>
          </cell>
        </row>
        <row r="15811">
          <cell r="A15811">
            <v>45931</v>
          </cell>
          <cell r="C15811" t="str">
            <v>VENTAS MOSTRADOR</v>
          </cell>
          <cell r="F15811">
            <v>45931</v>
          </cell>
          <cell r="G15811">
            <v>45931</v>
          </cell>
          <cell r="H15811">
            <v>0</v>
          </cell>
          <cell r="O15811">
            <v>10780</v>
          </cell>
        </row>
        <row r="15812">
          <cell r="A15812">
            <v>45931</v>
          </cell>
          <cell r="C15812" t="str">
            <v>VENTAS MOSTRADOR</v>
          </cell>
          <cell r="F15812">
            <v>45931</v>
          </cell>
          <cell r="G15812">
            <v>45931</v>
          </cell>
          <cell r="H15812">
            <v>0</v>
          </cell>
          <cell r="O15812">
            <v>12500</v>
          </cell>
        </row>
        <row r="15813">
          <cell r="A15813">
            <v>45931</v>
          </cell>
          <cell r="C15813" t="str">
            <v>VENTAS MOSTRADOR</v>
          </cell>
          <cell r="F15813">
            <v>45931</v>
          </cell>
          <cell r="G15813">
            <v>45931</v>
          </cell>
          <cell r="H15813">
            <v>0</v>
          </cell>
          <cell r="O15813">
            <v>13950</v>
          </cell>
        </row>
        <row r="15814">
          <cell r="A15814">
            <v>45931</v>
          </cell>
          <cell r="C15814" t="str">
            <v>VENTAS MOSTRADOR</v>
          </cell>
          <cell r="F15814">
            <v>45931</v>
          </cell>
          <cell r="G15814">
            <v>45931</v>
          </cell>
          <cell r="H15814">
            <v>0</v>
          </cell>
          <cell r="O15814">
            <v>14000</v>
          </cell>
        </row>
        <row r="15815">
          <cell r="A15815">
            <v>45931</v>
          </cell>
          <cell r="C15815" t="str">
            <v>VENTAS MOSTRADOR</v>
          </cell>
          <cell r="F15815">
            <v>45931</v>
          </cell>
          <cell r="G15815">
            <v>45931</v>
          </cell>
          <cell r="H15815">
            <v>0</v>
          </cell>
          <cell r="O15815">
            <v>18795</v>
          </cell>
        </row>
        <row r="15816">
          <cell r="A15816">
            <v>45931</v>
          </cell>
          <cell r="C15816" t="str">
            <v>VENTAS MOSTRADOR</v>
          </cell>
          <cell r="F15816">
            <v>45931</v>
          </cell>
          <cell r="G15816">
            <v>45931</v>
          </cell>
          <cell r="H15816">
            <v>0</v>
          </cell>
          <cell r="O15816">
            <v>19894</v>
          </cell>
        </row>
        <row r="15817">
          <cell r="A15817">
            <v>45931</v>
          </cell>
          <cell r="C15817" t="str">
            <v>VENTAS MOSTRADOR</v>
          </cell>
          <cell r="F15817">
            <v>45931</v>
          </cell>
          <cell r="G15817">
            <v>45931</v>
          </cell>
          <cell r="H15817">
            <v>0</v>
          </cell>
          <cell r="O15817">
            <v>20450</v>
          </cell>
        </row>
        <row r="15818">
          <cell r="A15818">
            <v>45931</v>
          </cell>
          <cell r="C15818" t="str">
            <v>VENTAS MOSTRADOR</v>
          </cell>
          <cell r="F15818">
            <v>45931</v>
          </cell>
          <cell r="G15818">
            <v>45931</v>
          </cell>
          <cell r="H15818">
            <v>0</v>
          </cell>
          <cell r="O15818">
            <v>29009</v>
          </cell>
        </row>
        <row r="15819">
          <cell r="A15819">
            <v>45931</v>
          </cell>
          <cell r="C15819" t="str">
            <v>VENTAS MOSTRADOR</v>
          </cell>
          <cell r="F15819">
            <v>45931</v>
          </cell>
          <cell r="G15819">
            <v>45931</v>
          </cell>
          <cell r="H15819">
            <v>0</v>
          </cell>
          <cell r="O15819">
            <v>29680</v>
          </cell>
        </row>
        <row r="15820">
          <cell r="A15820">
            <v>45931</v>
          </cell>
          <cell r="C15820" t="str">
            <v>VENTAS MOSTRADOR</v>
          </cell>
          <cell r="F15820">
            <v>45931</v>
          </cell>
          <cell r="G15820">
            <v>45931</v>
          </cell>
          <cell r="H15820">
            <v>0</v>
          </cell>
          <cell r="O15820">
            <v>29830</v>
          </cell>
        </row>
        <row r="15821">
          <cell r="A15821">
            <v>45931</v>
          </cell>
          <cell r="C15821" t="str">
            <v>VENTAS MOSTRADOR</v>
          </cell>
          <cell r="F15821">
            <v>45931</v>
          </cell>
          <cell r="G15821">
            <v>45931</v>
          </cell>
          <cell r="H15821">
            <v>0</v>
          </cell>
          <cell r="O15821">
            <v>30000</v>
          </cell>
        </row>
        <row r="15822">
          <cell r="A15822">
            <v>45931</v>
          </cell>
          <cell r="C15822" t="str">
            <v>VENTAS MOSTRADOR</v>
          </cell>
          <cell r="F15822">
            <v>45931</v>
          </cell>
          <cell r="G15822">
            <v>45931</v>
          </cell>
          <cell r="H15822">
            <v>0</v>
          </cell>
          <cell r="O15822">
            <v>36000</v>
          </cell>
        </row>
        <row r="15823">
          <cell r="A15823">
            <v>45931</v>
          </cell>
          <cell r="C15823" t="str">
            <v>VENTAS MOSTRADOR</v>
          </cell>
          <cell r="F15823">
            <v>45931</v>
          </cell>
          <cell r="G15823">
            <v>45931</v>
          </cell>
          <cell r="H15823">
            <v>0</v>
          </cell>
          <cell r="O15823">
            <v>39065</v>
          </cell>
        </row>
        <row r="15824">
          <cell r="A15824">
            <v>45931</v>
          </cell>
          <cell r="C15824" t="str">
            <v>VENTAS MOSTRADOR</v>
          </cell>
          <cell r="F15824">
            <v>45931</v>
          </cell>
          <cell r="G15824">
            <v>45931</v>
          </cell>
          <cell r="H15824">
            <v>0</v>
          </cell>
          <cell r="O15824">
            <v>50050</v>
          </cell>
        </row>
        <row r="15825">
          <cell r="A15825">
            <v>45931</v>
          </cell>
          <cell r="C15825" t="str">
            <v>VENTAS MOSTRADOR</v>
          </cell>
          <cell r="F15825">
            <v>45931</v>
          </cell>
          <cell r="G15825">
            <v>45931</v>
          </cell>
          <cell r="H15825">
            <v>0</v>
          </cell>
          <cell r="O15825">
            <v>52200</v>
          </cell>
        </row>
        <row r="15826">
          <cell r="A15826">
            <v>45931</v>
          </cell>
          <cell r="C15826" t="str">
            <v>VENTAS MOSTRADOR</v>
          </cell>
          <cell r="F15826">
            <v>45931</v>
          </cell>
          <cell r="G15826">
            <v>45931</v>
          </cell>
          <cell r="H15826">
            <v>0</v>
          </cell>
          <cell r="O15826">
            <v>53800</v>
          </cell>
        </row>
        <row r="15827">
          <cell r="A15827">
            <v>45931</v>
          </cell>
          <cell r="C15827" t="str">
            <v>VENTAS MOSTRADOR</v>
          </cell>
          <cell r="F15827">
            <v>45931</v>
          </cell>
          <cell r="G15827">
            <v>45931</v>
          </cell>
          <cell r="H15827">
            <v>0</v>
          </cell>
          <cell r="O15827">
            <v>60664</v>
          </cell>
        </row>
        <row r="15828">
          <cell r="A15828">
            <v>45931</v>
          </cell>
          <cell r="C15828" t="str">
            <v>VENTAS MOSTRADOR</v>
          </cell>
          <cell r="F15828">
            <v>45931</v>
          </cell>
          <cell r="G15828">
            <v>45932</v>
          </cell>
          <cell r="H15828">
            <v>0</v>
          </cell>
          <cell r="O15828">
            <v>51590</v>
          </cell>
        </row>
        <row r="15829">
          <cell r="A15829">
            <v>45931</v>
          </cell>
          <cell r="C15829" t="str">
            <v>VENTAS MOSTRADOR</v>
          </cell>
          <cell r="F15829">
            <v>45931</v>
          </cell>
          <cell r="G15829">
            <v>45931</v>
          </cell>
          <cell r="H15829">
            <v>0</v>
          </cell>
          <cell r="O15829">
            <v>79744</v>
          </cell>
        </row>
        <row r="15830">
          <cell r="A15830">
            <v>45931</v>
          </cell>
          <cell r="C15830" t="str">
            <v>VENTAS MOSTRADOR</v>
          </cell>
          <cell r="F15830">
            <v>45931</v>
          </cell>
          <cell r="G15830">
            <v>45931</v>
          </cell>
          <cell r="H15830">
            <v>0</v>
          </cell>
          <cell r="O15830">
            <v>89300</v>
          </cell>
        </row>
        <row r="15831">
          <cell r="A15831">
            <v>45931</v>
          </cell>
          <cell r="C15831" t="str">
            <v>VENTAS MOSTRADOR</v>
          </cell>
          <cell r="F15831">
            <v>45931</v>
          </cell>
          <cell r="G15831">
            <v>45931</v>
          </cell>
          <cell r="H15831">
            <v>0</v>
          </cell>
          <cell r="O15831">
            <v>103092</v>
          </cell>
        </row>
        <row r="15832">
          <cell r="A15832">
            <v>45931</v>
          </cell>
          <cell r="C15832" t="str">
            <v>VENTAS MOSTRADOR</v>
          </cell>
          <cell r="F15832">
            <v>45931</v>
          </cell>
          <cell r="G15832">
            <v>45931</v>
          </cell>
          <cell r="H15832">
            <v>0</v>
          </cell>
          <cell r="O15832">
            <v>156500</v>
          </cell>
        </row>
        <row r="15833">
          <cell r="A15833">
            <v>45931</v>
          </cell>
          <cell r="C15833" t="str">
            <v>VENTAS MOSTRADOR</v>
          </cell>
          <cell r="F15833">
            <v>45931</v>
          </cell>
          <cell r="G15833">
            <v>45931</v>
          </cell>
          <cell r="O15833">
            <v>392000</v>
          </cell>
        </row>
        <row r="15834">
          <cell r="A15834">
            <v>45931</v>
          </cell>
          <cell r="C15834" t="str">
            <v>WILSON  DIAZ GOMEZ</v>
          </cell>
          <cell r="F15834">
            <v>45931</v>
          </cell>
          <cell r="G15834">
            <v>45932</v>
          </cell>
          <cell r="O15834">
            <v>645600</v>
          </cell>
        </row>
        <row r="15835">
          <cell r="A15835">
            <v>45931</v>
          </cell>
          <cell r="C15835" t="str">
            <v>VENTAS MOSTRADOR</v>
          </cell>
          <cell r="F15835">
            <v>45931</v>
          </cell>
          <cell r="G15835">
            <v>45931</v>
          </cell>
          <cell r="H15835">
            <v>0</v>
          </cell>
          <cell r="O15835">
            <v>437690</v>
          </cell>
        </row>
        <row r="15836">
          <cell r="A15836">
            <v>45931</v>
          </cell>
          <cell r="C15836" t="str">
            <v>VENTAS MOSTRADOR</v>
          </cell>
          <cell r="F15836">
            <v>45931</v>
          </cell>
          <cell r="G15836">
            <v>45931</v>
          </cell>
          <cell r="H15836">
            <v>0</v>
          </cell>
          <cell r="O15836">
            <v>2355012</v>
          </cell>
        </row>
        <row r="15837">
          <cell r="A15837">
            <v>45931</v>
          </cell>
          <cell r="C15837" t="str">
            <v>MERCADOPAGO COLOMBIA</v>
          </cell>
          <cell r="F15837">
            <v>45931</v>
          </cell>
          <cell r="G15837">
            <v>45931</v>
          </cell>
          <cell r="H15837">
            <v>0</v>
          </cell>
          <cell r="O15837">
            <v>6300000</v>
          </cell>
        </row>
        <row r="15838">
          <cell r="A15838">
            <v>45931</v>
          </cell>
          <cell r="C15838" t="str">
            <v>GENUINOS COLOMBIA SAS</v>
          </cell>
          <cell r="F15838">
            <v>45931</v>
          </cell>
          <cell r="G15838">
            <v>45931</v>
          </cell>
          <cell r="H15838">
            <v>0</v>
          </cell>
          <cell r="O15838">
            <v>39840000</v>
          </cell>
        </row>
        <row r="15839">
          <cell r="A15839">
            <v>45931</v>
          </cell>
          <cell r="C15839" t="str">
            <v>CHORIZOS Y EMBUTIDOS SANTARROSANOS S.A.S.</v>
          </cell>
          <cell r="F15839">
            <v>45749</v>
          </cell>
          <cell r="G15839">
            <v>45757</v>
          </cell>
          <cell r="O15839">
            <v>2738400</v>
          </cell>
        </row>
        <row r="15840">
          <cell r="A15840">
            <v>45931</v>
          </cell>
          <cell r="C15840" t="str">
            <v>CHORIZOS Y EMBUTIDOS SANTARROSANOS S.A.S.</v>
          </cell>
          <cell r="F15840">
            <v>45755</v>
          </cell>
          <cell r="G15840">
            <v>45763</v>
          </cell>
          <cell r="O15840">
            <v>28000</v>
          </cell>
        </row>
        <row r="15841">
          <cell r="A15841">
            <v>45931</v>
          </cell>
          <cell r="C15841" t="str">
            <v>DUFLO SERVICIOS INTEGRALES S.A.S.</v>
          </cell>
          <cell r="F15841">
            <v>45882</v>
          </cell>
          <cell r="G15841">
            <v>45912</v>
          </cell>
          <cell r="O15841">
            <v>1283356.5</v>
          </cell>
        </row>
        <row r="15842">
          <cell r="A15842">
            <v>45931</v>
          </cell>
          <cell r="C15842" t="str">
            <v>DUFLO SERVICIOS INTEGRALES S.A.S.</v>
          </cell>
          <cell r="F15842">
            <v>45882</v>
          </cell>
          <cell r="G15842">
            <v>45912</v>
          </cell>
          <cell r="O15842">
            <v>4814729.25</v>
          </cell>
        </row>
        <row r="15843">
          <cell r="A15843">
            <v>45931</v>
          </cell>
          <cell r="C15843" t="str">
            <v>DUFLO SERVICIOS INTEGRALES S.A.S.</v>
          </cell>
          <cell r="F15843">
            <v>45882</v>
          </cell>
          <cell r="G15843">
            <v>45912</v>
          </cell>
          <cell r="H15843">
            <v>0</v>
          </cell>
          <cell r="O15843">
            <v>393901.5</v>
          </cell>
        </row>
        <row r="15844">
          <cell r="A15844">
            <v>45932</v>
          </cell>
          <cell r="C15844" t="str">
            <v>ALBA MARIA GONZALEZ IBAÑEZ</v>
          </cell>
          <cell r="F15844">
            <v>45931.320868055554</v>
          </cell>
          <cell r="G15844">
            <v>45932.319745370369</v>
          </cell>
          <cell r="H15844">
            <v>7</v>
          </cell>
          <cell r="O15844">
            <v>460300</v>
          </cell>
        </row>
        <row r="15845">
          <cell r="A15845">
            <v>45932</v>
          </cell>
          <cell r="C15845" t="str">
            <v>ALIMENTOS BENAL SAS</v>
          </cell>
          <cell r="F15845">
            <v>45906</v>
          </cell>
          <cell r="G15845">
            <v>45936</v>
          </cell>
          <cell r="H15845">
            <v>2</v>
          </cell>
          <cell r="O15845">
            <v>5615286.0718</v>
          </cell>
        </row>
        <row r="15846">
          <cell r="A15846">
            <v>45932</v>
          </cell>
          <cell r="C15846" t="str">
            <v>CAJA COLOMBIANA DE SUBSIDIO FAMILIAR COLSUBSIDIO</v>
          </cell>
          <cell r="F15846">
            <v>45900</v>
          </cell>
          <cell r="G15846">
            <v>45930</v>
          </cell>
          <cell r="H15846">
            <v>7</v>
          </cell>
          <cell r="O15846">
            <v>38360747.998000003</v>
          </cell>
        </row>
        <row r="15847">
          <cell r="A15847">
            <v>45932</v>
          </cell>
          <cell r="C15847" t="str">
            <v>CARLOS ANDRES HERNANDEZ MARTINEZ</v>
          </cell>
          <cell r="F15847">
            <v>45932</v>
          </cell>
          <cell r="G15847">
            <v>45933</v>
          </cell>
          <cell r="H15847">
            <v>2</v>
          </cell>
          <cell r="O15847">
            <v>340400</v>
          </cell>
        </row>
        <row r="15848">
          <cell r="A15848">
            <v>45932</v>
          </cell>
          <cell r="C15848" t="str">
            <v>CIELO ALEXANDRA MENDOZA RODRIGUEZ</v>
          </cell>
          <cell r="F15848">
            <v>45932.356770833336</v>
          </cell>
          <cell r="G15848">
            <v>45933.356712962966</v>
          </cell>
          <cell r="H15848">
            <v>6</v>
          </cell>
          <cell r="O15848">
            <v>850999.98</v>
          </cell>
        </row>
        <row r="15849">
          <cell r="A15849">
            <v>45932</v>
          </cell>
          <cell r="C15849" t="str">
            <v>COMERCIALIZADORA DE DESPOJOS CARNICOS DE COLOMBIA S.A.S</v>
          </cell>
          <cell r="F15849">
            <v>45901</v>
          </cell>
          <cell r="G15849">
            <v>45931</v>
          </cell>
          <cell r="O15849">
            <v>4690</v>
          </cell>
        </row>
        <row r="15850">
          <cell r="A15850">
            <v>45932</v>
          </cell>
          <cell r="C15850" t="str">
            <v>COMERCIALIZADORA DE DESPOJOS CARNICOS DE COLOMBIA S.A.S</v>
          </cell>
          <cell r="F15850">
            <v>45901</v>
          </cell>
          <cell r="G15850">
            <v>45931</v>
          </cell>
          <cell r="H15850">
            <v>6</v>
          </cell>
          <cell r="O15850">
            <v>15720</v>
          </cell>
        </row>
        <row r="15851">
          <cell r="A15851">
            <v>45932</v>
          </cell>
          <cell r="C15851" t="str">
            <v>COMERCIALIZADORA DE DESPOJOS CARNICOS DE COLOMBIA S.A.S</v>
          </cell>
          <cell r="F15851">
            <v>45901</v>
          </cell>
          <cell r="G15851">
            <v>45931</v>
          </cell>
          <cell r="H15851">
            <v>60</v>
          </cell>
          <cell r="O15851">
            <v>40580</v>
          </cell>
        </row>
        <row r="15852">
          <cell r="A15852">
            <v>45932</v>
          </cell>
          <cell r="C15852" t="str">
            <v>COMERCIALIZADORA DE DESPOJOS CARNICOS DE COLOMBIA S.A.S</v>
          </cell>
          <cell r="F15852">
            <v>45901</v>
          </cell>
          <cell r="G15852">
            <v>45931</v>
          </cell>
          <cell r="O15852">
            <v>27300</v>
          </cell>
        </row>
        <row r="15853">
          <cell r="A15853">
            <v>45932</v>
          </cell>
          <cell r="C15853" t="str">
            <v>COMERCIALIZADORA DE DESPOJOS CARNICOS DE COLOMBIA S.A.S</v>
          </cell>
          <cell r="F15853">
            <v>45904</v>
          </cell>
          <cell r="G15853">
            <v>45934</v>
          </cell>
          <cell r="H15853">
            <v>20</v>
          </cell>
          <cell r="O15853">
            <v>11180</v>
          </cell>
        </row>
        <row r="15854">
          <cell r="A15854">
            <v>45932</v>
          </cell>
          <cell r="C15854" t="str">
            <v>COMERCIALIZADORA DE DESPOJOS CARNICOS DE COLOMBIA S.A.S</v>
          </cell>
          <cell r="F15854">
            <v>45904</v>
          </cell>
          <cell r="G15854">
            <v>45934</v>
          </cell>
          <cell r="H15854">
            <v>14</v>
          </cell>
          <cell r="O15854">
            <v>61240</v>
          </cell>
        </row>
        <row r="15855">
          <cell r="A15855">
            <v>45932</v>
          </cell>
          <cell r="C15855" t="str">
            <v>COMERCIALIZADORA DE DESPOJOS CARNICOS DE COLOMBIA S.A.S</v>
          </cell>
          <cell r="F15855">
            <v>45904</v>
          </cell>
          <cell r="G15855">
            <v>45934</v>
          </cell>
          <cell r="H15855">
            <v>35</v>
          </cell>
          <cell r="O15855">
            <v>30220</v>
          </cell>
        </row>
        <row r="15856">
          <cell r="A15856">
            <v>45932</v>
          </cell>
          <cell r="C15856" t="str">
            <v>COMERCIALIZADORA DE DESPOJOS CARNICOS DE COLOMBIA S.A.S</v>
          </cell>
          <cell r="F15856">
            <v>45906</v>
          </cell>
          <cell r="G15856">
            <v>45936</v>
          </cell>
          <cell r="O15856">
            <v>32770</v>
          </cell>
        </row>
        <row r="15857">
          <cell r="A15857">
            <v>45932</v>
          </cell>
          <cell r="C15857" t="str">
            <v>COMERCIALIZADORA DE DESPOJOS CARNICOS DE COLOMBIA S.A.S</v>
          </cell>
          <cell r="F15857">
            <v>45906</v>
          </cell>
          <cell r="G15857">
            <v>45936</v>
          </cell>
          <cell r="O15857">
            <v>26550</v>
          </cell>
        </row>
        <row r="15858">
          <cell r="A15858">
            <v>45932</v>
          </cell>
          <cell r="C15858" t="str">
            <v>COMERCIALIZADORA DE DESPOJOS CARNICOS DE COLOMBIA S.A.S</v>
          </cell>
          <cell r="F15858">
            <v>45908</v>
          </cell>
          <cell r="G15858">
            <v>45938</v>
          </cell>
          <cell r="O15858">
            <v>29890</v>
          </cell>
        </row>
        <row r="15859">
          <cell r="A15859">
            <v>45932</v>
          </cell>
          <cell r="C15859" t="str">
            <v>COMERCIALIZADORA DE DESPOJOS CARNICOS DE COLOMBIA S.A.S</v>
          </cell>
          <cell r="F15859">
            <v>45910</v>
          </cell>
          <cell r="G15859">
            <v>45940</v>
          </cell>
          <cell r="H15859">
            <v>0</v>
          </cell>
          <cell r="O15859">
            <v>24110</v>
          </cell>
        </row>
        <row r="15860">
          <cell r="A15860">
            <v>45932</v>
          </cell>
          <cell r="C15860" t="str">
            <v>COMERCIALIZADORA DE DESPOJOS CARNICOS DE COLOMBIA S.A.S</v>
          </cell>
          <cell r="F15860">
            <v>45911</v>
          </cell>
          <cell r="G15860">
            <v>45941</v>
          </cell>
          <cell r="H15860">
            <v>0</v>
          </cell>
          <cell r="O15860">
            <v>5440</v>
          </cell>
        </row>
        <row r="15861">
          <cell r="A15861">
            <v>45932</v>
          </cell>
          <cell r="C15861" t="str">
            <v>COMERCIALIZADORA DE DESPOJOS CARNICOS DE COLOMBIA S.A.S</v>
          </cell>
          <cell r="F15861">
            <v>45911</v>
          </cell>
          <cell r="G15861">
            <v>45941</v>
          </cell>
          <cell r="H15861">
            <v>45</v>
          </cell>
          <cell r="O15861">
            <v>42040</v>
          </cell>
        </row>
        <row r="15862">
          <cell r="A15862">
            <v>45932</v>
          </cell>
          <cell r="C15862" t="str">
            <v>COMERCIALIZADORA DE DESPOJOS CARNICOS DE COLOMBIA S.A.S</v>
          </cell>
          <cell r="F15862">
            <v>45912</v>
          </cell>
          <cell r="G15862">
            <v>45942</v>
          </cell>
          <cell r="H15862">
            <v>45</v>
          </cell>
          <cell r="O15862">
            <v>3440</v>
          </cell>
        </row>
        <row r="15863">
          <cell r="A15863">
            <v>45932</v>
          </cell>
          <cell r="C15863" t="str">
            <v>COMERCIALIZADORA DE DESPOJOS CARNICOS DE COLOMBIA S.A.S</v>
          </cell>
          <cell r="F15863">
            <v>45912</v>
          </cell>
          <cell r="G15863">
            <v>45942</v>
          </cell>
          <cell r="H15863">
            <v>45</v>
          </cell>
          <cell r="O15863">
            <v>16870</v>
          </cell>
        </row>
        <row r="15864">
          <cell r="A15864">
            <v>45932</v>
          </cell>
          <cell r="C15864" t="str">
            <v>COMERCIALIZADORA DE DESPOJOS CARNICOS DE COLOMBIA S.A.S</v>
          </cell>
          <cell r="F15864">
            <v>45915</v>
          </cell>
          <cell r="G15864">
            <v>45945</v>
          </cell>
          <cell r="H15864">
            <v>39</v>
          </cell>
          <cell r="O15864">
            <v>15220</v>
          </cell>
        </row>
        <row r="15865">
          <cell r="A15865">
            <v>45932</v>
          </cell>
          <cell r="C15865" t="str">
            <v>COMERCIALIZADORA DE DESPOJOS CARNICOS DE COLOMBIA S.A.S</v>
          </cell>
          <cell r="F15865">
            <v>45915</v>
          </cell>
          <cell r="G15865">
            <v>45945</v>
          </cell>
          <cell r="H15865">
            <v>39</v>
          </cell>
          <cell r="O15865">
            <v>29440</v>
          </cell>
        </row>
        <row r="15866">
          <cell r="A15866">
            <v>45932</v>
          </cell>
          <cell r="C15866" t="str">
            <v>COMERCIALIZADORA DE DESPOJOS CARNICOS DE COLOMBIA S.A.S</v>
          </cell>
          <cell r="F15866">
            <v>45916</v>
          </cell>
          <cell r="G15866">
            <v>45946</v>
          </cell>
          <cell r="H15866">
            <v>38</v>
          </cell>
          <cell r="O15866">
            <v>12910</v>
          </cell>
        </row>
        <row r="15867">
          <cell r="A15867">
            <v>45932</v>
          </cell>
          <cell r="C15867" t="str">
            <v>COMERCIALIZADORA DE DESPOJOS CARNICOS DE COLOMBIA S.A.S</v>
          </cell>
          <cell r="F15867">
            <v>45917</v>
          </cell>
          <cell r="G15867">
            <v>45947</v>
          </cell>
          <cell r="H15867">
            <v>36</v>
          </cell>
          <cell r="O15867">
            <v>37200</v>
          </cell>
        </row>
        <row r="15868">
          <cell r="A15868">
            <v>45932</v>
          </cell>
          <cell r="C15868" t="str">
            <v>COMERCIALIZADORA DE DESPOJOS CARNICOS DE COLOMBIA S.A.S</v>
          </cell>
          <cell r="F15868">
            <v>45918</v>
          </cell>
          <cell r="G15868">
            <v>45948</v>
          </cell>
          <cell r="H15868">
            <v>35</v>
          </cell>
          <cell r="O15868">
            <v>21820</v>
          </cell>
        </row>
        <row r="15869">
          <cell r="A15869">
            <v>45932</v>
          </cell>
          <cell r="C15869" t="str">
            <v>COMERCIALIZADORA DE DESPOJOS CARNICOS DE COLOMBIA S.A.S</v>
          </cell>
          <cell r="F15869">
            <v>45919</v>
          </cell>
          <cell r="G15869">
            <v>45949</v>
          </cell>
          <cell r="H15869">
            <v>34</v>
          </cell>
          <cell r="O15869">
            <v>20290</v>
          </cell>
        </row>
        <row r="15870">
          <cell r="A15870">
            <v>45932</v>
          </cell>
          <cell r="C15870" t="str">
            <v>COMERCIALIZADORA DE DESPOJOS CARNICOS DE COLOMBIA S.A.S</v>
          </cell>
          <cell r="F15870">
            <v>45920</v>
          </cell>
          <cell r="G15870">
            <v>45950</v>
          </cell>
          <cell r="H15870">
            <v>31</v>
          </cell>
          <cell r="O15870">
            <v>8750</v>
          </cell>
        </row>
        <row r="15871">
          <cell r="A15871">
            <v>45932</v>
          </cell>
          <cell r="C15871" t="str">
            <v>COMERCIALIZADORA DE DESPOJOS CARNICOS DE COLOMBIA S.A.S</v>
          </cell>
          <cell r="F15871">
            <v>45922</v>
          </cell>
          <cell r="G15871">
            <v>45952</v>
          </cell>
          <cell r="H15871">
            <v>31</v>
          </cell>
          <cell r="O15871">
            <v>11056</v>
          </cell>
        </row>
        <row r="15872">
          <cell r="A15872">
            <v>45932</v>
          </cell>
          <cell r="C15872" t="str">
            <v>COMERCIALIZADORA DE DESPOJOS CARNICOS DE COLOMBIA S.A.S</v>
          </cell>
          <cell r="F15872">
            <v>45923</v>
          </cell>
          <cell r="G15872">
            <v>45953</v>
          </cell>
          <cell r="H15872">
            <v>31</v>
          </cell>
          <cell r="O15872">
            <v>67420</v>
          </cell>
        </row>
        <row r="15873">
          <cell r="A15873">
            <v>45932</v>
          </cell>
          <cell r="C15873" t="str">
            <v>COMERCIALIZADORA DE DESPOJOS CARNICOS DE COLOMBIA S.A.S</v>
          </cell>
          <cell r="F15873">
            <v>45923</v>
          </cell>
          <cell r="G15873">
            <v>45953</v>
          </cell>
          <cell r="H15873">
            <v>27</v>
          </cell>
          <cell r="O15873">
            <v>23160</v>
          </cell>
        </row>
        <row r="15874">
          <cell r="A15874">
            <v>45932</v>
          </cell>
          <cell r="C15874" t="str">
            <v>COMERCIALIZADORA DE DESPOJOS CARNICOS DE COLOMBIA S.A.S</v>
          </cell>
          <cell r="F15874">
            <v>45923</v>
          </cell>
          <cell r="G15874">
            <v>45953</v>
          </cell>
          <cell r="H15874">
            <v>27</v>
          </cell>
          <cell r="O15874">
            <v>19340</v>
          </cell>
        </row>
        <row r="15875">
          <cell r="A15875">
            <v>45932</v>
          </cell>
          <cell r="C15875" t="str">
            <v>COMERCIALIZADORA DE DESPOJOS CARNICOS DE COLOMBIA S.A.S</v>
          </cell>
          <cell r="F15875">
            <v>45924</v>
          </cell>
          <cell r="G15875">
            <v>45954</v>
          </cell>
          <cell r="H15875">
            <v>6</v>
          </cell>
          <cell r="O15875">
            <v>5030</v>
          </cell>
        </row>
        <row r="15876">
          <cell r="A15876">
            <v>45932</v>
          </cell>
          <cell r="C15876" t="str">
            <v>COMERCIALIZADORA DE DESPOJOS CARNICOS DE COLOMBIA S.A.S</v>
          </cell>
          <cell r="F15876">
            <v>45924</v>
          </cell>
          <cell r="G15876">
            <v>45954</v>
          </cell>
          <cell r="O15876">
            <v>24970</v>
          </cell>
        </row>
        <row r="15877">
          <cell r="A15877">
            <v>45932</v>
          </cell>
          <cell r="C15877" t="str">
            <v>COMERCIALIZADORA DE DESPOJOS CARNICOS DE COLOMBIA S.A.S</v>
          </cell>
          <cell r="F15877">
            <v>45925</v>
          </cell>
          <cell r="G15877">
            <v>45955</v>
          </cell>
          <cell r="O15877">
            <v>2280</v>
          </cell>
        </row>
        <row r="15878">
          <cell r="A15878">
            <v>45932</v>
          </cell>
          <cell r="C15878" t="str">
            <v>COMERCIALIZADORA DE DESPOJOS CARNICOS DE COLOMBIA S.A.S</v>
          </cell>
          <cell r="F15878">
            <v>45926</v>
          </cell>
          <cell r="G15878">
            <v>45956</v>
          </cell>
          <cell r="H15878">
            <v>5</v>
          </cell>
          <cell r="O15878">
            <v>8840</v>
          </cell>
        </row>
        <row r="15879">
          <cell r="A15879">
            <v>45932</v>
          </cell>
          <cell r="C15879" t="str">
            <v>COMERCIALIZADORA DE DESPOJOS CARNICOS DE COLOMBIA S.A.S</v>
          </cell>
          <cell r="F15879">
            <v>45927</v>
          </cell>
          <cell r="G15879">
            <v>45957</v>
          </cell>
          <cell r="O15879">
            <v>7130</v>
          </cell>
        </row>
        <row r="15880">
          <cell r="A15880">
            <v>45932</v>
          </cell>
          <cell r="C15880" t="str">
            <v>CRISTIAN  ROJAS RIVERA</v>
          </cell>
          <cell r="F15880">
            <v>45932.523402777777</v>
          </cell>
          <cell r="G15880">
            <v>45938.523356481484</v>
          </cell>
          <cell r="H15880">
            <v>1</v>
          </cell>
          <cell r="O15880">
            <v>255299.99</v>
          </cell>
        </row>
        <row r="15881">
          <cell r="A15881">
            <v>45932</v>
          </cell>
          <cell r="C15881" t="str">
            <v>CRISTIAN  ROJAS RIVERA</v>
          </cell>
          <cell r="F15881">
            <v>45932.481817129628</v>
          </cell>
          <cell r="G15881">
            <v>45938.481678240743</v>
          </cell>
          <cell r="H15881">
            <v>1</v>
          </cell>
          <cell r="O15881">
            <v>850999.98</v>
          </cell>
        </row>
        <row r="15882">
          <cell r="A15882">
            <v>45932</v>
          </cell>
          <cell r="C15882" t="str">
            <v>DARWIN GEOVANNI OCHOA MERCHAN</v>
          </cell>
          <cell r="F15882">
            <v>45932</v>
          </cell>
          <cell r="G15882">
            <v>45933</v>
          </cell>
          <cell r="H15882">
            <v>1</v>
          </cell>
          <cell r="O15882">
            <v>144000</v>
          </cell>
        </row>
        <row r="15883">
          <cell r="A15883">
            <v>45932</v>
          </cell>
          <cell r="C15883" t="str">
            <v>DUARTE POSADA VALERIA</v>
          </cell>
          <cell r="F15883">
            <v>45924.264699074076</v>
          </cell>
          <cell r="G15883">
            <v>45939.264560185184</v>
          </cell>
          <cell r="H15883">
            <v>0</v>
          </cell>
          <cell r="O15883">
            <v>631200</v>
          </cell>
        </row>
        <row r="15884">
          <cell r="A15884">
            <v>45932</v>
          </cell>
          <cell r="C15884" t="str">
            <v>FELIPE BECERRA ZAPATA</v>
          </cell>
          <cell r="F15884">
            <v>45927.274837962963</v>
          </cell>
          <cell r="G15884">
            <v>45928.274699074071</v>
          </cell>
          <cell r="H15884">
            <v>11</v>
          </cell>
          <cell r="O15884">
            <v>330000</v>
          </cell>
        </row>
        <row r="15885">
          <cell r="A15885">
            <v>45932</v>
          </cell>
          <cell r="C15885" t="str">
            <v>GATE GOURMET COLOMBIA SAS</v>
          </cell>
          <cell r="F15885">
            <v>45898</v>
          </cell>
          <cell r="G15885">
            <v>45928</v>
          </cell>
          <cell r="H15885">
            <v>0</v>
          </cell>
          <cell r="O15885">
            <v>966654.41377999994</v>
          </cell>
        </row>
        <row r="15886">
          <cell r="A15886">
            <v>45932</v>
          </cell>
          <cell r="C15886" t="str">
            <v>GATE GOURMET COLOMBIA SAS</v>
          </cell>
          <cell r="F15886">
            <v>45904</v>
          </cell>
          <cell r="G15886">
            <v>45934</v>
          </cell>
          <cell r="H15886">
            <v>11</v>
          </cell>
          <cell r="O15886">
            <v>6231593.9500000002</v>
          </cell>
        </row>
        <row r="15887">
          <cell r="A15887">
            <v>45932</v>
          </cell>
          <cell r="C15887" t="str">
            <v>GATE GOURMET COLOMBIA SAS</v>
          </cell>
          <cell r="F15887">
            <v>45908</v>
          </cell>
          <cell r="G15887">
            <v>45938</v>
          </cell>
          <cell r="H15887">
            <v>6</v>
          </cell>
          <cell r="O15887">
            <v>8298302.2079999996</v>
          </cell>
        </row>
        <row r="15888">
          <cell r="A15888">
            <v>45932</v>
          </cell>
          <cell r="C15888" t="str">
            <v>GATE GOURMET COLOMBIA SAS</v>
          </cell>
          <cell r="F15888">
            <v>45908</v>
          </cell>
          <cell r="G15888">
            <v>45938</v>
          </cell>
          <cell r="O15888">
            <v>631201.96036000003</v>
          </cell>
        </row>
        <row r="15889">
          <cell r="A15889">
            <v>45932</v>
          </cell>
          <cell r="C15889" t="str">
            <v>GINA ALEXANDRA OCHOA CASTAÑEDA</v>
          </cell>
          <cell r="F15889">
            <v>45931.210972222223</v>
          </cell>
          <cell r="G15889">
            <v>45932.210810185185</v>
          </cell>
          <cell r="H15889">
            <v>7</v>
          </cell>
          <cell r="O15889">
            <v>301600</v>
          </cell>
        </row>
        <row r="15890">
          <cell r="A15890">
            <v>45932</v>
          </cell>
          <cell r="C15890" t="str">
            <v>GOMEZ ARIAS CARLOS ARTURO</v>
          </cell>
          <cell r="F15890">
            <v>45932.366851851853</v>
          </cell>
          <cell r="G15890">
            <v>45933.365937499999</v>
          </cell>
          <cell r="H15890">
            <v>6</v>
          </cell>
          <cell r="O15890">
            <v>1037199.94</v>
          </cell>
        </row>
        <row r="15891">
          <cell r="A15891">
            <v>45932</v>
          </cell>
          <cell r="C15891" t="str">
            <v>INVERSIONES Y SOLUCIONES DE TRADICION SAS</v>
          </cell>
          <cell r="F15891">
            <v>45875.630891203706</v>
          </cell>
          <cell r="G15891">
            <v>45890.630439814813</v>
          </cell>
          <cell r="H15891">
            <v>49</v>
          </cell>
          <cell r="O15891">
            <v>2657168</v>
          </cell>
        </row>
        <row r="15892">
          <cell r="A15892">
            <v>45932</v>
          </cell>
          <cell r="C15892" t="str">
            <v>INVERSIONES Y SOLUCIONES DE TRADICION SAS</v>
          </cell>
          <cell r="F15892">
            <v>45884.544849537036</v>
          </cell>
          <cell r="G15892">
            <v>45899.544351851851</v>
          </cell>
          <cell r="H15892">
            <v>40</v>
          </cell>
          <cell r="O15892">
            <v>2242832</v>
          </cell>
        </row>
        <row r="15893">
          <cell r="A15893">
            <v>45932</v>
          </cell>
          <cell r="C15893" t="str">
            <v>KAREN GISSET MARTINEZ SANDOVAL</v>
          </cell>
          <cell r="F15893">
            <v>45931.558321759258</v>
          </cell>
          <cell r="G15893">
            <v>45932.558217592596</v>
          </cell>
          <cell r="H15893">
            <v>7</v>
          </cell>
          <cell r="O15893">
            <v>1123900</v>
          </cell>
        </row>
        <row r="15894">
          <cell r="A15894">
            <v>45932</v>
          </cell>
          <cell r="C15894" t="str">
            <v>KAREN GISSET MARTINEZ SANDOVAL</v>
          </cell>
          <cell r="F15894">
            <v>45931.558321759258</v>
          </cell>
          <cell r="G15894">
            <v>45932.558217592596</v>
          </cell>
          <cell r="H15894">
            <v>7</v>
          </cell>
          <cell r="O15894">
            <v>3000000</v>
          </cell>
        </row>
        <row r="15895">
          <cell r="A15895">
            <v>45932</v>
          </cell>
          <cell r="C15895" t="str">
            <v>TIGRE COLOMBIA S.A.S</v>
          </cell>
          <cell r="F15895">
            <v>45902</v>
          </cell>
          <cell r="G15895">
            <v>45910</v>
          </cell>
          <cell r="H15895">
            <v>7</v>
          </cell>
          <cell r="O15895">
            <v>1190000</v>
          </cell>
        </row>
        <row r="15896">
          <cell r="A15896">
            <v>45932</v>
          </cell>
          <cell r="C15896" t="str">
            <v>TIGRE COLOMBIA S.A.S</v>
          </cell>
          <cell r="F15896">
            <v>45930</v>
          </cell>
          <cell r="G15896">
            <v>45938</v>
          </cell>
          <cell r="H15896">
            <v>7</v>
          </cell>
          <cell r="O15896">
            <v>1550000</v>
          </cell>
        </row>
        <row r="15897">
          <cell r="A15897">
            <v>45932</v>
          </cell>
          <cell r="C15897" t="str">
            <v>TIGRE COLOMBIA S.A.S</v>
          </cell>
          <cell r="F15897">
            <v>45930</v>
          </cell>
          <cell r="G15897">
            <v>45938</v>
          </cell>
          <cell r="O15897">
            <v>1705000</v>
          </cell>
        </row>
        <row r="15898">
          <cell r="A15898">
            <v>45932</v>
          </cell>
          <cell r="C15898" t="str">
            <v>TIGRE COLOMBIA S.A.S</v>
          </cell>
          <cell r="F15898">
            <v>45930</v>
          </cell>
          <cell r="G15898">
            <v>45938</v>
          </cell>
          <cell r="O15898">
            <v>1395000</v>
          </cell>
        </row>
        <row r="15899">
          <cell r="A15899">
            <v>45932</v>
          </cell>
          <cell r="C15899" t="str">
            <v>TIGRE COLOMBIA S.A.S</v>
          </cell>
          <cell r="F15899">
            <v>45930</v>
          </cell>
          <cell r="G15899">
            <v>45938</v>
          </cell>
          <cell r="O15899">
            <v>50000</v>
          </cell>
        </row>
        <row r="15900">
          <cell r="A15900">
            <v>45932</v>
          </cell>
          <cell r="C15900" t="str">
            <v>VENTAS MOSTRADOR</v>
          </cell>
          <cell r="F15900">
            <v>45932</v>
          </cell>
          <cell r="G15900">
            <v>45932</v>
          </cell>
          <cell r="O15900">
            <v>9750</v>
          </cell>
        </row>
        <row r="15901">
          <cell r="A15901">
            <v>45932</v>
          </cell>
          <cell r="C15901" t="str">
            <v>VENTAS MOSTRADOR</v>
          </cell>
          <cell r="F15901">
            <v>45932</v>
          </cell>
          <cell r="G15901">
            <v>45932</v>
          </cell>
          <cell r="O15901">
            <v>12000</v>
          </cell>
        </row>
        <row r="15902">
          <cell r="A15902">
            <v>45932</v>
          </cell>
          <cell r="C15902" t="str">
            <v>VENTAS MOSTRADOR</v>
          </cell>
          <cell r="F15902">
            <v>45932</v>
          </cell>
          <cell r="G15902">
            <v>45932</v>
          </cell>
          <cell r="O15902">
            <v>19000</v>
          </cell>
        </row>
        <row r="15903">
          <cell r="A15903">
            <v>45932</v>
          </cell>
          <cell r="C15903" t="str">
            <v>VENTAS MOSTRADOR</v>
          </cell>
          <cell r="F15903">
            <v>45932</v>
          </cell>
          <cell r="G15903">
            <v>45932</v>
          </cell>
          <cell r="O15903">
            <v>20150</v>
          </cell>
        </row>
        <row r="15904">
          <cell r="A15904">
            <v>45932</v>
          </cell>
          <cell r="C15904" t="str">
            <v>VENTAS MOSTRADOR</v>
          </cell>
          <cell r="F15904">
            <v>45932</v>
          </cell>
          <cell r="G15904">
            <v>45932</v>
          </cell>
          <cell r="O15904">
            <v>20360</v>
          </cell>
        </row>
        <row r="15905">
          <cell r="A15905">
            <v>45932</v>
          </cell>
          <cell r="C15905" t="str">
            <v>VENTAS MOSTRADOR</v>
          </cell>
          <cell r="F15905">
            <v>45932</v>
          </cell>
          <cell r="G15905">
            <v>45932</v>
          </cell>
          <cell r="O15905">
            <v>20850</v>
          </cell>
        </row>
        <row r="15906">
          <cell r="A15906">
            <v>45932</v>
          </cell>
          <cell r="C15906" t="str">
            <v>VENTAS MOSTRADOR</v>
          </cell>
          <cell r="F15906">
            <v>45932</v>
          </cell>
          <cell r="G15906">
            <v>45932</v>
          </cell>
          <cell r="O15906">
            <v>21340</v>
          </cell>
        </row>
        <row r="15907">
          <cell r="A15907">
            <v>45932</v>
          </cell>
          <cell r="C15907" t="str">
            <v>VENTAS MOSTRADOR</v>
          </cell>
          <cell r="F15907">
            <v>45932</v>
          </cell>
          <cell r="G15907">
            <v>45932</v>
          </cell>
          <cell r="O15907">
            <v>25480</v>
          </cell>
        </row>
        <row r="15908">
          <cell r="A15908">
            <v>45932</v>
          </cell>
          <cell r="C15908" t="str">
            <v>VENTAS MOSTRADOR</v>
          </cell>
          <cell r="F15908">
            <v>45932</v>
          </cell>
          <cell r="G15908">
            <v>45932</v>
          </cell>
          <cell r="O15908">
            <v>30985</v>
          </cell>
        </row>
        <row r="15909">
          <cell r="A15909">
            <v>45932</v>
          </cell>
          <cell r="C15909" t="str">
            <v>VENTAS MOSTRADOR</v>
          </cell>
          <cell r="F15909">
            <v>45932</v>
          </cell>
          <cell r="G15909">
            <v>45932</v>
          </cell>
          <cell r="O15909">
            <v>31640</v>
          </cell>
        </row>
        <row r="15910">
          <cell r="A15910">
            <v>45932</v>
          </cell>
          <cell r="C15910" t="str">
            <v>VENTAS MOSTRADOR</v>
          </cell>
          <cell r="F15910">
            <v>45932</v>
          </cell>
          <cell r="G15910">
            <v>45932</v>
          </cell>
          <cell r="O15910">
            <v>33875</v>
          </cell>
        </row>
        <row r="15911">
          <cell r="A15911">
            <v>45932</v>
          </cell>
          <cell r="C15911" t="str">
            <v>VENTAS MOSTRADOR</v>
          </cell>
          <cell r="F15911">
            <v>45932</v>
          </cell>
          <cell r="G15911">
            <v>45932</v>
          </cell>
          <cell r="O15911">
            <v>42180</v>
          </cell>
        </row>
        <row r="15912">
          <cell r="A15912">
            <v>45932</v>
          </cell>
          <cell r="C15912" t="str">
            <v>VENTAS MOSTRADOR</v>
          </cell>
          <cell r="F15912">
            <v>45932</v>
          </cell>
          <cell r="G15912">
            <v>45932</v>
          </cell>
          <cell r="O15912">
            <v>45540</v>
          </cell>
        </row>
        <row r="15913">
          <cell r="A15913">
            <v>45932</v>
          </cell>
          <cell r="C15913" t="str">
            <v>VENTAS MOSTRADOR</v>
          </cell>
          <cell r="F15913">
            <v>45932</v>
          </cell>
          <cell r="G15913">
            <v>45932</v>
          </cell>
          <cell r="O15913">
            <v>49318</v>
          </cell>
        </row>
        <row r="15914">
          <cell r="A15914">
            <v>45932</v>
          </cell>
          <cell r="C15914" t="str">
            <v>VENTAS MOSTRADOR</v>
          </cell>
          <cell r="F15914">
            <v>45932</v>
          </cell>
          <cell r="G15914">
            <v>45932</v>
          </cell>
          <cell r="H15914">
            <v>0</v>
          </cell>
          <cell r="O15914">
            <v>49547</v>
          </cell>
        </row>
        <row r="15915">
          <cell r="A15915">
            <v>45932</v>
          </cell>
          <cell r="C15915" t="str">
            <v>VENTAS MOSTRADOR</v>
          </cell>
          <cell r="F15915">
            <v>45932</v>
          </cell>
          <cell r="G15915">
            <v>45932</v>
          </cell>
          <cell r="O15915">
            <v>58868</v>
          </cell>
        </row>
        <row r="15916">
          <cell r="A15916">
            <v>45932</v>
          </cell>
          <cell r="C15916" t="str">
            <v>VENTAS MOSTRADOR</v>
          </cell>
          <cell r="F15916">
            <v>45932</v>
          </cell>
          <cell r="G15916">
            <v>45932</v>
          </cell>
          <cell r="O15916">
            <v>65200</v>
          </cell>
        </row>
        <row r="15917">
          <cell r="A15917">
            <v>45932</v>
          </cell>
          <cell r="C15917" t="str">
            <v>VENTAS MOSTRADOR</v>
          </cell>
          <cell r="F15917">
            <v>45932</v>
          </cell>
          <cell r="G15917">
            <v>45933</v>
          </cell>
          <cell r="H15917">
            <v>12</v>
          </cell>
          <cell r="O15917">
            <v>101600</v>
          </cell>
        </row>
        <row r="15918">
          <cell r="A15918">
            <v>45932</v>
          </cell>
          <cell r="C15918" t="str">
            <v>VENTAS MOSTRADOR</v>
          </cell>
          <cell r="F15918">
            <v>45932</v>
          </cell>
          <cell r="G15918">
            <v>45933</v>
          </cell>
          <cell r="O15918">
            <v>102200</v>
          </cell>
        </row>
        <row r="15919">
          <cell r="A15919">
            <v>45932</v>
          </cell>
          <cell r="C15919" t="str">
            <v>VENTAS MOSTRADOR</v>
          </cell>
          <cell r="F15919">
            <v>45932</v>
          </cell>
          <cell r="G15919">
            <v>45932</v>
          </cell>
          <cell r="O15919">
            <v>132694</v>
          </cell>
        </row>
        <row r="15920">
          <cell r="A15920">
            <v>45932</v>
          </cell>
          <cell r="C15920" t="str">
            <v>VENTAS MOSTRADOR</v>
          </cell>
          <cell r="F15920">
            <v>45932</v>
          </cell>
          <cell r="G15920">
            <v>45932</v>
          </cell>
          <cell r="O15920">
            <v>140820</v>
          </cell>
        </row>
        <row r="15921">
          <cell r="A15921">
            <v>45932</v>
          </cell>
          <cell r="C15921" t="str">
            <v>WOMPI</v>
          </cell>
          <cell r="F15921">
            <v>45932</v>
          </cell>
          <cell r="G15921">
            <v>45932</v>
          </cell>
          <cell r="O15921">
            <v>0</v>
          </cell>
        </row>
        <row r="15922">
          <cell r="A15922">
            <v>45932</v>
          </cell>
          <cell r="C15922" t="str">
            <v>VENTAS MOSTRADOR</v>
          </cell>
          <cell r="F15922">
            <v>45932</v>
          </cell>
          <cell r="G15922">
            <v>45932</v>
          </cell>
          <cell r="O15922">
            <v>336600</v>
          </cell>
        </row>
        <row r="15923">
          <cell r="A15923">
            <v>45932</v>
          </cell>
          <cell r="C15923" t="str">
            <v>JOSE DIEGO MOSQUERA</v>
          </cell>
          <cell r="F15923">
            <v>45931.222719907404</v>
          </cell>
          <cell r="G15923">
            <v>45932.222719907404</v>
          </cell>
          <cell r="H15923">
            <v>20</v>
          </cell>
          <cell r="O15923">
            <v>500000</v>
          </cell>
        </row>
        <row r="15924">
          <cell r="A15924">
            <v>45932</v>
          </cell>
          <cell r="C15924" t="str">
            <v>MESABAR SAS</v>
          </cell>
          <cell r="F15924">
            <v>45923.560567129629</v>
          </cell>
          <cell r="G15924">
            <v>45931.487685185188</v>
          </cell>
          <cell r="H15924">
            <v>14</v>
          </cell>
          <cell r="O15924">
            <v>1077850</v>
          </cell>
        </row>
        <row r="15925">
          <cell r="A15925">
            <v>45932</v>
          </cell>
          <cell r="C15925" t="str">
            <v>INDUCOLCARNES S.A.S</v>
          </cell>
          <cell r="F15925">
            <v>45902.560590277775</v>
          </cell>
          <cell r="G15925">
            <v>45917.560046296298</v>
          </cell>
          <cell r="H15925">
            <v>35</v>
          </cell>
          <cell r="O15925">
            <v>2570215.074</v>
          </cell>
        </row>
        <row r="15926">
          <cell r="A15926">
            <v>45932</v>
          </cell>
          <cell r="C15926" t="str">
            <v>FUERZA INTENSA SAS</v>
          </cell>
          <cell r="F15926">
            <v>45892</v>
          </cell>
          <cell r="G15926">
            <v>45907</v>
          </cell>
          <cell r="H15926">
            <v>14</v>
          </cell>
          <cell r="O15926">
            <v>745960</v>
          </cell>
        </row>
        <row r="15927">
          <cell r="A15927">
            <v>45932</v>
          </cell>
          <cell r="C15927" t="str">
            <v>FUERZA INTENSA SAS</v>
          </cell>
          <cell r="F15927">
            <v>45898</v>
          </cell>
          <cell r="G15927">
            <v>45913</v>
          </cell>
          <cell r="H15927">
            <v>35</v>
          </cell>
          <cell r="O15927">
            <v>713600</v>
          </cell>
        </row>
        <row r="15928">
          <cell r="A15928">
            <v>45932</v>
          </cell>
          <cell r="C15928" t="str">
            <v>FUERZA INTENSA SAS</v>
          </cell>
          <cell r="F15928">
            <v>45905</v>
          </cell>
          <cell r="G15928">
            <v>45920</v>
          </cell>
          <cell r="O15928">
            <v>105240</v>
          </cell>
        </row>
        <row r="15929">
          <cell r="A15929">
            <v>45932</v>
          </cell>
          <cell r="C15929" t="str">
            <v>VENTAS MOSTRADOR</v>
          </cell>
          <cell r="F15929">
            <v>45932</v>
          </cell>
          <cell r="G15929">
            <v>45932</v>
          </cell>
          <cell r="H15929">
            <v>0</v>
          </cell>
          <cell r="O15929">
            <v>367439</v>
          </cell>
        </row>
        <row r="15930">
          <cell r="A15930">
            <v>45932</v>
          </cell>
          <cell r="C15930" t="str">
            <v>VENTAS MOSTRADOR</v>
          </cell>
          <cell r="F15930">
            <v>45932</v>
          </cell>
          <cell r="G15930">
            <v>45932</v>
          </cell>
          <cell r="H15930">
            <v>0</v>
          </cell>
          <cell r="O15930">
            <v>489453</v>
          </cell>
        </row>
        <row r="15931">
          <cell r="A15931">
            <v>45933</v>
          </cell>
          <cell r="C15931" t="str">
            <v>ABEL Y SOFIA SAS</v>
          </cell>
          <cell r="F15931">
            <v>45864.314675925925</v>
          </cell>
          <cell r="G15931">
            <v>45894.314328703702</v>
          </cell>
          <cell r="H15931">
            <v>45</v>
          </cell>
          <cell r="O15931">
            <v>2375100</v>
          </cell>
        </row>
        <row r="15932">
          <cell r="A15932">
            <v>45933</v>
          </cell>
          <cell r="C15932" t="str">
            <v>ABEL Y SOFIA SAS</v>
          </cell>
          <cell r="F15932">
            <v>45864.319085648145</v>
          </cell>
          <cell r="G15932">
            <v>45894.318935185183</v>
          </cell>
          <cell r="H15932">
            <v>45</v>
          </cell>
          <cell r="O15932">
            <v>1020000</v>
          </cell>
        </row>
        <row r="15933">
          <cell r="A15933">
            <v>45933</v>
          </cell>
          <cell r="C15933" t="str">
            <v>ABEL Y SOFIA SAS</v>
          </cell>
          <cell r="F15933">
            <v>45864.321446759262</v>
          </cell>
          <cell r="G15933">
            <v>45894.321192129632</v>
          </cell>
          <cell r="H15933">
            <v>45</v>
          </cell>
          <cell r="O15933">
            <v>33000</v>
          </cell>
        </row>
        <row r="15934">
          <cell r="A15934">
            <v>45933</v>
          </cell>
          <cell r="C15934" t="str">
            <v>ABEL Y SOFIA SAS</v>
          </cell>
          <cell r="F15934">
            <v>45870.360983796294</v>
          </cell>
          <cell r="G15934">
            <v>45900.354884259257</v>
          </cell>
          <cell r="H15934">
            <v>39</v>
          </cell>
          <cell r="O15934">
            <v>111699.99</v>
          </cell>
        </row>
        <row r="15935">
          <cell r="A15935">
            <v>45933</v>
          </cell>
          <cell r="C15935" t="str">
            <v>ABEL Y SOFIA SAS</v>
          </cell>
          <cell r="F15935">
            <v>45870.395624999997</v>
          </cell>
          <cell r="G15935">
            <v>45900.387696759259</v>
          </cell>
          <cell r="H15935">
            <v>39</v>
          </cell>
          <cell r="O15935">
            <v>1226699.98</v>
          </cell>
        </row>
        <row r="15936">
          <cell r="A15936">
            <v>45933</v>
          </cell>
          <cell r="C15936" t="str">
            <v>ABEL Y SOFIA SAS</v>
          </cell>
          <cell r="F15936">
            <v>45871.345671296294</v>
          </cell>
          <cell r="G15936">
            <v>45901.344849537039</v>
          </cell>
          <cell r="H15936">
            <v>38</v>
          </cell>
          <cell r="O15936">
            <v>2443000</v>
          </cell>
        </row>
        <row r="15937">
          <cell r="A15937">
            <v>45933</v>
          </cell>
          <cell r="C15937" t="str">
            <v>ABEL Y SOFIA SAS</v>
          </cell>
          <cell r="F15937">
            <v>45874.307442129626</v>
          </cell>
          <cell r="G15937">
            <v>45904.304675925923</v>
          </cell>
          <cell r="H15937">
            <v>36</v>
          </cell>
          <cell r="O15937">
            <v>898800</v>
          </cell>
        </row>
        <row r="15938">
          <cell r="A15938">
            <v>45933</v>
          </cell>
          <cell r="C15938" t="str">
            <v>ABEL Y SOFIA SAS</v>
          </cell>
          <cell r="F15938">
            <v>45875.396793981483</v>
          </cell>
          <cell r="G15938">
            <v>45905.396516203706</v>
          </cell>
          <cell r="H15938">
            <v>35</v>
          </cell>
          <cell r="O15938">
            <v>2076150</v>
          </cell>
        </row>
        <row r="15939">
          <cell r="A15939">
            <v>45933</v>
          </cell>
          <cell r="C15939" t="str">
            <v>ABEL Y SOFIA SAS</v>
          </cell>
          <cell r="F15939">
            <v>45878.333958333336</v>
          </cell>
          <cell r="G15939">
            <v>45908.333807870367</v>
          </cell>
          <cell r="H15939">
            <v>34</v>
          </cell>
          <cell r="O15939">
            <v>39200</v>
          </cell>
        </row>
        <row r="15940">
          <cell r="A15940">
            <v>45933</v>
          </cell>
          <cell r="C15940" t="str">
            <v>ABEL Y SOFIA SAS</v>
          </cell>
          <cell r="F15940">
            <v>45878.338553240741</v>
          </cell>
          <cell r="G15940">
            <v>45908.338206018518</v>
          </cell>
          <cell r="H15940">
            <v>31</v>
          </cell>
          <cell r="O15940">
            <v>532550</v>
          </cell>
        </row>
        <row r="15941">
          <cell r="A15941">
            <v>45933</v>
          </cell>
          <cell r="C15941" t="str">
            <v>ABEL Y SOFIA SAS</v>
          </cell>
          <cell r="F15941">
            <v>45878.390601851854</v>
          </cell>
          <cell r="G15941">
            <v>45908.389108796298</v>
          </cell>
          <cell r="H15941">
            <v>31</v>
          </cell>
          <cell r="O15941">
            <v>1409199.99</v>
          </cell>
        </row>
        <row r="15942">
          <cell r="A15942">
            <v>45933</v>
          </cell>
          <cell r="C15942" t="str">
            <v>ABEL Y SOFIA SAS</v>
          </cell>
          <cell r="F15942">
            <v>45882.322974537034</v>
          </cell>
          <cell r="G15942">
            <v>45912.322789351849</v>
          </cell>
          <cell r="H15942">
            <v>31</v>
          </cell>
          <cell r="O15942">
            <v>2537600</v>
          </cell>
        </row>
        <row r="15943">
          <cell r="A15943">
            <v>45933</v>
          </cell>
          <cell r="C15943" t="str">
            <v>ABEL Y SOFIA SAS</v>
          </cell>
          <cell r="F15943">
            <v>45882.332361111112</v>
          </cell>
          <cell r="G15943">
            <v>45912.332071759258</v>
          </cell>
          <cell r="H15943">
            <v>27</v>
          </cell>
          <cell r="O15943">
            <v>123550</v>
          </cell>
        </row>
        <row r="15944">
          <cell r="A15944">
            <v>45933</v>
          </cell>
          <cell r="C15944" t="str">
            <v>ABEL Y SOFIA SAS</v>
          </cell>
          <cell r="F15944">
            <v>45883.372164351851</v>
          </cell>
          <cell r="G15944">
            <v>45913.371921296297</v>
          </cell>
          <cell r="H15944">
            <v>27</v>
          </cell>
          <cell r="O15944">
            <v>1772299.97</v>
          </cell>
        </row>
        <row r="15945">
          <cell r="A15945">
            <v>45933</v>
          </cell>
          <cell r="C15945" t="str">
            <v>BASTIDAS MEDINA MARCELA</v>
          </cell>
          <cell r="F15945">
            <v>45932.405995370369</v>
          </cell>
          <cell r="G15945">
            <v>45933.404502314814</v>
          </cell>
          <cell r="H15945">
            <v>6</v>
          </cell>
          <cell r="O15945">
            <v>181300</v>
          </cell>
        </row>
        <row r="15946">
          <cell r="A15946">
            <v>45933</v>
          </cell>
          <cell r="C15946" t="str">
            <v>CANTINA LA 15 SAS</v>
          </cell>
          <cell r="F15946">
            <v>45901</v>
          </cell>
          <cell r="G15946">
            <v>45931</v>
          </cell>
          <cell r="H15946">
            <v>27</v>
          </cell>
          <cell r="O15946">
            <v>2246350</v>
          </cell>
        </row>
        <row r="15947">
          <cell r="A15947">
            <v>45933</v>
          </cell>
          <cell r="C15947" t="str">
            <v>CARLOS ANDRES HERNANDEZ MARTINEZ</v>
          </cell>
          <cell r="F15947">
            <v>45933</v>
          </cell>
          <cell r="G15947">
            <v>45934</v>
          </cell>
          <cell r="H15947">
            <v>6</v>
          </cell>
          <cell r="O15947">
            <v>212750</v>
          </cell>
        </row>
        <row r="15948">
          <cell r="A15948">
            <v>45933</v>
          </cell>
          <cell r="C15948" t="str">
            <v>CIELO ALEXANDRA MENDOZA RODRIGUEZ</v>
          </cell>
          <cell r="F15948">
            <v>45933.324293981481</v>
          </cell>
          <cell r="G15948">
            <v>45934.323923611111</v>
          </cell>
          <cell r="H15948">
            <v>5</v>
          </cell>
          <cell r="O15948">
            <v>850999.98</v>
          </cell>
        </row>
        <row r="15949">
          <cell r="A15949">
            <v>45933</v>
          </cell>
          <cell r="C15949" t="str">
            <v>DOROTEA PARRILA SAS</v>
          </cell>
          <cell r="F15949">
            <v>45929</v>
          </cell>
          <cell r="G15949">
            <v>45930</v>
          </cell>
          <cell r="O15949">
            <v>1259050</v>
          </cell>
        </row>
        <row r="15950">
          <cell r="A15950">
            <v>45933</v>
          </cell>
          <cell r="C15950" t="str">
            <v>EL MERO BURRITO S.A.S</v>
          </cell>
          <cell r="F15950">
            <v>45932.320381944446</v>
          </cell>
          <cell r="G15950">
            <v>45933.320381944446</v>
          </cell>
          <cell r="H15950">
            <v>6</v>
          </cell>
          <cell r="O15950">
            <v>284050</v>
          </cell>
        </row>
        <row r="15951">
          <cell r="A15951">
            <v>45933</v>
          </cell>
          <cell r="C15951" t="str">
            <v>HUMO CAFE &amp; BISTRO SAS</v>
          </cell>
          <cell r="F15951">
            <v>45931.315069444441</v>
          </cell>
          <cell r="G15951">
            <v>45932.31490740741</v>
          </cell>
          <cell r="H15951">
            <v>0.68509259259008104</v>
          </cell>
          <cell r="O15951">
            <v>529650</v>
          </cell>
        </row>
        <row r="15952">
          <cell r="A15952">
            <v>45933</v>
          </cell>
          <cell r="C15952" t="str">
            <v>INFARTO SAS</v>
          </cell>
          <cell r="F15952">
            <v>45909</v>
          </cell>
          <cell r="G15952">
            <v>45929</v>
          </cell>
          <cell r="H15952">
            <v>6</v>
          </cell>
          <cell r="O15952">
            <v>161727.66399999999</v>
          </cell>
        </row>
        <row r="15953">
          <cell r="A15953">
            <v>45933</v>
          </cell>
          <cell r="C15953" t="str">
            <v>INFARTO SAS</v>
          </cell>
          <cell r="F15953">
            <v>45912</v>
          </cell>
          <cell r="G15953">
            <v>45932</v>
          </cell>
          <cell r="H15953">
            <v>0.68509259259008104</v>
          </cell>
          <cell r="O15953">
            <v>1417208.3659999999</v>
          </cell>
        </row>
        <row r="15954">
          <cell r="A15954">
            <v>45933</v>
          </cell>
          <cell r="C15954" t="str">
            <v>INFARTO SAS</v>
          </cell>
          <cell r="F15954">
            <v>45912</v>
          </cell>
          <cell r="G15954">
            <v>45932</v>
          </cell>
          <cell r="O15954">
            <v>262807.45400000003</v>
          </cell>
        </row>
        <row r="15955">
          <cell r="A15955">
            <v>45933</v>
          </cell>
          <cell r="C15955" t="str">
            <v>INFARTO SAS</v>
          </cell>
          <cell r="F15955">
            <v>45916</v>
          </cell>
          <cell r="G15955">
            <v>45936</v>
          </cell>
          <cell r="O15955">
            <v>147287.69399999999</v>
          </cell>
        </row>
        <row r="15956">
          <cell r="A15956">
            <v>45933</v>
          </cell>
          <cell r="C15956" t="str">
            <v>MUNCHER SAS</v>
          </cell>
          <cell r="F15956">
            <v>45878</v>
          </cell>
          <cell r="G15956">
            <v>45908</v>
          </cell>
          <cell r="O15956">
            <v>150000</v>
          </cell>
        </row>
        <row r="15957">
          <cell r="A15957">
            <v>45933</v>
          </cell>
          <cell r="C15957" t="str">
            <v>NESTOR ABEL NOREÑA URREA</v>
          </cell>
          <cell r="F15957">
            <v>45932.598009259258</v>
          </cell>
          <cell r="G15957">
            <v>45933.597951388889</v>
          </cell>
          <cell r="H15957">
            <v>6</v>
          </cell>
          <cell r="O15957">
            <v>482760</v>
          </cell>
        </row>
        <row r="15958">
          <cell r="A15958">
            <v>45933</v>
          </cell>
          <cell r="C15958" t="str">
            <v>PACIFIC SEA FOOD S A S</v>
          </cell>
          <cell r="F15958">
            <v>45898</v>
          </cell>
          <cell r="G15958">
            <v>45928</v>
          </cell>
          <cell r="O15958">
            <v>5053250</v>
          </cell>
        </row>
        <row r="15959">
          <cell r="A15959">
            <v>45933</v>
          </cell>
          <cell r="C15959" t="str">
            <v>PACIFIC SEA FOOD S A S</v>
          </cell>
          <cell r="F15959">
            <v>45902</v>
          </cell>
          <cell r="G15959">
            <v>45932</v>
          </cell>
          <cell r="H15959">
            <v>6</v>
          </cell>
          <cell r="O15959">
            <v>4028250</v>
          </cell>
        </row>
        <row r="15960">
          <cell r="A15960">
            <v>45933</v>
          </cell>
          <cell r="C15960" t="str">
            <v>PODER BGTA SAS</v>
          </cell>
          <cell r="F15960">
            <v>45913</v>
          </cell>
          <cell r="G15960">
            <v>45943</v>
          </cell>
          <cell r="O15960">
            <v>972756.04799999995</v>
          </cell>
        </row>
        <row r="15961">
          <cell r="A15961">
            <v>45933</v>
          </cell>
          <cell r="C15961" t="str">
            <v>PODER BGTA SAS</v>
          </cell>
          <cell r="F15961">
            <v>45916</v>
          </cell>
          <cell r="G15961">
            <v>45946</v>
          </cell>
          <cell r="O15961">
            <v>1738572.388</v>
          </cell>
        </row>
        <row r="15962">
          <cell r="A15962">
            <v>45933</v>
          </cell>
          <cell r="C15962" t="str">
            <v>PODER BGTA SAS</v>
          </cell>
          <cell r="F15962">
            <v>45917</v>
          </cell>
          <cell r="G15962">
            <v>45947</v>
          </cell>
          <cell r="O15962">
            <v>1369506.672</v>
          </cell>
        </row>
        <row r="15963">
          <cell r="A15963">
            <v>45933</v>
          </cell>
          <cell r="C15963" t="str">
            <v>PODER BGTA SAS</v>
          </cell>
          <cell r="F15963">
            <v>45917</v>
          </cell>
          <cell r="G15963">
            <v>45947</v>
          </cell>
          <cell r="O15963">
            <v>562063.38399999996</v>
          </cell>
        </row>
        <row r="15964">
          <cell r="A15964">
            <v>45933</v>
          </cell>
          <cell r="C15964" t="str">
            <v>PODER BGTA SAS</v>
          </cell>
          <cell r="F15964">
            <v>45917</v>
          </cell>
          <cell r="G15964">
            <v>45947</v>
          </cell>
          <cell r="O15964">
            <v>1487316.91</v>
          </cell>
        </row>
        <row r="15965">
          <cell r="A15965">
            <v>45933</v>
          </cell>
          <cell r="C15965" t="str">
            <v>SAGRADO BGTA SAS</v>
          </cell>
          <cell r="F15965">
            <v>45912</v>
          </cell>
          <cell r="G15965">
            <v>45932</v>
          </cell>
          <cell r="O15965">
            <v>2690390.4794999999</v>
          </cell>
        </row>
        <row r="15966">
          <cell r="A15966">
            <v>45933</v>
          </cell>
          <cell r="C15966" t="str">
            <v>SAGRADO BGTA SAS</v>
          </cell>
          <cell r="F15966">
            <v>45917</v>
          </cell>
          <cell r="G15966">
            <v>45937</v>
          </cell>
          <cell r="O15966">
            <v>2182327.6039999998</v>
          </cell>
        </row>
        <row r="15967">
          <cell r="A15967">
            <v>45933</v>
          </cell>
          <cell r="C15967" t="str">
            <v>SIA SAS</v>
          </cell>
          <cell r="F15967">
            <v>45766</v>
          </cell>
          <cell r="G15967">
            <v>45796</v>
          </cell>
          <cell r="O15967">
            <v>2053200</v>
          </cell>
        </row>
        <row r="15968">
          <cell r="A15968">
            <v>45933</v>
          </cell>
          <cell r="C15968" t="str">
            <v>SIA SAS</v>
          </cell>
          <cell r="F15968">
            <v>45776</v>
          </cell>
          <cell r="G15968">
            <v>45806</v>
          </cell>
          <cell r="O15968">
            <v>3946800</v>
          </cell>
        </row>
        <row r="15969">
          <cell r="A15969">
            <v>45933</v>
          </cell>
          <cell r="C15969" t="str">
            <v>SIPOTE BURRITO S.A</v>
          </cell>
          <cell r="F15969">
            <v>45920</v>
          </cell>
          <cell r="G15969">
            <v>45950</v>
          </cell>
          <cell r="O15969">
            <v>16935674.8288</v>
          </cell>
        </row>
        <row r="15970">
          <cell r="A15970">
            <v>45933</v>
          </cell>
          <cell r="C15970" t="str">
            <v>SIPOTE BURRITO S.A</v>
          </cell>
          <cell r="F15970">
            <v>45920</v>
          </cell>
          <cell r="G15970">
            <v>45950</v>
          </cell>
          <cell r="O15970">
            <v>7158719.6928000003</v>
          </cell>
        </row>
        <row r="15971">
          <cell r="A15971">
            <v>45933</v>
          </cell>
          <cell r="C15971" t="str">
            <v>VENTAS MOSTRADOR</v>
          </cell>
          <cell r="F15971">
            <v>45933</v>
          </cell>
          <cell r="G15971">
            <v>45933</v>
          </cell>
          <cell r="O15971">
            <v>14300</v>
          </cell>
        </row>
        <row r="15972">
          <cell r="A15972">
            <v>45933</v>
          </cell>
          <cell r="C15972" t="str">
            <v>VENTAS MOSTRADOR</v>
          </cell>
          <cell r="F15972">
            <v>45933</v>
          </cell>
          <cell r="G15972">
            <v>45933</v>
          </cell>
          <cell r="H15972">
            <v>0</v>
          </cell>
          <cell r="O15972">
            <v>15798</v>
          </cell>
        </row>
        <row r="15973">
          <cell r="A15973">
            <v>45933</v>
          </cell>
          <cell r="C15973" t="str">
            <v>VENTAS MOSTRADOR</v>
          </cell>
          <cell r="F15973">
            <v>45933</v>
          </cell>
          <cell r="G15973">
            <v>45933</v>
          </cell>
          <cell r="O15973">
            <v>16656</v>
          </cell>
        </row>
        <row r="15974">
          <cell r="A15974">
            <v>45933</v>
          </cell>
          <cell r="C15974" t="str">
            <v>VENTAS MOSTRADOR</v>
          </cell>
          <cell r="F15974">
            <v>45933</v>
          </cell>
          <cell r="G15974">
            <v>45933</v>
          </cell>
          <cell r="O15974">
            <v>23650</v>
          </cell>
        </row>
        <row r="15975">
          <cell r="A15975">
            <v>45933</v>
          </cell>
          <cell r="C15975" t="str">
            <v>VENTAS MOSTRADOR</v>
          </cell>
          <cell r="F15975">
            <v>45933</v>
          </cell>
          <cell r="G15975">
            <v>45933</v>
          </cell>
          <cell r="O15975">
            <v>26174</v>
          </cell>
        </row>
        <row r="15976">
          <cell r="A15976">
            <v>45933</v>
          </cell>
          <cell r="C15976" t="str">
            <v>VENTAS MOSTRADOR</v>
          </cell>
          <cell r="F15976">
            <v>45933</v>
          </cell>
          <cell r="G15976">
            <v>45933</v>
          </cell>
          <cell r="O15976">
            <v>26605</v>
          </cell>
        </row>
        <row r="15977">
          <cell r="A15977">
            <v>45933</v>
          </cell>
          <cell r="C15977" t="str">
            <v>VENTAS MOSTRADOR</v>
          </cell>
          <cell r="F15977">
            <v>45933</v>
          </cell>
          <cell r="G15977">
            <v>45933</v>
          </cell>
          <cell r="O15977">
            <v>28000</v>
          </cell>
        </row>
        <row r="15978">
          <cell r="A15978">
            <v>45933</v>
          </cell>
          <cell r="C15978" t="str">
            <v>VENTAS MOSTRADOR</v>
          </cell>
          <cell r="F15978">
            <v>45933</v>
          </cell>
          <cell r="G15978">
            <v>45933</v>
          </cell>
          <cell r="O15978">
            <v>30125</v>
          </cell>
        </row>
        <row r="15979">
          <cell r="A15979">
            <v>45933</v>
          </cell>
          <cell r="C15979" t="str">
            <v>VENTAS MOSTRADOR</v>
          </cell>
          <cell r="F15979">
            <v>45933</v>
          </cell>
          <cell r="G15979">
            <v>45933</v>
          </cell>
          <cell r="O15979">
            <v>39000</v>
          </cell>
        </row>
        <row r="15980">
          <cell r="A15980">
            <v>45933</v>
          </cell>
          <cell r="C15980" t="str">
            <v>VENTAS MOSTRADOR</v>
          </cell>
          <cell r="F15980">
            <v>45933</v>
          </cell>
          <cell r="G15980">
            <v>45933</v>
          </cell>
          <cell r="O15980">
            <v>48000</v>
          </cell>
        </row>
        <row r="15981">
          <cell r="A15981">
            <v>45933</v>
          </cell>
          <cell r="C15981" t="str">
            <v>VENTAS MOSTRADOR</v>
          </cell>
          <cell r="F15981">
            <v>45933</v>
          </cell>
          <cell r="G15981">
            <v>45933</v>
          </cell>
          <cell r="O15981">
            <v>55230</v>
          </cell>
        </row>
        <row r="15982">
          <cell r="A15982">
            <v>45933</v>
          </cell>
          <cell r="C15982" t="str">
            <v>VENTAS MOSTRADOR</v>
          </cell>
          <cell r="F15982">
            <v>45933</v>
          </cell>
          <cell r="G15982">
            <v>45933</v>
          </cell>
          <cell r="O15982">
            <v>55624</v>
          </cell>
        </row>
        <row r="15983">
          <cell r="A15983">
            <v>45933</v>
          </cell>
          <cell r="C15983" t="str">
            <v>VENTAS MOSTRADOR</v>
          </cell>
          <cell r="F15983">
            <v>45933</v>
          </cell>
          <cell r="G15983">
            <v>45933</v>
          </cell>
          <cell r="O15983">
            <v>65870</v>
          </cell>
        </row>
        <row r="15984">
          <cell r="A15984">
            <v>45933</v>
          </cell>
          <cell r="C15984" t="str">
            <v>VENTAS MOSTRADOR</v>
          </cell>
          <cell r="F15984">
            <v>45933</v>
          </cell>
          <cell r="G15984">
            <v>45933</v>
          </cell>
          <cell r="O15984">
            <v>83720</v>
          </cell>
        </row>
        <row r="15985">
          <cell r="A15985">
            <v>45933</v>
          </cell>
          <cell r="C15985" t="str">
            <v>VENTAS MOSTRADOR</v>
          </cell>
          <cell r="F15985">
            <v>45933</v>
          </cell>
          <cell r="G15985">
            <v>45933</v>
          </cell>
          <cell r="O15985">
            <v>93530</v>
          </cell>
        </row>
        <row r="15986">
          <cell r="A15986">
            <v>45933</v>
          </cell>
          <cell r="C15986" t="str">
            <v>VENTAS MOSTRADOR</v>
          </cell>
          <cell r="F15986">
            <v>45933</v>
          </cell>
          <cell r="G15986">
            <v>45933</v>
          </cell>
          <cell r="O15986">
            <v>140850</v>
          </cell>
        </row>
        <row r="15987">
          <cell r="A15987">
            <v>45933</v>
          </cell>
          <cell r="C15987" t="str">
            <v>ANDRES MAURICIO CUELLAR HERRERA</v>
          </cell>
          <cell r="F15987">
            <v>45932.592002314814</v>
          </cell>
          <cell r="G15987">
            <v>45933.566736111112</v>
          </cell>
          <cell r="H15987">
            <v>12</v>
          </cell>
          <cell r="O15987">
            <v>303400</v>
          </cell>
        </row>
        <row r="15988">
          <cell r="A15988">
            <v>45933</v>
          </cell>
          <cell r="C15988" t="str">
            <v>XICO SAS</v>
          </cell>
          <cell r="F15988">
            <v>45911</v>
          </cell>
          <cell r="G15988">
            <v>45941</v>
          </cell>
          <cell r="H15988">
            <v>0</v>
          </cell>
          <cell r="O15988">
            <v>63550</v>
          </cell>
        </row>
        <row r="15989">
          <cell r="A15989">
            <v>45933</v>
          </cell>
          <cell r="C15989" t="str">
            <v>XICO SAS</v>
          </cell>
          <cell r="F15989">
            <v>45912</v>
          </cell>
          <cell r="G15989">
            <v>45942</v>
          </cell>
          <cell r="H15989">
            <v>12</v>
          </cell>
          <cell r="O15989">
            <v>40699</v>
          </cell>
        </row>
        <row r="15990">
          <cell r="A15990">
            <v>45933</v>
          </cell>
          <cell r="C15990" t="str">
            <v>XICO SAS</v>
          </cell>
          <cell r="F15990">
            <v>45913</v>
          </cell>
          <cell r="G15990">
            <v>45943</v>
          </cell>
          <cell r="O15990">
            <v>2196600</v>
          </cell>
        </row>
        <row r="15991">
          <cell r="A15991">
            <v>45933</v>
          </cell>
          <cell r="C15991" t="str">
            <v>SUPER NUEVO MILENIO SA</v>
          </cell>
          <cell r="F15991">
            <v>45906</v>
          </cell>
          <cell r="G15991">
            <v>45936</v>
          </cell>
          <cell r="O15991">
            <v>67500</v>
          </cell>
        </row>
        <row r="15992">
          <cell r="A15992">
            <v>45933</v>
          </cell>
          <cell r="C15992" t="str">
            <v>SUPER NUEVO MILENIO SA</v>
          </cell>
          <cell r="F15992">
            <v>45906</v>
          </cell>
          <cell r="G15992">
            <v>45936</v>
          </cell>
          <cell r="H15992">
            <v>0</v>
          </cell>
          <cell r="O15992">
            <v>348620</v>
          </cell>
        </row>
        <row r="15993">
          <cell r="A15993">
            <v>45933</v>
          </cell>
          <cell r="C15993" t="str">
            <v>SUPER NUEVO MILENIO SA</v>
          </cell>
          <cell r="F15993">
            <v>45909</v>
          </cell>
          <cell r="G15993">
            <v>45939</v>
          </cell>
          <cell r="O15993">
            <v>156300</v>
          </cell>
        </row>
        <row r="15994">
          <cell r="A15994">
            <v>45933</v>
          </cell>
          <cell r="C15994" t="str">
            <v>SUPER NUEVO MILENIO SA</v>
          </cell>
          <cell r="F15994">
            <v>45912</v>
          </cell>
          <cell r="G15994">
            <v>45942</v>
          </cell>
          <cell r="O15994">
            <v>110000</v>
          </cell>
        </row>
        <row r="15995">
          <cell r="A15995">
            <v>45933</v>
          </cell>
          <cell r="C15995" t="str">
            <v>SUPER NUEVO MILENIO SA</v>
          </cell>
          <cell r="F15995">
            <v>45912</v>
          </cell>
          <cell r="G15995">
            <v>45942</v>
          </cell>
          <cell r="O15995">
            <v>17000</v>
          </cell>
        </row>
        <row r="15996">
          <cell r="A15996">
            <v>45933</v>
          </cell>
          <cell r="C15996" t="str">
            <v>PURA SABROSURA SAS</v>
          </cell>
          <cell r="F15996">
            <v>45917</v>
          </cell>
          <cell r="G15996">
            <v>45932</v>
          </cell>
          <cell r="O15996">
            <v>1870902.2648</v>
          </cell>
        </row>
        <row r="15997">
          <cell r="A15997">
            <v>45933</v>
          </cell>
          <cell r="C15997" t="str">
            <v>PURA SABROSURA SAS</v>
          </cell>
          <cell r="F15997">
            <v>45918</v>
          </cell>
          <cell r="G15997">
            <v>45933</v>
          </cell>
          <cell r="O15997">
            <v>2039023.35</v>
          </cell>
        </row>
        <row r="15998">
          <cell r="A15998">
            <v>45933</v>
          </cell>
          <cell r="C15998" t="str">
            <v>PURA SABROSURA SAS</v>
          </cell>
          <cell r="F15998">
            <v>45922</v>
          </cell>
          <cell r="G15998">
            <v>45937</v>
          </cell>
          <cell r="O15998">
            <v>4425651.6330000004</v>
          </cell>
        </row>
        <row r="15999">
          <cell r="A15999">
            <v>45933</v>
          </cell>
          <cell r="C15999" t="str">
            <v>PURA SABROSURA SAS</v>
          </cell>
          <cell r="F15999">
            <v>45922</v>
          </cell>
          <cell r="G15999">
            <v>45937</v>
          </cell>
          <cell r="O15999">
            <v>465215.99900000001</v>
          </cell>
        </row>
        <row r="16000">
          <cell r="A16000">
            <v>45933</v>
          </cell>
          <cell r="C16000" t="str">
            <v>PURA SABROSURA SAS</v>
          </cell>
          <cell r="F16000">
            <v>45923</v>
          </cell>
          <cell r="G16000">
            <v>45938</v>
          </cell>
          <cell r="O16000">
            <v>1922507.73</v>
          </cell>
        </row>
        <row r="16001">
          <cell r="A16001">
            <v>45933</v>
          </cell>
          <cell r="C16001" t="str">
            <v>DEKARLA SAS</v>
          </cell>
          <cell r="F16001">
            <v>45932.505219907405</v>
          </cell>
          <cell r="G16001">
            <v>45933.505162037036</v>
          </cell>
          <cell r="H16001">
            <v>6</v>
          </cell>
          <cell r="O16001">
            <v>517500</v>
          </cell>
        </row>
        <row r="16002">
          <cell r="A16002">
            <v>45933</v>
          </cell>
          <cell r="C16002" t="str">
            <v>FUNDACION HOGAR NUEVA GRANADA</v>
          </cell>
          <cell r="F16002">
            <v>45901</v>
          </cell>
          <cell r="G16002">
            <v>45931</v>
          </cell>
          <cell r="O16002">
            <v>691600</v>
          </cell>
        </row>
        <row r="16003">
          <cell r="A16003">
            <v>45933</v>
          </cell>
          <cell r="C16003" t="str">
            <v>VENTAS MOSTRADOR</v>
          </cell>
          <cell r="F16003">
            <v>45933</v>
          </cell>
          <cell r="G16003">
            <v>45933</v>
          </cell>
          <cell r="H16003">
            <v>0</v>
          </cell>
          <cell r="O16003">
            <v>306450</v>
          </cell>
        </row>
        <row r="16004">
          <cell r="A16004">
            <v>45933</v>
          </cell>
          <cell r="C16004" t="str">
            <v>VENTAS MOSTRADOR</v>
          </cell>
          <cell r="F16004">
            <v>45933</v>
          </cell>
          <cell r="G16004">
            <v>45933</v>
          </cell>
          <cell r="H16004">
            <v>0</v>
          </cell>
          <cell r="O16004">
            <v>802800</v>
          </cell>
        </row>
        <row r="16005">
          <cell r="A16005">
            <v>45934</v>
          </cell>
          <cell r="C16005" t="str">
            <v>CARLOS ANDRES HERNANDEZ MARTINEZ</v>
          </cell>
          <cell r="F16005">
            <v>45934</v>
          </cell>
          <cell r="G16005">
            <v>45935</v>
          </cell>
          <cell r="H16005">
            <v>0</v>
          </cell>
          <cell r="O16005">
            <v>425500</v>
          </cell>
        </row>
        <row r="16006">
          <cell r="A16006">
            <v>45934</v>
          </cell>
          <cell r="C16006" t="str">
            <v>CARLOS ANDRES HERNANDEZ MARTINEZ</v>
          </cell>
          <cell r="F16006">
            <v>45934.382187499999</v>
          </cell>
          <cell r="G16006">
            <v>45935.380520833336</v>
          </cell>
          <cell r="H16006">
            <v>4</v>
          </cell>
          <cell r="O16006">
            <v>638249.98</v>
          </cell>
        </row>
        <row r="16007">
          <cell r="A16007">
            <v>45934</v>
          </cell>
          <cell r="C16007" t="str">
            <v>CARLOS ANDRES HERNANDEZ MARTINEZ</v>
          </cell>
          <cell r="F16007">
            <v>45934.380196759259</v>
          </cell>
          <cell r="G16007">
            <v>45935.380115740743</v>
          </cell>
          <cell r="H16007">
            <v>4</v>
          </cell>
          <cell r="O16007">
            <v>850999.98</v>
          </cell>
        </row>
        <row r="16008">
          <cell r="A16008">
            <v>45934</v>
          </cell>
          <cell r="C16008" t="str">
            <v>CRISTIAN  ROJAS RIVERA</v>
          </cell>
          <cell r="F16008">
            <v>45934</v>
          </cell>
          <cell r="G16008">
            <v>45934</v>
          </cell>
          <cell r="H16008">
            <v>0</v>
          </cell>
          <cell r="O16008">
            <v>255299.99</v>
          </cell>
        </row>
        <row r="16009">
          <cell r="A16009">
            <v>45934</v>
          </cell>
          <cell r="C16009" t="str">
            <v>GINA ALEXANDRA OCHOA CASTAÑEDA</v>
          </cell>
          <cell r="F16009">
            <v>45933.388182870367</v>
          </cell>
          <cell r="G16009">
            <v>45934.388009259259</v>
          </cell>
          <cell r="H16009">
            <v>5</v>
          </cell>
          <cell r="O16009">
            <v>276000</v>
          </cell>
        </row>
        <row r="16010">
          <cell r="A16010">
            <v>45934</v>
          </cell>
          <cell r="C16010" t="str">
            <v>JAIR SEBASTIAN ROJAS PULIDO</v>
          </cell>
          <cell r="F16010">
            <v>45934.375277777777</v>
          </cell>
          <cell r="G16010">
            <v>45935.375127314815</v>
          </cell>
          <cell r="H16010">
            <v>4</v>
          </cell>
          <cell r="O16010">
            <v>212749.99</v>
          </cell>
        </row>
        <row r="16011">
          <cell r="A16011">
            <v>45934</v>
          </cell>
          <cell r="C16011" t="str">
            <v>LUZ MARINA PELAYO ORTIZ</v>
          </cell>
          <cell r="F16011">
            <v>45934</v>
          </cell>
          <cell r="G16011">
            <v>45934</v>
          </cell>
          <cell r="H16011">
            <v>0</v>
          </cell>
          <cell r="O16011">
            <v>101000</v>
          </cell>
        </row>
        <row r="16012">
          <cell r="A16012">
            <v>45934</v>
          </cell>
          <cell r="C16012" t="str">
            <v>ROJAS TRIANA ANGIE JULIETH</v>
          </cell>
          <cell r="F16012">
            <v>45934</v>
          </cell>
          <cell r="G16012">
            <v>45934</v>
          </cell>
          <cell r="H16012">
            <v>0</v>
          </cell>
          <cell r="O16012">
            <v>1701999.96</v>
          </cell>
        </row>
        <row r="16013">
          <cell r="A16013">
            <v>45934</v>
          </cell>
          <cell r="C16013" t="str">
            <v>LUZ MARINA PELAYO ORTIZ</v>
          </cell>
          <cell r="F16013">
            <v>45934</v>
          </cell>
          <cell r="G16013">
            <v>45934</v>
          </cell>
          <cell r="H16013">
            <v>0</v>
          </cell>
          <cell r="O16013">
            <v>0</v>
          </cell>
        </row>
        <row r="16014">
          <cell r="A16014">
            <v>45934</v>
          </cell>
          <cell r="C16014" t="str">
            <v>ROJAS TRIANA ANGIE JULIETH</v>
          </cell>
          <cell r="F16014">
            <v>45934</v>
          </cell>
          <cell r="G16014">
            <v>45934</v>
          </cell>
          <cell r="H16014">
            <v>0</v>
          </cell>
          <cell r="O16014">
            <v>0</v>
          </cell>
        </row>
        <row r="16015">
          <cell r="A16015">
            <v>45934</v>
          </cell>
          <cell r="C16015" t="str">
            <v>JOSE DIEGO MOSQUERA</v>
          </cell>
          <cell r="F16015">
            <v>45931.222719907404</v>
          </cell>
          <cell r="G16015">
            <v>45932.222719907404</v>
          </cell>
          <cell r="H16015">
            <v>20</v>
          </cell>
          <cell r="O16015">
            <v>157750</v>
          </cell>
        </row>
        <row r="16016">
          <cell r="A16016">
            <v>45934</v>
          </cell>
          <cell r="C16016" t="str">
            <v>VENTAS MOSTRADOR</v>
          </cell>
          <cell r="F16016">
            <v>45934</v>
          </cell>
          <cell r="G16016">
            <v>45934</v>
          </cell>
          <cell r="O16016">
            <v>6290</v>
          </cell>
        </row>
        <row r="16017">
          <cell r="A16017">
            <v>45934</v>
          </cell>
          <cell r="C16017" t="str">
            <v>JOSE DIEGO MOSQUERA</v>
          </cell>
          <cell r="F16017">
            <v>45934</v>
          </cell>
          <cell r="G16017">
            <v>45934</v>
          </cell>
          <cell r="H16017">
            <v>20</v>
          </cell>
          <cell r="O16017">
            <v>10850</v>
          </cell>
        </row>
        <row r="16018">
          <cell r="A16018">
            <v>45934</v>
          </cell>
          <cell r="C16018" t="str">
            <v>VENTAS MOSTRADOR</v>
          </cell>
          <cell r="F16018">
            <v>45934</v>
          </cell>
          <cell r="G16018">
            <v>45934</v>
          </cell>
          <cell r="O16018">
            <v>14000</v>
          </cell>
        </row>
        <row r="16019">
          <cell r="A16019">
            <v>45934</v>
          </cell>
          <cell r="C16019" t="str">
            <v>VENTAS MOSTRADOR</v>
          </cell>
          <cell r="F16019">
            <v>45934</v>
          </cell>
          <cell r="G16019">
            <v>45934</v>
          </cell>
          <cell r="O16019">
            <v>14000</v>
          </cell>
        </row>
        <row r="16020">
          <cell r="A16020">
            <v>45934</v>
          </cell>
          <cell r="C16020" t="str">
            <v>VENTAS MOSTRADOR</v>
          </cell>
          <cell r="F16020">
            <v>45934</v>
          </cell>
          <cell r="G16020">
            <v>45934</v>
          </cell>
          <cell r="O16020">
            <v>14750</v>
          </cell>
        </row>
        <row r="16021">
          <cell r="A16021">
            <v>45934</v>
          </cell>
          <cell r="C16021" t="str">
            <v>VENTAS MOSTRADOR</v>
          </cell>
          <cell r="F16021">
            <v>45934</v>
          </cell>
          <cell r="G16021">
            <v>45934</v>
          </cell>
          <cell r="O16021">
            <v>15400</v>
          </cell>
        </row>
        <row r="16022">
          <cell r="A16022">
            <v>45934</v>
          </cell>
          <cell r="C16022" t="str">
            <v>VENTAS MOSTRADOR</v>
          </cell>
          <cell r="F16022">
            <v>45934</v>
          </cell>
          <cell r="G16022">
            <v>45934</v>
          </cell>
          <cell r="O16022">
            <v>16500</v>
          </cell>
        </row>
        <row r="16023">
          <cell r="A16023">
            <v>45934</v>
          </cell>
          <cell r="C16023" t="str">
            <v>VENTAS MOSTRADOR</v>
          </cell>
          <cell r="F16023">
            <v>45934</v>
          </cell>
          <cell r="G16023">
            <v>45934</v>
          </cell>
          <cell r="O16023">
            <v>20000</v>
          </cell>
        </row>
        <row r="16024">
          <cell r="A16024">
            <v>45934</v>
          </cell>
          <cell r="C16024" t="str">
            <v>VENTAS MOSTRADOR</v>
          </cell>
          <cell r="F16024">
            <v>45934</v>
          </cell>
          <cell r="G16024">
            <v>45934</v>
          </cell>
          <cell r="O16024">
            <v>23902</v>
          </cell>
        </row>
        <row r="16025">
          <cell r="A16025">
            <v>45934</v>
          </cell>
          <cell r="C16025" t="str">
            <v>VENTAS MOSTRADOR</v>
          </cell>
          <cell r="F16025">
            <v>45934</v>
          </cell>
          <cell r="G16025">
            <v>45934</v>
          </cell>
          <cell r="O16025">
            <v>24300</v>
          </cell>
        </row>
        <row r="16026">
          <cell r="A16026">
            <v>45934</v>
          </cell>
          <cell r="C16026" t="str">
            <v>VENTAS MOSTRADOR</v>
          </cell>
          <cell r="F16026">
            <v>45934</v>
          </cell>
          <cell r="G16026">
            <v>45934</v>
          </cell>
          <cell r="O16026">
            <v>25392</v>
          </cell>
        </row>
        <row r="16027">
          <cell r="A16027">
            <v>45934</v>
          </cell>
          <cell r="C16027" t="str">
            <v>VENTAS MOSTRADOR</v>
          </cell>
          <cell r="F16027">
            <v>45934</v>
          </cell>
          <cell r="G16027">
            <v>45934</v>
          </cell>
          <cell r="O16027">
            <v>29920</v>
          </cell>
        </row>
        <row r="16028">
          <cell r="A16028">
            <v>45934</v>
          </cell>
          <cell r="C16028" t="str">
            <v>VENTAS MOSTRADOR</v>
          </cell>
          <cell r="F16028">
            <v>45934</v>
          </cell>
          <cell r="G16028">
            <v>45934</v>
          </cell>
          <cell r="H16028">
            <v>0</v>
          </cell>
          <cell r="O16028">
            <v>33828</v>
          </cell>
        </row>
        <row r="16029">
          <cell r="A16029">
            <v>45934</v>
          </cell>
          <cell r="C16029" t="str">
            <v>VENTAS MOSTRADOR</v>
          </cell>
          <cell r="F16029">
            <v>45934</v>
          </cell>
          <cell r="G16029">
            <v>45934</v>
          </cell>
          <cell r="O16029">
            <v>34205</v>
          </cell>
        </row>
        <row r="16030">
          <cell r="A16030">
            <v>45934</v>
          </cell>
          <cell r="C16030" t="str">
            <v>THE NEXT SHOT S.A.S</v>
          </cell>
          <cell r="F16030">
            <v>45934</v>
          </cell>
          <cell r="G16030">
            <v>45934</v>
          </cell>
          <cell r="H16030">
            <v>6</v>
          </cell>
          <cell r="O16030">
            <v>35900</v>
          </cell>
        </row>
        <row r="16031">
          <cell r="A16031">
            <v>45934</v>
          </cell>
          <cell r="C16031" t="str">
            <v>VENTAS MOSTRADOR</v>
          </cell>
          <cell r="F16031">
            <v>45934</v>
          </cell>
          <cell r="G16031">
            <v>45934</v>
          </cell>
          <cell r="H16031">
            <v>0</v>
          </cell>
          <cell r="O16031">
            <v>36800</v>
          </cell>
        </row>
        <row r="16032">
          <cell r="A16032">
            <v>45934</v>
          </cell>
          <cell r="C16032" t="str">
            <v>VENTAS MOSTRADOR</v>
          </cell>
          <cell r="F16032">
            <v>45934</v>
          </cell>
          <cell r="G16032">
            <v>45934</v>
          </cell>
          <cell r="H16032">
            <v>0</v>
          </cell>
          <cell r="O16032">
            <v>37700</v>
          </cell>
        </row>
        <row r="16033">
          <cell r="A16033">
            <v>45934</v>
          </cell>
          <cell r="C16033" t="str">
            <v>ALIANZA DOC SAS</v>
          </cell>
          <cell r="F16033">
            <v>45934</v>
          </cell>
          <cell r="G16033">
            <v>45934</v>
          </cell>
          <cell r="O16033">
            <v>40000</v>
          </cell>
        </row>
        <row r="16034">
          <cell r="A16034">
            <v>45934</v>
          </cell>
          <cell r="C16034" t="str">
            <v>ALIANZA DOC SAS</v>
          </cell>
          <cell r="F16034">
            <v>45934</v>
          </cell>
          <cell r="G16034">
            <v>45934</v>
          </cell>
          <cell r="O16034">
            <v>41330</v>
          </cell>
        </row>
        <row r="16035">
          <cell r="A16035">
            <v>45934</v>
          </cell>
          <cell r="C16035" t="str">
            <v>ALIANZA DOC SAS</v>
          </cell>
          <cell r="F16035">
            <v>45934</v>
          </cell>
          <cell r="G16035">
            <v>45934</v>
          </cell>
          <cell r="O16035">
            <v>41680</v>
          </cell>
        </row>
        <row r="16036">
          <cell r="A16036">
            <v>45934</v>
          </cell>
          <cell r="C16036" t="str">
            <v>ANA DOLORES CORONEL PARDO</v>
          </cell>
          <cell r="F16036">
            <v>45934</v>
          </cell>
          <cell r="G16036">
            <v>45934</v>
          </cell>
          <cell r="H16036">
            <v>2</v>
          </cell>
          <cell r="O16036">
            <v>41936</v>
          </cell>
        </row>
        <row r="16037">
          <cell r="A16037">
            <v>45934</v>
          </cell>
          <cell r="C16037" t="str">
            <v>CARLOS ANDRES CORTES PACHON</v>
          </cell>
          <cell r="F16037">
            <v>45934</v>
          </cell>
          <cell r="G16037">
            <v>45934</v>
          </cell>
          <cell r="H16037">
            <v>4</v>
          </cell>
          <cell r="O16037">
            <v>42000</v>
          </cell>
        </row>
        <row r="16038">
          <cell r="A16038">
            <v>45934</v>
          </cell>
          <cell r="C16038" t="str">
            <v>CARLOS ANDRES CORTES PACHON</v>
          </cell>
          <cell r="F16038">
            <v>45934</v>
          </cell>
          <cell r="G16038">
            <v>45934</v>
          </cell>
          <cell r="H16038">
            <v>6</v>
          </cell>
          <cell r="O16038">
            <v>43004</v>
          </cell>
        </row>
        <row r="16039">
          <cell r="A16039">
            <v>45934</v>
          </cell>
          <cell r="C16039" t="str">
            <v>CARLOS ANDRES HERNANDEZ MARTINEZ</v>
          </cell>
          <cell r="F16039">
            <v>45934</v>
          </cell>
          <cell r="G16039">
            <v>45934</v>
          </cell>
          <cell r="H16039">
            <v>2</v>
          </cell>
          <cell r="O16039">
            <v>49126</v>
          </cell>
        </row>
        <row r="16040">
          <cell r="A16040">
            <v>45934</v>
          </cell>
          <cell r="C16040" t="str">
            <v>CARLOS ANDRES HERNANDEZ MARTINEZ</v>
          </cell>
          <cell r="F16040">
            <v>45934</v>
          </cell>
          <cell r="G16040">
            <v>45934</v>
          </cell>
          <cell r="H16040">
            <v>2</v>
          </cell>
          <cell r="O16040">
            <v>49215</v>
          </cell>
        </row>
        <row r="16041">
          <cell r="A16041">
            <v>45934</v>
          </cell>
          <cell r="C16041" t="str">
            <v>CAROLA CACEROLA SAS</v>
          </cell>
          <cell r="F16041">
            <v>45934</v>
          </cell>
          <cell r="G16041">
            <v>45934</v>
          </cell>
          <cell r="O16041">
            <v>52600</v>
          </cell>
        </row>
        <row r="16042">
          <cell r="A16042">
            <v>45934</v>
          </cell>
          <cell r="C16042" t="str">
            <v>CAROLA CACEROLA SAS</v>
          </cell>
          <cell r="F16042">
            <v>45934</v>
          </cell>
          <cell r="G16042">
            <v>45934</v>
          </cell>
          <cell r="O16042">
            <v>53630</v>
          </cell>
        </row>
        <row r="16043">
          <cell r="A16043">
            <v>45934</v>
          </cell>
          <cell r="C16043" t="str">
            <v>CRISTIAN  ROJAS RIVERA</v>
          </cell>
          <cell r="F16043">
            <v>45934</v>
          </cell>
          <cell r="G16043">
            <v>45934</v>
          </cell>
          <cell r="H16043">
            <v>-3</v>
          </cell>
          <cell r="O16043">
            <v>58528</v>
          </cell>
        </row>
        <row r="16044">
          <cell r="A16044">
            <v>45934</v>
          </cell>
          <cell r="C16044" t="str">
            <v>DONDOHE4K S.A.S</v>
          </cell>
          <cell r="F16044">
            <v>45934</v>
          </cell>
          <cell r="G16044">
            <v>45934</v>
          </cell>
          <cell r="O16044">
            <v>62080</v>
          </cell>
        </row>
        <row r="16045">
          <cell r="A16045">
            <v>45934</v>
          </cell>
          <cell r="C16045" t="str">
            <v>DONDOHE4K S.A.S</v>
          </cell>
          <cell r="F16045">
            <v>45934</v>
          </cell>
          <cell r="G16045">
            <v>45934</v>
          </cell>
          <cell r="O16045">
            <v>70800</v>
          </cell>
        </row>
        <row r="16046">
          <cell r="A16046">
            <v>45934</v>
          </cell>
          <cell r="C16046" t="str">
            <v>DONDOHE4K S.A.S</v>
          </cell>
          <cell r="F16046">
            <v>45934</v>
          </cell>
          <cell r="G16046">
            <v>45934</v>
          </cell>
          <cell r="O16046">
            <v>85030</v>
          </cell>
        </row>
        <row r="16047">
          <cell r="A16047">
            <v>45934</v>
          </cell>
          <cell r="C16047" t="str">
            <v>DONDOHE4K S.A.S</v>
          </cell>
          <cell r="F16047">
            <v>45934</v>
          </cell>
          <cell r="G16047">
            <v>45934</v>
          </cell>
          <cell r="O16047">
            <v>88440</v>
          </cell>
        </row>
        <row r="16048">
          <cell r="A16048">
            <v>45934</v>
          </cell>
          <cell r="C16048" t="str">
            <v>DONDOHE4K S.A.S</v>
          </cell>
          <cell r="F16048">
            <v>45934</v>
          </cell>
          <cell r="G16048">
            <v>45934</v>
          </cell>
          <cell r="O16048">
            <v>93701</v>
          </cell>
        </row>
        <row r="16049">
          <cell r="A16049">
            <v>45934</v>
          </cell>
          <cell r="C16049" t="str">
            <v>DONDOHE4K S.A.S</v>
          </cell>
          <cell r="F16049">
            <v>45934</v>
          </cell>
          <cell r="G16049">
            <v>45934</v>
          </cell>
          <cell r="O16049">
            <v>121296</v>
          </cell>
        </row>
        <row r="16050">
          <cell r="A16050">
            <v>45934</v>
          </cell>
          <cell r="C16050" t="str">
            <v>DONDOHE4K S.A.S</v>
          </cell>
          <cell r="F16050">
            <v>45934</v>
          </cell>
          <cell r="G16050">
            <v>45934</v>
          </cell>
          <cell r="O16050">
            <v>131620</v>
          </cell>
        </row>
        <row r="16051">
          <cell r="A16051">
            <v>45934</v>
          </cell>
          <cell r="C16051" t="str">
            <v>EL MERO BURRITO S.A.S</v>
          </cell>
          <cell r="F16051">
            <v>45934</v>
          </cell>
          <cell r="G16051">
            <v>45934</v>
          </cell>
          <cell r="H16051">
            <v>2</v>
          </cell>
          <cell r="O16051">
            <v>136994</v>
          </cell>
        </row>
        <row r="16052">
          <cell r="A16052">
            <v>45934</v>
          </cell>
          <cell r="C16052" t="str">
            <v>FABIAN LEONARGO GOMEZ JUNCA</v>
          </cell>
          <cell r="F16052">
            <v>45934</v>
          </cell>
          <cell r="G16052">
            <v>45934</v>
          </cell>
          <cell r="O16052">
            <v>140974</v>
          </cell>
        </row>
        <row r="16053">
          <cell r="A16053">
            <v>45934</v>
          </cell>
          <cell r="C16053" t="str">
            <v>FREDY ALFONSO SUAREZ VILLAMIL</v>
          </cell>
          <cell r="F16053">
            <v>45934</v>
          </cell>
          <cell r="G16053">
            <v>45934</v>
          </cell>
          <cell r="H16053">
            <v>2</v>
          </cell>
          <cell r="O16053">
            <v>175300</v>
          </cell>
        </row>
        <row r="16054">
          <cell r="A16054">
            <v>45934</v>
          </cell>
          <cell r="C16054" t="str">
            <v>FRUTIVER 1A S.A.S</v>
          </cell>
          <cell r="F16054">
            <v>45934</v>
          </cell>
          <cell r="G16054">
            <v>45934</v>
          </cell>
          <cell r="O16054">
            <v>324945</v>
          </cell>
        </row>
        <row r="16055">
          <cell r="A16055">
            <v>45934</v>
          </cell>
          <cell r="C16055" t="str">
            <v>GINA ALEXANDRA OCHOA CASTAÑEDA</v>
          </cell>
          <cell r="F16055">
            <v>45934</v>
          </cell>
          <cell r="G16055">
            <v>45934</v>
          </cell>
          <cell r="H16055">
            <v>2</v>
          </cell>
          <cell r="O16055">
            <v>377698</v>
          </cell>
        </row>
        <row r="16056">
          <cell r="A16056">
            <v>45934</v>
          </cell>
          <cell r="C16056" t="str">
            <v>GRUPO ARTAK S.A.S</v>
          </cell>
          <cell r="F16056">
            <v>45934</v>
          </cell>
          <cell r="G16056">
            <v>45934</v>
          </cell>
          <cell r="H16056">
            <v>-3</v>
          </cell>
          <cell r="O16056">
            <v>535600</v>
          </cell>
        </row>
        <row r="16057">
          <cell r="A16057">
            <v>45934</v>
          </cell>
          <cell r="C16057" t="str">
            <v>VENTAS MOSTRADOR</v>
          </cell>
          <cell r="F16057">
            <v>45934</v>
          </cell>
          <cell r="G16057">
            <v>45934</v>
          </cell>
          <cell r="H16057">
            <v>0</v>
          </cell>
          <cell r="O16057">
            <v>148577</v>
          </cell>
        </row>
        <row r="16058">
          <cell r="A16058">
            <v>45934</v>
          </cell>
          <cell r="C16058" t="str">
            <v>VENTAS MOSTRADOR</v>
          </cell>
          <cell r="F16058">
            <v>45934</v>
          </cell>
          <cell r="G16058">
            <v>45934</v>
          </cell>
          <cell r="H16058">
            <v>0</v>
          </cell>
          <cell r="O16058">
            <v>873426</v>
          </cell>
        </row>
        <row r="16059">
          <cell r="A16059">
            <v>45935</v>
          </cell>
          <cell r="C16059" t="str">
            <v>FELIPE BECERRA ZAPATA</v>
          </cell>
          <cell r="F16059">
            <v>45934.332083333335</v>
          </cell>
          <cell r="G16059">
            <v>45935.331875000003</v>
          </cell>
          <cell r="H16059">
            <v>4</v>
          </cell>
          <cell r="O16059">
            <v>342100</v>
          </cell>
        </row>
        <row r="16060">
          <cell r="A16060">
            <v>45935</v>
          </cell>
          <cell r="C16060" t="str">
            <v>VENTAS MOSTRADOR</v>
          </cell>
          <cell r="F16060">
            <v>45935</v>
          </cell>
          <cell r="G16060">
            <v>45935</v>
          </cell>
          <cell r="H16060">
            <v>0</v>
          </cell>
          <cell r="O16060">
            <v>5990</v>
          </cell>
        </row>
        <row r="16061">
          <cell r="A16061">
            <v>45935</v>
          </cell>
          <cell r="C16061" t="str">
            <v>VENTAS MOSTRADOR</v>
          </cell>
          <cell r="F16061">
            <v>45935</v>
          </cell>
          <cell r="G16061">
            <v>45935</v>
          </cell>
          <cell r="H16061">
            <v>4</v>
          </cell>
          <cell r="O16061">
            <v>11750</v>
          </cell>
        </row>
        <row r="16062">
          <cell r="A16062">
            <v>45935</v>
          </cell>
          <cell r="C16062" t="str">
            <v>VENTAS MOSTRADOR</v>
          </cell>
          <cell r="F16062">
            <v>45935</v>
          </cell>
          <cell r="G16062">
            <v>45935</v>
          </cell>
          <cell r="H16062">
            <v>-11</v>
          </cell>
          <cell r="O16062">
            <v>12530</v>
          </cell>
        </row>
        <row r="16063">
          <cell r="A16063">
            <v>45935</v>
          </cell>
          <cell r="C16063" t="str">
            <v>VENTAS MOSTRADOR</v>
          </cell>
          <cell r="F16063">
            <v>45935</v>
          </cell>
          <cell r="G16063">
            <v>45935</v>
          </cell>
          <cell r="H16063">
            <v>2</v>
          </cell>
          <cell r="O16063">
            <v>13430</v>
          </cell>
        </row>
        <row r="16064">
          <cell r="A16064">
            <v>45935</v>
          </cell>
          <cell r="C16064" t="str">
            <v>VENTAS MOSTRADOR</v>
          </cell>
          <cell r="F16064">
            <v>45935</v>
          </cell>
          <cell r="G16064">
            <v>45935</v>
          </cell>
          <cell r="H16064">
            <v>5</v>
          </cell>
          <cell r="O16064">
            <v>13920</v>
          </cell>
        </row>
        <row r="16065">
          <cell r="A16065">
            <v>45935</v>
          </cell>
          <cell r="C16065" t="str">
            <v>VENTAS MOSTRADOR</v>
          </cell>
          <cell r="F16065">
            <v>45935</v>
          </cell>
          <cell r="G16065">
            <v>45935</v>
          </cell>
          <cell r="H16065">
            <v>-9</v>
          </cell>
          <cell r="O16065">
            <v>14000</v>
          </cell>
        </row>
        <row r="16066">
          <cell r="A16066">
            <v>45935</v>
          </cell>
          <cell r="C16066" t="str">
            <v>VENTAS MOSTRADOR</v>
          </cell>
          <cell r="F16066">
            <v>45935</v>
          </cell>
          <cell r="G16066">
            <v>45935</v>
          </cell>
          <cell r="O16066">
            <v>18530</v>
          </cell>
        </row>
        <row r="16067">
          <cell r="A16067">
            <v>45935</v>
          </cell>
          <cell r="C16067" t="str">
            <v>VENTAS MOSTRADOR</v>
          </cell>
          <cell r="F16067">
            <v>45935</v>
          </cell>
          <cell r="G16067">
            <v>45935</v>
          </cell>
          <cell r="H16067">
            <v>4</v>
          </cell>
          <cell r="O16067">
            <v>19500</v>
          </cell>
        </row>
        <row r="16068">
          <cell r="A16068">
            <v>45935</v>
          </cell>
          <cell r="C16068" t="str">
            <v>VENTAS MOSTRADOR</v>
          </cell>
          <cell r="F16068">
            <v>45935</v>
          </cell>
          <cell r="G16068">
            <v>45935</v>
          </cell>
          <cell r="O16068">
            <v>19500</v>
          </cell>
        </row>
        <row r="16069">
          <cell r="A16069">
            <v>45935</v>
          </cell>
          <cell r="C16069" t="str">
            <v>VENTAS MOSTRADOR</v>
          </cell>
          <cell r="F16069">
            <v>45935</v>
          </cell>
          <cell r="G16069">
            <v>45935</v>
          </cell>
          <cell r="O16069">
            <v>23950</v>
          </cell>
        </row>
        <row r="16070">
          <cell r="A16070">
            <v>45935</v>
          </cell>
          <cell r="C16070" t="str">
            <v>VENTAS MOSTRADOR</v>
          </cell>
          <cell r="F16070">
            <v>45935</v>
          </cell>
          <cell r="G16070">
            <v>45935</v>
          </cell>
          <cell r="O16070">
            <v>24240</v>
          </cell>
        </row>
        <row r="16071">
          <cell r="A16071">
            <v>45935</v>
          </cell>
          <cell r="C16071" t="str">
            <v>VENTAS MOSTRADOR</v>
          </cell>
          <cell r="F16071">
            <v>45935</v>
          </cell>
          <cell r="G16071">
            <v>45935</v>
          </cell>
          <cell r="O16071">
            <v>27117</v>
          </cell>
        </row>
        <row r="16072">
          <cell r="A16072">
            <v>45935</v>
          </cell>
          <cell r="C16072" t="str">
            <v>VENTAS MOSTRADOR</v>
          </cell>
          <cell r="F16072">
            <v>45935</v>
          </cell>
          <cell r="G16072">
            <v>45935</v>
          </cell>
          <cell r="H16072">
            <v>-4</v>
          </cell>
          <cell r="O16072">
            <v>27838</v>
          </cell>
        </row>
        <row r="16073">
          <cell r="A16073">
            <v>45935</v>
          </cell>
          <cell r="C16073" t="str">
            <v>VENTAS MOSTRADOR</v>
          </cell>
          <cell r="F16073">
            <v>45935</v>
          </cell>
          <cell r="G16073">
            <v>45935</v>
          </cell>
          <cell r="H16073">
            <v>-4</v>
          </cell>
          <cell r="O16073">
            <v>30672</v>
          </cell>
        </row>
        <row r="16074">
          <cell r="A16074">
            <v>45935</v>
          </cell>
          <cell r="C16074" t="str">
            <v>VENTAS MOSTRADOR</v>
          </cell>
          <cell r="F16074">
            <v>45935</v>
          </cell>
          <cell r="G16074">
            <v>45935</v>
          </cell>
          <cell r="H16074">
            <v>-6</v>
          </cell>
          <cell r="O16074">
            <v>32120</v>
          </cell>
        </row>
        <row r="16075">
          <cell r="A16075">
            <v>45935</v>
          </cell>
          <cell r="C16075" t="str">
            <v>VENTAS MOSTRADOR</v>
          </cell>
          <cell r="F16075">
            <v>45935</v>
          </cell>
          <cell r="G16075">
            <v>45935</v>
          </cell>
          <cell r="H16075">
            <v>-6</v>
          </cell>
          <cell r="O16075">
            <v>32225</v>
          </cell>
        </row>
        <row r="16076">
          <cell r="A16076">
            <v>45935</v>
          </cell>
          <cell r="C16076" t="str">
            <v>VENTAS MOSTRADOR</v>
          </cell>
          <cell r="F16076">
            <v>45935</v>
          </cell>
          <cell r="G16076">
            <v>45935</v>
          </cell>
          <cell r="H16076">
            <v>-6</v>
          </cell>
          <cell r="O16076">
            <v>39084</v>
          </cell>
        </row>
        <row r="16077">
          <cell r="A16077">
            <v>45935</v>
          </cell>
          <cell r="C16077" t="str">
            <v>VENTAS MOSTRADOR</v>
          </cell>
          <cell r="F16077">
            <v>45935</v>
          </cell>
          <cell r="G16077">
            <v>45935</v>
          </cell>
          <cell r="H16077">
            <v>-6</v>
          </cell>
          <cell r="O16077">
            <v>46378</v>
          </cell>
        </row>
        <row r="16078">
          <cell r="A16078">
            <v>45935</v>
          </cell>
          <cell r="C16078" t="str">
            <v>VENTAS MOSTRADOR</v>
          </cell>
          <cell r="F16078">
            <v>45935</v>
          </cell>
          <cell r="G16078">
            <v>45935</v>
          </cell>
          <cell r="H16078">
            <v>-6</v>
          </cell>
          <cell r="O16078">
            <v>46704</v>
          </cell>
        </row>
        <row r="16079">
          <cell r="A16079">
            <v>45935</v>
          </cell>
          <cell r="C16079" t="str">
            <v>VENTAS MOSTRADOR</v>
          </cell>
          <cell r="F16079">
            <v>45935</v>
          </cell>
          <cell r="G16079">
            <v>45935</v>
          </cell>
          <cell r="H16079">
            <v>-6</v>
          </cell>
          <cell r="O16079">
            <v>49904</v>
          </cell>
        </row>
        <row r="16080">
          <cell r="A16080">
            <v>45935</v>
          </cell>
          <cell r="C16080" t="str">
            <v>VENTAS MOSTRADOR</v>
          </cell>
          <cell r="F16080">
            <v>45935</v>
          </cell>
          <cell r="G16080">
            <v>45935</v>
          </cell>
          <cell r="H16080">
            <v>-7</v>
          </cell>
          <cell r="O16080">
            <v>57592</v>
          </cell>
        </row>
        <row r="16081">
          <cell r="A16081">
            <v>45935</v>
          </cell>
          <cell r="C16081" t="str">
            <v>VENTAS MOSTRADOR</v>
          </cell>
          <cell r="F16081">
            <v>45935</v>
          </cell>
          <cell r="G16081">
            <v>45935</v>
          </cell>
          <cell r="H16081">
            <v>-7</v>
          </cell>
          <cell r="O16081">
            <v>58422</v>
          </cell>
        </row>
        <row r="16082">
          <cell r="A16082">
            <v>45935</v>
          </cell>
          <cell r="C16082" t="str">
            <v>VENTAS MOSTRADOR</v>
          </cell>
          <cell r="F16082">
            <v>45935</v>
          </cell>
          <cell r="G16082">
            <v>45935</v>
          </cell>
          <cell r="H16082">
            <v>-7</v>
          </cell>
          <cell r="O16082">
            <v>61286</v>
          </cell>
        </row>
        <row r="16083">
          <cell r="A16083">
            <v>45935</v>
          </cell>
          <cell r="C16083" t="str">
            <v>VENTAS MOSTRADOR</v>
          </cell>
          <cell r="F16083">
            <v>45935</v>
          </cell>
          <cell r="G16083">
            <v>45935</v>
          </cell>
          <cell r="H16083">
            <v>-7</v>
          </cell>
          <cell r="O16083">
            <v>62838</v>
          </cell>
        </row>
        <row r="16084">
          <cell r="A16084">
            <v>45935</v>
          </cell>
          <cell r="C16084" t="str">
            <v>VENTAS MOSTRADOR</v>
          </cell>
          <cell r="F16084">
            <v>45935</v>
          </cell>
          <cell r="G16084">
            <v>45935</v>
          </cell>
          <cell r="H16084">
            <v>-7</v>
          </cell>
          <cell r="O16084">
            <v>72840</v>
          </cell>
        </row>
        <row r="16085">
          <cell r="A16085">
            <v>45935</v>
          </cell>
          <cell r="C16085" t="str">
            <v>VENTAS MOSTRADOR</v>
          </cell>
          <cell r="F16085">
            <v>45935</v>
          </cell>
          <cell r="G16085">
            <v>45935</v>
          </cell>
          <cell r="H16085">
            <v>-8</v>
          </cell>
          <cell r="O16085">
            <v>74600</v>
          </cell>
        </row>
        <row r="16086">
          <cell r="A16086">
            <v>45935</v>
          </cell>
          <cell r="C16086" t="str">
            <v>VENTAS MOSTRADOR</v>
          </cell>
          <cell r="F16086">
            <v>45935</v>
          </cell>
          <cell r="G16086">
            <v>45935</v>
          </cell>
          <cell r="H16086">
            <v>-8</v>
          </cell>
          <cell r="O16086">
            <v>80952</v>
          </cell>
        </row>
        <row r="16087">
          <cell r="A16087">
            <v>45935</v>
          </cell>
          <cell r="C16087" t="str">
            <v>VENTAS MOSTRADOR</v>
          </cell>
          <cell r="F16087">
            <v>45935</v>
          </cell>
          <cell r="G16087">
            <v>45935</v>
          </cell>
          <cell r="H16087">
            <v>-8</v>
          </cell>
          <cell r="O16087">
            <v>82546</v>
          </cell>
        </row>
        <row r="16088">
          <cell r="A16088">
            <v>45935</v>
          </cell>
          <cell r="C16088" t="str">
            <v>VENTAS MOSTRADOR</v>
          </cell>
          <cell r="F16088">
            <v>45935</v>
          </cell>
          <cell r="G16088">
            <v>45935</v>
          </cell>
          <cell r="H16088">
            <v>-8</v>
          </cell>
          <cell r="O16088">
            <v>83350</v>
          </cell>
        </row>
        <row r="16089">
          <cell r="A16089">
            <v>45935</v>
          </cell>
          <cell r="C16089" t="str">
            <v>VENTAS MOSTRADOR</v>
          </cell>
          <cell r="F16089">
            <v>45935</v>
          </cell>
          <cell r="G16089">
            <v>45935</v>
          </cell>
          <cell r="H16089">
            <v>-8</v>
          </cell>
          <cell r="O16089">
            <v>88000</v>
          </cell>
        </row>
        <row r="16090">
          <cell r="A16090">
            <v>45935</v>
          </cell>
          <cell r="C16090" t="str">
            <v>VENTAS MOSTRADOR</v>
          </cell>
          <cell r="F16090">
            <v>45935</v>
          </cell>
          <cell r="G16090">
            <v>45935</v>
          </cell>
          <cell r="H16090">
            <v>-9</v>
          </cell>
          <cell r="O16090">
            <v>90000</v>
          </cell>
        </row>
        <row r="16091">
          <cell r="A16091">
            <v>45935</v>
          </cell>
          <cell r="C16091" t="str">
            <v>VENTAS MOSTRADOR</v>
          </cell>
          <cell r="F16091">
            <v>45935</v>
          </cell>
          <cell r="G16091">
            <v>45935</v>
          </cell>
          <cell r="H16091">
            <v>-9</v>
          </cell>
          <cell r="O16091">
            <v>94778</v>
          </cell>
        </row>
        <row r="16092">
          <cell r="A16092">
            <v>45935</v>
          </cell>
          <cell r="C16092" t="str">
            <v>VENTAS MOSTRADOR</v>
          </cell>
          <cell r="F16092">
            <v>45935</v>
          </cell>
          <cell r="G16092">
            <v>45935</v>
          </cell>
          <cell r="H16092">
            <v>-9</v>
          </cell>
          <cell r="O16092">
            <v>100000</v>
          </cell>
        </row>
        <row r="16093">
          <cell r="A16093">
            <v>45935</v>
          </cell>
          <cell r="C16093" t="str">
            <v>VENTAS MOSTRADOR</v>
          </cell>
          <cell r="F16093">
            <v>45935</v>
          </cell>
          <cell r="G16093">
            <v>45935</v>
          </cell>
          <cell r="H16093">
            <v>-9</v>
          </cell>
          <cell r="O16093">
            <v>108672</v>
          </cell>
        </row>
        <row r="16094">
          <cell r="A16094">
            <v>45935</v>
          </cell>
          <cell r="C16094" t="str">
            <v>VENTAS MOSTRADOR</v>
          </cell>
          <cell r="F16094">
            <v>45935</v>
          </cell>
          <cell r="G16094">
            <v>45935</v>
          </cell>
          <cell r="H16094">
            <v>-10</v>
          </cell>
          <cell r="O16094">
            <v>110913</v>
          </cell>
        </row>
        <row r="16095">
          <cell r="A16095">
            <v>45935</v>
          </cell>
          <cell r="C16095" t="str">
            <v>VENTAS MOSTRADOR</v>
          </cell>
          <cell r="F16095">
            <v>45935</v>
          </cell>
          <cell r="G16095">
            <v>45935</v>
          </cell>
          <cell r="H16095">
            <v>-10</v>
          </cell>
          <cell r="O16095">
            <v>116060</v>
          </cell>
        </row>
        <row r="16096">
          <cell r="A16096">
            <v>45935</v>
          </cell>
          <cell r="C16096" t="str">
            <v>VENTAS MOSTRADOR</v>
          </cell>
          <cell r="F16096">
            <v>45935</v>
          </cell>
          <cell r="G16096">
            <v>45935</v>
          </cell>
          <cell r="H16096">
            <v>-10</v>
          </cell>
          <cell r="O16096">
            <v>116746</v>
          </cell>
        </row>
        <row r="16097">
          <cell r="A16097">
            <v>45935</v>
          </cell>
          <cell r="C16097" t="str">
            <v>VENTAS MOSTRADOR</v>
          </cell>
          <cell r="F16097">
            <v>45935</v>
          </cell>
          <cell r="G16097">
            <v>45935</v>
          </cell>
          <cell r="H16097">
            <v>-10</v>
          </cell>
          <cell r="O16097">
            <v>118942</v>
          </cell>
        </row>
        <row r="16098">
          <cell r="A16098">
            <v>45935</v>
          </cell>
          <cell r="C16098" t="str">
            <v>VENTAS MOSTRADOR</v>
          </cell>
          <cell r="F16098">
            <v>45935</v>
          </cell>
          <cell r="G16098">
            <v>45935</v>
          </cell>
          <cell r="H16098">
            <v>-10</v>
          </cell>
          <cell r="O16098">
            <v>120972</v>
          </cell>
        </row>
        <row r="16099">
          <cell r="A16099">
            <v>45935</v>
          </cell>
          <cell r="C16099" t="str">
            <v>VENTAS MOSTRADOR</v>
          </cell>
          <cell r="F16099">
            <v>45935</v>
          </cell>
          <cell r="G16099">
            <v>45935</v>
          </cell>
          <cell r="H16099">
            <v>-10</v>
          </cell>
          <cell r="O16099">
            <v>132270</v>
          </cell>
        </row>
        <row r="16100">
          <cell r="A16100">
            <v>45935</v>
          </cell>
          <cell r="C16100" t="str">
            <v>THE NEXT SHOT S.A.S</v>
          </cell>
          <cell r="F16100">
            <v>45932.363946759258</v>
          </cell>
          <cell r="G16100">
            <v>45933.363946759258</v>
          </cell>
          <cell r="H16100">
            <v>6</v>
          </cell>
          <cell r="O16100">
            <v>743825</v>
          </cell>
        </row>
        <row r="16101">
          <cell r="A16101">
            <v>45935</v>
          </cell>
          <cell r="C16101" t="str">
            <v>VENTAS MOSTRADOR</v>
          </cell>
          <cell r="F16101">
            <v>45935</v>
          </cell>
          <cell r="G16101">
            <v>45935</v>
          </cell>
          <cell r="H16101">
            <v>0</v>
          </cell>
          <cell r="O16101">
            <v>2159308</v>
          </cell>
        </row>
        <row r="16102">
          <cell r="A16102">
            <v>45935</v>
          </cell>
          <cell r="C16102" t="str">
            <v>VENTAS MOSTRADOR</v>
          </cell>
          <cell r="F16102">
            <v>45935</v>
          </cell>
          <cell r="G16102">
            <v>45935</v>
          </cell>
          <cell r="H16102">
            <v>0</v>
          </cell>
          <cell r="O16102">
            <v>3891942</v>
          </cell>
        </row>
        <row r="16103">
          <cell r="A16103">
            <v>45936</v>
          </cell>
          <cell r="C16103" t="str">
            <v>ALIANZA DOC SAS</v>
          </cell>
          <cell r="F16103">
            <v>45926</v>
          </cell>
          <cell r="G16103">
            <v>45934</v>
          </cell>
          <cell r="H16103">
            <v>0</v>
          </cell>
          <cell r="O16103">
            <v>3016900</v>
          </cell>
        </row>
        <row r="16104">
          <cell r="A16104">
            <v>45936</v>
          </cell>
          <cell r="C16104" t="str">
            <v>ALIANZA DOC SAS</v>
          </cell>
          <cell r="F16104">
            <v>45931</v>
          </cell>
          <cell r="G16104">
            <v>45939</v>
          </cell>
          <cell r="H16104">
            <v>0</v>
          </cell>
          <cell r="O16104">
            <v>4248900</v>
          </cell>
        </row>
        <row r="16105">
          <cell r="A16105">
            <v>45936</v>
          </cell>
          <cell r="C16105" t="str">
            <v>ALIANZA DOC SAS</v>
          </cell>
          <cell r="F16105">
            <v>45933</v>
          </cell>
          <cell r="G16105">
            <v>45941</v>
          </cell>
          <cell r="O16105">
            <v>4800</v>
          </cell>
        </row>
        <row r="16106">
          <cell r="A16106">
            <v>45936</v>
          </cell>
          <cell r="C16106" t="str">
            <v>ANA DOLORES CORONEL PARDO</v>
          </cell>
          <cell r="F16106">
            <v>45936.319791666669</v>
          </cell>
          <cell r="G16106">
            <v>45937.319178240738</v>
          </cell>
          <cell r="H16106">
            <v>2</v>
          </cell>
          <cell r="O16106">
            <v>585000</v>
          </cell>
        </row>
        <row r="16107">
          <cell r="A16107">
            <v>45936</v>
          </cell>
          <cell r="C16107" t="str">
            <v>CARLOS ANDRES CORTES PACHON</v>
          </cell>
          <cell r="F16107">
            <v>45934.323148148149</v>
          </cell>
          <cell r="G16107">
            <v>45935.322916666664</v>
          </cell>
          <cell r="H16107">
            <v>4</v>
          </cell>
          <cell r="O16107">
            <v>150450</v>
          </cell>
        </row>
        <row r="16108">
          <cell r="A16108">
            <v>45936</v>
          </cell>
          <cell r="C16108" t="str">
            <v>CARLOS ANDRES CORTES PACHON</v>
          </cell>
          <cell r="F16108">
            <v>45932.353761574072</v>
          </cell>
          <cell r="G16108">
            <v>45933.352199074077</v>
          </cell>
          <cell r="H16108">
            <v>6</v>
          </cell>
          <cell r="O16108">
            <v>223454</v>
          </cell>
        </row>
        <row r="16109">
          <cell r="A16109">
            <v>45936</v>
          </cell>
          <cell r="C16109" t="str">
            <v>CARLOS ANDRES HERNANDEZ MARTINEZ</v>
          </cell>
          <cell r="F16109">
            <v>45936.38994212963</v>
          </cell>
          <cell r="G16109">
            <v>45937.389247685183</v>
          </cell>
          <cell r="H16109">
            <v>2</v>
          </cell>
          <cell r="O16109">
            <v>212749.99</v>
          </cell>
        </row>
        <row r="16110">
          <cell r="A16110">
            <v>45936</v>
          </cell>
          <cell r="C16110" t="str">
            <v>CARLOS ANDRES HERNANDEZ MARTINEZ</v>
          </cell>
          <cell r="F16110">
            <v>45936.388553240744</v>
          </cell>
          <cell r="G16110">
            <v>45937.388425925928</v>
          </cell>
          <cell r="H16110">
            <v>2</v>
          </cell>
          <cell r="O16110">
            <v>425499.99</v>
          </cell>
        </row>
        <row r="16111">
          <cell r="A16111">
            <v>45936</v>
          </cell>
          <cell r="C16111" t="str">
            <v>CAROLA CACEROLA SAS</v>
          </cell>
          <cell r="F16111">
            <v>45932</v>
          </cell>
          <cell r="G16111">
            <v>45933</v>
          </cell>
          <cell r="H16111">
            <v>2</v>
          </cell>
          <cell r="O16111">
            <v>202500</v>
          </cell>
        </row>
        <row r="16112">
          <cell r="A16112">
            <v>45936</v>
          </cell>
          <cell r="C16112" t="str">
            <v>CAROLA CACEROLA SAS</v>
          </cell>
          <cell r="F16112">
            <v>45934</v>
          </cell>
          <cell r="G16112">
            <v>45935</v>
          </cell>
          <cell r="H16112">
            <v>2</v>
          </cell>
          <cell r="O16112">
            <v>220650</v>
          </cell>
        </row>
        <row r="16113">
          <cell r="A16113">
            <v>45936</v>
          </cell>
          <cell r="C16113" t="str">
            <v>CRISTIAN  ROJAS RIVERA</v>
          </cell>
          <cell r="F16113">
            <v>45936.55605324074</v>
          </cell>
          <cell r="G16113">
            <v>45942.555879629632</v>
          </cell>
          <cell r="H16113">
            <v>-3</v>
          </cell>
          <cell r="O16113">
            <v>425499.99</v>
          </cell>
        </row>
        <row r="16114">
          <cell r="A16114">
            <v>45936</v>
          </cell>
          <cell r="C16114" t="str">
            <v>DONDOHE4K S.A.S</v>
          </cell>
          <cell r="F16114">
            <v>45915</v>
          </cell>
          <cell r="G16114">
            <v>45945</v>
          </cell>
          <cell r="O16114">
            <v>206976</v>
          </cell>
        </row>
        <row r="16115">
          <cell r="A16115">
            <v>45936</v>
          </cell>
          <cell r="C16115" t="str">
            <v>DONDOHE4K S.A.S</v>
          </cell>
          <cell r="F16115">
            <v>45919</v>
          </cell>
          <cell r="G16115">
            <v>45949</v>
          </cell>
          <cell r="H16115">
            <v>-3</v>
          </cell>
          <cell r="O16115">
            <v>2255722.486</v>
          </cell>
        </row>
        <row r="16116">
          <cell r="A16116">
            <v>45936</v>
          </cell>
          <cell r="C16116" t="str">
            <v>DONDOHE4K S.A.S</v>
          </cell>
          <cell r="F16116">
            <v>45919</v>
          </cell>
          <cell r="G16116">
            <v>45949</v>
          </cell>
          <cell r="H16116">
            <v>0</v>
          </cell>
          <cell r="O16116">
            <v>662246.9</v>
          </cell>
        </row>
        <row r="16117">
          <cell r="A16117">
            <v>45936</v>
          </cell>
          <cell r="C16117" t="str">
            <v>DONDOHE4K S.A.S</v>
          </cell>
          <cell r="F16117">
            <v>45920</v>
          </cell>
          <cell r="G16117">
            <v>45950</v>
          </cell>
          <cell r="H16117">
            <v>0</v>
          </cell>
          <cell r="O16117">
            <v>765318.41</v>
          </cell>
        </row>
        <row r="16118">
          <cell r="A16118">
            <v>45936</v>
          </cell>
          <cell r="C16118" t="str">
            <v>DONDOHE4K S.A.S</v>
          </cell>
          <cell r="F16118">
            <v>45923</v>
          </cell>
          <cell r="G16118">
            <v>45953</v>
          </cell>
          <cell r="H16118">
            <v>15</v>
          </cell>
          <cell r="O16118">
            <v>1793444.274</v>
          </cell>
        </row>
        <row r="16119">
          <cell r="A16119">
            <v>45936</v>
          </cell>
          <cell r="C16119" t="str">
            <v>DONDOHE4K S.A.S</v>
          </cell>
          <cell r="F16119">
            <v>45923</v>
          </cell>
          <cell r="G16119">
            <v>45953</v>
          </cell>
          <cell r="H16119">
            <v>13</v>
          </cell>
          <cell r="O16119">
            <v>1038233.843</v>
          </cell>
        </row>
        <row r="16120">
          <cell r="A16120">
            <v>45936</v>
          </cell>
          <cell r="C16120" t="str">
            <v>DONDOHE4K S.A.S</v>
          </cell>
          <cell r="F16120">
            <v>45925</v>
          </cell>
          <cell r="G16120">
            <v>45955</v>
          </cell>
          <cell r="O16120">
            <v>1045653</v>
          </cell>
        </row>
        <row r="16121">
          <cell r="A16121">
            <v>45936</v>
          </cell>
          <cell r="C16121" t="str">
            <v>EL MERO BURRITO S.A.S</v>
          </cell>
          <cell r="F16121">
            <v>45936.262766203705</v>
          </cell>
          <cell r="G16121">
            <v>45937.262662037036</v>
          </cell>
          <cell r="H16121">
            <v>2</v>
          </cell>
          <cell r="O16121">
            <v>174800</v>
          </cell>
        </row>
        <row r="16122">
          <cell r="A16122">
            <v>45936</v>
          </cell>
          <cell r="C16122" t="str">
            <v>FABIAN LEONARGO GOMEZ JUNCA</v>
          </cell>
          <cell r="F16122">
            <v>45936</v>
          </cell>
          <cell r="G16122">
            <v>45937</v>
          </cell>
          <cell r="O16122">
            <v>107000</v>
          </cell>
        </row>
        <row r="16123">
          <cell r="A16123">
            <v>45936</v>
          </cell>
          <cell r="C16123" t="str">
            <v>FREDY ALFONSO SUAREZ VILLAMIL</v>
          </cell>
          <cell r="F16123">
            <v>45936.366006944445</v>
          </cell>
          <cell r="G16123">
            <v>45937.365902777776</v>
          </cell>
          <cell r="H16123">
            <v>2</v>
          </cell>
          <cell r="O16123">
            <v>700000</v>
          </cell>
        </row>
        <row r="16124">
          <cell r="A16124">
            <v>45936</v>
          </cell>
          <cell r="C16124" t="str">
            <v>FRUTIVER 1A S.A.S</v>
          </cell>
          <cell r="F16124">
            <v>45924</v>
          </cell>
          <cell r="G16124">
            <v>45944</v>
          </cell>
          <cell r="O16124">
            <v>1494885.446</v>
          </cell>
        </row>
        <row r="16125">
          <cell r="A16125">
            <v>45936</v>
          </cell>
          <cell r="C16125" t="str">
            <v>GINA ALEXANDRA OCHOA CASTAÑEDA</v>
          </cell>
          <cell r="F16125">
            <v>45936.321446759262</v>
          </cell>
          <cell r="G16125">
            <v>45937.320173611108</v>
          </cell>
          <cell r="H16125">
            <v>2</v>
          </cell>
          <cell r="O16125">
            <v>414400</v>
          </cell>
        </row>
        <row r="16126">
          <cell r="A16126">
            <v>45936</v>
          </cell>
          <cell r="C16126" t="str">
            <v>GRUPO ARTAK S.A.S</v>
          </cell>
          <cell r="F16126">
            <v>45912.589212962965</v>
          </cell>
          <cell r="G16126">
            <v>45942.589097222219</v>
          </cell>
          <cell r="H16126">
            <v>-3</v>
          </cell>
          <cell r="O16126">
            <v>638835</v>
          </cell>
        </row>
        <row r="16127">
          <cell r="A16127">
            <v>45936</v>
          </cell>
          <cell r="C16127" t="str">
            <v>GRUPO ARTAK S.A.S</v>
          </cell>
          <cell r="F16127">
            <v>45915.45207175926</v>
          </cell>
          <cell r="G16127">
            <v>45945.451597222222</v>
          </cell>
          <cell r="H16127">
            <v>-6</v>
          </cell>
          <cell r="O16127">
            <v>58500</v>
          </cell>
        </row>
        <row r="16128">
          <cell r="A16128">
            <v>45936</v>
          </cell>
          <cell r="C16128" t="str">
            <v>GRUPO ARTAK S.A.S</v>
          </cell>
          <cell r="F16128">
            <v>45915.512777777774</v>
          </cell>
          <cell r="G16128">
            <v>45945.512662037036</v>
          </cell>
          <cell r="H16128">
            <v>-6</v>
          </cell>
          <cell r="O16128">
            <v>60000</v>
          </cell>
        </row>
        <row r="16129">
          <cell r="A16129">
            <v>45936</v>
          </cell>
          <cell r="C16129" t="str">
            <v>GRUPO ARTAK S.A.S</v>
          </cell>
          <cell r="F16129">
            <v>45915.513449074075</v>
          </cell>
          <cell r="G16129">
            <v>45945.513344907406</v>
          </cell>
          <cell r="H16129">
            <v>-6</v>
          </cell>
          <cell r="O16129">
            <v>642528.87199999997</v>
          </cell>
        </row>
        <row r="16130">
          <cell r="A16130">
            <v>45936</v>
          </cell>
          <cell r="C16130" t="str">
            <v>GRUPO ARTAK S.A.S</v>
          </cell>
          <cell r="F16130">
            <v>45918.40320601852</v>
          </cell>
          <cell r="G16130">
            <v>45948.403090277781</v>
          </cell>
          <cell r="H16130">
            <v>-9</v>
          </cell>
          <cell r="O16130">
            <v>886713.74399999995</v>
          </cell>
        </row>
        <row r="16131">
          <cell r="A16131">
            <v>45936</v>
          </cell>
          <cell r="C16131" t="str">
            <v>GRUPO ARTAK S.A.S</v>
          </cell>
          <cell r="F16131">
            <v>45919.668622685182</v>
          </cell>
          <cell r="G16131">
            <v>45949.668379629627</v>
          </cell>
          <cell r="H16131">
            <v>-10</v>
          </cell>
          <cell r="O16131">
            <v>118500</v>
          </cell>
        </row>
        <row r="16132">
          <cell r="A16132">
            <v>45936</v>
          </cell>
          <cell r="C16132" t="str">
            <v>GRUPO ARTAK S.A.S</v>
          </cell>
          <cell r="F16132">
            <v>45920.552372685182</v>
          </cell>
          <cell r="G16132">
            <v>45950.550543981481</v>
          </cell>
          <cell r="H16132">
            <v>-11</v>
          </cell>
          <cell r="O16132">
            <v>3258852.264</v>
          </cell>
        </row>
        <row r="16133">
          <cell r="A16133">
            <v>45936</v>
          </cell>
          <cell r="C16133" t="str">
            <v>JAIR SEBASTIAN ROJAS PULIDO</v>
          </cell>
          <cell r="F16133">
            <v>45936.349895833337</v>
          </cell>
          <cell r="G16133">
            <v>45937.349780092591</v>
          </cell>
          <cell r="H16133">
            <v>2</v>
          </cell>
          <cell r="O16133">
            <v>425499.99</v>
          </cell>
        </row>
        <row r="16134">
          <cell r="A16134">
            <v>45936</v>
          </cell>
          <cell r="C16134" t="str">
            <v>JOSE RODRIGO SUAREZ TORRES</v>
          </cell>
          <cell r="F16134">
            <v>45933.295011574075</v>
          </cell>
          <cell r="G16134">
            <v>45934.294942129629</v>
          </cell>
          <cell r="H16134">
            <v>5</v>
          </cell>
          <cell r="O16134">
            <v>265400</v>
          </cell>
        </row>
        <row r="16135">
          <cell r="A16135">
            <v>45936</v>
          </cell>
          <cell r="C16135" t="str">
            <v>KOE4K S.A.S</v>
          </cell>
          <cell r="F16135">
            <v>45918.6174537037</v>
          </cell>
          <cell r="G16135">
            <v>45948.617326388892</v>
          </cell>
          <cell r="H16135">
            <v>-9</v>
          </cell>
          <cell r="O16135">
            <v>932822.06200000003</v>
          </cell>
        </row>
        <row r="16136">
          <cell r="A16136">
            <v>45936</v>
          </cell>
          <cell r="C16136" t="str">
            <v>LIDA  DAZA</v>
          </cell>
          <cell r="F16136">
            <v>45936.313946759263</v>
          </cell>
          <cell r="G16136">
            <v>45937.309537037036</v>
          </cell>
          <cell r="H16136">
            <v>5</v>
          </cell>
          <cell r="O16136">
            <v>500000</v>
          </cell>
        </row>
        <row r="16137">
          <cell r="A16137">
            <v>45936</v>
          </cell>
          <cell r="C16137" t="str">
            <v>NESTOR ABEL NOREÑA URREA</v>
          </cell>
          <cell r="F16137">
            <v>45934.448865740742</v>
          </cell>
          <cell r="G16137">
            <v>45935.448680555557</v>
          </cell>
          <cell r="H16137">
            <v>4</v>
          </cell>
          <cell r="O16137">
            <v>635040</v>
          </cell>
        </row>
        <row r="16138">
          <cell r="A16138">
            <v>45936</v>
          </cell>
          <cell r="C16138" t="str">
            <v>OSAKA COCINA NIKKEI S.A.S</v>
          </cell>
          <cell r="F16138">
            <v>45922</v>
          </cell>
          <cell r="G16138">
            <v>45952</v>
          </cell>
          <cell r="H16138">
            <v>1</v>
          </cell>
          <cell r="O16138">
            <v>628786.00399999996</v>
          </cell>
        </row>
        <row r="16139">
          <cell r="A16139">
            <v>45936</v>
          </cell>
          <cell r="C16139" t="str">
            <v>PPC SAS</v>
          </cell>
          <cell r="F16139">
            <v>45919</v>
          </cell>
          <cell r="G16139">
            <v>45934</v>
          </cell>
          <cell r="H16139">
            <v>4</v>
          </cell>
          <cell r="O16139">
            <v>4172902.3650000002</v>
          </cell>
        </row>
        <row r="16140">
          <cell r="A16140">
            <v>45936</v>
          </cell>
          <cell r="C16140" t="str">
            <v>PPC SAS</v>
          </cell>
          <cell r="F16140">
            <v>45924</v>
          </cell>
          <cell r="G16140">
            <v>45939</v>
          </cell>
          <cell r="O16140">
            <v>11075954.92</v>
          </cell>
        </row>
        <row r="16141">
          <cell r="A16141">
            <v>45936</v>
          </cell>
          <cell r="C16141" t="str">
            <v>SONIA CONTANZA CARDENAS MURCIA</v>
          </cell>
          <cell r="F16141">
            <v>45936</v>
          </cell>
          <cell r="G16141">
            <v>45937</v>
          </cell>
          <cell r="H16141">
            <v>2</v>
          </cell>
          <cell r="O16141">
            <v>98000</v>
          </cell>
        </row>
        <row r="16142">
          <cell r="A16142">
            <v>45936</v>
          </cell>
          <cell r="C16142" t="str">
            <v>TAKAMI SA</v>
          </cell>
          <cell r="F16142">
            <v>45913.616377314815</v>
          </cell>
          <cell r="G16142">
            <v>45943.610405092593</v>
          </cell>
          <cell r="H16142">
            <v>-4</v>
          </cell>
          <cell r="O16142">
            <v>184500</v>
          </cell>
        </row>
        <row r="16143">
          <cell r="A16143">
            <v>45936</v>
          </cell>
          <cell r="C16143" t="str">
            <v>TAKAMI SA</v>
          </cell>
          <cell r="F16143">
            <v>45913.61818287037</v>
          </cell>
          <cell r="G16143">
            <v>45943.61755787037</v>
          </cell>
          <cell r="H16143">
            <v>-4</v>
          </cell>
          <cell r="O16143">
            <v>171175</v>
          </cell>
        </row>
        <row r="16144">
          <cell r="A16144">
            <v>45936</v>
          </cell>
          <cell r="C16144" t="str">
            <v>TAKAMI SA</v>
          </cell>
          <cell r="F16144">
            <v>45915.489537037036</v>
          </cell>
          <cell r="G16144">
            <v>45945.489293981482</v>
          </cell>
          <cell r="H16144">
            <v>-6</v>
          </cell>
          <cell r="O16144">
            <v>85360</v>
          </cell>
        </row>
        <row r="16145">
          <cell r="A16145">
            <v>45936</v>
          </cell>
          <cell r="C16145" t="str">
            <v>TAKAMI SA</v>
          </cell>
          <cell r="F16145">
            <v>45915.521238425928</v>
          </cell>
          <cell r="G16145">
            <v>45945.521087962959</v>
          </cell>
          <cell r="H16145">
            <v>-6</v>
          </cell>
          <cell r="O16145">
            <v>403000</v>
          </cell>
        </row>
        <row r="16146">
          <cell r="A16146">
            <v>45936</v>
          </cell>
          <cell r="C16146" t="str">
            <v>TAKAMI SA</v>
          </cell>
          <cell r="F16146">
            <v>45915.522233796299</v>
          </cell>
          <cell r="G16146">
            <v>45945.521956018521</v>
          </cell>
          <cell r="H16146">
            <v>-6</v>
          </cell>
          <cell r="O16146">
            <v>84000</v>
          </cell>
        </row>
        <row r="16147">
          <cell r="A16147">
            <v>45936</v>
          </cell>
          <cell r="C16147" t="str">
            <v>TAKAMI SA</v>
          </cell>
          <cell r="F16147">
            <v>45915.536030092589</v>
          </cell>
          <cell r="G16147">
            <v>45945.53570601852</v>
          </cell>
          <cell r="H16147">
            <v>-6</v>
          </cell>
          <cell r="O16147">
            <v>159900</v>
          </cell>
        </row>
        <row r="16148">
          <cell r="A16148">
            <v>45936</v>
          </cell>
          <cell r="C16148" t="str">
            <v>TAKAMI SA</v>
          </cell>
          <cell r="F16148">
            <v>45915.549340277779</v>
          </cell>
          <cell r="G16148">
            <v>45945.549212962964</v>
          </cell>
          <cell r="H16148">
            <v>-6</v>
          </cell>
          <cell r="O16148">
            <v>226320</v>
          </cell>
        </row>
        <row r="16149">
          <cell r="A16149">
            <v>45936</v>
          </cell>
          <cell r="C16149" t="str">
            <v>TAKAMI SA</v>
          </cell>
          <cell r="F16149">
            <v>45915.550150462965</v>
          </cell>
          <cell r="G16149">
            <v>45945.550011574072</v>
          </cell>
          <cell r="H16149">
            <v>-6</v>
          </cell>
          <cell r="O16149">
            <v>317760</v>
          </cell>
        </row>
        <row r="16150">
          <cell r="A16150">
            <v>45936</v>
          </cell>
          <cell r="C16150" t="str">
            <v>TAKAMI SA</v>
          </cell>
          <cell r="F16150">
            <v>45916.400543981479</v>
          </cell>
          <cell r="G16150">
            <v>45946.400439814817</v>
          </cell>
          <cell r="H16150">
            <v>-7</v>
          </cell>
          <cell r="O16150">
            <v>108000</v>
          </cell>
        </row>
        <row r="16151">
          <cell r="A16151">
            <v>45936</v>
          </cell>
          <cell r="C16151" t="str">
            <v>TAKAMI SA</v>
          </cell>
          <cell r="F16151">
            <v>45916.402824074074</v>
          </cell>
          <cell r="G16151">
            <v>45946.401620370372</v>
          </cell>
          <cell r="H16151">
            <v>-7</v>
          </cell>
          <cell r="O16151">
            <v>159600</v>
          </cell>
        </row>
        <row r="16152">
          <cell r="A16152">
            <v>45936</v>
          </cell>
          <cell r="C16152" t="str">
            <v>TAKAMI SA</v>
          </cell>
          <cell r="F16152">
            <v>45916.491932870369</v>
          </cell>
          <cell r="G16152">
            <v>45946.491562499999</v>
          </cell>
          <cell r="H16152">
            <v>-7</v>
          </cell>
          <cell r="O16152">
            <v>73600</v>
          </cell>
        </row>
        <row r="16153">
          <cell r="A16153">
            <v>45936</v>
          </cell>
          <cell r="C16153" t="str">
            <v>TAKAMI SA</v>
          </cell>
          <cell r="F16153">
            <v>45916.498090277775</v>
          </cell>
          <cell r="G16153">
            <v>45946.497997685183</v>
          </cell>
          <cell r="H16153">
            <v>-7</v>
          </cell>
          <cell r="O16153">
            <v>120280</v>
          </cell>
        </row>
        <row r="16154">
          <cell r="A16154">
            <v>45936</v>
          </cell>
          <cell r="C16154" t="str">
            <v>TAKAMI SA</v>
          </cell>
          <cell r="F16154">
            <v>45916.498657407406</v>
          </cell>
          <cell r="G16154">
            <v>45946.498530092591</v>
          </cell>
          <cell r="H16154">
            <v>-7</v>
          </cell>
          <cell r="O16154">
            <v>667200</v>
          </cell>
        </row>
        <row r="16155">
          <cell r="A16155">
            <v>45936</v>
          </cell>
          <cell r="C16155" t="str">
            <v>TAKAMI SA</v>
          </cell>
          <cell r="F16155">
            <v>45917.491342592592</v>
          </cell>
          <cell r="G16155">
            <v>45947.491215277776</v>
          </cell>
          <cell r="H16155">
            <v>-8</v>
          </cell>
          <cell r="O16155">
            <v>83420</v>
          </cell>
        </row>
        <row r="16156">
          <cell r="A16156">
            <v>45936</v>
          </cell>
          <cell r="C16156" t="str">
            <v>TAKAMI SA</v>
          </cell>
          <cell r="F16156">
            <v>45917.528796296298</v>
          </cell>
          <cell r="G16156">
            <v>45947.528680555559</v>
          </cell>
          <cell r="H16156">
            <v>-8</v>
          </cell>
          <cell r="O16156">
            <v>131800</v>
          </cell>
        </row>
        <row r="16157">
          <cell r="A16157">
            <v>45936</v>
          </cell>
          <cell r="C16157" t="str">
            <v>TAKAMI SA</v>
          </cell>
          <cell r="F16157">
            <v>45917.557638888888</v>
          </cell>
          <cell r="G16157">
            <v>45947.557430555556</v>
          </cell>
          <cell r="H16157">
            <v>-8</v>
          </cell>
          <cell r="O16157">
            <v>130640</v>
          </cell>
        </row>
        <row r="16158">
          <cell r="A16158">
            <v>45936</v>
          </cell>
          <cell r="C16158" t="str">
            <v>TAKAMI SA</v>
          </cell>
          <cell r="F16158">
            <v>45917.563414351855</v>
          </cell>
          <cell r="G16158">
            <v>45947.560150462959</v>
          </cell>
          <cell r="H16158">
            <v>-8</v>
          </cell>
          <cell r="O16158">
            <v>184000</v>
          </cell>
        </row>
        <row r="16159">
          <cell r="A16159">
            <v>45936</v>
          </cell>
          <cell r="C16159" t="str">
            <v>TAKAMI SA</v>
          </cell>
          <cell r="F16159">
            <v>45917.564097222225</v>
          </cell>
          <cell r="G16159">
            <v>45947.563877314817</v>
          </cell>
          <cell r="H16159">
            <v>-8</v>
          </cell>
          <cell r="O16159">
            <v>162400</v>
          </cell>
        </row>
        <row r="16160">
          <cell r="A16160">
            <v>45936</v>
          </cell>
          <cell r="C16160" t="str">
            <v>TAKAMI SA</v>
          </cell>
          <cell r="F16160">
            <v>45918.46199074074</v>
          </cell>
          <cell r="G16160">
            <v>45948.445914351854</v>
          </cell>
          <cell r="H16160">
            <v>-9</v>
          </cell>
          <cell r="O16160">
            <v>121600</v>
          </cell>
        </row>
        <row r="16161">
          <cell r="A16161">
            <v>45936</v>
          </cell>
          <cell r="C16161" t="str">
            <v>TAKAMI SA</v>
          </cell>
          <cell r="F16161">
            <v>45918.462696759256</v>
          </cell>
          <cell r="G16161">
            <v>45948.462534722225</v>
          </cell>
          <cell r="H16161">
            <v>-9</v>
          </cell>
          <cell r="O16161">
            <v>94944</v>
          </cell>
        </row>
        <row r="16162">
          <cell r="A16162">
            <v>45936</v>
          </cell>
          <cell r="C16162" t="str">
            <v>TAKAMI SA</v>
          </cell>
          <cell r="F16162">
            <v>45918.466678240744</v>
          </cell>
          <cell r="G16162">
            <v>45948.466608796298</v>
          </cell>
          <cell r="H16162">
            <v>-9</v>
          </cell>
          <cell r="O16162">
            <v>200402</v>
          </cell>
        </row>
        <row r="16163">
          <cell r="A16163">
            <v>45936</v>
          </cell>
          <cell r="C16163" t="str">
            <v>TAKAMI SA</v>
          </cell>
          <cell r="F16163">
            <v>45918.568032407406</v>
          </cell>
          <cell r="G16163">
            <v>45948.567314814813</v>
          </cell>
          <cell r="H16163">
            <v>-9</v>
          </cell>
          <cell r="O16163">
            <v>89700</v>
          </cell>
        </row>
        <row r="16164">
          <cell r="A16164">
            <v>45936</v>
          </cell>
          <cell r="C16164" t="str">
            <v>TAKAMI SA</v>
          </cell>
          <cell r="F16164">
            <v>45919.66138888889</v>
          </cell>
          <cell r="G16164">
            <v>45949.660821759258</v>
          </cell>
          <cell r="H16164">
            <v>-10</v>
          </cell>
          <cell r="O16164">
            <v>2945600</v>
          </cell>
        </row>
        <row r="16165">
          <cell r="A16165">
            <v>45936</v>
          </cell>
          <cell r="C16165" t="str">
            <v>TAKAMI SA</v>
          </cell>
          <cell r="F16165">
            <v>45919.663368055553</v>
          </cell>
          <cell r="G16165">
            <v>45949.662974537037</v>
          </cell>
          <cell r="H16165">
            <v>-10</v>
          </cell>
          <cell r="O16165">
            <v>291780</v>
          </cell>
        </row>
        <row r="16166">
          <cell r="A16166">
            <v>45936</v>
          </cell>
          <cell r="C16166" t="str">
            <v>TAKAMI SA</v>
          </cell>
          <cell r="F16166">
            <v>45919.66611111111</v>
          </cell>
          <cell r="G16166">
            <v>45949.665960648148</v>
          </cell>
          <cell r="H16166">
            <v>-10</v>
          </cell>
          <cell r="O16166">
            <v>60000</v>
          </cell>
        </row>
        <row r="16167">
          <cell r="A16167">
            <v>45936</v>
          </cell>
          <cell r="C16167" t="str">
            <v>TAKAMI SA</v>
          </cell>
          <cell r="F16167">
            <v>45919.678032407406</v>
          </cell>
          <cell r="G16167">
            <v>45949.677858796298</v>
          </cell>
          <cell r="H16167">
            <v>-10</v>
          </cell>
          <cell r="O16167">
            <v>498000</v>
          </cell>
        </row>
        <row r="16168">
          <cell r="A16168">
            <v>45936</v>
          </cell>
          <cell r="C16168" t="str">
            <v>TAKAMI SA</v>
          </cell>
          <cell r="F16168">
            <v>45919.689108796294</v>
          </cell>
          <cell r="G16168">
            <v>45949.689039351855</v>
          </cell>
          <cell r="H16168">
            <v>-10</v>
          </cell>
          <cell r="O16168">
            <v>498000</v>
          </cell>
        </row>
        <row r="16169">
          <cell r="A16169">
            <v>45936</v>
          </cell>
          <cell r="C16169" t="str">
            <v>TAKAMI SA</v>
          </cell>
          <cell r="F16169">
            <v>45919.689837962964</v>
          </cell>
          <cell r="G16169">
            <v>45949.689733796295</v>
          </cell>
          <cell r="H16169">
            <v>-10</v>
          </cell>
          <cell r="O16169">
            <v>459550</v>
          </cell>
        </row>
        <row r="16170">
          <cell r="A16170">
            <v>45936</v>
          </cell>
          <cell r="C16170" t="str">
            <v>TAKAMI SA</v>
          </cell>
          <cell r="F16170">
            <v>45919.691388888888</v>
          </cell>
          <cell r="G16170">
            <v>45949.691284722219</v>
          </cell>
          <cell r="H16170">
            <v>-10</v>
          </cell>
          <cell r="O16170">
            <v>127100</v>
          </cell>
        </row>
        <row r="16171">
          <cell r="A16171">
            <v>45936</v>
          </cell>
          <cell r="C16171" t="str">
            <v>TAKAMI SA</v>
          </cell>
          <cell r="F16171">
            <v>45920.580590277779</v>
          </cell>
          <cell r="G16171">
            <v>45950.579340277778</v>
          </cell>
          <cell r="H16171">
            <v>-11</v>
          </cell>
          <cell r="O16171">
            <v>648080</v>
          </cell>
        </row>
        <row r="16172">
          <cell r="A16172">
            <v>45936</v>
          </cell>
          <cell r="C16172" t="str">
            <v>VENTAS MOSTRADOR</v>
          </cell>
          <cell r="F16172">
            <v>45936</v>
          </cell>
          <cell r="G16172">
            <v>45936</v>
          </cell>
          <cell r="H16172">
            <v>-10</v>
          </cell>
          <cell r="O16172">
            <v>6050</v>
          </cell>
        </row>
        <row r="16173">
          <cell r="A16173">
            <v>45936</v>
          </cell>
          <cell r="C16173" t="str">
            <v>VENTAS MOSTRADOR</v>
          </cell>
          <cell r="F16173">
            <v>45936</v>
          </cell>
          <cell r="G16173">
            <v>45936</v>
          </cell>
          <cell r="H16173">
            <v>-11</v>
          </cell>
          <cell r="O16173">
            <v>30870</v>
          </cell>
        </row>
        <row r="16174">
          <cell r="A16174">
            <v>45936</v>
          </cell>
          <cell r="C16174" t="str">
            <v>VENTAS MOSTRADOR</v>
          </cell>
          <cell r="F16174">
            <v>45936</v>
          </cell>
          <cell r="G16174">
            <v>45936</v>
          </cell>
          <cell r="O16174">
            <v>49218</v>
          </cell>
        </row>
        <row r="16175">
          <cell r="A16175">
            <v>45936</v>
          </cell>
          <cell r="C16175" t="str">
            <v>VENTAS MOSTRADOR</v>
          </cell>
          <cell r="F16175">
            <v>45936</v>
          </cell>
          <cell r="G16175">
            <v>45936</v>
          </cell>
          <cell r="O16175">
            <v>71050</v>
          </cell>
        </row>
        <row r="16176">
          <cell r="A16176">
            <v>45936</v>
          </cell>
          <cell r="C16176" t="str">
            <v>VENTAS MOSTRADOR</v>
          </cell>
          <cell r="F16176">
            <v>45936</v>
          </cell>
          <cell r="G16176">
            <v>45936</v>
          </cell>
          <cell r="H16176">
            <v>0</v>
          </cell>
          <cell r="O16176">
            <v>81692</v>
          </cell>
        </row>
        <row r="16177">
          <cell r="A16177">
            <v>45936</v>
          </cell>
          <cell r="C16177" t="str">
            <v>BASTIDAS MEDINA MARCELA</v>
          </cell>
          <cell r="F16177">
            <v>45933.324999999997</v>
          </cell>
          <cell r="G16177">
            <v>45934.324212962965</v>
          </cell>
          <cell r="H16177">
            <v>11</v>
          </cell>
          <cell r="O16177">
            <v>130100</v>
          </cell>
        </row>
        <row r="16178">
          <cell r="A16178">
            <v>45936</v>
          </cell>
          <cell r="C16178" t="str">
            <v>KAREN GISSET MARTINEZ SANDOVAL</v>
          </cell>
          <cell r="F16178">
            <v>45934.490844907406</v>
          </cell>
          <cell r="G16178">
            <v>45935.489930555559</v>
          </cell>
          <cell r="H16178">
            <v>10</v>
          </cell>
          <cell r="O16178">
            <v>314000</v>
          </cell>
        </row>
        <row r="16179">
          <cell r="A16179">
            <v>45936</v>
          </cell>
          <cell r="C16179" t="str">
            <v>SANDRO  OVIEDO</v>
          </cell>
          <cell r="F16179">
            <v>45934.532256944447</v>
          </cell>
          <cell r="G16179">
            <v>45935.532118055555</v>
          </cell>
          <cell r="H16179">
            <v>10</v>
          </cell>
          <cell r="O16179">
            <v>355050</v>
          </cell>
        </row>
        <row r="16180">
          <cell r="A16180">
            <v>45936</v>
          </cell>
          <cell r="C16180" t="str">
            <v>DEKARLA SAS</v>
          </cell>
          <cell r="F16180">
            <v>45934.43409722222</v>
          </cell>
          <cell r="G16180">
            <v>45935.43346064815</v>
          </cell>
          <cell r="H16180">
            <v>10</v>
          </cell>
          <cell r="O16180">
            <v>500</v>
          </cell>
        </row>
        <row r="16181">
          <cell r="A16181">
            <v>45936</v>
          </cell>
          <cell r="C16181" t="str">
            <v>DEKARLA SAS</v>
          </cell>
          <cell r="F16181">
            <v>45934.43409722222</v>
          </cell>
          <cell r="G16181">
            <v>45935.43346064815</v>
          </cell>
          <cell r="H16181">
            <v>10</v>
          </cell>
          <cell r="O16181">
            <v>512000</v>
          </cell>
        </row>
        <row r="16182">
          <cell r="A16182">
            <v>45936</v>
          </cell>
          <cell r="C16182" t="str">
            <v>GLORIA  BARATO DE PINZON</v>
          </cell>
          <cell r="F16182">
            <v>45934.432175925926</v>
          </cell>
          <cell r="G16182">
            <v>45935.432175925926</v>
          </cell>
          <cell r="H16182">
            <v>4</v>
          </cell>
          <cell r="O16182">
            <v>687800</v>
          </cell>
        </row>
        <row r="16183">
          <cell r="A16183">
            <v>45936</v>
          </cell>
          <cell r="C16183" t="str">
            <v>LIDA  DAZA</v>
          </cell>
          <cell r="F16183">
            <v>45936.313946759263</v>
          </cell>
          <cell r="G16183">
            <v>45937.309537037036</v>
          </cell>
          <cell r="H16183">
            <v>10</v>
          </cell>
          <cell r="O16183">
            <v>344000</v>
          </cell>
        </row>
        <row r="16184">
          <cell r="A16184">
            <v>45936</v>
          </cell>
          <cell r="C16184" t="str">
            <v>LIDA  DAZA</v>
          </cell>
          <cell r="F16184">
            <v>45936.313946759263</v>
          </cell>
          <cell r="G16184">
            <v>45937.309537037036</v>
          </cell>
          <cell r="H16184">
            <v>4</v>
          </cell>
          <cell r="O16184">
            <v>450000</v>
          </cell>
        </row>
        <row r="16185">
          <cell r="A16185">
            <v>45936</v>
          </cell>
          <cell r="C16185" t="str">
            <v>MOYSER SAS</v>
          </cell>
          <cell r="F16185">
            <v>45934</v>
          </cell>
          <cell r="G16185">
            <v>45935</v>
          </cell>
          <cell r="H16185">
            <v>7</v>
          </cell>
          <cell r="O16185">
            <v>2410500</v>
          </cell>
        </row>
        <row r="16186">
          <cell r="A16186">
            <v>45936</v>
          </cell>
          <cell r="C16186" t="str">
            <v>VENTAS MOSTRADOR</v>
          </cell>
          <cell r="F16186">
            <v>45936</v>
          </cell>
          <cell r="G16186">
            <v>45936</v>
          </cell>
          <cell r="H16186">
            <v>0</v>
          </cell>
          <cell r="O16186">
            <v>3386728</v>
          </cell>
        </row>
        <row r="16187">
          <cell r="A16187">
            <v>45936</v>
          </cell>
          <cell r="C16187" t="str">
            <v>VENTAS MOSTRADOR</v>
          </cell>
          <cell r="F16187">
            <v>45936</v>
          </cell>
          <cell r="G16187">
            <v>45936</v>
          </cell>
          <cell r="H16187">
            <v>0</v>
          </cell>
          <cell r="O16187">
            <v>4926926</v>
          </cell>
        </row>
        <row r="16188">
          <cell r="A16188">
            <v>45936</v>
          </cell>
          <cell r="C16188" t="str">
            <v>VENTAS MOSTRADOR</v>
          </cell>
          <cell r="F16188">
            <v>45936</v>
          </cell>
          <cell r="G16188">
            <v>45936</v>
          </cell>
          <cell r="H16188">
            <v>0</v>
          </cell>
          <cell r="O16188">
            <v>0</v>
          </cell>
        </row>
        <row r="16189">
          <cell r="A16189">
            <v>45936</v>
          </cell>
          <cell r="C16189" t="str">
            <v>EL CARNAL SAS</v>
          </cell>
          <cell r="F16189">
            <v>45927</v>
          </cell>
          <cell r="G16189">
            <v>45935</v>
          </cell>
          <cell r="H16189">
            <v>0</v>
          </cell>
          <cell r="O16189">
            <v>14787445.4712</v>
          </cell>
        </row>
        <row r="16190">
          <cell r="A16190">
            <v>45936</v>
          </cell>
          <cell r="C16190" t="str">
            <v>EL CARNAL SAS</v>
          </cell>
          <cell r="F16190">
            <v>45929</v>
          </cell>
          <cell r="G16190">
            <v>45937</v>
          </cell>
          <cell r="H16190">
            <v>15</v>
          </cell>
          <cell r="O16190">
            <v>16028605.7064</v>
          </cell>
        </row>
        <row r="16191">
          <cell r="A16191">
            <v>45936</v>
          </cell>
          <cell r="C16191" t="str">
            <v>EL CARNAL SAS</v>
          </cell>
          <cell r="F16191">
            <v>45931</v>
          </cell>
          <cell r="G16191">
            <v>45939</v>
          </cell>
          <cell r="H16191">
            <v>13</v>
          </cell>
          <cell r="O16191">
            <v>16056569.4552</v>
          </cell>
        </row>
        <row r="16192">
          <cell r="A16192">
            <v>45936</v>
          </cell>
          <cell r="C16192" t="str">
            <v>EL CARNAL SAS</v>
          </cell>
          <cell r="F16192">
            <v>45931</v>
          </cell>
          <cell r="G16192">
            <v>45939</v>
          </cell>
          <cell r="O16192">
            <v>14727215.8584</v>
          </cell>
        </row>
        <row r="16193">
          <cell r="A16193">
            <v>45936</v>
          </cell>
          <cell r="C16193" t="str">
            <v>EL CARNAL SAS</v>
          </cell>
          <cell r="F16193">
            <v>45932</v>
          </cell>
          <cell r="G16193">
            <v>45940</v>
          </cell>
          <cell r="O16193">
            <v>13308593.371200001</v>
          </cell>
        </row>
        <row r="16194">
          <cell r="A16194">
            <v>45937</v>
          </cell>
          <cell r="C16194" t="str">
            <v>ADRIANO  ALVAREZ LOZANO</v>
          </cell>
          <cell r="F16194">
            <v>45936.476273148146</v>
          </cell>
          <cell r="G16194">
            <v>45937.476134259261</v>
          </cell>
          <cell r="H16194">
            <v>2</v>
          </cell>
          <cell r="O16194">
            <v>774450</v>
          </cell>
        </row>
        <row r="16195">
          <cell r="A16195">
            <v>45937</v>
          </cell>
          <cell r="C16195" t="str">
            <v>ALEJANDRO  DURAN</v>
          </cell>
          <cell r="F16195">
            <v>45936.476944444446</v>
          </cell>
          <cell r="G16195">
            <v>45937.476782407408</v>
          </cell>
          <cell r="H16195">
            <v>2</v>
          </cell>
          <cell r="O16195">
            <v>2642325</v>
          </cell>
        </row>
        <row r="16196">
          <cell r="A16196">
            <v>45937</v>
          </cell>
          <cell r="C16196" t="str">
            <v>CARMEN ALICIA URQUIJO GAITAN</v>
          </cell>
          <cell r="F16196">
            <v>45937.336400462962</v>
          </cell>
          <cell r="G16196">
            <v>45938.336284722223</v>
          </cell>
          <cell r="H16196">
            <v>1</v>
          </cell>
          <cell r="O16196">
            <v>357375</v>
          </cell>
        </row>
        <row r="16197">
          <cell r="A16197">
            <v>45937</v>
          </cell>
          <cell r="C16197" t="str">
            <v>CRISTIAN ROJAS RIVERA</v>
          </cell>
          <cell r="F16197">
            <v>45937.356134259258</v>
          </cell>
          <cell r="G16197">
            <v>45943.356041666666</v>
          </cell>
          <cell r="H16197">
            <v>-4</v>
          </cell>
          <cell r="O16197">
            <v>212749.99</v>
          </cell>
        </row>
        <row r="16198">
          <cell r="A16198">
            <v>45937</v>
          </cell>
          <cell r="C16198" t="str">
            <v>INVERSIONES MI TIERRITA SAS</v>
          </cell>
          <cell r="F16198">
            <v>45909</v>
          </cell>
          <cell r="G16198">
            <v>45924</v>
          </cell>
          <cell r="H16198">
            <v>2</v>
          </cell>
          <cell r="O16198">
            <v>1055277.9868999999</v>
          </cell>
        </row>
        <row r="16199">
          <cell r="A16199">
            <v>45937</v>
          </cell>
          <cell r="C16199" t="str">
            <v>INVERSIONES MI TIERRITA SAS</v>
          </cell>
          <cell r="F16199">
            <v>45909</v>
          </cell>
          <cell r="G16199">
            <v>45924</v>
          </cell>
          <cell r="H16199">
            <v>1</v>
          </cell>
          <cell r="O16199">
            <v>944722</v>
          </cell>
        </row>
        <row r="16200">
          <cell r="A16200">
            <v>45937</v>
          </cell>
          <cell r="C16200" t="str">
            <v>INVERSIONES MI TIERRITA SAS</v>
          </cell>
          <cell r="F16200">
            <v>45909</v>
          </cell>
          <cell r="G16200">
            <v>45924</v>
          </cell>
          <cell r="H16200">
            <v>-4</v>
          </cell>
          <cell r="O16200">
            <v>2099999.8577999999</v>
          </cell>
        </row>
        <row r="16201">
          <cell r="A16201">
            <v>45937</v>
          </cell>
          <cell r="C16201" t="str">
            <v>INVERSIONES MI TIERRITA SAS</v>
          </cell>
          <cell r="F16201">
            <v>45909</v>
          </cell>
          <cell r="G16201">
            <v>45924</v>
          </cell>
          <cell r="O16201">
            <v>264848</v>
          </cell>
        </row>
        <row r="16202">
          <cell r="A16202">
            <v>45937</v>
          </cell>
          <cell r="C16202" t="str">
            <v>INVERSIONES MI TIERRITA SAS</v>
          </cell>
          <cell r="F16202">
            <v>45912</v>
          </cell>
          <cell r="G16202">
            <v>45927</v>
          </cell>
          <cell r="O16202">
            <v>1070599.2930000001</v>
          </cell>
        </row>
        <row r="16203">
          <cell r="A16203">
            <v>45937</v>
          </cell>
          <cell r="C16203" t="str">
            <v>INVERSIONES MI TIERRITA SAS</v>
          </cell>
          <cell r="F16203">
            <v>45918</v>
          </cell>
          <cell r="G16203">
            <v>45933</v>
          </cell>
          <cell r="O16203">
            <v>1564552.8240199999</v>
          </cell>
        </row>
        <row r="16204">
          <cell r="A16204">
            <v>45937</v>
          </cell>
          <cell r="C16204" t="str">
            <v>INVERSIONES MI TIERRITA SAS</v>
          </cell>
          <cell r="F16204">
            <v>45918</v>
          </cell>
          <cell r="G16204">
            <v>45933</v>
          </cell>
          <cell r="H16204">
            <v>6</v>
          </cell>
          <cell r="O16204">
            <v>109593</v>
          </cell>
        </row>
        <row r="16205">
          <cell r="A16205">
            <v>45937</v>
          </cell>
          <cell r="C16205" t="str">
            <v>INVERSIONES MI TIERRITA SAS</v>
          </cell>
          <cell r="F16205">
            <v>45919</v>
          </cell>
          <cell r="G16205">
            <v>45934</v>
          </cell>
          <cell r="O16205">
            <v>2890406.9687800002</v>
          </cell>
        </row>
        <row r="16206">
          <cell r="A16206">
            <v>45937</v>
          </cell>
          <cell r="C16206" t="str">
            <v>IVAN RODRIGO LUQUE RESTREPO0</v>
          </cell>
          <cell r="F16206">
            <v>45925.279537037037</v>
          </cell>
          <cell r="G16206">
            <v>45933.279351851852</v>
          </cell>
          <cell r="H16206">
            <v>6</v>
          </cell>
          <cell r="O16206">
            <v>703449.95</v>
          </cell>
        </row>
        <row r="16207">
          <cell r="A16207">
            <v>45937</v>
          </cell>
          <cell r="C16207" t="str">
            <v>JAIR SEBASTIAN ROJAS PULIDO</v>
          </cell>
          <cell r="F16207">
            <v>45937.364062499997</v>
          </cell>
          <cell r="G16207">
            <v>45938.363958333335</v>
          </cell>
          <cell r="H16207">
            <v>1</v>
          </cell>
          <cell r="O16207">
            <v>638249.98</v>
          </cell>
        </row>
        <row r="16208">
          <cell r="A16208">
            <v>45937</v>
          </cell>
          <cell r="C16208" t="str">
            <v>JOSE DIEGO MOSQUERA</v>
          </cell>
          <cell r="F16208">
            <v>45937</v>
          </cell>
          <cell r="G16208">
            <v>45937</v>
          </cell>
          <cell r="O16208">
            <v>563700</v>
          </cell>
        </row>
        <row r="16209">
          <cell r="A16209">
            <v>45937</v>
          </cell>
          <cell r="C16209" t="str">
            <v>LA BIFERIA SA</v>
          </cell>
          <cell r="F16209">
            <v>45915</v>
          </cell>
          <cell r="G16209">
            <v>45945</v>
          </cell>
          <cell r="H16209">
            <v>6</v>
          </cell>
          <cell r="O16209">
            <v>1008000</v>
          </cell>
        </row>
        <row r="16210">
          <cell r="A16210">
            <v>45937</v>
          </cell>
          <cell r="C16210" t="str">
            <v>LUZ MARINA PELAYO ORTIZ</v>
          </cell>
          <cell r="F16210">
            <v>45936.594583333332</v>
          </cell>
          <cell r="G16210">
            <v>45937.593807870369</v>
          </cell>
          <cell r="H16210">
            <v>2</v>
          </cell>
          <cell r="O16210">
            <v>266150</v>
          </cell>
        </row>
        <row r="16211">
          <cell r="A16211">
            <v>45937</v>
          </cell>
          <cell r="C16211" t="str">
            <v>MERKMIOS SAS</v>
          </cell>
          <cell r="F16211">
            <v>45891</v>
          </cell>
          <cell r="G16211">
            <v>45921</v>
          </cell>
          <cell r="O16211">
            <v>8037639.4000000004</v>
          </cell>
        </row>
        <row r="16212">
          <cell r="A16212">
            <v>45937</v>
          </cell>
          <cell r="C16212" t="str">
            <v>MERKMIOS SAS</v>
          </cell>
          <cell r="F16212">
            <v>45892</v>
          </cell>
          <cell r="G16212">
            <v>45922</v>
          </cell>
          <cell r="O16212">
            <v>6919378.784</v>
          </cell>
        </row>
        <row r="16213">
          <cell r="A16213">
            <v>45937</v>
          </cell>
          <cell r="C16213" t="str">
            <v>PENTAGONO INVERSIONES SAS</v>
          </cell>
          <cell r="F16213">
            <v>45911.357175925928</v>
          </cell>
          <cell r="G16213">
            <v>45941.356840277775</v>
          </cell>
          <cell r="H16213">
            <v>-2</v>
          </cell>
          <cell r="O16213">
            <v>2382250</v>
          </cell>
        </row>
        <row r="16214">
          <cell r="A16214">
            <v>45937</v>
          </cell>
          <cell r="C16214" t="str">
            <v>PENTAGONO INVERSIONES SAS</v>
          </cell>
          <cell r="F16214">
            <v>45917.375162037039</v>
          </cell>
          <cell r="G16214">
            <v>45947.374884259261</v>
          </cell>
          <cell r="H16214">
            <v>-8</v>
          </cell>
          <cell r="O16214">
            <v>3003750</v>
          </cell>
        </row>
        <row r="16215">
          <cell r="A16215">
            <v>45937</v>
          </cell>
          <cell r="C16215" t="str">
            <v>PENTAGONO INVERSIONES SAS</v>
          </cell>
          <cell r="F16215">
            <v>45924.335821759261</v>
          </cell>
          <cell r="G16215">
            <v>45954.335717592592</v>
          </cell>
          <cell r="H16215">
            <v>-15</v>
          </cell>
          <cell r="O16215">
            <v>2992300</v>
          </cell>
        </row>
        <row r="16216">
          <cell r="A16216">
            <v>45937</v>
          </cell>
          <cell r="C16216" t="str">
            <v>PROCESADORA DE CARNES NUEVA COLOMBO ALEMANA LTDA</v>
          </cell>
          <cell r="F16216">
            <v>45936.563356481478</v>
          </cell>
          <cell r="G16216">
            <v>45939.563194444447</v>
          </cell>
          <cell r="H16216">
            <v>0</v>
          </cell>
          <cell r="O16216">
            <v>1294825</v>
          </cell>
        </row>
        <row r="16217">
          <cell r="A16217">
            <v>45937</v>
          </cell>
          <cell r="C16217" t="str">
            <v>SOSTENIBILIDAD S.A.S.</v>
          </cell>
          <cell r="F16217">
            <v>45925</v>
          </cell>
          <cell r="G16217">
            <v>45940</v>
          </cell>
          <cell r="H16217">
            <v>-8</v>
          </cell>
          <cell r="O16217">
            <v>471275</v>
          </cell>
        </row>
        <row r="16218">
          <cell r="A16218">
            <v>45937</v>
          </cell>
          <cell r="C16218" t="str">
            <v>SOSTENIBILIDAD S.A.S.</v>
          </cell>
          <cell r="F16218">
            <v>45925</v>
          </cell>
          <cell r="G16218">
            <v>45940</v>
          </cell>
          <cell r="H16218">
            <v>-15</v>
          </cell>
          <cell r="O16218">
            <v>896900</v>
          </cell>
        </row>
        <row r="16219">
          <cell r="A16219">
            <v>45937</v>
          </cell>
          <cell r="C16219" t="str">
            <v>VENTANITA DEL ALMA SAS</v>
          </cell>
          <cell r="F16219">
            <v>45933.310520833336</v>
          </cell>
          <cell r="G16219">
            <v>45941.310393518521</v>
          </cell>
          <cell r="H16219">
            <v>-2</v>
          </cell>
          <cell r="O16219">
            <v>550050</v>
          </cell>
        </row>
        <row r="16220">
          <cell r="A16220">
            <v>45937</v>
          </cell>
          <cell r="C16220" t="str">
            <v>VENTAS MOSTRADOR</v>
          </cell>
          <cell r="F16220">
            <v>45937</v>
          </cell>
          <cell r="G16220">
            <v>45937</v>
          </cell>
          <cell r="O16220">
            <v>8636</v>
          </cell>
        </row>
        <row r="16221">
          <cell r="A16221">
            <v>45937</v>
          </cell>
          <cell r="C16221" t="str">
            <v>VENTAS MOSTRADOR</v>
          </cell>
          <cell r="F16221">
            <v>45937</v>
          </cell>
          <cell r="G16221">
            <v>45937</v>
          </cell>
          <cell r="H16221">
            <v>0</v>
          </cell>
          <cell r="O16221">
            <v>12320</v>
          </cell>
        </row>
        <row r="16222">
          <cell r="A16222">
            <v>45937</v>
          </cell>
          <cell r="C16222" t="str">
            <v>VENTAS MOSTRADOR</v>
          </cell>
          <cell r="F16222">
            <v>45937</v>
          </cell>
          <cell r="G16222">
            <v>45937</v>
          </cell>
          <cell r="H16222">
            <v>-2</v>
          </cell>
          <cell r="O16222">
            <v>20200</v>
          </cell>
        </row>
        <row r="16223">
          <cell r="A16223">
            <v>45937</v>
          </cell>
          <cell r="C16223" t="str">
            <v>VENTAS MOSTRADOR</v>
          </cell>
          <cell r="F16223">
            <v>45937</v>
          </cell>
          <cell r="G16223">
            <v>45937</v>
          </cell>
          <cell r="H16223">
            <v>6</v>
          </cell>
          <cell r="O16223">
            <v>23320</v>
          </cell>
        </row>
        <row r="16224">
          <cell r="A16224">
            <v>45937</v>
          </cell>
          <cell r="C16224" t="str">
            <v>VENTAS MOSTRADOR</v>
          </cell>
          <cell r="F16224">
            <v>45937</v>
          </cell>
          <cell r="G16224">
            <v>45937</v>
          </cell>
          <cell r="H16224">
            <v>5</v>
          </cell>
          <cell r="O16224">
            <v>24090</v>
          </cell>
        </row>
        <row r="16225">
          <cell r="A16225">
            <v>45937</v>
          </cell>
          <cell r="C16225" t="str">
            <v>VENTAS MOSTRADOR</v>
          </cell>
          <cell r="F16225">
            <v>45937</v>
          </cell>
          <cell r="G16225">
            <v>45937</v>
          </cell>
          <cell r="O16225">
            <v>25150</v>
          </cell>
        </row>
        <row r="16226">
          <cell r="A16226">
            <v>45937</v>
          </cell>
          <cell r="C16226" t="str">
            <v>VENTAS MOSTRADOR</v>
          </cell>
          <cell r="F16226">
            <v>45937</v>
          </cell>
          <cell r="G16226">
            <v>45937</v>
          </cell>
          <cell r="H16226">
            <v>20</v>
          </cell>
          <cell r="O16226">
            <v>27090</v>
          </cell>
        </row>
        <row r="16227">
          <cell r="A16227">
            <v>45937</v>
          </cell>
          <cell r="C16227" t="str">
            <v>VENTAS MOSTRADOR</v>
          </cell>
          <cell r="F16227">
            <v>45937</v>
          </cell>
          <cell r="G16227">
            <v>45937</v>
          </cell>
          <cell r="H16227">
            <v>14</v>
          </cell>
          <cell r="O16227">
            <v>42224</v>
          </cell>
        </row>
        <row r="16228">
          <cell r="A16228">
            <v>45937</v>
          </cell>
          <cell r="C16228" t="str">
            <v>VENTAS MOSTRADOR</v>
          </cell>
          <cell r="F16228">
            <v>45937</v>
          </cell>
          <cell r="G16228">
            <v>45937</v>
          </cell>
          <cell r="O16228">
            <v>49440</v>
          </cell>
        </row>
        <row r="16229">
          <cell r="A16229">
            <v>45937</v>
          </cell>
          <cell r="C16229" t="str">
            <v>VENTAS MOSTRADOR</v>
          </cell>
          <cell r="F16229">
            <v>45937</v>
          </cell>
          <cell r="G16229">
            <v>45937</v>
          </cell>
          <cell r="H16229">
            <v>0</v>
          </cell>
          <cell r="O16229">
            <v>52608</v>
          </cell>
        </row>
        <row r="16230">
          <cell r="A16230">
            <v>45937</v>
          </cell>
          <cell r="C16230" t="str">
            <v>VENTAS MOSTRADOR</v>
          </cell>
          <cell r="F16230">
            <v>45937</v>
          </cell>
          <cell r="G16230">
            <v>45937</v>
          </cell>
          <cell r="H16230">
            <v>11</v>
          </cell>
          <cell r="O16230">
            <v>191857</v>
          </cell>
        </row>
        <row r="16231">
          <cell r="A16231">
            <v>45937</v>
          </cell>
          <cell r="C16231" t="str">
            <v>VENTAS MOSTRADOR</v>
          </cell>
          <cell r="F16231">
            <v>45937</v>
          </cell>
          <cell r="G16231">
            <v>45937</v>
          </cell>
          <cell r="H16231">
            <v>13</v>
          </cell>
          <cell r="O16231">
            <v>404000</v>
          </cell>
        </row>
        <row r="16232">
          <cell r="A16232">
            <v>45937</v>
          </cell>
          <cell r="C16232" t="str">
            <v>MESABAR SAS</v>
          </cell>
          <cell r="F16232">
            <v>45932.551678240743</v>
          </cell>
          <cell r="G16232">
            <v>45940.551516203705</v>
          </cell>
          <cell r="H16232">
            <v>5</v>
          </cell>
          <cell r="O16232">
            <v>1078000</v>
          </cell>
        </row>
        <row r="16233">
          <cell r="A16233">
            <v>45937</v>
          </cell>
          <cell r="C16233" t="str">
            <v>SEBALI SAS</v>
          </cell>
          <cell r="F16233">
            <v>45930.276631944442</v>
          </cell>
          <cell r="G16233">
            <v>45938.27652777778</v>
          </cell>
          <cell r="H16233">
            <v>13</v>
          </cell>
          <cell r="O16233">
            <v>1096777.5</v>
          </cell>
        </row>
        <row r="16234">
          <cell r="A16234">
            <v>45937</v>
          </cell>
          <cell r="C16234" t="str">
            <v xml:space="preserve">AZOTEA BARBECUE S.A.S. </v>
          </cell>
          <cell r="F16234">
            <v>45929.312708333331</v>
          </cell>
          <cell r="G16234">
            <v>45937.312581018516</v>
          </cell>
          <cell r="H16234">
            <v>2</v>
          </cell>
          <cell r="O16234">
            <v>120750</v>
          </cell>
        </row>
        <row r="16235">
          <cell r="A16235">
            <v>45937</v>
          </cell>
          <cell r="C16235" t="str">
            <v>CAFE RADIO ESTRELLA SAS</v>
          </cell>
          <cell r="F16235">
            <v>45937</v>
          </cell>
          <cell r="G16235">
            <v>45952</v>
          </cell>
          <cell r="H16235">
            <v>5</v>
          </cell>
          <cell r="O16235">
            <v>255000</v>
          </cell>
        </row>
        <row r="16236">
          <cell r="A16236">
            <v>45937</v>
          </cell>
          <cell r="C16236" t="str">
            <v>CAMILO MILLAN</v>
          </cell>
          <cell r="F16236">
            <v>45936.458194444444</v>
          </cell>
          <cell r="G16236">
            <v>45937.458043981482</v>
          </cell>
          <cell r="H16236">
            <v>2</v>
          </cell>
          <cell r="O16236">
            <v>1081600</v>
          </cell>
        </row>
        <row r="16237">
          <cell r="A16237">
            <v>45937</v>
          </cell>
          <cell r="C16237" t="str">
            <v>VENTAS MOSTRADOR</v>
          </cell>
          <cell r="F16237">
            <v>45937</v>
          </cell>
          <cell r="G16237">
            <v>45937</v>
          </cell>
          <cell r="H16237">
            <v>0</v>
          </cell>
          <cell r="O16237">
            <v>230820</v>
          </cell>
        </row>
        <row r="16238">
          <cell r="A16238">
            <v>45937</v>
          </cell>
          <cell r="C16238" t="str">
            <v>VENTAS MOSTRADOR</v>
          </cell>
          <cell r="F16238">
            <v>45937</v>
          </cell>
          <cell r="G16238">
            <v>45937</v>
          </cell>
          <cell r="H16238">
            <v>0</v>
          </cell>
          <cell r="O16238">
            <v>2972948</v>
          </cell>
        </row>
        <row r="16239">
          <cell r="A16239">
            <v>45938</v>
          </cell>
          <cell r="C16239" t="str">
            <v>VENTAS MOSTRADOR</v>
          </cell>
          <cell r="F16239">
            <v>45938</v>
          </cell>
          <cell r="G16239">
            <v>45938</v>
          </cell>
          <cell r="H16239">
            <v>2</v>
          </cell>
          <cell r="O16239">
            <v>5100</v>
          </cell>
        </row>
        <row r="16240">
          <cell r="A16240">
            <v>45938</v>
          </cell>
          <cell r="C16240" t="str">
            <v>VENTAS MOSTRADOR</v>
          </cell>
          <cell r="F16240">
            <v>45938</v>
          </cell>
          <cell r="G16240">
            <v>45938</v>
          </cell>
          <cell r="H16240">
            <v>0</v>
          </cell>
          <cell r="O16240">
            <v>18180</v>
          </cell>
        </row>
        <row r="16241">
          <cell r="A16241">
            <v>45938</v>
          </cell>
          <cell r="C16241" t="str">
            <v/>
          </cell>
          <cell r="F16241">
            <v>45938</v>
          </cell>
          <cell r="G16241">
            <v>45938</v>
          </cell>
          <cell r="H16241">
            <v>0</v>
          </cell>
          <cell r="O16241">
            <v>20650</v>
          </cell>
        </row>
        <row r="16242">
          <cell r="A16242">
            <v>45938</v>
          </cell>
          <cell r="C16242" t="str">
            <v/>
          </cell>
          <cell r="F16242">
            <v>45938</v>
          </cell>
          <cell r="G16242">
            <v>45938</v>
          </cell>
          <cell r="O16242">
            <v>57217</v>
          </cell>
        </row>
        <row r="16243">
          <cell r="A16243">
            <v>45938</v>
          </cell>
          <cell r="C16243" t="str">
            <v/>
          </cell>
          <cell r="F16243">
            <v>45938</v>
          </cell>
          <cell r="G16243">
            <v>45938</v>
          </cell>
          <cell r="O16243">
            <v>75088</v>
          </cell>
        </row>
        <row r="16244">
          <cell r="A16244">
            <v>45938</v>
          </cell>
          <cell r="C16244" t="str">
            <v/>
          </cell>
          <cell r="F16244">
            <v>45938</v>
          </cell>
          <cell r="G16244">
            <v>45938</v>
          </cell>
          <cell r="H16244">
            <v>6</v>
          </cell>
          <cell r="O16244">
            <v>137900</v>
          </cell>
        </row>
        <row r="16245">
          <cell r="A16245">
            <v>45938</v>
          </cell>
          <cell r="C16245" t="str">
            <v>VENTAS MOSTRADOR</v>
          </cell>
          <cell r="F16245">
            <v>45938</v>
          </cell>
          <cell r="G16245">
            <v>45938</v>
          </cell>
          <cell r="H16245">
            <v>0</v>
          </cell>
          <cell r="O16245">
            <v>164440</v>
          </cell>
        </row>
        <row r="16246">
          <cell r="A16246">
            <v>45938</v>
          </cell>
          <cell r="C16246" t="str">
            <v>CARLOS ANDRES HERNANDEZ MARTINEZ</v>
          </cell>
          <cell r="F16246">
            <v>45938</v>
          </cell>
          <cell r="G16246">
            <v>45939</v>
          </cell>
          <cell r="O16246">
            <v>265209</v>
          </cell>
        </row>
        <row r="16247">
          <cell r="A16247">
            <v>45938</v>
          </cell>
          <cell r="C16247" t="str">
            <v>CRISTIAN  ROJAS RIVERA</v>
          </cell>
          <cell r="F16247">
            <v>45939.386597222219</v>
          </cell>
          <cell r="G16247">
            <v>45945.386493055557</v>
          </cell>
          <cell r="H16247">
            <v>7</v>
          </cell>
          <cell r="O16247">
            <v>212749.99</v>
          </cell>
        </row>
        <row r="16248">
          <cell r="A16248">
            <v>45938</v>
          </cell>
          <cell r="C16248" t="str">
            <v>VENTAS MOSTRADOR</v>
          </cell>
          <cell r="F16248">
            <v>45938</v>
          </cell>
          <cell r="G16248">
            <v>45938</v>
          </cell>
          <cell r="H16248">
            <v>0</v>
          </cell>
          <cell r="O16248">
            <v>265209</v>
          </cell>
        </row>
        <row r="16249">
          <cell r="A16249">
            <v>45938</v>
          </cell>
          <cell r="C16249" t="str">
            <v>DOLLY EDITH SANABRIA CANTOR</v>
          </cell>
          <cell r="F16249">
            <v>45938.394409722219</v>
          </cell>
          <cell r="G16249">
            <v>45939.394189814811</v>
          </cell>
          <cell r="H16249">
            <v>6</v>
          </cell>
          <cell r="O16249">
            <v>319050</v>
          </cell>
        </row>
        <row r="16250">
          <cell r="A16250">
            <v>45938</v>
          </cell>
          <cell r="C16250" t="str">
            <v>GONZALEZ GOMEZ JOSE LUIS</v>
          </cell>
          <cell r="F16250">
            <v>45937.572418981479</v>
          </cell>
          <cell r="G16250">
            <v>45938.571793981479</v>
          </cell>
          <cell r="H16250">
            <v>7</v>
          </cell>
          <cell r="O16250">
            <v>506350</v>
          </cell>
        </row>
        <row r="16251">
          <cell r="A16251">
            <v>45938</v>
          </cell>
          <cell r="C16251" t="str">
            <v>ANA LUCIA BAUTISTA MANCILLA</v>
          </cell>
          <cell r="F16251">
            <v>45938.41207175926</v>
          </cell>
          <cell r="G16251">
            <v>45939.411909722221</v>
          </cell>
          <cell r="H16251">
            <v>6</v>
          </cell>
          <cell r="O16251">
            <v>582450</v>
          </cell>
        </row>
        <row r="16252">
          <cell r="A16252">
            <v>45938</v>
          </cell>
          <cell r="C16252" t="str">
            <v>CRISTIAN MANUEL BELTRAN VALENZUELA</v>
          </cell>
          <cell r="F16252">
            <v>45938.452106481483</v>
          </cell>
          <cell r="G16252">
            <v>45946.451886574076</v>
          </cell>
          <cell r="H16252">
            <v>6</v>
          </cell>
          <cell r="O16252">
            <v>950000</v>
          </cell>
        </row>
        <row r="16253">
          <cell r="A16253">
            <v>45938</v>
          </cell>
          <cell r="C16253" t="str">
            <v>MARIA CRISTINA JAIME</v>
          </cell>
          <cell r="F16253">
            <v>45937.507986111108</v>
          </cell>
          <cell r="G16253">
            <v>45938.50708333333</v>
          </cell>
          <cell r="H16253">
            <v>7</v>
          </cell>
          <cell r="O16253">
            <v>1434600</v>
          </cell>
        </row>
        <row r="16254">
          <cell r="A16254">
            <v>45938</v>
          </cell>
          <cell r="C16254" t="str">
            <v>PINEDA FORERO ARNOBIS</v>
          </cell>
          <cell r="F16254">
            <v>45937.339965277781</v>
          </cell>
          <cell r="G16254">
            <v>45938.337893518517</v>
          </cell>
          <cell r="H16254">
            <v>7</v>
          </cell>
          <cell r="O16254">
            <v>1777200</v>
          </cell>
        </row>
        <row r="16255">
          <cell r="A16255">
            <v>45938</v>
          </cell>
          <cell r="C16255" t="str">
            <v>BACO FOODS COLOMBIA S.A.S</v>
          </cell>
          <cell r="F16255">
            <v>45896</v>
          </cell>
          <cell r="G16255">
            <v>45926</v>
          </cell>
          <cell r="H16255">
            <v>6</v>
          </cell>
          <cell r="O16255">
            <v>129000</v>
          </cell>
        </row>
        <row r="16256">
          <cell r="A16256">
            <v>45938</v>
          </cell>
          <cell r="C16256" t="str">
            <v>BACO FOODS COLOMBIA S.A.S</v>
          </cell>
          <cell r="F16256">
            <v>45897</v>
          </cell>
          <cell r="G16256">
            <v>45927</v>
          </cell>
          <cell r="H16256">
            <v>7</v>
          </cell>
          <cell r="O16256">
            <v>648000</v>
          </cell>
        </row>
        <row r="16257">
          <cell r="A16257">
            <v>45938</v>
          </cell>
          <cell r="C16257" t="str">
            <v>BACO FOODS COLOMBIA S.A.S</v>
          </cell>
          <cell r="F16257">
            <v>45901</v>
          </cell>
          <cell r="G16257">
            <v>45931</v>
          </cell>
          <cell r="H16257">
            <v>7</v>
          </cell>
          <cell r="O16257">
            <v>365400</v>
          </cell>
        </row>
        <row r="16258">
          <cell r="A16258">
            <v>45938</v>
          </cell>
          <cell r="C16258" t="str">
            <v>BACO FOODS COLOMBIA S.A.S</v>
          </cell>
          <cell r="F16258">
            <v>45906</v>
          </cell>
          <cell r="G16258">
            <v>45936</v>
          </cell>
          <cell r="O16258">
            <v>649800</v>
          </cell>
        </row>
        <row r="16259">
          <cell r="A16259">
            <v>45938</v>
          </cell>
          <cell r="C16259" t="str">
            <v>SMILE BOGOTA SAS</v>
          </cell>
          <cell r="F16259">
            <v>45904</v>
          </cell>
          <cell r="G16259">
            <v>45919</v>
          </cell>
          <cell r="O16259">
            <v>310592</v>
          </cell>
        </row>
        <row r="16260">
          <cell r="A16260">
            <v>45938</v>
          </cell>
          <cell r="C16260" t="str">
            <v>SMILE BOGOTA SAS</v>
          </cell>
          <cell r="F16260">
            <v>45908</v>
          </cell>
          <cell r="G16260">
            <v>45923</v>
          </cell>
          <cell r="O16260">
            <v>1105808</v>
          </cell>
        </row>
        <row r="16261">
          <cell r="A16261">
            <v>45938</v>
          </cell>
          <cell r="C16261" t="str">
            <v>SMILE BOGOTA SAS</v>
          </cell>
          <cell r="F16261">
            <v>45909</v>
          </cell>
          <cell r="G16261">
            <v>45924</v>
          </cell>
          <cell r="O16261">
            <v>320100</v>
          </cell>
        </row>
        <row r="16262">
          <cell r="A16262">
            <v>45938</v>
          </cell>
          <cell r="C16262" t="str">
            <v>SMILE BOGOTA SAS</v>
          </cell>
          <cell r="F16262">
            <v>45913</v>
          </cell>
          <cell r="G16262">
            <v>45928</v>
          </cell>
          <cell r="O16262">
            <v>192140</v>
          </cell>
        </row>
        <row r="16263">
          <cell r="A16263">
            <v>45938</v>
          </cell>
          <cell r="C16263" t="str">
            <v>SMILE BOGOTA SAS</v>
          </cell>
          <cell r="F16263">
            <v>45916</v>
          </cell>
          <cell r="G16263">
            <v>45931</v>
          </cell>
          <cell r="H16263">
            <v>24</v>
          </cell>
          <cell r="O16263">
            <v>256850</v>
          </cell>
        </row>
        <row r="16264">
          <cell r="A16264">
            <v>45938</v>
          </cell>
          <cell r="C16264" t="str">
            <v>VENTAS MOSTRADOR</v>
          </cell>
          <cell r="F16264">
            <v>45909</v>
          </cell>
          <cell r="G16264">
            <v>45924</v>
          </cell>
          <cell r="O16264">
            <v>0</v>
          </cell>
        </row>
        <row r="16265">
          <cell r="A16265">
            <v>45938</v>
          </cell>
          <cell r="C16265" t="str">
            <v>MERCADOS BM SAS</v>
          </cell>
          <cell r="F16265">
            <v>45932</v>
          </cell>
          <cell r="G16265">
            <v>45940</v>
          </cell>
          <cell r="O16265">
            <v>2830632.4640000002</v>
          </cell>
        </row>
        <row r="16266">
          <cell r="A16266">
            <v>45938</v>
          </cell>
          <cell r="C16266" t="str">
            <v>INDUCOLCARNES S.A.S</v>
          </cell>
          <cell r="F16266">
            <v>45905.227731481478</v>
          </cell>
          <cell r="G16266">
            <v>45920.227141203701</v>
          </cell>
          <cell r="H16266">
            <v>32</v>
          </cell>
          <cell r="O16266">
            <v>3407783.1269999999</v>
          </cell>
        </row>
        <row r="16267">
          <cell r="A16267">
            <v>45938</v>
          </cell>
          <cell r="C16267" t="str">
            <v>ROBINFOOD COLOMBIA SAS</v>
          </cell>
          <cell r="F16267">
            <v>45908</v>
          </cell>
          <cell r="G16267">
            <v>45938</v>
          </cell>
          <cell r="O16267">
            <v>2280519.4</v>
          </cell>
        </row>
        <row r="16268">
          <cell r="A16268">
            <v>45938</v>
          </cell>
          <cell r="C16268" t="str">
            <v>ROBINFOOD COLOMBIA SAS</v>
          </cell>
          <cell r="F16268">
            <v>45910</v>
          </cell>
          <cell r="G16268">
            <v>45940</v>
          </cell>
          <cell r="O16268">
            <v>4033233</v>
          </cell>
        </row>
        <row r="16269">
          <cell r="A16269">
            <v>45938</v>
          </cell>
          <cell r="C16269" t="str">
            <v>ROBINFOOD COLOMBIA SAS</v>
          </cell>
          <cell r="F16269">
            <v>45910</v>
          </cell>
          <cell r="G16269">
            <v>45940</v>
          </cell>
          <cell r="H16269">
            <v>32</v>
          </cell>
          <cell r="O16269">
            <v>786729.4</v>
          </cell>
        </row>
        <row r="16270">
          <cell r="A16270">
            <v>45938</v>
          </cell>
          <cell r="C16270" t="str">
            <v>ROBINFOOD COLOMBIA SAS</v>
          </cell>
          <cell r="F16270">
            <v>45912</v>
          </cell>
          <cell r="G16270">
            <v>45942</v>
          </cell>
          <cell r="O16270">
            <v>3764350.8</v>
          </cell>
        </row>
        <row r="16271">
          <cell r="A16271">
            <v>45939</v>
          </cell>
          <cell r="C16271" t="str">
            <v>VENTAS MOSTRADOR</v>
          </cell>
          <cell r="F16271">
            <v>45939</v>
          </cell>
          <cell r="G16271">
            <v>45939</v>
          </cell>
          <cell r="O16271">
            <v>10890</v>
          </cell>
        </row>
        <row r="16272">
          <cell r="A16272">
            <v>45939</v>
          </cell>
          <cell r="C16272" t="str">
            <v>CRISTIAN MANUEL BELTRAN VALENZUELA</v>
          </cell>
          <cell r="F16272">
            <v>45938.452106481483</v>
          </cell>
          <cell r="G16272">
            <v>45946.451886574076</v>
          </cell>
          <cell r="H16272">
            <v>6</v>
          </cell>
          <cell r="O16272">
            <v>11975</v>
          </cell>
        </row>
        <row r="16273">
          <cell r="A16273">
            <v>45939</v>
          </cell>
          <cell r="C16273" t="str">
            <v>VENTAS MOSTRADOR</v>
          </cell>
          <cell r="F16273">
            <v>45939</v>
          </cell>
          <cell r="G16273">
            <v>45939</v>
          </cell>
          <cell r="O16273">
            <v>14000</v>
          </cell>
        </row>
        <row r="16274">
          <cell r="A16274">
            <v>45939</v>
          </cell>
          <cell r="C16274" t="str">
            <v>VENTAS MOSTRADOR</v>
          </cell>
          <cell r="F16274">
            <v>45939</v>
          </cell>
          <cell r="G16274">
            <v>45939</v>
          </cell>
          <cell r="O16274">
            <v>20000</v>
          </cell>
        </row>
        <row r="16275">
          <cell r="A16275">
            <v>45939</v>
          </cell>
          <cell r="C16275" t="str">
            <v/>
          </cell>
          <cell r="F16275">
            <v>45939</v>
          </cell>
          <cell r="G16275">
            <v>45939</v>
          </cell>
          <cell r="H16275">
            <v>6</v>
          </cell>
          <cell r="O16275">
            <v>20200</v>
          </cell>
        </row>
        <row r="16276">
          <cell r="A16276">
            <v>45939</v>
          </cell>
          <cell r="C16276" t="str">
            <v>VENTAS MOSTRADOR</v>
          </cell>
          <cell r="F16276">
            <v>45939</v>
          </cell>
          <cell r="G16276">
            <v>45939</v>
          </cell>
          <cell r="O16276">
            <v>20210</v>
          </cell>
        </row>
        <row r="16277">
          <cell r="A16277">
            <v>45939</v>
          </cell>
          <cell r="C16277" t="str">
            <v>VENTAS MOSTRADOR</v>
          </cell>
          <cell r="F16277">
            <v>45939</v>
          </cell>
          <cell r="G16277">
            <v>45939</v>
          </cell>
          <cell r="O16277">
            <v>20300</v>
          </cell>
        </row>
        <row r="16278">
          <cell r="A16278">
            <v>45939</v>
          </cell>
          <cell r="C16278" t="str">
            <v>VENTAS MOSTRADOR</v>
          </cell>
          <cell r="F16278">
            <v>45939</v>
          </cell>
          <cell r="G16278">
            <v>45939</v>
          </cell>
          <cell r="O16278">
            <v>22680</v>
          </cell>
        </row>
        <row r="16279">
          <cell r="A16279">
            <v>45939</v>
          </cell>
          <cell r="C16279" t="str">
            <v/>
          </cell>
          <cell r="F16279">
            <v>45939</v>
          </cell>
          <cell r="G16279">
            <v>45939</v>
          </cell>
          <cell r="O16279">
            <v>23350</v>
          </cell>
        </row>
        <row r="16280">
          <cell r="A16280">
            <v>45939</v>
          </cell>
          <cell r="C16280" t="str">
            <v>VENTAS MOSTRADOR</v>
          </cell>
          <cell r="F16280">
            <v>45939</v>
          </cell>
          <cell r="G16280">
            <v>45939</v>
          </cell>
          <cell r="O16280">
            <v>23700</v>
          </cell>
        </row>
        <row r="16281">
          <cell r="A16281">
            <v>45939</v>
          </cell>
          <cell r="C16281" t="str">
            <v>VENTAS MOSTRADOR</v>
          </cell>
          <cell r="F16281">
            <v>45939</v>
          </cell>
          <cell r="G16281">
            <v>45939</v>
          </cell>
          <cell r="H16281">
            <v>0</v>
          </cell>
          <cell r="O16281">
            <v>24600</v>
          </cell>
        </row>
        <row r="16282">
          <cell r="A16282">
            <v>45939</v>
          </cell>
          <cell r="C16282" t="str">
            <v>VENTAS MOSTRADOR</v>
          </cell>
          <cell r="F16282">
            <v>45939</v>
          </cell>
          <cell r="G16282">
            <v>45939</v>
          </cell>
          <cell r="O16282">
            <v>27420</v>
          </cell>
        </row>
        <row r="16283">
          <cell r="A16283">
            <v>45939</v>
          </cell>
          <cell r="C16283" t="str">
            <v/>
          </cell>
          <cell r="F16283">
            <v>45939</v>
          </cell>
          <cell r="G16283">
            <v>45939</v>
          </cell>
          <cell r="O16283">
            <v>27900</v>
          </cell>
        </row>
        <row r="16284">
          <cell r="A16284">
            <v>45939</v>
          </cell>
          <cell r="C16284" t="str">
            <v/>
          </cell>
          <cell r="F16284">
            <v>45939</v>
          </cell>
          <cell r="G16284">
            <v>45939</v>
          </cell>
          <cell r="H16284">
            <v>0</v>
          </cell>
          <cell r="O16284">
            <v>50000</v>
          </cell>
        </row>
        <row r="16285">
          <cell r="A16285">
            <v>45939</v>
          </cell>
          <cell r="C16285" t="str">
            <v>VENTAS MOSTRADOR</v>
          </cell>
          <cell r="F16285">
            <v>45939</v>
          </cell>
          <cell r="G16285">
            <v>45939</v>
          </cell>
          <cell r="H16285">
            <v>0</v>
          </cell>
          <cell r="O16285">
            <v>63300</v>
          </cell>
        </row>
        <row r="16286">
          <cell r="A16286">
            <v>45939</v>
          </cell>
          <cell r="C16286" t="str">
            <v>VENTAS MOSTRADOR</v>
          </cell>
          <cell r="F16286">
            <v>45939</v>
          </cell>
          <cell r="G16286">
            <v>45939</v>
          </cell>
          <cell r="O16286">
            <v>69269</v>
          </cell>
        </row>
        <row r="16287">
          <cell r="A16287">
            <v>45939</v>
          </cell>
          <cell r="C16287" t="str">
            <v>VENTAS MOSTRADOR</v>
          </cell>
          <cell r="F16287">
            <v>45939</v>
          </cell>
          <cell r="G16287">
            <v>45939</v>
          </cell>
          <cell r="O16287">
            <v>73620</v>
          </cell>
        </row>
        <row r="16288">
          <cell r="A16288">
            <v>45939</v>
          </cell>
          <cell r="C16288" t="str">
            <v>VENTAS MOSTRADOR</v>
          </cell>
          <cell r="F16288">
            <v>45939</v>
          </cell>
          <cell r="G16288">
            <v>45939</v>
          </cell>
          <cell r="H16288">
            <v>0</v>
          </cell>
          <cell r="O16288">
            <v>97550</v>
          </cell>
        </row>
        <row r="16289">
          <cell r="A16289">
            <v>45939</v>
          </cell>
          <cell r="C16289" t="str">
            <v>VENTAS MOSTRADOR</v>
          </cell>
          <cell r="F16289">
            <v>45939</v>
          </cell>
          <cell r="G16289">
            <v>45939</v>
          </cell>
          <cell r="H16289">
            <v>0</v>
          </cell>
          <cell r="O16289">
            <v>115321</v>
          </cell>
        </row>
        <row r="16290">
          <cell r="A16290">
            <v>45939</v>
          </cell>
          <cell r="C16290" t="str">
            <v>BASTIDAS MEDINA MARCELA</v>
          </cell>
          <cell r="F16290">
            <v>45933.324999999997</v>
          </cell>
          <cell r="G16290">
            <v>45934.324212962965</v>
          </cell>
          <cell r="H16290">
            <v>11</v>
          </cell>
          <cell r="O16290">
            <v>7000</v>
          </cell>
        </row>
        <row r="16291">
          <cell r="A16291">
            <v>45939</v>
          </cell>
          <cell r="C16291" t="str">
            <v>BASTIDAS MEDINA MARCELA</v>
          </cell>
          <cell r="F16291">
            <v>45938.40351851852</v>
          </cell>
          <cell r="G16291">
            <v>45939.403148148151</v>
          </cell>
          <cell r="H16291">
            <v>6</v>
          </cell>
          <cell r="O16291">
            <v>106000</v>
          </cell>
        </row>
        <row r="16292">
          <cell r="A16292">
            <v>45939</v>
          </cell>
          <cell r="C16292" t="str">
            <v>BASTIDAS MEDINA MARCELA</v>
          </cell>
          <cell r="F16292">
            <v>45939.386030092595</v>
          </cell>
          <cell r="G16292">
            <v>45940.385451388887</v>
          </cell>
          <cell r="H16292">
            <v>5</v>
          </cell>
          <cell r="O16292">
            <v>4000</v>
          </cell>
        </row>
        <row r="16293">
          <cell r="A16293">
            <v>45939</v>
          </cell>
          <cell r="C16293" t="str">
            <v>SONIA CONTANZA CARDENAS MURCIA</v>
          </cell>
          <cell r="F16293">
            <v>45939</v>
          </cell>
          <cell r="G16293">
            <v>45940</v>
          </cell>
          <cell r="H16293">
            <v>11</v>
          </cell>
          <cell r="O16293">
            <v>152000</v>
          </cell>
        </row>
        <row r="16294">
          <cell r="A16294">
            <v>45939</v>
          </cell>
          <cell r="C16294" t="str">
            <v>WOMPI</v>
          </cell>
          <cell r="F16294">
            <v>45938.40351851852</v>
          </cell>
          <cell r="G16294">
            <v>45939.403148148151</v>
          </cell>
          <cell r="H16294">
            <v>6</v>
          </cell>
          <cell r="O16294">
            <v>0</v>
          </cell>
        </row>
        <row r="16295">
          <cell r="A16295">
            <v>45939</v>
          </cell>
          <cell r="C16295" t="str">
            <v>GUSTAVO  ALARCON MEJIA</v>
          </cell>
          <cell r="F16295">
            <v>45936.318009259259</v>
          </cell>
          <cell r="G16295">
            <v>45937.317893518521</v>
          </cell>
          <cell r="H16295">
            <v>14</v>
          </cell>
          <cell r="O16295">
            <v>241399.99</v>
          </cell>
        </row>
        <row r="16296">
          <cell r="A16296">
            <v>45939</v>
          </cell>
          <cell r="C16296" t="str">
            <v>COMUNION BGTA S</v>
          </cell>
          <cell r="F16296">
            <v>45924.26421296296</v>
          </cell>
          <cell r="G16296">
            <v>45939.263923611114</v>
          </cell>
          <cell r="H16296">
            <v>8</v>
          </cell>
          <cell r="O16296">
            <v>297762.14</v>
          </cell>
        </row>
        <row r="16297">
          <cell r="A16297">
            <v>45939</v>
          </cell>
          <cell r="C16297" t="str">
            <v>VENTAS MOSTRADOR</v>
          </cell>
          <cell r="F16297">
            <v>45939</v>
          </cell>
          <cell r="G16297">
            <v>45939</v>
          </cell>
          <cell r="H16297">
            <v>0</v>
          </cell>
          <cell r="O16297">
            <v>300593</v>
          </cell>
        </row>
        <row r="16298">
          <cell r="A16298">
            <v>45939</v>
          </cell>
          <cell r="C16298" t="str">
            <v>CARMEN ALICIA URQUIJO GAITAN</v>
          </cell>
          <cell r="F16298">
            <v>45939.244363425925</v>
          </cell>
          <cell r="G16298">
            <v>45940.242326388892</v>
          </cell>
          <cell r="H16298">
            <v>11</v>
          </cell>
          <cell r="O16298">
            <v>322125</v>
          </cell>
        </row>
        <row r="16299">
          <cell r="A16299">
            <v>45939</v>
          </cell>
          <cell r="C16299" t="str">
            <v>ALBA MARIA GONZALEZ IBAÑEZ</v>
          </cell>
          <cell r="F16299">
            <v>45938.400150462963</v>
          </cell>
          <cell r="G16299">
            <v>45939.398159722223</v>
          </cell>
          <cell r="H16299">
            <v>13</v>
          </cell>
          <cell r="O16299">
            <v>355200</v>
          </cell>
        </row>
        <row r="16300">
          <cell r="A16300">
            <v>45939</v>
          </cell>
          <cell r="C16300" t="str">
            <v>EL MERO BURRITO S.A.S</v>
          </cell>
          <cell r="F16300">
            <v>45939.241620370369</v>
          </cell>
          <cell r="G16300">
            <v>45940.229953703703</v>
          </cell>
          <cell r="H16300">
            <v>11</v>
          </cell>
          <cell r="O16300">
            <v>413000</v>
          </cell>
        </row>
        <row r="16301">
          <cell r="A16301">
            <v>45939</v>
          </cell>
          <cell r="C16301" t="str">
            <v>CARLOS ANDRES HERNANDEZ MARTINEZ</v>
          </cell>
          <cell r="F16301">
            <v>45939</v>
          </cell>
          <cell r="G16301">
            <v>45940</v>
          </cell>
          <cell r="H16301">
            <v>11</v>
          </cell>
          <cell r="O16301">
            <v>425500</v>
          </cell>
        </row>
        <row r="16302">
          <cell r="A16302">
            <v>45939</v>
          </cell>
          <cell r="C16302" t="str">
            <v>WILSON  DIAZ GOMEZ</v>
          </cell>
          <cell r="F16302">
            <v>45939.401412037034</v>
          </cell>
          <cell r="G16302">
            <v>45940.401076388887</v>
          </cell>
          <cell r="H16302">
            <v>11</v>
          </cell>
          <cell r="O16302">
            <v>438900</v>
          </cell>
        </row>
        <row r="16303">
          <cell r="A16303">
            <v>45939</v>
          </cell>
          <cell r="C16303" t="str">
            <v>HUMO CAFE &amp; BISTRO SAS</v>
          </cell>
          <cell r="F16303">
            <v>45938</v>
          </cell>
          <cell r="G16303">
            <v>45939</v>
          </cell>
          <cell r="H16303">
            <v>11</v>
          </cell>
          <cell r="O16303">
            <v>488400</v>
          </cell>
        </row>
        <row r="16304">
          <cell r="A16304">
            <v>45939</v>
          </cell>
          <cell r="C16304" t="str">
            <v>NESTOR ABEL NOREÑA URREA</v>
          </cell>
          <cell r="F16304">
            <v>45938.431493055556</v>
          </cell>
          <cell r="G16304">
            <v>45939.431319444448</v>
          </cell>
          <cell r="H16304">
            <v>6</v>
          </cell>
          <cell r="O16304">
            <v>643140</v>
          </cell>
        </row>
        <row r="16305">
          <cell r="A16305">
            <v>45939</v>
          </cell>
          <cell r="C16305" t="str">
            <v>PAULA JINNET ARDILA GOMEZ</v>
          </cell>
          <cell r="F16305">
            <v>45936.311631944445</v>
          </cell>
          <cell r="G16305">
            <v>45937.311481481483</v>
          </cell>
          <cell r="H16305">
            <v>8</v>
          </cell>
          <cell r="O16305">
            <v>707250</v>
          </cell>
        </row>
        <row r="16306">
          <cell r="A16306">
            <v>45939</v>
          </cell>
          <cell r="C16306" t="str">
            <v>GRUPO LA LA LA SAS</v>
          </cell>
          <cell r="F16306">
            <v>45912</v>
          </cell>
          <cell r="G16306">
            <v>45927</v>
          </cell>
          <cell r="O16306">
            <v>32200</v>
          </cell>
        </row>
        <row r="16307">
          <cell r="A16307">
            <v>45939</v>
          </cell>
          <cell r="C16307" t="str">
            <v>GRUPO LA LA LA SAS</v>
          </cell>
          <cell r="F16307">
            <v>45920</v>
          </cell>
          <cell r="G16307">
            <v>45935</v>
          </cell>
          <cell r="H16307">
            <v>6</v>
          </cell>
          <cell r="O16307">
            <v>341500</v>
          </cell>
        </row>
        <row r="16308">
          <cell r="A16308">
            <v>45939</v>
          </cell>
          <cell r="C16308" t="str">
            <v>GRUPO LA LA LA SAS</v>
          </cell>
          <cell r="F16308">
            <v>45923</v>
          </cell>
          <cell r="G16308">
            <v>45938</v>
          </cell>
          <cell r="H16308">
            <v>8</v>
          </cell>
          <cell r="O16308">
            <v>238000</v>
          </cell>
        </row>
        <row r="16309">
          <cell r="A16309">
            <v>45939</v>
          </cell>
          <cell r="C16309" t="str">
            <v>GRUPO LA LA LA SAS</v>
          </cell>
          <cell r="F16309">
            <v>45927</v>
          </cell>
          <cell r="G16309">
            <v>45942</v>
          </cell>
          <cell r="O16309">
            <v>232000</v>
          </cell>
        </row>
        <row r="16310">
          <cell r="A16310">
            <v>45939</v>
          </cell>
          <cell r="C16310" t="str">
            <v>CARLOS ANDRES HERNANDEZ MARTINEZ</v>
          </cell>
          <cell r="F16310">
            <v>45939</v>
          </cell>
          <cell r="G16310">
            <v>45940</v>
          </cell>
          <cell r="O16310">
            <v>851000</v>
          </cell>
        </row>
        <row r="16311">
          <cell r="A16311">
            <v>45939</v>
          </cell>
          <cell r="C16311" t="str">
            <v>INFARTO SAS</v>
          </cell>
          <cell r="F16311">
            <v>45919</v>
          </cell>
          <cell r="G16311">
            <v>45939</v>
          </cell>
          <cell r="O16311">
            <v>972756.04799999995</v>
          </cell>
        </row>
        <row r="16312">
          <cell r="A16312">
            <v>45939</v>
          </cell>
          <cell r="C16312" t="str">
            <v>CRISTIAN  ROJAS RIVERA</v>
          </cell>
          <cell r="F16312">
            <v>45939.473541666666</v>
          </cell>
          <cell r="G16312">
            <v>45945.473182870373</v>
          </cell>
          <cell r="H16312">
            <v>6</v>
          </cell>
          <cell r="O16312">
            <v>1063749.97</v>
          </cell>
        </row>
        <row r="16313">
          <cell r="A16313">
            <v>45939</v>
          </cell>
          <cell r="C16313" t="str">
            <v>GOMEZ ARIAS CARLOS ARTURO</v>
          </cell>
          <cell r="F16313">
            <v>45939.409756944442</v>
          </cell>
          <cell r="G16313">
            <v>45940.409756944442</v>
          </cell>
          <cell r="H16313">
            <v>5</v>
          </cell>
          <cell r="O16313">
            <v>1389899.98</v>
          </cell>
        </row>
        <row r="16314">
          <cell r="A16314">
            <v>45939</v>
          </cell>
          <cell r="C16314" t="str">
            <v>SAGRADO BGTA SAS</v>
          </cell>
          <cell r="F16314">
            <v>45919</v>
          </cell>
          <cell r="G16314">
            <v>45939</v>
          </cell>
          <cell r="O16314">
            <v>2527243.7149999999</v>
          </cell>
        </row>
        <row r="16315">
          <cell r="A16315">
            <v>45939</v>
          </cell>
          <cell r="C16315" t="str">
            <v>4G FOOD SAS</v>
          </cell>
          <cell r="F16315">
            <v>45909</v>
          </cell>
          <cell r="G16315">
            <v>45924</v>
          </cell>
          <cell r="H16315">
            <v>6</v>
          </cell>
          <cell r="O16315">
            <v>1091800</v>
          </cell>
        </row>
        <row r="16316">
          <cell r="A16316">
            <v>45939</v>
          </cell>
          <cell r="C16316" t="str">
            <v>4G FOOD SAS</v>
          </cell>
          <cell r="F16316">
            <v>45917</v>
          </cell>
          <cell r="G16316">
            <v>45932</v>
          </cell>
          <cell r="H16316">
            <v>5</v>
          </cell>
          <cell r="O16316">
            <v>936750</v>
          </cell>
        </row>
        <row r="16317">
          <cell r="A16317">
            <v>45939</v>
          </cell>
          <cell r="C16317" t="str">
            <v>4G FOOD SAS</v>
          </cell>
          <cell r="F16317">
            <v>45927</v>
          </cell>
          <cell r="G16317">
            <v>45942</v>
          </cell>
          <cell r="H16317">
            <v>5</v>
          </cell>
          <cell r="O16317">
            <v>950350</v>
          </cell>
        </row>
        <row r="16318">
          <cell r="A16318">
            <v>45939</v>
          </cell>
          <cell r="C16318" t="str">
            <v>4G FOOD SAS</v>
          </cell>
          <cell r="F16318">
            <v>45937</v>
          </cell>
          <cell r="G16318">
            <v>45952</v>
          </cell>
          <cell r="H16318">
            <v>4</v>
          </cell>
          <cell r="O16318">
            <v>800300</v>
          </cell>
        </row>
        <row r="16319">
          <cell r="A16319">
            <v>45939</v>
          </cell>
          <cell r="C16319" t="str">
            <v>INVERSIONES Y SOLUCIONES DE TRADICION SAS</v>
          </cell>
          <cell r="F16319">
            <v>45884.544849537036</v>
          </cell>
          <cell r="G16319">
            <v>45899.544351851851</v>
          </cell>
          <cell r="H16319">
            <v>46</v>
          </cell>
          <cell r="O16319">
            <v>2070368</v>
          </cell>
        </row>
        <row r="16320">
          <cell r="A16320">
            <v>45939</v>
          </cell>
          <cell r="C16320" t="str">
            <v>INVERSIONES Y SOLUCIONES DE TRADICION SAS</v>
          </cell>
          <cell r="F16320">
            <v>45891.470046296294</v>
          </cell>
          <cell r="G16320">
            <v>45906.468912037039</v>
          </cell>
          <cell r="H16320">
            <v>39</v>
          </cell>
          <cell r="O16320">
            <v>1929632</v>
          </cell>
        </row>
        <row r="16321">
          <cell r="A16321">
            <v>45939</v>
          </cell>
          <cell r="C16321" t="str">
            <v>KAREN GISSET MARTINEZ SANDOVAL</v>
          </cell>
          <cell r="F16321">
            <v>45939.238287037035</v>
          </cell>
          <cell r="G16321">
            <v>45940.238078703704</v>
          </cell>
          <cell r="H16321">
            <v>5</v>
          </cell>
          <cell r="O16321">
            <v>4335500</v>
          </cell>
        </row>
        <row r="16322">
          <cell r="A16322">
            <v>45939</v>
          </cell>
          <cell r="C16322" t="str">
            <v>PODER BGTA SAS</v>
          </cell>
          <cell r="F16322">
            <v>45920</v>
          </cell>
          <cell r="G16322">
            <v>45950</v>
          </cell>
          <cell r="H16322">
            <v>46</v>
          </cell>
          <cell r="O16322">
            <v>878547.69200000004</v>
          </cell>
        </row>
        <row r="16323">
          <cell r="A16323">
            <v>45939</v>
          </cell>
          <cell r="C16323" t="str">
            <v>PODER BGTA SAS</v>
          </cell>
          <cell r="F16323">
            <v>45923</v>
          </cell>
          <cell r="G16323">
            <v>45953</v>
          </cell>
          <cell r="H16323">
            <v>39</v>
          </cell>
          <cell r="O16323">
            <v>2423325.7239999999</v>
          </cell>
        </row>
        <row r="16324">
          <cell r="A16324">
            <v>45939</v>
          </cell>
          <cell r="C16324" t="str">
            <v>PODER BGTA SAS</v>
          </cell>
          <cell r="F16324">
            <v>45924</v>
          </cell>
          <cell r="G16324">
            <v>45954</v>
          </cell>
          <cell r="H16324">
            <v>5</v>
          </cell>
          <cell r="O16324">
            <v>684155.82</v>
          </cell>
        </row>
        <row r="16325">
          <cell r="A16325">
            <v>45939</v>
          </cell>
          <cell r="C16325" t="str">
            <v>PODER BGTA SAS</v>
          </cell>
          <cell r="F16325">
            <v>45924</v>
          </cell>
          <cell r="G16325">
            <v>45954</v>
          </cell>
          <cell r="H16325">
            <v>8</v>
          </cell>
          <cell r="O16325">
            <v>132051.03599999999</v>
          </cell>
        </row>
        <row r="16326">
          <cell r="A16326">
            <v>45939</v>
          </cell>
          <cell r="C16326" t="str">
            <v>PODER BGTA SAS</v>
          </cell>
          <cell r="F16326">
            <v>45924</v>
          </cell>
          <cell r="G16326">
            <v>45954</v>
          </cell>
          <cell r="H16326">
            <v>6</v>
          </cell>
          <cell r="O16326">
            <v>284815.96000000002</v>
          </cell>
        </row>
        <row r="16327">
          <cell r="A16327">
            <v>45939</v>
          </cell>
          <cell r="C16327" t="str">
            <v>ALIMENTOS BENAL SAS</v>
          </cell>
          <cell r="F16327">
            <v>45909</v>
          </cell>
          <cell r="G16327">
            <v>45939</v>
          </cell>
          <cell r="H16327">
            <v>4</v>
          </cell>
          <cell r="O16327">
            <v>21200</v>
          </cell>
        </row>
        <row r="16328">
          <cell r="A16328">
            <v>45939</v>
          </cell>
          <cell r="C16328" t="str">
            <v>ALIMENTOS BENAL SAS</v>
          </cell>
          <cell r="F16328">
            <v>45910</v>
          </cell>
          <cell r="G16328">
            <v>45940</v>
          </cell>
          <cell r="H16328">
            <v>4</v>
          </cell>
          <cell r="O16328">
            <v>1919000</v>
          </cell>
        </row>
        <row r="16329">
          <cell r="A16329">
            <v>45939</v>
          </cell>
          <cell r="C16329" t="str">
            <v>ALIMENTOS BENAL SAS</v>
          </cell>
          <cell r="F16329">
            <v>45910</v>
          </cell>
          <cell r="G16329">
            <v>45940</v>
          </cell>
          <cell r="H16329">
            <v>1</v>
          </cell>
          <cell r="O16329">
            <v>802500</v>
          </cell>
        </row>
        <row r="16330">
          <cell r="A16330">
            <v>45939</v>
          </cell>
          <cell r="C16330" t="str">
            <v>ALIMENTOS BENAL SAS</v>
          </cell>
          <cell r="F16330">
            <v>45913</v>
          </cell>
          <cell r="G16330">
            <v>45943</v>
          </cell>
          <cell r="O16330">
            <v>2067700</v>
          </cell>
        </row>
        <row r="16331">
          <cell r="A16331">
            <v>45939</v>
          </cell>
          <cell r="C16331" t="str">
            <v>VENTAS LOCALES</v>
          </cell>
          <cell r="F16331">
            <v>45910</v>
          </cell>
          <cell r="G16331">
            <v>45940</v>
          </cell>
          <cell r="O16331">
            <v>0</v>
          </cell>
        </row>
        <row r="16332">
          <cell r="A16332">
            <v>45939</v>
          </cell>
          <cell r="C16332" t="str">
            <v>TIGRE COLOMBIA S.A.S</v>
          </cell>
          <cell r="F16332">
            <v>45930</v>
          </cell>
          <cell r="G16332">
            <v>45938</v>
          </cell>
          <cell r="O16332">
            <v>1190000</v>
          </cell>
        </row>
        <row r="16333">
          <cell r="A16333">
            <v>45939</v>
          </cell>
          <cell r="C16333" t="str">
            <v>TIGRE COLOMBIA S.A.S</v>
          </cell>
          <cell r="F16333">
            <v>45937</v>
          </cell>
          <cell r="G16333">
            <v>45945</v>
          </cell>
          <cell r="O16333">
            <v>1539150</v>
          </cell>
        </row>
        <row r="16334">
          <cell r="A16334">
            <v>45939</v>
          </cell>
          <cell r="C16334" t="str">
            <v>TIGRE COLOMBIA S.A.S</v>
          </cell>
          <cell r="F16334">
            <v>45937</v>
          </cell>
          <cell r="G16334">
            <v>45945</v>
          </cell>
          <cell r="O16334">
            <v>1395000</v>
          </cell>
        </row>
        <row r="16335">
          <cell r="A16335">
            <v>45939</v>
          </cell>
          <cell r="C16335" t="str">
            <v>TIGRE COLOMBIA S.A.S</v>
          </cell>
          <cell r="F16335">
            <v>45937</v>
          </cell>
          <cell r="G16335">
            <v>45945</v>
          </cell>
          <cell r="O16335">
            <v>1705000</v>
          </cell>
        </row>
        <row r="16336">
          <cell r="A16336">
            <v>45939</v>
          </cell>
          <cell r="C16336" t="str">
            <v>DUFLO SERVICIOS INTEGRALES S.A.S.</v>
          </cell>
          <cell r="F16336">
            <v>45889</v>
          </cell>
          <cell r="G16336">
            <v>45919</v>
          </cell>
          <cell r="H16336">
            <v>7</v>
          </cell>
          <cell r="O16336">
            <v>1271487.25</v>
          </cell>
        </row>
        <row r="16337">
          <cell r="A16337">
            <v>45939</v>
          </cell>
          <cell r="C16337" t="str">
            <v>DUFLO SERVICIOS INTEGRALES S.A.S.</v>
          </cell>
          <cell r="F16337">
            <v>45889</v>
          </cell>
          <cell r="G16337">
            <v>45919</v>
          </cell>
          <cell r="H16337">
            <v>4</v>
          </cell>
          <cell r="O16337">
            <v>2615864.5</v>
          </cell>
        </row>
        <row r="16338">
          <cell r="A16338">
            <v>45939</v>
          </cell>
          <cell r="C16338" t="str">
            <v>DUFLO SERVICIOS INTEGRALES S.A.S.</v>
          </cell>
          <cell r="F16338">
            <v>45889</v>
          </cell>
          <cell r="G16338">
            <v>45919</v>
          </cell>
          <cell r="H16338">
            <v>0</v>
          </cell>
          <cell r="O16338">
            <v>2685405.5</v>
          </cell>
        </row>
        <row r="16339">
          <cell r="A16339">
            <v>45940</v>
          </cell>
          <cell r="C16339" t="str">
            <v/>
          </cell>
          <cell r="F16339">
            <v>45940</v>
          </cell>
          <cell r="G16339">
            <v>45940</v>
          </cell>
          <cell r="H16339">
            <v>-1</v>
          </cell>
          <cell r="O16339">
            <v>9000</v>
          </cell>
        </row>
        <row r="16340">
          <cell r="A16340">
            <v>45940</v>
          </cell>
          <cell r="C16340" t="str">
            <v>VENTAS MOSTRADOR</v>
          </cell>
          <cell r="F16340">
            <v>45940</v>
          </cell>
          <cell r="G16340">
            <v>45940</v>
          </cell>
          <cell r="O16340">
            <v>11970</v>
          </cell>
        </row>
        <row r="16341">
          <cell r="A16341">
            <v>45940</v>
          </cell>
          <cell r="C16341" t="str">
            <v/>
          </cell>
          <cell r="F16341">
            <v>45940</v>
          </cell>
          <cell r="G16341">
            <v>45940</v>
          </cell>
          <cell r="O16341">
            <v>20220</v>
          </cell>
        </row>
        <row r="16342">
          <cell r="A16342">
            <v>45940</v>
          </cell>
          <cell r="C16342" t="str">
            <v>VENTAS MOSTRADOR</v>
          </cell>
          <cell r="F16342">
            <v>45940</v>
          </cell>
          <cell r="G16342">
            <v>45940</v>
          </cell>
          <cell r="O16342">
            <v>22000</v>
          </cell>
        </row>
        <row r="16343">
          <cell r="A16343">
            <v>45940</v>
          </cell>
          <cell r="C16343" t="str">
            <v>VENTAS MOSTRADOR</v>
          </cell>
          <cell r="F16343">
            <v>45940</v>
          </cell>
          <cell r="G16343">
            <v>45940</v>
          </cell>
          <cell r="O16343">
            <v>0</v>
          </cell>
        </row>
        <row r="16344">
          <cell r="A16344">
            <v>45940</v>
          </cell>
          <cell r="C16344" t="str">
            <v/>
          </cell>
          <cell r="F16344">
            <v>45940</v>
          </cell>
          <cell r="G16344">
            <v>45940</v>
          </cell>
          <cell r="O16344">
            <v>31760</v>
          </cell>
        </row>
        <row r="16345">
          <cell r="A16345">
            <v>45940</v>
          </cell>
          <cell r="C16345" t="str">
            <v>VENTAS MOSTRADOR</v>
          </cell>
          <cell r="F16345">
            <v>45940</v>
          </cell>
          <cell r="G16345">
            <v>45940</v>
          </cell>
          <cell r="O16345">
            <v>31870</v>
          </cell>
        </row>
        <row r="16346">
          <cell r="A16346">
            <v>45940</v>
          </cell>
          <cell r="C16346" t="str">
            <v/>
          </cell>
          <cell r="F16346">
            <v>45940</v>
          </cell>
          <cell r="G16346">
            <v>45940</v>
          </cell>
          <cell r="O16346">
            <v>48686</v>
          </cell>
        </row>
        <row r="16347">
          <cell r="A16347">
            <v>45940</v>
          </cell>
          <cell r="C16347" t="str">
            <v/>
          </cell>
          <cell r="F16347">
            <v>45940</v>
          </cell>
          <cell r="G16347">
            <v>45940</v>
          </cell>
          <cell r="O16347">
            <v>49120</v>
          </cell>
        </row>
        <row r="16348">
          <cell r="A16348">
            <v>45940</v>
          </cell>
          <cell r="C16348" t="str">
            <v/>
          </cell>
          <cell r="F16348">
            <v>45940</v>
          </cell>
          <cell r="G16348">
            <v>45940</v>
          </cell>
          <cell r="O16348">
            <v>52000</v>
          </cell>
        </row>
        <row r="16349">
          <cell r="A16349">
            <v>45940</v>
          </cell>
          <cell r="C16349" t="str">
            <v>VENTAS MOSTRADOR</v>
          </cell>
          <cell r="F16349">
            <v>45940</v>
          </cell>
          <cell r="G16349">
            <v>45940</v>
          </cell>
          <cell r="O16349">
            <v>0</v>
          </cell>
        </row>
        <row r="16350">
          <cell r="A16350">
            <v>45940</v>
          </cell>
          <cell r="C16350" t="str">
            <v/>
          </cell>
          <cell r="F16350">
            <v>45940</v>
          </cell>
          <cell r="G16350">
            <v>45940</v>
          </cell>
          <cell r="O16350">
            <v>60720</v>
          </cell>
        </row>
        <row r="16351">
          <cell r="A16351">
            <v>45940</v>
          </cell>
          <cell r="C16351" t="str">
            <v>VENTAS MOSTRADOR</v>
          </cell>
          <cell r="F16351">
            <v>45940</v>
          </cell>
          <cell r="G16351">
            <v>45940</v>
          </cell>
          <cell r="O16351">
            <v>64110</v>
          </cell>
        </row>
        <row r="16352">
          <cell r="A16352">
            <v>45940</v>
          </cell>
          <cell r="C16352" t="str">
            <v>VENTAS MOSTRADOR</v>
          </cell>
          <cell r="F16352">
            <v>45941</v>
          </cell>
          <cell r="G16352">
            <v>45941</v>
          </cell>
          <cell r="O16352">
            <v>0</v>
          </cell>
        </row>
        <row r="16353">
          <cell r="A16353">
            <v>45940</v>
          </cell>
          <cell r="C16353" t="str">
            <v/>
          </cell>
          <cell r="F16353">
            <v>45940</v>
          </cell>
          <cell r="G16353">
            <v>45940</v>
          </cell>
          <cell r="O16353">
            <v>115660</v>
          </cell>
        </row>
        <row r="16354">
          <cell r="A16354">
            <v>45940</v>
          </cell>
          <cell r="C16354" t="str">
            <v>VENTAS MOSTRADOR</v>
          </cell>
          <cell r="F16354">
            <v>45940</v>
          </cell>
          <cell r="G16354">
            <v>45940</v>
          </cell>
          <cell r="O16354">
            <v>116688</v>
          </cell>
        </row>
        <row r="16355">
          <cell r="A16355">
            <v>45940</v>
          </cell>
          <cell r="C16355" t="str">
            <v>VENTAS MOSTRADOR</v>
          </cell>
          <cell r="F16355">
            <v>45941</v>
          </cell>
          <cell r="G16355">
            <v>45941</v>
          </cell>
          <cell r="O16355">
            <v>0</v>
          </cell>
        </row>
        <row r="16356">
          <cell r="A16356">
            <v>45940</v>
          </cell>
          <cell r="C16356" t="str">
            <v>VENTAS MOSTRADOR</v>
          </cell>
          <cell r="F16356">
            <v>45940</v>
          </cell>
          <cell r="G16356">
            <v>45940</v>
          </cell>
          <cell r="H16356">
            <v>0</v>
          </cell>
          <cell r="O16356">
            <v>137351</v>
          </cell>
        </row>
        <row r="16357">
          <cell r="A16357">
            <v>45940</v>
          </cell>
          <cell r="C16357" t="str">
            <v>MUNCHER SAS</v>
          </cell>
          <cell r="F16357">
            <v>45878</v>
          </cell>
          <cell r="G16357">
            <v>45908</v>
          </cell>
          <cell r="H16357">
            <v>9</v>
          </cell>
          <cell r="O16357">
            <v>159700</v>
          </cell>
        </row>
        <row r="16358">
          <cell r="A16358">
            <v>45940</v>
          </cell>
          <cell r="C16358" t="str">
            <v>VENTAS MOSTRADOR</v>
          </cell>
          <cell r="F16358">
            <v>45941</v>
          </cell>
          <cell r="G16358">
            <v>45941</v>
          </cell>
          <cell r="O16358">
            <v>0</v>
          </cell>
        </row>
        <row r="16359">
          <cell r="A16359">
            <v>45940</v>
          </cell>
          <cell r="C16359" t="str">
            <v>CARLOS ANDRES HERNANDEZ MARTINEZ</v>
          </cell>
          <cell r="F16359">
            <v>45940</v>
          </cell>
          <cell r="G16359">
            <v>45941</v>
          </cell>
          <cell r="H16359">
            <v>0</v>
          </cell>
          <cell r="O16359">
            <v>212750</v>
          </cell>
        </row>
        <row r="16360">
          <cell r="A16360">
            <v>45940</v>
          </cell>
          <cell r="C16360" t="str">
            <v>VENTAS MOSTRADOR</v>
          </cell>
          <cell r="F16360">
            <v>45940</v>
          </cell>
          <cell r="G16360">
            <v>45940</v>
          </cell>
          <cell r="H16360">
            <v>0</v>
          </cell>
          <cell r="O16360">
            <v>285034</v>
          </cell>
        </row>
        <row r="16361">
          <cell r="A16361">
            <v>45940</v>
          </cell>
          <cell r="C16361" t="str">
            <v>FUNDACION HOGAR NUEVA GRANADA</v>
          </cell>
          <cell r="F16361">
            <v>45908</v>
          </cell>
          <cell r="G16361">
            <v>45938</v>
          </cell>
          <cell r="O16361">
            <v>290700</v>
          </cell>
        </row>
        <row r="16362">
          <cell r="A16362">
            <v>45940</v>
          </cell>
          <cell r="C16362" t="str">
            <v>MINI MAL LTDA</v>
          </cell>
          <cell r="F16362">
            <v>45940</v>
          </cell>
          <cell r="G16362">
            <v>45941</v>
          </cell>
          <cell r="O16362">
            <v>495100</v>
          </cell>
        </row>
        <row r="16363">
          <cell r="A16363">
            <v>45940</v>
          </cell>
          <cell r="C16363" t="str">
            <v>PAULA JINNET ARDILA GOMEZ</v>
          </cell>
          <cell r="F16363">
            <v>45936.312476851854</v>
          </cell>
          <cell r="G16363">
            <v>45937.312164351853</v>
          </cell>
          <cell r="H16363">
            <v>8</v>
          </cell>
          <cell r="O16363">
            <v>503700</v>
          </cell>
        </row>
        <row r="16364">
          <cell r="A16364">
            <v>45940</v>
          </cell>
          <cell r="C16364" t="str">
            <v>CIELO ALEXANDRA MENDOZA RODRIGUEZ</v>
          </cell>
          <cell r="F16364">
            <v>45940</v>
          </cell>
          <cell r="G16364">
            <v>45941</v>
          </cell>
          <cell r="O16364">
            <v>572000</v>
          </cell>
        </row>
        <row r="16365">
          <cell r="A16365">
            <v>45940</v>
          </cell>
          <cell r="C16365" t="str">
            <v>MINI MAL LTDA</v>
          </cell>
          <cell r="F16365">
            <v>45940</v>
          </cell>
          <cell r="G16365">
            <v>45941</v>
          </cell>
          <cell r="O16365">
            <v>0</v>
          </cell>
        </row>
        <row r="16366">
          <cell r="A16366">
            <v>45940</v>
          </cell>
          <cell r="C16366" t="str">
            <v>TODOS COMEMOS SAS</v>
          </cell>
          <cell r="F16366">
            <v>45883</v>
          </cell>
          <cell r="G16366">
            <v>45891</v>
          </cell>
          <cell r="H16366">
            <v>8</v>
          </cell>
          <cell r="O16366">
            <v>563200</v>
          </cell>
        </row>
        <row r="16367">
          <cell r="A16367">
            <v>45940</v>
          </cell>
          <cell r="C16367" t="str">
            <v>TODOS COMEMOS SAS</v>
          </cell>
          <cell r="F16367">
            <v>45890</v>
          </cell>
          <cell r="G16367">
            <v>45898</v>
          </cell>
          <cell r="O16367">
            <v>514800</v>
          </cell>
        </row>
        <row r="16368">
          <cell r="A16368">
            <v>45940</v>
          </cell>
          <cell r="C16368" t="str">
            <v>ROJAS TRIANA ANGIE JULIETH</v>
          </cell>
          <cell r="F16368">
            <v>45940.560069444444</v>
          </cell>
          <cell r="G16368">
            <v>45941.559988425928</v>
          </cell>
          <cell r="H16368">
            <v>10</v>
          </cell>
          <cell r="O16368">
            <v>1276499.97</v>
          </cell>
        </row>
        <row r="16369">
          <cell r="A16369">
            <v>45940</v>
          </cell>
          <cell r="C16369" t="str">
            <v>INVERSIONES NGB &amp; CO SAS</v>
          </cell>
          <cell r="F16369">
            <v>45906</v>
          </cell>
          <cell r="G16369">
            <v>45914</v>
          </cell>
          <cell r="O16369">
            <v>1416700</v>
          </cell>
        </row>
        <row r="16370">
          <cell r="A16370">
            <v>45940</v>
          </cell>
          <cell r="C16370" t="str">
            <v>GERMAN NAVAS PINZON</v>
          </cell>
          <cell r="F16370">
            <v>45927</v>
          </cell>
          <cell r="G16370">
            <v>45935</v>
          </cell>
          <cell r="H16370">
            <v>9</v>
          </cell>
          <cell r="O16370">
            <v>1442000</v>
          </cell>
        </row>
        <row r="16371">
          <cell r="A16371">
            <v>45940</v>
          </cell>
          <cell r="C16371" t="str">
            <v>SUPER NUEVO MILENIO SA</v>
          </cell>
          <cell r="F16371">
            <v>45912</v>
          </cell>
          <cell r="G16371">
            <v>45942</v>
          </cell>
          <cell r="H16371">
            <v>10</v>
          </cell>
          <cell r="O16371">
            <v>123300</v>
          </cell>
        </row>
        <row r="16372">
          <cell r="A16372">
            <v>45940</v>
          </cell>
          <cell r="C16372" t="str">
            <v>SUPER NUEVO MILENIO SA</v>
          </cell>
          <cell r="F16372">
            <v>45916</v>
          </cell>
          <cell r="G16372">
            <v>45946</v>
          </cell>
          <cell r="H16372">
            <v>0</v>
          </cell>
          <cell r="O16372">
            <v>138400</v>
          </cell>
        </row>
        <row r="16373">
          <cell r="A16373">
            <v>45940</v>
          </cell>
          <cell r="C16373" t="str">
            <v>SUPER NUEVO MILENIO SA</v>
          </cell>
          <cell r="F16373">
            <v>45916</v>
          </cell>
          <cell r="G16373">
            <v>45946</v>
          </cell>
          <cell r="O16373">
            <v>144900</v>
          </cell>
        </row>
        <row r="16374">
          <cell r="A16374">
            <v>45940</v>
          </cell>
          <cell r="C16374" t="str">
            <v>SUPER NUEVO MILENIO SA</v>
          </cell>
          <cell r="F16374">
            <v>45919</v>
          </cell>
          <cell r="G16374">
            <v>45949</v>
          </cell>
          <cell r="H16374">
            <v>0</v>
          </cell>
          <cell r="O16374">
            <v>286722</v>
          </cell>
        </row>
        <row r="16375">
          <cell r="A16375">
            <v>45940</v>
          </cell>
          <cell r="C16375" t="str">
            <v>SUPER NUEVO MILENIO SA</v>
          </cell>
          <cell r="F16375">
            <v>45919</v>
          </cell>
          <cell r="G16375">
            <v>45949</v>
          </cell>
          <cell r="H16375">
            <v>28</v>
          </cell>
          <cell r="O16375">
            <v>105600</v>
          </cell>
        </row>
        <row r="16376">
          <cell r="A16376">
            <v>45940</v>
          </cell>
          <cell r="C16376" t="str">
            <v>SUPER NUEVO MILENIO SA</v>
          </cell>
          <cell r="F16376">
            <v>45919</v>
          </cell>
          <cell r="G16376">
            <v>45949</v>
          </cell>
          <cell r="H16376">
            <v>5</v>
          </cell>
          <cell r="O16376">
            <v>118400</v>
          </cell>
        </row>
        <row r="16377">
          <cell r="A16377">
            <v>45940</v>
          </cell>
          <cell r="C16377" t="str">
            <v>SUPER NUEVO MILENIO SA</v>
          </cell>
          <cell r="F16377">
            <v>45926</v>
          </cell>
          <cell r="G16377">
            <v>45956</v>
          </cell>
          <cell r="O16377">
            <v>152800</v>
          </cell>
        </row>
        <row r="16378">
          <cell r="A16378">
            <v>45940</v>
          </cell>
          <cell r="C16378" t="str">
            <v>SUPER NUEVO MILENIO SA</v>
          </cell>
          <cell r="F16378">
            <v>45926</v>
          </cell>
          <cell r="G16378">
            <v>45956</v>
          </cell>
          <cell r="O16378">
            <v>139700</v>
          </cell>
        </row>
        <row r="16379">
          <cell r="A16379">
            <v>45940</v>
          </cell>
          <cell r="C16379" t="str">
            <v>SUPER NUEVO MILENIO SA</v>
          </cell>
          <cell r="F16379">
            <v>45927</v>
          </cell>
          <cell r="G16379">
            <v>45957</v>
          </cell>
          <cell r="O16379">
            <v>311900</v>
          </cell>
        </row>
        <row r="16380">
          <cell r="A16380">
            <v>45940</v>
          </cell>
          <cell r="C16380" t="str">
            <v>SUPER NUEVO MILENIO SA</v>
          </cell>
          <cell r="F16380">
            <v>45929</v>
          </cell>
          <cell r="G16380">
            <v>45959</v>
          </cell>
          <cell r="O16380">
            <v>144000</v>
          </cell>
        </row>
        <row r="16381">
          <cell r="A16381">
            <v>45940</v>
          </cell>
          <cell r="C16381" t="str">
            <v>XICO SAS</v>
          </cell>
          <cell r="F16381">
            <v>45920</v>
          </cell>
          <cell r="G16381">
            <v>45950</v>
          </cell>
          <cell r="O16381">
            <v>1883200</v>
          </cell>
        </row>
        <row r="16382">
          <cell r="A16382">
            <v>45940</v>
          </cell>
          <cell r="C16382" t="str">
            <v>CRISTIAN MANUEL BELTRAN VALENZUELA</v>
          </cell>
          <cell r="F16382">
            <v>45940.397870370369</v>
          </cell>
          <cell r="G16382">
            <v>45948.397199074076</v>
          </cell>
          <cell r="H16382">
            <v>-3</v>
          </cell>
          <cell r="O16382">
            <v>2102350</v>
          </cell>
        </row>
        <row r="16383">
          <cell r="A16383">
            <v>45940</v>
          </cell>
          <cell r="C16383" t="str">
            <v>BENJAMIN  CHAPARRO AMEZQUITA</v>
          </cell>
          <cell r="F16383">
            <v>45939.463946759257</v>
          </cell>
          <cell r="G16383">
            <v>45940.46365740741</v>
          </cell>
          <cell r="H16383">
            <v>5</v>
          </cell>
          <cell r="O16383">
            <v>2082600</v>
          </cell>
        </row>
        <row r="16384">
          <cell r="A16384">
            <v>45940</v>
          </cell>
          <cell r="C16384" t="str">
            <v>CARNES Y HUEVOS K SAS</v>
          </cell>
          <cell r="F16384">
            <v>45939.53800925926</v>
          </cell>
          <cell r="G16384">
            <v>45940.53497685185</v>
          </cell>
          <cell r="H16384">
            <v>5</v>
          </cell>
          <cell r="O16384">
            <v>139999.97</v>
          </cell>
        </row>
        <row r="16385">
          <cell r="A16385">
            <v>45940</v>
          </cell>
          <cell r="C16385" t="str">
            <v>LUIS ANTONIO TOVAR ARIAS</v>
          </cell>
          <cell r="F16385">
            <v>45940.253020833334</v>
          </cell>
          <cell r="G16385">
            <v>45941.253020833334</v>
          </cell>
          <cell r="H16385">
            <v>4</v>
          </cell>
          <cell r="O16385">
            <v>166400</v>
          </cell>
        </row>
        <row r="16386">
          <cell r="A16386">
            <v>45940</v>
          </cell>
          <cell r="C16386" t="str">
            <v>CANTINA LA 15</v>
          </cell>
          <cell r="F16386">
            <v>45908.279606481483</v>
          </cell>
          <cell r="G16386">
            <v>45938.277615740742</v>
          </cell>
          <cell r="H16386">
            <v>5</v>
          </cell>
          <cell r="O16386">
            <v>3912075.25</v>
          </cell>
        </row>
        <row r="16387">
          <cell r="A16387">
            <v>45940</v>
          </cell>
          <cell r="C16387" t="str">
            <v>ALIANZA DOC SAS</v>
          </cell>
          <cell r="F16387">
            <v>45933</v>
          </cell>
          <cell r="G16387">
            <v>45941</v>
          </cell>
          <cell r="H16387">
            <v>5</v>
          </cell>
          <cell r="O16387">
            <v>1516500</v>
          </cell>
        </row>
        <row r="16388">
          <cell r="A16388">
            <v>45940</v>
          </cell>
          <cell r="C16388" t="str">
            <v>ALIANZA DOC SAS</v>
          </cell>
          <cell r="F16388">
            <v>45938</v>
          </cell>
          <cell r="G16388">
            <v>45946</v>
          </cell>
          <cell r="H16388">
            <v>4</v>
          </cell>
          <cell r="O16388">
            <v>2973100</v>
          </cell>
        </row>
        <row r="16389">
          <cell r="A16389">
            <v>45940</v>
          </cell>
          <cell r="C16389" t="str">
            <v>SARUPETROL SAS</v>
          </cell>
          <cell r="F16389">
            <v>45917.235405092593</v>
          </cell>
          <cell r="G16389">
            <v>45937.235185185185</v>
          </cell>
          <cell r="O16389">
            <v>1704600</v>
          </cell>
        </row>
        <row r="16390">
          <cell r="A16390">
            <v>45940</v>
          </cell>
          <cell r="C16390" t="str">
            <v>SARUPETROL SAS</v>
          </cell>
          <cell r="F16390">
            <v>45918.520057870373</v>
          </cell>
          <cell r="G16390">
            <v>45938.519837962966</v>
          </cell>
          <cell r="O16390">
            <v>4393150</v>
          </cell>
        </row>
        <row r="16391">
          <cell r="A16391">
            <v>45940</v>
          </cell>
          <cell r="C16391" t="str">
            <v>SIPOTE BURRITO S.A</v>
          </cell>
          <cell r="F16391">
            <v>45927</v>
          </cell>
          <cell r="G16391">
            <v>45957</v>
          </cell>
          <cell r="O16391">
            <v>7261970.4576000003</v>
          </cell>
        </row>
        <row r="16392">
          <cell r="A16392">
            <v>45940</v>
          </cell>
          <cell r="C16392" t="str">
            <v>VENTAS MOSTRADOR</v>
          </cell>
          <cell r="F16392">
            <v>45917.235405092593</v>
          </cell>
          <cell r="G16392">
            <v>45937.235185185185</v>
          </cell>
          <cell r="O16392">
            <v>0</v>
          </cell>
        </row>
        <row r="16393">
          <cell r="A16393">
            <v>45940</v>
          </cell>
          <cell r="C16393" t="str">
            <v>INVERSIONES GANADERIA SANTAMARIA SAS</v>
          </cell>
          <cell r="F16393">
            <v>45883</v>
          </cell>
          <cell r="G16393">
            <v>45885</v>
          </cell>
          <cell r="O16393">
            <v>525000</v>
          </cell>
        </row>
        <row r="16394">
          <cell r="A16394">
            <v>45940</v>
          </cell>
          <cell r="C16394" t="str">
            <v>INVERSIONES GANADERIA SANTAMARIA SAS</v>
          </cell>
          <cell r="F16394">
            <v>45883</v>
          </cell>
          <cell r="G16394">
            <v>45885</v>
          </cell>
          <cell r="O16394">
            <v>393375</v>
          </cell>
        </row>
        <row r="16395">
          <cell r="A16395">
            <v>45940</v>
          </cell>
          <cell r="C16395" t="str">
            <v>INVERSIONES GANADERIA SANTAMARIA SAS</v>
          </cell>
          <cell r="F16395">
            <v>45910</v>
          </cell>
          <cell r="G16395">
            <v>45912</v>
          </cell>
          <cell r="H16395">
            <v>8</v>
          </cell>
          <cell r="O16395">
            <v>5507250</v>
          </cell>
        </row>
        <row r="16396">
          <cell r="A16396">
            <v>45940</v>
          </cell>
          <cell r="C16396" t="str">
            <v>INVERSIONES GANADERIA SANTAMARIA SAS</v>
          </cell>
          <cell r="F16396">
            <v>45910</v>
          </cell>
          <cell r="G16396">
            <v>45912</v>
          </cell>
          <cell r="H16396">
            <v>6</v>
          </cell>
          <cell r="O16396">
            <v>325000</v>
          </cell>
        </row>
        <row r="16397">
          <cell r="A16397">
            <v>45940</v>
          </cell>
          <cell r="C16397" t="str">
            <v>INVERSIONES GANADERIA SANTAMARIA SAS</v>
          </cell>
          <cell r="F16397">
            <v>45910</v>
          </cell>
          <cell r="G16397">
            <v>45912</v>
          </cell>
          <cell r="H16397">
            <v>4</v>
          </cell>
          <cell r="O16397">
            <v>2250000</v>
          </cell>
        </row>
        <row r="16398">
          <cell r="A16398">
            <v>45940</v>
          </cell>
          <cell r="C16398" t="str">
            <v>NOVA MAR DEVELOPMENT S A</v>
          </cell>
          <cell r="F16398">
            <v>45919</v>
          </cell>
          <cell r="G16398">
            <v>45949</v>
          </cell>
          <cell r="H16398">
            <v>4</v>
          </cell>
          <cell r="O16398">
            <v>2810769</v>
          </cell>
        </row>
        <row r="16399">
          <cell r="A16399">
            <v>45940</v>
          </cell>
          <cell r="C16399" t="str">
            <v>GATE GOURMET COLOMBIA SAS</v>
          </cell>
          <cell r="F16399">
            <v>45908.707106481481</v>
          </cell>
          <cell r="G16399">
            <v>45938.705381944441</v>
          </cell>
          <cell r="H16399">
            <v>7</v>
          </cell>
          <cell r="O16399">
            <v>307893.02377999999</v>
          </cell>
        </row>
        <row r="16400">
          <cell r="A16400">
            <v>45940</v>
          </cell>
          <cell r="C16400" t="str">
            <v>GATE GOURMET COLOMBIA SAS</v>
          </cell>
          <cell r="F16400">
            <v>45911.391099537039</v>
          </cell>
          <cell r="G16400">
            <v>45941.390844907408</v>
          </cell>
          <cell r="H16400">
            <v>4</v>
          </cell>
          <cell r="O16400">
            <v>4409966.8380000005</v>
          </cell>
        </row>
        <row r="16401">
          <cell r="A16401">
            <v>45940</v>
          </cell>
          <cell r="C16401" t="str">
            <v>GATE GOURMET COLOMBIA SAS</v>
          </cell>
          <cell r="F16401">
            <v>45915.478877314818</v>
          </cell>
          <cell r="G16401">
            <v>45945.477581018517</v>
          </cell>
          <cell r="H16401">
            <v>0</v>
          </cell>
          <cell r="O16401">
            <v>5650967.7356000002</v>
          </cell>
        </row>
        <row r="16402">
          <cell r="A16402">
            <v>45940</v>
          </cell>
          <cell r="C16402" t="str">
            <v>GATE GOURMET COLOMBIA SAS</v>
          </cell>
          <cell r="F16402">
            <v>45916.536365740743</v>
          </cell>
          <cell r="G16402">
            <v>45946.536157407405</v>
          </cell>
          <cell r="H16402">
            <v>-1</v>
          </cell>
          <cell r="O16402">
            <v>3278537.4286199999</v>
          </cell>
        </row>
        <row r="16403">
          <cell r="A16403">
            <v>45941</v>
          </cell>
          <cell r="C16403" t="str">
            <v/>
          </cell>
          <cell r="F16403">
            <v>45941</v>
          </cell>
          <cell r="G16403">
            <v>45941</v>
          </cell>
          <cell r="O16403">
            <v>5000</v>
          </cell>
        </row>
        <row r="16404">
          <cell r="A16404">
            <v>45941</v>
          </cell>
          <cell r="C16404" t="str">
            <v>VENTAS MOSTRADOR</v>
          </cell>
          <cell r="F16404">
            <v>45941</v>
          </cell>
          <cell r="G16404">
            <v>45941</v>
          </cell>
          <cell r="O16404">
            <v>9775</v>
          </cell>
        </row>
        <row r="16405">
          <cell r="A16405">
            <v>45941</v>
          </cell>
          <cell r="C16405" t="str">
            <v>VENTAS MOSTRADOR</v>
          </cell>
          <cell r="F16405">
            <v>45919</v>
          </cell>
          <cell r="G16405">
            <v>45949</v>
          </cell>
          <cell r="O16405">
            <v>0</v>
          </cell>
        </row>
        <row r="16406">
          <cell r="A16406">
            <v>45941</v>
          </cell>
          <cell r="C16406" t="str">
            <v/>
          </cell>
          <cell r="F16406">
            <v>45941</v>
          </cell>
          <cell r="G16406">
            <v>45941</v>
          </cell>
          <cell r="H16406">
            <v>7</v>
          </cell>
          <cell r="O16406">
            <v>14000</v>
          </cell>
        </row>
        <row r="16407">
          <cell r="A16407">
            <v>45941</v>
          </cell>
          <cell r="C16407" t="str">
            <v/>
          </cell>
          <cell r="F16407">
            <v>45941</v>
          </cell>
          <cell r="G16407">
            <v>45941</v>
          </cell>
          <cell r="H16407">
            <v>4</v>
          </cell>
          <cell r="O16407">
            <v>14000</v>
          </cell>
        </row>
        <row r="16408">
          <cell r="A16408">
            <v>45941</v>
          </cell>
          <cell r="C16408" t="str">
            <v/>
          </cell>
          <cell r="F16408">
            <v>45941</v>
          </cell>
          <cell r="G16408">
            <v>45941</v>
          </cell>
          <cell r="H16408">
            <v>0</v>
          </cell>
          <cell r="O16408">
            <v>16000</v>
          </cell>
        </row>
        <row r="16409">
          <cell r="A16409">
            <v>45941</v>
          </cell>
          <cell r="C16409" t="str">
            <v/>
          </cell>
          <cell r="F16409">
            <v>45941</v>
          </cell>
          <cell r="G16409">
            <v>45941</v>
          </cell>
          <cell r="H16409">
            <v>-1</v>
          </cell>
          <cell r="O16409">
            <v>18970</v>
          </cell>
        </row>
        <row r="16410">
          <cell r="A16410">
            <v>45941</v>
          </cell>
          <cell r="C16410" t="str">
            <v>VENTAS MOSTRADOR</v>
          </cell>
          <cell r="F16410">
            <v>45941</v>
          </cell>
          <cell r="G16410">
            <v>45941</v>
          </cell>
          <cell r="O16410">
            <v>19500</v>
          </cell>
        </row>
        <row r="16411">
          <cell r="A16411">
            <v>45941</v>
          </cell>
          <cell r="C16411" t="str">
            <v/>
          </cell>
          <cell r="F16411">
            <v>45941</v>
          </cell>
          <cell r="G16411">
            <v>45941</v>
          </cell>
          <cell r="O16411">
            <v>20000</v>
          </cell>
        </row>
        <row r="16412">
          <cell r="A16412">
            <v>45941</v>
          </cell>
          <cell r="C16412" t="str">
            <v/>
          </cell>
          <cell r="F16412">
            <v>45941</v>
          </cell>
          <cell r="G16412">
            <v>45941</v>
          </cell>
          <cell r="O16412">
            <v>21000</v>
          </cell>
        </row>
        <row r="16413">
          <cell r="A16413">
            <v>45941</v>
          </cell>
          <cell r="C16413" t="str">
            <v/>
          </cell>
          <cell r="F16413">
            <v>45941</v>
          </cell>
          <cell r="G16413">
            <v>45941</v>
          </cell>
          <cell r="O16413">
            <v>21500</v>
          </cell>
        </row>
        <row r="16414">
          <cell r="A16414">
            <v>45941</v>
          </cell>
          <cell r="C16414" t="str">
            <v>VENTAS MOSTRADOR</v>
          </cell>
          <cell r="F16414">
            <v>45941</v>
          </cell>
          <cell r="G16414">
            <v>45941</v>
          </cell>
          <cell r="O16414">
            <v>22850</v>
          </cell>
        </row>
        <row r="16415">
          <cell r="A16415">
            <v>45941</v>
          </cell>
          <cell r="C16415" t="str">
            <v>VENTAS MOSTRADOR</v>
          </cell>
          <cell r="F16415">
            <v>45941</v>
          </cell>
          <cell r="G16415">
            <v>45941</v>
          </cell>
          <cell r="O16415">
            <v>28000</v>
          </cell>
        </row>
        <row r="16416">
          <cell r="A16416">
            <v>45941</v>
          </cell>
          <cell r="C16416" t="str">
            <v>VENTAS MOSTRADOR</v>
          </cell>
          <cell r="F16416">
            <v>45941</v>
          </cell>
          <cell r="G16416">
            <v>45941</v>
          </cell>
          <cell r="O16416">
            <v>28950</v>
          </cell>
        </row>
        <row r="16417">
          <cell r="A16417">
            <v>45941</v>
          </cell>
          <cell r="C16417" t="str">
            <v/>
          </cell>
          <cell r="F16417">
            <v>45941</v>
          </cell>
          <cell r="G16417">
            <v>45941</v>
          </cell>
          <cell r="O16417">
            <v>30282</v>
          </cell>
        </row>
        <row r="16418">
          <cell r="A16418">
            <v>45941</v>
          </cell>
          <cell r="C16418" t="str">
            <v>VENTAS MOSTRADOR</v>
          </cell>
          <cell r="F16418">
            <v>45941</v>
          </cell>
          <cell r="G16418">
            <v>45941</v>
          </cell>
          <cell r="O16418">
            <v>38950</v>
          </cell>
        </row>
        <row r="16419">
          <cell r="A16419">
            <v>45941</v>
          </cell>
          <cell r="C16419" t="str">
            <v/>
          </cell>
          <cell r="F16419">
            <v>45941</v>
          </cell>
          <cell r="G16419">
            <v>45941</v>
          </cell>
          <cell r="O16419">
            <v>58130</v>
          </cell>
        </row>
        <row r="16420">
          <cell r="A16420">
            <v>45941</v>
          </cell>
          <cell r="C16420" t="str">
            <v>FREDY ALFONSO SUAREZ VILLAMIL</v>
          </cell>
          <cell r="F16420">
            <v>45941.503020833334</v>
          </cell>
          <cell r="G16420">
            <v>45942.502962962964</v>
          </cell>
          <cell r="H16420">
            <v>9</v>
          </cell>
          <cell r="O16420">
            <v>60000</v>
          </cell>
        </row>
        <row r="16421">
          <cell r="A16421">
            <v>45941</v>
          </cell>
          <cell r="C16421" t="str">
            <v>VENTAS MOSTRADOR</v>
          </cell>
          <cell r="F16421">
            <v>45941</v>
          </cell>
          <cell r="G16421">
            <v>45941</v>
          </cell>
          <cell r="O16421">
            <v>60700</v>
          </cell>
        </row>
        <row r="16422">
          <cell r="A16422">
            <v>45941</v>
          </cell>
          <cell r="C16422" t="str">
            <v>VENTAS MOSTRADOR</v>
          </cell>
          <cell r="F16422">
            <v>45941</v>
          </cell>
          <cell r="G16422">
            <v>45941</v>
          </cell>
          <cell r="O16422">
            <v>83464</v>
          </cell>
        </row>
        <row r="16423">
          <cell r="A16423">
            <v>45941</v>
          </cell>
          <cell r="C16423" t="str">
            <v/>
          </cell>
          <cell r="F16423">
            <v>45941</v>
          </cell>
          <cell r="G16423">
            <v>45941</v>
          </cell>
          <cell r="O16423">
            <v>98742</v>
          </cell>
        </row>
        <row r="16424">
          <cell r="A16424">
            <v>45941</v>
          </cell>
          <cell r="C16424" t="str">
            <v>VENTAS MOSTRADOR</v>
          </cell>
          <cell r="F16424">
            <v>45941</v>
          </cell>
          <cell r="G16424">
            <v>45941</v>
          </cell>
          <cell r="O16424">
            <v>98810</v>
          </cell>
        </row>
        <row r="16425">
          <cell r="A16425">
            <v>45941</v>
          </cell>
          <cell r="C16425" t="str">
            <v/>
          </cell>
          <cell r="F16425">
            <v>45941</v>
          </cell>
          <cell r="G16425">
            <v>45941</v>
          </cell>
          <cell r="O16425">
            <v>105588</v>
          </cell>
        </row>
        <row r="16426">
          <cell r="A16426">
            <v>45941</v>
          </cell>
          <cell r="C16426" t="str">
            <v/>
          </cell>
          <cell r="F16426">
            <v>45941</v>
          </cell>
          <cell r="G16426">
            <v>45941</v>
          </cell>
          <cell r="O16426">
            <v>125300</v>
          </cell>
        </row>
        <row r="16427">
          <cell r="A16427">
            <v>45941</v>
          </cell>
          <cell r="C16427" t="str">
            <v/>
          </cell>
          <cell r="F16427">
            <v>45941</v>
          </cell>
          <cell r="G16427">
            <v>45941</v>
          </cell>
          <cell r="H16427">
            <v>9</v>
          </cell>
          <cell r="O16427">
            <v>133621</v>
          </cell>
        </row>
        <row r="16428">
          <cell r="A16428">
            <v>45941</v>
          </cell>
          <cell r="C16428" t="str">
            <v>VENTAS MOSTRADOR</v>
          </cell>
          <cell r="F16428">
            <v>45941</v>
          </cell>
          <cell r="G16428">
            <v>45941</v>
          </cell>
          <cell r="O16428">
            <v>153092</v>
          </cell>
        </row>
        <row r="16429">
          <cell r="A16429">
            <v>45941</v>
          </cell>
          <cell r="C16429" t="str">
            <v>ESTRATEGIAS Y FINANZAS PATRIMONIALES SAS</v>
          </cell>
          <cell r="F16429">
            <v>45941.351817129631</v>
          </cell>
          <cell r="G16429">
            <v>45942.351724537039</v>
          </cell>
          <cell r="H16429">
            <v>9</v>
          </cell>
          <cell r="O16429">
            <v>154000</v>
          </cell>
        </row>
        <row r="16430">
          <cell r="A16430">
            <v>45941</v>
          </cell>
          <cell r="C16430" t="str">
            <v>VENTAS MOSTRADOR</v>
          </cell>
          <cell r="F16430">
            <v>45941</v>
          </cell>
          <cell r="G16430">
            <v>45941</v>
          </cell>
          <cell r="O16430">
            <v>0</v>
          </cell>
        </row>
        <row r="16431">
          <cell r="A16431">
            <v>45941</v>
          </cell>
          <cell r="C16431" t="str">
            <v/>
          </cell>
          <cell r="F16431">
            <v>45941</v>
          </cell>
          <cell r="G16431">
            <v>45941</v>
          </cell>
          <cell r="O16431">
            <v>178200</v>
          </cell>
        </row>
        <row r="16432">
          <cell r="A16432">
            <v>45941</v>
          </cell>
          <cell r="C16432" t="str">
            <v/>
          </cell>
          <cell r="F16432">
            <v>45941</v>
          </cell>
          <cell r="G16432">
            <v>45941</v>
          </cell>
          <cell r="O16432">
            <v>244850</v>
          </cell>
        </row>
        <row r="16433">
          <cell r="A16433">
            <v>45941</v>
          </cell>
          <cell r="C16433" t="str">
            <v>JAIR SEBASTIAN ROJAS PULIDO</v>
          </cell>
          <cell r="F16433">
            <v>45941.369004629632</v>
          </cell>
          <cell r="G16433">
            <v>45942.368831018517</v>
          </cell>
          <cell r="H16433">
            <v>9</v>
          </cell>
          <cell r="O16433">
            <v>297849.99</v>
          </cell>
        </row>
        <row r="16434">
          <cell r="A16434">
            <v>45941</v>
          </cell>
          <cell r="C16434" t="str">
            <v>FREDY ALFONSO SUAREZ VILLAMIL</v>
          </cell>
          <cell r="F16434">
            <v>45941.503020833334</v>
          </cell>
          <cell r="G16434">
            <v>45942.502962962964</v>
          </cell>
          <cell r="H16434">
            <v>9</v>
          </cell>
          <cell r="O16434">
            <v>500000</v>
          </cell>
        </row>
        <row r="16435">
          <cell r="A16435">
            <v>45941</v>
          </cell>
          <cell r="C16435" t="str">
            <v>VENTAS MOSTRADOR</v>
          </cell>
          <cell r="F16435">
            <v>45941</v>
          </cell>
          <cell r="G16435">
            <v>45941</v>
          </cell>
          <cell r="H16435">
            <v>0</v>
          </cell>
          <cell r="O16435">
            <v>603850</v>
          </cell>
        </row>
        <row r="16436">
          <cell r="A16436">
            <v>45941</v>
          </cell>
          <cell r="C16436" t="str">
            <v>CARLOS ANDRES HERNANDEZ MARTINEZ</v>
          </cell>
          <cell r="F16436">
            <v>45941</v>
          </cell>
          <cell r="G16436">
            <v>45942</v>
          </cell>
          <cell r="H16436">
            <v>9</v>
          </cell>
          <cell r="O16436">
            <v>765900</v>
          </cell>
        </row>
        <row r="16437">
          <cell r="A16437">
            <v>45941</v>
          </cell>
          <cell r="C16437" t="str">
            <v>VENTAS MOSTRADOR</v>
          </cell>
          <cell r="F16437">
            <v>45941</v>
          </cell>
          <cell r="G16437">
            <v>45941</v>
          </cell>
          <cell r="H16437">
            <v>0</v>
          </cell>
          <cell r="O16437">
            <v>1372562</v>
          </cell>
        </row>
        <row r="16438">
          <cell r="A16438">
            <v>45941</v>
          </cell>
          <cell r="C16438" t="str">
            <v>MESABAR SAS</v>
          </cell>
          <cell r="F16438">
            <v>45909.514675925922</v>
          </cell>
          <cell r="G16438">
            <v>45917.514421296299</v>
          </cell>
          <cell r="H16438">
            <v>28</v>
          </cell>
          <cell r="O16438">
            <v>882700</v>
          </cell>
        </row>
        <row r="16439">
          <cell r="A16439">
            <v>45941</v>
          </cell>
          <cell r="C16439" t="str">
            <v>MESABAR SAS</v>
          </cell>
          <cell r="F16439">
            <v>45932.485011574077</v>
          </cell>
          <cell r="G16439">
            <v>45940.484259259261</v>
          </cell>
          <cell r="H16439">
            <v>5</v>
          </cell>
          <cell r="O16439">
            <v>1016745</v>
          </cell>
        </row>
        <row r="16440">
          <cell r="A16440">
            <v>45942</v>
          </cell>
          <cell r="C16440" t="str">
            <v/>
          </cell>
          <cell r="F16440">
            <v>45942</v>
          </cell>
          <cell r="G16440">
            <v>45942</v>
          </cell>
          <cell r="H16440">
            <v>9</v>
          </cell>
          <cell r="O16440">
            <v>7940</v>
          </cell>
        </row>
        <row r="16441">
          <cell r="A16441">
            <v>45942</v>
          </cell>
          <cell r="C16441" t="str">
            <v/>
          </cell>
          <cell r="F16441">
            <v>45942</v>
          </cell>
          <cell r="G16441">
            <v>45942</v>
          </cell>
          <cell r="H16441">
            <v>9</v>
          </cell>
          <cell r="O16441">
            <v>12000</v>
          </cell>
        </row>
        <row r="16442">
          <cell r="A16442">
            <v>45942</v>
          </cell>
          <cell r="C16442" t="str">
            <v/>
          </cell>
          <cell r="F16442">
            <v>45942</v>
          </cell>
          <cell r="G16442">
            <v>45942</v>
          </cell>
          <cell r="H16442">
            <v>0</v>
          </cell>
          <cell r="O16442">
            <v>14000</v>
          </cell>
        </row>
        <row r="16443">
          <cell r="A16443">
            <v>45942</v>
          </cell>
          <cell r="C16443" t="str">
            <v>VENTAS MOSTRADOR</v>
          </cell>
          <cell r="F16443">
            <v>45942</v>
          </cell>
          <cell r="G16443">
            <v>45942</v>
          </cell>
          <cell r="H16443">
            <v>48</v>
          </cell>
          <cell r="O16443">
            <v>20000</v>
          </cell>
        </row>
        <row r="16444">
          <cell r="A16444">
            <v>45942</v>
          </cell>
          <cell r="C16444" t="str">
            <v/>
          </cell>
          <cell r="F16444">
            <v>45942</v>
          </cell>
          <cell r="G16444">
            <v>45942</v>
          </cell>
          <cell r="H16444">
            <v>0</v>
          </cell>
          <cell r="O16444">
            <v>20400</v>
          </cell>
        </row>
        <row r="16445">
          <cell r="A16445">
            <v>45942</v>
          </cell>
          <cell r="C16445" t="str">
            <v/>
          </cell>
          <cell r="F16445">
            <v>45942</v>
          </cell>
          <cell r="G16445">
            <v>45942</v>
          </cell>
          <cell r="H16445">
            <v>28</v>
          </cell>
          <cell r="O16445">
            <v>20550</v>
          </cell>
        </row>
        <row r="16446">
          <cell r="A16446">
            <v>45942</v>
          </cell>
          <cell r="C16446" t="str">
            <v/>
          </cell>
          <cell r="F16446">
            <v>45942</v>
          </cell>
          <cell r="G16446">
            <v>45942</v>
          </cell>
          <cell r="H16446">
            <v>5</v>
          </cell>
          <cell r="O16446">
            <v>23100</v>
          </cell>
        </row>
        <row r="16447">
          <cell r="A16447">
            <v>45942</v>
          </cell>
          <cell r="C16447" t="str">
            <v/>
          </cell>
          <cell r="F16447">
            <v>45942</v>
          </cell>
          <cell r="G16447">
            <v>45942</v>
          </cell>
          <cell r="H16447">
            <v>50</v>
          </cell>
          <cell r="O16447">
            <v>23650</v>
          </cell>
        </row>
        <row r="16448">
          <cell r="A16448">
            <v>45942</v>
          </cell>
          <cell r="C16448" t="str">
            <v>VENTAS MOSTRADOR</v>
          </cell>
          <cell r="F16448">
            <v>45942</v>
          </cell>
          <cell r="G16448">
            <v>45942</v>
          </cell>
          <cell r="H16448">
            <v>10</v>
          </cell>
          <cell r="O16448">
            <v>24250</v>
          </cell>
        </row>
        <row r="16449">
          <cell r="A16449">
            <v>45942</v>
          </cell>
          <cell r="C16449" t="str">
            <v>VENTAS MOSTRADOR</v>
          </cell>
          <cell r="F16449">
            <v>45942</v>
          </cell>
          <cell r="G16449">
            <v>45942</v>
          </cell>
          <cell r="H16449">
            <v>0</v>
          </cell>
          <cell r="O16449">
            <v>25856</v>
          </cell>
        </row>
        <row r="16450">
          <cell r="A16450">
            <v>45942</v>
          </cell>
          <cell r="C16450" t="str">
            <v>VENTAS MOSTRADOR</v>
          </cell>
          <cell r="F16450">
            <v>45942</v>
          </cell>
          <cell r="G16450">
            <v>45942</v>
          </cell>
          <cell r="H16450">
            <v>10</v>
          </cell>
          <cell r="O16450">
            <v>26250</v>
          </cell>
        </row>
        <row r="16451">
          <cell r="A16451">
            <v>45942</v>
          </cell>
          <cell r="C16451" t="str">
            <v>VENTAS MOSTRADOR</v>
          </cell>
          <cell r="F16451">
            <v>45942</v>
          </cell>
          <cell r="G16451">
            <v>45942</v>
          </cell>
          <cell r="H16451">
            <v>6</v>
          </cell>
          <cell r="O16451">
            <v>26480</v>
          </cell>
        </row>
        <row r="16452">
          <cell r="A16452">
            <v>45942</v>
          </cell>
          <cell r="C16452" t="str">
            <v/>
          </cell>
          <cell r="F16452">
            <v>45942</v>
          </cell>
          <cell r="G16452">
            <v>45942</v>
          </cell>
          <cell r="H16452">
            <v>6</v>
          </cell>
          <cell r="O16452">
            <v>28000</v>
          </cell>
        </row>
        <row r="16453">
          <cell r="A16453">
            <v>45942</v>
          </cell>
          <cell r="C16453" t="str">
            <v>VENTAS MOSTRADOR</v>
          </cell>
          <cell r="F16453">
            <v>45942</v>
          </cell>
          <cell r="G16453">
            <v>45942</v>
          </cell>
          <cell r="H16453">
            <v>1</v>
          </cell>
          <cell r="O16453">
            <v>28108</v>
          </cell>
        </row>
        <row r="16454">
          <cell r="A16454">
            <v>45942</v>
          </cell>
          <cell r="C16454" t="str">
            <v/>
          </cell>
          <cell r="F16454">
            <v>45942</v>
          </cell>
          <cell r="G16454">
            <v>45942</v>
          </cell>
          <cell r="H16454">
            <v>0</v>
          </cell>
          <cell r="O16454">
            <v>30000</v>
          </cell>
        </row>
        <row r="16455">
          <cell r="A16455">
            <v>45942</v>
          </cell>
          <cell r="C16455" t="str">
            <v>VENTAS MOSTRADOR</v>
          </cell>
          <cell r="F16455">
            <v>45942</v>
          </cell>
          <cell r="G16455">
            <v>45942</v>
          </cell>
          <cell r="H16455">
            <v>6</v>
          </cell>
          <cell r="O16455">
            <v>38730</v>
          </cell>
        </row>
        <row r="16456">
          <cell r="A16456">
            <v>45942</v>
          </cell>
          <cell r="C16456" t="str">
            <v/>
          </cell>
          <cell r="F16456">
            <v>45942</v>
          </cell>
          <cell r="G16456">
            <v>45942</v>
          </cell>
          <cell r="H16456">
            <v>5</v>
          </cell>
          <cell r="O16456">
            <v>40560</v>
          </cell>
        </row>
        <row r="16457">
          <cell r="A16457">
            <v>45942</v>
          </cell>
          <cell r="C16457" t="str">
            <v>VENTAS MOSTRADOR</v>
          </cell>
          <cell r="F16457">
            <v>45942</v>
          </cell>
          <cell r="G16457">
            <v>45942</v>
          </cell>
          <cell r="H16457">
            <v>-1</v>
          </cell>
          <cell r="O16457">
            <v>42100</v>
          </cell>
        </row>
        <row r="16458">
          <cell r="A16458">
            <v>45942</v>
          </cell>
          <cell r="C16458" t="str">
            <v>VENTAS MOSTRADOR</v>
          </cell>
          <cell r="F16458">
            <v>45942</v>
          </cell>
          <cell r="G16458">
            <v>45942</v>
          </cell>
          <cell r="H16458">
            <v>7</v>
          </cell>
          <cell r="O16458">
            <v>48250</v>
          </cell>
        </row>
        <row r="16459">
          <cell r="A16459">
            <v>45942</v>
          </cell>
          <cell r="C16459" t="str">
            <v>VENTAS MOSTRADOR</v>
          </cell>
          <cell r="F16459">
            <v>45942</v>
          </cell>
          <cell r="G16459">
            <v>45942</v>
          </cell>
          <cell r="H16459">
            <v>6</v>
          </cell>
          <cell r="O16459">
            <v>49460</v>
          </cell>
        </row>
        <row r="16460">
          <cell r="A16460">
            <v>45942</v>
          </cell>
          <cell r="C16460" t="str">
            <v>VENTAS MOSTRADOR</v>
          </cell>
          <cell r="F16460">
            <v>45942</v>
          </cell>
          <cell r="G16460">
            <v>45942</v>
          </cell>
          <cell r="H16460">
            <v>6</v>
          </cell>
          <cell r="O16460">
            <v>53640</v>
          </cell>
        </row>
        <row r="16461">
          <cell r="A16461">
            <v>45942</v>
          </cell>
          <cell r="C16461" t="str">
            <v/>
          </cell>
          <cell r="F16461">
            <v>45942</v>
          </cell>
          <cell r="G16461">
            <v>45942</v>
          </cell>
          <cell r="H16461">
            <v>9</v>
          </cell>
          <cell r="O16461">
            <v>59050</v>
          </cell>
        </row>
        <row r="16462">
          <cell r="A16462">
            <v>45942</v>
          </cell>
          <cell r="C16462" t="str">
            <v/>
          </cell>
          <cell r="F16462">
            <v>45942</v>
          </cell>
          <cell r="G16462">
            <v>45942</v>
          </cell>
          <cell r="H16462">
            <v>5</v>
          </cell>
          <cell r="O16462">
            <v>61786</v>
          </cell>
        </row>
        <row r="16463">
          <cell r="A16463">
            <v>45942</v>
          </cell>
          <cell r="C16463" t="str">
            <v/>
          </cell>
          <cell r="F16463">
            <v>45942</v>
          </cell>
          <cell r="G16463">
            <v>45942</v>
          </cell>
          <cell r="H16463">
            <v>3</v>
          </cell>
          <cell r="O16463">
            <v>86918</v>
          </cell>
        </row>
        <row r="16464">
          <cell r="A16464">
            <v>45942</v>
          </cell>
          <cell r="C16464" t="str">
            <v>VENTAS MOSTRADOR</v>
          </cell>
          <cell r="F16464">
            <v>45942</v>
          </cell>
          <cell r="G16464">
            <v>45942</v>
          </cell>
          <cell r="H16464">
            <v>3</v>
          </cell>
          <cell r="O16464">
            <v>88880</v>
          </cell>
        </row>
        <row r="16465">
          <cell r="A16465">
            <v>45942</v>
          </cell>
          <cell r="C16465" t="str">
            <v/>
          </cell>
          <cell r="F16465">
            <v>45942</v>
          </cell>
          <cell r="G16465">
            <v>45942</v>
          </cell>
          <cell r="H16465">
            <v>-12</v>
          </cell>
          <cell r="O16465">
            <v>90680</v>
          </cell>
        </row>
        <row r="16466">
          <cell r="A16466">
            <v>45942</v>
          </cell>
          <cell r="C16466" t="str">
            <v/>
          </cell>
          <cell r="F16466">
            <v>45942</v>
          </cell>
          <cell r="G16466">
            <v>45942</v>
          </cell>
          <cell r="H16466">
            <v>14</v>
          </cell>
          <cell r="O16466">
            <v>98352</v>
          </cell>
        </row>
        <row r="16467">
          <cell r="A16467">
            <v>45942</v>
          </cell>
          <cell r="C16467" t="str">
            <v>VENTAS MOSTRADOR</v>
          </cell>
          <cell r="F16467">
            <v>45942</v>
          </cell>
          <cell r="G16467">
            <v>45942</v>
          </cell>
          <cell r="H16467">
            <v>13</v>
          </cell>
          <cell r="O16467">
            <v>110580</v>
          </cell>
        </row>
        <row r="16468">
          <cell r="A16468">
            <v>45942</v>
          </cell>
          <cell r="C16468" t="str">
            <v/>
          </cell>
          <cell r="F16468">
            <v>45942</v>
          </cell>
          <cell r="G16468">
            <v>45942</v>
          </cell>
          <cell r="H16468">
            <v>7</v>
          </cell>
          <cell r="O16468">
            <v>114956</v>
          </cell>
        </row>
        <row r="16469">
          <cell r="A16469">
            <v>45942</v>
          </cell>
          <cell r="C16469" t="str">
            <v>VENTAS MOSTRADOR</v>
          </cell>
          <cell r="F16469">
            <v>45942</v>
          </cell>
          <cell r="G16469">
            <v>45942</v>
          </cell>
          <cell r="H16469">
            <v>6</v>
          </cell>
          <cell r="O16469">
            <v>167700</v>
          </cell>
        </row>
        <row r="16470">
          <cell r="A16470">
            <v>45942</v>
          </cell>
          <cell r="C16470" t="str">
            <v/>
          </cell>
          <cell r="F16470">
            <v>45942</v>
          </cell>
          <cell r="G16470">
            <v>45942</v>
          </cell>
          <cell r="H16470">
            <v>-11</v>
          </cell>
          <cell r="O16470">
            <v>170500</v>
          </cell>
        </row>
        <row r="16471">
          <cell r="A16471">
            <v>45942</v>
          </cell>
          <cell r="C16471" t="str">
            <v>VENTAS MOSTRADOR</v>
          </cell>
          <cell r="F16471">
            <v>45942</v>
          </cell>
          <cell r="G16471">
            <v>45942</v>
          </cell>
          <cell r="H16471">
            <v>0</v>
          </cell>
          <cell r="O16471">
            <v>2001189</v>
          </cell>
        </row>
        <row r="16472">
          <cell r="A16472">
            <v>45942</v>
          </cell>
          <cell r="C16472" t="str">
            <v>VENTAS MOSTRADOR</v>
          </cell>
          <cell r="F16472">
            <v>45942</v>
          </cell>
          <cell r="G16472">
            <v>45942</v>
          </cell>
          <cell r="H16472">
            <v>0</v>
          </cell>
          <cell r="O16472">
            <v>2952538</v>
          </cell>
        </row>
        <row r="16473">
          <cell r="A16473">
            <v>45943</v>
          </cell>
          <cell r="C16473" t="str">
            <v>VENTAS MOSTRADOR</v>
          </cell>
          <cell r="F16473">
            <v>45942</v>
          </cell>
          <cell r="G16473">
            <v>45942</v>
          </cell>
          <cell r="H16473">
            <v>-7</v>
          </cell>
          <cell r="O16473">
            <v>0</v>
          </cell>
        </row>
        <row r="16474">
          <cell r="A16474">
            <v>45943</v>
          </cell>
          <cell r="C16474" t="str">
            <v>VENTAS MOSTRADOR</v>
          </cell>
          <cell r="F16474">
            <v>45942</v>
          </cell>
          <cell r="G16474">
            <v>45942</v>
          </cell>
          <cell r="H16474">
            <v>-9</v>
          </cell>
          <cell r="O16474">
            <v>0</v>
          </cell>
        </row>
        <row r="16475">
          <cell r="A16475">
            <v>45943</v>
          </cell>
          <cell r="C16475" t="str">
            <v/>
          </cell>
          <cell r="F16475">
            <v>45943</v>
          </cell>
          <cell r="G16475">
            <v>45943</v>
          </cell>
          <cell r="H16475">
            <v>-10</v>
          </cell>
          <cell r="O16475">
            <v>8800</v>
          </cell>
        </row>
        <row r="16476">
          <cell r="A16476">
            <v>45943</v>
          </cell>
          <cell r="C16476" t="str">
            <v>VENTAS MOSTRADOR</v>
          </cell>
          <cell r="F16476">
            <v>45943</v>
          </cell>
          <cell r="G16476">
            <v>45943</v>
          </cell>
          <cell r="H16476">
            <v>-11</v>
          </cell>
          <cell r="O16476">
            <v>12650</v>
          </cell>
        </row>
        <row r="16477">
          <cell r="A16477">
            <v>45943</v>
          </cell>
          <cell r="C16477" t="str">
            <v/>
          </cell>
          <cell r="F16477">
            <v>45943</v>
          </cell>
          <cell r="G16477">
            <v>45943</v>
          </cell>
          <cell r="H16477">
            <v>10</v>
          </cell>
          <cell r="O16477">
            <v>12686</v>
          </cell>
        </row>
        <row r="16478">
          <cell r="A16478">
            <v>45943</v>
          </cell>
          <cell r="C16478" t="str">
            <v/>
          </cell>
          <cell r="F16478">
            <v>45943</v>
          </cell>
          <cell r="G16478">
            <v>45943</v>
          </cell>
          <cell r="H16478">
            <v>0</v>
          </cell>
          <cell r="O16478">
            <v>13750</v>
          </cell>
        </row>
        <row r="16479">
          <cell r="A16479">
            <v>45943</v>
          </cell>
          <cell r="C16479" t="str">
            <v/>
          </cell>
          <cell r="F16479">
            <v>45943</v>
          </cell>
          <cell r="G16479">
            <v>45943</v>
          </cell>
          <cell r="H16479">
            <v>0</v>
          </cell>
          <cell r="O16479">
            <v>20680</v>
          </cell>
        </row>
        <row r="16480">
          <cell r="A16480">
            <v>45943</v>
          </cell>
          <cell r="C16480" t="str">
            <v>VENTAS MOSTRADOR</v>
          </cell>
          <cell r="F16480">
            <v>45943</v>
          </cell>
          <cell r="G16480">
            <v>45943</v>
          </cell>
          <cell r="H16480">
            <v>5</v>
          </cell>
          <cell r="O16480">
            <v>20790</v>
          </cell>
        </row>
        <row r="16481">
          <cell r="A16481">
            <v>45943</v>
          </cell>
          <cell r="C16481" t="str">
            <v/>
          </cell>
          <cell r="F16481">
            <v>45943</v>
          </cell>
          <cell r="G16481">
            <v>45943</v>
          </cell>
          <cell r="H16481">
            <v>0</v>
          </cell>
          <cell r="O16481">
            <v>21740</v>
          </cell>
        </row>
        <row r="16482">
          <cell r="A16482">
            <v>45943</v>
          </cell>
          <cell r="C16482" t="str">
            <v>VENTAS MOSTRADOR</v>
          </cell>
          <cell r="F16482">
            <v>45943</v>
          </cell>
          <cell r="G16482">
            <v>45943</v>
          </cell>
          <cell r="H16482">
            <v>3</v>
          </cell>
          <cell r="O16482">
            <v>22410</v>
          </cell>
        </row>
        <row r="16483">
          <cell r="A16483">
            <v>45943</v>
          </cell>
          <cell r="C16483" t="str">
            <v>VENTAS MOSTRADOR</v>
          </cell>
          <cell r="F16483">
            <v>45943</v>
          </cell>
          <cell r="G16483">
            <v>45943</v>
          </cell>
          <cell r="H16483">
            <v>7</v>
          </cell>
          <cell r="O16483">
            <v>22950</v>
          </cell>
        </row>
        <row r="16484">
          <cell r="A16484">
            <v>45943</v>
          </cell>
          <cell r="C16484" t="str">
            <v/>
          </cell>
          <cell r="F16484">
            <v>45943</v>
          </cell>
          <cell r="G16484">
            <v>45943</v>
          </cell>
          <cell r="H16484">
            <v>3</v>
          </cell>
          <cell r="O16484">
            <v>30370</v>
          </cell>
        </row>
        <row r="16485">
          <cell r="A16485">
            <v>45943</v>
          </cell>
          <cell r="C16485" t="str">
            <v/>
          </cell>
          <cell r="F16485">
            <v>45943</v>
          </cell>
          <cell r="G16485">
            <v>45943</v>
          </cell>
          <cell r="H16485">
            <v>9</v>
          </cell>
          <cell r="O16485">
            <v>31320</v>
          </cell>
        </row>
        <row r="16486">
          <cell r="A16486">
            <v>45943</v>
          </cell>
          <cell r="C16486" t="str">
            <v/>
          </cell>
          <cell r="F16486">
            <v>45943</v>
          </cell>
          <cell r="G16486">
            <v>45943</v>
          </cell>
          <cell r="H16486">
            <v>3</v>
          </cell>
          <cell r="O16486">
            <v>40000</v>
          </cell>
        </row>
        <row r="16487">
          <cell r="A16487">
            <v>45943</v>
          </cell>
          <cell r="C16487" t="str">
            <v>VENTAS MOSTRADOR</v>
          </cell>
          <cell r="F16487">
            <v>45943</v>
          </cell>
          <cell r="G16487">
            <v>45943</v>
          </cell>
          <cell r="H16487">
            <v>3</v>
          </cell>
          <cell r="O16487">
            <v>41838</v>
          </cell>
        </row>
        <row r="16488">
          <cell r="A16488">
            <v>45943</v>
          </cell>
          <cell r="C16488" t="str">
            <v>VENTAS MOSTRADOR</v>
          </cell>
          <cell r="F16488">
            <v>45943</v>
          </cell>
          <cell r="G16488">
            <v>45943</v>
          </cell>
          <cell r="H16488">
            <v>0</v>
          </cell>
          <cell r="O16488">
            <v>43710</v>
          </cell>
        </row>
        <row r="16489">
          <cell r="A16489">
            <v>45943</v>
          </cell>
          <cell r="C16489" t="str">
            <v/>
          </cell>
          <cell r="F16489">
            <v>45943</v>
          </cell>
          <cell r="G16489">
            <v>45943</v>
          </cell>
          <cell r="H16489">
            <v>7</v>
          </cell>
          <cell r="O16489">
            <v>53183</v>
          </cell>
        </row>
        <row r="16490">
          <cell r="A16490">
            <v>45943</v>
          </cell>
          <cell r="C16490" t="str">
            <v/>
          </cell>
          <cell r="F16490">
            <v>45943</v>
          </cell>
          <cell r="G16490">
            <v>45943</v>
          </cell>
          <cell r="H16490">
            <v>3</v>
          </cell>
          <cell r="O16490">
            <v>58580</v>
          </cell>
        </row>
        <row r="16491">
          <cell r="A16491">
            <v>45943</v>
          </cell>
          <cell r="C16491" t="str">
            <v>VENTAS MOSTRADOR</v>
          </cell>
          <cell r="F16491">
            <v>45943</v>
          </cell>
          <cell r="G16491">
            <v>45943</v>
          </cell>
          <cell r="H16491">
            <v>5</v>
          </cell>
          <cell r="O16491">
            <v>62404</v>
          </cell>
        </row>
        <row r="16492">
          <cell r="A16492">
            <v>45943</v>
          </cell>
          <cell r="C16492" t="str">
            <v/>
          </cell>
          <cell r="F16492">
            <v>45943</v>
          </cell>
          <cell r="G16492">
            <v>45943</v>
          </cell>
          <cell r="H16492">
            <v>5</v>
          </cell>
          <cell r="O16492">
            <v>65553</v>
          </cell>
        </row>
        <row r="16493">
          <cell r="A16493">
            <v>45943</v>
          </cell>
          <cell r="C16493" t="str">
            <v>VENTAS MOSTRADOR</v>
          </cell>
          <cell r="F16493">
            <v>45943</v>
          </cell>
          <cell r="G16493">
            <v>45943</v>
          </cell>
          <cell r="H16493">
            <v>-1</v>
          </cell>
          <cell r="O16493">
            <v>93584</v>
          </cell>
        </row>
        <row r="16494">
          <cell r="A16494">
            <v>45943</v>
          </cell>
          <cell r="C16494" t="str">
            <v>VENTAS MOSTRADOR</v>
          </cell>
          <cell r="F16494">
            <v>45943</v>
          </cell>
          <cell r="G16494">
            <v>45943</v>
          </cell>
          <cell r="H16494">
            <v>-1</v>
          </cell>
          <cell r="O16494">
            <v>141928</v>
          </cell>
        </row>
        <row r="16495">
          <cell r="A16495">
            <v>45943</v>
          </cell>
          <cell r="C16495" t="str">
            <v/>
          </cell>
          <cell r="F16495">
            <v>45943</v>
          </cell>
          <cell r="G16495">
            <v>45943</v>
          </cell>
          <cell r="H16495">
            <v>0</v>
          </cell>
          <cell r="O16495">
            <v>168320</v>
          </cell>
        </row>
        <row r="16496">
          <cell r="A16496">
            <v>45943</v>
          </cell>
          <cell r="C16496" t="str">
            <v>VENTAS MOSTRADOR</v>
          </cell>
          <cell r="F16496">
            <v>45943</v>
          </cell>
          <cell r="G16496">
            <v>45943</v>
          </cell>
          <cell r="H16496">
            <v>0</v>
          </cell>
          <cell r="O16496">
            <v>1295540</v>
          </cell>
        </row>
        <row r="16497">
          <cell r="A16497">
            <v>45943</v>
          </cell>
          <cell r="C16497" t="str">
            <v>VENTAS MOSTRADOR</v>
          </cell>
          <cell r="F16497">
            <v>45943</v>
          </cell>
          <cell r="G16497">
            <v>45943</v>
          </cell>
          <cell r="H16497">
            <v>0</v>
          </cell>
          <cell r="O16497">
            <v>1932584</v>
          </cell>
        </row>
        <row r="16498">
          <cell r="A16498">
            <v>45944</v>
          </cell>
          <cell r="C16498" t="str">
            <v>MERKMIOS SAS</v>
          </cell>
          <cell r="F16498">
            <v>45896.430069444446</v>
          </cell>
          <cell r="G16498">
            <v>45926.429965277777</v>
          </cell>
          <cell r="H16498">
            <v>19</v>
          </cell>
          <cell r="O16498">
            <v>9717674.2780000009</v>
          </cell>
        </row>
        <row r="16499">
          <cell r="A16499">
            <v>45944</v>
          </cell>
          <cell r="C16499" t="str">
            <v>MERKMIOS SAS</v>
          </cell>
          <cell r="F16499">
            <v>45902.239016203705</v>
          </cell>
          <cell r="G16499">
            <v>45932.23846064815</v>
          </cell>
          <cell r="H16499">
            <v>13</v>
          </cell>
          <cell r="O16499">
            <v>19827064.805600002</v>
          </cell>
        </row>
        <row r="16500">
          <cell r="A16500">
            <v>45944</v>
          </cell>
          <cell r="C16500" t="str">
            <v>PEYBU SAS</v>
          </cell>
          <cell r="F16500">
            <v>45910.436111111114</v>
          </cell>
          <cell r="G16500">
            <v>45940.435891203706</v>
          </cell>
          <cell r="H16500">
            <v>5</v>
          </cell>
          <cell r="O16500">
            <v>2279125.196</v>
          </cell>
        </row>
        <row r="16501">
          <cell r="A16501">
            <v>45944</v>
          </cell>
          <cell r="C16501" t="str">
            <v>POLA Y TEJO SAS</v>
          </cell>
          <cell r="F16501">
            <v>45884.541250000002</v>
          </cell>
          <cell r="G16501">
            <v>45899.540648148148</v>
          </cell>
          <cell r="H16501">
            <v>46</v>
          </cell>
          <cell r="O16501">
            <v>779350</v>
          </cell>
        </row>
        <row r="16502">
          <cell r="A16502">
            <v>45944</v>
          </cell>
          <cell r="C16502" t="str">
            <v>POLA Y TEJO SAS</v>
          </cell>
          <cell r="F16502">
            <v>45890.644837962966</v>
          </cell>
          <cell r="G16502">
            <v>45905.64472222222</v>
          </cell>
          <cell r="H16502">
            <v>40</v>
          </cell>
          <cell r="O16502">
            <v>720900</v>
          </cell>
        </row>
        <row r="16503">
          <cell r="A16503">
            <v>45944</v>
          </cell>
          <cell r="C16503" t="str">
            <v>COMERCIALIZADORA PINER SAS</v>
          </cell>
          <cell r="F16503">
            <v>45870.297453703701</v>
          </cell>
          <cell r="G16503">
            <v>45885.297326388885</v>
          </cell>
          <cell r="H16503">
            <v>60</v>
          </cell>
          <cell r="O16503">
            <v>783400</v>
          </cell>
        </row>
        <row r="16504">
          <cell r="A16504">
            <v>45944</v>
          </cell>
          <cell r="C16504" t="str">
            <v>COMERCIALIZADORA PINER SAS</v>
          </cell>
          <cell r="F16504">
            <v>45873.55773148148</v>
          </cell>
          <cell r="G16504">
            <v>45888.557106481479</v>
          </cell>
          <cell r="H16504">
            <v>57</v>
          </cell>
          <cell r="O16504">
            <v>4158000</v>
          </cell>
        </row>
        <row r="16505">
          <cell r="A16505">
            <v>45944</v>
          </cell>
          <cell r="C16505" t="str">
            <v>COMERCIALIZADORA PINER SAS</v>
          </cell>
          <cell r="F16505">
            <v>45878.543009259258</v>
          </cell>
          <cell r="G16505">
            <v>45893.54283564815</v>
          </cell>
          <cell r="H16505">
            <v>52</v>
          </cell>
          <cell r="O16505">
            <v>2938125</v>
          </cell>
        </row>
        <row r="16506">
          <cell r="A16506">
            <v>45944</v>
          </cell>
          <cell r="C16506" t="str">
            <v>COMERCIALIZADORA PINER SAS</v>
          </cell>
          <cell r="F16506">
            <v>45882.719884259262</v>
          </cell>
          <cell r="G16506">
            <v>45897.719884259262</v>
          </cell>
          <cell r="H16506">
            <v>48</v>
          </cell>
          <cell r="O16506">
            <v>2120475</v>
          </cell>
        </row>
        <row r="16507">
          <cell r="A16507">
            <v>45944</v>
          </cell>
          <cell r="C16507" t="str">
            <v>FRUTIVER 1A S.A.S</v>
          </cell>
          <cell r="F16507">
            <v>45931.493356481478</v>
          </cell>
          <cell r="G16507">
            <v>45951.49324074074</v>
          </cell>
          <cell r="H16507">
            <v>-6</v>
          </cell>
          <cell r="O16507">
            <v>1474370.73</v>
          </cell>
        </row>
        <row r="16508">
          <cell r="A16508">
            <v>45944</v>
          </cell>
          <cell r="C16508" t="str">
            <v>VENTAS MOSTRADOR</v>
          </cell>
          <cell r="F16508">
            <v>45884.541250000002</v>
          </cell>
          <cell r="G16508">
            <v>45899.540648148148</v>
          </cell>
          <cell r="H16508">
            <v>46</v>
          </cell>
          <cell r="O16508">
            <v>0</v>
          </cell>
        </row>
        <row r="16509">
          <cell r="A16509">
            <v>45944</v>
          </cell>
          <cell r="C16509" t="str">
            <v>VENTAS MOSTRADOR</v>
          </cell>
          <cell r="F16509">
            <v>45890.644837962966</v>
          </cell>
          <cell r="G16509">
            <v>45905.64472222222</v>
          </cell>
          <cell r="H16509">
            <v>40</v>
          </cell>
          <cell r="O16509">
            <v>0</v>
          </cell>
        </row>
        <row r="16510">
          <cell r="A16510">
            <v>45944</v>
          </cell>
          <cell r="C16510" t="str">
            <v>WOMPI</v>
          </cell>
          <cell r="F16510">
            <v>45870.297453703701</v>
          </cell>
          <cell r="G16510">
            <v>45885.297326388885</v>
          </cell>
          <cell r="H16510">
            <v>60</v>
          </cell>
          <cell r="O16510">
            <v>0</v>
          </cell>
        </row>
        <row r="16511">
          <cell r="A16511">
            <v>45944</v>
          </cell>
          <cell r="C16511" t="str">
            <v>CARLOS ANDRES CORTES PACHON</v>
          </cell>
          <cell r="F16511">
            <v>45940.364861111113</v>
          </cell>
          <cell r="G16511">
            <v>45941.363437499997</v>
          </cell>
          <cell r="H16511">
            <v>10</v>
          </cell>
          <cell r="O16511">
            <v>131500</v>
          </cell>
        </row>
        <row r="16512">
          <cell r="A16512">
            <v>45944</v>
          </cell>
          <cell r="C16512" t="str">
            <v>VENTAS MOSTRADOR</v>
          </cell>
          <cell r="F16512">
            <v>45878.543009259258</v>
          </cell>
          <cell r="G16512">
            <v>45893.54283564815</v>
          </cell>
          <cell r="H16512">
            <v>52</v>
          </cell>
          <cell r="O16512">
            <v>0</v>
          </cell>
        </row>
        <row r="16513">
          <cell r="A16513">
            <v>45944</v>
          </cell>
          <cell r="C16513" t="str">
            <v>JOSE RODRIGO SUAREZ TORRES</v>
          </cell>
          <cell r="F16513">
            <v>45940.33734953704</v>
          </cell>
          <cell r="G16513">
            <v>45941.336747685185</v>
          </cell>
          <cell r="H16513">
            <v>10</v>
          </cell>
          <cell r="O16513">
            <v>168200</v>
          </cell>
        </row>
        <row r="16514">
          <cell r="A16514">
            <v>45944</v>
          </cell>
          <cell r="C16514" t="str">
            <v>CARLOS ANDRES HERNANDEZ MARTINEZ</v>
          </cell>
          <cell r="F16514">
            <v>45944.392025462963</v>
          </cell>
          <cell r="G16514">
            <v>45945.390729166669</v>
          </cell>
          <cell r="H16514">
            <v>6</v>
          </cell>
          <cell r="O16514">
            <v>212749.99</v>
          </cell>
        </row>
        <row r="16515">
          <cell r="A16515">
            <v>45944</v>
          </cell>
          <cell r="C16515" t="str">
            <v>FABIO FRANCISCO POSADA MEDINA</v>
          </cell>
          <cell r="F16515">
            <v>45944.309502314813</v>
          </cell>
          <cell r="G16515">
            <v>45945.307581018518</v>
          </cell>
          <cell r="H16515">
            <v>6</v>
          </cell>
          <cell r="O16515">
            <v>234000</v>
          </cell>
        </row>
        <row r="16516">
          <cell r="A16516">
            <v>45944</v>
          </cell>
          <cell r="C16516" t="str">
            <v>CRISTIAN  ROJAS RIVERA</v>
          </cell>
          <cell r="F16516">
            <v>45944.363622685189</v>
          </cell>
          <cell r="G16516">
            <v>45950.363541666666</v>
          </cell>
          <cell r="H16516">
            <v>1</v>
          </cell>
          <cell r="O16516">
            <v>255299.99</v>
          </cell>
        </row>
        <row r="16517">
          <cell r="A16517">
            <v>45944</v>
          </cell>
          <cell r="C16517" t="str">
            <v>CRISTIAN  ROJAS RIVERA</v>
          </cell>
          <cell r="F16517">
            <v>45945.369189814817</v>
          </cell>
          <cell r="G16517">
            <v>45951.369120370371</v>
          </cell>
          <cell r="H16517">
            <v>0</v>
          </cell>
          <cell r="O16517">
            <v>340399.99</v>
          </cell>
        </row>
        <row r="16518">
          <cell r="A16518">
            <v>45944</v>
          </cell>
          <cell r="C16518" t="str">
            <v>CARLOS ANDRES HERNANDEZ MARTINEZ</v>
          </cell>
          <cell r="F16518">
            <v>45944.388148148151</v>
          </cell>
          <cell r="G16518">
            <v>45945.387696759259</v>
          </cell>
          <cell r="H16518">
            <v>6</v>
          </cell>
          <cell r="O16518">
            <v>425499.99</v>
          </cell>
        </row>
        <row r="16519">
          <cell r="A16519">
            <v>45944</v>
          </cell>
          <cell r="C16519" t="str">
            <v>DUARTE POSADA VALERIA</v>
          </cell>
          <cell r="F16519">
            <v>45931.418819444443</v>
          </cell>
          <cell r="G16519">
            <v>45946.418576388889</v>
          </cell>
          <cell r="H16519">
            <v>5</v>
          </cell>
          <cell r="O16519">
            <v>612000</v>
          </cell>
        </row>
        <row r="16520">
          <cell r="A16520">
            <v>45944</v>
          </cell>
          <cell r="C16520" t="str">
            <v>CRISTIAN MANUEL BELTRAN VALENZUELA</v>
          </cell>
          <cell r="F16520">
            <v>45944.427974537037</v>
          </cell>
          <cell r="G16520">
            <v>45952.427812499998</v>
          </cell>
          <cell r="H16520">
            <v>-1</v>
          </cell>
          <cell r="O16520">
            <v>799990</v>
          </cell>
        </row>
        <row r="16521">
          <cell r="A16521">
            <v>45944</v>
          </cell>
          <cell r="C16521" t="str">
            <v>DOROTEA PARRILA SAS</v>
          </cell>
          <cell r="F16521">
            <v>45944.293391203704</v>
          </cell>
          <cell r="G16521">
            <v>45945.284004629626</v>
          </cell>
          <cell r="H16521">
            <v>7</v>
          </cell>
          <cell r="O16521">
            <v>877900</v>
          </cell>
        </row>
        <row r="16522">
          <cell r="A16522">
            <v>45944</v>
          </cell>
          <cell r="C16522" t="str">
            <v>OSMAR  PEÑA</v>
          </cell>
          <cell r="F16522">
            <v>45944.511134259257</v>
          </cell>
          <cell r="G16522">
            <v>45945.488946759258</v>
          </cell>
          <cell r="H16522">
            <v>6</v>
          </cell>
          <cell r="O16522">
            <v>1007500</v>
          </cell>
        </row>
        <row r="16523">
          <cell r="A16523">
            <v>45944</v>
          </cell>
          <cell r="C16523" t="str">
            <v>CARLOS ANDRES HERNANDEZ MARTINEZ</v>
          </cell>
          <cell r="F16523">
            <v>45944.390416666669</v>
          </cell>
          <cell r="G16523">
            <v>45945.389722222222</v>
          </cell>
          <cell r="H16523">
            <v>6</v>
          </cell>
          <cell r="O16523">
            <v>1063749.97</v>
          </cell>
        </row>
        <row r="16524">
          <cell r="A16524">
            <v>45944</v>
          </cell>
          <cell r="C16524" t="str">
            <v>ALEJANDRO  DURAN</v>
          </cell>
          <cell r="F16524">
            <v>45941.427349537036</v>
          </cell>
          <cell r="G16524">
            <v>45942.427233796298</v>
          </cell>
          <cell r="H16524">
            <v>9</v>
          </cell>
          <cell r="O16524">
            <v>2459650</v>
          </cell>
        </row>
        <row r="16525">
          <cell r="A16525">
            <v>45944</v>
          </cell>
          <cell r="C16525" t="str">
            <v>BASTIDAS MEDINA MARCELA</v>
          </cell>
          <cell r="F16525">
            <v>45939.386030092595</v>
          </cell>
          <cell r="G16525">
            <v>45940.385451388887</v>
          </cell>
          <cell r="H16525">
            <v>5</v>
          </cell>
          <cell r="O16525">
            <v>382200</v>
          </cell>
        </row>
        <row r="16526">
          <cell r="A16526">
            <v>45944</v>
          </cell>
          <cell r="C16526" t="str">
            <v>NESTOR ABEL NOREÑA URREA</v>
          </cell>
          <cell r="F16526">
            <v>45941.429479166669</v>
          </cell>
          <cell r="G16526">
            <v>45942.429247685184</v>
          </cell>
          <cell r="H16526">
            <v>3</v>
          </cell>
          <cell r="O16526">
            <v>941220</v>
          </cell>
        </row>
        <row r="16527">
          <cell r="A16527">
            <v>45944</v>
          </cell>
          <cell r="C16527" t="str">
            <v>LUZ MARINA PELAYO ORTIZ</v>
          </cell>
          <cell r="F16527">
            <v>45941.584282407406</v>
          </cell>
          <cell r="G16527">
            <v>45942.575636574074</v>
          </cell>
          <cell r="H16527">
            <v>3</v>
          </cell>
          <cell r="O16527">
            <v>330800</v>
          </cell>
        </row>
        <row r="16528">
          <cell r="A16528">
            <v>45944</v>
          </cell>
          <cell r="C16528" t="str">
            <v>DONDOHE4K S.A.S</v>
          </cell>
          <cell r="F16528">
            <v>45927.375185185185</v>
          </cell>
          <cell r="G16528">
            <v>45957.375</v>
          </cell>
          <cell r="H16528">
            <v>-12</v>
          </cell>
          <cell r="O16528">
            <v>431200</v>
          </cell>
        </row>
        <row r="16529">
          <cell r="A16529">
            <v>45944</v>
          </cell>
          <cell r="C16529" t="str">
            <v>SANSON SAS</v>
          </cell>
          <cell r="F16529">
            <v>45901.257974537039</v>
          </cell>
          <cell r="G16529">
            <v>45931.257685185185</v>
          </cell>
          <cell r="H16529">
            <v>14</v>
          </cell>
          <cell r="O16529">
            <v>239300</v>
          </cell>
        </row>
        <row r="16530">
          <cell r="A16530">
            <v>45944</v>
          </cell>
          <cell r="C16530" t="str">
            <v>SANSON SAS</v>
          </cell>
          <cell r="F16530">
            <v>45902.321157407408</v>
          </cell>
          <cell r="G16530">
            <v>45932.32099537037</v>
          </cell>
          <cell r="H16530">
            <v>13</v>
          </cell>
          <cell r="O16530">
            <v>1757850</v>
          </cell>
        </row>
        <row r="16531">
          <cell r="A16531">
            <v>45944</v>
          </cell>
          <cell r="C16531" t="str">
            <v>SANSON SAS</v>
          </cell>
          <cell r="F16531">
            <v>45908.301608796297</v>
          </cell>
          <cell r="G16531">
            <v>45938.301342592589</v>
          </cell>
          <cell r="H16531">
            <v>7</v>
          </cell>
          <cell r="O16531">
            <v>237500</v>
          </cell>
        </row>
        <row r="16532">
          <cell r="A16532">
            <v>45944</v>
          </cell>
          <cell r="C16532" t="str">
            <v>SANSON SAS</v>
          </cell>
          <cell r="F16532">
            <v>45909.313101851854</v>
          </cell>
          <cell r="G16532">
            <v>45939.312962962962</v>
          </cell>
          <cell r="H16532">
            <v>6</v>
          </cell>
          <cell r="O16532">
            <v>167300</v>
          </cell>
        </row>
        <row r="16533">
          <cell r="A16533">
            <v>45944</v>
          </cell>
          <cell r="C16533" t="str">
            <v>OSAKA COCINA NIKKEI S.A.S</v>
          </cell>
          <cell r="F16533">
            <v>45926.518888888888</v>
          </cell>
          <cell r="G16533">
            <v>45956.518773148149</v>
          </cell>
          <cell r="H16533">
            <v>-11</v>
          </cell>
          <cell r="O16533">
            <v>903543.77800000005</v>
          </cell>
        </row>
        <row r="16534">
          <cell r="A16534">
            <v>45944</v>
          </cell>
          <cell r="C16534" t="str">
            <v>OSAKA COCINA NIKKEI S.A.S</v>
          </cell>
          <cell r="F16534">
            <v>45931.565983796296</v>
          </cell>
          <cell r="G16534">
            <v>45961.565798611111</v>
          </cell>
          <cell r="H16534">
            <v>-16</v>
          </cell>
          <cell r="O16534">
            <v>673898.46200000006</v>
          </cell>
        </row>
        <row r="16535">
          <cell r="A16535">
            <v>45944</v>
          </cell>
          <cell r="C16535" t="str">
            <v>OSAKA COCINA NIKKEI S.A.S</v>
          </cell>
          <cell r="F16535">
            <v>45931.566736111112</v>
          </cell>
          <cell r="G16535">
            <v>45961.566631944443</v>
          </cell>
          <cell r="H16535">
            <v>-16</v>
          </cell>
          <cell r="O16535">
            <v>264600</v>
          </cell>
        </row>
        <row r="16536">
          <cell r="A16536">
            <v>45944</v>
          </cell>
          <cell r="C16536" t="str">
            <v>KOE4K S.A.S</v>
          </cell>
          <cell r="F16536">
            <v>45922.575486111113</v>
          </cell>
          <cell r="G16536">
            <v>45952.57136574074</v>
          </cell>
          <cell r="H16536">
            <v>-7</v>
          </cell>
          <cell r="O16536">
            <v>1308261.2819999999</v>
          </cell>
        </row>
        <row r="16537">
          <cell r="A16537">
            <v>45944</v>
          </cell>
          <cell r="C16537" t="str">
            <v>KOE4K S.A.S</v>
          </cell>
          <cell r="F16537">
            <v>45924.246423611112</v>
          </cell>
          <cell r="G16537">
            <v>45954.246423611112</v>
          </cell>
          <cell r="H16537">
            <v>-9</v>
          </cell>
          <cell r="O16537">
            <v>887311.26</v>
          </cell>
        </row>
        <row r="16538">
          <cell r="A16538">
            <v>45944</v>
          </cell>
          <cell r="C16538" t="str">
            <v>KOE4K S.A.S</v>
          </cell>
          <cell r="F16538">
            <v>45925.464328703703</v>
          </cell>
          <cell r="G16538">
            <v>45955.464178240742</v>
          </cell>
          <cell r="H16538">
            <v>-10</v>
          </cell>
          <cell r="O16538">
            <v>1059893.798</v>
          </cell>
        </row>
        <row r="16539">
          <cell r="A16539">
            <v>45944</v>
          </cell>
          <cell r="C16539" t="str">
            <v>KOE4K S.A.S</v>
          </cell>
          <cell r="F16539">
            <v>45926.417893518519</v>
          </cell>
          <cell r="G16539">
            <v>45956.417812500003</v>
          </cell>
          <cell r="H16539">
            <v>-11</v>
          </cell>
          <cell r="O16539">
            <v>181700</v>
          </cell>
        </row>
        <row r="16540">
          <cell r="A16540">
            <v>45944</v>
          </cell>
          <cell r="C16540" t="str">
            <v>PACIFIC SEA FOOD S A S</v>
          </cell>
          <cell r="F16540">
            <v>45905.316817129627</v>
          </cell>
          <cell r="G16540">
            <v>45935.316319444442</v>
          </cell>
          <cell r="H16540">
            <v>10</v>
          </cell>
          <cell r="O16540">
            <v>3880650</v>
          </cell>
        </row>
        <row r="16541">
          <cell r="A16541">
            <v>45944</v>
          </cell>
          <cell r="C16541" t="str">
            <v>PACIFIC SEA FOOD S A S</v>
          </cell>
          <cell r="F16541">
            <v>45905.336886574078</v>
          </cell>
          <cell r="G16541">
            <v>45935.336562500001</v>
          </cell>
          <cell r="H16541">
            <v>10</v>
          </cell>
          <cell r="O16541">
            <v>164500</v>
          </cell>
        </row>
        <row r="16542">
          <cell r="A16542">
            <v>45944</v>
          </cell>
          <cell r="C16542" t="str">
            <v>PACIFIC SEA FOOD S A S</v>
          </cell>
          <cell r="F16542">
            <v>45912.350289351853</v>
          </cell>
          <cell r="G16542">
            <v>45942.34988425926</v>
          </cell>
          <cell r="H16542">
            <v>3</v>
          </cell>
          <cell r="O16542">
            <v>8626400</v>
          </cell>
        </row>
        <row r="16543">
          <cell r="A16543">
            <v>45944</v>
          </cell>
          <cell r="C16543" t="str">
            <v>JUAN MANUEL PALLARES ARRIETA</v>
          </cell>
          <cell r="F16543">
            <v>45939.466643518521</v>
          </cell>
          <cell r="G16543">
            <v>45940.466122685182</v>
          </cell>
          <cell r="H16543">
            <v>5</v>
          </cell>
          <cell r="O16543">
            <v>300200</v>
          </cell>
        </row>
        <row r="16544">
          <cell r="A16544">
            <v>45944</v>
          </cell>
          <cell r="C16544" t="str">
            <v>TAMAYO SERNA JULIAN ANDRES</v>
          </cell>
          <cell r="F16544">
            <v>45944.385879629626</v>
          </cell>
          <cell r="G16544">
            <v>45945.385694444441</v>
          </cell>
          <cell r="H16544">
            <v>0</v>
          </cell>
          <cell r="O16544">
            <v>824950</v>
          </cell>
        </row>
        <row r="16545">
          <cell r="A16545">
            <v>45944</v>
          </cell>
          <cell r="C16545" t="str">
            <v xml:space="preserve">A MANO SAS </v>
          </cell>
          <cell r="F16545">
            <v>45934.430833333332</v>
          </cell>
          <cell r="G16545">
            <v>45942.430717592593</v>
          </cell>
          <cell r="H16545">
            <v>3</v>
          </cell>
          <cell r="O16545">
            <v>294400</v>
          </cell>
        </row>
        <row r="16546">
          <cell r="A16546">
            <v>45944</v>
          </cell>
          <cell r="C16546" t="str">
            <v>CAROLA CACEROLA SAS</v>
          </cell>
          <cell r="F16546">
            <v>45937.351076388892</v>
          </cell>
          <cell r="G16546">
            <v>45938.350486111114</v>
          </cell>
          <cell r="H16546">
            <v>7</v>
          </cell>
          <cell r="O16546">
            <v>159000</v>
          </cell>
        </row>
        <row r="16547">
          <cell r="A16547">
            <v>45944</v>
          </cell>
          <cell r="C16547" t="str">
            <v>CAROLA CACEROLA SAS</v>
          </cell>
          <cell r="F16547">
            <v>45941.480057870373</v>
          </cell>
          <cell r="G16547">
            <v>45942.479872685188</v>
          </cell>
          <cell r="H16547">
            <v>3</v>
          </cell>
          <cell r="O16547">
            <v>257149.99</v>
          </cell>
        </row>
        <row r="16548">
          <cell r="A16548">
            <v>45944</v>
          </cell>
          <cell r="C16548" t="str">
            <v>CAMILO  MILLAN PUENTES</v>
          </cell>
          <cell r="F16548">
            <v>45941.427858796298</v>
          </cell>
          <cell r="G16548">
            <v>45942.427743055552</v>
          </cell>
          <cell r="H16548">
            <v>9</v>
          </cell>
          <cell r="O16548">
            <v>41875</v>
          </cell>
        </row>
        <row r="16549">
          <cell r="A16549">
            <v>45944</v>
          </cell>
          <cell r="C16549" t="str">
            <v>ADRIANO  ALVAREZ LOZANO</v>
          </cell>
          <cell r="F16549">
            <v>45941.426354166666</v>
          </cell>
          <cell r="G16549">
            <v>45942.424224537041</v>
          </cell>
          <cell r="H16549">
            <v>3</v>
          </cell>
          <cell r="O16549">
            <v>892575</v>
          </cell>
        </row>
        <row r="16550">
          <cell r="A16550">
            <v>45944</v>
          </cell>
          <cell r="C16550" t="str">
            <v>CAMILO  MILLAN PUENTES</v>
          </cell>
          <cell r="F16550">
            <v>45941.427858796298</v>
          </cell>
          <cell r="G16550">
            <v>45942.427743055552</v>
          </cell>
          <cell r="H16550">
            <v>3</v>
          </cell>
          <cell r="O16550">
            <v>1057425</v>
          </cell>
        </row>
        <row r="16551">
          <cell r="A16551">
            <v>45944</v>
          </cell>
          <cell r="C16551" t="str">
            <v>MOYSER SAS</v>
          </cell>
          <cell r="F16551">
            <v>45944.184618055559</v>
          </cell>
          <cell r="G16551">
            <v>45945.184270833335</v>
          </cell>
          <cell r="H16551">
            <v>0</v>
          </cell>
          <cell r="O16551">
            <v>3074500</v>
          </cell>
        </row>
        <row r="16552">
          <cell r="A16552">
            <v>45944</v>
          </cell>
          <cell r="C16552" t="str">
            <v>THE NEXT SHOT S.A.S</v>
          </cell>
          <cell r="F16552">
            <v>45937.371805555558</v>
          </cell>
          <cell r="G16552">
            <v>45938.371516203704</v>
          </cell>
          <cell r="H16552">
            <v>7</v>
          </cell>
          <cell r="O16552">
            <v>989950</v>
          </cell>
        </row>
        <row r="16553">
          <cell r="A16553">
            <v>45944</v>
          </cell>
          <cell r="C16553" t="str">
            <v>GLORIA  BARATO DE PINZON</v>
          </cell>
          <cell r="F16553">
            <v>45941.284525462965</v>
          </cell>
          <cell r="G16553">
            <v>45942.279953703706</v>
          </cell>
          <cell r="H16553">
            <v>3</v>
          </cell>
          <cell r="O16553">
            <v>325200</v>
          </cell>
        </row>
        <row r="16554">
          <cell r="A16554">
            <v>45944</v>
          </cell>
          <cell r="C16554" t="str">
            <v>PURA SABROSURA SAS</v>
          </cell>
          <cell r="F16554">
            <v>45925.422974537039</v>
          </cell>
          <cell r="G16554">
            <v>45940.421805555554</v>
          </cell>
          <cell r="H16554">
            <v>5</v>
          </cell>
          <cell r="O16554">
            <v>5390789.352</v>
          </cell>
        </row>
        <row r="16555">
          <cell r="A16555">
            <v>45944</v>
          </cell>
          <cell r="C16555" t="str">
            <v>PURA SABROSURA SAS</v>
          </cell>
          <cell r="F16555">
            <v>45925.496354166666</v>
          </cell>
          <cell r="G16555">
            <v>45940.482893518521</v>
          </cell>
          <cell r="H16555">
            <v>5</v>
          </cell>
          <cell r="O16555">
            <v>176167.63399999999</v>
          </cell>
        </row>
        <row r="16556">
          <cell r="A16556">
            <v>45944</v>
          </cell>
          <cell r="C16556" t="str">
            <v>PURA SABROSURA SAS</v>
          </cell>
          <cell r="F16556">
            <v>45931.183055555557</v>
          </cell>
          <cell r="G16556">
            <v>45946.182453703703</v>
          </cell>
          <cell r="H16556">
            <v>-1</v>
          </cell>
          <cell r="O16556">
            <v>680072.79399999999</v>
          </cell>
        </row>
        <row r="16557">
          <cell r="A16557">
            <v>45944</v>
          </cell>
          <cell r="C16557" t="str">
            <v>PURA SABROSURA SAS</v>
          </cell>
          <cell r="F16557">
            <v>45931.432187500002</v>
          </cell>
          <cell r="G16557">
            <v>45946.428344907406</v>
          </cell>
          <cell r="H16557">
            <v>-1</v>
          </cell>
          <cell r="O16557">
            <v>1970309.01</v>
          </cell>
        </row>
        <row r="16558">
          <cell r="A16558">
            <v>45944</v>
          </cell>
          <cell r="C16558" t="str">
            <v>VENTAS MOSTRADOR</v>
          </cell>
          <cell r="F16558">
            <v>45944</v>
          </cell>
          <cell r="G16558">
            <v>45944</v>
          </cell>
          <cell r="H16558">
            <v>0</v>
          </cell>
          <cell r="O16558">
            <v>823414</v>
          </cell>
        </row>
        <row r="16559">
          <cell r="A16559">
            <v>45944</v>
          </cell>
          <cell r="C16559" t="str">
            <v>VENTAS MOSTRADOR</v>
          </cell>
          <cell r="F16559">
            <v>45944</v>
          </cell>
          <cell r="G16559">
            <v>45944</v>
          </cell>
          <cell r="H16559">
            <v>0</v>
          </cell>
          <cell r="O16559">
            <v>1487615</v>
          </cell>
        </row>
        <row r="16560">
          <cell r="A16560">
            <v>45944</v>
          </cell>
          <cell r="C16560" t="str">
            <v>EL CARNAL SAS</v>
          </cell>
          <cell r="F16560">
            <v>45934.540162037039</v>
          </cell>
          <cell r="G16560">
            <v>45942.540023148147</v>
          </cell>
          <cell r="H16560">
            <v>3</v>
          </cell>
          <cell r="O16560">
            <v>14397028.516799999</v>
          </cell>
        </row>
        <row r="16561">
          <cell r="A16561">
            <v>45944</v>
          </cell>
          <cell r="C16561" t="str">
            <v>EL CARNAL SAS</v>
          </cell>
          <cell r="F16561">
            <v>45936.626099537039</v>
          </cell>
          <cell r="G16561">
            <v>45944.62572916667</v>
          </cell>
          <cell r="H16561">
            <v>1</v>
          </cell>
          <cell r="O16561">
            <v>13911965.028000001</v>
          </cell>
        </row>
        <row r="16562">
          <cell r="A16562">
            <v>45944</v>
          </cell>
          <cell r="C16562" t="str">
            <v>EL CARNAL SAS</v>
          </cell>
          <cell r="F16562">
            <v>45937.567465277774</v>
          </cell>
          <cell r="G16562">
            <v>45945.566412037035</v>
          </cell>
          <cell r="H16562">
            <v>0</v>
          </cell>
          <cell r="O16562">
            <v>15688738.605599999</v>
          </cell>
        </row>
        <row r="16563">
          <cell r="A16563">
            <v>45944</v>
          </cell>
          <cell r="C16563" t="str">
            <v>EL CARNAL SAS</v>
          </cell>
          <cell r="F16563">
            <v>45938.564143518517</v>
          </cell>
          <cell r="G16563">
            <v>45946.564062500001</v>
          </cell>
          <cell r="H16563">
            <v>-1</v>
          </cell>
          <cell r="O16563">
            <v>15745741.631999999</v>
          </cell>
        </row>
        <row r="16564">
          <cell r="A16564">
            <v>45944</v>
          </cell>
          <cell r="C16564" t="str">
            <v>EL CARNAL SAS</v>
          </cell>
          <cell r="F16564">
            <v>45939.512199074074</v>
          </cell>
          <cell r="G16564">
            <v>45947.511296296296</v>
          </cell>
          <cell r="H16564">
            <v>-2</v>
          </cell>
          <cell r="O16564">
            <v>15024061.8072</v>
          </cell>
        </row>
        <row r="16565">
          <cell r="A16565">
            <v>45945</v>
          </cell>
          <cell r="C16565" t="str">
            <v>VENTAS MOSTRADOR</v>
          </cell>
          <cell r="F16565">
            <v>45944</v>
          </cell>
          <cell r="G16565">
            <v>45944</v>
          </cell>
          <cell r="H16565">
            <v>0</v>
          </cell>
          <cell r="O16565">
            <v>0</v>
          </cell>
        </row>
        <row r="16566">
          <cell r="A16566">
            <v>45945</v>
          </cell>
          <cell r="C16566" t="str">
            <v>VENTAS MOSTRADOR</v>
          </cell>
          <cell r="F16566">
            <v>45945</v>
          </cell>
          <cell r="G16566">
            <v>45945</v>
          </cell>
          <cell r="H16566">
            <v>0</v>
          </cell>
          <cell r="O16566">
            <v>11000</v>
          </cell>
        </row>
        <row r="16567">
          <cell r="A16567">
            <v>45945</v>
          </cell>
          <cell r="C16567" t="str">
            <v>VENTAS MOSTRADOR</v>
          </cell>
          <cell r="F16567">
            <v>45945</v>
          </cell>
          <cell r="G16567">
            <v>45945</v>
          </cell>
          <cell r="H16567">
            <v>0</v>
          </cell>
          <cell r="O16567">
            <v>14014</v>
          </cell>
        </row>
        <row r="16568">
          <cell r="A16568">
            <v>45945</v>
          </cell>
          <cell r="C16568" t="str">
            <v>VENTAS MOSTRADOR</v>
          </cell>
          <cell r="F16568">
            <v>45945</v>
          </cell>
          <cell r="G16568">
            <v>45945</v>
          </cell>
          <cell r="H16568">
            <v>0</v>
          </cell>
          <cell r="O16568">
            <v>20000</v>
          </cell>
        </row>
        <row r="16569">
          <cell r="A16569">
            <v>45945</v>
          </cell>
          <cell r="C16569" t="str">
            <v>VENTAS MOSTRADOR</v>
          </cell>
          <cell r="F16569">
            <v>45945</v>
          </cell>
          <cell r="G16569">
            <v>45945</v>
          </cell>
          <cell r="H16569">
            <v>0</v>
          </cell>
          <cell r="O16569">
            <v>21250</v>
          </cell>
        </row>
        <row r="16570">
          <cell r="A16570">
            <v>45945</v>
          </cell>
          <cell r="C16570" t="str">
            <v>VENTAS MOSTRADOR</v>
          </cell>
          <cell r="F16570">
            <v>45945</v>
          </cell>
          <cell r="G16570">
            <v>45945</v>
          </cell>
          <cell r="H16570">
            <v>0</v>
          </cell>
          <cell r="O16570">
            <v>24340</v>
          </cell>
        </row>
        <row r="16571">
          <cell r="A16571">
            <v>45945</v>
          </cell>
          <cell r="C16571" t="str">
            <v>VENTAS MOSTRADOR</v>
          </cell>
          <cell r="F16571">
            <v>45945</v>
          </cell>
          <cell r="G16571">
            <v>45945</v>
          </cell>
          <cell r="H16571">
            <v>0</v>
          </cell>
          <cell r="O16571">
            <v>26600</v>
          </cell>
        </row>
        <row r="16572">
          <cell r="A16572">
            <v>45945</v>
          </cell>
          <cell r="C16572" t="str">
            <v>VENTAS MOSTRADOR</v>
          </cell>
          <cell r="F16572">
            <v>45945</v>
          </cell>
          <cell r="G16572">
            <v>45945</v>
          </cell>
          <cell r="H16572">
            <v>0</v>
          </cell>
          <cell r="O16572">
            <v>27027</v>
          </cell>
        </row>
        <row r="16573">
          <cell r="A16573">
            <v>45945</v>
          </cell>
          <cell r="C16573" t="str">
            <v>VENTAS MOSTRADOR</v>
          </cell>
          <cell r="F16573">
            <v>45945</v>
          </cell>
          <cell r="G16573">
            <v>45945</v>
          </cell>
          <cell r="H16573">
            <v>0</v>
          </cell>
          <cell r="O16573">
            <v>30120</v>
          </cell>
        </row>
        <row r="16574">
          <cell r="A16574">
            <v>45945</v>
          </cell>
          <cell r="C16574" t="str">
            <v>VENTAS MOSTRADOR</v>
          </cell>
          <cell r="F16574">
            <v>45945</v>
          </cell>
          <cell r="G16574">
            <v>45945</v>
          </cell>
          <cell r="H16574">
            <v>0</v>
          </cell>
          <cell r="O16574">
            <v>0</v>
          </cell>
        </row>
        <row r="16575">
          <cell r="A16575">
            <v>45945</v>
          </cell>
          <cell r="C16575" t="str">
            <v>VENTAS MOSTRADOR</v>
          </cell>
          <cell r="F16575">
            <v>45945</v>
          </cell>
          <cell r="G16575">
            <v>45945</v>
          </cell>
          <cell r="H16575">
            <v>0</v>
          </cell>
          <cell r="O16575">
            <v>0</v>
          </cell>
        </row>
        <row r="16576">
          <cell r="A16576">
            <v>45945</v>
          </cell>
          <cell r="C16576" t="str">
            <v>VENTAS MOSTRADOR</v>
          </cell>
          <cell r="F16576">
            <v>45945</v>
          </cell>
          <cell r="G16576">
            <v>45945</v>
          </cell>
          <cell r="H16576">
            <v>0</v>
          </cell>
          <cell r="O16576">
            <v>42570</v>
          </cell>
        </row>
        <row r="16577">
          <cell r="A16577">
            <v>45945</v>
          </cell>
          <cell r="C16577" t="str">
            <v>VENTAS MOSTRADOR</v>
          </cell>
          <cell r="F16577">
            <v>45945</v>
          </cell>
          <cell r="G16577">
            <v>45945</v>
          </cell>
          <cell r="H16577">
            <v>0</v>
          </cell>
          <cell r="O16577">
            <v>51600</v>
          </cell>
        </row>
        <row r="16578">
          <cell r="A16578">
            <v>45945</v>
          </cell>
          <cell r="C16578" t="str">
            <v>VENTAS MOSTRADOR</v>
          </cell>
          <cell r="F16578">
            <v>45945</v>
          </cell>
          <cell r="G16578">
            <v>45945</v>
          </cell>
          <cell r="H16578">
            <v>0</v>
          </cell>
          <cell r="O16578">
            <v>0</v>
          </cell>
        </row>
        <row r="16579">
          <cell r="A16579">
            <v>45945</v>
          </cell>
          <cell r="C16579" t="str">
            <v>VENTAS MOSTRADOR</v>
          </cell>
          <cell r="F16579">
            <v>45945</v>
          </cell>
          <cell r="G16579">
            <v>45945</v>
          </cell>
          <cell r="H16579">
            <v>0</v>
          </cell>
          <cell r="O16579">
            <v>0</v>
          </cell>
        </row>
        <row r="16580">
          <cell r="A16580">
            <v>45945</v>
          </cell>
          <cell r="C16580" t="str">
            <v>VENTAS MOSTRADOR</v>
          </cell>
          <cell r="F16580">
            <v>45945</v>
          </cell>
          <cell r="G16580">
            <v>45945</v>
          </cell>
          <cell r="H16580">
            <v>0</v>
          </cell>
          <cell r="O16580">
            <v>0</v>
          </cell>
        </row>
        <row r="16581">
          <cell r="A16581">
            <v>45945</v>
          </cell>
          <cell r="C16581" t="str">
            <v>JAIR SEBASTIAN ROJAS PULIDO</v>
          </cell>
          <cell r="F16581">
            <v>45944.346458333333</v>
          </cell>
          <cell r="G16581">
            <v>45945.346226851849</v>
          </cell>
          <cell r="H16581">
            <v>6</v>
          </cell>
          <cell r="O16581">
            <v>425499.99</v>
          </cell>
        </row>
        <row r="16582">
          <cell r="A16582">
            <v>45945</v>
          </cell>
          <cell r="C16582" t="str">
            <v>VENTAS MOSTRADOR</v>
          </cell>
          <cell r="F16582">
            <v>45913.430694444447</v>
          </cell>
          <cell r="G16582">
            <v>45921.430092592593</v>
          </cell>
          <cell r="H16582">
            <v>30</v>
          </cell>
          <cell r="O16582">
            <v>0</v>
          </cell>
        </row>
        <row r="16583">
          <cell r="A16583">
            <v>45945</v>
          </cell>
          <cell r="C16583" t="str">
            <v>VENTAS MOSTRADOR</v>
          </cell>
          <cell r="F16583">
            <v>45945</v>
          </cell>
          <cell r="G16583">
            <v>45945</v>
          </cell>
          <cell r="H16583">
            <v>0</v>
          </cell>
          <cell r="O16583">
            <v>0</v>
          </cell>
        </row>
        <row r="16584">
          <cell r="A16584">
            <v>45945</v>
          </cell>
          <cell r="C16584" t="str">
            <v>DEKARLA SAS</v>
          </cell>
          <cell r="F16584">
            <v>45941.625243055554</v>
          </cell>
          <cell r="G16584">
            <v>45942.604131944441</v>
          </cell>
          <cell r="H16584">
            <v>9</v>
          </cell>
          <cell r="O16584">
            <v>505000</v>
          </cell>
        </row>
        <row r="16585">
          <cell r="A16585">
            <v>45945</v>
          </cell>
          <cell r="C16585" t="str">
            <v>POLA Y TEJO SAS</v>
          </cell>
          <cell r="F16585">
            <v>45929.419861111113</v>
          </cell>
          <cell r="G16585">
            <v>45944.41978009259</v>
          </cell>
          <cell r="H16585">
            <v>7</v>
          </cell>
          <cell r="O16585">
            <v>168000</v>
          </cell>
        </row>
        <row r="16586">
          <cell r="A16586">
            <v>45945</v>
          </cell>
          <cell r="C16586" t="str">
            <v>POLA Y TEJO SAS</v>
          </cell>
          <cell r="F16586">
            <v>45931.210358796299</v>
          </cell>
          <cell r="G16586">
            <v>45946.209699074076</v>
          </cell>
          <cell r="H16586">
            <v>5</v>
          </cell>
          <cell r="O16586">
            <v>361900</v>
          </cell>
        </row>
        <row r="16587">
          <cell r="A16587">
            <v>45945</v>
          </cell>
          <cell r="C16587" t="str">
            <v>HUMO CAFE &amp; BISTRO SAS</v>
          </cell>
          <cell r="F16587">
            <v>45945.314328703702</v>
          </cell>
          <cell r="G16587">
            <v>45946.314050925925</v>
          </cell>
          <cell r="H16587">
            <v>5</v>
          </cell>
          <cell r="O16587">
            <v>551225</v>
          </cell>
        </row>
        <row r="16588">
          <cell r="A16588">
            <v>45945</v>
          </cell>
          <cell r="C16588" t="str">
            <v>POLA Y TEJO SAS</v>
          </cell>
          <cell r="F16588">
            <v>45933.452604166669</v>
          </cell>
          <cell r="G16588">
            <v>45948.452534722222</v>
          </cell>
          <cell r="H16588">
            <v>3</v>
          </cell>
          <cell r="O16588">
            <v>571050</v>
          </cell>
        </row>
        <row r="16589">
          <cell r="A16589">
            <v>45945</v>
          </cell>
          <cell r="C16589" t="str">
            <v>ANA DOLORES CORONEL PARDO</v>
          </cell>
          <cell r="F16589">
            <v>45945.361319444448</v>
          </cell>
          <cell r="G16589">
            <v>45946.361203703702</v>
          </cell>
          <cell r="H16589">
            <v>5</v>
          </cell>
          <cell r="O16589">
            <v>596700</v>
          </cell>
        </row>
        <row r="16590">
          <cell r="A16590">
            <v>45945</v>
          </cell>
          <cell r="C16590" t="str">
            <v>PINEDA FORERO ARNOBIS</v>
          </cell>
          <cell r="F16590">
            <v>45944.277071759258</v>
          </cell>
          <cell r="G16590">
            <v>45945.276932870373</v>
          </cell>
          <cell r="H16590">
            <v>6</v>
          </cell>
          <cell r="O16590">
            <v>827680</v>
          </cell>
        </row>
        <row r="16591">
          <cell r="A16591">
            <v>45945</v>
          </cell>
          <cell r="C16591" t="str">
            <v>SEBALI SAS</v>
          </cell>
          <cell r="F16591">
            <v>45936.261122685188</v>
          </cell>
          <cell r="G16591">
            <v>45944.260983796295</v>
          </cell>
          <cell r="H16591">
            <v>7</v>
          </cell>
          <cell r="O16591">
            <v>578906.25</v>
          </cell>
        </row>
        <row r="16592">
          <cell r="A16592">
            <v>45945</v>
          </cell>
          <cell r="C16592" t="str">
            <v>SEBALI SAS</v>
          </cell>
          <cell r="F16592">
            <v>45936.353645833333</v>
          </cell>
          <cell r="G16592">
            <v>45944.353368055556</v>
          </cell>
          <cell r="H16592">
            <v>7</v>
          </cell>
          <cell r="O16592">
            <v>287550</v>
          </cell>
        </row>
        <row r="16593">
          <cell r="A16593">
            <v>45945</v>
          </cell>
          <cell r="C16593" t="str">
            <v>BENJAMIN  CHAPARRO AMEZQUITA</v>
          </cell>
          <cell r="F16593">
            <v>45944.611909722225</v>
          </cell>
          <cell r="G16593">
            <v>45945.611261574071</v>
          </cell>
          <cell r="H16593">
            <v>6</v>
          </cell>
          <cell r="O16593">
            <v>1605500</v>
          </cell>
        </row>
        <row r="16594">
          <cell r="A16594">
            <v>45945</v>
          </cell>
          <cell r="C16594" t="str">
            <v>LAO KAO SA</v>
          </cell>
          <cell r="F16594">
            <v>45930.280266203707</v>
          </cell>
          <cell r="G16594">
            <v>45945.26761574074</v>
          </cell>
          <cell r="H16594">
            <v>6</v>
          </cell>
          <cell r="O16594">
            <v>4400107.824</v>
          </cell>
        </row>
        <row r="16595">
          <cell r="A16595">
            <v>45945</v>
          </cell>
          <cell r="C16595" t="str">
            <v>DOROTEA PARRILA SAS</v>
          </cell>
          <cell r="F16595">
            <v>45932.399745370371</v>
          </cell>
          <cell r="G16595">
            <v>45933.399444444447</v>
          </cell>
          <cell r="H16595">
            <v>18</v>
          </cell>
          <cell r="O16595">
            <v>1273500</v>
          </cell>
        </row>
        <row r="16596">
          <cell r="A16596">
            <v>45945</v>
          </cell>
          <cell r="C16596" t="str">
            <v>DOROTEA PARRILA SAS</v>
          </cell>
          <cell r="F16596">
            <v>45936.303946759261</v>
          </cell>
          <cell r="G16596">
            <v>45937.303773148145</v>
          </cell>
          <cell r="H16596">
            <v>14</v>
          </cell>
          <cell r="O16596">
            <v>1331600</v>
          </cell>
        </row>
        <row r="16597">
          <cell r="A16597">
            <v>45945</v>
          </cell>
          <cell r="C16597" t="str">
            <v>DOROTEA PARRILA SAS</v>
          </cell>
          <cell r="F16597">
            <v>45939.289467592593</v>
          </cell>
          <cell r="G16597">
            <v>45940.289317129631</v>
          </cell>
          <cell r="H16597">
            <v>11</v>
          </cell>
          <cell r="O16597">
            <v>679800</v>
          </cell>
        </row>
        <row r="16598">
          <cell r="A16598">
            <v>45945</v>
          </cell>
          <cell r="C16598" t="str">
            <v>DOROTEA PARRILA SAS</v>
          </cell>
          <cell r="F16598">
            <v>45939.501886574071</v>
          </cell>
          <cell r="G16598">
            <v>45940.501215277778</v>
          </cell>
          <cell r="H16598">
            <v>11</v>
          </cell>
          <cell r="O16598">
            <v>1212900</v>
          </cell>
        </row>
        <row r="16599">
          <cell r="A16599">
            <v>45945</v>
          </cell>
          <cell r="C16599" t="str">
            <v>VENTAS MOSTRADOR</v>
          </cell>
          <cell r="F16599">
            <v>45945</v>
          </cell>
          <cell r="G16599">
            <v>45945</v>
          </cell>
          <cell r="H16599">
            <v>0</v>
          </cell>
          <cell r="O16599">
            <v>41649</v>
          </cell>
        </row>
        <row r="16600">
          <cell r="A16600">
            <v>45945</v>
          </cell>
          <cell r="C16600" t="str">
            <v>VENTAS MOSTRADOR</v>
          </cell>
          <cell r="F16600">
            <v>45945</v>
          </cell>
          <cell r="G16600">
            <v>45945</v>
          </cell>
          <cell r="H16600">
            <v>0</v>
          </cell>
          <cell r="O16600">
            <v>820152</v>
          </cell>
        </row>
        <row r="16601">
          <cell r="A16601">
            <v>45945</v>
          </cell>
          <cell r="C16601" t="str">
            <v>ROBINFOOD COLOMBIA SAS</v>
          </cell>
          <cell r="F16601">
            <v>45915.278587962966</v>
          </cell>
          <cell r="G16601">
            <v>45945.278425925928</v>
          </cell>
          <cell r="H16601">
            <v>6</v>
          </cell>
          <cell r="O16601">
            <v>2210809.2000000002</v>
          </cell>
        </row>
        <row r="16602">
          <cell r="A16602">
            <v>45945</v>
          </cell>
          <cell r="C16602" t="str">
            <v>ROBINFOOD COLOMBIA SAS</v>
          </cell>
          <cell r="F16602">
            <v>45917.299270833333</v>
          </cell>
          <cell r="G16602">
            <v>45947.299166666664</v>
          </cell>
          <cell r="H16602">
            <v>4</v>
          </cell>
          <cell r="O16602">
            <v>3525344.4</v>
          </cell>
        </row>
        <row r="16603">
          <cell r="A16603">
            <v>45945</v>
          </cell>
          <cell r="C16603" t="str">
            <v>ROBINFOOD COLOMBIA SAS</v>
          </cell>
          <cell r="F16603">
            <v>45919.359120370369</v>
          </cell>
          <cell r="G16603">
            <v>45949.35900462963</v>
          </cell>
          <cell r="H16603">
            <v>2</v>
          </cell>
          <cell r="O16603">
            <v>3510406.5</v>
          </cell>
        </row>
        <row r="16604">
          <cell r="A16604">
            <v>45945</v>
          </cell>
          <cell r="C16604" t="str">
            <v xml:space="preserve">LOS HORNITOS PASTELERIA Y PANADERIA </v>
          </cell>
          <cell r="F16604">
            <v>45910.569131944445</v>
          </cell>
          <cell r="G16604">
            <v>45940.569050925929</v>
          </cell>
          <cell r="H16604">
            <v>11</v>
          </cell>
          <cell r="O16604">
            <v>1847300</v>
          </cell>
        </row>
        <row r="16605">
          <cell r="A16605">
            <v>45945</v>
          </cell>
          <cell r="C16605" t="str">
            <v xml:space="preserve">LOS HORNITOS PASTELERIA Y PANADERIA </v>
          </cell>
          <cell r="F16605">
            <v>45916.4062037037</v>
          </cell>
          <cell r="G16605">
            <v>45946.406087962961</v>
          </cell>
          <cell r="H16605">
            <v>5</v>
          </cell>
          <cell r="O16605">
            <v>1493200</v>
          </cell>
        </row>
        <row r="16606">
          <cell r="A16606">
            <v>45946</v>
          </cell>
          <cell r="C16606" t="str">
            <v>VENTAS MOSTRADOR</v>
          </cell>
          <cell r="F16606">
            <v>45946</v>
          </cell>
          <cell r="G16606">
            <v>45946</v>
          </cell>
          <cell r="H16606">
            <v>0</v>
          </cell>
          <cell r="O16606">
            <v>5625</v>
          </cell>
        </row>
        <row r="16607">
          <cell r="A16607">
            <v>45946</v>
          </cell>
          <cell r="C16607" t="str">
            <v>VENTAS MOSTRADOR</v>
          </cell>
          <cell r="F16607">
            <v>45946</v>
          </cell>
          <cell r="G16607">
            <v>45946</v>
          </cell>
          <cell r="H16607">
            <v>0</v>
          </cell>
          <cell r="O16607">
            <v>9000</v>
          </cell>
        </row>
        <row r="16608">
          <cell r="A16608">
            <v>45946</v>
          </cell>
          <cell r="C16608" t="str">
            <v>VENTAS MOSTRADOR</v>
          </cell>
          <cell r="F16608">
            <v>45946</v>
          </cell>
          <cell r="G16608">
            <v>45946</v>
          </cell>
          <cell r="H16608">
            <v>0</v>
          </cell>
          <cell r="O16608">
            <v>19020</v>
          </cell>
        </row>
        <row r="16609">
          <cell r="A16609">
            <v>45946</v>
          </cell>
          <cell r="C16609" t="str">
            <v>VENTAS MOSTRADOR</v>
          </cell>
          <cell r="F16609">
            <v>45946</v>
          </cell>
          <cell r="G16609">
            <v>45946</v>
          </cell>
          <cell r="H16609">
            <v>0</v>
          </cell>
          <cell r="O16609">
            <v>20000</v>
          </cell>
        </row>
        <row r="16610">
          <cell r="A16610">
            <v>45946</v>
          </cell>
          <cell r="C16610" t="str">
            <v>VENTAS MOSTRADOR</v>
          </cell>
          <cell r="F16610">
            <v>45946</v>
          </cell>
          <cell r="G16610">
            <v>45946</v>
          </cell>
          <cell r="H16610">
            <v>0</v>
          </cell>
          <cell r="O16610">
            <v>27000</v>
          </cell>
        </row>
        <row r="16611">
          <cell r="A16611">
            <v>45946</v>
          </cell>
          <cell r="C16611" t="str">
            <v>VENTAS MOSTRADOR</v>
          </cell>
          <cell r="F16611">
            <v>45946</v>
          </cell>
          <cell r="G16611">
            <v>45946</v>
          </cell>
          <cell r="H16611">
            <v>0</v>
          </cell>
          <cell r="O16611">
            <v>32327</v>
          </cell>
        </row>
        <row r="16612">
          <cell r="A16612">
            <v>45946</v>
          </cell>
          <cell r="C16612" t="str">
            <v>VENTAS MOSTRADOR</v>
          </cell>
          <cell r="F16612">
            <v>45946</v>
          </cell>
          <cell r="G16612">
            <v>45946</v>
          </cell>
          <cell r="H16612">
            <v>0</v>
          </cell>
          <cell r="O16612">
            <v>32786</v>
          </cell>
        </row>
        <row r="16613">
          <cell r="A16613">
            <v>45946</v>
          </cell>
          <cell r="C16613" t="str">
            <v>VENTAS MOSTRADOR</v>
          </cell>
          <cell r="F16613">
            <v>45946</v>
          </cell>
          <cell r="G16613">
            <v>45946</v>
          </cell>
          <cell r="H16613">
            <v>0</v>
          </cell>
          <cell r="O16613">
            <v>34230</v>
          </cell>
        </row>
        <row r="16614">
          <cell r="A16614">
            <v>45946</v>
          </cell>
          <cell r="C16614" t="str">
            <v>VENTAS MOSTRADOR</v>
          </cell>
          <cell r="F16614">
            <v>45946</v>
          </cell>
          <cell r="G16614">
            <v>45946</v>
          </cell>
          <cell r="H16614">
            <v>0</v>
          </cell>
          <cell r="O16614">
            <v>39160</v>
          </cell>
        </row>
        <row r="16615">
          <cell r="A16615">
            <v>45946</v>
          </cell>
          <cell r="C16615" t="str">
            <v>VENTAS MOSTRADOR</v>
          </cell>
          <cell r="F16615">
            <v>45946</v>
          </cell>
          <cell r="G16615">
            <v>45946</v>
          </cell>
          <cell r="H16615">
            <v>0</v>
          </cell>
          <cell r="O16615">
            <v>63458</v>
          </cell>
        </row>
        <row r="16616">
          <cell r="A16616">
            <v>45946</v>
          </cell>
          <cell r="C16616" t="str">
            <v>VENTAS MOSTRADOR</v>
          </cell>
          <cell r="F16616">
            <v>45946</v>
          </cell>
          <cell r="G16616">
            <v>45946</v>
          </cell>
          <cell r="H16616">
            <v>0</v>
          </cell>
          <cell r="O16616">
            <v>80000</v>
          </cell>
        </row>
        <row r="16617">
          <cell r="A16617">
            <v>45946</v>
          </cell>
          <cell r="C16617" t="str">
            <v>VENTAS MOSTRADOR</v>
          </cell>
          <cell r="F16617">
            <v>45946</v>
          </cell>
          <cell r="G16617">
            <v>45946</v>
          </cell>
          <cell r="H16617">
            <v>0</v>
          </cell>
          <cell r="O16617">
            <v>86684</v>
          </cell>
        </row>
        <row r="16618">
          <cell r="A16618">
            <v>45946</v>
          </cell>
          <cell r="C16618" t="str">
            <v>SONIA CONTANZA CARDENAS MURCIA</v>
          </cell>
          <cell r="F16618">
            <v>45946.298229166663</v>
          </cell>
          <cell r="G16618">
            <v>45947.297881944447</v>
          </cell>
          <cell r="H16618">
            <v>4</v>
          </cell>
          <cell r="O16618">
            <v>104584</v>
          </cell>
        </row>
        <row r="16619">
          <cell r="A16619">
            <v>45946</v>
          </cell>
          <cell r="C16619" t="str">
            <v>VENTAS MOSTRADOR</v>
          </cell>
          <cell r="F16619">
            <v>45946</v>
          </cell>
          <cell r="G16619">
            <v>45946</v>
          </cell>
          <cell r="H16619">
            <v>0</v>
          </cell>
          <cell r="O16619">
            <v>0</v>
          </cell>
        </row>
        <row r="16620">
          <cell r="A16620">
            <v>45946</v>
          </cell>
          <cell r="C16620" t="str">
            <v>NUEVA EPS SAS</v>
          </cell>
          <cell r="F16620">
            <v>45946</v>
          </cell>
          <cell r="G16620">
            <v>45946</v>
          </cell>
          <cell r="H16620">
            <v>0</v>
          </cell>
          <cell r="O16620">
            <v>142350</v>
          </cell>
        </row>
        <row r="16621">
          <cell r="A16621">
            <v>45946</v>
          </cell>
          <cell r="C16621" t="str">
            <v>VENTAS MOSTRADOR</v>
          </cell>
          <cell r="F16621">
            <v>45946</v>
          </cell>
          <cell r="G16621">
            <v>45946</v>
          </cell>
          <cell r="H16621">
            <v>0</v>
          </cell>
          <cell r="O16621">
            <v>0</v>
          </cell>
        </row>
        <row r="16622">
          <cell r="A16622">
            <v>45946</v>
          </cell>
          <cell r="C16622" t="str">
            <v>FELIPE BECERRA ZAPATA</v>
          </cell>
          <cell r="F16622">
            <v>45941.276250000003</v>
          </cell>
          <cell r="G16622">
            <v>45942.275138888886</v>
          </cell>
          <cell r="H16622">
            <v>9</v>
          </cell>
          <cell r="O16622">
            <v>327800</v>
          </cell>
        </row>
        <row r="16623">
          <cell r="A16623">
            <v>45946</v>
          </cell>
          <cell r="C16623" t="str">
            <v>BISTROT S.A.S</v>
          </cell>
          <cell r="F16623">
            <v>45901.315381944441</v>
          </cell>
          <cell r="G16623">
            <v>45931.315150462964</v>
          </cell>
          <cell r="H16623">
            <v>20</v>
          </cell>
          <cell r="O16623">
            <v>178800</v>
          </cell>
        </row>
        <row r="16624">
          <cell r="A16624">
            <v>45946</v>
          </cell>
          <cell r="C16624" t="str">
            <v>BISTROT S.A.S</v>
          </cell>
          <cell r="F16624">
            <v>45906.299884259257</v>
          </cell>
          <cell r="G16624">
            <v>45936.299710648149</v>
          </cell>
          <cell r="H16624">
            <v>15</v>
          </cell>
          <cell r="O16624">
            <v>362100</v>
          </cell>
        </row>
        <row r="16625">
          <cell r="A16625">
            <v>45946</v>
          </cell>
          <cell r="C16625" t="str">
            <v>CARLOS ANDRES HERNANDEZ MARTINEZ</v>
          </cell>
          <cell r="F16625">
            <v>45946.371493055558</v>
          </cell>
          <cell r="G16625">
            <v>45947.371423611112</v>
          </cell>
          <cell r="H16625">
            <v>4</v>
          </cell>
          <cell r="O16625">
            <v>638249.98</v>
          </cell>
        </row>
        <row r="16626">
          <cell r="A16626">
            <v>45946</v>
          </cell>
          <cell r="C16626" t="str">
            <v>NESTOR ABEL NOREÑA URREA</v>
          </cell>
          <cell r="F16626">
            <v>45945.510289351849</v>
          </cell>
          <cell r="G16626">
            <v>45946.509583333333</v>
          </cell>
          <cell r="H16626">
            <v>5</v>
          </cell>
          <cell r="O16626">
            <v>662580</v>
          </cell>
        </row>
        <row r="16627">
          <cell r="A16627">
            <v>45946</v>
          </cell>
          <cell r="C16627" t="str">
            <v>CRISTIAN MANUEL BELTRAN VALENZUELA</v>
          </cell>
          <cell r="F16627">
            <v>45946.463067129633</v>
          </cell>
          <cell r="G16627">
            <v>45954.462997685187</v>
          </cell>
          <cell r="H16627">
            <v>-3</v>
          </cell>
          <cell r="O16627">
            <v>913000</v>
          </cell>
        </row>
        <row r="16628">
          <cell r="A16628">
            <v>45946</v>
          </cell>
          <cell r="C16628" t="str">
            <v>GOMEZ ARIAS CARLOS ARTURO</v>
          </cell>
          <cell r="F16628">
            <v>45946.343495370369</v>
          </cell>
          <cell r="G16628">
            <v>45947.34302083333</v>
          </cell>
          <cell r="H16628">
            <v>4</v>
          </cell>
          <cell r="O16628">
            <v>1056949.98</v>
          </cell>
        </row>
        <row r="16629">
          <cell r="A16629">
            <v>45946</v>
          </cell>
          <cell r="C16629" t="str">
            <v>INVERSIONES NGB &amp; CO SAS</v>
          </cell>
          <cell r="F16629">
            <v>45913.491122685184</v>
          </cell>
          <cell r="G16629">
            <v>45921.444907407407</v>
          </cell>
          <cell r="H16629">
            <v>30</v>
          </cell>
          <cell r="O16629">
            <v>1154750</v>
          </cell>
        </row>
        <row r="16630">
          <cell r="A16630">
            <v>45946</v>
          </cell>
          <cell r="C16630" t="str">
            <v>CONSUMIDOR  FINAL</v>
          </cell>
          <cell r="F16630">
            <v>45944.580358796295</v>
          </cell>
          <cell r="G16630">
            <v>45945.580358796295</v>
          </cell>
          <cell r="H16630">
            <v>7</v>
          </cell>
          <cell r="O16630">
            <v>1260000</v>
          </cell>
        </row>
        <row r="16631">
          <cell r="A16631">
            <v>45946</v>
          </cell>
          <cell r="C16631" t="str">
            <v>JOSE DIEGO MOSQUERA</v>
          </cell>
          <cell r="F16631">
            <v>45940.234606481485</v>
          </cell>
          <cell r="G16631">
            <v>45941.234606481485</v>
          </cell>
          <cell r="H16631">
            <v>10</v>
          </cell>
          <cell r="O16631">
            <v>1460000</v>
          </cell>
        </row>
        <row r="16632">
          <cell r="A16632">
            <v>45946</v>
          </cell>
          <cell r="C16632" t="str">
            <v>DOROTEA PARRILA SAS</v>
          </cell>
          <cell r="F16632">
            <v>45946.322002314817</v>
          </cell>
          <cell r="G16632">
            <v>45947.321122685185</v>
          </cell>
          <cell r="H16632">
            <v>4</v>
          </cell>
          <cell r="O16632">
            <v>1538950</v>
          </cell>
        </row>
        <row r="16633">
          <cell r="A16633">
            <v>45946</v>
          </cell>
          <cell r="C16633" t="str">
            <v>LA BIFERIA SA</v>
          </cell>
          <cell r="F16633">
            <v>45922.506782407407</v>
          </cell>
          <cell r="G16633">
            <v>45952.506574074076</v>
          </cell>
          <cell r="H16633">
            <v>0</v>
          </cell>
          <cell r="O16633">
            <v>1572500</v>
          </cell>
        </row>
        <row r="16634">
          <cell r="A16634">
            <v>45946</v>
          </cell>
          <cell r="C16634" t="str">
            <v>INFARTO SAS</v>
          </cell>
          <cell r="F16634">
            <v>45925.255393518521</v>
          </cell>
          <cell r="G16634">
            <v>45945.255266203705</v>
          </cell>
          <cell r="H16634">
            <v>7</v>
          </cell>
          <cell r="O16634">
            <v>138623.712</v>
          </cell>
        </row>
        <row r="16635">
          <cell r="A16635">
            <v>45946</v>
          </cell>
          <cell r="C16635" t="str">
            <v>INFARTO SAS</v>
          </cell>
          <cell r="F16635">
            <v>45925.663159722222</v>
          </cell>
          <cell r="G16635">
            <v>45945.663043981483</v>
          </cell>
          <cell r="H16635">
            <v>7</v>
          </cell>
          <cell r="O16635">
            <v>483290.85800000001</v>
          </cell>
        </row>
        <row r="16636">
          <cell r="A16636">
            <v>45946</v>
          </cell>
          <cell r="C16636" t="str">
            <v>INFARTO SAS</v>
          </cell>
          <cell r="F16636">
            <v>45927.277789351851</v>
          </cell>
          <cell r="G16636">
            <v>45947.277627314812</v>
          </cell>
          <cell r="H16636">
            <v>5</v>
          </cell>
          <cell r="O16636">
            <v>161727.66399999999</v>
          </cell>
        </row>
        <row r="16637">
          <cell r="A16637">
            <v>45946</v>
          </cell>
          <cell r="C16637" t="str">
            <v>INFARTO SAS</v>
          </cell>
          <cell r="F16637">
            <v>45927.413449074076</v>
          </cell>
          <cell r="G16637">
            <v>45947.411261574074</v>
          </cell>
          <cell r="H16637">
            <v>5</v>
          </cell>
          <cell r="O16637">
            <v>697102</v>
          </cell>
        </row>
        <row r="16638">
          <cell r="A16638">
            <v>45946</v>
          </cell>
          <cell r="C16638" t="str">
            <v>INFARTO SAS</v>
          </cell>
          <cell r="F16638">
            <v>45931.330543981479</v>
          </cell>
          <cell r="G16638">
            <v>45951.330428240741</v>
          </cell>
          <cell r="H16638">
            <v>1</v>
          </cell>
          <cell r="O16638">
            <v>164615.658</v>
          </cell>
        </row>
        <row r="16639">
          <cell r="A16639">
            <v>45946</v>
          </cell>
          <cell r="C16639" t="str">
            <v>SOSTENIBILIDAD S.A.S.</v>
          </cell>
          <cell r="F16639">
            <v>45932.550393518519</v>
          </cell>
          <cell r="G16639">
            <v>45947.550254629627</v>
          </cell>
          <cell r="H16639">
            <v>4</v>
          </cell>
          <cell r="O16639">
            <v>708150</v>
          </cell>
        </row>
        <row r="16640">
          <cell r="A16640">
            <v>45946</v>
          </cell>
          <cell r="C16640" t="str">
            <v>SOSTENIBILIDAD S.A.S.</v>
          </cell>
          <cell r="F16640">
            <v>45932.564918981479</v>
          </cell>
          <cell r="G16640">
            <v>45947.564814814818</v>
          </cell>
          <cell r="H16640">
            <v>4</v>
          </cell>
          <cell r="O16640">
            <v>1033800</v>
          </cell>
        </row>
        <row r="16641">
          <cell r="A16641">
            <v>45946</v>
          </cell>
          <cell r="C16641" t="str">
            <v>TODOS COMEMOS SAS</v>
          </cell>
          <cell r="F16641">
            <v>45833.440092592595</v>
          </cell>
          <cell r="G16641">
            <v>45841.420162037037</v>
          </cell>
          <cell r="H16641">
            <v>110</v>
          </cell>
          <cell r="O16641">
            <v>39694</v>
          </cell>
        </row>
        <row r="16642">
          <cell r="A16642">
            <v>45946</v>
          </cell>
          <cell r="C16642" t="str">
            <v>TODOS COMEMOS SAS</v>
          </cell>
          <cell r="F16642">
            <v>45897.470462962963</v>
          </cell>
          <cell r="G16642">
            <v>45905.470104166663</v>
          </cell>
          <cell r="H16642">
            <v>46</v>
          </cell>
          <cell r="O16642">
            <v>864600</v>
          </cell>
        </row>
        <row r="16643">
          <cell r="A16643">
            <v>45946</v>
          </cell>
          <cell r="C16643" t="str">
            <v>TODOS COMEMOS SAS</v>
          </cell>
          <cell r="F16643">
            <v>45904.431354166663</v>
          </cell>
          <cell r="G16643">
            <v>45912.431122685186</v>
          </cell>
          <cell r="H16643">
            <v>39</v>
          </cell>
          <cell r="O16643">
            <v>206800</v>
          </cell>
        </row>
        <row r="16644">
          <cell r="A16644">
            <v>45946</v>
          </cell>
          <cell r="C16644" t="str">
            <v>TODOS COMEMOS SAS</v>
          </cell>
          <cell r="F16644">
            <v>45911.397951388892</v>
          </cell>
          <cell r="G16644">
            <v>45919.394050925926</v>
          </cell>
          <cell r="H16644">
            <v>32</v>
          </cell>
          <cell r="O16644">
            <v>778800</v>
          </cell>
        </row>
        <row r="16645">
          <cell r="A16645">
            <v>45946</v>
          </cell>
          <cell r="C16645" t="str">
            <v>TODOS COMEMOS SAS</v>
          </cell>
          <cell r="F16645">
            <v>45913.430694444447</v>
          </cell>
          <cell r="G16645">
            <v>45921.430092592593</v>
          </cell>
          <cell r="H16645">
            <v>30</v>
          </cell>
          <cell r="O16645">
            <v>127506</v>
          </cell>
        </row>
        <row r="16646">
          <cell r="A16646">
            <v>45946</v>
          </cell>
          <cell r="C16646" t="str">
            <v>CELESTE CATERING SAS</v>
          </cell>
          <cell r="F16646">
            <v>45904.676793981482</v>
          </cell>
          <cell r="G16646">
            <v>45934.674722222226</v>
          </cell>
          <cell r="H16646">
            <v>17</v>
          </cell>
          <cell r="O16646">
            <v>673102</v>
          </cell>
        </row>
        <row r="16647">
          <cell r="A16647">
            <v>45946</v>
          </cell>
          <cell r="C16647" t="str">
            <v>CELESTE CATERING SAS</v>
          </cell>
          <cell r="F16647">
            <v>45912.41946759259</v>
          </cell>
          <cell r="G16647">
            <v>45942.417002314818</v>
          </cell>
          <cell r="H16647">
            <v>9</v>
          </cell>
          <cell r="O16647">
            <v>144050</v>
          </cell>
        </row>
        <row r="16648">
          <cell r="A16648">
            <v>45946</v>
          </cell>
          <cell r="C16648" t="str">
            <v>CELESTE CATERING SAS</v>
          </cell>
          <cell r="F16648">
            <v>45926.460578703707</v>
          </cell>
          <cell r="G16648">
            <v>45956.452002314814</v>
          </cell>
          <cell r="H16648">
            <v>-5</v>
          </cell>
          <cell r="O16648">
            <v>630000</v>
          </cell>
        </row>
        <row r="16649">
          <cell r="A16649">
            <v>45946</v>
          </cell>
          <cell r="C16649" t="str">
            <v>CELESTE CATERING SAS</v>
          </cell>
          <cell r="F16649">
            <v>45926.462476851855</v>
          </cell>
          <cell r="G16649">
            <v>45956.462060185186</v>
          </cell>
          <cell r="H16649">
            <v>-5</v>
          </cell>
          <cell r="O16649">
            <v>152650</v>
          </cell>
        </row>
        <row r="16650">
          <cell r="A16650">
            <v>45946</v>
          </cell>
          <cell r="C16650" t="str">
            <v>CELESTE CATERING SAS</v>
          </cell>
          <cell r="F16650">
            <v>45926.467939814815</v>
          </cell>
          <cell r="G16650">
            <v>45956.467812499999</v>
          </cell>
          <cell r="H16650">
            <v>-5</v>
          </cell>
          <cell r="O16650">
            <v>140000</v>
          </cell>
        </row>
        <row r="16651">
          <cell r="A16651">
            <v>45946</v>
          </cell>
          <cell r="C16651" t="str">
            <v>CELESTE CATERING SAS</v>
          </cell>
          <cell r="F16651">
            <v>45926.515046296299</v>
          </cell>
          <cell r="G16651">
            <v>45956.514884259261</v>
          </cell>
          <cell r="H16651">
            <v>-5</v>
          </cell>
          <cell r="O16651">
            <v>543148</v>
          </cell>
        </row>
        <row r="16652">
          <cell r="A16652">
            <v>45946</v>
          </cell>
          <cell r="C16652" t="str">
            <v>DOROTEA PARRILA BAR SAS</v>
          </cell>
          <cell r="F16652">
            <v>45938.592905092592</v>
          </cell>
          <cell r="G16652">
            <v>45942.592291666668</v>
          </cell>
          <cell r="H16652">
            <v>9</v>
          </cell>
          <cell r="O16652">
            <v>3162800</v>
          </cell>
        </row>
        <row r="16653">
          <cell r="A16653">
            <v>45946</v>
          </cell>
          <cell r="C16653" t="str">
            <v>DOROTEA PARRILA BAR SAS</v>
          </cell>
          <cell r="F16653">
            <v>45939.245208333334</v>
          </cell>
          <cell r="G16653">
            <v>45943.245208333334</v>
          </cell>
          <cell r="H16653">
            <v>8</v>
          </cell>
          <cell r="O16653">
            <v>220000</v>
          </cell>
        </row>
        <row r="16654">
          <cell r="A16654">
            <v>45946</v>
          </cell>
          <cell r="C16654" t="str">
            <v>RETACO SAS</v>
          </cell>
          <cell r="F16654">
            <v>45896.279374999998</v>
          </cell>
          <cell r="G16654">
            <v>45926.279120370367</v>
          </cell>
          <cell r="H16654">
            <v>26</v>
          </cell>
          <cell r="O16654">
            <v>339150</v>
          </cell>
        </row>
        <row r="16655">
          <cell r="A16655">
            <v>45946</v>
          </cell>
          <cell r="C16655" t="str">
            <v>RETACO SAS</v>
          </cell>
          <cell r="F16655">
            <v>45896.281111111108</v>
          </cell>
          <cell r="G16655">
            <v>45926.280844907407</v>
          </cell>
          <cell r="H16655">
            <v>26</v>
          </cell>
          <cell r="O16655">
            <v>600000</v>
          </cell>
        </row>
        <row r="16656">
          <cell r="A16656">
            <v>45946</v>
          </cell>
          <cell r="C16656" t="str">
            <v>RETACO SAS</v>
          </cell>
          <cell r="F16656">
            <v>45901.361261574071</v>
          </cell>
          <cell r="G16656">
            <v>45931.353136574071</v>
          </cell>
          <cell r="H16656">
            <v>21</v>
          </cell>
          <cell r="O16656">
            <v>1203400.03</v>
          </cell>
        </row>
        <row r="16657">
          <cell r="A16657">
            <v>45946</v>
          </cell>
          <cell r="C16657" t="str">
            <v>RETACO SAS</v>
          </cell>
          <cell r="F16657">
            <v>45902.299247685187</v>
          </cell>
          <cell r="G16657">
            <v>45932.299143518518</v>
          </cell>
          <cell r="H16657">
            <v>20</v>
          </cell>
          <cell r="O16657">
            <v>341700</v>
          </cell>
        </row>
        <row r="16658">
          <cell r="A16658">
            <v>45946</v>
          </cell>
          <cell r="C16658" t="str">
            <v>RETACO SAS</v>
          </cell>
          <cell r="F16658">
            <v>45904.328055555554</v>
          </cell>
          <cell r="G16658">
            <v>45934.327800925923</v>
          </cell>
          <cell r="H16658">
            <v>18</v>
          </cell>
          <cell r="O16658">
            <v>878999.99</v>
          </cell>
        </row>
        <row r="16659">
          <cell r="A16659">
            <v>45946</v>
          </cell>
          <cell r="C16659" t="str">
            <v>RETACO SAS</v>
          </cell>
          <cell r="F16659">
            <v>45904.33489583333</v>
          </cell>
          <cell r="G16659">
            <v>45934.334791666668</v>
          </cell>
          <cell r="H16659">
            <v>18</v>
          </cell>
          <cell r="O16659">
            <v>235500</v>
          </cell>
        </row>
        <row r="16660">
          <cell r="A16660">
            <v>45946</v>
          </cell>
          <cell r="C16660" t="str">
            <v>PODER BGTA SAS</v>
          </cell>
          <cell r="F16660">
            <v>45926.339328703703</v>
          </cell>
          <cell r="G16660">
            <v>45956.339212962965</v>
          </cell>
          <cell r="H16660">
            <v>-5</v>
          </cell>
          <cell r="O16660">
            <v>1356759.6640000001</v>
          </cell>
        </row>
        <row r="16661">
          <cell r="A16661">
            <v>45946</v>
          </cell>
          <cell r="C16661" t="str">
            <v>PODER BGTA SAS</v>
          </cell>
          <cell r="F16661">
            <v>45930.262476851851</v>
          </cell>
          <cell r="G16661">
            <v>45960.262372685182</v>
          </cell>
          <cell r="H16661">
            <v>-9</v>
          </cell>
          <cell r="O16661">
            <v>650097.40800000005</v>
          </cell>
        </row>
        <row r="16662">
          <cell r="A16662">
            <v>45946</v>
          </cell>
          <cell r="C16662" t="str">
            <v>PODER BGTA SAS</v>
          </cell>
          <cell r="F16662">
            <v>45930.272870370369</v>
          </cell>
          <cell r="G16662">
            <v>45960.272800925923</v>
          </cell>
          <cell r="H16662">
            <v>-9</v>
          </cell>
          <cell r="O16662">
            <v>139818.74400000001</v>
          </cell>
        </row>
        <row r="16663">
          <cell r="A16663">
            <v>45946</v>
          </cell>
          <cell r="C16663" t="str">
            <v>PODER BGTA SAS</v>
          </cell>
          <cell r="F16663">
            <v>45930.273333333331</v>
          </cell>
          <cell r="G16663">
            <v>45960.273194444446</v>
          </cell>
          <cell r="H16663">
            <v>-9</v>
          </cell>
          <cell r="O16663">
            <v>1903685.976</v>
          </cell>
        </row>
        <row r="16664">
          <cell r="A16664">
            <v>45946</v>
          </cell>
          <cell r="C16664" t="str">
            <v>KAREN GISSET MARTINEZ SANDOVAL</v>
          </cell>
          <cell r="F16664">
            <v>45946.221342592595</v>
          </cell>
          <cell r="G16664">
            <v>45947.211759259262</v>
          </cell>
          <cell r="H16664">
            <v>4</v>
          </cell>
          <cell r="O16664">
            <v>4140000</v>
          </cell>
        </row>
        <row r="16665">
          <cell r="A16665">
            <v>45946</v>
          </cell>
          <cell r="C16665" t="str">
            <v>ALIMENTOS BENAL SAS</v>
          </cell>
          <cell r="F16665">
            <v>45917.407997685186</v>
          </cell>
          <cell r="G16665">
            <v>45947.407893518517</v>
          </cell>
          <cell r="H16665">
            <v>5</v>
          </cell>
          <cell r="O16665">
            <v>3268800</v>
          </cell>
        </row>
        <row r="16666">
          <cell r="A16666">
            <v>45946</v>
          </cell>
          <cell r="C16666" t="str">
            <v>ALIMENTOS BENAL SAS</v>
          </cell>
          <cell r="F16666">
            <v>45919.446446759262</v>
          </cell>
          <cell r="G16666">
            <v>45949.446180555555</v>
          </cell>
          <cell r="H16666">
            <v>3</v>
          </cell>
          <cell r="O16666">
            <v>1094800</v>
          </cell>
        </row>
        <row r="16667">
          <cell r="A16667">
            <v>45946</v>
          </cell>
          <cell r="C16667" t="str">
            <v>INDUCOLCARNES S.A.S</v>
          </cell>
          <cell r="F16667">
            <v>45910.535474537035</v>
          </cell>
          <cell r="G16667">
            <v>45925.531342592592</v>
          </cell>
          <cell r="H16667">
            <v>27</v>
          </cell>
          <cell r="O16667">
            <v>4777065.7304999996</v>
          </cell>
        </row>
        <row r="16668">
          <cell r="A16668">
            <v>45946</v>
          </cell>
          <cell r="C16668" t="str">
            <v>GSF INVESTMENTS SAS</v>
          </cell>
          <cell r="F16668">
            <v>45890.211539351854</v>
          </cell>
          <cell r="G16668">
            <v>45891.211423611108</v>
          </cell>
          <cell r="H16668">
            <v>60</v>
          </cell>
          <cell r="O16668">
            <v>1245182</v>
          </cell>
        </row>
        <row r="16669">
          <cell r="A16669">
            <v>45946</v>
          </cell>
          <cell r="C16669" t="str">
            <v>GSF INVESTMENTS SAS</v>
          </cell>
          <cell r="F16669">
            <v>45890.32671296296</v>
          </cell>
          <cell r="G16669">
            <v>45891.32671296296</v>
          </cell>
          <cell r="H16669">
            <v>60</v>
          </cell>
          <cell r="O16669">
            <v>1946000</v>
          </cell>
        </row>
        <row r="16670">
          <cell r="A16670">
            <v>45946</v>
          </cell>
          <cell r="C16670" t="str">
            <v>GSF INVESTMENTS SAS</v>
          </cell>
          <cell r="F16670">
            <v>45897.23228009259</v>
          </cell>
          <cell r="G16670">
            <v>45898.23228009259</v>
          </cell>
          <cell r="H16670">
            <v>53</v>
          </cell>
          <cell r="O16670">
            <v>1026700</v>
          </cell>
        </row>
        <row r="16671">
          <cell r="A16671">
            <v>45946</v>
          </cell>
          <cell r="C16671" t="str">
            <v>GSF INVESTMENTS SAS</v>
          </cell>
          <cell r="F16671">
            <v>45901.375636574077</v>
          </cell>
          <cell r="G16671">
            <v>45902.37537037037</v>
          </cell>
          <cell r="H16671">
            <v>49</v>
          </cell>
          <cell r="O16671">
            <v>782118</v>
          </cell>
        </row>
        <row r="16672">
          <cell r="A16672">
            <v>45946</v>
          </cell>
          <cell r="C16672" t="str">
            <v>TIGRE COLOMBIA S.A.S</v>
          </cell>
          <cell r="F16672">
            <v>45937.334513888891</v>
          </cell>
          <cell r="G16672">
            <v>45945.332962962966</v>
          </cell>
          <cell r="H16672">
            <v>7</v>
          </cell>
          <cell r="O16672">
            <v>1179150</v>
          </cell>
        </row>
        <row r="16673">
          <cell r="A16673">
            <v>45946</v>
          </cell>
          <cell r="C16673" t="str">
            <v>TIGRE COLOMBIA S.A.S</v>
          </cell>
          <cell r="F16673">
            <v>45945.297962962963</v>
          </cell>
          <cell r="G16673">
            <v>45953.297824074078</v>
          </cell>
          <cell r="H16673">
            <v>-1</v>
          </cell>
          <cell r="O16673">
            <v>1240000</v>
          </cell>
        </row>
        <row r="16674">
          <cell r="A16674">
            <v>45946</v>
          </cell>
          <cell r="C16674" t="str">
            <v>TIGRE COLOMBIA S.A.S</v>
          </cell>
          <cell r="F16674">
            <v>45945.298993055556</v>
          </cell>
          <cell r="G16674">
            <v>45953.298703703702</v>
          </cell>
          <cell r="H16674">
            <v>-1</v>
          </cell>
          <cell r="O16674">
            <v>1550000</v>
          </cell>
        </row>
        <row r="16675">
          <cell r="A16675">
            <v>45946</v>
          </cell>
          <cell r="C16675" t="str">
            <v>TIGRE COLOMBIA S.A.S</v>
          </cell>
          <cell r="F16675">
            <v>45945.299884259257</v>
          </cell>
          <cell r="G16675">
            <v>45953.299351851849</v>
          </cell>
          <cell r="H16675">
            <v>-1</v>
          </cell>
          <cell r="O16675">
            <v>1705000</v>
          </cell>
        </row>
        <row r="16676">
          <cell r="A16676">
            <v>45946</v>
          </cell>
          <cell r="C16676" t="str">
            <v>TIGRE COLOMBIA S.A.S</v>
          </cell>
          <cell r="F16676">
            <v>45945.301215277781</v>
          </cell>
          <cell r="G16676">
            <v>45953.30023148148</v>
          </cell>
          <cell r="H16676">
            <v>-1</v>
          </cell>
          <cell r="O16676">
            <v>525850</v>
          </cell>
        </row>
        <row r="16677">
          <cell r="A16677">
            <v>45946</v>
          </cell>
          <cell r="C16677" t="str">
            <v>DELIMEX SAS</v>
          </cell>
          <cell r="F16677">
            <v>45926.311851851853</v>
          </cell>
          <cell r="G16677">
            <v>45956.311689814815</v>
          </cell>
          <cell r="H16677">
            <v>-5</v>
          </cell>
          <cell r="O16677">
            <v>2878200</v>
          </cell>
        </row>
        <row r="16678">
          <cell r="A16678">
            <v>45946</v>
          </cell>
          <cell r="C16678" t="str">
            <v>DELIMEX SAS</v>
          </cell>
          <cell r="F16678">
            <v>45938.27002314815</v>
          </cell>
          <cell r="G16678">
            <v>45968.269872685189</v>
          </cell>
          <cell r="H16678">
            <v>-17</v>
          </cell>
          <cell r="O16678">
            <v>3501900</v>
          </cell>
        </row>
        <row r="16679">
          <cell r="A16679">
            <v>45946</v>
          </cell>
          <cell r="C16679" t="str">
            <v>CAJA COLOMBIANA DE SUBSIDIO FAMILIAR COLSUBSIDIO</v>
          </cell>
          <cell r="F16679">
            <v>45900.518796296295</v>
          </cell>
          <cell r="G16679">
            <v>45930.518796296295</v>
          </cell>
          <cell r="H16679">
            <v>21</v>
          </cell>
          <cell r="O16679">
            <v>420120</v>
          </cell>
        </row>
        <row r="16680">
          <cell r="A16680">
            <v>45946</v>
          </cell>
          <cell r="C16680" t="str">
            <v>CAJA COLOMBIANA DE SUBSIDIO FAMILIAR COLSUBSIDIO</v>
          </cell>
          <cell r="F16680">
            <v>45922.507835648146</v>
          </cell>
          <cell r="G16680">
            <v>45952.507835648146</v>
          </cell>
          <cell r="H16680">
            <v>-1</v>
          </cell>
          <cell r="O16680">
            <v>4671796.9455999993</v>
          </cell>
        </row>
        <row r="16681">
          <cell r="A16681">
            <v>45946</v>
          </cell>
          <cell r="C16681" t="str">
            <v>CAJA COLOMBIANA DE SUBSIDIO FAMILIAR COLSUBSIDIO</v>
          </cell>
          <cell r="F16681">
            <v>45922.514594907407</v>
          </cell>
          <cell r="G16681">
            <v>45952.514594907407</v>
          </cell>
          <cell r="H16681">
            <v>-1</v>
          </cell>
          <cell r="O16681">
            <v>102027.10800000001</v>
          </cell>
        </row>
        <row r="16682">
          <cell r="A16682">
            <v>45946</v>
          </cell>
          <cell r="C16682" t="str">
            <v>CAJA COLOMBIANA DE SUBSIDIO FAMILIAR COLSUBSIDIO</v>
          </cell>
          <cell r="F16682">
            <v>45922.516469907408</v>
          </cell>
          <cell r="G16682">
            <v>45952.516469907408</v>
          </cell>
          <cell r="H16682">
            <v>-1</v>
          </cell>
          <cell r="O16682">
            <v>476011.35800000001</v>
          </cell>
        </row>
        <row r="16683">
          <cell r="A16683">
            <v>45946</v>
          </cell>
          <cell r="C16683" t="str">
            <v>CAJA COLOMBIANA DE SUBSIDIO FAMILIAR COLSUBSIDIO</v>
          </cell>
          <cell r="F16683">
            <v>45922.517581018517</v>
          </cell>
          <cell r="G16683">
            <v>45952.517581018517</v>
          </cell>
          <cell r="H16683">
            <v>-1</v>
          </cell>
          <cell r="O16683">
            <v>1066449.8436</v>
          </cell>
        </row>
        <row r="16684">
          <cell r="A16684">
            <v>45946</v>
          </cell>
          <cell r="C16684" t="str">
            <v>CAJA COLOMBIANA DE SUBSIDIO FAMILIAR COLSUBSIDIO</v>
          </cell>
          <cell r="F16684">
            <v>45922.518599537034</v>
          </cell>
          <cell r="G16684">
            <v>45952.518599537034</v>
          </cell>
          <cell r="H16684">
            <v>-1</v>
          </cell>
          <cell r="O16684">
            <v>1384581.976</v>
          </cell>
        </row>
        <row r="16685">
          <cell r="A16685">
            <v>45946</v>
          </cell>
          <cell r="C16685" t="str">
            <v>CAJA COLOMBIANA DE SUBSIDIO FAMILIAR COLSUBSIDIO</v>
          </cell>
          <cell r="F16685">
            <v>45922.519560185188</v>
          </cell>
          <cell r="G16685">
            <v>45952.519560185188</v>
          </cell>
          <cell r="H16685">
            <v>-1</v>
          </cell>
          <cell r="O16685">
            <v>271894.39199999999</v>
          </cell>
        </row>
        <row r="16686">
          <cell r="A16686">
            <v>45946</v>
          </cell>
          <cell r="C16686" t="str">
            <v>CAJA COLOMBIANA DE SUBSIDIO FAMILIAR COLSUBSIDIO</v>
          </cell>
          <cell r="F16686">
            <v>45922.520914351851</v>
          </cell>
          <cell r="G16686">
            <v>45952.520914351851</v>
          </cell>
          <cell r="H16686">
            <v>-1</v>
          </cell>
          <cell r="O16686">
            <v>2070105.03</v>
          </cell>
        </row>
        <row r="16687">
          <cell r="A16687">
            <v>45946</v>
          </cell>
          <cell r="C16687" t="str">
            <v>CAJA COLOMBIANA DE SUBSIDIO FAMILIAR COLSUBSIDIO</v>
          </cell>
          <cell r="F16687">
            <v>45922.522673611114</v>
          </cell>
          <cell r="G16687">
            <v>45952.522673611114</v>
          </cell>
          <cell r="H16687">
            <v>-1</v>
          </cell>
          <cell r="O16687">
            <v>18567091.284000002</v>
          </cell>
        </row>
        <row r="16688">
          <cell r="A16688">
            <v>45946</v>
          </cell>
          <cell r="C16688" t="str">
            <v>CAJA COLOMBIANA DE SUBSIDIO FAMILIAR COLSUBSIDIO</v>
          </cell>
          <cell r="F16688">
            <v>45922.523657407408</v>
          </cell>
          <cell r="G16688">
            <v>45952.523657407408</v>
          </cell>
          <cell r="H16688">
            <v>-1</v>
          </cell>
          <cell r="O16688">
            <v>9332196.2980000004</v>
          </cell>
        </row>
        <row r="16689">
          <cell r="A16689">
            <v>45946</v>
          </cell>
          <cell r="C16689" t="str">
            <v>CAJA COLOMBIANA DE SUBSIDIO FAMILIAR COLSUBSIDIO</v>
          </cell>
          <cell r="F16689">
            <v>45922.524664351855</v>
          </cell>
          <cell r="G16689">
            <v>45952.524664351855</v>
          </cell>
          <cell r="H16689">
            <v>-1</v>
          </cell>
          <cell r="O16689">
            <v>313973.28600000002</v>
          </cell>
        </row>
        <row r="16690">
          <cell r="A16690">
            <v>45946</v>
          </cell>
          <cell r="C16690" t="str">
            <v>CAJA COLOMBIANA DE SUBSIDIO FAMILIAR COLSUBSIDIO</v>
          </cell>
          <cell r="F16690">
            <v>45922.527418981481</v>
          </cell>
          <cell r="G16690">
            <v>45952.527418981481</v>
          </cell>
          <cell r="H16690">
            <v>-1</v>
          </cell>
          <cell r="O16690">
            <v>1626952.4820000001</v>
          </cell>
        </row>
        <row r="16691">
          <cell r="A16691">
            <v>45946</v>
          </cell>
          <cell r="C16691" t="str">
            <v>CAJA COLOMBIANA DE SUBSIDIO FAMILIAR COLSUBSIDIO</v>
          </cell>
          <cell r="F16691">
            <v>45922.528622685182</v>
          </cell>
          <cell r="G16691">
            <v>45952.528622685182</v>
          </cell>
          <cell r="H16691">
            <v>-1</v>
          </cell>
          <cell r="O16691">
            <v>1311213.648</v>
          </cell>
        </row>
        <row r="16692">
          <cell r="A16692">
            <v>45946</v>
          </cell>
          <cell r="C16692" t="str">
            <v>CAJA COLOMBIANA DE SUBSIDIO FAMILIAR COLSUBSIDIO</v>
          </cell>
          <cell r="F16692">
            <v>45922.529710648145</v>
          </cell>
          <cell r="G16692">
            <v>45952.529710648145</v>
          </cell>
          <cell r="H16692">
            <v>-1</v>
          </cell>
          <cell r="O16692">
            <v>2329915.2267999998</v>
          </cell>
        </row>
        <row r="16693">
          <cell r="A16693">
            <v>45946</v>
          </cell>
          <cell r="C16693" t="str">
            <v>CAJA COLOMBIANA DE SUBSIDIO FAMILIAR COLSUBSIDIO</v>
          </cell>
          <cell r="F16693">
            <v>45922.531400462962</v>
          </cell>
          <cell r="G16693">
            <v>45952.531400462962</v>
          </cell>
          <cell r="H16693">
            <v>-1</v>
          </cell>
          <cell r="O16693">
            <v>119664.92</v>
          </cell>
        </row>
        <row r="16694">
          <cell r="A16694">
            <v>45946</v>
          </cell>
          <cell r="C16694" t="str">
            <v>CAJA COLOMBIANA DE SUBSIDIO FAMILIAR COLSUBSIDIO</v>
          </cell>
          <cell r="F16694">
            <v>45922.532210648147</v>
          </cell>
          <cell r="G16694">
            <v>45952.532210648147</v>
          </cell>
          <cell r="H16694">
            <v>-1</v>
          </cell>
          <cell r="O16694">
            <v>743197.62199999997</v>
          </cell>
        </row>
        <row r="16695">
          <cell r="A16695">
            <v>45946</v>
          </cell>
          <cell r="C16695" t="str">
            <v>CAJA COLOMBIANA DE SUBSIDIO FAMILIAR COLSUBSIDIO</v>
          </cell>
          <cell r="F16695">
            <v>45922.533819444441</v>
          </cell>
          <cell r="G16695">
            <v>45952.533819444441</v>
          </cell>
          <cell r="H16695">
            <v>-1</v>
          </cell>
          <cell r="O16695">
            <v>1155404.037</v>
          </cell>
        </row>
        <row r="16696">
          <cell r="A16696">
            <v>45946</v>
          </cell>
          <cell r="C16696" t="str">
            <v>CAJA COLOMBIANA DE SUBSIDIO FAMILIAR COLSUBSIDIO</v>
          </cell>
          <cell r="F16696">
            <v>45922.535624999997</v>
          </cell>
          <cell r="G16696">
            <v>45952.535624999997</v>
          </cell>
          <cell r="H16696">
            <v>-1</v>
          </cell>
          <cell r="O16696">
            <v>205980.6</v>
          </cell>
        </row>
        <row r="16697">
          <cell r="A16697">
            <v>45946</v>
          </cell>
          <cell r="C16697" t="str">
            <v>CAJA COLOMBIANA DE SUBSIDIO FAMILIAR COLSUBSIDIO</v>
          </cell>
          <cell r="F16697">
            <v>45922.536886574075</v>
          </cell>
          <cell r="G16697">
            <v>45952.536886574075</v>
          </cell>
          <cell r="H16697">
            <v>-1</v>
          </cell>
          <cell r="O16697">
            <v>202057.16</v>
          </cell>
        </row>
        <row r="16698">
          <cell r="A16698">
            <v>45946</v>
          </cell>
          <cell r="C16698" t="str">
            <v>CAJA COLOMBIANA DE SUBSIDIO FAMILIAR COLSUBSIDIO</v>
          </cell>
          <cell r="F16698">
            <v>45922.541898148149</v>
          </cell>
          <cell r="G16698">
            <v>45952.541898148149</v>
          </cell>
          <cell r="H16698">
            <v>-1</v>
          </cell>
          <cell r="O16698">
            <v>294258</v>
          </cell>
        </row>
        <row r="16699">
          <cell r="A16699">
            <v>45946</v>
          </cell>
          <cell r="C16699" t="str">
            <v>CAJA COLOMBIANA DE SUBSIDIO FAMILIAR COLSUBSIDIO</v>
          </cell>
          <cell r="F16699">
            <v>45922.548726851855</v>
          </cell>
          <cell r="G16699">
            <v>45952.548726851855</v>
          </cell>
          <cell r="H16699">
            <v>-1</v>
          </cell>
          <cell r="O16699">
            <v>1926605.2120000001</v>
          </cell>
        </row>
        <row r="16700">
          <cell r="A16700">
            <v>45946</v>
          </cell>
          <cell r="C16700" t="str">
            <v>CAJA COLOMBIANA DE SUBSIDIO FAMILIAR COLSUBSIDIO</v>
          </cell>
          <cell r="F16700">
            <v>45922.55096064815</v>
          </cell>
          <cell r="G16700">
            <v>45952.55096064815</v>
          </cell>
          <cell r="H16700">
            <v>-1</v>
          </cell>
          <cell r="O16700">
            <v>12544610.884</v>
          </cell>
        </row>
        <row r="16701">
          <cell r="A16701">
            <v>45946</v>
          </cell>
          <cell r="C16701" t="str">
            <v>CAJA COLOMBIANA DE SUBSIDIO FAMILIAR COLSUBSIDIO</v>
          </cell>
          <cell r="F16701">
            <v>45922.553391203706</v>
          </cell>
          <cell r="G16701">
            <v>45952.553391203706</v>
          </cell>
          <cell r="H16701">
            <v>-1</v>
          </cell>
          <cell r="O16701">
            <v>1360845.1640000001</v>
          </cell>
        </row>
        <row r="16702">
          <cell r="A16702">
            <v>45946</v>
          </cell>
          <cell r="C16702" t="str">
            <v>CAJA COLOMBIANA DE SUBSIDIO FAMILIAR COLSUBSIDIO</v>
          </cell>
          <cell r="F16702">
            <v>45922.554513888892</v>
          </cell>
          <cell r="G16702">
            <v>45952.554513888892</v>
          </cell>
          <cell r="H16702">
            <v>-1</v>
          </cell>
          <cell r="O16702">
            <v>13368140.939999999</v>
          </cell>
        </row>
        <row r="16703">
          <cell r="A16703">
            <v>45946</v>
          </cell>
          <cell r="C16703" t="str">
            <v>CAJA COLOMBIANA DE SUBSIDIO FAMILIAR COLSUBSIDIO</v>
          </cell>
          <cell r="F16703">
            <v>45923.198912037034</v>
          </cell>
          <cell r="G16703">
            <v>45953.198912037034</v>
          </cell>
          <cell r="H16703">
            <v>-2</v>
          </cell>
          <cell r="O16703">
            <v>4092461.7952000001</v>
          </cell>
        </row>
        <row r="16704">
          <cell r="A16704">
            <v>45946</v>
          </cell>
          <cell r="C16704" t="str">
            <v>CAJA COLOMBIANA DE SUBSIDIO FAMILIAR COLSUBSIDIO</v>
          </cell>
          <cell r="F16704">
            <v>45923.200729166667</v>
          </cell>
          <cell r="G16704">
            <v>45953.200729166667</v>
          </cell>
          <cell r="H16704">
            <v>-2</v>
          </cell>
          <cell r="O16704">
            <v>471695.57400000002</v>
          </cell>
        </row>
        <row r="16705">
          <cell r="A16705">
            <v>45946</v>
          </cell>
          <cell r="C16705" t="str">
            <v>CAJA COLOMBIANA DE SUBSIDIO FAMILIAR COLSUBSIDIO</v>
          </cell>
          <cell r="F16705">
            <v>45923.201620370368</v>
          </cell>
          <cell r="G16705">
            <v>45953.201620370368</v>
          </cell>
          <cell r="H16705">
            <v>-2</v>
          </cell>
          <cell r="O16705">
            <v>765757.402</v>
          </cell>
        </row>
        <row r="16706">
          <cell r="A16706">
            <v>45946</v>
          </cell>
          <cell r="C16706" t="str">
            <v>CAJA COLOMBIANA DE SUBSIDIO FAMILIAR COLSUBSIDIO</v>
          </cell>
          <cell r="F16706">
            <v>45923.203773148147</v>
          </cell>
          <cell r="G16706">
            <v>45953.203773148147</v>
          </cell>
          <cell r="H16706">
            <v>-2</v>
          </cell>
          <cell r="O16706">
            <v>512891.69400000002</v>
          </cell>
        </row>
        <row r="16707">
          <cell r="A16707">
            <v>45946</v>
          </cell>
          <cell r="C16707" t="str">
            <v>CAJA COLOMBIANA DE SUBSIDIO FAMILIAR COLSUBSIDIO</v>
          </cell>
          <cell r="F16707">
            <v>45923.205451388887</v>
          </cell>
          <cell r="G16707">
            <v>45953.205451388887</v>
          </cell>
          <cell r="H16707">
            <v>-2</v>
          </cell>
          <cell r="O16707">
            <v>439915.71</v>
          </cell>
        </row>
        <row r="16708">
          <cell r="A16708">
            <v>45946</v>
          </cell>
          <cell r="C16708" t="str">
            <v>CAJA COLOMBIANA DE SUBSIDIO FAMILIAR COLSUBSIDIO</v>
          </cell>
          <cell r="F16708">
            <v>45923.207743055558</v>
          </cell>
          <cell r="G16708">
            <v>45953.207743055558</v>
          </cell>
          <cell r="H16708">
            <v>-2</v>
          </cell>
          <cell r="O16708">
            <v>1040202.03</v>
          </cell>
        </row>
        <row r="16709">
          <cell r="A16709">
            <v>45946</v>
          </cell>
          <cell r="C16709" t="str">
            <v>CAJA COLOMBIANA DE SUBSIDIO FAMILIAR COLSUBSIDIO</v>
          </cell>
          <cell r="F16709">
            <v>45923.208749999998</v>
          </cell>
          <cell r="G16709">
            <v>45953.208749999998</v>
          </cell>
          <cell r="H16709">
            <v>-2</v>
          </cell>
          <cell r="O16709">
            <v>17102078.787999999</v>
          </cell>
        </row>
        <row r="16710">
          <cell r="A16710">
            <v>45946</v>
          </cell>
          <cell r="C16710" t="str">
            <v>CAJA COLOMBIANA DE SUBSIDIO FAMILIAR COLSUBSIDIO</v>
          </cell>
          <cell r="F16710">
            <v>45923.210740740738</v>
          </cell>
          <cell r="G16710">
            <v>45953.210740740738</v>
          </cell>
          <cell r="H16710">
            <v>-2</v>
          </cell>
          <cell r="O16710">
            <v>1826361.32</v>
          </cell>
        </row>
        <row r="16711">
          <cell r="A16711">
            <v>45946</v>
          </cell>
          <cell r="C16711" t="str">
            <v>CAJA COLOMBIANA DE SUBSIDIO FAMILIAR COLSUBSIDIO</v>
          </cell>
          <cell r="F16711">
            <v>45923.213009259256</v>
          </cell>
          <cell r="G16711">
            <v>45953.213009259256</v>
          </cell>
          <cell r="H16711">
            <v>-2</v>
          </cell>
          <cell r="O16711">
            <v>404114.32</v>
          </cell>
        </row>
        <row r="16712">
          <cell r="A16712">
            <v>45946</v>
          </cell>
          <cell r="C16712" t="str">
            <v>CAJA COLOMBIANA DE SUBSIDIO FAMILIAR COLSUBSIDIO</v>
          </cell>
          <cell r="F16712">
            <v>45923.214513888888</v>
          </cell>
          <cell r="G16712">
            <v>45953.214513888888</v>
          </cell>
          <cell r="H16712">
            <v>-2</v>
          </cell>
          <cell r="O16712">
            <v>8136944.8234999999</v>
          </cell>
        </row>
        <row r="16713">
          <cell r="A16713">
            <v>45946</v>
          </cell>
          <cell r="C16713" t="str">
            <v>CAJA COLOMBIANA DE SUBSIDIO FAMILIAR COLSUBSIDIO</v>
          </cell>
          <cell r="F16713">
            <v>45923.215636574074</v>
          </cell>
          <cell r="G16713">
            <v>45953.215636574074</v>
          </cell>
          <cell r="H16713">
            <v>-2</v>
          </cell>
          <cell r="O16713">
            <v>1450103.4240000001</v>
          </cell>
        </row>
        <row r="16714">
          <cell r="A16714">
            <v>45946</v>
          </cell>
          <cell r="C16714" t="str">
            <v>CAJA COLOMBIANA DE SUBSIDIO FAMILIAR COLSUBSIDIO</v>
          </cell>
          <cell r="F16714">
            <v>45923.217349537037</v>
          </cell>
          <cell r="G16714">
            <v>45953.217349537037</v>
          </cell>
          <cell r="H16714">
            <v>-2</v>
          </cell>
          <cell r="O16714">
            <v>899448.62</v>
          </cell>
        </row>
        <row r="16715">
          <cell r="A16715">
            <v>45946</v>
          </cell>
          <cell r="C16715" t="str">
            <v>CAJA COLOMBIANA DE SUBSIDIO FAMILIAR COLSUBSIDIO</v>
          </cell>
          <cell r="F16715">
            <v>45923.218495370369</v>
          </cell>
          <cell r="G16715">
            <v>45953.218495370369</v>
          </cell>
          <cell r="H16715">
            <v>-2</v>
          </cell>
          <cell r="O16715">
            <v>226578.66</v>
          </cell>
        </row>
        <row r="16716">
          <cell r="A16716">
            <v>45946</v>
          </cell>
          <cell r="C16716" t="str">
            <v>CAJA COLOMBIANA DE SUBSIDIO FAMILIAR COLSUBSIDIO</v>
          </cell>
          <cell r="F16716">
            <v>45923.219340277778</v>
          </cell>
          <cell r="G16716">
            <v>45953.219340277778</v>
          </cell>
          <cell r="H16716">
            <v>-2</v>
          </cell>
          <cell r="O16716">
            <v>1068156.54</v>
          </cell>
        </row>
        <row r="16717">
          <cell r="A16717">
            <v>45946</v>
          </cell>
          <cell r="C16717" t="str">
            <v>CAJA COLOMBIANA DE SUBSIDIO FAMILIAR COLSUBSIDIO</v>
          </cell>
          <cell r="F16717">
            <v>45923.220358796294</v>
          </cell>
          <cell r="G16717">
            <v>45953.220358796294</v>
          </cell>
          <cell r="H16717">
            <v>-2</v>
          </cell>
          <cell r="O16717">
            <v>870709.42200000002</v>
          </cell>
        </row>
        <row r="16718">
          <cell r="A16718">
            <v>45946</v>
          </cell>
          <cell r="C16718" t="str">
            <v>CAJA COLOMBIANA DE SUBSIDIO FAMILIAR COLSUBSIDIO</v>
          </cell>
          <cell r="F16718">
            <v>45923.221006944441</v>
          </cell>
          <cell r="G16718">
            <v>45953.221006944441</v>
          </cell>
          <cell r="H16718">
            <v>-2</v>
          </cell>
          <cell r="O16718">
            <v>219712.64000000001</v>
          </cell>
        </row>
        <row r="16719">
          <cell r="A16719">
            <v>45946</v>
          </cell>
          <cell r="C16719" t="str">
            <v>CAJA COLOMBIANA DE SUBSIDIO FAMILIAR COLSUBSIDIO</v>
          </cell>
          <cell r="F16719">
            <v>45923.221817129626</v>
          </cell>
          <cell r="G16719">
            <v>45953.221817129626</v>
          </cell>
          <cell r="H16719">
            <v>-2</v>
          </cell>
          <cell r="O16719">
            <v>1038142.224</v>
          </cell>
        </row>
        <row r="16720">
          <cell r="A16720">
            <v>45946</v>
          </cell>
          <cell r="C16720" t="str">
            <v>CAJA COLOMBIANA DE SUBSIDIO FAMILIAR COLSUBSIDIO</v>
          </cell>
          <cell r="F16720">
            <v>45923.222511574073</v>
          </cell>
          <cell r="G16720">
            <v>45953.222511574073</v>
          </cell>
          <cell r="H16720">
            <v>-2</v>
          </cell>
          <cell r="O16720">
            <v>109856.32000000001</v>
          </cell>
        </row>
        <row r="16721">
          <cell r="A16721">
            <v>45946</v>
          </cell>
          <cell r="C16721" t="str">
            <v>CAJA COLOMBIANA DE SUBSIDIO FAMILIAR COLSUBSIDIO</v>
          </cell>
          <cell r="F16721">
            <v>45923.223333333335</v>
          </cell>
          <cell r="G16721">
            <v>45953.223333333335</v>
          </cell>
          <cell r="H16721">
            <v>-2</v>
          </cell>
          <cell r="O16721">
            <v>7871327.9354999997</v>
          </cell>
        </row>
        <row r="16722">
          <cell r="A16722">
            <v>45946</v>
          </cell>
          <cell r="C16722" t="str">
            <v>CAJA COLOMBIANA DE SUBSIDIO FAMILIAR COLSUBSIDIO</v>
          </cell>
          <cell r="F16722">
            <v>45923.227696759262</v>
          </cell>
          <cell r="G16722">
            <v>45953.227696759262</v>
          </cell>
          <cell r="H16722">
            <v>-2</v>
          </cell>
          <cell r="O16722">
            <v>231433.91699999999</v>
          </cell>
        </row>
        <row r="16723">
          <cell r="A16723">
            <v>45946</v>
          </cell>
          <cell r="C16723" t="str">
            <v>CAJA COLOMBIANA DE SUBSIDIO FAMILIAR COLSUBSIDIO</v>
          </cell>
          <cell r="F16723">
            <v>45923.228495370371</v>
          </cell>
          <cell r="G16723">
            <v>45953.228495370371</v>
          </cell>
          <cell r="H16723">
            <v>-2</v>
          </cell>
          <cell r="O16723">
            <v>397836.81599999999</v>
          </cell>
        </row>
        <row r="16724">
          <cell r="A16724">
            <v>45946</v>
          </cell>
          <cell r="C16724" t="str">
            <v>CAJA COLOMBIANA DE SUBSIDIO FAMILIAR COLSUBSIDIO</v>
          </cell>
          <cell r="F16724">
            <v>45923.229537037034</v>
          </cell>
          <cell r="G16724">
            <v>45953.229537037034</v>
          </cell>
          <cell r="H16724">
            <v>-2</v>
          </cell>
          <cell r="O16724">
            <v>1496105.7579999999</v>
          </cell>
        </row>
        <row r="16725">
          <cell r="A16725">
            <v>45946</v>
          </cell>
          <cell r="C16725" t="str">
            <v>CAJA COLOMBIANA DE SUBSIDIO FAMILIAR COLSUBSIDIO</v>
          </cell>
          <cell r="F16725">
            <v>45923.230543981481</v>
          </cell>
          <cell r="G16725">
            <v>45953.230543981481</v>
          </cell>
          <cell r="H16725">
            <v>-2</v>
          </cell>
          <cell r="O16725">
            <v>2554159.44</v>
          </cell>
        </row>
        <row r="16726">
          <cell r="A16726">
            <v>45946</v>
          </cell>
          <cell r="C16726" t="str">
            <v>CAJA COLOMBIANA DE SUBSIDIO FAMILIAR COLSUBSIDIO</v>
          </cell>
          <cell r="F16726">
            <v>45923.231631944444</v>
          </cell>
          <cell r="G16726">
            <v>45953.231631944444</v>
          </cell>
          <cell r="H16726">
            <v>-2</v>
          </cell>
          <cell r="O16726">
            <v>2873625.5419999999</v>
          </cell>
        </row>
        <row r="16727">
          <cell r="A16727">
            <v>45946</v>
          </cell>
          <cell r="C16727" t="str">
            <v>CAJA COLOMBIANA DE SUBSIDIO FAMILIAR COLSUBSIDIO</v>
          </cell>
          <cell r="F16727">
            <v>45923.232754629629</v>
          </cell>
          <cell r="G16727">
            <v>45953.232754629629</v>
          </cell>
          <cell r="H16727">
            <v>-2</v>
          </cell>
          <cell r="O16727">
            <v>484741.01199999999</v>
          </cell>
        </row>
        <row r="16728">
          <cell r="A16728">
            <v>45946</v>
          </cell>
          <cell r="C16728" t="str">
            <v>LUIS ANTONIO TOVAR ARIAS</v>
          </cell>
          <cell r="F16728">
            <v>45946.22552083333</v>
          </cell>
          <cell r="G16728">
            <v>45947.22552083333</v>
          </cell>
          <cell r="H16728">
            <v>4</v>
          </cell>
          <cell r="O16728">
            <v>113920</v>
          </cell>
        </row>
        <row r="16729">
          <cell r="A16729">
            <v>45946</v>
          </cell>
          <cell r="C16729" t="str">
            <v>VENTAS MOSTRADOR</v>
          </cell>
          <cell r="F16729">
            <v>45946</v>
          </cell>
          <cell r="G16729">
            <v>45946</v>
          </cell>
          <cell r="H16729">
            <v>0</v>
          </cell>
          <cell r="O16729">
            <v>273006</v>
          </cell>
        </row>
        <row r="16730">
          <cell r="A16730">
            <v>45946</v>
          </cell>
          <cell r="C16730" t="str">
            <v>FUERZA INTENSA SAS</v>
          </cell>
          <cell r="F16730">
            <v>45905.487743055557</v>
          </cell>
          <cell r="G16730">
            <v>45920.486180555556</v>
          </cell>
          <cell r="H16730">
            <v>31</v>
          </cell>
          <cell r="O16730">
            <v>531560</v>
          </cell>
        </row>
        <row r="16731">
          <cell r="A16731">
            <v>45946</v>
          </cell>
          <cell r="C16731" t="str">
            <v>FUERZA INTENSA SAS</v>
          </cell>
          <cell r="F16731">
            <v>45922.56689814815</v>
          </cell>
          <cell r="G16731">
            <v>45937.566793981481</v>
          </cell>
          <cell r="H16731">
            <v>14</v>
          </cell>
          <cell r="O16731">
            <v>105240</v>
          </cell>
        </row>
        <row r="16732">
          <cell r="A16732">
            <v>45946</v>
          </cell>
          <cell r="C16732" t="str">
            <v>VENTAS MOSTRADOR</v>
          </cell>
          <cell r="F16732">
            <v>45946</v>
          </cell>
          <cell r="G16732">
            <v>45946</v>
          </cell>
          <cell r="H16732">
            <v>0</v>
          </cell>
          <cell r="O16732">
            <v>1540199</v>
          </cell>
        </row>
        <row r="16733">
          <cell r="A16733">
            <v>45946</v>
          </cell>
          <cell r="C16733" t="str">
            <v>TRADICION GASTRONOMICA SAS</v>
          </cell>
          <cell r="F16733">
            <v>45941.330752314818</v>
          </cell>
          <cell r="G16733">
            <v>45942.327881944446</v>
          </cell>
          <cell r="H16733">
            <v>9</v>
          </cell>
          <cell r="O16733">
            <v>1996500</v>
          </cell>
        </row>
        <row r="16734">
          <cell r="A16734">
            <v>45947</v>
          </cell>
          <cell r="C16734" t="str">
            <v>VENTAS MOSTRADOR</v>
          </cell>
          <cell r="F16734">
            <v>45947</v>
          </cell>
          <cell r="G16734">
            <v>45947</v>
          </cell>
          <cell r="H16734">
            <v>0</v>
          </cell>
          <cell r="O16734">
            <v>9225</v>
          </cell>
        </row>
        <row r="16735">
          <cell r="A16735">
            <v>45947</v>
          </cell>
          <cell r="C16735" t="str">
            <v>VENTAS MOSTRADOR</v>
          </cell>
          <cell r="F16735">
            <v>45947</v>
          </cell>
          <cell r="G16735">
            <v>45947</v>
          </cell>
          <cell r="H16735">
            <v>0</v>
          </cell>
          <cell r="O16735">
            <v>11500</v>
          </cell>
        </row>
        <row r="16736">
          <cell r="A16736">
            <v>45947</v>
          </cell>
          <cell r="C16736" t="str">
            <v>VENTAS MOSTRADOR</v>
          </cell>
          <cell r="F16736">
            <v>45947</v>
          </cell>
          <cell r="G16736">
            <v>45947</v>
          </cell>
          <cell r="H16736">
            <v>0</v>
          </cell>
          <cell r="O16736">
            <v>14000</v>
          </cell>
        </row>
        <row r="16737">
          <cell r="A16737">
            <v>45947</v>
          </cell>
          <cell r="C16737" t="str">
            <v>VENTAS MOSTRADOR</v>
          </cell>
          <cell r="F16737">
            <v>45947</v>
          </cell>
          <cell r="G16737">
            <v>45947</v>
          </cell>
          <cell r="H16737">
            <v>0</v>
          </cell>
          <cell r="O16737">
            <v>20000</v>
          </cell>
        </row>
        <row r="16738">
          <cell r="A16738">
            <v>45947</v>
          </cell>
          <cell r="C16738" t="str">
            <v>VENTAS MOSTRADOR</v>
          </cell>
          <cell r="F16738">
            <v>45947</v>
          </cell>
          <cell r="G16738">
            <v>45947</v>
          </cell>
          <cell r="H16738">
            <v>0</v>
          </cell>
          <cell r="O16738">
            <v>21450</v>
          </cell>
        </row>
        <row r="16739">
          <cell r="A16739">
            <v>45947</v>
          </cell>
          <cell r="C16739" t="str">
            <v>VENTAS MOSTRADOR</v>
          </cell>
          <cell r="F16739">
            <v>45947</v>
          </cell>
          <cell r="G16739">
            <v>45947</v>
          </cell>
          <cell r="H16739">
            <v>0</v>
          </cell>
          <cell r="O16739">
            <v>25055</v>
          </cell>
        </row>
        <row r="16740">
          <cell r="A16740">
            <v>45947</v>
          </cell>
          <cell r="C16740" t="str">
            <v>VENTAS MOSTRADOR</v>
          </cell>
          <cell r="F16740">
            <v>45947</v>
          </cell>
          <cell r="G16740">
            <v>45947</v>
          </cell>
          <cell r="H16740">
            <v>0</v>
          </cell>
          <cell r="O16740">
            <v>27000</v>
          </cell>
        </row>
        <row r="16741">
          <cell r="A16741">
            <v>45947</v>
          </cell>
          <cell r="C16741" t="str">
            <v>VENTAS MOSTRADOR</v>
          </cell>
          <cell r="F16741">
            <v>45947</v>
          </cell>
          <cell r="G16741">
            <v>45947</v>
          </cell>
          <cell r="H16741">
            <v>0</v>
          </cell>
          <cell r="O16741">
            <v>39750</v>
          </cell>
        </row>
        <row r="16742">
          <cell r="A16742">
            <v>45947</v>
          </cell>
          <cell r="C16742" t="str">
            <v>VENTAS MOSTRADOR</v>
          </cell>
          <cell r="F16742">
            <v>45947</v>
          </cell>
          <cell r="G16742">
            <v>45947</v>
          </cell>
          <cell r="H16742">
            <v>0</v>
          </cell>
          <cell r="O16742">
            <v>51220</v>
          </cell>
        </row>
        <row r="16743">
          <cell r="A16743">
            <v>45947</v>
          </cell>
          <cell r="C16743" t="str">
            <v>VENTAS MOSTRADOR</v>
          </cell>
          <cell r="F16743">
            <v>45947</v>
          </cell>
          <cell r="G16743">
            <v>45947</v>
          </cell>
          <cell r="H16743">
            <v>0</v>
          </cell>
          <cell r="O16743">
            <v>65908</v>
          </cell>
        </row>
        <row r="16744">
          <cell r="A16744">
            <v>45947</v>
          </cell>
          <cell r="C16744" t="str">
            <v>VENTAS MOSTRADOR</v>
          </cell>
          <cell r="F16744">
            <v>45947</v>
          </cell>
          <cell r="G16744">
            <v>45947</v>
          </cell>
          <cell r="H16744">
            <v>0</v>
          </cell>
          <cell r="O16744">
            <v>78840</v>
          </cell>
        </row>
        <row r="16745">
          <cell r="A16745">
            <v>45947</v>
          </cell>
          <cell r="C16745" t="str">
            <v>VENTAS MOSTRADOR</v>
          </cell>
          <cell r="F16745">
            <v>45947</v>
          </cell>
          <cell r="G16745">
            <v>45947</v>
          </cell>
          <cell r="H16745">
            <v>0</v>
          </cell>
          <cell r="O16745">
            <v>98100</v>
          </cell>
        </row>
        <row r="16746">
          <cell r="A16746">
            <v>45947</v>
          </cell>
          <cell r="C16746" t="str">
            <v>VENTAS MOSTRADOR</v>
          </cell>
          <cell r="F16746">
            <v>45947</v>
          </cell>
          <cell r="G16746">
            <v>45947</v>
          </cell>
          <cell r="H16746">
            <v>0</v>
          </cell>
          <cell r="O16746">
            <v>108505</v>
          </cell>
        </row>
        <row r="16747">
          <cell r="A16747">
            <v>45947</v>
          </cell>
          <cell r="C16747" t="str">
            <v>JUAN MANUEL PALLARES ARRIETA</v>
          </cell>
          <cell r="F16747">
            <v>45944.538807870369</v>
          </cell>
          <cell r="G16747">
            <v>45945.538402777776</v>
          </cell>
          <cell r="H16747">
            <v>6</v>
          </cell>
          <cell r="O16747">
            <v>142300</v>
          </cell>
        </row>
        <row r="16748">
          <cell r="A16748">
            <v>45947</v>
          </cell>
          <cell r="C16748" t="str">
            <v>VENTAS MOSTRADOR</v>
          </cell>
          <cell r="F16748">
            <v>45947</v>
          </cell>
          <cell r="G16748">
            <v>45947</v>
          </cell>
          <cell r="H16748">
            <v>0</v>
          </cell>
          <cell r="O16748">
            <v>164032</v>
          </cell>
        </row>
        <row r="16749">
          <cell r="A16749">
            <v>45947</v>
          </cell>
          <cell r="C16749" t="str">
            <v>JUAN MANUEL PALLARES ARRIETA</v>
          </cell>
          <cell r="F16749">
            <v>45946.224606481483</v>
          </cell>
          <cell r="G16749">
            <v>45947.22184027778</v>
          </cell>
          <cell r="H16749">
            <v>4</v>
          </cell>
          <cell r="O16749">
            <v>176800</v>
          </cell>
        </row>
        <row r="16750">
          <cell r="A16750">
            <v>45947</v>
          </cell>
          <cell r="C16750" t="str">
            <v>CARLOS ANDRES HERNANDEZ MARTINEZ</v>
          </cell>
          <cell r="F16750">
            <v>45947.344756944447</v>
          </cell>
          <cell r="G16750">
            <v>45948.344675925924</v>
          </cell>
          <cell r="H16750">
            <v>3</v>
          </cell>
          <cell r="O16750">
            <v>212749.99</v>
          </cell>
        </row>
        <row r="16751">
          <cell r="A16751">
            <v>45947</v>
          </cell>
          <cell r="C16751" t="str">
            <v>COMUNION BGTA SAS</v>
          </cell>
          <cell r="F16751">
            <v>45927.289143518516</v>
          </cell>
          <cell r="G16751">
            <v>45942.288993055554</v>
          </cell>
          <cell r="H16751">
            <v>9</v>
          </cell>
          <cell r="O16751">
            <v>284019.272</v>
          </cell>
        </row>
        <row r="16752">
          <cell r="A16752">
            <v>45947</v>
          </cell>
          <cell r="C16752" t="str">
            <v>VENTAS MOSTRADOR</v>
          </cell>
          <cell r="F16752">
            <v>45947</v>
          </cell>
          <cell r="G16752">
            <v>45947</v>
          </cell>
          <cell r="H16752">
            <v>0</v>
          </cell>
          <cell r="O16752">
            <v>286459</v>
          </cell>
        </row>
        <row r="16753">
          <cell r="A16753">
            <v>45947</v>
          </cell>
          <cell r="C16753" t="str">
            <v>CARLOS ANDRES CORTES PACHON</v>
          </cell>
          <cell r="F16753">
            <v>45946.359039351853</v>
          </cell>
          <cell r="G16753">
            <v>45947.35832175926</v>
          </cell>
          <cell r="H16753">
            <v>4</v>
          </cell>
          <cell r="O16753">
            <v>325200</v>
          </cell>
        </row>
        <row r="16754">
          <cell r="A16754">
            <v>45947</v>
          </cell>
          <cell r="C16754" t="str">
            <v>GINA ALEXANDRA OCHOA CASTAÑEDA</v>
          </cell>
          <cell r="F16754">
            <v>45946.453738425924</v>
          </cell>
          <cell r="G16754">
            <v>45947.453657407408</v>
          </cell>
          <cell r="H16754">
            <v>4</v>
          </cell>
          <cell r="O16754">
            <v>412300</v>
          </cell>
        </row>
        <row r="16755">
          <cell r="A16755">
            <v>45947</v>
          </cell>
          <cell r="C16755" t="str">
            <v>PAULA JINNET ARDILA GOMEZ</v>
          </cell>
          <cell r="F16755">
            <v>45945.368206018517</v>
          </cell>
          <cell r="G16755">
            <v>45946.368055555555</v>
          </cell>
          <cell r="H16755">
            <v>5</v>
          </cell>
          <cell r="O16755">
            <v>487600</v>
          </cell>
        </row>
        <row r="16756">
          <cell r="A16756">
            <v>45947</v>
          </cell>
          <cell r="C16756" t="str">
            <v>CIELO ALEXANDRA MENDOZA RODRIGUEZ</v>
          </cell>
          <cell r="F16756">
            <v>45947.350775462961</v>
          </cell>
          <cell r="G16756">
            <v>45948.350706018522</v>
          </cell>
          <cell r="H16756">
            <v>3</v>
          </cell>
          <cell r="O16756">
            <v>850999.98</v>
          </cell>
        </row>
        <row r="16757">
          <cell r="A16757">
            <v>45947</v>
          </cell>
          <cell r="C16757" t="str">
            <v>CARLOS ANDRES HERNANDEZ MARTINEZ</v>
          </cell>
          <cell r="F16757">
            <v>45947.342673611114</v>
          </cell>
          <cell r="G16757">
            <v>45948.342499999999</v>
          </cell>
          <cell r="H16757">
            <v>3</v>
          </cell>
          <cell r="O16757">
            <v>850999.98</v>
          </cell>
        </row>
        <row r="16758">
          <cell r="A16758">
            <v>45947</v>
          </cell>
          <cell r="C16758" t="str">
            <v>CRISTIAN  ROJAS RIVERA</v>
          </cell>
          <cell r="F16758">
            <v>45946.419259259259</v>
          </cell>
          <cell r="G16758">
            <v>45952.419131944444</v>
          </cell>
          <cell r="H16758">
            <v>-1</v>
          </cell>
          <cell r="O16758">
            <v>1063749.97</v>
          </cell>
        </row>
        <row r="16759">
          <cell r="A16759">
            <v>45947</v>
          </cell>
          <cell r="C16759" t="str">
            <v>SEBALI SAS</v>
          </cell>
          <cell r="F16759">
            <v>45944.306932870371</v>
          </cell>
          <cell r="G16759">
            <v>45952.306793981479</v>
          </cell>
          <cell r="H16759">
            <v>-1</v>
          </cell>
          <cell r="O16759">
            <v>1342380</v>
          </cell>
        </row>
        <row r="16760">
          <cell r="A16760">
            <v>45947</v>
          </cell>
          <cell r="C16760" t="str">
            <v>CANTINA LA 15 SAS</v>
          </cell>
          <cell r="F16760">
            <v>45917.475810185184</v>
          </cell>
          <cell r="G16760">
            <v>45947.475717592592</v>
          </cell>
          <cell r="H16760">
            <v>4</v>
          </cell>
          <cell r="O16760">
            <v>1381050</v>
          </cell>
        </row>
        <row r="16761">
          <cell r="A16761">
            <v>45947</v>
          </cell>
          <cell r="C16761" t="str">
            <v>XICO SAS</v>
          </cell>
          <cell r="F16761">
            <v>45925.514814814815</v>
          </cell>
          <cell r="G16761">
            <v>45955.514606481483</v>
          </cell>
          <cell r="H16761">
            <v>-4</v>
          </cell>
          <cell r="O16761">
            <v>63550</v>
          </cell>
        </row>
        <row r="16762">
          <cell r="A16762">
            <v>45947</v>
          </cell>
          <cell r="C16762" t="str">
            <v>XICO SAS</v>
          </cell>
          <cell r="F16762">
            <v>45926.422129629631</v>
          </cell>
          <cell r="G16762">
            <v>45956.422013888892</v>
          </cell>
          <cell r="H16762">
            <v>-5</v>
          </cell>
          <cell r="O16762">
            <v>596000</v>
          </cell>
        </row>
        <row r="16763">
          <cell r="A16763">
            <v>45947</v>
          </cell>
          <cell r="C16763" t="str">
            <v>XICO SAS</v>
          </cell>
          <cell r="F16763">
            <v>45927.538576388892</v>
          </cell>
          <cell r="G16763">
            <v>45957.538449074076</v>
          </cell>
          <cell r="H16763">
            <v>-6</v>
          </cell>
          <cell r="O16763">
            <v>1680000</v>
          </cell>
        </row>
        <row r="16764">
          <cell r="A16764">
            <v>45947</v>
          </cell>
          <cell r="C16764" t="str">
            <v>INVERSIONES Y SOLUCIONES DE TRADICION SAS</v>
          </cell>
          <cell r="F16764">
            <v>45891.470046296294</v>
          </cell>
          <cell r="G16764">
            <v>45906.468912037039</v>
          </cell>
          <cell r="H16764">
            <v>45</v>
          </cell>
          <cell r="O16764">
            <v>3100000</v>
          </cell>
        </row>
        <row r="16765">
          <cell r="A16765">
            <v>45947</v>
          </cell>
          <cell r="C16765" t="str">
            <v>HEAVY METAL BGTA SAS</v>
          </cell>
          <cell r="F16765">
            <v>45891.263275462959</v>
          </cell>
          <cell r="G16765">
            <v>45892.263113425928</v>
          </cell>
          <cell r="H16765">
            <v>59</v>
          </cell>
          <cell r="O16765">
            <v>626893.87</v>
          </cell>
        </row>
        <row r="16766">
          <cell r="A16766">
            <v>45947</v>
          </cell>
          <cell r="C16766" t="str">
            <v>HEAVY METAL BGTA SAS</v>
          </cell>
          <cell r="F16766">
            <v>45891.342951388891</v>
          </cell>
          <cell r="G16766">
            <v>45892.342847222222</v>
          </cell>
          <cell r="H16766">
            <v>59</v>
          </cell>
          <cell r="O16766">
            <v>123486.64</v>
          </cell>
        </row>
        <row r="16767">
          <cell r="A16767">
            <v>45947</v>
          </cell>
          <cell r="C16767" t="str">
            <v>HEAVY METAL BGTA SAS</v>
          </cell>
          <cell r="F16767">
            <v>45896.321053240739</v>
          </cell>
          <cell r="G16767">
            <v>45897.320902777778</v>
          </cell>
          <cell r="H16767">
            <v>54</v>
          </cell>
          <cell r="O16767">
            <v>187221.68</v>
          </cell>
        </row>
        <row r="16768">
          <cell r="A16768">
            <v>45947</v>
          </cell>
          <cell r="C16768" t="str">
            <v>HEAVY METAL BGTA SAS</v>
          </cell>
          <cell r="F16768">
            <v>45902.351261574076</v>
          </cell>
          <cell r="G16768">
            <v>45903.346620370372</v>
          </cell>
          <cell r="H16768">
            <v>48</v>
          </cell>
          <cell r="O16768">
            <v>205844.26199999999</v>
          </cell>
        </row>
        <row r="16769">
          <cell r="A16769">
            <v>45947</v>
          </cell>
          <cell r="C16769" t="str">
            <v>HEAVY METAL BGTA SAS</v>
          </cell>
          <cell r="F16769">
            <v>45904.351655092592</v>
          </cell>
          <cell r="G16769">
            <v>45905.3515625</v>
          </cell>
          <cell r="H16769">
            <v>46</v>
          </cell>
          <cell r="O16769">
            <v>241993.98</v>
          </cell>
        </row>
        <row r="16770">
          <cell r="A16770">
            <v>45947</v>
          </cell>
          <cell r="C16770" t="str">
            <v>HEAVY METAL BGTA SAS</v>
          </cell>
          <cell r="F16770">
            <v>45905.345995370371</v>
          </cell>
          <cell r="G16770">
            <v>45906.344571759262</v>
          </cell>
          <cell r="H16770">
            <v>45</v>
          </cell>
          <cell r="O16770">
            <v>411887.696</v>
          </cell>
        </row>
        <row r="16771">
          <cell r="A16771">
            <v>45947</v>
          </cell>
          <cell r="C16771" t="str">
            <v>HEAVY METAL BGTA SAS</v>
          </cell>
          <cell r="F16771">
            <v>45908.28266203704</v>
          </cell>
          <cell r="G16771">
            <v>45909.279386574075</v>
          </cell>
          <cell r="H16771">
            <v>42</v>
          </cell>
          <cell r="O16771">
            <v>113528.04</v>
          </cell>
        </row>
        <row r="16772">
          <cell r="A16772">
            <v>45947</v>
          </cell>
          <cell r="C16772" t="str">
            <v>HEAVY METAL BGTA SAS</v>
          </cell>
          <cell r="F16772">
            <v>45910.3515625</v>
          </cell>
          <cell r="G16772">
            <v>45911.350578703707</v>
          </cell>
          <cell r="H16772">
            <v>40</v>
          </cell>
          <cell r="O16772">
            <v>121694.092</v>
          </cell>
        </row>
        <row r="16773">
          <cell r="A16773">
            <v>45947</v>
          </cell>
          <cell r="C16773" t="str">
            <v>HEAVY METAL BGTA SAS</v>
          </cell>
          <cell r="F16773">
            <v>45931.342037037037</v>
          </cell>
          <cell r="G16773">
            <v>45932.33085648148</v>
          </cell>
          <cell r="H16773">
            <v>19</v>
          </cell>
          <cell r="O16773">
            <v>340185.77600000001</v>
          </cell>
        </row>
        <row r="16774">
          <cell r="A16774">
            <v>45947</v>
          </cell>
          <cell r="C16774" t="str">
            <v>HEAVY METAL BGTA SAS</v>
          </cell>
          <cell r="F16774">
            <v>45931.367835648147</v>
          </cell>
          <cell r="G16774">
            <v>45932.367708333331</v>
          </cell>
          <cell r="H16774">
            <v>19</v>
          </cell>
          <cell r="O16774">
            <v>236865.30100000001</v>
          </cell>
        </row>
        <row r="16775">
          <cell r="A16775">
            <v>45947</v>
          </cell>
          <cell r="C16775" t="str">
            <v>HEAVY METAL BGTA SAS</v>
          </cell>
          <cell r="F16775">
            <v>45933.275856481479</v>
          </cell>
          <cell r="G16775">
            <v>45934.274918981479</v>
          </cell>
          <cell r="H16775">
            <v>17</v>
          </cell>
          <cell r="O16775">
            <v>56764.02</v>
          </cell>
        </row>
        <row r="16776">
          <cell r="A16776">
            <v>45947</v>
          </cell>
          <cell r="C16776" t="str">
            <v>HEAVY METAL BGTA SAS</v>
          </cell>
          <cell r="F16776">
            <v>45933.297974537039</v>
          </cell>
          <cell r="G16776">
            <v>45934.297824074078</v>
          </cell>
          <cell r="H16776">
            <v>17</v>
          </cell>
          <cell r="O16776">
            <v>116366.24099999999</v>
          </cell>
        </row>
        <row r="16777">
          <cell r="A16777">
            <v>45947</v>
          </cell>
          <cell r="C16777" t="str">
            <v>HEAVY METAL BGTA SAS</v>
          </cell>
          <cell r="F16777">
            <v>45934.286041666666</v>
          </cell>
          <cell r="G16777">
            <v>45935.276747685188</v>
          </cell>
          <cell r="H16777">
            <v>16</v>
          </cell>
          <cell r="O16777">
            <v>187221.68</v>
          </cell>
        </row>
        <row r="16778">
          <cell r="A16778">
            <v>45947</v>
          </cell>
          <cell r="C16778" t="str">
            <v>HEAVY METAL BGTA SAS</v>
          </cell>
          <cell r="F16778">
            <v>45940.29923611111</v>
          </cell>
          <cell r="G16778">
            <v>45941.299120370371</v>
          </cell>
          <cell r="H16778">
            <v>10</v>
          </cell>
          <cell r="O16778">
            <v>191703.05</v>
          </cell>
        </row>
        <row r="16779">
          <cell r="A16779">
            <v>45947</v>
          </cell>
          <cell r="C16779" t="str">
            <v>LONGO SAS</v>
          </cell>
          <cell r="F16779">
            <v>45920.526342592595</v>
          </cell>
          <cell r="G16779">
            <v>45935.526238425926</v>
          </cell>
          <cell r="H16779">
            <v>17</v>
          </cell>
          <cell r="O16779">
            <v>2931900</v>
          </cell>
        </row>
        <row r="16780">
          <cell r="A16780">
            <v>45947</v>
          </cell>
          <cell r="C16780" t="str">
            <v>LONGO SAS</v>
          </cell>
          <cell r="F16780">
            <v>45923.621469907404</v>
          </cell>
          <cell r="G16780">
            <v>45938.620833333334</v>
          </cell>
          <cell r="H16780">
            <v>14</v>
          </cell>
          <cell r="O16780">
            <v>1150690</v>
          </cell>
        </row>
        <row r="16781">
          <cell r="A16781">
            <v>45947</v>
          </cell>
          <cell r="C16781" t="str">
            <v>PACIFIC SEA FOOD S A S</v>
          </cell>
          <cell r="F16781">
            <v>45919.345185185186</v>
          </cell>
          <cell r="G16781">
            <v>45949.345104166663</v>
          </cell>
          <cell r="H16781">
            <v>2</v>
          </cell>
          <cell r="O16781">
            <v>4223000</v>
          </cell>
        </row>
        <row r="16782">
          <cell r="A16782">
            <v>45947</v>
          </cell>
          <cell r="C16782" t="str">
            <v>TAKAMI SA</v>
          </cell>
          <cell r="F16782">
            <v>45920.458645833336</v>
          </cell>
          <cell r="G16782">
            <v>45950.458518518521</v>
          </cell>
          <cell r="H16782">
            <v>2</v>
          </cell>
          <cell r="O16782">
            <v>79120</v>
          </cell>
        </row>
        <row r="16783">
          <cell r="A16783">
            <v>45947</v>
          </cell>
          <cell r="C16783" t="str">
            <v>TAKAMI SA</v>
          </cell>
          <cell r="F16783">
            <v>45920.554907407408</v>
          </cell>
          <cell r="G16783">
            <v>45950.552835648145</v>
          </cell>
          <cell r="H16783">
            <v>2</v>
          </cell>
          <cell r="O16783">
            <v>61500</v>
          </cell>
        </row>
        <row r="16784">
          <cell r="A16784">
            <v>45947</v>
          </cell>
          <cell r="C16784" t="str">
            <v>TAKAMI SA</v>
          </cell>
          <cell r="F16784">
            <v>45920.578935185185</v>
          </cell>
          <cell r="G16784">
            <v>45950.5700462963</v>
          </cell>
          <cell r="H16784">
            <v>2</v>
          </cell>
          <cell r="O16784">
            <v>184500</v>
          </cell>
        </row>
        <row r="16785">
          <cell r="A16785">
            <v>45947</v>
          </cell>
          <cell r="C16785" t="str">
            <v>TAKAMI SA</v>
          </cell>
          <cell r="F16785">
            <v>45920.58803240741</v>
          </cell>
          <cell r="G16785">
            <v>45950.587951388887</v>
          </cell>
          <cell r="H16785">
            <v>2</v>
          </cell>
          <cell r="O16785">
            <v>92000</v>
          </cell>
        </row>
        <row r="16786">
          <cell r="A16786">
            <v>45947</v>
          </cell>
          <cell r="C16786" t="str">
            <v>TAKAMI SA</v>
          </cell>
          <cell r="F16786">
            <v>45922.511319444442</v>
          </cell>
          <cell r="G16786">
            <v>45952.51122685185</v>
          </cell>
          <cell r="H16786">
            <v>0</v>
          </cell>
          <cell r="O16786">
            <v>450800</v>
          </cell>
        </row>
        <row r="16787">
          <cell r="A16787">
            <v>45947</v>
          </cell>
          <cell r="C16787" t="str">
            <v>TAKAMI SA</v>
          </cell>
          <cell r="F16787">
            <v>45922.578125</v>
          </cell>
          <cell r="G16787">
            <v>45952.577893518515</v>
          </cell>
          <cell r="H16787">
            <v>0</v>
          </cell>
          <cell r="O16787">
            <v>243750</v>
          </cell>
        </row>
        <row r="16788">
          <cell r="A16788">
            <v>45947</v>
          </cell>
          <cell r="C16788" t="str">
            <v>TAKAMI SA</v>
          </cell>
          <cell r="F16788">
            <v>45922.579791666663</v>
          </cell>
          <cell r="G16788">
            <v>45952.579340277778</v>
          </cell>
          <cell r="H16788">
            <v>0</v>
          </cell>
          <cell r="O16788">
            <v>158000</v>
          </cell>
        </row>
        <row r="16789">
          <cell r="A16789">
            <v>45947</v>
          </cell>
          <cell r="C16789" t="str">
            <v>TAKAMI SA</v>
          </cell>
          <cell r="F16789">
            <v>45922.61613425926</v>
          </cell>
          <cell r="G16789">
            <v>45952.615937499999</v>
          </cell>
          <cell r="H16789">
            <v>0</v>
          </cell>
          <cell r="O16789">
            <v>87300</v>
          </cell>
        </row>
        <row r="16790">
          <cell r="A16790">
            <v>45947</v>
          </cell>
          <cell r="C16790" t="str">
            <v>TAKAMI SA</v>
          </cell>
          <cell r="F16790">
            <v>45923.562256944446</v>
          </cell>
          <cell r="G16790">
            <v>45953.56212962963</v>
          </cell>
          <cell r="H16790">
            <v>-1</v>
          </cell>
          <cell r="O16790">
            <v>79950</v>
          </cell>
        </row>
        <row r="16791">
          <cell r="A16791">
            <v>45947</v>
          </cell>
          <cell r="C16791" t="str">
            <v>TAKAMI SA</v>
          </cell>
          <cell r="F16791">
            <v>45923.623657407406</v>
          </cell>
          <cell r="G16791">
            <v>45953.623564814814</v>
          </cell>
          <cell r="H16791">
            <v>-1</v>
          </cell>
          <cell r="O16791">
            <v>159280</v>
          </cell>
        </row>
        <row r="16792">
          <cell r="A16792">
            <v>45947</v>
          </cell>
          <cell r="C16792" t="str">
            <v>TAKAMI SA</v>
          </cell>
          <cell r="F16792">
            <v>45924.453576388885</v>
          </cell>
          <cell r="G16792">
            <v>45954.452361111114</v>
          </cell>
          <cell r="H16792">
            <v>-2</v>
          </cell>
          <cell r="O16792">
            <v>134320</v>
          </cell>
        </row>
        <row r="16793">
          <cell r="A16793">
            <v>45947</v>
          </cell>
          <cell r="C16793" t="str">
            <v>TAKAMI SA</v>
          </cell>
          <cell r="F16793">
            <v>45924.456412037034</v>
          </cell>
          <cell r="G16793">
            <v>45954.456250000003</v>
          </cell>
          <cell r="H16793">
            <v>-2</v>
          </cell>
          <cell r="O16793">
            <v>185840</v>
          </cell>
        </row>
        <row r="16794">
          <cell r="A16794">
            <v>45947</v>
          </cell>
          <cell r="C16794" t="str">
            <v>TAKAMI SA</v>
          </cell>
          <cell r="F16794">
            <v>45924.457662037035</v>
          </cell>
          <cell r="G16794">
            <v>45954.457569444443</v>
          </cell>
          <cell r="H16794">
            <v>-2</v>
          </cell>
          <cell r="O16794">
            <v>81480</v>
          </cell>
        </row>
        <row r="16795">
          <cell r="A16795">
            <v>45947</v>
          </cell>
          <cell r="C16795" t="str">
            <v>TAKAMI SA</v>
          </cell>
          <cell r="F16795">
            <v>45924.478692129633</v>
          </cell>
          <cell r="G16795">
            <v>45954.478622685187</v>
          </cell>
          <cell r="H16795">
            <v>-2</v>
          </cell>
          <cell r="O16795">
            <v>464240</v>
          </cell>
        </row>
        <row r="16796">
          <cell r="A16796">
            <v>45947</v>
          </cell>
          <cell r="C16796" t="str">
            <v>TAKAMI SA</v>
          </cell>
          <cell r="F16796">
            <v>45924.53665509259</v>
          </cell>
          <cell r="G16796">
            <v>45954.536458333336</v>
          </cell>
          <cell r="H16796">
            <v>-2</v>
          </cell>
          <cell r="O16796">
            <v>53300</v>
          </cell>
        </row>
        <row r="16797">
          <cell r="A16797">
            <v>45947</v>
          </cell>
          <cell r="C16797" t="str">
            <v>TAKAMI SA</v>
          </cell>
          <cell r="F16797">
            <v>45925.417430555557</v>
          </cell>
          <cell r="G16797">
            <v>45955.41710648148</v>
          </cell>
          <cell r="H16797">
            <v>-3</v>
          </cell>
          <cell r="O16797">
            <v>97000</v>
          </cell>
        </row>
        <row r="16798">
          <cell r="A16798">
            <v>45947</v>
          </cell>
          <cell r="C16798" t="str">
            <v>TAKAMI SA</v>
          </cell>
          <cell r="F16798">
            <v>45925.418657407405</v>
          </cell>
          <cell r="G16798">
            <v>45955.418055555558</v>
          </cell>
          <cell r="H16798">
            <v>-3</v>
          </cell>
          <cell r="O16798">
            <v>102820</v>
          </cell>
        </row>
        <row r="16799">
          <cell r="A16799">
            <v>45947</v>
          </cell>
          <cell r="C16799" t="str">
            <v>TAKAMI SA</v>
          </cell>
          <cell r="F16799">
            <v>45925.466562499998</v>
          </cell>
          <cell r="G16799">
            <v>45955.466331018521</v>
          </cell>
          <cell r="H16799">
            <v>-3</v>
          </cell>
          <cell r="O16799">
            <v>200000</v>
          </cell>
        </row>
        <row r="16800">
          <cell r="A16800">
            <v>45947</v>
          </cell>
          <cell r="C16800" t="str">
            <v>TAKAMI SA</v>
          </cell>
          <cell r="F16800">
            <v>45926.497881944444</v>
          </cell>
          <cell r="G16800">
            <v>45956.497731481482</v>
          </cell>
          <cell r="H16800">
            <v>-4</v>
          </cell>
          <cell r="O16800">
            <v>73600</v>
          </cell>
        </row>
        <row r="16801">
          <cell r="A16801">
            <v>45947</v>
          </cell>
          <cell r="C16801" t="str">
            <v>TAKAMI SA</v>
          </cell>
          <cell r="F16801">
            <v>45926.498657407406</v>
          </cell>
          <cell r="G16801">
            <v>45956.498194444444</v>
          </cell>
          <cell r="H16801">
            <v>-4</v>
          </cell>
          <cell r="O16801">
            <v>34000</v>
          </cell>
        </row>
        <row r="16802">
          <cell r="A16802">
            <v>45947</v>
          </cell>
          <cell r="C16802" t="str">
            <v>TAKAMI SA</v>
          </cell>
          <cell r="F16802">
            <v>45926.499826388892</v>
          </cell>
          <cell r="G16802">
            <v>45956.499710648146</v>
          </cell>
          <cell r="H16802">
            <v>-4</v>
          </cell>
          <cell r="O16802">
            <v>302400</v>
          </cell>
        </row>
        <row r="16803">
          <cell r="A16803">
            <v>45947</v>
          </cell>
          <cell r="C16803" t="str">
            <v>TAKAMI SA</v>
          </cell>
          <cell r="F16803">
            <v>45926.513090277775</v>
          </cell>
          <cell r="G16803">
            <v>45956.513009259259</v>
          </cell>
          <cell r="H16803">
            <v>-4</v>
          </cell>
          <cell r="O16803">
            <v>262510</v>
          </cell>
        </row>
        <row r="16804">
          <cell r="A16804">
            <v>45947</v>
          </cell>
          <cell r="C16804" t="str">
            <v>TAKAMI SA</v>
          </cell>
          <cell r="F16804">
            <v>45926.546701388892</v>
          </cell>
          <cell r="G16804">
            <v>45956.546620370369</v>
          </cell>
          <cell r="H16804">
            <v>-4</v>
          </cell>
          <cell r="O16804">
            <v>20500</v>
          </cell>
        </row>
        <row r="16805">
          <cell r="A16805">
            <v>45947</v>
          </cell>
          <cell r="C16805" t="str">
            <v>TAKAMI SA</v>
          </cell>
          <cell r="F16805">
            <v>45926.573680555557</v>
          </cell>
          <cell r="G16805">
            <v>45956.573182870372</v>
          </cell>
          <cell r="H16805">
            <v>-4</v>
          </cell>
          <cell r="O16805">
            <v>121500</v>
          </cell>
        </row>
        <row r="16806">
          <cell r="A16806">
            <v>45947</v>
          </cell>
          <cell r="C16806" t="str">
            <v>TAKAMI SA</v>
          </cell>
          <cell r="F16806">
            <v>45927.417974537035</v>
          </cell>
          <cell r="G16806">
            <v>45957.417916666665</v>
          </cell>
          <cell r="H16806">
            <v>-5</v>
          </cell>
          <cell r="O16806">
            <v>683440</v>
          </cell>
        </row>
        <row r="16807">
          <cell r="A16807">
            <v>45947</v>
          </cell>
          <cell r="C16807" t="str">
            <v>TAKAMI SA</v>
          </cell>
          <cell r="F16807">
            <v>45927.558807870373</v>
          </cell>
          <cell r="G16807">
            <v>45957.558368055557</v>
          </cell>
          <cell r="H16807">
            <v>-5</v>
          </cell>
          <cell r="O16807">
            <v>79028</v>
          </cell>
        </row>
        <row r="16808">
          <cell r="A16808">
            <v>45947</v>
          </cell>
          <cell r="C16808" t="str">
            <v>GRUPO ARTAK S.A.S</v>
          </cell>
          <cell r="F16808">
            <v>45922.562048611115</v>
          </cell>
          <cell r="G16808">
            <v>45952.561944444446</v>
          </cell>
          <cell r="H16808">
            <v>0</v>
          </cell>
          <cell r="O16808">
            <v>61400</v>
          </cell>
        </row>
        <row r="16809">
          <cell r="A16809">
            <v>45947</v>
          </cell>
          <cell r="C16809" t="str">
            <v>GRUPO ARTAK S.A.S</v>
          </cell>
          <cell r="F16809">
            <v>45922.565659722219</v>
          </cell>
          <cell r="G16809">
            <v>45952.565567129626</v>
          </cell>
          <cell r="H16809">
            <v>0</v>
          </cell>
          <cell r="O16809">
            <v>120450</v>
          </cell>
        </row>
        <row r="16810">
          <cell r="A16810">
            <v>45947</v>
          </cell>
          <cell r="C16810" t="str">
            <v>GRUPO ARTAK S.A.S</v>
          </cell>
          <cell r="F16810">
            <v>45922.666284722225</v>
          </cell>
          <cell r="G16810">
            <v>45952.666076388887</v>
          </cell>
          <cell r="H16810">
            <v>0</v>
          </cell>
          <cell r="O16810">
            <v>830000</v>
          </cell>
        </row>
        <row r="16811">
          <cell r="A16811">
            <v>45947</v>
          </cell>
          <cell r="C16811" t="str">
            <v>GRUPO ARTAK S.A.S</v>
          </cell>
          <cell r="F16811">
            <v>45922.668379629627</v>
          </cell>
          <cell r="G16811">
            <v>45952.668182870373</v>
          </cell>
          <cell r="H16811">
            <v>0</v>
          </cell>
          <cell r="O16811">
            <v>953400</v>
          </cell>
        </row>
        <row r="16812">
          <cell r="A16812">
            <v>45947</v>
          </cell>
          <cell r="C16812" t="str">
            <v>GRUPO ARTAK S.A.S</v>
          </cell>
          <cell r="F16812">
            <v>45924.428263888891</v>
          </cell>
          <cell r="G16812">
            <v>45954.424247685187</v>
          </cell>
          <cell r="H16812">
            <v>-2</v>
          </cell>
          <cell r="O16812">
            <v>58500</v>
          </cell>
        </row>
        <row r="16813">
          <cell r="A16813">
            <v>45947</v>
          </cell>
          <cell r="C16813" t="str">
            <v>GRUPO ARTAK S.A.S</v>
          </cell>
          <cell r="F16813">
            <v>45924.4919212963</v>
          </cell>
          <cell r="G16813">
            <v>45954.491712962961</v>
          </cell>
          <cell r="H16813">
            <v>-2</v>
          </cell>
          <cell r="O16813">
            <v>499800</v>
          </cell>
        </row>
        <row r="16814">
          <cell r="A16814">
            <v>45947</v>
          </cell>
          <cell r="C16814" t="str">
            <v>GRUPO ARTAK S.A.S</v>
          </cell>
          <cell r="F16814">
            <v>45925.462268518517</v>
          </cell>
          <cell r="G16814">
            <v>45955.462175925924</v>
          </cell>
          <cell r="H16814">
            <v>-3</v>
          </cell>
          <cell r="O16814">
            <v>579600</v>
          </cell>
        </row>
        <row r="16815">
          <cell r="A16815">
            <v>45947</v>
          </cell>
          <cell r="C16815" t="str">
            <v>GRUPO ARTAK S.A.S</v>
          </cell>
          <cell r="F16815">
            <v>45926.371412037035</v>
          </cell>
          <cell r="G16815">
            <v>45956.371331018519</v>
          </cell>
          <cell r="H16815">
            <v>-4</v>
          </cell>
          <cell r="O16815">
            <v>102600</v>
          </cell>
        </row>
        <row r="16816">
          <cell r="A16816">
            <v>45947</v>
          </cell>
          <cell r="C16816" t="str">
            <v>GRUPO ARTAK S.A.S</v>
          </cell>
          <cell r="F16816">
            <v>45926.473460648151</v>
          </cell>
          <cell r="G16816">
            <v>45956.473217592589</v>
          </cell>
          <cell r="H16816">
            <v>-4</v>
          </cell>
          <cell r="O16816">
            <v>124400</v>
          </cell>
        </row>
        <row r="16817">
          <cell r="A16817">
            <v>45947</v>
          </cell>
          <cell r="C16817" t="str">
            <v>GRUPO ARTAK S.A.S</v>
          </cell>
          <cell r="F16817">
            <v>45926.583240740743</v>
          </cell>
          <cell r="G16817">
            <v>45956.582789351851</v>
          </cell>
          <cell r="H16817">
            <v>-4</v>
          </cell>
          <cell r="O16817">
            <v>131200</v>
          </cell>
        </row>
        <row r="16818">
          <cell r="A16818">
            <v>45947</v>
          </cell>
          <cell r="C16818" t="str">
            <v>GRUPO ARTAK S.A.S</v>
          </cell>
          <cell r="F16818">
            <v>45926.596273148149</v>
          </cell>
          <cell r="G16818">
            <v>45956.595763888887</v>
          </cell>
          <cell r="H16818">
            <v>-4</v>
          </cell>
          <cell r="O16818">
            <v>1152900</v>
          </cell>
        </row>
        <row r="16819">
          <cell r="A16819">
            <v>45947</v>
          </cell>
          <cell r="C16819" t="str">
            <v>SAGRADO BGTA SAS</v>
          </cell>
          <cell r="F16819">
            <v>45924.247754629629</v>
          </cell>
          <cell r="G16819">
            <v>45944.24759259259</v>
          </cell>
          <cell r="H16819">
            <v>7</v>
          </cell>
          <cell r="O16819">
            <v>3265922.87</v>
          </cell>
        </row>
        <row r="16820">
          <cell r="A16820">
            <v>45947</v>
          </cell>
          <cell r="C16820" t="str">
            <v>SAGRADO BGTA SAS</v>
          </cell>
          <cell r="F16820">
            <v>45926.253564814811</v>
          </cell>
          <cell r="G16820">
            <v>45946.253460648149</v>
          </cell>
          <cell r="H16820">
            <v>5</v>
          </cell>
          <cell r="O16820">
            <v>2700025.4249999998</v>
          </cell>
        </row>
        <row r="16821">
          <cell r="A16821">
            <v>45947</v>
          </cell>
          <cell r="C16821" t="str">
            <v>SAGRADO BGTA SAS</v>
          </cell>
          <cell r="F16821">
            <v>45930.263182870367</v>
          </cell>
          <cell r="G16821">
            <v>45950.262916666667</v>
          </cell>
          <cell r="H16821">
            <v>1</v>
          </cell>
          <cell r="O16821">
            <v>2784897.5935</v>
          </cell>
        </row>
        <row r="16822">
          <cell r="A16822">
            <v>45947</v>
          </cell>
          <cell r="C16822" t="str">
            <v>GATE GOURMET COLOMBIA SAS</v>
          </cell>
          <cell r="F16822">
            <v>45916.536365740743</v>
          </cell>
          <cell r="G16822">
            <v>45946.536157407405</v>
          </cell>
          <cell r="H16822">
            <v>6</v>
          </cell>
          <cell r="O16822">
            <v>2521351.2113800002</v>
          </cell>
        </row>
        <row r="16823">
          <cell r="A16823">
            <v>45947</v>
          </cell>
          <cell r="C16823" t="str">
            <v>GATE GOURMET COLOMBIA SAS</v>
          </cell>
          <cell r="F16823">
            <v>45917.415393518517</v>
          </cell>
          <cell r="G16823">
            <v>45947.415092592593</v>
          </cell>
          <cell r="H16823">
            <v>5</v>
          </cell>
          <cell r="O16823">
            <v>1139512.8049999999</v>
          </cell>
        </row>
        <row r="16824">
          <cell r="A16824">
            <v>45947</v>
          </cell>
          <cell r="C16824" t="str">
            <v>GATE GOURMET COLOMBIA SAS</v>
          </cell>
          <cell r="F16824">
            <v>45917.492129629631</v>
          </cell>
          <cell r="G16824">
            <v>45947.491990740738</v>
          </cell>
          <cell r="H16824">
            <v>5</v>
          </cell>
          <cell r="O16824">
            <v>2354412.2119999998</v>
          </cell>
        </row>
        <row r="16825">
          <cell r="A16825">
            <v>45947</v>
          </cell>
          <cell r="C16825" t="str">
            <v>GATE GOURMET COLOMBIA SAS</v>
          </cell>
          <cell r="F16825">
            <v>45919.426180555558</v>
          </cell>
          <cell r="G16825">
            <v>45949.425983796296</v>
          </cell>
          <cell r="H16825">
            <v>3</v>
          </cell>
          <cell r="O16825">
            <v>366476.48</v>
          </cell>
        </row>
        <row r="16826">
          <cell r="A16826">
            <v>45947</v>
          </cell>
          <cell r="C16826" t="str">
            <v>GATE GOURMET COLOMBIA SAS</v>
          </cell>
          <cell r="F16826">
            <v>45920.279745370368</v>
          </cell>
          <cell r="G16826">
            <v>45950.27920138889</v>
          </cell>
          <cell r="H16826">
            <v>2</v>
          </cell>
          <cell r="O16826">
            <v>3153191.5180000002</v>
          </cell>
        </row>
        <row r="16827">
          <cell r="A16827">
            <v>45947</v>
          </cell>
          <cell r="C16827" t="str">
            <v>GATE GOURMET COLOMBIA SAS</v>
          </cell>
          <cell r="F16827">
            <v>45926.621354166666</v>
          </cell>
          <cell r="G16827">
            <v>45956.621006944442</v>
          </cell>
          <cell r="H16827">
            <v>-4</v>
          </cell>
          <cell r="O16827">
            <v>5316518.1131999996</v>
          </cell>
        </row>
        <row r="16828">
          <cell r="A16828">
            <v>45947</v>
          </cell>
          <cell r="C16828" t="str">
            <v>PPC SAS</v>
          </cell>
          <cell r="F16828">
            <v>45926.185752314814</v>
          </cell>
          <cell r="G16828">
            <v>45941.185486111113</v>
          </cell>
          <cell r="H16828">
            <v>10</v>
          </cell>
          <cell r="O16828">
            <v>6754769.0010000002</v>
          </cell>
        </row>
        <row r="16829">
          <cell r="A16829">
            <v>45947</v>
          </cell>
          <cell r="C16829" t="str">
            <v>PPC SAS</v>
          </cell>
          <cell r="F16829">
            <v>45929.273032407407</v>
          </cell>
          <cell r="G16829">
            <v>45944.272152777776</v>
          </cell>
          <cell r="H16829">
            <v>7</v>
          </cell>
          <cell r="O16829">
            <v>5574923.8660000004</v>
          </cell>
        </row>
        <row r="16830">
          <cell r="A16830">
            <v>45947</v>
          </cell>
          <cell r="C16830" t="str">
            <v>PPC SAS</v>
          </cell>
          <cell r="F16830">
            <v>45931.192523148151</v>
          </cell>
          <cell r="G16830">
            <v>45946.192418981482</v>
          </cell>
          <cell r="H16830">
            <v>5</v>
          </cell>
          <cell r="O16830">
            <v>8138118.1270000003</v>
          </cell>
        </row>
        <row r="16831">
          <cell r="A16831">
            <v>45947</v>
          </cell>
          <cell r="C16831" t="str">
            <v>SIPOTE BURRITO S.A</v>
          </cell>
          <cell r="F16831">
            <v>45933.414606481485</v>
          </cell>
          <cell r="G16831">
            <v>45963.414479166669</v>
          </cell>
          <cell r="H16831">
            <v>-12</v>
          </cell>
          <cell r="O16831">
            <v>9688532.7266000006</v>
          </cell>
        </row>
        <row r="16832">
          <cell r="A16832">
            <v>45947</v>
          </cell>
          <cell r="C16832" t="str">
            <v>SIPOTE BURRITO S.A</v>
          </cell>
          <cell r="F16832">
            <v>45934.418888888889</v>
          </cell>
          <cell r="G16832">
            <v>45964.418773148151</v>
          </cell>
          <cell r="H16832">
            <v>-13</v>
          </cell>
          <cell r="O16832">
            <v>8968077.8095999993</v>
          </cell>
        </row>
        <row r="16833">
          <cell r="A16833">
            <v>45947</v>
          </cell>
          <cell r="C16833" t="str">
            <v>SIPOTE BURRITO S.A</v>
          </cell>
          <cell r="F16833">
            <v>45934.505347222221</v>
          </cell>
          <cell r="G16833">
            <v>45964.504467592589</v>
          </cell>
          <cell r="H16833">
            <v>-13</v>
          </cell>
          <cell r="O16833">
            <v>2908800</v>
          </cell>
        </row>
        <row r="16834">
          <cell r="A16834">
            <v>45947</v>
          </cell>
          <cell r="C16834" t="str">
            <v>SUPER NUEVO MILENIO SA</v>
          </cell>
          <cell r="F16834">
            <v>45931.572106481479</v>
          </cell>
          <cell r="G16834">
            <v>45961.571643518517</v>
          </cell>
          <cell r="H16834">
            <v>-10</v>
          </cell>
          <cell r="O16834">
            <v>88000</v>
          </cell>
        </row>
        <row r="16835">
          <cell r="A16835">
            <v>45947</v>
          </cell>
          <cell r="C16835" t="str">
            <v>COMERCIALIZADORA SARODI LTDA</v>
          </cell>
          <cell r="F16835">
            <v>45940.380208333336</v>
          </cell>
          <cell r="G16835">
            <v>45941.379432870373</v>
          </cell>
          <cell r="H16835">
            <v>10</v>
          </cell>
          <cell r="O16835">
            <v>104000</v>
          </cell>
        </row>
        <row r="16836">
          <cell r="A16836">
            <v>45947</v>
          </cell>
          <cell r="C16836" t="str">
            <v>PAULA JINNET ARDILA GOMEZ</v>
          </cell>
          <cell r="F16836">
            <v>45945.369270833333</v>
          </cell>
          <cell r="G16836">
            <v>45946.369097222225</v>
          </cell>
          <cell r="H16836">
            <v>5</v>
          </cell>
          <cell r="O16836">
            <v>293250</v>
          </cell>
        </row>
        <row r="16837">
          <cell r="A16837">
            <v>45947</v>
          </cell>
          <cell r="C16837" t="str">
            <v>VENTAS MOSTRADOR</v>
          </cell>
          <cell r="F16837">
            <v>45947</v>
          </cell>
          <cell r="G16837">
            <v>45947</v>
          </cell>
          <cell r="H16837">
            <v>0</v>
          </cell>
          <cell r="O16837">
            <v>622273</v>
          </cell>
        </row>
        <row r="16838">
          <cell r="A16838">
            <v>45947</v>
          </cell>
          <cell r="C16838" t="str">
            <v>VENTAS MOSTRADOR</v>
          </cell>
          <cell r="F16838">
            <v>45947</v>
          </cell>
          <cell r="G16838">
            <v>45947</v>
          </cell>
          <cell r="H16838">
            <v>0</v>
          </cell>
          <cell r="O16838">
            <v>907833</v>
          </cell>
        </row>
        <row r="16839">
          <cell r="A16839">
            <v>45947</v>
          </cell>
          <cell r="C16839" t="str">
            <v>VENTAS MOSTRADOR</v>
          </cell>
          <cell r="F16839">
            <v>45934.418888888889</v>
          </cell>
          <cell r="G16839">
            <v>45964.418773148151</v>
          </cell>
          <cell r="H16839">
            <v>-13</v>
          </cell>
          <cell r="O16839">
            <v>0</v>
          </cell>
        </row>
        <row r="16840">
          <cell r="A16840">
            <v>45947</v>
          </cell>
          <cell r="C16840" t="str">
            <v>DUFLO SERVICIOS INTEGRALES S.A.S.</v>
          </cell>
          <cell r="F16840">
            <v>45896.475312499999</v>
          </cell>
          <cell r="G16840">
            <v>45926.473657407405</v>
          </cell>
          <cell r="H16840">
            <v>25</v>
          </cell>
          <cell r="O16840">
            <v>1388899.25</v>
          </cell>
        </row>
        <row r="16841">
          <cell r="A16841">
            <v>45947</v>
          </cell>
          <cell r="C16841" t="str">
            <v>DUFLO SERVICIOS INTEGRALES S.A.S.</v>
          </cell>
          <cell r="F16841">
            <v>45903.552372685182</v>
          </cell>
          <cell r="G16841">
            <v>45933.552106481482</v>
          </cell>
          <cell r="H16841">
            <v>18</v>
          </cell>
          <cell r="O16841">
            <v>1136542.25</v>
          </cell>
        </row>
        <row r="16842">
          <cell r="A16842">
            <v>45947</v>
          </cell>
          <cell r="C16842" t="str">
            <v>DUFLO SERVICIOS INTEGRALES S.A.S.</v>
          </cell>
          <cell r="F16842">
            <v>45903.580451388887</v>
          </cell>
          <cell r="G16842">
            <v>45933.580451388887</v>
          </cell>
          <cell r="H16842">
            <v>18</v>
          </cell>
          <cell r="O16842">
            <v>1865343.75</v>
          </cell>
        </row>
        <row r="16843">
          <cell r="A16843">
            <v>45947</v>
          </cell>
          <cell r="C16843" t="str">
            <v>DUFLO SERVICIOS INTEGRALES S.A.S.</v>
          </cell>
          <cell r="F16843">
            <v>45903.592627314814</v>
          </cell>
          <cell r="G16843">
            <v>45933.592245370368</v>
          </cell>
          <cell r="H16843">
            <v>18</v>
          </cell>
          <cell r="O16843">
            <v>2149319.25</v>
          </cell>
        </row>
        <row r="16844">
          <cell r="A16844">
            <v>45947</v>
          </cell>
          <cell r="C16844" t="str">
            <v>PURA SABROSURA SAS</v>
          </cell>
          <cell r="F16844">
            <v>45932.54965277778</v>
          </cell>
          <cell r="G16844">
            <v>45947.548738425925</v>
          </cell>
          <cell r="H16844">
            <v>4</v>
          </cell>
          <cell r="O16844">
            <v>3116792.835</v>
          </cell>
        </row>
        <row r="16845">
          <cell r="A16845">
            <v>45947</v>
          </cell>
          <cell r="C16845" t="str">
            <v>PURA SABROSURA SAS</v>
          </cell>
          <cell r="F16845">
            <v>45933.228796296295</v>
          </cell>
          <cell r="G16845">
            <v>45948.22859953704</v>
          </cell>
          <cell r="H16845">
            <v>3</v>
          </cell>
          <cell r="O16845">
            <v>352733.61200000002</v>
          </cell>
        </row>
        <row r="16846">
          <cell r="A16846">
            <v>45947</v>
          </cell>
          <cell r="C16846" t="str">
            <v>PURA SABROSURA SAS</v>
          </cell>
          <cell r="F16846">
            <v>45936.437592592592</v>
          </cell>
          <cell r="G16846">
            <v>45951.437303240738</v>
          </cell>
          <cell r="H16846">
            <v>0</v>
          </cell>
          <cell r="O16846">
            <v>4071424.2310000001</v>
          </cell>
        </row>
        <row r="16847">
          <cell r="A16847">
            <v>45947</v>
          </cell>
          <cell r="C16847" t="str">
            <v>PURA SABROSURA SAS</v>
          </cell>
          <cell r="F16847">
            <v>45936.485636574071</v>
          </cell>
          <cell r="G16847">
            <v>45951.485381944447</v>
          </cell>
          <cell r="H16847">
            <v>0</v>
          </cell>
          <cell r="O16847">
            <v>675890.18200000003</v>
          </cell>
        </row>
        <row r="16848">
          <cell r="A16848">
            <v>45947</v>
          </cell>
          <cell r="C16848" t="str">
            <v>DAVIVIENDA</v>
          </cell>
          <cell r="F16848">
            <v>45947</v>
          </cell>
          <cell r="G16848">
            <v>45947</v>
          </cell>
          <cell r="H16848">
            <v>0</v>
          </cell>
          <cell r="O16848">
            <v>200000000</v>
          </cell>
        </row>
        <row r="16849">
          <cell r="A16849">
            <v>45948</v>
          </cell>
          <cell r="C16849" t="str">
            <v>VENTAS MOSTRADOR</v>
          </cell>
          <cell r="F16849">
            <v>45948</v>
          </cell>
          <cell r="G16849">
            <v>45948</v>
          </cell>
          <cell r="H16849">
            <v>0</v>
          </cell>
          <cell r="O16849">
            <v>11000</v>
          </cell>
        </row>
        <row r="16850">
          <cell r="A16850">
            <v>45948</v>
          </cell>
          <cell r="C16850" t="str">
            <v>VENTAS MOSTRADOR</v>
          </cell>
          <cell r="F16850">
            <v>45948</v>
          </cell>
          <cell r="G16850">
            <v>45948</v>
          </cell>
          <cell r="H16850">
            <v>0</v>
          </cell>
          <cell r="O16850">
            <v>13156</v>
          </cell>
        </row>
        <row r="16851">
          <cell r="A16851">
            <v>45948</v>
          </cell>
          <cell r="C16851" t="str">
            <v>VENTAS MOSTRADOR</v>
          </cell>
          <cell r="F16851">
            <v>45948</v>
          </cell>
          <cell r="G16851">
            <v>45948</v>
          </cell>
          <cell r="H16851">
            <v>0</v>
          </cell>
          <cell r="O16851">
            <v>14000</v>
          </cell>
        </row>
        <row r="16852">
          <cell r="A16852">
            <v>45948</v>
          </cell>
          <cell r="C16852" t="str">
            <v>VENTAS MOSTRADOR</v>
          </cell>
          <cell r="F16852">
            <v>45948</v>
          </cell>
          <cell r="G16852">
            <v>45948</v>
          </cell>
          <cell r="H16852">
            <v>0</v>
          </cell>
          <cell r="O16852">
            <v>18090</v>
          </cell>
        </row>
        <row r="16853">
          <cell r="A16853">
            <v>45948</v>
          </cell>
          <cell r="C16853" t="str">
            <v>VENTAS MOSTRADOR</v>
          </cell>
          <cell r="F16853">
            <v>45948</v>
          </cell>
          <cell r="G16853">
            <v>45948</v>
          </cell>
          <cell r="H16853">
            <v>0</v>
          </cell>
          <cell r="O16853">
            <v>20000</v>
          </cell>
        </row>
        <row r="16854">
          <cell r="A16854">
            <v>45948</v>
          </cell>
          <cell r="C16854" t="str">
            <v>VENTAS MOSTRADOR</v>
          </cell>
          <cell r="F16854">
            <v>45948</v>
          </cell>
          <cell r="G16854">
            <v>45948</v>
          </cell>
          <cell r="H16854">
            <v>0</v>
          </cell>
          <cell r="O16854">
            <v>20025</v>
          </cell>
        </row>
        <row r="16855">
          <cell r="A16855">
            <v>45948</v>
          </cell>
          <cell r="C16855" t="str">
            <v>VENTAS MOSTRADOR</v>
          </cell>
          <cell r="F16855">
            <v>45948</v>
          </cell>
          <cell r="G16855">
            <v>45948</v>
          </cell>
          <cell r="H16855">
            <v>0</v>
          </cell>
          <cell r="O16855">
            <v>20130</v>
          </cell>
        </row>
        <row r="16856">
          <cell r="A16856">
            <v>45948</v>
          </cell>
          <cell r="C16856" t="str">
            <v>VENTAS MOSTRADOR</v>
          </cell>
          <cell r="F16856">
            <v>45948</v>
          </cell>
          <cell r="G16856">
            <v>45948</v>
          </cell>
          <cell r="H16856">
            <v>0</v>
          </cell>
          <cell r="O16856">
            <v>20440</v>
          </cell>
        </row>
        <row r="16857">
          <cell r="A16857">
            <v>45948</v>
          </cell>
          <cell r="C16857" t="str">
            <v>VENTAS MOSTRADOR</v>
          </cell>
          <cell r="F16857">
            <v>45948</v>
          </cell>
          <cell r="G16857">
            <v>45948</v>
          </cell>
          <cell r="H16857">
            <v>0</v>
          </cell>
          <cell r="O16857">
            <v>20800</v>
          </cell>
        </row>
        <row r="16858">
          <cell r="A16858">
            <v>45948</v>
          </cell>
          <cell r="C16858" t="str">
            <v>VENTAS MOSTRADOR</v>
          </cell>
          <cell r="F16858">
            <v>45948</v>
          </cell>
          <cell r="G16858">
            <v>45948</v>
          </cell>
          <cell r="H16858">
            <v>0</v>
          </cell>
          <cell r="O16858">
            <v>21740</v>
          </cell>
        </row>
        <row r="16859">
          <cell r="A16859">
            <v>45948</v>
          </cell>
          <cell r="C16859" t="str">
            <v>VENTAS MOSTRADOR</v>
          </cell>
          <cell r="F16859">
            <v>45948</v>
          </cell>
          <cell r="G16859">
            <v>45948</v>
          </cell>
          <cell r="H16859">
            <v>0</v>
          </cell>
          <cell r="O16859">
            <v>29010</v>
          </cell>
        </row>
        <row r="16860">
          <cell r="A16860">
            <v>45948</v>
          </cell>
          <cell r="C16860" t="str">
            <v>VENTAS MOSTRADOR</v>
          </cell>
          <cell r="F16860">
            <v>45948</v>
          </cell>
          <cell r="G16860">
            <v>45948</v>
          </cell>
          <cell r="H16860">
            <v>0</v>
          </cell>
          <cell r="O16860">
            <v>30416</v>
          </cell>
        </row>
        <row r="16861">
          <cell r="A16861">
            <v>45948</v>
          </cell>
          <cell r="C16861" t="str">
            <v>VENTAS MOSTRADOR</v>
          </cell>
          <cell r="F16861">
            <v>45948</v>
          </cell>
          <cell r="G16861">
            <v>45948</v>
          </cell>
          <cell r="H16861">
            <v>0</v>
          </cell>
          <cell r="O16861">
            <v>30720</v>
          </cell>
        </row>
        <row r="16862">
          <cell r="A16862">
            <v>45948</v>
          </cell>
          <cell r="C16862" t="str">
            <v>VENTAS MOSTRADOR</v>
          </cell>
          <cell r="F16862">
            <v>45948</v>
          </cell>
          <cell r="G16862">
            <v>45948</v>
          </cell>
          <cell r="H16862">
            <v>0</v>
          </cell>
          <cell r="O16862">
            <v>33360</v>
          </cell>
        </row>
        <row r="16863">
          <cell r="A16863">
            <v>45948</v>
          </cell>
          <cell r="C16863" t="str">
            <v>VENTAS MOSTRADOR</v>
          </cell>
          <cell r="F16863">
            <v>45948</v>
          </cell>
          <cell r="G16863">
            <v>45948</v>
          </cell>
          <cell r="H16863">
            <v>0</v>
          </cell>
          <cell r="O16863">
            <v>40150</v>
          </cell>
        </row>
        <row r="16864">
          <cell r="A16864">
            <v>45948</v>
          </cell>
          <cell r="C16864" t="str">
            <v>VENTAS MOSTRADOR</v>
          </cell>
          <cell r="F16864">
            <v>45948</v>
          </cell>
          <cell r="G16864">
            <v>45948</v>
          </cell>
          <cell r="H16864">
            <v>0</v>
          </cell>
          <cell r="O16864">
            <v>41420</v>
          </cell>
        </row>
        <row r="16865">
          <cell r="A16865">
            <v>45948</v>
          </cell>
          <cell r="C16865" t="str">
            <v>VENTAS MOSTRADOR</v>
          </cell>
          <cell r="F16865">
            <v>45948</v>
          </cell>
          <cell r="G16865">
            <v>45948</v>
          </cell>
          <cell r="H16865">
            <v>0</v>
          </cell>
          <cell r="O16865">
            <v>42000</v>
          </cell>
        </row>
        <row r="16866">
          <cell r="A16866">
            <v>45948</v>
          </cell>
          <cell r="C16866" t="str">
            <v>VENTAS MOSTRADOR</v>
          </cell>
          <cell r="F16866">
            <v>45948</v>
          </cell>
          <cell r="G16866">
            <v>45948</v>
          </cell>
          <cell r="H16866">
            <v>0</v>
          </cell>
          <cell r="O16866">
            <v>49260</v>
          </cell>
        </row>
        <row r="16867">
          <cell r="A16867">
            <v>45948</v>
          </cell>
          <cell r="C16867" t="str">
            <v>VENTAS MOSTRADOR</v>
          </cell>
          <cell r="F16867">
            <v>45948</v>
          </cell>
          <cell r="G16867">
            <v>45948</v>
          </cell>
          <cell r="H16867">
            <v>0</v>
          </cell>
          <cell r="O16867">
            <v>56275</v>
          </cell>
        </row>
        <row r="16868">
          <cell r="A16868">
            <v>45948</v>
          </cell>
          <cell r="C16868" t="str">
            <v>VENTAS MOSTRADOR</v>
          </cell>
          <cell r="F16868">
            <v>45948</v>
          </cell>
          <cell r="G16868">
            <v>45948</v>
          </cell>
          <cell r="H16868">
            <v>0</v>
          </cell>
          <cell r="O16868">
            <v>61600</v>
          </cell>
        </row>
        <row r="16869">
          <cell r="A16869">
            <v>45948</v>
          </cell>
          <cell r="C16869" t="str">
            <v>VENTAS MOSTRADOR</v>
          </cell>
          <cell r="F16869">
            <v>45948</v>
          </cell>
          <cell r="G16869">
            <v>45948</v>
          </cell>
          <cell r="H16869">
            <v>0</v>
          </cell>
          <cell r="O16869">
            <v>61640</v>
          </cell>
        </row>
        <row r="16870">
          <cell r="A16870">
            <v>45948</v>
          </cell>
          <cell r="C16870" t="str">
            <v>VENTAS MOSTRADOR</v>
          </cell>
          <cell r="F16870">
            <v>45948</v>
          </cell>
          <cell r="G16870">
            <v>45948</v>
          </cell>
          <cell r="H16870">
            <v>0</v>
          </cell>
          <cell r="O16870">
            <v>66640</v>
          </cell>
        </row>
        <row r="16871">
          <cell r="A16871">
            <v>45948</v>
          </cell>
          <cell r="C16871" t="str">
            <v>VENTAS MOSTRADOR</v>
          </cell>
          <cell r="F16871">
            <v>45948</v>
          </cell>
          <cell r="G16871">
            <v>45948</v>
          </cell>
          <cell r="H16871">
            <v>0</v>
          </cell>
          <cell r="O16871">
            <v>95220</v>
          </cell>
        </row>
        <row r="16872">
          <cell r="A16872">
            <v>45948</v>
          </cell>
          <cell r="C16872" t="str">
            <v>VENTAS MOSTRADOR</v>
          </cell>
          <cell r="F16872">
            <v>45948</v>
          </cell>
          <cell r="G16872">
            <v>45948</v>
          </cell>
          <cell r="H16872">
            <v>0</v>
          </cell>
          <cell r="O16872">
            <v>101380</v>
          </cell>
        </row>
        <row r="16873">
          <cell r="A16873">
            <v>45948</v>
          </cell>
          <cell r="C16873" t="str">
            <v>VENTAS MOSTRADOR</v>
          </cell>
          <cell r="F16873">
            <v>45948</v>
          </cell>
          <cell r="G16873">
            <v>45948</v>
          </cell>
          <cell r="H16873">
            <v>0</v>
          </cell>
          <cell r="O16873">
            <v>158000</v>
          </cell>
        </row>
        <row r="16874">
          <cell r="A16874">
            <v>45948</v>
          </cell>
          <cell r="C16874" t="str">
            <v>VENTAS MOSTRADOR</v>
          </cell>
          <cell r="F16874">
            <v>45948</v>
          </cell>
          <cell r="G16874">
            <v>45948</v>
          </cell>
          <cell r="H16874">
            <v>0</v>
          </cell>
          <cell r="O16874">
            <v>162900</v>
          </cell>
        </row>
        <row r="16875">
          <cell r="A16875">
            <v>45948</v>
          </cell>
          <cell r="C16875" t="str">
            <v>VENTAS MOSTRADOR</v>
          </cell>
          <cell r="F16875">
            <v>45948</v>
          </cell>
          <cell r="G16875">
            <v>45948</v>
          </cell>
          <cell r="H16875">
            <v>0</v>
          </cell>
          <cell r="O16875">
            <v>197472</v>
          </cell>
        </row>
        <row r="16876">
          <cell r="A16876">
            <v>45948</v>
          </cell>
          <cell r="C16876" t="str">
            <v>CARLOS ANDRES HERNANDEZ MARTINEZ</v>
          </cell>
          <cell r="F16876">
            <v>45948.497303240743</v>
          </cell>
          <cell r="G16876">
            <v>45949.497071759259</v>
          </cell>
          <cell r="H16876">
            <v>2</v>
          </cell>
          <cell r="O16876">
            <v>212749.99</v>
          </cell>
        </row>
        <row r="16877">
          <cell r="A16877">
            <v>45948</v>
          </cell>
          <cell r="C16877" t="str">
            <v>SANDRO  OVIEDO</v>
          </cell>
          <cell r="F16877">
            <v>45948.430451388886</v>
          </cell>
          <cell r="G16877">
            <v>45949.430219907408</v>
          </cell>
          <cell r="H16877">
            <v>2</v>
          </cell>
          <cell r="O16877">
            <v>230000</v>
          </cell>
        </row>
        <row r="16878">
          <cell r="A16878">
            <v>45948</v>
          </cell>
          <cell r="C16878" t="str">
            <v>LUZ MARINA PELAYO ORTIZ</v>
          </cell>
          <cell r="F16878">
            <v>45947.429305555554</v>
          </cell>
          <cell r="G16878">
            <v>45948.428518518522</v>
          </cell>
          <cell r="H16878">
            <v>4</v>
          </cell>
          <cell r="O16878">
            <v>246500</v>
          </cell>
        </row>
        <row r="16879">
          <cell r="A16879">
            <v>45948</v>
          </cell>
          <cell r="C16879" t="str">
            <v>GUSTAVO  ALARCON MEJIA</v>
          </cell>
          <cell r="F16879">
            <v>45945.31527777778</v>
          </cell>
          <cell r="G16879">
            <v>45946.315057870372</v>
          </cell>
          <cell r="H16879">
            <v>5</v>
          </cell>
          <cell r="O16879">
            <v>310887</v>
          </cell>
        </row>
        <row r="16880">
          <cell r="A16880">
            <v>45948</v>
          </cell>
          <cell r="C16880" t="str">
            <v>JOHAN  MORALES</v>
          </cell>
          <cell r="F16880">
            <v>45948.448518518519</v>
          </cell>
          <cell r="G16880">
            <v>45949.448518518519</v>
          </cell>
          <cell r="H16880">
            <v>2</v>
          </cell>
          <cell r="O16880">
            <v>400000</v>
          </cell>
        </row>
        <row r="16881">
          <cell r="A16881">
            <v>45948</v>
          </cell>
          <cell r="C16881" t="str">
            <v>EL MERO BURRITO S.A.S</v>
          </cell>
          <cell r="F16881">
            <v>45946.33452546296</v>
          </cell>
          <cell r="G16881">
            <v>45947.334386574075</v>
          </cell>
          <cell r="H16881">
            <v>4</v>
          </cell>
          <cell r="O16881">
            <v>401350</v>
          </cell>
        </row>
        <row r="16882">
          <cell r="A16882">
            <v>45948</v>
          </cell>
          <cell r="C16882" t="str">
            <v>CARLOS ANDRES HERNANDEZ MARTINEZ</v>
          </cell>
          <cell r="F16882">
            <v>45948.49658564815</v>
          </cell>
          <cell r="G16882">
            <v>45949.496041666665</v>
          </cell>
          <cell r="H16882">
            <v>2</v>
          </cell>
          <cell r="O16882">
            <v>425499.99</v>
          </cell>
        </row>
        <row r="16883">
          <cell r="A16883">
            <v>45948</v>
          </cell>
          <cell r="C16883" t="str">
            <v>FREDY ALFONSO SUAREZ VILLAMIL</v>
          </cell>
          <cell r="F16883">
            <v>45948.504108796296</v>
          </cell>
          <cell r="G16883">
            <v>45949.503587962965</v>
          </cell>
          <cell r="H16883">
            <v>2</v>
          </cell>
          <cell r="O16883">
            <v>560000</v>
          </cell>
        </row>
        <row r="16884">
          <cell r="A16884">
            <v>45948</v>
          </cell>
          <cell r="C16884" t="str">
            <v>MESABAR SAS</v>
          </cell>
          <cell r="F16884">
            <v>45938.306585648148</v>
          </cell>
          <cell r="G16884">
            <v>45946.30641203704</v>
          </cell>
          <cell r="H16884">
            <v>6</v>
          </cell>
          <cell r="O16884">
            <v>1154400</v>
          </cell>
        </row>
        <row r="16885">
          <cell r="A16885">
            <v>45948</v>
          </cell>
          <cell r="C16885" t="str">
            <v>ROJAS TRIANA ANGIE JULIETH</v>
          </cell>
          <cell r="F16885">
            <v>45948.395555555559</v>
          </cell>
          <cell r="G16885">
            <v>45949.39539351852</v>
          </cell>
          <cell r="H16885">
            <v>2</v>
          </cell>
          <cell r="O16885">
            <v>1276499.97</v>
          </cell>
        </row>
        <row r="16886">
          <cell r="A16886">
            <v>45948</v>
          </cell>
          <cell r="C16886" t="str">
            <v>VENTAS MOSTRADOR</v>
          </cell>
          <cell r="F16886">
            <v>45948</v>
          </cell>
          <cell r="G16886">
            <v>45948</v>
          </cell>
          <cell r="H16886">
            <v>0</v>
          </cell>
          <cell r="O16886">
            <v>1066191</v>
          </cell>
        </row>
        <row r="16887">
          <cell r="A16887">
            <v>45948</v>
          </cell>
          <cell r="C16887" t="str">
            <v>VENTAS MOSTRADOR</v>
          </cell>
          <cell r="F16887">
            <v>45948</v>
          </cell>
          <cell r="G16887">
            <v>45948</v>
          </cell>
          <cell r="H16887">
            <v>0</v>
          </cell>
          <cell r="O16887">
            <v>809893</v>
          </cell>
        </row>
        <row r="16888">
          <cell r="A16888">
            <v>45949</v>
          </cell>
          <cell r="C16888" t="str">
            <v>VENTAS MOSTRADOR</v>
          </cell>
          <cell r="F16888">
            <v>45949</v>
          </cell>
          <cell r="G16888">
            <v>45949</v>
          </cell>
          <cell r="H16888">
            <v>0</v>
          </cell>
          <cell r="O16888">
            <v>9090</v>
          </cell>
        </row>
        <row r="16889">
          <cell r="A16889">
            <v>45949</v>
          </cell>
          <cell r="C16889" t="str">
            <v>VENTAS MOSTRADOR</v>
          </cell>
          <cell r="F16889">
            <v>45949</v>
          </cell>
          <cell r="G16889">
            <v>45949</v>
          </cell>
          <cell r="H16889">
            <v>0</v>
          </cell>
          <cell r="O16889">
            <v>9850</v>
          </cell>
        </row>
        <row r="16890">
          <cell r="A16890">
            <v>45949</v>
          </cell>
          <cell r="C16890" t="str">
            <v>VENTAS MOSTRADOR</v>
          </cell>
          <cell r="F16890">
            <v>45949</v>
          </cell>
          <cell r="G16890">
            <v>45949</v>
          </cell>
          <cell r="H16890">
            <v>0</v>
          </cell>
          <cell r="O16890">
            <v>10466</v>
          </cell>
        </row>
        <row r="16891">
          <cell r="A16891">
            <v>45949</v>
          </cell>
          <cell r="C16891" t="str">
            <v>VENTAS MOSTRADOR</v>
          </cell>
          <cell r="F16891">
            <v>45949</v>
          </cell>
          <cell r="G16891">
            <v>45949</v>
          </cell>
          <cell r="H16891">
            <v>0</v>
          </cell>
          <cell r="O16891">
            <v>14000</v>
          </cell>
        </row>
        <row r="16892">
          <cell r="A16892">
            <v>45949</v>
          </cell>
          <cell r="C16892" t="str">
            <v>VENTAS MOSTRADOR</v>
          </cell>
          <cell r="F16892">
            <v>45949</v>
          </cell>
          <cell r="G16892">
            <v>45949</v>
          </cell>
          <cell r="H16892">
            <v>0</v>
          </cell>
          <cell r="O16892">
            <v>14390</v>
          </cell>
        </row>
        <row r="16893">
          <cell r="A16893">
            <v>45949</v>
          </cell>
          <cell r="C16893" t="str">
            <v>VENTAS MOSTRADOR</v>
          </cell>
          <cell r="F16893">
            <v>45949</v>
          </cell>
          <cell r="G16893">
            <v>45949</v>
          </cell>
          <cell r="H16893">
            <v>0</v>
          </cell>
          <cell r="O16893">
            <v>20000</v>
          </cell>
        </row>
        <row r="16894">
          <cell r="A16894">
            <v>45949</v>
          </cell>
          <cell r="C16894" t="str">
            <v>VENTAS MOSTRADOR</v>
          </cell>
          <cell r="F16894">
            <v>45949</v>
          </cell>
          <cell r="G16894">
            <v>45949</v>
          </cell>
          <cell r="H16894">
            <v>0</v>
          </cell>
          <cell r="O16894">
            <v>20500</v>
          </cell>
        </row>
        <row r="16895">
          <cell r="A16895">
            <v>45949</v>
          </cell>
          <cell r="C16895" t="str">
            <v>VENTAS MOSTRADOR</v>
          </cell>
          <cell r="F16895">
            <v>45949</v>
          </cell>
          <cell r="G16895">
            <v>45949</v>
          </cell>
          <cell r="H16895">
            <v>0</v>
          </cell>
          <cell r="O16895">
            <v>24750</v>
          </cell>
        </row>
        <row r="16896">
          <cell r="A16896">
            <v>45949</v>
          </cell>
          <cell r="C16896" t="str">
            <v>VENTAS MOSTRADOR</v>
          </cell>
          <cell r="F16896">
            <v>45949</v>
          </cell>
          <cell r="G16896">
            <v>45949</v>
          </cell>
          <cell r="H16896">
            <v>0</v>
          </cell>
          <cell r="O16896">
            <v>28000</v>
          </cell>
        </row>
        <row r="16897">
          <cell r="A16897">
            <v>45949</v>
          </cell>
          <cell r="C16897" t="str">
            <v>VENTAS MOSTRADOR</v>
          </cell>
          <cell r="F16897">
            <v>45949</v>
          </cell>
          <cell r="G16897">
            <v>45949</v>
          </cell>
          <cell r="H16897">
            <v>0</v>
          </cell>
          <cell r="O16897">
            <v>30280</v>
          </cell>
        </row>
        <row r="16898">
          <cell r="A16898">
            <v>45949</v>
          </cell>
          <cell r="C16898" t="str">
            <v>VENTAS MOSTRADOR</v>
          </cell>
          <cell r="F16898">
            <v>45949</v>
          </cell>
          <cell r="G16898">
            <v>45949</v>
          </cell>
          <cell r="H16898">
            <v>0</v>
          </cell>
          <cell r="O16898">
            <v>36000</v>
          </cell>
        </row>
        <row r="16899">
          <cell r="A16899">
            <v>45949</v>
          </cell>
          <cell r="C16899" t="str">
            <v>VENTAS MOSTRADOR</v>
          </cell>
          <cell r="F16899">
            <v>45949</v>
          </cell>
          <cell r="G16899">
            <v>45949</v>
          </cell>
          <cell r="H16899">
            <v>0</v>
          </cell>
          <cell r="O16899">
            <v>37360</v>
          </cell>
        </row>
        <row r="16900">
          <cell r="A16900">
            <v>45949</v>
          </cell>
          <cell r="C16900" t="str">
            <v>VENTAS MOSTRADOR</v>
          </cell>
          <cell r="F16900">
            <v>45949</v>
          </cell>
          <cell r="G16900">
            <v>45949</v>
          </cell>
          <cell r="H16900">
            <v>0</v>
          </cell>
          <cell r="O16900">
            <v>43688</v>
          </cell>
        </row>
        <row r="16901">
          <cell r="A16901">
            <v>45949</v>
          </cell>
          <cell r="C16901" t="str">
            <v>VENTAS MOSTRADOR</v>
          </cell>
          <cell r="F16901">
            <v>45949</v>
          </cell>
          <cell r="G16901">
            <v>45949</v>
          </cell>
          <cell r="H16901">
            <v>0</v>
          </cell>
          <cell r="O16901">
            <v>54160</v>
          </cell>
        </row>
        <row r="16902">
          <cell r="A16902">
            <v>45949</v>
          </cell>
          <cell r="C16902" t="str">
            <v>VENTAS MOSTRADOR</v>
          </cell>
          <cell r="F16902">
            <v>45949</v>
          </cell>
          <cell r="G16902">
            <v>45949</v>
          </cell>
          <cell r="H16902">
            <v>0</v>
          </cell>
          <cell r="O16902">
            <v>0</v>
          </cell>
        </row>
        <row r="16903">
          <cell r="A16903">
            <v>45949</v>
          </cell>
          <cell r="C16903" t="str">
            <v>VENTAS MOSTRADOR</v>
          </cell>
          <cell r="F16903">
            <v>45949</v>
          </cell>
          <cell r="G16903">
            <v>45949</v>
          </cell>
          <cell r="H16903">
            <v>0</v>
          </cell>
          <cell r="O16903">
            <v>100410</v>
          </cell>
        </row>
        <row r="16904">
          <cell r="A16904">
            <v>45949</v>
          </cell>
          <cell r="C16904" t="str">
            <v>VENTAS MOSTRADOR</v>
          </cell>
          <cell r="F16904">
            <v>45949</v>
          </cell>
          <cell r="G16904">
            <v>45949</v>
          </cell>
          <cell r="H16904">
            <v>0</v>
          </cell>
          <cell r="O16904">
            <v>110736</v>
          </cell>
        </row>
        <row r="16905">
          <cell r="A16905">
            <v>45949</v>
          </cell>
          <cell r="C16905" t="str">
            <v>VENTAS MOSTRADOR</v>
          </cell>
          <cell r="F16905">
            <v>45949</v>
          </cell>
          <cell r="G16905">
            <v>45949</v>
          </cell>
          <cell r="H16905">
            <v>0</v>
          </cell>
          <cell r="O16905">
            <v>59503</v>
          </cell>
        </row>
        <row r="16906">
          <cell r="A16906">
            <v>45949</v>
          </cell>
          <cell r="C16906" t="str">
            <v>VENTAS MOSTRADOR</v>
          </cell>
          <cell r="F16906">
            <v>45949</v>
          </cell>
          <cell r="G16906">
            <v>45949</v>
          </cell>
          <cell r="H16906">
            <v>0</v>
          </cell>
          <cell r="O16906">
            <v>896342</v>
          </cell>
        </row>
        <row r="16907">
          <cell r="A16907">
            <v>45949</v>
          </cell>
          <cell r="C16907" t="str">
            <v>VENTAS MOSTRADOR</v>
          </cell>
          <cell r="F16907">
            <v>45949</v>
          </cell>
          <cell r="G16907">
            <v>45949</v>
          </cell>
          <cell r="H16907">
            <v>0</v>
          </cell>
          <cell r="O16907">
            <v>1234874</v>
          </cell>
        </row>
        <row r="16908">
          <cell r="A16908">
            <v>45950</v>
          </cell>
          <cell r="C16908" t="str">
            <v>ANA DOLORES CORONEL PARDO</v>
          </cell>
          <cell r="F16908">
            <v>45950.318726851852</v>
          </cell>
          <cell r="G16908">
            <v>45951.318564814814</v>
          </cell>
          <cell r="H16908">
            <v>0</v>
          </cell>
          <cell r="O16908">
            <v>1064050</v>
          </cell>
        </row>
        <row r="16909">
          <cell r="A16909">
            <v>45950</v>
          </cell>
          <cell r="C16909" t="str">
            <v>PEYBU SAS</v>
          </cell>
          <cell r="F16909">
            <v>45917.488888888889</v>
          </cell>
          <cell r="G16909">
            <v>45947.488796296297</v>
          </cell>
          <cell r="H16909">
            <v>4</v>
          </cell>
          <cell r="O16909">
            <v>3262039.0159999998</v>
          </cell>
        </row>
        <row r="16910">
          <cell r="A16910">
            <v>45950</v>
          </cell>
          <cell r="C16910" t="str">
            <v>DOROTEA PARRILLA BAR SAS</v>
          </cell>
          <cell r="F16910">
            <v>45946.171331018515</v>
          </cell>
          <cell r="G16910">
            <v>45950.170902777776</v>
          </cell>
          <cell r="H16910">
            <v>1</v>
          </cell>
          <cell r="O16910">
            <v>2551900</v>
          </cell>
        </row>
        <row r="16911">
          <cell r="A16911">
            <v>45950</v>
          </cell>
          <cell r="C16911" t="str">
            <v>JOSE RODRIGO SUAREZ TORRES</v>
          </cell>
          <cell r="F16911">
            <v>45946.370844907404</v>
          </cell>
          <cell r="G16911">
            <v>45947.370740740742</v>
          </cell>
          <cell r="H16911">
            <v>5</v>
          </cell>
          <cell r="O16911">
            <v>139500</v>
          </cell>
        </row>
        <row r="16912">
          <cell r="A16912">
            <v>45950</v>
          </cell>
          <cell r="C16912" t="str">
            <v>JOSE RODRIGO SUAREZ TORRES</v>
          </cell>
          <cell r="F16912">
            <v>45946.371631944443</v>
          </cell>
          <cell r="G16912">
            <v>45947.371504629627</v>
          </cell>
          <cell r="H16912">
            <v>5</v>
          </cell>
          <cell r="O16912">
            <v>74800</v>
          </cell>
        </row>
        <row r="16913">
          <cell r="A16913">
            <v>45950</v>
          </cell>
          <cell r="C16913" t="str">
            <v>VENTAS MOSTRADOR</v>
          </cell>
          <cell r="F16913">
            <v>45950.318726851852</v>
          </cell>
          <cell r="G16913">
            <v>45950.318726851852</v>
          </cell>
          <cell r="H16913">
            <v>0</v>
          </cell>
          <cell r="O16913">
            <v>9174</v>
          </cell>
        </row>
        <row r="16914">
          <cell r="A16914">
            <v>45950</v>
          </cell>
          <cell r="C16914" t="str">
            <v>KAREN GISSET MARTINEZ SANDOVAL</v>
          </cell>
          <cell r="F16914">
            <v>45950.515081018515</v>
          </cell>
          <cell r="G16914">
            <v>45951.514976851853</v>
          </cell>
          <cell r="H16914">
            <v>0</v>
          </cell>
          <cell r="O16914">
            <v>314800</v>
          </cell>
        </row>
        <row r="16915">
          <cell r="A16915">
            <v>45950</v>
          </cell>
          <cell r="C16915" t="str">
            <v>DEKARLA SAS</v>
          </cell>
          <cell r="F16915">
            <v>45948.576284722221</v>
          </cell>
          <cell r="G16915">
            <v>45949.576203703706</v>
          </cell>
          <cell r="H16915">
            <v>2</v>
          </cell>
          <cell r="O16915">
            <v>767500</v>
          </cell>
        </row>
        <row r="16916">
          <cell r="A16916">
            <v>45950</v>
          </cell>
          <cell r="C16916" t="str">
            <v>VENTAS MOSTRADOR</v>
          </cell>
          <cell r="F16916">
            <v>45950.318726851852</v>
          </cell>
          <cell r="G16916">
            <v>45951.318564814814</v>
          </cell>
          <cell r="H16916">
            <v>0</v>
          </cell>
          <cell r="O16916">
            <v>0</v>
          </cell>
        </row>
        <row r="16917">
          <cell r="A16917">
            <v>45950</v>
          </cell>
          <cell r="C16917" t="str">
            <v>LIDA  DAZA</v>
          </cell>
          <cell r="F16917">
            <v>45950.286377314813</v>
          </cell>
          <cell r="G16917">
            <v>45951.286168981482</v>
          </cell>
          <cell r="H16917">
            <v>0</v>
          </cell>
          <cell r="O16917">
            <v>1142300</v>
          </cell>
        </row>
        <row r="16918">
          <cell r="A16918">
            <v>45950</v>
          </cell>
          <cell r="C16918" t="str">
            <v>MESABAR SAS</v>
          </cell>
          <cell r="F16918">
            <v>45945.503194444442</v>
          </cell>
          <cell r="G16918">
            <v>45953.503032407411</v>
          </cell>
          <cell r="H16918">
            <v>-2</v>
          </cell>
          <cell r="O16918">
            <v>492200</v>
          </cell>
        </row>
        <row r="16919">
          <cell r="A16919">
            <v>45950</v>
          </cell>
          <cell r="C16919" t="str">
            <v>ALTO BISTRO SAS</v>
          </cell>
          <cell r="F16919">
            <v>45932.351226851853</v>
          </cell>
          <cell r="G16919">
            <v>45933.347569444442</v>
          </cell>
          <cell r="H16919">
            <v>18</v>
          </cell>
          <cell r="O16919">
            <v>368600</v>
          </cell>
        </row>
        <row r="16920">
          <cell r="A16920">
            <v>45950</v>
          </cell>
          <cell r="C16920" t="str">
            <v xml:space="preserve">A MANO SAS </v>
          </cell>
          <cell r="F16920">
            <v>45941.512013888889</v>
          </cell>
          <cell r="G16920">
            <v>45949.511608796296</v>
          </cell>
          <cell r="H16920">
            <v>2</v>
          </cell>
          <cell r="O16920">
            <v>282900</v>
          </cell>
        </row>
        <row r="16921">
          <cell r="A16921">
            <v>45950</v>
          </cell>
          <cell r="C16921" t="str">
            <v>CAROLA CACEROLA SAS</v>
          </cell>
          <cell r="F16921">
            <v>45948.364224537036</v>
          </cell>
          <cell r="G16921">
            <v>45949.36414351852</v>
          </cell>
          <cell r="H16921">
            <v>2</v>
          </cell>
          <cell r="O16921">
            <v>326449.99</v>
          </cell>
        </row>
        <row r="16922">
          <cell r="A16922">
            <v>45950</v>
          </cell>
          <cell r="C16922" t="str">
            <v>GORDO Y TOMO SAS</v>
          </cell>
          <cell r="F16922">
            <v>45895.306030092594</v>
          </cell>
          <cell r="G16922">
            <v>45925.305023148147</v>
          </cell>
          <cell r="H16922">
            <v>26</v>
          </cell>
          <cell r="O16922">
            <v>125900</v>
          </cell>
        </row>
        <row r="16923">
          <cell r="A16923">
            <v>45950</v>
          </cell>
          <cell r="C16923" t="str">
            <v>GORDO Y TOMO SAS</v>
          </cell>
          <cell r="F16923">
            <v>45901.318611111114</v>
          </cell>
          <cell r="G16923">
            <v>45931.318449074075</v>
          </cell>
          <cell r="H16923">
            <v>20</v>
          </cell>
          <cell r="O16923">
            <v>331200</v>
          </cell>
        </row>
        <row r="16924">
          <cell r="A16924">
            <v>45950</v>
          </cell>
          <cell r="C16924" t="str">
            <v>GORDO Y TOMO SAS</v>
          </cell>
          <cell r="F16924">
            <v>45904.325277777774</v>
          </cell>
          <cell r="G16924">
            <v>45934.319074074076</v>
          </cell>
          <cell r="H16924">
            <v>17</v>
          </cell>
          <cell r="O16924">
            <v>99300</v>
          </cell>
        </row>
        <row r="16925">
          <cell r="A16925">
            <v>45950</v>
          </cell>
          <cell r="C16925" t="str">
            <v>GORDO Y TOMO SAS</v>
          </cell>
          <cell r="F16925">
            <v>45904.352407407408</v>
          </cell>
          <cell r="G16925">
            <v>45934.352094907408</v>
          </cell>
          <cell r="H16925">
            <v>17</v>
          </cell>
          <cell r="O16925">
            <v>164449.99</v>
          </cell>
        </row>
        <row r="16926">
          <cell r="A16926">
            <v>45950</v>
          </cell>
          <cell r="C16926" t="str">
            <v>GORDO Y TOMO SAS</v>
          </cell>
          <cell r="F16926">
            <v>45909.311747685184</v>
          </cell>
          <cell r="G16926">
            <v>45939.311550925922</v>
          </cell>
          <cell r="H16926">
            <v>12</v>
          </cell>
          <cell r="O16926">
            <v>113850</v>
          </cell>
        </row>
        <row r="16927">
          <cell r="A16927">
            <v>45950</v>
          </cell>
          <cell r="C16927" t="str">
            <v xml:space="preserve">AZOTEA BARBECUE S.A.S. </v>
          </cell>
          <cell r="F16927">
            <v>45940.357430555552</v>
          </cell>
          <cell r="G16927">
            <v>45948.356006944443</v>
          </cell>
          <cell r="H16927">
            <v>3</v>
          </cell>
          <cell r="O16927">
            <v>264800</v>
          </cell>
        </row>
        <row r="16928">
          <cell r="A16928">
            <v>45950</v>
          </cell>
          <cell r="C16928" t="str">
            <v>FUERZA INTENSA SAS</v>
          </cell>
          <cell r="F16928">
            <v>45911.523576388892</v>
          </cell>
          <cell r="G16928">
            <v>45926.5234837963</v>
          </cell>
          <cell r="H16928">
            <v>25</v>
          </cell>
          <cell r="O16928">
            <v>643200</v>
          </cell>
        </row>
        <row r="16929">
          <cell r="A16929">
            <v>45950</v>
          </cell>
          <cell r="C16929" t="str">
            <v>MOYSER SAS</v>
          </cell>
          <cell r="F16929">
            <v>45948.463391203702</v>
          </cell>
          <cell r="G16929">
            <v>45949.463159722225</v>
          </cell>
          <cell r="H16929">
            <v>2</v>
          </cell>
          <cell r="O16929">
            <v>2426400</v>
          </cell>
        </row>
        <row r="16930">
          <cell r="A16930">
            <v>45950</v>
          </cell>
          <cell r="C16930" t="str">
            <v>GLORIA  BARATO DE PINZON</v>
          </cell>
          <cell r="F16930">
            <v>45948.357118055559</v>
          </cell>
          <cell r="G16930">
            <v>45949.355520833335</v>
          </cell>
          <cell r="H16930">
            <v>2</v>
          </cell>
          <cell r="O16930">
            <v>804050</v>
          </cell>
        </row>
        <row r="16931">
          <cell r="A16931">
            <v>45950</v>
          </cell>
          <cell r="C16931" t="str">
            <v>GLORIA  BARATO DE PINZON</v>
          </cell>
          <cell r="F16931">
            <v>45948.497141203705</v>
          </cell>
          <cell r="G16931">
            <v>45949.497141203705</v>
          </cell>
          <cell r="H16931">
            <v>2</v>
          </cell>
          <cell r="O16931">
            <v>80000</v>
          </cell>
        </row>
        <row r="16932">
          <cell r="A16932">
            <v>45950</v>
          </cell>
          <cell r="C16932" t="str">
            <v>THE NEXT SHOT S.A.S</v>
          </cell>
          <cell r="F16932">
            <v>45945.374861111108</v>
          </cell>
          <cell r="G16932">
            <v>45946.3747337963</v>
          </cell>
          <cell r="H16932">
            <v>5</v>
          </cell>
          <cell r="O16932">
            <v>504400</v>
          </cell>
        </row>
        <row r="16933">
          <cell r="A16933">
            <v>45950</v>
          </cell>
          <cell r="C16933" t="str">
            <v>FUNDACION HOGAR NUEVA GRANADA</v>
          </cell>
          <cell r="F16933">
            <v>45915.472673611112</v>
          </cell>
          <cell r="G16933">
            <v>45945.472500000003</v>
          </cell>
          <cell r="H16933">
            <v>6</v>
          </cell>
          <cell r="O16933">
            <v>286900</v>
          </cell>
        </row>
        <row r="16934">
          <cell r="A16934">
            <v>45950</v>
          </cell>
          <cell r="C16934" t="str">
            <v>VENTAS MOSTRADOR</v>
          </cell>
          <cell r="F16934">
            <v>45950</v>
          </cell>
          <cell r="G16934">
            <v>45950</v>
          </cell>
          <cell r="H16934">
            <v>0</v>
          </cell>
          <cell r="O16934">
            <v>61980</v>
          </cell>
        </row>
        <row r="16935">
          <cell r="A16935">
            <v>45950</v>
          </cell>
          <cell r="C16935" t="str">
            <v>VENTAS MOSTRADOR</v>
          </cell>
          <cell r="F16935">
            <v>45950</v>
          </cell>
          <cell r="G16935">
            <v>45950</v>
          </cell>
          <cell r="H16935">
            <v>0</v>
          </cell>
          <cell r="O16935">
            <v>1267511</v>
          </cell>
        </row>
        <row r="16936">
          <cell r="A16936">
            <v>45950</v>
          </cell>
          <cell r="C16936" t="str">
            <v>VENTAS MOSTRADOR</v>
          </cell>
          <cell r="F16936">
            <v>45950</v>
          </cell>
          <cell r="G16936">
            <v>45950</v>
          </cell>
          <cell r="H16936">
            <v>0</v>
          </cell>
          <cell r="O16936">
            <v>2219905</v>
          </cell>
        </row>
        <row r="16937">
          <cell r="A16937">
            <v>45951</v>
          </cell>
          <cell r="C16937" t="str">
            <v>SOSTENIBILIDAD S.A.S.</v>
          </cell>
          <cell r="F16937">
            <v>45940.261886574073</v>
          </cell>
          <cell r="G16937">
            <v>45955.261782407404</v>
          </cell>
          <cell r="H16937">
            <v>-3</v>
          </cell>
          <cell r="O16937">
            <v>583700</v>
          </cell>
        </row>
        <row r="16938">
          <cell r="A16938">
            <v>45951</v>
          </cell>
          <cell r="C16938" t="str">
            <v>FRUTIVER 1A S.A.S</v>
          </cell>
          <cell r="F16938">
            <v>45941.596168981479</v>
          </cell>
          <cell r="G16938">
            <v>45961.595949074072</v>
          </cell>
          <cell r="H16938">
            <v>-9</v>
          </cell>
          <cell r="O16938">
            <v>1334850.7439999999</v>
          </cell>
        </row>
        <row r="16939">
          <cell r="A16939">
            <v>45951</v>
          </cell>
          <cell r="C16939" t="str">
            <v>GRUPO LA LA LA SAS</v>
          </cell>
          <cell r="F16939">
            <v>45931.181712962964</v>
          </cell>
          <cell r="G16939">
            <v>45946.181087962963</v>
          </cell>
          <cell r="H16939">
            <v>6</v>
          </cell>
          <cell r="O16939">
            <v>408140</v>
          </cell>
        </row>
        <row r="16940">
          <cell r="A16940">
            <v>45951</v>
          </cell>
          <cell r="C16940" t="str">
            <v>GRUPO LA LA LA SAS</v>
          </cell>
          <cell r="F16940">
            <v>45937.440254629626</v>
          </cell>
          <cell r="G16940">
            <v>45952.440057870372</v>
          </cell>
          <cell r="H16940">
            <v>0</v>
          </cell>
          <cell r="O16940">
            <v>516700</v>
          </cell>
        </row>
        <row r="16941">
          <cell r="A16941">
            <v>45951</v>
          </cell>
          <cell r="C16941" t="str">
            <v>GRUPO LA LA LA SAS</v>
          </cell>
          <cell r="F16941">
            <v>45938.448553240742</v>
          </cell>
          <cell r="G16941">
            <v>45953.448437500003</v>
          </cell>
          <cell r="H16941">
            <v>-1</v>
          </cell>
          <cell r="O16941">
            <v>513000</v>
          </cell>
        </row>
        <row r="16942">
          <cell r="A16942">
            <v>45951</v>
          </cell>
          <cell r="C16942" t="str">
            <v>GRUPO LA LA LA SAS</v>
          </cell>
          <cell r="F16942">
            <v>45938.457673611112</v>
          </cell>
          <cell r="G16942">
            <v>45953.456863425927</v>
          </cell>
          <cell r="H16942">
            <v>-1</v>
          </cell>
          <cell r="O16942">
            <v>208000</v>
          </cell>
        </row>
        <row r="16943">
          <cell r="A16943">
            <v>45951</v>
          </cell>
          <cell r="C16943" t="str">
            <v>GRUPO LA LA LA SAS</v>
          </cell>
          <cell r="F16943">
            <v>45945.505671296298</v>
          </cell>
          <cell r="G16943">
            <v>45960.505555555559</v>
          </cell>
          <cell r="H16943">
            <v>-8</v>
          </cell>
          <cell r="O16943">
            <v>200000</v>
          </cell>
        </row>
        <row r="16944">
          <cell r="A16944">
            <v>45951</v>
          </cell>
          <cell r="C16944" t="str">
            <v>VENTAS MOSTRADOR</v>
          </cell>
          <cell r="F16944">
            <v>45950</v>
          </cell>
          <cell r="G16944">
            <v>45950</v>
          </cell>
          <cell r="H16944">
            <v>0</v>
          </cell>
          <cell r="O16944">
            <v>0</v>
          </cell>
        </row>
        <row r="16945">
          <cell r="A16945">
            <v>45951</v>
          </cell>
          <cell r="C16945" t="str">
            <v>VENTAS MOSTRADOR</v>
          </cell>
          <cell r="F16945">
            <v>45940.261886574073</v>
          </cell>
          <cell r="G16945">
            <v>45955.261782407404</v>
          </cell>
          <cell r="H16945">
            <v>-3</v>
          </cell>
          <cell r="O16945">
            <v>0</v>
          </cell>
        </row>
        <row r="16946">
          <cell r="A16946">
            <v>45951</v>
          </cell>
          <cell r="C16946" t="str">
            <v>VENTAS MOSTRADOR</v>
          </cell>
          <cell r="F16946">
            <v>45941.596168981479</v>
          </cell>
          <cell r="G16946">
            <v>45961.595949074072</v>
          </cell>
          <cell r="H16946">
            <v>-9</v>
          </cell>
          <cell r="O16946">
            <v>0</v>
          </cell>
        </row>
        <row r="16947">
          <cell r="A16947">
            <v>45951</v>
          </cell>
          <cell r="C16947" t="str">
            <v>VENTAS MOSTRADOR</v>
          </cell>
          <cell r="F16947">
            <v>45931.181712962964</v>
          </cell>
          <cell r="G16947">
            <v>45946.181087962963</v>
          </cell>
          <cell r="H16947">
            <v>6</v>
          </cell>
          <cell r="O16947">
            <v>0</v>
          </cell>
        </row>
        <row r="16948">
          <cell r="A16948">
            <v>45951</v>
          </cell>
          <cell r="C16948" t="str">
            <v>VENTAS MOSTRADOR</v>
          </cell>
          <cell r="F16948">
            <v>45937.440254629626</v>
          </cell>
          <cell r="G16948">
            <v>45952.440057870372</v>
          </cell>
          <cell r="H16948">
            <v>0</v>
          </cell>
          <cell r="O16948">
            <v>0</v>
          </cell>
        </row>
        <row r="16949">
          <cell r="A16949">
            <v>45951</v>
          </cell>
          <cell r="C16949" t="str">
            <v>VENTAS MOSTRADOR</v>
          </cell>
          <cell r="F16949">
            <v>45938.448553240742</v>
          </cell>
          <cell r="G16949">
            <v>45953.448437500003</v>
          </cell>
          <cell r="H16949">
            <v>-1</v>
          </cell>
          <cell r="O16949">
            <v>0</v>
          </cell>
        </row>
        <row r="16950">
          <cell r="A16950">
            <v>45951</v>
          </cell>
          <cell r="C16950" t="str">
            <v>VENTAS MOSTRADOR</v>
          </cell>
          <cell r="F16950">
            <v>45938.457673611112</v>
          </cell>
          <cell r="G16950">
            <v>45953.456863425927</v>
          </cell>
          <cell r="H16950">
            <v>-1</v>
          </cell>
          <cell r="O16950">
            <v>0</v>
          </cell>
        </row>
        <row r="16951">
          <cell r="A16951">
            <v>45951</v>
          </cell>
          <cell r="C16951" t="str">
            <v>VENTAS MOSTRADOR</v>
          </cell>
          <cell r="F16951">
            <v>45945.505671296298</v>
          </cell>
          <cell r="G16951">
            <v>45960.505555555559</v>
          </cell>
          <cell r="H16951">
            <v>-8</v>
          </cell>
          <cell r="O16951">
            <v>0</v>
          </cell>
        </row>
        <row r="16952">
          <cell r="A16952">
            <v>45951</v>
          </cell>
          <cell r="C16952" t="str">
            <v>VENTAS MOSTRADOR</v>
          </cell>
          <cell r="F16952">
            <v>45951</v>
          </cell>
          <cell r="G16952">
            <v>45951</v>
          </cell>
          <cell r="H16952">
            <v>0</v>
          </cell>
          <cell r="O16952">
            <v>0</v>
          </cell>
        </row>
        <row r="16953">
          <cell r="A16953">
            <v>45951</v>
          </cell>
          <cell r="C16953" t="str">
            <v>VENTAS MOSTRADOR</v>
          </cell>
          <cell r="F16953">
            <v>45951</v>
          </cell>
          <cell r="G16953">
            <v>45951</v>
          </cell>
          <cell r="H16953">
            <v>0</v>
          </cell>
          <cell r="O16953">
            <v>0</v>
          </cell>
        </row>
        <row r="16954">
          <cell r="A16954">
            <v>45951</v>
          </cell>
          <cell r="C16954" t="str">
            <v>VENTAS MOSTRADOR</v>
          </cell>
          <cell r="F16954">
            <v>45951</v>
          </cell>
          <cell r="G16954">
            <v>45951</v>
          </cell>
          <cell r="H16954">
            <v>0</v>
          </cell>
          <cell r="O16954">
            <v>0</v>
          </cell>
        </row>
        <row r="16955">
          <cell r="A16955">
            <v>45951</v>
          </cell>
          <cell r="C16955" t="str">
            <v>VENTAS MOSTRADOR</v>
          </cell>
          <cell r="F16955">
            <v>45951</v>
          </cell>
          <cell r="G16955">
            <v>45951</v>
          </cell>
          <cell r="H16955">
            <v>0</v>
          </cell>
          <cell r="O16955">
            <v>0</v>
          </cell>
        </row>
        <row r="16956">
          <cell r="A16956">
            <v>45951</v>
          </cell>
          <cell r="C16956" t="str">
            <v>VENTAS MOSTRADOR</v>
          </cell>
          <cell r="F16956">
            <v>45951</v>
          </cell>
          <cell r="G16956">
            <v>45951</v>
          </cell>
          <cell r="H16956">
            <v>0</v>
          </cell>
          <cell r="O16956">
            <v>0</v>
          </cell>
        </row>
        <row r="16957">
          <cell r="A16957">
            <v>45951</v>
          </cell>
          <cell r="C16957" t="str">
            <v>VENTAS MOSTRADOR</v>
          </cell>
          <cell r="F16957">
            <v>45951</v>
          </cell>
          <cell r="G16957">
            <v>45951</v>
          </cell>
          <cell r="H16957">
            <v>0</v>
          </cell>
          <cell r="O16957">
            <v>0</v>
          </cell>
        </row>
        <row r="16958">
          <cell r="A16958">
            <v>45951</v>
          </cell>
          <cell r="C16958" t="str">
            <v>CARLOS ANDRES HERNANDEZ MARTINEZ</v>
          </cell>
          <cell r="F16958">
            <v>45950.447129629632</v>
          </cell>
          <cell r="G16958">
            <v>45951.445891203701</v>
          </cell>
          <cell r="H16958">
            <v>1</v>
          </cell>
          <cell r="O16958">
            <v>212749.99</v>
          </cell>
        </row>
        <row r="16959">
          <cell r="A16959">
            <v>45951</v>
          </cell>
          <cell r="C16959" t="str">
            <v>CARLOS ANDRES HERNANDEZ MARTINEZ</v>
          </cell>
          <cell r="F16959">
            <v>45951.494039351855</v>
          </cell>
          <cell r="G16959">
            <v>45952.493969907409</v>
          </cell>
          <cell r="H16959">
            <v>0</v>
          </cell>
          <cell r="O16959">
            <v>212749.99</v>
          </cell>
        </row>
        <row r="16960">
          <cell r="A16960">
            <v>45951</v>
          </cell>
          <cell r="C16960" t="str">
            <v>CRISTIAN  ROJAS RIVERA</v>
          </cell>
          <cell r="F16960">
            <v>45951.463946759257</v>
          </cell>
          <cell r="G16960">
            <v>45957.463865740741</v>
          </cell>
          <cell r="H16960">
            <v>-5</v>
          </cell>
          <cell r="O16960">
            <v>255299.99</v>
          </cell>
        </row>
        <row r="16961">
          <cell r="A16961">
            <v>45951</v>
          </cell>
          <cell r="C16961" t="str">
            <v>CARLOS ANDRES HERNANDEZ MARTINEZ</v>
          </cell>
          <cell r="F16961">
            <v>45950.445532407408</v>
          </cell>
          <cell r="G16961">
            <v>45951.444201388891</v>
          </cell>
          <cell r="H16961">
            <v>1</v>
          </cell>
          <cell r="O16961">
            <v>425499.99</v>
          </cell>
        </row>
        <row r="16962">
          <cell r="A16962">
            <v>45951</v>
          </cell>
          <cell r="C16962" t="str">
            <v>CARLOS ANDRES HERNANDEZ MARTINEZ</v>
          </cell>
          <cell r="F16962">
            <v>45950.443703703706</v>
          </cell>
          <cell r="G16962">
            <v>45951.44363425926</v>
          </cell>
          <cell r="H16962">
            <v>1</v>
          </cell>
          <cell r="O16962">
            <v>850999.98</v>
          </cell>
        </row>
        <row r="16963">
          <cell r="A16963">
            <v>45951</v>
          </cell>
          <cell r="C16963" t="str">
            <v>VENTAS MOSTRADOR</v>
          </cell>
          <cell r="F16963">
            <v>45951</v>
          </cell>
          <cell r="G16963">
            <v>45951</v>
          </cell>
          <cell r="H16963">
            <v>0</v>
          </cell>
          <cell r="O16963">
            <v>0</v>
          </cell>
        </row>
        <row r="16964">
          <cell r="A16964">
            <v>45951</v>
          </cell>
          <cell r="C16964" t="str">
            <v>MESABAR SAS</v>
          </cell>
          <cell r="F16964">
            <v>45945.648645833331</v>
          </cell>
          <cell r="G16964">
            <v>45953.648530092592</v>
          </cell>
          <cell r="H16964">
            <v>-1</v>
          </cell>
          <cell r="O16964">
            <v>731900</v>
          </cell>
        </row>
        <row r="16965">
          <cell r="A16965">
            <v>45951</v>
          </cell>
          <cell r="C16965" t="str">
            <v>COMERCIALIZADORA DE LACTEOS RYM SAS</v>
          </cell>
          <cell r="F16965">
            <v>45950.60732638889</v>
          </cell>
          <cell r="G16965">
            <v>45951.607210648152</v>
          </cell>
          <cell r="H16965">
            <v>1</v>
          </cell>
          <cell r="O16965">
            <v>244000</v>
          </cell>
        </row>
        <row r="16966">
          <cell r="A16966">
            <v>45951</v>
          </cell>
          <cell r="C16966" t="str">
            <v>JONATHAN STEVEN PIRACON</v>
          </cell>
          <cell r="F16966">
            <v>45950.512430555558</v>
          </cell>
          <cell r="G16966">
            <v>45951.512361111112</v>
          </cell>
          <cell r="H16966">
            <v>1</v>
          </cell>
          <cell r="O16966">
            <v>673500</v>
          </cell>
        </row>
        <row r="16967">
          <cell r="A16967">
            <v>45951</v>
          </cell>
          <cell r="C16967" t="str">
            <v>ALEJANDRO  DURAN</v>
          </cell>
          <cell r="F16967">
            <v>45950.470509259256</v>
          </cell>
          <cell r="G16967">
            <v>45951.470358796294</v>
          </cell>
          <cell r="H16967">
            <v>1</v>
          </cell>
          <cell r="O16967">
            <v>2382475</v>
          </cell>
        </row>
        <row r="16968">
          <cell r="A16968">
            <v>45951</v>
          </cell>
          <cell r="C16968" t="str">
            <v>MEXICAN FOOD INDUSTRY SAS</v>
          </cell>
          <cell r="F16968">
            <v>45950.240243055552</v>
          </cell>
          <cell r="G16968">
            <v>45958.240046296298</v>
          </cell>
          <cell r="H16968">
            <v>-6</v>
          </cell>
          <cell r="O16968">
            <v>280600</v>
          </cell>
        </row>
        <row r="16969">
          <cell r="A16969">
            <v>45951</v>
          </cell>
          <cell r="C16969" t="str">
            <v>NANCHOS 24 HORAS SAS</v>
          </cell>
          <cell r="F16969">
            <v>45947.505925925929</v>
          </cell>
          <cell r="G16969">
            <v>45948.505358796298</v>
          </cell>
          <cell r="H16969">
            <v>4</v>
          </cell>
          <cell r="O16969">
            <v>750000</v>
          </cell>
        </row>
        <row r="16970">
          <cell r="A16970">
            <v>45951</v>
          </cell>
          <cell r="C16970" t="str">
            <v>VENTAS MOSTRADOR</v>
          </cell>
          <cell r="F16970">
            <v>45950.443703703706</v>
          </cell>
          <cell r="G16970">
            <v>45951.44363425926</v>
          </cell>
          <cell r="H16970">
            <v>1</v>
          </cell>
          <cell r="O16970">
            <v>0</v>
          </cell>
        </row>
        <row r="16971">
          <cell r="A16971">
            <v>45951</v>
          </cell>
          <cell r="C16971" t="str">
            <v>CARLOS ANDRES CORTES PACHON</v>
          </cell>
          <cell r="F16971">
            <v>45950.288587962961</v>
          </cell>
          <cell r="G16971">
            <v>45951.288414351853</v>
          </cell>
          <cell r="H16971">
            <v>1</v>
          </cell>
          <cell r="O16971">
            <v>204016</v>
          </cell>
        </row>
        <row r="16972">
          <cell r="A16972">
            <v>45951</v>
          </cell>
          <cell r="C16972" t="str">
            <v>DONDOHE4K S.A.S</v>
          </cell>
          <cell r="F16972">
            <v>45932.547395833331</v>
          </cell>
          <cell r="G16972">
            <v>45962.547314814816</v>
          </cell>
          <cell r="H16972">
            <v>-10</v>
          </cell>
          <cell r="O16972">
            <v>1679368.5109999999</v>
          </cell>
        </row>
        <row r="16973">
          <cell r="A16973">
            <v>45951</v>
          </cell>
          <cell r="C16973" t="str">
            <v>DONDOHE4K S.A.S</v>
          </cell>
          <cell r="F16973">
            <v>45937.575868055559</v>
          </cell>
          <cell r="G16973">
            <v>45967.574571759258</v>
          </cell>
          <cell r="H16973">
            <v>-15</v>
          </cell>
          <cell r="O16973">
            <v>434000</v>
          </cell>
        </row>
        <row r="16974">
          <cell r="A16974">
            <v>45951</v>
          </cell>
          <cell r="C16974" t="str">
            <v>KOE4K S.A.S</v>
          </cell>
          <cell r="F16974">
            <v>45929.568090277775</v>
          </cell>
          <cell r="G16974">
            <v>45959.567847222221</v>
          </cell>
          <cell r="H16974">
            <v>-7</v>
          </cell>
          <cell r="O16974">
            <v>1921213.112</v>
          </cell>
        </row>
        <row r="16975">
          <cell r="A16975">
            <v>45951</v>
          </cell>
          <cell r="C16975" t="str">
            <v>KOE4K S.A.S</v>
          </cell>
          <cell r="F16975">
            <v>45931.598715277774</v>
          </cell>
          <cell r="G16975">
            <v>45961.598622685182</v>
          </cell>
          <cell r="H16975">
            <v>-9</v>
          </cell>
          <cell r="O16975">
            <v>1241837.42</v>
          </cell>
        </row>
        <row r="16976">
          <cell r="A16976">
            <v>45951</v>
          </cell>
          <cell r="C16976" t="str">
            <v>OSTAK S.A.S</v>
          </cell>
          <cell r="F16976">
            <v>45922.617291666669</v>
          </cell>
          <cell r="G16976">
            <v>45952.617129629631</v>
          </cell>
          <cell r="H16976">
            <v>0</v>
          </cell>
          <cell r="O16976">
            <v>214165</v>
          </cell>
        </row>
        <row r="16977">
          <cell r="A16977">
            <v>45951</v>
          </cell>
          <cell r="C16977" t="str">
            <v>FABIAN ANDRES BERNAL ROMERO</v>
          </cell>
          <cell r="F16977">
            <v>45920.298807870371</v>
          </cell>
          <cell r="G16977">
            <v>45921.287777777776</v>
          </cell>
          <cell r="H16977">
            <v>31</v>
          </cell>
          <cell r="O16977">
            <v>464800</v>
          </cell>
        </row>
        <row r="16978">
          <cell r="A16978">
            <v>45951</v>
          </cell>
          <cell r="C16978" t="str">
            <v>ANA MARIA FRANCO AMAYA</v>
          </cell>
          <cell r="F16978">
            <v>45951.301817129628</v>
          </cell>
          <cell r="G16978">
            <v>45952.301736111112</v>
          </cell>
          <cell r="H16978">
            <v>0</v>
          </cell>
          <cell r="O16978">
            <v>304200</v>
          </cell>
        </row>
        <row r="16979">
          <cell r="A16979">
            <v>45951</v>
          </cell>
          <cell r="C16979" t="str">
            <v>OSAKA COCINA NIKKEI S.A.S</v>
          </cell>
          <cell r="F16979">
            <v>45933.401030092595</v>
          </cell>
          <cell r="G16979">
            <v>45963.400729166664</v>
          </cell>
          <cell r="H16979">
            <v>-11</v>
          </cell>
          <cell r="O16979">
            <v>100800</v>
          </cell>
        </row>
        <row r="16980">
          <cell r="A16980">
            <v>45951</v>
          </cell>
          <cell r="C16980" t="str">
            <v>OSAKA COCINA NIKKEI S.A.S</v>
          </cell>
          <cell r="F16980">
            <v>45936.655173611114</v>
          </cell>
          <cell r="G16980">
            <v>45966.612523148149</v>
          </cell>
          <cell r="H16980">
            <v>-14</v>
          </cell>
          <cell r="O16980">
            <v>944174.86600000004</v>
          </cell>
        </row>
        <row r="16981">
          <cell r="A16981">
            <v>45951</v>
          </cell>
          <cell r="C16981" t="str">
            <v>ROBINFOOD COLOMBIA SAS</v>
          </cell>
          <cell r="F16981">
            <v>45922.289178240739</v>
          </cell>
          <cell r="G16981">
            <v>45952.2890625</v>
          </cell>
          <cell r="H16981">
            <v>0</v>
          </cell>
          <cell r="O16981">
            <v>1529640.96</v>
          </cell>
        </row>
        <row r="16982">
          <cell r="A16982">
            <v>45951</v>
          </cell>
          <cell r="C16982" t="str">
            <v>ROBINFOOD COLOMBIA SAS</v>
          </cell>
          <cell r="F16982">
            <v>45924.344467592593</v>
          </cell>
          <cell r="G16982">
            <v>45954.34275462963</v>
          </cell>
          <cell r="H16982">
            <v>-2</v>
          </cell>
          <cell r="O16982">
            <v>3480530.7</v>
          </cell>
        </row>
        <row r="16983">
          <cell r="A16983">
            <v>45951</v>
          </cell>
          <cell r="C16983" t="str">
            <v>ROBINFOOD COLOMBIA SAS</v>
          </cell>
          <cell r="F16983">
            <v>45926.364074074074</v>
          </cell>
          <cell r="G16983">
            <v>45956.363935185182</v>
          </cell>
          <cell r="H16983">
            <v>-4</v>
          </cell>
          <cell r="O16983">
            <v>2912890.5</v>
          </cell>
        </row>
        <row r="16984">
          <cell r="A16984">
            <v>45951</v>
          </cell>
          <cell r="C16984" t="str">
            <v>ADRIANO  ALVAREZ LOZANO</v>
          </cell>
          <cell r="F16984">
            <v>45950.472291666665</v>
          </cell>
          <cell r="G16984">
            <v>45951.47215277778</v>
          </cell>
          <cell r="H16984">
            <v>1</v>
          </cell>
          <cell r="O16984">
            <v>908200</v>
          </cell>
        </row>
        <row r="16985">
          <cell r="A16985">
            <v>45951</v>
          </cell>
          <cell r="C16985" t="str">
            <v>SERAFIN  DIAZ</v>
          </cell>
          <cell r="F16985">
            <v>45950.475266203706</v>
          </cell>
          <cell r="G16985">
            <v>45951.475092592591</v>
          </cell>
          <cell r="H16985">
            <v>1</v>
          </cell>
          <cell r="O16985">
            <v>760830</v>
          </cell>
        </row>
        <row r="16986">
          <cell r="A16986">
            <v>45951</v>
          </cell>
          <cell r="C16986" t="str">
            <v>CAMILO  MILLAN PUENTES</v>
          </cell>
          <cell r="F16986">
            <v>45950.479270833333</v>
          </cell>
          <cell r="G16986">
            <v>45951.478912037041</v>
          </cell>
          <cell r="H16986">
            <v>1</v>
          </cell>
          <cell r="O16986">
            <v>1097150</v>
          </cell>
        </row>
        <row r="16987">
          <cell r="A16987">
            <v>45951</v>
          </cell>
          <cell r="C16987" t="str">
            <v>ANDREA  ALZATE</v>
          </cell>
          <cell r="F16987">
            <v>45950.692395833335</v>
          </cell>
          <cell r="G16987">
            <v>45951.692337962966</v>
          </cell>
          <cell r="H16987">
            <v>1</v>
          </cell>
          <cell r="O16987">
            <v>313200</v>
          </cell>
        </row>
        <row r="16988">
          <cell r="A16988">
            <v>45951</v>
          </cell>
          <cell r="C16988" t="str">
            <v>PAULA JINNET ARDILA GOMEZ</v>
          </cell>
          <cell r="F16988">
            <v>45950.280821759261</v>
          </cell>
          <cell r="G16988">
            <v>45951.280682870369</v>
          </cell>
          <cell r="H16988">
            <v>1</v>
          </cell>
          <cell r="O16988">
            <v>499100</v>
          </cell>
        </row>
        <row r="16989">
          <cell r="A16989">
            <v>45951</v>
          </cell>
          <cell r="C16989" t="str">
            <v>DAVIVIENDA</v>
          </cell>
          <cell r="F16989">
            <v>45951</v>
          </cell>
          <cell r="G16989">
            <v>45951</v>
          </cell>
          <cell r="H16989">
            <v>0</v>
          </cell>
          <cell r="O16989">
            <v>10000000</v>
          </cell>
        </row>
        <row r="16990">
          <cell r="A16990">
            <v>45951</v>
          </cell>
          <cell r="C16990" t="str">
            <v>MERCADOPAGO COLOMBIA</v>
          </cell>
          <cell r="F16990">
            <v>45951</v>
          </cell>
          <cell r="G16990">
            <v>45951</v>
          </cell>
          <cell r="H16990">
            <v>0</v>
          </cell>
          <cell r="O16990">
            <v>2600000</v>
          </cell>
        </row>
        <row r="16991">
          <cell r="A16991">
            <v>45951</v>
          </cell>
          <cell r="C16991" t="str">
            <v>NESTOR ABEL NOREÑA URREA</v>
          </cell>
          <cell r="F16991">
            <v>45948.477164351854</v>
          </cell>
          <cell r="G16991">
            <v>45949.476319444446</v>
          </cell>
          <cell r="H16991">
            <v>3</v>
          </cell>
          <cell r="O16991">
            <v>628740</v>
          </cell>
        </row>
        <row r="16992">
          <cell r="A16992">
            <v>45951</v>
          </cell>
          <cell r="C16992" t="str">
            <v>VENTAS MOSTRADOR</v>
          </cell>
          <cell r="F16992">
            <v>45951</v>
          </cell>
          <cell r="G16992">
            <v>45951</v>
          </cell>
          <cell r="H16992">
            <v>0</v>
          </cell>
          <cell r="O16992">
            <v>125917</v>
          </cell>
        </row>
        <row r="16993">
          <cell r="A16993">
            <v>45951</v>
          </cell>
          <cell r="C16993" t="str">
            <v>VENTAS MOSTRADOR</v>
          </cell>
          <cell r="F16993">
            <v>45951</v>
          </cell>
          <cell r="G16993">
            <v>45951</v>
          </cell>
          <cell r="H16993">
            <v>0</v>
          </cell>
          <cell r="O16993">
            <v>509057</v>
          </cell>
        </row>
        <row r="16994">
          <cell r="A16994">
            <v>45951</v>
          </cell>
          <cell r="C16994" t="str">
            <v>EL CARNAL SAS</v>
          </cell>
          <cell r="F16994">
            <v>45944.609942129631</v>
          </cell>
          <cell r="G16994">
            <v>45952.607997685183</v>
          </cell>
          <cell r="H16994">
            <v>0</v>
          </cell>
          <cell r="O16994">
            <v>18651820.4496</v>
          </cell>
        </row>
        <row r="16995">
          <cell r="A16995">
            <v>45951</v>
          </cell>
          <cell r="C16995" t="str">
            <v>EL CARNAL SAS</v>
          </cell>
          <cell r="F16995">
            <v>45945.597824074073</v>
          </cell>
          <cell r="G16995">
            <v>45953.597708333335</v>
          </cell>
          <cell r="H16995">
            <v>-1</v>
          </cell>
          <cell r="O16995">
            <v>18115131.578400001</v>
          </cell>
        </row>
        <row r="16996">
          <cell r="A16996">
            <v>45951</v>
          </cell>
          <cell r="C16996" t="str">
            <v>EL CARNAL SAS</v>
          </cell>
          <cell r="F16996">
            <v>45946.530277777776</v>
          </cell>
          <cell r="G16996">
            <v>45954.530185185184</v>
          </cell>
          <cell r="H16996">
            <v>-2</v>
          </cell>
          <cell r="O16996">
            <v>20099482.214400001</v>
          </cell>
        </row>
        <row r="16997">
          <cell r="A16997">
            <v>45951</v>
          </cell>
          <cell r="C16997" t="str">
            <v>EL CARNAL SAS</v>
          </cell>
          <cell r="F16997">
            <v>45947.589641203704</v>
          </cell>
          <cell r="G16997">
            <v>45955.589502314811</v>
          </cell>
          <cell r="H16997">
            <v>-3</v>
          </cell>
          <cell r="O16997">
            <v>14750877.492000001</v>
          </cell>
        </row>
        <row r="16998">
          <cell r="A16998">
            <v>45951</v>
          </cell>
          <cell r="C16998" t="str">
            <v xml:space="preserve">LOS HORNITOS PASTELERIA Y PANADERIA </v>
          </cell>
          <cell r="F16998">
            <v>45919.657442129632</v>
          </cell>
          <cell r="G16998">
            <v>45949.656851851854</v>
          </cell>
          <cell r="H16998">
            <v>3</v>
          </cell>
          <cell r="O16998">
            <v>3944000</v>
          </cell>
        </row>
        <row r="16999">
          <cell r="A16999">
            <v>45951</v>
          </cell>
          <cell r="C16999" t="str">
            <v xml:space="preserve">LOS HORNITOS PASTELERIA Y PANADERIA </v>
          </cell>
          <cell r="F16999">
            <v>45922.43005787037</v>
          </cell>
          <cell r="G16999">
            <v>45952.429918981485</v>
          </cell>
          <cell r="H16999">
            <v>0</v>
          </cell>
          <cell r="O16999">
            <v>581700</v>
          </cell>
        </row>
        <row r="17000">
          <cell r="A17000">
            <v>45952</v>
          </cell>
          <cell r="C17000" t="str">
            <v>MERKMIOS SAS</v>
          </cell>
          <cell r="F17000">
            <v>45904.317129629628</v>
          </cell>
          <cell r="G17000">
            <v>45934.316793981481</v>
          </cell>
          <cell r="H17000">
            <v>18</v>
          </cell>
          <cell r="O17000">
            <v>4995358.55</v>
          </cell>
        </row>
        <row r="17001">
          <cell r="A17001">
            <v>45952</v>
          </cell>
          <cell r="C17001" t="str">
            <v>PINEDA FORERO ARNOBIS</v>
          </cell>
          <cell r="F17001">
            <v>45951.295810185184</v>
          </cell>
          <cell r="G17001">
            <v>45952.289247685185</v>
          </cell>
          <cell r="H17001">
            <v>0</v>
          </cell>
          <cell r="O17001">
            <v>833800</v>
          </cell>
        </row>
        <row r="17002">
          <cell r="A17002">
            <v>45952</v>
          </cell>
          <cell r="C17002" t="str">
            <v>MERKMIOS SAS</v>
          </cell>
          <cell r="F17002">
            <v>45603.516863425924</v>
          </cell>
          <cell r="G17002">
            <v>45633.516863425924</v>
          </cell>
          <cell r="H17002">
            <v>319</v>
          </cell>
          <cell r="O17002">
            <v>448718.72</v>
          </cell>
        </row>
        <row r="17003">
          <cell r="A17003">
            <v>45952</v>
          </cell>
          <cell r="C17003" t="str">
            <v>MERKMIOS SAS</v>
          </cell>
          <cell r="F17003">
            <v>45923.597824074073</v>
          </cell>
          <cell r="G17003">
            <v>45953.597743055558</v>
          </cell>
          <cell r="H17003">
            <v>-1</v>
          </cell>
          <cell r="O17003">
            <v>1544874</v>
          </cell>
        </row>
        <row r="17004">
          <cell r="A17004">
            <v>45952</v>
          </cell>
          <cell r="C17004" t="str">
            <v>COMERCIALIZADORA PINER SAS</v>
          </cell>
          <cell r="F17004">
            <v>45882.719884259262</v>
          </cell>
          <cell r="G17004">
            <v>45897.719884259262</v>
          </cell>
          <cell r="H17004">
            <v>55</v>
          </cell>
          <cell r="O17004">
            <v>4753500</v>
          </cell>
        </row>
        <row r="17005">
          <cell r="A17005">
            <v>45952</v>
          </cell>
          <cell r="C17005" t="str">
            <v>COMERCIALIZADORA PINER SAS</v>
          </cell>
          <cell r="F17005">
            <v>45883.510289351849</v>
          </cell>
          <cell r="G17005">
            <v>45898.508333333331</v>
          </cell>
          <cell r="H17005">
            <v>54</v>
          </cell>
          <cell r="O17005">
            <v>713375</v>
          </cell>
        </row>
        <row r="17006">
          <cell r="A17006">
            <v>45952</v>
          </cell>
          <cell r="C17006" t="str">
            <v>COMERCIALIZADORA PINER SAS</v>
          </cell>
          <cell r="F17006">
            <v>45889.515590277777</v>
          </cell>
          <cell r="G17006">
            <v>45904.515474537038</v>
          </cell>
          <cell r="H17006">
            <v>48</v>
          </cell>
          <cell r="O17006">
            <v>6292825</v>
          </cell>
        </row>
        <row r="17007">
          <cell r="A17007">
            <v>45952</v>
          </cell>
          <cell r="C17007" t="str">
            <v>COMERCIALIZADORA PINER SAS</v>
          </cell>
          <cell r="F17007">
            <v>45806</v>
          </cell>
          <cell r="G17007">
            <v>45821</v>
          </cell>
          <cell r="H17007">
            <v>0</v>
          </cell>
          <cell r="O17007">
            <v>105700</v>
          </cell>
        </row>
        <row r="17008">
          <cell r="A17008">
            <v>45952</v>
          </cell>
          <cell r="C17008" t="str">
            <v>POLA Y TEJO SAS</v>
          </cell>
          <cell r="F17008">
            <v>45853.359340277777</v>
          </cell>
          <cell r="G17008">
            <v>45868.3591087963</v>
          </cell>
          <cell r="H17008">
            <v>84</v>
          </cell>
          <cell r="O17008">
            <v>145250</v>
          </cell>
        </row>
        <row r="17009">
          <cell r="A17009">
            <v>45952</v>
          </cell>
          <cell r="C17009" t="str">
            <v>POLA Y TEJO SAS</v>
          </cell>
          <cell r="F17009">
            <v>45890.644837962966</v>
          </cell>
          <cell r="G17009">
            <v>45905.64472222222</v>
          </cell>
          <cell r="H17009">
            <v>47</v>
          </cell>
          <cell r="O17009">
            <v>425800</v>
          </cell>
        </row>
        <row r="17010">
          <cell r="A17010">
            <v>45952</v>
          </cell>
          <cell r="C17010" t="str">
            <v>POLA Y TEJO SAS</v>
          </cell>
          <cell r="F17010">
            <v>45939.465277777781</v>
          </cell>
          <cell r="G17010">
            <v>45954.46503472222</v>
          </cell>
          <cell r="H17010">
            <v>-2</v>
          </cell>
          <cell r="O17010">
            <v>975950</v>
          </cell>
        </row>
        <row r="17011">
          <cell r="A17011">
            <v>45952</v>
          </cell>
          <cell r="C17011" t="str">
            <v>VENTAS MOSTRADOR</v>
          </cell>
          <cell r="F17011">
            <v>45923.597824074073</v>
          </cell>
          <cell r="G17011">
            <v>45953.597743055558</v>
          </cell>
          <cell r="H17011">
            <v>-1</v>
          </cell>
          <cell r="O17011">
            <v>0</v>
          </cell>
        </row>
        <row r="17012">
          <cell r="A17012">
            <v>45952</v>
          </cell>
          <cell r="C17012" t="str">
            <v>VENTAS MOSTRADOR</v>
          </cell>
          <cell r="F17012">
            <v>45882.719884259262</v>
          </cell>
          <cell r="G17012">
            <v>45897.719884259262</v>
          </cell>
          <cell r="H17012">
            <v>55</v>
          </cell>
          <cell r="O17012">
            <v>0</v>
          </cell>
        </row>
        <row r="17013">
          <cell r="A17013">
            <v>45952</v>
          </cell>
          <cell r="C17013" t="str">
            <v>VENTAS MOSTRADOR</v>
          </cell>
          <cell r="F17013">
            <v>45883.510289351849</v>
          </cell>
          <cell r="G17013">
            <v>45898.508333333331</v>
          </cell>
          <cell r="H17013">
            <v>54</v>
          </cell>
          <cell r="O17013">
            <v>0</v>
          </cell>
        </row>
        <row r="17014">
          <cell r="A17014">
            <v>45952</v>
          </cell>
          <cell r="C17014" t="str">
            <v>VENTAS MOSTRADOR</v>
          </cell>
          <cell r="F17014">
            <v>45889.515590277777</v>
          </cell>
          <cell r="G17014">
            <v>45904.515474537038</v>
          </cell>
          <cell r="H17014">
            <v>48</v>
          </cell>
          <cell r="O17014">
            <v>0</v>
          </cell>
        </row>
        <row r="17015">
          <cell r="A17015">
            <v>45952</v>
          </cell>
          <cell r="C17015" t="str">
            <v>VENTAS MOSTRADOR</v>
          </cell>
          <cell r="F17015">
            <v>45806</v>
          </cell>
          <cell r="G17015">
            <v>45821</v>
          </cell>
          <cell r="H17015">
            <v>0</v>
          </cell>
          <cell r="O17015">
            <v>0</v>
          </cell>
        </row>
        <row r="17016">
          <cell r="A17016">
            <v>45952</v>
          </cell>
          <cell r="C17016" t="str">
            <v>YALINDI  BONILLA GRANADOS</v>
          </cell>
          <cell r="F17016">
            <v>45952.282465277778</v>
          </cell>
          <cell r="G17016">
            <v>45953.282337962963</v>
          </cell>
          <cell r="H17016">
            <v>-1</v>
          </cell>
          <cell r="O17016">
            <v>70000</v>
          </cell>
        </row>
        <row r="17017">
          <cell r="A17017">
            <v>45952</v>
          </cell>
          <cell r="C17017" t="str">
            <v>VENTAS MOSTRADOR</v>
          </cell>
          <cell r="F17017">
            <v>45890.644837962966</v>
          </cell>
          <cell r="G17017">
            <v>45905.64472222222</v>
          </cell>
          <cell r="H17017">
            <v>47</v>
          </cell>
          <cell r="O17017">
            <v>0</v>
          </cell>
        </row>
        <row r="17018">
          <cell r="A17018">
            <v>45952</v>
          </cell>
          <cell r="C17018" t="str">
            <v>FABIAN LEONARGO GOMEZ JUNCA</v>
          </cell>
          <cell r="F17018">
            <v>45952.28328703704</v>
          </cell>
          <cell r="G17018">
            <v>45953.283171296294</v>
          </cell>
          <cell r="H17018">
            <v>-1</v>
          </cell>
          <cell r="O17018">
            <v>109000</v>
          </cell>
        </row>
        <row r="17019">
          <cell r="A17019">
            <v>45952</v>
          </cell>
          <cell r="C17019" t="str">
            <v>VENTAS MOSTRADOR</v>
          </cell>
          <cell r="F17019">
            <v>45952</v>
          </cell>
          <cell r="G17019">
            <v>45952</v>
          </cell>
          <cell r="H17019">
            <v>0</v>
          </cell>
          <cell r="O17019">
            <v>0</v>
          </cell>
        </row>
        <row r="17020">
          <cell r="A17020">
            <v>45952</v>
          </cell>
          <cell r="C17020" t="str">
            <v>ALBA MARIA GONZALEZ IBAÑEZ</v>
          </cell>
          <cell r="F17020">
            <v>45951.338217592594</v>
          </cell>
          <cell r="G17020">
            <v>45952.337013888886</v>
          </cell>
          <cell r="H17020">
            <v>0</v>
          </cell>
          <cell r="O17020">
            <v>356500</v>
          </cell>
        </row>
        <row r="17021">
          <cell r="A17021">
            <v>45952</v>
          </cell>
          <cell r="C17021" t="str">
            <v>VENTAS MOSTRADOR</v>
          </cell>
          <cell r="F17021">
            <v>45952</v>
          </cell>
          <cell r="G17021">
            <v>45952</v>
          </cell>
          <cell r="H17021">
            <v>0</v>
          </cell>
          <cell r="O17021">
            <v>0</v>
          </cell>
        </row>
        <row r="17022">
          <cell r="A17022">
            <v>45952</v>
          </cell>
          <cell r="C17022" t="str">
            <v>VENTAS MOSTRADOR</v>
          </cell>
          <cell r="F17022">
            <v>45952</v>
          </cell>
          <cell r="G17022">
            <v>45952</v>
          </cell>
          <cell r="H17022">
            <v>0</v>
          </cell>
          <cell r="O17022">
            <v>0</v>
          </cell>
        </row>
        <row r="17023">
          <cell r="A17023">
            <v>45952</v>
          </cell>
          <cell r="C17023" t="str">
            <v>VENTAS MOSTRADOR</v>
          </cell>
          <cell r="F17023">
            <v>45952</v>
          </cell>
          <cell r="G17023">
            <v>45952</v>
          </cell>
          <cell r="H17023">
            <v>0</v>
          </cell>
          <cell r="O17023">
            <v>0</v>
          </cell>
        </row>
        <row r="17024">
          <cell r="A17024">
            <v>45952</v>
          </cell>
          <cell r="C17024" t="str">
            <v>COCINA FUSION VERDES Y MADUROS MANGO CHARANGA SAS</v>
          </cell>
          <cell r="F17024">
            <v>45940.40042824074</v>
          </cell>
          <cell r="G17024">
            <v>45948.400034722225</v>
          </cell>
          <cell r="H17024">
            <v>4</v>
          </cell>
          <cell r="O17024">
            <v>1093800</v>
          </cell>
        </row>
        <row r="17025">
          <cell r="A17025">
            <v>45952</v>
          </cell>
          <cell r="C17025" t="str">
            <v>COCINA FUSION VERDES Y MADUROS MANGO CHARANGA SAS</v>
          </cell>
          <cell r="F17025">
            <v>45946.324791666666</v>
          </cell>
          <cell r="G17025">
            <v>45954.323194444441</v>
          </cell>
          <cell r="H17025">
            <v>-2</v>
          </cell>
          <cell r="O17025">
            <v>521400</v>
          </cell>
        </row>
        <row r="17026">
          <cell r="A17026">
            <v>45952</v>
          </cell>
          <cell r="C17026" t="str">
            <v>COCINA FUSION VERDES Y MADUROS MANGO CHARANGA SAS</v>
          </cell>
          <cell r="F17026">
            <v>45948.306377314817</v>
          </cell>
          <cell r="G17026">
            <v>45956.306273148148</v>
          </cell>
          <cell r="H17026">
            <v>-4</v>
          </cell>
          <cell r="O17026">
            <v>619800</v>
          </cell>
        </row>
        <row r="17027">
          <cell r="A17027">
            <v>45952</v>
          </cell>
          <cell r="C17027" t="str">
            <v>VENTAS MOSTRADOR</v>
          </cell>
          <cell r="F17027">
            <v>45952</v>
          </cell>
          <cell r="G17027">
            <v>45952</v>
          </cell>
          <cell r="H17027">
            <v>0</v>
          </cell>
          <cell r="O17027">
            <v>0</v>
          </cell>
        </row>
        <row r="17028">
          <cell r="A17028">
            <v>45952</v>
          </cell>
          <cell r="C17028" t="str">
            <v>OSMAR  PEÑA</v>
          </cell>
          <cell r="F17028">
            <v>45952.48773148148</v>
          </cell>
          <cell r="G17028">
            <v>45953.487638888888</v>
          </cell>
          <cell r="H17028">
            <v>-1</v>
          </cell>
          <cell r="O17028">
            <v>1236750</v>
          </cell>
        </row>
        <row r="17029">
          <cell r="A17029">
            <v>45952</v>
          </cell>
          <cell r="C17029" t="str">
            <v>LUZ MARINA PELAYO ORTIZ</v>
          </cell>
          <cell r="F17029">
            <v>45951.52615740741</v>
          </cell>
          <cell r="G17029">
            <v>45952.526087962964</v>
          </cell>
          <cell r="H17029">
            <v>0</v>
          </cell>
          <cell r="O17029">
            <v>263200</v>
          </cell>
        </row>
        <row r="17030">
          <cell r="A17030">
            <v>45952</v>
          </cell>
          <cell r="C17030" t="str">
            <v>CRISTIAN  ROJAS RIVERA</v>
          </cell>
          <cell r="F17030">
            <v>45952.382893518516</v>
          </cell>
          <cell r="G17030">
            <v>45958.382754629631</v>
          </cell>
          <cell r="H17030">
            <v>-6</v>
          </cell>
          <cell r="O17030">
            <v>340399.99</v>
          </cell>
        </row>
        <row r="17031">
          <cell r="A17031">
            <v>45952</v>
          </cell>
          <cell r="C17031" t="str">
            <v>VENTAS MOSTRADOR</v>
          </cell>
          <cell r="F17031">
            <v>45931.260462962964</v>
          </cell>
          <cell r="G17031">
            <v>45961.260196759256</v>
          </cell>
          <cell r="H17031">
            <v>-7</v>
          </cell>
          <cell r="O17031">
            <v>0</v>
          </cell>
        </row>
        <row r="17032">
          <cell r="A17032">
            <v>45952</v>
          </cell>
          <cell r="C17032" t="str">
            <v>CELESTE CATERING SAS</v>
          </cell>
          <cell r="F17032">
            <v>45926.515046296299</v>
          </cell>
          <cell r="G17032">
            <v>45956.514884259261</v>
          </cell>
          <cell r="H17032">
            <v>-4</v>
          </cell>
          <cell r="O17032">
            <v>393752</v>
          </cell>
        </row>
        <row r="17033">
          <cell r="A17033">
            <v>45952</v>
          </cell>
          <cell r="C17033" t="str">
            <v>CELESTE CATERING SAS</v>
          </cell>
          <cell r="F17033">
            <v>45926.536192129628</v>
          </cell>
          <cell r="G17033">
            <v>45956.53601851852</v>
          </cell>
          <cell r="H17033">
            <v>-4</v>
          </cell>
          <cell r="O17033">
            <v>938898</v>
          </cell>
        </row>
        <row r="17034">
          <cell r="A17034">
            <v>45952</v>
          </cell>
          <cell r="C17034" t="str">
            <v>BACO FOODS COLOMBIA S.A.S</v>
          </cell>
          <cell r="F17034">
            <v>45910.541724537034</v>
          </cell>
          <cell r="G17034">
            <v>45940.541041666664</v>
          </cell>
          <cell r="H17034">
            <v>12</v>
          </cell>
          <cell r="O17034">
            <v>1100000</v>
          </cell>
        </row>
        <row r="17035">
          <cell r="A17035">
            <v>45952</v>
          </cell>
          <cell r="C17035" t="str">
            <v>BACO FOODS COLOMBIA S.A.S</v>
          </cell>
          <cell r="F17035">
            <v>45910.54619212963</v>
          </cell>
          <cell r="G17035">
            <v>45940.546076388891</v>
          </cell>
          <cell r="H17035">
            <v>12</v>
          </cell>
          <cell r="O17035">
            <v>104000</v>
          </cell>
        </row>
        <row r="17036">
          <cell r="A17036">
            <v>45952</v>
          </cell>
          <cell r="C17036" t="str">
            <v>BACO FOODS COLOMBIA S.A.S</v>
          </cell>
          <cell r="F17036">
            <v>45910.572199074071</v>
          </cell>
          <cell r="G17036">
            <v>45940.5700462963</v>
          </cell>
          <cell r="H17036">
            <v>12</v>
          </cell>
          <cell r="O17036">
            <v>324000</v>
          </cell>
        </row>
        <row r="17037">
          <cell r="A17037">
            <v>45952</v>
          </cell>
          <cell r="C17037" t="str">
            <v>BACO FOODS COLOMBIA S.A.S</v>
          </cell>
          <cell r="F17037">
            <v>45912.543622685182</v>
          </cell>
          <cell r="G17037">
            <v>45942.543425925927</v>
          </cell>
          <cell r="H17037">
            <v>10</v>
          </cell>
          <cell r="O17037">
            <v>1317600</v>
          </cell>
        </row>
        <row r="17038">
          <cell r="A17038">
            <v>45952</v>
          </cell>
          <cell r="C17038" t="str">
            <v>BACO FOODS COLOMBIA S.A.S</v>
          </cell>
          <cell r="F17038">
            <v>45913.440648148149</v>
          </cell>
          <cell r="G17038">
            <v>45943.431527777779</v>
          </cell>
          <cell r="H17038">
            <v>9</v>
          </cell>
          <cell r="O17038">
            <v>2229531.3679999998</v>
          </cell>
        </row>
        <row r="17039">
          <cell r="A17039">
            <v>45952</v>
          </cell>
          <cell r="C17039" t="str">
            <v>BACO FOODS COLOMBIA S.A.S</v>
          </cell>
          <cell r="F17039">
            <v>45922.432557870372</v>
          </cell>
          <cell r="G17039">
            <v>45952.432268518518</v>
          </cell>
          <cell r="H17039">
            <v>0</v>
          </cell>
          <cell r="O17039">
            <v>2415956.36</v>
          </cell>
        </row>
        <row r="17040">
          <cell r="A17040">
            <v>45952</v>
          </cell>
          <cell r="C17040" t="str">
            <v>BENJAMIN  CHAPARRO AMEZQUITA</v>
          </cell>
          <cell r="F17040">
            <v>45952.313043981485</v>
          </cell>
          <cell r="G17040">
            <v>45953.295775462961</v>
          </cell>
          <cell r="H17040">
            <v>-1</v>
          </cell>
          <cell r="O17040">
            <v>3278600</v>
          </cell>
        </row>
        <row r="17041">
          <cell r="A17041">
            <v>45952</v>
          </cell>
          <cell r="C17041" t="str">
            <v>VENTAS MOSTRADOR</v>
          </cell>
          <cell r="F17041">
            <v>45952</v>
          </cell>
          <cell r="G17041">
            <v>45952</v>
          </cell>
          <cell r="H17041">
            <v>0</v>
          </cell>
          <cell r="O17041">
            <v>193599</v>
          </cell>
        </row>
        <row r="17042">
          <cell r="A17042">
            <v>45952</v>
          </cell>
          <cell r="C17042" t="str">
            <v>VENTAS MOSTRADOR</v>
          </cell>
          <cell r="F17042">
            <v>45952</v>
          </cell>
          <cell r="G17042">
            <v>45952</v>
          </cell>
          <cell r="H17042">
            <v>0</v>
          </cell>
          <cell r="O17042">
            <v>197434</v>
          </cell>
        </row>
        <row r="17043">
          <cell r="A17043">
            <v>45952</v>
          </cell>
          <cell r="C17043" t="str">
            <v>CELESTE CATERING SAS</v>
          </cell>
          <cell r="F17043">
            <v>45926.536192129628</v>
          </cell>
          <cell r="G17043">
            <v>45956.53601851852</v>
          </cell>
          <cell r="H17043">
            <v>-4</v>
          </cell>
          <cell r="O17043">
            <v>938898</v>
          </cell>
        </row>
        <row r="17044">
          <cell r="A17044">
            <v>45952</v>
          </cell>
          <cell r="C17044" t="str">
            <v>BACO FOODS COLOMBIA S.A.S</v>
          </cell>
          <cell r="F17044">
            <v>45910.541724537034</v>
          </cell>
          <cell r="G17044">
            <v>45940.541041666664</v>
          </cell>
          <cell r="H17044">
            <v>12</v>
          </cell>
          <cell r="O17044">
            <v>1100000</v>
          </cell>
        </row>
        <row r="17045">
          <cell r="A17045">
            <v>45952</v>
          </cell>
          <cell r="C17045" t="str">
            <v>BACO FOODS COLOMBIA S.A.S</v>
          </cell>
          <cell r="F17045">
            <v>45910.54619212963</v>
          </cell>
          <cell r="G17045">
            <v>45940.546076388891</v>
          </cell>
          <cell r="H17045">
            <v>12</v>
          </cell>
          <cell r="O17045">
            <v>104000</v>
          </cell>
        </row>
        <row r="17046">
          <cell r="A17046">
            <v>45952</v>
          </cell>
          <cell r="C17046" t="str">
            <v>BACO FOODS COLOMBIA S.A.S</v>
          </cell>
          <cell r="F17046">
            <v>45910.572199074071</v>
          </cell>
          <cell r="G17046">
            <v>45940.5700462963</v>
          </cell>
          <cell r="H17046">
            <v>12</v>
          </cell>
          <cell r="O17046">
            <v>324000</v>
          </cell>
        </row>
        <row r="17047">
          <cell r="A17047">
            <v>45952</v>
          </cell>
          <cell r="C17047" t="str">
            <v>BACO FOODS COLOMBIA S.A.S</v>
          </cell>
          <cell r="F17047">
            <v>45912.543622685182</v>
          </cell>
          <cell r="G17047">
            <v>45942.543425925927</v>
          </cell>
          <cell r="H17047">
            <v>10</v>
          </cell>
          <cell r="O17047">
            <v>1317600</v>
          </cell>
        </row>
        <row r="17048">
          <cell r="A17048">
            <v>45952</v>
          </cell>
          <cell r="C17048" t="str">
            <v>BACO FOODS COLOMBIA S.A.S</v>
          </cell>
          <cell r="F17048">
            <v>45913.440648148149</v>
          </cell>
          <cell r="G17048">
            <v>45943.431527777779</v>
          </cell>
          <cell r="H17048">
            <v>9</v>
          </cell>
          <cell r="O17048">
            <v>2229531.3679999998</v>
          </cell>
        </row>
        <row r="17049">
          <cell r="A17049">
            <v>45952</v>
          </cell>
          <cell r="C17049" t="str">
            <v>BACO FOODS COLOMBIA S.A.S</v>
          </cell>
          <cell r="F17049">
            <v>45922.432557870372</v>
          </cell>
          <cell r="G17049">
            <v>45952.432268518518</v>
          </cell>
          <cell r="H17049">
            <v>0</v>
          </cell>
          <cell r="O17049">
            <v>2415956.36</v>
          </cell>
        </row>
        <row r="17050">
          <cell r="A17050">
            <v>45952</v>
          </cell>
          <cell r="C17050" t="str">
            <v>BENJAMIN  CHAPARRO AMEZQUITA</v>
          </cell>
          <cell r="F17050">
            <v>45952.313043981485</v>
          </cell>
          <cell r="G17050">
            <v>45953.295775462961</v>
          </cell>
          <cell r="H17050">
            <v>-1</v>
          </cell>
          <cell r="O17050">
            <v>3278600</v>
          </cell>
        </row>
        <row r="17051">
          <cell r="A17051">
            <v>45952</v>
          </cell>
          <cell r="C17051" t="str">
            <v>VENTAS MOSTRADOR</v>
          </cell>
          <cell r="F17051">
            <v>45952</v>
          </cell>
          <cell r="G17051">
            <v>45952</v>
          </cell>
          <cell r="H17051">
            <v>0</v>
          </cell>
          <cell r="O17051">
            <v>193599</v>
          </cell>
        </row>
        <row r="17052">
          <cell r="A17052">
            <v>45952</v>
          </cell>
          <cell r="C17052" t="str">
            <v>VENTAS MOSTRADOR</v>
          </cell>
          <cell r="F17052">
            <v>45952</v>
          </cell>
          <cell r="G17052">
            <v>45952</v>
          </cell>
          <cell r="H17052">
            <v>0</v>
          </cell>
          <cell r="O17052">
            <v>197434</v>
          </cell>
        </row>
        <row r="17053">
          <cell r="A17053">
            <v>45953</v>
          </cell>
          <cell r="C17053" t="str">
            <v>CAJA COLOMBIANA DE SUBSIDIO FAMILIAR COLSUBSIDIO</v>
          </cell>
          <cell r="F17053">
            <v>45953</v>
          </cell>
          <cell r="G17053">
            <v>45953</v>
          </cell>
          <cell r="H17053">
            <v>0</v>
          </cell>
          <cell r="O17053">
            <v>8400</v>
          </cell>
        </row>
        <row r="17054">
          <cell r="A17054">
            <v>45953</v>
          </cell>
          <cell r="C17054" t="str">
            <v>CAJA COLOMBIANA DE SUBSIDIO FAMILIAR COLSUBSIDIO</v>
          </cell>
          <cell r="F17054">
            <v>45953</v>
          </cell>
          <cell r="G17054">
            <v>45953</v>
          </cell>
          <cell r="H17054">
            <v>0</v>
          </cell>
          <cell r="O17054">
            <v>10000</v>
          </cell>
        </row>
        <row r="17055">
          <cell r="A17055">
            <v>45953</v>
          </cell>
          <cell r="C17055" t="str">
            <v>CAJA COLOMBIANA DE SUBSIDIO FAMILIAR COLSUBSIDIO</v>
          </cell>
          <cell r="F17055">
            <v>45953</v>
          </cell>
          <cell r="G17055">
            <v>45953</v>
          </cell>
          <cell r="H17055">
            <v>0</v>
          </cell>
          <cell r="O17055">
            <v>18595</v>
          </cell>
        </row>
        <row r="17056">
          <cell r="A17056">
            <v>45953</v>
          </cell>
          <cell r="C17056" t="str">
            <v>CAJA COLOMBIANA DE SUBSIDIO FAMILIAR COLSUBSIDIO</v>
          </cell>
          <cell r="F17056">
            <v>45953</v>
          </cell>
          <cell r="G17056">
            <v>45953</v>
          </cell>
          <cell r="H17056">
            <v>0</v>
          </cell>
          <cell r="O17056">
            <v>20200</v>
          </cell>
        </row>
        <row r="17057">
          <cell r="A17057">
            <v>45953</v>
          </cell>
          <cell r="C17057" t="str">
            <v>CAJA COLOMBIANA DE SUBSIDIO FAMILIAR COLSUBSIDIO</v>
          </cell>
          <cell r="F17057">
            <v>45953</v>
          </cell>
          <cell r="G17057">
            <v>45953</v>
          </cell>
          <cell r="H17057">
            <v>0</v>
          </cell>
          <cell r="O17057">
            <v>20550</v>
          </cell>
        </row>
        <row r="17058">
          <cell r="A17058">
            <v>45953</v>
          </cell>
          <cell r="C17058" t="str">
            <v>CAJA COLOMBIANA DE SUBSIDIO FAMILIAR COLSUBSIDIO</v>
          </cell>
          <cell r="F17058">
            <v>45953</v>
          </cell>
          <cell r="G17058">
            <v>45953</v>
          </cell>
          <cell r="H17058">
            <v>0</v>
          </cell>
          <cell r="O17058">
            <v>20624</v>
          </cell>
        </row>
        <row r="17059">
          <cell r="A17059">
            <v>45953</v>
          </cell>
          <cell r="C17059" t="str">
            <v>CAJA COLOMBIANA DE SUBSIDIO FAMILIAR COLSUBSIDIO</v>
          </cell>
          <cell r="F17059">
            <v>45953</v>
          </cell>
          <cell r="G17059">
            <v>45953</v>
          </cell>
          <cell r="H17059">
            <v>0</v>
          </cell>
          <cell r="O17059">
            <v>22730</v>
          </cell>
        </row>
        <row r="17060">
          <cell r="A17060">
            <v>45953</v>
          </cell>
          <cell r="C17060" t="str">
            <v>CAJA COLOMBIANA DE SUBSIDIO FAMILIAR COLSUBSIDIO</v>
          </cell>
          <cell r="F17060">
            <v>45953</v>
          </cell>
          <cell r="G17060">
            <v>45953</v>
          </cell>
          <cell r="H17060">
            <v>0</v>
          </cell>
          <cell r="O17060">
            <v>23134</v>
          </cell>
        </row>
        <row r="17061">
          <cell r="A17061">
            <v>45953</v>
          </cell>
          <cell r="C17061" t="str">
            <v>CAJA COLOMBIANA DE SUBSIDIO FAMILIAR COLSUBSIDIO</v>
          </cell>
          <cell r="F17061">
            <v>45953</v>
          </cell>
          <cell r="G17061">
            <v>45953</v>
          </cell>
          <cell r="H17061">
            <v>0</v>
          </cell>
          <cell r="O17061">
            <v>30050</v>
          </cell>
        </row>
        <row r="17062">
          <cell r="A17062">
            <v>45953</v>
          </cell>
          <cell r="C17062" t="str">
            <v>CAJA COLOMBIANA DE SUBSIDIO FAMILIAR COLSUBSIDIO</v>
          </cell>
          <cell r="F17062">
            <v>45953</v>
          </cell>
          <cell r="G17062">
            <v>45953</v>
          </cell>
          <cell r="H17062">
            <v>0</v>
          </cell>
          <cell r="O17062">
            <v>37148</v>
          </cell>
        </row>
        <row r="17063">
          <cell r="A17063">
            <v>45953</v>
          </cell>
          <cell r="C17063" t="str">
            <v>CAJA COLOMBIANA DE SUBSIDIO FAMILIAR COLSUBSIDIO</v>
          </cell>
          <cell r="F17063">
            <v>45953</v>
          </cell>
          <cell r="G17063">
            <v>45953</v>
          </cell>
          <cell r="H17063">
            <v>0</v>
          </cell>
          <cell r="O17063">
            <v>45100</v>
          </cell>
        </row>
        <row r="17064">
          <cell r="A17064">
            <v>45953</v>
          </cell>
          <cell r="C17064" t="str">
            <v>CAJA COLOMBIANA DE SUBSIDIO FAMILIAR COLSUBSIDIO</v>
          </cell>
          <cell r="F17064">
            <v>45953</v>
          </cell>
          <cell r="G17064">
            <v>45953</v>
          </cell>
          <cell r="H17064">
            <v>0</v>
          </cell>
          <cell r="O17064">
            <v>46228</v>
          </cell>
        </row>
        <row r="17065">
          <cell r="A17065">
            <v>45953</v>
          </cell>
          <cell r="C17065" t="str">
            <v>CAJA COLOMBIANA DE SUBSIDIO FAMILIAR COLSUBSIDIO</v>
          </cell>
          <cell r="F17065">
            <v>45953</v>
          </cell>
          <cell r="G17065">
            <v>45953</v>
          </cell>
          <cell r="H17065">
            <v>0</v>
          </cell>
          <cell r="O17065">
            <v>80000</v>
          </cell>
        </row>
        <row r="17066">
          <cell r="A17066">
            <v>45953</v>
          </cell>
          <cell r="C17066" t="str">
            <v>WOMPI</v>
          </cell>
          <cell r="F17066">
            <v>45930.571956018517</v>
          </cell>
          <cell r="G17066">
            <v>45960.571956018517</v>
          </cell>
          <cell r="H17066">
            <v>-6</v>
          </cell>
          <cell r="O17066">
            <v>0</v>
          </cell>
        </row>
        <row r="17067">
          <cell r="A17067">
            <v>45953</v>
          </cell>
          <cell r="C17067" t="str">
            <v>SONIA CONTANZA CARDENAS MURCIA</v>
          </cell>
          <cell r="F17067">
            <v>45953.3121875</v>
          </cell>
          <cell r="G17067">
            <v>45954.311909722222</v>
          </cell>
          <cell r="H17067">
            <v>0</v>
          </cell>
          <cell r="O17067">
            <v>159400</v>
          </cell>
        </row>
        <row r="17068">
          <cell r="A17068">
            <v>45953</v>
          </cell>
          <cell r="C17068" t="str">
            <v>SEXTO RESTAURANTES SAS</v>
          </cell>
          <cell r="F17068">
            <v>45952.543796296297</v>
          </cell>
          <cell r="G17068">
            <v>45953.543599537035</v>
          </cell>
          <cell r="H17068">
            <v>1</v>
          </cell>
          <cell r="O17068">
            <v>195700</v>
          </cell>
        </row>
        <row r="17069">
          <cell r="A17069">
            <v>45953</v>
          </cell>
          <cell r="C17069" t="str">
            <v>RIVERA BLANCO YOSMARY</v>
          </cell>
          <cell r="F17069">
            <v>45953.343194444446</v>
          </cell>
          <cell r="G17069">
            <v>45954.343194444446</v>
          </cell>
          <cell r="H17069">
            <v>0</v>
          </cell>
          <cell r="O17069">
            <v>244800</v>
          </cell>
        </row>
        <row r="17070">
          <cell r="A17070">
            <v>45953</v>
          </cell>
          <cell r="C17070" t="str">
            <v>VENTANITA DEL ALMA SAS</v>
          </cell>
          <cell r="F17070">
            <v>45953.337534722225</v>
          </cell>
          <cell r="G17070">
            <v>45961.337395833332</v>
          </cell>
          <cell r="H17070">
            <v>-7</v>
          </cell>
          <cell r="O17070">
            <v>274300</v>
          </cell>
        </row>
        <row r="17071">
          <cell r="A17071">
            <v>45953</v>
          </cell>
          <cell r="C17071" t="str">
            <v>DOLLY EDITH SANABRIA CANTOR</v>
          </cell>
          <cell r="F17071">
            <v>45953.344814814816</v>
          </cell>
          <cell r="G17071">
            <v>45954.343773148146</v>
          </cell>
          <cell r="H17071">
            <v>0</v>
          </cell>
          <cell r="O17071">
            <v>301900</v>
          </cell>
        </row>
        <row r="17072">
          <cell r="A17072">
            <v>45953</v>
          </cell>
          <cell r="C17072" t="str">
            <v>ALEJANDRO  DURAN</v>
          </cell>
          <cell r="F17072">
            <v>45952.508159722223</v>
          </cell>
          <cell r="G17072">
            <v>45953.508032407408</v>
          </cell>
          <cell r="H17072">
            <v>1</v>
          </cell>
          <cell r="O17072">
            <v>338325</v>
          </cell>
        </row>
        <row r="17073">
          <cell r="A17073">
            <v>45953</v>
          </cell>
          <cell r="C17073" t="str">
            <v>FELIPE BECERRA ZAPATA</v>
          </cell>
          <cell r="F17073">
            <v>45948.2971412037</v>
          </cell>
          <cell r="G17073">
            <v>45949.297037037039</v>
          </cell>
          <cell r="H17073">
            <v>5</v>
          </cell>
          <cell r="O17073">
            <v>345400</v>
          </cell>
        </row>
        <row r="17074">
          <cell r="A17074">
            <v>45953</v>
          </cell>
          <cell r="C17074" t="str">
            <v>OSTAK S.A.S</v>
          </cell>
          <cell r="F17074">
            <v>45926.517280092594</v>
          </cell>
          <cell r="G17074">
            <v>45956.516458333332</v>
          </cell>
          <cell r="H17074">
            <v>-2</v>
          </cell>
          <cell r="O17074">
            <v>79950</v>
          </cell>
        </row>
        <row r="17075">
          <cell r="A17075">
            <v>45953</v>
          </cell>
          <cell r="C17075" t="str">
            <v>OSTAK S.A.S</v>
          </cell>
          <cell r="F17075">
            <v>45926.517997685187</v>
          </cell>
          <cell r="G17075">
            <v>45956.517870370371</v>
          </cell>
          <cell r="H17075">
            <v>-2</v>
          </cell>
          <cell r="O17075">
            <v>62700</v>
          </cell>
        </row>
        <row r="17076">
          <cell r="A17076">
            <v>45953</v>
          </cell>
          <cell r="C17076" t="str">
            <v>OSTAK S.A.S</v>
          </cell>
          <cell r="F17076">
            <v>45929.433449074073</v>
          </cell>
          <cell r="G17076">
            <v>45959.433321759258</v>
          </cell>
          <cell r="H17076">
            <v>-5</v>
          </cell>
          <cell r="O17076">
            <v>232100</v>
          </cell>
        </row>
        <row r="17077">
          <cell r="A17077">
            <v>45953</v>
          </cell>
          <cell r="C17077" t="str">
            <v>MEXICAN FOOD INDUSTRY SAS</v>
          </cell>
          <cell r="F17077">
            <v>45953.260648148149</v>
          </cell>
          <cell r="G17077">
            <v>45961.260497685187</v>
          </cell>
          <cell r="H17077">
            <v>-7</v>
          </cell>
          <cell r="O17077">
            <v>391000</v>
          </cell>
        </row>
        <row r="17078">
          <cell r="A17078">
            <v>45953</v>
          </cell>
          <cell r="C17078" t="str">
            <v>TODOS COMEMOS SAS</v>
          </cell>
          <cell r="F17078">
            <v>45925.572777777779</v>
          </cell>
          <cell r="G17078">
            <v>45933.56659722222</v>
          </cell>
          <cell r="H17078">
            <v>21</v>
          </cell>
          <cell r="O17078">
            <v>418000</v>
          </cell>
        </row>
        <row r="17079">
          <cell r="A17079">
            <v>45953</v>
          </cell>
          <cell r="C17079" t="str">
            <v>CIELO ALEXANDRA MENDOZA RODRIGUEZ</v>
          </cell>
          <cell r="F17079">
            <v>45953.494953703703</v>
          </cell>
          <cell r="G17079">
            <v>45954.494884259257</v>
          </cell>
          <cell r="H17079">
            <v>0</v>
          </cell>
          <cell r="O17079">
            <v>425499.96</v>
          </cell>
        </row>
        <row r="17080">
          <cell r="A17080">
            <v>45953</v>
          </cell>
          <cell r="C17080" t="str">
            <v>IVAN RODRIGO LUQUE RESTREPO</v>
          </cell>
          <cell r="F17080">
            <v>45938.284594907411</v>
          </cell>
          <cell r="G17080">
            <v>45946.282361111109</v>
          </cell>
          <cell r="H17080">
            <v>8</v>
          </cell>
          <cell r="O17080">
            <v>585199.94999999995</v>
          </cell>
        </row>
        <row r="17081">
          <cell r="A17081">
            <v>45953</v>
          </cell>
          <cell r="C17081" t="str">
            <v>GOMEZ ARIAS CARLOS ARTURO</v>
          </cell>
          <cell r="F17081">
            <v>45953.357476851852</v>
          </cell>
          <cell r="G17081">
            <v>45954.357395833336</v>
          </cell>
          <cell r="H17081">
            <v>0</v>
          </cell>
          <cell r="O17081">
            <v>601049.99</v>
          </cell>
        </row>
        <row r="17082">
          <cell r="A17082">
            <v>45953</v>
          </cell>
          <cell r="C17082" t="str">
            <v>CARLOS ANDRES HERNANDEZ MARTINEZ</v>
          </cell>
          <cell r="F17082">
            <v>45953.409895833334</v>
          </cell>
          <cell r="G17082">
            <v>45954.409826388888</v>
          </cell>
          <cell r="H17082">
            <v>0</v>
          </cell>
          <cell r="O17082">
            <v>638249.98</v>
          </cell>
        </row>
        <row r="17083">
          <cell r="A17083">
            <v>45953</v>
          </cell>
          <cell r="C17083" t="str">
            <v>CARNES Y HUEVOS K SAS</v>
          </cell>
          <cell r="F17083">
            <v>45952.50880787037</v>
          </cell>
          <cell r="G17083">
            <v>45953.508692129632</v>
          </cell>
          <cell r="H17083">
            <v>1</v>
          </cell>
          <cell r="O17083">
            <v>139999.97</v>
          </cell>
        </row>
        <row r="17084">
          <cell r="A17084">
            <v>45953</v>
          </cell>
          <cell r="C17084" t="str">
            <v>NESTOR ABEL NOREÑA URREA</v>
          </cell>
          <cell r="F17084">
            <v>45952.509247685186</v>
          </cell>
          <cell r="G17084">
            <v>45953.509097222224</v>
          </cell>
          <cell r="H17084">
            <v>1</v>
          </cell>
          <cell r="O17084">
            <v>509490</v>
          </cell>
        </row>
        <row r="17085">
          <cell r="A17085">
            <v>45953</v>
          </cell>
          <cell r="C17085" t="str">
            <v>PAULA JINNET ARDILA GOMEZ</v>
          </cell>
          <cell r="F17085">
            <v>45950.28564814815</v>
          </cell>
          <cell r="G17085">
            <v>45951.285405092596</v>
          </cell>
          <cell r="H17085">
            <v>3</v>
          </cell>
          <cell r="O17085">
            <v>672750</v>
          </cell>
        </row>
        <row r="17086">
          <cell r="A17086">
            <v>45953</v>
          </cell>
          <cell r="C17086" t="str">
            <v>KAREN GISSET MARTINEZ SANDOVAL</v>
          </cell>
          <cell r="F17086">
            <v>45952.558009259257</v>
          </cell>
          <cell r="G17086">
            <v>45953.557916666665</v>
          </cell>
          <cell r="H17086">
            <v>1</v>
          </cell>
          <cell r="O17086">
            <v>328100</v>
          </cell>
        </row>
        <row r="17087">
          <cell r="A17087">
            <v>45953</v>
          </cell>
          <cell r="C17087" t="str">
            <v>KAREN GISSET MARTINEZ SANDOVAL</v>
          </cell>
          <cell r="F17087">
            <v>45952.558009259257</v>
          </cell>
          <cell r="G17087">
            <v>45953.557916666665</v>
          </cell>
          <cell r="H17087">
            <v>1</v>
          </cell>
          <cell r="O17087">
            <v>3000000</v>
          </cell>
        </row>
        <row r="17088">
          <cell r="A17088">
            <v>45953</v>
          </cell>
          <cell r="C17088" t="str">
            <v>INVERSIONES MI TIERRITA SAS</v>
          </cell>
          <cell r="F17088">
            <v>45919</v>
          </cell>
          <cell r="G17088">
            <v>45934</v>
          </cell>
          <cell r="H17088">
            <v>20</v>
          </cell>
          <cell r="O17088">
            <v>162277</v>
          </cell>
        </row>
        <row r="17089">
          <cell r="A17089">
            <v>45953</v>
          </cell>
          <cell r="C17089" t="str">
            <v>INVERSIONES MI TIERRITA SAS</v>
          </cell>
          <cell r="F17089">
            <v>45919</v>
          </cell>
          <cell r="G17089">
            <v>45934</v>
          </cell>
          <cell r="H17089">
            <v>20</v>
          </cell>
          <cell r="O17089">
            <v>1020557.328</v>
          </cell>
        </row>
        <row r="17090">
          <cell r="A17090">
            <v>45953</v>
          </cell>
          <cell r="C17090" t="str">
            <v>INVERSIONES MI TIERRITA SAS</v>
          </cell>
          <cell r="F17090">
            <v>45923</v>
          </cell>
          <cell r="G17090">
            <v>45938</v>
          </cell>
          <cell r="H17090">
            <v>16</v>
          </cell>
          <cell r="O17090">
            <v>4247641.6579999998</v>
          </cell>
        </row>
        <row r="17091">
          <cell r="A17091">
            <v>45953</v>
          </cell>
          <cell r="C17091" t="str">
            <v>INVERSIONES MI TIERRITA SAS</v>
          </cell>
          <cell r="F17091">
            <v>45924</v>
          </cell>
          <cell r="G17091">
            <v>45939</v>
          </cell>
          <cell r="H17091">
            <v>15</v>
          </cell>
          <cell r="O17091">
            <v>1751717.74</v>
          </cell>
        </row>
        <row r="17092">
          <cell r="A17092">
            <v>45953</v>
          </cell>
          <cell r="C17092" t="str">
            <v>INVERSIONES MI TIERRITA SAS</v>
          </cell>
          <cell r="F17092">
            <v>45926</v>
          </cell>
          <cell r="G17092">
            <v>45941</v>
          </cell>
          <cell r="H17092">
            <v>13</v>
          </cell>
          <cell r="O17092">
            <v>582400</v>
          </cell>
        </row>
        <row r="17093">
          <cell r="A17093">
            <v>45953</v>
          </cell>
          <cell r="C17093" t="str">
            <v>INVERSIONES MI TIERRITA SAS</v>
          </cell>
          <cell r="F17093">
            <v>45930</v>
          </cell>
          <cell r="G17093">
            <v>45945</v>
          </cell>
          <cell r="H17093">
            <v>9</v>
          </cell>
          <cell r="O17093">
            <v>565000</v>
          </cell>
        </row>
        <row r="17094">
          <cell r="A17094">
            <v>45953</v>
          </cell>
          <cell r="C17094" t="str">
            <v>INVERSIONES MI TIERRITA SAS</v>
          </cell>
          <cell r="F17094">
            <v>45931</v>
          </cell>
          <cell r="G17094">
            <v>45946</v>
          </cell>
          <cell r="H17094">
            <v>8</v>
          </cell>
          <cell r="O17094">
            <v>320200</v>
          </cell>
        </row>
        <row r="17095">
          <cell r="A17095">
            <v>45953</v>
          </cell>
          <cell r="C17095" t="str">
            <v>INVERSIONES MI TIERRITA SAS</v>
          </cell>
          <cell r="F17095">
            <v>45931</v>
          </cell>
          <cell r="G17095">
            <v>45946</v>
          </cell>
          <cell r="H17095">
            <v>8</v>
          </cell>
          <cell r="O17095">
            <v>1408146.04</v>
          </cell>
        </row>
        <row r="17096">
          <cell r="A17096">
            <v>45953</v>
          </cell>
          <cell r="C17096" t="str">
            <v>INVERSIONES MI TIERRITA SAS</v>
          </cell>
          <cell r="F17096">
            <v>45932</v>
          </cell>
          <cell r="G17096">
            <v>45947</v>
          </cell>
          <cell r="H17096">
            <v>7</v>
          </cell>
          <cell r="O17096">
            <v>1942059.4493799999</v>
          </cell>
        </row>
        <row r="17097">
          <cell r="A17097">
            <v>45953</v>
          </cell>
          <cell r="C17097" t="str">
            <v>GRUPO ARTAK S.A.S</v>
          </cell>
          <cell r="F17097">
            <v>45929.434074074074</v>
          </cell>
          <cell r="G17097">
            <v>45959.433969907404</v>
          </cell>
          <cell r="H17097">
            <v>-5</v>
          </cell>
          <cell r="O17097">
            <v>120500</v>
          </cell>
        </row>
        <row r="17098">
          <cell r="A17098">
            <v>45953</v>
          </cell>
          <cell r="C17098" t="str">
            <v>GRUPO ARTAK S.A.S</v>
          </cell>
          <cell r="F17098">
            <v>45929.500324074077</v>
          </cell>
          <cell r="G17098">
            <v>45959.500162037039</v>
          </cell>
          <cell r="H17098">
            <v>-5</v>
          </cell>
          <cell r="O17098">
            <v>78850</v>
          </cell>
        </row>
        <row r="17099">
          <cell r="A17099">
            <v>45953</v>
          </cell>
          <cell r="C17099" t="str">
            <v>GRUPO ARTAK S.A.S</v>
          </cell>
          <cell r="F17099">
            <v>45930.261041666665</v>
          </cell>
          <cell r="G17099">
            <v>45960.258506944447</v>
          </cell>
          <cell r="H17099">
            <v>-6</v>
          </cell>
          <cell r="O17099">
            <v>3296700</v>
          </cell>
        </row>
        <row r="17100">
          <cell r="A17100">
            <v>45953</v>
          </cell>
          <cell r="C17100" t="str">
            <v>GRUPO ARTAK S.A.S</v>
          </cell>
          <cell r="F17100">
            <v>45931.260462962964</v>
          </cell>
          <cell r="G17100">
            <v>45961.260196759256</v>
          </cell>
          <cell r="H17100">
            <v>-7</v>
          </cell>
          <cell r="O17100">
            <v>698730</v>
          </cell>
        </row>
        <row r="17101">
          <cell r="A17101">
            <v>45953</v>
          </cell>
          <cell r="C17101" t="str">
            <v>GRUPO ARTAK S.A.S</v>
          </cell>
          <cell r="F17101">
            <v>45931.492210648146</v>
          </cell>
          <cell r="G17101">
            <v>45961.492118055554</v>
          </cell>
          <cell r="H17101">
            <v>-7</v>
          </cell>
          <cell r="O17101">
            <v>59560</v>
          </cell>
        </row>
        <row r="17102">
          <cell r="A17102">
            <v>45953</v>
          </cell>
          <cell r="C17102" t="str">
            <v>GRUPO ARTAK S.A.S</v>
          </cell>
          <cell r="F17102">
            <v>45931.492650462962</v>
          </cell>
          <cell r="G17102">
            <v>45961.49255787037</v>
          </cell>
          <cell r="H17102">
            <v>-7</v>
          </cell>
          <cell r="O17102">
            <v>210000</v>
          </cell>
        </row>
        <row r="17103">
          <cell r="A17103">
            <v>45953</v>
          </cell>
          <cell r="C17103" t="str">
            <v>GRUPO ARTAK S.A.S</v>
          </cell>
          <cell r="F17103">
            <v>45931.599224537036</v>
          </cell>
          <cell r="G17103">
            <v>45961.599120370367</v>
          </cell>
          <cell r="H17103">
            <v>-7</v>
          </cell>
          <cell r="O17103">
            <v>1701000</v>
          </cell>
        </row>
        <row r="17104">
          <cell r="A17104">
            <v>45953</v>
          </cell>
          <cell r="C17104" t="str">
            <v>GRUPO ARTAK S.A.S</v>
          </cell>
          <cell r="F17104">
            <v>45933.371898148151</v>
          </cell>
          <cell r="G17104">
            <v>45963.371898148151</v>
          </cell>
          <cell r="H17104">
            <v>-9</v>
          </cell>
          <cell r="O17104">
            <v>23100</v>
          </cell>
        </row>
        <row r="17105">
          <cell r="A17105">
            <v>45953</v>
          </cell>
          <cell r="C17105" t="str">
            <v>GRUPO ARTAK S.A.S</v>
          </cell>
          <cell r="F17105">
            <v>45933.450891203705</v>
          </cell>
          <cell r="G17105">
            <v>45963.450590277775</v>
          </cell>
          <cell r="H17105">
            <v>-9</v>
          </cell>
          <cell r="O17105">
            <v>864000</v>
          </cell>
        </row>
        <row r="17106">
          <cell r="A17106">
            <v>45953</v>
          </cell>
          <cell r="C17106" t="str">
            <v>GRUPO ARTAK S.A.S</v>
          </cell>
          <cell r="F17106">
            <v>45933.504027777781</v>
          </cell>
          <cell r="G17106">
            <v>45963.503958333335</v>
          </cell>
          <cell r="H17106">
            <v>-9</v>
          </cell>
          <cell r="O17106">
            <v>58500</v>
          </cell>
        </row>
        <row r="17107">
          <cell r="A17107">
            <v>45953</v>
          </cell>
          <cell r="C17107" t="str">
            <v>GRUPO ARTAK S.A.S</v>
          </cell>
          <cell r="F17107">
            <v>45933.510347222225</v>
          </cell>
          <cell r="G17107">
            <v>45963.510254629633</v>
          </cell>
          <cell r="H17107">
            <v>-9</v>
          </cell>
          <cell r="O17107">
            <v>61500</v>
          </cell>
        </row>
        <row r="17108">
          <cell r="A17108">
            <v>45953</v>
          </cell>
          <cell r="C17108" t="str">
            <v>GRUPO ARTAK S.A.S</v>
          </cell>
          <cell r="F17108">
            <v>45933.511076388888</v>
          </cell>
          <cell r="G17108">
            <v>45963.510972222219</v>
          </cell>
          <cell r="H17108">
            <v>-9</v>
          </cell>
          <cell r="O17108">
            <v>157950</v>
          </cell>
        </row>
        <row r="17109">
          <cell r="A17109">
            <v>45953</v>
          </cell>
          <cell r="C17109" t="str">
            <v>GRUPO ARTAK S.A.S</v>
          </cell>
          <cell r="F17109">
            <v>45934.441574074073</v>
          </cell>
          <cell r="G17109">
            <v>45964.441064814811</v>
          </cell>
          <cell r="H17109">
            <v>-10</v>
          </cell>
          <cell r="O17109">
            <v>3215700</v>
          </cell>
        </row>
        <row r="17110">
          <cell r="A17110">
            <v>45953</v>
          </cell>
          <cell r="C17110" t="str">
            <v>VENTAS MOSTRADOR</v>
          </cell>
          <cell r="F17110">
            <v>45932.489270833335</v>
          </cell>
          <cell r="G17110">
            <v>45962.48914351852</v>
          </cell>
          <cell r="H17110">
            <v>-3</v>
          </cell>
          <cell r="O17110">
            <v>0</v>
          </cell>
        </row>
        <row r="17111">
          <cell r="A17111">
            <v>45953</v>
          </cell>
          <cell r="C17111" t="str">
            <v>CAJA COLOMBIANA DE SUBSIDIO FAMILIAR COLSUBSIDIO</v>
          </cell>
          <cell r="F17111">
            <v>45926.466689814813</v>
          </cell>
          <cell r="G17111">
            <v>45956.466689814813</v>
          </cell>
          <cell r="H17111">
            <v>-2</v>
          </cell>
          <cell r="O17111">
            <v>18086371.798</v>
          </cell>
        </row>
        <row r="17112">
          <cell r="A17112">
            <v>45953</v>
          </cell>
          <cell r="C17112" t="str">
            <v>CAJA COLOMBIANA DE SUBSIDIO FAMILIAR COLSUBSIDIO</v>
          </cell>
          <cell r="F17112">
            <v>45926.481944444444</v>
          </cell>
          <cell r="G17112">
            <v>45956.481944444444</v>
          </cell>
          <cell r="H17112">
            <v>-2</v>
          </cell>
          <cell r="O17112">
            <v>6863052.8985000001</v>
          </cell>
        </row>
        <row r="17113">
          <cell r="A17113">
            <v>45953</v>
          </cell>
          <cell r="C17113" t="str">
            <v>CAJA COLOMBIANA DE SUBSIDIO FAMILIAR COLSUBSIDIO</v>
          </cell>
          <cell r="F17113">
            <v>45926.483715277776</v>
          </cell>
          <cell r="G17113">
            <v>45956.483715277776</v>
          </cell>
          <cell r="H17113">
            <v>-2</v>
          </cell>
          <cell r="O17113">
            <v>188325.12</v>
          </cell>
        </row>
        <row r="17114">
          <cell r="A17114">
            <v>45953</v>
          </cell>
          <cell r="C17114" t="str">
            <v>CAJA COLOMBIANA DE SUBSIDIO FAMILIAR COLSUBSIDIO</v>
          </cell>
          <cell r="F17114">
            <v>45926.491180555553</v>
          </cell>
          <cell r="G17114">
            <v>45956.491180555553</v>
          </cell>
          <cell r="H17114">
            <v>-2</v>
          </cell>
          <cell r="O17114">
            <v>107109.912</v>
          </cell>
        </row>
        <row r="17115">
          <cell r="A17115">
            <v>45953</v>
          </cell>
          <cell r="C17115" t="str">
            <v>CAJA COLOMBIANA DE SUBSIDIO FAMILIAR COLSUBSIDIO</v>
          </cell>
          <cell r="F17115">
            <v>45926.492858796293</v>
          </cell>
          <cell r="G17115">
            <v>45956.492858796293</v>
          </cell>
          <cell r="H17115">
            <v>-2</v>
          </cell>
          <cell r="O17115">
            <v>1891686.5959999999</v>
          </cell>
        </row>
        <row r="17116">
          <cell r="A17116">
            <v>45953</v>
          </cell>
          <cell r="C17116" t="str">
            <v>CAJA COLOMBIANA DE SUBSIDIO FAMILIAR COLSUBSIDIO</v>
          </cell>
          <cell r="F17116">
            <v>45926.495219907411</v>
          </cell>
          <cell r="G17116">
            <v>45956.495219907411</v>
          </cell>
          <cell r="H17116">
            <v>-2</v>
          </cell>
          <cell r="O17116">
            <v>9624649.5155999996</v>
          </cell>
        </row>
        <row r="17117">
          <cell r="A17117">
            <v>45953</v>
          </cell>
          <cell r="C17117" t="str">
            <v>CAJA COLOMBIANA DE SUBSIDIO FAMILIAR COLSUBSIDIO</v>
          </cell>
          <cell r="F17117">
            <v>45926.496215277781</v>
          </cell>
          <cell r="G17117">
            <v>45956.496215277781</v>
          </cell>
          <cell r="H17117">
            <v>-2</v>
          </cell>
          <cell r="O17117">
            <v>553303.12600000005</v>
          </cell>
        </row>
        <row r="17118">
          <cell r="A17118">
            <v>45953</v>
          </cell>
          <cell r="C17118" t="str">
            <v>CAJA COLOMBIANA DE SUBSIDIO FAMILIAR COLSUBSIDIO</v>
          </cell>
          <cell r="F17118">
            <v>45926.497233796297</v>
          </cell>
          <cell r="G17118">
            <v>45956.497233796297</v>
          </cell>
          <cell r="H17118">
            <v>-2</v>
          </cell>
          <cell r="O17118">
            <v>824314.74399999995</v>
          </cell>
        </row>
        <row r="17119">
          <cell r="A17119">
            <v>45953</v>
          </cell>
          <cell r="C17119" t="str">
            <v>CAJA COLOMBIANA DE SUBSIDIO FAMILIAR COLSUBSIDIO</v>
          </cell>
          <cell r="F17119">
            <v>45926.499548611115</v>
          </cell>
          <cell r="G17119">
            <v>45956.499548611115</v>
          </cell>
          <cell r="H17119">
            <v>-2</v>
          </cell>
          <cell r="O17119">
            <v>453157.32</v>
          </cell>
        </row>
        <row r="17120">
          <cell r="A17120">
            <v>45953</v>
          </cell>
          <cell r="C17120" t="str">
            <v>CAJA COLOMBIANA DE SUBSIDIO FAMILIAR COLSUBSIDIO</v>
          </cell>
          <cell r="F17120">
            <v>45926.500671296293</v>
          </cell>
          <cell r="G17120">
            <v>45956.500671296293</v>
          </cell>
          <cell r="H17120">
            <v>-2</v>
          </cell>
          <cell r="O17120">
            <v>703943.60480000009</v>
          </cell>
        </row>
        <row r="17121">
          <cell r="A17121">
            <v>45953</v>
          </cell>
          <cell r="C17121" t="str">
            <v>CAJA COLOMBIANA DE SUBSIDIO FAMILIAR COLSUBSIDIO</v>
          </cell>
          <cell r="F17121">
            <v>45926.501805555556</v>
          </cell>
          <cell r="G17121">
            <v>45956.501805555556</v>
          </cell>
          <cell r="H17121">
            <v>-2</v>
          </cell>
          <cell r="O17121">
            <v>100047.72</v>
          </cell>
        </row>
        <row r="17122">
          <cell r="A17122">
            <v>45953</v>
          </cell>
          <cell r="C17122" t="str">
            <v>CAJA COLOMBIANA DE SUBSIDIO FAMILIAR COLSUBSIDIO</v>
          </cell>
          <cell r="F17122">
            <v>45926.503078703703</v>
          </cell>
          <cell r="G17122">
            <v>45956.503078703703</v>
          </cell>
          <cell r="H17122">
            <v>-2</v>
          </cell>
          <cell r="O17122">
            <v>530841.43200000003</v>
          </cell>
        </row>
        <row r="17123">
          <cell r="A17123">
            <v>45953</v>
          </cell>
          <cell r="C17123" t="str">
            <v>CAJA COLOMBIANA DE SUBSIDIO FAMILIAR COLSUBSIDIO</v>
          </cell>
          <cell r="F17123">
            <v>45926.504212962966</v>
          </cell>
          <cell r="G17123">
            <v>45956.504212962966</v>
          </cell>
          <cell r="H17123">
            <v>-2</v>
          </cell>
          <cell r="O17123">
            <v>94162.559999999998</v>
          </cell>
        </row>
        <row r="17124">
          <cell r="A17124">
            <v>45953</v>
          </cell>
          <cell r="C17124" t="str">
            <v>CAJA COLOMBIANA DE SUBSIDIO FAMILIAR COLSUBSIDIO</v>
          </cell>
          <cell r="F17124">
            <v>45930.550567129627</v>
          </cell>
          <cell r="G17124">
            <v>45960.550567129627</v>
          </cell>
          <cell r="H17124">
            <v>-6</v>
          </cell>
          <cell r="O17124">
            <v>2811448.8266000003</v>
          </cell>
        </row>
        <row r="17125">
          <cell r="A17125">
            <v>45953</v>
          </cell>
          <cell r="C17125" t="str">
            <v>CAJA COLOMBIANA DE SUBSIDIO FAMILIAR COLSUBSIDIO</v>
          </cell>
          <cell r="F17125">
            <v>45930.551979166667</v>
          </cell>
          <cell r="G17125">
            <v>45960.551979166667</v>
          </cell>
          <cell r="H17125">
            <v>-6</v>
          </cell>
          <cell r="O17125">
            <v>627210.92700000003</v>
          </cell>
        </row>
        <row r="17126">
          <cell r="A17126">
            <v>45953</v>
          </cell>
          <cell r="C17126" t="str">
            <v>CAJA COLOMBIANA DE SUBSIDIO FAMILIAR COLSUBSIDIO</v>
          </cell>
          <cell r="F17126">
            <v>45930.55296296296</v>
          </cell>
          <cell r="G17126">
            <v>45960.55296296296</v>
          </cell>
          <cell r="H17126">
            <v>-6</v>
          </cell>
          <cell r="O17126">
            <v>1381050.88</v>
          </cell>
        </row>
        <row r="17127">
          <cell r="A17127">
            <v>45953</v>
          </cell>
          <cell r="C17127" t="str">
            <v>CAJA COLOMBIANA DE SUBSIDIO FAMILIAR COLSUBSIDIO</v>
          </cell>
          <cell r="F17127">
            <v>45930.558391203704</v>
          </cell>
          <cell r="G17127">
            <v>45960.558391203704</v>
          </cell>
          <cell r="H17127">
            <v>-6</v>
          </cell>
          <cell r="O17127">
            <v>297632.15840000001</v>
          </cell>
        </row>
        <row r="17128">
          <cell r="A17128">
            <v>45953</v>
          </cell>
          <cell r="C17128" t="str">
            <v>CAJA COLOMBIANA DE SUBSIDIO FAMILIAR COLSUBSIDIO</v>
          </cell>
          <cell r="F17128">
            <v>45930.559965277775</v>
          </cell>
          <cell r="G17128">
            <v>45960.559965277775</v>
          </cell>
          <cell r="H17128">
            <v>-6</v>
          </cell>
          <cell r="O17128">
            <v>103284.558</v>
          </cell>
        </row>
        <row r="17129">
          <cell r="A17129">
            <v>45953</v>
          </cell>
          <cell r="C17129" t="str">
            <v>CAJA COLOMBIANA DE SUBSIDIO FAMILIAR COLSUBSIDIO</v>
          </cell>
          <cell r="F17129">
            <v>45930.561388888891</v>
          </cell>
          <cell r="G17129">
            <v>45960.561388888891</v>
          </cell>
          <cell r="H17129">
            <v>-6</v>
          </cell>
          <cell r="O17129">
            <v>362525.85600000003</v>
          </cell>
        </row>
        <row r="17130">
          <cell r="A17130">
            <v>45953</v>
          </cell>
          <cell r="C17130" t="str">
            <v>CAJA COLOMBIANA DE SUBSIDIO FAMILIAR COLSUBSIDIO</v>
          </cell>
          <cell r="F17130">
            <v>45930.562175925923</v>
          </cell>
          <cell r="G17130">
            <v>45960.562175925923</v>
          </cell>
          <cell r="H17130">
            <v>-6</v>
          </cell>
          <cell r="O17130">
            <v>454775.739</v>
          </cell>
        </row>
        <row r="17131">
          <cell r="A17131">
            <v>45953</v>
          </cell>
          <cell r="C17131" t="str">
            <v>CAJA COLOMBIANA DE SUBSIDIO FAMILIAR COLSUBSIDIO</v>
          </cell>
          <cell r="F17131">
            <v>45930.563090277778</v>
          </cell>
          <cell r="G17131">
            <v>45960.563090277778</v>
          </cell>
          <cell r="H17131">
            <v>-6</v>
          </cell>
          <cell r="O17131">
            <v>2620465.5759999999</v>
          </cell>
        </row>
        <row r="17132">
          <cell r="A17132">
            <v>45953</v>
          </cell>
          <cell r="C17132" t="str">
            <v>CAJA COLOMBIANA DE SUBSIDIO FAMILIAR COLSUBSIDIO</v>
          </cell>
          <cell r="F17132">
            <v>45930.564826388887</v>
          </cell>
          <cell r="G17132">
            <v>45960.564826388887</v>
          </cell>
          <cell r="H17132">
            <v>-6</v>
          </cell>
          <cell r="O17132">
            <v>679049.37800000003</v>
          </cell>
        </row>
        <row r="17133">
          <cell r="A17133">
            <v>45953</v>
          </cell>
          <cell r="C17133" t="str">
            <v>CAJA COLOMBIANA DE SUBSIDIO FAMILIAR COLSUBSIDIO</v>
          </cell>
          <cell r="F17133">
            <v>45930.567002314812</v>
          </cell>
          <cell r="G17133">
            <v>45960.567002314812</v>
          </cell>
          <cell r="H17133">
            <v>-6</v>
          </cell>
          <cell r="O17133">
            <v>1321708.8500000001</v>
          </cell>
        </row>
        <row r="17134">
          <cell r="A17134">
            <v>45953</v>
          </cell>
          <cell r="C17134" t="str">
            <v>CAJA COLOMBIANA DE SUBSIDIO FAMILIAR COLSUBSIDIO</v>
          </cell>
          <cell r="F17134">
            <v>45930.568831018521</v>
          </cell>
          <cell r="G17134">
            <v>45960.568831018521</v>
          </cell>
          <cell r="H17134">
            <v>-6</v>
          </cell>
          <cell r="O17134">
            <v>2852282.0283999997</v>
          </cell>
        </row>
        <row r="17135">
          <cell r="A17135">
            <v>45953</v>
          </cell>
          <cell r="C17135" t="str">
            <v>CAJA COLOMBIANA DE SUBSIDIO FAMILIAR COLSUBSIDIO</v>
          </cell>
          <cell r="F17135">
            <v>45930.571956018517</v>
          </cell>
          <cell r="G17135">
            <v>45960.571956018517</v>
          </cell>
          <cell r="H17135">
            <v>-6</v>
          </cell>
          <cell r="O17135">
            <v>522602.20799999998</v>
          </cell>
        </row>
        <row r="17136">
          <cell r="A17136">
            <v>45953</v>
          </cell>
          <cell r="C17136" t="str">
            <v>CAJA COLOMBIANA DE SUBSIDIO FAMILIAR COLSUBSIDIO</v>
          </cell>
          <cell r="F17136">
            <v>45930.573240740741</v>
          </cell>
          <cell r="G17136">
            <v>45960.573240740741</v>
          </cell>
          <cell r="H17136">
            <v>-6</v>
          </cell>
          <cell r="O17136">
            <v>25021493.385000002</v>
          </cell>
        </row>
        <row r="17137">
          <cell r="A17137">
            <v>45953</v>
          </cell>
          <cell r="C17137" t="str">
            <v>CAJA COLOMBIANA DE SUBSIDIO FAMILIAR COLSUBSIDIO</v>
          </cell>
          <cell r="F17137">
            <v>45930.574537037035</v>
          </cell>
          <cell r="G17137">
            <v>45960.574537037035</v>
          </cell>
          <cell r="H17137">
            <v>-6</v>
          </cell>
          <cell r="O17137">
            <v>807051.60800000001</v>
          </cell>
        </row>
        <row r="17138">
          <cell r="A17138">
            <v>45953</v>
          </cell>
          <cell r="C17138" t="str">
            <v>CAJA COLOMBIANA DE SUBSIDIO FAMILIAR COLSUBSIDIO</v>
          </cell>
          <cell r="F17138">
            <v>45930.578784722224</v>
          </cell>
          <cell r="G17138">
            <v>45960.578784722224</v>
          </cell>
          <cell r="H17138">
            <v>-6</v>
          </cell>
          <cell r="O17138">
            <v>95731.936000000002</v>
          </cell>
        </row>
        <row r="17139">
          <cell r="A17139">
            <v>45953</v>
          </cell>
          <cell r="C17139" t="str">
            <v>CAJA COLOMBIANA DE SUBSIDIO FAMILIAR COLSUBSIDIO</v>
          </cell>
          <cell r="F17139">
            <v>45930.580451388887</v>
          </cell>
          <cell r="G17139">
            <v>45960.580451388887</v>
          </cell>
          <cell r="H17139">
            <v>-6</v>
          </cell>
          <cell r="O17139">
            <v>670937.66580000008</v>
          </cell>
        </row>
        <row r="17140">
          <cell r="A17140">
            <v>45953</v>
          </cell>
          <cell r="C17140" t="str">
            <v>CAJA COLOMBIANA DE SUBSIDIO FAMILIAR COLSUBSIDIO</v>
          </cell>
          <cell r="F17140">
            <v>45930.581793981481</v>
          </cell>
          <cell r="G17140">
            <v>45960.581793981481</v>
          </cell>
          <cell r="H17140">
            <v>-6</v>
          </cell>
          <cell r="O17140">
            <v>4962759.2560000001</v>
          </cell>
        </row>
        <row r="17141">
          <cell r="A17141">
            <v>45953</v>
          </cell>
          <cell r="C17141" t="str">
            <v>CAJA COLOMBIANA DE SUBSIDIO FAMILIAR COLSUBSIDIO</v>
          </cell>
          <cell r="F17141">
            <v>45930.582789351851</v>
          </cell>
          <cell r="G17141">
            <v>45960.582789351851</v>
          </cell>
          <cell r="H17141">
            <v>-6</v>
          </cell>
          <cell r="O17141">
            <v>940742.826</v>
          </cell>
        </row>
        <row r="17142">
          <cell r="A17142">
            <v>45953</v>
          </cell>
          <cell r="C17142" t="str">
            <v>TIGRE COLOMBIA S.A.S</v>
          </cell>
          <cell r="F17142">
            <v>45945.301215277781</v>
          </cell>
          <cell r="G17142">
            <v>45953.30023148148</v>
          </cell>
          <cell r="H17142">
            <v>4</v>
          </cell>
          <cell r="O17142">
            <v>1166750</v>
          </cell>
        </row>
        <row r="17143">
          <cell r="A17143">
            <v>45953</v>
          </cell>
          <cell r="C17143" t="str">
            <v>TIGRE COLOMBIA S.A.S</v>
          </cell>
          <cell r="F17143">
            <v>45951.282106481478</v>
          </cell>
          <cell r="G17143">
            <v>45959.281666666669</v>
          </cell>
          <cell r="H17143">
            <v>-2</v>
          </cell>
          <cell r="O17143">
            <v>1550000</v>
          </cell>
        </row>
        <row r="17144">
          <cell r="A17144">
            <v>45953</v>
          </cell>
          <cell r="C17144" t="str">
            <v>TIGRE COLOMBIA S.A.S</v>
          </cell>
          <cell r="F17144">
            <v>45951.283946759257</v>
          </cell>
          <cell r="G17144">
            <v>45959.283194444448</v>
          </cell>
          <cell r="H17144">
            <v>-2</v>
          </cell>
          <cell r="O17144">
            <v>1240000</v>
          </cell>
        </row>
        <row r="17145">
          <cell r="A17145">
            <v>45953</v>
          </cell>
          <cell r="C17145" t="str">
            <v>TIGRE COLOMBIA S.A.S</v>
          </cell>
          <cell r="F17145">
            <v>45951.286782407406</v>
          </cell>
          <cell r="G17145">
            <v>45959.284444444442</v>
          </cell>
          <cell r="H17145">
            <v>-2</v>
          </cell>
          <cell r="O17145">
            <v>1395000</v>
          </cell>
        </row>
        <row r="17146">
          <cell r="A17146">
            <v>45953</v>
          </cell>
          <cell r="C17146" t="str">
            <v>TIGRE COLOMBIA S.A.S</v>
          </cell>
          <cell r="F17146">
            <v>45951.288043981483</v>
          </cell>
          <cell r="G17146">
            <v>45959.287187499998</v>
          </cell>
          <cell r="H17146">
            <v>-2</v>
          </cell>
          <cell r="O17146">
            <v>524050</v>
          </cell>
        </row>
        <row r="17147">
          <cell r="A17147">
            <v>45953</v>
          </cell>
          <cell r="C17147" t="str">
            <v>SOSTENIBILIDAD S.A.S.</v>
          </cell>
          <cell r="F17147">
            <v>45940.263425925928</v>
          </cell>
          <cell r="G17147">
            <v>45955.262731481482</v>
          </cell>
          <cell r="H17147">
            <v>-1</v>
          </cell>
          <cell r="O17147">
            <v>768050</v>
          </cell>
        </row>
        <row r="17148">
          <cell r="A17148">
            <v>45953</v>
          </cell>
          <cell r="C17148" t="str">
            <v>SMILE BOGOTA SAS</v>
          </cell>
          <cell r="F17148">
            <v>45917.614872685182</v>
          </cell>
          <cell r="G17148">
            <v>45932.61478009259</v>
          </cell>
          <cell r="H17148">
            <v>22</v>
          </cell>
          <cell r="O17148">
            <v>703276.33200000005</v>
          </cell>
        </row>
        <row r="17149">
          <cell r="A17149">
            <v>45953</v>
          </cell>
          <cell r="C17149" t="str">
            <v>SMILE BOGOTA SAS</v>
          </cell>
          <cell r="F17149">
            <v>45922.612361111111</v>
          </cell>
          <cell r="G17149">
            <v>45937.612071759257</v>
          </cell>
          <cell r="H17149">
            <v>17</v>
          </cell>
          <cell r="O17149">
            <v>968374.26399999997</v>
          </cell>
        </row>
        <row r="17150">
          <cell r="A17150">
            <v>45953</v>
          </cell>
          <cell r="C17150" t="str">
            <v>SMILE BOGOTA SAS</v>
          </cell>
          <cell r="F17150">
            <v>45924.454687500001</v>
          </cell>
          <cell r="G17150">
            <v>45939.454525462963</v>
          </cell>
          <cell r="H17150">
            <v>15</v>
          </cell>
          <cell r="O17150">
            <v>182889.68900000001</v>
          </cell>
        </row>
        <row r="17151">
          <cell r="A17151">
            <v>45953</v>
          </cell>
          <cell r="C17151" t="str">
            <v>SMILE BOGOTA SAS</v>
          </cell>
          <cell r="F17151">
            <v>45925.574317129627</v>
          </cell>
          <cell r="G17151">
            <v>45940.573680555557</v>
          </cell>
          <cell r="H17151">
            <v>14</v>
          </cell>
          <cell r="O17151">
            <v>816605.2</v>
          </cell>
        </row>
        <row r="17152">
          <cell r="A17152">
            <v>45953</v>
          </cell>
          <cell r="C17152" t="str">
            <v>SMILE BOGOTA SAS</v>
          </cell>
          <cell r="F17152">
            <v>45929.422164351854</v>
          </cell>
          <cell r="G17152">
            <v>45944.422037037039</v>
          </cell>
          <cell r="H17152">
            <v>10</v>
          </cell>
          <cell r="O17152">
            <v>208572.9184</v>
          </cell>
        </row>
        <row r="17153">
          <cell r="A17153">
            <v>45953</v>
          </cell>
          <cell r="C17153" t="str">
            <v>SMILE BOGOTA SAS</v>
          </cell>
          <cell r="F17153">
            <v>45931.530868055554</v>
          </cell>
          <cell r="G17153">
            <v>45946.529097222221</v>
          </cell>
          <cell r="H17153">
            <v>8</v>
          </cell>
          <cell r="O17153">
            <v>368368.614</v>
          </cell>
        </row>
        <row r="17154">
          <cell r="A17154">
            <v>45953</v>
          </cell>
          <cell r="C17154" t="str">
            <v>SMILE BOGOTA SAS</v>
          </cell>
          <cell r="F17154">
            <v>45932.507175925923</v>
          </cell>
          <cell r="G17154">
            <v>45947.507013888891</v>
          </cell>
          <cell r="H17154">
            <v>7</v>
          </cell>
          <cell r="O17154">
            <v>368468.19004139997</v>
          </cell>
        </row>
        <row r="17155">
          <cell r="A17155">
            <v>45953</v>
          </cell>
          <cell r="C17155" t="str">
            <v>SMILE BOGOTA SAS</v>
          </cell>
          <cell r="F17155">
            <v>45932.593090277776</v>
          </cell>
          <cell r="G17155">
            <v>45947.592800925922</v>
          </cell>
          <cell r="H17155">
            <v>7</v>
          </cell>
          <cell r="O17155">
            <v>969969.63171999995</v>
          </cell>
        </row>
        <row r="17156">
          <cell r="A17156">
            <v>45953</v>
          </cell>
          <cell r="C17156" t="str">
            <v>TAKAMI SA</v>
          </cell>
          <cell r="F17156">
            <v>45888.287268518521</v>
          </cell>
          <cell r="G17156">
            <v>45918.284259259257</v>
          </cell>
          <cell r="H17156">
            <v>36</v>
          </cell>
          <cell r="O17156">
            <v>0</v>
          </cell>
        </row>
        <row r="17157">
          <cell r="A17157">
            <v>45953</v>
          </cell>
          <cell r="C17157" t="str">
            <v>ABEL Y SOFIA SAS</v>
          </cell>
          <cell r="F17157">
            <v>45894.309837962966</v>
          </cell>
          <cell r="G17157">
            <v>45924.309756944444</v>
          </cell>
          <cell r="H17157">
            <v>30</v>
          </cell>
          <cell r="O17157">
            <v>295800</v>
          </cell>
        </row>
        <row r="17158">
          <cell r="A17158">
            <v>45953</v>
          </cell>
          <cell r="C17158" t="str">
            <v>ABEL Y SOFIA SAS</v>
          </cell>
          <cell r="F17158">
            <v>45894.408148148148</v>
          </cell>
          <cell r="G17158">
            <v>45924.408148148148</v>
          </cell>
          <cell r="H17158">
            <v>30</v>
          </cell>
          <cell r="O17158">
            <v>104900</v>
          </cell>
        </row>
        <row r="17159">
          <cell r="A17159">
            <v>45953</v>
          </cell>
          <cell r="C17159" t="str">
            <v>ABEL Y SOFIA SAS</v>
          </cell>
          <cell r="F17159">
            <v>45901.317604166667</v>
          </cell>
          <cell r="G17159">
            <v>45931.317465277774</v>
          </cell>
          <cell r="H17159">
            <v>23</v>
          </cell>
          <cell r="O17159">
            <v>136200.01</v>
          </cell>
        </row>
        <row r="17160">
          <cell r="A17160">
            <v>45953</v>
          </cell>
          <cell r="C17160" t="str">
            <v>ABEL Y SOFIA SAS</v>
          </cell>
          <cell r="F17160">
            <v>45901.328043981484</v>
          </cell>
          <cell r="G17160">
            <v>45931.3278587963</v>
          </cell>
          <cell r="H17160">
            <v>23</v>
          </cell>
          <cell r="O17160">
            <v>295800</v>
          </cell>
        </row>
        <row r="17161">
          <cell r="A17161">
            <v>45953</v>
          </cell>
          <cell r="C17161" t="str">
            <v>ABEL Y SOFIA SAS</v>
          </cell>
          <cell r="F17161">
            <v>45894.302453703705</v>
          </cell>
          <cell r="G17161">
            <v>45924.302210648151</v>
          </cell>
          <cell r="H17161">
            <v>30</v>
          </cell>
          <cell r="O17161">
            <v>307400</v>
          </cell>
        </row>
        <row r="17162">
          <cell r="A17162">
            <v>45953</v>
          </cell>
          <cell r="C17162" t="str">
            <v>ABEL Y SOFIA SAS</v>
          </cell>
          <cell r="F17162">
            <v>45901.328657407408</v>
          </cell>
          <cell r="G17162">
            <v>45931.32849537037</v>
          </cell>
          <cell r="H17162">
            <v>23</v>
          </cell>
          <cell r="O17162">
            <v>313200</v>
          </cell>
        </row>
        <row r="17163">
          <cell r="A17163">
            <v>45953</v>
          </cell>
          <cell r="C17163" t="str">
            <v>ABEL Y SOFIA SAS</v>
          </cell>
          <cell r="F17163">
            <v>45905.339409722219</v>
          </cell>
          <cell r="G17163">
            <v>45935.339062500003</v>
          </cell>
          <cell r="H17163">
            <v>19</v>
          </cell>
          <cell r="O17163">
            <v>229400</v>
          </cell>
        </row>
        <row r="17164">
          <cell r="A17164">
            <v>45953</v>
          </cell>
          <cell r="C17164" t="str">
            <v>ABEL Y SOFIA SAS</v>
          </cell>
          <cell r="F17164">
            <v>45891.299004629633</v>
          </cell>
          <cell r="G17164">
            <v>45921.298900462964</v>
          </cell>
          <cell r="H17164">
            <v>33</v>
          </cell>
          <cell r="O17164">
            <v>148500</v>
          </cell>
        </row>
        <row r="17165">
          <cell r="A17165">
            <v>45953</v>
          </cell>
          <cell r="C17165" t="str">
            <v>ABEL Y SOFIA SAS</v>
          </cell>
          <cell r="F17165">
            <v>45897.305625000001</v>
          </cell>
          <cell r="G17165">
            <v>45927.305081018516</v>
          </cell>
          <cell r="H17165">
            <v>27</v>
          </cell>
          <cell r="O17165">
            <v>348400</v>
          </cell>
        </row>
        <row r="17166">
          <cell r="A17166">
            <v>45953</v>
          </cell>
          <cell r="C17166" t="str">
            <v>ABEL Y SOFIA SAS</v>
          </cell>
          <cell r="F17166">
            <v>45902.31009259259</v>
          </cell>
          <cell r="G17166">
            <v>45932.309861111113</v>
          </cell>
          <cell r="H17166">
            <v>22</v>
          </cell>
          <cell r="O17166">
            <v>399900</v>
          </cell>
        </row>
        <row r="17167">
          <cell r="A17167">
            <v>45953</v>
          </cell>
          <cell r="C17167" t="str">
            <v>ABEL Y SOFIA SAS</v>
          </cell>
          <cell r="F17167">
            <v>45888.287268518521</v>
          </cell>
          <cell r="G17167">
            <v>45918.284259259257</v>
          </cell>
          <cell r="H17167">
            <v>36</v>
          </cell>
          <cell r="O17167">
            <v>437200</v>
          </cell>
        </row>
        <row r="17168">
          <cell r="A17168">
            <v>45953</v>
          </cell>
          <cell r="C17168" t="str">
            <v>ABEL Y SOFIA SAS</v>
          </cell>
          <cell r="F17168">
            <v>45901.321250000001</v>
          </cell>
          <cell r="G17168">
            <v>45931.321076388886</v>
          </cell>
          <cell r="H17168">
            <v>23</v>
          </cell>
          <cell r="O17168">
            <v>277800</v>
          </cell>
        </row>
        <row r="17169">
          <cell r="A17169">
            <v>45953</v>
          </cell>
          <cell r="C17169" t="str">
            <v>ABEL Y SOFIA SAS</v>
          </cell>
          <cell r="F17169">
            <v>45903.311956018515</v>
          </cell>
          <cell r="G17169">
            <v>45933.311793981484</v>
          </cell>
          <cell r="H17169">
            <v>21</v>
          </cell>
          <cell r="O17169">
            <v>269150</v>
          </cell>
        </row>
        <row r="17170">
          <cell r="A17170">
            <v>45953</v>
          </cell>
          <cell r="C17170" t="str">
            <v>ABEL Y SOFIA SAS</v>
          </cell>
          <cell r="F17170">
            <v>45905.338310185187</v>
          </cell>
          <cell r="G17170">
            <v>45935.337962962964</v>
          </cell>
          <cell r="H17170">
            <v>19</v>
          </cell>
          <cell r="O17170">
            <v>162000</v>
          </cell>
        </row>
        <row r="17171">
          <cell r="A17171">
            <v>45953</v>
          </cell>
          <cell r="C17171" t="str">
            <v>ABEL Y SOFIA SAS</v>
          </cell>
          <cell r="F17171">
            <v>45888.333171296297</v>
          </cell>
          <cell r="G17171">
            <v>45918.329988425925</v>
          </cell>
          <cell r="H17171">
            <v>36</v>
          </cell>
          <cell r="O17171">
            <v>1088499.99</v>
          </cell>
        </row>
        <row r="17172">
          <cell r="A17172">
            <v>45953</v>
          </cell>
          <cell r="C17172" t="str">
            <v>ABEL Y SOFIA SAS</v>
          </cell>
          <cell r="F17172">
            <v>45894.310694444444</v>
          </cell>
          <cell r="G17172">
            <v>45924.310624999998</v>
          </cell>
          <cell r="H17172">
            <v>30</v>
          </cell>
          <cell r="O17172">
            <v>1004699.99</v>
          </cell>
        </row>
        <row r="17173">
          <cell r="A17173">
            <v>45953</v>
          </cell>
          <cell r="C17173" t="str">
            <v>ABEL Y SOFIA SAS</v>
          </cell>
          <cell r="F17173">
            <v>45901.320208333331</v>
          </cell>
          <cell r="G17173">
            <v>45931.320011574076</v>
          </cell>
          <cell r="H17173">
            <v>23</v>
          </cell>
          <cell r="O17173">
            <v>744300.02</v>
          </cell>
        </row>
        <row r="17174">
          <cell r="A17174">
            <v>45953</v>
          </cell>
          <cell r="C17174" t="str">
            <v>ABEL Y SOFIA SAS</v>
          </cell>
          <cell r="F17174">
            <v>45888.257951388892</v>
          </cell>
          <cell r="G17174">
            <v>45918.257800925923</v>
          </cell>
          <cell r="H17174">
            <v>36</v>
          </cell>
          <cell r="O17174">
            <v>492800</v>
          </cell>
        </row>
        <row r="17175">
          <cell r="A17175">
            <v>45953</v>
          </cell>
          <cell r="C17175" t="str">
            <v>ABEL Y SOFIA SAS</v>
          </cell>
          <cell r="F17175">
            <v>45889.300138888888</v>
          </cell>
          <cell r="G17175">
            <v>45919.299884259257</v>
          </cell>
          <cell r="H17175">
            <v>35</v>
          </cell>
          <cell r="O17175">
            <v>466900</v>
          </cell>
        </row>
        <row r="17176">
          <cell r="A17176">
            <v>45953</v>
          </cell>
          <cell r="C17176" t="str">
            <v>ABEL Y SOFIA SAS</v>
          </cell>
          <cell r="F17176">
            <v>45891.301076388889</v>
          </cell>
          <cell r="G17176">
            <v>45921.300995370373</v>
          </cell>
          <cell r="H17176">
            <v>33</v>
          </cell>
          <cell r="O17176">
            <v>1193700</v>
          </cell>
        </row>
        <row r="17177">
          <cell r="A17177">
            <v>45953</v>
          </cell>
          <cell r="C17177" t="str">
            <v>ABEL Y SOFIA SAS</v>
          </cell>
          <cell r="F17177">
            <v>45897.304594907408</v>
          </cell>
          <cell r="G17177">
            <v>45927.304456018515</v>
          </cell>
          <cell r="H17177">
            <v>27</v>
          </cell>
          <cell r="O17177">
            <v>740600</v>
          </cell>
        </row>
        <row r="17178">
          <cell r="A17178">
            <v>45953</v>
          </cell>
          <cell r="C17178" t="str">
            <v>ABEL Y SOFIA SAS</v>
          </cell>
          <cell r="F17178">
            <v>45899.281261574077</v>
          </cell>
          <cell r="G17178">
            <v>45929.280844907407</v>
          </cell>
          <cell r="H17178">
            <v>25</v>
          </cell>
          <cell r="O17178">
            <v>703800</v>
          </cell>
        </row>
        <row r="17179">
          <cell r="A17179">
            <v>45953</v>
          </cell>
          <cell r="C17179" t="str">
            <v>ABEL Y SOFIA SAS</v>
          </cell>
          <cell r="F17179">
            <v>45901.330405092594</v>
          </cell>
          <cell r="G17179">
            <v>45931.330208333333</v>
          </cell>
          <cell r="H17179">
            <v>23</v>
          </cell>
          <cell r="O17179">
            <v>687700</v>
          </cell>
        </row>
        <row r="17180">
          <cell r="A17180">
            <v>45953</v>
          </cell>
          <cell r="C17180" t="str">
            <v>ABEL Y SOFIA SAS</v>
          </cell>
          <cell r="F17180">
            <v>45904.353101851855</v>
          </cell>
          <cell r="G17180">
            <v>45934.352858796294</v>
          </cell>
          <cell r="H17180">
            <v>20</v>
          </cell>
          <cell r="O17180">
            <v>512900</v>
          </cell>
        </row>
        <row r="17181">
          <cell r="A17181">
            <v>45953</v>
          </cell>
          <cell r="C17181" t="str">
            <v>ABEL Y SOFIA SAS</v>
          </cell>
          <cell r="F17181">
            <v>45888.320821759262</v>
          </cell>
          <cell r="G17181">
            <v>45918.320543981485</v>
          </cell>
          <cell r="H17181">
            <v>36</v>
          </cell>
          <cell r="O17181">
            <v>181099.99</v>
          </cell>
        </row>
        <row r="17182">
          <cell r="A17182">
            <v>45953</v>
          </cell>
          <cell r="C17182" t="str">
            <v>ABEL Y SOFIA SAS</v>
          </cell>
          <cell r="F17182">
            <v>45888.351018518515</v>
          </cell>
          <cell r="G17182">
            <v>45918.350729166668</v>
          </cell>
          <cell r="H17182">
            <v>36</v>
          </cell>
          <cell r="O17182">
            <v>6204606.1440000003</v>
          </cell>
        </row>
        <row r="17183">
          <cell r="A17183">
            <v>45953</v>
          </cell>
          <cell r="C17183" t="str">
            <v>ABEL Y SOFIA SAS</v>
          </cell>
          <cell r="F17183">
            <v>45890.358518518522</v>
          </cell>
          <cell r="G17183">
            <v>45920.313472222224</v>
          </cell>
          <cell r="H17183">
            <v>34</v>
          </cell>
          <cell r="O17183">
            <v>1583158.4664413999</v>
          </cell>
        </row>
        <row r="17184">
          <cell r="A17184">
            <v>45953</v>
          </cell>
          <cell r="C17184" t="str">
            <v>ABEL Y SOFIA SAS</v>
          </cell>
          <cell r="F17184">
            <v>45890.392974537041</v>
          </cell>
          <cell r="G17184">
            <v>45920.392835648148</v>
          </cell>
          <cell r="H17184">
            <v>34</v>
          </cell>
          <cell r="O17184">
            <v>4457768.1179999998</v>
          </cell>
        </row>
        <row r="17185">
          <cell r="A17185">
            <v>45953</v>
          </cell>
          <cell r="C17185" t="str">
            <v>ABEL Y SOFIA SAS</v>
          </cell>
          <cell r="F17185">
            <v>45891.358194444445</v>
          </cell>
          <cell r="G17185">
            <v>45921.352650462963</v>
          </cell>
          <cell r="H17185">
            <v>33</v>
          </cell>
          <cell r="O17185">
            <v>592000</v>
          </cell>
        </row>
        <row r="17186">
          <cell r="A17186">
            <v>45953</v>
          </cell>
          <cell r="C17186" t="str">
            <v>ABEL Y SOFIA SAS</v>
          </cell>
          <cell r="F17186">
            <v>45894.303472222222</v>
          </cell>
          <cell r="G17186">
            <v>45924.303252314814</v>
          </cell>
          <cell r="H17186">
            <v>30</v>
          </cell>
          <cell r="O17186">
            <v>139358.01999999999</v>
          </cell>
        </row>
        <row r="17187">
          <cell r="A17187">
            <v>45953</v>
          </cell>
          <cell r="C17187" t="str">
            <v>ABEL Y SOFIA SAS</v>
          </cell>
          <cell r="F17187">
            <v>45894.350324074076</v>
          </cell>
          <cell r="G17187">
            <v>45924.346608796295</v>
          </cell>
          <cell r="H17187">
            <v>30</v>
          </cell>
          <cell r="O17187">
            <v>4697471.62</v>
          </cell>
        </row>
        <row r="17188">
          <cell r="A17188">
            <v>45953</v>
          </cell>
          <cell r="C17188" t="str">
            <v>ABEL Y SOFIA SAS</v>
          </cell>
          <cell r="F17188">
            <v>45895.319699074076</v>
          </cell>
          <cell r="G17188">
            <v>45925.319398148145</v>
          </cell>
          <cell r="H17188">
            <v>29</v>
          </cell>
          <cell r="O17188">
            <v>1462759.0024000001</v>
          </cell>
        </row>
        <row r="17189">
          <cell r="A17189">
            <v>45953</v>
          </cell>
          <cell r="C17189" t="str">
            <v>ABEL Y SOFIA SAS</v>
          </cell>
          <cell r="F17189">
            <v>45897.348773148151</v>
          </cell>
          <cell r="G17189">
            <v>45927.348229166666</v>
          </cell>
          <cell r="H17189">
            <v>27</v>
          </cell>
          <cell r="O17189">
            <v>6570285.9359999998</v>
          </cell>
        </row>
        <row r="17190">
          <cell r="A17190">
            <v>45953</v>
          </cell>
          <cell r="C17190" t="str">
            <v>ABEL Y SOFIA SAS</v>
          </cell>
          <cell r="F17190">
            <v>45898.298784722225</v>
          </cell>
          <cell r="G17190">
            <v>45928.296574074076</v>
          </cell>
          <cell r="H17190">
            <v>26</v>
          </cell>
          <cell r="O17190">
            <v>602000</v>
          </cell>
        </row>
        <row r="17191">
          <cell r="A17191">
            <v>45953</v>
          </cell>
          <cell r="C17191" t="str">
            <v>ABEL Y SOFIA SAS</v>
          </cell>
          <cell r="F17191">
            <v>45901.335752314815</v>
          </cell>
          <cell r="G17191">
            <v>45931.334687499999</v>
          </cell>
          <cell r="H17191">
            <v>23</v>
          </cell>
          <cell r="O17191">
            <v>975150</v>
          </cell>
        </row>
        <row r="17192">
          <cell r="A17192">
            <v>45953</v>
          </cell>
          <cell r="C17192" t="str">
            <v>INFARTO SAS</v>
          </cell>
          <cell r="F17192">
            <v>45901.343819444446</v>
          </cell>
          <cell r="G17192">
            <v>45931.343680555554</v>
          </cell>
          <cell r="H17192">
            <v>23</v>
          </cell>
          <cell r="O17192">
            <v>2730648.12</v>
          </cell>
        </row>
        <row r="17193">
          <cell r="A17193">
            <v>45953</v>
          </cell>
          <cell r="C17193" t="str">
            <v>INFARTO SAS</v>
          </cell>
          <cell r="F17193">
            <v>45902.298483796294</v>
          </cell>
          <cell r="G17193">
            <v>45932.298252314817</v>
          </cell>
          <cell r="H17193">
            <v>22</v>
          </cell>
          <cell r="O17193">
            <v>162400.01999999999</v>
          </cell>
        </row>
        <row r="17194">
          <cell r="A17194">
            <v>45953</v>
          </cell>
          <cell r="C17194" t="str">
            <v>PODER BGTA SAS</v>
          </cell>
          <cell r="F17194">
            <v>45902.299849537034</v>
          </cell>
          <cell r="G17194">
            <v>45932.299687500003</v>
          </cell>
          <cell r="H17194">
            <v>22</v>
          </cell>
          <cell r="O17194">
            <v>161400.01999999999</v>
          </cell>
        </row>
        <row r="17195">
          <cell r="A17195">
            <v>45953</v>
          </cell>
          <cell r="C17195" t="str">
            <v>PODER BGTA SAS</v>
          </cell>
          <cell r="F17195">
            <v>45904.360081018516</v>
          </cell>
          <cell r="G17195">
            <v>45934.359907407408</v>
          </cell>
          <cell r="H17195">
            <v>20</v>
          </cell>
          <cell r="O17195">
            <v>1494447.2377241999</v>
          </cell>
        </row>
        <row r="17196">
          <cell r="A17196">
            <v>45953</v>
          </cell>
          <cell r="C17196" t="str">
            <v>PODER BGTA SAS</v>
          </cell>
          <cell r="F17196">
            <v>45904.391828703701</v>
          </cell>
          <cell r="G17196">
            <v>45934.386736111112</v>
          </cell>
          <cell r="H17196">
            <v>20</v>
          </cell>
          <cell r="O17196">
            <v>6440276.4129999997</v>
          </cell>
        </row>
        <row r="17197">
          <cell r="A17197">
            <v>45953</v>
          </cell>
          <cell r="C17197" t="str">
            <v>ABEL Y SOFIA SAS</v>
          </cell>
          <cell r="F17197">
            <v>45906.310196759259</v>
          </cell>
          <cell r="G17197">
            <v>45936.309386574074</v>
          </cell>
          <cell r="H17197">
            <v>18</v>
          </cell>
          <cell r="O17197">
            <v>2619360.7650000001</v>
          </cell>
        </row>
        <row r="17198">
          <cell r="A17198">
            <v>45953</v>
          </cell>
          <cell r="C17198" t="str">
            <v>ALIMENTOS BENAL SAS</v>
          </cell>
          <cell r="F17198">
            <v>45923.685914351852</v>
          </cell>
          <cell r="G17198">
            <v>45953.685613425929</v>
          </cell>
          <cell r="H17198">
            <v>1</v>
          </cell>
          <cell r="O17198">
            <v>9747856.1067999993</v>
          </cell>
        </row>
        <row r="17199">
          <cell r="A17199">
            <v>45953</v>
          </cell>
          <cell r="C17199" t="str">
            <v>ALIMENTOS BENAL SAS</v>
          </cell>
          <cell r="F17199">
            <v>45924.473587962966</v>
          </cell>
          <cell r="G17199">
            <v>45954.473437499997</v>
          </cell>
          <cell r="H17199">
            <v>0</v>
          </cell>
          <cell r="O17199">
            <v>3295750</v>
          </cell>
        </row>
        <row r="17200">
          <cell r="A17200">
            <v>45953</v>
          </cell>
          <cell r="C17200" t="str">
            <v>CANTINA LA 15 SAS</v>
          </cell>
          <cell r="F17200">
            <v>45922.648726851854</v>
          </cell>
          <cell r="G17200">
            <v>45952.648460648146</v>
          </cell>
          <cell r="H17200">
            <v>2</v>
          </cell>
          <cell r="O17200">
            <v>3282500</v>
          </cell>
        </row>
        <row r="17201">
          <cell r="A17201">
            <v>45953</v>
          </cell>
          <cell r="C17201" t="str">
            <v>INFARTO SAS</v>
          </cell>
          <cell r="F17201">
            <v>45933.276782407411</v>
          </cell>
          <cell r="G17201">
            <v>45953.276666666665</v>
          </cell>
          <cell r="H17201">
            <v>1</v>
          </cell>
          <cell r="O17201">
            <v>1524362.902</v>
          </cell>
        </row>
        <row r="17202">
          <cell r="A17202">
            <v>45953</v>
          </cell>
          <cell r="C17202" t="str">
            <v>INFARTO SAS</v>
          </cell>
          <cell r="F17202">
            <v>45936.417858796296</v>
          </cell>
          <cell r="G17202">
            <v>45956.417511574073</v>
          </cell>
          <cell r="H17202">
            <v>-2</v>
          </cell>
          <cell r="O17202">
            <v>583374.78799999994</v>
          </cell>
        </row>
        <row r="17203">
          <cell r="A17203">
            <v>45953</v>
          </cell>
          <cell r="C17203" t="str">
            <v>INFARTO SAS</v>
          </cell>
          <cell r="F17203">
            <v>45938.309837962966</v>
          </cell>
          <cell r="G17203">
            <v>45958.309699074074</v>
          </cell>
          <cell r="H17203">
            <v>-4</v>
          </cell>
          <cell r="O17203">
            <v>190607.60399999999</v>
          </cell>
        </row>
        <row r="17204">
          <cell r="A17204">
            <v>45953</v>
          </cell>
          <cell r="C17204" t="str">
            <v>INFARTO SAS</v>
          </cell>
          <cell r="F17204">
            <v>45938.361504629633</v>
          </cell>
          <cell r="G17204">
            <v>45958.361504629633</v>
          </cell>
          <cell r="H17204">
            <v>-4</v>
          </cell>
          <cell r="O17204">
            <v>1434745.4606000001</v>
          </cell>
        </row>
        <row r="17205">
          <cell r="A17205">
            <v>45953</v>
          </cell>
          <cell r="C17205" t="str">
            <v>PODER BGTA SAS</v>
          </cell>
          <cell r="F17205">
            <v>45932.603414351855</v>
          </cell>
          <cell r="G17205">
            <v>45962.602835648147</v>
          </cell>
          <cell r="H17205">
            <v>-8</v>
          </cell>
          <cell r="O17205">
            <v>2494031.784</v>
          </cell>
        </row>
        <row r="17206">
          <cell r="A17206">
            <v>45953</v>
          </cell>
          <cell r="C17206" t="str">
            <v>PODER BGTA SAS</v>
          </cell>
          <cell r="F17206">
            <v>45936.670891203707</v>
          </cell>
          <cell r="G17206">
            <v>45966.670370370368</v>
          </cell>
          <cell r="H17206">
            <v>-12</v>
          </cell>
          <cell r="O17206">
            <v>2586447.5920000002</v>
          </cell>
        </row>
        <row r="17207">
          <cell r="A17207">
            <v>45953</v>
          </cell>
          <cell r="C17207" t="str">
            <v>PODER BGTA SAS</v>
          </cell>
          <cell r="F17207">
            <v>45937.28429398148</v>
          </cell>
          <cell r="G17207">
            <v>45967.284143518518</v>
          </cell>
          <cell r="H17207">
            <v>-13</v>
          </cell>
          <cell r="O17207">
            <v>202159.58</v>
          </cell>
        </row>
        <row r="17208">
          <cell r="A17208">
            <v>45953</v>
          </cell>
          <cell r="C17208" t="str">
            <v>PODER BGTA SAS</v>
          </cell>
          <cell r="F17208">
            <v>45937.285474537035</v>
          </cell>
          <cell r="G17208">
            <v>45967.284837962965</v>
          </cell>
          <cell r="H17208">
            <v>-13</v>
          </cell>
          <cell r="O17208">
            <v>454859.05499999999</v>
          </cell>
        </row>
        <row r="17209">
          <cell r="A17209">
            <v>45953</v>
          </cell>
          <cell r="C17209" t="str">
            <v>PODER BGTA SAS</v>
          </cell>
          <cell r="F17209">
            <v>45937.293761574074</v>
          </cell>
          <cell r="G17209">
            <v>45967.293622685182</v>
          </cell>
          <cell r="H17209">
            <v>-13</v>
          </cell>
          <cell r="O17209">
            <v>3282105.5950000002</v>
          </cell>
        </row>
        <row r="17210">
          <cell r="A17210">
            <v>45953</v>
          </cell>
          <cell r="C17210" t="str">
            <v>PODER BGTA SAS</v>
          </cell>
          <cell r="F17210">
            <v>45937.44635416667</v>
          </cell>
          <cell r="G17210">
            <v>45967.446064814816</v>
          </cell>
          <cell r="H17210">
            <v>-13</v>
          </cell>
          <cell r="O17210">
            <v>2056251.7279999999</v>
          </cell>
        </row>
        <row r="17211">
          <cell r="A17211">
            <v>45953</v>
          </cell>
          <cell r="C17211" t="str">
            <v>INVERSIONES Y SOLUCIONES DE TRADICION SAS</v>
          </cell>
          <cell r="F17211">
            <v>45905.564212962963</v>
          </cell>
          <cell r="G17211">
            <v>45920.563703703701</v>
          </cell>
          <cell r="H17211">
            <v>34</v>
          </cell>
          <cell r="O17211">
            <v>198518</v>
          </cell>
        </row>
        <row r="17212">
          <cell r="A17212">
            <v>45953</v>
          </cell>
          <cell r="C17212" t="str">
            <v>INVERSIONES Y SOLUCIONES DE TRADICION SAS</v>
          </cell>
          <cell r="F17212">
            <v>45909.525856481479</v>
          </cell>
          <cell r="G17212">
            <v>45924.525717592594</v>
          </cell>
          <cell r="H17212">
            <v>30</v>
          </cell>
          <cell r="O17212">
            <v>2433350</v>
          </cell>
        </row>
        <row r="17213">
          <cell r="A17213">
            <v>45953</v>
          </cell>
          <cell r="C17213" t="str">
            <v>INVERSIONES Y SOLUCIONES DE TRADICION SAS</v>
          </cell>
          <cell r="F17213">
            <v>45918.491412037038</v>
          </cell>
          <cell r="G17213">
            <v>45933.488912037035</v>
          </cell>
          <cell r="H17213">
            <v>21</v>
          </cell>
          <cell r="O17213">
            <v>1368132</v>
          </cell>
        </row>
        <row r="17214">
          <cell r="A17214">
            <v>45953</v>
          </cell>
          <cell r="C17214" t="str">
            <v>CRISTIAN  ROJAS RIVERA</v>
          </cell>
          <cell r="F17214">
            <v>45953.533773148149</v>
          </cell>
          <cell r="G17214">
            <v>45959.496388888889</v>
          </cell>
          <cell r="H17214">
            <v>-5</v>
          </cell>
          <cell r="O17214">
            <v>1063750</v>
          </cell>
        </row>
        <row r="17215">
          <cell r="A17215">
            <v>45953</v>
          </cell>
          <cell r="C17215" t="str">
            <v>OSMAR  PEÑA</v>
          </cell>
          <cell r="F17215">
            <v>45953.511793981481</v>
          </cell>
          <cell r="G17215">
            <v>45954.511689814812</v>
          </cell>
          <cell r="H17215">
            <v>0</v>
          </cell>
          <cell r="O17215">
            <v>1548300</v>
          </cell>
        </row>
        <row r="17216">
          <cell r="A17216">
            <v>45953</v>
          </cell>
          <cell r="C17216" t="str">
            <v>DUFLO SERVICIOS INTEGRALES S.A.S.</v>
          </cell>
          <cell r="F17216">
            <v>45903.595763888887</v>
          </cell>
          <cell r="G17216">
            <v>45933.594976851855</v>
          </cell>
          <cell r="H17216">
            <v>21</v>
          </cell>
          <cell r="O17216">
            <v>1163088</v>
          </cell>
        </row>
        <row r="17217">
          <cell r="A17217">
            <v>45953</v>
          </cell>
          <cell r="C17217" t="str">
            <v>DUFLO SERVICIOS INTEGRALES S.A.S.</v>
          </cell>
          <cell r="F17217">
            <v>45903.599652777775</v>
          </cell>
          <cell r="G17217">
            <v>45933.598506944443</v>
          </cell>
          <cell r="H17217">
            <v>21</v>
          </cell>
          <cell r="O17217">
            <v>856260.5</v>
          </cell>
        </row>
        <row r="17218">
          <cell r="A17218">
            <v>45953</v>
          </cell>
          <cell r="C17218" t="str">
            <v>DUFLO SERVICIOS INTEGRALES S.A.S.</v>
          </cell>
          <cell r="F17218">
            <v>45903.603368055556</v>
          </cell>
          <cell r="G17218">
            <v>45933.60328703704</v>
          </cell>
          <cell r="H17218">
            <v>21</v>
          </cell>
          <cell r="O17218">
            <v>572787.35</v>
          </cell>
        </row>
        <row r="17219">
          <cell r="A17219">
            <v>45953</v>
          </cell>
          <cell r="C17219" t="str">
            <v>DUFLO SERVICIOS INTEGRALES S.A.S.</v>
          </cell>
          <cell r="F17219">
            <v>45903.614131944443</v>
          </cell>
          <cell r="G17219">
            <v>45933.614027777781</v>
          </cell>
          <cell r="H17219">
            <v>21</v>
          </cell>
          <cell r="O17219">
            <v>944467.25</v>
          </cell>
        </row>
        <row r="17220">
          <cell r="A17220">
            <v>45953</v>
          </cell>
          <cell r="C17220" t="str">
            <v>MINI MAL LTDA</v>
          </cell>
          <cell r="F17220">
            <v>45952.281793981485</v>
          </cell>
          <cell r="G17220">
            <v>45953.281655092593</v>
          </cell>
          <cell r="H17220">
            <v>1</v>
          </cell>
          <cell r="O17220">
            <v>485600</v>
          </cell>
        </row>
        <row r="17221">
          <cell r="A17221">
            <v>45953</v>
          </cell>
          <cell r="C17221" t="str">
            <v>REFRI ALE SAS</v>
          </cell>
          <cell r="F17221">
            <v>45953.462071759262</v>
          </cell>
          <cell r="G17221">
            <v>45954.461828703701</v>
          </cell>
          <cell r="H17221">
            <v>0</v>
          </cell>
          <cell r="O17221">
            <v>1479000</v>
          </cell>
        </row>
        <row r="17222">
          <cell r="A17222">
            <v>45953</v>
          </cell>
          <cell r="C17222" t="str">
            <v>VENTAS MOSTRADOR</v>
          </cell>
          <cell r="F17222">
            <v>45953</v>
          </cell>
          <cell r="G17222">
            <v>45953</v>
          </cell>
          <cell r="H17222">
            <v>0</v>
          </cell>
          <cell r="O17222">
            <v>313182</v>
          </cell>
        </row>
        <row r="17223">
          <cell r="A17223">
            <v>45953</v>
          </cell>
          <cell r="C17223" t="str">
            <v>VENTAS MOSTRADOR</v>
          </cell>
          <cell r="F17223">
            <v>45953</v>
          </cell>
          <cell r="G17223">
            <v>45953</v>
          </cell>
          <cell r="H17223">
            <v>0</v>
          </cell>
          <cell r="O17223">
            <v>1359534</v>
          </cell>
        </row>
        <row r="17224">
          <cell r="A17224">
            <v>45954</v>
          </cell>
          <cell r="C17224" t="str">
            <v>DOROTEA PARRILLA BAR SAS</v>
          </cell>
          <cell r="F17224">
            <v>45932.34375</v>
          </cell>
          <cell r="G17224">
            <v>45936.340578703705</v>
          </cell>
          <cell r="H17224">
            <v>21</v>
          </cell>
          <cell r="O17224">
            <v>2061900</v>
          </cell>
        </row>
        <row r="17225">
          <cell r="A17225">
            <v>45954</v>
          </cell>
          <cell r="C17225" t="str">
            <v>DOROTEA PARRILLA BAR SAS</v>
          </cell>
          <cell r="F17225">
            <v>45937.337326388886</v>
          </cell>
          <cell r="G17225">
            <v>45941.336817129632</v>
          </cell>
          <cell r="H17225">
            <v>16</v>
          </cell>
          <cell r="O17225">
            <v>668800</v>
          </cell>
        </row>
        <row r="17226">
          <cell r="A17226">
            <v>45954</v>
          </cell>
          <cell r="C17226" t="str">
            <v>MERCADOS BM SAS</v>
          </cell>
          <cell r="F17226">
            <v>45941.296701388892</v>
          </cell>
          <cell r="G17226">
            <v>45949.296539351853</v>
          </cell>
          <cell r="H17226">
            <v>8</v>
          </cell>
          <cell r="O17226">
            <v>4199939.9639999997</v>
          </cell>
        </row>
        <row r="17227">
          <cell r="A17227">
            <v>45954</v>
          </cell>
          <cell r="C17227" t="str">
            <v>MERCADOS BM SAS</v>
          </cell>
          <cell r="F17227">
            <v>45945.3830787037</v>
          </cell>
          <cell r="G17227">
            <v>45953.382719907408</v>
          </cell>
          <cell r="H17227">
            <v>4</v>
          </cell>
          <cell r="O17227">
            <v>2506654.3095</v>
          </cell>
        </row>
        <row r="17228">
          <cell r="A17228">
            <v>45954</v>
          </cell>
          <cell r="C17228" t="str">
            <v>VENTAS MOSTRADOR</v>
          </cell>
          <cell r="F17228">
            <v>45954</v>
          </cell>
          <cell r="G17228">
            <v>45954</v>
          </cell>
          <cell r="H17228">
            <v>0</v>
          </cell>
          <cell r="O17228">
            <v>7905</v>
          </cell>
        </row>
        <row r="17229">
          <cell r="A17229">
            <v>45954</v>
          </cell>
          <cell r="C17229" t="str">
            <v>VENTAS MOSTRADOR</v>
          </cell>
          <cell r="F17229">
            <v>45954</v>
          </cell>
          <cell r="G17229">
            <v>45954</v>
          </cell>
          <cell r="H17229">
            <v>0</v>
          </cell>
          <cell r="O17229">
            <v>24580</v>
          </cell>
        </row>
        <row r="17230">
          <cell r="A17230">
            <v>45954</v>
          </cell>
          <cell r="C17230" t="str">
            <v>VENTAS MOSTRADOR</v>
          </cell>
          <cell r="F17230">
            <v>45954</v>
          </cell>
          <cell r="G17230">
            <v>45954</v>
          </cell>
          <cell r="H17230">
            <v>0</v>
          </cell>
          <cell r="O17230">
            <v>86440</v>
          </cell>
        </row>
        <row r="17231">
          <cell r="A17231">
            <v>45954</v>
          </cell>
          <cell r="C17231" t="str">
            <v>ROJAS TRIANA ANGIE JULIETH</v>
          </cell>
          <cell r="F17231">
            <v>45954.536898148152</v>
          </cell>
          <cell r="G17231">
            <v>45955.526261574072</v>
          </cell>
          <cell r="H17231">
            <v>2</v>
          </cell>
          <cell r="O17231">
            <v>1701999.96</v>
          </cell>
        </row>
        <row r="17232">
          <cell r="A17232">
            <v>45954</v>
          </cell>
          <cell r="C17232" t="str">
            <v>BENJAMIN  CHAPARRO AMEZQUITA</v>
          </cell>
          <cell r="F17232">
            <v>45954.233599537038</v>
          </cell>
          <cell r="G17232">
            <v>45955.233460648145</v>
          </cell>
          <cell r="H17232">
            <v>2</v>
          </cell>
          <cell r="O17232">
            <v>141850</v>
          </cell>
        </row>
        <row r="17233">
          <cell r="A17233">
            <v>45954</v>
          </cell>
          <cell r="C17233" t="str">
            <v>BENJAMIN  CHAPARRO AMEZQUITA</v>
          </cell>
          <cell r="F17233">
            <v>45954.233599537038</v>
          </cell>
          <cell r="G17233">
            <v>45955.233460648145</v>
          </cell>
          <cell r="H17233">
            <v>2</v>
          </cell>
          <cell r="O17233">
            <v>3000000</v>
          </cell>
        </row>
        <row r="17234">
          <cell r="A17234">
            <v>45954</v>
          </cell>
          <cell r="C17234" t="str">
            <v>VENTAS MOSTRADOR</v>
          </cell>
          <cell r="F17234">
            <v>45933.273020833331</v>
          </cell>
          <cell r="G17234">
            <v>45953.272939814815</v>
          </cell>
          <cell r="H17234">
            <v>4</v>
          </cell>
          <cell r="O17234">
            <v>0</v>
          </cell>
        </row>
        <row r="17235">
          <cell r="A17235">
            <v>45954</v>
          </cell>
          <cell r="C17235" t="str">
            <v>JONATHAN STEVEN PIRACON</v>
          </cell>
          <cell r="F17235">
            <v>45954.214675925927</v>
          </cell>
          <cell r="G17235">
            <v>45955.214467592596</v>
          </cell>
          <cell r="H17235">
            <v>2</v>
          </cell>
          <cell r="O17235">
            <v>859200</v>
          </cell>
        </row>
        <row r="17236">
          <cell r="A17236">
            <v>45954</v>
          </cell>
          <cell r="C17236" t="str">
            <v>DUARTE POSADA VALERIA</v>
          </cell>
          <cell r="F17236">
            <v>45938.375821759262</v>
          </cell>
          <cell r="G17236">
            <v>45953.375821759262</v>
          </cell>
          <cell r="H17236">
            <v>4</v>
          </cell>
          <cell r="O17236">
            <v>711000</v>
          </cell>
        </row>
        <row r="17237">
          <cell r="A17237">
            <v>45954</v>
          </cell>
          <cell r="C17237" t="str">
            <v>GINA ALEXANDRA OCHOA CASTAÑEDA</v>
          </cell>
          <cell r="F17237">
            <v>45952.510405092595</v>
          </cell>
          <cell r="G17237">
            <v>45953.510162037041</v>
          </cell>
          <cell r="H17237">
            <v>4</v>
          </cell>
          <cell r="O17237">
            <v>193000</v>
          </cell>
        </row>
        <row r="17238">
          <cell r="A17238">
            <v>45954</v>
          </cell>
          <cell r="C17238" t="str">
            <v>HUMO CAFE &amp; BISTRO SAS</v>
          </cell>
          <cell r="F17238">
            <v>45952.28733796296</v>
          </cell>
          <cell r="G17238">
            <v>45953.287233796298</v>
          </cell>
          <cell r="H17238">
            <v>4</v>
          </cell>
          <cell r="O17238">
            <v>383475</v>
          </cell>
        </row>
        <row r="17239">
          <cell r="A17239">
            <v>45954</v>
          </cell>
          <cell r="C17239" t="str">
            <v>COMUNION BGTA SAS</v>
          </cell>
          <cell r="F17239">
            <v>45937.366956018515</v>
          </cell>
          <cell r="G17239">
            <v>45952.366666666669</v>
          </cell>
          <cell r="H17239">
            <v>5</v>
          </cell>
          <cell r="O17239">
            <v>221230.299</v>
          </cell>
        </row>
        <row r="17240">
          <cell r="A17240">
            <v>45954</v>
          </cell>
          <cell r="C17240" t="str">
            <v>MUNCHER SAS</v>
          </cell>
          <cell r="F17240">
            <v>45901</v>
          </cell>
          <cell r="G17240">
            <v>45931</v>
          </cell>
          <cell r="H17240">
            <v>26</v>
          </cell>
          <cell r="O17240">
            <v>402800</v>
          </cell>
        </row>
        <row r="17241">
          <cell r="A17241">
            <v>45954</v>
          </cell>
          <cell r="C17241" t="str">
            <v>XICO SAS</v>
          </cell>
          <cell r="F17241">
            <v>45932.483738425923</v>
          </cell>
          <cell r="G17241">
            <v>45962.483611111114</v>
          </cell>
          <cell r="H17241">
            <v>-5</v>
          </cell>
          <cell r="O17241">
            <v>65600</v>
          </cell>
        </row>
        <row r="17242">
          <cell r="A17242">
            <v>45954</v>
          </cell>
          <cell r="C17242" t="str">
            <v>XICO SAS</v>
          </cell>
          <cell r="F17242">
            <v>45934.476550925923</v>
          </cell>
          <cell r="G17242">
            <v>45964.474756944444</v>
          </cell>
          <cell r="H17242">
            <v>-7</v>
          </cell>
          <cell r="O17242">
            <v>1677200</v>
          </cell>
        </row>
        <row r="17243">
          <cell r="A17243">
            <v>45954</v>
          </cell>
          <cell r="C17243" t="str">
            <v>GATE GOURMET COLOMBIA SAS</v>
          </cell>
          <cell r="F17243">
            <v>45898.345763888887</v>
          </cell>
          <cell r="G17243">
            <v>45928.344236111108</v>
          </cell>
          <cell r="H17243">
            <v>26</v>
          </cell>
          <cell r="O17243">
            <v>0</v>
          </cell>
        </row>
        <row r="17244">
          <cell r="A17244">
            <v>45954</v>
          </cell>
          <cell r="C17244" t="str">
            <v>LONGO S.A.S</v>
          </cell>
          <cell r="F17244">
            <v>45931.560243055559</v>
          </cell>
          <cell r="G17244">
            <v>45946.560069444444</v>
          </cell>
          <cell r="H17244">
            <v>11</v>
          </cell>
          <cell r="O17244">
            <v>3165241.4240000001</v>
          </cell>
        </row>
        <row r="17245">
          <cell r="A17245">
            <v>45954</v>
          </cell>
          <cell r="C17245" t="str">
            <v>SAGRADO BGTA SAS</v>
          </cell>
          <cell r="F17245">
            <v>45933.273020833331</v>
          </cell>
          <cell r="G17245">
            <v>45953.272939814815</v>
          </cell>
          <cell r="H17245">
            <v>4</v>
          </cell>
          <cell r="O17245">
            <v>1216791.541</v>
          </cell>
        </row>
        <row r="17246">
          <cell r="A17246">
            <v>45954</v>
          </cell>
          <cell r="C17246" t="str">
            <v>SAGRADO BGTA SAS</v>
          </cell>
          <cell r="F17246">
            <v>45934.341631944444</v>
          </cell>
          <cell r="G17246">
            <v>45954.341631944444</v>
          </cell>
          <cell r="H17246">
            <v>3</v>
          </cell>
          <cell r="O17246">
            <v>363488.9</v>
          </cell>
        </row>
        <row r="17247">
          <cell r="A17247">
            <v>45954</v>
          </cell>
          <cell r="C17247" t="str">
            <v>SAGRADO BGTA SAS</v>
          </cell>
          <cell r="F17247">
            <v>45937.298645833333</v>
          </cell>
          <cell r="G17247">
            <v>45957.298530092594</v>
          </cell>
          <cell r="H17247">
            <v>0</v>
          </cell>
          <cell r="O17247">
            <v>2848732.2195000001</v>
          </cell>
        </row>
        <row r="17248">
          <cell r="A17248">
            <v>45954</v>
          </cell>
          <cell r="C17248" t="str">
            <v>ABEL Y SOFIA SAS</v>
          </cell>
          <cell r="F17248">
            <v>45885.349814814814</v>
          </cell>
          <cell r="G17248">
            <v>45915.349363425928</v>
          </cell>
          <cell r="H17248">
            <v>39</v>
          </cell>
          <cell r="O17248">
            <v>1492500</v>
          </cell>
        </row>
        <row r="17249">
          <cell r="A17249">
            <v>45954</v>
          </cell>
          <cell r="C17249" t="str">
            <v>ABEL Y SOFIA SAS</v>
          </cell>
          <cell r="F17249">
            <v>45888.273958333331</v>
          </cell>
          <cell r="G17249">
            <v>45918.27380787037</v>
          </cell>
          <cell r="H17249">
            <v>36</v>
          </cell>
          <cell r="O17249">
            <v>746399.97</v>
          </cell>
        </row>
        <row r="17250">
          <cell r="A17250">
            <v>45954</v>
          </cell>
          <cell r="C17250" t="str">
            <v>ABEL Y SOFIA SAS</v>
          </cell>
          <cell r="F17250">
            <v>45889.295787037037</v>
          </cell>
          <cell r="G17250">
            <v>45919.295613425929</v>
          </cell>
          <cell r="H17250">
            <v>35</v>
          </cell>
          <cell r="O17250">
            <v>72999.990000000005</v>
          </cell>
        </row>
        <row r="17251">
          <cell r="A17251">
            <v>45954</v>
          </cell>
          <cell r="C17251" t="str">
            <v>ABEL Y SOFIA SAS</v>
          </cell>
          <cell r="F17251">
            <v>45892.312175925923</v>
          </cell>
          <cell r="G17251">
            <v>45922.312002314815</v>
          </cell>
          <cell r="H17251">
            <v>32</v>
          </cell>
          <cell r="O17251">
            <v>2348500</v>
          </cell>
        </row>
        <row r="17252">
          <cell r="A17252">
            <v>45954</v>
          </cell>
          <cell r="C17252" t="str">
            <v>ABEL Y SOFIA SAS</v>
          </cell>
          <cell r="F17252">
            <v>45894.346238425926</v>
          </cell>
          <cell r="G17252">
            <v>45924.34547453704</v>
          </cell>
          <cell r="H17252">
            <v>30</v>
          </cell>
          <cell r="O17252">
            <v>1202000</v>
          </cell>
        </row>
        <row r="17253">
          <cell r="A17253">
            <v>45954</v>
          </cell>
          <cell r="C17253" t="str">
            <v>ABEL Y SOFIA SAS</v>
          </cell>
          <cell r="F17253">
            <v>45898.31318287037</v>
          </cell>
          <cell r="G17253">
            <v>45928.313032407408</v>
          </cell>
          <cell r="H17253">
            <v>26</v>
          </cell>
          <cell r="O17253">
            <v>2580400</v>
          </cell>
        </row>
        <row r="17254">
          <cell r="A17254">
            <v>45954</v>
          </cell>
          <cell r="C17254" t="str">
            <v>ABEL Y SOFIA SAS</v>
          </cell>
          <cell r="F17254">
            <v>45898.345763888887</v>
          </cell>
          <cell r="G17254">
            <v>45928.344236111108</v>
          </cell>
          <cell r="H17254">
            <v>26</v>
          </cell>
          <cell r="O17254">
            <v>1192000</v>
          </cell>
        </row>
        <row r="17255">
          <cell r="A17255">
            <v>45954</v>
          </cell>
          <cell r="C17255" t="str">
            <v>ABEL Y SOFIA SAS</v>
          </cell>
          <cell r="F17255">
            <v>45901.316828703704</v>
          </cell>
          <cell r="G17255">
            <v>45931.316747685189</v>
          </cell>
          <cell r="H17255">
            <v>23</v>
          </cell>
          <cell r="O17255">
            <v>122950</v>
          </cell>
        </row>
        <row r="17256">
          <cell r="A17256">
            <v>45954</v>
          </cell>
          <cell r="C17256" t="str">
            <v>ABEL Y SOFIA SAS</v>
          </cell>
          <cell r="F17256">
            <v>45902.304618055554</v>
          </cell>
          <cell r="G17256">
            <v>45932.304456018515</v>
          </cell>
          <cell r="H17256">
            <v>22</v>
          </cell>
          <cell r="O17256">
            <v>344500.02</v>
          </cell>
        </row>
        <row r="17257">
          <cell r="A17257">
            <v>45954</v>
          </cell>
          <cell r="C17257" t="str">
            <v>ABEL Y SOFIA SAS</v>
          </cell>
          <cell r="F17257">
            <v>45902.307037037041</v>
          </cell>
          <cell r="G17257">
            <v>45932.30678240741</v>
          </cell>
          <cell r="H17257">
            <v>22</v>
          </cell>
          <cell r="O17257">
            <v>117600</v>
          </cell>
        </row>
        <row r="17258">
          <cell r="A17258">
            <v>45954</v>
          </cell>
          <cell r="C17258" t="str">
            <v>ABEL Y SOFIA SAS</v>
          </cell>
          <cell r="F17258">
            <v>45904.337152777778</v>
          </cell>
          <cell r="G17258">
            <v>45934.336770833332</v>
          </cell>
          <cell r="H17258">
            <v>20</v>
          </cell>
          <cell r="O17258">
            <v>116999.99</v>
          </cell>
        </row>
        <row r="17259">
          <cell r="A17259">
            <v>45954</v>
          </cell>
          <cell r="C17259" t="str">
            <v>ABEL Y SOFIA SAS</v>
          </cell>
          <cell r="F17259">
            <v>45904.384560185186</v>
          </cell>
          <cell r="G17259">
            <v>45934.384386574071</v>
          </cell>
          <cell r="H17259">
            <v>20</v>
          </cell>
          <cell r="O17259">
            <v>2694450</v>
          </cell>
        </row>
        <row r="17260">
          <cell r="A17260">
            <v>45954</v>
          </cell>
          <cell r="C17260" t="str">
            <v>ABEL Y SOFIA SAS</v>
          </cell>
          <cell r="F17260">
            <v>45905.36917824074</v>
          </cell>
          <cell r="G17260">
            <v>45935.368564814817</v>
          </cell>
          <cell r="H17260">
            <v>19</v>
          </cell>
          <cell r="O17260">
            <v>1210000</v>
          </cell>
        </row>
        <row r="17261">
          <cell r="A17261">
            <v>45954</v>
          </cell>
          <cell r="C17261" t="str">
            <v>LE CABRERA SOCIEDAD POR ACCIONES SIMPLIFICADA</v>
          </cell>
          <cell r="F17261">
            <v>45939.514236111114</v>
          </cell>
          <cell r="G17261">
            <v>45954.513923611114</v>
          </cell>
          <cell r="H17261">
            <v>3</v>
          </cell>
          <cell r="O17261">
            <v>1985346.496</v>
          </cell>
        </row>
        <row r="17262">
          <cell r="A17262">
            <v>45954</v>
          </cell>
          <cell r="C17262" t="str">
            <v>LE CABRERA SOCIEDAD POR ACCIONES SIMPLIFICADA</v>
          </cell>
          <cell r="F17262">
            <v>45944.210370370369</v>
          </cell>
          <cell r="G17262">
            <v>45959.206793981481</v>
          </cell>
          <cell r="H17262">
            <v>-2</v>
          </cell>
          <cell r="O17262">
            <v>5058172.1119999997</v>
          </cell>
        </row>
        <row r="17263">
          <cell r="A17263">
            <v>45954</v>
          </cell>
          <cell r="C17263" t="str">
            <v>LE CABRERA SOCIEDAD POR ACCIONES SIMPLIFICADA</v>
          </cell>
          <cell r="F17263">
            <v>45946.280358796299</v>
          </cell>
          <cell r="G17263">
            <v>45961.275150462963</v>
          </cell>
          <cell r="H17263">
            <v>-4</v>
          </cell>
          <cell r="O17263">
            <v>3293109.8480000002</v>
          </cell>
        </row>
        <row r="17264">
          <cell r="A17264">
            <v>45954</v>
          </cell>
          <cell r="C17264" t="str">
            <v>PURA SABROSURA SAS</v>
          </cell>
          <cell r="F17264">
            <v>45939</v>
          </cell>
          <cell r="G17264">
            <v>45954</v>
          </cell>
          <cell r="H17264">
            <v>3</v>
          </cell>
          <cell r="O17264">
            <v>683857.06200000003</v>
          </cell>
        </row>
        <row r="17265">
          <cell r="A17265">
            <v>45954</v>
          </cell>
          <cell r="C17265" t="str">
            <v>PURA SABROSURA SAS</v>
          </cell>
          <cell r="F17265">
            <v>45941</v>
          </cell>
          <cell r="G17265">
            <v>45956</v>
          </cell>
          <cell r="H17265">
            <v>1</v>
          </cell>
          <cell r="O17265">
            <v>5304000</v>
          </cell>
        </row>
        <row r="17266">
          <cell r="A17266">
            <v>45954</v>
          </cell>
          <cell r="C17266" t="str">
            <v>PURA SABROSURA SAS</v>
          </cell>
          <cell r="F17266">
            <v>45944</v>
          </cell>
          <cell r="G17266">
            <v>45959</v>
          </cell>
          <cell r="H17266">
            <v>-2</v>
          </cell>
          <cell r="O17266">
            <v>60647.874000000003</v>
          </cell>
        </row>
        <row r="17267">
          <cell r="A17267">
            <v>45954</v>
          </cell>
          <cell r="C17267" t="str">
            <v>PURA SABROSURA SAS</v>
          </cell>
          <cell r="F17267">
            <v>45944</v>
          </cell>
          <cell r="G17267">
            <v>45959</v>
          </cell>
          <cell r="H17267">
            <v>-2</v>
          </cell>
          <cell r="O17267">
            <v>597590.68949999998</v>
          </cell>
        </row>
        <row r="17268">
          <cell r="A17268">
            <v>45954</v>
          </cell>
          <cell r="C17268" t="str">
            <v>SARUPETROL SAS</v>
          </cell>
          <cell r="F17268">
            <v>45931.278298611112</v>
          </cell>
          <cell r="G17268">
            <v>45951.276747685188</v>
          </cell>
          <cell r="H17268">
            <v>6</v>
          </cell>
          <cell r="O17268">
            <v>5368800</v>
          </cell>
        </row>
        <row r="17269">
          <cell r="A17269">
            <v>45954</v>
          </cell>
          <cell r="C17269" t="str">
            <v>SARUPETROL SAS</v>
          </cell>
          <cell r="F17269">
            <v>45939.575219907405</v>
          </cell>
          <cell r="G17269">
            <v>45959.56753472222</v>
          </cell>
          <cell r="H17269">
            <v>-2</v>
          </cell>
          <cell r="O17269">
            <v>4987450</v>
          </cell>
        </row>
        <row r="17270">
          <cell r="A17270">
            <v>45954</v>
          </cell>
          <cell r="C17270" t="str">
            <v>DEKARLA SAS</v>
          </cell>
          <cell r="F17270">
            <v>45953.48883101852</v>
          </cell>
          <cell r="G17270">
            <v>45954.488668981481</v>
          </cell>
          <cell r="H17270">
            <v>3</v>
          </cell>
          <cell r="O17270">
            <v>755000</v>
          </cell>
        </row>
        <row r="17271">
          <cell r="A17271">
            <v>45954</v>
          </cell>
          <cell r="C17271" t="str">
            <v>VENTAS MOSTRADOR</v>
          </cell>
          <cell r="F17271">
            <v>45954</v>
          </cell>
          <cell r="G17271">
            <v>45954</v>
          </cell>
          <cell r="H17271">
            <v>0</v>
          </cell>
          <cell r="O17271">
            <v>221623</v>
          </cell>
        </row>
        <row r="17272">
          <cell r="A17272">
            <v>45954</v>
          </cell>
          <cell r="C17272" t="str">
            <v>VENTAS MOSTRADOR</v>
          </cell>
          <cell r="F17272">
            <v>45955</v>
          </cell>
          <cell r="G17272">
            <v>45955</v>
          </cell>
          <cell r="H17272">
            <v>0</v>
          </cell>
          <cell r="O17272">
            <v>0</v>
          </cell>
        </row>
        <row r="17273">
          <cell r="A17273">
            <v>45955</v>
          </cell>
          <cell r="C17273" t="str">
            <v xml:space="preserve">THE BOY ENTERPRISES SAS </v>
          </cell>
          <cell r="F17273">
            <v>45894.474456018521</v>
          </cell>
          <cell r="G17273">
            <v>45909.474305555559</v>
          </cell>
          <cell r="H17273">
            <v>48</v>
          </cell>
          <cell r="O17273">
            <v>1168800</v>
          </cell>
        </row>
        <row r="17274">
          <cell r="A17274">
            <v>45955</v>
          </cell>
          <cell r="C17274" t="str">
            <v>VENTAS MOSTRADOR</v>
          </cell>
          <cell r="F17274">
            <v>45955</v>
          </cell>
          <cell r="G17274">
            <v>45955</v>
          </cell>
          <cell r="H17274">
            <v>0</v>
          </cell>
          <cell r="O17274">
            <v>8670</v>
          </cell>
        </row>
        <row r="17275">
          <cell r="A17275">
            <v>45955</v>
          </cell>
          <cell r="C17275" t="str">
            <v>VENTAS MOSTRADOR</v>
          </cell>
          <cell r="F17275">
            <v>45955</v>
          </cell>
          <cell r="G17275">
            <v>45955</v>
          </cell>
          <cell r="H17275">
            <v>0</v>
          </cell>
          <cell r="O17275">
            <v>10780</v>
          </cell>
        </row>
        <row r="17276">
          <cell r="A17276">
            <v>45955</v>
          </cell>
          <cell r="C17276" t="str">
            <v>VENTAS MOSTRADOR</v>
          </cell>
          <cell r="F17276">
            <v>45955</v>
          </cell>
          <cell r="G17276">
            <v>45955</v>
          </cell>
          <cell r="H17276">
            <v>0</v>
          </cell>
          <cell r="O17276">
            <v>14000</v>
          </cell>
        </row>
        <row r="17277">
          <cell r="A17277">
            <v>45955</v>
          </cell>
          <cell r="C17277" t="str">
            <v>VENTAS MOSTRADOR</v>
          </cell>
          <cell r="F17277">
            <v>45955</v>
          </cell>
          <cell r="G17277">
            <v>45955</v>
          </cell>
          <cell r="H17277">
            <v>0</v>
          </cell>
          <cell r="O17277">
            <v>20000</v>
          </cell>
        </row>
        <row r="17278">
          <cell r="A17278">
            <v>45955</v>
          </cell>
          <cell r="C17278" t="str">
            <v>VENTAS MOSTRADOR</v>
          </cell>
          <cell r="F17278">
            <v>45955</v>
          </cell>
          <cell r="G17278">
            <v>45955</v>
          </cell>
          <cell r="H17278">
            <v>0</v>
          </cell>
          <cell r="O17278">
            <v>20000</v>
          </cell>
        </row>
        <row r="17279">
          <cell r="A17279">
            <v>45955</v>
          </cell>
          <cell r="C17279" t="str">
            <v>VENTAS MOSTRADOR</v>
          </cell>
          <cell r="F17279">
            <v>45955</v>
          </cell>
          <cell r="G17279">
            <v>45955</v>
          </cell>
          <cell r="H17279">
            <v>0</v>
          </cell>
          <cell r="O17279">
            <v>20250</v>
          </cell>
        </row>
        <row r="17280">
          <cell r="A17280">
            <v>45955</v>
          </cell>
          <cell r="C17280" t="str">
            <v>VENTAS MOSTRADOR</v>
          </cell>
          <cell r="F17280">
            <v>45955</v>
          </cell>
          <cell r="G17280">
            <v>45955</v>
          </cell>
          <cell r="H17280">
            <v>0</v>
          </cell>
          <cell r="O17280">
            <v>20450</v>
          </cell>
        </row>
        <row r="17281">
          <cell r="A17281">
            <v>45955</v>
          </cell>
          <cell r="C17281" t="str">
            <v>VENTAS MOSTRADOR</v>
          </cell>
          <cell r="F17281">
            <v>45955</v>
          </cell>
          <cell r="G17281">
            <v>45955</v>
          </cell>
          <cell r="H17281">
            <v>0</v>
          </cell>
          <cell r="O17281">
            <v>21000</v>
          </cell>
        </row>
        <row r="17282">
          <cell r="A17282">
            <v>45955</v>
          </cell>
          <cell r="C17282" t="str">
            <v>VENTAS MOSTRADOR</v>
          </cell>
          <cell r="F17282">
            <v>45955</v>
          </cell>
          <cell r="G17282">
            <v>45955</v>
          </cell>
          <cell r="H17282">
            <v>0</v>
          </cell>
          <cell r="O17282">
            <v>21704</v>
          </cell>
        </row>
        <row r="17283">
          <cell r="A17283">
            <v>45955</v>
          </cell>
          <cell r="C17283" t="str">
            <v>VENTAS MOSTRADOR</v>
          </cell>
          <cell r="F17283">
            <v>45955</v>
          </cell>
          <cell r="G17283">
            <v>45955</v>
          </cell>
          <cell r="H17283">
            <v>0</v>
          </cell>
          <cell r="O17283">
            <v>25250</v>
          </cell>
        </row>
        <row r="17284">
          <cell r="A17284">
            <v>45955</v>
          </cell>
          <cell r="C17284" t="str">
            <v>VENTAS MOSTRADOR</v>
          </cell>
          <cell r="F17284">
            <v>45955</v>
          </cell>
          <cell r="G17284">
            <v>45955</v>
          </cell>
          <cell r="H17284">
            <v>0</v>
          </cell>
          <cell r="O17284">
            <v>28270</v>
          </cell>
        </row>
        <row r="17285">
          <cell r="A17285">
            <v>45955</v>
          </cell>
          <cell r="C17285" t="str">
            <v>VENTAS MOSTRADOR</v>
          </cell>
          <cell r="F17285">
            <v>45955</v>
          </cell>
          <cell r="G17285">
            <v>45955</v>
          </cell>
          <cell r="H17285">
            <v>0</v>
          </cell>
          <cell r="O17285">
            <v>36000</v>
          </cell>
        </row>
        <row r="17286">
          <cell r="A17286">
            <v>45955</v>
          </cell>
          <cell r="C17286" t="str">
            <v>VENTAS MOSTRADOR</v>
          </cell>
          <cell r="F17286">
            <v>45955</v>
          </cell>
          <cell r="G17286">
            <v>45955</v>
          </cell>
          <cell r="H17286">
            <v>0</v>
          </cell>
          <cell r="O17286">
            <v>42218</v>
          </cell>
        </row>
        <row r="17287">
          <cell r="A17287">
            <v>45955</v>
          </cell>
          <cell r="C17287" t="str">
            <v>VENTAS MOSTRADOR</v>
          </cell>
          <cell r="F17287">
            <v>45955</v>
          </cell>
          <cell r="G17287">
            <v>45955</v>
          </cell>
          <cell r="H17287">
            <v>0</v>
          </cell>
          <cell r="O17287">
            <v>74916</v>
          </cell>
        </row>
        <row r="17288">
          <cell r="A17288">
            <v>45955</v>
          </cell>
          <cell r="C17288" t="str">
            <v>VENTAS MOSTRADOR</v>
          </cell>
          <cell r="F17288">
            <v>45955</v>
          </cell>
          <cell r="G17288">
            <v>45955</v>
          </cell>
          <cell r="H17288">
            <v>0</v>
          </cell>
          <cell r="O17288">
            <v>81520</v>
          </cell>
        </row>
        <row r="17289">
          <cell r="A17289">
            <v>45955</v>
          </cell>
          <cell r="C17289" t="str">
            <v>VENTAS MOSTRADOR</v>
          </cell>
          <cell r="O17289">
            <v>0</v>
          </cell>
        </row>
        <row r="17290">
          <cell r="A17290">
            <v>45955</v>
          </cell>
          <cell r="C17290" t="str">
            <v>VENTAS MOSTRADOR</v>
          </cell>
          <cell r="F17290">
            <v>45955</v>
          </cell>
          <cell r="G17290">
            <v>45955</v>
          </cell>
          <cell r="H17290">
            <v>0</v>
          </cell>
          <cell r="O17290">
            <v>200000</v>
          </cell>
        </row>
        <row r="17291">
          <cell r="A17291">
            <v>45955</v>
          </cell>
          <cell r="C17291" t="str">
            <v>CARLOS ANDRES HERNANDEZ MARTINEZ</v>
          </cell>
          <cell r="F17291">
            <v>45954</v>
          </cell>
          <cell r="G17291">
            <v>45955</v>
          </cell>
          <cell r="H17291">
            <v>2</v>
          </cell>
          <cell r="O17291">
            <v>425500</v>
          </cell>
        </row>
        <row r="17292">
          <cell r="A17292">
            <v>45955</v>
          </cell>
          <cell r="C17292" t="str">
            <v>MESABAR SAS</v>
          </cell>
          <cell r="F17292">
            <v>45947</v>
          </cell>
          <cell r="G17292">
            <v>45955</v>
          </cell>
          <cell r="H17292">
            <v>2</v>
          </cell>
          <cell r="O17292">
            <v>679100</v>
          </cell>
        </row>
        <row r="17293">
          <cell r="A17293">
            <v>45955</v>
          </cell>
          <cell r="C17293" t="str">
            <v>VENTAS MOSTRADOR</v>
          </cell>
          <cell r="F17293">
            <v>45956</v>
          </cell>
          <cell r="G17293">
            <v>45956</v>
          </cell>
          <cell r="H17293">
            <v>0</v>
          </cell>
          <cell r="O17293">
            <v>0</v>
          </cell>
        </row>
        <row r="17294">
          <cell r="A17294">
            <v>45955</v>
          </cell>
          <cell r="C17294" t="str">
            <v>GONZALEZ GOMEZ JOSE LUIS</v>
          </cell>
          <cell r="F17294">
            <v>45954</v>
          </cell>
          <cell r="G17294">
            <v>45955</v>
          </cell>
          <cell r="H17294">
            <v>2</v>
          </cell>
          <cell r="O17294">
            <v>557250</v>
          </cell>
        </row>
        <row r="17295">
          <cell r="A17295">
            <v>45955</v>
          </cell>
          <cell r="C17295" t="str">
            <v>DARWIN GEOVANNI OCHOA MERCHAN</v>
          </cell>
          <cell r="F17295">
            <v>45954</v>
          </cell>
          <cell r="G17295">
            <v>45955</v>
          </cell>
          <cell r="H17295">
            <v>2</v>
          </cell>
          <cell r="O17295">
            <v>148000</v>
          </cell>
        </row>
        <row r="17296">
          <cell r="A17296">
            <v>45955</v>
          </cell>
          <cell r="C17296" t="str">
            <v>CARLOS ANDRES HERNANDEZ MARTINEZ</v>
          </cell>
          <cell r="F17296">
            <v>45955</v>
          </cell>
          <cell r="G17296">
            <v>45956</v>
          </cell>
          <cell r="H17296">
            <v>1</v>
          </cell>
          <cell r="O17296">
            <v>212750</v>
          </cell>
        </row>
        <row r="17297">
          <cell r="A17297">
            <v>45955</v>
          </cell>
          <cell r="C17297" t="str">
            <v>CARLOS ANDRES HERNANDEZ MARTINEZ</v>
          </cell>
          <cell r="F17297">
            <v>45954</v>
          </cell>
          <cell r="G17297">
            <v>45955</v>
          </cell>
          <cell r="H17297">
            <v>2</v>
          </cell>
          <cell r="O17297">
            <v>212750</v>
          </cell>
        </row>
        <row r="17298">
          <cell r="A17298">
            <v>45955</v>
          </cell>
          <cell r="C17298" t="str">
            <v>VENTAS MOSTRADOR</v>
          </cell>
          <cell r="F17298">
            <v>45956</v>
          </cell>
          <cell r="G17298">
            <v>45956</v>
          </cell>
          <cell r="H17298">
            <v>0</v>
          </cell>
          <cell r="O17298">
            <v>0</v>
          </cell>
        </row>
        <row r="17299">
          <cell r="A17299">
            <v>45955</v>
          </cell>
          <cell r="C17299" t="str">
            <v>KAREN GISSET MARTINEZ SANDOVAL</v>
          </cell>
          <cell r="F17299">
            <v>45955</v>
          </cell>
          <cell r="G17299">
            <v>45956</v>
          </cell>
          <cell r="H17299">
            <v>1</v>
          </cell>
          <cell r="O17299">
            <v>1745700</v>
          </cell>
        </row>
        <row r="17300">
          <cell r="A17300">
            <v>45955</v>
          </cell>
          <cell r="C17300" t="str">
            <v>VENTAS MOSTRADOR</v>
          </cell>
          <cell r="F17300">
            <v>45955</v>
          </cell>
          <cell r="G17300">
            <v>45955</v>
          </cell>
          <cell r="H17300">
            <v>0</v>
          </cell>
          <cell r="O17300">
            <v>1145405</v>
          </cell>
        </row>
        <row r="17301">
          <cell r="A17301">
            <v>45955</v>
          </cell>
          <cell r="C17301" t="str">
            <v>VENTAS MOSTRADOR</v>
          </cell>
          <cell r="F17301">
            <v>45955</v>
          </cell>
          <cell r="G17301">
            <v>45955</v>
          </cell>
          <cell r="H17301">
            <v>0</v>
          </cell>
          <cell r="O17301">
            <v>1098967</v>
          </cell>
        </row>
        <row r="17302">
          <cell r="A17302">
            <v>45956</v>
          </cell>
          <cell r="C17302" t="str">
            <v>VENTAS MOSTRADOR</v>
          </cell>
          <cell r="F17302">
            <v>45956</v>
          </cell>
          <cell r="G17302">
            <v>45956</v>
          </cell>
          <cell r="H17302">
            <v>0</v>
          </cell>
          <cell r="O17302">
            <v>9095</v>
          </cell>
        </row>
        <row r="17303">
          <cell r="A17303">
            <v>45956</v>
          </cell>
          <cell r="C17303" t="str">
            <v>VENTAS MOSTRADOR</v>
          </cell>
          <cell r="F17303">
            <v>45956</v>
          </cell>
          <cell r="G17303">
            <v>45956</v>
          </cell>
          <cell r="H17303">
            <v>0</v>
          </cell>
          <cell r="O17303">
            <v>14000</v>
          </cell>
        </row>
        <row r="17304">
          <cell r="A17304">
            <v>45956</v>
          </cell>
          <cell r="C17304" t="str">
            <v>VENTAS MOSTRADOR</v>
          </cell>
          <cell r="F17304">
            <v>45956</v>
          </cell>
          <cell r="G17304">
            <v>45956</v>
          </cell>
          <cell r="H17304">
            <v>0</v>
          </cell>
          <cell r="O17304">
            <v>14400</v>
          </cell>
        </row>
        <row r="17305">
          <cell r="A17305">
            <v>45956</v>
          </cell>
          <cell r="C17305" t="str">
            <v>VENTAS MOSTRADOR</v>
          </cell>
          <cell r="F17305">
            <v>45956</v>
          </cell>
          <cell r="G17305">
            <v>45956</v>
          </cell>
          <cell r="H17305">
            <v>0</v>
          </cell>
          <cell r="O17305">
            <v>15570</v>
          </cell>
        </row>
        <row r="17306">
          <cell r="A17306">
            <v>45956</v>
          </cell>
          <cell r="C17306" t="str">
            <v>VENTAS MOSTRADOR</v>
          </cell>
          <cell r="F17306">
            <v>45956</v>
          </cell>
          <cell r="G17306">
            <v>45956</v>
          </cell>
          <cell r="H17306">
            <v>0</v>
          </cell>
          <cell r="O17306">
            <v>19085</v>
          </cell>
        </row>
        <row r="17307">
          <cell r="A17307">
            <v>45956</v>
          </cell>
          <cell r="C17307" t="str">
            <v>VENTAS MOSTRADOR</v>
          </cell>
          <cell r="F17307">
            <v>45956</v>
          </cell>
          <cell r="G17307">
            <v>45956</v>
          </cell>
          <cell r="H17307">
            <v>0</v>
          </cell>
          <cell r="O17307">
            <v>20140</v>
          </cell>
        </row>
        <row r="17308">
          <cell r="A17308">
            <v>45956</v>
          </cell>
          <cell r="C17308" t="str">
            <v>VENTAS MOSTRADOR</v>
          </cell>
          <cell r="F17308">
            <v>45956</v>
          </cell>
          <cell r="G17308">
            <v>45956</v>
          </cell>
          <cell r="H17308">
            <v>0</v>
          </cell>
          <cell r="O17308">
            <v>20950</v>
          </cell>
        </row>
        <row r="17309">
          <cell r="A17309">
            <v>45956</v>
          </cell>
          <cell r="C17309" t="str">
            <v>VENTAS MOSTRADOR</v>
          </cell>
          <cell r="F17309">
            <v>45956</v>
          </cell>
          <cell r="G17309">
            <v>45956</v>
          </cell>
          <cell r="H17309">
            <v>0</v>
          </cell>
          <cell r="O17309">
            <v>23912</v>
          </cell>
        </row>
        <row r="17310">
          <cell r="A17310">
            <v>45956</v>
          </cell>
          <cell r="C17310" t="str">
            <v>VENTAS MOSTRADOR</v>
          </cell>
          <cell r="F17310">
            <v>45956</v>
          </cell>
          <cell r="G17310">
            <v>45956</v>
          </cell>
          <cell r="H17310">
            <v>0</v>
          </cell>
          <cell r="O17310">
            <v>28000</v>
          </cell>
        </row>
        <row r="17311">
          <cell r="A17311">
            <v>45956</v>
          </cell>
          <cell r="C17311" t="str">
            <v>VENTAS MOSTRADOR</v>
          </cell>
          <cell r="F17311">
            <v>45956</v>
          </cell>
          <cell r="G17311">
            <v>45956</v>
          </cell>
          <cell r="H17311">
            <v>0</v>
          </cell>
          <cell r="O17311">
            <v>28170</v>
          </cell>
        </row>
        <row r="17312">
          <cell r="A17312">
            <v>45956</v>
          </cell>
          <cell r="C17312" t="str">
            <v>VENTAS MOSTRADOR</v>
          </cell>
          <cell r="F17312">
            <v>45956</v>
          </cell>
          <cell r="G17312">
            <v>45956</v>
          </cell>
          <cell r="H17312">
            <v>0</v>
          </cell>
          <cell r="O17312">
            <v>30000</v>
          </cell>
        </row>
        <row r="17313">
          <cell r="A17313">
            <v>45956</v>
          </cell>
          <cell r="C17313" t="str">
            <v>VENTAS MOSTRADOR</v>
          </cell>
          <cell r="F17313">
            <v>45956</v>
          </cell>
          <cell r="G17313">
            <v>45956</v>
          </cell>
          <cell r="H17313">
            <v>0</v>
          </cell>
          <cell r="O17313">
            <v>30880</v>
          </cell>
        </row>
        <row r="17314">
          <cell r="A17314">
            <v>45956</v>
          </cell>
          <cell r="C17314" t="str">
            <v>VENTAS MOSTRADOR</v>
          </cell>
          <cell r="F17314">
            <v>45956</v>
          </cell>
          <cell r="G17314">
            <v>45956</v>
          </cell>
          <cell r="H17314">
            <v>0</v>
          </cell>
          <cell r="O17314">
            <v>31080</v>
          </cell>
        </row>
        <row r="17315">
          <cell r="A17315">
            <v>45956</v>
          </cell>
          <cell r="C17315" t="str">
            <v>VENTAS MOSTRADOR</v>
          </cell>
          <cell r="F17315">
            <v>45953</v>
          </cell>
          <cell r="G17315">
            <v>45954</v>
          </cell>
          <cell r="H17315">
            <v>3</v>
          </cell>
          <cell r="O17315">
            <v>0</v>
          </cell>
        </row>
        <row r="17316">
          <cell r="A17316">
            <v>45956</v>
          </cell>
          <cell r="C17316" t="str">
            <v>VENTAS MOSTRADOR</v>
          </cell>
          <cell r="F17316">
            <v>45956</v>
          </cell>
          <cell r="G17316">
            <v>45956</v>
          </cell>
          <cell r="H17316">
            <v>2</v>
          </cell>
          <cell r="O17316">
            <v>34500</v>
          </cell>
        </row>
        <row r="17317">
          <cell r="A17317">
            <v>45956</v>
          </cell>
          <cell r="C17317" t="str">
            <v>VENTAS MOSTRADOR</v>
          </cell>
          <cell r="F17317">
            <v>45956</v>
          </cell>
          <cell r="G17317">
            <v>45956</v>
          </cell>
          <cell r="H17317">
            <v>3</v>
          </cell>
          <cell r="O17317">
            <v>35576</v>
          </cell>
        </row>
        <row r="17318">
          <cell r="A17318">
            <v>45956</v>
          </cell>
          <cell r="C17318" t="str">
            <v>VENTAS MOSTRADOR</v>
          </cell>
          <cell r="F17318">
            <v>45956</v>
          </cell>
          <cell r="G17318">
            <v>45956</v>
          </cell>
          <cell r="H17318">
            <v>0</v>
          </cell>
          <cell r="O17318">
            <v>48106</v>
          </cell>
        </row>
        <row r="17319">
          <cell r="A17319">
            <v>45956</v>
          </cell>
          <cell r="C17319" t="str">
            <v>VENTAS MOSTRADOR</v>
          </cell>
          <cell r="F17319">
            <v>45956</v>
          </cell>
          <cell r="G17319">
            <v>45956</v>
          </cell>
          <cell r="H17319">
            <v>0</v>
          </cell>
          <cell r="O17319">
            <v>48944</v>
          </cell>
        </row>
        <row r="17320">
          <cell r="A17320">
            <v>45956</v>
          </cell>
          <cell r="C17320" t="str">
            <v>VENTAS MOSTRADOR</v>
          </cell>
          <cell r="F17320">
            <v>45956</v>
          </cell>
          <cell r="G17320">
            <v>45956</v>
          </cell>
          <cell r="H17320">
            <v>0</v>
          </cell>
          <cell r="O17320">
            <v>55208</v>
          </cell>
        </row>
        <row r="17321">
          <cell r="A17321">
            <v>45956</v>
          </cell>
          <cell r="C17321" t="str">
            <v>VENTAS MOSTRADOR</v>
          </cell>
          <cell r="F17321">
            <v>45956</v>
          </cell>
          <cell r="G17321">
            <v>45956</v>
          </cell>
          <cell r="H17321">
            <v>0</v>
          </cell>
          <cell r="O17321">
            <v>57242</v>
          </cell>
        </row>
        <row r="17322">
          <cell r="A17322">
            <v>45956</v>
          </cell>
          <cell r="C17322" t="str">
            <v>VENTAS MOSTRADOR</v>
          </cell>
          <cell r="F17322">
            <v>45956</v>
          </cell>
          <cell r="G17322">
            <v>45956</v>
          </cell>
          <cell r="H17322">
            <v>0</v>
          </cell>
          <cell r="O17322">
            <v>61044</v>
          </cell>
        </row>
        <row r="17323">
          <cell r="A17323">
            <v>45956</v>
          </cell>
          <cell r="C17323" t="str">
            <v>VENTAS MOSTRADOR</v>
          </cell>
          <cell r="F17323">
            <v>45956</v>
          </cell>
          <cell r="G17323">
            <v>45956</v>
          </cell>
          <cell r="H17323">
            <v>0</v>
          </cell>
          <cell r="O17323">
            <v>194735</v>
          </cell>
        </row>
        <row r="17324">
          <cell r="A17324">
            <v>45956</v>
          </cell>
          <cell r="C17324" t="str">
            <v>BASTIDAS MEDINA MARCELA</v>
          </cell>
          <cell r="F17324">
            <v>45953</v>
          </cell>
          <cell r="G17324">
            <v>45954</v>
          </cell>
          <cell r="H17324">
            <v>3</v>
          </cell>
          <cell r="O17324">
            <v>325100</v>
          </cell>
        </row>
        <row r="17325">
          <cell r="A17325">
            <v>45956</v>
          </cell>
          <cell r="C17325" t="str">
            <v>BASTIDAS MEDINA MARCELA</v>
          </cell>
          <cell r="F17325">
            <v>45954</v>
          </cell>
          <cell r="G17325">
            <v>45955</v>
          </cell>
          <cell r="H17325">
            <v>2</v>
          </cell>
          <cell r="O17325">
            <v>145000</v>
          </cell>
        </row>
        <row r="17326">
          <cell r="A17326">
            <v>45956</v>
          </cell>
          <cell r="C17326" t="str">
            <v>THE NEXT SHOT S.A.S</v>
          </cell>
          <cell r="F17326">
            <v>45953</v>
          </cell>
          <cell r="G17326">
            <v>45954</v>
          </cell>
          <cell r="H17326">
            <v>3</v>
          </cell>
          <cell r="O17326">
            <v>662200</v>
          </cell>
        </row>
        <row r="17327">
          <cell r="A17327">
            <v>45956</v>
          </cell>
          <cell r="C17327" t="str">
            <v>VENTAS MOSTRADOR</v>
          </cell>
          <cell r="F17327">
            <v>45956</v>
          </cell>
          <cell r="G17327">
            <v>45956</v>
          </cell>
          <cell r="H17327">
            <v>0</v>
          </cell>
          <cell r="O17327">
            <v>1005894</v>
          </cell>
        </row>
        <row r="17328">
          <cell r="A17328">
            <v>45956</v>
          </cell>
          <cell r="C17328" t="str">
            <v>VENTAS MOSTRADOR</v>
          </cell>
          <cell r="F17328">
            <v>45956</v>
          </cell>
          <cell r="G17328">
            <v>45956</v>
          </cell>
          <cell r="H17328">
            <v>0</v>
          </cell>
          <cell r="O17328">
            <v>3063630</v>
          </cell>
        </row>
        <row r="17329">
          <cell r="A17329">
            <v>45957</v>
          </cell>
          <cell r="C17329" t="str">
            <v>VENTAS MOSTRADOR</v>
          </cell>
          <cell r="F17329">
            <v>45957</v>
          </cell>
          <cell r="G17329">
            <v>45957</v>
          </cell>
          <cell r="H17329">
            <v>0</v>
          </cell>
          <cell r="O17329">
            <v>4640</v>
          </cell>
        </row>
        <row r="17330">
          <cell r="A17330">
            <v>45957</v>
          </cell>
          <cell r="C17330" t="str">
            <v>VENTAS MOSTRADOR</v>
          </cell>
          <cell r="F17330">
            <v>45957</v>
          </cell>
          <cell r="G17330">
            <v>45957</v>
          </cell>
          <cell r="H17330">
            <v>0</v>
          </cell>
          <cell r="O17330">
            <v>7000</v>
          </cell>
        </row>
        <row r="17331">
          <cell r="A17331">
            <v>45957</v>
          </cell>
          <cell r="C17331" t="str">
            <v>VENTAS MOSTRADOR</v>
          </cell>
          <cell r="F17331">
            <v>45957</v>
          </cell>
          <cell r="G17331">
            <v>45957</v>
          </cell>
          <cell r="H17331">
            <v>0</v>
          </cell>
          <cell r="O17331">
            <v>13350</v>
          </cell>
        </row>
        <row r="17332">
          <cell r="A17332">
            <v>45957</v>
          </cell>
          <cell r="C17332" t="str">
            <v>VENTAS MOSTRADOR</v>
          </cell>
          <cell r="F17332">
            <v>45957</v>
          </cell>
          <cell r="G17332">
            <v>45957</v>
          </cell>
          <cell r="H17332">
            <v>0</v>
          </cell>
          <cell r="O17332">
            <v>13860</v>
          </cell>
        </row>
        <row r="17333">
          <cell r="A17333">
            <v>45957</v>
          </cell>
          <cell r="C17333" t="str">
            <v>VENTAS MOSTRADOR</v>
          </cell>
          <cell r="F17333">
            <v>45957</v>
          </cell>
          <cell r="G17333">
            <v>45957</v>
          </cell>
          <cell r="H17333">
            <v>0</v>
          </cell>
          <cell r="O17333">
            <v>14250</v>
          </cell>
        </row>
        <row r="17334">
          <cell r="A17334">
            <v>45957</v>
          </cell>
          <cell r="C17334" t="str">
            <v>VENTAS MOSTRADOR</v>
          </cell>
          <cell r="F17334">
            <v>45957</v>
          </cell>
          <cell r="G17334">
            <v>45957</v>
          </cell>
          <cell r="H17334">
            <v>0</v>
          </cell>
          <cell r="O17334">
            <v>20000</v>
          </cell>
        </row>
        <row r="17335">
          <cell r="A17335">
            <v>45957</v>
          </cell>
          <cell r="C17335" t="str">
            <v>VENTAS MOSTRADOR</v>
          </cell>
          <cell r="F17335">
            <v>45957</v>
          </cell>
          <cell r="G17335">
            <v>45957</v>
          </cell>
          <cell r="H17335">
            <v>0</v>
          </cell>
          <cell r="O17335">
            <v>20000</v>
          </cell>
        </row>
        <row r="17336">
          <cell r="A17336">
            <v>45957</v>
          </cell>
          <cell r="C17336" t="str">
            <v>VENTAS MOSTRADOR</v>
          </cell>
          <cell r="F17336">
            <v>45957</v>
          </cell>
          <cell r="G17336">
            <v>45957</v>
          </cell>
          <cell r="H17336">
            <v>0</v>
          </cell>
          <cell r="O17336">
            <v>20500</v>
          </cell>
        </row>
        <row r="17337">
          <cell r="A17337">
            <v>45957</v>
          </cell>
          <cell r="C17337" t="str">
            <v>VENTAS MOSTRADOR</v>
          </cell>
          <cell r="F17337">
            <v>45957</v>
          </cell>
          <cell r="G17337">
            <v>45957</v>
          </cell>
          <cell r="H17337">
            <v>0</v>
          </cell>
          <cell r="O17337">
            <v>23200</v>
          </cell>
        </row>
        <row r="17338">
          <cell r="A17338">
            <v>45957</v>
          </cell>
          <cell r="C17338" t="str">
            <v>VENTAS MOSTRADOR</v>
          </cell>
          <cell r="F17338">
            <v>45957</v>
          </cell>
          <cell r="G17338">
            <v>45957</v>
          </cell>
          <cell r="H17338">
            <v>0</v>
          </cell>
          <cell r="O17338">
            <v>24560</v>
          </cell>
        </row>
        <row r="17339">
          <cell r="A17339">
            <v>45957</v>
          </cell>
          <cell r="C17339" t="str">
            <v>VENTAS MOSTRADOR</v>
          </cell>
          <cell r="F17339">
            <v>45957</v>
          </cell>
          <cell r="G17339">
            <v>45957</v>
          </cell>
          <cell r="H17339">
            <v>0</v>
          </cell>
          <cell r="O17339">
            <v>32160</v>
          </cell>
        </row>
        <row r="17340">
          <cell r="A17340">
            <v>45957</v>
          </cell>
          <cell r="C17340" t="str">
            <v>VENTAS MOSTRADOR</v>
          </cell>
          <cell r="F17340">
            <v>45957</v>
          </cell>
          <cell r="G17340">
            <v>45957</v>
          </cell>
          <cell r="H17340">
            <v>0</v>
          </cell>
          <cell r="O17340">
            <v>39880</v>
          </cell>
        </row>
        <row r="17341">
          <cell r="A17341">
            <v>45957</v>
          </cell>
          <cell r="C17341" t="str">
            <v>VENTAS MOSTRADOR</v>
          </cell>
          <cell r="F17341">
            <v>45957</v>
          </cell>
          <cell r="G17341">
            <v>45957</v>
          </cell>
          <cell r="H17341">
            <v>0</v>
          </cell>
          <cell r="O17341">
            <v>65690</v>
          </cell>
        </row>
        <row r="17342">
          <cell r="A17342">
            <v>45957</v>
          </cell>
          <cell r="C17342" t="str">
            <v>VENTAS MOSTRADOR</v>
          </cell>
          <cell r="F17342">
            <v>45951.321192129632</v>
          </cell>
          <cell r="G17342">
            <v>45952.320949074077</v>
          </cell>
          <cell r="H17342">
            <v>6</v>
          </cell>
          <cell r="O17342">
            <v>0</v>
          </cell>
        </row>
        <row r="17343">
          <cell r="A17343">
            <v>45957</v>
          </cell>
          <cell r="C17343" t="str">
            <v>VENTAS MOSTRADOR</v>
          </cell>
          <cell r="F17343">
            <v>45955.283888888887</v>
          </cell>
          <cell r="G17343">
            <v>45956.283067129632</v>
          </cell>
          <cell r="H17343">
            <v>2</v>
          </cell>
          <cell r="O17343">
            <v>0</v>
          </cell>
        </row>
        <row r="17344">
          <cell r="A17344">
            <v>45957</v>
          </cell>
          <cell r="C17344" t="str">
            <v>CARLOS ANDRES HERNANDEZ MARTINEZ</v>
          </cell>
          <cell r="F17344">
            <v>45957.515439814815</v>
          </cell>
          <cell r="G17344">
            <v>45958.515347222223</v>
          </cell>
          <cell r="H17344">
            <v>0</v>
          </cell>
          <cell r="O17344">
            <v>212749.99</v>
          </cell>
        </row>
        <row r="17345">
          <cell r="A17345">
            <v>45957</v>
          </cell>
          <cell r="C17345" t="str">
            <v>CRISTIAN  ROJAS RIVERA</v>
          </cell>
          <cell r="F17345">
            <v>45957.580555555556</v>
          </cell>
          <cell r="G17345">
            <v>45963.580405092594</v>
          </cell>
          <cell r="H17345">
            <v>-5</v>
          </cell>
          <cell r="O17345">
            <v>255299.99</v>
          </cell>
        </row>
        <row r="17346">
          <cell r="A17346">
            <v>45957</v>
          </cell>
          <cell r="C17346" t="str">
            <v>VENTAS MOSTRADOR</v>
          </cell>
          <cell r="F17346">
            <v>45925.420092592591</v>
          </cell>
          <cell r="G17346">
            <v>45955.419131944444</v>
          </cell>
          <cell r="H17346">
            <v>3</v>
          </cell>
          <cell r="O17346">
            <v>0</v>
          </cell>
        </row>
        <row r="17347">
          <cell r="A17347">
            <v>45957</v>
          </cell>
          <cell r="C17347" t="str">
            <v>VENTAS MOSTRADOR</v>
          </cell>
          <cell r="F17347">
            <v>45936.565092592595</v>
          </cell>
          <cell r="G17347">
            <v>45966.56454861111</v>
          </cell>
          <cell r="H17347">
            <v>-8</v>
          </cell>
          <cell r="O17347">
            <v>0</v>
          </cell>
        </row>
        <row r="17348">
          <cell r="A17348">
            <v>45957</v>
          </cell>
          <cell r="C17348" t="str">
            <v>MEXICAN FOOD INDUSTRY SAS</v>
          </cell>
          <cell r="F17348">
            <v>45957.288587962961</v>
          </cell>
          <cell r="G17348">
            <v>45965.288518518515</v>
          </cell>
          <cell r="H17348">
            <v>-7</v>
          </cell>
          <cell r="O17348">
            <v>331200</v>
          </cell>
        </row>
        <row r="17349">
          <cell r="A17349">
            <v>45957</v>
          </cell>
          <cell r="C17349" t="str">
            <v xml:space="preserve">A MANO SAS </v>
          </cell>
          <cell r="F17349">
            <v>45951.438773148147</v>
          </cell>
          <cell r="G17349">
            <v>45959.438194444447</v>
          </cell>
          <cell r="H17349">
            <v>-1</v>
          </cell>
          <cell r="O17349">
            <v>374900</v>
          </cell>
        </row>
        <row r="17350">
          <cell r="A17350">
            <v>45957</v>
          </cell>
          <cell r="C17350" t="str">
            <v>VENTAS MOSTRADOR</v>
          </cell>
          <cell r="F17350">
            <v>45938.494953703703</v>
          </cell>
          <cell r="G17350">
            <v>45968.494756944441</v>
          </cell>
          <cell r="H17350">
            <v>-10</v>
          </cell>
          <cell r="O17350">
            <v>0</v>
          </cell>
        </row>
        <row r="17351">
          <cell r="A17351">
            <v>45957</v>
          </cell>
          <cell r="C17351" t="str">
            <v>CAROLA CACEROLA SAS</v>
          </cell>
          <cell r="F17351">
            <v>45951.321192129632</v>
          </cell>
          <cell r="G17351">
            <v>45952.320949074077</v>
          </cell>
          <cell r="H17351">
            <v>6</v>
          </cell>
          <cell r="O17351">
            <v>223170</v>
          </cell>
        </row>
        <row r="17352">
          <cell r="A17352">
            <v>45957</v>
          </cell>
          <cell r="C17352" t="str">
            <v>CAROLA CACEROLA SAS</v>
          </cell>
          <cell r="F17352">
            <v>45955.283888888887</v>
          </cell>
          <cell r="G17352">
            <v>45956.283067129632</v>
          </cell>
          <cell r="H17352">
            <v>2</v>
          </cell>
          <cell r="O17352">
            <v>220900</v>
          </cell>
        </row>
        <row r="17353">
          <cell r="A17353">
            <v>45957</v>
          </cell>
          <cell r="C17353" t="str">
            <v>ANA LUCIA BAUTISTA MANCILLA</v>
          </cell>
          <cell r="F17353">
            <v>45952.269386574073</v>
          </cell>
          <cell r="G17353">
            <v>45953.269270833334</v>
          </cell>
          <cell r="H17353">
            <v>5</v>
          </cell>
          <cell r="O17353">
            <v>752200</v>
          </cell>
        </row>
        <row r="17354">
          <cell r="A17354">
            <v>45957</v>
          </cell>
          <cell r="C17354" t="str">
            <v>CARLOS ANDRES HERNANDEZ MARTINEZ</v>
          </cell>
          <cell r="F17354">
            <v>45957.516736111109</v>
          </cell>
          <cell r="G17354">
            <v>45958.515740740739</v>
          </cell>
          <cell r="H17354">
            <v>0</v>
          </cell>
          <cell r="O17354">
            <v>850999.98</v>
          </cell>
        </row>
        <row r="17355">
          <cell r="A17355">
            <v>45957</v>
          </cell>
          <cell r="C17355" t="str">
            <v>PEYBU SAS</v>
          </cell>
          <cell r="F17355">
            <v>45925.420092592591</v>
          </cell>
          <cell r="G17355">
            <v>45955.419131944444</v>
          </cell>
          <cell r="H17355">
            <v>3</v>
          </cell>
          <cell r="O17355">
            <v>1532230.196</v>
          </cell>
        </row>
        <row r="17356">
          <cell r="A17356">
            <v>45957</v>
          </cell>
          <cell r="C17356" t="str">
            <v>GRUPO ARTAK S.A.S</v>
          </cell>
          <cell r="F17356">
            <v>45936.565092592595</v>
          </cell>
          <cell r="G17356">
            <v>45966.56454861111</v>
          </cell>
          <cell r="H17356">
            <v>-8</v>
          </cell>
          <cell r="O17356">
            <v>290000</v>
          </cell>
        </row>
        <row r="17357">
          <cell r="A17357">
            <v>45957</v>
          </cell>
          <cell r="C17357" t="str">
            <v>GRUPO ARTAK S.A.S</v>
          </cell>
          <cell r="F17357">
            <v>45936.60664351852</v>
          </cell>
          <cell r="G17357">
            <v>45966.606527777774</v>
          </cell>
          <cell r="H17357">
            <v>-8</v>
          </cell>
          <cell r="O17357">
            <v>81480</v>
          </cell>
        </row>
        <row r="17358">
          <cell r="A17358">
            <v>45957</v>
          </cell>
          <cell r="C17358" t="str">
            <v>GRUPO ARTAK S.A.S</v>
          </cell>
          <cell r="F17358">
            <v>45936.609502314815</v>
          </cell>
          <cell r="G17358">
            <v>45966.609432870369</v>
          </cell>
          <cell r="H17358">
            <v>-8</v>
          </cell>
          <cell r="O17358">
            <v>121500</v>
          </cell>
        </row>
        <row r="17359">
          <cell r="A17359">
            <v>45957</v>
          </cell>
          <cell r="C17359" t="str">
            <v>GRUPO ARTAK S.A.S</v>
          </cell>
          <cell r="F17359">
            <v>45938.494953703703</v>
          </cell>
          <cell r="G17359">
            <v>45968.494756944441</v>
          </cell>
          <cell r="H17359">
            <v>-10</v>
          </cell>
          <cell r="O17359">
            <v>118500</v>
          </cell>
        </row>
        <row r="17360">
          <cell r="A17360">
            <v>45957</v>
          </cell>
          <cell r="C17360" t="str">
            <v>GRUPO ARTAK S.A.S</v>
          </cell>
          <cell r="F17360">
            <v>45939.457569444443</v>
          </cell>
          <cell r="G17360">
            <v>45969.457430555558</v>
          </cell>
          <cell r="H17360">
            <v>-11</v>
          </cell>
          <cell r="O17360">
            <v>60000</v>
          </cell>
        </row>
        <row r="17361">
          <cell r="A17361">
            <v>45957</v>
          </cell>
          <cell r="C17361" t="str">
            <v>GRUPO ARTAK S.A.S</v>
          </cell>
          <cell r="F17361">
            <v>45939.515208333331</v>
          </cell>
          <cell r="G17361">
            <v>45969.514826388891</v>
          </cell>
          <cell r="H17361">
            <v>-11</v>
          </cell>
          <cell r="O17361">
            <v>934200</v>
          </cell>
        </row>
        <row r="17362">
          <cell r="A17362">
            <v>45957</v>
          </cell>
          <cell r="C17362" t="str">
            <v>GRUPO ARTAK S.A.S</v>
          </cell>
          <cell r="F17362">
            <v>45940.515648148146</v>
          </cell>
          <cell r="G17362">
            <v>45970.515543981484</v>
          </cell>
          <cell r="H17362">
            <v>-12</v>
          </cell>
          <cell r="O17362">
            <v>78850</v>
          </cell>
        </row>
        <row r="17363">
          <cell r="A17363">
            <v>45957</v>
          </cell>
          <cell r="C17363" t="str">
            <v>GRUPO ARTAK S.A.S</v>
          </cell>
          <cell r="F17363">
            <v>45940.552777777775</v>
          </cell>
          <cell r="G17363">
            <v>45970.55259259259</v>
          </cell>
          <cell r="H17363">
            <v>-12</v>
          </cell>
          <cell r="O17363">
            <v>329750</v>
          </cell>
        </row>
        <row r="17364">
          <cell r="A17364">
            <v>45957</v>
          </cell>
          <cell r="C17364" t="str">
            <v>TAKAMI SA</v>
          </cell>
          <cell r="F17364">
            <v>45934.588136574072</v>
          </cell>
          <cell r="G17364">
            <v>45949.587997685187</v>
          </cell>
          <cell r="H17364">
            <v>9</v>
          </cell>
          <cell r="O17364">
            <v>0</v>
          </cell>
        </row>
        <row r="17365">
          <cell r="A17365">
            <v>45957</v>
          </cell>
          <cell r="C17365" t="str">
            <v>SIPOTE BURRITO S.A</v>
          </cell>
          <cell r="F17365">
            <v>45941.431643518517</v>
          </cell>
          <cell r="G17365">
            <v>45971.431539351855</v>
          </cell>
          <cell r="H17365">
            <v>-13</v>
          </cell>
          <cell r="O17365">
            <v>7001931.4944000002</v>
          </cell>
        </row>
        <row r="17366">
          <cell r="A17366">
            <v>45957</v>
          </cell>
          <cell r="C17366" t="str">
            <v>LA COA S.A.S</v>
          </cell>
          <cell r="F17366">
            <v>45857.444178240738</v>
          </cell>
          <cell r="G17366">
            <v>45887.444074074076</v>
          </cell>
          <cell r="H17366">
            <v>71</v>
          </cell>
          <cell r="O17366">
            <v>15865</v>
          </cell>
        </row>
        <row r="17367">
          <cell r="A17367">
            <v>45957</v>
          </cell>
          <cell r="C17367" t="str">
            <v>LA COA S.A.S</v>
          </cell>
          <cell r="F17367">
            <v>45873.545590277776</v>
          </cell>
          <cell r="G17367">
            <v>45903.545231481483</v>
          </cell>
          <cell r="H17367">
            <v>55</v>
          </cell>
          <cell r="O17367">
            <v>2937856.7102000001</v>
          </cell>
        </row>
        <row r="17368">
          <cell r="A17368">
            <v>45957</v>
          </cell>
          <cell r="C17368" t="str">
            <v>LA COA S.A.S</v>
          </cell>
          <cell r="F17368">
            <v>45881.470011574071</v>
          </cell>
          <cell r="G17368">
            <v>45911.46943287037</v>
          </cell>
          <cell r="H17368">
            <v>47</v>
          </cell>
          <cell r="O17368">
            <v>1588944.423</v>
          </cell>
        </row>
        <row r="17369">
          <cell r="A17369">
            <v>45957</v>
          </cell>
          <cell r="C17369" t="str">
            <v>LA COA S.A.S</v>
          </cell>
          <cell r="F17369">
            <v>45892.542118055557</v>
          </cell>
          <cell r="G17369">
            <v>45922.542013888888</v>
          </cell>
          <cell r="H17369">
            <v>36</v>
          </cell>
          <cell r="O17369">
            <v>2772175.4819999998</v>
          </cell>
        </row>
        <row r="17370">
          <cell r="A17370">
            <v>45957</v>
          </cell>
          <cell r="C17370" t="str">
            <v>LA COA S.A.S</v>
          </cell>
          <cell r="F17370">
            <v>45905.505856481483</v>
          </cell>
          <cell r="G17370">
            <v>45935.505115740743</v>
          </cell>
          <cell r="H17370">
            <v>23</v>
          </cell>
          <cell r="O17370">
            <v>508187.35800000001</v>
          </cell>
        </row>
        <row r="17371">
          <cell r="A17371">
            <v>45957</v>
          </cell>
          <cell r="C17371" t="str">
            <v>PPC SAS</v>
          </cell>
          <cell r="F17371">
            <v>45932.517592592594</v>
          </cell>
          <cell r="G17371">
            <v>45947.517511574071</v>
          </cell>
          <cell r="H17371">
            <v>11</v>
          </cell>
          <cell r="O17371">
            <v>4797455.9639999997</v>
          </cell>
        </row>
        <row r="17372">
          <cell r="A17372">
            <v>45957</v>
          </cell>
          <cell r="C17372" t="str">
            <v>PPC SAS</v>
          </cell>
          <cell r="F17372">
            <v>45933.218900462962</v>
          </cell>
          <cell r="G17372">
            <v>45948.218726851854</v>
          </cell>
          <cell r="H17372">
            <v>10</v>
          </cell>
          <cell r="O17372">
            <v>1687783.5279999999</v>
          </cell>
        </row>
        <row r="17373">
          <cell r="A17373">
            <v>45957</v>
          </cell>
          <cell r="C17373" t="str">
            <v>PPC SAS</v>
          </cell>
          <cell r="F17373">
            <v>45934.588136574072</v>
          </cell>
          <cell r="G17373">
            <v>45949.587997685187</v>
          </cell>
          <cell r="H17373">
            <v>9</v>
          </cell>
          <cell r="O17373">
            <v>4591113.7719999999</v>
          </cell>
        </row>
        <row r="17374">
          <cell r="A17374">
            <v>45957</v>
          </cell>
          <cell r="C17374" t="str">
            <v>PPC SAS</v>
          </cell>
          <cell r="F17374">
            <v>45938.281539351854</v>
          </cell>
          <cell r="G17374">
            <v>45953.281273148146</v>
          </cell>
          <cell r="H17374">
            <v>5</v>
          </cell>
          <cell r="O17374">
            <v>2287888.764</v>
          </cell>
        </row>
        <row r="17375">
          <cell r="A17375">
            <v>45957</v>
          </cell>
          <cell r="C17375" t="str">
            <v>PPC SAS</v>
          </cell>
          <cell r="F17375">
            <v>45939.237303240741</v>
          </cell>
          <cell r="G17375">
            <v>45954.224872685183</v>
          </cell>
          <cell r="H17375">
            <v>4</v>
          </cell>
          <cell r="O17375">
            <v>3908152.9840000002</v>
          </cell>
        </row>
        <row r="17376">
          <cell r="A17376">
            <v>45957</v>
          </cell>
          <cell r="C17376" t="str">
            <v>AZOTEA BARBECUE S.A.S.</v>
          </cell>
          <cell r="F17376">
            <v>45947.406921296293</v>
          </cell>
          <cell r="G17376">
            <v>45955.406793981485</v>
          </cell>
          <cell r="H17376">
            <v>3</v>
          </cell>
          <cell r="O17376">
            <v>107000</v>
          </cell>
        </row>
        <row r="17377">
          <cell r="A17377">
            <v>45957</v>
          </cell>
          <cell r="C17377" t="str">
            <v>SEGUROS COMERCIALES BOLIVAR</v>
          </cell>
          <cell r="F17377">
            <v>45957</v>
          </cell>
          <cell r="G17377">
            <v>45957</v>
          </cell>
          <cell r="H17377">
            <v>1</v>
          </cell>
          <cell r="O17377">
            <v>933333</v>
          </cell>
        </row>
        <row r="17378">
          <cell r="A17378">
            <v>45957</v>
          </cell>
          <cell r="C17378" t="str">
            <v>GLORIA BARATO DE PINZON</v>
          </cell>
          <cell r="F17378">
            <v>45955.281608796293</v>
          </cell>
          <cell r="G17378">
            <v>45956.279189814813</v>
          </cell>
          <cell r="H17378">
            <v>2</v>
          </cell>
          <cell r="O17378">
            <v>936900</v>
          </cell>
        </row>
        <row r="17379">
          <cell r="A17379">
            <v>45957</v>
          </cell>
          <cell r="C17379" t="str">
            <v>VENTAS MOSTRADOR</v>
          </cell>
          <cell r="F17379">
            <v>45957</v>
          </cell>
          <cell r="G17379">
            <v>45957</v>
          </cell>
          <cell r="H17379">
            <v>0</v>
          </cell>
          <cell r="O17379">
            <v>1427488</v>
          </cell>
        </row>
        <row r="17380">
          <cell r="A17380">
            <v>45957</v>
          </cell>
          <cell r="C17380" t="str">
            <v>VENTAS MOSTRADOR</v>
          </cell>
          <cell r="F17380">
            <v>45957</v>
          </cell>
          <cell r="G17380">
            <v>45957</v>
          </cell>
          <cell r="H17380">
            <v>0</v>
          </cell>
          <cell r="O17380">
            <v>2126030</v>
          </cell>
        </row>
        <row r="17381">
          <cell r="A17381">
            <v>45957</v>
          </cell>
          <cell r="C17381" t="str">
            <v>MOYSER SAS</v>
          </cell>
          <cell r="F17381">
            <v>45955.454965277779</v>
          </cell>
          <cell r="G17381">
            <v>45956.45484953704</v>
          </cell>
          <cell r="H17381">
            <v>2</v>
          </cell>
          <cell r="O17381">
            <v>2144000</v>
          </cell>
        </row>
        <row r="17382">
          <cell r="A17382">
            <v>45958</v>
          </cell>
          <cell r="C17382" t="str">
            <v>VENTAS MOSTRADOR</v>
          </cell>
          <cell r="F17382">
            <v>45958</v>
          </cell>
          <cell r="G17382">
            <v>45958</v>
          </cell>
          <cell r="H17382">
            <v>0</v>
          </cell>
          <cell r="O17382">
            <v>22176</v>
          </cell>
        </row>
        <row r="17383">
          <cell r="A17383">
            <v>45958</v>
          </cell>
          <cell r="C17383" t="str">
            <v>VENTAS MOSTRADOR</v>
          </cell>
          <cell r="F17383">
            <v>45958</v>
          </cell>
          <cell r="G17383">
            <v>45958</v>
          </cell>
          <cell r="H17383">
            <v>0</v>
          </cell>
          <cell r="O17383">
            <v>25000</v>
          </cell>
        </row>
        <row r="17384">
          <cell r="A17384">
            <v>45958</v>
          </cell>
          <cell r="C17384" t="str">
            <v>VENTAS MOSTRADOR</v>
          </cell>
          <cell r="F17384">
            <v>45958</v>
          </cell>
          <cell r="G17384">
            <v>45958</v>
          </cell>
          <cell r="H17384">
            <v>0</v>
          </cell>
          <cell r="O17384">
            <v>25250</v>
          </cell>
        </row>
        <row r="17385">
          <cell r="A17385">
            <v>45958</v>
          </cell>
          <cell r="C17385" t="str">
            <v>VENTAS MOSTRADOR</v>
          </cell>
          <cell r="F17385">
            <v>45958</v>
          </cell>
          <cell r="G17385">
            <v>45958</v>
          </cell>
          <cell r="H17385">
            <v>0</v>
          </cell>
          <cell r="O17385">
            <v>31480</v>
          </cell>
        </row>
        <row r="17386">
          <cell r="A17386">
            <v>45958</v>
          </cell>
          <cell r="C17386" t="str">
            <v>VENTAS MOSTRADOR</v>
          </cell>
          <cell r="F17386">
            <v>45958</v>
          </cell>
          <cell r="G17386">
            <v>45958</v>
          </cell>
          <cell r="H17386">
            <v>0</v>
          </cell>
          <cell r="O17386">
            <v>53000</v>
          </cell>
        </row>
        <row r="17387">
          <cell r="A17387">
            <v>45958</v>
          </cell>
          <cell r="C17387" t="str">
            <v>VENTAS MOSTRADOR</v>
          </cell>
          <cell r="F17387">
            <v>45958</v>
          </cell>
          <cell r="G17387">
            <v>45958</v>
          </cell>
          <cell r="H17387">
            <v>0</v>
          </cell>
          <cell r="O17387">
            <v>70940</v>
          </cell>
        </row>
        <row r="17388">
          <cell r="A17388">
            <v>45958</v>
          </cell>
          <cell r="C17388" t="str">
            <v>FREDY ALFONSO SUAREZ VILLAMIL</v>
          </cell>
          <cell r="F17388">
            <v>45958.48847222222</v>
          </cell>
          <cell r="G17388">
            <v>45959.48847222222</v>
          </cell>
          <cell r="H17388">
            <v>7</v>
          </cell>
          <cell r="O17388">
            <v>100000</v>
          </cell>
        </row>
        <row r="17389">
          <cell r="A17389">
            <v>45958</v>
          </cell>
          <cell r="C17389" t="str">
            <v>BASTIDAS MEDINA MARCELA</v>
          </cell>
          <cell r="F17389">
            <v>45958.293923611112</v>
          </cell>
          <cell r="G17389">
            <v>45959.293703703705</v>
          </cell>
          <cell r="H17389">
            <v>7</v>
          </cell>
          <cell r="O17389">
            <v>110000</v>
          </cell>
        </row>
        <row r="17390">
          <cell r="A17390">
            <v>45958</v>
          </cell>
          <cell r="C17390" t="str">
            <v>VENTAS MOSTRADOR</v>
          </cell>
          <cell r="F17390">
            <v>45958</v>
          </cell>
          <cell r="G17390">
            <v>45958</v>
          </cell>
          <cell r="H17390">
            <v>0</v>
          </cell>
          <cell r="O17390">
            <v>148200</v>
          </cell>
        </row>
        <row r="17391">
          <cell r="A17391">
            <v>45958</v>
          </cell>
          <cell r="C17391" t="str">
            <v>VENTAS MOSTRADOR</v>
          </cell>
          <cell r="F17391">
            <v>45958</v>
          </cell>
          <cell r="G17391">
            <v>45958</v>
          </cell>
          <cell r="H17391">
            <v>0</v>
          </cell>
          <cell r="O17391">
            <v>113200</v>
          </cell>
        </row>
        <row r="17392">
          <cell r="A17392">
            <v>45958</v>
          </cell>
          <cell r="C17392" t="str">
            <v>LUZ MARINA PELAYO ORTIZ</v>
          </cell>
          <cell r="F17392">
            <v>45957.567245370374</v>
          </cell>
          <cell r="G17392">
            <v>45958.567013888889</v>
          </cell>
          <cell r="H17392">
            <v>8</v>
          </cell>
          <cell r="O17392">
            <v>196700</v>
          </cell>
        </row>
        <row r="17393">
          <cell r="A17393">
            <v>45958</v>
          </cell>
          <cell r="C17393" t="str">
            <v>VENTANITA DEL ALMA SAS</v>
          </cell>
          <cell r="F17393">
            <v>45946.344398148147</v>
          </cell>
          <cell r="G17393">
            <v>45954.344293981485</v>
          </cell>
          <cell r="H17393">
            <v>20</v>
          </cell>
          <cell r="O17393">
            <v>200000</v>
          </cell>
        </row>
        <row r="17394">
          <cell r="A17394">
            <v>45958</v>
          </cell>
          <cell r="C17394" t="str">
            <v>CARLOS ANDRES HERNANDEZ MARTINEZ</v>
          </cell>
          <cell r="F17394">
            <v>45958.499710648146</v>
          </cell>
          <cell r="G17394">
            <v>45959.499606481484</v>
          </cell>
          <cell r="H17394">
            <v>7</v>
          </cell>
          <cell r="O17394">
            <v>212749.99</v>
          </cell>
        </row>
        <row r="17395">
          <cell r="A17395">
            <v>45958</v>
          </cell>
          <cell r="C17395" t="str">
            <v>JUAN MANUEL PALLARES ARRIETA</v>
          </cell>
          <cell r="F17395">
            <v>45953.628935185188</v>
          </cell>
          <cell r="G17395">
            <v>45954.628321759257</v>
          </cell>
          <cell r="H17395">
            <v>12</v>
          </cell>
          <cell r="O17395">
            <v>285315</v>
          </cell>
        </row>
        <row r="17396">
          <cell r="A17396">
            <v>45958</v>
          </cell>
          <cell r="C17396" t="str">
            <v>ANDRES MAURICIO CUELLAR HERRERA</v>
          </cell>
          <cell r="F17396">
            <v>45957.688368055555</v>
          </cell>
          <cell r="G17396">
            <v>45958.688368055555</v>
          </cell>
          <cell r="H17396">
            <v>4</v>
          </cell>
          <cell r="O17396">
            <v>306400</v>
          </cell>
        </row>
        <row r="17397">
          <cell r="A17397">
            <v>45958</v>
          </cell>
          <cell r="C17397" t="str">
            <v>FREDY ALFONSO SUAREZ VILLAMIL</v>
          </cell>
          <cell r="F17397">
            <v>45958.477627314816</v>
          </cell>
          <cell r="G17397">
            <v>45959.47755787037</v>
          </cell>
          <cell r="H17397">
            <v>7</v>
          </cell>
          <cell r="O17397">
            <v>400000</v>
          </cell>
        </row>
        <row r="17398">
          <cell r="A17398">
            <v>45958</v>
          </cell>
          <cell r="C17398" t="str">
            <v>CARLOS ANDRES HERNANDEZ MARTINEZ</v>
          </cell>
          <cell r="F17398">
            <v>45958.563530092593</v>
          </cell>
          <cell r="G17398">
            <v>45959.563437500001</v>
          </cell>
          <cell r="H17398">
            <v>7</v>
          </cell>
          <cell r="O17398">
            <v>425499.99</v>
          </cell>
        </row>
        <row r="17399">
          <cell r="A17399">
            <v>45958</v>
          </cell>
          <cell r="C17399" t="str">
            <v>SOSTENIBILIDAD S.A.S.</v>
          </cell>
          <cell r="F17399">
            <v>45946.538148148145</v>
          </cell>
          <cell r="G17399">
            <v>45961.536238425928</v>
          </cell>
          <cell r="H17399">
            <v>5</v>
          </cell>
          <cell r="O17399">
            <v>486400</v>
          </cell>
        </row>
        <row r="17400">
          <cell r="A17400">
            <v>45958</v>
          </cell>
          <cell r="C17400" t="str">
            <v>SEBALI SAS</v>
          </cell>
          <cell r="F17400">
            <v>45950.241377314815</v>
          </cell>
          <cell r="G17400">
            <v>45958.241238425922</v>
          </cell>
          <cell r="H17400">
            <v>8</v>
          </cell>
          <cell r="O17400">
            <v>579832</v>
          </cell>
        </row>
        <row r="17401">
          <cell r="A17401">
            <v>45958</v>
          </cell>
          <cell r="C17401" t="str">
            <v>IVAN RODRIGO LUQUE RESTREPO0</v>
          </cell>
          <cell r="F17401">
            <v>45946.370439814818</v>
          </cell>
          <cell r="G17401">
            <v>45954.370312500003</v>
          </cell>
          <cell r="H17401">
            <v>12</v>
          </cell>
          <cell r="O17401">
            <v>679299.97</v>
          </cell>
        </row>
        <row r="17402">
          <cell r="A17402">
            <v>45958</v>
          </cell>
          <cell r="C17402" t="str">
            <v>SOSTENIBILIDAD S.A.S.</v>
          </cell>
          <cell r="F17402">
            <v>45946.53533564815</v>
          </cell>
          <cell r="G17402">
            <v>45961.535208333335</v>
          </cell>
          <cell r="H17402">
            <v>5</v>
          </cell>
          <cell r="O17402">
            <v>708700</v>
          </cell>
        </row>
        <row r="17403">
          <cell r="A17403">
            <v>45958</v>
          </cell>
          <cell r="C17403" t="str">
            <v>LA BIFERIA SA</v>
          </cell>
          <cell r="F17403">
            <v>45936.576828703706</v>
          </cell>
          <cell r="G17403">
            <v>45966.576157407406</v>
          </cell>
          <cell r="H17403">
            <v>0</v>
          </cell>
          <cell r="O17403">
            <v>673550</v>
          </cell>
        </row>
        <row r="17404">
          <cell r="A17404">
            <v>45958</v>
          </cell>
          <cell r="C17404" t="str">
            <v>LA BIFERIA SA</v>
          </cell>
          <cell r="F17404">
            <v>45937.239629629628</v>
          </cell>
          <cell r="G17404">
            <v>45967.239629629628</v>
          </cell>
          <cell r="H17404">
            <v>-1</v>
          </cell>
          <cell r="O17404">
            <v>85500</v>
          </cell>
        </row>
        <row r="17405">
          <cell r="A17405">
            <v>45958</v>
          </cell>
          <cell r="C17405" t="str">
            <v>OSAKA COCINA NIKKEI S.A.S</v>
          </cell>
          <cell r="F17405">
            <v>45941.421770833331</v>
          </cell>
          <cell r="G17405">
            <v>45971.421666666669</v>
          </cell>
          <cell r="H17405">
            <v>-5</v>
          </cell>
          <cell r="O17405">
            <v>663939.86199999996</v>
          </cell>
        </row>
        <row r="17406">
          <cell r="A17406">
            <v>45958</v>
          </cell>
          <cell r="C17406" t="str">
            <v>OSAKA COCINA NIKKEI S.A.S</v>
          </cell>
          <cell r="F17406">
            <v>45945.56449074074</v>
          </cell>
          <cell r="G17406">
            <v>45975.562916666669</v>
          </cell>
          <cell r="H17406">
            <v>-9</v>
          </cell>
          <cell r="O17406">
            <v>535971.85199999996</v>
          </cell>
        </row>
        <row r="17407">
          <cell r="A17407">
            <v>45958</v>
          </cell>
          <cell r="C17407" t="str">
            <v>DONDOHE4K S.A.S</v>
          </cell>
          <cell r="F17407">
            <v>45941.59952546296</v>
          </cell>
          <cell r="G17407">
            <v>45971.598020833335</v>
          </cell>
          <cell r="H17407">
            <v>-5</v>
          </cell>
          <cell r="O17407">
            <v>1701028.466</v>
          </cell>
        </row>
        <row r="17408">
          <cell r="A17408">
            <v>45958</v>
          </cell>
          <cell r="C17408" t="str">
            <v>DONDOHE4K S.A.S</v>
          </cell>
          <cell r="F17408">
            <v>45944.613692129627</v>
          </cell>
          <cell r="G17408">
            <v>45974.613587962966</v>
          </cell>
          <cell r="H17408">
            <v>-8</v>
          </cell>
          <cell r="O17408">
            <v>496336.62400000001</v>
          </cell>
        </row>
        <row r="17409">
          <cell r="A17409">
            <v>45958</v>
          </cell>
          <cell r="C17409" t="str">
            <v>ALEJANDRO  DURAN</v>
          </cell>
          <cell r="F17409">
            <v>45957.526145833333</v>
          </cell>
          <cell r="G17409">
            <v>45958.519837962966</v>
          </cell>
          <cell r="H17409">
            <v>8</v>
          </cell>
          <cell r="O17409">
            <v>2213925</v>
          </cell>
        </row>
        <row r="17410">
          <cell r="A17410">
            <v>45958</v>
          </cell>
          <cell r="C17410" t="str">
            <v>DOROTEA PARRILLA BAR SAS</v>
          </cell>
          <cell r="F17410">
            <v>45953.333923611113</v>
          </cell>
          <cell r="G17410">
            <v>45957.321527777778</v>
          </cell>
          <cell r="H17410">
            <v>9</v>
          </cell>
          <cell r="O17410">
            <v>2550550</v>
          </cell>
        </row>
        <row r="17411">
          <cell r="A17411">
            <v>45958</v>
          </cell>
          <cell r="C17411" t="str">
            <v>KOE4K S.A.S</v>
          </cell>
          <cell r="F17411">
            <v>45932.488356481481</v>
          </cell>
          <cell r="G17411">
            <v>45962.487453703703</v>
          </cell>
          <cell r="H17411">
            <v>0</v>
          </cell>
          <cell r="O17411">
            <v>921270.08600000001</v>
          </cell>
        </row>
        <row r="17412">
          <cell r="A17412">
            <v>45958</v>
          </cell>
          <cell r="C17412" t="str">
            <v>KOE4K S.A.S</v>
          </cell>
          <cell r="F17412">
            <v>45936.266863425924</v>
          </cell>
          <cell r="G17412">
            <v>45966.26666666667</v>
          </cell>
          <cell r="H17412">
            <v>-4</v>
          </cell>
          <cell r="O17412">
            <v>846978.93</v>
          </cell>
        </row>
        <row r="17413">
          <cell r="A17413">
            <v>45958</v>
          </cell>
          <cell r="C17413" t="str">
            <v>KOE4K S.A.S</v>
          </cell>
          <cell r="F17413">
            <v>45938.443287037036</v>
          </cell>
          <cell r="G17413">
            <v>45968.442037037035</v>
          </cell>
          <cell r="H17413">
            <v>-6</v>
          </cell>
          <cell r="O17413">
            <v>195500</v>
          </cell>
        </row>
        <row r="17414">
          <cell r="A17414">
            <v>45958</v>
          </cell>
          <cell r="C17414" t="str">
            <v>KOE4K S.A.S</v>
          </cell>
          <cell r="F17414">
            <v>45938.591840277775</v>
          </cell>
          <cell r="G17414">
            <v>45968.59170138889</v>
          </cell>
          <cell r="H17414">
            <v>-6</v>
          </cell>
          <cell r="O17414">
            <v>919577.12399999995</v>
          </cell>
        </row>
        <row r="17415">
          <cell r="A17415">
            <v>45958</v>
          </cell>
          <cell r="C17415" t="str">
            <v>KOE4K S.A.S</v>
          </cell>
          <cell r="F17415">
            <v>45940.440891203703</v>
          </cell>
          <cell r="G17415">
            <v>45970.439722222225</v>
          </cell>
          <cell r="H17415">
            <v>-8</v>
          </cell>
          <cell r="O17415">
            <v>259087.91690000001</v>
          </cell>
        </row>
        <row r="17416">
          <cell r="A17416">
            <v>45958</v>
          </cell>
          <cell r="C17416" t="str">
            <v>SUPERMERCADO ECO SAS</v>
          </cell>
          <cell r="F17416">
            <v>45938.393020833333</v>
          </cell>
          <cell r="G17416">
            <v>45946.390486111108</v>
          </cell>
          <cell r="H17416">
            <v>20</v>
          </cell>
          <cell r="O17416">
            <v>394275</v>
          </cell>
        </row>
        <row r="17417">
          <cell r="A17417">
            <v>45958</v>
          </cell>
          <cell r="C17417" t="str">
            <v>SUPERMERCADO ECO SAS</v>
          </cell>
          <cell r="F17417">
            <v>45947.373217592591</v>
          </cell>
          <cell r="G17417">
            <v>45955.373090277775</v>
          </cell>
          <cell r="H17417">
            <v>11</v>
          </cell>
          <cell r="O17417">
            <v>1645575</v>
          </cell>
        </row>
        <row r="17418">
          <cell r="A17418">
            <v>45958</v>
          </cell>
          <cell r="C17418" t="str">
            <v>SUPERMERCADO ECO SAS</v>
          </cell>
          <cell r="F17418">
            <v>45947.376944444448</v>
          </cell>
          <cell r="G17418">
            <v>45955.374803240738</v>
          </cell>
          <cell r="H17418">
            <v>11</v>
          </cell>
          <cell r="O17418">
            <v>596725</v>
          </cell>
        </row>
        <row r="17419">
          <cell r="A17419">
            <v>45958</v>
          </cell>
          <cell r="C17419" t="str">
            <v>SUPERMERCADO ECO SAS</v>
          </cell>
          <cell r="F17419">
            <v>45948.352141203701</v>
          </cell>
          <cell r="G17419">
            <v>45956.352037037039</v>
          </cell>
          <cell r="H17419">
            <v>10</v>
          </cell>
          <cell r="O17419">
            <v>2250807</v>
          </cell>
        </row>
        <row r="17420">
          <cell r="A17420">
            <v>45958</v>
          </cell>
          <cell r="C17420" t="str">
            <v>PPC SAS</v>
          </cell>
          <cell r="F17420">
            <v>45940.26666666667</v>
          </cell>
          <cell r="G17420">
            <v>45955.265497685185</v>
          </cell>
          <cell r="H17420">
            <v>7</v>
          </cell>
          <cell r="O17420">
            <v>1260000</v>
          </cell>
        </row>
        <row r="17421">
          <cell r="A17421">
            <v>45958</v>
          </cell>
          <cell r="C17421" t="str">
            <v>PPC SAS</v>
          </cell>
          <cell r="F17421">
            <v>45940.480115740742</v>
          </cell>
          <cell r="G17421">
            <v>45955.479641203703</v>
          </cell>
          <cell r="H17421">
            <v>7</v>
          </cell>
          <cell r="O17421">
            <v>5813282.9570000004</v>
          </cell>
        </row>
        <row r="17422">
          <cell r="A17422">
            <v>45958</v>
          </cell>
          <cell r="C17422" t="str">
            <v>LAO KAO SA</v>
          </cell>
          <cell r="F17422">
            <v>45936.453518518516</v>
          </cell>
          <cell r="G17422">
            <v>45951.452222222222</v>
          </cell>
          <cell r="H17422">
            <v>15</v>
          </cell>
          <cell r="O17422">
            <v>4779928.8279999997</v>
          </cell>
        </row>
        <row r="17423">
          <cell r="A17423">
            <v>45958</v>
          </cell>
          <cell r="C17423" t="str">
            <v>LAO KAO SA</v>
          </cell>
          <cell r="F17423">
            <v>45939.462719907409</v>
          </cell>
          <cell r="G17423">
            <v>45954.462094907409</v>
          </cell>
          <cell r="H17423">
            <v>12</v>
          </cell>
          <cell r="O17423">
            <v>1672845.628</v>
          </cell>
        </row>
        <row r="17424">
          <cell r="A17424">
            <v>45958</v>
          </cell>
          <cell r="C17424" t="str">
            <v>LAO KAO SA</v>
          </cell>
          <cell r="F17424">
            <v>45941.561053240737</v>
          </cell>
          <cell r="G17424">
            <v>45956.560983796298</v>
          </cell>
          <cell r="H17424">
            <v>10</v>
          </cell>
          <cell r="O17424">
            <v>6928695.9500000002</v>
          </cell>
        </row>
        <row r="17425">
          <cell r="A17425">
            <v>45958</v>
          </cell>
          <cell r="C17425" t="str">
            <v>LAO KAO SA</v>
          </cell>
          <cell r="F17425">
            <v>45947.358842592592</v>
          </cell>
          <cell r="G17425">
            <v>45962.342928240738</v>
          </cell>
          <cell r="H17425">
            <v>4</v>
          </cell>
          <cell r="O17425">
            <v>5219261.5199999996</v>
          </cell>
        </row>
        <row r="17426">
          <cell r="A17426">
            <v>45958</v>
          </cell>
          <cell r="C17426" t="str">
            <v>LAO KAO SA</v>
          </cell>
          <cell r="F17426">
            <v>45948.572847222225</v>
          </cell>
          <cell r="G17426">
            <v>45963.565671296295</v>
          </cell>
          <cell r="H17426">
            <v>3</v>
          </cell>
          <cell r="O17426">
            <v>789716.98</v>
          </cell>
        </row>
        <row r="17427">
          <cell r="A17427">
            <v>45958</v>
          </cell>
          <cell r="C17427" t="str">
            <v>VENTAS MOSTRADOR</v>
          </cell>
          <cell r="F17427">
            <v>45958</v>
          </cell>
          <cell r="G17427">
            <v>45958</v>
          </cell>
          <cell r="H17427">
            <v>0</v>
          </cell>
          <cell r="O17427">
            <v>156456</v>
          </cell>
        </row>
        <row r="17428">
          <cell r="A17428">
            <v>45958</v>
          </cell>
          <cell r="C17428" t="str">
            <v>VENTAS MOSTRADOR</v>
          </cell>
          <cell r="F17428">
            <v>45958</v>
          </cell>
          <cell r="G17428">
            <v>45958</v>
          </cell>
          <cell r="H17428">
            <v>0</v>
          </cell>
          <cell r="O17428">
            <v>475850</v>
          </cell>
        </row>
        <row r="17429">
          <cell r="A17429">
            <v>45958</v>
          </cell>
          <cell r="C17429" t="str">
            <v>FUERZA INTENSA SAS</v>
          </cell>
          <cell r="F17429">
            <v>45922.56689814815</v>
          </cell>
          <cell r="G17429">
            <v>45937.566793981481</v>
          </cell>
          <cell r="H17429">
            <v>29</v>
          </cell>
          <cell r="O17429">
            <v>582760</v>
          </cell>
        </row>
        <row r="17430">
          <cell r="A17430">
            <v>45958</v>
          </cell>
          <cell r="C17430" t="str">
            <v>FUERZA INTENSA SAS</v>
          </cell>
          <cell r="F17430">
            <v>45937.443287037036</v>
          </cell>
          <cell r="G17430">
            <v>45952.442962962959</v>
          </cell>
          <cell r="H17430">
            <v>14</v>
          </cell>
          <cell r="O17430">
            <v>105240</v>
          </cell>
        </row>
        <row r="17431">
          <cell r="A17431">
            <v>45958</v>
          </cell>
          <cell r="C17431" t="str">
            <v>CAMILO  MILLAN PUENTES</v>
          </cell>
          <cell r="F17431">
            <v>45957.521678240744</v>
          </cell>
          <cell r="G17431">
            <v>45958.521226851852</v>
          </cell>
          <cell r="H17431">
            <v>8</v>
          </cell>
          <cell r="O17431">
            <v>1149750</v>
          </cell>
        </row>
        <row r="17432">
          <cell r="A17432">
            <v>45958</v>
          </cell>
          <cell r="C17432" t="str">
            <v>TRADICION GASTRONOMICA SAS</v>
          </cell>
          <cell r="F17432">
            <v>45946.39806712963</v>
          </cell>
          <cell r="G17432">
            <v>45947.397870370369</v>
          </cell>
          <cell r="H17432">
            <v>19</v>
          </cell>
          <cell r="O17432">
            <v>1480950</v>
          </cell>
        </row>
        <row r="17433">
          <cell r="A17433">
            <v>45958</v>
          </cell>
          <cell r="C17433" t="str">
            <v>CEVICHE FUSION SAS</v>
          </cell>
          <cell r="F17433">
            <v>45901.462476851855</v>
          </cell>
          <cell r="G17433">
            <v>45902.462187500001</v>
          </cell>
          <cell r="H17433">
            <v>0</v>
          </cell>
          <cell r="O17433">
            <v>749168</v>
          </cell>
        </row>
        <row r="17434">
          <cell r="A17434">
            <v>45958</v>
          </cell>
          <cell r="C17434" t="str">
            <v>CEVICHE FUSION SAS</v>
          </cell>
          <cell r="F17434">
            <v>45905.598530092589</v>
          </cell>
          <cell r="G17434">
            <v>45906.598425925928</v>
          </cell>
          <cell r="H17434">
            <v>0</v>
          </cell>
          <cell r="O17434">
            <v>28849</v>
          </cell>
        </row>
        <row r="17435">
          <cell r="A17435">
            <v>45958</v>
          </cell>
          <cell r="C17435" t="str">
            <v>CEVICHE FUSION SAS</v>
          </cell>
          <cell r="F17435">
            <v>45929.601481481484</v>
          </cell>
          <cell r="G17435">
            <v>45930.600474537037</v>
          </cell>
          <cell r="H17435">
            <v>0</v>
          </cell>
          <cell r="O17435">
            <v>510400</v>
          </cell>
        </row>
        <row r="17436">
          <cell r="A17436">
            <v>45958</v>
          </cell>
          <cell r="C17436" t="str">
            <v>CEVICHE FUSION SAS</v>
          </cell>
          <cell r="F17436">
            <v>45936.651122685187</v>
          </cell>
          <cell r="G17436">
            <v>45937.651041666664</v>
          </cell>
          <cell r="H17436">
            <v>0</v>
          </cell>
          <cell r="O17436">
            <v>481450</v>
          </cell>
        </row>
        <row r="17437">
          <cell r="A17437">
            <v>45958</v>
          </cell>
          <cell r="C17437" t="str">
            <v>TRADICION GASTRONOMICA SAS</v>
          </cell>
          <cell r="F17437">
            <v>45947.380173611113</v>
          </cell>
          <cell r="G17437">
            <v>45948.379872685182</v>
          </cell>
          <cell r="H17437">
            <v>18</v>
          </cell>
          <cell r="O17437">
            <v>2150000</v>
          </cell>
        </row>
        <row r="17438">
          <cell r="A17438">
            <v>45958</v>
          </cell>
          <cell r="C17438" t="str">
            <v>CHORIZOS Y EMBUTIDOS SANTARROSANOS S.A.S.</v>
          </cell>
          <cell r="F17438">
            <v>45755.386284722219</v>
          </cell>
          <cell r="G17438">
            <v>45763.386284722219</v>
          </cell>
          <cell r="H17438">
            <v>203</v>
          </cell>
          <cell r="O17438">
            <v>3500000</v>
          </cell>
        </row>
        <row r="17439">
          <cell r="A17439">
            <v>45958</v>
          </cell>
          <cell r="C17439" t="str">
            <v xml:space="preserve">LOS HORNITOS PASTELERIA Y PANADERIA </v>
          </cell>
          <cell r="F17439">
            <v>45925.44804398148</v>
          </cell>
          <cell r="G17439">
            <v>45955.44667824074</v>
          </cell>
          <cell r="H17439">
            <v>11</v>
          </cell>
          <cell r="O17439">
            <v>1494200</v>
          </cell>
        </row>
        <row r="17440">
          <cell r="A17440">
            <v>45958</v>
          </cell>
          <cell r="C17440" t="str">
            <v xml:space="preserve">LOS HORNITOS PASTELERIA Y PANADERIA </v>
          </cell>
          <cell r="F17440">
            <v>45927.54383101852</v>
          </cell>
          <cell r="G17440">
            <v>45957.540046296293</v>
          </cell>
          <cell r="H17440">
            <v>9</v>
          </cell>
          <cell r="O17440">
            <v>3944000</v>
          </cell>
        </row>
        <row r="17441">
          <cell r="A17441">
            <v>45959</v>
          </cell>
          <cell r="C17441" t="str">
            <v>VENTAS MOSTRADOR</v>
          </cell>
          <cell r="F17441">
            <v>45959</v>
          </cell>
          <cell r="G17441">
            <v>45959</v>
          </cell>
          <cell r="H17441">
            <v>0</v>
          </cell>
          <cell r="O17441">
            <v>9725</v>
          </cell>
        </row>
        <row r="17442">
          <cell r="A17442">
            <v>45959</v>
          </cell>
          <cell r="C17442" t="str">
            <v>VENTAS MOSTRADOR</v>
          </cell>
          <cell r="F17442">
            <v>45959</v>
          </cell>
          <cell r="G17442">
            <v>45959</v>
          </cell>
          <cell r="H17442">
            <v>0</v>
          </cell>
          <cell r="O17442">
            <v>11330</v>
          </cell>
        </row>
        <row r="17443">
          <cell r="A17443">
            <v>45959</v>
          </cell>
          <cell r="C17443" t="str">
            <v>VENTAS MOSTRADOR</v>
          </cell>
          <cell r="F17443">
            <v>45959</v>
          </cell>
          <cell r="G17443">
            <v>45959</v>
          </cell>
          <cell r="H17443">
            <v>0</v>
          </cell>
          <cell r="O17443">
            <v>16916</v>
          </cell>
        </row>
        <row r="17444">
          <cell r="A17444">
            <v>45959</v>
          </cell>
          <cell r="C17444" t="str">
            <v>VENTAS MOSTRADOR</v>
          </cell>
          <cell r="F17444">
            <v>45959</v>
          </cell>
          <cell r="G17444">
            <v>45959</v>
          </cell>
          <cell r="H17444">
            <v>0</v>
          </cell>
          <cell r="O17444">
            <v>20550</v>
          </cell>
        </row>
        <row r="17445">
          <cell r="A17445">
            <v>45959</v>
          </cell>
          <cell r="C17445" t="str">
            <v>VENTAS MOSTRADOR</v>
          </cell>
          <cell r="F17445">
            <v>45959</v>
          </cell>
          <cell r="G17445">
            <v>45959</v>
          </cell>
          <cell r="H17445">
            <v>0</v>
          </cell>
          <cell r="O17445">
            <v>20800</v>
          </cell>
        </row>
        <row r="17446">
          <cell r="A17446">
            <v>45959</v>
          </cell>
          <cell r="C17446" t="str">
            <v>VENTAS MOSTRADOR</v>
          </cell>
          <cell r="F17446">
            <v>45959</v>
          </cell>
          <cell r="G17446">
            <v>45959</v>
          </cell>
          <cell r="H17446">
            <v>0</v>
          </cell>
          <cell r="O17446">
            <v>21800</v>
          </cell>
        </row>
        <row r="17447">
          <cell r="A17447">
            <v>45959</v>
          </cell>
          <cell r="C17447" t="str">
            <v>VENTAS MOSTRADOR</v>
          </cell>
          <cell r="F17447">
            <v>45959</v>
          </cell>
          <cell r="G17447">
            <v>45959</v>
          </cell>
          <cell r="H17447">
            <v>0</v>
          </cell>
          <cell r="O17447">
            <v>22912</v>
          </cell>
        </row>
        <row r="17448">
          <cell r="A17448">
            <v>45959</v>
          </cell>
          <cell r="C17448" t="str">
            <v>VENTAS MOSTRADOR</v>
          </cell>
          <cell r="F17448">
            <v>45959</v>
          </cell>
          <cell r="G17448">
            <v>45959</v>
          </cell>
          <cell r="H17448">
            <v>0</v>
          </cell>
          <cell r="O17448">
            <v>24320</v>
          </cell>
        </row>
        <row r="17449">
          <cell r="A17449">
            <v>45959</v>
          </cell>
          <cell r="C17449" t="str">
            <v>VENTAS MOSTRADOR</v>
          </cell>
          <cell r="F17449">
            <v>45959</v>
          </cell>
          <cell r="G17449">
            <v>45959</v>
          </cell>
          <cell r="H17449">
            <v>0</v>
          </cell>
          <cell r="O17449">
            <v>24925</v>
          </cell>
        </row>
        <row r="17450">
          <cell r="A17450">
            <v>45959</v>
          </cell>
          <cell r="C17450" t="str">
            <v>VENTAS MOSTRADOR</v>
          </cell>
          <cell r="F17450">
            <v>45959</v>
          </cell>
          <cell r="G17450">
            <v>45959</v>
          </cell>
          <cell r="H17450">
            <v>0</v>
          </cell>
          <cell r="O17450">
            <v>29350</v>
          </cell>
        </row>
        <row r="17451">
          <cell r="A17451">
            <v>45959</v>
          </cell>
          <cell r="C17451" t="str">
            <v>VENTAS MOSTRADOR</v>
          </cell>
          <cell r="F17451">
            <v>45959</v>
          </cell>
          <cell r="G17451">
            <v>45959</v>
          </cell>
          <cell r="H17451">
            <v>0</v>
          </cell>
          <cell r="O17451">
            <v>30238</v>
          </cell>
        </row>
        <row r="17452">
          <cell r="A17452">
            <v>45959</v>
          </cell>
          <cell r="C17452" t="str">
            <v>OSTAK S.A.S</v>
          </cell>
          <cell r="F17452">
            <v>45938.473599537036</v>
          </cell>
          <cell r="G17452">
            <v>45968.472824074073</v>
          </cell>
          <cell r="H17452">
            <v>-6</v>
          </cell>
          <cell r="O17452">
            <v>39900</v>
          </cell>
        </row>
        <row r="17453">
          <cell r="A17453">
            <v>45959</v>
          </cell>
          <cell r="C17453" t="str">
            <v>VENTAS MOSTRADOR</v>
          </cell>
          <cell r="F17453">
            <v>45959</v>
          </cell>
          <cell r="G17453">
            <v>45959</v>
          </cell>
          <cell r="H17453">
            <v>0</v>
          </cell>
          <cell r="O17453">
            <v>41700</v>
          </cell>
        </row>
        <row r="17454">
          <cell r="A17454">
            <v>45959</v>
          </cell>
          <cell r="C17454" t="str">
            <v>VENTAS MOSTRADOR</v>
          </cell>
          <cell r="F17454">
            <v>45959</v>
          </cell>
          <cell r="G17454">
            <v>45959</v>
          </cell>
          <cell r="H17454">
            <v>0</v>
          </cell>
          <cell r="O17454">
            <v>43000</v>
          </cell>
        </row>
        <row r="17455">
          <cell r="A17455">
            <v>45959</v>
          </cell>
          <cell r="C17455" t="str">
            <v>VENTAS MOSTRADOR</v>
          </cell>
          <cell r="F17455">
            <v>45959</v>
          </cell>
          <cell r="G17455">
            <v>45959</v>
          </cell>
          <cell r="H17455">
            <v>0</v>
          </cell>
          <cell r="O17455">
            <v>60000</v>
          </cell>
        </row>
        <row r="17456">
          <cell r="A17456">
            <v>45959</v>
          </cell>
          <cell r="C17456" t="str">
            <v>WOMPI</v>
          </cell>
          <cell r="F17456">
            <v>45989</v>
          </cell>
          <cell r="G17456">
            <v>45990</v>
          </cell>
          <cell r="H17456">
            <v>2</v>
          </cell>
          <cell r="O17456">
            <v>79900</v>
          </cell>
        </row>
        <row r="17457">
          <cell r="A17457">
            <v>45959</v>
          </cell>
          <cell r="C17457" t="str">
            <v>VENTAS MOSTRADOR</v>
          </cell>
          <cell r="F17457">
            <v>45959</v>
          </cell>
          <cell r="G17457">
            <v>45959</v>
          </cell>
          <cell r="H17457">
            <v>0</v>
          </cell>
          <cell r="O17457">
            <v>123200</v>
          </cell>
        </row>
        <row r="17458">
          <cell r="A17458">
            <v>45959</v>
          </cell>
          <cell r="C17458" t="str">
            <v>COMERCIALIZADORA DE LACTEOS RYM SAS</v>
          </cell>
          <cell r="F17458">
            <v>45958.595995370371</v>
          </cell>
          <cell r="G17458">
            <v>45959.59516203704</v>
          </cell>
          <cell r="H17458">
            <v>3</v>
          </cell>
          <cell r="O17458">
            <v>252000</v>
          </cell>
        </row>
        <row r="17459">
          <cell r="A17459">
            <v>45959</v>
          </cell>
          <cell r="C17459" t="str">
            <v>VENTANITA DEL ALMA SAS</v>
          </cell>
          <cell r="F17459">
            <v>45946.344398148147</v>
          </cell>
          <cell r="G17459">
            <v>45954.344293981485</v>
          </cell>
          <cell r="H17459">
            <v>20</v>
          </cell>
          <cell r="O17459">
            <v>327780</v>
          </cell>
        </row>
        <row r="17460">
          <cell r="A17460">
            <v>45959</v>
          </cell>
          <cell r="C17460" t="str">
            <v>CARLOS ANDRES HERNANDEZ MARTINEZ</v>
          </cell>
          <cell r="F17460">
            <v>45959.360821759263</v>
          </cell>
          <cell r="G17460">
            <v>45960.360763888886</v>
          </cell>
          <cell r="H17460">
            <v>6</v>
          </cell>
          <cell r="O17460">
            <v>340399.99</v>
          </cell>
        </row>
        <row r="17461">
          <cell r="A17461">
            <v>45959</v>
          </cell>
          <cell r="C17461" t="str">
            <v>PAULA JINNET ARDILA GOMEZ</v>
          </cell>
          <cell r="F17461">
            <v>45958.284282407411</v>
          </cell>
          <cell r="G17461">
            <v>45959.284201388888</v>
          </cell>
          <cell r="H17461">
            <v>7</v>
          </cell>
          <cell r="O17461">
            <v>749800</v>
          </cell>
        </row>
        <row r="17462">
          <cell r="A17462">
            <v>45959</v>
          </cell>
          <cell r="C17462" t="str">
            <v>CIELO ALEXANDRA MENDOZA RODRIGUEZ</v>
          </cell>
          <cell r="F17462">
            <v>45959.432650462964</v>
          </cell>
          <cell r="G17462">
            <v>45960.432546296295</v>
          </cell>
          <cell r="H17462">
            <v>6</v>
          </cell>
          <cell r="O17462">
            <v>850999.98</v>
          </cell>
        </row>
        <row r="17463">
          <cell r="A17463">
            <v>45959</v>
          </cell>
          <cell r="C17463" t="str">
            <v>MERCADOS BM SAS</v>
          </cell>
          <cell r="F17463">
            <v>45952.25640046296</v>
          </cell>
          <cell r="G17463">
            <v>45960.255497685182</v>
          </cell>
          <cell r="H17463">
            <v>2</v>
          </cell>
          <cell r="O17463">
            <v>1002831.02</v>
          </cell>
        </row>
        <row r="17464">
          <cell r="A17464">
            <v>45959</v>
          </cell>
          <cell r="C17464" t="str">
            <v>POLA Y TEJO SAS</v>
          </cell>
          <cell r="F17464">
            <v>45890.644837962966</v>
          </cell>
          <cell r="G17464">
            <v>45905.64472222222</v>
          </cell>
          <cell r="H17464">
            <v>57</v>
          </cell>
          <cell r="O17464">
            <v>285500</v>
          </cell>
        </row>
        <row r="17465">
          <cell r="A17465">
            <v>45959</v>
          </cell>
          <cell r="C17465" t="str">
            <v>POLA Y TEJO SAS</v>
          </cell>
          <cell r="F17465">
            <v>45926.495844907404</v>
          </cell>
          <cell r="G17465">
            <v>45941.495706018519</v>
          </cell>
          <cell r="H17465">
            <v>21</v>
          </cell>
          <cell r="O17465">
            <v>901750</v>
          </cell>
        </row>
        <row r="17466">
          <cell r="A17466">
            <v>45959</v>
          </cell>
          <cell r="C17466" t="str">
            <v>POLA Y TEJO SAS</v>
          </cell>
          <cell r="F17466">
            <v>45926.499293981484</v>
          </cell>
          <cell r="G17466">
            <v>45941.499120370368</v>
          </cell>
          <cell r="H17466">
            <v>21</v>
          </cell>
          <cell r="O17466">
            <v>283700</v>
          </cell>
        </row>
        <row r="17467">
          <cell r="A17467">
            <v>45959</v>
          </cell>
          <cell r="C17467" t="str">
            <v>INDUCOLCARNES S.A.S</v>
          </cell>
          <cell r="F17467">
            <v>45927.574618055558</v>
          </cell>
          <cell r="G17467">
            <v>45942.574444444443</v>
          </cell>
          <cell r="H17467">
            <v>20</v>
          </cell>
          <cell r="O17467">
            <v>3839637.8160000001</v>
          </cell>
        </row>
        <row r="17468">
          <cell r="A17468">
            <v>45959</v>
          </cell>
          <cell r="C17468" t="str">
            <v>RENTING COLOMBIA</v>
          </cell>
          <cell r="F17468">
            <v>45959</v>
          </cell>
          <cell r="G17468">
            <v>45959</v>
          </cell>
          <cell r="H17468">
            <v>0</v>
          </cell>
          <cell r="O17468">
            <v>353925</v>
          </cell>
        </row>
        <row r="17469">
          <cell r="A17469">
            <v>45959</v>
          </cell>
          <cell r="C17469" t="str">
            <v>PAULA JINNET ARDILA GOMEZ</v>
          </cell>
          <cell r="F17469">
            <v>45958.307534722226</v>
          </cell>
          <cell r="G17469">
            <v>45959.307384259257</v>
          </cell>
          <cell r="H17469">
            <v>7</v>
          </cell>
          <cell r="O17469">
            <v>372600</v>
          </cell>
        </row>
        <row r="17470">
          <cell r="A17470">
            <v>45959</v>
          </cell>
          <cell r="C17470" t="str">
            <v>VENTAS MOSTRADOR</v>
          </cell>
          <cell r="F17470">
            <v>45959</v>
          </cell>
          <cell r="G17470">
            <v>45959</v>
          </cell>
          <cell r="H17470">
            <v>0</v>
          </cell>
          <cell r="O17470">
            <v>653041</v>
          </cell>
        </row>
        <row r="17471">
          <cell r="A17471">
            <v>45959</v>
          </cell>
          <cell r="C17471" t="str">
            <v>ROBINFOOD COLOMBIA SAS</v>
          </cell>
          <cell r="F17471">
            <v>45929.324849537035</v>
          </cell>
          <cell r="G17471">
            <v>45959.324687499997</v>
          </cell>
          <cell r="H17471">
            <v>3</v>
          </cell>
          <cell r="O17471">
            <v>268882.2</v>
          </cell>
        </row>
        <row r="17472">
          <cell r="A17472">
            <v>45959</v>
          </cell>
          <cell r="C17472" t="str">
            <v>ROBINFOOD COLOMBIA SAS</v>
          </cell>
          <cell r="F17472">
            <v>45931.358877314815</v>
          </cell>
          <cell r="G17472">
            <v>45961.358217592591</v>
          </cell>
          <cell r="H17472">
            <v>1</v>
          </cell>
          <cell r="O17472">
            <v>3816135.52</v>
          </cell>
        </row>
        <row r="17473">
          <cell r="A17473">
            <v>45959</v>
          </cell>
          <cell r="C17473" t="str">
            <v>ROBINFOOD COLOMBIA SAS</v>
          </cell>
          <cell r="F17473">
            <v>45933.339166666665</v>
          </cell>
          <cell r="G17473">
            <v>45963.337500000001</v>
          </cell>
          <cell r="H17473">
            <v>-1</v>
          </cell>
          <cell r="O17473">
            <v>2716706.08</v>
          </cell>
        </row>
        <row r="17474">
          <cell r="A17474">
            <v>45959</v>
          </cell>
          <cell r="C17474" t="str">
            <v>DUFLO SERVICIOS INTEGRALES S.A.S.</v>
          </cell>
          <cell r="F17474">
            <v>45910.444305555553</v>
          </cell>
          <cell r="G17474">
            <v>45940.443009259259</v>
          </cell>
          <cell r="H17474">
            <v>22</v>
          </cell>
          <cell r="O17474">
            <v>3467249.25</v>
          </cell>
        </row>
        <row r="17475">
          <cell r="A17475">
            <v>45959</v>
          </cell>
          <cell r="C17475" t="str">
            <v>DUFLO SERVICIOS INTEGRALES S.A.S.</v>
          </cell>
          <cell r="F17475">
            <v>45910.447604166664</v>
          </cell>
          <cell r="G17475">
            <v>45940.447106481479</v>
          </cell>
          <cell r="H17475">
            <v>22</v>
          </cell>
          <cell r="O17475">
            <v>1285474.25</v>
          </cell>
        </row>
        <row r="17476">
          <cell r="A17476">
            <v>45959</v>
          </cell>
          <cell r="C17476" t="str">
            <v>DUFLO SERVICIOS INTEGRALES S.A.S.</v>
          </cell>
          <cell r="F17476">
            <v>45910.528877314813</v>
          </cell>
          <cell r="G17476">
            <v>45940.528356481482</v>
          </cell>
          <cell r="H17476">
            <v>22</v>
          </cell>
          <cell r="O17476">
            <v>1082170.25</v>
          </cell>
        </row>
        <row r="17477">
          <cell r="A17477">
            <v>45959</v>
          </cell>
          <cell r="C17477" t="str">
            <v>DUFLO SERVICIOS INTEGRALES S.A.S.</v>
          </cell>
          <cell r="F17477">
            <v>45917.47247685185</v>
          </cell>
          <cell r="G17477">
            <v>45947.472141203703</v>
          </cell>
          <cell r="H17477">
            <v>15</v>
          </cell>
          <cell r="O17477">
            <v>1021445</v>
          </cell>
        </row>
        <row r="17478">
          <cell r="A17478">
            <v>45960</v>
          </cell>
          <cell r="C17478" t="str">
            <v>VENTAS MOSTRADOR</v>
          </cell>
          <cell r="F17478">
            <v>45960</v>
          </cell>
          <cell r="G17478">
            <v>45960</v>
          </cell>
          <cell r="H17478">
            <v>0</v>
          </cell>
          <cell r="O17478">
            <v>3400</v>
          </cell>
        </row>
        <row r="17479">
          <cell r="A17479">
            <v>45960</v>
          </cell>
          <cell r="C17479" t="str">
            <v>VENTAS MOSTRADOR</v>
          </cell>
          <cell r="F17479">
            <v>45960</v>
          </cell>
          <cell r="G17479">
            <v>45960</v>
          </cell>
          <cell r="H17479">
            <v>0</v>
          </cell>
          <cell r="O17479">
            <v>14890</v>
          </cell>
        </row>
        <row r="17480">
          <cell r="A17480">
            <v>45960</v>
          </cell>
          <cell r="C17480" t="str">
            <v>VENTAS MOSTRADOR</v>
          </cell>
          <cell r="F17480">
            <v>45960</v>
          </cell>
          <cell r="G17480">
            <v>45960</v>
          </cell>
          <cell r="H17480">
            <v>0</v>
          </cell>
          <cell r="O17480">
            <v>20250</v>
          </cell>
        </row>
        <row r="17481">
          <cell r="A17481">
            <v>45960</v>
          </cell>
          <cell r="C17481" t="str">
            <v>VENTAS MOSTRADOR</v>
          </cell>
          <cell r="F17481">
            <v>45960</v>
          </cell>
          <cell r="G17481">
            <v>45960</v>
          </cell>
          <cell r="H17481">
            <v>0</v>
          </cell>
          <cell r="O17481">
            <v>20450</v>
          </cell>
        </row>
        <row r="17482">
          <cell r="A17482">
            <v>45960</v>
          </cell>
          <cell r="C17482" t="str">
            <v>VENTAS MOSTRADOR</v>
          </cell>
          <cell r="F17482">
            <v>45960</v>
          </cell>
          <cell r="G17482">
            <v>45960</v>
          </cell>
          <cell r="H17482">
            <v>0</v>
          </cell>
          <cell r="O17482">
            <v>20800</v>
          </cell>
        </row>
        <row r="17483">
          <cell r="A17483">
            <v>45960</v>
          </cell>
          <cell r="C17483" t="str">
            <v>VENTAS MOSTRADOR</v>
          </cell>
          <cell r="F17483">
            <v>45960</v>
          </cell>
          <cell r="G17483">
            <v>45960</v>
          </cell>
          <cell r="H17483">
            <v>0</v>
          </cell>
          <cell r="O17483">
            <v>21800</v>
          </cell>
        </row>
        <row r="17484">
          <cell r="A17484">
            <v>45960</v>
          </cell>
          <cell r="C17484" t="str">
            <v>VENTAS MOSTRADOR</v>
          </cell>
          <cell r="F17484">
            <v>45960</v>
          </cell>
          <cell r="G17484">
            <v>45960</v>
          </cell>
          <cell r="H17484">
            <v>0</v>
          </cell>
          <cell r="O17484">
            <v>23750</v>
          </cell>
        </row>
        <row r="17485">
          <cell r="A17485">
            <v>45960</v>
          </cell>
          <cell r="C17485" t="str">
            <v>VENTAS MOSTRADOR</v>
          </cell>
          <cell r="F17485">
            <v>45960</v>
          </cell>
          <cell r="G17485">
            <v>45960</v>
          </cell>
          <cell r="H17485">
            <v>0</v>
          </cell>
          <cell r="O17485">
            <v>33975</v>
          </cell>
        </row>
        <row r="17486">
          <cell r="A17486">
            <v>45960</v>
          </cell>
          <cell r="C17486" t="str">
            <v>VENTAS MOSTRADOR</v>
          </cell>
          <cell r="F17486">
            <v>45960</v>
          </cell>
          <cell r="G17486">
            <v>45960</v>
          </cell>
          <cell r="H17486">
            <v>0</v>
          </cell>
          <cell r="O17486">
            <v>40500</v>
          </cell>
        </row>
        <row r="17487">
          <cell r="A17487">
            <v>45960</v>
          </cell>
          <cell r="C17487" t="str">
            <v>VENTAS MOSTRADOR</v>
          </cell>
          <cell r="F17487">
            <v>45960</v>
          </cell>
          <cell r="G17487">
            <v>45960</v>
          </cell>
          <cell r="H17487">
            <v>0</v>
          </cell>
          <cell r="O17487">
            <v>41600</v>
          </cell>
        </row>
        <row r="17488">
          <cell r="A17488">
            <v>45960</v>
          </cell>
          <cell r="C17488" t="str">
            <v>VENTAS MOSTRADOR</v>
          </cell>
          <cell r="F17488">
            <v>45960</v>
          </cell>
          <cell r="G17488">
            <v>45960</v>
          </cell>
          <cell r="H17488">
            <v>0</v>
          </cell>
          <cell r="O17488">
            <v>55580</v>
          </cell>
        </row>
        <row r="17489">
          <cell r="A17489">
            <v>45960</v>
          </cell>
          <cell r="C17489" t="str">
            <v>CAMILO  MILLAN PUENTES</v>
          </cell>
          <cell r="F17489">
            <v>45915.458703703705</v>
          </cell>
          <cell r="G17489">
            <v>45916.458425925928</v>
          </cell>
          <cell r="H17489">
            <v>50</v>
          </cell>
          <cell r="O17489">
            <v>100000</v>
          </cell>
        </row>
        <row r="17490">
          <cell r="A17490">
            <v>45960</v>
          </cell>
          <cell r="C17490" t="str">
            <v>SONIA CONTANZA CARDENAS MURCIA</v>
          </cell>
          <cell r="F17490">
            <v>45959.305671296293</v>
          </cell>
          <cell r="G17490">
            <v>45960.305543981478</v>
          </cell>
          <cell r="H17490">
            <v>2</v>
          </cell>
          <cell r="O17490">
            <v>105000</v>
          </cell>
        </row>
        <row r="17491">
          <cell r="A17491">
            <v>45960</v>
          </cell>
          <cell r="C17491" t="str">
            <v>VENTAS MOSTRADOR</v>
          </cell>
          <cell r="F17491">
            <v>45960</v>
          </cell>
          <cell r="G17491">
            <v>45960</v>
          </cell>
          <cell r="H17491">
            <v>0</v>
          </cell>
          <cell r="O17491">
            <v>107800</v>
          </cell>
        </row>
        <row r="17492">
          <cell r="A17492">
            <v>45960</v>
          </cell>
          <cell r="C17492" t="str">
            <v>FABIAN LEONARGO GOMEZ JUNCA</v>
          </cell>
          <cell r="F17492">
            <v>45960.388368055559</v>
          </cell>
          <cell r="G17492">
            <v>45961.388252314813</v>
          </cell>
          <cell r="H17492">
            <v>1</v>
          </cell>
          <cell r="O17492">
            <v>121300</v>
          </cell>
        </row>
        <row r="17493">
          <cell r="A17493">
            <v>45960</v>
          </cell>
          <cell r="C17493" t="str">
            <v>YERALDIN  ALVAREZ MANRIQUE</v>
          </cell>
          <cell r="F17493">
            <v>45960.240289351852</v>
          </cell>
          <cell r="G17493">
            <v>45961.240081018521</v>
          </cell>
          <cell r="H17493">
            <v>1</v>
          </cell>
          <cell r="O17493">
            <v>176250</v>
          </cell>
        </row>
        <row r="17494">
          <cell r="A17494">
            <v>45960</v>
          </cell>
          <cell r="C17494" t="str">
            <v>BASTIDAS MEDINA MARCELA</v>
          </cell>
          <cell r="F17494">
            <v>45960.476736111108</v>
          </cell>
          <cell r="G17494">
            <v>45961.476400462961</v>
          </cell>
          <cell r="H17494">
            <v>1</v>
          </cell>
          <cell r="O17494">
            <v>240800</v>
          </cell>
        </row>
        <row r="17495">
          <cell r="A17495">
            <v>45960</v>
          </cell>
          <cell r="C17495" t="str">
            <v>LUZ MARINA PELAYO ORTIZ</v>
          </cell>
          <cell r="F17495">
            <v>45959.531805555554</v>
          </cell>
          <cell r="G17495">
            <v>45960.531724537039</v>
          </cell>
          <cell r="H17495">
            <v>2</v>
          </cell>
          <cell r="O17495">
            <v>248200</v>
          </cell>
        </row>
        <row r="17496">
          <cell r="A17496">
            <v>45960</v>
          </cell>
          <cell r="C17496" t="str">
            <v>DOLLY EDITH SANABRIA CANTOR</v>
          </cell>
          <cell r="F17496">
            <v>45960.467916666668</v>
          </cell>
          <cell r="G17496">
            <v>45961.467812499999</v>
          </cell>
          <cell r="H17496">
            <v>5</v>
          </cell>
          <cell r="O17496">
            <v>371600</v>
          </cell>
        </row>
        <row r="17497">
          <cell r="A17497">
            <v>45960</v>
          </cell>
          <cell r="C17497" t="str">
            <v>CARLOS ANDRES HERNANDEZ MARTINEZ</v>
          </cell>
          <cell r="F17497">
            <v>45960.39267361111</v>
          </cell>
          <cell r="G17497">
            <v>45961.39261574074</v>
          </cell>
          <cell r="H17497">
            <v>5</v>
          </cell>
          <cell r="O17497">
            <v>425499.99</v>
          </cell>
        </row>
        <row r="17498">
          <cell r="A17498">
            <v>45960</v>
          </cell>
          <cell r="C17498" t="str">
            <v>CARLOS ANDRES HERNANDEZ MARTINEZ</v>
          </cell>
          <cell r="F17498">
            <v>45960.391018518516</v>
          </cell>
          <cell r="G17498">
            <v>45961.390821759262</v>
          </cell>
          <cell r="H17498">
            <v>5</v>
          </cell>
          <cell r="O17498">
            <v>425499.99</v>
          </cell>
        </row>
        <row r="17499">
          <cell r="A17499">
            <v>45960</v>
          </cell>
          <cell r="C17499" t="str">
            <v>ALEJANDRO  DURAN</v>
          </cell>
          <cell r="F17499">
            <v>45959.67827546296</v>
          </cell>
          <cell r="G17499">
            <v>45960.67827546296</v>
          </cell>
          <cell r="H17499">
            <v>2</v>
          </cell>
          <cell r="O17499">
            <v>434850</v>
          </cell>
        </row>
        <row r="17500">
          <cell r="A17500">
            <v>45960</v>
          </cell>
          <cell r="C17500" t="str">
            <v>TODOS COMEMOS SAS</v>
          </cell>
          <cell r="F17500">
            <v>45927.47761574074</v>
          </cell>
          <cell r="G17500">
            <v>45935.47761574074</v>
          </cell>
          <cell r="H17500">
            <v>31</v>
          </cell>
          <cell r="O17500">
            <v>11000</v>
          </cell>
        </row>
        <row r="17501">
          <cell r="A17501">
            <v>45960</v>
          </cell>
          <cell r="C17501" t="str">
            <v>TODOS COMEMOS SAS</v>
          </cell>
          <cell r="F17501">
            <v>45927.612534722219</v>
          </cell>
          <cell r="G17501">
            <v>45935.611898148149</v>
          </cell>
          <cell r="H17501">
            <v>31</v>
          </cell>
          <cell r="O17501">
            <v>437800</v>
          </cell>
        </row>
        <row r="17502">
          <cell r="A17502">
            <v>45960</v>
          </cell>
          <cell r="C17502" t="str">
            <v>CRISTIAN  ROJAS RIVERA</v>
          </cell>
          <cell r="F17502">
            <v>45960.445648148147</v>
          </cell>
          <cell r="G17502">
            <v>45966.444664351853</v>
          </cell>
          <cell r="H17502">
            <v>0</v>
          </cell>
          <cell r="O17502">
            <v>1191399.97</v>
          </cell>
        </row>
        <row r="17503">
          <cell r="A17503">
            <v>45960</v>
          </cell>
          <cell r="C17503" t="str">
            <v>CIELO ALEXANDRA MENDOZA RODRIGUEZ</v>
          </cell>
          <cell r="F17503">
            <v>45960.33152777778</v>
          </cell>
          <cell r="G17503">
            <v>45961.33152777778</v>
          </cell>
          <cell r="H17503">
            <v>5</v>
          </cell>
          <cell r="O17503">
            <v>850999.98</v>
          </cell>
        </row>
        <row r="17504">
          <cell r="A17504">
            <v>45960</v>
          </cell>
          <cell r="C17504" t="str">
            <v>CIELO ALEXANDRA MENDOZA RODRIGUEZ</v>
          </cell>
          <cell r="F17504">
            <v>45960.33252314815</v>
          </cell>
          <cell r="G17504">
            <v>45961.33252314815</v>
          </cell>
          <cell r="H17504">
            <v>5</v>
          </cell>
          <cell r="O17504">
            <v>425499.99</v>
          </cell>
        </row>
        <row r="17505">
          <cell r="A17505">
            <v>45960</v>
          </cell>
          <cell r="C17505" t="str">
            <v>GOMEZ ARIAS CARLOS ARTURO</v>
          </cell>
          <cell r="F17505">
            <v>45960.39880787037</v>
          </cell>
          <cell r="G17505">
            <v>45961.398715277777</v>
          </cell>
          <cell r="H17505">
            <v>5</v>
          </cell>
          <cell r="O17505">
            <v>1321999.98</v>
          </cell>
        </row>
        <row r="17506">
          <cell r="A17506">
            <v>45960</v>
          </cell>
          <cell r="C17506" t="str">
            <v>OSMAR  PEÑA</v>
          </cell>
          <cell r="F17506">
            <v>45960.406759259262</v>
          </cell>
          <cell r="G17506">
            <v>45961.406655092593</v>
          </cell>
          <cell r="H17506">
            <v>5</v>
          </cell>
          <cell r="O17506">
            <v>1937300</v>
          </cell>
        </row>
        <row r="17507">
          <cell r="A17507">
            <v>45960</v>
          </cell>
          <cell r="C17507" t="str">
            <v>CAS COLOMBO AMERICAN SCHOOL S.A.S</v>
          </cell>
          <cell r="F17507">
            <v>45931.180462962962</v>
          </cell>
          <cell r="G17507">
            <v>45961.180300925924</v>
          </cell>
          <cell r="H17507">
            <v>1</v>
          </cell>
          <cell r="O17507">
            <v>1998989.7779999999</v>
          </cell>
        </row>
        <row r="17508">
          <cell r="A17508">
            <v>45960</v>
          </cell>
          <cell r="C17508" t="str">
            <v>PODER BGTA SAS</v>
          </cell>
          <cell r="F17508">
            <v>45940.419293981482</v>
          </cell>
          <cell r="G17508">
            <v>45970.419016203705</v>
          </cell>
          <cell r="H17508">
            <v>-8</v>
          </cell>
          <cell r="O17508">
            <v>1444793.6880000001</v>
          </cell>
        </row>
        <row r="17509">
          <cell r="A17509">
            <v>45960</v>
          </cell>
          <cell r="C17509" t="str">
            <v>PODER BGTA SAS</v>
          </cell>
          <cell r="F17509">
            <v>45945.258310185185</v>
          </cell>
          <cell r="G17509">
            <v>45975.25818287037</v>
          </cell>
          <cell r="H17509">
            <v>-13</v>
          </cell>
          <cell r="O17509">
            <v>153063.682</v>
          </cell>
        </row>
        <row r="17510">
          <cell r="A17510">
            <v>45960</v>
          </cell>
          <cell r="C17510" t="str">
            <v>PODER BGTA SAS</v>
          </cell>
          <cell r="F17510">
            <v>45945.271145833336</v>
          </cell>
          <cell r="G17510">
            <v>45975.269375000003</v>
          </cell>
          <cell r="H17510">
            <v>-13</v>
          </cell>
          <cell r="O17510">
            <v>448634.93</v>
          </cell>
        </row>
        <row r="17511">
          <cell r="A17511">
            <v>45960</v>
          </cell>
          <cell r="C17511" t="str">
            <v>PODER BGTA SAS</v>
          </cell>
          <cell r="F17511">
            <v>45945.285902777781</v>
          </cell>
          <cell r="G17511">
            <v>45975.285775462966</v>
          </cell>
          <cell r="H17511">
            <v>-13</v>
          </cell>
          <cell r="O17511">
            <v>1243779.3470000001</v>
          </cell>
        </row>
        <row r="17512">
          <cell r="A17512">
            <v>45960</v>
          </cell>
          <cell r="C17512" t="str">
            <v>PODER BGTA SAS</v>
          </cell>
          <cell r="F17512">
            <v>45945.463275462964</v>
          </cell>
          <cell r="G17512">
            <v>45975.46261574074</v>
          </cell>
          <cell r="H17512">
            <v>-13</v>
          </cell>
          <cell r="O17512">
            <v>76183.289999999994</v>
          </cell>
        </row>
        <row r="17513">
          <cell r="A17513">
            <v>45960</v>
          </cell>
          <cell r="C17513" t="str">
            <v>CJM INVERSIONES SAS</v>
          </cell>
          <cell r="F17513">
            <v>45923.675150462965</v>
          </cell>
          <cell r="G17513">
            <v>45938.675104166665</v>
          </cell>
          <cell r="H17513">
            <v>24</v>
          </cell>
          <cell r="O17513">
            <v>652050</v>
          </cell>
        </row>
        <row r="17514">
          <cell r="A17514">
            <v>45960</v>
          </cell>
          <cell r="C17514" t="str">
            <v>CJM INVERSIONES SAS</v>
          </cell>
          <cell r="F17514">
            <v>45925.290034722224</v>
          </cell>
          <cell r="G17514">
            <v>45940.275775462964</v>
          </cell>
          <cell r="H17514">
            <v>22</v>
          </cell>
          <cell r="O17514">
            <v>417600</v>
          </cell>
        </row>
        <row r="17515">
          <cell r="A17515">
            <v>45960</v>
          </cell>
          <cell r="C17515" t="str">
            <v>CJM INVERSIONES SAS</v>
          </cell>
          <cell r="F17515">
            <v>45926.579467592594</v>
          </cell>
          <cell r="G17515">
            <v>45941.579305555555</v>
          </cell>
          <cell r="H17515">
            <v>21</v>
          </cell>
          <cell r="O17515">
            <v>4680</v>
          </cell>
        </row>
        <row r="17516">
          <cell r="A17516">
            <v>45960</v>
          </cell>
          <cell r="C17516" t="str">
            <v>CJM INVERSIONES SAS</v>
          </cell>
          <cell r="F17516">
            <v>45932.598668981482</v>
          </cell>
          <cell r="G17516">
            <v>45947.598495370374</v>
          </cell>
          <cell r="H17516">
            <v>15</v>
          </cell>
          <cell r="O17516">
            <v>843200</v>
          </cell>
        </row>
        <row r="17517">
          <cell r="A17517">
            <v>45960</v>
          </cell>
          <cell r="C17517" t="str">
            <v>CJM INVERSIONES SAS</v>
          </cell>
          <cell r="F17517">
            <v>45936.570069444446</v>
          </cell>
          <cell r="G17517">
            <v>45951.569965277777</v>
          </cell>
          <cell r="H17517">
            <v>11</v>
          </cell>
          <cell r="O17517">
            <v>1605250</v>
          </cell>
        </row>
        <row r="17518">
          <cell r="A17518">
            <v>45960</v>
          </cell>
          <cell r="C17518" t="str">
            <v>INVERSIONES Y SOLUCIONES DE TRADICION SAS</v>
          </cell>
          <cell r="F17518">
            <v>45918.491412037038</v>
          </cell>
          <cell r="G17518">
            <v>45933.488912037035</v>
          </cell>
          <cell r="H17518">
            <v>33</v>
          </cell>
          <cell r="O17518">
            <v>1100123</v>
          </cell>
        </row>
        <row r="17519">
          <cell r="A17519">
            <v>45960</v>
          </cell>
          <cell r="C17519" t="str">
            <v>INVERSIONES Y SOLUCIONES DE TRADICION SAS</v>
          </cell>
          <cell r="F17519">
            <v>45920.284282407411</v>
          </cell>
          <cell r="G17519">
            <v>45935.280543981484</v>
          </cell>
          <cell r="H17519">
            <v>31</v>
          </cell>
          <cell r="O17519">
            <v>1489500</v>
          </cell>
        </row>
        <row r="17520">
          <cell r="A17520">
            <v>45960</v>
          </cell>
          <cell r="C17520" t="str">
            <v>INVERSIONES Y SOLUCIONES DE TRADICION SAS</v>
          </cell>
          <cell r="F17520">
            <v>45925.608506944445</v>
          </cell>
          <cell r="G17520">
            <v>45940.608414351853</v>
          </cell>
          <cell r="H17520">
            <v>26</v>
          </cell>
          <cell r="O17520">
            <v>1410377</v>
          </cell>
        </row>
        <row r="17521">
          <cell r="A17521">
            <v>45960</v>
          </cell>
          <cell r="C17521" t="str">
            <v>TIGRE COLOMBIA S.A.S</v>
          </cell>
          <cell r="F17521">
            <v>45951.288043981483</v>
          </cell>
          <cell r="G17521">
            <v>45959.287187499998</v>
          </cell>
          <cell r="H17521">
            <v>3</v>
          </cell>
          <cell r="O17521">
            <v>1173200</v>
          </cell>
        </row>
        <row r="17522">
          <cell r="A17522">
            <v>45960</v>
          </cell>
          <cell r="C17522" t="str">
            <v>TIGRE COLOMBIA S.A.S</v>
          </cell>
          <cell r="F17522">
            <v>45958.347430555557</v>
          </cell>
          <cell r="G17522">
            <v>45966.347268518519</v>
          </cell>
          <cell r="H17522">
            <v>-4</v>
          </cell>
          <cell r="O17522">
            <v>1395000</v>
          </cell>
        </row>
        <row r="17523">
          <cell r="A17523">
            <v>45960</v>
          </cell>
          <cell r="C17523" t="str">
            <v>TIGRE COLOMBIA S.A.S</v>
          </cell>
          <cell r="F17523">
            <v>45958.347962962966</v>
          </cell>
          <cell r="G17523">
            <v>45966.347812499997</v>
          </cell>
          <cell r="H17523">
            <v>-4</v>
          </cell>
          <cell r="O17523">
            <v>1550000</v>
          </cell>
        </row>
        <row r="17524">
          <cell r="A17524">
            <v>45960</v>
          </cell>
          <cell r="C17524" t="str">
            <v>TIGRE COLOMBIA S.A.S</v>
          </cell>
          <cell r="F17524">
            <v>45958.348425925928</v>
          </cell>
          <cell r="G17524">
            <v>45966.348298611112</v>
          </cell>
          <cell r="H17524">
            <v>-4</v>
          </cell>
          <cell r="O17524">
            <v>1550000</v>
          </cell>
        </row>
        <row r="17525">
          <cell r="A17525">
            <v>45960</v>
          </cell>
          <cell r="C17525" t="str">
            <v>TIGRE COLOMBIA S.A.S</v>
          </cell>
          <cell r="F17525">
            <v>45958.349131944444</v>
          </cell>
          <cell r="G17525">
            <v>45966.348935185182</v>
          </cell>
          <cell r="H17525">
            <v>-4</v>
          </cell>
          <cell r="O17525">
            <v>66800</v>
          </cell>
        </row>
        <row r="17526">
          <cell r="A17526">
            <v>45960</v>
          </cell>
          <cell r="C17526" t="str">
            <v>ALIMENTOS BENAL SAS</v>
          </cell>
          <cell r="F17526">
            <v>45934.493368055555</v>
          </cell>
          <cell r="G17526">
            <v>45964.492384259262</v>
          </cell>
          <cell r="H17526">
            <v>-2</v>
          </cell>
          <cell r="O17526">
            <v>9674730.1070000008</v>
          </cell>
        </row>
        <row r="17527">
          <cell r="A17527">
            <v>45960</v>
          </cell>
          <cell r="C17527" t="str">
            <v>ALIMENTOS BENAL SAS</v>
          </cell>
          <cell r="F17527">
            <v>45937.410624999997</v>
          </cell>
          <cell r="G17527">
            <v>45967.410624999997</v>
          </cell>
          <cell r="H17527">
            <v>-5</v>
          </cell>
          <cell r="O17527">
            <v>3450</v>
          </cell>
        </row>
        <row r="17528">
          <cell r="A17528">
            <v>45960</v>
          </cell>
          <cell r="C17528" t="str">
            <v>ALIMENTOS BENAL SAS</v>
          </cell>
          <cell r="F17528">
            <v>45938.277407407404</v>
          </cell>
          <cell r="G17528">
            <v>45968.276747685188</v>
          </cell>
          <cell r="H17528">
            <v>-6</v>
          </cell>
          <cell r="O17528">
            <v>336.8889200000001</v>
          </cell>
        </row>
        <row r="17529">
          <cell r="A17529">
            <v>45960</v>
          </cell>
          <cell r="C17529" t="str">
            <v>MERKMIOS SAS</v>
          </cell>
          <cell r="F17529">
            <v>45939.21125</v>
          </cell>
          <cell r="G17529">
            <v>45969.211099537039</v>
          </cell>
          <cell r="H17529">
            <v>-7</v>
          </cell>
          <cell r="O17529">
            <v>11809044.3528</v>
          </cell>
        </row>
        <row r="17530">
          <cell r="A17530">
            <v>45960</v>
          </cell>
          <cell r="C17530" t="str">
            <v>MERKMIOS SAS</v>
          </cell>
          <cell r="F17530">
            <v>45939.220324074071</v>
          </cell>
          <cell r="G17530">
            <v>45969.220185185186</v>
          </cell>
          <cell r="H17530">
            <v>-7</v>
          </cell>
          <cell r="O17530">
            <v>1638843</v>
          </cell>
        </row>
        <row r="17531">
          <cell r="A17531">
            <v>45960</v>
          </cell>
          <cell r="C17531" t="str">
            <v>VENTAS MOSTRADOR</v>
          </cell>
          <cell r="F17531">
            <v>45960</v>
          </cell>
          <cell r="G17531">
            <v>45960</v>
          </cell>
          <cell r="H17531">
            <v>0</v>
          </cell>
          <cell r="O17531">
            <v>58052</v>
          </cell>
        </row>
        <row r="17532">
          <cell r="A17532">
            <v>45960</v>
          </cell>
          <cell r="C17532" t="str">
            <v>BENJAMIN  CHAPARRO AMEZQUITA</v>
          </cell>
          <cell r="F17532">
            <v>45959.493634259263</v>
          </cell>
          <cell r="G17532">
            <v>45960.493483796294</v>
          </cell>
          <cell r="H17532">
            <v>6</v>
          </cell>
          <cell r="O17532">
            <v>1238800</v>
          </cell>
        </row>
        <row r="17533">
          <cell r="A17533">
            <v>45960</v>
          </cell>
          <cell r="C17533" t="str">
            <v>VENTAS MOSTRADOR</v>
          </cell>
          <cell r="F17533">
            <v>45960</v>
          </cell>
          <cell r="G17533">
            <v>45960</v>
          </cell>
          <cell r="H17533">
            <v>0</v>
          </cell>
          <cell r="O17533">
            <v>1473613</v>
          </cell>
        </row>
        <row r="17534">
          <cell r="A17534">
            <v>45960</v>
          </cell>
          <cell r="C17534" t="str">
            <v>SUPER NUEVO MILENIO SA</v>
          </cell>
          <cell r="F17534">
            <v>45933.508090277777</v>
          </cell>
          <cell r="G17534">
            <v>45963.507951388892</v>
          </cell>
          <cell r="H17534">
            <v>-1</v>
          </cell>
          <cell r="O17534">
            <v>193800</v>
          </cell>
        </row>
        <row r="17535">
          <cell r="A17535">
            <v>45960</v>
          </cell>
          <cell r="C17535" t="str">
            <v>SUPER NUEVO MILENIO SA</v>
          </cell>
          <cell r="F17535">
            <v>45933.511874999997</v>
          </cell>
          <cell r="G17535">
            <v>45963.511782407404</v>
          </cell>
          <cell r="H17535">
            <v>-1</v>
          </cell>
          <cell r="O17535">
            <v>155800</v>
          </cell>
        </row>
        <row r="17536">
          <cell r="A17536">
            <v>45960</v>
          </cell>
          <cell r="C17536" t="str">
            <v>SUPER NUEVO MILENIO SA</v>
          </cell>
          <cell r="F17536">
            <v>45934.430289351854</v>
          </cell>
          <cell r="G17536">
            <v>45964.430092592593</v>
          </cell>
          <cell r="H17536">
            <v>-2</v>
          </cell>
          <cell r="O17536">
            <v>231000</v>
          </cell>
        </row>
        <row r="17537">
          <cell r="A17537">
            <v>45960</v>
          </cell>
          <cell r="C17537" t="str">
            <v>SUPER NUEVO MILENIO SA</v>
          </cell>
          <cell r="F17537">
            <v>45936.666539351849</v>
          </cell>
          <cell r="G17537">
            <v>45966.665625000001</v>
          </cell>
          <cell r="H17537">
            <v>-4</v>
          </cell>
          <cell r="O17537">
            <v>399099.98</v>
          </cell>
        </row>
        <row r="17538">
          <cell r="A17538">
            <v>45960</v>
          </cell>
          <cell r="C17538" t="str">
            <v>SUPER NUEVO MILENIO SA</v>
          </cell>
          <cell r="F17538">
            <v>45940.547893518517</v>
          </cell>
          <cell r="G17538">
            <v>45970.547835648147</v>
          </cell>
          <cell r="H17538">
            <v>-8</v>
          </cell>
          <cell r="O17538">
            <v>121900</v>
          </cell>
        </row>
        <row r="17539">
          <cell r="A17539">
            <v>45960</v>
          </cell>
          <cell r="C17539" t="str">
            <v>SUPER NUEVO MILENIO SA</v>
          </cell>
          <cell r="F17539">
            <v>45940.548854166664</v>
          </cell>
          <cell r="G17539">
            <v>45970.548726851855</v>
          </cell>
          <cell r="H17539">
            <v>-8</v>
          </cell>
          <cell r="O17539">
            <v>278300</v>
          </cell>
        </row>
        <row r="17540">
          <cell r="A17540">
            <v>45960</v>
          </cell>
          <cell r="C17540" t="str">
            <v>SUPER NUEVO MILENIO SA</v>
          </cell>
          <cell r="F17540">
            <v>45940.552187499998</v>
          </cell>
          <cell r="G17540">
            <v>45970.551423611112</v>
          </cell>
          <cell r="H17540">
            <v>-8</v>
          </cell>
          <cell r="O17540">
            <v>102000</v>
          </cell>
        </row>
        <row r="17541">
          <cell r="A17541">
            <v>45960</v>
          </cell>
          <cell r="C17541" t="str">
            <v>SUPER NUEVO MILENIO SA</v>
          </cell>
          <cell r="F17541">
            <v>45948.460590277777</v>
          </cell>
          <cell r="G17541">
            <v>45978.460428240738</v>
          </cell>
          <cell r="H17541">
            <v>-16</v>
          </cell>
          <cell r="O17541">
            <v>134200</v>
          </cell>
        </row>
        <row r="17542">
          <cell r="A17542">
            <v>45960</v>
          </cell>
          <cell r="C17542" t="str">
            <v>SUPER NUEVO MILENIO SA</v>
          </cell>
          <cell r="F17542">
            <v>45948.480312500003</v>
          </cell>
          <cell r="G17542">
            <v>45978.480150462965</v>
          </cell>
          <cell r="H17542">
            <v>-16</v>
          </cell>
          <cell r="O17542">
            <v>110200</v>
          </cell>
        </row>
        <row r="17543">
          <cell r="A17543">
            <v>45960</v>
          </cell>
          <cell r="C17543" t="str">
            <v>SUPER NUEVO MILENIO SA</v>
          </cell>
          <cell r="F17543">
            <v>45948.516030092593</v>
          </cell>
          <cell r="G17543">
            <v>45978.515868055554</v>
          </cell>
          <cell r="H17543">
            <v>-16</v>
          </cell>
          <cell r="O17543">
            <v>139300</v>
          </cell>
        </row>
        <row r="17544">
          <cell r="A17544">
            <v>45960</v>
          </cell>
          <cell r="C17544" t="str">
            <v>SUPER NUEVO MILENIO SA</v>
          </cell>
          <cell r="F17544">
            <v>45954.554502314815</v>
          </cell>
          <cell r="G17544">
            <v>45984.553564814814</v>
          </cell>
          <cell r="H17544">
            <v>-22</v>
          </cell>
          <cell r="O17544">
            <v>330000</v>
          </cell>
        </row>
        <row r="17545">
          <cell r="A17545">
            <v>45960</v>
          </cell>
          <cell r="C17545" t="str">
            <v>SUPER NUEVO MILENIO SA</v>
          </cell>
          <cell r="F17545">
            <v>45954.591909722221</v>
          </cell>
          <cell r="G17545">
            <v>45984.591782407406</v>
          </cell>
          <cell r="H17545">
            <v>-22</v>
          </cell>
          <cell r="O17545">
            <v>169900</v>
          </cell>
        </row>
        <row r="17546">
          <cell r="A17546">
            <v>45961</v>
          </cell>
          <cell r="C17546" t="str">
            <v>VENTAS MOSTRADOR</v>
          </cell>
          <cell r="F17546">
            <v>45961</v>
          </cell>
          <cell r="G17546">
            <v>45961</v>
          </cell>
          <cell r="H17546">
            <v>0</v>
          </cell>
          <cell r="O17546">
            <v>10800</v>
          </cell>
        </row>
        <row r="17547">
          <cell r="A17547">
            <v>45961</v>
          </cell>
          <cell r="C17547" t="str">
            <v>VENTAS MOSTRADOR</v>
          </cell>
          <cell r="F17547">
            <v>45961</v>
          </cell>
          <cell r="G17547">
            <v>45961</v>
          </cell>
          <cell r="H17547">
            <v>0</v>
          </cell>
          <cell r="O17547">
            <v>21360</v>
          </cell>
        </row>
        <row r="17548">
          <cell r="A17548">
            <v>45961</v>
          </cell>
          <cell r="C17548" t="str">
            <v>VENTAS MOSTRADOR</v>
          </cell>
          <cell r="F17548">
            <v>45961</v>
          </cell>
          <cell r="G17548">
            <v>45961</v>
          </cell>
          <cell r="H17548">
            <v>0</v>
          </cell>
          <cell r="O17548">
            <v>28000</v>
          </cell>
        </row>
        <row r="17549">
          <cell r="A17549">
            <v>45961</v>
          </cell>
          <cell r="C17549" t="str">
            <v>VENTAS MOSTRADOR</v>
          </cell>
          <cell r="F17549">
            <v>45961</v>
          </cell>
          <cell r="G17549">
            <v>45961</v>
          </cell>
          <cell r="H17549">
            <v>0</v>
          </cell>
          <cell r="O17549">
            <v>31655</v>
          </cell>
        </row>
        <row r="17550">
          <cell r="A17550">
            <v>45961</v>
          </cell>
          <cell r="C17550" t="str">
            <v>VENTAS MOSTRADOR</v>
          </cell>
          <cell r="F17550">
            <v>45961</v>
          </cell>
          <cell r="G17550">
            <v>45961</v>
          </cell>
          <cell r="H17550">
            <v>0</v>
          </cell>
          <cell r="O17550">
            <v>40456</v>
          </cell>
        </row>
        <row r="17551">
          <cell r="A17551">
            <v>45961</v>
          </cell>
          <cell r="C17551" t="str">
            <v>VENTAS MOSTRADOR</v>
          </cell>
          <cell r="F17551">
            <v>45961</v>
          </cell>
          <cell r="G17551">
            <v>45961</v>
          </cell>
          <cell r="H17551">
            <v>0</v>
          </cell>
          <cell r="O17551">
            <v>42880</v>
          </cell>
        </row>
        <row r="17552">
          <cell r="A17552">
            <v>45961</v>
          </cell>
          <cell r="C17552" t="str">
            <v>VENTAS MOSTRADOR</v>
          </cell>
          <cell r="F17552">
            <v>45961</v>
          </cell>
          <cell r="G17552">
            <v>45961</v>
          </cell>
          <cell r="H17552">
            <v>0</v>
          </cell>
          <cell r="O17552">
            <v>62396</v>
          </cell>
        </row>
        <row r="17553">
          <cell r="A17553">
            <v>45961</v>
          </cell>
          <cell r="C17553" t="str">
            <v>VENTAS MOSTRADOR</v>
          </cell>
          <cell r="F17553">
            <v>45961</v>
          </cell>
          <cell r="G17553">
            <v>45961</v>
          </cell>
          <cell r="H17553">
            <v>0</v>
          </cell>
          <cell r="O17553">
            <v>128000</v>
          </cell>
        </row>
        <row r="17554">
          <cell r="A17554">
            <v>45961</v>
          </cell>
          <cell r="C17554" t="str">
            <v>VENTAS MOSTRADOR</v>
          </cell>
          <cell r="F17554">
            <v>45961</v>
          </cell>
          <cell r="G17554">
            <v>45961</v>
          </cell>
          <cell r="H17554">
            <v>0</v>
          </cell>
          <cell r="O17554">
            <v>229452</v>
          </cell>
        </row>
        <row r="17555">
          <cell r="A17555">
            <v>45961</v>
          </cell>
          <cell r="C17555" t="str">
            <v>VENTAS MOSTRADOR</v>
          </cell>
          <cell r="F17555">
            <v>45961</v>
          </cell>
          <cell r="G17555">
            <v>45961</v>
          </cell>
          <cell r="H17555">
            <v>0</v>
          </cell>
          <cell r="O17555">
            <v>209988</v>
          </cell>
        </row>
        <row r="17556">
          <cell r="A17556">
            <v>45961</v>
          </cell>
          <cell r="C17556" t="str">
            <v>CARLOS ANDRES HERNANDEZ MARTINEZ</v>
          </cell>
          <cell r="F17556">
            <v>45961.385023148148</v>
          </cell>
          <cell r="G17556">
            <v>45962.380925925929</v>
          </cell>
          <cell r="H17556">
            <v>0</v>
          </cell>
          <cell r="O17556">
            <v>212749.99</v>
          </cell>
        </row>
        <row r="17557">
          <cell r="A17557">
            <v>45961</v>
          </cell>
          <cell r="C17557" t="str">
            <v>EL MERO BURRITO S.A.S</v>
          </cell>
          <cell r="F17557">
            <v>45877.329259259262</v>
          </cell>
          <cell r="G17557">
            <v>45878.328993055555</v>
          </cell>
          <cell r="H17557">
            <v>84</v>
          </cell>
          <cell r="O17557">
            <v>33350</v>
          </cell>
        </row>
        <row r="17558">
          <cell r="A17558">
            <v>45961</v>
          </cell>
          <cell r="C17558" t="str">
            <v>EL MERO BURRITO S.A.S</v>
          </cell>
          <cell r="F17558">
            <v>45880.304594907408</v>
          </cell>
          <cell r="G17558">
            <v>45881.303472222222</v>
          </cell>
          <cell r="H17558">
            <v>85</v>
          </cell>
          <cell r="O17558">
            <v>224250</v>
          </cell>
        </row>
        <row r="17559">
          <cell r="A17559">
            <v>45961</v>
          </cell>
          <cell r="C17559" t="str">
            <v>HUMO CAFE &amp; BISTRO SAS</v>
          </cell>
          <cell r="F17559">
            <v>45959.284259259257</v>
          </cell>
          <cell r="G17559">
            <v>45960.284120370372</v>
          </cell>
          <cell r="H17559">
            <v>6</v>
          </cell>
          <cell r="O17559">
            <v>285650</v>
          </cell>
        </row>
        <row r="17560">
          <cell r="A17560">
            <v>45961</v>
          </cell>
          <cell r="C17560" t="str">
            <v xml:space="preserve">A MANO SAS </v>
          </cell>
          <cell r="F17560">
            <v>45957.425925925927</v>
          </cell>
          <cell r="G17560">
            <v>45965.425787037035</v>
          </cell>
          <cell r="H17560">
            <v>-3</v>
          </cell>
          <cell r="O17560">
            <v>379500</v>
          </cell>
        </row>
        <row r="17561">
          <cell r="A17561">
            <v>45961</v>
          </cell>
          <cell r="C17561" t="str">
            <v>GINA ALEXANDRA OCHOA CASTAÑEDA</v>
          </cell>
          <cell r="F17561">
            <v>45959.521192129629</v>
          </cell>
          <cell r="G17561">
            <v>45960.520868055559</v>
          </cell>
          <cell r="H17561">
            <v>6</v>
          </cell>
          <cell r="O17561">
            <v>409600</v>
          </cell>
        </row>
        <row r="17562">
          <cell r="A17562">
            <v>45961</v>
          </cell>
          <cell r="C17562" t="str">
            <v>MESABAR SAS</v>
          </cell>
          <cell r="F17562">
            <v>45953.616585648146</v>
          </cell>
          <cell r="G17562">
            <v>45961.616469907407</v>
          </cell>
          <cell r="H17562">
            <v>5</v>
          </cell>
          <cell r="O17562">
            <v>501250</v>
          </cell>
        </row>
        <row r="17563">
          <cell r="A17563">
            <v>45961</v>
          </cell>
          <cell r="C17563" t="str">
            <v>MESABAR SAS</v>
          </cell>
          <cell r="F17563">
            <v>45952.594629629632</v>
          </cell>
          <cell r="G17563">
            <v>45960.594444444447</v>
          </cell>
          <cell r="H17563">
            <v>6</v>
          </cell>
          <cell r="O17563">
            <v>528900</v>
          </cell>
        </row>
        <row r="17564">
          <cell r="A17564">
            <v>45961</v>
          </cell>
          <cell r="C17564" t="str">
            <v>CARLOS ANDRES HERNANDEZ MARTINEZ</v>
          </cell>
          <cell r="F17564">
            <v>45961.380497685182</v>
          </cell>
          <cell r="G17564">
            <v>45962.380381944444</v>
          </cell>
          <cell r="H17564">
            <v>4</v>
          </cell>
          <cell r="O17564">
            <v>638249.98</v>
          </cell>
        </row>
        <row r="17565">
          <cell r="A17565">
            <v>45961</v>
          </cell>
          <cell r="C17565" t="str">
            <v>LIDA  DAZA</v>
          </cell>
          <cell r="F17565">
            <v>45961.33929398148</v>
          </cell>
          <cell r="G17565">
            <v>45962.338865740741</v>
          </cell>
          <cell r="H17565">
            <v>4</v>
          </cell>
          <cell r="O17565">
            <v>1063450</v>
          </cell>
        </row>
        <row r="17566">
          <cell r="A17566">
            <v>45961</v>
          </cell>
          <cell r="C17566" t="str">
            <v>INFARTO SAS</v>
          </cell>
          <cell r="F17566">
            <v>45940.272465277776</v>
          </cell>
          <cell r="G17566">
            <v>45960.265138888892</v>
          </cell>
          <cell r="H17566">
            <v>2</v>
          </cell>
          <cell r="O17566">
            <v>432203.24</v>
          </cell>
        </row>
        <row r="17567">
          <cell r="A17567">
            <v>45961</v>
          </cell>
          <cell r="C17567" t="str">
            <v>INFARTO SAS</v>
          </cell>
          <cell r="F17567">
            <v>45940.322951388887</v>
          </cell>
          <cell r="G17567">
            <v>45960.32271990741</v>
          </cell>
          <cell r="H17567">
            <v>2</v>
          </cell>
          <cell r="O17567">
            <v>184831.61600000001</v>
          </cell>
        </row>
        <row r="17568">
          <cell r="A17568">
            <v>45961</v>
          </cell>
          <cell r="C17568" t="str">
            <v>INFARTO SAS</v>
          </cell>
          <cell r="F17568">
            <v>45944.359548611108</v>
          </cell>
          <cell r="G17568">
            <v>45964.359432870369</v>
          </cell>
          <cell r="H17568">
            <v>-2</v>
          </cell>
          <cell r="O17568">
            <v>678742.32504000003</v>
          </cell>
        </row>
        <row r="17569">
          <cell r="A17569">
            <v>45961</v>
          </cell>
          <cell r="C17569" t="str">
            <v>KAREN GISSET MARTINEZ SANDOVAL</v>
          </cell>
          <cell r="F17569">
            <v>45960.587395833332</v>
          </cell>
          <cell r="G17569">
            <v>45961.587280092594</v>
          </cell>
          <cell r="H17569">
            <v>5</v>
          </cell>
          <cell r="O17569">
            <v>1568600</v>
          </cell>
        </row>
        <row r="17570">
          <cell r="A17570">
            <v>45961</v>
          </cell>
          <cell r="C17570" t="str">
            <v>PENTAGONO INVERSIONES SAS</v>
          </cell>
          <cell r="F17570">
            <v>45932.272835648146</v>
          </cell>
          <cell r="G17570">
            <v>45962.272534722222</v>
          </cell>
          <cell r="H17570">
            <v>4</v>
          </cell>
          <cell r="O17570">
            <v>1899000</v>
          </cell>
        </row>
        <row r="17571">
          <cell r="A17571">
            <v>45961</v>
          </cell>
          <cell r="C17571" t="str">
            <v>XICO SAS</v>
          </cell>
          <cell r="F17571">
            <v>45941.436122685183</v>
          </cell>
          <cell r="G17571">
            <v>45971.435706018521</v>
          </cell>
          <cell r="H17571">
            <v>-9</v>
          </cell>
          <cell r="O17571">
            <v>2122000</v>
          </cell>
        </row>
        <row r="17572">
          <cell r="A17572">
            <v>45961</v>
          </cell>
          <cell r="C17572" t="str">
            <v>XICO SAS</v>
          </cell>
          <cell r="F17572">
            <v>45941.603912037041</v>
          </cell>
          <cell r="G17572">
            <v>45971.603495370371</v>
          </cell>
          <cell r="H17572">
            <v>-9</v>
          </cell>
          <cell r="O17572">
            <v>61500</v>
          </cell>
        </row>
        <row r="17573">
          <cell r="A17573">
            <v>45961</v>
          </cell>
          <cell r="C17573" t="str">
            <v>XICO SAS</v>
          </cell>
          <cell r="F17573">
            <v>45945.538217592592</v>
          </cell>
          <cell r="G17573">
            <v>45975.538101851853</v>
          </cell>
          <cell r="H17573">
            <v>-13</v>
          </cell>
          <cell r="O17573">
            <v>67650</v>
          </cell>
        </row>
        <row r="17574">
          <cell r="A17574">
            <v>45961</v>
          </cell>
          <cell r="C17574" t="str">
            <v>DOROTEA PARRILLA BAR SAS</v>
          </cell>
          <cell r="F17574">
            <v>45959.284768518519</v>
          </cell>
          <cell r="G17574">
            <v>45963.284641203703</v>
          </cell>
          <cell r="H17574">
            <v>-1</v>
          </cell>
          <cell r="O17574">
            <v>1281500</v>
          </cell>
        </row>
        <row r="17575">
          <cell r="A17575">
            <v>45961</v>
          </cell>
          <cell r="C17575" t="str">
            <v>DOROTEA PARRILLA BAR SAS</v>
          </cell>
          <cell r="F17575">
            <v>45960.396493055552</v>
          </cell>
          <cell r="G17575">
            <v>45964.394212962965</v>
          </cell>
          <cell r="H17575">
            <v>-2</v>
          </cell>
          <cell r="O17575">
            <v>1185200</v>
          </cell>
        </row>
        <row r="17576">
          <cell r="A17576">
            <v>45961</v>
          </cell>
          <cell r="C17576" t="str">
            <v>LONGO S.A.S</v>
          </cell>
          <cell r="F17576">
            <v>45923.621469907404</v>
          </cell>
          <cell r="G17576">
            <v>45938.620833333334</v>
          </cell>
          <cell r="H17576">
            <v>24</v>
          </cell>
          <cell r="O17576">
            <v>379643</v>
          </cell>
        </row>
        <row r="17577">
          <cell r="A17577">
            <v>45961</v>
          </cell>
          <cell r="C17577" t="str">
            <v>LONGO S.A.S</v>
          </cell>
          <cell r="F17577">
            <v>45936.629641203705</v>
          </cell>
          <cell r="G17577">
            <v>45951.629525462966</v>
          </cell>
          <cell r="H17577">
            <v>11</v>
          </cell>
          <cell r="O17577">
            <v>2342620</v>
          </cell>
        </row>
        <row r="17578">
          <cell r="A17578">
            <v>45961</v>
          </cell>
          <cell r="C17578" t="str">
            <v>LONGO S.A.S</v>
          </cell>
          <cell r="F17578">
            <v>45946.274293981478</v>
          </cell>
          <cell r="G17578">
            <v>45961.273645833331</v>
          </cell>
          <cell r="H17578">
            <v>1</v>
          </cell>
          <cell r="O17578">
            <v>58875.243199999997</v>
          </cell>
        </row>
        <row r="17579">
          <cell r="A17579">
            <v>45961</v>
          </cell>
          <cell r="C17579" t="str">
            <v>DOROTEA PARRILA SAS</v>
          </cell>
          <cell r="F17579">
            <v>45950.284583333334</v>
          </cell>
          <cell r="G17579">
            <v>45951.284444444442</v>
          </cell>
          <cell r="H17579">
            <v>15</v>
          </cell>
          <cell r="O17579">
            <v>991600</v>
          </cell>
        </row>
        <row r="17580">
          <cell r="A17580">
            <v>45961</v>
          </cell>
          <cell r="C17580" t="str">
            <v>DOROTEA PARRILA SAS</v>
          </cell>
          <cell r="F17580">
            <v>45953.369664351849</v>
          </cell>
          <cell r="G17580">
            <v>45954.369571759256</v>
          </cell>
          <cell r="H17580">
            <v>12</v>
          </cell>
          <cell r="O17580">
            <v>1665500</v>
          </cell>
        </row>
        <row r="17581">
          <cell r="A17581">
            <v>45961</v>
          </cell>
          <cell r="C17581" t="str">
            <v>DOROTEA PARRILA SAS</v>
          </cell>
          <cell r="F17581">
            <v>45957.286053240743</v>
          </cell>
          <cell r="G17581">
            <v>45958.285960648151</v>
          </cell>
          <cell r="H17581">
            <v>8</v>
          </cell>
          <cell r="O17581">
            <v>789800</v>
          </cell>
        </row>
        <row r="17582">
          <cell r="A17582">
            <v>45961</v>
          </cell>
          <cell r="C17582" t="str">
            <v>DOROTEA PARRILA SAS</v>
          </cell>
          <cell r="F17582">
            <v>45959.282476851855</v>
          </cell>
          <cell r="G17582">
            <v>45960.282314814816</v>
          </cell>
          <cell r="H17582">
            <v>6</v>
          </cell>
          <cell r="O17582">
            <v>1617700</v>
          </cell>
        </row>
        <row r="17583">
          <cell r="A17583">
            <v>45961</v>
          </cell>
          <cell r="C17583" t="str">
            <v>ALIANZA DOC SAS</v>
          </cell>
          <cell r="F17583">
            <v>45946.331805555557</v>
          </cell>
          <cell r="G17583">
            <v>45954.331377314818</v>
          </cell>
          <cell r="H17583">
            <v>8</v>
          </cell>
          <cell r="O17583">
            <v>2384950</v>
          </cell>
        </row>
        <row r="17584">
          <cell r="A17584">
            <v>45961</v>
          </cell>
          <cell r="C17584" t="str">
            <v>ALIANZA DOC SAS</v>
          </cell>
          <cell r="F17584">
            <v>45951.345752314817</v>
          </cell>
          <cell r="G17584">
            <v>45959.345555555556</v>
          </cell>
          <cell r="H17584">
            <v>3</v>
          </cell>
          <cell r="O17584">
            <v>3408000</v>
          </cell>
        </row>
        <row r="17585">
          <cell r="A17585">
            <v>45961</v>
          </cell>
          <cell r="C17585" t="str">
            <v>DELIMEX SAS</v>
          </cell>
          <cell r="F17585">
            <v>45945.359201388892</v>
          </cell>
          <cell r="G17585">
            <v>45975.355949074074</v>
          </cell>
          <cell r="H17585">
            <v>-13</v>
          </cell>
          <cell r="O17585">
            <v>3294000</v>
          </cell>
        </row>
        <row r="17586">
          <cell r="A17586">
            <v>45961</v>
          </cell>
          <cell r="C17586" t="str">
            <v>DELIMEX SAS</v>
          </cell>
          <cell r="F17586">
            <v>45952.326898148145</v>
          </cell>
          <cell r="G17586">
            <v>45982.326469907406</v>
          </cell>
          <cell r="H17586">
            <v>-20</v>
          </cell>
          <cell r="O17586">
            <v>2812050</v>
          </cell>
        </row>
        <row r="17587">
          <cell r="A17587">
            <v>45961</v>
          </cell>
          <cell r="C17587" t="str">
            <v>SAGRADO BGTA SAS</v>
          </cell>
          <cell r="F17587">
            <v>45940.274814814817</v>
          </cell>
          <cell r="G17587">
            <v>45960.273020833331</v>
          </cell>
          <cell r="H17587">
            <v>2</v>
          </cell>
          <cell r="O17587">
            <v>2933255.8369999998</v>
          </cell>
        </row>
        <row r="17588">
          <cell r="A17588">
            <v>45961</v>
          </cell>
          <cell r="C17588" t="str">
            <v>SAGRADO BGTA SAS</v>
          </cell>
          <cell r="F17588">
            <v>45945.259756944448</v>
          </cell>
          <cell r="G17588">
            <v>45965.258888888886</v>
          </cell>
          <cell r="H17588">
            <v>-3</v>
          </cell>
          <cell r="O17588">
            <v>3684956.8573599998</v>
          </cell>
        </row>
        <row r="17589">
          <cell r="A17589">
            <v>45961</v>
          </cell>
          <cell r="C17589" t="str">
            <v>CANTINA LA 15 SAS</v>
          </cell>
          <cell r="F17589">
            <v>45927.597777777781</v>
          </cell>
          <cell r="G17589">
            <v>45957.597696759258</v>
          </cell>
          <cell r="H17589">
            <v>5</v>
          </cell>
          <cell r="O17589">
            <v>4171989.9240000001</v>
          </cell>
        </row>
        <row r="17590">
          <cell r="A17590">
            <v>45961</v>
          </cell>
          <cell r="C17590" t="str">
            <v>CANTINA LA 15 SAS</v>
          </cell>
          <cell r="F17590">
            <v>45930.439641203702</v>
          </cell>
          <cell r="G17590">
            <v>45960.439641203702</v>
          </cell>
          <cell r="H17590">
            <v>2</v>
          </cell>
          <cell r="O17590">
            <v>4483818.5</v>
          </cell>
        </row>
        <row r="17591">
          <cell r="A17591">
            <v>45961</v>
          </cell>
          <cell r="C17591" t="str">
            <v>GATE GOURMET COLOMBIA SAS</v>
          </cell>
          <cell r="F17591">
            <v>45926.621354166666</v>
          </cell>
          <cell r="G17591">
            <v>45956.621006944442</v>
          </cell>
          <cell r="H17591">
            <v>6</v>
          </cell>
          <cell r="O17591">
            <v>6483043.6206999999</v>
          </cell>
        </row>
        <row r="17592">
          <cell r="A17592">
            <v>45961</v>
          </cell>
          <cell r="C17592" t="str">
            <v>GATE GOURMET COLOMBIA SAS</v>
          </cell>
          <cell r="F17592">
            <v>45927.592106481483</v>
          </cell>
          <cell r="G17592">
            <v>45957.59202546296</v>
          </cell>
          <cell r="H17592">
            <v>5</v>
          </cell>
          <cell r="O17592">
            <v>3596050.46</v>
          </cell>
        </row>
        <row r="17593">
          <cell r="A17593">
            <v>45961</v>
          </cell>
          <cell r="C17593" t="str">
            <v>GATE GOURMET COLOMBIA SAS</v>
          </cell>
          <cell r="F17593">
            <v>45931.195324074077</v>
          </cell>
          <cell r="G17593">
            <v>45961.195208333331</v>
          </cell>
          <cell r="H17593">
            <v>1</v>
          </cell>
          <cell r="O17593">
            <v>1825013.0360000001</v>
          </cell>
        </row>
        <row r="17594">
          <cell r="A17594">
            <v>45961</v>
          </cell>
          <cell r="C17594" t="str">
            <v>GATE GOURMET COLOMBIA SAS</v>
          </cell>
          <cell r="F17594">
            <v>45931.197314814817</v>
          </cell>
          <cell r="G17594">
            <v>45961.197199074071</v>
          </cell>
          <cell r="H17594">
            <v>1</v>
          </cell>
          <cell r="O17594">
            <v>3876304.38534</v>
          </cell>
        </row>
        <row r="17595">
          <cell r="A17595">
            <v>45961</v>
          </cell>
          <cell r="C17595" t="str">
            <v>VENTAS MOSTRADOR</v>
          </cell>
          <cell r="F17595">
            <v>45961</v>
          </cell>
          <cell r="G17595">
            <v>45961</v>
          </cell>
          <cell r="H17595">
            <v>0</v>
          </cell>
          <cell r="O17595">
            <v>394116</v>
          </cell>
        </row>
        <row r="17596">
          <cell r="A17596">
            <v>45961</v>
          </cell>
          <cell r="C17596" t="str">
            <v>VENTAS MOSTRADOR</v>
          </cell>
          <cell r="F17596">
            <v>45961</v>
          </cell>
          <cell r="G17596">
            <v>45961</v>
          </cell>
          <cell r="H17596">
            <v>0</v>
          </cell>
          <cell r="O17596">
            <v>508046</v>
          </cell>
        </row>
        <row r="17597">
          <cell r="A17597">
            <v>45961</v>
          </cell>
          <cell r="C17597" t="str">
            <v>NESTOR ABEL NOREÑA URREA</v>
          </cell>
          <cell r="F17597">
            <v>45960.479618055557</v>
          </cell>
          <cell r="G17597">
            <v>45961.478981481479</v>
          </cell>
          <cell r="H17597">
            <v>1</v>
          </cell>
          <cell r="O17597">
            <v>644760</v>
          </cell>
        </row>
        <row r="17598">
          <cell r="A17598">
            <v>45961</v>
          </cell>
          <cell r="C17598" t="str">
            <v>MERCADOPAGO COLOMBIA</v>
          </cell>
          <cell r="F17598">
            <v>45961</v>
          </cell>
          <cell r="G17598">
            <v>45961</v>
          </cell>
          <cell r="H17598">
            <v>0</v>
          </cell>
          <cell r="O17598">
            <v>3600000</v>
          </cell>
        </row>
        <row r="17599">
          <cell r="A17599">
            <v>45961</v>
          </cell>
          <cell r="C17599" t="str">
            <v>PURA SABROSURA SAS</v>
          </cell>
          <cell r="F17599">
            <v>45946.211145833331</v>
          </cell>
          <cell r="G17599">
            <v>45961.210497685184</v>
          </cell>
          <cell r="H17599">
            <v>1</v>
          </cell>
          <cell r="O17599">
            <v>4426996.0439999998</v>
          </cell>
        </row>
        <row r="17600">
          <cell r="A17600">
            <v>45961</v>
          </cell>
          <cell r="C17600" t="str">
            <v>PURA SABROSURA SAS</v>
          </cell>
          <cell r="F17600">
            <v>45950.607997685183</v>
          </cell>
          <cell r="G17600">
            <v>45965.607858796298</v>
          </cell>
          <cell r="H17600">
            <v>-3</v>
          </cell>
          <cell r="O17600">
            <v>717517.13</v>
          </cell>
        </row>
        <row r="17601">
          <cell r="A17601">
            <v>45961</v>
          </cell>
          <cell r="C17601" t="str">
            <v>PURA SABROSURA SAS</v>
          </cell>
          <cell r="F17601">
            <v>45951.541331018518</v>
          </cell>
          <cell r="G17601">
            <v>45966.494467592594</v>
          </cell>
          <cell r="H17601">
            <v>-4</v>
          </cell>
          <cell r="O17601">
            <v>5292722.0384999998</v>
          </cell>
        </row>
        <row r="17602">
          <cell r="A17602">
            <v>45961</v>
          </cell>
          <cell r="C17602" t="str">
            <v xml:space="preserve">BANCOLOMBIA </v>
          </cell>
          <cell r="F17602">
            <v>45961</v>
          </cell>
          <cell r="G17602">
            <v>45961</v>
          </cell>
          <cell r="H17602">
            <v>0</v>
          </cell>
          <cell r="O17602">
            <v>150000000</v>
          </cell>
        </row>
        <row r="17603">
          <cell r="A17603">
            <v>45962</v>
          </cell>
          <cell r="C17603" t="str">
            <v>VENTAS MOSTRADOR</v>
          </cell>
          <cell r="F17603">
            <v>45962</v>
          </cell>
          <cell r="G17603">
            <v>45962</v>
          </cell>
          <cell r="H17603">
            <v>0</v>
          </cell>
          <cell r="O17603">
            <v>17250</v>
          </cell>
        </row>
        <row r="17604">
          <cell r="A17604">
            <v>45962</v>
          </cell>
          <cell r="C17604" t="str">
            <v>VENTAS MOSTRADOR</v>
          </cell>
          <cell r="F17604">
            <v>45962</v>
          </cell>
          <cell r="G17604">
            <v>45962</v>
          </cell>
          <cell r="H17604">
            <v>0</v>
          </cell>
          <cell r="O17604">
            <v>20000</v>
          </cell>
        </row>
        <row r="17605">
          <cell r="A17605">
            <v>45962</v>
          </cell>
          <cell r="C17605" t="str">
            <v>VENTAS MOSTRADOR</v>
          </cell>
          <cell r="F17605">
            <v>45962</v>
          </cell>
          <cell r="G17605">
            <v>45962</v>
          </cell>
          <cell r="H17605">
            <v>0</v>
          </cell>
          <cell r="O17605">
            <v>20920</v>
          </cell>
        </row>
        <row r="17606">
          <cell r="A17606">
            <v>45962</v>
          </cell>
          <cell r="C17606" t="str">
            <v>VENTAS MOSTRADOR</v>
          </cell>
          <cell r="F17606">
            <v>45962</v>
          </cell>
          <cell r="G17606">
            <v>45962</v>
          </cell>
          <cell r="H17606">
            <v>0</v>
          </cell>
          <cell r="O17606">
            <v>21530</v>
          </cell>
        </row>
        <row r="17607">
          <cell r="A17607">
            <v>45962</v>
          </cell>
          <cell r="C17607" t="str">
            <v>VENTAS MOSTRADOR</v>
          </cell>
          <cell r="F17607">
            <v>45962</v>
          </cell>
          <cell r="G17607">
            <v>45962</v>
          </cell>
          <cell r="H17607">
            <v>0</v>
          </cell>
          <cell r="O17607">
            <v>24800</v>
          </cell>
        </row>
        <row r="17608">
          <cell r="A17608">
            <v>45962</v>
          </cell>
          <cell r="C17608" t="str">
            <v>VENTAS MOSTRADOR</v>
          </cell>
          <cell r="F17608">
            <v>45962</v>
          </cell>
          <cell r="G17608">
            <v>45962</v>
          </cell>
          <cell r="H17608">
            <v>0</v>
          </cell>
          <cell r="O17608">
            <v>27200</v>
          </cell>
        </row>
        <row r="17609">
          <cell r="A17609">
            <v>45962</v>
          </cell>
          <cell r="C17609" t="str">
            <v>VENTAS MOSTRADOR</v>
          </cell>
          <cell r="F17609">
            <v>45962</v>
          </cell>
          <cell r="G17609">
            <v>45962</v>
          </cell>
          <cell r="H17609">
            <v>0</v>
          </cell>
          <cell r="O17609">
            <v>36000</v>
          </cell>
        </row>
        <row r="17610">
          <cell r="A17610">
            <v>45962</v>
          </cell>
          <cell r="C17610" t="str">
            <v>VENTAS MOSTRADOR</v>
          </cell>
          <cell r="F17610">
            <v>45962</v>
          </cell>
          <cell r="G17610">
            <v>45962</v>
          </cell>
          <cell r="H17610">
            <v>0</v>
          </cell>
          <cell r="O17610">
            <v>38820</v>
          </cell>
        </row>
        <row r="17611">
          <cell r="A17611">
            <v>45962</v>
          </cell>
          <cell r="C17611" t="str">
            <v>VENTAS MOSTRADOR</v>
          </cell>
          <cell r="F17611">
            <v>45962</v>
          </cell>
          <cell r="G17611">
            <v>45962</v>
          </cell>
          <cell r="H17611">
            <v>0</v>
          </cell>
          <cell r="O17611">
            <v>42200</v>
          </cell>
        </row>
        <row r="17612">
          <cell r="A17612">
            <v>45962</v>
          </cell>
          <cell r="C17612" t="str">
            <v>VENTAS MOSTRADOR</v>
          </cell>
          <cell r="F17612">
            <v>45962</v>
          </cell>
          <cell r="G17612">
            <v>45962</v>
          </cell>
          <cell r="H17612">
            <v>0</v>
          </cell>
          <cell r="O17612">
            <v>52520</v>
          </cell>
        </row>
        <row r="17613">
          <cell r="A17613">
            <v>45962</v>
          </cell>
          <cell r="C17613" t="str">
            <v>VENTAS MOSTRADOR</v>
          </cell>
          <cell r="F17613">
            <v>45962</v>
          </cell>
          <cell r="G17613">
            <v>45962</v>
          </cell>
          <cell r="H17613">
            <v>0</v>
          </cell>
          <cell r="O17613">
            <v>52840</v>
          </cell>
        </row>
        <row r="17614">
          <cell r="A17614">
            <v>45962</v>
          </cell>
          <cell r="C17614" t="str">
            <v>VENTAS MOSTRADOR</v>
          </cell>
          <cell r="F17614">
            <v>45962</v>
          </cell>
          <cell r="G17614">
            <v>45962</v>
          </cell>
          <cell r="H17614">
            <v>0</v>
          </cell>
          <cell r="O17614">
            <v>53340</v>
          </cell>
        </row>
        <row r="17615">
          <cell r="A17615">
            <v>45962</v>
          </cell>
          <cell r="C17615" t="str">
            <v>VENTAS MOSTRADOR</v>
          </cell>
          <cell r="F17615">
            <v>45962</v>
          </cell>
          <cell r="G17615">
            <v>45962</v>
          </cell>
          <cell r="H17615">
            <v>0</v>
          </cell>
          <cell r="O17615">
            <v>57460</v>
          </cell>
        </row>
        <row r="17616">
          <cell r="A17616">
            <v>45962</v>
          </cell>
          <cell r="C17616" t="str">
            <v>VENTAS MOSTRADOR</v>
          </cell>
          <cell r="F17616">
            <v>45962</v>
          </cell>
          <cell r="G17616">
            <v>45962</v>
          </cell>
          <cell r="H17616">
            <v>0</v>
          </cell>
          <cell r="O17616">
            <v>62600</v>
          </cell>
        </row>
        <row r="17617">
          <cell r="A17617">
            <v>45962</v>
          </cell>
          <cell r="C17617" t="str">
            <v>VENTAS MOSTRADOR</v>
          </cell>
          <cell r="F17617">
            <v>45962</v>
          </cell>
          <cell r="G17617">
            <v>45962</v>
          </cell>
          <cell r="H17617">
            <v>0</v>
          </cell>
          <cell r="O17617">
            <v>66312</v>
          </cell>
        </row>
        <row r="17618">
          <cell r="A17618">
            <v>45962</v>
          </cell>
          <cell r="C17618" t="str">
            <v>VENTAS MOSTRADOR</v>
          </cell>
          <cell r="F17618">
            <v>45962</v>
          </cell>
          <cell r="G17618">
            <v>45962</v>
          </cell>
          <cell r="H17618">
            <v>0</v>
          </cell>
          <cell r="O17618">
            <v>66800</v>
          </cell>
        </row>
        <row r="17619">
          <cell r="A17619">
            <v>45962</v>
          </cell>
          <cell r="C17619" t="str">
            <v>VENTAS MOSTRADOR</v>
          </cell>
          <cell r="F17619">
            <v>45962</v>
          </cell>
          <cell r="G17619">
            <v>45962</v>
          </cell>
          <cell r="H17619">
            <v>0</v>
          </cell>
          <cell r="O17619">
            <v>76520</v>
          </cell>
        </row>
        <row r="17620">
          <cell r="A17620">
            <v>45962</v>
          </cell>
          <cell r="C17620" t="str">
            <v>VENTAS MOSTRADOR</v>
          </cell>
          <cell r="F17620">
            <v>45962</v>
          </cell>
          <cell r="G17620">
            <v>45962</v>
          </cell>
          <cell r="H17620">
            <v>0</v>
          </cell>
          <cell r="O17620">
            <v>87020</v>
          </cell>
        </row>
        <row r="17621">
          <cell r="A17621">
            <v>45962</v>
          </cell>
          <cell r="C17621" t="str">
            <v>VENTAS MOSTRADOR</v>
          </cell>
          <cell r="F17621">
            <v>45962</v>
          </cell>
          <cell r="G17621">
            <v>45962</v>
          </cell>
          <cell r="H17621">
            <v>0</v>
          </cell>
          <cell r="O17621">
            <v>90040</v>
          </cell>
        </row>
        <row r="17622">
          <cell r="A17622">
            <v>45962</v>
          </cell>
          <cell r="C17622" t="str">
            <v>VENTAS MOSTRADOR</v>
          </cell>
          <cell r="F17622">
            <v>45962</v>
          </cell>
          <cell r="G17622">
            <v>45962</v>
          </cell>
          <cell r="H17622">
            <v>0</v>
          </cell>
          <cell r="O17622">
            <v>108552</v>
          </cell>
        </row>
        <row r="17623">
          <cell r="A17623">
            <v>45962</v>
          </cell>
          <cell r="C17623" t="str">
            <v>VENTAS MOSTRADOR</v>
          </cell>
          <cell r="F17623">
            <v>45962</v>
          </cell>
          <cell r="G17623">
            <v>45962</v>
          </cell>
          <cell r="H17623">
            <v>0</v>
          </cell>
          <cell r="O17623">
            <v>125648</v>
          </cell>
        </row>
        <row r="17624">
          <cell r="A17624">
            <v>45962</v>
          </cell>
          <cell r="C17624" t="str">
            <v>VENTAS MOSTRADOR</v>
          </cell>
          <cell r="F17624">
            <v>45962</v>
          </cell>
          <cell r="G17624">
            <v>45962</v>
          </cell>
          <cell r="H17624">
            <v>0</v>
          </cell>
          <cell r="O17624">
            <v>135488</v>
          </cell>
        </row>
        <row r="17625">
          <cell r="A17625">
            <v>45962</v>
          </cell>
          <cell r="C17625" t="str">
            <v>CARLOS ANDRES HERNANDEZ MARTINEZ</v>
          </cell>
          <cell r="F17625">
            <v>45961.385023148148</v>
          </cell>
          <cell r="G17625">
            <v>45962.380925925929</v>
          </cell>
          <cell r="H17625">
            <v>4</v>
          </cell>
          <cell r="O17625">
            <v>212749.99</v>
          </cell>
        </row>
        <row r="17626">
          <cell r="A17626">
            <v>45962</v>
          </cell>
          <cell r="C17626" t="str">
            <v>VENTAS MOSTRADOR</v>
          </cell>
          <cell r="F17626">
            <v>45962</v>
          </cell>
          <cell r="G17626">
            <v>45962</v>
          </cell>
          <cell r="H17626">
            <v>0</v>
          </cell>
          <cell r="O17626">
            <v>220300</v>
          </cell>
        </row>
        <row r="17627">
          <cell r="A17627">
            <v>45962</v>
          </cell>
          <cell r="C17627" t="str">
            <v>VENTAS MOSTRADOR</v>
          </cell>
          <cell r="F17627">
            <v>45962</v>
          </cell>
          <cell r="G17627">
            <v>45962</v>
          </cell>
          <cell r="H17627">
            <v>0</v>
          </cell>
          <cell r="O17627">
            <v>239000</v>
          </cell>
        </row>
        <row r="17628">
          <cell r="A17628">
            <v>45962</v>
          </cell>
          <cell r="C17628" t="str">
            <v>CARLOS ANDRES HERNANDEZ MARTINEZ</v>
          </cell>
          <cell r="F17628">
            <v>45962.440578703703</v>
          </cell>
          <cell r="G17628">
            <v>45963.440439814818</v>
          </cell>
          <cell r="H17628">
            <v>3</v>
          </cell>
          <cell r="O17628">
            <v>638249.98</v>
          </cell>
        </row>
        <row r="17629">
          <cell r="A17629">
            <v>45962</v>
          </cell>
          <cell r="C17629" t="str">
            <v>ROJAS TRIANA ANGIE JULIETH</v>
          </cell>
          <cell r="F17629">
            <v>45962.468240740738</v>
          </cell>
          <cell r="G17629">
            <v>45963.468136574076</v>
          </cell>
          <cell r="H17629">
            <v>3</v>
          </cell>
          <cell r="O17629">
            <v>850999.98</v>
          </cell>
        </row>
        <row r="17630">
          <cell r="A17630">
            <v>45962</v>
          </cell>
          <cell r="C17630" t="str">
            <v>ROJAS TRIANA ANGIE JULIETH</v>
          </cell>
          <cell r="F17630">
            <v>45962.538738425923</v>
          </cell>
          <cell r="G17630">
            <v>45963.538611111115</v>
          </cell>
          <cell r="H17630">
            <v>3</v>
          </cell>
          <cell r="O17630">
            <v>425499.99</v>
          </cell>
        </row>
        <row r="17631">
          <cell r="A17631">
            <v>45962</v>
          </cell>
          <cell r="C17631" t="str">
            <v>VENTAS MOSTRADOR</v>
          </cell>
          <cell r="F17631">
            <v>45962</v>
          </cell>
          <cell r="G17631">
            <v>45962</v>
          </cell>
          <cell r="H17631">
            <v>0</v>
          </cell>
          <cell r="O17631">
            <v>336426</v>
          </cell>
        </row>
        <row r="17632">
          <cell r="A17632">
            <v>45962</v>
          </cell>
          <cell r="C17632" t="str">
            <v>VENTAS MOSTRADOR</v>
          </cell>
          <cell r="F17632">
            <v>45962</v>
          </cell>
          <cell r="G17632">
            <v>45962</v>
          </cell>
          <cell r="H17632">
            <v>0</v>
          </cell>
          <cell r="O17632">
            <v>501038</v>
          </cell>
        </row>
        <row r="17633">
          <cell r="A17633">
            <v>45962</v>
          </cell>
          <cell r="C17633" t="str">
            <v>OSMAR  PEÑA</v>
          </cell>
          <cell r="F17633">
            <v>45962.504976851851</v>
          </cell>
          <cell r="G17633">
            <v>45963.499699074076</v>
          </cell>
          <cell r="H17633">
            <v>3</v>
          </cell>
          <cell r="O17633">
            <v>2555900</v>
          </cell>
        </row>
        <row r="17634">
          <cell r="A17634">
            <v>45963</v>
          </cell>
          <cell r="C17634" t="str">
            <v>VENTAS MOSTRADOR</v>
          </cell>
          <cell r="F17634">
            <v>45963</v>
          </cell>
          <cell r="G17634">
            <v>45963</v>
          </cell>
          <cell r="H17634">
            <v>0</v>
          </cell>
          <cell r="O17634">
            <v>6550</v>
          </cell>
        </row>
        <row r="17635">
          <cell r="A17635">
            <v>45963</v>
          </cell>
          <cell r="C17635" t="str">
            <v>VENTAS MOSTRADOR</v>
          </cell>
          <cell r="F17635">
            <v>45963</v>
          </cell>
          <cell r="G17635">
            <v>45963</v>
          </cell>
          <cell r="H17635">
            <v>0</v>
          </cell>
          <cell r="O17635">
            <v>7860</v>
          </cell>
        </row>
        <row r="17636">
          <cell r="A17636">
            <v>45963</v>
          </cell>
          <cell r="C17636" t="str">
            <v>VENTAS MOSTRADOR</v>
          </cell>
          <cell r="F17636">
            <v>45963</v>
          </cell>
          <cell r="G17636">
            <v>45963</v>
          </cell>
          <cell r="H17636">
            <v>0</v>
          </cell>
          <cell r="O17636">
            <v>9000</v>
          </cell>
        </row>
        <row r="17637">
          <cell r="A17637">
            <v>45963</v>
          </cell>
          <cell r="C17637" t="str">
            <v>VENTAS MOSTRADOR</v>
          </cell>
          <cell r="F17637">
            <v>45963</v>
          </cell>
          <cell r="G17637">
            <v>45963</v>
          </cell>
          <cell r="H17637">
            <v>0</v>
          </cell>
          <cell r="O17637">
            <v>12330</v>
          </cell>
        </row>
        <row r="17638">
          <cell r="A17638">
            <v>45963</v>
          </cell>
          <cell r="C17638" t="str">
            <v>VENTAS MOSTRADOR</v>
          </cell>
          <cell r="F17638">
            <v>45963</v>
          </cell>
          <cell r="G17638">
            <v>45963</v>
          </cell>
          <cell r="H17638">
            <v>0</v>
          </cell>
          <cell r="O17638">
            <v>17450</v>
          </cell>
        </row>
        <row r="17639">
          <cell r="A17639">
            <v>45963</v>
          </cell>
          <cell r="C17639" t="str">
            <v>VENTAS MOSTRADOR</v>
          </cell>
          <cell r="F17639">
            <v>45963</v>
          </cell>
          <cell r="G17639">
            <v>45963</v>
          </cell>
          <cell r="H17639">
            <v>0</v>
          </cell>
          <cell r="O17639">
            <v>20000</v>
          </cell>
        </row>
        <row r="17640">
          <cell r="A17640">
            <v>45963</v>
          </cell>
          <cell r="C17640" t="str">
            <v>VENTAS MOSTRADOR</v>
          </cell>
          <cell r="F17640">
            <v>45963</v>
          </cell>
          <cell r="G17640">
            <v>45963</v>
          </cell>
          <cell r="H17640">
            <v>0</v>
          </cell>
          <cell r="O17640">
            <v>20300</v>
          </cell>
        </row>
        <row r="17641">
          <cell r="A17641">
            <v>45963</v>
          </cell>
          <cell r="C17641" t="str">
            <v>VENTAS MOSTRADOR</v>
          </cell>
          <cell r="F17641">
            <v>45963</v>
          </cell>
          <cell r="G17641">
            <v>45963</v>
          </cell>
          <cell r="H17641">
            <v>0</v>
          </cell>
          <cell r="O17641">
            <v>20420</v>
          </cell>
        </row>
        <row r="17642">
          <cell r="A17642">
            <v>45963</v>
          </cell>
          <cell r="C17642" t="str">
            <v>VENTAS MOSTRADOR</v>
          </cell>
          <cell r="F17642">
            <v>45963</v>
          </cell>
          <cell r="G17642">
            <v>45963</v>
          </cell>
          <cell r="H17642">
            <v>0</v>
          </cell>
          <cell r="O17642">
            <v>20550</v>
          </cell>
        </row>
        <row r="17643">
          <cell r="A17643">
            <v>45963</v>
          </cell>
          <cell r="C17643" t="str">
            <v>VENTAS MOSTRADOR</v>
          </cell>
          <cell r="F17643">
            <v>45963</v>
          </cell>
          <cell r="G17643">
            <v>45963</v>
          </cell>
          <cell r="H17643">
            <v>0</v>
          </cell>
          <cell r="O17643">
            <v>20728</v>
          </cell>
        </row>
        <row r="17644">
          <cell r="A17644">
            <v>45963</v>
          </cell>
          <cell r="C17644" t="str">
            <v>VENTAS MOSTRADOR</v>
          </cell>
          <cell r="F17644">
            <v>45963</v>
          </cell>
          <cell r="G17644">
            <v>45963</v>
          </cell>
          <cell r="H17644">
            <v>0</v>
          </cell>
          <cell r="O17644">
            <v>20750</v>
          </cell>
        </row>
        <row r="17645">
          <cell r="A17645">
            <v>45963</v>
          </cell>
          <cell r="C17645" t="str">
            <v>VENTAS MOSTRADOR</v>
          </cell>
          <cell r="F17645">
            <v>45963</v>
          </cell>
          <cell r="G17645">
            <v>45963</v>
          </cell>
          <cell r="H17645">
            <v>0</v>
          </cell>
          <cell r="O17645">
            <v>20804</v>
          </cell>
        </row>
        <row r="17646">
          <cell r="A17646">
            <v>45963</v>
          </cell>
          <cell r="C17646" t="str">
            <v>VENTAS MOSTRADOR</v>
          </cell>
          <cell r="F17646">
            <v>45963</v>
          </cell>
          <cell r="G17646">
            <v>45963</v>
          </cell>
          <cell r="H17646">
            <v>0</v>
          </cell>
          <cell r="O17646">
            <v>21616</v>
          </cell>
        </row>
        <row r="17647">
          <cell r="A17647">
            <v>45963</v>
          </cell>
          <cell r="C17647" t="str">
            <v>VENTAS MOSTRADOR</v>
          </cell>
          <cell r="F17647">
            <v>45963</v>
          </cell>
          <cell r="G17647">
            <v>45963</v>
          </cell>
          <cell r="H17647">
            <v>0</v>
          </cell>
          <cell r="O17647">
            <v>24688</v>
          </cell>
        </row>
        <row r="17648">
          <cell r="A17648">
            <v>45963</v>
          </cell>
          <cell r="C17648" t="str">
            <v>VENTAS MOSTRADOR</v>
          </cell>
          <cell r="F17648">
            <v>45963</v>
          </cell>
          <cell r="G17648">
            <v>45963</v>
          </cell>
          <cell r="H17648">
            <v>0</v>
          </cell>
          <cell r="O17648">
            <v>24855</v>
          </cell>
        </row>
        <row r="17649">
          <cell r="A17649">
            <v>45963</v>
          </cell>
          <cell r="C17649" t="str">
            <v>VENTAS MOSTRADOR</v>
          </cell>
          <cell r="F17649">
            <v>45963</v>
          </cell>
          <cell r="G17649">
            <v>45963</v>
          </cell>
          <cell r="H17649">
            <v>0</v>
          </cell>
          <cell r="O17649">
            <v>28000</v>
          </cell>
        </row>
        <row r="17650">
          <cell r="A17650">
            <v>45963</v>
          </cell>
          <cell r="C17650" t="str">
            <v>VENTAS MOSTRADOR</v>
          </cell>
          <cell r="F17650">
            <v>45963</v>
          </cell>
          <cell r="G17650">
            <v>45963</v>
          </cell>
          <cell r="H17650">
            <v>0</v>
          </cell>
          <cell r="O17650">
            <v>29050</v>
          </cell>
        </row>
        <row r="17651">
          <cell r="A17651">
            <v>45963</v>
          </cell>
          <cell r="C17651" t="str">
            <v>VENTAS MOSTRADOR</v>
          </cell>
          <cell r="F17651">
            <v>45963</v>
          </cell>
          <cell r="G17651">
            <v>45963</v>
          </cell>
          <cell r="H17651">
            <v>0</v>
          </cell>
          <cell r="O17651">
            <v>29634</v>
          </cell>
        </row>
        <row r="17652">
          <cell r="A17652">
            <v>45963</v>
          </cell>
          <cell r="C17652" t="str">
            <v>VENTAS MOSTRADOR</v>
          </cell>
          <cell r="F17652">
            <v>45963</v>
          </cell>
          <cell r="G17652">
            <v>45963</v>
          </cell>
          <cell r="H17652">
            <v>0</v>
          </cell>
          <cell r="O17652">
            <v>29638</v>
          </cell>
        </row>
        <row r="17653">
          <cell r="A17653">
            <v>45963</v>
          </cell>
          <cell r="C17653" t="str">
            <v>VENTAS MOSTRADOR</v>
          </cell>
          <cell r="F17653">
            <v>45963</v>
          </cell>
          <cell r="G17653">
            <v>45963</v>
          </cell>
          <cell r="H17653">
            <v>0</v>
          </cell>
          <cell r="O17653">
            <v>34120</v>
          </cell>
        </row>
        <row r="17654">
          <cell r="A17654">
            <v>45963</v>
          </cell>
          <cell r="C17654" t="str">
            <v>VENTAS MOSTRADOR</v>
          </cell>
          <cell r="F17654">
            <v>45963</v>
          </cell>
          <cell r="G17654">
            <v>45963</v>
          </cell>
          <cell r="H17654">
            <v>0</v>
          </cell>
          <cell r="O17654">
            <v>40028</v>
          </cell>
        </row>
        <row r="17655">
          <cell r="A17655">
            <v>45963</v>
          </cell>
          <cell r="C17655" t="str">
            <v>VENTAS MOSTRADOR</v>
          </cell>
          <cell r="F17655">
            <v>45963</v>
          </cell>
          <cell r="G17655">
            <v>45963</v>
          </cell>
          <cell r="H17655">
            <v>0</v>
          </cell>
          <cell r="O17655">
            <v>42000</v>
          </cell>
        </row>
        <row r="17656">
          <cell r="A17656">
            <v>45963</v>
          </cell>
          <cell r="C17656" t="str">
            <v>VENTAS MOSTRADOR</v>
          </cell>
          <cell r="F17656">
            <v>45963</v>
          </cell>
          <cell r="G17656">
            <v>45963</v>
          </cell>
          <cell r="H17656">
            <v>0</v>
          </cell>
          <cell r="O17656">
            <v>42000</v>
          </cell>
        </row>
        <row r="17657">
          <cell r="A17657">
            <v>45963</v>
          </cell>
          <cell r="C17657" t="str">
            <v>VENTAS MOSTRADOR</v>
          </cell>
          <cell r="F17657">
            <v>45963</v>
          </cell>
          <cell r="G17657">
            <v>45963</v>
          </cell>
          <cell r="H17657">
            <v>0</v>
          </cell>
          <cell r="O17657">
            <v>48451</v>
          </cell>
        </row>
        <row r="17658">
          <cell r="A17658">
            <v>45963</v>
          </cell>
          <cell r="C17658" t="str">
            <v>VENTAS MOSTRADOR</v>
          </cell>
          <cell r="F17658">
            <v>45963</v>
          </cell>
          <cell r="G17658">
            <v>45963</v>
          </cell>
          <cell r="H17658">
            <v>0</v>
          </cell>
          <cell r="O17658">
            <v>48820</v>
          </cell>
        </row>
        <row r="17659">
          <cell r="A17659">
            <v>45963</v>
          </cell>
          <cell r="C17659" t="str">
            <v>VENTAS MOSTRADOR</v>
          </cell>
          <cell r="F17659">
            <v>45963</v>
          </cell>
          <cell r="G17659">
            <v>45963</v>
          </cell>
          <cell r="H17659">
            <v>0</v>
          </cell>
          <cell r="O17659">
            <v>52060</v>
          </cell>
        </row>
        <row r="17660">
          <cell r="A17660">
            <v>45963</v>
          </cell>
          <cell r="C17660" t="str">
            <v>VENTAS MOSTRADOR</v>
          </cell>
          <cell r="F17660">
            <v>45963</v>
          </cell>
          <cell r="G17660">
            <v>45963</v>
          </cell>
          <cell r="H17660">
            <v>0</v>
          </cell>
          <cell r="O17660">
            <v>60623</v>
          </cell>
        </row>
        <row r="17661">
          <cell r="A17661">
            <v>45963</v>
          </cell>
          <cell r="C17661" t="str">
            <v>VENTAS MOSTRADOR</v>
          </cell>
          <cell r="F17661">
            <v>45963</v>
          </cell>
          <cell r="G17661">
            <v>45963</v>
          </cell>
          <cell r="H17661">
            <v>0</v>
          </cell>
          <cell r="O17661">
            <v>63302</v>
          </cell>
        </row>
        <row r="17662">
          <cell r="A17662">
            <v>45963</v>
          </cell>
          <cell r="C17662" t="str">
            <v>BASTIDAS MEDINA MARCELA</v>
          </cell>
          <cell r="F17662">
            <v>45961.355891203704</v>
          </cell>
          <cell r="G17662">
            <v>45962.345671296294</v>
          </cell>
          <cell r="H17662">
            <v>0</v>
          </cell>
          <cell r="O17662">
            <v>72000</v>
          </cell>
        </row>
        <row r="17663">
          <cell r="A17663">
            <v>45963</v>
          </cell>
          <cell r="C17663" t="str">
            <v>VENTAS MOSTRADOR</v>
          </cell>
          <cell r="F17663">
            <v>45963</v>
          </cell>
          <cell r="G17663">
            <v>45963</v>
          </cell>
          <cell r="H17663">
            <v>0</v>
          </cell>
          <cell r="O17663">
            <v>79560</v>
          </cell>
        </row>
        <row r="17664">
          <cell r="A17664">
            <v>45963</v>
          </cell>
          <cell r="C17664" t="str">
            <v>VENTAS MOSTRADOR</v>
          </cell>
          <cell r="F17664">
            <v>45963</v>
          </cell>
          <cell r="G17664">
            <v>45963</v>
          </cell>
          <cell r="H17664">
            <v>0</v>
          </cell>
          <cell r="O17664">
            <v>81453</v>
          </cell>
        </row>
        <row r="17665">
          <cell r="A17665">
            <v>45963</v>
          </cell>
          <cell r="C17665" t="str">
            <v>VENTAS MOSTRADOR</v>
          </cell>
          <cell r="F17665">
            <v>45963</v>
          </cell>
          <cell r="G17665">
            <v>45963</v>
          </cell>
          <cell r="H17665">
            <v>0</v>
          </cell>
          <cell r="O17665">
            <v>83504</v>
          </cell>
        </row>
        <row r="17666">
          <cell r="A17666">
            <v>45963</v>
          </cell>
          <cell r="C17666" t="str">
            <v>VENTAS MOSTRADOR</v>
          </cell>
          <cell r="F17666">
            <v>45963</v>
          </cell>
          <cell r="G17666">
            <v>45963</v>
          </cell>
          <cell r="H17666">
            <v>0</v>
          </cell>
          <cell r="O17666">
            <v>86500</v>
          </cell>
        </row>
        <row r="17667">
          <cell r="A17667">
            <v>45963</v>
          </cell>
          <cell r="C17667" t="str">
            <v>VENTAS MOSTRADOR</v>
          </cell>
          <cell r="F17667">
            <v>45963</v>
          </cell>
          <cell r="G17667">
            <v>45963</v>
          </cell>
          <cell r="H17667">
            <v>0</v>
          </cell>
          <cell r="O17667">
            <v>93994</v>
          </cell>
        </row>
        <row r="17668">
          <cell r="A17668">
            <v>45963</v>
          </cell>
          <cell r="C17668" t="str">
            <v>VENTAS MOSTRADOR</v>
          </cell>
          <cell r="F17668">
            <v>45963</v>
          </cell>
          <cell r="G17668">
            <v>45963</v>
          </cell>
          <cell r="H17668">
            <v>0</v>
          </cell>
          <cell r="O17668">
            <v>95461</v>
          </cell>
        </row>
        <row r="17669">
          <cell r="A17669">
            <v>45963</v>
          </cell>
          <cell r="C17669" t="str">
            <v>VENTAS MOSTRADOR</v>
          </cell>
          <cell r="F17669">
            <v>45963</v>
          </cell>
          <cell r="G17669">
            <v>45963</v>
          </cell>
          <cell r="H17669">
            <v>0</v>
          </cell>
          <cell r="O17669">
            <v>101060</v>
          </cell>
        </row>
        <row r="17670">
          <cell r="A17670">
            <v>45963</v>
          </cell>
          <cell r="C17670" t="str">
            <v>VENTAS MOSTRADOR</v>
          </cell>
          <cell r="F17670">
            <v>45963</v>
          </cell>
          <cell r="G17670">
            <v>45963</v>
          </cell>
          <cell r="H17670">
            <v>0</v>
          </cell>
          <cell r="O17670">
            <v>111360</v>
          </cell>
        </row>
        <row r="17671">
          <cell r="A17671">
            <v>45963</v>
          </cell>
          <cell r="C17671" t="str">
            <v>BASTIDAS MEDINA MARCELA</v>
          </cell>
          <cell r="F17671">
            <v>45961.293333333335</v>
          </cell>
          <cell r="G17671">
            <v>45962.293113425927</v>
          </cell>
          <cell r="H17671">
            <v>0</v>
          </cell>
          <cell r="O17671">
            <v>144400</v>
          </cell>
        </row>
        <row r="17672">
          <cell r="A17672">
            <v>45963</v>
          </cell>
          <cell r="C17672" t="str">
            <v>MESABAR SAS</v>
          </cell>
          <cell r="F17672">
            <v>45959.618483796294</v>
          </cell>
          <cell r="G17672">
            <v>45967.61681712963</v>
          </cell>
          <cell r="H17672">
            <v>-5</v>
          </cell>
          <cell r="O17672">
            <v>1213600</v>
          </cell>
        </row>
        <row r="17673">
          <cell r="A17673">
            <v>45963</v>
          </cell>
          <cell r="C17673" t="str">
            <v>VENTAS MOSTRADOR</v>
          </cell>
          <cell r="F17673">
            <v>45963</v>
          </cell>
          <cell r="G17673">
            <v>45963</v>
          </cell>
          <cell r="H17673">
            <v>0</v>
          </cell>
          <cell r="O17673">
            <v>1222432</v>
          </cell>
        </row>
        <row r="17674">
          <cell r="A17674">
            <v>45963</v>
          </cell>
          <cell r="C17674" t="str">
            <v>VENTAS MOSTRADOR</v>
          </cell>
          <cell r="F17674">
            <v>45963</v>
          </cell>
          <cell r="G17674">
            <v>45963</v>
          </cell>
          <cell r="H17674">
            <v>0</v>
          </cell>
          <cell r="O17674">
            <v>2326744</v>
          </cell>
        </row>
        <row r="17675">
          <cell r="A17675">
            <v>45964</v>
          </cell>
          <cell r="C17675" t="str">
            <v>VENTAS MOSTRADOR</v>
          </cell>
          <cell r="F17675">
            <v>45964</v>
          </cell>
          <cell r="G17675">
            <v>45964</v>
          </cell>
          <cell r="H17675">
            <v>0</v>
          </cell>
          <cell r="O17675">
            <v>7560</v>
          </cell>
        </row>
        <row r="17676">
          <cell r="A17676">
            <v>45964</v>
          </cell>
          <cell r="C17676" t="str">
            <v>VENTAS MOSTRADOR</v>
          </cell>
          <cell r="F17676">
            <v>45964</v>
          </cell>
          <cell r="G17676">
            <v>45964</v>
          </cell>
          <cell r="H17676">
            <v>0</v>
          </cell>
          <cell r="O17676">
            <v>9612</v>
          </cell>
        </row>
        <row r="17677">
          <cell r="A17677">
            <v>45964</v>
          </cell>
          <cell r="C17677" t="str">
            <v>VENTAS MOSTRADOR</v>
          </cell>
          <cell r="F17677">
            <v>45964</v>
          </cell>
          <cell r="G17677">
            <v>45964</v>
          </cell>
          <cell r="H17677">
            <v>0</v>
          </cell>
          <cell r="O17677">
            <v>10000</v>
          </cell>
        </row>
        <row r="17678">
          <cell r="A17678">
            <v>45964</v>
          </cell>
          <cell r="C17678" t="str">
            <v>VENTAS MOSTRADOR</v>
          </cell>
          <cell r="F17678">
            <v>45964</v>
          </cell>
          <cell r="G17678">
            <v>45964</v>
          </cell>
          <cell r="H17678">
            <v>0</v>
          </cell>
          <cell r="O17678">
            <v>14000</v>
          </cell>
        </row>
        <row r="17679">
          <cell r="A17679">
            <v>45964</v>
          </cell>
          <cell r="C17679" t="str">
            <v>VENTAS MOSTRADOR</v>
          </cell>
          <cell r="F17679">
            <v>45964</v>
          </cell>
          <cell r="G17679">
            <v>45964</v>
          </cell>
          <cell r="H17679">
            <v>0</v>
          </cell>
          <cell r="O17679">
            <v>14000</v>
          </cell>
        </row>
        <row r="17680">
          <cell r="A17680">
            <v>45964</v>
          </cell>
          <cell r="C17680" t="str">
            <v>VENTAS MOSTRADOR</v>
          </cell>
          <cell r="F17680">
            <v>45964</v>
          </cell>
          <cell r="G17680">
            <v>45964</v>
          </cell>
          <cell r="H17680">
            <v>0</v>
          </cell>
          <cell r="O17680">
            <v>14630</v>
          </cell>
        </row>
        <row r="17681">
          <cell r="A17681">
            <v>45964</v>
          </cell>
          <cell r="C17681" t="str">
            <v>VENTAS MOSTRADOR</v>
          </cell>
          <cell r="F17681">
            <v>45964</v>
          </cell>
          <cell r="G17681">
            <v>45964</v>
          </cell>
          <cell r="H17681">
            <v>0</v>
          </cell>
          <cell r="O17681">
            <v>16000</v>
          </cell>
        </row>
        <row r="17682">
          <cell r="A17682">
            <v>45964</v>
          </cell>
          <cell r="C17682" t="str">
            <v>VENTAS MOSTRADOR</v>
          </cell>
          <cell r="F17682">
            <v>45964</v>
          </cell>
          <cell r="G17682">
            <v>45964</v>
          </cell>
          <cell r="H17682">
            <v>0</v>
          </cell>
          <cell r="O17682">
            <v>16412</v>
          </cell>
        </row>
        <row r="17683">
          <cell r="A17683">
            <v>45964</v>
          </cell>
          <cell r="C17683" t="str">
            <v>VENTAS MOSTRADOR</v>
          </cell>
          <cell r="F17683">
            <v>45964</v>
          </cell>
          <cell r="G17683">
            <v>45964</v>
          </cell>
          <cell r="H17683">
            <v>0</v>
          </cell>
          <cell r="O17683">
            <v>18040</v>
          </cell>
        </row>
        <row r="17684">
          <cell r="A17684">
            <v>45964</v>
          </cell>
          <cell r="C17684" t="str">
            <v>VENTAS MOSTRADOR</v>
          </cell>
          <cell r="F17684">
            <v>45964</v>
          </cell>
          <cell r="G17684">
            <v>45964</v>
          </cell>
          <cell r="H17684">
            <v>0</v>
          </cell>
          <cell r="O17684">
            <v>18913</v>
          </cell>
        </row>
        <row r="17685">
          <cell r="A17685">
            <v>45964</v>
          </cell>
          <cell r="C17685" t="str">
            <v>VENTAS MOSTRADOR</v>
          </cell>
          <cell r="F17685">
            <v>45964</v>
          </cell>
          <cell r="G17685">
            <v>45964</v>
          </cell>
          <cell r="H17685">
            <v>0</v>
          </cell>
          <cell r="O17685">
            <v>20640</v>
          </cell>
        </row>
        <row r="17686">
          <cell r="A17686">
            <v>45964</v>
          </cell>
          <cell r="C17686" t="str">
            <v>VENTAS MOSTRADOR</v>
          </cell>
          <cell r="F17686">
            <v>45964</v>
          </cell>
          <cell r="G17686">
            <v>45964</v>
          </cell>
          <cell r="H17686">
            <v>0</v>
          </cell>
          <cell r="O17686">
            <v>23192</v>
          </cell>
        </row>
        <row r="17687">
          <cell r="A17687">
            <v>45964</v>
          </cell>
          <cell r="C17687" t="str">
            <v>VENTAS MOSTRADOR</v>
          </cell>
          <cell r="F17687">
            <v>45964</v>
          </cell>
          <cell r="G17687">
            <v>45964</v>
          </cell>
          <cell r="H17687">
            <v>0</v>
          </cell>
          <cell r="O17687">
            <v>24320</v>
          </cell>
        </row>
        <row r="17688">
          <cell r="A17688">
            <v>45964</v>
          </cell>
          <cell r="C17688" t="str">
            <v>VENTAS MOSTRADOR</v>
          </cell>
          <cell r="F17688">
            <v>45964</v>
          </cell>
          <cell r="G17688">
            <v>45964</v>
          </cell>
          <cell r="H17688">
            <v>0</v>
          </cell>
          <cell r="O17688">
            <v>25872</v>
          </cell>
        </row>
        <row r="17689">
          <cell r="A17689">
            <v>45964</v>
          </cell>
          <cell r="C17689" t="str">
            <v>VENTAS MOSTRADOR</v>
          </cell>
          <cell r="F17689">
            <v>45964</v>
          </cell>
          <cell r="G17689">
            <v>45964</v>
          </cell>
          <cell r="H17689">
            <v>0</v>
          </cell>
          <cell r="O17689">
            <v>27150</v>
          </cell>
        </row>
        <row r="17690">
          <cell r="A17690">
            <v>45964</v>
          </cell>
          <cell r="C17690" t="str">
            <v>VENTAS MOSTRADOR</v>
          </cell>
          <cell r="F17690">
            <v>45964</v>
          </cell>
          <cell r="G17690">
            <v>45964</v>
          </cell>
          <cell r="H17690">
            <v>0</v>
          </cell>
          <cell r="O17690">
            <v>28000</v>
          </cell>
        </row>
        <row r="17691">
          <cell r="A17691">
            <v>45964</v>
          </cell>
          <cell r="C17691" t="str">
            <v>VENTAS MOSTRADOR</v>
          </cell>
          <cell r="F17691">
            <v>45964</v>
          </cell>
          <cell r="G17691">
            <v>45964</v>
          </cell>
          <cell r="H17691">
            <v>0</v>
          </cell>
          <cell r="O17691">
            <v>29120</v>
          </cell>
        </row>
        <row r="17692">
          <cell r="A17692">
            <v>45964</v>
          </cell>
          <cell r="C17692" t="str">
            <v>VENTAS MOSTRADOR</v>
          </cell>
          <cell r="F17692">
            <v>45964</v>
          </cell>
          <cell r="G17692">
            <v>45964</v>
          </cell>
          <cell r="H17692">
            <v>0</v>
          </cell>
          <cell r="O17692">
            <v>35456</v>
          </cell>
        </row>
        <row r="17693">
          <cell r="A17693">
            <v>45964</v>
          </cell>
          <cell r="C17693" t="str">
            <v>VENTAS MOSTRADOR</v>
          </cell>
          <cell r="F17693">
            <v>45964</v>
          </cell>
          <cell r="G17693">
            <v>45964</v>
          </cell>
          <cell r="H17693">
            <v>0</v>
          </cell>
          <cell r="O17693">
            <v>36520</v>
          </cell>
        </row>
        <row r="17694">
          <cell r="A17694">
            <v>45964</v>
          </cell>
          <cell r="C17694" t="str">
            <v>VENTAS MOSTRADOR</v>
          </cell>
          <cell r="F17694">
            <v>45964</v>
          </cell>
          <cell r="G17694">
            <v>45964</v>
          </cell>
          <cell r="H17694">
            <v>0</v>
          </cell>
          <cell r="O17694">
            <v>37906</v>
          </cell>
        </row>
        <row r="17695">
          <cell r="A17695">
            <v>45964</v>
          </cell>
          <cell r="C17695" t="str">
            <v>VENTAS MOSTRADOR</v>
          </cell>
          <cell r="F17695">
            <v>45964</v>
          </cell>
          <cell r="G17695">
            <v>45964</v>
          </cell>
          <cell r="H17695">
            <v>0</v>
          </cell>
          <cell r="O17695">
            <v>43640</v>
          </cell>
        </row>
        <row r="17696">
          <cell r="A17696">
            <v>45964</v>
          </cell>
          <cell r="C17696" t="str">
            <v>VENTAS MOSTRADOR</v>
          </cell>
          <cell r="F17696">
            <v>45964</v>
          </cell>
          <cell r="G17696">
            <v>45964</v>
          </cell>
          <cell r="H17696">
            <v>0</v>
          </cell>
          <cell r="O17696">
            <v>44468</v>
          </cell>
        </row>
        <row r="17697">
          <cell r="A17697">
            <v>45964</v>
          </cell>
          <cell r="C17697" t="str">
            <v>VENTAS MOSTRADOR</v>
          </cell>
          <cell r="F17697">
            <v>45964</v>
          </cell>
          <cell r="G17697">
            <v>45964</v>
          </cell>
          <cell r="H17697">
            <v>0</v>
          </cell>
          <cell r="O17697">
            <v>57292</v>
          </cell>
        </row>
        <row r="17698">
          <cell r="A17698">
            <v>45964</v>
          </cell>
          <cell r="C17698" t="str">
            <v>VENTAS MOSTRADOR</v>
          </cell>
          <cell r="F17698">
            <v>45964</v>
          </cell>
          <cell r="G17698">
            <v>45964</v>
          </cell>
          <cell r="H17698">
            <v>0</v>
          </cell>
          <cell r="O17698">
            <v>62000</v>
          </cell>
        </row>
        <row r="17699">
          <cell r="A17699">
            <v>45964</v>
          </cell>
          <cell r="C17699" t="str">
            <v>VENTAS MOSTRADOR</v>
          </cell>
          <cell r="F17699">
            <v>45964</v>
          </cell>
          <cell r="G17699">
            <v>45964</v>
          </cell>
          <cell r="H17699">
            <v>0</v>
          </cell>
          <cell r="O17699">
            <v>64392</v>
          </cell>
        </row>
        <row r="17700">
          <cell r="A17700">
            <v>45964</v>
          </cell>
          <cell r="C17700" t="str">
            <v>VENTAS MOSTRADOR</v>
          </cell>
          <cell r="F17700">
            <v>45964</v>
          </cell>
          <cell r="G17700">
            <v>45964</v>
          </cell>
          <cell r="H17700">
            <v>0</v>
          </cell>
          <cell r="O17700">
            <v>95782</v>
          </cell>
        </row>
        <row r="17701">
          <cell r="A17701">
            <v>45964</v>
          </cell>
          <cell r="C17701" t="str">
            <v>VENTAS MOSTRADOR</v>
          </cell>
          <cell r="F17701">
            <v>45964</v>
          </cell>
          <cell r="G17701">
            <v>45964</v>
          </cell>
          <cell r="H17701">
            <v>0</v>
          </cell>
          <cell r="O17701">
            <v>107575</v>
          </cell>
        </row>
        <row r="17702">
          <cell r="A17702">
            <v>45964</v>
          </cell>
          <cell r="C17702" t="str">
            <v>VENTAS MOSTRADOR</v>
          </cell>
          <cell r="F17702">
            <v>45964</v>
          </cell>
          <cell r="G17702">
            <v>45964</v>
          </cell>
          <cell r="H17702">
            <v>0</v>
          </cell>
          <cell r="O17702">
            <v>124504</v>
          </cell>
        </row>
        <row r="17703">
          <cell r="A17703">
            <v>45964</v>
          </cell>
          <cell r="C17703" t="str">
            <v>CRISTIAN  ROJAS RIVERA</v>
          </cell>
          <cell r="F17703">
            <v>45965</v>
          </cell>
          <cell r="G17703">
            <v>45971</v>
          </cell>
          <cell r="H17703">
            <v>0</v>
          </cell>
          <cell r="O17703">
            <v>638250</v>
          </cell>
        </row>
        <row r="17704">
          <cell r="A17704">
            <v>45964</v>
          </cell>
          <cell r="C17704" t="str">
            <v>CIELO ALEXANDRA MENDOZA RODRIGUEZ</v>
          </cell>
          <cell r="F17704">
            <v>45960.33152777778</v>
          </cell>
          <cell r="G17704">
            <v>45965</v>
          </cell>
          <cell r="H17704">
            <v>1</v>
          </cell>
          <cell r="O17704">
            <v>1063750</v>
          </cell>
        </row>
        <row r="17705">
          <cell r="A17705">
            <v>45964</v>
          </cell>
          <cell r="C17705" t="str">
            <v>CIELO ALEXANDRA MENDOZA RODRIGUEZ</v>
          </cell>
          <cell r="F17705">
            <v>45960.33252314815</v>
          </cell>
          <cell r="G17705">
            <v>45965</v>
          </cell>
          <cell r="H17705">
            <v>1</v>
          </cell>
          <cell r="O17705">
            <v>1063750</v>
          </cell>
        </row>
        <row r="17706">
          <cell r="A17706">
            <v>45964</v>
          </cell>
          <cell r="C17706" t="str">
            <v>VENTAS MOSTRADOR</v>
          </cell>
          <cell r="F17706">
            <v>45964</v>
          </cell>
          <cell r="G17706">
            <v>45964</v>
          </cell>
          <cell r="H17706">
            <v>0</v>
          </cell>
          <cell r="O17706">
            <v>1615250</v>
          </cell>
        </row>
        <row r="17707">
          <cell r="A17707">
            <v>45964</v>
          </cell>
          <cell r="C17707" t="str">
            <v>VENTAS MOSTRADOR</v>
          </cell>
          <cell r="F17707">
            <v>45964</v>
          </cell>
          <cell r="G17707">
            <v>45964</v>
          </cell>
          <cell r="H17707">
            <v>0</v>
          </cell>
          <cell r="O17707">
            <v>3505627</v>
          </cell>
        </row>
        <row r="17708">
          <cell r="A17708">
            <v>45965</v>
          </cell>
          <cell r="C17708" t="str">
            <v>VENTAS MOSTRADOR</v>
          </cell>
          <cell r="F17708">
            <v>45965</v>
          </cell>
          <cell r="G17708">
            <v>45965</v>
          </cell>
          <cell r="H17708">
            <v>0</v>
          </cell>
          <cell r="O17708">
            <v>5875</v>
          </cell>
        </row>
        <row r="17709">
          <cell r="A17709">
            <v>45965</v>
          </cell>
          <cell r="C17709" t="str">
            <v>VENTAS MOSTRADOR</v>
          </cell>
          <cell r="F17709">
            <v>45965</v>
          </cell>
          <cell r="G17709">
            <v>45965</v>
          </cell>
          <cell r="H17709">
            <v>0</v>
          </cell>
          <cell r="O17709">
            <v>11220</v>
          </cell>
        </row>
        <row r="17710">
          <cell r="A17710">
            <v>45965</v>
          </cell>
          <cell r="C17710" t="str">
            <v>VENTAS MOSTRADOR</v>
          </cell>
          <cell r="F17710">
            <v>45965</v>
          </cell>
          <cell r="G17710">
            <v>45965</v>
          </cell>
          <cell r="H17710">
            <v>0</v>
          </cell>
          <cell r="O17710">
            <v>11750</v>
          </cell>
        </row>
        <row r="17711">
          <cell r="A17711">
            <v>45965</v>
          </cell>
          <cell r="C17711" t="str">
            <v>VENTAS MOSTRADOR</v>
          </cell>
          <cell r="F17711">
            <v>45965</v>
          </cell>
          <cell r="G17711">
            <v>45965</v>
          </cell>
          <cell r="H17711">
            <v>0</v>
          </cell>
          <cell r="O17711">
            <v>12500</v>
          </cell>
        </row>
        <row r="17712">
          <cell r="A17712">
            <v>45965</v>
          </cell>
          <cell r="C17712" t="str">
            <v>VENTAS MOSTRADOR</v>
          </cell>
          <cell r="F17712">
            <v>45965</v>
          </cell>
          <cell r="G17712">
            <v>45965</v>
          </cell>
          <cell r="H17712">
            <v>0</v>
          </cell>
          <cell r="O17712">
            <v>17760</v>
          </cell>
        </row>
        <row r="17713">
          <cell r="A17713">
            <v>45965</v>
          </cell>
          <cell r="C17713" t="str">
            <v>VENTAS MOSTRADOR</v>
          </cell>
          <cell r="F17713">
            <v>45965</v>
          </cell>
          <cell r="G17713">
            <v>45965</v>
          </cell>
          <cell r="H17713">
            <v>0</v>
          </cell>
          <cell r="O17713">
            <v>20000</v>
          </cell>
        </row>
        <row r="17714">
          <cell r="A17714">
            <v>45965</v>
          </cell>
          <cell r="C17714" t="str">
            <v>VENTAS MOSTRADOR</v>
          </cell>
          <cell r="F17714">
            <v>45965</v>
          </cell>
          <cell r="G17714">
            <v>45965</v>
          </cell>
          <cell r="H17714">
            <v>0</v>
          </cell>
          <cell r="O17714">
            <v>21700</v>
          </cell>
        </row>
        <row r="17715">
          <cell r="A17715">
            <v>45965</v>
          </cell>
          <cell r="C17715" t="str">
            <v>VENTAS MOSTRADOR</v>
          </cell>
          <cell r="F17715">
            <v>45965</v>
          </cell>
          <cell r="G17715">
            <v>45965</v>
          </cell>
          <cell r="H17715">
            <v>0</v>
          </cell>
          <cell r="O17715">
            <v>25100</v>
          </cell>
        </row>
        <row r="17716">
          <cell r="A17716">
            <v>45965</v>
          </cell>
          <cell r="C17716" t="str">
            <v>VENTAS MOSTRADOR</v>
          </cell>
          <cell r="F17716">
            <v>45965</v>
          </cell>
          <cell r="G17716">
            <v>45965</v>
          </cell>
          <cell r="H17716">
            <v>0</v>
          </cell>
          <cell r="O17716">
            <v>31375</v>
          </cell>
        </row>
        <row r="17717">
          <cell r="A17717">
            <v>45965</v>
          </cell>
          <cell r="C17717" t="str">
            <v>VENTAS MOSTRADOR</v>
          </cell>
          <cell r="F17717">
            <v>45965</v>
          </cell>
          <cell r="G17717">
            <v>45965</v>
          </cell>
          <cell r="H17717">
            <v>0</v>
          </cell>
          <cell r="O17717">
            <v>36814</v>
          </cell>
        </row>
        <row r="17718">
          <cell r="A17718">
            <v>45965</v>
          </cell>
          <cell r="C17718" t="str">
            <v>VENTAS MOSTRADOR</v>
          </cell>
          <cell r="F17718">
            <v>45965</v>
          </cell>
          <cell r="G17718">
            <v>45965</v>
          </cell>
          <cell r="H17718">
            <v>0</v>
          </cell>
          <cell r="O17718">
            <v>45164</v>
          </cell>
        </row>
        <row r="17719">
          <cell r="A17719">
            <v>45965</v>
          </cell>
          <cell r="C17719" t="str">
            <v>VENTAS MOSTRADOR</v>
          </cell>
          <cell r="F17719">
            <v>45965</v>
          </cell>
          <cell r="G17719">
            <v>45965</v>
          </cell>
          <cell r="H17719">
            <v>0</v>
          </cell>
          <cell r="O17719">
            <v>47460</v>
          </cell>
        </row>
        <row r="17720">
          <cell r="A17720">
            <v>45965</v>
          </cell>
          <cell r="C17720" t="str">
            <v>RIVERA BLANCO YOSMARY</v>
          </cell>
          <cell r="F17720">
            <v>45961</v>
          </cell>
          <cell r="G17720">
            <v>45969</v>
          </cell>
          <cell r="H17720">
            <v>2</v>
          </cell>
          <cell r="O17720">
            <v>92500</v>
          </cell>
        </row>
        <row r="17721">
          <cell r="A17721">
            <v>45965</v>
          </cell>
          <cell r="C17721" t="str">
            <v>VENTAS MOSTRADOR</v>
          </cell>
          <cell r="F17721">
            <v>45965</v>
          </cell>
          <cell r="G17721">
            <v>45965</v>
          </cell>
          <cell r="H17721">
            <v>0</v>
          </cell>
          <cell r="O17721">
            <v>118800</v>
          </cell>
        </row>
        <row r="17722">
          <cell r="A17722">
            <v>45965</v>
          </cell>
          <cell r="C17722" t="str">
            <v>SONIA CONTANZA CARDENAS MURCIA</v>
          </cell>
          <cell r="F17722">
            <v>45965.286053240743</v>
          </cell>
          <cell r="G17722">
            <v>45966.285798611112</v>
          </cell>
          <cell r="H17722">
            <v>8</v>
          </cell>
          <cell r="O17722">
            <v>128000</v>
          </cell>
        </row>
        <row r="17723">
          <cell r="A17723">
            <v>45965</v>
          </cell>
          <cell r="C17723" t="str">
            <v>WOMPI</v>
          </cell>
          <cell r="F17723">
            <v>45965.462233796294</v>
          </cell>
          <cell r="G17723">
            <v>45966.462233796294</v>
          </cell>
          <cell r="H17723">
            <v>26</v>
          </cell>
          <cell r="O17723">
            <v>195000</v>
          </cell>
        </row>
        <row r="17724">
          <cell r="A17724">
            <v>45965</v>
          </cell>
          <cell r="C17724" t="str">
            <v>MUNCHER SAS</v>
          </cell>
          <cell r="F17724">
            <v>45909</v>
          </cell>
          <cell r="G17724">
            <v>45939</v>
          </cell>
          <cell r="H17724">
            <v>32</v>
          </cell>
          <cell r="O17724">
            <v>193800</v>
          </cell>
        </row>
        <row r="17725">
          <cell r="A17725">
            <v>45965</v>
          </cell>
          <cell r="C17725" t="str">
            <v>OSTAK S.A.S</v>
          </cell>
          <cell r="F17725">
            <v>45939.489976851852</v>
          </cell>
          <cell r="G17725">
            <v>45969.489618055559</v>
          </cell>
          <cell r="H17725">
            <v>2</v>
          </cell>
          <cell r="O17725">
            <v>20000</v>
          </cell>
        </row>
        <row r="17726">
          <cell r="A17726">
            <v>45965</v>
          </cell>
          <cell r="C17726" t="str">
            <v>OSTAK S.A.S</v>
          </cell>
          <cell r="F17726">
            <v>45941.571342592593</v>
          </cell>
          <cell r="G17726">
            <v>45971.571168981478</v>
          </cell>
          <cell r="H17726">
            <v>0</v>
          </cell>
          <cell r="O17726">
            <v>227880</v>
          </cell>
        </row>
        <row r="17727">
          <cell r="A17727">
            <v>45965</v>
          </cell>
          <cell r="C17727" t="str">
            <v>CARLOS ANDRES CORTES PACHON</v>
          </cell>
          <cell r="F17727">
            <v>45960</v>
          </cell>
          <cell r="G17727">
            <v>45961</v>
          </cell>
          <cell r="H17727">
            <v>10</v>
          </cell>
          <cell r="O17727">
            <v>293600</v>
          </cell>
        </row>
        <row r="17728">
          <cell r="A17728">
            <v>45965</v>
          </cell>
          <cell r="C17728" t="str">
            <v>FELIPE BECERRA ZAPATA</v>
          </cell>
          <cell r="F17728">
            <v>45959</v>
          </cell>
          <cell r="G17728">
            <v>45960</v>
          </cell>
          <cell r="H17728">
            <v>11</v>
          </cell>
          <cell r="O17728">
            <v>343200</v>
          </cell>
        </row>
        <row r="17729">
          <cell r="A17729">
            <v>45965</v>
          </cell>
          <cell r="C17729" t="str">
            <v>GOMEZ ARIAS CARLOS ARTURO</v>
          </cell>
          <cell r="F17729">
            <v>45965.30976851852</v>
          </cell>
          <cell r="G17729">
            <v>45966.302118055559</v>
          </cell>
          <cell r="H17729">
            <v>5</v>
          </cell>
          <cell r="O17729">
            <v>364000</v>
          </cell>
        </row>
        <row r="17730">
          <cell r="A17730">
            <v>45965</v>
          </cell>
          <cell r="C17730" t="str">
            <v>CARLOS ANDRES HERNANDEZ MARTINEZ</v>
          </cell>
          <cell r="F17730">
            <v>45965</v>
          </cell>
          <cell r="G17730">
            <v>45966</v>
          </cell>
          <cell r="H17730">
            <v>5</v>
          </cell>
          <cell r="O17730">
            <v>425500</v>
          </cell>
        </row>
        <row r="17731">
          <cell r="A17731">
            <v>45965</v>
          </cell>
          <cell r="C17731" t="str">
            <v>VENTAS MOSTRADOR</v>
          </cell>
          <cell r="F17731">
            <v>45965</v>
          </cell>
          <cell r="G17731">
            <v>45965</v>
          </cell>
          <cell r="H17731">
            <v>0</v>
          </cell>
          <cell r="O17731">
            <v>436200</v>
          </cell>
        </row>
        <row r="17732">
          <cell r="A17732">
            <v>45965</v>
          </cell>
          <cell r="C17732" t="str">
            <v>JOHAN  MORALES</v>
          </cell>
          <cell r="F17732">
            <v>45965</v>
          </cell>
          <cell r="G17732">
            <v>45966</v>
          </cell>
          <cell r="H17732">
            <v>5</v>
          </cell>
          <cell r="O17732">
            <v>577500</v>
          </cell>
        </row>
        <row r="17733">
          <cell r="A17733">
            <v>45965</v>
          </cell>
          <cell r="C17733" t="str">
            <v>CAROLA CACEROLA SAS</v>
          </cell>
          <cell r="F17733">
            <v>45958.305509259262</v>
          </cell>
          <cell r="G17733">
            <v>45959.305335648147</v>
          </cell>
          <cell r="H17733">
            <v>12</v>
          </cell>
          <cell r="O17733">
            <v>196999.99</v>
          </cell>
        </row>
        <row r="17734">
          <cell r="A17734">
            <v>45965</v>
          </cell>
          <cell r="C17734" t="str">
            <v>CAROLA CACEROLA SAS</v>
          </cell>
          <cell r="F17734">
            <v>45961.344340277778</v>
          </cell>
          <cell r="G17734">
            <v>45962.343298611115</v>
          </cell>
          <cell r="H17734">
            <v>9</v>
          </cell>
          <cell r="O17734">
            <v>414800</v>
          </cell>
        </row>
        <row r="17735">
          <cell r="A17735">
            <v>45965</v>
          </cell>
          <cell r="C17735" t="str">
            <v>RIVERA BLANCO YOSMARY</v>
          </cell>
          <cell r="F17735">
            <v>45961</v>
          </cell>
          <cell r="G17735">
            <v>45969</v>
          </cell>
          <cell r="H17735">
            <v>2</v>
          </cell>
          <cell r="O17735">
            <v>741600</v>
          </cell>
        </row>
        <row r="17736">
          <cell r="A17736">
            <v>45965</v>
          </cell>
          <cell r="C17736" t="str">
            <v>IVAN RODRIGO LUQUE RESTREPO0</v>
          </cell>
          <cell r="F17736">
            <v>45953</v>
          </cell>
          <cell r="G17736">
            <v>45961</v>
          </cell>
          <cell r="H17736">
            <v>10</v>
          </cell>
          <cell r="O17736">
            <v>826400</v>
          </cell>
        </row>
        <row r="17737">
          <cell r="A17737">
            <v>45965</v>
          </cell>
          <cell r="C17737" t="str">
            <v>NESTOR ABEL NOREÑA URREA</v>
          </cell>
          <cell r="F17737">
            <v>45962.545104166667</v>
          </cell>
          <cell r="G17737">
            <v>45963.544976851852</v>
          </cell>
          <cell r="H17737">
            <v>8</v>
          </cell>
          <cell r="O17737">
            <v>938070</v>
          </cell>
        </row>
        <row r="17738">
          <cell r="A17738">
            <v>45965</v>
          </cell>
          <cell r="C17738" t="str">
            <v>SOSTENIBILIDAD S.A.S.</v>
          </cell>
          <cell r="F17738">
            <v>45953.618067129632</v>
          </cell>
          <cell r="G17738">
            <v>45968.617280092592</v>
          </cell>
          <cell r="H17738">
            <v>3</v>
          </cell>
          <cell r="O17738">
            <v>975700</v>
          </cell>
        </row>
        <row r="17739">
          <cell r="A17739">
            <v>45965</v>
          </cell>
          <cell r="C17739" t="str">
            <v>CARLOS ANDRES HERNANDEZ MARTINEZ</v>
          </cell>
          <cell r="F17739">
            <v>45965.293020833335</v>
          </cell>
          <cell r="G17739">
            <v>45966.292800925927</v>
          </cell>
          <cell r="H17739">
            <v>7</v>
          </cell>
          <cell r="O17739">
            <v>1063749.97</v>
          </cell>
        </row>
        <row r="17740">
          <cell r="A17740">
            <v>45965</v>
          </cell>
          <cell r="C17740" t="str">
            <v>PINEDA FORERO ARNOBIS</v>
          </cell>
          <cell r="F17740">
            <v>45962</v>
          </cell>
          <cell r="G17740">
            <v>45963</v>
          </cell>
          <cell r="H17740">
            <v>8</v>
          </cell>
          <cell r="O17740">
            <v>1090000</v>
          </cell>
        </row>
        <row r="17741">
          <cell r="A17741">
            <v>45965</v>
          </cell>
          <cell r="C17741" t="str">
            <v>MESABAR SAS</v>
          </cell>
          <cell r="F17741">
            <v>45959.598009259258</v>
          </cell>
          <cell r="G17741">
            <v>45967.59747685185</v>
          </cell>
          <cell r="H17741">
            <v>7</v>
          </cell>
          <cell r="O17741">
            <v>1258400</v>
          </cell>
        </row>
        <row r="17742">
          <cell r="A17742">
            <v>45965</v>
          </cell>
          <cell r="C17742" t="str">
            <v xml:space="preserve">THE BOY ENTERPRISES SAS </v>
          </cell>
          <cell r="F17742">
            <v>45897</v>
          </cell>
          <cell r="G17742">
            <v>45912</v>
          </cell>
          <cell r="H17742">
            <v>59</v>
          </cell>
          <cell r="O17742">
            <v>196100</v>
          </cell>
        </row>
        <row r="17743">
          <cell r="A17743">
            <v>45965</v>
          </cell>
          <cell r="C17743" t="str">
            <v xml:space="preserve">THE BOY ENTERPRISES SAS </v>
          </cell>
          <cell r="F17743">
            <v>45901</v>
          </cell>
          <cell r="G17743">
            <v>45916</v>
          </cell>
          <cell r="H17743">
            <v>55</v>
          </cell>
          <cell r="O17743">
            <v>301400</v>
          </cell>
        </row>
        <row r="17744">
          <cell r="A17744">
            <v>45965</v>
          </cell>
          <cell r="C17744" t="str">
            <v xml:space="preserve">THE BOY ENTERPRISES SAS </v>
          </cell>
          <cell r="F17744">
            <v>45904</v>
          </cell>
          <cell r="G17744">
            <v>45919</v>
          </cell>
          <cell r="H17744">
            <v>52</v>
          </cell>
          <cell r="O17744">
            <v>535000</v>
          </cell>
        </row>
        <row r="17745">
          <cell r="A17745">
            <v>45965</v>
          </cell>
          <cell r="C17745" t="str">
            <v xml:space="preserve">THE BOY ENTERPRISES SAS </v>
          </cell>
          <cell r="F17745">
            <v>45909</v>
          </cell>
          <cell r="G17745">
            <v>45924</v>
          </cell>
          <cell r="H17745">
            <v>47</v>
          </cell>
          <cell r="O17745">
            <v>317100</v>
          </cell>
        </row>
        <row r="17746">
          <cell r="A17746">
            <v>45965</v>
          </cell>
          <cell r="C17746" t="str">
            <v xml:space="preserve">THE BOY ENTERPRISES SAS </v>
          </cell>
          <cell r="F17746">
            <v>45913</v>
          </cell>
          <cell r="G17746">
            <v>45928</v>
          </cell>
          <cell r="H17746">
            <v>43</v>
          </cell>
          <cell r="O17746">
            <v>329550</v>
          </cell>
        </row>
        <row r="17747">
          <cell r="A17747">
            <v>45965</v>
          </cell>
          <cell r="C17747" t="str">
            <v>PEYBU SAS</v>
          </cell>
          <cell r="F17747">
            <v>45931</v>
          </cell>
          <cell r="G17747">
            <v>45961</v>
          </cell>
          <cell r="H17747">
            <v>10</v>
          </cell>
          <cell r="O17747">
            <v>1336444.1200000001</v>
          </cell>
        </row>
        <row r="17748">
          <cell r="A17748">
            <v>45965</v>
          </cell>
          <cell r="C17748" t="str">
            <v>PEYBU SAS</v>
          </cell>
          <cell r="F17748">
            <v>45945</v>
          </cell>
          <cell r="G17748">
            <v>45975</v>
          </cell>
          <cell r="H17748">
            <v>-4</v>
          </cell>
          <cell r="O17748">
            <v>406808.81</v>
          </cell>
        </row>
        <row r="17749">
          <cell r="A17749">
            <v>45965</v>
          </cell>
          <cell r="C17749" t="str">
            <v>GRUPO LA LA LA SAS</v>
          </cell>
          <cell r="F17749">
            <v>45944.544374999998</v>
          </cell>
          <cell r="G17749">
            <v>45959.543113425927</v>
          </cell>
          <cell r="H17749">
            <v>12</v>
          </cell>
          <cell r="O17749">
            <v>144000</v>
          </cell>
        </row>
        <row r="17750">
          <cell r="A17750">
            <v>45965</v>
          </cell>
          <cell r="C17750" t="str">
            <v>GRUPO LA LA LA SAS</v>
          </cell>
          <cell r="F17750">
            <v>45946.210011574076</v>
          </cell>
          <cell r="G17750">
            <v>45961.207407407404</v>
          </cell>
          <cell r="H17750">
            <v>10</v>
          </cell>
          <cell r="O17750">
            <v>28680</v>
          </cell>
        </row>
        <row r="17751">
          <cell r="A17751">
            <v>45965</v>
          </cell>
          <cell r="C17751" t="str">
            <v>GRUPO LA LA LA SAS</v>
          </cell>
          <cell r="F17751">
            <v>45946.518611111111</v>
          </cell>
          <cell r="G17751">
            <v>45961.518506944441</v>
          </cell>
          <cell r="H17751">
            <v>10</v>
          </cell>
          <cell r="O17751">
            <v>670758</v>
          </cell>
        </row>
        <row r="17752">
          <cell r="A17752">
            <v>45965</v>
          </cell>
          <cell r="C17752" t="str">
            <v>GRUPO LA LA LA SAS</v>
          </cell>
          <cell r="F17752">
            <v>45950.612083333333</v>
          </cell>
          <cell r="G17752">
            <v>45965.610590277778</v>
          </cell>
          <cell r="H17752">
            <v>6</v>
          </cell>
          <cell r="O17752">
            <v>255000</v>
          </cell>
        </row>
        <row r="17753">
          <cell r="A17753">
            <v>45965</v>
          </cell>
          <cell r="C17753" t="str">
            <v>GRUPO LA LA LA SAS</v>
          </cell>
          <cell r="F17753">
            <v>45953.555659722224</v>
          </cell>
          <cell r="G17753">
            <v>45968.551076388889</v>
          </cell>
          <cell r="H17753">
            <v>3</v>
          </cell>
          <cell r="O17753">
            <v>213000</v>
          </cell>
        </row>
        <row r="17754">
          <cell r="A17754">
            <v>45965</v>
          </cell>
          <cell r="C17754" t="str">
            <v>GRUPO LA LA LA SAS</v>
          </cell>
          <cell r="F17754">
            <v>45954.463703703703</v>
          </cell>
          <cell r="G17754">
            <v>45969.463148148148</v>
          </cell>
          <cell r="H17754">
            <v>2</v>
          </cell>
          <cell r="O17754">
            <v>494500</v>
          </cell>
        </row>
        <row r="17755">
          <cell r="A17755">
            <v>45965</v>
          </cell>
          <cell r="C17755" t="str">
            <v>FRUTIVER 1A S.A.S</v>
          </cell>
          <cell r="F17755">
            <v>45957.621296296296</v>
          </cell>
          <cell r="G17755">
            <v>45977.621168981481</v>
          </cell>
          <cell r="H17755">
            <v>-6</v>
          </cell>
          <cell r="O17755">
            <v>2369748.4559999998</v>
          </cell>
        </row>
        <row r="17756">
          <cell r="A17756">
            <v>45965</v>
          </cell>
          <cell r="C17756" t="str">
            <v>PRODUCTOS TOLIMENSES LA RICA S.A.S</v>
          </cell>
          <cell r="F17756">
            <v>45960.359953703701</v>
          </cell>
          <cell r="G17756">
            <v>45968.359131944446</v>
          </cell>
          <cell r="H17756">
            <v>6</v>
          </cell>
          <cell r="O17756">
            <v>2822850</v>
          </cell>
        </row>
        <row r="17757">
          <cell r="A17757">
            <v>45965</v>
          </cell>
          <cell r="C17757" t="str">
            <v>GRUPO ARTAK S.A.S</v>
          </cell>
          <cell r="F17757">
            <v>45941.603148148148</v>
          </cell>
          <cell r="G17757">
            <v>45971.60229166667</v>
          </cell>
          <cell r="H17757">
            <v>0</v>
          </cell>
          <cell r="O17757">
            <v>100500</v>
          </cell>
        </row>
        <row r="17758">
          <cell r="A17758">
            <v>45965</v>
          </cell>
          <cell r="C17758" t="str">
            <v>GRUPO ARTAK S.A.S</v>
          </cell>
          <cell r="F17758">
            <v>45941.626828703702</v>
          </cell>
          <cell r="G17758">
            <v>45971.626643518517</v>
          </cell>
          <cell r="H17758">
            <v>0</v>
          </cell>
          <cell r="O17758">
            <v>3281400</v>
          </cell>
        </row>
        <row r="17759">
          <cell r="A17759">
            <v>45965</v>
          </cell>
          <cell r="C17759" t="str">
            <v>GRUPO ARTAK S.A.S</v>
          </cell>
          <cell r="F17759">
            <v>45945.502453703702</v>
          </cell>
          <cell r="G17759">
            <v>45975.502384259256</v>
          </cell>
          <cell r="H17759">
            <v>-4</v>
          </cell>
          <cell r="O17759">
            <v>61000</v>
          </cell>
        </row>
        <row r="17760">
          <cell r="A17760">
            <v>45965</v>
          </cell>
          <cell r="C17760" t="str">
            <v>GRUPO ARTAK S.A.S</v>
          </cell>
          <cell r="F17760">
            <v>45945.505069444444</v>
          </cell>
          <cell r="G17760">
            <v>45975.504930555559</v>
          </cell>
          <cell r="H17760">
            <v>-4</v>
          </cell>
          <cell r="O17760">
            <v>118500</v>
          </cell>
        </row>
        <row r="17761">
          <cell r="A17761">
            <v>45965</v>
          </cell>
          <cell r="C17761" t="str">
            <v>GRUPO ARTAK S.A.S</v>
          </cell>
          <cell r="F17761">
            <v>45947.436412037037</v>
          </cell>
          <cell r="G17761">
            <v>45977.433356481481</v>
          </cell>
          <cell r="H17761">
            <v>-6</v>
          </cell>
          <cell r="O17761">
            <v>869400</v>
          </cell>
        </row>
        <row r="17762">
          <cell r="A17762">
            <v>45965</v>
          </cell>
          <cell r="C17762" t="str">
            <v>GRUPO ARTAK S.A.S</v>
          </cell>
          <cell r="F17762">
            <v>45947.493310185186</v>
          </cell>
          <cell r="G17762">
            <v>45977.492986111109</v>
          </cell>
          <cell r="H17762">
            <v>-6</v>
          </cell>
          <cell r="O17762">
            <v>118500</v>
          </cell>
        </row>
        <row r="17763">
          <cell r="A17763">
            <v>45965</v>
          </cell>
          <cell r="C17763" t="str">
            <v>TAKAMI SA</v>
          </cell>
          <cell r="F17763">
            <v>45941.569247685184</v>
          </cell>
          <cell r="G17763">
            <v>45971.569074074076</v>
          </cell>
          <cell r="H17763">
            <v>3</v>
          </cell>
          <cell r="O17763">
            <v>75440</v>
          </cell>
        </row>
        <row r="17764">
          <cell r="A17764">
            <v>45965</v>
          </cell>
          <cell r="C17764" t="str">
            <v>TAKAMI SA</v>
          </cell>
          <cell r="F17764">
            <v>45941.570416666669</v>
          </cell>
          <cell r="G17764">
            <v>45971.569976851853</v>
          </cell>
          <cell r="H17764">
            <v>3</v>
          </cell>
          <cell r="O17764">
            <v>135240</v>
          </cell>
        </row>
        <row r="17765">
          <cell r="A17765">
            <v>45965</v>
          </cell>
          <cell r="C17765" t="str">
            <v>TAKAMI SA</v>
          </cell>
          <cell r="F17765">
            <v>45941.573611111111</v>
          </cell>
          <cell r="G17765">
            <v>45971.573541666665</v>
          </cell>
          <cell r="H17765">
            <v>3</v>
          </cell>
          <cell r="O17765">
            <v>60140</v>
          </cell>
        </row>
        <row r="17766">
          <cell r="A17766">
            <v>45965</v>
          </cell>
          <cell r="C17766" t="str">
            <v>TAKAMI SA</v>
          </cell>
          <cell r="F17766">
            <v>45941.574386574073</v>
          </cell>
          <cell r="G17766">
            <v>45971.574143518519</v>
          </cell>
          <cell r="H17766">
            <v>3</v>
          </cell>
          <cell r="O17766">
            <v>103000</v>
          </cell>
        </row>
        <row r="17767">
          <cell r="A17767">
            <v>45965</v>
          </cell>
          <cell r="C17767" t="str">
            <v>TAKAMI SA</v>
          </cell>
          <cell r="F17767">
            <v>45941.599999999999</v>
          </cell>
          <cell r="G17767">
            <v>45971.599872685183</v>
          </cell>
          <cell r="H17767">
            <v>3</v>
          </cell>
          <cell r="O17767">
            <v>34000</v>
          </cell>
        </row>
        <row r="17768">
          <cell r="A17768">
            <v>45965</v>
          </cell>
          <cell r="C17768" t="str">
            <v>TAKAMI SA</v>
          </cell>
          <cell r="F17768">
            <v>45941.601701388892</v>
          </cell>
          <cell r="G17768">
            <v>45971.601631944446</v>
          </cell>
          <cell r="H17768">
            <v>3</v>
          </cell>
          <cell r="O17768">
            <v>136150</v>
          </cell>
        </row>
        <row r="17769">
          <cell r="A17769">
            <v>45965</v>
          </cell>
          <cell r="C17769" t="str">
            <v>TAKAMI SA</v>
          </cell>
          <cell r="F17769">
            <v>45944.206435185188</v>
          </cell>
          <cell r="G17769">
            <v>45974.196458333332</v>
          </cell>
          <cell r="H17769">
            <v>0</v>
          </cell>
          <cell r="O17769">
            <v>178350</v>
          </cell>
        </row>
        <row r="17770">
          <cell r="A17770">
            <v>45965</v>
          </cell>
          <cell r="C17770" t="str">
            <v>TAKAMI SA</v>
          </cell>
          <cell r="F17770">
            <v>45944.472928240742</v>
          </cell>
          <cell r="G17770">
            <v>45974.472928240742</v>
          </cell>
          <cell r="H17770">
            <v>0</v>
          </cell>
          <cell r="O17770">
            <v>86100</v>
          </cell>
        </row>
        <row r="17771">
          <cell r="A17771">
            <v>45965</v>
          </cell>
          <cell r="C17771" t="str">
            <v>TAKAMI SA</v>
          </cell>
          <cell r="F17771">
            <v>45944.486539351848</v>
          </cell>
          <cell r="G17771">
            <v>45974.486076388886</v>
          </cell>
          <cell r="H17771">
            <v>0</v>
          </cell>
          <cell r="O17771">
            <v>117000</v>
          </cell>
        </row>
        <row r="17772">
          <cell r="A17772">
            <v>45965</v>
          </cell>
          <cell r="C17772" t="str">
            <v>TAKAMI SA</v>
          </cell>
          <cell r="F17772">
            <v>45944.541527777779</v>
          </cell>
          <cell r="G17772">
            <v>45974.539953703701</v>
          </cell>
          <cell r="H17772">
            <v>0</v>
          </cell>
          <cell r="O17772">
            <v>112240</v>
          </cell>
        </row>
        <row r="17773">
          <cell r="A17773">
            <v>45965</v>
          </cell>
          <cell r="C17773" t="str">
            <v>TAKAMI SA</v>
          </cell>
          <cell r="F17773">
            <v>45944.551990740743</v>
          </cell>
          <cell r="G17773">
            <v>45974.55190972222</v>
          </cell>
          <cell r="H17773">
            <v>0</v>
          </cell>
          <cell r="O17773">
            <v>338850</v>
          </cell>
        </row>
        <row r="17774">
          <cell r="A17774">
            <v>45965</v>
          </cell>
          <cell r="C17774" t="str">
            <v>TAKAMI SA</v>
          </cell>
          <cell r="F17774">
            <v>45945.538831018515</v>
          </cell>
          <cell r="G17774">
            <v>45975.538587962961</v>
          </cell>
          <cell r="H17774">
            <v>-1</v>
          </cell>
          <cell r="O17774">
            <v>209100</v>
          </cell>
        </row>
        <row r="17775">
          <cell r="A17775">
            <v>45965</v>
          </cell>
          <cell r="C17775" t="str">
            <v>TAKAMI SA</v>
          </cell>
          <cell r="F17775">
            <v>45945.540729166663</v>
          </cell>
          <cell r="G17775">
            <v>45975.540625000001</v>
          </cell>
          <cell r="H17775">
            <v>-1</v>
          </cell>
          <cell r="O17775">
            <v>82000</v>
          </cell>
        </row>
        <row r="17776">
          <cell r="A17776">
            <v>45965</v>
          </cell>
          <cell r="C17776" t="str">
            <v>TAKAMI SA</v>
          </cell>
          <cell r="F17776">
            <v>45945.550057870372</v>
          </cell>
          <cell r="G17776">
            <v>45975.549837962964</v>
          </cell>
          <cell r="H17776">
            <v>-1</v>
          </cell>
          <cell r="O17776">
            <v>164400</v>
          </cell>
        </row>
        <row r="17777">
          <cell r="A17777">
            <v>45965</v>
          </cell>
          <cell r="C17777" t="str">
            <v>TAKAMI SA</v>
          </cell>
          <cell r="F17777">
            <v>45945.55133101852</v>
          </cell>
          <cell r="G17777">
            <v>45975.550821759258</v>
          </cell>
          <cell r="H17777">
            <v>-1</v>
          </cell>
          <cell r="O17777">
            <v>75660</v>
          </cell>
        </row>
        <row r="17778">
          <cell r="A17778">
            <v>45965</v>
          </cell>
          <cell r="C17778" t="str">
            <v>TAKAMI SA</v>
          </cell>
          <cell r="F17778">
            <v>45946.294583333336</v>
          </cell>
          <cell r="G17778">
            <v>45976.281307870369</v>
          </cell>
          <cell r="H17778">
            <v>-2</v>
          </cell>
          <cell r="O17778">
            <v>414000</v>
          </cell>
        </row>
        <row r="17779">
          <cell r="A17779">
            <v>45965</v>
          </cell>
          <cell r="C17779" t="str">
            <v>TAKAMI SA</v>
          </cell>
          <cell r="F17779">
            <v>45946.484085648146</v>
          </cell>
          <cell r="G17779">
            <v>45976.484016203707</v>
          </cell>
          <cell r="H17779">
            <v>-2</v>
          </cell>
          <cell r="O17779">
            <v>150880</v>
          </cell>
        </row>
        <row r="17780">
          <cell r="A17780">
            <v>45965</v>
          </cell>
          <cell r="C17780" t="str">
            <v>TAKAMI SA</v>
          </cell>
          <cell r="F17780">
            <v>45946.519814814812</v>
          </cell>
          <cell r="G17780">
            <v>45976.519699074073</v>
          </cell>
          <cell r="H17780">
            <v>-2</v>
          </cell>
          <cell r="O17780">
            <v>164000</v>
          </cell>
        </row>
        <row r="17781">
          <cell r="A17781">
            <v>45965</v>
          </cell>
          <cell r="C17781" t="str">
            <v>TAKAMI SA</v>
          </cell>
          <cell r="F17781">
            <v>45946.520624999997</v>
          </cell>
          <cell r="G17781">
            <v>45976.520474537036</v>
          </cell>
          <cell r="H17781">
            <v>-2</v>
          </cell>
          <cell r="O17781">
            <v>84050</v>
          </cell>
        </row>
        <row r="17782">
          <cell r="A17782">
            <v>45965</v>
          </cell>
          <cell r="C17782" t="str">
            <v>TAKAMI SA</v>
          </cell>
          <cell r="F17782">
            <v>45946.521539351852</v>
          </cell>
          <cell r="G17782">
            <v>45976.521064814813</v>
          </cell>
          <cell r="H17782">
            <v>-2</v>
          </cell>
          <cell r="O17782">
            <v>125050</v>
          </cell>
        </row>
        <row r="17783">
          <cell r="A17783">
            <v>45965</v>
          </cell>
          <cell r="C17783" t="str">
            <v>TAKAMI SA</v>
          </cell>
          <cell r="F17783">
            <v>45946.563402777778</v>
          </cell>
          <cell r="G17783">
            <v>45976.563275462962</v>
          </cell>
          <cell r="H17783">
            <v>-2</v>
          </cell>
          <cell r="O17783">
            <v>880800</v>
          </cell>
        </row>
        <row r="17784">
          <cell r="A17784">
            <v>45965</v>
          </cell>
          <cell r="C17784" t="str">
            <v>TAKAMI SA</v>
          </cell>
          <cell r="F17784">
            <v>45947.502175925925</v>
          </cell>
          <cell r="G17784">
            <v>45977.501944444448</v>
          </cell>
          <cell r="H17784">
            <v>-3</v>
          </cell>
          <cell r="O17784">
            <v>100880</v>
          </cell>
        </row>
        <row r="17785">
          <cell r="A17785">
            <v>45965</v>
          </cell>
          <cell r="C17785" t="str">
            <v>TAKAMI SA</v>
          </cell>
          <cell r="F17785">
            <v>45947.503541666665</v>
          </cell>
          <cell r="G17785">
            <v>45977.503009259257</v>
          </cell>
          <cell r="H17785">
            <v>-3</v>
          </cell>
          <cell r="O17785">
            <v>90730</v>
          </cell>
        </row>
        <row r="17786">
          <cell r="A17786">
            <v>45965</v>
          </cell>
          <cell r="C17786" t="str">
            <v>TAKAMI SA</v>
          </cell>
          <cell r="F17786">
            <v>45947.504675925928</v>
          </cell>
          <cell r="G17786">
            <v>45977.503923611112</v>
          </cell>
          <cell r="H17786">
            <v>-3</v>
          </cell>
          <cell r="O17786">
            <v>68160</v>
          </cell>
        </row>
        <row r="17787">
          <cell r="A17787">
            <v>45965</v>
          </cell>
          <cell r="C17787" t="str">
            <v>TAKAMI SA</v>
          </cell>
          <cell r="F17787">
            <v>45947.54965277778</v>
          </cell>
          <cell r="G17787">
            <v>45977.54928240741</v>
          </cell>
          <cell r="H17787">
            <v>-3</v>
          </cell>
          <cell r="O17787">
            <v>174250</v>
          </cell>
        </row>
        <row r="17788">
          <cell r="A17788">
            <v>45965</v>
          </cell>
          <cell r="C17788" t="str">
            <v>TAKAMI SA</v>
          </cell>
          <cell r="F17788">
            <v>45947.554236111115</v>
          </cell>
          <cell r="G17788">
            <v>45977.554062499999</v>
          </cell>
          <cell r="H17788">
            <v>-3</v>
          </cell>
          <cell r="O17788">
            <v>207500</v>
          </cell>
        </row>
        <row r="17789">
          <cell r="A17789">
            <v>45965</v>
          </cell>
          <cell r="C17789" t="str">
            <v>TAKAMI SA</v>
          </cell>
          <cell r="F17789">
            <v>45948.461493055554</v>
          </cell>
          <cell r="G17789">
            <v>45978.46130787037</v>
          </cell>
          <cell r="H17789">
            <v>-4</v>
          </cell>
          <cell r="O17789">
            <v>73600</v>
          </cell>
        </row>
        <row r="17790">
          <cell r="A17790">
            <v>45965</v>
          </cell>
          <cell r="C17790" t="str">
            <v>TAKAMI SA</v>
          </cell>
          <cell r="F17790">
            <v>45948.516851851855</v>
          </cell>
          <cell r="G17790">
            <v>45978.516747685186</v>
          </cell>
          <cell r="H17790">
            <v>-4</v>
          </cell>
          <cell r="O17790">
            <v>627600</v>
          </cell>
        </row>
        <row r="17791">
          <cell r="A17791">
            <v>45965</v>
          </cell>
          <cell r="C17791" t="str">
            <v>TAKAMI SA</v>
          </cell>
          <cell r="F17791">
            <v>45948.517581018517</v>
          </cell>
          <cell r="G17791">
            <v>45978.517476851855</v>
          </cell>
          <cell r="H17791">
            <v>-4</v>
          </cell>
          <cell r="O17791">
            <v>148400</v>
          </cell>
        </row>
        <row r="17792">
          <cell r="A17792">
            <v>45965</v>
          </cell>
          <cell r="C17792" t="str">
            <v>TAKAMI SA</v>
          </cell>
          <cell r="F17792">
            <v>45948.518101851849</v>
          </cell>
          <cell r="G17792">
            <v>45978.517997685187</v>
          </cell>
          <cell r="H17792">
            <v>-4</v>
          </cell>
          <cell r="O17792">
            <v>65960</v>
          </cell>
        </row>
        <row r="17793">
          <cell r="A17793">
            <v>45965</v>
          </cell>
          <cell r="C17793" t="str">
            <v>TAKAMI SA</v>
          </cell>
          <cell r="F17793">
            <v>45948.547789351855</v>
          </cell>
          <cell r="G17793">
            <v>45978.547685185185</v>
          </cell>
          <cell r="H17793">
            <v>-4</v>
          </cell>
          <cell r="O17793">
            <v>711000</v>
          </cell>
        </row>
        <row r="17794">
          <cell r="A17794">
            <v>45965</v>
          </cell>
          <cell r="C17794" t="str">
            <v>TAKAMI SA</v>
          </cell>
          <cell r="F17794">
            <v>45948.554849537039</v>
          </cell>
          <cell r="G17794">
            <v>45978.554756944446</v>
          </cell>
          <cell r="H17794">
            <v>-4</v>
          </cell>
          <cell r="O17794">
            <v>75440</v>
          </cell>
        </row>
        <row r="17795">
          <cell r="A17795">
            <v>45965</v>
          </cell>
          <cell r="C17795" t="str">
            <v>TAKAMI SA</v>
          </cell>
          <cell r="F17795">
            <v>45948.581550925926</v>
          </cell>
          <cell r="G17795">
            <v>45978.581412037034</v>
          </cell>
          <cell r="H17795">
            <v>-4</v>
          </cell>
          <cell r="O17795">
            <v>71750</v>
          </cell>
        </row>
        <row r="17796">
          <cell r="A17796">
            <v>45965</v>
          </cell>
          <cell r="C17796" t="str">
            <v>TAKAMI SA</v>
          </cell>
          <cell r="F17796">
            <v>45950.574201388888</v>
          </cell>
          <cell r="G17796">
            <v>45980.573287037034</v>
          </cell>
          <cell r="H17796">
            <v>-6</v>
          </cell>
          <cell r="O17796">
            <v>62000</v>
          </cell>
        </row>
        <row r="17797">
          <cell r="A17797">
            <v>45965</v>
          </cell>
          <cell r="C17797" t="str">
            <v>EPS FAMISANAR SA</v>
          </cell>
          <cell r="F17797">
            <v>45965</v>
          </cell>
          <cell r="G17797">
            <v>45965</v>
          </cell>
          <cell r="O17797">
            <v>0</v>
          </cell>
        </row>
        <row r="17798">
          <cell r="A17798">
            <v>45965</v>
          </cell>
          <cell r="C17798" t="str">
            <v>MOYSER SAS</v>
          </cell>
          <cell r="F17798">
            <v>45962.630706018521</v>
          </cell>
          <cell r="G17798">
            <v>45963.630624999998</v>
          </cell>
          <cell r="H17798">
            <v>8</v>
          </cell>
          <cell r="O17798">
            <v>689600</v>
          </cell>
        </row>
        <row r="17799">
          <cell r="A17799">
            <v>45965</v>
          </cell>
          <cell r="C17799" t="str">
            <v>GLORIA  BARATO DE PINZON</v>
          </cell>
          <cell r="F17799">
            <v>45962</v>
          </cell>
          <cell r="G17799">
            <v>45963</v>
          </cell>
          <cell r="H17799">
            <v>8</v>
          </cell>
          <cell r="O17799">
            <v>970800</v>
          </cell>
        </row>
        <row r="17800">
          <cell r="A17800">
            <v>45965</v>
          </cell>
          <cell r="C17800" t="str">
            <v>LE CABRERA SOCIEDAD POR ACCIONES SIMPLIFICADA</v>
          </cell>
          <cell r="F17800">
            <v>45951.439699074072</v>
          </cell>
          <cell r="G17800">
            <v>45966.439467592594</v>
          </cell>
          <cell r="H17800">
            <v>5</v>
          </cell>
          <cell r="O17800">
            <v>1086400</v>
          </cell>
        </row>
        <row r="17801">
          <cell r="A17801">
            <v>45965</v>
          </cell>
          <cell r="C17801" t="str">
            <v>VENTAS MOSTRADOR</v>
          </cell>
          <cell r="F17801">
            <v>45965</v>
          </cell>
          <cell r="G17801">
            <v>45965</v>
          </cell>
          <cell r="H17801">
            <v>0</v>
          </cell>
          <cell r="O17801">
            <v>1360095</v>
          </cell>
        </row>
        <row r="17802">
          <cell r="A17802">
            <v>45965</v>
          </cell>
          <cell r="C17802" t="str">
            <v>VENTAS MOSTRADOR</v>
          </cell>
          <cell r="F17802">
            <v>45965</v>
          </cell>
          <cell r="G17802">
            <v>45965</v>
          </cell>
          <cell r="H17802">
            <v>0</v>
          </cell>
          <cell r="O17802">
            <v>2827286</v>
          </cell>
        </row>
        <row r="17803">
          <cell r="A17803">
            <v>45965</v>
          </cell>
          <cell r="C17803" t="str">
            <v>PROCESADORA DE CARNES NUEVA COLOMBO ALEMANA LTDA</v>
          </cell>
          <cell r="F17803">
            <v>45962</v>
          </cell>
          <cell r="G17803">
            <v>45965</v>
          </cell>
          <cell r="H17803">
            <v>6</v>
          </cell>
          <cell r="O17803">
            <v>2316150</v>
          </cell>
        </row>
        <row r="17804">
          <cell r="A17804">
            <v>45965</v>
          </cell>
          <cell r="C17804" t="str">
            <v>CAMILO  MILLAN PUENTES</v>
          </cell>
          <cell r="F17804">
            <v>45962</v>
          </cell>
          <cell r="G17804">
            <v>45963</v>
          </cell>
          <cell r="H17804">
            <v>8</v>
          </cell>
          <cell r="O17804">
            <v>1122250</v>
          </cell>
        </row>
        <row r="17805">
          <cell r="A17805">
            <v>45965</v>
          </cell>
          <cell r="C17805" t="str">
            <v>EL CARNAL SAS</v>
          </cell>
          <cell r="F17805">
            <v>45955.593680555554</v>
          </cell>
          <cell r="G17805">
            <v>45963.591828703706</v>
          </cell>
          <cell r="H17805">
            <v>8</v>
          </cell>
          <cell r="O17805">
            <v>14379820.056</v>
          </cell>
        </row>
        <row r="17806">
          <cell r="A17806">
            <v>45965</v>
          </cell>
          <cell r="C17806" t="str">
            <v>EL CARNAL SAS</v>
          </cell>
          <cell r="F17806">
            <v>45957.544953703706</v>
          </cell>
          <cell r="G17806">
            <v>45965.54482638889</v>
          </cell>
          <cell r="H17806">
            <v>6</v>
          </cell>
          <cell r="O17806">
            <v>15702720.48</v>
          </cell>
        </row>
        <row r="17807">
          <cell r="A17807">
            <v>45965</v>
          </cell>
          <cell r="C17807" t="str">
            <v>EL CARNAL SAS</v>
          </cell>
          <cell r="F17807">
            <v>45958.53466435185</v>
          </cell>
          <cell r="G17807">
            <v>45966.534085648149</v>
          </cell>
          <cell r="H17807">
            <v>5</v>
          </cell>
          <cell r="O17807">
            <v>15035892.624</v>
          </cell>
        </row>
        <row r="17808">
          <cell r="A17808">
            <v>45965</v>
          </cell>
          <cell r="C17808" t="str">
            <v>EL CARNAL SAS</v>
          </cell>
          <cell r="F17808">
            <v>45959.599166666667</v>
          </cell>
          <cell r="G17808">
            <v>45967.599050925928</v>
          </cell>
          <cell r="H17808">
            <v>4</v>
          </cell>
          <cell r="O17808">
            <v>13557040.524</v>
          </cell>
        </row>
        <row r="17809">
          <cell r="A17809">
            <v>45966</v>
          </cell>
          <cell r="C17809" t="str">
            <v>VENTAS MOSTRADOR</v>
          </cell>
          <cell r="F17809">
            <v>45966</v>
          </cell>
          <cell r="G17809">
            <v>45966</v>
          </cell>
          <cell r="H17809">
            <v>0</v>
          </cell>
          <cell r="O17809">
            <v>7000</v>
          </cell>
        </row>
        <row r="17810">
          <cell r="A17810">
            <v>45966</v>
          </cell>
          <cell r="C17810" t="str">
            <v>VENTAS MOSTRADOR</v>
          </cell>
          <cell r="F17810">
            <v>45966</v>
          </cell>
          <cell r="G17810">
            <v>45966</v>
          </cell>
          <cell r="H17810">
            <v>0</v>
          </cell>
          <cell r="O17810">
            <v>7000</v>
          </cell>
        </row>
        <row r="17811">
          <cell r="A17811">
            <v>45966</v>
          </cell>
          <cell r="C17811" t="str">
            <v>VENTAS MOSTRADOR</v>
          </cell>
          <cell r="F17811">
            <v>45966</v>
          </cell>
          <cell r="G17811">
            <v>45966</v>
          </cell>
          <cell r="H17811">
            <v>0</v>
          </cell>
          <cell r="O17811">
            <v>10540</v>
          </cell>
        </row>
        <row r="17812">
          <cell r="A17812">
            <v>45966</v>
          </cell>
          <cell r="C17812" t="str">
            <v>VENTAS MOSTRADOR</v>
          </cell>
          <cell r="F17812">
            <v>45966</v>
          </cell>
          <cell r="G17812">
            <v>45966</v>
          </cell>
          <cell r="H17812">
            <v>0</v>
          </cell>
          <cell r="O17812">
            <v>17760</v>
          </cell>
        </row>
        <row r="17813">
          <cell r="A17813">
            <v>45966</v>
          </cell>
          <cell r="C17813" t="str">
            <v>VENTAS MOSTRADOR</v>
          </cell>
          <cell r="F17813">
            <v>45966</v>
          </cell>
          <cell r="G17813">
            <v>45966</v>
          </cell>
          <cell r="H17813">
            <v>0</v>
          </cell>
          <cell r="O17813">
            <v>24160</v>
          </cell>
        </row>
        <row r="17814">
          <cell r="A17814">
            <v>45966</v>
          </cell>
          <cell r="C17814" t="str">
            <v>VENTAS MOSTRADOR</v>
          </cell>
          <cell r="F17814">
            <v>45966</v>
          </cell>
          <cell r="G17814">
            <v>45966</v>
          </cell>
          <cell r="H17814">
            <v>0</v>
          </cell>
          <cell r="O17814">
            <v>24800</v>
          </cell>
        </row>
        <row r="17815">
          <cell r="A17815">
            <v>45966</v>
          </cell>
          <cell r="C17815" t="str">
            <v>VENTAS MOSTRADOR</v>
          </cell>
          <cell r="F17815">
            <v>45966</v>
          </cell>
          <cell r="G17815">
            <v>45966</v>
          </cell>
          <cell r="H17815">
            <v>0</v>
          </cell>
          <cell r="O17815">
            <v>35280</v>
          </cell>
        </row>
        <row r="17816">
          <cell r="A17816">
            <v>45966</v>
          </cell>
          <cell r="C17816" t="str">
            <v>VENTAS MOSTRADOR</v>
          </cell>
          <cell r="F17816">
            <v>45966</v>
          </cell>
          <cell r="G17816">
            <v>45966</v>
          </cell>
          <cell r="H17816">
            <v>0</v>
          </cell>
          <cell r="O17816">
            <v>42000</v>
          </cell>
        </row>
        <row r="17817">
          <cell r="A17817">
            <v>45966</v>
          </cell>
          <cell r="C17817" t="str">
            <v>VENTAS MOSTRADOR</v>
          </cell>
          <cell r="F17817">
            <v>45966</v>
          </cell>
          <cell r="G17817">
            <v>45966</v>
          </cell>
          <cell r="H17817">
            <v>0</v>
          </cell>
          <cell r="O17817">
            <v>50480</v>
          </cell>
        </row>
        <row r="17818">
          <cell r="A17818">
            <v>45966</v>
          </cell>
          <cell r="C17818" t="str">
            <v>VENTAS MOSTRADOR</v>
          </cell>
          <cell r="F17818">
            <v>45966</v>
          </cell>
          <cell r="G17818">
            <v>45966</v>
          </cell>
          <cell r="H17818">
            <v>0</v>
          </cell>
          <cell r="O17818">
            <v>50660</v>
          </cell>
        </row>
        <row r="17819">
          <cell r="A17819">
            <v>45966</v>
          </cell>
          <cell r="C17819" t="str">
            <v>YALINDI  BONILLA GRANADOS</v>
          </cell>
          <cell r="F17819">
            <v>45966</v>
          </cell>
          <cell r="G17819">
            <v>45967</v>
          </cell>
          <cell r="H17819">
            <v>4</v>
          </cell>
          <cell r="O17819">
            <v>60000</v>
          </cell>
        </row>
        <row r="17820">
          <cell r="A17820">
            <v>45966</v>
          </cell>
          <cell r="C17820" t="str">
            <v>VENTAS MOSTRADOR</v>
          </cell>
          <cell r="F17820">
            <v>45966</v>
          </cell>
          <cell r="G17820">
            <v>45966</v>
          </cell>
          <cell r="H17820">
            <v>0</v>
          </cell>
          <cell r="O17820">
            <v>64303</v>
          </cell>
        </row>
        <row r="17821">
          <cell r="A17821">
            <v>45966</v>
          </cell>
          <cell r="C17821" t="str">
            <v>VENTAS MOSTRADOR</v>
          </cell>
          <cell r="F17821">
            <v>45966</v>
          </cell>
          <cell r="G17821">
            <v>45966</v>
          </cell>
          <cell r="H17821">
            <v>0</v>
          </cell>
          <cell r="O17821">
            <v>95800</v>
          </cell>
        </row>
        <row r="17822">
          <cell r="A17822">
            <v>45966</v>
          </cell>
          <cell r="C17822" t="str">
            <v>VENTAS MOSTRADOR</v>
          </cell>
          <cell r="F17822">
            <v>45966</v>
          </cell>
          <cell r="G17822">
            <v>45966</v>
          </cell>
          <cell r="H17822">
            <v>0</v>
          </cell>
          <cell r="O17822">
            <v>109815</v>
          </cell>
        </row>
        <row r="17823">
          <cell r="A17823">
            <v>45966</v>
          </cell>
          <cell r="C17823" t="str">
            <v>VENTAS MOSTRADOR</v>
          </cell>
          <cell r="F17823">
            <v>45966</v>
          </cell>
          <cell r="G17823">
            <v>45966</v>
          </cell>
          <cell r="H17823">
            <v>0</v>
          </cell>
          <cell r="O17823">
            <v>119480</v>
          </cell>
        </row>
        <row r="17824">
          <cell r="A17824">
            <v>45966</v>
          </cell>
          <cell r="C17824" t="str">
            <v>BASTIDAS MEDINA MARCELA</v>
          </cell>
          <cell r="F17824">
            <v>45965.284560185188</v>
          </cell>
          <cell r="G17824">
            <v>45966.284409722219</v>
          </cell>
          <cell r="H17824">
            <v>6</v>
          </cell>
          <cell r="O17824">
            <v>120000</v>
          </cell>
        </row>
        <row r="17825">
          <cell r="A17825">
            <v>45966</v>
          </cell>
          <cell r="C17825" t="str">
            <v>YERALDIN  ALVAREZ MANRIQUE</v>
          </cell>
          <cell r="F17825">
            <v>45966</v>
          </cell>
          <cell r="G17825">
            <v>45967</v>
          </cell>
          <cell r="H17825">
            <v>4</v>
          </cell>
          <cell r="O17825">
            <v>141400</v>
          </cell>
        </row>
        <row r="17826">
          <cell r="A17826">
            <v>45966</v>
          </cell>
          <cell r="C17826" t="str">
            <v>GUSTAVO  ALARCON MEJIA</v>
          </cell>
          <cell r="F17826">
            <v>45965</v>
          </cell>
          <cell r="G17826">
            <v>45966</v>
          </cell>
          <cell r="H17826">
            <v>5</v>
          </cell>
          <cell r="O17826">
            <v>295000</v>
          </cell>
        </row>
        <row r="17827">
          <cell r="A17827">
            <v>45966</v>
          </cell>
          <cell r="C17827" t="str">
            <v>VENTANITA DEL ALMA SAS</v>
          </cell>
          <cell r="F17827">
            <v>45955</v>
          </cell>
          <cell r="G17827">
            <v>45963</v>
          </cell>
          <cell r="H17827">
            <v>8</v>
          </cell>
          <cell r="O17827">
            <v>340400</v>
          </cell>
        </row>
        <row r="17828">
          <cell r="A17828">
            <v>45966</v>
          </cell>
          <cell r="C17828" t="str">
            <v>POLA Y TEJO SAS</v>
          </cell>
          <cell r="F17828">
            <v>45952.550370370373</v>
          </cell>
          <cell r="G17828">
            <v>45967.549988425926</v>
          </cell>
          <cell r="H17828">
            <v>4</v>
          </cell>
          <cell r="O17828">
            <v>352500</v>
          </cell>
        </row>
        <row r="17829">
          <cell r="A17829">
            <v>45966</v>
          </cell>
          <cell r="C17829" t="str">
            <v>CARMEN ALICIA URQUIJO GAITAN</v>
          </cell>
          <cell r="F17829">
            <v>45960</v>
          </cell>
          <cell r="G17829">
            <v>45961</v>
          </cell>
          <cell r="H17829">
            <v>10</v>
          </cell>
          <cell r="O17829">
            <v>371250</v>
          </cell>
        </row>
        <row r="17830">
          <cell r="A17830">
            <v>45966</v>
          </cell>
          <cell r="C17830" t="str">
            <v>GINA ALEXANDRA OCHOA CASTAÑEDA</v>
          </cell>
          <cell r="F17830">
            <v>45962</v>
          </cell>
          <cell r="G17830">
            <v>45963</v>
          </cell>
          <cell r="H17830">
            <v>8</v>
          </cell>
          <cell r="O17830">
            <v>372100</v>
          </cell>
        </row>
        <row r="17831">
          <cell r="A17831">
            <v>45966</v>
          </cell>
          <cell r="C17831" t="str">
            <v>SEBALI SAS</v>
          </cell>
          <cell r="F17831">
            <v>45959.266377314816</v>
          </cell>
          <cell r="G17831">
            <v>45967.256956018522</v>
          </cell>
          <cell r="H17831">
            <v>12</v>
          </cell>
          <cell r="O17831">
            <v>378000</v>
          </cell>
        </row>
        <row r="17832">
          <cell r="A17832">
            <v>45966</v>
          </cell>
          <cell r="C17832" t="str">
            <v>MEXICAN FOOD INDUSTRY SAS</v>
          </cell>
          <cell r="F17832">
            <v>45965</v>
          </cell>
          <cell r="G17832">
            <v>45973</v>
          </cell>
          <cell r="H17832">
            <v>-2</v>
          </cell>
          <cell r="O17832">
            <v>430100</v>
          </cell>
        </row>
        <row r="17833">
          <cell r="A17833">
            <v>45966</v>
          </cell>
          <cell r="C17833" t="str">
            <v>FOOD INVESTORS COLOMBIA SAS</v>
          </cell>
          <cell r="F17833">
            <v>45952</v>
          </cell>
          <cell r="G17833">
            <v>45960</v>
          </cell>
          <cell r="H17833">
            <v>11</v>
          </cell>
          <cell r="O17833">
            <v>480000</v>
          </cell>
        </row>
        <row r="17834">
          <cell r="A17834">
            <v>45966</v>
          </cell>
          <cell r="C17834" t="str">
            <v>NANCHOS 24 HORAS SAS</v>
          </cell>
          <cell r="F17834">
            <v>45962</v>
          </cell>
          <cell r="G17834">
            <v>45963</v>
          </cell>
          <cell r="H17834">
            <v>8</v>
          </cell>
          <cell r="O17834">
            <v>756000</v>
          </cell>
        </row>
        <row r="17835">
          <cell r="A17835">
            <v>45966</v>
          </cell>
          <cell r="C17835" t="str">
            <v>COMERCIALIZADORA DE DESPOJOS CARNICOS DE COLOMBIA S.A.S</v>
          </cell>
          <cell r="F17835">
            <v>45931.493622685186</v>
          </cell>
          <cell r="G17835">
            <v>45961.493622685186</v>
          </cell>
          <cell r="H17835">
            <v>10</v>
          </cell>
          <cell r="O17835">
            <v>10760</v>
          </cell>
        </row>
        <row r="17836">
          <cell r="A17836">
            <v>45966</v>
          </cell>
          <cell r="C17836" t="str">
            <v>COMERCIALIZADORA DE DESPOJOS CARNICOS DE COLOMBIA S.A.S</v>
          </cell>
          <cell r="F17836">
            <v>45931.494583333333</v>
          </cell>
          <cell r="G17836">
            <v>45961.494583333333</v>
          </cell>
          <cell r="H17836">
            <v>10</v>
          </cell>
          <cell r="O17836">
            <v>22120</v>
          </cell>
        </row>
        <row r="17837">
          <cell r="A17837">
            <v>45966</v>
          </cell>
          <cell r="C17837" t="str">
            <v>COMERCIALIZADORA DE DESPOJOS CARNICOS DE COLOMBIA S.A.S</v>
          </cell>
          <cell r="F17837">
            <v>45931.544224537036</v>
          </cell>
          <cell r="G17837">
            <v>45961.544224537036</v>
          </cell>
          <cell r="H17837">
            <v>10</v>
          </cell>
          <cell r="O17837">
            <v>143080</v>
          </cell>
        </row>
        <row r="17838">
          <cell r="A17838">
            <v>45966</v>
          </cell>
          <cell r="C17838" t="str">
            <v>COMERCIALIZADORA DE DESPOJOS CARNICOS DE COLOMBIA S.A.S</v>
          </cell>
          <cell r="F17838">
            <v>45932.410775462966</v>
          </cell>
          <cell r="G17838">
            <v>45962.410775462966</v>
          </cell>
          <cell r="H17838">
            <v>9</v>
          </cell>
          <cell r="O17838">
            <v>18930</v>
          </cell>
        </row>
        <row r="17839">
          <cell r="A17839">
            <v>45966</v>
          </cell>
          <cell r="C17839" t="str">
            <v>COMERCIALIZADORA DE DESPOJOS CARNICOS DE COLOMBIA S.A.S</v>
          </cell>
          <cell r="F17839">
            <v>45933.48097222222</v>
          </cell>
          <cell r="G17839">
            <v>45963.48097222222</v>
          </cell>
          <cell r="H17839">
            <v>8</v>
          </cell>
          <cell r="O17839">
            <v>23540</v>
          </cell>
        </row>
        <row r="17840">
          <cell r="A17840">
            <v>45966</v>
          </cell>
          <cell r="C17840" t="str">
            <v>COMERCIALIZADORA DE DESPOJOS CARNICOS DE COLOMBIA S.A.S</v>
          </cell>
          <cell r="F17840">
            <v>45934.502430555556</v>
          </cell>
          <cell r="G17840">
            <v>45964.502430555556</v>
          </cell>
          <cell r="H17840">
            <v>7</v>
          </cell>
          <cell r="O17840">
            <v>29660</v>
          </cell>
        </row>
        <row r="17841">
          <cell r="A17841">
            <v>45966</v>
          </cell>
          <cell r="C17841" t="str">
            <v>COMERCIALIZADORA DE DESPOJOS CARNICOS DE COLOMBIA S.A.S</v>
          </cell>
          <cell r="F17841">
            <v>45934.50509259259</v>
          </cell>
          <cell r="G17841">
            <v>45964.50509259259</v>
          </cell>
          <cell r="H17841">
            <v>7</v>
          </cell>
          <cell r="O17841">
            <v>1440</v>
          </cell>
        </row>
        <row r="17842">
          <cell r="A17842">
            <v>45966</v>
          </cell>
          <cell r="C17842" t="str">
            <v>COMERCIALIZADORA DE DESPOJOS CARNICOS DE COLOMBIA S.A.S</v>
          </cell>
          <cell r="F17842">
            <v>45937.526701388888</v>
          </cell>
          <cell r="G17842">
            <v>45967.526701388888</v>
          </cell>
          <cell r="H17842">
            <v>4</v>
          </cell>
          <cell r="O17842">
            <v>6460</v>
          </cell>
        </row>
        <row r="17843">
          <cell r="A17843">
            <v>45966</v>
          </cell>
          <cell r="C17843" t="str">
            <v>COMERCIALIZADORA DE DESPOJOS CARNICOS DE COLOMBIA S.A.S</v>
          </cell>
          <cell r="F17843">
            <v>45937.541041666664</v>
          </cell>
          <cell r="G17843">
            <v>45967.541041666664</v>
          </cell>
          <cell r="H17843">
            <v>4</v>
          </cell>
          <cell r="O17843">
            <v>3630</v>
          </cell>
        </row>
        <row r="17844">
          <cell r="A17844">
            <v>45966</v>
          </cell>
          <cell r="C17844" t="str">
            <v>COMERCIALIZADORA DE DESPOJOS CARNICOS DE COLOMBIA S.A.S</v>
          </cell>
          <cell r="F17844">
            <v>45937.558067129627</v>
          </cell>
          <cell r="G17844">
            <v>45967.558067129627</v>
          </cell>
          <cell r="H17844">
            <v>4</v>
          </cell>
          <cell r="O17844">
            <v>10840</v>
          </cell>
        </row>
        <row r="17845">
          <cell r="A17845">
            <v>45966</v>
          </cell>
          <cell r="C17845" t="str">
            <v>COMERCIALIZADORA DE DESPOJOS CARNICOS DE COLOMBIA S.A.S</v>
          </cell>
          <cell r="F17845">
            <v>45938.366249999999</v>
          </cell>
          <cell r="G17845">
            <v>45968.366249999999</v>
          </cell>
          <cell r="H17845">
            <v>3</v>
          </cell>
          <cell r="O17845">
            <v>28200</v>
          </cell>
        </row>
        <row r="17846">
          <cell r="A17846">
            <v>45966</v>
          </cell>
          <cell r="C17846" t="str">
            <v>COMERCIALIZADORA DE DESPOJOS CARNICOS DE COLOMBIA S.A.S</v>
          </cell>
          <cell r="F17846">
            <v>45938.416493055556</v>
          </cell>
          <cell r="G17846">
            <v>45968.416493055556</v>
          </cell>
          <cell r="H17846">
            <v>3</v>
          </cell>
          <cell r="O17846">
            <v>23280</v>
          </cell>
        </row>
        <row r="17847">
          <cell r="A17847">
            <v>45966</v>
          </cell>
          <cell r="C17847" t="str">
            <v>COMERCIALIZADORA DE DESPOJOS CARNICOS DE COLOMBIA S.A.S</v>
          </cell>
          <cell r="F17847">
            <v>45938.649722222224</v>
          </cell>
          <cell r="G17847">
            <v>45968.649722222224</v>
          </cell>
          <cell r="H17847">
            <v>3</v>
          </cell>
          <cell r="O17847">
            <v>12760</v>
          </cell>
        </row>
        <row r="17848">
          <cell r="A17848">
            <v>45966</v>
          </cell>
          <cell r="C17848" t="str">
            <v>COMERCIALIZADORA DE DESPOJOS CARNICOS DE COLOMBIA S.A.S</v>
          </cell>
          <cell r="F17848">
            <v>45939.487164351849</v>
          </cell>
          <cell r="G17848">
            <v>45969.487164351849</v>
          </cell>
          <cell r="H17848">
            <v>2</v>
          </cell>
          <cell r="O17848">
            <v>18000</v>
          </cell>
        </row>
        <row r="17849">
          <cell r="A17849">
            <v>45966</v>
          </cell>
          <cell r="C17849" t="str">
            <v>COMERCIALIZADORA DE DESPOJOS CARNICOS DE COLOMBIA S.A.S</v>
          </cell>
          <cell r="F17849">
            <v>45939.49459490741</v>
          </cell>
          <cell r="G17849">
            <v>45969.49459490741</v>
          </cell>
          <cell r="H17849">
            <v>2</v>
          </cell>
          <cell r="O17849">
            <v>10740</v>
          </cell>
        </row>
        <row r="17850">
          <cell r="A17850">
            <v>45966</v>
          </cell>
          <cell r="C17850" t="str">
            <v>COMERCIALIZADORA DE DESPOJOS CARNICOS DE COLOMBIA S.A.S</v>
          </cell>
          <cell r="F17850">
            <v>45940.322384259256</v>
          </cell>
          <cell r="G17850">
            <v>45970.322384259256</v>
          </cell>
          <cell r="H17850">
            <v>1</v>
          </cell>
          <cell r="O17850">
            <v>3510</v>
          </cell>
        </row>
        <row r="17851">
          <cell r="A17851">
            <v>45966</v>
          </cell>
          <cell r="C17851" t="str">
            <v>COMERCIALIZADORA DE DESPOJOS CARNICOS DE COLOMBIA S.A.S</v>
          </cell>
          <cell r="F17851">
            <v>45941.453206018516</v>
          </cell>
          <cell r="G17851">
            <v>45971.453206018516</v>
          </cell>
          <cell r="H17851">
            <v>0</v>
          </cell>
          <cell r="O17851">
            <v>3540</v>
          </cell>
        </row>
        <row r="17852">
          <cell r="A17852">
            <v>45966</v>
          </cell>
          <cell r="C17852" t="str">
            <v>COMERCIALIZADORA DE DESPOJOS CARNICOS DE COLOMBIA S.A.S</v>
          </cell>
          <cell r="F17852">
            <v>45941.584062499998</v>
          </cell>
          <cell r="G17852">
            <v>45971.584062499998</v>
          </cell>
          <cell r="H17852">
            <v>0</v>
          </cell>
          <cell r="O17852">
            <v>59910</v>
          </cell>
        </row>
        <row r="17853">
          <cell r="A17853">
            <v>45966</v>
          </cell>
          <cell r="C17853" t="str">
            <v>COMERCIALIZADORA DE DESPOJOS CARNICOS DE COLOMBIA S.A.S</v>
          </cell>
          <cell r="F17853">
            <v>45944.523090277777</v>
          </cell>
          <cell r="G17853">
            <v>45974.523090277777</v>
          </cell>
          <cell r="H17853">
            <v>-3</v>
          </cell>
          <cell r="O17853">
            <v>15990</v>
          </cell>
        </row>
        <row r="17854">
          <cell r="A17854">
            <v>45966</v>
          </cell>
          <cell r="C17854" t="str">
            <v>COMERCIALIZADORA DE DESPOJOS CARNICOS DE COLOMBIA S.A.S</v>
          </cell>
          <cell r="F17854">
            <v>45946.32099537037</v>
          </cell>
          <cell r="G17854">
            <v>45976.32099537037</v>
          </cell>
          <cell r="H17854">
            <v>-5</v>
          </cell>
          <cell r="O17854">
            <v>29280</v>
          </cell>
        </row>
        <row r="17855">
          <cell r="A17855">
            <v>45966</v>
          </cell>
          <cell r="C17855" t="str">
            <v>COMERCIALIZADORA DE DESPOJOS CARNICOS DE COLOMBIA S.A.S</v>
          </cell>
          <cell r="F17855">
            <v>45946.504780092589</v>
          </cell>
          <cell r="G17855">
            <v>45976.504780092589</v>
          </cell>
          <cell r="H17855">
            <v>-5</v>
          </cell>
          <cell r="O17855">
            <v>13580</v>
          </cell>
        </row>
        <row r="17856">
          <cell r="A17856">
            <v>45966</v>
          </cell>
          <cell r="C17856" t="str">
            <v>COMERCIALIZADORA DE DESPOJOS CARNICOS DE COLOMBIA S.A.S</v>
          </cell>
          <cell r="F17856">
            <v>45946.596377314818</v>
          </cell>
          <cell r="G17856">
            <v>45976.596377314818</v>
          </cell>
          <cell r="H17856">
            <v>-5</v>
          </cell>
          <cell r="O17856">
            <v>95490</v>
          </cell>
        </row>
        <row r="17857">
          <cell r="A17857">
            <v>45966</v>
          </cell>
          <cell r="C17857" t="str">
            <v>COMERCIALIZADORA DE DESPOJOS CARNICOS DE COLOMBIA S.A.S</v>
          </cell>
          <cell r="F17857">
            <v>45947.309965277775</v>
          </cell>
          <cell r="G17857">
            <v>45977.309965277775</v>
          </cell>
          <cell r="H17857">
            <v>-6</v>
          </cell>
          <cell r="O17857">
            <v>12800</v>
          </cell>
        </row>
        <row r="17858">
          <cell r="A17858">
            <v>45966</v>
          </cell>
          <cell r="C17858" t="str">
            <v>COMERCIALIZADORA DE DESPOJOS CARNICOS DE COLOMBIA S.A.S</v>
          </cell>
          <cell r="F17858">
            <v>45947.589965277781</v>
          </cell>
          <cell r="G17858">
            <v>45977.589965277781</v>
          </cell>
          <cell r="H17858">
            <v>-6</v>
          </cell>
          <cell r="O17858">
            <v>22880</v>
          </cell>
        </row>
        <row r="17859">
          <cell r="A17859">
            <v>45966</v>
          </cell>
          <cell r="C17859" t="str">
            <v>COMERCIALIZADORA DE DESPOJOS CARNICOS DE COLOMBIA S.A.S</v>
          </cell>
          <cell r="F17859">
            <v>45948.495509259257</v>
          </cell>
          <cell r="G17859">
            <v>45978.495509259257</v>
          </cell>
          <cell r="H17859">
            <v>-7</v>
          </cell>
          <cell r="O17859">
            <v>1210</v>
          </cell>
        </row>
        <row r="17860">
          <cell r="A17860">
            <v>45966</v>
          </cell>
          <cell r="C17860" t="str">
            <v>COMERCIALIZADORA DE DESPOJOS CARNICOS DE COLOMBIA S.A.S</v>
          </cell>
          <cell r="F17860">
            <v>45948.49622685185</v>
          </cell>
          <cell r="G17860">
            <v>45978.49622685185</v>
          </cell>
          <cell r="H17860">
            <v>-7</v>
          </cell>
          <cell r="O17860">
            <v>22410</v>
          </cell>
        </row>
        <row r="17861">
          <cell r="A17861">
            <v>45966</v>
          </cell>
          <cell r="C17861" t="str">
            <v>COMERCIALIZADORA DE DESPOJOS CARNICOS DE COLOMBIA S.A.S</v>
          </cell>
          <cell r="F17861">
            <v>45948.653796296298</v>
          </cell>
          <cell r="G17861">
            <v>45978.653796296298</v>
          </cell>
          <cell r="H17861">
            <v>-7</v>
          </cell>
          <cell r="O17861">
            <v>19690</v>
          </cell>
        </row>
        <row r="17862">
          <cell r="A17862">
            <v>45966</v>
          </cell>
          <cell r="C17862" t="str">
            <v>COMERCIALIZADORA DE DESPOJOS CARNICOS DE COLOMBIA S.A.S</v>
          </cell>
          <cell r="F17862">
            <v>45950.286157407405</v>
          </cell>
          <cell r="G17862">
            <v>45980.286157407405</v>
          </cell>
          <cell r="H17862">
            <v>-9</v>
          </cell>
          <cell r="O17862">
            <v>24020</v>
          </cell>
        </row>
        <row r="17863">
          <cell r="A17863">
            <v>45966</v>
          </cell>
          <cell r="C17863" t="str">
            <v>COMERCIALIZADORA DE DESPOJOS CARNICOS DE COLOMBIA S.A.S</v>
          </cell>
          <cell r="F17863">
            <v>45951.43476851852</v>
          </cell>
          <cell r="G17863">
            <v>45981.43476851852</v>
          </cell>
          <cell r="H17863">
            <v>-10</v>
          </cell>
          <cell r="O17863">
            <v>26590</v>
          </cell>
        </row>
        <row r="17864">
          <cell r="A17864">
            <v>45966</v>
          </cell>
          <cell r="C17864" t="str">
            <v>COMERCIALIZADORA DE DESPOJOS CARNICOS DE COLOMBIA S.A.S</v>
          </cell>
          <cell r="F17864">
            <v>45952.296215277776</v>
          </cell>
          <cell r="G17864">
            <v>45982.296215277776</v>
          </cell>
          <cell r="H17864">
            <v>-11</v>
          </cell>
          <cell r="O17864">
            <v>16460</v>
          </cell>
        </row>
        <row r="17865">
          <cell r="A17865">
            <v>45966</v>
          </cell>
          <cell r="C17865" t="str">
            <v>COMERCIALIZADORA DE DESPOJOS CARNICOS DE COLOMBIA S.A.S</v>
          </cell>
          <cell r="F17865">
            <v>45952.571238425924</v>
          </cell>
          <cell r="G17865">
            <v>45982.571238425924</v>
          </cell>
          <cell r="H17865">
            <v>-11</v>
          </cell>
          <cell r="O17865">
            <v>29840</v>
          </cell>
        </row>
        <row r="17866">
          <cell r="A17866">
            <v>45966</v>
          </cell>
          <cell r="C17866" t="str">
            <v>COMERCIALIZADORA DE DESPOJOS CARNICOS DE COLOMBIA S.A.S</v>
          </cell>
          <cell r="F17866">
            <v>45953.243321759262</v>
          </cell>
          <cell r="G17866">
            <v>45983.243321759262</v>
          </cell>
          <cell r="H17866">
            <v>-12</v>
          </cell>
          <cell r="O17866">
            <v>28090</v>
          </cell>
        </row>
        <row r="17867">
          <cell r="A17867">
            <v>45966</v>
          </cell>
          <cell r="C17867" t="str">
            <v>COMERCIALIZADORA DE DESPOJOS CARNICOS DE COLOMBIA S.A.S</v>
          </cell>
          <cell r="F17867">
            <v>45953.391435185185</v>
          </cell>
          <cell r="G17867">
            <v>45983.391435185185</v>
          </cell>
          <cell r="H17867">
            <v>-12</v>
          </cell>
          <cell r="O17867">
            <v>18660</v>
          </cell>
        </row>
        <row r="17868">
          <cell r="A17868">
            <v>45966</v>
          </cell>
          <cell r="C17868" t="str">
            <v>COMERCIALIZADORA DE DESPOJOS CARNICOS DE COLOMBIA S.A.S</v>
          </cell>
          <cell r="F17868">
            <v>45954.408148148148</v>
          </cell>
          <cell r="G17868">
            <v>45984.408148148148</v>
          </cell>
          <cell r="H17868">
            <v>-13</v>
          </cell>
          <cell r="O17868">
            <v>16160</v>
          </cell>
        </row>
        <row r="17869">
          <cell r="A17869">
            <v>45966</v>
          </cell>
          <cell r="C17869" t="str">
            <v>COMERCIALIZADORA DE DESPOJOS CARNICOS DE COLOMBIA S.A.S</v>
          </cell>
          <cell r="F17869">
            <v>45955.540995370371</v>
          </cell>
          <cell r="G17869">
            <v>45985.540995370371</v>
          </cell>
          <cell r="H17869">
            <v>-14</v>
          </cell>
          <cell r="O17869">
            <v>3100</v>
          </cell>
        </row>
        <row r="17870">
          <cell r="A17870">
            <v>45966</v>
          </cell>
          <cell r="C17870" t="str">
            <v>COMERCIALIZADORA DE DESPOJOS CARNICOS DE COLOMBIA S.A.S</v>
          </cell>
          <cell r="F17870">
            <v>45955.541597222225</v>
          </cell>
          <cell r="G17870">
            <v>45985.541597222225</v>
          </cell>
          <cell r="H17870">
            <v>-14</v>
          </cell>
          <cell r="O17870">
            <v>200</v>
          </cell>
        </row>
        <row r="17871">
          <cell r="A17871">
            <v>45966</v>
          </cell>
          <cell r="C17871" t="str">
            <v>COMERCIALIZADORA DE DESPOJOS CARNICOS DE COLOMBIA S.A.S</v>
          </cell>
          <cell r="F17871">
            <v>45957.373020833336</v>
          </cell>
          <cell r="G17871">
            <v>45987.373020833336</v>
          </cell>
          <cell r="H17871">
            <v>-16</v>
          </cell>
          <cell r="O17871">
            <v>37010</v>
          </cell>
        </row>
        <row r="17872">
          <cell r="A17872">
            <v>45966</v>
          </cell>
          <cell r="C17872" t="str">
            <v>COMERCIALIZADORA DE DESPOJOS CARNICOS DE COLOMBIA S.A.S</v>
          </cell>
          <cell r="F17872">
            <v>45957.452835648146</v>
          </cell>
          <cell r="G17872">
            <v>45987.452835648146</v>
          </cell>
          <cell r="H17872">
            <v>-16</v>
          </cell>
          <cell r="O17872">
            <v>43850</v>
          </cell>
        </row>
        <row r="17873">
          <cell r="A17873">
            <v>45966</v>
          </cell>
          <cell r="C17873" t="str">
            <v>COMERCIALIZADORA DE DESPOJOS CARNICOS DE COLOMBIA S.A.S</v>
          </cell>
          <cell r="F17873">
            <v>45957.563344907408</v>
          </cell>
          <cell r="G17873">
            <v>45987.563344907408</v>
          </cell>
          <cell r="H17873">
            <v>-16</v>
          </cell>
          <cell r="O17873">
            <v>27120</v>
          </cell>
        </row>
        <row r="17874">
          <cell r="A17874">
            <v>45966</v>
          </cell>
          <cell r="C17874" t="str">
            <v>CARLOS ANDRES HERNANDEZ MARTINEZ</v>
          </cell>
          <cell r="F17874">
            <v>45965.438159722224</v>
          </cell>
          <cell r="G17874">
            <v>45966.438067129631</v>
          </cell>
          <cell r="H17874">
            <v>7</v>
          </cell>
          <cell r="O17874">
            <v>1063749.97</v>
          </cell>
        </row>
        <row r="17875">
          <cell r="A17875">
            <v>45966</v>
          </cell>
          <cell r="C17875" t="str">
            <v>FREDY ALFONSO SUAREZ VILLAMIL</v>
          </cell>
          <cell r="F17875">
            <v>45966</v>
          </cell>
          <cell r="G17875">
            <v>45967</v>
          </cell>
          <cell r="H17875">
            <v>4</v>
          </cell>
          <cell r="O17875">
            <v>1221920</v>
          </cell>
        </row>
        <row r="17876">
          <cell r="A17876">
            <v>45966</v>
          </cell>
          <cell r="C17876" t="str">
            <v>PENTAGONO INVERSIONES SAS</v>
          </cell>
          <cell r="F17876">
            <v>45938</v>
          </cell>
          <cell r="G17876">
            <v>45968</v>
          </cell>
          <cell r="H17876">
            <v>3</v>
          </cell>
          <cell r="O17876">
            <v>1923915</v>
          </cell>
        </row>
        <row r="17877">
          <cell r="A17877">
            <v>45966</v>
          </cell>
          <cell r="C17877" t="str">
            <v>ALEJANDRO  DURAN</v>
          </cell>
          <cell r="F17877">
            <v>45965.595462962963</v>
          </cell>
          <cell r="G17877">
            <v>45966.594270833331</v>
          </cell>
          <cell r="H17877">
            <v>8</v>
          </cell>
          <cell r="O17877">
            <v>2630850</v>
          </cell>
        </row>
        <row r="17878">
          <cell r="A17878">
            <v>45966</v>
          </cell>
          <cell r="C17878" t="str">
            <v>MERCADOS BM SAS</v>
          </cell>
          <cell r="F17878">
            <v>45957.316817129627</v>
          </cell>
          <cell r="G17878">
            <v>45965.315868055557</v>
          </cell>
          <cell r="H17878">
            <v>6</v>
          </cell>
          <cell r="O17878">
            <v>3771720.1639999999</v>
          </cell>
        </row>
        <row r="17879">
          <cell r="A17879">
            <v>45966</v>
          </cell>
          <cell r="C17879" t="str">
            <v>JH VISCERAS DE CERDO S.A.S</v>
          </cell>
          <cell r="F17879">
            <v>45961.755150462966</v>
          </cell>
          <cell r="G17879">
            <v>45969.755150462966</v>
          </cell>
          <cell r="H17879">
            <v>17</v>
          </cell>
          <cell r="O17879">
            <v>5535000</v>
          </cell>
        </row>
        <row r="17880">
          <cell r="A17880">
            <v>45966</v>
          </cell>
          <cell r="C17880" t="str">
            <v>SMILE BOGOTA SAS</v>
          </cell>
          <cell r="F17880">
            <v>45932.593090277776</v>
          </cell>
          <cell r="G17880">
            <v>45947.592800925922</v>
          </cell>
          <cell r="H17880">
            <v>24</v>
          </cell>
          <cell r="O17880">
            <v>30417.547839999999</v>
          </cell>
        </row>
        <row r="17881">
          <cell r="A17881">
            <v>45966</v>
          </cell>
          <cell r="C17881" t="str">
            <v>SMILE BOGOTA SAS</v>
          </cell>
          <cell r="F17881">
            <v>45934.446076388886</v>
          </cell>
          <cell r="G17881">
            <v>45949.445833333331</v>
          </cell>
          <cell r="H17881">
            <v>22</v>
          </cell>
          <cell r="O17881">
            <v>840705.01199999999</v>
          </cell>
        </row>
        <row r="17882">
          <cell r="A17882">
            <v>45966</v>
          </cell>
          <cell r="C17882" t="str">
            <v>SMILE BOGOTA SAS</v>
          </cell>
          <cell r="F17882">
            <v>45936.429375</v>
          </cell>
          <cell r="G17882">
            <v>45951.427152777775</v>
          </cell>
          <cell r="H17882">
            <v>20</v>
          </cell>
          <cell r="O17882">
            <v>266193.37800000003</v>
          </cell>
        </row>
        <row r="17883">
          <cell r="A17883">
            <v>45966</v>
          </cell>
          <cell r="C17883" t="str">
            <v>SMILE BOGOTA SAS</v>
          </cell>
          <cell r="F17883">
            <v>45936.628564814811</v>
          </cell>
          <cell r="G17883">
            <v>45951.626944444448</v>
          </cell>
          <cell r="H17883">
            <v>20</v>
          </cell>
          <cell r="O17883">
            <v>319770.64600000001</v>
          </cell>
        </row>
        <row r="17884">
          <cell r="A17884">
            <v>45966</v>
          </cell>
          <cell r="C17884" t="str">
            <v>SMILE BOGOTA SAS</v>
          </cell>
          <cell r="F17884">
            <v>45937.416354166664</v>
          </cell>
          <cell r="G17884">
            <v>45952.416354166664</v>
          </cell>
          <cell r="H17884">
            <v>19</v>
          </cell>
          <cell r="O17884">
            <v>21749.582399999999</v>
          </cell>
        </row>
        <row r="17885">
          <cell r="A17885">
            <v>45966</v>
          </cell>
          <cell r="C17885" t="str">
            <v>SMILE BOGOTA SAS</v>
          </cell>
          <cell r="F17885">
            <v>45937.439027777778</v>
          </cell>
          <cell r="G17885">
            <v>45952.438784722224</v>
          </cell>
          <cell r="H17885">
            <v>19</v>
          </cell>
          <cell r="O17885">
            <v>239305.158</v>
          </cell>
        </row>
        <row r="17886">
          <cell r="A17886">
            <v>45966</v>
          </cell>
          <cell r="C17886" t="str">
            <v>SMILE BOGOTA SAS</v>
          </cell>
          <cell r="F17886">
            <v>45938.503032407411</v>
          </cell>
          <cell r="G17886">
            <v>45953.502187500002</v>
          </cell>
          <cell r="H17886">
            <v>18</v>
          </cell>
          <cell r="O17886">
            <v>656112.40240000002</v>
          </cell>
        </row>
        <row r="17887">
          <cell r="A17887">
            <v>45966</v>
          </cell>
          <cell r="C17887" t="str">
            <v>SMILE BOGOTA SAS</v>
          </cell>
          <cell r="F17887">
            <v>45941.421249999999</v>
          </cell>
          <cell r="G17887">
            <v>45956.419050925928</v>
          </cell>
          <cell r="H17887">
            <v>15</v>
          </cell>
          <cell r="O17887">
            <v>228649.45600000001</v>
          </cell>
        </row>
        <row r="17888">
          <cell r="A17888">
            <v>45966</v>
          </cell>
          <cell r="C17888" t="str">
            <v>SMILE BOGOTA SAS</v>
          </cell>
          <cell r="F17888">
            <v>45946.419791666667</v>
          </cell>
          <cell r="G17888">
            <v>45961.419641203705</v>
          </cell>
          <cell r="H17888">
            <v>10</v>
          </cell>
          <cell r="O17888">
            <v>257828.1440414</v>
          </cell>
        </row>
        <row r="17889">
          <cell r="A17889">
            <v>45966</v>
          </cell>
          <cell r="C17889" t="str">
            <v>SMILE BOGOTA SAS</v>
          </cell>
          <cell r="F17889">
            <v>45946.426793981482</v>
          </cell>
          <cell r="G17889">
            <v>45961.42560185185</v>
          </cell>
          <cell r="H17889">
            <v>10</v>
          </cell>
          <cell r="O17889">
            <v>788422.36199999996</v>
          </cell>
        </row>
        <row r="17890">
          <cell r="A17890">
            <v>45966</v>
          </cell>
          <cell r="C17890" t="str">
            <v>SMILE BOGOTA SAS</v>
          </cell>
          <cell r="F17890">
            <v>45950.471574074072</v>
          </cell>
          <cell r="G17890">
            <v>45965.471400462964</v>
          </cell>
          <cell r="H17890">
            <v>6</v>
          </cell>
          <cell r="O17890">
            <v>763725.03399999999</v>
          </cell>
        </row>
        <row r="17891">
          <cell r="A17891">
            <v>45966</v>
          </cell>
          <cell r="C17891" t="str">
            <v>SMILE BOGOTA SAS</v>
          </cell>
          <cell r="F17891">
            <v>45952.549386574072</v>
          </cell>
          <cell r="G17891">
            <v>45967.547638888886</v>
          </cell>
          <cell r="H17891">
            <v>4</v>
          </cell>
          <cell r="O17891">
            <v>190906.36199999999</v>
          </cell>
        </row>
        <row r="17892">
          <cell r="A17892">
            <v>45966</v>
          </cell>
          <cell r="C17892" t="str">
            <v>SMILE BOGOTA SAS</v>
          </cell>
          <cell r="F17892">
            <v>45953.584386574075</v>
          </cell>
          <cell r="G17892">
            <v>45968.58357638889</v>
          </cell>
          <cell r="H17892">
            <v>3</v>
          </cell>
          <cell r="O17892">
            <v>1179795.3419999999</v>
          </cell>
        </row>
        <row r="17893">
          <cell r="A17893">
            <v>45966</v>
          </cell>
          <cell r="C17893" t="str">
            <v>SMILE BOGOTA SAS</v>
          </cell>
          <cell r="F17893">
            <v>45955.453761574077</v>
          </cell>
          <cell r="G17893">
            <v>45970.452905092592</v>
          </cell>
          <cell r="H17893">
            <v>1</v>
          </cell>
          <cell r="O17893">
            <v>231238.69200000001</v>
          </cell>
        </row>
        <row r="17894">
          <cell r="A17894">
            <v>45966</v>
          </cell>
          <cell r="C17894" t="str">
            <v>SMILE BOGOTA SAS</v>
          </cell>
          <cell r="F17894">
            <v>45958.486064814817</v>
          </cell>
          <cell r="G17894">
            <v>45973.485937500001</v>
          </cell>
          <cell r="H17894">
            <v>-2</v>
          </cell>
          <cell r="O17894">
            <v>463074.89004139998</v>
          </cell>
        </row>
        <row r="17895">
          <cell r="A17895">
            <v>45966</v>
          </cell>
          <cell r="C17895" t="str">
            <v>SMILE BOGOTA SAS</v>
          </cell>
          <cell r="F17895">
            <v>45959.300729166665</v>
          </cell>
          <cell r="G17895">
            <v>45974.300520833334</v>
          </cell>
          <cell r="H17895">
            <v>-3</v>
          </cell>
          <cell r="O17895">
            <v>737932.26</v>
          </cell>
        </row>
        <row r="17896">
          <cell r="A17896">
            <v>45966</v>
          </cell>
          <cell r="C17896" t="str">
            <v>SMILE BOGOTA SAS</v>
          </cell>
          <cell r="F17896">
            <v>45959.595925925925</v>
          </cell>
          <cell r="G17896">
            <v>45974.594814814816</v>
          </cell>
          <cell r="H17896">
            <v>-3</v>
          </cell>
          <cell r="O17896">
            <v>289674.76094000001</v>
          </cell>
        </row>
        <row r="17897">
          <cell r="A17897">
            <v>45966</v>
          </cell>
          <cell r="C17897" t="str">
            <v>MERKMIOS SAS</v>
          </cell>
          <cell r="F17897">
            <v>45603.516863425924</v>
          </cell>
          <cell r="G17897">
            <v>45633.516863425924</v>
          </cell>
          <cell r="H17897">
            <v>338</v>
          </cell>
          <cell r="O17897">
            <v>282669</v>
          </cell>
        </row>
        <row r="17898">
          <cell r="A17898">
            <v>45966</v>
          </cell>
          <cell r="C17898" t="str">
            <v>MERKMIOS SAS</v>
          </cell>
          <cell r="F17898">
            <v>45932.338831018518</v>
          </cell>
          <cell r="G17898">
            <v>45962.33865740741</v>
          </cell>
          <cell r="H17898">
            <v>9</v>
          </cell>
          <cell r="O17898">
            <v>8714564</v>
          </cell>
        </row>
        <row r="17899">
          <cell r="A17899">
            <v>45966</v>
          </cell>
          <cell r="C17899" t="str">
            <v>MOYSER SAS</v>
          </cell>
          <cell r="F17899">
            <v>45965.617083333331</v>
          </cell>
          <cell r="G17899">
            <v>45966.617013888892</v>
          </cell>
          <cell r="H17899">
            <v>5</v>
          </cell>
          <cell r="O17899">
            <v>340800</v>
          </cell>
        </row>
        <row r="17900">
          <cell r="A17900">
            <v>45966</v>
          </cell>
          <cell r="C17900" t="str">
            <v>VENTAS MOSTRADOR</v>
          </cell>
          <cell r="F17900">
            <v>45966</v>
          </cell>
          <cell r="G17900">
            <v>45966</v>
          </cell>
          <cell r="H17900">
            <v>0</v>
          </cell>
          <cell r="O17900">
            <v>575905</v>
          </cell>
        </row>
        <row r="17901">
          <cell r="A17901">
            <v>45966</v>
          </cell>
          <cell r="C17901" t="str">
            <v>VENTAS MOSTRADOR</v>
          </cell>
          <cell r="F17901">
            <v>45966</v>
          </cell>
          <cell r="G17901">
            <v>45966</v>
          </cell>
          <cell r="H17901">
            <v>0</v>
          </cell>
          <cell r="O17901">
            <v>799436</v>
          </cell>
        </row>
        <row r="17902">
          <cell r="A17902">
            <v>45966</v>
          </cell>
          <cell r="C17902" t="str">
            <v>GERMAN NAVAS PINZON</v>
          </cell>
          <cell r="F17902">
            <v>45957.620138888888</v>
          </cell>
          <cell r="G17902">
            <v>45965.619629629633</v>
          </cell>
          <cell r="H17902">
            <v>6</v>
          </cell>
          <cell r="O17902">
            <v>1557800</v>
          </cell>
        </row>
        <row r="17903">
          <cell r="A17903">
            <v>45966</v>
          </cell>
          <cell r="C17903" t="str">
            <v>RAFAEL ALFONSO DAZA RAMIREZ</v>
          </cell>
          <cell r="F17903">
            <v>45965</v>
          </cell>
          <cell r="G17903">
            <v>45966</v>
          </cell>
          <cell r="H17903">
            <v>5</v>
          </cell>
          <cell r="O17903">
            <v>4119060</v>
          </cell>
        </row>
        <row r="17904">
          <cell r="A17904">
            <v>45966</v>
          </cell>
          <cell r="C17904" t="str">
            <v>ROBINFOOD COLOMBIA SAS</v>
          </cell>
          <cell r="F17904">
            <v>45936.235115740739</v>
          </cell>
          <cell r="G17904">
            <v>45966.234780092593</v>
          </cell>
          <cell r="H17904">
            <v>5</v>
          </cell>
          <cell r="O17904">
            <v>2584256.7000000002</v>
          </cell>
        </row>
        <row r="17905">
          <cell r="A17905">
            <v>45966</v>
          </cell>
          <cell r="C17905" t="str">
            <v>ROBINFOOD COLOMBIA SAS</v>
          </cell>
          <cell r="F17905">
            <v>45938.348969907405</v>
          </cell>
          <cell r="G17905">
            <v>45968.348969907405</v>
          </cell>
          <cell r="H17905">
            <v>3</v>
          </cell>
          <cell r="O17905">
            <v>3689661.3</v>
          </cell>
        </row>
        <row r="17906">
          <cell r="A17906">
            <v>45966</v>
          </cell>
          <cell r="C17906" t="str">
            <v>ROBINFOOD COLOMBIA SAS</v>
          </cell>
          <cell r="F17906">
            <v>45940.345555555556</v>
          </cell>
          <cell r="G17906">
            <v>45970.345555555556</v>
          </cell>
          <cell r="H17906">
            <v>1</v>
          </cell>
          <cell r="O17906">
            <v>5517064.4000000004</v>
          </cell>
        </row>
        <row r="17907">
          <cell r="A17907">
            <v>45966</v>
          </cell>
          <cell r="C17907" t="str">
            <v>ROBINFOOD COLOMBIA SAS</v>
          </cell>
          <cell r="F17907">
            <v>45940.361458333333</v>
          </cell>
          <cell r="G17907">
            <v>45970.361458333333</v>
          </cell>
          <cell r="H17907">
            <v>1</v>
          </cell>
          <cell r="O17907">
            <v>677184.8</v>
          </cell>
        </row>
        <row r="17908">
          <cell r="A17908">
            <v>45966</v>
          </cell>
          <cell r="C17908" t="str">
            <v xml:space="preserve">LOS HORNITOS PASTELERIA Y PANADERIA </v>
          </cell>
          <cell r="F17908">
            <v>45931</v>
          </cell>
          <cell r="G17908">
            <v>45961</v>
          </cell>
          <cell r="H17908">
            <v>10</v>
          </cell>
          <cell r="O17908">
            <v>1136100</v>
          </cell>
        </row>
        <row r="17909">
          <cell r="A17909">
            <v>45966</v>
          </cell>
          <cell r="C17909" t="str">
            <v xml:space="preserve">LOS HORNITOS PASTELERIA Y PANADERIA </v>
          </cell>
          <cell r="F17909">
            <v>45933</v>
          </cell>
          <cell r="G17909">
            <v>45963</v>
          </cell>
          <cell r="H17909">
            <v>8</v>
          </cell>
          <cell r="O17909">
            <v>1477500</v>
          </cell>
        </row>
        <row r="17910">
          <cell r="A17910">
            <v>45966</v>
          </cell>
          <cell r="C17910" t="str">
            <v xml:space="preserve">LOS HORNITOS PASTELERIA Y PANADERIA </v>
          </cell>
          <cell r="F17910">
            <v>45937</v>
          </cell>
          <cell r="G17910">
            <v>45967</v>
          </cell>
          <cell r="H17910">
            <v>4</v>
          </cell>
          <cell r="O17910">
            <v>3886000</v>
          </cell>
        </row>
        <row r="17911">
          <cell r="A17911">
            <v>45967</v>
          </cell>
          <cell r="C17911" t="str">
            <v>VENTAS MOSTRADOR</v>
          </cell>
          <cell r="F17911">
            <v>45967</v>
          </cell>
          <cell r="G17911">
            <v>45967</v>
          </cell>
          <cell r="O17911">
            <v>3700</v>
          </cell>
        </row>
        <row r="17912">
          <cell r="A17912">
            <v>45967</v>
          </cell>
          <cell r="C17912" t="str">
            <v>VENTAS MOSTRADOR</v>
          </cell>
          <cell r="F17912">
            <v>45967</v>
          </cell>
          <cell r="G17912">
            <v>45967</v>
          </cell>
          <cell r="O17912">
            <v>7000</v>
          </cell>
        </row>
        <row r="17913">
          <cell r="A17913">
            <v>45967</v>
          </cell>
          <cell r="C17913" t="str">
            <v>VENTAS MOSTRADOR</v>
          </cell>
          <cell r="F17913">
            <v>45967</v>
          </cell>
          <cell r="G17913">
            <v>45967</v>
          </cell>
          <cell r="O17913">
            <v>12350</v>
          </cell>
        </row>
        <row r="17914">
          <cell r="A17914">
            <v>45967</v>
          </cell>
          <cell r="C17914" t="str">
            <v>VENTAS MOSTRADOR</v>
          </cell>
          <cell r="F17914">
            <v>45967</v>
          </cell>
          <cell r="G17914">
            <v>45967</v>
          </cell>
          <cell r="O17914">
            <v>13750</v>
          </cell>
        </row>
        <row r="17915">
          <cell r="A17915">
            <v>45967</v>
          </cell>
          <cell r="C17915" t="str">
            <v>VENTAS MOSTRADOR</v>
          </cell>
          <cell r="F17915">
            <v>45967</v>
          </cell>
          <cell r="G17915">
            <v>45967</v>
          </cell>
          <cell r="O17915">
            <v>20000</v>
          </cell>
        </row>
        <row r="17916">
          <cell r="A17916">
            <v>45967</v>
          </cell>
          <cell r="C17916" t="str">
            <v>VENTAS MOSTRADOR</v>
          </cell>
          <cell r="F17916">
            <v>45967</v>
          </cell>
          <cell r="G17916">
            <v>45967</v>
          </cell>
          <cell r="O17916">
            <v>20700</v>
          </cell>
        </row>
        <row r="17917">
          <cell r="A17917">
            <v>45967</v>
          </cell>
          <cell r="C17917" t="str">
            <v>VENTAS MOSTRADOR</v>
          </cell>
          <cell r="F17917">
            <v>45967</v>
          </cell>
          <cell r="G17917">
            <v>45967</v>
          </cell>
          <cell r="O17917">
            <v>23198</v>
          </cell>
        </row>
        <row r="17918">
          <cell r="A17918">
            <v>45967</v>
          </cell>
          <cell r="C17918" t="str">
            <v>VENTAS MOSTRADOR</v>
          </cell>
          <cell r="F17918">
            <v>45967</v>
          </cell>
          <cell r="G17918">
            <v>45967</v>
          </cell>
          <cell r="O17918">
            <v>26640</v>
          </cell>
        </row>
        <row r="17919">
          <cell r="A17919">
            <v>45967</v>
          </cell>
          <cell r="C17919" t="str">
            <v>VENTAS MOSTRADOR</v>
          </cell>
          <cell r="F17919">
            <v>45967</v>
          </cell>
          <cell r="G17919">
            <v>45967</v>
          </cell>
          <cell r="O17919">
            <v>46736</v>
          </cell>
        </row>
        <row r="17920">
          <cell r="A17920">
            <v>45967</v>
          </cell>
          <cell r="C17920" t="str">
            <v>VENTAS MOSTRADOR</v>
          </cell>
          <cell r="F17920">
            <v>45967</v>
          </cell>
          <cell r="G17920">
            <v>45967</v>
          </cell>
          <cell r="O17920">
            <v>53915</v>
          </cell>
        </row>
        <row r="17921">
          <cell r="A17921">
            <v>45967</v>
          </cell>
          <cell r="C17921" t="str">
            <v>VENTAS MOSTRADOR</v>
          </cell>
          <cell r="F17921">
            <v>45967</v>
          </cell>
          <cell r="G17921">
            <v>45967</v>
          </cell>
          <cell r="O17921">
            <v>66050</v>
          </cell>
        </row>
        <row r="17922">
          <cell r="A17922">
            <v>45967</v>
          </cell>
          <cell r="C17922" t="str">
            <v>VENTAS MOSTRADOR</v>
          </cell>
          <cell r="F17922">
            <v>45967</v>
          </cell>
          <cell r="G17922">
            <v>45967</v>
          </cell>
          <cell r="O17922">
            <v>98650</v>
          </cell>
        </row>
        <row r="17923">
          <cell r="A17923">
            <v>45967</v>
          </cell>
          <cell r="C17923" t="str">
            <v>VENTAS MOSTRADOR</v>
          </cell>
          <cell r="F17923">
            <v>45967</v>
          </cell>
          <cell r="G17923">
            <v>45967</v>
          </cell>
          <cell r="O17923">
            <v>102920</v>
          </cell>
        </row>
        <row r="17924">
          <cell r="A17924">
            <v>45967</v>
          </cell>
          <cell r="C17924" t="str">
            <v>VENTAS MOSTRADOR</v>
          </cell>
          <cell r="F17924">
            <v>45967</v>
          </cell>
          <cell r="G17924">
            <v>45967</v>
          </cell>
          <cell r="O17924">
            <v>121000</v>
          </cell>
        </row>
        <row r="17925">
          <cell r="A17925">
            <v>45967</v>
          </cell>
          <cell r="C17925" t="str">
            <v>LUZ MARINA PELAYO ORTIZ</v>
          </cell>
          <cell r="F17925">
            <v>45967</v>
          </cell>
          <cell r="G17925">
            <v>45968</v>
          </cell>
          <cell r="H17925">
            <v>3</v>
          </cell>
          <cell r="O17925">
            <v>211500</v>
          </cell>
        </row>
        <row r="17926">
          <cell r="A17926">
            <v>45967</v>
          </cell>
          <cell r="C17926" t="str">
            <v>VENTAS MOSTRADOR</v>
          </cell>
          <cell r="F17926">
            <v>45967</v>
          </cell>
          <cell r="G17926">
            <v>45967</v>
          </cell>
          <cell r="O17926">
            <v>248400</v>
          </cell>
        </row>
        <row r="17927">
          <cell r="A17927">
            <v>45967</v>
          </cell>
          <cell r="C17927" t="str">
            <v>JUAN MANUEL PALLARES ARRIETA</v>
          </cell>
          <cell r="F17927">
            <v>45958</v>
          </cell>
          <cell r="G17927">
            <v>45959</v>
          </cell>
          <cell r="H17927">
            <v>12</v>
          </cell>
          <cell r="O17927">
            <v>287500</v>
          </cell>
        </row>
        <row r="17928">
          <cell r="A17928">
            <v>45967</v>
          </cell>
          <cell r="C17928" t="str">
            <v>YERALDIN  ALVAREZ MANRIQUE</v>
          </cell>
          <cell r="F17928">
            <v>45966.500810185185</v>
          </cell>
          <cell r="G17928">
            <v>45967.500717592593</v>
          </cell>
          <cell r="H17928">
            <v>7</v>
          </cell>
          <cell r="O17928">
            <v>301500</v>
          </cell>
        </row>
        <row r="17929">
          <cell r="A17929">
            <v>45967</v>
          </cell>
          <cell r="C17929" t="str">
            <v>LA BIFERIA SA</v>
          </cell>
          <cell r="F17929">
            <v>45941.431203703702</v>
          </cell>
          <cell r="G17929">
            <v>45971.431122685186</v>
          </cell>
          <cell r="H17929">
            <v>0</v>
          </cell>
          <cell r="O17929">
            <v>433999.89</v>
          </cell>
        </row>
        <row r="17930">
          <cell r="A17930">
            <v>45967</v>
          </cell>
          <cell r="C17930" t="str">
            <v>COMUNION BGTA SAS</v>
          </cell>
          <cell r="F17930">
            <v>45946.300324074073</v>
          </cell>
          <cell r="G17930">
            <v>45961.300162037034</v>
          </cell>
          <cell r="H17930">
            <v>10</v>
          </cell>
          <cell r="O17930">
            <v>285164.511</v>
          </cell>
        </row>
        <row r="17931">
          <cell r="A17931">
            <v>45967</v>
          </cell>
          <cell r="C17931" t="str">
            <v>COMUNION BGTA SAS</v>
          </cell>
          <cell r="F17931">
            <v>45951.302442129629</v>
          </cell>
          <cell r="G17931">
            <v>45966.302233796298</v>
          </cell>
          <cell r="H17931">
            <v>5</v>
          </cell>
          <cell r="O17931">
            <v>227902.56099999999</v>
          </cell>
        </row>
        <row r="17932">
          <cell r="A17932">
            <v>45967</v>
          </cell>
          <cell r="C17932" t="str">
            <v>GOMEZ ARIAS CARLOS ARTURO</v>
          </cell>
          <cell r="F17932">
            <v>45967.355011574073</v>
          </cell>
          <cell r="G17932">
            <v>45968.35423611111</v>
          </cell>
          <cell r="H17932">
            <v>6</v>
          </cell>
          <cell r="O17932">
            <v>704449.98</v>
          </cell>
        </row>
        <row r="17933">
          <cell r="A17933">
            <v>45967</v>
          </cell>
          <cell r="C17933" t="str">
            <v>DONDOHE4K S.A.S</v>
          </cell>
          <cell r="F17933">
            <v>45948.2184375</v>
          </cell>
          <cell r="G17933">
            <v>45978.218310185184</v>
          </cell>
          <cell r="H17933">
            <v>-7</v>
          </cell>
          <cell r="O17933">
            <v>892290.56000000006</v>
          </cell>
        </row>
        <row r="17934">
          <cell r="A17934">
            <v>45967</v>
          </cell>
          <cell r="C17934" t="str">
            <v>CRISTIAN MANUEL BELTRAN VALENZUELA</v>
          </cell>
          <cell r="F17934">
            <v>45967</v>
          </cell>
          <cell r="G17934">
            <v>45975</v>
          </cell>
          <cell r="H17934">
            <v>-4</v>
          </cell>
          <cell r="O17934">
            <v>1013700</v>
          </cell>
        </row>
        <row r="17935">
          <cell r="A17935">
            <v>45967</v>
          </cell>
          <cell r="C17935" t="str">
            <v>PINEDA FORERO ARNOBIS</v>
          </cell>
          <cell r="F17935">
            <v>45966</v>
          </cell>
          <cell r="G17935">
            <v>45967</v>
          </cell>
          <cell r="H17935">
            <v>4</v>
          </cell>
          <cell r="O17935">
            <v>1018000</v>
          </cell>
        </row>
        <row r="17936">
          <cell r="A17936">
            <v>45967</v>
          </cell>
          <cell r="C17936" t="str">
            <v>OSMAR  PEÑA</v>
          </cell>
          <cell r="F17936">
            <v>45967</v>
          </cell>
          <cell r="G17936">
            <v>45968</v>
          </cell>
          <cell r="H17936">
            <v>3</v>
          </cell>
          <cell r="O17936">
            <v>1063550</v>
          </cell>
        </row>
        <row r="17937">
          <cell r="A17937">
            <v>45967</v>
          </cell>
          <cell r="C17937" t="str">
            <v>TODOS COMEMOS SAS</v>
          </cell>
          <cell r="F17937">
            <v>45948</v>
          </cell>
          <cell r="G17937">
            <v>45956</v>
          </cell>
          <cell r="H17937">
            <v>15</v>
          </cell>
          <cell r="O17937">
            <v>1236400</v>
          </cell>
        </row>
        <row r="17938">
          <cell r="A17938">
            <v>45967</v>
          </cell>
          <cell r="C17938" t="str">
            <v>COCINA FUSION VERDES Y MADUROS MANGO CHARANGA SAS</v>
          </cell>
          <cell r="F17938">
            <v>45954</v>
          </cell>
          <cell r="G17938">
            <v>45962</v>
          </cell>
          <cell r="H17938">
            <v>9</v>
          </cell>
          <cell r="O17938">
            <v>1011000</v>
          </cell>
        </row>
        <row r="17939">
          <cell r="A17939">
            <v>45967</v>
          </cell>
          <cell r="C17939" t="str">
            <v>COCINA FUSION VERDES Y MADUROS MANGO CHARANGA SAS</v>
          </cell>
          <cell r="F17939">
            <v>45961</v>
          </cell>
          <cell r="G17939">
            <v>45969</v>
          </cell>
          <cell r="H17939">
            <v>2</v>
          </cell>
          <cell r="O17939">
            <v>489000</v>
          </cell>
        </row>
        <row r="17940">
          <cell r="A17940">
            <v>45967</v>
          </cell>
          <cell r="C17940" t="str">
            <v>OSAKA COCINA NIKKEI S.A.S</v>
          </cell>
          <cell r="F17940">
            <v>45948.56454861111</v>
          </cell>
          <cell r="G17940">
            <v>45978.564363425925</v>
          </cell>
          <cell r="H17940">
            <v>-7</v>
          </cell>
          <cell r="O17940">
            <v>957718.56200000003</v>
          </cell>
        </row>
        <row r="17941">
          <cell r="A17941">
            <v>45967</v>
          </cell>
          <cell r="C17941" t="str">
            <v>OSAKA COCINA NIKKEI S.A.S</v>
          </cell>
          <cell r="F17941">
            <v>45948.577175925922</v>
          </cell>
          <cell r="G17941">
            <v>45978.576886574076</v>
          </cell>
          <cell r="H17941">
            <v>-7</v>
          </cell>
          <cell r="O17941">
            <v>630578.55200000003</v>
          </cell>
        </row>
        <row r="17942">
          <cell r="A17942">
            <v>45967</v>
          </cell>
          <cell r="C17942" t="str">
            <v>OSAKA COCINA NIKKEI S.A.S</v>
          </cell>
          <cell r="F17942">
            <v>45950.399421296293</v>
          </cell>
          <cell r="G17942">
            <v>45980.399270833332</v>
          </cell>
          <cell r="H17942">
            <v>-9</v>
          </cell>
          <cell r="O17942">
            <v>273000</v>
          </cell>
        </row>
        <row r="17943">
          <cell r="A17943">
            <v>45967</v>
          </cell>
          <cell r="C17943" t="str">
            <v>MARIA CRISTINA JAIME</v>
          </cell>
          <cell r="F17943">
            <v>45966.57136574074</v>
          </cell>
          <cell r="G17943">
            <v>45967.571261574078</v>
          </cell>
          <cell r="H17943">
            <v>7</v>
          </cell>
          <cell r="O17943">
            <v>1954800</v>
          </cell>
        </row>
        <row r="17944">
          <cell r="A17944">
            <v>45967</v>
          </cell>
          <cell r="C17944" t="str">
            <v>INVERSIONES Y SOLUCIONES DE TRADICION SAS</v>
          </cell>
          <cell r="F17944">
            <v>45925</v>
          </cell>
          <cell r="G17944">
            <v>45940</v>
          </cell>
          <cell r="H17944">
            <v>31</v>
          </cell>
          <cell r="O17944">
            <v>2579923</v>
          </cell>
        </row>
        <row r="17945">
          <cell r="A17945">
            <v>45967</v>
          </cell>
          <cell r="C17945" t="str">
            <v>INVERSIONES Y SOLUCIONES DE TRADICION SAS</v>
          </cell>
          <cell r="F17945">
            <v>45933</v>
          </cell>
          <cell r="G17945">
            <v>45948</v>
          </cell>
          <cell r="H17945">
            <v>23</v>
          </cell>
          <cell r="O17945">
            <v>520077</v>
          </cell>
        </row>
        <row r="17946">
          <cell r="A17946">
            <v>45967</v>
          </cell>
          <cell r="C17946" t="str">
            <v>SAGRADO BGTA SAS</v>
          </cell>
          <cell r="F17946">
            <v>45947.27615740741</v>
          </cell>
          <cell r="G17946">
            <v>45967.275995370372</v>
          </cell>
          <cell r="H17946">
            <v>4</v>
          </cell>
          <cell r="O17946">
            <v>1435830.9480000001</v>
          </cell>
        </row>
        <row r="17947">
          <cell r="A17947">
            <v>45967</v>
          </cell>
          <cell r="C17947" t="str">
            <v>SAGRADO BGTA SAS</v>
          </cell>
          <cell r="F17947">
            <v>45952.250150462962</v>
          </cell>
          <cell r="G17947">
            <v>45972.249837962961</v>
          </cell>
          <cell r="H17947">
            <v>-1</v>
          </cell>
          <cell r="O17947">
            <v>2363524.3309999998</v>
          </cell>
        </row>
        <row r="17948">
          <cell r="A17948">
            <v>45967</v>
          </cell>
          <cell r="C17948" t="str">
            <v>KOE4K S.A.S</v>
          </cell>
          <cell r="F17948">
            <v>45940.440891203703</v>
          </cell>
          <cell r="G17948">
            <v>45970.439722222225</v>
          </cell>
          <cell r="H17948">
            <v>1</v>
          </cell>
          <cell r="O17948">
            <v>737270.01309999998</v>
          </cell>
        </row>
        <row r="17949">
          <cell r="A17949">
            <v>45967</v>
          </cell>
          <cell r="C17949" t="str">
            <v>KOE4K S.A.S</v>
          </cell>
          <cell r="F17949">
            <v>45940.523645833331</v>
          </cell>
          <cell r="G17949">
            <v>45970.523032407407</v>
          </cell>
          <cell r="H17949">
            <v>1</v>
          </cell>
          <cell r="O17949">
            <v>184000</v>
          </cell>
        </row>
        <row r="17950">
          <cell r="A17950">
            <v>45967</v>
          </cell>
          <cell r="C17950" t="str">
            <v>KOE4K S.A.S</v>
          </cell>
          <cell r="F17950">
            <v>45944.47625</v>
          </cell>
          <cell r="G17950">
            <v>45974.476053240738</v>
          </cell>
          <cell r="H17950">
            <v>-3</v>
          </cell>
          <cell r="O17950">
            <v>1875403.5519999999</v>
          </cell>
        </row>
        <row r="17951">
          <cell r="A17951">
            <v>45967</v>
          </cell>
          <cell r="C17951" t="str">
            <v>KOE4K S.A.S</v>
          </cell>
          <cell r="F17951">
            <v>45947.588125000002</v>
          </cell>
          <cell r="G17951">
            <v>45977.587893518517</v>
          </cell>
          <cell r="H17951">
            <v>-6</v>
          </cell>
          <cell r="O17951">
            <v>1331365.2339999999</v>
          </cell>
        </row>
        <row r="17952">
          <cell r="A17952">
            <v>45967</v>
          </cell>
          <cell r="C17952" t="str">
            <v>ALIMENTOS BENAL SAS</v>
          </cell>
          <cell r="F17952">
            <v>45938.277407407404</v>
          </cell>
          <cell r="G17952">
            <v>45968.276747685188</v>
          </cell>
          <cell r="H17952">
            <v>3</v>
          </cell>
          <cell r="O17952">
            <v>3921452</v>
          </cell>
        </row>
        <row r="17953">
          <cell r="A17953">
            <v>45967</v>
          </cell>
          <cell r="C17953" t="str">
            <v>ALIMENTOS BENAL SAS</v>
          </cell>
          <cell r="F17953">
            <v>45944.477523148147</v>
          </cell>
          <cell r="G17953">
            <v>45974.477418981478</v>
          </cell>
          <cell r="H17953">
            <v>-3</v>
          </cell>
          <cell r="O17953">
            <v>282237</v>
          </cell>
        </row>
        <row r="17954">
          <cell r="A17954">
            <v>45967</v>
          </cell>
          <cell r="C17954" t="str">
            <v>CANTINA LA 15 SAS</v>
          </cell>
          <cell r="F17954">
            <v>45936.662546296298</v>
          </cell>
          <cell r="G17954">
            <v>45966.656354166669</v>
          </cell>
          <cell r="H17954">
            <v>5</v>
          </cell>
          <cell r="O17954">
            <v>4365076.75</v>
          </cell>
        </row>
        <row r="17955">
          <cell r="A17955">
            <v>45967</v>
          </cell>
          <cell r="C17955" t="str">
            <v>INDUCOLCARNES S.A.S</v>
          </cell>
          <cell r="F17955">
            <v>45934.443564814814</v>
          </cell>
          <cell r="G17955">
            <v>45949.442685185182</v>
          </cell>
          <cell r="H17955">
            <v>37</v>
          </cell>
          <cell r="O17955">
            <v>5269045.4670000002</v>
          </cell>
        </row>
        <row r="17956">
          <cell r="A17956">
            <v>45967</v>
          </cell>
          <cell r="C17956" t="str">
            <v>TIGRE COLOMBIA S.A.S</v>
          </cell>
          <cell r="F17956">
            <v>45958.349131944444</v>
          </cell>
          <cell r="G17956">
            <v>45966.348935185182</v>
          </cell>
          <cell r="H17956">
            <v>5</v>
          </cell>
          <cell r="O17956">
            <v>1173200</v>
          </cell>
        </row>
        <row r="17957">
          <cell r="A17957">
            <v>45967</v>
          </cell>
          <cell r="C17957" t="str">
            <v>TIGRE COLOMBIA S.A.S</v>
          </cell>
          <cell r="F17957">
            <v>45959.285254629627</v>
          </cell>
          <cell r="G17957">
            <v>45967.285138888888</v>
          </cell>
          <cell r="H17957">
            <v>4</v>
          </cell>
          <cell r="O17957">
            <v>109200</v>
          </cell>
        </row>
        <row r="17958">
          <cell r="A17958">
            <v>45967</v>
          </cell>
          <cell r="C17958" t="str">
            <v>TIGRE COLOMBIA S.A.S</v>
          </cell>
          <cell r="F17958">
            <v>45959.286354166667</v>
          </cell>
          <cell r="G17958">
            <v>45967.286249999997</v>
          </cell>
          <cell r="H17958">
            <v>4</v>
          </cell>
          <cell r="O17958">
            <v>126000</v>
          </cell>
        </row>
        <row r="17959">
          <cell r="A17959">
            <v>45967</v>
          </cell>
          <cell r="C17959" t="str">
            <v>TIGRE COLOMBIA S.A.S</v>
          </cell>
          <cell r="F17959">
            <v>45959.286747685182</v>
          </cell>
          <cell r="G17959">
            <v>45967.286620370367</v>
          </cell>
          <cell r="H17959">
            <v>4</v>
          </cell>
          <cell r="O17959">
            <v>105000</v>
          </cell>
        </row>
        <row r="17960">
          <cell r="A17960">
            <v>45967</v>
          </cell>
          <cell r="C17960" t="str">
            <v>TIGRE COLOMBIA S.A.S</v>
          </cell>
          <cell r="F17960">
            <v>45959.28707175926</v>
          </cell>
          <cell r="G17960">
            <v>45967.286979166667</v>
          </cell>
          <cell r="H17960">
            <v>4</v>
          </cell>
          <cell r="O17960">
            <v>116550</v>
          </cell>
        </row>
        <row r="17961">
          <cell r="A17961">
            <v>45967</v>
          </cell>
          <cell r="C17961" t="str">
            <v>TIGRE COLOMBIA S.A.S</v>
          </cell>
          <cell r="F17961">
            <v>45965.321331018517</v>
          </cell>
          <cell r="G17961">
            <v>45973.319976851853</v>
          </cell>
          <cell r="H17961">
            <v>-2</v>
          </cell>
          <cell r="O17961">
            <v>1395000</v>
          </cell>
        </row>
        <row r="17962">
          <cell r="A17962">
            <v>45967</v>
          </cell>
          <cell r="C17962" t="str">
            <v>TIGRE COLOMBIA S.A.S</v>
          </cell>
          <cell r="F17962">
            <v>45965.333275462966</v>
          </cell>
          <cell r="G17962">
            <v>45973.333171296297</v>
          </cell>
          <cell r="H17962">
            <v>-2</v>
          </cell>
          <cell r="O17962">
            <v>1240000</v>
          </cell>
        </row>
        <row r="17963">
          <cell r="A17963">
            <v>45967</v>
          </cell>
          <cell r="C17963" t="str">
            <v>TIGRE COLOMBIA S.A.S</v>
          </cell>
          <cell r="F17963">
            <v>45965.336689814816</v>
          </cell>
          <cell r="G17963">
            <v>45973.336481481485</v>
          </cell>
          <cell r="H17963">
            <v>-2</v>
          </cell>
          <cell r="O17963">
            <v>1240000</v>
          </cell>
        </row>
        <row r="17964">
          <cell r="A17964">
            <v>45967</v>
          </cell>
          <cell r="C17964" t="str">
            <v>TIGRE COLOMBIA S.A.S</v>
          </cell>
          <cell r="F17964">
            <v>45965.337488425925</v>
          </cell>
          <cell r="G17964">
            <v>45973.337372685186</v>
          </cell>
          <cell r="H17964">
            <v>-2</v>
          </cell>
          <cell r="O17964">
            <v>372600</v>
          </cell>
        </row>
        <row r="17965">
          <cell r="A17965">
            <v>45967</v>
          </cell>
          <cell r="C17965" t="str">
            <v>CAJA COLOMBIANA DE SUBSIDIO FAMILIAR COLSUBSIDIO</v>
          </cell>
          <cell r="O17965">
            <v>668019</v>
          </cell>
        </row>
        <row r="17966">
          <cell r="A17966">
            <v>45967</v>
          </cell>
          <cell r="C17966" t="str">
            <v>CAJA COLOMBIANA DE SUBSIDIO FAMILIAR COLSUBSIDIO</v>
          </cell>
          <cell r="F17966">
            <v>45940.562152777777</v>
          </cell>
          <cell r="G17966">
            <v>45970.562152777777</v>
          </cell>
          <cell r="H17966">
            <v>1</v>
          </cell>
          <cell r="O17966">
            <v>106913.74</v>
          </cell>
        </row>
        <row r="17967">
          <cell r="A17967">
            <v>45967</v>
          </cell>
          <cell r="C17967" t="str">
            <v>CAJA COLOMBIANA DE SUBSIDIO FAMILIAR COLSUBSIDIO</v>
          </cell>
          <cell r="F17967">
            <v>45940.563599537039</v>
          </cell>
          <cell r="G17967">
            <v>45970.563599537039</v>
          </cell>
          <cell r="H17967">
            <v>1</v>
          </cell>
          <cell r="O17967">
            <v>2743661.5920000002</v>
          </cell>
        </row>
        <row r="17968">
          <cell r="A17968">
            <v>45967</v>
          </cell>
          <cell r="C17968" t="str">
            <v>CAJA COLOMBIANA DE SUBSIDIO FAMILIAR COLSUBSIDIO</v>
          </cell>
          <cell r="F17968">
            <v>45940.600752314815</v>
          </cell>
          <cell r="G17968">
            <v>45970.600752314815</v>
          </cell>
          <cell r="H17968">
            <v>1</v>
          </cell>
          <cell r="O17968">
            <v>857909.19900000002</v>
          </cell>
        </row>
        <row r="17969">
          <cell r="A17969">
            <v>45967</v>
          </cell>
          <cell r="C17969" t="str">
            <v>CAJA COLOMBIANA DE SUBSIDIO FAMILIAR COLSUBSIDIO</v>
          </cell>
          <cell r="F17969">
            <v>45940.603298611109</v>
          </cell>
          <cell r="G17969">
            <v>45970.603298611109</v>
          </cell>
          <cell r="H17969">
            <v>1</v>
          </cell>
          <cell r="O17969">
            <v>892974.94400000002</v>
          </cell>
        </row>
        <row r="17970">
          <cell r="A17970">
            <v>45967</v>
          </cell>
          <cell r="C17970" t="str">
            <v>CAJA COLOMBIANA DE SUBSIDIO FAMILIAR COLSUBSIDIO</v>
          </cell>
          <cell r="F17970">
            <v>45940.605879629627</v>
          </cell>
          <cell r="G17970">
            <v>45970.605879629627</v>
          </cell>
          <cell r="H17970">
            <v>1</v>
          </cell>
          <cell r="O17970">
            <v>1319060.5279999999</v>
          </cell>
        </row>
        <row r="17971">
          <cell r="A17971">
            <v>45967</v>
          </cell>
          <cell r="C17971" t="str">
            <v>CAJA COLOMBIANA DE SUBSIDIO FAMILIAR COLSUBSIDIO</v>
          </cell>
          <cell r="F17971">
            <v>45940.607673611114</v>
          </cell>
          <cell r="G17971">
            <v>45970.607673611114</v>
          </cell>
          <cell r="H17971">
            <v>1</v>
          </cell>
          <cell r="O17971">
            <v>1385562.8359999999</v>
          </cell>
        </row>
        <row r="17972">
          <cell r="A17972">
            <v>45967</v>
          </cell>
          <cell r="C17972" t="str">
            <v>CAJA COLOMBIANA DE SUBSIDIO FAMILIAR COLSUBSIDIO</v>
          </cell>
          <cell r="F17972">
            <v>45940.610185185185</v>
          </cell>
          <cell r="G17972">
            <v>45970.610185185185</v>
          </cell>
          <cell r="H17972">
            <v>1</v>
          </cell>
          <cell r="O17972">
            <v>1784233.3829999999</v>
          </cell>
        </row>
        <row r="17973">
          <cell r="A17973">
            <v>45967</v>
          </cell>
          <cell r="C17973" t="str">
            <v>CAJA COLOMBIANA DE SUBSIDIO FAMILIAR COLSUBSIDIO</v>
          </cell>
          <cell r="F17973">
            <v>45940.612141203703</v>
          </cell>
          <cell r="G17973">
            <v>45970.612141203703</v>
          </cell>
          <cell r="H17973">
            <v>1</v>
          </cell>
          <cell r="O17973">
            <v>1213716.1640000001</v>
          </cell>
        </row>
        <row r="17974">
          <cell r="A17974">
            <v>45967</v>
          </cell>
          <cell r="C17974" t="str">
            <v>CAJA COLOMBIANA DE SUBSIDIO FAMILIAR COLSUBSIDIO</v>
          </cell>
          <cell r="F17974">
            <v>45940.613726851851</v>
          </cell>
          <cell r="G17974">
            <v>45970.613726851851</v>
          </cell>
          <cell r="H17974">
            <v>1</v>
          </cell>
          <cell r="O17974">
            <v>749867.47</v>
          </cell>
        </row>
        <row r="17975">
          <cell r="A17975">
            <v>45967</v>
          </cell>
          <cell r="C17975" t="str">
            <v>CAJA COLOMBIANA DE SUBSIDIO FAMILIAR COLSUBSIDIO</v>
          </cell>
          <cell r="F17975">
            <v>45940.614953703705</v>
          </cell>
          <cell r="G17975">
            <v>45970.614953703705</v>
          </cell>
          <cell r="H17975">
            <v>1</v>
          </cell>
          <cell r="O17975">
            <v>97105.14</v>
          </cell>
        </row>
        <row r="17976">
          <cell r="A17976">
            <v>45967</v>
          </cell>
          <cell r="C17976" t="str">
            <v>CAJA COLOMBIANA DE SUBSIDIO FAMILIAR COLSUBSIDIO</v>
          </cell>
          <cell r="F17976">
            <v>45940.61614583333</v>
          </cell>
          <cell r="G17976">
            <v>45970.61614583333</v>
          </cell>
          <cell r="H17976">
            <v>1</v>
          </cell>
          <cell r="O17976">
            <v>1545344.93</v>
          </cell>
        </row>
        <row r="17977">
          <cell r="A17977">
            <v>45967</v>
          </cell>
          <cell r="C17977" t="str">
            <v>CAJA COLOMBIANA DE SUBSIDIO FAMILIAR COLSUBSIDIO</v>
          </cell>
          <cell r="F17977">
            <v>45940.619305555556</v>
          </cell>
          <cell r="G17977">
            <v>45970.619305555556</v>
          </cell>
          <cell r="H17977">
            <v>1</v>
          </cell>
          <cell r="O17977">
            <v>858939.10199999996</v>
          </cell>
        </row>
        <row r="17978">
          <cell r="A17978">
            <v>45967</v>
          </cell>
          <cell r="C17978" t="str">
            <v>CAJA COLOMBIANA DE SUBSIDIO FAMILIAR COLSUBSIDIO</v>
          </cell>
          <cell r="F17978">
            <v>45940.620266203703</v>
          </cell>
          <cell r="G17978">
            <v>45970.620266203703</v>
          </cell>
          <cell r="H17978">
            <v>1</v>
          </cell>
          <cell r="O17978">
            <v>2149064.2599999998</v>
          </cell>
        </row>
        <row r="17979">
          <cell r="A17979">
            <v>45967</v>
          </cell>
          <cell r="C17979" t="str">
            <v>CAJA COLOMBIANA DE SUBSIDIO FAMILIAR COLSUBSIDIO</v>
          </cell>
          <cell r="F17979">
            <v>45940.621851851851</v>
          </cell>
          <cell r="G17979">
            <v>45970.621851851851</v>
          </cell>
          <cell r="H17979">
            <v>1</v>
          </cell>
          <cell r="O17979">
            <v>1396548.4680000001</v>
          </cell>
        </row>
        <row r="17980">
          <cell r="A17980">
            <v>45967</v>
          </cell>
          <cell r="C17980" t="str">
            <v>CAJA COLOMBIANA DE SUBSIDIO FAMILIAR COLSUBSIDIO</v>
          </cell>
          <cell r="F17980">
            <v>45940.622928240744</v>
          </cell>
          <cell r="G17980">
            <v>45970.622928240744</v>
          </cell>
          <cell r="H17980">
            <v>1</v>
          </cell>
          <cell r="O17980">
            <v>3836996.8082000003</v>
          </cell>
        </row>
        <row r="17981">
          <cell r="A17981">
            <v>45967</v>
          </cell>
          <cell r="C17981" t="str">
            <v>CAJA COLOMBIANA DE SUBSIDIO FAMILIAR COLSUBSIDIO</v>
          </cell>
          <cell r="F17981">
            <v>45940.624791666669</v>
          </cell>
          <cell r="G17981">
            <v>45970.624791666669</v>
          </cell>
          <cell r="H17981">
            <v>1</v>
          </cell>
          <cell r="O17981">
            <v>38557508.513999999</v>
          </cell>
        </row>
        <row r="17982">
          <cell r="A17982">
            <v>45967</v>
          </cell>
          <cell r="C17982" t="str">
            <v>CAJA COLOMBIANA DE SUBSIDIO FAMILIAR COLSUBSIDIO</v>
          </cell>
          <cell r="F17982">
            <v>45940.626574074071</v>
          </cell>
          <cell r="G17982">
            <v>45970.626574074071</v>
          </cell>
          <cell r="H17982">
            <v>1</v>
          </cell>
          <cell r="O17982">
            <v>12187528.801000001</v>
          </cell>
        </row>
        <row r="17983">
          <cell r="A17983">
            <v>45967</v>
          </cell>
          <cell r="C17983" t="str">
            <v>ALBA MARIA GONZALEZ</v>
          </cell>
          <cell r="F17983">
            <v>45965.3753125</v>
          </cell>
          <cell r="G17983">
            <v>45966.375104166669</v>
          </cell>
          <cell r="H17983">
            <v>5</v>
          </cell>
          <cell r="O17983">
            <v>288550</v>
          </cell>
        </row>
        <row r="17984">
          <cell r="A17984">
            <v>45967</v>
          </cell>
          <cell r="C17984" t="str">
            <v>VENTAS MOSTRADOR</v>
          </cell>
          <cell r="F17984">
            <v>45967</v>
          </cell>
          <cell r="G17984">
            <v>45967</v>
          </cell>
          <cell r="H17984">
            <v>0</v>
          </cell>
          <cell r="O17984">
            <v>340026</v>
          </cell>
        </row>
        <row r="17985">
          <cell r="A17985">
            <v>45967</v>
          </cell>
          <cell r="C17985" t="str">
            <v>AZOTEA BARBECUE S.A.S.</v>
          </cell>
          <cell r="F17985">
            <v>45959</v>
          </cell>
          <cell r="G17985">
            <v>45967</v>
          </cell>
          <cell r="H17985">
            <v>4</v>
          </cell>
          <cell r="O17985">
            <v>286750</v>
          </cell>
        </row>
        <row r="17986">
          <cell r="A17986">
            <v>45967</v>
          </cell>
          <cell r="C17986" t="str">
            <v>AZOTEA BARBECUE S.A.S.</v>
          </cell>
          <cell r="F17986">
            <v>45959</v>
          </cell>
          <cell r="G17986">
            <v>45967</v>
          </cell>
          <cell r="H17986">
            <v>4</v>
          </cell>
          <cell r="O17986">
            <v>63000</v>
          </cell>
        </row>
        <row r="17987">
          <cell r="A17987">
            <v>45967</v>
          </cell>
          <cell r="C17987" t="str">
            <v>BENJAMIN  CHAPARRO AMEZQUITA</v>
          </cell>
          <cell r="F17987">
            <v>45966</v>
          </cell>
          <cell r="G17987">
            <v>45967</v>
          </cell>
          <cell r="H17987">
            <v>4</v>
          </cell>
          <cell r="O17987">
            <v>750000</v>
          </cell>
        </row>
        <row r="17988">
          <cell r="A17988">
            <v>45967</v>
          </cell>
          <cell r="C17988" t="str">
            <v>EPS FAMISANAR SA</v>
          </cell>
          <cell r="F17988">
            <v>45967</v>
          </cell>
          <cell r="G17988">
            <v>45967</v>
          </cell>
          <cell r="O17988">
            <v>0</v>
          </cell>
        </row>
        <row r="17989">
          <cell r="A17989">
            <v>45967</v>
          </cell>
          <cell r="C17989" t="str">
            <v>VENTAS MOSTRADOR</v>
          </cell>
          <cell r="F17989">
            <v>45967</v>
          </cell>
          <cell r="G17989">
            <v>45967</v>
          </cell>
          <cell r="H17989">
            <v>0</v>
          </cell>
          <cell r="O17989">
            <v>1246807</v>
          </cell>
        </row>
        <row r="17990">
          <cell r="A17990">
            <v>45967</v>
          </cell>
          <cell r="C17990" t="str">
            <v>FUERZA INTENSA SAS</v>
          </cell>
          <cell r="F17990">
            <v>45937.443287037036</v>
          </cell>
          <cell r="G17990">
            <v>45952.442962962959</v>
          </cell>
          <cell r="H17990">
            <v>19</v>
          </cell>
          <cell r="O17990">
            <v>681600</v>
          </cell>
        </row>
        <row r="17991">
          <cell r="A17991">
            <v>45967</v>
          </cell>
          <cell r="C17991" t="str">
            <v>FUERZA INTENSA SAS</v>
          </cell>
          <cell r="F17991">
            <v>45947.422083333331</v>
          </cell>
          <cell r="G17991">
            <v>45962.413194444445</v>
          </cell>
          <cell r="H17991">
            <v>9</v>
          </cell>
          <cell r="O17991">
            <v>531560</v>
          </cell>
        </row>
        <row r="17992">
          <cell r="A17992">
            <v>45967</v>
          </cell>
          <cell r="C17992" t="str">
            <v>FUERZA INTENSA SAS</v>
          </cell>
          <cell r="F17992">
            <v>45952.62060185185</v>
          </cell>
          <cell r="G17992">
            <v>45967.620520833334</v>
          </cell>
          <cell r="H17992">
            <v>4</v>
          </cell>
          <cell r="O17992">
            <v>105240</v>
          </cell>
        </row>
        <row r="17993">
          <cell r="A17993">
            <v>45967</v>
          </cell>
          <cell r="C17993" t="str">
            <v>MOYSER SAS</v>
          </cell>
          <cell r="F17993">
            <v>45967</v>
          </cell>
          <cell r="G17993">
            <v>45968</v>
          </cell>
          <cell r="H17993">
            <v>3</v>
          </cell>
          <cell r="O17993">
            <v>1881600</v>
          </cell>
        </row>
        <row r="17994">
          <cell r="A17994">
            <v>45967</v>
          </cell>
          <cell r="C17994" t="str">
            <v>TRADICION GASTRONOMICA SAS</v>
          </cell>
          <cell r="F17994">
            <v>45952</v>
          </cell>
          <cell r="G17994">
            <v>45953</v>
          </cell>
          <cell r="H17994">
            <v>18</v>
          </cell>
          <cell r="O17994">
            <v>3151750</v>
          </cell>
        </row>
        <row r="17995">
          <cell r="A17995">
            <v>45967</v>
          </cell>
          <cell r="C17995" t="str">
            <v>CARNES Y HUEVOS K SAS</v>
          </cell>
          <cell r="F17995">
            <v>45967</v>
          </cell>
          <cell r="G17995">
            <v>45968</v>
          </cell>
          <cell r="H17995">
            <v>3</v>
          </cell>
          <cell r="O17995">
            <v>140000</v>
          </cell>
        </row>
        <row r="17996">
          <cell r="A17996">
            <v>45967</v>
          </cell>
          <cell r="C17996" t="str">
            <v>COMERCIALIZADORA LA PAMPA LGPP SAS</v>
          </cell>
          <cell r="F17996">
            <v>45966</v>
          </cell>
          <cell r="G17996">
            <v>45967</v>
          </cell>
          <cell r="H17996">
            <v>4</v>
          </cell>
          <cell r="O17996">
            <v>3250000</v>
          </cell>
        </row>
        <row r="17997">
          <cell r="A17997">
            <v>45967</v>
          </cell>
          <cell r="C17997" t="str">
            <v>COMERCIALIZADORA LA PAMPA LGPP SAS</v>
          </cell>
          <cell r="F17997">
            <v>45966</v>
          </cell>
          <cell r="G17997">
            <v>45967</v>
          </cell>
          <cell r="H17997">
            <v>4</v>
          </cell>
          <cell r="O17997">
            <v>650000</v>
          </cell>
        </row>
        <row r="17998">
          <cell r="A17998">
            <v>45967</v>
          </cell>
          <cell r="C17998" t="str">
            <v>BENJAMIN  CHAPARRO AMEZQUITA</v>
          </cell>
          <cell r="F17998">
            <v>45966</v>
          </cell>
          <cell r="G17998">
            <v>45967</v>
          </cell>
          <cell r="H17998">
            <v>4</v>
          </cell>
          <cell r="O17998">
            <v>717000</v>
          </cell>
        </row>
        <row r="17999">
          <cell r="A17999">
            <v>45967</v>
          </cell>
          <cell r="C17999" t="str">
            <v>DUFLO SERVICIOS INTEGRALES S.A.S.</v>
          </cell>
          <cell r="F17999">
            <v>45924</v>
          </cell>
          <cell r="G17999">
            <v>45954</v>
          </cell>
          <cell r="H17999">
            <v>17</v>
          </cell>
          <cell r="O17999">
            <v>789822.25</v>
          </cell>
        </row>
        <row r="18000">
          <cell r="A18000">
            <v>45967</v>
          </cell>
          <cell r="C18000" t="str">
            <v>DUFLO SERVICIOS INTEGRALES S.A.S.</v>
          </cell>
          <cell r="F18000">
            <v>45924</v>
          </cell>
          <cell r="G18000">
            <v>45954</v>
          </cell>
          <cell r="H18000">
            <v>17</v>
          </cell>
          <cell r="O18000">
            <v>1563968.2250000001</v>
          </cell>
        </row>
        <row r="18001">
          <cell r="A18001">
            <v>45967</v>
          </cell>
          <cell r="C18001" t="str">
            <v>DUFLO SERVICIOS INTEGRALES S.A.S.</v>
          </cell>
          <cell r="F18001">
            <v>45924</v>
          </cell>
          <cell r="G18001">
            <v>45954</v>
          </cell>
          <cell r="H18001">
            <v>17</v>
          </cell>
          <cell r="O18001">
            <v>271564.5</v>
          </cell>
        </row>
        <row r="18002">
          <cell r="A18002">
            <v>45967</v>
          </cell>
          <cell r="C18002" t="str">
            <v>DUFLO SERVICIOS INTEGRALES S.A.S.</v>
          </cell>
          <cell r="F18002">
            <v>45924</v>
          </cell>
          <cell r="G18002">
            <v>45954</v>
          </cell>
          <cell r="H18002">
            <v>17</v>
          </cell>
          <cell r="O18002">
            <v>1337679.25</v>
          </cell>
        </row>
        <row r="18003">
          <cell r="A18003">
            <v>45967</v>
          </cell>
          <cell r="C18003" t="str">
            <v>DUFLO SERVICIOS INTEGRALES S.A.S.</v>
          </cell>
          <cell r="F18003">
            <v>45924</v>
          </cell>
          <cell r="G18003">
            <v>45954</v>
          </cell>
          <cell r="H18003">
            <v>17</v>
          </cell>
          <cell r="O18003">
            <v>607597.25</v>
          </cell>
        </row>
        <row r="18004">
          <cell r="A18004">
            <v>45967</v>
          </cell>
          <cell r="C18004" t="str">
            <v>DUFLO SERVICIOS INTEGRALES S.A.S.</v>
          </cell>
          <cell r="F18004">
            <v>45924</v>
          </cell>
          <cell r="G18004">
            <v>45954</v>
          </cell>
          <cell r="H18004">
            <v>17</v>
          </cell>
          <cell r="O18004">
            <v>328251.25</v>
          </cell>
        </row>
        <row r="18005">
          <cell r="A18005">
            <v>45967</v>
          </cell>
          <cell r="C18005" t="str">
            <v>DUFLO SERVICIOS INTEGRALES S.A.S.</v>
          </cell>
          <cell r="F18005">
            <v>45924</v>
          </cell>
          <cell r="G18005">
            <v>45954</v>
          </cell>
          <cell r="H18005">
            <v>17</v>
          </cell>
          <cell r="O18005">
            <v>432021</v>
          </cell>
        </row>
        <row r="18006">
          <cell r="A18006">
            <v>45968</v>
          </cell>
          <cell r="C18006" t="str">
            <v>VENTAS MOSTRADOR</v>
          </cell>
          <cell r="F18006">
            <v>45968</v>
          </cell>
          <cell r="G18006">
            <v>45968</v>
          </cell>
          <cell r="O18006">
            <v>9180</v>
          </cell>
        </row>
        <row r="18007">
          <cell r="A18007">
            <v>45968</v>
          </cell>
          <cell r="C18007" t="str">
            <v>VENTAS MOSTRADOR</v>
          </cell>
          <cell r="F18007">
            <v>45968</v>
          </cell>
          <cell r="G18007">
            <v>45968</v>
          </cell>
          <cell r="O18007">
            <v>9850</v>
          </cell>
        </row>
        <row r="18008">
          <cell r="A18008">
            <v>45968</v>
          </cell>
          <cell r="C18008" t="str">
            <v>VENTAS MOSTRADOR</v>
          </cell>
          <cell r="F18008">
            <v>45968</v>
          </cell>
          <cell r="G18008">
            <v>45968</v>
          </cell>
          <cell r="O18008">
            <v>10000</v>
          </cell>
        </row>
        <row r="18009">
          <cell r="A18009">
            <v>45968</v>
          </cell>
          <cell r="C18009" t="str">
            <v>VENTAS MOSTRADOR</v>
          </cell>
          <cell r="F18009">
            <v>45968</v>
          </cell>
          <cell r="G18009">
            <v>45968</v>
          </cell>
          <cell r="O18009">
            <v>14842</v>
          </cell>
        </row>
        <row r="18010">
          <cell r="A18010">
            <v>45968</v>
          </cell>
          <cell r="C18010" t="str">
            <v>VENTAS MOSTRADOR</v>
          </cell>
          <cell r="F18010">
            <v>45968</v>
          </cell>
          <cell r="G18010">
            <v>45968</v>
          </cell>
          <cell r="O18010">
            <v>16000</v>
          </cell>
        </row>
        <row r="18011">
          <cell r="A18011">
            <v>45968</v>
          </cell>
          <cell r="C18011" t="str">
            <v>VENTAS MOSTRADOR</v>
          </cell>
          <cell r="F18011">
            <v>45968</v>
          </cell>
          <cell r="G18011">
            <v>45968</v>
          </cell>
          <cell r="O18011">
            <v>24250</v>
          </cell>
        </row>
        <row r="18012">
          <cell r="A18012">
            <v>45968</v>
          </cell>
          <cell r="C18012" t="str">
            <v>VENTAS MOSTRADOR</v>
          </cell>
          <cell r="F18012">
            <v>45968</v>
          </cell>
          <cell r="G18012">
            <v>45968</v>
          </cell>
          <cell r="O18012">
            <v>24720</v>
          </cell>
        </row>
        <row r="18013">
          <cell r="A18013">
            <v>45968</v>
          </cell>
          <cell r="C18013" t="str">
            <v>VENTAS MOSTRADOR</v>
          </cell>
          <cell r="F18013">
            <v>45968</v>
          </cell>
          <cell r="G18013">
            <v>45968</v>
          </cell>
          <cell r="O18013">
            <v>28575</v>
          </cell>
        </row>
        <row r="18014">
          <cell r="A18014">
            <v>45968</v>
          </cell>
          <cell r="C18014" t="str">
            <v>VENTAS MOSTRADOR</v>
          </cell>
          <cell r="F18014">
            <v>45968</v>
          </cell>
          <cell r="G18014">
            <v>45968</v>
          </cell>
          <cell r="O18014">
            <v>30462</v>
          </cell>
        </row>
        <row r="18015">
          <cell r="A18015">
            <v>45968</v>
          </cell>
          <cell r="C18015" t="str">
            <v>VENTAS MOSTRADOR</v>
          </cell>
          <cell r="F18015">
            <v>45968</v>
          </cell>
          <cell r="G18015">
            <v>45968</v>
          </cell>
          <cell r="O18015">
            <v>31075</v>
          </cell>
        </row>
        <row r="18016">
          <cell r="A18016">
            <v>45968</v>
          </cell>
          <cell r="C18016" t="str">
            <v>VENTAS MOSTRADOR</v>
          </cell>
          <cell r="F18016">
            <v>45968</v>
          </cell>
          <cell r="G18016">
            <v>45968</v>
          </cell>
          <cell r="O18016">
            <v>39650</v>
          </cell>
        </row>
        <row r="18017">
          <cell r="A18017">
            <v>45968</v>
          </cell>
          <cell r="C18017" t="str">
            <v>VENTAS MOSTRADOR</v>
          </cell>
          <cell r="F18017">
            <v>45968</v>
          </cell>
          <cell r="G18017">
            <v>45968</v>
          </cell>
          <cell r="O18017">
            <v>41630</v>
          </cell>
        </row>
        <row r="18018">
          <cell r="A18018">
            <v>45968</v>
          </cell>
          <cell r="C18018" t="str">
            <v>VENTAS MOSTRADOR</v>
          </cell>
          <cell r="F18018">
            <v>45968</v>
          </cell>
          <cell r="G18018">
            <v>45968</v>
          </cell>
          <cell r="O18018">
            <v>49450</v>
          </cell>
        </row>
        <row r="18019">
          <cell r="A18019">
            <v>45968</v>
          </cell>
          <cell r="C18019" t="str">
            <v>VENTAS MOSTRADOR</v>
          </cell>
          <cell r="F18019">
            <v>45968</v>
          </cell>
          <cell r="G18019">
            <v>45968</v>
          </cell>
          <cell r="O18019">
            <v>52770</v>
          </cell>
        </row>
        <row r="18020">
          <cell r="A18020">
            <v>45968</v>
          </cell>
          <cell r="C18020" t="str">
            <v>VENTAS MOSTRADOR</v>
          </cell>
          <cell r="F18020">
            <v>45968</v>
          </cell>
          <cell r="G18020">
            <v>45968</v>
          </cell>
          <cell r="O18020">
            <v>78400</v>
          </cell>
        </row>
        <row r="18021">
          <cell r="A18021">
            <v>45968</v>
          </cell>
          <cell r="C18021" t="str">
            <v>FABIAN LEONARGO GOMEZ JUNCA</v>
          </cell>
          <cell r="F18021">
            <v>45967.360474537039</v>
          </cell>
          <cell r="G18021">
            <v>45968.359780092593</v>
          </cell>
          <cell r="H18021">
            <v>4</v>
          </cell>
          <cell r="O18021">
            <v>103800</v>
          </cell>
        </row>
        <row r="18022">
          <cell r="A18022">
            <v>45968</v>
          </cell>
          <cell r="C18022" t="str">
            <v>SONIA CONTANZA CARDENAS MURCIA</v>
          </cell>
          <cell r="F18022">
            <v>45967.356712962966</v>
          </cell>
          <cell r="G18022">
            <v>45968.35596064815</v>
          </cell>
          <cell r="H18022">
            <v>6</v>
          </cell>
          <cell r="O18022">
            <v>106000</v>
          </cell>
        </row>
        <row r="18023">
          <cell r="A18023">
            <v>45968</v>
          </cell>
          <cell r="C18023" t="str">
            <v>VENTAS MOSTRADOR</v>
          </cell>
          <cell r="F18023">
            <v>45968</v>
          </cell>
          <cell r="G18023">
            <v>45968</v>
          </cell>
          <cell r="O18023">
            <v>112850</v>
          </cell>
        </row>
        <row r="18024">
          <cell r="A18024">
            <v>45968</v>
          </cell>
          <cell r="C18024" t="str">
            <v>VENTAS MOSTRADOR</v>
          </cell>
          <cell r="F18024">
            <v>45968</v>
          </cell>
          <cell r="G18024">
            <v>45968</v>
          </cell>
          <cell r="O18024">
            <v>113400</v>
          </cell>
        </row>
        <row r="18025">
          <cell r="A18025">
            <v>45968</v>
          </cell>
          <cell r="C18025" t="str">
            <v>OSMAR  PEÑA</v>
          </cell>
          <cell r="F18025">
            <v>45968</v>
          </cell>
          <cell r="G18025">
            <v>45969</v>
          </cell>
          <cell r="H18025">
            <v>2</v>
          </cell>
          <cell r="O18025">
            <v>119800</v>
          </cell>
        </row>
        <row r="18026">
          <cell r="A18026">
            <v>45968</v>
          </cell>
          <cell r="C18026" t="str">
            <v>VENTAS MOSTRADOR</v>
          </cell>
          <cell r="F18026">
            <v>45968</v>
          </cell>
          <cell r="G18026">
            <v>45968</v>
          </cell>
          <cell r="O18026">
            <v>122032</v>
          </cell>
        </row>
        <row r="18027">
          <cell r="A18027">
            <v>45968</v>
          </cell>
          <cell r="C18027" t="str">
            <v>KAREN GISSET MARTINEZ SANDOVAL</v>
          </cell>
          <cell r="F18027">
            <v>45967</v>
          </cell>
          <cell r="G18027">
            <v>45968</v>
          </cell>
          <cell r="H18027">
            <v>3</v>
          </cell>
          <cell r="O18027">
            <v>125700</v>
          </cell>
        </row>
        <row r="18028">
          <cell r="A18028">
            <v>45968</v>
          </cell>
          <cell r="C18028" t="str">
            <v>VENTAS MOSTRADOR</v>
          </cell>
          <cell r="F18028">
            <v>45968</v>
          </cell>
          <cell r="G18028">
            <v>45968</v>
          </cell>
          <cell r="O18028">
            <v>230752</v>
          </cell>
        </row>
        <row r="18029">
          <cell r="A18029">
            <v>45968</v>
          </cell>
          <cell r="C18029" t="str">
            <v>FELIPE BECERRA ZAPATA</v>
          </cell>
          <cell r="F18029">
            <v>45967</v>
          </cell>
          <cell r="G18029">
            <v>45968</v>
          </cell>
          <cell r="H18029">
            <v>3</v>
          </cell>
          <cell r="O18029">
            <v>338800</v>
          </cell>
        </row>
        <row r="18030">
          <cell r="A18030">
            <v>45968</v>
          </cell>
          <cell r="C18030" t="str">
            <v>HUMO CAFE &amp; BISTRO SAS</v>
          </cell>
          <cell r="F18030">
            <v>45966</v>
          </cell>
          <cell r="G18030">
            <v>45967</v>
          </cell>
          <cell r="H18030">
            <v>4</v>
          </cell>
          <cell r="O18030">
            <v>349800</v>
          </cell>
        </row>
        <row r="18031">
          <cell r="A18031">
            <v>45968</v>
          </cell>
          <cell r="C18031" t="str">
            <v>NESTOR ABEL NOREÑA URREA</v>
          </cell>
          <cell r="F18031">
            <v>45967</v>
          </cell>
          <cell r="G18031">
            <v>45968</v>
          </cell>
          <cell r="H18031">
            <v>3</v>
          </cell>
          <cell r="O18031">
            <v>502200</v>
          </cell>
        </row>
        <row r="18032">
          <cell r="A18032">
            <v>45968</v>
          </cell>
          <cell r="C18032" t="str">
            <v>PAULA JINNET ARDILA GOMEZ</v>
          </cell>
          <cell r="F18032">
            <v>45965</v>
          </cell>
          <cell r="G18032">
            <v>45966</v>
          </cell>
          <cell r="H18032">
            <v>5</v>
          </cell>
          <cell r="O18032">
            <v>549700</v>
          </cell>
        </row>
        <row r="18033">
          <cell r="A18033">
            <v>45968</v>
          </cell>
          <cell r="C18033" t="str">
            <v>SOSTENIBILIDAD S.A.S.</v>
          </cell>
          <cell r="F18033">
            <v>45953.623159722221</v>
          </cell>
          <cell r="G18033">
            <v>45968.623043981483</v>
          </cell>
          <cell r="H18033">
            <v>3</v>
          </cell>
          <cell r="O18033">
            <v>578050</v>
          </cell>
        </row>
        <row r="18034">
          <cell r="A18034">
            <v>45968</v>
          </cell>
          <cell r="C18034" t="str">
            <v>CRISTIAN  ROJAS RIVERA</v>
          </cell>
          <cell r="F18034">
            <v>45968</v>
          </cell>
          <cell r="G18034">
            <v>45974</v>
          </cell>
          <cell r="H18034">
            <v>-3</v>
          </cell>
          <cell r="O18034">
            <v>1063750</v>
          </cell>
        </row>
        <row r="18035">
          <cell r="A18035">
            <v>45968</v>
          </cell>
          <cell r="C18035" t="str">
            <v>XICO SAS</v>
          </cell>
          <cell r="F18035">
            <v>45948.486504629633</v>
          </cell>
          <cell r="G18035">
            <v>45978.48642361111</v>
          </cell>
          <cell r="H18035">
            <v>-7</v>
          </cell>
          <cell r="O18035">
            <v>1081200</v>
          </cell>
        </row>
        <row r="18036">
          <cell r="A18036">
            <v>45968</v>
          </cell>
          <cell r="C18036" t="str">
            <v>BENJAMIN  CHAPARRO AMEZQUITA</v>
          </cell>
          <cell r="F18036">
            <v>45966</v>
          </cell>
          <cell r="G18036">
            <v>45967</v>
          </cell>
          <cell r="H18036">
            <v>4</v>
          </cell>
          <cell r="O18036">
            <v>1298850</v>
          </cell>
        </row>
        <row r="18037">
          <cell r="A18037">
            <v>45968</v>
          </cell>
          <cell r="C18037" t="str">
            <v>CRISTIAN MANUEL BELTRAN VALENZUELA</v>
          </cell>
          <cell r="F18037">
            <v>45968</v>
          </cell>
          <cell r="G18037">
            <v>45976</v>
          </cell>
          <cell r="H18037">
            <v>-5</v>
          </cell>
          <cell r="O18037">
            <v>1498450</v>
          </cell>
        </row>
        <row r="18038">
          <cell r="A18038">
            <v>45968</v>
          </cell>
          <cell r="C18038" t="str">
            <v>COCINA FUSION VERDES Y MADUROS MANGO CHARANGA SAS</v>
          </cell>
          <cell r="F18038">
            <v>45961</v>
          </cell>
          <cell r="G18038">
            <v>45969</v>
          </cell>
          <cell r="H18038">
            <v>2</v>
          </cell>
          <cell r="O18038">
            <v>370400</v>
          </cell>
        </row>
        <row r="18039">
          <cell r="A18039">
            <v>45968</v>
          </cell>
          <cell r="C18039" t="str">
            <v>COCINA FUSION VERDES Y MADUROS MANGO CHARANGA SAS</v>
          </cell>
          <cell r="F18039">
            <v>45967</v>
          </cell>
          <cell r="G18039">
            <v>45975</v>
          </cell>
          <cell r="H18039">
            <v>-4</v>
          </cell>
          <cell r="O18039">
            <v>1249100</v>
          </cell>
        </row>
        <row r="18040">
          <cell r="A18040">
            <v>45968</v>
          </cell>
          <cell r="C18040" t="str">
            <v>INFARTO SAS</v>
          </cell>
          <cell r="F18040">
            <v>45946.289930555555</v>
          </cell>
          <cell r="G18040">
            <v>45966.289699074077</v>
          </cell>
          <cell r="H18040">
            <v>20</v>
          </cell>
          <cell r="O18040">
            <v>252699.47500000001</v>
          </cell>
        </row>
        <row r="18041">
          <cell r="A18041">
            <v>45968</v>
          </cell>
          <cell r="C18041" t="str">
            <v>INFARTO SAS</v>
          </cell>
          <cell r="F18041">
            <v>45947.275138888886</v>
          </cell>
          <cell r="G18041">
            <v>45967.275057870371</v>
          </cell>
          <cell r="H18041">
            <v>19</v>
          </cell>
          <cell r="O18041">
            <v>2074376.38</v>
          </cell>
        </row>
        <row r="18042">
          <cell r="A18042">
            <v>45968</v>
          </cell>
          <cell r="C18042" t="str">
            <v>INFARTO SAS</v>
          </cell>
          <cell r="F18042">
            <v>45950.237500000003</v>
          </cell>
          <cell r="G18042">
            <v>45970.237314814818</v>
          </cell>
          <cell r="H18042">
            <v>16</v>
          </cell>
          <cell r="O18042">
            <v>645466.65899999999</v>
          </cell>
        </row>
        <row r="18043">
          <cell r="A18043">
            <v>45968</v>
          </cell>
          <cell r="C18043" t="str">
            <v>KAREN GISSET MARTINEZ SANDOVAL</v>
          </cell>
          <cell r="F18043">
            <v>45967</v>
          </cell>
          <cell r="G18043">
            <v>45968</v>
          </cell>
          <cell r="H18043">
            <v>3</v>
          </cell>
          <cell r="O18043">
            <v>3000000</v>
          </cell>
        </row>
        <row r="18044">
          <cell r="A18044">
            <v>45968</v>
          </cell>
          <cell r="C18044" t="str">
            <v>ALIANZA DOC SAS</v>
          </cell>
          <cell r="F18044">
            <v>45955</v>
          </cell>
          <cell r="G18044">
            <v>45963</v>
          </cell>
          <cell r="H18044">
            <v>8</v>
          </cell>
          <cell r="O18044">
            <v>756000</v>
          </cell>
        </row>
        <row r="18045">
          <cell r="A18045">
            <v>45968</v>
          </cell>
          <cell r="C18045" t="str">
            <v>ALIANZA DOC SAS</v>
          </cell>
          <cell r="F18045">
            <v>45957</v>
          </cell>
          <cell r="G18045">
            <v>45965</v>
          </cell>
          <cell r="H18045">
            <v>6</v>
          </cell>
          <cell r="O18045">
            <v>3740900</v>
          </cell>
        </row>
        <row r="18046">
          <cell r="A18046">
            <v>45968</v>
          </cell>
          <cell r="C18046" t="str">
            <v>NUEVO DON PLUS SAS</v>
          </cell>
          <cell r="F18046">
            <v>45953</v>
          </cell>
          <cell r="G18046">
            <v>45961</v>
          </cell>
          <cell r="H18046">
            <v>10</v>
          </cell>
          <cell r="O18046">
            <v>1718200</v>
          </cell>
        </row>
        <row r="18047">
          <cell r="A18047">
            <v>45968</v>
          </cell>
          <cell r="C18047" t="str">
            <v>NUEVO DON PLUS SAS</v>
          </cell>
          <cell r="F18047">
            <v>45961</v>
          </cell>
          <cell r="G18047">
            <v>45969</v>
          </cell>
          <cell r="H18047">
            <v>2</v>
          </cell>
          <cell r="O18047">
            <v>2778700</v>
          </cell>
        </row>
        <row r="18048">
          <cell r="A18048">
            <v>45968</v>
          </cell>
          <cell r="C18048" t="str">
            <v>SIPOTE BURRITO S.A</v>
          </cell>
          <cell r="F18048">
            <v>45948.563680555555</v>
          </cell>
          <cell r="G18048">
            <v>45978.563622685186</v>
          </cell>
          <cell r="H18048">
            <v>-7</v>
          </cell>
          <cell r="O18048">
            <v>7087017.7728000004</v>
          </cell>
        </row>
        <row r="18049">
          <cell r="A18049">
            <v>45968</v>
          </cell>
          <cell r="C18049" t="str">
            <v>SIPOTE BURRITO S.A</v>
          </cell>
          <cell r="F18049">
            <v>45950.401458333334</v>
          </cell>
          <cell r="G18049">
            <v>45980.400960648149</v>
          </cell>
          <cell r="H18049">
            <v>-9</v>
          </cell>
          <cell r="O18049">
            <v>4455039.4616</v>
          </cell>
        </row>
        <row r="18050">
          <cell r="A18050">
            <v>45968</v>
          </cell>
          <cell r="C18050" t="str">
            <v>SIPOTE BURRITO S.A</v>
          </cell>
          <cell r="F18050">
            <v>45951.581620370373</v>
          </cell>
          <cell r="G18050">
            <v>45981.581493055557</v>
          </cell>
          <cell r="H18050">
            <v>-10</v>
          </cell>
          <cell r="O18050">
            <v>473280</v>
          </cell>
        </row>
        <row r="18051">
          <cell r="A18051">
            <v>45968</v>
          </cell>
          <cell r="C18051" t="str">
            <v>SIPOTE BURRITO S.A</v>
          </cell>
          <cell r="F18051">
            <v>45955.440821759257</v>
          </cell>
          <cell r="G18051">
            <v>45985.4374537037</v>
          </cell>
          <cell r="H18051">
            <v>-14</v>
          </cell>
          <cell r="O18051">
            <v>5772482.5728000002</v>
          </cell>
        </row>
        <row r="18052">
          <cell r="A18052">
            <v>45968</v>
          </cell>
          <cell r="C18052" t="str">
            <v>GATE GOURMET COLOMBIA SAS</v>
          </cell>
          <cell r="F18052">
            <v>45931.197314814817</v>
          </cell>
          <cell r="G18052">
            <v>45961.197199074071</v>
          </cell>
          <cell r="H18052">
            <v>10</v>
          </cell>
          <cell r="O18052">
            <v>1076963</v>
          </cell>
        </row>
        <row r="18053">
          <cell r="A18053">
            <v>45968</v>
          </cell>
          <cell r="C18053" t="str">
            <v>GATE GOURMET COLOMBIA SAS</v>
          </cell>
          <cell r="F18053">
            <v>45933.449386574073</v>
          </cell>
          <cell r="G18053">
            <v>45963.449201388888</v>
          </cell>
          <cell r="H18053">
            <v>8</v>
          </cell>
          <cell r="O18053">
            <v>3394030</v>
          </cell>
        </row>
        <row r="18054">
          <cell r="A18054">
            <v>45968</v>
          </cell>
          <cell r="C18054" t="str">
            <v>GATE GOURMET COLOMBIA SAS</v>
          </cell>
          <cell r="F18054">
            <v>45936.512037037035</v>
          </cell>
          <cell r="G18054">
            <v>45966.511724537035</v>
          </cell>
          <cell r="H18054">
            <v>5</v>
          </cell>
          <cell r="O18054">
            <v>7875400</v>
          </cell>
        </row>
        <row r="18055">
          <cell r="A18055">
            <v>45968</v>
          </cell>
          <cell r="C18055" t="str">
            <v>GATE GOURMET COLOMBIA SAS</v>
          </cell>
          <cell r="F18055">
            <v>45939.4612037037</v>
          </cell>
          <cell r="G18055">
            <v>45969.4608912037</v>
          </cell>
          <cell r="H18055">
            <v>2</v>
          </cell>
          <cell r="O18055">
            <v>150800</v>
          </cell>
        </row>
        <row r="18056">
          <cell r="A18056">
            <v>45968</v>
          </cell>
          <cell r="C18056" t="str">
            <v>GATE GOURMET COLOMBIA SAS</v>
          </cell>
          <cell r="F18056">
            <v>45939.548877314817</v>
          </cell>
          <cell r="G18056">
            <v>45969.548668981479</v>
          </cell>
          <cell r="H18056">
            <v>2</v>
          </cell>
          <cell r="O18056">
            <v>179800</v>
          </cell>
        </row>
        <row r="18057">
          <cell r="A18057">
            <v>45968</v>
          </cell>
          <cell r="C18057" t="str">
            <v>GATE GOURMET COLOMBIA SAS</v>
          </cell>
          <cell r="F18057">
            <v>45940.240300925929</v>
          </cell>
          <cell r="G18057">
            <v>45970.240300925929</v>
          </cell>
          <cell r="H18057">
            <v>1</v>
          </cell>
          <cell r="O18057">
            <v>6124300</v>
          </cell>
        </row>
        <row r="18058">
          <cell r="A18058">
            <v>45968</v>
          </cell>
          <cell r="C18058" t="str">
            <v>GATE GOURMET COLOMBIA SAS</v>
          </cell>
          <cell r="F18058">
            <v>45940.456956018519</v>
          </cell>
          <cell r="G18058">
            <v>45970.45648148148</v>
          </cell>
          <cell r="H18058">
            <v>1</v>
          </cell>
          <cell r="O18058">
            <v>410600</v>
          </cell>
        </row>
        <row r="18059">
          <cell r="A18059">
            <v>45968</v>
          </cell>
          <cell r="C18059" t="str">
            <v>GATE GOURMET COLOMBIA SAS</v>
          </cell>
          <cell r="F18059">
            <v>45944.194027777776</v>
          </cell>
          <cell r="G18059">
            <v>45974.18608796296</v>
          </cell>
          <cell r="H18059">
            <v>-3</v>
          </cell>
          <cell r="O18059">
            <v>1062552</v>
          </cell>
        </row>
        <row r="18060">
          <cell r="A18060">
            <v>45968</v>
          </cell>
          <cell r="C18060" t="str">
            <v>PPC SAS</v>
          </cell>
          <cell r="F18060">
            <v>45946.205960648149</v>
          </cell>
          <cell r="G18060">
            <v>45961.20584490741</v>
          </cell>
          <cell r="H18060">
            <v>10</v>
          </cell>
          <cell r="O18060">
            <v>2390362.7579999999</v>
          </cell>
        </row>
        <row r="18061">
          <cell r="A18061">
            <v>45968</v>
          </cell>
          <cell r="C18061" t="str">
            <v>PPC SAS</v>
          </cell>
          <cell r="F18061">
            <v>45946.557858796295</v>
          </cell>
          <cell r="G18061">
            <v>45961.55773148148</v>
          </cell>
          <cell r="H18061">
            <v>10</v>
          </cell>
          <cell r="O18061">
            <v>5372963.4579999996</v>
          </cell>
        </row>
        <row r="18062">
          <cell r="A18062">
            <v>45968</v>
          </cell>
          <cell r="C18062" t="str">
            <v>PPC SAS</v>
          </cell>
          <cell r="F18062">
            <v>45947.593310185184</v>
          </cell>
          <cell r="G18062">
            <v>45962.592881944445</v>
          </cell>
          <cell r="H18062">
            <v>9</v>
          </cell>
          <cell r="O18062">
            <v>4034029.6880000001</v>
          </cell>
        </row>
        <row r="18063">
          <cell r="A18063">
            <v>45968</v>
          </cell>
          <cell r="C18063" t="str">
            <v>PPC SAS</v>
          </cell>
          <cell r="F18063">
            <v>45950.575381944444</v>
          </cell>
          <cell r="G18063">
            <v>45965.574652777781</v>
          </cell>
          <cell r="H18063">
            <v>6</v>
          </cell>
          <cell r="O18063">
            <v>5508599.5899999999</v>
          </cell>
        </row>
        <row r="18064">
          <cell r="A18064">
            <v>45968</v>
          </cell>
          <cell r="C18064" t="str">
            <v>PPC SAS</v>
          </cell>
          <cell r="F18064">
            <v>45951.460798611108</v>
          </cell>
          <cell r="G18064">
            <v>45966.460717592592</v>
          </cell>
          <cell r="H18064">
            <v>5</v>
          </cell>
          <cell r="O18064">
            <v>3280163.6680000001</v>
          </cell>
        </row>
        <row r="18065">
          <cell r="A18065">
            <v>45968</v>
          </cell>
          <cell r="C18065" t="str">
            <v>PPC SAS</v>
          </cell>
          <cell r="F18065">
            <v>45952.610972222225</v>
          </cell>
          <cell r="G18065">
            <v>45967.583101851851</v>
          </cell>
          <cell r="H18065">
            <v>4</v>
          </cell>
          <cell r="O18065">
            <v>5228563.7580000004</v>
          </cell>
        </row>
        <row r="18066">
          <cell r="A18066">
            <v>45968</v>
          </cell>
          <cell r="C18066" t="str">
            <v>CAJA COLOMBIANA DE SUBSIDIO FAMILIAR COLSUBSIDIO</v>
          </cell>
          <cell r="F18066">
            <v>45950.514594907407</v>
          </cell>
          <cell r="G18066">
            <v>45980.514594907407</v>
          </cell>
          <cell r="H18066">
            <v>-9</v>
          </cell>
          <cell r="O18066">
            <v>10482352.733999999</v>
          </cell>
        </row>
        <row r="18067">
          <cell r="A18067">
            <v>45968</v>
          </cell>
          <cell r="C18067" t="str">
            <v>CAJA COLOMBIANA DE SUBSIDIO FAMILIAR COLSUBSIDIO</v>
          </cell>
          <cell r="F18067">
            <v>45951.488634259258</v>
          </cell>
          <cell r="G18067">
            <v>45981.488634259258</v>
          </cell>
          <cell r="H18067">
            <v>-10</v>
          </cell>
          <cell r="O18067">
            <v>1263014.1876000001</v>
          </cell>
        </row>
        <row r="18068">
          <cell r="A18068">
            <v>45968</v>
          </cell>
          <cell r="C18068" t="str">
            <v>CAJA COLOMBIANA DE SUBSIDIO FAMILIAR COLSUBSIDIO</v>
          </cell>
          <cell r="F18068">
            <v>45951.491620370369</v>
          </cell>
          <cell r="G18068">
            <v>45981.491620370369</v>
          </cell>
          <cell r="H18068">
            <v>-10</v>
          </cell>
          <cell r="O18068">
            <v>535255.30200000003</v>
          </cell>
        </row>
        <row r="18069">
          <cell r="A18069">
            <v>45968</v>
          </cell>
          <cell r="C18069" t="str">
            <v>CAJA COLOMBIANA DE SUBSIDIO FAMILIAR COLSUBSIDIO</v>
          </cell>
          <cell r="F18069">
            <v>45951.496319444443</v>
          </cell>
          <cell r="G18069">
            <v>45981.493773148148</v>
          </cell>
          <cell r="H18069">
            <v>-10</v>
          </cell>
          <cell r="O18069">
            <v>571939.46600000001</v>
          </cell>
        </row>
        <row r="18070">
          <cell r="A18070">
            <v>45968</v>
          </cell>
          <cell r="C18070" t="str">
            <v>CAJA COLOMBIANA DE SUBSIDIO FAMILIAR COLSUBSIDIO</v>
          </cell>
          <cell r="F18070">
            <v>45951.498298611114</v>
          </cell>
          <cell r="G18070">
            <v>45981.497800925928</v>
          </cell>
          <cell r="H18070">
            <v>-10</v>
          </cell>
          <cell r="O18070">
            <v>156937.60000000001</v>
          </cell>
        </row>
        <row r="18071">
          <cell r="A18071">
            <v>45968</v>
          </cell>
          <cell r="C18071" t="str">
            <v>CAJA COLOMBIANA DE SUBSIDIO FAMILIAR COLSUBSIDIO</v>
          </cell>
          <cell r="F18071">
            <v>45951.499293981484</v>
          </cell>
          <cell r="G18071">
            <v>45981.498900462961</v>
          </cell>
          <cell r="H18071">
            <v>-10</v>
          </cell>
          <cell r="O18071">
            <v>206961.46</v>
          </cell>
        </row>
        <row r="18072">
          <cell r="A18072">
            <v>45968</v>
          </cell>
          <cell r="C18072" t="str">
            <v>CAJA COLOMBIANA DE SUBSIDIO FAMILIAR COLSUBSIDIO</v>
          </cell>
          <cell r="F18072">
            <v>45951.503078703703</v>
          </cell>
          <cell r="G18072">
            <v>45981.503078703703</v>
          </cell>
          <cell r="H18072">
            <v>-10</v>
          </cell>
          <cell r="O18072">
            <v>1518077.0220000001</v>
          </cell>
        </row>
        <row r="18073">
          <cell r="A18073">
            <v>45968</v>
          </cell>
          <cell r="C18073" t="str">
            <v>CAJA COLOMBIANA DE SUBSIDIO FAMILIAR COLSUBSIDIO</v>
          </cell>
          <cell r="F18073">
            <v>45951.505543981482</v>
          </cell>
          <cell r="G18073">
            <v>45981.50540509259</v>
          </cell>
          <cell r="H18073">
            <v>-10</v>
          </cell>
          <cell r="O18073">
            <v>2324147.77</v>
          </cell>
        </row>
        <row r="18074">
          <cell r="A18074">
            <v>45968</v>
          </cell>
          <cell r="C18074" t="str">
            <v>CAJA COLOMBIANA DE SUBSIDIO FAMILIAR COLSUBSIDIO</v>
          </cell>
          <cell r="F18074">
            <v>45951.506574074076</v>
          </cell>
          <cell r="G18074">
            <v>45981.506377314814</v>
          </cell>
          <cell r="H18074">
            <v>-10</v>
          </cell>
          <cell r="O18074">
            <v>601708.56700000004</v>
          </cell>
        </row>
        <row r="18075">
          <cell r="A18075">
            <v>45968</v>
          </cell>
          <cell r="C18075" t="str">
            <v>CAJA COLOMBIANA DE SUBSIDIO FAMILIAR COLSUBSIDIO</v>
          </cell>
          <cell r="F18075">
            <v>45951.507835648146</v>
          </cell>
          <cell r="G18075">
            <v>45981.507615740738</v>
          </cell>
          <cell r="H18075">
            <v>-10</v>
          </cell>
          <cell r="O18075">
            <v>295533.11800000002</v>
          </cell>
        </row>
        <row r="18076">
          <cell r="A18076">
            <v>45968</v>
          </cell>
          <cell r="C18076" t="str">
            <v>CAJA COLOMBIANA DE SUBSIDIO FAMILIAR COLSUBSIDIO</v>
          </cell>
          <cell r="F18076">
            <v>45951.508784722224</v>
          </cell>
          <cell r="G18076">
            <v>45981.508784722224</v>
          </cell>
          <cell r="H18076">
            <v>-10</v>
          </cell>
          <cell r="O18076">
            <v>708028.88669999992</v>
          </cell>
        </row>
        <row r="18077">
          <cell r="A18077">
            <v>45968</v>
          </cell>
          <cell r="C18077" t="str">
            <v>CAJA COLOMBIANA DE SUBSIDIO FAMILIAR COLSUBSIDIO</v>
          </cell>
          <cell r="F18077">
            <v>45951.510046296295</v>
          </cell>
          <cell r="G18077">
            <v>45981.50980324074</v>
          </cell>
          <cell r="H18077">
            <v>-10</v>
          </cell>
          <cell r="O18077">
            <v>554774.41599999997</v>
          </cell>
        </row>
        <row r="18078">
          <cell r="A18078">
            <v>45968</v>
          </cell>
          <cell r="C18078" t="str">
            <v>CAJA COLOMBIANA DE SUBSIDIO FAMILIAR COLSUBSIDIO</v>
          </cell>
          <cell r="F18078">
            <v>45951.513020833336</v>
          </cell>
          <cell r="G18078">
            <v>45981.510810185187</v>
          </cell>
          <cell r="H18078">
            <v>-10</v>
          </cell>
          <cell r="O18078">
            <v>614302.80940000003</v>
          </cell>
        </row>
        <row r="18079">
          <cell r="A18079">
            <v>45968</v>
          </cell>
          <cell r="C18079" t="str">
            <v>CAJA COLOMBIANA DE SUBSIDIO FAMILIAR COLSUBSIDIO</v>
          </cell>
          <cell r="F18079">
            <v>45951.514803240738</v>
          </cell>
          <cell r="G18079">
            <v>45981.514513888891</v>
          </cell>
          <cell r="H18079">
            <v>-10</v>
          </cell>
          <cell r="O18079">
            <v>1228115.1888000001</v>
          </cell>
        </row>
        <row r="18080">
          <cell r="A18080">
            <v>45968</v>
          </cell>
          <cell r="C18080" t="str">
            <v>CAJA COLOMBIANA DE SUBSIDIO FAMILIAR COLSUBSIDIO</v>
          </cell>
          <cell r="F18080">
            <v>45951.518240740741</v>
          </cell>
          <cell r="G18080">
            <v>45981.517754629633</v>
          </cell>
          <cell r="H18080">
            <v>-10</v>
          </cell>
          <cell r="O18080">
            <v>1128675.602</v>
          </cell>
        </row>
        <row r="18081">
          <cell r="A18081">
            <v>45968</v>
          </cell>
          <cell r="C18081" t="str">
            <v>CAJA COLOMBIANA DE SUBSIDIO FAMILIAR COLSUBSIDIO</v>
          </cell>
          <cell r="F18081">
            <v>45951.519432870373</v>
          </cell>
          <cell r="G18081">
            <v>45981.519432870373</v>
          </cell>
          <cell r="H18081">
            <v>-10</v>
          </cell>
          <cell r="O18081">
            <v>196172</v>
          </cell>
        </row>
        <row r="18082">
          <cell r="A18082">
            <v>45968</v>
          </cell>
          <cell r="C18082" t="str">
            <v>CAJA COLOMBIANA DE SUBSIDIO FAMILIAR COLSUBSIDIO</v>
          </cell>
          <cell r="F18082">
            <v>45951.522303240738</v>
          </cell>
          <cell r="G18082">
            <v>45981.520578703705</v>
          </cell>
          <cell r="H18082">
            <v>-10</v>
          </cell>
          <cell r="O18082">
            <v>1040545.331</v>
          </cell>
        </row>
        <row r="18083">
          <cell r="A18083">
            <v>45968</v>
          </cell>
          <cell r="C18083" t="str">
            <v>CAJA COLOMBIANA DE SUBSIDIO FAMILIAR COLSUBSIDIO</v>
          </cell>
          <cell r="F18083">
            <v>45951.523425925923</v>
          </cell>
          <cell r="G18083">
            <v>45981.523206018515</v>
          </cell>
          <cell r="H18083">
            <v>-10</v>
          </cell>
          <cell r="O18083">
            <v>1434645.0703999999</v>
          </cell>
        </row>
        <row r="18084">
          <cell r="A18084">
            <v>45968</v>
          </cell>
          <cell r="C18084" t="str">
            <v>CAJA COLOMBIANA DE SUBSIDIO FAMILIAR COLSUBSIDIO</v>
          </cell>
          <cell r="F18084">
            <v>45951.524675925924</v>
          </cell>
          <cell r="G18084">
            <v>45981.52449074074</v>
          </cell>
          <cell r="H18084">
            <v>-10</v>
          </cell>
          <cell r="O18084">
            <v>859625.70400000003</v>
          </cell>
        </row>
        <row r="18085">
          <cell r="A18085">
            <v>45968</v>
          </cell>
          <cell r="C18085" t="str">
            <v>CAJA COLOMBIANA DE SUBSIDIO FAMILIAR COLSUBSIDIO</v>
          </cell>
          <cell r="F18085">
            <v>45951.525370370371</v>
          </cell>
          <cell r="G18085">
            <v>45981.525370370371</v>
          </cell>
          <cell r="H18085">
            <v>-10</v>
          </cell>
          <cell r="O18085">
            <v>6104676.4680000003</v>
          </cell>
        </row>
        <row r="18086">
          <cell r="A18086">
            <v>45968</v>
          </cell>
          <cell r="C18086" t="str">
            <v>CAJA COLOMBIANA DE SUBSIDIO FAMILIAR COLSUBSIDIO</v>
          </cell>
          <cell r="F18086">
            <v>45951.526504629626</v>
          </cell>
          <cell r="G18086">
            <v>45981.526504629626</v>
          </cell>
          <cell r="H18086">
            <v>-10</v>
          </cell>
          <cell r="O18086">
            <v>840400.848</v>
          </cell>
        </row>
        <row r="18087">
          <cell r="A18087">
            <v>45968</v>
          </cell>
          <cell r="C18087" t="str">
            <v>CAJA COLOMBIANA DE SUBSIDIO FAMILIAR COLSUBSIDIO</v>
          </cell>
          <cell r="F18087">
            <v>45951.535810185182</v>
          </cell>
          <cell r="G18087">
            <v>45981.535578703704</v>
          </cell>
          <cell r="H18087">
            <v>-10</v>
          </cell>
          <cell r="O18087">
            <v>4386013.5760000004</v>
          </cell>
        </row>
        <row r="18088">
          <cell r="A18088">
            <v>45968</v>
          </cell>
          <cell r="C18088" t="str">
            <v>CAJA COLOMBIANA DE SUBSIDIO FAMILIAR COLSUBSIDIO</v>
          </cell>
          <cell r="F18088">
            <v>45951.537997685184</v>
          </cell>
          <cell r="G18088">
            <v>45981.537997685184</v>
          </cell>
          <cell r="H18088">
            <v>-10</v>
          </cell>
          <cell r="O18088">
            <v>325449.348</v>
          </cell>
        </row>
        <row r="18089">
          <cell r="A18089">
            <v>45968</v>
          </cell>
          <cell r="C18089" t="str">
            <v>CAJA COLOMBIANA DE SUBSIDIO FAMILIAR COLSUBSIDIO</v>
          </cell>
          <cell r="F18089">
            <v>45951.539548611108</v>
          </cell>
          <cell r="G18089">
            <v>45981.539386574077</v>
          </cell>
          <cell r="H18089">
            <v>-10</v>
          </cell>
          <cell r="O18089">
            <v>1000182.942</v>
          </cell>
        </row>
        <row r="18090">
          <cell r="A18090">
            <v>45968</v>
          </cell>
          <cell r="C18090" t="str">
            <v>CAJA COLOMBIANA DE SUBSIDIO FAMILIAR COLSUBSIDIO</v>
          </cell>
          <cell r="F18090">
            <v>45951.543564814812</v>
          </cell>
          <cell r="G18090">
            <v>45981.542025462964</v>
          </cell>
          <cell r="H18090">
            <v>-10</v>
          </cell>
          <cell r="O18090">
            <v>9025089.0319999997</v>
          </cell>
        </row>
        <row r="18091">
          <cell r="A18091">
            <v>45968</v>
          </cell>
          <cell r="C18091" t="str">
            <v>CAJA COLOMBIANA DE SUBSIDIO FAMILIAR COLSUBSIDIO</v>
          </cell>
          <cell r="F18091">
            <v>45951.544583333336</v>
          </cell>
          <cell r="G18091">
            <v>45981.544583333336</v>
          </cell>
          <cell r="H18091">
            <v>-10</v>
          </cell>
          <cell r="O18091">
            <v>1666383.054</v>
          </cell>
        </row>
        <row r="18092">
          <cell r="A18092">
            <v>45968</v>
          </cell>
          <cell r="C18092" t="str">
            <v>CAJA COLOMBIANA DE SUBSIDIO FAMILIAR COLSUBSIDIO</v>
          </cell>
          <cell r="F18092">
            <v>45951.546712962961</v>
          </cell>
          <cell r="G18092">
            <v>45981.546539351853</v>
          </cell>
          <cell r="H18092">
            <v>-10</v>
          </cell>
          <cell r="O18092">
            <v>1908116.0009999999</v>
          </cell>
        </row>
        <row r="18093">
          <cell r="A18093">
            <v>45968</v>
          </cell>
          <cell r="C18093" t="str">
            <v>CAJA COLOMBIANA DE SUBSIDIO FAMILIAR COLSUBSIDIO</v>
          </cell>
          <cell r="F18093">
            <v>45951.547847222224</v>
          </cell>
          <cell r="G18093">
            <v>45981.547581018516</v>
          </cell>
          <cell r="H18093">
            <v>-10</v>
          </cell>
          <cell r="O18093">
            <v>427654.96</v>
          </cell>
        </row>
        <row r="18094">
          <cell r="A18094">
            <v>45968</v>
          </cell>
          <cell r="C18094" t="str">
            <v>CAJA COLOMBIANA DE SUBSIDIO FAMILIAR COLSUBSIDIO</v>
          </cell>
          <cell r="F18094">
            <v>45951.552060185182</v>
          </cell>
          <cell r="G18094">
            <v>45981.55059027778</v>
          </cell>
          <cell r="H18094">
            <v>-10</v>
          </cell>
          <cell r="O18094">
            <v>1951886.8785000001</v>
          </cell>
        </row>
        <row r="18095">
          <cell r="A18095">
            <v>45968</v>
          </cell>
          <cell r="C18095" t="str">
            <v>CAJA COLOMBIANA DE SUBSIDIO FAMILIAR COLSUBSIDIO</v>
          </cell>
          <cell r="F18095">
            <v>45951.555694444447</v>
          </cell>
          <cell r="G18095">
            <v>45981.554537037038</v>
          </cell>
          <cell r="H18095">
            <v>-10</v>
          </cell>
          <cell r="O18095">
            <v>1263690.9809999999</v>
          </cell>
        </row>
        <row r="18096">
          <cell r="A18096">
            <v>45968</v>
          </cell>
          <cell r="C18096" t="str">
            <v>CAJA COLOMBIANA DE SUBSIDIO FAMILIAR COLSUBSIDIO</v>
          </cell>
          <cell r="F18096">
            <v>45951.556527777779</v>
          </cell>
          <cell r="G18096">
            <v>45981.556354166663</v>
          </cell>
          <cell r="H18096">
            <v>-10</v>
          </cell>
          <cell r="O18096">
            <v>1940636.4143000001</v>
          </cell>
        </row>
        <row r="18097">
          <cell r="A18097">
            <v>45968</v>
          </cell>
          <cell r="C18097" t="str">
            <v>CAJA COLOMBIANA DE SUBSIDIO FAMILIAR COLSUBSIDIO</v>
          </cell>
          <cell r="F18097">
            <v>45951.558935185189</v>
          </cell>
          <cell r="G18097">
            <v>45981.557835648149</v>
          </cell>
          <cell r="H18097">
            <v>-10</v>
          </cell>
          <cell r="O18097">
            <v>14922558.824999999</v>
          </cell>
        </row>
        <row r="18098">
          <cell r="A18098">
            <v>45968</v>
          </cell>
          <cell r="C18098" t="str">
            <v>CAJA COLOMBIANA DE SUBSIDIO FAMILIAR COLSUBSIDIO</v>
          </cell>
          <cell r="F18098">
            <v>45951.560937499999</v>
          </cell>
          <cell r="G18098">
            <v>45981.560729166667</v>
          </cell>
          <cell r="H18098">
            <v>-10</v>
          </cell>
          <cell r="O18098">
            <v>12867191.216499999</v>
          </cell>
        </row>
        <row r="18099">
          <cell r="A18099">
            <v>45968</v>
          </cell>
          <cell r="C18099" t="str">
            <v>CAJA COLOMBIANA DE SUBSIDIO FAMILIAR COLSUBSIDIO</v>
          </cell>
          <cell r="F18099">
            <v>45951.562476851854</v>
          </cell>
          <cell r="G18099">
            <v>45981.562476851854</v>
          </cell>
          <cell r="H18099">
            <v>-10</v>
          </cell>
          <cell r="O18099">
            <v>7036135.4540999997</v>
          </cell>
        </row>
        <row r="18100">
          <cell r="A18100">
            <v>45968</v>
          </cell>
          <cell r="C18100" t="str">
            <v>CAJA COLOMBIANA DE SUBSIDIO FAMILIAR COLSUBSIDIO</v>
          </cell>
          <cell r="F18100">
            <v>45951.566122685188</v>
          </cell>
          <cell r="G18100">
            <v>45981.566122685188</v>
          </cell>
          <cell r="H18100">
            <v>-10</v>
          </cell>
          <cell r="O18100">
            <v>433907.9425</v>
          </cell>
        </row>
        <row r="18101">
          <cell r="A18101">
            <v>45968</v>
          </cell>
          <cell r="C18101" t="str">
            <v>CAJA COLOMBIANA DE SUBSIDIO FAMILIAR COLSUBSIDIO</v>
          </cell>
          <cell r="F18101">
            <v>45960.606770833336</v>
          </cell>
          <cell r="G18101">
            <v>45990.606678240743</v>
          </cell>
          <cell r="H18101">
            <v>-19</v>
          </cell>
          <cell r="O18101">
            <v>3238623.1652000002</v>
          </cell>
        </row>
        <row r="18102">
          <cell r="A18102">
            <v>45968</v>
          </cell>
          <cell r="C18102" t="str">
            <v>CAJA COLOMBIANA DE SUBSIDIO FAMILIAR COLSUBSIDIO</v>
          </cell>
          <cell r="F18102">
            <v>45960.610520833332</v>
          </cell>
          <cell r="G18102">
            <v>45990.609143518515</v>
          </cell>
          <cell r="H18102">
            <v>-19</v>
          </cell>
          <cell r="O18102">
            <v>201076.3</v>
          </cell>
        </row>
        <row r="18103">
          <cell r="A18103">
            <v>45968</v>
          </cell>
          <cell r="C18103" t="str">
            <v>CAJA COLOMBIANA DE SUBSIDIO FAMILIAR COLSUBSIDIO</v>
          </cell>
          <cell r="F18103">
            <v>45960.611377314817</v>
          </cell>
          <cell r="G18103">
            <v>45990.611215277779</v>
          </cell>
          <cell r="H18103">
            <v>-19</v>
          </cell>
          <cell r="O18103">
            <v>3540806.514</v>
          </cell>
        </row>
        <row r="18104">
          <cell r="A18104">
            <v>45968</v>
          </cell>
          <cell r="C18104" t="str">
            <v>CAJA COLOMBIANA DE SUBSIDIO FAMILIAR COLSUBSIDIO</v>
          </cell>
          <cell r="F18104">
            <v>45960.612210648149</v>
          </cell>
          <cell r="G18104">
            <v>45990.612060185187</v>
          </cell>
          <cell r="H18104">
            <v>-19</v>
          </cell>
          <cell r="O18104">
            <v>1275019.9140000001</v>
          </cell>
        </row>
        <row r="18105">
          <cell r="A18105">
            <v>45968</v>
          </cell>
          <cell r="C18105" t="str">
            <v>CAJA COLOMBIANA DE SUBSIDIO FAMILIAR COLSUBSIDIO</v>
          </cell>
          <cell r="F18105">
            <v>45960.613379629627</v>
          </cell>
          <cell r="G18105">
            <v>45990.613182870373</v>
          </cell>
          <cell r="H18105">
            <v>-19</v>
          </cell>
          <cell r="O18105">
            <v>558599.77</v>
          </cell>
        </row>
        <row r="18106">
          <cell r="A18106">
            <v>45968</v>
          </cell>
          <cell r="C18106" t="str">
            <v>CAJA COLOMBIANA DE SUBSIDIO FAMILIAR COLSUBSIDIO</v>
          </cell>
          <cell r="F18106">
            <v>45960.615925925929</v>
          </cell>
          <cell r="G18106">
            <v>45990.614027777781</v>
          </cell>
          <cell r="H18106">
            <v>-19</v>
          </cell>
          <cell r="O18106">
            <v>1384748.7222</v>
          </cell>
        </row>
        <row r="18107">
          <cell r="A18107">
            <v>45968</v>
          </cell>
          <cell r="C18107" t="str">
            <v>CAJA COLOMBIANA DE SUBSIDIO FAMILIAR COLSUBSIDIO</v>
          </cell>
          <cell r="F18107">
            <v>45960.616863425923</v>
          </cell>
          <cell r="G18107">
            <v>45990.616631944446</v>
          </cell>
          <cell r="H18107">
            <v>-19</v>
          </cell>
          <cell r="O18107">
            <v>473608.25099999999</v>
          </cell>
        </row>
        <row r="18108">
          <cell r="A18108">
            <v>45968</v>
          </cell>
          <cell r="C18108" t="str">
            <v>CAJA COLOMBIANA DE SUBSIDIO FAMILIAR COLSUBSIDIO</v>
          </cell>
          <cell r="F18108">
            <v>45960.619930555556</v>
          </cell>
          <cell r="G18108">
            <v>45990.619791666664</v>
          </cell>
          <cell r="H18108">
            <v>-19</v>
          </cell>
          <cell r="O18108">
            <v>327116.81</v>
          </cell>
        </row>
        <row r="18109">
          <cell r="A18109">
            <v>45968</v>
          </cell>
          <cell r="C18109" t="str">
            <v>CAJA COLOMBIANA DE SUBSIDIO FAMILIAR COLSUBSIDIO</v>
          </cell>
          <cell r="F18109">
            <v>45960.620891203704</v>
          </cell>
          <cell r="G18109">
            <v>45990.62054398148</v>
          </cell>
          <cell r="H18109">
            <v>-19</v>
          </cell>
          <cell r="O18109">
            <v>967029.87399999995</v>
          </cell>
        </row>
        <row r="18110">
          <cell r="A18110">
            <v>45968</v>
          </cell>
          <cell r="C18110" t="str">
            <v>CAJA COLOMBIANA DE SUBSIDIO FAMILIAR COLSUBSIDIO</v>
          </cell>
          <cell r="F18110">
            <v>45960.621840277781</v>
          </cell>
          <cell r="G18110">
            <v>45990.621678240743</v>
          </cell>
          <cell r="H18110">
            <v>-19</v>
          </cell>
          <cell r="O18110">
            <v>1215236.497</v>
          </cell>
        </row>
        <row r="18111">
          <cell r="A18111">
            <v>45968</v>
          </cell>
          <cell r="C18111" t="str">
            <v>CAJA COLOMBIANA DE SUBSIDIO FAMILIAR COLSUBSIDIO</v>
          </cell>
          <cell r="F18111">
            <v>45960.623113425929</v>
          </cell>
          <cell r="G18111">
            <v>45990.62295138889</v>
          </cell>
          <cell r="H18111">
            <v>-19</v>
          </cell>
          <cell r="O18111">
            <v>893563.46</v>
          </cell>
        </row>
        <row r="18112">
          <cell r="A18112">
            <v>45968</v>
          </cell>
          <cell r="C18112" t="str">
            <v>CAJA COLOMBIANA DE SUBSIDIO FAMILIAR COLSUBSIDIO</v>
          </cell>
          <cell r="F18112">
            <v>45960.623842592591</v>
          </cell>
          <cell r="G18112">
            <v>45990.623842592591</v>
          </cell>
          <cell r="H18112">
            <v>-19</v>
          </cell>
          <cell r="O18112">
            <v>459042.48</v>
          </cell>
        </row>
        <row r="18113">
          <cell r="A18113">
            <v>45968</v>
          </cell>
          <cell r="C18113" t="str">
            <v>CAJA COLOMBIANA DE SUBSIDIO FAMILIAR COLSUBSIDIO</v>
          </cell>
          <cell r="F18113">
            <v>45960.626770833333</v>
          </cell>
          <cell r="G18113">
            <v>45990.624502314815</v>
          </cell>
          <cell r="H18113">
            <v>-19</v>
          </cell>
          <cell r="O18113">
            <v>2940127.85</v>
          </cell>
        </row>
        <row r="18114">
          <cell r="A18114">
            <v>45968</v>
          </cell>
          <cell r="C18114" t="str">
            <v>CAJA COLOMBIANA DE SUBSIDIO FAMILIAR COLSUBSIDIO</v>
          </cell>
          <cell r="F18114">
            <v>45960.628009259257</v>
          </cell>
          <cell r="G18114">
            <v>45990.627847222226</v>
          </cell>
          <cell r="H18114">
            <v>-19</v>
          </cell>
          <cell r="O18114">
            <v>920223.23480000009</v>
          </cell>
        </row>
        <row r="18115">
          <cell r="A18115">
            <v>45968</v>
          </cell>
          <cell r="C18115" t="str">
            <v>CAJA COLOMBIANA DE SUBSIDIO FAMILIAR COLSUBSIDIO</v>
          </cell>
          <cell r="F18115">
            <v>45960.628657407404</v>
          </cell>
          <cell r="G18115">
            <v>45990.628483796296</v>
          </cell>
          <cell r="H18115">
            <v>-19</v>
          </cell>
          <cell r="O18115">
            <v>911738.79580000008</v>
          </cell>
        </row>
        <row r="18116">
          <cell r="A18116">
            <v>45968</v>
          </cell>
          <cell r="C18116" t="str">
            <v>CAJA COLOMBIANA DE SUBSIDIO FAMILIAR COLSUBSIDIO</v>
          </cell>
          <cell r="F18116">
            <v>45960.629895833335</v>
          </cell>
          <cell r="G18116">
            <v>45990.629745370374</v>
          </cell>
          <cell r="H18116">
            <v>-19</v>
          </cell>
          <cell r="O18116">
            <v>1977757.061</v>
          </cell>
        </row>
        <row r="18117">
          <cell r="A18117">
            <v>45968</v>
          </cell>
          <cell r="C18117" t="str">
            <v>CAJA COLOMBIANA DE SUBSIDIO FAMILIAR COLSUBSIDIO</v>
          </cell>
          <cell r="F18117">
            <v>45960.632094907407</v>
          </cell>
          <cell r="G18117">
            <v>45990.630914351852</v>
          </cell>
          <cell r="H18117">
            <v>-19</v>
          </cell>
          <cell r="O18117">
            <v>1366337.98</v>
          </cell>
        </row>
        <row r="18118">
          <cell r="A18118">
            <v>45968</v>
          </cell>
          <cell r="C18118" t="str">
            <v>CAJA COLOMBIANA DE SUBSIDIO FAMILIAR COLSUBSIDIO</v>
          </cell>
          <cell r="F18118">
            <v>45960.633287037039</v>
          </cell>
          <cell r="G18118">
            <v>45990.633090277777</v>
          </cell>
          <cell r="H18118">
            <v>-19</v>
          </cell>
          <cell r="O18118">
            <v>1133628.9450000001</v>
          </cell>
        </row>
        <row r="18119">
          <cell r="A18119">
            <v>45968</v>
          </cell>
          <cell r="C18119" t="str">
            <v>CAJA COLOMBIANA DE SUBSIDIO FAMILIAR COLSUBSIDIO</v>
          </cell>
          <cell r="F18119">
            <v>45960.63422453704</v>
          </cell>
          <cell r="G18119">
            <v>45990.634085648147</v>
          </cell>
          <cell r="H18119">
            <v>-19</v>
          </cell>
          <cell r="O18119">
            <v>308578.55599999998</v>
          </cell>
        </row>
        <row r="18120">
          <cell r="A18120">
            <v>45968</v>
          </cell>
          <cell r="C18120" t="str">
            <v>CAJA COLOMBIANA DE SUBSIDIO FAMILIAR COLSUBSIDIO</v>
          </cell>
          <cell r="F18120">
            <v>45960.634837962964</v>
          </cell>
          <cell r="G18120">
            <v>45990.634687500002</v>
          </cell>
          <cell r="H18120">
            <v>-19</v>
          </cell>
          <cell r="O18120">
            <v>427704.00300000003</v>
          </cell>
        </row>
        <row r="18121">
          <cell r="A18121">
            <v>45968</v>
          </cell>
          <cell r="C18121" t="str">
            <v>CAJA COLOMBIANA DE SUBSIDIO FAMILIAR COLSUBSIDIO</v>
          </cell>
          <cell r="F18121">
            <v>45960.63553240741</v>
          </cell>
          <cell r="G18121">
            <v>45990.635370370372</v>
          </cell>
          <cell r="H18121">
            <v>-19</v>
          </cell>
          <cell r="O18121">
            <v>12830531.573999999</v>
          </cell>
        </row>
        <row r="18122">
          <cell r="A18122">
            <v>45968</v>
          </cell>
          <cell r="C18122" t="str">
            <v>CAJA COLOMBIANA DE SUBSIDIO FAMILIAR COLSUBSIDIO</v>
          </cell>
          <cell r="F18122">
            <v>45960.637199074074</v>
          </cell>
          <cell r="G18122">
            <v>45990.637037037035</v>
          </cell>
          <cell r="H18122">
            <v>-19</v>
          </cell>
          <cell r="O18122">
            <v>674586.46499999997</v>
          </cell>
        </row>
        <row r="18123">
          <cell r="A18123">
            <v>45968</v>
          </cell>
          <cell r="C18123" t="str">
            <v>CAJA COLOMBIANA DE SUBSIDIO FAMILIAR COLSUBSIDIO</v>
          </cell>
          <cell r="F18123">
            <v>45960.637824074074</v>
          </cell>
          <cell r="G18123">
            <v>45990.637673611112</v>
          </cell>
          <cell r="H18123">
            <v>-19</v>
          </cell>
          <cell r="O18123">
            <v>274984.10100000002</v>
          </cell>
        </row>
        <row r="18124">
          <cell r="A18124">
            <v>45968</v>
          </cell>
          <cell r="C18124" t="str">
            <v>CAJA COLOMBIANA DE SUBSIDIO FAMILIAR COLSUBSIDIO</v>
          </cell>
          <cell r="F18124">
            <v>45960.638657407406</v>
          </cell>
          <cell r="G18124">
            <v>45990.638321759259</v>
          </cell>
          <cell r="H18124">
            <v>-19</v>
          </cell>
          <cell r="O18124">
            <v>547221.79399999999</v>
          </cell>
        </row>
        <row r="18125">
          <cell r="A18125">
            <v>45968</v>
          </cell>
          <cell r="C18125" t="str">
            <v>CAJA COLOMBIANA DE SUBSIDIO FAMILIAR COLSUBSIDIO</v>
          </cell>
          <cell r="F18125">
            <v>45960.640763888892</v>
          </cell>
          <cell r="G18125">
            <v>45990.639560185184</v>
          </cell>
          <cell r="H18125">
            <v>-19</v>
          </cell>
          <cell r="O18125">
            <v>1863977.301</v>
          </cell>
        </row>
        <row r="18126">
          <cell r="A18126">
            <v>45968</v>
          </cell>
          <cell r="C18126" t="str">
            <v>CAJA COLOMBIANA DE SUBSIDIO FAMILIAR COLSUBSIDIO</v>
          </cell>
          <cell r="F18126">
            <v>45960.641655092593</v>
          </cell>
          <cell r="G18126">
            <v>45990.641504629632</v>
          </cell>
          <cell r="H18126">
            <v>-19</v>
          </cell>
          <cell r="O18126">
            <v>324419.44500000001</v>
          </cell>
        </row>
        <row r="18127">
          <cell r="A18127">
            <v>45968</v>
          </cell>
          <cell r="C18127" t="str">
            <v>CAJA COLOMBIANA DE SUBSIDIO FAMILIAR COLSUBSIDIO</v>
          </cell>
          <cell r="F18127">
            <v>45960.642557870371</v>
          </cell>
          <cell r="G18127">
            <v>45990.642384259256</v>
          </cell>
          <cell r="H18127">
            <v>-19</v>
          </cell>
          <cell r="O18127">
            <v>699353.18</v>
          </cell>
        </row>
        <row r="18128">
          <cell r="A18128">
            <v>45968</v>
          </cell>
          <cell r="C18128" t="str">
            <v>CAJA COLOMBIANA DE SUBSIDIO FAMILIAR COLSUBSIDIO</v>
          </cell>
          <cell r="F18128">
            <v>45960.644976851851</v>
          </cell>
          <cell r="G18128">
            <v>45990.644560185188</v>
          </cell>
          <cell r="H18128">
            <v>-19</v>
          </cell>
          <cell r="O18128">
            <v>2191241.2400000002</v>
          </cell>
        </row>
        <row r="18129">
          <cell r="A18129">
            <v>45968</v>
          </cell>
          <cell r="C18129" t="str">
            <v>CAJA COLOMBIANA DE SUBSIDIO FAMILIAR COLSUBSIDIO</v>
          </cell>
          <cell r="F18129">
            <v>45960.646701388891</v>
          </cell>
          <cell r="G18129">
            <v>45990.645590277774</v>
          </cell>
          <cell r="H18129">
            <v>-19</v>
          </cell>
          <cell r="O18129">
            <v>1361433.68</v>
          </cell>
        </row>
        <row r="18130">
          <cell r="A18130">
            <v>45968</v>
          </cell>
          <cell r="C18130" t="str">
            <v>CAJA COLOMBIANA DE SUBSIDIO FAMILIAR COLSUBSIDIO</v>
          </cell>
          <cell r="F18130">
            <v>45960.648090277777</v>
          </cell>
          <cell r="G18130">
            <v>45990.648090277777</v>
          </cell>
          <cell r="H18130">
            <v>-19</v>
          </cell>
          <cell r="O18130">
            <v>1870205.7620000001</v>
          </cell>
        </row>
        <row r="18131">
          <cell r="A18131">
            <v>45968</v>
          </cell>
          <cell r="C18131" t="str">
            <v>CAJA COLOMBIANA DE SUBSIDIO FAMILIAR COLSUBSIDIO</v>
          </cell>
          <cell r="F18131">
            <v>45960.648761574077</v>
          </cell>
          <cell r="G18131">
            <v>45990.648761574077</v>
          </cell>
          <cell r="H18131">
            <v>-19</v>
          </cell>
          <cell r="O18131">
            <v>6750567.8737000003</v>
          </cell>
        </row>
        <row r="18132">
          <cell r="A18132">
            <v>45968</v>
          </cell>
          <cell r="C18132" t="str">
            <v>CAJA COLOMBIANA DE SUBSIDIO FAMILIAR COLSUBSIDIO</v>
          </cell>
          <cell r="F18132">
            <v>45960.650219907409</v>
          </cell>
          <cell r="G18132">
            <v>45990.650219907409</v>
          </cell>
          <cell r="H18132">
            <v>-19</v>
          </cell>
          <cell r="O18132">
            <v>318092.89799999999</v>
          </cell>
        </row>
        <row r="18133">
          <cell r="A18133">
            <v>45968</v>
          </cell>
          <cell r="C18133" t="str">
            <v>CAJA COLOMBIANA DE SUBSIDIO FAMILIAR COLSUBSIDIO</v>
          </cell>
          <cell r="F18133">
            <v>45960.651909722219</v>
          </cell>
          <cell r="G18133">
            <v>45990.651770833334</v>
          </cell>
          <cell r="H18133">
            <v>-19</v>
          </cell>
          <cell r="O18133">
            <v>2799276.3539999998</v>
          </cell>
        </row>
        <row r="18134">
          <cell r="A18134">
            <v>45968</v>
          </cell>
          <cell r="C18134" t="str">
            <v>CAJA COLOMBIANA DE SUBSIDIO FAMILIAR COLSUBSIDIO</v>
          </cell>
          <cell r="F18134">
            <v>45960.652789351851</v>
          </cell>
          <cell r="G18134">
            <v>45990.652627314812</v>
          </cell>
          <cell r="H18134">
            <v>-19</v>
          </cell>
          <cell r="O18134">
            <v>1237943.406</v>
          </cell>
        </row>
        <row r="18135">
          <cell r="A18135">
            <v>45968</v>
          </cell>
          <cell r="C18135" t="str">
            <v>CAJA COLOMBIANA DE SUBSIDIO FAMILIAR COLSUBSIDIO</v>
          </cell>
          <cell r="F18135">
            <v>45960.65347222222</v>
          </cell>
          <cell r="G18135">
            <v>45990.653298611112</v>
          </cell>
          <cell r="H18135">
            <v>-19</v>
          </cell>
          <cell r="O18135">
            <v>2265050.9550000001</v>
          </cell>
        </row>
        <row r="18136">
          <cell r="A18136">
            <v>45968</v>
          </cell>
          <cell r="C18136" t="str">
            <v>CAJA COLOMBIANA DE SUBSIDIO FAMILIAR COLSUBSIDIO</v>
          </cell>
          <cell r="F18136">
            <v>45960.654178240744</v>
          </cell>
          <cell r="G18136">
            <v>45990.654016203705</v>
          </cell>
          <cell r="H18136">
            <v>-19</v>
          </cell>
          <cell r="O18136">
            <v>234621.712</v>
          </cell>
        </row>
        <row r="18137">
          <cell r="A18137">
            <v>45968</v>
          </cell>
          <cell r="C18137" t="str">
            <v>CAJA COLOMBIANA DE SUBSIDIO FAMILIAR COLSUBSIDIO</v>
          </cell>
          <cell r="F18137">
            <v>45960.65488425926</v>
          </cell>
          <cell r="G18137">
            <v>45990.654733796298</v>
          </cell>
          <cell r="H18137">
            <v>-19</v>
          </cell>
          <cell r="O18137">
            <v>2786211.2988</v>
          </cell>
        </row>
        <row r="18138">
          <cell r="A18138">
            <v>45968</v>
          </cell>
          <cell r="C18138" t="str">
            <v>CAJA COLOMBIANA DE SUBSIDIO FAMILIAR COLSUBSIDIO</v>
          </cell>
          <cell r="F18138">
            <v>45960.656087962961</v>
          </cell>
          <cell r="G18138">
            <v>45990.6559375</v>
          </cell>
          <cell r="H18138">
            <v>-19</v>
          </cell>
          <cell r="O18138">
            <v>9574861.0620000008</v>
          </cell>
        </row>
        <row r="18139">
          <cell r="A18139">
            <v>45968</v>
          </cell>
          <cell r="C18139" t="str">
            <v>CAJA COLOMBIANA DE SUBSIDIO FAMILIAR COLSUBSIDIO</v>
          </cell>
          <cell r="F18139">
            <v>45960.65693287037</v>
          </cell>
          <cell r="G18139">
            <v>45990.656643518516</v>
          </cell>
          <cell r="H18139">
            <v>-19</v>
          </cell>
          <cell r="O18139">
            <v>14330462.686000001</v>
          </cell>
        </row>
        <row r="18140">
          <cell r="A18140">
            <v>45968</v>
          </cell>
          <cell r="C18140" t="str">
            <v>CAJA COLOMBIANA DE SUBSIDIO FAMILIAR COLSUBSIDIO</v>
          </cell>
          <cell r="F18140">
            <v>45961.709791666668</v>
          </cell>
          <cell r="G18140">
            <v>45991.709791666668</v>
          </cell>
          <cell r="H18140">
            <v>-20</v>
          </cell>
          <cell r="O18140">
            <v>875417.55</v>
          </cell>
        </row>
        <row r="18141">
          <cell r="A18141">
            <v>45968</v>
          </cell>
          <cell r="C18141" t="str">
            <v>CAJA COLOMBIANA DE SUBSIDIO FAMILIAR COLSUBSIDIO</v>
          </cell>
          <cell r="F18141">
            <v>45961.711192129631</v>
          </cell>
          <cell r="G18141">
            <v>45991.711192129631</v>
          </cell>
          <cell r="H18141">
            <v>-20</v>
          </cell>
          <cell r="O18141">
            <v>88056.7065</v>
          </cell>
        </row>
        <row r="18142">
          <cell r="A18142">
            <v>45968</v>
          </cell>
          <cell r="C18142" t="str">
            <v>CAJA COLOMBIANA DE SUBSIDIO FAMILIAR COLSUBSIDIO</v>
          </cell>
          <cell r="F18142">
            <v>45961.715289351851</v>
          </cell>
          <cell r="G18142">
            <v>45991.715289351851</v>
          </cell>
          <cell r="H18142">
            <v>-20</v>
          </cell>
          <cell r="O18142">
            <v>1654416.5619999999</v>
          </cell>
        </row>
        <row r="18143">
          <cell r="A18143">
            <v>45968</v>
          </cell>
          <cell r="C18143" t="str">
            <v>CAJA COLOMBIANA DE SUBSIDIO FAMILIAR COLSUBSIDIO</v>
          </cell>
          <cell r="F18143">
            <v>45961.718043981484</v>
          </cell>
          <cell r="G18143">
            <v>45991.718043981484</v>
          </cell>
          <cell r="H18143">
            <v>-20</v>
          </cell>
          <cell r="O18143">
            <v>7869165.1392000001</v>
          </cell>
        </row>
        <row r="18144">
          <cell r="A18144">
            <v>45968</v>
          </cell>
          <cell r="C18144" t="str">
            <v>CAJA COLOMBIANA DE SUBSIDIO FAMILIAR COLSUBSIDIO</v>
          </cell>
          <cell r="F18144">
            <v>45961.725983796299</v>
          </cell>
          <cell r="G18144">
            <v>45991.725983796299</v>
          </cell>
          <cell r="H18144">
            <v>-20</v>
          </cell>
          <cell r="O18144">
            <v>301109.30709999998</v>
          </cell>
        </row>
        <row r="18145">
          <cell r="A18145">
            <v>45968</v>
          </cell>
          <cell r="C18145" t="str">
            <v>KAREN GISSET MARTINEZ SANDOVAL</v>
          </cell>
          <cell r="F18145">
            <v>45968</v>
          </cell>
          <cell r="G18145">
            <v>45969</v>
          </cell>
          <cell r="H18145">
            <v>2</v>
          </cell>
          <cell r="O18145">
            <v>50940</v>
          </cell>
        </row>
        <row r="18146">
          <cell r="A18146">
            <v>45968</v>
          </cell>
          <cell r="C18146" t="str">
            <v>BEATRIZ  FRANCO CAVALIER</v>
          </cell>
          <cell r="F18146">
            <v>45967</v>
          </cell>
          <cell r="G18146">
            <v>45968</v>
          </cell>
          <cell r="H18146">
            <v>3</v>
          </cell>
          <cell r="O18146">
            <v>89600</v>
          </cell>
        </row>
        <row r="18147">
          <cell r="A18147">
            <v>45968</v>
          </cell>
          <cell r="C18147" t="str">
            <v>SUPER NUEVO MILENIO SA</v>
          </cell>
          <cell r="F18147">
            <v>45958.466354166667</v>
          </cell>
          <cell r="G18147">
            <v>45988.464236111111</v>
          </cell>
          <cell r="H18147">
            <v>-17</v>
          </cell>
          <cell r="O18147">
            <v>137600</v>
          </cell>
        </row>
        <row r="18148">
          <cell r="A18148">
            <v>45968</v>
          </cell>
          <cell r="C18148" t="str">
            <v>PAULA JINNET ARDILA GOMEZ</v>
          </cell>
          <cell r="F18148">
            <v>45965</v>
          </cell>
          <cell r="G18148">
            <v>45966</v>
          </cell>
          <cell r="H18148">
            <v>5</v>
          </cell>
          <cell r="O18148">
            <v>262200</v>
          </cell>
        </row>
        <row r="18149">
          <cell r="A18149">
            <v>45968</v>
          </cell>
          <cell r="C18149" t="str">
            <v>VENTAS MOSTRADOR</v>
          </cell>
          <cell r="F18149">
            <v>45968</v>
          </cell>
          <cell r="G18149">
            <v>45968</v>
          </cell>
          <cell r="H18149">
            <v>0</v>
          </cell>
          <cell r="O18149">
            <v>273636</v>
          </cell>
        </row>
        <row r="18150">
          <cell r="A18150">
            <v>45968</v>
          </cell>
          <cell r="C18150" t="str">
            <v>VENTAS MOSTRADOR</v>
          </cell>
          <cell r="F18150">
            <v>45968</v>
          </cell>
          <cell r="G18150">
            <v>45968</v>
          </cell>
          <cell r="H18150">
            <v>0</v>
          </cell>
          <cell r="O18150">
            <v>321609</v>
          </cell>
        </row>
        <row r="18151">
          <cell r="A18151">
            <v>45968</v>
          </cell>
          <cell r="C18151" t="str">
            <v>RAFAEL ALFONSO DAZA RAMIREZ</v>
          </cell>
          <cell r="F18151">
            <v>45967</v>
          </cell>
          <cell r="G18151">
            <v>45968</v>
          </cell>
          <cell r="H18151">
            <v>3</v>
          </cell>
          <cell r="O18151">
            <v>4134740</v>
          </cell>
        </row>
        <row r="18152">
          <cell r="A18152">
            <v>45968</v>
          </cell>
          <cell r="C18152" t="str">
            <v>KAREN GISSET MARTINEZ SANDOVAL</v>
          </cell>
          <cell r="F18152">
            <v>45968</v>
          </cell>
          <cell r="G18152">
            <v>45969</v>
          </cell>
          <cell r="H18152">
            <v>2</v>
          </cell>
          <cell r="O18152">
            <v>1660260</v>
          </cell>
        </row>
        <row r="18153">
          <cell r="A18153">
            <v>45968</v>
          </cell>
          <cell r="C18153" t="str">
            <v>SARUPETROL SAS</v>
          </cell>
          <cell r="F18153">
            <v>45953</v>
          </cell>
          <cell r="G18153">
            <v>45973</v>
          </cell>
          <cell r="H18153">
            <v>-2</v>
          </cell>
          <cell r="O18153">
            <v>3965550</v>
          </cell>
        </row>
        <row r="18154">
          <cell r="A18154">
            <v>45968</v>
          </cell>
          <cell r="C18154" t="str">
            <v>SARUPETROL SAS</v>
          </cell>
          <cell r="F18154">
            <v>45960</v>
          </cell>
          <cell r="G18154">
            <v>45980</v>
          </cell>
          <cell r="H18154">
            <v>-9</v>
          </cell>
          <cell r="O18154">
            <v>4436300</v>
          </cell>
        </row>
        <row r="18155">
          <cell r="A18155">
            <v>45968</v>
          </cell>
          <cell r="C18155" t="str">
            <v>LE CABRERA SOCIEDAD POR ACCIONES SIMPLIFICADA</v>
          </cell>
          <cell r="F18155">
            <v>45955.628657407404</v>
          </cell>
          <cell r="G18155">
            <v>45970.628321759257</v>
          </cell>
          <cell r="H18155">
            <v>1</v>
          </cell>
          <cell r="O18155">
            <v>5546342.6840000004</v>
          </cell>
        </row>
        <row r="18156">
          <cell r="A18156">
            <v>45968</v>
          </cell>
          <cell r="C18156" t="str">
            <v>LE CABRERA SOCIEDAD POR ACCIONES SIMPLIFICADA</v>
          </cell>
          <cell r="F18156">
            <v>45958.601736111108</v>
          </cell>
          <cell r="G18156">
            <v>45973.6016087963</v>
          </cell>
          <cell r="H18156">
            <v>-2</v>
          </cell>
          <cell r="O18156">
            <v>3164285.3983999998</v>
          </cell>
        </row>
        <row r="18157">
          <cell r="A18157">
            <v>45969</v>
          </cell>
          <cell r="C18157" t="str">
            <v>VENTAS MOSTRADOR</v>
          </cell>
          <cell r="F18157">
            <v>45969</v>
          </cell>
          <cell r="G18157">
            <v>45969</v>
          </cell>
          <cell r="H18157">
            <v>0</v>
          </cell>
          <cell r="O18157">
            <v>7020</v>
          </cell>
        </row>
        <row r="18158">
          <cell r="A18158">
            <v>45969</v>
          </cell>
          <cell r="C18158" t="str">
            <v>VENTAS MOSTRADOR</v>
          </cell>
          <cell r="F18158">
            <v>45969</v>
          </cell>
          <cell r="G18158">
            <v>45969</v>
          </cell>
          <cell r="H18158">
            <v>0</v>
          </cell>
          <cell r="O18158">
            <v>11500</v>
          </cell>
        </row>
        <row r="18159">
          <cell r="A18159">
            <v>45969</v>
          </cell>
          <cell r="C18159" t="str">
            <v>VENTAS MOSTRADOR</v>
          </cell>
          <cell r="F18159">
            <v>45969</v>
          </cell>
          <cell r="G18159">
            <v>45969</v>
          </cell>
          <cell r="H18159">
            <v>0</v>
          </cell>
          <cell r="O18159">
            <v>19500</v>
          </cell>
        </row>
        <row r="18160">
          <cell r="A18160">
            <v>45969</v>
          </cell>
          <cell r="C18160" t="str">
            <v>VENTAS MOSTRADOR</v>
          </cell>
          <cell r="F18160">
            <v>45969</v>
          </cell>
          <cell r="G18160">
            <v>45969</v>
          </cell>
          <cell r="H18160">
            <v>0</v>
          </cell>
          <cell r="O18160">
            <v>20000</v>
          </cell>
        </row>
        <row r="18161">
          <cell r="A18161">
            <v>45969</v>
          </cell>
          <cell r="C18161" t="str">
            <v>VENTAS MOSTRADOR</v>
          </cell>
          <cell r="F18161">
            <v>45969</v>
          </cell>
          <cell r="G18161">
            <v>45969</v>
          </cell>
          <cell r="H18161">
            <v>0</v>
          </cell>
          <cell r="O18161">
            <v>24240</v>
          </cell>
        </row>
        <row r="18162">
          <cell r="A18162">
            <v>45969</v>
          </cell>
          <cell r="C18162" t="str">
            <v>VENTAS MOSTRADOR</v>
          </cell>
          <cell r="F18162">
            <v>45969</v>
          </cell>
          <cell r="G18162">
            <v>45969</v>
          </cell>
          <cell r="H18162">
            <v>0</v>
          </cell>
          <cell r="O18162">
            <v>28000</v>
          </cell>
        </row>
        <row r="18163">
          <cell r="A18163">
            <v>45969</v>
          </cell>
          <cell r="C18163" t="str">
            <v>VENTAS MOSTRADOR</v>
          </cell>
          <cell r="F18163">
            <v>45969</v>
          </cell>
          <cell r="G18163">
            <v>45969</v>
          </cell>
          <cell r="H18163">
            <v>0</v>
          </cell>
          <cell r="O18163">
            <v>28000</v>
          </cell>
        </row>
        <row r="18164">
          <cell r="A18164">
            <v>45969</v>
          </cell>
          <cell r="C18164" t="str">
            <v>VENTAS MOSTRADOR</v>
          </cell>
          <cell r="F18164">
            <v>45969</v>
          </cell>
          <cell r="G18164">
            <v>45969</v>
          </cell>
          <cell r="H18164">
            <v>0</v>
          </cell>
          <cell r="O18164">
            <v>28360</v>
          </cell>
        </row>
        <row r="18165">
          <cell r="A18165">
            <v>45969</v>
          </cell>
          <cell r="C18165" t="str">
            <v>VENTAS MOSTRADOR</v>
          </cell>
          <cell r="F18165">
            <v>45969</v>
          </cell>
          <cell r="G18165">
            <v>45969</v>
          </cell>
          <cell r="H18165">
            <v>0</v>
          </cell>
          <cell r="O18165">
            <v>30120</v>
          </cell>
        </row>
        <row r="18166">
          <cell r="A18166">
            <v>45969</v>
          </cell>
          <cell r="C18166" t="str">
            <v>VENTAS MOSTRADOR</v>
          </cell>
          <cell r="F18166">
            <v>45969</v>
          </cell>
          <cell r="G18166">
            <v>45969</v>
          </cell>
          <cell r="H18166">
            <v>0</v>
          </cell>
          <cell r="O18166">
            <v>39396</v>
          </cell>
        </row>
        <row r="18167">
          <cell r="A18167">
            <v>45969</v>
          </cell>
          <cell r="C18167" t="str">
            <v>VENTAS MOSTRADOR</v>
          </cell>
          <cell r="F18167">
            <v>45969</v>
          </cell>
          <cell r="G18167">
            <v>45969</v>
          </cell>
          <cell r="H18167">
            <v>0</v>
          </cell>
          <cell r="O18167">
            <v>40500</v>
          </cell>
        </row>
        <row r="18168">
          <cell r="A18168">
            <v>45969</v>
          </cell>
          <cell r="C18168" t="str">
            <v>VENTAS MOSTRADOR</v>
          </cell>
          <cell r="F18168">
            <v>45969</v>
          </cell>
          <cell r="G18168">
            <v>45969</v>
          </cell>
          <cell r="H18168">
            <v>0</v>
          </cell>
          <cell r="O18168">
            <v>44000</v>
          </cell>
        </row>
        <row r="18169">
          <cell r="A18169">
            <v>45969</v>
          </cell>
          <cell r="C18169" t="str">
            <v>VENTAS MOSTRADOR</v>
          </cell>
          <cell r="F18169">
            <v>45969</v>
          </cell>
          <cell r="G18169">
            <v>45969</v>
          </cell>
          <cell r="H18169">
            <v>0</v>
          </cell>
          <cell r="O18169">
            <v>45640</v>
          </cell>
        </row>
        <row r="18170">
          <cell r="A18170">
            <v>45969</v>
          </cell>
          <cell r="C18170" t="str">
            <v>VENTAS MOSTRADOR</v>
          </cell>
          <cell r="F18170">
            <v>45969</v>
          </cell>
          <cell r="G18170">
            <v>45969</v>
          </cell>
          <cell r="H18170">
            <v>0</v>
          </cell>
          <cell r="O18170">
            <v>52400</v>
          </cell>
        </row>
        <row r="18171">
          <cell r="A18171">
            <v>45969</v>
          </cell>
          <cell r="C18171" t="str">
            <v>VENTAS MOSTRADOR</v>
          </cell>
          <cell r="F18171">
            <v>45969</v>
          </cell>
          <cell r="G18171">
            <v>45969</v>
          </cell>
          <cell r="H18171">
            <v>0</v>
          </cell>
          <cell r="O18171">
            <v>53742</v>
          </cell>
        </row>
        <row r="18172">
          <cell r="A18172">
            <v>45969</v>
          </cell>
          <cell r="C18172" t="str">
            <v>VENTAS MOSTRADOR</v>
          </cell>
          <cell r="F18172">
            <v>45969</v>
          </cell>
          <cell r="G18172">
            <v>45969</v>
          </cell>
          <cell r="H18172">
            <v>0</v>
          </cell>
          <cell r="O18172">
            <v>55020</v>
          </cell>
        </row>
        <row r="18173">
          <cell r="A18173">
            <v>45969</v>
          </cell>
          <cell r="C18173" t="str">
            <v>VENTAS MOSTRADOR</v>
          </cell>
          <cell r="F18173">
            <v>45969</v>
          </cell>
          <cell r="G18173">
            <v>45969</v>
          </cell>
          <cell r="H18173">
            <v>0</v>
          </cell>
          <cell r="O18173">
            <v>75020</v>
          </cell>
        </row>
        <row r="18174">
          <cell r="A18174">
            <v>45969</v>
          </cell>
          <cell r="C18174" t="str">
            <v>VENTAS MOSTRADOR</v>
          </cell>
          <cell r="F18174">
            <v>45969</v>
          </cell>
          <cell r="G18174">
            <v>45969</v>
          </cell>
          <cell r="H18174">
            <v>0</v>
          </cell>
          <cell r="O18174">
            <v>79094</v>
          </cell>
        </row>
        <row r="18175">
          <cell r="A18175">
            <v>45969</v>
          </cell>
          <cell r="C18175" t="str">
            <v>VENTAS MOSTRADOR</v>
          </cell>
          <cell r="F18175">
            <v>45969</v>
          </cell>
          <cell r="G18175">
            <v>45969</v>
          </cell>
          <cell r="H18175">
            <v>0</v>
          </cell>
          <cell r="O18175">
            <v>80000</v>
          </cell>
        </row>
        <row r="18176">
          <cell r="A18176">
            <v>45969</v>
          </cell>
          <cell r="C18176" t="str">
            <v>VENTAS MOSTRADOR</v>
          </cell>
          <cell r="F18176">
            <v>45969</v>
          </cell>
          <cell r="G18176">
            <v>45969</v>
          </cell>
          <cell r="H18176">
            <v>0</v>
          </cell>
          <cell r="O18176">
            <v>82046</v>
          </cell>
        </row>
        <row r="18177">
          <cell r="A18177">
            <v>45969</v>
          </cell>
          <cell r="C18177" t="str">
            <v>VENTAS MOSTRADOR</v>
          </cell>
          <cell r="F18177">
            <v>45969</v>
          </cell>
          <cell r="G18177">
            <v>45969</v>
          </cell>
          <cell r="H18177">
            <v>0</v>
          </cell>
          <cell r="O18177">
            <v>82080</v>
          </cell>
        </row>
        <row r="18178">
          <cell r="A18178">
            <v>45969</v>
          </cell>
          <cell r="C18178" t="str">
            <v>VENTAS MOSTRADOR</v>
          </cell>
          <cell r="F18178">
            <v>45969</v>
          </cell>
          <cell r="G18178">
            <v>45969</v>
          </cell>
          <cell r="H18178">
            <v>0</v>
          </cell>
          <cell r="O18178">
            <v>88848</v>
          </cell>
        </row>
        <row r="18179">
          <cell r="A18179">
            <v>45969</v>
          </cell>
          <cell r="C18179" t="str">
            <v>VENTAS MOSTRADOR</v>
          </cell>
          <cell r="F18179">
            <v>45969</v>
          </cell>
          <cell r="G18179">
            <v>45969</v>
          </cell>
          <cell r="H18179">
            <v>0</v>
          </cell>
          <cell r="O18179">
            <v>96000</v>
          </cell>
        </row>
        <row r="18180">
          <cell r="A18180">
            <v>45969</v>
          </cell>
          <cell r="C18180" t="str">
            <v>LUZ MARINA PELAYO ORTIZ</v>
          </cell>
          <cell r="F18180">
            <v>45968.497094907405</v>
          </cell>
          <cell r="G18180">
            <v>45969.497013888889</v>
          </cell>
          <cell r="H18180">
            <v>5</v>
          </cell>
          <cell r="O18180">
            <v>100500</v>
          </cell>
        </row>
        <row r="18181">
          <cell r="A18181">
            <v>45969</v>
          </cell>
          <cell r="C18181" t="str">
            <v>VENTAS MOSTRADOR</v>
          </cell>
          <cell r="F18181">
            <v>45969</v>
          </cell>
          <cell r="G18181">
            <v>45969</v>
          </cell>
          <cell r="H18181">
            <v>0</v>
          </cell>
          <cell r="O18181">
            <v>129750</v>
          </cell>
        </row>
        <row r="18182">
          <cell r="A18182">
            <v>45969</v>
          </cell>
          <cell r="C18182" t="str">
            <v>VENTAS MOSTRADOR</v>
          </cell>
          <cell r="F18182">
            <v>45969</v>
          </cell>
          <cell r="G18182">
            <v>45969</v>
          </cell>
          <cell r="H18182">
            <v>0</v>
          </cell>
          <cell r="O18182">
            <v>146396</v>
          </cell>
        </row>
        <row r="18183">
          <cell r="A18183">
            <v>45969</v>
          </cell>
          <cell r="C18183" t="str">
            <v>CARLOS ANDRES CORTES PACHON</v>
          </cell>
          <cell r="F18183">
            <v>45966</v>
          </cell>
          <cell r="G18183">
            <v>45967</v>
          </cell>
          <cell r="H18183">
            <v>4</v>
          </cell>
          <cell r="O18183">
            <v>160300</v>
          </cell>
        </row>
        <row r="18184">
          <cell r="A18184">
            <v>45969</v>
          </cell>
          <cell r="C18184" t="str">
            <v>VENTAS MOSTRADOR</v>
          </cell>
          <cell r="F18184">
            <v>45969</v>
          </cell>
          <cell r="G18184">
            <v>45969</v>
          </cell>
          <cell r="H18184">
            <v>0</v>
          </cell>
          <cell r="O18184">
            <v>200100</v>
          </cell>
        </row>
        <row r="18185">
          <cell r="A18185">
            <v>45969</v>
          </cell>
          <cell r="C18185" t="str">
            <v>GINA ALEXANDRA OCHOA CASTAÑEDA</v>
          </cell>
          <cell r="F18185">
            <v>45968</v>
          </cell>
          <cell r="G18185">
            <v>45969</v>
          </cell>
          <cell r="H18185">
            <v>2</v>
          </cell>
          <cell r="O18185">
            <v>222400</v>
          </cell>
        </row>
        <row r="18186">
          <cell r="A18186">
            <v>45969</v>
          </cell>
          <cell r="C18186" t="str">
            <v>CARLOS ANDRES CORTES PACHON</v>
          </cell>
          <cell r="F18186">
            <v>45967</v>
          </cell>
          <cell r="G18186">
            <v>45968</v>
          </cell>
          <cell r="H18186">
            <v>3</v>
          </cell>
          <cell r="O18186">
            <v>199900</v>
          </cell>
        </row>
        <row r="18187">
          <cell r="A18187">
            <v>45969</v>
          </cell>
          <cell r="C18187" t="str">
            <v>CARLOS ANDRES CORTES PACHON</v>
          </cell>
          <cell r="F18187">
            <v>45967</v>
          </cell>
          <cell r="G18187">
            <v>45968</v>
          </cell>
          <cell r="H18187">
            <v>3</v>
          </cell>
          <cell r="O18187">
            <v>208700</v>
          </cell>
        </row>
        <row r="18188">
          <cell r="A18188">
            <v>45969</v>
          </cell>
          <cell r="C18188" t="str">
            <v>CARLOS ANDRES HERNANDEZ MARTINEZ</v>
          </cell>
          <cell r="F18188">
            <v>45968</v>
          </cell>
          <cell r="G18188">
            <v>45969</v>
          </cell>
          <cell r="H18188">
            <v>2</v>
          </cell>
          <cell r="O18188">
            <v>1063750</v>
          </cell>
        </row>
        <row r="18189">
          <cell r="A18189">
            <v>45969</v>
          </cell>
          <cell r="C18189" t="str">
            <v>OSMAR  PEÑA</v>
          </cell>
          <cell r="F18189">
            <v>45969</v>
          </cell>
          <cell r="G18189">
            <v>45970</v>
          </cell>
          <cell r="H18189">
            <v>1</v>
          </cell>
          <cell r="O18189">
            <v>1235900</v>
          </cell>
        </row>
        <row r="18190">
          <cell r="A18190">
            <v>45969</v>
          </cell>
          <cell r="C18190" t="str">
            <v>ROJAS TRIANA ANGIE JULIETH</v>
          </cell>
          <cell r="F18190">
            <v>45966</v>
          </cell>
          <cell r="G18190">
            <v>45967</v>
          </cell>
          <cell r="H18190">
            <v>4</v>
          </cell>
          <cell r="O18190">
            <v>1276500</v>
          </cell>
        </row>
        <row r="18191">
          <cell r="A18191">
            <v>45969</v>
          </cell>
          <cell r="C18191" t="str">
            <v>VENTAS MOSTRADOR</v>
          </cell>
          <cell r="F18191">
            <v>45969</v>
          </cell>
          <cell r="G18191">
            <v>45969</v>
          </cell>
          <cell r="H18191">
            <v>0</v>
          </cell>
          <cell r="O18191">
            <v>269126</v>
          </cell>
        </row>
        <row r="18192">
          <cell r="A18192">
            <v>45969</v>
          </cell>
          <cell r="C18192" t="str">
            <v>VENTAS MOSTRADOR</v>
          </cell>
          <cell r="F18192">
            <v>45969</v>
          </cell>
          <cell r="G18192">
            <v>45969</v>
          </cell>
          <cell r="H18192">
            <v>0</v>
          </cell>
          <cell r="O18192">
            <v>748064</v>
          </cell>
        </row>
        <row r="18193">
          <cell r="A18193">
            <v>45970</v>
          </cell>
          <cell r="C18193" t="str">
            <v>VENTAS MOSTRADOR</v>
          </cell>
          <cell r="F18193">
            <v>45970</v>
          </cell>
          <cell r="G18193">
            <v>45970</v>
          </cell>
          <cell r="H18193">
            <v>0</v>
          </cell>
          <cell r="O18193">
            <v>100</v>
          </cell>
        </row>
        <row r="18194">
          <cell r="A18194">
            <v>45970</v>
          </cell>
          <cell r="C18194" t="str">
            <v>VENTAS MOSTRADOR</v>
          </cell>
          <cell r="F18194">
            <v>45970</v>
          </cell>
          <cell r="G18194">
            <v>45970</v>
          </cell>
          <cell r="H18194">
            <v>0</v>
          </cell>
          <cell r="O18194">
            <v>9996</v>
          </cell>
        </row>
        <row r="18195">
          <cell r="A18195">
            <v>45970</v>
          </cell>
          <cell r="C18195" t="str">
            <v>VENTAS MOSTRADOR</v>
          </cell>
          <cell r="F18195">
            <v>45970</v>
          </cell>
          <cell r="G18195">
            <v>45970</v>
          </cell>
          <cell r="H18195">
            <v>0</v>
          </cell>
          <cell r="O18195">
            <v>15050</v>
          </cell>
        </row>
        <row r="18196">
          <cell r="A18196">
            <v>45970</v>
          </cell>
          <cell r="C18196" t="str">
            <v>VENTAS MOSTRADOR</v>
          </cell>
          <cell r="F18196">
            <v>45970</v>
          </cell>
          <cell r="G18196">
            <v>45970</v>
          </cell>
          <cell r="H18196">
            <v>0</v>
          </cell>
          <cell r="O18196">
            <v>19500</v>
          </cell>
        </row>
        <row r="18197">
          <cell r="A18197">
            <v>45970</v>
          </cell>
          <cell r="C18197" t="str">
            <v>VENTAS MOSTRADOR</v>
          </cell>
          <cell r="F18197">
            <v>45970</v>
          </cell>
          <cell r="G18197">
            <v>45970</v>
          </cell>
          <cell r="H18197">
            <v>0</v>
          </cell>
          <cell r="O18197">
            <v>19500</v>
          </cell>
        </row>
        <row r="18198">
          <cell r="A18198">
            <v>45970</v>
          </cell>
          <cell r="C18198" t="str">
            <v>VENTAS MOSTRADOR</v>
          </cell>
          <cell r="F18198">
            <v>45970</v>
          </cell>
          <cell r="G18198">
            <v>45970</v>
          </cell>
          <cell r="H18198">
            <v>0</v>
          </cell>
          <cell r="O18198">
            <v>20000</v>
          </cell>
        </row>
        <row r="18199">
          <cell r="A18199">
            <v>45970</v>
          </cell>
          <cell r="C18199" t="str">
            <v>VENTAS MOSTRADOR</v>
          </cell>
          <cell r="F18199">
            <v>45970</v>
          </cell>
          <cell r="G18199">
            <v>45970</v>
          </cell>
          <cell r="H18199">
            <v>0</v>
          </cell>
          <cell r="O18199">
            <v>20680</v>
          </cell>
        </row>
        <row r="18200">
          <cell r="A18200">
            <v>45970</v>
          </cell>
          <cell r="C18200" t="str">
            <v>VENTAS MOSTRADOR</v>
          </cell>
          <cell r="F18200">
            <v>45970</v>
          </cell>
          <cell r="G18200">
            <v>45970</v>
          </cell>
          <cell r="H18200">
            <v>0</v>
          </cell>
          <cell r="O18200">
            <v>24640</v>
          </cell>
        </row>
        <row r="18201">
          <cell r="A18201">
            <v>45970</v>
          </cell>
          <cell r="C18201" t="str">
            <v>VENTAS MOSTRADOR</v>
          </cell>
          <cell r="F18201">
            <v>45970</v>
          </cell>
          <cell r="G18201">
            <v>45970</v>
          </cell>
          <cell r="H18201">
            <v>0</v>
          </cell>
          <cell r="O18201">
            <v>30000</v>
          </cell>
        </row>
        <row r="18202">
          <cell r="A18202">
            <v>45970</v>
          </cell>
          <cell r="C18202" t="str">
            <v>VENTAS MOSTRADOR</v>
          </cell>
          <cell r="F18202">
            <v>45970</v>
          </cell>
          <cell r="G18202">
            <v>45970</v>
          </cell>
          <cell r="H18202">
            <v>0</v>
          </cell>
          <cell r="O18202">
            <v>47920</v>
          </cell>
        </row>
        <row r="18203">
          <cell r="A18203">
            <v>45970</v>
          </cell>
          <cell r="C18203" t="str">
            <v>VENTAS MOSTRADOR</v>
          </cell>
          <cell r="F18203">
            <v>45970</v>
          </cell>
          <cell r="G18203">
            <v>45970</v>
          </cell>
          <cell r="H18203">
            <v>0</v>
          </cell>
          <cell r="O18203">
            <v>57228</v>
          </cell>
        </row>
        <row r="18204">
          <cell r="A18204">
            <v>45970</v>
          </cell>
          <cell r="C18204" t="str">
            <v>VENTAS MOSTRADOR</v>
          </cell>
          <cell r="F18204">
            <v>45970</v>
          </cell>
          <cell r="G18204">
            <v>45970</v>
          </cell>
          <cell r="H18204">
            <v>0</v>
          </cell>
          <cell r="O18204">
            <v>60222</v>
          </cell>
        </row>
        <row r="18205">
          <cell r="A18205">
            <v>45970</v>
          </cell>
          <cell r="C18205" t="str">
            <v>VENTAS MOSTRADOR</v>
          </cell>
          <cell r="F18205">
            <v>45970</v>
          </cell>
          <cell r="G18205">
            <v>45970</v>
          </cell>
          <cell r="H18205">
            <v>0</v>
          </cell>
          <cell r="O18205">
            <v>61090</v>
          </cell>
        </row>
        <row r="18206">
          <cell r="A18206">
            <v>45970</v>
          </cell>
          <cell r="C18206" t="str">
            <v>VENTAS MOSTRADOR</v>
          </cell>
          <cell r="F18206">
            <v>45970</v>
          </cell>
          <cell r="G18206">
            <v>45970</v>
          </cell>
          <cell r="H18206">
            <v>0</v>
          </cell>
          <cell r="O18206">
            <v>61283</v>
          </cell>
        </row>
        <row r="18207">
          <cell r="A18207">
            <v>45970</v>
          </cell>
          <cell r="C18207" t="str">
            <v>VENTAS MOSTRADOR</v>
          </cell>
          <cell r="F18207">
            <v>45970</v>
          </cell>
          <cell r="G18207">
            <v>45970</v>
          </cell>
          <cell r="H18207">
            <v>0</v>
          </cell>
          <cell r="O18207">
            <v>66744</v>
          </cell>
        </row>
        <row r="18208">
          <cell r="A18208">
            <v>45970</v>
          </cell>
          <cell r="C18208" t="str">
            <v>VENTAS MOSTRADOR</v>
          </cell>
          <cell r="F18208">
            <v>45970</v>
          </cell>
          <cell r="G18208">
            <v>45970</v>
          </cell>
          <cell r="H18208">
            <v>0</v>
          </cell>
          <cell r="O18208">
            <v>68172</v>
          </cell>
        </row>
        <row r="18209">
          <cell r="A18209">
            <v>45970</v>
          </cell>
          <cell r="C18209" t="str">
            <v>VENTAS MOSTRADOR</v>
          </cell>
          <cell r="F18209">
            <v>45970</v>
          </cell>
          <cell r="G18209">
            <v>45970</v>
          </cell>
          <cell r="H18209">
            <v>0</v>
          </cell>
          <cell r="O18209">
            <v>84524</v>
          </cell>
        </row>
        <row r="18210">
          <cell r="A18210">
            <v>45970</v>
          </cell>
          <cell r="C18210" t="str">
            <v>VENTAS MOSTRADOR</v>
          </cell>
          <cell r="F18210">
            <v>45970</v>
          </cell>
          <cell r="G18210">
            <v>45970</v>
          </cell>
          <cell r="H18210">
            <v>0</v>
          </cell>
          <cell r="O18210">
            <v>86760</v>
          </cell>
        </row>
        <row r="18211">
          <cell r="A18211">
            <v>45970</v>
          </cell>
          <cell r="C18211" t="str">
            <v>VENTAS MOSTRADOR</v>
          </cell>
          <cell r="F18211">
            <v>45970</v>
          </cell>
          <cell r="G18211">
            <v>45970</v>
          </cell>
          <cell r="H18211">
            <v>0</v>
          </cell>
          <cell r="O18211">
            <v>97204</v>
          </cell>
        </row>
        <row r="18212">
          <cell r="A18212">
            <v>45970</v>
          </cell>
          <cell r="C18212" t="str">
            <v>VENTAS MOSTRADOR</v>
          </cell>
          <cell r="F18212">
            <v>45970</v>
          </cell>
          <cell r="G18212">
            <v>45970</v>
          </cell>
          <cell r="H18212">
            <v>0</v>
          </cell>
          <cell r="O18212">
            <v>108880</v>
          </cell>
        </row>
        <row r="18213">
          <cell r="A18213">
            <v>45970</v>
          </cell>
          <cell r="C18213" t="str">
            <v>MEXICAN FOOD INDUSTRY SAS</v>
          </cell>
          <cell r="F18213">
            <v>45968</v>
          </cell>
          <cell r="G18213">
            <v>45976</v>
          </cell>
          <cell r="H18213">
            <v>-5</v>
          </cell>
          <cell r="O18213">
            <v>188600</v>
          </cell>
        </row>
        <row r="18214">
          <cell r="A18214">
            <v>45970</v>
          </cell>
          <cell r="C18214" t="str">
            <v>JOSE IGNACIO MENESES</v>
          </cell>
          <cell r="F18214">
            <v>45966.263807870368</v>
          </cell>
          <cell r="G18214">
            <v>45967.26358796296</v>
          </cell>
          <cell r="H18214">
            <v>7</v>
          </cell>
          <cell r="O18214">
            <v>1240650</v>
          </cell>
        </row>
        <row r="18215">
          <cell r="A18215">
            <v>45970</v>
          </cell>
          <cell r="C18215" t="str">
            <v>VENTAS MOSTRADOR</v>
          </cell>
          <cell r="F18215">
            <v>45970</v>
          </cell>
          <cell r="G18215">
            <v>45970</v>
          </cell>
          <cell r="H18215">
            <v>0</v>
          </cell>
          <cell r="O18215">
            <v>872318</v>
          </cell>
        </row>
        <row r="18216">
          <cell r="A18216">
            <v>45970</v>
          </cell>
          <cell r="C18216" t="str">
            <v>THE NEXT SHOT S.A.S</v>
          </cell>
          <cell r="F18216">
            <v>45965.319062499999</v>
          </cell>
          <cell r="G18216">
            <v>45966.315578703703</v>
          </cell>
          <cell r="H18216">
            <v>5</v>
          </cell>
          <cell r="O18216">
            <v>852650</v>
          </cell>
        </row>
        <row r="18217">
          <cell r="A18217">
            <v>45970</v>
          </cell>
          <cell r="C18217" t="str">
            <v>THE NEXT SHOT S.A.S</v>
          </cell>
          <cell r="F18217">
            <v>45969.253842592596</v>
          </cell>
          <cell r="G18217">
            <v>45970.253703703704</v>
          </cell>
          <cell r="H18217">
            <v>1</v>
          </cell>
          <cell r="O18217">
            <v>661200</v>
          </cell>
        </row>
        <row r="18218">
          <cell r="A18218">
            <v>45970</v>
          </cell>
          <cell r="C18218" t="str">
            <v>VENTAS MOSTRADOR</v>
          </cell>
          <cell r="F18218">
            <v>45970</v>
          </cell>
          <cell r="G18218">
            <v>45970</v>
          </cell>
          <cell r="H18218">
            <v>0</v>
          </cell>
          <cell r="O18218">
            <v>1812128</v>
          </cell>
        </row>
        <row r="18219">
          <cell r="A18219">
            <v>45971</v>
          </cell>
          <cell r="C18219" t="str">
            <v>VENTAS MOSTRADOR</v>
          </cell>
          <cell r="F18219">
            <v>45971</v>
          </cell>
          <cell r="G18219">
            <v>45971</v>
          </cell>
          <cell r="O18219">
            <v>8632</v>
          </cell>
        </row>
        <row r="18220">
          <cell r="A18220">
            <v>45971</v>
          </cell>
          <cell r="C18220" t="str">
            <v>VENTAS MOSTRADOR</v>
          </cell>
          <cell r="F18220">
            <v>45971</v>
          </cell>
          <cell r="G18220">
            <v>45971</v>
          </cell>
          <cell r="O18220">
            <v>9090</v>
          </cell>
        </row>
        <row r="18221">
          <cell r="A18221">
            <v>45971</v>
          </cell>
          <cell r="C18221" t="str">
            <v>VENTAS MOSTRADOR</v>
          </cell>
          <cell r="F18221">
            <v>45971</v>
          </cell>
          <cell r="G18221">
            <v>45971</v>
          </cell>
          <cell r="O18221">
            <v>11330</v>
          </cell>
        </row>
        <row r="18222">
          <cell r="A18222">
            <v>45971</v>
          </cell>
          <cell r="C18222" t="str">
            <v>VENTAS MOSTRADOR</v>
          </cell>
          <cell r="F18222">
            <v>45971</v>
          </cell>
          <cell r="G18222">
            <v>45971</v>
          </cell>
          <cell r="O18222">
            <v>14000</v>
          </cell>
        </row>
        <row r="18223">
          <cell r="A18223">
            <v>45971</v>
          </cell>
          <cell r="C18223" t="str">
            <v>VENTAS MOSTRADOR</v>
          </cell>
          <cell r="F18223">
            <v>45971</v>
          </cell>
          <cell r="G18223">
            <v>45971</v>
          </cell>
          <cell r="O18223">
            <v>20100</v>
          </cell>
        </row>
        <row r="18224">
          <cell r="A18224">
            <v>45971</v>
          </cell>
          <cell r="C18224" t="str">
            <v>VENTAS MOSTRADOR</v>
          </cell>
          <cell r="F18224">
            <v>45971</v>
          </cell>
          <cell r="G18224">
            <v>45971</v>
          </cell>
          <cell r="O18224">
            <v>21280</v>
          </cell>
        </row>
        <row r="18225">
          <cell r="A18225">
            <v>45971</v>
          </cell>
          <cell r="C18225" t="str">
            <v>VENTAS MOSTRADOR</v>
          </cell>
          <cell r="F18225">
            <v>45971</v>
          </cell>
          <cell r="G18225">
            <v>45971</v>
          </cell>
          <cell r="O18225">
            <v>24240</v>
          </cell>
        </row>
        <row r="18226">
          <cell r="A18226">
            <v>45971</v>
          </cell>
          <cell r="C18226" t="str">
            <v>VENTAS MOSTRADOR</v>
          </cell>
          <cell r="F18226">
            <v>45971</v>
          </cell>
          <cell r="G18226">
            <v>45971</v>
          </cell>
          <cell r="O18226">
            <v>40650</v>
          </cell>
        </row>
        <row r="18227">
          <cell r="A18227">
            <v>45971</v>
          </cell>
          <cell r="C18227" t="str">
            <v>VENTAS MOSTRADOR</v>
          </cell>
          <cell r="F18227">
            <v>45971</v>
          </cell>
          <cell r="G18227">
            <v>45971</v>
          </cell>
          <cell r="O18227">
            <v>43596</v>
          </cell>
        </row>
        <row r="18228">
          <cell r="A18228">
            <v>45971</v>
          </cell>
          <cell r="C18228" t="str">
            <v>VENTAS MOSTRADOR</v>
          </cell>
          <cell r="F18228">
            <v>45971</v>
          </cell>
          <cell r="G18228">
            <v>45971</v>
          </cell>
          <cell r="O18228">
            <v>54000</v>
          </cell>
        </row>
        <row r="18229">
          <cell r="A18229">
            <v>45971</v>
          </cell>
          <cell r="C18229" t="str">
            <v>CIELO ALEXANDRA MENDOZA RODRIGUEZ</v>
          </cell>
          <cell r="F18229">
            <v>45971.543599537035</v>
          </cell>
          <cell r="G18229">
            <v>45972.543252314812</v>
          </cell>
          <cell r="H18229">
            <v>2</v>
          </cell>
          <cell r="O18229">
            <v>76499.97</v>
          </cell>
        </row>
        <row r="18230">
          <cell r="A18230">
            <v>45971</v>
          </cell>
          <cell r="C18230" t="str">
            <v>RIVERA BLANCO YOSMARY</v>
          </cell>
          <cell r="F18230">
            <v>45967.261678240742</v>
          </cell>
          <cell r="G18230">
            <v>45975.260949074072</v>
          </cell>
          <cell r="H18230">
            <v>-2</v>
          </cell>
          <cell r="O18230">
            <v>101750</v>
          </cell>
        </row>
        <row r="18231">
          <cell r="A18231">
            <v>45971</v>
          </cell>
          <cell r="C18231" t="str">
            <v>VENTAS MOSTRADOR</v>
          </cell>
          <cell r="F18231">
            <v>45971</v>
          </cell>
          <cell r="G18231">
            <v>45971</v>
          </cell>
          <cell r="O18231">
            <v>103820</v>
          </cell>
        </row>
        <row r="18232">
          <cell r="A18232">
            <v>45971</v>
          </cell>
          <cell r="C18232" t="str">
            <v>SONIA CONTANZA CARDENAS MURCIA</v>
          </cell>
          <cell r="F18232">
            <v>45971.2734375</v>
          </cell>
          <cell r="G18232">
            <v>45972.273287037038</v>
          </cell>
          <cell r="H18232">
            <v>2</v>
          </cell>
          <cell r="O18232">
            <v>124000</v>
          </cell>
        </row>
        <row r="18233">
          <cell r="A18233">
            <v>45971</v>
          </cell>
          <cell r="C18233" t="str">
            <v>WOMPI</v>
          </cell>
          <cell r="O18233">
            <v>0</v>
          </cell>
        </row>
        <row r="18234">
          <cell r="A18234">
            <v>45971</v>
          </cell>
          <cell r="C18234" t="str">
            <v>VENTAS MOSTRADOR</v>
          </cell>
          <cell r="F18234">
            <v>45971</v>
          </cell>
          <cell r="G18234">
            <v>45971</v>
          </cell>
          <cell r="O18234">
            <v>249200</v>
          </cell>
        </row>
        <row r="18235">
          <cell r="A18235">
            <v>45971</v>
          </cell>
          <cell r="C18235" t="str">
            <v>MEXICAN FOOD INDUSTRY SAS</v>
          </cell>
          <cell r="F18235">
            <v>45971.279317129629</v>
          </cell>
          <cell r="G18235">
            <v>45979.276979166665</v>
          </cell>
          <cell r="H18235">
            <v>-6</v>
          </cell>
          <cell r="O18235">
            <v>356500</v>
          </cell>
        </row>
        <row r="18236">
          <cell r="A18236">
            <v>45971</v>
          </cell>
          <cell r="C18236" t="str">
            <v>RIVERA BLANCO YOSMARY</v>
          </cell>
          <cell r="F18236">
            <v>45967.304085648146</v>
          </cell>
          <cell r="G18236">
            <v>45975.303946759261</v>
          </cell>
          <cell r="H18236">
            <v>-2</v>
          </cell>
          <cell r="O18236">
            <v>362400</v>
          </cell>
        </row>
        <row r="18237">
          <cell r="A18237">
            <v>45971</v>
          </cell>
          <cell r="C18237" t="str">
            <v>BASTIDAS MEDINA MARCELA</v>
          </cell>
          <cell r="F18237">
            <v>45967.394999999997</v>
          </cell>
          <cell r="G18237">
            <v>45968.394270833334</v>
          </cell>
          <cell r="H18237">
            <v>4</v>
          </cell>
          <cell r="O18237">
            <v>394200</v>
          </cell>
        </row>
        <row r="18238">
          <cell r="A18238">
            <v>45971</v>
          </cell>
          <cell r="C18238" t="str">
            <v>VENTANITA DEL ALMA SAS</v>
          </cell>
          <cell r="F18238">
            <v>45961.358576388891</v>
          </cell>
          <cell r="G18238">
            <v>45969.357546296298</v>
          </cell>
          <cell r="H18238">
            <v>5</v>
          </cell>
          <cell r="O18238">
            <v>400000</v>
          </cell>
        </row>
        <row r="18239">
          <cell r="A18239">
            <v>45971</v>
          </cell>
          <cell r="C18239" t="str">
            <v>GONZALEZ GOMEZ JOSE LUIS</v>
          </cell>
          <cell r="F18239">
            <v>45969.442893518521</v>
          </cell>
          <cell r="G18239">
            <v>45970.440439814818</v>
          </cell>
          <cell r="H18239">
            <v>4</v>
          </cell>
          <cell r="O18239">
            <v>521700</v>
          </cell>
        </row>
        <row r="18240">
          <cell r="A18240">
            <v>45971</v>
          </cell>
          <cell r="C18240" t="str">
            <v>ALTO BISTRO SAS</v>
          </cell>
          <cell r="F18240">
            <v>45953.286226851851</v>
          </cell>
          <cell r="G18240">
            <v>45954.286099537036</v>
          </cell>
          <cell r="H18240">
            <v>19</v>
          </cell>
          <cell r="O18240">
            <v>252700</v>
          </cell>
        </row>
        <row r="18241">
          <cell r="A18241">
            <v>45971</v>
          </cell>
          <cell r="C18241" t="str">
            <v>ALTO BISTRO SAS</v>
          </cell>
          <cell r="F18241">
            <v>45959.294895833336</v>
          </cell>
          <cell r="G18241">
            <v>45960.294791666667</v>
          </cell>
          <cell r="H18241">
            <v>13</v>
          </cell>
          <cell r="O18241">
            <v>391400</v>
          </cell>
        </row>
        <row r="18242">
          <cell r="A18242">
            <v>45971</v>
          </cell>
          <cell r="C18242" t="str">
            <v>ALTO BISTRO SAS</v>
          </cell>
          <cell r="F18242">
            <v>45969.253240740742</v>
          </cell>
          <cell r="G18242">
            <v>45970.253148148149</v>
          </cell>
          <cell r="H18242">
            <v>3</v>
          </cell>
          <cell r="O18242">
            <v>18050</v>
          </cell>
        </row>
        <row r="18243">
          <cell r="A18243">
            <v>45971</v>
          </cell>
          <cell r="C18243" t="str">
            <v>CRISTIAN  ROJAS RIVERA</v>
          </cell>
          <cell r="F18243">
            <v>45971.516655092593</v>
          </cell>
          <cell r="G18243">
            <v>45977.516585648147</v>
          </cell>
          <cell r="H18243">
            <v>-4</v>
          </cell>
          <cell r="O18243">
            <v>850999.98</v>
          </cell>
        </row>
        <row r="18244">
          <cell r="A18244">
            <v>45971</v>
          </cell>
          <cell r="C18244" t="str">
            <v>CLINICA RETORNAR SAS</v>
          </cell>
          <cell r="F18244">
            <v>45923.485636574071</v>
          </cell>
          <cell r="G18244">
            <v>45953.485439814816</v>
          </cell>
          <cell r="H18244">
            <v>20</v>
          </cell>
          <cell r="O18244">
            <v>414250</v>
          </cell>
        </row>
        <row r="18245">
          <cell r="A18245">
            <v>45971</v>
          </cell>
          <cell r="C18245" t="str">
            <v>CLINICA RETORNAR SAS</v>
          </cell>
          <cell r="F18245">
            <v>45937.445034722223</v>
          </cell>
          <cell r="G18245">
            <v>45967.444895833331</v>
          </cell>
          <cell r="H18245">
            <v>6</v>
          </cell>
          <cell r="O18245">
            <v>499800</v>
          </cell>
        </row>
        <row r="18246">
          <cell r="A18246">
            <v>45971</v>
          </cell>
          <cell r="C18246" t="str">
            <v>MESABAR SAS</v>
          </cell>
          <cell r="F18246">
            <v>45969.248900462961</v>
          </cell>
          <cell r="G18246">
            <v>45977.22179398148</v>
          </cell>
          <cell r="H18246">
            <v>-3</v>
          </cell>
          <cell r="O18246">
            <v>917300</v>
          </cell>
        </row>
        <row r="18247">
          <cell r="A18247">
            <v>45971</v>
          </cell>
          <cell r="C18247" t="str">
            <v>NESTOR ABEL NOREÑA URREA</v>
          </cell>
          <cell r="F18247">
            <v>45969.438171296293</v>
          </cell>
          <cell r="G18247">
            <v>45970.437997685185</v>
          </cell>
          <cell r="H18247">
            <v>4</v>
          </cell>
          <cell r="O18247">
            <v>929250</v>
          </cell>
        </row>
        <row r="18248">
          <cell r="A18248">
            <v>45971</v>
          </cell>
          <cell r="C18248" t="str">
            <v>WILMER ALEXANDER VALERO DELGADILLO</v>
          </cell>
          <cell r="F18248">
            <v>45971.394143518519</v>
          </cell>
          <cell r="G18248">
            <v>45972.390613425923</v>
          </cell>
          <cell r="H18248">
            <v>1</v>
          </cell>
          <cell r="O18248">
            <v>957600</v>
          </cell>
        </row>
        <row r="18249">
          <cell r="A18249">
            <v>45971</v>
          </cell>
          <cell r="C18249" t="str">
            <v>INVERSIONES NGB &amp; CO SAS</v>
          </cell>
          <cell r="F18249">
            <v>45922.614594907405</v>
          </cell>
          <cell r="G18249">
            <v>45930.612974537034</v>
          </cell>
          <cell r="H18249">
            <v>43</v>
          </cell>
          <cell r="O18249">
            <v>1171750</v>
          </cell>
        </row>
        <row r="18250">
          <cell r="A18250">
            <v>45971</v>
          </cell>
          <cell r="C18250" t="str">
            <v>CIELO ALEXANDRA MENDOZA RODRIGUEZ</v>
          </cell>
          <cell r="F18250">
            <v>45971.543599537035</v>
          </cell>
          <cell r="G18250">
            <v>45972.543252314812</v>
          </cell>
          <cell r="H18250">
            <v>2</v>
          </cell>
          <cell r="O18250">
            <v>1200000</v>
          </cell>
        </row>
        <row r="18251">
          <cell r="A18251">
            <v>45971</v>
          </cell>
          <cell r="C18251" t="str">
            <v>FRUTIVER 1A S.A.S</v>
          </cell>
          <cell r="F18251">
            <v>45960.598668981482</v>
          </cell>
          <cell r="G18251">
            <v>45980.598564814813</v>
          </cell>
          <cell r="H18251">
            <v>-7</v>
          </cell>
          <cell r="O18251">
            <v>1184276.7120000001</v>
          </cell>
        </row>
        <row r="18252">
          <cell r="A18252">
            <v>45971</v>
          </cell>
          <cell r="C18252" t="str">
            <v>FRUTIVER 1A S.A.S</v>
          </cell>
          <cell r="F18252">
            <v>45965.630254629628</v>
          </cell>
          <cell r="G18252">
            <v>45985.630127314813</v>
          </cell>
          <cell r="H18252">
            <v>-12</v>
          </cell>
          <cell r="O18252">
            <v>1597160.2679999999</v>
          </cell>
        </row>
        <row r="18253">
          <cell r="A18253">
            <v>45971</v>
          </cell>
          <cell r="C18253" t="str">
            <v>DOROTEA PARRILLA BAR SAS</v>
          </cell>
          <cell r="F18253">
            <v>45962.309236111112</v>
          </cell>
          <cell r="G18253">
            <v>45966.309016203704</v>
          </cell>
          <cell r="H18253">
            <v>7</v>
          </cell>
          <cell r="O18253">
            <v>223100</v>
          </cell>
        </row>
        <row r="18254">
          <cell r="A18254">
            <v>45971</v>
          </cell>
          <cell r="C18254" t="str">
            <v>DOROTEA PARRILLA BAR SAS</v>
          </cell>
          <cell r="F18254">
            <v>45967.380891203706</v>
          </cell>
          <cell r="G18254">
            <v>45971.380787037036</v>
          </cell>
          <cell r="H18254">
            <v>2</v>
          </cell>
          <cell r="O18254">
            <v>2579200</v>
          </cell>
        </row>
        <row r="18255">
          <cell r="A18255">
            <v>45971</v>
          </cell>
          <cell r="C18255" t="str">
            <v>OSMAR  PEÑA</v>
          </cell>
          <cell r="F18255">
            <v>45971.53460648148</v>
          </cell>
          <cell r="G18255">
            <v>45972.53460648148</v>
          </cell>
          <cell r="H18255">
            <v>1</v>
          </cell>
          <cell r="O18255">
            <v>2857500</v>
          </cell>
        </row>
        <row r="18256">
          <cell r="A18256">
            <v>45971</v>
          </cell>
          <cell r="C18256" t="str">
            <v>GRUPO ARTAK S.A.S</v>
          </cell>
          <cell r="F18256">
            <v>45948.466249999998</v>
          </cell>
          <cell r="G18256">
            <v>45978.465578703705</v>
          </cell>
          <cell r="H18256">
            <v>-5</v>
          </cell>
          <cell r="O18256">
            <v>2778300</v>
          </cell>
        </row>
        <row r="18257">
          <cell r="A18257">
            <v>45971</v>
          </cell>
          <cell r="C18257" t="str">
            <v>GRUPO ARTAK S.A.S</v>
          </cell>
          <cell r="F18257">
            <v>45950.566574074073</v>
          </cell>
          <cell r="G18257">
            <v>45980.566435185188</v>
          </cell>
          <cell r="H18257">
            <v>-7</v>
          </cell>
          <cell r="O18257">
            <v>224000</v>
          </cell>
        </row>
        <row r="18258">
          <cell r="A18258">
            <v>45971</v>
          </cell>
          <cell r="C18258" t="str">
            <v>GRUPO ARTAK S.A.S</v>
          </cell>
          <cell r="F18258">
            <v>45950.621099537035</v>
          </cell>
          <cell r="G18258">
            <v>45980.621006944442</v>
          </cell>
          <cell r="H18258">
            <v>-7</v>
          </cell>
          <cell r="O18258">
            <v>62000</v>
          </cell>
        </row>
        <row r="18259">
          <cell r="A18259">
            <v>45971</v>
          </cell>
          <cell r="C18259" t="str">
            <v>GRUPO ARTAK S.A.S</v>
          </cell>
          <cell r="F18259">
            <v>45952.561400462961</v>
          </cell>
          <cell r="G18259">
            <v>45982.561203703706</v>
          </cell>
          <cell r="H18259">
            <v>-9</v>
          </cell>
          <cell r="O18259">
            <v>1550220</v>
          </cell>
        </row>
        <row r="18260">
          <cell r="A18260">
            <v>45971</v>
          </cell>
          <cell r="C18260" t="str">
            <v>GRUPO ARTAK S.A.S</v>
          </cell>
          <cell r="F18260">
            <v>45952.581504629627</v>
          </cell>
          <cell r="G18260">
            <v>45982.580636574072</v>
          </cell>
          <cell r="H18260">
            <v>-9</v>
          </cell>
          <cell r="O18260">
            <v>78000</v>
          </cell>
        </row>
        <row r="18261">
          <cell r="A18261">
            <v>45971</v>
          </cell>
          <cell r="C18261" t="str">
            <v>GRUPO ARTAK S.A.S</v>
          </cell>
          <cell r="F18261">
            <v>45952.613923611112</v>
          </cell>
          <cell r="G18261">
            <v>45982.613796296297</v>
          </cell>
          <cell r="H18261">
            <v>-9</v>
          </cell>
          <cell r="O18261">
            <v>78850</v>
          </cell>
        </row>
        <row r="18262">
          <cell r="A18262">
            <v>45971</v>
          </cell>
          <cell r="C18262" t="str">
            <v>GRUPO ARTAK S.A.S</v>
          </cell>
          <cell r="F18262">
            <v>45954.571875000001</v>
          </cell>
          <cell r="G18262">
            <v>45984.571793981479</v>
          </cell>
          <cell r="H18262">
            <v>-11</v>
          </cell>
          <cell r="O18262">
            <v>80400</v>
          </cell>
        </row>
        <row r="18263">
          <cell r="A18263">
            <v>45971</v>
          </cell>
          <cell r="C18263" t="str">
            <v>GRUPO ARTAK S.A.S</v>
          </cell>
          <cell r="F18263">
            <v>45954.590983796297</v>
          </cell>
          <cell r="G18263">
            <v>45984.590902777774</v>
          </cell>
          <cell r="H18263">
            <v>-11</v>
          </cell>
          <cell r="O18263">
            <v>80240</v>
          </cell>
        </row>
        <row r="18264">
          <cell r="A18264">
            <v>45971</v>
          </cell>
          <cell r="C18264" t="str">
            <v>GRUPO ARTAK S.A.S</v>
          </cell>
          <cell r="F18264">
            <v>45954.600243055553</v>
          </cell>
          <cell r="G18264">
            <v>45984.599965277775</v>
          </cell>
          <cell r="H18264">
            <v>-11</v>
          </cell>
          <cell r="O18264">
            <v>262000</v>
          </cell>
        </row>
        <row r="18265">
          <cell r="A18265">
            <v>45971</v>
          </cell>
          <cell r="C18265" t="str">
            <v>TAKAMI SA</v>
          </cell>
          <cell r="F18265">
            <v>45940.515138888892</v>
          </cell>
          <cell r="G18265">
            <v>45970.514861111114</v>
          </cell>
          <cell r="H18265">
            <v>4</v>
          </cell>
          <cell r="O18265">
            <v>121500</v>
          </cell>
        </row>
        <row r="18266">
          <cell r="A18266">
            <v>45971</v>
          </cell>
          <cell r="C18266" t="str">
            <v>TAKAMI SA</v>
          </cell>
          <cell r="F18266">
            <v>45947.534791666665</v>
          </cell>
          <cell r="G18266">
            <v>45977.534710648149</v>
          </cell>
          <cell r="H18266">
            <v>-3</v>
          </cell>
          <cell r="O18266">
            <v>4215296.1251999997</v>
          </cell>
        </row>
        <row r="18267">
          <cell r="A18267">
            <v>45971</v>
          </cell>
          <cell r="C18267" t="str">
            <v>TAKAMI SA</v>
          </cell>
          <cell r="F18267">
            <v>45950.399976851855</v>
          </cell>
          <cell r="G18267">
            <v>45980.399861111109</v>
          </cell>
          <cell r="H18267">
            <v>-6</v>
          </cell>
          <cell r="O18267">
            <v>151471</v>
          </cell>
        </row>
        <row r="18268">
          <cell r="A18268">
            <v>45971</v>
          </cell>
          <cell r="C18268" t="str">
            <v>TAKAMI SA</v>
          </cell>
          <cell r="F18268">
            <v>45950.565972222219</v>
          </cell>
          <cell r="G18268">
            <v>45980.56523148148</v>
          </cell>
          <cell r="H18268">
            <v>-6</v>
          </cell>
          <cell r="O18268">
            <v>135800</v>
          </cell>
        </row>
        <row r="18269">
          <cell r="A18269">
            <v>45971</v>
          </cell>
          <cell r="C18269" t="str">
            <v>TAKAMI SA</v>
          </cell>
          <cell r="F18269">
            <v>45950.572569444441</v>
          </cell>
          <cell r="G18269">
            <v>45980.572453703702</v>
          </cell>
          <cell r="H18269">
            <v>-6</v>
          </cell>
          <cell r="O18269">
            <v>111938</v>
          </cell>
        </row>
        <row r="18270">
          <cell r="A18270">
            <v>45971</v>
          </cell>
          <cell r="C18270" t="str">
            <v>TAKAMI SA</v>
          </cell>
          <cell r="F18270">
            <v>45950.628229166665</v>
          </cell>
          <cell r="G18270">
            <v>45980.620243055557</v>
          </cell>
          <cell r="H18270">
            <v>-6</v>
          </cell>
          <cell r="O18270">
            <v>384150</v>
          </cell>
        </row>
        <row r="18271">
          <cell r="A18271">
            <v>45971</v>
          </cell>
          <cell r="C18271" t="str">
            <v>TAKAMI SA</v>
          </cell>
          <cell r="F18271">
            <v>45951.505879629629</v>
          </cell>
          <cell r="G18271">
            <v>45981.504641203705</v>
          </cell>
          <cell r="H18271">
            <v>-7</v>
          </cell>
          <cell r="O18271">
            <v>108650</v>
          </cell>
        </row>
        <row r="18272">
          <cell r="A18272">
            <v>45971</v>
          </cell>
          <cell r="C18272" t="str">
            <v>TAKAMI SA</v>
          </cell>
          <cell r="F18272">
            <v>45951.510370370372</v>
          </cell>
          <cell r="G18272">
            <v>45981.506782407407</v>
          </cell>
          <cell r="H18272">
            <v>-7</v>
          </cell>
          <cell r="O18272">
            <v>182360</v>
          </cell>
        </row>
        <row r="18273">
          <cell r="A18273">
            <v>45971</v>
          </cell>
          <cell r="C18273" t="str">
            <v>TAKAMI SA</v>
          </cell>
          <cell r="F18273">
            <v>45951.513611111113</v>
          </cell>
          <cell r="G18273">
            <v>45981.51121527778</v>
          </cell>
          <cell r="H18273">
            <v>-7</v>
          </cell>
          <cell r="O18273">
            <v>82000</v>
          </cell>
        </row>
        <row r="18274">
          <cell r="A18274">
            <v>45971</v>
          </cell>
          <cell r="C18274" t="str">
            <v>TAKAMI SA</v>
          </cell>
          <cell r="F18274">
            <v>45951.517025462963</v>
          </cell>
          <cell r="G18274">
            <v>45981.516770833332</v>
          </cell>
          <cell r="H18274">
            <v>-7</v>
          </cell>
          <cell r="O18274">
            <v>3057600</v>
          </cell>
        </row>
        <row r="18275">
          <cell r="A18275">
            <v>45971</v>
          </cell>
          <cell r="C18275" t="str">
            <v>TAKAMI SA</v>
          </cell>
          <cell r="F18275">
            <v>45951.525578703702</v>
          </cell>
          <cell r="G18275">
            <v>45981.524421296293</v>
          </cell>
          <cell r="H18275">
            <v>-7</v>
          </cell>
          <cell r="O18275">
            <v>302400</v>
          </cell>
        </row>
        <row r="18276">
          <cell r="A18276">
            <v>45971</v>
          </cell>
          <cell r="C18276" t="str">
            <v>TAKAMI SA</v>
          </cell>
          <cell r="F18276">
            <v>45952.260787037034</v>
          </cell>
          <cell r="G18276">
            <v>45982.260462962964</v>
          </cell>
          <cell r="H18276">
            <v>-8</v>
          </cell>
          <cell r="O18276">
            <v>110400</v>
          </cell>
        </row>
        <row r="18277">
          <cell r="A18277">
            <v>45971</v>
          </cell>
          <cell r="C18277" t="str">
            <v>TAKAMI SA</v>
          </cell>
          <cell r="F18277">
            <v>45952.532581018517</v>
          </cell>
          <cell r="G18277">
            <v>45982.532488425924</v>
          </cell>
          <cell r="H18277">
            <v>-8</v>
          </cell>
          <cell r="O18277">
            <v>268640</v>
          </cell>
        </row>
        <row r="18278">
          <cell r="A18278">
            <v>45971</v>
          </cell>
          <cell r="C18278" t="str">
            <v>TAKAMI SA</v>
          </cell>
          <cell r="F18278">
            <v>45952.533761574072</v>
          </cell>
          <cell r="G18278">
            <v>45982.53297453704</v>
          </cell>
          <cell r="H18278">
            <v>-8</v>
          </cell>
          <cell r="O18278">
            <v>95680</v>
          </cell>
        </row>
        <row r="18279">
          <cell r="A18279">
            <v>45971</v>
          </cell>
          <cell r="C18279" t="str">
            <v>TAKAMI SA</v>
          </cell>
          <cell r="F18279">
            <v>45952.536736111113</v>
          </cell>
          <cell r="G18279">
            <v>45982.536597222221</v>
          </cell>
          <cell r="H18279">
            <v>-8</v>
          </cell>
          <cell r="O18279">
            <v>228160</v>
          </cell>
        </row>
        <row r="18280">
          <cell r="A18280">
            <v>45971</v>
          </cell>
          <cell r="C18280" t="str">
            <v>TAKAMI SA</v>
          </cell>
          <cell r="F18280">
            <v>45952.537268518521</v>
          </cell>
          <cell r="G18280">
            <v>45982.537152777775</v>
          </cell>
          <cell r="H18280">
            <v>-8</v>
          </cell>
          <cell r="O18280">
            <v>128800</v>
          </cell>
        </row>
        <row r="18281">
          <cell r="A18281">
            <v>45971</v>
          </cell>
          <cell r="C18281" t="str">
            <v>TAKAMI SA</v>
          </cell>
          <cell r="F18281">
            <v>45952.612164351849</v>
          </cell>
          <cell r="G18281">
            <v>45982.611712962964</v>
          </cell>
          <cell r="H18281">
            <v>-8</v>
          </cell>
          <cell r="O18281">
            <v>599750</v>
          </cell>
        </row>
        <row r="18282">
          <cell r="A18282">
            <v>45971</v>
          </cell>
          <cell r="C18282" t="str">
            <v>TAKAMI SA</v>
          </cell>
          <cell r="F18282">
            <v>45952.613055555557</v>
          </cell>
          <cell r="G18282">
            <v>45982.612870370373</v>
          </cell>
          <cell r="H18282">
            <v>-8</v>
          </cell>
          <cell r="O18282">
            <v>132180</v>
          </cell>
        </row>
        <row r="18283">
          <cell r="A18283">
            <v>45971</v>
          </cell>
          <cell r="C18283" t="str">
            <v>TAKAMI SA</v>
          </cell>
          <cell r="F18283">
            <v>45952.615104166667</v>
          </cell>
          <cell r="G18283">
            <v>45982.614988425928</v>
          </cell>
          <cell r="H18283">
            <v>-8</v>
          </cell>
          <cell r="O18283">
            <v>75440</v>
          </cell>
        </row>
        <row r="18284">
          <cell r="A18284">
            <v>45971</v>
          </cell>
          <cell r="C18284" t="str">
            <v>TAKAMI SA</v>
          </cell>
          <cell r="F18284">
            <v>45953.556331018517</v>
          </cell>
          <cell r="G18284">
            <v>45983.556111111109</v>
          </cell>
          <cell r="H18284">
            <v>-9</v>
          </cell>
          <cell r="O18284">
            <v>150880</v>
          </cell>
        </row>
        <row r="18285">
          <cell r="A18285">
            <v>45971</v>
          </cell>
          <cell r="C18285" t="str">
            <v>TAKAMI SA</v>
          </cell>
          <cell r="F18285">
            <v>45953.57099537037</v>
          </cell>
          <cell r="G18285">
            <v>45983.561284722222</v>
          </cell>
          <cell r="H18285">
            <v>-9</v>
          </cell>
          <cell r="O18285">
            <v>240970</v>
          </cell>
        </row>
        <row r="18286">
          <cell r="A18286">
            <v>45971</v>
          </cell>
          <cell r="C18286" t="str">
            <v>TAKAMI SA</v>
          </cell>
          <cell r="F18286">
            <v>45953.579062500001</v>
          </cell>
          <cell r="G18286">
            <v>45983.578634259262</v>
          </cell>
          <cell r="H18286">
            <v>-9</v>
          </cell>
          <cell r="O18286">
            <v>166050</v>
          </cell>
        </row>
        <row r="18287">
          <cell r="A18287">
            <v>45971</v>
          </cell>
          <cell r="C18287" t="str">
            <v>TAKAMI SA</v>
          </cell>
          <cell r="F18287">
            <v>45953.582870370374</v>
          </cell>
          <cell r="G18287">
            <v>45983.582048611112</v>
          </cell>
          <cell r="H18287">
            <v>-9</v>
          </cell>
          <cell r="O18287">
            <v>117020</v>
          </cell>
        </row>
        <row r="18288">
          <cell r="A18288">
            <v>45971</v>
          </cell>
          <cell r="C18288" t="str">
            <v>TAKAMI SA</v>
          </cell>
          <cell r="F18288">
            <v>45954.46199074074</v>
          </cell>
          <cell r="G18288">
            <v>45984.460451388892</v>
          </cell>
          <cell r="H18288">
            <v>-10</v>
          </cell>
          <cell r="O18288">
            <v>107100</v>
          </cell>
        </row>
        <row r="18289">
          <cell r="A18289">
            <v>45971</v>
          </cell>
          <cell r="C18289" t="str">
            <v>TAKAMI SA</v>
          </cell>
          <cell r="F18289">
            <v>45954.546527777777</v>
          </cell>
          <cell r="G18289">
            <v>45984.54619212963</v>
          </cell>
          <cell r="H18289">
            <v>-10</v>
          </cell>
          <cell r="O18289">
            <v>82250</v>
          </cell>
        </row>
        <row r="18290">
          <cell r="A18290">
            <v>45971</v>
          </cell>
          <cell r="C18290" t="str">
            <v>TAKAMI SA</v>
          </cell>
          <cell r="F18290">
            <v>45954.557743055557</v>
          </cell>
          <cell r="G18290">
            <v>45984.555023148147</v>
          </cell>
          <cell r="H18290">
            <v>-10</v>
          </cell>
          <cell r="O18290">
            <v>476800</v>
          </cell>
        </row>
        <row r="18291">
          <cell r="A18291">
            <v>45971</v>
          </cell>
          <cell r="C18291" t="str">
            <v>TAKAMI SA</v>
          </cell>
          <cell r="F18291">
            <v>45954.565069444441</v>
          </cell>
          <cell r="G18291">
            <v>45984.565000000002</v>
          </cell>
          <cell r="H18291">
            <v>-10</v>
          </cell>
          <cell r="O18291">
            <v>361040</v>
          </cell>
        </row>
        <row r="18292">
          <cell r="A18292">
            <v>45971</v>
          </cell>
          <cell r="C18292" t="str">
            <v>TAKAMI SA</v>
          </cell>
          <cell r="F18292">
            <v>45954.566192129627</v>
          </cell>
          <cell r="G18292">
            <v>45984.565972222219</v>
          </cell>
          <cell r="H18292">
            <v>-10</v>
          </cell>
          <cell r="O18292">
            <v>138000</v>
          </cell>
        </row>
        <row r="18293">
          <cell r="A18293">
            <v>45971</v>
          </cell>
          <cell r="C18293" t="str">
            <v>TAKAMI SA</v>
          </cell>
          <cell r="F18293">
            <v>45954.587847222225</v>
          </cell>
          <cell r="G18293">
            <v>45984.586342592593</v>
          </cell>
          <cell r="H18293">
            <v>-10</v>
          </cell>
          <cell r="O18293">
            <v>4599478.9960000003</v>
          </cell>
        </row>
        <row r="18294">
          <cell r="A18294">
            <v>45971</v>
          </cell>
          <cell r="C18294" t="str">
            <v>TAKAMI SA</v>
          </cell>
          <cell r="F18294">
            <v>45954.601030092592</v>
          </cell>
          <cell r="G18294">
            <v>45984.600798611114</v>
          </cell>
          <cell r="H18294">
            <v>-10</v>
          </cell>
          <cell r="O18294">
            <v>97000</v>
          </cell>
        </row>
        <row r="18295">
          <cell r="A18295">
            <v>45971</v>
          </cell>
          <cell r="C18295" t="str">
            <v>TAKAMI SA</v>
          </cell>
          <cell r="F18295">
            <v>45955.465266203704</v>
          </cell>
          <cell r="G18295">
            <v>45985.465162037035</v>
          </cell>
          <cell r="H18295">
            <v>-11</v>
          </cell>
          <cell r="O18295">
            <v>149040</v>
          </cell>
        </row>
        <row r="18296">
          <cell r="A18296">
            <v>45971</v>
          </cell>
          <cell r="C18296" t="str">
            <v>TAKAMI SA</v>
          </cell>
          <cell r="F18296">
            <v>45955.469386574077</v>
          </cell>
          <cell r="G18296">
            <v>45985.469155092593</v>
          </cell>
          <cell r="H18296">
            <v>-11</v>
          </cell>
          <cell r="O18296">
            <v>44000</v>
          </cell>
        </row>
        <row r="18297">
          <cell r="A18297">
            <v>45971</v>
          </cell>
          <cell r="C18297" t="str">
            <v>TAKAMI SA</v>
          </cell>
          <cell r="F18297">
            <v>45955.471180555556</v>
          </cell>
          <cell r="G18297">
            <v>45985.471018518518</v>
          </cell>
          <cell r="H18297">
            <v>-11</v>
          </cell>
          <cell r="O18297">
            <v>24000</v>
          </cell>
        </row>
        <row r="18298">
          <cell r="A18298">
            <v>45971</v>
          </cell>
          <cell r="C18298" t="str">
            <v>TAKAMI SA</v>
          </cell>
          <cell r="F18298">
            <v>45955.597604166665</v>
          </cell>
          <cell r="G18298">
            <v>45985.594074074077</v>
          </cell>
          <cell r="H18298">
            <v>-11</v>
          </cell>
          <cell r="O18298">
            <v>2937200</v>
          </cell>
        </row>
        <row r="18299">
          <cell r="A18299">
            <v>45971</v>
          </cell>
          <cell r="C18299" t="str">
            <v>TAKAMI SA</v>
          </cell>
          <cell r="F18299">
            <v>45955.602407407408</v>
          </cell>
          <cell r="G18299">
            <v>45985.602303240739</v>
          </cell>
          <cell r="H18299">
            <v>-11</v>
          </cell>
          <cell r="O18299">
            <v>145550</v>
          </cell>
        </row>
        <row r="18300">
          <cell r="A18300">
            <v>45971</v>
          </cell>
          <cell r="C18300" t="str">
            <v>TAKAMI SA</v>
          </cell>
          <cell r="F18300">
            <v>45955.603460648148</v>
          </cell>
          <cell r="G18300">
            <v>45985.603298611109</v>
          </cell>
          <cell r="H18300">
            <v>-11</v>
          </cell>
          <cell r="O18300">
            <v>164000</v>
          </cell>
        </row>
        <row r="18301">
          <cell r="A18301">
            <v>45971</v>
          </cell>
          <cell r="C18301" t="str">
            <v>TAKAMI SA</v>
          </cell>
          <cell r="F18301">
            <v>45955.603912037041</v>
          </cell>
          <cell r="G18301">
            <v>45985.603773148148</v>
          </cell>
          <cell r="H18301">
            <v>-11</v>
          </cell>
          <cell r="O18301">
            <v>204750</v>
          </cell>
        </row>
        <row r="18302">
          <cell r="A18302">
            <v>45971</v>
          </cell>
          <cell r="C18302" t="str">
            <v>TAKAMI SA</v>
          </cell>
          <cell r="F18302">
            <v>45955.631655092591</v>
          </cell>
          <cell r="G18302">
            <v>45985.631585648145</v>
          </cell>
          <cell r="H18302">
            <v>-11</v>
          </cell>
          <cell r="O18302">
            <v>71750</v>
          </cell>
        </row>
        <row r="18303">
          <cell r="A18303">
            <v>45971</v>
          </cell>
          <cell r="C18303" t="str">
            <v>TAKAMI SA</v>
          </cell>
          <cell r="F18303">
            <v>45957.568460648145</v>
          </cell>
          <cell r="G18303">
            <v>45987.568368055552</v>
          </cell>
          <cell r="H18303">
            <v>-13</v>
          </cell>
          <cell r="O18303">
            <v>621600</v>
          </cell>
        </row>
        <row r="18304">
          <cell r="A18304">
            <v>45971</v>
          </cell>
          <cell r="C18304" t="str">
            <v>COMERCIALIZADORA PINER SAS</v>
          </cell>
          <cell r="F18304">
            <v>45895.472685185188</v>
          </cell>
          <cell r="G18304">
            <v>45910.471620370372</v>
          </cell>
          <cell r="H18304">
            <v>64</v>
          </cell>
          <cell r="O18304">
            <v>6474290</v>
          </cell>
        </row>
        <row r="18305">
          <cell r="A18305">
            <v>45971</v>
          </cell>
          <cell r="C18305" t="str">
            <v>COMERCIALIZADORA PINER SAS</v>
          </cell>
          <cell r="F18305">
            <v>45902.500798611109</v>
          </cell>
          <cell r="G18305">
            <v>45917.500694444447</v>
          </cell>
          <cell r="H18305">
            <v>57</v>
          </cell>
          <cell r="O18305">
            <v>5470975</v>
          </cell>
        </row>
        <row r="18306">
          <cell r="A18306">
            <v>45971</v>
          </cell>
          <cell r="C18306" t="str">
            <v>COMERCIALIZADORA PINER SAS</v>
          </cell>
          <cell r="F18306">
            <v>45904.252199074072</v>
          </cell>
          <cell r="G18306">
            <v>45919.251817129632</v>
          </cell>
          <cell r="H18306">
            <v>55</v>
          </cell>
          <cell r="O18306">
            <v>721500</v>
          </cell>
        </row>
        <row r="18307">
          <cell r="A18307">
            <v>45971</v>
          </cell>
          <cell r="C18307" t="str">
            <v>COMERCIALIZADORA PINER SAS</v>
          </cell>
          <cell r="F18307">
            <v>45915.543854166666</v>
          </cell>
          <cell r="G18307">
            <v>45930.54378472222</v>
          </cell>
          <cell r="H18307">
            <v>44</v>
          </cell>
          <cell r="O18307">
            <v>5091600</v>
          </cell>
        </row>
        <row r="18308">
          <cell r="A18308">
            <v>45971</v>
          </cell>
          <cell r="C18308" t="str">
            <v>COMERCIALIZADORA PINER SAS</v>
          </cell>
          <cell r="F18308">
            <v>45916.250289351854</v>
          </cell>
          <cell r="G18308">
            <v>45931.2499537037</v>
          </cell>
          <cell r="H18308">
            <v>43</v>
          </cell>
          <cell r="O18308">
            <v>474500</v>
          </cell>
        </row>
        <row r="18309">
          <cell r="A18309">
            <v>45971</v>
          </cell>
          <cell r="C18309" t="str">
            <v>COMERCIALIZADORA PINER SAS</v>
          </cell>
          <cell r="F18309">
            <v>45919.270300925928</v>
          </cell>
          <cell r="G18309">
            <v>45934.249351851853</v>
          </cell>
          <cell r="H18309">
            <v>40</v>
          </cell>
          <cell r="O18309">
            <v>295750</v>
          </cell>
        </row>
        <row r="18310">
          <cell r="A18310">
            <v>45971</v>
          </cell>
          <cell r="C18310" t="str">
            <v>COMERCIALIZADORA PINER SAS</v>
          </cell>
          <cell r="F18310">
            <v>45923.655381944445</v>
          </cell>
          <cell r="G18310">
            <v>45938.655277777776</v>
          </cell>
          <cell r="H18310">
            <v>36</v>
          </cell>
          <cell r="O18310">
            <v>4471385</v>
          </cell>
        </row>
        <row r="18311">
          <cell r="A18311">
            <v>45971</v>
          </cell>
          <cell r="C18311" t="str">
            <v>GLORIA  BARATO DE PINZON</v>
          </cell>
          <cell r="F18311">
            <v>45969.31386574074</v>
          </cell>
          <cell r="G18311">
            <v>45970.313750000001</v>
          </cell>
          <cell r="H18311">
            <v>3</v>
          </cell>
          <cell r="O18311">
            <v>765150</v>
          </cell>
        </row>
        <row r="18312">
          <cell r="A18312">
            <v>45971</v>
          </cell>
          <cell r="C18312" t="str">
            <v>VENTAS MOSTRADOR</v>
          </cell>
          <cell r="F18312">
            <v>45971</v>
          </cell>
          <cell r="G18312">
            <v>45971</v>
          </cell>
          <cell r="H18312">
            <v>0</v>
          </cell>
          <cell r="O18312">
            <v>1350531</v>
          </cell>
        </row>
        <row r="18313">
          <cell r="A18313">
            <v>45971</v>
          </cell>
          <cell r="C18313" t="str">
            <v>VENTAS MOSTRADOR</v>
          </cell>
          <cell r="F18313">
            <v>45971</v>
          </cell>
          <cell r="G18313">
            <v>45971</v>
          </cell>
          <cell r="H18313">
            <v>0</v>
          </cell>
          <cell r="O18313">
            <v>1575851</v>
          </cell>
        </row>
        <row r="18314">
          <cell r="A18314">
            <v>45971</v>
          </cell>
          <cell r="C18314" t="str">
            <v>PURA SABROSURA SAS</v>
          </cell>
          <cell r="F18314">
            <v>45957.426990740743</v>
          </cell>
          <cell r="G18314">
            <v>45972.426712962966</v>
          </cell>
          <cell r="H18314">
            <v>1</v>
          </cell>
          <cell r="O18314">
            <v>1859868.1359999999</v>
          </cell>
        </row>
        <row r="18315">
          <cell r="A18315">
            <v>45971</v>
          </cell>
          <cell r="C18315" t="str">
            <v>PURA SABROSURA SAS</v>
          </cell>
          <cell r="F18315">
            <v>45957.527060185188</v>
          </cell>
          <cell r="G18315">
            <v>45972.526898148149</v>
          </cell>
          <cell r="H18315">
            <v>1</v>
          </cell>
          <cell r="O18315">
            <v>729865.79399999999</v>
          </cell>
        </row>
        <row r="18316">
          <cell r="A18316">
            <v>45971</v>
          </cell>
          <cell r="C18316" t="str">
            <v>MOYSER SAS</v>
          </cell>
          <cell r="F18316">
            <v>45969.451898148145</v>
          </cell>
          <cell r="G18316">
            <v>45970.451782407406</v>
          </cell>
          <cell r="H18316">
            <v>3</v>
          </cell>
          <cell r="O18316">
            <v>2055200</v>
          </cell>
        </row>
        <row r="18317">
          <cell r="A18317">
            <v>45971</v>
          </cell>
          <cell r="C18317" t="str">
            <v>MOYSER SAS</v>
          </cell>
          <cell r="F18317">
            <v>45971.303854166668</v>
          </cell>
          <cell r="G18317">
            <v>45972.303657407407</v>
          </cell>
          <cell r="H18317">
            <v>1</v>
          </cell>
          <cell r="O18317">
            <v>595200</v>
          </cell>
        </row>
        <row r="18318">
          <cell r="A18318">
            <v>45971</v>
          </cell>
          <cell r="C18318" t="str">
            <v>RAFAEL ALFONSO DAZA RAMIREZ</v>
          </cell>
          <cell r="F18318">
            <v>45969.5309837963</v>
          </cell>
          <cell r="G18318">
            <v>45970.530844907407</v>
          </cell>
          <cell r="H18318">
            <v>3</v>
          </cell>
          <cell r="O18318">
            <v>4217940</v>
          </cell>
        </row>
        <row r="18319">
          <cell r="A18319">
            <v>45971</v>
          </cell>
          <cell r="C18319" t="str">
            <v>EL CARNAL SAS</v>
          </cell>
          <cell r="F18319">
            <v>45965.184745370374</v>
          </cell>
          <cell r="G18319">
            <v>45973.184317129628</v>
          </cell>
          <cell r="H18319">
            <v>0</v>
          </cell>
          <cell r="O18319">
            <v>15250998.384</v>
          </cell>
        </row>
        <row r="18320">
          <cell r="A18320">
            <v>45971</v>
          </cell>
          <cell r="C18320" t="str">
            <v>EL CARNAL SAS</v>
          </cell>
          <cell r="F18320">
            <v>45965.608726851853</v>
          </cell>
          <cell r="G18320">
            <v>45973.608622685184</v>
          </cell>
          <cell r="H18320">
            <v>0</v>
          </cell>
          <cell r="O18320">
            <v>14922962.1</v>
          </cell>
        </row>
        <row r="18321">
          <cell r="A18321">
            <v>45971</v>
          </cell>
          <cell r="C18321" t="str">
            <v>EL CARNAL SAS</v>
          </cell>
          <cell r="F18321">
            <v>45966.577673611115</v>
          </cell>
          <cell r="G18321">
            <v>45974.577569444446</v>
          </cell>
          <cell r="H18321">
            <v>-1</v>
          </cell>
          <cell r="O18321">
            <v>14791747.5864</v>
          </cell>
        </row>
        <row r="18322">
          <cell r="A18322">
            <v>45971</v>
          </cell>
          <cell r="C18322" t="str">
            <v>EL CARNAL SAS</v>
          </cell>
          <cell r="F18322">
            <v>45967.539664351854</v>
          </cell>
          <cell r="G18322">
            <v>45975.538495370369</v>
          </cell>
          <cell r="H18322">
            <v>-2</v>
          </cell>
          <cell r="O18322">
            <v>14240001.312000001</v>
          </cell>
        </row>
        <row r="18323">
          <cell r="A18323">
            <v>45972</v>
          </cell>
          <cell r="C18323" t="str">
            <v>VENTAS MOSTRADOR</v>
          </cell>
          <cell r="F18323">
            <v>45972</v>
          </cell>
          <cell r="G18323">
            <v>45972</v>
          </cell>
          <cell r="O18323">
            <v>4576</v>
          </cell>
        </row>
        <row r="18324">
          <cell r="A18324">
            <v>45972</v>
          </cell>
          <cell r="C18324" t="str">
            <v>VENTAS MOSTRADOR</v>
          </cell>
          <cell r="F18324">
            <v>45972</v>
          </cell>
          <cell r="G18324">
            <v>45972</v>
          </cell>
          <cell r="O18324">
            <v>5775</v>
          </cell>
        </row>
        <row r="18325">
          <cell r="A18325">
            <v>45972</v>
          </cell>
          <cell r="C18325" t="str">
            <v>VENTAS MOSTRADOR</v>
          </cell>
          <cell r="F18325">
            <v>45972</v>
          </cell>
          <cell r="G18325">
            <v>45972</v>
          </cell>
          <cell r="O18325">
            <v>10175</v>
          </cell>
        </row>
        <row r="18326">
          <cell r="A18326">
            <v>45972</v>
          </cell>
          <cell r="C18326" t="str">
            <v>VENTAS MOSTRADOR</v>
          </cell>
          <cell r="F18326">
            <v>45972</v>
          </cell>
          <cell r="G18326">
            <v>45972</v>
          </cell>
          <cell r="O18326">
            <v>10975</v>
          </cell>
        </row>
        <row r="18327">
          <cell r="A18327">
            <v>45972</v>
          </cell>
          <cell r="C18327" t="str">
            <v>VENTAS MOSTRADOR</v>
          </cell>
          <cell r="F18327">
            <v>45972</v>
          </cell>
          <cell r="G18327">
            <v>45972</v>
          </cell>
          <cell r="O18327">
            <v>14000</v>
          </cell>
        </row>
        <row r="18328">
          <cell r="A18328">
            <v>45972</v>
          </cell>
          <cell r="C18328" t="str">
            <v>VENTAS MOSTRADOR</v>
          </cell>
          <cell r="F18328">
            <v>45972</v>
          </cell>
          <cell r="G18328">
            <v>45972</v>
          </cell>
          <cell r="O18328">
            <v>16240</v>
          </cell>
        </row>
        <row r="18329">
          <cell r="A18329">
            <v>45972</v>
          </cell>
          <cell r="C18329" t="str">
            <v>VENTAS MOSTRADOR</v>
          </cell>
          <cell r="F18329">
            <v>45972</v>
          </cell>
          <cell r="G18329">
            <v>45972</v>
          </cell>
          <cell r="O18329">
            <v>20000</v>
          </cell>
        </row>
        <row r="18330">
          <cell r="A18330">
            <v>45972</v>
          </cell>
          <cell r="C18330" t="str">
            <v>VENTAS MOSTRADOR</v>
          </cell>
          <cell r="F18330">
            <v>45972</v>
          </cell>
          <cell r="G18330">
            <v>45972</v>
          </cell>
          <cell r="O18330">
            <v>24320</v>
          </cell>
        </row>
        <row r="18331">
          <cell r="A18331">
            <v>45972</v>
          </cell>
          <cell r="C18331" t="str">
            <v>VENTAS MOSTRADOR</v>
          </cell>
          <cell r="F18331">
            <v>45972</v>
          </cell>
          <cell r="G18331">
            <v>45972</v>
          </cell>
          <cell r="O18331">
            <v>30150</v>
          </cell>
        </row>
        <row r="18332">
          <cell r="A18332">
            <v>45972</v>
          </cell>
          <cell r="C18332" t="str">
            <v>VENTAS MOSTRADOR</v>
          </cell>
          <cell r="F18332">
            <v>45972</v>
          </cell>
          <cell r="G18332">
            <v>45972</v>
          </cell>
          <cell r="O18332">
            <v>30310</v>
          </cell>
        </row>
        <row r="18333">
          <cell r="A18333">
            <v>45972</v>
          </cell>
          <cell r="C18333" t="str">
            <v>VENTAS MOSTRADOR</v>
          </cell>
          <cell r="F18333">
            <v>45972</v>
          </cell>
          <cell r="G18333">
            <v>45972</v>
          </cell>
          <cell r="O18333">
            <v>34823</v>
          </cell>
        </row>
        <row r="18334">
          <cell r="A18334">
            <v>45972</v>
          </cell>
          <cell r="C18334" t="str">
            <v>VENTAS MOSTRADOR</v>
          </cell>
          <cell r="F18334">
            <v>45972</v>
          </cell>
          <cell r="G18334">
            <v>45972</v>
          </cell>
          <cell r="O18334">
            <v>44190</v>
          </cell>
        </row>
        <row r="18335">
          <cell r="A18335">
            <v>45972</v>
          </cell>
          <cell r="C18335" t="str">
            <v>VENTAS MOSTRADOR</v>
          </cell>
          <cell r="F18335">
            <v>45972</v>
          </cell>
          <cell r="G18335">
            <v>45972</v>
          </cell>
          <cell r="O18335">
            <v>62565</v>
          </cell>
        </row>
        <row r="18336">
          <cell r="A18336">
            <v>45972</v>
          </cell>
          <cell r="C18336" t="str">
            <v>WOMPI</v>
          </cell>
          <cell r="F18336">
            <v>45986.26835648148</v>
          </cell>
          <cell r="G18336">
            <v>45987.26835648148</v>
          </cell>
          <cell r="H18336">
            <v>5</v>
          </cell>
          <cell r="O18336">
            <v>79900</v>
          </cell>
        </row>
        <row r="18337">
          <cell r="A18337">
            <v>45972</v>
          </cell>
          <cell r="C18337" t="str">
            <v>VENTAS MOSTRADOR</v>
          </cell>
          <cell r="F18337">
            <v>45972</v>
          </cell>
          <cell r="G18337">
            <v>45972</v>
          </cell>
          <cell r="O18337">
            <v>108328</v>
          </cell>
        </row>
        <row r="18338">
          <cell r="A18338">
            <v>45972</v>
          </cell>
          <cell r="C18338" t="str">
            <v>VENTAS MOSTRADOR</v>
          </cell>
          <cell r="F18338">
            <v>45972</v>
          </cell>
          <cell r="G18338">
            <v>45972</v>
          </cell>
          <cell r="O18338">
            <v>114180</v>
          </cell>
        </row>
        <row r="18339">
          <cell r="A18339">
            <v>45972</v>
          </cell>
          <cell r="C18339" t="str">
            <v>BASTIDAS MEDINA MARCELA</v>
          </cell>
          <cell r="F18339">
            <v>45968.411435185182</v>
          </cell>
          <cell r="G18339">
            <v>45969.41133101852</v>
          </cell>
          <cell r="H18339">
            <v>3</v>
          </cell>
          <cell r="O18339">
            <v>139950</v>
          </cell>
        </row>
        <row r="18340">
          <cell r="A18340">
            <v>45972</v>
          </cell>
          <cell r="C18340" t="str">
            <v>VENTAS MOSTRADOR</v>
          </cell>
          <cell r="F18340">
            <v>45972</v>
          </cell>
          <cell r="G18340">
            <v>45972</v>
          </cell>
          <cell r="O18340">
            <v>152600</v>
          </cell>
        </row>
        <row r="18341">
          <cell r="A18341">
            <v>45972</v>
          </cell>
          <cell r="C18341" t="str">
            <v>ALEJANDRO  VELASCO SAS</v>
          </cell>
          <cell r="F18341">
            <v>45972.289884259262</v>
          </cell>
          <cell r="G18341">
            <v>45973.289004629631</v>
          </cell>
          <cell r="H18341">
            <v>1</v>
          </cell>
          <cell r="O18341">
            <v>234000</v>
          </cell>
        </row>
        <row r="18342">
          <cell r="A18342">
            <v>45972</v>
          </cell>
          <cell r="C18342" t="str">
            <v>GINA ALEXANDRA OCHOA CASTAÑEDA</v>
          </cell>
          <cell r="F18342">
            <v>45971.654687499999</v>
          </cell>
          <cell r="G18342">
            <v>45972.654618055552</v>
          </cell>
          <cell r="H18342">
            <v>1</v>
          </cell>
          <cell r="O18342">
            <v>242900</v>
          </cell>
        </row>
        <row r="18343">
          <cell r="A18343">
            <v>45972</v>
          </cell>
          <cell r="C18343" t="str">
            <v>CARLOS ANDRES CORTES PACHON</v>
          </cell>
          <cell r="F18343">
            <v>45971.27138888889</v>
          </cell>
          <cell r="G18343">
            <v>45972.271261574075</v>
          </cell>
          <cell r="H18343">
            <v>1</v>
          </cell>
          <cell r="O18343">
            <v>292600</v>
          </cell>
        </row>
        <row r="18344">
          <cell r="A18344">
            <v>45972</v>
          </cell>
          <cell r="C18344" t="str">
            <v xml:space="preserve">A MANO SAS </v>
          </cell>
          <cell r="F18344">
            <v>45965.486527777779</v>
          </cell>
          <cell r="G18344">
            <v>45973.486064814817</v>
          </cell>
          <cell r="H18344">
            <v>0</v>
          </cell>
          <cell r="O18344">
            <v>345000</v>
          </cell>
        </row>
        <row r="18345">
          <cell r="A18345">
            <v>45972</v>
          </cell>
          <cell r="C18345" t="str">
            <v>CAROLA CACEROLA SAS</v>
          </cell>
          <cell r="F18345">
            <v>45966.311249999999</v>
          </cell>
          <cell r="G18345">
            <v>45967.307187500002</v>
          </cell>
          <cell r="H18345">
            <v>6</v>
          </cell>
          <cell r="O18345">
            <v>185499.99</v>
          </cell>
        </row>
        <row r="18346">
          <cell r="A18346">
            <v>45972</v>
          </cell>
          <cell r="C18346" t="str">
            <v>CAROLA CACEROLA SAS</v>
          </cell>
          <cell r="F18346">
            <v>45971.28</v>
          </cell>
          <cell r="G18346">
            <v>45972.27988425926</v>
          </cell>
          <cell r="H18346">
            <v>1</v>
          </cell>
          <cell r="O18346">
            <v>262999.99</v>
          </cell>
        </row>
        <row r="18347">
          <cell r="A18347">
            <v>45972</v>
          </cell>
          <cell r="C18347" t="str">
            <v>FABIAN ANDRES BERNAL ROMERO</v>
          </cell>
          <cell r="F18347">
            <v>45951.441921296297</v>
          </cell>
          <cell r="G18347">
            <v>45952.44159722222</v>
          </cell>
          <cell r="H18347">
            <v>21</v>
          </cell>
          <cell r="O18347">
            <v>459200</v>
          </cell>
        </row>
        <row r="18348">
          <cell r="A18348">
            <v>45972</v>
          </cell>
          <cell r="C18348" t="str">
            <v>DUARTE POSADA VALERIA</v>
          </cell>
          <cell r="F18348">
            <v>45959.306817129633</v>
          </cell>
          <cell r="G18348">
            <v>45974.306134259263</v>
          </cell>
          <cell r="H18348">
            <v>0</v>
          </cell>
          <cell r="O18348">
            <v>467350</v>
          </cell>
        </row>
        <row r="18349">
          <cell r="A18349">
            <v>45972</v>
          </cell>
          <cell r="C18349" t="str">
            <v>SOSTENIBILIDAD S.A.S.</v>
          </cell>
          <cell r="F18349">
            <v>45960.564166666663</v>
          </cell>
          <cell r="G18349">
            <v>45975.563981481479</v>
          </cell>
          <cell r="H18349">
            <v>-2</v>
          </cell>
          <cell r="O18349">
            <v>518600</v>
          </cell>
        </row>
        <row r="18350">
          <cell r="A18350">
            <v>45972</v>
          </cell>
          <cell r="C18350" t="str">
            <v>SEBALI SAS</v>
          </cell>
          <cell r="F18350">
            <v>45965.24732638889</v>
          </cell>
          <cell r="G18350">
            <v>45973.247199074074</v>
          </cell>
          <cell r="H18350">
            <v>6</v>
          </cell>
          <cell r="O18350">
            <v>633555</v>
          </cell>
        </row>
        <row r="18351">
          <cell r="A18351">
            <v>45972</v>
          </cell>
          <cell r="C18351" t="str">
            <v>TAMAYO SERNA JULIAN ANDRES</v>
          </cell>
          <cell r="F18351">
            <v>45972.283113425925</v>
          </cell>
          <cell r="G18351">
            <v>45973.282824074071</v>
          </cell>
          <cell r="H18351">
            <v>0</v>
          </cell>
          <cell r="O18351">
            <v>676000</v>
          </cell>
        </row>
        <row r="18352">
          <cell r="A18352">
            <v>45972</v>
          </cell>
          <cell r="C18352" t="str">
            <v>PAULA JINNET ARDILA GOMEZ</v>
          </cell>
          <cell r="F18352">
            <v>45971.310578703706</v>
          </cell>
          <cell r="G18352">
            <v>45972.31046296296</v>
          </cell>
          <cell r="H18352">
            <v>1</v>
          </cell>
          <cell r="O18352">
            <v>690000</v>
          </cell>
        </row>
        <row r="18353">
          <cell r="A18353">
            <v>45972</v>
          </cell>
          <cell r="C18353" t="str">
            <v>YERALDIN  ALVAREZ MANRIQUE</v>
          </cell>
          <cell r="F18353">
            <v>45971.56459490741</v>
          </cell>
          <cell r="G18353">
            <v>45972.564513888887</v>
          </cell>
          <cell r="H18353">
            <v>1</v>
          </cell>
          <cell r="O18353">
            <v>740000</v>
          </cell>
        </row>
        <row r="18354">
          <cell r="A18354">
            <v>45972</v>
          </cell>
          <cell r="C18354" t="str">
            <v>FREDY ALFONSO SUAREZ VILLAMIL</v>
          </cell>
          <cell r="F18354">
            <v>45972.480729166666</v>
          </cell>
          <cell r="G18354">
            <v>45973.480636574073</v>
          </cell>
          <cell r="H18354">
            <v>0</v>
          </cell>
          <cell r="O18354">
            <v>742000</v>
          </cell>
        </row>
        <row r="18355">
          <cell r="A18355">
            <v>45972</v>
          </cell>
          <cell r="C18355" t="str">
            <v>LA BIFERIA SA</v>
          </cell>
          <cell r="F18355">
            <v>45951.440393518518</v>
          </cell>
          <cell r="G18355">
            <v>45981.440254629626</v>
          </cell>
          <cell r="H18355">
            <v>-8</v>
          </cell>
          <cell r="O18355">
            <v>827400</v>
          </cell>
        </row>
        <row r="18356">
          <cell r="A18356">
            <v>45972</v>
          </cell>
          <cell r="C18356" t="str">
            <v>CIELO ALEXANDRA MENDOZA RODRIGUEZ</v>
          </cell>
          <cell r="F18356">
            <v>45971.532037037039</v>
          </cell>
          <cell r="G18356">
            <v>45972.532037037039</v>
          </cell>
          <cell r="H18356">
            <v>1</v>
          </cell>
          <cell r="O18356">
            <v>850999.98</v>
          </cell>
        </row>
        <row r="18357">
          <cell r="A18357">
            <v>45972</v>
          </cell>
          <cell r="C18357" t="str">
            <v>NUEVO DON PLUS SAS</v>
          </cell>
          <cell r="F18357">
            <v>45961.337291666663</v>
          </cell>
          <cell r="G18357">
            <v>45969.334120370368</v>
          </cell>
          <cell r="H18357">
            <v>4</v>
          </cell>
          <cell r="O18357">
            <v>41600</v>
          </cell>
        </row>
        <row r="18358">
          <cell r="A18358">
            <v>45972</v>
          </cell>
          <cell r="C18358" t="str">
            <v>NUEVO DON PLUS SAS</v>
          </cell>
          <cell r="F18358">
            <v>45961.394085648149</v>
          </cell>
          <cell r="G18358">
            <v>45969.394085648149</v>
          </cell>
          <cell r="H18358">
            <v>4</v>
          </cell>
          <cell r="O18358">
            <v>865200</v>
          </cell>
        </row>
        <row r="18359">
          <cell r="A18359">
            <v>45972</v>
          </cell>
          <cell r="C18359" t="str">
            <v>OSMAR  PEÑA</v>
          </cell>
          <cell r="F18359">
            <v>45972.513032407405</v>
          </cell>
          <cell r="G18359">
            <v>45973.513032407405</v>
          </cell>
          <cell r="H18359">
            <v>0</v>
          </cell>
          <cell r="O18359">
            <v>948900</v>
          </cell>
        </row>
        <row r="18360">
          <cell r="A18360">
            <v>45972</v>
          </cell>
          <cell r="C18360" t="str">
            <v>SOSTENIBILIDAD S.A.S.</v>
          </cell>
          <cell r="F18360">
            <v>45960.582638888889</v>
          </cell>
          <cell r="G18360">
            <v>45975.582476851851</v>
          </cell>
          <cell r="H18360">
            <v>-2</v>
          </cell>
          <cell r="O18360">
            <v>956500</v>
          </cell>
        </row>
        <row r="18361">
          <cell r="A18361">
            <v>45972</v>
          </cell>
          <cell r="C18361" t="str">
            <v>OSAKA COCINA NIKKEI S.A.S</v>
          </cell>
          <cell r="F18361">
            <v>45954.457951388889</v>
          </cell>
          <cell r="G18361">
            <v>45984.457824074074</v>
          </cell>
          <cell r="H18361">
            <v>-11</v>
          </cell>
          <cell r="O18361">
            <v>735542.196</v>
          </cell>
        </row>
        <row r="18362">
          <cell r="A18362">
            <v>45972</v>
          </cell>
          <cell r="C18362" t="str">
            <v>OSAKA COCINA NIKKEI S.A.S</v>
          </cell>
          <cell r="F18362">
            <v>45955.480254629627</v>
          </cell>
          <cell r="G18362">
            <v>45985.477407407408</v>
          </cell>
          <cell r="H18362">
            <v>-12</v>
          </cell>
          <cell r="O18362">
            <v>266700</v>
          </cell>
        </row>
        <row r="18363">
          <cell r="A18363">
            <v>45972</v>
          </cell>
          <cell r="C18363" t="str">
            <v>CARLOS ANDRES HERNANDEZ MARTINEZ</v>
          </cell>
          <cell r="F18363">
            <v>45971.540393518517</v>
          </cell>
          <cell r="G18363">
            <v>45972.540162037039</v>
          </cell>
          <cell r="H18363">
            <v>1</v>
          </cell>
          <cell r="O18363">
            <v>1063749.97</v>
          </cell>
        </row>
        <row r="18364">
          <cell r="A18364">
            <v>45972</v>
          </cell>
          <cell r="C18364" t="str">
            <v xml:space="preserve">THE BOY ENTERPRISES SAS </v>
          </cell>
          <cell r="F18364">
            <v>45916.483865740738</v>
          </cell>
          <cell r="G18364">
            <v>45931.483622685184</v>
          </cell>
          <cell r="H18364">
            <v>42</v>
          </cell>
          <cell r="O18364">
            <v>451100</v>
          </cell>
        </row>
        <row r="18365">
          <cell r="A18365">
            <v>45972</v>
          </cell>
          <cell r="C18365" t="str">
            <v xml:space="preserve">THE BOY ENTERPRISES SAS </v>
          </cell>
          <cell r="F18365">
            <v>45923.619432870371</v>
          </cell>
          <cell r="G18365">
            <v>45938.468842592592</v>
          </cell>
          <cell r="H18365">
            <v>35</v>
          </cell>
          <cell r="O18365">
            <v>710700</v>
          </cell>
        </row>
        <row r="18366">
          <cell r="A18366">
            <v>45972</v>
          </cell>
          <cell r="C18366" t="str">
            <v>CRISTIAN MANUEL BELTRAN VALENZUELA</v>
          </cell>
          <cell r="F18366">
            <v>45972.490879629629</v>
          </cell>
          <cell r="G18366">
            <v>45980.489895833336</v>
          </cell>
          <cell r="H18366">
            <v>-7</v>
          </cell>
          <cell r="O18366">
            <v>1330790</v>
          </cell>
        </row>
        <row r="18367">
          <cell r="A18367">
            <v>45972</v>
          </cell>
          <cell r="C18367" t="str">
            <v>4G FOOD SAS</v>
          </cell>
          <cell r="F18367">
            <v>45951.42119212963</v>
          </cell>
          <cell r="G18367">
            <v>45966.420729166668</v>
          </cell>
          <cell r="H18367">
            <v>7</v>
          </cell>
          <cell r="O18367">
            <v>773800</v>
          </cell>
        </row>
        <row r="18368">
          <cell r="A18368">
            <v>45972</v>
          </cell>
          <cell r="C18368" t="str">
            <v>4G FOOD SAS</v>
          </cell>
          <cell r="F18368">
            <v>45953.505150462966</v>
          </cell>
          <cell r="G18368">
            <v>45968.505011574074</v>
          </cell>
          <cell r="H18368">
            <v>5</v>
          </cell>
          <cell r="O18368">
            <v>720650</v>
          </cell>
        </row>
        <row r="18369">
          <cell r="A18369">
            <v>45972</v>
          </cell>
          <cell r="C18369" t="str">
            <v>4G FOOD SAS</v>
          </cell>
          <cell r="F18369">
            <v>45960.528807870367</v>
          </cell>
          <cell r="G18369">
            <v>45975.528703703705</v>
          </cell>
          <cell r="H18369">
            <v>-2</v>
          </cell>
          <cell r="O18369">
            <v>263200</v>
          </cell>
        </row>
        <row r="18370">
          <cell r="A18370">
            <v>45972</v>
          </cell>
          <cell r="C18370" t="str">
            <v>LIDA  DAZA</v>
          </cell>
          <cell r="F18370">
            <v>45972.287997685184</v>
          </cell>
          <cell r="G18370">
            <v>45973.286099537036</v>
          </cell>
          <cell r="H18370">
            <v>0</v>
          </cell>
          <cell r="O18370">
            <v>1804200</v>
          </cell>
        </row>
        <row r="18371">
          <cell r="A18371">
            <v>45972</v>
          </cell>
          <cell r="C18371" t="str">
            <v>KOE4K S.A.S</v>
          </cell>
          <cell r="F18371">
            <v>45951.240543981483</v>
          </cell>
          <cell r="G18371">
            <v>45981.19090277778</v>
          </cell>
          <cell r="H18371">
            <v>-8</v>
          </cell>
          <cell r="O18371">
            <v>1900997.1540000001</v>
          </cell>
        </row>
        <row r="18372">
          <cell r="A18372">
            <v>45972</v>
          </cell>
          <cell r="C18372" t="str">
            <v>KOE4K S.A.S</v>
          </cell>
          <cell r="F18372">
            <v>45954.462500000001</v>
          </cell>
          <cell r="G18372">
            <v>45984.462395833332</v>
          </cell>
          <cell r="H18372">
            <v>-11</v>
          </cell>
          <cell r="O18372">
            <v>881933.61600000004</v>
          </cell>
        </row>
        <row r="18373">
          <cell r="A18373">
            <v>45972</v>
          </cell>
          <cell r="C18373" t="str">
            <v>LA ESPECIAL DEL TOLIMA Y COMPAÑIA SAS</v>
          </cell>
          <cell r="F18373">
            <v>45967.221620370372</v>
          </cell>
          <cell r="G18373">
            <v>45969.221516203703</v>
          </cell>
          <cell r="H18373">
            <v>4</v>
          </cell>
          <cell r="O18373">
            <v>2436200</v>
          </cell>
        </row>
        <row r="18374">
          <cell r="A18374">
            <v>45972</v>
          </cell>
          <cell r="C18374" t="str">
            <v>LIDA INES HERNANDEZ ESCARRAGA</v>
          </cell>
          <cell r="F18374">
            <v>45968.420648148145</v>
          </cell>
          <cell r="G18374">
            <v>45970.420532407406</v>
          </cell>
          <cell r="H18374">
            <v>3</v>
          </cell>
          <cell r="O18374">
            <v>867800</v>
          </cell>
        </row>
        <row r="18375">
          <cell r="A18375">
            <v>45972</v>
          </cell>
          <cell r="C18375" t="str">
            <v>PRODUCTOS TOLIMENSES LA RICA S.A.S</v>
          </cell>
          <cell r="F18375">
            <v>45966.264814814815</v>
          </cell>
          <cell r="G18375">
            <v>45974.264687499999</v>
          </cell>
          <cell r="H18375">
            <v>0</v>
          </cell>
          <cell r="O18375">
            <v>3329100</v>
          </cell>
        </row>
        <row r="18376">
          <cell r="A18376">
            <v>45972</v>
          </cell>
          <cell r="C18376" t="str">
            <v>PRODUCTOS TOLIMENSES LA RICA S.A.S</v>
          </cell>
          <cell r="F18376">
            <v>45972.311874999999</v>
          </cell>
          <cell r="G18376">
            <v>45980.311678240738</v>
          </cell>
          <cell r="H18376">
            <v>-6</v>
          </cell>
          <cell r="O18376">
            <v>110700</v>
          </cell>
        </row>
        <row r="18377">
          <cell r="A18377">
            <v>45972</v>
          </cell>
          <cell r="C18377" t="str">
            <v>INVERSIONES MI TIERRITA SAS</v>
          </cell>
          <cell r="F18377">
            <v>45932.392187500001</v>
          </cell>
          <cell r="G18377">
            <v>45947.39199074074</v>
          </cell>
          <cell r="H18377">
            <v>26</v>
          </cell>
          <cell r="O18377">
            <v>1270185.57076</v>
          </cell>
        </row>
        <row r="18378">
          <cell r="A18378">
            <v>45972</v>
          </cell>
          <cell r="C18378" t="str">
            <v>INVERSIONES MI TIERRITA SAS</v>
          </cell>
          <cell r="F18378">
            <v>45933.290243055555</v>
          </cell>
          <cell r="G18378">
            <v>45948.277372685188</v>
          </cell>
          <cell r="H18378">
            <v>25</v>
          </cell>
          <cell r="O18378">
            <v>1616479.952</v>
          </cell>
        </row>
        <row r="18379">
          <cell r="A18379">
            <v>45972</v>
          </cell>
          <cell r="C18379" t="str">
            <v>INVERSIONES MI TIERRITA SAS</v>
          </cell>
          <cell r="F18379">
            <v>45938.388182870367</v>
          </cell>
          <cell r="G18379">
            <v>45953.388182870367</v>
          </cell>
          <cell r="H18379">
            <v>20</v>
          </cell>
          <cell r="O18379">
            <v>2630116.0529999998</v>
          </cell>
        </row>
        <row r="18380">
          <cell r="A18380">
            <v>45972</v>
          </cell>
          <cell r="C18380" t="str">
            <v>INVERSIONES MI TIERRITA SAS</v>
          </cell>
          <cell r="F18380">
            <v>45939.228819444441</v>
          </cell>
          <cell r="G18380">
            <v>45954.228449074071</v>
          </cell>
          <cell r="H18380">
            <v>19</v>
          </cell>
          <cell r="O18380">
            <v>2798167.4279999998</v>
          </cell>
        </row>
        <row r="18381">
          <cell r="A18381">
            <v>45972</v>
          </cell>
          <cell r="C18381" t="str">
            <v>INVERSIONES MI TIERRITA SAS</v>
          </cell>
          <cell r="F18381">
            <v>45939.346875000003</v>
          </cell>
          <cell r="G18381">
            <v>45954.346875000003</v>
          </cell>
          <cell r="H18381">
            <v>19</v>
          </cell>
          <cell r="O18381">
            <v>1390021.388</v>
          </cell>
        </row>
        <row r="18382">
          <cell r="A18382">
            <v>45972</v>
          </cell>
          <cell r="C18382" t="str">
            <v>INVERSIONES MI TIERRITA SAS</v>
          </cell>
          <cell r="F18382">
            <v>45940.381319444445</v>
          </cell>
          <cell r="G18382">
            <v>45955.381319444445</v>
          </cell>
          <cell r="H18382">
            <v>18</v>
          </cell>
          <cell r="O18382">
            <v>1032806.406</v>
          </cell>
        </row>
        <row r="18383">
          <cell r="A18383">
            <v>45972</v>
          </cell>
          <cell r="C18383" t="str">
            <v>INVERSIONES MI TIERRITA SAS</v>
          </cell>
          <cell r="F18383">
            <v>45941.322997685187</v>
          </cell>
          <cell r="G18383">
            <v>45956.322997685187</v>
          </cell>
          <cell r="H18383">
            <v>17</v>
          </cell>
          <cell r="O18383">
            <v>564652.62</v>
          </cell>
        </row>
        <row r="18384">
          <cell r="A18384">
            <v>45972</v>
          </cell>
          <cell r="C18384" t="str">
            <v>INVERSIONES MI TIERRITA SAS</v>
          </cell>
          <cell r="F18384">
            <v>45941.409791666665</v>
          </cell>
          <cell r="G18384">
            <v>45956.409641203703</v>
          </cell>
          <cell r="H18384">
            <v>17</v>
          </cell>
          <cell r="O18384">
            <v>444751.076</v>
          </cell>
        </row>
        <row r="18385">
          <cell r="A18385">
            <v>45972</v>
          </cell>
          <cell r="C18385" t="str">
            <v>INVERSIONES MI TIERRITA SAS</v>
          </cell>
          <cell r="F18385">
            <v>45951.336006944446</v>
          </cell>
          <cell r="G18385">
            <v>45966.335833333331</v>
          </cell>
          <cell r="H18385">
            <v>7</v>
          </cell>
          <cell r="O18385">
            <v>252819.97406000001</v>
          </cell>
        </row>
        <row r="18386">
          <cell r="A18386">
            <v>45972</v>
          </cell>
          <cell r="C18386" t="str">
            <v>LAO KAO SA</v>
          </cell>
          <cell r="F18386">
            <v>45950.609178240738</v>
          </cell>
          <cell r="G18386">
            <v>45965.608819444446</v>
          </cell>
          <cell r="H18386">
            <v>8</v>
          </cell>
          <cell r="O18386">
            <v>4302712.716</v>
          </cell>
        </row>
        <row r="18387">
          <cell r="A18387">
            <v>45972</v>
          </cell>
          <cell r="C18387" t="str">
            <v>LAO KAO SA</v>
          </cell>
          <cell r="F18387">
            <v>45952.314259259256</v>
          </cell>
          <cell r="G18387">
            <v>45967.314039351855</v>
          </cell>
          <cell r="H18387">
            <v>6</v>
          </cell>
          <cell r="O18387">
            <v>2244270.0959999999</v>
          </cell>
        </row>
        <row r="18388">
          <cell r="A18388">
            <v>45972</v>
          </cell>
          <cell r="C18388" t="str">
            <v>LAO KAO SA</v>
          </cell>
          <cell r="F18388">
            <v>45953.631967592592</v>
          </cell>
          <cell r="G18388">
            <v>45968.630949074075</v>
          </cell>
          <cell r="H18388">
            <v>5</v>
          </cell>
          <cell r="O18388">
            <v>5824187.6239999998</v>
          </cell>
        </row>
        <row r="18389">
          <cell r="A18389">
            <v>45972</v>
          </cell>
          <cell r="C18389" t="str">
            <v>LAO KAO SA</v>
          </cell>
          <cell r="F18389">
            <v>45957.460960648146</v>
          </cell>
          <cell r="G18389">
            <v>45972.460509259261</v>
          </cell>
          <cell r="H18389">
            <v>1</v>
          </cell>
          <cell r="O18389">
            <v>3305458.5120000001</v>
          </cell>
        </row>
        <row r="18390">
          <cell r="A18390">
            <v>45972</v>
          </cell>
          <cell r="C18390" t="str">
            <v>LAO KAO SA</v>
          </cell>
          <cell r="F18390">
            <v>45960.601377314815</v>
          </cell>
          <cell r="G18390">
            <v>45975.601261574076</v>
          </cell>
          <cell r="H18390">
            <v>-2</v>
          </cell>
          <cell r="O18390">
            <v>3405841.2</v>
          </cell>
        </row>
        <row r="18391">
          <cell r="A18391">
            <v>45972</v>
          </cell>
          <cell r="C18391" t="str">
            <v>VENTAS MOSTRADOR</v>
          </cell>
          <cell r="F18391">
            <v>45972</v>
          </cell>
          <cell r="G18391">
            <v>45972</v>
          </cell>
          <cell r="H18391">
            <v>0</v>
          </cell>
          <cell r="O18391">
            <v>48467</v>
          </cell>
        </row>
        <row r="18392">
          <cell r="A18392">
            <v>45972</v>
          </cell>
          <cell r="C18392" t="str">
            <v>CAMILO  MILLAN PUENTES</v>
          </cell>
          <cell r="F18392">
            <v>45971.565601851849</v>
          </cell>
          <cell r="G18392">
            <v>45972.565324074072</v>
          </cell>
          <cell r="H18392">
            <v>1</v>
          </cell>
          <cell r="O18392">
            <v>50000</v>
          </cell>
        </row>
        <row r="18393">
          <cell r="A18393">
            <v>45972</v>
          </cell>
          <cell r="C18393" t="str">
            <v>VENTAS MOSTRADOR</v>
          </cell>
          <cell r="F18393">
            <v>45972</v>
          </cell>
          <cell r="G18393">
            <v>45972</v>
          </cell>
          <cell r="H18393">
            <v>0</v>
          </cell>
          <cell r="O18393">
            <v>590000</v>
          </cell>
        </row>
        <row r="18394">
          <cell r="A18394">
            <v>45972</v>
          </cell>
          <cell r="C18394" t="str">
            <v>TRADICION GASTRONOMICA SAS</v>
          </cell>
          <cell r="F18394">
            <v>45959.361076388886</v>
          </cell>
          <cell r="G18394">
            <v>45960.360983796294</v>
          </cell>
          <cell r="H18394">
            <v>13</v>
          </cell>
          <cell r="O18394">
            <v>2036900</v>
          </cell>
        </row>
        <row r="18395">
          <cell r="A18395">
            <v>45972</v>
          </cell>
          <cell r="C18395" t="str">
            <v>TRADICION GASTRONOMICA SAS</v>
          </cell>
          <cell r="F18395">
            <v>45961.330138888887</v>
          </cell>
          <cell r="G18395">
            <v>45962.329976851855</v>
          </cell>
          <cell r="H18395">
            <v>11</v>
          </cell>
          <cell r="O18395">
            <v>2204400</v>
          </cell>
        </row>
        <row r="18396">
          <cell r="A18396">
            <v>45972</v>
          </cell>
          <cell r="C18396" t="str">
            <v>RAFAEL ALFONSO DAZA RAMIREZ</v>
          </cell>
          <cell r="F18396">
            <v>45972.244895833333</v>
          </cell>
          <cell r="G18396">
            <v>45973.244606481479</v>
          </cell>
          <cell r="H18396">
            <v>0</v>
          </cell>
          <cell r="O18396">
            <v>4198060</v>
          </cell>
        </row>
        <row r="18397">
          <cell r="A18397">
            <v>45972</v>
          </cell>
          <cell r="C18397" t="str">
            <v>CAMILO  MILLAN PUENTES</v>
          </cell>
          <cell r="F18397">
            <v>45971.565601851849</v>
          </cell>
          <cell r="G18397">
            <v>45972.565324074072</v>
          </cell>
          <cell r="H18397">
            <v>1</v>
          </cell>
          <cell r="O18397">
            <v>611800</v>
          </cell>
        </row>
        <row r="18398">
          <cell r="A18398">
            <v>45973</v>
          </cell>
          <cell r="C18398" t="str">
            <v>COMERCIALIZADORA LA PAMPA LGPP SAS</v>
          </cell>
          <cell r="F18398">
            <v>45968.274768518517</v>
          </cell>
          <cell r="G18398">
            <v>45969.274583333332</v>
          </cell>
          <cell r="H18398">
            <v>10</v>
          </cell>
          <cell r="O18398">
            <v>2585700</v>
          </cell>
        </row>
        <row r="18399">
          <cell r="A18399">
            <v>45973</v>
          </cell>
          <cell r="C18399" t="str">
            <v>VENTAS MOSTRADOR</v>
          </cell>
          <cell r="F18399">
            <v>45973</v>
          </cell>
          <cell r="G18399">
            <v>45973</v>
          </cell>
          <cell r="H18399">
            <v>0</v>
          </cell>
          <cell r="O18399">
            <v>5900</v>
          </cell>
        </row>
        <row r="18400">
          <cell r="A18400">
            <v>45973</v>
          </cell>
          <cell r="C18400" t="str">
            <v>VENTAS MOSTRADOR</v>
          </cell>
          <cell r="F18400">
            <v>45973</v>
          </cell>
          <cell r="G18400">
            <v>45973</v>
          </cell>
          <cell r="H18400">
            <v>0</v>
          </cell>
          <cell r="O18400">
            <v>15045</v>
          </cell>
        </row>
        <row r="18401">
          <cell r="A18401">
            <v>45973</v>
          </cell>
          <cell r="C18401" t="str">
            <v>VENTAS MOSTRADOR</v>
          </cell>
          <cell r="F18401">
            <v>45973</v>
          </cell>
          <cell r="G18401">
            <v>45973</v>
          </cell>
          <cell r="H18401">
            <v>0</v>
          </cell>
          <cell r="O18401">
            <v>16680</v>
          </cell>
        </row>
        <row r="18402">
          <cell r="A18402">
            <v>45973</v>
          </cell>
          <cell r="C18402" t="str">
            <v>VENTAS MOSTRADOR</v>
          </cell>
          <cell r="F18402">
            <v>45973</v>
          </cell>
          <cell r="G18402">
            <v>45973</v>
          </cell>
          <cell r="H18402">
            <v>0</v>
          </cell>
          <cell r="O18402">
            <v>20100</v>
          </cell>
        </row>
        <row r="18403">
          <cell r="A18403">
            <v>45973</v>
          </cell>
          <cell r="C18403" t="str">
            <v>VENTAS MOSTRADOR</v>
          </cell>
          <cell r="F18403">
            <v>45973</v>
          </cell>
          <cell r="G18403">
            <v>45973</v>
          </cell>
          <cell r="H18403">
            <v>0</v>
          </cell>
          <cell r="O18403">
            <v>20300</v>
          </cell>
        </row>
        <row r="18404">
          <cell r="A18404">
            <v>45973</v>
          </cell>
          <cell r="C18404" t="str">
            <v>VENTAS MOSTRADOR</v>
          </cell>
          <cell r="F18404">
            <v>45973</v>
          </cell>
          <cell r="G18404">
            <v>45973</v>
          </cell>
          <cell r="H18404">
            <v>0</v>
          </cell>
          <cell r="O18404">
            <v>22240</v>
          </cell>
        </row>
        <row r="18405">
          <cell r="A18405">
            <v>45973</v>
          </cell>
          <cell r="C18405" t="str">
            <v>VENTAS MOSTRADOR</v>
          </cell>
          <cell r="F18405">
            <v>45973</v>
          </cell>
          <cell r="G18405">
            <v>45973</v>
          </cell>
          <cell r="H18405">
            <v>0</v>
          </cell>
          <cell r="O18405">
            <v>23100</v>
          </cell>
        </row>
        <row r="18406">
          <cell r="A18406">
            <v>45973</v>
          </cell>
          <cell r="C18406" t="str">
            <v>VENTAS MOSTRADOR</v>
          </cell>
          <cell r="F18406">
            <v>45973</v>
          </cell>
          <cell r="G18406">
            <v>45973</v>
          </cell>
          <cell r="H18406">
            <v>0</v>
          </cell>
          <cell r="O18406">
            <v>24000</v>
          </cell>
        </row>
        <row r="18407">
          <cell r="A18407">
            <v>45973</v>
          </cell>
          <cell r="C18407" t="str">
            <v>VENTAS MOSTRADOR</v>
          </cell>
          <cell r="F18407">
            <v>45973</v>
          </cell>
          <cell r="G18407">
            <v>45973</v>
          </cell>
          <cell r="H18407">
            <v>0</v>
          </cell>
          <cell r="O18407">
            <v>25490</v>
          </cell>
        </row>
        <row r="18408">
          <cell r="A18408">
            <v>45973</v>
          </cell>
          <cell r="C18408" t="str">
            <v>VENTAS MOSTRADOR</v>
          </cell>
          <cell r="F18408">
            <v>45973</v>
          </cell>
          <cell r="G18408">
            <v>45973</v>
          </cell>
          <cell r="H18408">
            <v>0</v>
          </cell>
          <cell r="O18408">
            <v>25520</v>
          </cell>
        </row>
        <row r="18409">
          <cell r="A18409">
            <v>45973</v>
          </cell>
          <cell r="C18409" t="str">
            <v>VENTAS MOSTRADOR</v>
          </cell>
          <cell r="F18409">
            <v>45973</v>
          </cell>
          <cell r="G18409">
            <v>45973</v>
          </cell>
          <cell r="H18409">
            <v>0</v>
          </cell>
          <cell r="O18409">
            <v>61500</v>
          </cell>
        </row>
        <row r="18410">
          <cell r="A18410">
            <v>45973</v>
          </cell>
          <cell r="C18410" t="str">
            <v>YALINDI  BONILLA GRANADOS</v>
          </cell>
          <cell r="F18410">
            <v>45973.257743055554</v>
          </cell>
          <cell r="G18410">
            <v>45974.257638888892</v>
          </cell>
          <cell r="H18410">
            <v>5</v>
          </cell>
          <cell r="O18410">
            <v>70000</v>
          </cell>
        </row>
        <row r="18411">
          <cell r="A18411">
            <v>45973</v>
          </cell>
          <cell r="C18411" t="str">
            <v>VENTAS MOSTRADOR</v>
          </cell>
          <cell r="F18411">
            <v>45973</v>
          </cell>
          <cell r="G18411">
            <v>45973</v>
          </cell>
          <cell r="H18411">
            <v>0</v>
          </cell>
          <cell r="O18411">
            <v>101626</v>
          </cell>
        </row>
        <row r="18412">
          <cell r="A18412">
            <v>45973</v>
          </cell>
          <cell r="C18412" t="str">
            <v>VENTAS MOSTRADOR</v>
          </cell>
          <cell r="F18412">
            <v>45973</v>
          </cell>
          <cell r="G18412">
            <v>45973</v>
          </cell>
          <cell r="H18412">
            <v>0</v>
          </cell>
          <cell r="O18412">
            <v>128896</v>
          </cell>
        </row>
        <row r="18413">
          <cell r="A18413">
            <v>45973</v>
          </cell>
          <cell r="C18413" t="str">
            <v>VENTAS MOSTRADOR</v>
          </cell>
          <cell r="F18413">
            <v>45973</v>
          </cell>
          <cell r="G18413">
            <v>45973</v>
          </cell>
          <cell r="H18413">
            <v>0</v>
          </cell>
          <cell r="O18413">
            <v>150344</v>
          </cell>
        </row>
        <row r="18414">
          <cell r="A18414">
            <v>45973</v>
          </cell>
          <cell r="C18414" t="str">
            <v>VENTAS MOSTRADOR</v>
          </cell>
          <cell r="F18414">
            <v>45973</v>
          </cell>
          <cell r="G18414">
            <v>45973</v>
          </cell>
          <cell r="H18414">
            <v>0</v>
          </cell>
          <cell r="O18414">
            <v>176450</v>
          </cell>
        </row>
        <row r="18415">
          <cell r="A18415">
            <v>45973</v>
          </cell>
          <cell r="C18415" t="str">
            <v>CARLOS ANDRES CORTES PACHON</v>
          </cell>
          <cell r="F18415">
            <v>45973.2971875</v>
          </cell>
          <cell r="G18415">
            <v>45974.297060185185</v>
          </cell>
          <cell r="H18415">
            <v>5</v>
          </cell>
          <cell r="O18415">
            <v>192400</v>
          </cell>
        </row>
        <row r="18416">
          <cell r="A18416">
            <v>45973</v>
          </cell>
          <cell r="C18416" t="str">
            <v>VENTANITA DEL ALMA SAS</v>
          </cell>
          <cell r="F18416">
            <v>45968.340405092589</v>
          </cell>
          <cell r="G18416">
            <v>45976.331388888888</v>
          </cell>
          <cell r="H18416">
            <v>9</v>
          </cell>
          <cell r="O18416">
            <v>200000</v>
          </cell>
        </row>
        <row r="18417">
          <cell r="A18417">
            <v>45973</v>
          </cell>
          <cell r="C18417" t="str">
            <v>LUZ MARINA PELAYO ORTIZ</v>
          </cell>
          <cell r="F18417">
            <v>45972.570937500001</v>
          </cell>
          <cell r="G18417">
            <v>45973.570844907408</v>
          </cell>
          <cell r="H18417">
            <v>6</v>
          </cell>
          <cell r="O18417">
            <v>224000</v>
          </cell>
        </row>
        <row r="18418">
          <cell r="A18418">
            <v>45973</v>
          </cell>
          <cell r="C18418" t="str">
            <v>GUSTAVO  ALARCON MEJIA</v>
          </cell>
          <cell r="F18418">
            <v>45971.274236111109</v>
          </cell>
          <cell r="G18418">
            <v>45972.274062500001</v>
          </cell>
          <cell r="H18418">
            <v>17</v>
          </cell>
          <cell r="O18418">
            <v>302800</v>
          </cell>
        </row>
        <row r="18419">
          <cell r="A18419">
            <v>45973</v>
          </cell>
          <cell r="C18419" t="str">
            <v>CARLOS ANDRES CORTES PACHON</v>
          </cell>
          <cell r="F18419">
            <v>45971.272129629629</v>
          </cell>
          <cell r="G18419">
            <v>45972.272002314814</v>
          </cell>
          <cell r="H18419">
            <v>7</v>
          </cell>
          <cell r="O18419">
            <v>371400</v>
          </cell>
        </row>
        <row r="18420">
          <cell r="A18420">
            <v>45973</v>
          </cell>
          <cell r="C18420" t="str">
            <v>VENTAS MOSTRADOR</v>
          </cell>
          <cell r="O18420">
            <v>0</v>
          </cell>
        </row>
        <row r="18421">
          <cell r="A18421">
            <v>45973</v>
          </cell>
          <cell r="C18421" t="str">
            <v>VENTAS MOSTRADOR</v>
          </cell>
          <cell r="F18421">
            <v>45973</v>
          </cell>
          <cell r="G18421">
            <v>45973</v>
          </cell>
          <cell r="H18421">
            <v>0</v>
          </cell>
          <cell r="O18421">
            <v>47000</v>
          </cell>
        </row>
        <row r="18422">
          <cell r="A18422">
            <v>45973</v>
          </cell>
          <cell r="C18422" t="str">
            <v>ALEJANDRO  DURAN</v>
          </cell>
          <cell r="F18422">
            <v>45973.275335648148</v>
          </cell>
          <cell r="G18422">
            <v>45974.274375000001</v>
          </cell>
          <cell r="H18422">
            <v>5</v>
          </cell>
          <cell r="O18422">
            <v>539000</v>
          </cell>
        </row>
        <row r="18423">
          <cell r="A18423">
            <v>45973</v>
          </cell>
          <cell r="C18423" t="str">
            <v>HEAVY METAL BGTA SAS</v>
          </cell>
          <cell r="F18423">
            <v>45947.277118055557</v>
          </cell>
          <cell r="G18423">
            <v>45948.277002314811</v>
          </cell>
          <cell r="H18423">
            <v>31</v>
          </cell>
          <cell r="O18423">
            <v>184034.92800000001</v>
          </cell>
        </row>
        <row r="18424">
          <cell r="A18424">
            <v>45973</v>
          </cell>
          <cell r="C18424" t="str">
            <v>HEAVY METAL BGTA SAS</v>
          </cell>
          <cell r="F18424">
            <v>45947.341921296298</v>
          </cell>
          <cell r="G18424">
            <v>45948.341736111113</v>
          </cell>
          <cell r="H18424">
            <v>31</v>
          </cell>
          <cell r="O18424">
            <v>117312.308</v>
          </cell>
        </row>
        <row r="18425">
          <cell r="A18425">
            <v>45973</v>
          </cell>
          <cell r="C18425" t="str">
            <v>HEAVY METAL BGTA SAS</v>
          </cell>
          <cell r="F18425">
            <v>45954.352349537039</v>
          </cell>
          <cell r="G18425">
            <v>45955.352349537039</v>
          </cell>
          <cell r="H18425">
            <v>24</v>
          </cell>
          <cell r="O18425">
            <v>288799.40000000002</v>
          </cell>
        </row>
        <row r="18426">
          <cell r="A18426">
            <v>45973</v>
          </cell>
          <cell r="C18426" t="str">
            <v>HEAVY METAL BGTA SAS</v>
          </cell>
          <cell r="F18426">
            <v>45955.303865740738</v>
          </cell>
          <cell r="G18426">
            <v>45956.296782407408</v>
          </cell>
          <cell r="H18426">
            <v>23</v>
          </cell>
          <cell r="O18426">
            <v>109743.772</v>
          </cell>
        </row>
        <row r="18427">
          <cell r="A18427">
            <v>45973</v>
          </cell>
          <cell r="C18427" t="str">
            <v>HEAVY METAL BGTA SAS</v>
          </cell>
          <cell r="F18427">
            <v>45959.255960648145</v>
          </cell>
          <cell r="G18427">
            <v>45960.25582175926</v>
          </cell>
          <cell r="H18427">
            <v>19</v>
          </cell>
          <cell r="O18427">
            <v>62440.421999999999</v>
          </cell>
        </row>
        <row r="18428">
          <cell r="A18428">
            <v>45973</v>
          </cell>
          <cell r="C18428" t="str">
            <v>HEAVY METAL BGTA SAS</v>
          </cell>
          <cell r="F18428">
            <v>45960.360914351855</v>
          </cell>
          <cell r="G18428">
            <v>45961.360810185186</v>
          </cell>
          <cell r="H18428">
            <v>18</v>
          </cell>
          <cell r="O18428">
            <v>61743.32</v>
          </cell>
        </row>
        <row r="18429">
          <cell r="A18429">
            <v>45973</v>
          </cell>
          <cell r="C18429" t="str">
            <v>AL CORTE SAN MIGUEL SAS</v>
          </cell>
          <cell r="F18429">
            <v>45834.343113425923</v>
          </cell>
          <cell r="G18429">
            <v>45835.342928240738</v>
          </cell>
          <cell r="H18429">
            <v>144</v>
          </cell>
          <cell r="O18429">
            <v>1042600</v>
          </cell>
        </row>
        <row r="18430">
          <cell r="A18430">
            <v>45973</v>
          </cell>
          <cell r="C18430" t="str">
            <v>DONDOHE4K S.A.S</v>
          </cell>
          <cell r="F18430">
            <v>45953.57675925926</v>
          </cell>
          <cell r="G18430">
            <v>45983.572337962964</v>
          </cell>
          <cell r="H18430">
            <v>-4</v>
          </cell>
          <cell r="O18430">
            <v>464800</v>
          </cell>
        </row>
        <row r="18431">
          <cell r="A18431">
            <v>45973</v>
          </cell>
          <cell r="C18431" t="str">
            <v>DONDOHE4K S.A.S</v>
          </cell>
          <cell r="F18431">
            <v>45959.608773148146</v>
          </cell>
          <cell r="G18431">
            <v>45989.607939814814</v>
          </cell>
          <cell r="H18431">
            <v>-10</v>
          </cell>
          <cell r="O18431">
            <v>1416511.264</v>
          </cell>
        </row>
        <row r="18432">
          <cell r="A18432">
            <v>45973</v>
          </cell>
          <cell r="C18432" t="str">
            <v>INDUCOLCARNES S.A.S</v>
          </cell>
          <cell r="F18432">
            <v>45945.572974537034</v>
          </cell>
          <cell r="G18432">
            <v>45960.572893518518</v>
          </cell>
          <cell r="H18432">
            <v>26</v>
          </cell>
          <cell r="O18432">
            <v>5236630.2240000004</v>
          </cell>
        </row>
        <row r="18433">
          <cell r="A18433">
            <v>45973</v>
          </cell>
          <cell r="C18433" t="str">
            <v>VENTAS MOSTRADOR</v>
          </cell>
          <cell r="F18433">
            <v>45973</v>
          </cell>
          <cell r="G18433">
            <v>45973</v>
          </cell>
          <cell r="H18433">
            <v>0</v>
          </cell>
          <cell r="O18433">
            <v>111122</v>
          </cell>
        </row>
        <row r="18434">
          <cell r="A18434">
            <v>45973</v>
          </cell>
          <cell r="C18434" t="str">
            <v>VENTAS MOSTRADOR</v>
          </cell>
          <cell r="F18434">
            <v>45973</v>
          </cell>
          <cell r="G18434">
            <v>45973</v>
          </cell>
          <cell r="H18434">
            <v>0</v>
          </cell>
          <cell r="O18434">
            <v>193243</v>
          </cell>
        </row>
        <row r="18435">
          <cell r="A18435">
            <v>45973</v>
          </cell>
          <cell r="C18435" t="str">
            <v>MARIA CRISTINA JAIME</v>
          </cell>
          <cell r="F18435">
            <v>45973.282777777778</v>
          </cell>
          <cell r="G18435">
            <v>45974.282523148147</v>
          </cell>
          <cell r="H18435">
            <v>5</v>
          </cell>
          <cell r="O18435">
            <v>2117200</v>
          </cell>
        </row>
        <row r="18436">
          <cell r="A18436">
            <v>45973</v>
          </cell>
          <cell r="C18436" t="str">
            <v>ROBINFOOD COLOMBIA SAS</v>
          </cell>
          <cell r="F18436">
            <v>45945.353182870371</v>
          </cell>
          <cell r="G18436">
            <v>45975.353182870371</v>
          </cell>
          <cell r="H18436">
            <v>4</v>
          </cell>
          <cell r="O18436">
            <v>3619951.1</v>
          </cell>
        </row>
        <row r="18437">
          <cell r="A18437">
            <v>45973</v>
          </cell>
          <cell r="C18437" t="str">
            <v>ROBINFOOD COLOMBIA SAS</v>
          </cell>
          <cell r="F18437">
            <v>45947.344398148147</v>
          </cell>
          <cell r="G18437">
            <v>45977.344270833331</v>
          </cell>
          <cell r="H18437">
            <v>2</v>
          </cell>
          <cell r="O18437">
            <v>4127839.7</v>
          </cell>
        </row>
        <row r="18438">
          <cell r="A18438">
            <v>45974</v>
          </cell>
          <cell r="C18438" t="str">
            <v>VENTAS MOSTRADOR</v>
          </cell>
          <cell r="F18438">
            <v>45974</v>
          </cell>
          <cell r="G18438">
            <v>45974</v>
          </cell>
          <cell r="O18438">
            <v>6925</v>
          </cell>
        </row>
        <row r="18439">
          <cell r="A18439">
            <v>45974</v>
          </cell>
          <cell r="C18439" t="str">
            <v>VENTAS MOSTRADOR</v>
          </cell>
          <cell r="F18439">
            <v>45974</v>
          </cell>
          <cell r="G18439">
            <v>45974</v>
          </cell>
          <cell r="O18439">
            <v>12200</v>
          </cell>
        </row>
        <row r="18440">
          <cell r="A18440">
            <v>45974</v>
          </cell>
          <cell r="C18440" t="str">
            <v>VENTAS MOSTRADOR</v>
          </cell>
          <cell r="F18440">
            <v>45974</v>
          </cell>
          <cell r="G18440">
            <v>45974</v>
          </cell>
          <cell r="O18440">
            <v>20000</v>
          </cell>
        </row>
        <row r="18441">
          <cell r="A18441">
            <v>45974</v>
          </cell>
          <cell r="C18441" t="str">
            <v>VENTAS MOSTRADOR</v>
          </cell>
          <cell r="F18441">
            <v>45974</v>
          </cell>
          <cell r="G18441">
            <v>45974</v>
          </cell>
          <cell r="O18441">
            <v>20000</v>
          </cell>
        </row>
        <row r="18442">
          <cell r="A18442">
            <v>45974</v>
          </cell>
          <cell r="C18442" t="str">
            <v>VENTAS MOSTRADOR</v>
          </cell>
          <cell r="F18442">
            <v>45974</v>
          </cell>
          <cell r="G18442">
            <v>45974</v>
          </cell>
          <cell r="O18442">
            <v>20000</v>
          </cell>
        </row>
        <row r="18443">
          <cell r="A18443">
            <v>45974</v>
          </cell>
          <cell r="C18443" t="str">
            <v>VENTAS MOSTRADOR</v>
          </cell>
          <cell r="F18443">
            <v>45974</v>
          </cell>
          <cell r="G18443">
            <v>45974</v>
          </cell>
          <cell r="O18443">
            <v>20800</v>
          </cell>
        </row>
        <row r="18444">
          <cell r="A18444">
            <v>45974</v>
          </cell>
          <cell r="C18444" t="str">
            <v>VENTAS MOSTRADOR</v>
          </cell>
          <cell r="F18444">
            <v>45974</v>
          </cell>
          <cell r="G18444">
            <v>45974</v>
          </cell>
          <cell r="O18444">
            <v>24160</v>
          </cell>
        </row>
        <row r="18445">
          <cell r="A18445">
            <v>45974</v>
          </cell>
          <cell r="C18445" t="str">
            <v>VENTAS MOSTRADOR</v>
          </cell>
          <cell r="F18445">
            <v>45974</v>
          </cell>
          <cell r="G18445">
            <v>45974</v>
          </cell>
          <cell r="O18445">
            <v>24320</v>
          </cell>
        </row>
        <row r="18446">
          <cell r="A18446">
            <v>45974</v>
          </cell>
          <cell r="C18446" t="str">
            <v>VENTAS MOSTRADOR</v>
          </cell>
          <cell r="F18446">
            <v>45974</v>
          </cell>
          <cell r="G18446">
            <v>45974</v>
          </cell>
          <cell r="O18446">
            <v>33390</v>
          </cell>
        </row>
        <row r="18447">
          <cell r="A18447">
            <v>45974</v>
          </cell>
          <cell r="C18447" t="str">
            <v>VENTAS MOSTRADOR</v>
          </cell>
          <cell r="F18447">
            <v>45974</v>
          </cell>
          <cell r="G18447">
            <v>45974</v>
          </cell>
          <cell r="O18447">
            <v>41200</v>
          </cell>
        </row>
        <row r="18448">
          <cell r="A18448">
            <v>45974</v>
          </cell>
          <cell r="C18448" t="str">
            <v>VENTAS MOSTRADOR</v>
          </cell>
          <cell r="F18448">
            <v>45974</v>
          </cell>
          <cell r="G18448">
            <v>45974</v>
          </cell>
          <cell r="O18448">
            <v>49120</v>
          </cell>
        </row>
        <row r="18449">
          <cell r="A18449">
            <v>45974</v>
          </cell>
          <cell r="C18449" t="str">
            <v>VENTAS MOSTRADOR</v>
          </cell>
          <cell r="F18449">
            <v>45974</v>
          </cell>
          <cell r="G18449">
            <v>45974</v>
          </cell>
          <cell r="O18449">
            <v>52060</v>
          </cell>
        </row>
        <row r="18450">
          <cell r="A18450">
            <v>45974</v>
          </cell>
          <cell r="C18450" t="str">
            <v>VENTAS MOSTRADOR</v>
          </cell>
          <cell r="F18450">
            <v>45974</v>
          </cell>
          <cell r="G18450">
            <v>45974</v>
          </cell>
          <cell r="O18450">
            <v>62790</v>
          </cell>
        </row>
        <row r="18451">
          <cell r="A18451">
            <v>45974</v>
          </cell>
          <cell r="C18451" t="str">
            <v>VENTANITA DEL ALMA SAS</v>
          </cell>
          <cell r="F18451">
            <v>45968.340405092589</v>
          </cell>
          <cell r="G18451">
            <v>45976.331388888888</v>
          </cell>
          <cell r="H18451">
            <v>9</v>
          </cell>
          <cell r="O18451">
            <v>100000</v>
          </cell>
        </row>
        <row r="18452">
          <cell r="A18452">
            <v>45974</v>
          </cell>
          <cell r="C18452" t="str">
            <v>SONIA CONTANZA CARDENAS MURCIA</v>
          </cell>
          <cell r="F18452">
            <v>45974.334930555553</v>
          </cell>
          <cell r="G18452">
            <v>45975.334733796299</v>
          </cell>
          <cell r="H18452">
            <v>5</v>
          </cell>
          <cell r="O18452">
            <v>100000</v>
          </cell>
        </row>
        <row r="18453">
          <cell r="A18453">
            <v>45974</v>
          </cell>
          <cell r="C18453" t="str">
            <v>FABIAN LEONARGO GOMEZ JUNCA</v>
          </cell>
          <cell r="F18453">
            <v>45974.291747685187</v>
          </cell>
          <cell r="G18453">
            <v>45975.291516203702</v>
          </cell>
          <cell r="H18453">
            <v>5</v>
          </cell>
          <cell r="O18453">
            <v>100000</v>
          </cell>
        </row>
        <row r="18454">
          <cell r="A18454">
            <v>45974</v>
          </cell>
          <cell r="C18454" t="str">
            <v>FABIAN LEONARGO GOMEZ JUNCA</v>
          </cell>
          <cell r="F18454">
            <v>45973.247453703705</v>
          </cell>
          <cell r="G18454">
            <v>45974.218692129631</v>
          </cell>
          <cell r="H18454">
            <v>6</v>
          </cell>
          <cell r="O18454">
            <v>104000</v>
          </cell>
        </row>
        <row r="18455">
          <cell r="A18455">
            <v>45974</v>
          </cell>
          <cell r="C18455" t="str">
            <v>VENTAS MOSTRADOR</v>
          </cell>
          <cell r="F18455">
            <v>45974</v>
          </cell>
          <cell r="G18455">
            <v>45974</v>
          </cell>
          <cell r="O18455">
            <v>113000</v>
          </cell>
        </row>
        <row r="18456">
          <cell r="A18456">
            <v>45974</v>
          </cell>
          <cell r="C18456" t="str">
            <v>BASTIDAS MEDINA MARCELA</v>
          </cell>
          <cell r="F18456">
            <v>45973.259606481479</v>
          </cell>
          <cell r="G18456">
            <v>45974.258321759262</v>
          </cell>
          <cell r="H18456">
            <v>5</v>
          </cell>
          <cell r="O18456">
            <v>124000</v>
          </cell>
        </row>
        <row r="18457">
          <cell r="A18457">
            <v>45974</v>
          </cell>
          <cell r="C18457" t="str">
            <v>VENTAS MOSTRADOR</v>
          </cell>
          <cell r="F18457">
            <v>45974</v>
          </cell>
          <cell r="G18457">
            <v>45974</v>
          </cell>
          <cell r="O18457">
            <v>252000</v>
          </cell>
        </row>
        <row r="18458">
          <cell r="A18458">
            <v>45974</v>
          </cell>
          <cell r="C18458" t="str">
            <v>JUAN MANUEL PALLARES ARRIETA</v>
          </cell>
          <cell r="F18458">
            <v>45896.449108796296</v>
          </cell>
          <cell r="G18458">
            <v>45897.448067129626</v>
          </cell>
          <cell r="H18458">
            <v>95</v>
          </cell>
          <cell r="O18458">
            <v>206000</v>
          </cell>
        </row>
        <row r="18459">
          <cell r="A18459">
            <v>45974</v>
          </cell>
          <cell r="C18459" t="str">
            <v>JUAN MANUEL PALLARES ARRIETA</v>
          </cell>
          <cell r="F18459">
            <v>45932.509050925924</v>
          </cell>
          <cell r="G18459">
            <v>45933.508506944447</v>
          </cell>
          <cell r="H18459">
            <v>59</v>
          </cell>
          <cell r="O18459">
            <v>89812</v>
          </cell>
        </row>
        <row r="18460">
          <cell r="A18460">
            <v>45974</v>
          </cell>
          <cell r="C18460" t="str">
            <v>JUAN MANUEL PALLARES ARRIETA</v>
          </cell>
          <cell r="F18460">
            <v>45968</v>
          </cell>
          <cell r="G18460">
            <v>45969</v>
          </cell>
          <cell r="H18460">
            <v>26</v>
          </cell>
          <cell r="O18460">
            <v>231645</v>
          </cell>
        </row>
        <row r="18461">
          <cell r="A18461">
            <v>45974</v>
          </cell>
          <cell r="C18461" t="str">
            <v>JUAN MANUEL PALLARES ARRIETA</v>
          </cell>
          <cell r="F18461">
            <v>45981</v>
          </cell>
          <cell r="G18461">
            <v>45982</v>
          </cell>
          <cell r="H18461">
            <v>13</v>
          </cell>
          <cell r="O18461">
            <v>64167</v>
          </cell>
        </row>
        <row r="18462">
          <cell r="A18462">
            <v>45974</v>
          </cell>
          <cell r="C18462" t="str">
            <v>PAULA JINNET ARDILA GOMEZ</v>
          </cell>
          <cell r="F18462">
            <v>45971.311655092592</v>
          </cell>
          <cell r="G18462">
            <v>45972.311226851853</v>
          </cell>
          <cell r="H18462">
            <v>7</v>
          </cell>
          <cell r="O18462">
            <v>439300</v>
          </cell>
        </row>
        <row r="18463">
          <cell r="A18463">
            <v>45974</v>
          </cell>
          <cell r="C18463" t="str">
            <v>NESTOR ABEL NOREÑA URREA</v>
          </cell>
          <cell r="F18463">
            <v>45974.389525462961</v>
          </cell>
          <cell r="G18463">
            <v>45975.381493055553</v>
          </cell>
          <cell r="H18463">
            <v>4</v>
          </cell>
          <cell r="O18463">
            <v>648000</v>
          </cell>
        </row>
        <row r="18464">
          <cell r="A18464">
            <v>45974</v>
          </cell>
          <cell r="C18464" t="str">
            <v>IVAN RODRIGO LUQUE RESTREPO0</v>
          </cell>
          <cell r="F18464">
            <v>45960.370428240742</v>
          </cell>
          <cell r="G18464">
            <v>45968.366782407407</v>
          </cell>
          <cell r="H18464">
            <v>11</v>
          </cell>
          <cell r="O18464">
            <v>693199.94</v>
          </cell>
        </row>
        <row r="18465">
          <cell r="A18465">
            <v>45974</v>
          </cell>
          <cell r="C18465" t="str">
            <v>ABEL Y SOFIA SAS</v>
          </cell>
          <cell r="F18465">
            <v>45911.277233796296</v>
          </cell>
          <cell r="G18465">
            <v>45941.276666666665</v>
          </cell>
          <cell r="H18465">
            <v>38</v>
          </cell>
          <cell r="O18465">
            <v>99200</v>
          </cell>
        </row>
        <row r="18466">
          <cell r="A18466">
            <v>45974</v>
          </cell>
          <cell r="C18466" t="str">
            <v>ABEL Y SOFIA SAS</v>
          </cell>
          <cell r="F18466">
            <v>45916.335752314815</v>
          </cell>
          <cell r="G18466">
            <v>45946.335752314815</v>
          </cell>
          <cell r="H18466">
            <v>33</v>
          </cell>
          <cell r="O18466">
            <v>15000</v>
          </cell>
        </row>
        <row r="18467">
          <cell r="A18467">
            <v>45974</v>
          </cell>
          <cell r="C18467" t="str">
            <v>ABEL Y SOFIA SAS</v>
          </cell>
          <cell r="F18467">
            <v>45917.205416666664</v>
          </cell>
          <cell r="G18467">
            <v>45947.205057870371</v>
          </cell>
          <cell r="H18467">
            <v>32</v>
          </cell>
          <cell r="O18467">
            <v>342200</v>
          </cell>
        </row>
        <row r="18468">
          <cell r="A18468">
            <v>45974</v>
          </cell>
          <cell r="C18468" t="str">
            <v>ABEL Y SOFIA SAS</v>
          </cell>
          <cell r="F18468">
            <v>45924.263472222221</v>
          </cell>
          <cell r="G18468">
            <v>45954.263321759259</v>
          </cell>
          <cell r="H18468">
            <v>25</v>
          </cell>
          <cell r="O18468">
            <v>327700</v>
          </cell>
        </row>
        <row r="18469">
          <cell r="A18469">
            <v>45974</v>
          </cell>
          <cell r="C18469" t="str">
            <v>ABEL Y SOFIA SAS</v>
          </cell>
          <cell r="F18469">
            <v>45933.296458333331</v>
          </cell>
          <cell r="G18469">
            <v>45963.296331018515</v>
          </cell>
          <cell r="H18469">
            <v>16</v>
          </cell>
          <cell r="O18469">
            <v>82656.38</v>
          </cell>
        </row>
        <row r="18470">
          <cell r="A18470">
            <v>45974</v>
          </cell>
          <cell r="C18470" t="str">
            <v>ABEL Y SOFIA SAS</v>
          </cell>
          <cell r="F18470">
            <v>45908.273425925923</v>
          </cell>
          <cell r="G18470">
            <v>45938.254004629627</v>
          </cell>
          <cell r="H18470">
            <v>41</v>
          </cell>
          <cell r="O18470">
            <v>272800</v>
          </cell>
        </row>
        <row r="18471">
          <cell r="A18471">
            <v>45974</v>
          </cell>
          <cell r="C18471" t="str">
            <v>ABEL Y SOFIA SAS</v>
          </cell>
          <cell r="F18471">
            <v>45915.285925925928</v>
          </cell>
          <cell r="G18471">
            <v>45945.285624999997</v>
          </cell>
          <cell r="H18471">
            <v>34</v>
          </cell>
          <cell r="O18471">
            <v>299000</v>
          </cell>
        </row>
        <row r="18472">
          <cell r="A18472">
            <v>45974</v>
          </cell>
          <cell r="C18472" t="str">
            <v>ABEL Y SOFIA SAS</v>
          </cell>
          <cell r="F18472">
            <v>45922.256469907406</v>
          </cell>
          <cell r="G18472">
            <v>45952.255370370367</v>
          </cell>
          <cell r="H18472">
            <v>27</v>
          </cell>
          <cell r="O18472">
            <v>108000</v>
          </cell>
        </row>
        <row r="18473">
          <cell r="A18473">
            <v>45974</v>
          </cell>
          <cell r="C18473" t="str">
            <v>ABEL Y SOFIA SAS</v>
          </cell>
          <cell r="F18473">
            <v>45923.302523148152</v>
          </cell>
          <cell r="G18473">
            <v>45953.302395833336</v>
          </cell>
          <cell r="H18473">
            <v>26</v>
          </cell>
          <cell r="O18473">
            <v>260150</v>
          </cell>
        </row>
        <row r="18474">
          <cell r="A18474">
            <v>45974</v>
          </cell>
          <cell r="C18474" t="str">
            <v>ABEL Y SOFIA SAS</v>
          </cell>
          <cell r="F18474">
            <v>45932.300613425927</v>
          </cell>
          <cell r="G18474">
            <v>45962.300439814811</v>
          </cell>
          <cell r="H18474">
            <v>17</v>
          </cell>
          <cell r="O18474">
            <v>278293.07699999999</v>
          </cell>
        </row>
        <row r="18475">
          <cell r="A18475">
            <v>45974</v>
          </cell>
          <cell r="C18475" t="str">
            <v>ABEL Y SOFIA SAS</v>
          </cell>
          <cell r="F18475">
            <v>45936.29378472222</v>
          </cell>
          <cell r="G18475">
            <v>45966.292928240742</v>
          </cell>
          <cell r="H18475">
            <v>13</v>
          </cell>
          <cell r="O18475">
            <v>344268.80200000003</v>
          </cell>
        </row>
        <row r="18476">
          <cell r="A18476">
            <v>45974</v>
          </cell>
          <cell r="C18476" t="str">
            <v>ABEL Y SOFIA SAS</v>
          </cell>
          <cell r="F18476">
            <v>45909.314398148148</v>
          </cell>
          <cell r="G18476">
            <v>45939.314259259256</v>
          </cell>
          <cell r="H18476">
            <v>47</v>
          </cell>
          <cell r="O18476">
            <v>327700</v>
          </cell>
        </row>
        <row r="18477">
          <cell r="A18477">
            <v>45974</v>
          </cell>
          <cell r="C18477" t="str">
            <v>ABEL Y SOFIA SAS</v>
          </cell>
          <cell r="F18477">
            <v>45917.203831018516</v>
          </cell>
          <cell r="G18477">
            <v>45947.203680555554</v>
          </cell>
          <cell r="H18477">
            <v>39</v>
          </cell>
          <cell r="O18477">
            <v>353800</v>
          </cell>
        </row>
        <row r="18478">
          <cell r="A18478">
            <v>45974</v>
          </cell>
          <cell r="C18478" t="str">
            <v>ABEL Y SOFIA SAS</v>
          </cell>
          <cell r="F18478">
            <v>45924.26284722222</v>
          </cell>
          <cell r="G18478">
            <v>45954.260891203703</v>
          </cell>
          <cell r="H18478">
            <v>32</v>
          </cell>
          <cell r="O18478">
            <v>319000</v>
          </cell>
        </row>
        <row r="18479">
          <cell r="A18479">
            <v>45974</v>
          </cell>
          <cell r="C18479" t="str">
            <v>ABEL Y SOFIA SAS</v>
          </cell>
          <cell r="F18479">
            <v>45925.290613425925</v>
          </cell>
          <cell r="G18479">
            <v>45955.290462962963</v>
          </cell>
          <cell r="H18479">
            <v>31</v>
          </cell>
          <cell r="O18479">
            <v>111500</v>
          </cell>
        </row>
        <row r="18480">
          <cell r="A18480">
            <v>45974</v>
          </cell>
          <cell r="C18480" t="str">
            <v>ABEL Y SOFIA SAS</v>
          </cell>
          <cell r="F18480">
            <v>45931.334537037037</v>
          </cell>
          <cell r="G18480">
            <v>45961.334374999999</v>
          </cell>
          <cell r="H18480">
            <v>25</v>
          </cell>
          <cell r="O18480">
            <v>306127.364</v>
          </cell>
        </row>
        <row r="18481">
          <cell r="A18481">
            <v>45974</v>
          </cell>
          <cell r="C18481" t="str">
            <v>ABEL Y SOFIA SAS</v>
          </cell>
          <cell r="F18481">
            <v>45937.342372685183</v>
          </cell>
          <cell r="G18481">
            <v>45967.342164351852</v>
          </cell>
          <cell r="H18481">
            <v>19</v>
          </cell>
          <cell r="O18481">
            <v>316235.34299999999</v>
          </cell>
        </row>
        <row r="18482">
          <cell r="A18482">
            <v>45974</v>
          </cell>
          <cell r="C18482" t="str">
            <v>ABEL Y SOFIA SAS</v>
          </cell>
          <cell r="F18482">
            <v>45908.353703703702</v>
          </cell>
          <cell r="G18482">
            <v>45938.353576388887</v>
          </cell>
          <cell r="H18482">
            <v>48</v>
          </cell>
          <cell r="O18482">
            <v>619600</v>
          </cell>
        </row>
        <row r="18483">
          <cell r="A18483">
            <v>45974</v>
          </cell>
          <cell r="C18483" t="str">
            <v>ABEL Y SOFIA SAS</v>
          </cell>
          <cell r="F18483">
            <v>45915.294050925928</v>
          </cell>
          <cell r="G18483">
            <v>45945.293912037036</v>
          </cell>
          <cell r="H18483">
            <v>41</v>
          </cell>
          <cell r="O18483">
            <v>937099.99</v>
          </cell>
        </row>
        <row r="18484">
          <cell r="A18484">
            <v>45974</v>
          </cell>
          <cell r="C18484" t="str">
            <v>ABEL Y SOFIA SAS</v>
          </cell>
          <cell r="F18484">
            <v>45922.258622685185</v>
          </cell>
          <cell r="G18484">
            <v>45952.258472222224</v>
          </cell>
          <cell r="H18484">
            <v>34</v>
          </cell>
          <cell r="O18484">
            <v>899400</v>
          </cell>
        </row>
        <row r="18485">
          <cell r="A18485">
            <v>45974</v>
          </cell>
          <cell r="C18485" t="str">
            <v>ABEL Y SOFIA SAS</v>
          </cell>
          <cell r="F18485">
            <v>45932.324074074073</v>
          </cell>
          <cell r="G18485">
            <v>45962.323611111111</v>
          </cell>
          <cell r="H18485">
            <v>24</v>
          </cell>
          <cell r="O18485">
            <v>938946.59104139998</v>
          </cell>
        </row>
        <row r="18486">
          <cell r="A18486">
            <v>45974</v>
          </cell>
          <cell r="C18486" t="str">
            <v>ABEL Y SOFIA SAS</v>
          </cell>
          <cell r="F18486">
            <v>45908.251192129632</v>
          </cell>
          <cell r="G18486">
            <v>45938.2499537037</v>
          </cell>
          <cell r="H18486">
            <v>48</v>
          </cell>
          <cell r="O18486">
            <v>494500</v>
          </cell>
        </row>
        <row r="18487">
          <cell r="A18487">
            <v>45974</v>
          </cell>
          <cell r="C18487" t="str">
            <v>ABEL Y SOFIA SAS</v>
          </cell>
          <cell r="F18487">
            <v>45910.317743055559</v>
          </cell>
          <cell r="G18487">
            <v>45940.31753472222</v>
          </cell>
          <cell r="H18487">
            <v>46</v>
          </cell>
          <cell r="O18487">
            <v>512900</v>
          </cell>
        </row>
        <row r="18488">
          <cell r="A18488">
            <v>45974</v>
          </cell>
          <cell r="C18488" t="str">
            <v>ABEL Y SOFIA SAS</v>
          </cell>
          <cell r="F18488">
            <v>45912.308935185189</v>
          </cell>
          <cell r="G18488">
            <v>45942.304398148146</v>
          </cell>
          <cell r="H18488">
            <v>44</v>
          </cell>
          <cell r="O18488">
            <v>726800</v>
          </cell>
        </row>
        <row r="18489">
          <cell r="A18489">
            <v>45974</v>
          </cell>
          <cell r="C18489" t="str">
            <v>ABEL Y SOFIA SAS</v>
          </cell>
          <cell r="F18489">
            <v>45916.228402777779</v>
          </cell>
          <cell r="G18489">
            <v>45946.225624999999</v>
          </cell>
          <cell r="H18489">
            <v>40</v>
          </cell>
          <cell r="O18489">
            <v>738300</v>
          </cell>
        </row>
        <row r="18490">
          <cell r="A18490">
            <v>45974</v>
          </cell>
          <cell r="C18490" t="str">
            <v>ABEL Y SOFIA SAS</v>
          </cell>
          <cell r="F18490">
            <v>45920.325335648151</v>
          </cell>
          <cell r="G18490">
            <v>45950.325138888889</v>
          </cell>
          <cell r="H18490">
            <v>36</v>
          </cell>
          <cell r="O18490">
            <v>922300</v>
          </cell>
        </row>
        <row r="18491">
          <cell r="A18491">
            <v>45974</v>
          </cell>
          <cell r="C18491" t="str">
            <v>ABEL Y SOFIA SAS</v>
          </cell>
          <cell r="F18491">
            <v>45923.305520833332</v>
          </cell>
          <cell r="G18491">
            <v>45953.304884259262</v>
          </cell>
          <cell r="H18491">
            <v>33</v>
          </cell>
          <cell r="O18491">
            <v>747500</v>
          </cell>
        </row>
        <row r="18492">
          <cell r="A18492">
            <v>45974</v>
          </cell>
          <cell r="C18492" t="str">
            <v>ABEL Y SOFIA SAS</v>
          </cell>
          <cell r="F18492">
            <v>45927.277025462965</v>
          </cell>
          <cell r="G18492">
            <v>45957.276886574073</v>
          </cell>
          <cell r="H18492">
            <v>29</v>
          </cell>
          <cell r="O18492">
            <v>759000</v>
          </cell>
        </row>
        <row r="18493">
          <cell r="A18493">
            <v>45974</v>
          </cell>
          <cell r="C18493" t="str">
            <v>ABEL Y SOFIA SAS</v>
          </cell>
          <cell r="F18493">
            <v>45931.316192129627</v>
          </cell>
          <cell r="G18493">
            <v>45961.315729166665</v>
          </cell>
          <cell r="H18493">
            <v>25</v>
          </cell>
          <cell r="O18493">
            <v>698595.79</v>
          </cell>
        </row>
        <row r="18494">
          <cell r="A18494">
            <v>45974</v>
          </cell>
          <cell r="C18494" t="str">
            <v>ABEL Y SOFIA SAS</v>
          </cell>
          <cell r="F18494">
            <v>45934.253298611111</v>
          </cell>
          <cell r="G18494">
            <v>45964.253055555557</v>
          </cell>
          <cell r="H18494">
            <v>22</v>
          </cell>
          <cell r="O18494">
            <v>710048.18</v>
          </cell>
        </row>
        <row r="18495">
          <cell r="A18495">
            <v>45974</v>
          </cell>
          <cell r="C18495" t="str">
            <v>ABEL Y SOFIA SAS</v>
          </cell>
          <cell r="F18495">
            <v>45909.293715277781</v>
          </cell>
          <cell r="G18495">
            <v>45939.293425925927</v>
          </cell>
          <cell r="H18495">
            <v>47</v>
          </cell>
          <cell r="O18495">
            <v>1231499.97</v>
          </cell>
        </row>
        <row r="18496">
          <cell r="A18496">
            <v>45974</v>
          </cell>
          <cell r="C18496" t="str">
            <v>ABEL Y SOFIA SAS</v>
          </cell>
          <cell r="F18496">
            <v>45910.318576388891</v>
          </cell>
          <cell r="G18496">
            <v>45940.318240740744</v>
          </cell>
          <cell r="H18496">
            <v>46</v>
          </cell>
          <cell r="O18496">
            <v>98000</v>
          </cell>
        </row>
        <row r="18497">
          <cell r="A18497">
            <v>45974</v>
          </cell>
          <cell r="C18497" t="str">
            <v>ABEL Y SOFIA SAS</v>
          </cell>
          <cell r="F18497">
            <v>45910.321111111109</v>
          </cell>
          <cell r="G18497">
            <v>45940.319861111115</v>
          </cell>
          <cell r="H18497">
            <v>46</v>
          </cell>
          <cell r="O18497">
            <v>53199.99</v>
          </cell>
        </row>
        <row r="18498">
          <cell r="A18498">
            <v>45974</v>
          </cell>
          <cell r="C18498" t="str">
            <v>ABEL Y SOFIA SAS</v>
          </cell>
          <cell r="F18498">
            <v>45912.279085648152</v>
          </cell>
          <cell r="G18498">
            <v>45942.278854166667</v>
          </cell>
          <cell r="H18498">
            <v>44</v>
          </cell>
          <cell r="O18498">
            <v>2465500</v>
          </cell>
        </row>
        <row r="18499">
          <cell r="A18499">
            <v>45974</v>
          </cell>
          <cell r="C18499" t="str">
            <v>ABEL Y SOFIA SAS</v>
          </cell>
          <cell r="F18499">
            <v>45915.289444444446</v>
          </cell>
          <cell r="G18499">
            <v>45945.288206018522</v>
          </cell>
          <cell r="H18499">
            <v>41</v>
          </cell>
          <cell r="O18499">
            <v>1116200</v>
          </cell>
        </row>
        <row r="18500">
          <cell r="A18500">
            <v>45974</v>
          </cell>
          <cell r="C18500" t="str">
            <v>ABEL Y SOFIA SAS</v>
          </cell>
          <cell r="F18500">
            <v>45916.235891203702</v>
          </cell>
          <cell r="G18500">
            <v>45946.235775462963</v>
          </cell>
          <cell r="H18500">
            <v>40</v>
          </cell>
          <cell r="O18500">
            <v>1479900</v>
          </cell>
        </row>
        <row r="18501">
          <cell r="A18501">
            <v>45974</v>
          </cell>
          <cell r="C18501" t="str">
            <v>ABEL Y SOFIA SAS</v>
          </cell>
          <cell r="F18501">
            <v>45917.313576388886</v>
          </cell>
          <cell r="G18501">
            <v>45947.30773148148</v>
          </cell>
          <cell r="H18501">
            <v>39</v>
          </cell>
          <cell r="O18501">
            <v>1295000</v>
          </cell>
        </row>
        <row r="18502">
          <cell r="A18502">
            <v>45974</v>
          </cell>
          <cell r="C18502" t="str">
            <v>ABEL Y SOFIA SAS</v>
          </cell>
          <cell r="F18502">
            <v>45920.314444444448</v>
          </cell>
          <cell r="G18502">
            <v>45950.31417824074</v>
          </cell>
          <cell r="H18502">
            <v>36</v>
          </cell>
          <cell r="O18502">
            <v>1383900</v>
          </cell>
        </row>
        <row r="18503">
          <cell r="A18503">
            <v>45974</v>
          </cell>
          <cell r="C18503" t="str">
            <v>ABEL Y SOFIA SAS</v>
          </cell>
          <cell r="F18503">
            <v>45920.31627314815</v>
          </cell>
          <cell r="G18503">
            <v>45950.315740740742</v>
          </cell>
          <cell r="H18503">
            <v>36</v>
          </cell>
          <cell r="O18503">
            <v>1222000</v>
          </cell>
        </row>
        <row r="18504">
          <cell r="A18504">
            <v>45974</v>
          </cell>
          <cell r="C18504" t="str">
            <v>ABEL Y SOFIA SAS</v>
          </cell>
          <cell r="F18504">
            <v>45920.317407407405</v>
          </cell>
          <cell r="G18504">
            <v>45950.316759259258</v>
          </cell>
          <cell r="H18504">
            <v>36</v>
          </cell>
          <cell r="O18504">
            <v>94249.99</v>
          </cell>
        </row>
        <row r="18505">
          <cell r="A18505">
            <v>45974</v>
          </cell>
          <cell r="C18505" t="str">
            <v>ABEL Y SOFIA SAS</v>
          </cell>
          <cell r="F18505">
            <v>45923.307025462964</v>
          </cell>
          <cell r="G18505">
            <v>45953.306770833333</v>
          </cell>
          <cell r="H18505">
            <v>33</v>
          </cell>
          <cell r="O18505">
            <v>280899.98</v>
          </cell>
        </row>
        <row r="18506">
          <cell r="A18506">
            <v>45974</v>
          </cell>
          <cell r="C18506" t="str">
            <v>ABEL Y SOFIA SAS</v>
          </cell>
          <cell r="F18506">
            <v>45924.26017361111</v>
          </cell>
          <cell r="G18506">
            <v>45954.259780092594</v>
          </cell>
          <cell r="H18506">
            <v>32</v>
          </cell>
          <cell r="O18506">
            <v>1125800</v>
          </cell>
        </row>
        <row r="18507">
          <cell r="A18507">
            <v>45974</v>
          </cell>
          <cell r="C18507" t="str">
            <v>ABEL Y SOFIA SAS</v>
          </cell>
          <cell r="F18507">
            <v>45924.280509259261</v>
          </cell>
          <cell r="G18507">
            <v>45954.280324074076</v>
          </cell>
          <cell r="H18507">
            <v>32</v>
          </cell>
          <cell r="O18507">
            <v>1295900</v>
          </cell>
        </row>
        <row r="18508">
          <cell r="A18508">
            <v>45974</v>
          </cell>
          <cell r="C18508" t="str">
            <v>ABEL Y SOFIA SAS</v>
          </cell>
          <cell r="F18508">
            <v>45925.254444444443</v>
          </cell>
          <cell r="G18508">
            <v>45955.254282407404</v>
          </cell>
          <cell r="H18508">
            <v>31</v>
          </cell>
          <cell r="O18508">
            <v>81400</v>
          </cell>
        </row>
        <row r="18509">
          <cell r="A18509">
            <v>45974</v>
          </cell>
          <cell r="C18509" t="str">
            <v>ABEL Y SOFIA SAS</v>
          </cell>
          <cell r="F18509">
            <v>45925.28707175926</v>
          </cell>
          <cell r="G18509">
            <v>45955.286921296298</v>
          </cell>
          <cell r="H18509">
            <v>31</v>
          </cell>
          <cell r="O18509">
            <v>810000</v>
          </cell>
        </row>
        <row r="18510">
          <cell r="A18510">
            <v>45974</v>
          </cell>
          <cell r="C18510" t="str">
            <v>ABEL Y SOFIA SAS</v>
          </cell>
          <cell r="F18510">
            <v>45927.279722222222</v>
          </cell>
          <cell r="G18510">
            <v>45957.279317129629</v>
          </cell>
          <cell r="H18510">
            <v>29</v>
          </cell>
          <cell r="O18510">
            <v>2341850</v>
          </cell>
        </row>
        <row r="18511">
          <cell r="A18511">
            <v>45974</v>
          </cell>
          <cell r="C18511" t="str">
            <v>ABEL Y SOFIA SAS</v>
          </cell>
          <cell r="F18511">
            <v>45932.27548611111</v>
          </cell>
          <cell r="G18511">
            <v>45962.275185185186</v>
          </cell>
          <cell r="H18511">
            <v>24</v>
          </cell>
          <cell r="O18511">
            <v>1538603.6800827999</v>
          </cell>
        </row>
        <row r="18512">
          <cell r="A18512">
            <v>45974</v>
          </cell>
          <cell r="C18512" t="str">
            <v>ABEL Y SOFIA SAS</v>
          </cell>
          <cell r="F18512">
            <v>45934.273020833331</v>
          </cell>
          <cell r="G18512">
            <v>45964.272337962961</v>
          </cell>
          <cell r="H18512">
            <v>22</v>
          </cell>
          <cell r="O18512">
            <v>2566331.2200000002</v>
          </cell>
        </row>
        <row r="18513">
          <cell r="A18513">
            <v>45974</v>
          </cell>
          <cell r="C18513" t="str">
            <v>ABEL Y SOFIA SAS</v>
          </cell>
          <cell r="F18513">
            <v>45910.322743055556</v>
          </cell>
          <cell r="G18513">
            <v>45940.321909722225</v>
          </cell>
          <cell r="H18513">
            <v>46</v>
          </cell>
          <cell r="O18513">
            <v>1394204</v>
          </cell>
        </row>
        <row r="18514">
          <cell r="A18514">
            <v>45974</v>
          </cell>
          <cell r="C18514" t="str">
            <v>ABEL Y SOFIA SAS</v>
          </cell>
          <cell r="F18514">
            <v>45911.334641203706</v>
          </cell>
          <cell r="G18514">
            <v>45941.334537037037</v>
          </cell>
          <cell r="H18514">
            <v>45</v>
          </cell>
          <cell r="O18514">
            <v>5565911.3329999996</v>
          </cell>
        </row>
        <row r="18515">
          <cell r="A18515">
            <v>45974</v>
          </cell>
          <cell r="C18515" t="str">
            <v>ABEL Y SOFIA SAS</v>
          </cell>
          <cell r="F18515">
            <v>45913.354189814818</v>
          </cell>
          <cell r="G18515">
            <v>45943.354039351849</v>
          </cell>
          <cell r="H18515">
            <v>43</v>
          </cell>
          <cell r="O18515">
            <v>3115050.08</v>
          </cell>
        </row>
        <row r="18516">
          <cell r="A18516">
            <v>45974</v>
          </cell>
          <cell r="C18516" t="str">
            <v>ABEL Y SOFIA SAS</v>
          </cell>
          <cell r="F18516">
            <v>45913.394571759258</v>
          </cell>
          <cell r="G18516">
            <v>45943.394571759258</v>
          </cell>
          <cell r="H18516">
            <v>43</v>
          </cell>
          <cell r="O18516">
            <v>333200</v>
          </cell>
        </row>
        <row r="18517">
          <cell r="A18517">
            <v>45974</v>
          </cell>
          <cell r="C18517" t="str">
            <v>ABEL Y SOFIA SAS</v>
          </cell>
          <cell r="F18517">
            <v>45915.292974537035</v>
          </cell>
          <cell r="G18517">
            <v>45945.292812500003</v>
          </cell>
          <cell r="H18517">
            <v>41</v>
          </cell>
          <cell r="O18517">
            <v>1018799.99</v>
          </cell>
        </row>
        <row r="18518">
          <cell r="A18518">
            <v>45974</v>
          </cell>
          <cell r="C18518" t="str">
            <v>ABEL Y SOFIA SAS</v>
          </cell>
          <cell r="F18518">
            <v>45916.231087962966</v>
          </cell>
          <cell r="G18518">
            <v>45946.230266203704</v>
          </cell>
          <cell r="H18518">
            <v>40</v>
          </cell>
          <cell r="O18518">
            <v>3095381.8450000002</v>
          </cell>
        </row>
        <row r="18519">
          <cell r="A18519">
            <v>45974</v>
          </cell>
          <cell r="C18519" t="str">
            <v>ABEL Y SOFIA SAS</v>
          </cell>
          <cell r="F18519">
            <v>45916.234803240739</v>
          </cell>
          <cell r="G18519">
            <v>45946.234479166669</v>
          </cell>
          <cell r="H18519">
            <v>40</v>
          </cell>
          <cell r="O18519">
            <v>206499.98</v>
          </cell>
        </row>
        <row r="18520">
          <cell r="A18520">
            <v>45974</v>
          </cell>
          <cell r="C18520" t="str">
            <v>ABEL Y SOFIA SAS</v>
          </cell>
          <cell r="F18520">
            <v>45916.239363425928</v>
          </cell>
          <cell r="G18520">
            <v>45946.238287037035</v>
          </cell>
          <cell r="H18520">
            <v>40</v>
          </cell>
          <cell r="O18520">
            <v>1663185.7561242001</v>
          </cell>
        </row>
        <row r="18521">
          <cell r="A18521">
            <v>45974</v>
          </cell>
          <cell r="C18521" t="str">
            <v>ABEL Y SOFIA SAS</v>
          </cell>
          <cell r="F18521">
            <v>45919.356956018521</v>
          </cell>
          <cell r="G18521">
            <v>45949.35670138889</v>
          </cell>
          <cell r="H18521">
            <v>37</v>
          </cell>
          <cell r="O18521">
            <v>5620882.8049999997</v>
          </cell>
        </row>
        <row r="18522">
          <cell r="A18522">
            <v>45974</v>
          </cell>
          <cell r="C18522" t="str">
            <v>ABEL Y SOFIA SAS</v>
          </cell>
          <cell r="F18522">
            <v>45922.300416666665</v>
          </cell>
          <cell r="G18522">
            <v>45952.299930555557</v>
          </cell>
          <cell r="H18522">
            <v>34</v>
          </cell>
          <cell r="O18522">
            <v>787899.96</v>
          </cell>
        </row>
        <row r="18523">
          <cell r="A18523">
            <v>45974</v>
          </cell>
          <cell r="C18523" t="str">
            <v>ABEL Y SOFIA SAS</v>
          </cell>
          <cell r="F18523">
            <v>45923.304050925923</v>
          </cell>
          <cell r="G18523">
            <v>45953.303900462961</v>
          </cell>
          <cell r="H18523">
            <v>33</v>
          </cell>
          <cell r="O18523">
            <v>4159358.6690000002</v>
          </cell>
        </row>
        <row r="18524">
          <cell r="A18524">
            <v>45974</v>
          </cell>
          <cell r="C18524" t="str">
            <v>ABEL Y SOFIA SAS</v>
          </cell>
          <cell r="F18524">
            <v>45926.269780092596</v>
          </cell>
          <cell r="G18524">
            <v>45956.269618055558</v>
          </cell>
          <cell r="H18524">
            <v>30</v>
          </cell>
          <cell r="O18524">
            <v>328899.96999999997</v>
          </cell>
        </row>
        <row r="18525">
          <cell r="A18525">
            <v>45974</v>
          </cell>
          <cell r="C18525" t="str">
            <v>ABEL Y SOFIA SAS</v>
          </cell>
          <cell r="F18525">
            <v>45926.35429398148</v>
          </cell>
          <cell r="G18525">
            <v>45956.354189814818</v>
          </cell>
          <cell r="H18525">
            <v>30</v>
          </cell>
          <cell r="O18525">
            <v>5252364.8119999999</v>
          </cell>
        </row>
        <row r="18526">
          <cell r="A18526">
            <v>45974</v>
          </cell>
          <cell r="C18526" t="str">
            <v>ABEL Y SOFIA SAS</v>
          </cell>
          <cell r="F18526">
            <v>45926.591678240744</v>
          </cell>
          <cell r="G18526">
            <v>45956.591678240744</v>
          </cell>
          <cell r="H18526">
            <v>30</v>
          </cell>
          <cell r="O18526">
            <v>808000</v>
          </cell>
        </row>
        <row r="18527">
          <cell r="A18527">
            <v>45974</v>
          </cell>
          <cell r="C18527" t="str">
            <v>ABEL Y SOFIA SAS</v>
          </cell>
          <cell r="F18527">
            <v>45927.272824074076</v>
          </cell>
          <cell r="G18527">
            <v>45957.272581018522</v>
          </cell>
          <cell r="H18527">
            <v>29</v>
          </cell>
          <cell r="O18527">
            <v>704000</v>
          </cell>
        </row>
        <row r="18528">
          <cell r="A18528">
            <v>45974</v>
          </cell>
          <cell r="C18528" t="str">
            <v>ABEL Y SOFIA SAS</v>
          </cell>
          <cell r="F18528">
            <v>45931.328252314815</v>
          </cell>
          <cell r="G18528">
            <v>45961.327905092592</v>
          </cell>
          <cell r="H18528">
            <v>25</v>
          </cell>
          <cell r="O18528">
            <v>6391827.824</v>
          </cell>
        </row>
        <row r="18529">
          <cell r="A18529">
            <v>45974</v>
          </cell>
          <cell r="C18529" t="str">
            <v>ABEL Y SOFIA SAS</v>
          </cell>
          <cell r="F18529">
            <v>45933.319097222222</v>
          </cell>
          <cell r="G18529">
            <v>45963.318969907406</v>
          </cell>
          <cell r="H18529">
            <v>23</v>
          </cell>
          <cell r="O18529">
            <v>1092707.3551242</v>
          </cell>
        </row>
        <row r="18530">
          <cell r="A18530">
            <v>45974</v>
          </cell>
          <cell r="C18530" t="str">
            <v>ABEL Y SOFIA SAS</v>
          </cell>
          <cell r="F18530">
            <v>45934.288321759261</v>
          </cell>
          <cell r="G18530">
            <v>45964.28802083333</v>
          </cell>
          <cell r="H18530">
            <v>22</v>
          </cell>
          <cell r="O18530">
            <v>1279182.1401241999</v>
          </cell>
        </row>
        <row r="18531">
          <cell r="A18531">
            <v>45974</v>
          </cell>
          <cell r="C18531" t="str">
            <v>ABEL Y SOFIA SAS</v>
          </cell>
          <cell r="F18531">
            <v>45934.314652777779</v>
          </cell>
          <cell r="G18531">
            <v>45964.314513888887</v>
          </cell>
          <cell r="H18531">
            <v>22</v>
          </cell>
          <cell r="O18531">
            <v>4716890.8899999997</v>
          </cell>
        </row>
        <row r="18532">
          <cell r="A18532">
            <v>45974</v>
          </cell>
          <cell r="C18532" t="str">
            <v>ABEL Y SOFIA SAS</v>
          </cell>
          <cell r="F18532">
            <v>45936.264606481483</v>
          </cell>
          <cell r="G18532">
            <v>45966.264386574076</v>
          </cell>
          <cell r="H18532">
            <v>20</v>
          </cell>
          <cell r="O18532">
            <v>100765.99</v>
          </cell>
        </row>
        <row r="18533">
          <cell r="A18533">
            <v>45974</v>
          </cell>
          <cell r="C18533" t="str">
            <v>ALIMENTOS BENAL SAS</v>
          </cell>
          <cell r="F18533">
            <v>45944.477523148147</v>
          </cell>
          <cell r="G18533">
            <v>45974.477418981478</v>
          </cell>
          <cell r="H18533">
            <v>5</v>
          </cell>
          <cell r="O18533">
            <v>899963</v>
          </cell>
        </row>
        <row r="18534">
          <cell r="A18534">
            <v>45974</v>
          </cell>
          <cell r="C18534" t="str">
            <v>ALIMENTOS BENAL SAS</v>
          </cell>
          <cell r="F18534">
            <v>45946.168206018519</v>
          </cell>
          <cell r="G18534">
            <v>45976.167523148149</v>
          </cell>
          <cell r="H18534">
            <v>3</v>
          </cell>
          <cell r="O18534">
            <v>9610400</v>
          </cell>
        </row>
        <row r="18535">
          <cell r="A18535">
            <v>45974</v>
          </cell>
          <cell r="C18535" t="str">
            <v>ALIMENTOS BENAL SAS</v>
          </cell>
          <cell r="F18535">
            <v>45948.582407407404</v>
          </cell>
          <cell r="G18535">
            <v>45978.581944444442</v>
          </cell>
          <cell r="H18535">
            <v>1</v>
          </cell>
          <cell r="O18535">
            <v>185250</v>
          </cell>
        </row>
        <row r="18536">
          <cell r="A18536">
            <v>45974</v>
          </cell>
          <cell r="C18536" t="str">
            <v>BISTROT S.A.S</v>
          </cell>
          <cell r="F18536">
            <v>45913.303946759261</v>
          </cell>
          <cell r="G18536">
            <v>45943.303796296299</v>
          </cell>
          <cell r="H18536">
            <v>36</v>
          </cell>
          <cell r="O18536">
            <v>460000</v>
          </cell>
        </row>
        <row r="18537">
          <cell r="A18537">
            <v>45974</v>
          </cell>
          <cell r="C18537" t="str">
            <v>BISTROT S.A.S</v>
          </cell>
          <cell r="F18537">
            <v>45924.30914351852</v>
          </cell>
          <cell r="G18537">
            <v>45954.309016203704</v>
          </cell>
          <cell r="H18537">
            <v>25</v>
          </cell>
          <cell r="O18537">
            <v>572500</v>
          </cell>
        </row>
        <row r="18538">
          <cell r="A18538">
            <v>45974</v>
          </cell>
          <cell r="C18538" t="str">
            <v>BISTROT S.A.S</v>
          </cell>
          <cell r="F18538">
            <v>45929.306655092594</v>
          </cell>
          <cell r="G18538">
            <v>45959.306307870371</v>
          </cell>
          <cell r="H18538">
            <v>20</v>
          </cell>
          <cell r="O18538">
            <v>545400</v>
          </cell>
        </row>
        <row r="18539">
          <cell r="A18539">
            <v>45974</v>
          </cell>
          <cell r="C18539" t="str">
            <v>BISTROT S.A.S</v>
          </cell>
          <cell r="F18539">
            <v>45931.333657407406</v>
          </cell>
          <cell r="G18539">
            <v>45961.332314814812</v>
          </cell>
          <cell r="H18539">
            <v>18</v>
          </cell>
          <cell r="O18539">
            <v>360999.25</v>
          </cell>
        </row>
        <row r="18540">
          <cell r="A18540">
            <v>45974</v>
          </cell>
          <cell r="C18540" t="str">
            <v>BISTROT S.A.S</v>
          </cell>
          <cell r="F18540">
            <v>45939.625844907408</v>
          </cell>
          <cell r="G18540">
            <v>45969.625844907408</v>
          </cell>
          <cell r="H18540">
            <v>10</v>
          </cell>
          <cell r="O18540">
            <v>724786.90800000005</v>
          </cell>
        </row>
        <row r="18541">
          <cell r="A18541">
            <v>45974</v>
          </cell>
          <cell r="C18541" t="str">
            <v>GORDO Y TOMO SAS</v>
          </cell>
          <cell r="F18541">
            <v>45917.470243055555</v>
          </cell>
          <cell r="G18541">
            <v>45947.470243055555</v>
          </cell>
          <cell r="H18541">
            <v>32</v>
          </cell>
          <cell r="O18541">
            <v>97499.99</v>
          </cell>
        </row>
        <row r="18542">
          <cell r="A18542">
            <v>45974</v>
          </cell>
          <cell r="C18542" t="str">
            <v>GORDO Y TOMO SAS</v>
          </cell>
          <cell r="F18542">
            <v>45920.321597222224</v>
          </cell>
          <cell r="G18542">
            <v>45950.317824074074</v>
          </cell>
          <cell r="H18542">
            <v>29</v>
          </cell>
          <cell r="O18542">
            <v>126500</v>
          </cell>
        </row>
        <row r="18543">
          <cell r="A18543">
            <v>45974</v>
          </cell>
          <cell r="C18543" t="str">
            <v>GORDO Y TOMO SAS</v>
          </cell>
          <cell r="F18543">
            <v>45923.306319444448</v>
          </cell>
          <cell r="G18543">
            <v>45953.306145833332</v>
          </cell>
          <cell r="H18543">
            <v>26</v>
          </cell>
          <cell r="O18543">
            <v>106899.99</v>
          </cell>
        </row>
        <row r="18544">
          <cell r="A18544">
            <v>45974</v>
          </cell>
          <cell r="C18544" t="str">
            <v>GORDO Y TOMO SAS</v>
          </cell>
          <cell r="F18544">
            <v>45924.310694444444</v>
          </cell>
          <cell r="G18544">
            <v>45954.30976851852</v>
          </cell>
          <cell r="H18544">
            <v>25</v>
          </cell>
          <cell r="O18544">
            <v>439750</v>
          </cell>
        </row>
        <row r="18545">
          <cell r="A18545">
            <v>45974</v>
          </cell>
          <cell r="C18545" t="str">
            <v>GORDO Y TOMO SAS</v>
          </cell>
          <cell r="F18545">
            <v>45932.225648148145</v>
          </cell>
          <cell r="G18545">
            <v>45962.225011574075</v>
          </cell>
          <cell r="H18545">
            <v>17</v>
          </cell>
          <cell r="O18545">
            <v>145495.13604139999</v>
          </cell>
        </row>
        <row r="18546">
          <cell r="A18546">
            <v>45974</v>
          </cell>
          <cell r="C18546" t="str">
            <v>GORDO Y TOMO SAS</v>
          </cell>
          <cell r="F18546">
            <v>45932.267002314817</v>
          </cell>
          <cell r="G18546">
            <v>45962.266851851855</v>
          </cell>
          <cell r="H18546">
            <v>17</v>
          </cell>
          <cell r="O18546">
            <v>66423.852041400009</v>
          </cell>
        </row>
        <row r="18547">
          <cell r="A18547">
            <v>45974</v>
          </cell>
          <cell r="C18547" t="str">
            <v>GORDO Y TOMO SAS</v>
          </cell>
          <cell r="F18547">
            <v>45936.291747685187</v>
          </cell>
          <cell r="G18547">
            <v>45966.291342592594</v>
          </cell>
          <cell r="H18547">
            <v>13</v>
          </cell>
          <cell r="O18547">
            <v>377050</v>
          </cell>
        </row>
        <row r="18548">
          <cell r="A18548">
            <v>45974</v>
          </cell>
          <cell r="C18548" t="str">
            <v>INVERSIONES Y SOLUCIONES DE TRADICION SAS</v>
          </cell>
          <cell r="F18548">
            <v>45936.291747685187</v>
          </cell>
          <cell r="G18548">
            <v>45966.291342592594</v>
          </cell>
          <cell r="H18548">
            <v>13</v>
          </cell>
          <cell r="O18548">
            <v>377050</v>
          </cell>
        </row>
        <row r="18549">
          <cell r="A18549">
            <v>45974</v>
          </cell>
          <cell r="C18549" t="str">
            <v>KIMI SAS</v>
          </cell>
          <cell r="F18549">
            <v>45742.365405092591</v>
          </cell>
          <cell r="G18549">
            <v>45772.364571759259</v>
          </cell>
          <cell r="H18549">
            <v>207</v>
          </cell>
          <cell r="O18549">
            <v>106400</v>
          </cell>
        </row>
        <row r="18550">
          <cell r="A18550">
            <v>45974</v>
          </cell>
          <cell r="C18550" t="str">
            <v>KIMI SAS</v>
          </cell>
          <cell r="F18550">
            <v>45761.376087962963</v>
          </cell>
          <cell r="G18550">
            <v>45791.3747337963</v>
          </cell>
          <cell r="H18550">
            <v>188</v>
          </cell>
          <cell r="O18550">
            <v>105000</v>
          </cell>
        </row>
        <row r="18551">
          <cell r="A18551">
            <v>45974</v>
          </cell>
          <cell r="C18551" t="str">
            <v>KIMI SAS</v>
          </cell>
          <cell r="F18551">
            <v>45776.338900462964</v>
          </cell>
          <cell r="G18551">
            <v>45806.338738425926</v>
          </cell>
          <cell r="H18551">
            <v>173</v>
          </cell>
          <cell r="O18551">
            <v>96800</v>
          </cell>
        </row>
        <row r="18552">
          <cell r="A18552">
            <v>45974</v>
          </cell>
          <cell r="C18552" t="str">
            <v>KIMI SAS</v>
          </cell>
          <cell r="F18552">
            <v>45791.290416666663</v>
          </cell>
          <cell r="G18552">
            <v>45821.289733796293</v>
          </cell>
          <cell r="H18552">
            <v>158</v>
          </cell>
          <cell r="O18552">
            <v>86900</v>
          </cell>
        </row>
        <row r="18553">
          <cell r="A18553">
            <v>45974</v>
          </cell>
          <cell r="C18553" t="str">
            <v>KIMI SAS</v>
          </cell>
          <cell r="F18553">
            <v>45820.351793981485</v>
          </cell>
          <cell r="G18553">
            <v>45850.347280092596</v>
          </cell>
          <cell r="H18553">
            <v>129</v>
          </cell>
          <cell r="O18553">
            <v>99000</v>
          </cell>
        </row>
        <row r="18554">
          <cell r="A18554">
            <v>45974</v>
          </cell>
          <cell r="C18554" t="str">
            <v>KIMI SAS</v>
          </cell>
          <cell r="F18554">
            <v>45843.319733796299</v>
          </cell>
          <cell r="G18554">
            <v>45873.319537037038</v>
          </cell>
          <cell r="H18554">
            <v>106</v>
          </cell>
          <cell r="O18554">
            <v>102000</v>
          </cell>
        </row>
        <row r="18555">
          <cell r="A18555">
            <v>45974</v>
          </cell>
          <cell r="C18555" t="str">
            <v>KIMI SAS</v>
          </cell>
          <cell r="F18555">
            <v>45857.286261574074</v>
          </cell>
          <cell r="G18555">
            <v>45887.286099537036</v>
          </cell>
          <cell r="H18555">
            <v>92</v>
          </cell>
          <cell r="O18555">
            <v>101200</v>
          </cell>
        </row>
        <row r="18556">
          <cell r="A18556">
            <v>45974</v>
          </cell>
          <cell r="C18556" t="str">
            <v>KIMI SAS</v>
          </cell>
          <cell r="F18556">
            <v>45866.2890162037</v>
          </cell>
          <cell r="G18556">
            <v>45896.287951388891</v>
          </cell>
          <cell r="H18556">
            <v>83</v>
          </cell>
          <cell r="O18556">
            <v>104500</v>
          </cell>
        </row>
        <row r="18557">
          <cell r="A18557">
            <v>45974</v>
          </cell>
          <cell r="C18557" t="str">
            <v>KIMI SAS</v>
          </cell>
          <cell r="F18557">
            <v>45877.332141203704</v>
          </cell>
          <cell r="G18557">
            <v>45907.331944444442</v>
          </cell>
          <cell r="H18557">
            <v>72</v>
          </cell>
          <cell r="O18557">
            <v>95700</v>
          </cell>
        </row>
        <row r="18558">
          <cell r="A18558">
            <v>45974</v>
          </cell>
          <cell r="C18558" t="str">
            <v>KIMI SAS</v>
          </cell>
          <cell r="F18558">
            <v>45888.324571759258</v>
          </cell>
          <cell r="G18558">
            <v>45918.324224537035</v>
          </cell>
          <cell r="H18558">
            <v>61</v>
          </cell>
          <cell r="O18558">
            <v>139900</v>
          </cell>
        </row>
        <row r="18559">
          <cell r="A18559">
            <v>45974</v>
          </cell>
          <cell r="C18559" t="str">
            <v>KIMI SAS</v>
          </cell>
          <cell r="F18559">
            <v>45903.313194444447</v>
          </cell>
          <cell r="G18559">
            <v>45933.312928240739</v>
          </cell>
          <cell r="H18559">
            <v>46</v>
          </cell>
          <cell r="O18559">
            <v>108900</v>
          </cell>
        </row>
        <row r="18560">
          <cell r="A18560">
            <v>45974</v>
          </cell>
          <cell r="C18560" t="str">
            <v>KIMI SAS</v>
          </cell>
          <cell r="F18560">
            <v>45919.35833333333</v>
          </cell>
          <cell r="G18560">
            <v>45949.358124999999</v>
          </cell>
          <cell r="H18560">
            <v>30</v>
          </cell>
          <cell r="O18560">
            <v>96200</v>
          </cell>
        </row>
        <row r="18561">
          <cell r="A18561">
            <v>45974</v>
          </cell>
          <cell r="C18561" t="str">
            <v>KIMI SAS</v>
          </cell>
          <cell r="F18561">
            <v>45933.297291666669</v>
          </cell>
          <cell r="G18561">
            <v>45963.297048611108</v>
          </cell>
          <cell r="H18561">
            <v>16</v>
          </cell>
          <cell r="O18561">
            <v>94500</v>
          </cell>
        </row>
        <row r="18562">
          <cell r="A18562">
            <v>45974</v>
          </cell>
          <cell r="C18562" t="str">
            <v>MARCO DUVAN CHAPARRO GOMEZ</v>
          </cell>
          <cell r="F18562">
            <v>45974.50744212963</v>
          </cell>
          <cell r="G18562">
            <v>45975.507337962961</v>
          </cell>
          <cell r="H18562">
            <v>4</v>
          </cell>
          <cell r="O18562">
            <v>1413300</v>
          </cell>
        </row>
        <row r="18563">
          <cell r="A18563">
            <v>45974</v>
          </cell>
          <cell r="C18563" t="str">
            <v>RAFAEL ALFONSO DAZA RAMIREZ</v>
          </cell>
          <cell r="F18563">
            <v>45973.554386574076</v>
          </cell>
          <cell r="G18563">
            <v>45974.554212962961</v>
          </cell>
          <cell r="H18563">
            <v>5</v>
          </cell>
          <cell r="O18563">
            <v>3857980</v>
          </cell>
        </row>
        <row r="18564">
          <cell r="A18564">
            <v>45974</v>
          </cell>
          <cell r="C18564" t="str">
            <v>MAURICIO  ARENAS GONZALEZ</v>
          </cell>
          <cell r="F18564">
            <v>45973.611087962963</v>
          </cell>
          <cell r="G18564">
            <v>45974.611087962963</v>
          </cell>
          <cell r="H18564">
            <v>5</v>
          </cell>
          <cell r="O18564">
            <v>414850</v>
          </cell>
        </row>
        <row r="18565">
          <cell r="A18565">
            <v>45974</v>
          </cell>
          <cell r="C18565" t="str">
            <v>MAURICIO  ARENAS GONZALEZ</v>
          </cell>
          <cell r="F18565">
            <v>45973.611087962963</v>
          </cell>
          <cell r="G18565">
            <v>45974.611087962963</v>
          </cell>
          <cell r="H18565">
            <v>5</v>
          </cell>
          <cell r="O18565">
            <v>5000000</v>
          </cell>
        </row>
        <row r="18566">
          <cell r="A18566">
            <v>45974</v>
          </cell>
          <cell r="C18566" t="str">
            <v>OSMAR  PEÑA</v>
          </cell>
          <cell r="F18566">
            <v>45974.390706018516</v>
          </cell>
          <cell r="G18566">
            <v>45975.390625</v>
          </cell>
          <cell r="H18566">
            <v>4</v>
          </cell>
          <cell r="O18566">
            <v>1584710</v>
          </cell>
        </row>
        <row r="18567">
          <cell r="A18567">
            <v>45974</v>
          </cell>
          <cell r="C18567" t="str">
            <v>INFARTO SAS</v>
          </cell>
          <cell r="F18567">
            <v>45953.302175925928</v>
          </cell>
          <cell r="G18567">
            <v>45973.302083333336</v>
          </cell>
          <cell r="H18567">
            <v>13</v>
          </cell>
          <cell r="O18567">
            <v>181943.622</v>
          </cell>
        </row>
        <row r="18568">
          <cell r="A18568">
            <v>45974</v>
          </cell>
          <cell r="C18568" t="str">
            <v>INFARTO SAS</v>
          </cell>
          <cell r="F18568">
            <v>45954.351342592592</v>
          </cell>
          <cell r="G18568">
            <v>45974.351342592592</v>
          </cell>
          <cell r="H18568">
            <v>12</v>
          </cell>
          <cell r="O18568">
            <v>1571865.4240000001</v>
          </cell>
        </row>
        <row r="18569">
          <cell r="A18569">
            <v>45974</v>
          </cell>
          <cell r="C18569" t="str">
            <v>INFARTO SAS</v>
          </cell>
          <cell r="F18569">
            <v>45955.3046875</v>
          </cell>
          <cell r="G18569">
            <v>45975.304386574076</v>
          </cell>
          <cell r="H18569">
            <v>11</v>
          </cell>
          <cell r="O18569">
            <v>184831.61600000001</v>
          </cell>
        </row>
        <row r="18570">
          <cell r="A18570">
            <v>45974</v>
          </cell>
          <cell r="C18570" t="str">
            <v>PODER BGTA SAS</v>
          </cell>
          <cell r="F18570">
            <v>45947.426030092596</v>
          </cell>
          <cell r="G18570">
            <v>45977.425358796296</v>
          </cell>
          <cell r="H18570">
            <v>9</v>
          </cell>
          <cell r="O18570">
            <v>893883.93599999999</v>
          </cell>
        </row>
        <row r="18571">
          <cell r="A18571">
            <v>45974</v>
          </cell>
          <cell r="C18571" t="str">
            <v>PODER BGTA SAS</v>
          </cell>
          <cell r="F18571">
            <v>45952.251979166664</v>
          </cell>
          <cell r="G18571">
            <v>45982.25105324074</v>
          </cell>
          <cell r="H18571">
            <v>4</v>
          </cell>
          <cell r="O18571">
            <v>128167.182</v>
          </cell>
        </row>
        <row r="18572">
          <cell r="A18572">
            <v>45974</v>
          </cell>
          <cell r="C18572" t="str">
            <v>PODER BGTA SAS</v>
          </cell>
          <cell r="F18572">
            <v>45952.252916666665</v>
          </cell>
          <cell r="G18572">
            <v>45982.252418981479</v>
          </cell>
          <cell r="H18572">
            <v>4</v>
          </cell>
          <cell r="O18572">
            <v>406510.05200000003</v>
          </cell>
        </row>
        <row r="18573">
          <cell r="A18573">
            <v>45974</v>
          </cell>
          <cell r="C18573" t="str">
            <v>PODER BGTA SAS</v>
          </cell>
          <cell r="F18573">
            <v>45952.253483796296</v>
          </cell>
          <cell r="G18573">
            <v>45982.253344907411</v>
          </cell>
          <cell r="H18573">
            <v>4</v>
          </cell>
          <cell r="O18573">
            <v>1873710.59</v>
          </cell>
        </row>
        <row r="18574">
          <cell r="A18574">
            <v>45974</v>
          </cell>
          <cell r="C18574" t="str">
            <v>PODER BGTA SAS</v>
          </cell>
          <cell r="F18574">
            <v>45952.516458333332</v>
          </cell>
          <cell r="G18574">
            <v>45982.513020833336</v>
          </cell>
          <cell r="H18574">
            <v>4</v>
          </cell>
          <cell r="O18574">
            <v>889502.152</v>
          </cell>
        </row>
        <row r="18575">
          <cell r="A18575">
            <v>45974</v>
          </cell>
          <cell r="C18575" t="str">
            <v>PODER BGTA SAS</v>
          </cell>
          <cell r="F18575">
            <v>45954.465138888889</v>
          </cell>
          <cell r="G18575">
            <v>45984.464756944442</v>
          </cell>
          <cell r="H18575">
            <v>2</v>
          </cell>
          <cell r="O18575">
            <v>1452660.9820000001</v>
          </cell>
        </row>
        <row r="18576">
          <cell r="A18576">
            <v>45974</v>
          </cell>
          <cell r="C18576" t="str">
            <v>PODER BGTA SAS</v>
          </cell>
          <cell r="F18576">
            <v>45958.518240740741</v>
          </cell>
          <cell r="G18576">
            <v>45988.517997685187</v>
          </cell>
          <cell r="H18576">
            <v>-2</v>
          </cell>
          <cell r="O18576">
            <v>1207480.25</v>
          </cell>
        </row>
        <row r="18577">
          <cell r="A18577">
            <v>45974</v>
          </cell>
          <cell r="C18577" t="str">
            <v>PODER BGTA SAS</v>
          </cell>
          <cell r="F18577">
            <v>45959.251666666663</v>
          </cell>
          <cell r="G18577">
            <v>45989.251550925925</v>
          </cell>
          <cell r="H18577">
            <v>-3</v>
          </cell>
          <cell r="O18577">
            <v>586959.88399999996</v>
          </cell>
        </row>
        <row r="18578">
          <cell r="A18578">
            <v>45974</v>
          </cell>
          <cell r="C18578" t="str">
            <v>PODER BGTA SAS</v>
          </cell>
          <cell r="F18578">
            <v>45959.253761574073</v>
          </cell>
          <cell r="G18578">
            <v>45989.252476851849</v>
          </cell>
          <cell r="H18578">
            <v>-3</v>
          </cell>
          <cell r="O18578">
            <v>1117872.7671999999</v>
          </cell>
        </row>
        <row r="18579">
          <cell r="A18579">
            <v>45974</v>
          </cell>
          <cell r="C18579" t="str">
            <v>POLA Y TEJO SAS</v>
          </cell>
          <cell r="F18579">
            <v>45959.529270833336</v>
          </cell>
          <cell r="G18579">
            <v>45974.528356481482</v>
          </cell>
          <cell r="H18579">
            <v>5</v>
          </cell>
          <cell r="O18579">
            <v>980050</v>
          </cell>
        </row>
        <row r="18580">
          <cell r="A18580">
            <v>45974</v>
          </cell>
          <cell r="C18580" t="str">
            <v>RETACO SAS</v>
          </cell>
          <cell r="F18580">
            <v>45911.307303240741</v>
          </cell>
          <cell r="G18580">
            <v>45941.307303240741</v>
          </cell>
          <cell r="H18580">
            <v>33</v>
          </cell>
          <cell r="O18580">
            <v>361250</v>
          </cell>
        </row>
        <row r="18581">
          <cell r="A18581">
            <v>45974</v>
          </cell>
          <cell r="C18581" t="str">
            <v>RETACO SAS</v>
          </cell>
          <cell r="F18581">
            <v>45913.283819444441</v>
          </cell>
          <cell r="G18581">
            <v>45943.283622685187</v>
          </cell>
          <cell r="H18581">
            <v>31</v>
          </cell>
          <cell r="O18581">
            <v>773600</v>
          </cell>
        </row>
        <row r="18582">
          <cell r="A18582">
            <v>45974</v>
          </cell>
          <cell r="C18582" t="str">
            <v>RETACO SAS</v>
          </cell>
          <cell r="F18582">
            <v>45913.29787037037</v>
          </cell>
          <cell r="G18582">
            <v>45943.297731481478</v>
          </cell>
          <cell r="H18582">
            <v>31</v>
          </cell>
          <cell r="O18582">
            <v>995300</v>
          </cell>
        </row>
        <row r="18583">
          <cell r="A18583">
            <v>45974</v>
          </cell>
          <cell r="C18583" t="str">
            <v>RETACO SAS</v>
          </cell>
          <cell r="F18583">
            <v>45916.233923611115</v>
          </cell>
          <cell r="G18583">
            <v>45946.232939814814</v>
          </cell>
          <cell r="H18583">
            <v>28</v>
          </cell>
          <cell r="O18583">
            <v>513400</v>
          </cell>
        </row>
        <row r="18584">
          <cell r="A18584">
            <v>45974</v>
          </cell>
          <cell r="C18584" t="str">
            <v>RETACO SAS</v>
          </cell>
          <cell r="F18584">
            <v>45918.32303240741</v>
          </cell>
          <cell r="G18584">
            <v>45948.322858796295</v>
          </cell>
          <cell r="H18584">
            <v>26</v>
          </cell>
          <cell r="O18584">
            <v>402400</v>
          </cell>
        </row>
        <row r="18585">
          <cell r="A18585">
            <v>45974</v>
          </cell>
          <cell r="C18585" t="str">
            <v>RETACO SAS</v>
          </cell>
          <cell r="F18585">
            <v>45919.297638888886</v>
          </cell>
          <cell r="G18585">
            <v>45949.296354166669</v>
          </cell>
          <cell r="H18585">
            <v>25</v>
          </cell>
          <cell r="O18585">
            <v>136000</v>
          </cell>
        </row>
        <row r="18586">
          <cell r="A18586">
            <v>45974</v>
          </cell>
          <cell r="C18586" t="str">
            <v>RETACO SAS</v>
          </cell>
          <cell r="F18586">
            <v>45919.298587962963</v>
          </cell>
          <cell r="G18586">
            <v>45949.298437500001</v>
          </cell>
          <cell r="H18586">
            <v>25</v>
          </cell>
          <cell r="O18586">
            <v>684000</v>
          </cell>
        </row>
        <row r="18587">
          <cell r="A18587">
            <v>45974</v>
          </cell>
          <cell r="C18587" t="str">
            <v>RETACO SAS</v>
          </cell>
          <cell r="F18587">
            <v>45920.390046296299</v>
          </cell>
          <cell r="G18587">
            <v>45950.390046296299</v>
          </cell>
          <cell r="H18587">
            <v>24</v>
          </cell>
          <cell r="O18587">
            <v>602000</v>
          </cell>
        </row>
        <row r="18588">
          <cell r="A18588">
            <v>45974</v>
          </cell>
          <cell r="C18588" t="str">
            <v>RETACO SAS</v>
          </cell>
          <cell r="F18588">
            <v>45922.319305555553</v>
          </cell>
          <cell r="G18588">
            <v>45952.319166666668</v>
          </cell>
          <cell r="H18588">
            <v>22</v>
          </cell>
          <cell r="O18588">
            <v>451350</v>
          </cell>
        </row>
        <row r="18589">
          <cell r="A18589">
            <v>45974</v>
          </cell>
          <cell r="C18589" t="str">
            <v>RETACO SAS</v>
          </cell>
          <cell r="F18589">
            <v>45924.315578703703</v>
          </cell>
          <cell r="G18589">
            <v>45954.315439814818</v>
          </cell>
          <cell r="H18589">
            <v>20</v>
          </cell>
          <cell r="O18589">
            <v>937300</v>
          </cell>
        </row>
        <row r="18590">
          <cell r="A18590">
            <v>45974</v>
          </cell>
          <cell r="C18590" t="str">
            <v>RETACO SAS</v>
          </cell>
          <cell r="F18590">
            <v>45927.274282407408</v>
          </cell>
          <cell r="G18590">
            <v>45957.274131944447</v>
          </cell>
          <cell r="H18590">
            <v>17</v>
          </cell>
          <cell r="O18590">
            <v>510000</v>
          </cell>
        </row>
        <row r="18591">
          <cell r="A18591">
            <v>45974</v>
          </cell>
          <cell r="C18591" t="str">
            <v>RETACO SAS</v>
          </cell>
          <cell r="F18591">
            <v>45931.326018518521</v>
          </cell>
          <cell r="G18591">
            <v>45961.325324074074</v>
          </cell>
          <cell r="H18591">
            <v>13</v>
          </cell>
          <cell r="O18591">
            <v>723492.29</v>
          </cell>
        </row>
        <row r="18592">
          <cell r="A18592">
            <v>45974</v>
          </cell>
          <cell r="C18592" t="str">
            <v>RETACO SAS</v>
          </cell>
          <cell r="F18592">
            <v>45931.356585648151</v>
          </cell>
          <cell r="G18592">
            <v>45961.336550925924</v>
          </cell>
          <cell r="H18592">
            <v>13</v>
          </cell>
          <cell r="O18592">
            <v>516353.41</v>
          </cell>
        </row>
        <row r="18593">
          <cell r="A18593">
            <v>45974</v>
          </cell>
          <cell r="C18593" t="str">
            <v>RETACO SAS</v>
          </cell>
          <cell r="F18593">
            <v>45933.298518518517</v>
          </cell>
          <cell r="G18593">
            <v>45963.298402777778</v>
          </cell>
          <cell r="H18593">
            <v>11</v>
          </cell>
          <cell r="O18593">
            <v>849269.40800000005</v>
          </cell>
        </row>
        <row r="18594">
          <cell r="A18594">
            <v>45974</v>
          </cell>
          <cell r="C18594" t="str">
            <v>RETACO SAS</v>
          </cell>
          <cell r="F18594">
            <v>45934.286990740744</v>
          </cell>
          <cell r="G18594">
            <v>45964.286770833336</v>
          </cell>
          <cell r="H18594">
            <v>10</v>
          </cell>
          <cell r="O18594">
            <v>832140.60604139999</v>
          </cell>
        </row>
        <row r="18595">
          <cell r="A18595">
            <v>45974</v>
          </cell>
          <cell r="C18595" t="str">
            <v>RETACO SAS</v>
          </cell>
          <cell r="F18595">
            <v>45938.344652777778</v>
          </cell>
          <cell r="G18595">
            <v>45968.344652777778</v>
          </cell>
          <cell r="H18595">
            <v>6</v>
          </cell>
          <cell r="O18595">
            <v>512544.24550000002</v>
          </cell>
        </row>
        <row r="18596">
          <cell r="A18596">
            <v>45974</v>
          </cell>
          <cell r="C18596" t="str">
            <v>ROJAS TRIANA ANGIE JULIETH</v>
          </cell>
          <cell r="F18596">
            <v>45973.656342592592</v>
          </cell>
          <cell r="G18596">
            <v>45974.656261574077</v>
          </cell>
          <cell r="H18596">
            <v>5</v>
          </cell>
          <cell r="O18596">
            <v>1701999.96</v>
          </cell>
        </row>
        <row r="18597">
          <cell r="A18597">
            <v>45974</v>
          </cell>
          <cell r="C18597" t="str">
            <v>SAGRADO BGTA SAS</v>
          </cell>
          <cell r="F18597">
            <v>45955.278402777774</v>
          </cell>
          <cell r="G18597">
            <v>45975.278275462966</v>
          </cell>
          <cell r="H18597">
            <v>11</v>
          </cell>
          <cell r="O18597">
            <v>2926135.4380000001</v>
          </cell>
        </row>
        <row r="18598">
          <cell r="A18598">
            <v>45974</v>
          </cell>
          <cell r="C18598" t="str">
            <v>SAGRADO BGTA SAS</v>
          </cell>
          <cell r="F18598">
            <v>45959.254328703704</v>
          </cell>
          <cell r="G18598">
            <v>45979.254212962966</v>
          </cell>
          <cell r="H18598">
            <v>7</v>
          </cell>
          <cell r="O18598">
            <v>1869428.392</v>
          </cell>
        </row>
        <row r="18599">
          <cell r="A18599">
            <v>45974</v>
          </cell>
          <cell r="C18599" t="str">
            <v>SANSON SAS</v>
          </cell>
          <cell r="F18599">
            <v>45915.284687500003</v>
          </cell>
          <cell r="G18599">
            <v>45945.284548611111</v>
          </cell>
          <cell r="H18599">
            <v>29</v>
          </cell>
          <cell r="O18599">
            <v>2109430.6519999998</v>
          </cell>
        </row>
        <row r="18600">
          <cell r="A18600">
            <v>45974</v>
          </cell>
          <cell r="C18600" t="str">
            <v>SANSON SAS</v>
          </cell>
          <cell r="F18600">
            <v>45917.206377314818</v>
          </cell>
          <cell r="G18600">
            <v>45947.206064814818</v>
          </cell>
          <cell r="H18600">
            <v>27</v>
          </cell>
          <cell r="O18600">
            <v>178800</v>
          </cell>
        </row>
        <row r="18601">
          <cell r="A18601">
            <v>45974</v>
          </cell>
          <cell r="C18601" t="str">
            <v>SANSON SAS</v>
          </cell>
          <cell r="F18601">
            <v>45923.303240740737</v>
          </cell>
          <cell r="G18601">
            <v>45953.303124999999</v>
          </cell>
          <cell r="H18601">
            <v>21</v>
          </cell>
          <cell r="O18601">
            <v>249000</v>
          </cell>
        </row>
        <row r="18602">
          <cell r="A18602">
            <v>45974</v>
          </cell>
          <cell r="C18602" t="str">
            <v>SANSON SAS</v>
          </cell>
          <cell r="F18602">
            <v>45926.268923611111</v>
          </cell>
          <cell r="G18602">
            <v>45956.268576388888</v>
          </cell>
          <cell r="H18602">
            <v>18</v>
          </cell>
          <cell r="O18602">
            <v>276800</v>
          </cell>
        </row>
        <row r="18603">
          <cell r="A18603">
            <v>45974</v>
          </cell>
          <cell r="C18603" t="str">
            <v>SANSON SAS</v>
          </cell>
          <cell r="F18603">
            <v>45932.345821759256</v>
          </cell>
          <cell r="G18603">
            <v>45962.345509259256</v>
          </cell>
          <cell r="H18603">
            <v>12</v>
          </cell>
          <cell r="O18603">
            <v>1320012.43</v>
          </cell>
        </row>
        <row r="18604">
          <cell r="A18604">
            <v>45974</v>
          </cell>
          <cell r="C18604" t="str">
            <v>SANSON SAS</v>
          </cell>
          <cell r="F18604">
            <v>45937.361134259256</v>
          </cell>
          <cell r="G18604">
            <v>45967.354143518518</v>
          </cell>
          <cell r="H18604">
            <v>7</v>
          </cell>
          <cell r="O18604">
            <v>212715.696</v>
          </cell>
        </row>
        <row r="18605">
          <cell r="A18605">
            <v>45974</v>
          </cell>
          <cell r="C18605" t="str">
            <v>TIGRE COLOMBIA S.A.S</v>
          </cell>
          <cell r="F18605">
            <v>45972.312650462962</v>
          </cell>
          <cell r="G18605">
            <v>45980.312534722223</v>
          </cell>
          <cell r="H18605">
            <v>-1</v>
          </cell>
          <cell r="O18605">
            <v>1550000</v>
          </cell>
        </row>
        <row r="18606">
          <cell r="A18606">
            <v>45974</v>
          </cell>
          <cell r="C18606" t="str">
            <v>TIGRE COLOMBIA S.A.S</v>
          </cell>
          <cell r="F18606">
            <v>45972.313449074078</v>
          </cell>
          <cell r="G18606">
            <v>45980.313333333332</v>
          </cell>
          <cell r="H18606">
            <v>-1</v>
          </cell>
          <cell r="O18606">
            <v>1550000</v>
          </cell>
        </row>
        <row r="18607">
          <cell r="A18607">
            <v>45974</v>
          </cell>
          <cell r="C18607" t="str">
            <v>TIGRE COLOMBIA S.A.S</v>
          </cell>
          <cell r="F18607">
            <v>45972.314143518517</v>
          </cell>
          <cell r="G18607">
            <v>45980.314016203702</v>
          </cell>
          <cell r="H18607">
            <v>-1</v>
          </cell>
          <cell r="O18607">
            <v>1395000</v>
          </cell>
        </row>
        <row r="18608">
          <cell r="A18608">
            <v>45974</v>
          </cell>
          <cell r="C18608" t="str">
            <v>TIGRE COLOMBIA S.A.S</v>
          </cell>
          <cell r="F18608">
            <v>45972.520787037036</v>
          </cell>
          <cell r="G18608">
            <v>45980.52070601852</v>
          </cell>
          <cell r="H18608">
            <v>-1</v>
          </cell>
          <cell r="O18608">
            <v>1240000</v>
          </cell>
        </row>
        <row r="18609">
          <cell r="A18609">
            <v>45974</v>
          </cell>
          <cell r="C18609" t="str">
            <v>VENTAS MOSTRADOR</v>
          </cell>
          <cell r="F18609">
            <v>45974</v>
          </cell>
          <cell r="G18609">
            <v>45974</v>
          </cell>
          <cell r="O18609">
            <v>1127000</v>
          </cell>
        </row>
        <row r="18610">
          <cell r="A18610">
            <v>45974</v>
          </cell>
          <cell r="C18610" t="str">
            <v>VENTAS MOSTRADOR</v>
          </cell>
          <cell r="F18610">
            <v>45974</v>
          </cell>
          <cell r="G18610">
            <v>45974</v>
          </cell>
          <cell r="H18610">
            <v>0</v>
          </cell>
          <cell r="O18610">
            <v>96081</v>
          </cell>
        </row>
        <row r="18611">
          <cell r="A18611">
            <v>45974</v>
          </cell>
          <cell r="C18611" t="str">
            <v>VENTAS MOSTRADOR</v>
          </cell>
          <cell r="O18611">
            <v>0</v>
          </cell>
        </row>
        <row r="18612">
          <cell r="A18612">
            <v>45974</v>
          </cell>
          <cell r="C18612" t="str">
            <v>SUPER NUEVO MILENIO SA</v>
          </cell>
          <cell r="F18612">
            <v>45954.591909722221</v>
          </cell>
          <cell r="G18612">
            <v>45984.591782407406</v>
          </cell>
          <cell r="H18612">
            <v>-5</v>
          </cell>
          <cell r="O18612">
            <v>20100</v>
          </cell>
        </row>
        <row r="18613">
          <cell r="A18613">
            <v>45974</v>
          </cell>
          <cell r="C18613" t="str">
            <v>SUPER NUEVO MILENIO SA</v>
          </cell>
          <cell r="F18613">
            <v>45955.471817129626</v>
          </cell>
          <cell r="G18613">
            <v>45985.471678240741</v>
          </cell>
          <cell r="H18613">
            <v>-6</v>
          </cell>
          <cell r="O18613">
            <v>258200</v>
          </cell>
        </row>
        <row r="18614">
          <cell r="A18614">
            <v>45974</v>
          </cell>
          <cell r="C18614" t="str">
            <v>EVLOGIA SAS</v>
          </cell>
          <cell r="F18614">
            <v>45965.294594907406</v>
          </cell>
          <cell r="G18614">
            <v>45966.294120370374</v>
          </cell>
          <cell r="H18614">
            <v>13</v>
          </cell>
          <cell r="O18614">
            <v>359600</v>
          </cell>
        </row>
        <row r="18615">
          <cell r="A18615">
            <v>45974</v>
          </cell>
          <cell r="C18615" t="str">
            <v>MINI MAL LTDA</v>
          </cell>
          <cell r="F18615">
            <v>45974.296284722222</v>
          </cell>
          <cell r="G18615">
            <v>45975.29614583333</v>
          </cell>
          <cell r="H18615">
            <v>4</v>
          </cell>
          <cell r="O18615">
            <v>558140</v>
          </cell>
        </row>
        <row r="18616">
          <cell r="A18616">
            <v>45974</v>
          </cell>
          <cell r="C18616" t="str">
            <v>VENTAS MOSTRADOR</v>
          </cell>
          <cell r="F18616">
            <v>45974</v>
          </cell>
          <cell r="G18616">
            <v>45974</v>
          </cell>
          <cell r="H18616">
            <v>0</v>
          </cell>
          <cell r="O18616">
            <v>1710763</v>
          </cell>
        </row>
        <row r="18617">
          <cell r="A18617">
            <v>45974</v>
          </cell>
          <cell r="C18617" t="str">
            <v>DUFLO SERVICIOS INTEGRALES S.A.S.</v>
          </cell>
          <cell r="F18617">
            <v>45931.463171296295</v>
          </cell>
          <cell r="G18617">
            <v>45961.462708333333</v>
          </cell>
          <cell r="H18617">
            <v>18</v>
          </cell>
          <cell r="O18617">
            <v>3190365.75</v>
          </cell>
        </row>
        <row r="18618">
          <cell r="A18618">
            <v>45974</v>
          </cell>
          <cell r="C18618" t="str">
            <v>DUFLO SERVICIOS INTEGRALES S.A.S.</v>
          </cell>
          <cell r="F18618">
            <v>45931.473946759259</v>
          </cell>
          <cell r="G18618">
            <v>45961.473379629628</v>
          </cell>
          <cell r="H18618">
            <v>18</v>
          </cell>
          <cell r="O18618">
            <v>1378261.25</v>
          </cell>
        </row>
        <row r="18619">
          <cell r="A18619">
            <v>45974</v>
          </cell>
          <cell r="C18619" t="str">
            <v>DUFLO SERVICIOS INTEGRALES S.A.S.</v>
          </cell>
          <cell r="F18619">
            <v>45932.293981481482</v>
          </cell>
          <cell r="G18619">
            <v>45962.293807870374</v>
          </cell>
          <cell r="H18619">
            <v>17</v>
          </cell>
          <cell r="O18619">
            <v>1541525</v>
          </cell>
        </row>
        <row r="18620">
          <cell r="A18620">
            <v>45974</v>
          </cell>
          <cell r="C18620" t="str">
            <v>DUFLO SERVICIOS INTEGRALES S.A.S.</v>
          </cell>
          <cell r="F18620">
            <v>45939.257025462961</v>
          </cell>
          <cell r="G18620">
            <v>45969.256805555553</v>
          </cell>
          <cell r="H18620">
            <v>10</v>
          </cell>
          <cell r="O18620">
            <v>1956801</v>
          </cell>
        </row>
        <row r="18621">
          <cell r="A18621">
            <v>45974</v>
          </cell>
          <cell r="C18621" t="str">
            <v xml:space="preserve">LOS HORNITOS PASTELERIA Y PANADERIA </v>
          </cell>
          <cell r="F18621">
            <v>45939.261481481481</v>
          </cell>
          <cell r="G18621">
            <v>45969.257928240739</v>
          </cell>
          <cell r="H18621">
            <v>10</v>
          </cell>
          <cell r="O18621">
            <v>58000</v>
          </cell>
        </row>
        <row r="18622">
          <cell r="A18622">
            <v>45974</v>
          </cell>
          <cell r="C18622" t="str">
            <v xml:space="preserve">LOS HORNITOS PASTELERIA Y PANADERIA </v>
          </cell>
          <cell r="F18622">
            <v>45940.461273148147</v>
          </cell>
          <cell r="G18622">
            <v>45970.461099537039</v>
          </cell>
          <cell r="H18622">
            <v>9</v>
          </cell>
          <cell r="O18622">
            <v>1144500</v>
          </cell>
        </row>
        <row r="18623">
          <cell r="A18623">
            <v>45974</v>
          </cell>
          <cell r="C18623" t="str">
            <v xml:space="preserve">LOS HORNITOS PASTELERIA Y PANADERIA </v>
          </cell>
          <cell r="F18623">
            <v>45944.236956018518</v>
          </cell>
          <cell r="G18623">
            <v>45974.211331018516</v>
          </cell>
          <cell r="H18623">
            <v>5</v>
          </cell>
          <cell r="O18623">
            <v>62000</v>
          </cell>
        </row>
        <row r="18624">
          <cell r="A18624">
            <v>45975</v>
          </cell>
          <cell r="C18624" t="str">
            <v>VENTAS MOSTRADOR</v>
          </cell>
          <cell r="F18624">
            <v>45975</v>
          </cell>
          <cell r="G18624">
            <v>45975</v>
          </cell>
          <cell r="H18624">
            <v>0</v>
          </cell>
          <cell r="O18624">
            <v>12100</v>
          </cell>
        </row>
        <row r="18625">
          <cell r="A18625">
            <v>45975</v>
          </cell>
          <cell r="C18625" t="str">
            <v>VENTAS MOSTRADOR</v>
          </cell>
          <cell r="F18625">
            <v>45975</v>
          </cell>
          <cell r="G18625">
            <v>45975</v>
          </cell>
          <cell r="H18625">
            <v>0</v>
          </cell>
          <cell r="O18625">
            <v>20000</v>
          </cell>
        </row>
        <row r="18626">
          <cell r="A18626">
            <v>45975</v>
          </cell>
          <cell r="C18626" t="str">
            <v>VENTAS MOSTRADOR</v>
          </cell>
          <cell r="F18626">
            <v>45975</v>
          </cell>
          <cell r="G18626">
            <v>45975</v>
          </cell>
          <cell r="H18626">
            <v>0</v>
          </cell>
          <cell r="O18626">
            <v>27950</v>
          </cell>
        </row>
        <row r="18627">
          <cell r="A18627">
            <v>45975</v>
          </cell>
          <cell r="C18627" t="str">
            <v>VENTAS MOSTRADOR</v>
          </cell>
          <cell r="O18627">
            <v>0</v>
          </cell>
        </row>
        <row r="18628">
          <cell r="A18628">
            <v>45975</v>
          </cell>
          <cell r="C18628" t="str">
            <v>VENTAS MOSTRADOR</v>
          </cell>
          <cell r="O18628">
            <v>0</v>
          </cell>
        </row>
        <row r="18629">
          <cell r="A18629">
            <v>45975</v>
          </cell>
          <cell r="C18629" t="str">
            <v>VENTAS MOSTRADOR</v>
          </cell>
          <cell r="F18629">
            <v>45975</v>
          </cell>
          <cell r="G18629">
            <v>45975</v>
          </cell>
          <cell r="H18629">
            <v>0</v>
          </cell>
          <cell r="O18629">
            <v>47800</v>
          </cell>
        </row>
        <row r="18630">
          <cell r="A18630">
            <v>45975</v>
          </cell>
          <cell r="C18630" t="str">
            <v>VENTAS MOSTRADOR</v>
          </cell>
          <cell r="F18630">
            <v>45975</v>
          </cell>
          <cell r="G18630">
            <v>45975</v>
          </cell>
          <cell r="H18630">
            <v>0</v>
          </cell>
          <cell r="O18630">
            <v>56000</v>
          </cell>
        </row>
        <row r="18631">
          <cell r="A18631">
            <v>45975</v>
          </cell>
          <cell r="C18631" t="str">
            <v>VENTAS MOSTRADOR</v>
          </cell>
          <cell r="F18631">
            <v>45975</v>
          </cell>
          <cell r="G18631">
            <v>45975</v>
          </cell>
          <cell r="H18631">
            <v>0</v>
          </cell>
          <cell r="O18631">
            <v>56000</v>
          </cell>
        </row>
        <row r="18632">
          <cell r="A18632">
            <v>45975</v>
          </cell>
          <cell r="C18632" t="str">
            <v>VENTAS MOSTRADOR</v>
          </cell>
          <cell r="F18632">
            <v>45975</v>
          </cell>
          <cell r="G18632">
            <v>45975</v>
          </cell>
          <cell r="H18632">
            <v>0</v>
          </cell>
          <cell r="O18632">
            <v>56000</v>
          </cell>
        </row>
        <row r="18633">
          <cell r="A18633">
            <v>45975</v>
          </cell>
          <cell r="C18633" t="str">
            <v>VENTAS MOSTRADOR</v>
          </cell>
          <cell r="F18633">
            <v>45975</v>
          </cell>
          <cell r="G18633">
            <v>45975</v>
          </cell>
          <cell r="H18633">
            <v>0</v>
          </cell>
          <cell r="O18633">
            <v>58820</v>
          </cell>
        </row>
        <row r="18634">
          <cell r="A18634">
            <v>45975</v>
          </cell>
          <cell r="C18634" t="str">
            <v>OSTAK S.A.S</v>
          </cell>
          <cell r="F18634">
            <v>45951.44127314815</v>
          </cell>
          <cell r="G18634">
            <v>45981.441134259258</v>
          </cell>
          <cell r="H18634">
            <v>-2</v>
          </cell>
          <cell r="O18634">
            <v>78000</v>
          </cell>
        </row>
        <row r="18635">
          <cell r="A18635">
            <v>45975</v>
          </cell>
          <cell r="C18635" t="str">
            <v>VENTAS MOSTRADOR</v>
          </cell>
          <cell r="F18635">
            <v>45975</v>
          </cell>
          <cell r="G18635">
            <v>45975</v>
          </cell>
          <cell r="H18635">
            <v>0</v>
          </cell>
          <cell r="O18635">
            <v>93200</v>
          </cell>
        </row>
        <row r="18636">
          <cell r="A18636">
            <v>45975</v>
          </cell>
          <cell r="C18636" t="str">
            <v>VENTAS MOSTRADOR</v>
          </cell>
          <cell r="F18636">
            <v>45975</v>
          </cell>
          <cell r="G18636">
            <v>45975</v>
          </cell>
          <cell r="H18636">
            <v>0</v>
          </cell>
          <cell r="O18636">
            <v>103360</v>
          </cell>
        </row>
        <row r="18637">
          <cell r="A18637">
            <v>45975</v>
          </cell>
          <cell r="C18637" t="str">
            <v>DOLLY EDITH SANABRIA CANTOR</v>
          </cell>
          <cell r="F18637">
            <v>45975.281481481485</v>
          </cell>
          <cell r="G18637">
            <v>45976.281377314815</v>
          </cell>
          <cell r="H18637">
            <v>3</v>
          </cell>
          <cell r="O18637">
            <v>150199.99</v>
          </cell>
        </row>
        <row r="18638">
          <cell r="A18638">
            <v>45975</v>
          </cell>
          <cell r="C18638" t="str">
            <v>VENTAS MOSTRADOR</v>
          </cell>
          <cell r="F18638">
            <v>45975</v>
          </cell>
          <cell r="G18638">
            <v>45975</v>
          </cell>
          <cell r="H18638">
            <v>0</v>
          </cell>
          <cell r="O18638">
            <v>198195</v>
          </cell>
        </row>
        <row r="18639">
          <cell r="A18639">
            <v>45975</v>
          </cell>
          <cell r="C18639" t="str">
            <v>CRISTIAN MANUEL BELTRAN VALENZUELA</v>
          </cell>
          <cell r="F18639">
            <v>45975.498136574075</v>
          </cell>
          <cell r="G18639">
            <v>45983.497372685182</v>
          </cell>
          <cell r="H18639">
            <v>-4</v>
          </cell>
          <cell r="O18639">
            <v>293600</v>
          </cell>
        </row>
        <row r="18640">
          <cell r="A18640">
            <v>45975</v>
          </cell>
          <cell r="C18640" t="str">
            <v>ALEJANDRO  DURAN</v>
          </cell>
          <cell r="F18640">
            <v>45975.323125000003</v>
          </cell>
          <cell r="G18640">
            <v>45976.322824074072</v>
          </cell>
          <cell r="H18640">
            <v>3</v>
          </cell>
          <cell r="O18640">
            <v>297700</v>
          </cell>
        </row>
        <row r="18641">
          <cell r="A18641">
            <v>45975</v>
          </cell>
          <cell r="C18641" t="str">
            <v>MUNCHER SAS</v>
          </cell>
          <cell r="F18641">
            <v>45920.467824074076</v>
          </cell>
          <cell r="G18641">
            <v>45950.460509259261</v>
          </cell>
          <cell r="H18641">
            <v>29</v>
          </cell>
          <cell r="O18641">
            <v>298300</v>
          </cell>
        </row>
        <row r="18642">
          <cell r="A18642">
            <v>45975</v>
          </cell>
          <cell r="C18642" t="str">
            <v>MEXICAN FOOD INDUSTRY SAS</v>
          </cell>
          <cell r="F18642">
            <v>45974.295011574075</v>
          </cell>
          <cell r="G18642">
            <v>45982.294895833336</v>
          </cell>
          <cell r="H18642">
            <v>-3</v>
          </cell>
          <cell r="O18642">
            <v>443900</v>
          </cell>
        </row>
        <row r="18643">
          <cell r="A18643">
            <v>45975</v>
          </cell>
          <cell r="C18643" t="str">
            <v>VENTAS MOSTRADOR</v>
          </cell>
          <cell r="F18643">
            <v>45975</v>
          </cell>
          <cell r="G18643">
            <v>45975</v>
          </cell>
          <cell r="H18643">
            <v>0</v>
          </cell>
          <cell r="O18643">
            <v>546600</v>
          </cell>
        </row>
        <row r="18644">
          <cell r="A18644">
            <v>45975</v>
          </cell>
          <cell r="C18644" t="str">
            <v>HUMO CAFE &amp; BISTRO SAS</v>
          </cell>
          <cell r="F18644">
            <v>45973.264351851853</v>
          </cell>
          <cell r="G18644">
            <v>45974.263437499998</v>
          </cell>
          <cell r="H18644">
            <v>5</v>
          </cell>
          <cell r="O18644">
            <v>556500</v>
          </cell>
        </row>
        <row r="18645">
          <cell r="A18645">
            <v>45975</v>
          </cell>
          <cell r="C18645" t="str">
            <v>XICO SAS</v>
          </cell>
          <cell r="F18645">
            <v>45955.431875000002</v>
          </cell>
          <cell r="G18645">
            <v>45985.431481481479</v>
          </cell>
          <cell r="H18645">
            <v>-6</v>
          </cell>
          <cell r="O18645">
            <v>944400</v>
          </cell>
        </row>
        <row r="18646">
          <cell r="A18646">
            <v>45975</v>
          </cell>
          <cell r="C18646" t="str">
            <v>CRISTIAN  ROJAS RIVERA</v>
          </cell>
          <cell r="F18646">
            <v>45974.555775462963</v>
          </cell>
          <cell r="G18646">
            <v>45980.555625000001</v>
          </cell>
          <cell r="H18646">
            <v>-1</v>
          </cell>
          <cell r="O18646">
            <v>1063749.97</v>
          </cell>
        </row>
        <row r="18647">
          <cell r="A18647">
            <v>45975</v>
          </cell>
          <cell r="C18647" t="str">
            <v>PINEDA FORERO ARNOBIS</v>
          </cell>
          <cell r="F18647">
            <v>45975.372199074074</v>
          </cell>
          <cell r="G18647">
            <v>45976.372118055559</v>
          </cell>
          <cell r="H18647">
            <v>3</v>
          </cell>
          <cell r="O18647">
            <v>1456400</v>
          </cell>
        </row>
        <row r="18648">
          <cell r="A18648">
            <v>45975</v>
          </cell>
          <cell r="C18648" t="str">
            <v>KAREN GISSET MARTINEZ SANDOVAL</v>
          </cell>
          <cell r="F18648">
            <v>45975.280312499999</v>
          </cell>
          <cell r="G18648">
            <v>45976.276585648149</v>
          </cell>
          <cell r="H18648">
            <v>10</v>
          </cell>
          <cell r="O18648">
            <v>2000000</v>
          </cell>
        </row>
        <row r="18649">
          <cell r="A18649">
            <v>45975</v>
          </cell>
          <cell r="C18649" t="str">
            <v>DELIMEX SAS</v>
          </cell>
          <cell r="F18649">
            <v>45959.295497685183</v>
          </cell>
          <cell r="G18649">
            <v>45989.295370370368</v>
          </cell>
          <cell r="H18649">
            <v>-10</v>
          </cell>
          <cell r="O18649">
            <v>2724300</v>
          </cell>
        </row>
        <row r="18650">
          <cell r="A18650">
            <v>45975</v>
          </cell>
          <cell r="C18650" t="str">
            <v>DELIMEX SAS</v>
          </cell>
          <cell r="F18650">
            <v>45959.296041666668</v>
          </cell>
          <cell r="G18650">
            <v>45989.296041666668</v>
          </cell>
          <cell r="H18650">
            <v>-10</v>
          </cell>
          <cell r="O18650">
            <v>27000</v>
          </cell>
        </row>
        <row r="18651">
          <cell r="A18651">
            <v>45975</v>
          </cell>
          <cell r="C18651" t="str">
            <v>KAREN GISSET MARTINEZ SANDOVAL</v>
          </cell>
          <cell r="F18651">
            <v>45975.280312499999</v>
          </cell>
          <cell r="G18651">
            <v>45976.276585648149</v>
          </cell>
          <cell r="H18651">
            <v>10</v>
          </cell>
          <cell r="O18651">
            <v>2919700</v>
          </cell>
        </row>
        <row r="18652">
          <cell r="A18652">
            <v>45975</v>
          </cell>
          <cell r="C18652" t="str">
            <v>CANTINA LA 15 SAS</v>
          </cell>
          <cell r="F18652">
            <v>45803.400601851848</v>
          </cell>
          <cell r="G18652">
            <v>45833.40047453704</v>
          </cell>
          <cell r="H18652">
            <v>146</v>
          </cell>
          <cell r="O18652">
            <v>120369</v>
          </cell>
        </row>
        <row r="18653">
          <cell r="A18653">
            <v>45975</v>
          </cell>
          <cell r="C18653" t="str">
            <v>CANTINA LA 15 SAS</v>
          </cell>
          <cell r="F18653">
            <v>45944.479224537034</v>
          </cell>
          <cell r="G18653">
            <v>45974.47828703704</v>
          </cell>
          <cell r="H18653">
            <v>5</v>
          </cell>
          <cell r="O18653">
            <v>4655750.25</v>
          </cell>
        </row>
        <row r="18654">
          <cell r="A18654">
            <v>45975</v>
          </cell>
          <cell r="C18654" t="str">
            <v>SIPOTE BURRITO S.A</v>
          </cell>
          <cell r="F18654">
            <v>45962.530324074076</v>
          </cell>
          <cell r="G18654">
            <v>45992.527106481481</v>
          </cell>
          <cell r="H18654">
            <v>-13</v>
          </cell>
          <cell r="O18654">
            <v>9382226.1077999994</v>
          </cell>
        </row>
        <row r="18655">
          <cell r="A18655">
            <v>45975</v>
          </cell>
          <cell r="C18655" t="str">
            <v>GATE GOURMET COLOMBIA SAS</v>
          </cell>
          <cell r="F18655">
            <v>45944.194027777776</v>
          </cell>
          <cell r="G18655">
            <v>45974.18608796296</v>
          </cell>
          <cell r="H18655">
            <v>5</v>
          </cell>
          <cell r="O18655">
            <v>3361548</v>
          </cell>
        </row>
        <row r="18656">
          <cell r="A18656">
            <v>45975</v>
          </cell>
          <cell r="C18656" t="str">
            <v>GATE GOURMET COLOMBIA SAS</v>
          </cell>
          <cell r="F18656">
            <v>45946.4299537037</v>
          </cell>
          <cell r="G18656">
            <v>45976.427303240744</v>
          </cell>
          <cell r="H18656">
            <v>3</v>
          </cell>
          <cell r="O18656">
            <v>2809620</v>
          </cell>
        </row>
        <row r="18657">
          <cell r="A18657">
            <v>45975</v>
          </cell>
          <cell r="C18657" t="str">
            <v>GATE GOURMET COLOMBIA SAS</v>
          </cell>
          <cell r="F18657">
            <v>45947.544687499998</v>
          </cell>
          <cell r="G18657">
            <v>45977.544548611113</v>
          </cell>
          <cell r="H18657">
            <v>2</v>
          </cell>
          <cell r="O18657">
            <v>1915800</v>
          </cell>
        </row>
        <row r="18658">
          <cell r="A18658">
            <v>45975</v>
          </cell>
          <cell r="C18658" t="str">
            <v>GATE GOURMET COLOMBIA SAS</v>
          </cell>
          <cell r="F18658">
            <v>45948.488657407404</v>
          </cell>
          <cell r="G18658">
            <v>45978.488449074073</v>
          </cell>
          <cell r="H18658">
            <v>1</v>
          </cell>
          <cell r="O18658">
            <v>4323143</v>
          </cell>
        </row>
        <row r="18659">
          <cell r="A18659">
            <v>45975</v>
          </cell>
          <cell r="C18659" t="str">
            <v>PPC SAS</v>
          </cell>
          <cell r="F18659">
            <v>45954.467719907407</v>
          </cell>
          <cell r="G18659">
            <v>45969.467199074075</v>
          </cell>
          <cell r="H18659">
            <v>10</v>
          </cell>
          <cell r="O18659">
            <v>5302257.398</v>
          </cell>
        </row>
        <row r="18660">
          <cell r="A18660">
            <v>45975</v>
          </cell>
          <cell r="C18660" t="str">
            <v>PPC SAS</v>
          </cell>
          <cell r="F18660">
            <v>45955.627696759257</v>
          </cell>
          <cell r="G18660">
            <v>45970.627523148149</v>
          </cell>
          <cell r="H18660">
            <v>9</v>
          </cell>
          <cell r="O18660">
            <v>5403586.1529999999</v>
          </cell>
        </row>
        <row r="18661">
          <cell r="A18661">
            <v>45975</v>
          </cell>
          <cell r="C18661" t="str">
            <v>PPC SAS</v>
          </cell>
          <cell r="F18661">
            <v>45958.523518518516</v>
          </cell>
          <cell r="G18661">
            <v>45973.523425925923</v>
          </cell>
          <cell r="H18661">
            <v>6</v>
          </cell>
          <cell r="O18661">
            <v>11367592.521</v>
          </cell>
        </row>
        <row r="18662">
          <cell r="A18662">
            <v>45975</v>
          </cell>
          <cell r="C18662" t="str">
            <v>PPC SAS</v>
          </cell>
          <cell r="F18662">
            <v>45959.637511574074</v>
          </cell>
          <cell r="G18662">
            <v>45974.637418981481</v>
          </cell>
          <cell r="H18662">
            <v>5</v>
          </cell>
          <cell r="O18662">
            <v>7956523.0559999999</v>
          </cell>
        </row>
        <row r="18663">
          <cell r="A18663">
            <v>45975</v>
          </cell>
          <cell r="C18663" t="str">
            <v>PPC SAS</v>
          </cell>
          <cell r="F18663">
            <v>45962.311342592591</v>
          </cell>
          <cell r="G18663">
            <v>45977.310983796298</v>
          </cell>
          <cell r="H18663">
            <v>2</v>
          </cell>
          <cell r="O18663">
            <v>1909163.206</v>
          </cell>
        </row>
        <row r="18664">
          <cell r="A18664">
            <v>45975</v>
          </cell>
          <cell r="C18664" t="str">
            <v>PPC SAS</v>
          </cell>
          <cell r="F18664">
            <v>45966.19390046296</v>
          </cell>
          <cell r="G18664">
            <v>45981.193622685183</v>
          </cell>
          <cell r="H18664">
            <v>-2</v>
          </cell>
          <cell r="O18664">
            <v>4536590.4369999999</v>
          </cell>
        </row>
        <row r="18665">
          <cell r="A18665">
            <v>45975</v>
          </cell>
          <cell r="C18665" t="str">
            <v>PIGNIC PORCITEC COLOMBIA SAS</v>
          </cell>
          <cell r="F18665">
            <v>45961.790196759262</v>
          </cell>
          <cell r="G18665">
            <v>45971.790196759262</v>
          </cell>
          <cell r="H18665">
            <v>15</v>
          </cell>
          <cell r="O18665">
            <v>46706174</v>
          </cell>
        </row>
        <row r="18666">
          <cell r="A18666">
            <v>45975</v>
          </cell>
          <cell r="C18666" t="str">
            <v>VENTAS MOSTRADOR</v>
          </cell>
          <cell r="F18666">
            <v>45975</v>
          </cell>
          <cell r="G18666">
            <v>45975</v>
          </cell>
          <cell r="H18666">
            <v>0</v>
          </cell>
          <cell r="O18666">
            <v>19217</v>
          </cell>
        </row>
        <row r="18667">
          <cell r="A18667">
            <v>45975</v>
          </cell>
          <cell r="C18667" t="str">
            <v>AZOTEA BARBECUE S.A.S.</v>
          </cell>
          <cell r="F18667">
            <v>45954.358715277776</v>
          </cell>
          <cell r="G18667">
            <v>45962.358715277776</v>
          </cell>
          <cell r="H18667">
            <v>17</v>
          </cell>
          <cell r="O18667">
            <v>131400</v>
          </cell>
        </row>
        <row r="18668">
          <cell r="A18668">
            <v>45975</v>
          </cell>
          <cell r="C18668" t="str">
            <v>AZOTEA BARBECUE S.A.S.</v>
          </cell>
          <cell r="F18668">
            <v>45966.305150462962</v>
          </cell>
          <cell r="G18668">
            <v>45974.305023148147</v>
          </cell>
          <cell r="H18668">
            <v>5</v>
          </cell>
          <cell r="O18668">
            <v>205800</v>
          </cell>
        </row>
        <row r="18669">
          <cell r="A18669">
            <v>45975</v>
          </cell>
          <cell r="C18669" t="str">
            <v>VENTAS MOSTRADOR</v>
          </cell>
          <cell r="F18669">
            <v>45975</v>
          </cell>
          <cell r="G18669">
            <v>45975</v>
          </cell>
          <cell r="H18669">
            <v>0</v>
          </cell>
          <cell r="O18669">
            <v>551272</v>
          </cell>
        </row>
        <row r="18670">
          <cell r="A18670">
            <v>45975</v>
          </cell>
          <cell r="C18670" t="str">
            <v>FUNDACION HOGAR NUEVA GRANADA</v>
          </cell>
          <cell r="F18670">
            <v>45952.595347222225</v>
          </cell>
          <cell r="G18670">
            <v>45982.595231481479</v>
          </cell>
          <cell r="H18670">
            <v>-3</v>
          </cell>
          <cell r="O18670">
            <v>687800</v>
          </cell>
        </row>
        <row r="18671">
          <cell r="A18671">
            <v>45975</v>
          </cell>
          <cell r="C18671" t="str">
            <v>PURA SABROSURA SAS</v>
          </cell>
          <cell r="F18671">
            <v>45959.497812499998</v>
          </cell>
          <cell r="G18671">
            <v>45974.497708333336</v>
          </cell>
          <cell r="H18671">
            <v>5</v>
          </cell>
          <cell r="O18671">
            <v>6286017.699</v>
          </cell>
        </row>
        <row r="18672">
          <cell r="A18672">
            <v>45975</v>
          </cell>
          <cell r="C18672" t="str">
            <v>PURA SABROSURA SAS</v>
          </cell>
          <cell r="F18672">
            <v>45960.443530092591</v>
          </cell>
          <cell r="G18672">
            <v>45975.443298611113</v>
          </cell>
          <cell r="H18672">
            <v>4</v>
          </cell>
          <cell r="O18672">
            <v>334608.96000000002</v>
          </cell>
        </row>
        <row r="18673">
          <cell r="A18673">
            <v>45975</v>
          </cell>
          <cell r="C18673" t="str">
            <v>PURA SABROSURA SAS</v>
          </cell>
          <cell r="F18673">
            <v>45965.47729166667</v>
          </cell>
          <cell r="G18673">
            <v>45980.474652777775</v>
          </cell>
          <cell r="H18673">
            <v>-1</v>
          </cell>
          <cell r="O18673">
            <v>773086.11800000002</v>
          </cell>
        </row>
        <row r="18674">
          <cell r="A18674">
            <v>45975</v>
          </cell>
          <cell r="C18674" t="str">
            <v>PURA SABROSURA SAS</v>
          </cell>
          <cell r="F18674">
            <v>45965.482523148145</v>
          </cell>
          <cell r="G18674">
            <v>45980.482256944444</v>
          </cell>
          <cell r="H18674">
            <v>-1</v>
          </cell>
          <cell r="O18674">
            <v>722994.36</v>
          </cell>
        </row>
        <row r="18675">
          <cell r="A18675">
            <v>45975</v>
          </cell>
          <cell r="C18675" t="str">
            <v>LE CABRERA SOCIEDAD POR ACCIONES SIMPLIFICADA</v>
          </cell>
          <cell r="F18675">
            <v>45965.256226851852</v>
          </cell>
          <cell r="G18675">
            <v>45980.256030092591</v>
          </cell>
          <cell r="H18675">
            <v>-1</v>
          </cell>
          <cell r="O18675">
            <v>4469818.0240000002</v>
          </cell>
        </row>
        <row r="18676">
          <cell r="A18676">
            <v>45975</v>
          </cell>
          <cell r="C18676" t="str">
            <v>LE CABRERA SOCIEDAD POR ACCIONES SIMPLIFICADA</v>
          </cell>
          <cell r="F18676">
            <v>45966.555324074077</v>
          </cell>
          <cell r="G18676">
            <v>45981.555196759262</v>
          </cell>
          <cell r="H18676">
            <v>-2</v>
          </cell>
          <cell r="O18676">
            <v>6323511.8279999997</v>
          </cell>
        </row>
        <row r="18677">
          <cell r="A18677">
            <v>45975</v>
          </cell>
          <cell r="C18677" t="str">
            <v xml:space="preserve">BANCOLOMBIA </v>
          </cell>
          <cell r="F18677">
            <v>45975</v>
          </cell>
          <cell r="G18677">
            <v>45975</v>
          </cell>
          <cell r="H18677">
            <v>0</v>
          </cell>
          <cell r="O18677">
            <v>150000000</v>
          </cell>
        </row>
        <row r="18678">
          <cell r="A18678">
            <v>45976</v>
          </cell>
          <cell r="C18678" t="str">
            <v>VENTAS MOSTRADOR</v>
          </cell>
          <cell r="F18678">
            <v>45976</v>
          </cell>
          <cell r="G18678">
            <v>45976</v>
          </cell>
          <cell r="H18678">
            <v>0</v>
          </cell>
          <cell r="O18678">
            <v>10480</v>
          </cell>
        </row>
        <row r="18679">
          <cell r="A18679">
            <v>45976</v>
          </cell>
          <cell r="C18679" t="str">
            <v>VENTAS MOSTRADOR</v>
          </cell>
          <cell r="F18679">
            <v>45976</v>
          </cell>
          <cell r="G18679">
            <v>45976</v>
          </cell>
          <cell r="H18679">
            <v>0</v>
          </cell>
          <cell r="O18679">
            <v>11500</v>
          </cell>
        </row>
        <row r="18680">
          <cell r="A18680">
            <v>45976</v>
          </cell>
          <cell r="C18680" t="str">
            <v>VENTAS MOSTRADOR</v>
          </cell>
          <cell r="F18680">
            <v>45976</v>
          </cell>
          <cell r="G18680">
            <v>45976</v>
          </cell>
          <cell r="H18680">
            <v>0</v>
          </cell>
          <cell r="O18680">
            <v>11500</v>
          </cell>
        </row>
        <row r="18681">
          <cell r="A18681">
            <v>45976</v>
          </cell>
          <cell r="C18681" t="str">
            <v>VENTAS MOSTRADOR</v>
          </cell>
          <cell r="F18681">
            <v>45976</v>
          </cell>
          <cell r="G18681">
            <v>45976</v>
          </cell>
          <cell r="H18681">
            <v>0</v>
          </cell>
          <cell r="O18681">
            <v>14000</v>
          </cell>
        </row>
        <row r="18682">
          <cell r="A18682">
            <v>45976</v>
          </cell>
          <cell r="C18682" t="str">
            <v>VENTAS MOSTRADOR</v>
          </cell>
          <cell r="F18682">
            <v>45976</v>
          </cell>
          <cell r="G18682">
            <v>45976</v>
          </cell>
          <cell r="H18682">
            <v>0</v>
          </cell>
          <cell r="O18682">
            <v>14000</v>
          </cell>
        </row>
        <row r="18683">
          <cell r="A18683">
            <v>45976</v>
          </cell>
          <cell r="C18683" t="str">
            <v>VENTAS MOSTRADOR</v>
          </cell>
          <cell r="F18683">
            <v>45976</v>
          </cell>
          <cell r="G18683">
            <v>45976</v>
          </cell>
          <cell r="H18683">
            <v>0</v>
          </cell>
          <cell r="O18683">
            <v>19980</v>
          </cell>
        </row>
        <row r="18684">
          <cell r="A18684">
            <v>45976</v>
          </cell>
          <cell r="C18684" t="str">
            <v>VENTAS MOSTRADOR</v>
          </cell>
          <cell r="F18684">
            <v>45976</v>
          </cell>
          <cell r="G18684">
            <v>45976</v>
          </cell>
          <cell r="H18684">
            <v>0</v>
          </cell>
          <cell r="O18684">
            <v>20900</v>
          </cell>
        </row>
        <row r="18685">
          <cell r="A18685">
            <v>45976</v>
          </cell>
          <cell r="C18685" t="str">
            <v>VENTAS MOSTRADOR</v>
          </cell>
          <cell r="F18685">
            <v>45976</v>
          </cell>
          <cell r="G18685">
            <v>45976</v>
          </cell>
          <cell r="H18685">
            <v>0</v>
          </cell>
          <cell r="O18685">
            <v>24000</v>
          </cell>
        </row>
        <row r="18686">
          <cell r="A18686">
            <v>45976</v>
          </cell>
          <cell r="C18686" t="str">
            <v>VENTAS MOSTRADOR</v>
          </cell>
          <cell r="F18686">
            <v>45976</v>
          </cell>
          <cell r="G18686">
            <v>45976</v>
          </cell>
          <cell r="H18686">
            <v>0</v>
          </cell>
          <cell r="O18686">
            <v>24020</v>
          </cell>
        </row>
        <row r="18687">
          <cell r="A18687">
            <v>45976</v>
          </cell>
          <cell r="C18687" t="str">
            <v>VENTAS MOSTRADOR</v>
          </cell>
          <cell r="F18687">
            <v>45976</v>
          </cell>
          <cell r="G18687">
            <v>45976</v>
          </cell>
          <cell r="H18687">
            <v>0</v>
          </cell>
          <cell r="O18687">
            <v>28500</v>
          </cell>
        </row>
        <row r="18688">
          <cell r="A18688">
            <v>45976</v>
          </cell>
          <cell r="C18688" t="str">
            <v>VENTAS MOSTRADOR</v>
          </cell>
          <cell r="F18688">
            <v>45976</v>
          </cell>
          <cell r="G18688">
            <v>45976</v>
          </cell>
          <cell r="H18688">
            <v>0</v>
          </cell>
          <cell r="O18688">
            <v>29520</v>
          </cell>
        </row>
        <row r="18689">
          <cell r="A18689">
            <v>45976</v>
          </cell>
          <cell r="C18689" t="str">
            <v>VENTAS MOSTRADOR</v>
          </cell>
          <cell r="F18689">
            <v>45976</v>
          </cell>
          <cell r="G18689">
            <v>45976</v>
          </cell>
          <cell r="H18689">
            <v>0</v>
          </cell>
          <cell r="O18689">
            <v>30520</v>
          </cell>
        </row>
        <row r="18690">
          <cell r="A18690">
            <v>45976</v>
          </cell>
          <cell r="C18690" t="str">
            <v>VENTAS MOSTRADOR</v>
          </cell>
          <cell r="F18690">
            <v>45976</v>
          </cell>
          <cell r="G18690">
            <v>45976</v>
          </cell>
          <cell r="H18690">
            <v>0</v>
          </cell>
          <cell r="O18690">
            <v>39000</v>
          </cell>
        </row>
        <row r="18691">
          <cell r="A18691">
            <v>45976</v>
          </cell>
          <cell r="C18691" t="str">
            <v>VENTAS MOSTRADOR</v>
          </cell>
          <cell r="F18691">
            <v>45976</v>
          </cell>
          <cell r="G18691">
            <v>45976</v>
          </cell>
          <cell r="H18691">
            <v>0</v>
          </cell>
          <cell r="O18691">
            <v>40880</v>
          </cell>
        </row>
        <row r="18692">
          <cell r="A18692">
            <v>45976</v>
          </cell>
          <cell r="C18692" t="str">
            <v>VENTAS MOSTRADOR</v>
          </cell>
          <cell r="F18692">
            <v>45976</v>
          </cell>
          <cell r="G18692">
            <v>45976</v>
          </cell>
          <cell r="H18692">
            <v>0</v>
          </cell>
          <cell r="O18692">
            <v>40915</v>
          </cell>
        </row>
        <row r="18693">
          <cell r="A18693">
            <v>45976</v>
          </cell>
          <cell r="C18693" t="str">
            <v>VENTAS MOSTRADOR</v>
          </cell>
          <cell r="F18693">
            <v>45976</v>
          </cell>
          <cell r="G18693">
            <v>45976</v>
          </cell>
          <cell r="H18693">
            <v>0</v>
          </cell>
          <cell r="O18693">
            <v>45730</v>
          </cell>
        </row>
        <row r="18694">
          <cell r="A18694">
            <v>45976</v>
          </cell>
          <cell r="C18694" t="str">
            <v>VENTAS MOSTRADOR</v>
          </cell>
          <cell r="F18694">
            <v>45976</v>
          </cell>
          <cell r="G18694">
            <v>45976</v>
          </cell>
          <cell r="H18694">
            <v>0</v>
          </cell>
          <cell r="O18694">
            <v>55000</v>
          </cell>
        </row>
        <row r="18695">
          <cell r="A18695">
            <v>45976</v>
          </cell>
          <cell r="C18695" t="str">
            <v>VENTAS MOSTRADOR</v>
          </cell>
          <cell r="F18695">
            <v>45976</v>
          </cell>
          <cell r="G18695">
            <v>45976</v>
          </cell>
          <cell r="H18695">
            <v>0</v>
          </cell>
          <cell r="O18695">
            <v>60000</v>
          </cell>
        </row>
        <row r="18696">
          <cell r="A18696">
            <v>45976</v>
          </cell>
          <cell r="C18696" t="str">
            <v>VENTAS MOSTRADOR</v>
          </cell>
          <cell r="F18696">
            <v>45976</v>
          </cell>
          <cell r="G18696">
            <v>45976</v>
          </cell>
          <cell r="H18696">
            <v>0</v>
          </cell>
          <cell r="O18696">
            <v>60000</v>
          </cell>
        </row>
        <row r="18697">
          <cell r="A18697">
            <v>45976</v>
          </cell>
          <cell r="C18697" t="str">
            <v>VENTAS MOSTRADOR</v>
          </cell>
          <cell r="F18697">
            <v>45976</v>
          </cell>
          <cell r="G18697">
            <v>45976</v>
          </cell>
          <cell r="H18697">
            <v>0</v>
          </cell>
          <cell r="O18697">
            <v>65220</v>
          </cell>
        </row>
        <row r="18698">
          <cell r="A18698">
            <v>45976</v>
          </cell>
          <cell r="C18698" t="str">
            <v>VENTAS MOSTRADOR</v>
          </cell>
          <cell r="F18698">
            <v>45976</v>
          </cell>
          <cell r="G18698">
            <v>45976</v>
          </cell>
          <cell r="H18698">
            <v>0</v>
          </cell>
          <cell r="O18698">
            <v>77380</v>
          </cell>
        </row>
        <row r="18699">
          <cell r="A18699">
            <v>45976</v>
          </cell>
          <cell r="C18699" t="str">
            <v>VENTAS MOSTRADOR</v>
          </cell>
          <cell r="F18699">
            <v>45976</v>
          </cell>
          <cell r="G18699">
            <v>45976</v>
          </cell>
          <cell r="H18699">
            <v>0</v>
          </cell>
          <cell r="O18699">
            <v>80000</v>
          </cell>
        </row>
        <row r="18700">
          <cell r="A18700">
            <v>45976</v>
          </cell>
          <cell r="C18700" t="str">
            <v>VENTAS MOSTRADOR</v>
          </cell>
          <cell r="F18700">
            <v>45976</v>
          </cell>
          <cell r="G18700">
            <v>45976</v>
          </cell>
          <cell r="H18700">
            <v>0</v>
          </cell>
          <cell r="O18700">
            <v>88650</v>
          </cell>
        </row>
        <row r="18701">
          <cell r="A18701">
            <v>45976</v>
          </cell>
          <cell r="C18701" t="str">
            <v>VENTAS MOSTRADOR</v>
          </cell>
          <cell r="F18701">
            <v>45976</v>
          </cell>
          <cell r="G18701">
            <v>45976</v>
          </cell>
          <cell r="H18701">
            <v>0</v>
          </cell>
          <cell r="O18701">
            <v>102300</v>
          </cell>
        </row>
        <row r="18702">
          <cell r="A18702">
            <v>45976</v>
          </cell>
          <cell r="C18702" t="str">
            <v>VENTAS MOSTRADOR</v>
          </cell>
          <cell r="F18702">
            <v>45976</v>
          </cell>
          <cell r="G18702">
            <v>45976</v>
          </cell>
          <cell r="H18702">
            <v>0</v>
          </cell>
          <cell r="O18702">
            <v>166310</v>
          </cell>
        </row>
        <row r="18703">
          <cell r="A18703">
            <v>45976</v>
          </cell>
          <cell r="C18703" t="str">
            <v>VENTAS MOSTRADOR</v>
          </cell>
          <cell r="F18703">
            <v>45976</v>
          </cell>
          <cell r="G18703">
            <v>45976</v>
          </cell>
          <cell r="H18703">
            <v>0</v>
          </cell>
          <cell r="O18703">
            <v>209734</v>
          </cell>
        </row>
        <row r="18704">
          <cell r="A18704">
            <v>45976</v>
          </cell>
          <cell r="C18704" t="str">
            <v>CARLOS ANDRES CORTES PACHON</v>
          </cell>
          <cell r="F18704">
            <v>45975.283101851855</v>
          </cell>
          <cell r="G18704">
            <v>45976.281967592593</v>
          </cell>
          <cell r="H18704">
            <v>3</v>
          </cell>
          <cell r="O18704">
            <v>220650</v>
          </cell>
        </row>
        <row r="18705">
          <cell r="A18705">
            <v>45976</v>
          </cell>
          <cell r="C18705" t="str">
            <v>VENTAS MOSTRADOR</v>
          </cell>
          <cell r="F18705">
            <v>45976</v>
          </cell>
          <cell r="G18705">
            <v>45976</v>
          </cell>
          <cell r="H18705">
            <v>0</v>
          </cell>
          <cell r="O18705">
            <v>306375</v>
          </cell>
        </row>
        <row r="18706">
          <cell r="A18706">
            <v>45976</v>
          </cell>
          <cell r="C18706" t="str">
            <v>CARLOS ANDRES HERNANDEZ MARTINEZ</v>
          </cell>
          <cell r="F18706">
            <v>45976.38484953704</v>
          </cell>
          <cell r="G18706">
            <v>45977.384791666664</v>
          </cell>
          <cell r="H18706">
            <v>2</v>
          </cell>
          <cell r="O18706">
            <v>638249.98</v>
          </cell>
        </row>
        <row r="18707">
          <cell r="A18707">
            <v>45976</v>
          </cell>
          <cell r="C18707" t="str">
            <v>MESABAR SAS</v>
          </cell>
          <cell r="F18707">
            <v>45967.535150462965</v>
          </cell>
          <cell r="G18707">
            <v>45975.535000000003</v>
          </cell>
          <cell r="H18707">
            <v>10</v>
          </cell>
          <cell r="O18707">
            <v>1159156</v>
          </cell>
        </row>
        <row r="18708">
          <cell r="A18708">
            <v>45976</v>
          </cell>
          <cell r="C18708" t="str">
            <v>BENJAMIN  CHAPARRO AMEZQUITA</v>
          </cell>
          <cell r="F18708">
            <v>45975.28465277778</v>
          </cell>
          <cell r="G18708">
            <v>45976.284085648149</v>
          </cell>
          <cell r="H18708">
            <v>3</v>
          </cell>
          <cell r="O18708">
            <v>1780650</v>
          </cell>
        </row>
        <row r="18709">
          <cell r="A18709">
            <v>45976</v>
          </cell>
          <cell r="C18709" t="str">
            <v>OSMAR  PEÑA</v>
          </cell>
          <cell r="F18709">
            <v>45976.396273148152</v>
          </cell>
          <cell r="G18709">
            <v>45977.396087962959</v>
          </cell>
          <cell r="H18709">
            <v>2</v>
          </cell>
          <cell r="O18709">
            <v>3100850</v>
          </cell>
        </row>
        <row r="18710">
          <cell r="A18710">
            <v>45976</v>
          </cell>
          <cell r="C18710" t="str">
            <v>COMERCIALIZADORA LA PAMPA LGPP SAS</v>
          </cell>
          <cell r="F18710">
            <v>45975.293564814812</v>
          </cell>
          <cell r="G18710">
            <v>45976.287673611114</v>
          </cell>
          <cell r="H18710">
            <v>3</v>
          </cell>
          <cell r="O18710">
            <v>4126200</v>
          </cell>
        </row>
        <row r="18711">
          <cell r="A18711">
            <v>45976</v>
          </cell>
          <cell r="C18711" t="str">
            <v>ALBA MARIA GONZALEZ</v>
          </cell>
          <cell r="F18711">
            <v>45974.288668981484</v>
          </cell>
          <cell r="G18711">
            <v>45975.288263888891</v>
          </cell>
          <cell r="H18711">
            <v>4</v>
          </cell>
          <cell r="O18711">
            <v>404400</v>
          </cell>
        </row>
        <row r="18712">
          <cell r="A18712">
            <v>45976</v>
          </cell>
          <cell r="C18712" t="str">
            <v>VENTAS MOSTRADOR</v>
          </cell>
          <cell r="F18712">
            <v>45976</v>
          </cell>
          <cell r="G18712">
            <v>45976</v>
          </cell>
          <cell r="H18712">
            <v>0</v>
          </cell>
          <cell r="O18712">
            <v>1196187</v>
          </cell>
        </row>
        <row r="18713">
          <cell r="A18713">
            <v>45976</v>
          </cell>
          <cell r="C18713" t="str">
            <v>VENTAS MOSTRADOR</v>
          </cell>
          <cell r="F18713">
            <v>45976</v>
          </cell>
          <cell r="G18713">
            <v>45976</v>
          </cell>
          <cell r="H18713">
            <v>0</v>
          </cell>
          <cell r="O18713">
            <v>1927356</v>
          </cell>
        </row>
        <row r="18714">
          <cell r="A18714">
            <v>45976</v>
          </cell>
          <cell r="C18714" t="str">
            <v>TRADICION GASTRONOMICA SAS</v>
          </cell>
          <cell r="F18714">
            <v>45968.368784722225</v>
          </cell>
          <cell r="G18714">
            <v>45969.368657407409</v>
          </cell>
          <cell r="H18714">
            <v>10</v>
          </cell>
          <cell r="O18714">
            <v>2972700</v>
          </cell>
        </row>
        <row r="18715">
          <cell r="A18715">
            <v>45977</v>
          </cell>
          <cell r="C18715" t="str">
            <v>VENTAS MOSTRADOR</v>
          </cell>
          <cell r="F18715">
            <v>45977</v>
          </cell>
          <cell r="G18715">
            <v>45977</v>
          </cell>
          <cell r="H18715">
            <v>0</v>
          </cell>
          <cell r="O18715">
            <v>5550</v>
          </cell>
        </row>
        <row r="18716">
          <cell r="A18716">
            <v>45977</v>
          </cell>
          <cell r="C18716" t="str">
            <v>VENTAS MOSTRADOR</v>
          </cell>
          <cell r="F18716">
            <v>45977</v>
          </cell>
          <cell r="G18716">
            <v>45977</v>
          </cell>
          <cell r="H18716">
            <v>0</v>
          </cell>
          <cell r="O18716">
            <v>6750</v>
          </cell>
        </row>
        <row r="18717">
          <cell r="A18717">
            <v>45977</v>
          </cell>
          <cell r="C18717" t="str">
            <v>VENTAS MOSTRADOR</v>
          </cell>
          <cell r="F18717">
            <v>45977</v>
          </cell>
          <cell r="G18717">
            <v>45977</v>
          </cell>
          <cell r="H18717">
            <v>0</v>
          </cell>
          <cell r="O18717">
            <v>7000</v>
          </cell>
        </row>
        <row r="18718">
          <cell r="A18718">
            <v>45977</v>
          </cell>
          <cell r="C18718" t="str">
            <v>VENTAS MOSTRADOR</v>
          </cell>
          <cell r="F18718">
            <v>45977</v>
          </cell>
          <cell r="G18718">
            <v>45977</v>
          </cell>
          <cell r="H18718">
            <v>0</v>
          </cell>
          <cell r="O18718">
            <v>8360</v>
          </cell>
        </row>
        <row r="18719">
          <cell r="A18719">
            <v>45977</v>
          </cell>
          <cell r="C18719" t="str">
            <v>VENTAS MOSTRADOR</v>
          </cell>
          <cell r="F18719">
            <v>45977</v>
          </cell>
          <cell r="G18719">
            <v>45977</v>
          </cell>
          <cell r="H18719">
            <v>0</v>
          </cell>
          <cell r="O18719">
            <v>9248</v>
          </cell>
        </row>
        <row r="18720">
          <cell r="A18720">
            <v>45977</v>
          </cell>
          <cell r="C18720" t="str">
            <v>VENTAS MOSTRADOR</v>
          </cell>
          <cell r="F18720">
            <v>45977</v>
          </cell>
          <cell r="G18720">
            <v>45977</v>
          </cell>
          <cell r="H18720">
            <v>0</v>
          </cell>
          <cell r="O18720">
            <v>11500</v>
          </cell>
        </row>
        <row r="18721">
          <cell r="A18721">
            <v>45977</v>
          </cell>
          <cell r="C18721" t="str">
            <v>VENTAS MOSTRADOR</v>
          </cell>
          <cell r="F18721">
            <v>45977</v>
          </cell>
          <cell r="G18721">
            <v>45977</v>
          </cell>
          <cell r="H18721">
            <v>0</v>
          </cell>
          <cell r="O18721">
            <v>11500</v>
          </cell>
        </row>
        <row r="18722">
          <cell r="A18722">
            <v>45977</v>
          </cell>
          <cell r="C18722" t="str">
            <v>VENTAS MOSTRADOR</v>
          </cell>
          <cell r="F18722">
            <v>45977</v>
          </cell>
          <cell r="G18722">
            <v>45977</v>
          </cell>
          <cell r="H18722">
            <v>0</v>
          </cell>
          <cell r="O18722">
            <v>14520</v>
          </cell>
        </row>
        <row r="18723">
          <cell r="A18723">
            <v>45977</v>
          </cell>
          <cell r="C18723" t="str">
            <v>VENTAS MOSTRADOR</v>
          </cell>
          <cell r="F18723">
            <v>45977</v>
          </cell>
          <cell r="G18723">
            <v>45977</v>
          </cell>
          <cell r="H18723">
            <v>0</v>
          </cell>
          <cell r="O18723">
            <v>17918</v>
          </cell>
        </row>
        <row r="18724">
          <cell r="A18724">
            <v>45977</v>
          </cell>
          <cell r="C18724" t="str">
            <v>VENTAS MOSTRADOR</v>
          </cell>
          <cell r="F18724">
            <v>45977</v>
          </cell>
          <cell r="G18724">
            <v>45977</v>
          </cell>
          <cell r="H18724">
            <v>0</v>
          </cell>
          <cell r="O18724">
            <v>19500</v>
          </cell>
        </row>
        <row r="18725">
          <cell r="A18725">
            <v>45977</v>
          </cell>
          <cell r="C18725" t="str">
            <v>VENTAS MOSTRADOR</v>
          </cell>
          <cell r="F18725">
            <v>45977</v>
          </cell>
          <cell r="G18725">
            <v>45977</v>
          </cell>
          <cell r="H18725">
            <v>0</v>
          </cell>
          <cell r="O18725">
            <v>24000</v>
          </cell>
        </row>
        <row r="18726">
          <cell r="A18726">
            <v>45977</v>
          </cell>
          <cell r="C18726" t="str">
            <v>VENTAS MOSTRADOR</v>
          </cell>
          <cell r="F18726">
            <v>45977</v>
          </cell>
          <cell r="G18726">
            <v>45977</v>
          </cell>
          <cell r="H18726">
            <v>0</v>
          </cell>
          <cell r="O18726">
            <v>28470</v>
          </cell>
        </row>
        <row r="18727">
          <cell r="A18727">
            <v>45977</v>
          </cell>
          <cell r="C18727" t="str">
            <v>VENTAS MOSTRADOR</v>
          </cell>
          <cell r="F18727">
            <v>45977</v>
          </cell>
          <cell r="G18727">
            <v>45977</v>
          </cell>
          <cell r="H18727">
            <v>0</v>
          </cell>
          <cell r="O18727">
            <v>30040</v>
          </cell>
        </row>
        <row r="18728">
          <cell r="A18728">
            <v>45977</v>
          </cell>
          <cell r="C18728" t="str">
            <v>VENTAS MOSTRADOR</v>
          </cell>
          <cell r="F18728">
            <v>45977</v>
          </cell>
          <cell r="G18728">
            <v>45977</v>
          </cell>
          <cell r="H18728">
            <v>0</v>
          </cell>
          <cell r="O18728">
            <v>30600</v>
          </cell>
        </row>
        <row r="18729">
          <cell r="A18729">
            <v>45977</v>
          </cell>
          <cell r="C18729" t="str">
            <v>VENTAS MOSTRADOR</v>
          </cell>
          <cell r="F18729">
            <v>45977</v>
          </cell>
          <cell r="G18729">
            <v>45977</v>
          </cell>
          <cell r="H18729">
            <v>0</v>
          </cell>
          <cell r="O18729">
            <v>35400</v>
          </cell>
        </row>
        <row r="18730">
          <cell r="A18730">
            <v>45977</v>
          </cell>
          <cell r="C18730" t="str">
            <v>VENTAS MOSTRADOR</v>
          </cell>
          <cell r="F18730">
            <v>45977</v>
          </cell>
          <cell r="G18730">
            <v>45977</v>
          </cell>
          <cell r="H18730">
            <v>0</v>
          </cell>
          <cell r="O18730">
            <v>35440</v>
          </cell>
        </row>
        <row r="18731">
          <cell r="A18731">
            <v>45977</v>
          </cell>
          <cell r="C18731" t="str">
            <v>VENTAS MOSTRADOR</v>
          </cell>
          <cell r="F18731">
            <v>45977</v>
          </cell>
          <cell r="G18731">
            <v>45977</v>
          </cell>
          <cell r="H18731">
            <v>0</v>
          </cell>
          <cell r="O18731">
            <v>40000</v>
          </cell>
        </row>
        <row r="18732">
          <cell r="A18732">
            <v>45977</v>
          </cell>
          <cell r="C18732" t="str">
            <v>VENTAS MOSTRADOR</v>
          </cell>
          <cell r="F18732">
            <v>45977</v>
          </cell>
          <cell r="G18732">
            <v>45977</v>
          </cell>
          <cell r="H18732">
            <v>0</v>
          </cell>
          <cell r="O18732">
            <v>43446</v>
          </cell>
        </row>
        <row r="18733">
          <cell r="A18733">
            <v>45977</v>
          </cell>
          <cell r="C18733" t="str">
            <v>VENTAS MOSTRADOR</v>
          </cell>
          <cell r="F18733">
            <v>45977</v>
          </cell>
          <cell r="G18733">
            <v>45977</v>
          </cell>
          <cell r="H18733">
            <v>0</v>
          </cell>
          <cell r="O18733">
            <v>47000</v>
          </cell>
        </row>
        <row r="18734">
          <cell r="A18734">
            <v>45977</v>
          </cell>
          <cell r="C18734" t="str">
            <v>VENTAS MOSTRADOR</v>
          </cell>
          <cell r="F18734">
            <v>45977</v>
          </cell>
          <cell r="G18734">
            <v>45977</v>
          </cell>
          <cell r="H18734">
            <v>0</v>
          </cell>
          <cell r="O18734">
            <v>47212</v>
          </cell>
        </row>
        <row r="18735">
          <cell r="A18735">
            <v>45977</v>
          </cell>
          <cell r="C18735" t="str">
            <v>VENTAS MOSTRADOR</v>
          </cell>
          <cell r="F18735">
            <v>45977</v>
          </cell>
          <cell r="G18735">
            <v>45977</v>
          </cell>
          <cell r="H18735">
            <v>0</v>
          </cell>
          <cell r="O18735">
            <v>50280</v>
          </cell>
        </row>
        <row r="18736">
          <cell r="A18736">
            <v>45977</v>
          </cell>
          <cell r="C18736" t="str">
            <v>VENTAS MOSTRADOR</v>
          </cell>
          <cell r="F18736">
            <v>45977</v>
          </cell>
          <cell r="G18736">
            <v>45977</v>
          </cell>
          <cell r="H18736">
            <v>0</v>
          </cell>
          <cell r="O18736">
            <v>55245</v>
          </cell>
        </row>
        <row r="18737">
          <cell r="A18737">
            <v>45977</v>
          </cell>
          <cell r="C18737" t="str">
            <v>VENTAS MOSTRADOR</v>
          </cell>
          <cell r="F18737">
            <v>45977</v>
          </cell>
          <cell r="G18737">
            <v>45977</v>
          </cell>
          <cell r="H18737">
            <v>0</v>
          </cell>
          <cell r="O18737">
            <v>56530</v>
          </cell>
        </row>
        <row r="18738">
          <cell r="A18738">
            <v>45977</v>
          </cell>
          <cell r="C18738" t="str">
            <v>VENTAS MOSTRADOR</v>
          </cell>
          <cell r="F18738">
            <v>45977</v>
          </cell>
          <cell r="G18738">
            <v>45977</v>
          </cell>
          <cell r="H18738">
            <v>0</v>
          </cell>
          <cell r="O18738">
            <v>63572</v>
          </cell>
        </row>
        <row r="18739">
          <cell r="A18739">
            <v>45977</v>
          </cell>
          <cell r="C18739" t="str">
            <v>VENTAS MOSTRADOR</v>
          </cell>
          <cell r="F18739">
            <v>45977</v>
          </cell>
          <cell r="G18739">
            <v>45977</v>
          </cell>
          <cell r="H18739">
            <v>0</v>
          </cell>
          <cell r="O18739">
            <v>81196</v>
          </cell>
        </row>
        <row r="18740">
          <cell r="A18740">
            <v>45977</v>
          </cell>
          <cell r="C18740" t="str">
            <v>VENTAS MOSTRADOR</v>
          </cell>
          <cell r="F18740">
            <v>45977</v>
          </cell>
          <cell r="G18740">
            <v>45977</v>
          </cell>
          <cell r="H18740">
            <v>0</v>
          </cell>
          <cell r="O18740">
            <v>101960</v>
          </cell>
        </row>
        <row r="18741">
          <cell r="A18741">
            <v>45977</v>
          </cell>
          <cell r="C18741" t="str">
            <v>VENTAS MOSTRADOR</v>
          </cell>
          <cell r="F18741">
            <v>45977</v>
          </cell>
          <cell r="G18741">
            <v>45977</v>
          </cell>
          <cell r="H18741">
            <v>0</v>
          </cell>
          <cell r="O18741">
            <v>108632</v>
          </cell>
        </row>
        <row r="18742">
          <cell r="A18742">
            <v>45977</v>
          </cell>
          <cell r="C18742" t="str">
            <v>VENTAS MOSTRADOR</v>
          </cell>
          <cell r="F18742">
            <v>45977</v>
          </cell>
          <cell r="G18742">
            <v>45977</v>
          </cell>
          <cell r="H18742">
            <v>0</v>
          </cell>
          <cell r="O18742">
            <v>159994</v>
          </cell>
        </row>
        <row r="18743">
          <cell r="A18743">
            <v>45977</v>
          </cell>
          <cell r="C18743" t="str">
            <v>VENTAS MOSTRADOR</v>
          </cell>
          <cell r="F18743">
            <v>45977</v>
          </cell>
          <cell r="G18743">
            <v>45977</v>
          </cell>
          <cell r="H18743">
            <v>0</v>
          </cell>
          <cell r="O18743">
            <v>163240</v>
          </cell>
        </row>
        <row r="18744">
          <cell r="A18744">
            <v>45977</v>
          </cell>
          <cell r="C18744" t="str">
            <v>VENTAS MOSTRADOR</v>
          </cell>
          <cell r="F18744">
            <v>45977</v>
          </cell>
          <cell r="G18744">
            <v>45977</v>
          </cell>
          <cell r="H18744">
            <v>0</v>
          </cell>
          <cell r="O18744">
            <v>211708</v>
          </cell>
        </row>
        <row r="18745">
          <cell r="A18745">
            <v>45977</v>
          </cell>
          <cell r="C18745" t="str">
            <v>VENTAS MOSTRADOR</v>
          </cell>
          <cell r="F18745">
            <v>45977</v>
          </cell>
          <cell r="G18745">
            <v>45977</v>
          </cell>
          <cell r="H18745">
            <v>0</v>
          </cell>
          <cell r="O18745">
            <v>81552</v>
          </cell>
        </row>
        <row r="18746">
          <cell r="A18746">
            <v>45977</v>
          </cell>
          <cell r="C18746" t="str">
            <v>VENTAS MOSTRADOR</v>
          </cell>
          <cell r="F18746">
            <v>45977</v>
          </cell>
          <cell r="G18746">
            <v>45977</v>
          </cell>
          <cell r="H18746">
            <v>0</v>
          </cell>
          <cell r="O18746">
            <v>1060290</v>
          </cell>
        </row>
        <row r="18747">
          <cell r="A18747">
            <v>45977</v>
          </cell>
          <cell r="C18747" t="str">
            <v>VENTAS MOSTRADOR</v>
          </cell>
          <cell r="F18747">
            <v>45977</v>
          </cell>
          <cell r="G18747">
            <v>45977</v>
          </cell>
          <cell r="H18747">
            <v>0</v>
          </cell>
          <cell r="O18747">
            <v>2786540</v>
          </cell>
        </row>
        <row r="18748">
          <cell r="A18748">
            <v>45978</v>
          </cell>
          <cell r="C18748" t="str">
            <v>VENTAS MOSTRADOR</v>
          </cell>
          <cell r="F18748">
            <v>45978</v>
          </cell>
          <cell r="G18748">
            <v>45978</v>
          </cell>
          <cell r="H18748">
            <v>0</v>
          </cell>
          <cell r="O18748">
            <v>5525</v>
          </cell>
        </row>
        <row r="18749">
          <cell r="A18749">
            <v>45978</v>
          </cell>
          <cell r="C18749" t="str">
            <v>VENTAS MOSTRADOR</v>
          </cell>
          <cell r="F18749">
            <v>45978</v>
          </cell>
          <cell r="G18749">
            <v>45978</v>
          </cell>
          <cell r="H18749">
            <v>0</v>
          </cell>
          <cell r="O18749">
            <v>8320</v>
          </cell>
        </row>
        <row r="18750">
          <cell r="A18750">
            <v>45978</v>
          </cell>
          <cell r="C18750" t="str">
            <v>VENTAS MOSTRADOR</v>
          </cell>
          <cell r="F18750">
            <v>45978</v>
          </cell>
          <cell r="G18750">
            <v>45978</v>
          </cell>
          <cell r="H18750">
            <v>0</v>
          </cell>
          <cell r="O18750">
            <v>9750</v>
          </cell>
        </row>
        <row r="18751">
          <cell r="A18751">
            <v>45978</v>
          </cell>
          <cell r="C18751" t="str">
            <v>VENTAS MOSTRADOR</v>
          </cell>
          <cell r="F18751">
            <v>45978</v>
          </cell>
          <cell r="G18751">
            <v>45978</v>
          </cell>
          <cell r="H18751">
            <v>0</v>
          </cell>
          <cell r="O18751">
            <v>11990</v>
          </cell>
        </row>
        <row r="18752">
          <cell r="A18752">
            <v>45978</v>
          </cell>
          <cell r="C18752" t="str">
            <v>VENTAS MOSTRADOR</v>
          </cell>
          <cell r="F18752">
            <v>45978</v>
          </cell>
          <cell r="G18752">
            <v>45978</v>
          </cell>
          <cell r="H18752">
            <v>0</v>
          </cell>
          <cell r="O18752">
            <v>12000</v>
          </cell>
        </row>
        <row r="18753">
          <cell r="A18753">
            <v>45978</v>
          </cell>
          <cell r="C18753" t="str">
            <v>VENTAS MOSTRADOR</v>
          </cell>
          <cell r="F18753">
            <v>45978</v>
          </cell>
          <cell r="G18753">
            <v>45978</v>
          </cell>
          <cell r="H18753">
            <v>0</v>
          </cell>
          <cell r="O18753">
            <v>13590</v>
          </cell>
        </row>
        <row r="18754">
          <cell r="A18754">
            <v>45978</v>
          </cell>
          <cell r="C18754" t="str">
            <v>VENTAS MOSTRADOR</v>
          </cell>
          <cell r="F18754">
            <v>45978</v>
          </cell>
          <cell r="G18754">
            <v>45978</v>
          </cell>
          <cell r="H18754">
            <v>0</v>
          </cell>
          <cell r="O18754">
            <v>15215</v>
          </cell>
        </row>
        <row r="18755">
          <cell r="A18755">
            <v>45978</v>
          </cell>
          <cell r="C18755" t="str">
            <v>VENTAS MOSTRADOR</v>
          </cell>
          <cell r="F18755">
            <v>45978</v>
          </cell>
          <cell r="G18755">
            <v>45978</v>
          </cell>
          <cell r="H18755">
            <v>0</v>
          </cell>
          <cell r="O18755">
            <v>16000</v>
          </cell>
        </row>
        <row r="18756">
          <cell r="A18756">
            <v>45978</v>
          </cell>
          <cell r="C18756" t="str">
            <v>VENTAS MOSTRADOR</v>
          </cell>
          <cell r="F18756">
            <v>45978</v>
          </cell>
          <cell r="G18756">
            <v>45978</v>
          </cell>
          <cell r="H18756">
            <v>0</v>
          </cell>
          <cell r="O18756">
            <v>16830</v>
          </cell>
        </row>
        <row r="18757">
          <cell r="A18757">
            <v>45978</v>
          </cell>
          <cell r="C18757" t="str">
            <v>VENTAS MOSTRADOR</v>
          </cell>
          <cell r="F18757">
            <v>45978</v>
          </cell>
          <cell r="G18757">
            <v>45978</v>
          </cell>
          <cell r="H18757">
            <v>0</v>
          </cell>
          <cell r="O18757">
            <v>20000</v>
          </cell>
        </row>
        <row r="18758">
          <cell r="A18758">
            <v>45978</v>
          </cell>
          <cell r="C18758" t="str">
            <v>VENTAS MOSTRADOR</v>
          </cell>
          <cell r="F18758">
            <v>45978</v>
          </cell>
          <cell r="G18758">
            <v>45978</v>
          </cell>
          <cell r="H18758">
            <v>0</v>
          </cell>
          <cell r="O18758">
            <v>20100</v>
          </cell>
        </row>
        <row r="18759">
          <cell r="A18759">
            <v>45978</v>
          </cell>
          <cell r="C18759" t="str">
            <v>VENTAS MOSTRADOR</v>
          </cell>
          <cell r="F18759">
            <v>45978</v>
          </cell>
          <cell r="G18759">
            <v>45978</v>
          </cell>
          <cell r="H18759">
            <v>0</v>
          </cell>
          <cell r="O18759">
            <v>20900</v>
          </cell>
        </row>
        <row r="18760">
          <cell r="A18760">
            <v>45978</v>
          </cell>
          <cell r="C18760" t="str">
            <v>VENTAS MOSTRADOR</v>
          </cell>
          <cell r="F18760">
            <v>45978</v>
          </cell>
          <cell r="G18760">
            <v>45978</v>
          </cell>
          <cell r="H18760">
            <v>0</v>
          </cell>
          <cell r="O18760">
            <v>21000</v>
          </cell>
        </row>
        <row r="18761">
          <cell r="A18761">
            <v>45978</v>
          </cell>
          <cell r="C18761" t="str">
            <v>VENTAS MOSTRADOR</v>
          </cell>
          <cell r="F18761">
            <v>45978</v>
          </cell>
          <cell r="G18761">
            <v>45978</v>
          </cell>
          <cell r="H18761">
            <v>0</v>
          </cell>
          <cell r="O18761">
            <v>21012</v>
          </cell>
        </row>
        <row r="18762">
          <cell r="A18762">
            <v>45978</v>
          </cell>
          <cell r="C18762" t="str">
            <v>VENTAS MOSTRADOR</v>
          </cell>
          <cell r="F18762">
            <v>45978</v>
          </cell>
          <cell r="G18762">
            <v>45978</v>
          </cell>
          <cell r="H18762">
            <v>0</v>
          </cell>
          <cell r="O18762">
            <v>22000</v>
          </cell>
        </row>
        <row r="18763">
          <cell r="A18763">
            <v>45978</v>
          </cell>
          <cell r="C18763" t="str">
            <v>VENTAS MOSTRADOR</v>
          </cell>
          <cell r="F18763">
            <v>45978</v>
          </cell>
          <cell r="G18763">
            <v>45978</v>
          </cell>
          <cell r="H18763">
            <v>0</v>
          </cell>
          <cell r="O18763">
            <v>23000</v>
          </cell>
        </row>
        <row r="18764">
          <cell r="A18764">
            <v>45978</v>
          </cell>
          <cell r="C18764" t="str">
            <v>VENTAS MOSTRADOR</v>
          </cell>
          <cell r="F18764">
            <v>45978</v>
          </cell>
          <cell r="G18764">
            <v>45978</v>
          </cell>
          <cell r="H18764">
            <v>0</v>
          </cell>
          <cell r="O18764">
            <v>24186</v>
          </cell>
        </row>
        <row r="18765">
          <cell r="A18765">
            <v>45978</v>
          </cell>
          <cell r="C18765" t="str">
            <v>VENTAS MOSTRADOR</v>
          </cell>
          <cell r="F18765">
            <v>45978</v>
          </cell>
          <cell r="G18765">
            <v>45978</v>
          </cell>
          <cell r="H18765">
            <v>0</v>
          </cell>
          <cell r="O18765">
            <v>28280</v>
          </cell>
        </row>
        <row r="18766">
          <cell r="A18766">
            <v>45978</v>
          </cell>
          <cell r="C18766" t="str">
            <v>VENTAS MOSTRADOR</v>
          </cell>
          <cell r="F18766">
            <v>45978</v>
          </cell>
          <cell r="G18766">
            <v>45978</v>
          </cell>
          <cell r="H18766">
            <v>0</v>
          </cell>
          <cell r="O18766">
            <v>30000</v>
          </cell>
        </row>
        <row r="18767">
          <cell r="A18767">
            <v>45978</v>
          </cell>
          <cell r="C18767" t="str">
            <v>VENTAS MOSTRADOR</v>
          </cell>
          <cell r="F18767">
            <v>45978</v>
          </cell>
          <cell r="G18767">
            <v>45978</v>
          </cell>
          <cell r="H18767">
            <v>0</v>
          </cell>
          <cell r="O18767">
            <v>30750</v>
          </cell>
        </row>
        <row r="18768">
          <cell r="A18768">
            <v>45978</v>
          </cell>
          <cell r="C18768" t="str">
            <v>VENTAS MOSTRADOR</v>
          </cell>
          <cell r="F18768">
            <v>45978</v>
          </cell>
          <cell r="G18768">
            <v>45978</v>
          </cell>
          <cell r="H18768">
            <v>0</v>
          </cell>
          <cell r="O18768">
            <v>36220</v>
          </cell>
        </row>
        <row r="18769">
          <cell r="A18769">
            <v>45978</v>
          </cell>
          <cell r="C18769" t="str">
            <v>VENTAS MOSTRADOR</v>
          </cell>
          <cell r="F18769">
            <v>45978</v>
          </cell>
          <cell r="G18769">
            <v>45978</v>
          </cell>
          <cell r="H18769">
            <v>0</v>
          </cell>
          <cell r="O18769">
            <v>37130</v>
          </cell>
        </row>
        <row r="18770">
          <cell r="A18770">
            <v>45978</v>
          </cell>
          <cell r="C18770" t="str">
            <v>VENTAS MOSTRADOR</v>
          </cell>
          <cell r="F18770">
            <v>45978</v>
          </cell>
          <cell r="G18770">
            <v>45978</v>
          </cell>
          <cell r="H18770">
            <v>0</v>
          </cell>
          <cell r="O18770">
            <v>37440</v>
          </cell>
        </row>
        <row r="18771">
          <cell r="A18771">
            <v>45978</v>
          </cell>
          <cell r="C18771" t="str">
            <v>VENTAS MOSTRADOR</v>
          </cell>
          <cell r="F18771">
            <v>45978</v>
          </cell>
          <cell r="G18771">
            <v>45978</v>
          </cell>
          <cell r="H18771">
            <v>0</v>
          </cell>
          <cell r="O18771">
            <v>40000</v>
          </cell>
        </row>
        <row r="18772">
          <cell r="A18772">
            <v>45978</v>
          </cell>
          <cell r="C18772" t="str">
            <v>VENTAS MOSTRADOR</v>
          </cell>
          <cell r="F18772">
            <v>45978</v>
          </cell>
          <cell r="G18772">
            <v>45978</v>
          </cell>
          <cell r="H18772">
            <v>0</v>
          </cell>
          <cell r="O18772">
            <v>44820</v>
          </cell>
        </row>
        <row r="18773">
          <cell r="A18773">
            <v>45978</v>
          </cell>
          <cell r="C18773" t="str">
            <v>VENTAS MOSTRADOR</v>
          </cell>
          <cell r="F18773">
            <v>45978</v>
          </cell>
          <cell r="G18773">
            <v>45978</v>
          </cell>
          <cell r="H18773">
            <v>0</v>
          </cell>
          <cell r="O18773">
            <v>45660</v>
          </cell>
        </row>
        <row r="18774">
          <cell r="A18774">
            <v>45978</v>
          </cell>
          <cell r="C18774" t="str">
            <v>VENTAS MOSTRADOR</v>
          </cell>
          <cell r="F18774">
            <v>45978</v>
          </cell>
          <cell r="G18774">
            <v>45978</v>
          </cell>
          <cell r="H18774">
            <v>0</v>
          </cell>
          <cell r="O18774">
            <v>50000</v>
          </cell>
        </row>
        <row r="18775">
          <cell r="A18775">
            <v>45978</v>
          </cell>
          <cell r="C18775" t="str">
            <v>VENTAS MOSTRADOR</v>
          </cell>
          <cell r="F18775">
            <v>45978</v>
          </cell>
          <cell r="G18775">
            <v>45978</v>
          </cell>
          <cell r="H18775">
            <v>0</v>
          </cell>
          <cell r="O18775">
            <v>52116</v>
          </cell>
        </row>
        <row r="18776">
          <cell r="A18776">
            <v>45978</v>
          </cell>
          <cell r="C18776" t="str">
            <v>VENTAS MOSTRADOR</v>
          </cell>
          <cell r="F18776">
            <v>45978</v>
          </cell>
          <cell r="G18776">
            <v>45978</v>
          </cell>
          <cell r="H18776">
            <v>0</v>
          </cell>
          <cell r="O18776">
            <v>52116</v>
          </cell>
        </row>
        <row r="18777">
          <cell r="A18777">
            <v>45978</v>
          </cell>
          <cell r="C18777" t="str">
            <v>VENTAS MOSTRADOR</v>
          </cell>
          <cell r="F18777">
            <v>45978</v>
          </cell>
          <cell r="G18777">
            <v>45978</v>
          </cell>
          <cell r="H18777">
            <v>0</v>
          </cell>
          <cell r="O18777">
            <v>54200</v>
          </cell>
        </row>
        <row r="18778">
          <cell r="A18778">
            <v>45978</v>
          </cell>
          <cell r="C18778" t="str">
            <v>VENTAS MOSTRADOR</v>
          </cell>
          <cell r="F18778">
            <v>45978</v>
          </cell>
          <cell r="G18778">
            <v>45978</v>
          </cell>
          <cell r="H18778">
            <v>0</v>
          </cell>
          <cell r="O18778">
            <v>54380</v>
          </cell>
        </row>
        <row r="18779">
          <cell r="A18779">
            <v>45978</v>
          </cell>
          <cell r="C18779" t="str">
            <v>VENTAS MOSTRADOR</v>
          </cell>
          <cell r="F18779">
            <v>45978</v>
          </cell>
          <cell r="G18779">
            <v>45978</v>
          </cell>
          <cell r="H18779">
            <v>0</v>
          </cell>
          <cell r="O18779">
            <v>57020</v>
          </cell>
        </row>
        <row r="18780">
          <cell r="A18780">
            <v>45978</v>
          </cell>
          <cell r="C18780" t="str">
            <v>VENTAS MOSTRADOR</v>
          </cell>
          <cell r="F18780">
            <v>45978</v>
          </cell>
          <cell r="G18780">
            <v>45978</v>
          </cell>
          <cell r="H18780">
            <v>0</v>
          </cell>
          <cell r="O18780">
            <v>61710</v>
          </cell>
        </row>
        <row r="18781">
          <cell r="A18781">
            <v>45978</v>
          </cell>
          <cell r="C18781" t="str">
            <v>VENTAS MOSTRADOR</v>
          </cell>
          <cell r="F18781">
            <v>45978</v>
          </cell>
          <cell r="G18781">
            <v>45978</v>
          </cell>
          <cell r="H18781">
            <v>0</v>
          </cell>
          <cell r="O18781">
            <v>63900</v>
          </cell>
        </row>
        <row r="18782">
          <cell r="A18782">
            <v>45978</v>
          </cell>
          <cell r="C18782" t="str">
            <v>VENTAS MOSTRADOR</v>
          </cell>
          <cell r="F18782">
            <v>45978</v>
          </cell>
          <cell r="G18782">
            <v>45978</v>
          </cell>
          <cell r="H18782">
            <v>0</v>
          </cell>
          <cell r="O18782">
            <v>92369</v>
          </cell>
        </row>
        <row r="18783">
          <cell r="A18783">
            <v>45978</v>
          </cell>
          <cell r="C18783" t="str">
            <v>VENTAS MOSTRADOR</v>
          </cell>
          <cell r="F18783">
            <v>45978</v>
          </cell>
          <cell r="G18783">
            <v>45978</v>
          </cell>
          <cell r="H18783">
            <v>0</v>
          </cell>
          <cell r="O18783">
            <v>105250</v>
          </cell>
        </row>
        <row r="18784">
          <cell r="A18784">
            <v>45978</v>
          </cell>
          <cell r="C18784" t="str">
            <v>VENTAS MOSTRADOR</v>
          </cell>
          <cell r="F18784">
            <v>45978</v>
          </cell>
          <cell r="G18784">
            <v>45978</v>
          </cell>
          <cell r="H18784">
            <v>0</v>
          </cell>
          <cell r="O18784">
            <v>140504</v>
          </cell>
        </row>
        <row r="18785">
          <cell r="A18785">
            <v>45978</v>
          </cell>
          <cell r="C18785" t="str">
            <v>BASTIDAS MEDINA MARCELA</v>
          </cell>
          <cell r="F18785">
            <v>45974.287210648145</v>
          </cell>
          <cell r="G18785">
            <v>45975.287083333336</v>
          </cell>
          <cell r="H18785">
            <v>14</v>
          </cell>
          <cell r="O18785">
            <v>388900</v>
          </cell>
        </row>
        <row r="18786">
          <cell r="A18786">
            <v>45978</v>
          </cell>
          <cell r="C18786" t="str">
            <v>BASTIDAS MEDINA MARCELA</v>
          </cell>
          <cell r="F18786">
            <v>45975.260405092595</v>
          </cell>
          <cell r="G18786">
            <v>45976.260254629633</v>
          </cell>
          <cell r="H18786">
            <v>13</v>
          </cell>
          <cell r="O18786">
            <v>138250</v>
          </cell>
        </row>
        <row r="18787">
          <cell r="A18787">
            <v>45978</v>
          </cell>
          <cell r="C18787" t="str">
            <v>PRODUCTOS TOLIMENSES LA RICA S.A.S</v>
          </cell>
          <cell r="F18787">
            <v>45972.311874999999</v>
          </cell>
          <cell r="G18787">
            <v>45980.311678240738</v>
          </cell>
          <cell r="H18787">
            <v>8</v>
          </cell>
          <cell r="O18787">
            <v>4249800</v>
          </cell>
        </row>
        <row r="18788">
          <cell r="A18788">
            <v>45978</v>
          </cell>
          <cell r="C18788" t="str">
            <v>PRODUCTOS TOLIMENSES LA RICA S.A.S</v>
          </cell>
          <cell r="F18788">
            <v>45981</v>
          </cell>
          <cell r="G18788">
            <v>45981</v>
          </cell>
          <cell r="H18788">
            <v>0</v>
          </cell>
          <cell r="O18788">
            <v>110700</v>
          </cell>
        </row>
        <row r="18789">
          <cell r="A18789">
            <v>45978</v>
          </cell>
          <cell r="C18789" t="str">
            <v>THE NEXT SHOT S.A.S</v>
          </cell>
          <cell r="F18789">
            <v>45973.270243055558</v>
          </cell>
          <cell r="G18789">
            <v>45974.269988425927</v>
          </cell>
          <cell r="H18789">
            <v>5</v>
          </cell>
          <cell r="O18789">
            <v>1027450</v>
          </cell>
        </row>
        <row r="18790">
          <cell r="A18790">
            <v>45978</v>
          </cell>
          <cell r="C18790" t="str">
            <v>VENTAS MOSTRADOR</v>
          </cell>
          <cell r="F18790">
            <v>45978</v>
          </cell>
          <cell r="G18790">
            <v>45978</v>
          </cell>
          <cell r="H18790">
            <v>0</v>
          </cell>
          <cell r="O18790">
            <v>1506474</v>
          </cell>
        </row>
        <row r="18791">
          <cell r="A18791">
            <v>45978</v>
          </cell>
          <cell r="C18791" t="str">
            <v>TRADICION GASTRONOMICA SAS</v>
          </cell>
          <cell r="F18791">
            <v>45972.365578703706</v>
          </cell>
          <cell r="G18791">
            <v>45973.364537037036</v>
          </cell>
          <cell r="H18791">
            <v>6</v>
          </cell>
          <cell r="O18791">
            <v>2750000</v>
          </cell>
        </row>
        <row r="18792">
          <cell r="A18792">
            <v>45978</v>
          </cell>
          <cell r="C18792" t="str">
            <v>VENTAS MOSTRADOR</v>
          </cell>
          <cell r="F18792">
            <v>45978</v>
          </cell>
          <cell r="G18792">
            <v>45978</v>
          </cell>
          <cell r="H18792">
            <v>0</v>
          </cell>
          <cell r="O18792">
            <v>2800164</v>
          </cell>
        </row>
        <row r="18793">
          <cell r="A18793">
            <v>45979</v>
          </cell>
          <cell r="C18793" t="str">
            <v>DOROTEA PARRILA SAS</v>
          </cell>
          <cell r="F18793">
            <v>45967</v>
          </cell>
          <cell r="G18793">
            <v>45968</v>
          </cell>
          <cell r="H18793">
            <v>17</v>
          </cell>
          <cell r="O18793">
            <v>2103500</v>
          </cell>
        </row>
        <row r="18794">
          <cell r="A18794">
            <v>45979</v>
          </cell>
          <cell r="C18794" t="str">
            <v>DOROTEA PARRILA SAS</v>
          </cell>
          <cell r="F18794">
            <v>45971</v>
          </cell>
          <cell r="G18794">
            <v>45972</v>
          </cell>
          <cell r="H18794">
            <v>13</v>
          </cell>
          <cell r="O18794">
            <v>862400</v>
          </cell>
        </row>
        <row r="18795">
          <cell r="A18795">
            <v>45979</v>
          </cell>
          <cell r="C18795" t="str">
            <v>DOROTEA PARRILA SAS</v>
          </cell>
          <cell r="F18795">
            <v>45974</v>
          </cell>
          <cell r="G18795">
            <v>45975</v>
          </cell>
          <cell r="H18795">
            <v>10</v>
          </cell>
          <cell r="O18795">
            <v>2527800</v>
          </cell>
        </row>
        <row r="18796">
          <cell r="A18796">
            <v>45979</v>
          </cell>
          <cell r="C18796" t="str">
            <v>SOSTENIBILIDAD S.A.S.</v>
          </cell>
          <cell r="F18796">
            <v>45967.591458333336</v>
          </cell>
          <cell r="G18796">
            <v>45982.591354166667</v>
          </cell>
          <cell r="H18796">
            <v>-2</v>
          </cell>
          <cell r="O18796">
            <v>708400</v>
          </cell>
        </row>
        <row r="18797">
          <cell r="A18797">
            <v>45979</v>
          </cell>
          <cell r="C18797" t="str">
            <v>SONIA CONTANZA CARDENAS MURCIA</v>
          </cell>
          <cell r="F18797">
            <v>45979.338379629633</v>
          </cell>
          <cell r="G18797">
            <v>45980.336863425924</v>
          </cell>
          <cell r="H18797">
            <v>0</v>
          </cell>
          <cell r="O18797">
            <v>124000</v>
          </cell>
        </row>
        <row r="18798">
          <cell r="A18798">
            <v>45979</v>
          </cell>
          <cell r="C18798" t="str">
            <v>VENTAS MOSTRADOR</v>
          </cell>
          <cell r="F18798">
            <v>45979</v>
          </cell>
          <cell r="G18798">
            <v>45979</v>
          </cell>
          <cell r="H18798">
            <v>0</v>
          </cell>
          <cell r="O18798">
            <v>20000</v>
          </cell>
        </row>
        <row r="18799">
          <cell r="A18799">
            <v>45979</v>
          </cell>
          <cell r="C18799" t="str">
            <v>CIELO ALEXANDRA MENDOZA RODRIGUEZ</v>
          </cell>
          <cell r="F18799">
            <v>45976.452627314815</v>
          </cell>
          <cell r="G18799">
            <v>45977.452499999999</v>
          </cell>
          <cell r="H18799">
            <v>12</v>
          </cell>
          <cell r="O18799">
            <v>850999.98</v>
          </cell>
        </row>
        <row r="18800">
          <cell r="A18800">
            <v>45979</v>
          </cell>
          <cell r="C18800" t="str">
            <v>CIELO ALEXANDRA MENDOZA RODRIGUEZ</v>
          </cell>
          <cell r="F18800">
            <v>45979.336539351854</v>
          </cell>
          <cell r="G18800">
            <v>45980.336469907408</v>
          </cell>
          <cell r="H18800">
            <v>9</v>
          </cell>
          <cell r="O18800">
            <v>850999.98</v>
          </cell>
        </row>
        <row r="18801">
          <cell r="A18801">
            <v>45979</v>
          </cell>
          <cell r="C18801" t="str">
            <v>CARLOS ANDRES HERNANDEZ MARTINEZ</v>
          </cell>
          <cell r="F18801">
            <v>45979.383333333331</v>
          </cell>
          <cell r="G18801">
            <v>45980.383263888885</v>
          </cell>
          <cell r="H18801">
            <v>8</v>
          </cell>
          <cell r="O18801">
            <v>1063749.97</v>
          </cell>
        </row>
        <row r="18802">
          <cell r="A18802">
            <v>45979</v>
          </cell>
          <cell r="C18802" t="str">
            <v>VENTAS MOSTRADOR</v>
          </cell>
          <cell r="F18802">
            <v>45979</v>
          </cell>
          <cell r="G18802">
            <v>45979</v>
          </cell>
          <cell r="H18802">
            <v>0</v>
          </cell>
          <cell r="O18802">
            <v>24400</v>
          </cell>
        </row>
        <row r="18803">
          <cell r="A18803">
            <v>45979</v>
          </cell>
          <cell r="C18803" t="str">
            <v>VENTAS MOSTRADOR</v>
          </cell>
          <cell r="F18803">
            <v>45979</v>
          </cell>
          <cell r="G18803">
            <v>45979</v>
          </cell>
          <cell r="H18803">
            <v>0</v>
          </cell>
          <cell r="O18803">
            <v>28000</v>
          </cell>
        </row>
        <row r="18804">
          <cell r="A18804">
            <v>45979</v>
          </cell>
          <cell r="C18804" t="str">
            <v>VENTAS MOSTRADOR</v>
          </cell>
          <cell r="F18804">
            <v>45979</v>
          </cell>
          <cell r="G18804">
            <v>45979</v>
          </cell>
          <cell r="H18804">
            <v>0</v>
          </cell>
          <cell r="O18804">
            <v>23080</v>
          </cell>
        </row>
        <row r="18805">
          <cell r="A18805">
            <v>45979</v>
          </cell>
          <cell r="C18805" t="str">
            <v>VENTAS MOSTRADOR</v>
          </cell>
          <cell r="F18805">
            <v>45979</v>
          </cell>
          <cell r="G18805">
            <v>45979</v>
          </cell>
          <cell r="H18805">
            <v>0</v>
          </cell>
          <cell r="O18805">
            <v>30000</v>
          </cell>
        </row>
        <row r="18806">
          <cell r="A18806">
            <v>45979</v>
          </cell>
          <cell r="C18806" t="str">
            <v>VENTAS MOSTRADOR</v>
          </cell>
          <cell r="F18806">
            <v>45979</v>
          </cell>
          <cell r="G18806">
            <v>45979</v>
          </cell>
          <cell r="H18806">
            <v>0</v>
          </cell>
          <cell r="O18806">
            <v>20900</v>
          </cell>
        </row>
        <row r="18807">
          <cell r="A18807">
            <v>45979</v>
          </cell>
          <cell r="C18807" t="str">
            <v>VENTAS MOSTRADOR</v>
          </cell>
          <cell r="F18807">
            <v>45979</v>
          </cell>
          <cell r="G18807">
            <v>45979</v>
          </cell>
          <cell r="H18807">
            <v>0</v>
          </cell>
          <cell r="O18807">
            <v>20000</v>
          </cell>
        </row>
        <row r="18808">
          <cell r="A18808">
            <v>45979</v>
          </cell>
          <cell r="C18808" t="str">
            <v>VENTAS MOSTRADOR</v>
          </cell>
          <cell r="F18808">
            <v>45979</v>
          </cell>
          <cell r="G18808">
            <v>45979</v>
          </cell>
          <cell r="H18808">
            <v>0</v>
          </cell>
          <cell r="O18808">
            <v>22290</v>
          </cell>
        </row>
        <row r="18809">
          <cell r="A18809">
            <v>45979</v>
          </cell>
          <cell r="C18809" t="str">
            <v>VENTAS MOSTRADOR</v>
          </cell>
          <cell r="F18809">
            <v>45979</v>
          </cell>
          <cell r="G18809">
            <v>45979</v>
          </cell>
          <cell r="H18809">
            <v>0</v>
          </cell>
          <cell r="O18809">
            <v>20700</v>
          </cell>
        </row>
        <row r="18810">
          <cell r="A18810">
            <v>45979</v>
          </cell>
          <cell r="C18810" t="str">
            <v>MESABAR SAS</v>
          </cell>
          <cell r="F18810">
            <v>45974.524143518516</v>
          </cell>
          <cell r="G18810">
            <v>45982.520798611113</v>
          </cell>
          <cell r="H18810">
            <v>3</v>
          </cell>
          <cell r="O18810">
            <v>847500</v>
          </cell>
        </row>
        <row r="18811">
          <cell r="A18811">
            <v>45979</v>
          </cell>
          <cell r="C18811" t="str">
            <v>ALTO BISTRO SAS</v>
          </cell>
          <cell r="F18811">
            <v>45969</v>
          </cell>
          <cell r="G18811">
            <v>45970</v>
          </cell>
          <cell r="H18811">
            <v>15</v>
          </cell>
          <cell r="O18811">
            <v>304950</v>
          </cell>
        </row>
        <row r="18812">
          <cell r="A18812">
            <v>45979</v>
          </cell>
          <cell r="C18812" t="str">
            <v>ALTO BISTRO SAS</v>
          </cell>
          <cell r="F18812">
            <v>45979</v>
          </cell>
          <cell r="G18812">
            <v>45980</v>
          </cell>
          <cell r="H18812">
            <v>5</v>
          </cell>
          <cell r="O18812">
            <v>18050</v>
          </cell>
        </row>
        <row r="18813">
          <cell r="A18813">
            <v>45979</v>
          </cell>
          <cell r="C18813" t="str">
            <v>ALEJANDRO  DURAN</v>
          </cell>
          <cell r="F18813">
            <v>45979.188564814816</v>
          </cell>
          <cell r="G18813">
            <v>45980.188356481478</v>
          </cell>
          <cell r="H18813">
            <v>8</v>
          </cell>
          <cell r="O18813">
            <v>2171400</v>
          </cell>
        </row>
        <row r="18814">
          <cell r="A18814">
            <v>45979</v>
          </cell>
          <cell r="C18814" t="str">
            <v>CARLOS ANDRES HERNANDEZ MARTINEZ</v>
          </cell>
          <cell r="F18814">
            <v>45976</v>
          </cell>
          <cell r="G18814">
            <v>45977</v>
          </cell>
          <cell r="H18814">
            <v>8</v>
          </cell>
          <cell r="O18814">
            <v>1063750</v>
          </cell>
        </row>
        <row r="18815">
          <cell r="A18815">
            <v>45979</v>
          </cell>
          <cell r="C18815" t="str">
            <v>CARLOS ANDRES HERNANDEZ MARTINEZ</v>
          </cell>
          <cell r="F18815">
            <v>45976.416747685187</v>
          </cell>
          <cell r="G18815">
            <v>45977.416666666664</v>
          </cell>
          <cell r="H18815">
            <v>11</v>
          </cell>
          <cell r="O18815">
            <v>425499.99</v>
          </cell>
        </row>
        <row r="18816">
          <cell r="A18816">
            <v>45979</v>
          </cell>
          <cell r="C18816" t="str">
            <v>PENTAGONO INVERSIONES SAS</v>
          </cell>
          <cell r="F18816">
            <v>45947</v>
          </cell>
          <cell r="G18816">
            <v>45977</v>
          </cell>
          <cell r="H18816">
            <v>8</v>
          </cell>
          <cell r="O18816">
            <v>1356550</v>
          </cell>
        </row>
        <row r="18817">
          <cell r="A18817">
            <v>45979</v>
          </cell>
          <cell r="C18817" t="str">
            <v>ALIMENTOS BRIKO SAS</v>
          </cell>
          <cell r="F18817">
            <v>45979.285740740743</v>
          </cell>
          <cell r="G18817">
            <v>45980.285624999997</v>
          </cell>
          <cell r="H18817">
            <v>8</v>
          </cell>
          <cell r="O18817">
            <v>555100</v>
          </cell>
        </row>
        <row r="18818">
          <cell r="A18818">
            <v>45979</v>
          </cell>
          <cell r="C18818" t="str">
            <v>FELIPE BECERRA ZAPATA</v>
          </cell>
          <cell r="F18818">
            <v>45973</v>
          </cell>
          <cell r="G18818">
            <v>45974</v>
          </cell>
          <cell r="H18818">
            <v>11</v>
          </cell>
          <cell r="O18818">
            <v>327200</v>
          </cell>
        </row>
        <row r="18819">
          <cell r="A18819">
            <v>45979</v>
          </cell>
          <cell r="C18819" t="str">
            <v>DUARTE POSADA VALERIA</v>
          </cell>
          <cell r="F18819">
            <v>45967.262187499997</v>
          </cell>
          <cell r="G18819">
            <v>45982.262071759258</v>
          </cell>
          <cell r="H18819">
            <v>7</v>
          </cell>
          <cell r="O18819">
            <v>369600</v>
          </cell>
        </row>
        <row r="18820">
          <cell r="A18820">
            <v>45979</v>
          </cell>
          <cell r="C18820" t="str">
            <v>CRISTIAN  ROJAS RIVERA</v>
          </cell>
          <cell r="F18820">
            <v>45976</v>
          </cell>
          <cell r="G18820">
            <v>45982</v>
          </cell>
          <cell r="H18820">
            <v>3</v>
          </cell>
          <cell r="O18820">
            <v>638250</v>
          </cell>
        </row>
        <row r="18821">
          <cell r="A18821">
            <v>45979</v>
          </cell>
          <cell r="C18821" t="str">
            <v>CIELO ALEXANDRA MENDOZA RODRIGUEZ</v>
          </cell>
          <cell r="F18821">
            <v>45976.451689814814</v>
          </cell>
          <cell r="G18821">
            <v>45977.451620370368</v>
          </cell>
          <cell r="H18821">
            <v>11</v>
          </cell>
          <cell r="O18821">
            <v>425499.99</v>
          </cell>
        </row>
        <row r="18822">
          <cell r="A18822">
            <v>45979</v>
          </cell>
          <cell r="C18822" t="str">
            <v>CIELO ALEXANDRA MENDOZA RODRIGUEZ</v>
          </cell>
          <cell r="F18822">
            <v>45979.340069444443</v>
          </cell>
          <cell r="G18822">
            <v>45980.339918981481</v>
          </cell>
          <cell r="H18822">
            <v>8</v>
          </cell>
          <cell r="O18822">
            <v>425499.99</v>
          </cell>
        </row>
        <row r="18823">
          <cell r="A18823">
            <v>45979</v>
          </cell>
          <cell r="C18823" t="str">
            <v>CIELO ALEXANDRA MENDOZA RODRIGUEZ</v>
          </cell>
          <cell r="F18823">
            <v>45979.350312499999</v>
          </cell>
          <cell r="G18823">
            <v>45980.350231481483</v>
          </cell>
          <cell r="H18823">
            <v>8</v>
          </cell>
          <cell r="O18823">
            <v>212749.99</v>
          </cell>
        </row>
        <row r="18824">
          <cell r="A18824">
            <v>45979</v>
          </cell>
          <cell r="C18824" t="str">
            <v>NESTOR ABEL NOREÑA URREA</v>
          </cell>
          <cell r="F18824">
            <v>45979.273275462961</v>
          </cell>
          <cell r="G18824">
            <v>45980.269768518519</v>
          </cell>
          <cell r="H18824">
            <v>6</v>
          </cell>
          <cell r="O18824">
            <v>682290</v>
          </cell>
        </row>
        <row r="18825">
          <cell r="A18825">
            <v>45979</v>
          </cell>
          <cell r="C18825" t="str">
            <v>YERALDIN  ALVAREZ MANRIQUE</v>
          </cell>
          <cell r="F18825">
            <v>45976.503067129626</v>
          </cell>
          <cell r="G18825">
            <v>45977.50273148148</v>
          </cell>
          <cell r="H18825">
            <v>9</v>
          </cell>
          <cell r="O18825">
            <v>640000</v>
          </cell>
        </row>
        <row r="18826">
          <cell r="A18826">
            <v>45979</v>
          </cell>
          <cell r="C18826" t="str">
            <v>LONGO S.A.S</v>
          </cell>
          <cell r="F18826">
            <v>45946.274293981478</v>
          </cell>
          <cell r="G18826">
            <v>45961.273645833331</v>
          </cell>
          <cell r="H18826">
            <v>19</v>
          </cell>
          <cell r="O18826">
            <v>4593480</v>
          </cell>
        </row>
        <row r="18827">
          <cell r="A18827">
            <v>45979</v>
          </cell>
          <cell r="C18827" t="str">
            <v>LONGO S.A.S</v>
          </cell>
          <cell r="F18827">
            <v>45952.592928240738</v>
          </cell>
          <cell r="G18827">
            <v>45967.592210648145</v>
          </cell>
          <cell r="H18827">
            <v>13</v>
          </cell>
          <cell r="O18827">
            <v>2571991.4748</v>
          </cell>
        </row>
        <row r="18828">
          <cell r="A18828">
            <v>45979</v>
          </cell>
          <cell r="C18828" t="str">
            <v>ALIANZA DOC SAS</v>
          </cell>
          <cell r="F18828">
            <v>45966.349293981482</v>
          </cell>
          <cell r="G18828">
            <v>45974.349189814813</v>
          </cell>
          <cell r="H18828">
            <v>6</v>
          </cell>
          <cell r="O18828">
            <v>2057900</v>
          </cell>
        </row>
        <row r="18829">
          <cell r="A18829">
            <v>45979</v>
          </cell>
          <cell r="C18829" t="str">
            <v>JOSE IGNACIO MENESES</v>
          </cell>
          <cell r="F18829">
            <v>45974.304664351854</v>
          </cell>
          <cell r="G18829">
            <v>45975.303993055553</v>
          </cell>
          <cell r="H18829">
            <v>5</v>
          </cell>
          <cell r="O18829">
            <v>1657800</v>
          </cell>
        </row>
        <row r="18830">
          <cell r="A18830">
            <v>45979</v>
          </cell>
          <cell r="C18830" t="str">
            <v xml:space="preserve">A MANO SAS </v>
          </cell>
          <cell r="F18830">
            <v>45972.563344907408</v>
          </cell>
          <cell r="G18830">
            <v>45980.563252314816</v>
          </cell>
          <cell r="H18830">
            <v>0</v>
          </cell>
          <cell r="O18830">
            <v>368000</v>
          </cell>
        </row>
        <row r="18831">
          <cell r="A18831">
            <v>45979</v>
          </cell>
          <cell r="C18831" t="str">
            <v>TUKAN ALIMENTOS SAS</v>
          </cell>
          <cell r="F18831">
            <v>45899.29310185185</v>
          </cell>
          <cell r="G18831">
            <v>45929.29210648148</v>
          </cell>
          <cell r="H18831">
            <v>51</v>
          </cell>
          <cell r="O18831">
            <v>492999.97</v>
          </cell>
        </row>
        <row r="18832">
          <cell r="A18832">
            <v>45979</v>
          </cell>
          <cell r="C18832" t="str">
            <v>TUKAN ALIMENTOS SAS</v>
          </cell>
          <cell r="F18832">
            <v>45904.409687500003</v>
          </cell>
          <cell r="G18832">
            <v>45934.380486111113</v>
          </cell>
          <cell r="H18832">
            <v>46</v>
          </cell>
          <cell r="O18832">
            <v>579999.93000000005</v>
          </cell>
        </row>
        <row r="18833">
          <cell r="A18833">
            <v>45979</v>
          </cell>
          <cell r="C18833" t="str">
            <v>TUKAN ALIMENTOS SAS</v>
          </cell>
          <cell r="F18833">
            <v>45910.339224537034</v>
          </cell>
          <cell r="G18833">
            <v>45940.337893518517</v>
          </cell>
          <cell r="H18833">
            <v>40</v>
          </cell>
          <cell r="O18833">
            <v>354000</v>
          </cell>
        </row>
        <row r="18834">
          <cell r="A18834">
            <v>45979</v>
          </cell>
          <cell r="C18834" t="str">
            <v>TUKAN ALIMENTOS SAS</v>
          </cell>
          <cell r="F18834">
            <v>45913.279502314814</v>
          </cell>
          <cell r="G18834">
            <v>45943.27921296296</v>
          </cell>
          <cell r="H18834">
            <v>37</v>
          </cell>
          <cell r="O18834">
            <v>187000</v>
          </cell>
        </row>
        <row r="18835">
          <cell r="A18835">
            <v>45979</v>
          </cell>
          <cell r="C18835" t="str">
            <v>TUKAN ALIMENTOS SAS</v>
          </cell>
          <cell r="F18835">
            <v>45917.290937500002</v>
          </cell>
          <cell r="G18835">
            <v>45947.290821759256</v>
          </cell>
          <cell r="H18835">
            <v>33</v>
          </cell>
          <cell r="O18835">
            <v>711949.9</v>
          </cell>
        </row>
        <row r="18836">
          <cell r="A18836">
            <v>45979</v>
          </cell>
          <cell r="C18836" t="str">
            <v>TUKAN ALIMENTOS SAS</v>
          </cell>
          <cell r="F18836">
            <v>45925.325613425928</v>
          </cell>
          <cell r="G18836">
            <v>45955.325462962966</v>
          </cell>
          <cell r="H18836">
            <v>25</v>
          </cell>
          <cell r="O18836">
            <v>418200</v>
          </cell>
        </row>
        <row r="18837">
          <cell r="A18837">
            <v>45979</v>
          </cell>
          <cell r="C18837" t="str">
            <v>TUKAN ALIMENTOS SAS</v>
          </cell>
          <cell r="F18837">
            <v>45927.278402777774</v>
          </cell>
          <cell r="G18837">
            <v>45957.278229166666</v>
          </cell>
          <cell r="H18837">
            <v>23</v>
          </cell>
          <cell r="O18837">
            <v>284999.90000000002</v>
          </cell>
        </row>
        <row r="18838">
          <cell r="A18838">
            <v>45979</v>
          </cell>
          <cell r="C18838" t="str">
            <v>MOYSER SAS</v>
          </cell>
          <cell r="F18838">
            <v>45976.459722222222</v>
          </cell>
          <cell r="G18838">
            <v>45977.459629629629</v>
          </cell>
          <cell r="H18838">
            <v>3</v>
          </cell>
          <cell r="O18838">
            <v>2548000</v>
          </cell>
        </row>
        <row r="18839">
          <cell r="A18839">
            <v>45979</v>
          </cell>
          <cell r="C18839" t="str">
            <v>GLORIA  BARATO DE PINZON</v>
          </cell>
          <cell r="F18839">
            <v>45976.324490740742</v>
          </cell>
          <cell r="G18839">
            <v>45977.324386574073</v>
          </cell>
          <cell r="H18839">
            <v>3</v>
          </cell>
          <cell r="O18839">
            <v>670250</v>
          </cell>
        </row>
        <row r="18840">
          <cell r="A18840">
            <v>45979</v>
          </cell>
          <cell r="C18840" t="str">
            <v>VENTAS MOSTRADOR</v>
          </cell>
          <cell r="F18840">
            <v>45979</v>
          </cell>
          <cell r="G18840">
            <v>45979</v>
          </cell>
          <cell r="O18840">
            <v>333737</v>
          </cell>
        </row>
        <row r="18841">
          <cell r="A18841">
            <v>45979</v>
          </cell>
          <cell r="C18841" t="str">
            <v>VENTAS MOSTRADOR</v>
          </cell>
          <cell r="F18841">
            <v>45979</v>
          </cell>
          <cell r="G18841">
            <v>45979</v>
          </cell>
          <cell r="O18841">
            <v>1538418</v>
          </cell>
        </row>
        <row r="18842">
          <cell r="A18842">
            <v>45979</v>
          </cell>
          <cell r="C18842" t="str">
            <v>EL CARNAL SAS</v>
          </cell>
          <cell r="F18842">
            <v>45969.439675925925</v>
          </cell>
          <cell r="G18842">
            <v>45977.439606481479</v>
          </cell>
          <cell r="H18842">
            <v>3</v>
          </cell>
          <cell r="O18842">
            <v>15041270.267999999</v>
          </cell>
        </row>
        <row r="18843">
          <cell r="A18843">
            <v>45979</v>
          </cell>
          <cell r="C18843" t="str">
            <v>EL CARNAL SAS</v>
          </cell>
          <cell r="F18843">
            <v>45971.656458333331</v>
          </cell>
          <cell r="G18843">
            <v>45979.655277777776</v>
          </cell>
          <cell r="H18843">
            <v>1</v>
          </cell>
          <cell r="O18843">
            <v>15497294.4792</v>
          </cell>
        </row>
        <row r="18844">
          <cell r="A18844">
            <v>45979</v>
          </cell>
          <cell r="C18844" t="str">
            <v>EL CARNAL SAS</v>
          </cell>
          <cell r="F18844">
            <v>45972.591168981482</v>
          </cell>
          <cell r="G18844">
            <v>45980.591041666667</v>
          </cell>
          <cell r="H18844">
            <v>0</v>
          </cell>
          <cell r="O18844">
            <v>12400847.063999999</v>
          </cell>
        </row>
        <row r="18845">
          <cell r="A18845">
            <v>45979</v>
          </cell>
          <cell r="C18845" t="str">
            <v>EL CARNAL SAS</v>
          </cell>
          <cell r="F18845">
            <v>45973.581469907411</v>
          </cell>
          <cell r="G18845">
            <v>45981.581365740742</v>
          </cell>
          <cell r="H18845">
            <v>-1</v>
          </cell>
          <cell r="O18845">
            <v>16749210.0024</v>
          </cell>
        </row>
        <row r="18846">
          <cell r="A18846">
            <v>45979</v>
          </cell>
          <cell r="C18846" t="str">
            <v>EL CARNAL SAS</v>
          </cell>
          <cell r="F18846">
            <v>45974.568368055552</v>
          </cell>
          <cell r="G18846">
            <v>45982.568252314813</v>
          </cell>
          <cell r="H18846">
            <v>-2</v>
          </cell>
          <cell r="O18846">
            <v>15192919.8288</v>
          </cell>
        </row>
        <row r="18847">
          <cell r="A18847">
            <v>45980</v>
          </cell>
          <cell r="C18847" t="str">
            <v>VENTAS MOSTRADOR</v>
          </cell>
          <cell r="F18847">
            <v>45980</v>
          </cell>
          <cell r="G18847">
            <v>45980</v>
          </cell>
          <cell r="H18847">
            <v>0</v>
          </cell>
          <cell r="O18847">
            <v>7300</v>
          </cell>
        </row>
        <row r="18848">
          <cell r="A18848">
            <v>45980</v>
          </cell>
          <cell r="C18848" t="str">
            <v>VENTAS MOSTRADOR</v>
          </cell>
          <cell r="F18848">
            <v>45980</v>
          </cell>
          <cell r="G18848">
            <v>45980</v>
          </cell>
          <cell r="H18848">
            <v>0</v>
          </cell>
          <cell r="O18848">
            <v>9750</v>
          </cell>
        </row>
        <row r="18849">
          <cell r="A18849">
            <v>45980</v>
          </cell>
          <cell r="C18849" t="str">
            <v>VENTAS MOSTRADOR</v>
          </cell>
          <cell r="F18849">
            <v>45980</v>
          </cell>
          <cell r="G18849">
            <v>45980</v>
          </cell>
          <cell r="H18849">
            <v>0</v>
          </cell>
          <cell r="O18849">
            <v>9900</v>
          </cell>
        </row>
        <row r="18850">
          <cell r="A18850">
            <v>45980</v>
          </cell>
          <cell r="C18850" t="str">
            <v>VENTAS MOSTRADOR</v>
          </cell>
          <cell r="F18850">
            <v>45980</v>
          </cell>
          <cell r="G18850">
            <v>45980</v>
          </cell>
          <cell r="H18850">
            <v>0</v>
          </cell>
          <cell r="O18850">
            <v>10800</v>
          </cell>
        </row>
        <row r="18851">
          <cell r="A18851">
            <v>45980</v>
          </cell>
          <cell r="C18851" t="str">
            <v>VENTAS MOSTRADOR</v>
          </cell>
          <cell r="F18851">
            <v>45980</v>
          </cell>
          <cell r="G18851">
            <v>45980</v>
          </cell>
          <cell r="H18851">
            <v>0</v>
          </cell>
          <cell r="O18851">
            <v>12540</v>
          </cell>
        </row>
        <row r="18852">
          <cell r="A18852">
            <v>45980</v>
          </cell>
          <cell r="C18852" t="str">
            <v>VENTAS MOSTRADOR</v>
          </cell>
          <cell r="F18852">
            <v>45980</v>
          </cell>
          <cell r="G18852">
            <v>45980</v>
          </cell>
          <cell r="H18852">
            <v>0</v>
          </cell>
          <cell r="O18852">
            <v>14000</v>
          </cell>
        </row>
        <row r="18853">
          <cell r="A18853">
            <v>45980</v>
          </cell>
          <cell r="C18853" t="str">
            <v>FELIPE BECERRA ZAPATA</v>
          </cell>
          <cell r="F18853">
            <v>45967</v>
          </cell>
          <cell r="G18853">
            <v>45968</v>
          </cell>
          <cell r="H18853">
            <v>17</v>
          </cell>
          <cell r="O18853">
            <v>5000</v>
          </cell>
        </row>
        <row r="18854">
          <cell r="A18854">
            <v>45980</v>
          </cell>
          <cell r="C18854" t="str">
            <v>FELIPE BECERRA ZAPATA</v>
          </cell>
          <cell r="F18854">
            <v>45973</v>
          </cell>
          <cell r="G18854">
            <v>45974</v>
          </cell>
          <cell r="H18854">
            <v>11</v>
          </cell>
          <cell r="O18854">
            <v>5000</v>
          </cell>
        </row>
        <row r="18855">
          <cell r="A18855">
            <v>45980</v>
          </cell>
          <cell r="C18855" t="str">
            <v>FELIPE BECERRA ZAPATA</v>
          </cell>
          <cell r="F18855">
            <v>45981</v>
          </cell>
          <cell r="G18855">
            <v>45982</v>
          </cell>
          <cell r="H18855">
            <v>3</v>
          </cell>
          <cell r="O18855">
            <v>5000</v>
          </cell>
        </row>
        <row r="18856">
          <cell r="A18856">
            <v>45980</v>
          </cell>
          <cell r="C18856" t="str">
            <v>VENTAS MOSTRADOR</v>
          </cell>
          <cell r="F18856">
            <v>45980</v>
          </cell>
          <cell r="G18856">
            <v>45980</v>
          </cell>
          <cell r="H18856">
            <v>0</v>
          </cell>
          <cell r="O18856">
            <v>20280</v>
          </cell>
        </row>
        <row r="18857">
          <cell r="A18857">
            <v>45980</v>
          </cell>
          <cell r="C18857" t="str">
            <v>VENTAS MOSTRADOR</v>
          </cell>
          <cell r="F18857">
            <v>45980</v>
          </cell>
          <cell r="G18857">
            <v>45980</v>
          </cell>
          <cell r="H18857">
            <v>0</v>
          </cell>
          <cell r="O18857">
            <v>29440</v>
          </cell>
        </row>
        <row r="18858">
          <cell r="A18858">
            <v>45980</v>
          </cell>
          <cell r="C18858" t="str">
            <v>VENTAS MOSTRADOR</v>
          </cell>
          <cell r="F18858">
            <v>45980</v>
          </cell>
          <cell r="G18858">
            <v>45980</v>
          </cell>
          <cell r="H18858">
            <v>0</v>
          </cell>
          <cell r="O18858">
            <v>34000</v>
          </cell>
        </row>
        <row r="18859">
          <cell r="A18859">
            <v>45980</v>
          </cell>
          <cell r="C18859" t="str">
            <v>VENTAS MOSTRADOR</v>
          </cell>
          <cell r="F18859">
            <v>45980</v>
          </cell>
          <cell r="G18859">
            <v>45980</v>
          </cell>
          <cell r="H18859">
            <v>0</v>
          </cell>
          <cell r="O18859">
            <v>36000</v>
          </cell>
        </row>
        <row r="18860">
          <cell r="A18860">
            <v>45980</v>
          </cell>
          <cell r="C18860" t="str">
            <v>VENTAS MOSTRADOR</v>
          </cell>
          <cell r="F18860">
            <v>45980</v>
          </cell>
          <cell r="G18860">
            <v>45980</v>
          </cell>
          <cell r="H18860">
            <v>0</v>
          </cell>
          <cell r="O18860">
            <v>39854</v>
          </cell>
        </row>
        <row r="18861">
          <cell r="A18861">
            <v>45980</v>
          </cell>
          <cell r="C18861" t="str">
            <v>VENTAS MOSTRADOR</v>
          </cell>
          <cell r="F18861">
            <v>45980</v>
          </cell>
          <cell r="G18861">
            <v>45980</v>
          </cell>
          <cell r="H18861">
            <v>0</v>
          </cell>
          <cell r="O18861">
            <v>40000</v>
          </cell>
        </row>
        <row r="18862">
          <cell r="A18862">
            <v>45980</v>
          </cell>
          <cell r="C18862" t="str">
            <v>VENTAS MOSTRADOR</v>
          </cell>
          <cell r="F18862">
            <v>45980</v>
          </cell>
          <cell r="G18862">
            <v>45980</v>
          </cell>
          <cell r="H18862">
            <v>0</v>
          </cell>
          <cell r="O18862">
            <v>56768</v>
          </cell>
        </row>
        <row r="18863">
          <cell r="A18863">
            <v>45980</v>
          </cell>
          <cell r="C18863" t="str">
            <v>RIVERA BLANCO YOSMARY</v>
          </cell>
          <cell r="F18863">
            <v>45974.343981481485</v>
          </cell>
          <cell r="G18863">
            <v>45982.343784722223</v>
          </cell>
          <cell r="H18863">
            <v>7</v>
          </cell>
          <cell r="O18863">
            <v>94350</v>
          </cell>
        </row>
        <row r="18864">
          <cell r="A18864">
            <v>45980</v>
          </cell>
          <cell r="C18864" t="str">
            <v>VENTAS MOSTRADOR</v>
          </cell>
          <cell r="F18864">
            <v>45980</v>
          </cell>
          <cell r="G18864">
            <v>45980</v>
          </cell>
          <cell r="H18864">
            <v>0</v>
          </cell>
          <cell r="O18864">
            <v>95110</v>
          </cell>
        </row>
        <row r="18865">
          <cell r="A18865">
            <v>45980</v>
          </cell>
          <cell r="C18865" t="str">
            <v>FABIAN LEONARGO GOMEZ JUNCA</v>
          </cell>
          <cell r="F18865">
            <v>45980</v>
          </cell>
          <cell r="G18865">
            <v>45981</v>
          </cell>
          <cell r="H18865">
            <v>4</v>
          </cell>
          <cell r="O18865">
            <v>101000</v>
          </cell>
        </row>
        <row r="18866">
          <cell r="A18866">
            <v>45980</v>
          </cell>
          <cell r="C18866" t="str">
            <v>JUAN MANUEL PALLARES ARRIETA</v>
          </cell>
          <cell r="F18866">
            <v>45974</v>
          </cell>
          <cell r="G18866">
            <v>45975</v>
          </cell>
          <cell r="H18866">
            <v>10</v>
          </cell>
          <cell r="O18866">
            <v>101100</v>
          </cell>
        </row>
        <row r="18867">
          <cell r="A18867">
            <v>45980</v>
          </cell>
          <cell r="C18867" t="str">
            <v>VENTAS MOSTRADOR</v>
          </cell>
          <cell r="F18867">
            <v>45980</v>
          </cell>
          <cell r="G18867">
            <v>45980</v>
          </cell>
          <cell r="H18867">
            <v>0</v>
          </cell>
          <cell r="O18867">
            <v>101450</v>
          </cell>
        </row>
        <row r="18868">
          <cell r="A18868">
            <v>45980</v>
          </cell>
          <cell r="C18868" t="str">
            <v>CRISTIAN MANUEL BELTRAN VALENZUELA</v>
          </cell>
          <cell r="F18868">
            <v>45980</v>
          </cell>
          <cell r="G18868">
            <v>45988</v>
          </cell>
          <cell r="H18868">
            <v>-3</v>
          </cell>
          <cell r="O18868">
            <v>128840</v>
          </cell>
        </row>
        <row r="18869">
          <cell r="A18869">
            <v>45980</v>
          </cell>
          <cell r="C18869" t="str">
            <v>YALINDI  BONILLA GRANADOS</v>
          </cell>
          <cell r="F18869">
            <v>45980</v>
          </cell>
          <cell r="G18869">
            <v>45981</v>
          </cell>
          <cell r="H18869">
            <v>4</v>
          </cell>
          <cell r="O18869">
            <v>130400</v>
          </cell>
        </row>
        <row r="18870">
          <cell r="A18870">
            <v>45980</v>
          </cell>
          <cell r="C18870" t="str">
            <v>VENTANITA DEL ALMA SAS</v>
          </cell>
          <cell r="F18870">
            <v>45968.340405092589</v>
          </cell>
          <cell r="G18870">
            <v>45976.331388888888</v>
          </cell>
          <cell r="H18870">
            <v>13</v>
          </cell>
          <cell r="O18870">
            <v>200000</v>
          </cell>
        </row>
        <row r="18871">
          <cell r="A18871">
            <v>45980</v>
          </cell>
          <cell r="C18871" t="str">
            <v>LUZ MARINA PELAYO ORTIZ</v>
          </cell>
          <cell r="F18871">
            <v>45980</v>
          </cell>
          <cell r="G18871">
            <v>45981</v>
          </cell>
          <cell r="H18871">
            <v>4</v>
          </cell>
          <cell r="O18871">
            <v>223600</v>
          </cell>
        </row>
        <row r="18872">
          <cell r="A18872">
            <v>45980</v>
          </cell>
          <cell r="C18872" t="str">
            <v>POLA Y TEJO SAS</v>
          </cell>
          <cell r="F18872">
            <v>45926</v>
          </cell>
          <cell r="G18872">
            <v>45941</v>
          </cell>
          <cell r="H18872">
            <v>44</v>
          </cell>
          <cell r="O18872">
            <v>314800</v>
          </cell>
        </row>
        <row r="18873">
          <cell r="A18873">
            <v>45980</v>
          </cell>
          <cell r="C18873" t="str">
            <v>CAROLA CACEROLA SAS</v>
          </cell>
          <cell r="F18873">
            <v>45976</v>
          </cell>
          <cell r="G18873">
            <v>45977</v>
          </cell>
          <cell r="H18873">
            <v>8</v>
          </cell>
          <cell r="O18873">
            <v>246850</v>
          </cell>
        </row>
        <row r="18874">
          <cell r="A18874">
            <v>45980</v>
          </cell>
          <cell r="C18874" t="str">
            <v>CAROLA CACEROLA SAS</v>
          </cell>
          <cell r="F18874">
            <v>45979</v>
          </cell>
          <cell r="G18874">
            <v>45980</v>
          </cell>
          <cell r="H18874">
            <v>5</v>
          </cell>
          <cell r="O18874">
            <v>282000</v>
          </cell>
        </row>
        <row r="18875">
          <cell r="A18875">
            <v>45980</v>
          </cell>
          <cell r="C18875" t="str">
            <v>VENTAS MOSTRADOR</v>
          </cell>
          <cell r="F18875">
            <v>45980</v>
          </cell>
          <cell r="G18875">
            <v>45980</v>
          </cell>
          <cell r="H18875">
            <v>0</v>
          </cell>
          <cell r="O18875">
            <v>650200</v>
          </cell>
        </row>
        <row r="18876">
          <cell r="A18876">
            <v>45980</v>
          </cell>
          <cell r="C18876" t="str">
            <v>RIVERA BLANCO YOSMARY</v>
          </cell>
          <cell r="F18876">
            <v>45974.343333333331</v>
          </cell>
          <cell r="G18876">
            <v>45982.343101851853</v>
          </cell>
          <cell r="H18876">
            <v>7</v>
          </cell>
          <cell r="O18876">
            <v>739200</v>
          </cell>
        </row>
        <row r="18877">
          <cell r="A18877">
            <v>45980</v>
          </cell>
          <cell r="C18877" t="str">
            <v xml:space="preserve">THE BOY ENTERPRISES SAS </v>
          </cell>
          <cell r="F18877">
            <v>45923</v>
          </cell>
          <cell r="G18877">
            <v>45938</v>
          </cell>
          <cell r="H18877">
            <v>47</v>
          </cell>
          <cell r="O18877">
            <v>136530</v>
          </cell>
        </row>
        <row r="18878">
          <cell r="A18878">
            <v>45980</v>
          </cell>
          <cell r="C18878" t="str">
            <v xml:space="preserve">THE BOY ENTERPRISES SAS </v>
          </cell>
          <cell r="F18878">
            <v>45931</v>
          </cell>
          <cell r="G18878">
            <v>45946</v>
          </cell>
          <cell r="H18878">
            <v>39</v>
          </cell>
          <cell r="O18878">
            <v>687700</v>
          </cell>
        </row>
        <row r="18879">
          <cell r="A18879">
            <v>45980</v>
          </cell>
          <cell r="C18879" t="str">
            <v>SEBALI SAS</v>
          </cell>
          <cell r="F18879">
            <v>45965.24732638889</v>
          </cell>
          <cell r="G18879">
            <v>45973.247199074074</v>
          </cell>
          <cell r="H18879">
            <v>19</v>
          </cell>
          <cell r="O18879">
            <v>16245</v>
          </cell>
        </row>
        <row r="18880">
          <cell r="A18880">
            <v>45980</v>
          </cell>
          <cell r="C18880" t="str">
            <v>SEBALI SAS</v>
          </cell>
          <cell r="F18880">
            <v>45972.284328703703</v>
          </cell>
          <cell r="G18880">
            <v>45980.284131944441</v>
          </cell>
          <cell r="H18880">
            <v>12</v>
          </cell>
          <cell r="O18880">
            <v>682100</v>
          </cell>
        </row>
        <row r="18881">
          <cell r="A18881">
            <v>45980</v>
          </cell>
          <cell r="C18881" t="str">
            <v>SEBALI SAS</v>
          </cell>
          <cell r="F18881">
            <v>45973.203368055554</v>
          </cell>
          <cell r="G18881">
            <v>45981.203229166669</v>
          </cell>
          <cell r="H18881">
            <v>11</v>
          </cell>
          <cell r="O18881">
            <v>333902</v>
          </cell>
        </row>
        <row r="18882">
          <cell r="A18882">
            <v>45980</v>
          </cell>
          <cell r="C18882" t="str">
            <v>LA BIFERIA SA</v>
          </cell>
          <cell r="F18882">
            <v>45955</v>
          </cell>
          <cell r="G18882">
            <v>45985</v>
          </cell>
          <cell r="H18882">
            <v>0</v>
          </cell>
          <cell r="O18882">
            <v>865200</v>
          </cell>
        </row>
        <row r="18883">
          <cell r="A18883">
            <v>45980</v>
          </cell>
          <cell r="C18883" t="str">
            <v>LA BIFERIA SA</v>
          </cell>
          <cell r="F18883">
            <v>45958</v>
          </cell>
          <cell r="G18883">
            <v>45988</v>
          </cell>
          <cell r="H18883">
            <v>-3</v>
          </cell>
          <cell r="O18883">
            <v>490000</v>
          </cell>
        </row>
        <row r="18884">
          <cell r="A18884">
            <v>45980</v>
          </cell>
          <cell r="C18884" t="str">
            <v>JHON JAIRO POBRE</v>
          </cell>
          <cell r="F18884">
            <v>45980.566620370373</v>
          </cell>
          <cell r="G18884">
            <v>45981.566620370373</v>
          </cell>
          <cell r="H18884">
            <v>8</v>
          </cell>
          <cell r="O18884">
            <v>1487600</v>
          </cell>
        </row>
        <row r="18885">
          <cell r="A18885">
            <v>45980</v>
          </cell>
          <cell r="C18885" t="str">
            <v>LIDA INES HERNANDEZ ESCARRAGA</v>
          </cell>
          <cell r="F18885">
            <v>45973</v>
          </cell>
          <cell r="G18885">
            <v>45975</v>
          </cell>
          <cell r="H18885">
            <v>10</v>
          </cell>
          <cell r="O18885">
            <v>2613000</v>
          </cell>
        </row>
        <row r="18886">
          <cell r="A18886">
            <v>45980</v>
          </cell>
          <cell r="C18886" t="str">
            <v>GSF INVESTMENTS SAS</v>
          </cell>
          <cell r="F18886">
            <v>45938.318877314814</v>
          </cell>
          <cell r="G18886">
            <v>45939.316493055558</v>
          </cell>
          <cell r="H18886">
            <v>68</v>
          </cell>
          <cell r="O18886">
            <v>2831847.4131999998</v>
          </cell>
        </row>
        <row r="18887">
          <cell r="A18887">
            <v>45980</v>
          </cell>
          <cell r="C18887" t="str">
            <v>GSF INVESTMENTS SAS</v>
          </cell>
          <cell r="F18887">
            <v>45946.3280787037</v>
          </cell>
          <cell r="G18887">
            <v>45961.327893518515</v>
          </cell>
          <cell r="H18887">
            <v>46</v>
          </cell>
          <cell r="O18887">
            <v>532386.75600000005</v>
          </cell>
        </row>
        <row r="18888">
          <cell r="A18888">
            <v>45980</v>
          </cell>
          <cell r="C18888" t="str">
            <v>GSF INVESTMENTS SAS</v>
          </cell>
          <cell r="F18888">
            <v>45953.203657407408</v>
          </cell>
          <cell r="G18888">
            <v>45968.203379629631</v>
          </cell>
          <cell r="H18888">
            <v>39</v>
          </cell>
          <cell r="O18888">
            <v>635765.98673999996</v>
          </cell>
        </row>
        <row r="18889">
          <cell r="A18889">
            <v>45980</v>
          </cell>
          <cell r="C18889" t="str">
            <v>SMILE BOGOTA SAS</v>
          </cell>
          <cell r="F18889">
            <v>45959</v>
          </cell>
          <cell r="G18889">
            <v>45974</v>
          </cell>
          <cell r="H18889">
            <v>11</v>
          </cell>
          <cell r="O18889">
            <v>47421</v>
          </cell>
        </row>
        <row r="18890">
          <cell r="A18890">
            <v>45980</v>
          </cell>
          <cell r="C18890" t="str">
            <v>SMILE BOGOTA SAS</v>
          </cell>
          <cell r="F18890">
            <v>45960</v>
          </cell>
          <cell r="G18890">
            <v>45975</v>
          </cell>
          <cell r="H18890">
            <v>10</v>
          </cell>
          <cell r="O18890">
            <v>317200</v>
          </cell>
        </row>
        <row r="18891">
          <cell r="A18891">
            <v>45980</v>
          </cell>
          <cell r="C18891" t="str">
            <v>SMILE BOGOTA SAS</v>
          </cell>
          <cell r="F18891">
            <v>45962</v>
          </cell>
          <cell r="G18891">
            <v>45977</v>
          </cell>
          <cell r="H18891">
            <v>8</v>
          </cell>
          <cell r="O18891">
            <v>655200</v>
          </cell>
        </row>
        <row r="18892">
          <cell r="A18892">
            <v>45980</v>
          </cell>
          <cell r="C18892" t="str">
            <v>SMILE BOGOTA SAS</v>
          </cell>
          <cell r="F18892">
            <v>45965</v>
          </cell>
          <cell r="G18892">
            <v>45980</v>
          </cell>
          <cell r="H18892">
            <v>5</v>
          </cell>
          <cell r="O18892">
            <v>232200</v>
          </cell>
        </row>
        <row r="18893">
          <cell r="A18893">
            <v>45980</v>
          </cell>
          <cell r="C18893" t="str">
            <v>SMILE BOGOTA SAS</v>
          </cell>
          <cell r="F18893">
            <v>45966</v>
          </cell>
          <cell r="G18893">
            <v>45981</v>
          </cell>
          <cell r="H18893">
            <v>4</v>
          </cell>
          <cell r="O18893">
            <v>270000</v>
          </cell>
        </row>
        <row r="18894">
          <cell r="A18894">
            <v>45980</v>
          </cell>
          <cell r="C18894" t="str">
            <v>SMILE BOGOTA SAS</v>
          </cell>
          <cell r="F18894">
            <v>45967</v>
          </cell>
          <cell r="G18894">
            <v>45982</v>
          </cell>
          <cell r="H18894">
            <v>3</v>
          </cell>
          <cell r="O18894">
            <v>417200</v>
          </cell>
        </row>
        <row r="18895">
          <cell r="A18895">
            <v>45980</v>
          </cell>
          <cell r="C18895" t="str">
            <v>SMILE BOGOTA SAS</v>
          </cell>
          <cell r="F18895">
            <v>45967</v>
          </cell>
          <cell r="G18895">
            <v>45982</v>
          </cell>
          <cell r="H18895">
            <v>3</v>
          </cell>
          <cell r="O18895">
            <v>912380</v>
          </cell>
        </row>
        <row r="18896">
          <cell r="A18896">
            <v>45980</v>
          </cell>
          <cell r="C18896" t="str">
            <v>SMILE BOGOTA SAS</v>
          </cell>
          <cell r="F18896">
            <v>45969</v>
          </cell>
          <cell r="G18896">
            <v>45984</v>
          </cell>
          <cell r="H18896">
            <v>1</v>
          </cell>
          <cell r="O18896">
            <v>156600</v>
          </cell>
        </row>
        <row r="18897">
          <cell r="A18897">
            <v>45980</v>
          </cell>
          <cell r="C18897" t="str">
            <v>SMILE BOGOTA SAS</v>
          </cell>
          <cell r="F18897">
            <v>45969</v>
          </cell>
          <cell r="G18897">
            <v>45984</v>
          </cell>
          <cell r="H18897">
            <v>1</v>
          </cell>
          <cell r="O18897">
            <v>790500</v>
          </cell>
        </row>
        <row r="18898">
          <cell r="A18898">
            <v>45980</v>
          </cell>
          <cell r="C18898" t="str">
            <v>SMILE BOGOTA SAS</v>
          </cell>
          <cell r="F18898">
            <v>45972</v>
          </cell>
          <cell r="G18898">
            <v>45987</v>
          </cell>
          <cell r="H18898">
            <v>-2</v>
          </cell>
          <cell r="O18898">
            <v>626600</v>
          </cell>
        </row>
        <row r="18899">
          <cell r="A18899">
            <v>45980</v>
          </cell>
          <cell r="C18899" t="str">
            <v>SMILE BOGOTA SAS</v>
          </cell>
          <cell r="F18899">
            <v>45973</v>
          </cell>
          <cell r="G18899">
            <v>45988</v>
          </cell>
          <cell r="H18899">
            <v>-3</v>
          </cell>
          <cell r="O18899">
            <v>142500</v>
          </cell>
        </row>
        <row r="18900">
          <cell r="A18900">
            <v>45980</v>
          </cell>
          <cell r="C18900" t="str">
            <v>SMILE BOGOTA SAS</v>
          </cell>
          <cell r="F18900">
            <v>45973</v>
          </cell>
          <cell r="G18900">
            <v>45988</v>
          </cell>
          <cell r="H18900">
            <v>-3</v>
          </cell>
          <cell r="O18900">
            <v>100379</v>
          </cell>
        </row>
        <row r="18901">
          <cell r="A18901">
            <v>45980</v>
          </cell>
          <cell r="C18901" t="str">
            <v>GRUPO LA LA LA SAS</v>
          </cell>
          <cell r="F18901">
            <v>45955</v>
          </cell>
          <cell r="G18901">
            <v>45970</v>
          </cell>
          <cell r="H18901">
            <v>15</v>
          </cell>
          <cell r="O18901">
            <v>214620</v>
          </cell>
        </row>
        <row r="18902">
          <cell r="A18902">
            <v>45980</v>
          </cell>
          <cell r="C18902" t="str">
            <v>GRUPO LA LA LA SAS</v>
          </cell>
          <cell r="F18902">
            <v>45957</v>
          </cell>
          <cell r="G18902">
            <v>45972</v>
          </cell>
          <cell r="H18902">
            <v>13</v>
          </cell>
          <cell r="O18902">
            <v>213000</v>
          </cell>
        </row>
        <row r="18903">
          <cell r="A18903">
            <v>45980</v>
          </cell>
          <cell r="C18903" t="str">
            <v>GRUPO LA LA LA SAS</v>
          </cell>
          <cell r="F18903">
            <v>45958</v>
          </cell>
          <cell r="G18903">
            <v>45973</v>
          </cell>
          <cell r="H18903">
            <v>12</v>
          </cell>
          <cell r="O18903">
            <v>273000</v>
          </cell>
        </row>
        <row r="18904">
          <cell r="A18904">
            <v>45980</v>
          </cell>
          <cell r="C18904" t="str">
            <v>GRUPO LA LA LA SAS</v>
          </cell>
          <cell r="F18904">
            <v>45959</v>
          </cell>
          <cell r="G18904">
            <v>45974</v>
          </cell>
          <cell r="H18904">
            <v>11</v>
          </cell>
          <cell r="O18904">
            <v>216000</v>
          </cell>
        </row>
        <row r="18905">
          <cell r="A18905">
            <v>45980</v>
          </cell>
          <cell r="C18905" t="str">
            <v>GRUPO LA LA LA SAS</v>
          </cell>
          <cell r="F18905">
            <v>45962</v>
          </cell>
          <cell r="G18905">
            <v>45977</v>
          </cell>
          <cell r="H18905">
            <v>8</v>
          </cell>
          <cell r="O18905">
            <v>216000</v>
          </cell>
        </row>
        <row r="18906">
          <cell r="A18906">
            <v>45980</v>
          </cell>
          <cell r="C18906" t="str">
            <v>GRUPO LA LA LA SAS</v>
          </cell>
          <cell r="F18906">
            <v>45962</v>
          </cell>
          <cell r="G18906">
            <v>45977</v>
          </cell>
          <cell r="H18906">
            <v>8</v>
          </cell>
          <cell r="O18906">
            <v>216000</v>
          </cell>
        </row>
        <row r="18907">
          <cell r="A18907">
            <v>45980</v>
          </cell>
          <cell r="C18907" t="str">
            <v>GRUPO LA LA LA SAS</v>
          </cell>
          <cell r="F18907">
            <v>45965</v>
          </cell>
          <cell r="G18907">
            <v>45980</v>
          </cell>
          <cell r="H18907">
            <v>5</v>
          </cell>
          <cell r="O18907">
            <v>549400</v>
          </cell>
        </row>
        <row r="18908">
          <cell r="A18908">
            <v>45980</v>
          </cell>
          <cell r="C18908" t="str">
            <v>GRUPO LA LA LA SAS</v>
          </cell>
          <cell r="F18908">
            <v>45965</v>
          </cell>
          <cell r="G18908">
            <v>45980</v>
          </cell>
          <cell r="H18908">
            <v>5</v>
          </cell>
          <cell r="O18908">
            <v>210000</v>
          </cell>
        </row>
        <row r="18909">
          <cell r="A18909">
            <v>45980</v>
          </cell>
          <cell r="C18909" t="str">
            <v>GRUPO LA LA LA SAS</v>
          </cell>
          <cell r="F18909">
            <v>45965</v>
          </cell>
          <cell r="G18909">
            <v>45980</v>
          </cell>
          <cell r="H18909">
            <v>5</v>
          </cell>
          <cell r="O18909">
            <v>132000</v>
          </cell>
        </row>
        <row r="18910">
          <cell r="A18910">
            <v>45980</v>
          </cell>
          <cell r="C18910" t="str">
            <v>GRUPO LA LA LA SAS</v>
          </cell>
          <cell r="F18910">
            <v>45967</v>
          </cell>
          <cell r="G18910">
            <v>45982</v>
          </cell>
          <cell r="H18910">
            <v>3</v>
          </cell>
          <cell r="O18910">
            <v>417000</v>
          </cell>
        </row>
        <row r="18911">
          <cell r="A18911">
            <v>45980</v>
          </cell>
          <cell r="C18911" t="str">
            <v>GRUPO LA LA LA SAS</v>
          </cell>
          <cell r="F18911">
            <v>45968</v>
          </cell>
          <cell r="G18911">
            <v>45983</v>
          </cell>
          <cell r="H18911">
            <v>2</v>
          </cell>
          <cell r="O18911">
            <v>934600</v>
          </cell>
        </row>
        <row r="18912">
          <cell r="A18912">
            <v>45980</v>
          </cell>
          <cell r="C18912" t="str">
            <v>GRUPO LA LA LA SAS</v>
          </cell>
          <cell r="F18912">
            <v>45968</v>
          </cell>
          <cell r="G18912">
            <v>45983</v>
          </cell>
          <cell r="H18912">
            <v>2</v>
          </cell>
          <cell r="O18912">
            <v>444000</v>
          </cell>
        </row>
        <row r="18913">
          <cell r="A18913">
            <v>45980</v>
          </cell>
          <cell r="C18913" t="str">
            <v>GRUPO LA LA LA SAS</v>
          </cell>
          <cell r="F18913">
            <v>45972</v>
          </cell>
          <cell r="G18913">
            <v>45987</v>
          </cell>
          <cell r="H18913">
            <v>-2</v>
          </cell>
          <cell r="O18913">
            <v>432000</v>
          </cell>
        </row>
        <row r="18914">
          <cell r="A18914">
            <v>45980</v>
          </cell>
          <cell r="C18914" t="str">
            <v>GRUPO LA LA LA SAS</v>
          </cell>
          <cell r="F18914">
            <v>45973</v>
          </cell>
          <cell r="G18914">
            <v>45988</v>
          </cell>
          <cell r="H18914">
            <v>-3</v>
          </cell>
          <cell r="O18914">
            <v>420000</v>
          </cell>
        </row>
        <row r="18915">
          <cell r="A18915">
            <v>45980</v>
          </cell>
          <cell r="C18915" t="str">
            <v>INDUCOLCARNES S.A.S</v>
          </cell>
          <cell r="F18915">
            <v>45951.424421296295</v>
          </cell>
          <cell r="G18915">
            <v>45966.423518518517</v>
          </cell>
          <cell r="H18915">
            <v>20</v>
          </cell>
          <cell r="O18915">
            <v>5356880.3190000001</v>
          </cell>
        </row>
        <row r="18916">
          <cell r="A18916">
            <v>45980</v>
          </cell>
          <cell r="C18916" t="str">
            <v>GERMAN NAVAS PINZON</v>
          </cell>
          <cell r="F18916">
            <v>45967</v>
          </cell>
          <cell r="G18916">
            <v>45975</v>
          </cell>
          <cell r="H18916">
            <v>10</v>
          </cell>
          <cell r="O18916">
            <v>222200</v>
          </cell>
        </row>
        <row r="18917">
          <cell r="A18917">
            <v>45980</v>
          </cell>
          <cell r="C18917" t="str">
            <v>FUERZA INTENSA SAS</v>
          </cell>
          <cell r="F18917">
            <v>45952.62060185185</v>
          </cell>
          <cell r="G18917">
            <v>45967.620520833334</v>
          </cell>
          <cell r="H18917">
            <v>18</v>
          </cell>
          <cell r="O18917">
            <v>182410</v>
          </cell>
        </row>
        <row r="18918">
          <cell r="A18918">
            <v>45980</v>
          </cell>
          <cell r="C18918" t="str">
            <v>FUERZA INTENSA SAS</v>
          </cell>
          <cell r="F18918">
            <v>45957.44290509259</v>
          </cell>
          <cell r="G18918">
            <v>45972.442777777775</v>
          </cell>
          <cell r="H18918">
            <v>13</v>
          </cell>
          <cell r="O18918">
            <v>105240</v>
          </cell>
        </row>
        <row r="18919">
          <cell r="A18919">
            <v>45980</v>
          </cell>
          <cell r="C18919" t="str">
            <v>ALBA MARIA GONZALEZ IBAÑEZ</v>
          </cell>
          <cell r="F18919">
            <v>45980</v>
          </cell>
          <cell r="G18919">
            <v>45981</v>
          </cell>
          <cell r="H18919">
            <v>4</v>
          </cell>
          <cell r="O18919">
            <v>377450</v>
          </cell>
        </row>
        <row r="18920">
          <cell r="A18920">
            <v>45980</v>
          </cell>
          <cell r="C18920" t="str">
            <v>ROBINFOOD COLOMBIA SAS</v>
          </cell>
          <cell r="F18920">
            <v>45950</v>
          </cell>
          <cell r="G18920">
            <v>45980</v>
          </cell>
          <cell r="H18920">
            <v>5</v>
          </cell>
          <cell r="O18920">
            <v>527805.80000000005</v>
          </cell>
        </row>
        <row r="18921">
          <cell r="A18921">
            <v>45980</v>
          </cell>
          <cell r="C18921" t="str">
            <v>ROBINFOOD COLOMBIA SAS</v>
          </cell>
          <cell r="F18921">
            <v>45952</v>
          </cell>
          <cell r="G18921">
            <v>45982</v>
          </cell>
          <cell r="H18921">
            <v>3</v>
          </cell>
          <cell r="O18921">
            <v>3156876.2</v>
          </cell>
        </row>
        <row r="18922">
          <cell r="A18922">
            <v>45980</v>
          </cell>
          <cell r="C18922" t="str">
            <v>ROBINFOOD COLOMBIA SAS</v>
          </cell>
          <cell r="F18922">
            <v>45954</v>
          </cell>
          <cell r="G18922">
            <v>45984</v>
          </cell>
          <cell r="H18922">
            <v>1</v>
          </cell>
          <cell r="O18922">
            <v>2699776.46</v>
          </cell>
        </row>
        <row r="18923">
          <cell r="A18923">
            <v>45980</v>
          </cell>
          <cell r="C18923" t="str">
            <v>BACO FOODS COLOMBIA S.A.S</v>
          </cell>
          <cell r="F18923">
            <v>45927</v>
          </cell>
          <cell r="G18923">
            <v>45957</v>
          </cell>
          <cell r="H18923">
            <v>28</v>
          </cell>
          <cell r="O18923">
            <v>2167389.7039999999</v>
          </cell>
        </row>
        <row r="18924">
          <cell r="A18924">
            <v>45980</v>
          </cell>
          <cell r="C18924" t="str">
            <v>BACO FOODS COLOMBIA S.A.S</v>
          </cell>
          <cell r="F18924">
            <v>45936</v>
          </cell>
          <cell r="G18924">
            <v>45966</v>
          </cell>
          <cell r="H18924">
            <v>19</v>
          </cell>
          <cell r="O18924">
            <v>718811.74800000002</v>
          </cell>
        </row>
        <row r="18925">
          <cell r="A18925">
            <v>45980</v>
          </cell>
          <cell r="C18925" t="str">
            <v>BACO FOODS COLOMBIA S.A.S</v>
          </cell>
          <cell r="F18925">
            <v>45937</v>
          </cell>
          <cell r="G18925">
            <v>45967</v>
          </cell>
          <cell r="H18925">
            <v>18</v>
          </cell>
          <cell r="O18925">
            <v>1103412.8799999999</v>
          </cell>
        </row>
        <row r="18926">
          <cell r="A18926">
            <v>45980</v>
          </cell>
          <cell r="C18926" t="str">
            <v>BACO FOODS COLOMBIA S.A.S</v>
          </cell>
          <cell r="F18926">
            <v>45941</v>
          </cell>
          <cell r="G18926">
            <v>45971</v>
          </cell>
          <cell r="H18926">
            <v>14</v>
          </cell>
          <cell r="O18926">
            <v>1746240.51</v>
          </cell>
        </row>
        <row r="18927">
          <cell r="A18927">
            <v>45980</v>
          </cell>
          <cell r="C18927" t="str">
            <v>BACO FOODS COLOMBIA S.A.S</v>
          </cell>
          <cell r="F18927">
            <v>45948</v>
          </cell>
          <cell r="G18927">
            <v>45978</v>
          </cell>
          <cell r="H18927">
            <v>7</v>
          </cell>
          <cell r="O18927">
            <v>657000</v>
          </cell>
        </row>
        <row r="18928">
          <cell r="A18928">
            <v>45980</v>
          </cell>
          <cell r="C18928" t="str">
            <v>VENTAS MOSTRADOR</v>
          </cell>
          <cell r="F18928">
            <v>45980</v>
          </cell>
          <cell r="G18928">
            <v>45980</v>
          </cell>
          <cell r="H18928">
            <v>0</v>
          </cell>
          <cell r="O18928">
            <v>1422077</v>
          </cell>
        </row>
        <row r="18929">
          <cell r="A18929">
            <v>45980</v>
          </cell>
          <cell r="C18929" t="str">
            <v>VENTAS MOSTRADOR</v>
          </cell>
          <cell r="F18929">
            <v>45980</v>
          </cell>
          <cell r="G18929">
            <v>45980</v>
          </cell>
          <cell r="H18929">
            <v>0</v>
          </cell>
          <cell r="O18929">
            <v>923019</v>
          </cell>
        </row>
        <row r="18930">
          <cell r="A18930">
            <v>45981</v>
          </cell>
          <cell r="C18930" t="str">
            <v>VENTAS MOSTRADOR</v>
          </cell>
          <cell r="F18930">
            <v>45981</v>
          </cell>
          <cell r="G18930">
            <v>45981</v>
          </cell>
          <cell r="H18930">
            <v>0</v>
          </cell>
          <cell r="O18930">
            <v>5650</v>
          </cell>
        </row>
        <row r="18931">
          <cell r="A18931">
            <v>45981</v>
          </cell>
          <cell r="C18931" t="str">
            <v>VENTAS MOSTRADOR</v>
          </cell>
          <cell r="F18931">
            <v>45981</v>
          </cell>
          <cell r="G18931">
            <v>45981</v>
          </cell>
          <cell r="H18931">
            <v>0</v>
          </cell>
          <cell r="O18931">
            <v>8080</v>
          </cell>
        </row>
        <row r="18932">
          <cell r="A18932">
            <v>45981</v>
          </cell>
          <cell r="C18932" t="str">
            <v>VENTAS MOSTRADOR</v>
          </cell>
          <cell r="F18932">
            <v>45981</v>
          </cell>
          <cell r="G18932">
            <v>45981</v>
          </cell>
          <cell r="H18932">
            <v>0</v>
          </cell>
          <cell r="O18932">
            <v>9600</v>
          </cell>
        </row>
        <row r="18933">
          <cell r="A18933">
            <v>45981</v>
          </cell>
          <cell r="C18933" t="str">
            <v>VENTAS MOSTRADOR</v>
          </cell>
          <cell r="F18933">
            <v>45981</v>
          </cell>
          <cell r="G18933">
            <v>45981</v>
          </cell>
          <cell r="H18933">
            <v>0</v>
          </cell>
          <cell r="O18933">
            <v>11550</v>
          </cell>
        </row>
        <row r="18934">
          <cell r="A18934">
            <v>45981</v>
          </cell>
          <cell r="C18934" t="str">
            <v>VENTAS MOSTRADOR</v>
          </cell>
          <cell r="F18934">
            <v>45981</v>
          </cell>
          <cell r="G18934">
            <v>45981</v>
          </cell>
          <cell r="H18934">
            <v>0</v>
          </cell>
          <cell r="O18934">
            <v>11990</v>
          </cell>
        </row>
        <row r="18935">
          <cell r="A18935">
            <v>45981</v>
          </cell>
          <cell r="C18935" t="str">
            <v>VENTAS MOSTRADOR</v>
          </cell>
          <cell r="F18935">
            <v>45981</v>
          </cell>
          <cell r="G18935">
            <v>45981</v>
          </cell>
          <cell r="H18935">
            <v>0</v>
          </cell>
          <cell r="O18935">
            <v>18970</v>
          </cell>
        </row>
        <row r="18936">
          <cell r="A18936">
            <v>45981</v>
          </cell>
          <cell r="C18936" t="str">
            <v>VENTAS MOSTRADOR</v>
          </cell>
          <cell r="F18936">
            <v>45981</v>
          </cell>
          <cell r="G18936">
            <v>45981</v>
          </cell>
          <cell r="H18936">
            <v>0</v>
          </cell>
          <cell r="O18936">
            <v>20000</v>
          </cell>
        </row>
        <row r="18937">
          <cell r="A18937">
            <v>45981</v>
          </cell>
          <cell r="C18937" t="str">
            <v>VENTAS MOSTRADOR</v>
          </cell>
          <cell r="F18937">
            <v>45981</v>
          </cell>
          <cell r="G18937">
            <v>45981</v>
          </cell>
          <cell r="H18937">
            <v>0</v>
          </cell>
          <cell r="O18937">
            <v>20300</v>
          </cell>
        </row>
        <row r="18938">
          <cell r="A18938">
            <v>45981</v>
          </cell>
          <cell r="C18938" t="str">
            <v>VENTAS MOSTRADOR</v>
          </cell>
          <cell r="F18938">
            <v>45981</v>
          </cell>
          <cell r="G18938">
            <v>45981</v>
          </cell>
          <cell r="H18938">
            <v>0</v>
          </cell>
          <cell r="O18938">
            <v>26000</v>
          </cell>
        </row>
        <row r="18939">
          <cell r="A18939">
            <v>45981</v>
          </cell>
          <cell r="C18939" t="str">
            <v>VENTAS MOSTRADOR</v>
          </cell>
          <cell r="F18939">
            <v>45981</v>
          </cell>
          <cell r="G18939">
            <v>45981</v>
          </cell>
          <cell r="H18939">
            <v>0</v>
          </cell>
          <cell r="O18939">
            <v>27934</v>
          </cell>
        </row>
        <row r="18940">
          <cell r="A18940">
            <v>45981</v>
          </cell>
          <cell r="C18940" t="str">
            <v>VENTAS MOSTRADOR</v>
          </cell>
          <cell r="F18940">
            <v>45981</v>
          </cell>
          <cell r="G18940">
            <v>45981</v>
          </cell>
          <cell r="H18940">
            <v>0</v>
          </cell>
          <cell r="O18940">
            <v>31050</v>
          </cell>
        </row>
        <row r="18941">
          <cell r="A18941">
            <v>45981</v>
          </cell>
          <cell r="C18941" t="str">
            <v>VENTAS MOSTRADOR</v>
          </cell>
          <cell r="F18941">
            <v>45981</v>
          </cell>
          <cell r="G18941">
            <v>45981</v>
          </cell>
          <cell r="H18941">
            <v>0</v>
          </cell>
          <cell r="O18941">
            <v>36800</v>
          </cell>
        </row>
        <row r="18942">
          <cell r="A18942">
            <v>45981</v>
          </cell>
          <cell r="C18942" t="str">
            <v>VENTAS MOSTRADOR</v>
          </cell>
          <cell r="F18942">
            <v>45981</v>
          </cell>
          <cell r="G18942">
            <v>45981</v>
          </cell>
          <cell r="H18942">
            <v>0</v>
          </cell>
          <cell r="O18942">
            <v>49984</v>
          </cell>
        </row>
        <row r="18943">
          <cell r="A18943">
            <v>45981</v>
          </cell>
          <cell r="C18943" t="str">
            <v>VENTAS MOSTRADOR</v>
          </cell>
          <cell r="F18943">
            <v>45981</v>
          </cell>
          <cell r="G18943">
            <v>45981</v>
          </cell>
          <cell r="H18943">
            <v>0</v>
          </cell>
          <cell r="O18943">
            <v>52892</v>
          </cell>
        </row>
        <row r="18944">
          <cell r="A18944">
            <v>45981</v>
          </cell>
          <cell r="C18944" t="str">
            <v>FABIAN LEONARGO GOMEZ JUNCA</v>
          </cell>
          <cell r="F18944">
            <v>45981.319537037038</v>
          </cell>
          <cell r="G18944">
            <v>45982.319120370368</v>
          </cell>
          <cell r="H18944">
            <v>7</v>
          </cell>
          <cell r="O18944">
            <v>100000</v>
          </cell>
        </row>
        <row r="18945">
          <cell r="A18945">
            <v>45981</v>
          </cell>
          <cell r="C18945" t="str">
            <v>SONIA CONTANZA CARDENAS MURCIA</v>
          </cell>
          <cell r="F18945">
            <v>45981.318449074075</v>
          </cell>
          <cell r="G18945">
            <v>45982.315821759257</v>
          </cell>
          <cell r="H18945">
            <v>7</v>
          </cell>
          <cell r="O18945">
            <v>79500</v>
          </cell>
        </row>
        <row r="18946">
          <cell r="A18946">
            <v>45981</v>
          </cell>
          <cell r="C18946" t="str">
            <v>SONIA CONTANZA CARDENAS MURCIA</v>
          </cell>
          <cell r="F18946">
            <v>45983</v>
          </cell>
          <cell r="G18946">
            <v>45983</v>
          </cell>
          <cell r="H18946">
            <v>0</v>
          </cell>
          <cell r="O18946">
            <v>21700</v>
          </cell>
        </row>
        <row r="18947">
          <cell r="A18947">
            <v>45981</v>
          </cell>
          <cell r="C18947" t="str">
            <v>BASTIDAS MEDINA MARCELA</v>
          </cell>
          <cell r="F18947">
            <v>45979.325902777775</v>
          </cell>
          <cell r="G18947">
            <v>45980.325810185182</v>
          </cell>
          <cell r="H18947">
            <v>9</v>
          </cell>
          <cell r="O18947">
            <v>124000</v>
          </cell>
        </row>
        <row r="18948">
          <cell r="A18948">
            <v>45981</v>
          </cell>
          <cell r="C18948" t="str">
            <v>VENTANITA DEL ALMA SAS</v>
          </cell>
          <cell r="F18948">
            <v>45968.340405092589</v>
          </cell>
          <cell r="G18948">
            <v>45976.331388888888</v>
          </cell>
          <cell r="H18948">
            <v>13</v>
          </cell>
          <cell r="O18948">
            <v>150000</v>
          </cell>
        </row>
        <row r="18949">
          <cell r="A18949">
            <v>45981</v>
          </cell>
          <cell r="C18949" t="str">
            <v>OSTAK S.A.S</v>
          </cell>
          <cell r="F18949">
            <v>45957</v>
          </cell>
          <cell r="G18949">
            <v>45987</v>
          </cell>
          <cell r="H18949">
            <v>-2</v>
          </cell>
          <cell r="O18949">
            <v>189900</v>
          </cell>
        </row>
        <row r="18950">
          <cell r="A18950">
            <v>45981</v>
          </cell>
          <cell r="C18950" t="str">
            <v>COMUNION BGTA SAS</v>
          </cell>
          <cell r="F18950">
            <v>45959</v>
          </cell>
          <cell r="G18950">
            <v>45974</v>
          </cell>
          <cell r="H18950">
            <v>11</v>
          </cell>
          <cell r="O18950">
            <v>293181.18400000001</v>
          </cell>
        </row>
        <row r="18951">
          <cell r="A18951">
            <v>45981</v>
          </cell>
          <cell r="C18951" t="str">
            <v>GINA ALEXANDRA OCHOA CASTAÑEDA</v>
          </cell>
          <cell r="F18951">
            <v>45980</v>
          </cell>
          <cell r="G18951">
            <v>45981</v>
          </cell>
          <cell r="H18951">
            <v>4</v>
          </cell>
          <cell r="O18951">
            <v>353400</v>
          </cell>
        </row>
        <row r="18952">
          <cell r="A18952">
            <v>45981</v>
          </cell>
          <cell r="C18952" t="str">
            <v>TODOS COMEMOS SAS</v>
          </cell>
          <cell r="F18952">
            <v>45979</v>
          </cell>
          <cell r="G18952">
            <v>45987</v>
          </cell>
          <cell r="H18952">
            <v>-2</v>
          </cell>
          <cell r="O18952">
            <v>356400</v>
          </cell>
        </row>
        <row r="18953">
          <cell r="A18953">
            <v>45981</v>
          </cell>
          <cell r="C18953" t="str">
            <v>MEXICAN FOOD INDUSTRY SAS</v>
          </cell>
          <cell r="F18953">
            <v>45981.306250000001</v>
          </cell>
          <cell r="G18953">
            <v>45989.306122685186</v>
          </cell>
          <cell r="H18953">
            <v>-1</v>
          </cell>
          <cell r="O18953">
            <v>374900</v>
          </cell>
        </row>
        <row r="18954">
          <cell r="A18954">
            <v>45981</v>
          </cell>
          <cell r="C18954" t="str">
            <v>CARMEN ALICIA URQUIJO GAITAN</v>
          </cell>
          <cell r="F18954">
            <v>45981.291550925926</v>
          </cell>
          <cell r="G18954">
            <v>45982.291400462964</v>
          </cell>
          <cell r="H18954">
            <v>3</v>
          </cell>
          <cell r="O18954">
            <v>381000</v>
          </cell>
        </row>
        <row r="18955">
          <cell r="A18955">
            <v>45981</v>
          </cell>
          <cell r="C18955" t="str">
            <v>CRISTIAN  ROJAS RIVERA</v>
          </cell>
          <cell r="F18955">
            <v>45981.533842592595</v>
          </cell>
          <cell r="G18955">
            <v>45987.533784722225</v>
          </cell>
          <cell r="H18955">
            <v>-2</v>
          </cell>
          <cell r="O18955">
            <v>425500</v>
          </cell>
        </row>
        <row r="18956">
          <cell r="A18956">
            <v>45981</v>
          </cell>
          <cell r="C18956" t="str">
            <v>TODOS COMEMOS SAS</v>
          </cell>
          <cell r="F18956">
            <v>45974</v>
          </cell>
          <cell r="G18956">
            <v>45982</v>
          </cell>
          <cell r="H18956">
            <v>3</v>
          </cell>
          <cell r="O18956">
            <v>435600</v>
          </cell>
        </row>
        <row r="18957">
          <cell r="A18957">
            <v>45981</v>
          </cell>
          <cell r="C18957" t="str">
            <v>ALEJANDRO  DURAN</v>
          </cell>
          <cell r="F18957">
            <v>45981</v>
          </cell>
          <cell r="G18957">
            <v>45982</v>
          </cell>
          <cell r="H18957">
            <v>3</v>
          </cell>
          <cell r="O18957">
            <v>443300</v>
          </cell>
        </row>
        <row r="18958">
          <cell r="A18958">
            <v>45981</v>
          </cell>
          <cell r="C18958" t="str">
            <v>FOOD INVESTORS COLOMBIA SAS</v>
          </cell>
          <cell r="F18958">
            <v>45971</v>
          </cell>
          <cell r="G18958">
            <v>45979</v>
          </cell>
          <cell r="H18958">
            <v>6</v>
          </cell>
          <cell r="O18958">
            <v>480000</v>
          </cell>
        </row>
        <row r="18959">
          <cell r="A18959">
            <v>45981</v>
          </cell>
          <cell r="C18959" t="str">
            <v>IVAN RODRIGO LUQUE RESTREPO0</v>
          </cell>
          <cell r="F18959">
            <v>45967</v>
          </cell>
          <cell r="G18959">
            <v>45975</v>
          </cell>
          <cell r="H18959">
            <v>10</v>
          </cell>
          <cell r="O18959">
            <v>612600</v>
          </cell>
        </row>
        <row r="18960">
          <cell r="A18960">
            <v>45981</v>
          </cell>
          <cell r="C18960" t="str">
            <v>PROCESADORA DE CARNES NUEVA COLOMBO ALEMANA LTDA</v>
          </cell>
          <cell r="F18960">
            <v>45981</v>
          </cell>
          <cell r="G18960">
            <v>45984</v>
          </cell>
          <cell r="H18960">
            <v>1</v>
          </cell>
          <cell r="O18960">
            <v>664300</v>
          </cell>
        </row>
        <row r="18961">
          <cell r="A18961">
            <v>45981</v>
          </cell>
          <cell r="C18961" t="str">
            <v>GOMEZ ARIAS CARLOS ARTURO</v>
          </cell>
          <cell r="F18961">
            <v>45981.390451388892</v>
          </cell>
          <cell r="G18961">
            <v>45982.389074074075</v>
          </cell>
          <cell r="H18961">
            <v>6</v>
          </cell>
          <cell r="O18961">
            <v>910199.98</v>
          </cell>
        </row>
        <row r="18962">
          <cell r="A18962">
            <v>45981</v>
          </cell>
          <cell r="C18962" t="str">
            <v>CANTINA LA 15 SAS</v>
          </cell>
          <cell r="F18962">
            <v>45948</v>
          </cell>
          <cell r="G18962">
            <v>45978</v>
          </cell>
          <cell r="H18962">
            <v>7</v>
          </cell>
          <cell r="O18962">
            <v>844100</v>
          </cell>
        </row>
        <row r="18963">
          <cell r="A18963">
            <v>45981</v>
          </cell>
          <cell r="C18963" t="str">
            <v>CANTINA LA 15 SAS</v>
          </cell>
          <cell r="F18963">
            <v>45950</v>
          </cell>
          <cell r="G18963">
            <v>45980</v>
          </cell>
          <cell r="H18963">
            <v>5</v>
          </cell>
          <cell r="O18963">
            <v>96000</v>
          </cell>
        </row>
        <row r="18964">
          <cell r="A18964">
            <v>45981</v>
          </cell>
          <cell r="C18964" t="str">
            <v>COCINA FUSION VERDES Y MADUROS MANGO CHARANGA SAS</v>
          </cell>
          <cell r="F18964">
            <v>45974.24695601852</v>
          </cell>
          <cell r="G18964">
            <v>45982.246736111112</v>
          </cell>
          <cell r="H18964">
            <v>4</v>
          </cell>
          <cell r="O18964">
            <v>992600</v>
          </cell>
        </row>
        <row r="18965">
          <cell r="A18965">
            <v>45981</v>
          </cell>
          <cell r="C18965" t="str">
            <v>LIDA  DAZA</v>
          </cell>
          <cell r="F18965">
            <v>45981.30804398148</v>
          </cell>
          <cell r="G18965">
            <v>45982.307812500003</v>
          </cell>
          <cell r="H18965">
            <v>6</v>
          </cell>
          <cell r="O18965">
            <v>1571800</v>
          </cell>
        </row>
        <row r="18966">
          <cell r="A18966">
            <v>45981</v>
          </cell>
          <cell r="C18966" t="str">
            <v>DOROTEA PARRILLA BAR SAS</v>
          </cell>
          <cell r="F18966">
            <v>45974</v>
          </cell>
          <cell r="G18966">
            <v>45978</v>
          </cell>
          <cell r="H18966">
            <v>7</v>
          </cell>
          <cell r="O18966">
            <v>2016900</v>
          </cell>
        </row>
        <row r="18967">
          <cell r="A18967">
            <v>45981</v>
          </cell>
          <cell r="C18967" t="str">
            <v>CELESTE CATERING SAS</v>
          </cell>
          <cell r="F18967">
            <v>45926.536192129628</v>
          </cell>
          <cell r="G18967">
            <v>45956.53601851852</v>
          </cell>
          <cell r="H18967">
            <v>29</v>
          </cell>
          <cell r="O18967">
            <v>101102</v>
          </cell>
        </row>
        <row r="18968">
          <cell r="A18968">
            <v>45981</v>
          </cell>
          <cell r="C18968" t="str">
            <v>CELESTE CATERING SAS</v>
          </cell>
          <cell r="F18968">
            <v>45926.581516203703</v>
          </cell>
          <cell r="G18968">
            <v>45956.579814814817</v>
          </cell>
          <cell r="H18968">
            <v>29</v>
          </cell>
          <cell r="O18968">
            <v>528000</v>
          </cell>
        </row>
        <row r="18969">
          <cell r="A18969">
            <v>45981</v>
          </cell>
          <cell r="C18969" t="str">
            <v>CELESTE CATERING SAS</v>
          </cell>
          <cell r="F18969">
            <v>45933.531122685185</v>
          </cell>
          <cell r="G18969">
            <v>45963.529560185183</v>
          </cell>
          <cell r="H18969">
            <v>22</v>
          </cell>
          <cell r="O18969">
            <v>599500</v>
          </cell>
        </row>
        <row r="18970">
          <cell r="A18970">
            <v>45981</v>
          </cell>
          <cell r="C18970" t="str">
            <v>CELESTE CATERING SAS</v>
          </cell>
          <cell r="F18970">
            <v>45938.500787037039</v>
          </cell>
          <cell r="G18970">
            <v>45968.500590277778</v>
          </cell>
          <cell r="H18970">
            <v>17</v>
          </cell>
          <cell r="O18970">
            <v>290250</v>
          </cell>
        </row>
        <row r="18971">
          <cell r="A18971">
            <v>45981</v>
          </cell>
          <cell r="C18971" t="str">
            <v>CELESTE CATERING SAS</v>
          </cell>
          <cell r="F18971">
            <v>45940.454652777778</v>
          </cell>
          <cell r="G18971">
            <v>45970.454467592594</v>
          </cell>
          <cell r="H18971">
            <v>15</v>
          </cell>
          <cell r="O18971">
            <v>460100</v>
          </cell>
        </row>
        <row r="18972">
          <cell r="A18972">
            <v>45981</v>
          </cell>
          <cell r="C18972" t="str">
            <v>CELESTE CATERING SAS</v>
          </cell>
          <cell r="F18972">
            <v>45940.460243055553</v>
          </cell>
          <cell r="G18972">
            <v>45970.459791666668</v>
          </cell>
          <cell r="H18972">
            <v>15</v>
          </cell>
          <cell r="O18972">
            <v>115948</v>
          </cell>
        </row>
        <row r="18973">
          <cell r="A18973">
            <v>45981</v>
          </cell>
          <cell r="C18973" t="str">
            <v>PROCESADORA DE CARNES NUEVA COLOMBO ALEMANA LTDA</v>
          </cell>
          <cell r="F18973">
            <v>45981</v>
          </cell>
          <cell r="G18973">
            <v>45984</v>
          </cell>
          <cell r="H18973">
            <v>1</v>
          </cell>
          <cell r="O18973">
            <v>2196800</v>
          </cell>
        </row>
        <row r="18974">
          <cell r="A18974">
            <v>45981</v>
          </cell>
          <cell r="C18974" t="str">
            <v>INFARTO SAS</v>
          </cell>
          <cell r="F18974">
            <v>45960.342546296299</v>
          </cell>
          <cell r="G18974">
            <v>45980.341874999998</v>
          </cell>
          <cell r="H18974">
            <v>6</v>
          </cell>
          <cell r="O18974">
            <v>320666.92</v>
          </cell>
        </row>
        <row r="18975">
          <cell r="A18975">
            <v>45981</v>
          </cell>
          <cell r="C18975" t="str">
            <v>INFARTO SAS</v>
          </cell>
          <cell r="F18975">
            <v>45960.343182870369</v>
          </cell>
          <cell r="G18975">
            <v>45980.343032407407</v>
          </cell>
          <cell r="H18975">
            <v>6</v>
          </cell>
          <cell r="O18975">
            <v>1160923.7949999999</v>
          </cell>
        </row>
        <row r="18976">
          <cell r="A18976">
            <v>45981</v>
          </cell>
          <cell r="C18976" t="str">
            <v>INFARTO SAS</v>
          </cell>
          <cell r="F18976">
            <v>45965.470335648148</v>
          </cell>
          <cell r="G18976">
            <v>45985.470173611109</v>
          </cell>
          <cell r="H18976">
            <v>1</v>
          </cell>
          <cell r="O18976">
            <v>1008796.2214</v>
          </cell>
        </row>
        <row r="18977">
          <cell r="A18977">
            <v>45981</v>
          </cell>
          <cell r="C18977" t="str">
            <v>INFARTO SAS</v>
          </cell>
          <cell r="F18977">
            <v>45966.443981481483</v>
          </cell>
          <cell r="G18977">
            <v>45986.443645833337</v>
          </cell>
          <cell r="H18977">
            <v>0</v>
          </cell>
          <cell r="O18977">
            <v>147287.69399999999</v>
          </cell>
        </row>
        <row r="18978">
          <cell r="A18978">
            <v>45981</v>
          </cell>
          <cell r="C18978" t="str">
            <v>MERCADOS BM SAS</v>
          </cell>
          <cell r="F18978">
            <v>45968</v>
          </cell>
          <cell r="G18978">
            <v>45976</v>
          </cell>
          <cell r="H18978">
            <v>9</v>
          </cell>
          <cell r="O18978">
            <v>3668847.8259999999</v>
          </cell>
        </row>
        <row r="18979">
          <cell r="A18979">
            <v>45981</v>
          </cell>
          <cell r="C18979" t="str">
            <v>CAS COLOMBO AMERICAN SCHOOL S.A.S</v>
          </cell>
          <cell r="F18979">
            <v>45944</v>
          </cell>
          <cell r="G18979">
            <v>45974</v>
          </cell>
          <cell r="H18979">
            <v>11</v>
          </cell>
          <cell r="O18979">
            <v>373995.223</v>
          </cell>
        </row>
        <row r="18980">
          <cell r="A18980">
            <v>45981</v>
          </cell>
          <cell r="C18980" t="str">
            <v>CAS COLOMBO AMERICAN SCHOOL S.A.S</v>
          </cell>
          <cell r="F18980">
            <v>45953</v>
          </cell>
          <cell r="G18980">
            <v>45983</v>
          </cell>
          <cell r="H18980">
            <v>2</v>
          </cell>
          <cell r="O18980">
            <v>1792548</v>
          </cell>
        </row>
        <row r="18981">
          <cell r="A18981">
            <v>45981</v>
          </cell>
          <cell r="C18981" t="str">
            <v>CAS COLOMBO AMERICAN SCHOOL S.A.S</v>
          </cell>
          <cell r="F18981">
            <v>45960</v>
          </cell>
          <cell r="G18981">
            <v>45990</v>
          </cell>
          <cell r="H18981">
            <v>-5</v>
          </cell>
          <cell r="O18981">
            <v>1729211.304</v>
          </cell>
        </row>
        <row r="18982">
          <cell r="A18982">
            <v>45981</v>
          </cell>
          <cell r="C18982" t="str">
            <v>SAGRADO BGTA SAS</v>
          </cell>
          <cell r="F18982">
            <v>45961</v>
          </cell>
          <cell r="G18982">
            <v>45981</v>
          </cell>
          <cell r="H18982">
            <v>4</v>
          </cell>
          <cell r="O18982">
            <v>2475234.9265000001</v>
          </cell>
        </row>
        <row r="18983">
          <cell r="A18983">
            <v>45981</v>
          </cell>
          <cell r="C18983" t="str">
            <v>SAGRADO BGTA SAS</v>
          </cell>
          <cell r="F18983">
            <v>45966</v>
          </cell>
          <cell r="G18983">
            <v>45986</v>
          </cell>
          <cell r="H18983">
            <v>-1</v>
          </cell>
          <cell r="O18983">
            <v>2452554.2149999999</v>
          </cell>
        </row>
        <row r="18984">
          <cell r="A18984">
            <v>45981</v>
          </cell>
          <cell r="C18984" t="str">
            <v>PODER BGTA SAS</v>
          </cell>
          <cell r="F18984">
            <v>45966.268993055557</v>
          </cell>
          <cell r="G18984">
            <v>45996.268865740742</v>
          </cell>
          <cell r="H18984">
            <v>-10</v>
          </cell>
          <cell r="O18984">
            <v>569432.74800000002</v>
          </cell>
        </row>
        <row r="18985">
          <cell r="A18985">
            <v>45981</v>
          </cell>
          <cell r="C18985" t="str">
            <v>PODER BGTA SAS</v>
          </cell>
          <cell r="F18985">
            <v>45966.269456018519</v>
          </cell>
          <cell r="G18985">
            <v>45996.269328703704</v>
          </cell>
          <cell r="H18985">
            <v>-10</v>
          </cell>
          <cell r="O18985">
            <v>879145.20799999998</v>
          </cell>
        </row>
        <row r="18986">
          <cell r="A18986">
            <v>45981</v>
          </cell>
          <cell r="C18986" t="str">
            <v>PODER BGTA SAS</v>
          </cell>
          <cell r="F18986">
            <v>45966.613842592589</v>
          </cell>
          <cell r="G18986">
            <v>45996.606238425928</v>
          </cell>
          <cell r="H18986">
            <v>-10</v>
          </cell>
          <cell r="O18986">
            <v>3931655.28</v>
          </cell>
        </row>
        <row r="18987">
          <cell r="A18987">
            <v>45981</v>
          </cell>
          <cell r="C18987" t="str">
            <v>TIGRE COLOMBIA S.A.S</v>
          </cell>
          <cell r="F18987">
            <v>45979</v>
          </cell>
          <cell r="G18987">
            <v>45987</v>
          </cell>
          <cell r="H18987">
            <v>-2</v>
          </cell>
          <cell r="O18987">
            <v>1500000</v>
          </cell>
        </row>
        <row r="18988">
          <cell r="A18988">
            <v>45981</v>
          </cell>
          <cell r="C18988" t="str">
            <v>TIGRE COLOMBIA S.A.S</v>
          </cell>
          <cell r="F18988">
            <v>45979</v>
          </cell>
          <cell r="G18988">
            <v>45987</v>
          </cell>
          <cell r="H18988">
            <v>-2</v>
          </cell>
          <cell r="O18988">
            <v>1655000</v>
          </cell>
        </row>
        <row r="18989">
          <cell r="A18989">
            <v>45981</v>
          </cell>
          <cell r="C18989" t="str">
            <v>TIGRE COLOMBIA S.A.S</v>
          </cell>
          <cell r="F18989">
            <v>45979</v>
          </cell>
          <cell r="G18989">
            <v>45987</v>
          </cell>
          <cell r="H18989">
            <v>-2</v>
          </cell>
          <cell r="O18989">
            <v>1345000</v>
          </cell>
        </row>
        <row r="18990">
          <cell r="A18990">
            <v>45981</v>
          </cell>
          <cell r="C18990" t="str">
            <v>TIGRE COLOMBIA S.A.S</v>
          </cell>
          <cell r="F18990">
            <v>45979</v>
          </cell>
          <cell r="G18990">
            <v>45987</v>
          </cell>
          <cell r="H18990">
            <v>-2</v>
          </cell>
          <cell r="O18990">
            <v>1652900</v>
          </cell>
        </row>
        <row r="18991">
          <cell r="A18991">
            <v>45981</v>
          </cell>
          <cell r="C18991" t="str">
            <v>ALIMENTOS BENAL SAS</v>
          </cell>
          <cell r="F18991">
            <v>45948</v>
          </cell>
          <cell r="G18991">
            <v>45978</v>
          </cell>
          <cell r="H18991">
            <v>7</v>
          </cell>
          <cell r="O18991">
            <v>1739830</v>
          </cell>
        </row>
        <row r="18992">
          <cell r="A18992">
            <v>45981</v>
          </cell>
          <cell r="C18992" t="str">
            <v>ALIMENTOS BENAL SAS</v>
          </cell>
          <cell r="F18992">
            <v>45952</v>
          </cell>
          <cell r="G18992">
            <v>45982</v>
          </cell>
          <cell r="H18992">
            <v>3</v>
          </cell>
          <cell r="O18992">
            <v>5281140</v>
          </cell>
        </row>
        <row r="18993">
          <cell r="A18993">
            <v>45981</v>
          </cell>
          <cell r="C18993" t="str">
            <v>ALIMENTOS BENAL SAS</v>
          </cell>
          <cell r="F18993">
            <v>45959</v>
          </cell>
          <cell r="G18993">
            <v>45989</v>
          </cell>
          <cell r="H18993">
            <v>-4</v>
          </cell>
          <cell r="O18993">
            <v>163386</v>
          </cell>
        </row>
        <row r="18994">
          <cell r="A18994">
            <v>45981</v>
          </cell>
          <cell r="C18994" t="str">
            <v>PAULA JINNET ARDILA GOMEZ</v>
          </cell>
          <cell r="F18994">
            <v>45980.257418981484</v>
          </cell>
          <cell r="G18994">
            <v>45981.257291666669</v>
          </cell>
          <cell r="H18994">
            <v>-1</v>
          </cell>
          <cell r="O18994">
            <v>285200</v>
          </cell>
        </row>
        <row r="18995">
          <cell r="A18995">
            <v>45981</v>
          </cell>
          <cell r="C18995" t="str">
            <v>PAULA JINNET ARDILA GOMEZ</v>
          </cell>
          <cell r="F18995">
            <v>45980.260821759257</v>
          </cell>
          <cell r="G18995">
            <v>45981.260578703703</v>
          </cell>
          <cell r="H18995">
            <v>-1</v>
          </cell>
          <cell r="O18995">
            <v>598000</v>
          </cell>
        </row>
        <row r="18996">
          <cell r="A18996">
            <v>45981</v>
          </cell>
          <cell r="C18996" t="str">
            <v>PURA SABROSURA SAS</v>
          </cell>
          <cell r="F18996">
            <v>45966.386458333334</v>
          </cell>
          <cell r="G18996">
            <v>45981.386354166665</v>
          </cell>
          <cell r="H18996">
            <v>4</v>
          </cell>
          <cell r="O18996">
            <v>6014147.9189999998</v>
          </cell>
        </row>
        <row r="18997">
          <cell r="A18997">
            <v>45981</v>
          </cell>
          <cell r="C18997" t="str">
            <v>RAFAEL ALFONSO DAZA RAMIREZ</v>
          </cell>
          <cell r="F18997">
            <v>45981</v>
          </cell>
          <cell r="G18997">
            <v>45982</v>
          </cell>
          <cell r="H18997">
            <v>3</v>
          </cell>
          <cell r="O18997">
            <v>4035320</v>
          </cell>
        </row>
        <row r="18998">
          <cell r="A18998">
            <v>45981</v>
          </cell>
          <cell r="C18998" t="str">
            <v>MARIA CRISTINA JAIME</v>
          </cell>
          <cell r="F18998">
            <v>45980</v>
          </cell>
          <cell r="G18998">
            <v>45981</v>
          </cell>
          <cell r="H18998">
            <v>4</v>
          </cell>
          <cell r="O18998">
            <v>1383800</v>
          </cell>
        </row>
        <row r="18999">
          <cell r="A18999">
            <v>45981</v>
          </cell>
          <cell r="C18999" t="str">
            <v>KAREN GISSET MARTINEZ SANDOVAL</v>
          </cell>
          <cell r="F18999">
            <v>45980</v>
          </cell>
          <cell r="G18999">
            <v>45981</v>
          </cell>
          <cell r="H18999">
            <v>4</v>
          </cell>
          <cell r="O18999">
            <v>2769200</v>
          </cell>
        </row>
        <row r="19000">
          <cell r="A19000">
            <v>45981</v>
          </cell>
          <cell r="C19000" t="str">
            <v>BENJAMIN  CHAPARRO AMEZQUITA</v>
          </cell>
          <cell r="F19000">
            <v>45981</v>
          </cell>
          <cell r="G19000">
            <v>45982</v>
          </cell>
          <cell r="H19000">
            <v>3</v>
          </cell>
          <cell r="O19000">
            <v>1537340</v>
          </cell>
        </row>
        <row r="19001">
          <cell r="A19001">
            <v>45981</v>
          </cell>
          <cell r="C19001" t="str">
            <v>VENTAS MOSTRADOR</v>
          </cell>
          <cell r="F19001">
            <v>45981</v>
          </cell>
          <cell r="G19001">
            <v>45981</v>
          </cell>
          <cell r="H19001">
            <v>0</v>
          </cell>
          <cell r="O19001">
            <v>673658</v>
          </cell>
        </row>
        <row r="19002">
          <cell r="A19002">
            <v>45981</v>
          </cell>
          <cell r="C19002" t="str">
            <v>VENTAS MOSTRADOR</v>
          </cell>
          <cell r="F19002">
            <v>45981</v>
          </cell>
          <cell r="G19002">
            <v>45981</v>
          </cell>
          <cell r="H19002">
            <v>0</v>
          </cell>
          <cell r="O19002">
            <v>500836</v>
          </cell>
        </row>
        <row r="19003">
          <cell r="A19003">
            <v>45982</v>
          </cell>
          <cell r="C19003" t="str">
            <v>PINEDA FORERO ARNOBIS</v>
          </cell>
          <cell r="F19003">
            <v>45981.302881944444</v>
          </cell>
          <cell r="G19003">
            <v>45982.302777777775</v>
          </cell>
          <cell r="H19003">
            <v>4</v>
          </cell>
          <cell r="O19003">
            <v>404800</v>
          </cell>
        </row>
        <row r="19004">
          <cell r="A19004">
            <v>45982</v>
          </cell>
          <cell r="C19004" t="str">
            <v>SIPOTE BURRITO S.A</v>
          </cell>
          <cell r="F19004">
            <v>45971.676296296297</v>
          </cell>
          <cell r="G19004">
            <v>46001.676215277781</v>
          </cell>
          <cell r="H19004">
            <v>-16</v>
          </cell>
          <cell r="O19004">
            <v>3535382.6688000001</v>
          </cell>
        </row>
        <row r="19005">
          <cell r="A19005">
            <v>45982</v>
          </cell>
          <cell r="C19005" t="str">
            <v>COMERCIALIZADORA LA PAMPA LGPP SAS</v>
          </cell>
          <cell r="F19005">
            <v>45975</v>
          </cell>
          <cell r="G19005">
            <v>45976</v>
          </cell>
          <cell r="H19005">
            <v>9</v>
          </cell>
          <cell r="O19005">
            <v>4014400</v>
          </cell>
        </row>
        <row r="19006">
          <cell r="A19006">
            <v>45982</v>
          </cell>
          <cell r="C19006" t="str">
            <v>SOSTENIBILIDAD S.A.S.</v>
          </cell>
          <cell r="F19006">
            <v>45967</v>
          </cell>
          <cell r="G19006">
            <v>45982</v>
          </cell>
          <cell r="H19006">
            <v>3</v>
          </cell>
          <cell r="O19006">
            <v>1054450</v>
          </cell>
        </row>
        <row r="19007">
          <cell r="A19007">
            <v>45982</v>
          </cell>
          <cell r="C19007" t="str">
            <v>VENTAS MOSTRADOR</v>
          </cell>
          <cell r="F19007">
            <v>45982</v>
          </cell>
          <cell r="G19007">
            <v>45982</v>
          </cell>
          <cell r="H19007">
            <v>0</v>
          </cell>
          <cell r="O19007">
            <v>24300</v>
          </cell>
        </row>
        <row r="19008">
          <cell r="A19008">
            <v>45982</v>
          </cell>
          <cell r="C19008" t="str">
            <v>VENTAS MOSTRADOR</v>
          </cell>
          <cell r="F19008">
            <v>45982</v>
          </cell>
          <cell r="G19008">
            <v>45982</v>
          </cell>
          <cell r="H19008">
            <v>0</v>
          </cell>
          <cell r="O19008">
            <v>24850</v>
          </cell>
        </row>
        <row r="19009">
          <cell r="A19009">
            <v>45982</v>
          </cell>
          <cell r="C19009" t="str">
            <v>VENTAS MOSTRADOR</v>
          </cell>
          <cell r="F19009">
            <v>45982</v>
          </cell>
          <cell r="G19009">
            <v>45982</v>
          </cell>
          <cell r="H19009">
            <v>0</v>
          </cell>
          <cell r="O19009">
            <v>28000</v>
          </cell>
        </row>
        <row r="19010">
          <cell r="A19010">
            <v>45982</v>
          </cell>
          <cell r="C19010" t="str">
            <v>VENTAS MOSTRADOR</v>
          </cell>
          <cell r="F19010">
            <v>45982</v>
          </cell>
          <cell r="G19010">
            <v>45982</v>
          </cell>
          <cell r="H19010">
            <v>0</v>
          </cell>
          <cell r="O19010">
            <v>38256</v>
          </cell>
        </row>
        <row r="19011">
          <cell r="A19011">
            <v>45982</v>
          </cell>
          <cell r="C19011" t="str">
            <v>VENTAS MOSTRADOR</v>
          </cell>
          <cell r="F19011">
            <v>45982</v>
          </cell>
          <cell r="G19011">
            <v>45982</v>
          </cell>
          <cell r="H19011">
            <v>0</v>
          </cell>
          <cell r="O19011">
            <v>80000</v>
          </cell>
        </row>
        <row r="19012">
          <cell r="A19012">
            <v>45982</v>
          </cell>
          <cell r="C19012" t="str">
            <v>VENTAS MOSTRADOR</v>
          </cell>
          <cell r="F19012">
            <v>45982</v>
          </cell>
          <cell r="G19012">
            <v>45982</v>
          </cell>
          <cell r="H19012">
            <v>0</v>
          </cell>
          <cell r="O19012">
            <v>84660</v>
          </cell>
        </row>
        <row r="19013">
          <cell r="A19013">
            <v>45982</v>
          </cell>
          <cell r="C19013" t="str">
            <v>VENTAS MOSTRADOR</v>
          </cell>
          <cell r="F19013">
            <v>45982</v>
          </cell>
          <cell r="G19013">
            <v>45982</v>
          </cell>
          <cell r="H19013">
            <v>0</v>
          </cell>
          <cell r="O19013">
            <v>93200</v>
          </cell>
        </row>
        <row r="19014">
          <cell r="A19014">
            <v>45982</v>
          </cell>
          <cell r="C19014" t="str">
            <v>VENTAS MOSTRADOR</v>
          </cell>
          <cell r="F19014">
            <v>45982</v>
          </cell>
          <cell r="G19014">
            <v>45982</v>
          </cell>
          <cell r="H19014">
            <v>0</v>
          </cell>
          <cell r="O19014">
            <v>117450</v>
          </cell>
        </row>
        <row r="19015">
          <cell r="A19015">
            <v>45982</v>
          </cell>
          <cell r="C19015" t="str">
            <v>VENTAS MOSTRADOR</v>
          </cell>
          <cell r="F19015">
            <v>45982</v>
          </cell>
          <cell r="G19015">
            <v>45982</v>
          </cell>
          <cell r="H19015">
            <v>0</v>
          </cell>
          <cell r="O19015">
            <v>146612</v>
          </cell>
        </row>
        <row r="19016">
          <cell r="A19016">
            <v>45982</v>
          </cell>
          <cell r="C19016" t="str">
            <v>RAFAEL ALFONSO DAZA RAMIREZ</v>
          </cell>
          <cell r="F19016">
            <v>45981</v>
          </cell>
          <cell r="G19016">
            <v>45982</v>
          </cell>
          <cell r="H19016">
            <v>3</v>
          </cell>
          <cell r="O19016">
            <v>3000000</v>
          </cell>
        </row>
        <row r="19017">
          <cell r="A19017">
            <v>45982</v>
          </cell>
          <cell r="C19017" t="str">
            <v>RAFAEL ALFONSO DAZA RAMIREZ</v>
          </cell>
          <cell r="F19017">
            <v>45981</v>
          </cell>
          <cell r="G19017">
            <v>45982</v>
          </cell>
          <cell r="H19017">
            <v>3</v>
          </cell>
          <cell r="O19017">
            <v>897860</v>
          </cell>
        </row>
        <row r="19018">
          <cell r="A19018">
            <v>45982</v>
          </cell>
          <cell r="C19018" t="str">
            <v>KAREN GISSET MARTINEZ SANDOVAL</v>
          </cell>
          <cell r="F19018">
            <v>45981.643726851849</v>
          </cell>
          <cell r="G19018">
            <v>45982.643634259257</v>
          </cell>
          <cell r="H19018">
            <v>3</v>
          </cell>
          <cell r="O19018">
            <v>106800</v>
          </cell>
        </row>
        <row r="19019">
          <cell r="A19019">
            <v>45982</v>
          </cell>
          <cell r="C19019" t="str">
            <v>KAREN GISSET MARTINEZ SANDOVAL</v>
          </cell>
          <cell r="F19019">
            <v>45981.643726851849</v>
          </cell>
          <cell r="G19019">
            <v>45982.643634259257</v>
          </cell>
          <cell r="H19019">
            <v>3</v>
          </cell>
          <cell r="O19019">
            <v>2000000</v>
          </cell>
        </row>
        <row r="19020">
          <cell r="A19020">
            <v>45982</v>
          </cell>
          <cell r="C19020" t="str">
            <v>PINEDA FORERO ARNOBIS</v>
          </cell>
          <cell r="F19020">
            <v>45982.392951388887</v>
          </cell>
          <cell r="G19020">
            <v>45983.391921296294</v>
          </cell>
          <cell r="H19020">
            <v>3</v>
          </cell>
          <cell r="O19020">
            <v>79200</v>
          </cell>
        </row>
        <row r="19021">
          <cell r="A19021">
            <v>45982</v>
          </cell>
          <cell r="C19021" t="str">
            <v>CARLOS ANDRES CORTES PACHON</v>
          </cell>
          <cell r="F19021">
            <v>45980.263182870367</v>
          </cell>
          <cell r="G19021">
            <v>45981.263009259259</v>
          </cell>
          <cell r="H19021">
            <v>11</v>
          </cell>
          <cell r="O19021">
            <v>148100</v>
          </cell>
        </row>
        <row r="19022">
          <cell r="A19022">
            <v>45982</v>
          </cell>
          <cell r="C19022" t="str">
            <v>CARLOS ANDRES CORTES PACHON</v>
          </cell>
          <cell r="F19022">
            <v>45981.376782407409</v>
          </cell>
          <cell r="G19022">
            <v>45982.376273148147</v>
          </cell>
          <cell r="H19022">
            <v>10</v>
          </cell>
          <cell r="O19022">
            <v>310200</v>
          </cell>
        </row>
        <row r="19023">
          <cell r="A19023">
            <v>45982</v>
          </cell>
          <cell r="C19023" t="str">
            <v>INVERSIONES Y SOLUCIONES DE TRADICION SAS</v>
          </cell>
          <cell r="F19023">
            <v>45933.513865740744</v>
          </cell>
          <cell r="G19023">
            <v>45948.512939814813</v>
          </cell>
          <cell r="H19023">
            <v>37</v>
          </cell>
          <cell r="O19023">
            <v>2000000</v>
          </cell>
        </row>
        <row r="19024">
          <cell r="A19024">
            <v>45982</v>
          </cell>
          <cell r="C19024" t="str">
            <v>ROJAS TRIANA ANGIE JULIETH</v>
          </cell>
          <cell r="F19024">
            <v>45980.706180555557</v>
          </cell>
          <cell r="G19024">
            <v>45981.666134259256</v>
          </cell>
          <cell r="H19024">
            <v>6</v>
          </cell>
          <cell r="O19024">
            <v>297849.99</v>
          </cell>
        </row>
        <row r="19025">
          <cell r="A19025">
            <v>45982</v>
          </cell>
          <cell r="C19025" t="str">
            <v>VBASTIDAS MEDINA MARCELA</v>
          </cell>
          <cell r="F19025">
            <v>45981.387187499997</v>
          </cell>
          <cell r="G19025">
            <v>45982.383842592593</v>
          </cell>
          <cell r="H19025">
            <v>7</v>
          </cell>
          <cell r="O19025">
            <v>386900</v>
          </cell>
        </row>
        <row r="19026">
          <cell r="A19026">
            <v>45982</v>
          </cell>
          <cell r="C19026" t="str">
            <v>ROJAS TRIANA ANGIE JULIETH</v>
          </cell>
          <cell r="F19026">
            <v>45980.707094907404</v>
          </cell>
          <cell r="G19026">
            <v>45981.706446759257</v>
          </cell>
          <cell r="H19026">
            <v>6</v>
          </cell>
          <cell r="O19026">
            <v>1276499.97</v>
          </cell>
        </row>
        <row r="19027">
          <cell r="A19027">
            <v>45982</v>
          </cell>
          <cell r="C19027" t="str">
            <v>NESTOR ABEL NOREÑA URREA</v>
          </cell>
          <cell r="F19027">
            <v>45981.454837962963</v>
          </cell>
          <cell r="G19027">
            <v>45982.454305555555</v>
          </cell>
          <cell r="H19027">
            <v>4</v>
          </cell>
          <cell r="O19027">
            <v>500580</v>
          </cell>
        </row>
        <row r="19028">
          <cell r="A19028">
            <v>45982</v>
          </cell>
          <cell r="C19028" t="str">
            <v>CARLOS ANDRES CORTES PACHON</v>
          </cell>
          <cell r="F19028">
            <v>45981.346770833334</v>
          </cell>
          <cell r="G19028">
            <v>45982.34652777778</v>
          </cell>
          <cell r="H19028">
            <v>3</v>
          </cell>
          <cell r="O19028">
            <v>223700</v>
          </cell>
        </row>
        <row r="19029">
          <cell r="A19029">
            <v>45982</v>
          </cell>
          <cell r="C19029" t="str">
            <v>VENTAS MOSTRADOR</v>
          </cell>
          <cell r="F19029">
            <v>45982</v>
          </cell>
          <cell r="G19029">
            <v>45982</v>
          </cell>
          <cell r="H19029">
            <v>0</v>
          </cell>
          <cell r="O19029">
            <v>116000</v>
          </cell>
        </row>
        <row r="19030">
          <cell r="A19030">
            <v>45982</v>
          </cell>
          <cell r="C19030" t="str">
            <v>MUNCHER SAS</v>
          </cell>
          <cell r="F19030">
            <v>45934.43178240741</v>
          </cell>
          <cell r="G19030">
            <v>45964.431458333333</v>
          </cell>
          <cell r="H19030">
            <v>21</v>
          </cell>
          <cell r="O19030">
            <v>473100</v>
          </cell>
        </row>
        <row r="19031">
          <cell r="A19031">
            <v>45982</v>
          </cell>
          <cell r="C19031" t="str">
            <v>GATE GOURMET COLOMBIA SAS</v>
          </cell>
          <cell r="F19031">
            <v>45948.488657407404</v>
          </cell>
          <cell r="G19031">
            <v>45978.488449074073</v>
          </cell>
          <cell r="H19031">
            <v>14</v>
          </cell>
          <cell r="O19031">
            <v>3233317</v>
          </cell>
        </row>
        <row r="19032">
          <cell r="A19032">
            <v>45982</v>
          </cell>
          <cell r="C19032" t="str">
            <v>GATE GOURMET COLOMBIA SAS</v>
          </cell>
          <cell r="F19032">
            <v>45951.444861111115</v>
          </cell>
          <cell r="G19032">
            <v>45981.444803240738</v>
          </cell>
          <cell r="H19032">
            <v>11</v>
          </cell>
          <cell r="O19032">
            <v>3553300</v>
          </cell>
        </row>
        <row r="19033">
          <cell r="A19033">
            <v>45982</v>
          </cell>
          <cell r="C19033" t="str">
            <v>GATE GOURMET COLOMBIA SAS</v>
          </cell>
          <cell r="F19033">
            <v>45953.487372685187</v>
          </cell>
          <cell r="G19033">
            <v>45983.486770833333</v>
          </cell>
          <cell r="H19033">
            <v>9</v>
          </cell>
          <cell r="O19033">
            <v>380000</v>
          </cell>
        </row>
        <row r="19034">
          <cell r="A19034">
            <v>45982</v>
          </cell>
          <cell r="C19034" t="str">
            <v>GATE GOURMET COLOMBIA SAS</v>
          </cell>
          <cell r="F19034">
            <v>45954.219780092593</v>
          </cell>
          <cell r="G19034">
            <v>45984.218391203707</v>
          </cell>
          <cell r="H19034">
            <v>8</v>
          </cell>
          <cell r="O19034">
            <v>3692100</v>
          </cell>
        </row>
        <row r="19035">
          <cell r="A19035">
            <v>45982</v>
          </cell>
          <cell r="C19035" t="str">
            <v>GATE GOURMET COLOMBIA SAS</v>
          </cell>
          <cell r="F19035">
            <v>45957.500972222224</v>
          </cell>
          <cell r="G19035">
            <v>45987.500902777778</v>
          </cell>
          <cell r="H19035">
            <v>5</v>
          </cell>
          <cell r="O19035">
            <v>2595500</v>
          </cell>
        </row>
        <row r="19036">
          <cell r="A19036">
            <v>45982</v>
          </cell>
          <cell r="C19036" t="str">
            <v>GATE GOURMET COLOMBIA SAS</v>
          </cell>
          <cell r="F19036">
            <v>45960.567499999997</v>
          </cell>
          <cell r="G19036">
            <v>45990.565983796296</v>
          </cell>
          <cell r="H19036">
            <v>2</v>
          </cell>
          <cell r="O19036">
            <v>5780300</v>
          </cell>
        </row>
        <row r="19037">
          <cell r="A19037">
            <v>45982</v>
          </cell>
          <cell r="C19037" t="str">
            <v>GATE GOURMET COLOMBIA SAS</v>
          </cell>
          <cell r="F19037">
            <v>45962.236192129632</v>
          </cell>
          <cell r="G19037">
            <v>45992.236111111109</v>
          </cell>
          <cell r="H19037">
            <v>0</v>
          </cell>
          <cell r="O19037">
            <v>4458814</v>
          </cell>
        </row>
        <row r="19038">
          <cell r="A19038">
            <v>45982</v>
          </cell>
          <cell r="C19038" t="str">
            <v>OSAKA COCINA NIKKEI S.A.S</v>
          </cell>
          <cell r="F19038">
            <v>45962</v>
          </cell>
          <cell r="G19038">
            <v>45992</v>
          </cell>
          <cell r="H19038">
            <v>-7</v>
          </cell>
          <cell r="O19038">
            <v>372300</v>
          </cell>
        </row>
        <row r="19039">
          <cell r="A19039">
            <v>45982</v>
          </cell>
          <cell r="C19039" t="str">
            <v>OSAKA COCINA NIKKEI S.A.S</v>
          </cell>
          <cell r="F19039">
            <v>45965</v>
          </cell>
          <cell r="G19039">
            <v>45995</v>
          </cell>
          <cell r="H19039">
            <v>-10</v>
          </cell>
          <cell r="O19039">
            <v>92800</v>
          </cell>
        </row>
        <row r="19040">
          <cell r="A19040">
            <v>45982</v>
          </cell>
          <cell r="C19040" t="str">
            <v>OSAKA COCINA NIKKEI S.A.S</v>
          </cell>
          <cell r="F19040">
            <v>45966</v>
          </cell>
          <cell r="G19040">
            <v>45996</v>
          </cell>
          <cell r="H19040">
            <v>-11</v>
          </cell>
          <cell r="O19040">
            <v>380400</v>
          </cell>
        </row>
        <row r="19041">
          <cell r="A19041">
            <v>45982</v>
          </cell>
          <cell r="C19041" t="str">
            <v>NUEVO DON PLUS SAS</v>
          </cell>
          <cell r="F19041">
            <v>45973</v>
          </cell>
          <cell r="G19041">
            <v>45981</v>
          </cell>
          <cell r="H19041">
            <v>4</v>
          </cell>
          <cell r="O19041">
            <v>2671000</v>
          </cell>
        </row>
        <row r="19042">
          <cell r="A19042">
            <v>45982</v>
          </cell>
          <cell r="C19042" t="str">
            <v>XICO SAS</v>
          </cell>
          <cell r="F19042">
            <v>45962.557546296295</v>
          </cell>
          <cell r="G19042">
            <v>45992.557453703703</v>
          </cell>
          <cell r="H19042">
            <v>-7</v>
          </cell>
          <cell r="O19042">
            <v>61500</v>
          </cell>
        </row>
        <row r="19043">
          <cell r="A19043">
            <v>45982</v>
          </cell>
          <cell r="C19043" t="str">
            <v>XICO SAS</v>
          </cell>
          <cell r="F19043">
            <v>45965.190520833334</v>
          </cell>
          <cell r="G19043">
            <v>45995.189710648148</v>
          </cell>
          <cell r="H19043">
            <v>-10</v>
          </cell>
          <cell r="O19043">
            <v>2024400</v>
          </cell>
        </row>
        <row r="19044">
          <cell r="A19044">
            <v>45982</v>
          </cell>
          <cell r="C19044" t="str">
            <v>XICO SAS</v>
          </cell>
          <cell r="F19044">
            <v>45965.497476851851</v>
          </cell>
          <cell r="G19044">
            <v>45995.497407407405</v>
          </cell>
          <cell r="H19044">
            <v>-10</v>
          </cell>
          <cell r="O19044">
            <v>472000</v>
          </cell>
        </row>
        <row r="19045">
          <cell r="A19045">
            <v>45982</v>
          </cell>
          <cell r="C19045" t="str">
            <v>KOE4K S.A.S</v>
          </cell>
          <cell r="F19045">
            <v>45955.599120370367</v>
          </cell>
          <cell r="G19045">
            <v>45985.598923611113</v>
          </cell>
          <cell r="H19045">
            <v>0</v>
          </cell>
          <cell r="O19045">
            <v>1647451.1980000001</v>
          </cell>
        </row>
        <row r="19046">
          <cell r="A19046">
            <v>45982</v>
          </cell>
          <cell r="C19046" t="str">
            <v>KOE4K S.A.S</v>
          </cell>
          <cell r="F19046">
            <v>45959.442835648151</v>
          </cell>
          <cell r="G19046">
            <v>45989.442754629628</v>
          </cell>
          <cell r="H19046">
            <v>-4</v>
          </cell>
          <cell r="O19046">
            <v>993469.93599999999</v>
          </cell>
        </row>
        <row r="19047">
          <cell r="A19047">
            <v>45982</v>
          </cell>
          <cell r="C19047" t="str">
            <v>DAVIVIENDA</v>
          </cell>
          <cell r="F19047">
            <v>45982</v>
          </cell>
          <cell r="G19047">
            <v>45982</v>
          </cell>
          <cell r="H19047">
            <v>0</v>
          </cell>
          <cell r="O19047">
            <v>140000000</v>
          </cell>
        </row>
        <row r="19048">
          <cell r="A19048">
            <v>45982</v>
          </cell>
          <cell r="C19048" t="str">
            <v>MINI MAL LTDA</v>
          </cell>
          <cell r="F19048">
            <v>45982</v>
          </cell>
          <cell r="G19048">
            <v>45983</v>
          </cell>
          <cell r="H19048">
            <v>2</v>
          </cell>
          <cell r="O19048">
            <v>490700</v>
          </cell>
        </row>
        <row r="19049">
          <cell r="A19049">
            <v>45982</v>
          </cell>
          <cell r="C19049" t="str">
            <v>VENTAS MOSTRADOR</v>
          </cell>
          <cell r="F19049">
            <v>45982</v>
          </cell>
          <cell r="G19049">
            <v>45982</v>
          </cell>
          <cell r="H19049">
            <v>0</v>
          </cell>
          <cell r="O19049">
            <v>186694</v>
          </cell>
        </row>
        <row r="19050">
          <cell r="A19050">
            <v>45982</v>
          </cell>
          <cell r="C19050" t="str">
            <v>VENTAS MOSTRADOR</v>
          </cell>
          <cell r="F19050">
            <v>45982</v>
          </cell>
          <cell r="G19050">
            <v>45982</v>
          </cell>
          <cell r="H19050">
            <v>0</v>
          </cell>
          <cell r="O19050">
            <v>110279</v>
          </cell>
        </row>
        <row r="19051">
          <cell r="A19051">
            <v>45983</v>
          </cell>
          <cell r="C19051" t="str">
            <v>VENTAS MOSTRADOR</v>
          </cell>
          <cell r="F19051">
            <v>45983</v>
          </cell>
          <cell r="G19051">
            <v>45983</v>
          </cell>
          <cell r="H19051">
            <v>0</v>
          </cell>
          <cell r="O19051">
            <v>7590</v>
          </cell>
        </row>
        <row r="19052">
          <cell r="A19052">
            <v>45983</v>
          </cell>
          <cell r="C19052" t="str">
            <v>VENTAS MOSTRADOR</v>
          </cell>
          <cell r="F19052">
            <v>45983</v>
          </cell>
          <cell r="G19052">
            <v>45983</v>
          </cell>
          <cell r="H19052">
            <v>0</v>
          </cell>
          <cell r="O19052">
            <v>14000</v>
          </cell>
        </row>
        <row r="19053">
          <cell r="A19053">
            <v>45983</v>
          </cell>
          <cell r="C19053" t="str">
            <v>VENTAS MOSTRADOR</v>
          </cell>
          <cell r="F19053">
            <v>45983</v>
          </cell>
          <cell r="G19053">
            <v>45983</v>
          </cell>
          <cell r="H19053">
            <v>0</v>
          </cell>
          <cell r="O19053">
            <v>20020</v>
          </cell>
        </row>
        <row r="19054">
          <cell r="A19054">
            <v>45983</v>
          </cell>
          <cell r="C19054" t="str">
            <v>VENTAS MOSTRADOR</v>
          </cell>
          <cell r="F19054">
            <v>45983</v>
          </cell>
          <cell r="G19054">
            <v>45983</v>
          </cell>
          <cell r="H19054">
            <v>0</v>
          </cell>
          <cell r="O19054">
            <v>20400</v>
          </cell>
        </row>
        <row r="19055">
          <cell r="A19055">
            <v>45983</v>
          </cell>
          <cell r="C19055" t="str">
            <v>VENTAS MOSTRADOR</v>
          </cell>
          <cell r="F19055">
            <v>45983</v>
          </cell>
          <cell r="G19055">
            <v>45983</v>
          </cell>
          <cell r="H19055">
            <v>0</v>
          </cell>
          <cell r="O19055">
            <v>23664</v>
          </cell>
        </row>
        <row r="19056">
          <cell r="A19056">
            <v>45983</v>
          </cell>
          <cell r="C19056" t="str">
            <v>VENTAS MOSTRADOR</v>
          </cell>
          <cell r="F19056">
            <v>45983</v>
          </cell>
          <cell r="G19056">
            <v>45983</v>
          </cell>
          <cell r="H19056">
            <v>0</v>
          </cell>
          <cell r="O19056">
            <v>24000</v>
          </cell>
        </row>
        <row r="19057">
          <cell r="A19057">
            <v>45983</v>
          </cell>
          <cell r="C19057" t="str">
            <v>VENTAS MOSTRADOR</v>
          </cell>
          <cell r="F19057">
            <v>45983</v>
          </cell>
          <cell r="G19057">
            <v>45983</v>
          </cell>
          <cell r="H19057">
            <v>0</v>
          </cell>
          <cell r="O19057">
            <v>24030</v>
          </cell>
        </row>
        <row r="19058">
          <cell r="A19058">
            <v>45983</v>
          </cell>
          <cell r="C19058" t="str">
            <v>VENTAS MOSTRADOR</v>
          </cell>
          <cell r="F19058">
            <v>45983</v>
          </cell>
          <cell r="G19058">
            <v>45983</v>
          </cell>
          <cell r="H19058">
            <v>0</v>
          </cell>
          <cell r="O19058">
            <v>27166</v>
          </cell>
        </row>
        <row r="19059">
          <cell r="A19059">
            <v>45983</v>
          </cell>
          <cell r="C19059" t="str">
            <v>ANGEL LUIS RIVAS CAMERO</v>
          </cell>
          <cell r="F19059">
            <v>45983.418807870374</v>
          </cell>
          <cell r="G19059">
            <v>45984.418692129628</v>
          </cell>
          <cell r="H19059">
            <v>1</v>
          </cell>
          <cell r="O19059">
            <v>35000</v>
          </cell>
        </row>
        <row r="19060">
          <cell r="A19060">
            <v>45983</v>
          </cell>
          <cell r="C19060" t="str">
            <v>VENTAS MOSTRADOR</v>
          </cell>
          <cell r="F19060">
            <v>45983</v>
          </cell>
          <cell r="G19060">
            <v>45983</v>
          </cell>
          <cell r="H19060">
            <v>0</v>
          </cell>
          <cell r="O19060">
            <v>37650</v>
          </cell>
        </row>
        <row r="19061">
          <cell r="A19061">
            <v>45983</v>
          </cell>
          <cell r="C19061" t="str">
            <v>VENTAS MOSTRADOR</v>
          </cell>
          <cell r="F19061">
            <v>45983</v>
          </cell>
          <cell r="G19061">
            <v>45983</v>
          </cell>
          <cell r="H19061">
            <v>0</v>
          </cell>
          <cell r="O19061">
            <v>49968</v>
          </cell>
        </row>
        <row r="19062">
          <cell r="A19062">
            <v>45983</v>
          </cell>
          <cell r="C19062" t="str">
            <v>VENTAS MOSTRADOR</v>
          </cell>
          <cell r="F19062">
            <v>45983</v>
          </cell>
          <cell r="G19062">
            <v>45983</v>
          </cell>
          <cell r="H19062">
            <v>0</v>
          </cell>
          <cell r="O19062">
            <v>51640</v>
          </cell>
        </row>
        <row r="19063">
          <cell r="A19063">
            <v>45983</v>
          </cell>
          <cell r="C19063" t="str">
            <v>VENTAS MOSTRADOR</v>
          </cell>
          <cell r="F19063">
            <v>45983</v>
          </cell>
          <cell r="G19063">
            <v>45983</v>
          </cell>
          <cell r="H19063">
            <v>0</v>
          </cell>
          <cell r="O19063">
            <v>60700</v>
          </cell>
        </row>
        <row r="19064">
          <cell r="A19064">
            <v>45983</v>
          </cell>
          <cell r="C19064" t="str">
            <v>VENTAS MOSTRADOR</v>
          </cell>
          <cell r="F19064">
            <v>45983</v>
          </cell>
          <cell r="G19064">
            <v>45983</v>
          </cell>
          <cell r="H19064">
            <v>0</v>
          </cell>
          <cell r="O19064">
            <v>78240</v>
          </cell>
        </row>
        <row r="19065">
          <cell r="A19065">
            <v>45983</v>
          </cell>
          <cell r="C19065" t="str">
            <v>VENTAS MOSTRADOR</v>
          </cell>
          <cell r="F19065">
            <v>45983</v>
          </cell>
          <cell r="G19065">
            <v>45983</v>
          </cell>
          <cell r="H19065">
            <v>0</v>
          </cell>
          <cell r="O19065">
            <v>85850</v>
          </cell>
        </row>
        <row r="19066">
          <cell r="A19066">
            <v>45983</v>
          </cell>
          <cell r="C19066" t="str">
            <v>VENTAS MOSTRADOR</v>
          </cell>
          <cell r="F19066">
            <v>45983</v>
          </cell>
          <cell r="G19066">
            <v>45983</v>
          </cell>
          <cell r="H19066">
            <v>0</v>
          </cell>
          <cell r="O19066">
            <v>86652</v>
          </cell>
        </row>
        <row r="19067">
          <cell r="A19067">
            <v>45983</v>
          </cell>
          <cell r="C19067" t="str">
            <v>ANGEL LUIS RIVAS CAMERO</v>
          </cell>
          <cell r="F19067">
            <v>45983.418807870374</v>
          </cell>
          <cell r="G19067">
            <v>45984.418692129628</v>
          </cell>
          <cell r="H19067">
            <v>1</v>
          </cell>
          <cell r="O19067">
            <v>90000</v>
          </cell>
        </row>
        <row r="19068">
          <cell r="A19068">
            <v>45983</v>
          </cell>
          <cell r="C19068" t="str">
            <v>VENTAS MOSTRADOR</v>
          </cell>
          <cell r="F19068">
            <v>45983</v>
          </cell>
          <cell r="G19068">
            <v>45983</v>
          </cell>
          <cell r="H19068">
            <v>0</v>
          </cell>
          <cell r="O19068">
            <v>90928</v>
          </cell>
        </row>
        <row r="19069">
          <cell r="A19069">
            <v>45983</v>
          </cell>
          <cell r="C19069" t="str">
            <v>VENTAS MOSTRADOR</v>
          </cell>
          <cell r="F19069">
            <v>45983</v>
          </cell>
          <cell r="G19069">
            <v>45983</v>
          </cell>
          <cell r="H19069">
            <v>0</v>
          </cell>
          <cell r="O19069">
            <v>105720</v>
          </cell>
        </row>
        <row r="19070">
          <cell r="A19070">
            <v>45983</v>
          </cell>
          <cell r="C19070" t="str">
            <v>VENTAS MOSTRADOR</v>
          </cell>
          <cell r="F19070">
            <v>45983</v>
          </cell>
          <cell r="G19070">
            <v>45983</v>
          </cell>
          <cell r="H19070">
            <v>0</v>
          </cell>
          <cell r="O19070">
            <v>136950</v>
          </cell>
        </row>
        <row r="19071">
          <cell r="A19071">
            <v>45983</v>
          </cell>
          <cell r="C19071" t="str">
            <v>LUIS ENRIQUE FORERO GARCIA</v>
          </cell>
          <cell r="F19071">
            <v>45983.314398148148</v>
          </cell>
          <cell r="G19071">
            <v>45984.311435185184</v>
          </cell>
          <cell r="H19071">
            <v>1</v>
          </cell>
          <cell r="O19071">
            <v>141000</v>
          </cell>
        </row>
        <row r="19072">
          <cell r="A19072">
            <v>45983</v>
          </cell>
          <cell r="C19072" t="str">
            <v>VENTAS MOSTRADOR</v>
          </cell>
          <cell r="F19072">
            <v>45983</v>
          </cell>
          <cell r="G19072">
            <v>45983</v>
          </cell>
          <cell r="O19072">
            <v>160000</v>
          </cell>
        </row>
        <row r="19073">
          <cell r="A19073">
            <v>45983</v>
          </cell>
          <cell r="C19073" t="str">
            <v>VENTAS MOSTRADOR</v>
          </cell>
          <cell r="F19073">
            <v>45983</v>
          </cell>
          <cell r="G19073">
            <v>45983</v>
          </cell>
          <cell r="H19073">
            <v>0</v>
          </cell>
          <cell r="O19073">
            <v>24388</v>
          </cell>
        </row>
        <row r="19074">
          <cell r="A19074">
            <v>45983</v>
          </cell>
          <cell r="C19074" t="str">
            <v>VENTAS MOSTRADOR</v>
          </cell>
          <cell r="F19074">
            <v>45983</v>
          </cell>
          <cell r="G19074">
            <v>45983</v>
          </cell>
          <cell r="H19074">
            <v>0</v>
          </cell>
          <cell r="O19074">
            <v>158900</v>
          </cell>
        </row>
        <row r="19075">
          <cell r="A19075">
            <v>45983</v>
          </cell>
          <cell r="C19075" t="str">
            <v>ELSY  GORDILLO</v>
          </cell>
          <cell r="F19075">
            <v>45983.303564814814</v>
          </cell>
          <cell r="G19075">
            <v>45984.303564814814</v>
          </cell>
          <cell r="H19075">
            <v>1</v>
          </cell>
          <cell r="O19075">
            <v>190000</v>
          </cell>
        </row>
        <row r="19076">
          <cell r="A19076">
            <v>45983</v>
          </cell>
          <cell r="C19076" t="str">
            <v>ELIEZER JULIO SOLIPAS POSADA</v>
          </cell>
          <cell r="F19076">
            <v>45983.507407407407</v>
          </cell>
          <cell r="G19076">
            <v>45984.507407407407</v>
          </cell>
          <cell r="H19076">
            <v>1</v>
          </cell>
          <cell r="O19076">
            <v>1235950</v>
          </cell>
        </row>
        <row r="19077">
          <cell r="A19077">
            <v>45983</v>
          </cell>
          <cell r="C19077" t="str">
            <v>MESABAR SAS</v>
          </cell>
          <cell r="F19077">
            <v>45974.578136574077</v>
          </cell>
          <cell r="G19077">
            <v>45982.578055555554</v>
          </cell>
          <cell r="H19077">
            <v>3</v>
          </cell>
          <cell r="O19077">
            <v>1373500</v>
          </cell>
        </row>
        <row r="19078">
          <cell r="A19078">
            <v>45983</v>
          </cell>
          <cell r="C19078" t="str">
            <v>CRISTIAN  ROJAS RIVERA</v>
          </cell>
          <cell r="F19078">
            <v>45981.533842592595</v>
          </cell>
          <cell r="G19078">
            <v>45987.533784722225</v>
          </cell>
          <cell r="H19078">
            <v>-2</v>
          </cell>
          <cell r="O19078">
            <v>425500</v>
          </cell>
        </row>
        <row r="19079">
          <cell r="A19079">
            <v>45983</v>
          </cell>
          <cell r="C19079" t="str">
            <v>CARLOS ANDRES HERNANDEZ MARTINEZ</v>
          </cell>
          <cell r="F19079">
            <v>45983.361168981479</v>
          </cell>
          <cell r="G19079">
            <v>45984.360995370371</v>
          </cell>
          <cell r="H19079">
            <v>1</v>
          </cell>
          <cell r="O19079">
            <v>212749.99</v>
          </cell>
        </row>
        <row r="19080">
          <cell r="A19080">
            <v>45983</v>
          </cell>
          <cell r="C19080" t="str">
            <v>VENTAS MOSTRADOR</v>
          </cell>
          <cell r="F19080">
            <v>45983</v>
          </cell>
          <cell r="G19080">
            <v>45983</v>
          </cell>
          <cell r="H19080">
            <v>0</v>
          </cell>
          <cell r="O19080">
            <v>406635</v>
          </cell>
        </row>
        <row r="19081">
          <cell r="A19081">
            <v>45983</v>
          </cell>
          <cell r="C19081" t="str">
            <v>VENTAS MOSTRADOR</v>
          </cell>
          <cell r="F19081">
            <v>45983</v>
          </cell>
          <cell r="G19081">
            <v>45983</v>
          </cell>
          <cell r="H19081">
            <v>0</v>
          </cell>
          <cell r="O19081">
            <v>136387</v>
          </cell>
        </row>
        <row r="19082">
          <cell r="A19082">
            <v>45984</v>
          </cell>
          <cell r="C19082" t="str">
            <v>VENTAS MOSTRADOR</v>
          </cell>
          <cell r="F19082">
            <v>45984</v>
          </cell>
          <cell r="G19082">
            <v>45984</v>
          </cell>
          <cell r="H19082">
            <v>0</v>
          </cell>
          <cell r="O19082">
            <v>6300</v>
          </cell>
        </row>
        <row r="19083">
          <cell r="A19083">
            <v>45984</v>
          </cell>
          <cell r="C19083" t="str">
            <v>VENTAS MOSTRADOR</v>
          </cell>
          <cell r="F19083">
            <v>45984</v>
          </cell>
          <cell r="G19083">
            <v>45984</v>
          </cell>
          <cell r="H19083">
            <v>0</v>
          </cell>
          <cell r="O19083">
            <v>9250</v>
          </cell>
        </row>
        <row r="19084">
          <cell r="A19084">
            <v>45984</v>
          </cell>
          <cell r="C19084" t="str">
            <v>VENTAS MOSTRADOR</v>
          </cell>
          <cell r="F19084">
            <v>45984</v>
          </cell>
          <cell r="G19084">
            <v>45984</v>
          </cell>
          <cell r="H19084">
            <v>0</v>
          </cell>
          <cell r="O19084">
            <v>9810</v>
          </cell>
        </row>
        <row r="19085">
          <cell r="A19085">
            <v>45984</v>
          </cell>
          <cell r="C19085" t="str">
            <v>VENTAS MOSTRADOR</v>
          </cell>
          <cell r="F19085">
            <v>45984</v>
          </cell>
          <cell r="G19085">
            <v>45984</v>
          </cell>
          <cell r="H19085">
            <v>0</v>
          </cell>
          <cell r="O19085">
            <v>11564</v>
          </cell>
        </row>
        <row r="19086">
          <cell r="A19086">
            <v>45984</v>
          </cell>
          <cell r="C19086" t="str">
            <v>VENTAS MOSTRADOR</v>
          </cell>
          <cell r="F19086">
            <v>45984</v>
          </cell>
          <cell r="G19086">
            <v>45984</v>
          </cell>
          <cell r="H19086">
            <v>0</v>
          </cell>
          <cell r="O19086">
            <v>14365</v>
          </cell>
        </row>
        <row r="19087">
          <cell r="A19087">
            <v>45984</v>
          </cell>
          <cell r="C19087" t="str">
            <v>VENTAS MOSTRADOR</v>
          </cell>
          <cell r="F19087">
            <v>45984</v>
          </cell>
          <cell r="G19087">
            <v>45984</v>
          </cell>
          <cell r="H19087">
            <v>0</v>
          </cell>
          <cell r="O19087">
            <v>14404</v>
          </cell>
        </row>
        <row r="19088">
          <cell r="A19088">
            <v>45984</v>
          </cell>
          <cell r="C19088" t="str">
            <v>VENTAS MOSTRADOR</v>
          </cell>
          <cell r="F19088">
            <v>45984</v>
          </cell>
          <cell r="G19088">
            <v>45984</v>
          </cell>
          <cell r="H19088">
            <v>0</v>
          </cell>
          <cell r="O19088">
            <v>15025</v>
          </cell>
        </row>
        <row r="19089">
          <cell r="A19089">
            <v>45984</v>
          </cell>
          <cell r="C19089" t="str">
            <v>VENTAS MOSTRADOR</v>
          </cell>
          <cell r="F19089">
            <v>45984</v>
          </cell>
          <cell r="G19089">
            <v>45984</v>
          </cell>
          <cell r="H19089">
            <v>0</v>
          </cell>
          <cell r="O19089">
            <v>16500</v>
          </cell>
        </row>
        <row r="19090">
          <cell r="A19090">
            <v>45984</v>
          </cell>
          <cell r="C19090" t="str">
            <v>VENTAS MOSTRADOR</v>
          </cell>
          <cell r="F19090">
            <v>45984</v>
          </cell>
          <cell r="G19090">
            <v>45984</v>
          </cell>
          <cell r="H19090">
            <v>0</v>
          </cell>
          <cell r="O19090">
            <v>17914</v>
          </cell>
        </row>
        <row r="19091">
          <cell r="A19091">
            <v>45984</v>
          </cell>
          <cell r="C19091" t="str">
            <v>VENTAS MOSTRADOR</v>
          </cell>
          <cell r="F19091">
            <v>45984</v>
          </cell>
          <cell r="G19091">
            <v>45984</v>
          </cell>
          <cell r="H19091">
            <v>0</v>
          </cell>
          <cell r="O19091">
            <v>18180</v>
          </cell>
        </row>
        <row r="19092">
          <cell r="A19092">
            <v>45984</v>
          </cell>
          <cell r="C19092" t="str">
            <v>VENTAS MOSTRADOR</v>
          </cell>
          <cell r="F19092">
            <v>45984</v>
          </cell>
          <cell r="G19092">
            <v>45984</v>
          </cell>
          <cell r="H19092">
            <v>0</v>
          </cell>
          <cell r="O19092">
            <v>20200</v>
          </cell>
        </row>
        <row r="19093">
          <cell r="A19093">
            <v>45984</v>
          </cell>
          <cell r="C19093" t="str">
            <v>VENTAS MOSTRADOR</v>
          </cell>
          <cell r="F19093">
            <v>45984</v>
          </cell>
          <cell r="G19093">
            <v>45984</v>
          </cell>
          <cell r="H19093">
            <v>0</v>
          </cell>
          <cell r="O19093">
            <v>20400</v>
          </cell>
        </row>
        <row r="19094">
          <cell r="A19094">
            <v>45984</v>
          </cell>
          <cell r="C19094" t="str">
            <v>VENTAS MOSTRADOR</v>
          </cell>
          <cell r="F19094">
            <v>45984</v>
          </cell>
          <cell r="G19094">
            <v>45984</v>
          </cell>
          <cell r="H19094">
            <v>0</v>
          </cell>
          <cell r="O19094">
            <v>21160</v>
          </cell>
        </row>
        <row r="19095">
          <cell r="A19095">
            <v>45984</v>
          </cell>
          <cell r="C19095" t="str">
            <v>VENTAS MOSTRADOR</v>
          </cell>
          <cell r="F19095">
            <v>45984</v>
          </cell>
          <cell r="G19095">
            <v>45984</v>
          </cell>
          <cell r="H19095">
            <v>0</v>
          </cell>
          <cell r="O19095">
            <v>25040</v>
          </cell>
        </row>
        <row r="19096">
          <cell r="A19096">
            <v>45984</v>
          </cell>
          <cell r="C19096" t="str">
            <v>VENTAS MOSTRADOR</v>
          </cell>
          <cell r="F19096">
            <v>45984</v>
          </cell>
          <cell r="G19096">
            <v>45984</v>
          </cell>
          <cell r="H19096">
            <v>0</v>
          </cell>
          <cell r="O19096">
            <v>25715</v>
          </cell>
        </row>
        <row r="19097">
          <cell r="A19097">
            <v>45984</v>
          </cell>
          <cell r="C19097" t="str">
            <v>VENTAS MOSTRADOR</v>
          </cell>
          <cell r="F19097">
            <v>45984</v>
          </cell>
          <cell r="G19097">
            <v>45984</v>
          </cell>
          <cell r="H19097">
            <v>0</v>
          </cell>
          <cell r="O19097">
            <v>26290</v>
          </cell>
        </row>
        <row r="19098">
          <cell r="A19098">
            <v>45984</v>
          </cell>
          <cell r="C19098" t="str">
            <v>VENTAS MOSTRADOR</v>
          </cell>
          <cell r="F19098">
            <v>45984</v>
          </cell>
          <cell r="G19098">
            <v>45984</v>
          </cell>
          <cell r="H19098">
            <v>0</v>
          </cell>
          <cell r="O19098">
            <v>28440</v>
          </cell>
        </row>
        <row r="19099">
          <cell r="A19099">
            <v>45984</v>
          </cell>
          <cell r="C19099" t="str">
            <v>VENTAS MOSTRADOR</v>
          </cell>
          <cell r="F19099">
            <v>45984</v>
          </cell>
          <cell r="G19099">
            <v>45984</v>
          </cell>
          <cell r="H19099">
            <v>0</v>
          </cell>
          <cell r="O19099">
            <v>32940</v>
          </cell>
        </row>
        <row r="19100">
          <cell r="A19100">
            <v>45984</v>
          </cell>
          <cell r="C19100" t="str">
            <v>VENTAS MOSTRADOR</v>
          </cell>
          <cell r="F19100">
            <v>45984</v>
          </cell>
          <cell r="G19100">
            <v>45984</v>
          </cell>
          <cell r="H19100">
            <v>0</v>
          </cell>
          <cell r="O19100">
            <v>33240</v>
          </cell>
        </row>
        <row r="19101">
          <cell r="A19101">
            <v>45984</v>
          </cell>
          <cell r="C19101" t="str">
            <v>VENTAS MOSTRADOR</v>
          </cell>
          <cell r="F19101">
            <v>45984</v>
          </cell>
          <cell r="G19101">
            <v>45984</v>
          </cell>
          <cell r="H19101">
            <v>0</v>
          </cell>
          <cell r="O19101">
            <v>39052</v>
          </cell>
        </row>
        <row r="19102">
          <cell r="A19102">
            <v>45984</v>
          </cell>
          <cell r="C19102" t="str">
            <v>VENTAS MOSTRADOR</v>
          </cell>
          <cell r="F19102">
            <v>45984</v>
          </cell>
          <cell r="G19102">
            <v>45984</v>
          </cell>
          <cell r="H19102">
            <v>0</v>
          </cell>
          <cell r="O19102">
            <v>40840</v>
          </cell>
        </row>
        <row r="19103">
          <cell r="A19103">
            <v>45984</v>
          </cell>
          <cell r="C19103" t="str">
            <v>VENTAS MOSTRADOR</v>
          </cell>
          <cell r="F19103">
            <v>45984</v>
          </cell>
          <cell r="G19103">
            <v>45984</v>
          </cell>
          <cell r="H19103">
            <v>0</v>
          </cell>
          <cell r="O19103">
            <v>41068</v>
          </cell>
        </row>
        <row r="19104">
          <cell r="A19104">
            <v>45984</v>
          </cell>
          <cell r="C19104" t="str">
            <v>VENTAS MOSTRADOR</v>
          </cell>
          <cell r="F19104">
            <v>45984</v>
          </cell>
          <cell r="G19104">
            <v>45984</v>
          </cell>
          <cell r="H19104">
            <v>0</v>
          </cell>
          <cell r="O19104">
            <v>41440</v>
          </cell>
        </row>
        <row r="19105">
          <cell r="A19105">
            <v>45984</v>
          </cell>
          <cell r="C19105" t="str">
            <v>VENTAS MOSTRADOR</v>
          </cell>
          <cell r="F19105">
            <v>45984</v>
          </cell>
          <cell r="G19105">
            <v>45984</v>
          </cell>
          <cell r="H19105">
            <v>0</v>
          </cell>
          <cell r="O19105">
            <v>66659</v>
          </cell>
        </row>
        <row r="19106">
          <cell r="A19106">
            <v>45984</v>
          </cell>
          <cell r="C19106" t="str">
            <v>VENTAS MOSTRADOR</v>
          </cell>
          <cell r="F19106">
            <v>45984</v>
          </cell>
          <cell r="G19106">
            <v>45984</v>
          </cell>
          <cell r="H19106">
            <v>0</v>
          </cell>
          <cell r="O19106">
            <v>76831</v>
          </cell>
        </row>
        <row r="19107">
          <cell r="A19107">
            <v>45984</v>
          </cell>
          <cell r="C19107" t="str">
            <v>VENTAS MOSTRADOR</v>
          </cell>
          <cell r="F19107">
            <v>45984</v>
          </cell>
          <cell r="G19107">
            <v>45984</v>
          </cell>
          <cell r="H19107">
            <v>0</v>
          </cell>
          <cell r="O19107">
            <v>90394</v>
          </cell>
        </row>
        <row r="19108">
          <cell r="A19108">
            <v>45984</v>
          </cell>
          <cell r="C19108" t="str">
            <v>VENTAS MOSTRADOR</v>
          </cell>
          <cell r="F19108">
            <v>45984</v>
          </cell>
          <cell r="G19108">
            <v>45984</v>
          </cell>
          <cell r="H19108">
            <v>0</v>
          </cell>
          <cell r="O19108">
            <v>99181</v>
          </cell>
        </row>
        <row r="19109">
          <cell r="A19109">
            <v>45984</v>
          </cell>
          <cell r="C19109" t="str">
            <v>VENTAS MOSTRADOR</v>
          </cell>
          <cell r="F19109">
            <v>45984</v>
          </cell>
          <cell r="G19109">
            <v>45984</v>
          </cell>
          <cell r="H19109">
            <v>0</v>
          </cell>
          <cell r="O19109">
            <v>118328</v>
          </cell>
        </row>
        <row r="19110">
          <cell r="A19110">
            <v>45984</v>
          </cell>
          <cell r="C19110" t="str">
            <v>THE NEXT SHOT S.A.S</v>
          </cell>
          <cell r="F19110">
            <v>45979.286203703705</v>
          </cell>
          <cell r="G19110">
            <v>45980.286076388889</v>
          </cell>
          <cell r="H19110">
            <v>5</v>
          </cell>
          <cell r="O19110">
            <v>449800</v>
          </cell>
        </row>
        <row r="19111">
          <cell r="A19111">
            <v>45984</v>
          </cell>
          <cell r="C19111" t="str">
            <v>THE NEXT SHOT S.A.S</v>
          </cell>
          <cell r="F19111">
            <v>45982.402175925927</v>
          </cell>
          <cell r="G19111">
            <v>45983.397974537038</v>
          </cell>
          <cell r="H19111">
            <v>2</v>
          </cell>
          <cell r="O19111">
            <v>1003500</v>
          </cell>
        </row>
        <row r="19112">
          <cell r="A19112">
            <v>45984</v>
          </cell>
          <cell r="C19112" t="str">
            <v>VENTAS MOSTRADOR</v>
          </cell>
          <cell r="F19112">
            <v>45984</v>
          </cell>
          <cell r="G19112">
            <v>45984</v>
          </cell>
          <cell r="H19112">
            <v>0</v>
          </cell>
          <cell r="O19112">
            <v>894116</v>
          </cell>
        </row>
        <row r="19113">
          <cell r="A19113">
            <v>45984</v>
          </cell>
          <cell r="C19113" t="str">
            <v>VENTAS MOSTRADOR</v>
          </cell>
          <cell r="F19113">
            <v>45984</v>
          </cell>
          <cell r="G19113">
            <v>45984</v>
          </cell>
          <cell r="H19113">
            <v>0</v>
          </cell>
          <cell r="O19113">
            <v>849632</v>
          </cell>
        </row>
        <row r="19114">
          <cell r="A19114">
            <v>45985</v>
          </cell>
          <cell r="C19114" t="str">
            <v>VENTAS MOSTRADOR</v>
          </cell>
          <cell r="F19114">
            <v>45985</v>
          </cell>
          <cell r="G19114">
            <v>45985</v>
          </cell>
          <cell r="O19114">
            <v>4070</v>
          </cell>
        </row>
        <row r="19115">
          <cell r="A19115">
            <v>45985</v>
          </cell>
          <cell r="C19115" t="str">
            <v>VENTAS MOSTRADOR</v>
          </cell>
          <cell r="F19115">
            <v>45985</v>
          </cell>
          <cell r="G19115">
            <v>45985</v>
          </cell>
          <cell r="O19115">
            <v>14225</v>
          </cell>
        </row>
        <row r="19116">
          <cell r="A19116">
            <v>45985</v>
          </cell>
          <cell r="C19116" t="str">
            <v>VENTAS MOSTRADOR</v>
          </cell>
          <cell r="F19116">
            <v>45985</v>
          </cell>
          <cell r="G19116">
            <v>45985</v>
          </cell>
          <cell r="O19116">
            <v>14400</v>
          </cell>
        </row>
        <row r="19117">
          <cell r="A19117">
            <v>45985</v>
          </cell>
          <cell r="C19117" t="str">
            <v>VENTAS MOSTRADOR</v>
          </cell>
          <cell r="F19117">
            <v>45985</v>
          </cell>
          <cell r="G19117">
            <v>45985</v>
          </cell>
          <cell r="O19117">
            <v>19950</v>
          </cell>
        </row>
        <row r="19118">
          <cell r="A19118">
            <v>45985</v>
          </cell>
          <cell r="C19118" t="str">
            <v>VENTAS MOSTRADOR</v>
          </cell>
          <cell r="F19118">
            <v>45985</v>
          </cell>
          <cell r="G19118">
            <v>45985</v>
          </cell>
          <cell r="H19118">
            <v>0</v>
          </cell>
          <cell r="O19118">
            <v>19950</v>
          </cell>
        </row>
        <row r="19119">
          <cell r="A19119">
            <v>45985</v>
          </cell>
          <cell r="C19119" t="str">
            <v>VENTAS MOSTRADOR</v>
          </cell>
          <cell r="F19119">
            <v>45985</v>
          </cell>
          <cell r="G19119">
            <v>45985</v>
          </cell>
          <cell r="O19119">
            <v>20000</v>
          </cell>
        </row>
        <row r="19120">
          <cell r="A19120">
            <v>45985</v>
          </cell>
          <cell r="C19120" t="str">
            <v>VENTAS MOSTRADOR</v>
          </cell>
          <cell r="F19120">
            <v>45985</v>
          </cell>
          <cell r="G19120">
            <v>45985</v>
          </cell>
          <cell r="O19120">
            <v>21700</v>
          </cell>
        </row>
        <row r="19121">
          <cell r="A19121">
            <v>45985</v>
          </cell>
          <cell r="C19121" t="str">
            <v>VENTAS MOSTRADOR</v>
          </cell>
          <cell r="F19121">
            <v>45985</v>
          </cell>
          <cell r="G19121">
            <v>45985</v>
          </cell>
          <cell r="O19121">
            <v>24000</v>
          </cell>
        </row>
        <row r="19122">
          <cell r="A19122">
            <v>45985</v>
          </cell>
          <cell r="C19122" t="str">
            <v>WOMPI</v>
          </cell>
          <cell r="F19122">
            <v>45986</v>
          </cell>
          <cell r="G19122">
            <v>45987</v>
          </cell>
          <cell r="H19122">
            <v>5</v>
          </cell>
          <cell r="O19122">
            <v>79900</v>
          </cell>
        </row>
        <row r="19123">
          <cell r="A19123">
            <v>45985</v>
          </cell>
          <cell r="C19123" t="str">
            <v>SONIA CONTANZA CARDENAS MURCIA</v>
          </cell>
          <cell r="F19123">
            <v>45985.28974537037</v>
          </cell>
          <cell r="G19123">
            <v>45986.289618055554</v>
          </cell>
          <cell r="H19123">
            <v>3</v>
          </cell>
          <cell r="O19123">
            <v>106000</v>
          </cell>
        </row>
        <row r="19124">
          <cell r="A19124">
            <v>45985</v>
          </cell>
          <cell r="C19124" t="str">
            <v>BASTIDAS MEDINA MARCELA</v>
          </cell>
          <cell r="F19124">
            <v>45982.340324074074</v>
          </cell>
          <cell r="G19124">
            <v>45983.340104166666</v>
          </cell>
          <cell r="H19124">
            <v>6</v>
          </cell>
          <cell r="O19124">
            <v>106400</v>
          </cell>
        </row>
        <row r="19125">
          <cell r="A19125">
            <v>45985</v>
          </cell>
          <cell r="C19125" t="str">
            <v>ALEJANDRO  DURAN</v>
          </cell>
          <cell r="F19125">
            <v>45985.263726851852</v>
          </cell>
          <cell r="G19125">
            <v>45986.206041666665</v>
          </cell>
          <cell r="H19125">
            <v>2</v>
          </cell>
          <cell r="O19125">
            <v>133150</v>
          </cell>
        </row>
        <row r="19126">
          <cell r="A19126">
            <v>45985</v>
          </cell>
          <cell r="C19126" t="str">
            <v>VENTAS MOSTRADOR</v>
          </cell>
          <cell r="F19126">
            <v>45985</v>
          </cell>
          <cell r="G19126">
            <v>45985</v>
          </cell>
          <cell r="O19126">
            <v>181212</v>
          </cell>
        </row>
        <row r="19127">
          <cell r="A19127">
            <v>45985</v>
          </cell>
          <cell r="C19127" t="str">
            <v>GINA ALEXANDRA OCHOA CASTAÑEDA</v>
          </cell>
          <cell r="F19127">
            <v>45982.553923611114</v>
          </cell>
          <cell r="G19127">
            <v>45983.553715277776</v>
          </cell>
          <cell r="H19127">
            <v>5</v>
          </cell>
          <cell r="O19127">
            <v>220600</v>
          </cell>
        </row>
        <row r="19128">
          <cell r="A19128">
            <v>45985</v>
          </cell>
          <cell r="C19128" t="str">
            <v>MEXICAN FOOD INDUSTRY SAS</v>
          </cell>
          <cell r="F19128">
            <v>45985.280393518522</v>
          </cell>
          <cell r="G19128">
            <v>45993.280127314814</v>
          </cell>
          <cell r="H19128">
            <v>-5</v>
          </cell>
          <cell r="O19128">
            <v>246100</v>
          </cell>
        </row>
        <row r="19129">
          <cell r="A19129">
            <v>45985</v>
          </cell>
          <cell r="C19129" t="str">
            <v>HUMO CAFE &amp; BISTRO SAS</v>
          </cell>
          <cell r="F19129">
            <v>45980.266851851855</v>
          </cell>
          <cell r="G19129">
            <v>45981.266724537039</v>
          </cell>
          <cell r="H19129">
            <v>7</v>
          </cell>
          <cell r="O19129">
            <v>254400</v>
          </cell>
        </row>
        <row r="19130">
          <cell r="A19130">
            <v>45985</v>
          </cell>
          <cell r="C19130" t="str">
            <v>CAROLA CACEROLA SAS</v>
          </cell>
          <cell r="F19130">
            <v>45982.264745370368</v>
          </cell>
          <cell r="G19130">
            <v>45983.262291666666</v>
          </cell>
          <cell r="H19130">
            <v>5</v>
          </cell>
          <cell r="O19130">
            <v>294700</v>
          </cell>
        </row>
        <row r="19131">
          <cell r="A19131">
            <v>45985</v>
          </cell>
          <cell r="C19131" t="str">
            <v>FELIPE BECERRA ZAPATA</v>
          </cell>
          <cell r="F19131">
            <v>45981.410104166665</v>
          </cell>
          <cell r="G19131">
            <v>45982.409930555557</v>
          </cell>
          <cell r="H19131">
            <v>6</v>
          </cell>
          <cell r="O19131">
            <v>331600</v>
          </cell>
        </row>
        <row r="19132">
          <cell r="A19132">
            <v>45985</v>
          </cell>
          <cell r="C19132" t="str">
            <v>CIELO ALEXANDRA MENDOZA RODRIGUEZ</v>
          </cell>
          <cell r="F19132">
            <v>45983.370393518519</v>
          </cell>
          <cell r="G19132">
            <v>45984.370324074072</v>
          </cell>
          <cell r="H19132">
            <v>4</v>
          </cell>
          <cell r="O19132">
            <v>1063749.97</v>
          </cell>
        </row>
        <row r="19133">
          <cell r="A19133">
            <v>45985</v>
          </cell>
          <cell r="C19133" t="str">
            <v>VENTAS MOSTRADOR</v>
          </cell>
          <cell r="F19133">
            <v>45985</v>
          </cell>
          <cell r="G19133">
            <v>45985</v>
          </cell>
          <cell r="O19133">
            <v>1082375</v>
          </cell>
        </row>
        <row r="19134">
          <cell r="A19134">
            <v>45985</v>
          </cell>
          <cell r="C19134" t="str">
            <v>CRISTIAN  ROJAS RIVERA</v>
          </cell>
          <cell r="F19134">
            <v>45983.40388888889</v>
          </cell>
          <cell r="G19134">
            <v>45989.400729166664</v>
          </cell>
          <cell r="H19134">
            <v>-1</v>
          </cell>
          <cell r="O19134">
            <v>684999.94</v>
          </cell>
        </row>
        <row r="19135">
          <cell r="A19135">
            <v>45985</v>
          </cell>
          <cell r="C19135" t="str">
            <v>CRISTIAN  ROJAS RIVERA</v>
          </cell>
          <cell r="F19135">
            <v>45983.408599537041</v>
          </cell>
          <cell r="G19135">
            <v>45989.408495370371</v>
          </cell>
          <cell r="H19135">
            <v>-1</v>
          </cell>
          <cell r="O19135">
            <v>510599.99</v>
          </cell>
        </row>
        <row r="19136">
          <cell r="A19136">
            <v>45985</v>
          </cell>
          <cell r="C19136" t="str">
            <v>OSMAR  PEÑA</v>
          </cell>
          <cell r="F19136">
            <v>45985.470393518517</v>
          </cell>
          <cell r="G19136">
            <v>45986.470289351855</v>
          </cell>
          <cell r="H19136">
            <v>2</v>
          </cell>
          <cell r="O19136">
            <v>1269600</v>
          </cell>
        </row>
        <row r="19137">
          <cell r="A19137">
            <v>45985</v>
          </cell>
          <cell r="C19137" t="str">
            <v>FRUTIVER 1A S.A.S</v>
          </cell>
          <cell r="F19137">
            <v>45973.557939814818</v>
          </cell>
          <cell r="G19137">
            <v>45993.557430555556</v>
          </cell>
          <cell r="H19137">
            <v>-5</v>
          </cell>
          <cell r="O19137">
            <v>1438420.1839999999</v>
          </cell>
        </row>
        <row r="19138">
          <cell r="A19138">
            <v>45985</v>
          </cell>
          <cell r="C19138" t="str">
            <v>PROCESADORA DE CARNES NUEVA COLOMBO ALEMANA LTDA</v>
          </cell>
          <cell r="F19138">
            <v>45985.269537037035</v>
          </cell>
          <cell r="G19138">
            <v>45988.269259259258</v>
          </cell>
          <cell r="H19138">
            <v>0</v>
          </cell>
          <cell r="O19138">
            <v>2005050</v>
          </cell>
        </row>
        <row r="19139">
          <cell r="A19139">
            <v>45985</v>
          </cell>
          <cell r="C19139" t="str">
            <v>CIELO ALEXANDRA MENDOZA RODRIGUEZ</v>
          </cell>
          <cell r="F19139">
            <v>45983.367939814816</v>
          </cell>
          <cell r="G19139">
            <v>45984.367858796293</v>
          </cell>
          <cell r="H19139">
            <v>4</v>
          </cell>
          <cell r="O19139">
            <v>1701999.96</v>
          </cell>
        </row>
        <row r="19140">
          <cell r="A19140">
            <v>45985</v>
          </cell>
          <cell r="C19140" t="str">
            <v>CIELO ALEXANDRA MENDOZA RODRIGUEZ</v>
          </cell>
          <cell r="F19140">
            <v>45983.387604166666</v>
          </cell>
          <cell r="G19140">
            <v>45984.387476851851</v>
          </cell>
          <cell r="H19140">
            <v>4</v>
          </cell>
          <cell r="O19140">
            <v>513749.95</v>
          </cell>
        </row>
        <row r="19141">
          <cell r="A19141">
            <v>45985</v>
          </cell>
          <cell r="C19141" t="str">
            <v>GRUPO ARTAK S.A.S</v>
          </cell>
          <cell r="F19141">
            <v>45953.550451388888</v>
          </cell>
          <cell r="G19141">
            <v>45983.550370370373</v>
          </cell>
          <cell r="H19141">
            <v>9</v>
          </cell>
          <cell r="O19141">
            <v>750400</v>
          </cell>
        </row>
        <row r="19142">
          <cell r="A19142">
            <v>45985</v>
          </cell>
          <cell r="C19142" t="str">
            <v>GRUPO ARTAK S.A.S</v>
          </cell>
          <cell r="F19142">
            <v>45957.442488425928</v>
          </cell>
          <cell r="G19142">
            <v>45987.442430555559</v>
          </cell>
          <cell r="H19142">
            <v>5</v>
          </cell>
          <cell r="O19142">
            <v>118500</v>
          </cell>
        </row>
        <row r="19143">
          <cell r="A19143">
            <v>45985</v>
          </cell>
          <cell r="C19143" t="str">
            <v>GRUPO ARTAK S.A.S</v>
          </cell>
          <cell r="F19143">
            <v>45957.512337962966</v>
          </cell>
          <cell r="G19143">
            <v>45987.512256944443</v>
          </cell>
          <cell r="H19143">
            <v>5</v>
          </cell>
          <cell r="O19143">
            <v>198000</v>
          </cell>
        </row>
        <row r="19144">
          <cell r="A19144">
            <v>45985</v>
          </cell>
          <cell r="C19144" t="str">
            <v>GRUPO ARTAK S.A.S</v>
          </cell>
          <cell r="F19144">
            <v>45957.567997685182</v>
          </cell>
          <cell r="G19144">
            <v>45987.567870370367</v>
          </cell>
          <cell r="H19144">
            <v>5</v>
          </cell>
          <cell r="O19144">
            <v>83740</v>
          </cell>
        </row>
        <row r="19145">
          <cell r="A19145">
            <v>45985</v>
          </cell>
          <cell r="C19145" t="str">
            <v>GRUPO ARTAK S.A.S</v>
          </cell>
          <cell r="F19145">
            <v>45958.600439814814</v>
          </cell>
          <cell r="G19145">
            <v>45988.600254629629</v>
          </cell>
          <cell r="H19145">
            <v>4</v>
          </cell>
          <cell r="O19145">
            <v>125600</v>
          </cell>
        </row>
        <row r="19146">
          <cell r="A19146">
            <v>45985</v>
          </cell>
          <cell r="C19146" t="str">
            <v>GRUPO ARTAK S.A.S</v>
          </cell>
          <cell r="F19146">
            <v>45960.326828703706</v>
          </cell>
          <cell r="G19146">
            <v>45990.32671296296</v>
          </cell>
          <cell r="H19146">
            <v>2</v>
          </cell>
          <cell r="O19146">
            <v>164000</v>
          </cell>
        </row>
        <row r="19147">
          <cell r="A19147">
            <v>45985</v>
          </cell>
          <cell r="C19147" t="str">
            <v>GRUPO ARTAK S.A.S</v>
          </cell>
          <cell r="F19147">
            <v>45962.211724537039</v>
          </cell>
          <cell r="G19147">
            <v>45992.211504629631</v>
          </cell>
          <cell r="H19147">
            <v>0</v>
          </cell>
          <cell r="O19147">
            <v>877500</v>
          </cell>
        </row>
        <row r="19148">
          <cell r="A19148">
            <v>45985</v>
          </cell>
          <cell r="C19148" t="str">
            <v>GRUPO ARTAK S.A.S</v>
          </cell>
          <cell r="F19148">
            <v>45962.216516203705</v>
          </cell>
          <cell r="G19148">
            <v>45992.215185185189</v>
          </cell>
          <cell r="H19148">
            <v>0</v>
          </cell>
          <cell r="O19148">
            <v>66000</v>
          </cell>
        </row>
        <row r="19149">
          <cell r="A19149">
            <v>45985</v>
          </cell>
          <cell r="C19149" t="str">
            <v>GRUPO ARTAK S.A.S</v>
          </cell>
          <cell r="F19149">
            <v>45962.221412037034</v>
          </cell>
          <cell r="G19149">
            <v>45992.220462962963</v>
          </cell>
          <cell r="H19149">
            <v>0</v>
          </cell>
          <cell r="O19149">
            <v>134250</v>
          </cell>
        </row>
        <row r="19150">
          <cell r="A19150">
            <v>45985</v>
          </cell>
          <cell r="C19150" t="str">
            <v>ALEJANDRO  DURAN</v>
          </cell>
          <cell r="F19150">
            <v>45985.263726851852</v>
          </cell>
          <cell r="G19150">
            <v>45986.206041666665</v>
          </cell>
          <cell r="H19150">
            <v>2</v>
          </cell>
          <cell r="O19150">
            <v>3000000</v>
          </cell>
        </row>
        <row r="19151">
          <cell r="A19151">
            <v>45985</v>
          </cell>
          <cell r="C19151" t="str">
            <v>FAMOUS BBQ SAS</v>
          </cell>
          <cell r="F19151">
            <v>45974.595069444447</v>
          </cell>
          <cell r="G19151">
            <v>45982.594976851855</v>
          </cell>
          <cell r="H19151">
            <v>6</v>
          </cell>
          <cell r="O19151">
            <v>3768049.99</v>
          </cell>
        </row>
        <row r="19152">
          <cell r="A19152">
            <v>45985</v>
          </cell>
          <cell r="C19152" t="str">
            <v>FABIAN ANDRES BERNAL ROMERO</v>
          </cell>
          <cell r="F19152">
            <v>45972.593356481484</v>
          </cell>
          <cell r="G19152">
            <v>45973.592997685184</v>
          </cell>
          <cell r="H19152">
            <v>15</v>
          </cell>
          <cell r="O19152">
            <v>1216600</v>
          </cell>
        </row>
        <row r="19153">
          <cell r="A19153">
            <v>45985</v>
          </cell>
          <cell r="C19153" t="str">
            <v>FABIAN ANDRES BERNAL ROMERO</v>
          </cell>
          <cell r="F19153">
            <v>45972.693703703706</v>
          </cell>
          <cell r="G19153">
            <v>45973.693240740744</v>
          </cell>
          <cell r="H19153">
            <v>15</v>
          </cell>
          <cell r="O19153">
            <v>212749.99</v>
          </cell>
        </row>
        <row r="19154">
          <cell r="A19154">
            <v>45985</v>
          </cell>
          <cell r="C19154" t="str">
            <v>PRODUCTOS TOLIMENSES LA RICA S.A.S</v>
          </cell>
          <cell r="F19154">
            <v>45981.188356481478</v>
          </cell>
          <cell r="G19154">
            <v>45989.18822916667</v>
          </cell>
          <cell r="H19154">
            <v>-1</v>
          </cell>
          <cell r="O19154">
            <v>6377400</v>
          </cell>
        </row>
        <row r="19155">
          <cell r="A19155">
            <v>45985</v>
          </cell>
          <cell r="C19155" t="str">
            <v>AZOTEA BARBECUE S.A.S.</v>
          </cell>
          <cell r="F19155">
            <v>45973.260775462964</v>
          </cell>
          <cell r="G19155">
            <v>45981.260659722226</v>
          </cell>
          <cell r="H19155">
            <v>6</v>
          </cell>
          <cell r="O19155">
            <v>501900</v>
          </cell>
        </row>
        <row r="19156">
          <cell r="A19156">
            <v>45985</v>
          </cell>
          <cell r="C19156" t="str">
            <v>GLORIA  BARATO DE PINZON</v>
          </cell>
          <cell r="F19156">
            <v>45983.362025462964</v>
          </cell>
          <cell r="G19156">
            <v>45984.361793981479</v>
          </cell>
          <cell r="H19156">
            <v>3</v>
          </cell>
          <cell r="O19156">
            <v>755600</v>
          </cell>
        </row>
        <row r="19157">
          <cell r="A19157">
            <v>45985</v>
          </cell>
          <cell r="C19157" t="str">
            <v>EVLOGIA SAS</v>
          </cell>
          <cell r="F19157">
            <v>45981.352013888885</v>
          </cell>
          <cell r="G19157">
            <v>45982.351909722223</v>
          </cell>
          <cell r="H19157">
            <v>5</v>
          </cell>
          <cell r="O19157">
            <v>884500</v>
          </cell>
        </row>
        <row r="19158">
          <cell r="A19158">
            <v>45985</v>
          </cell>
          <cell r="C19158" t="str">
            <v>VENTAS MOSTRADOR</v>
          </cell>
          <cell r="F19158">
            <v>45985</v>
          </cell>
          <cell r="G19158">
            <v>45985</v>
          </cell>
          <cell r="H19158">
            <v>0</v>
          </cell>
          <cell r="O19158">
            <v>1355307</v>
          </cell>
        </row>
        <row r="19159">
          <cell r="A19159">
            <v>45985</v>
          </cell>
          <cell r="C19159" t="str">
            <v>VENTAS MOSTRADOR</v>
          </cell>
          <cell r="F19159">
            <v>45985</v>
          </cell>
          <cell r="G19159">
            <v>45985</v>
          </cell>
          <cell r="O19159">
            <v>0</v>
          </cell>
        </row>
        <row r="19160">
          <cell r="A19160">
            <v>45985</v>
          </cell>
          <cell r="C19160" t="str">
            <v>MOYSER SAS</v>
          </cell>
          <cell r="F19160">
            <v>45985.204826388886</v>
          </cell>
          <cell r="G19160">
            <v>45986.204143518517</v>
          </cell>
          <cell r="H19160">
            <v>1</v>
          </cell>
          <cell r="O19160">
            <v>2313200</v>
          </cell>
        </row>
        <row r="19161">
          <cell r="A19161">
            <v>45985</v>
          </cell>
          <cell r="C19161" t="str">
            <v>TRADICION GASTRONOMICA SAS</v>
          </cell>
          <cell r="F19161">
            <v>45976.374374999999</v>
          </cell>
          <cell r="G19161">
            <v>45977.374293981484</v>
          </cell>
          <cell r="H19161">
            <v>10</v>
          </cell>
          <cell r="O19161">
            <v>2589200</v>
          </cell>
        </row>
        <row r="19162">
          <cell r="A19162">
            <v>45985</v>
          </cell>
          <cell r="C19162" t="str">
            <v>C.F. QBCO S</v>
          </cell>
          <cell r="F19162">
            <v>45985</v>
          </cell>
          <cell r="G19162">
            <v>45985</v>
          </cell>
          <cell r="O19162">
            <v>3151275</v>
          </cell>
        </row>
        <row r="19163">
          <cell r="A19163">
            <v>45985</v>
          </cell>
          <cell r="C19163" t="str">
            <v>EVLOGIA SAS</v>
          </cell>
          <cell r="F19163">
            <v>45975.284895833334</v>
          </cell>
          <cell r="G19163">
            <v>45976.283842592595</v>
          </cell>
          <cell r="H19163">
            <v>11</v>
          </cell>
          <cell r="O19163">
            <v>163800</v>
          </cell>
        </row>
        <row r="19164">
          <cell r="A19164">
            <v>45985</v>
          </cell>
          <cell r="C19164" t="str">
            <v>EL CARNAL SAS</v>
          </cell>
          <cell r="F19164">
            <v>45979.201608796298</v>
          </cell>
          <cell r="G19164">
            <v>45987.201481481483</v>
          </cell>
          <cell r="H19164">
            <v>-1</v>
          </cell>
          <cell r="O19164">
            <v>15975904.7952</v>
          </cell>
        </row>
        <row r="19165">
          <cell r="A19165">
            <v>45985</v>
          </cell>
          <cell r="C19165" t="str">
            <v>EL CARNAL SAS</v>
          </cell>
          <cell r="F19165">
            <v>45979.581250000003</v>
          </cell>
          <cell r="G19165">
            <v>45987.577094907407</v>
          </cell>
          <cell r="H19165">
            <v>-1</v>
          </cell>
          <cell r="O19165">
            <v>15498370.007999999</v>
          </cell>
        </row>
        <row r="19166">
          <cell r="A19166">
            <v>45985</v>
          </cell>
          <cell r="C19166" t="str">
            <v>EL CARNAL SAS</v>
          </cell>
          <cell r="F19166">
            <v>45980.562592592592</v>
          </cell>
          <cell r="G19166">
            <v>45988.562465277777</v>
          </cell>
          <cell r="H19166">
            <v>-2</v>
          </cell>
          <cell r="O19166">
            <v>15402647.944800001</v>
          </cell>
        </row>
        <row r="19167">
          <cell r="A19167">
            <v>45985</v>
          </cell>
          <cell r="C19167" t="str">
            <v>EL CARNAL SAS</v>
          </cell>
          <cell r="F19167">
            <v>45981.575358796297</v>
          </cell>
          <cell r="G19167">
            <v>45989.575219907405</v>
          </cell>
          <cell r="H19167">
            <v>-3</v>
          </cell>
          <cell r="O19167">
            <v>12918176.4168</v>
          </cell>
        </row>
        <row r="19168">
          <cell r="A19168">
            <v>45986</v>
          </cell>
          <cell r="C19168" t="str">
            <v>VENTAS MOSTRADOR</v>
          </cell>
          <cell r="O19168">
            <v>14000</v>
          </cell>
        </row>
        <row r="19169">
          <cell r="A19169">
            <v>45986</v>
          </cell>
          <cell r="C19169" t="str">
            <v>VENTAS MOSTRADOR</v>
          </cell>
          <cell r="O19169">
            <v>20000</v>
          </cell>
        </row>
        <row r="19170">
          <cell r="A19170">
            <v>45986</v>
          </cell>
          <cell r="C19170" t="str">
            <v>VENTAS MOSTRADOR</v>
          </cell>
          <cell r="O19170">
            <v>20600</v>
          </cell>
        </row>
        <row r="19171">
          <cell r="A19171">
            <v>45986</v>
          </cell>
          <cell r="C19171" t="str">
            <v>VENTAS MOSTRADOR</v>
          </cell>
          <cell r="O19171">
            <v>26600</v>
          </cell>
        </row>
        <row r="19172">
          <cell r="A19172">
            <v>45986</v>
          </cell>
          <cell r="C19172" t="str">
            <v>VENTAS MOSTRADOR</v>
          </cell>
          <cell r="O19172">
            <v>30150</v>
          </cell>
        </row>
        <row r="19173">
          <cell r="A19173">
            <v>45986</v>
          </cell>
          <cell r="C19173" t="str">
            <v>VENTAS MOSTRADOR</v>
          </cell>
          <cell r="O19173">
            <v>39620</v>
          </cell>
        </row>
        <row r="19174">
          <cell r="A19174">
            <v>45986</v>
          </cell>
          <cell r="C19174" t="str">
            <v>VENTAS MOSTRADOR</v>
          </cell>
          <cell r="O19174">
            <v>44400</v>
          </cell>
        </row>
        <row r="19175">
          <cell r="A19175">
            <v>45986</v>
          </cell>
          <cell r="C19175" t="str">
            <v>VENTAS MOSTRADOR</v>
          </cell>
          <cell r="O19175">
            <v>52412</v>
          </cell>
        </row>
        <row r="19176">
          <cell r="A19176">
            <v>45986</v>
          </cell>
          <cell r="C19176" t="str">
            <v>VENTAS MOSTRADOR</v>
          </cell>
          <cell r="O19176">
            <v>55700</v>
          </cell>
        </row>
        <row r="19177">
          <cell r="A19177">
            <v>45986</v>
          </cell>
          <cell r="C19177" t="str">
            <v>VENTAS MOSTRADOR</v>
          </cell>
          <cell r="O19177">
            <v>82000</v>
          </cell>
        </row>
        <row r="19178">
          <cell r="A19178">
            <v>45986</v>
          </cell>
          <cell r="C19178" t="str">
            <v>WOMPI</v>
          </cell>
          <cell r="F19178">
            <v>45911.431643518517</v>
          </cell>
          <cell r="G19178">
            <v>45912.431643518517</v>
          </cell>
          <cell r="H19178">
            <v>80</v>
          </cell>
          <cell r="O19178">
            <v>79900</v>
          </cell>
        </row>
        <row r="19179">
          <cell r="A19179">
            <v>45986</v>
          </cell>
          <cell r="C19179" t="str">
            <v>WOMPI</v>
          </cell>
          <cell r="F19179">
            <v>45929.393842592595</v>
          </cell>
          <cell r="G19179">
            <v>45930.393842592595</v>
          </cell>
          <cell r="H19179">
            <v>62</v>
          </cell>
          <cell r="O19179">
            <v>79900</v>
          </cell>
        </row>
        <row r="19180">
          <cell r="A19180">
            <v>45986</v>
          </cell>
          <cell r="C19180" t="str">
            <v>VENTAS MOSTRADOR</v>
          </cell>
          <cell r="O19180">
            <v>185710</v>
          </cell>
        </row>
        <row r="19181">
          <cell r="A19181">
            <v>45986</v>
          </cell>
          <cell r="C19181" t="str">
            <v>VENTANITA DEL ALMA SAS</v>
          </cell>
          <cell r="F19181">
            <v>45968.340405092589</v>
          </cell>
          <cell r="G19181">
            <v>45976.331388888888</v>
          </cell>
          <cell r="H19181">
            <v>13</v>
          </cell>
          <cell r="O19181">
            <v>84500</v>
          </cell>
        </row>
        <row r="19182">
          <cell r="A19182">
            <v>45986</v>
          </cell>
          <cell r="C19182" t="str">
            <v>VENTANITA DEL ALMA SAS</v>
          </cell>
          <cell r="F19182">
            <v>45974.253206018519</v>
          </cell>
          <cell r="G19182">
            <v>45982.252280092594</v>
          </cell>
          <cell r="H19182">
            <v>7</v>
          </cell>
          <cell r="O19182">
            <v>115500</v>
          </cell>
        </row>
        <row r="19183">
          <cell r="A19183">
            <v>45986</v>
          </cell>
          <cell r="C19183" t="str">
            <v>ELSY  GORDILLO</v>
          </cell>
          <cell r="F19183">
            <v>45986.304282407407</v>
          </cell>
          <cell r="G19183">
            <v>45987.300520833334</v>
          </cell>
          <cell r="H19183">
            <v>1</v>
          </cell>
          <cell r="O19183">
            <v>200000</v>
          </cell>
        </row>
        <row r="19184">
          <cell r="A19184">
            <v>45986</v>
          </cell>
          <cell r="C19184" t="str">
            <v>CARLOS ANDRES CORTES PACHON</v>
          </cell>
          <cell r="F19184">
            <v>45985.290590277778</v>
          </cell>
          <cell r="G19184">
            <v>45986.290416666663</v>
          </cell>
          <cell r="H19184">
            <v>2</v>
          </cell>
          <cell r="O19184">
            <v>219820</v>
          </cell>
        </row>
        <row r="19185">
          <cell r="A19185">
            <v>45986</v>
          </cell>
          <cell r="C19185" t="str">
            <v>LUZ MARINA PELAYO ORTIZ</v>
          </cell>
          <cell r="F19185">
            <v>45985.550069444442</v>
          </cell>
          <cell r="G19185">
            <v>45986.549988425926</v>
          </cell>
          <cell r="H19185">
            <v>2</v>
          </cell>
          <cell r="O19185">
            <v>274800</v>
          </cell>
        </row>
        <row r="19186">
          <cell r="A19186">
            <v>45986</v>
          </cell>
          <cell r="C19186" t="str">
            <v>CARMEN ALICIA URQUIJO GAITAN</v>
          </cell>
          <cell r="F19186">
            <v>45986.254502314812</v>
          </cell>
          <cell r="G19186">
            <v>45987.254224537035</v>
          </cell>
          <cell r="H19186">
            <v>1</v>
          </cell>
          <cell r="O19186">
            <v>300000</v>
          </cell>
        </row>
        <row r="19187">
          <cell r="A19187">
            <v>45986</v>
          </cell>
          <cell r="C19187" t="str">
            <v>SOSTENIBILIDAD S.A.S.</v>
          </cell>
          <cell r="F19187">
            <v>45974.592094907406</v>
          </cell>
          <cell r="G19187">
            <v>45989.592002314814</v>
          </cell>
          <cell r="H19187">
            <v>-1</v>
          </cell>
          <cell r="O19187">
            <v>371700</v>
          </cell>
        </row>
        <row r="19188">
          <cell r="A19188">
            <v>45986</v>
          </cell>
          <cell r="C19188" t="str">
            <v>CARLOS ANDRES HERNANDEZ MARTINEZ</v>
          </cell>
          <cell r="F19188">
            <v>45983.410370370373</v>
          </cell>
          <cell r="G19188">
            <v>45984.410300925927</v>
          </cell>
          <cell r="H19188">
            <v>4</v>
          </cell>
          <cell r="O19188">
            <v>425499.99</v>
          </cell>
        </row>
        <row r="19189">
          <cell r="A19189">
            <v>45986</v>
          </cell>
          <cell r="C19189" t="str">
            <v>DUARTE POSADA VALERIA</v>
          </cell>
          <cell r="F19189">
            <v>45972.280497685184</v>
          </cell>
          <cell r="G19189">
            <v>45987.280405092592</v>
          </cell>
          <cell r="H19189">
            <v>2</v>
          </cell>
          <cell r="O19189">
            <v>535200</v>
          </cell>
        </row>
        <row r="19190">
          <cell r="A19190">
            <v>45986</v>
          </cell>
          <cell r="C19190" t="str">
            <v>IVAN RODRIGO LUQUE RESTREPO0</v>
          </cell>
          <cell r="F19190">
            <v>45974.335879629631</v>
          </cell>
          <cell r="G19190">
            <v>45982.335752314815</v>
          </cell>
          <cell r="H19190">
            <v>6</v>
          </cell>
          <cell r="O19190">
            <v>579099.94999999995</v>
          </cell>
        </row>
        <row r="19191">
          <cell r="A19191">
            <v>45986</v>
          </cell>
          <cell r="C19191" t="str">
            <v>SOSTENIBILIDAD S.A.S.</v>
          </cell>
          <cell r="F19191">
            <v>45974.590752314813</v>
          </cell>
          <cell r="G19191">
            <v>45989.590671296297</v>
          </cell>
          <cell r="H19191">
            <v>-1</v>
          </cell>
          <cell r="O19191">
            <v>579200</v>
          </cell>
        </row>
        <row r="19192">
          <cell r="A19192">
            <v>45986</v>
          </cell>
          <cell r="C19192" t="str">
            <v>DOROTEA PARRILA SAS</v>
          </cell>
          <cell r="F19192">
            <v>45985.28229166667</v>
          </cell>
          <cell r="G19192">
            <v>45986.282164351855</v>
          </cell>
          <cell r="H19192">
            <v>2</v>
          </cell>
          <cell r="O19192">
            <v>591400</v>
          </cell>
        </row>
        <row r="19193">
          <cell r="A19193">
            <v>45986</v>
          </cell>
          <cell r="C19193" t="str">
            <v>RIVERA BLANCO YOSMARY</v>
          </cell>
          <cell r="F19193">
            <v>45980.336331018516</v>
          </cell>
          <cell r="G19193">
            <v>45988.335694444446</v>
          </cell>
          <cell r="H19193">
            <v>0</v>
          </cell>
          <cell r="O19193">
            <v>736800</v>
          </cell>
        </row>
        <row r="19194">
          <cell r="A19194">
            <v>45986</v>
          </cell>
          <cell r="C19194" t="str">
            <v>JOHAN  MORALES</v>
          </cell>
          <cell r="F19194">
            <v>45986.422337962962</v>
          </cell>
          <cell r="G19194">
            <v>45987.422222222223</v>
          </cell>
          <cell r="H19194">
            <v>1</v>
          </cell>
          <cell r="O19194">
            <v>756150</v>
          </cell>
        </row>
        <row r="19195">
          <cell r="A19195">
            <v>45986</v>
          </cell>
          <cell r="C19195" t="str">
            <v>SEBALI SAS</v>
          </cell>
          <cell r="F19195">
            <v>45973.203368055554</v>
          </cell>
          <cell r="G19195">
            <v>45981.203229166669</v>
          </cell>
          <cell r="H19195">
            <v>11</v>
          </cell>
          <cell r="O19195">
            <v>33298</v>
          </cell>
        </row>
        <row r="19196">
          <cell r="A19196">
            <v>45986</v>
          </cell>
          <cell r="C19196" t="str">
            <v>SEBALI SAS</v>
          </cell>
          <cell r="F19196">
            <v>45979.368564814817</v>
          </cell>
          <cell r="G19196">
            <v>45987.368356481478</v>
          </cell>
          <cell r="H19196">
            <v>5</v>
          </cell>
          <cell r="O19196">
            <v>819632</v>
          </cell>
        </row>
        <row r="19197">
          <cell r="A19197">
            <v>45986</v>
          </cell>
          <cell r="C19197" t="str">
            <v>COCINA FUSION VERDES Y MADUROS MANGO CHARANGA SAS</v>
          </cell>
          <cell r="F19197">
            <v>45982.388854166667</v>
          </cell>
          <cell r="G19197">
            <v>45990.387245370373</v>
          </cell>
          <cell r="H19197">
            <v>-4</v>
          </cell>
          <cell r="O19197">
            <v>872900</v>
          </cell>
        </row>
        <row r="19198">
          <cell r="A19198">
            <v>45986</v>
          </cell>
          <cell r="C19198" t="str">
            <v>YERALDIN  ALVAREZ MANRIQUE</v>
          </cell>
          <cell r="F19198">
            <v>45986.214328703703</v>
          </cell>
          <cell r="G19198">
            <v>45987.214212962965</v>
          </cell>
          <cell r="H19198">
            <v>2</v>
          </cell>
          <cell r="O19198">
            <v>879600</v>
          </cell>
        </row>
        <row r="19199">
          <cell r="A19199">
            <v>45986</v>
          </cell>
          <cell r="C19199" t="str">
            <v>OSAKA COCINA NIKKEI S.A.S</v>
          </cell>
          <cell r="F19199">
            <v>45968.563171296293</v>
          </cell>
          <cell r="G19199">
            <v>45998.560694444444</v>
          </cell>
          <cell r="H19199">
            <v>-10</v>
          </cell>
          <cell r="O19199">
            <v>361200</v>
          </cell>
        </row>
        <row r="19200">
          <cell r="A19200">
            <v>45986</v>
          </cell>
          <cell r="C19200" t="str">
            <v>OSAKA COCINA NIKKEI S.A.S</v>
          </cell>
          <cell r="F19200">
            <v>45969.472303240742</v>
          </cell>
          <cell r="G19200">
            <v>45999.47042824074</v>
          </cell>
          <cell r="H19200">
            <v>-11</v>
          </cell>
          <cell r="O19200">
            <v>97500</v>
          </cell>
        </row>
        <row r="19201">
          <cell r="A19201">
            <v>45986</v>
          </cell>
          <cell r="C19201" t="str">
            <v>OSAKA COCINA NIKKEI S.A.S</v>
          </cell>
          <cell r="F19201">
            <v>45972.597951388889</v>
          </cell>
          <cell r="G19201">
            <v>46002.597881944443</v>
          </cell>
          <cell r="H19201">
            <v>-14</v>
          </cell>
          <cell r="O19201">
            <v>277200</v>
          </cell>
        </row>
        <row r="19202">
          <cell r="A19202">
            <v>45986</v>
          </cell>
          <cell r="C19202" t="str">
            <v>OSAKA COCINA NIKKEI S.A.S</v>
          </cell>
          <cell r="F19202">
            <v>45973.505057870374</v>
          </cell>
          <cell r="G19202">
            <v>46003.504756944443</v>
          </cell>
          <cell r="H19202">
            <v>-15</v>
          </cell>
          <cell r="O19202">
            <v>372700</v>
          </cell>
        </row>
        <row r="19203">
          <cell r="A19203">
            <v>45986</v>
          </cell>
          <cell r="C19203" t="str">
            <v>OSAKA COCINA NIKKEI S.A.S</v>
          </cell>
          <cell r="F19203">
            <v>45975.604085648149</v>
          </cell>
          <cell r="G19203">
            <v>46005.603935185187</v>
          </cell>
          <cell r="H19203">
            <v>-17</v>
          </cell>
          <cell r="O19203">
            <v>89600</v>
          </cell>
        </row>
        <row r="19204">
          <cell r="A19204">
            <v>45986</v>
          </cell>
          <cell r="C19204" t="str">
            <v>NESTOR ABEL NOREÑA URREA</v>
          </cell>
          <cell r="F19204">
            <v>45985.543993055559</v>
          </cell>
          <cell r="G19204">
            <v>45986.543923611112</v>
          </cell>
          <cell r="H19204">
            <v>2</v>
          </cell>
          <cell r="O19204">
            <v>1250550</v>
          </cell>
        </row>
        <row r="19205">
          <cell r="A19205">
            <v>45986</v>
          </cell>
          <cell r="C19205" t="str">
            <v>POLA Y TEJO SAS</v>
          </cell>
          <cell r="F19205">
            <v>45969.568530092591</v>
          </cell>
          <cell r="G19205">
            <v>45984.567974537036</v>
          </cell>
          <cell r="H19205">
            <v>4</v>
          </cell>
          <cell r="O19205">
            <v>687000</v>
          </cell>
        </row>
        <row r="19206">
          <cell r="A19206">
            <v>45986</v>
          </cell>
          <cell r="C19206" t="str">
            <v>POLA Y TEJO SAS</v>
          </cell>
          <cell r="F19206">
            <v>45976.260567129626</v>
          </cell>
          <cell r="G19206">
            <v>45991.257638888892</v>
          </cell>
          <cell r="H19206">
            <v>-3</v>
          </cell>
          <cell r="O19206">
            <v>711200</v>
          </cell>
        </row>
        <row r="19207">
          <cell r="A19207">
            <v>45986</v>
          </cell>
          <cell r="C19207" t="str">
            <v>CARLOS ANDRES HERNANDEZ MARTINEZ</v>
          </cell>
          <cell r="F19207">
            <v>45983.400254629632</v>
          </cell>
          <cell r="G19207">
            <v>45984.40016203704</v>
          </cell>
          <cell r="H19207">
            <v>4</v>
          </cell>
          <cell r="O19207">
            <v>1535999.92</v>
          </cell>
        </row>
        <row r="19208">
          <cell r="A19208">
            <v>45986</v>
          </cell>
          <cell r="C19208" t="str">
            <v>LA BIFERIA SA</v>
          </cell>
          <cell r="F19208">
            <v>45962.614444444444</v>
          </cell>
          <cell r="G19208">
            <v>45992.614363425928</v>
          </cell>
          <cell r="H19208">
            <v>-6</v>
          </cell>
          <cell r="O19208">
            <v>1621000</v>
          </cell>
        </row>
        <row r="19209">
          <cell r="A19209">
            <v>45986</v>
          </cell>
          <cell r="C19209" t="str">
            <v>JOSE IGNACIO MENESES</v>
          </cell>
          <cell r="F19209">
            <v>45980.309872685182</v>
          </cell>
          <cell r="G19209">
            <v>45981.309745370374</v>
          </cell>
          <cell r="H19209">
            <v>5</v>
          </cell>
          <cell r="O19209">
            <v>1983150</v>
          </cell>
        </row>
        <row r="19210">
          <cell r="A19210">
            <v>45986</v>
          </cell>
          <cell r="C19210" t="str">
            <v>PENTAGONO INVERSIONES SAS</v>
          </cell>
          <cell r="F19210">
            <v>45952.317361111112</v>
          </cell>
          <cell r="G19210">
            <v>45982.317233796297</v>
          </cell>
          <cell r="H19210">
            <v>4</v>
          </cell>
          <cell r="O19210">
            <v>2897350</v>
          </cell>
        </row>
        <row r="19211">
          <cell r="A19211">
            <v>45986</v>
          </cell>
          <cell r="C19211" t="str">
            <v>KOE4K S.A.S</v>
          </cell>
          <cell r="F19211">
            <v>45962.526643518519</v>
          </cell>
          <cell r="G19211">
            <v>45992.521574074075</v>
          </cell>
          <cell r="H19211">
            <v>-6</v>
          </cell>
          <cell r="O19211">
            <v>1007909.906</v>
          </cell>
        </row>
        <row r="19212">
          <cell r="A19212">
            <v>45986</v>
          </cell>
          <cell r="C19212" t="str">
            <v>KOE4K S.A.S</v>
          </cell>
          <cell r="F19212">
            <v>45965.46837962963</v>
          </cell>
          <cell r="G19212">
            <v>45995.468240740738</v>
          </cell>
          <cell r="H19212">
            <v>-9</v>
          </cell>
          <cell r="O19212">
            <v>177100</v>
          </cell>
        </row>
        <row r="19213">
          <cell r="A19213">
            <v>45986</v>
          </cell>
          <cell r="C19213" t="str">
            <v>KOE4K S.A.S</v>
          </cell>
          <cell r="F19213">
            <v>45965.470636574071</v>
          </cell>
          <cell r="G19213">
            <v>45995.47042824074</v>
          </cell>
          <cell r="H19213">
            <v>-9</v>
          </cell>
          <cell r="O19213">
            <v>184000</v>
          </cell>
        </row>
        <row r="19214">
          <cell r="A19214">
            <v>45986</v>
          </cell>
          <cell r="C19214" t="str">
            <v>KOE4K S.A.S</v>
          </cell>
          <cell r="F19214">
            <v>45966.410810185182</v>
          </cell>
          <cell r="G19214">
            <v>45996.41065972222</v>
          </cell>
          <cell r="H19214">
            <v>-10</v>
          </cell>
          <cell r="O19214">
            <v>892688.90399999998</v>
          </cell>
        </row>
        <row r="19215">
          <cell r="A19215">
            <v>45986</v>
          </cell>
          <cell r="C19215" t="str">
            <v>KOE4K S.A.S</v>
          </cell>
          <cell r="F19215">
            <v>45967.576678240737</v>
          </cell>
          <cell r="G19215">
            <v>45997.56994212963</v>
          </cell>
          <cell r="H19215">
            <v>-11</v>
          </cell>
          <cell r="O19215">
            <v>1195629.5160000001</v>
          </cell>
        </row>
        <row r="19216">
          <cell r="A19216">
            <v>45986</v>
          </cell>
          <cell r="C19216" t="str">
            <v>COMERCIALIZADORA PINER SAS</v>
          </cell>
          <cell r="F19216">
            <v>45923.655381944445</v>
          </cell>
          <cell r="G19216">
            <v>45938.655277777776</v>
          </cell>
          <cell r="H19216">
            <v>48</v>
          </cell>
          <cell r="O19216">
            <v>963640</v>
          </cell>
        </row>
        <row r="19217">
          <cell r="A19217">
            <v>45986</v>
          </cell>
          <cell r="C19217" t="str">
            <v>COMERCIALIZADORA PINER SAS</v>
          </cell>
          <cell r="F19217">
            <v>45925.460613425923</v>
          </cell>
          <cell r="G19217">
            <v>45940.460474537038</v>
          </cell>
          <cell r="H19217">
            <v>46</v>
          </cell>
          <cell r="O19217">
            <v>1265700</v>
          </cell>
        </row>
        <row r="19218">
          <cell r="A19218">
            <v>45986</v>
          </cell>
          <cell r="C19218" t="str">
            <v>COMERCIALIZADORA PINER SAS</v>
          </cell>
          <cell r="F19218">
            <v>45930.266944444447</v>
          </cell>
          <cell r="G19218">
            <v>45945.263935185183</v>
          </cell>
          <cell r="H19218">
            <v>41</v>
          </cell>
          <cell r="O19218">
            <v>5957050</v>
          </cell>
        </row>
        <row r="19219">
          <cell r="A19219">
            <v>45986</v>
          </cell>
          <cell r="C19219" t="str">
            <v>COMERCIALIZADORA PINER SAS</v>
          </cell>
          <cell r="F19219">
            <v>45932.529652777775</v>
          </cell>
          <cell r="G19219">
            <v>45947.529548611114</v>
          </cell>
          <cell r="H19219">
            <v>39</v>
          </cell>
          <cell r="O19219">
            <v>335400</v>
          </cell>
        </row>
        <row r="19220">
          <cell r="A19220">
            <v>45986</v>
          </cell>
          <cell r="C19220" t="str">
            <v>COMERCIALIZADORA PINER SAS</v>
          </cell>
          <cell r="F19220">
            <v>45937.447476851848</v>
          </cell>
          <cell r="G19220">
            <v>45952.446979166663</v>
          </cell>
          <cell r="H19220">
            <v>34</v>
          </cell>
          <cell r="O19220">
            <v>3666000</v>
          </cell>
        </row>
        <row r="19221">
          <cell r="A19221">
            <v>45986</v>
          </cell>
          <cell r="C19221" t="str">
            <v>COMERCIALIZADORA PINER SAS</v>
          </cell>
          <cell r="F19221">
            <v>45939.468888888892</v>
          </cell>
          <cell r="G19221">
            <v>45954.468784722223</v>
          </cell>
          <cell r="H19221">
            <v>32</v>
          </cell>
          <cell r="O19221">
            <v>1320670</v>
          </cell>
        </row>
        <row r="19222">
          <cell r="A19222">
            <v>45986</v>
          </cell>
          <cell r="C19222" t="str">
            <v>TAKAMI SA</v>
          </cell>
          <cell r="F19222">
            <v>45957.452824074076</v>
          </cell>
          <cell r="G19222">
            <v>45987.452719907407</v>
          </cell>
          <cell r="H19222">
            <v>5</v>
          </cell>
          <cell r="O19222">
            <v>232800</v>
          </cell>
        </row>
        <row r="19223">
          <cell r="A19223">
            <v>45986</v>
          </cell>
          <cell r="C19223" t="str">
            <v>TAKAMI SA</v>
          </cell>
          <cell r="F19223">
            <v>45957.519363425927</v>
          </cell>
          <cell r="G19223">
            <v>45987.517164351855</v>
          </cell>
          <cell r="H19223">
            <v>5</v>
          </cell>
          <cell r="O19223">
            <v>137740</v>
          </cell>
        </row>
        <row r="19224">
          <cell r="A19224">
            <v>45986</v>
          </cell>
          <cell r="C19224" t="str">
            <v>TAKAMI SA</v>
          </cell>
          <cell r="F19224">
            <v>45957.566122685188</v>
          </cell>
          <cell r="G19224">
            <v>45987.564398148148</v>
          </cell>
          <cell r="H19224">
            <v>5</v>
          </cell>
          <cell r="O19224">
            <v>92000</v>
          </cell>
        </row>
        <row r="19225">
          <cell r="A19225">
            <v>45986</v>
          </cell>
          <cell r="C19225" t="str">
            <v>TAKAMI SA</v>
          </cell>
          <cell r="F19225">
            <v>45958.419282407405</v>
          </cell>
          <cell r="G19225">
            <v>45988.419178240743</v>
          </cell>
          <cell r="H19225">
            <v>4</v>
          </cell>
          <cell r="O19225">
            <v>490000</v>
          </cell>
        </row>
        <row r="19226">
          <cell r="A19226">
            <v>45986</v>
          </cell>
          <cell r="C19226" t="str">
            <v>TAKAMI SA</v>
          </cell>
          <cell r="F19226">
            <v>45958.487638888888</v>
          </cell>
          <cell r="G19226">
            <v>45988.487523148149</v>
          </cell>
          <cell r="H19226">
            <v>4</v>
          </cell>
          <cell r="O19226">
            <v>680860</v>
          </cell>
        </row>
        <row r="19227">
          <cell r="A19227">
            <v>45986</v>
          </cell>
          <cell r="C19227" t="str">
            <v>TAKAMI SA</v>
          </cell>
          <cell r="F19227">
            <v>45958.519259259258</v>
          </cell>
          <cell r="G19227">
            <v>45988.519097222219</v>
          </cell>
          <cell r="H19227">
            <v>4</v>
          </cell>
          <cell r="O19227">
            <v>127000</v>
          </cell>
        </row>
        <row r="19228">
          <cell r="A19228">
            <v>45986</v>
          </cell>
          <cell r="C19228" t="str">
            <v>TAKAMI SA</v>
          </cell>
          <cell r="F19228">
            <v>45958.525914351849</v>
          </cell>
          <cell r="G19228">
            <v>45988.525833333333</v>
          </cell>
          <cell r="H19228">
            <v>4</v>
          </cell>
          <cell r="O19228">
            <v>48000</v>
          </cell>
        </row>
        <row r="19229">
          <cell r="A19229">
            <v>45986</v>
          </cell>
          <cell r="C19229" t="str">
            <v>TAKAMI SA</v>
          </cell>
          <cell r="F19229">
            <v>45958.598032407404</v>
          </cell>
          <cell r="G19229">
            <v>45988.597731481481</v>
          </cell>
          <cell r="H19229">
            <v>4</v>
          </cell>
          <cell r="O19229">
            <v>86100</v>
          </cell>
        </row>
        <row r="19230">
          <cell r="A19230">
            <v>45986</v>
          </cell>
          <cell r="C19230" t="str">
            <v>TAKAMI SA</v>
          </cell>
          <cell r="F19230">
            <v>45959.59097222222</v>
          </cell>
          <cell r="G19230">
            <v>45989.590891203705</v>
          </cell>
          <cell r="H19230">
            <v>3</v>
          </cell>
          <cell r="O19230">
            <v>132000</v>
          </cell>
        </row>
        <row r="19231">
          <cell r="A19231">
            <v>45986</v>
          </cell>
          <cell r="C19231" t="str">
            <v>TAKAMI SA</v>
          </cell>
          <cell r="F19231">
            <v>45959.591874999998</v>
          </cell>
          <cell r="G19231">
            <v>45989.591770833336</v>
          </cell>
          <cell r="H19231">
            <v>3</v>
          </cell>
          <cell r="O19231">
            <v>400000</v>
          </cell>
        </row>
        <row r="19232">
          <cell r="A19232">
            <v>45986</v>
          </cell>
          <cell r="C19232" t="str">
            <v>TAKAMI SA</v>
          </cell>
          <cell r="F19232">
            <v>45959.593414351853</v>
          </cell>
          <cell r="G19232">
            <v>45989.592557870368</v>
          </cell>
          <cell r="H19232">
            <v>3</v>
          </cell>
          <cell r="O19232">
            <v>291200</v>
          </cell>
        </row>
        <row r="19233">
          <cell r="A19233">
            <v>45986</v>
          </cell>
          <cell r="C19233" t="str">
            <v>TAKAMI SA</v>
          </cell>
          <cell r="F19233">
            <v>45959.607199074075</v>
          </cell>
          <cell r="G19233">
            <v>45989.607118055559</v>
          </cell>
          <cell r="H19233">
            <v>3</v>
          </cell>
          <cell r="O19233">
            <v>294400</v>
          </cell>
        </row>
        <row r="19234">
          <cell r="A19234">
            <v>45986</v>
          </cell>
          <cell r="C19234" t="str">
            <v>TAKAMI SA</v>
          </cell>
          <cell r="F19234">
            <v>45960.528182870374</v>
          </cell>
          <cell r="G19234">
            <v>45990.528032407405</v>
          </cell>
          <cell r="H19234">
            <v>2</v>
          </cell>
          <cell r="O19234">
            <v>82800</v>
          </cell>
        </row>
        <row r="19235">
          <cell r="A19235">
            <v>45986</v>
          </cell>
          <cell r="C19235" t="str">
            <v>TAKAMI SA</v>
          </cell>
          <cell r="F19235">
            <v>45960.580636574072</v>
          </cell>
          <cell r="G19235">
            <v>45990.530868055554</v>
          </cell>
          <cell r="H19235">
            <v>2</v>
          </cell>
          <cell r="O19235">
            <v>180720</v>
          </cell>
        </row>
        <row r="19236">
          <cell r="A19236">
            <v>45986</v>
          </cell>
          <cell r="C19236" t="str">
            <v>TAKAMI SA</v>
          </cell>
          <cell r="F19236">
            <v>45960.587060185186</v>
          </cell>
          <cell r="G19236">
            <v>45990.585682870369</v>
          </cell>
          <cell r="H19236">
            <v>2</v>
          </cell>
          <cell r="O19236">
            <v>123000</v>
          </cell>
        </row>
        <row r="19237">
          <cell r="A19237">
            <v>45986</v>
          </cell>
          <cell r="C19237" t="str">
            <v>TAKAMI SA</v>
          </cell>
          <cell r="F19237">
            <v>45962.179571759261</v>
          </cell>
          <cell r="G19237">
            <v>45992.174814814818</v>
          </cell>
          <cell r="H19237">
            <v>0</v>
          </cell>
          <cell r="O19237">
            <v>75200</v>
          </cell>
        </row>
        <row r="19238">
          <cell r="A19238">
            <v>45986</v>
          </cell>
          <cell r="C19238" t="str">
            <v>TAKAMI SA</v>
          </cell>
          <cell r="F19238">
            <v>45962.189409722225</v>
          </cell>
          <cell r="G19238">
            <v>45992.189074074071</v>
          </cell>
          <cell r="H19238">
            <v>0</v>
          </cell>
          <cell r="O19238">
            <v>692240</v>
          </cell>
        </row>
        <row r="19239">
          <cell r="A19239">
            <v>45986</v>
          </cell>
          <cell r="C19239" t="str">
            <v>TAKAMI SA</v>
          </cell>
          <cell r="F19239">
            <v>45962.212766203702</v>
          </cell>
          <cell r="G19239">
            <v>45992.212523148148</v>
          </cell>
          <cell r="H19239">
            <v>0</v>
          </cell>
          <cell r="O19239">
            <v>13147343.720000001</v>
          </cell>
        </row>
        <row r="19240">
          <cell r="A19240">
            <v>45986</v>
          </cell>
          <cell r="C19240" t="str">
            <v>TAKAMI SA</v>
          </cell>
          <cell r="F19240">
            <v>45962.219733796293</v>
          </cell>
          <cell r="G19240">
            <v>45992.219236111108</v>
          </cell>
          <cell r="H19240">
            <v>0</v>
          </cell>
          <cell r="O19240">
            <v>87750</v>
          </cell>
        </row>
        <row r="19241">
          <cell r="A19241">
            <v>45986</v>
          </cell>
          <cell r="C19241" t="str">
            <v>TAKAMI SA</v>
          </cell>
          <cell r="F19241">
            <v>45962.220231481479</v>
          </cell>
          <cell r="G19241">
            <v>45992.220081018517</v>
          </cell>
          <cell r="H19241">
            <v>0</v>
          </cell>
          <cell r="O19241">
            <v>147200</v>
          </cell>
        </row>
        <row r="19242">
          <cell r="A19242">
            <v>45986</v>
          </cell>
          <cell r="C19242" t="str">
            <v>TAKAMI SA</v>
          </cell>
          <cell r="F19242">
            <v>45962.223333333335</v>
          </cell>
          <cell r="G19242">
            <v>45992.223171296297</v>
          </cell>
          <cell r="H19242">
            <v>0</v>
          </cell>
          <cell r="O19242">
            <v>132480</v>
          </cell>
        </row>
        <row r="19243">
          <cell r="A19243">
            <v>45986</v>
          </cell>
          <cell r="C19243" t="str">
            <v>TAKAMI SA</v>
          </cell>
          <cell r="F19243">
            <v>45962.562592592592</v>
          </cell>
          <cell r="G19243">
            <v>45992.561655092592</v>
          </cell>
          <cell r="H19243">
            <v>0</v>
          </cell>
          <cell r="O19243">
            <v>149450</v>
          </cell>
        </row>
        <row r="19244">
          <cell r="A19244">
            <v>45986</v>
          </cell>
          <cell r="C19244" t="str">
            <v>LAO KAO SA</v>
          </cell>
          <cell r="F19244">
            <v>45962.633900462963</v>
          </cell>
          <cell r="G19244">
            <v>45977.632870370369</v>
          </cell>
          <cell r="H19244">
            <v>11</v>
          </cell>
          <cell r="O19244">
            <v>5709066.2079999996</v>
          </cell>
        </row>
        <row r="19245">
          <cell r="A19245">
            <v>45986</v>
          </cell>
          <cell r="C19245" t="str">
            <v>LAO KAO SA</v>
          </cell>
          <cell r="F19245">
            <v>45968.291284722225</v>
          </cell>
          <cell r="G19245">
            <v>45983.280856481484</v>
          </cell>
          <cell r="H19245">
            <v>5</v>
          </cell>
          <cell r="O19245">
            <v>2992907.8509999998</v>
          </cell>
        </row>
        <row r="19246">
          <cell r="A19246">
            <v>45986</v>
          </cell>
          <cell r="C19246" t="str">
            <v>LAO KAO SA</v>
          </cell>
          <cell r="F19246">
            <v>45971.651585648149</v>
          </cell>
          <cell r="G19246">
            <v>45986.651458333334</v>
          </cell>
          <cell r="H19246">
            <v>2</v>
          </cell>
          <cell r="O19246">
            <v>6352292.182</v>
          </cell>
        </row>
        <row r="19247">
          <cell r="A19247">
            <v>45986</v>
          </cell>
          <cell r="C19247" t="str">
            <v>LAO KAO SA</v>
          </cell>
          <cell r="F19247">
            <v>45975.203483796293</v>
          </cell>
          <cell r="G19247">
            <v>45990.203275462962</v>
          </cell>
          <cell r="H19247">
            <v>-2</v>
          </cell>
          <cell r="O19247">
            <v>7873866.676</v>
          </cell>
        </row>
        <row r="19248">
          <cell r="A19248">
            <v>45986</v>
          </cell>
          <cell r="C19248" t="str">
            <v>VENTAS MOSTRADOR</v>
          </cell>
          <cell r="F19248">
            <v>45986</v>
          </cell>
          <cell r="G19248">
            <v>45986</v>
          </cell>
          <cell r="H19248">
            <v>0</v>
          </cell>
          <cell r="O19248">
            <v>15912</v>
          </cell>
        </row>
        <row r="19249">
          <cell r="A19249">
            <v>45986</v>
          </cell>
          <cell r="C19249" t="str">
            <v>VENTAS MOSTRADOR</v>
          </cell>
          <cell r="F19249">
            <v>45986</v>
          </cell>
          <cell r="G19249">
            <v>45986</v>
          </cell>
          <cell r="O19249">
            <v>0</v>
          </cell>
        </row>
        <row r="19250">
          <cell r="A19250">
            <v>45986</v>
          </cell>
          <cell r="C19250" t="str">
            <v>LAR ES COCINA HIQX SAS</v>
          </cell>
          <cell r="F19250">
            <v>45986.333287037036</v>
          </cell>
          <cell r="G19250">
            <v>45987.333287037036</v>
          </cell>
          <cell r="H19250">
            <v>1</v>
          </cell>
          <cell r="O19250">
            <v>1293400</v>
          </cell>
        </row>
        <row r="19251">
          <cell r="A19251">
            <v>45986</v>
          </cell>
          <cell r="C19251" t="str">
            <v>ROBINFOOD COLOMBIA SAS</v>
          </cell>
          <cell r="F19251">
            <v>45957.31559027778</v>
          </cell>
          <cell r="G19251">
            <v>45987.311597222222</v>
          </cell>
          <cell r="H19251">
            <v>0</v>
          </cell>
          <cell r="O19251">
            <v>1822423.8</v>
          </cell>
        </row>
        <row r="19252">
          <cell r="A19252">
            <v>45986</v>
          </cell>
          <cell r="C19252" t="str">
            <v>DAVIVIENDA</v>
          </cell>
          <cell r="F19252">
            <v>45986</v>
          </cell>
          <cell r="G19252">
            <v>45986</v>
          </cell>
          <cell r="O19252">
            <v>160000000</v>
          </cell>
        </row>
        <row r="19253">
          <cell r="A19253">
            <v>45986</v>
          </cell>
          <cell r="C19253" t="str">
            <v>FUERZA INTENSA SAS</v>
          </cell>
          <cell r="F19253">
            <v>45957.44290509259</v>
          </cell>
          <cell r="G19253">
            <v>45972.442777777775</v>
          </cell>
          <cell r="H19253">
            <v>15</v>
          </cell>
          <cell r="O19253">
            <v>531560</v>
          </cell>
        </row>
        <row r="19254">
          <cell r="A19254">
            <v>45986</v>
          </cell>
          <cell r="C19254" t="str">
            <v>FUERZA INTENSA SAS</v>
          </cell>
          <cell r="F19254">
            <v>45960.44189814815</v>
          </cell>
          <cell r="G19254">
            <v>45975.44091435185</v>
          </cell>
          <cell r="H19254">
            <v>12</v>
          </cell>
          <cell r="O19254">
            <v>633600</v>
          </cell>
        </row>
        <row r="19255">
          <cell r="A19255">
            <v>45986</v>
          </cell>
          <cell r="C19255" t="str">
            <v>FUERZA INTENSA SAS</v>
          </cell>
          <cell r="F19255">
            <v>45967.541967592595</v>
          </cell>
          <cell r="G19255">
            <v>45982.54179398148</v>
          </cell>
          <cell r="H19255">
            <v>5</v>
          </cell>
          <cell r="O19255">
            <v>105240</v>
          </cell>
        </row>
        <row r="19256">
          <cell r="A19256">
            <v>45986</v>
          </cell>
          <cell r="C19256" t="str">
            <v>LE CABRERA SOCIEDAD POR ACCIONES SIMPLIFICADA</v>
          </cell>
          <cell r="F19256">
            <v>45969.569328703707</v>
          </cell>
          <cell r="G19256">
            <v>45984.569178240738</v>
          </cell>
          <cell r="H19256">
            <v>3</v>
          </cell>
          <cell r="O19256">
            <v>5454126.0480000004</v>
          </cell>
        </row>
        <row r="19257">
          <cell r="A19257">
            <v>45986</v>
          </cell>
          <cell r="C19257" t="str">
            <v>LE CABRERA SOCIEDAD POR ACCIONES SIMPLIFICADA</v>
          </cell>
          <cell r="F19257">
            <v>45973.263229166667</v>
          </cell>
          <cell r="G19257">
            <v>45988.263020833336</v>
          </cell>
          <cell r="H19257">
            <v>-1</v>
          </cell>
          <cell r="O19257">
            <v>5585181.2240000004</v>
          </cell>
        </row>
        <row r="19258">
          <cell r="A19258">
            <v>45986</v>
          </cell>
          <cell r="C19258" t="str">
            <v>LE CABRERA SOCIEDAD POR ACCIONES SIMPLIFICADA</v>
          </cell>
          <cell r="F19258">
            <v>45974.289537037039</v>
          </cell>
          <cell r="G19258">
            <v>45989.289363425924</v>
          </cell>
          <cell r="H19258">
            <v>-2</v>
          </cell>
          <cell r="O19258">
            <v>5511288.4119999995</v>
          </cell>
        </row>
        <row r="19259">
          <cell r="A19259">
            <v>45987</v>
          </cell>
          <cell r="C19259" t="str">
            <v>VENTAS MOSTRADOR</v>
          </cell>
          <cell r="F19259">
            <v>45987</v>
          </cell>
          <cell r="G19259">
            <v>45987</v>
          </cell>
          <cell r="O19259">
            <v>14000</v>
          </cell>
        </row>
        <row r="19260">
          <cell r="A19260">
            <v>45987</v>
          </cell>
          <cell r="C19260" t="str">
            <v>VENTAS MOSTRADOR</v>
          </cell>
          <cell r="F19260">
            <v>45987</v>
          </cell>
          <cell r="G19260">
            <v>45987</v>
          </cell>
          <cell r="O19260">
            <v>18360</v>
          </cell>
        </row>
        <row r="19261">
          <cell r="A19261">
            <v>45987</v>
          </cell>
          <cell r="C19261" t="str">
            <v>VENTAS MOSTRADOR</v>
          </cell>
          <cell r="F19261">
            <v>45987</v>
          </cell>
          <cell r="G19261">
            <v>45987</v>
          </cell>
          <cell r="O19261">
            <v>20000</v>
          </cell>
        </row>
        <row r="19262">
          <cell r="A19262">
            <v>45987</v>
          </cell>
          <cell r="C19262" t="str">
            <v>VENTAS MOSTRADOR</v>
          </cell>
          <cell r="F19262">
            <v>45987</v>
          </cell>
          <cell r="G19262">
            <v>45987</v>
          </cell>
          <cell r="O19262">
            <v>20750</v>
          </cell>
        </row>
        <row r="19263">
          <cell r="A19263">
            <v>45987</v>
          </cell>
          <cell r="C19263" t="str">
            <v>VENTAS MOSTRADOR</v>
          </cell>
          <cell r="F19263">
            <v>45987</v>
          </cell>
          <cell r="G19263">
            <v>45987</v>
          </cell>
          <cell r="O19263">
            <v>20950</v>
          </cell>
        </row>
        <row r="19264">
          <cell r="A19264">
            <v>45987</v>
          </cell>
          <cell r="C19264" t="str">
            <v>VENTAS MOSTRADOR</v>
          </cell>
          <cell r="F19264">
            <v>45987</v>
          </cell>
          <cell r="G19264">
            <v>45987</v>
          </cell>
          <cell r="O19264">
            <v>22200</v>
          </cell>
        </row>
        <row r="19265">
          <cell r="A19265">
            <v>45987</v>
          </cell>
          <cell r="C19265" t="str">
            <v>VENTAS MOSTRADOR</v>
          </cell>
          <cell r="F19265">
            <v>45987</v>
          </cell>
          <cell r="G19265">
            <v>45987</v>
          </cell>
          <cell r="O19265">
            <v>30500</v>
          </cell>
        </row>
        <row r="19266">
          <cell r="A19266">
            <v>45987</v>
          </cell>
          <cell r="C19266" t="str">
            <v>VENTAS MOSTRADOR</v>
          </cell>
          <cell r="F19266">
            <v>45987</v>
          </cell>
          <cell r="G19266">
            <v>45987</v>
          </cell>
          <cell r="O19266">
            <v>41200</v>
          </cell>
        </row>
        <row r="19267">
          <cell r="A19267">
            <v>45987</v>
          </cell>
          <cell r="C19267" t="str">
            <v>VENTAS MOSTRADOR</v>
          </cell>
          <cell r="F19267">
            <v>45987</v>
          </cell>
          <cell r="G19267">
            <v>45987</v>
          </cell>
          <cell r="O19267">
            <v>42000</v>
          </cell>
        </row>
        <row r="19268">
          <cell r="A19268">
            <v>45987</v>
          </cell>
          <cell r="C19268" t="str">
            <v>VENTAS MOSTRADOR</v>
          </cell>
          <cell r="F19268">
            <v>45987</v>
          </cell>
          <cell r="G19268">
            <v>45987</v>
          </cell>
          <cell r="O19268">
            <v>44600</v>
          </cell>
        </row>
        <row r="19269">
          <cell r="A19269">
            <v>45987</v>
          </cell>
          <cell r="C19269" t="str">
            <v>VENTAS MOSTRADOR</v>
          </cell>
          <cell r="F19269">
            <v>45987</v>
          </cell>
          <cell r="G19269">
            <v>45987</v>
          </cell>
          <cell r="O19269">
            <v>54144</v>
          </cell>
        </row>
        <row r="19270">
          <cell r="A19270">
            <v>45987</v>
          </cell>
          <cell r="C19270" t="str">
            <v>VENTAS MOSTRADOR</v>
          </cell>
          <cell r="F19270">
            <v>45987</v>
          </cell>
          <cell r="G19270">
            <v>45987</v>
          </cell>
          <cell r="O19270">
            <v>58800</v>
          </cell>
        </row>
        <row r="19271">
          <cell r="A19271">
            <v>45987</v>
          </cell>
          <cell r="C19271" t="str">
            <v>VENTAS MOSTRADOR</v>
          </cell>
          <cell r="F19271">
            <v>45987</v>
          </cell>
          <cell r="G19271">
            <v>45987</v>
          </cell>
          <cell r="O19271">
            <v>68860</v>
          </cell>
        </row>
        <row r="19272">
          <cell r="A19272">
            <v>45987</v>
          </cell>
          <cell r="C19272" t="str">
            <v>VENTAS MOSTRADOR</v>
          </cell>
          <cell r="F19272">
            <v>45987</v>
          </cell>
          <cell r="G19272">
            <v>45987</v>
          </cell>
          <cell r="O19272">
            <v>77726</v>
          </cell>
        </row>
        <row r="19273">
          <cell r="A19273">
            <v>45987</v>
          </cell>
          <cell r="C19273" t="str">
            <v>VENTAS MOSTRADOR</v>
          </cell>
          <cell r="F19273">
            <v>45987</v>
          </cell>
          <cell r="G19273">
            <v>45987</v>
          </cell>
          <cell r="O19273">
            <v>88530</v>
          </cell>
        </row>
        <row r="19274">
          <cell r="A19274">
            <v>45987</v>
          </cell>
          <cell r="C19274" t="str">
            <v>JUAN MANUEL PALLARES ARRIETA</v>
          </cell>
          <cell r="F19274">
            <v>45932.509050925924</v>
          </cell>
          <cell r="G19274">
            <v>45933.508506944447</v>
          </cell>
          <cell r="H19274">
            <v>59</v>
          </cell>
          <cell r="O19274">
            <v>67538</v>
          </cell>
        </row>
        <row r="19275">
          <cell r="A19275">
            <v>45987</v>
          </cell>
          <cell r="C19275" t="str">
            <v>JUAN MANUEL PALLARES ARRIETA</v>
          </cell>
          <cell r="F19275">
            <v>45968.245520833334</v>
          </cell>
          <cell r="G19275">
            <v>45969.244814814818</v>
          </cell>
          <cell r="H19275">
            <v>23</v>
          </cell>
          <cell r="O19275">
            <v>76105</v>
          </cell>
        </row>
        <row r="19276">
          <cell r="A19276">
            <v>45987</v>
          </cell>
          <cell r="C19276" t="str">
            <v>BASTIDAS MEDINA MARCELA</v>
          </cell>
          <cell r="F19276">
            <v>45986.261574074073</v>
          </cell>
          <cell r="G19276">
            <v>45987.260451388887</v>
          </cell>
          <cell r="H19276">
            <v>5</v>
          </cell>
          <cell r="O19276">
            <v>152000</v>
          </cell>
        </row>
        <row r="19277">
          <cell r="A19277">
            <v>45987</v>
          </cell>
          <cell r="C19277" t="str">
            <v>JONATHAN ANDRES DIAZ VANEGAS</v>
          </cell>
          <cell r="F19277">
            <v>45988</v>
          </cell>
          <cell r="G19277">
            <v>45989</v>
          </cell>
          <cell r="H19277">
            <v>4</v>
          </cell>
          <cell r="O19277">
            <v>487200</v>
          </cell>
        </row>
        <row r="19278">
          <cell r="A19278">
            <v>45987</v>
          </cell>
          <cell r="C19278" t="str">
            <v>RIVERA BLANCO YOSMARY</v>
          </cell>
          <cell r="F19278">
            <v>45983.381053240744</v>
          </cell>
          <cell r="G19278">
            <v>45991.380833333336</v>
          </cell>
          <cell r="H19278">
            <v>2</v>
          </cell>
          <cell r="O19278">
            <v>487200</v>
          </cell>
        </row>
        <row r="19279">
          <cell r="A19279">
            <v>45987</v>
          </cell>
          <cell r="C19279" t="str">
            <v>VENTAS MOSTRADOR</v>
          </cell>
          <cell r="F19279">
            <v>45987</v>
          </cell>
          <cell r="G19279">
            <v>45987</v>
          </cell>
          <cell r="O19279">
            <v>670250</v>
          </cell>
        </row>
        <row r="19280">
          <cell r="A19280">
            <v>45987</v>
          </cell>
          <cell r="C19280" t="str">
            <v>TAMAYO SERNA JULIAN ANDRES</v>
          </cell>
          <cell r="F19280">
            <v>45986</v>
          </cell>
          <cell r="G19280">
            <v>45987</v>
          </cell>
          <cell r="H19280">
            <v>5</v>
          </cell>
          <cell r="O19280">
            <v>874000</v>
          </cell>
        </row>
        <row r="19281">
          <cell r="A19281">
            <v>45987</v>
          </cell>
          <cell r="C19281" t="str">
            <v>MESABAR SAS</v>
          </cell>
          <cell r="F19281">
            <v>45980</v>
          </cell>
          <cell r="G19281">
            <v>45988</v>
          </cell>
          <cell r="H19281">
            <v>5</v>
          </cell>
          <cell r="O19281">
            <v>879800</v>
          </cell>
        </row>
        <row r="19282">
          <cell r="A19282">
            <v>45987</v>
          </cell>
          <cell r="C19282" t="str">
            <v>CRISTIAN MANUEL BELTRAN VALENZUELA</v>
          </cell>
          <cell r="F19282">
            <v>45987</v>
          </cell>
          <cell r="G19282">
            <v>45995</v>
          </cell>
          <cell r="H19282">
            <v>-2</v>
          </cell>
          <cell r="O19282">
            <v>1000000</v>
          </cell>
        </row>
        <row r="19283">
          <cell r="A19283">
            <v>45987</v>
          </cell>
          <cell r="C19283" t="str">
            <v>CRISTIAN MANUEL BELTRAN VALENZUELA</v>
          </cell>
          <cell r="F19283">
            <v>45987</v>
          </cell>
          <cell r="G19283">
            <v>45995</v>
          </cell>
          <cell r="H19283">
            <v>-2</v>
          </cell>
          <cell r="O19283">
            <v>1000000</v>
          </cell>
        </row>
        <row r="19284">
          <cell r="A19284">
            <v>45987</v>
          </cell>
          <cell r="C19284" t="str">
            <v>DONDOHE4K S.A.S</v>
          </cell>
          <cell r="F19284">
            <v>45966.540949074071</v>
          </cell>
          <cell r="G19284">
            <v>45996.540844907409</v>
          </cell>
          <cell r="H19284">
            <v>-4</v>
          </cell>
          <cell r="O19284">
            <v>425600</v>
          </cell>
        </row>
        <row r="19285">
          <cell r="A19285">
            <v>45987</v>
          </cell>
          <cell r="C19285" t="str">
            <v>DONDOHE4K S.A.S</v>
          </cell>
          <cell r="F19285">
            <v>45967.566527777781</v>
          </cell>
          <cell r="G19285">
            <v>45997.562245370369</v>
          </cell>
          <cell r="H19285">
            <v>-5</v>
          </cell>
          <cell r="O19285">
            <v>886713.74399999995</v>
          </cell>
        </row>
        <row r="19286">
          <cell r="A19286">
            <v>45987</v>
          </cell>
          <cell r="C19286" t="str">
            <v>DONDOHE4K S.A.S</v>
          </cell>
          <cell r="F19286">
            <v>45973.189976851849</v>
          </cell>
          <cell r="G19286">
            <v>46003.189120370371</v>
          </cell>
          <cell r="H19286">
            <v>-11</v>
          </cell>
          <cell r="O19286">
            <v>425600</v>
          </cell>
        </row>
        <row r="19287">
          <cell r="A19287">
            <v>45987</v>
          </cell>
          <cell r="C19287" t="str">
            <v>LIDA INES HERNANDEZ ESCARRAGA</v>
          </cell>
          <cell r="F19287">
            <v>45987.428888888891</v>
          </cell>
          <cell r="G19287">
            <v>45989.428831018522</v>
          </cell>
          <cell r="H19287">
            <v>3</v>
          </cell>
          <cell r="O19287">
            <v>3244881.0520000001</v>
          </cell>
        </row>
        <row r="19288">
          <cell r="A19288">
            <v>45987</v>
          </cell>
          <cell r="C19288" t="str">
            <v>INDUCOLCARNES S.A.S</v>
          </cell>
          <cell r="F19288">
            <v>45958.540393518517</v>
          </cell>
          <cell r="G19288">
            <v>45973.540208333332</v>
          </cell>
          <cell r="H19288">
            <v>30</v>
          </cell>
          <cell r="O19288">
            <v>5280547.6500000004</v>
          </cell>
        </row>
        <row r="19289">
          <cell r="A19289">
            <v>45987</v>
          </cell>
          <cell r="C19289" t="str">
            <v>INVERSIONES MI TIERRITA SAS</v>
          </cell>
          <cell r="F19289">
            <v>45951</v>
          </cell>
          <cell r="G19289">
            <v>45966</v>
          </cell>
          <cell r="H19289">
            <v>27</v>
          </cell>
          <cell r="O19289">
            <v>1745871.0459400001</v>
          </cell>
        </row>
        <row r="19290">
          <cell r="A19290">
            <v>45987</v>
          </cell>
          <cell r="C19290" t="str">
            <v>INVERSIONES MI TIERRITA SAS</v>
          </cell>
          <cell r="F19290">
            <v>45951</v>
          </cell>
          <cell r="G19290">
            <v>45966</v>
          </cell>
          <cell r="H19290">
            <v>27</v>
          </cell>
          <cell r="O19290">
            <v>239006.4</v>
          </cell>
        </row>
        <row r="19291">
          <cell r="A19291">
            <v>45987</v>
          </cell>
          <cell r="C19291" t="str">
            <v>INVERSIONES MI TIERRITA SAS</v>
          </cell>
          <cell r="F19291">
            <v>45954</v>
          </cell>
          <cell r="G19291">
            <v>45969</v>
          </cell>
          <cell r="H19291">
            <v>24</v>
          </cell>
          <cell r="O19291">
            <v>502013.02600000001</v>
          </cell>
        </row>
        <row r="19292">
          <cell r="A19292">
            <v>45987</v>
          </cell>
          <cell r="C19292" t="str">
            <v>INVERSIONES MI TIERRITA SAS</v>
          </cell>
          <cell r="F19292">
            <v>45958</v>
          </cell>
          <cell r="G19292">
            <v>45973</v>
          </cell>
          <cell r="H19292">
            <v>20</v>
          </cell>
          <cell r="O19292">
            <v>964092.06599999999</v>
          </cell>
        </row>
        <row r="19293">
          <cell r="A19293">
            <v>45987</v>
          </cell>
          <cell r="C19293" t="str">
            <v>INVERSIONES MI TIERRITA SAS</v>
          </cell>
          <cell r="F19293">
            <v>45959</v>
          </cell>
          <cell r="G19293">
            <v>45974</v>
          </cell>
          <cell r="H19293">
            <v>19</v>
          </cell>
          <cell r="O19293">
            <v>2788408</v>
          </cell>
        </row>
        <row r="19294">
          <cell r="A19294">
            <v>45987</v>
          </cell>
          <cell r="C19294" t="str">
            <v>INVERSIONES MI TIERRITA SAS</v>
          </cell>
          <cell r="F19294">
            <v>45974</v>
          </cell>
          <cell r="G19294">
            <v>45989</v>
          </cell>
          <cell r="H19294">
            <v>4</v>
          </cell>
          <cell r="O19294">
            <v>1351680.7779999999</v>
          </cell>
        </row>
        <row r="19295">
          <cell r="A19295">
            <v>45987</v>
          </cell>
          <cell r="C19295" t="str">
            <v>INVERSIONES MI TIERRITA SAS</v>
          </cell>
          <cell r="F19295">
            <v>45980</v>
          </cell>
          <cell r="G19295">
            <v>45995</v>
          </cell>
          <cell r="H19295">
            <v>-2</v>
          </cell>
          <cell r="O19295">
            <v>652487.47199999995</v>
          </cell>
        </row>
        <row r="19296">
          <cell r="A19296">
            <v>45987</v>
          </cell>
          <cell r="C19296" t="str">
            <v>INVERSIONES MI TIERRITA SAS</v>
          </cell>
          <cell r="F19296">
            <v>45982</v>
          </cell>
          <cell r="G19296">
            <v>45997</v>
          </cell>
          <cell r="H19296">
            <v>-4</v>
          </cell>
          <cell r="O19296">
            <v>1550056.09</v>
          </cell>
        </row>
        <row r="19297">
          <cell r="A19297">
            <v>45987</v>
          </cell>
          <cell r="C19297" t="str">
            <v>INVERSIONES MI TIERRITA SAS</v>
          </cell>
          <cell r="F19297">
            <v>45988</v>
          </cell>
          <cell r="G19297">
            <v>46003</v>
          </cell>
          <cell r="H19297">
            <v>-10</v>
          </cell>
          <cell r="O19297">
            <v>164985.12205999999</v>
          </cell>
        </row>
        <row r="19298">
          <cell r="A19298">
            <v>45987</v>
          </cell>
          <cell r="C19298" t="str">
            <v>CAJA COLOMBIANA DE SUBSIDIO FAMILIAR COLSUBSIDIO</v>
          </cell>
          <cell r="F19298">
            <v>45975.556851851848</v>
          </cell>
          <cell r="G19298">
            <v>46005.55672453704</v>
          </cell>
          <cell r="H19298">
            <v>-13</v>
          </cell>
          <cell r="O19298">
            <v>1976854.6698</v>
          </cell>
        </row>
        <row r="19299">
          <cell r="A19299">
            <v>45987</v>
          </cell>
          <cell r="C19299" t="str">
            <v>CAJA COLOMBIANA DE SUBSIDIO FAMILIAR COLSUBSIDIO</v>
          </cell>
          <cell r="F19299">
            <v>45976.230682870373</v>
          </cell>
          <cell r="G19299">
            <v>46006.229826388888</v>
          </cell>
          <cell r="H19299">
            <v>-14</v>
          </cell>
          <cell r="O19299">
            <v>967520.304</v>
          </cell>
        </row>
        <row r="19300">
          <cell r="A19300">
            <v>45987</v>
          </cell>
          <cell r="C19300" t="str">
            <v>CAJA COLOMBIANA DE SUBSIDIO FAMILIAR COLSUBSIDIO</v>
          </cell>
          <cell r="F19300">
            <v>45976.232071759259</v>
          </cell>
          <cell r="G19300">
            <v>46006.231400462966</v>
          </cell>
          <cell r="H19300">
            <v>-14</v>
          </cell>
          <cell r="O19300">
            <v>1117984</v>
          </cell>
        </row>
        <row r="19301">
          <cell r="A19301">
            <v>45987</v>
          </cell>
          <cell r="C19301" t="str">
            <v>CAJA COLOMBIANA DE SUBSIDIO FAMILIAR COLSUBSIDIO</v>
          </cell>
          <cell r="F19301">
            <v>45976.234293981484</v>
          </cell>
          <cell r="G19301">
            <v>46006.234293981484</v>
          </cell>
          <cell r="H19301">
            <v>-14</v>
          </cell>
          <cell r="O19301">
            <v>693664.19200000004</v>
          </cell>
        </row>
        <row r="19302">
          <cell r="A19302">
            <v>45987</v>
          </cell>
          <cell r="C19302" t="str">
            <v>CAJA COLOMBIANA DE SUBSIDIO FAMILIAR COLSUBSIDIO</v>
          </cell>
          <cell r="F19302">
            <v>45976.239687499998</v>
          </cell>
          <cell r="G19302">
            <v>46006.239560185182</v>
          </cell>
          <cell r="H19302">
            <v>-14</v>
          </cell>
          <cell r="O19302">
            <v>1058838.3700000001</v>
          </cell>
        </row>
        <row r="19303">
          <cell r="A19303">
            <v>45987</v>
          </cell>
          <cell r="C19303" t="str">
            <v>CAJA COLOMBIANA DE SUBSIDIO FAMILIAR COLSUBSIDIO</v>
          </cell>
          <cell r="F19303">
            <v>45976.241215277776</v>
          </cell>
          <cell r="G19303">
            <v>46006.240995370368</v>
          </cell>
          <cell r="H19303">
            <v>-14</v>
          </cell>
          <cell r="O19303">
            <v>710338.81200000003</v>
          </cell>
        </row>
        <row r="19304">
          <cell r="A19304">
            <v>45987</v>
          </cell>
          <cell r="C19304" t="str">
            <v>CAJA COLOMBIANA DE SUBSIDIO FAMILIAR COLSUBSIDIO</v>
          </cell>
          <cell r="F19304">
            <v>45976.241990740738</v>
          </cell>
          <cell r="G19304">
            <v>46006.241840277777</v>
          </cell>
          <cell r="H19304">
            <v>-14</v>
          </cell>
          <cell r="O19304">
            <v>732800.50600000005</v>
          </cell>
        </row>
        <row r="19305">
          <cell r="A19305">
            <v>45987</v>
          </cell>
          <cell r="C19305" t="str">
            <v>CAJA COLOMBIANA DE SUBSIDIO FAMILIAR COLSUBSIDIO</v>
          </cell>
          <cell r="F19305">
            <v>45976.243136574078</v>
          </cell>
          <cell r="G19305">
            <v>46006.242951388886</v>
          </cell>
          <cell r="H19305">
            <v>-14</v>
          </cell>
          <cell r="O19305">
            <v>706513.45799999998</v>
          </cell>
        </row>
        <row r="19306">
          <cell r="A19306">
            <v>45987</v>
          </cell>
          <cell r="C19306" t="str">
            <v>CAJA COLOMBIANA DE SUBSIDIO FAMILIAR COLSUBSIDIO</v>
          </cell>
          <cell r="F19306">
            <v>45976.244189814817</v>
          </cell>
          <cell r="G19306">
            <v>46006.244108796294</v>
          </cell>
          <cell r="H19306">
            <v>-14</v>
          </cell>
          <cell r="O19306">
            <v>231433.91699999999</v>
          </cell>
        </row>
        <row r="19307">
          <cell r="A19307">
            <v>45987</v>
          </cell>
          <cell r="C19307" t="str">
            <v>CAJA COLOMBIANA DE SUBSIDIO FAMILIAR COLSUBSIDIO</v>
          </cell>
          <cell r="F19307">
            <v>45976.245787037034</v>
          </cell>
          <cell r="G19307">
            <v>46006.244641203702</v>
          </cell>
          <cell r="H19307">
            <v>-14</v>
          </cell>
          <cell r="O19307">
            <v>1253440.9939999999</v>
          </cell>
        </row>
        <row r="19308">
          <cell r="A19308">
            <v>45987</v>
          </cell>
          <cell r="C19308" t="str">
            <v>CAJA COLOMBIANA DE SUBSIDIO FAMILIAR COLSUBSIDIO</v>
          </cell>
          <cell r="F19308">
            <v>45976.246851851851</v>
          </cell>
          <cell r="G19308">
            <v>46006.246562499997</v>
          </cell>
          <cell r="H19308">
            <v>-14</v>
          </cell>
          <cell r="O19308">
            <v>263949.42599999998</v>
          </cell>
        </row>
        <row r="19309">
          <cell r="A19309">
            <v>45987</v>
          </cell>
          <cell r="C19309" t="str">
            <v>CAJA COLOMBIANA DE SUBSIDIO FAMILIAR COLSUBSIDIO</v>
          </cell>
          <cell r="F19309">
            <v>45976.249675925923</v>
          </cell>
          <cell r="G19309">
            <v>46006.248344907406</v>
          </cell>
          <cell r="H19309">
            <v>-14</v>
          </cell>
          <cell r="O19309">
            <v>1400864.2520000001</v>
          </cell>
        </row>
        <row r="19310">
          <cell r="A19310">
            <v>45987</v>
          </cell>
          <cell r="C19310" t="str">
            <v>CAJA COLOMBIANA DE SUBSIDIO FAMILIAR COLSUBSIDIO</v>
          </cell>
          <cell r="F19310">
            <v>45976.251319444447</v>
          </cell>
          <cell r="G19310">
            <v>46006.251064814816</v>
          </cell>
          <cell r="H19310">
            <v>-14</v>
          </cell>
          <cell r="O19310">
            <v>1468327.8027999999</v>
          </cell>
        </row>
        <row r="19311">
          <cell r="A19311">
            <v>45987</v>
          </cell>
          <cell r="C19311" t="str">
            <v>CAJA COLOMBIANA DE SUBSIDIO FAMILIAR COLSUBSIDIO</v>
          </cell>
          <cell r="F19311">
            <v>45976.252465277779</v>
          </cell>
          <cell r="G19311">
            <v>46006.252303240741</v>
          </cell>
          <cell r="H19311">
            <v>-14</v>
          </cell>
          <cell r="O19311">
            <v>2044818.4591999999</v>
          </cell>
        </row>
        <row r="19312">
          <cell r="A19312">
            <v>45987</v>
          </cell>
          <cell r="C19312" t="str">
            <v>CAJA COLOMBIANA DE SUBSIDIO FAMILIAR COLSUBSIDIO</v>
          </cell>
          <cell r="F19312">
            <v>45976.253287037034</v>
          </cell>
          <cell r="G19312">
            <v>46006.253113425926</v>
          </cell>
          <cell r="H19312">
            <v>-14</v>
          </cell>
          <cell r="O19312">
            <v>2722828.1255999999</v>
          </cell>
        </row>
        <row r="19313">
          <cell r="A19313">
            <v>45987</v>
          </cell>
          <cell r="C19313" t="str">
            <v>CAJA COLOMBIANA DE SUBSIDIO FAMILIAR COLSUBSIDIO</v>
          </cell>
          <cell r="F19313">
            <v>45976.25408564815</v>
          </cell>
          <cell r="G19313">
            <v>46006.253888888888</v>
          </cell>
          <cell r="H19313">
            <v>-14</v>
          </cell>
          <cell r="O19313">
            <v>747022.97600000002</v>
          </cell>
        </row>
        <row r="19314">
          <cell r="A19314">
            <v>45987</v>
          </cell>
          <cell r="C19314" t="str">
            <v>CAJA COLOMBIANA DE SUBSIDIO FAMILIAR COLSUBSIDIO</v>
          </cell>
          <cell r="F19314">
            <v>45976.255243055559</v>
          </cell>
          <cell r="G19314">
            <v>46006.254999999997</v>
          </cell>
          <cell r="H19314">
            <v>-14</v>
          </cell>
          <cell r="O19314">
            <v>1310919.3899999999</v>
          </cell>
        </row>
        <row r="19315">
          <cell r="A19315">
            <v>45987</v>
          </cell>
          <cell r="C19315" t="str">
            <v>CAJA COLOMBIANA DE SUBSIDIO FAMILIAR COLSUBSIDIO</v>
          </cell>
          <cell r="F19315">
            <v>45976.255902777775</v>
          </cell>
          <cell r="G19315">
            <v>46006.255740740744</v>
          </cell>
          <cell r="H19315">
            <v>-14</v>
          </cell>
          <cell r="O19315">
            <v>4633631.6830000002</v>
          </cell>
        </row>
        <row r="19316">
          <cell r="A19316">
            <v>45987</v>
          </cell>
          <cell r="C19316" t="str">
            <v>CAJA COLOMBIANA DE SUBSIDIO FAMILIAR COLSUBSIDIO</v>
          </cell>
          <cell r="F19316">
            <v>45976.451828703706</v>
          </cell>
          <cell r="G19316">
            <v>46006.451550925929</v>
          </cell>
          <cell r="H19316">
            <v>-14</v>
          </cell>
          <cell r="O19316">
            <v>369980.39199999999</v>
          </cell>
        </row>
        <row r="19317">
          <cell r="A19317">
            <v>45987</v>
          </cell>
          <cell r="C19317" t="str">
            <v>CAJA COLOMBIANA DE SUBSIDIO FAMILIAR COLSUBSIDIO</v>
          </cell>
          <cell r="F19317">
            <v>45976.452557870369</v>
          </cell>
          <cell r="G19317">
            <v>46006.452326388891</v>
          </cell>
          <cell r="H19317">
            <v>-14</v>
          </cell>
          <cell r="O19317">
            <v>12084881.801999999</v>
          </cell>
        </row>
        <row r="19318">
          <cell r="A19318">
            <v>45987</v>
          </cell>
          <cell r="C19318" t="str">
            <v>CAJA COLOMBIANA DE SUBSIDIO FAMILIAR COLSUBSIDIO</v>
          </cell>
          <cell r="F19318">
            <v>45976.453553240739</v>
          </cell>
          <cell r="G19318">
            <v>46006.4530787037</v>
          </cell>
          <cell r="H19318">
            <v>-14</v>
          </cell>
          <cell r="O19318">
            <v>828630.52800000005</v>
          </cell>
        </row>
        <row r="19319">
          <cell r="A19319">
            <v>45987</v>
          </cell>
          <cell r="C19319" t="str">
            <v>CAJA COLOMBIANA DE SUBSIDIO FAMILIAR COLSUBSIDIO</v>
          </cell>
          <cell r="F19319">
            <v>45976.455439814818</v>
          </cell>
          <cell r="G19319">
            <v>46006.455439814818</v>
          </cell>
          <cell r="H19319">
            <v>-14</v>
          </cell>
          <cell r="O19319">
            <v>2393298.4</v>
          </cell>
        </row>
        <row r="19320">
          <cell r="A19320">
            <v>45987</v>
          </cell>
          <cell r="C19320" t="str">
            <v>CAJA COLOMBIANA DE SUBSIDIO FAMILIAR COLSUBSIDIO</v>
          </cell>
          <cell r="F19320">
            <v>45976.456805555557</v>
          </cell>
          <cell r="G19320">
            <v>46006.456261574072</v>
          </cell>
          <cell r="H19320">
            <v>-14</v>
          </cell>
          <cell r="O19320">
            <v>2914429.318</v>
          </cell>
        </row>
        <row r="19321">
          <cell r="A19321">
            <v>45987</v>
          </cell>
          <cell r="C19321" t="str">
            <v>CAJA COLOMBIANA DE SUBSIDIO FAMILIAR COLSUBSIDIO</v>
          </cell>
          <cell r="F19321">
            <v>45976.457824074074</v>
          </cell>
          <cell r="G19321">
            <v>46006.457476851851</v>
          </cell>
          <cell r="H19321">
            <v>-14</v>
          </cell>
          <cell r="O19321">
            <v>109856.32000000001</v>
          </cell>
        </row>
        <row r="19322">
          <cell r="A19322">
            <v>45987</v>
          </cell>
          <cell r="C19322" t="str">
            <v>CAJA COLOMBIANA DE SUBSIDIO FAMILIAR COLSUBSIDIO</v>
          </cell>
          <cell r="F19322">
            <v>45976.458668981482</v>
          </cell>
          <cell r="G19322">
            <v>46006.45820601852</v>
          </cell>
          <cell r="H19322">
            <v>-14</v>
          </cell>
          <cell r="O19322">
            <v>1094149.33</v>
          </cell>
        </row>
        <row r="19323">
          <cell r="A19323">
            <v>45987</v>
          </cell>
          <cell r="C19323" t="str">
            <v>CAJA COLOMBIANA DE SUBSIDIO FAMILIAR COLSUBSIDIO</v>
          </cell>
          <cell r="F19323">
            <v>45976.459918981483</v>
          </cell>
          <cell r="G19323">
            <v>46006.459270833337</v>
          </cell>
          <cell r="H19323">
            <v>-14</v>
          </cell>
          <cell r="O19323">
            <v>533489.75399999996</v>
          </cell>
        </row>
        <row r="19324">
          <cell r="A19324">
            <v>45987</v>
          </cell>
          <cell r="C19324" t="str">
            <v>CAJA COLOMBIANA DE SUBSIDIO FAMILIAR COLSUBSIDIO</v>
          </cell>
          <cell r="F19324">
            <v>45976.460949074077</v>
          </cell>
          <cell r="G19324">
            <v>46006.460497685184</v>
          </cell>
          <cell r="H19324">
            <v>-14</v>
          </cell>
          <cell r="O19324">
            <v>3194759.1060000001</v>
          </cell>
        </row>
        <row r="19325">
          <cell r="A19325">
            <v>45987</v>
          </cell>
          <cell r="C19325" t="str">
            <v>CAJA COLOMBIANA DE SUBSIDIO FAMILIAR COLSUBSIDIO</v>
          </cell>
          <cell r="F19325">
            <v>45976.46234953704</v>
          </cell>
          <cell r="G19325">
            <v>46006.461805555555</v>
          </cell>
          <cell r="H19325">
            <v>-14</v>
          </cell>
          <cell r="O19325">
            <v>1362218.368</v>
          </cell>
        </row>
        <row r="19326">
          <cell r="A19326">
            <v>45987</v>
          </cell>
          <cell r="C19326" t="str">
            <v>CAJA COLOMBIANA DE SUBSIDIO FAMILIAR COLSUBSIDIO</v>
          </cell>
          <cell r="F19326">
            <v>45976.464768518519</v>
          </cell>
          <cell r="G19326">
            <v>46006.46303240741</v>
          </cell>
          <cell r="H19326">
            <v>-14</v>
          </cell>
          <cell r="O19326">
            <v>1403218.3160000001</v>
          </cell>
        </row>
        <row r="19327">
          <cell r="A19327">
            <v>45987</v>
          </cell>
          <cell r="C19327" t="str">
            <v>CAJA COLOMBIANA DE SUBSIDIO FAMILIAR COLSUBSIDIO</v>
          </cell>
          <cell r="F19327">
            <v>45976.465162037035</v>
          </cell>
          <cell r="G19327">
            <v>46006.465162037035</v>
          </cell>
          <cell r="H19327">
            <v>-14</v>
          </cell>
          <cell r="O19327">
            <v>6939878.7580000004</v>
          </cell>
        </row>
        <row r="19328">
          <cell r="A19328">
            <v>45987</v>
          </cell>
          <cell r="C19328" t="str">
            <v>CAJA COLOMBIANA DE SUBSIDIO FAMILIAR COLSUBSIDIO</v>
          </cell>
          <cell r="F19328">
            <v>45976.466493055559</v>
          </cell>
          <cell r="G19328">
            <v>46006.466006944444</v>
          </cell>
          <cell r="H19328">
            <v>-14</v>
          </cell>
          <cell r="O19328">
            <v>3132964.926</v>
          </cell>
        </row>
        <row r="19329">
          <cell r="A19329">
            <v>45987</v>
          </cell>
          <cell r="C19329" t="str">
            <v>CAJA COLOMBIANA DE SUBSIDIO FAMILIAR COLSUBSIDIO</v>
          </cell>
          <cell r="F19329">
            <v>45976.467523148145</v>
          </cell>
          <cell r="G19329">
            <v>46006.467453703706</v>
          </cell>
          <cell r="H19329">
            <v>-14</v>
          </cell>
          <cell r="O19329">
            <v>10299814.687999999</v>
          </cell>
        </row>
        <row r="19330">
          <cell r="A19330">
            <v>45987</v>
          </cell>
          <cell r="C19330" t="str">
            <v>CAJA COLOMBIANA DE SUBSIDIO FAMILIAR COLSUBSIDIO</v>
          </cell>
          <cell r="F19330">
            <v>45976.468831018516</v>
          </cell>
          <cell r="G19330">
            <v>46006.468472222223</v>
          </cell>
          <cell r="H19330">
            <v>-14</v>
          </cell>
          <cell r="O19330">
            <v>22249811.892000001</v>
          </cell>
        </row>
        <row r="19331">
          <cell r="A19331">
            <v>45987</v>
          </cell>
          <cell r="C19331" t="str">
            <v>CAJA COLOMBIANA DE SUBSIDIO FAMILIAR COLSUBSIDIO</v>
          </cell>
          <cell r="F19331">
            <v>45976.469571759262</v>
          </cell>
          <cell r="G19331">
            <v>46006.469317129631</v>
          </cell>
          <cell r="H19331">
            <v>-14</v>
          </cell>
          <cell r="O19331">
            <v>11173942.59</v>
          </cell>
        </row>
        <row r="19332">
          <cell r="A19332">
            <v>45987</v>
          </cell>
          <cell r="C19332" t="str">
            <v>CAJA COLOMBIANA DE SUBSIDIO FAMILIAR COLSUBSIDIO</v>
          </cell>
          <cell r="F19332">
            <v>45976.489722222221</v>
          </cell>
          <cell r="G19332">
            <v>46006.489618055559</v>
          </cell>
          <cell r="H19332">
            <v>-14</v>
          </cell>
          <cell r="O19332">
            <v>1103859.844</v>
          </cell>
        </row>
        <row r="19333">
          <cell r="A19333">
            <v>45987</v>
          </cell>
          <cell r="C19333" t="str">
            <v>VENTAS MOSTRADOR</v>
          </cell>
          <cell r="F19333">
            <v>45987</v>
          </cell>
          <cell r="G19333">
            <v>45987</v>
          </cell>
          <cell r="H19333">
            <v>0</v>
          </cell>
          <cell r="O19333">
            <v>103570</v>
          </cell>
        </row>
        <row r="19334">
          <cell r="A19334">
            <v>45987</v>
          </cell>
          <cell r="C19334" t="str">
            <v>VENTAS MOSTRADOR</v>
          </cell>
          <cell r="F19334">
            <v>45987</v>
          </cell>
          <cell r="G19334">
            <v>45987</v>
          </cell>
          <cell r="H19334">
            <v>0</v>
          </cell>
          <cell r="O19334">
            <v>164698</v>
          </cell>
        </row>
        <row r="19335">
          <cell r="A19335">
            <v>45987</v>
          </cell>
          <cell r="C19335" t="str">
            <v>RAFAEL ALFONSO DAZA RAMIREZ</v>
          </cell>
          <cell r="F19335">
            <v>45986</v>
          </cell>
          <cell r="G19335">
            <v>45987</v>
          </cell>
          <cell r="H19335">
            <v>6</v>
          </cell>
          <cell r="O19335">
            <v>4181720</v>
          </cell>
        </row>
        <row r="19336">
          <cell r="A19336">
            <v>45987</v>
          </cell>
          <cell r="C19336" t="str">
            <v>CAMILO  MILLAN PUENTES</v>
          </cell>
          <cell r="F19336">
            <v>45976.444606481484</v>
          </cell>
          <cell r="G19336">
            <v>45977.443923611114</v>
          </cell>
          <cell r="H19336">
            <v>15</v>
          </cell>
          <cell r="O19336">
            <v>1095820</v>
          </cell>
        </row>
        <row r="19337">
          <cell r="A19337">
            <v>45987</v>
          </cell>
          <cell r="C19337" t="str">
            <v>YERALDIN  ALVAREZ MANRIQUE</v>
          </cell>
          <cell r="F19337">
            <v>45976.503067129626</v>
          </cell>
          <cell r="G19337">
            <v>45977.50273148148</v>
          </cell>
          <cell r="H19337">
            <v>15</v>
          </cell>
          <cell r="O19337">
            <v>236500</v>
          </cell>
        </row>
        <row r="19338">
          <cell r="A19338">
            <v>45987</v>
          </cell>
          <cell r="C19338" t="str">
            <v>RAFAEL ALFONSO DAZA RAMIREZ</v>
          </cell>
          <cell r="F19338">
            <v>45976.446388888886</v>
          </cell>
          <cell r="G19338">
            <v>45977.446250000001</v>
          </cell>
          <cell r="H19338">
            <v>15</v>
          </cell>
          <cell r="O19338">
            <v>4197680</v>
          </cell>
        </row>
        <row r="19339">
          <cell r="A19339">
            <v>45987</v>
          </cell>
          <cell r="C19339" t="str">
            <v xml:space="preserve">LOS HORNITOS PASTELERIA Y PANADERIA </v>
          </cell>
          <cell r="F19339">
            <v>45954.582569444443</v>
          </cell>
          <cell r="G19339">
            <v>45984.581701388888</v>
          </cell>
          <cell r="H19339">
            <v>8</v>
          </cell>
          <cell r="O19339">
            <v>3066000</v>
          </cell>
        </row>
        <row r="19340">
          <cell r="A19340">
            <v>45987</v>
          </cell>
          <cell r="C19340" t="str">
            <v xml:space="preserve">LOS HORNITOS PASTELERIA Y PANADERIA </v>
          </cell>
          <cell r="F19340">
            <v>45958.594490740739</v>
          </cell>
          <cell r="G19340">
            <v>45988.59375</v>
          </cell>
          <cell r="H19340">
            <v>4</v>
          </cell>
          <cell r="O19340">
            <v>3894700</v>
          </cell>
        </row>
        <row r="19341">
          <cell r="A19341">
            <v>45988</v>
          </cell>
          <cell r="C19341" t="str">
            <v>VENTAS MOSTRADOR</v>
          </cell>
          <cell r="O19341">
            <v>4675</v>
          </cell>
        </row>
        <row r="19342">
          <cell r="A19342">
            <v>45988</v>
          </cell>
          <cell r="C19342" t="str">
            <v>VENTAS MOSTRADOR</v>
          </cell>
          <cell r="O19342">
            <v>7000</v>
          </cell>
        </row>
        <row r="19343">
          <cell r="A19343">
            <v>45988</v>
          </cell>
          <cell r="C19343" t="str">
            <v>VENTAS MOSTRADOR</v>
          </cell>
          <cell r="O19343">
            <v>9180</v>
          </cell>
        </row>
        <row r="19344">
          <cell r="A19344">
            <v>45988</v>
          </cell>
          <cell r="C19344" t="str">
            <v>VENTAS MOSTRADOR</v>
          </cell>
          <cell r="O19344">
            <v>14000</v>
          </cell>
        </row>
        <row r="19345">
          <cell r="A19345">
            <v>45988</v>
          </cell>
          <cell r="C19345" t="str">
            <v>VENTAS MOSTRADOR</v>
          </cell>
          <cell r="O19345">
            <v>18000</v>
          </cell>
        </row>
        <row r="19346">
          <cell r="A19346">
            <v>45988</v>
          </cell>
          <cell r="C19346" t="str">
            <v>VENTAS MOSTRADOR</v>
          </cell>
          <cell r="O19346">
            <v>18000</v>
          </cell>
        </row>
        <row r="19347">
          <cell r="A19347">
            <v>45988</v>
          </cell>
          <cell r="C19347" t="str">
            <v>VENTAS MOSTRADOR</v>
          </cell>
          <cell r="O19347">
            <v>20160</v>
          </cell>
        </row>
        <row r="19348">
          <cell r="A19348">
            <v>45988</v>
          </cell>
          <cell r="C19348" t="str">
            <v>VENTAS MOSTRADOR</v>
          </cell>
          <cell r="O19348">
            <v>20350</v>
          </cell>
        </row>
        <row r="19349">
          <cell r="A19349">
            <v>45988</v>
          </cell>
          <cell r="C19349" t="str">
            <v>VENTAS MOSTRADOR</v>
          </cell>
          <cell r="O19349">
            <v>22000</v>
          </cell>
        </row>
        <row r="19350">
          <cell r="A19350">
            <v>45988</v>
          </cell>
          <cell r="C19350" t="str">
            <v>VENTAS MOSTRADOR</v>
          </cell>
          <cell r="O19350">
            <v>24080</v>
          </cell>
        </row>
        <row r="19351">
          <cell r="A19351">
            <v>45988</v>
          </cell>
          <cell r="C19351" t="str">
            <v>VENTAS MOSTRADOR</v>
          </cell>
          <cell r="O19351">
            <v>56000</v>
          </cell>
        </row>
        <row r="19352">
          <cell r="A19352">
            <v>45988</v>
          </cell>
          <cell r="C19352" t="str">
            <v>VENTAS MOSTRADOR</v>
          </cell>
          <cell r="O19352">
            <v>61400</v>
          </cell>
        </row>
        <row r="19353">
          <cell r="A19353">
            <v>45988</v>
          </cell>
          <cell r="C19353" t="str">
            <v>GERMAN ENRIQUE CADERON JIMENEZ</v>
          </cell>
          <cell r="F19353">
            <v>45988.333310185182</v>
          </cell>
          <cell r="G19353">
            <v>45989.333148148151</v>
          </cell>
          <cell r="H19353">
            <v>4</v>
          </cell>
          <cell r="O19353">
            <v>86960</v>
          </cell>
        </row>
        <row r="19354">
          <cell r="A19354">
            <v>45988</v>
          </cell>
          <cell r="C19354" t="str">
            <v>SONIA CONTANZA CARDENAS MURCIA</v>
          </cell>
          <cell r="F19354">
            <v>11</v>
          </cell>
          <cell r="G19354">
            <v>45988.284074074072</v>
          </cell>
          <cell r="H19354">
            <v>45989.283854166664</v>
          </cell>
          <cell r="O19354">
            <v>100000</v>
          </cell>
        </row>
        <row r="19355">
          <cell r="A19355">
            <v>45988</v>
          </cell>
          <cell r="C19355" t="str">
            <v>FABIAN LEONARGO GOMEZ JUNCA</v>
          </cell>
          <cell r="F19355">
            <v>45988.302349537036</v>
          </cell>
          <cell r="G19355">
            <v>45989.302152777775</v>
          </cell>
          <cell r="H19355">
            <v>4</v>
          </cell>
          <cell r="O19355">
            <v>102000</v>
          </cell>
        </row>
        <row r="19356">
          <cell r="A19356">
            <v>45988</v>
          </cell>
          <cell r="C19356" t="str">
            <v>DOLLY EDITH SANABRIA CANTOR</v>
          </cell>
          <cell r="F19356">
            <v>45988</v>
          </cell>
          <cell r="G19356">
            <v>45989</v>
          </cell>
          <cell r="H19356">
            <v>3</v>
          </cell>
          <cell r="O19356">
            <v>122400</v>
          </cell>
        </row>
        <row r="19357">
          <cell r="A19357">
            <v>45988</v>
          </cell>
          <cell r="C19357" t="str">
            <v>VENTAS MOSTRADOR</v>
          </cell>
          <cell r="O19357">
            <v>169968</v>
          </cell>
        </row>
        <row r="19358">
          <cell r="A19358">
            <v>45988</v>
          </cell>
          <cell r="C19358" t="str">
            <v>VENTAS MOSTRADOR</v>
          </cell>
          <cell r="O19358">
            <v>189084</v>
          </cell>
        </row>
        <row r="19359">
          <cell r="A19359">
            <v>45988</v>
          </cell>
          <cell r="C19359" t="str">
            <v>CAS COLOMBO AMERICAN SCHOOL S.A.S</v>
          </cell>
          <cell r="F19359">
            <v>45953</v>
          </cell>
          <cell r="G19359">
            <v>45983</v>
          </cell>
          <cell r="H19359">
            <v>9</v>
          </cell>
          <cell r="O19359">
            <v>237600</v>
          </cell>
        </row>
        <row r="19360">
          <cell r="A19360">
            <v>45988</v>
          </cell>
          <cell r="C19360" t="str">
            <v>GINA ALEXANDRA OCHOA CASTAÑEDA</v>
          </cell>
          <cell r="F19360">
            <v>45987</v>
          </cell>
          <cell r="G19360">
            <v>45988</v>
          </cell>
          <cell r="H19360">
            <v>5</v>
          </cell>
          <cell r="O19360">
            <v>245100</v>
          </cell>
        </row>
        <row r="19361">
          <cell r="A19361">
            <v>45988</v>
          </cell>
          <cell r="C19361" t="str">
            <v>BENJAMIN  CHAPARRO AMEZQUITA</v>
          </cell>
          <cell r="F19361">
            <v>45987</v>
          </cell>
          <cell r="G19361">
            <v>45988</v>
          </cell>
          <cell r="H19361">
            <v>5</v>
          </cell>
          <cell r="O19361">
            <v>256000</v>
          </cell>
        </row>
        <row r="19362">
          <cell r="A19362">
            <v>45988</v>
          </cell>
          <cell r="C19362" t="str">
            <v>EL MERO BURRITO S.A.S</v>
          </cell>
          <cell r="F19362">
            <v>45880</v>
          </cell>
          <cell r="G19362">
            <v>45881</v>
          </cell>
          <cell r="H19362">
            <v>112</v>
          </cell>
          <cell r="O19362">
            <v>83950</v>
          </cell>
        </row>
        <row r="19363">
          <cell r="A19363">
            <v>45988</v>
          </cell>
          <cell r="C19363" t="str">
            <v>EL MERO BURRITO S.A.S</v>
          </cell>
          <cell r="F19363">
            <v>45925</v>
          </cell>
          <cell r="G19363">
            <v>45926</v>
          </cell>
          <cell r="H19363">
            <v>67</v>
          </cell>
          <cell r="O19363">
            <v>219650</v>
          </cell>
        </row>
        <row r="19364">
          <cell r="A19364">
            <v>45988</v>
          </cell>
          <cell r="C19364" t="str">
            <v xml:space="preserve">A MANO SAS </v>
          </cell>
          <cell r="F19364">
            <v>45983</v>
          </cell>
          <cell r="G19364">
            <v>45991</v>
          </cell>
          <cell r="H19364">
            <v>1</v>
          </cell>
          <cell r="O19364">
            <v>356500</v>
          </cell>
        </row>
        <row r="19365">
          <cell r="A19365">
            <v>45988</v>
          </cell>
          <cell r="C19365" t="str">
            <v>PINEDA FORERO ARNOBIS</v>
          </cell>
          <cell r="F19365">
            <v>45988.30296296296</v>
          </cell>
          <cell r="G19365">
            <v>45989.302858796298</v>
          </cell>
          <cell r="H19365">
            <v>15</v>
          </cell>
          <cell r="O19365">
            <v>436800</v>
          </cell>
        </row>
        <row r="19366">
          <cell r="A19366">
            <v>45988</v>
          </cell>
          <cell r="C19366" t="str">
            <v>NESTOR ABEL NOREÑA URREA</v>
          </cell>
          <cell r="F19366">
            <v>45987</v>
          </cell>
          <cell r="G19366">
            <v>45988</v>
          </cell>
          <cell r="H19366">
            <v>5</v>
          </cell>
          <cell r="O19366">
            <v>641520</v>
          </cell>
        </row>
        <row r="19367">
          <cell r="A19367">
            <v>45988</v>
          </cell>
          <cell r="C19367" t="str">
            <v>PAULA JINNET ARDILA GOMEZ</v>
          </cell>
          <cell r="F19367">
            <v>45986.259131944447</v>
          </cell>
          <cell r="G19367">
            <v>45987.258819444447</v>
          </cell>
          <cell r="H19367">
            <v>5</v>
          </cell>
          <cell r="O19367">
            <v>664700</v>
          </cell>
        </row>
        <row r="19368">
          <cell r="A19368">
            <v>45988</v>
          </cell>
          <cell r="C19368" t="str">
            <v>VENTAS MOSTRADOR</v>
          </cell>
          <cell r="O19368">
            <v>703375</v>
          </cell>
        </row>
        <row r="19369">
          <cell r="A19369">
            <v>45988</v>
          </cell>
          <cell r="C19369" t="str">
            <v>GOMEZ ARIAS CARLOS ARTURO</v>
          </cell>
          <cell r="F19369">
            <v>45988</v>
          </cell>
          <cell r="G19369">
            <v>45989</v>
          </cell>
          <cell r="H19369">
            <v>12</v>
          </cell>
          <cell r="O19369">
            <v>1199900</v>
          </cell>
        </row>
        <row r="19370">
          <cell r="A19370">
            <v>45988</v>
          </cell>
          <cell r="C19370" t="str">
            <v>ROJAS TRIANA ANGIE JULIETH</v>
          </cell>
          <cell r="F19370">
            <v>45988.533564814818</v>
          </cell>
          <cell r="G19370">
            <v>45989.533437500002</v>
          </cell>
          <cell r="H19370">
            <v>3</v>
          </cell>
          <cell r="O19370">
            <v>1234749.99</v>
          </cell>
        </row>
        <row r="19371">
          <cell r="A19371">
            <v>45988</v>
          </cell>
          <cell r="C19371" t="str">
            <v>TODOS COMEMOS SAS</v>
          </cell>
          <cell r="F19371">
            <v>45960</v>
          </cell>
          <cell r="G19371">
            <v>45968</v>
          </cell>
          <cell r="H19371">
            <v>24</v>
          </cell>
          <cell r="O19371">
            <v>1430000</v>
          </cell>
        </row>
        <row r="19372">
          <cell r="A19372">
            <v>45988</v>
          </cell>
          <cell r="C19372" t="str">
            <v>PODER BGTA SAS</v>
          </cell>
          <cell r="F19372">
            <v>45967</v>
          </cell>
          <cell r="G19372">
            <v>45997</v>
          </cell>
          <cell r="H19372">
            <v>-5</v>
          </cell>
          <cell r="O19372">
            <v>1556330.0079999999</v>
          </cell>
        </row>
        <row r="19373">
          <cell r="A19373">
            <v>45988</v>
          </cell>
          <cell r="C19373" t="str">
            <v>PODER BGTA SAS</v>
          </cell>
          <cell r="F19373">
            <v>45968</v>
          </cell>
          <cell r="G19373">
            <v>45998</v>
          </cell>
          <cell r="H19373">
            <v>-6</v>
          </cell>
          <cell r="O19373">
            <v>157943.39600000001</v>
          </cell>
        </row>
        <row r="19374">
          <cell r="A19374">
            <v>45988</v>
          </cell>
          <cell r="C19374" t="str">
            <v>PODER BGTA SAS</v>
          </cell>
          <cell r="F19374">
            <v>45972</v>
          </cell>
          <cell r="G19374">
            <v>46002</v>
          </cell>
          <cell r="H19374">
            <v>-10</v>
          </cell>
          <cell r="O19374">
            <v>641931.35600000003</v>
          </cell>
        </row>
        <row r="19375">
          <cell r="A19375">
            <v>45988</v>
          </cell>
          <cell r="C19375" t="str">
            <v>CJM INVERSIONES SAS</v>
          </cell>
          <cell r="F19375">
            <v>45945</v>
          </cell>
          <cell r="G19375">
            <v>45960</v>
          </cell>
          <cell r="H19375">
            <v>32</v>
          </cell>
          <cell r="O19375">
            <v>995300</v>
          </cell>
        </row>
        <row r="19376">
          <cell r="A19376">
            <v>45988</v>
          </cell>
          <cell r="C19376" t="str">
            <v>CJM INVERSIONES SAS</v>
          </cell>
          <cell r="F19376">
            <v>45951</v>
          </cell>
          <cell r="G19376">
            <v>45966</v>
          </cell>
          <cell r="H19376">
            <v>26</v>
          </cell>
          <cell r="O19376">
            <v>828700</v>
          </cell>
        </row>
        <row r="19377">
          <cell r="A19377">
            <v>45988</v>
          </cell>
          <cell r="C19377" t="str">
            <v>CJM INVERSIONES SAS</v>
          </cell>
          <cell r="F19377">
            <v>45958</v>
          </cell>
          <cell r="G19377">
            <v>45973</v>
          </cell>
          <cell r="H19377">
            <v>19</v>
          </cell>
          <cell r="O19377">
            <v>476750</v>
          </cell>
        </row>
        <row r="19378">
          <cell r="A19378">
            <v>45988</v>
          </cell>
          <cell r="C19378" t="str">
            <v>CJM INVERSIONES SAS</v>
          </cell>
          <cell r="F19378">
            <v>45961</v>
          </cell>
          <cell r="G19378">
            <v>45976</v>
          </cell>
          <cell r="H19378">
            <v>16</v>
          </cell>
          <cell r="O19378">
            <v>400200</v>
          </cell>
        </row>
        <row r="19379">
          <cell r="A19379">
            <v>45988</v>
          </cell>
          <cell r="C19379" t="str">
            <v xml:space="preserve">INFARTO SAS
</v>
          </cell>
          <cell r="F19379">
            <v>45968</v>
          </cell>
          <cell r="G19379">
            <v>45988</v>
          </cell>
          <cell r="H19379">
            <v>4</v>
          </cell>
          <cell r="O19379">
            <v>1826805.584</v>
          </cell>
        </row>
        <row r="19380">
          <cell r="A19380">
            <v>45988</v>
          </cell>
          <cell r="C19380" t="str">
            <v xml:space="preserve">INFARTO SAS
</v>
          </cell>
          <cell r="F19380">
            <v>45971</v>
          </cell>
          <cell r="G19380">
            <v>45991</v>
          </cell>
          <cell r="H19380">
            <v>1</v>
          </cell>
          <cell r="O19380">
            <v>985901.4</v>
          </cell>
        </row>
        <row r="19381">
          <cell r="A19381">
            <v>45988</v>
          </cell>
          <cell r="C19381" t="str">
            <v>INVERSIONES Y SOLUCIONES DE TRADICION SAS</v>
          </cell>
          <cell r="F19381">
            <v>45933.513865740744</v>
          </cell>
          <cell r="G19381">
            <v>45948.512939814813</v>
          </cell>
          <cell r="H19381">
            <v>44</v>
          </cell>
          <cell r="O19381">
            <v>239873</v>
          </cell>
        </row>
        <row r="19382">
          <cell r="A19382">
            <v>45988</v>
          </cell>
          <cell r="C19382" t="str">
            <v>INVERSIONES Y SOLUCIONES DE TRADICION SAS</v>
          </cell>
          <cell r="F19382">
            <v>45940.511134259257</v>
          </cell>
          <cell r="G19382">
            <v>45955.510925925926</v>
          </cell>
          <cell r="H19382">
            <v>37</v>
          </cell>
          <cell r="O19382">
            <v>2750425</v>
          </cell>
        </row>
        <row r="19383">
          <cell r="A19383">
            <v>45988</v>
          </cell>
          <cell r="C19383" t="str">
            <v>INVERSIONES Y SOLUCIONES DE TRADICION SAS</v>
          </cell>
          <cell r="F19383">
            <v>45947.594456018516</v>
          </cell>
          <cell r="G19383">
            <v>45962.593969907408</v>
          </cell>
          <cell r="H19383">
            <v>30</v>
          </cell>
          <cell r="O19383">
            <v>9702</v>
          </cell>
        </row>
        <row r="19384">
          <cell r="A19384">
            <v>45988</v>
          </cell>
          <cell r="C19384" t="str">
            <v>SAGRADO BGTA SAS</v>
          </cell>
          <cell r="F19384">
            <v>45968</v>
          </cell>
          <cell r="G19384">
            <v>45988</v>
          </cell>
          <cell r="H19384">
            <v>4</v>
          </cell>
          <cell r="O19384">
            <v>3143232.9180000001</v>
          </cell>
        </row>
        <row r="19385">
          <cell r="A19385">
            <v>45988</v>
          </cell>
          <cell r="C19385" t="str">
            <v>TIGRE COLOMBIA S.A.S</v>
          </cell>
          <cell r="F19385">
            <v>45986.276307870372</v>
          </cell>
          <cell r="G19385">
            <v>45994.269583333335</v>
          </cell>
          <cell r="H19385">
            <v>-2</v>
          </cell>
          <cell r="O19385">
            <v>1240000</v>
          </cell>
        </row>
        <row r="19386">
          <cell r="A19386">
            <v>45988</v>
          </cell>
          <cell r="C19386" t="str">
            <v>TIGRE COLOMBIA S.A.S</v>
          </cell>
          <cell r="F19386">
            <v>45986.277037037034</v>
          </cell>
          <cell r="G19386">
            <v>45994.276863425926</v>
          </cell>
          <cell r="H19386">
            <v>-2</v>
          </cell>
          <cell r="O19386">
            <v>1085000</v>
          </cell>
        </row>
        <row r="19387">
          <cell r="A19387">
            <v>45988</v>
          </cell>
          <cell r="C19387" t="str">
            <v>TIGRE COLOMBIA S.A.S</v>
          </cell>
          <cell r="F19387">
            <v>45986.281064814815</v>
          </cell>
          <cell r="G19387">
            <v>45994.277858796297</v>
          </cell>
          <cell r="H19387">
            <v>-2</v>
          </cell>
          <cell r="O19387">
            <v>1395000</v>
          </cell>
        </row>
        <row r="19388">
          <cell r="A19388">
            <v>45988</v>
          </cell>
          <cell r="C19388" t="str">
            <v>TIGRE COLOMBIA S.A.S</v>
          </cell>
          <cell r="F19388">
            <v>45986.282546296294</v>
          </cell>
          <cell r="G19388">
            <v>45994.281643518516</v>
          </cell>
          <cell r="H19388">
            <v>-2</v>
          </cell>
          <cell r="O19388">
            <v>1240000</v>
          </cell>
        </row>
        <row r="19389">
          <cell r="A19389">
            <v>45988</v>
          </cell>
          <cell r="C19389" t="str">
            <v>ALIMENTOS BENAL SAS</v>
          </cell>
          <cell r="F19389">
            <v>45959</v>
          </cell>
          <cell r="G19389">
            <v>45989</v>
          </cell>
          <cell r="H19389">
            <v>3</v>
          </cell>
          <cell r="O19389">
            <v>9659014</v>
          </cell>
        </row>
        <row r="19390">
          <cell r="A19390">
            <v>45988</v>
          </cell>
          <cell r="C19390" t="str">
            <v>ALIMENTOS BENAL SAS</v>
          </cell>
          <cell r="F19390">
            <v>45981</v>
          </cell>
          <cell r="G19390">
            <v>46011</v>
          </cell>
          <cell r="H19390">
            <v>-19</v>
          </cell>
          <cell r="O19390">
            <v>18900</v>
          </cell>
        </row>
        <row r="19391">
          <cell r="A19391">
            <v>45988</v>
          </cell>
          <cell r="C19391" t="str">
            <v>ALIMENTOS BENAL SAS</v>
          </cell>
          <cell r="F19391">
            <v>45982</v>
          </cell>
          <cell r="G19391">
            <v>46012</v>
          </cell>
          <cell r="H19391">
            <v>-20</v>
          </cell>
          <cell r="O19391">
            <v>103821</v>
          </cell>
        </row>
        <row r="19392">
          <cell r="A19392">
            <v>45988</v>
          </cell>
          <cell r="C19392" t="str">
            <v>VENTAS MOSTRADOR</v>
          </cell>
          <cell r="F19392">
            <v>45988</v>
          </cell>
          <cell r="G19392">
            <v>45988</v>
          </cell>
          <cell r="H19392">
            <v>0</v>
          </cell>
          <cell r="O19392">
            <v>105401</v>
          </cell>
        </row>
        <row r="19393">
          <cell r="A19393">
            <v>45988</v>
          </cell>
          <cell r="C19393" t="str">
            <v>ALBA MARIA GONZALEZ IBAÑEZ</v>
          </cell>
          <cell r="F19393">
            <v>45988.29173611111</v>
          </cell>
          <cell r="G19393">
            <v>45989.291574074072</v>
          </cell>
          <cell r="H19393">
            <v>3</v>
          </cell>
          <cell r="O19393">
            <v>239000</v>
          </cell>
        </row>
        <row r="19394">
          <cell r="A19394">
            <v>45988</v>
          </cell>
          <cell r="C19394" t="str">
            <v>SUPER NUEVO MILENIO SA</v>
          </cell>
          <cell r="F19394">
            <v>45962.186979166669</v>
          </cell>
          <cell r="G19394">
            <v>45992.186631944445</v>
          </cell>
          <cell r="H19394">
            <v>0</v>
          </cell>
          <cell r="O19394">
            <v>172600</v>
          </cell>
        </row>
        <row r="19395">
          <cell r="A19395">
            <v>45988</v>
          </cell>
          <cell r="C19395" t="str">
            <v>SUPER NUEVO MILENIO SA</v>
          </cell>
          <cell r="F19395">
            <v>45962.450486111113</v>
          </cell>
          <cell r="G19395">
            <v>45992.442013888889</v>
          </cell>
          <cell r="H19395">
            <v>0</v>
          </cell>
          <cell r="O19395">
            <v>140300</v>
          </cell>
        </row>
        <row r="19396">
          <cell r="A19396">
            <v>45988</v>
          </cell>
          <cell r="C19396" t="str">
            <v>SUPER NUEVO MILENIO SA</v>
          </cell>
          <cell r="F19396">
            <v>45962.563460648147</v>
          </cell>
          <cell r="G19396">
            <v>45992.563090277778</v>
          </cell>
          <cell r="H19396">
            <v>0</v>
          </cell>
          <cell r="O19396">
            <v>207580</v>
          </cell>
        </row>
        <row r="19397">
          <cell r="A19397">
            <v>45988</v>
          </cell>
          <cell r="C19397" t="str">
            <v>SUPER NUEVO MILENIO SA</v>
          </cell>
          <cell r="F19397">
            <v>45968.558310185188</v>
          </cell>
          <cell r="G19397">
            <v>45998.557685185187</v>
          </cell>
          <cell r="H19397">
            <v>-6</v>
          </cell>
          <cell r="O19397">
            <v>198000</v>
          </cell>
        </row>
        <row r="19398">
          <cell r="A19398">
            <v>45988</v>
          </cell>
          <cell r="C19398" t="str">
            <v>SUPER NUEVO MILENIO SA</v>
          </cell>
          <cell r="F19398">
            <v>45972.592013888891</v>
          </cell>
          <cell r="G19398">
            <v>46002.591886574075</v>
          </cell>
          <cell r="H19398">
            <v>-10</v>
          </cell>
          <cell r="O19398">
            <v>117400</v>
          </cell>
        </row>
        <row r="19399">
          <cell r="A19399">
            <v>45988</v>
          </cell>
          <cell r="C19399" t="str">
            <v>VENTAS MOSTRADOR</v>
          </cell>
          <cell r="F19399">
            <v>45988</v>
          </cell>
          <cell r="G19399">
            <v>45988</v>
          </cell>
          <cell r="H19399">
            <v>0</v>
          </cell>
          <cell r="O19399">
            <v>880538</v>
          </cell>
        </row>
        <row r="19400">
          <cell r="A19400">
            <v>45988</v>
          </cell>
          <cell r="C19400" t="str">
            <v>DUFLO SERVICIOS INTEGRALES S.A.S.</v>
          </cell>
          <cell r="F19400">
            <v>45945.396249999998</v>
          </cell>
          <cell r="G19400">
            <v>45975.396134259259</v>
          </cell>
          <cell r="H19400">
            <v>17</v>
          </cell>
          <cell r="O19400">
            <v>3001738.25</v>
          </cell>
        </row>
        <row r="19401">
          <cell r="A19401">
            <v>45988</v>
          </cell>
          <cell r="C19401" t="str">
            <v>DUFLO SERVICIOS INTEGRALES S.A.S.</v>
          </cell>
          <cell r="F19401">
            <v>45945.400775462964</v>
          </cell>
          <cell r="G19401">
            <v>45975.40053240741</v>
          </cell>
          <cell r="H19401">
            <v>17</v>
          </cell>
          <cell r="O19401">
            <v>1723011.25</v>
          </cell>
        </row>
        <row r="19402">
          <cell r="A19402">
            <v>45988</v>
          </cell>
          <cell r="C19402" t="str">
            <v>DUFLO SERVICIOS INTEGRALES S.A.S.</v>
          </cell>
          <cell r="F19402">
            <v>45945.402951388889</v>
          </cell>
          <cell r="G19402">
            <v>45975.402118055557</v>
          </cell>
          <cell r="H19402">
            <v>17</v>
          </cell>
          <cell r="O19402">
            <v>681029</v>
          </cell>
        </row>
        <row r="19403">
          <cell r="A19403">
            <v>45988</v>
          </cell>
          <cell r="C19403" t="str">
            <v>DUFLO SERVICIOS INTEGRALES S.A.S.</v>
          </cell>
          <cell r="F19403">
            <v>45945.407604166663</v>
          </cell>
          <cell r="G19403">
            <v>45975.406539351854</v>
          </cell>
          <cell r="H19403">
            <v>17</v>
          </cell>
          <cell r="O19403">
            <v>1097487</v>
          </cell>
        </row>
        <row r="19404">
          <cell r="A19404">
            <v>45988</v>
          </cell>
          <cell r="C19404" t="str">
            <v>DUFLO SERVICIOS INTEGRALES S.A.S.</v>
          </cell>
          <cell r="F19404">
            <v>45945.453831018516</v>
          </cell>
          <cell r="G19404">
            <v>45975.453738425924</v>
          </cell>
          <cell r="H19404">
            <v>17</v>
          </cell>
          <cell r="O19404">
            <v>572728.25</v>
          </cell>
        </row>
        <row r="19405">
          <cell r="A19405">
            <v>45988</v>
          </cell>
          <cell r="C19405" t="str">
            <v>DUFLO SERVICIOS INTEGRALES S.A.S.</v>
          </cell>
          <cell r="F19405">
            <v>45945.458321759259</v>
          </cell>
          <cell r="G19405">
            <v>45975.457384259258</v>
          </cell>
          <cell r="H19405">
            <v>17</v>
          </cell>
          <cell r="O19405">
            <v>660196.25</v>
          </cell>
        </row>
        <row r="19406">
          <cell r="A19406">
            <v>45988</v>
          </cell>
          <cell r="C19406" t="str">
            <v>DUFLO SERVICIOS INTEGRALES S.A.S.</v>
          </cell>
          <cell r="F19406">
            <v>45945.460474537038</v>
          </cell>
          <cell r="G19406">
            <v>45975.459513888891</v>
          </cell>
          <cell r="H19406">
            <v>17</v>
          </cell>
          <cell r="O19406">
            <v>879112.5</v>
          </cell>
        </row>
        <row r="19407">
          <cell r="A19407">
            <v>45989</v>
          </cell>
          <cell r="C19407" t="str">
            <v>DELIMEX SAS</v>
          </cell>
          <cell r="F19407">
            <v>45973.238287037035</v>
          </cell>
          <cell r="G19407">
            <v>46003.238009259258</v>
          </cell>
          <cell r="H19407">
            <v>-11</v>
          </cell>
          <cell r="O19407">
            <v>3275100</v>
          </cell>
        </row>
        <row r="19408">
          <cell r="A19408">
            <v>45989</v>
          </cell>
          <cell r="C19408" t="str">
            <v>DELIMEX SAS</v>
          </cell>
          <cell r="F19408">
            <v>45982.427222222221</v>
          </cell>
          <cell r="G19408">
            <v>46012.425092592595</v>
          </cell>
          <cell r="H19408">
            <v>-20</v>
          </cell>
          <cell r="O19408">
            <v>2740500</v>
          </cell>
        </row>
        <row r="19409">
          <cell r="A19409">
            <v>45989</v>
          </cell>
          <cell r="C19409" t="str">
            <v>ALINNOVA SAS</v>
          </cell>
          <cell r="F19409">
            <v>45960.279664351852</v>
          </cell>
          <cell r="G19409">
            <v>45975.279537037037</v>
          </cell>
          <cell r="H19409">
            <v>17</v>
          </cell>
          <cell r="O19409">
            <v>5893360.0596000003</v>
          </cell>
        </row>
        <row r="19410">
          <cell r="A19410">
            <v>45989</v>
          </cell>
          <cell r="C19410" t="str">
            <v>TAKAMI SA</v>
          </cell>
          <cell r="F19410">
            <v>45962.562592592592</v>
          </cell>
          <cell r="G19410">
            <v>45992.561655092592</v>
          </cell>
          <cell r="H19410">
            <v>0</v>
          </cell>
          <cell r="O19410">
            <v>14550</v>
          </cell>
        </row>
        <row r="19411">
          <cell r="A19411">
            <v>45989</v>
          </cell>
          <cell r="C19411" t="str">
            <v>TAKAMI SA</v>
          </cell>
          <cell r="F19411">
            <v>45962.186249999999</v>
          </cell>
          <cell r="G19411">
            <v>45992.184224537035</v>
          </cell>
          <cell r="H19411">
            <v>0</v>
          </cell>
          <cell r="O19411">
            <v>56100</v>
          </cell>
        </row>
        <row r="19412">
          <cell r="A19412">
            <v>45989</v>
          </cell>
          <cell r="C19412" t="str">
            <v>TAKAMI SA</v>
          </cell>
          <cell r="F19412">
            <v>45962.190509259257</v>
          </cell>
          <cell r="G19412">
            <v>45992.190254629626</v>
          </cell>
          <cell r="H19412">
            <v>0</v>
          </cell>
          <cell r="O19412">
            <v>169650</v>
          </cell>
        </row>
        <row r="19413">
          <cell r="A19413">
            <v>45989</v>
          </cell>
          <cell r="C19413" t="str">
            <v>TAKAMI SA</v>
          </cell>
          <cell r="F19413">
            <v>45962.214803240742</v>
          </cell>
          <cell r="G19413">
            <v>45992.214143518519</v>
          </cell>
          <cell r="H19413">
            <v>0</v>
          </cell>
          <cell r="O19413">
            <v>94300</v>
          </cell>
        </row>
        <row r="19414">
          <cell r="A19414">
            <v>45989</v>
          </cell>
          <cell r="C19414" t="str">
            <v>TAKAMI SA</v>
          </cell>
          <cell r="F19414">
            <v>45962.452407407407</v>
          </cell>
          <cell r="G19414">
            <v>45992.451157407406</v>
          </cell>
          <cell r="H19414">
            <v>0</v>
          </cell>
          <cell r="O19414">
            <v>128800</v>
          </cell>
        </row>
        <row r="19415">
          <cell r="A19415">
            <v>45989</v>
          </cell>
          <cell r="C19415" t="str">
            <v>TAKAMI SA</v>
          </cell>
          <cell r="F19415">
            <v>45962.481134259258</v>
          </cell>
          <cell r="G19415">
            <v>45992.480949074074</v>
          </cell>
          <cell r="H19415">
            <v>0</v>
          </cell>
          <cell r="O19415">
            <v>28000</v>
          </cell>
        </row>
        <row r="19416">
          <cell r="A19416">
            <v>45989</v>
          </cell>
          <cell r="C19416" t="str">
            <v>TAKAMI SA</v>
          </cell>
          <cell r="F19416">
            <v>45962.486550925925</v>
          </cell>
          <cell r="G19416">
            <v>45992.486122685186</v>
          </cell>
          <cell r="H19416">
            <v>0</v>
          </cell>
          <cell r="O19416">
            <v>62000</v>
          </cell>
        </row>
        <row r="19417">
          <cell r="A19417">
            <v>45989</v>
          </cell>
          <cell r="C19417" t="str">
            <v>TAKAMI SA</v>
          </cell>
          <cell r="F19417">
            <v>45962.558749999997</v>
          </cell>
          <cell r="G19417">
            <v>45992.558333333334</v>
          </cell>
          <cell r="H19417">
            <v>0</v>
          </cell>
          <cell r="O19417">
            <v>97000</v>
          </cell>
        </row>
        <row r="19418">
          <cell r="A19418">
            <v>45989</v>
          </cell>
          <cell r="C19418" t="str">
            <v>TAKAMI SA</v>
          </cell>
          <cell r="F19418">
            <v>45962.560069444444</v>
          </cell>
          <cell r="G19418">
            <v>45992.559884259259</v>
          </cell>
          <cell r="H19418">
            <v>0</v>
          </cell>
          <cell r="O19418">
            <v>41000</v>
          </cell>
        </row>
        <row r="19419">
          <cell r="A19419">
            <v>45989</v>
          </cell>
          <cell r="C19419" t="str">
            <v>TAKAMI SA</v>
          </cell>
          <cell r="F19419">
            <v>45962.560856481483</v>
          </cell>
          <cell r="G19419">
            <v>45992.560729166667</v>
          </cell>
          <cell r="H19419">
            <v>0</v>
          </cell>
          <cell r="O19419">
            <v>132480</v>
          </cell>
        </row>
        <row r="19420">
          <cell r="A19420">
            <v>45989</v>
          </cell>
          <cell r="C19420" t="str">
            <v>TAKAMI SA</v>
          </cell>
          <cell r="F19420">
            <v>45962.565335648149</v>
          </cell>
          <cell r="G19420">
            <v>45992.565162037034</v>
          </cell>
          <cell r="H19420">
            <v>0</v>
          </cell>
          <cell r="O19420">
            <v>147440</v>
          </cell>
        </row>
        <row r="19421">
          <cell r="A19421">
            <v>45989</v>
          </cell>
          <cell r="C19421" t="str">
            <v>TAKAMI SA</v>
          </cell>
          <cell r="F19421">
            <v>45962.570937500001</v>
          </cell>
          <cell r="G19421">
            <v>45992.570821759262</v>
          </cell>
          <cell r="H19421">
            <v>0</v>
          </cell>
          <cell r="O19421">
            <v>192000</v>
          </cell>
        </row>
        <row r="19422">
          <cell r="A19422">
            <v>45989</v>
          </cell>
          <cell r="C19422" t="str">
            <v>TAKAMI SA</v>
          </cell>
          <cell r="F19422">
            <v>45962.577268518522</v>
          </cell>
          <cell r="G19422">
            <v>45992.573541666665</v>
          </cell>
          <cell r="H19422">
            <v>0</v>
          </cell>
          <cell r="O19422">
            <v>754650</v>
          </cell>
        </row>
        <row r="19423">
          <cell r="A19423">
            <v>45989</v>
          </cell>
          <cell r="C19423" t="str">
            <v>TAKAMI SA</v>
          </cell>
          <cell r="F19423">
            <v>45965.186793981484</v>
          </cell>
          <cell r="G19423">
            <v>45995.186423611114</v>
          </cell>
          <cell r="H19423">
            <v>-3</v>
          </cell>
          <cell r="O19423">
            <v>658800</v>
          </cell>
        </row>
        <row r="19424">
          <cell r="A19424">
            <v>45989</v>
          </cell>
          <cell r="C19424" t="str">
            <v>TAKAMI SA</v>
          </cell>
          <cell r="F19424">
            <v>45965.187800925924</v>
          </cell>
          <cell r="G19424">
            <v>45995.187372685185</v>
          </cell>
          <cell r="H19424">
            <v>-3</v>
          </cell>
          <cell r="O19424">
            <v>128800</v>
          </cell>
        </row>
        <row r="19425">
          <cell r="A19425">
            <v>45989</v>
          </cell>
          <cell r="C19425" t="str">
            <v>TAKAMI SA</v>
          </cell>
          <cell r="F19425">
            <v>45965.189027777778</v>
          </cell>
          <cell r="G19425">
            <v>45995.188761574071</v>
          </cell>
          <cell r="H19425">
            <v>-3</v>
          </cell>
          <cell r="O19425">
            <v>498000</v>
          </cell>
        </row>
        <row r="19426">
          <cell r="A19426">
            <v>45989</v>
          </cell>
          <cell r="C19426" t="str">
            <v>TAKAMI SA</v>
          </cell>
          <cell r="F19426">
            <v>45965.197638888887</v>
          </cell>
          <cell r="G19426">
            <v>45995.191701388889</v>
          </cell>
          <cell r="H19426">
            <v>-3</v>
          </cell>
          <cell r="O19426">
            <v>313840</v>
          </cell>
        </row>
        <row r="19427">
          <cell r="A19427">
            <v>45989</v>
          </cell>
          <cell r="C19427" t="str">
            <v>TAKAMI SA</v>
          </cell>
          <cell r="F19427">
            <v>45965.483865740738</v>
          </cell>
          <cell r="G19427">
            <v>45995.483749999999</v>
          </cell>
          <cell r="H19427">
            <v>-3</v>
          </cell>
          <cell r="O19427">
            <v>88150</v>
          </cell>
        </row>
        <row r="19428">
          <cell r="A19428">
            <v>45989</v>
          </cell>
          <cell r="C19428" t="str">
            <v>TAKAMI SA</v>
          </cell>
          <cell r="F19428">
            <v>45965.485532407409</v>
          </cell>
          <cell r="G19428">
            <v>45995.485335648147</v>
          </cell>
          <cell r="H19428">
            <v>-3</v>
          </cell>
          <cell r="O19428">
            <v>408200</v>
          </cell>
        </row>
        <row r="19429">
          <cell r="A19429">
            <v>45989</v>
          </cell>
          <cell r="C19429" t="str">
            <v>TAKAMI SA</v>
          </cell>
          <cell r="F19429">
            <v>45965.498252314814</v>
          </cell>
          <cell r="G19429">
            <v>45995.498113425929</v>
          </cell>
          <cell r="H19429">
            <v>-3</v>
          </cell>
          <cell r="O19429">
            <v>93840</v>
          </cell>
        </row>
        <row r="19430">
          <cell r="A19430">
            <v>45989</v>
          </cell>
          <cell r="C19430" t="str">
            <v>TAKAMI SA</v>
          </cell>
          <cell r="F19430">
            <v>45965.571018518516</v>
          </cell>
          <cell r="G19430">
            <v>45995.5702662037</v>
          </cell>
          <cell r="H19430">
            <v>-3</v>
          </cell>
          <cell r="O19430">
            <v>551200</v>
          </cell>
        </row>
        <row r="19431">
          <cell r="A19431">
            <v>45989</v>
          </cell>
          <cell r="C19431" t="str">
            <v>TAKAMI SA</v>
          </cell>
          <cell r="F19431">
            <v>45965.606840277775</v>
          </cell>
          <cell r="G19431">
            <v>45995.606504629628</v>
          </cell>
          <cell r="H19431">
            <v>-3</v>
          </cell>
          <cell r="O19431">
            <v>166100</v>
          </cell>
        </row>
        <row r="19432">
          <cell r="A19432">
            <v>45989</v>
          </cell>
          <cell r="C19432" t="str">
            <v>TAKAMI SA</v>
          </cell>
          <cell r="F19432">
            <v>45966.472939814812</v>
          </cell>
          <cell r="G19432">
            <v>45996.472754629627</v>
          </cell>
          <cell r="H19432">
            <v>-4</v>
          </cell>
          <cell r="O19432">
            <v>162000</v>
          </cell>
        </row>
        <row r="19433">
          <cell r="A19433">
            <v>45989</v>
          </cell>
          <cell r="C19433" t="str">
            <v>TAKAMI SA</v>
          </cell>
          <cell r="F19433">
            <v>45966.47384259259</v>
          </cell>
          <cell r="G19433">
            <v>45996.473634259259</v>
          </cell>
          <cell r="H19433">
            <v>-4</v>
          </cell>
          <cell r="O19433">
            <v>186500</v>
          </cell>
        </row>
        <row r="19434">
          <cell r="A19434">
            <v>45989</v>
          </cell>
          <cell r="C19434" t="str">
            <v>TAKAMI SA</v>
          </cell>
          <cell r="F19434">
            <v>45966.576620370368</v>
          </cell>
          <cell r="G19434">
            <v>45996.576504629629</v>
          </cell>
          <cell r="H19434">
            <v>-4</v>
          </cell>
          <cell r="O19434">
            <v>190120</v>
          </cell>
        </row>
        <row r="19435">
          <cell r="A19435">
            <v>45989</v>
          </cell>
          <cell r="C19435" t="str">
            <v>TAKAMI SA</v>
          </cell>
          <cell r="F19435">
            <v>45966.580081018517</v>
          </cell>
          <cell r="G19435">
            <v>45996.578229166669</v>
          </cell>
          <cell r="H19435">
            <v>-4</v>
          </cell>
          <cell r="O19435">
            <v>136160</v>
          </cell>
        </row>
        <row r="19436">
          <cell r="A19436">
            <v>45989</v>
          </cell>
          <cell r="C19436" t="str">
            <v>TAKAMI SA</v>
          </cell>
          <cell r="F19436">
            <v>45966.58216435185</v>
          </cell>
          <cell r="G19436">
            <v>45996.582048611112</v>
          </cell>
          <cell r="H19436">
            <v>-4</v>
          </cell>
          <cell r="O19436">
            <v>408000</v>
          </cell>
        </row>
        <row r="19437">
          <cell r="A19437">
            <v>45989</v>
          </cell>
          <cell r="C19437" t="str">
            <v>TAKAMI SA</v>
          </cell>
          <cell r="F19437">
            <v>45967.546909722223</v>
          </cell>
          <cell r="G19437">
            <v>45997.546747685185</v>
          </cell>
          <cell r="H19437">
            <v>-5</v>
          </cell>
          <cell r="O19437">
            <v>628000</v>
          </cell>
        </row>
        <row r="19438">
          <cell r="A19438">
            <v>45989</v>
          </cell>
          <cell r="C19438" t="str">
            <v>TAKAMI SA</v>
          </cell>
          <cell r="F19438">
            <v>45967.55909722222</v>
          </cell>
          <cell r="G19438">
            <v>45997.558530092596</v>
          </cell>
          <cell r="H19438">
            <v>-5</v>
          </cell>
          <cell r="O19438">
            <v>86100</v>
          </cell>
        </row>
        <row r="19439">
          <cell r="A19439">
            <v>45989</v>
          </cell>
          <cell r="C19439" t="str">
            <v>TAKAMI SA</v>
          </cell>
          <cell r="F19439">
            <v>45967.603865740741</v>
          </cell>
          <cell r="G19439">
            <v>45997.603576388887</v>
          </cell>
          <cell r="H19439">
            <v>-5</v>
          </cell>
          <cell r="O19439">
            <v>196800</v>
          </cell>
        </row>
        <row r="19440">
          <cell r="A19440">
            <v>45989</v>
          </cell>
          <cell r="C19440" t="str">
            <v>TAKAMI SA</v>
          </cell>
          <cell r="F19440">
            <v>45967.609502314815</v>
          </cell>
          <cell r="G19440">
            <v>45997.609432870369</v>
          </cell>
          <cell r="H19440">
            <v>-5</v>
          </cell>
          <cell r="O19440">
            <v>206925</v>
          </cell>
        </row>
        <row r="19441">
          <cell r="A19441">
            <v>45989</v>
          </cell>
          <cell r="C19441" t="str">
            <v>TAKAMI SA</v>
          </cell>
          <cell r="F19441">
            <v>45968.255995370368</v>
          </cell>
          <cell r="G19441">
            <v>45998.252743055556</v>
          </cell>
          <cell r="H19441">
            <v>-6</v>
          </cell>
          <cell r="O19441">
            <v>170220</v>
          </cell>
        </row>
        <row r="19442">
          <cell r="A19442">
            <v>45989</v>
          </cell>
          <cell r="C19442" t="str">
            <v>TAKAMI SA</v>
          </cell>
          <cell r="F19442">
            <v>45968.478206018517</v>
          </cell>
          <cell r="G19442">
            <v>45998.478101851855</v>
          </cell>
          <cell r="H19442">
            <v>-6</v>
          </cell>
          <cell r="O19442">
            <v>87300</v>
          </cell>
        </row>
        <row r="19443">
          <cell r="A19443">
            <v>45989</v>
          </cell>
          <cell r="C19443" t="str">
            <v>TAKAMI SA</v>
          </cell>
          <cell r="F19443">
            <v>45968.50980324074</v>
          </cell>
          <cell r="G19443">
            <v>45998.509652777779</v>
          </cell>
          <cell r="H19443">
            <v>-6</v>
          </cell>
          <cell r="O19443">
            <v>35700</v>
          </cell>
        </row>
        <row r="19444">
          <cell r="A19444">
            <v>45989</v>
          </cell>
          <cell r="C19444" t="str">
            <v>TAKAMI SA</v>
          </cell>
          <cell r="F19444">
            <v>45968.510555555556</v>
          </cell>
          <cell r="G19444">
            <v>45998.510428240741</v>
          </cell>
          <cell r="H19444">
            <v>-6</v>
          </cell>
          <cell r="O19444">
            <v>220000</v>
          </cell>
        </row>
        <row r="19445">
          <cell r="A19445">
            <v>45989</v>
          </cell>
          <cell r="C19445" t="str">
            <v>TAKAMI SA</v>
          </cell>
          <cell r="F19445">
            <v>45968.52207175926</v>
          </cell>
          <cell r="G19445">
            <v>45998.521828703706</v>
          </cell>
          <cell r="H19445">
            <v>-6</v>
          </cell>
          <cell r="O19445">
            <v>151700</v>
          </cell>
        </row>
        <row r="19446">
          <cell r="A19446">
            <v>45989</v>
          </cell>
          <cell r="C19446" t="str">
            <v>TAKAMI SA</v>
          </cell>
          <cell r="F19446">
            <v>45968.546296296299</v>
          </cell>
          <cell r="G19446">
            <v>45998.544664351852</v>
          </cell>
          <cell r="H19446">
            <v>-6</v>
          </cell>
          <cell r="O19446">
            <v>193640</v>
          </cell>
        </row>
        <row r="19447">
          <cell r="A19447">
            <v>45989</v>
          </cell>
          <cell r="C19447" t="str">
            <v>TAKAMI SA</v>
          </cell>
          <cell r="F19447">
            <v>45968.548842592594</v>
          </cell>
          <cell r="G19447">
            <v>45998.548738425925</v>
          </cell>
          <cell r="H19447">
            <v>-6</v>
          </cell>
          <cell r="O19447">
            <v>89700</v>
          </cell>
        </row>
        <row r="19448">
          <cell r="A19448">
            <v>45989</v>
          </cell>
          <cell r="C19448" t="str">
            <v>TAKAMI SA</v>
          </cell>
          <cell r="F19448">
            <v>45968.553703703707</v>
          </cell>
          <cell r="G19448">
            <v>45998.55196759259</v>
          </cell>
          <cell r="H19448">
            <v>-6</v>
          </cell>
          <cell r="O19448">
            <v>144300</v>
          </cell>
        </row>
        <row r="19449">
          <cell r="A19449">
            <v>45989</v>
          </cell>
          <cell r="C19449" t="str">
            <v>TAKAMI SA</v>
          </cell>
          <cell r="F19449">
            <v>45968.567789351851</v>
          </cell>
          <cell r="G19449">
            <v>45998.563668981478</v>
          </cell>
          <cell r="H19449">
            <v>-6</v>
          </cell>
          <cell r="O19449">
            <v>152440</v>
          </cell>
        </row>
        <row r="19450">
          <cell r="A19450">
            <v>45989</v>
          </cell>
          <cell r="C19450" t="str">
            <v>TAKAMI SA</v>
          </cell>
          <cell r="F19450">
            <v>45969.449386574073</v>
          </cell>
          <cell r="G19450">
            <v>45999.449293981481</v>
          </cell>
          <cell r="H19450">
            <v>-7</v>
          </cell>
          <cell r="O19450">
            <v>162000</v>
          </cell>
        </row>
        <row r="19451">
          <cell r="A19451">
            <v>45989</v>
          </cell>
          <cell r="C19451" t="str">
            <v>TAKAMI SA</v>
          </cell>
          <cell r="F19451">
            <v>45969.458171296297</v>
          </cell>
          <cell r="G19451">
            <v>45999.457835648151</v>
          </cell>
          <cell r="H19451">
            <v>-7</v>
          </cell>
          <cell r="O19451">
            <v>112000</v>
          </cell>
        </row>
        <row r="19452">
          <cell r="A19452">
            <v>45989</v>
          </cell>
          <cell r="C19452" t="str">
            <v>TAKAMI SA</v>
          </cell>
          <cell r="F19452">
            <v>45969.46366898148</v>
          </cell>
          <cell r="G19452">
            <v>45999.463402777779</v>
          </cell>
          <cell r="H19452">
            <v>-7</v>
          </cell>
          <cell r="O19452">
            <v>1126696</v>
          </cell>
        </row>
        <row r="19453">
          <cell r="A19453">
            <v>45989</v>
          </cell>
          <cell r="C19453" t="str">
            <v>TAKAMI SA</v>
          </cell>
          <cell r="F19453">
            <v>45969.533472222225</v>
          </cell>
          <cell r="G19453">
            <v>45999.53334490741</v>
          </cell>
          <cell r="H19453">
            <v>-7</v>
          </cell>
          <cell r="O19453">
            <v>489600</v>
          </cell>
        </row>
        <row r="19454">
          <cell r="A19454">
            <v>45989</v>
          </cell>
          <cell r="C19454" t="str">
            <v>TAKAMI SA</v>
          </cell>
          <cell r="F19454">
            <v>45969.534085648149</v>
          </cell>
          <cell r="G19454">
            <v>45999.53398148148</v>
          </cell>
          <cell r="H19454">
            <v>-7</v>
          </cell>
          <cell r="O19454">
            <v>266400</v>
          </cell>
        </row>
        <row r="19455">
          <cell r="A19455">
            <v>45989</v>
          </cell>
          <cell r="C19455" t="str">
            <v>TAKAMI SA</v>
          </cell>
          <cell r="F19455">
            <v>45969.53460648148</v>
          </cell>
          <cell r="G19455">
            <v>45999.534502314818</v>
          </cell>
          <cell r="H19455">
            <v>-7</v>
          </cell>
          <cell r="O19455">
            <v>24000</v>
          </cell>
        </row>
        <row r="19456">
          <cell r="A19456">
            <v>45989</v>
          </cell>
          <cell r="C19456" t="str">
            <v>TAKAMI SA</v>
          </cell>
          <cell r="F19456">
            <v>45969.538171296299</v>
          </cell>
          <cell r="G19456">
            <v>45999.535011574073</v>
          </cell>
          <cell r="H19456">
            <v>-7</v>
          </cell>
          <cell r="O19456">
            <v>3210274.2132000001</v>
          </cell>
        </row>
        <row r="19457">
          <cell r="A19457">
            <v>45989</v>
          </cell>
          <cell r="C19457" t="str">
            <v>TAKAMI SA</v>
          </cell>
          <cell r="F19457">
            <v>45969.541979166665</v>
          </cell>
          <cell r="G19457">
            <v>45999.541724537034</v>
          </cell>
          <cell r="H19457">
            <v>-7</v>
          </cell>
          <cell r="O19457">
            <v>73800</v>
          </cell>
        </row>
        <row r="19458">
          <cell r="A19458">
            <v>45989</v>
          </cell>
          <cell r="C19458" t="str">
            <v>TAKAMI SA</v>
          </cell>
          <cell r="F19458">
            <v>45969.543090277781</v>
          </cell>
          <cell r="G19458">
            <v>45999.542650462965</v>
          </cell>
          <cell r="H19458">
            <v>-7</v>
          </cell>
          <cell r="O19458">
            <v>143500</v>
          </cell>
        </row>
        <row r="19459">
          <cell r="A19459">
            <v>45989</v>
          </cell>
          <cell r="C19459" t="str">
            <v>TAKAMI SA</v>
          </cell>
          <cell r="F19459">
            <v>45969.543564814812</v>
          </cell>
          <cell r="G19459">
            <v>45999.54346064815</v>
          </cell>
          <cell r="H19459">
            <v>-7</v>
          </cell>
          <cell r="O19459">
            <v>172200</v>
          </cell>
        </row>
        <row r="19460">
          <cell r="A19460">
            <v>45989</v>
          </cell>
          <cell r="C19460" t="str">
            <v>TAKAMI SA</v>
          </cell>
          <cell r="F19460">
            <v>45971.627534722225</v>
          </cell>
          <cell r="G19460">
            <v>46001.627430555556</v>
          </cell>
          <cell r="H19460">
            <v>-9</v>
          </cell>
          <cell r="O19460">
            <v>566000</v>
          </cell>
        </row>
        <row r="19461">
          <cell r="A19461">
            <v>45989</v>
          </cell>
          <cell r="C19461" t="str">
            <v>TAKAMI SA</v>
          </cell>
          <cell r="F19461">
            <v>45972.32707175926</v>
          </cell>
          <cell r="G19461">
            <v>46002.326817129629</v>
          </cell>
          <cell r="H19461">
            <v>-10</v>
          </cell>
          <cell r="O19461">
            <v>577600</v>
          </cell>
        </row>
        <row r="19462">
          <cell r="A19462">
            <v>45989</v>
          </cell>
          <cell r="C19462" t="str">
            <v>EL IMPERIO DEL CERDO PREMIUM S.A.S</v>
          </cell>
          <cell r="F19462">
            <v>45988.28765046296</v>
          </cell>
          <cell r="G19462">
            <v>45996.287511574075</v>
          </cell>
          <cell r="H19462">
            <v>-4</v>
          </cell>
          <cell r="O19462">
            <v>8655100</v>
          </cell>
        </row>
        <row r="19463">
          <cell r="A19463">
            <v>45989</v>
          </cell>
          <cell r="C19463" t="str">
            <v>EL IMPERIO DEL CERDO PREMIUM S.A.S</v>
          </cell>
          <cell r="F19463">
            <v>45989.286157407405</v>
          </cell>
          <cell r="G19463">
            <v>45997.286157407405</v>
          </cell>
          <cell r="H19463">
            <v>-5</v>
          </cell>
          <cell r="O19463">
            <v>349600</v>
          </cell>
        </row>
        <row r="19464">
          <cell r="A19464">
            <v>45989</v>
          </cell>
          <cell r="C19464" t="str">
            <v>GRUPO ARTAK S.A.S</v>
          </cell>
          <cell r="F19464">
            <v>45962.222361111111</v>
          </cell>
          <cell r="G19464">
            <v>45992.222210648149</v>
          </cell>
          <cell r="H19464">
            <v>0</v>
          </cell>
          <cell r="O19464">
            <v>162960</v>
          </cell>
        </row>
        <row r="19465">
          <cell r="A19465">
            <v>45989</v>
          </cell>
          <cell r="C19465" t="str">
            <v>GRUPO ARTAK S.A.S</v>
          </cell>
          <cell r="F19465">
            <v>45962.520960648151</v>
          </cell>
          <cell r="G19465">
            <v>45992.520752314813</v>
          </cell>
          <cell r="H19465">
            <v>0</v>
          </cell>
          <cell r="O19465">
            <v>888300</v>
          </cell>
        </row>
        <row r="19466">
          <cell r="A19466">
            <v>45989</v>
          </cell>
          <cell r="C19466" t="str">
            <v>GRUPO ARTAK S.A.S</v>
          </cell>
          <cell r="F19466">
            <v>45962.566770833335</v>
          </cell>
          <cell r="G19466">
            <v>45992.566145833334</v>
          </cell>
          <cell r="H19466">
            <v>0</v>
          </cell>
          <cell r="O19466">
            <v>60000</v>
          </cell>
        </row>
        <row r="19467">
          <cell r="A19467">
            <v>45989</v>
          </cell>
          <cell r="C19467" t="str">
            <v>GRUPO ARTAK S.A.S</v>
          </cell>
          <cell r="F19467">
            <v>45962.568182870367</v>
          </cell>
          <cell r="G19467">
            <v>45992.568032407406</v>
          </cell>
          <cell r="H19467">
            <v>0</v>
          </cell>
          <cell r="O19467">
            <v>62400</v>
          </cell>
        </row>
        <row r="19468">
          <cell r="A19468">
            <v>45989</v>
          </cell>
          <cell r="C19468" t="str">
            <v>GRUPO ARTAK S.A.S</v>
          </cell>
          <cell r="F19468">
            <v>45965.552337962959</v>
          </cell>
          <cell r="G19468">
            <v>45995.552025462966</v>
          </cell>
          <cell r="H19468">
            <v>-3</v>
          </cell>
          <cell r="O19468">
            <v>582400</v>
          </cell>
        </row>
        <row r="19469">
          <cell r="A19469">
            <v>45989</v>
          </cell>
          <cell r="C19469" t="str">
            <v>GRUPO ARTAK S.A.S</v>
          </cell>
          <cell r="F19469">
            <v>45965.593611111108</v>
          </cell>
          <cell r="G19469">
            <v>45995.593530092592</v>
          </cell>
          <cell r="H19469">
            <v>-3</v>
          </cell>
          <cell r="O19469">
            <v>3258900</v>
          </cell>
        </row>
        <row r="19470">
          <cell r="A19470">
            <v>45989</v>
          </cell>
          <cell r="C19470" t="str">
            <v>GRUPO ARTAK S.A.S</v>
          </cell>
          <cell r="F19470">
            <v>45966.570706018516</v>
          </cell>
          <cell r="G19470">
            <v>45996.570636574077</v>
          </cell>
          <cell r="H19470">
            <v>-4</v>
          </cell>
          <cell r="O19470">
            <v>58500</v>
          </cell>
        </row>
        <row r="19471">
          <cell r="A19471">
            <v>45989</v>
          </cell>
          <cell r="C19471" t="str">
            <v>GRUPO ARTAK S.A.S</v>
          </cell>
          <cell r="F19471">
            <v>45966.575104166666</v>
          </cell>
          <cell r="G19471">
            <v>45996.574976851851</v>
          </cell>
          <cell r="H19471">
            <v>-4</v>
          </cell>
          <cell r="O19471">
            <v>364000</v>
          </cell>
        </row>
        <row r="19472">
          <cell r="A19472">
            <v>45989</v>
          </cell>
          <cell r="C19472" t="str">
            <v>GRUPO ARTAK S.A.S</v>
          </cell>
          <cell r="F19472">
            <v>45967.613969907405</v>
          </cell>
          <cell r="G19472">
            <v>45997.613229166665</v>
          </cell>
          <cell r="H19472">
            <v>-5</v>
          </cell>
          <cell r="O19472">
            <v>1680000</v>
          </cell>
        </row>
        <row r="19473">
          <cell r="A19473">
            <v>45989</v>
          </cell>
          <cell r="C19473" t="str">
            <v>GRUPO ARTAK S.A.S</v>
          </cell>
          <cell r="F19473">
            <v>45967.616365740738</v>
          </cell>
          <cell r="G19473">
            <v>45997.614803240744</v>
          </cell>
          <cell r="H19473">
            <v>-5</v>
          </cell>
          <cell r="O19473">
            <v>1608600</v>
          </cell>
        </row>
        <row r="19474">
          <cell r="A19474">
            <v>45989</v>
          </cell>
          <cell r="C19474" t="str">
            <v>GRUPO ARTAK S.A.S</v>
          </cell>
          <cell r="F19474">
            <v>45968.496261574073</v>
          </cell>
          <cell r="G19474">
            <v>45998.49590277778</v>
          </cell>
          <cell r="H19474">
            <v>-6</v>
          </cell>
          <cell r="O19474">
            <v>120450</v>
          </cell>
        </row>
        <row r="19475">
          <cell r="A19475">
            <v>45989</v>
          </cell>
          <cell r="C19475" t="str">
            <v>GRUPO ARTAK S.A.S</v>
          </cell>
          <cell r="F19475">
            <v>45968.511122685188</v>
          </cell>
          <cell r="G19475">
            <v>45998.510983796295</v>
          </cell>
          <cell r="H19475">
            <v>-6</v>
          </cell>
          <cell r="O19475">
            <v>65600</v>
          </cell>
        </row>
        <row r="19476">
          <cell r="A19476">
            <v>45989</v>
          </cell>
          <cell r="C19476" t="str">
            <v>GRUPO ARTAK S.A.S</v>
          </cell>
          <cell r="F19476">
            <v>45968.547384259262</v>
          </cell>
          <cell r="G19476">
            <v>45998.54724537037</v>
          </cell>
          <cell r="H19476">
            <v>-6</v>
          </cell>
          <cell r="O19476">
            <v>163800</v>
          </cell>
        </row>
        <row r="19477">
          <cell r="A19477">
            <v>45989</v>
          </cell>
          <cell r="C19477" t="str">
            <v>GRUPO ARTAK S.A.S</v>
          </cell>
          <cell r="F19477">
            <v>45969.427118055559</v>
          </cell>
          <cell r="G19477">
            <v>45999.427025462966</v>
          </cell>
          <cell r="H19477">
            <v>-7</v>
          </cell>
          <cell r="O19477">
            <v>3272400</v>
          </cell>
        </row>
        <row r="19478">
          <cell r="A19478">
            <v>45989</v>
          </cell>
          <cell r="C19478" t="str">
            <v>GRUPO ARTAK S.A.S</v>
          </cell>
          <cell r="F19478">
            <v>45969.462268518517</v>
          </cell>
          <cell r="G19478">
            <v>45999.462164351855</v>
          </cell>
          <cell r="H19478">
            <v>-7</v>
          </cell>
          <cell r="O19478">
            <v>304000</v>
          </cell>
        </row>
        <row r="19479">
          <cell r="A19479">
            <v>45989</v>
          </cell>
          <cell r="C19479" t="str">
            <v>VENTAS MOSTRADOR</v>
          </cell>
          <cell r="F19479">
            <v>45989</v>
          </cell>
          <cell r="G19479">
            <v>45989</v>
          </cell>
          <cell r="H19479">
            <v>0</v>
          </cell>
          <cell r="O19479">
            <v>12820</v>
          </cell>
        </row>
        <row r="19480">
          <cell r="A19480">
            <v>45989</v>
          </cell>
          <cell r="C19480" t="str">
            <v>VENTAS MOSTRADOR</v>
          </cell>
          <cell r="F19480">
            <v>45989</v>
          </cell>
          <cell r="G19480">
            <v>45989</v>
          </cell>
          <cell r="H19480">
            <v>0</v>
          </cell>
          <cell r="O19480">
            <v>14000</v>
          </cell>
        </row>
        <row r="19481">
          <cell r="A19481">
            <v>45989</v>
          </cell>
          <cell r="C19481" t="str">
            <v>VENTAS MOSTRADOR</v>
          </cell>
          <cell r="F19481">
            <v>45989</v>
          </cell>
          <cell r="G19481">
            <v>45989</v>
          </cell>
          <cell r="H19481">
            <v>0</v>
          </cell>
          <cell r="O19481">
            <v>19900</v>
          </cell>
        </row>
        <row r="19482">
          <cell r="A19482">
            <v>45989</v>
          </cell>
          <cell r="C19482" t="str">
            <v>VENTAS MOSTRADOR</v>
          </cell>
          <cell r="F19482">
            <v>45989</v>
          </cell>
          <cell r="G19482">
            <v>45989</v>
          </cell>
          <cell r="H19482">
            <v>0</v>
          </cell>
          <cell r="O19482">
            <v>20950</v>
          </cell>
        </row>
        <row r="19483">
          <cell r="A19483">
            <v>45989</v>
          </cell>
          <cell r="C19483" t="str">
            <v>VENTAS MOSTRADOR</v>
          </cell>
          <cell r="F19483">
            <v>45989</v>
          </cell>
          <cell r="G19483">
            <v>45989</v>
          </cell>
          <cell r="H19483">
            <v>0</v>
          </cell>
          <cell r="O19483">
            <v>21100</v>
          </cell>
        </row>
        <row r="19484">
          <cell r="A19484">
            <v>45989</v>
          </cell>
          <cell r="C19484" t="str">
            <v>VENTAS MOSTRADOR</v>
          </cell>
          <cell r="F19484">
            <v>45989</v>
          </cell>
          <cell r="G19484">
            <v>45989</v>
          </cell>
          <cell r="H19484">
            <v>0</v>
          </cell>
          <cell r="O19484">
            <v>28000</v>
          </cell>
        </row>
        <row r="19485">
          <cell r="A19485">
            <v>45989</v>
          </cell>
          <cell r="C19485" t="str">
            <v>VENTAS MOSTRADOR</v>
          </cell>
          <cell r="F19485">
            <v>45989</v>
          </cell>
          <cell r="G19485">
            <v>45989</v>
          </cell>
          <cell r="H19485">
            <v>0</v>
          </cell>
          <cell r="O19485">
            <v>37260</v>
          </cell>
        </row>
        <row r="19486">
          <cell r="A19486">
            <v>45989</v>
          </cell>
          <cell r="C19486" t="str">
            <v>VENTAS MOSTRADOR</v>
          </cell>
          <cell r="F19486">
            <v>45989</v>
          </cell>
          <cell r="G19486">
            <v>45989</v>
          </cell>
          <cell r="H19486">
            <v>0</v>
          </cell>
          <cell r="O19486">
            <v>44275</v>
          </cell>
        </row>
        <row r="19487">
          <cell r="A19487">
            <v>45989</v>
          </cell>
          <cell r="C19487" t="str">
            <v>VENTAS MOSTRADOR</v>
          </cell>
          <cell r="F19487">
            <v>45989</v>
          </cell>
          <cell r="G19487">
            <v>45989</v>
          </cell>
          <cell r="H19487">
            <v>0</v>
          </cell>
          <cell r="O19487">
            <v>46730</v>
          </cell>
        </row>
        <row r="19488">
          <cell r="A19488">
            <v>45989</v>
          </cell>
          <cell r="C19488" t="str">
            <v>VENTAS MOSTRADOR</v>
          </cell>
          <cell r="F19488">
            <v>45989</v>
          </cell>
          <cell r="G19488">
            <v>45989</v>
          </cell>
          <cell r="H19488">
            <v>0</v>
          </cell>
          <cell r="O19488">
            <v>101550</v>
          </cell>
        </row>
        <row r="19489">
          <cell r="A19489">
            <v>45989</v>
          </cell>
          <cell r="C19489" t="str">
            <v>YALINDI  BONILLA GRANADOS</v>
          </cell>
          <cell r="F19489">
            <v>45989.324918981481</v>
          </cell>
          <cell r="G19489">
            <v>45990.32472222222</v>
          </cell>
          <cell r="H19489">
            <v>2</v>
          </cell>
          <cell r="O19489">
            <v>110600</v>
          </cell>
        </row>
        <row r="19490">
          <cell r="A19490">
            <v>45989</v>
          </cell>
          <cell r="C19490" t="str">
            <v>VENTAS MOSTRADOR</v>
          </cell>
          <cell r="F19490">
            <v>45989</v>
          </cell>
          <cell r="G19490">
            <v>45989</v>
          </cell>
          <cell r="H19490">
            <v>0</v>
          </cell>
          <cell r="O19490">
            <v>123268</v>
          </cell>
        </row>
        <row r="19491">
          <cell r="A19491">
            <v>45989</v>
          </cell>
          <cell r="C19491" t="str">
            <v>VENTAS MOSTRADOR</v>
          </cell>
          <cell r="F19491">
            <v>45989</v>
          </cell>
          <cell r="G19491">
            <v>45989</v>
          </cell>
          <cell r="H19491">
            <v>0</v>
          </cell>
          <cell r="O19491">
            <v>178650</v>
          </cell>
        </row>
        <row r="19492">
          <cell r="A19492">
            <v>45989</v>
          </cell>
          <cell r="C19492" t="str">
            <v>VENTAS MOSTRADOR</v>
          </cell>
          <cell r="F19492">
            <v>45989</v>
          </cell>
          <cell r="G19492">
            <v>45989</v>
          </cell>
          <cell r="H19492">
            <v>0</v>
          </cell>
          <cell r="O19492">
            <v>282225</v>
          </cell>
        </row>
        <row r="19493">
          <cell r="A19493">
            <v>45989</v>
          </cell>
          <cell r="C19493" t="str">
            <v>VENTAS MOSTRADOR</v>
          </cell>
          <cell r="F19493">
            <v>45990.40215277778</v>
          </cell>
          <cell r="G19493">
            <v>45990.40215277778</v>
          </cell>
          <cell r="H19493">
            <v>0</v>
          </cell>
          <cell r="O19493">
            <v>308000</v>
          </cell>
        </row>
        <row r="19494">
          <cell r="A19494">
            <v>45989</v>
          </cell>
          <cell r="C19494" t="str">
            <v>PROCESADORA DE CARNES NUEVA COLOMBO ALEMANA LTDA</v>
          </cell>
          <cell r="F19494">
            <v>45988</v>
          </cell>
          <cell r="G19494">
            <v>45991</v>
          </cell>
          <cell r="H19494">
            <v>2</v>
          </cell>
          <cell r="O19494">
            <v>720060</v>
          </cell>
        </row>
        <row r="19495">
          <cell r="A19495">
            <v>45989</v>
          </cell>
          <cell r="C19495" t="str">
            <v>CARLOS ANDRES CORTES PACHON</v>
          </cell>
          <cell r="F19495">
            <v>45989.337870370371</v>
          </cell>
          <cell r="G19495">
            <v>45990.337696759256</v>
          </cell>
          <cell r="H19495">
            <v>2</v>
          </cell>
          <cell r="O19495">
            <v>238500</v>
          </cell>
        </row>
        <row r="19496">
          <cell r="A19496">
            <v>45989</v>
          </cell>
          <cell r="C19496" t="str">
            <v>ANGEL LUIS RIVAS CAMERO</v>
          </cell>
          <cell r="F19496">
            <v>45989.342511574076</v>
          </cell>
          <cell r="G19496">
            <v>45990.341909722221</v>
          </cell>
          <cell r="H19496">
            <v>2</v>
          </cell>
          <cell r="O19496">
            <v>210520</v>
          </cell>
        </row>
        <row r="19497">
          <cell r="A19497">
            <v>45989</v>
          </cell>
          <cell r="C19497" t="str">
            <v>BENJAMIN  CHAPARRO AMEZQUITA</v>
          </cell>
          <cell r="F19497">
            <v>45987</v>
          </cell>
          <cell r="G19497">
            <v>45988</v>
          </cell>
          <cell r="H19497">
            <v>5</v>
          </cell>
          <cell r="O19497">
            <v>3000000</v>
          </cell>
        </row>
        <row r="19498">
          <cell r="A19498">
            <v>45989</v>
          </cell>
          <cell r="C19498" t="str">
            <v>ALIANZA DOC SAS</v>
          </cell>
          <cell r="F19498">
            <v>45973.328067129631</v>
          </cell>
          <cell r="G19498">
            <v>45981.327962962961</v>
          </cell>
          <cell r="H19498">
            <v>11</v>
          </cell>
          <cell r="O19498">
            <v>3932100</v>
          </cell>
        </row>
        <row r="19499">
          <cell r="A19499">
            <v>45989</v>
          </cell>
          <cell r="C19499" t="str">
            <v>XICO SAS</v>
          </cell>
          <cell r="F19499">
            <v>45969.444849537038</v>
          </cell>
          <cell r="G19499">
            <v>45999.444733796299</v>
          </cell>
          <cell r="H19499">
            <v>-7</v>
          </cell>
          <cell r="O19499">
            <v>2830400</v>
          </cell>
        </row>
        <row r="19500">
          <cell r="A19500">
            <v>45989</v>
          </cell>
          <cell r="C19500" t="str">
            <v>XICO SAS</v>
          </cell>
          <cell r="F19500">
            <v>45971.508645833332</v>
          </cell>
          <cell r="G19500">
            <v>46001.5078587963</v>
          </cell>
          <cell r="H19500">
            <v>-9</v>
          </cell>
          <cell r="O19500">
            <v>585200</v>
          </cell>
        </row>
        <row r="19501">
          <cell r="A19501">
            <v>45989</v>
          </cell>
          <cell r="C19501" t="str">
            <v>NUEVO DON PLUS SAS</v>
          </cell>
          <cell r="F19501">
            <v>45980.340798611112</v>
          </cell>
          <cell r="G19501">
            <v>45988.340671296297</v>
          </cell>
          <cell r="H19501">
            <v>4</v>
          </cell>
          <cell r="O19501">
            <v>1937900</v>
          </cell>
        </row>
        <row r="19502">
          <cell r="A19502">
            <v>45989</v>
          </cell>
          <cell r="C19502" t="str">
            <v>FUERZA INTENSA SAS</v>
          </cell>
          <cell r="F19502">
            <v>45973.550011574072</v>
          </cell>
          <cell r="G19502">
            <v>45988.549907407411</v>
          </cell>
          <cell r="H19502">
            <v>4</v>
          </cell>
          <cell r="O19502">
            <v>80000</v>
          </cell>
        </row>
        <row r="19503">
          <cell r="A19503">
            <v>45989</v>
          </cell>
          <cell r="C19503" t="str">
            <v>GATE GOURMET COLOMBIA SAS</v>
          </cell>
          <cell r="F19503">
            <v>45962.236192129632</v>
          </cell>
          <cell r="G19503">
            <v>45992.236111111109</v>
          </cell>
          <cell r="H19503">
            <v>0</v>
          </cell>
          <cell r="O19503">
            <v>3224275</v>
          </cell>
        </row>
        <row r="19504">
          <cell r="A19504">
            <v>45989</v>
          </cell>
          <cell r="C19504" t="str">
            <v>PPC SAS</v>
          </cell>
          <cell r="F19504">
            <v>45969</v>
          </cell>
          <cell r="G19504">
            <v>45984</v>
          </cell>
          <cell r="H19504">
            <v>8</v>
          </cell>
          <cell r="O19504">
            <v>9952375.875</v>
          </cell>
        </row>
        <row r="19505">
          <cell r="A19505">
            <v>45989</v>
          </cell>
          <cell r="C19505" t="str">
            <v>PPC SAS</v>
          </cell>
          <cell r="F19505">
            <v>45972</v>
          </cell>
          <cell r="G19505">
            <v>45987</v>
          </cell>
          <cell r="H19505">
            <v>5</v>
          </cell>
          <cell r="O19505">
            <v>7157843.3360000001</v>
          </cell>
        </row>
        <row r="19506">
          <cell r="A19506">
            <v>45989</v>
          </cell>
          <cell r="C19506" t="str">
            <v>PPC SAS</v>
          </cell>
          <cell r="F19506">
            <v>45974</v>
          </cell>
          <cell r="G19506">
            <v>45989</v>
          </cell>
          <cell r="H19506">
            <v>3</v>
          </cell>
          <cell r="O19506">
            <v>6595431.4009999996</v>
          </cell>
        </row>
        <row r="19507">
          <cell r="A19507">
            <v>45989</v>
          </cell>
          <cell r="C19507" t="str">
            <v>PPC SAS</v>
          </cell>
          <cell r="F19507">
            <v>45975</v>
          </cell>
          <cell r="G19507">
            <v>45990</v>
          </cell>
          <cell r="H19507">
            <v>2</v>
          </cell>
          <cell r="O19507">
            <v>8988184.2229999993</v>
          </cell>
        </row>
        <row r="19508">
          <cell r="A19508">
            <v>45989</v>
          </cell>
          <cell r="C19508" t="str">
            <v>PPC SAS</v>
          </cell>
          <cell r="F19508">
            <v>45975</v>
          </cell>
          <cell r="G19508">
            <v>45990</v>
          </cell>
          <cell r="H19508">
            <v>2</v>
          </cell>
          <cell r="O19508">
            <v>6911119.0209999997</v>
          </cell>
        </row>
        <row r="19509">
          <cell r="A19509">
            <v>45989</v>
          </cell>
          <cell r="C19509" t="str">
            <v>PPC SAS</v>
          </cell>
          <cell r="F19509">
            <v>45979</v>
          </cell>
          <cell r="G19509">
            <v>45994</v>
          </cell>
          <cell r="H19509">
            <v>-2</v>
          </cell>
          <cell r="O19509">
            <v>9147571.6160000004</v>
          </cell>
        </row>
        <row r="19510">
          <cell r="A19510">
            <v>45989</v>
          </cell>
          <cell r="C19510" t="str">
            <v>PPC SAS</v>
          </cell>
          <cell r="F19510">
            <v>45980</v>
          </cell>
          <cell r="G19510">
            <v>45995</v>
          </cell>
          <cell r="H19510">
            <v>-3</v>
          </cell>
          <cell r="O19510">
            <v>5759157.966</v>
          </cell>
        </row>
        <row r="19511">
          <cell r="A19511">
            <v>45989</v>
          </cell>
          <cell r="C19511" t="str">
            <v xml:space="preserve"> LAR ES COCINA HIQX SAS</v>
          </cell>
          <cell r="F19511">
            <v>45988.283171296294</v>
          </cell>
          <cell r="G19511">
            <v>45989.283020833333</v>
          </cell>
          <cell r="H19511">
            <v>3</v>
          </cell>
          <cell r="O19511">
            <v>1117600</v>
          </cell>
        </row>
        <row r="19512">
          <cell r="A19512">
            <v>45989</v>
          </cell>
          <cell r="C19512" t="str">
            <v xml:space="preserve"> LAR ES COCINA HIQX SAS</v>
          </cell>
          <cell r="F19512">
            <v>45989.340648148151</v>
          </cell>
          <cell r="G19512">
            <v>45990.340497685182</v>
          </cell>
          <cell r="H19512">
            <v>2</v>
          </cell>
          <cell r="O19512">
            <v>1144000</v>
          </cell>
        </row>
        <row r="19513">
          <cell r="A19513">
            <v>45989</v>
          </cell>
          <cell r="C19513" t="str">
            <v>CANTINA LA 15 SAS</v>
          </cell>
          <cell r="F19513">
            <v>45950.629756944443</v>
          </cell>
          <cell r="G19513">
            <v>45980.62940972222</v>
          </cell>
          <cell r="H19513">
            <v>12</v>
          </cell>
          <cell r="O19513">
            <v>3115400</v>
          </cell>
        </row>
        <row r="19514">
          <cell r="A19514">
            <v>45989</v>
          </cell>
          <cell r="C19514" t="str">
            <v>CANTINA LA 15 SAS</v>
          </cell>
          <cell r="F19514">
            <v>45955.564259259256</v>
          </cell>
          <cell r="G19514">
            <v>45985.563425925924</v>
          </cell>
          <cell r="H19514">
            <v>7</v>
          </cell>
          <cell r="O19514">
            <v>5524890.1220000004</v>
          </cell>
        </row>
        <row r="19515">
          <cell r="A19515">
            <v>45989</v>
          </cell>
          <cell r="C19515" t="str">
            <v>CANTINA LA 15 SAS</v>
          </cell>
          <cell r="F19515">
            <v>45959.317673611113</v>
          </cell>
          <cell r="G19515">
            <v>45989.317673611113</v>
          </cell>
          <cell r="H19515">
            <v>3</v>
          </cell>
          <cell r="O19515">
            <v>152000</v>
          </cell>
        </row>
        <row r="19516">
          <cell r="A19516">
            <v>45989</v>
          </cell>
          <cell r="C19516" t="str">
            <v>PURA SABROSURA SAS</v>
          </cell>
          <cell r="F19516">
            <v>45971.510243055556</v>
          </cell>
          <cell r="G19516">
            <v>45986.510138888887</v>
          </cell>
          <cell r="H19516">
            <v>6</v>
          </cell>
          <cell r="O19516">
            <v>3785562.6179999998</v>
          </cell>
        </row>
        <row r="19517">
          <cell r="A19517">
            <v>45989</v>
          </cell>
          <cell r="C19517" t="str">
            <v>PURA SABROSURA SAS</v>
          </cell>
          <cell r="F19517">
            <v>45971.58085648148</v>
          </cell>
          <cell r="G19517">
            <v>45986.580729166664</v>
          </cell>
          <cell r="H19517">
            <v>6</v>
          </cell>
          <cell r="O19517">
            <v>1125919.3160000001</v>
          </cell>
        </row>
        <row r="19518">
          <cell r="A19518">
            <v>45989</v>
          </cell>
          <cell r="C19518" t="str">
            <v>PURA SABROSURA SAS</v>
          </cell>
          <cell r="F19518">
            <v>45973.575520833336</v>
          </cell>
          <cell r="G19518">
            <v>45988.56144675926</v>
          </cell>
          <cell r="H19518">
            <v>4</v>
          </cell>
          <cell r="O19518">
            <v>6366951.2412</v>
          </cell>
        </row>
        <row r="19519">
          <cell r="A19519">
            <v>45989</v>
          </cell>
          <cell r="C19519" t="str">
            <v>FF SMOKE HOUSE SAS</v>
          </cell>
          <cell r="F19519">
            <v>45905</v>
          </cell>
          <cell r="G19519">
            <v>45935</v>
          </cell>
          <cell r="H19519">
            <v>58</v>
          </cell>
          <cell r="O19519">
            <v>500000</v>
          </cell>
        </row>
        <row r="19520">
          <cell r="A19520">
            <v>45989</v>
          </cell>
          <cell r="C19520" t="str">
            <v>MERCADOPAGO COLOMBIA</v>
          </cell>
          <cell r="F19520">
            <v>45989</v>
          </cell>
          <cell r="G19520">
            <v>45989</v>
          </cell>
          <cell r="H19520">
            <v>0</v>
          </cell>
          <cell r="O19520">
            <v>5200000</v>
          </cell>
        </row>
        <row r="19521">
          <cell r="A19521">
            <v>45989</v>
          </cell>
          <cell r="C19521" t="str">
            <v>VENTAS MOSTRADOR</v>
          </cell>
          <cell r="F19521">
            <v>45989</v>
          </cell>
          <cell r="G19521">
            <v>45989</v>
          </cell>
          <cell r="H19521">
            <v>0</v>
          </cell>
          <cell r="O19521">
            <v>112661</v>
          </cell>
        </row>
        <row r="19522">
          <cell r="A19522">
            <v>45989</v>
          </cell>
          <cell r="C19522" t="str">
            <v>VENTAS MOSTRADOR</v>
          </cell>
          <cell r="F19522">
            <v>45989</v>
          </cell>
          <cell r="G19522">
            <v>45989</v>
          </cell>
          <cell r="H19522">
            <v>0</v>
          </cell>
          <cell r="O19522">
            <v>128490</v>
          </cell>
        </row>
        <row r="19523">
          <cell r="A19523">
            <v>45990</v>
          </cell>
          <cell r="C19523" t="str">
            <v>VENTAS MOSTRADOR</v>
          </cell>
          <cell r="F19523">
            <v>45990</v>
          </cell>
          <cell r="G19523">
            <v>45990</v>
          </cell>
          <cell r="H19523">
            <v>0</v>
          </cell>
          <cell r="O19523">
            <v>5275</v>
          </cell>
        </row>
        <row r="19524">
          <cell r="A19524">
            <v>45990</v>
          </cell>
          <cell r="C19524" t="str">
            <v>VENTAS MOSTRADOR</v>
          </cell>
          <cell r="F19524">
            <v>45990</v>
          </cell>
          <cell r="G19524">
            <v>45990</v>
          </cell>
          <cell r="H19524">
            <v>0</v>
          </cell>
          <cell r="O19524">
            <v>11532</v>
          </cell>
        </row>
        <row r="19525">
          <cell r="A19525">
            <v>45990</v>
          </cell>
          <cell r="C19525" t="str">
            <v>VENTAS MOSTRADOR</v>
          </cell>
          <cell r="F19525">
            <v>45990</v>
          </cell>
          <cell r="G19525">
            <v>45990</v>
          </cell>
          <cell r="H19525">
            <v>0</v>
          </cell>
          <cell r="O19525">
            <v>11550</v>
          </cell>
        </row>
        <row r="19526">
          <cell r="A19526">
            <v>45990</v>
          </cell>
          <cell r="C19526" t="str">
            <v>VENTAS MOSTRADOR</v>
          </cell>
          <cell r="F19526">
            <v>45990</v>
          </cell>
          <cell r="G19526">
            <v>45990</v>
          </cell>
          <cell r="H19526">
            <v>0</v>
          </cell>
          <cell r="O19526">
            <v>14000</v>
          </cell>
        </row>
        <row r="19527">
          <cell r="A19527">
            <v>45990</v>
          </cell>
          <cell r="C19527" t="str">
            <v>VENTAS MOSTRADOR</v>
          </cell>
          <cell r="F19527">
            <v>45990</v>
          </cell>
          <cell r="G19527">
            <v>45990</v>
          </cell>
          <cell r="H19527">
            <v>0</v>
          </cell>
          <cell r="O19527">
            <v>17930</v>
          </cell>
        </row>
        <row r="19528">
          <cell r="A19528">
            <v>45990</v>
          </cell>
          <cell r="C19528" t="str">
            <v>VENTAS MOSTRADOR</v>
          </cell>
          <cell r="F19528">
            <v>45990</v>
          </cell>
          <cell r="G19528">
            <v>45990</v>
          </cell>
          <cell r="H19528">
            <v>0</v>
          </cell>
          <cell r="O19528">
            <v>18020</v>
          </cell>
        </row>
        <row r="19529">
          <cell r="A19529">
            <v>45990</v>
          </cell>
          <cell r="C19529" t="str">
            <v>VENTAS MOSTRADOR</v>
          </cell>
          <cell r="F19529">
            <v>45990</v>
          </cell>
          <cell r="G19529">
            <v>45990</v>
          </cell>
          <cell r="H19529">
            <v>0</v>
          </cell>
          <cell r="O19529">
            <v>20000</v>
          </cell>
        </row>
        <row r="19530">
          <cell r="A19530">
            <v>45990</v>
          </cell>
          <cell r="C19530" t="str">
            <v>VENTAS MOSTRADOR</v>
          </cell>
          <cell r="F19530">
            <v>45990</v>
          </cell>
          <cell r="G19530">
            <v>45990</v>
          </cell>
          <cell r="H19530">
            <v>0</v>
          </cell>
          <cell r="O19530">
            <v>20060</v>
          </cell>
        </row>
        <row r="19531">
          <cell r="A19531">
            <v>45990</v>
          </cell>
          <cell r="C19531" t="str">
            <v>VENTAS MOSTRADOR</v>
          </cell>
          <cell r="F19531">
            <v>45990</v>
          </cell>
          <cell r="G19531">
            <v>45990</v>
          </cell>
          <cell r="H19531">
            <v>0</v>
          </cell>
          <cell r="O19531">
            <v>23545</v>
          </cell>
        </row>
        <row r="19532">
          <cell r="A19532">
            <v>45990</v>
          </cell>
          <cell r="C19532" t="str">
            <v>VENTAS MOSTRADOR</v>
          </cell>
          <cell r="F19532">
            <v>45990</v>
          </cell>
          <cell r="G19532">
            <v>45990</v>
          </cell>
          <cell r="H19532">
            <v>0</v>
          </cell>
          <cell r="O19532">
            <v>24920</v>
          </cell>
        </row>
        <row r="19533">
          <cell r="A19533">
            <v>45990</v>
          </cell>
          <cell r="C19533" t="str">
            <v>VENTAS MOSTRADOR</v>
          </cell>
          <cell r="F19533">
            <v>45990</v>
          </cell>
          <cell r="G19533">
            <v>45990</v>
          </cell>
          <cell r="H19533">
            <v>0</v>
          </cell>
          <cell r="O19533">
            <v>25680</v>
          </cell>
        </row>
        <row r="19534">
          <cell r="A19534">
            <v>45990</v>
          </cell>
          <cell r="C19534" t="str">
            <v>VENTAS MOSTRADOR</v>
          </cell>
          <cell r="F19534">
            <v>45990</v>
          </cell>
          <cell r="G19534">
            <v>45990</v>
          </cell>
          <cell r="H19534">
            <v>0</v>
          </cell>
          <cell r="O19534">
            <v>28240</v>
          </cell>
        </row>
        <row r="19535">
          <cell r="A19535">
            <v>45990</v>
          </cell>
          <cell r="C19535" t="str">
            <v>VENTAS MOSTRADOR</v>
          </cell>
          <cell r="F19535">
            <v>45990</v>
          </cell>
          <cell r="G19535">
            <v>45990</v>
          </cell>
          <cell r="H19535">
            <v>0</v>
          </cell>
          <cell r="O19535">
            <v>34300</v>
          </cell>
        </row>
        <row r="19536">
          <cell r="A19536">
            <v>45990</v>
          </cell>
          <cell r="C19536" t="str">
            <v>VENTAS MOSTRADOR</v>
          </cell>
          <cell r="F19536">
            <v>45990</v>
          </cell>
          <cell r="G19536">
            <v>45990</v>
          </cell>
          <cell r="H19536">
            <v>0</v>
          </cell>
          <cell r="O19536">
            <v>35310</v>
          </cell>
        </row>
        <row r="19537">
          <cell r="A19537">
            <v>45990</v>
          </cell>
          <cell r="C19537" t="str">
            <v>VENTAS MOSTRADOR</v>
          </cell>
          <cell r="F19537">
            <v>45990</v>
          </cell>
          <cell r="G19537">
            <v>45990</v>
          </cell>
          <cell r="H19537">
            <v>0</v>
          </cell>
          <cell r="O19537">
            <v>35442</v>
          </cell>
        </row>
        <row r="19538">
          <cell r="A19538">
            <v>45990</v>
          </cell>
          <cell r="C19538" t="str">
            <v>VENTAS MOSTRADOR</v>
          </cell>
          <cell r="F19538">
            <v>45990</v>
          </cell>
          <cell r="G19538">
            <v>45990</v>
          </cell>
          <cell r="H19538">
            <v>0</v>
          </cell>
          <cell r="O19538">
            <v>38461</v>
          </cell>
        </row>
        <row r="19539">
          <cell r="A19539">
            <v>45990</v>
          </cell>
          <cell r="C19539" t="str">
            <v>VENTAS MOSTRADOR</v>
          </cell>
          <cell r="F19539">
            <v>45990</v>
          </cell>
          <cell r="G19539">
            <v>45990</v>
          </cell>
          <cell r="H19539">
            <v>0</v>
          </cell>
          <cell r="O19539">
            <v>39000</v>
          </cell>
        </row>
        <row r="19540">
          <cell r="A19540">
            <v>45990</v>
          </cell>
          <cell r="C19540" t="str">
            <v>VENTAS MOSTRADOR</v>
          </cell>
          <cell r="F19540">
            <v>45990</v>
          </cell>
          <cell r="G19540">
            <v>45990</v>
          </cell>
          <cell r="H19540">
            <v>0</v>
          </cell>
          <cell r="O19540">
            <v>40750</v>
          </cell>
        </row>
        <row r="19541">
          <cell r="A19541">
            <v>45990</v>
          </cell>
          <cell r="C19541" t="str">
            <v>VENTAS MOSTRADOR</v>
          </cell>
          <cell r="F19541">
            <v>45990</v>
          </cell>
          <cell r="G19541">
            <v>45990</v>
          </cell>
          <cell r="H19541">
            <v>0</v>
          </cell>
          <cell r="O19541">
            <v>41250</v>
          </cell>
        </row>
        <row r="19542">
          <cell r="A19542">
            <v>45990</v>
          </cell>
          <cell r="C19542" t="str">
            <v>VENTAS MOSTRADOR</v>
          </cell>
          <cell r="F19542">
            <v>45990</v>
          </cell>
          <cell r="G19542">
            <v>45990</v>
          </cell>
          <cell r="H19542">
            <v>0</v>
          </cell>
          <cell r="O19542">
            <v>44076</v>
          </cell>
        </row>
        <row r="19543">
          <cell r="A19543">
            <v>45990</v>
          </cell>
          <cell r="C19543" t="str">
            <v>VENTAS MOSTRADOR</v>
          </cell>
          <cell r="F19543">
            <v>45990</v>
          </cell>
          <cell r="G19543">
            <v>45990</v>
          </cell>
          <cell r="H19543">
            <v>0</v>
          </cell>
          <cell r="O19543">
            <v>45672</v>
          </cell>
        </row>
        <row r="19544">
          <cell r="A19544">
            <v>45990</v>
          </cell>
          <cell r="C19544" t="str">
            <v>VENTAS MOSTRADOR</v>
          </cell>
          <cell r="F19544">
            <v>45990</v>
          </cell>
          <cell r="G19544">
            <v>45990</v>
          </cell>
          <cell r="H19544">
            <v>0</v>
          </cell>
          <cell r="O19544">
            <v>47850</v>
          </cell>
        </row>
        <row r="19545">
          <cell r="A19545">
            <v>45990</v>
          </cell>
          <cell r="C19545" t="str">
            <v>VENTAS MOSTRADOR</v>
          </cell>
          <cell r="F19545">
            <v>45990</v>
          </cell>
          <cell r="G19545">
            <v>45990</v>
          </cell>
          <cell r="H19545">
            <v>0</v>
          </cell>
          <cell r="O19545">
            <v>51792</v>
          </cell>
        </row>
        <row r="19546">
          <cell r="A19546">
            <v>45990</v>
          </cell>
          <cell r="C19546" t="str">
            <v>VENTAS MOSTRADOR</v>
          </cell>
          <cell r="F19546">
            <v>45990</v>
          </cell>
          <cell r="G19546">
            <v>45990</v>
          </cell>
          <cell r="H19546">
            <v>0</v>
          </cell>
          <cell r="O19546">
            <v>62900</v>
          </cell>
        </row>
        <row r="19547">
          <cell r="A19547">
            <v>45990</v>
          </cell>
          <cell r="C19547" t="str">
            <v>VENTAS MOSTRADOR</v>
          </cell>
          <cell r="F19547">
            <v>45990</v>
          </cell>
          <cell r="G19547">
            <v>45990</v>
          </cell>
          <cell r="H19547">
            <v>0</v>
          </cell>
          <cell r="O19547">
            <v>65000</v>
          </cell>
        </row>
        <row r="19548">
          <cell r="A19548">
            <v>45990</v>
          </cell>
          <cell r="C19548" t="str">
            <v>VENTAS MOSTRADOR</v>
          </cell>
          <cell r="F19548">
            <v>45990</v>
          </cell>
          <cell r="G19548">
            <v>45990</v>
          </cell>
          <cell r="H19548">
            <v>0</v>
          </cell>
          <cell r="O19548">
            <v>90185</v>
          </cell>
        </row>
        <row r="19549">
          <cell r="A19549">
            <v>45990</v>
          </cell>
          <cell r="C19549" t="str">
            <v>VENTAS MOSTRADOR</v>
          </cell>
          <cell r="F19549">
            <v>45990</v>
          </cell>
          <cell r="G19549">
            <v>45990</v>
          </cell>
          <cell r="H19549">
            <v>0</v>
          </cell>
          <cell r="O19549">
            <v>99062</v>
          </cell>
        </row>
        <row r="19550">
          <cell r="A19550">
            <v>45990</v>
          </cell>
          <cell r="C19550" t="str">
            <v>VENTAS MOSTRADOR</v>
          </cell>
          <cell r="F19550">
            <v>45990</v>
          </cell>
          <cell r="G19550">
            <v>45990</v>
          </cell>
          <cell r="H19550">
            <v>0</v>
          </cell>
          <cell r="O19550">
            <v>112310</v>
          </cell>
        </row>
        <row r="19551">
          <cell r="A19551">
            <v>45990</v>
          </cell>
          <cell r="C19551" t="str">
            <v>VENTAS MOSTRADOR</v>
          </cell>
          <cell r="F19551">
            <v>45990</v>
          </cell>
          <cell r="G19551">
            <v>45990</v>
          </cell>
          <cell r="H19551">
            <v>0</v>
          </cell>
          <cell r="O19551">
            <v>114752</v>
          </cell>
        </row>
        <row r="19552">
          <cell r="A19552">
            <v>45990</v>
          </cell>
          <cell r="C19552" t="str">
            <v>VENTAS MOSTRADOR</v>
          </cell>
          <cell r="F19552">
            <v>45990</v>
          </cell>
          <cell r="G19552">
            <v>45990</v>
          </cell>
          <cell r="H19552">
            <v>0</v>
          </cell>
          <cell r="O19552">
            <v>140100</v>
          </cell>
        </row>
        <row r="19553">
          <cell r="A19553">
            <v>45990</v>
          </cell>
          <cell r="C19553" t="str">
            <v>VENTAS MOSTRADOR</v>
          </cell>
          <cell r="F19553">
            <v>45990</v>
          </cell>
          <cell r="G19553">
            <v>45990</v>
          </cell>
          <cell r="H19553">
            <v>0</v>
          </cell>
          <cell r="O19553">
            <v>151880</v>
          </cell>
        </row>
        <row r="19554">
          <cell r="A19554">
            <v>45990</v>
          </cell>
          <cell r="C19554" t="str">
            <v>VENTAS MOSTRADOR</v>
          </cell>
          <cell r="F19554">
            <v>45990</v>
          </cell>
          <cell r="G19554">
            <v>45990</v>
          </cell>
          <cell r="H19554">
            <v>0</v>
          </cell>
          <cell r="O19554">
            <v>216100</v>
          </cell>
        </row>
        <row r="19555">
          <cell r="A19555">
            <v>45990</v>
          </cell>
          <cell r="C19555" t="str">
            <v>OSMAR  PEÑA</v>
          </cell>
          <cell r="F19555">
            <v>45990.442037037035</v>
          </cell>
          <cell r="G19555">
            <v>45991.44190972222</v>
          </cell>
          <cell r="H19555">
            <v>1</v>
          </cell>
          <cell r="O19555">
            <v>1700000</v>
          </cell>
        </row>
        <row r="19556">
          <cell r="A19556">
            <v>45990</v>
          </cell>
          <cell r="C19556" t="str">
            <v>MESABAR SAS</v>
          </cell>
          <cell r="F19556">
            <v>45986.602627314816</v>
          </cell>
          <cell r="G19556">
            <v>45994.601747685185</v>
          </cell>
          <cell r="H19556">
            <v>-2</v>
          </cell>
          <cell r="O19556">
            <v>1415600</v>
          </cell>
        </row>
        <row r="19557">
          <cell r="A19557">
            <v>45990</v>
          </cell>
          <cell r="C19557" t="str">
            <v>AVICOLA RENACER MC SAS</v>
          </cell>
          <cell r="F19557">
            <v>45990</v>
          </cell>
          <cell r="G19557">
            <v>45991</v>
          </cell>
          <cell r="H19557">
            <v>2</v>
          </cell>
          <cell r="O19557">
            <v>331430</v>
          </cell>
        </row>
        <row r="19558">
          <cell r="A19558">
            <v>45990</v>
          </cell>
          <cell r="C19558" t="str">
            <v>CARLOS ANDRES HERNANDEZ MARTINEZ</v>
          </cell>
          <cell r="F19558">
            <v>45990</v>
          </cell>
          <cell r="G19558">
            <v>45991</v>
          </cell>
          <cell r="H19558">
            <v>2</v>
          </cell>
          <cell r="O19558">
            <v>212750</v>
          </cell>
        </row>
        <row r="19559">
          <cell r="A19559">
            <v>45990</v>
          </cell>
          <cell r="C19559" t="str">
            <v>GONZALEZ GOMEZ JOSE LUIS</v>
          </cell>
          <cell r="F19559">
            <v>45990</v>
          </cell>
          <cell r="G19559">
            <v>45991</v>
          </cell>
          <cell r="H19559">
            <v>2</v>
          </cell>
          <cell r="O19559">
            <v>502800</v>
          </cell>
        </row>
        <row r="19560">
          <cell r="A19560">
            <v>45990</v>
          </cell>
          <cell r="C19560" t="str">
            <v>ROJAS TRIANA ANGIE JULIETH</v>
          </cell>
          <cell r="F19560">
            <v>45990.402812499997</v>
          </cell>
          <cell r="G19560">
            <v>45991.402812499997</v>
          </cell>
          <cell r="H19560">
            <v>1</v>
          </cell>
          <cell r="O19560">
            <v>1234749.99</v>
          </cell>
        </row>
        <row r="19561">
          <cell r="A19561">
            <v>45990</v>
          </cell>
          <cell r="C19561" t="str">
            <v>RAFAEL ALFONSO DAZA RAMIREZ</v>
          </cell>
          <cell r="F19561">
            <v>45990</v>
          </cell>
          <cell r="G19561">
            <v>45991</v>
          </cell>
          <cell r="H19561">
            <v>2</v>
          </cell>
          <cell r="O19561">
            <v>2380000</v>
          </cell>
        </row>
        <row r="19562">
          <cell r="A19562">
            <v>45990</v>
          </cell>
          <cell r="C19562" t="str">
            <v>PAULA JINNET ARDILA GOMEZ</v>
          </cell>
          <cell r="F19562">
            <v>45986.259837962964</v>
          </cell>
          <cell r="G19562">
            <v>45987.259594907409</v>
          </cell>
          <cell r="H19562">
            <v>5</v>
          </cell>
          <cell r="O19562">
            <v>430100</v>
          </cell>
        </row>
        <row r="19563">
          <cell r="A19563">
            <v>45990</v>
          </cell>
          <cell r="C19563" t="str">
            <v>CARLOS ANDRES HERNANDEZ MARTINEZ</v>
          </cell>
          <cell r="F19563">
            <v>45988</v>
          </cell>
          <cell r="G19563">
            <v>45989</v>
          </cell>
          <cell r="H19563">
            <v>4</v>
          </cell>
          <cell r="O19563">
            <v>1747750</v>
          </cell>
        </row>
        <row r="19564">
          <cell r="A19564">
            <v>45990</v>
          </cell>
          <cell r="C19564" t="str">
            <v>FAUSTO  GARCIA CALDERON</v>
          </cell>
          <cell r="F19564">
            <v>45986</v>
          </cell>
          <cell r="G19564">
            <v>45987</v>
          </cell>
          <cell r="H19564">
            <v>6</v>
          </cell>
          <cell r="O19564">
            <v>1020600</v>
          </cell>
        </row>
        <row r="19565">
          <cell r="A19565">
            <v>45990</v>
          </cell>
          <cell r="C19565" t="str">
            <v>RAFAEL ALFONSO DAZA RAMIREZ</v>
          </cell>
          <cell r="F19565">
            <v>45990</v>
          </cell>
          <cell r="G19565">
            <v>45991</v>
          </cell>
          <cell r="H19565">
            <v>2</v>
          </cell>
          <cell r="O19565">
            <v>1619000</v>
          </cell>
        </row>
        <row r="19566">
          <cell r="A19566">
            <v>45990</v>
          </cell>
          <cell r="C19566" t="str">
            <v>VENTAS MOSTRADOR</v>
          </cell>
          <cell r="F19566">
            <v>45990</v>
          </cell>
          <cell r="G19566">
            <v>45990</v>
          </cell>
          <cell r="H19566">
            <v>0</v>
          </cell>
          <cell r="O19566">
            <v>460526</v>
          </cell>
        </row>
        <row r="19567">
          <cell r="A19567">
            <v>45990</v>
          </cell>
          <cell r="C19567" t="str">
            <v>VENTAS MOSTRADOR</v>
          </cell>
          <cell r="F19567">
            <v>45990</v>
          </cell>
          <cell r="G19567">
            <v>45990</v>
          </cell>
          <cell r="H19567">
            <v>0</v>
          </cell>
          <cell r="O19567">
            <v>1060682</v>
          </cell>
        </row>
        <row r="19568">
          <cell r="A19568">
            <v>45991</v>
          </cell>
          <cell r="C19568" t="str">
            <v>VENTAS MOSTRADOR</v>
          </cell>
          <cell r="F19568">
            <v>45991</v>
          </cell>
          <cell r="G19568">
            <v>45991</v>
          </cell>
          <cell r="H19568">
            <v>0</v>
          </cell>
          <cell r="O19568">
            <v>5000</v>
          </cell>
        </row>
        <row r="19569">
          <cell r="A19569">
            <v>45991</v>
          </cell>
          <cell r="C19569" t="str">
            <v>VENTAS MOSTRADOR</v>
          </cell>
          <cell r="F19569">
            <v>45991</v>
          </cell>
          <cell r="G19569">
            <v>45991</v>
          </cell>
          <cell r="H19569">
            <v>0</v>
          </cell>
          <cell r="O19569">
            <v>10712</v>
          </cell>
        </row>
        <row r="19570">
          <cell r="A19570">
            <v>45991</v>
          </cell>
          <cell r="C19570" t="str">
            <v>VENTAS MOSTRADOR</v>
          </cell>
          <cell r="F19570">
            <v>45991</v>
          </cell>
          <cell r="G19570">
            <v>45991</v>
          </cell>
          <cell r="H19570">
            <v>0</v>
          </cell>
          <cell r="O19570">
            <v>17840</v>
          </cell>
        </row>
        <row r="19571">
          <cell r="A19571">
            <v>45991</v>
          </cell>
          <cell r="C19571" t="str">
            <v>VENTAS MOSTRADOR</v>
          </cell>
          <cell r="F19571">
            <v>45991</v>
          </cell>
          <cell r="G19571">
            <v>45991</v>
          </cell>
          <cell r="H19571">
            <v>0</v>
          </cell>
          <cell r="O19571">
            <v>19150</v>
          </cell>
        </row>
        <row r="19572">
          <cell r="A19572">
            <v>45991</v>
          </cell>
          <cell r="C19572" t="str">
            <v>VENTAS MOSTRADOR</v>
          </cell>
          <cell r="F19572">
            <v>45991</v>
          </cell>
          <cell r="G19572">
            <v>45991</v>
          </cell>
          <cell r="H19572">
            <v>0</v>
          </cell>
          <cell r="O19572">
            <v>19306</v>
          </cell>
        </row>
        <row r="19573">
          <cell r="A19573">
            <v>45991</v>
          </cell>
          <cell r="C19573" t="str">
            <v>VENTAS MOSTRADOR</v>
          </cell>
          <cell r="F19573">
            <v>45991</v>
          </cell>
          <cell r="G19573">
            <v>45991</v>
          </cell>
          <cell r="H19573">
            <v>0</v>
          </cell>
          <cell r="O19573">
            <v>20000</v>
          </cell>
        </row>
        <row r="19574">
          <cell r="A19574">
            <v>45991</v>
          </cell>
          <cell r="C19574" t="str">
            <v>VENTAS MOSTRADOR</v>
          </cell>
          <cell r="F19574">
            <v>45991</v>
          </cell>
          <cell r="G19574">
            <v>45991</v>
          </cell>
          <cell r="H19574">
            <v>0</v>
          </cell>
          <cell r="O19574">
            <v>20350</v>
          </cell>
        </row>
        <row r="19575">
          <cell r="A19575">
            <v>45991</v>
          </cell>
          <cell r="C19575" t="str">
            <v>VENTAS MOSTRADOR</v>
          </cell>
          <cell r="F19575">
            <v>45991</v>
          </cell>
          <cell r="G19575">
            <v>45991</v>
          </cell>
          <cell r="H19575">
            <v>0</v>
          </cell>
          <cell r="O19575">
            <v>22940</v>
          </cell>
        </row>
        <row r="19576">
          <cell r="A19576">
            <v>45991</v>
          </cell>
          <cell r="C19576" t="str">
            <v>VENTAS MOSTRADOR</v>
          </cell>
          <cell r="F19576">
            <v>45991</v>
          </cell>
          <cell r="G19576">
            <v>45991</v>
          </cell>
          <cell r="H19576">
            <v>0</v>
          </cell>
          <cell r="O19576">
            <v>25088</v>
          </cell>
        </row>
        <row r="19577">
          <cell r="A19577">
            <v>45991</v>
          </cell>
          <cell r="C19577" t="str">
            <v>VENTAS MOSTRADOR</v>
          </cell>
          <cell r="F19577">
            <v>45991</v>
          </cell>
          <cell r="G19577">
            <v>45991</v>
          </cell>
          <cell r="H19577">
            <v>0</v>
          </cell>
          <cell r="O19577">
            <v>26309</v>
          </cell>
        </row>
        <row r="19578">
          <cell r="A19578">
            <v>45991</v>
          </cell>
          <cell r="C19578" t="str">
            <v>VENTAS MOSTRADOR</v>
          </cell>
          <cell r="F19578">
            <v>45991</v>
          </cell>
          <cell r="G19578">
            <v>45991</v>
          </cell>
          <cell r="H19578">
            <v>0</v>
          </cell>
          <cell r="O19578">
            <v>29660</v>
          </cell>
        </row>
        <row r="19579">
          <cell r="A19579">
            <v>45991</v>
          </cell>
          <cell r="C19579" t="str">
            <v>VENTAS MOSTRADOR</v>
          </cell>
          <cell r="F19579">
            <v>45991</v>
          </cell>
          <cell r="G19579">
            <v>45991</v>
          </cell>
          <cell r="H19579">
            <v>0</v>
          </cell>
          <cell r="O19579">
            <v>30360</v>
          </cell>
        </row>
        <row r="19580">
          <cell r="A19580">
            <v>45991</v>
          </cell>
          <cell r="C19580" t="str">
            <v>VENTAS MOSTRADOR</v>
          </cell>
          <cell r="F19580">
            <v>45991</v>
          </cell>
          <cell r="G19580">
            <v>45991</v>
          </cell>
          <cell r="H19580">
            <v>0</v>
          </cell>
          <cell r="O19580">
            <v>31400</v>
          </cell>
        </row>
        <row r="19581">
          <cell r="A19581">
            <v>45991</v>
          </cell>
          <cell r="C19581" t="str">
            <v>VENTAS MOSTRADOR</v>
          </cell>
          <cell r="F19581">
            <v>45991</v>
          </cell>
          <cell r="G19581">
            <v>45991</v>
          </cell>
          <cell r="H19581">
            <v>0</v>
          </cell>
          <cell r="O19581">
            <v>38880</v>
          </cell>
        </row>
        <row r="19582">
          <cell r="A19582">
            <v>45991</v>
          </cell>
          <cell r="C19582" t="str">
            <v>VENTAS MOSTRADOR</v>
          </cell>
          <cell r="F19582">
            <v>45991</v>
          </cell>
          <cell r="G19582">
            <v>45991</v>
          </cell>
          <cell r="H19582">
            <v>0</v>
          </cell>
          <cell r="O19582">
            <v>41141</v>
          </cell>
        </row>
        <row r="19583">
          <cell r="A19583">
            <v>45991</v>
          </cell>
          <cell r="C19583" t="str">
            <v>VENTAS MOSTRADOR</v>
          </cell>
          <cell r="F19583">
            <v>45991</v>
          </cell>
          <cell r="G19583">
            <v>45991</v>
          </cell>
          <cell r="H19583">
            <v>0</v>
          </cell>
          <cell r="O19583">
            <v>41700</v>
          </cell>
        </row>
        <row r="19584">
          <cell r="A19584">
            <v>45991</v>
          </cell>
          <cell r="C19584" t="str">
            <v>VENTAS MOSTRADOR</v>
          </cell>
          <cell r="F19584">
            <v>45991</v>
          </cell>
          <cell r="G19584">
            <v>45991</v>
          </cell>
          <cell r="H19584">
            <v>0</v>
          </cell>
          <cell r="O19584">
            <v>42000</v>
          </cell>
        </row>
        <row r="19585">
          <cell r="A19585">
            <v>45991</v>
          </cell>
          <cell r="C19585" t="str">
            <v>VENTAS MOSTRADOR</v>
          </cell>
          <cell r="F19585">
            <v>45991</v>
          </cell>
          <cell r="G19585">
            <v>45991</v>
          </cell>
          <cell r="H19585">
            <v>0</v>
          </cell>
          <cell r="O19585">
            <v>42640</v>
          </cell>
        </row>
        <row r="19586">
          <cell r="A19586">
            <v>45991</v>
          </cell>
          <cell r="C19586" t="str">
            <v>VENTAS MOSTRADOR</v>
          </cell>
          <cell r="F19586">
            <v>45991</v>
          </cell>
          <cell r="G19586">
            <v>45991</v>
          </cell>
          <cell r="H19586">
            <v>0</v>
          </cell>
          <cell r="O19586">
            <v>44930</v>
          </cell>
        </row>
        <row r="19587">
          <cell r="A19587">
            <v>45991</v>
          </cell>
          <cell r="C19587" t="str">
            <v>VENTAS MOSTRADOR</v>
          </cell>
          <cell r="F19587">
            <v>45991</v>
          </cell>
          <cell r="G19587">
            <v>45991</v>
          </cell>
          <cell r="H19587">
            <v>0</v>
          </cell>
          <cell r="O19587">
            <v>52500</v>
          </cell>
        </row>
        <row r="19588">
          <cell r="A19588">
            <v>45991</v>
          </cell>
          <cell r="C19588" t="str">
            <v>VENTAS MOSTRADOR</v>
          </cell>
          <cell r="F19588">
            <v>45991</v>
          </cell>
          <cell r="G19588">
            <v>45991</v>
          </cell>
          <cell r="H19588">
            <v>0</v>
          </cell>
          <cell r="O19588">
            <v>52544</v>
          </cell>
        </row>
        <row r="19589">
          <cell r="A19589">
            <v>45991</v>
          </cell>
          <cell r="C19589" t="str">
            <v>VENTAS MOSTRADOR</v>
          </cell>
          <cell r="F19589">
            <v>45991</v>
          </cell>
          <cell r="G19589">
            <v>45991</v>
          </cell>
          <cell r="H19589">
            <v>0</v>
          </cell>
          <cell r="O19589">
            <v>55540</v>
          </cell>
        </row>
        <row r="19590">
          <cell r="A19590">
            <v>45991</v>
          </cell>
          <cell r="C19590" t="str">
            <v>VENTAS MOSTRADOR</v>
          </cell>
          <cell r="F19590">
            <v>45991</v>
          </cell>
          <cell r="G19590">
            <v>45991</v>
          </cell>
          <cell r="H19590">
            <v>0</v>
          </cell>
          <cell r="O19590">
            <v>58568</v>
          </cell>
        </row>
        <row r="19591">
          <cell r="A19591">
            <v>45991</v>
          </cell>
          <cell r="C19591" t="str">
            <v>VENTAS MOSTRADOR</v>
          </cell>
          <cell r="F19591">
            <v>45991</v>
          </cell>
          <cell r="G19591">
            <v>45991</v>
          </cell>
          <cell r="H19591">
            <v>0</v>
          </cell>
          <cell r="O19591">
            <v>62738</v>
          </cell>
        </row>
        <row r="19592">
          <cell r="A19592">
            <v>45991</v>
          </cell>
          <cell r="C19592" t="str">
            <v>VENTAS MOSTRADOR</v>
          </cell>
          <cell r="F19592">
            <v>45991</v>
          </cell>
          <cell r="G19592">
            <v>45991</v>
          </cell>
          <cell r="H19592">
            <v>0</v>
          </cell>
          <cell r="O19592">
            <v>64000</v>
          </cell>
        </row>
        <row r="19593">
          <cell r="A19593">
            <v>45991</v>
          </cell>
          <cell r="C19593" t="str">
            <v>VENTAS MOSTRADOR</v>
          </cell>
          <cell r="F19593">
            <v>45991</v>
          </cell>
          <cell r="G19593">
            <v>45991</v>
          </cell>
          <cell r="H19593">
            <v>0</v>
          </cell>
          <cell r="O19593">
            <v>65542</v>
          </cell>
        </row>
        <row r="19594">
          <cell r="A19594">
            <v>45991</v>
          </cell>
          <cell r="C19594" t="str">
            <v>VENTAS MOSTRADOR</v>
          </cell>
          <cell r="F19594">
            <v>45991</v>
          </cell>
          <cell r="G19594">
            <v>45991</v>
          </cell>
          <cell r="H19594">
            <v>0</v>
          </cell>
          <cell r="O19594">
            <v>65848</v>
          </cell>
        </row>
        <row r="19595">
          <cell r="A19595">
            <v>45991</v>
          </cell>
          <cell r="C19595" t="str">
            <v>VENTAS MOSTRADOR</v>
          </cell>
          <cell r="F19595">
            <v>45991</v>
          </cell>
          <cell r="G19595">
            <v>45991</v>
          </cell>
          <cell r="H19595">
            <v>0</v>
          </cell>
          <cell r="O19595">
            <v>66472</v>
          </cell>
        </row>
        <row r="19596">
          <cell r="A19596">
            <v>45991</v>
          </cell>
          <cell r="C19596" t="str">
            <v>VENTAS MOSTRADOR</v>
          </cell>
          <cell r="F19596">
            <v>45991</v>
          </cell>
          <cell r="G19596">
            <v>45991</v>
          </cell>
          <cell r="H19596">
            <v>0</v>
          </cell>
          <cell r="O19596">
            <v>68740</v>
          </cell>
        </row>
        <row r="19597">
          <cell r="A19597">
            <v>45991</v>
          </cell>
          <cell r="C19597" t="str">
            <v>VENTAS MOSTRADOR</v>
          </cell>
          <cell r="F19597">
            <v>45991</v>
          </cell>
          <cell r="G19597">
            <v>45991</v>
          </cell>
          <cell r="H19597">
            <v>0</v>
          </cell>
          <cell r="O19597">
            <v>73142</v>
          </cell>
        </row>
        <row r="19598">
          <cell r="A19598">
            <v>45991</v>
          </cell>
          <cell r="C19598" t="str">
            <v>VENTAS MOSTRADOR</v>
          </cell>
          <cell r="F19598">
            <v>45991</v>
          </cell>
          <cell r="G19598">
            <v>45991</v>
          </cell>
          <cell r="H19598">
            <v>0</v>
          </cell>
          <cell r="O19598">
            <v>73452</v>
          </cell>
        </row>
        <row r="19599">
          <cell r="A19599">
            <v>45991</v>
          </cell>
          <cell r="C19599" t="str">
            <v>VENTAS MOSTRADOR</v>
          </cell>
          <cell r="F19599">
            <v>45991</v>
          </cell>
          <cell r="G19599">
            <v>45991</v>
          </cell>
          <cell r="H19599">
            <v>0</v>
          </cell>
          <cell r="O19599">
            <v>75660</v>
          </cell>
        </row>
        <row r="19600">
          <cell r="A19600">
            <v>45991</v>
          </cell>
          <cell r="C19600" t="str">
            <v>VENTAS MOSTRADOR</v>
          </cell>
          <cell r="F19600">
            <v>45991</v>
          </cell>
          <cell r="G19600">
            <v>45991</v>
          </cell>
          <cell r="H19600">
            <v>0</v>
          </cell>
          <cell r="O19600">
            <v>82468</v>
          </cell>
        </row>
        <row r="19601">
          <cell r="A19601">
            <v>45991</v>
          </cell>
          <cell r="C19601" t="str">
            <v>VENTAS MOSTRADOR</v>
          </cell>
          <cell r="F19601">
            <v>45991</v>
          </cell>
          <cell r="G19601">
            <v>45991</v>
          </cell>
          <cell r="H19601">
            <v>0</v>
          </cell>
          <cell r="O19601">
            <v>82678</v>
          </cell>
        </row>
        <row r="19602">
          <cell r="A19602">
            <v>45991</v>
          </cell>
          <cell r="C19602" t="str">
            <v>VENTAS MOSTRADOR</v>
          </cell>
          <cell r="F19602">
            <v>45991</v>
          </cell>
          <cell r="G19602">
            <v>45991</v>
          </cell>
          <cell r="H19602">
            <v>0</v>
          </cell>
          <cell r="O19602">
            <v>87614</v>
          </cell>
        </row>
        <row r="19603">
          <cell r="A19603">
            <v>45991</v>
          </cell>
          <cell r="C19603" t="str">
            <v>VENTAS MOSTRADOR</v>
          </cell>
          <cell r="F19603">
            <v>45991</v>
          </cell>
          <cell r="G19603">
            <v>45991</v>
          </cell>
          <cell r="H19603">
            <v>0</v>
          </cell>
          <cell r="O19603">
            <v>108598</v>
          </cell>
        </row>
        <row r="19604">
          <cell r="A19604">
            <v>45991</v>
          </cell>
          <cell r="C19604" t="str">
            <v>VENTAS MOSTRADOR</v>
          </cell>
          <cell r="F19604">
            <v>45991</v>
          </cell>
          <cell r="G19604">
            <v>45991</v>
          </cell>
          <cell r="H19604">
            <v>0</v>
          </cell>
          <cell r="O19604">
            <v>110000</v>
          </cell>
        </row>
        <row r="19605">
          <cell r="A19605">
            <v>45991</v>
          </cell>
          <cell r="C19605" t="str">
            <v>VENTAS MOSTRADOR</v>
          </cell>
          <cell r="F19605">
            <v>45991</v>
          </cell>
          <cell r="G19605">
            <v>45991</v>
          </cell>
          <cell r="H19605">
            <v>0</v>
          </cell>
          <cell r="O19605">
            <v>119786</v>
          </cell>
        </row>
        <row r="19606">
          <cell r="A19606">
            <v>45991</v>
          </cell>
          <cell r="C19606" t="str">
            <v>VENTAS MOSTRADOR</v>
          </cell>
          <cell r="F19606">
            <v>45991</v>
          </cell>
          <cell r="G19606">
            <v>45991</v>
          </cell>
          <cell r="H19606">
            <v>0</v>
          </cell>
          <cell r="O19606">
            <v>125800</v>
          </cell>
        </row>
        <row r="19607">
          <cell r="A19607">
            <v>45991</v>
          </cell>
          <cell r="C19607" t="str">
            <v>VENTAS MOSTRADOR</v>
          </cell>
          <cell r="F19607">
            <v>45991</v>
          </cell>
          <cell r="G19607">
            <v>45991</v>
          </cell>
          <cell r="H19607">
            <v>0</v>
          </cell>
          <cell r="O19607">
            <v>136668</v>
          </cell>
        </row>
        <row r="19608">
          <cell r="A19608">
            <v>45991</v>
          </cell>
          <cell r="C19608" t="str">
            <v>VENTAS MOSTRADOR</v>
          </cell>
          <cell r="F19608">
            <v>45991</v>
          </cell>
          <cell r="G19608">
            <v>45991</v>
          </cell>
          <cell r="H19608">
            <v>0</v>
          </cell>
          <cell r="O19608">
            <v>233990</v>
          </cell>
        </row>
        <row r="19609">
          <cell r="A19609">
            <v>45991</v>
          </cell>
          <cell r="C19609" t="str">
            <v>FELIPE BECERRA ZAPATA</v>
          </cell>
          <cell r="F19609">
            <v>45986</v>
          </cell>
          <cell r="G19609">
            <v>45987</v>
          </cell>
          <cell r="H19609">
            <v>6</v>
          </cell>
          <cell r="O19609">
            <v>352000</v>
          </cell>
        </row>
        <row r="19610">
          <cell r="A19610">
            <v>45991</v>
          </cell>
          <cell r="C19610" t="str">
            <v>BASTIDAS MEDINA MARCELA</v>
          </cell>
          <cell r="F19610">
            <v>45988.328865740739</v>
          </cell>
          <cell r="G19610">
            <v>45989.314814814818</v>
          </cell>
          <cell r="H19610">
            <v>3</v>
          </cell>
          <cell r="O19610">
            <v>392800</v>
          </cell>
        </row>
        <row r="19611">
          <cell r="A19611">
            <v>45991</v>
          </cell>
          <cell r="C19611" t="str">
            <v>VENTAS MOSTRADOR</v>
          </cell>
          <cell r="F19611">
            <v>45991</v>
          </cell>
          <cell r="G19611">
            <v>45991</v>
          </cell>
          <cell r="H19611">
            <v>0</v>
          </cell>
          <cell r="O19611">
            <v>81552</v>
          </cell>
        </row>
        <row r="19612">
          <cell r="A19612">
            <v>45991</v>
          </cell>
          <cell r="C19612" t="str">
            <v>VENTAS MOSTRADOR</v>
          </cell>
          <cell r="F19612">
            <v>45991</v>
          </cell>
          <cell r="G19612">
            <v>45991</v>
          </cell>
          <cell r="H19612">
            <v>0</v>
          </cell>
          <cell r="O19612">
            <v>1482664</v>
          </cell>
        </row>
        <row r="19613">
          <cell r="A19613">
            <v>45991</v>
          </cell>
          <cell r="C19613" t="str">
            <v>VENTAS MOSTRADOR</v>
          </cell>
          <cell r="F19613">
            <v>45991</v>
          </cell>
          <cell r="G19613">
            <v>45991</v>
          </cell>
          <cell r="H19613">
            <v>0</v>
          </cell>
          <cell r="O19613">
            <v>1322330</v>
          </cell>
        </row>
        <row r="19614">
          <cell r="A19614">
            <v>45992</v>
          </cell>
          <cell r="C19614" t="str">
            <v>VENTAS MOSTRADOR</v>
          </cell>
          <cell r="F19614">
            <v>45992</v>
          </cell>
          <cell r="G19614">
            <v>45992</v>
          </cell>
          <cell r="H19614">
            <v>0</v>
          </cell>
          <cell r="O19614">
            <v>12690</v>
          </cell>
        </row>
        <row r="19615">
          <cell r="A19615">
            <v>45992</v>
          </cell>
          <cell r="C19615" t="str">
            <v>VENTAS MOSTRADOR</v>
          </cell>
          <cell r="F19615">
            <v>45992</v>
          </cell>
          <cell r="G19615">
            <v>45992</v>
          </cell>
          <cell r="H19615">
            <v>0</v>
          </cell>
          <cell r="O19615">
            <v>13650</v>
          </cell>
        </row>
        <row r="19616">
          <cell r="A19616">
            <v>45992</v>
          </cell>
          <cell r="C19616" t="str">
            <v>VENTAS MOSTRADOR</v>
          </cell>
          <cell r="F19616">
            <v>45992</v>
          </cell>
          <cell r="G19616">
            <v>45992</v>
          </cell>
          <cell r="H19616">
            <v>0</v>
          </cell>
          <cell r="O19616">
            <v>17728</v>
          </cell>
        </row>
        <row r="19617">
          <cell r="A19617">
            <v>45992</v>
          </cell>
          <cell r="C19617" t="str">
            <v>VENTAS MOSTRADOR</v>
          </cell>
          <cell r="F19617">
            <v>45992</v>
          </cell>
          <cell r="G19617">
            <v>45992</v>
          </cell>
          <cell r="H19617">
            <v>0</v>
          </cell>
          <cell r="O19617">
            <v>24960</v>
          </cell>
        </row>
        <row r="19618">
          <cell r="A19618">
            <v>45992</v>
          </cell>
          <cell r="C19618" t="str">
            <v>VENTAS MOSTRADOR</v>
          </cell>
          <cell r="F19618">
            <v>45992</v>
          </cell>
          <cell r="G19618">
            <v>45992</v>
          </cell>
          <cell r="H19618">
            <v>0</v>
          </cell>
          <cell r="O19618">
            <v>25850</v>
          </cell>
        </row>
        <row r="19619">
          <cell r="A19619">
            <v>45992</v>
          </cell>
          <cell r="C19619" t="str">
            <v>VENTAS MOSTRADOR</v>
          </cell>
          <cell r="F19619">
            <v>45992</v>
          </cell>
          <cell r="G19619">
            <v>45992</v>
          </cell>
          <cell r="H19619">
            <v>0</v>
          </cell>
          <cell r="O19619">
            <v>38800</v>
          </cell>
        </row>
        <row r="19620">
          <cell r="A19620">
            <v>45992</v>
          </cell>
          <cell r="C19620" t="str">
            <v>VENTAS MOSTRADOR</v>
          </cell>
          <cell r="F19620">
            <v>45992</v>
          </cell>
          <cell r="G19620">
            <v>45992</v>
          </cell>
          <cell r="H19620">
            <v>0</v>
          </cell>
          <cell r="O19620">
            <v>58500</v>
          </cell>
        </row>
        <row r="19621">
          <cell r="A19621">
            <v>45992</v>
          </cell>
          <cell r="C19621" t="str">
            <v>WOMPI</v>
          </cell>
          <cell r="F19621">
            <v>45992</v>
          </cell>
          <cell r="G19621">
            <v>45992</v>
          </cell>
          <cell r="H19621">
            <v>0</v>
          </cell>
          <cell r="O19621">
            <v>76773</v>
          </cell>
        </row>
        <row r="19622">
          <cell r="A19622">
            <v>45992</v>
          </cell>
          <cell r="C19622" t="str">
            <v>SONIA CONTANZA CARDENAS MURCIA</v>
          </cell>
          <cell r="F19622">
            <v>45992.33489583333</v>
          </cell>
          <cell r="G19622">
            <v>45993.334768518522</v>
          </cell>
          <cell r="H19622">
            <v>2</v>
          </cell>
          <cell r="O19622">
            <v>120000</v>
          </cell>
        </row>
        <row r="19623">
          <cell r="A19623">
            <v>45992</v>
          </cell>
          <cell r="C19623" t="str">
            <v>ANGEL LUIS RIVAS CAMERO</v>
          </cell>
          <cell r="F19623">
            <v>45992.328726851854</v>
          </cell>
          <cell r="G19623">
            <v>45993.328587962962</v>
          </cell>
          <cell r="H19623">
            <v>11</v>
          </cell>
          <cell r="O19623">
            <v>197890</v>
          </cell>
        </row>
        <row r="19624">
          <cell r="A19624">
            <v>45992</v>
          </cell>
          <cell r="C19624" t="str">
            <v>MUNCHER SAS</v>
          </cell>
          <cell r="F19624">
            <v>45948.491481481484</v>
          </cell>
          <cell r="G19624">
            <v>45978.490891203706</v>
          </cell>
          <cell r="H19624">
            <v>17</v>
          </cell>
          <cell r="O19624">
            <v>309700</v>
          </cell>
        </row>
        <row r="19625">
          <cell r="A19625">
            <v>45992</v>
          </cell>
          <cell r="C19625" t="str">
            <v>GINA ALEXANDRA OCHOA CASTAÑEDA</v>
          </cell>
          <cell r="F19625">
            <v>45989.518136574072</v>
          </cell>
          <cell r="G19625">
            <v>45990.517627314817</v>
          </cell>
          <cell r="H19625">
            <v>5</v>
          </cell>
          <cell r="O19625">
            <v>369200</v>
          </cell>
        </row>
        <row r="19626">
          <cell r="A19626">
            <v>45992</v>
          </cell>
          <cell r="C19626" t="str">
            <v>VENTAS MOSTRADOR</v>
          </cell>
          <cell r="F19626">
            <v>45992</v>
          </cell>
          <cell r="G19626">
            <v>45992</v>
          </cell>
          <cell r="H19626">
            <v>0</v>
          </cell>
          <cell r="O19626">
            <v>420000</v>
          </cell>
        </row>
        <row r="19627">
          <cell r="A19627">
            <v>45992</v>
          </cell>
          <cell r="C19627" t="str">
            <v>HUMO CAFE &amp; BISTRO SAS</v>
          </cell>
          <cell r="F19627">
            <v>45987.306435185186</v>
          </cell>
          <cell r="G19627">
            <v>45988.306354166663</v>
          </cell>
          <cell r="H19627">
            <v>7</v>
          </cell>
          <cell r="O19627">
            <v>592000</v>
          </cell>
        </row>
        <row r="19628">
          <cell r="A19628">
            <v>45992</v>
          </cell>
          <cell r="C19628" t="str">
            <v>SUPERMERCADO ECO SAS</v>
          </cell>
          <cell r="F19628">
            <v>45947.314780092594</v>
          </cell>
          <cell r="G19628">
            <v>45955.314606481479</v>
          </cell>
          <cell r="H19628">
            <v>40</v>
          </cell>
          <cell r="O19628">
            <v>601047</v>
          </cell>
        </row>
        <row r="19629">
          <cell r="A19629">
            <v>45992</v>
          </cell>
          <cell r="C19629" t="str">
            <v>CARLOS ANDRES HERNANDEZ MARTINEZ</v>
          </cell>
          <cell r="F19629">
            <v>45992</v>
          </cell>
          <cell r="G19629">
            <v>45993</v>
          </cell>
          <cell r="H19629">
            <v>2</v>
          </cell>
          <cell r="O19629">
            <v>638250</v>
          </cell>
        </row>
        <row r="19630">
          <cell r="A19630">
            <v>45992</v>
          </cell>
          <cell r="C19630" t="str">
            <v>MESABAR SAS</v>
          </cell>
          <cell r="F19630">
            <v>45988</v>
          </cell>
          <cell r="G19630">
            <v>45996</v>
          </cell>
          <cell r="H19630">
            <v>-1</v>
          </cell>
          <cell r="O19630">
            <v>719300</v>
          </cell>
        </row>
        <row r="19631">
          <cell r="A19631">
            <v>45992</v>
          </cell>
          <cell r="C19631" t="str">
            <v>CARLOS ANDRES HERNANDEZ MARTINEZ</v>
          </cell>
          <cell r="F19631">
            <v>45992</v>
          </cell>
          <cell r="G19631">
            <v>45993</v>
          </cell>
          <cell r="H19631">
            <v>2</v>
          </cell>
          <cell r="O19631">
            <v>768000</v>
          </cell>
        </row>
        <row r="19632">
          <cell r="A19632">
            <v>45992</v>
          </cell>
          <cell r="C19632" t="str">
            <v>MESABAR SAS</v>
          </cell>
          <cell r="F19632">
            <v>45981</v>
          </cell>
          <cell r="G19632">
            <v>45989</v>
          </cell>
          <cell r="H19632">
            <v>6</v>
          </cell>
          <cell r="O19632">
            <v>869100</v>
          </cell>
        </row>
        <row r="19633">
          <cell r="A19633">
            <v>45992</v>
          </cell>
          <cell r="C19633" t="str">
            <v>GERMAN ENRIQUE CADERON JIMENEZ</v>
          </cell>
          <cell r="F19633">
            <v>45992.386180555557</v>
          </cell>
          <cell r="G19633">
            <v>46000.384965277779</v>
          </cell>
          <cell r="H19633">
            <v>-5</v>
          </cell>
          <cell r="O19633">
            <v>917500</v>
          </cell>
        </row>
        <row r="19634">
          <cell r="A19634">
            <v>45992</v>
          </cell>
          <cell r="C19634" t="str">
            <v>NESTOR ABEL NOREÑA URREA</v>
          </cell>
          <cell r="F19634">
            <v>45992</v>
          </cell>
          <cell r="G19634">
            <v>45993</v>
          </cell>
          <cell r="H19634">
            <v>2</v>
          </cell>
          <cell r="O19634">
            <v>953190</v>
          </cell>
        </row>
        <row r="19635">
          <cell r="A19635">
            <v>45992</v>
          </cell>
          <cell r="C19635" t="str">
            <v>ALEJANDRO  DURAN</v>
          </cell>
          <cell r="F19635">
            <v>45992</v>
          </cell>
          <cell r="G19635">
            <v>45993</v>
          </cell>
          <cell r="H19635">
            <v>2</v>
          </cell>
          <cell r="O19635">
            <v>1575000</v>
          </cell>
        </row>
        <row r="19636">
          <cell r="A19636">
            <v>45992</v>
          </cell>
          <cell r="C19636" t="str">
            <v>JOSE IGNACIO MENESES</v>
          </cell>
          <cell r="F19636">
            <v>45987.319837962961</v>
          </cell>
          <cell r="G19636">
            <v>45988.316886574074</v>
          </cell>
          <cell r="H19636">
            <v>7</v>
          </cell>
          <cell r="O19636">
            <v>2000000</v>
          </cell>
        </row>
        <row r="19637">
          <cell r="A19637">
            <v>45992</v>
          </cell>
          <cell r="C19637" t="str">
            <v>CAROLA CACEROLA SAS</v>
          </cell>
          <cell r="F19637">
            <v>45982.264745370368</v>
          </cell>
          <cell r="G19637">
            <v>45983.262291666666</v>
          </cell>
          <cell r="H19637">
            <v>12</v>
          </cell>
          <cell r="O19637">
            <v>6900</v>
          </cell>
        </row>
        <row r="19638">
          <cell r="A19638">
            <v>45992</v>
          </cell>
          <cell r="C19638" t="str">
            <v>CAROLA CACEROLA SAS</v>
          </cell>
          <cell r="F19638">
            <v>45986.255636574075</v>
          </cell>
          <cell r="G19638">
            <v>45987.255486111113</v>
          </cell>
          <cell r="H19638">
            <v>8</v>
          </cell>
          <cell r="O19638">
            <v>155400</v>
          </cell>
        </row>
        <row r="19639">
          <cell r="A19639">
            <v>45992</v>
          </cell>
          <cell r="C19639" t="str">
            <v>CAROLA CACEROLA SAS</v>
          </cell>
          <cell r="F19639">
            <v>45990.272256944445</v>
          </cell>
          <cell r="G19639">
            <v>45991.272129629629</v>
          </cell>
          <cell r="H19639">
            <v>4</v>
          </cell>
          <cell r="O19639">
            <v>191900</v>
          </cell>
        </row>
        <row r="19640">
          <cell r="A19640">
            <v>45992</v>
          </cell>
          <cell r="C19640" t="str">
            <v>DOROTEA PARRILLA BAR SAS</v>
          </cell>
          <cell r="F19640">
            <v>45981.3753125</v>
          </cell>
          <cell r="G19640">
            <v>45985.3675</v>
          </cell>
          <cell r="H19640">
            <v>10</v>
          </cell>
          <cell r="O19640">
            <v>1850500</v>
          </cell>
        </row>
        <row r="19641">
          <cell r="A19641">
            <v>45992</v>
          </cell>
          <cell r="C19641" t="str">
            <v>DOROTEA PARRILLA BAR SAS</v>
          </cell>
          <cell r="F19641">
            <v>45988.300196759257</v>
          </cell>
          <cell r="G19641">
            <v>45992.299618055556</v>
          </cell>
          <cell r="H19641">
            <v>3</v>
          </cell>
          <cell r="O19641">
            <v>2012400</v>
          </cell>
        </row>
        <row r="19642">
          <cell r="A19642">
            <v>45992</v>
          </cell>
          <cell r="C19642" t="str">
            <v>CARLOS ANDRES HERNANDEZ MARTINEZ</v>
          </cell>
          <cell r="F19642">
            <v>45992</v>
          </cell>
          <cell r="G19642">
            <v>45993</v>
          </cell>
          <cell r="H19642">
            <v>2</v>
          </cell>
          <cell r="O19642">
            <v>212750</v>
          </cell>
        </row>
        <row r="19643">
          <cell r="A19643">
            <v>45992</v>
          </cell>
          <cell r="C19643" t="str">
            <v>GLORIA  BARATO DE PINZON</v>
          </cell>
          <cell r="F19643">
            <v>45990.26630787037</v>
          </cell>
          <cell r="G19643">
            <v>45991.266215277778</v>
          </cell>
          <cell r="H19643">
            <v>4</v>
          </cell>
          <cell r="O19643">
            <v>796000</v>
          </cell>
        </row>
        <row r="19644">
          <cell r="A19644">
            <v>45992</v>
          </cell>
          <cell r="C19644" t="str">
            <v>TRADICION GASTRONOMICA SAS</v>
          </cell>
          <cell r="F19644">
            <v>45983.331365740742</v>
          </cell>
          <cell r="G19644">
            <v>45984.331180555557</v>
          </cell>
          <cell r="H19644">
            <v>11</v>
          </cell>
          <cell r="O19644">
            <v>1578900</v>
          </cell>
        </row>
        <row r="19645">
          <cell r="A19645">
            <v>45992</v>
          </cell>
          <cell r="C19645" t="str">
            <v>VENTAS MOSTRADOR</v>
          </cell>
          <cell r="F19645">
            <v>45992</v>
          </cell>
          <cell r="G19645">
            <v>45992</v>
          </cell>
          <cell r="H19645">
            <v>0</v>
          </cell>
          <cell r="O19645">
            <v>2026619</v>
          </cell>
        </row>
        <row r="19646">
          <cell r="A19646">
            <v>45992</v>
          </cell>
          <cell r="C19646" t="str">
            <v>MOYSER SAS</v>
          </cell>
          <cell r="F19646">
            <v>45992.228796296295</v>
          </cell>
          <cell r="G19646">
            <v>45993.22865740741</v>
          </cell>
          <cell r="H19646">
            <v>2</v>
          </cell>
          <cell r="O19646">
            <v>2156000</v>
          </cell>
        </row>
        <row r="19647">
          <cell r="A19647">
            <v>45992</v>
          </cell>
          <cell r="C19647" t="str">
            <v>TRADICION GASTRONOMICA SAS</v>
          </cell>
          <cell r="F19647">
            <v>45981.347766203704</v>
          </cell>
          <cell r="G19647">
            <v>45982.347581018519</v>
          </cell>
          <cell r="H19647">
            <v>13</v>
          </cell>
          <cell r="O19647">
            <v>2412500</v>
          </cell>
        </row>
        <row r="19648">
          <cell r="A19648">
            <v>45992</v>
          </cell>
          <cell r="C19648" t="str">
            <v>VENTAS MOSTRADOR</v>
          </cell>
          <cell r="F19648">
            <v>45992</v>
          </cell>
          <cell r="G19648">
            <v>45992</v>
          </cell>
          <cell r="H19648">
            <v>0</v>
          </cell>
          <cell r="O19648">
            <v>4858590</v>
          </cell>
        </row>
        <row r="19649">
          <cell r="A19649">
            <v>45992</v>
          </cell>
          <cell r="C19649" t="str">
            <v>THE NEXT SHOT S.A.S</v>
          </cell>
          <cell r="F19649">
            <v>45986.320381944446</v>
          </cell>
          <cell r="G19649">
            <v>45987.320277777777</v>
          </cell>
          <cell r="H19649">
            <v>8</v>
          </cell>
          <cell r="O19649">
            <v>874800</v>
          </cell>
        </row>
        <row r="19650">
          <cell r="A19650">
            <v>45992</v>
          </cell>
          <cell r="C19650" t="str">
            <v>THE NEXT SHOT S.A.S</v>
          </cell>
          <cell r="F19650">
            <v>45989.335069444445</v>
          </cell>
          <cell r="G19650">
            <v>45990.334201388891</v>
          </cell>
          <cell r="H19650">
            <v>5</v>
          </cell>
          <cell r="O19650">
            <v>643800</v>
          </cell>
        </row>
        <row r="19651">
          <cell r="A19651">
            <v>45992</v>
          </cell>
          <cell r="C19651" t="str">
            <v>LE CABRERA SOCIEDAD POR ACCIONES SIMPLIFICADA</v>
          </cell>
          <cell r="F19651">
            <v>45979.58189814815</v>
          </cell>
          <cell r="G19651">
            <v>45994.581793981481</v>
          </cell>
          <cell r="H19651">
            <v>1</v>
          </cell>
          <cell r="O19651">
            <v>5356133.4239999996</v>
          </cell>
        </row>
        <row r="19652">
          <cell r="A19652">
            <v>45992</v>
          </cell>
          <cell r="C19652" t="str">
            <v>LE CABRERA SOCIEDAD POR ACCIONES SIMPLIFICADA</v>
          </cell>
          <cell r="F19652">
            <v>45980.259340277778</v>
          </cell>
          <cell r="G19652">
            <v>45995.258738425924</v>
          </cell>
          <cell r="H19652">
            <v>0</v>
          </cell>
          <cell r="O19652">
            <v>582777.272</v>
          </cell>
        </row>
        <row r="19653">
          <cell r="A19653">
            <v>45992</v>
          </cell>
          <cell r="C19653" t="str">
            <v>LE CABRERA SOCIEDAD POR ACCIONES SIMPLIFICADA</v>
          </cell>
          <cell r="F19653">
            <v>45981.231828703705</v>
          </cell>
          <cell r="G19653">
            <v>45996.231562499997</v>
          </cell>
          <cell r="H19653">
            <v>-1</v>
          </cell>
          <cell r="O19653">
            <v>658064.28799999994</v>
          </cell>
        </row>
        <row r="19654">
          <cell r="A19654">
            <v>45992</v>
          </cell>
          <cell r="C19654" t="str">
            <v>BANCOLOMBIA SAS</v>
          </cell>
          <cell r="F19654">
            <v>45992</v>
          </cell>
          <cell r="G19654">
            <v>45992</v>
          </cell>
          <cell r="H19654">
            <v>0</v>
          </cell>
          <cell r="O19654">
            <v>50000000</v>
          </cell>
        </row>
        <row r="19655">
          <cell r="A19655">
            <v>45992</v>
          </cell>
          <cell r="C19655" t="str">
            <v>EL CARNAL SAS</v>
          </cell>
          <cell r="F19655">
            <v>45983.486006944448</v>
          </cell>
          <cell r="G19655">
            <v>45991.48574074074</v>
          </cell>
          <cell r="H19655">
            <v>4</v>
          </cell>
          <cell r="O19655">
            <v>13363445.34</v>
          </cell>
        </row>
        <row r="19656">
          <cell r="A19656">
            <v>45992</v>
          </cell>
          <cell r="C19656" t="str">
            <v>EL CARNAL SAS</v>
          </cell>
          <cell r="F19656">
            <v>45985.606851851851</v>
          </cell>
          <cell r="G19656">
            <v>45993.606689814813</v>
          </cell>
          <cell r="H19656">
            <v>2</v>
          </cell>
          <cell r="O19656">
            <v>16022152.533600001</v>
          </cell>
        </row>
        <row r="19657">
          <cell r="A19657">
            <v>45992</v>
          </cell>
          <cell r="C19657" t="str">
            <v>EL CARNAL SAS</v>
          </cell>
          <cell r="F19657">
            <v>45986.616736111115</v>
          </cell>
          <cell r="G19657">
            <v>45994.616493055553</v>
          </cell>
          <cell r="H19657">
            <v>1</v>
          </cell>
          <cell r="O19657">
            <v>15202599.588</v>
          </cell>
        </row>
        <row r="19658">
          <cell r="A19658">
            <v>45992</v>
          </cell>
          <cell r="C19658" t="str">
            <v>EL CARNAL SAS</v>
          </cell>
          <cell r="F19658">
            <v>45987.58326388889</v>
          </cell>
          <cell r="G19658">
            <v>45995.583113425928</v>
          </cell>
          <cell r="H19658">
            <v>0</v>
          </cell>
          <cell r="O19658">
            <v>14033499.782400001</v>
          </cell>
        </row>
        <row r="19659">
          <cell r="A19659">
            <v>45992</v>
          </cell>
          <cell r="C19659" t="str">
            <v>EL CARNAL SAS</v>
          </cell>
          <cell r="F19659">
            <v>45988.577986111108</v>
          </cell>
          <cell r="G19659">
            <v>45996.577847222223</v>
          </cell>
          <cell r="H19659">
            <v>-1</v>
          </cell>
          <cell r="O19659">
            <v>14829391.0944</v>
          </cell>
        </row>
        <row r="19660">
          <cell r="A19660">
            <v>45992</v>
          </cell>
          <cell r="C19660" t="str">
            <v>EL CARNAL SAS</v>
          </cell>
          <cell r="F19660">
            <v>45992.218321759261</v>
          </cell>
          <cell r="G19660">
            <v>46000.21738425926</v>
          </cell>
          <cell r="H19660">
            <v>-5</v>
          </cell>
          <cell r="O19660">
            <v>351999.3664</v>
          </cell>
        </row>
        <row r="19661">
          <cell r="A19661">
            <v>45993</v>
          </cell>
          <cell r="C19661" t="str">
            <v>VENTAS MOSTRADOR</v>
          </cell>
          <cell r="F19661">
            <v>45993</v>
          </cell>
          <cell r="G19661">
            <v>45993</v>
          </cell>
          <cell r="O19661">
            <v>6720</v>
          </cell>
        </row>
        <row r="19662">
          <cell r="A19662">
            <v>45993</v>
          </cell>
          <cell r="C19662" t="str">
            <v>VENTAS MOSTRADOR</v>
          </cell>
          <cell r="F19662">
            <v>45993</v>
          </cell>
          <cell r="G19662">
            <v>45993</v>
          </cell>
          <cell r="O19662">
            <v>8760</v>
          </cell>
        </row>
        <row r="19663">
          <cell r="A19663">
            <v>45993</v>
          </cell>
          <cell r="C19663" t="str">
            <v>VENTAS MOSTRADOR</v>
          </cell>
          <cell r="F19663">
            <v>45993</v>
          </cell>
          <cell r="G19663">
            <v>45993</v>
          </cell>
          <cell r="O19663">
            <v>9270</v>
          </cell>
        </row>
        <row r="19664">
          <cell r="A19664">
            <v>45993</v>
          </cell>
          <cell r="C19664" t="str">
            <v>VENTAS MOSTRADOR</v>
          </cell>
          <cell r="F19664">
            <v>45993</v>
          </cell>
          <cell r="G19664">
            <v>45993</v>
          </cell>
          <cell r="O19664">
            <v>12210</v>
          </cell>
        </row>
        <row r="19665">
          <cell r="A19665">
            <v>45993</v>
          </cell>
          <cell r="C19665" t="str">
            <v>VENTAS MOSTRADOR</v>
          </cell>
          <cell r="F19665">
            <v>45993</v>
          </cell>
          <cell r="G19665">
            <v>45993</v>
          </cell>
          <cell r="O19665">
            <v>14190</v>
          </cell>
        </row>
        <row r="19666">
          <cell r="A19666">
            <v>45993</v>
          </cell>
          <cell r="C19666" t="str">
            <v>VENTAS MOSTRADOR</v>
          </cell>
          <cell r="F19666">
            <v>45993</v>
          </cell>
          <cell r="G19666">
            <v>45993</v>
          </cell>
          <cell r="O19666">
            <v>16120</v>
          </cell>
        </row>
        <row r="19667">
          <cell r="A19667">
            <v>45993</v>
          </cell>
          <cell r="C19667" t="str">
            <v>VENTAS MOSTRADOR</v>
          </cell>
          <cell r="F19667">
            <v>45993</v>
          </cell>
          <cell r="G19667">
            <v>45993</v>
          </cell>
          <cell r="O19667">
            <v>20300</v>
          </cell>
        </row>
        <row r="19668">
          <cell r="A19668">
            <v>45993</v>
          </cell>
          <cell r="C19668" t="str">
            <v>VENTAS MOSTRADOR</v>
          </cell>
          <cell r="F19668">
            <v>45993</v>
          </cell>
          <cell r="G19668">
            <v>45993</v>
          </cell>
          <cell r="O19668">
            <v>24000</v>
          </cell>
        </row>
        <row r="19669">
          <cell r="A19669">
            <v>45993</v>
          </cell>
          <cell r="C19669" t="str">
            <v>VENTAS MOSTRADOR</v>
          </cell>
          <cell r="F19669">
            <v>45993</v>
          </cell>
          <cell r="G19669">
            <v>45993</v>
          </cell>
          <cell r="O19669">
            <v>24480</v>
          </cell>
        </row>
        <row r="19670">
          <cell r="A19670">
            <v>45993</v>
          </cell>
          <cell r="C19670" t="str">
            <v>VENTAS MOSTRADOR</v>
          </cell>
          <cell r="F19670">
            <v>45993</v>
          </cell>
          <cell r="G19670">
            <v>45993</v>
          </cell>
          <cell r="O19670">
            <v>32895</v>
          </cell>
        </row>
        <row r="19671">
          <cell r="A19671">
            <v>45993</v>
          </cell>
          <cell r="C19671" t="str">
            <v>VENTAS MOSTRADOR</v>
          </cell>
          <cell r="F19671">
            <v>45993</v>
          </cell>
          <cell r="G19671">
            <v>45993</v>
          </cell>
          <cell r="O19671">
            <v>35528</v>
          </cell>
        </row>
        <row r="19672">
          <cell r="A19672">
            <v>45993</v>
          </cell>
          <cell r="C19672" t="str">
            <v>VENTAS MOSTRADOR</v>
          </cell>
          <cell r="F19672">
            <v>45993</v>
          </cell>
          <cell r="G19672">
            <v>45993</v>
          </cell>
          <cell r="O19672">
            <v>61510</v>
          </cell>
        </row>
        <row r="19673">
          <cell r="A19673">
            <v>45993</v>
          </cell>
          <cell r="C19673" t="str">
            <v>VENTAS MOSTRADOR</v>
          </cell>
          <cell r="F19673">
            <v>45993</v>
          </cell>
          <cell r="G19673">
            <v>45993</v>
          </cell>
          <cell r="O19673">
            <v>80600</v>
          </cell>
        </row>
        <row r="19674">
          <cell r="A19674">
            <v>45993</v>
          </cell>
          <cell r="C19674" t="str">
            <v>VENTAS MOSTRADOR</v>
          </cell>
          <cell r="F19674">
            <v>45993</v>
          </cell>
          <cell r="G19674">
            <v>45993</v>
          </cell>
          <cell r="O19674">
            <v>82632</v>
          </cell>
        </row>
        <row r="19675">
          <cell r="A19675">
            <v>45993</v>
          </cell>
          <cell r="C19675" t="str">
            <v>MARCO TULIO MELGAREJO LEAL</v>
          </cell>
          <cell r="F19675">
            <v>45888</v>
          </cell>
          <cell r="G19675">
            <v>45903</v>
          </cell>
          <cell r="H19675">
            <v>110</v>
          </cell>
          <cell r="O19675">
            <v>100000</v>
          </cell>
        </row>
        <row r="19676">
          <cell r="A19676">
            <v>45993</v>
          </cell>
          <cell r="C19676" t="str">
            <v>VENTAS MOSTRADOR</v>
          </cell>
          <cell r="F19676">
            <v>45993</v>
          </cell>
          <cell r="G19676">
            <v>45993</v>
          </cell>
          <cell r="O19676">
            <v>100650</v>
          </cell>
        </row>
        <row r="19677">
          <cell r="A19677">
            <v>45993</v>
          </cell>
          <cell r="C19677" t="str">
            <v>VENTAS MOSTRADOR</v>
          </cell>
          <cell r="F19677">
            <v>45993</v>
          </cell>
          <cell r="G19677">
            <v>45993</v>
          </cell>
          <cell r="O19677">
            <v>108150</v>
          </cell>
        </row>
        <row r="19678">
          <cell r="A19678">
            <v>45993</v>
          </cell>
          <cell r="C19678" t="str">
            <v>BASTIDAS MEDINA MARCELA</v>
          </cell>
          <cell r="F19678">
            <v>45989</v>
          </cell>
          <cell r="G19678">
            <v>45990</v>
          </cell>
          <cell r="H19678">
            <v>11</v>
          </cell>
          <cell r="O19678">
            <v>138600</v>
          </cell>
        </row>
        <row r="19679">
          <cell r="A19679">
            <v>45993</v>
          </cell>
          <cell r="C19679" t="str">
            <v>RAFAEL ALFONSO DAZA RAMIREZ</v>
          </cell>
          <cell r="F19679">
            <v>45992.579131944447</v>
          </cell>
          <cell r="G19679">
            <v>45993.578831018516</v>
          </cell>
          <cell r="H19679">
            <v>8</v>
          </cell>
          <cell r="O19679">
            <v>44850</v>
          </cell>
        </row>
        <row r="19680">
          <cell r="A19680">
            <v>45993</v>
          </cell>
          <cell r="C19680" t="str">
            <v>CARNES Y HUEVOS K SAS</v>
          </cell>
          <cell r="F19680">
            <v>45992.686041666668</v>
          </cell>
          <cell r="G19680">
            <v>45993.685983796298</v>
          </cell>
          <cell r="H19680">
            <v>8</v>
          </cell>
          <cell r="O19680">
            <v>139999.97</v>
          </cell>
        </row>
        <row r="19681">
          <cell r="A19681">
            <v>45993</v>
          </cell>
          <cell r="C19681" t="str">
            <v>WOMPI</v>
          </cell>
          <cell r="F19681">
            <v>45993</v>
          </cell>
          <cell r="G19681">
            <v>45993</v>
          </cell>
          <cell r="H19681">
            <v>0</v>
          </cell>
          <cell r="O19681">
            <v>187272</v>
          </cell>
        </row>
        <row r="19682">
          <cell r="A19682">
            <v>45993</v>
          </cell>
          <cell r="C19682" t="str">
            <v>ELSY  GORDILLO</v>
          </cell>
          <cell r="F19682">
            <v>45992.347303240742</v>
          </cell>
          <cell r="G19682">
            <v>45993.34716435185</v>
          </cell>
          <cell r="H19682">
            <v>2</v>
          </cell>
          <cell r="O19682">
            <v>245600</v>
          </cell>
        </row>
        <row r="19683">
          <cell r="A19683">
            <v>45993</v>
          </cell>
          <cell r="C19683" t="str">
            <v>IVAN RODRIGO LUQUE RESTREPO0</v>
          </cell>
          <cell r="F19683">
            <v>45981</v>
          </cell>
          <cell r="G19683">
            <v>45989</v>
          </cell>
          <cell r="H19683">
            <v>6</v>
          </cell>
          <cell r="O19683">
            <v>705800</v>
          </cell>
        </row>
        <row r="19684">
          <cell r="A19684">
            <v>45993</v>
          </cell>
          <cell r="C19684" t="str">
            <v>RIVERA BLANCO YOSMARY</v>
          </cell>
          <cell r="F19684">
            <v>45987</v>
          </cell>
          <cell r="G19684">
            <v>45995</v>
          </cell>
          <cell r="H19684">
            <v>6</v>
          </cell>
          <cell r="O19684">
            <v>832800</v>
          </cell>
        </row>
        <row r="19685">
          <cell r="A19685">
            <v>45993</v>
          </cell>
          <cell r="C19685" t="str">
            <v>CARLOS ANDRES HERNANDEZ MARTINEZ</v>
          </cell>
          <cell r="F19685">
            <v>45992</v>
          </cell>
          <cell r="G19685">
            <v>45993</v>
          </cell>
          <cell r="H19685">
            <v>2</v>
          </cell>
          <cell r="O19685">
            <v>1193000</v>
          </cell>
        </row>
        <row r="19686">
          <cell r="A19686">
            <v>45993</v>
          </cell>
          <cell r="C19686" t="str">
            <v>JOSE IGNACIO MENESES</v>
          </cell>
          <cell r="F19686">
            <v>45994</v>
          </cell>
          <cell r="G19686">
            <v>45995</v>
          </cell>
          <cell r="H19686">
            <v>6</v>
          </cell>
          <cell r="O19686">
            <v>1413600</v>
          </cell>
        </row>
        <row r="19687">
          <cell r="A19687">
            <v>45993</v>
          </cell>
          <cell r="C19687" t="str">
            <v>MERCADOS BM SAS</v>
          </cell>
          <cell r="F19687">
            <v>45988.578750000001</v>
          </cell>
          <cell r="G19687">
            <v>45996.578611111108</v>
          </cell>
          <cell r="H19687">
            <v>-1</v>
          </cell>
          <cell r="O19687">
            <v>1463914.2</v>
          </cell>
        </row>
        <row r="19688">
          <cell r="A19688">
            <v>45993</v>
          </cell>
          <cell r="C19688" t="str">
            <v>MARIA CRISTINA JAIME</v>
          </cell>
          <cell r="F19688">
            <v>45993</v>
          </cell>
          <cell r="G19688">
            <v>45994</v>
          </cell>
          <cell r="H19688">
            <v>1</v>
          </cell>
          <cell r="O19688">
            <v>1915200</v>
          </cell>
        </row>
        <row r="19689">
          <cell r="A19689">
            <v>45993</v>
          </cell>
          <cell r="C19689" t="str">
            <v>LIDA INES HERNANDEZ ESCARRAGA</v>
          </cell>
          <cell r="F19689">
            <v>46001.252789351849</v>
          </cell>
          <cell r="G19689">
            <v>46003.252627314818</v>
          </cell>
          <cell r="H19689">
            <v>21</v>
          </cell>
          <cell r="O19689">
            <v>480800</v>
          </cell>
        </row>
        <row r="19690">
          <cell r="A19690">
            <v>45993</v>
          </cell>
          <cell r="C19690" t="str">
            <v>LIDA INES HERNANDEZ ESCARRAGA</v>
          </cell>
          <cell r="F19690">
            <v>46001.569155092591</v>
          </cell>
          <cell r="G19690">
            <v>46003.568541666667</v>
          </cell>
          <cell r="H19690">
            <v>21</v>
          </cell>
          <cell r="O19690">
            <v>2788800</v>
          </cell>
        </row>
        <row r="19691">
          <cell r="A19691">
            <v>45993</v>
          </cell>
          <cell r="C19691" t="str">
            <v>FOOD INVESTORS COLOMBIA SAS</v>
          </cell>
          <cell r="F19691">
            <v>45989.346284722225</v>
          </cell>
          <cell r="G19691">
            <v>45997.346030092594</v>
          </cell>
          <cell r="H19691">
            <v>-2</v>
          </cell>
          <cell r="O19691">
            <v>3752700</v>
          </cell>
        </row>
        <row r="19692">
          <cell r="A19692">
            <v>45993</v>
          </cell>
          <cell r="C19692" t="str">
            <v>PRODUCTOS TOLIMENSES LA RICA S.A.S</v>
          </cell>
          <cell r="F19692">
            <v>45985</v>
          </cell>
          <cell r="G19692">
            <v>45993</v>
          </cell>
          <cell r="H19692">
            <v>8</v>
          </cell>
          <cell r="O19692">
            <v>9000000</v>
          </cell>
        </row>
        <row r="19693">
          <cell r="A19693">
            <v>45993</v>
          </cell>
          <cell r="C19693" t="str">
            <v>JOSE IGNACIO MENESES</v>
          </cell>
          <cell r="F19693">
            <v>45987.319837962961</v>
          </cell>
          <cell r="G19693">
            <v>45988.316886574074</v>
          </cell>
          <cell r="H19693">
            <v>7</v>
          </cell>
          <cell r="O19693">
            <v>413600</v>
          </cell>
        </row>
        <row r="19694">
          <cell r="A19694">
            <v>45993</v>
          </cell>
          <cell r="C19694" t="str">
            <v>JOSE IGNACIO MENESES</v>
          </cell>
          <cell r="F19694">
            <v>45990.264652777776</v>
          </cell>
          <cell r="G19694">
            <v>45991.263321759259</v>
          </cell>
          <cell r="H19694">
            <v>4</v>
          </cell>
          <cell r="O19694">
            <v>623000</v>
          </cell>
        </row>
        <row r="19695">
          <cell r="A19695">
            <v>45993</v>
          </cell>
          <cell r="C19695" t="str">
            <v>CIELO ALEXANDRA MENDOZA RODRIGUEZ</v>
          </cell>
          <cell r="F19695">
            <v>45992</v>
          </cell>
          <cell r="G19695">
            <v>45993</v>
          </cell>
          <cell r="H19695">
            <v>2</v>
          </cell>
          <cell r="O19695">
            <v>961500</v>
          </cell>
        </row>
        <row r="19696">
          <cell r="A19696">
            <v>45993</v>
          </cell>
          <cell r="C19696" t="str">
            <v>CIELO ALEXANDRA MENDOZA RODRIGUEZ</v>
          </cell>
          <cell r="F19696">
            <v>45992</v>
          </cell>
          <cell r="G19696">
            <v>45993</v>
          </cell>
          <cell r="H19696">
            <v>2</v>
          </cell>
          <cell r="O19696">
            <v>851000</v>
          </cell>
        </row>
        <row r="19697">
          <cell r="A19697">
            <v>45993</v>
          </cell>
          <cell r="C19697" t="str">
            <v>LONGO SAS</v>
          </cell>
          <cell r="F19697">
            <v>45966.389965277776</v>
          </cell>
          <cell r="G19697">
            <v>45981.389849537038</v>
          </cell>
          <cell r="H19697">
            <v>14</v>
          </cell>
          <cell r="O19697">
            <v>1816360</v>
          </cell>
        </row>
        <row r="19698">
          <cell r="A19698">
            <v>45993</v>
          </cell>
          <cell r="C19698" t="str">
            <v>LONGO SAS</v>
          </cell>
          <cell r="F19698">
            <v>45968.244085648148</v>
          </cell>
          <cell r="G19698">
            <v>45983.241886574076</v>
          </cell>
          <cell r="H19698">
            <v>12</v>
          </cell>
          <cell r="O19698">
            <v>108799</v>
          </cell>
        </row>
        <row r="19699">
          <cell r="A19699">
            <v>45993</v>
          </cell>
          <cell r="C19699" t="str">
            <v>PENTAGONO INVERSIONES SAS</v>
          </cell>
          <cell r="F19699">
            <v>45960</v>
          </cell>
          <cell r="G19699">
            <v>45990</v>
          </cell>
          <cell r="H19699">
            <v>5</v>
          </cell>
          <cell r="O19699">
            <v>1885850</v>
          </cell>
        </row>
        <row r="19700">
          <cell r="A19700">
            <v>45993</v>
          </cell>
          <cell r="C19700" t="str">
            <v>PENTAGONO INVERSIONES SAS</v>
          </cell>
          <cell r="F19700">
            <v>45962</v>
          </cell>
          <cell r="G19700">
            <v>45992</v>
          </cell>
          <cell r="H19700">
            <v>3</v>
          </cell>
          <cell r="O19700">
            <v>585700</v>
          </cell>
        </row>
        <row r="19701">
          <cell r="A19701">
            <v>45993</v>
          </cell>
          <cell r="C19701" t="str">
            <v>DOROTEA PARRILA SAS</v>
          </cell>
          <cell r="F19701">
            <v>45979.333807870367</v>
          </cell>
          <cell r="G19701">
            <v>45980.33222222222</v>
          </cell>
          <cell r="H19701">
            <v>15</v>
          </cell>
          <cell r="O19701">
            <v>514100</v>
          </cell>
        </row>
        <row r="19702">
          <cell r="A19702">
            <v>45993</v>
          </cell>
          <cell r="C19702" t="str">
            <v>DOROTEA PARRILA SAS</v>
          </cell>
          <cell r="F19702">
            <v>45988.289351851854</v>
          </cell>
          <cell r="G19702">
            <v>45989.289178240739</v>
          </cell>
          <cell r="H19702">
            <v>6</v>
          </cell>
          <cell r="O19702">
            <v>1968200</v>
          </cell>
        </row>
        <row r="19703">
          <cell r="A19703">
            <v>45993</v>
          </cell>
          <cell r="C19703" t="str">
            <v>GRUPO LA LA LA SAS</v>
          </cell>
          <cell r="F19703">
            <v>45974.491620370369</v>
          </cell>
          <cell r="G19703">
            <v>45989.489351851851</v>
          </cell>
          <cell r="H19703">
            <v>6</v>
          </cell>
          <cell r="O19703">
            <v>141600</v>
          </cell>
        </row>
        <row r="19704">
          <cell r="A19704">
            <v>45993</v>
          </cell>
          <cell r="C19704" t="str">
            <v>GRUPO LA LA LA SAS</v>
          </cell>
          <cell r="F19704">
            <v>45975.54351851852</v>
          </cell>
          <cell r="G19704">
            <v>45990.542754629627</v>
          </cell>
          <cell r="H19704">
            <v>5</v>
          </cell>
          <cell r="O19704">
            <v>429000</v>
          </cell>
        </row>
        <row r="19705">
          <cell r="A19705">
            <v>45993</v>
          </cell>
          <cell r="C19705" t="str">
            <v>GRUPO LA LA LA SAS</v>
          </cell>
          <cell r="F19705">
            <v>45979.197152777779</v>
          </cell>
          <cell r="G19705">
            <v>45994.196736111109</v>
          </cell>
          <cell r="H19705">
            <v>1</v>
          </cell>
          <cell r="O19705">
            <v>408000</v>
          </cell>
        </row>
        <row r="19706">
          <cell r="A19706">
            <v>45993</v>
          </cell>
          <cell r="C19706" t="str">
            <v>GRUPO LA LA LA SAS</v>
          </cell>
          <cell r="F19706">
            <v>45980.590162037035</v>
          </cell>
          <cell r="G19706">
            <v>45995.590069444443</v>
          </cell>
          <cell r="H19706">
            <v>0</v>
          </cell>
          <cell r="O19706">
            <v>426000</v>
          </cell>
        </row>
        <row r="19707">
          <cell r="A19707">
            <v>45993</v>
          </cell>
          <cell r="C19707" t="str">
            <v>GRUPO LA LA LA SAS</v>
          </cell>
          <cell r="F19707">
            <v>45982.509317129632</v>
          </cell>
          <cell r="G19707">
            <v>45997.50917824074</v>
          </cell>
          <cell r="H19707">
            <v>-2</v>
          </cell>
          <cell r="O19707">
            <v>258600</v>
          </cell>
        </row>
        <row r="19708">
          <cell r="A19708">
            <v>45993</v>
          </cell>
          <cell r="C19708" t="str">
            <v>GRUPO LA LA LA SAS</v>
          </cell>
          <cell r="F19708">
            <v>45982.628298611111</v>
          </cell>
          <cell r="G19708">
            <v>45997.628148148149</v>
          </cell>
          <cell r="H19708">
            <v>-2</v>
          </cell>
          <cell r="O19708">
            <v>426000</v>
          </cell>
        </row>
        <row r="19709">
          <cell r="A19709">
            <v>45993</v>
          </cell>
          <cell r="C19709" t="str">
            <v>GRUPO LA LA LA SAS</v>
          </cell>
          <cell r="F19709">
            <v>45985.298414351855</v>
          </cell>
          <cell r="G19709">
            <v>46000.298217592594</v>
          </cell>
          <cell r="H19709">
            <v>-5</v>
          </cell>
          <cell r="O19709">
            <v>493500</v>
          </cell>
        </row>
        <row r="19710">
          <cell r="A19710">
            <v>45993</v>
          </cell>
          <cell r="C19710" t="str">
            <v>GRUPO LA LA LA SAS</v>
          </cell>
          <cell r="F19710">
            <v>45985.301504629628</v>
          </cell>
          <cell r="G19710">
            <v>46000.300902777781</v>
          </cell>
          <cell r="H19710">
            <v>-5</v>
          </cell>
          <cell r="O19710">
            <v>560000</v>
          </cell>
        </row>
        <row r="19711">
          <cell r="A19711">
            <v>45993</v>
          </cell>
          <cell r="C19711" t="str">
            <v>GRUPO LA LA LA SAS</v>
          </cell>
          <cell r="F19711">
            <v>45985.66443287037</v>
          </cell>
          <cell r="G19711">
            <v>46000.664363425924</v>
          </cell>
          <cell r="H19711">
            <v>-5</v>
          </cell>
          <cell r="O19711">
            <v>414000</v>
          </cell>
        </row>
        <row r="19712">
          <cell r="A19712">
            <v>45993</v>
          </cell>
          <cell r="C19712" t="str">
            <v>GRUPO LA LA LA SAS</v>
          </cell>
          <cell r="F19712">
            <v>45987.530057870368</v>
          </cell>
          <cell r="G19712">
            <v>46002.529895833337</v>
          </cell>
          <cell r="H19712">
            <v>-7</v>
          </cell>
          <cell r="O19712">
            <v>420000</v>
          </cell>
        </row>
        <row r="19713">
          <cell r="A19713">
            <v>45993</v>
          </cell>
          <cell r="C19713" t="str">
            <v>SMILE BOGOTA SAS</v>
          </cell>
          <cell r="F19713">
            <v>45973.550983796296</v>
          </cell>
          <cell r="G19713">
            <v>45988.550856481481</v>
          </cell>
          <cell r="H19713">
            <v>7</v>
          </cell>
          <cell r="O19713">
            <v>99178</v>
          </cell>
        </row>
        <row r="19714">
          <cell r="A19714">
            <v>45993</v>
          </cell>
          <cell r="C19714" t="str">
            <v>SMILE BOGOTA SAS</v>
          </cell>
          <cell r="F19714">
            <v>45974.608553240738</v>
          </cell>
          <cell r="G19714">
            <v>45989.607002314813</v>
          </cell>
          <cell r="H19714">
            <v>6</v>
          </cell>
          <cell r="O19714">
            <v>189000</v>
          </cell>
        </row>
        <row r="19715">
          <cell r="A19715">
            <v>45993</v>
          </cell>
          <cell r="C19715" t="str">
            <v>SMILE BOGOTA SAS</v>
          </cell>
          <cell r="F19715">
            <v>45975.551736111112</v>
          </cell>
          <cell r="G19715">
            <v>45990.55164351852</v>
          </cell>
          <cell r="H19715">
            <v>5</v>
          </cell>
          <cell r="O19715">
            <v>492100</v>
          </cell>
        </row>
        <row r="19716">
          <cell r="A19716">
            <v>45993</v>
          </cell>
          <cell r="C19716" t="str">
            <v>SMILE BOGOTA SAS</v>
          </cell>
          <cell r="F19716">
            <v>45979.492777777778</v>
          </cell>
          <cell r="G19716">
            <v>45994.492650462962</v>
          </cell>
          <cell r="H19716">
            <v>1</v>
          </cell>
          <cell r="O19716">
            <v>571420</v>
          </cell>
        </row>
        <row r="19717">
          <cell r="A19717">
            <v>45993</v>
          </cell>
          <cell r="C19717" t="str">
            <v>SMILE BOGOTA SAS</v>
          </cell>
          <cell r="F19717">
            <v>45980.605428240742</v>
          </cell>
          <cell r="G19717">
            <v>45995.603090277778</v>
          </cell>
          <cell r="H19717">
            <v>0</v>
          </cell>
          <cell r="O19717">
            <v>162000</v>
          </cell>
        </row>
        <row r="19718">
          <cell r="A19718">
            <v>45993</v>
          </cell>
          <cell r="C19718" t="str">
            <v>SMILE BOGOTA SAS</v>
          </cell>
          <cell r="F19718">
            <v>45981.488078703704</v>
          </cell>
          <cell r="G19718">
            <v>45996.488078703704</v>
          </cell>
          <cell r="H19718">
            <v>-1</v>
          </cell>
          <cell r="O19718">
            <v>145800</v>
          </cell>
        </row>
        <row r="19719">
          <cell r="A19719">
            <v>45993</v>
          </cell>
          <cell r="C19719" t="str">
            <v>SMILE BOGOTA SAS</v>
          </cell>
          <cell r="F19719">
            <v>45982.575474537036</v>
          </cell>
          <cell r="G19719">
            <v>45997.529166666667</v>
          </cell>
          <cell r="H19719">
            <v>-2</v>
          </cell>
          <cell r="O19719">
            <v>189000</v>
          </cell>
        </row>
        <row r="19720">
          <cell r="A19720">
            <v>45993</v>
          </cell>
          <cell r="C19720" t="str">
            <v>SMILE BOGOTA SAS</v>
          </cell>
          <cell r="F19720">
            <v>45983.209606481483</v>
          </cell>
          <cell r="G19720">
            <v>45998.208958333336</v>
          </cell>
          <cell r="H19720">
            <v>-3</v>
          </cell>
          <cell r="O19720">
            <v>760776</v>
          </cell>
        </row>
        <row r="19721">
          <cell r="A19721">
            <v>45993</v>
          </cell>
          <cell r="C19721" t="str">
            <v>SMILE BOGOTA SAS</v>
          </cell>
          <cell r="F19721">
            <v>45985.518321759257</v>
          </cell>
          <cell r="G19721">
            <v>46000.516493055555</v>
          </cell>
          <cell r="H19721">
            <v>-5</v>
          </cell>
          <cell r="O19721">
            <v>132810</v>
          </cell>
        </row>
        <row r="19722">
          <cell r="A19722">
            <v>45993</v>
          </cell>
          <cell r="C19722" t="str">
            <v>SMILE BOGOTA SAS</v>
          </cell>
          <cell r="F19722">
            <v>45986.521215277775</v>
          </cell>
          <cell r="G19722">
            <v>46001.521018518521</v>
          </cell>
          <cell r="H19722">
            <v>-6</v>
          </cell>
          <cell r="O19722">
            <v>894000</v>
          </cell>
        </row>
        <row r="19723">
          <cell r="A19723">
            <v>45993</v>
          </cell>
          <cell r="C19723" t="str">
            <v>SMILE BOGOTA SAS</v>
          </cell>
          <cell r="F19723">
            <v>45986.544224537036</v>
          </cell>
          <cell r="G19723">
            <v>46001.543425925927</v>
          </cell>
          <cell r="H19723">
            <v>-6</v>
          </cell>
          <cell r="O19723">
            <v>353699.99</v>
          </cell>
        </row>
        <row r="19724">
          <cell r="A19724">
            <v>45993</v>
          </cell>
          <cell r="C19724" t="str">
            <v>SMILE BOGOTA SAS</v>
          </cell>
          <cell r="F19724">
            <v>45987.420104166667</v>
          </cell>
          <cell r="G19724">
            <v>46002.417349537034</v>
          </cell>
          <cell r="H19724">
            <v>-7</v>
          </cell>
          <cell r="O19724">
            <v>189000</v>
          </cell>
        </row>
        <row r="19725">
          <cell r="A19725">
            <v>45993</v>
          </cell>
          <cell r="C19725" t="str">
            <v>SMILE BOGOTA SAS</v>
          </cell>
          <cell r="F19725">
            <v>45988.583935185183</v>
          </cell>
          <cell r="G19725">
            <v>46003.583761574075</v>
          </cell>
          <cell r="H19725">
            <v>-8</v>
          </cell>
          <cell r="O19725">
            <v>114445</v>
          </cell>
        </row>
        <row r="19726">
          <cell r="A19726">
            <v>45993</v>
          </cell>
          <cell r="C19726" t="str">
            <v>COMERCIALIZADORA PINER SAS</v>
          </cell>
          <cell r="F19726">
            <v>45945.2190625</v>
          </cell>
          <cell r="G19726">
            <v>45960.218842592592</v>
          </cell>
          <cell r="H19726">
            <v>35</v>
          </cell>
          <cell r="O19726">
            <v>7495560.182</v>
          </cell>
        </row>
        <row r="19727">
          <cell r="A19727">
            <v>45993</v>
          </cell>
          <cell r="C19727" t="str">
            <v>COMERCIALIZADORA PINER SAS</v>
          </cell>
          <cell r="F19727">
            <v>45951.442939814813</v>
          </cell>
          <cell r="G19727">
            <v>45966.442824074074</v>
          </cell>
          <cell r="H19727">
            <v>29</v>
          </cell>
          <cell r="O19727">
            <v>6012900</v>
          </cell>
        </row>
        <row r="19728">
          <cell r="A19728">
            <v>45993</v>
          </cell>
          <cell r="C19728" t="str">
            <v>VENTAS MOSTRADOR</v>
          </cell>
          <cell r="F19728">
            <v>45993</v>
          </cell>
          <cell r="G19728">
            <v>45993</v>
          </cell>
          <cell r="O19728">
            <v>53314</v>
          </cell>
        </row>
        <row r="19729">
          <cell r="A19729">
            <v>45993</v>
          </cell>
          <cell r="C19729" t="str">
            <v>VENTAS MOSTRADOR</v>
          </cell>
          <cell r="F19729">
            <v>45993</v>
          </cell>
          <cell r="G19729">
            <v>45993</v>
          </cell>
          <cell r="H19729">
            <v>0</v>
          </cell>
          <cell r="O19729">
            <v>183399</v>
          </cell>
        </row>
        <row r="19730">
          <cell r="A19730">
            <v>45993</v>
          </cell>
          <cell r="C19730" t="str">
            <v>VENTAS MOSTRADOR</v>
          </cell>
          <cell r="F19730">
            <v>45993</v>
          </cell>
          <cell r="G19730">
            <v>45993</v>
          </cell>
          <cell r="H19730">
            <v>0</v>
          </cell>
          <cell r="O19730">
            <v>215058</v>
          </cell>
        </row>
        <row r="19731">
          <cell r="A19731">
            <v>45993</v>
          </cell>
          <cell r="C19731" t="str">
            <v>JOSE IGNACIO MENESES</v>
          </cell>
          <cell r="F19731">
            <v>45994</v>
          </cell>
          <cell r="G19731">
            <v>45995</v>
          </cell>
          <cell r="H19731">
            <v>6</v>
          </cell>
          <cell r="O19731">
            <v>1000000</v>
          </cell>
        </row>
        <row r="19732">
          <cell r="A19732">
            <v>45993</v>
          </cell>
          <cell r="C19732" t="str">
            <v xml:space="preserve"> REFRI ALE SAS</v>
          </cell>
          <cell r="F19732">
            <v>45992.343842592592</v>
          </cell>
          <cell r="G19732">
            <v>45993.34375</v>
          </cell>
          <cell r="H19732">
            <v>2</v>
          </cell>
          <cell r="O19732">
            <v>2906400</v>
          </cell>
        </row>
        <row r="19733">
          <cell r="A19733">
            <v>45993</v>
          </cell>
          <cell r="C19733" t="str">
            <v>FUERZA INTENSA SAS</v>
          </cell>
          <cell r="F19733">
            <v>45967.541967592595</v>
          </cell>
          <cell r="G19733">
            <v>45982.54179398148</v>
          </cell>
          <cell r="H19733">
            <v>13</v>
          </cell>
          <cell r="O19733">
            <v>462900</v>
          </cell>
        </row>
        <row r="19734">
          <cell r="A19734">
            <v>45993</v>
          </cell>
          <cell r="C19734" t="str">
            <v>FUERZA INTENSA SAS</v>
          </cell>
          <cell r="F19734">
            <v>45973.548333333332</v>
          </cell>
          <cell r="G19734">
            <v>45988.547997685186</v>
          </cell>
          <cell r="H19734">
            <v>7</v>
          </cell>
          <cell r="O19734">
            <v>88684</v>
          </cell>
        </row>
        <row r="19735">
          <cell r="A19735">
            <v>45993</v>
          </cell>
          <cell r="C19735" t="str">
            <v xml:space="preserve"> LAR ES COCINA HIQX SAS</v>
          </cell>
          <cell r="F19735">
            <v>45990.269791666666</v>
          </cell>
          <cell r="G19735">
            <v>45991.269652777781</v>
          </cell>
          <cell r="H19735">
            <v>4</v>
          </cell>
          <cell r="O19735">
            <v>1179200</v>
          </cell>
        </row>
        <row r="19736">
          <cell r="A19736">
            <v>45993</v>
          </cell>
          <cell r="C19736" t="str">
            <v xml:space="preserve"> LAR ES COCINA HIQX SAS</v>
          </cell>
          <cell r="F19736">
            <v>45993.355763888889</v>
          </cell>
          <cell r="G19736">
            <v>45994.355555555558</v>
          </cell>
          <cell r="H19736">
            <v>1</v>
          </cell>
          <cell r="O19736">
            <v>1104400</v>
          </cell>
        </row>
        <row r="19737">
          <cell r="A19737">
            <v>45993</v>
          </cell>
          <cell r="C19737" t="str">
            <v>RAFAEL ALFONSO DAZA RAMIREZ</v>
          </cell>
          <cell r="F19737">
            <v>45992.579131944447</v>
          </cell>
          <cell r="G19737">
            <v>45993.578831018516</v>
          </cell>
          <cell r="H19737">
            <v>8</v>
          </cell>
          <cell r="O19737">
            <v>2669400</v>
          </cell>
        </row>
        <row r="19738">
          <cell r="A19738">
            <v>45993</v>
          </cell>
          <cell r="C19738" t="str">
            <v>CAMILO  MILLAN PUENTES</v>
          </cell>
          <cell r="F19738">
            <v>45992.616990740738</v>
          </cell>
          <cell r="G19738">
            <v>45993.616701388892</v>
          </cell>
          <cell r="H19738">
            <v>8</v>
          </cell>
          <cell r="O19738">
            <v>1000400</v>
          </cell>
        </row>
        <row r="19739">
          <cell r="A19739">
            <v>45993</v>
          </cell>
          <cell r="C19739" t="str">
            <v>YERALDIN  ALVAREZ MANRIQUE</v>
          </cell>
          <cell r="F19739">
            <v>45992.632187499999</v>
          </cell>
          <cell r="G19739">
            <v>45993.632094907407</v>
          </cell>
          <cell r="H19739">
            <v>8</v>
          </cell>
          <cell r="O19739">
            <v>910200</v>
          </cell>
        </row>
        <row r="19740">
          <cell r="A19740">
            <v>45993</v>
          </cell>
          <cell r="C19740" t="str">
            <v xml:space="preserve">LOS HORNITOS PASTELERIA Y PANADERIA </v>
          </cell>
          <cell r="F19740">
            <v>45962.198136574072</v>
          </cell>
          <cell r="G19740">
            <v>45992.197916666664</v>
          </cell>
          <cell r="H19740">
            <v>3</v>
          </cell>
          <cell r="O19740">
            <v>2908500</v>
          </cell>
        </row>
        <row r="19741">
          <cell r="A19741">
            <v>45994</v>
          </cell>
          <cell r="C19741" t="str">
            <v>RAFAEL ALFONSO DAZA RAMIREZ</v>
          </cell>
          <cell r="F19741">
            <v>45992.579131944447</v>
          </cell>
          <cell r="G19741">
            <v>45993.578831018516</v>
          </cell>
          <cell r="H19741">
            <v>8</v>
          </cell>
          <cell r="O19741">
            <v>4000</v>
          </cell>
        </row>
        <row r="19742">
          <cell r="A19742">
            <v>45994</v>
          </cell>
          <cell r="C19742" t="str">
            <v>VENTAS MOSTRADOR</v>
          </cell>
          <cell r="F19742">
            <v>45994</v>
          </cell>
          <cell r="G19742">
            <v>45994</v>
          </cell>
          <cell r="H19742">
            <v>0</v>
          </cell>
          <cell r="O19742">
            <v>10350</v>
          </cell>
        </row>
        <row r="19743">
          <cell r="A19743">
            <v>45994</v>
          </cell>
          <cell r="C19743" t="str">
            <v>VENTAS MOSTRADOR</v>
          </cell>
          <cell r="F19743">
            <v>45994</v>
          </cell>
          <cell r="G19743">
            <v>45994</v>
          </cell>
          <cell r="H19743">
            <v>0</v>
          </cell>
          <cell r="O19743">
            <v>11500</v>
          </cell>
        </row>
        <row r="19744">
          <cell r="A19744">
            <v>45994</v>
          </cell>
          <cell r="C19744" t="str">
            <v>VENTAS MOSTRADOR</v>
          </cell>
          <cell r="F19744">
            <v>45994</v>
          </cell>
          <cell r="G19744">
            <v>45994</v>
          </cell>
          <cell r="H19744">
            <v>0</v>
          </cell>
          <cell r="O19744">
            <v>11500</v>
          </cell>
        </row>
        <row r="19745">
          <cell r="A19745">
            <v>45994</v>
          </cell>
          <cell r="C19745" t="str">
            <v>VENTAS MOSTRADOR</v>
          </cell>
          <cell r="F19745">
            <v>45994</v>
          </cell>
          <cell r="G19745">
            <v>45994</v>
          </cell>
          <cell r="H19745">
            <v>0</v>
          </cell>
          <cell r="O19745">
            <v>13320</v>
          </cell>
        </row>
        <row r="19746">
          <cell r="A19746">
            <v>45994</v>
          </cell>
          <cell r="C19746" t="str">
            <v>VENTAS MOSTRADOR</v>
          </cell>
          <cell r="F19746">
            <v>45994</v>
          </cell>
          <cell r="G19746">
            <v>45994</v>
          </cell>
          <cell r="H19746">
            <v>0</v>
          </cell>
          <cell r="O19746">
            <v>14000</v>
          </cell>
        </row>
        <row r="19747">
          <cell r="A19747">
            <v>45994</v>
          </cell>
          <cell r="C19747" t="str">
            <v>VENTAS MOSTRADOR</v>
          </cell>
          <cell r="F19747">
            <v>45994</v>
          </cell>
          <cell r="G19747">
            <v>45994</v>
          </cell>
          <cell r="H19747">
            <v>0</v>
          </cell>
          <cell r="O19747">
            <v>17255</v>
          </cell>
        </row>
        <row r="19748">
          <cell r="A19748">
            <v>45994</v>
          </cell>
          <cell r="C19748" t="str">
            <v>VENTAS MOSTRADOR</v>
          </cell>
          <cell r="F19748">
            <v>45994</v>
          </cell>
          <cell r="G19748">
            <v>45994</v>
          </cell>
          <cell r="H19748">
            <v>0</v>
          </cell>
          <cell r="O19748">
            <v>20000</v>
          </cell>
        </row>
        <row r="19749">
          <cell r="A19749">
            <v>45994</v>
          </cell>
          <cell r="C19749" t="str">
            <v>VENTAS MOSTRADOR</v>
          </cell>
          <cell r="F19749">
            <v>45994</v>
          </cell>
          <cell r="G19749">
            <v>45994</v>
          </cell>
          <cell r="H19749">
            <v>0</v>
          </cell>
          <cell r="O19749">
            <v>20750</v>
          </cell>
        </row>
        <row r="19750">
          <cell r="A19750">
            <v>45994</v>
          </cell>
          <cell r="C19750" t="str">
            <v>VENTAS MOSTRADOR</v>
          </cell>
          <cell r="F19750">
            <v>45994</v>
          </cell>
          <cell r="G19750">
            <v>45994</v>
          </cell>
          <cell r="H19750">
            <v>0</v>
          </cell>
          <cell r="O19750">
            <v>21150</v>
          </cell>
        </row>
        <row r="19751">
          <cell r="A19751">
            <v>45994</v>
          </cell>
          <cell r="C19751" t="str">
            <v>VENTAS MOSTRADOR</v>
          </cell>
          <cell r="F19751">
            <v>45994</v>
          </cell>
          <cell r="G19751">
            <v>45994</v>
          </cell>
          <cell r="H19751">
            <v>0</v>
          </cell>
          <cell r="O19751">
            <v>25840</v>
          </cell>
        </row>
        <row r="19752">
          <cell r="A19752">
            <v>45994</v>
          </cell>
          <cell r="C19752" t="str">
            <v>VENTAS MOSTRADOR</v>
          </cell>
          <cell r="F19752">
            <v>45994</v>
          </cell>
          <cell r="G19752">
            <v>45994</v>
          </cell>
          <cell r="H19752">
            <v>0</v>
          </cell>
          <cell r="O19752">
            <v>26000</v>
          </cell>
        </row>
        <row r="19753">
          <cell r="A19753">
            <v>45994</v>
          </cell>
          <cell r="C19753" t="str">
            <v>VENTAS MOSTRADOR</v>
          </cell>
          <cell r="F19753">
            <v>45994</v>
          </cell>
          <cell r="G19753">
            <v>45994</v>
          </cell>
          <cell r="H19753">
            <v>0</v>
          </cell>
          <cell r="O19753">
            <v>31500</v>
          </cell>
        </row>
        <row r="19754">
          <cell r="A19754">
            <v>45994</v>
          </cell>
          <cell r="C19754" t="str">
            <v>VENTAS MOSTRADOR</v>
          </cell>
          <cell r="F19754">
            <v>45994</v>
          </cell>
          <cell r="G19754">
            <v>45994</v>
          </cell>
          <cell r="H19754">
            <v>0</v>
          </cell>
          <cell r="O19754">
            <v>36000</v>
          </cell>
        </row>
        <row r="19755">
          <cell r="A19755">
            <v>45994</v>
          </cell>
          <cell r="C19755" t="str">
            <v>VENTAS MOSTRADOR</v>
          </cell>
          <cell r="F19755">
            <v>45994</v>
          </cell>
          <cell r="G19755">
            <v>45994</v>
          </cell>
          <cell r="H19755">
            <v>0</v>
          </cell>
          <cell r="O19755">
            <v>36450</v>
          </cell>
        </row>
        <row r="19756">
          <cell r="A19756">
            <v>45994</v>
          </cell>
          <cell r="C19756" t="str">
            <v>VENTAS MOSTRADOR</v>
          </cell>
          <cell r="F19756">
            <v>45994</v>
          </cell>
          <cell r="G19756">
            <v>45994</v>
          </cell>
          <cell r="H19756">
            <v>0</v>
          </cell>
          <cell r="O19756">
            <v>37880</v>
          </cell>
        </row>
        <row r="19757">
          <cell r="A19757">
            <v>45994</v>
          </cell>
          <cell r="C19757" t="str">
            <v>VENTAS MOSTRADOR</v>
          </cell>
          <cell r="F19757">
            <v>45994</v>
          </cell>
          <cell r="G19757">
            <v>45994</v>
          </cell>
          <cell r="H19757">
            <v>0</v>
          </cell>
          <cell r="O19757">
            <v>60000</v>
          </cell>
        </row>
        <row r="19758">
          <cell r="A19758">
            <v>45994</v>
          </cell>
          <cell r="C19758" t="str">
            <v>RIVERA BLANCO YOSMARY</v>
          </cell>
          <cell r="F19758">
            <v>45987</v>
          </cell>
          <cell r="G19758">
            <v>45995</v>
          </cell>
          <cell r="H19758">
            <v>6</v>
          </cell>
          <cell r="O19758">
            <v>92500</v>
          </cell>
        </row>
        <row r="19759">
          <cell r="A19759">
            <v>45994</v>
          </cell>
          <cell r="C19759" t="str">
            <v>VENTAS MOSTRADOR</v>
          </cell>
          <cell r="F19759">
            <v>45994</v>
          </cell>
          <cell r="G19759">
            <v>45994</v>
          </cell>
          <cell r="H19759">
            <v>0</v>
          </cell>
          <cell r="O19759">
            <v>98800</v>
          </cell>
        </row>
        <row r="19760">
          <cell r="A19760">
            <v>45994</v>
          </cell>
          <cell r="C19760" t="str">
            <v>ELSY  GORDILLO GIL</v>
          </cell>
          <cell r="F19760">
            <v>45994.396053240744</v>
          </cell>
          <cell r="G19760">
            <v>45995.395821759259</v>
          </cell>
          <cell r="H19760">
            <v>9</v>
          </cell>
          <cell r="O19760">
            <v>136500</v>
          </cell>
        </row>
        <row r="19761">
          <cell r="A19761">
            <v>45994</v>
          </cell>
          <cell r="C19761" t="str">
            <v>ELSY  GORDILLO</v>
          </cell>
          <cell r="F19761">
            <v>45993.32335648148</v>
          </cell>
          <cell r="G19761">
            <v>45994.321666666663</v>
          </cell>
          <cell r="H19761">
            <v>7</v>
          </cell>
          <cell r="O19761">
            <v>203300</v>
          </cell>
        </row>
        <row r="19762">
          <cell r="A19762">
            <v>45994</v>
          </cell>
          <cell r="C19762" t="str">
            <v>ALBA MARIA GONZALEZ IBAÑEZ</v>
          </cell>
          <cell r="F19762">
            <v>45993.328321759262</v>
          </cell>
          <cell r="G19762">
            <v>45994.325694444444</v>
          </cell>
          <cell r="H19762">
            <v>7</v>
          </cell>
          <cell r="O19762">
            <v>376300</v>
          </cell>
        </row>
        <row r="19763">
          <cell r="A19763">
            <v>45994</v>
          </cell>
          <cell r="C19763" t="str">
            <v>DONDOHE4K S.A.S</v>
          </cell>
          <cell r="F19763">
            <v>45981.498067129629</v>
          </cell>
          <cell r="G19763">
            <v>46011.496759259258</v>
          </cell>
          <cell r="H19763">
            <v>-10</v>
          </cell>
          <cell r="O19763">
            <v>397600</v>
          </cell>
        </row>
        <row r="19764">
          <cell r="A19764">
            <v>45994</v>
          </cell>
          <cell r="C19764" t="str">
            <v>JOHAN  MORALES</v>
          </cell>
          <cell r="F19764">
            <v>45994.642060185186</v>
          </cell>
          <cell r="G19764">
            <v>45995.642060185186</v>
          </cell>
          <cell r="H19764">
            <v>8</v>
          </cell>
          <cell r="O19764">
            <v>431700</v>
          </cell>
        </row>
        <row r="19765">
          <cell r="A19765">
            <v>45994</v>
          </cell>
          <cell r="C19765" t="str">
            <v>SOSTENIBILIDAD S.A.S.</v>
          </cell>
          <cell r="F19765">
            <v>45981.59275462963</v>
          </cell>
          <cell r="G19765">
            <v>45996.592662037037</v>
          </cell>
          <cell r="H19765">
            <v>5</v>
          </cell>
          <cell r="O19765">
            <v>526900</v>
          </cell>
        </row>
        <row r="19766">
          <cell r="A19766">
            <v>45994</v>
          </cell>
          <cell r="C19766" t="str">
            <v>VENTAS MOSTRADOR</v>
          </cell>
          <cell r="F19766">
            <v>45994</v>
          </cell>
          <cell r="G19766">
            <v>45994</v>
          </cell>
          <cell r="H19766">
            <v>0</v>
          </cell>
          <cell r="O19766">
            <v>641500</v>
          </cell>
        </row>
        <row r="19767">
          <cell r="A19767">
            <v>45994</v>
          </cell>
          <cell r="C19767" t="str">
            <v>SOSTENIBILIDAD S.A.S.</v>
          </cell>
          <cell r="F19767">
            <v>45981.498749999999</v>
          </cell>
          <cell r="G19767">
            <v>45996.498611111114</v>
          </cell>
          <cell r="H19767">
            <v>5</v>
          </cell>
          <cell r="O19767">
            <v>832300</v>
          </cell>
        </row>
        <row r="19768">
          <cell r="A19768">
            <v>45994</v>
          </cell>
          <cell r="C19768" t="str">
            <v>TIGRE COLOMBIA S.A.S</v>
          </cell>
          <cell r="F19768">
            <v>45993.283067129632</v>
          </cell>
          <cell r="G19768">
            <v>46001.282430555555</v>
          </cell>
          <cell r="H19768">
            <v>0</v>
          </cell>
          <cell r="O19768">
            <v>930000</v>
          </cell>
        </row>
        <row r="19769">
          <cell r="A19769">
            <v>45994</v>
          </cell>
          <cell r="C19769" t="str">
            <v>COCINA FUSION VERDES Y MADUROS MANGO CHARANGA SAS</v>
          </cell>
          <cell r="F19769">
            <v>45988</v>
          </cell>
          <cell r="G19769">
            <v>45996</v>
          </cell>
          <cell r="H19769">
            <v>5</v>
          </cell>
          <cell r="O19769">
            <v>946800</v>
          </cell>
        </row>
        <row r="19770">
          <cell r="A19770">
            <v>45994</v>
          </cell>
          <cell r="C19770" t="str">
            <v>PAULA JINNET ARDILA GOMEZ</v>
          </cell>
          <cell r="F19770">
            <v>45992.329340277778</v>
          </cell>
          <cell r="G19770">
            <v>45993.329212962963</v>
          </cell>
          <cell r="H19770">
            <v>8</v>
          </cell>
          <cell r="O19770">
            <v>972900</v>
          </cell>
        </row>
        <row r="19771">
          <cell r="A19771">
            <v>45994</v>
          </cell>
          <cell r="C19771" t="str">
            <v>MARCO DUVAN CHAPARRO GOMEZ</v>
          </cell>
          <cell r="F19771">
            <v>45995</v>
          </cell>
          <cell r="G19771">
            <v>45996</v>
          </cell>
          <cell r="H19771">
            <v>10</v>
          </cell>
          <cell r="O19771">
            <v>1000000</v>
          </cell>
        </row>
        <row r="19772">
          <cell r="A19772">
            <v>45994</v>
          </cell>
          <cell r="C19772" t="str">
            <v>OSMAR  PEÑA</v>
          </cell>
          <cell r="F19772">
            <v>45994.463356481479</v>
          </cell>
          <cell r="G19772">
            <v>45995.463113425925</v>
          </cell>
          <cell r="H19772">
            <v>9</v>
          </cell>
          <cell r="O19772">
            <v>1117050</v>
          </cell>
        </row>
        <row r="19773">
          <cell r="A19773">
            <v>45994</v>
          </cell>
          <cell r="C19773" t="str">
            <v>CARLOS ANDRES HERNANDEZ MARTINEZ</v>
          </cell>
          <cell r="F19773">
            <v>45992.394328703704</v>
          </cell>
          <cell r="G19773">
            <v>45993.394155092596</v>
          </cell>
          <cell r="H19773">
            <v>8</v>
          </cell>
          <cell r="O19773">
            <v>1748749.91</v>
          </cell>
        </row>
        <row r="19774">
          <cell r="A19774">
            <v>45994</v>
          </cell>
          <cell r="C19774" t="str">
            <v>INDUCOLCARNES S.A.S</v>
          </cell>
          <cell r="F19774">
            <v>45965.578541666669</v>
          </cell>
          <cell r="G19774">
            <v>45980.578414351854</v>
          </cell>
          <cell r="H19774">
            <v>23</v>
          </cell>
          <cell r="O19774">
            <v>5358284.4815999996</v>
          </cell>
        </row>
        <row r="19775">
          <cell r="A19775">
            <v>45994</v>
          </cell>
          <cell r="C19775" t="str">
            <v>CARLOS ANDRES CORTES PACHON</v>
          </cell>
          <cell r="F19775">
            <v>45993.316458333335</v>
          </cell>
          <cell r="G19775">
            <v>45994.315555555557</v>
          </cell>
          <cell r="H19775">
            <v>7</v>
          </cell>
          <cell r="O19775">
            <v>90200</v>
          </cell>
        </row>
        <row r="19776">
          <cell r="A19776">
            <v>45994</v>
          </cell>
          <cell r="C19776" t="str">
            <v>CARLOS ANDRES CORTES PACHON</v>
          </cell>
          <cell r="F19776">
            <v>45993.335324074076</v>
          </cell>
          <cell r="G19776">
            <v>45994.335115740738</v>
          </cell>
          <cell r="H19776">
            <v>7</v>
          </cell>
          <cell r="O19776">
            <v>236400</v>
          </cell>
        </row>
        <row r="19777">
          <cell r="A19777">
            <v>45994</v>
          </cell>
          <cell r="C19777" t="str">
            <v>CARLOS ANDRES CORTES PACHON</v>
          </cell>
          <cell r="F19777">
            <v>45993.336701388886</v>
          </cell>
          <cell r="G19777">
            <v>45994.336701388886</v>
          </cell>
          <cell r="H19777">
            <v>7</v>
          </cell>
          <cell r="O19777">
            <v>220000</v>
          </cell>
        </row>
        <row r="19778">
          <cell r="A19778">
            <v>45994</v>
          </cell>
          <cell r="C19778" t="str">
            <v>OSAKA COCINA NIKKEI S.A.S</v>
          </cell>
          <cell r="F19778">
            <v>45979.604502314818</v>
          </cell>
          <cell r="G19778">
            <v>46009.604409722226</v>
          </cell>
          <cell r="H19778">
            <v>-8</v>
          </cell>
          <cell r="O19778">
            <v>695110.28</v>
          </cell>
        </row>
        <row r="19779">
          <cell r="A19779">
            <v>45994</v>
          </cell>
          <cell r="C19779" t="str">
            <v>OSAKA COCINA NIKKEI S.A.S</v>
          </cell>
          <cell r="F19779">
            <v>45980.570057870369</v>
          </cell>
          <cell r="G19779">
            <v>46010.569976851853</v>
          </cell>
          <cell r="H19779">
            <v>-9</v>
          </cell>
          <cell r="O19779">
            <v>867194.88800000004</v>
          </cell>
        </row>
        <row r="19780">
          <cell r="A19780">
            <v>45994</v>
          </cell>
          <cell r="C19780" t="str">
            <v>KOE4K S.A.S</v>
          </cell>
          <cell r="F19780">
            <v>45971.602349537039</v>
          </cell>
          <cell r="G19780">
            <v>46001.60224537037</v>
          </cell>
          <cell r="H19780">
            <v>0</v>
          </cell>
          <cell r="O19780">
            <v>1959155.378</v>
          </cell>
        </row>
        <row r="19781">
          <cell r="A19781">
            <v>45994</v>
          </cell>
          <cell r="C19781" t="str">
            <v>KOE4K S.A.S</v>
          </cell>
          <cell r="F19781">
            <v>45974.634687500002</v>
          </cell>
          <cell r="G19781">
            <v>46004.634317129632</v>
          </cell>
          <cell r="H19781">
            <v>-3</v>
          </cell>
          <cell r="O19781">
            <v>1415117.06</v>
          </cell>
        </row>
        <row r="19782">
          <cell r="A19782">
            <v>45994</v>
          </cell>
          <cell r="C19782" t="str">
            <v>INVERSIONES Y SOLUCIONES DE TRADICION SAS</v>
          </cell>
          <cell r="F19782">
            <v>45947.594456018516</v>
          </cell>
          <cell r="G19782">
            <v>45962.593969907408</v>
          </cell>
          <cell r="H19782">
            <v>39</v>
          </cell>
          <cell r="O19782">
            <v>2728848</v>
          </cell>
        </row>
        <row r="19783">
          <cell r="A19783">
            <v>45994</v>
          </cell>
          <cell r="C19783" t="str">
            <v>INVERSIONES Y SOLUCIONES DE TRADICION SAS</v>
          </cell>
          <cell r="F19783">
            <v>45954.575046296297</v>
          </cell>
          <cell r="G19783">
            <v>45969.572743055556</v>
          </cell>
          <cell r="H19783">
            <v>32</v>
          </cell>
          <cell r="O19783">
            <v>771152</v>
          </cell>
        </row>
        <row r="19784">
          <cell r="A19784">
            <v>45994</v>
          </cell>
          <cell r="C19784" t="str">
            <v>TIGRE COLOMBIA S.A.S</v>
          </cell>
          <cell r="F19784">
            <v>45993.28670138889</v>
          </cell>
          <cell r="G19784">
            <v>46001.285277777781</v>
          </cell>
          <cell r="H19784">
            <v>0</v>
          </cell>
          <cell r="O19784">
            <v>1240000</v>
          </cell>
        </row>
        <row r="19785">
          <cell r="A19785">
            <v>45994</v>
          </cell>
          <cell r="C19785" t="str">
            <v>TIGRE COLOMBIA S.A.S</v>
          </cell>
          <cell r="F19785">
            <v>45993.346076388887</v>
          </cell>
          <cell r="G19785">
            <v>46001.343622685185</v>
          </cell>
          <cell r="H19785">
            <v>0</v>
          </cell>
          <cell r="O19785">
            <v>1045500</v>
          </cell>
        </row>
        <row r="19786">
          <cell r="A19786">
            <v>45994</v>
          </cell>
          <cell r="C19786" t="str">
            <v>TIGRE COLOMBIA S.A.S</v>
          </cell>
          <cell r="F19786">
            <v>45993.352534722224</v>
          </cell>
          <cell r="G19786">
            <v>46001.352280092593</v>
          </cell>
          <cell r="H19786">
            <v>0</v>
          </cell>
          <cell r="O19786">
            <v>1462200</v>
          </cell>
        </row>
        <row r="19787">
          <cell r="A19787">
            <v>45994</v>
          </cell>
          <cell r="C19787" t="str">
            <v>TIGRE COLOMBIA S.A.S</v>
          </cell>
          <cell r="F19787">
            <v>45994.395300925928</v>
          </cell>
          <cell r="G19787">
            <v>46002.395173611112</v>
          </cell>
          <cell r="H19787">
            <v>-1</v>
          </cell>
          <cell r="O19787">
            <v>930000</v>
          </cell>
        </row>
        <row r="19788">
          <cell r="A19788">
            <v>45994</v>
          </cell>
          <cell r="C19788" t="str">
            <v>GRUPO ARTAK S.A.S</v>
          </cell>
          <cell r="F19788">
            <v>45972</v>
          </cell>
          <cell r="G19788">
            <v>46002</v>
          </cell>
          <cell r="H19788">
            <v>0</v>
          </cell>
          <cell r="O19788">
            <v>103740</v>
          </cell>
        </row>
        <row r="19789">
          <cell r="A19789">
            <v>45994</v>
          </cell>
          <cell r="C19789" t="str">
            <v>GRUPO ARTAK S.A.S</v>
          </cell>
          <cell r="F19789">
            <v>45972</v>
          </cell>
          <cell r="G19789">
            <v>46002</v>
          </cell>
          <cell r="H19789">
            <v>0</v>
          </cell>
          <cell r="O19789">
            <v>599600</v>
          </cell>
        </row>
        <row r="19790">
          <cell r="A19790">
            <v>45994</v>
          </cell>
          <cell r="C19790" t="str">
            <v>GRUPO ARTAK S.A.S</v>
          </cell>
          <cell r="F19790">
            <v>45973</v>
          </cell>
          <cell r="G19790">
            <v>46003</v>
          </cell>
          <cell r="H19790">
            <v>-1</v>
          </cell>
          <cell r="O19790">
            <v>58500</v>
          </cell>
        </row>
        <row r="19791">
          <cell r="A19791">
            <v>45994</v>
          </cell>
          <cell r="C19791" t="str">
            <v>GRUPO ARTAK S.A.S</v>
          </cell>
          <cell r="F19791">
            <v>45973</v>
          </cell>
          <cell r="G19791">
            <v>46003</v>
          </cell>
          <cell r="H19791">
            <v>-1</v>
          </cell>
          <cell r="O19791">
            <v>887680</v>
          </cell>
        </row>
        <row r="19792">
          <cell r="A19792">
            <v>45994</v>
          </cell>
          <cell r="C19792" t="str">
            <v>GRUPO ARTAK S.A.S</v>
          </cell>
          <cell r="F19792">
            <v>45975</v>
          </cell>
          <cell r="G19792">
            <v>46005</v>
          </cell>
          <cell r="H19792">
            <v>-3</v>
          </cell>
          <cell r="O19792">
            <v>499800</v>
          </cell>
        </row>
        <row r="19793">
          <cell r="A19793">
            <v>45994</v>
          </cell>
          <cell r="C19793" t="str">
            <v>GRUPO ARTAK S.A.S</v>
          </cell>
          <cell r="F19793">
            <v>45975</v>
          </cell>
          <cell r="G19793">
            <v>46005</v>
          </cell>
          <cell r="H19793">
            <v>-3</v>
          </cell>
          <cell r="O19793">
            <v>1350300</v>
          </cell>
        </row>
        <row r="19794">
          <cell r="A19794">
            <v>45994</v>
          </cell>
          <cell r="C19794" t="str">
            <v>GRUPO ARTAK S.A.S</v>
          </cell>
          <cell r="F19794">
            <v>45976</v>
          </cell>
          <cell r="G19794">
            <v>46006</v>
          </cell>
          <cell r="H19794">
            <v>-4</v>
          </cell>
          <cell r="O19794">
            <v>1317600</v>
          </cell>
        </row>
        <row r="19795">
          <cell r="A19795">
            <v>45994</v>
          </cell>
          <cell r="C19795" t="str">
            <v>GRUPO ARTAK S.A.S</v>
          </cell>
          <cell r="F19795">
            <v>45976</v>
          </cell>
          <cell r="G19795">
            <v>46006</v>
          </cell>
          <cell r="H19795">
            <v>-4</v>
          </cell>
          <cell r="O19795">
            <v>884100</v>
          </cell>
        </row>
        <row r="19796">
          <cell r="A19796">
            <v>45994</v>
          </cell>
          <cell r="C19796" t="str">
            <v>CAJA COLOMBIANA DE SUBSIDIO FAMILIAR COLSUBSIDIO</v>
          </cell>
          <cell r="F19796">
            <v>45986</v>
          </cell>
          <cell r="G19796">
            <v>46016</v>
          </cell>
          <cell r="H19796">
            <v>-14</v>
          </cell>
          <cell r="O19796">
            <v>4444031.4450000003</v>
          </cell>
        </row>
        <row r="19797">
          <cell r="A19797">
            <v>45994</v>
          </cell>
          <cell r="C19797" t="str">
            <v>CAJA COLOMBIANA DE SUBSIDIO FAMILIAR COLSUBSIDIO</v>
          </cell>
          <cell r="F19797">
            <v>45986</v>
          </cell>
          <cell r="G19797">
            <v>46016</v>
          </cell>
          <cell r="H19797">
            <v>-14</v>
          </cell>
          <cell r="O19797">
            <v>10181611.249400001</v>
          </cell>
        </row>
        <row r="19798">
          <cell r="A19798">
            <v>45994</v>
          </cell>
          <cell r="C19798" t="str">
            <v>CAJA COLOMBIANA DE SUBSIDIO FAMILIAR COLSUBSIDIO</v>
          </cell>
          <cell r="F19798">
            <v>45986</v>
          </cell>
          <cell r="G19798">
            <v>46016</v>
          </cell>
          <cell r="H19798">
            <v>-14</v>
          </cell>
          <cell r="O19798">
            <v>3589506.213</v>
          </cell>
        </row>
        <row r="19799">
          <cell r="A19799">
            <v>45994</v>
          </cell>
          <cell r="C19799" t="str">
            <v>CAJA COLOMBIANA DE SUBSIDIO FAMILIAR COLSUBSIDIO</v>
          </cell>
          <cell r="F19799">
            <v>45986</v>
          </cell>
          <cell r="G19799">
            <v>46016</v>
          </cell>
          <cell r="H19799">
            <v>-14</v>
          </cell>
          <cell r="O19799">
            <v>3456354.4679999999</v>
          </cell>
        </row>
        <row r="19800">
          <cell r="A19800">
            <v>45994</v>
          </cell>
          <cell r="C19800" t="str">
            <v>CAJA COLOMBIANA DE SUBSIDIO FAMILIAR COLSUBSIDIO</v>
          </cell>
          <cell r="F19800">
            <v>45986</v>
          </cell>
          <cell r="G19800">
            <v>46016</v>
          </cell>
          <cell r="H19800">
            <v>-14</v>
          </cell>
          <cell r="O19800">
            <v>900135.22199999995</v>
          </cell>
        </row>
        <row r="19801">
          <cell r="A19801">
            <v>45994</v>
          </cell>
          <cell r="C19801" t="str">
            <v>CAJA COLOMBIANA DE SUBSIDIO FAMILIAR COLSUBSIDIO</v>
          </cell>
          <cell r="F19801">
            <v>45986</v>
          </cell>
          <cell r="G19801">
            <v>46016</v>
          </cell>
          <cell r="H19801">
            <v>-14</v>
          </cell>
          <cell r="O19801">
            <v>22115815.715999998</v>
          </cell>
        </row>
        <row r="19802">
          <cell r="A19802">
            <v>45994</v>
          </cell>
          <cell r="C19802" t="str">
            <v>CAJA COLOMBIANA DE SUBSIDIO FAMILIAR COLSUBSIDIO</v>
          </cell>
          <cell r="F19802">
            <v>45986</v>
          </cell>
          <cell r="G19802">
            <v>46016</v>
          </cell>
          <cell r="H19802">
            <v>-14</v>
          </cell>
          <cell r="O19802">
            <v>10408886.32</v>
          </cell>
        </row>
        <row r="19803">
          <cell r="A19803">
            <v>45994</v>
          </cell>
          <cell r="C19803" t="str">
            <v>CAJA COLOMBIANA DE SUBSIDIO FAMILIAR COLSUBSIDIO</v>
          </cell>
          <cell r="F19803">
            <v>45986</v>
          </cell>
          <cell r="G19803">
            <v>46016</v>
          </cell>
          <cell r="H19803">
            <v>-14</v>
          </cell>
          <cell r="O19803">
            <v>792534.88</v>
          </cell>
        </row>
        <row r="19804">
          <cell r="A19804">
            <v>45994</v>
          </cell>
          <cell r="C19804" t="str">
            <v>CAJA COLOMBIANA DE SUBSIDIO FAMILIAR COLSUBSIDIO</v>
          </cell>
          <cell r="F19804">
            <v>45986</v>
          </cell>
          <cell r="G19804">
            <v>46016</v>
          </cell>
          <cell r="H19804">
            <v>-14</v>
          </cell>
          <cell r="O19804">
            <v>2536013.5299999998</v>
          </cell>
        </row>
        <row r="19805">
          <cell r="A19805">
            <v>45994</v>
          </cell>
          <cell r="C19805" t="str">
            <v>CAJA COLOMBIANA DE SUBSIDIO FAMILIAR COLSUBSIDIO</v>
          </cell>
          <cell r="F19805">
            <v>45986</v>
          </cell>
          <cell r="G19805">
            <v>46016</v>
          </cell>
          <cell r="H19805">
            <v>-14</v>
          </cell>
          <cell r="O19805">
            <v>642659.47199999995</v>
          </cell>
        </row>
        <row r="19806">
          <cell r="A19806">
            <v>45994</v>
          </cell>
          <cell r="C19806" t="str">
            <v>CAJA COLOMBIANA DE SUBSIDIO FAMILIAR COLSUBSIDIO</v>
          </cell>
          <cell r="F19806">
            <v>45986</v>
          </cell>
          <cell r="G19806">
            <v>46016</v>
          </cell>
          <cell r="H19806">
            <v>-14</v>
          </cell>
          <cell r="O19806">
            <v>902391.2</v>
          </cell>
        </row>
        <row r="19807">
          <cell r="A19807">
            <v>45994</v>
          </cell>
          <cell r="C19807" t="str">
            <v>CAJA COLOMBIANA DE SUBSIDIO FAMILIAR COLSUBSIDIO</v>
          </cell>
          <cell r="F19807">
            <v>45986</v>
          </cell>
          <cell r="G19807">
            <v>46016</v>
          </cell>
          <cell r="H19807">
            <v>-14</v>
          </cell>
          <cell r="O19807">
            <v>3425800.679</v>
          </cell>
        </row>
        <row r="19808">
          <cell r="A19808">
            <v>45994</v>
          </cell>
          <cell r="C19808" t="str">
            <v>CAJA COLOMBIANA DE SUBSIDIO FAMILIAR COLSUBSIDIO</v>
          </cell>
          <cell r="F19808">
            <v>45986</v>
          </cell>
          <cell r="G19808">
            <v>46016</v>
          </cell>
          <cell r="H19808">
            <v>-14</v>
          </cell>
          <cell r="O19808">
            <v>1037749.88</v>
          </cell>
        </row>
        <row r="19809">
          <cell r="A19809">
            <v>45994</v>
          </cell>
          <cell r="C19809" t="str">
            <v>CAJA COLOMBIANA DE SUBSIDIO FAMILIAR COLSUBSIDIO</v>
          </cell>
          <cell r="F19809">
            <v>45986</v>
          </cell>
          <cell r="G19809">
            <v>46016</v>
          </cell>
          <cell r="H19809">
            <v>-14</v>
          </cell>
          <cell r="O19809">
            <v>329568.96000000002</v>
          </cell>
        </row>
        <row r="19810">
          <cell r="A19810">
            <v>45994</v>
          </cell>
          <cell r="C19810" t="str">
            <v>CAJA COLOMBIANA DE SUBSIDIO FAMILIAR COLSUBSIDIO</v>
          </cell>
          <cell r="F19810">
            <v>45986</v>
          </cell>
          <cell r="G19810">
            <v>46016</v>
          </cell>
          <cell r="H19810">
            <v>-14</v>
          </cell>
          <cell r="O19810">
            <v>336631.152</v>
          </cell>
        </row>
        <row r="19811">
          <cell r="A19811">
            <v>45994</v>
          </cell>
          <cell r="C19811" t="str">
            <v>CAJA COLOMBIANA DE SUBSIDIO FAMILIAR COLSUBSIDIO</v>
          </cell>
          <cell r="F19811">
            <v>45986</v>
          </cell>
          <cell r="G19811">
            <v>46016</v>
          </cell>
          <cell r="H19811">
            <v>-14</v>
          </cell>
          <cell r="O19811">
            <v>386507.88299999997</v>
          </cell>
        </row>
        <row r="19812">
          <cell r="A19812">
            <v>45994</v>
          </cell>
          <cell r="C19812" t="str">
            <v>CAJA COLOMBIANA DE SUBSIDIO FAMILIAR COLSUBSIDIO</v>
          </cell>
          <cell r="F19812">
            <v>45986</v>
          </cell>
          <cell r="G19812">
            <v>46016</v>
          </cell>
          <cell r="H19812">
            <v>-14</v>
          </cell>
          <cell r="O19812">
            <v>4068999.6239999998</v>
          </cell>
        </row>
        <row r="19813">
          <cell r="A19813">
            <v>45994</v>
          </cell>
          <cell r="C19813" t="str">
            <v>CAJA COLOMBIANA DE SUBSIDIO FAMILIAR COLSUBSIDIO</v>
          </cell>
          <cell r="F19813">
            <v>45986</v>
          </cell>
          <cell r="G19813">
            <v>46016</v>
          </cell>
          <cell r="H19813">
            <v>-14</v>
          </cell>
          <cell r="O19813">
            <v>298181.44</v>
          </cell>
        </row>
        <row r="19814">
          <cell r="A19814">
            <v>45994</v>
          </cell>
          <cell r="C19814" t="str">
            <v>CAJA COLOMBIANA DE SUBSIDIO FAMILIAR COLSUBSIDIO</v>
          </cell>
          <cell r="F19814">
            <v>45986</v>
          </cell>
          <cell r="G19814">
            <v>46016</v>
          </cell>
          <cell r="H19814">
            <v>-14</v>
          </cell>
          <cell r="O19814">
            <v>4200238.6919999998</v>
          </cell>
        </row>
        <row r="19815">
          <cell r="A19815">
            <v>45994</v>
          </cell>
          <cell r="C19815" t="str">
            <v>CAJA COLOMBIANA DE SUBSIDIO FAMILIAR COLSUBSIDIO</v>
          </cell>
          <cell r="F19815">
            <v>45986</v>
          </cell>
          <cell r="G19815">
            <v>46016</v>
          </cell>
          <cell r="H19815">
            <v>-14</v>
          </cell>
          <cell r="O19815">
            <v>1003125.522</v>
          </cell>
        </row>
        <row r="19816">
          <cell r="A19816">
            <v>45994</v>
          </cell>
          <cell r="C19816" t="str">
            <v>CAJA COLOMBIANA DE SUBSIDIO FAMILIAR COLSUBSIDIO</v>
          </cell>
          <cell r="F19816">
            <v>45986</v>
          </cell>
          <cell r="G19816">
            <v>46016</v>
          </cell>
          <cell r="H19816">
            <v>-14</v>
          </cell>
          <cell r="O19816">
            <v>120841.952</v>
          </cell>
        </row>
        <row r="19817">
          <cell r="A19817">
            <v>45994</v>
          </cell>
          <cell r="C19817" t="str">
            <v>CAJA COLOMBIANA DE SUBSIDIO FAMILIAR COLSUBSIDIO</v>
          </cell>
          <cell r="F19817">
            <v>45986</v>
          </cell>
          <cell r="G19817">
            <v>46016</v>
          </cell>
          <cell r="H19817">
            <v>-14</v>
          </cell>
          <cell r="O19817">
            <v>453353.49200000003</v>
          </cell>
        </row>
        <row r="19818">
          <cell r="A19818">
            <v>45994</v>
          </cell>
          <cell r="C19818" t="str">
            <v>CAJA COLOMBIANA DE SUBSIDIO FAMILIAR COLSUBSIDIO</v>
          </cell>
          <cell r="F19818">
            <v>45986</v>
          </cell>
          <cell r="G19818">
            <v>46016</v>
          </cell>
          <cell r="H19818">
            <v>-14</v>
          </cell>
          <cell r="O19818">
            <v>1113864.6159999999</v>
          </cell>
        </row>
        <row r="19819">
          <cell r="A19819">
            <v>45994</v>
          </cell>
          <cell r="C19819" t="str">
            <v>CAJA COLOMBIANA DE SUBSIDIO FAMILIAR COLSUBSIDIO</v>
          </cell>
          <cell r="F19819">
            <v>45986</v>
          </cell>
          <cell r="G19819">
            <v>46016</v>
          </cell>
          <cell r="H19819">
            <v>-14</v>
          </cell>
          <cell r="O19819">
            <v>2319930.0720000002</v>
          </cell>
        </row>
        <row r="19820">
          <cell r="A19820">
            <v>45994</v>
          </cell>
          <cell r="C19820" t="str">
            <v>CAJA COLOMBIANA DE SUBSIDIO FAMILIAR COLSUBSIDIO</v>
          </cell>
          <cell r="F19820">
            <v>45986</v>
          </cell>
          <cell r="G19820">
            <v>46016</v>
          </cell>
          <cell r="H19820">
            <v>-14</v>
          </cell>
          <cell r="O19820">
            <v>727562.71360000002</v>
          </cell>
        </row>
        <row r="19821">
          <cell r="A19821">
            <v>45994</v>
          </cell>
          <cell r="C19821" t="str">
            <v>CAJA COLOMBIANA DE SUBSIDIO FAMILIAR COLSUBSIDIO</v>
          </cell>
          <cell r="F19821">
            <v>45986</v>
          </cell>
          <cell r="G19821">
            <v>46016</v>
          </cell>
          <cell r="H19821">
            <v>-14</v>
          </cell>
          <cell r="O19821">
            <v>2007035.7320000001</v>
          </cell>
        </row>
        <row r="19822">
          <cell r="A19822">
            <v>45994</v>
          </cell>
          <cell r="C19822" t="str">
            <v>CAJA COLOMBIANA DE SUBSIDIO FAMILIAR COLSUBSIDIO</v>
          </cell>
          <cell r="F19822">
            <v>45986</v>
          </cell>
          <cell r="G19822">
            <v>46016</v>
          </cell>
          <cell r="H19822">
            <v>-14</v>
          </cell>
          <cell r="O19822">
            <v>451097.51400000002</v>
          </cell>
        </row>
        <row r="19823">
          <cell r="A19823">
            <v>45994</v>
          </cell>
          <cell r="C19823" t="str">
            <v>CAJA COLOMBIANA DE SUBSIDIO FAMILIAR COLSUBSIDIO</v>
          </cell>
          <cell r="F19823">
            <v>45986</v>
          </cell>
          <cell r="G19823">
            <v>46016</v>
          </cell>
          <cell r="H19823">
            <v>-14</v>
          </cell>
          <cell r="O19823">
            <v>2874165.0150000001</v>
          </cell>
        </row>
        <row r="19824">
          <cell r="A19824">
            <v>45994</v>
          </cell>
          <cell r="C19824" t="str">
            <v>CAJA COLOMBIANA DE SUBSIDIO FAMILIAR COLSUBSIDIO</v>
          </cell>
          <cell r="F19824">
            <v>45986</v>
          </cell>
          <cell r="G19824">
            <v>46016</v>
          </cell>
          <cell r="H19824">
            <v>-14</v>
          </cell>
          <cell r="O19824">
            <v>1223917.108</v>
          </cell>
        </row>
        <row r="19825">
          <cell r="A19825">
            <v>45994</v>
          </cell>
          <cell r="C19825" t="str">
            <v>CAJA COLOMBIANA DE SUBSIDIO FAMILIAR COLSUBSIDIO</v>
          </cell>
          <cell r="F19825">
            <v>45986</v>
          </cell>
          <cell r="G19825">
            <v>46016</v>
          </cell>
          <cell r="H19825">
            <v>-14</v>
          </cell>
          <cell r="O19825">
            <v>324860.83199999999</v>
          </cell>
        </row>
        <row r="19826">
          <cell r="A19826">
            <v>45994</v>
          </cell>
          <cell r="C19826" t="str">
            <v>CAJA COLOMBIANA DE SUBSIDIO FAMILIAR COLSUBSIDIO</v>
          </cell>
          <cell r="F19826">
            <v>45986</v>
          </cell>
          <cell r="G19826">
            <v>46016</v>
          </cell>
          <cell r="H19826">
            <v>-14</v>
          </cell>
          <cell r="O19826">
            <v>682041.00100000005</v>
          </cell>
        </row>
        <row r="19827">
          <cell r="A19827">
            <v>45994</v>
          </cell>
          <cell r="C19827" t="str">
            <v>CAJA COLOMBIANA DE SUBSIDIO FAMILIAR COLSUBSIDIO</v>
          </cell>
          <cell r="F19827">
            <v>45986</v>
          </cell>
          <cell r="G19827">
            <v>46016</v>
          </cell>
          <cell r="H19827">
            <v>-14</v>
          </cell>
          <cell r="O19827">
            <v>753692.82400000002</v>
          </cell>
        </row>
        <row r="19828">
          <cell r="A19828">
            <v>45994</v>
          </cell>
          <cell r="C19828" t="str">
            <v>CAJA COLOMBIANA DE SUBSIDIO FAMILIAR COLSUBSIDIO</v>
          </cell>
          <cell r="F19828">
            <v>45986</v>
          </cell>
          <cell r="G19828">
            <v>46016</v>
          </cell>
          <cell r="H19828">
            <v>-14</v>
          </cell>
          <cell r="O19828">
            <v>1217345.3459999999</v>
          </cell>
        </row>
        <row r="19829">
          <cell r="A19829">
            <v>45994</v>
          </cell>
          <cell r="C19829" t="str">
            <v>CAJA COLOMBIANA DE SUBSIDIO FAMILIAR COLSUBSIDIO</v>
          </cell>
          <cell r="F19829">
            <v>45986</v>
          </cell>
          <cell r="G19829">
            <v>46016</v>
          </cell>
          <cell r="H19829">
            <v>-14</v>
          </cell>
          <cell r="O19829">
            <v>1481000.514</v>
          </cell>
        </row>
        <row r="19830">
          <cell r="A19830">
            <v>45994</v>
          </cell>
          <cell r="C19830" t="str">
            <v>CAJA COLOMBIANA DE SUBSIDIO FAMILIAR COLSUBSIDIO</v>
          </cell>
          <cell r="F19830">
            <v>45986</v>
          </cell>
          <cell r="G19830">
            <v>46016</v>
          </cell>
          <cell r="H19830">
            <v>-14</v>
          </cell>
          <cell r="O19830">
            <v>1858710.0828</v>
          </cell>
        </row>
        <row r="19831">
          <cell r="A19831">
            <v>45994</v>
          </cell>
          <cell r="C19831" t="str">
            <v>VENTAS MOSTRADOR</v>
          </cell>
          <cell r="F19831">
            <v>45994</v>
          </cell>
          <cell r="G19831">
            <v>45994</v>
          </cell>
          <cell r="H19831">
            <v>0</v>
          </cell>
          <cell r="O19831">
            <v>230603</v>
          </cell>
        </row>
        <row r="19832">
          <cell r="A19832">
            <v>45994</v>
          </cell>
          <cell r="C19832" t="str">
            <v>PAULA JINNET ARDILA GOMEZ</v>
          </cell>
          <cell r="F19832">
            <v>45992.330810185187</v>
          </cell>
          <cell r="G19832">
            <v>45993.329918981479</v>
          </cell>
          <cell r="H19832">
            <v>8</v>
          </cell>
          <cell r="O19832">
            <v>351900</v>
          </cell>
        </row>
        <row r="19833">
          <cell r="A19833">
            <v>45994</v>
          </cell>
          <cell r="C19833" t="str">
            <v>VENTAS MOSTRADOR</v>
          </cell>
          <cell r="F19833">
            <v>45994</v>
          </cell>
          <cell r="G19833">
            <v>45994</v>
          </cell>
          <cell r="H19833">
            <v>0</v>
          </cell>
          <cell r="O19833">
            <v>1409642</v>
          </cell>
        </row>
        <row r="19834">
          <cell r="A19834">
            <v>45994</v>
          </cell>
          <cell r="C19834" t="str">
            <v>COMERCIALIZADORA SARODI LTDA</v>
          </cell>
          <cell r="F19834">
            <v>45973.593923611108</v>
          </cell>
          <cell r="G19834">
            <v>45974.593854166669</v>
          </cell>
          <cell r="H19834">
            <v>27</v>
          </cell>
          <cell r="O19834">
            <v>7078400</v>
          </cell>
        </row>
        <row r="19835">
          <cell r="A19835">
            <v>45994</v>
          </cell>
          <cell r="C19835" t="str">
            <v>BACO FOODS COLOMBIA S.A.S</v>
          </cell>
          <cell r="F19835">
            <v>45951.434548611112</v>
          </cell>
          <cell r="G19835">
            <v>45981.434201388889</v>
          </cell>
          <cell r="H19835">
            <v>20</v>
          </cell>
          <cell r="O19835">
            <v>1204000</v>
          </cell>
        </row>
        <row r="19836">
          <cell r="A19836">
            <v>45994</v>
          </cell>
          <cell r="C19836" t="str">
            <v>BACO FOODS COLOMBIA S.A.S</v>
          </cell>
          <cell r="F19836">
            <v>45957.444907407407</v>
          </cell>
          <cell r="G19836">
            <v>45987.444247685184</v>
          </cell>
          <cell r="H19836">
            <v>14</v>
          </cell>
          <cell r="O19836">
            <v>230400</v>
          </cell>
        </row>
        <row r="19837">
          <cell r="A19837">
            <v>45994</v>
          </cell>
          <cell r="C19837" t="str">
            <v>BACO FOODS COLOMBIA S.A.S</v>
          </cell>
          <cell r="F19837">
            <v>45958.482870370368</v>
          </cell>
          <cell r="G19837">
            <v>45988.482673611114</v>
          </cell>
          <cell r="H19837">
            <v>13</v>
          </cell>
          <cell r="O19837">
            <v>1087479.1200000001</v>
          </cell>
        </row>
        <row r="19838">
          <cell r="A19838">
            <v>45994</v>
          </cell>
          <cell r="C19838" t="str">
            <v>BACO FOODS COLOMBIA S.A.S</v>
          </cell>
          <cell r="F19838">
            <v>45962.487824074073</v>
          </cell>
          <cell r="G19838">
            <v>45992.487708333334</v>
          </cell>
          <cell r="H19838">
            <v>9</v>
          </cell>
          <cell r="O19838">
            <v>2129547.0240000002</v>
          </cell>
        </row>
        <row r="19839">
          <cell r="A19839">
            <v>45994</v>
          </cell>
          <cell r="C19839" t="str">
            <v>CRISTIAN MANUEL BELTRAN VALENZUELA</v>
          </cell>
          <cell r="F19839">
            <v>45994.267453703702</v>
          </cell>
          <cell r="G19839">
            <v>46002.266261574077</v>
          </cell>
          <cell r="H19839">
            <v>-1</v>
          </cell>
          <cell r="O19839">
            <v>1632300</v>
          </cell>
        </row>
        <row r="19840">
          <cell r="A19840">
            <v>45994</v>
          </cell>
          <cell r="C19840" t="str">
            <v>BENJAMIN  CHAPARRO AMEZQUITA</v>
          </cell>
          <cell r="F19840">
            <v>45994.261087962965</v>
          </cell>
          <cell r="G19840">
            <v>45995.260648148149</v>
          </cell>
          <cell r="H19840">
            <v>6</v>
          </cell>
          <cell r="O19840">
            <v>3377900</v>
          </cell>
        </row>
        <row r="19841">
          <cell r="A19841">
            <v>45994</v>
          </cell>
          <cell r="C19841" t="str">
            <v>PRODUCTOS TOLIMENSES LA RICA S.A.S</v>
          </cell>
          <cell r="F19841">
            <v>45985</v>
          </cell>
          <cell r="G19841">
            <v>45993</v>
          </cell>
          <cell r="H19841">
            <v>8</v>
          </cell>
          <cell r="O19841">
            <v>2572760</v>
          </cell>
        </row>
        <row r="19842">
          <cell r="A19842">
            <v>45994</v>
          </cell>
          <cell r="C19842" t="str">
            <v>PRODUCTOS TOLIMENSES LA RICA S.A.S</v>
          </cell>
          <cell r="F19842">
            <v>45988</v>
          </cell>
          <cell r="G19842">
            <v>45996</v>
          </cell>
          <cell r="H19842">
            <v>5</v>
          </cell>
          <cell r="O19842">
            <v>5145000</v>
          </cell>
        </row>
        <row r="19843">
          <cell r="A19843">
            <v>45995</v>
          </cell>
          <cell r="C19843" t="str">
            <v>JUAN MANUEL PALLARES ARRIETA</v>
          </cell>
          <cell r="F19843">
            <v>45981.50136574074</v>
          </cell>
          <cell r="G19843">
            <v>45982.501180555555</v>
          </cell>
          <cell r="H19843">
            <v>19</v>
          </cell>
          <cell r="O19843">
            <v>11940</v>
          </cell>
        </row>
        <row r="19844">
          <cell r="A19844">
            <v>45995</v>
          </cell>
          <cell r="C19844" t="str">
            <v>VENTAS MOSTRADOR</v>
          </cell>
          <cell r="F19844">
            <v>45995</v>
          </cell>
          <cell r="G19844">
            <v>45995</v>
          </cell>
          <cell r="H19844">
            <v>0</v>
          </cell>
          <cell r="O19844">
            <v>16805</v>
          </cell>
        </row>
        <row r="19845">
          <cell r="A19845">
            <v>45995</v>
          </cell>
          <cell r="C19845" t="str">
            <v>VENTAS MOSTRADOR</v>
          </cell>
          <cell r="F19845">
            <v>45995</v>
          </cell>
          <cell r="G19845">
            <v>45995</v>
          </cell>
          <cell r="H19845">
            <v>0</v>
          </cell>
          <cell r="O19845">
            <v>19899</v>
          </cell>
        </row>
        <row r="19846">
          <cell r="A19846">
            <v>45995</v>
          </cell>
          <cell r="C19846" t="str">
            <v>VENTAS MOSTRADOR</v>
          </cell>
          <cell r="F19846">
            <v>45995</v>
          </cell>
          <cell r="G19846">
            <v>45995</v>
          </cell>
          <cell r="H19846">
            <v>0</v>
          </cell>
          <cell r="O19846">
            <v>20400</v>
          </cell>
        </row>
        <row r="19847">
          <cell r="A19847">
            <v>45995</v>
          </cell>
          <cell r="C19847" t="str">
            <v>JUAN MANUEL PALLARES ARRIETA</v>
          </cell>
          <cell r="F19847">
            <v>45981.50136574074</v>
          </cell>
          <cell r="G19847">
            <v>45982.501180555555</v>
          </cell>
          <cell r="H19847">
            <v>19</v>
          </cell>
          <cell r="O19847">
            <v>23877</v>
          </cell>
        </row>
        <row r="19848">
          <cell r="A19848">
            <v>45995</v>
          </cell>
          <cell r="C19848" t="str">
            <v>VENTAS MOSTRADOR</v>
          </cell>
          <cell r="F19848">
            <v>45995</v>
          </cell>
          <cell r="G19848">
            <v>45995</v>
          </cell>
          <cell r="H19848">
            <v>0</v>
          </cell>
          <cell r="O19848">
            <v>24960</v>
          </cell>
        </row>
        <row r="19849">
          <cell r="A19849">
            <v>45995</v>
          </cell>
          <cell r="C19849" t="str">
            <v>VENTAS MOSTRADOR</v>
          </cell>
          <cell r="F19849">
            <v>45995</v>
          </cell>
          <cell r="G19849">
            <v>45995</v>
          </cell>
          <cell r="H19849">
            <v>0</v>
          </cell>
          <cell r="O19849">
            <v>25216</v>
          </cell>
        </row>
        <row r="19850">
          <cell r="A19850">
            <v>45995</v>
          </cell>
          <cell r="C19850" t="str">
            <v>VENTAS MOSTRADOR</v>
          </cell>
          <cell r="F19850">
            <v>45995</v>
          </cell>
          <cell r="G19850">
            <v>45995</v>
          </cell>
          <cell r="H19850">
            <v>0</v>
          </cell>
          <cell r="O19850">
            <v>30005</v>
          </cell>
        </row>
        <row r="19851">
          <cell r="A19851">
            <v>45995</v>
          </cell>
          <cell r="C19851" t="str">
            <v>VENTAS MOSTRADOR</v>
          </cell>
          <cell r="F19851">
            <v>45995</v>
          </cell>
          <cell r="G19851">
            <v>45995</v>
          </cell>
          <cell r="H19851">
            <v>0</v>
          </cell>
          <cell r="O19851">
            <v>31960</v>
          </cell>
        </row>
        <row r="19852">
          <cell r="A19852">
            <v>45995</v>
          </cell>
          <cell r="C19852" t="str">
            <v>VENTAS MOSTRADOR</v>
          </cell>
          <cell r="F19852">
            <v>45995</v>
          </cell>
          <cell r="G19852">
            <v>45995</v>
          </cell>
          <cell r="H19852">
            <v>0</v>
          </cell>
          <cell r="O19852">
            <v>45155</v>
          </cell>
        </row>
        <row r="19853">
          <cell r="A19853">
            <v>45995</v>
          </cell>
          <cell r="C19853" t="str">
            <v>VENTAS MOSTRADOR</v>
          </cell>
          <cell r="F19853">
            <v>45995</v>
          </cell>
          <cell r="G19853">
            <v>45995</v>
          </cell>
          <cell r="H19853">
            <v>0</v>
          </cell>
          <cell r="O19853">
            <v>56000</v>
          </cell>
        </row>
        <row r="19854">
          <cell r="A19854">
            <v>45995</v>
          </cell>
          <cell r="C19854" t="str">
            <v>VENTAS MOSTRADOR</v>
          </cell>
          <cell r="F19854">
            <v>45995</v>
          </cell>
          <cell r="G19854">
            <v>45995</v>
          </cell>
          <cell r="H19854">
            <v>0</v>
          </cell>
          <cell r="O19854">
            <v>57120</v>
          </cell>
        </row>
        <row r="19855">
          <cell r="A19855">
            <v>45995</v>
          </cell>
          <cell r="C19855" t="str">
            <v>VENTAS MOSTRADOR</v>
          </cell>
          <cell r="F19855">
            <v>45995</v>
          </cell>
          <cell r="G19855">
            <v>45995</v>
          </cell>
          <cell r="H19855">
            <v>0</v>
          </cell>
          <cell r="O19855">
            <v>70800</v>
          </cell>
        </row>
        <row r="19856">
          <cell r="A19856">
            <v>45995</v>
          </cell>
          <cell r="C19856" t="str">
            <v>VENTAS MOSTRADOR</v>
          </cell>
          <cell r="F19856">
            <v>45995</v>
          </cell>
          <cell r="G19856">
            <v>45995</v>
          </cell>
          <cell r="H19856">
            <v>0</v>
          </cell>
          <cell r="O19856">
            <v>94361</v>
          </cell>
        </row>
        <row r="19857">
          <cell r="A19857">
            <v>45995</v>
          </cell>
          <cell r="C19857" t="str">
            <v>VENTAS MOSTRADOR</v>
          </cell>
          <cell r="F19857">
            <v>45995</v>
          </cell>
          <cell r="G19857">
            <v>45995</v>
          </cell>
          <cell r="H19857">
            <v>0</v>
          </cell>
          <cell r="O19857">
            <v>96656</v>
          </cell>
        </row>
        <row r="19858">
          <cell r="A19858">
            <v>45995</v>
          </cell>
          <cell r="C19858" t="str">
            <v>VENTAS MOSTRADOR</v>
          </cell>
          <cell r="F19858">
            <v>45995</v>
          </cell>
          <cell r="G19858">
            <v>45995</v>
          </cell>
          <cell r="H19858">
            <v>0</v>
          </cell>
          <cell r="O19858">
            <v>98890</v>
          </cell>
        </row>
        <row r="19859">
          <cell r="A19859">
            <v>45995</v>
          </cell>
          <cell r="C19859" t="str">
            <v>FABIAN LEONARGO GOMEZ JUNCA</v>
          </cell>
          <cell r="F19859">
            <v>45994.336145833331</v>
          </cell>
          <cell r="G19859">
            <v>45995.336018518516</v>
          </cell>
          <cell r="H19859">
            <v>6</v>
          </cell>
          <cell r="O19859">
            <v>102000</v>
          </cell>
        </row>
        <row r="19860">
          <cell r="A19860">
            <v>45995</v>
          </cell>
          <cell r="C19860" t="str">
            <v>SONIA CONTANZA CARDENAS MURCIA</v>
          </cell>
          <cell r="F19860">
            <v>45995.409849537034</v>
          </cell>
          <cell r="G19860">
            <v>45996.409687500003</v>
          </cell>
          <cell r="H19860">
            <v>5</v>
          </cell>
          <cell r="O19860">
            <v>110000</v>
          </cell>
        </row>
        <row r="19861">
          <cell r="A19861">
            <v>45995</v>
          </cell>
          <cell r="C19861" t="str">
            <v>YALINDI  BONILLA GRANADOS</v>
          </cell>
          <cell r="F19861">
            <v>45995.401979166665</v>
          </cell>
          <cell r="G19861">
            <v>45996.401030092595</v>
          </cell>
          <cell r="H19861">
            <v>5</v>
          </cell>
          <cell r="O19861">
            <v>139600</v>
          </cell>
        </row>
        <row r="19862">
          <cell r="A19862">
            <v>45995</v>
          </cell>
          <cell r="C19862" t="str">
            <v>BASTIDAS MEDINA MARCELA</v>
          </cell>
          <cell r="F19862">
            <v>45994</v>
          </cell>
          <cell r="G19862">
            <v>45995</v>
          </cell>
          <cell r="H19862">
            <v>6</v>
          </cell>
          <cell r="O19862">
            <v>148000</v>
          </cell>
        </row>
        <row r="19863">
          <cell r="A19863">
            <v>45995</v>
          </cell>
          <cell r="C19863" t="str">
            <v>ELSY  GORDILLO GIL</v>
          </cell>
          <cell r="F19863">
            <v>45995.283645833333</v>
          </cell>
          <cell r="G19863">
            <v>45996.283506944441</v>
          </cell>
          <cell r="H19863">
            <v>8</v>
          </cell>
          <cell r="O19863">
            <v>166000</v>
          </cell>
        </row>
        <row r="19864">
          <cell r="A19864">
            <v>45995</v>
          </cell>
          <cell r="C19864" t="str">
            <v>VENTAS MOSTRADOR</v>
          </cell>
          <cell r="F19864">
            <v>45995</v>
          </cell>
          <cell r="G19864">
            <v>45995</v>
          </cell>
          <cell r="H19864">
            <v>0</v>
          </cell>
          <cell r="O19864">
            <v>173390</v>
          </cell>
        </row>
        <row r="19865">
          <cell r="A19865">
            <v>45995</v>
          </cell>
          <cell r="C19865" t="str">
            <v>VENTAS MOSTRADOR</v>
          </cell>
          <cell r="F19865">
            <v>45995</v>
          </cell>
          <cell r="G19865">
            <v>45995</v>
          </cell>
          <cell r="H19865">
            <v>0</v>
          </cell>
          <cell r="O19865">
            <v>175440</v>
          </cell>
        </row>
        <row r="19866">
          <cell r="A19866">
            <v>45995</v>
          </cell>
          <cell r="C19866" t="str">
            <v>CARLOS ANDRES HERNANDEZ MARTINEZ</v>
          </cell>
          <cell r="F19866">
            <v>45993.601736111108</v>
          </cell>
          <cell r="G19866">
            <v>45994.601319444446</v>
          </cell>
          <cell r="H19866">
            <v>15</v>
          </cell>
          <cell r="O19866">
            <v>212749.99</v>
          </cell>
        </row>
        <row r="19867">
          <cell r="A19867">
            <v>45995</v>
          </cell>
          <cell r="C19867" t="str">
            <v>LUZ MARINA PELAYO ORTIZ</v>
          </cell>
          <cell r="F19867">
            <v>45994.460532407407</v>
          </cell>
          <cell r="G19867">
            <v>45995.460185185184</v>
          </cell>
          <cell r="H19867">
            <v>11</v>
          </cell>
          <cell r="O19867">
            <v>246600</v>
          </cell>
        </row>
        <row r="19868">
          <cell r="A19868">
            <v>45995</v>
          </cell>
          <cell r="C19868" t="str">
            <v>CARLOS ANDRES CORTES PACHON</v>
          </cell>
          <cell r="F19868">
            <v>45992.332245370373</v>
          </cell>
          <cell r="G19868">
            <v>45993.331990740742</v>
          </cell>
          <cell r="H19868">
            <v>8</v>
          </cell>
          <cell r="O19868">
            <v>287900</v>
          </cell>
        </row>
        <row r="19869">
          <cell r="A19869">
            <v>45995</v>
          </cell>
          <cell r="C19869" t="str">
            <v>MEXICAN FOOD INDUSTRY SAS</v>
          </cell>
          <cell r="F19869">
            <v>45988.290983796294</v>
          </cell>
          <cell r="G19869">
            <v>45996.290833333333</v>
          </cell>
          <cell r="H19869">
            <v>13</v>
          </cell>
          <cell r="O19869">
            <v>303600</v>
          </cell>
        </row>
        <row r="19870">
          <cell r="A19870">
            <v>45995</v>
          </cell>
          <cell r="C19870" t="str">
            <v>MARCO DUVAN CHAPARRO GOMEZ</v>
          </cell>
          <cell r="F19870">
            <v>45995</v>
          </cell>
          <cell r="G19870">
            <v>45996</v>
          </cell>
          <cell r="H19870">
            <v>10</v>
          </cell>
          <cell r="O19870">
            <v>1100000</v>
          </cell>
        </row>
        <row r="19871">
          <cell r="A19871">
            <v>45995</v>
          </cell>
          <cell r="C19871" t="str">
            <v>GOMEZ ARIAS CARLOS ARTURO</v>
          </cell>
          <cell r="F19871">
            <v>45995</v>
          </cell>
          <cell r="G19871">
            <v>45996</v>
          </cell>
          <cell r="H19871">
            <v>5</v>
          </cell>
          <cell r="O19871">
            <v>1331400</v>
          </cell>
        </row>
        <row r="19872">
          <cell r="A19872">
            <v>45995</v>
          </cell>
          <cell r="C19872" t="str">
            <v>MARIA CRISTINA JAIME</v>
          </cell>
          <cell r="F19872">
            <v>45994.627789351849</v>
          </cell>
          <cell r="G19872">
            <v>45995.62773148148</v>
          </cell>
          <cell r="H19872">
            <v>6</v>
          </cell>
          <cell r="O19872">
            <v>1378700</v>
          </cell>
        </row>
        <row r="19873">
          <cell r="A19873">
            <v>45995</v>
          </cell>
          <cell r="C19873" t="str">
            <v>LIDA  DAZA</v>
          </cell>
          <cell r="F19873">
            <v>45995.430011574077</v>
          </cell>
          <cell r="G19873">
            <v>45996.427986111114</v>
          </cell>
          <cell r="H19873">
            <v>8</v>
          </cell>
          <cell r="O19873">
            <v>1562100</v>
          </cell>
        </row>
        <row r="19874">
          <cell r="A19874">
            <v>45995</v>
          </cell>
          <cell r="C19874" t="str">
            <v>COMUNION BGTA SAS</v>
          </cell>
          <cell r="F19874">
            <v>45966.287395833337</v>
          </cell>
          <cell r="G19874">
            <v>45981.287245370368</v>
          </cell>
          <cell r="H19874">
            <v>20</v>
          </cell>
          <cell r="O19874">
            <v>304633.57400000002</v>
          </cell>
        </row>
        <row r="19875">
          <cell r="A19875">
            <v>45995</v>
          </cell>
          <cell r="C19875" t="str">
            <v>COMUNION BGTA SAS</v>
          </cell>
          <cell r="F19875">
            <v>45975.242511574077</v>
          </cell>
          <cell r="G19875">
            <v>45990.241863425923</v>
          </cell>
          <cell r="H19875">
            <v>11</v>
          </cell>
          <cell r="O19875">
            <v>226757.32199999999</v>
          </cell>
        </row>
        <row r="19876">
          <cell r="A19876">
            <v>45995</v>
          </cell>
          <cell r="C19876" t="str">
            <v xml:space="preserve">THE BOY ENTERPRISES SAS </v>
          </cell>
          <cell r="F19876">
            <v>45931.1877662037</v>
          </cell>
          <cell r="G19876">
            <v>45946.187245370369</v>
          </cell>
          <cell r="H19876">
            <v>55</v>
          </cell>
          <cell r="O19876">
            <v>166500</v>
          </cell>
        </row>
        <row r="19877">
          <cell r="A19877">
            <v>45995</v>
          </cell>
          <cell r="C19877" t="str">
            <v xml:space="preserve">THE BOY ENTERPRISES SAS </v>
          </cell>
          <cell r="F19877">
            <v>45932.210486111115</v>
          </cell>
          <cell r="G19877">
            <v>45947.21020833333</v>
          </cell>
          <cell r="H19877">
            <v>54</v>
          </cell>
          <cell r="O19877">
            <v>354900</v>
          </cell>
        </row>
        <row r="19878">
          <cell r="A19878">
            <v>45995</v>
          </cell>
          <cell r="C19878" t="str">
            <v xml:space="preserve">THE BOY ENTERPRISES SAS </v>
          </cell>
          <cell r="F19878">
            <v>45937.242523148147</v>
          </cell>
          <cell r="G19878">
            <v>45952.240532407406</v>
          </cell>
          <cell r="H19878">
            <v>49</v>
          </cell>
          <cell r="O19878">
            <v>246050</v>
          </cell>
        </row>
        <row r="19879">
          <cell r="A19879">
            <v>45995</v>
          </cell>
          <cell r="C19879" t="str">
            <v>POLA Y TEJO SAS</v>
          </cell>
          <cell r="F19879">
            <v>45981.289201388892</v>
          </cell>
          <cell r="G19879">
            <v>45996.287002314813</v>
          </cell>
          <cell r="H19879">
            <v>5</v>
          </cell>
          <cell r="O19879">
            <v>1226600</v>
          </cell>
        </row>
        <row r="19880">
          <cell r="A19880">
            <v>45995</v>
          </cell>
          <cell r="C19880" t="str">
            <v>POLA Y TEJO SAS</v>
          </cell>
          <cell r="F19880">
            <v>45983.468564814815</v>
          </cell>
          <cell r="G19880">
            <v>45998.465578703705</v>
          </cell>
          <cell r="H19880">
            <v>3</v>
          </cell>
          <cell r="O19880">
            <v>824700</v>
          </cell>
        </row>
        <row r="19881">
          <cell r="A19881">
            <v>45995</v>
          </cell>
          <cell r="C19881" t="str">
            <v>INFARTO SAS</v>
          </cell>
          <cell r="F19881">
            <v>45974.29787037037</v>
          </cell>
          <cell r="G19881">
            <v>45994.297650462962</v>
          </cell>
          <cell r="H19881">
            <v>9</v>
          </cell>
          <cell r="O19881">
            <v>271471.43599999999</v>
          </cell>
        </row>
        <row r="19882">
          <cell r="A19882">
            <v>45995</v>
          </cell>
          <cell r="C19882" t="str">
            <v>INFARTO SAS</v>
          </cell>
          <cell r="F19882">
            <v>45975.251342592594</v>
          </cell>
          <cell r="G19882">
            <v>45995.244537037041</v>
          </cell>
          <cell r="H19882">
            <v>8</v>
          </cell>
          <cell r="O19882">
            <v>1795336.4080000001</v>
          </cell>
        </row>
        <row r="19883">
          <cell r="A19883">
            <v>45995</v>
          </cell>
          <cell r="C19883" t="str">
            <v>INFARTO SAS</v>
          </cell>
          <cell r="F19883">
            <v>45975.286319444444</v>
          </cell>
          <cell r="G19883">
            <v>45995.286226851851</v>
          </cell>
          <cell r="H19883">
            <v>8</v>
          </cell>
          <cell r="O19883">
            <v>193495.598</v>
          </cell>
        </row>
        <row r="19884">
          <cell r="A19884">
            <v>45995</v>
          </cell>
          <cell r="C19884" t="str">
            <v>INFARTO SAS</v>
          </cell>
          <cell r="F19884">
            <v>45979.367164351854</v>
          </cell>
          <cell r="G19884">
            <v>45999.367002314815</v>
          </cell>
          <cell r="H19884">
            <v>4</v>
          </cell>
          <cell r="O19884">
            <v>209728.11600000001</v>
          </cell>
        </row>
        <row r="19885">
          <cell r="A19885">
            <v>45995</v>
          </cell>
          <cell r="C19885" t="str">
            <v>PODER BGTA SAS</v>
          </cell>
          <cell r="F19885">
            <v>45973.20239583333</v>
          </cell>
          <cell r="G19885">
            <v>46003.202291666668</v>
          </cell>
          <cell r="H19885">
            <v>0</v>
          </cell>
          <cell r="O19885">
            <v>261512.83600000001</v>
          </cell>
        </row>
        <row r="19886">
          <cell r="A19886">
            <v>45995</v>
          </cell>
          <cell r="C19886" t="str">
            <v>PODER BGTA SAS</v>
          </cell>
          <cell r="F19886">
            <v>45973.202835648146</v>
          </cell>
          <cell r="G19886">
            <v>46003.202731481484</v>
          </cell>
          <cell r="H19886">
            <v>0</v>
          </cell>
          <cell r="O19886">
            <v>1228293.7239999999</v>
          </cell>
        </row>
        <row r="19887">
          <cell r="A19887">
            <v>45995</v>
          </cell>
          <cell r="C19887" t="str">
            <v>PODER BGTA SAS</v>
          </cell>
          <cell r="F19887">
            <v>45975.550937499997</v>
          </cell>
          <cell r="G19887">
            <v>46005.550798611112</v>
          </cell>
          <cell r="H19887">
            <v>-2</v>
          </cell>
          <cell r="O19887">
            <v>874165.90800000005</v>
          </cell>
        </row>
        <row r="19888">
          <cell r="A19888">
            <v>45995</v>
          </cell>
          <cell r="C19888" t="str">
            <v>PODER BGTA SAS</v>
          </cell>
          <cell r="F19888">
            <v>45980.293993055559</v>
          </cell>
          <cell r="G19888">
            <v>46010.293912037036</v>
          </cell>
          <cell r="H19888">
            <v>-7</v>
          </cell>
          <cell r="O19888">
            <v>270475.576</v>
          </cell>
        </row>
        <row r="19889">
          <cell r="A19889">
            <v>45995</v>
          </cell>
          <cell r="C19889" t="str">
            <v>PODER BGTA SAS</v>
          </cell>
          <cell r="F19889">
            <v>45980.294664351852</v>
          </cell>
          <cell r="G19889">
            <v>46010.29446759259</v>
          </cell>
          <cell r="H19889">
            <v>-7</v>
          </cell>
          <cell r="O19889">
            <v>1351382.02</v>
          </cell>
        </row>
        <row r="19890">
          <cell r="A19890">
            <v>45995</v>
          </cell>
          <cell r="C19890" t="str">
            <v>CANTINA LA 15 SAS</v>
          </cell>
          <cell r="F19890">
            <v>45960.529629629629</v>
          </cell>
          <cell r="G19890">
            <v>45990.529560185183</v>
          </cell>
          <cell r="H19890">
            <v>11</v>
          </cell>
          <cell r="O19890">
            <v>570000</v>
          </cell>
        </row>
        <row r="19891">
          <cell r="A19891">
            <v>45995</v>
          </cell>
          <cell r="C19891" t="str">
            <v>CANTINA LA 15 SAS</v>
          </cell>
          <cell r="F19891">
            <v>45965.285578703704</v>
          </cell>
          <cell r="G19891">
            <v>45995.282719907409</v>
          </cell>
          <cell r="H19891">
            <v>6</v>
          </cell>
          <cell r="O19891">
            <v>6064389.0559999999</v>
          </cell>
        </row>
        <row r="19892">
          <cell r="A19892">
            <v>45995</v>
          </cell>
          <cell r="C19892" t="str">
            <v>ALIMENTOS BENAL SAS</v>
          </cell>
          <cell r="F19892">
            <v>45967.257708333331</v>
          </cell>
          <cell r="G19892">
            <v>45997.25744212963</v>
          </cell>
          <cell r="H19892">
            <v>4</v>
          </cell>
          <cell r="O19892">
            <v>3353820</v>
          </cell>
        </row>
        <row r="19893">
          <cell r="A19893">
            <v>45995</v>
          </cell>
          <cell r="C19893" t="str">
            <v>ALIMENTOS BENAL SAS</v>
          </cell>
          <cell r="F19893">
            <v>45975.207789351851</v>
          </cell>
          <cell r="G19893">
            <v>46005.204189814816</v>
          </cell>
          <cell r="H19893">
            <v>-4</v>
          </cell>
          <cell r="O19893">
            <v>4159986.0608000001</v>
          </cell>
        </row>
        <row r="19894">
          <cell r="A19894">
            <v>45995</v>
          </cell>
          <cell r="C19894" t="str">
            <v>SAGRADO BGTA SAS</v>
          </cell>
          <cell r="F19894">
            <v>45973.203923611109</v>
          </cell>
          <cell r="G19894">
            <v>45993.20380787037</v>
          </cell>
          <cell r="H19894">
            <v>8</v>
          </cell>
          <cell r="O19894">
            <v>4033631.344</v>
          </cell>
        </row>
        <row r="19895">
          <cell r="A19895">
            <v>45995</v>
          </cell>
          <cell r="C19895" t="str">
            <v>SAGRADO BGTA SAS</v>
          </cell>
          <cell r="F19895">
            <v>45975.24077546296</v>
          </cell>
          <cell r="G19895">
            <v>45995.240682870368</v>
          </cell>
          <cell r="H19895">
            <v>6</v>
          </cell>
          <cell r="O19895">
            <v>3659685.9139999999</v>
          </cell>
        </row>
        <row r="19896">
          <cell r="A19896">
            <v>45995</v>
          </cell>
          <cell r="C19896" t="str">
            <v>SAGRADO BGTA SAS</v>
          </cell>
          <cell r="F19896">
            <v>45980.296261574076</v>
          </cell>
          <cell r="G19896">
            <v>46000.296111111114</v>
          </cell>
          <cell r="H19896">
            <v>1</v>
          </cell>
          <cell r="O19896">
            <v>2205879.693</v>
          </cell>
        </row>
        <row r="19897">
          <cell r="A19897">
            <v>45995</v>
          </cell>
          <cell r="C19897" t="str">
            <v>EL IMPERIO DEL CERDO PREMIUM S.A.S</v>
          </cell>
          <cell r="F19897">
            <v>45994.267256944448</v>
          </cell>
          <cell r="G19897">
            <v>46002.267083333332</v>
          </cell>
          <cell r="H19897">
            <v>-1</v>
          </cell>
          <cell r="O19897">
            <v>11184180</v>
          </cell>
        </row>
        <row r="19898">
          <cell r="A19898">
            <v>45995</v>
          </cell>
          <cell r="C19898" t="str">
            <v>EL IMPERIO DEL CERDO PREMIUM S.A.S</v>
          </cell>
          <cell r="F19898">
            <v>45995.261365740742</v>
          </cell>
          <cell r="G19898">
            <v>46003.261365740742</v>
          </cell>
          <cell r="H19898">
            <v>-2</v>
          </cell>
          <cell r="O19898">
            <v>372900</v>
          </cell>
        </row>
        <row r="19899">
          <cell r="A19899">
            <v>45995</v>
          </cell>
          <cell r="C19899" t="str">
            <v>VENTAS MOSTRADOR</v>
          </cell>
          <cell r="F19899">
            <v>45995</v>
          </cell>
          <cell r="G19899">
            <v>45995</v>
          </cell>
          <cell r="H19899">
            <v>0</v>
          </cell>
          <cell r="O19899">
            <v>156730</v>
          </cell>
        </row>
        <row r="19900">
          <cell r="A19900">
            <v>45995</v>
          </cell>
          <cell r="C19900" t="str">
            <v>VENTAS MOSTRADOR</v>
          </cell>
          <cell r="F19900">
            <v>45995</v>
          </cell>
          <cell r="G19900">
            <v>45995</v>
          </cell>
          <cell r="H19900">
            <v>0</v>
          </cell>
          <cell r="O19900">
            <v>183423</v>
          </cell>
        </row>
        <row r="19901">
          <cell r="A19901">
            <v>45995</v>
          </cell>
          <cell r="C19901" t="str">
            <v>CARLOS FREDY CAMARGO RODRIGUEZ</v>
          </cell>
          <cell r="F19901">
            <v>45995.406365740739</v>
          </cell>
          <cell r="G19901">
            <v>45996.40625</v>
          </cell>
          <cell r="H19901">
            <v>5</v>
          </cell>
          <cell r="O19901">
            <v>225600</v>
          </cell>
        </row>
        <row r="19902">
          <cell r="A19902">
            <v>45995</v>
          </cell>
          <cell r="C19902" t="str">
            <v>MOYSER SAS</v>
          </cell>
          <cell r="F19902">
            <v>45994.503587962965</v>
          </cell>
          <cell r="G19902">
            <v>45995.503483796296</v>
          </cell>
          <cell r="H19902">
            <v>6</v>
          </cell>
          <cell r="O19902">
            <v>567200</v>
          </cell>
        </row>
        <row r="19903">
          <cell r="A19903">
            <v>45995</v>
          </cell>
          <cell r="C19903" t="str">
            <v>FF SMOKE HOUSE SAS</v>
          </cell>
          <cell r="F19903">
            <v>45905.480567129627</v>
          </cell>
          <cell r="G19903">
            <v>45935.480451388888</v>
          </cell>
          <cell r="H19903">
            <v>66</v>
          </cell>
          <cell r="O19903">
            <v>568595</v>
          </cell>
        </row>
        <row r="19904">
          <cell r="A19904">
            <v>45995</v>
          </cell>
          <cell r="C19904" t="str">
            <v>SARUPETROL SAS</v>
          </cell>
          <cell r="F19904">
            <v>45967.549444444441</v>
          </cell>
          <cell r="G19904">
            <v>45987.549027777779</v>
          </cell>
          <cell r="H19904">
            <v>14</v>
          </cell>
          <cell r="O19904">
            <v>3558506.5380000002</v>
          </cell>
        </row>
        <row r="19905">
          <cell r="A19905">
            <v>45995</v>
          </cell>
          <cell r="C19905" t="str">
            <v>SARUPETROL SAS</v>
          </cell>
          <cell r="F19905">
            <v>45975.282326388886</v>
          </cell>
          <cell r="G19905">
            <v>45995.280972222223</v>
          </cell>
          <cell r="H19905">
            <v>6</v>
          </cell>
          <cell r="O19905">
            <v>3263632.392</v>
          </cell>
        </row>
        <row r="19906">
          <cell r="A19906">
            <v>45996</v>
          </cell>
          <cell r="C19906" t="str">
            <v>BERNULFO  RODRIGUEZ LA HOLANDESA</v>
          </cell>
          <cell r="F19906">
            <v>45996.362256944441</v>
          </cell>
          <cell r="G19906">
            <v>45999.361851851849</v>
          </cell>
          <cell r="H19906">
            <v>4</v>
          </cell>
          <cell r="O19906">
            <v>104000</v>
          </cell>
        </row>
        <row r="19907">
          <cell r="A19907">
            <v>45996</v>
          </cell>
          <cell r="C19907" t="str">
            <v>CLINICA RETORNAR SAS</v>
          </cell>
          <cell r="F19907">
            <v>45952.539421296293</v>
          </cell>
          <cell r="G19907">
            <v>45982.537916666668</v>
          </cell>
          <cell r="H19907">
            <v>19</v>
          </cell>
          <cell r="O19907">
            <v>494100</v>
          </cell>
        </row>
        <row r="19908">
          <cell r="A19908">
            <v>45996</v>
          </cell>
          <cell r="C19908" t="str">
            <v>CRISTIAN  ROJAS RIVERA</v>
          </cell>
          <cell r="F19908">
            <v>45995.421747685185</v>
          </cell>
          <cell r="G19908">
            <v>46001.420335648145</v>
          </cell>
          <cell r="H19908">
            <v>0</v>
          </cell>
          <cell r="O19908">
            <v>1463812.96</v>
          </cell>
        </row>
        <row r="19909">
          <cell r="A19909">
            <v>45996</v>
          </cell>
          <cell r="C19909" t="str">
            <v>ELSY  GORDILLO GIL</v>
          </cell>
          <cell r="F19909">
            <v>45996.364444444444</v>
          </cell>
          <cell r="G19909">
            <v>45997.364189814813</v>
          </cell>
          <cell r="H19909">
            <v>7</v>
          </cell>
          <cell r="O19909">
            <v>314280</v>
          </cell>
        </row>
        <row r="19910">
          <cell r="A19910">
            <v>45996</v>
          </cell>
          <cell r="C19910" t="str">
            <v>FABIAN LEONARGO GOMEZ JUNCA</v>
          </cell>
          <cell r="F19910">
            <v>45995.402974537035</v>
          </cell>
          <cell r="G19910">
            <v>45996.402685185189</v>
          </cell>
          <cell r="H19910">
            <v>5</v>
          </cell>
          <cell r="O19910">
            <v>102000</v>
          </cell>
        </row>
        <row r="19911">
          <cell r="A19911">
            <v>45996</v>
          </cell>
          <cell r="C19911" t="str">
            <v>GINA ALEXANDRA OCHOA CASTAÑEDA</v>
          </cell>
          <cell r="F19911">
            <v>45993.63453703704</v>
          </cell>
          <cell r="G19911">
            <v>45994.634409722225</v>
          </cell>
          <cell r="H19911">
            <v>12</v>
          </cell>
          <cell r="O19911">
            <v>427200</v>
          </cell>
        </row>
        <row r="19912">
          <cell r="A19912">
            <v>45996</v>
          </cell>
          <cell r="C19912" t="str">
            <v>HUMO CAFE &amp; BISTRO SAS</v>
          </cell>
          <cell r="F19912">
            <v>45994.342094907406</v>
          </cell>
          <cell r="G19912">
            <v>45995.341851851852</v>
          </cell>
          <cell r="H19912">
            <v>6</v>
          </cell>
          <cell r="O19912">
            <v>516450</v>
          </cell>
        </row>
        <row r="19913">
          <cell r="A19913">
            <v>45996</v>
          </cell>
          <cell r="C19913" t="str">
            <v>JOSE IGNACIO MENESES</v>
          </cell>
          <cell r="F19913">
            <v>45990.264652777776</v>
          </cell>
          <cell r="G19913">
            <v>45991.263321759259</v>
          </cell>
          <cell r="H19913">
            <v>10</v>
          </cell>
          <cell r="O19913">
            <v>2000000</v>
          </cell>
        </row>
        <row r="19914">
          <cell r="A19914">
            <v>45996</v>
          </cell>
          <cell r="C19914" t="str">
            <v>JOSE IGNACIO MENESES</v>
          </cell>
          <cell r="F19914">
            <v>45990</v>
          </cell>
          <cell r="G19914">
            <v>45990</v>
          </cell>
          <cell r="H19914">
            <v>0</v>
          </cell>
          <cell r="O19914">
            <v>413600</v>
          </cell>
        </row>
        <row r="19915">
          <cell r="A19915">
            <v>45996</v>
          </cell>
          <cell r="C19915" t="str">
            <v>JOSE IGNACIO MENESES</v>
          </cell>
          <cell r="F19915">
            <v>45994</v>
          </cell>
          <cell r="G19915">
            <v>45994</v>
          </cell>
          <cell r="H19915">
            <v>0</v>
          </cell>
          <cell r="O19915">
            <v>9800</v>
          </cell>
        </row>
        <row r="19916">
          <cell r="A19916">
            <v>45996</v>
          </cell>
          <cell r="C19916" t="str">
            <v>JUAN MANUEL PALLARES ARRIETA</v>
          </cell>
          <cell r="F19916">
            <v>45996.285983796297</v>
          </cell>
          <cell r="G19916">
            <v>45997.285856481481</v>
          </cell>
          <cell r="H19916">
            <v>4</v>
          </cell>
          <cell r="O19916">
            <v>257300</v>
          </cell>
        </row>
        <row r="19917">
          <cell r="A19917">
            <v>45996</v>
          </cell>
          <cell r="C19917" t="str">
            <v>MUNCHER SAS</v>
          </cell>
          <cell r="F19917">
            <v>45950.51903935185</v>
          </cell>
          <cell r="G19917">
            <v>45980.518877314818</v>
          </cell>
          <cell r="H19917">
            <v>21</v>
          </cell>
          <cell r="O19917">
            <v>276450</v>
          </cell>
        </row>
        <row r="19918">
          <cell r="A19918">
            <v>45996</v>
          </cell>
          <cell r="C19918" t="str">
            <v>NUEVO DON PLUS SAS</v>
          </cell>
          <cell r="F19918">
            <v>45986.286874999998</v>
          </cell>
          <cell r="G19918">
            <v>45994.286782407406</v>
          </cell>
          <cell r="H19918">
            <v>7</v>
          </cell>
          <cell r="O19918">
            <v>2247600</v>
          </cell>
        </row>
        <row r="19919">
          <cell r="A19919">
            <v>45996</v>
          </cell>
          <cell r="C19919" t="str">
            <v>OSTAK S.A.S</v>
          </cell>
          <cell r="F19919">
            <v>45976.442418981482</v>
          </cell>
          <cell r="G19919">
            <v>46006.438159722224</v>
          </cell>
          <cell r="H19919">
            <v>-5</v>
          </cell>
          <cell r="O19919">
            <v>23000</v>
          </cell>
        </row>
        <row r="19920">
          <cell r="A19920">
            <v>45996</v>
          </cell>
          <cell r="C19920" t="str">
            <v>OSTAK S.A.S</v>
          </cell>
          <cell r="F19920">
            <v>45979.407025462962</v>
          </cell>
          <cell r="G19920">
            <v>46009.406851851854</v>
          </cell>
          <cell r="H19920">
            <v>-8</v>
          </cell>
          <cell r="O19920">
            <v>83850</v>
          </cell>
        </row>
        <row r="19921">
          <cell r="A19921">
            <v>45996</v>
          </cell>
          <cell r="C19921" t="str">
            <v>OSTAK S.A.S</v>
          </cell>
          <cell r="F19921">
            <v>45979.489988425928</v>
          </cell>
          <cell r="G19921">
            <v>46009.489270833335</v>
          </cell>
          <cell r="H19921">
            <v>-8</v>
          </cell>
          <cell r="O19921">
            <v>60800</v>
          </cell>
        </row>
        <row r="19922">
          <cell r="A19922">
            <v>45996</v>
          </cell>
          <cell r="C19922" t="str">
            <v>SIA SAS</v>
          </cell>
          <cell r="F19922">
            <v>45783.31621527778</v>
          </cell>
          <cell r="G19922">
            <v>45813.31621527778</v>
          </cell>
          <cell r="H19922">
            <v>188</v>
          </cell>
          <cell r="O19922">
            <v>12000</v>
          </cell>
        </row>
        <row r="19923">
          <cell r="A19923">
            <v>45996</v>
          </cell>
          <cell r="C19923" t="str">
            <v>SIA SAS</v>
          </cell>
          <cell r="F19923">
            <v>45776.444548611114</v>
          </cell>
          <cell r="G19923">
            <v>45806.444548611114</v>
          </cell>
          <cell r="H19923">
            <v>195</v>
          </cell>
          <cell r="O19923">
            <v>1338000</v>
          </cell>
        </row>
        <row r="19924">
          <cell r="A19924">
            <v>45996</v>
          </cell>
          <cell r="C19924" t="str">
            <v>SIA SAS</v>
          </cell>
          <cell r="F19924">
            <v>45779.33258101852</v>
          </cell>
          <cell r="G19924">
            <v>45809.33258101852</v>
          </cell>
          <cell r="H19924">
            <v>192</v>
          </cell>
          <cell r="O19924">
            <v>2455200</v>
          </cell>
        </row>
        <row r="19925">
          <cell r="A19925">
            <v>45996</v>
          </cell>
          <cell r="C19925" t="str">
            <v>SIPOTE BURRITO S.A</v>
          </cell>
          <cell r="F19925">
            <v>45988.558298611111</v>
          </cell>
          <cell r="G19925">
            <v>46018.558217592596</v>
          </cell>
          <cell r="H19925">
            <v>-17</v>
          </cell>
          <cell r="O19925">
            <v>346710</v>
          </cell>
        </row>
        <row r="19926">
          <cell r="A19926">
            <v>45996</v>
          </cell>
          <cell r="C19926" t="str">
            <v>VENTAS MOSTRADOR</v>
          </cell>
          <cell r="F19926">
            <v>45996</v>
          </cell>
          <cell r="G19926">
            <v>45996</v>
          </cell>
          <cell r="H19926">
            <v>0</v>
          </cell>
          <cell r="O19926">
            <v>108900</v>
          </cell>
        </row>
        <row r="19927">
          <cell r="A19927">
            <v>45996</v>
          </cell>
          <cell r="C19927" t="str">
            <v>VENTAS MOSTRADOR</v>
          </cell>
          <cell r="F19927">
            <v>45996</v>
          </cell>
          <cell r="G19927">
            <v>45996</v>
          </cell>
          <cell r="H19927">
            <v>0</v>
          </cell>
          <cell r="O19927">
            <v>37060</v>
          </cell>
        </row>
        <row r="19928">
          <cell r="A19928">
            <v>45996</v>
          </cell>
          <cell r="C19928" t="str">
            <v>VENTAS MOSTRADOR</v>
          </cell>
          <cell r="F19928">
            <v>45996</v>
          </cell>
          <cell r="G19928">
            <v>45996</v>
          </cell>
          <cell r="H19928">
            <v>0</v>
          </cell>
          <cell r="O19928">
            <v>523200</v>
          </cell>
        </row>
        <row r="19929">
          <cell r="A19929">
            <v>45996</v>
          </cell>
          <cell r="C19929" t="str">
            <v>VENTAS MOSTRADOR</v>
          </cell>
          <cell r="F19929">
            <v>45996</v>
          </cell>
          <cell r="G19929">
            <v>45996</v>
          </cell>
          <cell r="H19929">
            <v>0</v>
          </cell>
          <cell r="O19929">
            <v>75000</v>
          </cell>
        </row>
        <row r="19930">
          <cell r="A19930">
            <v>45996</v>
          </cell>
          <cell r="C19930" t="str">
            <v>VENTAS MOSTRADOR</v>
          </cell>
          <cell r="F19930">
            <v>45996</v>
          </cell>
          <cell r="G19930">
            <v>45996</v>
          </cell>
          <cell r="H19930">
            <v>0</v>
          </cell>
          <cell r="O19930">
            <v>27910</v>
          </cell>
        </row>
        <row r="19931">
          <cell r="A19931">
            <v>45996</v>
          </cell>
          <cell r="C19931" t="str">
            <v>VENTAS MOSTRADOR</v>
          </cell>
          <cell r="F19931">
            <v>45996</v>
          </cell>
          <cell r="G19931">
            <v>45996</v>
          </cell>
          <cell r="H19931">
            <v>0</v>
          </cell>
          <cell r="O19931">
            <v>58500</v>
          </cell>
        </row>
        <row r="19932">
          <cell r="A19932">
            <v>45996</v>
          </cell>
          <cell r="C19932" t="str">
            <v>VENTAS MOSTRADOR</v>
          </cell>
          <cell r="F19932">
            <v>45996</v>
          </cell>
          <cell r="G19932">
            <v>45996</v>
          </cell>
          <cell r="H19932">
            <v>0</v>
          </cell>
          <cell r="O19932">
            <v>59040</v>
          </cell>
        </row>
        <row r="19933">
          <cell r="A19933">
            <v>45996</v>
          </cell>
          <cell r="C19933" t="str">
            <v>VENTAS MOSTRADOR</v>
          </cell>
          <cell r="F19933">
            <v>45996</v>
          </cell>
          <cell r="G19933">
            <v>45996</v>
          </cell>
          <cell r="H19933">
            <v>0</v>
          </cell>
          <cell r="O19933">
            <v>42400</v>
          </cell>
        </row>
        <row r="19934">
          <cell r="A19934">
            <v>45996</v>
          </cell>
          <cell r="C19934" t="str">
            <v>VENTAS MOSTRADOR</v>
          </cell>
          <cell r="F19934">
            <v>45996</v>
          </cell>
          <cell r="G19934">
            <v>45996</v>
          </cell>
          <cell r="H19934">
            <v>0</v>
          </cell>
          <cell r="O19934">
            <v>7000</v>
          </cell>
        </row>
        <row r="19935">
          <cell r="A19935">
            <v>45996</v>
          </cell>
          <cell r="C19935" t="str">
            <v>VENTAS MOSTRADOR</v>
          </cell>
          <cell r="F19935">
            <v>45996</v>
          </cell>
          <cell r="G19935">
            <v>45996</v>
          </cell>
          <cell r="H19935">
            <v>0</v>
          </cell>
          <cell r="O19935">
            <v>21050</v>
          </cell>
        </row>
        <row r="19936">
          <cell r="A19936">
            <v>45996</v>
          </cell>
          <cell r="C19936" t="str">
            <v>VENTAS MOSTRADOR</v>
          </cell>
          <cell r="F19936">
            <v>45996</v>
          </cell>
          <cell r="G19936">
            <v>45996</v>
          </cell>
          <cell r="H19936">
            <v>0</v>
          </cell>
          <cell r="O19936">
            <v>175000</v>
          </cell>
        </row>
        <row r="19937">
          <cell r="A19937">
            <v>45996</v>
          </cell>
          <cell r="C19937" t="str">
            <v>VENTAS MOSTRADOR</v>
          </cell>
          <cell r="F19937">
            <v>45996</v>
          </cell>
          <cell r="G19937">
            <v>45996</v>
          </cell>
          <cell r="H19937">
            <v>0</v>
          </cell>
          <cell r="O19937">
            <v>74165</v>
          </cell>
        </row>
        <row r="19938">
          <cell r="A19938">
            <v>45996</v>
          </cell>
          <cell r="C19938" t="str">
            <v>VENTAS MOSTRADOR</v>
          </cell>
          <cell r="F19938">
            <v>45996</v>
          </cell>
          <cell r="G19938">
            <v>45996</v>
          </cell>
          <cell r="H19938">
            <v>0</v>
          </cell>
          <cell r="O19938">
            <v>16830</v>
          </cell>
        </row>
        <row r="19939">
          <cell r="A19939">
            <v>45996</v>
          </cell>
          <cell r="C19939" t="str">
            <v>VENTAS MOSTRADOR</v>
          </cell>
          <cell r="F19939">
            <v>45996</v>
          </cell>
          <cell r="G19939">
            <v>45996</v>
          </cell>
          <cell r="H19939">
            <v>0</v>
          </cell>
          <cell r="O19939">
            <v>56105</v>
          </cell>
        </row>
        <row r="19940">
          <cell r="A19940">
            <v>45996</v>
          </cell>
          <cell r="C19940" t="str">
            <v>VENTAS MOSTRADOR</v>
          </cell>
          <cell r="F19940">
            <v>45996</v>
          </cell>
          <cell r="G19940">
            <v>45996</v>
          </cell>
          <cell r="H19940">
            <v>0</v>
          </cell>
          <cell r="O19940">
            <v>73500</v>
          </cell>
        </row>
        <row r="19941">
          <cell r="A19941">
            <v>45996</v>
          </cell>
          <cell r="C19941" t="str">
            <v>VENTAS MOSTRADOR</v>
          </cell>
          <cell r="F19941">
            <v>45996</v>
          </cell>
          <cell r="G19941">
            <v>45996</v>
          </cell>
          <cell r="H19941">
            <v>0</v>
          </cell>
          <cell r="O19941">
            <v>36000</v>
          </cell>
        </row>
        <row r="19942">
          <cell r="A19942">
            <v>45996</v>
          </cell>
          <cell r="C19942" t="str">
            <v>VENTAS MOSTRADOR</v>
          </cell>
          <cell r="F19942">
            <v>45996</v>
          </cell>
          <cell r="G19942">
            <v>45996</v>
          </cell>
          <cell r="H19942">
            <v>0</v>
          </cell>
          <cell r="O19942">
            <v>14200</v>
          </cell>
        </row>
        <row r="19943">
          <cell r="A19943">
            <v>45996</v>
          </cell>
          <cell r="C19943" t="str">
            <v>YERALDIN  ALVAREZ MANRIQUE</v>
          </cell>
          <cell r="F19943">
            <v>45996.273981481485</v>
          </cell>
          <cell r="G19943">
            <v>45997.273888888885</v>
          </cell>
          <cell r="H19943">
            <v>12</v>
          </cell>
          <cell r="O19943">
            <v>386400</v>
          </cell>
        </row>
        <row r="19944">
          <cell r="A19944">
            <v>45996</v>
          </cell>
          <cell r="C19944" t="str">
            <v>CARLOS ANDRES HERNANDEZ MARTINEZ</v>
          </cell>
          <cell r="F19944">
            <v>45995.419745370367</v>
          </cell>
          <cell r="G19944">
            <v>45996.419571759259</v>
          </cell>
          <cell r="H19944">
            <v>13</v>
          </cell>
          <cell r="O19944">
            <v>425499.99</v>
          </cell>
        </row>
        <row r="19945">
          <cell r="A19945">
            <v>45996</v>
          </cell>
          <cell r="C19945" t="str">
            <v>PEDRO ALEXANDER PIÑA</v>
          </cell>
          <cell r="F19945">
            <v>45996.539027777777</v>
          </cell>
          <cell r="G19945">
            <v>45997.538935185185</v>
          </cell>
          <cell r="H19945">
            <v>10</v>
          </cell>
          <cell r="O19945">
            <v>633230</v>
          </cell>
        </row>
        <row r="19946">
          <cell r="A19946">
            <v>45996</v>
          </cell>
          <cell r="C19946" t="str">
            <v>NESTOR ABEL NOREÑA URREA</v>
          </cell>
          <cell r="F19946">
            <v>45995.56050925926</v>
          </cell>
          <cell r="G19946">
            <v>45996.559652777774</v>
          </cell>
          <cell r="H19946">
            <v>13</v>
          </cell>
          <cell r="O19946">
            <v>693360</v>
          </cell>
        </row>
        <row r="19947">
          <cell r="A19947">
            <v>45996</v>
          </cell>
          <cell r="C19947" t="str">
            <v>RICARDO ANTONIO MORE SALCEDO</v>
          </cell>
          <cell r="F19947">
            <v>45996.280636574076</v>
          </cell>
          <cell r="G19947">
            <v>45997.28025462963</v>
          </cell>
          <cell r="H19947">
            <v>10</v>
          </cell>
          <cell r="O19947">
            <v>1407000</v>
          </cell>
        </row>
        <row r="19948">
          <cell r="A19948">
            <v>45996</v>
          </cell>
          <cell r="C19948" t="str">
            <v>VENTAS MOSTRADOR</v>
          </cell>
          <cell r="O19948">
            <v>0</v>
          </cell>
        </row>
        <row r="19949">
          <cell r="A19949">
            <v>45996</v>
          </cell>
          <cell r="C19949" t="str">
            <v>VENTAS MOSTRADOR</v>
          </cell>
          <cell r="O19949">
            <v>0</v>
          </cell>
        </row>
        <row r="19950">
          <cell r="A19950">
            <v>45996</v>
          </cell>
          <cell r="C19950" t="str">
            <v>XICO SAS</v>
          </cell>
          <cell r="F19950">
            <v>45968.336400462962</v>
          </cell>
          <cell r="G19950">
            <v>45998.30667824074</v>
          </cell>
          <cell r="H19950">
            <v>3</v>
          </cell>
          <cell r="O19950">
            <v>1404400</v>
          </cell>
        </row>
        <row r="19951">
          <cell r="A19951">
            <v>45996</v>
          </cell>
          <cell r="C19951" t="str">
            <v>XICO SAS</v>
          </cell>
          <cell r="F19951">
            <v>45974.594641203701</v>
          </cell>
          <cell r="G19951">
            <v>46004.594583333332</v>
          </cell>
          <cell r="H19951">
            <v>-3</v>
          </cell>
          <cell r="O19951">
            <v>65600</v>
          </cell>
        </row>
        <row r="19952">
          <cell r="A19952">
            <v>45996</v>
          </cell>
          <cell r="C19952" t="str">
            <v>XICO SAS</v>
          </cell>
          <cell r="F19952">
            <v>45976.278900462959</v>
          </cell>
          <cell r="G19952">
            <v>46006.278587962966</v>
          </cell>
          <cell r="H19952">
            <v>-5</v>
          </cell>
          <cell r="O19952">
            <v>252000</v>
          </cell>
        </row>
        <row r="19953">
          <cell r="A19953">
            <v>45996</v>
          </cell>
          <cell r="C19953" t="str">
            <v>XICO SAS</v>
          </cell>
          <cell r="F19953">
            <v>45979.196006944447</v>
          </cell>
          <cell r="G19953">
            <v>46009.195810185185</v>
          </cell>
          <cell r="H19953">
            <v>-8</v>
          </cell>
          <cell r="O19953">
            <v>41000</v>
          </cell>
        </row>
        <row r="19954">
          <cell r="A19954">
            <v>45996</v>
          </cell>
          <cell r="C19954" t="str">
            <v>TAKAMI SA</v>
          </cell>
          <cell r="F19954">
            <v>45931.473101851851</v>
          </cell>
          <cell r="G19954">
            <v>45961.473101851851</v>
          </cell>
          <cell r="H19954">
            <v>43</v>
          </cell>
          <cell r="O19954">
            <v>228920</v>
          </cell>
        </row>
        <row r="19955">
          <cell r="A19955">
            <v>45996</v>
          </cell>
          <cell r="C19955" t="str">
            <v>TAKAMI SA</v>
          </cell>
          <cell r="F19955">
            <v>45969.540960648148</v>
          </cell>
          <cell r="G19955">
            <v>45999.539236111108</v>
          </cell>
          <cell r="H19955">
            <v>5</v>
          </cell>
          <cell r="O19955">
            <v>237627</v>
          </cell>
        </row>
        <row r="19956">
          <cell r="A19956">
            <v>45996</v>
          </cell>
          <cell r="C19956" t="str">
            <v>TAKAMI SA</v>
          </cell>
          <cell r="F19956">
            <v>45971.65111111111</v>
          </cell>
          <cell r="G19956">
            <v>46001.651030092595</v>
          </cell>
          <cell r="H19956">
            <v>3</v>
          </cell>
          <cell r="O19956">
            <v>147440</v>
          </cell>
        </row>
        <row r="19957">
          <cell r="A19957">
            <v>45996</v>
          </cell>
          <cell r="C19957" t="str">
            <v>TAKAMI SA</v>
          </cell>
          <cell r="F19957">
            <v>45971.652928240743</v>
          </cell>
          <cell r="G19957">
            <v>46001.652812499997</v>
          </cell>
          <cell r="H19957">
            <v>3</v>
          </cell>
          <cell r="O19957">
            <v>66240</v>
          </cell>
        </row>
        <row r="19958">
          <cell r="A19958">
            <v>45996</v>
          </cell>
          <cell r="C19958" t="str">
            <v>TAKAMI SA</v>
          </cell>
          <cell r="F19958">
            <v>45972.201122685183</v>
          </cell>
          <cell r="G19958">
            <v>46002.200868055559</v>
          </cell>
          <cell r="H19958">
            <v>2</v>
          </cell>
          <cell r="O19958">
            <v>180400</v>
          </cell>
        </row>
        <row r="19959">
          <cell r="A19959">
            <v>45996</v>
          </cell>
          <cell r="C19959" t="str">
            <v>TAKAMI SA</v>
          </cell>
          <cell r="F19959">
            <v>45972.319282407407</v>
          </cell>
          <cell r="G19959">
            <v>46002.318599537037</v>
          </cell>
          <cell r="H19959">
            <v>2</v>
          </cell>
          <cell r="O19959">
            <v>289550</v>
          </cell>
        </row>
        <row r="19960">
          <cell r="A19960">
            <v>45996</v>
          </cell>
          <cell r="C19960" t="str">
            <v>TAKAMI SA</v>
          </cell>
          <cell r="F19960">
            <v>45972.535092592596</v>
          </cell>
          <cell r="G19960">
            <v>46002.531469907408</v>
          </cell>
          <cell r="H19960">
            <v>2</v>
          </cell>
          <cell r="O19960">
            <v>114080</v>
          </cell>
        </row>
        <row r="19961">
          <cell r="A19961">
            <v>45996</v>
          </cell>
          <cell r="C19961" t="str">
            <v>TAKAMI SA</v>
          </cell>
          <cell r="F19961">
            <v>45972.541481481479</v>
          </cell>
          <cell r="G19961">
            <v>46002.540601851855</v>
          </cell>
          <cell r="H19961">
            <v>2</v>
          </cell>
          <cell r="O19961">
            <v>194000</v>
          </cell>
        </row>
        <row r="19962">
          <cell r="A19962">
            <v>45996</v>
          </cell>
          <cell r="C19962" t="str">
            <v>TAKAMI SA</v>
          </cell>
          <cell r="F19962">
            <v>45972.568252314813</v>
          </cell>
          <cell r="G19962">
            <v>46002.568113425928</v>
          </cell>
          <cell r="H19962">
            <v>2</v>
          </cell>
          <cell r="O19962">
            <v>97520</v>
          </cell>
        </row>
        <row r="19963">
          <cell r="A19963">
            <v>45996</v>
          </cell>
          <cell r="C19963" t="str">
            <v>TAKAMI SA</v>
          </cell>
          <cell r="F19963">
            <v>45972.572696759256</v>
          </cell>
          <cell r="G19963">
            <v>46002.572395833333</v>
          </cell>
          <cell r="H19963">
            <v>2</v>
          </cell>
          <cell r="O19963">
            <v>63000</v>
          </cell>
        </row>
        <row r="19964">
          <cell r="A19964">
            <v>45996</v>
          </cell>
          <cell r="C19964" t="str">
            <v>TAKAMI SA</v>
          </cell>
          <cell r="F19964">
            <v>45972.573738425926</v>
          </cell>
          <cell r="G19964">
            <v>46002.573634259257</v>
          </cell>
          <cell r="H19964">
            <v>2</v>
          </cell>
          <cell r="O19964">
            <v>151200</v>
          </cell>
        </row>
        <row r="19965">
          <cell r="A19965">
            <v>45996</v>
          </cell>
          <cell r="C19965" t="str">
            <v>TAKAMI SA</v>
          </cell>
          <cell r="F19965">
            <v>45972.587847222225</v>
          </cell>
          <cell r="G19965">
            <v>46002.587743055556</v>
          </cell>
          <cell r="H19965">
            <v>2</v>
          </cell>
          <cell r="O19965">
            <v>145550</v>
          </cell>
        </row>
        <row r="19966">
          <cell r="A19966">
            <v>45996</v>
          </cell>
          <cell r="C19966" t="str">
            <v>TAKAMI SA</v>
          </cell>
          <cell r="F19966">
            <v>45972.597407407404</v>
          </cell>
          <cell r="G19966">
            <v>46002.594108796293</v>
          </cell>
          <cell r="H19966">
            <v>2</v>
          </cell>
          <cell r="O19966">
            <v>291200</v>
          </cell>
        </row>
        <row r="19967">
          <cell r="A19967">
            <v>45996</v>
          </cell>
          <cell r="C19967" t="str">
            <v>TAKAMI SA</v>
          </cell>
          <cell r="F19967">
            <v>45973.513506944444</v>
          </cell>
          <cell r="G19967">
            <v>46003.513402777775</v>
          </cell>
          <cell r="H19967">
            <v>1</v>
          </cell>
          <cell r="O19967">
            <v>163800</v>
          </cell>
        </row>
        <row r="19968">
          <cell r="A19968">
            <v>45996</v>
          </cell>
          <cell r="C19968" t="str">
            <v>TAKAMI SA</v>
          </cell>
          <cell r="F19968">
            <v>45973.623414351852</v>
          </cell>
          <cell r="G19968">
            <v>46003.623333333337</v>
          </cell>
          <cell r="H19968">
            <v>1</v>
          </cell>
          <cell r="O19968">
            <v>193560</v>
          </cell>
        </row>
        <row r="19969">
          <cell r="A19969">
            <v>45996</v>
          </cell>
          <cell r="C19969" t="str">
            <v>TAKAMI SA</v>
          </cell>
          <cell r="F19969">
            <v>45974.320856481485</v>
          </cell>
          <cell r="G19969">
            <v>46004.314629629633</v>
          </cell>
          <cell r="H19969">
            <v>0</v>
          </cell>
          <cell r="O19969">
            <v>225500</v>
          </cell>
        </row>
        <row r="19970">
          <cell r="A19970">
            <v>45996</v>
          </cell>
          <cell r="C19970" t="str">
            <v>TAKAMI SA</v>
          </cell>
          <cell r="F19970">
            <v>45974.551828703705</v>
          </cell>
          <cell r="G19970">
            <v>46004.551724537036</v>
          </cell>
          <cell r="H19970">
            <v>0</v>
          </cell>
          <cell r="O19970">
            <v>212000</v>
          </cell>
        </row>
        <row r="19971">
          <cell r="A19971">
            <v>45996</v>
          </cell>
          <cell r="C19971" t="str">
            <v>TAKAMI SA</v>
          </cell>
          <cell r="F19971">
            <v>45974.597708333335</v>
          </cell>
          <cell r="G19971">
            <v>46004.59746527778</v>
          </cell>
          <cell r="H19971">
            <v>0</v>
          </cell>
          <cell r="O19971">
            <v>77280</v>
          </cell>
        </row>
        <row r="19972">
          <cell r="A19972">
            <v>45996</v>
          </cell>
          <cell r="C19972" t="str">
            <v>TAKAMI SA</v>
          </cell>
          <cell r="F19972">
            <v>45974.602407407408</v>
          </cell>
          <cell r="G19972">
            <v>46004.602337962962</v>
          </cell>
          <cell r="H19972">
            <v>0</v>
          </cell>
          <cell r="O19972">
            <v>55200</v>
          </cell>
        </row>
        <row r="19973">
          <cell r="A19973">
            <v>45996</v>
          </cell>
          <cell r="C19973" t="str">
            <v>TAKAMI SA</v>
          </cell>
          <cell r="F19973">
            <v>45974.603761574072</v>
          </cell>
          <cell r="G19973">
            <v>46004.603437500002</v>
          </cell>
          <cell r="H19973">
            <v>0</v>
          </cell>
          <cell r="O19973">
            <v>260800</v>
          </cell>
        </row>
        <row r="19974">
          <cell r="A19974">
            <v>45996</v>
          </cell>
          <cell r="C19974" t="str">
            <v>TAKAMI SA</v>
          </cell>
          <cell r="F19974">
            <v>45974.637662037036</v>
          </cell>
          <cell r="G19974">
            <v>46004.635046296295</v>
          </cell>
          <cell r="H19974">
            <v>0</v>
          </cell>
          <cell r="O19974">
            <v>830560</v>
          </cell>
        </row>
        <row r="19975">
          <cell r="A19975">
            <v>45996</v>
          </cell>
          <cell r="C19975" t="str">
            <v>TAKAMI SA</v>
          </cell>
          <cell r="F19975">
            <v>45975.604803240742</v>
          </cell>
          <cell r="G19975">
            <v>46005.60465277778</v>
          </cell>
          <cell r="H19975">
            <v>-1</v>
          </cell>
          <cell r="O19975">
            <v>152720</v>
          </cell>
        </row>
        <row r="19976">
          <cell r="A19976">
            <v>45996</v>
          </cell>
          <cell r="C19976" t="str">
            <v>TAKAMI SA</v>
          </cell>
          <cell r="F19976">
            <v>45975.605671296296</v>
          </cell>
          <cell r="G19976">
            <v>46005.605462962965</v>
          </cell>
          <cell r="H19976">
            <v>-1</v>
          </cell>
          <cell r="O19976">
            <v>389200</v>
          </cell>
        </row>
        <row r="19977">
          <cell r="A19977">
            <v>45996</v>
          </cell>
          <cell r="C19977" t="str">
            <v>TAKAMI SA</v>
          </cell>
          <cell r="F19977">
            <v>45975.606805555559</v>
          </cell>
          <cell r="G19977">
            <v>46005.606527777774</v>
          </cell>
          <cell r="H19977">
            <v>-1</v>
          </cell>
          <cell r="O19977">
            <v>86100</v>
          </cell>
        </row>
        <row r="19978">
          <cell r="A19978">
            <v>45996</v>
          </cell>
          <cell r="C19978" t="str">
            <v>TAKAMI SA</v>
          </cell>
          <cell r="F19978">
            <v>45975.6250462963</v>
          </cell>
          <cell r="G19978">
            <v>46005.624988425923</v>
          </cell>
          <cell r="H19978">
            <v>-1</v>
          </cell>
          <cell r="O19978">
            <v>163800</v>
          </cell>
        </row>
        <row r="19979">
          <cell r="A19979">
            <v>45996</v>
          </cell>
          <cell r="C19979" t="str">
            <v>TAKAMI SA</v>
          </cell>
          <cell r="F19979">
            <v>45975.625659722224</v>
          </cell>
          <cell r="G19979">
            <v>46005.625555555554</v>
          </cell>
          <cell r="H19979">
            <v>-1</v>
          </cell>
          <cell r="O19979">
            <v>58880</v>
          </cell>
        </row>
        <row r="19980">
          <cell r="A19980">
            <v>45996</v>
          </cell>
          <cell r="C19980" t="str">
            <v>TAKAMI SA</v>
          </cell>
          <cell r="F19980">
            <v>45975.626388888886</v>
          </cell>
          <cell r="G19980">
            <v>46005.626261574071</v>
          </cell>
          <cell r="H19980">
            <v>-1</v>
          </cell>
          <cell r="O19980">
            <v>102820</v>
          </cell>
        </row>
        <row r="19981">
          <cell r="A19981">
            <v>45996</v>
          </cell>
          <cell r="C19981" t="str">
            <v>TAKAMI SA</v>
          </cell>
          <cell r="F19981">
            <v>45976.445625</v>
          </cell>
          <cell r="G19981">
            <v>46006.445416666669</v>
          </cell>
          <cell r="H19981">
            <v>-2</v>
          </cell>
          <cell r="O19981">
            <v>165900</v>
          </cell>
        </row>
        <row r="19982">
          <cell r="A19982">
            <v>45996</v>
          </cell>
          <cell r="C19982" t="str">
            <v>TAKAMI SA</v>
          </cell>
          <cell r="F19982">
            <v>45979.6091087963</v>
          </cell>
          <cell r="G19982">
            <v>46009.609050925923</v>
          </cell>
          <cell r="H19982">
            <v>-5</v>
          </cell>
          <cell r="O19982">
            <v>915900</v>
          </cell>
        </row>
        <row r="19983">
          <cell r="A19983">
            <v>45996</v>
          </cell>
          <cell r="C19983" t="str">
            <v>ALIANZA DOC SAS</v>
          </cell>
          <cell r="F19983">
            <v>45980.342974537038</v>
          </cell>
          <cell r="G19983">
            <v>45988.341527777775</v>
          </cell>
          <cell r="H19983">
            <v>13</v>
          </cell>
          <cell r="O19983">
            <v>3947700</v>
          </cell>
        </row>
        <row r="19984">
          <cell r="A19984">
            <v>45996</v>
          </cell>
          <cell r="C19984" t="str">
            <v>ALIANZA DOC SAS</v>
          </cell>
          <cell r="F19984">
            <v>45986.309525462966</v>
          </cell>
          <cell r="G19984">
            <v>45994.309421296297</v>
          </cell>
          <cell r="H19984">
            <v>7</v>
          </cell>
          <cell r="O19984">
            <v>3663900</v>
          </cell>
        </row>
        <row r="19985">
          <cell r="A19985">
            <v>45996</v>
          </cell>
          <cell r="C19985" t="str">
            <v>GATE GOURMET COLOMBIA SAS</v>
          </cell>
          <cell r="F19985">
            <v>45962.236192129632</v>
          </cell>
          <cell r="G19985">
            <v>45992.236111111109</v>
          </cell>
          <cell r="H19985">
            <v>9</v>
          </cell>
          <cell r="O19985">
            <v>2813912.97046</v>
          </cell>
        </row>
        <row r="19986">
          <cell r="A19986">
            <v>45996</v>
          </cell>
          <cell r="C19986" t="str">
            <v>GATE GOURMET COLOMBIA SAS</v>
          </cell>
          <cell r="F19986">
            <v>45965.237928240742</v>
          </cell>
          <cell r="G19986">
            <v>45995.23778935185</v>
          </cell>
          <cell r="H19986">
            <v>6</v>
          </cell>
          <cell r="O19986">
            <v>1639285.1459999999</v>
          </cell>
        </row>
        <row r="19987">
          <cell r="A19987">
            <v>45996</v>
          </cell>
          <cell r="C19987" t="str">
            <v>GATE GOURMET COLOMBIA SAS</v>
          </cell>
          <cell r="F19987">
            <v>45967.274247685185</v>
          </cell>
          <cell r="G19987">
            <v>45997.267118055555</v>
          </cell>
          <cell r="H19987">
            <v>4</v>
          </cell>
          <cell r="O19987">
            <v>2011039.6839999999</v>
          </cell>
        </row>
        <row r="19988">
          <cell r="A19988">
            <v>45996</v>
          </cell>
          <cell r="C19988" t="str">
            <v>GATE GOURMET COLOMBIA SAS</v>
          </cell>
          <cell r="F19988">
            <v>45967.278368055559</v>
          </cell>
          <cell r="G19988">
            <v>45997.275034722225</v>
          </cell>
          <cell r="H19988">
            <v>4</v>
          </cell>
          <cell r="O19988">
            <v>1038482.808</v>
          </cell>
        </row>
        <row r="19989">
          <cell r="A19989">
            <v>45996</v>
          </cell>
          <cell r="C19989" t="str">
            <v>GATE GOURMET COLOMBIA SAS</v>
          </cell>
          <cell r="F19989">
            <v>45968.210775462961</v>
          </cell>
          <cell r="G19989">
            <v>45998.210682870369</v>
          </cell>
          <cell r="H19989">
            <v>3</v>
          </cell>
          <cell r="O19989">
            <v>3251064.1740000001</v>
          </cell>
        </row>
        <row r="19990">
          <cell r="A19990">
            <v>45996</v>
          </cell>
          <cell r="C19990" t="str">
            <v>GATE GOURMET COLOMBIA SAS</v>
          </cell>
          <cell r="F19990">
            <v>45972.221354166664</v>
          </cell>
          <cell r="G19990">
            <v>46002.221238425926</v>
          </cell>
          <cell r="H19990">
            <v>-1</v>
          </cell>
          <cell r="O19990">
            <v>1584094.12</v>
          </cell>
        </row>
        <row r="19991">
          <cell r="A19991">
            <v>45996</v>
          </cell>
          <cell r="C19991" t="str">
            <v>GATE GOURMET COLOMBIA SAS</v>
          </cell>
          <cell r="F19991">
            <v>45972.222303240742</v>
          </cell>
          <cell r="G19991">
            <v>46002.222187500003</v>
          </cell>
          <cell r="H19991">
            <v>-1</v>
          </cell>
          <cell r="O19991">
            <v>206143.02</v>
          </cell>
        </row>
        <row r="19992">
          <cell r="A19992">
            <v>45996</v>
          </cell>
          <cell r="C19992" t="str">
            <v>SIPOTE BURRITO S.A</v>
          </cell>
          <cell r="F19992">
            <v>45976.256944444445</v>
          </cell>
          <cell r="G19992">
            <v>46006.256689814814</v>
          </cell>
          <cell r="H19992">
            <v>-5</v>
          </cell>
          <cell r="O19992">
            <v>14181633.9574</v>
          </cell>
        </row>
        <row r="19993">
          <cell r="A19993">
            <v>45996</v>
          </cell>
          <cell r="C19993" t="str">
            <v>SIPOTE BURRITO S.A</v>
          </cell>
          <cell r="F19993">
            <v>45980.584733796299</v>
          </cell>
          <cell r="G19993">
            <v>46010.584618055553</v>
          </cell>
          <cell r="H19993">
            <v>-9</v>
          </cell>
          <cell r="O19993">
            <v>2027520</v>
          </cell>
        </row>
        <row r="19994">
          <cell r="A19994">
            <v>45996</v>
          </cell>
          <cell r="C19994" t="str">
            <v>SIPOTE BURRITO S.A</v>
          </cell>
          <cell r="F19994">
            <v>45982.638333333336</v>
          </cell>
          <cell r="G19994">
            <v>46012.577060185184</v>
          </cell>
          <cell r="H19994">
            <v>-11</v>
          </cell>
          <cell r="O19994">
            <v>15897132.269200001</v>
          </cell>
        </row>
        <row r="19995">
          <cell r="A19995">
            <v>45996</v>
          </cell>
          <cell r="C19995" t="str">
            <v>SIPOTE BURRITO S.A</v>
          </cell>
          <cell r="F19995">
            <v>45983.287708333337</v>
          </cell>
          <cell r="G19995">
            <v>46013.287708333337</v>
          </cell>
          <cell r="H19995">
            <v>-12</v>
          </cell>
          <cell r="O19995">
            <v>193830</v>
          </cell>
        </row>
        <row r="19996">
          <cell r="A19996">
            <v>45996</v>
          </cell>
          <cell r="C19996" t="str">
            <v>VENTAS MOSTRADOR</v>
          </cell>
          <cell r="F19996">
            <v>45996</v>
          </cell>
          <cell r="G19996">
            <v>45996</v>
          </cell>
          <cell r="H19996">
            <v>0</v>
          </cell>
          <cell r="O19996">
            <v>41596</v>
          </cell>
        </row>
        <row r="19997">
          <cell r="A19997">
            <v>45996</v>
          </cell>
          <cell r="C19997" t="str">
            <v>VENTAS MOSTRADOR</v>
          </cell>
          <cell r="F19997">
            <v>45996</v>
          </cell>
          <cell r="G19997">
            <v>45996</v>
          </cell>
          <cell r="H19997">
            <v>0</v>
          </cell>
          <cell r="O19997">
            <v>311390</v>
          </cell>
        </row>
        <row r="19998">
          <cell r="A19998">
            <v>45996</v>
          </cell>
          <cell r="C19998" t="str">
            <v>ANA MARIA FRANCO AMAYA</v>
          </cell>
          <cell r="F19998">
            <v>45994.342673611114</v>
          </cell>
          <cell r="G19998">
            <v>45995.342673611114</v>
          </cell>
          <cell r="H19998">
            <v>6</v>
          </cell>
          <cell r="O19998">
            <v>569400</v>
          </cell>
        </row>
        <row r="19999">
          <cell r="A19999">
            <v>45996</v>
          </cell>
          <cell r="C19999" t="str">
            <v>VENTAS MOSTRADOR</v>
          </cell>
          <cell r="O19999">
            <v>0</v>
          </cell>
        </row>
        <row r="20000">
          <cell r="A20000">
            <v>45996</v>
          </cell>
          <cell r="C20000" t="str">
            <v>SUPER NUEVO MILENIO SA</v>
          </cell>
          <cell r="F20000">
            <v>45972.592013888891</v>
          </cell>
          <cell r="G20000">
            <v>46002.591886574075</v>
          </cell>
          <cell r="H20000">
            <v>-1</v>
          </cell>
          <cell r="O20000">
            <v>21200</v>
          </cell>
        </row>
        <row r="20001">
          <cell r="A20001">
            <v>45996</v>
          </cell>
          <cell r="C20001" t="str">
            <v>SUPER NUEVO MILENIO SA</v>
          </cell>
          <cell r="F20001">
            <v>45979.488576388889</v>
          </cell>
          <cell r="G20001">
            <v>46009.488379629627</v>
          </cell>
          <cell r="H20001">
            <v>-8</v>
          </cell>
          <cell r="O20001">
            <v>176800</v>
          </cell>
        </row>
        <row r="20002">
          <cell r="A20002">
            <v>45996</v>
          </cell>
          <cell r="C20002" t="str">
            <v>SUPER NUEVO MILENIO SA</v>
          </cell>
          <cell r="F20002">
            <v>45982.640775462962</v>
          </cell>
          <cell r="G20002">
            <v>46012.639594907407</v>
          </cell>
          <cell r="H20002">
            <v>-11</v>
          </cell>
          <cell r="O20002">
            <v>279200</v>
          </cell>
        </row>
        <row r="20003">
          <cell r="A20003">
            <v>45996</v>
          </cell>
          <cell r="C20003" t="str">
            <v>SUPER NUEVO MILENIO SA</v>
          </cell>
          <cell r="F20003">
            <v>45983.197280092594</v>
          </cell>
          <cell r="G20003">
            <v>46013.197060185186</v>
          </cell>
          <cell r="H20003">
            <v>-12</v>
          </cell>
          <cell r="O20003">
            <v>195200</v>
          </cell>
        </row>
        <row r="20004">
          <cell r="A20004">
            <v>45996</v>
          </cell>
          <cell r="C20004" t="str">
            <v>SUPER NUEVO MILENIO SA</v>
          </cell>
          <cell r="F20004">
            <v>45983.208113425928</v>
          </cell>
          <cell r="G20004">
            <v>46013.207916666666</v>
          </cell>
          <cell r="H20004">
            <v>-12</v>
          </cell>
          <cell r="O20004">
            <v>216000</v>
          </cell>
        </row>
        <row r="20005">
          <cell r="A20005">
            <v>45996</v>
          </cell>
          <cell r="C20005" t="str">
            <v>SUPER NUEVO MILENIO SA</v>
          </cell>
          <cell r="F20005">
            <v>45983.215497685182</v>
          </cell>
          <cell r="G20005">
            <v>46013.212858796294</v>
          </cell>
          <cell r="H20005">
            <v>-12</v>
          </cell>
          <cell r="O20005">
            <v>317660</v>
          </cell>
        </row>
        <row r="20006">
          <cell r="A20006">
            <v>45996</v>
          </cell>
          <cell r="C20006" t="str">
            <v>SUPER NUEVO MILENIO SA</v>
          </cell>
          <cell r="F20006">
            <v>45989.572199074071</v>
          </cell>
          <cell r="G20006">
            <v>46019.572106481479</v>
          </cell>
          <cell r="H20006">
            <v>-18</v>
          </cell>
          <cell r="O20006">
            <v>110400</v>
          </cell>
        </row>
        <row r="20007">
          <cell r="A20007">
            <v>45996</v>
          </cell>
          <cell r="C20007" t="str">
            <v>SUPER NUEVO MILENIO SA</v>
          </cell>
          <cell r="F20007">
            <v>45990.354201388887</v>
          </cell>
          <cell r="G20007">
            <v>46020.354120370372</v>
          </cell>
          <cell r="H20007">
            <v>-19</v>
          </cell>
          <cell r="O20007">
            <v>339980</v>
          </cell>
        </row>
        <row r="20008">
          <cell r="A20008">
            <v>45996</v>
          </cell>
          <cell r="C20008" t="str">
            <v>DUFLO SERVICIOS INTEGRALES S.A.S.</v>
          </cell>
          <cell r="F20008">
            <v>45952.469247685185</v>
          </cell>
          <cell r="G20008">
            <v>45982.468460648146</v>
          </cell>
          <cell r="H20008">
            <v>21</v>
          </cell>
          <cell r="O20008">
            <v>2814095.75</v>
          </cell>
        </row>
        <row r="20009">
          <cell r="A20009">
            <v>45996</v>
          </cell>
          <cell r="C20009" t="str">
            <v>DUFLO SERVICIOS INTEGRALES S.A.S.</v>
          </cell>
          <cell r="F20009">
            <v>45952.477129629631</v>
          </cell>
          <cell r="G20009">
            <v>45982.471122685187</v>
          </cell>
          <cell r="H20009">
            <v>21</v>
          </cell>
          <cell r="O20009">
            <v>1235190</v>
          </cell>
        </row>
        <row r="20010">
          <cell r="A20010">
            <v>45996</v>
          </cell>
          <cell r="C20010" t="str">
            <v>DUFLO SERVICIOS INTEGRALES S.A.S.</v>
          </cell>
          <cell r="F20010">
            <v>45952.490324074075</v>
          </cell>
          <cell r="G20010">
            <v>45982.490231481483</v>
          </cell>
          <cell r="H20010">
            <v>21</v>
          </cell>
          <cell r="O20010">
            <v>2941751.75</v>
          </cell>
        </row>
        <row r="20011">
          <cell r="A20011">
            <v>45996</v>
          </cell>
          <cell r="C20011" t="str">
            <v>LE CABRERA SOCIEDAD POR ACCIONES SIMPLIFICADA</v>
          </cell>
          <cell r="F20011">
            <v>45982.310914351852</v>
          </cell>
          <cell r="G20011">
            <v>45997.290092592593</v>
          </cell>
          <cell r="H20011">
            <v>4</v>
          </cell>
          <cell r="O20011">
            <v>3574739.0559999999</v>
          </cell>
        </row>
        <row r="20012">
          <cell r="A20012">
            <v>45996</v>
          </cell>
          <cell r="C20012" t="str">
            <v>LE CABRERA SOCIEDAD POR ACCIONES SIMPLIFICADA</v>
          </cell>
          <cell r="F20012">
            <v>45983.251087962963</v>
          </cell>
          <cell r="G20012">
            <v>45998.243275462963</v>
          </cell>
          <cell r="H20012">
            <v>3</v>
          </cell>
          <cell r="O20012">
            <v>1857079.7279999999</v>
          </cell>
        </row>
        <row r="20013">
          <cell r="A20013">
            <v>45996</v>
          </cell>
          <cell r="C20013" t="str">
            <v>LE CABRERA SOCIEDAD POR ACCIONES SIMPLIFICADA</v>
          </cell>
          <cell r="F20013">
            <v>45985.548692129632</v>
          </cell>
          <cell r="G20013">
            <v>46000.545798611114</v>
          </cell>
          <cell r="H20013">
            <v>1</v>
          </cell>
          <cell r="O20013">
            <v>1622853.456</v>
          </cell>
        </row>
        <row r="20014">
          <cell r="A20014">
            <v>45996</v>
          </cell>
          <cell r="C20014" t="str">
            <v>LE CABRERA SOCIEDAD POR ACCIONES SIMPLIFICADA</v>
          </cell>
          <cell r="F20014">
            <v>45988.295624999999</v>
          </cell>
          <cell r="G20014">
            <v>46003.295231481483</v>
          </cell>
          <cell r="H20014">
            <v>-2</v>
          </cell>
          <cell r="O20014">
            <v>2785619.5920000002</v>
          </cell>
        </row>
        <row r="20015">
          <cell r="A20015">
            <v>45996</v>
          </cell>
          <cell r="C20015" t="str">
            <v>BANCOLOMBIA SAS</v>
          </cell>
          <cell r="F20015">
            <v>45996</v>
          </cell>
          <cell r="G20015">
            <v>45996</v>
          </cell>
          <cell r="H20015">
            <v>0</v>
          </cell>
          <cell r="O20015">
            <v>60000000</v>
          </cell>
        </row>
        <row r="20016">
          <cell r="A20016">
            <v>45997</v>
          </cell>
          <cell r="C20016" t="str">
            <v>VENTAS MOSTRADOR</v>
          </cell>
          <cell r="F20016">
            <v>45997</v>
          </cell>
          <cell r="G20016">
            <v>45997</v>
          </cell>
          <cell r="H20016">
            <v>0</v>
          </cell>
          <cell r="O20016">
            <v>7200</v>
          </cell>
        </row>
        <row r="20017">
          <cell r="A20017">
            <v>45997</v>
          </cell>
          <cell r="C20017" t="str">
            <v>VENTAS MOSTRADOR</v>
          </cell>
          <cell r="F20017">
            <v>45997</v>
          </cell>
          <cell r="G20017">
            <v>45997</v>
          </cell>
          <cell r="H20017">
            <v>0</v>
          </cell>
          <cell r="O20017">
            <v>9559</v>
          </cell>
        </row>
        <row r="20018">
          <cell r="A20018">
            <v>45997</v>
          </cell>
          <cell r="C20018" t="str">
            <v>VENTAS MOSTRADOR</v>
          </cell>
          <cell r="F20018">
            <v>45997</v>
          </cell>
          <cell r="G20018">
            <v>45997</v>
          </cell>
          <cell r="H20018">
            <v>0</v>
          </cell>
          <cell r="O20018">
            <v>9750</v>
          </cell>
        </row>
        <row r="20019">
          <cell r="A20019">
            <v>45997</v>
          </cell>
          <cell r="C20019" t="str">
            <v>VENTAS MOSTRADOR</v>
          </cell>
          <cell r="F20019">
            <v>45997</v>
          </cell>
          <cell r="G20019">
            <v>45997</v>
          </cell>
          <cell r="H20019">
            <v>0</v>
          </cell>
          <cell r="O20019">
            <v>15120</v>
          </cell>
        </row>
        <row r="20020">
          <cell r="A20020">
            <v>45997</v>
          </cell>
          <cell r="C20020" t="str">
            <v>VENTAS MOSTRADOR</v>
          </cell>
          <cell r="F20020">
            <v>45997</v>
          </cell>
          <cell r="G20020">
            <v>45997</v>
          </cell>
          <cell r="H20020">
            <v>0</v>
          </cell>
          <cell r="O20020">
            <v>16280</v>
          </cell>
        </row>
        <row r="20021">
          <cell r="A20021">
            <v>45997</v>
          </cell>
          <cell r="C20021" t="str">
            <v>VENTAS MOSTRADOR</v>
          </cell>
          <cell r="F20021">
            <v>45997</v>
          </cell>
          <cell r="G20021">
            <v>45997</v>
          </cell>
          <cell r="H20021">
            <v>0</v>
          </cell>
          <cell r="O20021">
            <v>20000</v>
          </cell>
        </row>
        <row r="20022">
          <cell r="A20022">
            <v>45997</v>
          </cell>
          <cell r="C20022" t="str">
            <v>VENTAS MOSTRADOR</v>
          </cell>
          <cell r="F20022">
            <v>45997</v>
          </cell>
          <cell r="G20022">
            <v>45997</v>
          </cell>
          <cell r="H20022">
            <v>0</v>
          </cell>
          <cell r="O20022">
            <v>20480</v>
          </cell>
        </row>
        <row r="20023">
          <cell r="A20023">
            <v>45997</v>
          </cell>
          <cell r="C20023" t="str">
            <v>VENTAS MOSTRADOR</v>
          </cell>
          <cell r="F20023">
            <v>45997</v>
          </cell>
          <cell r="G20023">
            <v>45997</v>
          </cell>
          <cell r="H20023">
            <v>0</v>
          </cell>
          <cell r="O20023">
            <v>21580</v>
          </cell>
        </row>
        <row r="20024">
          <cell r="A20024">
            <v>45997</v>
          </cell>
          <cell r="C20024" t="str">
            <v>VENTAS MOSTRADOR</v>
          </cell>
          <cell r="F20024">
            <v>45997</v>
          </cell>
          <cell r="G20024">
            <v>45997</v>
          </cell>
          <cell r="H20024">
            <v>0</v>
          </cell>
          <cell r="O20024">
            <v>22200</v>
          </cell>
        </row>
        <row r="20025">
          <cell r="A20025">
            <v>45997</v>
          </cell>
          <cell r="C20025" t="str">
            <v>VENTAS MOSTRADOR</v>
          </cell>
          <cell r="F20025">
            <v>45997</v>
          </cell>
          <cell r="G20025">
            <v>45997</v>
          </cell>
          <cell r="H20025">
            <v>0</v>
          </cell>
          <cell r="O20025">
            <v>28000</v>
          </cell>
        </row>
        <row r="20026">
          <cell r="A20026">
            <v>45997</v>
          </cell>
          <cell r="C20026" t="str">
            <v>VENTAS MOSTRADOR</v>
          </cell>
          <cell r="F20026">
            <v>45997</v>
          </cell>
          <cell r="G20026">
            <v>45997</v>
          </cell>
          <cell r="H20026">
            <v>0</v>
          </cell>
          <cell r="O20026">
            <v>34960</v>
          </cell>
        </row>
        <row r="20027">
          <cell r="A20027">
            <v>45997</v>
          </cell>
          <cell r="C20027" t="str">
            <v>VENTAS MOSTRADOR</v>
          </cell>
          <cell r="F20027">
            <v>45997</v>
          </cell>
          <cell r="G20027">
            <v>45997</v>
          </cell>
          <cell r="H20027">
            <v>0</v>
          </cell>
          <cell r="O20027">
            <v>42000</v>
          </cell>
        </row>
        <row r="20028">
          <cell r="A20028">
            <v>45997</v>
          </cell>
          <cell r="C20028" t="str">
            <v>VENTAS MOSTRADOR</v>
          </cell>
          <cell r="F20028">
            <v>45997</v>
          </cell>
          <cell r="G20028">
            <v>45997</v>
          </cell>
          <cell r="H20028">
            <v>0</v>
          </cell>
          <cell r="O20028">
            <v>48686</v>
          </cell>
        </row>
        <row r="20029">
          <cell r="A20029">
            <v>45997</v>
          </cell>
          <cell r="C20029" t="str">
            <v>VENTAS MOSTRADOR</v>
          </cell>
          <cell r="F20029">
            <v>45997</v>
          </cell>
          <cell r="G20029">
            <v>45997</v>
          </cell>
          <cell r="H20029">
            <v>0</v>
          </cell>
          <cell r="O20029">
            <v>49280</v>
          </cell>
        </row>
        <row r="20030">
          <cell r="A20030">
            <v>45997</v>
          </cell>
          <cell r="C20030" t="str">
            <v>VENTAS MOSTRADOR</v>
          </cell>
          <cell r="F20030">
            <v>45997</v>
          </cell>
          <cell r="G20030">
            <v>45997</v>
          </cell>
          <cell r="H20030">
            <v>0</v>
          </cell>
          <cell r="O20030">
            <v>49812</v>
          </cell>
        </row>
        <row r="20031">
          <cell r="A20031">
            <v>45997</v>
          </cell>
          <cell r="C20031" t="str">
            <v>VENTAS MOSTRADOR</v>
          </cell>
          <cell r="F20031">
            <v>45997</v>
          </cell>
          <cell r="G20031">
            <v>45997</v>
          </cell>
          <cell r="H20031">
            <v>0</v>
          </cell>
          <cell r="O20031">
            <v>51264</v>
          </cell>
        </row>
        <row r="20032">
          <cell r="A20032">
            <v>45997</v>
          </cell>
          <cell r="C20032" t="str">
            <v>VENTAS MOSTRADOR</v>
          </cell>
          <cell r="F20032">
            <v>45997</v>
          </cell>
          <cell r="G20032">
            <v>45997</v>
          </cell>
          <cell r="H20032">
            <v>0</v>
          </cell>
          <cell r="O20032">
            <v>52180</v>
          </cell>
        </row>
        <row r="20033">
          <cell r="A20033">
            <v>45997</v>
          </cell>
          <cell r="C20033" t="str">
            <v>VENTAS MOSTRADOR</v>
          </cell>
          <cell r="F20033">
            <v>45997</v>
          </cell>
          <cell r="G20033">
            <v>45997</v>
          </cell>
          <cell r="H20033">
            <v>0</v>
          </cell>
          <cell r="O20033">
            <v>52570</v>
          </cell>
        </row>
        <row r="20034">
          <cell r="A20034">
            <v>45997</v>
          </cell>
          <cell r="C20034" t="str">
            <v>VENTAS MOSTRADOR</v>
          </cell>
          <cell r="F20034">
            <v>45997</v>
          </cell>
          <cell r="G20034">
            <v>45997</v>
          </cell>
          <cell r="H20034">
            <v>0</v>
          </cell>
          <cell r="O20034">
            <v>54945</v>
          </cell>
        </row>
        <row r="20035">
          <cell r="A20035">
            <v>45997</v>
          </cell>
          <cell r="C20035" t="str">
            <v>VENTAS MOSTRADOR</v>
          </cell>
          <cell r="F20035">
            <v>45997</v>
          </cell>
          <cell r="G20035">
            <v>45997</v>
          </cell>
          <cell r="H20035">
            <v>0</v>
          </cell>
          <cell r="O20035">
            <v>57198</v>
          </cell>
        </row>
        <row r="20036">
          <cell r="A20036">
            <v>45997</v>
          </cell>
          <cell r="C20036" t="str">
            <v>VENTAS MOSTRADOR</v>
          </cell>
          <cell r="F20036">
            <v>45997</v>
          </cell>
          <cell r="G20036">
            <v>45997</v>
          </cell>
          <cell r="H20036">
            <v>0</v>
          </cell>
          <cell r="O20036">
            <v>64000</v>
          </cell>
        </row>
        <row r="20037">
          <cell r="A20037">
            <v>45997</v>
          </cell>
          <cell r="C20037" t="str">
            <v>VENTAS MOSTRADOR</v>
          </cell>
          <cell r="F20037">
            <v>45997</v>
          </cell>
          <cell r="G20037">
            <v>45997</v>
          </cell>
          <cell r="H20037">
            <v>0</v>
          </cell>
          <cell r="O20037">
            <v>66600</v>
          </cell>
        </row>
        <row r="20038">
          <cell r="A20038">
            <v>45997</v>
          </cell>
          <cell r="C20038" t="str">
            <v>VENTAS MOSTRADOR</v>
          </cell>
          <cell r="F20038">
            <v>45997</v>
          </cell>
          <cell r="G20038">
            <v>45997</v>
          </cell>
          <cell r="H20038">
            <v>0</v>
          </cell>
          <cell r="O20038">
            <v>67800</v>
          </cell>
        </row>
        <row r="20039">
          <cell r="A20039">
            <v>45997</v>
          </cell>
          <cell r="C20039" t="str">
            <v>VENTAS MOSTRADOR</v>
          </cell>
          <cell r="F20039">
            <v>45997</v>
          </cell>
          <cell r="G20039">
            <v>45997</v>
          </cell>
          <cell r="H20039">
            <v>0</v>
          </cell>
          <cell r="O20039">
            <v>68000</v>
          </cell>
        </row>
        <row r="20040">
          <cell r="A20040">
            <v>45997</v>
          </cell>
          <cell r="C20040" t="str">
            <v>VENTAS MOSTRADOR</v>
          </cell>
          <cell r="F20040">
            <v>45997</v>
          </cell>
          <cell r="G20040">
            <v>45997</v>
          </cell>
          <cell r="H20040">
            <v>0</v>
          </cell>
          <cell r="O20040">
            <v>76547</v>
          </cell>
        </row>
        <row r="20041">
          <cell r="A20041">
            <v>45997</v>
          </cell>
          <cell r="C20041" t="str">
            <v>VENTAS MOSTRADOR</v>
          </cell>
          <cell r="F20041">
            <v>45997</v>
          </cell>
          <cell r="G20041">
            <v>45997</v>
          </cell>
          <cell r="H20041">
            <v>0</v>
          </cell>
          <cell r="O20041">
            <v>116150</v>
          </cell>
        </row>
        <row r="20042">
          <cell r="A20042">
            <v>45997</v>
          </cell>
          <cell r="C20042" t="str">
            <v>VENTAS MOSTRADOR</v>
          </cell>
          <cell r="F20042">
            <v>45997</v>
          </cell>
          <cell r="G20042">
            <v>45997</v>
          </cell>
          <cell r="H20042">
            <v>0</v>
          </cell>
          <cell r="O20042">
            <v>134156</v>
          </cell>
        </row>
        <row r="20043">
          <cell r="A20043">
            <v>45997</v>
          </cell>
          <cell r="C20043" t="str">
            <v>VENTAS MOSTRADOR</v>
          </cell>
          <cell r="F20043">
            <v>45997</v>
          </cell>
          <cell r="G20043">
            <v>45997</v>
          </cell>
          <cell r="H20043">
            <v>0</v>
          </cell>
          <cell r="O20043">
            <v>146800</v>
          </cell>
        </row>
        <row r="20044">
          <cell r="A20044">
            <v>45997</v>
          </cell>
          <cell r="C20044" t="str">
            <v>FELIPE BECERRA ZAPATA</v>
          </cell>
          <cell r="F20044">
            <v>45993.324386574073</v>
          </cell>
          <cell r="G20044">
            <v>45994.324155092596</v>
          </cell>
          <cell r="H20044">
            <v>10</v>
          </cell>
          <cell r="O20044">
            <v>334400</v>
          </cell>
        </row>
        <row r="20045">
          <cell r="A20045">
            <v>45997</v>
          </cell>
          <cell r="C20045" t="str">
            <v>VENTANITA DEL ALMA SAS</v>
          </cell>
          <cell r="F20045">
            <v>45974</v>
          </cell>
          <cell r="G20045">
            <v>45982</v>
          </cell>
          <cell r="H20045">
            <v>19</v>
          </cell>
          <cell r="O20045">
            <v>400000</v>
          </cell>
        </row>
        <row r="20046">
          <cell r="A20046">
            <v>45997</v>
          </cell>
          <cell r="C20046" t="str">
            <v>VENTAS MOSTRADOR</v>
          </cell>
          <cell r="O20046">
            <v>0</v>
          </cell>
        </row>
        <row r="20047">
          <cell r="A20047">
            <v>45997</v>
          </cell>
          <cell r="C20047" t="str">
            <v>VENTAS MOSTRADOR</v>
          </cell>
          <cell r="F20047">
            <v>45997</v>
          </cell>
          <cell r="G20047">
            <v>45997</v>
          </cell>
          <cell r="H20047">
            <v>0</v>
          </cell>
          <cell r="O20047">
            <v>483250</v>
          </cell>
        </row>
        <row r="20048">
          <cell r="A20048">
            <v>45997</v>
          </cell>
          <cell r="C20048" t="str">
            <v>VENTAS MOSTRADOR</v>
          </cell>
          <cell r="F20048">
            <v>45997</v>
          </cell>
          <cell r="G20048">
            <v>45997</v>
          </cell>
          <cell r="H20048">
            <v>0</v>
          </cell>
          <cell r="O20048">
            <v>483960</v>
          </cell>
        </row>
        <row r="20049">
          <cell r="A20049">
            <v>45997</v>
          </cell>
          <cell r="C20049" t="str">
            <v>CARLOS ANDRES HERNANDEZ MARTINEZ</v>
          </cell>
          <cell r="F20049">
            <v>45996.437199074076</v>
          </cell>
          <cell r="G20049">
            <v>45997.436851851853</v>
          </cell>
          <cell r="H20049">
            <v>12</v>
          </cell>
          <cell r="O20049">
            <v>768000.02</v>
          </cell>
        </row>
        <row r="20050">
          <cell r="A20050">
            <v>45997</v>
          </cell>
          <cell r="C20050" t="str">
            <v>GERMAN ENRIQUE CADERON JIMENEZ</v>
          </cell>
          <cell r="F20050">
            <v>45996.497256944444</v>
          </cell>
          <cell r="G20050">
            <v>46004.497118055559</v>
          </cell>
          <cell r="H20050">
            <v>3</v>
          </cell>
          <cell r="O20050">
            <v>420000</v>
          </cell>
        </row>
        <row r="20051">
          <cell r="A20051">
            <v>45997</v>
          </cell>
          <cell r="C20051" t="str">
            <v>GERMAN ENRIQUE CADERON JIMENEZ</v>
          </cell>
          <cell r="F20051">
            <v>45997.370138888888</v>
          </cell>
          <cell r="G20051">
            <v>46005.370023148149</v>
          </cell>
          <cell r="H20051">
            <v>2</v>
          </cell>
          <cell r="O20051">
            <v>417200</v>
          </cell>
        </row>
        <row r="20052">
          <cell r="A20052">
            <v>45997</v>
          </cell>
          <cell r="C20052" t="str">
            <v>VENTAS MOSTRADOR</v>
          </cell>
          <cell r="F20052">
            <v>45997</v>
          </cell>
          <cell r="G20052">
            <v>45997</v>
          </cell>
          <cell r="H20052">
            <v>0</v>
          </cell>
          <cell r="O20052">
            <v>1000000</v>
          </cell>
        </row>
        <row r="20053">
          <cell r="A20053">
            <v>45997</v>
          </cell>
          <cell r="C20053" t="str">
            <v>RICARDO ANTONIO MORE SALCEDO</v>
          </cell>
          <cell r="F20053">
            <v>45996.675173611111</v>
          </cell>
          <cell r="G20053">
            <v>45997.674895833334</v>
          </cell>
          <cell r="H20053">
            <v>10</v>
          </cell>
          <cell r="O20053">
            <v>1307600</v>
          </cell>
        </row>
        <row r="20054">
          <cell r="A20054">
            <v>45997</v>
          </cell>
          <cell r="C20054" t="str">
            <v>VENTAS MOSTRADOR</v>
          </cell>
          <cell r="F20054">
            <v>45997</v>
          </cell>
          <cell r="G20054">
            <v>45997</v>
          </cell>
          <cell r="H20054">
            <v>0</v>
          </cell>
          <cell r="O20054">
            <v>253059</v>
          </cell>
        </row>
        <row r="20055">
          <cell r="A20055">
            <v>45997</v>
          </cell>
          <cell r="C20055" t="str">
            <v>VENTAS MOSTRADOR</v>
          </cell>
          <cell r="O20055">
            <v>0</v>
          </cell>
        </row>
        <row r="20056">
          <cell r="A20056">
            <v>45997</v>
          </cell>
          <cell r="C20056" t="str">
            <v>VENTAS MOSTRADOR</v>
          </cell>
          <cell r="F20056">
            <v>45997</v>
          </cell>
          <cell r="G20056">
            <v>45997</v>
          </cell>
          <cell r="H20056">
            <v>0</v>
          </cell>
          <cell r="O20056">
            <v>1270169</v>
          </cell>
        </row>
        <row r="20057">
          <cell r="A20057">
            <v>45998</v>
          </cell>
          <cell r="C20057" t="str">
            <v>VENTAS MOSTRADOR</v>
          </cell>
          <cell r="F20057">
            <v>45998</v>
          </cell>
          <cell r="G20057">
            <v>45998</v>
          </cell>
          <cell r="H20057">
            <v>0</v>
          </cell>
          <cell r="O20057">
            <v>11319</v>
          </cell>
        </row>
        <row r="20058">
          <cell r="A20058">
            <v>45998</v>
          </cell>
          <cell r="C20058" t="str">
            <v>VENTAS MOSTRADOR</v>
          </cell>
          <cell r="F20058">
            <v>45998</v>
          </cell>
          <cell r="G20058">
            <v>45998</v>
          </cell>
          <cell r="H20058">
            <v>0</v>
          </cell>
          <cell r="O20058">
            <v>14000</v>
          </cell>
        </row>
        <row r="20059">
          <cell r="A20059">
            <v>45998</v>
          </cell>
          <cell r="C20059" t="str">
            <v>VENTAS MOSTRADOR</v>
          </cell>
          <cell r="F20059">
            <v>45998</v>
          </cell>
          <cell r="G20059">
            <v>45998</v>
          </cell>
          <cell r="H20059">
            <v>0</v>
          </cell>
          <cell r="O20059">
            <v>14000</v>
          </cell>
        </row>
        <row r="20060">
          <cell r="A20060">
            <v>45998</v>
          </cell>
          <cell r="C20060" t="str">
            <v>VENTAS MOSTRADOR</v>
          </cell>
          <cell r="F20060">
            <v>45998</v>
          </cell>
          <cell r="G20060">
            <v>45998</v>
          </cell>
          <cell r="H20060">
            <v>0</v>
          </cell>
          <cell r="O20060">
            <v>14000</v>
          </cell>
        </row>
        <row r="20061">
          <cell r="A20061">
            <v>45998</v>
          </cell>
          <cell r="C20061" t="str">
            <v>VENTAS MOSTRADOR</v>
          </cell>
          <cell r="F20061">
            <v>45998</v>
          </cell>
          <cell r="G20061">
            <v>45998</v>
          </cell>
          <cell r="H20061">
            <v>0</v>
          </cell>
          <cell r="O20061">
            <v>14000</v>
          </cell>
        </row>
        <row r="20062">
          <cell r="A20062">
            <v>45998</v>
          </cell>
          <cell r="C20062" t="str">
            <v>VENTAS MOSTRADOR</v>
          </cell>
          <cell r="F20062">
            <v>45998</v>
          </cell>
          <cell r="G20062">
            <v>45998</v>
          </cell>
          <cell r="H20062">
            <v>0</v>
          </cell>
          <cell r="O20062">
            <v>14901</v>
          </cell>
        </row>
        <row r="20063">
          <cell r="A20063">
            <v>45998</v>
          </cell>
          <cell r="C20063" t="str">
            <v>VENTAS MOSTRADOR</v>
          </cell>
          <cell r="F20063">
            <v>45998</v>
          </cell>
          <cell r="G20063">
            <v>45998</v>
          </cell>
          <cell r="H20063">
            <v>0</v>
          </cell>
          <cell r="O20063">
            <v>15210</v>
          </cell>
        </row>
        <row r="20064">
          <cell r="A20064">
            <v>45998</v>
          </cell>
          <cell r="C20064" t="str">
            <v>VENTAS MOSTRADOR</v>
          </cell>
          <cell r="F20064">
            <v>45998</v>
          </cell>
          <cell r="G20064">
            <v>45998</v>
          </cell>
          <cell r="H20064">
            <v>0</v>
          </cell>
          <cell r="O20064">
            <v>18150</v>
          </cell>
        </row>
        <row r="20065">
          <cell r="A20065">
            <v>45998</v>
          </cell>
          <cell r="C20065" t="str">
            <v>VENTAS MOSTRADOR</v>
          </cell>
          <cell r="F20065">
            <v>45998</v>
          </cell>
          <cell r="G20065">
            <v>45998</v>
          </cell>
          <cell r="H20065">
            <v>0</v>
          </cell>
          <cell r="O20065">
            <v>20060</v>
          </cell>
        </row>
        <row r="20066">
          <cell r="A20066">
            <v>45998</v>
          </cell>
          <cell r="C20066" t="str">
            <v>VENTAS MOSTRADOR</v>
          </cell>
          <cell r="F20066">
            <v>45998</v>
          </cell>
          <cell r="G20066">
            <v>45998</v>
          </cell>
          <cell r="H20066">
            <v>0</v>
          </cell>
          <cell r="O20066">
            <v>20540</v>
          </cell>
        </row>
        <row r="20067">
          <cell r="A20067">
            <v>45998</v>
          </cell>
          <cell r="C20067" t="str">
            <v>VENTAS MOSTRADOR</v>
          </cell>
          <cell r="F20067">
            <v>45998</v>
          </cell>
          <cell r="G20067">
            <v>45998</v>
          </cell>
          <cell r="H20067">
            <v>0</v>
          </cell>
          <cell r="O20067">
            <v>24240</v>
          </cell>
        </row>
        <row r="20068">
          <cell r="A20068">
            <v>45998</v>
          </cell>
          <cell r="C20068" t="str">
            <v>VENTAS MOSTRADOR</v>
          </cell>
          <cell r="F20068">
            <v>45998</v>
          </cell>
          <cell r="G20068">
            <v>45998</v>
          </cell>
          <cell r="H20068">
            <v>0</v>
          </cell>
          <cell r="O20068">
            <v>26420</v>
          </cell>
        </row>
        <row r="20069">
          <cell r="A20069">
            <v>45998</v>
          </cell>
          <cell r="C20069" t="str">
            <v>VENTAS MOSTRADOR</v>
          </cell>
          <cell r="F20069">
            <v>45998</v>
          </cell>
          <cell r="G20069">
            <v>45998</v>
          </cell>
          <cell r="H20069">
            <v>0</v>
          </cell>
          <cell r="O20069">
            <v>28000</v>
          </cell>
        </row>
        <row r="20070">
          <cell r="A20070">
            <v>45998</v>
          </cell>
          <cell r="C20070" t="str">
            <v>VENTAS MOSTRADOR</v>
          </cell>
          <cell r="F20070">
            <v>45998</v>
          </cell>
          <cell r="G20070">
            <v>45998</v>
          </cell>
          <cell r="H20070">
            <v>0</v>
          </cell>
          <cell r="O20070">
            <v>28000</v>
          </cell>
        </row>
        <row r="20071">
          <cell r="A20071">
            <v>45998</v>
          </cell>
          <cell r="C20071" t="str">
            <v>VENTAS MOSTRADOR</v>
          </cell>
          <cell r="F20071">
            <v>45998</v>
          </cell>
          <cell r="G20071">
            <v>45998</v>
          </cell>
          <cell r="H20071">
            <v>0</v>
          </cell>
          <cell r="O20071">
            <v>28000</v>
          </cell>
        </row>
        <row r="20072">
          <cell r="A20072">
            <v>45998</v>
          </cell>
          <cell r="C20072" t="str">
            <v>VENTAS MOSTRADOR</v>
          </cell>
          <cell r="F20072">
            <v>45998</v>
          </cell>
          <cell r="G20072">
            <v>45998</v>
          </cell>
          <cell r="H20072">
            <v>0</v>
          </cell>
          <cell r="O20072">
            <v>28000</v>
          </cell>
        </row>
        <row r="20073">
          <cell r="A20073">
            <v>45998</v>
          </cell>
          <cell r="C20073" t="str">
            <v>VENTAS MOSTRADOR</v>
          </cell>
          <cell r="F20073">
            <v>45998</v>
          </cell>
          <cell r="G20073">
            <v>45998</v>
          </cell>
          <cell r="H20073">
            <v>0</v>
          </cell>
          <cell r="O20073">
            <v>30160</v>
          </cell>
        </row>
        <row r="20074">
          <cell r="A20074">
            <v>45998</v>
          </cell>
          <cell r="C20074" t="str">
            <v>VENTAS MOSTRADOR</v>
          </cell>
          <cell r="F20074">
            <v>45998</v>
          </cell>
          <cell r="G20074">
            <v>45998</v>
          </cell>
          <cell r="H20074">
            <v>0</v>
          </cell>
          <cell r="O20074">
            <v>31860</v>
          </cell>
        </row>
        <row r="20075">
          <cell r="A20075">
            <v>45998</v>
          </cell>
          <cell r="C20075" t="str">
            <v>VENTAS MOSTRADOR</v>
          </cell>
          <cell r="F20075">
            <v>45998</v>
          </cell>
          <cell r="G20075">
            <v>45998</v>
          </cell>
          <cell r="H20075">
            <v>0</v>
          </cell>
          <cell r="O20075">
            <v>32320</v>
          </cell>
        </row>
        <row r="20076">
          <cell r="A20076">
            <v>45998</v>
          </cell>
          <cell r="C20076" t="str">
            <v>VENTAS MOSTRADOR</v>
          </cell>
          <cell r="F20076">
            <v>45998</v>
          </cell>
          <cell r="G20076">
            <v>45998</v>
          </cell>
          <cell r="H20076">
            <v>0</v>
          </cell>
          <cell r="O20076">
            <v>33032</v>
          </cell>
        </row>
        <row r="20077">
          <cell r="A20077">
            <v>45998</v>
          </cell>
          <cell r="C20077" t="str">
            <v>VENTAS MOSTRADOR</v>
          </cell>
          <cell r="F20077">
            <v>45998</v>
          </cell>
          <cell r="G20077">
            <v>45998</v>
          </cell>
          <cell r="H20077">
            <v>0</v>
          </cell>
          <cell r="O20077">
            <v>35380</v>
          </cell>
        </row>
        <row r="20078">
          <cell r="A20078">
            <v>45998</v>
          </cell>
          <cell r="C20078" t="str">
            <v>VENTAS MOSTRADOR</v>
          </cell>
          <cell r="F20078">
            <v>45998</v>
          </cell>
          <cell r="G20078">
            <v>45998</v>
          </cell>
          <cell r="H20078">
            <v>0</v>
          </cell>
          <cell r="O20078">
            <v>36720</v>
          </cell>
        </row>
        <row r="20079">
          <cell r="A20079">
            <v>45998</v>
          </cell>
          <cell r="C20079" t="str">
            <v>VENTAS MOSTRADOR</v>
          </cell>
          <cell r="F20079">
            <v>45998</v>
          </cell>
          <cell r="G20079">
            <v>45998</v>
          </cell>
          <cell r="H20079">
            <v>0</v>
          </cell>
          <cell r="O20079">
            <v>37374</v>
          </cell>
        </row>
        <row r="20080">
          <cell r="A20080">
            <v>45998</v>
          </cell>
          <cell r="C20080" t="str">
            <v>VENTAS MOSTRADOR</v>
          </cell>
          <cell r="F20080">
            <v>45998</v>
          </cell>
          <cell r="G20080">
            <v>45998</v>
          </cell>
          <cell r="H20080">
            <v>0</v>
          </cell>
          <cell r="O20080">
            <v>39552</v>
          </cell>
        </row>
        <row r="20081">
          <cell r="A20081">
            <v>45998</v>
          </cell>
          <cell r="C20081" t="str">
            <v>VENTAS MOSTRADOR</v>
          </cell>
          <cell r="F20081">
            <v>45998</v>
          </cell>
          <cell r="G20081">
            <v>45998</v>
          </cell>
          <cell r="H20081">
            <v>0</v>
          </cell>
          <cell r="O20081">
            <v>40050</v>
          </cell>
        </row>
        <row r="20082">
          <cell r="A20082">
            <v>45998</v>
          </cell>
          <cell r="C20082" t="str">
            <v>VENTAS MOSTRADOR</v>
          </cell>
          <cell r="F20082">
            <v>45998</v>
          </cell>
          <cell r="G20082">
            <v>45998</v>
          </cell>
          <cell r="H20082">
            <v>0</v>
          </cell>
          <cell r="O20082">
            <v>40095</v>
          </cell>
        </row>
        <row r="20083">
          <cell r="A20083">
            <v>45998</v>
          </cell>
          <cell r="C20083" t="str">
            <v>VENTAS MOSTRADOR</v>
          </cell>
          <cell r="F20083">
            <v>45998</v>
          </cell>
          <cell r="G20083">
            <v>45998</v>
          </cell>
          <cell r="H20083">
            <v>0</v>
          </cell>
          <cell r="O20083">
            <v>40380</v>
          </cell>
        </row>
        <row r="20084">
          <cell r="A20084">
            <v>45998</v>
          </cell>
          <cell r="C20084" t="str">
            <v>VENTAS MOSTRADOR</v>
          </cell>
          <cell r="F20084">
            <v>45998</v>
          </cell>
          <cell r="G20084">
            <v>45998</v>
          </cell>
          <cell r="H20084">
            <v>0</v>
          </cell>
          <cell r="O20084">
            <v>42000</v>
          </cell>
        </row>
        <row r="20085">
          <cell r="A20085">
            <v>45998</v>
          </cell>
          <cell r="C20085" t="str">
            <v>VENTAS MOSTRADOR</v>
          </cell>
          <cell r="F20085">
            <v>45998</v>
          </cell>
          <cell r="G20085">
            <v>45998</v>
          </cell>
          <cell r="H20085">
            <v>0</v>
          </cell>
          <cell r="O20085">
            <v>42000</v>
          </cell>
        </row>
        <row r="20086">
          <cell r="A20086">
            <v>45998</v>
          </cell>
          <cell r="C20086" t="str">
            <v>VENTAS MOSTRADOR</v>
          </cell>
          <cell r="F20086">
            <v>45998</v>
          </cell>
          <cell r="G20086">
            <v>45998</v>
          </cell>
          <cell r="H20086">
            <v>0</v>
          </cell>
          <cell r="O20086">
            <v>42730</v>
          </cell>
        </row>
        <row r="20087">
          <cell r="A20087">
            <v>45998</v>
          </cell>
          <cell r="C20087" t="str">
            <v>VENTAS MOSTRADOR</v>
          </cell>
          <cell r="F20087">
            <v>45998</v>
          </cell>
          <cell r="G20087">
            <v>45998</v>
          </cell>
          <cell r="H20087">
            <v>0</v>
          </cell>
          <cell r="O20087">
            <v>46000</v>
          </cell>
        </row>
        <row r="20088">
          <cell r="A20088">
            <v>45998</v>
          </cell>
          <cell r="C20088" t="str">
            <v>VENTAS MOSTRADOR</v>
          </cell>
          <cell r="F20088">
            <v>45998</v>
          </cell>
          <cell r="G20088">
            <v>45998</v>
          </cell>
          <cell r="H20088">
            <v>0</v>
          </cell>
          <cell r="O20088">
            <v>50370</v>
          </cell>
        </row>
        <row r="20089">
          <cell r="A20089">
            <v>45998</v>
          </cell>
          <cell r="C20089" t="str">
            <v>VENTAS MOSTRADOR</v>
          </cell>
          <cell r="F20089">
            <v>45998</v>
          </cell>
          <cell r="G20089">
            <v>45998</v>
          </cell>
          <cell r="H20089">
            <v>0</v>
          </cell>
          <cell r="O20089">
            <v>53710</v>
          </cell>
        </row>
        <row r="20090">
          <cell r="A20090">
            <v>45998</v>
          </cell>
          <cell r="C20090" t="str">
            <v>VENTAS MOSTRADOR</v>
          </cell>
          <cell r="F20090">
            <v>45998</v>
          </cell>
          <cell r="G20090">
            <v>45998</v>
          </cell>
          <cell r="H20090">
            <v>0</v>
          </cell>
          <cell r="O20090">
            <v>60432</v>
          </cell>
        </row>
        <row r="20091">
          <cell r="A20091">
            <v>45998</v>
          </cell>
          <cell r="C20091" t="str">
            <v>VENTAS MOSTRADOR</v>
          </cell>
          <cell r="F20091">
            <v>45998</v>
          </cell>
          <cell r="G20091">
            <v>45998</v>
          </cell>
          <cell r="H20091">
            <v>0</v>
          </cell>
          <cell r="O20091">
            <v>62550</v>
          </cell>
        </row>
        <row r="20092">
          <cell r="A20092">
            <v>45998</v>
          </cell>
          <cell r="C20092" t="str">
            <v>VENTAS MOSTRADOR</v>
          </cell>
          <cell r="F20092">
            <v>45998</v>
          </cell>
          <cell r="G20092">
            <v>45998</v>
          </cell>
          <cell r="H20092">
            <v>0</v>
          </cell>
          <cell r="O20092">
            <v>68450</v>
          </cell>
        </row>
        <row r="20093">
          <cell r="A20093">
            <v>45998</v>
          </cell>
          <cell r="C20093" t="str">
            <v>VENTAS MOSTRADOR</v>
          </cell>
          <cell r="F20093">
            <v>45998</v>
          </cell>
          <cell r="G20093">
            <v>45998</v>
          </cell>
          <cell r="H20093">
            <v>0</v>
          </cell>
          <cell r="O20093">
            <v>71296</v>
          </cell>
        </row>
        <row r="20094">
          <cell r="A20094">
            <v>45998</v>
          </cell>
          <cell r="C20094" t="str">
            <v>VENTAS MOSTRADOR</v>
          </cell>
          <cell r="F20094">
            <v>45998</v>
          </cell>
          <cell r="G20094">
            <v>45998</v>
          </cell>
          <cell r="H20094">
            <v>0</v>
          </cell>
          <cell r="O20094">
            <v>73680</v>
          </cell>
        </row>
        <row r="20095">
          <cell r="A20095">
            <v>45998</v>
          </cell>
          <cell r="C20095" t="str">
            <v>VENTAS MOSTRADOR</v>
          </cell>
          <cell r="F20095">
            <v>45998</v>
          </cell>
          <cell r="G20095">
            <v>45998</v>
          </cell>
          <cell r="H20095">
            <v>0</v>
          </cell>
          <cell r="O20095">
            <v>77991</v>
          </cell>
        </row>
        <row r="20096">
          <cell r="A20096">
            <v>45998</v>
          </cell>
          <cell r="C20096" t="str">
            <v>VENTAS MOSTRADOR</v>
          </cell>
          <cell r="F20096">
            <v>45998</v>
          </cell>
          <cell r="G20096">
            <v>45998</v>
          </cell>
          <cell r="H20096">
            <v>0</v>
          </cell>
          <cell r="O20096">
            <v>79752</v>
          </cell>
        </row>
        <row r="20097">
          <cell r="A20097">
            <v>45998</v>
          </cell>
          <cell r="C20097" t="str">
            <v>VENTAS MOSTRADOR</v>
          </cell>
          <cell r="F20097">
            <v>45998</v>
          </cell>
          <cell r="G20097">
            <v>45998</v>
          </cell>
          <cell r="H20097">
            <v>0</v>
          </cell>
          <cell r="O20097">
            <v>94260</v>
          </cell>
        </row>
        <row r="20098">
          <cell r="A20098">
            <v>45998</v>
          </cell>
          <cell r="C20098" t="str">
            <v>VENTAS MOSTRADOR</v>
          </cell>
          <cell r="F20098">
            <v>45998</v>
          </cell>
          <cell r="G20098">
            <v>45998</v>
          </cell>
          <cell r="H20098">
            <v>0</v>
          </cell>
          <cell r="O20098">
            <v>108650</v>
          </cell>
        </row>
        <row r="20099">
          <cell r="A20099">
            <v>45998</v>
          </cell>
          <cell r="C20099" t="str">
            <v>VENTAS MOSTRADOR</v>
          </cell>
          <cell r="F20099">
            <v>45998</v>
          </cell>
          <cell r="G20099">
            <v>45998</v>
          </cell>
          <cell r="H20099">
            <v>0</v>
          </cell>
          <cell r="O20099">
            <v>111610</v>
          </cell>
        </row>
        <row r="20100">
          <cell r="A20100">
            <v>45998</v>
          </cell>
          <cell r="C20100" t="str">
            <v>VENTAS MOSTRADOR</v>
          </cell>
          <cell r="F20100">
            <v>45998</v>
          </cell>
          <cell r="G20100">
            <v>45998</v>
          </cell>
          <cell r="H20100">
            <v>0</v>
          </cell>
          <cell r="O20100">
            <v>113956</v>
          </cell>
        </row>
        <row r="20101">
          <cell r="A20101">
            <v>45998</v>
          </cell>
          <cell r="C20101" t="str">
            <v>VENTAS MOSTRADOR</v>
          </cell>
          <cell r="F20101">
            <v>45998</v>
          </cell>
          <cell r="G20101">
            <v>45998</v>
          </cell>
          <cell r="H20101">
            <v>0</v>
          </cell>
          <cell r="O20101">
            <v>117620</v>
          </cell>
        </row>
        <row r="20102">
          <cell r="A20102">
            <v>45998</v>
          </cell>
          <cell r="C20102" t="str">
            <v>VENTAS MOSTRADOR</v>
          </cell>
          <cell r="F20102">
            <v>45998</v>
          </cell>
          <cell r="G20102">
            <v>45998</v>
          </cell>
          <cell r="H20102">
            <v>0</v>
          </cell>
          <cell r="O20102">
            <v>118470</v>
          </cell>
        </row>
        <row r="20103">
          <cell r="A20103">
            <v>45998</v>
          </cell>
          <cell r="C20103" t="str">
            <v>VENTAS MOSTRADOR</v>
          </cell>
          <cell r="F20103">
            <v>45998</v>
          </cell>
          <cell r="G20103">
            <v>45998</v>
          </cell>
          <cell r="H20103">
            <v>0</v>
          </cell>
          <cell r="O20103">
            <v>141372</v>
          </cell>
        </row>
        <row r="20104">
          <cell r="A20104">
            <v>45998</v>
          </cell>
          <cell r="C20104" t="str">
            <v>VENTAS MOSTRADOR</v>
          </cell>
          <cell r="F20104">
            <v>45998</v>
          </cell>
          <cell r="G20104">
            <v>45998</v>
          </cell>
          <cell r="H20104">
            <v>0</v>
          </cell>
          <cell r="O20104">
            <v>167310</v>
          </cell>
        </row>
        <row r="20105">
          <cell r="A20105">
            <v>45998</v>
          </cell>
          <cell r="C20105" t="str">
            <v>VENTAS MOSTRADOR</v>
          </cell>
          <cell r="F20105">
            <v>45998</v>
          </cell>
          <cell r="G20105">
            <v>45998</v>
          </cell>
          <cell r="H20105">
            <v>0</v>
          </cell>
          <cell r="O20105">
            <v>195205</v>
          </cell>
        </row>
        <row r="20106">
          <cell r="A20106">
            <v>45998</v>
          </cell>
          <cell r="C20106" t="str">
            <v>VENTAS MOSTRADOR</v>
          </cell>
          <cell r="F20106">
            <v>45998</v>
          </cell>
          <cell r="G20106">
            <v>45998</v>
          </cell>
          <cell r="H20106">
            <v>0</v>
          </cell>
          <cell r="O20106">
            <v>287000</v>
          </cell>
        </row>
        <row r="20107">
          <cell r="A20107">
            <v>45998</v>
          </cell>
          <cell r="C20107" t="str">
            <v>FAUSTO  GARCIA CALDERON</v>
          </cell>
          <cell r="F20107">
            <v>45990.270960648151</v>
          </cell>
          <cell r="G20107">
            <v>45998.270798611113</v>
          </cell>
          <cell r="H20107">
            <v>3</v>
          </cell>
          <cell r="O20107">
            <v>351900</v>
          </cell>
        </row>
        <row r="20108">
          <cell r="A20108">
            <v>45998</v>
          </cell>
          <cell r="C20108" t="str">
            <v>VENTAS MOSTRADOR</v>
          </cell>
          <cell r="F20108">
            <v>45998</v>
          </cell>
          <cell r="G20108">
            <v>45998</v>
          </cell>
          <cell r="H20108">
            <v>0</v>
          </cell>
          <cell r="O20108">
            <v>419524</v>
          </cell>
        </row>
        <row r="20109">
          <cell r="A20109">
            <v>45998</v>
          </cell>
          <cell r="C20109" t="str">
            <v>VENTAS MOSTRADOR</v>
          </cell>
          <cell r="F20109">
            <v>45998</v>
          </cell>
          <cell r="G20109">
            <v>45998</v>
          </cell>
          <cell r="H20109">
            <v>0</v>
          </cell>
          <cell r="O20109">
            <v>1278314</v>
          </cell>
        </row>
        <row r="20110">
          <cell r="A20110">
            <v>45998</v>
          </cell>
          <cell r="C20110" t="str">
            <v>VENTAS MOSTRADOR</v>
          </cell>
          <cell r="F20110">
            <v>45998</v>
          </cell>
          <cell r="G20110">
            <v>45998</v>
          </cell>
          <cell r="H20110">
            <v>0</v>
          </cell>
          <cell r="O20110">
            <v>2581854</v>
          </cell>
        </row>
        <row r="20111">
          <cell r="A20111">
            <v>45998</v>
          </cell>
          <cell r="C20111" t="str">
            <v xml:space="preserve"> LAR ES COCINA HIQX SAS</v>
          </cell>
          <cell r="F20111">
            <v>45996.356493055559</v>
          </cell>
          <cell r="G20111">
            <v>45997.356377314813</v>
          </cell>
          <cell r="H20111">
            <v>4</v>
          </cell>
          <cell r="O20111">
            <v>1229800</v>
          </cell>
        </row>
        <row r="20112">
          <cell r="A20112">
            <v>45998</v>
          </cell>
          <cell r="C20112" t="str">
            <v xml:space="preserve"> LAR ES COCINA HIQX SAS</v>
          </cell>
          <cell r="F20112">
            <v>45997.270173611112</v>
          </cell>
          <cell r="G20112">
            <v>45998.270092592589</v>
          </cell>
          <cell r="H20112">
            <v>3</v>
          </cell>
          <cell r="O20112">
            <v>2266000</v>
          </cell>
        </row>
        <row r="20113">
          <cell r="A20113">
            <v>45999</v>
          </cell>
          <cell r="C20113" t="str">
            <v>VENTAS MOSTRADOR</v>
          </cell>
          <cell r="F20113">
            <v>45999</v>
          </cell>
          <cell r="G20113">
            <v>45999</v>
          </cell>
          <cell r="O20113">
            <v>7240</v>
          </cell>
        </row>
        <row r="20114">
          <cell r="A20114">
            <v>45999</v>
          </cell>
          <cell r="C20114" t="str">
            <v>VENTAS MOSTRADOR</v>
          </cell>
          <cell r="F20114">
            <v>45999</v>
          </cell>
          <cell r="G20114">
            <v>45999</v>
          </cell>
          <cell r="O20114">
            <v>12210</v>
          </cell>
        </row>
        <row r="20115">
          <cell r="A20115">
            <v>45999</v>
          </cell>
          <cell r="C20115" t="str">
            <v>VENTAS MOSTRADOR</v>
          </cell>
          <cell r="F20115">
            <v>45999</v>
          </cell>
          <cell r="G20115">
            <v>45999</v>
          </cell>
          <cell r="O20115">
            <v>13000</v>
          </cell>
        </row>
        <row r="20116">
          <cell r="A20116">
            <v>45999</v>
          </cell>
          <cell r="C20116" t="str">
            <v>VENTAS MOSTRADOR</v>
          </cell>
          <cell r="F20116">
            <v>45999</v>
          </cell>
          <cell r="G20116">
            <v>45999</v>
          </cell>
          <cell r="O20116">
            <v>16000</v>
          </cell>
        </row>
        <row r="20117">
          <cell r="A20117">
            <v>45999</v>
          </cell>
          <cell r="C20117" t="str">
            <v>VENTAS MOSTRADOR</v>
          </cell>
          <cell r="F20117">
            <v>45999</v>
          </cell>
          <cell r="G20117">
            <v>45999</v>
          </cell>
          <cell r="O20117">
            <v>16000</v>
          </cell>
        </row>
        <row r="20118">
          <cell r="A20118">
            <v>45999</v>
          </cell>
          <cell r="C20118" t="str">
            <v>VENTAS MOSTRADOR</v>
          </cell>
          <cell r="F20118">
            <v>45999</v>
          </cell>
          <cell r="G20118">
            <v>45999</v>
          </cell>
          <cell r="O20118">
            <v>24560</v>
          </cell>
        </row>
        <row r="20119">
          <cell r="A20119">
            <v>45999</v>
          </cell>
          <cell r="C20119" t="str">
            <v>VENTAS MOSTRADOR</v>
          </cell>
          <cell r="F20119">
            <v>45999</v>
          </cell>
          <cell r="G20119">
            <v>45999</v>
          </cell>
          <cell r="O20119">
            <v>27714</v>
          </cell>
        </row>
        <row r="20120">
          <cell r="A20120">
            <v>45999</v>
          </cell>
          <cell r="C20120" t="str">
            <v>VENTAS MOSTRADOR</v>
          </cell>
          <cell r="F20120">
            <v>45999</v>
          </cell>
          <cell r="G20120">
            <v>45999</v>
          </cell>
          <cell r="O20120">
            <v>29880</v>
          </cell>
        </row>
        <row r="20121">
          <cell r="A20121">
            <v>45999</v>
          </cell>
          <cell r="C20121" t="str">
            <v>VENTAS MOSTRADOR</v>
          </cell>
          <cell r="F20121">
            <v>45999</v>
          </cell>
          <cell r="G20121">
            <v>45999</v>
          </cell>
          <cell r="O20121">
            <v>36000</v>
          </cell>
        </row>
        <row r="20122">
          <cell r="A20122">
            <v>45999</v>
          </cell>
          <cell r="C20122" t="str">
            <v>VENTAS MOSTRADOR</v>
          </cell>
          <cell r="F20122">
            <v>45999</v>
          </cell>
          <cell r="G20122">
            <v>45999</v>
          </cell>
          <cell r="O20122">
            <v>42000</v>
          </cell>
        </row>
        <row r="20123">
          <cell r="A20123">
            <v>45999</v>
          </cell>
          <cell r="C20123" t="str">
            <v>VENTAS MOSTRADOR</v>
          </cell>
          <cell r="F20123">
            <v>45999</v>
          </cell>
          <cell r="G20123">
            <v>45999</v>
          </cell>
          <cell r="O20123">
            <v>42000</v>
          </cell>
        </row>
        <row r="20124">
          <cell r="A20124">
            <v>45999</v>
          </cell>
          <cell r="C20124" t="str">
            <v>VENTAS MOSTRADOR</v>
          </cell>
          <cell r="F20124">
            <v>45999</v>
          </cell>
          <cell r="G20124">
            <v>45999</v>
          </cell>
          <cell r="O20124">
            <v>42000</v>
          </cell>
        </row>
        <row r="20125">
          <cell r="A20125">
            <v>45999</v>
          </cell>
          <cell r="C20125" t="str">
            <v>VENTAS MOSTRADOR</v>
          </cell>
          <cell r="F20125">
            <v>45999</v>
          </cell>
          <cell r="G20125">
            <v>45999</v>
          </cell>
          <cell r="O20125">
            <v>45450</v>
          </cell>
        </row>
        <row r="20126">
          <cell r="A20126">
            <v>45999</v>
          </cell>
          <cell r="C20126" t="str">
            <v>VENTAS MOSTRADOR</v>
          </cell>
          <cell r="F20126">
            <v>45999</v>
          </cell>
          <cell r="G20126">
            <v>45999</v>
          </cell>
          <cell r="O20126">
            <v>52068</v>
          </cell>
        </row>
        <row r="20127">
          <cell r="A20127">
            <v>45999</v>
          </cell>
          <cell r="C20127" t="str">
            <v>VENTAS MOSTRADOR</v>
          </cell>
          <cell r="F20127">
            <v>45999</v>
          </cell>
          <cell r="G20127">
            <v>45999</v>
          </cell>
          <cell r="O20127">
            <v>55620</v>
          </cell>
        </row>
        <row r="20128">
          <cell r="A20128">
            <v>45999</v>
          </cell>
          <cell r="C20128" t="str">
            <v>VENTAS MOSTRADOR</v>
          </cell>
          <cell r="F20128">
            <v>45999</v>
          </cell>
          <cell r="G20128">
            <v>45999</v>
          </cell>
          <cell r="O20128">
            <v>65905</v>
          </cell>
        </row>
        <row r="20129">
          <cell r="A20129">
            <v>45999</v>
          </cell>
          <cell r="C20129" t="str">
            <v>VENTAS MOSTRADOR</v>
          </cell>
          <cell r="F20129">
            <v>45999</v>
          </cell>
          <cell r="G20129">
            <v>45999</v>
          </cell>
          <cell r="O20129">
            <v>79536</v>
          </cell>
        </row>
        <row r="20130">
          <cell r="A20130">
            <v>45999</v>
          </cell>
          <cell r="C20130" t="str">
            <v>VENTAS MOSTRADOR</v>
          </cell>
          <cell r="F20130">
            <v>45999</v>
          </cell>
          <cell r="G20130">
            <v>45999</v>
          </cell>
          <cell r="O20130">
            <v>96319</v>
          </cell>
        </row>
        <row r="20131">
          <cell r="A20131">
            <v>45999</v>
          </cell>
          <cell r="C20131" t="str">
            <v>VENTAS MOSTRADOR</v>
          </cell>
          <cell r="F20131">
            <v>45999</v>
          </cell>
          <cell r="G20131">
            <v>45999</v>
          </cell>
          <cell r="O20131">
            <v>100000</v>
          </cell>
        </row>
        <row r="20132">
          <cell r="A20132">
            <v>45999</v>
          </cell>
          <cell r="C20132" t="str">
            <v>VENTAS MOSTRADOR</v>
          </cell>
          <cell r="F20132">
            <v>45999</v>
          </cell>
          <cell r="G20132">
            <v>45999</v>
          </cell>
          <cell r="O20132">
            <v>121794</v>
          </cell>
        </row>
        <row r="20133">
          <cell r="A20133">
            <v>45999</v>
          </cell>
          <cell r="C20133" t="str">
            <v>VENTAS MOSTRADOR</v>
          </cell>
          <cell r="F20133">
            <v>45999</v>
          </cell>
          <cell r="G20133">
            <v>45999</v>
          </cell>
          <cell r="O20133">
            <v>213875</v>
          </cell>
        </row>
        <row r="20134">
          <cell r="A20134">
            <v>45999</v>
          </cell>
          <cell r="C20134" t="str">
            <v>BASTIDAS MEDINA MARCELA</v>
          </cell>
          <cell r="F20134">
            <v>45995.451296296298</v>
          </cell>
          <cell r="G20134">
            <v>45996.451122685183</v>
          </cell>
          <cell r="H20134">
            <v>11</v>
          </cell>
          <cell r="O20134">
            <v>300000</v>
          </cell>
        </row>
        <row r="20135">
          <cell r="A20135">
            <v>45999</v>
          </cell>
          <cell r="C20135" t="str">
            <v>CRISTIAN  ROJAS RIVERA</v>
          </cell>
          <cell r="F20135">
            <v>45997.510300925926</v>
          </cell>
          <cell r="G20135">
            <v>46003.510208333333</v>
          </cell>
          <cell r="H20135">
            <v>6</v>
          </cell>
          <cell r="O20135">
            <v>638249.98</v>
          </cell>
        </row>
        <row r="20136">
          <cell r="A20136">
            <v>45999</v>
          </cell>
          <cell r="C20136" t="str">
            <v>CARLOS ANDRES HERNANDEZ MARTINEZ</v>
          </cell>
          <cell r="F20136">
            <v>45996.439571759256</v>
          </cell>
          <cell r="G20136">
            <v>45997.439444444448</v>
          </cell>
          <cell r="H20136">
            <v>12</v>
          </cell>
          <cell r="O20136">
            <v>638249.98</v>
          </cell>
        </row>
        <row r="20137">
          <cell r="A20137">
            <v>45999</v>
          </cell>
          <cell r="C20137" t="str">
            <v>VENTAS MOSTRADOR</v>
          </cell>
          <cell r="F20137">
            <v>45999</v>
          </cell>
          <cell r="G20137">
            <v>45999</v>
          </cell>
          <cell r="H20137">
            <v>0</v>
          </cell>
          <cell r="O20137">
            <v>2244841</v>
          </cell>
        </row>
        <row r="20138">
          <cell r="A20138">
            <v>45999</v>
          </cell>
          <cell r="C20138" t="str">
            <v>VENTAS MOSTRADOR</v>
          </cell>
          <cell r="F20138">
            <v>45999</v>
          </cell>
          <cell r="G20138">
            <v>45999</v>
          </cell>
          <cell r="H20138">
            <v>0</v>
          </cell>
          <cell r="O20138">
            <v>3399763</v>
          </cell>
        </row>
        <row r="20139">
          <cell r="A20139">
            <v>46000</v>
          </cell>
          <cell r="C20139" t="str">
            <v>VENTAS MOSTRADOR</v>
          </cell>
          <cell r="F20139">
            <v>46000</v>
          </cell>
          <cell r="G20139">
            <v>46000</v>
          </cell>
          <cell r="H20139">
            <v>0</v>
          </cell>
          <cell r="O20139">
            <v>7000</v>
          </cell>
        </row>
        <row r="20140">
          <cell r="A20140">
            <v>46000</v>
          </cell>
          <cell r="C20140" t="str">
            <v>VENTAS MOSTRADOR</v>
          </cell>
          <cell r="F20140">
            <v>46000</v>
          </cell>
          <cell r="G20140">
            <v>46000</v>
          </cell>
          <cell r="H20140">
            <v>0</v>
          </cell>
          <cell r="O20140">
            <v>9350</v>
          </cell>
        </row>
        <row r="20141">
          <cell r="A20141">
            <v>46000</v>
          </cell>
          <cell r="C20141" t="str">
            <v>VENTAS MOSTRADOR</v>
          </cell>
          <cell r="F20141">
            <v>46000</v>
          </cell>
          <cell r="G20141">
            <v>46000</v>
          </cell>
          <cell r="H20141">
            <v>0</v>
          </cell>
          <cell r="O20141">
            <v>20250</v>
          </cell>
        </row>
        <row r="20142">
          <cell r="A20142">
            <v>46000</v>
          </cell>
          <cell r="C20142" t="str">
            <v>VENTAS MOSTRADOR</v>
          </cell>
          <cell r="F20142">
            <v>46000</v>
          </cell>
          <cell r="G20142">
            <v>46000</v>
          </cell>
          <cell r="H20142">
            <v>0</v>
          </cell>
          <cell r="O20142">
            <v>22390</v>
          </cell>
        </row>
        <row r="20143">
          <cell r="A20143">
            <v>46000</v>
          </cell>
          <cell r="C20143" t="str">
            <v>VENTAS MOSTRADOR</v>
          </cell>
          <cell r="F20143">
            <v>46000</v>
          </cell>
          <cell r="G20143">
            <v>46000</v>
          </cell>
          <cell r="H20143">
            <v>0</v>
          </cell>
          <cell r="O20143">
            <v>24720</v>
          </cell>
        </row>
        <row r="20144">
          <cell r="A20144">
            <v>46000</v>
          </cell>
          <cell r="C20144" t="str">
            <v>VENTAS MOSTRADOR</v>
          </cell>
          <cell r="F20144">
            <v>46000</v>
          </cell>
          <cell r="G20144">
            <v>46000</v>
          </cell>
          <cell r="H20144">
            <v>0</v>
          </cell>
          <cell r="O20144">
            <v>26000</v>
          </cell>
        </row>
        <row r="20145">
          <cell r="A20145">
            <v>46000</v>
          </cell>
          <cell r="C20145" t="str">
            <v>VENTAS MOSTRADOR</v>
          </cell>
          <cell r="F20145">
            <v>46000</v>
          </cell>
          <cell r="G20145">
            <v>46000</v>
          </cell>
          <cell r="H20145">
            <v>0</v>
          </cell>
          <cell r="O20145">
            <v>28080</v>
          </cell>
        </row>
        <row r="20146">
          <cell r="A20146">
            <v>46000</v>
          </cell>
          <cell r="C20146" t="str">
            <v>VENTAS MOSTRADOR</v>
          </cell>
          <cell r="F20146">
            <v>46000</v>
          </cell>
          <cell r="G20146">
            <v>46000</v>
          </cell>
          <cell r="H20146">
            <v>0</v>
          </cell>
          <cell r="O20146">
            <v>35000</v>
          </cell>
        </row>
        <row r="20147">
          <cell r="A20147">
            <v>46000</v>
          </cell>
          <cell r="C20147" t="str">
            <v>VENTAS MOSTRADOR</v>
          </cell>
          <cell r="F20147">
            <v>46000</v>
          </cell>
          <cell r="G20147">
            <v>46000</v>
          </cell>
          <cell r="H20147">
            <v>0</v>
          </cell>
          <cell r="O20147">
            <v>71706</v>
          </cell>
        </row>
        <row r="20148">
          <cell r="A20148">
            <v>46000</v>
          </cell>
          <cell r="C20148" t="str">
            <v>VENTAS MOSTRADOR</v>
          </cell>
          <cell r="F20148">
            <v>46000</v>
          </cell>
          <cell r="G20148">
            <v>46000</v>
          </cell>
          <cell r="H20148">
            <v>0</v>
          </cell>
          <cell r="O20148">
            <v>92300</v>
          </cell>
        </row>
        <row r="20149">
          <cell r="A20149">
            <v>46000</v>
          </cell>
          <cell r="C20149" t="str">
            <v>RIVERA BLANCO YOSMARY</v>
          </cell>
          <cell r="F20149">
            <v>45994.39472222222</v>
          </cell>
          <cell r="G20149">
            <v>46002.394583333335</v>
          </cell>
          <cell r="H20149">
            <v>2</v>
          </cell>
          <cell r="O20149">
            <v>99900</v>
          </cell>
        </row>
        <row r="20150">
          <cell r="A20150">
            <v>46000</v>
          </cell>
          <cell r="C20150" t="str">
            <v>SONIA CONTANZA CARDENAS MURCIA</v>
          </cell>
          <cell r="F20150">
            <v>46000</v>
          </cell>
          <cell r="G20150">
            <v>46001</v>
          </cell>
          <cell r="H20150">
            <v>2</v>
          </cell>
          <cell r="O20150">
            <v>123000</v>
          </cell>
        </row>
        <row r="20151">
          <cell r="A20151">
            <v>46000</v>
          </cell>
          <cell r="C20151" t="str">
            <v>VENTAS MOSTRADOR</v>
          </cell>
          <cell r="F20151">
            <v>46000</v>
          </cell>
          <cell r="G20151">
            <v>46000</v>
          </cell>
          <cell r="H20151">
            <v>0</v>
          </cell>
          <cell r="O20151">
            <v>131600</v>
          </cell>
        </row>
        <row r="20152">
          <cell r="A20152">
            <v>46000</v>
          </cell>
          <cell r="C20152" t="str">
            <v>WOMPI</v>
          </cell>
          <cell r="F20152">
            <v>46000</v>
          </cell>
          <cell r="G20152">
            <v>46000</v>
          </cell>
          <cell r="H20152">
            <v>0</v>
          </cell>
          <cell r="O20152">
            <v>168151</v>
          </cell>
        </row>
        <row r="20153">
          <cell r="A20153">
            <v>46000</v>
          </cell>
          <cell r="C20153" t="str">
            <v>RIVERA BLANCO YOSMARY</v>
          </cell>
          <cell r="F20153">
            <v>45990.267245370371</v>
          </cell>
          <cell r="G20153">
            <v>45998.267048611109</v>
          </cell>
          <cell r="H20153">
            <v>6</v>
          </cell>
          <cell r="O20153">
            <v>244800</v>
          </cell>
        </row>
        <row r="20154">
          <cell r="A20154">
            <v>46000</v>
          </cell>
          <cell r="C20154" t="str">
            <v>CARLOS ANDRES CORTES PACHON</v>
          </cell>
          <cell r="F20154">
            <v>45997.365243055552</v>
          </cell>
          <cell r="G20154">
            <v>45998.360289351855</v>
          </cell>
          <cell r="H20154">
            <v>6</v>
          </cell>
          <cell r="O20154">
            <v>281800</v>
          </cell>
        </row>
        <row r="20155">
          <cell r="A20155">
            <v>46000</v>
          </cell>
          <cell r="C20155" t="str">
            <v>JOHAN  MORALES</v>
          </cell>
          <cell r="F20155">
            <v>46000.550775462965</v>
          </cell>
          <cell r="G20155">
            <v>46001.550555555557</v>
          </cell>
          <cell r="H20155">
            <v>8</v>
          </cell>
          <cell r="O20155">
            <v>299400</v>
          </cell>
        </row>
        <row r="20156">
          <cell r="A20156">
            <v>46000</v>
          </cell>
          <cell r="C20156" t="str">
            <v>ANGEL LUIS RIVAS CAMERO</v>
          </cell>
          <cell r="F20156">
            <v>46000.314305555556</v>
          </cell>
          <cell r="G20156">
            <v>46001.314097222225</v>
          </cell>
          <cell r="H20156">
            <v>3</v>
          </cell>
          <cell r="O20156">
            <v>357340</v>
          </cell>
        </row>
        <row r="20157">
          <cell r="A20157">
            <v>46000</v>
          </cell>
          <cell r="C20157" t="str">
            <v xml:space="preserve">A MANO SAS </v>
          </cell>
          <cell r="F20157">
            <v>45992</v>
          </cell>
          <cell r="G20157">
            <v>46000</v>
          </cell>
          <cell r="H20157">
            <v>2</v>
          </cell>
          <cell r="O20157">
            <v>382000</v>
          </cell>
        </row>
        <row r="20158">
          <cell r="A20158">
            <v>46000</v>
          </cell>
          <cell r="C20158" t="str">
            <v>IVAN RODRIGO LUQUE RESTREPO0</v>
          </cell>
          <cell r="F20158">
            <v>45988.286296296297</v>
          </cell>
          <cell r="G20158">
            <v>45996.286134259259</v>
          </cell>
          <cell r="H20158">
            <v>8</v>
          </cell>
          <cell r="O20158">
            <v>602299.94999999995</v>
          </cell>
        </row>
        <row r="20159">
          <cell r="A20159">
            <v>46000</v>
          </cell>
          <cell r="C20159" t="str">
            <v>CRISOL FOOD SAS</v>
          </cell>
          <cell r="F20159">
            <v>45988.406747685185</v>
          </cell>
          <cell r="G20159">
            <v>45996.406655092593</v>
          </cell>
          <cell r="H20159">
            <v>13</v>
          </cell>
          <cell r="O20159">
            <v>714800</v>
          </cell>
        </row>
        <row r="20160">
          <cell r="A20160">
            <v>46000</v>
          </cell>
          <cell r="C20160" t="str">
            <v>NANCHOS 24 HORAS SAS</v>
          </cell>
          <cell r="F20160">
            <v>45992.189444444448</v>
          </cell>
          <cell r="G20160">
            <v>45993.188680555555</v>
          </cell>
          <cell r="H20160">
            <v>16</v>
          </cell>
          <cell r="O20160">
            <v>747000</v>
          </cell>
        </row>
        <row r="20161">
          <cell r="A20161">
            <v>46000</v>
          </cell>
          <cell r="C20161" t="str">
            <v>YERALDIN  ALVAREZ MANRIQUE</v>
          </cell>
          <cell r="F20161">
            <v>46000.232858796298</v>
          </cell>
          <cell r="G20161">
            <v>46001.232523148145</v>
          </cell>
          <cell r="H20161">
            <v>8</v>
          </cell>
          <cell r="O20161">
            <v>813400</v>
          </cell>
        </row>
        <row r="20162">
          <cell r="A20162">
            <v>46000</v>
          </cell>
          <cell r="C20162" t="str">
            <v>PINEDA FORERO ARNOBIS</v>
          </cell>
          <cell r="F20162">
            <v>45996.345196759263</v>
          </cell>
          <cell r="G20162">
            <v>45997.345011574071</v>
          </cell>
          <cell r="H20162">
            <v>7</v>
          </cell>
          <cell r="O20162">
            <v>834400</v>
          </cell>
        </row>
        <row r="20163">
          <cell r="A20163">
            <v>46000</v>
          </cell>
          <cell r="C20163" t="str">
            <v>NESTOR ABEL NOREÑA URREA</v>
          </cell>
          <cell r="F20163">
            <v>45997</v>
          </cell>
          <cell r="G20163">
            <v>45998</v>
          </cell>
          <cell r="H20163">
            <v>4</v>
          </cell>
          <cell r="O20163">
            <v>945630</v>
          </cell>
        </row>
        <row r="20164">
          <cell r="A20164">
            <v>46000</v>
          </cell>
          <cell r="C20164" t="str">
            <v>VENTAS MOSTRADOR</v>
          </cell>
          <cell r="O20164">
            <v>0</v>
          </cell>
        </row>
        <row r="20165">
          <cell r="A20165">
            <v>46000</v>
          </cell>
          <cell r="C20165" t="str">
            <v>FRUTIVER 1A S.A.S</v>
          </cell>
          <cell r="F20165">
            <v>45992</v>
          </cell>
          <cell r="G20165">
            <v>46012</v>
          </cell>
          <cell r="H20165">
            <v>-9</v>
          </cell>
          <cell r="O20165">
            <v>1468096.8119999999</v>
          </cell>
        </row>
        <row r="20166">
          <cell r="A20166">
            <v>46000</v>
          </cell>
          <cell r="C20166" t="str">
            <v>CARLOS ANDRES HERNANDEZ MARTINEZ</v>
          </cell>
          <cell r="F20166">
            <v>45997.499409722222</v>
          </cell>
          <cell r="G20166">
            <v>45998.499212962961</v>
          </cell>
          <cell r="H20166">
            <v>11</v>
          </cell>
          <cell r="O20166">
            <v>1748750.03</v>
          </cell>
        </row>
        <row r="20167">
          <cell r="A20167">
            <v>46000</v>
          </cell>
          <cell r="C20167" t="str">
            <v>FREDY ALFONSO SUAREZ VILLAMIL</v>
          </cell>
          <cell r="F20167">
            <v>46000.600972222222</v>
          </cell>
          <cell r="G20167">
            <v>46001.551238425927</v>
          </cell>
          <cell r="H20167">
            <v>20</v>
          </cell>
          <cell r="O20167">
            <v>1982960</v>
          </cell>
        </row>
        <row r="20168">
          <cell r="A20168">
            <v>46000</v>
          </cell>
          <cell r="C20168" t="str">
            <v>LONGO SAS</v>
          </cell>
          <cell r="F20168">
            <v>45968</v>
          </cell>
          <cell r="G20168">
            <v>45983</v>
          </cell>
          <cell r="H20168">
            <v>20</v>
          </cell>
          <cell r="O20168">
            <v>2773801</v>
          </cell>
        </row>
        <row r="20169">
          <cell r="A20169">
            <v>46000</v>
          </cell>
          <cell r="C20169" t="str">
            <v>PRODUCTOS TOLIMENSES LA RICA S.A.S</v>
          </cell>
          <cell r="F20169">
            <v>45992.222592592596</v>
          </cell>
          <cell r="G20169">
            <v>46000.222488425927</v>
          </cell>
          <cell r="H20169">
            <v>7</v>
          </cell>
          <cell r="O20169">
            <v>9049720</v>
          </cell>
        </row>
        <row r="20170">
          <cell r="A20170">
            <v>46000</v>
          </cell>
          <cell r="C20170" t="str">
            <v>PRODUCTOS TOLIMENSES LA RICA S.A.S</v>
          </cell>
          <cell r="F20170">
            <v>45997.359652777777</v>
          </cell>
          <cell r="G20170">
            <v>46005.359502314815</v>
          </cell>
          <cell r="H20170">
            <v>2</v>
          </cell>
          <cell r="O20170">
            <v>5574800</v>
          </cell>
        </row>
        <row r="20171">
          <cell r="A20171">
            <v>46000</v>
          </cell>
          <cell r="C20171" t="str">
            <v>TAKAMI SA</v>
          </cell>
          <cell r="F20171">
            <v>45973</v>
          </cell>
          <cell r="G20171">
            <v>46003</v>
          </cell>
          <cell r="H20171">
            <v>-1</v>
          </cell>
          <cell r="O20171">
            <v>2984800</v>
          </cell>
        </row>
        <row r="20172">
          <cell r="A20172">
            <v>46000</v>
          </cell>
          <cell r="C20172" t="str">
            <v>TAKAMI SA</v>
          </cell>
          <cell r="F20172">
            <v>45976</v>
          </cell>
          <cell r="G20172">
            <v>46006</v>
          </cell>
          <cell r="H20172">
            <v>-4</v>
          </cell>
          <cell r="O20172">
            <v>7886314.926</v>
          </cell>
        </row>
        <row r="20173">
          <cell r="A20173">
            <v>46000</v>
          </cell>
          <cell r="C20173" t="str">
            <v>TAKAMI SA</v>
          </cell>
          <cell r="F20173">
            <v>45976</v>
          </cell>
          <cell r="G20173">
            <v>46006</v>
          </cell>
          <cell r="H20173">
            <v>-4</v>
          </cell>
          <cell r="O20173">
            <v>551840</v>
          </cell>
        </row>
        <row r="20174">
          <cell r="A20174">
            <v>46000</v>
          </cell>
          <cell r="C20174" t="str">
            <v>TAKAMI SA</v>
          </cell>
          <cell r="F20174">
            <v>45976</v>
          </cell>
          <cell r="G20174">
            <v>46006</v>
          </cell>
          <cell r="H20174">
            <v>-4</v>
          </cell>
          <cell r="O20174">
            <v>71780</v>
          </cell>
        </row>
        <row r="20175">
          <cell r="A20175">
            <v>46000</v>
          </cell>
          <cell r="C20175" t="str">
            <v>TAKAMI SA</v>
          </cell>
          <cell r="F20175">
            <v>45976</v>
          </cell>
          <cell r="G20175">
            <v>46006</v>
          </cell>
          <cell r="H20175">
            <v>-4</v>
          </cell>
          <cell r="O20175">
            <v>291200</v>
          </cell>
        </row>
        <row r="20176">
          <cell r="A20176">
            <v>46000</v>
          </cell>
          <cell r="C20176" t="str">
            <v>TAKAMI SA</v>
          </cell>
          <cell r="F20176">
            <v>45976</v>
          </cell>
          <cell r="G20176">
            <v>46006</v>
          </cell>
          <cell r="H20176">
            <v>-4</v>
          </cell>
          <cell r="O20176">
            <v>302300</v>
          </cell>
        </row>
        <row r="20177">
          <cell r="A20177">
            <v>46000</v>
          </cell>
          <cell r="C20177" t="str">
            <v>TAKAMI SA</v>
          </cell>
          <cell r="F20177">
            <v>45976</v>
          </cell>
          <cell r="G20177">
            <v>46006</v>
          </cell>
          <cell r="H20177">
            <v>-4</v>
          </cell>
          <cell r="O20177">
            <v>241040</v>
          </cell>
        </row>
        <row r="20178">
          <cell r="A20178">
            <v>46000</v>
          </cell>
          <cell r="C20178" t="str">
            <v>TAKAMI SA</v>
          </cell>
          <cell r="F20178">
            <v>45976</v>
          </cell>
          <cell r="G20178">
            <v>46006</v>
          </cell>
          <cell r="H20178">
            <v>-4</v>
          </cell>
          <cell r="O20178">
            <v>256240</v>
          </cell>
        </row>
        <row r="20179">
          <cell r="A20179">
            <v>46000</v>
          </cell>
          <cell r="C20179" t="str">
            <v>TAKAMI SA</v>
          </cell>
          <cell r="F20179">
            <v>45979</v>
          </cell>
          <cell r="G20179">
            <v>46009</v>
          </cell>
          <cell r="H20179">
            <v>-7</v>
          </cell>
          <cell r="O20179">
            <v>5704385.6660000002</v>
          </cell>
        </row>
        <row r="20180">
          <cell r="A20180">
            <v>46000</v>
          </cell>
          <cell r="C20180" t="str">
            <v>TAKAMI SA</v>
          </cell>
          <cell r="F20180">
            <v>45979</v>
          </cell>
          <cell r="G20180">
            <v>46009</v>
          </cell>
          <cell r="H20180">
            <v>-7</v>
          </cell>
          <cell r="O20180">
            <v>131200</v>
          </cell>
        </row>
        <row r="20181">
          <cell r="A20181">
            <v>46000</v>
          </cell>
          <cell r="C20181" t="str">
            <v>TAKAMI SA</v>
          </cell>
          <cell r="F20181">
            <v>45979</v>
          </cell>
          <cell r="G20181">
            <v>46009</v>
          </cell>
          <cell r="H20181">
            <v>-7</v>
          </cell>
          <cell r="O20181">
            <v>1848000</v>
          </cell>
        </row>
        <row r="20182">
          <cell r="A20182">
            <v>46000</v>
          </cell>
          <cell r="C20182" t="str">
            <v>TAKAMI SA</v>
          </cell>
          <cell r="F20182">
            <v>45979</v>
          </cell>
          <cell r="G20182">
            <v>46009</v>
          </cell>
          <cell r="H20182">
            <v>-7</v>
          </cell>
          <cell r="O20182">
            <v>200000</v>
          </cell>
        </row>
        <row r="20183">
          <cell r="A20183">
            <v>46000</v>
          </cell>
          <cell r="C20183" t="str">
            <v>TAKAMI SA</v>
          </cell>
          <cell r="F20183">
            <v>45979</v>
          </cell>
          <cell r="G20183">
            <v>46009</v>
          </cell>
          <cell r="H20183">
            <v>-7</v>
          </cell>
          <cell r="O20183">
            <v>69700</v>
          </cell>
        </row>
        <row r="20184">
          <cell r="A20184">
            <v>46000</v>
          </cell>
          <cell r="C20184" t="str">
            <v>TAKAMI SA</v>
          </cell>
          <cell r="F20184">
            <v>45979</v>
          </cell>
          <cell r="G20184">
            <v>46009</v>
          </cell>
          <cell r="H20184">
            <v>-7</v>
          </cell>
          <cell r="O20184">
            <v>131200</v>
          </cell>
        </row>
        <row r="20185">
          <cell r="A20185">
            <v>46000</v>
          </cell>
          <cell r="C20185" t="str">
            <v>TAKAMI SA</v>
          </cell>
          <cell r="F20185">
            <v>45979</v>
          </cell>
          <cell r="G20185">
            <v>46009</v>
          </cell>
          <cell r="H20185">
            <v>-7</v>
          </cell>
          <cell r="O20185">
            <v>237900</v>
          </cell>
        </row>
        <row r="20186">
          <cell r="A20186">
            <v>46000</v>
          </cell>
          <cell r="C20186" t="str">
            <v>TAKAMI SA</v>
          </cell>
          <cell r="F20186">
            <v>45979</v>
          </cell>
          <cell r="G20186">
            <v>46009</v>
          </cell>
          <cell r="H20186">
            <v>-7</v>
          </cell>
          <cell r="O20186">
            <v>73600</v>
          </cell>
        </row>
        <row r="20187">
          <cell r="A20187">
            <v>46000</v>
          </cell>
          <cell r="C20187" t="str">
            <v>TAKAMI SA</v>
          </cell>
          <cell r="F20187">
            <v>45980</v>
          </cell>
          <cell r="G20187">
            <v>46010</v>
          </cell>
          <cell r="H20187">
            <v>-8</v>
          </cell>
          <cell r="O20187">
            <v>75348</v>
          </cell>
        </row>
        <row r="20188">
          <cell r="A20188">
            <v>46000</v>
          </cell>
          <cell r="C20188" t="str">
            <v>TAKAMI SA</v>
          </cell>
          <cell r="F20188">
            <v>45980</v>
          </cell>
          <cell r="G20188">
            <v>46010</v>
          </cell>
          <cell r="H20188">
            <v>-8</v>
          </cell>
          <cell r="O20188">
            <v>656320</v>
          </cell>
        </row>
        <row r="20189">
          <cell r="A20189">
            <v>46000</v>
          </cell>
          <cell r="C20189" t="str">
            <v>TAKAMI SA</v>
          </cell>
          <cell r="F20189">
            <v>45980</v>
          </cell>
          <cell r="G20189">
            <v>46010</v>
          </cell>
          <cell r="H20189">
            <v>-8</v>
          </cell>
          <cell r="O20189">
            <v>2800200</v>
          </cell>
        </row>
        <row r="20190">
          <cell r="A20190">
            <v>46000</v>
          </cell>
          <cell r="C20190" t="str">
            <v>TAKAMI SA</v>
          </cell>
          <cell r="F20190">
            <v>45980</v>
          </cell>
          <cell r="G20190">
            <v>46010</v>
          </cell>
          <cell r="H20190">
            <v>-8</v>
          </cell>
          <cell r="O20190">
            <v>279680</v>
          </cell>
        </row>
        <row r="20191">
          <cell r="A20191">
            <v>46000</v>
          </cell>
          <cell r="C20191" t="str">
            <v>TAKAMI SA</v>
          </cell>
          <cell r="F20191">
            <v>45981</v>
          </cell>
          <cell r="G20191">
            <v>46011</v>
          </cell>
          <cell r="H20191">
            <v>-9</v>
          </cell>
          <cell r="O20191">
            <v>216300</v>
          </cell>
        </row>
        <row r="20192">
          <cell r="A20192">
            <v>46000</v>
          </cell>
          <cell r="C20192" t="str">
            <v>TAKAMI SA</v>
          </cell>
          <cell r="F20192">
            <v>45981</v>
          </cell>
          <cell r="G20192">
            <v>46011</v>
          </cell>
          <cell r="H20192">
            <v>-9</v>
          </cell>
          <cell r="O20192">
            <v>75440</v>
          </cell>
        </row>
        <row r="20193">
          <cell r="A20193">
            <v>46000</v>
          </cell>
          <cell r="C20193" t="str">
            <v>TAKAMI SA</v>
          </cell>
          <cell r="F20193">
            <v>45981</v>
          </cell>
          <cell r="G20193">
            <v>46011</v>
          </cell>
          <cell r="H20193">
            <v>-9</v>
          </cell>
          <cell r="O20193">
            <v>136000</v>
          </cell>
        </row>
        <row r="20194">
          <cell r="A20194">
            <v>46000</v>
          </cell>
          <cell r="C20194" t="str">
            <v>TAKAMI SA</v>
          </cell>
          <cell r="F20194">
            <v>45981</v>
          </cell>
          <cell r="G20194">
            <v>46011</v>
          </cell>
          <cell r="H20194">
            <v>-9</v>
          </cell>
          <cell r="O20194">
            <v>137740</v>
          </cell>
        </row>
        <row r="20195">
          <cell r="A20195">
            <v>46000</v>
          </cell>
          <cell r="C20195" t="str">
            <v>TAKAMI SA</v>
          </cell>
          <cell r="F20195">
            <v>45981</v>
          </cell>
          <cell r="G20195">
            <v>46011</v>
          </cell>
          <cell r="H20195">
            <v>-9</v>
          </cell>
          <cell r="O20195">
            <v>194000</v>
          </cell>
        </row>
        <row r="20196">
          <cell r="A20196">
            <v>46000</v>
          </cell>
          <cell r="C20196" t="str">
            <v>TAKAMI SA</v>
          </cell>
          <cell r="F20196">
            <v>45981</v>
          </cell>
          <cell r="G20196">
            <v>46011</v>
          </cell>
          <cell r="H20196">
            <v>-9</v>
          </cell>
          <cell r="O20196">
            <v>102820</v>
          </cell>
        </row>
        <row r="20197">
          <cell r="A20197">
            <v>46000</v>
          </cell>
          <cell r="C20197" t="str">
            <v>TAKAMI SA</v>
          </cell>
          <cell r="F20197">
            <v>45982</v>
          </cell>
          <cell r="G20197">
            <v>46012</v>
          </cell>
          <cell r="H20197">
            <v>-10</v>
          </cell>
          <cell r="O20197">
            <v>155500</v>
          </cell>
        </row>
        <row r="20198">
          <cell r="A20198">
            <v>46000</v>
          </cell>
          <cell r="C20198" t="str">
            <v>TAKAMI SA</v>
          </cell>
          <cell r="F20198">
            <v>45982</v>
          </cell>
          <cell r="G20198">
            <v>46012</v>
          </cell>
          <cell r="H20198">
            <v>-10</v>
          </cell>
          <cell r="O20198">
            <v>128800</v>
          </cell>
        </row>
        <row r="20199">
          <cell r="A20199">
            <v>46000</v>
          </cell>
          <cell r="C20199" t="str">
            <v>TAKAMI SA</v>
          </cell>
          <cell r="F20199">
            <v>45982</v>
          </cell>
          <cell r="G20199">
            <v>46012</v>
          </cell>
          <cell r="H20199">
            <v>-10</v>
          </cell>
          <cell r="O20199">
            <v>57036</v>
          </cell>
        </row>
        <row r="20200">
          <cell r="A20200">
            <v>46000</v>
          </cell>
          <cell r="C20200" t="str">
            <v>TAKAMI SA</v>
          </cell>
          <cell r="F20200">
            <v>45983</v>
          </cell>
          <cell r="G20200">
            <v>46013</v>
          </cell>
          <cell r="H20200">
            <v>-11</v>
          </cell>
          <cell r="O20200">
            <v>150880</v>
          </cell>
        </row>
        <row r="20201">
          <cell r="A20201">
            <v>46000</v>
          </cell>
          <cell r="C20201" t="str">
            <v>TAKAMI SA</v>
          </cell>
          <cell r="F20201">
            <v>45983</v>
          </cell>
          <cell r="G20201">
            <v>46013</v>
          </cell>
          <cell r="H20201">
            <v>-11</v>
          </cell>
          <cell r="O20201">
            <v>115250</v>
          </cell>
        </row>
        <row r="20202">
          <cell r="A20202">
            <v>46000</v>
          </cell>
          <cell r="C20202" t="str">
            <v>TAKAMI SA</v>
          </cell>
          <cell r="F20202">
            <v>45983</v>
          </cell>
          <cell r="G20202">
            <v>46013</v>
          </cell>
          <cell r="H20202">
            <v>-11</v>
          </cell>
          <cell r="O20202">
            <v>82000</v>
          </cell>
        </row>
        <row r="20203">
          <cell r="A20203">
            <v>46000</v>
          </cell>
          <cell r="C20203" t="str">
            <v>TAKAMI SA</v>
          </cell>
          <cell r="F20203">
            <v>45983</v>
          </cell>
          <cell r="G20203">
            <v>46013</v>
          </cell>
          <cell r="H20203">
            <v>-11</v>
          </cell>
          <cell r="O20203">
            <v>8726920.352</v>
          </cell>
        </row>
        <row r="20204">
          <cell r="A20204">
            <v>46000</v>
          </cell>
          <cell r="C20204" t="str">
            <v>TAKAMI SA</v>
          </cell>
          <cell r="F20204">
            <v>45985</v>
          </cell>
          <cell r="G20204">
            <v>46015</v>
          </cell>
          <cell r="H20204">
            <v>-13</v>
          </cell>
          <cell r="O20204">
            <v>73600</v>
          </cell>
        </row>
        <row r="20205">
          <cell r="A20205">
            <v>46000</v>
          </cell>
          <cell r="C20205" t="str">
            <v>TAKAMI SA</v>
          </cell>
          <cell r="F20205">
            <v>45985</v>
          </cell>
          <cell r="G20205">
            <v>46015</v>
          </cell>
          <cell r="H20205">
            <v>-13</v>
          </cell>
          <cell r="O20205">
            <v>298900</v>
          </cell>
        </row>
        <row r="20206">
          <cell r="A20206">
            <v>46000</v>
          </cell>
          <cell r="C20206" t="str">
            <v>TAKAMI SA</v>
          </cell>
          <cell r="F20206">
            <v>45985</v>
          </cell>
          <cell r="G20206">
            <v>46015</v>
          </cell>
          <cell r="H20206">
            <v>-13</v>
          </cell>
          <cell r="O20206">
            <v>246080</v>
          </cell>
        </row>
        <row r="20207">
          <cell r="A20207">
            <v>46000</v>
          </cell>
          <cell r="C20207" t="str">
            <v>TAKAMI SA</v>
          </cell>
          <cell r="F20207">
            <v>45985</v>
          </cell>
          <cell r="G20207">
            <v>46015</v>
          </cell>
          <cell r="H20207">
            <v>-13</v>
          </cell>
          <cell r="O20207">
            <v>267280</v>
          </cell>
        </row>
        <row r="20208">
          <cell r="A20208">
            <v>46000</v>
          </cell>
          <cell r="C20208" t="str">
            <v>TAKAMI SA</v>
          </cell>
          <cell r="F20208">
            <v>45985</v>
          </cell>
          <cell r="G20208">
            <v>46015</v>
          </cell>
          <cell r="H20208">
            <v>-13</v>
          </cell>
          <cell r="O20208">
            <v>125050</v>
          </cell>
        </row>
        <row r="20209">
          <cell r="A20209">
            <v>46000</v>
          </cell>
          <cell r="C20209" t="str">
            <v>TAKAMI SA</v>
          </cell>
          <cell r="F20209">
            <v>45985</v>
          </cell>
          <cell r="G20209">
            <v>46015</v>
          </cell>
          <cell r="H20209">
            <v>-13</v>
          </cell>
          <cell r="O20209">
            <v>147600</v>
          </cell>
        </row>
        <row r="20210">
          <cell r="A20210">
            <v>46000</v>
          </cell>
          <cell r="C20210" t="str">
            <v>TAKAMI SA</v>
          </cell>
          <cell r="F20210">
            <v>45985</v>
          </cell>
          <cell r="G20210">
            <v>46015</v>
          </cell>
          <cell r="H20210">
            <v>-13</v>
          </cell>
          <cell r="O20210">
            <v>817000</v>
          </cell>
        </row>
        <row r="20211">
          <cell r="A20211">
            <v>46000</v>
          </cell>
          <cell r="C20211" t="str">
            <v>TAKAMI SA</v>
          </cell>
          <cell r="F20211">
            <v>45985</v>
          </cell>
          <cell r="G20211">
            <v>46015</v>
          </cell>
          <cell r="H20211">
            <v>-13</v>
          </cell>
          <cell r="O20211">
            <v>4179026.9040000001</v>
          </cell>
        </row>
        <row r="20212">
          <cell r="A20212">
            <v>46000</v>
          </cell>
          <cell r="C20212" t="str">
            <v>TAKAMI SA</v>
          </cell>
          <cell r="F20212">
            <v>45985</v>
          </cell>
          <cell r="G20212">
            <v>46015</v>
          </cell>
          <cell r="H20212">
            <v>-13</v>
          </cell>
          <cell r="O20212">
            <v>368000</v>
          </cell>
        </row>
        <row r="20213">
          <cell r="A20213">
            <v>46000</v>
          </cell>
          <cell r="C20213" t="str">
            <v>TAKAMI SA</v>
          </cell>
          <cell r="F20213">
            <v>45985</v>
          </cell>
          <cell r="G20213">
            <v>46015</v>
          </cell>
          <cell r="H20213">
            <v>-13</v>
          </cell>
          <cell r="O20213">
            <v>323600</v>
          </cell>
        </row>
        <row r="20214">
          <cell r="A20214">
            <v>46000</v>
          </cell>
          <cell r="C20214" t="str">
            <v>GRUPO ARTAK S.A.S</v>
          </cell>
          <cell r="F20214">
            <v>45973</v>
          </cell>
          <cell r="G20214">
            <v>46003</v>
          </cell>
          <cell r="H20214">
            <v>-1</v>
          </cell>
          <cell r="O20214">
            <v>114000</v>
          </cell>
        </row>
        <row r="20215">
          <cell r="A20215">
            <v>46000</v>
          </cell>
          <cell r="C20215" t="str">
            <v>GRUPO ARTAK S.A.S</v>
          </cell>
          <cell r="F20215">
            <v>45976</v>
          </cell>
          <cell r="G20215">
            <v>46006</v>
          </cell>
          <cell r="H20215">
            <v>-4</v>
          </cell>
          <cell r="O20215">
            <v>1485000</v>
          </cell>
        </row>
        <row r="20216">
          <cell r="A20216">
            <v>46000</v>
          </cell>
          <cell r="C20216" t="str">
            <v>GRUPO ARTAK S.A.S</v>
          </cell>
          <cell r="F20216">
            <v>45976</v>
          </cell>
          <cell r="G20216">
            <v>46006</v>
          </cell>
          <cell r="H20216">
            <v>-4</v>
          </cell>
          <cell r="O20216">
            <v>228000</v>
          </cell>
        </row>
        <row r="20217">
          <cell r="A20217">
            <v>46000</v>
          </cell>
          <cell r="C20217" t="str">
            <v>GRUPO ARTAK S.A.S</v>
          </cell>
          <cell r="F20217">
            <v>45976</v>
          </cell>
          <cell r="G20217">
            <v>46006</v>
          </cell>
          <cell r="H20217">
            <v>-4</v>
          </cell>
          <cell r="O20217">
            <v>173550</v>
          </cell>
        </row>
        <row r="20218">
          <cell r="A20218">
            <v>46000</v>
          </cell>
          <cell r="C20218" t="str">
            <v>GRUPO ARTAK S.A.S</v>
          </cell>
          <cell r="F20218">
            <v>45976</v>
          </cell>
          <cell r="G20218">
            <v>46006</v>
          </cell>
          <cell r="H20218">
            <v>-4</v>
          </cell>
          <cell r="O20218">
            <v>80800</v>
          </cell>
        </row>
        <row r="20219">
          <cell r="A20219">
            <v>46000</v>
          </cell>
          <cell r="C20219" t="str">
            <v>GRUPO ARTAK S.A.S</v>
          </cell>
          <cell r="F20219">
            <v>45976</v>
          </cell>
          <cell r="G20219">
            <v>46006</v>
          </cell>
          <cell r="H20219">
            <v>-4</v>
          </cell>
          <cell r="O20219">
            <v>122400</v>
          </cell>
        </row>
        <row r="20220">
          <cell r="A20220">
            <v>46000</v>
          </cell>
          <cell r="C20220" t="str">
            <v>GRUPO ARTAK S.A.S</v>
          </cell>
          <cell r="F20220">
            <v>45979</v>
          </cell>
          <cell r="G20220">
            <v>46009</v>
          </cell>
          <cell r="H20220">
            <v>-7</v>
          </cell>
          <cell r="O20220">
            <v>73800</v>
          </cell>
        </row>
        <row r="20221">
          <cell r="A20221">
            <v>46000</v>
          </cell>
          <cell r="C20221" t="str">
            <v>GRUPO ARTAK S.A.S</v>
          </cell>
          <cell r="F20221">
            <v>45983</v>
          </cell>
          <cell r="G20221">
            <v>46013</v>
          </cell>
          <cell r="H20221">
            <v>-11</v>
          </cell>
          <cell r="O20221">
            <v>1117200</v>
          </cell>
        </row>
        <row r="20222">
          <cell r="A20222">
            <v>46000</v>
          </cell>
          <cell r="C20222" t="str">
            <v>GRUPO ARTAK S.A.S</v>
          </cell>
          <cell r="F20222">
            <v>45983</v>
          </cell>
          <cell r="G20222">
            <v>46013</v>
          </cell>
          <cell r="H20222">
            <v>-11</v>
          </cell>
          <cell r="O20222">
            <v>201000</v>
          </cell>
        </row>
        <row r="20223">
          <cell r="A20223">
            <v>46000</v>
          </cell>
          <cell r="C20223" t="str">
            <v>GRUPO ARTAK S.A.S</v>
          </cell>
          <cell r="F20223">
            <v>45983</v>
          </cell>
          <cell r="G20223">
            <v>46013</v>
          </cell>
          <cell r="H20223">
            <v>-11</v>
          </cell>
          <cell r="O20223">
            <v>1572750</v>
          </cell>
        </row>
        <row r="20224">
          <cell r="A20224">
            <v>46000</v>
          </cell>
          <cell r="C20224" t="str">
            <v>TAKAMI SA</v>
          </cell>
          <cell r="F20224">
            <v>45983</v>
          </cell>
          <cell r="G20224">
            <v>46013</v>
          </cell>
          <cell r="H20224">
            <v>-11</v>
          </cell>
          <cell r="O20224">
            <v>100140</v>
          </cell>
        </row>
        <row r="20225">
          <cell r="A20225">
            <v>46000</v>
          </cell>
          <cell r="C20225" t="str">
            <v>ALTO BISTRO SAS</v>
          </cell>
          <cell r="F20225">
            <v>45979.330590277779</v>
          </cell>
          <cell r="G20225">
            <v>45980.329942129632</v>
          </cell>
          <cell r="H20225">
            <v>24</v>
          </cell>
          <cell r="O20225">
            <v>515964</v>
          </cell>
        </row>
        <row r="20226">
          <cell r="A20226">
            <v>46000</v>
          </cell>
          <cell r="C20226" t="str">
            <v>ALTO BISTRO SAS</v>
          </cell>
          <cell r="F20226">
            <v>45996.35229166667</v>
          </cell>
          <cell r="G20226">
            <v>45997.346296296295</v>
          </cell>
          <cell r="H20226">
            <v>7</v>
          </cell>
          <cell r="O20226">
            <v>18050</v>
          </cell>
        </row>
        <row r="20227">
          <cell r="A20227">
            <v>46000</v>
          </cell>
          <cell r="C20227" t="str">
            <v>ZONA GOURMET SAS</v>
          </cell>
          <cell r="F20227">
            <v>46000.357847222222</v>
          </cell>
          <cell r="G20227">
            <v>46001.357719907406</v>
          </cell>
          <cell r="H20227">
            <v>3</v>
          </cell>
          <cell r="O20227">
            <v>222100</v>
          </cell>
        </row>
        <row r="20228">
          <cell r="A20228">
            <v>46000</v>
          </cell>
          <cell r="C20228" t="str">
            <v>ZONA GOURMET SAS</v>
          </cell>
          <cell r="F20228">
            <v>46000.358425925922</v>
          </cell>
          <cell r="G20228">
            <v>46001.358263888891</v>
          </cell>
          <cell r="H20228">
            <v>3</v>
          </cell>
          <cell r="O20228">
            <v>521639.99</v>
          </cell>
        </row>
        <row r="20229">
          <cell r="A20229">
            <v>46000</v>
          </cell>
          <cell r="C20229" t="str">
            <v>POLA Y TEJO SAS</v>
          </cell>
          <cell r="F20229">
            <v>45986</v>
          </cell>
          <cell r="G20229">
            <v>46001</v>
          </cell>
          <cell r="H20229">
            <v>2</v>
          </cell>
          <cell r="O20229">
            <v>400000</v>
          </cell>
        </row>
        <row r="20230">
          <cell r="A20230">
            <v>46000</v>
          </cell>
          <cell r="C20230" t="str">
            <v>POLA Y TEJO SAS</v>
          </cell>
          <cell r="F20230">
            <v>45989</v>
          </cell>
          <cell r="G20230">
            <v>46004</v>
          </cell>
          <cell r="H20230">
            <v>-1</v>
          </cell>
          <cell r="O20230">
            <v>352500</v>
          </cell>
        </row>
        <row r="20231">
          <cell r="A20231">
            <v>46000</v>
          </cell>
          <cell r="C20231" t="str">
            <v xml:space="preserve">THE BOY ENTERPRISES SAS </v>
          </cell>
          <cell r="F20231">
            <v>45939</v>
          </cell>
          <cell r="G20231">
            <v>45954</v>
          </cell>
          <cell r="H20231">
            <v>49</v>
          </cell>
          <cell r="O20231">
            <v>687000</v>
          </cell>
        </row>
        <row r="20232">
          <cell r="A20232">
            <v>46000</v>
          </cell>
          <cell r="C20232" t="str">
            <v xml:space="preserve">THE BOY ENTERPRISES SAS </v>
          </cell>
          <cell r="F20232">
            <v>45941</v>
          </cell>
          <cell r="G20232">
            <v>45956</v>
          </cell>
          <cell r="H20232">
            <v>47</v>
          </cell>
          <cell r="O20232">
            <v>207200</v>
          </cell>
        </row>
        <row r="20233">
          <cell r="A20233">
            <v>46000</v>
          </cell>
          <cell r="C20233" t="str">
            <v xml:space="preserve">THE BOY ENTERPRISES SAS </v>
          </cell>
          <cell r="F20233">
            <v>45941</v>
          </cell>
          <cell r="G20233">
            <v>45956</v>
          </cell>
          <cell r="H20233">
            <v>47</v>
          </cell>
          <cell r="O20233">
            <v>253500</v>
          </cell>
        </row>
        <row r="20234">
          <cell r="A20234">
            <v>46000</v>
          </cell>
          <cell r="C20234" t="str">
            <v>AVICOLA RENACER MC SAS</v>
          </cell>
          <cell r="F20234">
            <v>45997.302557870367</v>
          </cell>
          <cell r="G20234">
            <v>45998.289826388886</v>
          </cell>
          <cell r="H20234">
            <v>5</v>
          </cell>
          <cell r="O20234">
            <v>446670</v>
          </cell>
        </row>
        <row r="20235">
          <cell r="A20235">
            <v>46000</v>
          </cell>
          <cell r="C20235" t="str">
            <v>AVICOLA RENACER MC SAS</v>
          </cell>
          <cell r="F20235">
            <v>46000.316712962966</v>
          </cell>
          <cell r="G20235">
            <v>46001.31658564815</v>
          </cell>
          <cell r="H20235">
            <v>2</v>
          </cell>
          <cell r="O20235">
            <v>342600</v>
          </cell>
        </row>
        <row r="20236">
          <cell r="A20236">
            <v>46000</v>
          </cell>
          <cell r="C20236" t="str">
            <v>AVICOLA RENACER MC SAS</v>
          </cell>
          <cell r="F20236">
            <v>46000.317997685182</v>
          </cell>
          <cell r="G20236">
            <v>46001.317650462966</v>
          </cell>
          <cell r="H20236">
            <v>2</v>
          </cell>
          <cell r="O20236">
            <v>523290</v>
          </cell>
        </row>
        <row r="20237">
          <cell r="A20237">
            <v>46000</v>
          </cell>
          <cell r="C20237" t="str">
            <v>BERNULFO  RODRIGUEZ LA HOLANDESA</v>
          </cell>
          <cell r="F20237">
            <v>46000.321006944447</v>
          </cell>
          <cell r="G20237">
            <v>46003.320497685185</v>
          </cell>
          <cell r="H20237">
            <v>0</v>
          </cell>
          <cell r="O20237">
            <v>242710</v>
          </cell>
        </row>
        <row r="20238">
          <cell r="A20238">
            <v>46000</v>
          </cell>
          <cell r="C20238" t="str">
            <v>PENTAGONO INVERSIONES SAS</v>
          </cell>
          <cell r="F20238">
            <v>45967.284837962965</v>
          </cell>
          <cell r="G20238">
            <v>45997.284699074073</v>
          </cell>
          <cell r="H20238">
            <v>7</v>
          </cell>
          <cell r="O20238">
            <v>2486900</v>
          </cell>
        </row>
        <row r="20239">
          <cell r="A20239">
            <v>46000</v>
          </cell>
          <cell r="C20239" t="str">
            <v>PENTAGONO INVERSIONES SAS</v>
          </cell>
          <cell r="F20239">
            <v>45974.294108796297</v>
          </cell>
          <cell r="G20239">
            <v>46004.293993055559</v>
          </cell>
          <cell r="H20239">
            <v>0</v>
          </cell>
          <cell r="O20239">
            <v>998300</v>
          </cell>
        </row>
        <row r="20240">
          <cell r="A20240">
            <v>46000</v>
          </cell>
          <cell r="C20240" t="str">
            <v>MERKMIOS SAS</v>
          </cell>
          <cell r="F20240">
            <v>45932</v>
          </cell>
          <cell r="G20240">
            <v>45962</v>
          </cell>
          <cell r="H20240">
            <v>41</v>
          </cell>
          <cell r="O20240">
            <v>458236</v>
          </cell>
        </row>
        <row r="20241">
          <cell r="A20241">
            <v>46000</v>
          </cell>
          <cell r="C20241" t="str">
            <v>MERKMIOS SAS</v>
          </cell>
          <cell r="F20241">
            <v>45953</v>
          </cell>
          <cell r="G20241">
            <v>45983</v>
          </cell>
          <cell r="H20241">
            <v>20</v>
          </cell>
          <cell r="O20241">
            <v>6575944</v>
          </cell>
        </row>
        <row r="20242">
          <cell r="A20242">
            <v>46000</v>
          </cell>
          <cell r="C20242" t="str">
            <v>PPC SAS</v>
          </cell>
          <cell r="F20242">
            <v>45982</v>
          </cell>
          <cell r="G20242">
            <v>45997</v>
          </cell>
          <cell r="H20242">
            <v>5</v>
          </cell>
          <cell r="O20242">
            <v>9239838.0449999999</v>
          </cell>
        </row>
        <row r="20243">
          <cell r="A20243">
            <v>46000</v>
          </cell>
          <cell r="C20243" t="str">
            <v>PPC SAS</v>
          </cell>
          <cell r="F20243">
            <v>45985</v>
          </cell>
          <cell r="G20243">
            <v>46000</v>
          </cell>
          <cell r="H20243">
            <v>2</v>
          </cell>
          <cell r="O20243">
            <v>6300407.8760000002</v>
          </cell>
        </row>
        <row r="20244">
          <cell r="A20244">
            <v>46000</v>
          </cell>
          <cell r="C20244" t="str">
            <v>CAROLA CACEROLA SAS</v>
          </cell>
          <cell r="F20244">
            <v>45993</v>
          </cell>
          <cell r="G20244">
            <v>45994</v>
          </cell>
          <cell r="H20244">
            <v>8</v>
          </cell>
          <cell r="O20244">
            <v>398080</v>
          </cell>
        </row>
        <row r="20245">
          <cell r="A20245">
            <v>46000</v>
          </cell>
          <cell r="C20245" t="str">
            <v>CAROLA CACEROLA SAS</v>
          </cell>
          <cell r="F20245">
            <v>45996</v>
          </cell>
          <cell r="G20245">
            <v>45997</v>
          </cell>
          <cell r="H20245">
            <v>5</v>
          </cell>
          <cell r="O20245">
            <v>412150</v>
          </cell>
        </row>
        <row r="20246">
          <cell r="A20246">
            <v>46000</v>
          </cell>
          <cell r="C20246" t="str">
            <v>CAROLA CACEROLA SAS</v>
          </cell>
          <cell r="F20246">
            <v>45998</v>
          </cell>
          <cell r="G20246">
            <v>45999</v>
          </cell>
          <cell r="H20246">
            <v>3</v>
          </cell>
          <cell r="O20246">
            <v>359000</v>
          </cell>
        </row>
        <row r="20247">
          <cell r="A20247">
            <v>46000</v>
          </cell>
          <cell r="C20247" t="str">
            <v>AZOTEA BARBECUE S.A.S.</v>
          </cell>
          <cell r="F20247">
            <v>45985</v>
          </cell>
          <cell r="G20247">
            <v>45993</v>
          </cell>
          <cell r="H20247">
            <v>9</v>
          </cell>
          <cell r="O20247">
            <v>359800</v>
          </cell>
        </row>
        <row r="20248">
          <cell r="A20248">
            <v>46000</v>
          </cell>
          <cell r="C20248" t="str">
            <v>VENTAS MOSTRADOR</v>
          </cell>
          <cell r="F20248">
            <v>46000</v>
          </cell>
          <cell r="G20248">
            <v>46000</v>
          </cell>
          <cell r="H20248">
            <v>0</v>
          </cell>
          <cell r="O20248">
            <v>452211</v>
          </cell>
        </row>
        <row r="20249">
          <cell r="A20249">
            <v>46000</v>
          </cell>
          <cell r="C20249" t="str">
            <v>VENTAS MOSTRADOR</v>
          </cell>
          <cell r="F20249">
            <v>46000</v>
          </cell>
          <cell r="G20249">
            <v>46000</v>
          </cell>
          <cell r="H20249">
            <v>0</v>
          </cell>
          <cell r="O20249">
            <v>984835</v>
          </cell>
        </row>
        <row r="20250">
          <cell r="A20250">
            <v>46000</v>
          </cell>
          <cell r="C20250" t="str">
            <v>CAMILO  MILLAN PUENTES</v>
          </cell>
          <cell r="F20250">
            <v>46000.234965277778</v>
          </cell>
          <cell r="G20250">
            <v>46001.234606481485</v>
          </cell>
          <cell r="H20250">
            <v>2</v>
          </cell>
          <cell r="O20250">
            <v>1057400</v>
          </cell>
        </row>
        <row r="20251">
          <cell r="A20251">
            <v>46000</v>
          </cell>
          <cell r="C20251" t="str">
            <v>GLORIA  BARATO DE PINZON</v>
          </cell>
          <cell r="F20251">
            <v>45997</v>
          </cell>
          <cell r="G20251">
            <v>45998</v>
          </cell>
          <cell r="H20251">
            <v>4</v>
          </cell>
          <cell r="O20251">
            <v>1093500</v>
          </cell>
        </row>
        <row r="20252">
          <cell r="A20252">
            <v>46000</v>
          </cell>
          <cell r="C20252" t="str">
            <v>MOYSER SAS</v>
          </cell>
          <cell r="F20252">
            <v>45997</v>
          </cell>
          <cell r="G20252">
            <v>45998</v>
          </cell>
          <cell r="H20252">
            <v>4</v>
          </cell>
          <cell r="O20252">
            <v>2453700</v>
          </cell>
        </row>
        <row r="20253">
          <cell r="A20253">
            <v>46000</v>
          </cell>
          <cell r="C20253" t="str">
            <v>PURA SABROSURA SAS</v>
          </cell>
          <cell r="F20253">
            <v>45979</v>
          </cell>
          <cell r="G20253">
            <v>45994</v>
          </cell>
          <cell r="H20253">
            <v>8</v>
          </cell>
          <cell r="O20253">
            <v>921618.63699999999</v>
          </cell>
        </row>
        <row r="20254">
          <cell r="A20254">
            <v>46000</v>
          </cell>
          <cell r="C20254" t="str">
            <v>PURA SABROSURA SAS</v>
          </cell>
          <cell r="F20254">
            <v>45981</v>
          </cell>
          <cell r="G20254">
            <v>45996</v>
          </cell>
          <cell r="H20254">
            <v>6</v>
          </cell>
          <cell r="O20254">
            <v>4078046.7</v>
          </cell>
        </row>
        <row r="20255">
          <cell r="A20255">
            <v>46000</v>
          </cell>
          <cell r="C20255" t="str">
            <v>PURA SABROSURA SAS</v>
          </cell>
          <cell r="F20255">
            <v>45982</v>
          </cell>
          <cell r="G20255">
            <v>45997</v>
          </cell>
          <cell r="H20255">
            <v>5</v>
          </cell>
          <cell r="O20255">
            <v>1867162.8104999999</v>
          </cell>
        </row>
        <row r="20256">
          <cell r="A20256">
            <v>46000</v>
          </cell>
          <cell r="C20256" t="str">
            <v>EL CARNAL SAS</v>
          </cell>
          <cell r="F20256">
            <v>45992</v>
          </cell>
          <cell r="G20256">
            <v>46000</v>
          </cell>
          <cell r="H20256">
            <v>2</v>
          </cell>
          <cell r="O20256">
            <v>14064192</v>
          </cell>
        </row>
        <row r="20257">
          <cell r="A20257">
            <v>46000</v>
          </cell>
          <cell r="C20257" t="str">
            <v>EL CARNAL SAS</v>
          </cell>
          <cell r="F20257">
            <v>45992</v>
          </cell>
          <cell r="G20257">
            <v>46000</v>
          </cell>
          <cell r="H20257">
            <v>2</v>
          </cell>
          <cell r="O20257">
            <v>14637240</v>
          </cell>
        </row>
        <row r="20258">
          <cell r="A20258">
            <v>46000</v>
          </cell>
          <cell r="C20258" t="str">
            <v>EL CARNAL SAS</v>
          </cell>
          <cell r="F20258">
            <v>45993</v>
          </cell>
          <cell r="G20258">
            <v>46001</v>
          </cell>
          <cell r="H20258">
            <v>1</v>
          </cell>
          <cell r="O20258">
            <v>17884800</v>
          </cell>
        </row>
        <row r="20259">
          <cell r="A20259">
            <v>46000</v>
          </cell>
          <cell r="C20259" t="str">
            <v>EL CARNAL SAS</v>
          </cell>
          <cell r="F20259">
            <v>45994</v>
          </cell>
          <cell r="G20259">
            <v>46002</v>
          </cell>
          <cell r="H20259">
            <v>0</v>
          </cell>
          <cell r="O20259">
            <v>14868360</v>
          </cell>
        </row>
        <row r="20260">
          <cell r="A20260">
            <v>46000</v>
          </cell>
          <cell r="C20260" t="str">
            <v>EL CARNAL SAS</v>
          </cell>
          <cell r="F20260">
            <v>45995</v>
          </cell>
          <cell r="G20260">
            <v>46003</v>
          </cell>
          <cell r="H20260">
            <v>-1</v>
          </cell>
          <cell r="O20260">
            <v>16743240</v>
          </cell>
        </row>
        <row r="20261">
          <cell r="A20261">
            <v>46000</v>
          </cell>
          <cell r="C20261" t="str">
            <v>FRIGORIFICOS BLE LTDA</v>
          </cell>
          <cell r="F20261">
            <v>45941</v>
          </cell>
          <cell r="G20261">
            <v>45942</v>
          </cell>
          <cell r="H20261">
            <v>60</v>
          </cell>
          <cell r="O20261">
            <v>98092.21</v>
          </cell>
        </row>
        <row r="20262">
          <cell r="A20262">
            <v>46000</v>
          </cell>
          <cell r="C20262" t="str">
            <v>FRIGORIFICOS BLE LTDA</v>
          </cell>
          <cell r="F20262">
            <v>45947</v>
          </cell>
          <cell r="G20262">
            <v>45948</v>
          </cell>
          <cell r="H20262">
            <v>54</v>
          </cell>
          <cell r="O20262">
            <v>281828.38</v>
          </cell>
        </row>
        <row r="20263">
          <cell r="A20263">
            <v>46000</v>
          </cell>
          <cell r="C20263" t="str">
            <v>FRIGORIFICOS BLE LTDA</v>
          </cell>
          <cell r="F20263">
            <v>45948</v>
          </cell>
          <cell r="G20263">
            <v>45949</v>
          </cell>
          <cell r="H20263">
            <v>53</v>
          </cell>
          <cell r="O20263">
            <v>105312.19500000001</v>
          </cell>
        </row>
        <row r="20264">
          <cell r="A20264">
            <v>46000</v>
          </cell>
          <cell r="C20264" t="str">
            <v>FRIGORIFICOS BLE LTDA</v>
          </cell>
          <cell r="F20264">
            <v>45948</v>
          </cell>
          <cell r="G20264">
            <v>45949</v>
          </cell>
          <cell r="H20264">
            <v>53</v>
          </cell>
          <cell r="O20264">
            <v>529797.52</v>
          </cell>
        </row>
        <row r="20265">
          <cell r="A20265">
            <v>46000</v>
          </cell>
          <cell r="C20265" t="str">
            <v>FRIGORIFICOS BLE LTDA</v>
          </cell>
          <cell r="F20265">
            <v>45948</v>
          </cell>
          <cell r="G20265">
            <v>45949</v>
          </cell>
          <cell r="H20265">
            <v>53</v>
          </cell>
          <cell r="O20265">
            <v>362244.07500000001</v>
          </cell>
        </row>
        <row r="20266">
          <cell r="A20266">
            <v>46000</v>
          </cell>
          <cell r="C20266" t="str">
            <v>FRIGORIFICOS BLE LTDA</v>
          </cell>
          <cell r="F20266">
            <v>45971</v>
          </cell>
          <cell r="G20266">
            <v>45972</v>
          </cell>
          <cell r="H20266">
            <v>30</v>
          </cell>
          <cell r="O20266">
            <v>474278.32500000001</v>
          </cell>
        </row>
        <row r="20267">
          <cell r="A20267">
            <v>46001</v>
          </cell>
          <cell r="C20267" t="str">
            <v>VENTAS MOSTRADOR</v>
          </cell>
          <cell r="F20267">
            <v>46001</v>
          </cell>
          <cell r="G20267">
            <v>46001</v>
          </cell>
          <cell r="H20267">
            <v>0</v>
          </cell>
          <cell r="O20267">
            <v>9360</v>
          </cell>
        </row>
        <row r="20268">
          <cell r="A20268">
            <v>46001</v>
          </cell>
          <cell r="C20268" t="str">
            <v>VENTAS MOSTRADOR</v>
          </cell>
          <cell r="F20268">
            <v>46001</v>
          </cell>
          <cell r="G20268">
            <v>46001</v>
          </cell>
          <cell r="H20268">
            <v>0</v>
          </cell>
          <cell r="O20268">
            <v>12500</v>
          </cell>
        </row>
        <row r="20269">
          <cell r="A20269">
            <v>46001</v>
          </cell>
          <cell r="C20269" t="str">
            <v>VENTAS MOSTRADOR</v>
          </cell>
          <cell r="F20269">
            <v>46001</v>
          </cell>
          <cell r="G20269">
            <v>46001</v>
          </cell>
          <cell r="H20269">
            <v>0</v>
          </cell>
          <cell r="O20269">
            <v>18000</v>
          </cell>
        </row>
        <row r="20270">
          <cell r="A20270">
            <v>46001</v>
          </cell>
          <cell r="C20270" t="str">
            <v>VENTAS MOSTRADOR</v>
          </cell>
          <cell r="F20270">
            <v>46001</v>
          </cell>
          <cell r="G20270">
            <v>46001</v>
          </cell>
          <cell r="H20270">
            <v>0</v>
          </cell>
          <cell r="O20270">
            <v>20600</v>
          </cell>
        </row>
        <row r="20271">
          <cell r="A20271">
            <v>46001</v>
          </cell>
          <cell r="C20271" t="str">
            <v>VENTAS MOSTRADOR</v>
          </cell>
          <cell r="F20271">
            <v>46001</v>
          </cell>
          <cell r="G20271">
            <v>46001</v>
          </cell>
          <cell r="H20271">
            <v>0</v>
          </cell>
          <cell r="O20271">
            <v>20600</v>
          </cell>
        </row>
        <row r="20272">
          <cell r="A20272">
            <v>46001</v>
          </cell>
          <cell r="C20272" t="str">
            <v>VENTAS MOSTRADOR</v>
          </cell>
          <cell r="F20272">
            <v>46001</v>
          </cell>
          <cell r="G20272">
            <v>46001</v>
          </cell>
          <cell r="H20272">
            <v>0</v>
          </cell>
          <cell r="O20272">
            <v>20700</v>
          </cell>
        </row>
        <row r="20273">
          <cell r="A20273">
            <v>46001</v>
          </cell>
          <cell r="C20273" t="str">
            <v>VENTAS MOSTRADOR</v>
          </cell>
          <cell r="F20273">
            <v>46001</v>
          </cell>
          <cell r="G20273">
            <v>46001</v>
          </cell>
          <cell r="H20273">
            <v>0</v>
          </cell>
          <cell r="O20273">
            <v>21600</v>
          </cell>
        </row>
        <row r="20274">
          <cell r="A20274">
            <v>46001</v>
          </cell>
          <cell r="C20274" t="str">
            <v>VENTAS MOSTRADOR</v>
          </cell>
          <cell r="F20274">
            <v>46001</v>
          </cell>
          <cell r="G20274">
            <v>46001</v>
          </cell>
          <cell r="H20274">
            <v>0</v>
          </cell>
          <cell r="O20274">
            <v>22300</v>
          </cell>
        </row>
        <row r="20275">
          <cell r="A20275">
            <v>46001</v>
          </cell>
          <cell r="C20275" t="str">
            <v>VENTAS MOSTRADOR</v>
          </cell>
          <cell r="F20275">
            <v>46001</v>
          </cell>
          <cell r="G20275">
            <v>46001</v>
          </cell>
          <cell r="H20275">
            <v>0</v>
          </cell>
          <cell r="O20275">
            <v>24720</v>
          </cell>
        </row>
        <row r="20276">
          <cell r="A20276">
            <v>46001</v>
          </cell>
          <cell r="C20276" t="str">
            <v>VENTAS MOSTRADOR</v>
          </cell>
          <cell r="F20276">
            <v>46001</v>
          </cell>
          <cell r="G20276">
            <v>46001</v>
          </cell>
          <cell r="H20276">
            <v>0</v>
          </cell>
          <cell r="O20276">
            <v>25280</v>
          </cell>
        </row>
        <row r="20277">
          <cell r="A20277">
            <v>46001</v>
          </cell>
          <cell r="C20277" t="str">
            <v>VENTAS MOSTRADOR</v>
          </cell>
          <cell r="F20277">
            <v>46001</v>
          </cell>
          <cell r="G20277">
            <v>46001</v>
          </cell>
          <cell r="H20277">
            <v>0</v>
          </cell>
          <cell r="O20277">
            <v>40040</v>
          </cell>
        </row>
        <row r="20278">
          <cell r="A20278">
            <v>46001</v>
          </cell>
          <cell r="C20278" t="str">
            <v>VENTAS MOSTRADOR</v>
          </cell>
          <cell r="F20278">
            <v>46001</v>
          </cell>
          <cell r="G20278">
            <v>46001</v>
          </cell>
          <cell r="H20278">
            <v>0</v>
          </cell>
          <cell r="O20278">
            <v>40150</v>
          </cell>
        </row>
        <row r="20279">
          <cell r="A20279">
            <v>46001</v>
          </cell>
          <cell r="C20279" t="str">
            <v>VENTAS MOSTRADOR</v>
          </cell>
          <cell r="F20279">
            <v>46001</v>
          </cell>
          <cell r="G20279">
            <v>46001</v>
          </cell>
          <cell r="H20279">
            <v>0</v>
          </cell>
          <cell r="O20279">
            <v>44600</v>
          </cell>
        </row>
        <row r="20280">
          <cell r="A20280">
            <v>46001</v>
          </cell>
          <cell r="C20280" t="str">
            <v>VENTAS MOSTRADOR</v>
          </cell>
          <cell r="F20280">
            <v>46001</v>
          </cell>
          <cell r="G20280">
            <v>46001</v>
          </cell>
          <cell r="H20280">
            <v>0</v>
          </cell>
          <cell r="O20280">
            <v>53180</v>
          </cell>
        </row>
        <row r="20281">
          <cell r="A20281">
            <v>46001</v>
          </cell>
          <cell r="C20281" t="str">
            <v>ANGEL LUIS RIVAS CAMERO</v>
          </cell>
          <cell r="F20281">
            <v>46001.290902777779</v>
          </cell>
          <cell r="G20281">
            <v>46002.290636574071</v>
          </cell>
          <cell r="H20281">
            <v>2</v>
          </cell>
          <cell r="O20281">
            <v>58740</v>
          </cell>
        </row>
        <row r="20282">
          <cell r="A20282">
            <v>46001</v>
          </cell>
          <cell r="C20282" t="str">
            <v>VENTAS MOSTRADOR</v>
          </cell>
          <cell r="F20282">
            <v>46001</v>
          </cell>
          <cell r="G20282">
            <v>46001</v>
          </cell>
          <cell r="H20282">
            <v>0</v>
          </cell>
          <cell r="O20282">
            <v>61550</v>
          </cell>
        </row>
        <row r="20283">
          <cell r="A20283">
            <v>46001</v>
          </cell>
          <cell r="C20283" t="str">
            <v>YALINDI  BONILLA GRANADOS</v>
          </cell>
          <cell r="F20283">
            <v>46001</v>
          </cell>
          <cell r="G20283">
            <v>46002</v>
          </cell>
          <cell r="H20283">
            <v>1</v>
          </cell>
          <cell r="O20283">
            <v>62800</v>
          </cell>
        </row>
        <row r="20284">
          <cell r="A20284">
            <v>46001</v>
          </cell>
          <cell r="C20284" t="str">
            <v>VENTAS MOSTRADOR</v>
          </cell>
          <cell r="F20284">
            <v>46001</v>
          </cell>
          <cell r="G20284">
            <v>46001</v>
          </cell>
          <cell r="H20284">
            <v>0</v>
          </cell>
          <cell r="O20284">
            <v>100000</v>
          </cell>
        </row>
        <row r="20285">
          <cell r="A20285">
            <v>46001</v>
          </cell>
          <cell r="C20285" t="str">
            <v>VENTAS MOSTRADOR</v>
          </cell>
          <cell r="F20285">
            <v>46001</v>
          </cell>
          <cell r="G20285">
            <v>46001</v>
          </cell>
          <cell r="H20285">
            <v>0</v>
          </cell>
          <cell r="O20285">
            <v>102200</v>
          </cell>
        </row>
        <row r="20286">
          <cell r="A20286">
            <v>46001</v>
          </cell>
          <cell r="C20286" t="str">
            <v>ERMINSON  GARCIA REMIREZ</v>
          </cell>
          <cell r="F20286">
            <v>46001</v>
          </cell>
          <cell r="G20286">
            <v>46002</v>
          </cell>
          <cell r="H20286">
            <v>1</v>
          </cell>
          <cell r="O20286">
            <v>138840</v>
          </cell>
        </row>
        <row r="20287">
          <cell r="A20287">
            <v>46001</v>
          </cell>
          <cell r="C20287" t="str">
            <v>VENTANITA DEL ALMA SAS</v>
          </cell>
          <cell r="F20287">
            <v>45974.253206018519</v>
          </cell>
          <cell r="G20287">
            <v>45982.252280092594</v>
          </cell>
          <cell r="H20287">
            <v>25</v>
          </cell>
          <cell r="O20287">
            <v>53549.99</v>
          </cell>
        </row>
        <row r="20288">
          <cell r="A20288">
            <v>46001</v>
          </cell>
          <cell r="C20288" t="str">
            <v>VENTANITA DEL ALMA SAS</v>
          </cell>
          <cell r="F20288">
            <v>45983.348773148151</v>
          </cell>
          <cell r="G20288">
            <v>45991.348634259259</v>
          </cell>
          <cell r="H20288">
            <v>16</v>
          </cell>
          <cell r="O20288">
            <v>146450</v>
          </cell>
        </row>
        <row r="20289">
          <cell r="A20289">
            <v>46001</v>
          </cell>
          <cell r="C20289" t="str">
            <v>BASTIDAS MEDINA MARCELA</v>
          </cell>
          <cell r="F20289">
            <v>45995.451296296298</v>
          </cell>
          <cell r="G20289">
            <v>45996.451122685183</v>
          </cell>
          <cell r="H20289">
            <v>11</v>
          </cell>
          <cell r="O20289">
            <v>79200</v>
          </cell>
        </row>
        <row r="20290">
          <cell r="A20290">
            <v>46001</v>
          </cell>
          <cell r="C20290" t="str">
            <v>BASTIDAS MEDINA MARCELA</v>
          </cell>
          <cell r="F20290">
            <v>45996.360046296293</v>
          </cell>
          <cell r="G20290">
            <v>45997.359930555554</v>
          </cell>
          <cell r="H20290">
            <v>10</v>
          </cell>
          <cell r="O20290">
            <v>120800</v>
          </cell>
        </row>
        <row r="20291">
          <cell r="A20291">
            <v>46001</v>
          </cell>
          <cell r="C20291" t="str">
            <v>LUZ MARINA PELAYO ORTIZ</v>
          </cell>
          <cell r="F20291">
            <v>46000.545416666668</v>
          </cell>
          <cell r="G20291">
            <v>46001.545243055552</v>
          </cell>
          <cell r="H20291">
            <v>5</v>
          </cell>
          <cell r="O20291">
            <v>262200</v>
          </cell>
        </row>
        <row r="20292">
          <cell r="A20292">
            <v>46001</v>
          </cell>
          <cell r="C20292" t="str">
            <v>ELSY  GORDILLO GIL</v>
          </cell>
          <cell r="F20292">
            <v>46001.291689814818</v>
          </cell>
          <cell r="G20292">
            <v>46002.291550925926</v>
          </cell>
          <cell r="H20292">
            <v>2</v>
          </cell>
          <cell r="O20292">
            <v>357000</v>
          </cell>
        </row>
        <row r="20293">
          <cell r="A20293">
            <v>46001</v>
          </cell>
          <cell r="C20293" t="str">
            <v>VENTAS MOSTRADOR</v>
          </cell>
          <cell r="F20293">
            <v>46001</v>
          </cell>
          <cell r="G20293">
            <v>46001</v>
          </cell>
          <cell r="H20293">
            <v>0</v>
          </cell>
          <cell r="O20293">
            <v>401400</v>
          </cell>
        </row>
        <row r="20294">
          <cell r="A20294">
            <v>46001</v>
          </cell>
          <cell r="C20294" t="str">
            <v>JOHAN  MORALES</v>
          </cell>
          <cell r="F20294">
            <v>46001.612638888888</v>
          </cell>
          <cell r="G20294">
            <v>46002.612546296295</v>
          </cell>
          <cell r="H20294">
            <v>12</v>
          </cell>
          <cell r="O20294">
            <v>461400</v>
          </cell>
        </row>
        <row r="20295">
          <cell r="A20295">
            <v>46001</v>
          </cell>
          <cell r="C20295" t="str">
            <v>RIVERA BLANCO YOSMARY</v>
          </cell>
          <cell r="F20295">
            <v>45994.39472222222</v>
          </cell>
          <cell r="G20295">
            <v>46002.394583333335</v>
          </cell>
          <cell r="H20295">
            <v>2</v>
          </cell>
          <cell r="O20295">
            <v>609600</v>
          </cell>
        </row>
        <row r="20296">
          <cell r="A20296">
            <v>46001</v>
          </cell>
          <cell r="C20296" t="str">
            <v>AVICOLA RENACER MC SAS</v>
          </cell>
          <cell r="F20296">
            <v>46001.301817129628</v>
          </cell>
          <cell r="G20296">
            <v>46002.299513888887</v>
          </cell>
          <cell r="H20296">
            <v>5</v>
          </cell>
          <cell r="O20296">
            <v>270130</v>
          </cell>
        </row>
        <row r="20297">
          <cell r="A20297">
            <v>46001</v>
          </cell>
          <cell r="C20297" t="str">
            <v>AVICOLA RENACER MC SAS</v>
          </cell>
          <cell r="F20297">
            <v>46001.302627314813</v>
          </cell>
          <cell r="G20297">
            <v>46002.302499999998</v>
          </cell>
          <cell r="H20297">
            <v>5</v>
          </cell>
          <cell r="O20297">
            <v>249100</v>
          </cell>
        </row>
        <row r="20298">
          <cell r="A20298">
            <v>46001</v>
          </cell>
          <cell r="C20298" t="str">
            <v>YUDY CATERINY MORALES ROJAS</v>
          </cell>
          <cell r="F20298">
            <v>46001.292511574073</v>
          </cell>
          <cell r="G20298">
            <v>46002.292395833334</v>
          </cell>
          <cell r="H20298">
            <v>5</v>
          </cell>
          <cell r="O20298">
            <v>135000</v>
          </cell>
        </row>
        <row r="20299">
          <cell r="A20299">
            <v>46001</v>
          </cell>
          <cell r="C20299" t="str">
            <v>TAMAYO SERNA JULIAN ANDRES</v>
          </cell>
          <cell r="F20299">
            <v>46001</v>
          </cell>
          <cell r="G20299">
            <v>46002</v>
          </cell>
          <cell r="H20299">
            <v>0</v>
          </cell>
          <cell r="O20299">
            <v>248400</v>
          </cell>
        </row>
        <row r="20300">
          <cell r="A20300">
            <v>46001</v>
          </cell>
          <cell r="C20300" t="str">
            <v>CARLOS ANDRES HERNANDEZ MARTINEZ</v>
          </cell>
          <cell r="F20300">
            <v>45997.504490740743</v>
          </cell>
          <cell r="G20300">
            <v>45998.503981481481</v>
          </cell>
          <cell r="H20300">
            <v>11</v>
          </cell>
          <cell r="O20300">
            <v>768000.02</v>
          </cell>
        </row>
        <row r="20301">
          <cell r="A20301">
            <v>46001</v>
          </cell>
          <cell r="C20301" t="str">
            <v>LA BIFERIA SA</v>
          </cell>
          <cell r="F20301">
            <v>45982</v>
          </cell>
          <cell r="G20301">
            <v>46012</v>
          </cell>
          <cell r="H20301">
            <v>-10</v>
          </cell>
          <cell r="O20301">
            <v>869400</v>
          </cell>
        </row>
        <row r="20302">
          <cell r="A20302">
            <v>46001</v>
          </cell>
          <cell r="C20302" t="str">
            <v>RICARDO ANTONIO MORE SALCEDO</v>
          </cell>
          <cell r="F20302">
            <v>46000.530474537038</v>
          </cell>
          <cell r="G20302">
            <v>46001.530347222222</v>
          </cell>
          <cell r="H20302">
            <v>6</v>
          </cell>
          <cell r="O20302">
            <v>884800</v>
          </cell>
        </row>
        <row r="20303">
          <cell r="A20303">
            <v>46001</v>
          </cell>
          <cell r="C20303" t="str">
            <v>DONDOHE4K S.A.S</v>
          </cell>
          <cell r="F20303">
            <v>45982</v>
          </cell>
          <cell r="G20303">
            <v>46012</v>
          </cell>
          <cell r="H20303">
            <v>-10</v>
          </cell>
          <cell r="O20303">
            <v>934116.68</v>
          </cell>
        </row>
        <row r="20304">
          <cell r="A20304">
            <v>46001</v>
          </cell>
          <cell r="C20304" t="str">
            <v>MESABAR SAS</v>
          </cell>
          <cell r="F20304">
            <v>45993.542638888888</v>
          </cell>
          <cell r="G20304">
            <v>46001.542523148149</v>
          </cell>
          <cell r="H20304">
            <v>8</v>
          </cell>
          <cell r="O20304">
            <v>1269600</v>
          </cell>
        </row>
        <row r="20305">
          <cell r="A20305">
            <v>46001</v>
          </cell>
          <cell r="C20305" t="str">
            <v>VENTAS MOSTRADOR</v>
          </cell>
          <cell r="F20305">
            <v>46001</v>
          </cell>
          <cell r="G20305">
            <v>46001</v>
          </cell>
          <cell r="H20305">
            <v>0</v>
          </cell>
          <cell r="O20305">
            <v>1297200</v>
          </cell>
        </row>
        <row r="20306">
          <cell r="A20306">
            <v>46001</v>
          </cell>
          <cell r="C20306" t="str">
            <v>CAS COLOMBO AMERICAN SCHOOL S.A.S</v>
          </cell>
          <cell r="F20306">
            <v>45971</v>
          </cell>
          <cell r="G20306">
            <v>46001</v>
          </cell>
          <cell r="H20306">
            <v>1</v>
          </cell>
          <cell r="O20306">
            <v>1304377.4280000001</v>
          </cell>
        </row>
        <row r="20307">
          <cell r="A20307">
            <v>46001</v>
          </cell>
          <cell r="C20307" t="str">
            <v>ALEJANDRO  DURAN</v>
          </cell>
          <cell r="F20307">
            <v>46001.249907407408</v>
          </cell>
          <cell r="G20307">
            <v>46002.249467592592</v>
          </cell>
          <cell r="H20307">
            <v>5</v>
          </cell>
          <cell r="O20307">
            <v>2023200</v>
          </cell>
        </row>
        <row r="20308">
          <cell r="A20308">
            <v>46001</v>
          </cell>
          <cell r="C20308" t="str">
            <v>JH VISCERAS DE CERDO S.A.S</v>
          </cell>
          <cell r="F20308">
            <v>45990.540034722224</v>
          </cell>
          <cell r="G20308">
            <v>45998.540034722224</v>
          </cell>
          <cell r="H20308">
            <v>11</v>
          </cell>
          <cell r="O20308">
            <v>5940000</v>
          </cell>
        </row>
        <row r="20309">
          <cell r="A20309">
            <v>46001</v>
          </cell>
          <cell r="C20309" t="str">
            <v>VENTAS MOSTRADOR</v>
          </cell>
          <cell r="O20309">
            <v>0</v>
          </cell>
        </row>
        <row r="20310">
          <cell r="A20310">
            <v>46001</v>
          </cell>
          <cell r="C20310" t="str">
            <v>EL IMPERIO DEL CERDO PREMIUM S.A.S</v>
          </cell>
          <cell r="F20310">
            <v>45997</v>
          </cell>
          <cell r="G20310">
            <v>46005</v>
          </cell>
          <cell r="H20310">
            <v>-3</v>
          </cell>
          <cell r="O20310">
            <v>10477100</v>
          </cell>
        </row>
        <row r="20311">
          <cell r="A20311">
            <v>46001</v>
          </cell>
          <cell r="C20311" t="str">
            <v>LAO KAO SA</v>
          </cell>
          <cell r="F20311">
            <v>45976</v>
          </cell>
          <cell r="G20311">
            <v>45991</v>
          </cell>
          <cell r="H20311">
            <v>11</v>
          </cell>
          <cell r="O20311">
            <v>5755772.0420000004</v>
          </cell>
        </row>
        <row r="20312">
          <cell r="A20312">
            <v>46001</v>
          </cell>
          <cell r="C20312" t="str">
            <v>LAO KAO SA</v>
          </cell>
          <cell r="F20312">
            <v>45982</v>
          </cell>
          <cell r="G20312">
            <v>45997</v>
          </cell>
          <cell r="H20312">
            <v>5</v>
          </cell>
          <cell r="O20312">
            <v>8850307.4059999995</v>
          </cell>
        </row>
        <row r="20313">
          <cell r="A20313">
            <v>46001</v>
          </cell>
          <cell r="C20313" t="str">
            <v>LAO KAO SA</v>
          </cell>
          <cell r="F20313">
            <v>45985</v>
          </cell>
          <cell r="G20313">
            <v>46000</v>
          </cell>
          <cell r="H20313">
            <v>2</v>
          </cell>
          <cell r="O20313">
            <v>2421931.52</v>
          </cell>
        </row>
        <row r="20314">
          <cell r="A20314">
            <v>46001</v>
          </cell>
          <cell r="C20314" t="str">
            <v>LAO KAO SA</v>
          </cell>
          <cell r="F20314">
            <v>45985</v>
          </cell>
          <cell r="G20314">
            <v>46000</v>
          </cell>
          <cell r="H20314">
            <v>2</v>
          </cell>
          <cell r="O20314">
            <v>5589264.25</v>
          </cell>
        </row>
        <row r="20315">
          <cell r="A20315">
            <v>46001</v>
          </cell>
          <cell r="C20315" t="str">
            <v>LAO KAO SA</v>
          </cell>
          <cell r="F20315">
            <v>45988</v>
          </cell>
          <cell r="G20315">
            <v>46003</v>
          </cell>
          <cell r="H20315">
            <v>-1</v>
          </cell>
          <cell r="O20315">
            <v>3743636.912</v>
          </cell>
        </row>
        <row r="20316">
          <cell r="A20316">
            <v>46001</v>
          </cell>
          <cell r="C20316" t="str">
            <v>LAO KAO SA</v>
          </cell>
          <cell r="F20316">
            <v>45989</v>
          </cell>
          <cell r="G20316">
            <v>46004</v>
          </cell>
          <cell r="H20316">
            <v>-2</v>
          </cell>
          <cell r="O20316">
            <v>367073.99599999998</v>
          </cell>
        </row>
        <row r="20317">
          <cell r="A20317">
            <v>46001</v>
          </cell>
          <cell r="C20317" t="str">
            <v>COMERCIALIZADORA PINER SAS</v>
          </cell>
          <cell r="F20317">
            <v>45939</v>
          </cell>
          <cell r="G20317">
            <v>45954</v>
          </cell>
          <cell r="H20317">
            <v>49</v>
          </cell>
          <cell r="O20317">
            <v>2291330</v>
          </cell>
        </row>
        <row r="20318">
          <cell r="A20318">
            <v>46001</v>
          </cell>
          <cell r="C20318" t="str">
            <v>COMERCIALIZADORA PINER SAS</v>
          </cell>
          <cell r="F20318">
            <v>45959</v>
          </cell>
          <cell r="G20318">
            <v>45974</v>
          </cell>
          <cell r="H20318">
            <v>29</v>
          </cell>
          <cell r="O20318">
            <v>7463600</v>
          </cell>
        </row>
        <row r="20319">
          <cell r="A20319">
            <v>46001</v>
          </cell>
          <cell r="C20319" t="str">
            <v>COMERCIALIZADORA PINER SAS</v>
          </cell>
          <cell r="F20319">
            <v>45966</v>
          </cell>
          <cell r="G20319">
            <v>45981</v>
          </cell>
          <cell r="H20319">
            <v>22</v>
          </cell>
          <cell r="O20319">
            <v>3245070</v>
          </cell>
        </row>
        <row r="20320">
          <cell r="A20320">
            <v>46001</v>
          </cell>
          <cell r="C20320" t="str">
            <v>TAMAYO SERNA JULIAN ANDRES</v>
          </cell>
          <cell r="F20320">
            <v>46000</v>
          </cell>
          <cell r="G20320">
            <v>46001</v>
          </cell>
          <cell r="H20320">
            <v>1</v>
          </cell>
          <cell r="O20320">
            <v>426900</v>
          </cell>
        </row>
        <row r="20321">
          <cell r="A20321">
            <v>46001</v>
          </cell>
          <cell r="C20321" t="str">
            <v>OSAKA COCINA NIKKEI S.A.S</v>
          </cell>
          <cell r="F20321">
            <v>45982</v>
          </cell>
          <cell r="G20321">
            <v>46012</v>
          </cell>
          <cell r="H20321">
            <v>-10</v>
          </cell>
          <cell r="O20321">
            <v>525614.90800000005</v>
          </cell>
        </row>
        <row r="20322">
          <cell r="A20322">
            <v>46001</v>
          </cell>
          <cell r="C20322" t="str">
            <v>OSAKA COCINA NIKKEI S.A.S</v>
          </cell>
          <cell r="F20322">
            <v>45983</v>
          </cell>
          <cell r="G20322">
            <v>46013</v>
          </cell>
          <cell r="H20322">
            <v>-11</v>
          </cell>
          <cell r="O20322">
            <v>687541.74399999995</v>
          </cell>
        </row>
        <row r="20323">
          <cell r="A20323">
            <v>46001</v>
          </cell>
          <cell r="C20323" t="str">
            <v>OSAKA COCINA NIKKEI S.A.S</v>
          </cell>
          <cell r="F20323">
            <v>45986</v>
          </cell>
          <cell r="G20323">
            <v>46016</v>
          </cell>
          <cell r="H20323">
            <v>-14</v>
          </cell>
          <cell r="O20323">
            <v>374000</v>
          </cell>
        </row>
        <row r="20324">
          <cell r="A20324">
            <v>46001</v>
          </cell>
          <cell r="C20324" t="str">
            <v>OSAKA COCINA NIKKEI S.A.S</v>
          </cell>
          <cell r="F20324">
            <v>45988</v>
          </cell>
          <cell r="G20324">
            <v>46018</v>
          </cell>
          <cell r="H20324">
            <v>-16</v>
          </cell>
          <cell r="O20324">
            <v>373700</v>
          </cell>
        </row>
        <row r="20325">
          <cell r="A20325">
            <v>46001</v>
          </cell>
          <cell r="C20325" t="str">
            <v>VENTAS MOSTRADOR</v>
          </cell>
          <cell r="F20325">
            <v>46001</v>
          </cell>
          <cell r="G20325">
            <v>46001</v>
          </cell>
          <cell r="H20325">
            <v>0</v>
          </cell>
          <cell r="O20325">
            <v>76714</v>
          </cell>
        </row>
        <row r="20326">
          <cell r="A20326">
            <v>46001</v>
          </cell>
          <cell r="C20326" t="str">
            <v>BEATRIZ FRANCO CAVELIER</v>
          </cell>
          <cell r="F20326">
            <v>46000</v>
          </cell>
          <cell r="G20326">
            <v>46001</v>
          </cell>
          <cell r="H20326">
            <v>2</v>
          </cell>
          <cell r="O20326">
            <v>206200</v>
          </cell>
        </row>
        <row r="20327">
          <cell r="A20327">
            <v>46001</v>
          </cell>
          <cell r="C20327" t="str">
            <v>TRADICION GASTRONOMICA SAS</v>
          </cell>
          <cell r="F20327">
            <v>45996</v>
          </cell>
          <cell r="G20327">
            <v>46004</v>
          </cell>
          <cell r="H20327">
            <v>-2</v>
          </cell>
          <cell r="O20327">
            <v>694200</v>
          </cell>
        </row>
        <row r="20328">
          <cell r="A20328">
            <v>46001</v>
          </cell>
          <cell r="C20328" t="str">
            <v xml:space="preserve"> LAR ES COCINA HIQX SAS</v>
          </cell>
          <cell r="F20328">
            <v>46000.336377314816</v>
          </cell>
          <cell r="G20328">
            <v>46001.336145833331</v>
          </cell>
          <cell r="H20328">
            <v>3</v>
          </cell>
          <cell r="O20328">
            <v>1353000</v>
          </cell>
        </row>
        <row r="20329">
          <cell r="A20329">
            <v>46001</v>
          </cell>
          <cell r="C20329" t="str">
            <v xml:space="preserve"> LAR ES COCINA HIQX SAS</v>
          </cell>
          <cell r="F20329">
            <v>46003.330625000002</v>
          </cell>
          <cell r="G20329">
            <v>46004.329432870371</v>
          </cell>
          <cell r="H20329">
            <v>0</v>
          </cell>
          <cell r="O20329">
            <v>221400</v>
          </cell>
        </row>
        <row r="20330">
          <cell r="A20330">
            <v>46001</v>
          </cell>
          <cell r="C20330" t="str">
            <v>TRADICION GASTRONOMICA SAS</v>
          </cell>
          <cell r="F20330">
            <v>45994</v>
          </cell>
          <cell r="G20330">
            <v>46002</v>
          </cell>
          <cell r="H20330">
            <v>0</v>
          </cell>
          <cell r="O20330">
            <v>2688500</v>
          </cell>
        </row>
        <row r="20331">
          <cell r="A20331">
            <v>46001</v>
          </cell>
          <cell r="C20331" t="str">
            <v>RAFAEL ALFONSO DAZA RAMIREZ</v>
          </cell>
          <cell r="F20331">
            <v>46001.362696759257</v>
          </cell>
          <cell r="G20331">
            <v>46002.362534722219</v>
          </cell>
          <cell r="H20331">
            <v>1</v>
          </cell>
          <cell r="O20331">
            <v>4733000</v>
          </cell>
        </row>
        <row r="20332">
          <cell r="A20332">
            <v>46001</v>
          </cell>
          <cell r="C20332" t="str">
            <v>FUERZA INTENSA SAS</v>
          </cell>
          <cell r="F20332">
            <v>45973</v>
          </cell>
          <cell r="G20332">
            <v>45988</v>
          </cell>
          <cell r="H20332">
            <v>15</v>
          </cell>
          <cell r="O20332">
            <v>598716</v>
          </cell>
        </row>
        <row r="20333">
          <cell r="A20333">
            <v>46001</v>
          </cell>
          <cell r="C20333" t="str">
            <v>FUERZA INTENSA SAS</v>
          </cell>
          <cell r="F20333">
            <v>45981</v>
          </cell>
          <cell r="G20333">
            <v>45996</v>
          </cell>
          <cell r="H20333">
            <v>7</v>
          </cell>
          <cell r="O20333">
            <v>168684</v>
          </cell>
        </row>
        <row r="20334">
          <cell r="A20334">
            <v>46002</v>
          </cell>
          <cell r="C20334" t="str">
            <v>VENTAS MOSTRADOR</v>
          </cell>
          <cell r="F20334">
            <v>46002</v>
          </cell>
          <cell r="G20334">
            <v>46002</v>
          </cell>
          <cell r="H20334">
            <v>0</v>
          </cell>
          <cell r="O20334">
            <v>4000</v>
          </cell>
        </row>
        <row r="20335">
          <cell r="A20335">
            <v>46002</v>
          </cell>
          <cell r="C20335" t="str">
            <v>VENTAS MOSTRADOR</v>
          </cell>
          <cell r="F20335">
            <v>46002</v>
          </cell>
          <cell r="G20335">
            <v>46002</v>
          </cell>
          <cell r="H20335">
            <v>0</v>
          </cell>
          <cell r="O20335">
            <v>11225</v>
          </cell>
        </row>
        <row r="20336">
          <cell r="A20336">
            <v>46002</v>
          </cell>
          <cell r="C20336" t="str">
            <v>VENTAS MOSTRADOR</v>
          </cell>
          <cell r="F20336">
            <v>46002</v>
          </cell>
          <cell r="G20336">
            <v>46002</v>
          </cell>
          <cell r="H20336">
            <v>0</v>
          </cell>
          <cell r="O20336">
            <v>14000</v>
          </cell>
        </row>
        <row r="20337">
          <cell r="A20337">
            <v>46002</v>
          </cell>
          <cell r="C20337" t="str">
            <v>VENTAS MOSTRADOR</v>
          </cell>
          <cell r="F20337">
            <v>46002</v>
          </cell>
          <cell r="G20337">
            <v>46002</v>
          </cell>
          <cell r="H20337">
            <v>0</v>
          </cell>
          <cell r="O20337">
            <v>14780</v>
          </cell>
        </row>
        <row r="20338">
          <cell r="A20338">
            <v>46002</v>
          </cell>
          <cell r="C20338" t="str">
            <v>VENTAS MOSTRADOR</v>
          </cell>
          <cell r="F20338">
            <v>46002</v>
          </cell>
          <cell r="G20338">
            <v>46002</v>
          </cell>
          <cell r="H20338">
            <v>0</v>
          </cell>
          <cell r="O20338">
            <v>15240</v>
          </cell>
        </row>
        <row r="20339">
          <cell r="A20339">
            <v>46002</v>
          </cell>
          <cell r="C20339" t="str">
            <v>VENTAS MOSTRADOR</v>
          </cell>
          <cell r="F20339">
            <v>46002</v>
          </cell>
          <cell r="G20339">
            <v>46002</v>
          </cell>
          <cell r="H20339">
            <v>0</v>
          </cell>
          <cell r="O20339">
            <v>16250</v>
          </cell>
        </row>
        <row r="20340">
          <cell r="A20340">
            <v>46002</v>
          </cell>
          <cell r="C20340" t="str">
            <v>VENTAS MOSTRADOR</v>
          </cell>
          <cell r="F20340">
            <v>46002</v>
          </cell>
          <cell r="G20340">
            <v>46002</v>
          </cell>
          <cell r="H20340">
            <v>0</v>
          </cell>
          <cell r="O20340">
            <v>17721</v>
          </cell>
        </row>
        <row r="20341">
          <cell r="A20341">
            <v>46002</v>
          </cell>
          <cell r="C20341" t="str">
            <v>VENTAS MOSTRADOR</v>
          </cell>
          <cell r="F20341">
            <v>46002</v>
          </cell>
          <cell r="G20341">
            <v>46002</v>
          </cell>
          <cell r="H20341">
            <v>0</v>
          </cell>
          <cell r="O20341">
            <v>18065</v>
          </cell>
        </row>
        <row r="20342">
          <cell r="A20342">
            <v>46002</v>
          </cell>
          <cell r="C20342" t="str">
            <v>VENTAS MOSTRADOR</v>
          </cell>
          <cell r="F20342">
            <v>46002</v>
          </cell>
          <cell r="G20342">
            <v>46002</v>
          </cell>
          <cell r="H20342">
            <v>0</v>
          </cell>
          <cell r="O20342">
            <v>19375</v>
          </cell>
        </row>
        <row r="20343">
          <cell r="A20343">
            <v>46002</v>
          </cell>
          <cell r="C20343" t="str">
            <v>VENTAS MOSTRADOR</v>
          </cell>
          <cell r="F20343">
            <v>46002</v>
          </cell>
          <cell r="G20343">
            <v>46002</v>
          </cell>
          <cell r="H20343">
            <v>0</v>
          </cell>
          <cell r="O20343">
            <v>20450</v>
          </cell>
        </row>
        <row r="20344">
          <cell r="A20344">
            <v>46002</v>
          </cell>
          <cell r="C20344" t="str">
            <v>VENTAS MOSTRADOR</v>
          </cell>
          <cell r="F20344">
            <v>46002</v>
          </cell>
          <cell r="G20344">
            <v>46002</v>
          </cell>
          <cell r="H20344">
            <v>0</v>
          </cell>
          <cell r="O20344">
            <v>21400</v>
          </cell>
        </row>
        <row r="20345">
          <cell r="A20345">
            <v>46002</v>
          </cell>
          <cell r="C20345" t="str">
            <v>VENTAS MOSTRADOR</v>
          </cell>
          <cell r="F20345">
            <v>46002</v>
          </cell>
          <cell r="G20345">
            <v>46002</v>
          </cell>
          <cell r="H20345">
            <v>0</v>
          </cell>
          <cell r="O20345">
            <v>24400</v>
          </cell>
        </row>
        <row r="20346">
          <cell r="A20346">
            <v>46002</v>
          </cell>
          <cell r="C20346" t="str">
            <v>VENTAS MOSTRADOR</v>
          </cell>
          <cell r="F20346">
            <v>46002</v>
          </cell>
          <cell r="G20346">
            <v>46002</v>
          </cell>
          <cell r="H20346">
            <v>0</v>
          </cell>
          <cell r="O20346">
            <v>35000</v>
          </cell>
        </row>
        <row r="20347">
          <cell r="A20347">
            <v>46002</v>
          </cell>
          <cell r="C20347" t="str">
            <v>VENTAS MOSTRADOR</v>
          </cell>
          <cell r="F20347">
            <v>46002</v>
          </cell>
          <cell r="G20347">
            <v>46002</v>
          </cell>
          <cell r="H20347">
            <v>0</v>
          </cell>
          <cell r="O20347">
            <v>39040</v>
          </cell>
        </row>
        <row r="20348">
          <cell r="A20348">
            <v>46002</v>
          </cell>
          <cell r="C20348" t="str">
            <v>VENTAS MOSTRADOR</v>
          </cell>
          <cell r="F20348">
            <v>46002</v>
          </cell>
          <cell r="G20348">
            <v>46002</v>
          </cell>
          <cell r="H20348">
            <v>0</v>
          </cell>
          <cell r="O20348">
            <v>50000</v>
          </cell>
        </row>
        <row r="20349">
          <cell r="A20349">
            <v>46002</v>
          </cell>
          <cell r="C20349" t="str">
            <v>VENTAS MOSTRADOR</v>
          </cell>
          <cell r="F20349">
            <v>46002</v>
          </cell>
          <cell r="G20349">
            <v>46002</v>
          </cell>
          <cell r="H20349">
            <v>0</v>
          </cell>
          <cell r="O20349">
            <v>64880</v>
          </cell>
        </row>
        <row r="20350">
          <cell r="A20350">
            <v>46002</v>
          </cell>
          <cell r="C20350" t="str">
            <v>WOMPI</v>
          </cell>
          <cell r="F20350">
            <v>46002</v>
          </cell>
          <cell r="G20350">
            <v>46002</v>
          </cell>
          <cell r="H20350">
            <v>0</v>
          </cell>
          <cell r="O20350">
            <v>76773</v>
          </cell>
        </row>
        <row r="20351">
          <cell r="A20351">
            <v>46002</v>
          </cell>
          <cell r="C20351" t="str">
            <v>VENTAS MOSTRADOR</v>
          </cell>
          <cell r="F20351">
            <v>46002</v>
          </cell>
          <cell r="G20351">
            <v>46002</v>
          </cell>
          <cell r="H20351">
            <v>0</v>
          </cell>
          <cell r="O20351">
            <v>84000</v>
          </cell>
        </row>
        <row r="20352">
          <cell r="A20352">
            <v>46002</v>
          </cell>
          <cell r="C20352" t="str">
            <v>SONIA CONTANZA CARDENAS MURCIA</v>
          </cell>
          <cell r="F20352">
            <v>46002.312696759262</v>
          </cell>
          <cell r="G20352">
            <v>46003.311307870368</v>
          </cell>
          <cell r="H20352">
            <v>0</v>
          </cell>
          <cell r="O20352">
            <v>98000</v>
          </cell>
        </row>
        <row r="20353">
          <cell r="A20353">
            <v>46002</v>
          </cell>
          <cell r="C20353" t="str">
            <v>FABIAN LEONARGO GOMEZ JUNCA</v>
          </cell>
          <cell r="F20353">
            <v>46002.313645833332</v>
          </cell>
          <cell r="G20353">
            <v>46003.313449074078</v>
          </cell>
          <cell r="H20353">
            <v>3</v>
          </cell>
          <cell r="O20353">
            <v>99000</v>
          </cell>
        </row>
        <row r="20354">
          <cell r="A20354">
            <v>46002</v>
          </cell>
          <cell r="C20354" t="str">
            <v>VENTAS MOSTRADOR</v>
          </cell>
          <cell r="F20354">
            <v>46002</v>
          </cell>
          <cell r="G20354">
            <v>46002</v>
          </cell>
          <cell r="H20354">
            <v>0</v>
          </cell>
          <cell r="O20354">
            <v>149900</v>
          </cell>
        </row>
        <row r="20355">
          <cell r="A20355">
            <v>46002</v>
          </cell>
          <cell r="C20355" t="str">
            <v>LUZ MARINA PELAYO ORTIZ</v>
          </cell>
          <cell r="F20355">
            <v>46001.622060185182</v>
          </cell>
          <cell r="G20355">
            <v>46002.621898148151</v>
          </cell>
          <cell r="H20355">
            <v>4</v>
          </cell>
          <cell r="O20355">
            <v>189200</v>
          </cell>
        </row>
        <row r="20356">
          <cell r="A20356">
            <v>46002</v>
          </cell>
          <cell r="C20356" t="str">
            <v>VENTAS MOSTRADOR</v>
          </cell>
          <cell r="F20356">
            <v>46002</v>
          </cell>
          <cell r="G20356">
            <v>46002</v>
          </cell>
          <cell r="H20356">
            <v>0</v>
          </cell>
          <cell r="O20356">
            <v>214350</v>
          </cell>
        </row>
        <row r="20357">
          <cell r="A20357">
            <v>46002</v>
          </cell>
          <cell r="C20357" t="str">
            <v>GINA ALEXANDRA OCHOA CASTAÑEDA</v>
          </cell>
          <cell r="F20357">
            <v>46000.519108796296</v>
          </cell>
          <cell r="G20357">
            <v>46001.514988425923</v>
          </cell>
          <cell r="H20357">
            <v>5</v>
          </cell>
          <cell r="O20357">
            <v>221200</v>
          </cell>
        </row>
        <row r="20358">
          <cell r="A20358">
            <v>46002</v>
          </cell>
          <cell r="C20358" t="str">
            <v>PAULA JINNET ARDILA GOMEZ</v>
          </cell>
          <cell r="F20358">
            <v>46001.277418981481</v>
          </cell>
          <cell r="G20358">
            <v>46002.277268518519</v>
          </cell>
          <cell r="H20358">
            <v>1</v>
          </cell>
          <cell r="O20358">
            <v>230000</v>
          </cell>
        </row>
        <row r="20359">
          <cell r="A20359">
            <v>46002</v>
          </cell>
          <cell r="C20359" t="str">
            <v>VENTAS MOSTRADOR</v>
          </cell>
          <cell r="F20359">
            <v>46002</v>
          </cell>
          <cell r="G20359">
            <v>46002</v>
          </cell>
          <cell r="H20359">
            <v>0</v>
          </cell>
          <cell r="O20359">
            <v>574080</v>
          </cell>
        </row>
        <row r="20360">
          <cell r="A20360">
            <v>46002</v>
          </cell>
          <cell r="C20360" t="str">
            <v>RICARDO ANTONIO MORE SALCEDO</v>
          </cell>
          <cell r="F20360">
            <v>46001.56759259259</v>
          </cell>
          <cell r="G20360">
            <v>46002.567499999997</v>
          </cell>
          <cell r="H20360">
            <v>5</v>
          </cell>
          <cell r="O20360">
            <v>926800</v>
          </cell>
        </row>
        <row r="20361">
          <cell r="A20361">
            <v>46002</v>
          </cell>
          <cell r="C20361" t="str">
            <v>GOMEZ ARIAS CARLOS ARTURO</v>
          </cell>
          <cell r="F20361">
            <v>46002.380879629629</v>
          </cell>
          <cell r="G20361">
            <v>46003.38071759259</v>
          </cell>
          <cell r="H20361">
            <v>4</v>
          </cell>
          <cell r="O20361">
            <v>1312099.98</v>
          </cell>
        </row>
        <row r="20362">
          <cell r="A20362">
            <v>46002</v>
          </cell>
          <cell r="C20362" t="str">
            <v>MARIA CRISTINA JAIME</v>
          </cell>
          <cell r="F20362">
            <v>46002.33865740741</v>
          </cell>
          <cell r="G20362">
            <v>46003.33834490741</v>
          </cell>
          <cell r="H20362">
            <v>4</v>
          </cell>
          <cell r="O20362">
            <v>1409500</v>
          </cell>
        </row>
        <row r="20363">
          <cell r="A20363">
            <v>46002</v>
          </cell>
          <cell r="C20363" t="str">
            <v>MARIA CRISTINA JAIME</v>
          </cell>
          <cell r="F20363">
            <v>46002.362303240741</v>
          </cell>
          <cell r="G20363">
            <v>46003.362303240741</v>
          </cell>
          <cell r="H20363">
            <v>4</v>
          </cell>
          <cell r="O20363">
            <v>288000</v>
          </cell>
        </row>
        <row r="20364">
          <cell r="A20364">
            <v>46002</v>
          </cell>
          <cell r="C20364" t="str">
            <v>VENTAS MOSTRADOR</v>
          </cell>
          <cell r="O20364">
            <v>0</v>
          </cell>
        </row>
        <row r="20365">
          <cell r="A20365">
            <v>46002</v>
          </cell>
          <cell r="C20365" t="str">
            <v>KAREN GISSET MARTINEZ SANDOVAL</v>
          </cell>
          <cell r="F20365">
            <v>46002.296261574076</v>
          </cell>
          <cell r="G20365">
            <v>46003.296157407407</v>
          </cell>
          <cell r="H20365">
            <v>4</v>
          </cell>
          <cell r="O20365">
            <v>410900</v>
          </cell>
        </row>
        <row r="20366">
          <cell r="A20366">
            <v>46002</v>
          </cell>
          <cell r="C20366" t="str">
            <v>KAREN GISSET MARTINEZ SANDOVAL</v>
          </cell>
          <cell r="F20366">
            <v>46002.296261574076</v>
          </cell>
          <cell r="G20366">
            <v>46003.296157407407</v>
          </cell>
          <cell r="H20366">
            <v>4</v>
          </cell>
          <cell r="O20366">
            <v>3000000</v>
          </cell>
        </row>
        <row r="20367">
          <cell r="A20367">
            <v>46002</v>
          </cell>
          <cell r="C20367" t="str">
            <v>BENJAMIN  CHAPARRO AMEZQUITA</v>
          </cell>
          <cell r="F20367">
            <v>46002.301342592589</v>
          </cell>
          <cell r="G20367">
            <v>46003.300405092596</v>
          </cell>
          <cell r="H20367">
            <v>4</v>
          </cell>
          <cell r="O20367">
            <v>387450</v>
          </cell>
        </row>
        <row r="20368">
          <cell r="A20368">
            <v>46002</v>
          </cell>
          <cell r="C20368" t="str">
            <v>BENJAMIN  CHAPARRO AMEZQUITA</v>
          </cell>
          <cell r="F20368">
            <v>46002.301342592589</v>
          </cell>
          <cell r="G20368">
            <v>46003.300405092596</v>
          </cell>
          <cell r="H20368">
            <v>4</v>
          </cell>
          <cell r="O20368">
            <v>3000000</v>
          </cell>
        </row>
        <row r="20369">
          <cell r="A20369">
            <v>46002</v>
          </cell>
          <cell r="C20369" t="str">
            <v>INVERSIONES Y SOLUCIONES DE TRADICION SAS</v>
          </cell>
          <cell r="F20369">
            <v>45954.575046296297</v>
          </cell>
          <cell r="G20369">
            <v>45969.572743055556</v>
          </cell>
          <cell r="H20369">
            <v>38</v>
          </cell>
          <cell r="O20369">
            <v>1582948</v>
          </cell>
        </row>
        <row r="20370">
          <cell r="A20370">
            <v>46002</v>
          </cell>
          <cell r="C20370" t="str">
            <v>INVERSIONES Y SOLUCIONES DE TRADICION SAS</v>
          </cell>
          <cell r="F20370">
            <v>45961.362129629626</v>
          </cell>
          <cell r="G20370">
            <v>45976.362037037034</v>
          </cell>
          <cell r="H20370">
            <v>31</v>
          </cell>
          <cell r="O20370">
            <v>1417052</v>
          </cell>
        </row>
        <row r="20371">
          <cell r="A20371">
            <v>46002</v>
          </cell>
          <cell r="C20371" t="str">
            <v>CANTINA LA 15 SAS</v>
          </cell>
          <cell r="F20371">
            <v>45972</v>
          </cell>
          <cell r="G20371">
            <v>46002</v>
          </cell>
          <cell r="H20371">
            <v>4</v>
          </cell>
          <cell r="O20371">
            <v>5504914.9079999998</v>
          </cell>
        </row>
        <row r="20372">
          <cell r="A20372">
            <v>46002</v>
          </cell>
          <cell r="C20372" t="str">
            <v>DOROTEA PARRILA SAS</v>
          </cell>
          <cell r="F20372">
            <v>45992.371238425927</v>
          </cell>
          <cell r="G20372">
            <v>45993.367986111109</v>
          </cell>
          <cell r="H20372">
            <v>11</v>
          </cell>
          <cell r="O20372">
            <v>1229000</v>
          </cell>
        </row>
        <row r="20373">
          <cell r="A20373">
            <v>46002</v>
          </cell>
          <cell r="C20373" t="str">
            <v>DOROTEA PARRILA SAS</v>
          </cell>
          <cell r="F20373">
            <v>45995.336377314816</v>
          </cell>
          <cell r="G20373">
            <v>45996.336238425924</v>
          </cell>
          <cell r="H20373">
            <v>8</v>
          </cell>
          <cell r="O20373">
            <v>1875400</v>
          </cell>
        </row>
        <row r="20374">
          <cell r="A20374">
            <v>46002</v>
          </cell>
          <cell r="C20374" t="str">
            <v>DOROTEA PARRILL</v>
          </cell>
          <cell r="F20374">
            <v>46000.333680555559</v>
          </cell>
          <cell r="G20374">
            <v>46001.333055555559</v>
          </cell>
          <cell r="H20374">
            <v>3</v>
          </cell>
          <cell r="O20374">
            <v>1285900</v>
          </cell>
        </row>
        <row r="20375">
          <cell r="A20375">
            <v>46002</v>
          </cell>
          <cell r="C20375" t="str">
            <v>INDUCOLCARNES S.A.S</v>
          </cell>
          <cell r="F20375">
            <v>1</v>
          </cell>
          <cell r="G20375">
            <v>45973.273530092592</v>
          </cell>
          <cell r="H20375">
            <v>45988.272129629629</v>
          </cell>
          <cell r="O20375">
            <v>5416482.54</v>
          </cell>
        </row>
        <row r="20376">
          <cell r="A20376">
            <v>46002</v>
          </cell>
          <cell r="C20376" t="str">
            <v>TIGRE COLOMBIA S.A.S</v>
          </cell>
          <cell r="F20376">
            <v>45965</v>
          </cell>
          <cell r="G20376">
            <v>45973</v>
          </cell>
          <cell r="H20376">
            <v>33</v>
          </cell>
          <cell r="O20376">
            <v>1177400</v>
          </cell>
        </row>
        <row r="20377">
          <cell r="A20377">
            <v>46002</v>
          </cell>
          <cell r="C20377" t="str">
            <v>TIGRE COLOMBIA S.A.S</v>
          </cell>
          <cell r="F20377">
            <v>46001</v>
          </cell>
          <cell r="G20377">
            <v>46009</v>
          </cell>
          <cell r="H20377">
            <v>-3</v>
          </cell>
          <cell r="O20377">
            <v>1663200</v>
          </cell>
        </row>
        <row r="20378">
          <cell r="A20378">
            <v>46002</v>
          </cell>
          <cell r="C20378" t="str">
            <v>TIGRE COLOMBIA S.A.S</v>
          </cell>
          <cell r="F20378">
            <v>46001</v>
          </cell>
          <cell r="G20378">
            <v>46009</v>
          </cell>
          <cell r="H20378">
            <v>-3</v>
          </cell>
          <cell r="O20378">
            <v>1552050</v>
          </cell>
        </row>
        <row r="20379">
          <cell r="A20379">
            <v>46002</v>
          </cell>
          <cell r="C20379" t="str">
            <v>TIGRE COLOMBIA S.A.S</v>
          </cell>
          <cell r="F20379">
            <v>46001</v>
          </cell>
          <cell r="G20379">
            <v>46009</v>
          </cell>
          <cell r="H20379">
            <v>-3</v>
          </cell>
          <cell r="O20379">
            <v>1405850</v>
          </cell>
        </row>
        <row r="20380">
          <cell r="A20380">
            <v>46002</v>
          </cell>
          <cell r="C20380" t="str">
            <v>TIGRE COLOMBIA S.A.S</v>
          </cell>
          <cell r="F20380">
            <v>46001</v>
          </cell>
          <cell r="G20380">
            <v>46009</v>
          </cell>
          <cell r="H20380">
            <v>-3</v>
          </cell>
          <cell r="O20380">
            <v>601450</v>
          </cell>
        </row>
        <row r="20381">
          <cell r="A20381">
            <v>46002</v>
          </cell>
          <cell r="C20381" t="str">
            <v>BISTROT S.A.S</v>
          </cell>
          <cell r="F20381">
            <v>45947</v>
          </cell>
          <cell r="G20381">
            <v>45977</v>
          </cell>
          <cell r="H20381">
            <v>29</v>
          </cell>
          <cell r="O20381">
            <v>608800</v>
          </cell>
        </row>
        <row r="20382">
          <cell r="A20382">
            <v>46002</v>
          </cell>
          <cell r="C20382" t="str">
            <v>BISTROT S.A.S</v>
          </cell>
          <cell r="F20382">
            <v>45957</v>
          </cell>
          <cell r="G20382">
            <v>45987</v>
          </cell>
          <cell r="H20382">
            <v>19</v>
          </cell>
          <cell r="O20382">
            <v>667900</v>
          </cell>
        </row>
        <row r="20383">
          <cell r="A20383">
            <v>46002</v>
          </cell>
          <cell r="C20383" t="str">
            <v>COMERCIALIZADORA DE DESPOJOS CARNICOS DE COLOMBIA S.A.S</v>
          </cell>
          <cell r="F20383">
            <v>45962.50037037037</v>
          </cell>
          <cell r="G20383">
            <v>45992.50037037037</v>
          </cell>
          <cell r="H20383">
            <v>11</v>
          </cell>
          <cell r="O20383">
            <v>24030</v>
          </cell>
        </row>
        <row r="20384">
          <cell r="A20384">
            <v>46002</v>
          </cell>
          <cell r="C20384" t="str">
            <v>COMERCIALIZADORA DE DESPOJOS CARNICOS DE COLOMBIA S.A.S</v>
          </cell>
          <cell r="F20384">
            <v>45962.505196759259</v>
          </cell>
          <cell r="G20384">
            <v>45992.505196759259</v>
          </cell>
          <cell r="H20384">
            <v>11</v>
          </cell>
          <cell r="O20384">
            <v>240</v>
          </cell>
        </row>
        <row r="20385">
          <cell r="A20385">
            <v>46002</v>
          </cell>
          <cell r="C20385" t="str">
            <v>COMERCIALIZADORA DE DESPOJOS CARNICOS DE COLOMBIA S.A.S</v>
          </cell>
          <cell r="F20385">
            <v>45962.506249999999</v>
          </cell>
          <cell r="G20385">
            <v>45992.506249999999</v>
          </cell>
          <cell r="H20385">
            <v>11</v>
          </cell>
          <cell r="O20385">
            <v>2910</v>
          </cell>
        </row>
        <row r="20386">
          <cell r="A20386">
            <v>46002</v>
          </cell>
          <cell r="C20386" t="str">
            <v>COMERCIALIZADORA DE DESPOJOS CARNICOS DE COLOMBIA S.A.S</v>
          </cell>
          <cell r="F20386">
            <v>45962.507152777776</v>
          </cell>
          <cell r="G20386">
            <v>45992.507152777776</v>
          </cell>
          <cell r="H20386">
            <v>11</v>
          </cell>
          <cell r="O20386">
            <v>2270</v>
          </cell>
        </row>
        <row r="20387">
          <cell r="A20387">
            <v>46002</v>
          </cell>
          <cell r="C20387" t="str">
            <v>COMERCIALIZADORA DE DESPOJOS CARNICOS DE COLOMBIA S.A.S</v>
          </cell>
          <cell r="F20387">
            <v>45962.509351851855</v>
          </cell>
          <cell r="G20387">
            <v>45992.509351851855</v>
          </cell>
          <cell r="H20387">
            <v>11</v>
          </cell>
          <cell r="O20387">
            <v>12310</v>
          </cell>
        </row>
        <row r="20388">
          <cell r="A20388">
            <v>46002</v>
          </cell>
          <cell r="C20388" t="str">
            <v>COMERCIALIZADORA DE DESPOJOS CARNICOS DE COLOMBIA S.A.S</v>
          </cell>
          <cell r="F20388">
            <v>45962.554409722223</v>
          </cell>
          <cell r="G20388">
            <v>45992.554409722223</v>
          </cell>
          <cell r="H20388">
            <v>11</v>
          </cell>
          <cell r="O20388">
            <v>119140</v>
          </cell>
        </row>
        <row r="20389">
          <cell r="A20389">
            <v>46002</v>
          </cell>
          <cell r="C20389" t="str">
            <v>COMERCIALIZADORA DE DESPOJOS CARNICOS DE COLOMBIA S.A.S</v>
          </cell>
          <cell r="F20389">
            <v>45965.506701388891</v>
          </cell>
          <cell r="G20389">
            <v>45995.506701388891</v>
          </cell>
          <cell r="H20389">
            <v>8</v>
          </cell>
          <cell r="O20389">
            <v>39860</v>
          </cell>
        </row>
        <row r="20390">
          <cell r="A20390">
            <v>46002</v>
          </cell>
          <cell r="C20390" t="str">
            <v>COMERCIALIZADORA DE DESPOJOS CARNICOS DE COLOMBIA S.A.S</v>
          </cell>
          <cell r="F20390">
            <v>45966.245416666665</v>
          </cell>
          <cell r="G20390">
            <v>45996.245416666665</v>
          </cell>
          <cell r="H20390">
            <v>7</v>
          </cell>
          <cell r="O20390">
            <v>34340</v>
          </cell>
        </row>
        <row r="20391">
          <cell r="A20391">
            <v>46002</v>
          </cell>
          <cell r="C20391" t="str">
            <v>COMERCIALIZADORA DE DESPOJOS CARNICOS DE COLOMBIA S.A.S</v>
          </cell>
          <cell r="F20391">
            <v>45966.513425925928</v>
          </cell>
          <cell r="G20391">
            <v>45996.513425925928</v>
          </cell>
          <cell r="H20391">
            <v>7</v>
          </cell>
          <cell r="O20391">
            <v>20770</v>
          </cell>
        </row>
        <row r="20392">
          <cell r="A20392">
            <v>46002</v>
          </cell>
          <cell r="C20392" t="str">
            <v>COMERCIALIZADORA DE DESPOJOS CARNICOS DE COLOMBIA S.A.S</v>
          </cell>
          <cell r="F20392">
            <v>45967.40997685185</v>
          </cell>
          <cell r="G20392">
            <v>45997.40997685185</v>
          </cell>
          <cell r="H20392">
            <v>6</v>
          </cell>
          <cell r="O20392">
            <v>14680</v>
          </cell>
        </row>
        <row r="20393">
          <cell r="A20393">
            <v>46002</v>
          </cell>
          <cell r="C20393" t="str">
            <v>COMERCIALIZADORA DE DESPOJOS CARNICOS DE COLOMBIA S.A.S</v>
          </cell>
          <cell r="F20393">
            <v>45967.598865740743</v>
          </cell>
          <cell r="G20393">
            <v>45997.598865740743</v>
          </cell>
          <cell r="H20393">
            <v>6</v>
          </cell>
          <cell r="O20393">
            <v>26220</v>
          </cell>
        </row>
        <row r="20394">
          <cell r="A20394">
            <v>46002</v>
          </cell>
          <cell r="C20394" t="str">
            <v>COMERCIALIZADORA DE DESPOJOS CARNICOS DE COLOMBIA S.A.S</v>
          </cell>
          <cell r="F20394">
            <v>45968.522499999999</v>
          </cell>
          <cell r="G20394">
            <v>45998.522499999999</v>
          </cell>
          <cell r="H20394">
            <v>5</v>
          </cell>
          <cell r="O20394">
            <v>27970</v>
          </cell>
        </row>
        <row r="20395">
          <cell r="A20395">
            <v>46002</v>
          </cell>
          <cell r="C20395" t="str">
            <v>COMERCIALIZADORA DE DESPOJOS CARNICOS DE COLOMBIA S.A.S</v>
          </cell>
          <cell r="F20395">
            <v>45968.544918981483</v>
          </cell>
          <cell r="G20395">
            <v>45998.544918981483</v>
          </cell>
          <cell r="H20395">
            <v>5</v>
          </cell>
          <cell r="O20395">
            <v>14838</v>
          </cell>
        </row>
        <row r="20396">
          <cell r="A20396">
            <v>46002</v>
          </cell>
          <cell r="C20396" t="str">
            <v>COMERCIALIZADORA DE DESPOJOS CARNICOS DE COLOMBIA S.A.S</v>
          </cell>
          <cell r="F20396">
            <v>45969.341539351852</v>
          </cell>
          <cell r="G20396">
            <v>45999.341539351852</v>
          </cell>
          <cell r="H20396">
            <v>4</v>
          </cell>
          <cell r="O20396">
            <v>2560</v>
          </cell>
        </row>
        <row r="20397">
          <cell r="A20397">
            <v>46002</v>
          </cell>
          <cell r="C20397" t="str">
            <v>COMERCIALIZADORA DE DESPOJOS CARNICOS DE COLOMBIA S.A.S</v>
          </cell>
          <cell r="F20397">
            <v>45969.395324074074</v>
          </cell>
          <cell r="G20397">
            <v>45999.395324074074</v>
          </cell>
          <cell r="H20397">
            <v>4</v>
          </cell>
          <cell r="O20397">
            <v>8090</v>
          </cell>
        </row>
        <row r="20398">
          <cell r="A20398">
            <v>46002</v>
          </cell>
          <cell r="C20398" t="str">
            <v>COMERCIALIZADORA DE DESPOJOS CARNICOS DE COLOMBIA S.A.S</v>
          </cell>
          <cell r="F20398">
            <v>45969.613923611112</v>
          </cell>
          <cell r="G20398">
            <v>45999.613923611112</v>
          </cell>
          <cell r="H20398">
            <v>4</v>
          </cell>
          <cell r="O20398">
            <v>20070</v>
          </cell>
        </row>
        <row r="20399">
          <cell r="A20399">
            <v>46002</v>
          </cell>
          <cell r="C20399" t="str">
            <v>COMERCIALIZADORA DE DESPOJOS CARNICOS DE COLOMBIA S.A.S</v>
          </cell>
          <cell r="F20399">
            <v>45971.333402777775</v>
          </cell>
          <cell r="G20399">
            <v>46001.333402777775</v>
          </cell>
          <cell r="H20399">
            <v>2</v>
          </cell>
          <cell r="O20399">
            <v>37420</v>
          </cell>
        </row>
        <row r="20400">
          <cell r="A20400">
            <v>46002</v>
          </cell>
          <cell r="C20400" t="str">
            <v>COMERCIALIZADORA DE DESPOJOS CARNICOS DE COLOMBIA S.A.S</v>
          </cell>
          <cell r="F20400">
            <v>45971.490763888891</v>
          </cell>
          <cell r="G20400">
            <v>46001.490763888891</v>
          </cell>
          <cell r="H20400">
            <v>2</v>
          </cell>
          <cell r="O20400">
            <v>24907.599999999999</v>
          </cell>
        </row>
        <row r="20401">
          <cell r="A20401">
            <v>46002</v>
          </cell>
          <cell r="C20401" t="str">
            <v>COMERCIALIZADORA DE DESPOJOS CARNICOS DE COLOMBIA S.A.S</v>
          </cell>
          <cell r="F20401">
            <v>45972.514004629629</v>
          </cell>
          <cell r="G20401">
            <v>46002.514004629629</v>
          </cell>
          <cell r="H20401">
            <v>1</v>
          </cell>
          <cell r="O20401">
            <v>25300</v>
          </cell>
        </row>
        <row r="20402">
          <cell r="A20402">
            <v>46002</v>
          </cell>
          <cell r="C20402" t="str">
            <v>COMERCIALIZADORA DE DESPOJOS CARNICOS DE COLOMBIA S.A.S</v>
          </cell>
          <cell r="F20402">
            <v>45972.586284722223</v>
          </cell>
          <cell r="G20402">
            <v>46002.586284722223</v>
          </cell>
          <cell r="H20402">
            <v>1</v>
          </cell>
          <cell r="O20402">
            <v>43080</v>
          </cell>
        </row>
        <row r="20403">
          <cell r="A20403">
            <v>46002</v>
          </cell>
          <cell r="C20403" t="str">
            <v>COMERCIALIZADORA DE DESPOJOS CARNICOS DE COLOMBIA S.A.S</v>
          </cell>
          <cell r="F20403">
            <v>45973.448553240742</v>
          </cell>
          <cell r="G20403">
            <v>46003.448553240742</v>
          </cell>
          <cell r="H20403">
            <v>0</v>
          </cell>
          <cell r="O20403">
            <v>7120</v>
          </cell>
        </row>
        <row r="20404">
          <cell r="A20404">
            <v>46002</v>
          </cell>
          <cell r="C20404" t="str">
            <v>COMERCIALIZADORA DE DESPOJOS CARNICOS DE COLOMBIA S.A.S</v>
          </cell>
          <cell r="F20404">
            <v>45973.524085648147</v>
          </cell>
          <cell r="G20404">
            <v>46003.524085648147</v>
          </cell>
          <cell r="H20404">
            <v>0</v>
          </cell>
          <cell r="O20404">
            <v>58520</v>
          </cell>
        </row>
        <row r="20405">
          <cell r="A20405">
            <v>46002</v>
          </cell>
          <cell r="C20405" t="str">
            <v>COMERCIALIZADORA DE DESPOJOS CARNICOS DE COLOMBIA S.A.S</v>
          </cell>
          <cell r="F20405">
            <v>45974.468402777777</v>
          </cell>
          <cell r="G20405">
            <v>46004.468402777777</v>
          </cell>
          <cell r="H20405">
            <v>-1</v>
          </cell>
          <cell r="O20405">
            <v>3240</v>
          </cell>
        </row>
        <row r="20406">
          <cell r="A20406">
            <v>46002</v>
          </cell>
          <cell r="C20406" t="str">
            <v>COMERCIALIZADORA DE DESPOJOS CARNICOS DE COLOMBIA S.A.S</v>
          </cell>
          <cell r="F20406">
            <v>45974.470150462963</v>
          </cell>
          <cell r="G20406">
            <v>46004.470150462963</v>
          </cell>
          <cell r="H20406">
            <v>-1</v>
          </cell>
          <cell r="O20406">
            <v>22390</v>
          </cell>
        </row>
        <row r="20407">
          <cell r="A20407">
            <v>46002</v>
          </cell>
          <cell r="C20407" t="str">
            <v>COMERCIALIZADORA DE DESPOJOS CARNICOS DE COLOMBIA S.A.S</v>
          </cell>
          <cell r="F20407">
            <v>45976.26421296296</v>
          </cell>
          <cell r="G20407">
            <v>46006.26421296296</v>
          </cell>
          <cell r="H20407">
            <v>-3</v>
          </cell>
          <cell r="O20407">
            <v>42940</v>
          </cell>
        </row>
        <row r="20408">
          <cell r="A20408">
            <v>46002</v>
          </cell>
          <cell r="C20408" t="str">
            <v>COMERCIALIZADORA DE DESPOJOS CARNICOS DE COLOMBIA S.A.S</v>
          </cell>
          <cell r="F20408">
            <v>45976.402141203704</v>
          </cell>
          <cell r="G20408">
            <v>46006.402141203704</v>
          </cell>
          <cell r="H20408">
            <v>-3</v>
          </cell>
          <cell r="O20408">
            <v>39030</v>
          </cell>
        </row>
        <row r="20409">
          <cell r="A20409">
            <v>46002</v>
          </cell>
          <cell r="C20409" t="str">
            <v>COMERCIALIZADORA DE DESPOJOS CARNICOS DE COLOMBIA S.A.S</v>
          </cell>
          <cell r="F20409">
            <v>45976.412951388891</v>
          </cell>
          <cell r="G20409">
            <v>46006.412951388891</v>
          </cell>
          <cell r="H20409">
            <v>-3</v>
          </cell>
          <cell r="O20409">
            <v>5440</v>
          </cell>
        </row>
        <row r="20410">
          <cell r="A20410">
            <v>46002</v>
          </cell>
          <cell r="C20410" t="str">
            <v>COMERCIALIZADORA DE DESPOJOS CARNICOS DE COLOMBIA S.A.S</v>
          </cell>
          <cell r="F20410">
            <v>45976.416377314818</v>
          </cell>
          <cell r="G20410">
            <v>46006.416377314818</v>
          </cell>
          <cell r="H20410">
            <v>-3</v>
          </cell>
          <cell r="O20410">
            <v>8710</v>
          </cell>
        </row>
        <row r="20411">
          <cell r="A20411">
            <v>46002</v>
          </cell>
          <cell r="C20411" t="str">
            <v>COMERCIALIZADORA DE DESPOJOS CARNICOS DE COLOMBIA S.A.S</v>
          </cell>
          <cell r="F20411">
            <v>45979.296655092592</v>
          </cell>
          <cell r="G20411">
            <v>46009.296655092592</v>
          </cell>
          <cell r="H20411">
            <v>-6</v>
          </cell>
          <cell r="O20411">
            <v>26300</v>
          </cell>
        </row>
        <row r="20412">
          <cell r="A20412">
            <v>46002</v>
          </cell>
          <cell r="C20412" t="str">
            <v>COMERCIALIZADORA DE DESPOJOS CARNICOS DE COLOMBIA S.A.S</v>
          </cell>
          <cell r="F20412">
            <v>45979.511192129627</v>
          </cell>
          <cell r="G20412">
            <v>46009.511192129627</v>
          </cell>
          <cell r="H20412">
            <v>-6</v>
          </cell>
          <cell r="O20412">
            <v>42240</v>
          </cell>
        </row>
        <row r="20413">
          <cell r="A20413">
            <v>46002</v>
          </cell>
          <cell r="C20413" t="str">
            <v>COMERCIALIZADORA DE DESPOJOS CARNICOS DE COLOMBIA S.A.S</v>
          </cell>
          <cell r="F20413">
            <v>45979.694664351853</v>
          </cell>
          <cell r="G20413">
            <v>46009.694664351853</v>
          </cell>
          <cell r="H20413">
            <v>-6</v>
          </cell>
          <cell r="O20413">
            <v>47350</v>
          </cell>
        </row>
        <row r="20414">
          <cell r="A20414">
            <v>46002</v>
          </cell>
          <cell r="C20414" t="str">
            <v>COMERCIALIZADORA DE DESPOJOS CARNICOS DE COLOMBIA S.A.S</v>
          </cell>
          <cell r="F20414">
            <v>45980.544016203705</v>
          </cell>
          <cell r="G20414">
            <v>46010.544016203705</v>
          </cell>
          <cell r="H20414">
            <v>-7</v>
          </cell>
          <cell r="O20414">
            <v>28120</v>
          </cell>
        </row>
        <row r="20415">
          <cell r="A20415">
            <v>46002</v>
          </cell>
          <cell r="C20415" t="str">
            <v>COMERCIALIZADORA DE DESPOJOS CARNICOS DE COLOMBIA S.A.S</v>
          </cell>
          <cell r="F20415">
            <v>45981.217094907406</v>
          </cell>
          <cell r="G20415">
            <v>46011.217094907406</v>
          </cell>
          <cell r="H20415">
            <v>-8</v>
          </cell>
          <cell r="O20415">
            <v>28020</v>
          </cell>
        </row>
        <row r="20416">
          <cell r="A20416">
            <v>46002</v>
          </cell>
          <cell r="C20416" t="str">
            <v>COMERCIALIZADORA DE DESPOJOS CARNICOS DE COLOMBIA S.A.S</v>
          </cell>
          <cell r="F20416">
            <v>45981.389537037037</v>
          </cell>
          <cell r="G20416">
            <v>46011.389537037037</v>
          </cell>
          <cell r="H20416">
            <v>-8</v>
          </cell>
          <cell r="O20416">
            <v>86893</v>
          </cell>
        </row>
        <row r="20417">
          <cell r="A20417">
            <v>46002</v>
          </cell>
          <cell r="C20417" t="str">
            <v>COMERCIALIZADORA DE DESPOJOS CARNICOS DE COLOMBIA S.A.S</v>
          </cell>
          <cell r="F20417">
            <v>45981.391412037039</v>
          </cell>
          <cell r="G20417">
            <v>46011.391412037039</v>
          </cell>
          <cell r="H20417">
            <v>-8</v>
          </cell>
          <cell r="O20417">
            <v>30310</v>
          </cell>
        </row>
        <row r="20418">
          <cell r="A20418">
            <v>46002</v>
          </cell>
          <cell r="C20418" t="str">
            <v>COMERCIALIZADORA DE DESPOJOS CARNICOS DE COLOMBIA S.A.S</v>
          </cell>
          <cell r="F20418">
            <v>45982.358043981483</v>
          </cell>
          <cell r="G20418">
            <v>46012.358043981483</v>
          </cell>
          <cell r="H20418">
            <v>-9</v>
          </cell>
          <cell r="O20418">
            <v>1140</v>
          </cell>
        </row>
        <row r="20419">
          <cell r="A20419">
            <v>46002</v>
          </cell>
          <cell r="C20419" t="str">
            <v>COMERCIALIZADORA DE DESPOJOS CARNICOS DE COLOMBIA S.A.S</v>
          </cell>
          <cell r="F20419">
            <v>45982.358888888892</v>
          </cell>
          <cell r="G20419">
            <v>46012.358888888892</v>
          </cell>
          <cell r="H20419">
            <v>-9</v>
          </cell>
          <cell r="O20419">
            <v>6465.6</v>
          </cell>
        </row>
        <row r="20420">
          <cell r="A20420">
            <v>46002</v>
          </cell>
          <cell r="C20420" t="str">
            <v>COMERCIALIZADORA DE DESPOJOS CARNICOS DE COLOMBIA S.A.S</v>
          </cell>
          <cell r="F20420">
            <v>45983.472453703704</v>
          </cell>
          <cell r="G20420">
            <v>46013.472453703704</v>
          </cell>
          <cell r="H20420">
            <v>-10</v>
          </cell>
          <cell r="O20420">
            <v>21730</v>
          </cell>
        </row>
        <row r="20421">
          <cell r="A20421">
            <v>46002</v>
          </cell>
          <cell r="C20421" t="str">
            <v>COMERCIALIZADORA DE DESPOJOS CARNICOS DE COLOMBIA S.A.S</v>
          </cell>
          <cell r="F20421">
            <v>45983.522546296299</v>
          </cell>
          <cell r="G20421">
            <v>46013.522546296299</v>
          </cell>
          <cell r="H20421">
            <v>-10</v>
          </cell>
          <cell r="O20421">
            <v>69390</v>
          </cell>
        </row>
        <row r="20422">
          <cell r="A20422">
            <v>46002</v>
          </cell>
          <cell r="C20422" t="str">
            <v>COMERCIALIZADORA DE DESPOJOS CARNICOS DE COLOMBIA S.A.S</v>
          </cell>
          <cell r="F20422">
            <v>45984.436863425923</v>
          </cell>
          <cell r="G20422">
            <v>46014.436863425923</v>
          </cell>
          <cell r="H20422">
            <v>-11</v>
          </cell>
          <cell r="O20422">
            <v>18330</v>
          </cell>
        </row>
        <row r="20423">
          <cell r="A20423">
            <v>46002</v>
          </cell>
          <cell r="C20423" t="str">
            <v>COMERCIALIZADORA DE DESPOJOS CARNICOS DE COLOMBIA S.A.S</v>
          </cell>
          <cell r="F20423">
            <v>45985.481145833335</v>
          </cell>
          <cell r="G20423">
            <v>46015.481145833335</v>
          </cell>
          <cell r="H20423">
            <v>-12</v>
          </cell>
          <cell r="O20423">
            <v>725</v>
          </cell>
        </row>
        <row r="20424">
          <cell r="A20424">
            <v>46002</v>
          </cell>
          <cell r="C20424" t="str">
            <v>COMERCIALIZADORA DE DESPOJOS CARNICOS DE COLOMBIA S.A.S</v>
          </cell>
          <cell r="F20424">
            <v>45985.482349537036</v>
          </cell>
          <cell r="G20424">
            <v>46015.482349537036</v>
          </cell>
          <cell r="H20424">
            <v>-12</v>
          </cell>
          <cell r="O20424">
            <v>18340</v>
          </cell>
        </row>
        <row r="20425">
          <cell r="A20425">
            <v>46002</v>
          </cell>
          <cell r="C20425" t="str">
            <v>COMERCIALIZADORA DE DESPOJOS CARNICOS DE COLOMBIA S.A.S</v>
          </cell>
          <cell r="F20425">
            <v>45986.621180555558</v>
          </cell>
          <cell r="G20425">
            <v>46016.621180555558</v>
          </cell>
          <cell r="H20425">
            <v>-13</v>
          </cell>
          <cell r="O20425">
            <v>6550</v>
          </cell>
        </row>
        <row r="20426">
          <cell r="A20426">
            <v>46002</v>
          </cell>
          <cell r="C20426" t="str">
            <v>COMERCIALIZADORA DE DESPOJOS CARNICOS DE COLOMBIA S.A.S</v>
          </cell>
          <cell r="F20426">
            <v>45987.343865740739</v>
          </cell>
          <cell r="G20426">
            <v>46017.343865740739</v>
          </cell>
          <cell r="H20426">
            <v>-14</v>
          </cell>
          <cell r="O20426">
            <v>32000</v>
          </cell>
        </row>
        <row r="20427">
          <cell r="A20427">
            <v>46002</v>
          </cell>
          <cell r="C20427" t="str">
            <v>COMERCIALIZADORA DE DESPOJOS CARNICOS DE COLOMBIA S.A.S</v>
          </cell>
          <cell r="F20427">
            <v>45987.423495370371</v>
          </cell>
          <cell r="G20427">
            <v>46017.423495370371</v>
          </cell>
          <cell r="H20427">
            <v>-14</v>
          </cell>
          <cell r="O20427">
            <v>19155.5</v>
          </cell>
        </row>
        <row r="20428">
          <cell r="A20428">
            <v>46002</v>
          </cell>
          <cell r="C20428" t="str">
            <v>COMERCIALIZADORA DE DESPOJOS CARNICOS DE COLOMBIA S.A.S</v>
          </cell>
          <cell r="F20428">
            <v>45987.425567129627</v>
          </cell>
          <cell r="G20428">
            <v>46017.425567129627</v>
          </cell>
          <cell r="H20428">
            <v>-14</v>
          </cell>
          <cell r="O20428">
            <v>22760</v>
          </cell>
        </row>
        <row r="20429">
          <cell r="A20429">
            <v>46002</v>
          </cell>
          <cell r="C20429" t="str">
            <v>COMERCIALIZADORA DE DESPOJOS CARNICOS DE COLOMBIA S.A.S</v>
          </cell>
          <cell r="F20429">
            <v>45988.328310185185</v>
          </cell>
          <cell r="G20429">
            <v>46018.328310185185</v>
          </cell>
          <cell r="H20429">
            <v>-15</v>
          </cell>
          <cell r="O20429">
            <v>34560</v>
          </cell>
        </row>
        <row r="20430">
          <cell r="A20430">
            <v>46002</v>
          </cell>
          <cell r="C20430" t="str">
            <v>COMERCIALIZADORA DE DESPOJOS CARNICOS DE COLOMBIA S.A.S</v>
          </cell>
          <cell r="F20430">
            <v>45988.446006944447</v>
          </cell>
          <cell r="G20430">
            <v>46018.446006944447</v>
          </cell>
          <cell r="H20430">
            <v>-15</v>
          </cell>
          <cell r="O20430">
            <v>36220</v>
          </cell>
        </row>
        <row r="20431">
          <cell r="A20431">
            <v>46002</v>
          </cell>
          <cell r="C20431" t="str">
            <v>KOE4K S.A.S</v>
          </cell>
          <cell r="F20431">
            <v>45976</v>
          </cell>
          <cell r="G20431">
            <v>46006</v>
          </cell>
          <cell r="H20431">
            <v>0</v>
          </cell>
          <cell r="O20431">
            <v>159600</v>
          </cell>
        </row>
        <row r="20432">
          <cell r="A20432">
            <v>46002</v>
          </cell>
          <cell r="C20432" t="str">
            <v>KOE4K S.A.S</v>
          </cell>
          <cell r="F20432">
            <v>45979</v>
          </cell>
          <cell r="G20432">
            <v>46009</v>
          </cell>
          <cell r="H20432">
            <v>-3</v>
          </cell>
          <cell r="O20432">
            <v>2019404.9080000001</v>
          </cell>
        </row>
        <row r="20433">
          <cell r="A20433">
            <v>46002</v>
          </cell>
          <cell r="C20433" t="str">
            <v>KOE4K S.A.S</v>
          </cell>
          <cell r="F20433">
            <v>45982</v>
          </cell>
          <cell r="G20433">
            <v>46012</v>
          </cell>
          <cell r="H20433">
            <v>-6</v>
          </cell>
          <cell r="O20433">
            <v>179400</v>
          </cell>
        </row>
        <row r="20434">
          <cell r="A20434">
            <v>46002</v>
          </cell>
          <cell r="C20434" t="str">
            <v>KOE4K S.A.S</v>
          </cell>
          <cell r="F20434">
            <v>45983</v>
          </cell>
          <cell r="G20434">
            <v>46013</v>
          </cell>
          <cell r="H20434">
            <v>-7</v>
          </cell>
          <cell r="O20434">
            <v>161000</v>
          </cell>
        </row>
        <row r="20435">
          <cell r="A20435">
            <v>46002</v>
          </cell>
          <cell r="C20435" t="str">
            <v>KOE4K S.A.S</v>
          </cell>
          <cell r="F20435">
            <v>45987</v>
          </cell>
          <cell r="G20435">
            <v>46017</v>
          </cell>
          <cell r="H20435">
            <v>-11</v>
          </cell>
          <cell r="O20435">
            <v>1891934.828</v>
          </cell>
        </row>
        <row r="20436">
          <cell r="A20436">
            <v>46002</v>
          </cell>
          <cell r="C20436" t="str">
            <v>NUEVO DON PLUS SAS</v>
          </cell>
          <cell r="F20436">
            <v>45993.358020833337</v>
          </cell>
          <cell r="G20436">
            <v>46001.356759259259</v>
          </cell>
          <cell r="H20436">
            <v>2</v>
          </cell>
          <cell r="O20436">
            <v>2771500</v>
          </cell>
        </row>
        <row r="20437">
          <cell r="A20437">
            <v>46002</v>
          </cell>
          <cell r="C20437" t="str">
            <v>NUEVO DON PLUS SAS</v>
          </cell>
          <cell r="F20437">
            <v>45997.371377314812</v>
          </cell>
          <cell r="G20437">
            <v>46005.370775462965</v>
          </cell>
          <cell r="H20437">
            <v>-2</v>
          </cell>
          <cell r="O20437">
            <v>1144500</v>
          </cell>
        </row>
        <row r="20438">
          <cell r="A20438">
            <v>46002</v>
          </cell>
          <cell r="C20438" t="str">
            <v>PODER BGTA SAS</v>
          </cell>
          <cell r="F20438">
            <v>45982.288159722222</v>
          </cell>
          <cell r="G20438">
            <v>46012.24658564815</v>
          </cell>
          <cell r="H20438">
            <v>-9</v>
          </cell>
          <cell r="O20438">
            <v>2709137.5440000002</v>
          </cell>
        </row>
        <row r="20439">
          <cell r="A20439">
            <v>46002</v>
          </cell>
          <cell r="C20439" t="str">
            <v>PODER BGTA SAS</v>
          </cell>
          <cell r="F20439">
            <v>45987.238113425927</v>
          </cell>
          <cell r="G20439">
            <v>46017.23578703704</v>
          </cell>
          <cell r="H20439">
            <v>-14</v>
          </cell>
          <cell r="O20439">
            <v>134640.272</v>
          </cell>
        </row>
        <row r="20440">
          <cell r="A20440">
            <v>46002</v>
          </cell>
          <cell r="C20440" t="str">
            <v>PODER BGTA SAS</v>
          </cell>
          <cell r="F20440">
            <v>45987.239664351851</v>
          </cell>
          <cell r="G20440">
            <v>46017.238634259258</v>
          </cell>
          <cell r="H20440">
            <v>-14</v>
          </cell>
          <cell r="O20440">
            <v>565050.96400000004</v>
          </cell>
        </row>
        <row r="20441">
          <cell r="A20441">
            <v>46002</v>
          </cell>
          <cell r="C20441" t="str">
            <v>PODER BGTA SAS</v>
          </cell>
          <cell r="F20441">
            <v>45987.240405092591</v>
          </cell>
          <cell r="G20441">
            <v>46017.240277777775</v>
          </cell>
          <cell r="H20441">
            <v>-14</v>
          </cell>
          <cell r="O20441">
            <v>1163363.652</v>
          </cell>
        </row>
        <row r="20442">
          <cell r="A20442">
            <v>46002</v>
          </cell>
          <cell r="C20442" t="str">
            <v>PODER BGTA SAS</v>
          </cell>
          <cell r="F20442">
            <v>45987.273032407407</v>
          </cell>
          <cell r="G20442">
            <v>46017.272662037038</v>
          </cell>
          <cell r="H20442">
            <v>-14</v>
          </cell>
          <cell r="O20442">
            <v>3529726.1839999999</v>
          </cell>
        </row>
        <row r="20443">
          <cell r="A20443">
            <v>46002</v>
          </cell>
          <cell r="C20443" t="str">
            <v>INFARTO SAS</v>
          </cell>
          <cell r="F20443">
            <v>45982</v>
          </cell>
          <cell r="G20443">
            <v>46002</v>
          </cell>
          <cell r="H20443">
            <v>1</v>
          </cell>
          <cell r="O20443">
            <v>205047.57399999999</v>
          </cell>
        </row>
        <row r="20444">
          <cell r="A20444">
            <v>46002</v>
          </cell>
          <cell r="C20444" t="str">
            <v>INFARTO SAS</v>
          </cell>
          <cell r="F20444">
            <v>45982</v>
          </cell>
          <cell r="G20444">
            <v>46002</v>
          </cell>
          <cell r="H20444">
            <v>1</v>
          </cell>
          <cell r="O20444">
            <v>709251.49199999997</v>
          </cell>
        </row>
        <row r="20445">
          <cell r="A20445">
            <v>46002</v>
          </cell>
          <cell r="C20445" t="str">
            <v>INFARTO SAS</v>
          </cell>
          <cell r="F20445">
            <v>45983</v>
          </cell>
          <cell r="G20445">
            <v>46003</v>
          </cell>
          <cell r="H20445">
            <v>0</v>
          </cell>
          <cell r="O20445">
            <v>465664.136</v>
          </cell>
        </row>
        <row r="20446">
          <cell r="A20446">
            <v>46002</v>
          </cell>
          <cell r="C20446" t="str">
            <v>INFARTO SAS</v>
          </cell>
          <cell r="F20446">
            <v>45985</v>
          </cell>
          <cell r="G20446">
            <v>46005</v>
          </cell>
          <cell r="H20446">
            <v>-2</v>
          </cell>
          <cell r="O20446">
            <v>1359099.9350000001</v>
          </cell>
        </row>
        <row r="20447">
          <cell r="A20447">
            <v>46002</v>
          </cell>
          <cell r="C20447" t="str">
            <v>INFARTO SAS</v>
          </cell>
          <cell r="F20447">
            <v>45986</v>
          </cell>
          <cell r="G20447">
            <v>46006</v>
          </cell>
          <cell r="H20447">
            <v>-3</v>
          </cell>
          <cell r="O20447">
            <v>164615.658</v>
          </cell>
        </row>
        <row r="20448">
          <cell r="A20448">
            <v>46002</v>
          </cell>
          <cell r="C20448" t="str">
            <v>SAGRADO BGTA SAS</v>
          </cell>
          <cell r="F20448">
            <v>45982.287465277775</v>
          </cell>
          <cell r="G20448">
            <v>46002.287280092591</v>
          </cell>
          <cell r="H20448">
            <v>1</v>
          </cell>
          <cell r="O20448">
            <v>2800856.25</v>
          </cell>
        </row>
        <row r="20449">
          <cell r="A20449">
            <v>46002</v>
          </cell>
          <cell r="C20449" t="str">
            <v>SAGRADO BGTA SAS</v>
          </cell>
          <cell r="F20449">
            <v>45982.294398148151</v>
          </cell>
          <cell r="G20449">
            <v>46002.294398148151</v>
          </cell>
          <cell r="H20449">
            <v>1</v>
          </cell>
          <cell r="O20449">
            <v>124283.32799999999</v>
          </cell>
        </row>
        <row r="20450">
          <cell r="A20450">
            <v>46002</v>
          </cell>
          <cell r="C20450" t="str">
            <v>SAGRADO BGTA SAS</v>
          </cell>
          <cell r="F20450">
            <v>45983.315567129626</v>
          </cell>
          <cell r="G20450">
            <v>46003.315393518518</v>
          </cell>
          <cell r="H20450">
            <v>0</v>
          </cell>
          <cell r="O20450">
            <v>566046.82400000002</v>
          </cell>
        </row>
        <row r="20451">
          <cell r="A20451">
            <v>46002</v>
          </cell>
          <cell r="C20451" t="str">
            <v>SAGRADO BGTA SAS</v>
          </cell>
          <cell r="F20451">
            <v>45987.235034722224</v>
          </cell>
          <cell r="G20451">
            <v>46007.234918981485</v>
          </cell>
          <cell r="H20451">
            <v>-4</v>
          </cell>
          <cell r="O20451">
            <v>1378369.8259999999</v>
          </cell>
        </row>
        <row r="20452">
          <cell r="A20452">
            <v>46002</v>
          </cell>
          <cell r="C20452" t="str">
            <v>COCINA FUSION VERDES Y MADUROS MANGO CHARANGA SAS</v>
          </cell>
          <cell r="F20452">
            <v>45995.413993055554</v>
          </cell>
          <cell r="G20452">
            <v>46003.413900462961</v>
          </cell>
          <cell r="H20452">
            <v>1</v>
          </cell>
          <cell r="O20452">
            <v>838900</v>
          </cell>
        </row>
        <row r="20453">
          <cell r="A20453">
            <v>46002</v>
          </cell>
          <cell r="C20453" t="str">
            <v>COCINA FUSION VERDES Y MADUROS MANGO CHARANGA SAS</v>
          </cell>
          <cell r="F20453">
            <v>45997.37300925926</v>
          </cell>
          <cell r="G20453">
            <v>46005.372800925928</v>
          </cell>
          <cell r="H20453">
            <v>-1</v>
          </cell>
          <cell r="O20453">
            <v>253000</v>
          </cell>
        </row>
        <row r="20454">
          <cell r="A20454">
            <v>46002</v>
          </cell>
          <cell r="C20454" t="str">
            <v>VENTAS MOSTRADOR</v>
          </cell>
          <cell r="F20454">
            <v>46002</v>
          </cell>
          <cell r="G20454">
            <v>46002</v>
          </cell>
          <cell r="H20454">
            <v>0</v>
          </cell>
          <cell r="O20454">
            <v>133745</v>
          </cell>
        </row>
        <row r="20455">
          <cell r="A20455">
            <v>46002</v>
          </cell>
          <cell r="C20455" t="str">
            <v>VENTAS MOSTRADOR</v>
          </cell>
          <cell r="F20455">
            <v>46002</v>
          </cell>
          <cell r="G20455">
            <v>46002</v>
          </cell>
          <cell r="H20455">
            <v>0</v>
          </cell>
          <cell r="O20455">
            <v>140059</v>
          </cell>
        </row>
        <row r="20456">
          <cell r="A20456">
            <v>46002</v>
          </cell>
          <cell r="C20456" t="str">
            <v>NEW FOODS SAS</v>
          </cell>
          <cell r="F20456">
            <v>45992.34584490741</v>
          </cell>
          <cell r="G20456">
            <v>46000.345625000002</v>
          </cell>
          <cell r="H20456">
            <v>4</v>
          </cell>
          <cell r="O20456">
            <v>131000</v>
          </cell>
        </row>
        <row r="20457">
          <cell r="A20457">
            <v>46002</v>
          </cell>
          <cell r="C20457" t="str">
            <v>NEW FOODS SAS</v>
          </cell>
          <cell r="F20457">
            <v>46000.293449074074</v>
          </cell>
          <cell r="G20457">
            <v>46008.293287037035</v>
          </cell>
          <cell r="H20457">
            <v>-4</v>
          </cell>
          <cell r="O20457">
            <v>195000</v>
          </cell>
        </row>
        <row r="20458">
          <cell r="A20458">
            <v>46002</v>
          </cell>
          <cell r="C20458" t="str">
            <v>ALBA MARIA GONZALEZ IBAÑEZ</v>
          </cell>
          <cell r="F20458">
            <v>46001.273946759262</v>
          </cell>
          <cell r="G20458">
            <v>46002.273819444446</v>
          </cell>
          <cell r="H20458">
            <v>1</v>
          </cell>
          <cell r="O20458">
            <v>335700</v>
          </cell>
        </row>
        <row r="20459">
          <cell r="A20459">
            <v>46002</v>
          </cell>
          <cell r="C20459" t="str">
            <v>MINI MAL LTDA</v>
          </cell>
          <cell r="F20459">
            <v>46002.316064814811</v>
          </cell>
          <cell r="G20459">
            <v>46003.315949074073</v>
          </cell>
          <cell r="H20459">
            <v>0</v>
          </cell>
          <cell r="O20459">
            <v>428400</v>
          </cell>
        </row>
        <row r="20460">
          <cell r="A20460">
            <v>46002</v>
          </cell>
          <cell r="C20460" t="str">
            <v>PAULA JINNET ARDILA GOMEZ</v>
          </cell>
          <cell r="F20460">
            <v>46001.275335648148</v>
          </cell>
          <cell r="G20460">
            <v>46002.275219907409</v>
          </cell>
          <cell r="H20460">
            <v>1</v>
          </cell>
          <cell r="O20460">
            <v>552000</v>
          </cell>
        </row>
        <row r="20461">
          <cell r="A20461">
            <v>46002</v>
          </cell>
          <cell r="C20461" t="str">
            <v>DUFLO SERVICIOS INTEGRALES S.A.S.</v>
          </cell>
          <cell r="F20461">
            <v>45959.447696759256</v>
          </cell>
          <cell r="G20461">
            <v>45989.44630787037</v>
          </cell>
          <cell r="H20461">
            <v>14</v>
          </cell>
          <cell r="O20461">
            <v>1526060.5</v>
          </cell>
        </row>
        <row r="20462">
          <cell r="A20462">
            <v>46002</v>
          </cell>
          <cell r="C20462" t="str">
            <v>ROBINFOOD COLOMBIA SAS</v>
          </cell>
          <cell r="F20462">
            <v>45959</v>
          </cell>
          <cell r="G20462">
            <v>45989</v>
          </cell>
          <cell r="H20462">
            <v>17</v>
          </cell>
          <cell r="O20462">
            <v>4331991</v>
          </cell>
        </row>
        <row r="20463">
          <cell r="A20463">
            <v>46002</v>
          </cell>
          <cell r="C20463" t="str">
            <v>ROBINFOOD COLOMBIA SAS</v>
          </cell>
          <cell r="F20463">
            <v>45962</v>
          </cell>
          <cell r="G20463">
            <v>45992</v>
          </cell>
          <cell r="H20463">
            <v>14</v>
          </cell>
          <cell r="O20463">
            <v>2982600.7</v>
          </cell>
        </row>
        <row r="20464">
          <cell r="A20464">
            <v>46002</v>
          </cell>
          <cell r="C20464" t="str">
            <v>ROBINFOOD COLOMBIA SAS</v>
          </cell>
          <cell r="F20464">
            <v>45962</v>
          </cell>
          <cell r="G20464">
            <v>45992</v>
          </cell>
          <cell r="H20464">
            <v>14</v>
          </cell>
          <cell r="O20464">
            <v>677184.8</v>
          </cell>
        </row>
        <row r="20465">
          <cell r="A20465">
            <v>46002</v>
          </cell>
          <cell r="C20465" t="str">
            <v>BASTION FOODS SAS</v>
          </cell>
          <cell r="F20465">
            <v>45992.344652777778</v>
          </cell>
          <cell r="G20465">
            <v>46000.344201388885</v>
          </cell>
          <cell r="H20465">
            <v>3</v>
          </cell>
          <cell r="O20465">
            <v>98050</v>
          </cell>
        </row>
        <row r="20466">
          <cell r="A20466">
            <v>46002</v>
          </cell>
          <cell r="C20466" t="str">
            <v>BASTION FOODS SAS</v>
          </cell>
          <cell r="F20466">
            <v>45997.401597222219</v>
          </cell>
          <cell r="G20466">
            <v>46005.401493055557</v>
          </cell>
          <cell r="H20466">
            <v>-2</v>
          </cell>
          <cell r="O20466">
            <v>412440</v>
          </cell>
        </row>
        <row r="20467">
          <cell r="A20467">
            <v>46002</v>
          </cell>
          <cell r="C20467" t="str">
            <v>BASTION FOODS SAS</v>
          </cell>
          <cell r="F20467">
            <v>46000.335532407407</v>
          </cell>
          <cell r="G20467">
            <v>46008.335405092592</v>
          </cell>
          <cell r="H20467">
            <v>-5</v>
          </cell>
          <cell r="O20467">
            <v>90104</v>
          </cell>
        </row>
        <row r="20468">
          <cell r="A20468">
            <v>46003</v>
          </cell>
          <cell r="C20468" t="str">
            <v>VENTAS MOSTRADOR</v>
          </cell>
          <cell r="O20468">
            <v>0</v>
          </cell>
        </row>
        <row r="20469">
          <cell r="A20469">
            <v>46003</v>
          </cell>
          <cell r="C20469" t="str">
            <v>LOS HORNITOS PASTELERIA Y PANADERIA SAS</v>
          </cell>
          <cell r="F20469">
            <v>45969.308935185189</v>
          </cell>
          <cell r="G20469">
            <v>45999.308935185189</v>
          </cell>
          <cell r="H20469">
            <v>25</v>
          </cell>
          <cell r="O20469">
            <v>1931400</v>
          </cell>
        </row>
        <row r="20470">
          <cell r="A20470">
            <v>46003</v>
          </cell>
          <cell r="C20470" t="str">
            <v>LOS HORNITOS PASTELERIA Y PANADERIA SAS</v>
          </cell>
          <cell r="F20470">
            <v>45969.311076388891</v>
          </cell>
          <cell r="G20470">
            <v>45999.310011574074</v>
          </cell>
          <cell r="H20470">
            <v>25</v>
          </cell>
          <cell r="O20470">
            <v>3978800</v>
          </cell>
        </row>
        <row r="20471">
          <cell r="A20471">
            <v>46003</v>
          </cell>
          <cell r="C20471" t="str">
            <v>LOS HORNITOS PASTELERIA Y PANADERIA SAS</v>
          </cell>
          <cell r="F20471">
            <v>45973.546655092592</v>
          </cell>
          <cell r="G20471">
            <v>46003.546446759261</v>
          </cell>
          <cell r="H20471">
            <v>21</v>
          </cell>
          <cell r="O20471">
            <v>3845100</v>
          </cell>
        </row>
        <row r="20472">
          <cell r="A20472">
            <v>46003</v>
          </cell>
          <cell r="C20472" t="str">
            <v>JOSE ISMAEL GARZON GARZON</v>
          </cell>
          <cell r="F20472">
            <v>46003.31590277778</v>
          </cell>
          <cell r="G20472">
            <v>46005.315798611111</v>
          </cell>
          <cell r="H20472">
            <v>2</v>
          </cell>
          <cell r="O20472">
            <v>159000</v>
          </cell>
        </row>
        <row r="20473">
          <cell r="A20473">
            <v>46003</v>
          </cell>
          <cell r="C20473" t="str">
            <v>AVICOLA RENACER MC SAS</v>
          </cell>
          <cell r="F20473">
            <v>46003.315358796295</v>
          </cell>
          <cell r="G20473">
            <v>46004.315243055556</v>
          </cell>
          <cell r="H20473">
            <v>3</v>
          </cell>
          <cell r="O20473">
            <v>142500</v>
          </cell>
        </row>
        <row r="20474">
          <cell r="A20474">
            <v>46003</v>
          </cell>
          <cell r="C20474" t="str">
            <v>BERNULFO  RODRIGUEZ LA HOLANDESA</v>
          </cell>
          <cell r="F20474">
            <v>46003.317141203705</v>
          </cell>
          <cell r="G20474">
            <v>46006.317025462966</v>
          </cell>
          <cell r="H20474">
            <v>1</v>
          </cell>
          <cell r="O20474">
            <v>209180</v>
          </cell>
        </row>
        <row r="20475">
          <cell r="A20475">
            <v>46003</v>
          </cell>
          <cell r="C20475" t="str">
            <v>RAFAEL ALFONSO DAZA RAMIREZ</v>
          </cell>
          <cell r="F20475">
            <v>46003.220567129632</v>
          </cell>
          <cell r="G20475">
            <v>46004.220347222225</v>
          </cell>
          <cell r="H20475">
            <v>3</v>
          </cell>
          <cell r="O20475">
            <v>1530000</v>
          </cell>
        </row>
        <row r="20476">
          <cell r="A20476">
            <v>46003</v>
          </cell>
          <cell r="C20476" t="str">
            <v>RAFAEL ALFONSO DAZA RAMIREZ</v>
          </cell>
          <cell r="F20476">
            <v>46003.220567129632</v>
          </cell>
          <cell r="G20476">
            <v>46004.220347222225</v>
          </cell>
          <cell r="H20476">
            <v>3</v>
          </cell>
          <cell r="O20476">
            <v>1702200</v>
          </cell>
        </row>
        <row r="20477">
          <cell r="A20477">
            <v>46003</v>
          </cell>
          <cell r="C20477" t="str">
            <v>YERALDIN  ALVAREZ MANRIQUE</v>
          </cell>
          <cell r="F20477">
            <v>46002.591863425929</v>
          </cell>
          <cell r="G20477">
            <v>46003.591689814813</v>
          </cell>
          <cell r="H20477">
            <v>4</v>
          </cell>
          <cell r="O20477">
            <v>157500</v>
          </cell>
        </row>
        <row r="20478">
          <cell r="A20478">
            <v>46003</v>
          </cell>
          <cell r="C20478" t="str">
            <v>CARNES Y HUEVOS K SAS</v>
          </cell>
          <cell r="F20478">
            <v>46002.635104166664</v>
          </cell>
          <cell r="G20478">
            <v>46003.63386574074</v>
          </cell>
          <cell r="H20478">
            <v>4</v>
          </cell>
          <cell r="O20478">
            <v>139999.97</v>
          </cell>
        </row>
        <row r="20479">
          <cell r="A20479">
            <v>46003</v>
          </cell>
          <cell r="C20479" t="str">
            <v>ALINNOVA SAS</v>
          </cell>
          <cell r="F20479">
            <v>45971.3908912037</v>
          </cell>
          <cell r="G20479">
            <v>45986.390011574076</v>
          </cell>
          <cell r="H20479">
            <v>20</v>
          </cell>
          <cell r="O20479">
            <v>2987580</v>
          </cell>
        </row>
        <row r="20480">
          <cell r="A20480">
            <v>46003</v>
          </cell>
          <cell r="C20480" t="str">
            <v>EL IMPERIO DEL CERDO PREMIUM S.A.S</v>
          </cell>
          <cell r="F20480">
            <v>46002.264247685183</v>
          </cell>
          <cell r="G20480">
            <v>46010.236770833333</v>
          </cell>
          <cell r="H20480">
            <v>-4</v>
          </cell>
          <cell r="O20480">
            <v>8741750</v>
          </cell>
        </row>
        <row r="20481">
          <cell r="A20481">
            <v>46003</v>
          </cell>
          <cell r="C20481" t="str">
            <v>EL IMPERIO DEL CERDO PREMIUM S.A.S</v>
          </cell>
          <cell r="F20481">
            <v>46003.266064814816</v>
          </cell>
          <cell r="G20481">
            <v>46011.265983796293</v>
          </cell>
          <cell r="H20481">
            <v>-5</v>
          </cell>
          <cell r="O20481">
            <v>13172450</v>
          </cell>
        </row>
        <row r="20482">
          <cell r="A20482">
            <v>46003</v>
          </cell>
          <cell r="C20482" t="str">
            <v>SOSTENIBILIDAD S.A.S.</v>
          </cell>
          <cell r="F20482">
            <v>45987.597615740742</v>
          </cell>
          <cell r="G20482">
            <v>46002.597175925926</v>
          </cell>
          <cell r="H20482">
            <v>4</v>
          </cell>
          <cell r="O20482">
            <v>404550</v>
          </cell>
        </row>
        <row r="20483">
          <cell r="A20483">
            <v>46003</v>
          </cell>
          <cell r="C20483" t="str">
            <v>SOSTENIBILIDAD S.A.S.</v>
          </cell>
          <cell r="F20483">
            <v>45987.615011574075</v>
          </cell>
          <cell r="G20483">
            <v>46002.610671296294</v>
          </cell>
          <cell r="H20483">
            <v>4</v>
          </cell>
          <cell r="O20483">
            <v>1023600</v>
          </cell>
        </row>
        <row r="20484">
          <cell r="A20484">
            <v>46003</v>
          </cell>
          <cell r="C20484" t="str">
            <v>SIPOTE BURRITO S.A</v>
          </cell>
          <cell r="F20484">
            <v>45988.558298611111</v>
          </cell>
          <cell r="G20484">
            <v>46018.558217592596</v>
          </cell>
          <cell r="H20484">
            <v>-12</v>
          </cell>
          <cell r="O20484">
            <v>1600170</v>
          </cell>
        </row>
        <row r="20485">
          <cell r="A20485">
            <v>46003</v>
          </cell>
          <cell r="C20485" t="str">
            <v>SIPOTE BURRITO S.A</v>
          </cell>
          <cell r="F20485">
            <v>45994.468240740738</v>
          </cell>
          <cell r="G20485">
            <v>46024.468136574076</v>
          </cell>
          <cell r="H20485">
            <v>-18</v>
          </cell>
          <cell r="O20485">
            <v>346710</v>
          </cell>
        </row>
        <row r="20486">
          <cell r="A20486">
            <v>46003</v>
          </cell>
          <cell r="C20486" t="str">
            <v>ABEL Y SOFIA SAS</v>
          </cell>
          <cell r="F20486">
            <v>45939.307164351849</v>
          </cell>
          <cell r="G20486">
            <v>45969.306805555556</v>
          </cell>
          <cell r="H20486">
            <v>35</v>
          </cell>
          <cell r="O20486">
            <v>109445.014</v>
          </cell>
        </row>
        <row r="20487">
          <cell r="A20487">
            <v>46003</v>
          </cell>
          <cell r="C20487" t="str">
            <v>ABEL Y SOFIA SAS</v>
          </cell>
          <cell r="F20487">
            <v>45953.258969907409</v>
          </cell>
          <cell r="G20487">
            <v>45983.258668981478</v>
          </cell>
          <cell r="H20487">
            <v>21</v>
          </cell>
          <cell r="O20487">
            <v>120598.64599999999</v>
          </cell>
        </row>
        <row r="20488">
          <cell r="A20488">
            <v>46003</v>
          </cell>
          <cell r="C20488" t="str">
            <v>ABEL Y SOFIA SAS</v>
          </cell>
          <cell r="F20488">
            <v>45957.291527777779</v>
          </cell>
          <cell r="G20488">
            <v>45987.289826388886</v>
          </cell>
          <cell r="H20488">
            <v>17</v>
          </cell>
          <cell r="O20488">
            <v>303239.37</v>
          </cell>
        </row>
        <row r="20489">
          <cell r="A20489">
            <v>46003</v>
          </cell>
          <cell r="C20489" t="str">
            <v>ABEL Y SOFIA SAS</v>
          </cell>
          <cell r="F20489">
            <v>45938.379074074073</v>
          </cell>
          <cell r="G20489">
            <v>45968.379074074073</v>
          </cell>
          <cell r="H20489">
            <v>36</v>
          </cell>
          <cell r="O20489">
            <v>288799.40000000002</v>
          </cell>
        </row>
        <row r="20490">
          <cell r="A20490">
            <v>46003</v>
          </cell>
          <cell r="C20490" t="str">
            <v>ABEL Y SOFIA SAS</v>
          </cell>
          <cell r="F20490">
            <v>45940.460231481484</v>
          </cell>
          <cell r="G20490">
            <v>45970.460231481484</v>
          </cell>
          <cell r="H20490">
            <v>34</v>
          </cell>
          <cell r="O20490">
            <v>15883.967000000001</v>
          </cell>
        </row>
        <row r="20491">
          <cell r="A20491">
            <v>46003</v>
          </cell>
          <cell r="C20491" t="str">
            <v>ABEL Y SOFIA SAS</v>
          </cell>
          <cell r="F20491">
            <v>45952.285671296297</v>
          </cell>
          <cell r="G20491">
            <v>45982.285520833335</v>
          </cell>
          <cell r="H20491">
            <v>22</v>
          </cell>
          <cell r="O20491">
            <v>83253.895999999993</v>
          </cell>
        </row>
        <row r="20492">
          <cell r="A20492">
            <v>46003</v>
          </cell>
          <cell r="C20492" t="str">
            <v>ABEL Y SOFIA SAS</v>
          </cell>
          <cell r="F20492">
            <v>45957.29791666667</v>
          </cell>
          <cell r="G20492">
            <v>45987.294687499998</v>
          </cell>
          <cell r="H20492">
            <v>17</v>
          </cell>
          <cell r="O20492">
            <v>311903.35200000001</v>
          </cell>
        </row>
        <row r="20493">
          <cell r="A20493">
            <v>46003</v>
          </cell>
          <cell r="C20493" t="str">
            <v>ABEL Y SOFIA SAS</v>
          </cell>
          <cell r="F20493">
            <v>45940.3359837963</v>
          </cell>
          <cell r="G20493">
            <v>45970.335798611108</v>
          </cell>
          <cell r="H20493">
            <v>34</v>
          </cell>
          <cell r="O20493">
            <v>155154.98800000001</v>
          </cell>
        </row>
        <row r="20494">
          <cell r="A20494">
            <v>46003</v>
          </cell>
          <cell r="C20494" t="str">
            <v>ABEL Y SOFIA SAS</v>
          </cell>
          <cell r="F20494">
            <v>45947.314143518517</v>
          </cell>
          <cell r="G20494">
            <v>45977.313981481479</v>
          </cell>
          <cell r="H20494">
            <v>27</v>
          </cell>
          <cell r="O20494">
            <v>259919.46</v>
          </cell>
        </row>
        <row r="20495">
          <cell r="A20495">
            <v>46003</v>
          </cell>
          <cell r="C20495" t="str">
            <v>ABEL Y SOFIA SAS</v>
          </cell>
          <cell r="F20495">
            <v>45950.264062499999</v>
          </cell>
          <cell r="G20495">
            <v>45980.263935185183</v>
          </cell>
          <cell r="H20495">
            <v>24</v>
          </cell>
          <cell r="O20495">
            <v>621466.41308279999</v>
          </cell>
        </row>
        <row r="20496">
          <cell r="A20496">
            <v>46003</v>
          </cell>
          <cell r="C20496" t="str">
            <v>ABEL Y SOFIA SAS</v>
          </cell>
          <cell r="F20496">
            <v>45957.287708333337</v>
          </cell>
          <cell r="G20496">
            <v>45987.287499999999</v>
          </cell>
          <cell r="H20496">
            <v>17</v>
          </cell>
          <cell r="O20496">
            <v>409995.56199999998</v>
          </cell>
        </row>
        <row r="20497">
          <cell r="A20497">
            <v>46003</v>
          </cell>
          <cell r="C20497" t="str">
            <v>ABEL Y SOFIA SAS</v>
          </cell>
          <cell r="F20497">
            <v>45940.334016203706</v>
          </cell>
          <cell r="G20497">
            <v>45970.332962962966</v>
          </cell>
          <cell r="H20497">
            <v>34</v>
          </cell>
          <cell r="O20497">
            <v>106457.43399999999</v>
          </cell>
        </row>
        <row r="20498">
          <cell r="A20498">
            <v>46003</v>
          </cell>
          <cell r="C20498" t="str">
            <v>ABEL Y SOFIA SAS</v>
          </cell>
          <cell r="F20498">
            <v>45946.356851851851</v>
          </cell>
          <cell r="G20498">
            <v>45976.356550925928</v>
          </cell>
          <cell r="H20498">
            <v>28</v>
          </cell>
          <cell r="O20498">
            <v>119204.442</v>
          </cell>
        </row>
        <row r="20499">
          <cell r="A20499">
            <v>46003</v>
          </cell>
          <cell r="C20499" t="str">
            <v>ABEL Y SOFIA SAS</v>
          </cell>
          <cell r="F20499">
            <v>45948.31591435185</v>
          </cell>
          <cell r="G20499">
            <v>45978.315671296295</v>
          </cell>
          <cell r="H20499">
            <v>26</v>
          </cell>
          <cell r="O20499">
            <v>426825.59600000002</v>
          </cell>
        </row>
        <row r="20500">
          <cell r="A20500">
            <v>46003</v>
          </cell>
          <cell r="C20500" t="str">
            <v>ABEL Y SOFIA SAS</v>
          </cell>
          <cell r="F20500">
            <v>45950.327939814815</v>
          </cell>
          <cell r="G20500">
            <v>45980.327824074076</v>
          </cell>
          <cell r="H20500">
            <v>24</v>
          </cell>
          <cell r="O20500">
            <v>161777.45699999999</v>
          </cell>
        </row>
        <row r="20501">
          <cell r="A20501">
            <v>46003</v>
          </cell>
          <cell r="C20501" t="str">
            <v>ABEL Y SOFIA SAS</v>
          </cell>
          <cell r="F20501">
            <v>45952.377951388888</v>
          </cell>
          <cell r="G20501">
            <v>45982.377800925926</v>
          </cell>
          <cell r="H20501">
            <v>22</v>
          </cell>
          <cell r="O20501">
            <v>12946.18</v>
          </cell>
        </row>
        <row r="20502">
          <cell r="A20502">
            <v>46003</v>
          </cell>
          <cell r="C20502" t="str">
            <v>ABEL Y SOFIA SAS</v>
          </cell>
          <cell r="F20502">
            <v>45954.373969907407</v>
          </cell>
          <cell r="G20502">
            <v>45984.373969907407</v>
          </cell>
          <cell r="H20502">
            <v>20</v>
          </cell>
          <cell r="O20502">
            <v>12946.18</v>
          </cell>
        </row>
        <row r="20503">
          <cell r="A20503">
            <v>46003</v>
          </cell>
          <cell r="C20503" t="str">
            <v>ABEL Y SOFIA SAS</v>
          </cell>
          <cell r="F20503">
            <v>45955.335324074076</v>
          </cell>
          <cell r="G20503">
            <v>45985.335023148145</v>
          </cell>
          <cell r="H20503">
            <v>19</v>
          </cell>
          <cell r="O20503">
            <v>404518.33199999999</v>
          </cell>
        </row>
        <row r="20504">
          <cell r="A20504">
            <v>46003</v>
          </cell>
          <cell r="C20504" t="str">
            <v>ABEL Y SOFIA SAS</v>
          </cell>
          <cell r="F20504">
            <v>45958.282187500001</v>
          </cell>
          <cell r="G20504">
            <v>45988.281967592593</v>
          </cell>
          <cell r="H20504">
            <v>16</v>
          </cell>
          <cell r="O20504">
            <v>381314.79399999999</v>
          </cell>
        </row>
        <row r="20505">
          <cell r="A20505">
            <v>46003</v>
          </cell>
          <cell r="C20505" t="str">
            <v>ABEL Y SOFIA SAS</v>
          </cell>
          <cell r="F20505">
            <v>45945.31150462963</v>
          </cell>
          <cell r="G20505">
            <v>45975.311273148145</v>
          </cell>
          <cell r="H20505">
            <v>29</v>
          </cell>
          <cell r="O20505">
            <v>965536.05304140004</v>
          </cell>
        </row>
        <row r="20506">
          <cell r="A20506">
            <v>46003</v>
          </cell>
          <cell r="C20506" t="str">
            <v>ABEL Y SOFIA SAS</v>
          </cell>
          <cell r="F20506">
            <v>45950.289953703701</v>
          </cell>
          <cell r="G20506">
            <v>45980.289826388886</v>
          </cell>
          <cell r="H20506">
            <v>24</v>
          </cell>
          <cell r="O20506">
            <v>998100.68500000006</v>
          </cell>
        </row>
        <row r="20507">
          <cell r="A20507">
            <v>46003</v>
          </cell>
          <cell r="C20507" t="str">
            <v>ABEL Y SOFIA SAS</v>
          </cell>
          <cell r="F20507">
            <v>45957.293946759259</v>
          </cell>
          <cell r="G20507">
            <v>45987.293715277781</v>
          </cell>
          <cell r="H20507">
            <v>17</v>
          </cell>
          <cell r="O20507">
            <v>773484.43212419993</v>
          </cell>
        </row>
        <row r="20508">
          <cell r="A20508">
            <v>46003</v>
          </cell>
          <cell r="C20508" t="str">
            <v>ABEL Y SOFIA SAS</v>
          </cell>
          <cell r="F20508">
            <v>45940.26357638889</v>
          </cell>
          <cell r="G20508">
            <v>45970.263078703705</v>
          </cell>
          <cell r="H20508">
            <v>34</v>
          </cell>
          <cell r="O20508">
            <v>503905.16</v>
          </cell>
        </row>
        <row r="20509">
          <cell r="A20509">
            <v>46003</v>
          </cell>
          <cell r="C20509" t="str">
            <v>ABEL Y SOFIA SAS</v>
          </cell>
          <cell r="F20509">
            <v>45941.274548611109</v>
          </cell>
          <cell r="G20509">
            <v>45971.274409722224</v>
          </cell>
          <cell r="H20509">
            <v>33</v>
          </cell>
          <cell r="O20509">
            <v>506195.63799999998</v>
          </cell>
        </row>
        <row r="20510">
          <cell r="A20510">
            <v>46003</v>
          </cell>
          <cell r="C20510" t="str">
            <v>ABEL Y SOFIA SAS</v>
          </cell>
          <cell r="F20510">
            <v>45945.312395833331</v>
          </cell>
          <cell r="G20510">
            <v>45975.312245370369</v>
          </cell>
          <cell r="H20510">
            <v>29</v>
          </cell>
          <cell r="O20510">
            <v>21714.727299999999</v>
          </cell>
        </row>
        <row r="20511">
          <cell r="A20511">
            <v>46003</v>
          </cell>
          <cell r="C20511" t="str">
            <v>ABEL Y SOFIA SAS</v>
          </cell>
          <cell r="F20511">
            <v>45947.317835648151</v>
          </cell>
          <cell r="G20511">
            <v>45977.317696759259</v>
          </cell>
          <cell r="H20511">
            <v>27</v>
          </cell>
          <cell r="O20511">
            <v>666529.098</v>
          </cell>
        </row>
        <row r="20512">
          <cell r="A20512">
            <v>46003</v>
          </cell>
          <cell r="C20512" t="str">
            <v>ABEL Y SOFIA SAS</v>
          </cell>
          <cell r="F20512">
            <v>45951.319872685184</v>
          </cell>
          <cell r="G20512">
            <v>45981.319675925923</v>
          </cell>
          <cell r="H20512">
            <v>23</v>
          </cell>
          <cell r="O20512">
            <v>730662.48199999996</v>
          </cell>
        </row>
        <row r="20513">
          <cell r="A20513">
            <v>46003</v>
          </cell>
          <cell r="C20513" t="str">
            <v>ABEL Y SOFIA SAS</v>
          </cell>
          <cell r="F20513">
            <v>45955.282557870371</v>
          </cell>
          <cell r="G20513">
            <v>45985.282453703701</v>
          </cell>
          <cell r="H20513">
            <v>19</v>
          </cell>
          <cell r="O20513">
            <v>748986.30599999998</v>
          </cell>
        </row>
        <row r="20514">
          <cell r="A20514">
            <v>46003</v>
          </cell>
          <cell r="C20514" t="str">
            <v>ABEL Y SOFIA SAS</v>
          </cell>
          <cell r="F20514">
            <v>45958.282743055555</v>
          </cell>
          <cell r="G20514">
            <v>45988.28261574074</v>
          </cell>
          <cell r="H20514">
            <v>16</v>
          </cell>
          <cell r="O20514">
            <v>1106300.8740000001</v>
          </cell>
        </row>
        <row r="20515">
          <cell r="A20515">
            <v>46003</v>
          </cell>
          <cell r="C20515" t="str">
            <v>ABEL Y SOFIA SAS</v>
          </cell>
          <cell r="F20515">
            <v>45939.312222222223</v>
          </cell>
          <cell r="G20515">
            <v>45969.310069444444</v>
          </cell>
          <cell r="H20515">
            <v>35</v>
          </cell>
          <cell r="O20515">
            <v>1182982.0641242</v>
          </cell>
        </row>
        <row r="20516">
          <cell r="A20516">
            <v>46003</v>
          </cell>
          <cell r="C20516" t="str">
            <v>ABEL Y SOFIA SAS</v>
          </cell>
          <cell r="F20516">
            <v>45940.343113425923</v>
          </cell>
          <cell r="G20516">
            <v>45970.338935185187</v>
          </cell>
          <cell r="H20516">
            <v>34</v>
          </cell>
          <cell r="O20516">
            <v>2602480.9380000001</v>
          </cell>
        </row>
        <row r="20517">
          <cell r="A20517">
            <v>46003</v>
          </cell>
          <cell r="C20517" t="str">
            <v>ABEL Y SOFIA SAS</v>
          </cell>
          <cell r="F20517">
            <v>45944.31821759259</v>
          </cell>
          <cell r="G20517">
            <v>45974.316562499997</v>
          </cell>
          <cell r="H20517">
            <v>30</v>
          </cell>
          <cell r="O20517">
            <v>1202998.8799999999</v>
          </cell>
        </row>
        <row r="20518">
          <cell r="A20518">
            <v>46003</v>
          </cell>
          <cell r="C20518" t="str">
            <v>ABEL Y SOFIA SAS</v>
          </cell>
          <cell r="F20518">
            <v>45944.342650462961</v>
          </cell>
          <cell r="G20518">
            <v>45974.342430555553</v>
          </cell>
          <cell r="H20518">
            <v>30</v>
          </cell>
          <cell r="O20518">
            <v>1985296.703</v>
          </cell>
        </row>
        <row r="20519">
          <cell r="A20519">
            <v>46003</v>
          </cell>
          <cell r="C20519" t="str">
            <v>ABEL Y SOFIA SAS</v>
          </cell>
          <cell r="F20519">
            <v>45946.367060185185</v>
          </cell>
          <cell r="G20519">
            <v>45976.366909722223</v>
          </cell>
          <cell r="H20519">
            <v>28</v>
          </cell>
          <cell r="O20519">
            <v>158341.73004139998</v>
          </cell>
        </row>
        <row r="20520">
          <cell r="A20520">
            <v>46003</v>
          </cell>
          <cell r="C20520" t="str">
            <v>ABEL Y SOFIA SAS</v>
          </cell>
          <cell r="F20520">
            <v>45947.316319444442</v>
          </cell>
          <cell r="G20520">
            <v>45977.316145833334</v>
          </cell>
          <cell r="H20520">
            <v>27</v>
          </cell>
          <cell r="O20520">
            <v>1204990.6000000001</v>
          </cell>
        </row>
        <row r="20521">
          <cell r="A20521">
            <v>46003</v>
          </cell>
          <cell r="C20521" t="str">
            <v>ABEL Y SOFIA SAS</v>
          </cell>
          <cell r="F20521">
            <v>45947.445891203701</v>
          </cell>
          <cell r="G20521">
            <v>45977.445891203701</v>
          </cell>
          <cell r="H20521">
            <v>27</v>
          </cell>
          <cell r="O20521">
            <v>582279.34199999995</v>
          </cell>
        </row>
        <row r="20522">
          <cell r="A20522">
            <v>46003</v>
          </cell>
          <cell r="C20522" t="str">
            <v>ABEL Y SOFIA SAS</v>
          </cell>
          <cell r="F20522">
            <v>45948.341469907406</v>
          </cell>
          <cell r="G20522">
            <v>45978.341192129628</v>
          </cell>
          <cell r="H20522">
            <v>26</v>
          </cell>
          <cell r="O20522">
            <v>1938939.42</v>
          </cell>
        </row>
        <row r="20523">
          <cell r="A20523">
            <v>46003</v>
          </cell>
          <cell r="C20523" t="str">
            <v>ABEL Y SOFIA SAS</v>
          </cell>
          <cell r="F20523">
            <v>45952.363935185182</v>
          </cell>
          <cell r="G20523">
            <v>45982.363761574074</v>
          </cell>
          <cell r="H20523">
            <v>22</v>
          </cell>
          <cell r="O20523">
            <v>1665177.5060000001</v>
          </cell>
        </row>
        <row r="20524">
          <cell r="A20524">
            <v>46003</v>
          </cell>
          <cell r="C20524" t="str">
            <v>ABEL Y SOFIA SAS</v>
          </cell>
          <cell r="F20524">
            <v>45953.319409722222</v>
          </cell>
          <cell r="G20524">
            <v>45983.319236111114</v>
          </cell>
          <cell r="H20524">
            <v>21</v>
          </cell>
          <cell r="O20524">
            <v>1743999.825</v>
          </cell>
        </row>
        <row r="20525">
          <cell r="A20525">
            <v>46003</v>
          </cell>
          <cell r="C20525" t="str">
            <v>ABEL Y SOFIA SAS</v>
          </cell>
          <cell r="F20525">
            <v>45954.357118055559</v>
          </cell>
          <cell r="G20525">
            <v>45984.357118055559</v>
          </cell>
          <cell r="H20525">
            <v>20</v>
          </cell>
          <cell r="O20525">
            <v>46207.904000000002</v>
          </cell>
        </row>
        <row r="20526">
          <cell r="A20526">
            <v>46003</v>
          </cell>
          <cell r="C20526" t="str">
            <v>ABEL Y SOFIA SAS</v>
          </cell>
          <cell r="F20526">
            <v>45955.296134259261</v>
          </cell>
          <cell r="G20526">
            <v>45985.296006944445</v>
          </cell>
          <cell r="H20526">
            <v>19</v>
          </cell>
          <cell r="O20526">
            <v>1366519.0919999999</v>
          </cell>
        </row>
        <row r="20527">
          <cell r="A20527">
            <v>46003</v>
          </cell>
          <cell r="C20527" t="str">
            <v>ABEL Y SOFIA SAS</v>
          </cell>
          <cell r="F20527">
            <v>45957.293298611112</v>
          </cell>
          <cell r="G20527">
            <v>45987.29315972222</v>
          </cell>
          <cell r="H20527">
            <v>17</v>
          </cell>
          <cell r="O20527">
            <v>607474.6</v>
          </cell>
        </row>
        <row r="20528">
          <cell r="A20528">
            <v>46003</v>
          </cell>
          <cell r="C20528" t="str">
            <v>ABEL Y SOFIA SAS</v>
          </cell>
          <cell r="F20528">
            <v>45957.300162037034</v>
          </cell>
          <cell r="G20528">
            <v>45987.299872685187</v>
          </cell>
          <cell r="H20528">
            <v>17</v>
          </cell>
          <cell r="O20528">
            <v>228998.00700000001</v>
          </cell>
        </row>
        <row r="20529">
          <cell r="A20529">
            <v>46003</v>
          </cell>
          <cell r="C20529" t="str">
            <v>ABEL Y SOFIA SAS</v>
          </cell>
          <cell r="F20529">
            <v>45958.284745370373</v>
          </cell>
          <cell r="G20529">
            <v>45988.28460648148</v>
          </cell>
          <cell r="H20529">
            <v>16</v>
          </cell>
          <cell r="O20529">
            <v>409298.43012419995</v>
          </cell>
        </row>
        <row r="20530">
          <cell r="A20530">
            <v>46003</v>
          </cell>
          <cell r="C20530" t="str">
            <v>ABEL Y SOFIA SAS</v>
          </cell>
          <cell r="F20530">
            <v>45961.580972222226</v>
          </cell>
          <cell r="G20530">
            <v>45991.580625000002</v>
          </cell>
          <cell r="H20530">
            <v>13</v>
          </cell>
          <cell r="O20530">
            <v>1232874.68</v>
          </cell>
        </row>
        <row r="20531">
          <cell r="A20531">
            <v>46003</v>
          </cell>
          <cell r="C20531" t="str">
            <v>ABEL Y SOFIA SAS</v>
          </cell>
          <cell r="F20531">
            <v>45938.271909722222</v>
          </cell>
          <cell r="G20531">
            <v>45968.270416666666</v>
          </cell>
          <cell r="H20531">
            <v>36</v>
          </cell>
          <cell r="O20531">
            <v>91320.352041400009</v>
          </cell>
        </row>
        <row r="20532">
          <cell r="A20532">
            <v>46003</v>
          </cell>
          <cell r="C20532" t="str">
            <v>ABEL Y SOFIA SAS</v>
          </cell>
          <cell r="F20532">
            <v>45938.280763888892</v>
          </cell>
          <cell r="G20532">
            <v>45968.280057870368</v>
          </cell>
          <cell r="H20532">
            <v>36</v>
          </cell>
          <cell r="O20532">
            <v>1211264.4881241999</v>
          </cell>
        </row>
        <row r="20533">
          <cell r="A20533">
            <v>46003</v>
          </cell>
          <cell r="C20533" t="str">
            <v>ABEL Y SOFIA SAS</v>
          </cell>
          <cell r="F20533">
            <v>45939.364050925928</v>
          </cell>
          <cell r="G20533">
            <v>45969.363807870373</v>
          </cell>
          <cell r="H20533">
            <v>35</v>
          </cell>
          <cell r="O20533">
            <v>6240457.1040000003</v>
          </cell>
        </row>
        <row r="20534">
          <cell r="A20534">
            <v>46003</v>
          </cell>
          <cell r="C20534" t="str">
            <v>ABEL Y SOFIA SAS</v>
          </cell>
          <cell r="F20534">
            <v>45940.394895833335</v>
          </cell>
          <cell r="G20534">
            <v>45970.393425925926</v>
          </cell>
          <cell r="H20534">
            <v>34</v>
          </cell>
          <cell r="O20534">
            <v>952042.16</v>
          </cell>
        </row>
        <row r="20535">
          <cell r="A20535">
            <v>46003</v>
          </cell>
          <cell r="C20535" t="str">
            <v>ABEL Y SOFIA SAS</v>
          </cell>
          <cell r="F20535">
            <v>45944.278807870367</v>
          </cell>
          <cell r="G20535">
            <v>45974.278437499997</v>
          </cell>
          <cell r="H20535">
            <v>30</v>
          </cell>
          <cell r="O20535">
            <v>272068.94204140001</v>
          </cell>
        </row>
        <row r="20536">
          <cell r="A20536">
            <v>46003</v>
          </cell>
          <cell r="C20536" t="str">
            <v>ABEL Y SOFIA SAS</v>
          </cell>
          <cell r="F20536">
            <v>45944.326203703706</v>
          </cell>
          <cell r="G20536">
            <v>45974.32608796296</v>
          </cell>
          <cell r="H20536">
            <v>30</v>
          </cell>
          <cell r="O20536">
            <v>1059124.9741628</v>
          </cell>
        </row>
        <row r="20537">
          <cell r="A20537">
            <v>46003</v>
          </cell>
          <cell r="C20537" t="str">
            <v>ABEL Y SOFIA SAS</v>
          </cell>
          <cell r="F20537">
            <v>45944.377465277779</v>
          </cell>
          <cell r="G20537">
            <v>45974.377337962964</v>
          </cell>
          <cell r="H20537">
            <v>30</v>
          </cell>
          <cell r="O20537">
            <v>5894843.8909999998</v>
          </cell>
        </row>
        <row r="20538">
          <cell r="A20538">
            <v>46003</v>
          </cell>
          <cell r="C20538" t="str">
            <v>ABEL Y SOFIA SAS</v>
          </cell>
          <cell r="F20538">
            <v>45945.309606481482</v>
          </cell>
          <cell r="G20538">
            <v>45975.309502314813</v>
          </cell>
          <cell r="H20538">
            <v>29</v>
          </cell>
          <cell r="O20538">
            <v>106329.95396140001</v>
          </cell>
        </row>
        <row r="20539">
          <cell r="A20539">
            <v>46003</v>
          </cell>
          <cell r="C20539" t="str">
            <v>ABEL Y SOFIA SAS</v>
          </cell>
          <cell r="F20539">
            <v>45948.361967592595</v>
          </cell>
          <cell r="G20539">
            <v>45978.361770833333</v>
          </cell>
          <cell r="H20539">
            <v>26</v>
          </cell>
          <cell r="O20539">
            <v>5804967.5259999996</v>
          </cell>
        </row>
        <row r="20540">
          <cell r="A20540">
            <v>46003</v>
          </cell>
          <cell r="C20540" t="str">
            <v>ABEL Y SOFIA SAS</v>
          </cell>
          <cell r="F20540">
            <v>45951.323113425926</v>
          </cell>
          <cell r="G20540">
            <v>45981.322604166664</v>
          </cell>
          <cell r="H20540">
            <v>23</v>
          </cell>
          <cell r="O20540">
            <v>1182882.5079999999</v>
          </cell>
        </row>
        <row r="20541">
          <cell r="A20541">
            <v>46003</v>
          </cell>
          <cell r="C20541" t="str">
            <v>ABEL Y SOFIA SAS</v>
          </cell>
          <cell r="F20541">
            <v>45951.344594907408</v>
          </cell>
          <cell r="G20541">
            <v>45981.344178240739</v>
          </cell>
          <cell r="H20541">
            <v>23</v>
          </cell>
          <cell r="O20541">
            <v>4416639.0999999996</v>
          </cell>
        </row>
        <row r="20542">
          <cell r="A20542">
            <v>46003</v>
          </cell>
          <cell r="C20542" t="str">
            <v>ABEL Y SOFIA SAS</v>
          </cell>
          <cell r="F20542">
            <v>45952.354710648149</v>
          </cell>
          <cell r="G20542">
            <v>45982.354456018518</v>
          </cell>
          <cell r="H20542">
            <v>22</v>
          </cell>
          <cell r="O20542">
            <v>1417009.1641241999</v>
          </cell>
        </row>
        <row r="20543">
          <cell r="A20543">
            <v>46003</v>
          </cell>
          <cell r="C20543" t="str">
            <v>ABEL Y SOFIA SAS</v>
          </cell>
          <cell r="F20543">
            <v>45953.261076388888</v>
          </cell>
          <cell r="G20543">
            <v>45983.260949074072</v>
          </cell>
          <cell r="H20543">
            <v>21</v>
          </cell>
          <cell r="O20543">
            <v>148084.38200000001</v>
          </cell>
        </row>
        <row r="20544">
          <cell r="A20544">
            <v>46003</v>
          </cell>
          <cell r="C20544" t="str">
            <v>ABEL Y SOFIA SAS</v>
          </cell>
          <cell r="F20544">
            <v>45954.378379629627</v>
          </cell>
          <cell r="G20544">
            <v>45984.378379629627</v>
          </cell>
          <cell r="H20544">
            <v>20</v>
          </cell>
          <cell r="O20544">
            <v>5757763.7620000001</v>
          </cell>
        </row>
        <row r="20545">
          <cell r="A20545">
            <v>46003</v>
          </cell>
          <cell r="C20545" t="str">
            <v>ABEL Y SOFIA SAS</v>
          </cell>
          <cell r="F20545">
            <v>45957.292326388888</v>
          </cell>
          <cell r="G20545">
            <v>45987.292199074072</v>
          </cell>
          <cell r="H20545">
            <v>17</v>
          </cell>
          <cell r="O20545">
            <v>1117195.5824</v>
          </cell>
        </row>
        <row r="20546">
          <cell r="A20546">
            <v>46003</v>
          </cell>
          <cell r="C20546" t="str">
            <v>ABEL Y SOFIA SAS</v>
          </cell>
          <cell r="F20546">
            <v>45957.30872685185</v>
          </cell>
          <cell r="G20546">
            <v>45987.308564814812</v>
          </cell>
          <cell r="H20546">
            <v>17</v>
          </cell>
          <cell r="O20546">
            <v>78872.111999999994</v>
          </cell>
        </row>
        <row r="20547">
          <cell r="A20547">
            <v>46003</v>
          </cell>
          <cell r="C20547" t="str">
            <v>ABEL Y SOFIA SAS</v>
          </cell>
          <cell r="F20547">
            <v>45958.322962962964</v>
          </cell>
          <cell r="G20547">
            <v>45988.322835648149</v>
          </cell>
          <cell r="H20547">
            <v>16</v>
          </cell>
          <cell r="O20547">
            <v>4622981.2920000004</v>
          </cell>
        </row>
        <row r="20548">
          <cell r="A20548">
            <v>46003</v>
          </cell>
          <cell r="C20548" t="str">
            <v>ABEL Y SOFIA SAS</v>
          </cell>
          <cell r="F20548">
            <v>45960.392152777778</v>
          </cell>
          <cell r="G20548">
            <v>45990.391979166663</v>
          </cell>
          <cell r="H20548">
            <v>14</v>
          </cell>
          <cell r="O20548">
            <v>5732468.9179999996</v>
          </cell>
        </row>
        <row r="20549">
          <cell r="A20549">
            <v>46003</v>
          </cell>
          <cell r="C20549" t="str">
            <v>ABEL Y SOFIA SAS</v>
          </cell>
          <cell r="F20549">
            <v>45961.381168981483</v>
          </cell>
          <cell r="G20549">
            <v>45991.360509259262</v>
          </cell>
          <cell r="H20549">
            <v>13</v>
          </cell>
          <cell r="O20549">
            <v>1133587.4380000001</v>
          </cell>
        </row>
        <row r="20550">
          <cell r="A20550">
            <v>46003</v>
          </cell>
          <cell r="C20550" t="str">
            <v>GATE GOURMET COLOMBIA SAS</v>
          </cell>
          <cell r="F20550">
            <v>45972.222743055558</v>
          </cell>
          <cell r="G20550">
            <v>46002.222604166665</v>
          </cell>
          <cell r="H20550">
            <v>5</v>
          </cell>
          <cell r="O20550">
            <v>611557.62600000005</v>
          </cell>
        </row>
        <row r="20551">
          <cell r="A20551">
            <v>46003</v>
          </cell>
          <cell r="C20551" t="str">
            <v>GATE GOURMET COLOMBIA SAS</v>
          </cell>
          <cell r="F20551">
            <v>45974.213680555556</v>
          </cell>
          <cell r="G20551">
            <v>46004.213587962964</v>
          </cell>
          <cell r="H20551">
            <v>3</v>
          </cell>
          <cell r="O20551">
            <v>364186.00199999998</v>
          </cell>
        </row>
        <row r="20552">
          <cell r="A20552">
            <v>46003</v>
          </cell>
          <cell r="C20552" t="str">
            <v>GATE GOURMET COLOMBIA SAS</v>
          </cell>
          <cell r="F20552">
            <v>45974.221597222226</v>
          </cell>
          <cell r="G20552">
            <v>46004.221458333333</v>
          </cell>
          <cell r="H20552">
            <v>3</v>
          </cell>
          <cell r="O20552">
            <v>4083822.6880000001</v>
          </cell>
        </row>
        <row r="20553">
          <cell r="A20553">
            <v>46003</v>
          </cell>
          <cell r="C20553" t="str">
            <v>GATE GOURMET COLOMBIA SAS</v>
          </cell>
          <cell r="F20553">
            <v>45976.21702546296</v>
          </cell>
          <cell r="G20553">
            <v>46006.216562499998</v>
          </cell>
          <cell r="H20553">
            <v>1</v>
          </cell>
          <cell r="O20553">
            <v>5980438.0580000002</v>
          </cell>
        </row>
        <row r="20554">
          <cell r="A20554">
            <v>46003</v>
          </cell>
          <cell r="C20554" t="str">
            <v>GATE GOURMET COLOMBIA SAS</v>
          </cell>
          <cell r="F20554">
            <v>45979.235439814816</v>
          </cell>
          <cell r="G20554">
            <v>46009.235439814816</v>
          </cell>
          <cell r="H20554">
            <v>-2</v>
          </cell>
          <cell r="O20554">
            <v>1097437.72</v>
          </cell>
        </row>
        <row r="20555">
          <cell r="A20555">
            <v>46003</v>
          </cell>
          <cell r="C20555" t="str">
            <v>GORDO Y TOMO SAS</v>
          </cell>
          <cell r="F20555">
            <v>45941.277256944442</v>
          </cell>
          <cell r="G20555">
            <v>45971.276701388888</v>
          </cell>
          <cell r="H20555">
            <v>35</v>
          </cell>
          <cell r="O20555">
            <v>67200</v>
          </cell>
        </row>
        <row r="20556">
          <cell r="A20556">
            <v>46003</v>
          </cell>
          <cell r="C20556" t="str">
            <v>GORDO Y TOMO SAS</v>
          </cell>
          <cell r="F20556">
            <v>45947.362476851849</v>
          </cell>
          <cell r="G20556">
            <v>45977.362337962964</v>
          </cell>
          <cell r="H20556">
            <v>29</v>
          </cell>
          <cell r="O20556">
            <v>104150</v>
          </cell>
        </row>
        <row r="20557">
          <cell r="A20557">
            <v>46003</v>
          </cell>
          <cell r="C20557" t="str">
            <v>GORDO Y TOMO SAS</v>
          </cell>
          <cell r="F20557">
            <v>45952.286840277775</v>
          </cell>
          <cell r="G20557">
            <v>45982.286759259259</v>
          </cell>
          <cell r="H20557">
            <v>24</v>
          </cell>
          <cell r="O20557">
            <v>23699.99</v>
          </cell>
        </row>
        <row r="20558">
          <cell r="A20558">
            <v>46003</v>
          </cell>
          <cell r="C20558" t="str">
            <v>KIMI SAS</v>
          </cell>
          <cell r="F20558">
            <v>45946.320601851854</v>
          </cell>
          <cell r="G20558">
            <v>45976.320474537039</v>
          </cell>
          <cell r="H20558">
            <v>30</v>
          </cell>
          <cell r="O20558">
            <v>96000</v>
          </cell>
        </row>
        <row r="20559">
          <cell r="A20559">
            <v>46003</v>
          </cell>
          <cell r="C20559" t="str">
            <v>KIMI SAS</v>
          </cell>
          <cell r="F20559">
            <v>45957.307337962964</v>
          </cell>
          <cell r="G20559">
            <v>45987.307199074072</v>
          </cell>
          <cell r="H20559">
            <v>19</v>
          </cell>
          <cell r="O20559">
            <v>144900</v>
          </cell>
        </row>
        <row r="20560">
          <cell r="A20560">
            <v>46003</v>
          </cell>
          <cell r="C20560" t="str">
            <v>LONGO SAS</v>
          </cell>
          <cell r="F20560">
            <v>45988.247569444444</v>
          </cell>
          <cell r="G20560">
            <v>46003.237083333333</v>
          </cell>
          <cell r="H20560">
            <v>3</v>
          </cell>
          <cell r="O20560">
            <v>4106189.7036000001</v>
          </cell>
        </row>
        <row r="20561">
          <cell r="A20561">
            <v>46003</v>
          </cell>
          <cell r="C20561" t="str">
            <v>OSTAK S.A.S</v>
          </cell>
          <cell r="F20561">
            <v>45980.52306712963</v>
          </cell>
          <cell r="G20561">
            <v>46010.507407407407</v>
          </cell>
          <cell r="H20561">
            <v>-4</v>
          </cell>
          <cell r="O20561">
            <v>229990</v>
          </cell>
        </row>
        <row r="20562">
          <cell r="A20562">
            <v>46003</v>
          </cell>
          <cell r="C20562" t="str">
            <v>OSTAK S.A.S</v>
          </cell>
          <cell r="F20562">
            <v>45980.606863425928</v>
          </cell>
          <cell r="G20562">
            <v>46010.606724537036</v>
          </cell>
          <cell r="H20562">
            <v>-4</v>
          </cell>
          <cell r="O20562">
            <v>41500</v>
          </cell>
        </row>
        <row r="20563">
          <cell r="A20563">
            <v>46003</v>
          </cell>
          <cell r="C20563" t="str">
            <v>RETACO SAS</v>
          </cell>
          <cell r="F20563">
            <v>45904.33489583333</v>
          </cell>
          <cell r="G20563">
            <v>45934.334791666668</v>
          </cell>
          <cell r="H20563">
            <v>72</v>
          </cell>
          <cell r="O20563">
            <v>504000</v>
          </cell>
        </row>
        <row r="20564">
          <cell r="A20564">
            <v>46003</v>
          </cell>
          <cell r="C20564" t="str">
            <v>RETACO SAS</v>
          </cell>
          <cell r="F20564">
            <v>45940.331736111111</v>
          </cell>
          <cell r="G20564">
            <v>45970.328449074077</v>
          </cell>
          <cell r="H20564">
            <v>36</v>
          </cell>
          <cell r="O20564">
            <v>604000</v>
          </cell>
        </row>
        <row r="20565">
          <cell r="A20565">
            <v>46003</v>
          </cell>
          <cell r="C20565" t="str">
            <v>RETACO SAS</v>
          </cell>
          <cell r="F20565">
            <v>45944.282349537039</v>
          </cell>
          <cell r="G20565">
            <v>45974.282210648147</v>
          </cell>
          <cell r="H20565">
            <v>32</v>
          </cell>
          <cell r="O20565">
            <v>739749.99</v>
          </cell>
        </row>
        <row r="20566">
          <cell r="A20566">
            <v>46003</v>
          </cell>
          <cell r="C20566" t="str">
            <v>RETACO SAS</v>
          </cell>
          <cell r="F20566">
            <v>45945.313043981485</v>
          </cell>
          <cell r="G20566">
            <v>45975.312800925924</v>
          </cell>
          <cell r="H20566">
            <v>31</v>
          </cell>
          <cell r="O20566">
            <v>752215.99</v>
          </cell>
        </row>
        <row r="20567">
          <cell r="A20567">
            <v>46003</v>
          </cell>
          <cell r="C20567" t="str">
            <v>RETACO SAS</v>
          </cell>
          <cell r="F20567">
            <v>45951.30327546296</v>
          </cell>
          <cell r="G20567">
            <v>45981.302847222221</v>
          </cell>
          <cell r="H20567">
            <v>25</v>
          </cell>
          <cell r="O20567">
            <v>518500</v>
          </cell>
        </row>
        <row r="20568">
          <cell r="A20568">
            <v>46003</v>
          </cell>
          <cell r="C20568" t="str">
            <v>RETACO SAS</v>
          </cell>
          <cell r="F20568">
            <v>45952.283958333333</v>
          </cell>
          <cell r="G20568">
            <v>45982.283796296295</v>
          </cell>
          <cell r="H20568">
            <v>24</v>
          </cell>
          <cell r="O20568">
            <v>407000</v>
          </cell>
        </row>
        <row r="20569">
          <cell r="A20569">
            <v>46003</v>
          </cell>
          <cell r="C20569" t="str">
            <v>RETACO SAS</v>
          </cell>
          <cell r="F20569">
            <v>45952.301874999997</v>
          </cell>
          <cell r="G20569">
            <v>45982.301747685182</v>
          </cell>
          <cell r="H20569">
            <v>24</v>
          </cell>
          <cell r="O20569">
            <v>853299.99</v>
          </cell>
        </row>
        <row r="20570">
          <cell r="A20570">
            <v>46003</v>
          </cell>
          <cell r="C20570" t="str">
            <v>RETACO SAS</v>
          </cell>
          <cell r="F20570">
            <v>45958.280798611115</v>
          </cell>
          <cell r="G20570">
            <v>45988.280601851853</v>
          </cell>
          <cell r="H20570">
            <v>18</v>
          </cell>
          <cell r="O20570">
            <v>758499.99</v>
          </cell>
        </row>
        <row r="20571">
          <cell r="A20571">
            <v>46003</v>
          </cell>
          <cell r="C20571" t="str">
            <v>RETACO SAS</v>
          </cell>
          <cell r="F20571">
            <v>45958.299884259257</v>
          </cell>
          <cell r="G20571">
            <v>45988.296712962961</v>
          </cell>
          <cell r="H20571">
            <v>18</v>
          </cell>
          <cell r="O20571">
            <v>766499.99</v>
          </cell>
        </row>
        <row r="20572">
          <cell r="A20572">
            <v>46003</v>
          </cell>
          <cell r="C20572" t="str">
            <v>RETACO SAS</v>
          </cell>
          <cell r="F20572">
            <v>45960.292800925927</v>
          </cell>
          <cell r="G20572">
            <v>45990.292638888888</v>
          </cell>
          <cell r="H20572">
            <v>16</v>
          </cell>
          <cell r="O20572">
            <v>716000</v>
          </cell>
        </row>
        <row r="20573">
          <cell r="A20573">
            <v>46003</v>
          </cell>
          <cell r="C20573" t="str">
            <v>RETACO SAS</v>
          </cell>
          <cell r="F20573">
            <v>45960.393784722219</v>
          </cell>
          <cell r="G20573">
            <v>45990.39366898148</v>
          </cell>
          <cell r="H20573">
            <v>16</v>
          </cell>
          <cell r="O20573">
            <v>142800</v>
          </cell>
        </row>
        <row r="20574">
          <cell r="A20574">
            <v>46003</v>
          </cell>
          <cell r="C20574" t="str">
            <v>SANSON SAS</v>
          </cell>
          <cell r="F20574">
            <v>45940.396979166668</v>
          </cell>
          <cell r="G20574">
            <v>45970.395902777775</v>
          </cell>
          <cell r="H20574">
            <v>36</v>
          </cell>
          <cell r="O20574">
            <v>353900</v>
          </cell>
        </row>
        <row r="20575">
          <cell r="A20575">
            <v>46003</v>
          </cell>
          <cell r="C20575" t="str">
            <v>SANSON SAS</v>
          </cell>
          <cell r="F20575">
            <v>45946.421018518522</v>
          </cell>
          <cell r="G20575">
            <v>45976.421018518522</v>
          </cell>
          <cell r="H20575">
            <v>30</v>
          </cell>
          <cell r="O20575">
            <v>312400</v>
          </cell>
        </row>
        <row r="20576">
          <cell r="A20576">
            <v>46003</v>
          </cell>
          <cell r="C20576" t="str">
            <v>SANSON SAS</v>
          </cell>
          <cell r="F20576">
            <v>45950.287488425929</v>
          </cell>
          <cell r="G20576">
            <v>45980.287314814814</v>
          </cell>
          <cell r="H20576">
            <v>26</v>
          </cell>
          <cell r="O20576">
            <v>810600</v>
          </cell>
        </row>
        <row r="20577">
          <cell r="A20577">
            <v>46003</v>
          </cell>
          <cell r="C20577" t="str">
            <v>SANSON SAS</v>
          </cell>
          <cell r="F20577">
            <v>45958.293020833335</v>
          </cell>
          <cell r="G20577">
            <v>45988.292893518519</v>
          </cell>
          <cell r="H20577">
            <v>18</v>
          </cell>
          <cell r="O20577">
            <v>176600</v>
          </cell>
        </row>
        <row r="20578">
          <cell r="A20578">
            <v>46003</v>
          </cell>
          <cell r="C20578" t="str">
            <v>XICO SAS</v>
          </cell>
          <cell r="F20578">
            <v>45981.483726851853</v>
          </cell>
          <cell r="G20578">
            <v>46011.458969907406</v>
          </cell>
          <cell r="H20578">
            <v>-5</v>
          </cell>
          <cell r="O20578">
            <v>123900</v>
          </cell>
        </row>
        <row r="20579">
          <cell r="A20579">
            <v>46003</v>
          </cell>
          <cell r="C20579" t="str">
            <v>XICO SAS</v>
          </cell>
          <cell r="F20579">
            <v>45983.454513888886</v>
          </cell>
          <cell r="G20579">
            <v>46013.454421296294</v>
          </cell>
          <cell r="H20579">
            <v>-7</v>
          </cell>
          <cell r="O20579">
            <v>1792000</v>
          </cell>
        </row>
        <row r="20580">
          <cell r="A20580">
            <v>46003</v>
          </cell>
          <cell r="C20580" t="str">
            <v>XICO SAS</v>
          </cell>
          <cell r="F20580">
            <v>45985.552094907405</v>
          </cell>
          <cell r="G20580">
            <v>46015.551863425928</v>
          </cell>
          <cell r="H20580">
            <v>-9</v>
          </cell>
          <cell r="O20580">
            <v>676000</v>
          </cell>
        </row>
        <row r="20581">
          <cell r="A20581">
            <v>46003</v>
          </cell>
          <cell r="C20581" t="str">
            <v>VENTAS MOSTRADOR</v>
          </cell>
          <cell r="F20581">
            <v>46003</v>
          </cell>
          <cell r="G20581">
            <v>46003</v>
          </cell>
          <cell r="H20581">
            <v>0</v>
          </cell>
          <cell r="O20581">
            <v>9830</v>
          </cell>
        </row>
        <row r="20582">
          <cell r="A20582">
            <v>46003</v>
          </cell>
          <cell r="C20582" t="str">
            <v>VENTAS MOSTRADOR</v>
          </cell>
          <cell r="F20582">
            <v>46003</v>
          </cell>
          <cell r="G20582">
            <v>46003</v>
          </cell>
          <cell r="H20582">
            <v>0</v>
          </cell>
          <cell r="O20582">
            <v>23940</v>
          </cell>
        </row>
        <row r="20583">
          <cell r="A20583">
            <v>46003</v>
          </cell>
          <cell r="C20583" t="str">
            <v>VENTAS MOSTRADOR</v>
          </cell>
          <cell r="F20583">
            <v>46003</v>
          </cell>
          <cell r="G20583">
            <v>46003</v>
          </cell>
          <cell r="H20583">
            <v>0</v>
          </cell>
          <cell r="O20583">
            <v>24240</v>
          </cell>
        </row>
        <row r="20584">
          <cell r="A20584">
            <v>46003</v>
          </cell>
          <cell r="C20584" t="str">
            <v>VENTAS MOSTRADOR</v>
          </cell>
          <cell r="F20584">
            <v>46003</v>
          </cell>
          <cell r="G20584">
            <v>46003</v>
          </cell>
          <cell r="H20584">
            <v>0</v>
          </cell>
          <cell r="O20584">
            <v>24552</v>
          </cell>
        </row>
        <row r="20585">
          <cell r="A20585">
            <v>46003</v>
          </cell>
          <cell r="C20585" t="str">
            <v>VENTAS MOSTRADOR</v>
          </cell>
          <cell r="F20585">
            <v>46003</v>
          </cell>
          <cell r="G20585">
            <v>46003</v>
          </cell>
          <cell r="H20585">
            <v>0</v>
          </cell>
          <cell r="O20585">
            <v>29650</v>
          </cell>
        </row>
        <row r="20586">
          <cell r="A20586">
            <v>46003</v>
          </cell>
          <cell r="C20586" t="str">
            <v>VENTAS MOSTRADOR</v>
          </cell>
          <cell r="F20586">
            <v>46003</v>
          </cell>
          <cell r="G20586">
            <v>46003</v>
          </cell>
          <cell r="H20586">
            <v>0</v>
          </cell>
          <cell r="O20586">
            <v>34947</v>
          </cell>
        </row>
        <row r="20587">
          <cell r="A20587">
            <v>46003</v>
          </cell>
          <cell r="C20587" t="str">
            <v>VENTAS MOSTRADOR</v>
          </cell>
          <cell r="F20587">
            <v>46003</v>
          </cell>
          <cell r="G20587">
            <v>46003</v>
          </cell>
          <cell r="H20587">
            <v>0</v>
          </cell>
          <cell r="O20587">
            <v>71340</v>
          </cell>
        </row>
        <row r="20588">
          <cell r="A20588">
            <v>46003</v>
          </cell>
          <cell r="C20588" t="str">
            <v>VENTAS MOSTRADOR</v>
          </cell>
          <cell r="F20588">
            <v>46003</v>
          </cell>
          <cell r="G20588">
            <v>46003</v>
          </cell>
          <cell r="H20588">
            <v>0</v>
          </cell>
          <cell r="O20588">
            <v>91960</v>
          </cell>
        </row>
        <row r="20589">
          <cell r="A20589">
            <v>46003</v>
          </cell>
          <cell r="C20589" t="str">
            <v>VENTAS MOSTRADOR</v>
          </cell>
          <cell r="F20589">
            <v>46003</v>
          </cell>
          <cell r="G20589">
            <v>46003</v>
          </cell>
          <cell r="H20589">
            <v>0</v>
          </cell>
          <cell r="O20589">
            <v>102300</v>
          </cell>
        </row>
        <row r="20590">
          <cell r="A20590">
            <v>46003</v>
          </cell>
          <cell r="C20590" t="str">
            <v>VENTAS MOSTRADOR</v>
          </cell>
          <cell r="F20590">
            <v>46003</v>
          </cell>
          <cell r="G20590">
            <v>46003</v>
          </cell>
          <cell r="H20590">
            <v>0</v>
          </cell>
          <cell r="O20590">
            <v>102752</v>
          </cell>
        </row>
        <row r="20591">
          <cell r="A20591">
            <v>46003</v>
          </cell>
          <cell r="C20591" t="str">
            <v>VENTAS MOSTRADOR</v>
          </cell>
          <cell r="F20591">
            <v>46003</v>
          </cell>
          <cell r="G20591">
            <v>46003</v>
          </cell>
          <cell r="H20591">
            <v>0</v>
          </cell>
          <cell r="O20591">
            <v>117500</v>
          </cell>
        </row>
        <row r="20592">
          <cell r="A20592">
            <v>46003</v>
          </cell>
          <cell r="C20592" t="str">
            <v>VENTAS MOSTRADOR</v>
          </cell>
          <cell r="F20592">
            <v>46003</v>
          </cell>
          <cell r="G20592">
            <v>46003</v>
          </cell>
          <cell r="H20592">
            <v>0</v>
          </cell>
          <cell r="O20592">
            <v>120620</v>
          </cell>
        </row>
        <row r="20593">
          <cell r="A20593">
            <v>46003</v>
          </cell>
          <cell r="C20593" t="str">
            <v>VENTAS MOSTRADOR</v>
          </cell>
          <cell r="F20593">
            <v>46003</v>
          </cell>
          <cell r="G20593">
            <v>46003</v>
          </cell>
          <cell r="H20593">
            <v>0</v>
          </cell>
          <cell r="O20593">
            <v>135300</v>
          </cell>
        </row>
        <row r="20594">
          <cell r="A20594">
            <v>46003</v>
          </cell>
          <cell r="C20594" t="str">
            <v>WILSON  DIAZ GOMEZ</v>
          </cell>
          <cell r="F20594">
            <v>46003.353182870371</v>
          </cell>
          <cell r="G20594">
            <v>46004.350937499999</v>
          </cell>
          <cell r="H20594">
            <v>3</v>
          </cell>
          <cell r="O20594">
            <v>321600</v>
          </cell>
        </row>
        <row r="20595">
          <cell r="A20595">
            <v>46003</v>
          </cell>
          <cell r="C20595" t="str">
            <v>VENTAS MOSTRADOR</v>
          </cell>
          <cell r="F20595">
            <v>46003</v>
          </cell>
          <cell r="G20595">
            <v>46003</v>
          </cell>
          <cell r="H20595">
            <v>0</v>
          </cell>
          <cell r="O20595">
            <v>476477</v>
          </cell>
        </row>
        <row r="20596">
          <cell r="A20596">
            <v>46003</v>
          </cell>
          <cell r="C20596" t="str">
            <v>CIELO ALEXANDRA MENDOZA RODRIGUEZ</v>
          </cell>
          <cell r="F20596">
            <v>46002.489155092589</v>
          </cell>
          <cell r="G20596">
            <v>46003.489062499997</v>
          </cell>
          <cell r="H20596">
            <v>6</v>
          </cell>
          <cell r="O20596">
            <v>895650.02</v>
          </cell>
        </row>
        <row r="20597">
          <cell r="A20597">
            <v>46003</v>
          </cell>
          <cell r="C20597" t="str">
            <v>CRISTIAN  ROJAS RIVERA</v>
          </cell>
          <cell r="F20597">
            <v>46002.384120370371</v>
          </cell>
          <cell r="G20597">
            <v>46008.384016203701</v>
          </cell>
          <cell r="H20597">
            <v>1</v>
          </cell>
          <cell r="O20597">
            <v>1190500.01</v>
          </cell>
        </row>
        <row r="20598">
          <cell r="A20598">
            <v>46003</v>
          </cell>
          <cell r="C20598" t="str">
            <v>CRISTIAN MANUEL BELTRAN VALENZUELA</v>
          </cell>
          <cell r="F20598">
            <v>46003.226134259261</v>
          </cell>
          <cell r="G20598">
            <v>46011.225983796299</v>
          </cell>
          <cell r="H20598">
            <v>-2</v>
          </cell>
          <cell r="O20598">
            <v>3000000</v>
          </cell>
        </row>
        <row r="20599">
          <cell r="A20599">
            <v>46003</v>
          </cell>
          <cell r="C20599" t="str">
            <v>VENTAS MOSTRADOR</v>
          </cell>
          <cell r="F20599">
            <v>46003</v>
          </cell>
          <cell r="G20599">
            <v>46003</v>
          </cell>
          <cell r="H20599">
            <v>0</v>
          </cell>
          <cell r="O20599">
            <v>39050</v>
          </cell>
        </row>
        <row r="20600">
          <cell r="A20600">
            <v>46003</v>
          </cell>
          <cell r="C20600" t="str">
            <v>VENTAS MOSTRADOR</v>
          </cell>
          <cell r="O20600">
            <v>0</v>
          </cell>
        </row>
        <row r="20601">
          <cell r="A20601">
            <v>46003</v>
          </cell>
          <cell r="C20601" t="str">
            <v>RIVERA BLANCO YOSMARY</v>
          </cell>
          <cell r="F20601">
            <v>45996.405578703707</v>
          </cell>
          <cell r="G20601">
            <v>46004.405405092592</v>
          </cell>
          <cell r="H20601">
            <v>0</v>
          </cell>
          <cell r="O20601">
            <v>242400</v>
          </cell>
        </row>
        <row r="20602">
          <cell r="A20602">
            <v>46003</v>
          </cell>
          <cell r="C20602" t="str">
            <v>ANA MARIA DANGOND</v>
          </cell>
          <cell r="F20602">
            <v>45999.534085648149</v>
          </cell>
          <cell r="G20602">
            <v>46000.533900462964</v>
          </cell>
          <cell r="H20602">
            <v>9</v>
          </cell>
          <cell r="O20602">
            <v>270000</v>
          </cell>
        </row>
        <row r="20603">
          <cell r="A20603">
            <v>46003</v>
          </cell>
          <cell r="C20603" t="str">
            <v>SEBALI SAS</v>
          </cell>
          <cell r="F20603">
            <v>45979.368564814817</v>
          </cell>
          <cell r="G20603">
            <v>45987.368356481478</v>
          </cell>
          <cell r="H20603">
            <v>19</v>
          </cell>
          <cell r="O20603">
            <v>55168</v>
          </cell>
        </row>
        <row r="20604">
          <cell r="A20604">
            <v>46003</v>
          </cell>
          <cell r="C20604" t="str">
            <v>SEBALI SAS</v>
          </cell>
          <cell r="F20604">
            <v>45992.311296296299</v>
          </cell>
          <cell r="G20604">
            <v>46000.311053240737</v>
          </cell>
          <cell r="H20604">
            <v>6</v>
          </cell>
          <cell r="O20604">
            <v>782800</v>
          </cell>
        </row>
        <row r="20605">
          <cell r="A20605">
            <v>46003</v>
          </cell>
          <cell r="C20605" t="str">
            <v>SEBALI SAS</v>
          </cell>
          <cell r="F20605">
            <v>45994.387870370374</v>
          </cell>
          <cell r="G20605">
            <v>46002.387673611112</v>
          </cell>
          <cell r="H20605">
            <v>4</v>
          </cell>
          <cell r="O20605">
            <v>211462</v>
          </cell>
        </row>
        <row r="20606">
          <cell r="A20606">
            <v>46003</v>
          </cell>
          <cell r="C20606" t="str">
            <v>CARLOS ANDRES HERNANDEZ MARTINEZ</v>
          </cell>
          <cell r="F20606">
            <v>46001.683032407411</v>
          </cell>
          <cell r="G20606">
            <v>46002.682951388888</v>
          </cell>
          <cell r="H20606">
            <v>7</v>
          </cell>
          <cell r="O20606">
            <v>1364750.03</v>
          </cell>
        </row>
        <row r="20607">
          <cell r="A20607">
            <v>46003</v>
          </cell>
          <cell r="C20607" t="str">
            <v>ALEJANDRO  DURAN</v>
          </cell>
          <cell r="F20607">
            <v>46003.218043981484</v>
          </cell>
          <cell r="G20607">
            <v>46004.217777777776</v>
          </cell>
          <cell r="H20607">
            <v>3</v>
          </cell>
          <cell r="O20607">
            <v>3066100</v>
          </cell>
        </row>
        <row r="20608">
          <cell r="A20608">
            <v>46003</v>
          </cell>
          <cell r="C20608" t="str">
            <v>CARLOS ANDRES CORTES PACHON</v>
          </cell>
          <cell r="F20608">
            <v>45997.470138888886</v>
          </cell>
          <cell r="G20608">
            <v>45998.470034722224</v>
          </cell>
          <cell r="H20608">
            <v>9</v>
          </cell>
          <cell r="O20608">
            <v>195400</v>
          </cell>
        </row>
        <row r="20609">
          <cell r="A20609">
            <v>46003</v>
          </cell>
          <cell r="C20609" t="str">
            <v>ANGEL LUIS RIVAS CAMERO</v>
          </cell>
          <cell r="F20609">
            <v>46003.319988425923</v>
          </cell>
          <cell r="G20609">
            <v>46004.319826388892</v>
          </cell>
          <cell r="H20609">
            <v>5</v>
          </cell>
          <cell r="O20609">
            <v>200680</v>
          </cell>
        </row>
        <row r="20610">
          <cell r="A20610">
            <v>46003</v>
          </cell>
          <cell r="C20610" t="str">
            <v>VENTAS MOSTRADOR</v>
          </cell>
          <cell r="O20610">
            <v>0</v>
          </cell>
        </row>
        <row r="20611">
          <cell r="A20611">
            <v>46003</v>
          </cell>
          <cell r="C20611" t="str">
            <v>NESTOR ABEL NOREÑA URREA</v>
          </cell>
          <cell r="F20611">
            <v>46002.59884259259</v>
          </cell>
          <cell r="G20611">
            <v>46003.597222222219</v>
          </cell>
          <cell r="H20611">
            <v>6</v>
          </cell>
          <cell r="O20611">
            <v>473040</v>
          </cell>
        </row>
        <row r="20612">
          <cell r="A20612">
            <v>46003</v>
          </cell>
          <cell r="C20612" t="str">
            <v>FAUSTO  GARCIA CALDERON</v>
          </cell>
          <cell r="F20612">
            <v>45993.294571759259</v>
          </cell>
          <cell r="G20612">
            <v>46001.294305555559</v>
          </cell>
          <cell r="H20612">
            <v>3</v>
          </cell>
          <cell r="O20612">
            <v>1045800</v>
          </cell>
        </row>
        <row r="20613">
          <cell r="A20613">
            <v>46003</v>
          </cell>
          <cell r="C20613" t="str">
            <v>VENTAS MOSTRADOR</v>
          </cell>
          <cell r="F20613">
            <v>46003</v>
          </cell>
          <cell r="G20613">
            <v>46003</v>
          </cell>
          <cell r="H20613">
            <v>0</v>
          </cell>
          <cell r="O20613">
            <v>240397</v>
          </cell>
        </row>
        <row r="20614">
          <cell r="A20614">
            <v>46003</v>
          </cell>
          <cell r="C20614" t="str">
            <v>VENTAS MOSTRADOR</v>
          </cell>
          <cell r="F20614">
            <v>46003</v>
          </cell>
          <cell r="G20614">
            <v>46003</v>
          </cell>
          <cell r="H20614">
            <v>0</v>
          </cell>
          <cell r="O20614">
            <v>288015</v>
          </cell>
        </row>
        <row r="20615">
          <cell r="A20615">
            <v>46003</v>
          </cell>
          <cell r="C20615" t="str">
            <v>FF SMOKE HOUSE SAS</v>
          </cell>
          <cell r="F20615">
            <v>45905.480567129627</v>
          </cell>
          <cell r="G20615">
            <v>45935.480451388888</v>
          </cell>
          <cell r="H20615">
            <v>71</v>
          </cell>
          <cell r="O20615">
            <v>406105</v>
          </cell>
        </row>
        <row r="20616">
          <cell r="A20616">
            <v>46003</v>
          </cell>
          <cell r="C20616" t="str">
            <v>EVLOGIA SAS</v>
          </cell>
          <cell r="F20616">
            <v>45990.271574074075</v>
          </cell>
          <cell r="G20616">
            <v>45998.271458333336</v>
          </cell>
          <cell r="H20616">
            <v>8</v>
          </cell>
          <cell r="O20616">
            <v>258400</v>
          </cell>
        </row>
        <row r="20617">
          <cell r="A20617">
            <v>46003</v>
          </cell>
          <cell r="C20617" t="str">
            <v>EVLOGIA SAS</v>
          </cell>
          <cell r="F20617">
            <v>45995.474282407406</v>
          </cell>
          <cell r="G20617">
            <v>46003.474108796298</v>
          </cell>
          <cell r="H20617">
            <v>3</v>
          </cell>
          <cell r="O20617">
            <v>1158100</v>
          </cell>
        </row>
        <row r="20618">
          <cell r="A20618">
            <v>46003</v>
          </cell>
          <cell r="C20618" t="str">
            <v>SARUPETROL SAS</v>
          </cell>
          <cell r="F20618">
            <v>45946.597615740742</v>
          </cell>
          <cell r="G20618">
            <v>45966.597430555557</v>
          </cell>
          <cell r="H20618">
            <v>40</v>
          </cell>
          <cell r="O20618">
            <v>4689000</v>
          </cell>
        </row>
        <row r="20619">
          <cell r="A20619">
            <v>46003</v>
          </cell>
          <cell r="C20619" t="str">
            <v>SARUPETROL SAS</v>
          </cell>
          <cell r="F20619">
            <v>45975.326701388891</v>
          </cell>
          <cell r="G20619">
            <v>45995.326701388891</v>
          </cell>
          <cell r="H20619">
            <v>11</v>
          </cell>
          <cell r="O20619">
            <v>1465200</v>
          </cell>
        </row>
        <row r="20620">
          <cell r="A20620">
            <v>46003</v>
          </cell>
          <cell r="C20620" t="str">
            <v>SARUPETROL SAS</v>
          </cell>
          <cell r="F20620">
            <v>45981.452523148146</v>
          </cell>
          <cell r="G20620">
            <v>46001.452210648145</v>
          </cell>
          <cell r="H20620">
            <v>5</v>
          </cell>
          <cell r="O20620">
            <v>3906400</v>
          </cell>
        </row>
        <row r="20621">
          <cell r="A20621">
            <v>46003</v>
          </cell>
          <cell r="C20621" t="str">
            <v>SARUPETROL SAS</v>
          </cell>
          <cell r="F20621">
            <v>45989.264363425929</v>
          </cell>
          <cell r="G20621">
            <v>46009.264270833337</v>
          </cell>
          <cell r="H20621">
            <v>-3</v>
          </cell>
          <cell r="O20621">
            <v>3587400</v>
          </cell>
        </row>
        <row r="20622">
          <cell r="A20622">
            <v>46003</v>
          </cell>
          <cell r="C20622" t="str">
            <v>NOVA MAR DEVELOPMENT S A</v>
          </cell>
          <cell r="F20622">
            <v>45982.429583333331</v>
          </cell>
          <cell r="G20622">
            <v>46012.428807870368</v>
          </cell>
          <cell r="H20622">
            <v>-6</v>
          </cell>
          <cell r="O20622">
            <v>164692</v>
          </cell>
        </row>
        <row r="20623">
          <cell r="A20623">
            <v>46004</v>
          </cell>
          <cell r="C20623" t="str">
            <v>VENTAS MOSTRADOR</v>
          </cell>
          <cell r="F20623">
            <v>46004</v>
          </cell>
          <cell r="G20623">
            <v>46004</v>
          </cell>
          <cell r="H20623">
            <v>0</v>
          </cell>
          <cell r="O20623">
            <v>6600</v>
          </cell>
        </row>
        <row r="20624">
          <cell r="A20624">
            <v>46004</v>
          </cell>
          <cell r="C20624" t="str">
            <v>VENTAS MOSTRADOR</v>
          </cell>
          <cell r="F20624">
            <v>46004</v>
          </cell>
          <cell r="G20624">
            <v>46004</v>
          </cell>
          <cell r="H20624">
            <v>0</v>
          </cell>
          <cell r="O20624">
            <v>7000</v>
          </cell>
        </row>
        <row r="20625">
          <cell r="A20625">
            <v>46004</v>
          </cell>
          <cell r="C20625" t="str">
            <v>VENTAS MOSTRADOR</v>
          </cell>
          <cell r="F20625">
            <v>46004</v>
          </cell>
          <cell r="G20625">
            <v>46004</v>
          </cell>
          <cell r="H20625">
            <v>0</v>
          </cell>
          <cell r="O20625">
            <v>7200</v>
          </cell>
        </row>
        <row r="20626">
          <cell r="A20626">
            <v>46004</v>
          </cell>
          <cell r="C20626" t="str">
            <v>VENTAS MOSTRADOR</v>
          </cell>
          <cell r="F20626">
            <v>46004</v>
          </cell>
          <cell r="G20626">
            <v>46004</v>
          </cell>
          <cell r="H20626">
            <v>0</v>
          </cell>
          <cell r="O20626">
            <v>11682</v>
          </cell>
        </row>
        <row r="20627">
          <cell r="A20627">
            <v>46004</v>
          </cell>
          <cell r="C20627" t="str">
            <v>VENTAS MOSTRADOR</v>
          </cell>
          <cell r="F20627">
            <v>46004</v>
          </cell>
          <cell r="G20627">
            <v>46004</v>
          </cell>
          <cell r="H20627">
            <v>0</v>
          </cell>
          <cell r="O20627">
            <v>14000</v>
          </cell>
        </row>
        <row r="20628">
          <cell r="A20628">
            <v>46004</v>
          </cell>
          <cell r="C20628" t="str">
            <v>VENTAS MOSTRADOR</v>
          </cell>
          <cell r="F20628">
            <v>46004</v>
          </cell>
          <cell r="G20628">
            <v>46004</v>
          </cell>
          <cell r="H20628">
            <v>0</v>
          </cell>
          <cell r="O20628">
            <v>15480</v>
          </cell>
        </row>
        <row r="20629">
          <cell r="A20629">
            <v>46004</v>
          </cell>
          <cell r="C20629" t="str">
            <v>VENTAS MOSTRADOR</v>
          </cell>
          <cell r="F20629">
            <v>46004</v>
          </cell>
          <cell r="G20629">
            <v>46004</v>
          </cell>
          <cell r="H20629">
            <v>0</v>
          </cell>
          <cell r="O20629">
            <v>19665</v>
          </cell>
        </row>
        <row r="20630">
          <cell r="A20630">
            <v>46004</v>
          </cell>
          <cell r="C20630" t="str">
            <v>VENTAS MOSTRADOR</v>
          </cell>
          <cell r="F20630">
            <v>46004</v>
          </cell>
          <cell r="G20630">
            <v>46004</v>
          </cell>
          <cell r="H20630">
            <v>0</v>
          </cell>
          <cell r="O20630">
            <v>20000</v>
          </cell>
        </row>
        <row r="20631">
          <cell r="A20631">
            <v>46004</v>
          </cell>
          <cell r="C20631" t="str">
            <v>VENTAS MOSTRADOR</v>
          </cell>
          <cell r="F20631">
            <v>46004</v>
          </cell>
          <cell r="G20631">
            <v>46004</v>
          </cell>
          <cell r="H20631">
            <v>0</v>
          </cell>
          <cell r="O20631">
            <v>20150</v>
          </cell>
        </row>
        <row r="20632">
          <cell r="A20632">
            <v>46004</v>
          </cell>
          <cell r="C20632" t="str">
            <v>VENTAS MOSTRADOR</v>
          </cell>
          <cell r="F20632">
            <v>46004</v>
          </cell>
          <cell r="G20632">
            <v>46004</v>
          </cell>
          <cell r="H20632">
            <v>0</v>
          </cell>
          <cell r="O20632">
            <v>21250</v>
          </cell>
        </row>
        <row r="20633">
          <cell r="A20633">
            <v>46004</v>
          </cell>
          <cell r="C20633" t="str">
            <v>VENTAS MOSTRADOR</v>
          </cell>
          <cell r="F20633">
            <v>46004</v>
          </cell>
          <cell r="G20633">
            <v>46004</v>
          </cell>
          <cell r="H20633">
            <v>0</v>
          </cell>
          <cell r="O20633">
            <v>21850</v>
          </cell>
        </row>
        <row r="20634">
          <cell r="A20634">
            <v>46004</v>
          </cell>
          <cell r="C20634" t="str">
            <v>VENTAS MOSTRADOR</v>
          </cell>
          <cell r="F20634">
            <v>46004</v>
          </cell>
          <cell r="G20634">
            <v>46004</v>
          </cell>
          <cell r="H20634">
            <v>0</v>
          </cell>
          <cell r="O20634">
            <v>24000</v>
          </cell>
        </row>
        <row r="20635">
          <cell r="A20635">
            <v>46004</v>
          </cell>
          <cell r="C20635" t="str">
            <v>VENTAS MOSTRADOR</v>
          </cell>
          <cell r="F20635">
            <v>46004</v>
          </cell>
          <cell r="G20635">
            <v>46004</v>
          </cell>
          <cell r="H20635">
            <v>0</v>
          </cell>
          <cell r="O20635">
            <v>24000</v>
          </cell>
        </row>
        <row r="20636">
          <cell r="A20636">
            <v>46004</v>
          </cell>
          <cell r="C20636" t="str">
            <v>VENTAS MOSTRADOR</v>
          </cell>
          <cell r="F20636">
            <v>46004</v>
          </cell>
          <cell r="G20636">
            <v>46004</v>
          </cell>
          <cell r="H20636">
            <v>0</v>
          </cell>
          <cell r="O20636">
            <v>25120</v>
          </cell>
        </row>
        <row r="20637">
          <cell r="A20637">
            <v>46004</v>
          </cell>
          <cell r="C20637" t="str">
            <v>VENTAS MOSTRADOR</v>
          </cell>
          <cell r="F20637">
            <v>46004</v>
          </cell>
          <cell r="G20637">
            <v>46004</v>
          </cell>
          <cell r="H20637">
            <v>0</v>
          </cell>
          <cell r="O20637">
            <v>25440</v>
          </cell>
        </row>
        <row r="20638">
          <cell r="A20638">
            <v>46004</v>
          </cell>
          <cell r="C20638" t="str">
            <v>VENTAS MOSTRADOR</v>
          </cell>
          <cell r="F20638">
            <v>46004</v>
          </cell>
          <cell r="G20638">
            <v>46004</v>
          </cell>
          <cell r="H20638">
            <v>0</v>
          </cell>
          <cell r="O20638">
            <v>27400</v>
          </cell>
        </row>
        <row r="20639">
          <cell r="A20639">
            <v>46004</v>
          </cell>
          <cell r="C20639" t="str">
            <v>VENTAS MOSTRADOR</v>
          </cell>
          <cell r="F20639">
            <v>46004</v>
          </cell>
          <cell r="G20639">
            <v>46004</v>
          </cell>
          <cell r="H20639">
            <v>0</v>
          </cell>
          <cell r="O20639">
            <v>28000</v>
          </cell>
        </row>
        <row r="20640">
          <cell r="A20640">
            <v>46004</v>
          </cell>
          <cell r="C20640" t="str">
            <v>VENTAS MOSTRADOR</v>
          </cell>
          <cell r="F20640">
            <v>46004</v>
          </cell>
          <cell r="G20640">
            <v>46004</v>
          </cell>
          <cell r="H20640">
            <v>0</v>
          </cell>
          <cell r="O20640">
            <v>29310</v>
          </cell>
        </row>
        <row r="20641">
          <cell r="A20641">
            <v>46004</v>
          </cell>
          <cell r="C20641" t="str">
            <v>VENTAS MOSTRADOR</v>
          </cell>
          <cell r="F20641">
            <v>46004</v>
          </cell>
          <cell r="G20641">
            <v>46004</v>
          </cell>
          <cell r="H20641">
            <v>0</v>
          </cell>
          <cell r="O20641">
            <v>29340</v>
          </cell>
        </row>
        <row r="20642">
          <cell r="A20642">
            <v>46004</v>
          </cell>
          <cell r="C20642" t="str">
            <v>VENTAS MOSTRADOR</v>
          </cell>
          <cell r="F20642">
            <v>46004</v>
          </cell>
          <cell r="G20642">
            <v>46004</v>
          </cell>
          <cell r="H20642">
            <v>0</v>
          </cell>
          <cell r="O20642">
            <v>30390</v>
          </cell>
        </row>
        <row r="20643">
          <cell r="A20643">
            <v>46004</v>
          </cell>
          <cell r="C20643" t="str">
            <v>VENTAS MOSTRADOR</v>
          </cell>
          <cell r="F20643">
            <v>46004</v>
          </cell>
          <cell r="G20643">
            <v>46004</v>
          </cell>
          <cell r="H20643">
            <v>0</v>
          </cell>
          <cell r="O20643">
            <v>42000</v>
          </cell>
        </row>
        <row r="20644">
          <cell r="A20644">
            <v>46004</v>
          </cell>
          <cell r="C20644" t="str">
            <v>VENTAS MOSTRADOR</v>
          </cell>
          <cell r="F20644">
            <v>46004</v>
          </cell>
          <cell r="G20644">
            <v>46004</v>
          </cell>
          <cell r="H20644">
            <v>0</v>
          </cell>
          <cell r="O20644">
            <v>50000</v>
          </cell>
        </row>
        <row r="20645">
          <cell r="A20645">
            <v>46004</v>
          </cell>
          <cell r="C20645" t="str">
            <v>VENTAS MOSTRADOR</v>
          </cell>
          <cell r="F20645">
            <v>46004</v>
          </cell>
          <cell r="G20645">
            <v>46004</v>
          </cell>
          <cell r="H20645">
            <v>0</v>
          </cell>
          <cell r="O20645">
            <v>56000</v>
          </cell>
        </row>
        <row r="20646">
          <cell r="A20646">
            <v>46004</v>
          </cell>
          <cell r="C20646" t="str">
            <v>VENTAS MOSTRADOR</v>
          </cell>
          <cell r="F20646">
            <v>46004</v>
          </cell>
          <cell r="G20646">
            <v>46004</v>
          </cell>
          <cell r="H20646">
            <v>0</v>
          </cell>
          <cell r="O20646">
            <v>60110</v>
          </cell>
        </row>
        <row r="20647">
          <cell r="A20647">
            <v>46004</v>
          </cell>
          <cell r="C20647" t="str">
            <v>VENTAS MOSTRADOR</v>
          </cell>
          <cell r="F20647">
            <v>46004</v>
          </cell>
          <cell r="G20647">
            <v>46004</v>
          </cell>
          <cell r="H20647">
            <v>0</v>
          </cell>
          <cell r="O20647">
            <v>63280</v>
          </cell>
        </row>
        <row r="20648">
          <cell r="A20648">
            <v>46004</v>
          </cell>
          <cell r="C20648" t="str">
            <v>VENTAS MOSTRADOR</v>
          </cell>
          <cell r="F20648">
            <v>46004</v>
          </cell>
          <cell r="G20648">
            <v>46004</v>
          </cell>
          <cell r="H20648">
            <v>0</v>
          </cell>
          <cell r="O20648">
            <v>68200</v>
          </cell>
        </row>
        <row r="20649">
          <cell r="A20649">
            <v>46004</v>
          </cell>
          <cell r="C20649" t="str">
            <v>VENTAS MOSTRADOR</v>
          </cell>
          <cell r="F20649">
            <v>46004</v>
          </cell>
          <cell r="G20649">
            <v>46004</v>
          </cell>
          <cell r="H20649">
            <v>0</v>
          </cell>
          <cell r="O20649">
            <v>68905</v>
          </cell>
        </row>
        <row r="20650">
          <cell r="A20650">
            <v>46004</v>
          </cell>
          <cell r="C20650" t="str">
            <v>VENTAS MOSTRADOR</v>
          </cell>
          <cell r="F20650">
            <v>46004</v>
          </cell>
          <cell r="G20650">
            <v>46004</v>
          </cell>
          <cell r="H20650">
            <v>0</v>
          </cell>
          <cell r="O20650">
            <v>74028</v>
          </cell>
        </row>
        <row r="20651">
          <cell r="A20651">
            <v>46004</v>
          </cell>
          <cell r="C20651" t="str">
            <v>VENTAS MOSTRADOR</v>
          </cell>
          <cell r="F20651">
            <v>46004</v>
          </cell>
          <cell r="G20651">
            <v>46004</v>
          </cell>
          <cell r="H20651">
            <v>0</v>
          </cell>
          <cell r="O20651">
            <v>81300</v>
          </cell>
        </row>
        <row r="20652">
          <cell r="A20652">
            <v>46004</v>
          </cell>
          <cell r="C20652" t="str">
            <v>VENTAS MOSTRADOR</v>
          </cell>
          <cell r="F20652">
            <v>46004</v>
          </cell>
          <cell r="G20652">
            <v>46004</v>
          </cell>
          <cell r="H20652">
            <v>0</v>
          </cell>
          <cell r="O20652">
            <v>82550</v>
          </cell>
        </row>
        <row r="20653">
          <cell r="A20653">
            <v>46004</v>
          </cell>
          <cell r="C20653" t="str">
            <v>VENTAS MOSTRADOR</v>
          </cell>
          <cell r="F20653">
            <v>46004</v>
          </cell>
          <cell r="G20653">
            <v>46004</v>
          </cell>
          <cell r="H20653">
            <v>0</v>
          </cell>
          <cell r="O20653">
            <v>93940</v>
          </cell>
        </row>
        <row r="20654">
          <cell r="A20654">
            <v>46004</v>
          </cell>
          <cell r="C20654" t="str">
            <v>VENTAS MOSTRADOR</v>
          </cell>
          <cell r="F20654">
            <v>46004</v>
          </cell>
          <cell r="G20654">
            <v>46004</v>
          </cell>
          <cell r="H20654">
            <v>0</v>
          </cell>
          <cell r="O20654">
            <v>124600</v>
          </cell>
        </row>
        <row r="20655">
          <cell r="A20655">
            <v>46004</v>
          </cell>
          <cell r="C20655" t="str">
            <v>VENTAS MOSTRADOR</v>
          </cell>
          <cell r="F20655">
            <v>46004</v>
          </cell>
          <cell r="G20655">
            <v>46004</v>
          </cell>
          <cell r="H20655">
            <v>0</v>
          </cell>
          <cell r="O20655">
            <v>131574</v>
          </cell>
        </row>
        <row r="20656">
          <cell r="A20656">
            <v>46004</v>
          </cell>
          <cell r="C20656" t="str">
            <v>VENTAS MOSTRADOR</v>
          </cell>
          <cell r="F20656">
            <v>46004</v>
          </cell>
          <cell r="G20656">
            <v>46004</v>
          </cell>
          <cell r="H20656">
            <v>0</v>
          </cell>
          <cell r="O20656">
            <v>201120</v>
          </cell>
        </row>
        <row r="20657">
          <cell r="A20657">
            <v>46004</v>
          </cell>
          <cell r="C20657" t="str">
            <v>MEXICAN FOOD INDUSTRY SAS</v>
          </cell>
          <cell r="F20657">
            <v>46002.315520833334</v>
          </cell>
          <cell r="G20657">
            <v>46010.315393518518</v>
          </cell>
          <cell r="H20657">
            <v>-1</v>
          </cell>
          <cell r="O20657">
            <v>473800</v>
          </cell>
        </row>
        <row r="20658">
          <cell r="A20658">
            <v>46004</v>
          </cell>
          <cell r="C20658" t="str">
            <v>YULIET SOFIA MONRROY PASTOR</v>
          </cell>
          <cell r="F20658">
            <v>46004.339861111112</v>
          </cell>
          <cell r="G20658">
            <v>46005.339861111112</v>
          </cell>
          <cell r="H20658">
            <v>4</v>
          </cell>
          <cell r="O20658">
            <v>540200</v>
          </cell>
        </row>
        <row r="20659">
          <cell r="A20659">
            <v>46004</v>
          </cell>
          <cell r="C20659" t="str">
            <v>GERMAN ENRIQUE CADERON JIMENEZ</v>
          </cell>
          <cell r="F20659">
            <v>46002.405706018515</v>
          </cell>
          <cell r="G20659">
            <v>46010.405555555553</v>
          </cell>
          <cell r="H20659">
            <v>-3</v>
          </cell>
          <cell r="O20659">
            <v>842800</v>
          </cell>
        </row>
        <row r="20660">
          <cell r="A20660">
            <v>46004</v>
          </cell>
          <cell r="C20660" t="str">
            <v>VENTAS MOSTRADOR</v>
          </cell>
          <cell r="F20660">
            <v>46004</v>
          </cell>
          <cell r="G20660">
            <v>46004</v>
          </cell>
          <cell r="H20660">
            <v>0</v>
          </cell>
          <cell r="O20660">
            <v>1013840</v>
          </cell>
        </row>
        <row r="20661">
          <cell r="A20661">
            <v>46004</v>
          </cell>
          <cell r="C20661" t="str">
            <v>EL IMPERIO DEL CERDO PREMIUM S.A.S</v>
          </cell>
          <cell r="F20661">
            <v>46004.251932870371</v>
          </cell>
          <cell r="G20661">
            <v>46012.251585648148</v>
          </cell>
          <cell r="H20661">
            <v>-6</v>
          </cell>
          <cell r="O20661">
            <v>1582600</v>
          </cell>
        </row>
        <row r="20662">
          <cell r="A20662">
            <v>46004</v>
          </cell>
          <cell r="C20662" t="str">
            <v>MARCO DUVAN CHAPARRO GOMEZ</v>
          </cell>
          <cell r="F20662">
            <v>46004.240902777776</v>
          </cell>
          <cell r="G20662">
            <v>46005.240057870367</v>
          </cell>
          <cell r="H20662">
            <v>1</v>
          </cell>
          <cell r="O20662">
            <v>1588500</v>
          </cell>
        </row>
        <row r="20663">
          <cell r="A20663">
            <v>46004</v>
          </cell>
          <cell r="C20663" t="str">
            <v>LIDA INES HERNANDEZ ESCARRAGA</v>
          </cell>
          <cell r="F20663">
            <v>45988.262060185189</v>
          </cell>
          <cell r="G20663">
            <v>45990.261886574073</v>
          </cell>
          <cell r="H20663">
            <v>16</v>
          </cell>
          <cell r="O20663">
            <v>1269800</v>
          </cell>
        </row>
        <row r="20664">
          <cell r="A20664">
            <v>46004</v>
          </cell>
          <cell r="C20664" t="str">
            <v>LIDA INES HERNANDEZ ESCARRAGA</v>
          </cell>
          <cell r="F20664">
            <v>46001.252789351849</v>
          </cell>
          <cell r="G20664">
            <v>46003.252627314818</v>
          </cell>
          <cell r="H20664">
            <v>3</v>
          </cell>
          <cell r="O20664">
            <v>3530200</v>
          </cell>
        </row>
        <row r="20665">
          <cell r="A20665">
            <v>46004</v>
          </cell>
          <cell r="C20665" t="str">
            <v>RAFAEL ALFONSO DAZA RAMIREZ</v>
          </cell>
          <cell r="F20665">
            <v>46004.244872685187</v>
          </cell>
          <cell r="G20665">
            <v>46005.244490740741</v>
          </cell>
          <cell r="H20665">
            <v>1</v>
          </cell>
          <cell r="O20665">
            <v>96650</v>
          </cell>
        </row>
        <row r="20666">
          <cell r="A20666">
            <v>46004</v>
          </cell>
          <cell r="C20666" t="str">
            <v>VENTAS MOSTRADOR</v>
          </cell>
          <cell r="F20666">
            <v>46004</v>
          </cell>
          <cell r="G20666">
            <v>46004</v>
          </cell>
          <cell r="H20666">
            <v>0</v>
          </cell>
          <cell r="O20666">
            <v>547817</v>
          </cell>
        </row>
        <row r="20667">
          <cell r="A20667">
            <v>46004</v>
          </cell>
          <cell r="C20667" t="str">
            <v>VENTAS MOSTRADOR</v>
          </cell>
          <cell r="F20667">
            <v>46004</v>
          </cell>
          <cell r="G20667">
            <v>46004</v>
          </cell>
          <cell r="H20667">
            <v>0</v>
          </cell>
          <cell r="O20667">
            <v>659223</v>
          </cell>
        </row>
        <row r="20668">
          <cell r="A20668">
            <v>46004</v>
          </cell>
          <cell r="C20668" t="str">
            <v>RAFAEL ALFONSO DAZA RAMIREZ</v>
          </cell>
          <cell r="F20668">
            <v>46004.244872685187</v>
          </cell>
          <cell r="G20668">
            <v>46005.244490740741</v>
          </cell>
          <cell r="H20668">
            <v>1</v>
          </cell>
          <cell r="O20668">
            <v>3265000</v>
          </cell>
        </row>
        <row r="20669">
          <cell r="A20669">
            <v>46005</v>
          </cell>
          <cell r="C20669" t="str">
            <v>VENTAS MOSTRADOR</v>
          </cell>
          <cell r="F20669">
            <v>46005</v>
          </cell>
          <cell r="G20669">
            <v>46005</v>
          </cell>
          <cell r="H20669">
            <v>0</v>
          </cell>
          <cell r="O20669">
            <v>6175</v>
          </cell>
        </row>
        <row r="20670">
          <cell r="A20670">
            <v>46005</v>
          </cell>
          <cell r="C20670" t="str">
            <v>VENTAS MOSTRADOR</v>
          </cell>
          <cell r="F20670">
            <v>46005</v>
          </cell>
          <cell r="G20670">
            <v>46005</v>
          </cell>
          <cell r="H20670">
            <v>0</v>
          </cell>
          <cell r="O20670">
            <v>6600</v>
          </cell>
        </row>
        <row r="20671">
          <cell r="A20671">
            <v>46005</v>
          </cell>
          <cell r="C20671" t="str">
            <v>VENTAS MOSTRADOR</v>
          </cell>
          <cell r="F20671">
            <v>46005</v>
          </cell>
          <cell r="G20671">
            <v>46005</v>
          </cell>
          <cell r="H20671">
            <v>0</v>
          </cell>
          <cell r="O20671">
            <v>11880</v>
          </cell>
        </row>
        <row r="20672">
          <cell r="A20672">
            <v>46005</v>
          </cell>
          <cell r="C20672" t="str">
            <v>VENTAS MOSTRADOR</v>
          </cell>
          <cell r="F20672">
            <v>46005</v>
          </cell>
          <cell r="G20672">
            <v>46005</v>
          </cell>
          <cell r="H20672">
            <v>0</v>
          </cell>
          <cell r="O20672">
            <v>11940</v>
          </cell>
        </row>
        <row r="20673">
          <cell r="A20673">
            <v>46005</v>
          </cell>
          <cell r="C20673" t="str">
            <v>VENTAS MOSTRADOR</v>
          </cell>
          <cell r="F20673">
            <v>46005</v>
          </cell>
          <cell r="G20673">
            <v>46005</v>
          </cell>
          <cell r="H20673">
            <v>0</v>
          </cell>
          <cell r="O20673">
            <v>20000</v>
          </cell>
        </row>
        <row r="20674">
          <cell r="A20674">
            <v>46005</v>
          </cell>
          <cell r="C20674" t="str">
            <v>VENTAS MOSTRADOR</v>
          </cell>
          <cell r="F20674">
            <v>46005</v>
          </cell>
          <cell r="G20674">
            <v>46005</v>
          </cell>
          <cell r="H20674">
            <v>0</v>
          </cell>
          <cell r="O20674">
            <v>20300</v>
          </cell>
        </row>
        <row r="20675">
          <cell r="A20675">
            <v>46005</v>
          </cell>
          <cell r="C20675" t="str">
            <v>VENTAS MOSTRADOR</v>
          </cell>
          <cell r="F20675">
            <v>46005</v>
          </cell>
          <cell r="G20675">
            <v>46005</v>
          </cell>
          <cell r="H20675">
            <v>0</v>
          </cell>
          <cell r="O20675">
            <v>20600</v>
          </cell>
        </row>
        <row r="20676">
          <cell r="A20676">
            <v>46005</v>
          </cell>
          <cell r="C20676" t="str">
            <v>VENTAS MOSTRADOR</v>
          </cell>
          <cell r="F20676">
            <v>46005</v>
          </cell>
          <cell r="G20676">
            <v>46005</v>
          </cell>
          <cell r="H20676">
            <v>0</v>
          </cell>
          <cell r="O20676">
            <v>20650</v>
          </cell>
        </row>
        <row r="20677">
          <cell r="A20677">
            <v>46005</v>
          </cell>
          <cell r="C20677" t="str">
            <v>VENTAS MOSTRADOR</v>
          </cell>
          <cell r="F20677">
            <v>46005</v>
          </cell>
          <cell r="G20677">
            <v>46005</v>
          </cell>
          <cell r="H20677">
            <v>0</v>
          </cell>
          <cell r="O20677">
            <v>21430</v>
          </cell>
        </row>
        <row r="20678">
          <cell r="A20678">
            <v>46005</v>
          </cell>
          <cell r="C20678" t="str">
            <v>VENTAS MOSTRADOR</v>
          </cell>
          <cell r="F20678">
            <v>46005</v>
          </cell>
          <cell r="G20678">
            <v>46005</v>
          </cell>
          <cell r="H20678">
            <v>0</v>
          </cell>
          <cell r="O20678">
            <v>21640</v>
          </cell>
        </row>
        <row r="20679">
          <cell r="A20679">
            <v>46005</v>
          </cell>
          <cell r="C20679" t="str">
            <v>VENTAS MOSTRADOR</v>
          </cell>
          <cell r="F20679">
            <v>46005</v>
          </cell>
          <cell r="G20679">
            <v>46005</v>
          </cell>
          <cell r="H20679">
            <v>0</v>
          </cell>
          <cell r="O20679">
            <v>23000</v>
          </cell>
        </row>
        <row r="20680">
          <cell r="A20680">
            <v>46005</v>
          </cell>
          <cell r="C20680" t="str">
            <v>VENTAS MOSTRADOR</v>
          </cell>
          <cell r="F20680">
            <v>46005</v>
          </cell>
          <cell r="G20680">
            <v>46005</v>
          </cell>
          <cell r="H20680">
            <v>0</v>
          </cell>
          <cell r="O20680">
            <v>23080</v>
          </cell>
        </row>
        <row r="20681">
          <cell r="A20681">
            <v>46005</v>
          </cell>
          <cell r="C20681" t="str">
            <v>VENTAS MOSTRADOR</v>
          </cell>
          <cell r="F20681">
            <v>46005</v>
          </cell>
          <cell r="G20681">
            <v>46005</v>
          </cell>
          <cell r="H20681">
            <v>0</v>
          </cell>
          <cell r="O20681">
            <v>24240</v>
          </cell>
        </row>
        <row r="20682">
          <cell r="A20682">
            <v>46005</v>
          </cell>
          <cell r="C20682" t="str">
            <v>VENTAS MOSTRADOR</v>
          </cell>
          <cell r="F20682">
            <v>46005</v>
          </cell>
          <cell r="G20682">
            <v>46005</v>
          </cell>
          <cell r="H20682">
            <v>0</v>
          </cell>
          <cell r="O20682">
            <v>24640</v>
          </cell>
        </row>
        <row r="20683">
          <cell r="A20683">
            <v>46005</v>
          </cell>
          <cell r="C20683" t="str">
            <v>VENTAS MOSTRADOR</v>
          </cell>
          <cell r="F20683">
            <v>46005</v>
          </cell>
          <cell r="G20683">
            <v>46005</v>
          </cell>
          <cell r="H20683">
            <v>0</v>
          </cell>
          <cell r="O20683">
            <v>25040</v>
          </cell>
        </row>
        <row r="20684">
          <cell r="A20684">
            <v>46005</v>
          </cell>
          <cell r="C20684" t="str">
            <v>VENTAS MOSTRADOR</v>
          </cell>
          <cell r="F20684">
            <v>46005</v>
          </cell>
          <cell r="G20684">
            <v>46005</v>
          </cell>
          <cell r="H20684">
            <v>0</v>
          </cell>
          <cell r="O20684">
            <v>25200</v>
          </cell>
        </row>
        <row r="20685">
          <cell r="A20685">
            <v>46005</v>
          </cell>
          <cell r="C20685" t="str">
            <v>VENTAS MOSTRADOR</v>
          </cell>
          <cell r="F20685">
            <v>46005</v>
          </cell>
          <cell r="G20685">
            <v>46005</v>
          </cell>
          <cell r="H20685">
            <v>0</v>
          </cell>
          <cell r="O20685">
            <v>30550</v>
          </cell>
        </row>
        <row r="20686">
          <cell r="A20686">
            <v>46005</v>
          </cell>
          <cell r="C20686" t="str">
            <v>VENTAS MOSTRADOR</v>
          </cell>
          <cell r="F20686">
            <v>46005</v>
          </cell>
          <cell r="G20686">
            <v>46005</v>
          </cell>
          <cell r="H20686">
            <v>0</v>
          </cell>
          <cell r="O20686">
            <v>30620</v>
          </cell>
        </row>
        <row r="20687">
          <cell r="A20687">
            <v>46005</v>
          </cell>
          <cell r="C20687" t="str">
            <v>VENTAS MOSTRADOR</v>
          </cell>
          <cell r="F20687">
            <v>46005</v>
          </cell>
          <cell r="G20687">
            <v>46005</v>
          </cell>
          <cell r="H20687">
            <v>0</v>
          </cell>
          <cell r="O20687">
            <v>32840</v>
          </cell>
        </row>
        <row r="20688">
          <cell r="A20688">
            <v>46005</v>
          </cell>
          <cell r="C20688" t="str">
            <v>VENTAS MOSTRADOR</v>
          </cell>
          <cell r="F20688">
            <v>46005</v>
          </cell>
          <cell r="G20688">
            <v>46005</v>
          </cell>
          <cell r="H20688">
            <v>0</v>
          </cell>
          <cell r="O20688">
            <v>33000</v>
          </cell>
        </row>
        <row r="20689">
          <cell r="A20689">
            <v>46005</v>
          </cell>
          <cell r="C20689" t="str">
            <v>VENTAS MOSTRADOR</v>
          </cell>
          <cell r="F20689">
            <v>46005</v>
          </cell>
          <cell r="G20689">
            <v>46005</v>
          </cell>
          <cell r="H20689">
            <v>0</v>
          </cell>
          <cell r="O20689">
            <v>40940</v>
          </cell>
        </row>
        <row r="20690">
          <cell r="A20690">
            <v>46005</v>
          </cell>
          <cell r="C20690" t="str">
            <v>VENTAS MOSTRADOR</v>
          </cell>
          <cell r="F20690">
            <v>46005</v>
          </cell>
          <cell r="G20690">
            <v>46005</v>
          </cell>
          <cell r="H20690">
            <v>0</v>
          </cell>
          <cell r="O20690">
            <v>52512</v>
          </cell>
        </row>
        <row r="20691">
          <cell r="A20691">
            <v>46005</v>
          </cell>
          <cell r="C20691" t="str">
            <v>VENTAS MOSTRADOR</v>
          </cell>
          <cell r="F20691">
            <v>46005</v>
          </cell>
          <cell r="G20691">
            <v>46005</v>
          </cell>
          <cell r="H20691">
            <v>0</v>
          </cell>
          <cell r="O20691">
            <v>53860</v>
          </cell>
        </row>
        <row r="20692">
          <cell r="A20692">
            <v>46005</v>
          </cell>
          <cell r="C20692" t="str">
            <v>VENTAS MOSTRADOR</v>
          </cell>
          <cell r="F20692">
            <v>46005</v>
          </cell>
          <cell r="G20692">
            <v>46005</v>
          </cell>
          <cell r="H20692">
            <v>0</v>
          </cell>
          <cell r="O20692">
            <v>62600</v>
          </cell>
        </row>
        <row r="20693">
          <cell r="A20693">
            <v>46005</v>
          </cell>
          <cell r="C20693" t="str">
            <v>VENTAS MOSTRADOR</v>
          </cell>
          <cell r="F20693">
            <v>46005</v>
          </cell>
          <cell r="G20693">
            <v>46005</v>
          </cell>
          <cell r="H20693">
            <v>0</v>
          </cell>
          <cell r="O20693">
            <v>63020</v>
          </cell>
        </row>
        <row r="20694">
          <cell r="A20694">
            <v>46005</v>
          </cell>
          <cell r="C20694" t="str">
            <v>ANGEL LUIS RIVAS CAMERO</v>
          </cell>
          <cell r="F20694">
            <v>46004.267928240741</v>
          </cell>
          <cell r="G20694">
            <v>46005.267708333333</v>
          </cell>
          <cell r="H20694">
            <v>1</v>
          </cell>
          <cell r="O20694">
            <v>65860</v>
          </cell>
        </row>
        <row r="20695">
          <cell r="A20695">
            <v>46005</v>
          </cell>
          <cell r="C20695" t="str">
            <v>VENTAS MOSTRADOR</v>
          </cell>
          <cell r="F20695">
            <v>46005</v>
          </cell>
          <cell r="G20695">
            <v>46005</v>
          </cell>
          <cell r="H20695">
            <v>0</v>
          </cell>
          <cell r="O20695">
            <v>68242</v>
          </cell>
        </row>
        <row r="20696">
          <cell r="A20696">
            <v>46005</v>
          </cell>
          <cell r="C20696" t="str">
            <v>VENTAS MOSTRADOR</v>
          </cell>
          <cell r="F20696">
            <v>46005</v>
          </cell>
          <cell r="G20696">
            <v>46005</v>
          </cell>
          <cell r="H20696">
            <v>0</v>
          </cell>
          <cell r="O20696">
            <v>73515</v>
          </cell>
        </row>
        <row r="20697">
          <cell r="A20697">
            <v>46005</v>
          </cell>
          <cell r="C20697" t="str">
            <v>VENTAS MOSTRADOR</v>
          </cell>
          <cell r="F20697">
            <v>46005</v>
          </cell>
          <cell r="G20697">
            <v>46005</v>
          </cell>
          <cell r="H20697">
            <v>0</v>
          </cell>
          <cell r="O20697">
            <v>75800</v>
          </cell>
        </row>
        <row r="20698">
          <cell r="A20698">
            <v>46005</v>
          </cell>
          <cell r="C20698" t="str">
            <v>VENTAS MOSTRADOR</v>
          </cell>
          <cell r="F20698">
            <v>46005</v>
          </cell>
          <cell r="G20698">
            <v>46005</v>
          </cell>
          <cell r="H20698">
            <v>0</v>
          </cell>
          <cell r="O20698">
            <v>77440</v>
          </cell>
        </row>
        <row r="20699">
          <cell r="A20699">
            <v>46005</v>
          </cell>
          <cell r="C20699" t="str">
            <v>VENTAS MOSTRADOR</v>
          </cell>
          <cell r="F20699">
            <v>46005</v>
          </cell>
          <cell r="G20699">
            <v>46005</v>
          </cell>
          <cell r="H20699">
            <v>0</v>
          </cell>
          <cell r="O20699">
            <v>80000</v>
          </cell>
        </row>
        <row r="20700">
          <cell r="A20700">
            <v>46005</v>
          </cell>
          <cell r="C20700" t="str">
            <v>VENTAS MOSTRADOR</v>
          </cell>
          <cell r="F20700">
            <v>46005</v>
          </cell>
          <cell r="G20700">
            <v>46005</v>
          </cell>
          <cell r="H20700">
            <v>0</v>
          </cell>
          <cell r="O20700">
            <v>87420</v>
          </cell>
        </row>
        <row r="20701">
          <cell r="A20701">
            <v>46005</v>
          </cell>
          <cell r="C20701" t="str">
            <v>RIVERA BLANCO YOSMARY</v>
          </cell>
          <cell r="F20701">
            <v>46001.294583333336</v>
          </cell>
          <cell r="G20701">
            <v>46009.293958333335</v>
          </cell>
          <cell r="H20701">
            <v>-5</v>
          </cell>
          <cell r="O20701">
            <v>94350</v>
          </cell>
        </row>
        <row r="20702">
          <cell r="A20702">
            <v>46005</v>
          </cell>
          <cell r="C20702" t="str">
            <v>VENTAS MOSTRADOR</v>
          </cell>
          <cell r="F20702">
            <v>46005</v>
          </cell>
          <cell r="G20702">
            <v>46005</v>
          </cell>
          <cell r="H20702">
            <v>0</v>
          </cell>
          <cell r="O20702">
            <v>132668</v>
          </cell>
        </row>
        <row r="20703">
          <cell r="A20703">
            <v>46005</v>
          </cell>
          <cell r="C20703" t="str">
            <v>BASTIDAS MEDINA MARCELA</v>
          </cell>
          <cell r="F20703">
            <v>45996.360046296293</v>
          </cell>
          <cell r="G20703">
            <v>45997.359930555554</v>
          </cell>
          <cell r="H20703">
            <v>10</v>
          </cell>
          <cell r="O20703">
            <v>167800.03999999998</v>
          </cell>
        </row>
        <row r="20704">
          <cell r="A20704">
            <v>46005</v>
          </cell>
          <cell r="C20704" t="str">
            <v>BASTIDAS MEDINA MARCELA</v>
          </cell>
          <cell r="F20704">
            <v>46001.272928240738</v>
          </cell>
          <cell r="G20704">
            <v>46002.272511574076</v>
          </cell>
          <cell r="H20704">
            <v>5</v>
          </cell>
          <cell r="O20704">
            <v>184000</v>
          </cell>
        </row>
        <row r="20705">
          <cell r="A20705">
            <v>46005</v>
          </cell>
          <cell r="C20705" t="str">
            <v>BASTIDAS MEDINA MARCELA</v>
          </cell>
          <cell r="F20705">
            <v>46002.379641203705</v>
          </cell>
          <cell r="G20705">
            <v>46003.379421296297</v>
          </cell>
          <cell r="H20705">
            <v>4</v>
          </cell>
          <cell r="O20705">
            <v>492500</v>
          </cell>
        </row>
        <row r="20706">
          <cell r="A20706">
            <v>46005</v>
          </cell>
          <cell r="C20706" t="str">
            <v>FAUSTO  GARCIA CALDERON</v>
          </cell>
          <cell r="F20706">
            <v>45996.3434375</v>
          </cell>
          <cell r="G20706">
            <v>46004.343206018515</v>
          </cell>
          <cell r="H20706">
            <v>2</v>
          </cell>
          <cell r="O20706">
            <v>680400</v>
          </cell>
        </row>
        <row r="20707">
          <cell r="A20707">
            <v>46005</v>
          </cell>
          <cell r="C20707" t="str">
            <v>VENTAS MOSTRADOR</v>
          </cell>
          <cell r="F20707">
            <v>46005</v>
          </cell>
          <cell r="G20707">
            <v>46005</v>
          </cell>
          <cell r="H20707">
            <v>0</v>
          </cell>
          <cell r="O20707">
            <v>676887</v>
          </cell>
        </row>
        <row r="20708">
          <cell r="A20708">
            <v>46005</v>
          </cell>
          <cell r="C20708" t="str">
            <v>THE NEXT SHOT S.A.S</v>
          </cell>
          <cell r="F20708">
            <v>46002.310428240744</v>
          </cell>
          <cell r="G20708">
            <v>46003.310312499998</v>
          </cell>
          <cell r="H20708">
            <v>3</v>
          </cell>
          <cell r="O20708">
            <v>643400</v>
          </cell>
        </row>
        <row r="20709">
          <cell r="A20709">
            <v>46005</v>
          </cell>
          <cell r="C20709" t="str">
            <v>THE NEXT SHOT S.A.S</v>
          </cell>
          <cell r="F20709">
            <v>46004.328414351854</v>
          </cell>
          <cell r="G20709">
            <v>46005.32712962963</v>
          </cell>
          <cell r="H20709">
            <v>1</v>
          </cell>
          <cell r="O20709">
            <v>676950</v>
          </cell>
        </row>
        <row r="20710">
          <cell r="A20710">
            <v>46005</v>
          </cell>
          <cell r="C20710" t="str">
            <v>VENTAS MOSTRADOR</v>
          </cell>
          <cell r="F20710">
            <v>46005</v>
          </cell>
          <cell r="G20710">
            <v>46005</v>
          </cell>
          <cell r="H20710">
            <v>0</v>
          </cell>
          <cell r="O20710">
            <v>1583722</v>
          </cell>
        </row>
        <row r="20711">
          <cell r="A20711">
            <v>46006</v>
          </cell>
          <cell r="C20711" t="str">
            <v>VENTAS MOSTRADOR</v>
          </cell>
          <cell r="F20711">
            <v>46006</v>
          </cell>
          <cell r="G20711">
            <v>46006</v>
          </cell>
          <cell r="H20711">
            <v>0</v>
          </cell>
          <cell r="O20711">
            <v>1</v>
          </cell>
        </row>
        <row r="20712">
          <cell r="A20712">
            <v>46006</v>
          </cell>
          <cell r="C20712" t="str">
            <v>VENTAS MOSTRADOR</v>
          </cell>
          <cell r="F20712">
            <v>46006</v>
          </cell>
          <cell r="G20712">
            <v>46006</v>
          </cell>
          <cell r="H20712">
            <v>0</v>
          </cell>
          <cell r="O20712">
            <v>7800</v>
          </cell>
        </row>
        <row r="20713">
          <cell r="A20713">
            <v>46006</v>
          </cell>
          <cell r="C20713" t="str">
            <v>VENTAS MOSTRADOR</v>
          </cell>
          <cell r="F20713">
            <v>46006</v>
          </cell>
          <cell r="G20713">
            <v>46006</v>
          </cell>
          <cell r="H20713">
            <v>0</v>
          </cell>
          <cell r="O20713">
            <v>20400</v>
          </cell>
        </row>
        <row r="20714">
          <cell r="A20714">
            <v>46006</v>
          </cell>
          <cell r="C20714" t="str">
            <v>VENTAS MOSTRADOR</v>
          </cell>
          <cell r="F20714">
            <v>46006</v>
          </cell>
          <cell r="G20714">
            <v>46006</v>
          </cell>
          <cell r="H20714">
            <v>0</v>
          </cell>
          <cell r="O20714">
            <v>24440</v>
          </cell>
        </row>
        <row r="20715">
          <cell r="A20715">
            <v>46006</v>
          </cell>
          <cell r="C20715" t="str">
            <v>VENTAS MOSTRADOR</v>
          </cell>
          <cell r="F20715">
            <v>46006</v>
          </cell>
          <cell r="G20715">
            <v>46006</v>
          </cell>
          <cell r="H20715">
            <v>0</v>
          </cell>
          <cell r="O20715">
            <v>35200</v>
          </cell>
        </row>
        <row r="20716">
          <cell r="A20716">
            <v>46006</v>
          </cell>
          <cell r="C20716" t="str">
            <v>VENTAS MOSTRADOR</v>
          </cell>
          <cell r="F20716">
            <v>46006</v>
          </cell>
          <cell r="G20716">
            <v>46006</v>
          </cell>
          <cell r="H20716">
            <v>0</v>
          </cell>
          <cell r="O20716">
            <v>35505</v>
          </cell>
        </row>
        <row r="20717">
          <cell r="A20717">
            <v>46006</v>
          </cell>
          <cell r="C20717" t="str">
            <v>VENTAS MOSTRADOR</v>
          </cell>
          <cell r="F20717">
            <v>46006</v>
          </cell>
          <cell r="G20717">
            <v>46006</v>
          </cell>
          <cell r="H20717">
            <v>0</v>
          </cell>
          <cell r="O20717">
            <v>119280</v>
          </cell>
        </row>
        <row r="20718">
          <cell r="A20718">
            <v>46006</v>
          </cell>
          <cell r="C20718" t="str">
            <v>VENTAS MOSTRADOR</v>
          </cell>
          <cell r="O20718">
            <v>0</v>
          </cell>
        </row>
        <row r="20719">
          <cell r="A20719">
            <v>46006</v>
          </cell>
          <cell r="C20719" t="str">
            <v>SONIA CONTANZA CARDENAS MURCIA</v>
          </cell>
          <cell r="F20719">
            <v>46006.267685185187</v>
          </cell>
          <cell r="G20719">
            <v>46007.266701388886</v>
          </cell>
          <cell r="H20719">
            <v>0</v>
          </cell>
          <cell r="O20719">
            <v>124000</v>
          </cell>
        </row>
        <row r="20720">
          <cell r="A20720">
            <v>46006</v>
          </cell>
          <cell r="C20720" t="str">
            <v>VENTAS MOSTRADOR</v>
          </cell>
          <cell r="F20720">
            <v>46006</v>
          </cell>
          <cell r="G20720">
            <v>46006</v>
          </cell>
          <cell r="H20720">
            <v>0</v>
          </cell>
          <cell r="O20720">
            <v>125000</v>
          </cell>
        </row>
        <row r="20721">
          <cell r="A20721">
            <v>46006</v>
          </cell>
          <cell r="C20721" t="str">
            <v>JUAN MANUEL PALLARES ARRIETA</v>
          </cell>
          <cell r="F20721">
            <v>46002.576979166668</v>
          </cell>
          <cell r="G20721">
            <v>46003.576863425929</v>
          </cell>
          <cell r="H20721">
            <v>4</v>
          </cell>
          <cell r="O20721">
            <v>126300</v>
          </cell>
        </row>
        <row r="20722">
          <cell r="A20722">
            <v>46006</v>
          </cell>
          <cell r="C20722" t="str">
            <v>JUAN DAVID MENESES ARIZA</v>
          </cell>
          <cell r="F20722">
            <v>46006.504479166666</v>
          </cell>
          <cell r="G20722">
            <v>46014.504479166666</v>
          </cell>
          <cell r="H20722">
            <v>-5</v>
          </cell>
          <cell r="O20722">
            <v>148400</v>
          </cell>
        </row>
        <row r="20723">
          <cell r="A20723">
            <v>46006</v>
          </cell>
          <cell r="C20723" t="str">
            <v>VENTAS MOSTRADOR</v>
          </cell>
          <cell r="F20723">
            <v>46006</v>
          </cell>
          <cell r="G20723">
            <v>46006</v>
          </cell>
          <cell r="H20723">
            <v>0</v>
          </cell>
          <cell r="O20723">
            <v>39602</v>
          </cell>
        </row>
        <row r="20724">
          <cell r="A20724">
            <v>46006</v>
          </cell>
          <cell r="C20724" t="str">
            <v>VENTAS MOSTRADOR</v>
          </cell>
          <cell r="F20724">
            <v>46006</v>
          </cell>
          <cell r="G20724">
            <v>46006</v>
          </cell>
          <cell r="H20724">
            <v>0</v>
          </cell>
          <cell r="O20724">
            <v>160077</v>
          </cell>
        </row>
        <row r="20725">
          <cell r="A20725">
            <v>46006</v>
          </cell>
          <cell r="C20725" t="str">
            <v>MUNCHER SAS</v>
          </cell>
          <cell r="F20725">
            <v>45962.453356481485</v>
          </cell>
          <cell r="G20725">
            <v>45992.452708333331</v>
          </cell>
          <cell r="H20725">
            <v>17</v>
          </cell>
          <cell r="O20725">
            <v>201400</v>
          </cell>
        </row>
        <row r="20726">
          <cell r="A20726">
            <v>46006</v>
          </cell>
          <cell r="C20726" t="str">
            <v>AVICOLA RENACER MC SAS</v>
          </cell>
          <cell r="F20726">
            <v>46006.28702546296</v>
          </cell>
          <cell r="G20726">
            <v>46007.286898148152</v>
          </cell>
          <cell r="H20726">
            <v>13</v>
          </cell>
          <cell r="O20726">
            <v>213600</v>
          </cell>
        </row>
        <row r="20727">
          <cell r="A20727">
            <v>46006</v>
          </cell>
          <cell r="C20727" t="str">
            <v>PINEDA FORERO ARNOBIS</v>
          </cell>
          <cell r="F20727">
            <v>46003.335578703707</v>
          </cell>
          <cell r="G20727">
            <v>46004.335486111115</v>
          </cell>
          <cell r="H20727">
            <v>3</v>
          </cell>
          <cell r="O20727">
            <v>232800</v>
          </cell>
        </row>
        <row r="20728">
          <cell r="A20728">
            <v>46006</v>
          </cell>
          <cell r="C20728" t="str">
            <v>CARLOS ANDRES CORTES PACHON</v>
          </cell>
          <cell r="F20728">
            <v>46003.334768518522</v>
          </cell>
          <cell r="G20728">
            <v>46004.331979166665</v>
          </cell>
          <cell r="H20728">
            <v>3</v>
          </cell>
          <cell r="O20728">
            <v>322000</v>
          </cell>
        </row>
        <row r="20729">
          <cell r="A20729">
            <v>46006</v>
          </cell>
          <cell r="C20729" t="str">
            <v>CARLOS ANDRES CORTES PACHON</v>
          </cell>
          <cell r="F20729">
            <v>46004.333379629628</v>
          </cell>
          <cell r="G20729">
            <v>46005.333171296297</v>
          </cell>
          <cell r="H20729">
            <v>2</v>
          </cell>
          <cell r="O20729">
            <v>363900</v>
          </cell>
        </row>
        <row r="20730">
          <cell r="A20730">
            <v>46006</v>
          </cell>
          <cell r="C20730" t="str">
            <v xml:space="preserve">A MANO SAS </v>
          </cell>
          <cell r="F20730">
            <v>45997.482569444444</v>
          </cell>
          <cell r="G20730">
            <v>46005.482395833336</v>
          </cell>
          <cell r="H20730">
            <v>2</v>
          </cell>
          <cell r="O20730">
            <v>377200</v>
          </cell>
        </row>
        <row r="20731">
          <cell r="A20731">
            <v>46006</v>
          </cell>
          <cell r="C20731" t="str">
            <v>HUMO CAFE &amp; BISTRO SAS</v>
          </cell>
          <cell r="F20731">
            <v>46001.286574074074</v>
          </cell>
          <cell r="G20731">
            <v>46002.280081018522</v>
          </cell>
          <cell r="H20731">
            <v>5</v>
          </cell>
          <cell r="O20731">
            <v>407850</v>
          </cell>
        </row>
        <row r="20732">
          <cell r="A20732">
            <v>46006</v>
          </cell>
          <cell r="C20732" t="str">
            <v>CARLOS ANDRES HERNANDEZ MARTINEZ</v>
          </cell>
          <cell r="F20732">
            <v>46003.681898148148</v>
          </cell>
          <cell r="G20732">
            <v>46004.681770833333</v>
          </cell>
          <cell r="H20732">
            <v>5</v>
          </cell>
          <cell r="O20732">
            <v>425499.99</v>
          </cell>
        </row>
        <row r="20733">
          <cell r="A20733">
            <v>46006</v>
          </cell>
          <cell r="C20733" t="str">
            <v>NESTOR ABEL NOREÑA URREA</v>
          </cell>
          <cell r="F20733">
            <v>46004.423472222225</v>
          </cell>
          <cell r="G20733">
            <v>46005.42292824074</v>
          </cell>
          <cell r="H20733">
            <v>4</v>
          </cell>
          <cell r="O20733">
            <v>642600</v>
          </cell>
        </row>
        <row r="20734">
          <cell r="A20734">
            <v>46006</v>
          </cell>
          <cell r="C20734" t="str">
            <v>IVAN RODRIGO LUQUE RESTREPO0</v>
          </cell>
          <cell r="F20734">
            <v>45995.360486111109</v>
          </cell>
          <cell r="G20734">
            <v>46003.342152777775</v>
          </cell>
          <cell r="H20734">
            <v>4</v>
          </cell>
          <cell r="O20734">
            <v>793099.94</v>
          </cell>
        </row>
        <row r="20735">
          <cell r="A20735">
            <v>46006</v>
          </cell>
          <cell r="C20735" t="str">
            <v>GERMAN ENRIQUE CADERON JIMENEZ</v>
          </cell>
          <cell r="F20735">
            <v>46006.400636574072</v>
          </cell>
          <cell r="G20735">
            <v>46014.400312500002</v>
          </cell>
          <cell r="H20735">
            <v>-7</v>
          </cell>
          <cell r="O20735">
            <v>840000</v>
          </cell>
        </row>
        <row r="20736">
          <cell r="A20736">
            <v>46006</v>
          </cell>
          <cell r="C20736" t="str">
            <v>CIELO ALEXANDRA MENDOZA RODRIGUEZ</v>
          </cell>
          <cell r="F20736">
            <v>46004.371076388888</v>
          </cell>
          <cell r="G20736">
            <v>46005.37090277778</v>
          </cell>
          <cell r="H20736">
            <v>4</v>
          </cell>
          <cell r="O20736">
            <v>850999.98</v>
          </cell>
        </row>
        <row r="20737">
          <cell r="A20737">
            <v>46006</v>
          </cell>
          <cell r="C20737" t="str">
            <v>CRISTIAN  ROJAS RIVERA</v>
          </cell>
          <cell r="F20737">
            <v>46004.373703703706</v>
          </cell>
          <cell r="G20737">
            <v>46010.371516203704</v>
          </cell>
          <cell r="H20737">
            <v>-1</v>
          </cell>
          <cell r="O20737">
            <v>980750.01</v>
          </cell>
        </row>
        <row r="20738">
          <cell r="A20738">
            <v>46006</v>
          </cell>
          <cell r="C20738" t="str">
            <v>VENTANITA DEL ALMA SAS</v>
          </cell>
          <cell r="F20738">
            <v>45983.348773148151</v>
          </cell>
          <cell r="G20738">
            <v>45991.348634259259</v>
          </cell>
          <cell r="H20738">
            <v>23</v>
          </cell>
          <cell r="O20738">
            <v>1109450</v>
          </cell>
        </row>
        <row r="20739">
          <cell r="A20739">
            <v>46006</v>
          </cell>
          <cell r="C20739" t="str">
            <v>PODER BGTA SAS</v>
          </cell>
          <cell r="F20739">
            <v>45989.578541666669</v>
          </cell>
          <cell r="G20739">
            <v>46019.577326388891</v>
          </cell>
          <cell r="H20739">
            <v>2</v>
          </cell>
          <cell r="O20739">
            <v>1459880.9669999999</v>
          </cell>
        </row>
        <row r="20740">
          <cell r="A20740">
            <v>46006</v>
          </cell>
          <cell r="C20740" t="str">
            <v>PODER BGTA SAS</v>
          </cell>
          <cell r="F20740">
            <v>45994.282708333332</v>
          </cell>
          <cell r="G20740">
            <v>46024.269236111111</v>
          </cell>
          <cell r="H20740">
            <v>-3</v>
          </cell>
          <cell r="O20740">
            <v>144997.21599999999</v>
          </cell>
        </row>
        <row r="20741">
          <cell r="A20741">
            <v>46006</v>
          </cell>
          <cell r="C20741" t="str">
            <v>CIELO ALEXANDRA MENDOZA RODRIGUEZ</v>
          </cell>
          <cell r="F20741">
            <v>46004.368368055555</v>
          </cell>
          <cell r="G20741">
            <v>46005.368263888886</v>
          </cell>
          <cell r="H20741">
            <v>4</v>
          </cell>
          <cell r="O20741">
            <v>1961500.03</v>
          </cell>
        </row>
        <row r="20742">
          <cell r="A20742">
            <v>46006</v>
          </cell>
          <cell r="C20742" t="str">
            <v>VENTAS MOSTRADOR</v>
          </cell>
          <cell r="O20742">
            <v>0</v>
          </cell>
        </row>
        <row r="20743">
          <cell r="A20743">
            <v>46006</v>
          </cell>
          <cell r="C20743" t="str">
            <v>POLA Y TEJO SAS</v>
          </cell>
          <cell r="F20743">
            <v>45992.654131944444</v>
          </cell>
          <cell r="G20743">
            <v>46007.653877314813</v>
          </cell>
          <cell r="H20743">
            <v>2</v>
          </cell>
          <cell r="O20743">
            <v>1071650</v>
          </cell>
        </row>
        <row r="20744">
          <cell r="A20744">
            <v>46006</v>
          </cell>
          <cell r="C20744" t="str">
            <v>POLA Y TEJO SAS</v>
          </cell>
          <cell r="F20744">
            <v>45994.459456018521</v>
          </cell>
          <cell r="G20744">
            <v>46009.459236111114</v>
          </cell>
          <cell r="H20744">
            <v>0</v>
          </cell>
          <cell r="O20744">
            <v>602700</v>
          </cell>
        </row>
        <row r="20745">
          <cell r="A20745">
            <v>46006</v>
          </cell>
          <cell r="C20745" t="str">
            <v>POLA Y TEJO SAS</v>
          </cell>
          <cell r="F20745">
            <v>45996.522164351853</v>
          </cell>
          <cell r="G20745">
            <v>46011.521643518521</v>
          </cell>
          <cell r="H20745">
            <v>-2</v>
          </cell>
          <cell r="O20745">
            <v>352500</v>
          </cell>
        </row>
        <row r="20746">
          <cell r="A20746">
            <v>46006</v>
          </cell>
          <cell r="C20746" t="str">
            <v>JOSE RODRIGO SUAREZ TORRES</v>
          </cell>
          <cell r="F20746">
            <v>46006.273622685185</v>
          </cell>
          <cell r="G20746">
            <v>46007.272094907406</v>
          </cell>
          <cell r="H20746">
            <v>0</v>
          </cell>
          <cell r="O20746">
            <v>2989400.38</v>
          </cell>
        </row>
        <row r="20747">
          <cell r="A20747">
            <v>46006</v>
          </cell>
          <cell r="C20747" t="str">
            <v>PENTAGONO INVERSIONES SAS</v>
          </cell>
          <cell r="F20747">
            <v>45981.335879629631</v>
          </cell>
          <cell r="G20747">
            <v>46011.335775462961</v>
          </cell>
          <cell r="H20747">
            <v>-4</v>
          </cell>
          <cell r="O20747">
            <v>3020300</v>
          </cell>
        </row>
        <row r="20748">
          <cell r="A20748">
            <v>46006</v>
          </cell>
          <cell r="C20748" t="str">
            <v>SMILE BOGOTA SAS</v>
          </cell>
          <cell r="F20748">
            <v>45988.583935185183</v>
          </cell>
          <cell r="G20748">
            <v>46003.583761574075</v>
          </cell>
          <cell r="H20748">
            <v>6</v>
          </cell>
          <cell r="O20748">
            <v>166355</v>
          </cell>
        </row>
        <row r="20749">
          <cell r="A20749">
            <v>46006</v>
          </cell>
          <cell r="C20749" t="str">
            <v>SMILE BOGOTA SAS</v>
          </cell>
          <cell r="F20749">
            <v>45989.520486111112</v>
          </cell>
          <cell r="G20749">
            <v>46004.519375000003</v>
          </cell>
          <cell r="H20749">
            <v>5</v>
          </cell>
          <cell r="O20749">
            <v>248400</v>
          </cell>
        </row>
        <row r="20750">
          <cell r="A20750">
            <v>46006</v>
          </cell>
          <cell r="C20750" t="str">
            <v>SMILE BOGOTA SAS</v>
          </cell>
          <cell r="F20750">
            <v>45992.199247685188</v>
          </cell>
          <cell r="G20750">
            <v>46007.19672453704</v>
          </cell>
          <cell r="H20750">
            <v>2</v>
          </cell>
          <cell r="O20750">
            <v>871800</v>
          </cell>
        </row>
        <row r="20751">
          <cell r="A20751">
            <v>46006</v>
          </cell>
          <cell r="C20751" t="str">
            <v>SMILE BOGOTA SAS</v>
          </cell>
          <cell r="F20751">
            <v>45993.641562500001</v>
          </cell>
          <cell r="G20751">
            <v>46008.63690972222</v>
          </cell>
          <cell r="H20751">
            <v>1</v>
          </cell>
          <cell r="O20751">
            <v>216000</v>
          </cell>
        </row>
        <row r="20752">
          <cell r="A20752">
            <v>46006</v>
          </cell>
          <cell r="C20752" t="str">
            <v>SMILE BOGOTA SAS</v>
          </cell>
          <cell r="F20752">
            <v>45994.478900462964</v>
          </cell>
          <cell r="G20752">
            <v>46009.478148148148</v>
          </cell>
          <cell r="H20752">
            <v>0</v>
          </cell>
          <cell r="O20752">
            <v>229500</v>
          </cell>
        </row>
        <row r="20753">
          <cell r="A20753">
            <v>46006</v>
          </cell>
          <cell r="C20753" t="str">
            <v>SMILE BOGOTA SAS</v>
          </cell>
          <cell r="F20753">
            <v>45996.673483796294</v>
          </cell>
          <cell r="G20753">
            <v>46011.673194444447</v>
          </cell>
          <cell r="H20753">
            <v>-2</v>
          </cell>
          <cell r="O20753">
            <v>696600</v>
          </cell>
        </row>
        <row r="20754">
          <cell r="A20754">
            <v>46006</v>
          </cell>
          <cell r="C20754" t="str">
            <v>SMILE BOGOTA SAS</v>
          </cell>
          <cell r="F20754">
            <v>45999.368437500001</v>
          </cell>
          <cell r="G20754">
            <v>46014.368159722224</v>
          </cell>
          <cell r="H20754">
            <v>-5</v>
          </cell>
          <cell r="O20754">
            <v>162000</v>
          </cell>
        </row>
        <row r="20755">
          <cell r="A20755">
            <v>46006</v>
          </cell>
          <cell r="C20755" t="str">
            <v>SMILE BOGOTA SAS</v>
          </cell>
          <cell r="F20755">
            <v>46001.531331018516</v>
          </cell>
          <cell r="G20755">
            <v>46016.530127314814</v>
          </cell>
          <cell r="H20755">
            <v>-7</v>
          </cell>
          <cell r="O20755">
            <v>353899.99</v>
          </cell>
        </row>
        <row r="20756">
          <cell r="A20756">
            <v>46006</v>
          </cell>
          <cell r="C20756" t="str">
            <v>SMILE BOGOTA SAS</v>
          </cell>
          <cell r="F20756">
            <v>46002.320671296293</v>
          </cell>
          <cell r="G20756">
            <v>46017.320150462961</v>
          </cell>
          <cell r="H20756">
            <v>-8</v>
          </cell>
          <cell r="O20756">
            <v>834400</v>
          </cell>
        </row>
        <row r="20757">
          <cell r="A20757">
            <v>46006</v>
          </cell>
          <cell r="C20757" t="str">
            <v>SMILE BOGOTA SAS</v>
          </cell>
          <cell r="F20757">
            <v>46002.517997685187</v>
          </cell>
          <cell r="G20757">
            <v>46017.517916666664</v>
          </cell>
          <cell r="H20757">
            <v>-8</v>
          </cell>
          <cell r="O20757">
            <v>221400</v>
          </cell>
        </row>
        <row r="20758">
          <cell r="A20758">
            <v>46006</v>
          </cell>
          <cell r="C20758" t="str">
            <v>SMILE BOGOTA SAS</v>
          </cell>
          <cell r="F20758">
            <v>46003.513055555559</v>
          </cell>
          <cell r="G20758">
            <v>46018.512916666667</v>
          </cell>
          <cell r="H20758">
            <v>-9</v>
          </cell>
          <cell r="O20758">
            <v>100378</v>
          </cell>
        </row>
        <row r="20759">
          <cell r="A20759">
            <v>46006</v>
          </cell>
          <cell r="C20759" t="str">
            <v>DOROTEA PARRILLA BAR SAS</v>
          </cell>
          <cell r="F20759">
            <v>46002.349131944444</v>
          </cell>
          <cell r="G20759">
            <v>46006.348958333336</v>
          </cell>
          <cell r="H20759">
            <v>1</v>
          </cell>
          <cell r="O20759">
            <v>2324200</v>
          </cell>
        </row>
        <row r="20760">
          <cell r="A20760">
            <v>46006</v>
          </cell>
          <cell r="C20760" t="str">
            <v>DELIMEX SAS</v>
          </cell>
          <cell r="F20760">
            <v>45995.426886574074</v>
          </cell>
          <cell r="G20760">
            <v>46025.426817129628</v>
          </cell>
          <cell r="H20760">
            <v>-18</v>
          </cell>
          <cell r="O20760">
            <v>2781000</v>
          </cell>
        </row>
        <row r="20761">
          <cell r="A20761">
            <v>46006</v>
          </cell>
          <cell r="C20761" t="str">
            <v>GRUPO LA LA LA SAS</v>
          </cell>
          <cell r="F20761">
            <v>46002.332002314812</v>
          </cell>
          <cell r="G20761">
            <v>46017.331747685188</v>
          </cell>
          <cell r="H20761">
            <v>-10</v>
          </cell>
          <cell r="O20761">
            <v>2318400</v>
          </cell>
        </row>
        <row r="20762">
          <cell r="A20762">
            <v>46006</v>
          </cell>
          <cell r="C20762" t="str">
            <v>EL IMPERIO DEL CERDO PREMIUM S.A.S</v>
          </cell>
          <cell r="F20762">
            <v>46006.231493055559</v>
          </cell>
          <cell r="G20762">
            <v>46014.231400462966</v>
          </cell>
          <cell r="H20762">
            <v>-7</v>
          </cell>
          <cell r="O20762">
            <v>7366500</v>
          </cell>
        </row>
        <row r="20763">
          <cell r="A20763">
            <v>46006</v>
          </cell>
          <cell r="C20763" t="str">
            <v>VENTAS MOSTRADOR</v>
          </cell>
          <cell r="O20763">
            <v>0</v>
          </cell>
        </row>
        <row r="20764">
          <cell r="A20764">
            <v>46006</v>
          </cell>
          <cell r="C20764" t="str">
            <v>DOROTEA PARRILLA BAR SAS</v>
          </cell>
          <cell r="F20764">
            <v>45995.368298611109</v>
          </cell>
          <cell r="G20764">
            <v>45999.368194444447</v>
          </cell>
          <cell r="H20764">
            <v>8</v>
          </cell>
          <cell r="O20764">
            <v>2780700</v>
          </cell>
        </row>
        <row r="20765">
          <cell r="A20765">
            <v>46006</v>
          </cell>
          <cell r="C20765" t="str">
            <v>GRUPO LA LA LA SAS</v>
          </cell>
          <cell r="F20765">
            <v>45992.212013888886</v>
          </cell>
          <cell r="G20765">
            <v>46007.210763888892</v>
          </cell>
          <cell r="H20765">
            <v>0</v>
          </cell>
          <cell r="O20765">
            <v>2845500</v>
          </cell>
        </row>
        <row r="20766">
          <cell r="A20766">
            <v>46006</v>
          </cell>
          <cell r="C20766" t="str">
            <v>GRUPO LA LA LA SAS</v>
          </cell>
          <cell r="F20766">
            <v>45992.589629629627</v>
          </cell>
          <cell r="G20766">
            <v>46007.589513888888</v>
          </cell>
          <cell r="H20766">
            <v>0</v>
          </cell>
          <cell r="O20766">
            <v>420000</v>
          </cell>
        </row>
        <row r="20767">
          <cell r="A20767">
            <v>46006</v>
          </cell>
          <cell r="C20767" t="str">
            <v>GRUPO LA LA LA SAS</v>
          </cell>
          <cell r="F20767">
            <v>45993.530798611115</v>
          </cell>
          <cell r="G20767">
            <v>46008.530648148146</v>
          </cell>
          <cell r="H20767">
            <v>-1</v>
          </cell>
          <cell r="O20767">
            <v>434600</v>
          </cell>
        </row>
        <row r="20768">
          <cell r="A20768">
            <v>46006</v>
          </cell>
          <cell r="C20768" t="str">
            <v>GRUPO LA LA LA SAS</v>
          </cell>
          <cell r="F20768">
            <v>45994.618483796294</v>
          </cell>
          <cell r="G20768">
            <v>46009.618067129632</v>
          </cell>
          <cell r="H20768">
            <v>-2</v>
          </cell>
          <cell r="O20768">
            <v>316500</v>
          </cell>
        </row>
        <row r="20769">
          <cell r="A20769">
            <v>46006</v>
          </cell>
          <cell r="C20769" t="str">
            <v>GRUPO LA LA LA SAS</v>
          </cell>
          <cell r="F20769">
            <v>45999.438483796293</v>
          </cell>
          <cell r="G20769">
            <v>46014.438252314816</v>
          </cell>
          <cell r="H20769">
            <v>-7</v>
          </cell>
          <cell r="O20769">
            <v>358600</v>
          </cell>
        </row>
        <row r="20770">
          <cell r="A20770">
            <v>46006</v>
          </cell>
          <cell r="C20770" t="str">
            <v>DELIMEX SAS</v>
          </cell>
          <cell r="F20770">
            <v>45989.331504629627</v>
          </cell>
          <cell r="G20770">
            <v>46019.329548611109</v>
          </cell>
          <cell r="H20770">
            <v>-12</v>
          </cell>
          <cell r="O20770">
            <v>2683800</v>
          </cell>
        </row>
        <row r="20771">
          <cell r="A20771">
            <v>46006</v>
          </cell>
          <cell r="C20771" t="str">
            <v>VENTAS MOSTRADOR</v>
          </cell>
          <cell r="F20771">
            <v>46006</v>
          </cell>
          <cell r="G20771">
            <v>46006</v>
          </cell>
          <cell r="H20771">
            <v>0</v>
          </cell>
          <cell r="O20771">
            <v>61350</v>
          </cell>
        </row>
        <row r="20772">
          <cell r="A20772">
            <v>46006</v>
          </cell>
          <cell r="C20772" t="str">
            <v>VENTAS MOSTRADOR</v>
          </cell>
          <cell r="F20772">
            <v>46006</v>
          </cell>
          <cell r="G20772">
            <v>46006</v>
          </cell>
          <cell r="H20772">
            <v>0</v>
          </cell>
          <cell r="O20772">
            <v>99396</v>
          </cell>
        </row>
        <row r="20773">
          <cell r="A20773">
            <v>46006</v>
          </cell>
          <cell r="C20773" t="str">
            <v>AZOTEA BARBECUE S.A.S.</v>
          </cell>
          <cell r="F20773">
            <v>45980.269594907404</v>
          </cell>
          <cell r="G20773">
            <v>45988.269513888888</v>
          </cell>
          <cell r="H20773">
            <v>19</v>
          </cell>
          <cell r="O20773">
            <v>180350</v>
          </cell>
        </row>
        <row r="20774">
          <cell r="A20774">
            <v>46006</v>
          </cell>
          <cell r="C20774" t="str">
            <v>GERMAN NAVAS PINZON</v>
          </cell>
          <cell r="F20774">
            <v>46000.571516203701</v>
          </cell>
          <cell r="G20774">
            <v>46008.571388888886</v>
          </cell>
          <cell r="H20774">
            <v>-1</v>
          </cell>
          <cell r="O20774">
            <v>114000</v>
          </cell>
        </row>
        <row r="20775">
          <cell r="A20775">
            <v>46006</v>
          </cell>
          <cell r="C20775" t="str">
            <v>VENTAS MOSTRADOR</v>
          </cell>
          <cell r="O20775">
            <v>0</v>
          </cell>
        </row>
        <row r="20776">
          <cell r="A20776">
            <v>46006</v>
          </cell>
          <cell r="C20776" t="str">
            <v>GLORIA  BARATO DE PINZON</v>
          </cell>
          <cell r="F20776">
            <v>46004.370451388888</v>
          </cell>
          <cell r="G20776">
            <v>46005.369525462964</v>
          </cell>
          <cell r="H20776">
            <v>2</v>
          </cell>
          <cell r="O20776">
            <v>984999.99</v>
          </cell>
        </row>
        <row r="20777">
          <cell r="A20777">
            <v>46006</v>
          </cell>
          <cell r="C20777" t="str">
            <v>VENTAS MOSTRADOR</v>
          </cell>
          <cell r="F20777">
            <v>46006</v>
          </cell>
          <cell r="G20777">
            <v>46006</v>
          </cell>
          <cell r="H20777">
            <v>0</v>
          </cell>
          <cell r="O20777">
            <v>1091184</v>
          </cell>
        </row>
        <row r="20778">
          <cell r="A20778">
            <v>46006</v>
          </cell>
          <cell r="C20778" t="str">
            <v>LIDA INES HERNANDEZ ESCARRAGA</v>
          </cell>
          <cell r="F20778">
            <v>46001.252789351849</v>
          </cell>
          <cell r="G20778">
            <v>46003.252627314818</v>
          </cell>
          <cell r="H20778">
            <v>6</v>
          </cell>
          <cell r="O20778">
            <v>1351000</v>
          </cell>
        </row>
        <row r="20779">
          <cell r="A20779">
            <v>46006</v>
          </cell>
          <cell r="C20779" t="str">
            <v>MOYSER SAS</v>
          </cell>
          <cell r="F20779">
            <v>46006.205972222226</v>
          </cell>
          <cell r="G20779">
            <v>46007.205729166664</v>
          </cell>
          <cell r="H20779">
            <v>0</v>
          </cell>
          <cell r="O20779">
            <v>1931000</v>
          </cell>
        </row>
        <row r="20780">
          <cell r="A20780">
            <v>46006</v>
          </cell>
          <cell r="C20780" t="str">
            <v>VENTAS MOSTRADOR</v>
          </cell>
          <cell r="F20780">
            <v>46006</v>
          </cell>
          <cell r="G20780">
            <v>46006</v>
          </cell>
          <cell r="H20780">
            <v>0</v>
          </cell>
          <cell r="O20780">
            <v>2127715</v>
          </cell>
        </row>
        <row r="20781">
          <cell r="A20781">
            <v>46006</v>
          </cell>
          <cell r="C20781" t="str">
            <v>RAFAEL ALFONSO DAZA RAMIREZ</v>
          </cell>
          <cell r="F20781">
            <v>46006.268495370372</v>
          </cell>
          <cell r="G20781">
            <v>46007.268414351849</v>
          </cell>
          <cell r="H20781">
            <v>0</v>
          </cell>
          <cell r="O20781">
            <v>2490880</v>
          </cell>
        </row>
        <row r="20782">
          <cell r="A20782">
            <v>46006</v>
          </cell>
          <cell r="C20782" t="str">
            <v>PURA SABROSURA SAS</v>
          </cell>
          <cell r="F20782">
            <v>45979.429398148146</v>
          </cell>
          <cell r="G20782">
            <v>45994.429178240738</v>
          </cell>
          <cell r="H20782">
            <v>15</v>
          </cell>
          <cell r="O20782">
            <v>2236600</v>
          </cell>
        </row>
        <row r="20783">
          <cell r="A20783">
            <v>46006</v>
          </cell>
          <cell r="C20783" t="str">
            <v>PURA SABROSURA SAS</v>
          </cell>
          <cell r="F20783">
            <v>45979.431504629632</v>
          </cell>
          <cell r="G20783">
            <v>45994.431226851855</v>
          </cell>
          <cell r="H20783">
            <v>15</v>
          </cell>
          <cell r="O20783">
            <v>-3831</v>
          </cell>
        </row>
        <row r="20784">
          <cell r="A20784">
            <v>46006</v>
          </cell>
          <cell r="C20784" t="str">
            <v>PURA SABROSURA SAS</v>
          </cell>
          <cell r="F20784">
            <v>45981.586597222224</v>
          </cell>
          <cell r="G20784">
            <v>45996.586435185185</v>
          </cell>
          <cell r="H20784">
            <v>13</v>
          </cell>
          <cell r="O20784">
            <v>-16953</v>
          </cell>
        </row>
        <row r="20785">
          <cell r="A20785">
            <v>46006</v>
          </cell>
          <cell r="C20785" t="str">
            <v>PURA SABROSURA SAS</v>
          </cell>
          <cell r="F20785">
            <v>45982.246203703704</v>
          </cell>
          <cell r="G20785">
            <v>45997.245659722219</v>
          </cell>
          <cell r="H20785">
            <v>12</v>
          </cell>
          <cell r="O20785">
            <v>20784</v>
          </cell>
        </row>
        <row r="20786">
          <cell r="A20786">
            <v>46006</v>
          </cell>
          <cell r="C20786" t="str">
            <v>PURA SABROSURA SAS</v>
          </cell>
          <cell r="F20786">
            <v>45986.477337962962</v>
          </cell>
          <cell r="G20786">
            <v>46001.47724537037</v>
          </cell>
          <cell r="H20786">
            <v>8</v>
          </cell>
          <cell r="O20786">
            <v>321300</v>
          </cell>
        </row>
        <row r="20787">
          <cell r="A20787">
            <v>46006</v>
          </cell>
          <cell r="C20787" t="str">
            <v>ROBINFOOD COLOMBIA SAS</v>
          </cell>
          <cell r="F20787">
            <v>45966.30672453704</v>
          </cell>
          <cell r="G20787">
            <v>45996.305891203701</v>
          </cell>
          <cell r="H20787">
            <v>13</v>
          </cell>
          <cell r="O20787">
            <v>3236545</v>
          </cell>
        </row>
        <row r="20788">
          <cell r="A20788">
            <v>46006</v>
          </cell>
          <cell r="C20788" t="str">
            <v>GERMAN NAVAS PINZON</v>
          </cell>
          <cell r="F20788">
            <v>45992.22556712963</v>
          </cell>
          <cell r="G20788">
            <v>46000.223969907405</v>
          </cell>
          <cell r="H20788">
            <v>7</v>
          </cell>
          <cell r="O20788">
            <v>109800</v>
          </cell>
        </row>
        <row r="20789">
          <cell r="A20789">
            <v>46006</v>
          </cell>
          <cell r="C20789" t="str">
            <v>INVERSIONES EL CARNAL SAS</v>
          </cell>
          <cell r="F20789">
            <v>46003.568703703706</v>
          </cell>
          <cell r="G20789">
            <v>46011.568622685183</v>
          </cell>
          <cell r="H20789">
            <v>-4</v>
          </cell>
          <cell r="O20789">
            <v>17032074.0768</v>
          </cell>
        </row>
        <row r="20790">
          <cell r="A20790">
            <v>46006</v>
          </cell>
          <cell r="C20790" t="str">
            <v>INVERSIONES EL CARNAL SAS</v>
          </cell>
          <cell r="F20790">
            <v>45999.535185185188</v>
          </cell>
          <cell r="G20790">
            <v>46007.534930555557</v>
          </cell>
          <cell r="H20790">
            <v>0</v>
          </cell>
          <cell r="O20790">
            <v>16900859.563200001</v>
          </cell>
        </row>
        <row r="20791">
          <cell r="A20791">
            <v>46006</v>
          </cell>
          <cell r="C20791" t="str">
            <v>INVERSIONES EL CARNAL SAS</v>
          </cell>
          <cell r="F20791">
            <v>46000.550173611111</v>
          </cell>
          <cell r="G20791">
            <v>46008.550081018519</v>
          </cell>
          <cell r="H20791">
            <v>-1</v>
          </cell>
          <cell r="O20791">
            <v>17237500.077599999</v>
          </cell>
        </row>
        <row r="20792">
          <cell r="A20792">
            <v>46006</v>
          </cell>
          <cell r="C20792" t="str">
            <v>INVERSIONES EL CARNAL SAS</v>
          </cell>
          <cell r="F20792">
            <v>46001.524351851855</v>
          </cell>
          <cell r="G20792">
            <v>46009.523900462962</v>
          </cell>
          <cell r="H20792">
            <v>-2</v>
          </cell>
          <cell r="O20792">
            <v>16859989.468800001</v>
          </cell>
        </row>
        <row r="20793">
          <cell r="A20793">
            <v>46006</v>
          </cell>
          <cell r="C20793" t="str">
            <v>INVERSIONES EL CARNAL SAS</v>
          </cell>
          <cell r="F20793">
            <v>46002.594097222223</v>
          </cell>
          <cell r="G20793">
            <v>46010.593969907408</v>
          </cell>
          <cell r="H20793">
            <v>-3</v>
          </cell>
          <cell r="O20793">
            <v>16429777.948799999</v>
          </cell>
        </row>
        <row r="20794">
          <cell r="A20794">
            <v>46007</v>
          </cell>
          <cell r="C20794" t="str">
            <v>VENTAS MOSTRADOR</v>
          </cell>
          <cell r="F20794">
            <v>46007</v>
          </cell>
          <cell r="G20794">
            <v>46007</v>
          </cell>
          <cell r="H20794">
            <v>0</v>
          </cell>
          <cell r="O20794">
            <v>5445</v>
          </cell>
        </row>
        <row r="20795">
          <cell r="A20795">
            <v>46007</v>
          </cell>
          <cell r="C20795" t="str">
            <v>VENTAS MOSTRADOR</v>
          </cell>
          <cell r="F20795">
            <v>46007</v>
          </cell>
          <cell r="G20795">
            <v>46007</v>
          </cell>
          <cell r="H20795">
            <v>0</v>
          </cell>
          <cell r="O20795">
            <v>7200</v>
          </cell>
        </row>
        <row r="20796">
          <cell r="A20796">
            <v>46007</v>
          </cell>
          <cell r="C20796" t="str">
            <v>VENTAS MOSTRADOR</v>
          </cell>
          <cell r="F20796">
            <v>46007</v>
          </cell>
          <cell r="G20796">
            <v>46007</v>
          </cell>
          <cell r="H20796">
            <v>0</v>
          </cell>
          <cell r="O20796">
            <v>9090</v>
          </cell>
        </row>
        <row r="20797">
          <cell r="A20797">
            <v>46007</v>
          </cell>
          <cell r="C20797" t="str">
            <v>VENTAS MOSTRADOR</v>
          </cell>
          <cell r="F20797">
            <v>46007</v>
          </cell>
          <cell r="G20797">
            <v>46007</v>
          </cell>
          <cell r="H20797">
            <v>0</v>
          </cell>
          <cell r="O20797">
            <v>11110</v>
          </cell>
        </row>
        <row r="20798">
          <cell r="A20798">
            <v>46007</v>
          </cell>
          <cell r="C20798" t="str">
            <v>VENTAS MOSTRADOR</v>
          </cell>
          <cell r="F20798">
            <v>46007</v>
          </cell>
          <cell r="G20798">
            <v>46007</v>
          </cell>
          <cell r="H20798">
            <v>0</v>
          </cell>
          <cell r="O20798">
            <v>11730</v>
          </cell>
        </row>
        <row r="20799">
          <cell r="A20799">
            <v>46007</v>
          </cell>
          <cell r="C20799" t="str">
            <v>VENTAS MOSTRADOR</v>
          </cell>
          <cell r="F20799">
            <v>46007</v>
          </cell>
          <cell r="G20799">
            <v>46007</v>
          </cell>
          <cell r="H20799">
            <v>0</v>
          </cell>
          <cell r="O20799">
            <v>13200</v>
          </cell>
        </row>
        <row r="20800">
          <cell r="A20800">
            <v>46007</v>
          </cell>
          <cell r="C20800" t="str">
            <v>VENTAS MOSTRADOR</v>
          </cell>
          <cell r="F20800">
            <v>46007</v>
          </cell>
          <cell r="G20800">
            <v>46007</v>
          </cell>
          <cell r="H20800">
            <v>0</v>
          </cell>
          <cell r="O20800">
            <v>13536</v>
          </cell>
        </row>
        <row r="20801">
          <cell r="A20801">
            <v>46007</v>
          </cell>
          <cell r="C20801" t="str">
            <v>VENTAS MOSTRADOR</v>
          </cell>
          <cell r="F20801">
            <v>46007</v>
          </cell>
          <cell r="G20801">
            <v>46007</v>
          </cell>
          <cell r="H20801">
            <v>0</v>
          </cell>
          <cell r="O20801">
            <v>21000</v>
          </cell>
        </row>
        <row r="20802">
          <cell r="A20802">
            <v>46007</v>
          </cell>
          <cell r="C20802" t="str">
            <v>VENTAS MOSTRADOR</v>
          </cell>
          <cell r="F20802">
            <v>46007</v>
          </cell>
          <cell r="G20802">
            <v>46007</v>
          </cell>
          <cell r="H20802">
            <v>0</v>
          </cell>
          <cell r="O20802">
            <v>21100</v>
          </cell>
        </row>
        <row r="20803">
          <cell r="A20803">
            <v>46007</v>
          </cell>
          <cell r="C20803" t="str">
            <v>VENTAS MOSTRADOR</v>
          </cell>
          <cell r="F20803">
            <v>46007</v>
          </cell>
          <cell r="G20803">
            <v>46007</v>
          </cell>
          <cell r="H20803">
            <v>0</v>
          </cell>
          <cell r="O20803">
            <v>22650</v>
          </cell>
        </row>
        <row r="20804">
          <cell r="A20804">
            <v>46007</v>
          </cell>
          <cell r="C20804" t="str">
            <v>VENTAS MOSTRADOR</v>
          </cell>
          <cell r="F20804">
            <v>46007</v>
          </cell>
          <cell r="G20804">
            <v>46007</v>
          </cell>
          <cell r="H20804">
            <v>0</v>
          </cell>
          <cell r="O20804">
            <v>23515</v>
          </cell>
        </row>
        <row r="20805">
          <cell r="A20805">
            <v>46007</v>
          </cell>
          <cell r="C20805" t="str">
            <v>VENTAS MOSTRADOR</v>
          </cell>
          <cell r="F20805">
            <v>46007</v>
          </cell>
          <cell r="G20805">
            <v>46007</v>
          </cell>
          <cell r="H20805">
            <v>0</v>
          </cell>
          <cell r="O20805">
            <v>24550</v>
          </cell>
        </row>
        <row r="20806">
          <cell r="A20806">
            <v>46007</v>
          </cell>
          <cell r="C20806" t="str">
            <v>VENTAS MOSTRADOR</v>
          </cell>
          <cell r="F20806">
            <v>46007</v>
          </cell>
          <cell r="G20806">
            <v>46007</v>
          </cell>
          <cell r="H20806">
            <v>0</v>
          </cell>
          <cell r="O20806">
            <v>24880</v>
          </cell>
        </row>
        <row r="20807">
          <cell r="A20807">
            <v>46007</v>
          </cell>
          <cell r="C20807" t="str">
            <v>VENTAS MOSTRADOR</v>
          </cell>
          <cell r="F20807">
            <v>46007</v>
          </cell>
          <cell r="G20807">
            <v>46007</v>
          </cell>
          <cell r="H20807">
            <v>0</v>
          </cell>
          <cell r="O20807">
            <v>25600</v>
          </cell>
        </row>
        <row r="20808">
          <cell r="A20808">
            <v>46007</v>
          </cell>
          <cell r="C20808" t="str">
            <v>VENTAS MOSTRADOR</v>
          </cell>
          <cell r="F20808">
            <v>46007</v>
          </cell>
          <cell r="G20808">
            <v>46007</v>
          </cell>
          <cell r="H20808">
            <v>0</v>
          </cell>
          <cell r="O20808">
            <v>28185</v>
          </cell>
        </row>
        <row r="20809">
          <cell r="A20809">
            <v>46007</v>
          </cell>
          <cell r="C20809" t="str">
            <v>VENTAS MOSTRADOR</v>
          </cell>
          <cell r="F20809">
            <v>46007</v>
          </cell>
          <cell r="G20809">
            <v>46007</v>
          </cell>
          <cell r="H20809">
            <v>0</v>
          </cell>
          <cell r="O20809">
            <v>30560</v>
          </cell>
        </row>
        <row r="20810">
          <cell r="A20810">
            <v>46007</v>
          </cell>
          <cell r="C20810" t="str">
            <v>VENTAS MOSTRADOR</v>
          </cell>
          <cell r="F20810">
            <v>46007</v>
          </cell>
          <cell r="G20810">
            <v>46007</v>
          </cell>
          <cell r="H20810">
            <v>0</v>
          </cell>
          <cell r="O20810">
            <v>39750</v>
          </cell>
        </row>
        <row r="20811">
          <cell r="A20811">
            <v>46007</v>
          </cell>
          <cell r="C20811" t="str">
            <v>VENTAS MOSTRADOR</v>
          </cell>
          <cell r="F20811">
            <v>46007</v>
          </cell>
          <cell r="G20811">
            <v>46007</v>
          </cell>
          <cell r="H20811">
            <v>0</v>
          </cell>
          <cell r="O20811">
            <v>40888</v>
          </cell>
        </row>
        <row r="20812">
          <cell r="A20812">
            <v>46007</v>
          </cell>
          <cell r="C20812" t="str">
            <v>VENTAS MOSTRADOR</v>
          </cell>
          <cell r="F20812">
            <v>46007</v>
          </cell>
          <cell r="G20812">
            <v>46007</v>
          </cell>
          <cell r="H20812">
            <v>0</v>
          </cell>
          <cell r="O20812">
            <v>46380</v>
          </cell>
        </row>
        <row r="20813">
          <cell r="A20813">
            <v>46007</v>
          </cell>
          <cell r="C20813" t="str">
            <v>VENTAS MOSTRADOR</v>
          </cell>
          <cell r="F20813">
            <v>46007</v>
          </cell>
          <cell r="G20813">
            <v>46007</v>
          </cell>
          <cell r="H20813">
            <v>0</v>
          </cell>
          <cell r="O20813">
            <v>67991</v>
          </cell>
        </row>
        <row r="20814">
          <cell r="A20814">
            <v>46007</v>
          </cell>
          <cell r="C20814" t="str">
            <v>VENTAS MOSTRADOR</v>
          </cell>
          <cell r="F20814">
            <v>46007</v>
          </cell>
          <cell r="G20814">
            <v>46007</v>
          </cell>
          <cell r="H20814">
            <v>0</v>
          </cell>
          <cell r="O20814">
            <v>68000</v>
          </cell>
        </row>
        <row r="20815">
          <cell r="A20815">
            <v>46007</v>
          </cell>
          <cell r="C20815" t="str">
            <v>VENTAS MOSTRADOR</v>
          </cell>
          <cell r="F20815">
            <v>46007</v>
          </cell>
          <cell r="G20815">
            <v>46007</v>
          </cell>
          <cell r="H20815">
            <v>0</v>
          </cell>
          <cell r="O20815">
            <v>79240</v>
          </cell>
        </row>
        <row r="20816">
          <cell r="A20816">
            <v>46007</v>
          </cell>
          <cell r="C20816" t="str">
            <v>VENTAS MOSTRADOR</v>
          </cell>
          <cell r="F20816">
            <v>46007</v>
          </cell>
          <cell r="G20816">
            <v>46007</v>
          </cell>
          <cell r="H20816">
            <v>0</v>
          </cell>
          <cell r="O20816">
            <v>105538</v>
          </cell>
        </row>
        <row r="20817">
          <cell r="A20817">
            <v>46007</v>
          </cell>
          <cell r="C20817" t="str">
            <v>VENTAS MOSTRADOR</v>
          </cell>
          <cell r="F20817">
            <v>46007</v>
          </cell>
          <cell r="G20817">
            <v>46007</v>
          </cell>
          <cell r="H20817">
            <v>0</v>
          </cell>
          <cell r="O20817">
            <v>113900</v>
          </cell>
        </row>
        <row r="20818">
          <cell r="A20818">
            <v>46007</v>
          </cell>
          <cell r="C20818" t="str">
            <v>BASTIDAS MEDINA MARCELA</v>
          </cell>
          <cell r="F20818">
            <v>46003.310798611114</v>
          </cell>
          <cell r="G20818">
            <v>46004.304594907408</v>
          </cell>
          <cell r="H20818">
            <v>3</v>
          </cell>
          <cell r="O20818">
            <v>140750</v>
          </cell>
        </row>
        <row r="20819">
          <cell r="A20819">
            <v>46007</v>
          </cell>
          <cell r="C20819" t="str">
            <v>VENTANITA DEL ALMA SAS</v>
          </cell>
          <cell r="F20819">
            <v>46008.461585648147</v>
          </cell>
          <cell r="G20819">
            <v>46016.460416666669</v>
          </cell>
          <cell r="H20819">
            <v>-2</v>
          </cell>
          <cell r="O20819">
            <v>150000</v>
          </cell>
        </row>
        <row r="20820">
          <cell r="A20820">
            <v>46007</v>
          </cell>
          <cell r="C20820" t="str">
            <v>LUZ MARINA PELAYO ORTIZ</v>
          </cell>
          <cell r="F20820">
            <v>46006.183437500003</v>
          </cell>
          <cell r="G20820">
            <v>46007.183356481481</v>
          </cell>
          <cell r="H20820">
            <v>2</v>
          </cell>
          <cell r="O20820">
            <v>198400</v>
          </cell>
        </row>
        <row r="20821">
          <cell r="A20821">
            <v>46007</v>
          </cell>
          <cell r="C20821" t="str">
            <v>VENTAS MOSTRADOR</v>
          </cell>
          <cell r="F20821">
            <v>46007</v>
          </cell>
          <cell r="G20821">
            <v>46007</v>
          </cell>
          <cell r="H20821">
            <v>0</v>
          </cell>
          <cell r="O20821">
            <v>206950</v>
          </cell>
        </row>
        <row r="20822">
          <cell r="A20822">
            <v>46007</v>
          </cell>
          <cell r="C20822" t="str">
            <v>AZOTEA BARBECUE S.A.S.</v>
          </cell>
          <cell r="F20822">
            <v>45993.342256944445</v>
          </cell>
          <cell r="G20822">
            <v>46001.342106481483</v>
          </cell>
          <cell r="H20822">
            <v>8</v>
          </cell>
          <cell r="O20822">
            <v>315800</v>
          </cell>
        </row>
        <row r="20823">
          <cell r="A20823">
            <v>46007</v>
          </cell>
          <cell r="C20823" t="str">
            <v>FELIPE BECERRA ZAPATA</v>
          </cell>
          <cell r="F20823">
            <v>46000.31354166667</v>
          </cell>
          <cell r="G20823">
            <v>46001.311157407406</v>
          </cell>
          <cell r="H20823">
            <v>6</v>
          </cell>
          <cell r="O20823">
            <v>336600</v>
          </cell>
        </row>
        <row r="20824">
          <cell r="A20824">
            <v>46007</v>
          </cell>
          <cell r="C20824" t="str">
            <v>GINA ALEXANDRA OCHOA CASTAÑEDA</v>
          </cell>
          <cell r="F20824">
            <v>46003.62158564815</v>
          </cell>
          <cell r="G20824">
            <v>46004.620671296296</v>
          </cell>
          <cell r="H20824">
            <v>5</v>
          </cell>
          <cell r="O20824">
            <v>410200</v>
          </cell>
        </row>
        <row r="20825">
          <cell r="A20825">
            <v>46007</v>
          </cell>
          <cell r="C20825" t="str">
            <v>LA BIFERIA SA</v>
          </cell>
          <cell r="F20825">
            <v>45985.55736111111</v>
          </cell>
          <cell r="G20825">
            <v>46015.540625000001</v>
          </cell>
          <cell r="H20825">
            <v>-6</v>
          </cell>
          <cell r="O20825">
            <v>531999.87</v>
          </cell>
        </row>
        <row r="20826">
          <cell r="A20826">
            <v>46007</v>
          </cell>
          <cell r="C20826" t="str">
            <v>SOSTENIBILIDAD S.A.S.</v>
          </cell>
          <cell r="F20826">
            <v>45994.589467592596</v>
          </cell>
          <cell r="G20826">
            <v>46009.589386574073</v>
          </cell>
          <cell r="H20826">
            <v>0</v>
          </cell>
          <cell r="O20826">
            <v>541849.99</v>
          </cell>
        </row>
        <row r="20827">
          <cell r="A20827">
            <v>46007</v>
          </cell>
          <cell r="C20827" t="str">
            <v>VENTAS MOSTRADOR</v>
          </cell>
          <cell r="F20827">
            <v>46007</v>
          </cell>
          <cell r="G20827">
            <v>46007</v>
          </cell>
          <cell r="H20827">
            <v>0</v>
          </cell>
          <cell r="O20827">
            <v>629280</v>
          </cell>
        </row>
        <row r="20828">
          <cell r="A20828">
            <v>46007</v>
          </cell>
          <cell r="C20828" t="str">
            <v>CARLOS ANDRES HERNANDEZ MARTINEZ</v>
          </cell>
          <cell r="F20828">
            <v>46004.388668981483</v>
          </cell>
          <cell r="G20828">
            <v>46005.386030092595</v>
          </cell>
          <cell r="H20828">
            <v>4</v>
          </cell>
          <cell r="O20828">
            <v>768000.02</v>
          </cell>
        </row>
        <row r="20829">
          <cell r="A20829">
            <v>46007</v>
          </cell>
          <cell r="C20829" t="str">
            <v>VENTAS MOSTRADOR</v>
          </cell>
          <cell r="O20829">
            <v>0</v>
          </cell>
        </row>
        <row r="20830">
          <cell r="A20830">
            <v>46007</v>
          </cell>
          <cell r="C20830" t="str">
            <v xml:space="preserve">THE BOY ENTERPRISES SAS </v>
          </cell>
          <cell r="F20830">
            <v>45958.557974537034</v>
          </cell>
          <cell r="G20830">
            <v>45973.557893518519</v>
          </cell>
          <cell r="H20830">
            <v>34</v>
          </cell>
          <cell r="O20830">
            <v>388450</v>
          </cell>
        </row>
        <row r="20831">
          <cell r="A20831">
            <v>46007</v>
          </cell>
          <cell r="C20831" t="str">
            <v>RICARDO ANTONIO MORE SALCEDO</v>
          </cell>
          <cell r="F20831">
            <v>46003.51185185185</v>
          </cell>
          <cell r="G20831">
            <v>46004.511203703703</v>
          </cell>
          <cell r="H20831">
            <v>3</v>
          </cell>
          <cell r="O20831">
            <v>1156400</v>
          </cell>
        </row>
        <row r="20832">
          <cell r="A20832">
            <v>46007</v>
          </cell>
          <cell r="C20832" t="str">
            <v>YERALDIN  ALVAREZ MANRIQUE</v>
          </cell>
          <cell r="F20832">
            <v>46006.509548611109</v>
          </cell>
          <cell r="G20832">
            <v>46007.508564814816</v>
          </cell>
          <cell r="H20832">
            <v>2</v>
          </cell>
          <cell r="O20832">
            <v>1284000</v>
          </cell>
        </row>
        <row r="20833">
          <cell r="A20833">
            <v>46007</v>
          </cell>
          <cell r="C20833" t="str">
            <v>JOSE IGNACIO MENESES</v>
          </cell>
          <cell r="F20833">
            <v>46000.291643518518</v>
          </cell>
          <cell r="G20833">
            <v>46001.291643518518</v>
          </cell>
          <cell r="H20833">
            <v>6</v>
          </cell>
          <cell r="O20833">
            <v>1679400</v>
          </cell>
        </row>
        <row r="20834">
          <cell r="A20834">
            <v>46007</v>
          </cell>
          <cell r="C20834" t="str">
            <v>JOSE IGNACIO MENESES</v>
          </cell>
          <cell r="F20834">
            <v>46000.291643518518</v>
          </cell>
          <cell r="G20834">
            <v>46001.291643518518</v>
          </cell>
          <cell r="H20834">
            <v>6</v>
          </cell>
          <cell r="O20834">
            <v>972200</v>
          </cell>
        </row>
        <row r="20835">
          <cell r="A20835">
            <v>46007</v>
          </cell>
          <cell r="C20835" t="str">
            <v>JOSE IGNACIO MENESES</v>
          </cell>
          <cell r="F20835">
            <v>46001.365162037036</v>
          </cell>
          <cell r="G20835">
            <v>46002.364999999998</v>
          </cell>
          <cell r="H20835">
            <v>5</v>
          </cell>
          <cell r="O20835">
            <v>593600</v>
          </cell>
        </row>
        <row r="20836">
          <cell r="A20836">
            <v>46007</v>
          </cell>
          <cell r="C20836" t="str">
            <v>JOSE IGNACIO MENESES</v>
          </cell>
          <cell r="F20836">
            <v>46002.359965277778</v>
          </cell>
          <cell r="G20836">
            <v>46003.359629629631</v>
          </cell>
          <cell r="H20836">
            <v>4</v>
          </cell>
          <cell r="O20836">
            <v>2926000</v>
          </cell>
        </row>
        <row r="20837">
          <cell r="A20837">
            <v>46007</v>
          </cell>
          <cell r="C20837" t="str">
            <v>JOSE IGNACIO MENESES</v>
          </cell>
          <cell r="F20837">
            <v>46003.350439814814</v>
          </cell>
          <cell r="G20837">
            <v>46004.350266203706</v>
          </cell>
          <cell r="H20837">
            <v>3</v>
          </cell>
          <cell r="O20837">
            <v>508200</v>
          </cell>
        </row>
        <row r="20838">
          <cell r="A20838">
            <v>46007</v>
          </cell>
          <cell r="C20838" t="str">
            <v>ROJAS TRIANA ANGIE JULIETH</v>
          </cell>
          <cell r="F20838">
            <v>46001.43445601852</v>
          </cell>
          <cell r="G20838">
            <v>46002.434328703705</v>
          </cell>
          <cell r="H20838">
            <v>7</v>
          </cell>
          <cell r="O20838">
            <v>1789500.04</v>
          </cell>
        </row>
        <row r="20839">
          <cell r="A20839">
            <v>46007</v>
          </cell>
          <cell r="C20839" t="str">
            <v>VENTAS MOSTRADOR</v>
          </cell>
          <cell r="F20839">
            <v>46007</v>
          </cell>
          <cell r="G20839">
            <v>46007</v>
          </cell>
          <cell r="H20839">
            <v>0</v>
          </cell>
          <cell r="O20839">
            <v>2042405</v>
          </cell>
        </row>
        <row r="20840">
          <cell r="A20840">
            <v>46007</v>
          </cell>
          <cell r="C20840" t="str">
            <v>CRISTIAN MANUEL BELTRAN VALENZUELA</v>
          </cell>
          <cell r="F20840">
            <v>46007.281041666669</v>
          </cell>
          <cell r="G20840">
            <v>46015.280706018515</v>
          </cell>
          <cell r="H20840">
            <v>-6</v>
          </cell>
          <cell r="O20840">
            <v>2130900</v>
          </cell>
        </row>
        <row r="20841">
          <cell r="A20841">
            <v>46007</v>
          </cell>
          <cell r="C20841" t="str">
            <v>MARIA CRISTINA JAIME</v>
          </cell>
          <cell r="F20841">
            <v>46006.297361111108</v>
          </cell>
          <cell r="G20841">
            <v>46007.297210648147</v>
          </cell>
          <cell r="H20841">
            <v>0</v>
          </cell>
          <cell r="O20841">
            <v>2199700</v>
          </cell>
        </row>
        <row r="20842">
          <cell r="A20842">
            <v>46007</v>
          </cell>
          <cell r="C20842" t="str">
            <v>ALEJANDRO  DURAN</v>
          </cell>
          <cell r="F20842">
            <v>46006.544224537036</v>
          </cell>
          <cell r="G20842">
            <v>46007.544085648151</v>
          </cell>
          <cell r="H20842">
            <v>0</v>
          </cell>
          <cell r="O20842">
            <v>2736150</v>
          </cell>
        </row>
        <row r="20843">
          <cell r="A20843">
            <v>46007</v>
          </cell>
          <cell r="C20843" t="str">
            <v>LONGO SAS</v>
          </cell>
          <cell r="F20843">
            <v>45969.582106481481</v>
          </cell>
          <cell r="G20843">
            <v>45984.581979166665</v>
          </cell>
          <cell r="H20843">
            <v>25</v>
          </cell>
          <cell r="O20843">
            <v>7267637</v>
          </cell>
        </row>
        <row r="20844">
          <cell r="A20844">
            <v>46007</v>
          </cell>
          <cell r="C20844" t="str">
            <v>FOOD INVESTORS COLOMBIA SAS</v>
          </cell>
          <cell r="F20844">
            <v>45996.320011574076</v>
          </cell>
          <cell r="G20844">
            <v>46004.309664351851</v>
          </cell>
          <cell r="H20844">
            <v>3</v>
          </cell>
          <cell r="O20844">
            <v>2432900</v>
          </cell>
        </row>
        <row r="20845">
          <cell r="A20845">
            <v>46007</v>
          </cell>
          <cell r="C20845" t="str">
            <v>GRUPO ARTAK S.A.S</v>
          </cell>
          <cell r="F20845">
            <v>45957.228518518517</v>
          </cell>
          <cell r="G20845">
            <v>45987.227233796293</v>
          </cell>
          <cell r="H20845">
            <v>22</v>
          </cell>
          <cell r="O20845">
            <v>1283850</v>
          </cell>
        </row>
        <row r="20846">
          <cell r="A20846">
            <v>46007</v>
          </cell>
          <cell r="C20846" t="str">
            <v>GRUPO ARTAK S.A.S</v>
          </cell>
          <cell r="F20846">
            <v>45957.52921296296</v>
          </cell>
          <cell r="G20846">
            <v>45987.527546296296</v>
          </cell>
          <cell r="H20846">
            <v>22</v>
          </cell>
          <cell r="O20846">
            <v>1239300</v>
          </cell>
        </row>
        <row r="20847">
          <cell r="A20847">
            <v>46007</v>
          </cell>
          <cell r="C20847" t="str">
            <v>GRUPO ARTAK S.A.S</v>
          </cell>
          <cell r="F20847">
            <v>45980.523993055554</v>
          </cell>
          <cell r="G20847">
            <v>46010.523819444446</v>
          </cell>
          <cell r="H20847">
            <v>-1</v>
          </cell>
          <cell r="O20847">
            <v>392000</v>
          </cell>
        </row>
        <row r="20848">
          <cell r="A20848">
            <v>46007</v>
          </cell>
          <cell r="C20848" t="str">
            <v>GRUPO ARTAK S.A.S</v>
          </cell>
          <cell r="F20848">
            <v>45981.602361111109</v>
          </cell>
          <cell r="G20848">
            <v>46011.584432870368</v>
          </cell>
          <cell r="H20848">
            <v>-2</v>
          </cell>
          <cell r="O20848">
            <v>560000</v>
          </cell>
        </row>
        <row r="20849">
          <cell r="A20849">
            <v>46007</v>
          </cell>
          <cell r="C20849" t="str">
            <v>GRUPO ARTAK S.A.S</v>
          </cell>
          <cell r="F20849">
            <v>45983.294918981483</v>
          </cell>
          <cell r="G20849">
            <v>46013.246458333335</v>
          </cell>
          <cell r="H20849">
            <v>-4</v>
          </cell>
          <cell r="O20849">
            <v>1350300</v>
          </cell>
        </row>
        <row r="20850">
          <cell r="A20850">
            <v>46007</v>
          </cell>
          <cell r="C20850" t="str">
            <v>GRUPO ARTAK S.A.S</v>
          </cell>
          <cell r="F20850">
            <v>45985.523344907408</v>
          </cell>
          <cell r="G20850">
            <v>46015.522800925923</v>
          </cell>
          <cell r="H20850">
            <v>-6</v>
          </cell>
          <cell r="O20850">
            <v>120500</v>
          </cell>
        </row>
        <row r="20851">
          <cell r="A20851">
            <v>46007</v>
          </cell>
          <cell r="C20851" t="str">
            <v>GRUPO ARTAK S.A.S</v>
          </cell>
          <cell r="F20851">
            <v>45985.61037037037</v>
          </cell>
          <cell r="G20851">
            <v>46015.610127314816</v>
          </cell>
          <cell r="H20851">
            <v>-6</v>
          </cell>
          <cell r="O20851">
            <v>1917000</v>
          </cell>
        </row>
        <row r="20852">
          <cell r="A20852">
            <v>46007</v>
          </cell>
          <cell r="C20852" t="str">
            <v>GRUPO ARTAK S.A.S</v>
          </cell>
          <cell r="F20852">
            <v>45986.516724537039</v>
          </cell>
          <cell r="G20852">
            <v>46016.516574074078</v>
          </cell>
          <cell r="H20852">
            <v>-7</v>
          </cell>
          <cell r="O20852">
            <v>60000</v>
          </cell>
        </row>
        <row r="20853">
          <cell r="A20853">
            <v>46007</v>
          </cell>
          <cell r="C20853" t="str">
            <v>GRUPO ARTAK S.A.S</v>
          </cell>
          <cell r="F20853">
            <v>45987.530821759261</v>
          </cell>
          <cell r="G20853">
            <v>46017.530694444446</v>
          </cell>
          <cell r="H20853">
            <v>-8</v>
          </cell>
          <cell r="O20853">
            <v>143900</v>
          </cell>
        </row>
        <row r="20854">
          <cell r="A20854">
            <v>46007</v>
          </cell>
          <cell r="C20854" t="str">
            <v>GRUPO ARTAK S.A.S</v>
          </cell>
          <cell r="F20854">
            <v>45987.534131944441</v>
          </cell>
          <cell r="G20854">
            <v>46017.534050925926</v>
          </cell>
          <cell r="H20854">
            <v>-8</v>
          </cell>
          <cell r="O20854">
            <v>128300</v>
          </cell>
        </row>
        <row r="20855">
          <cell r="A20855">
            <v>46007</v>
          </cell>
          <cell r="C20855" t="str">
            <v>GRUPO ARTAK S.A.S</v>
          </cell>
          <cell r="F20855">
            <v>45989.528495370374</v>
          </cell>
          <cell r="G20855">
            <v>46019.528344907405</v>
          </cell>
          <cell r="H20855">
            <v>-10</v>
          </cell>
          <cell r="O20855">
            <v>2160000</v>
          </cell>
        </row>
        <row r="20856">
          <cell r="A20856">
            <v>46007</v>
          </cell>
          <cell r="C20856" t="str">
            <v>GRUPO ARTAK S.A.S</v>
          </cell>
          <cell r="F20856">
            <v>45989.569293981483</v>
          </cell>
          <cell r="G20856">
            <v>46019.569189814814</v>
          </cell>
          <cell r="H20856">
            <v>-10</v>
          </cell>
          <cell r="O20856">
            <v>807356</v>
          </cell>
        </row>
        <row r="20857">
          <cell r="A20857">
            <v>46007</v>
          </cell>
          <cell r="C20857" t="str">
            <v>PPC SAS</v>
          </cell>
          <cell r="F20857">
            <v>45968.349108796298</v>
          </cell>
          <cell r="G20857">
            <v>45983.338576388887</v>
          </cell>
          <cell r="H20857">
            <v>24</v>
          </cell>
          <cell r="O20857">
            <v>6998157.1849999996</v>
          </cell>
        </row>
        <row r="20858">
          <cell r="A20858">
            <v>46007</v>
          </cell>
          <cell r="C20858" t="str">
            <v>PPC SAS</v>
          </cell>
          <cell r="F20858">
            <v>45986.650081018517</v>
          </cell>
          <cell r="G20858">
            <v>46001.649930555555</v>
          </cell>
          <cell r="H20858">
            <v>6</v>
          </cell>
          <cell r="O20858">
            <v>5763141.4060000004</v>
          </cell>
        </row>
        <row r="20859">
          <cell r="A20859">
            <v>46007</v>
          </cell>
          <cell r="C20859" t="str">
            <v>PPC SAS</v>
          </cell>
          <cell r="F20859">
            <v>45988.594606481478</v>
          </cell>
          <cell r="G20859">
            <v>46003.594386574077</v>
          </cell>
          <cell r="H20859">
            <v>4</v>
          </cell>
          <cell r="O20859">
            <v>7271919.0990000004</v>
          </cell>
        </row>
        <row r="20860">
          <cell r="A20860">
            <v>46007</v>
          </cell>
          <cell r="C20860" t="str">
            <v>PPC SAS</v>
          </cell>
          <cell r="F20860">
            <v>45989.616400462961</v>
          </cell>
          <cell r="G20860">
            <v>46004.616261574076</v>
          </cell>
          <cell r="H20860">
            <v>3</v>
          </cell>
          <cell r="O20860">
            <v>10478737.677999999</v>
          </cell>
        </row>
        <row r="20861">
          <cell r="A20861">
            <v>46007</v>
          </cell>
          <cell r="C20861" t="str">
            <v>PPC SAS</v>
          </cell>
          <cell r="F20861">
            <v>45990.279942129629</v>
          </cell>
          <cell r="G20861">
            <v>46005.260162037041</v>
          </cell>
          <cell r="H20861">
            <v>2</v>
          </cell>
          <cell r="O20861">
            <v>515900</v>
          </cell>
        </row>
        <row r="20862">
          <cell r="A20862">
            <v>46007</v>
          </cell>
          <cell r="C20862" t="str">
            <v>PPC SAS</v>
          </cell>
          <cell r="F20862">
            <v>45992.608067129629</v>
          </cell>
          <cell r="G20862">
            <v>46007.607951388891</v>
          </cell>
          <cell r="H20862">
            <v>0</v>
          </cell>
          <cell r="O20862">
            <v>6283179.4979999997</v>
          </cell>
        </row>
        <row r="20863">
          <cell r="A20863">
            <v>46007</v>
          </cell>
          <cell r="C20863" t="str">
            <v>PPC SAS</v>
          </cell>
          <cell r="F20863">
            <v>45993.629814814813</v>
          </cell>
          <cell r="G20863">
            <v>46008.629583333335</v>
          </cell>
          <cell r="H20863">
            <v>-1</v>
          </cell>
          <cell r="O20863">
            <v>6435048.148</v>
          </cell>
        </row>
        <row r="20864">
          <cell r="A20864">
            <v>46007</v>
          </cell>
          <cell r="C20864" t="str">
            <v>PPC SAS</v>
          </cell>
          <cell r="F20864">
            <v>45994.599131944444</v>
          </cell>
          <cell r="G20864">
            <v>46009.548900462964</v>
          </cell>
          <cell r="H20864">
            <v>-2</v>
          </cell>
          <cell r="O20864">
            <v>6112887.4380000001</v>
          </cell>
        </row>
        <row r="20865">
          <cell r="A20865">
            <v>46007</v>
          </cell>
          <cell r="C20865" t="str">
            <v xml:space="preserve">THE BOY ENTERPRISES SAS </v>
          </cell>
          <cell r="F20865">
            <v>45947.547881944447</v>
          </cell>
          <cell r="G20865">
            <v>45962.546817129631</v>
          </cell>
          <cell r="H20865">
            <v>45</v>
          </cell>
          <cell r="O20865">
            <v>188700</v>
          </cell>
        </row>
        <row r="20866">
          <cell r="A20866">
            <v>46007</v>
          </cell>
          <cell r="C20866" t="str">
            <v xml:space="preserve">THE BOY ENTERPRISES SAS </v>
          </cell>
          <cell r="F20866">
            <v>45947.571643518517</v>
          </cell>
          <cell r="G20866">
            <v>45962.571504629632</v>
          </cell>
          <cell r="H20866">
            <v>45</v>
          </cell>
          <cell r="O20866">
            <v>301300</v>
          </cell>
        </row>
        <row r="20867">
          <cell r="A20867">
            <v>46007</v>
          </cell>
          <cell r="C20867" t="str">
            <v xml:space="preserve">THE BOY ENTERPRISES SAS </v>
          </cell>
          <cell r="F20867">
            <v>45958.491967592592</v>
          </cell>
          <cell r="G20867">
            <v>45973.489155092589</v>
          </cell>
          <cell r="H20867">
            <v>34</v>
          </cell>
          <cell r="O20867">
            <v>131350</v>
          </cell>
        </row>
        <row r="20868">
          <cell r="A20868">
            <v>46007</v>
          </cell>
          <cell r="C20868" t="str">
            <v>FOOD INVESTORS COLOMBIA SAS</v>
          </cell>
          <cell r="F20868">
            <v>45983.482372685183</v>
          </cell>
          <cell r="G20868">
            <v>45991.482164351852</v>
          </cell>
          <cell r="H20868">
            <v>16</v>
          </cell>
          <cell r="O20868">
            <v>5450200</v>
          </cell>
        </row>
        <row r="20869">
          <cell r="A20869">
            <v>46007</v>
          </cell>
          <cell r="C20869" t="str">
            <v>VENTAS MOSTRADOR</v>
          </cell>
          <cell r="F20869">
            <v>46007</v>
          </cell>
          <cell r="G20869">
            <v>46007</v>
          </cell>
          <cell r="H20869">
            <v>0</v>
          </cell>
          <cell r="O20869">
            <v>208671</v>
          </cell>
        </row>
        <row r="20870">
          <cell r="A20870">
            <v>46007</v>
          </cell>
          <cell r="C20870" t="str">
            <v>MOYSER SAS</v>
          </cell>
          <cell r="F20870">
            <v>46007.231238425928</v>
          </cell>
          <cell r="G20870">
            <v>46008.215520833335</v>
          </cell>
          <cell r="H20870">
            <v>-1</v>
          </cell>
          <cell r="O20870">
            <v>624000</v>
          </cell>
        </row>
        <row r="20871">
          <cell r="A20871">
            <v>46007</v>
          </cell>
          <cell r="C20871" t="str">
            <v>MINI MAL LTDA</v>
          </cell>
          <cell r="F20871">
            <v>46007.294733796298</v>
          </cell>
          <cell r="G20871">
            <v>46008.293414351851</v>
          </cell>
          <cell r="H20871">
            <v>-1</v>
          </cell>
          <cell r="O20871">
            <v>652400</v>
          </cell>
        </row>
        <row r="20872">
          <cell r="A20872">
            <v>46007</v>
          </cell>
          <cell r="C20872" t="str">
            <v>CAMILO  MILLAN PUENTES</v>
          </cell>
          <cell r="F20872">
            <v>46006.553368055553</v>
          </cell>
          <cell r="G20872">
            <v>46007.55327546296</v>
          </cell>
          <cell r="H20872">
            <v>0</v>
          </cell>
          <cell r="O20872">
            <v>1468400</v>
          </cell>
        </row>
        <row r="20873">
          <cell r="A20873">
            <v>46007</v>
          </cell>
          <cell r="C20873" t="str">
            <v>TRADICION GASTRONOMICA SAS</v>
          </cell>
          <cell r="F20873">
            <v>45987.307013888887</v>
          </cell>
          <cell r="G20873">
            <v>45988.306886574072</v>
          </cell>
          <cell r="H20873">
            <v>19</v>
          </cell>
          <cell r="O20873">
            <v>2466800</v>
          </cell>
        </row>
        <row r="20874">
          <cell r="A20874">
            <v>46007</v>
          </cell>
          <cell r="C20874" t="str">
            <v>TRADICION GASTRONOMICA SAS</v>
          </cell>
          <cell r="F20874">
            <v>45989.332326388889</v>
          </cell>
          <cell r="G20874">
            <v>45997.332048611112</v>
          </cell>
          <cell r="H20874">
            <v>10</v>
          </cell>
          <cell r="O20874">
            <v>3113500</v>
          </cell>
        </row>
        <row r="20875">
          <cell r="A20875">
            <v>46007</v>
          </cell>
          <cell r="C20875" t="str">
            <v>LE CABRERA SOCIEDAD POR ACCIONES SIMPLIFICADA</v>
          </cell>
          <cell r="F20875">
            <v>45989.347824074073</v>
          </cell>
          <cell r="G20875">
            <v>46004.347453703704</v>
          </cell>
          <cell r="H20875">
            <v>5</v>
          </cell>
          <cell r="O20875">
            <v>4093382.9440000001</v>
          </cell>
        </row>
        <row r="20876">
          <cell r="A20876">
            <v>46007</v>
          </cell>
          <cell r="C20876" t="str">
            <v>LE CABRERA SOCIEDAD POR ACCIONES SIMPLIFICADA</v>
          </cell>
          <cell r="F20876">
            <v>45992.254618055558</v>
          </cell>
          <cell r="G20876">
            <v>46007.254201388889</v>
          </cell>
          <cell r="H20876">
            <v>2</v>
          </cell>
          <cell r="O20876">
            <v>5866810.432</v>
          </cell>
        </row>
        <row r="20877">
          <cell r="A20877">
            <v>46007</v>
          </cell>
          <cell r="C20877" t="str">
            <v>LE CABRERA SOCIEDAD POR ACCIONES SIMPLIFICADA</v>
          </cell>
          <cell r="F20877">
            <v>45995.563009259262</v>
          </cell>
          <cell r="G20877">
            <v>46010.562210648146</v>
          </cell>
          <cell r="H20877">
            <v>-1</v>
          </cell>
          <cell r="O20877">
            <v>5296780.1679999996</v>
          </cell>
        </row>
        <row r="20878">
          <cell r="A20878">
            <v>46008</v>
          </cell>
          <cell r="C20878" t="str">
            <v>MERKMIOS SAS</v>
          </cell>
          <cell r="F20878">
            <v>45962.244189814817</v>
          </cell>
          <cell r="G20878">
            <v>45992.236979166664</v>
          </cell>
          <cell r="H20878">
            <v>22</v>
          </cell>
          <cell r="O20878">
            <v>28968574.199999999</v>
          </cell>
        </row>
        <row r="20879">
          <cell r="A20879">
            <v>46008</v>
          </cell>
          <cell r="C20879" t="str">
            <v>FRUTIVER 1A S.A.S</v>
          </cell>
          <cell r="F20879">
            <v>45994</v>
          </cell>
          <cell r="G20879">
            <v>46014</v>
          </cell>
          <cell r="H20879">
            <v>-1</v>
          </cell>
          <cell r="O20879">
            <v>2160418.6839999999</v>
          </cell>
        </row>
        <row r="20880">
          <cell r="A20880">
            <v>46008</v>
          </cell>
          <cell r="C20880" t="str">
            <v>FRUTIVER 1A S.A.S</v>
          </cell>
          <cell r="F20880">
            <v>45996</v>
          </cell>
          <cell r="G20880">
            <v>46016</v>
          </cell>
          <cell r="H20880">
            <v>-3</v>
          </cell>
          <cell r="O20880">
            <v>322658.64</v>
          </cell>
        </row>
        <row r="20881">
          <cell r="A20881">
            <v>46008</v>
          </cell>
          <cell r="C20881" t="str">
            <v>FRUTIVER 1A S.A.S</v>
          </cell>
          <cell r="F20881">
            <v>45996</v>
          </cell>
          <cell r="G20881">
            <v>46016</v>
          </cell>
          <cell r="H20881">
            <v>-3</v>
          </cell>
          <cell r="O20881">
            <v>808638.32</v>
          </cell>
        </row>
        <row r="20882">
          <cell r="A20882">
            <v>46008</v>
          </cell>
          <cell r="C20882" t="str">
            <v>FRUTIVER 1A S.A.S</v>
          </cell>
          <cell r="F20882">
            <v>45997</v>
          </cell>
          <cell r="G20882">
            <v>46017</v>
          </cell>
          <cell r="H20882">
            <v>-4</v>
          </cell>
          <cell r="O20882">
            <v>289197.74400000001</v>
          </cell>
        </row>
        <row r="20883">
          <cell r="A20883">
            <v>46008</v>
          </cell>
          <cell r="C20883" t="str">
            <v>FRUTIVER 1A S.A.S</v>
          </cell>
          <cell r="F20883">
            <v>45999</v>
          </cell>
          <cell r="G20883">
            <v>46019</v>
          </cell>
          <cell r="H20883">
            <v>-6</v>
          </cell>
          <cell r="O20883">
            <v>2294660.6120000002</v>
          </cell>
        </row>
        <row r="20884">
          <cell r="A20884">
            <v>46008</v>
          </cell>
          <cell r="C20884" t="str">
            <v>SOSTENIBILIDAD S.A.S.</v>
          </cell>
          <cell r="F20884">
            <v>45994</v>
          </cell>
          <cell r="G20884">
            <v>46009</v>
          </cell>
          <cell r="H20884">
            <v>4</v>
          </cell>
          <cell r="O20884">
            <v>1051750</v>
          </cell>
        </row>
        <row r="20885">
          <cell r="A20885">
            <v>46008</v>
          </cell>
          <cell r="C20885" t="str">
            <v>TAKAMI SA</v>
          </cell>
          <cell r="F20885">
            <v>45985.522106481483</v>
          </cell>
          <cell r="G20885">
            <v>46015.521469907406</v>
          </cell>
          <cell r="H20885">
            <v>5</v>
          </cell>
          <cell r="O20885">
            <v>364000</v>
          </cell>
        </row>
        <row r="20886">
          <cell r="A20886">
            <v>46008</v>
          </cell>
          <cell r="C20886" t="str">
            <v>TAKAMI SA</v>
          </cell>
          <cell r="F20886">
            <v>45985.551261574074</v>
          </cell>
          <cell r="G20886">
            <v>46015.551145833335</v>
          </cell>
          <cell r="H20886">
            <v>5</v>
          </cell>
          <cell r="O20886">
            <v>81900</v>
          </cell>
        </row>
        <row r="20887">
          <cell r="A20887">
            <v>46008</v>
          </cell>
          <cell r="C20887" t="str">
            <v>TAKAMI SA</v>
          </cell>
          <cell r="F20887">
            <v>45985.578657407408</v>
          </cell>
          <cell r="G20887">
            <v>46015.577002314814</v>
          </cell>
          <cell r="H20887">
            <v>5</v>
          </cell>
          <cell r="O20887">
            <v>128800</v>
          </cell>
        </row>
        <row r="20888">
          <cell r="A20888">
            <v>46008</v>
          </cell>
          <cell r="C20888" t="str">
            <v>TAKAMI SA</v>
          </cell>
          <cell r="F20888">
            <v>45985.579687500001</v>
          </cell>
          <cell r="G20888">
            <v>46015.579398148147</v>
          </cell>
          <cell r="H20888">
            <v>5</v>
          </cell>
          <cell r="O20888">
            <v>128800</v>
          </cell>
        </row>
        <row r="20889">
          <cell r="A20889">
            <v>46008</v>
          </cell>
          <cell r="C20889" t="str">
            <v>TAKAMI SA</v>
          </cell>
          <cell r="F20889">
            <v>45985.583078703705</v>
          </cell>
          <cell r="G20889">
            <v>46015.581435185188</v>
          </cell>
          <cell r="H20889">
            <v>5</v>
          </cell>
          <cell r="O20889">
            <v>285000</v>
          </cell>
        </row>
        <row r="20890">
          <cell r="A20890">
            <v>46008</v>
          </cell>
          <cell r="C20890" t="str">
            <v>TAKAMI SA</v>
          </cell>
          <cell r="F20890">
            <v>45985.629895833335</v>
          </cell>
          <cell r="G20890">
            <v>46015.629791666666</v>
          </cell>
          <cell r="H20890">
            <v>5</v>
          </cell>
          <cell r="O20890">
            <v>30000</v>
          </cell>
        </row>
        <row r="20891">
          <cell r="A20891">
            <v>46008</v>
          </cell>
          <cell r="C20891" t="str">
            <v>TAKAMI SA</v>
          </cell>
          <cell r="F20891">
            <v>45986.515949074077</v>
          </cell>
          <cell r="G20891">
            <v>46016.515868055554</v>
          </cell>
          <cell r="H20891">
            <v>4</v>
          </cell>
          <cell r="O20891">
            <v>85800</v>
          </cell>
        </row>
        <row r="20892">
          <cell r="A20892">
            <v>46008</v>
          </cell>
          <cell r="C20892" t="str">
            <v>TAKAMI SA</v>
          </cell>
          <cell r="F20892">
            <v>45986.518090277779</v>
          </cell>
          <cell r="G20892">
            <v>46016.517569444448</v>
          </cell>
          <cell r="H20892">
            <v>4</v>
          </cell>
          <cell r="O20892">
            <v>190950</v>
          </cell>
        </row>
        <row r="20893">
          <cell r="A20893">
            <v>46008</v>
          </cell>
          <cell r="C20893" t="str">
            <v>TAKAMI SA</v>
          </cell>
          <cell r="F20893">
            <v>45986.589780092596</v>
          </cell>
          <cell r="G20893">
            <v>46016.58965277778</v>
          </cell>
          <cell r="H20893">
            <v>4</v>
          </cell>
          <cell r="O20893">
            <v>1313200</v>
          </cell>
        </row>
        <row r="20894">
          <cell r="A20894">
            <v>46008</v>
          </cell>
          <cell r="C20894" t="str">
            <v>TAKAMI SA</v>
          </cell>
          <cell r="F20894">
            <v>45986.593356481484</v>
          </cell>
          <cell r="G20894">
            <v>46016.593252314815</v>
          </cell>
          <cell r="H20894">
            <v>4</v>
          </cell>
          <cell r="O20894">
            <v>147400</v>
          </cell>
        </row>
        <row r="20895">
          <cell r="A20895">
            <v>46008</v>
          </cell>
          <cell r="C20895" t="str">
            <v>TAKAMI SA</v>
          </cell>
          <cell r="F20895">
            <v>45986.60125</v>
          </cell>
          <cell r="G20895">
            <v>46016.600682870368</v>
          </cell>
          <cell r="H20895">
            <v>4</v>
          </cell>
          <cell r="O20895">
            <v>73600</v>
          </cell>
        </row>
        <row r="20896">
          <cell r="A20896">
            <v>46008</v>
          </cell>
          <cell r="C20896" t="str">
            <v>TAKAMI SA</v>
          </cell>
          <cell r="F20896">
            <v>45986.639976851853</v>
          </cell>
          <cell r="G20896">
            <v>46016.639884259261</v>
          </cell>
          <cell r="H20896">
            <v>4</v>
          </cell>
          <cell r="O20896">
            <v>241800</v>
          </cell>
        </row>
        <row r="20897">
          <cell r="A20897">
            <v>46008</v>
          </cell>
          <cell r="C20897" t="str">
            <v>TAKAMI SA</v>
          </cell>
          <cell r="F20897">
            <v>45987.550127314818</v>
          </cell>
          <cell r="G20897">
            <v>46017.55</v>
          </cell>
          <cell r="H20897">
            <v>3</v>
          </cell>
          <cell r="O20897">
            <v>86100</v>
          </cell>
        </row>
        <row r="20898">
          <cell r="A20898">
            <v>46008</v>
          </cell>
          <cell r="C20898" t="str">
            <v>TAKAMI SA</v>
          </cell>
          <cell r="F20898">
            <v>45987.588854166665</v>
          </cell>
          <cell r="G20898">
            <v>46017.58866898148</v>
          </cell>
          <cell r="H20898">
            <v>3</v>
          </cell>
          <cell r="O20898">
            <v>256700</v>
          </cell>
        </row>
        <row r="20899">
          <cell r="A20899">
            <v>46008</v>
          </cell>
          <cell r="C20899" t="str">
            <v>TAKAMI SA</v>
          </cell>
          <cell r="F20899">
            <v>45987.590324074074</v>
          </cell>
          <cell r="G20899">
            <v>46017.590092592596</v>
          </cell>
          <cell r="H20899">
            <v>3</v>
          </cell>
          <cell r="O20899">
            <v>606000</v>
          </cell>
        </row>
        <row r="20900">
          <cell r="A20900">
            <v>46008</v>
          </cell>
          <cell r="C20900" t="str">
            <v>TAKAMI SA</v>
          </cell>
          <cell r="F20900">
            <v>45987.618206018517</v>
          </cell>
          <cell r="G20900">
            <v>46017.618090277778</v>
          </cell>
          <cell r="H20900">
            <v>3</v>
          </cell>
          <cell r="O20900">
            <v>480100</v>
          </cell>
        </row>
        <row r="20901">
          <cell r="A20901">
            <v>46008</v>
          </cell>
          <cell r="C20901" t="str">
            <v>TAKAMI SA</v>
          </cell>
          <cell r="F20901">
            <v>45988.305659722224</v>
          </cell>
          <cell r="G20901">
            <v>46018.301122685189</v>
          </cell>
          <cell r="H20901">
            <v>2</v>
          </cell>
          <cell r="O20901">
            <v>3026800</v>
          </cell>
        </row>
        <row r="20902">
          <cell r="A20902">
            <v>46008</v>
          </cell>
          <cell r="C20902" t="str">
            <v>TAKAMI SA</v>
          </cell>
          <cell r="F20902">
            <v>45988.562164351853</v>
          </cell>
          <cell r="G20902">
            <v>46018.562094907407</v>
          </cell>
          <cell r="H20902">
            <v>2</v>
          </cell>
          <cell r="O20902">
            <v>748200</v>
          </cell>
        </row>
        <row r="20903">
          <cell r="A20903">
            <v>46008</v>
          </cell>
          <cell r="C20903" t="str">
            <v>TAKAMI SA</v>
          </cell>
          <cell r="F20903">
            <v>45988.589733796296</v>
          </cell>
          <cell r="G20903">
            <v>46018.589513888888</v>
          </cell>
          <cell r="H20903">
            <v>2</v>
          </cell>
          <cell r="O20903">
            <v>155800</v>
          </cell>
        </row>
        <row r="20904">
          <cell r="A20904">
            <v>46008</v>
          </cell>
          <cell r="C20904" t="str">
            <v>TAKAMI SA</v>
          </cell>
          <cell r="F20904">
            <v>45988.592858796299</v>
          </cell>
          <cell r="G20904">
            <v>46018.592395833337</v>
          </cell>
          <cell r="H20904">
            <v>2</v>
          </cell>
          <cell r="O20904">
            <v>66240</v>
          </cell>
        </row>
        <row r="20905">
          <cell r="A20905">
            <v>46008</v>
          </cell>
          <cell r="C20905" t="str">
            <v>TAKAMI SA</v>
          </cell>
          <cell r="F20905">
            <v>45989.515613425923</v>
          </cell>
          <cell r="G20905">
            <v>46019.515509259261</v>
          </cell>
          <cell r="H20905">
            <v>1</v>
          </cell>
          <cell r="O20905">
            <v>167900</v>
          </cell>
        </row>
        <row r="20906">
          <cell r="A20906">
            <v>46008</v>
          </cell>
          <cell r="C20906" t="str">
            <v>TAKAMI SA</v>
          </cell>
          <cell r="F20906">
            <v>45989.521006944444</v>
          </cell>
          <cell r="G20906">
            <v>46019.520891203705</v>
          </cell>
          <cell r="H20906">
            <v>1</v>
          </cell>
          <cell r="O20906">
            <v>520800</v>
          </cell>
        </row>
        <row r="20907">
          <cell r="A20907">
            <v>46008</v>
          </cell>
          <cell r="C20907" t="str">
            <v>TAKAMI SA</v>
          </cell>
          <cell r="F20907">
            <v>45989.523657407408</v>
          </cell>
          <cell r="G20907">
            <v>46019.523020833331</v>
          </cell>
          <cell r="H20907">
            <v>1</v>
          </cell>
          <cell r="O20907">
            <v>620000</v>
          </cell>
        </row>
        <row r="20908">
          <cell r="A20908">
            <v>46008</v>
          </cell>
          <cell r="C20908" t="str">
            <v>TAKAMI SA</v>
          </cell>
          <cell r="F20908">
            <v>45989.525983796295</v>
          </cell>
          <cell r="G20908">
            <v>46019.525833333333</v>
          </cell>
          <cell r="H20908">
            <v>1</v>
          </cell>
          <cell r="O20908">
            <v>136160</v>
          </cell>
        </row>
        <row r="20909">
          <cell r="A20909">
            <v>46008</v>
          </cell>
          <cell r="C20909" t="str">
            <v>TAKAMI SA</v>
          </cell>
          <cell r="F20909">
            <v>45989.526631944442</v>
          </cell>
          <cell r="G20909">
            <v>46019.526458333334</v>
          </cell>
          <cell r="H20909">
            <v>1</v>
          </cell>
          <cell r="O20909">
            <v>86480</v>
          </cell>
        </row>
        <row r="20910">
          <cell r="A20910">
            <v>46008</v>
          </cell>
          <cell r="C20910" t="str">
            <v>TAKAMI SA</v>
          </cell>
          <cell r="F20910">
            <v>45989.592372685183</v>
          </cell>
          <cell r="G20910">
            <v>46019.592060185183</v>
          </cell>
          <cell r="H20910">
            <v>1</v>
          </cell>
          <cell r="O20910">
            <v>20000</v>
          </cell>
        </row>
        <row r="20911">
          <cell r="A20911">
            <v>46008</v>
          </cell>
          <cell r="C20911" t="str">
            <v>TAKAMI SA</v>
          </cell>
          <cell r="F20911">
            <v>45989.607152777775</v>
          </cell>
          <cell r="G20911">
            <v>46019.606863425928</v>
          </cell>
          <cell r="H20911">
            <v>1</v>
          </cell>
          <cell r="O20911">
            <v>425100</v>
          </cell>
        </row>
        <row r="20912">
          <cell r="A20912">
            <v>46008</v>
          </cell>
          <cell r="C20912" t="str">
            <v>TAKAMI SA</v>
          </cell>
          <cell r="F20912">
            <v>45992.238113425927</v>
          </cell>
          <cell r="G20912">
            <v>46022.237685185188</v>
          </cell>
          <cell r="H20912">
            <v>-2</v>
          </cell>
          <cell r="O20912">
            <v>130640</v>
          </cell>
        </row>
        <row r="20913">
          <cell r="A20913">
            <v>46008</v>
          </cell>
          <cell r="C20913" t="str">
            <v>TAKAMI SA</v>
          </cell>
          <cell r="F20913">
            <v>45992.240729166668</v>
          </cell>
          <cell r="G20913">
            <v>46022.240428240744</v>
          </cell>
          <cell r="H20913">
            <v>-2</v>
          </cell>
          <cell r="O20913">
            <v>130640</v>
          </cell>
        </row>
        <row r="20914">
          <cell r="A20914">
            <v>46008</v>
          </cell>
          <cell r="C20914" t="str">
            <v>TAKAMI SA</v>
          </cell>
          <cell r="F20914">
            <v>45992.274108796293</v>
          </cell>
          <cell r="G20914">
            <v>46022.274004629631</v>
          </cell>
          <cell r="H20914">
            <v>-2</v>
          </cell>
          <cell r="O20914">
            <v>276000</v>
          </cell>
        </row>
        <row r="20915">
          <cell r="A20915">
            <v>46008</v>
          </cell>
          <cell r="C20915" t="str">
            <v>TAKAMI SA</v>
          </cell>
          <cell r="F20915">
            <v>45992.586805555555</v>
          </cell>
          <cell r="G20915">
            <v>46022.583356481482</v>
          </cell>
          <cell r="H20915">
            <v>-2</v>
          </cell>
          <cell r="O20915">
            <v>158240</v>
          </cell>
        </row>
        <row r="20916">
          <cell r="A20916">
            <v>46008</v>
          </cell>
          <cell r="C20916" t="str">
            <v>TAKAMI SA</v>
          </cell>
          <cell r="F20916">
            <v>45992.664513888885</v>
          </cell>
          <cell r="G20916">
            <v>46022.664027777777</v>
          </cell>
          <cell r="H20916">
            <v>-2</v>
          </cell>
          <cell r="O20916">
            <v>514800</v>
          </cell>
        </row>
        <row r="20917">
          <cell r="A20917">
            <v>46008</v>
          </cell>
          <cell r="C20917" t="str">
            <v>TAKAMI SA</v>
          </cell>
          <cell r="F20917">
            <v>45993.26667824074</v>
          </cell>
          <cell r="G20917">
            <v>46023.257523148146</v>
          </cell>
          <cell r="H20917">
            <v>-3</v>
          </cell>
          <cell r="O20917">
            <v>510000</v>
          </cell>
        </row>
        <row r="20918">
          <cell r="A20918">
            <v>46008</v>
          </cell>
          <cell r="C20918" t="str">
            <v>TAKAMI SA</v>
          </cell>
          <cell r="F20918">
            <v>45993.282106481478</v>
          </cell>
          <cell r="G20918">
            <v>46023.281342592592</v>
          </cell>
          <cell r="H20918">
            <v>-3</v>
          </cell>
          <cell r="O20918">
            <v>192000</v>
          </cell>
        </row>
        <row r="20919">
          <cell r="A20919">
            <v>46008</v>
          </cell>
          <cell r="C20919" t="str">
            <v>TAKAMI SA</v>
          </cell>
          <cell r="F20919">
            <v>45993.28361111111</v>
          </cell>
          <cell r="G20919">
            <v>46023.282743055555</v>
          </cell>
          <cell r="H20919">
            <v>-3</v>
          </cell>
          <cell r="O20919">
            <v>82000</v>
          </cell>
        </row>
        <row r="20920">
          <cell r="A20920">
            <v>46008</v>
          </cell>
          <cell r="C20920" t="str">
            <v>TAKAMI SA</v>
          </cell>
          <cell r="F20920">
            <v>45993.405451388891</v>
          </cell>
          <cell r="G20920">
            <v>46023.405277777776</v>
          </cell>
          <cell r="H20920">
            <v>-3</v>
          </cell>
          <cell r="O20920">
            <v>131200</v>
          </cell>
        </row>
        <row r="20921">
          <cell r="A20921">
            <v>46008</v>
          </cell>
          <cell r="C20921" t="str">
            <v>TAKAMI SA</v>
          </cell>
          <cell r="F20921">
            <v>45993.446157407408</v>
          </cell>
          <cell r="G20921">
            <v>46023.445833333331</v>
          </cell>
          <cell r="H20921">
            <v>-3</v>
          </cell>
          <cell r="O20921">
            <v>184000</v>
          </cell>
        </row>
        <row r="20922">
          <cell r="A20922">
            <v>46008</v>
          </cell>
          <cell r="C20922" t="str">
            <v>TAKAMI SA</v>
          </cell>
          <cell r="F20922">
            <v>45993.461238425924</v>
          </cell>
          <cell r="G20922">
            <v>46023.455879629626</v>
          </cell>
          <cell r="H20922">
            <v>-3</v>
          </cell>
          <cell r="O20922">
            <v>168900</v>
          </cell>
        </row>
        <row r="20923">
          <cell r="A20923">
            <v>46008</v>
          </cell>
          <cell r="C20923" t="str">
            <v>TAKAMI SA</v>
          </cell>
          <cell r="F20923">
            <v>45993.519456018519</v>
          </cell>
          <cell r="G20923">
            <v>46023.518460648149</v>
          </cell>
          <cell r="H20923">
            <v>-3</v>
          </cell>
          <cell r="O20923">
            <v>150800</v>
          </cell>
        </row>
        <row r="20924">
          <cell r="A20924">
            <v>46008</v>
          </cell>
          <cell r="C20924" t="str">
            <v>TAKAMI SA</v>
          </cell>
          <cell r="F20924">
            <v>45993.626319444447</v>
          </cell>
          <cell r="G20924">
            <v>46023.589363425926</v>
          </cell>
          <cell r="H20924">
            <v>-3</v>
          </cell>
          <cell r="O20924">
            <v>84050</v>
          </cell>
        </row>
        <row r="20925">
          <cell r="A20925">
            <v>46008</v>
          </cell>
          <cell r="C20925" t="str">
            <v>TAKAMI SA</v>
          </cell>
          <cell r="F20925">
            <v>45993.627592592595</v>
          </cell>
          <cell r="G20925">
            <v>46023.627280092594</v>
          </cell>
          <cell r="H20925">
            <v>-3</v>
          </cell>
          <cell r="O20925">
            <v>304200</v>
          </cell>
        </row>
        <row r="20926">
          <cell r="A20926">
            <v>46008</v>
          </cell>
          <cell r="C20926" t="str">
            <v>TAKAMI SA</v>
          </cell>
          <cell r="F20926">
            <v>45993.628993055558</v>
          </cell>
          <cell r="G20926">
            <v>46023.628310185188</v>
          </cell>
          <cell r="H20926">
            <v>-3</v>
          </cell>
          <cell r="O20926">
            <v>898700</v>
          </cell>
        </row>
        <row r="20927">
          <cell r="A20927">
            <v>46008</v>
          </cell>
          <cell r="C20927" t="str">
            <v>TAKAMI SA</v>
          </cell>
          <cell r="F20927">
            <v>45993.633738425924</v>
          </cell>
          <cell r="G20927">
            <v>46023.63113425926</v>
          </cell>
          <cell r="H20927">
            <v>-3</v>
          </cell>
          <cell r="O20927">
            <v>80960</v>
          </cell>
        </row>
        <row r="20928">
          <cell r="A20928">
            <v>46008</v>
          </cell>
          <cell r="C20928" t="str">
            <v>VENTAS MOSTRADOR</v>
          </cell>
          <cell r="F20928">
            <v>46006.192719907405</v>
          </cell>
          <cell r="G20928">
            <v>46036.192442129628</v>
          </cell>
          <cell r="H20928">
            <v>-16</v>
          </cell>
          <cell r="O20928">
            <v>147200</v>
          </cell>
        </row>
        <row r="20929">
          <cell r="A20929">
            <v>46008</v>
          </cell>
          <cell r="C20929" t="str">
            <v>JOSE RODRIGO SUAREZ TORRES</v>
          </cell>
          <cell r="F20929">
            <v>46004.30840277778</v>
          </cell>
          <cell r="G20929">
            <v>46005.308125000003</v>
          </cell>
          <cell r="H20929">
            <v>9</v>
          </cell>
          <cell r="O20929">
            <v>146399.99</v>
          </cell>
        </row>
        <row r="20930">
          <cell r="A20930">
            <v>46008</v>
          </cell>
          <cell r="C20930" t="str">
            <v>VENTAS MOSTRADOR</v>
          </cell>
          <cell r="F20930">
            <v>46008</v>
          </cell>
          <cell r="G20930">
            <v>46008</v>
          </cell>
          <cell r="H20930">
            <v>0</v>
          </cell>
          <cell r="O20930">
            <v>35150</v>
          </cell>
        </row>
        <row r="20931">
          <cell r="A20931">
            <v>46008</v>
          </cell>
          <cell r="C20931" t="str">
            <v>VENTAS MOSTRADOR</v>
          </cell>
          <cell r="F20931">
            <v>46008</v>
          </cell>
          <cell r="G20931">
            <v>46008</v>
          </cell>
          <cell r="H20931">
            <v>0</v>
          </cell>
          <cell r="O20931">
            <v>20180</v>
          </cell>
        </row>
        <row r="20932">
          <cell r="A20932">
            <v>46008</v>
          </cell>
          <cell r="C20932" t="str">
            <v>VENTAS MOSTRADOR</v>
          </cell>
          <cell r="F20932">
            <v>46008</v>
          </cell>
          <cell r="G20932">
            <v>46008</v>
          </cell>
          <cell r="H20932">
            <v>0</v>
          </cell>
          <cell r="O20932">
            <v>71400</v>
          </cell>
        </row>
        <row r="20933">
          <cell r="A20933">
            <v>46008</v>
          </cell>
          <cell r="C20933" t="str">
            <v>BENJAMIN  CHAPARRO AMEZQUITA</v>
          </cell>
          <cell r="F20933">
            <v>46008.400405092594</v>
          </cell>
          <cell r="G20933">
            <v>46009.400254629632</v>
          </cell>
          <cell r="H20933">
            <v>8</v>
          </cell>
          <cell r="O20933">
            <v>1222800</v>
          </cell>
        </row>
        <row r="20934">
          <cell r="A20934">
            <v>46008</v>
          </cell>
          <cell r="C20934" t="str">
            <v>VENTAS MOSTRADOR</v>
          </cell>
          <cell r="F20934">
            <v>46008</v>
          </cell>
          <cell r="G20934">
            <v>46008</v>
          </cell>
          <cell r="H20934">
            <v>0</v>
          </cell>
          <cell r="O20934">
            <v>129260</v>
          </cell>
        </row>
        <row r="20935">
          <cell r="A20935">
            <v>46008</v>
          </cell>
          <cell r="C20935" t="str">
            <v>CRISTIAN CAMILO VEGA PALACIOS</v>
          </cell>
          <cell r="F20935">
            <v>46008.323483796295</v>
          </cell>
          <cell r="G20935">
            <v>46009.323310185187</v>
          </cell>
          <cell r="H20935">
            <v>5</v>
          </cell>
          <cell r="O20935">
            <v>321600</v>
          </cell>
        </row>
        <row r="20936">
          <cell r="A20936">
            <v>46008</v>
          </cell>
          <cell r="C20936" t="str">
            <v>VENTAS MOSTRADOR</v>
          </cell>
          <cell r="F20936">
            <v>46008</v>
          </cell>
          <cell r="G20936">
            <v>46008</v>
          </cell>
          <cell r="H20936">
            <v>0</v>
          </cell>
          <cell r="O20936">
            <v>71848</v>
          </cell>
        </row>
        <row r="20937">
          <cell r="A20937">
            <v>46008</v>
          </cell>
          <cell r="C20937" t="str">
            <v>VENTAS MOSTRADOR</v>
          </cell>
          <cell r="F20937">
            <v>46008</v>
          </cell>
          <cell r="G20937">
            <v>46008</v>
          </cell>
          <cell r="H20937">
            <v>0</v>
          </cell>
          <cell r="O20937">
            <v>76310</v>
          </cell>
        </row>
        <row r="20938">
          <cell r="A20938">
            <v>46008</v>
          </cell>
          <cell r="C20938" t="str">
            <v>VENTAS MOSTRADOR</v>
          </cell>
          <cell r="F20938">
            <v>46008</v>
          </cell>
          <cell r="G20938">
            <v>46008</v>
          </cell>
          <cell r="H20938">
            <v>0</v>
          </cell>
          <cell r="O20938">
            <v>14000</v>
          </cell>
        </row>
        <row r="20939">
          <cell r="A20939">
            <v>46008</v>
          </cell>
          <cell r="C20939" t="str">
            <v>VENTAS MOSTRADOR</v>
          </cell>
          <cell r="F20939">
            <v>46008</v>
          </cell>
          <cell r="G20939">
            <v>46008</v>
          </cell>
          <cell r="H20939">
            <v>0</v>
          </cell>
          <cell r="O20939">
            <v>18040</v>
          </cell>
        </row>
        <row r="20940">
          <cell r="A20940">
            <v>46008</v>
          </cell>
          <cell r="C20940" t="str">
            <v>VENTAS MOSTRADOR</v>
          </cell>
          <cell r="F20940">
            <v>46008</v>
          </cell>
          <cell r="G20940">
            <v>46008</v>
          </cell>
          <cell r="H20940">
            <v>0</v>
          </cell>
          <cell r="O20940">
            <v>7000</v>
          </cell>
        </row>
        <row r="20941">
          <cell r="A20941">
            <v>46008</v>
          </cell>
          <cell r="C20941" t="str">
            <v>VENTAS MOSTRADOR</v>
          </cell>
          <cell r="F20941">
            <v>46008</v>
          </cell>
          <cell r="G20941">
            <v>46008</v>
          </cell>
          <cell r="H20941">
            <v>0</v>
          </cell>
          <cell r="O20941">
            <v>66900</v>
          </cell>
        </row>
        <row r="20942">
          <cell r="A20942">
            <v>46008</v>
          </cell>
          <cell r="C20942" t="str">
            <v>VENTAS MOSTRADOR</v>
          </cell>
          <cell r="F20942">
            <v>46008</v>
          </cell>
          <cell r="G20942">
            <v>46008</v>
          </cell>
          <cell r="H20942">
            <v>0</v>
          </cell>
          <cell r="O20942">
            <v>171200</v>
          </cell>
        </row>
        <row r="20943">
          <cell r="A20943">
            <v>46008</v>
          </cell>
          <cell r="C20943" t="str">
            <v>VENTAS MOSTRADOR</v>
          </cell>
          <cell r="F20943">
            <v>46008</v>
          </cell>
          <cell r="G20943">
            <v>46008</v>
          </cell>
          <cell r="H20943">
            <v>0</v>
          </cell>
          <cell r="O20943">
            <v>27270</v>
          </cell>
        </row>
        <row r="20944">
          <cell r="A20944">
            <v>46008</v>
          </cell>
          <cell r="C20944" t="str">
            <v>VENTAS MOSTRADOR</v>
          </cell>
          <cell r="F20944">
            <v>46008</v>
          </cell>
          <cell r="G20944">
            <v>46008</v>
          </cell>
          <cell r="H20944">
            <v>0</v>
          </cell>
          <cell r="O20944">
            <v>25700</v>
          </cell>
        </row>
        <row r="20945">
          <cell r="A20945">
            <v>46008</v>
          </cell>
          <cell r="C20945" t="str">
            <v>VENTAS MOSTRADOR</v>
          </cell>
          <cell r="F20945">
            <v>46008</v>
          </cell>
          <cell r="G20945">
            <v>46008</v>
          </cell>
          <cell r="H20945">
            <v>0</v>
          </cell>
          <cell r="O20945">
            <v>46600</v>
          </cell>
        </row>
        <row r="20946">
          <cell r="A20946">
            <v>46008</v>
          </cell>
          <cell r="C20946" t="str">
            <v>VENTAS MOSTRADOR</v>
          </cell>
          <cell r="F20946">
            <v>46008</v>
          </cell>
          <cell r="G20946">
            <v>46008</v>
          </cell>
          <cell r="H20946">
            <v>0</v>
          </cell>
          <cell r="O20946">
            <v>7100</v>
          </cell>
        </row>
        <row r="20947">
          <cell r="A20947">
            <v>46008</v>
          </cell>
          <cell r="C20947" t="str">
            <v>INDUCOLCARNES S.A.S</v>
          </cell>
          <cell r="F20947">
            <v>45980</v>
          </cell>
          <cell r="G20947">
            <v>45995</v>
          </cell>
          <cell r="H20947">
            <v>18</v>
          </cell>
          <cell r="O20947">
            <v>5237675.8770000003</v>
          </cell>
        </row>
        <row r="20948">
          <cell r="A20948">
            <v>46008</v>
          </cell>
          <cell r="C20948" t="str">
            <v>PINEDA FORERO ARNOBIS</v>
          </cell>
          <cell r="F20948">
            <v>46008.337152777778</v>
          </cell>
          <cell r="G20948">
            <v>46009.329664351855</v>
          </cell>
          <cell r="H20948">
            <v>8</v>
          </cell>
          <cell r="O20948">
            <v>508800</v>
          </cell>
        </row>
        <row r="20949">
          <cell r="A20949">
            <v>46008</v>
          </cell>
          <cell r="C20949" t="str">
            <v>CARLOS ANDRES HERNANDEZ MARTINEZ</v>
          </cell>
          <cell r="F20949">
            <v>46004.385520833333</v>
          </cell>
          <cell r="G20949">
            <v>46005.385393518518</v>
          </cell>
          <cell r="H20949">
            <v>16</v>
          </cell>
          <cell r="O20949">
            <v>1152000.03</v>
          </cell>
        </row>
        <row r="20950">
          <cell r="A20950">
            <v>46008</v>
          </cell>
          <cell r="C20950" t="str">
            <v>JONATHAN STEVEN PIRACON</v>
          </cell>
          <cell r="F20950">
            <v>46008.500150462962</v>
          </cell>
          <cell r="G20950">
            <v>46009.500034722223</v>
          </cell>
          <cell r="H20950">
            <v>5</v>
          </cell>
          <cell r="O20950">
            <v>701750</v>
          </cell>
        </row>
        <row r="20951">
          <cell r="A20951">
            <v>46008</v>
          </cell>
          <cell r="C20951" t="str">
            <v>VENTAS MOSTRADOR</v>
          </cell>
          <cell r="O20951">
            <v>0</v>
          </cell>
        </row>
        <row r="20952">
          <cell r="A20952">
            <v>46008</v>
          </cell>
          <cell r="C20952" t="str">
            <v>VENTAS MOSTRADOR</v>
          </cell>
          <cell r="F20952">
            <v>46008</v>
          </cell>
          <cell r="G20952">
            <v>46008</v>
          </cell>
          <cell r="H20952">
            <v>0</v>
          </cell>
          <cell r="O20952">
            <v>653200</v>
          </cell>
        </row>
        <row r="20953">
          <cell r="A20953">
            <v>46008</v>
          </cell>
          <cell r="C20953" t="str">
            <v>ANGEL LUIS RIVAS CAMERO</v>
          </cell>
          <cell r="F20953">
            <v>46008.293449074074</v>
          </cell>
          <cell r="G20953">
            <v>46009.268865740742</v>
          </cell>
          <cell r="H20953">
            <v>5</v>
          </cell>
          <cell r="O20953">
            <v>194860</v>
          </cell>
        </row>
        <row r="20954">
          <cell r="A20954">
            <v>46008</v>
          </cell>
          <cell r="C20954" t="str">
            <v>ELSY  GORDILLO GIL</v>
          </cell>
          <cell r="F20954">
            <v>46008.295173611114</v>
          </cell>
          <cell r="G20954">
            <v>46009.295011574075</v>
          </cell>
          <cell r="H20954">
            <v>5</v>
          </cell>
          <cell r="O20954">
            <v>273660</v>
          </cell>
        </row>
        <row r="20955">
          <cell r="A20955">
            <v>46008</v>
          </cell>
          <cell r="C20955" t="str">
            <v>HEDLEY  GUZMAN ALDANA</v>
          </cell>
          <cell r="F20955">
            <v>46008.302395833336</v>
          </cell>
          <cell r="G20955">
            <v>46009.302395833336</v>
          </cell>
          <cell r="H20955">
            <v>5</v>
          </cell>
          <cell r="O20955">
            <v>696600</v>
          </cell>
        </row>
        <row r="20956">
          <cell r="A20956">
            <v>46008</v>
          </cell>
          <cell r="C20956" t="str">
            <v>TUKAN ALIMENTOS SAS</v>
          </cell>
          <cell r="F20956">
            <v>45934</v>
          </cell>
          <cell r="G20956">
            <v>45964</v>
          </cell>
          <cell r="H20956">
            <v>49</v>
          </cell>
          <cell r="O20956">
            <v>370850</v>
          </cell>
        </row>
        <row r="20957">
          <cell r="A20957">
            <v>46008</v>
          </cell>
          <cell r="C20957" t="str">
            <v>TUKAN ALIMENTOS SAS</v>
          </cell>
          <cell r="F20957">
            <v>45939</v>
          </cell>
          <cell r="G20957">
            <v>45969</v>
          </cell>
          <cell r="H20957">
            <v>44</v>
          </cell>
          <cell r="O20957">
            <v>1088550</v>
          </cell>
        </row>
        <row r="20958">
          <cell r="A20958">
            <v>46008</v>
          </cell>
          <cell r="C20958" t="str">
            <v>TUKAN ALIMENTOS SAS</v>
          </cell>
          <cell r="F20958">
            <v>45948</v>
          </cell>
          <cell r="G20958">
            <v>45978</v>
          </cell>
          <cell r="H20958">
            <v>35</v>
          </cell>
          <cell r="O20958">
            <v>591500</v>
          </cell>
        </row>
        <row r="20959">
          <cell r="A20959">
            <v>46008</v>
          </cell>
          <cell r="C20959" t="str">
            <v>DONDOHE4K S.A.S</v>
          </cell>
          <cell r="F20959">
            <v>45987</v>
          </cell>
          <cell r="G20959">
            <v>46017</v>
          </cell>
          <cell r="H20959">
            <v>-4</v>
          </cell>
          <cell r="O20959">
            <v>434000</v>
          </cell>
        </row>
        <row r="20960">
          <cell r="A20960">
            <v>46008</v>
          </cell>
          <cell r="C20960" t="str">
            <v>DONDOHE4K S.A.S</v>
          </cell>
          <cell r="F20960">
            <v>45994</v>
          </cell>
          <cell r="G20960">
            <v>46024</v>
          </cell>
          <cell r="H20960">
            <v>-11</v>
          </cell>
          <cell r="O20960">
            <v>414400</v>
          </cell>
        </row>
        <row r="20961">
          <cell r="A20961">
            <v>46008</v>
          </cell>
          <cell r="C20961" t="str">
            <v>Famous Bbq Sas</v>
          </cell>
          <cell r="F20961">
            <v>46002</v>
          </cell>
          <cell r="G20961">
            <v>46010</v>
          </cell>
          <cell r="H20961">
            <v>3</v>
          </cell>
          <cell r="O20961">
            <v>1300200</v>
          </cell>
        </row>
        <row r="20962">
          <cell r="A20962">
            <v>46008</v>
          </cell>
          <cell r="C20962" t="str">
            <v>OSAKA COCINA NIKKEI S.A.S</v>
          </cell>
          <cell r="F20962">
            <v>45993</v>
          </cell>
          <cell r="G20962">
            <v>46023</v>
          </cell>
          <cell r="H20962">
            <v>-10</v>
          </cell>
          <cell r="O20962">
            <v>639541.29200000002</v>
          </cell>
        </row>
        <row r="20963">
          <cell r="A20963">
            <v>46008</v>
          </cell>
          <cell r="C20963" t="str">
            <v>OSAKA COCINA NIKKEI S.A.S</v>
          </cell>
          <cell r="F20963">
            <v>45994</v>
          </cell>
          <cell r="G20963">
            <v>46024</v>
          </cell>
          <cell r="H20963">
            <v>-11</v>
          </cell>
          <cell r="O20963">
            <v>890000.08200000005</v>
          </cell>
        </row>
        <row r="20964">
          <cell r="A20964">
            <v>46008</v>
          </cell>
          <cell r="C20964" t="str">
            <v>4G FOOD SAS</v>
          </cell>
          <cell r="F20964">
            <v>45962</v>
          </cell>
          <cell r="G20964">
            <v>45977</v>
          </cell>
          <cell r="H20964">
            <v>36</v>
          </cell>
          <cell r="O20964">
            <v>1327650</v>
          </cell>
        </row>
        <row r="20965">
          <cell r="A20965">
            <v>46008</v>
          </cell>
          <cell r="C20965" t="str">
            <v>4G FOOD SAS</v>
          </cell>
          <cell r="F20965">
            <v>45965</v>
          </cell>
          <cell r="G20965">
            <v>45980</v>
          </cell>
          <cell r="H20965">
            <v>33</v>
          </cell>
          <cell r="O20965">
            <v>174800</v>
          </cell>
        </row>
        <row r="20966">
          <cell r="A20966">
            <v>46008</v>
          </cell>
          <cell r="C20966" t="str">
            <v>4G FOOD SAS</v>
          </cell>
          <cell r="F20966">
            <v>45973</v>
          </cell>
          <cell r="G20966">
            <v>45988</v>
          </cell>
          <cell r="H20966">
            <v>25</v>
          </cell>
          <cell r="O20966">
            <v>2025500</v>
          </cell>
        </row>
        <row r="20967">
          <cell r="A20967">
            <v>46008</v>
          </cell>
          <cell r="C20967" t="str">
            <v>4G FOOD SAS</v>
          </cell>
          <cell r="F20967">
            <v>45986</v>
          </cell>
          <cell r="G20967">
            <v>46001</v>
          </cell>
          <cell r="H20967">
            <v>12</v>
          </cell>
          <cell r="O20967">
            <v>795000</v>
          </cell>
        </row>
        <row r="20968">
          <cell r="A20968">
            <v>46008</v>
          </cell>
          <cell r="C20968" t="str">
            <v>4G FOOD SAS</v>
          </cell>
          <cell r="F20968">
            <v>45994</v>
          </cell>
          <cell r="G20968">
            <v>46009</v>
          </cell>
          <cell r="H20968">
            <v>4</v>
          </cell>
          <cell r="O20968">
            <v>907200</v>
          </cell>
        </row>
        <row r="20969">
          <cell r="A20969">
            <v>46008</v>
          </cell>
          <cell r="C20969" t="str">
            <v>4G FOOD SAS</v>
          </cell>
          <cell r="F20969">
            <v>46000</v>
          </cell>
          <cell r="G20969">
            <v>46015</v>
          </cell>
          <cell r="H20969">
            <v>-2</v>
          </cell>
          <cell r="O20969">
            <v>1099750</v>
          </cell>
        </row>
        <row r="20970">
          <cell r="A20970">
            <v>46008</v>
          </cell>
          <cell r="C20970" t="str">
            <v>MARCO DUVAN CHAPARRO GOMEZ</v>
          </cell>
          <cell r="F20970">
            <v>46008.267476851855</v>
          </cell>
          <cell r="G20970">
            <v>46009.267256944448</v>
          </cell>
          <cell r="H20970">
            <v>8</v>
          </cell>
          <cell r="O20970">
            <v>4402800</v>
          </cell>
        </row>
        <row r="20971">
          <cell r="A20971">
            <v>46008</v>
          </cell>
          <cell r="C20971" t="str">
            <v>BENJAMIN  CHAPARRO AMEZQUITA</v>
          </cell>
          <cell r="F20971">
            <v>46008.400405092594</v>
          </cell>
          <cell r="G20971">
            <v>46009.400254629632</v>
          </cell>
          <cell r="H20971">
            <v>8</v>
          </cell>
          <cell r="O20971">
            <v>1714900</v>
          </cell>
        </row>
        <row r="20972">
          <cell r="A20972">
            <v>46008</v>
          </cell>
          <cell r="C20972" t="str">
            <v>DUFLO SERVICIOS INTEGRALES S.A.S.</v>
          </cell>
          <cell r="F20972">
            <v>45966.399675925924</v>
          </cell>
          <cell r="G20972">
            <v>45996.399571759262</v>
          </cell>
          <cell r="H20972">
            <v>18</v>
          </cell>
          <cell r="O20972">
            <v>706250</v>
          </cell>
        </row>
        <row r="20973">
          <cell r="A20973">
            <v>46008</v>
          </cell>
          <cell r="C20973" t="str">
            <v>DUFLO SERVICIOS INTEGRALES S.A.S.</v>
          </cell>
          <cell r="F20973">
            <v>45966.401678240742</v>
          </cell>
          <cell r="G20973">
            <v>45996.401122685187</v>
          </cell>
          <cell r="H20973">
            <v>18</v>
          </cell>
          <cell r="O20973">
            <v>1269723.27</v>
          </cell>
        </row>
        <row r="20974">
          <cell r="A20974">
            <v>46008</v>
          </cell>
          <cell r="C20974" t="str">
            <v>DUFLO SERVICIOS INTEGRALES S.A.S.</v>
          </cell>
          <cell r="F20974">
            <v>45966.403796296298</v>
          </cell>
          <cell r="G20974">
            <v>45996.403194444443</v>
          </cell>
          <cell r="H20974">
            <v>18</v>
          </cell>
          <cell r="O20974">
            <v>133300</v>
          </cell>
        </row>
        <row r="20975">
          <cell r="A20975">
            <v>46008</v>
          </cell>
          <cell r="C20975" t="str">
            <v>DUFLO SERVICIOS INTEGRALES S.A.S.</v>
          </cell>
          <cell r="F20975">
            <v>45966.404965277776</v>
          </cell>
          <cell r="G20975">
            <v>45996.404502314814</v>
          </cell>
          <cell r="H20975">
            <v>18</v>
          </cell>
          <cell r="O20975">
            <v>652000</v>
          </cell>
        </row>
        <row r="20976">
          <cell r="A20976">
            <v>46008</v>
          </cell>
          <cell r="C20976" t="str">
            <v>DUFLO SERVICIOS INTEGRALES S.A.S.</v>
          </cell>
          <cell r="F20976">
            <v>45966.406898148147</v>
          </cell>
          <cell r="G20976">
            <v>45996.406388888892</v>
          </cell>
          <cell r="H20976">
            <v>18</v>
          </cell>
          <cell r="O20976">
            <v>589400</v>
          </cell>
        </row>
        <row r="20977">
          <cell r="A20977">
            <v>46008</v>
          </cell>
          <cell r="C20977" t="str">
            <v>DUFLO SERVICIOS INTEGRALES S.A.S.</v>
          </cell>
          <cell r="F20977">
            <v>45966.408541666664</v>
          </cell>
          <cell r="G20977">
            <v>45996.407708333332</v>
          </cell>
          <cell r="H20977">
            <v>18</v>
          </cell>
          <cell r="O20977">
            <v>1105380.1769999999</v>
          </cell>
        </row>
        <row r="20978">
          <cell r="A20978">
            <v>46008</v>
          </cell>
          <cell r="C20978" t="str">
            <v>DUFLO SERVICIOS INTEGRALES S.A.S.</v>
          </cell>
          <cell r="F20978">
            <v>45971.556770833333</v>
          </cell>
          <cell r="G20978">
            <v>46001.556550925925</v>
          </cell>
          <cell r="H20978">
            <v>13</v>
          </cell>
          <cell r="O20978">
            <v>965300</v>
          </cell>
        </row>
        <row r="20979">
          <cell r="A20979">
            <v>46008</v>
          </cell>
          <cell r="C20979" t="str">
            <v>DUFLO SERVICIOS INTEGRALES S.A.S.</v>
          </cell>
          <cell r="F20979">
            <v>45971.558692129627</v>
          </cell>
          <cell r="G20979">
            <v>46001.558564814812</v>
          </cell>
          <cell r="H20979">
            <v>13</v>
          </cell>
          <cell r="O20979">
            <v>3980427.966</v>
          </cell>
        </row>
        <row r="20980">
          <cell r="A20980">
            <v>46008</v>
          </cell>
          <cell r="C20980" t="str">
            <v>DUFLO SERVICIOS INTEGRALES S.A.S.</v>
          </cell>
          <cell r="F20980">
            <v>45971.562048611115</v>
          </cell>
          <cell r="G20980">
            <v>46001.560879629629</v>
          </cell>
          <cell r="H20980">
            <v>13</v>
          </cell>
          <cell r="O20980">
            <v>1913750.13</v>
          </cell>
        </row>
        <row r="20981">
          <cell r="A20981">
            <v>46008</v>
          </cell>
          <cell r="C20981" t="str">
            <v>ROBINFOOD COLOMBIA SAS</v>
          </cell>
          <cell r="F20981">
            <v>45968</v>
          </cell>
          <cell r="G20981">
            <v>45998</v>
          </cell>
          <cell r="O20981">
            <v>2808325.2</v>
          </cell>
        </row>
        <row r="20982">
          <cell r="A20982">
            <v>46008</v>
          </cell>
          <cell r="C20982" t="str">
            <v>ROBINFOOD COLOMBIA SAS</v>
          </cell>
          <cell r="F20982">
            <v>45971</v>
          </cell>
          <cell r="G20982">
            <v>46001</v>
          </cell>
          <cell r="O20982">
            <v>1792548</v>
          </cell>
        </row>
        <row r="20983">
          <cell r="A20983">
            <v>46008</v>
          </cell>
          <cell r="C20983" t="str">
            <v>VENTAS MOSTRADOR</v>
          </cell>
          <cell r="F20983">
            <v>46008</v>
          </cell>
          <cell r="G20983">
            <v>46008</v>
          </cell>
          <cell r="H20983">
            <v>0</v>
          </cell>
          <cell r="O20983">
            <v>487911</v>
          </cell>
        </row>
        <row r="20984">
          <cell r="A20984">
            <v>46008</v>
          </cell>
          <cell r="C20984" t="str">
            <v>VENTAS MOSTRADOR</v>
          </cell>
          <cell r="F20984">
            <v>46008</v>
          </cell>
          <cell r="G20984">
            <v>46008</v>
          </cell>
          <cell r="H20984">
            <v>0</v>
          </cell>
          <cell r="O20984">
            <v>708381</v>
          </cell>
        </row>
        <row r="20985">
          <cell r="A20985">
            <v>46008</v>
          </cell>
          <cell r="C20985" t="str">
            <v xml:space="preserve">LOS HORNITOS PASTELERIA Y PANADERIA </v>
          </cell>
          <cell r="F20985">
            <v>45979</v>
          </cell>
          <cell r="G20985">
            <v>46009</v>
          </cell>
          <cell r="H20985">
            <v>4</v>
          </cell>
          <cell r="O20985">
            <v>3862800</v>
          </cell>
        </row>
        <row r="20986">
          <cell r="A20986">
            <v>46009</v>
          </cell>
          <cell r="C20986" t="str">
            <v>VENTANITA DEL ALMA SAS</v>
          </cell>
          <cell r="F20986">
            <v>46008.461585648147</v>
          </cell>
          <cell r="G20986">
            <v>46016.460416666669</v>
          </cell>
          <cell r="H20986">
            <v>-2</v>
          </cell>
          <cell r="O20986">
            <v>200000</v>
          </cell>
        </row>
        <row r="20987">
          <cell r="A20987">
            <v>46009</v>
          </cell>
          <cell r="C20987" t="str">
            <v>LA COA S.A.S</v>
          </cell>
          <cell r="F20987">
            <v>45909</v>
          </cell>
          <cell r="G20987">
            <v>45939</v>
          </cell>
          <cell r="H20987">
            <v>74</v>
          </cell>
          <cell r="O20987">
            <v>1153205.8799999999</v>
          </cell>
        </row>
        <row r="20988">
          <cell r="A20988">
            <v>46009</v>
          </cell>
          <cell r="C20988" t="str">
            <v>LA COA S.A.S</v>
          </cell>
          <cell r="F20988">
            <v>45910</v>
          </cell>
          <cell r="G20988">
            <v>45940</v>
          </cell>
          <cell r="H20988">
            <v>73</v>
          </cell>
          <cell r="O20988">
            <v>1640181.42</v>
          </cell>
        </row>
        <row r="20989">
          <cell r="A20989">
            <v>46009</v>
          </cell>
          <cell r="C20989" t="str">
            <v>LA COA S.A.S</v>
          </cell>
          <cell r="F20989">
            <v>45923</v>
          </cell>
          <cell r="G20989">
            <v>45953</v>
          </cell>
          <cell r="H20989">
            <v>60</v>
          </cell>
          <cell r="O20989">
            <v>1512014.2379999999</v>
          </cell>
        </row>
        <row r="20990">
          <cell r="A20990">
            <v>46009</v>
          </cell>
          <cell r="C20990" t="str">
            <v>LA COA S.A.S</v>
          </cell>
          <cell r="F20990">
            <v>45931</v>
          </cell>
          <cell r="G20990">
            <v>45961</v>
          </cell>
          <cell r="H20990">
            <v>52</v>
          </cell>
          <cell r="O20990">
            <v>2565136.1880000001</v>
          </cell>
        </row>
        <row r="20991">
          <cell r="A20991">
            <v>46009</v>
          </cell>
          <cell r="C20991" t="str">
            <v>LA COA S.A.S</v>
          </cell>
          <cell r="F20991">
            <v>45946</v>
          </cell>
          <cell r="G20991">
            <v>45976</v>
          </cell>
          <cell r="H20991">
            <v>37</v>
          </cell>
          <cell r="O20991">
            <v>2250544.014</v>
          </cell>
        </row>
        <row r="20992">
          <cell r="A20992">
            <v>46009</v>
          </cell>
          <cell r="C20992" t="str">
            <v>LA COA S.A.S</v>
          </cell>
          <cell r="F20992">
            <v>45955</v>
          </cell>
          <cell r="G20992">
            <v>45985</v>
          </cell>
          <cell r="H20992">
            <v>28</v>
          </cell>
          <cell r="O20992">
            <v>2850420.2022000002</v>
          </cell>
        </row>
        <row r="20993">
          <cell r="A20993">
            <v>46009</v>
          </cell>
          <cell r="C20993" t="str">
            <v>LA COA S.A.S</v>
          </cell>
          <cell r="F20993">
            <v>45965</v>
          </cell>
          <cell r="G20993">
            <v>45995</v>
          </cell>
          <cell r="H20993">
            <v>18</v>
          </cell>
          <cell r="O20993">
            <v>763027.93200000003</v>
          </cell>
        </row>
        <row r="20994">
          <cell r="A20994">
            <v>46009</v>
          </cell>
          <cell r="C20994" t="str">
            <v>CLINICA RETORNAR SAS</v>
          </cell>
          <cell r="F20994">
            <v>45972</v>
          </cell>
          <cell r="G20994">
            <v>46002</v>
          </cell>
          <cell r="H20994">
            <v>11</v>
          </cell>
          <cell r="O20994">
            <v>463000</v>
          </cell>
        </row>
        <row r="20995">
          <cell r="A20995">
            <v>46009</v>
          </cell>
          <cell r="C20995" t="str">
            <v>TIGRE COLOMBIA S.A.S</v>
          </cell>
          <cell r="F20995">
            <v>46002</v>
          </cell>
          <cell r="G20995">
            <v>46010</v>
          </cell>
          <cell r="H20995">
            <v>3</v>
          </cell>
          <cell r="O20995">
            <v>232500</v>
          </cell>
        </row>
        <row r="20996">
          <cell r="A20996">
            <v>46009</v>
          </cell>
          <cell r="C20996" t="str">
            <v>TIGRE COLOMBIA S.A.S</v>
          </cell>
          <cell r="F20996">
            <v>46007</v>
          </cell>
          <cell r="G20996">
            <v>46015</v>
          </cell>
          <cell r="H20996">
            <v>-2</v>
          </cell>
          <cell r="O20996">
            <v>775000</v>
          </cell>
        </row>
        <row r="20997">
          <cell r="A20997">
            <v>46009</v>
          </cell>
          <cell r="C20997" t="str">
            <v>TIGRE COLOMBIA S.A.S</v>
          </cell>
          <cell r="F20997">
            <v>46007</v>
          </cell>
          <cell r="G20997">
            <v>46015</v>
          </cell>
          <cell r="H20997">
            <v>-2</v>
          </cell>
          <cell r="O20997">
            <v>1240000</v>
          </cell>
        </row>
        <row r="20998">
          <cell r="A20998">
            <v>46009</v>
          </cell>
          <cell r="C20998" t="str">
            <v>TIGRE COLOMBIA S.A.S</v>
          </cell>
          <cell r="F20998">
            <v>46007</v>
          </cell>
          <cell r="G20998">
            <v>46015</v>
          </cell>
          <cell r="H20998">
            <v>-2</v>
          </cell>
          <cell r="O20998">
            <v>1395000</v>
          </cell>
        </row>
        <row r="20999">
          <cell r="A20999">
            <v>46009</v>
          </cell>
          <cell r="C20999" t="str">
            <v>TIGRE COLOMBIA S.A.S</v>
          </cell>
          <cell r="F20999">
            <v>46007</v>
          </cell>
          <cell r="G20999">
            <v>46015</v>
          </cell>
          <cell r="H20999">
            <v>-2</v>
          </cell>
          <cell r="O20999">
            <v>1395000</v>
          </cell>
        </row>
        <row r="21000">
          <cell r="A21000">
            <v>46009</v>
          </cell>
          <cell r="C21000" t="str">
            <v>DOROTEA PARRILA SAS</v>
          </cell>
          <cell r="F21000">
            <v>46002</v>
          </cell>
          <cell r="G21000">
            <v>46003</v>
          </cell>
          <cell r="H21000">
            <v>10</v>
          </cell>
          <cell r="O21000">
            <v>1649400</v>
          </cell>
        </row>
        <row r="21001">
          <cell r="A21001">
            <v>46009</v>
          </cell>
          <cell r="C21001" t="str">
            <v>DOROTEA PARRILA SAS</v>
          </cell>
          <cell r="F21001">
            <v>46006</v>
          </cell>
          <cell r="G21001">
            <v>46007</v>
          </cell>
          <cell r="H21001">
            <v>6</v>
          </cell>
          <cell r="O21001">
            <v>1583100</v>
          </cell>
        </row>
        <row r="21002">
          <cell r="A21002">
            <v>46009</v>
          </cell>
          <cell r="C21002" t="str">
            <v>VENTAS MOSTRADOR</v>
          </cell>
          <cell r="F21002">
            <v>46009</v>
          </cell>
          <cell r="G21002">
            <v>46009</v>
          </cell>
          <cell r="H21002">
            <v>0</v>
          </cell>
          <cell r="O21002">
            <v>44580</v>
          </cell>
        </row>
        <row r="21003">
          <cell r="A21003">
            <v>46009</v>
          </cell>
          <cell r="C21003" t="str">
            <v>FABIAN LEONARGO GOMEZ JUNCA</v>
          </cell>
          <cell r="F21003">
            <v>46009.266655092593</v>
          </cell>
          <cell r="G21003">
            <v>46010.265844907408</v>
          </cell>
          <cell r="H21003">
            <v>4</v>
          </cell>
          <cell r="O21003">
            <v>102400</v>
          </cell>
        </row>
        <row r="21004">
          <cell r="A21004">
            <v>46009</v>
          </cell>
          <cell r="C21004" t="str">
            <v>SONIA CONTANZA CARDENAS MURCIA</v>
          </cell>
          <cell r="F21004">
            <v>46009</v>
          </cell>
          <cell r="G21004">
            <v>46010</v>
          </cell>
          <cell r="H21004">
            <v>3</v>
          </cell>
          <cell r="O21004">
            <v>111600</v>
          </cell>
        </row>
        <row r="21005">
          <cell r="A21005">
            <v>46009</v>
          </cell>
          <cell r="C21005" t="str">
            <v>VENTAS MOSTRADOR</v>
          </cell>
          <cell r="F21005">
            <v>46009</v>
          </cell>
          <cell r="G21005">
            <v>46009</v>
          </cell>
          <cell r="H21005">
            <v>0</v>
          </cell>
          <cell r="O21005">
            <v>125420</v>
          </cell>
        </row>
        <row r="21006">
          <cell r="A21006">
            <v>46009</v>
          </cell>
          <cell r="C21006" t="str">
            <v>VENTAS MOSTRADOR</v>
          </cell>
          <cell r="F21006">
            <v>46009</v>
          </cell>
          <cell r="G21006">
            <v>46009</v>
          </cell>
          <cell r="H21006">
            <v>0</v>
          </cell>
          <cell r="O21006">
            <v>33600</v>
          </cell>
        </row>
        <row r="21007">
          <cell r="A21007">
            <v>46009</v>
          </cell>
          <cell r="C21007" t="str">
            <v>VENTAS MOSTRADOR</v>
          </cell>
          <cell r="F21007">
            <v>46009</v>
          </cell>
          <cell r="G21007">
            <v>46009</v>
          </cell>
          <cell r="H21007">
            <v>0</v>
          </cell>
          <cell r="O21007">
            <v>66792</v>
          </cell>
        </row>
        <row r="21008">
          <cell r="A21008">
            <v>46009</v>
          </cell>
          <cell r="C21008" t="str">
            <v>VENTAS MOSTRADOR</v>
          </cell>
          <cell r="F21008">
            <v>46009</v>
          </cell>
          <cell r="G21008">
            <v>46009</v>
          </cell>
          <cell r="H21008">
            <v>0</v>
          </cell>
          <cell r="O21008">
            <v>22840</v>
          </cell>
        </row>
        <row r="21009">
          <cell r="A21009">
            <v>46009</v>
          </cell>
          <cell r="C21009" t="str">
            <v>VENTAS MOSTRADOR</v>
          </cell>
          <cell r="F21009">
            <v>46009</v>
          </cell>
          <cell r="G21009">
            <v>46009</v>
          </cell>
          <cell r="H21009">
            <v>0</v>
          </cell>
          <cell r="O21009">
            <v>51200</v>
          </cell>
        </row>
        <row r="21010">
          <cell r="A21010">
            <v>46009</v>
          </cell>
          <cell r="C21010" t="str">
            <v>CRISTIAN  ROJAS RIVERA</v>
          </cell>
          <cell r="F21010">
            <v>46009.693159722221</v>
          </cell>
          <cell r="G21010">
            <v>46015.693067129629</v>
          </cell>
          <cell r="H21010">
            <v>-1</v>
          </cell>
          <cell r="O21010">
            <v>809500</v>
          </cell>
        </row>
        <row r="21011">
          <cell r="A21011">
            <v>46009</v>
          </cell>
          <cell r="C21011" t="str">
            <v>VENTAS MOSTRADOR</v>
          </cell>
          <cell r="F21011">
            <v>46009</v>
          </cell>
          <cell r="G21011">
            <v>46009</v>
          </cell>
          <cell r="H21011">
            <v>0</v>
          </cell>
          <cell r="O21011">
            <v>26375</v>
          </cell>
        </row>
        <row r="21012">
          <cell r="A21012">
            <v>46009</v>
          </cell>
          <cell r="C21012" t="str">
            <v>VENTAS MOSTRADOR</v>
          </cell>
          <cell r="O21012">
            <v>0</v>
          </cell>
        </row>
        <row r="21013">
          <cell r="A21013">
            <v>46009</v>
          </cell>
          <cell r="C21013" t="str">
            <v>GERMAN ENRIQUE CADERON JIMENEZ</v>
          </cell>
          <cell r="F21013">
            <v>46009.33</v>
          </cell>
          <cell r="G21013">
            <v>46017.329837962963</v>
          </cell>
          <cell r="H21013">
            <v>-3</v>
          </cell>
          <cell r="O21013">
            <v>803600</v>
          </cell>
        </row>
        <row r="21014">
          <cell r="A21014">
            <v>46009</v>
          </cell>
          <cell r="C21014" t="str">
            <v>FABIAN LEONARGO GOMEZ JUNCA</v>
          </cell>
          <cell r="F21014">
            <v>46008.322199074071</v>
          </cell>
          <cell r="G21014">
            <v>46009.321840277778</v>
          </cell>
          <cell r="H21014">
            <v>5</v>
          </cell>
          <cell r="O21014">
            <v>179400</v>
          </cell>
        </row>
        <row r="21015">
          <cell r="A21015">
            <v>46009</v>
          </cell>
          <cell r="C21015" t="str">
            <v>VENTAS MOSTRADOR</v>
          </cell>
          <cell r="F21015">
            <v>46009</v>
          </cell>
          <cell r="G21015">
            <v>46009</v>
          </cell>
          <cell r="H21015">
            <v>0</v>
          </cell>
          <cell r="O21015">
            <v>141056</v>
          </cell>
        </row>
        <row r="21016">
          <cell r="A21016">
            <v>46009</v>
          </cell>
          <cell r="C21016" t="str">
            <v>VENTAS MOSTRADOR</v>
          </cell>
          <cell r="F21016">
            <v>46009</v>
          </cell>
          <cell r="G21016">
            <v>46009</v>
          </cell>
          <cell r="H21016">
            <v>0</v>
          </cell>
          <cell r="O21016">
            <v>52320</v>
          </cell>
        </row>
        <row r="21017">
          <cell r="A21017">
            <v>46009</v>
          </cell>
          <cell r="C21017" t="str">
            <v>VENTAS MOSTRADOR</v>
          </cell>
          <cell r="F21017">
            <v>46009</v>
          </cell>
          <cell r="G21017">
            <v>46009</v>
          </cell>
          <cell r="H21017">
            <v>0</v>
          </cell>
          <cell r="O21017">
            <v>46330</v>
          </cell>
        </row>
        <row r="21018">
          <cell r="A21018">
            <v>46009</v>
          </cell>
          <cell r="C21018" t="str">
            <v>VENTAS MOSTRADOR</v>
          </cell>
          <cell r="F21018">
            <v>46009</v>
          </cell>
          <cell r="G21018">
            <v>46009</v>
          </cell>
          <cell r="H21018">
            <v>0</v>
          </cell>
          <cell r="O21018">
            <v>12634</v>
          </cell>
        </row>
        <row r="21019">
          <cell r="A21019">
            <v>46009</v>
          </cell>
          <cell r="C21019" t="str">
            <v>VENTAS MOSTRADOR</v>
          </cell>
          <cell r="F21019">
            <v>46009</v>
          </cell>
          <cell r="G21019">
            <v>46009</v>
          </cell>
          <cell r="H21019">
            <v>0</v>
          </cell>
          <cell r="O21019">
            <v>41520</v>
          </cell>
        </row>
        <row r="21020">
          <cell r="A21020">
            <v>46009</v>
          </cell>
          <cell r="C21020" t="str">
            <v>VENTAS MOSTRADOR</v>
          </cell>
          <cell r="F21020">
            <v>46009</v>
          </cell>
          <cell r="G21020">
            <v>46009</v>
          </cell>
          <cell r="H21020">
            <v>0</v>
          </cell>
          <cell r="O21020">
            <v>32760</v>
          </cell>
        </row>
        <row r="21021">
          <cell r="A21021">
            <v>46009</v>
          </cell>
          <cell r="C21021" t="str">
            <v>VENTAS MOSTRADOR</v>
          </cell>
          <cell r="F21021">
            <v>46009</v>
          </cell>
          <cell r="G21021">
            <v>46009</v>
          </cell>
          <cell r="H21021">
            <v>0</v>
          </cell>
          <cell r="O21021">
            <v>24560</v>
          </cell>
        </row>
        <row r="21022">
          <cell r="A21022">
            <v>46009</v>
          </cell>
          <cell r="C21022" t="str">
            <v>VENTAS MOSTRADOR</v>
          </cell>
          <cell r="F21022">
            <v>46009</v>
          </cell>
          <cell r="G21022">
            <v>46009</v>
          </cell>
          <cell r="H21022">
            <v>0</v>
          </cell>
          <cell r="O21022">
            <v>21080</v>
          </cell>
        </row>
        <row r="21023">
          <cell r="A21023">
            <v>46009</v>
          </cell>
          <cell r="C21023" t="str">
            <v>VENTAS MOSTRADOR</v>
          </cell>
          <cell r="F21023">
            <v>46009</v>
          </cell>
          <cell r="G21023">
            <v>46009</v>
          </cell>
          <cell r="H21023">
            <v>0</v>
          </cell>
          <cell r="O21023">
            <v>42000</v>
          </cell>
        </row>
        <row r="21024">
          <cell r="A21024">
            <v>46009</v>
          </cell>
          <cell r="C21024" t="str">
            <v>VENTAS MOSTRADOR</v>
          </cell>
          <cell r="F21024">
            <v>46009</v>
          </cell>
          <cell r="G21024">
            <v>46009</v>
          </cell>
          <cell r="H21024">
            <v>0</v>
          </cell>
          <cell r="O21024">
            <v>61240</v>
          </cell>
        </row>
        <row r="21025">
          <cell r="A21025">
            <v>46009</v>
          </cell>
          <cell r="C21025" t="str">
            <v>VENTAS MOSTRADOR</v>
          </cell>
          <cell r="F21025">
            <v>46009</v>
          </cell>
          <cell r="G21025">
            <v>46009</v>
          </cell>
          <cell r="H21025">
            <v>0</v>
          </cell>
          <cell r="O21025">
            <v>470000</v>
          </cell>
        </row>
        <row r="21026">
          <cell r="A21026">
            <v>46009</v>
          </cell>
          <cell r="C21026" t="str">
            <v>VENTAS MOSTRADOR</v>
          </cell>
          <cell r="F21026">
            <v>46009</v>
          </cell>
          <cell r="G21026">
            <v>46009</v>
          </cell>
          <cell r="H21026">
            <v>0</v>
          </cell>
          <cell r="O21026">
            <v>20000</v>
          </cell>
        </row>
        <row r="21027">
          <cell r="A21027">
            <v>46009</v>
          </cell>
          <cell r="C21027" t="str">
            <v>VENTAS MOSTRADOR</v>
          </cell>
          <cell r="F21027">
            <v>46009</v>
          </cell>
          <cell r="G21027">
            <v>46009</v>
          </cell>
          <cell r="H21027">
            <v>0</v>
          </cell>
          <cell r="O21027">
            <v>29000</v>
          </cell>
        </row>
        <row r="21028">
          <cell r="A21028">
            <v>46009</v>
          </cell>
          <cell r="C21028" t="str">
            <v>VENTAS MOSTRADOR</v>
          </cell>
          <cell r="F21028">
            <v>46009</v>
          </cell>
          <cell r="G21028">
            <v>46009</v>
          </cell>
          <cell r="H21028">
            <v>0</v>
          </cell>
          <cell r="O21028">
            <v>127708</v>
          </cell>
        </row>
        <row r="21029">
          <cell r="A21029">
            <v>46009</v>
          </cell>
          <cell r="C21029" t="str">
            <v>VENTAS MOSTRADOR</v>
          </cell>
          <cell r="F21029">
            <v>46009</v>
          </cell>
          <cell r="G21029">
            <v>46009</v>
          </cell>
          <cell r="H21029">
            <v>0</v>
          </cell>
          <cell r="O21029">
            <v>4310</v>
          </cell>
        </row>
        <row r="21030">
          <cell r="A21030">
            <v>46009</v>
          </cell>
          <cell r="C21030" t="str">
            <v>KAREN GISSET MARTINEZ SANDOVAL</v>
          </cell>
          <cell r="F21030">
            <v>46009.470856481479</v>
          </cell>
          <cell r="G21030">
            <v>46010.470636574071</v>
          </cell>
          <cell r="H21030">
            <v>7</v>
          </cell>
          <cell r="O21030">
            <v>3000000</v>
          </cell>
        </row>
        <row r="21031">
          <cell r="A21031">
            <v>46009</v>
          </cell>
          <cell r="C21031" t="str">
            <v>MESABAR SAS</v>
          </cell>
          <cell r="F21031">
            <v>46000.542118055557</v>
          </cell>
          <cell r="G21031">
            <v>46008.540069444447</v>
          </cell>
          <cell r="H21031">
            <v>6</v>
          </cell>
          <cell r="O21031">
            <v>1393300</v>
          </cell>
        </row>
        <row r="21032">
          <cell r="A21032">
            <v>46009</v>
          </cell>
          <cell r="C21032" t="str">
            <v>KAREN GISSET MARTINEZ SANDOVAL</v>
          </cell>
          <cell r="F21032">
            <v>46009.470856481479</v>
          </cell>
          <cell r="G21032">
            <v>46010.470636574071</v>
          </cell>
          <cell r="H21032">
            <v>7</v>
          </cell>
          <cell r="O21032">
            <v>1029600</v>
          </cell>
        </row>
        <row r="21033">
          <cell r="A21033">
            <v>46009</v>
          </cell>
          <cell r="C21033" t="str">
            <v>DANIEL´S FOOD SAS</v>
          </cell>
          <cell r="F21033">
            <v>46008.324259259258</v>
          </cell>
          <cell r="G21033">
            <v>46009.324120370373</v>
          </cell>
          <cell r="H21033">
            <v>5</v>
          </cell>
          <cell r="O21033">
            <v>172370</v>
          </cell>
        </row>
        <row r="21034">
          <cell r="A21034">
            <v>46009</v>
          </cell>
          <cell r="C21034" t="str">
            <v>COCINA FUSION VERDES Y MADUROS MANGO CHARANGA SAS</v>
          </cell>
          <cell r="F21034">
            <v>46002.40662037037</v>
          </cell>
          <cell r="G21034">
            <v>46010.406331018516</v>
          </cell>
          <cell r="H21034">
            <v>4</v>
          </cell>
          <cell r="O21034">
            <v>535800</v>
          </cell>
        </row>
        <row r="21035">
          <cell r="A21035">
            <v>46009</v>
          </cell>
          <cell r="C21035" t="str">
            <v>MEXICAN FOOD INDUSTRY SAS</v>
          </cell>
          <cell r="F21035">
            <v>46009.226377314815</v>
          </cell>
          <cell r="G21035">
            <v>46017.226273148146</v>
          </cell>
          <cell r="H21035">
            <v>-3</v>
          </cell>
          <cell r="O21035">
            <v>349600</v>
          </cell>
        </row>
        <row r="21036">
          <cell r="A21036">
            <v>46009</v>
          </cell>
          <cell r="C21036" t="str">
            <v>GOMEZ ARIAS CARLOS ARTURO</v>
          </cell>
          <cell r="F21036">
            <v>46009.357071759259</v>
          </cell>
          <cell r="G21036">
            <v>46010.356944444444</v>
          </cell>
          <cell r="H21036">
            <v>4</v>
          </cell>
          <cell r="O21036">
            <v>537599.99</v>
          </cell>
        </row>
        <row r="21037">
          <cell r="A21037">
            <v>46009</v>
          </cell>
          <cell r="C21037" t="str">
            <v>CARLOS ANDRES HERNANDEZ MARTINEZ</v>
          </cell>
          <cell r="F21037">
            <v>46009.673587962963</v>
          </cell>
          <cell r="G21037">
            <v>46010.673275462963</v>
          </cell>
          <cell r="H21037">
            <v>11</v>
          </cell>
          <cell r="O21037">
            <v>212749.99</v>
          </cell>
        </row>
        <row r="21038">
          <cell r="A21038">
            <v>46009</v>
          </cell>
          <cell r="C21038" t="str">
            <v>VENTAS MOSTRADOR</v>
          </cell>
          <cell r="O21038">
            <v>0</v>
          </cell>
        </row>
        <row r="21039">
          <cell r="A21039">
            <v>46009</v>
          </cell>
          <cell r="C21039" t="str">
            <v>RICARDO ANTONIO MORE SALCEDO</v>
          </cell>
          <cell r="F21039">
            <v>46009.334548611114</v>
          </cell>
          <cell r="G21039">
            <v>46010.33425925926</v>
          </cell>
          <cell r="H21039">
            <v>4</v>
          </cell>
          <cell r="O21039">
            <v>1408400</v>
          </cell>
        </row>
        <row r="21040">
          <cell r="A21040">
            <v>46009</v>
          </cell>
          <cell r="C21040" t="str">
            <v>HUMO CAFE &amp; BISTRO SAS</v>
          </cell>
          <cell r="F21040">
            <v>46008</v>
          </cell>
          <cell r="G21040">
            <v>46009</v>
          </cell>
          <cell r="H21040">
            <v>4</v>
          </cell>
          <cell r="O21040">
            <v>385550</v>
          </cell>
        </row>
        <row r="21041">
          <cell r="A21041">
            <v>46009</v>
          </cell>
          <cell r="C21041" t="str">
            <v>ALIMENTOS BENAL SAS</v>
          </cell>
          <cell r="F21041">
            <v>45980.255543981482</v>
          </cell>
          <cell r="G21041">
            <v>46010.255439814813</v>
          </cell>
          <cell r="H21041">
            <v>4</v>
          </cell>
          <cell r="O21041">
            <v>1701000</v>
          </cell>
        </row>
        <row r="21042">
          <cell r="A21042">
            <v>46009</v>
          </cell>
          <cell r="C21042" t="str">
            <v>ALIMENTOS BENAL SAS</v>
          </cell>
          <cell r="F21042">
            <v>45980.6091087963</v>
          </cell>
          <cell r="G21042">
            <v>46010.608993055554</v>
          </cell>
          <cell r="H21042">
            <v>4</v>
          </cell>
          <cell r="O21042">
            <v>3631200</v>
          </cell>
        </row>
        <row r="21043">
          <cell r="A21043">
            <v>46009</v>
          </cell>
          <cell r="C21043" t="str">
            <v>ALIMENTOS BENAL SAS</v>
          </cell>
          <cell r="F21043">
            <v>45981.285624999997</v>
          </cell>
          <cell r="G21043">
            <v>46011.285381944443</v>
          </cell>
          <cell r="H21043">
            <v>3</v>
          </cell>
          <cell r="O21043">
            <v>1543532</v>
          </cell>
        </row>
        <row r="21044">
          <cell r="A21044">
            <v>46009</v>
          </cell>
          <cell r="C21044" t="str">
            <v>ALIMENTOS BENAL SAS</v>
          </cell>
          <cell r="F21044">
            <v>45982.245254629626</v>
          </cell>
          <cell r="G21044">
            <v>46012.245081018518</v>
          </cell>
          <cell r="H21044">
            <v>2</v>
          </cell>
          <cell r="O21044">
            <v>121179</v>
          </cell>
        </row>
        <row r="21045">
          <cell r="A21045">
            <v>46009</v>
          </cell>
          <cell r="C21045" t="str">
            <v>LONGO SAS</v>
          </cell>
          <cell r="F21045">
            <v>45992</v>
          </cell>
          <cell r="G21045">
            <v>46007</v>
          </cell>
          <cell r="H21045">
            <v>6</v>
          </cell>
          <cell r="O21045">
            <v>4446714.0719999997</v>
          </cell>
        </row>
        <row r="21046">
          <cell r="A21046">
            <v>46009</v>
          </cell>
          <cell r="C21046" t="str">
            <v>CANTINA LA 15 SAS</v>
          </cell>
          <cell r="F21046">
            <v>45974</v>
          </cell>
          <cell r="G21046">
            <v>46004</v>
          </cell>
          <cell r="H21046">
            <v>9</v>
          </cell>
          <cell r="O21046">
            <v>655600</v>
          </cell>
        </row>
        <row r="21047">
          <cell r="A21047">
            <v>46009</v>
          </cell>
          <cell r="C21047" t="str">
            <v>PAULA JINNET ARDILA GOMEZ</v>
          </cell>
          <cell r="F21047">
            <v>46007.300104166665</v>
          </cell>
          <cell r="G21047">
            <v>46008.3</v>
          </cell>
          <cell r="H21047">
            <v>6</v>
          </cell>
          <cell r="O21047">
            <v>455400</v>
          </cell>
        </row>
        <row r="21048">
          <cell r="A21048">
            <v>46009</v>
          </cell>
          <cell r="C21048" t="str">
            <v>VENTAS MOSTRADOR</v>
          </cell>
          <cell r="F21048">
            <v>46009</v>
          </cell>
          <cell r="G21048">
            <v>46009</v>
          </cell>
          <cell r="H21048">
            <v>0</v>
          </cell>
          <cell r="O21048">
            <v>58803</v>
          </cell>
        </row>
        <row r="21049">
          <cell r="A21049">
            <v>46009</v>
          </cell>
          <cell r="C21049" t="str">
            <v>VENTAS MOSTRADOR</v>
          </cell>
          <cell r="F21049">
            <v>46009</v>
          </cell>
          <cell r="G21049">
            <v>46009</v>
          </cell>
          <cell r="H21049">
            <v>0</v>
          </cell>
          <cell r="O21049">
            <v>685741</v>
          </cell>
        </row>
        <row r="21050">
          <cell r="A21050">
            <v>46009</v>
          </cell>
          <cell r="C21050" t="str">
            <v>PAULA JINNET ARDILA GOMEZ</v>
          </cell>
          <cell r="F21050">
            <v>46007</v>
          </cell>
          <cell r="G21050">
            <v>46008</v>
          </cell>
          <cell r="H21050">
            <v>5</v>
          </cell>
          <cell r="O21050">
            <v>740600</v>
          </cell>
        </row>
        <row r="21051">
          <cell r="A21051">
            <v>46010</v>
          </cell>
          <cell r="C21051" t="str">
            <v>ALIMENTOS BRIKO SAS</v>
          </cell>
          <cell r="F21051">
            <v>46010.316608796296</v>
          </cell>
          <cell r="G21051">
            <v>46011.316504629627</v>
          </cell>
          <cell r="H21051">
            <v>3</v>
          </cell>
          <cell r="O21051">
            <v>841800</v>
          </cell>
        </row>
        <row r="21052">
          <cell r="A21052">
            <v>46010</v>
          </cell>
          <cell r="C21052" t="str">
            <v>HEDLEY  GUZMAN ALDANA</v>
          </cell>
          <cell r="F21052">
            <v>46010.356932870367</v>
          </cell>
          <cell r="G21052">
            <v>46011.356030092589</v>
          </cell>
          <cell r="H21052">
            <v>3</v>
          </cell>
          <cell r="O21052">
            <v>1848420</v>
          </cell>
        </row>
        <row r="21053">
          <cell r="A21053">
            <v>46010</v>
          </cell>
          <cell r="C21053" t="str">
            <v>LIDA  DAZA</v>
          </cell>
          <cell r="F21053">
            <v>46010.32440972222</v>
          </cell>
          <cell r="G21053">
            <v>46011.324270833335</v>
          </cell>
          <cell r="H21053">
            <v>10</v>
          </cell>
          <cell r="O21053">
            <v>1000000</v>
          </cell>
        </row>
        <row r="21054">
          <cell r="A21054">
            <v>46010</v>
          </cell>
          <cell r="C21054" t="str">
            <v>JELM INVERSIONES S.A.S</v>
          </cell>
          <cell r="F21054">
            <v>45974.61277777778</v>
          </cell>
          <cell r="G21054">
            <v>46004.612650462965</v>
          </cell>
          <cell r="H21054">
            <v>10</v>
          </cell>
          <cell r="O21054">
            <v>849070.23600000003</v>
          </cell>
        </row>
        <row r="21055">
          <cell r="A21055">
            <v>46010</v>
          </cell>
          <cell r="C21055" t="str">
            <v>GRUPO ARTAK S.A.S</v>
          </cell>
          <cell r="F21055">
            <v>45989.569293981483</v>
          </cell>
          <cell r="G21055">
            <v>46019.569189814814</v>
          </cell>
          <cell r="H21055">
            <v>-5</v>
          </cell>
          <cell r="O21055">
            <v>440044</v>
          </cell>
        </row>
        <row r="21056">
          <cell r="A21056">
            <v>46010</v>
          </cell>
          <cell r="C21056" t="str">
            <v>GRUPO ARTAK S.A.S</v>
          </cell>
          <cell r="F21056">
            <v>45989.573310185187</v>
          </cell>
          <cell r="G21056">
            <v>46019.57298611111</v>
          </cell>
          <cell r="H21056">
            <v>-5</v>
          </cell>
          <cell r="O21056">
            <v>1288350</v>
          </cell>
        </row>
        <row r="21057">
          <cell r="A21057">
            <v>46010</v>
          </cell>
          <cell r="C21057" t="str">
            <v>GRUPO ARTAK S.A.S</v>
          </cell>
          <cell r="F21057">
            <v>45989.576805555553</v>
          </cell>
          <cell r="G21057">
            <v>46019.57613425926</v>
          </cell>
          <cell r="H21057">
            <v>-5</v>
          </cell>
          <cell r="O21057">
            <v>117000</v>
          </cell>
        </row>
        <row r="21058">
          <cell r="A21058">
            <v>46010</v>
          </cell>
          <cell r="C21058" t="str">
            <v>GRUPO ARTAK S.A.S</v>
          </cell>
          <cell r="F21058">
            <v>45992.215057870373</v>
          </cell>
          <cell r="G21058">
            <v>46022.214409722219</v>
          </cell>
          <cell r="H21058">
            <v>-8</v>
          </cell>
          <cell r="O21058">
            <v>604000</v>
          </cell>
        </row>
        <row r="21059">
          <cell r="A21059">
            <v>46010</v>
          </cell>
          <cell r="C21059" t="str">
            <v>GRUPO ARTAK S.A.S</v>
          </cell>
          <cell r="F21059">
            <v>45992.590138888889</v>
          </cell>
          <cell r="G21059">
            <v>46022.59</v>
          </cell>
          <cell r="H21059">
            <v>-8</v>
          </cell>
          <cell r="O21059">
            <v>1620000</v>
          </cell>
        </row>
        <row r="21060">
          <cell r="A21060">
            <v>46010</v>
          </cell>
          <cell r="C21060" t="str">
            <v>GRUPO ARTAK S.A.S</v>
          </cell>
          <cell r="F21060">
            <v>45992.661122685182</v>
          </cell>
          <cell r="G21060">
            <v>46022.661006944443</v>
          </cell>
          <cell r="H21060">
            <v>-8</v>
          </cell>
          <cell r="O21060">
            <v>45846</v>
          </cell>
        </row>
        <row r="21061">
          <cell r="A21061">
            <v>46010</v>
          </cell>
          <cell r="C21061" t="str">
            <v>SIPOTE BURRITO S.A</v>
          </cell>
          <cell r="F21061">
            <v>46001.622928240744</v>
          </cell>
          <cell r="G21061">
            <v>46031.622743055559</v>
          </cell>
          <cell r="H21061">
            <v>-17</v>
          </cell>
          <cell r="O21061">
            <v>1863360</v>
          </cell>
        </row>
        <row r="21062">
          <cell r="A21062">
            <v>46010</v>
          </cell>
          <cell r="C21062" t="str">
            <v>SIPOTE BURRITO S.A</v>
          </cell>
          <cell r="F21062">
            <v>46007.56690972222</v>
          </cell>
          <cell r="G21062">
            <v>46037.566828703704</v>
          </cell>
          <cell r="H21062">
            <v>-23</v>
          </cell>
          <cell r="O21062">
            <v>4012800</v>
          </cell>
        </row>
        <row r="21063">
          <cell r="A21063">
            <v>46010</v>
          </cell>
          <cell r="C21063" t="str">
            <v>VENTAS MOSTRADOR</v>
          </cell>
          <cell r="F21063">
            <v>46010</v>
          </cell>
          <cell r="G21063">
            <v>46010</v>
          </cell>
          <cell r="H21063">
            <v>0</v>
          </cell>
          <cell r="O21063">
            <v>84150</v>
          </cell>
        </row>
        <row r="21064">
          <cell r="A21064">
            <v>46010</v>
          </cell>
          <cell r="C21064" t="str">
            <v>VENTAS MOSTRADOR</v>
          </cell>
          <cell r="F21064">
            <v>46010</v>
          </cell>
          <cell r="G21064">
            <v>46010</v>
          </cell>
          <cell r="H21064">
            <v>0</v>
          </cell>
          <cell r="O21064">
            <v>98248</v>
          </cell>
        </row>
        <row r="21065">
          <cell r="A21065">
            <v>46010</v>
          </cell>
          <cell r="C21065" t="str">
            <v>VENTAS MOSTRADOR</v>
          </cell>
          <cell r="F21065">
            <v>46010</v>
          </cell>
          <cell r="G21065">
            <v>46010</v>
          </cell>
          <cell r="H21065">
            <v>0</v>
          </cell>
          <cell r="O21065">
            <v>51750</v>
          </cell>
        </row>
        <row r="21066">
          <cell r="A21066">
            <v>46010</v>
          </cell>
          <cell r="C21066" t="str">
            <v>VENTAS MOSTRADOR</v>
          </cell>
          <cell r="F21066">
            <v>46010</v>
          </cell>
          <cell r="G21066">
            <v>46010</v>
          </cell>
          <cell r="H21066">
            <v>0</v>
          </cell>
          <cell r="O21066">
            <v>85716</v>
          </cell>
        </row>
        <row r="21067">
          <cell r="A21067">
            <v>46010</v>
          </cell>
          <cell r="C21067" t="str">
            <v>VENTAS MOSTRADOR</v>
          </cell>
          <cell r="F21067">
            <v>46010</v>
          </cell>
          <cell r="G21067">
            <v>46010</v>
          </cell>
          <cell r="H21067">
            <v>0</v>
          </cell>
          <cell r="O21067">
            <v>70720</v>
          </cell>
        </row>
        <row r="21068">
          <cell r="A21068">
            <v>46010</v>
          </cell>
          <cell r="C21068" t="str">
            <v>VENTAS MOSTRADOR</v>
          </cell>
          <cell r="F21068">
            <v>46010</v>
          </cell>
          <cell r="G21068">
            <v>46010</v>
          </cell>
          <cell r="H21068">
            <v>0</v>
          </cell>
          <cell r="O21068">
            <v>125800</v>
          </cell>
        </row>
        <row r="21069">
          <cell r="A21069">
            <v>46010</v>
          </cell>
          <cell r="C21069" t="str">
            <v>VENTAS MOSTRADOR</v>
          </cell>
          <cell r="F21069">
            <v>46010</v>
          </cell>
          <cell r="G21069">
            <v>46010</v>
          </cell>
          <cell r="H21069">
            <v>0</v>
          </cell>
          <cell r="O21069">
            <v>94326</v>
          </cell>
        </row>
        <row r="21070">
          <cell r="A21070">
            <v>46010</v>
          </cell>
          <cell r="C21070" t="str">
            <v>VENTAS MOSTRADOR</v>
          </cell>
          <cell r="F21070">
            <v>46010</v>
          </cell>
          <cell r="G21070">
            <v>46010</v>
          </cell>
          <cell r="H21070">
            <v>0</v>
          </cell>
          <cell r="O21070">
            <v>30000</v>
          </cell>
        </row>
        <row r="21071">
          <cell r="A21071">
            <v>46010</v>
          </cell>
          <cell r="C21071" t="str">
            <v>VENTAS MOSTRADOR</v>
          </cell>
          <cell r="F21071">
            <v>46010</v>
          </cell>
          <cell r="G21071">
            <v>46010</v>
          </cell>
          <cell r="H21071">
            <v>0</v>
          </cell>
          <cell r="O21071">
            <v>67424</v>
          </cell>
        </row>
        <row r="21072">
          <cell r="A21072">
            <v>46010</v>
          </cell>
          <cell r="C21072" t="str">
            <v>VENTAS MOSTRADOR</v>
          </cell>
          <cell r="F21072">
            <v>46010</v>
          </cell>
          <cell r="G21072">
            <v>46010</v>
          </cell>
          <cell r="H21072">
            <v>0</v>
          </cell>
          <cell r="O21072">
            <v>107472</v>
          </cell>
        </row>
        <row r="21073">
          <cell r="A21073">
            <v>46010</v>
          </cell>
          <cell r="C21073" t="str">
            <v>VENTAS MOSTRADOR</v>
          </cell>
          <cell r="F21073">
            <v>46010</v>
          </cell>
          <cell r="G21073">
            <v>46010</v>
          </cell>
          <cell r="H21073">
            <v>0</v>
          </cell>
          <cell r="O21073">
            <v>49400</v>
          </cell>
        </row>
        <row r="21074">
          <cell r="A21074">
            <v>46010</v>
          </cell>
          <cell r="C21074" t="str">
            <v>VENTAS MOSTRADOR</v>
          </cell>
          <cell r="F21074">
            <v>46010</v>
          </cell>
          <cell r="G21074">
            <v>46010</v>
          </cell>
          <cell r="H21074">
            <v>0</v>
          </cell>
          <cell r="O21074">
            <v>24640</v>
          </cell>
        </row>
        <row r="21075">
          <cell r="A21075">
            <v>46010</v>
          </cell>
          <cell r="C21075" t="str">
            <v>VENTAS MOSTRADOR</v>
          </cell>
          <cell r="F21075">
            <v>46010</v>
          </cell>
          <cell r="G21075">
            <v>46010</v>
          </cell>
          <cell r="H21075">
            <v>0</v>
          </cell>
          <cell r="O21075">
            <v>20000</v>
          </cell>
        </row>
        <row r="21076">
          <cell r="A21076">
            <v>46010</v>
          </cell>
          <cell r="C21076" t="str">
            <v>VENTAS MOSTRADOR</v>
          </cell>
          <cell r="F21076">
            <v>46010</v>
          </cell>
          <cell r="G21076">
            <v>46010</v>
          </cell>
          <cell r="H21076">
            <v>0</v>
          </cell>
          <cell r="O21076">
            <v>6996</v>
          </cell>
        </row>
        <row r="21077">
          <cell r="A21077">
            <v>46010</v>
          </cell>
          <cell r="C21077" t="str">
            <v>VENTAS MOSTRADOR</v>
          </cell>
          <cell r="F21077">
            <v>46010</v>
          </cell>
          <cell r="G21077">
            <v>46010</v>
          </cell>
          <cell r="H21077">
            <v>0</v>
          </cell>
          <cell r="O21077">
            <v>14960</v>
          </cell>
        </row>
        <row r="21078">
          <cell r="A21078">
            <v>46010</v>
          </cell>
          <cell r="C21078" t="str">
            <v>VENTAS MOSTRADOR</v>
          </cell>
          <cell r="F21078">
            <v>46010</v>
          </cell>
          <cell r="G21078">
            <v>46010</v>
          </cell>
          <cell r="H21078">
            <v>0</v>
          </cell>
          <cell r="O21078">
            <v>42000</v>
          </cell>
        </row>
        <row r="21079">
          <cell r="A21079">
            <v>46010</v>
          </cell>
          <cell r="C21079" t="str">
            <v>VENTAS MOSTRADOR</v>
          </cell>
          <cell r="F21079">
            <v>46010</v>
          </cell>
          <cell r="G21079">
            <v>46010</v>
          </cell>
          <cell r="H21079">
            <v>0</v>
          </cell>
          <cell r="O21079">
            <v>107250</v>
          </cell>
        </row>
        <row r="21080">
          <cell r="A21080">
            <v>46010</v>
          </cell>
          <cell r="C21080" t="str">
            <v>VENTAS MOSTRADOR</v>
          </cell>
          <cell r="F21080">
            <v>46010</v>
          </cell>
          <cell r="G21080">
            <v>46010</v>
          </cell>
          <cell r="H21080">
            <v>0</v>
          </cell>
          <cell r="O21080">
            <v>49846</v>
          </cell>
        </row>
        <row r="21081">
          <cell r="A21081">
            <v>46010</v>
          </cell>
          <cell r="C21081" t="str">
            <v>CRISTIAN MANUEL BELTRAN VALENZUELA</v>
          </cell>
          <cell r="F21081">
            <v>46010.256863425922</v>
          </cell>
          <cell r="G21081">
            <v>46018.256597222222</v>
          </cell>
          <cell r="H21081">
            <v>-4</v>
          </cell>
          <cell r="O21081">
            <v>905400</v>
          </cell>
        </row>
        <row r="21082">
          <cell r="A21082">
            <v>46010</v>
          </cell>
          <cell r="C21082" t="str">
            <v>VENTAS MOSTRADOR</v>
          </cell>
          <cell r="F21082">
            <v>46010</v>
          </cell>
          <cell r="G21082">
            <v>46010</v>
          </cell>
          <cell r="H21082">
            <v>0</v>
          </cell>
          <cell r="O21082">
            <v>9216</v>
          </cell>
        </row>
        <row r="21083">
          <cell r="A21083">
            <v>46010</v>
          </cell>
          <cell r="C21083" t="str">
            <v>VENTAS MOSTRADOR</v>
          </cell>
          <cell r="F21083">
            <v>46010</v>
          </cell>
          <cell r="G21083">
            <v>46010</v>
          </cell>
          <cell r="H21083">
            <v>0</v>
          </cell>
          <cell r="O21083">
            <v>122990</v>
          </cell>
        </row>
        <row r="21084">
          <cell r="A21084">
            <v>46010</v>
          </cell>
          <cell r="C21084" t="str">
            <v>VENTAS MOSTRADOR</v>
          </cell>
          <cell r="F21084">
            <v>46010</v>
          </cell>
          <cell r="G21084">
            <v>46010</v>
          </cell>
          <cell r="H21084">
            <v>0</v>
          </cell>
          <cell r="O21084">
            <v>98000</v>
          </cell>
        </row>
        <row r="21085">
          <cell r="A21085">
            <v>46010</v>
          </cell>
          <cell r="C21085" t="str">
            <v>VENTAS MOSTRADOR</v>
          </cell>
          <cell r="F21085">
            <v>46010</v>
          </cell>
          <cell r="G21085">
            <v>46010</v>
          </cell>
          <cell r="H21085">
            <v>0</v>
          </cell>
          <cell r="O21085">
            <v>10080</v>
          </cell>
        </row>
        <row r="21086">
          <cell r="A21086">
            <v>46010</v>
          </cell>
          <cell r="C21086" t="str">
            <v>VENTAS MOSTRADOR</v>
          </cell>
          <cell r="F21086">
            <v>46010</v>
          </cell>
          <cell r="G21086">
            <v>46010</v>
          </cell>
          <cell r="H21086">
            <v>0</v>
          </cell>
          <cell r="O21086">
            <v>39950</v>
          </cell>
        </row>
        <row r="21087">
          <cell r="A21087">
            <v>46010</v>
          </cell>
          <cell r="C21087" t="str">
            <v>VENTAS MOSTRADOR</v>
          </cell>
          <cell r="F21087">
            <v>46010</v>
          </cell>
          <cell r="G21087">
            <v>46010</v>
          </cell>
          <cell r="H21087">
            <v>0</v>
          </cell>
          <cell r="O21087">
            <v>67000</v>
          </cell>
        </row>
        <row r="21088">
          <cell r="A21088">
            <v>46010</v>
          </cell>
          <cell r="C21088" t="str">
            <v>VENTAS MOSTRADOR</v>
          </cell>
          <cell r="F21088">
            <v>46010</v>
          </cell>
          <cell r="G21088">
            <v>46010</v>
          </cell>
          <cell r="H21088">
            <v>0</v>
          </cell>
          <cell r="O21088">
            <v>48600</v>
          </cell>
        </row>
        <row r="21089">
          <cell r="A21089">
            <v>46010</v>
          </cell>
          <cell r="C21089" t="str">
            <v>VENTAS MOSTRADOR</v>
          </cell>
          <cell r="F21089">
            <v>46010</v>
          </cell>
          <cell r="G21089">
            <v>46010</v>
          </cell>
          <cell r="H21089">
            <v>0</v>
          </cell>
          <cell r="O21089">
            <v>24480</v>
          </cell>
        </row>
        <row r="21090">
          <cell r="A21090">
            <v>46010</v>
          </cell>
          <cell r="C21090" t="str">
            <v>VENTAS MOSTRADOR</v>
          </cell>
          <cell r="F21090">
            <v>46010</v>
          </cell>
          <cell r="G21090">
            <v>46010</v>
          </cell>
          <cell r="H21090">
            <v>0</v>
          </cell>
          <cell r="O21090">
            <v>85100</v>
          </cell>
        </row>
        <row r="21091">
          <cell r="A21091">
            <v>46010</v>
          </cell>
          <cell r="C21091" t="str">
            <v>MESABAR SAS</v>
          </cell>
          <cell r="F21091">
            <v>46003.516296296293</v>
          </cell>
          <cell r="G21091">
            <v>46011.515833333331</v>
          </cell>
          <cell r="H21091">
            <v>3</v>
          </cell>
          <cell r="O21091">
            <v>442500</v>
          </cell>
        </row>
        <row r="21092">
          <cell r="A21092">
            <v>46010</v>
          </cell>
          <cell r="C21092" t="str">
            <v>JOHAN  MORALES</v>
          </cell>
          <cell r="F21092">
            <v>46010.433587962965</v>
          </cell>
          <cell r="G21092">
            <v>46011.433587962965</v>
          </cell>
          <cell r="H21092">
            <v>3</v>
          </cell>
          <cell r="O21092">
            <v>145500</v>
          </cell>
        </row>
        <row r="21093">
          <cell r="A21093">
            <v>46010</v>
          </cell>
          <cell r="C21093" t="str">
            <v>FABIAN  MARTINEZ</v>
          </cell>
          <cell r="F21093">
            <v>46009.617037037038</v>
          </cell>
          <cell r="G21093">
            <v>46010.616886574076</v>
          </cell>
          <cell r="H21093">
            <v>4</v>
          </cell>
          <cell r="O21093">
            <v>1131690</v>
          </cell>
        </row>
        <row r="21094">
          <cell r="A21094">
            <v>46010</v>
          </cell>
          <cell r="C21094" t="str">
            <v>FELIPE BECERRA ZAPATA</v>
          </cell>
          <cell r="F21094">
            <v>46010.365451388891</v>
          </cell>
          <cell r="G21094">
            <v>46011.365324074075</v>
          </cell>
          <cell r="H21094">
            <v>3</v>
          </cell>
          <cell r="O21094">
            <v>330000</v>
          </cell>
        </row>
        <row r="21095">
          <cell r="A21095">
            <v>46010</v>
          </cell>
          <cell r="C21095" t="str">
            <v>DUARTE POSADA VALERIA</v>
          </cell>
          <cell r="F21095">
            <v>45979.286828703705</v>
          </cell>
          <cell r="G21095">
            <v>46009.28670138889</v>
          </cell>
          <cell r="H21095">
            <v>5</v>
          </cell>
          <cell r="O21095">
            <v>868600</v>
          </cell>
        </row>
        <row r="21096">
          <cell r="A21096">
            <v>46010</v>
          </cell>
          <cell r="C21096" t="str">
            <v>GINA ALEXANDRA OCHOA CASTAÑEDA</v>
          </cell>
          <cell r="F21096">
            <v>46008.540370370371</v>
          </cell>
          <cell r="G21096">
            <v>46009.538645833331</v>
          </cell>
          <cell r="H21096">
            <v>5</v>
          </cell>
          <cell r="O21096">
            <v>392400</v>
          </cell>
        </row>
        <row r="21097">
          <cell r="A21097">
            <v>46010</v>
          </cell>
          <cell r="C21097" t="str">
            <v>LIDA  DAZA</v>
          </cell>
          <cell r="F21097">
            <v>46010.32440972222</v>
          </cell>
          <cell r="G21097">
            <v>46011.324270833335</v>
          </cell>
          <cell r="H21097">
            <v>13</v>
          </cell>
          <cell r="O21097">
            <v>1096300</v>
          </cell>
        </row>
        <row r="21098">
          <cell r="A21098">
            <v>46010</v>
          </cell>
          <cell r="C21098" t="str">
            <v>FAUSTO  GARCIA CALDERON</v>
          </cell>
          <cell r="F21098">
            <v>46002.412905092591</v>
          </cell>
          <cell r="G21098">
            <v>46010.412627314814</v>
          </cell>
          <cell r="H21098">
            <v>4</v>
          </cell>
          <cell r="O21098">
            <v>760200</v>
          </cell>
        </row>
        <row r="21099">
          <cell r="A21099">
            <v>46010</v>
          </cell>
          <cell r="C21099" t="str">
            <v>CARMEN ALICIA URQUIJO GAITAN</v>
          </cell>
          <cell r="F21099">
            <v>45974.286689814813</v>
          </cell>
          <cell r="G21099">
            <v>45975.286377314813</v>
          </cell>
          <cell r="H21099">
            <v>39</v>
          </cell>
          <cell r="O21099">
            <v>468750</v>
          </cell>
        </row>
        <row r="21100">
          <cell r="A21100">
            <v>46010</v>
          </cell>
          <cell r="C21100" t="str">
            <v>ELSY  GORDILLO GIL</v>
          </cell>
          <cell r="F21100">
            <v>46010.263819444444</v>
          </cell>
          <cell r="G21100">
            <v>46011.262418981481</v>
          </cell>
          <cell r="H21100">
            <v>3</v>
          </cell>
          <cell r="O21100">
            <v>393070</v>
          </cell>
        </row>
        <row r="21101">
          <cell r="A21101">
            <v>46010</v>
          </cell>
          <cell r="C21101" t="str">
            <v>ANGEL LUIS RIVAS CAMERO</v>
          </cell>
          <cell r="F21101">
            <v>46009.275590277779</v>
          </cell>
          <cell r="G21101">
            <v>46010.275150462963</v>
          </cell>
          <cell r="H21101">
            <v>4</v>
          </cell>
          <cell r="O21101">
            <v>269540</v>
          </cell>
        </row>
        <row r="21102">
          <cell r="A21102">
            <v>46010</v>
          </cell>
          <cell r="C21102" t="str">
            <v>DOLLY EDITH SANABRIA CANTOR</v>
          </cell>
          <cell r="F21102">
            <v>46010</v>
          </cell>
          <cell r="G21102">
            <v>46011</v>
          </cell>
          <cell r="H21102">
            <v>2</v>
          </cell>
          <cell r="O21102">
            <v>485000</v>
          </cell>
        </row>
        <row r="21103">
          <cell r="A21103">
            <v>46010</v>
          </cell>
          <cell r="C21103" t="str">
            <v>OSTAK S.A.S</v>
          </cell>
          <cell r="F21103">
            <v>45993</v>
          </cell>
          <cell r="G21103">
            <v>46023</v>
          </cell>
          <cell r="H21103">
            <v>-10</v>
          </cell>
          <cell r="O21103">
            <v>25000</v>
          </cell>
        </row>
        <row r="21104">
          <cell r="A21104">
            <v>46010</v>
          </cell>
          <cell r="C21104" t="str">
            <v>XICO SAS</v>
          </cell>
          <cell r="F21104">
            <v>45992</v>
          </cell>
          <cell r="G21104">
            <v>46022</v>
          </cell>
          <cell r="H21104">
            <v>-9</v>
          </cell>
          <cell r="O21104">
            <v>839200</v>
          </cell>
        </row>
        <row r="21105">
          <cell r="A21105">
            <v>46010</v>
          </cell>
          <cell r="C21105" t="str">
            <v>XICO SAS</v>
          </cell>
          <cell r="F21105">
            <v>45994</v>
          </cell>
          <cell r="G21105">
            <v>46024</v>
          </cell>
          <cell r="H21105">
            <v>-11</v>
          </cell>
          <cell r="O21105">
            <v>2458400</v>
          </cell>
        </row>
        <row r="21106">
          <cell r="A21106">
            <v>46010</v>
          </cell>
          <cell r="C21106" t="str">
            <v>GATE GOURMET COLOMBIA SAS</v>
          </cell>
          <cell r="F21106">
            <v>45979.235439814816</v>
          </cell>
          <cell r="G21106">
            <v>46009.235439814816</v>
          </cell>
          <cell r="H21106">
            <v>5</v>
          </cell>
          <cell r="O21106">
            <v>3270554.6148600001</v>
          </cell>
        </row>
        <row r="21107">
          <cell r="A21107">
            <v>46010</v>
          </cell>
          <cell r="C21107" t="str">
            <v>GATE GOURMET COLOMBIA SAS</v>
          </cell>
          <cell r="F21107">
            <v>45981.193888888891</v>
          </cell>
          <cell r="G21107">
            <v>46011.19363425926</v>
          </cell>
          <cell r="H21107">
            <v>3</v>
          </cell>
          <cell r="O21107">
            <v>34058.411999999997</v>
          </cell>
        </row>
        <row r="21108">
          <cell r="A21108">
            <v>46010</v>
          </cell>
          <cell r="C21108" t="str">
            <v>GATE GOURMET COLOMBIA SAS</v>
          </cell>
          <cell r="F21108">
            <v>45981.194421296299</v>
          </cell>
          <cell r="G21108">
            <v>46011.19427083333</v>
          </cell>
          <cell r="H21108">
            <v>3</v>
          </cell>
          <cell r="O21108">
            <v>320168.99</v>
          </cell>
        </row>
        <row r="21109">
          <cell r="A21109">
            <v>46010</v>
          </cell>
          <cell r="C21109" t="str">
            <v>GATE GOURMET COLOMBIA SAS</v>
          </cell>
          <cell r="F21109">
            <v>45986.19976851852</v>
          </cell>
          <cell r="G21109">
            <v>46016.199525462966</v>
          </cell>
          <cell r="H21109">
            <v>-2</v>
          </cell>
          <cell r="O21109">
            <v>4524590.324</v>
          </cell>
        </row>
        <row r="21110">
          <cell r="A21110">
            <v>46010</v>
          </cell>
          <cell r="C21110" t="str">
            <v>GATE GOURMET COLOMBIA SAS</v>
          </cell>
          <cell r="F21110">
            <v>45986.200995370367</v>
          </cell>
          <cell r="G21110">
            <v>46016.200844907406</v>
          </cell>
          <cell r="H21110">
            <v>-2</v>
          </cell>
          <cell r="O21110">
            <v>402526.61200000002</v>
          </cell>
        </row>
        <row r="21111">
          <cell r="A21111">
            <v>46010</v>
          </cell>
          <cell r="C21111" t="str">
            <v>GATE GOURMET COLOMBIA SAS</v>
          </cell>
          <cell r="F21111">
            <v>45988.227847222224</v>
          </cell>
          <cell r="G21111">
            <v>46018.227754629632</v>
          </cell>
          <cell r="H21111">
            <v>-4</v>
          </cell>
          <cell r="O21111">
            <v>2574131.7913799998</v>
          </cell>
        </row>
        <row r="21112">
          <cell r="A21112">
            <v>46010</v>
          </cell>
          <cell r="C21112" t="str">
            <v>TAMAYO SERNA JULIAN ANDRES</v>
          </cell>
          <cell r="F21112">
            <v>46009</v>
          </cell>
          <cell r="G21112">
            <v>46010</v>
          </cell>
          <cell r="H21112">
            <v>3</v>
          </cell>
          <cell r="O21112">
            <v>430100</v>
          </cell>
        </row>
        <row r="21113">
          <cell r="A21113">
            <v>46010</v>
          </cell>
          <cell r="C21113" t="str">
            <v>CAJA COLOMBIANA DE SUBSIDIO FAMILIAR COLSUBSIDIO</v>
          </cell>
          <cell r="O21113">
            <v>0</v>
          </cell>
        </row>
        <row r="21114">
          <cell r="A21114">
            <v>46010</v>
          </cell>
          <cell r="C21114" t="str">
            <v>NUEVO DON PLUS SAS</v>
          </cell>
          <cell r="F21114">
            <v>46000</v>
          </cell>
          <cell r="G21114">
            <v>46008</v>
          </cell>
          <cell r="H21114">
            <v>5</v>
          </cell>
          <cell r="O21114">
            <v>3135300</v>
          </cell>
        </row>
        <row r="21115">
          <cell r="A21115">
            <v>46010</v>
          </cell>
          <cell r="C21115" t="str">
            <v>NUEVO DON PLUS SAS</v>
          </cell>
          <cell r="F21115">
            <v>46004</v>
          </cell>
          <cell r="G21115">
            <v>46012</v>
          </cell>
          <cell r="H21115">
            <v>1</v>
          </cell>
          <cell r="O21115">
            <v>3586200</v>
          </cell>
        </row>
        <row r="21116">
          <cell r="A21116">
            <v>46010</v>
          </cell>
          <cell r="C21116" t="str">
            <v>NUEVO DON PLUS SAS</v>
          </cell>
          <cell r="F21116">
            <v>46006</v>
          </cell>
          <cell r="G21116">
            <v>46014</v>
          </cell>
          <cell r="H21116">
            <v>-1</v>
          </cell>
          <cell r="O21116">
            <v>3101900</v>
          </cell>
        </row>
        <row r="21117">
          <cell r="A21117">
            <v>46010</v>
          </cell>
          <cell r="C21117" t="str">
            <v>MUNCHER SAS</v>
          </cell>
          <cell r="F21117">
            <v>45966</v>
          </cell>
          <cell r="G21117">
            <v>45996</v>
          </cell>
          <cell r="H21117">
            <v>17</v>
          </cell>
          <cell r="O21117">
            <v>224200</v>
          </cell>
        </row>
        <row r="21118">
          <cell r="A21118">
            <v>46010</v>
          </cell>
          <cell r="C21118" t="str">
            <v>ROBINFOOD COLOMBIA SAS</v>
          </cell>
          <cell r="F21118">
            <v>45973</v>
          </cell>
          <cell r="G21118">
            <v>46003</v>
          </cell>
          <cell r="H21118">
            <v>10</v>
          </cell>
          <cell r="O21118">
            <v>3201689.9</v>
          </cell>
        </row>
        <row r="21119">
          <cell r="A21119">
            <v>46010</v>
          </cell>
          <cell r="C21119" t="str">
            <v>FF SMOKE HOUSE SAS</v>
          </cell>
          <cell r="F21119">
            <v>45912.580601851849</v>
          </cell>
          <cell r="G21119">
            <v>45942.579687500001</v>
          </cell>
          <cell r="H21119">
            <v>79</v>
          </cell>
          <cell r="O21119">
            <v>633439</v>
          </cell>
        </row>
        <row r="21120">
          <cell r="A21120">
            <v>46010</v>
          </cell>
          <cell r="C21120" t="str">
            <v>MERCADOPAGO COLOMBIA</v>
          </cell>
          <cell r="F21120">
            <v>46010</v>
          </cell>
          <cell r="G21120">
            <v>46010</v>
          </cell>
          <cell r="H21120">
            <v>0</v>
          </cell>
          <cell r="O21120">
            <v>5700000</v>
          </cell>
        </row>
        <row r="21121">
          <cell r="A21121">
            <v>46010</v>
          </cell>
          <cell r="C21121" t="str">
            <v>TRADICION GASTRONOMICA SAS</v>
          </cell>
          <cell r="F21121">
            <v>45992</v>
          </cell>
          <cell r="G21121">
            <v>46000</v>
          </cell>
          <cell r="H21121">
            <v>13</v>
          </cell>
          <cell r="O21121">
            <v>2086200</v>
          </cell>
        </row>
        <row r="21122">
          <cell r="A21122">
            <v>46010</v>
          </cell>
          <cell r="C21122" t="str">
            <v>TRADICION GASTRONOMICA SAS</v>
          </cell>
          <cell r="F21122">
            <v>45994</v>
          </cell>
          <cell r="G21122">
            <v>46002</v>
          </cell>
          <cell r="H21122">
            <v>11</v>
          </cell>
          <cell r="O21122">
            <v>627900</v>
          </cell>
        </row>
        <row r="21123">
          <cell r="A21123">
            <v>46010</v>
          </cell>
          <cell r="C21123" t="str">
            <v>TRADICION GASTRONOMICA SAS</v>
          </cell>
          <cell r="F21123">
            <v>45997</v>
          </cell>
          <cell r="G21123">
            <v>46005</v>
          </cell>
          <cell r="H21123">
            <v>8</v>
          </cell>
          <cell r="O21123">
            <v>1663200</v>
          </cell>
        </row>
        <row r="21124">
          <cell r="A21124">
            <v>46010</v>
          </cell>
          <cell r="C21124" t="str">
            <v>VENTAS MOSTRADOR</v>
          </cell>
          <cell r="F21124">
            <v>46010</v>
          </cell>
          <cell r="G21124">
            <v>46010</v>
          </cell>
          <cell r="H21124">
            <v>0</v>
          </cell>
          <cell r="O21124">
            <v>225946</v>
          </cell>
        </row>
        <row r="21125">
          <cell r="A21125">
            <v>46010</v>
          </cell>
          <cell r="C21125" t="str">
            <v>VENTAS MOSTRADOR</v>
          </cell>
          <cell r="F21125">
            <v>46010</v>
          </cell>
          <cell r="G21125">
            <v>46010</v>
          </cell>
          <cell r="H21125">
            <v>0</v>
          </cell>
          <cell r="O21125">
            <v>3432600</v>
          </cell>
        </row>
        <row r="21126">
          <cell r="A21126">
            <v>46011</v>
          </cell>
          <cell r="C21126" t="str">
            <v>EL IMPERIO DEL CERDO PREMIUM S.A.S</v>
          </cell>
          <cell r="F21126">
            <v>46009</v>
          </cell>
          <cell r="G21126">
            <v>46017</v>
          </cell>
          <cell r="H21126">
            <v>-4</v>
          </cell>
          <cell r="O21126">
            <v>10100000</v>
          </cell>
        </row>
        <row r="21127">
          <cell r="A21127">
            <v>46011</v>
          </cell>
          <cell r="C21127" t="str">
            <v>VENTAS MOSTRADOR</v>
          </cell>
          <cell r="F21127">
            <v>46011</v>
          </cell>
          <cell r="G21127">
            <v>46011</v>
          </cell>
          <cell r="H21127">
            <v>0</v>
          </cell>
          <cell r="O21127">
            <v>10316</v>
          </cell>
        </row>
        <row r="21128">
          <cell r="A21128">
            <v>46011</v>
          </cell>
          <cell r="C21128" t="str">
            <v>VENTAS MOSTRADOR</v>
          </cell>
          <cell r="F21128">
            <v>46011</v>
          </cell>
          <cell r="G21128">
            <v>46011</v>
          </cell>
          <cell r="H21128">
            <v>0</v>
          </cell>
          <cell r="O21128">
            <v>93920</v>
          </cell>
        </row>
        <row r="21129">
          <cell r="A21129">
            <v>46011</v>
          </cell>
          <cell r="C21129" t="str">
            <v>VENTAS MOSTRADOR</v>
          </cell>
          <cell r="F21129">
            <v>46011</v>
          </cell>
          <cell r="G21129">
            <v>46011</v>
          </cell>
          <cell r="H21129">
            <v>0</v>
          </cell>
          <cell r="O21129">
            <v>178970</v>
          </cell>
        </row>
        <row r="21130">
          <cell r="A21130">
            <v>46011</v>
          </cell>
          <cell r="C21130" t="str">
            <v>VENTAS MOSTRADOR</v>
          </cell>
          <cell r="F21130">
            <v>46011</v>
          </cell>
          <cell r="G21130">
            <v>46011</v>
          </cell>
          <cell r="H21130">
            <v>0</v>
          </cell>
          <cell r="O21130">
            <v>135544</v>
          </cell>
        </row>
        <row r="21131">
          <cell r="A21131">
            <v>46011</v>
          </cell>
          <cell r="C21131" t="str">
            <v>VENTAS MOSTRADOR</v>
          </cell>
          <cell r="F21131">
            <v>46011</v>
          </cell>
          <cell r="G21131">
            <v>46011</v>
          </cell>
          <cell r="H21131">
            <v>0</v>
          </cell>
          <cell r="O21131">
            <v>122820</v>
          </cell>
        </row>
        <row r="21132">
          <cell r="A21132">
            <v>46011</v>
          </cell>
          <cell r="C21132" t="str">
            <v>VENTAS MOSTRADOR</v>
          </cell>
          <cell r="F21132">
            <v>46011</v>
          </cell>
          <cell r="G21132">
            <v>46011</v>
          </cell>
          <cell r="H21132">
            <v>0</v>
          </cell>
          <cell r="O21132">
            <v>35140</v>
          </cell>
        </row>
        <row r="21133">
          <cell r="A21133">
            <v>46011</v>
          </cell>
          <cell r="C21133" t="str">
            <v>VENTAS MOSTRADOR</v>
          </cell>
          <cell r="F21133">
            <v>46011</v>
          </cell>
          <cell r="G21133">
            <v>46011</v>
          </cell>
          <cell r="H21133">
            <v>0</v>
          </cell>
          <cell r="O21133">
            <v>23640</v>
          </cell>
        </row>
        <row r="21134">
          <cell r="A21134">
            <v>46011</v>
          </cell>
          <cell r="C21134" t="str">
            <v>VENTAS MOSTRADOR</v>
          </cell>
          <cell r="F21134">
            <v>46011</v>
          </cell>
          <cell r="G21134">
            <v>46011</v>
          </cell>
          <cell r="H21134">
            <v>0</v>
          </cell>
          <cell r="O21134">
            <v>181170</v>
          </cell>
        </row>
        <row r="21135">
          <cell r="A21135">
            <v>46011</v>
          </cell>
          <cell r="C21135" t="str">
            <v>VENTAS MOSTRADOR</v>
          </cell>
          <cell r="F21135">
            <v>46011</v>
          </cell>
          <cell r="G21135">
            <v>46011</v>
          </cell>
          <cell r="H21135">
            <v>0</v>
          </cell>
          <cell r="O21135">
            <v>215600</v>
          </cell>
        </row>
        <row r="21136">
          <cell r="A21136">
            <v>46011</v>
          </cell>
          <cell r="C21136" t="str">
            <v>VENTAS MOSTRADOR</v>
          </cell>
          <cell r="F21136">
            <v>46011</v>
          </cell>
          <cell r="G21136">
            <v>46011</v>
          </cell>
          <cell r="H21136">
            <v>0</v>
          </cell>
          <cell r="O21136">
            <v>179604</v>
          </cell>
        </row>
        <row r="21137">
          <cell r="A21137">
            <v>46011</v>
          </cell>
          <cell r="C21137" t="str">
            <v>VENTAS MOSTRADOR</v>
          </cell>
          <cell r="F21137">
            <v>46011</v>
          </cell>
          <cell r="G21137">
            <v>46011</v>
          </cell>
          <cell r="H21137">
            <v>0</v>
          </cell>
          <cell r="O21137">
            <v>110000</v>
          </cell>
        </row>
        <row r="21138">
          <cell r="A21138">
            <v>46011</v>
          </cell>
          <cell r="C21138" t="str">
            <v>VENTAS MOSTRADOR</v>
          </cell>
          <cell r="F21138">
            <v>46011</v>
          </cell>
          <cell r="G21138">
            <v>46011</v>
          </cell>
          <cell r="H21138">
            <v>0</v>
          </cell>
          <cell r="O21138">
            <v>14000</v>
          </cell>
        </row>
        <row r="21139">
          <cell r="A21139">
            <v>46011</v>
          </cell>
          <cell r="C21139" t="str">
            <v>VENTAS MOSTRADOR</v>
          </cell>
          <cell r="F21139">
            <v>46011</v>
          </cell>
          <cell r="G21139">
            <v>46011</v>
          </cell>
          <cell r="H21139">
            <v>0</v>
          </cell>
          <cell r="O21139">
            <v>204800</v>
          </cell>
        </row>
        <row r="21140">
          <cell r="A21140">
            <v>46011</v>
          </cell>
          <cell r="C21140" t="str">
            <v>VENTAS MOSTRADOR</v>
          </cell>
          <cell r="F21140">
            <v>46011</v>
          </cell>
          <cell r="G21140">
            <v>46011</v>
          </cell>
          <cell r="H21140">
            <v>0</v>
          </cell>
          <cell r="O21140">
            <v>4059</v>
          </cell>
        </row>
        <row r="21141">
          <cell r="A21141">
            <v>46011</v>
          </cell>
          <cell r="C21141" t="str">
            <v>VENTAS MOSTRADOR</v>
          </cell>
          <cell r="F21141">
            <v>46011</v>
          </cell>
          <cell r="G21141">
            <v>46011</v>
          </cell>
          <cell r="H21141">
            <v>0</v>
          </cell>
          <cell r="O21141">
            <v>48768</v>
          </cell>
        </row>
        <row r="21142">
          <cell r="A21142">
            <v>46011</v>
          </cell>
          <cell r="C21142" t="str">
            <v>VENTAS MOSTRADOR</v>
          </cell>
          <cell r="F21142">
            <v>46011</v>
          </cell>
          <cell r="G21142">
            <v>46011</v>
          </cell>
          <cell r="H21142">
            <v>0</v>
          </cell>
          <cell r="O21142">
            <v>70195</v>
          </cell>
        </row>
        <row r="21143">
          <cell r="A21143">
            <v>46011</v>
          </cell>
          <cell r="C21143" t="str">
            <v>VENTAS MOSTRADOR</v>
          </cell>
          <cell r="F21143">
            <v>46011</v>
          </cell>
          <cell r="G21143">
            <v>46011</v>
          </cell>
          <cell r="H21143">
            <v>0</v>
          </cell>
          <cell r="O21143">
            <v>34724</v>
          </cell>
        </row>
        <row r="21144">
          <cell r="A21144">
            <v>46011</v>
          </cell>
          <cell r="C21144" t="str">
            <v>VENTAS MOSTRADOR</v>
          </cell>
          <cell r="F21144">
            <v>46011</v>
          </cell>
          <cell r="G21144">
            <v>46011</v>
          </cell>
          <cell r="H21144">
            <v>0</v>
          </cell>
          <cell r="O21144">
            <v>36360</v>
          </cell>
        </row>
        <row r="21145">
          <cell r="A21145">
            <v>46011</v>
          </cell>
          <cell r="C21145" t="str">
            <v>VENTAS MOSTRADOR</v>
          </cell>
          <cell r="F21145">
            <v>46011</v>
          </cell>
          <cell r="G21145">
            <v>46011</v>
          </cell>
          <cell r="H21145">
            <v>0</v>
          </cell>
          <cell r="O21145">
            <v>20040</v>
          </cell>
        </row>
        <row r="21146">
          <cell r="A21146">
            <v>46011</v>
          </cell>
          <cell r="C21146" t="str">
            <v>VENTAS MOSTRADOR</v>
          </cell>
          <cell r="F21146">
            <v>46011</v>
          </cell>
          <cell r="G21146">
            <v>46011</v>
          </cell>
          <cell r="H21146">
            <v>0</v>
          </cell>
          <cell r="O21146">
            <v>50160</v>
          </cell>
        </row>
        <row r="21147">
          <cell r="A21147">
            <v>46011</v>
          </cell>
          <cell r="C21147" t="str">
            <v>VENTAS MOSTRADOR</v>
          </cell>
          <cell r="F21147">
            <v>46011</v>
          </cell>
          <cell r="G21147">
            <v>46011</v>
          </cell>
          <cell r="H21147">
            <v>0</v>
          </cell>
          <cell r="O21147">
            <v>72355</v>
          </cell>
        </row>
        <row r="21148">
          <cell r="A21148">
            <v>46011</v>
          </cell>
          <cell r="C21148" t="str">
            <v>VENTAS MOSTRADOR</v>
          </cell>
          <cell r="F21148">
            <v>46011</v>
          </cell>
          <cell r="G21148">
            <v>46011</v>
          </cell>
          <cell r="H21148">
            <v>0</v>
          </cell>
          <cell r="O21148">
            <v>67784</v>
          </cell>
        </row>
        <row r="21149">
          <cell r="A21149">
            <v>46011</v>
          </cell>
          <cell r="C21149" t="str">
            <v>VENTAS MOSTRADOR</v>
          </cell>
          <cell r="F21149">
            <v>46011</v>
          </cell>
          <cell r="G21149">
            <v>46011</v>
          </cell>
          <cell r="H21149">
            <v>0</v>
          </cell>
          <cell r="O21149">
            <v>42000</v>
          </cell>
        </row>
        <row r="21150">
          <cell r="A21150">
            <v>46011</v>
          </cell>
          <cell r="C21150" t="str">
            <v>VENTAS MOSTRADOR</v>
          </cell>
          <cell r="F21150">
            <v>46011</v>
          </cell>
          <cell r="G21150">
            <v>46011</v>
          </cell>
          <cell r="H21150">
            <v>0</v>
          </cell>
          <cell r="O21150">
            <v>254050</v>
          </cell>
        </row>
        <row r="21151">
          <cell r="A21151">
            <v>46011</v>
          </cell>
          <cell r="C21151" t="str">
            <v>VENTAS MOSTRADOR</v>
          </cell>
          <cell r="F21151">
            <v>46011</v>
          </cell>
          <cell r="G21151">
            <v>46011</v>
          </cell>
          <cell r="H21151">
            <v>0</v>
          </cell>
          <cell r="O21151">
            <v>28000</v>
          </cell>
        </row>
        <row r="21152">
          <cell r="A21152">
            <v>46011</v>
          </cell>
          <cell r="C21152" t="str">
            <v>VENTAS MOSTRADOR</v>
          </cell>
          <cell r="F21152">
            <v>46011</v>
          </cell>
          <cell r="G21152">
            <v>46011</v>
          </cell>
          <cell r="H21152">
            <v>0</v>
          </cell>
          <cell r="O21152">
            <v>32967</v>
          </cell>
        </row>
        <row r="21153">
          <cell r="A21153">
            <v>46011</v>
          </cell>
          <cell r="C21153" t="str">
            <v>VENTAS MOSTRADOR</v>
          </cell>
          <cell r="F21153">
            <v>46011</v>
          </cell>
          <cell r="G21153">
            <v>46011</v>
          </cell>
          <cell r="H21153">
            <v>0</v>
          </cell>
          <cell r="O21153">
            <v>67104</v>
          </cell>
        </row>
        <row r="21154">
          <cell r="A21154">
            <v>46011</v>
          </cell>
          <cell r="C21154" t="str">
            <v>VENTAS MOSTRADOR</v>
          </cell>
          <cell r="O21154">
            <v>0</v>
          </cell>
        </row>
        <row r="21155">
          <cell r="A21155">
            <v>46011</v>
          </cell>
          <cell r="C21155" t="str">
            <v>VENTAS MOSTRADOR</v>
          </cell>
          <cell r="O21155">
            <v>0</v>
          </cell>
        </row>
        <row r="21156">
          <cell r="A21156">
            <v>46011</v>
          </cell>
          <cell r="C21156" t="str">
            <v>VENTAS MOSTRADOR</v>
          </cell>
          <cell r="F21156">
            <v>46011</v>
          </cell>
          <cell r="G21156">
            <v>46011</v>
          </cell>
          <cell r="H21156">
            <v>0</v>
          </cell>
          <cell r="O21156">
            <v>135395</v>
          </cell>
        </row>
        <row r="21157">
          <cell r="A21157">
            <v>46011</v>
          </cell>
          <cell r="C21157" t="str">
            <v>VENTAS MOSTRADOR</v>
          </cell>
          <cell r="F21157">
            <v>46011</v>
          </cell>
          <cell r="G21157">
            <v>46011</v>
          </cell>
          <cell r="H21157">
            <v>0</v>
          </cell>
          <cell r="O21157">
            <v>45600</v>
          </cell>
        </row>
        <row r="21158">
          <cell r="A21158">
            <v>46011</v>
          </cell>
          <cell r="C21158" t="str">
            <v>CRISTIAN  ROJAS RIVERA</v>
          </cell>
          <cell r="F21158">
            <v>46011.43109953704</v>
          </cell>
          <cell r="G21158">
            <v>46017.430532407408</v>
          </cell>
          <cell r="H21158">
            <v>-3</v>
          </cell>
          <cell r="O21158">
            <v>342500.03</v>
          </cell>
        </row>
        <row r="21159">
          <cell r="A21159">
            <v>46011</v>
          </cell>
          <cell r="C21159" t="str">
            <v>VENTAS MOSTRADOR</v>
          </cell>
          <cell r="O21159">
            <v>0</v>
          </cell>
        </row>
        <row r="21160">
          <cell r="A21160">
            <v>46011</v>
          </cell>
          <cell r="C21160" t="str">
            <v>VENTAS MOSTRADOR</v>
          </cell>
          <cell r="F21160">
            <v>46011</v>
          </cell>
          <cell r="G21160">
            <v>46011</v>
          </cell>
          <cell r="H21160">
            <v>0</v>
          </cell>
          <cell r="O21160">
            <v>82160</v>
          </cell>
        </row>
        <row r="21161">
          <cell r="A21161">
            <v>46011</v>
          </cell>
          <cell r="C21161" t="str">
            <v>VENTAS MOSTRADOR</v>
          </cell>
          <cell r="F21161">
            <v>46011</v>
          </cell>
          <cell r="G21161">
            <v>46011</v>
          </cell>
          <cell r="H21161">
            <v>0</v>
          </cell>
          <cell r="O21161">
            <v>182212</v>
          </cell>
        </row>
        <row r="21162">
          <cell r="A21162">
            <v>46011</v>
          </cell>
          <cell r="C21162" t="str">
            <v>VENTAS MOSTRADOR</v>
          </cell>
          <cell r="F21162">
            <v>46011</v>
          </cell>
          <cell r="G21162">
            <v>46011</v>
          </cell>
          <cell r="H21162">
            <v>0</v>
          </cell>
          <cell r="O21162">
            <v>49200</v>
          </cell>
        </row>
        <row r="21163">
          <cell r="A21163">
            <v>46011</v>
          </cell>
          <cell r="C21163" t="str">
            <v>VENTAS MOSTRADOR</v>
          </cell>
          <cell r="F21163">
            <v>46011</v>
          </cell>
          <cell r="G21163">
            <v>46011</v>
          </cell>
          <cell r="H21163">
            <v>0</v>
          </cell>
          <cell r="O21163">
            <v>79980</v>
          </cell>
        </row>
        <row r="21164">
          <cell r="A21164">
            <v>46011</v>
          </cell>
          <cell r="C21164" t="str">
            <v>VENTAS MOSTRADOR</v>
          </cell>
          <cell r="F21164">
            <v>46011</v>
          </cell>
          <cell r="G21164">
            <v>46011</v>
          </cell>
          <cell r="H21164">
            <v>0</v>
          </cell>
          <cell r="O21164">
            <v>63014</v>
          </cell>
        </row>
        <row r="21165">
          <cell r="A21165">
            <v>46011</v>
          </cell>
          <cell r="C21165" t="str">
            <v>VENTAS MOSTRADOR</v>
          </cell>
          <cell r="F21165">
            <v>46011</v>
          </cell>
          <cell r="G21165">
            <v>46011</v>
          </cell>
          <cell r="H21165">
            <v>0</v>
          </cell>
          <cell r="O21165">
            <v>28000</v>
          </cell>
        </row>
        <row r="21166">
          <cell r="A21166">
            <v>46011</v>
          </cell>
          <cell r="C21166" t="str">
            <v>MESABAR SAS</v>
          </cell>
          <cell r="F21166">
            <v>46008.592962962961</v>
          </cell>
          <cell r="G21166">
            <v>46016.592326388891</v>
          </cell>
          <cell r="H21166">
            <v>5</v>
          </cell>
          <cell r="O21166">
            <v>908600</v>
          </cell>
        </row>
        <row r="21167">
          <cell r="A21167">
            <v>46011</v>
          </cell>
          <cell r="C21167" t="str">
            <v>CARLOS ANDRES HERNANDEZ MARTINEZ</v>
          </cell>
          <cell r="F21167">
            <v>46009.568506944444</v>
          </cell>
          <cell r="G21167">
            <v>46010.568391203706</v>
          </cell>
          <cell r="H21167">
            <v>11</v>
          </cell>
          <cell r="O21167">
            <v>1152000.03</v>
          </cell>
        </row>
        <row r="21168">
          <cell r="A21168">
            <v>46011</v>
          </cell>
          <cell r="C21168" t="str">
            <v>ANGEL LUIS RIVAS CAMERO</v>
          </cell>
          <cell r="F21168">
            <v>46011.313587962963</v>
          </cell>
          <cell r="G21168">
            <v>46012.312962962962</v>
          </cell>
          <cell r="H21168">
            <v>2</v>
          </cell>
          <cell r="O21168">
            <v>81880</v>
          </cell>
        </row>
        <row r="21169">
          <cell r="A21169">
            <v>46011</v>
          </cell>
          <cell r="C21169" t="str">
            <v>RICARDO ANTONIO MORE SALCEDO</v>
          </cell>
          <cell r="F21169">
            <v>46010.554675925923</v>
          </cell>
          <cell r="G21169">
            <v>46011.554513888892</v>
          </cell>
          <cell r="H21169">
            <v>3</v>
          </cell>
          <cell r="O21169">
            <v>1780750</v>
          </cell>
        </row>
        <row r="21170">
          <cell r="A21170">
            <v>46011</v>
          </cell>
          <cell r="C21170" t="str">
            <v>CARLOS ANDRES HERNANDEZ MARTINEZ</v>
          </cell>
          <cell r="F21170">
            <v>46009.571006944447</v>
          </cell>
          <cell r="G21170">
            <v>46010.570879629631</v>
          </cell>
          <cell r="H21170">
            <v>11</v>
          </cell>
          <cell r="O21170">
            <v>425499.99</v>
          </cell>
        </row>
        <row r="21171">
          <cell r="A21171">
            <v>46011</v>
          </cell>
          <cell r="C21171" t="str">
            <v>VENTAS MOSTRADOR</v>
          </cell>
          <cell r="F21171">
            <v>46011</v>
          </cell>
          <cell r="G21171">
            <v>46011</v>
          </cell>
          <cell r="H21171">
            <v>0</v>
          </cell>
          <cell r="O21171">
            <v>593931</v>
          </cell>
        </row>
        <row r="21172">
          <cell r="A21172">
            <v>46011</v>
          </cell>
          <cell r="C21172" t="str">
            <v>VENTAS MOSTRADOR</v>
          </cell>
          <cell r="F21172">
            <v>46011</v>
          </cell>
          <cell r="G21172">
            <v>46011</v>
          </cell>
          <cell r="H21172">
            <v>0</v>
          </cell>
          <cell r="O21172">
            <v>723977</v>
          </cell>
        </row>
        <row r="21173">
          <cell r="A21173">
            <v>46012</v>
          </cell>
          <cell r="C21173" t="str">
            <v>VENTAS MOSTRADOR</v>
          </cell>
          <cell r="F21173">
            <v>46012</v>
          </cell>
          <cell r="G21173">
            <v>46012</v>
          </cell>
          <cell r="H21173">
            <v>0</v>
          </cell>
          <cell r="O21173">
            <v>42000</v>
          </cell>
        </row>
        <row r="21174">
          <cell r="A21174">
            <v>46012</v>
          </cell>
          <cell r="C21174" t="str">
            <v>VENTAS MOSTRADOR</v>
          </cell>
          <cell r="F21174">
            <v>46012</v>
          </cell>
          <cell r="G21174">
            <v>46012</v>
          </cell>
          <cell r="H21174">
            <v>0</v>
          </cell>
          <cell r="O21174">
            <v>54728</v>
          </cell>
        </row>
        <row r="21175">
          <cell r="A21175">
            <v>46012</v>
          </cell>
          <cell r="C21175" t="str">
            <v>VENTAS MOSTRADOR</v>
          </cell>
          <cell r="F21175">
            <v>46012</v>
          </cell>
          <cell r="G21175">
            <v>46012</v>
          </cell>
          <cell r="H21175">
            <v>0</v>
          </cell>
          <cell r="O21175">
            <v>45960</v>
          </cell>
        </row>
        <row r="21176">
          <cell r="A21176">
            <v>46012</v>
          </cell>
          <cell r="C21176" t="str">
            <v>VENTAS MOSTRADOR</v>
          </cell>
          <cell r="F21176">
            <v>46012</v>
          </cell>
          <cell r="G21176">
            <v>46012</v>
          </cell>
          <cell r="H21176">
            <v>0</v>
          </cell>
          <cell r="O21176">
            <v>18600</v>
          </cell>
        </row>
        <row r="21177">
          <cell r="A21177">
            <v>46012</v>
          </cell>
          <cell r="C21177" t="str">
            <v>VENTAS MOSTRADOR</v>
          </cell>
          <cell r="F21177">
            <v>46012</v>
          </cell>
          <cell r="G21177">
            <v>46012</v>
          </cell>
          <cell r="H21177">
            <v>0</v>
          </cell>
          <cell r="O21177">
            <v>24256</v>
          </cell>
        </row>
        <row r="21178">
          <cell r="A21178">
            <v>46012</v>
          </cell>
          <cell r="C21178" t="str">
            <v>VENTAS MOSTRADOR</v>
          </cell>
          <cell r="F21178">
            <v>46012</v>
          </cell>
          <cell r="G21178">
            <v>46012</v>
          </cell>
          <cell r="H21178">
            <v>0</v>
          </cell>
          <cell r="O21178">
            <v>37604</v>
          </cell>
        </row>
        <row r="21179">
          <cell r="A21179">
            <v>46012</v>
          </cell>
          <cell r="C21179" t="str">
            <v>VENTAS MOSTRADOR</v>
          </cell>
          <cell r="F21179">
            <v>46012</v>
          </cell>
          <cell r="G21179">
            <v>46012</v>
          </cell>
          <cell r="H21179">
            <v>0</v>
          </cell>
          <cell r="O21179">
            <v>53155</v>
          </cell>
        </row>
        <row r="21180">
          <cell r="A21180">
            <v>46012</v>
          </cell>
          <cell r="C21180" t="str">
            <v>VENTAS MOSTRADOR</v>
          </cell>
          <cell r="F21180">
            <v>46012</v>
          </cell>
          <cell r="G21180">
            <v>46012</v>
          </cell>
          <cell r="H21180">
            <v>0</v>
          </cell>
          <cell r="O21180">
            <v>16610</v>
          </cell>
        </row>
        <row r="21181">
          <cell r="A21181">
            <v>46012</v>
          </cell>
          <cell r="C21181" t="str">
            <v>VENTAS MOSTRADOR</v>
          </cell>
          <cell r="F21181">
            <v>46012</v>
          </cell>
          <cell r="G21181">
            <v>46012</v>
          </cell>
          <cell r="H21181">
            <v>0</v>
          </cell>
          <cell r="O21181">
            <v>21000</v>
          </cell>
        </row>
        <row r="21182">
          <cell r="A21182">
            <v>46012</v>
          </cell>
          <cell r="C21182" t="str">
            <v>VENTAS MOSTRADOR</v>
          </cell>
          <cell r="F21182">
            <v>46012</v>
          </cell>
          <cell r="G21182">
            <v>46012</v>
          </cell>
          <cell r="H21182">
            <v>0</v>
          </cell>
          <cell r="O21182">
            <v>403002</v>
          </cell>
        </row>
        <row r="21183">
          <cell r="A21183">
            <v>46012</v>
          </cell>
          <cell r="C21183" t="str">
            <v>VENTAS MOSTRADOR</v>
          </cell>
          <cell r="F21183">
            <v>46012</v>
          </cell>
          <cell r="G21183">
            <v>46012</v>
          </cell>
          <cell r="H21183">
            <v>0</v>
          </cell>
          <cell r="O21183">
            <v>98000</v>
          </cell>
        </row>
        <row r="21184">
          <cell r="A21184">
            <v>46012</v>
          </cell>
          <cell r="C21184" t="str">
            <v>VENTAS MOSTRADOR</v>
          </cell>
          <cell r="F21184">
            <v>46012</v>
          </cell>
          <cell r="G21184">
            <v>46012</v>
          </cell>
          <cell r="H21184">
            <v>0</v>
          </cell>
          <cell r="O21184">
            <v>23520</v>
          </cell>
        </row>
        <row r="21185">
          <cell r="A21185">
            <v>46012</v>
          </cell>
          <cell r="C21185" t="str">
            <v>VENTAS MOSTRADOR</v>
          </cell>
          <cell r="F21185">
            <v>46012</v>
          </cell>
          <cell r="G21185">
            <v>46012</v>
          </cell>
          <cell r="H21185">
            <v>0</v>
          </cell>
          <cell r="O21185">
            <v>111660</v>
          </cell>
        </row>
        <row r="21186">
          <cell r="A21186">
            <v>46012</v>
          </cell>
          <cell r="C21186" t="str">
            <v>GERMAN ENRIQUE CADERON JIMENEZ</v>
          </cell>
          <cell r="F21186">
            <v>46011.468680555554</v>
          </cell>
          <cell r="G21186">
            <v>46019.468587962961</v>
          </cell>
          <cell r="H21186">
            <v>-5</v>
          </cell>
          <cell r="O21186">
            <v>840000</v>
          </cell>
        </row>
        <row r="21187">
          <cell r="A21187">
            <v>46012</v>
          </cell>
          <cell r="C21187" t="str">
            <v>VENTAS MOSTRADOR</v>
          </cell>
          <cell r="F21187">
            <v>46012</v>
          </cell>
          <cell r="G21187">
            <v>46012</v>
          </cell>
          <cell r="H21187">
            <v>0</v>
          </cell>
          <cell r="O21187">
            <v>9280</v>
          </cell>
        </row>
        <row r="21188">
          <cell r="A21188">
            <v>46012</v>
          </cell>
          <cell r="C21188" t="str">
            <v>VENTAS MOSTRADOR</v>
          </cell>
          <cell r="F21188">
            <v>46012</v>
          </cell>
          <cell r="G21188">
            <v>46012</v>
          </cell>
          <cell r="H21188">
            <v>0</v>
          </cell>
          <cell r="O21188">
            <v>59288</v>
          </cell>
        </row>
        <row r="21189">
          <cell r="A21189">
            <v>46012</v>
          </cell>
          <cell r="C21189" t="str">
            <v>VENTAS MOSTRADOR</v>
          </cell>
          <cell r="F21189">
            <v>46012</v>
          </cell>
          <cell r="G21189">
            <v>46012</v>
          </cell>
          <cell r="H21189">
            <v>0</v>
          </cell>
          <cell r="O21189">
            <v>74036</v>
          </cell>
        </row>
        <row r="21190">
          <cell r="A21190">
            <v>46012</v>
          </cell>
          <cell r="C21190" t="str">
            <v>VENTAS MOSTRADOR</v>
          </cell>
          <cell r="F21190">
            <v>46012</v>
          </cell>
          <cell r="G21190">
            <v>46012</v>
          </cell>
          <cell r="H21190">
            <v>0</v>
          </cell>
          <cell r="O21190">
            <v>24320</v>
          </cell>
        </row>
        <row r="21191">
          <cell r="A21191">
            <v>46012</v>
          </cell>
          <cell r="C21191" t="str">
            <v>VENTAS MOSTRADOR</v>
          </cell>
          <cell r="F21191">
            <v>46012</v>
          </cell>
          <cell r="G21191">
            <v>46012</v>
          </cell>
          <cell r="H21191">
            <v>0</v>
          </cell>
          <cell r="O21191">
            <v>25728</v>
          </cell>
        </row>
        <row r="21192">
          <cell r="A21192">
            <v>46012</v>
          </cell>
          <cell r="C21192" t="str">
            <v>VENTAS MOSTRADOR</v>
          </cell>
          <cell r="F21192">
            <v>46012</v>
          </cell>
          <cell r="G21192">
            <v>46012</v>
          </cell>
          <cell r="H21192">
            <v>0</v>
          </cell>
          <cell r="O21192">
            <v>88879</v>
          </cell>
        </row>
        <row r="21193">
          <cell r="A21193">
            <v>46012</v>
          </cell>
          <cell r="C21193" t="str">
            <v>VENTAS MOSTRADOR</v>
          </cell>
          <cell r="F21193">
            <v>46012</v>
          </cell>
          <cell r="G21193">
            <v>46012</v>
          </cell>
          <cell r="H21193">
            <v>0</v>
          </cell>
          <cell r="O21193">
            <v>28000</v>
          </cell>
        </row>
        <row r="21194">
          <cell r="A21194">
            <v>46012</v>
          </cell>
          <cell r="C21194" t="str">
            <v>VENTAS MOSTRADOR</v>
          </cell>
          <cell r="F21194">
            <v>46012</v>
          </cell>
          <cell r="G21194">
            <v>46012</v>
          </cell>
          <cell r="H21194">
            <v>0</v>
          </cell>
          <cell r="O21194">
            <v>11000</v>
          </cell>
        </row>
        <row r="21195">
          <cell r="A21195">
            <v>46012</v>
          </cell>
          <cell r="C21195" t="str">
            <v>VENTAS MOSTRADOR</v>
          </cell>
          <cell r="F21195">
            <v>46012</v>
          </cell>
          <cell r="G21195">
            <v>46012</v>
          </cell>
          <cell r="H21195">
            <v>0</v>
          </cell>
          <cell r="O21195">
            <v>54315</v>
          </cell>
        </row>
        <row r="21196">
          <cell r="A21196">
            <v>46012</v>
          </cell>
          <cell r="C21196" t="str">
            <v>VENTAS MOSTRADOR</v>
          </cell>
          <cell r="F21196">
            <v>46012</v>
          </cell>
          <cell r="G21196">
            <v>46012</v>
          </cell>
          <cell r="H21196">
            <v>0</v>
          </cell>
          <cell r="O21196">
            <v>94208</v>
          </cell>
        </row>
        <row r="21197">
          <cell r="A21197">
            <v>46012</v>
          </cell>
          <cell r="C21197" t="str">
            <v>VENTAS MOSTRADOR</v>
          </cell>
          <cell r="F21197">
            <v>46012</v>
          </cell>
          <cell r="G21197">
            <v>46012</v>
          </cell>
          <cell r="H21197">
            <v>0</v>
          </cell>
          <cell r="O21197">
            <v>53120</v>
          </cell>
        </row>
        <row r="21198">
          <cell r="A21198">
            <v>46012</v>
          </cell>
          <cell r="C21198" t="str">
            <v>VENTAS MOSTRADOR</v>
          </cell>
          <cell r="F21198">
            <v>46012</v>
          </cell>
          <cell r="G21198">
            <v>46012</v>
          </cell>
          <cell r="H21198">
            <v>0</v>
          </cell>
          <cell r="O21198">
            <v>48456</v>
          </cell>
        </row>
        <row r="21199">
          <cell r="A21199">
            <v>46012</v>
          </cell>
          <cell r="C21199" t="str">
            <v>VENTAS MOSTRADOR</v>
          </cell>
          <cell r="F21199">
            <v>46012</v>
          </cell>
          <cell r="G21199">
            <v>46012</v>
          </cell>
          <cell r="H21199">
            <v>0</v>
          </cell>
          <cell r="O21199">
            <v>17190</v>
          </cell>
        </row>
        <row r="21200">
          <cell r="A21200">
            <v>46012</v>
          </cell>
          <cell r="C21200" t="str">
            <v>VENTAS MOSTRADOR</v>
          </cell>
          <cell r="F21200">
            <v>46012</v>
          </cell>
          <cell r="G21200">
            <v>46012</v>
          </cell>
          <cell r="H21200">
            <v>0</v>
          </cell>
          <cell r="O21200">
            <v>42000</v>
          </cell>
        </row>
        <row r="21201">
          <cell r="A21201">
            <v>46012</v>
          </cell>
          <cell r="C21201" t="str">
            <v>VENTAS MOSTRADOR</v>
          </cell>
          <cell r="F21201">
            <v>46012</v>
          </cell>
          <cell r="G21201">
            <v>46012</v>
          </cell>
          <cell r="H21201">
            <v>0</v>
          </cell>
          <cell r="O21201">
            <v>121300</v>
          </cell>
        </row>
        <row r="21202">
          <cell r="A21202">
            <v>46012</v>
          </cell>
          <cell r="C21202" t="str">
            <v>VENTAS MOSTRADOR</v>
          </cell>
          <cell r="F21202">
            <v>46012</v>
          </cell>
          <cell r="G21202">
            <v>46012</v>
          </cell>
          <cell r="H21202">
            <v>0</v>
          </cell>
          <cell r="O21202">
            <v>57800</v>
          </cell>
        </row>
        <row r="21203">
          <cell r="A21203">
            <v>46012</v>
          </cell>
          <cell r="C21203" t="str">
            <v>VENTAS MOSTRADOR</v>
          </cell>
          <cell r="F21203">
            <v>46012</v>
          </cell>
          <cell r="G21203">
            <v>46012</v>
          </cell>
          <cell r="H21203">
            <v>0</v>
          </cell>
          <cell r="O21203">
            <v>46379</v>
          </cell>
        </row>
        <row r="21204">
          <cell r="A21204">
            <v>46012</v>
          </cell>
          <cell r="C21204" t="str">
            <v>BASTIDAS MEDINA MARCELA</v>
          </cell>
          <cell r="F21204">
            <v>46008.344571759262</v>
          </cell>
          <cell r="G21204">
            <v>46009.344456018516</v>
          </cell>
          <cell r="H21204">
            <v>5</v>
          </cell>
          <cell r="O21204">
            <v>182000</v>
          </cell>
        </row>
        <row r="21205">
          <cell r="A21205">
            <v>46012</v>
          </cell>
          <cell r="C21205" t="str">
            <v>THE NEXT SHOT S.A.S</v>
          </cell>
          <cell r="F21205">
            <v>46008</v>
          </cell>
          <cell r="G21205">
            <v>46009</v>
          </cell>
          <cell r="H21205">
            <v>4</v>
          </cell>
          <cell r="O21205">
            <v>279100</v>
          </cell>
        </row>
        <row r="21206">
          <cell r="A21206">
            <v>46012</v>
          </cell>
          <cell r="C21206" t="str">
            <v>VENTAS MOSTRADOR</v>
          </cell>
          <cell r="F21206">
            <v>46012</v>
          </cell>
          <cell r="G21206">
            <v>46012</v>
          </cell>
          <cell r="H21206">
            <v>0</v>
          </cell>
          <cell r="O21206">
            <v>894809</v>
          </cell>
        </row>
        <row r="21207">
          <cell r="A21207">
            <v>46012</v>
          </cell>
          <cell r="C21207" t="str">
            <v>VENTAS MOSTRADOR</v>
          </cell>
          <cell r="F21207">
            <v>46012</v>
          </cell>
          <cell r="G21207">
            <v>46012</v>
          </cell>
          <cell r="H21207">
            <v>0</v>
          </cell>
          <cell r="O21207">
            <v>2059021</v>
          </cell>
        </row>
        <row r="21208">
          <cell r="A21208">
            <v>46013</v>
          </cell>
          <cell r="C21208" t="str">
            <v>VENTAS MOSTRADOR</v>
          </cell>
          <cell r="F21208">
            <v>46013</v>
          </cell>
          <cell r="G21208">
            <v>46013</v>
          </cell>
          <cell r="H21208">
            <v>0</v>
          </cell>
          <cell r="O21208">
            <v>9900</v>
          </cell>
        </row>
        <row r="21209">
          <cell r="A21209">
            <v>46013</v>
          </cell>
          <cell r="C21209" t="str">
            <v>VENTAS MOSTRADOR</v>
          </cell>
          <cell r="F21209">
            <v>46013</v>
          </cell>
          <cell r="G21209">
            <v>46013</v>
          </cell>
          <cell r="H21209">
            <v>0</v>
          </cell>
          <cell r="O21209">
            <v>14000</v>
          </cell>
        </row>
        <row r="21210">
          <cell r="A21210">
            <v>46013</v>
          </cell>
          <cell r="C21210" t="str">
            <v>VENTAS MOSTRADOR</v>
          </cell>
          <cell r="F21210">
            <v>46013</v>
          </cell>
          <cell r="G21210">
            <v>46013</v>
          </cell>
          <cell r="H21210">
            <v>0</v>
          </cell>
          <cell r="O21210">
            <v>20000</v>
          </cell>
        </row>
        <row r="21211">
          <cell r="A21211">
            <v>46013</v>
          </cell>
          <cell r="C21211" t="str">
            <v>VENTAS MOSTRADOR</v>
          </cell>
          <cell r="F21211">
            <v>46013</v>
          </cell>
          <cell r="G21211">
            <v>46013</v>
          </cell>
          <cell r="H21211">
            <v>0</v>
          </cell>
          <cell r="O21211">
            <v>25350</v>
          </cell>
        </row>
        <row r="21212">
          <cell r="A21212">
            <v>46013</v>
          </cell>
          <cell r="C21212" t="str">
            <v>VENTAS MOSTRADOR</v>
          </cell>
          <cell r="F21212">
            <v>46013</v>
          </cell>
          <cell r="G21212">
            <v>46013</v>
          </cell>
          <cell r="H21212">
            <v>0</v>
          </cell>
          <cell r="O21212">
            <v>29584</v>
          </cell>
        </row>
        <row r="21213">
          <cell r="A21213">
            <v>46013</v>
          </cell>
          <cell r="C21213" t="str">
            <v>VENTAS MOSTRADOR</v>
          </cell>
          <cell r="O21213">
            <v>0</v>
          </cell>
        </row>
        <row r="21214">
          <cell r="A21214">
            <v>46013</v>
          </cell>
          <cell r="C21214" t="str">
            <v>VENTAS MOSTRADOR</v>
          </cell>
          <cell r="F21214">
            <v>46013</v>
          </cell>
          <cell r="G21214">
            <v>46013</v>
          </cell>
          <cell r="H21214">
            <v>0</v>
          </cell>
          <cell r="O21214">
            <v>34900</v>
          </cell>
        </row>
        <row r="21215">
          <cell r="A21215">
            <v>46013</v>
          </cell>
          <cell r="C21215" t="str">
            <v>VENTAS MOSTRADOR</v>
          </cell>
          <cell r="F21215">
            <v>46013</v>
          </cell>
          <cell r="G21215">
            <v>46013</v>
          </cell>
          <cell r="H21215">
            <v>0</v>
          </cell>
          <cell r="O21215">
            <v>42840</v>
          </cell>
        </row>
        <row r="21216">
          <cell r="A21216">
            <v>46013</v>
          </cell>
          <cell r="C21216" t="str">
            <v>VENTAS MOSTRADOR</v>
          </cell>
          <cell r="F21216">
            <v>46013</v>
          </cell>
          <cell r="G21216">
            <v>46013</v>
          </cell>
          <cell r="H21216">
            <v>0</v>
          </cell>
          <cell r="O21216">
            <v>50725</v>
          </cell>
        </row>
        <row r="21217">
          <cell r="A21217">
            <v>46013</v>
          </cell>
          <cell r="C21217" t="str">
            <v>VENTAS MOSTRADOR</v>
          </cell>
          <cell r="F21217">
            <v>46013</v>
          </cell>
          <cell r="G21217">
            <v>46013</v>
          </cell>
          <cell r="H21217">
            <v>0</v>
          </cell>
          <cell r="O21217">
            <v>53640</v>
          </cell>
        </row>
        <row r="21218">
          <cell r="A21218">
            <v>46013</v>
          </cell>
          <cell r="C21218" t="str">
            <v>VENTAS MOSTRADOR</v>
          </cell>
          <cell r="F21218">
            <v>46013</v>
          </cell>
          <cell r="G21218">
            <v>46013</v>
          </cell>
          <cell r="H21218">
            <v>0</v>
          </cell>
          <cell r="O21218">
            <v>58520</v>
          </cell>
        </row>
        <row r="21219">
          <cell r="A21219">
            <v>46013</v>
          </cell>
          <cell r="C21219" t="str">
            <v>VENTAS MOSTRADOR</v>
          </cell>
          <cell r="F21219">
            <v>46013</v>
          </cell>
          <cell r="G21219">
            <v>46013</v>
          </cell>
          <cell r="H21219">
            <v>0</v>
          </cell>
          <cell r="O21219">
            <v>60000</v>
          </cell>
        </row>
        <row r="21220">
          <cell r="A21220">
            <v>46013</v>
          </cell>
          <cell r="C21220" t="str">
            <v>VENTAS MOSTRADOR</v>
          </cell>
          <cell r="F21220">
            <v>46013</v>
          </cell>
          <cell r="G21220">
            <v>46013</v>
          </cell>
          <cell r="H21220">
            <v>0</v>
          </cell>
          <cell r="O21220">
            <v>79000</v>
          </cell>
        </row>
        <row r="21221">
          <cell r="A21221">
            <v>46013</v>
          </cell>
          <cell r="C21221" t="str">
            <v>VENTAS MOSTRADOR</v>
          </cell>
          <cell r="F21221">
            <v>46013</v>
          </cell>
          <cell r="G21221">
            <v>46013</v>
          </cell>
          <cell r="H21221">
            <v>0</v>
          </cell>
          <cell r="O21221">
            <v>82416</v>
          </cell>
        </row>
        <row r="21222">
          <cell r="A21222">
            <v>46013</v>
          </cell>
          <cell r="C21222" t="str">
            <v>VENTAS MOSTRADOR</v>
          </cell>
          <cell r="F21222">
            <v>46013</v>
          </cell>
          <cell r="G21222">
            <v>46013</v>
          </cell>
          <cell r="H21222">
            <v>0</v>
          </cell>
          <cell r="O21222">
            <v>83749</v>
          </cell>
        </row>
        <row r="21223">
          <cell r="A21223">
            <v>46013</v>
          </cell>
          <cell r="C21223" t="str">
            <v>VENTAS MOSTRADOR</v>
          </cell>
          <cell r="F21223">
            <v>46013</v>
          </cell>
          <cell r="G21223">
            <v>46013</v>
          </cell>
          <cell r="H21223">
            <v>0</v>
          </cell>
          <cell r="O21223">
            <v>99783</v>
          </cell>
        </row>
        <row r="21224">
          <cell r="A21224">
            <v>46013</v>
          </cell>
          <cell r="C21224" t="str">
            <v>MARCO TULIO MELGAREJO LEAL</v>
          </cell>
          <cell r="F21224">
            <v>45888.602256944447</v>
          </cell>
          <cell r="G21224">
            <v>45903.602152777778</v>
          </cell>
          <cell r="H21224">
            <v>118</v>
          </cell>
          <cell r="O21224">
            <v>100000</v>
          </cell>
        </row>
        <row r="21225">
          <cell r="A21225">
            <v>46013</v>
          </cell>
          <cell r="C21225" t="str">
            <v>SONIA CONTANZA CARDENAS MURCIA</v>
          </cell>
          <cell r="F21225">
            <v>46013.283946759257</v>
          </cell>
          <cell r="G21225">
            <v>46014.283692129633</v>
          </cell>
          <cell r="H21225">
            <v>0</v>
          </cell>
          <cell r="O21225">
            <v>126000</v>
          </cell>
        </row>
        <row r="21226">
          <cell r="A21226">
            <v>46013</v>
          </cell>
          <cell r="C21226" t="str">
            <v>YALINDI  BONILLA GRANADOS</v>
          </cell>
          <cell r="F21226">
            <v>46011.34642361111</v>
          </cell>
          <cell r="G21226">
            <v>46012.346087962964</v>
          </cell>
          <cell r="H21226">
            <v>5</v>
          </cell>
          <cell r="O21226">
            <v>131000</v>
          </cell>
        </row>
        <row r="21227">
          <cell r="A21227">
            <v>46013</v>
          </cell>
          <cell r="C21227" t="str">
            <v>VENTAS MOSTRADOR</v>
          </cell>
          <cell r="F21227">
            <v>46013</v>
          </cell>
          <cell r="G21227">
            <v>46013</v>
          </cell>
          <cell r="H21227">
            <v>0</v>
          </cell>
          <cell r="O21227">
            <v>169592</v>
          </cell>
        </row>
        <row r="21228">
          <cell r="A21228">
            <v>46013</v>
          </cell>
          <cell r="C21228" t="str">
            <v>VENTAS MOSTRADOR</v>
          </cell>
          <cell r="F21228">
            <v>46013</v>
          </cell>
          <cell r="G21228">
            <v>46013</v>
          </cell>
          <cell r="H21228">
            <v>0</v>
          </cell>
          <cell r="O21228">
            <v>202548</v>
          </cell>
        </row>
        <row r="21229">
          <cell r="A21229">
            <v>46013</v>
          </cell>
          <cell r="C21229" t="str">
            <v>CONSUMIDOR  FINAL</v>
          </cell>
          <cell r="F21229">
            <v>46013.341273148151</v>
          </cell>
          <cell r="G21229">
            <v>46014.341273148151</v>
          </cell>
          <cell r="H21229">
            <v>0</v>
          </cell>
          <cell r="O21229">
            <v>210050</v>
          </cell>
        </row>
        <row r="21230">
          <cell r="A21230">
            <v>46013</v>
          </cell>
          <cell r="C21230" t="str">
            <v>CARLOS ANDRES CORTES PACHON</v>
          </cell>
          <cell r="F21230">
            <v>46010.311979166669</v>
          </cell>
          <cell r="G21230">
            <v>46011.311863425923</v>
          </cell>
          <cell r="H21230">
            <v>3</v>
          </cell>
          <cell r="O21230">
            <v>62100</v>
          </cell>
        </row>
        <row r="21231">
          <cell r="A21231">
            <v>46013</v>
          </cell>
          <cell r="C21231" t="str">
            <v>CARLOS ANDRES CORTES PACHON</v>
          </cell>
          <cell r="F21231">
            <v>46010.325983796298</v>
          </cell>
          <cell r="G21231">
            <v>46011.325821759259</v>
          </cell>
          <cell r="H21231">
            <v>3</v>
          </cell>
          <cell r="O21231">
            <v>156620</v>
          </cell>
        </row>
        <row r="21232">
          <cell r="A21232">
            <v>46013</v>
          </cell>
          <cell r="C21232" t="str">
            <v xml:space="preserve">A MANO SAS </v>
          </cell>
          <cell r="F21232">
            <v>46006.434212962966</v>
          </cell>
          <cell r="G21232">
            <v>46014.433923611112</v>
          </cell>
          <cell r="H21232">
            <v>0</v>
          </cell>
          <cell r="O21232">
            <v>243800</v>
          </cell>
        </row>
        <row r="21233">
          <cell r="A21233">
            <v>46013</v>
          </cell>
          <cell r="C21233" t="str">
            <v>VENTAS MOSTRADOR</v>
          </cell>
          <cell r="F21233">
            <v>46013</v>
          </cell>
          <cell r="G21233">
            <v>46013</v>
          </cell>
          <cell r="H21233">
            <v>0</v>
          </cell>
          <cell r="O21233">
            <v>257726</v>
          </cell>
        </row>
        <row r="21234">
          <cell r="A21234">
            <v>46013</v>
          </cell>
          <cell r="C21234" t="str">
            <v>VENTAS MOSTRADOR</v>
          </cell>
          <cell r="F21234">
            <v>46013</v>
          </cell>
          <cell r="G21234">
            <v>46013</v>
          </cell>
          <cell r="H21234">
            <v>0</v>
          </cell>
          <cell r="O21234">
            <v>263948</v>
          </cell>
        </row>
        <row r="21235">
          <cell r="A21235">
            <v>46013</v>
          </cell>
          <cell r="C21235" t="str">
            <v>VENTAS MOSTRADOR</v>
          </cell>
          <cell r="F21235">
            <v>46013</v>
          </cell>
          <cell r="G21235">
            <v>46013</v>
          </cell>
          <cell r="H21235">
            <v>0</v>
          </cell>
          <cell r="O21235">
            <v>278720</v>
          </cell>
        </row>
        <row r="21236">
          <cell r="A21236">
            <v>46013</v>
          </cell>
          <cell r="C21236" t="str">
            <v>GINA ALEXANDRA OCHOA CASTAÑEDA</v>
          </cell>
          <cell r="F21236">
            <v>46013.429074074076</v>
          </cell>
          <cell r="G21236">
            <v>46014.428981481484</v>
          </cell>
          <cell r="H21236">
            <v>0</v>
          </cell>
          <cell r="O21236">
            <v>348800</v>
          </cell>
        </row>
        <row r="21237">
          <cell r="A21237">
            <v>46013</v>
          </cell>
          <cell r="C21237" t="str">
            <v>VENTAS MOSTRADOR</v>
          </cell>
          <cell r="F21237">
            <v>46013</v>
          </cell>
          <cell r="G21237">
            <v>46013</v>
          </cell>
          <cell r="H21237">
            <v>0</v>
          </cell>
          <cell r="O21237">
            <v>365000</v>
          </cell>
        </row>
        <row r="21238">
          <cell r="A21238">
            <v>46013</v>
          </cell>
          <cell r="C21238" t="str">
            <v>ELSY  GORDILLO GIL</v>
          </cell>
          <cell r="F21238">
            <v>46011.323518518519</v>
          </cell>
          <cell r="G21238">
            <v>46012.323321759257</v>
          </cell>
          <cell r="H21238">
            <v>9</v>
          </cell>
          <cell r="O21238">
            <v>482310</v>
          </cell>
        </row>
        <row r="21239">
          <cell r="A21239">
            <v>46013</v>
          </cell>
          <cell r="C21239" t="str">
            <v>VENTAS MOSTRADOR</v>
          </cell>
          <cell r="F21239">
            <v>46013</v>
          </cell>
          <cell r="G21239">
            <v>46013</v>
          </cell>
          <cell r="H21239">
            <v>0</v>
          </cell>
          <cell r="O21239">
            <v>562200</v>
          </cell>
        </row>
        <row r="21240">
          <cell r="A21240">
            <v>46013</v>
          </cell>
          <cell r="C21240" t="str">
            <v>IVAN RODRIGO LUQUE RESTREPO0</v>
          </cell>
          <cell r="F21240">
            <v>46002.344826388886</v>
          </cell>
          <cell r="G21240">
            <v>46010.344641203701</v>
          </cell>
          <cell r="H21240">
            <v>4</v>
          </cell>
          <cell r="O21240">
            <v>593099.93999999994</v>
          </cell>
        </row>
        <row r="21241">
          <cell r="A21241">
            <v>46013</v>
          </cell>
          <cell r="C21241" t="str">
            <v>NESTOR ABEL NOREÑA URREA</v>
          </cell>
          <cell r="F21241">
            <v>46011.455555555556</v>
          </cell>
          <cell r="G21241">
            <v>46012.431435185186</v>
          </cell>
          <cell r="H21241">
            <v>2</v>
          </cell>
          <cell r="O21241">
            <v>641340</v>
          </cell>
        </row>
        <row r="21242">
          <cell r="A21242">
            <v>46013</v>
          </cell>
          <cell r="C21242" t="str">
            <v>NANCHOS 24 HORAS SAS</v>
          </cell>
          <cell r="F21242">
            <v>46007.544062499997</v>
          </cell>
          <cell r="G21242">
            <v>46008.543009259258</v>
          </cell>
          <cell r="H21242">
            <v>6</v>
          </cell>
          <cell r="O21242">
            <v>750000</v>
          </cell>
        </row>
        <row r="21243">
          <cell r="A21243">
            <v>46013</v>
          </cell>
          <cell r="C21243" t="str">
            <v>CRISTIAN  ROJAS RIVERA</v>
          </cell>
          <cell r="F21243">
            <v>46013.438194444447</v>
          </cell>
          <cell r="G21243">
            <v>46019.438113425924</v>
          </cell>
          <cell r="H21243">
            <v>-5</v>
          </cell>
          <cell r="O21243">
            <v>768000.02</v>
          </cell>
        </row>
        <row r="21244">
          <cell r="A21244">
            <v>46013</v>
          </cell>
          <cell r="C21244" t="str">
            <v>CARLOS ANDRES HERNANDEZ MARTINEZ</v>
          </cell>
          <cell r="F21244">
            <v>46011.467800925922</v>
          </cell>
          <cell r="G21244">
            <v>46012.467627314814</v>
          </cell>
          <cell r="H21244">
            <v>2</v>
          </cell>
          <cell r="O21244">
            <v>768000.02</v>
          </cell>
        </row>
        <row r="21245">
          <cell r="A21245">
            <v>46013</v>
          </cell>
          <cell r="C21245" t="str">
            <v>CARLOS ANDRES HERNANDEZ MARTINEZ</v>
          </cell>
          <cell r="F21245">
            <v>46013.415347222224</v>
          </cell>
          <cell r="G21245">
            <v>46014.415138888886</v>
          </cell>
          <cell r="H21245">
            <v>0</v>
          </cell>
          <cell r="O21245">
            <v>768000.02</v>
          </cell>
        </row>
        <row r="21246">
          <cell r="A21246">
            <v>46013</v>
          </cell>
          <cell r="C21246" t="str">
            <v>CIELO ALEXANDRA MENDOZA RODRIGUEZ</v>
          </cell>
          <cell r="F21246">
            <v>46011.383703703701</v>
          </cell>
          <cell r="G21246">
            <v>46012.383611111109</v>
          </cell>
          <cell r="H21246">
            <v>2</v>
          </cell>
          <cell r="O21246">
            <v>850999.98</v>
          </cell>
        </row>
        <row r="21247">
          <cell r="A21247">
            <v>46013</v>
          </cell>
          <cell r="C21247" t="str">
            <v>VENTAS MOSTRADOR</v>
          </cell>
          <cell r="O21247">
            <v>0</v>
          </cell>
        </row>
        <row r="21248">
          <cell r="A21248">
            <v>46013</v>
          </cell>
          <cell r="C21248" t="str">
            <v>MERCADOS BM SAS</v>
          </cell>
          <cell r="F21248">
            <v>46003.224918981483</v>
          </cell>
          <cell r="G21248">
            <v>46011.224583333336</v>
          </cell>
          <cell r="H21248">
            <v>3</v>
          </cell>
          <cell r="O21248">
            <v>1825909.31</v>
          </cell>
        </row>
        <row r="21249">
          <cell r="A21249">
            <v>46013</v>
          </cell>
          <cell r="C21249" t="str">
            <v>CIELO ALEXANDRA MENDOZA RODRIGUEZ</v>
          </cell>
          <cell r="F21249">
            <v>46011.380879629629</v>
          </cell>
          <cell r="G21249">
            <v>46012.380798611113</v>
          </cell>
          <cell r="H21249">
            <v>2</v>
          </cell>
          <cell r="O21249">
            <v>1961500.03</v>
          </cell>
        </row>
        <row r="21250">
          <cell r="A21250">
            <v>46013</v>
          </cell>
          <cell r="C21250" t="str">
            <v>ROJAS TRIANA ANGIE JULIETH</v>
          </cell>
          <cell r="F21250">
            <v>46009.43378472222</v>
          </cell>
          <cell r="G21250">
            <v>46010.433333333334</v>
          </cell>
          <cell r="H21250">
            <v>4</v>
          </cell>
          <cell r="O21250">
            <v>2132750.0499999998</v>
          </cell>
        </row>
        <row r="21251">
          <cell r="A21251">
            <v>46013</v>
          </cell>
          <cell r="C21251" t="str">
            <v>VENTAS MOSTRADOR</v>
          </cell>
          <cell r="O21251">
            <v>0</v>
          </cell>
        </row>
        <row r="21252">
          <cell r="A21252">
            <v>46013</v>
          </cell>
          <cell r="C21252" t="str">
            <v>PENTAGONO INVERSIONES SAS</v>
          </cell>
          <cell r="F21252">
            <v>45987.30877314815</v>
          </cell>
          <cell r="G21252">
            <v>46017.308645833335</v>
          </cell>
          <cell r="H21252">
            <v>-3</v>
          </cell>
          <cell r="O21252">
            <v>2839600</v>
          </cell>
        </row>
        <row r="21253">
          <cell r="A21253">
            <v>46013</v>
          </cell>
          <cell r="C21253" t="str">
            <v>KAREN GISSET MARTINEZ SANDOVAL</v>
          </cell>
          <cell r="F21253">
            <v>46011.421226851853</v>
          </cell>
          <cell r="G21253">
            <v>46012.421111111114</v>
          </cell>
          <cell r="H21253">
            <v>8</v>
          </cell>
          <cell r="O21253">
            <v>176800</v>
          </cell>
        </row>
        <row r="21254">
          <cell r="A21254">
            <v>46013</v>
          </cell>
          <cell r="C21254" t="str">
            <v>YERALDIN  ALVAREZ MANRIQUE</v>
          </cell>
          <cell r="F21254">
            <v>46011.504699074074</v>
          </cell>
          <cell r="G21254">
            <v>46012.504571759258</v>
          </cell>
          <cell r="H21254">
            <v>8</v>
          </cell>
          <cell r="O21254">
            <v>953000</v>
          </cell>
        </row>
        <row r="21255">
          <cell r="A21255">
            <v>46013</v>
          </cell>
          <cell r="C21255" t="str">
            <v>CAMILO  MILLAN PUENTES</v>
          </cell>
          <cell r="F21255">
            <v>46011.50199074074</v>
          </cell>
          <cell r="G21255">
            <v>46012.50167824074</v>
          </cell>
          <cell r="H21255">
            <v>8</v>
          </cell>
          <cell r="O21255">
            <v>1838000</v>
          </cell>
        </row>
        <row r="21256">
          <cell r="A21256">
            <v>46013</v>
          </cell>
          <cell r="C21256" t="str">
            <v>CELESTE CATERING SAS</v>
          </cell>
          <cell r="F21256">
            <v>45940.460243055553</v>
          </cell>
          <cell r="G21256">
            <v>45970.459791666668</v>
          </cell>
          <cell r="H21256">
            <v>44</v>
          </cell>
          <cell r="O21256">
            <v>421552</v>
          </cell>
        </row>
        <row r="21257">
          <cell r="A21257">
            <v>46013</v>
          </cell>
          <cell r="C21257" t="str">
            <v>CELESTE CATERING SAS</v>
          </cell>
          <cell r="F21257">
            <v>45940.477569444447</v>
          </cell>
          <cell r="G21257">
            <v>45970.477037037039</v>
          </cell>
          <cell r="H21257">
            <v>44</v>
          </cell>
          <cell r="O21257">
            <v>328950</v>
          </cell>
        </row>
        <row r="21258">
          <cell r="A21258">
            <v>46013</v>
          </cell>
          <cell r="C21258" t="str">
            <v>CELESTE CATERING SAS</v>
          </cell>
          <cell r="F21258">
            <v>45940.47865740741</v>
          </cell>
          <cell r="G21258">
            <v>45970.478194444448</v>
          </cell>
          <cell r="H21258">
            <v>44</v>
          </cell>
          <cell r="O21258">
            <v>849250</v>
          </cell>
        </row>
        <row r="21259">
          <cell r="A21259">
            <v>46013</v>
          </cell>
          <cell r="C21259" t="str">
            <v>CELESTE CATERING SAS</v>
          </cell>
          <cell r="F21259">
            <v>45954.602534722224</v>
          </cell>
          <cell r="G21259">
            <v>45984.602453703701</v>
          </cell>
          <cell r="H21259">
            <v>30</v>
          </cell>
          <cell r="O21259">
            <v>154000</v>
          </cell>
        </row>
        <row r="21260">
          <cell r="A21260">
            <v>46013</v>
          </cell>
          <cell r="C21260" t="str">
            <v>CELESTE CATERING SAS</v>
          </cell>
          <cell r="F21260">
            <v>45960.599745370368</v>
          </cell>
          <cell r="G21260">
            <v>45990.599456018521</v>
          </cell>
          <cell r="H21260">
            <v>24</v>
          </cell>
          <cell r="O21260">
            <v>447200</v>
          </cell>
        </row>
        <row r="21261">
          <cell r="A21261">
            <v>46013</v>
          </cell>
          <cell r="C21261" t="str">
            <v>CELESTE CATERING SAS</v>
          </cell>
          <cell r="F21261">
            <v>45960.619942129626</v>
          </cell>
          <cell r="G21261">
            <v>45990.61986111111</v>
          </cell>
          <cell r="H21261">
            <v>24</v>
          </cell>
          <cell r="O21261">
            <v>776150</v>
          </cell>
        </row>
        <row r="21262">
          <cell r="A21262">
            <v>46013</v>
          </cell>
          <cell r="C21262" t="str">
            <v>CELESTE CATERING SAS</v>
          </cell>
          <cell r="F21262">
            <v>45962.19976851852</v>
          </cell>
          <cell r="G21262">
            <v>45992.199432870373</v>
          </cell>
          <cell r="H21262">
            <v>22</v>
          </cell>
          <cell r="O21262">
            <v>214000</v>
          </cell>
        </row>
        <row r="21263">
          <cell r="A21263">
            <v>46013</v>
          </cell>
          <cell r="C21263" t="str">
            <v>CELESTE CATERING SAS</v>
          </cell>
          <cell r="F21263">
            <v>45962.208182870374</v>
          </cell>
          <cell r="G21263">
            <v>45992.200983796298</v>
          </cell>
          <cell r="H21263">
            <v>22</v>
          </cell>
          <cell r="O21263">
            <v>28448</v>
          </cell>
        </row>
        <row r="21264">
          <cell r="A21264">
            <v>46013</v>
          </cell>
          <cell r="C21264" t="str">
            <v>INVERSIONES Y SOLUCIONES DE TRADICION SAS</v>
          </cell>
          <cell r="F21264">
            <v>45961.362129629626</v>
          </cell>
          <cell r="G21264">
            <v>45976.362037037034</v>
          </cell>
          <cell r="H21264">
            <v>45</v>
          </cell>
          <cell r="O21264">
            <v>2784898</v>
          </cell>
        </row>
        <row r="21265">
          <cell r="A21265">
            <v>46013</v>
          </cell>
          <cell r="C21265" t="str">
            <v>INVERSIONES Y SOLUCIONES DE TRADICION SAS</v>
          </cell>
          <cell r="F21265">
            <v>45969.285567129627</v>
          </cell>
          <cell r="G21265">
            <v>45984.267638888887</v>
          </cell>
          <cell r="H21265">
            <v>37</v>
          </cell>
          <cell r="O21265">
            <v>715102</v>
          </cell>
        </row>
        <row r="21266">
          <cell r="A21266">
            <v>46013</v>
          </cell>
          <cell r="C21266" t="str">
            <v>VENTAS MOSTRADOR</v>
          </cell>
          <cell r="O21266">
            <v>0</v>
          </cell>
        </row>
        <row r="21267">
          <cell r="A21267">
            <v>46013</v>
          </cell>
          <cell r="C21267" t="str">
            <v>TAKAMI SA</v>
          </cell>
          <cell r="F21267">
            <v>45994.504756944443</v>
          </cell>
          <cell r="G21267">
            <v>46024.504537037035</v>
          </cell>
          <cell r="H21267">
            <v>-4</v>
          </cell>
          <cell r="O21267">
            <v>125000</v>
          </cell>
        </row>
        <row r="21268">
          <cell r="A21268">
            <v>46013</v>
          </cell>
          <cell r="C21268" t="str">
            <v>TAKAMI SA</v>
          </cell>
          <cell r="F21268">
            <v>45994.507893518516</v>
          </cell>
          <cell r="G21268">
            <v>46024.505960648145</v>
          </cell>
          <cell r="H21268">
            <v>-4</v>
          </cell>
          <cell r="O21268">
            <v>104760</v>
          </cell>
        </row>
        <row r="21269">
          <cell r="A21269">
            <v>46013</v>
          </cell>
          <cell r="C21269" t="str">
            <v>TAKAMI SA</v>
          </cell>
          <cell r="F21269">
            <v>45994.514641203707</v>
          </cell>
          <cell r="G21269">
            <v>46024.51425925926</v>
          </cell>
          <cell r="H21269">
            <v>-4</v>
          </cell>
          <cell r="O21269">
            <v>110580</v>
          </cell>
        </row>
        <row r="21270">
          <cell r="A21270">
            <v>46013</v>
          </cell>
          <cell r="C21270" t="str">
            <v>TAKAMI SA</v>
          </cell>
          <cell r="F21270">
            <v>45994.586574074077</v>
          </cell>
          <cell r="G21270">
            <v>46024.586400462962</v>
          </cell>
          <cell r="H21270">
            <v>-4</v>
          </cell>
          <cell r="O21270">
            <v>102250</v>
          </cell>
        </row>
        <row r="21271">
          <cell r="A21271">
            <v>46013</v>
          </cell>
          <cell r="C21271" t="str">
            <v>TAKAMI SA</v>
          </cell>
          <cell r="F21271">
            <v>45994.588101851848</v>
          </cell>
          <cell r="G21271">
            <v>46024.587824074071</v>
          </cell>
          <cell r="H21271">
            <v>-4</v>
          </cell>
          <cell r="O21271">
            <v>122000</v>
          </cell>
        </row>
        <row r="21272">
          <cell r="A21272">
            <v>46013</v>
          </cell>
          <cell r="C21272" t="str">
            <v>TAKAMI SA</v>
          </cell>
          <cell r="F21272">
            <v>45994.619247685187</v>
          </cell>
          <cell r="G21272">
            <v>46024.619039351855</v>
          </cell>
          <cell r="H21272">
            <v>-4</v>
          </cell>
          <cell r="O21272">
            <v>169650</v>
          </cell>
        </row>
        <row r="21273">
          <cell r="A21273">
            <v>46013</v>
          </cell>
          <cell r="C21273" t="str">
            <v>TAKAMI SA</v>
          </cell>
          <cell r="F21273">
            <v>45995.253171296295</v>
          </cell>
          <cell r="G21273">
            <v>46025.222453703704</v>
          </cell>
          <cell r="H21273">
            <v>-5</v>
          </cell>
          <cell r="O21273">
            <v>1136800</v>
          </cell>
        </row>
        <row r="21274">
          <cell r="A21274">
            <v>46013</v>
          </cell>
          <cell r="C21274" t="str">
            <v>TAKAMI SA</v>
          </cell>
          <cell r="F21274">
            <v>45995.547719907408</v>
          </cell>
          <cell r="G21274">
            <v>46025.547465277778</v>
          </cell>
          <cell r="H21274">
            <v>-5</v>
          </cell>
          <cell r="O21274">
            <v>605600</v>
          </cell>
        </row>
        <row r="21275">
          <cell r="A21275">
            <v>46013</v>
          </cell>
          <cell r="C21275" t="str">
            <v>TAKAMI SA</v>
          </cell>
          <cell r="F21275">
            <v>45995.549432870372</v>
          </cell>
          <cell r="G21275">
            <v>46025.548229166663</v>
          </cell>
          <cell r="H21275">
            <v>-5</v>
          </cell>
          <cell r="O21275">
            <v>97520</v>
          </cell>
        </row>
        <row r="21276">
          <cell r="A21276">
            <v>46013</v>
          </cell>
          <cell r="C21276" t="str">
            <v>TAKAMI SA</v>
          </cell>
          <cell r="F21276">
            <v>45995.551689814813</v>
          </cell>
          <cell r="G21276">
            <v>46025.55159722222</v>
          </cell>
          <cell r="H21276">
            <v>-5</v>
          </cell>
          <cell r="O21276">
            <v>141620</v>
          </cell>
        </row>
        <row r="21277">
          <cell r="A21277">
            <v>46013</v>
          </cell>
          <cell r="C21277" t="str">
            <v>TAKAMI SA</v>
          </cell>
          <cell r="F21277">
            <v>45995.598865740743</v>
          </cell>
          <cell r="G21277">
            <v>46025.598738425928</v>
          </cell>
          <cell r="H21277">
            <v>-5</v>
          </cell>
          <cell r="O21277">
            <v>110400</v>
          </cell>
        </row>
        <row r="21278">
          <cell r="A21278">
            <v>46013</v>
          </cell>
          <cell r="C21278" t="str">
            <v>TAKAMI SA</v>
          </cell>
          <cell r="F21278">
            <v>45995.599398148152</v>
          </cell>
          <cell r="G21278">
            <v>46025.599270833336</v>
          </cell>
          <cell r="H21278">
            <v>-5</v>
          </cell>
          <cell r="O21278">
            <v>132480</v>
          </cell>
        </row>
        <row r="21279">
          <cell r="A21279">
            <v>46013</v>
          </cell>
          <cell r="C21279" t="str">
            <v>TAKAMI SA</v>
          </cell>
          <cell r="F21279">
            <v>45995.602523148147</v>
          </cell>
          <cell r="G21279">
            <v>46025.602083333331</v>
          </cell>
          <cell r="H21279">
            <v>-5</v>
          </cell>
          <cell r="O21279">
            <v>156000</v>
          </cell>
        </row>
        <row r="21280">
          <cell r="A21280">
            <v>46013</v>
          </cell>
          <cell r="C21280" t="str">
            <v>TAKAMI SA</v>
          </cell>
          <cell r="F21280">
            <v>45995.666018518517</v>
          </cell>
          <cell r="G21280">
            <v>46025.665914351855</v>
          </cell>
          <cell r="H21280">
            <v>-5</v>
          </cell>
          <cell r="O21280">
            <v>224480</v>
          </cell>
        </row>
        <row r="21281">
          <cell r="A21281">
            <v>46013</v>
          </cell>
          <cell r="C21281" t="str">
            <v>TAKAMI SA</v>
          </cell>
          <cell r="F21281">
            <v>45996.504988425928</v>
          </cell>
          <cell r="G21281">
            <v>46026.504664351851</v>
          </cell>
          <cell r="H21281">
            <v>-6</v>
          </cell>
          <cell r="O21281">
            <v>1074550</v>
          </cell>
        </row>
        <row r="21282">
          <cell r="A21282">
            <v>46013</v>
          </cell>
          <cell r="C21282" t="str">
            <v>TAKAMI SA</v>
          </cell>
          <cell r="F21282">
            <v>45996.671851851854</v>
          </cell>
          <cell r="G21282">
            <v>46026.671342592592</v>
          </cell>
          <cell r="H21282">
            <v>-6</v>
          </cell>
          <cell r="O21282">
            <v>141600</v>
          </cell>
        </row>
        <row r="21283">
          <cell r="A21283">
            <v>46013</v>
          </cell>
          <cell r="C21283" t="str">
            <v>TAKAMI SA</v>
          </cell>
          <cell r="F21283">
            <v>45996.677430555559</v>
          </cell>
          <cell r="G21283">
            <v>46026.677037037036</v>
          </cell>
          <cell r="H21283">
            <v>-6</v>
          </cell>
          <cell r="O21283">
            <v>684320</v>
          </cell>
        </row>
        <row r="21284">
          <cell r="A21284">
            <v>46013</v>
          </cell>
          <cell r="C21284" t="str">
            <v>TAKAMI SA</v>
          </cell>
          <cell r="F21284">
            <v>45996.679409722223</v>
          </cell>
          <cell r="G21284">
            <v>46026.679201388892</v>
          </cell>
          <cell r="H21284">
            <v>-6</v>
          </cell>
          <cell r="O21284">
            <v>259100</v>
          </cell>
        </row>
        <row r="21285">
          <cell r="A21285">
            <v>46013</v>
          </cell>
          <cell r="C21285" t="str">
            <v>TAKAMI SA</v>
          </cell>
          <cell r="F21285">
            <v>45996.681932870371</v>
          </cell>
          <cell r="G21285">
            <v>46026.681666666664</v>
          </cell>
          <cell r="H21285">
            <v>-6</v>
          </cell>
          <cell r="O21285">
            <v>278200</v>
          </cell>
        </row>
        <row r="21286">
          <cell r="A21286">
            <v>46013</v>
          </cell>
          <cell r="C21286" t="str">
            <v>TAKAMI SA</v>
          </cell>
          <cell r="F21286">
            <v>45996.684305555558</v>
          </cell>
          <cell r="G21286">
            <v>46026.683900462966</v>
          </cell>
          <cell r="H21286">
            <v>-6</v>
          </cell>
          <cell r="O21286">
            <v>566800</v>
          </cell>
        </row>
        <row r="21287">
          <cell r="A21287">
            <v>46013</v>
          </cell>
          <cell r="C21287" t="str">
            <v>TAKAMI SA</v>
          </cell>
          <cell r="F21287">
            <v>45997.214745370373</v>
          </cell>
          <cell r="G21287">
            <v>46027.212962962964</v>
          </cell>
          <cell r="H21287">
            <v>-7</v>
          </cell>
          <cell r="O21287">
            <v>279520</v>
          </cell>
        </row>
        <row r="21288">
          <cell r="A21288">
            <v>46013</v>
          </cell>
          <cell r="C21288" t="str">
            <v>TAKAMI SA</v>
          </cell>
          <cell r="F21288">
            <v>45999.358437499999</v>
          </cell>
          <cell r="G21288">
            <v>46029.358252314814</v>
          </cell>
          <cell r="H21288">
            <v>-9</v>
          </cell>
          <cell r="O21288">
            <v>464000</v>
          </cell>
        </row>
        <row r="21289">
          <cell r="A21289">
            <v>46013</v>
          </cell>
          <cell r="C21289" t="str">
            <v>MERKMIOS SAS</v>
          </cell>
          <cell r="F21289">
            <v>45953.310474537036</v>
          </cell>
          <cell r="G21289">
            <v>45983.310312499998</v>
          </cell>
          <cell r="H21289">
            <v>31</v>
          </cell>
          <cell r="O21289">
            <v>565356</v>
          </cell>
        </row>
        <row r="21290">
          <cell r="A21290">
            <v>46013</v>
          </cell>
          <cell r="C21290" t="str">
            <v>MERKMIOS SAS</v>
          </cell>
          <cell r="F21290">
            <v>45974.251736111109</v>
          </cell>
          <cell r="G21290">
            <v>46004.25141203704</v>
          </cell>
          <cell r="H21290">
            <v>10</v>
          </cell>
          <cell r="O21290">
            <v>7353174.7199999997</v>
          </cell>
        </row>
        <row r="21291">
          <cell r="A21291">
            <v>46013</v>
          </cell>
          <cell r="C21291" t="str">
            <v>VENTAS MOSTRADOR</v>
          </cell>
          <cell r="O21291">
            <v>0</v>
          </cell>
        </row>
        <row r="21292">
          <cell r="A21292">
            <v>46013</v>
          </cell>
          <cell r="C21292" t="str">
            <v>ALIANZA DOC SAS</v>
          </cell>
          <cell r="F21292">
            <v>46000.347187500003</v>
          </cell>
          <cell r="G21292">
            <v>46008.343287037038</v>
          </cell>
          <cell r="H21292">
            <v>6</v>
          </cell>
          <cell r="O21292">
            <v>5111300</v>
          </cell>
        </row>
        <row r="21293">
          <cell r="A21293">
            <v>46013</v>
          </cell>
          <cell r="C21293" t="str">
            <v>ALIANZA DOC SAS</v>
          </cell>
          <cell r="F21293">
            <v>46004.321527777778</v>
          </cell>
          <cell r="G21293">
            <v>46012.318657407406</v>
          </cell>
          <cell r="H21293">
            <v>2</v>
          </cell>
          <cell r="O21293">
            <v>3538200</v>
          </cell>
        </row>
        <row r="21294">
          <cell r="A21294">
            <v>46013</v>
          </cell>
          <cell r="C21294" t="str">
            <v>ALIANZA DOC SAS</v>
          </cell>
          <cell r="F21294">
            <v>46006.40520833333</v>
          </cell>
          <cell r="G21294">
            <v>46014.404907407406</v>
          </cell>
          <cell r="H21294">
            <v>0</v>
          </cell>
          <cell r="O21294">
            <v>4104100</v>
          </cell>
        </row>
        <row r="21295">
          <cell r="A21295">
            <v>46013</v>
          </cell>
          <cell r="C21295" t="str">
            <v>REFRI ALE SAS</v>
          </cell>
          <cell r="F21295">
            <v>46011.309374999997</v>
          </cell>
          <cell r="G21295">
            <v>46012.309259259258</v>
          </cell>
          <cell r="H21295">
            <v>2</v>
          </cell>
          <cell r="O21295">
            <v>107100</v>
          </cell>
        </row>
        <row r="21296">
          <cell r="A21296">
            <v>46013</v>
          </cell>
          <cell r="C21296" t="str">
            <v>MARTHA SON MERINO</v>
          </cell>
          <cell r="F21296">
            <v>46013</v>
          </cell>
          <cell r="G21296">
            <v>46014</v>
          </cell>
          <cell r="H21296">
            <v>-1</v>
          </cell>
          <cell r="O21296">
            <v>262500</v>
          </cell>
        </row>
        <row r="21297">
          <cell r="A21297">
            <v>46013</v>
          </cell>
          <cell r="C21297" t="str">
            <v>FUERZA INTENSA SAS</v>
          </cell>
          <cell r="F21297">
            <v>45981</v>
          </cell>
          <cell r="G21297">
            <v>45996</v>
          </cell>
          <cell r="H21297">
            <v>17</v>
          </cell>
          <cell r="O21297">
            <v>499200</v>
          </cell>
        </row>
        <row r="21298">
          <cell r="A21298">
            <v>46013</v>
          </cell>
          <cell r="C21298" t="str">
            <v>AZOTEA BARBECUE S.A.S.</v>
          </cell>
          <cell r="F21298">
            <v>46000</v>
          </cell>
          <cell r="G21298">
            <v>46008</v>
          </cell>
          <cell r="H21298">
            <v>5</v>
          </cell>
          <cell r="O21298">
            <v>508000</v>
          </cell>
        </row>
        <row r="21299">
          <cell r="A21299">
            <v>46013</v>
          </cell>
          <cell r="C21299" t="str">
            <v>SEGUROS COMERCIALES BOLIVAR</v>
          </cell>
          <cell r="F21299">
            <v>46013</v>
          </cell>
          <cell r="G21299">
            <v>46013</v>
          </cell>
          <cell r="H21299">
            <v>0</v>
          </cell>
          <cell r="O21299">
            <v>709072</v>
          </cell>
        </row>
        <row r="21300">
          <cell r="A21300">
            <v>46013</v>
          </cell>
          <cell r="C21300" t="str">
            <v>EVLOGIA SAS</v>
          </cell>
          <cell r="F21300">
            <v>46003</v>
          </cell>
          <cell r="G21300">
            <v>46011</v>
          </cell>
          <cell r="H21300">
            <v>2</v>
          </cell>
          <cell r="O21300">
            <v>1106200</v>
          </cell>
        </row>
        <row r="21301">
          <cell r="A21301">
            <v>46013</v>
          </cell>
          <cell r="C21301" t="str">
            <v>GLORIA  BARATO DE PINZON</v>
          </cell>
          <cell r="F21301">
            <v>46011.306805555556</v>
          </cell>
          <cell r="G21301">
            <v>46012.256666666668</v>
          </cell>
          <cell r="H21301">
            <v>2</v>
          </cell>
          <cell r="O21301">
            <v>1577800</v>
          </cell>
        </row>
        <row r="21302">
          <cell r="A21302">
            <v>46013</v>
          </cell>
          <cell r="C21302" t="str">
            <v>VENTAS MOSTRADOR</v>
          </cell>
          <cell r="F21302">
            <v>46013</v>
          </cell>
          <cell r="G21302">
            <v>46013</v>
          </cell>
          <cell r="H21302">
            <v>0</v>
          </cell>
          <cell r="O21302">
            <v>1902356</v>
          </cell>
        </row>
        <row r="21303">
          <cell r="A21303">
            <v>46013</v>
          </cell>
          <cell r="C21303" t="str">
            <v>VENTAS MOSTRADOR</v>
          </cell>
          <cell r="F21303">
            <v>46013</v>
          </cell>
          <cell r="G21303">
            <v>46013</v>
          </cell>
          <cell r="H21303">
            <v>0</v>
          </cell>
          <cell r="O21303">
            <v>2233436</v>
          </cell>
        </row>
        <row r="21304">
          <cell r="A21304">
            <v>46013</v>
          </cell>
          <cell r="C21304" t="str">
            <v>MOYSER SAS</v>
          </cell>
          <cell r="F21304">
            <v>46011</v>
          </cell>
          <cell r="G21304">
            <v>46012</v>
          </cell>
          <cell r="H21304">
            <v>1</v>
          </cell>
          <cell r="O21304">
            <v>2743400</v>
          </cell>
        </row>
        <row r="21305">
          <cell r="A21305">
            <v>46013</v>
          </cell>
          <cell r="C21305" t="str">
            <v>TRADICION GASTRONOMICA SAS</v>
          </cell>
          <cell r="F21305">
            <v>46001.335972222223</v>
          </cell>
          <cell r="G21305">
            <v>46009.335162037038</v>
          </cell>
          <cell r="H21305">
            <v>5</v>
          </cell>
          <cell r="O21305">
            <v>3077200</v>
          </cell>
        </row>
        <row r="21306">
          <cell r="A21306">
            <v>46013</v>
          </cell>
          <cell r="C21306" t="str">
            <v>TRADICION GASTRONOMICA SAS</v>
          </cell>
          <cell r="F21306">
            <v>46003.294907407406</v>
          </cell>
          <cell r="G21306">
            <v>46011.294768518521</v>
          </cell>
          <cell r="H21306">
            <v>3</v>
          </cell>
          <cell r="O21306">
            <v>1838600</v>
          </cell>
        </row>
        <row r="21307">
          <cell r="A21307">
            <v>46013</v>
          </cell>
          <cell r="C21307" t="str">
            <v>LE CABRERA SOCIEDAD POR ACCIONES SIMPLIFICADA</v>
          </cell>
          <cell r="F21307">
            <v>46001</v>
          </cell>
          <cell r="G21307">
            <v>46016</v>
          </cell>
          <cell r="H21307">
            <v>-3</v>
          </cell>
          <cell r="O21307">
            <v>2905521.1359999999</v>
          </cell>
        </row>
        <row r="21308">
          <cell r="A21308">
            <v>46013</v>
          </cell>
          <cell r="C21308" t="str">
            <v>LE CABRERA SOCIEDAD POR ACCIONES SIMPLIFICADA</v>
          </cell>
          <cell r="F21308">
            <v>46002</v>
          </cell>
          <cell r="G21308">
            <v>46017</v>
          </cell>
          <cell r="H21308">
            <v>-4</v>
          </cell>
          <cell r="O21308">
            <v>4826734.2479999997</v>
          </cell>
        </row>
        <row r="21309">
          <cell r="A21309">
            <v>46013</v>
          </cell>
          <cell r="C21309" t="str">
            <v>PURA SABROSURA SAS</v>
          </cell>
          <cell r="F21309">
            <v>45992</v>
          </cell>
          <cell r="G21309">
            <v>46007</v>
          </cell>
          <cell r="H21309">
            <v>6</v>
          </cell>
          <cell r="O21309">
            <v>8493192.0099999998</v>
          </cell>
        </row>
        <row r="21310">
          <cell r="A21310">
            <v>46013</v>
          </cell>
          <cell r="C21310" t="str">
            <v>PURA SABROSURA SAS</v>
          </cell>
          <cell r="F21310">
            <v>45992</v>
          </cell>
          <cell r="G21310">
            <v>46007</v>
          </cell>
          <cell r="H21310">
            <v>6</v>
          </cell>
          <cell r="O21310">
            <v>646811.06999999995</v>
          </cell>
        </row>
        <row r="21311">
          <cell r="A21311">
            <v>46013</v>
          </cell>
          <cell r="C21311" t="str">
            <v>PURA SABROSURA SAS</v>
          </cell>
          <cell r="F21311">
            <v>45993</v>
          </cell>
          <cell r="G21311">
            <v>46008</v>
          </cell>
          <cell r="H21311">
            <v>5</v>
          </cell>
          <cell r="O21311">
            <v>1471980.666</v>
          </cell>
        </row>
        <row r="21312">
          <cell r="A21312">
            <v>46013</v>
          </cell>
          <cell r="C21312" t="str">
            <v>PURA SABROSURA SAS</v>
          </cell>
          <cell r="F21312">
            <v>45993</v>
          </cell>
          <cell r="G21312">
            <v>46008</v>
          </cell>
          <cell r="H21312">
            <v>5</v>
          </cell>
          <cell r="O21312">
            <v>306724.88</v>
          </cell>
        </row>
        <row r="21313">
          <cell r="A21313">
            <v>46014</v>
          </cell>
          <cell r="C21313" t="str">
            <v>VENTAS MOSTRADOR</v>
          </cell>
          <cell r="F21313">
            <v>46014</v>
          </cell>
          <cell r="G21313">
            <v>46014</v>
          </cell>
          <cell r="H21313">
            <v>0</v>
          </cell>
          <cell r="O21313">
            <v>11825</v>
          </cell>
        </row>
        <row r="21314">
          <cell r="A21314">
            <v>46014</v>
          </cell>
          <cell r="C21314" t="str">
            <v>VENTAS MOSTRADOR</v>
          </cell>
          <cell r="F21314">
            <v>46014</v>
          </cell>
          <cell r="G21314">
            <v>46014</v>
          </cell>
          <cell r="H21314">
            <v>0</v>
          </cell>
          <cell r="O21314">
            <v>14000</v>
          </cell>
        </row>
        <row r="21315">
          <cell r="A21315">
            <v>46014</v>
          </cell>
          <cell r="C21315" t="str">
            <v>LEIDY JOHANA VIRGUEZ HERNANDEZ</v>
          </cell>
          <cell r="F21315">
            <v>46014.599224537036</v>
          </cell>
          <cell r="G21315">
            <v>46015.599224537036</v>
          </cell>
          <cell r="H21315">
            <v>5</v>
          </cell>
          <cell r="O21315">
            <v>14800</v>
          </cell>
        </row>
        <row r="21316">
          <cell r="A21316">
            <v>46014</v>
          </cell>
          <cell r="C21316" t="str">
            <v>VENTAS MOSTRADOR</v>
          </cell>
          <cell r="F21316">
            <v>46014</v>
          </cell>
          <cell r="G21316">
            <v>46014</v>
          </cell>
          <cell r="H21316">
            <v>0</v>
          </cell>
          <cell r="O21316">
            <v>17000</v>
          </cell>
        </row>
        <row r="21317">
          <cell r="A21317">
            <v>46014</v>
          </cell>
          <cell r="C21317" t="str">
            <v>VENTAS MOSTRADOR</v>
          </cell>
          <cell r="F21317">
            <v>46014</v>
          </cell>
          <cell r="G21317">
            <v>46014</v>
          </cell>
          <cell r="H21317">
            <v>0</v>
          </cell>
          <cell r="O21317">
            <v>19500</v>
          </cell>
        </row>
        <row r="21318">
          <cell r="A21318">
            <v>46014</v>
          </cell>
          <cell r="C21318" t="str">
            <v>VENTAS MOSTRADOR</v>
          </cell>
          <cell r="F21318">
            <v>46014</v>
          </cell>
          <cell r="G21318">
            <v>46014</v>
          </cell>
          <cell r="H21318">
            <v>0</v>
          </cell>
          <cell r="O21318">
            <v>20880</v>
          </cell>
        </row>
        <row r="21319">
          <cell r="A21319">
            <v>46014</v>
          </cell>
          <cell r="C21319" t="str">
            <v>VENTAS MOSTRADOR</v>
          </cell>
          <cell r="F21319">
            <v>46014</v>
          </cell>
          <cell r="G21319">
            <v>46014</v>
          </cell>
          <cell r="H21319">
            <v>0</v>
          </cell>
          <cell r="O21319">
            <v>22950</v>
          </cell>
        </row>
        <row r="21320">
          <cell r="A21320">
            <v>46014</v>
          </cell>
          <cell r="C21320" t="str">
            <v>VENTAS MOSTRADOR</v>
          </cell>
          <cell r="F21320">
            <v>46014</v>
          </cell>
          <cell r="G21320">
            <v>46014</v>
          </cell>
          <cell r="H21320">
            <v>0</v>
          </cell>
          <cell r="O21320">
            <v>25700</v>
          </cell>
        </row>
        <row r="21321">
          <cell r="A21321">
            <v>46014</v>
          </cell>
          <cell r="C21321" t="str">
            <v>VENTAS MOSTRADOR</v>
          </cell>
          <cell r="F21321">
            <v>46014</v>
          </cell>
          <cell r="G21321">
            <v>46014</v>
          </cell>
          <cell r="H21321">
            <v>0</v>
          </cell>
          <cell r="O21321">
            <v>28000</v>
          </cell>
        </row>
        <row r="21322">
          <cell r="A21322">
            <v>46014</v>
          </cell>
          <cell r="C21322" t="str">
            <v>VENTAS MOSTRADOR</v>
          </cell>
          <cell r="F21322">
            <v>46014</v>
          </cell>
          <cell r="G21322">
            <v>46014</v>
          </cell>
          <cell r="H21322">
            <v>0</v>
          </cell>
          <cell r="O21322">
            <v>28150</v>
          </cell>
        </row>
        <row r="21323">
          <cell r="A21323">
            <v>46014</v>
          </cell>
          <cell r="C21323" t="str">
            <v>VENTAS MOSTRADOR</v>
          </cell>
          <cell r="F21323">
            <v>46014</v>
          </cell>
          <cell r="G21323">
            <v>46014</v>
          </cell>
          <cell r="H21323">
            <v>0</v>
          </cell>
          <cell r="O21323">
            <v>29250</v>
          </cell>
        </row>
        <row r="21324">
          <cell r="A21324">
            <v>46014</v>
          </cell>
          <cell r="C21324" t="str">
            <v>VENTAS MOSTRADOR</v>
          </cell>
          <cell r="F21324">
            <v>46014</v>
          </cell>
          <cell r="G21324">
            <v>46014</v>
          </cell>
          <cell r="H21324">
            <v>0</v>
          </cell>
          <cell r="O21324">
            <v>30016</v>
          </cell>
        </row>
        <row r="21325">
          <cell r="A21325">
            <v>46014</v>
          </cell>
          <cell r="C21325" t="str">
            <v>VENTAS MOSTRADOR</v>
          </cell>
          <cell r="F21325">
            <v>46014</v>
          </cell>
          <cell r="G21325">
            <v>46014</v>
          </cell>
          <cell r="H21325">
            <v>0</v>
          </cell>
          <cell r="O21325">
            <v>34400</v>
          </cell>
        </row>
        <row r="21326">
          <cell r="A21326">
            <v>46014</v>
          </cell>
          <cell r="C21326" t="str">
            <v>VENTAS MOSTRADOR</v>
          </cell>
          <cell r="F21326">
            <v>46014</v>
          </cell>
          <cell r="G21326">
            <v>46014</v>
          </cell>
          <cell r="H21326">
            <v>0</v>
          </cell>
          <cell r="O21326">
            <v>36300</v>
          </cell>
        </row>
        <row r="21327">
          <cell r="A21327">
            <v>46014</v>
          </cell>
          <cell r="C21327" t="str">
            <v>VENTAS MOSTRADOR</v>
          </cell>
          <cell r="F21327">
            <v>46014</v>
          </cell>
          <cell r="G21327">
            <v>46014</v>
          </cell>
          <cell r="H21327">
            <v>0</v>
          </cell>
          <cell r="O21327">
            <v>48800</v>
          </cell>
        </row>
        <row r="21328">
          <cell r="A21328">
            <v>46014</v>
          </cell>
          <cell r="C21328" t="str">
            <v>VENTAS MOSTRADOR</v>
          </cell>
          <cell r="F21328">
            <v>46014</v>
          </cell>
          <cell r="G21328">
            <v>46014</v>
          </cell>
          <cell r="H21328">
            <v>0</v>
          </cell>
          <cell r="O21328">
            <v>50000</v>
          </cell>
        </row>
        <row r="21329">
          <cell r="A21329">
            <v>46014</v>
          </cell>
          <cell r="C21329" t="str">
            <v>VENTAS MOSTRADOR</v>
          </cell>
          <cell r="F21329">
            <v>46014</v>
          </cell>
          <cell r="G21329">
            <v>46014</v>
          </cell>
          <cell r="H21329">
            <v>0</v>
          </cell>
          <cell r="O21329">
            <v>50200</v>
          </cell>
        </row>
        <row r="21330">
          <cell r="A21330">
            <v>46014</v>
          </cell>
          <cell r="C21330" t="str">
            <v>VENTAS MOSTRADOR</v>
          </cell>
          <cell r="F21330">
            <v>46014</v>
          </cell>
          <cell r="G21330">
            <v>46014</v>
          </cell>
          <cell r="H21330">
            <v>0</v>
          </cell>
          <cell r="O21330">
            <v>51000</v>
          </cell>
        </row>
        <row r="21331">
          <cell r="A21331">
            <v>46014</v>
          </cell>
          <cell r="C21331" t="str">
            <v>VENTAS MOSTRADOR</v>
          </cell>
          <cell r="F21331">
            <v>46014</v>
          </cell>
          <cell r="G21331">
            <v>46014</v>
          </cell>
          <cell r="H21331">
            <v>0</v>
          </cell>
          <cell r="O21331">
            <v>70000</v>
          </cell>
        </row>
        <row r="21332">
          <cell r="A21332">
            <v>46014</v>
          </cell>
          <cell r="C21332" t="str">
            <v>WOMPI</v>
          </cell>
          <cell r="F21332">
            <v>46014</v>
          </cell>
          <cell r="G21332">
            <v>46014</v>
          </cell>
          <cell r="H21332">
            <v>0</v>
          </cell>
          <cell r="O21332">
            <v>76773</v>
          </cell>
        </row>
        <row r="21333">
          <cell r="A21333">
            <v>46014</v>
          </cell>
          <cell r="C21333" t="str">
            <v>VENTAS MOSTRADOR</v>
          </cell>
          <cell r="F21333">
            <v>46014</v>
          </cell>
          <cell r="G21333">
            <v>46014</v>
          </cell>
          <cell r="H21333">
            <v>0</v>
          </cell>
          <cell r="O21333">
            <v>76905</v>
          </cell>
        </row>
        <row r="21334">
          <cell r="A21334">
            <v>46014</v>
          </cell>
          <cell r="C21334" t="str">
            <v>VENTAS MOSTRADOR</v>
          </cell>
          <cell r="F21334">
            <v>46014</v>
          </cell>
          <cell r="G21334">
            <v>46014</v>
          </cell>
          <cell r="H21334">
            <v>0</v>
          </cell>
          <cell r="O21334">
            <v>87210</v>
          </cell>
        </row>
        <row r="21335">
          <cell r="A21335">
            <v>46014</v>
          </cell>
          <cell r="C21335" t="str">
            <v>RIVERA BLANCO YOSMARY</v>
          </cell>
          <cell r="F21335">
            <v>46010.320150462961</v>
          </cell>
          <cell r="G21335">
            <v>46018.32</v>
          </cell>
          <cell r="H21335">
            <v>-1</v>
          </cell>
          <cell r="O21335">
            <v>92500</v>
          </cell>
        </row>
        <row r="21336">
          <cell r="A21336">
            <v>46014</v>
          </cell>
          <cell r="C21336" t="str">
            <v>VENTAS MOSTRADOR</v>
          </cell>
          <cell r="F21336">
            <v>46014</v>
          </cell>
          <cell r="G21336">
            <v>46014</v>
          </cell>
          <cell r="H21336">
            <v>0</v>
          </cell>
          <cell r="O21336">
            <v>98004</v>
          </cell>
        </row>
        <row r="21337">
          <cell r="A21337">
            <v>46014</v>
          </cell>
          <cell r="C21337" t="str">
            <v>VENTAS MOSTRADOR</v>
          </cell>
          <cell r="F21337">
            <v>46014</v>
          </cell>
          <cell r="G21337">
            <v>46014</v>
          </cell>
          <cell r="H21337">
            <v>0</v>
          </cell>
          <cell r="O21337">
            <v>113000</v>
          </cell>
        </row>
        <row r="21338">
          <cell r="A21338">
            <v>46014</v>
          </cell>
          <cell r="C21338" t="str">
            <v>VENTAS MOSTRADOR</v>
          </cell>
          <cell r="F21338">
            <v>46014</v>
          </cell>
          <cell r="G21338">
            <v>46014</v>
          </cell>
          <cell r="H21338">
            <v>0</v>
          </cell>
          <cell r="O21338">
            <v>117126</v>
          </cell>
        </row>
        <row r="21339">
          <cell r="A21339">
            <v>46014</v>
          </cell>
          <cell r="C21339" t="str">
            <v>ELSY  GORDILLO GIL</v>
          </cell>
          <cell r="F21339">
            <v>46013.293877314813</v>
          </cell>
          <cell r="G21339">
            <v>46014.293668981481</v>
          </cell>
          <cell r="H21339">
            <v>3</v>
          </cell>
          <cell r="O21339">
            <v>130500</v>
          </cell>
        </row>
        <row r="21340">
          <cell r="A21340">
            <v>46014</v>
          </cell>
          <cell r="C21340" t="str">
            <v>VENTAS MOSTRADOR</v>
          </cell>
          <cell r="F21340">
            <v>46014</v>
          </cell>
          <cell r="G21340">
            <v>46014</v>
          </cell>
          <cell r="H21340">
            <v>0</v>
          </cell>
          <cell r="O21340">
            <v>146987</v>
          </cell>
        </row>
        <row r="21341">
          <cell r="A21341">
            <v>46014</v>
          </cell>
          <cell r="C21341" t="str">
            <v>VENTAS MOSTRADOR</v>
          </cell>
          <cell r="F21341">
            <v>46014</v>
          </cell>
          <cell r="G21341">
            <v>46014</v>
          </cell>
          <cell r="H21341">
            <v>0</v>
          </cell>
          <cell r="O21341">
            <v>162631</v>
          </cell>
        </row>
        <row r="21342">
          <cell r="A21342">
            <v>46014</v>
          </cell>
          <cell r="C21342" t="str">
            <v>VENTAS MOSTRADOR</v>
          </cell>
          <cell r="F21342">
            <v>46014</v>
          </cell>
          <cell r="G21342">
            <v>46014</v>
          </cell>
          <cell r="H21342">
            <v>0</v>
          </cell>
          <cell r="O21342">
            <v>180000</v>
          </cell>
        </row>
        <row r="21343">
          <cell r="A21343">
            <v>46014</v>
          </cell>
          <cell r="C21343" t="str">
            <v>VENTAS MOSTRADOR</v>
          </cell>
          <cell r="F21343">
            <v>46014</v>
          </cell>
          <cell r="G21343">
            <v>46014</v>
          </cell>
          <cell r="H21343">
            <v>0</v>
          </cell>
          <cell r="O21343">
            <v>193600</v>
          </cell>
        </row>
        <row r="21344">
          <cell r="A21344">
            <v>46014</v>
          </cell>
          <cell r="C21344" t="str">
            <v>VENTAS MOSTRADOR</v>
          </cell>
          <cell r="F21344">
            <v>46014</v>
          </cell>
          <cell r="G21344">
            <v>46014</v>
          </cell>
          <cell r="H21344">
            <v>0</v>
          </cell>
          <cell r="O21344">
            <v>209000</v>
          </cell>
        </row>
        <row r="21345">
          <cell r="A21345">
            <v>46014</v>
          </cell>
          <cell r="C21345" t="str">
            <v>CARLOS ANDRES HERNANDEZ MARTINEZ</v>
          </cell>
          <cell r="F21345">
            <v>46014.508263888885</v>
          </cell>
          <cell r="G21345">
            <v>46015.506423611114</v>
          </cell>
          <cell r="H21345">
            <v>2</v>
          </cell>
          <cell r="O21345">
            <v>384000.01</v>
          </cell>
        </row>
        <row r="21346">
          <cell r="A21346">
            <v>46014</v>
          </cell>
          <cell r="C21346" t="str">
            <v>AVICOLA RENACER MC SAS</v>
          </cell>
          <cell r="F21346">
            <v>46013.294803240744</v>
          </cell>
          <cell r="G21346">
            <v>46014.294652777775</v>
          </cell>
          <cell r="H21346">
            <v>6</v>
          </cell>
          <cell r="O21346">
            <v>439790</v>
          </cell>
        </row>
        <row r="21347">
          <cell r="A21347">
            <v>46014</v>
          </cell>
          <cell r="C21347" t="str">
            <v>VENTAS MOSTRADOR</v>
          </cell>
          <cell r="F21347">
            <v>46014</v>
          </cell>
          <cell r="G21347">
            <v>46014</v>
          </cell>
          <cell r="H21347">
            <v>0</v>
          </cell>
          <cell r="O21347">
            <v>447800</v>
          </cell>
        </row>
        <row r="21348">
          <cell r="A21348">
            <v>46014</v>
          </cell>
          <cell r="C21348" t="str">
            <v>LUIS ANTONIO TOVAR ARIAS</v>
          </cell>
          <cell r="F21348">
            <v>46014.409097222226</v>
          </cell>
          <cell r="G21348">
            <v>46015.409097222226</v>
          </cell>
          <cell r="H21348">
            <v>2</v>
          </cell>
          <cell r="O21348">
            <v>466750</v>
          </cell>
        </row>
        <row r="21349">
          <cell r="A21349">
            <v>46014</v>
          </cell>
          <cell r="C21349" t="str">
            <v>CARMEN ALICIA URQUIJO GAITAN</v>
          </cell>
          <cell r="F21349">
            <v>46014.2346412037</v>
          </cell>
          <cell r="G21349">
            <v>46015.234479166669</v>
          </cell>
          <cell r="H21349">
            <v>2</v>
          </cell>
          <cell r="O21349">
            <v>494250</v>
          </cell>
        </row>
        <row r="21350">
          <cell r="A21350">
            <v>46014</v>
          </cell>
          <cell r="C21350" t="str">
            <v>BASTIDAS MEDINA MARCELA</v>
          </cell>
          <cell r="F21350">
            <v>46009.331203703703</v>
          </cell>
          <cell r="G21350">
            <v>46010.330694444441</v>
          </cell>
          <cell r="H21350">
            <v>7</v>
          </cell>
          <cell r="O21350">
            <v>503900</v>
          </cell>
        </row>
        <row r="21351">
          <cell r="A21351">
            <v>46014</v>
          </cell>
          <cell r="C21351" t="str">
            <v>LA BIFERIA SA</v>
          </cell>
          <cell r="F21351">
            <v>45992.621041666665</v>
          </cell>
          <cell r="G21351">
            <v>46022.620868055557</v>
          </cell>
          <cell r="H21351">
            <v>-5</v>
          </cell>
          <cell r="O21351">
            <v>798000</v>
          </cell>
        </row>
        <row r="21352">
          <cell r="A21352">
            <v>46014</v>
          </cell>
          <cell r="C21352" t="str">
            <v>KOE4K S.A.S</v>
          </cell>
          <cell r="F21352">
            <v>45996.50403935185</v>
          </cell>
          <cell r="G21352">
            <v>46026.503946759258</v>
          </cell>
          <cell r="H21352">
            <v>-9</v>
          </cell>
          <cell r="O21352">
            <v>865800.68400000001</v>
          </cell>
        </row>
        <row r="21353">
          <cell r="A21353">
            <v>46014</v>
          </cell>
          <cell r="C21353" t="str">
            <v>RIVERA BLANCO YOSMARY</v>
          </cell>
          <cell r="F21353">
            <v>46001.29892361111</v>
          </cell>
          <cell r="G21353">
            <v>46009.298784722225</v>
          </cell>
          <cell r="H21353">
            <v>8</v>
          </cell>
          <cell r="O21353">
            <v>993600</v>
          </cell>
        </row>
        <row r="21354">
          <cell r="A21354">
            <v>46014</v>
          </cell>
          <cell r="C21354" t="str">
            <v>MARIETA  ACERO</v>
          </cell>
          <cell r="F21354">
            <v>46006.316481481481</v>
          </cell>
          <cell r="G21354">
            <v>46007.316412037035</v>
          </cell>
          <cell r="H21354">
            <v>10</v>
          </cell>
          <cell r="O21354">
            <v>1134000</v>
          </cell>
        </row>
        <row r="21355">
          <cell r="A21355">
            <v>46014</v>
          </cell>
          <cell r="C21355" t="str">
            <v>VENTAS MOSTRADOR</v>
          </cell>
          <cell r="F21355">
            <v>46014</v>
          </cell>
          <cell r="G21355">
            <v>46014</v>
          </cell>
          <cell r="H21355">
            <v>0</v>
          </cell>
          <cell r="O21355">
            <v>1278600</v>
          </cell>
        </row>
        <row r="21356">
          <cell r="A21356">
            <v>46014</v>
          </cell>
          <cell r="C21356" t="str">
            <v xml:space="preserve">THE BOY ENTERPRISES SAS </v>
          </cell>
          <cell r="F21356">
            <v>45958.557974537034</v>
          </cell>
          <cell r="G21356">
            <v>45973.557893518519</v>
          </cell>
          <cell r="H21356">
            <v>44</v>
          </cell>
          <cell r="O21356">
            <v>131350</v>
          </cell>
        </row>
        <row r="21357">
          <cell r="A21357">
            <v>46014</v>
          </cell>
          <cell r="C21357" t="str">
            <v xml:space="preserve">THE BOY ENTERPRISES SAS </v>
          </cell>
          <cell r="F21357">
            <v>45965.434803240743</v>
          </cell>
          <cell r="G21357">
            <v>45980.434467592589</v>
          </cell>
          <cell r="H21357">
            <v>37</v>
          </cell>
          <cell r="O21357">
            <v>227550</v>
          </cell>
        </row>
        <row r="21358">
          <cell r="A21358">
            <v>46014</v>
          </cell>
          <cell r="C21358" t="str">
            <v xml:space="preserve">THE BOY ENTERPRISES SAS </v>
          </cell>
          <cell r="F21358">
            <v>45965.472858796296</v>
          </cell>
          <cell r="G21358">
            <v>45980.472754629627</v>
          </cell>
          <cell r="H21358">
            <v>37</v>
          </cell>
          <cell r="O21358">
            <v>489600</v>
          </cell>
        </row>
        <row r="21359">
          <cell r="A21359">
            <v>46014</v>
          </cell>
          <cell r="C21359" t="str">
            <v xml:space="preserve">THE BOY ENTERPRISES SAS </v>
          </cell>
          <cell r="F21359">
            <v>45966.468171296299</v>
          </cell>
          <cell r="G21359">
            <v>45981.467581018522</v>
          </cell>
          <cell r="H21359">
            <v>36</v>
          </cell>
          <cell r="O21359">
            <v>294600</v>
          </cell>
        </row>
        <row r="21360">
          <cell r="A21360">
            <v>46014</v>
          </cell>
          <cell r="C21360" t="str">
            <v xml:space="preserve">THE BOY ENTERPRISES SAS </v>
          </cell>
          <cell r="F21360">
            <v>45966.474710648145</v>
          </cell>
          <cell r="G21360">
            <v>45981.47457175926</v>
          </cell>
          <cell r="H21360">
            <v>36</v>
          </cell>
          <cell r="O21360">
            <v>138450</v>
          </cell>
        </row>
        <row r="21361">
          <cell r="A21361">
            <v>46014</v>
          </cell>
          <cell r="C21361" t="str">
            <v>DUARTE POSADA VALERIA</v>
          </cell>
          <cell r="F21361">
            <v>45993.320706018516</v>
          </cell>
          <cell r="G21361">
            <v>46023.319837962961</v>
          </cell>
          <cell r="H21361">
            <v>-6</v>
          </cell>
          <cell r="O21361">
            <v>1445800</v>
          </cell>
        </row>
        <row r="21362">
          <cell r="A21362">
            <v>46014</v>
          </cell>
          <cell r="C21362" t="str">
            <v>DONDOHE4K S.A.S</v>
          </cell>
          <cell r="F21362">
            <v>45997.493946759256</v>
          </cell>
          <cell r="G21362">
            <v>46027.493807870371</v>
          </cell>
          <cell r="H21362">
            <v>-10</v>
          </cell>
          <cell r="O21362">
            <v>431200</v>
          </cell>
        </row>
        <row r="21363">
          <cell r="A21363">
            <v>46014</v>
          </cell>
          <cell r="C21363" t="str">
            <v>DONDOHE4K S.A.S</v>
          </cell>
          <cell r="F21363">
            <v>46000.533078703702</v>
          </cell>
          <cell r="G21363">
            <v>46030.532858796294</v>
          </cell>
          <cell r="H21363">
            <v>-13</v>
          </cell>
          <cell r="O21363">
            <v>1464212.9580000001</v>
          </cell>
        </row>
        <row r="21364">
          <cell r="A21364">
            <v>46014</v>
          </cell>
          <cell r="C21364" t="str">
            <v>VENTAS MOSTRADOR</v>
          </cell>
          <cell r="O21364">
            <v>0</v>
          </cell>
        </row>
        <row r="21365">
          <cell r="A21365">
            <v>46014</v>
          </cell>
          <cell r="C21365" t="str">
            <v>OSAKA COCINA NIKKEI S.A.S</v>
          </cell>
          <cell r="F21365">
            <v>45996.516701388886</v>
          </cell>
          <cell r="G21365">
            <v>46026.516562500001</v>
          </cell>
          <cell r="H21365">
            <v>-9</v>
          </cell>
          <cell r="O21365">
            <v>344400</v>
          </cell>
        </row>
        <row r="21366">
          <cell r="A21366">
            <v>46014</v>
          </cell>
          <cell r="C21366" t="str">
            <v>OSAKA COCINA NIKKEI S.A.S</v>
          </cell>
          <cell r="F21366">
            <v>45999.361145833333</v>
          </cell>
          <cell r="G21366">
            <v>46029.359571759262</v>
          </cell>
          <cell r="H21366">
            <v>-12</v>
          </cell>
          <cell r="O21366">
            <v>365800</v>
          </cell>
        </row>
        <row r="21367">
          <cell r="A21367">
            <v>46014</v>
          </cell>
          <cell r="C21367" t="str">
            <v>OSAKA COCINA NIKKEI S.A.S</v>
          </cell>
          <cell r="F21367">
            <v>46000.633726851855</v>
          </cell>
          <cell r="G21367">
            <v>46030.633645833332</v>
          </cell>
          <cell r="H21367">
            <v>-13</v>
          </cell>
          <cell r="O21367">
            <v>399000</v>
          </cell>
        </row>
        <row r="21368">
          <cell r="A21368">
            <v>46014</v>
          </cell>
          <cell r="C21368" t="str">
            <v>OSAKA COCINA NIKKEI S.A.S</v>
          </cell>
          <cell r="F21368">
            <v>46006.201956018522</v>
          </cell>
          <cell r="G21368">
            <v>46036.201782407406</v>
          </cell>
          <cell r="H21368">
            <v>-19</v>
          </cell>
          <cell r="O21368">
            <v>928539.86399999994</v>
          </cell>
        </row>
        <row r="21369">
          <cell r="A21369">
            <v>46014</v>
          </cell>
          <cell r="C21369" t="str">
            <v>GRUPO ARTAK S.A.S</v>
          </cell>
          <cell r="F21369">
            <v>45992.661122685182</v>
          </cell>
          <cell r="G21369">
            <v>46022.661006944443</v>
          </cell>
          <cell r="H21369">
            <v>-5</v>
          </cell>
          <cell r="O21369">
            <v>553354</v>
          </cell>
        </row>
        <row r="21370">
          <cell r="A21370">
            <v>46014</v>
          </cell>
          <cell r="C21370" t="str">
            <v>GRUPO ARTAK S.A.S</v>
          </cell>
          <cell r="F21370">
            <v>45994.298576388886</v>
          </cell>
          <cell r="G21370">
            <v>46024.297824074078</v>
          </cell>
          <cell r="H21370">
            <v>-7</v>
          </cell>
          <cell r="O21370">
            <v>421800</v>
          </cell>
        </row>
        <row r="21371">
          <cell r="A21371">
            <v>46014</v>
          </cell>
          <cell r="C21371" t="str">
            <v>GRUPO ARTAK S.A.S</v>
          </cell>
          <cell r="F21371">
            <v>45994.585613425923</v>
          </cell>
          <cell r="G21371">
            <v>46024.584999999999</v>
          </cell>
          <cell r="H21371">
            <v>-7</v>
          </cell>
          <cell r="O21371">
            <v>144690</v>
          </cell>
        </row>
        <row r="21372">
          <cell r="A21372">
            <v>46014</v>
          </cell>
          <cell r="C21372" t="str">
            <v>GRUPO ARTAK S.A.S</v>
          </cell>
          <cell r="F21372">
            <v>45994.637696759259</v>
          </cell>
          <cell r="G21372">
            <v>46024.63758101852</v>
          </cell>
          <cell r="H21372">
            <v>-7</v>
          </cell>
          <cell r="O21372">
            <v>164550</v>
          </cell>
        </row>
        <row r="21373">
          <cell r="A21373">
            <v>46014</v>
          </cell>
          <cell r="C21373" t="str">
            <v>GRUPO ARTAK S.A.S</v>
          </cell>
          <cell r="F21373">
            <v>45995.203055555554</v>
          </cell>
          <cell r="G21373">
            <v>46025.202847222223</v>
          </cell>
          <cell r="H21373">
            <v>-8</v>
          </cell>
          <cell r="O21373">
            <v>1238756</v>
          </cell>
        </row>
        <row r="21374">
          <cell r="A21374">
            <v>46014</v>
          </cell>
          <cell r="C21374" t="str">
            <v>VENTAS MOSTRADOR</v>
          </cell>
          <cell r="O21374">
            <v>0</v>
          </cell>
        </row>
        <row r="21375">
          <cell r="A21375">
            <v>46014</v>
          </cell>
          <cell r="C21375" t="str">
            <v>POLA Y TEJO SAS</v>
          </cell>
          <cell r="F21375">
            <v>46001.547210648147</v>
          </cell>
          <cell r="G21375">
            <v>46016.546099537038</v>
          </cell>
          <cell r="H21375">
            <v>1</v>
          </cell>
          <cell r="O21375">
            <v>1398575</v>
          </cell>
        </row>
        <row r="21376">
          <cell r="A21376">
            <v>46014</v>
          </cell>
          <cell r="C21376" t="str">
            <v>POLA Y TEJO SAS</v>
          </cell>
          <cell r="F21376">
            <v>46003.272893518515</v>
          </cell>
          <cell r="G21376">
            <v>46018.272685185184</v>
          </cell>
          <cell r="H21376">
            <v>-1</v>
          </cell>
          <cell r="O21376">
            <v>423000</v>
          </cell>
        </row>
        <row r="21377">
          <cell r="A21377">
            <v>46014</v>
          </cell>
          <cell r="C21377" t="str">
            <v>POLA Y TEJO SAS</v>
          </cell>
          <cell r="F21377">
            <v>46003.515127314815</v>
          </cell>
          <cell r="G21377">
            <v>46018.514791666668</v>
          </cell>
          <cell r="H21377">
            <v>-1</v>
          </cell>
          <cell r="O21377">
            <v>1010897.486</v>
          </cell>
        </row>
        <row r="21378">
          <cell r="A21378">
            <v>46014</v>
          </cell>
          <cell r="C21378" t="str">
            <v>POLA Y TEJO SAS</v>
          </cell>
          <cell r="F21378">
            <v>46006.426030092596</v>
          </cell>
          <cell r="G21378">
            <v>46021.425798611112</v>
          </cell>
          <cell r="H21378">
            <v>-4</v>
          </cell>
          <cell r="O21378">
            <v>705000</v>
          </cell>
        </row>
        <row r="21379">
          <cell r="A21379">
            <v>46014</v>
          </cell>
          <cell r="C21379" t="str">
            <v>POLA Y TEJO SAS</v>
          </cell>
          <cell r="F21379">
            <v>46007.574444444443</v>
          </cell>
          <cell r="G21379">
            <v>46022.574212962965</v>
          </cell>
          <cell r="H21379">
            <v>-5</v>
          </cell>
          <cell r="O21379">
            <v>838400</v>
          </cell>
        </row>
        <row r="21380">
          <cell r="A21380">
            <v>46014</v>
          </cell>
          <cell r="C21380" t="str">
            <v>LIDA INES HERNANDEZ ESCARRAGA</v>
          </cell>
          <cell r="F21380">
            <v>46007.591944444444</v>
          </cell>
          <cell r="G21380">
            <v>46009.591851851852</v>
          </cell>
          <cell r="H21380">
            <v>8</v>
          </cell>
          <cell r="O21380">
            <v>8572200</v>
          </cell>
        </row>
        <row r="21381">
          <cell r="A21381">
            <v>46014</v>
          </cell>
          <cell r="C21381" t="str">
            <v>COMERCIALIZADORA PINER SAS</v>
          </cell>
          <cell r="F21381">
            <v>45966.569247685184</v>
          </cell>
          <cell r="G21381">
            <v>45981.557106481479</v>
          </cell>
          <cell r="H21381">
            <v>36</v>
          </cell>
          <cell r="O21381">
            <v>4330630</v>
          </cell>
        </row>
        <row r="21382">
          <cell r="A21382">
            <v>46014</v>
          </cell>
          <cell r="C21382" t="str">
            <v>COMERCIALIZADORA PINER SAS</v>
          </cell>
          <cell r="F21382">
            <v>45974.278333333335</v>
          </cell>
          <cell r="G21382">
            <v>45989.278078703705</v>
          </cell>
          <cell r="H21382">
            <v>28</v>
          </cell>
          <cell r="O21382">
            <v>9653150</v>
          </cell>
        </row>
        <row r="21383">
          <cell r="A21383">
            <v>46014</v>
          </cell>
          <cell r="C21383" t="str">
            <v>LAO KAO SA</v>
          </cell>
          <cell r="F21383">
            <v>45992</v>
          </cell>
          <cell r="G21383">
            <v>46007</v>
          </cell>
          <cell r="H21383">
            <v>13</v>
          </cell>
          <cell r="O21383">
            <v>3183764.42</v>
          </cell>
        </row>
        <row r="21384">
          <cell r="A21384">
            <v>46014</v>
          </cell>
          <cell r="C21384" t="str">
            <v>LAO KAO SA</v>
          </cell>
          <cell r="F21384">
            <v>45995</v>
          </cell>
          <cell r="G21384">
            <v>46010</v>
          </cell>
          <cell r="H21384">
            <v>10</v>
          </cell>
          <cell r="O21384">
            <v>3450455.7280000001</v>
          </cell>
        </row>
        <row r="21385">
          <cell r="A21385">
            <v>46014</v>
          </cell>
          <cell r="C21385" t="str">
            <v>LAO KAO SA</v>
          </cell>
          <cell r="F21385">
            <v>45996</v>
          </cell>
          <cell r="G21385">
            <v>46011</v>
          </cell>
          <cell r="H21385">
            <v>9</v>
          </cell>
          <cell r="O21385">
            <v>1001884.953</v>
          </cell>
        </row>
        <row r="21386">
          <cell r="A21386">
            <v>46014</v>
          </cell>
          <cell r="C21386" t="str">
            <v>LAO KAO SA</v>
          </cell>
          <cell r="F21386">
            <v>46001</v>
          </cell>
          <cell r="G21386">
            <v>46016</v>
          </cell>
          <cell r="H21386">
            <v>4</v>
          </cell>
          <cell r="O21386">
            <v>363289.728</v>
          </cell>
        </row>
        <row r="21387">
          <cell r="A21387">
            <v>46014</v>
          </cell>
          <cell r="C21387" t="str">
            <v>LAO KAO SA</v>
          </cell>
          <cell r="F21387">
            <v>46003</v>
          </cell>
          <cell r="G21387">
            <v>46018</v>
          </cell>
          <cell r="H21387">
            <v>2</v>
          </cell>
          <cell r="O21387">
            <v>896871.51599999995</v>
          </cell>
        </row>
        <row r="21388">
          <cell r="A21388">
            <v>46014</v>
          </cell>
          <cell r="C21388" t="str">
            <v>LAO KAO SA</v>
          </cell>
          <cell r="F21388">
            <v>46003</v>
          </cell>
          <cell r="G21388">
            <v>46018</v>
          </cell>
          <cell r="H21388">
            <v>2</v>
          </cell>
          <cell r="O21388">
            <v>767210.54399999999</v>
          </cell>
        </row>
        <row r="21389">
          <cell r="A21389">
            <v>46014</v>
          </cell>
          <cell r="C21389" t="str">
            <v>LAO KAO SA</v>
          </cell>
          <cell r="F21389">
            <v>46006</v>
          </cell>
          <cell r="G21389">
            <v>46021</v>
          </cell>
          <cell r="H21389">
            <v>-1</v>
          </cell>
          <cell r="O21389">
            <v>4381784</v>
          </cell>
        </row>
        <row r="21390">
          <cell r="A21390">
            <v>46014</v>
          </cell>
          <cell r="C21390" t="str">
            <v>LAO KAO SA</v>
          </cell>
          <cell r="F21390">
            <v>46009</v>
          </cell>
          <cell r="G21390">
            <v>46024</v>
          </cell>
          <cell r="H21390">
            <v>-4</v>
          </cell>
          <cell r="O21390">
            <v>3897995.2119999998</v>
          </cell>
        </row>
        <row r="21391">
          <cell r="A21391">
            <v>46014</v>
          </cell>
          <cell r="C21391" t="str">
            <v>LAO KAO SA</v>
          </cell>
          <cell r="F21391">
            <v>46013</v>
          </cell>
          <cell r="G21391">
            <v>46028</v>
          </cell>
          <cell r="H21391">
            <v>-8</v>
          </cell>
          <cell r="O21391">
            <v>4417236.6160000004</v>
          </cell>
        </row>
        <row r="21392">
          <cell r="A21392">
            <v>46014</v>
          </cell>
          <cell r="C21392" t="str">
            <v>PPC SAS</v>
          </cell>
          <cell r="F21392">
            <v>45995.535266203704</v>
          </cell>
          <cell r="G21392">
            <v>46010.535150462965</v>
          </cell>
          <cell r="H21392">
            <v>7</v>
          </cell>
          <cell r="O21392">
            <v>3889181.8509999998</v>
          </cell>
        </row>
        <row r="21393">
          <cell r="A21393">
            <v>46014</v>
          </cell>
          <cell r="C21393" t="str">
            <v>PPC SAS</v>
          </cell>
          <cell r="F21393">
            <v>45996.50922453704</v>
          </cell>
          <cell r="G21393">
            <v>46011.509016203701</v>
          </cell>
          <cell r="H21393">
            <v>6</v>
          </cell>
          <cell r="O21393">
            <v>6456409.3449999997</v>
          </cell>
        </row>
        <row r="21394">
          <cell r="A21394">
            <v>46014</v>
          </cell>
          <cell r="C21394" t="str">
            <v>PPC SAS</v>
          </cell>
          <cell r="F21394">
            <v>45997.534861111111</v>
          </cell>
          <cell r="G21394">
            <v>46012.53466435185</v>
          </cell>
          <cell r="H21394">
            <v>5</v>
          </cell>
          <cell r="O21394">
            <v>3021737.9980000001</v>
          </cell>
        </row>
        <row r="21395">
          <cell r="A21395">
            <v>46014</v>
          </cell>
          <cell r="C21395" t="str">
            <v>PPC SAS</v>
          </cell>
          <cell r="F21395">
            <v>46001.662488425929</v>
          </cell>
          <cell r="G21395">
            <v>46016.662372685183</v>
          </cell>
          <cell r="H21395">
            <v>1</v>
          </cell>
          <cell r="O21395">
            <v>5790477.7630000003</v>
          </cell>
        </row>
        <row r="21396">
          <cell r="A21396">
            <v>46014</v>
          </cell>
          <cell r="C21396" t="str">
            <v>PPC SAS</v>
          </cell>
          <cell r="F21396">
            <v>46002.584837962961</v>
          </cell>
          <cell r="G21396">
            <v>46017.583310185182</v>
          </cell>
          <cell r="H21396">
            <v>0</v>
          </cell>
          <cell r="O21396">
            <v>5473595.1109999996</v>
          </cell>
        </row>
        <row r="21397">
          <cell r="A21397">
            <v>46014</v>
          </cell>
          <cell r="C21397" t="str">
            <v>REFRI ALE SAS</v>
          </cell>
          <cell r="F21397">
            <v>46013.362349537034</v>
          </cell>
          <cell r="G21397">
            <v>46014.358402777776</v>
          </cell>
          <cell r="H21397">
            <v>3</v>
          </cell>
          <cell r="O21397">
            <v>559800</v>
          </cell>
        </row>
        <row r="21398">
          <cell r="A21398">
            <v>46014</v>
          </cell>
          <cell r="C21398" t="str">
            <v>SEGUROS COMERCIALES BOLIVAR</v>
          </cell>
          <cell r="F21398">
            <v>46014</v>
          </cell>
          <cell r="G21398">
            <v>46014</v>
          </cell>
          <cell r="H21398">
            <v>0</v>
          </cell>
          <cell r="O21398">
            <v>1228374</v>
          </cell>
        </row>
        <row r="21399">
          <cell r="A21399">
            <v>46014</v>
          </cell>
          <cell r="C21399" t="str">
            <v>VENTAS MOSTRADOR</v>
          </cell>
          <cell r="F21399">
            <v>46014</v>
          </cell>
          <cell r="G21399">
            <v>46014</v>
          </cell>
          <cell r="H21399">
            <v>0</v>
          </cell>
          <cell r="O21399">
            <v>1456797</v>
          </cell>
        </row>
        <row r="21400">
          <cell r="A21400">
            <v>46014</v>
          </cell>
          <cell r="C21400" t="str">
            <v>VENTAS MOSTRADOR</v>
          </cell>
          <cell r="F21400">
            <v>46014</v>
          </cell>
          <cell r="G21400">
            <v>46014</v>
          </cell>
          <cell r="H21400">
            <v>0</v>
          </cell>
          <cell r="O21400">
            <v>996731</v>
          </cell>
        </row>
        <row r="21401">
          <cell r="A21401">
            <v>46014</v>
          </cell>
          <cell r="C21401" t="str">
            <v>VENTAS MOSTRADOR</v>
          </cell>
          <cell r="O21401">
            <v>0</v>
          </cell>
        </row>
        <row r="21402">
          <cell r="A21402">
            <v>46014</v>
          </cell>
          <cell r="C21402" t="str">
            <v xml:space="preserve">LOS HORNITOS PASTELERIA Y PANADERIA </v>
          </cell>
          <cell r="F21402">
            <v>45983.474606481483</v>
          </cell>
          <cell r="G21402">
            <v>46013.474432870367</v>
          </cell>
          <cell r="H21402">
            <v>4</v>
          </cell>
          <cell r="O21402">
            <v>1600200</v>
          </cell>
        </row>
        <row r="21403">
          <cell r="A21403">
            <v>46014</v>
          </cell>
          <cell r="C21403" t="str">
            <v>INVERSIONES EL CARNAL SAS</v>
          </cell>
          <cell r="F21403">
            <v>46006.193865740737</v>
          </cell>
          <cell r="G21403">
            <v>46014.193726851852</v>
          </cell>
          <cell r="H21403">
            <v>3</v>
          </cell>
          <cell r="O21403">
            <v>17133173.784000002</v>
          </cell>
        </row>
        <row r="21404">
          <cell r="A21404">
            <v>46014</v>
          </cell>
          <cell r="C21404" t="str">
            <v>INVERSIONES EL CARNAL SAS</v>
          </cell>
          <cell r="F21404">
            <v>46006.574108796296</v>
          </cell>
          <cell r="G21404">
            <v>46014.568784722222</v>
          </cell>
          <cell r="H21404">
            <v>3</v>
          </cell>
          <cell r="O21404">
            <v>17626841.503199998</v>
          </cell>
        </row>
        <row r="21405">
          <cell r="A21405">
            <v>46014</v>
          </cell>
          <cell r="C21405" t="str">
            <v>INVERSIONES EL CARNAL SAS</v>
          </cell>
          <cell r="F21405">
            <v>46007.535405092596</v>
          </cell>
          <cell r="G21405">
            <v>46015.535243055558</v>
          </cell>
          <cell r="H21405">
            <v>2</v>
          </cell>
          <cell r="O21405">
            <v>17462285.596799999</v>
          </cell>
        </row>
        <row r="21406">
          <cell r="A21406">
            <v>46014</v>
          </cell>
          <cell r="C21406" t="str">
            <v>INVERSIONES EL CARNAL SAS</v>
          </cell>
          <cell r="F21406">
            <v>46008.532916666663</v>
          </cell>
          <cell r="G21406">
            <v>46016.53261574074</v>
          </cell>
          <cell r="H21406">
            <v>1</v>
          </cell>
          <cell r="O21406">
            <v>16089910.847999999</v>
          </cell>
        </row>
        <row r="21407">
          <cell r="A21407">
            <v>46014</v>
          </cell>
          <cell r="C21407" t="str">
            <v>INVERSIONES EL CARNAL SAS</v>
          </cell>
          <cell r="F21407">
            <v>46009.609780092593</v>
          </cell>
          <cell r="G21407">
            <v>46017.609594907408</v>
          </cell>
          <cell r="H21407">
            <v>0</v>
          </cell>
          <cell r="O21407">
            <v>16995506.097600002</v>
          </cell>
        </row>
        <row r="21408">
          <cell r="A21408">
            <v>46015</v>
          </cell>
          <cell r="C21408" t="str">
            <v>VENTAS MOSTRADOR</v>
          </cell>
          <cell r="F21408">
            <v>46015</v>
          </cell>
          <cell r="G21408">
            <v>46015</v>
          </cell>
          <cell r="H21408">
            <v>0</v>
          </cell>
          <cell r="O21408">
            <v>13200</v>
          </cell>
        </row>
        <row r="21409">
          <cell r="A21409">
            <v>46015</v>
          </cell>
          <cell r="C21409" t="str">
            <v>VENTAS MOSTRADOR</v>
          </cell>
          <cell r="F21409">
            <v>46015</v>
          </cell>
          <cell r="G21409">
            <v>46015</v>
          </cell>
          <cell r="H21409">
            <v>0</v>
          </cell>
          <cell r="O21409">
            <v>13924</v>
          </cell>
        </row>
        <row r="21410">
          <cell r="A21410">
            <v>46015</v>
          </cell>
          <cell r="C21410" t="str">
            <v>VENTAS MOSTRADOR</v>
          </cell>
          <cell r="F21410">
            <v>46015</v>
          </cell>
          <cell r="G21410">
            <v>46015</v>
          </cell>
          <cell r="H21410">
            <v>0</v>
          </cell>
          <cell r="O21410">
            <v>14000</v>
          </cell>
        </row>
        <row r="21411">
          <cell r="A21411">
            <v>46015</v>
          </cell>
          <cell r="C21411" t="str">
            <v>VENTAS MOSTRADOR</v>
          </cell>
          <cell r="F21411">
            <v>46015</v>
          </cell>
          <cell r="G21411">
            <v>46015</v>
          </cell>
          <cell r="H21411">
            <v>0</v>
          </cell>
          <cell r="O21411">
            <v>14000</v>
          </cell>
        </row>
        <row r="21412">
          <cell r="A21412">
            <v>46015</v>
          </cell>
          <cell r="C21412" t="str">
            <v>VENTAS MOSTRADOR</v>
          </cell>
          <cell r="F21412">
            <v>46015</v>
          </cell>
          <cell r="G21412">
            <v>46015</v>
          </cell>
          <cell r="H21412">
            <v>0</v>
          </cell>
          <cell r="O21412">
            <v>14000</v>
          </cell>
        </row>
        <row r="21413">
          <cell r="A21413">
            <v>46015</v>
          </cell>
          <cell r="C21413" t="str">
            <v>VENTAS MOSTRADOR</v>
          </cell>
          <cell r="F21413">
            <v>46015</v>
          </cell>
          <cell r="G21413">
            <v>46015</v>
          </cell>
          <cell r="H21413">
            <v>0</v>
          </cell>
          <cell r="O21413">
            <v>20000</v>
          </cell>
        </row>
        <row r="21414">
          <cell r="A21414">
            <v>46015</v>
          </cell>
          <cell r="C21414" t="str">
            <v>VENTAS MOSTRADOR</v>
          </cell>
          <cell r="F21414">
            <v>46015</v>
          </cell>
          <cell r="G21414">
            <v>46015</v>
          </cell>
          <cell r="H21414">
            <v>0</v>
          </cell>
          <cell r="O21414">
            <v>21475</v>
          </cell>
        </row>
        <row r="21415">
          <cell r="A21415">
            <v>46015</v>
          </cell>
          <cell r="C21415" t="str">
            <v>VENTAS MOSTRADOR</v>
          </cell>
          <cell r="F21415">
            <v>46015</v>
          </cell>
          <cell r="G21415">
            <v>46015</v>
          </cell>
          <cell r="H21415">
            <v>0</v>
          </cell>
          <cell r="O21415">
            <v>21740</v>
          </cell>
        </row>
        <row r="21416">
          <cell r="A21416">
            <v>46015</v>
          </cell>
          <cell r="C21416" t="str">
            <v>VENTAS MOSTRADOR</v>
          </cell>
          <cell r="F21416">
            <v>46015</v>
          </cell>
          <cell r="G21416">
            <v>46015</v>
          </cell>
          <cell r="H21416">
            <v>0</v>
          </cell>
          <cell r="O21416">
            <v>25600</v>
          </cell>
        </row>
        <row r="21417">
          <cell r="A21417">
            <v>46015</v>
          </cell>
          <cell r="C21417" t="str">
            <v>VENTAS MOSTRADOR</v>
          </cell>
          <cell r="F21417">
            <v>46015</v>
          </cell>
          <cell r="G21417">
            <v>46015</v>
          </cell>
          <cell r="H21417">
            <v>0</v>
          </cell>
          <cell r="O21417">
            <v>28000</v>
          </cell>
        </row>
        <row r="21418">
          <cell r="A21418">
            <v>46015</v>
          </cell>
          <cell r="C21418" t="str">
            <v>VENTAS MOSTRADOR</v>
          </cell>
          <cell r="F21418">
            <v>46015</v>
          </cell>
          <cell r="G21418">
            <v>46015</v>
          </cell>
          <cell r="H21418">
            <v>0</v>
          </cell>
          <cell r="O21418">
            <v>28000</v>
          </cell>
        </row>
        <row r="21419">
          <cell r="A21419">
            <v>46015</v>
          </cell>
          <cell r="C21419" t="str">
            <v>VENTAS MOSTRADOR</v>
          </cell>
          <cell r="F21419">
            <v>46015</v>
          </cell>
          <cell r="G21419">
            <v>46015</v>
          </cell>
          <cell r="H21419">
            <v>0</v>
          </cell>
          <cell r="O21419">
            <v>28000</v>
          </cell>
        </row>
        <row r="21420">
          <cell r="A21420">
            <v>46015</v>
          </cell>
          <cell r="C21420" t="str">
            <v>VENTAS MOSTRADOR</v>
          </cell>
          <cell r="F21420">
            <v>46015</v>
          </cell>
          <cell r="G21420">
            <v>46015</v>
          </cell>
          <cell r="H21420">
            <v>0</v>
          </cell>
          <cell r="O21420">
            <v>28000</v>
          </cell>
        </row>
        <row r="21421">
          <cell r="A21421">
            <v>46015</v>
          </cell>
          <cell r="C21421" t="str">
            <v>VENTAS MOSTRADOR</v>
          </cell>
          <cell r="F21421">
            <v>46015</v>
          </cell>
          <cell r="G21421">
            <v>46015</v>
          </cell>
          <cell r="H21421">
            <v>0</v>
          </cell>
          <cell r="O21421">
            <v>28000</v>
          </cell>
        </row>
        <row r="21422">
          <cell r="A21422">
            <v>46015</v>
          </cell>
          <cell r="C21422" t="str">
            <v>VENTAS MOSTRADOR</v>
          </cell>
          <cell r="F21422">
            <v>46015</v>
          </cell>
          <cell r="G21422">
            <v>46015</v>
          </cell>
          <cell r="H21422">
            <v>0</v>
          </cell>
          <cell r="O21422">
            <v>31300</v>
          </cell>
        </row>
        <row r="21423">
          <cell r="A21423">
            <v>46015</v>
          </cell>
          <cell r="C21423" t="str">
            <v>VENTAS MOSTRADOR</v>
          </cell>
          <cell r="F21423">
            <v>46015</v>
          </cell>
          <cell r="G21423">
            <v>46015</v>
          </cell>
          <cell r="H21423">
            <v>0</v>
          </cell>
          <cell r="O21423">
            <v>33816</v>
          </cell>
        </row>
        <row r="21424">
          <cell r="A21424">
            <v>46015</v>
          </cell>
          <cell r="C21424" t="str">
            <v>VENTAS MOSTRADOR</v>
          </cell>
          <cell r="O21424">
            <v>0</v>
          </cell>
        </row>
        <row r="21425">
          <cell r="A21425">
            <v>46015</v>
          </cell>
          <cell r="C21425" t="str">
            <v>VENTAS MOSTRADOR</v>
          </cell>
          <cell r="F21425">
            <v>46015</v>
          </cell>
          <cell r="G21425">
            <v>46015</v>
          </cell>
          <cell r="H21425">
            <v>0</v>
          </cell>
          <cell r="O21425">
            <v>43500</v>
          </cell>
        </row>
        <row r="21426">
          <cell r="A21426">
            <v>46015</v>
          </cell>
          <cell r="C21426" t="str">
            <v>VENTAS MOSTRADOR</v>
          </cell>
          <cell r="F21426">
            <v>46015</v>
          </cell>
          <cell r="G21426">
            <v>46015</v>
          </cell>
          <cell r="H21426">
            <v>0</v>
          </cell>
          <cell r="O21426">
            <v>44000</v>
          </cell>
        </row>
        <row r="21427">
          <cell r="A21427">
            <v>46015</v>
          </cell>
          <cell r="C21427" t="str">
            <v>VENTAS MOSTRADOR</v>
          </cell>
          <cell r="F21427">
            <v>46015</v>
          </cell>
          <cell r="G21427">
            <v>46015</v>
          </cell>
          <cell r="H21427">
            <v>0</v>
          </cell>
          <cell r="O21427">
            <v>44900</v>
          </cell>
        </row>
        <row r="21428">
          <cell r="A21428">
            <v>46015</v>
          </cell>
          <cell r="C21428" t="str">
            <v>JOHAN  MORALES</v>
          </cell>
          <cell r="F21428">
            <v>46001</v>
          </cell>
          <cell r="G21428">
            <v>46001</v>
          </cell>
          <cell r="H21428">
            <v>1</v>
          </cell>
          <cell r="O21428">
            <v>45000</v>
          </cell>
        </row>
        <row r="21429">
          <cell r="A21429">
            <v>46015</v>
          </cell>
          <cell r="C21429" t="str">
            <v>VENTAS MOSTRADOR</v>
          </cell>
          <cell r="O21429">
            <v>0</v>
          </cell>
        </row>
        <row r="21430">
          <cell r="A21430">
            <v>46015</v>
          </cell>
          <cell r="C21430" t="str">
            <v>VENTAS MOSTRADOR</v>
          </cell>
          <cell r="F21430">
            <v>46015</v>
          </cell>
          <cell r="G21430">
            <v>46015</v>
          </cell>
          <cell r="H21430">
            <v>0</v>
          </cell>
          <cell r="O21430">
            <v>49900</v>
          </cell>
        </row>
        <row r="21431">
          <cell r="A21431">
            <v>46015</v>
          </cell>
          <cell r="C21431" t="str">
            <v>VENTAS MOSTRADOR</v>
          </cell>
          <cell r="F21431">
            <v>46015</v>
          </cell>
          <cell r="G21431">
            <v>46015</v>
          </cell>
          <cell r="H21431">
            <v>0</v>
          </cell>
          <cell r="O21431">
            <v>51268</v>
          </cell>
        </row>
        <row r="21432">
          <cell r="A21432">
            <v>46015</v>
          </cell>
          <cell r="C21432" t="str">
            <v>VENTAS MOSTRADOR</v>
          </cell>
          <cell r="F21432">
            <v>46015</v>
          </cell>
          <cell r="G21432">
            <v>46015</v>
          </cell>
          <cell r="H21432">
            <v>0</v>
          </cell>
          <cell r="O21432">
            <v>54000</v>
          </cell>
        </row>
        <row r="21433">
          <cell r="A21433">
            <v>46015</v>
          </cell>
          <cell r="C21433" t="str">
            <v>VENTAS MOSTRADOR</v>
          </cell>
          <cell r="F21433">
            <v>46015</v>
          </cell>
          <cell r="G21433">
            <v>46015</v>
          </cell>
          <cell r="H21433">
            <v>0</v>
          </cell>
          <cell r="O21433">
            <v>56000</v>
          </cell>
        </row>
        <row r="21434">
          <cell r="A21434">
            <v>46015</v>
          </cell>
          <cell r="C21434" t="str">
            <v>VENTAS MOSTRADOR</v>
          </cell>
          <cell r="F21434">
            <v>46015</v>
          </cell>
          <cell r="G21434">
            <v>46015</v>
          </cell>
          <cell r="H21434">
            <v>0</v>
          </cell>
          <cell r="O21434">
            <v>58440</v>
          </cell>
        </row>
        <row r="21435">
          <cell r="A21435">
            <v>46015</v>
          </cell>
          <cell r="C21435" t="str">
            <v>VENTAS MOSTRADOR</v>
          </cell>
          <cell r="F21435">
            <v>46015</v>
          </cell>
          <cell r="G21435">
            <v>46015</v>
          </cell>
          <cell r="H21435">
            <v>0</v>
          </cell>
          <cell r="O21435">
            <v>74320</v>
          </cell>
        </row>
        <row r="21436">
          <cell r="A21436">
            <v>46015</v>
          </cell>
          <cell r="C21436" t="str">
            <v>IVAN RODRIGO LUQUE RESTREPO0</v>
          </cell>
          <cell r="F21436">
            <v>46015.274618055555</v>
          </cell>
          <cell r="G21436">
            <v>46023.273321759261</v>
          </cell>
          <cell r="H21436">
            <v>-6</v>
          </cell>
          <cell r="O21436">
            <v>84000</v>
          </cell>
        </row>
        <row r="21437">
          <cell r="A21437">
            <v>46015</v>
          </cell>
          <cell r="C21437" t="str">
            <v>VENTAS MOSTRADOR</v>
          </cell>
          <cell r="F21437">
            <v>46015</v>
          </cell>
          <cell r="G21437">
            <v>46015</v>
          </cell>
          <cell r="H21437">
            <v>0</v>
          </cell>
          <cell r="O21437">
            <v>85016</v>
          </cell>
        </row>
        <row r="21438">
          <cell r="A21438">
            <v>46015</v>
          </cell>
          <cell r="C21438" t="str">
            <v>ANGEL LUIS RIVAS CAMERO</v>
          </cell>
          <cell r="F21438">
            <v>46014.229699074072</v>
          </cell>
          <cell r="G21438">
            <v>46015.229583333334</v>
          </cell>
          <cell r="H21438">
            <v>2</v>
          </cell>
          <cell r="O21438">
            <v>85440</v>
          </cell>
        </row>
        <row r="21439">
          <cell r="A21439">
            <v>46015</v>
          </cell>
          <cell r="C21439" t="str">
            <v>VENTAS MOSTRADOR</v>
          </cell>
          <cell r="F21439">
            <v>46015</v>
          </cell>
          <cell r="G21439">
            <v>46015</v>
          </cell>
          <cell r="H21439">
            <v>0</v>
          </cell>
          <cell r="O21439">
            <v>88592</v>
          </cell>
        </row>
        <row r="21440">
          <cell r="A21440">
            <v>46015</v>
          </cell>
          <cell r="C21440" t="str">
            <v>VENTAS MOSTRADOR</v>
          </cell>
          <cell r="F21440">
            <v>46015</v>
          </cell>
          <cell r="G21440">
            <v>46015</v>
          </cell>
          <cell r="H21440">
            <v>0</v>
          </cell>
          <cell r="O21440">
            <v>91280</v>
          </cell>
        </row>
        <row r="21441">
          <cell r="A21441">
            <v>46015</v>
          </cell>
          <cell r="C21441" t="str">
            <v>VENTAS MOSTRADOR</v>
          </cell>
          <cell r="F21441">
            <v>46015</v>
          </cell>
          <cell r="G21441">
            <v>46015</v>
          </cell>
          <cell r="H21441">
            <v>0</v>
          </cell>
          <cell r="O21441">
            <v>92408</v>
          </cell>
        </row>
        <row r="21442">
          <cell r="A21442">
            <v>46015</v>
          </cell>
          <cell r="C21442" t="str">
            <v>VENTAS MOSTRADOR</v>
          </cell>
          <cell r="F21442">
            <v>46015</v>
          </cell>
          <cell r="G21442">
            <v>46015</v>
          </cell>
          <cell r="H21442">
            <v>0</v>
          </cell>
          <cell r="O21442">
            <v>97200</v>
          </cell>
        </row>
        <row r="21443">
          <cell r="A21443">
            <v>46015</v>
          </cell>
          <cell r="C21443" t="str">
            <v>VENTAS MOSTRADOR</v>
          </cell>
          <cell r="F21443">
            <v>46015</v>
          </cell>
          <cell r="G21443">
            <v>46015</v>
          </cell>
          <cell r="H21443">
            <v>0</v>
          </cell>
          <cell r="O21443">
            <v>98780</v>
          </cell>
        </row>
        <row r="21444">
          <cell r="A21444">
            <v>46015</v>
          </cell>
          <cell r="C21444" t="str">
            <v>JONATHAN STEVEN PIRACON</v>
          </cell>
          <cell r="F21444">
            <v>46015.181435185186</v>
          </cell>
          <cell r="G21444">
            <v>46016.181064814817</v>
          </cell>
          <cell r="H21444">
            <v>1</v>
          </cell>
          <cell r="O21444">
            <v>99200</v>
          </cell>
        </row>
        <row r="21445">
          <cell r="A21445">
            <v>46015</v>
          </cell>
          <cell r="C21445" t="str">
            <v>VENTAS MOSTRADOR</v>
          </cell>
          <cell r="F21445">
            <v>46015</v>
          </cell>
          <cell r="G21445">
            <v>46015</v>
          </cell>
          <cell r="H21445">
            <v>0</v>
          </cell>
          <cell r="O21445">
            <v>103440</v>
          </cell>
        </row>
        <row r="21446">
          <cell r="A21446">
            <v>46015</v>
          </cell>
          <cell r="C21446" t="str">
            <v>VENTAS MOSTRADOR</v>
          </cell>
          <cell r="F21446">
            <v>46015</v>
          </cell>
          <cell r="G21446">
            <v>46015</v>
          </cell>
          <cell r="H21446">
            <v>0</v>
          </cell>
          <cell r="O21446">
            <v>106585</v>
          </cell>
        </row>
        <row r="21447">
          <cell r="A21447">
            <v>46015</v>
          </cell>
          <cell r="C21447" t="str">
            <v>VENTAS MOSTRADOR</v>
          </cell>
          <cell r="F21447">
            <v>46015</v>
          </cell>
          <cell r="G21447">
            <v>46015</v>
          </cell>
          <cell r="H21447">
            <v>0</v>
          </cell>
          <cell r="O21447">
            <v>108290</v>
          </cell>
        </row>
        <row r="21448">
          <cell r="A21448">
            <v>46015</v>
          </cell>
          <cell r="C21448" t="str">
            <v>VENTAS MOSTRADOR</v>
          </cell>
          <cell r="F21448">
            <v>46015</v>
          </cell>
          <cell r="G21448">
            <v>46015</v>
          </cell>
          <cell r="H21448">
            <v>0</v>
          </cell>
          <cell r="O21448">
            <v>126260</v>
          </cell>
        </row>
        <row r="21449">
          <cell r="A21449">
            <v>46015</v>
          </cell>
          <cell r="C21449" t="str">
            <v>VENTAS MOSTRADOR</v>
          </cell>
          <cell r="F21449">
            <v>46015</v>
          </cell>
          <cell r="G21449">
            <v>46015</v>
          </cell>
          <cell r="H21449">
            <v>0</v>
          </cell>
          <cell r="O21449">
            <v>162580</v>
          </cell>
        </row>
        <row r="21450">
          <cell r="A21450">
            <v>46015</v>
          </cell>
          <cell r="C21450" t="str">
            <v>VENTAS MOSTRADOR</v>
          </cell>
          <cell r="F21450">
            <v>46015</v>
          </cell>
          <cell r="G21450">
            <v>46015</v>
          </cell>
          <cell r="H21450">
            <v>0</v>
          </cell>
          <cell r="O21450">
            <v>162816</v>
          </cell>
        </row>
        <row r="21451">
          <cell r="A21451">
            <v>46015</v>
          </cell>
          <cell r="C21451" t="str">
            <v>VENTAS MOSTRADOR</v>
          </cell>
          <cell r="F21451">
            <v>46015</v>
          </cell>
          <cell r="G21451">
            <v>46015</v>
          </cell>
          <cell r="H21451">
            <v>0</v>
          </cell>
          <cell r="O21451">
            <v>165500</v>
          </cell>
        </row>
        <row r="21452">
          <cell r="A21452">
            <v>46015</v>
          </cell>
          <cell r="C21452" t="str">
            <v>VENTAS MOSTRADOR</v>
          </cell>
          <cell r="F21452">
            <v>46015</v>
          </cell>
          <cell r="G21452">
            <v>46015</v>
          </cell>
          <cell r="H21452">
            <v>0</v>
          </cell>
          <cell r="O21452">
            <v>190592</v>
          </cell>
        </row>
        <row r="21453">
          <cell r="A21453">
            <v>46015</v>
          </cell>
          <cell r="C21453" t="str">
            <v>VENTAS MOSTRADOR</v>
          </cell>
          <cell r="F21453">
            <v>46015</v>
          </cell>
          <cell r="G21453">
            <v>46015</v>
          </cell>
          <cell r="H21453">
            <v>0</v>
          </cell>
          <cell r="O21453">
            <v>202752</v>
          </cell>
        </row>
        <row r="21454">
          <cell r="A21454">
            <v>46015</v>
          </cell>
          <cell r="C21454" t="str">
            <v>VENTAS MOSTRADOR</v>
          </cell>
          <cell r="F21454">
            <v>46015</v>
          </cell>
          <cell r="G21454">
            <v>46015</v>
          </cell>
          <cell r="H21454">
            <v>0</v>
          </cell>
          <cell r="O21454">
            <v>204800</v>
          </cell>
        </row>
        <row r="21455">
          <cell r="A21455">
            <v>46015</v>
          </cell>
          <cell r="C21455" t="str">
            <v>PINEDA FORERO ARNOBIS</v>
          </cell>
          <cell r="F21455">
            <v>46014.351203703707</v>
          </cell>
          <cell r="G21455">
            <v>46015.351041666669</v>
          </cell>
          <cell r="H21455">
            <v>2</v>
          </cell>
          <cell r="O21455">
            <v>396800</v>
          </cell>
        </row>
        <row r="21456">
          <cell r="A21456">
            <v>46015</v>
          </cell>
          <cell r="C21456" t="str">
            <v>VENTAS MOSTRADOR</v>
          </cell>
          <cell r="F21456">
            <v>46015</v>
          </cell>
          <cell r="G21456">
            <v>46015</v>
          </cell>
          <cell r="H21456">
            <v>0</v>
          </cell>
          <cell r="O21456">
            <v>400000</v>
          </cell>
        </row>
        <row r="21457">
          <cell r="A21457">
            <v>46015</v>
          </cell>
          <cell r="C21457" t="str">
            <v>CAS COLOMBO AMERICAN SCHOOL S.A.S</v>
          </cell>
          <cell r="F21457">
            <v>45992.221192129633</v>
          </cell>
          <cell r="G21457">
            <v>46022.220601851855</v>
          </cell>
          <cell r="H21457">
            <v>-5</v>
          </cell>
          <cell r="O21457">
            <v>416000</v>
          </cell>
        </row>
        <row r="21458">
          <cell r="A21458">
            <v>46015</v>
          </cell>
          <cell r="C21458" t="str">
            <v>ELSY  GORDILLO GIL</v>
          </cell>
          <cell r="F21458">
            <v>46014.282557870371</v>
          </cell>
          <cell r="G21458">
            <v>46015.282430555555</v>
          </cell>
          <cell r="H21458">
            <v>2</v>
          </cell>
          <cell r="O21458">
            <v>449020</v>
          </cell>
        </row>
        <row r="21459">
          <cell r="A21459">
            <v>46015</v>
          </cell>
          <cell r="C21459" t="str">
            <v>GOMEZ ARIAS CARLOS ARTURO</v>
          </cell>
          <cell r="F21459">
            <v>46015.377951388888</v>
          </cell>
          <cell r="G21459">
            <v>46016.372627314813</v>
          </cell>
          <cell r="H21459">
            <v>1</v>
          </cell>
          <cell r="O21459">
            <v>599599.97</v>
          </cell>
        </row>
        <row r="21460">
          <cell r="A21460">
            <v>46015</v>
          </cell>
          <cell r="C21460" t="str">
            <v>VENTAS MOSTRADOR</v>
          </cell>
          <cell r="F21460">
            <v>46015</v>
          </cell>
          <cell r="G21460">
            <v>46015</v>
          </cell>
          <cell r="H21460">
            <v>0</v>
          </cell>
          <cell r="O21460">
            <v>600000</v>
          </cell>
        </row>
        <row r="21461">
          <cell r="A21461">
            <v>46015</v>
          </cell>
          <cell r="C21461" t="str">
            <v>TAMAYO SERNA JULIAN ANDRES</v>
          </cell>
          <cell r="F21461">
            <v>46014.237511574072</v>
          </cell>
          <cell r="G21461">
            <v>46015.237129629626</v>
          </cell>
          <cell r="H21461">
            <v>2</v>
          </cell>
          <cell r="O21461">
            <v>678500</v>
          </cell>
        </row>
        <row r="21462">
          <cell r="A21462">
            <v>46015</v>
          </cell>
          <cell r="C21462" t="str">
            <v>CAROLA CACEROLA SAS</v>
          </cell>
          <cell r="F21462">
            <v>46003.291909722226</v>
          </cell>
          <cell r="G21462">
            <v>46004.290497685186</v>
          </cell>
          <cell r="H21462">
            <v>13</v>
          </cell>
          <cell r="O21462">
            <v>291899.99</v>
          </cell>
        </row>
        <row r="21463">
          <cell r="A21463">
            <v>46015</v>
          </cell>
          <cell r="C21463" t="str">
            <v>CAROLA CACEROLA SAS</v>
          </cell>
          <cell r="F21463">
            <v>46005.466620370367</v>
          </cell>
          <cell r="G21463">
            <v>46006.466620370367</v>
          </cell>
          <cell r="H21463">
            <v>11</v>
          </cell>
          <cell r="O21463">
            <v>409600</v>
          </cell>
        </row>
        <row r="21464">
          <cell r="A21464">
            <v>46015</v>
          </cell>
          <cell r="C21464" t="str">
            <v>AVICOLA RENACER MC SAS</v>
          </cell>
          <cell r="F21464">
            <v>46015</v>
          </cell>
          <cell r="G21464">
            <v>46015</v>
          </cell>
          <cell r="H21464">
            <v>0</v>
          </cell>
          <cell r="O21464">
            <v>362080</v>
          </cell>
        </row>
        <row r="21465">
          <cell r="A21465">
            <v>46015</v>
          </cell>
          <cell r="C21465" t="str">
            <v>AVICOLA RENACER MC SAS</v>
          </cell>
          <cell r="F21465">
            <v>46015.290219907409</v>
          </cell>
          <cell r="G21465">
            <v>46016.290069444447</v>
          </cell>
          <cell r="H21465">
            <v>5</v>
          </cell>
          <cell r="O21465">
            <v>365400</v>
          </cell>
        </row>
        <row r="21466">
          <cell r="A21466">
            <v>46015</v>
          </cell>
          <cell r="C21466" t="str">
            <v>GERMAN ENRIQUE CADERON JIMENEZ</v>
          </cell>
          <cell r="F21466">
            <v>46014.455046296294</v>
          </cell>
          <cell r="G21466">
            <v>46022.448854166665</v>
          </cell>
          <cell r="H21466">
            <v>-5</v>
          </cell>
          <cell r="O21466">
            <v>840000</v>
          </cell>
        </row>
        <row r="21467">
          <cell r="A21467">
            <v>46015</v>
          </cell>
          <cell r="C21467" t="str">
            <v>FAUSTO  GARCIA CALDERON</v>
          </cell>
          <cell r="F21467">
            <v>46009.348333333335</v>
          </cell>
          <cell r="G21467">
            <v>46017.346736111111</v>
          </cell>
          <cell r="H21467">
            <v>0</v>
          </cell>
          <cell r="O21467">
            <v>968100</v>
          </cell>
        </row>
        <row r="21468">
          <cell r="A21468">
            <v>46015</v>
          </cell>
          <cell r="C21468" t="str">
            <v>CARLOS ANDRES HERNANDEZ MARTINEZ</v>
          </cell>
          <cell r="F21468">
            <v>46013.408935185187</v>
          </cell>
          <cell r="G21468">
            <v>46014.408773148149</v>
          </cell>
          <cell r="H21468">
            <v>3</v>
          </cell>
          <cell r="O21468">
            <v>980750.01</v>
          </cell>
        </row>
        <row r="21469">
          <cell r="A21469">
            <v>46015</v>
          </cell>
          <cell r="C21469" t="str">
            <v>CAROLA CACEROLA SAS</v>
          </cell>
          <cell r="F21469">
            <v>46009.328946759262</v>
          </cell>
          <cell r="G21469">
            <v>46010.32880787037</v>
          </cell>
          <cell r="H21469">
            <v>7</v>
          </cell>
          <cell r="O21469">
            <v>464799.99</v>
          </cell>
        </row>
        <row r="21470">
          <cell r="A21470">
            <v>46015</v>
          </cell>
          <cell r="C21470" t="str">
            <v>CAROLA CACEROLA SAS</v>
          </cell>
          <cell r="F21470">
            <v>46011.422430555554</v>
          </cell>
          <cell r="G21470">
            <v>46012.422430555554</v>
          </cell>
          <cell r="H21470">
            <v>5</v>
          </cell>
          <cell r="O21470">
            <v>159000</v>
          </cell>
        </row>
        <row r="21471">
          <cell r="A21471">
            <v>46015</v>
          </cell>
          <cell r="C21471" t="str">
            <v>CAROLA CACEROLA SAS</v>
          </cell>
          <cell r="F21471">
            <v>46013.372604166667</v>
          </cell>
          <cell r="G21471">
            <v>46014.372476851851</v>
          </cell>
          <cell r="H21471">
            <v>3</v>
          </cell>
          <cell r="O21471">
            <v>404799.99</v>
          </cell>
        </row>
        <row r="21472">
          <cell r="A21472">
            <v>46015</v>
          </cell>
          <cell r="C21472" t="str">
            <v>ROJAS TRIANA ANGIE JULIETH</v>
          </cell>
          <cell r="F21472">
            <v>46013.590150462966</v>
          </cell>
          <cell r="G21472">
            <v>46014.590057870373</v>
          </cell>
          <cell r="H21472">
            <v>3</v>
          </cell>
          <cell r="O21472">
            <v>1619000</v>
          </cell>
        </row>
        <row r="21473">
          <cell r="A21473">
            <v>46015</v>
          </cell>
          <cell r="C21473" t="str">
            <v>NUEVO DON PLUS SAS</v>
          </cell>
          <cell r="F21473">
            <v>46010.327141203707</v>
          </cell>
          <cell r="G21473">
            <v>46018.326956018522</v>
          </cell>
          <cell r="H21473">
            <v>-1</v>
          </cell>
          <cell r="O21473">
            <v>1937900</v>
          </cell>
        </row>
        <row r="21474">
          <cell r="A21474">
            <v>46015</v>
          </cell>
          <cell r="C21474" t="str">
            <v>MARIA CRISTINA JAIME</v>
          </cell>
          <cell r="F21474">
            <v>46015.234247685185</v>
          </cell>
          <cell r="G21474">
            <v>46016.234027777777</v>
          </cell>
          <cell r="H21474">
            <v>1</v>
          </cell>
          <cell r="O21474">
            <v>2128900</v>
          </cell>
        </row>
        <row r="21475">
          <cell r="A21475">
            <v>46015</v>
          </cell>
          <cell r="C21475" t="str">
            <v>DOROTEA PARRILLA BAR SAS</v>
          </cell>
          <cell r="F21475">
            <v>46008.376550925925</v>
          </cell>
          <cell r="G21475">
            <v>46012.376435185186</v>
          </cell>
          <cell r="H21475">
            <v>5</v>
          </cell>
          <cell r="O21475">
            <v>1500400</v>
          </cell>
        </row>
        <row r="21476">
          <cell r="A21476">
            <v>46015</v>
          </cell>
          <cell r="C21476" t="str">
            <v>DOROTEA PARRILLA BAR SAS</v>
          </cell>
          <cell r="F21476">
            <v>46008.616782407407</v>
          </cell>
          <cell r="G21476">
            <v>46012.616620370369</v>
          </cell>
          <cell r="H21476">
            <v>5</v>
          </cell>
          <cell r="O21476">
            <v>1330500</v>
          </cell>
        </row>
        <row r="21477">
          <cell r="A21477">
            <v>46015</v>
          </cell>
          <cell r="C21477" t="str">
            <v>ALIANZA DOC SAS</v>
          </cell>
          <cell r="F21477">
            <v>45993.360833333332</v>
          </cell>
          <cell r="G21477">
            <v>46001.359548611108</v>
          </cell>
          <cell r="H21477">
            <v>16</v>
          </cell>
          <cell r="O21477">
            <v>3689300</v>
          </cell>
        </row>
        <row r="21478">
          <cell r="A21478">
            <v>46015</v>
          </cell>
          <cell r="C21478" t="str">
            <v>ALIANZA DOC SAS</v>
          </cell>
          <cell r="F21478">
            <v>46013.318402777775</v>
          </cell>
          <cell r="G21478">
            <v>46021.318298611113</v>
          </cell>
          <cell r="H21478">
            <v>-4</v>
          </cell>
          <cell r="O21478">
            <v>3652800</v>
          </cell>
        </row>
        <row r="21479">
          <cell r="A21479">
            <v>46015</v>
          </cell>
          <cell r="C21479" t="str">
            <v>ALIMENTOS BENAL SAS</v>
          </cell>
          <cell r="F21479">
            <v>45985.311180555553</v>
          </cell>
          <cell r="G21479">
            <v>46015.311030092591</v>
          </cell>
          <cell r="H21479">
            <v>2</v>
          </cell>
          <cell r="O21479">
            <v>1495200</v>
          </cell>
        </row>
        <row r="21480">
          <cell r="A21480">
            <v>46015</v>
          </cell>
          <cell r="C21480" t="str">
            <v>ALIMENTOS BENAL SAS</v>
          </cell>
          <cell r="F21480">
            <v>45985.529317129629</v>
          </cell>
          <cell r="G21480">
            <v>46015.528321759259</v>
          </cell>
          <cell r="H21480">
            <v>2</v>
          </cell>
          <cell r="O21480">
            <v>3604216.5120000001</v>
          </cell>
        </row>
        <row r="21481">
          <cell r="A21481">
            <v>46015</v>
          </cell>
          <cell r="C21481" t="str">
            <v>ALIMENTOS BENAL SAS</v>
          </cell>
          <cell r="F21481">
            <v>45987.270925925928</v>
          </cell>
          <cell r="G21481">
            <v>46017.270671296297</v>
          </cell>
          <cell r="H21481">
            <v>0</v>
          </cell>
          <cell r="O21481">
            <v>4514233.38</v>
          </cell>
        </row>
        <row r="21482">
          <cell r="A21482">
            <v>46015</v>
          </cell>
          <cell r="C21482" t="str">
            <v>GATE GOURMET COLOMBIA SAS</v>
          </cell>
          <cell r="F21482">
            <v>46014.245833333334</v>
          </cell>
          <cell r="G21482">
            <v>46044.238900462966</v>
          </cell>
          <cell r="H21482">
            <v>-27</v>
          </cell>
          <cell r="O21482">
            <v>10673447</v>
          </cell>
        </row>
        <row r="21483">
          <cell r="A21483">
            <v>46015</v>
          </cell>
          <cell r="C21483" t="str">
            <v>GATE GOURMET COLOMBIA SAS</v>
          </cell>
          <cell r="F21483">
            <v>46015.206516203703</v>
          </cell>
          <cell r="G21483">
            <v>46045.206516203703</v>
          </cell>
          <cell r="H21483">
            <v>-28</v>
          </cell>
          <cell r="O21483">
            <v>2300000</v>
          </cell>
        </row>
        <row r="21484">
          <cell r="A21484">
            <v>46015</v>
          </cell>
          <cell r="F21484">
            <v>45980.547222222223</v>
          </cell>
          <cell r="G21484">
            <v>46010.533148148148</v>
          </cell>
          <cell r="H21484">
            <v>7</v>
          </cell>
          <cell r="O21484">
            <v>880984</v>
          </cell>
        </row>
        <row r="21485">
          <cell r="A21485">
            <v>46015</v>
          </cell>
          <cell r="F21485">
            <v>45986.458773148152</v>
          </cell>
          <cell r="G21485">
            <v>46016.458414351851</v>
          </cell>
          <cell r="H21485">
            <v>1</v>
          </cell>
          <cell r="O21485">
            <v>535347.5</v>
          </cell>
        </row>
        <row r="21486">
          <cell r="A21486">
            <v>46015</v>
          </cell>
          <cell r="F21486">
            <v>45986.460960648146</v>
          </cell>
          <cell r="G21486">
            <v>46016.460810185185</v>
          </cell>
          <cell r="H21486">
            <v>1</v>
          </cell>
          <cell r="O21486">
            <v>922551</v>
          </cell>
        </row>
        <row r="21487">
          <cell r="A21487">
            <v>46015</v>
          </cell>
          <cell r="F21487">
            <v>45986.462812500002</v>
          </cell>
          <cell r="G21487">
            <v>46016.462476851855</v>
          </cell>
          <cell r="H21487">
            <v>1</v>
          </cell>
          <cell r="O21487">
            <v>660344</v>
          </cell>
        </row>
        <row r="21488">
          <cell r="A21488">
            <v>46015</v>
          </cell>
          <cell r="F21488">
            <v>45986.468229166669</v>
          </cell>
          <cell r="G21488">
            <v>46016.468124999999</v>
          </cell>
          <cell r="H21488">
            <v>1</v>
          </cell>
          <cell r="O21488">
            <v>188479.75</v>
          </cell>
        </row>
        <row r="21489">
          <cell r="A21489">
            <v>46015</v>
          </cell>
          <cell r="F21489">
            <v>45986.512638888889</v>
          </cell>
          <cell r="G21489">
            <v>46016.512430555558</v>
          </cell>
          <cell r="H21489">
            <v>1</v>
          </cell>
          <cell r="O21489">
            <v>693932.5</v>
          </cell>
        </row>
        <row r="21490">
          <cell r="A21490">
            <v>46015</v>
          </cell>
          <cell r="C21490" t="str">
            <v>GERMAN NAVAS PINZON</v>
          </cell>
          <cell r="F21490">
            <v>46006.190775462965</v>
          </cell>
          <cell r="G21490">
            <v>46014.186435185184</v>
          </cell>
          <cell r="H21490">
            <v>3</v>
          </cell>
          <cell r="O21490">
            <v>472100</v>
          </cell>
        </row>
        <row r="21491">
          <cell r="A21491">
            <v>46015</v>
          </cell>
          <cell r="C21491" t="str">
            <v>GERMAN NAVAS PINZON</v>
          </cell>
          <cell r="F21491">
            <v>46009.619791666664</v>
          </cell>
          <cell r="G21491">
            <v>46017.61822916667</v>
          </cell>
          <cell r="H21491">
            <v>0</v>
          </cell>
          <cell r="O21491">
            <v>267000</v>
          </cell>
        </row>
        <row r="21492">
          <cell r="A21492">
            <v>46015</v>
          </cell>
          <cell r="C21492" t="str">
            <v>VENTAS MOSTRADOR</v>
          </cell>
          <cell r="F21492">
            <v>46015</v>
          </cell>
          <cell r="G21492">
            <v>46015</v>
          </cell>
          <cell r="H21492">
            <v>0</v>
          </cell>
          <cell r="O21492">
            <v>836383</v>
          </cell>
        </row>
        <row r="21493">
          <cell r="A21493">
            <v>46015</v>
          </cell>
          <cell r="C21493" t="str">
            <v>VENTAS MOSTRADOR</v>
          </cell>
          <cell r="F21493">
            <v>46015</v>
          </cell>
          <cell r="G21493">
            <v>46015</v>
          </cell>
          <cell r="H21493">
            <v>0</v>
          </cell>
          <cell r="O21493">
            <v>1624494</v>
          </cell>
        </row>
        <row r="21494">
          <cell r="A21494">
            <v>46015</v>
          </cell>
          <cell r="C21494" t="str">
            <v>ROBINFOOD COLOMBIA SAS</v>
          </cell>
          <cell r="F21494">
            <v>45975.360358796293</v>
          </cell>
          <cell r="G21494">
            <v>46005.360254629632</v>
          </cell>
          <cell r="H21494">
            <v>12</v>
          </cell>
          <cell r="O21494">
            <v>3226586.4</v>
          </cell>
        </row>
        <row r="21495">
          <cell r="A21495">
            <v>46015</v>
          </cell>
          <cell r="C21495" t="str">
            <v>ROBINFOOD COLOMBIA SAS</v>
          </cell>
          <cell r="F21495">
            <v>45975.361377314817</v>
          </cell>
          <cell r="G21495">
            <v>46005.361377314817</v>
          </cell>
          <cell r="H21495">
            <v>12</v>
          </cell>
          <cell r="O21495">
            <v>677184.8</v>
          </cell>
        </row>
        <row r="21496">
          <cell r="A21496">
            <v>46015</v>
          </cell>
          <cell r="C21496" t="str">
            <v>BACO FOODS COLOMBIA S.A.S</v>
          </cell>
          <cell r="F21496">
            <v>45969.469733796293</v>
          </cell>
          <cell r="G21496">
            <v>45999.464328703703</v>
          </cell>
          <cell r="H21496">
            <v>18</v>
          </cell>
          <cell r="O21496">
            <v>1152000</v>
          </cell>
        </row>
        <row r="21497">
          <cell r="A21497">
            <v>46015</v>
          </cell>
          <cell r="C21497" t="str">
            <v>BACO FOODS COLOMBIA S.A.S</v>
          </cell>
          <cell r="F21497">
            <v>45972.539456018516</v>
          </cell>
          <cell r="G21497">
            <v>46002.539247685185</v>
          </cell>
          <cell r="H21497">
            <v>15</v>
          </cell>
          <cell r="O21497">
            <v>651600</v>
          </cell>
        </row>
        <row r="21498">
          <cell r="A21498">
            <v>46015</v>
          </cell>
          <cell r="C21498" t="str">
            <v>BACO FOODS COLOMBIA S.A.S</v>
          </cell>
          <cell r="F21498">
            <v>45973.517002314817</v>
          </cell>
          <cell r="G21498">
            <v>46003.515694444446</v>
          </cell>
          <cell r="H21498">
            <v>14</v>
          </cell>
          <cell r="O21498">
            <v>1140000</v>
          </cell>
        </row>
        <row r="21499">
          <cell r="A21499">
            <v>46015</v>
          </cell>
          <cell r="C21499" t="str">
            <v>BACO FOODS COLOMBIA S.A.S</v>
          </cell>
          <cell r="F21499">
            <v>45976.449097222219</v>
          </cell>
          <cell r="G21499">
            <v>46006.448101851849</v>
          </cell>
          <cell r="H21499">
            <v>11</v>
          </cell>
          <cell r="O21499">
            <v>1228000</v>
          </cell>
        </row>
        <row r="21500">
          <cell r="A21500">
            <v>46015</v>
          </cell>
          <cell r="C21500" t="str">
            <v>BACO FOODS COLOMBIA S.A.S</v>
          </cell>
          <cell r="F21500">
            <v>45979.434016203704</v>
          </cell>
          <cell r="G21500">
            <v>46009.431944444441</v>
          </cell>
          <cell r="H21500">
            <v>8</v>
          </cell>
          <cell r="O21500">
            <v>331200</v>
          </cell>
        </row>
        <row r="21501">
          <cell r="A21501">
            <v>46015</v>
          </cell>
          <cell r="C21501" t="str">
            <v>BACO FOODS COLOMBIA S.A.S</v>
          </cell>
          <cell r="F21501">
            <v>45983.456087962964</v>
          </cell>
          <cell r="G21501">
            <v>46013.455995370372</v>
          </cell>
          <cell r="H21501">
            <v>4</v>
          </cell>
          <cell r="O21501">
            <v>721800</v>
          </cell>
        </row>
        <row r="21502">
          <cell r="A21502">
            <v>46015</v>
          </cell>
          <cell r="C21502" t="str">
            <v>PAULA JINNET ARDILA GOMEZ</v>
          </cell>
          <cell r="F21502">
            <v>46014.41615740741</v>
          </cell>
          <cell r="G21502">
            <v>46015.416006944448</v>
          </cell>
          <cell r="H21502">
            <v>2</v>
          </cell>
          <cell r="O21502">
            <v>427800</v>
          </cell>
        </row>
        <row r="21503">
          <cell r="A21503">
            <v>46015</v>
          </cell>
          <cell r="C21503" t="str">
            <v>ALBA MARIA GONZALEZ IBAÑEZ</v>
          </cell>
          <cell r="F21503">
            <v>46010.353645833333</v>
          </cell>
          <cell r="G21503">
            <v>46011.35355324074</v>
          </cell>
          <cell r="H21503">
            <v>6</v>
          </cell>
          <cell r="O21503">
            <v>481800</v>
          </cell>
        </row>
        <row r="21504">
          <cell r="A21504">
            <v>46016</v>
          </cell>
          <cell r="C21504" t="str">
            <v>ELSY  GORDILLO GIL</v>
          </cell>
          <cell r="F21504">
            <v>46015.359756944446</v>
          </cell>
          <cell r="G21504">
            <v>46016.358634259261</v>
          </cell>
          <cell r="H21504">
            <v>1</v>
          </cell>
          <cell r="O21504">
            <v>233010</v>
          </cell>
        </row>
        <row r="21505">
          <cell r="A21505">
            <v>46016</v>
          </cell>
          <cell r="C21505" t="str">
            <v>VENTAS MOSTRADOR</v>
          </cell>
          <cell r="F21505">
            <v>46016</v>
          </cell>
          <cell r="G21505">
            <v>46016</v>
          </cell>
          <cell r="H21505">
            <v>0</v>
          </cell>
          <cell r="O21505">
            <v>1282360</v>
          </cell>
        </row>
        <row r="21506">
          <cell r="A21506">
            <v>46016</v>
          </cell>
          <cell r="C21506" t="str">
            <v>VENTAS MOSTRADOR</v>
          </cell>
          <cell r="F21506">
            <v>46016</v>
          </cell>
          <cell r="G21506">
            <v>46016</v>
          </cell>
          <cell r="H21506">
            <v>0</v>
          </cell>
          <cell r="O21506">
            <v>2466271</v>
          </cell>
        </row>
        <row r="21507">
          <cell r="A21507">
            <v>46017</v>
          </cell>
          <cell r="C21507" t="str">
            <v>DOROTEA PARRILLA BAR SAS</v>
          </cell>
          <cell r="F21507">
            <v>46015</v>
          </cell>
          <cell r="G21507">
            <v>46019</v>
          </cell>
          <cell r="H21507">
            <v>1</v>
          </cell>
          <cell r="O21507">
            <v>1586400</v>
          </cell>
        </row>
        <row r="21508">
          <cell r="A21508">
            <v>46017</v>
          </cell>
          <cell r="C21508" t="str">
            <v>DOROTEA PARRILA SAS</v>
          </cell>
          <cell r="F21508">
            <v>46009</v>
          </cell>
          <cell r="G21508">
            <v>46010</v>
          </cell>
          <cell r="H21508">
            <v>10</v>
          </cell>
          <cell r="O21508">
            <v>2093900</v>
          </cell>
        </row>
        <row r="21509">
          <cell r="A21509">
            <v>46017</v>
          </cell>
          <cell r="C21509" t="str">
            <v>DOROTEA PARRILA SAS</v>
          </cell>
          <cell r="F21509">
            <v>46014</v>
          </cell>
          <cell r="G21509">
            <v>46015</v>
          </cell>
          <cell r="H21509">
            <v>5</v>
          </cell>
          <cell r="O21509">
            <v>2596000</v>
          </cell>
        </row>
        <row r="21510">
          <cell r="A21510">
            <v>46017</v>
          </cell>
          <cell r="C21510" t="str">
            <v>MERCADOS BM SAS</v>
          </cell>
          <cell r="F21510">
            <v>46007</v>
          </cell>
          <cell r="G21510">
            <v>46015</v>
          </cell>
          <cell r="H21510">
            <v>5</v>
          </cell>
          <cell r="O21510">
            <v>4638267.7429999998</v>
          </cell>
        </row>
        <row r="21511">
          <cell r="A21511">
            <v>46017</v>
          </cell>
          <cell r="C21511" t="str">
            <v>GRUPO ARTAK S.A.S</v>
          </cell>
          <cell r="F21511">
            <v>45995</v>
          </cell>
          <cell r="G21511">
            <v>46025</v>
          </cell>
          <cell r="H21511">
            <v>-5</v>
          </cell>
          <cell r="O21511">
            <v>1217700</v>
          </cell>
        </row>
        <row r="21512">
          <cell r="A21512">
            <v>46017</v>
          </cell>
          <cell r="C21512" t="str">
            <v>GRUPO ARTAK S.A.S</v>
          </cell>
          <cell r="F21512">
            <v>45996</v>
          </cell>
          <cell r="G21512">
            <v>46026</v>
          </cell>
          <cell r="H21512">
            <v>-6</v>
          </cell>
          <cell r="O21512">
            <v>864000</v>
          </cell>
        </row>
        <row r="21513">
          <cell r="A21513">
            <v>46017</v>
          </cell>
          <cell r="C21513" t="str">
            <v>GRUPO ARTAK S.A.S</v>
          </cell>
          <cell r="F21513">
            <v>46001</v>
          </cell>
          <cell r="G21513">
            <v>46031</v>
          </cell>
          <cell r="H21513">
            <v>-11</v>
          </cell>
          <cell r="O21513">
            <v>654500</v>
          </cell>
        </row>
        <row r="21514">
          <cell r="A21514">
            <v>46017</v>
          </cell>
          <cell r="C21514" t="str">
            <v>GRUPO ARTAK S.A.S</v>
          </cell>
          <cell r="F21514">
            <v>46001</v>
          </cell>
          <cell r="G21514">
            <v>46031</v>
          </cell>
          <cell r="H21514">
            <v>-11</v>
          </cell>
          <cell r="O21514">
            <v>127320</v>
          </cell>
        </row>
        <row r="21515">
          <cell r="A21515">
            <v>46017</v>
          </cell>
          <cell r="C21515" t="str">
            <v>GRUPO ARTAK S.A.S</v>
          </cell>
          <cell r="F21515">
            <v>46006</v>
          </cell>
          <cell r="G21515">
            <v>46036</v>
          </cell>
          <cell r="H21515">
            <v>-16</v>
          </cell>
          <cell r="O21515">
            <v>3890700</v>
          </cell>
        </row>
        <row r="21516">
          <cell r="A21516">
            <v>46017</v>
          </cell>
          <cell r="C21516" t="str">
            <v>GRUPO ARTAK S.A.S</v>
          </cell>
          <cell r="F21516">
            <v>46008</v>
          </cell>
          <cell r="G21516">
            <v>46038</v>
          </cell>
          <cell r="H21516">
            <v>-18</v>
          </cell>
          <cell r="O21516">
            <v>349600</v>
          </cell>
        </row>
        <row r="21517">
          <cell r="A21517">
            <v>46017</v>
          </cell>
          <cell r="C21517" t="str">
            <v>TIGRE COLOMBIA S.A.S</v>
          </cell>
          <cell r="F21517">
            <v>46013</v>
          </cell>
          <cell r="G21517">
            <v>46021</v>
          </cell>
          <cell r="H21517">
            <v>-1</v>
          </cell>
          <cell r="O21517">
            <v>1550000</v>
          </cell>
        </row>
        <row r="21518">
          <cell r="A21518">
            <v>46017</v>
          </cell>
          <cell r="C21518" t="str">
            <v>TIGRE COLOMBIA S.A.S</v>
          </cell>
          <cell r="F21518">
            <v>46013</v>
          </cell>
          <cell r="G21518">
            <v>46021</v>
          </cell>
          <cell r="H21518">
            <v>-1</v>
          </cell>
          <cell r="O21518">
            <v>1395000</v>
          </cell>
        </row>
        <row r="21519">
          <cell r="A21519">
            <v>46017</v>
          </cell>
          <cell r="C21519" t="str">
            <v>TIGRE COLOMBIA S.A.S</v>
          </cell>
          <cell r="F21519">
            <v>46013</v>
          </cell>
          <cell r="G21519">
            <v>46021</v>
          </cell>
          <cell r="H21519">
            <v>-1</v>
          </cell>
          <cell r="O21519">
            <v>1550000</v>
          </cell>
        </row>
        <row r="21520">
          <cell r="A21520">
            <v>46017</v>
          </cell>
          <cell r="C21520" t="str">
            <v>TIGRE COLOMBIA S.A.S</v>
          </cell>
          <cell r="F21520">
            <v>46013</v>
          </cell>
          <cell r="G21520">
            <v>46021</v>
          </cell>
          <cell r="H21520">
            <v>-1</v>
          </cell>
          <cell r="O21520">
            <v>1240000</v>
          </cell>
        </row>
        <row r="21521">
          <cell r="A21521">
            <v>46017</v>
          </cell>
          <cell r="C21521" t="str">
            <v>SONIA CONTANZA CARDENAS MURCIA</v>
          </cell>
          <cell r="F21521">
            <v>46015</v>
          </cell>
          <cell r="G21521">
            <v>46016</v>
          </cell>
          <cell r="H21521">
            <v>4</v>
          </cell>
          <cell r="O21521">
            <v>242100</v>
          </cell>
        </row>
        <row r="21522">
          <cell r="A21522">
            <v>46017</v>
          </cell>
          <cell r="C21522" t="str">
            <v>FABIAN LEONARGO GOMEZ JUNCA</v>
          </cell>
          <cell r="F21522">
            <v>46015</v>
          </cell>
          <cell r="G21522">
            <v>46016</v>
          </cell>
          <cell r="H21522">
            <v>4</v>
          </cell>
          <cell r="O21522">
            <v>102400</v>
          </cell>
        </row>
        <row r="21523">
          <cell r="A21523">
            <v>46017</v>
          </cell>
          <cell r="C21523" t="str">
            <v>VENTAS MOSTRADOR</v>
          </cell>
          <cell r="F21523">
            <v>46017</v>
          </cell>
          <cell r="G21523">
            <v>46017</v>
          </cell>
          <cell r="H21523">
            <v>0</v>
          </cell>
          <cell r="O21523">
            <v>12360</v>
          </cell>
        </row>
        <row r="21524">
          <cell r="A21524">
            <v>46017</v>
          </cell>
          <cell r="C21524" t="str">
            <v>VENTAS MOSTRADOR</v>
          </cell>
          <cell r="F21524">
            <v>46017</v>
          </cell>
          <cell r="G21524">
            <v>46017</v>
          </cell>
          <cell r="H21524">
            <v>0</v>
          </cell>
          <cell r="O21524">
            <v>12600</v>
          </cell>
        </row>
        <row r="21525">
          <cell r="A21525">
            <v>46017</v>
          </cell>
          <cell r="C21525" t="str">
            <v>VENTAS MOSTRADOR</v>
          </cell>
          <cell r="F21525">
            <v>46017</v>
          </cell>
          <cell r="G21525">
            <v>46017</v>
          </cell>
          <cell r="H21525">
            <v>0</v>
          </cell>
          <cell r="O21525">
            <v>14000</v>
          </cell>
        </row>
        <row r="21526">
          <cell r="A21526">
            <v>46017</v>
          </cell>
          <cell r="C21526" t="str">
            <v>VENTAS MOSTRADOR</v>
          </cell>
          <cell r="F21526">
            <v>46017</v>
          </cell>
          <cell r="G21526">
            <v>46017</v>
          </cell>
          <cell r="H21526">
            <v>0</v>
          </cell>
          <cell r="O21526">
            <v>16000</v>
          </cell>
        </row>
        <row r="21527">
          <cell r="A21527">
            <v>46017</v>
          </cell>
          <cell r="C21527" t="str">
            <v>VENTAS MOSTRADOR</v>
          </cell>
          <cell r="F21527">
            <v>46017</v>
          </cell>
          <cell r="G21527">
            <v>46017</v>
          </cell>
          <cell r="H21527">
            <v>0</v>
          </cell>
          <cell r="O21527">
            <v>20150</v>
          </cell>
        </row>
        <row r="21528">
          <cell r="A21528">
            <v>46017</v>
          </cell>
          <cell r="C21528" t="str">
            <v>VENTAS MOSTRADOR</v>
          </cell>
          <cell r="F21528">
            <v>46017</v>
          </cell>
          <cell r="G21528">
            <v>46017</v>
          </cell>
          <cell r="H21528">
            <v>0</v>
          </cell>
          <cell r="O21528">
            <v>20200</v>
          </cell>
        </row>
        <row r="21529">
          <cell r="A21529">
            <v>46017</v>
          </cell>
          <cell r="C21529" t="str">
            <v>VENTAS MOSTRADOR</v>
          </cell>
          <cell r="F21529">
            <v>46017</v>
          </cell>
          <cell r="G21529">
            <v>46017</v>
          </cell>
          <cell r="H21529">
            <v>0</v>
          </cell>
          <cell r="O21529">
            <v>20750</v>
          </cell>
        </row>
        <row r="21530">
          <cell r="A21530">
            <v>46017</v>
          </cell>
          <cell r="C21530" t="str">
            <v>VENTAS MOSTRADOR</v>
          </cell>
          <cell r="F21530">
            <v>46017</v>
          </cell>
          <cell r="G21530">
            <v>46017</v>
          </cell>
          <cell r="H21530">
            <v>0</v>
          </cell>
          <cell r="O21530">
            <v>31850</v>
          </cell>
        </row>
        <row r="21531">
          <cell r="A21531">
            <v>46017</v>
          </cell>
          <cell r="C21531" t="str">
            <v>VENTAS MOSTRADOR</v>
          </cell>
          <cell r="F21531">
            <v>46017</v>
          </cell>
          <cell r="G21531">
            <v>46017</v>
          </cell>
          <cell r="H21531">
            <v>0</v>
          </cell>
          <cell r="O21531">
            <v>39000</v>
          </cell>
        </row>
        <row r="21532">
          <cell r="A21532">
            <v>46017</v>
          </cell>
          <cell r="C21532" t="str">
            <v>VENTAS MOSTRADOR</v>
          </cell>
          <cell r="F21532">
            <v>46017</v>
          </cell>
          <cell r="G21532">
            <v>46017</v>
          </cell>
          <cell r="H21532">
            <v>0</v>
          </cell>
          <cell r="O21532">
            <v>118696</v>
          </cell>
        </row>
        <row r="21533">
          <cell r="A21533">
            <v>46017</v>
          </cell>
          <cell r="C21533" t="str">
            <v>VENTAS MOSTRADOR</v>
          </cell>
          <cell r="F21533">
            <v>46017</v>
          </cell>
          <cell r="G21533">
            <v>46017</v>
          </cell>
          <cell r="H21533">
            <v>0</v>
          </cell>
          <cell r="O21533">
            <v>121575</v>
          </cell>
        </row>
        <row r="21534">
          <cell r="A21534">
            <v>46017</v>
          </cell>
          <cell r="C21534" t="str">
            <v>VENTAS MOSTRADOR</v>
          </cell>
          <cell r="F21534">
            <v>46017</v>
          </cell>
          <cell r="G21534">
            <v>46017</v>
          </cell>
          <cell r="H21534">
            <v>0</v>
          </cell>
          <cell r="O21534">
            <v>178712</v>
          </cell>
        </row>
        <row r="21535">
          <cell r="A21535">
            <v>46017</v>
          </cell>
          <cell r="C21535" t="str">
            <v>MESABAR SAS</v>
          </cell>
          <cell r="F21535">
            <v>46008.559293981481</v>
          </cell>
          <cell r="G21535">
            <v>46016.559224537035</v>
          </cell>
          <cell r="H21535">
            <v>4</v>
          </cell>
          <cell r="O21535">
            <v>1794580</v>
          </cell>
        </row>
        <row r="21536">
          <cell r="A21536">
            <v>46017</v>
          </cell>
          <cell r="C21536" t="str">
            <v>INVERSIONES MI TIERRITA SAS</v>
          </cell>
          <cell r="F21536">
            <v>45988.371747685182</v>
          </cell>
          <cell r="G21536">
            <v>46003.370324074072</v>
          </cell>
          <cell r="H21536">
            <v>17</v>
          </cell>
          <cell r="O21536">
            <v>1692891.29394</v>
          </cell>
        </row>
        <row r="21537">
          <cell r="A21537">
            <v>46017</v>
          </cell>
          <cell r="C21537" t="str">
            <v>INVERSIONES MI TIERRITA SAS</v>
          </cell>
          <cell r="F21537">
            <v>45995.393807870372</v>
          </cell>
          <cell r="G21537">
            <v>46010.393738425926</v>
          </cell>
          <cell r="H21537">
            <v>10</v>
          </cell>
          <cell r="O21537">
            <v>532685.51399999997</v>
          </cell>
        </row>
        <row r="21538">
          <cell r="A21538">
            <v>46017</v>
          </cell>
          <cell r="C21538" t="str">
            <v>INVERSIONES MI TIERRITA SAS</v>
          </cell>
          <cell r="F21538">
            <v>45996.406898148147</v>
          </cell>
          <cell r="G21538">
            <v>46011.406898148147</v>
          </cell>
          <cell r="H21538">
            <v>9</v>
          </cell>
          <cell r="O21538">
            <v>2338080.108</v>
          </cell>
        </row>
        <row r="21539">
          <cell r="A21539">
            <v>46017</v>
          </cell>
          <cell r="C21539" t="str">
            <v>INVERSIONES MI TIERRITA SAS</v>
          </cell>
          <cell r="F21539">
            <v>46002.331828703704</v>
          </cell>
          <cell r="G21539">
            <v>46017.331550925926</v>
          </cell>
          <cell r="H21539">
            <v>3</v>
          </cell>
          <cell r="O21539">
            <v>2589036.8280000002</v>
          </cell>
        </row>
        <row r="21540">
          <cell r="A21540">
            <v>46017</v>
          </cell>
          <cell r="C21540" t="str">
            <v>INVERSIONES MI TIERRITA SAS</v>
          </cell>
          <cell r="F21540">
            <v>46002.332662037035</v>
          </cell>
          <cell r="G21540">
            <v>46017.332465277781</v>
          </cell>
          <cell r="H21540">
            <v>3</v>
          </cell>
          <cell r="O21540">
            <v>2888706.0399000002</v>
          </cell>
        </row>
        <row r="21541">
          <cell r="A21541">
            <v>46017</v>
          </cell>
          <cell r="C21541" t="str">
            <v>VENTAS MOSTRADOR</v>
          </cell>
          <cell r="F21541">
            <v>46017</v>
          </cell>
          <cell r="G21541">
            <v>46017</v>
          </cell>
          <cell r="H21541">
            <v>0</v>
          </cell>
          <cell r="O21541">
            <v>1126080</v>
          </cell>
        </row>
        <row r="21542">
          <cell r="A21542">
            <v>46017</v>
          </cell>
          <cell r="C21542" t="str">
            <v>DUARTE POSADA VALERIA</v>
          </cell>
          <cell r="F21542">
            <v>45995.400150462963</v>
          </cell>
          <cell r="G21542">
            <v>46025.394178240742</v>
          </cell>
          <cell r="H21542">
            <v>-4</v>
          </cell>
          <cell r="O21542">
            <v>564000</v>
          </cell>
        </row>
        <row r="21543">
          <cell r="A21543">
            <v>46017</v>
          </cell>
          <cell r="C21543" t="str">
            <v>ANA MARIA DANGOND</v>
          </cell>
          <cell r="F21543">
            <v>46011.497210648151</v>
          </cell>
          <cell r="G21543">
            <v>46012.497037037036</v>
          </cell>
          <cell r="H21543">
            <v>9</v>
          </cell>
          <cell r="O21543">
            <v>651600</v>
          </cell>
        </row>
        <row r="21544">
          <cell r="A21544">
            <v>46017</v>
          </cell>
          <cell r="C21544" t="str">
            <v>VENTAS MOSTRADOR</v>
          </cell>
          <cell r="O21544">
            <v>0</v>
          </cell>
        </row>
        <row r="21545">
          <cell r="A21545">
            <v>46017</v>
          </cell>
          <cell r="C21545" t="str">
            <v>PRODUCTOS TOLIMENSES LA RICA S.A.S</v>
          </cell>
          <cell r="F21545">
            <v>46014.185486111113</v>
          </cell>
          <cell r="G21545">
            <v>46022.185370370367</v>
          </cell>
          <cell r="H21545">
            <v>-1</v>
          </cell>
          <cell r="O21545">
            <v>5409600</v>
          </cell>
        </row>
        <row r="21546">
          <cell r="A21546">
            <v>46017</v>
          </cell>
          <cell r="C21546" t="str">
            <v>ELSY  GORDILLO GIL</v>
          </cell>
          <cell r="F21546">
            <v>46017.313888888886</v>
          </cell>
          <cell r="G21546">
            <v>46018.301226851851</v>
          </cell>
          <cell r="H21546">
            <v>3</v>
          </cell>
          <cell r="O21546">
            <v>245940</v>
          </cell>
        </row>
        <row r="21547">
          <cell r="A21547">
            <v>46017</v>
          </cell>
          <cell r="C21547" t="str">
            <v>RICARDO ANTONIO MORE SALCEDO</v>
          </cell>
          <cell r="F21547">
            <v>46014.258043981485</v>
          </cell>
          <cell r="G21547">
            <v>46015.256886574076</v>
          </cell>
          <cell r="H21547">
            <v>6</v>
          </cell>
          <cell r="O21547">
            <v>3127150</v>
          </cell>
        </row>
        <row r="21548">
          <cell r="A21548">
            <v>46017</v>
          </cell>
          <cell r="C21548" t="str">
            <v>BASTIDAS MEDINA MARCELA</v>
          </cell>
          <cell r="F21548">
            <v>46010.317835648151</v>
          </cell>
          <cell r="G21548">
            <v>46018.317685185182</v>
          </cell>
          <cell r="H21548">
            <v>3</v>
          </cell>
          <cell r="O21548">
            <v>153900</v>
          </cell>
        </row>
        <row r="21549">
          <cell r="A21549">
            <v>46017</v>
          </cell>
          <cell r="C21549" t="str">
            <v>JOHAN  MORALES</v>
          </cell>
          <cell r="F21549">
            <v>46017.381782407407</v>
          </cell>
          <cell r="G21549">
            <v>46018.381678240738</v>
          </cell>
          <cell r="H21549">
            <v>3</v>
          </cell>
          <cell r="O21549">
            <v>151700</v>
          </cell>
        </row>
        <row r="21550">
          <cell r="A21550">
            <v>46017</v>
          </cell>
          <cell r="C21550" t="str">
            <v>ANGEL LUIS RIVAS CAMERO</v>
          </cell>
          <cell r="F21550">
            <v>46015.272534722222</v>
          </cell>
          <cell r="G21550">
            <v>46016.271608796298</v>
          </cell>
          <cell r="H21550">
            <v>5</v>
          </cell>
          <cell r="O21550">
            <v>111000</v>
          </cell>
        </row>
        <row r="21551">
          <cell r="A21551">
            <v>46017</v>
          </cell>
          <cell r="C21551" t="str">
            <v>CARLOS ANDRES HERNANDEZ MARTINEZ</v>
          </cell>
          <cell r="F21551">
            <v>46014.555972222224</v>
          </cell>
          <cell r="G21551">
            <v>46015.555879629632</v>
          </cell>
          <cell r="H21551">
            <v>6</v>
          </cell>
          <cell r="O21551">
            <v>1577500.02</v>
          </cell>
        </row>
        <row r="21552">
          <cell r="A21552">
            <v>46017</v>
          </cell>
          <cell r="C21552" t="str">
            <v>CANTINA LA 15 SAS</v>
          </cell>
          <cell r="F21552">
            <v>45976.558113425926</v>
          </cell>
          <cell r="G21552">
            <v>46006.557384259257</v>
          </cell>
          <cell r="H21552">
            <v>15</v>
          </cell>
          <cell r="O21552">
            <v>8873510.9440000001</v>
          </cell>
        </row>
        <row r="21553">
          <cell r="A21553">
            <v>46017</v>
          </cell>
          <cell r="C21553" t="str">
            <v>CANTINA LA 15 SAS</v>
          </cell>
          <cell r="F21553">
            <v>45979.269224537034</v>
          </cell>
          <cell r="G21553">
            <v>46009.202361111114</v>
          </cell>
          <cell r="H21553">
            <v>12</v>
          </cell>
          <cell r="O21553">
            <v>198000</v>
          </cell>
        </row>
        <row r="21554">
          <cell r="A21554">
            <v>46017</v>
          </cell>
          <cell r="C21554" t="str">
            <v>CANTINA LA 15 SAS</v>
          </cell>
          <cell r="F21554">
            <v>45985.616481481484</v>
          </cell>
          <cell r="G21554">
            <v>46015.616354166668</v>
          </cell>
          <cell r="H21554">
            <v>6</v>
          </cell>
          <cell r="O21554">
            <v>6714300</v>
          </cell>
        </row>
        <row r="21555">
          <cell r="A21555">
            <v>46017</v>
          </cell>
          <cell r="C21555" t="str">
            <v>CANTINA LA 15 SAS</v>
          </cell>
          <cell r="F21555">
            <v>45985.620821759258</v>
          </cell>
          <cell r="G21555">
            <v>46015.584282407406</v>
          </cell>
          <cell r="H21555">
            <v>6</v>
          </cell>
          <cell r="O21555">
            <v>1048441.4080000001</v>
          </cell>
        </row>
        <row r="21556">
          <cell r="A21556">
            <v>46017</v>
          </cell>
          <cell r="C21556" t="str">
            <v>PODER BGTA SAS</v>
          </cell>
          <cell r="F21556">
            <v>45988.573344907411</v>
          </cell>
          <cell r="G21556">
            <v>46018.573240740741</v>
          </cell>
          <cell r="H21556">
            <v>3</v>
          </cell>
          <cell r="O21556">
            <v>1156990.148</v>
          </cell>
        </row>
        <row r="21557">
          <cell r="A21557">
            <v>46017</v>
          </cell>
          <cell r="C21557" t="str">
            <v>PODER BGTA SAS</v>
          </cell>
          <cell r="F21557">
            <v>45997.289189814815</v>
          </cell>
          <cell r="G21557">
            <v>46027.288541666669</v>
          </cell>
          <cell r="H21557">
            <v>-6</v>
          </cell>
          <cell r="O21557">
            <v>444751.076</v>
          </cell>
        </row>
        <row r="21558">
          <cell r="A21558">
            <v>46017</v>
          </cell>
          <cell r="C21558" t="str">
            <v>PODER BGTA SAS</v>
          </cell>
          <cell r="F21558">
            <v>45996</v>
          </cell>
          <cell r="G21558">
            <v>46026</v>
          </cell>
          <cell r="H21558">
            <v>-6</v>
          </cell>
          <cell r="O21558">
            <v>1478652.9280000001</v>
          </cell>
        </row>
        <row r="21559">
          <cell r="A21559">
            <v>46017</v>
          </cell>
          <cell r="C21559" t="str">
            <v>PODER BGTA SAS</v>
          </cell>
          <cell r="F21559">
            <v>45997</v>
          </cell>
          <cell r="G21559">
            <v>46027</v>
          </cell>
          <cell r="H21559">
            <v>-7</v>
          </cell>
          <cell r="O21559">
            <v>2160020.34</v>
          </cell>
        </row>
        <row r="21560">
          <cell r="A21560">
            <v>46017</v>
          </cell>
          <cell r="C21560" t="str">
            <v>PODER BGTA SAS</v>
          </cell>
          <cell r="F21560">
            <v>46000</v>
          </cell>
          <cell r="G21560">
            <v>46030</v>
          </cell>
          <cell r="H21560">
            <v>-10</v>
          </cell>
          <cell r="O21560">
            <v>1209571.5560000001</v>
          </cell>
        </row>
        <row r="21561">
          <cell r="A21561">
            <v>46017</v>
          </cell>
          <cell r="C21561" t="str">
            <v>PODER BGTA SAS</v>
          </cell>
          <cell r="F21561">
            <v>46007</v>
          </cell>
          <cell r="G21561">
            <v>46037</v>
          </cell>
          <cell r="H21561">
            <v>-17</v>
          </cell>
          <cell r="O21561">
            <v>2204336.11</v>
          </cell>
        </row>
        <row r="21562">
          <cell r="A21562">
            <v>46017</v>
          </cell>
          <cell r="C21562" t="str">
            <v>PODER BGTA SAS</v>
          </cell>
          <cell r="F21562">
            <v>46008</v>
          </cell>
          <cell r="G21562">
            <v>46038</v>
          </cell>
          <cell r="H21562">
            <v>-18</v>
          </cell>
          <cell r="O21562">
            <v>1240642.388</v>
          </cell>
        </row>
        <row r="21563">
          <cell r="A21563">
            <v>46017</v>
          </cell>
          <cell r="C21563" t="str">
            <v>PODER BGTA SAS</v>
          </cell>
          <cell r="F21563">
            <v>46014</v>
          </cell>
          <cell r="G21563">
            <v>46044</v>
          </cell>
          <cell r="H21563">
            <v>-24</v>
          </cell>
          <cell r="O21563">
            <v>663840.27599999995</v>
          </cell>
        </row>
        <row r="21564">
          <cell r="A21564">
            <v>46017</v>
          </cell>
          <cell r="C21564" t="str">
            <v>PODER BGTA SAS</v>
          </cell>
          <cell r="F21564">
            <v>46017.25818287037</v>
          </cell>
          <cell r="G21564">
            <v>46047.25818287037</v>
          </cell>
          <cell r="H21564">
            <v>-23</v>
          </cell>
          <cell r="O21564">
            <v>1305970.804</v>
          </cell>
        </row>
        <row r="21565">
          <cell r="A21565">
            <v>46017</v>
          </cell>
          <cell r="C21565" t="str">
            <v>OSTAK S.A.S</v>
          </cell>
          <cell r="F21565">
            <v>45994</v>
          </cell>
          <cell r="G21565">
            <v>46024</v>
          </cell>
          <cell r="H21565">
            <v>-4</v>
          </cell>
          <cell r="O21565">
            <v>60800</v>
          </cell>
        </row>
        <row r="21566">
          <cell r="A21566">
            <v>46017</v>
          </cell>
          <cell r="C21566" t="str">
            <v>OSTAK S.A.S</v>
          </cell>
          <cell r="F21566">
            <v>46000</v>
          </cell>
          <cell r="G21566">
            <v>46030</v>
          </cell>
          <cell r="H21566">
            <v>-10</v>
          </cell>
          <cell r="O21566">
            <v>40000</v>
          </cell>
        </row>
        <row r="21567">
          <cell r="A21567">
            <v>46017</v>
          </cell>
          <cell r="C21567" t="str">
            <v>OSTAK S.A.S</v>
          </cell>
          <cell r="F21567">
            <v>46001</v>
          </cell>
          <cell r="G21567">
            <v>46031</v>
          </cell>
          <cell r="H21567">
            <v>-11</v>
          </cell>
          <cell r="O21567">
            <v>57000</v>
          </cell>
        </row>
        <row r="21568">
          <cell r="A21568">
            <v>46017</v>
          </cell>
          <cell r="C21568" t="str">
            <v>OSTAK S.A.S</v>
          </cell>
          <cell r="F21568">
            <v>46001</v>
          </cell>
          <cell r="G21568">
            <v>46031</v>
          </cell>
          <cell r="H21568">
            <v>-11</v>
          </cell>
          <cell r="O21568">
            <v>204670</v>
          </cell>
        </row>
        <row r="21569">
          <cell r="A21569">
            <v>46017</v>
          </cell>
          <cell r="C21569" t="str">
            <v>PODER BGTA SAS</v>
          </cell>
          <cell r="F21569">
            <v>45994</v>
          </cell>
          <cell r="G21569">
            <v>46024</v>
          </cell>
          <cell r="H21569">
            <v>-4</v>
          </cell>
          <cell r="O21569">
            <v>1309356.7279999999</v>
          </cell>
        </row>
        <row r="21570">
          <cell r="A21570">
            <v>46017</v>
          </cell>
          <cell r="C21570" t="str">
            <v>PODER BGTA SAS</v>
          </cell>
          <cell r="F21570">
            <v>45994</v>
          </cell>
          <cell r="G21570">
            <v>46024</v>
          </cell>
          <cell r="H21570">
            <v>-4</v>
          </cell>
          <cell r="O21570">
            <v>476419.424</v>
          </cell>
        </row>
        <row r="21571">
          <cell r="A21571">
            <v>46017</v>
          </cell>
          <cell r="C21571" t="str">
            <v>PODER BGTA SAS</v>
          </cell>
          <cell r="F21571">
            <v>46002</v>
          </cell>
          <cell r="G21571">
            <v>46032</v>
          </cell>
          <cell r="H21571">
            <v>-12</v>
          </cell>
          <cell r="O21571">
            <v>139818.74400000001</v>
          </cell>
        </row>
        <row r="21572">
          <cell r="A21572">
            <v>46017</v>
          </cell>
          <cell r="C21572" t="str">
            <v>PODER BGTA SAS</v>
          </cell>
          <cell r="F21572">
            <v>46003</v>
          </cell>
          <cell r="G21572">
            <v>46033</v>
          </cell>
          <cell r="H21572">
            <v>-13</v>
          </cell>
          <cell r="O21572">
            <v>1499565.9879999999</v>
          </cell>
        </row>
        <row r="21573">
          <cell r="A21573">
            <v>46017</v>
          </cell>
          <cell r="C21573" t="str">
            <v>PODER BGTA SAS</v>
          </cell>
          <cell r="F21573">
            <v>46008</v>
          </cell>
          <cell r="G21573">
            <v>46038</v>
          </cell>
          <cell r="H21573">
            <v>-18</v>
          </cell>
          <cell r="O21573">
            <v>157943.39600000001</v>
          </cell>
        </row>
        <row r="21574">
          <cell r="A21574">
            <v>46017</v>
          </cell>
          <cell r="C21574" t="str">
            <v>XICO SAS</v>
          </cell>
          <cell r="F21574">
            <v>45995</v>
          </cell>
          <cell r="G21574">
            <v>46025</v>
          </cell>
          <cell r="H21574">
            <v>-5</v>
          </cell>
          <cell r="O21574">
            <v>61500</v>
          </cell>
        </row>
        <row r="21575">
          <cell r="A21575">
            <v>46017</v>
          </cell>
          <cell r="C21575" t="str">
            <v>XICO SAS</v>
          </cell>
          <cell r="F21575">
            <v>45996</v>
          </cell>
          <cell r="G21575">
            <v>46026</v>
          </cell>
          <cell r="H21575">
            <v>-6</v>
          </cell>
          <cell r="O21575">
            <v>69700</v>
          </cell>
        </row>
        <row r="21576">
          <cell r="A21576">
            <v>46017</v>
          </cell>
          <cell r="C21576" t="str">
            <v>XICO SAS</v>
          </cell>
          <cell r="F21576">
            <v>45997</v>
          </cell>
          <cell r="G21576">
            <v>46027</v>
          </cell>
          <cell r="H21576">
            <v>-7</v>
          </cell>
          <cell r="O21576">
            <v>66560</v>
          </cell>
        </row>
        <row r="21577">
          <cell r="A21577">
            <v>46017</v>
          </cell>
          <cell r="C21577" t="str">
            <v>XICO SAS</v>
          </cell>
          <cell r="F21577">
            <v>46000</v>
          </cell>
          <cell r="G21577">
            <v>46030</v>
          </cell>
          <cell r="H21577">
            <v>-10</v>
          </cell>
          <cell r="O21577">
            <v>2843600</v>
          </cell>
        </row>
        <row r="21578">
          <cell r="A21578">
            <v>46017</v>
          </cell>
          <cell r="C21578" t="str">
            <v>SCOTIABANK COLPATRIA</v>
          </cell>
          <cell r="F21578">
            <v>46017</v>
          </cell>
          <cell r="G21578">
            <v>46017</v>
          </cell>
          <cell r="H21578">
            <v>0</v>
          </cell>
          <cell r="O21578">
            <v>250000000</v>
          </cell>
        </row>
        <row r="21579">
          <cell r="A21579">
            <v>46017</v>
          </cell>
          <cell r="C21579" t="str">
            <v>SUPER NUEVO MILENIO SA</v>
          </cell>
          <cell r="F21579">
            <v>45992</v>
          </cell>
          <cell r="G21579">
            <v>46022</v>
          </cell>
          <cell r="H21579">
            <v>-2</v>
          </cell>
          <cell r="O21579">
            <v>105600</v>
          </cell>
        </row>
        <row r="21580">
          <cell r="A21580">
            <v>46017</v>
          </cell>
          <cell r="C21580" t="str">
            <v>SUPER NUEVO MILENIO SA</v>
          </cell>
          <cell r="F21580">
            <v>45992</v>
          </cell>
          <cell r="G21580">
            <v>46022</v>
          </cell>
          <cell r="H21580">
            <v>-2</v>
          </cell>
          <cell r="O21580">
            <v>392700</v>
          </cell>
        </row>
        <row r="21581">
          <cell r="A21581">
            <v>46017</v>
          </cell>
          <cell r="C21581" t="str">
            <v>SUPER NUEVO MILENIO SA</v>
          </cell>
          <cell r="F21581">
            <v>45996</v>
          </cell>
          <cell r="G21581">
            <v>46026</v>
          </cell>
          <cell r="H21581">
            <v>-6</v>
          </cell>
          <cell r="O21581">
            <v>119800</v>
          </cell>
        </row>
        <row r="21582">
          <cell r="A21582">
            <v>46017</v>
          </cell>
          <cell r="C21582" t="str">
            <v>SUPER NUEVO MILENIO SA</v>
          </cell>
          <cell r="F21582">
            <v>45997</v>
          </cell>
          <cell r="G21582">
            <v>46027</v>
          </cell>
          <cell r="H21582">
            <v>-7</v>
          </cell>
          <cell r="O21582">
            <v>162800</v>
          </cell>
        </row>
        <row r="21583">
          <cell r="A21583">
            <v>46017</v>
          </cell>
          <cell r="C21583" t="str">
            <v>SUPER NUEVO MILENIO SA</v>
          </cell>
          <cell r="F21583">
            <v>45997</v>
          </cell>
          <cell r="G21583">
            <v>46027</v>
          </cell>
          <cell r="H21583">
            <v>-7</v>
          </cell>
          <cell r="O21583">
            <v>132000</v>
          </cell>
        </row>
        <row r="21584">
          <cell r="A21584">
            <v>46017</v>
          </cell>
          <cell r="C21584" t="str">
            <v>SUPER NUEVO MILENIO SA</v>
          </cell>
          <cell r="F21584">
            <v>46003</v>
          </cell>
          <cell r="G21584">
            <v>46033</v>
          </cell>
          <cell r="H21584">
            <v>-13</v>
          </cell>
          <cell r="O21584">
            <v>117300</v>
          </cell>
        </row>
        <row r="21585">
          <cell r="A21585">
            <v>46017</v>
          </cell>
          <cell r="C21585" t="str">
            <v>SUPER NUEVO MILENIO SA</v>
          </cell>
          <cell r="F21585">
            <v>46004</v>
          </cell>
          <cell r="G21585">
            <v>46034</v>
          </cell>
          <cell r="H21585">
            <v>-14</v>
          </cell>
          <cell r="O21585">
            <v>244000</v>
          </cell>
        </row>
        <row r="21586">
          <cell r="A21586">
            <v>46017</v>
          </cell>
          <cell r="C21586" t="str">
            <v>SUPER NUEVO MILENIO SA</v>
          </cell>
          <cell r="F21586">
            <v>46010</v>
          </cell>
          <cell r="G21586">
            <v>46040</v>
          </cell>
          <cell r="H21586">
            <v>-20</v>
          </cell>
          <cell r="O21586">
            <v>105600</v>
          </cell>
        </row>
        <row r="21587">
          <cell r="A21587">
            <v>46017</v>
          </cell>
          <cell r="C21587" t="str">
            <v>SEGUROS COMERCIALES BOLIVAR</v>
          </cell>
          <cell r="F21587">
            <v>46017</v>
          </cell>
          <cell r="G21587">
            <v>46017</v>
          </cell>
          <cell r="H21587">
            <v>0</v>
          </cell>
          <cell r="O21587">
            <v>992700</v>
          </cell>
        </row>
        <row r="21588">
          <cell r="A21588">
            <v>46017</v>
          </cell>
          <cell r="C21588" t="str">
            <v>GLORIA  BARATO DE PINZON</v>
          </cell>
          <cell r="F21588">
            <v>46015</v>
          </cell>
          <cell r="G21588">
            <v>46016</v>
          </cell>
          <cell r="H21588">
            <v>4</v>
          </cell>
          <cell r="O21588">
            <v>871100</v>
          </cell>
        </row>
        <row r="21589">
          <cell r="A21589">
            <v>46017</v>
          </cell>
          <cell r="C21589" t="str">
            <v>PAULA JINNET ARDILA GOMEZ</v>
          </cell>
          <cell r="F21589">
            <v>46014.41741898148</v>
          </cell>
          <cell r="G21589">
            <v>46015.417060185187</v>
          </cell>
          <cell r="H21589">
            <v>6</v>
          </cell>
          <cell r="O21589">
            <v>262200</v>
          </cell>
        </row>
        <row r="21590">
          <cell r="A21590">
            <v>46018</v>
          </cell>
          <cell r="C21590" t="str">
            <v>VENTAS MOSTRADOR</v>
          </cell>
          <cell r="F21590">
            <v>46018</v>
          </cell>
          <cell r="G21590">
            <v>46018</v>
          </cell>
          <cell r="H21590">
            <v>0</v>
          </cell>
          <cell r="O21590">
            <v>6420</v>
          </cell>
        </row>
        <row r="21591">
          <cell r="A21591">
            <v>46018</v>
          </cell>
          <cell r="C21591" t="str">
            <v>VENTAS MOSTRADOR</v>
          </cell>
          <cell r="F21591">
            <v>46018</v>
          </cell>
          <cell r="G21591">
            <v>46018</v>
          </cell>
          <cell r="H21591">
            <v>0</v>
          </cell>
          <cell r="O21591">
            <v>8880</v>
          </cell>
        </row>
        <row r="21592">
          <cell r="A21592">
            <v>46018</v>
          </cell>
          <cell r="C21592" t="str">
            <v>VENTAS MOSTRADOR</v>
          </cell>
          <cell r="F21592">
            <v>46018</v>
          </cell>
          <cell r="G21592">
            <v>46018</v>
          </cell>
          <cell r="H21592">
            <v>0</v>
          </cell>
          <cell r="O21592">
            <v>9440</v>
          </cell>
        </row>
        <row r="21593">
          <cell r="A21593">
            <v>46018</v>
          </cell>
          <cell r="C21593" t="str">
            <v>VENTAS MOSTRADOR</v>
          </cell>
          <cell r="F21593">
            <v>46018</v>
          </cell>
          <cell r="G21593">
            <v>46018</v>
          </cell>
          <cell r="H21593">
            <v>0</v>
          </cell>
          <cell r="O21593">
            <v>10820</v>
          </cell>
        </row>
        <row r="21594">
          <cell r="A21594">
            <v>46018</v>
          </cell>
          <cell r="C21594" t="str">
            <v>VENTAS MOSTRADOR</v>
          </cell>
          <cell r="F21594">
            <v>46018</v>
          </cell>
          <cell r="G21594">
            <v>46018</v>
          </cell>
          <cell r="H21594">
            <v>0</v>
          </cell>
          <cell r="O21594">
            <v>10900</v>
          </cell>
        </row>
        <row r="21595">
          <cell r="A21595">
            <v>46018</v>
          </cell>
          <cell r="C21595" t="str">
            <v>VENTAS MOSTRADOR</v>
          </cell>
          <cell r="F21595">
            <v>46018</v>
          </cell>
          <cell r="G21595">
            <v>46018</v>
          </cell>
          <cell r="H21595">
            <v>0</v>
          </cell>
          <cell r="O21595">
            <v>12300</v>
          </cell>
        </row>
        <row r="21596">
          <cell r="A21596">
            <v>46018</v>
          </cell>
          <cell r="C21596" t="str">
            <v>LUISA FERNANDA PUENTES CASTAÑEDA</v>
          </cell>
          <cell r="F21596">
            <v>46018.608541666668</v>
          </cell>
          <cell r="G21596">
            <v>46019.608541666668</v>
          </cell>
          <cell r="H21596">
            <v>1</v>
          </cell>
          <cell r="O21596">
            <v>19110</v>
          </cell>
        </row>
        <row r="21597">
          <cell r="A21597">
            <v>46018</v>
          </cell>
          <cell r="C21597" t="str">
            <v>VENTAS MOSTRADOR</v>
          </cell>
          <cell r="F21597">
            <v>46018</v>
          </cell>
          <cell r="G21597">
            <v>46018</v>
          </cell>
          <cell r="H21597">
            <v>0</v>
          </cell>
          <cell r="O21597">
            <v>20384</v>
          </cell>
        </row>
        <row r="21598">
          <cell r="A21598">
            <v>46018</v>
          </cell>
          <cell r="C21598" t="str">
            <v>VENTAS MOSTRADOR</v>
          </cell>
          <cell r="F21598">
            <v>46018</v>
          </cell>
          <cell r="G21598">
            <v>46018</v>
          </cell>
          <cell r="H21598">
            <v>0</v>
          </cell>
          <cell r="O21598">
            <v>20480</v>
          </cell>
        </row>
        <row r="21599">
          <cell r="A21599">
            <v>46018</v>
          </cell>
          <cell r="C21599" t="str">
            <v>VENTAS MOSTRADOR</v>
          </cell>
          <cell r="F21599">
            <v>46018</v>
          </cell>
          <cell r="G21599">
            <v>46018</v>
          </cell>
          <cell r="H21599">
            <v>0</v>
          </cell>
          <cell r="O21599">
            <v>21100</v>
          </cell>
        </row>
        <row r="21600">
          <cell r="A21600">
            <v>46018</v>
          </cell>
          <cell r="C21600" t="str">
            <v>VENTAS MOSTRADOR</v>
          </cell>
          <cell r="F21600">
            <v>46018</v>
          </cell>
          <cell r="G21600">
            <v>46018</v>
          </cell>
          <cell r="H21600">
            <v>0</v>
          </cell>
          <cell r="O21600">
            <v>28000</v>
          </cell>
        </row>
        <row r="21601">
          <cell r="A21601">
            <v>46018</v>
          </cell>
          <cell r="C21601" t="str">
            <v>VENTAS MOSTRADOR</v>
          </cell>
          <cell r="F21601">
            <v>46018</v>
          </cell>
          <cell r="G21601">
            <v>46018</v>
          </cell>
          <cell r="H21601">
            <v>0</v>
          </cell>
          <cell r="O21601">
            <v>28736</v>
          </cell>
        </row>
        <row r="21602">
          <cell r="A21602">
            <v>46018</v>
          </cell>
          <cell r="C21602" t="str">
            <v>VENTAS MOSTRADOR</v>
          </cell>
          <cell r="F21602">
            <v>46018</v>
          </cell>
          <cell r="G21602">
            <v>46018</v>
          </cell>
          <cell r="H21602">
            <v>0</v>
          </cell>
          <cell r="O21602">
            <v>34000</v>
          </cell>
        </row>
        <row r="21603">
          <cell r="A21603">
            <v>46018</v>
          </cell>
          <cell r="C21603" t="str">
            <v>VENTAS MOSTRADOR</v>
          </cell>
          <cell r="F21603">
            <v>46018</v>
          </cell>
          <cell r="G21603">
            <v>46018</v>
          </cell>
          <cell r="H21603">
            <v>0</v>
          </cell>
          <cell r="O21603">
            <v>35600</v>
          </cell>
        </row>
        <row r="21604">
          <cell r="A21604">
            <v>46018</v>
          </cell>
          <cell r="C21604" t="str">
            <v>VENTAS MOSTRADOR</v>
          </cell>
          <cell r="O21604">
            <v>0</v>
          </cell>
        </row>
        <row r="21605">
          <cell r="A21605">
            <v>46018</v>
          </cell>
          <cell r="C21605" t="str">
            <v>VENTAS MOSTRADOR</v>
          </cell>
          <cell r="F21605">
            <v>46018</v>
          </cell>
          <cell r="G21605">
            <v>46018</v>
          </cell>
          <cell r="H21605">
            <v>0</v>
          </cell>
          <cell r="O21605">
            <v>41560</v>
          </cell>
        </row>
        <row r="21606">
          <cell r="A21606">
            <v>46018</v>
          </cell>
          <cell r="C21606" t="str">
            <v>VENTAS MOSTRADOR</v>
          </cell>
          <cell r="F21606">
            <v>46018</v>
          </cell>
          <cell r="G21606">
            <v>46018</v>
          </cell>
          <cell r="H21606">
            <v>0</v>
          </cell>
          <cell r="O21606">
            <v>42310</v>
          </cell>
        </row>
        <row r="21607">
          <cell r="A21607">
            <v>46018</v>
          </cell>
          <cell r="C21607" t="str">
            <v>VENTAS MOSTRADOR</v>
          </cell>
          <cell r="F21607">
            <v>46018</v>
          </cell>
          <cell r="G21607">
            <v>46018</v>
          </cell>
          <cell r="H21607">
            <v>0</v>
          </cell>
          <cell r="O21607">
            <v>70000</v>
          </cell>
        </row>
        <row r="21608">
          <cell r="A21608">
            <v>46018</v>
          </cell>
          <cell r="C21608" t="str">
            <v>VENTAS MOSTRADOR</v>
          </cell>
          <cell r="F21608">
            <v>46018</v>
          </cell>
          <cell r="G21608">
            <v>46018</v>
          </cell>
          <cell r="H21608">
            <v>0</v>
          </cell>
          <cell r="O21608">
            <v>71150</v>
          </cell>
        </row>
        <row r="21609">
          <cell r="A21609">
            <v>46018</v>
          </cell>
          <cell r="C21609" t="str">
            <v>VENTAS MOSTRADOR</v>
          </cell>
          <cell r="F21609">
            <v>46018</v>
          </cell>
          <cell r="G21609">
            <v>46018</v>
          </cell>
          <cell r="H21609">
            <v>0</v>
          </cell>
          <cell r="O21609">
            <v>79632</v>
          </cell>
        </row>
        <row r="21610">
          <cell r="A21610">
            <v>46018</v>
          </cell>
          <cell r="C21610" t="str">
            <v>VENTAS MOSTRADOR</v>
          </cell>
          <cell r="F21610">
            <v>46018</v>
          </cell>
          <cell r="G21610">
            <v>46018</v>
          </cell>
          <cell r="H21610">
            <v>0</v>
          </cell>
          <cell r="O21610">
            <v>82750</v>
          </cell>
        </row>
        <row r="21611">
          <cell r="A21611">
            <v>46018</v>
          </cell>
          <cell r="C21611" t="str">
            <v>VENTAS MOSTRADOR</v>
          </cell>
          <cell r="F21611">
            <v>46018</v>
          </cell>
          <cell r="G21611">
            <v>46018</v>
          </cell>
          <cell r="H21611">
            <v>0</v>
          </cell>
          <cell r="O21611">
            <v>88200</v>
          </cell>
        </row>
        <row r="21612">
          <cell r="A21612">
            <v>46018</v>
          </cell>
          <cell r="C21612" t="str">
            <v>VENTAS MOSTRADOR</v>
          </cell>
          <cell r="F21612">
            <v>46018</v>
          </cell>
          <cell r="G21612">
            <v>46018</v>
          </cell>
          <cell r="H21612">
            <v>0</v>
          </cell>
          <cell r="O21612">
            <v>90882</v>
          </cell>
        </row>
        <row r="21613">
          <cell r="A21613">
            <v>46018</v>
          </cell>
          <cell r="C21613" t="str">
            <v>VENTAS MOSTRADOR</v>
          </cell>
          <cell r="F21613">
            <v>46018</v>
          </cell>
          <cell r="G21613">
            <v>46018</v>
          </cell>
          <cell r="H21613">
            <v>0</v>
          </cell>
          <cell r="O21613">
            <v>103000</v>
          </cell>
        </row>
        <row r="21614">
          <cell r="A21614">
            <v>46018</v>
          </cell>
          <cell r="C21614" t="str">
            <v>VENTAS MOSTRADOR</v>
          </cell>
          <cell r="F21614">
            <v>46018</v>
          </cell>
          <cell r="G21614">
            <v>46018</v>
          </cell>
          <cell r="H21614">
            <v>0</v>
          </cell>
          <cell r="O21614">
            <v>109200</v>
          </cell>
        </row>
        <row r="21615">
          <cell r="A21615">
            <v>46018</v>
          </cell>
          <cell r="C21615" t="str">
            <v>YALINDI  BONILLA GRANADOS</v>
          </cell>
          <cell r="F21615">
            <v>46018.389236111114</v>
          </cell>
          <cell r="G21615">
            <v>46019.386516203704</v>
          </cell>
          <cell r="H21615">
            <v>1</v>
          </cell>
          <cell r="O21615">
            <v>123000</v>
          </cell>
        </row>
        <row r="21616">
          <cell r="A21616">
            <v>46018</v>
          </cell>
          <cell r="C21616" t="str">
            <v>VENTAS MOSTRADOR</v>
          </cell>
          <cell r="F21616">
            <v>46018</v>
          </cell>
          <cell r="G21616">
            <v>46018</v>
          </cell>
          <cell r="H21616">
            <v>0</v>
          </cell>
          <cell r="O21616">
            <v>210306</v>
          </cell>
        </row>
        <row r="21617">
          <cell r="A21617">
            <v>46018</v>
          </cell>
          <cell r="C21617" t="str">
            <v>VENTAS MOSTRADOR</v>
          </cell>
          <cell r="F21617">
            <v>46018</v>
          </cell>
          <cell r="G21617">
            <v>46018</v>
          </cell>
          <cell r="H21617">
            <v>0</v>
          </cell>
          <cell r="O21617">
            <v>210444</v>
          </cell>
        </row>
        <row r="21618">
          <cell r="A21618">
            <v>46018</v>
          </cell>
          <cell r="C21618" t="str">
            <v>VENTAS MOSTRADOR</v>
          </cell>
          <cell r="F21618">
            <v>46018</v>
          </cell>
          <cell r="G21618">
            <v>46018</v>
          </cell>
          <cell r="H21618">
            <v>0</v>
          </cell>
          <cell r="O21618">
            <v>806400</v>
          </cell>
        </row>
        <row r="21619">
          <cell r="A21619">
            <v>46018</v>
          </cell>
          <cell r="C21619" t="str">
            <v>CRISTIAN  ROJAS RIVERA</v>
          </cell>
          <cell r="F21619">
            <v>46017.349374999998</v>
          </cell>
          <cell r="G21619">
            <v>46023.349293981482</v>
          </cell>
          <cell r="H21619">
            <v>-3</v>
          </cell>
          <cell r="O21619">
            <v>1000000.02</v>
          </cell>
        </row>
        <row r="21620">
          <cell r="A21620">
            <v>46018</v>
          </cell>
          <cell r="C21620" t="str">
            <v>CASTELBLANCO PEDROZA LTDA</v>
          </cell>
          <cell r="F21620">
            <v>46018.275659722225</v>
          </cell>
          <cell r="G21620">
            <v>46019.275439814817</v>
          </cell>
          <cell r="H21620">
            <v>1</v>
          </cell>
          <cell r="O21620">
            <v>112200</v>
          </cell>
        </row>
        <row r="21621">
          <cell r="A21621">
            <v>46018</v>
          </cell>
          <cell r="C21621" t="str">
            <v>AVICOLA RENACER MC SAS</v>
          </cell>
          <cell r="F21621">
            <v>46014.290914351855</v>
          </cell>
          <cell r="G21621">
            <v>46015.233136574076</v>
          </cell>
          <cell r="H21621">
            <v>5</v>
          </cell>
          <cell r="O21621">
            <v>361990</v>
          </cell>
        </row>
        <row r="21622">
          <cell r="A21622">
            <v>46018</v>
          </cell>
          <cell r="C21622" t="str">
            <v>AVICOLA RENACER MC SAS</v>
          </cell>
          <cell r="F21622">
            <v>46018.274525462963</v>
          </cell>
          <cell r="G21622">
            <v>46019.26903935185</v>
          </cell>
          <cell r="H21622">
            <v>1</v>
          </cell>
          <cell r="O21622">
            <v>213700</v>
          </cell>
        </row>
        <row r="21623">
          <cell r="A21623">
            <v>46018</v>
          </cell>
          <cell r="C21623" t="str">
            <v>CARLOS ANDRES HERNANDEZ MARTINEZ</v>
          </cell>
          <cell r="F21623">
            <v>46018.397488425922</v>
          </cell>
          <cell r="G21623">
            <v>46019.397314814814</v>
          </cell>
          <cell r="H21623">
            <v>1</v>
          </cell>
          <cell r="O21623">
            <v>510599.99</v>
          </cell>
        </row>
        <row r="21624">
          <cell r="A21624">
            <v>46018</v>
          </cell>
          <cell r="C21624" t="str">
            <v>VENTAS MOSTRADOR</v>
          </cell>
          <cell r="O21624">
            <v>0</v>
          </cell>
        </row>
        <row r="21625">
          <cell r="A21625">
            <v>46018</v>
          </cell>
          <cell r="C21625" t="str">
            <v>FELIPE BECERRA ZAPATA</v>
          </cell>
          <cell r="F21625">
            <v>46018.27679398148</v>
          </cell>
          <cell r="G21625">
            <v>46019.276678240742</v>
          </cell>
          <cell r="H21625">
            <v>1</v>
          </cell>
          <cell r="O21625">
            <v>336600</v>
          </cell>
        </row>
        <row r="21626">
          <cell r="A21626">
            <v>46018</v>
          </cell>
          <cell r="C21626" t="str">
            <v>GINA ALEXANDRA OCHOA CASTAÑEDA</v>
          </cell>
          <cell r="F21626">
            <v>46015.467592592591</v>
          </cell>
          <cell r="G21626">
            <v>46016.467210648145</v>
          </cell>
          <cell r="H21626">
            <v>4</v>
          </cell>
          <cell r="O21626">
            <v>179700</v>
          </cell>
        </row>
        <row r="21627">
          <cell r="A21627">
            <v>46018</v>
          </cell>
          <cell r="C21627" t="str">
            <v>LIDA  DAZA</v>
          </cell>
          <cell r="F21627">
            <v>46018.385509259257</v>
          </cell>
          <cell r="G21627">
            <v>46019.385243055556</v>
          </cell>
          <cell r="H21627">
            <v>1</v>
          </cell>
          <cell r="O21627">
            <v>1108400</v>
          </cell>
        </row>
        <row r="21628">
          <cell r="A21628">
            <v>46018</v>
          </cell>
          <cell r="C21628" t="str">
            <v>ANGEL LUIS RIVAS CAMERO</v>
          </cell>
          <cell r="F21628">
            <v>46018.276261574072</v>
          </cell>
          <cell r="G21628">
            <v>46019.276087962964</v>
          </cell>
          <cell r="H21628">
            <v>1</v>
          </cell>
          <cell r="O21628">
            <v>81880</v>
          </cell>
        </row>
        <row r="21629">
          <cell r="A21629">
            <v>46018</v>
          </cell>
          <cell r="C21629" t="str">
            <v>FAUSTO  GARCIA CALDERON</v>
          </cell>
          <cell r="F21629">
            <v>46011.327719907407</v>
          </cell>
          <cell r="G21629">
            <v>46019.32739583333</v>
          </cell>
          <cell r="H21629">
            <v>2</v>
          </cell>
          <cell r="O21629">
            <v>422100</v>
          </cell>
        </row>
        <row r="21630">
          <cell r="A21630">
            <v>46018</v>
          </cell>
          <cell r="C21630" t="str">
            <v>RAFAEL ALFONSO DAZA RAMIREZ</v>
          </cell>
          <cell r="F21630">
            <v>46018.240520833337</v>
          </cell>
          <cell r="G21630">
            <v>46019.240277777775</v>
          </cell>
          <cell r="H21630">
            <v>1</v>
          </cell>
          <cell r="O21630">
            <v>85850</v>
          </cell>
        </row>
        <row r="21631">
          <cell r="A21631">
            <v>46018</v>
          </cell>
          <cell r="C21631" t="str">
            <v>RAFAEL ALFONSO DAZA RAMIREZ</v>
          </cell>
          <cell r="F21631">
            <v>46018.240520833337</v>
          </cell>
          <cell r="G21631">
            <v>46019.240277777775</v>
          </cell>
          <cell r="H21631">
            <v>1</v>
          </cell>
          <cell r="O21631">
            <v>3964990</v>
          </cell>
        </row>
        <row r="21632">
          <cell r="A21632">
            <v>46018</v>
          </cell>
          <cell r="C21632" t="str">
            <v>VENTAS MOSTRADOR</v>
          </cell>
          <cell r="F21632">
            <v>46018</v>
          </cell>
          <cell r="G21632">
            <v>46018</v>
          </cell>
          <cell r="H21632">
            <v>0</v>
          </cell>
          <cell r="O21632">
            <v>188266</v>
          </cell>
        </row>
        <row r="21633">
          <cell r="A21633">
            <v>46018</v>
          </cell>
          <cell r="C21633" t="str">
            <v>VENTAS MOSTRADOR</v>
          </cell>
          <cell r="F21633">
            <v>46018</v>
          </cell>
          <cell r="G21633">
            <v>46018</v>
          </cell>
          <cell r="H21633">
            <v>0</v>
          </cell>
          <cell r="O21633">
            <v>266326</v>
          </cell>
        </row>
        <row r="21634">
          <cell r="A21634">
            <v>46019</v>
          </cell>
          <cell r="C21634" t="str">
            <v>VENTAS MOSTRADOR</v>
          </cell>
          <cell r="F21634">
            <v>46019</v>
          </cell>
          <cell r="G21634">
            <v>46019</v>
          </cell>
          <cell r="H21634">
            <v>0</v>
          </cell>
          <cell r="O21634">
            <v>7900</v>
          </cell>
        </row>
        <row r="21635">
          <cell r="A21635">
            <v>46019</v>
          </cell>
          <cell r="C21635" t="str">
            <v>VENTAS MOSTRADOR</v>
          </cell>
          <cell r="F21635">
            <v>46019</v>
          </cell>
          <cell r="G21635">
            <v>46019</v>
          </cell>
          <cell r="H21635">
            <v>0</v>
          </cell>
          <cell r="O21635">
            <v>12250</v>
          </cell>
        </row>
        <row r="21636">
          <cell r="A21636">
            <v>46019</v>
          </cell>
          <cell r="C21636" t="str">
            <v>VENTAS MOSTRADOR</v>
          </cell>
          <cell r="F21636">
            <v>46019</v>
          </cell>
          <cell r="G21636">
            <v>46019</v>
          </cell>
          <cell r="H21636">
            <v>0</v>
          </cell>
          <cell r="O21636">
            <v>14000</v>
          </cell>
        </row>
        <row r="21637">
          <cell r="A21637">
            <v>46019</v>
          </cell>
          <cell r="C21637" t="str">
            <v>VENTAS MOSTRADOR</v>
          </cell>
          <cell r="F21637">
            <v>46019</v>
          </cell>
          <cell r="G21637">
            <v>46019</v>
          </cell>
          <cell r="H21637">
            <v>0</v>
          </cell>
          <cell r="O21637">
            <v>14000</v>
          </cell>
        </row>
        <row r="21638">
          <cell r="A21638">
            <v>46019</v>
          </cell>
          <cell r="C21638" t="str">
            <v>VENTAS MOSTRADOR</v>
          </cell>
          <cell r="F21638">
            <v>46019</v>
          </cell>
          <cell r="G21638">
            <v>46019</v>
          </cell>
          <cell r="H21638">
            <v>0</v>
          </cell>
          <cell r="O21638">
            <v>14000</v>
          </cell>
        </row>
        <row r="21639">
          <cell r="A21639">
            <v>46019</v>
          </cell>
          <cell r="C21639" t="str">
            <v>VENTAS MOSTRADOR</v>
          </cell>
          <cell r="F21639">
            <v>46019</v>
          </cell>
          <cell r="G21639">
            <v>46019</v>
          </cell>
          <cell r="H21639">
            <v>0</v>
          </cell>
          <cell r="O21639">
            <v>19790</v>
          </cell>
        </row>
        <row r="21640">
          <cell r="A21640">
            <v>46019</v>
          </cell>
          <cell r="C21640" t="str">
            <v>VENTAS MOSTRADOR</v>
          </cell>
          <cell r="F21640">
            <v>46019</v>
          </cell>
          <cell r="G21640">
            <v>46019</v>
          </cell>
          <cell r="H21640">
            <v>0</v>
          </cell>
          <cell r="O21640">
            <v>20900</v>
          </cell>
        </row>
        <row r="21641">
          <cell r="A21641">
            <v>46019</v>
          </cell>
          <cell r="C21641" t="str">
            <v>VENTAS MOSTRADOR</v>
          </cell>
          <cell r="F21641">
            <v>46019</v>
          </cell>
          <cell r="G21641">
            <v>46019</v>
          </cell>
          <cell r="H21641">
            <v>0</v>
          </cell>
          <cell r="O21641">
            <v>20960</v>
          </cell>
        </row>
        <row r="21642">
          <cell r="A21642">
            <v>46019</v>
          </cell>
          <cell r="C21642" t="str">
            <v>VENTAS MOSTRADOR</v>
          </cell>
          <cell r="F21642">
            <v>46019</v>
          </cell>
          <cell r="G21642">
            <v>46019</v>
          </cell>
          <cell r="H21642">
            <v>0</v>
          </cell>
          <cell r="O21642">
            <v>22700</v>
          </cell>
        </row>
        <row r="21643">
          <cell r="A21643">
            <v>46019</v>
          </cell>
          <cell r="C21643" t="str">
            <v>VENTAS MOSTRADOR</v>
          </cell>
          <cell r="F21643">
            <v>46019</v>
          </cell>
          <cell r="G21643">
            <v>46019</v>
          </cell>
          <cell r="H21643">
            <v>0</v>
          </cell>
          <cell r="O21643">
            <v>25354</v>
          </cell>
        </row>
        <row r="21644">
          <cell r="A21644">
            <v>46019</v>
          </cell>
          <cell r="C21644" t="str">
            <v>VENTAS MOSTRADOR</v>
          </cell>
          <cell r="F21644">
            <v>46019</v>
          </cell>
          <cell r="G21644">
            <v>46019</v>
          </cell>
          <cell r="H21644">
            <v>0</v>
          </cell>
          <cell r="O21644">
            <v>26880</v>
          </cell>
        </row>
        <row r="21645">
          <cell r="A21645">
            <v>46019</v>
          </cell>
          <cell r="C21645" t="str">
            <v>VENTAS MOSTRADOR</v>
          </cell>
          <cell r="F21645">
            <v>46019</v>
          </cell>
          <cell r="G21645">
            <v>46019</v>
          </cell>
          <cell r="H21645">
            <v>0</v>
          </cell>
          <cell r="O21645">
            <v>28300</v>
          </cell>
        </row>
        <row r="21646">
          <cell r="A21646">
            <v>46019</v>
          </cell>
          <cell r="C21646" t="str">
            <v>VENTAS MOSTRADOR</v>
          </cell>
          <cell r="F21646">
            <v>46019</v>
          </cell>
          <cell r="G21646">
            <v>46019</v>
          </cell>
          <cell r="H21646">
            <v>0</v>
          </cell>
          <cell r="O21646">
            <v>35140</v>
          </cell>
        </row>
        <row r="21647">
          <cell r="A21647">
            <v>46019</v>
          </cell>
          <cell r="C21647" t="str">
            <v>VENTAS MOSTRADOR</v>
          </cell>
          <cell r="F21647">
            <v>46019</v>
          </cell>
          <cell r="G21647">
            <v>46019</v>
          </cell>
          <cell r="H21647">
            <v>0</v>
          </cell>
          <cell r="O21647">
            <v>41200</v>
          </cell>
        </row>
        <row r="21648">
          <cell r="A21648">
            <v>46019</v>
          </cell>
          <cell r="C21648" t="str">
            <v>VENTAS MOSTRADOR</v>
          </cell>
          <cell r="F21648">
            <v>46019</v>
          </cell>
          <cell r="G21648">
            <v>46019</v>
          </cell>
          <cell r="H21648">
            <v>0</v>
          </cell>
          <cell r="O21648">
            <v>41320</v>
          </cell>
        </row>
        <row r="21649">
          <cell r="A21649">
            <v>46019</v>
          </cell>
          <cell r="C21649" t="str">
            <v>VENTAS MOSTRADOR</v>
          </cell>
          <cell r="F21649">
            <v>46019</v>
          </cell>
          <cell r="G21649">
            <v>46019</v>
          </cell>
          <cell r="H21649">
            <v>0</v>
          </cell>
          <cell r="O21649">
            <v>42000</v>
          </cell>
        </row>
        <row r="21650">
          <cell r="A21650">
            <v>46019</v>
          </cell>
          <cell r="C21650" t="str">
            <v>VENTAS MOSTRADOR</v>
          </cell>
          <cell r="F21650">
            <v>46019</v>
          </cell>
          <cell r="G21650">
            <v>46019</v>
          </cell>
          <cell r="H21650">
            <v>0</v>
          </cell>
          <cell r="O21650">
            <v>44000</v>
          </cell>
        </row>
        <row r="21651">
          <cell r="A21651">
            <v>46019</v>
          </cell>
          <cell r="C21651" t="str">
            <v>VENTAS MOSTRADOR</v>
          </cell>
          <cell r="F21651">
            <v>46019</v>
          </cell>
          <cell r="G21651">
            <v>46019</v>
          </cell>
          <cell r="H21651">
            <v>0</v>
          </cell>
          <cell r="O21651">
            <v>47980</v>
          </cell>
        </row>
        <row r="21652">
          <cell r="A21652">
            <v>46019</v>
          </cell>
          <cell r="C21652" t="str">
            <v>VENTAS MOSTRADOR</v>
          </cell>
          <cell r="F21652">
            <v>46019</v>
          </cell>
          <cell r="G21652">
            <v>46019</v>
          </cell>
          <cell r="H21652">
            <v>0</v>
          </cell>
          <cell r="O21652">
            <v>50250</v>
          </cell>
        </row>
        <row r="21653">
          <cell r="A21653">
            <v>46019</v>
          </cell>
          <cell r="C21653" t="str">
            <v>VENTAS MOSTRADOR</v>
          </cell>
          <cell r="F21653">
            <v>46019</v>
          </cell>
          <cell r="G21653">
            <v>46019</v>
          </cell>
          <cell r="H21653">
            <v>0</v>
          </cell>
          <cell r="O21653">
            <v>51852</v>
          </cell>
        </row>
        <row r="21654">
          <cell r="A21654">
            <v>46019</v>
          </cell>
          <cell r="C21654" t="str">
            <v>VENTAS MOSTRADOR</v>
          </cell>
          <cell r="F21654">
            <v>46019</v>
          </cell>
          <cell r="G21654">
            <v>46019</v>
          </cell>
          <cell r="H21654">
            <v>0</v>
          </cell>
          <cell r="O21654">
            <v>52100</v>
          </cell>
        </row>
        <row r="21655">
          <cell r="A21655">
            <v>46019</v>
          </cell>
          <cell r="C21655" t="str">
            <v>VENTAS MOSTRADOR</v>
          </cell>
          <cell r="F21655">
            <v>46019</v>
          </cell>
          <cell r="G21655">
            <v>46019</v>
          </cell>
          <cell r="H21655">
            <v>0</v>
          </cell>
          <cell r="O21655">
            <v>52460</v>
          </cell>
        </row>
        <row r="21656">
          <cell r="A21656">
            <v>46019</v>
          </cell>
          <cell r="C21656" t="str">
            <v>VENTAS MOSTRADOR</v>
          </cell>
          <cell r="F21656">
            <v>46019</v>
          </cell>
          <cell r="G21656">
            <v>46019</v>
          </cell>
          <cell r="H21656">
            <v>0</v>
          </cell>
          <cell r="O21656">
            <v>55960</v>
          </cell>
        </row>
        <row r="21657">
          <cell r="A21657">
            <v>46019</v>
          </cell>
          <cell r="C21657" t="str">
            <v>VENTAS MOSTRADOR</v>
          </cell>
          <cell r="F21657">
            <v>46019</v>
          </cell>
          <cell r="G21657">
            <v>46019</v>
          </cell>
          <cell r="H21657">
            <v>0</v>
          </cell>
          <cell r="O21657">
            <v>62472</v>
          </cell>
        </row>
        <row r="21658">
          <cell r="A21658">
            <v>46019</v>
          </cell>
          <cell r="C21658" t="str">
            <v>VENTAS MOSTRADOR</v>
          </cell>
          <cell r="F21658">
            <v>46019</v>
          </cell>
          <cell r="G21658">
            <v>46019</v>
          </cell>
          <cell r="H21658">
            <v>0</v>
          </cell>
          <cell r="O21658">
            <v>64344</v>
          </cell>
        </row>
        <row r="21659">
          <cell r="A21659">
            <v>46019</v>
          </cell>
          <cell r="C21659" t="str">
            <v>VENTAS MOSTRADOR</v>
          </cell>
          <cell r="F21659">
            <v>46019</v>
          </cell>
          <cell r="G21659">
            <v>46019</v>
          </cell>
          <cell r="H21659">
            <v>0</v>
          </cell>
          <cell r="O21659">
            <v>64692</v>
          </cell>
        </row>
        <row r="21660">
          <cell r="A21660">
            <v>46019</v>
          </cell>
          <cell r="C21660" t="str">
            <v>VENTAS MOSTRADOR</v>
          </cell>
          <cell r="F21660">
            <v>46019</v>
          </cell>
          <cell r="G21660">
            <v>46019</v>
          </cell>
          <cell r="H21660">
            <v>0</v>
          </cell>
          <cell r="O21660">
            <v>79500</v>
          </cell>
        </row>
        <row r="21661">
          <cell r="A21661">
            <v>46019</v>
          </cell>
          <cell r="C21661" t="str">
            <v>VENTAS MOSTRADOR</v>
          </cell>
          <cell r="F21661">
            <v>46019</v>
          </cell>
          <cell r="G21661">
            <v>46019</v>
          </cell>
          <cell r="H21661">
            <v>0</v>
          </cell>
          <cell r="O21661">
            <v>79620</v>
          </cell>
        </row>
        <row r="21662">
          <cell r="A21662">
            <v>46019</v>
          </cell>
          <cell r="C21662" t="str">
            <v>VENTAS MOSTRADOR</v>
          </cell>
          <cell r="F21662">
            <v>46019</v>
          </cell>
          <cell r="G21662">
            <v>46019</v>
          </cell>
          <cell r="H21662">
            <v>0</v>
          </cell>
          <cell r="O21662">
            <v>104221</v>
          </cell>
        </row>
        <row r="21663">
          <cell r="A21663">
            <v>46019</v>
          </cell>
          <cell r="C21663" t="str">
            <v>VENTAS MOSTRADOR</v>
          </cell>
          <cell r="O21663">
            <v>0</v>
          </cell>
        </row>
        <row r="21664">
          <cell r="A21664">
            <v>46019</v>
          </cell>
          <cell r="C21664" t="str">
            <v>VENTAS MOSTRADOR</v>
          </cell>
          <cell r="F21664">
            <v>46019</v>
          </cell>
          <cell r="G21664">
            <v>46019</v>
          </cell>
          <cell r="H21664">
            <v>0</v>
          </cell>
          <cell r="O21664">
            <v>200496</v>
          </cell>
        </row>
        <row r="21665">
          <cell r="A21665">
            <v>46019</v>
          </cell>
          <cell r="C21665" t="str">
            <v>VENTAS MOSTRADOR</v>
          </cell>
          <cell r="F21665">
            <v>46019</v>
          </cell>
          <cell r="G21665">
            <v>46019</v>
          </cell>
          <cell r="H21665">
            <v>0</v>
          </cell>
          <cell r="O21665">
            <v>267460</v>
          </cell>
        </row>
        <row r="21666">
          <cell r="A21666">
            <v>46019</v>
          </cell>
          <cell r="C21666" t="str">
            <v>VENTAS MOSTRADOR</v>
          </cell>
          <cell r="F21666">
            <v>46019</v>
          </cell>
          <cell r="G21666">
            <v>46019</v>
          </cell>
          <cell r="H21666">
            <v>0</v>
          </cell>
          <cell r="O21666">
            <v>500000</v>
          </cell>
        </row>
        <row r="21667">
          <cell r="A21667">
            <v>46019</v>
          </cell>
          <cell r="C21667" t="str">
            <v>CRISTIAN  ROJAS RIVERA</v>
          </cell>
          <cell r="F21667">
            <v>46018.403703703705</v>
          </cell>
          <cell r="G21667">
            <v>46024.397928240738</v>
          </cell>
          <cell r="H21667">
            <v>-4</v>
          </cell>
          <cell r="O21667">
            <v>700000</v>
          </cell>
        </row>
        <row r="21668">
          <cell r="A21668">
            <v>46019</v>
          </cell>
          <cell r="C21668" t="str">
            <v>RICARDO ANTONIO MORE SALCEDO</v>
          </cell>
          <cell r="F21668">
            <v>46013.386886574073</v>
          </cell>
          <cell r="G21668">
            <v>46014.386597222219</v>
          </cell>
          <cell r="H21668">
            <v>3</v>
          </cell>
          <cell r="O21668">
            <v>1870300</v>
          </cell>
        </row>
        <row r="21669">
          <cell r="A21669">
            <v>46019</v>
          </cell>
          <cell r="C21669" t="str">
            <v>THE NEXT SHOT S.A.S</v>
          </cell>
          <cell r="F21669">
            <v>46014.336145833331</v>
          </cell>
          <cell r="G21669">
            <v>46015.336053240739</v>
          </cell>
          <cell r="H21669">
            <v>2</v>
          </cell>
          <cell r="O21669">
            <v>1236300</v>
          </cell>
        </row>
        <row r="21670">
          <cell r="A21670">
            <v>46019</v>
          </cell>
          <cell r="C21670" t="str">
            <v>VENTAS MOSTRADOR</v>
          </cell>
          <cell r="F21670">
            <v>46019</v>
          </cell>
          <cell r="G21670">
            <v>46019</v>
          </cell>
          <cell r="H21670">
            <v>0</v>
          </cell>
          <cell r="O21670">
            <v>720233</v>
          </cell>
        </row>
        <row r="21671">
          <cell r="A21671">
            <v>46019</v>
          </cell>
          <cell r="C21671" t="str">
            <v>VENTAS MOSTRADOR</v>
          </cell>
          <cell r="F21671">
            <v>46019</v>
          </cell>
          <cell r="G21671">
            <v>46019</v>
          </cell>
          <cell r="H21671">
            <v>0</v>
          </cell>
          <cell r="O21671">
            <v>2145097</v>
          </cell>
        </row>
        <row r="21672">
          <cell r="A21672">
            <v>46020</v>
          </cell>
          <cell r="C21672" t="str">
            <v>VENTAS MOSTRADOR</v>
          </cell>
          <cell r="F21672">
            <v>46020</v>
          </cell>
          <cell r="G21672">
            <v>46020</v>
          </cell>
          <cell r="H21672">
            <v>0</v>
          </cell>
          <cell r="O21672">
            <v>5600</v>
          </cell>
        </row>
        <row r="21673">
          <cell r="A21673">
            <v>46020</v>
          </cell>
          <cell r="C21673" t="str">
            <v>VENTAS MOSTRADOR</v>
          </cell>
          <cell r="F21673">
            <v>46020</v>
          </cell>
          <cell r="G21673">
            <v>46020</v>
          </cell>
          <cell r="H21673">
            <v>0</v>
          </cell>
          <cell r="O21673">
            <v>12150</v>
          </cell>
        </row>
        <row r="21674">
          <cell r="A21674">
            <v>46020</v>
          </cell>
          <cell r="C21674" t="str">
            <v>VENTAS MOSTRADOR</v>
          </cell>
          <cell r="F21674">
            <v>46020</v>
          </cell>
          <cell r="G21674">
            <v>46020</v>
          </cell>
          <cell r="H21674">
            <v>0</v>
          </cell>
          <cell r="O21674">
            <v>12360</v>
          </cell>
        </row>
        <row r="21675">
          <cell r="A21675">
            <v>46020</v>
          </cell>
          <cell r="C21675" t="str">
            <v>VENTAS MOSTRADOR</v>
          </cell>
          <cell r="F21675">
            <v>46020</v>
          </cell>
          <cell r="G21675">
            <v>46020</v>
          </cell>
          <cell r="H21675">
            <v>0</v>
          </cell>
          <cell r="O21675">
            <v>18513</v>
          </cell>
        </row>
        <row r="21676">
          <cell r="A21676">
            <v>46020</v>
          </cell>
          <cell r="C21676" t="str">
            <v>VENTAS MOSTRADOR</v>
          </cell>
          <cell r="F21676">
            <v>46020</v>
          </cell>
          <cell r="G21676">
            <v>46020</v>
          </cell>
          <cell r="H21676">
            <v>0</v>
          </cell>
          <cell r="O21676">
            <v>20540</v>
          </cell>
        </row>
        <row r="21677">
          <cell r="A21677">
            <v>46020</v>
          </cell>
          <cell r="C21677" t="str">
            <v>VENTAS MOSTRADOR</v>
          </cell>
          <cell r="F21677">
            <v>46020</v>
          </cell>
          <cell r="G21677">
            <v>46020</v>
          </cell>
          <cell r="H21677">
            <v>0</v>
          </cell>
          <cell r="O21677">
            <v>20650</v>
          </cell>
        </row>
        <row r="21678">
          <cell r="A21678">
            <v>46020</v>
          </cell>
          <cell r="C21678" t="str">
            <v>VENTAS MOSTRADOR</v>
          </cell>
          <cell r="F21678">
            <v>46020</v>
          </cell>
          <cell r="G21678">
            <v>46020</v>
          </cell>
          <cell r="H21678">
            <v>0</v>
          </cell>
          <cell r="O21678">
            <v>23012</v>
          </cell>
        </row>
        <row r="21679">
          <cell r="A21679">
            <v>46020</v>
          </cell>
          <cell r="C21679" t="str">
            <v>VENTAS MOSTRADOR</v>
          </cell>
          <cell r="F21679">
            <v>46020</v>
          </cell>
          <cell r="G21679">
            <v>46020</v>
          </cell>
          <cell r="H21679">
            <v>0</v>
          </cell>
          <cell r="O21679">
            <v>24000</v>
          </cell>
        </row>
        <row r="21680">
          <cell r="A21680">
            <v>46020</v>
          </cell>
          <cell r="C21680" t="str">
            <v>VENTAS MOSTRADOR</v>
          </cell>
          <cell r="F21680">
            <v>46020</v>
          </cell>
          <cell r="G21680">
            <v>46020</v>
          </cell>
          <cell r="H21680">
            <v>0</v>
          </cell>
          <cell r="O21680">
            <v>24480</v>
          </cell>
        </row>
        <row r="21681">
          <cell r="A21681">
            <v>46020</v>
          </cell>
          <cell r="C21681" t="str">
            <v>VENTAS MOSTRADOR</v>
          </cell>
          <cell r="F21681">
            <v>46020</v>
          </cell>
          <cell r="G21681">
            <v>46020</v>
          </cell>
          <cell r="H21681">
            <v>0</v>
          </cell>
          <cell r="O21681">
            <v>32250</v>
          </cell>
        </row>
        <row r="21682">
          <cell r="A21682">
            <v>46020</v>
          </cell>
          <cell r="C21682" t="str">
            <v>VENTAS MOSTRADOR</v>
          </cell>
          <cell r="F21682">
            <v>46020</v>
          </cell>
          <cell r="G21682">
            <v>46020</v>
          </cell>
          <cell r="H21682">
            <v>0</v>
          </cell>
          <cell r="O21682">
            <v>42000</v>
          </cell>
        </row>
        <row r="21683">
          <cell r="A21683">
            <v>46020</v>
          </cell>
          <cell r="C21683" t="str">
            <v>VENTAS MOSTRADOR</v>
          </cell>
          <cell r="F21683">
            <v>46020</v>
          </cell>
          <cell r="G21683">
            <v>46020</v>
          </cell>
          <cell r="H21683">
            <v>0</v>
          </cell>
          <cell r="O21683">
            <v>42356</v>
          </cell>
        </row>
        <row r="21684">
          <cell r="A21684">
            <v>46020</v>
          </cell>
          <cell r="C21684" t="str">
            <v>VENTAS MOSTRADOR</v>
          </cell>
          <cell r="F21684">
            <v>46020</v>
          </cell>
          <cell r="G21684">
            <v>46020</v>
          </cell>
          <cell r="H21684">
            <v>0</v>
          </cell>
          <cell r="O21684">
            <v>46960</v>
          </cell>
        </row>
        <row r="21685">
          <cell r="A21685">
            <v>46020</v>
          </cell>
          <cell r="C21685" t="str">
            <v>VENTAS MOSTRADOR</v>
          </cell>
          <cell r="F21685">
            <v>46020</v>
          </cell>
          <cell r="G21685">
            <v>46020</v>
          </cell>
          <cell r="H21685">
            <v>0</v>
          </cell>
          <cell r="O21685">
            <v>51050</v>
          </cell>
        </row>
        <row r="21686">
          <cell r="A21686">
            <v>46020</v>
          </cell>
          <cell r="C21686" t="str">
            <v>VENTAS MOSTRADOR</v>
          </cell>
          <cell r="F21686">
            <v>46020</v>
          </cell>
          <cell r="G21686">
            <v>46020</v>
          </cell>
          <cell r="H21686">
            <v>0</v>
          </cell>
          <cell r="O21686">
            <v>76773</v>
          </cell>
        </row>
        <row r="21687">
          <cell r="A21687">
            <v>46020</v>
          </cell>
          <cell r="C21687" t="str">
            <v>VENTAS MOSTRADOR</v>
          </cell>
          <cell r="F21687">
            <v>46020</v>
          </cell>
          <cell r="G21687">
            <v>46020</v>
          </cell>
          <cell r="H21687">
            <v>0</v>
          </cell>
          <cell r="O21687">
            <v>76773</v>
          </cell>
        </row>
        <row r="21688">
          <cell r="A21688">
            <v>46020</v>
          </cell>
          <cell r="C21688" t="str">
            <v>VENTAS MOSTRADOR</v>
          </cell>
          <cell r="F21688">
            <v>46020</v>
          </cell>
          <cell r="G21688">
            <v>46020</v>
          </cell>
          <cell r="H21688">
            <v>0</v>
          </cell>
          <cell r="O21688">
            <v>100464</v>
          </cell>
        </row>
        <row r="21689">
          <cell r="A21689">
            <v>46020</v>
          </cell>
          <cell r="C21689" t="str">
            <v>VENTAS MOSTRADOR</v>
          </cell>
          <cell r="F21689">
            <v>46020</v>
          </cell>
          <cell r="G21689">
            <v>46020</v>
          </cell>
          <cell r="H21689">
            <v>0</v>
          </cell>
          <cell r="O21689">
            <v>122736</v>
          </cell>
        </row>
        <row r="21690">
          <cell r="A21690">
            <v>46020</v>
          </cell>
          <cell r="C21690" t="str">
            <v>ELSY  GORDILLO GIL</v>
          </cell>
          <cell r="F21690">
            <v>46020.227905092594</v>
          </cell>
          <cell r="G21690">
            <v>46021.226446759261</v>
          </cell>
          <cell r="H21690">
            <v>0</v>
          </cell>
          <cell r="O21690">
            <v>123620</v>
          </cell>
        </row>
        <row r="21691">
          <cell r="A21691">
            <v>46020</v>
          </cell>
          <cell r="C21691" t="str">
            <v>VENTAS MOSTRADOR</v>
          </cell>
          <cell r="F21691">
            <v>46020</v>
          </cell>
          <cell r="G21691">
            <v>46020</v>
          </cell>
          <cell r="H21691">
            <v>0</v>
          </cell>
          <cell r="O21691">
            <v>134376</v>
          </cell>
        </row>
        <row r="21692">
          <cell r="A21692">
            <v>46020</v>
          </cell>
          <cell r="C21692" t="str">
            <v>ANA MARIA DANGOND</v>
          </cell>
          <cell r="F21692">
            <v>46018.343645833331</v>
          </cell>
          <cell r="G21692">
            <v>46019.3434837963</v>
          </cell>
          <cell r="H21692">
            <v>2</v>
          </cell>
          <cell r="O21692">
            <v>147600</v>
          </cell>
        </row>
        <row r="21693">
          <cell r="A21693">
            <v>46020</v>
          </cell>
          <cell r="C21693" t="str">
            <v>AVICOLA RENACER MC SAS</v>
          </cell>
          <cell r="F21693">
            <v>46020.225613425922</v>
          </cell>
          <cell r="G21693">
            <v>46021.222824074073</v>
          </cell>
          <cell r="H21693">
            <v>0</v>
          </cell>
          <cell r="O21693">
            <v>188100</v>
          </cell>
        </row>
        <row r="21694">
          <cell r="A21694">
            <v>46020</v>
          </cell>
          <cell r="C21694" t="str">
            <v>VENTAS MOSTRADOR</v>
          </cell>
          <cell r="F21694">
            <v>46020</v>
          </cell>
          <cell r="G21694">
            <v>46020</v>
          </cell>
          <cell r="H21694">
            <v>0</v>
          </cell>
          <cell r="O21694">
            <v>189523</v>
          </cell>
        </row>
        <row r="21695">
          <cell r="A21695">
            <v>46020</v>
          </cell>
          <cell r="C21695" t="str">
            <v xml:space="preserve">A MANO SAS </v>
          </cell>
          <cell r="F21695">
            <v>46018.498912037037</v>
          </cell>
          <cell r="G21695">
            <v>46026.498796296299</v>
          </cell>
          <cell r="H21695">
            <v>-5</v>
          </cell>
          <cell r="O21695">
            <v>239200</v>
          </cell>
        </row>
        <row r="21696">
          <cell r="A21696">
            <v>46020</v>
          </cell>
          <cell r="C21696" t="str">
            <v>AVICOLA RENACER MC SAS</v>
          </cell>
          <cell r="F21696">
            <v>46017.237534722219</v>
          </cell>
          <cell r="G21696">
            <v>46018.237372685187</v>
          </cell>
          <cell r="H21696">
            <v>3</v>
          </cell>
          <cell r="O21696">
            <v>243060</v>
          </cell>
        </row>
        <row r="21697">
          <cell r="A21697">
            <v>46020</v>
          </cell>
          <cell r="C21697" t="str">
            <v>AVICOLA RENACER MC SAS</v>
          </cell>
          <cell r="F21697">
            <v>46020.216469907406</v>
          </cell>
          <cell r="G21697">
            <v>46021.216261574074</v>
          </cell>
          <cell r="H21697">
            <v>0</v>
          </cell>
          <cell r="O21697">
            <v>290880</v>
          </cell>
        </row>
        <row r="21698">
          <cell r="A21698">
            <v>46020</v>
          </cell>
          <cell r="C21698" t="str">
            <v xml:space="preserve">A MANO SAS </v>
          </cell>
          <cell r="F21698">
            <v>46011.450752314813</v>
          </cell>
          <cell r="G21698">
            <v>46019.450578703705</v>
          </cell>
          <cell r="H21698">
            <v>2</v>
          </cell>
          <cell r="O21698">
            <v>354200</v>
          </cell>
        </row>
        <row r="21699">
          <cell r="A21699">
            <v>46020</v>
          </cell>
          <cell r="C21699" t="str">
            <v>ANA MARIA DANGOND</v>
          </cell>
          <cell r="F21699">
            <v>46015.198587962965</v>
          </cell>
          <cell r="G21699">
            <v>46016.198252314818</v>
          </cell>
          <cell r="H21699">
            <v>5</v>
          </cell>
          <cell r="O21699">
            <v>388800</v>
          </cell>
        </row>
        <row r="21700">
          <cell r="A21700">
            <v>46020</v>
          </cell>
          <cell r="C21700" t="str">
            <v>ANA MARIA DANGOND</v>
          </cell>
          <cell r="F21700">
            <v>46017.493923611109</v>
          </cell>
          <cell r="G21700">
            <v>46018.493657407409</v>
          </cell>
          <cell r="H21700">
            <v>3</v>
          </cell>
          <cell r="O21700">
            <v>457200</v>
          </cell>
        </row>
        <row r="21701">
          <cell r="A21701">
            <v>46020</v>
          </cell>
          <cell r="C21701" t="str">
            <v>SOSTENIBILIDAD S.A.S.</v>
          </cell>
          <cell r="F21701">
            <v>46002.587164351855</v>
          </cell>
          <cell r="G21701">
            <v>46017.5858912037</v>
          </cell>
          <cell r="H21701">
            <v>4</v>
          </cell>
          <cell r="O21701">
            <v>519549.99</v>
          </cell>
        </row>
        <row r="21702">
          <cell r="A21702">
            <v>46020</v>
          </cell>
          <cell r="C21702" t="str">
            <v>COMUNION BGTA SAS</v>
          </cell>
          <cell r="F21702">
            <v>45994.398692129631</v>
          </cell>
          <cell r="G21702">
            <v>46009.398553240739</v>
          </cell>
          <cell r="H21702">
            <v>12</v>
          </cell>
          <cell r="O21702">
            <v>295471.66200000001</v>
          </cell>
        </row>
        <row r="21703">
          <cell r="A21703">
            <v>46020</v>
          </cell>
          <cell r="C21703" t="str">
            <v>COMUNION BGTA SAS</v>
          </cell>
          <cell r="F21703">
            <v>46000.294803240744</v>
          </cell>
          <cell r="G21703">
            <v>46015.294618055559</v>
          </cell>
          <cell r="H21703">
            <v>6</v>
          </cell>
          <cell r="O21703">
            <v>290890.70600000001</v>
          </cell>
        </row>
        <row r="21704">
          <cell r="A21704">
            <v>46020</v>
          </cell>
          <cell r="C21704" t="str">
            <v>CARLOS ANDRES HERNANDEZ MARTINEZ</v>
          </cell>
          <cell r="F21704">
            <v>46017.430300925924</v>
          </cell>
          <cell r="G21704">
            <v>46018.430162037039</v>
          </cell>
          <cell r="H21704">
            <v>6</v>
          </cell>
          <cell r="O21704">
            <v>768000.02</v>
          </cell>
        </row>
        <row r="21705">
          <cell r="A21705">
            <v>46020</v>
          </cell>
          <cell r="C21705" t="str">
            <v>CAROLA CACEROLA SAS</v>
          </cell>
          <cell r="F21705">
            <v>46017.236238425925</v>
          </cell>
          <cell r="G21705">
            <v>46018.236018518517</v>
          </cell>
          <cell r="H21705">
            <v>3</v>
          </cell>
          <cell r="O21705">
            <v>418299.99</v>
          </cell>
        </row>
        <row r="21706">
          <cell r="A21706">
            <v>46020</v>
          </cell>
          <cell r="C21706" t="str">
            <v>CAROLA CACEROLA SAS</v>
          </cell>
          <cell r="F21706">
            <v>46020.185543981483</v>
          </cell>
          <cell r="G21706">
            <v>46021.185347222221</v>
          </cell>
          <cell r="H21706">
            <v>0</v>
          </cell>
          <cell r="O21706">
            <v>390000</v>
          </cell>
        </row>
        <row r="21707">
          <cell r="A21707">
            <v>46020</v>
          </cell>
          <cell r="C21707" t="str">
            <v>SOSTENIBILIDAD S.A.S.</v>
          </cell>
          <cell r="F21707">
            <v>46002.632557870369</v>
          </cell>
          <cell r="G21707">
            <v>46017.631342592591</v>
          </cell>
          <cell r="H21707">
            <v>4</v>
          </cell>
          <cell r="O21707">
            <v>936799.98</v>
          </cell>
        </row>
        <row r="21708">
          <cell r="A21708">
            <v>46020</v>
          </cell>
          <cell r="C21708" t="str">
            <v>VENTAS MOSTRADOR</v>
          </cell>
          <cell r="F21708">
            <v>46020</v>
          </cell>
          <cell r="G21708">
            <v>46020</v>
          </cell>
          <cell r="H21708">
            <v>0</v>
          </cell>
          <cell r="O21708">
            <v>1194000</v>
          </cell>
        </row>
        <row r="21709">
          <cell r="A21709">
            <v>46020</v>
          </cell>
          <cell r="C21709" t="str">
            <v>CAMILO  MILLAN PUENTES</v>
          </cell>
          <cell r="F21709">
            <v>46020.291562500002</v>
          </cell>
          <cell r="G21709">
            <v>46021.290833333333</v>
          </cell>
          <cell r="H21709">
            <v>0</v>
          </cell>
          <cell r="O21709">
            <v>1272100</v>
          </cell>
        </row>
        <row r="21710">
          <cell r="A21710">
            <v>46020</v>
          </cell>
          <cell r="C21710" t="str">
            <v>CIELO ALEXANDRA MENDOZA RODRIGUEZ</v>
          </cell>
          <cell r="F21710">
            <v>46018.483969907407</v>
          </cell>
          <cell r="G21710">
            <v>46019.483854166669</v>
          </cell>
          <cell r="H21710">
            <v>2</v>
          </cell>
          <cell r="O21710">
            <v>1276499.97</v>
          </cell>
        </row>
        <row r="21711">
          <cell r="A21711">
            <v>46020</v>
          </cell>
          <cell r="C21711" t="str">
            <v>VENTAS MOSTRADOR</v>
          </cell>
          <cell r="O21711">
            <v>0</v>
          </cell>
        </row>
        <row r="21712">
          <cell r="A21712">
            <v>46020</v>
          </cell>
          <cell r="C21712" t="str">
            <v>CIELO ALEXANDRA MENDOZA RODRIGUEZ</v>
          </cell>
          <cell r="F21712">
            <v>46018.48646990741</v>
          </cell>
          <cell r="G21712">
            <v>46019.486157407409</v>
          </cell>
          <cell r="H21712">
            <v>2</v>
          </cell>
          <cell r="O21712">
            <v>1961500.03</v>
          </cell>
        </row>
        <row r="21713">
          <cell r="A21713">
            <v>46020</v>
          </cell>
          <cell r="C21713" t="str">
            <v>DOROTEA PARRILLA BAR SAS</v>
          </cell>
          <cell r="F21713">
            <v>46018.317372685182</v>
          </cell>
          <cell r="G21713">
            <v>46022.317118055558</v>
          </cell>
          <cell r="H21713">
            <v>-1</v>
          </cell>
          <cell r="O21713">
            <v>951000</v>
          </cell>
        </row>
        <row r="21714">
          <cell r="A21714">
            <v>46020</v>
          </cell>
          <cell r="C21714" t="str">
            <v>DOROTEA PARRILLA BAR SAS</v>
          </cell>
          <cell r="F21714">
            <v>46020.604444444441</v>
          </cell>
          <cell r="G21714">
            <v>46024.60429398148</v>
          </cell>
          <cell r="H21714">
            <v>-3</v>
          </cell>
          <cell r="O21714">
            <v>2027500</v>
          </cell>
        </row>
        <row r="21715">
          <cell r="A21715">
            <v>46020</v>
          </cell>
          <cell r="C21715" t="str">
            <v>FRUTIVER 1A S.A.S</v>
          </cell>
          <cell r="F21715">
            <v>46001.669317129628</v>
          </cell>
          <cell r="G21715">
            <v>46021.669189814813</v>
          </cell>
          <cell r="H21715">
            <v>0</v>
          </cell>
          <cell r="O21715">
            <v>2744789.3319999999</v>
          </cell>
        </row>
        <row r="21716">
          <cell r="A21716">
            <v>46020</v>
          </cell>
          <cell r="C21716" t="str">
            <v>FRUTIVER 1A S.A.S</v>
          </cell>
          <cell r="F21716">
            <v>46002.547627314816</v>
          </cell>
          <cell r="G21716">
            <v>46022.547546296293</v>
          </cell>
          <cell r="H21716">
            <v>-1</v>
          </cell>
          <cell r="O21716">
            <v>2124766.8960000002</v>
          </cell>
        </row>
        <row r="21717">
          <cell r="A21717">
            <v>46020</v>
          </cell>
          <cell r="C21717" t="str">
            <v>DELIMEX SAS</v>
          </cell>
          <cell r="F21717">
            <v>46003.313310185185</v>
          </cell>
          <cell r="G21717">
            <v>46033.311365740738</v>
          </cell>
          <cell r="H21717">
            <v>-12</v>
          </cell>
          <cell r="O21717">
            <v>2745900</v>
          </cell>
        </row>
        <row r="21718">
          <cell r="A21718">
            <v>46020</v>
          </cell>
          <cell r="C21718" t="str">
            <v>DELIMEX SAS</v>
          </cell>
          <cell r="F21718">
            <v>46009.345150462963</v>
          </cell>
          <cell r="G21718">
            <v>46039.339224537034</v>
          </cell>
          <cell r="H21718">
            <v>-18</v>
          </cell>
          <cell r="O21718">
            <v>4858260</v>
          </cell>
        </row>
        <row r="21719">
          <cell r="A21719">
            <v>46020</v>
          </cell>
          <cell r="C21719" t="str">
            <v>DELIMEX SAS</v>
          </cell>
          <cell r="F21719">
            <v>46009.346307870372</v>
          </cell>
          <cell r="G21719">
            <v>46039.346307870372</v>
          </cell>
          <cell r="H21719">
            <v>-18</v>
          </cell>
          <cell r="O21719">
            <v>934200</v>
          </cell>
        </row>
        <row r="21720">
          <cell r="A21720">
            <v>46020</v>
          </cell>
          <cell r="C21720" t="str">
            <v>SAGRADO BGTA SAS</v>
          </cell>
          <cell r="F21720">
            <v>45989.288807870369</v>
          </cell>
          <cell r="G21720">
            <v>46009.288148148145</v>
          </cell>
          <cell r="H21720">
            <v>12</v>
          </cell>
          <cell r="O21720">
            <v>1999736.673</v>
          </cell>
        </row>
        <row r="21721">
          <cell r="A21721">
            <v>46020</v>
          </cell>
          <cell r="C21721" t="str">
            <v>SAGRADO BGTA SAS</v>
          </cell>
          <cell r="F21721">
            <v>45994.283773148149</v>
          </cell>
          <cell r="G21721">
            <v>46014.283645833333</v>
          </cell>
          <cell r="H21721">
            <v>7</v>
          </cell>
          <cell r="O21721">
            <v>3224694.2659999998</v>
          </cell>
        </row>
        <row r="21722">
          <cell r="A21722">
            <v>46020</v>
          </cell>
          <cell r="C21722" t="str">
            <v>SAGRADO BGTA SAS</v>
          </cell>
          <cell r="F21722">
            <v>45997.270810185182</v>
          </cell>
          <cell r="G21722">
            <v>46017.27070601852</v>
          </cell>
          <cell r="H21722">
            <v>4</v>
          </cell>
          <cell r="O21722">
            <v>4559893.5609999998</v>
          </cell>
        </row>
        <row r="21723">
          <cell r="A21723">
            <v>46020</v>
          </cell>
          <cell r="C21723" t="str">
            <v>SAGRADO BGTA SAS</v>
          </cell>
          <cell r="F21723">
            <v>46002.276504629626</v>
          </cell>
          <cell r="G21723">
            <v>46022.268449074072</v>
          </cell>
          <cell r="H21723">
            <v>-1</v>
          </cell>
          <cell r="O21723">
            <v>4986818.7429999998</v>
          </cell>
        </row>
        <row r="21724">
          <cell r="A21724">
            <v>46020</v>
          </cell>
          <cell r="C21724" t="str">
            <v>SARUPETROL SAS</v>
          </cell>
          <cell r="F21724">
            <v>46020.446608796294</v>
          </cell>
          <cell r="G21724">
            <v>46040.446608796294</v>
          </cell>
          <cell r="H21724">
            <v>-19</v>
          </cell>
          <cell r="O21724">
            <v>3690250</v>
          </cell>
        </row>
        <row r="21725">
          <cell r="A21725">
            <v>46020</v>
          </cell>
          <cell r="C21725" t="str">
            <v>SARUPETROL SAS</v>
          </cell>
          <cell r="F21725">
            <v>45995.557280092595</v>
          </cell>
          <cell r="G21725">
            <v>46015.556342592594</v>
          </cell>
          <cell r="H21725">
            <v>6</v>
          </cell>
          <cell r="O21725">
            <v>3651600</v>
          </cell>
        </row>
        <row r="21726">
          <cell r="A21726">
            <v>46020</v>
          </cell>
          <cell r="C21726" t="str">
            <v>DUFLO SERVICIOS INTEGRALES S.A.S.</v>
          </cell>
          <cell r="F21726">
            <v>45992.263344907406</v>
          </cell>
          <cell r="G21726">
            <v>46022.262766203705</v>
          </cell>
          <cell r="H21726">
            <v>-1</v>
          </cell>
          <cell r="O21726">
            <v>950000</v>
          </cell>
        </row>
        <row r="21727">
          <cell r="A21727">
            <v>46020</v>
          </cell>
          <cell r="C21727" t="str">
            <v>KAREN GISSET MARTINEZ SANDOVAL</v>
          </cell>
          <cell r="F21727">
            <v>46020.260844907411</v>
          </cell>
          <cell r="G21727">
            <v>46021.260428240741</v>
          </cell>
          <cell r="H21727">
            <v>0</v>
          </cell>
          <cell r="O21727">
            <v>3482500</v>
          </cell>
        </row>
        <row r="21728">
          <cell r="A21728">
            <v>46020</v>
          </cell>
          <cell r="C21728" t="str">
            <v>MINI MAL LTDA</v>
          </cell>
          <cell r="F21728">
            <v>46017.297280092593</v>
          </cell>
          <cell r="G21728">
            <v>46018.297152777777</v>
          </cell>
          <cell r="H21728">
            <v>3</v>
          </cell>
          <cell r="O21728">
            <v>425600</v>
          </cell>
        </row>
        <row r="21729">
          <cell r="A21729">
            <v>46020</v>
          </cell>
          <cell r="C21729" t="str">
            <v>CEVICHE FUSION SAS</v>
          </cell>
          <cell r="F21729">
            <v>45936.651122685187</v>
          </cell>
          <cell r="G21729">
            <v>45937.651041666664</v>
          </cell>
          <cell r="H21729">
            <v>84</v>
          </cell>
          <cell r="O21729">
            <v>92050</v>
          </cell>
        </row>
        <row r="21730">
          <cell r="A21730">
            <v>46020</v>
          </cell>
          <cell r="C21730" t="str">
            <v>CEVICHE FUSION SAS</v>
          </cell>
          <cell r="F21730">
            <v>45950.616759259261</v>
          </cell>
          <cell r="G21730">
            <v>45951.616238425922</v>
          </cell>
          <cell r="H21730">
            <v>70</v>
          </cell>
          <cell r="O21730">
            <v>766900</v>
          </cell>
        </row>
        <row r="21731">
          <cell r="A21731">
            <v>46020</v>
          </cell>
          <cell r="C21731" t="str">
            <v>CEVICHE FUSION SAS</v>
          </cell>
          <cell r="F21731">
            <v>45961.246493055558</v>
          </cell>
          <cell r="G21731">
            <v>45962.246203703704</v>
          </cell>
          <cell r="H21731">
            <v>59</v>
          </cell>
          <cell r="O21731">
            <v>580400</v>
          </cell>
        </row>
        <row r="21732">
          <cell r="A21732">
            <v>46020</v>
          </cell>
          <cell r="C21732" t="str">
            <v>CEVICHE FUSION SAS</v>
          </cell>
          <cell r="F21732">
            <v>45972.334618055553</v>
          </cell>
          <cell r="G21732">
            <v>45973.334618055553</v>
          </cell>
          <cell r="H21732">
            <v>48</v>
          </cell>
          <cell r="O21732">
            <v>573100</v>
          </cell>
        </row>
        <row r="21733">
          <cell r="A21733">
            <v>46020</v>
          </cell>
          <cell r="C21733" t="str">
            <v>ROBINFOOD COLOMBIA SAS</v>
          </cell>
          <cell r="F21733">
            <v>45980.333726851852</v>
          </cell>
          <cell r="G21733">
            <v>46010.330925925926</v>
          </cell>
          <cell r="H21733">
            <v>11</v>
          </cell>
          <cell r="O21733">
            <v>4416639.0999999996</v>
          </cell>
        </row>
        <row r="21734">
          <cell r="A21734">
            <v>46020</v>
          </cell>
          <cell r="C21734" t="str">
            <v>FF SMOKE HOUSE SAS</v>
          </cell>
          <cell r="F21734">
            <v>45912.580601851849</v>
          </cell>
          <cell r="G21734">
            <v>45942.579687500001</v>
          </cell>
          <cell r="H21734">
            <v>79</v>
          </cell>
          <cell r="O21734">
            <v>877641</v>
          </cell>
        </row>
        <row r="21735">
          <cell r="A21735">
            <v>46020</v>
          </cell>
          <cell r="C21735" t="str">
            <v>MOYSER SAS</v>
          </cell>
          <cell r="F21735">
            <v>46020.270312499997</v>
          </cell>
          <cell r="G21735">
            <v>46021.269456018519</v>
          </cell>
          <cell r="H21735">
            <v>0</v>
          </cell>
          <cell r="O21735">
            <v>1713500</v>
          </cell>
        </row>
        <row r="21736">
          <cell r="A21736">
            <v>46020</v>
          </cell>
          <cell r="C21736" t="str">
            <v>PURA SABROSURA SAS</v>
          </cell>
          <cell r="F21736">
            <v>45995.328958333332</v>
          </cell>
          <cell r="G21736">
            <v>46010.328703703701</v>
          </cell>
          <cell r="H21736">
            <v>11</v>
          </cell>
          <cell r="O21736">
            <v>181644.864</v>
          </cell>
        </row>
        <row r="21737">
          <cell r="A21737">
            <v>46020</v>
          </cell>
          <cell r="C21737" t="str">
            <v>PURA SABROSURA SAS</v>
          </cell>
          <cell r="F21737">
            <v>45996.276736111111</v>
          </cell>
          <cell r="G21737">
            <v>46011.276539351849</v>
          </cell>
          <cell r="H21737">
            <v>10</v>
          </cell>
          <cell r="O21737">
            <v>247570.796</v>
          </cell>
        </row>
        <row r="21738">
          <cell r="A21738">
            <v>46020</v>
          </cell>
          <cell r="C21738" t="str">
            <v>PURA SABROSURA SAS</v>
          </cell>
          <cell r="F21738">
            <v>46000.339108796295</v>
          </cell>
          <cell r="G21738">
            <v>46015.338564814818</v>
          </cell>
          <cell r="H21738">
            <v>6</v>
          </cell>
          <cell r="O21738">
            <v>2542828.9240000001</v>
          </cell>
        </row>
        <row r="21739">
          <cell r="A21739">
            <v>46020</v>
          </cell>
          <cell r="C21739" t="str">
            <v>PURA SABROSURA SAS</v>
          </cell>
          <cell r="F21739">
            <v>46000.521944444445</v>
          </cell>
          <cell r="G21739">
            <v>46015.521597222221</v>
          </cell>
          <cell r="H21739">
            <v>6</v>
          </cell>
          <cell r="O21739">
            <v>680670.31</v>
          </cell>
        </row>
        <row r="21740">
          <cell r="A21740">
            <v>46020</v>
          </cell>
          <cell r="C21740" t="str">
            <v>PURA SABROSURA SAS</v>
          </cell>
          <cell r="F21740">
            <v>46000.543333333335</v>
          </cell>
          <cell r="G21740">
            <v>46015.54315972222</v>
          </cell>
          <cell r="H21740">
            <v>6</v>
          </cell>
          <cell r="O21740">
            <v>2419342.284</v>
          </cell>
        </row>
        <row r="21741">
          <cell r="A21741">
            <v>46020</v>
          </cell>
          <cell r="C21741" t="str">
            <v>VENTAS MOSTRADOR</v>
          </cell>
          <cell r="F21741">
            <v>46020</v>
          </cell>
          <cell r="G21741">
            <v>46020</v>
          </cell>
          <cell r="H21741">
            <v>0</v>
          </cell>
          <cell r="O21741">
            <v>662103.49615999998</v>
          </cell>
        </row>
        <row r="21742">
          <cell r="A21742">
            <v>46020</v>
          </cell>
          <cell r="C21742" t="str">
            <v>VENTAS MOSTRADOR</v>
          </cell>
          <cell r="F21742">
            <v>46020</v>
          </cell>
          <cell r="G21742">
            <v>46020</v>
          </cell>
          <cell r="H21742">
            <v>0</v>
          </cell>
          <cell r="O21742">
            <v>683117</v>
          </cell>
        </row>
        <row r="21743">
          <cell r="A21743">
            <v>46020</v>
          </cell>
          <cell r="C21743" t="str">
            <v xml:space="preserve">LOS HORNITOS PASTELERIA Y PANADERIA </v>
          </cell>
          <cell r="F21743">
            <v>45989.529780092591</v>
          </cell>
          <cell r="G21743">
            <v>46019.529270833336</v>
          </cell>
          <cell r="H21743">
            <v>2</v>
          </cell>
          <cell r="O21743">
            <v>3987500</v>
          </cell>
        </row>
        <row r="21744">
          <cell r="A21744">
            <v>46020</v>
          </cell>
          <cell r="C21744" t="str">
            <v>INVERSIONES EL CARNAL SAS</v>
          </cell>
          <cell r="F21744">
            <v>46011.481377314813</v>
          </cell>
          <cell r="G21744">
            <v>46019.481215277781</v>
          </cell>
          <cell r="H21744">
            <v>2</v>
          </cell>
          <cell r="O21744">
            <v>15884484.847200001</v>
          </cell>
        </row>
        <row r="21745">
          <cell r="A21745">
            <v>46020</v>
          </cell>
          <cell r="C21745" t="str">
            <v>INVERSIONES EL CARNAL SAS</v>
          </cell>
          <cell r="F21745">
            <v>46013.572291666664</v>
          </cell>
          <cell r="G21745">
            <v>46021.572141203702</v>
          </cell>
          <cell r="H21745">
            <v>0</v>
          </cell>
          <cell r="O21745">
            <v>16593258.326400001</v>
          </cell>
        </row>
        <row r="21746">
          <cell r="A21746">
            <v>46020</v>
          </cell>
          <cell r="C21746" t="str">
            <v>INVERSIONES EL CARNAL SAS</v>
          </cell>
          <cell r="F21746">
            <v>46015.49050925926</v>
          </cell>
          <cell r="G21746">
            <v>46023.482569444444</v>
          </cell>
          <cell r="H21746">
            <v>-2</v>
          </cell>
          <cell r="O21746">
            <v>16208219.016000001</v>
          </cell>
        </row>
        <row r="21747">
          <cell r="A21747">
            <v>46020</v>
          </cell>
          <cell r="C21747" t="str">
            <v>INVERSIONES EL CARNAL SAS</v>
          </cell>
          <cell r="F21747">
            <v>46017.510636574072</v>
          </cell>
          <cell r="G21747">
            <v>46025.496990740743</v>
          </cell>
          <cell r="H21747">
            <v>-4</v>
          </cell>
          <cell r="O21747">
            <v>15833933.99774</v>
          </cell>
        </row>
        <row r="21748">
          <cell r="A21748">
            <v>46021</v>
          </cell>
          <cell r="C21748" t="str">
            <v>NEW FOODS SAS</v>
          </cell>
          <cell r="F21748">
            <v>46006.284108796295</v>
          </cell>
          <cell r="G21748">
            <v>46014.28392361111</v>
          </cell>
          <cell r="H21748">
            <v>10</v>
          </cell>
          <cell r="O21748">
            <v>122750</v>
          </cell>
        </row>
        <row r="21749">
          <cell r="A21749">
            <v>46021</v>
          </cell>
          <cell r="C21749" t="str">
            <v>NEW FOODS SAS</v>
          </cell>
          <cell r="F21749">
            <v>46013.380023148151</v>
          </cell>
          <cell r="G21749">
            <v>46021.374386574076</v>
          </cell>
          <cell r="H21749">
            <v>3</v>
          </cell>
          <cell r="O21749">
            <v>134000</v>
          </cell>
        </row>
        <row r="21750">
          <cell r="A21750">
            <v>46021</v>
          </cell>
          <cell r="C21750" t="str">
            <v>NEW FOODS SAS</v>
          </cell>
          <cell r="F21750">
            <v>46020.25341435185</v>
          </cell>
          <cell r="G21750">
            <v>46028.253263888888</v>
          </cell>
          <cell r="H21750">
            <v>-4</v>
          </cell>
          <cell r="O21750">
            <v>104800</v>
          </cell>
        </row>
        <row r="21751">
          <cell r="A21751">
            <v>46021</v>
          </cell>
          <cell r="C21751" t="str">
            <v>PAULA JINNET ARDILA GOMEZ</v>
          </cell>
          <cell r="F21751">
            <v>46021.282037037039</v>
          </cell>
          <cell r="G21751">
            <v>46022.281851851854</v>
          </cell>
          <cell r="H21751">
            <v>2</v>
          </cell>
          <cell r="O21751">
            <v>420900</v>
          </cell>
        </row>
        <row r="21752">
          <cell r="A21752">
            <v>46021</v>
          </cell>
          <cell r="C21752" t="str">
            <v>GLORIA  BARATO DE PINZON</v>
          </cell>
          <cell r="F21752">
            <v>46018.390798611108</v>
          </cell>
          <cell r="G21752">
            <v>46019.390659722223</v>
          </cell>
          <cell r="H21752">
            <v>5</v>
          </cell>
          <cell r="O21752">
            <v>1231800</v>
          </cell>
        </row>
        <row r="21753">
          <cell r="A21753">
            <v>46021</v>
          </cell>
          <cell r="C21753" t="str">
            <v>VENTAS MOSTRADOR</v>
          </cell>
          <cell r="O21753">
            <v>0</v>
          </cell>
        </row>
        <row r="21754">
          <cell r="A21754">
            <v>46021</v>
          </cell>
          <cell r="C21754" t="str">
            <v>VENTAS MOSTRADOR</v>
          </cell>
          <cell r="O21754">
            <v>0</v>
          </cell>
        </row>
        <row r="21755">
          <cell r="A21755">
            <v>46021</v>
          </cell>
          <cell r="C21755" t="str">
            <v>GRUPO LA LA LA SAS</v>
          </cell>
          <cell r="F21755">
            <v>46003</v>
          </cell>
          <cell r="G21755">
            <v>46018</v>
          </cell>
          <cell r="H21755">
            <v>6</v>
          </cell>
          <cell r="O21755">
            <v>332400</v>
          </cell>
        </row>
        <row r="21756">
          <cell r="A21756">
            <v>46021</v>
          </cell>
          <cell r="C21756" t="str">
            <v>GRUPO LA LA LA SAS</v>
          </cell>
          <cell r="F21756">
            <v>46007</v>
          </cell>
          <cell r="G21756">
            <v>46022</v>
          </cell>
          <cell r="H21756">
            <v>2</v>
          </cell>
          <cell r="O21756">
            <v>123000</v>
          </cell>
        </row>
        <row r="21757">
          <cell r="A21757">
            <v>46021</v>
          </cell>
          <cell r="C21757" t="str">
            <v>GRUPO LA LA LA SAS</v>
          </cell>
          <cell r="F21757">
            <v>46007</v>
          </cell>
          <cell r="G21757">
            <v>46022</v>
          </cell>
          <cell r="H21757">
            <v>2</v>
          </cell>
          <cell r="O21757">
            <v>361800</v>
          </cell>
        </row>
        <row r="21758">
          <cell r="A21758">
            <v>46021</v>
          </cell>
          <cell r="C21758" t="str">
            <v>GRUPO LA LA LA SAS</v>
          </cell>
          <cell r="F21758">
            <v>46009</v>
          </cell>
          <cell r="G21758">
            <v>46024</v>
          </cell>
          <cell r="H21758">
            <v>0</v>
          </cell>
          <cell r="O21758">
            <v>1234800</v>
          </cell>
        </row>
        <row r="21759">
          <cell r="A21759">
            <v>46021</v>
          </cell>
          <cell r="C21759" t="str">
            <v>GRUPO LA LA LA SAS</v>
          </cell>
          <cell r="F21759">
            <v>46010</v>
          </cell>
          <cell r="G21759">
            <v>46025</v>
          </cell>
          <cell r="H21759">
            <v>-1</v>
          </cell>
          <cell r="O21759">
            <v>372000</v>
          </cell>
        </row>
        <row r="21760">
          <cell r="A21760">
            <v>46021</v>
          </cell>
          <cell r="C21760" t="str">
            <v>GRUPO LA LA LA SAS</v>
          </cell>
          <cell r="F21760">
            <v>46010</v>
          </cell>
          <cell r="G21760">
            <v>46025</v>
          </cell>
          <cell r="H21760">
            <v>-1</v>
          </cell>
          <cell r="O21760">
            <v>1285200</v>
          </cell>
        </row>
        <row r="21761">
          <cell r="A21761">
            <v>46021</v>
          </cell>
          <cell r="C21761" t="str">
            <v>GRUPO LA LA LA SAS</v>
          </cell>
          <cell r="F21761">
            <v>46010</v>
          </cell>
          <cell r="G21761">
            <v>46025</v>
          </cell>
          <cell r="H21761">
            <v>-1</v>
          </cell>
          <cell r="O21761">
            <v>42400</v>
          </cell>
        </row>
        <row r="21762">
          <cell r="A21762">
            <v>46021</v>
          </cell>
          <cell r="C21762" t="str">
            <v>GRUPO LA LA LA SAS</v>
          </cell>
          <cell r="F21762">
            <v>46011</v>
          </cell>
          <cell r="G21762">
            <v>46026</v>
          </cell>
          <cell r="H21762">
            <v>-2</v>
          </cell>
          <cell r="O21762">
            <v>306000</v>
          </cell>
        </row>
        <row r="21763">
          <cell r="A21763">
            <v>46021</v>
          </cell>
          <cell r="C21763" t="str">
            <v>GRUPO LA LA LA SAS</v>
          </cell>
          <cell r="F21763">
            <v>46011</v>
          </cell>
          <cell r="G21763">
            <v>46026</v>
          </cell>
          <cell r="H21763">
            <v>-2</v>
          </cell>
          <cell r="O21763">
            <v>1461600</v>
          </cell>
        </row>
        <row r="21764">
          <cell r="A21764">
            <v>46021</v>
          </cell>
          <cell r="C21764" t="str">
            <v>GRUPO LA LA LA SAS</v>
          </cell>
          <cell r="F21764">
            <v>46013</v>
          </cell>
          <cell r="G21764">
            <v>46028</v>
          </cell>
          <cell r="H21764">
            <v>-4</v>
          </cell>
          <cell r="O21764">
            <v>424000</v>
          </cell>
        </row>
        <row r="21765">
          <cell r="A21765">
            <v>46021</v>
          </cell>
          <cell r="C21765" t="str">
            <v>GRUPO LA LA LA SAS</v>
          </cell>
          <cell r="F21765">
            <v>46015</v>
          </cell>
          <cell r="G21765">
            <v>46030</v>
          </cell>
          <cell r="H21765">
            <v>-6</v>
          </cell>
          <cell r="O21765">
            <v>387300</v>
          </cell>
        </row>
        <row r="21766">
          <cell r="A21766">
            <v>46021</v>
          </cell>
          <cell r="C21766" t="str">
            <v>GRUPO LA LA LA SAS</v>
          </cell>
          <cell r="F21766">
            <v>46017</v>
          </cell>
          <cell r="G21766">
            <v>46032</v>
          </cell>
          <cell r="H21766">
            <v>-8</v>
          </cell>
          <cell r="O21766">
            <v>659400</v>
          </cell>
        </row>
        <row r="21767">
          <cell r="A21767">
            <v>46021</v>
          </cell>
          <cell r="C21767" t="str">
            <v xml:space="preserve">THE BOY ENTERPRISES SAS </v>
          </cell>
          <cell r="F21767">
            <v>45968</v>
          </cell>
          <cell r="G21767">
            <v>45983</v>
          </cell>
          <cell r="H21767">
            <v>41</v>
          </cell>
          <cell r="O21767">
            <v>331200</v>
          </cell>
        </row>
        <row r="21768">
          <cell r="A21768">
            <v>46021</v>
          </cell>
          <cell r="C21768" t="str">
            <v xml:space="preserve">THE BOY ENTERPRISES SAS </v>
          </cell>
          <cell r="F21768">
            <v>45974</v>
          </cell>
          <cell r="G21768">
            <v>45989</v>
          </cell>
          <cell r="H21768">
            <v>35</v>
          </cell>
          <cell r="O21768">
            <v>135050</v>
          </cell>
        </row>
        <row r="21769">
          <cell r="A21769">
            <v>46021</v>
          </cell>
          <cell r="C21769" t="str">
            <v xml:space="preserve">THE BOY ENTERPRISES SAS </v>
          </cell>
          <cell r="F21769">
            <v>45974</v>
          </cell>
          <cell r="G21769">
            <v>45989</v>
          </cell>
          <cell r="H21769">
            <v>35</v>
          </cell>
          <cell r="O21769">
            <v>453200</v>
          </cell>
        </row>
        <row r="21770">
          <cell r="A21770">
            <v>46021</v>
          </cell>
          <cell r="C21770" t="str">
            <v>CJM INVERSIONES SAS</v>
          </cell>
          <cell r="F21770">
            <v>45967</v>
          </cell>
          <cell r="G21770">
            <v>45982</v>
          </cell>
          <cell r="H21770">
            <v>42</v>
          </cell>
          <cell r="O21770">
            <v>1315430</v>
          </cell>
        </row>
        <row r="21771">
          <cell r="A21771">
            <v>46021</v>
          </cell>
          <cell r="C21771" t="str">
            <v>CJM INVERSIONES SAS</v>
          </cell>
          <cell r="F21771">
            <v>45968</v>
          </cell>
          <cell r="G21771">
            <v>45983</v>
          </cell>
          <cell r="H21771">
            <v>41</v>
          </cell>
          <cell r="O21771">
            <v>249600</v>
          </cell>
        </row>
        <row r="21772">
          <cell r="A21772">
            <v>46021</v>
          </cell>
          <cell r="C21772" t="str">
            <v>SMILE BOGOTA SAS</v>
          </cell>
          <cell r="F21772">
            <v>46003</v>
          </cell>
          <cell r="G21772">
            <v>46018</v>
          </cell>
          <cell r="H21772">
            <v>6</v>
          </cell>
          <cell r="O21772">
            <v>631122</v>
          </cell>
        </row>
        <row r="21773">
          <cell r="A21773">
            <v>46021</v>
          </cell>
          <cell r="C21773" t="str">
            <v>SMILE BOGOTA SAS</v>
          </cell>
          <cell r="F21773">
            <v>46006</v>
          </cell>
          <cell r="G21773">
            <v>46021</v>
          </cell>
          <cell r="H21773">
            <v>3</v>
          </cell>
          <cell r="O21773">
            <v>764000</v>
          </cell>
        </row>
        <row r="21774">
          <cell r="A21774">
            <v>46021</v>
          </cell>
          <cell r="C21774" t="str">
            <v>SMILE BOGOTA SAS</v>
          </cell>
          <cell r="F21774">
            <v>46009</v>
          </cell>
          <cell r="G21774">
            <v>46024</v>
          </cell>
          <cell r="H21774">
            <v>0</v>
          </cell>
          <cell r="O21774">
            <v>194400</v>
          </cell>
        </row>
        <row r="21775">
          <cell r="A21775">
            <v>46021</v>
          </cell>
          <cell r="C21775" t="str">
            <v>SMILE BOGOTA SAS</v>
          </cell>
          <cell r="F21775">
            <v>46013</v>
          </cell>
          <cell r="G21775">
            <v>46028</v>
          </cell>
          <cell r="H21775">
            <v>-4</v>
          </cell>
          <cell r="O21775">
            <v>159300</v>
          </cell>
        </row>
        <row r="21776">
          <cell r="A21776">
            <v>46021</v>
          </cell>
          <cell r="C21776" t="str">
            <v>SMILE BOGOTA SAS</v>
          </cell>
          <cell r="F21776">
            <v>46013</v>
          </cell>
          <cell r="G21776">
            <v>46028</v>
          </cell>
          <cell r="H21776">
            <v>-4</v>
          </cell>
          <cell r="O21776">
            <v>969000</v>
          </cell>
        </row>
        <row r="21777">
          <cell r="A21777">
            <v>46021</v>
          </cell>
          <cell r="C21777" t="str">
            <v>SMILE BOGOTA SAS</v>
          </cell>
          <cell r="F21777">
            <v>46020</v>
          </cell>
          <cell r="G21777">
            <v>46035</v>
          </cell>
          <cell r="H21777">
            <v>-11</v>
          </cell>
          <cell r="O21777">
            <v>462800</v>
          </cell>
        </row>
        <row r="21778">
          <cell r="A21778">
            <v>46021</v>
          </cell>
          <cell r="C21778" t="str">
            <v>VENTAS MOSTRADOR</v>
          </cell>
          <cell r="F21778">
            <v>46021</v>
          </cell>
          <cell r="G21778">
            <v>46021</v>
          </cell>
          <cell r="H21778">
            <v>0</v>
          </cell>
          <cell r="O21778">
            <v>273060</v>
          </cell>
        </row>
        <row r="21779">
          <cell r="A21779">
            <v>46021</v>
          </cell>
          <cell r="C21779" t="str">
            <v>VENTAS MOSTRADOR</v>
          </cell>
          <cell r="F21779">
            <v>46021</v>
          </cell>
          <cell r="G21779">
            <v>46021</v>
          </cell>
          <cell r="H21779">
            <v>0</v>
          </cell>
          <cell r="O21779">
            <v>32000</v>
          </cell>
        </row>
        <row r="21780">
          <cell r="A21780">
            <v>46021</v>
          </cell>
          <cell r="C21780" t="str">
            <v>VENTAS MOSTRADOR</v>
          </cell>
          <cell r="F21780">
            <v>46021</v>
          </cell>
          <cell r="G21780">
            <v>46021</v>
          </cell>
          <cell r="H21780">
            <v>0</v>
          </cell>
          <cell r="O21780">
            <v>197650</v>
          </cell>
        </row>
        <row r="21781">
          <cell r="A21781">
            <v>46021</v>
          </cell>
          <cell r="C21781" t="str">
            <v>VENTAS MOSTRADOR</v>
          </cell>
          <cell r="F21781">
            <v>46021</v>
          </cell>
          <cell r="G21781">
            <v>46021</v>
          </cell>
          <cell r="H21781">
            <v>0</v>
          </cell>
          <cell r="O21781">
            <v>28000</v>
          </cell>
        </row>
        <row r="21782">
          <cell r="A21782">
            <v>46021</v>
          </cell>
          <cell r="C21782" t="str">
            <v>VENTAS MOSTRADOR</v>
          </cell>
          <cell r="F21782">
            <v>46021</v>
          </cell>
          <cell r="G21782">
            <v>46021</v>
          </cell>
          <cell r="H21782">
            <v>0</v>
          </cell>
          <cell r="O21782">
            <v>5700</v>
          </cell>
        </row>
        <row r="21783">
          <cell r="A21783">
            <v>46021</v>
          </cell>
          <cell r="C21783" t="str">
            <v>VENTAS MOSTRADOR</v>
          </cell>
          <cell r="F21783">
            <v>46021</v>
          </cell>
          <cell r="G21783">
            <v>46021</v>
          </cell>
          <cell r="H21783">
            <v>0</v>
          </cell>
          <cell r="O21783">
            <v>8000</v>
          </cell>
        </row>
        <row r="21784">
          <cell r="A21784">
            <v>46021</v>
          </cell>
          <cell r="C21784" t="str">
            <v>VENTAS MOSTRADOR</v>
          </cell>
          <cell r="F21784">
            <v>46021</v>
          </cell>
          <cell r="G21784">
            <v>46021</v>
          </cell>
          <cell r="H21784">
            <v>0</v>
          </cell>
          <cell r="O21784">
            <v>14000</v>
          </cell>
        </row>
        <row r="21785">
          <cell r="A21785">
            <v>46021</v>
          </cell>
          <cell r="C21785" t="str">
            <v>VENTAS MOSTRADOR</v>
          </cell>
          <cell r="F21785">
            <v>46021</v>
          </cell>
          <cell r="G21785">
            <v>46021</v>
          </cell>
          <cell r="H21785">
            <v>0</v>
          </cell>
          <cell r="O21785">
            <v>20440</v>
          </cell>
        </row>
        <row r="21786">
          <cell r="A21786">
            <v>46021</v>
          </cell>
          <cell r="C21786" t="str">
            <v>VENTAS MOSTRADOR</v>
          </cell>
          <cell r="F21786">
            <v>46021</v>
          </cell>
          <cell r="G21786">
            <v>46021</v>
          </cell>
          <cell r="H21786">
            <v>0</v>
          </cell>
          <cell r="O21786">
            <v>20650</v>
          </cell>
        </row>
        <row r="21787">
          <cell r="A21787">
            <v>46021</v>
          </cell>
          <cell r="C21787" t="str">
            <v>VENTAS MOSTRADOR</v>
          </cell>
          <cell r="F21787">
            <v>46021</v>
          </cell>
          <cell r="G21787">
            <v>46021</v>
          </cell>
          <cell r="H21787">
            <v>0</v>
          </cell>
          <cell r="O21787">
            <v>21550</v>
          </cell>
        </row>
        <row r="21788">
          <cell r="A21788">
            <v>46021</v>
          </cell>
          <cell r="C21788" t="str">
            <v>VENTAS MOSTRADOR</v>
          </cell>
          <cell r="F21788">
            <v>46021</v>
          </cell>
          <cell r="G21788">
            <v>46021</v>
          </cell>
          <cell r="H21788">
            <v>0</v>
          </cell>
          <cell r="O21788">
            <v>25120</v>
          </cell>
        </row>
        <row r="21789">
          <cell r="A21789">
            <v>46021</v>
          </cell>
          <cell r="C21789" t="str">
            <v>VENTAS MOSTRADOR</v>
          </cell>
          <cell r="F21789">
            <v>46021</v>
          </cell>
          <cell r="G21789">
            <v>46021</v>
          </cell>
          <cell r="H21789">
            <v>0</v>
          </cell>
          <cell r="O21789">
            <v>28000</v>
          </cell>
        </row>
        <row r="21790">
          <cell r="A21790">
            <v>46021</v>
          </cell>
          <cell r="C21790" t="str">
            <v>VENTAS MOSTRADOR</v>
          </cell>
          <cell r="F21790">
            <v>46021</v>
          </cell>
          <cell r="G21790">
            <v>46021</v>
          </cell>
          <cell r="H21790">
            <v>0</v>
          </cell>
          <cell r="O21790">
            <v>31000</v>
          </cell>
        </row>
        <row r="21791">
          <cell r="A21791">
            <v>46021</v>
          </cell>
          <cell r="C21791" t="str">
            <v>VENTAS MOSTRADOR</v>
          </cell>
          <cell r="F21791">
            <v>46021</v>
          </cell>
          <cell r="G21791">
            <v>46021</v>
          </cell>
          <cell r="H21791">
            <v>0</v>
          </cell>
          <cell r="O21791">
            <v>36275</v>
          </cell>
        </row>
        <row r="21792">
          <cell r="A21792">
            <v>46021</v>
          </cell>
          <cell r="C21792" t="str">
            <v>VENTAS MOSTRADOR</v>
          </cell>
          <cell r="O21792">
            <v>0</v>
          </cell>
        </row>
        <row r="21793">
          <cell r="A21793">
            <v>46021</v>
          </cell>
          <cell r="C21793" t="str">
            <v>VENTAS MOSTRADOR</v>
          </cell>
          <cell r="F21793">
            <v>46021</v>
          </cell>
          <cell r="G21793">
            <v>46021</v>
          </cell>
          <cell r="H21793">
            <v>0</v>
          </cell>
          <cell r="O21793">
            <v>38000</v>
          </cell>
        </row>
        <row r="21794">
          <cell r="A21794">
            <v>46021</v>
          </cell>
          <cell r="C21794" t="str">
            <v>VENTAS MOSTRADOR</v>
          </cell>
          <cell r="F21794">
            <v>46021</v>
          </cell>
          <cell r="G21794">
            <v>46021</v>
          </cell>
          <cell r="H21794">
            <v>0</v>
          </cell>
          <cell r="O21794">
            <v>40000</v>
          </cell>
        </row>
        <row r="21795">
          <cell r="A21795">
            <v>46021</v>
          </cell>
          <cell r="C21795" t="str">
            <v>VENTAS MOSTRADOR</v>
          </cell>
          <cell r="F21795">
            <v>46021</v>
          </cell>
          <cell r="G21795">
            <v>46021</v>
          </cell>
          <cell r="H21795">
            <v>0</v>
          </cell>
          <cell r="O21795">
            <v>50000</v>
          </cell>
        </row>
        <row r="21796">
          <cell r="A21796">
            <v>46021</v>
          </cell>
          <cell r="C21796" t="str">
            <v>VENTAS MOSTRADOR</v>
          </cell>
          <cell r="F21796">
            <v>46021</v>
          </cell>
          <cell r="G21796">
            <v>46021</v>
          </cell>
          <cell r="H21796">
            <v>0</v>
          </cell>
          <cell r="O21796">
            <v>50300</v>
          </cell>
        </row>
        <row r="21797">
          <cell r="A21797">
            <v>46021</v>
          </cell>
          <cell r="C21797" t="str">
            <v>VENTAS MOSTRADOR</v>
          </cell>
          <cell r="F21797">
            <v>46021</v>
          </cell>
          <cell r="G21797">
            <v>46021</v>
          </cell>
          <cell r="H21797">
            <v>0</v>
          </cell>
          <cell r="O21797">
            <v>56800</v>
          </cell>
        </row>
        <row r="21798">
          <cell r="A21798">
            <v>46021</v>
          </cell>
          <cell r="C21798" t="str">
            <v>VENTAS MOSTRADOR</v>
          </cell>
          <cell r="F21798">
            <v>46021</v>
          </cell>
          <cell r="G21798">
            <v>46021</v>
          </cell>
          <cell r="H21798">
            <v>0</v>
          </cell>
          <cell r="O21798">
            <v>57200</v>
          </cell>
        </row>
        <row r="21799">
          <cell r="A21799">
            <v>46021</v>
          </cell>
          <cell r="C21799" t="str">
            <v>VENTAS MOSTRADOR</v>
          </cell>
          <cell r="F21799">
            <v>46021</v>
          </cell>
          <cell r="G21799">
            <v>46021</v>
          </cell>
          <cell r="H21799">
            <v>0</v>
          </cell>
          <cell r="O21799">
            <v>58210</v>
          </cell>
        </row>
        <row r="21800">
          <cell r="A21800">
            <v>46021</v>
          </cell>
          <cell r="C21800" t="str">
            <v>VENTAS MOSTRADOR</v>
          </cell>
          <cell r="F21800">
            <v>46021</v>
          </cell>
          <cell r="G21800">
            <v>46021</v>
          </cell>
          <cell r="H21800">
            <v>0</v>
          </cell>
          <cell r="O21800">
            <v>64980</v>
          </cell>
        </row>
        <row r="21801">
          <cell r="A21801">
            <v>46021</v>
          </cell>
          <cell r="C21801" t="str">
            <v>VENTAS MOSTRADOR</v>
          </cell>
          <cell r="F21801">
            <v>46021</v>
          </cell>
          <cell r="G21801">
            <v>46021</v>
          </cell>
          <cell r="H21801">
            <v>0</v>
          </cell>
          <cell r="O21801">
            <v>69510</v>
          </cell>
        </row>
        <row r="21802">
          <cell r="A21802">
            <v>46021</v>
          </cell>
          <cell r="C21802" t="str">
            <v>VENTAS MOSTRADOR</v>
          </cell>
          <cell r="F21802">
            <v>46021</v>
          </cell>
          <cell r="G21802">
            <v>46021</v>
          </cell>
          <cell r="H21802">
            <v>0</v>
          </cell>
          <cell r="O21802">
            <v>82540</v>
          </cell>
        </row>
        <row r="21803">
          <cell r="A21803">
            <v>46021</v>
          </cell>
          <cell r="C21803" t="str">
            <v>VENTAS MOSTRADOR</v>
          </cell>
          <cell r="O21803">
            <v>0</v>
          </cell>
        </row>
        <row r="21804">
          <cell r="A21804">
            <v>46021</v>
          </cell>
          <cell r="C21804" t="str">
            <v>VENTAS MOSTRADOR</v>
          </cell>
          <cell r="F21804">
            <v>46021</v>
          </cell>
          <cell r="G21804">
            <v>46021</v>
          </cell>
          <cell r="H21804">
            <v>0</v>
          </cell>
          <cell r="O21804">
            <v>110000</v>
          </cell>
        </row>
        <row r="21805">
          <cell r="A21805">
            <v>46021</v>
          </cell>
          <cell r="C21805" t="str">
            <v>VENTAS MOSTRADOR</v>
          </cell>
          <cell r="F21805">
            <v>46021</v>
          </cell>
          <cell r="G21805">
            <v>46021</v>
          </cell>
          <cell r="H21805">
            <v>0</v>
          </cell>
          <cell r="O21805">
            <v>115560</v>
          </cell>
        </row>
        <row r="21806">
          <cell r="A21806">
            <v>46021</v>
          </cell>
          <cell r="C21806" t="str">
            <v>VENTAS MOSTRADOR</v>
          </cell>
          <cell r="F21806">
            <v>46021</v>
          </cell>
          <cell r="G21806">
            <v>46021</v>
          </cell>
          <cell r="H21806">
            <v>0</v>
          </cell>
          <cell r="O21806">
            <v>117110</v>
          </cell>
        </row>
        <row r="21807">
          <cell r="A21807">
            <v>46021</v>
          </cell>
          <cell r="C21807" t="str">
            <v>VENTAS MOSTRADOR</v>
          </cell>
          <cell r="F21807">
            <v>46021</v>
          </cell>
          <cell r="G21807">
            <v>46021</v>
          </cell>
          <cell r="H21807">
            <v>0</v>
          </cell>
          <cell r="O21807">
            <v>219456</v>
          </cell>
        </row>
        <row r="21808">
          <cell r="A21808">
            <v>46021</v>
          </cell>
          <cell r="C21808" t="str">
            <v>VENTAS MOSTRADOR</v>
          </cell>
          <cell r="F21808">
            <v>46021</v>
          </cell>
          <cell r="G21808">
            <v>46021</v>
          </cell>
          <cell r="H21808">
            <v>0</v>
          </cell>
          <cell r="O21808">
            <v>242400</v>
          </cell>
        </row>
        <row r="21809">
          <cell r="A21809">
            <v>46021</v>
          </cell>
          <cell r="C21809" t="str">
            <v>VENTAS MOSTRADOR</v>
          </cell>
          <cell r="F21809">
            <v>46021</v>
          </cell>
          <cell r="G21809">
            <v>46021</v>
          </cell>
          <cell r="H21809">
            <v>0</v>
          </cell>
          <cell r="O21809">
            <v>247200</v>
          </cell>
        </row>
        <row r="21810">
          <cell r="A21810">
            <v>46021</v>
          </cell>
          <cell r="C21810" t="str">
            <v>VENTAS MOSTRADOR</v>
          </cell>
          <cell r="O21810">
            <v>0</v>
          </cell>
        </row>
        <row r="21811">
          <cell r="A21811">
            <v>46021</v>
          </cell>
          <cell r="C21811" t="str">
            <v>CASTELBLANCO PEDROZA LTDA</v>
          </cell>
          <cell r="F21811">
            <v>46021.303391203706</v>
          </cell>
          <cell r="G21811">
            <v>46022.299490740741</v>
          </cell>
          <cell r="H21811">
            <v>2</v>
          </cell>
          <cell r="O21811">
            <v>242000</v>
          </cell>
        </row>
        <row r="21812">
          <cell r="A21812">
            <v>46021</v>
          </cell>
          <cell r="C21812" t="str">
            <v>AVICOLA RENACER MC SAS</v>
          </cell>
          <cell r="F21812">
            <v>46021.285416666666</v>
          </cell>
          <cell r="G21812">
            <v>46022.285266203704</v>
          </cell>
          <cell r="H21812">
            <v>2</v>
          </cell>
          <cell r="O21812">
            <v>106500</v>
          </cell>
        </row>
        <row r="21813">
          <cell r="A21813">
            <v>46021</v>
          </cell>
          <cell r="C21813" t="str">
            <v>IVAN RODRIGO LUQUE RESTREPO0</v>
          </cell>
          <cell r="F21813">
            <v>46009.262858796297</v>
          </cell>
          <cell r="G21813">
            <v>46017.262731481482</v>
          </cell>
          <cell r="H21813">
            <v>7</v>
          </cell>
          <cell r="O21813">
            <v>662199.93999999994</v>
          </cell>
        </row>
        <row r="21814">
          <cell r="A21814">
            <v>46021</v>
          </cell>
          <cell r="C21814" t="str">
            <v>VENTAS MOSTRADOR</v>
          </cell>
          <cell r="F21814">
            <v>46021</v>
          </cell>
          <cell r="G21814">
            <v>46021</v>
          </cell>
          <cell r="H21814">
            <v>0</v>
          </cell>
          <cell r="O21814">
            <v>643540</v>
          </cell>
        </row>
        <row r="21815">
          <cell r="A21815">
            <v>46021</v>
          </cell>
          <cell r="C21815" t="str">
            <v>VENTAS MOSTRADOR</v>
          </cell>
          <cell r="F21815">
            <v>46021</v>
          </cell>
          <cell r="G21815">
            <v>46021</v>
          </cell>
          <cell r="H21815">
            <v>0</v>
          </cell>
          <cell r="O21815">
            <v>402200</v>
          </cell>
        </row>
        <row r="21816">
          <cell r="A21816">
            <v>46021</v>
          </cell>
          <cell r="C21816" t="str">
            <v>PAULA JINNET ARDILA GOMEZ</v>
          </cell>
          <cell r="F21816">
            <v>46021.283333333333</v>
          </cell>
          <cell r="G21816">
            <v>46022.283159722225</v>
          </cell>
          <cell r="H21816">
            <v>2</v>
          </cell>
          <cell r="O21816">
            <v>227700</v>
          </cell>
        </row>
        <row r="21817">
          <cell r="A21817">
            <v>46021</v>
          </cell>
          <cell r="C21817" t="str">
            <v>ANGEL LUIS RIVAS CAMERO</v>
          </cell>
          <cell r="F21817">
            <v>46021.284270833334</v>
          </cell>
          <cell r="G21817">
            <v>46022.283888888887</v>
          </cell>
          <cell r="H21817">
            <v>2</v>
          </cell>
          <cell r="O21817">
            <v>94340</v>
          </cell>
        </row>
        <row r="21818">
          <cell r="A21818">
            <v>46021</v>
          </cell>
          <cell r="C21818" t="str">
            <v>FAUSTO  GARCIA CALDERON</v>
          </cell>
          <cell r="F21818">
            <v>46015.352141203701</v>
          </cell>
          <cell r="G21818">
            <v>46023.351435185185</v>
          </cell>
          <cell r="H21818">
            <v>1</v>
          </cell>
          <cell r="O21818">
            <v>714000</v>
          </cell>
        </row>
        <row r="21819">
          <cell r="A21819">
            <v>46021</v>
          </cell>
          <cell r="C21819" t="str">
            <v>ANGEL LUIS RIVAS CAMERO</v>
          </cell>
          <cell r="F21819">
            <v>46020.215358796297</v>
          </cell>
          <cell r="G21819">
            <v>46021.186215277776</v>
          </cell>
          <cell r="H21819">
            <v>3</v>
          </cell>
          <cell r="O21819">
            <v>213320</v>
          </cell>
        </row>
        <row r="21820">
          <cell r="A21820">
            <v>46021</v>
          </cell>
          <cell r="C21820" t="str">
            <v>CARLOS ANDRES HERNANDEZ MARTINEZ</v>
          </cell>
          <cell r="F21820">
            <v>46020.423587962963</v>
          </cell>
          <cell r="G21820">
            <v>46021.423379629632</v>
          </cell>
          <cell r="H21820">
            <v>3</v>
          </cell>
          <cell r="O21820">
            <v>212749.99</v>
          </cell>
        </row>
        <row r="21821">
          <cell r="A21821">
            <v>46021</v>
          </cell>
          <cell r="C21821" t="str">
            <v>BASTIDAS MEDINA MARCELA</v>
          </cell>
          <cell r="F21821">
            <v>46014.401122685187</v>
          </cell>
          <cell r="G21821">
            <v>46022.401030092595</v>
          </cell>
          <cell r="H21821">
            <v>2</v>
          </cell>
          <cell r="O21821">
            <v>290400</v>
          </cell>
        </row>
        <row r="21822">
          <cell r="A21822">
            <v>46021</v>
          </cell>
          <cell r="C21822" t="str">
            <v>PPC SAS</v>
          </cell>
          <cell r="F21822">
            <v>46003</v>
          </cell>
          <cell r="G21822">
            <v>46018</v>
          </cell>
          <cell r="H21822">
            <v>6</v>
          </cell>
          <cell r="O21822">
            <v>5311469.1030000001</v>
          </cell>
        </row>
        <row r="21823">
          <cell r="A21823">
            <v>46021</v>
          </cell>
          <cell r="C21823" t="str">
            <v>PPC SAS</v>
          </cell>
          <cell r="F21823">
            <v>46006</v>
          </cell>
          <cell r="G21823">
            <v>46021</v>
          </cell>
          <cell r="H21823">
            <v>3</v>
          </cell>
          <cell r="O21823">
            <v>5632036.4369999999</v>
          </cell>
        </row>
        <row r="21824">
          <cell r="A21824">
            <v>46021</v>
          </cell>
          <cell r="C21824" t="str">
            <v>PPC SAS</v>
          </cell>
          <cell r="F21824">
            <v>46006</v>
          </cell>
          <cell r="G21824">
            <v>46021</v>
          </cell>
          <cell r="H21824">
            <v>3</v>
          </cell>
          <cell r="O21824">
            <v>5657381.074</v>
          </cell>
        </row>
        <row r="21825">
          <cell r="A21825">
            <v>46021</v>
          </cell>
          <cell r="C21825" t="str">
            <v>PPC SAS</v>
          </cell>
          <cell r="F21825">
            <v>46008</v>
          </cell>
          <cell r="G21825">
            <v>46023</v>
          </cell>
          <cell r="H21825">
            <v>1</v>
          </cell>
          <cell r="O21825">
            <v>7760886.3590000002</v>
          </cell>
        </row>
        <row r="21826">
          <cell r="A21826">
            <v>46021</v>
          </cell>
          <cell r="C21826" t="str">
            <v>PPC SAS</v>
          </cell>
          <cell r="F21826">
            <v>46008</v>
          </cell>
          <cell r="G21826">
            <v>46023</v>
          </cell>
          <cell r="H21826">
            <v>1</v>
          </cell>
          <cell r="O21826">
            <v>4106578.0890000002</v>
          </cell>
        </row>
        <row r="21827">
          <cell r="A21827">
            <v>46021</v>
          </cell>
          <cell r="C21827" t="str">
            <v>KOE4K S.A.S</v>
          </cell>
          <cell r="F21827">
            <v>45997</v>
          </cell>
          <cell r="G21827">
            <v>46027</v>
          </cell>
          <cell r="H21827">
            <v>-3</v>
          </cell>
          <cell r="O21827">
            <v>184000</v>
          </cell>
        </row>
        <row r="21828">
          <cell r="A21828">
            <v>46021</v>
          </cell>
          <cell r="C21828" t="str">
            <v>KOE4K S.A.S</v>
          </cell>
          <cell r="F21828">
            <v>46000</v>
          </cell>
          <cell r="G21828">
            <v>46030</v>
          </cell>
          <cell r="H21828">
            <v>-6</v>
          </cell>
          <cell r="O21828">
            <v>887311.26</v>
          </cell>
        </row>
        <row r="21829">
          <cell r="A21829">
            <v>46021</v>
          </cell>
          <cell r="C21829" t="str">
            <v>KOE4K S.A.S</v>
          </cell>
          <cell r="F21829">
            <v>46001</v>
          </cell>
          <cell r="G21829">
            <v>46031</v>
          </cell>
          <cell r="H21829">
            <v>-7</v>
          </cell>
          <cell r="O21829">
            <v>202400</v>
          </cell>
        </row>
        <row r="21830">
          <cell r="A21830">
            <v>46021</v>
          </cell>
          <cell r="C21830" t="str">
            <v>KOE4K S.A.S</v>
          </cell>
          <cell r="F21830">
            <v>46004</v>
          </cell>
          <cell r="G21830">
            <v>46034</v>
          </cell>
          <cell r="H21830">
            <v>-10</v>
          </cell>
          <cell r="O21830">
            <v>920174.64</v>
          </cell>
        </row>
        <row r="21831">
          <cell r="A21831">
            <v>46021</v>
          </cell>
          <cell r="C21831" t="str">
            <v>KOE4K S.A.S</v>
          </cell>
          <cell r="F21831">
            <v>46010</v>
          </cell>
          <cell r="G21831">
            <v>46040</v>
          </cell>
          <cell r="H21831">
            <v>-16</v>
          </cell>
          <cell r="O21831">
            <v>170200</v>
          </cell>
        </row>
        <row r="21832">
          <cell r="A21832">
            <v>46021</v>
          </cell>
          <cell r="C21832" t="str">
            <v>ALIMENTOS BENAL SAS</v>
          </cell>
          <cell r="F21832">
            <v>46006</v>
          </cell>
          <cell r="G21832">
            <v>46036</v>
          </cell>
          <cell r="H21832">
            <v>-12</v>
          </cell>
          <cell r="O21832">
            <v>1052600</v>
          </cell>
        </row>
        <row r="21833">
          <cell r="A21833">
            <v>46021</v>
          </cell>
          <cell r="C21833" t="str">
            <v>LA BIFERIA SA</v>
          </cell>
          <cell r="F21833">
            <v>46000</v>
          </cell>
          <cell r="G21833">
            <v>46030</v>
          </cell>
          <cell r="H21833">
            <v>-6</v>
          </cell>
          <cell r="O21833">
            <v>457800</v>
          </cell>
        </row>
        <row r="21834">
          <cell r="A21834">
            <v>46021</v>
          </cell>
          <cell r="C21834" t="str">
            <v>JUAN MANUEL PALLARES ARRIETA</v>
          </cell>
          <cell r="F21834">
            <v>46018</v>
          </cell>
          <cell r="G21834">
            <v>46019</v>
          </cell>
          <cell r="H21834">
            <v>5</v>
          </cell>
          <cell r="O21834">
            <v>214400</v>
          </cell>
        </row>
        <row r="21835">
          <cell r="A21835">
            <v>46021</v>
          </cell>
          <cell r="C21835" t="str">
            <v>OSAKA COCINA NIKKEI S.A.S</v>
          </cell>
          <cell r="F21835">
            <v>46008</v>
          </cell>
          <cell r="G21835">
            <v>46038</v>
          </cell>
          <cell r="H21835">
            <v>-14</v>
          </cell>
          <cell r="O21835">
            <v>590146.63600000006</v>
          </cell>
        </row>
        <row r="21836">
          <cell r="A21836">
            <v>46021</v>
          </cell>
          <cell r="C21836" t="str">
            <v>OSAKA COCINA NIKKEI S.A.S</v>
          </cell>
          <cell r="F21836">
            <v>46010</v>
          </cell>
          <cell r="G21836">
            <v>46040</v>
          </cell>
          <cell r="H21836">
            <v>-16</v>
          </cell>
          <cell r="O21836">
            <v>836124.05599999998</v>
          </cell>
        </row>
        <row r="21837">
          <cell r="A21837">
            <v>46021</v>
          </cell>
          <cell r="C21837" t="str">
            <v>OSAKA COCINA NIKKEI S.A.S</v>
          </cell>
          <cell r="F21837">
            <v>46011</v>
          </cell>
          <cell r="G21837">
            <v>46041</v>
          </cell>
          <cell r="H21837">
            <v>-17</v>
          </cell>
          <cell r="O21837">
            <v>598910.20400000003</v>
          </cell>
        </row>
        <row r="21838">
          <cell r="A21838">
            <v>46021</v>
          </cell>
          <cell r="C21838" t="str">
            <v>LONGO SAS</v>
          </cell>
          <cell r="F21838">
            <v>45993</v>
          </cell>
          <cell r="G21838">
            <v>46008</v>
          </cell>
          <cell r="H21838">
            <v>16</v>
          </cell>
          <cell r="O21838">
            <v>1451465.95</v>
          </cell>
        </row>
        <row r="21839">
          <cell r="A21839">
            <v>46021</v>
          </cell>
          <cell r="C21839" t="str">
            <v>TRADICION GASTRONOMICA SAS</v>
          </cell>
          <cell r="F21839">
            <v>46004.368645833332</v>
          </cell>
          <cell r="G21839">
            <v>46012.360312500001</v>
          </cell>
          <cell r="H21839">
            <v>12</v>
          </cell>
          <cell r="O21839">
            <v>3021400</v>
          </cell>
        </row>
        <row r="21840">
          <cell r="A21840">
            <v>46021</v>
          </cell>
          <cell r="C21840" t="str">
            <v>LE CABRERA SOCIEDAD POR ACCIONES SIMPLIFICADA</v>
          </cell>
          <cell r="F21840">
            <v>46004.333715277775</v>
          </cell>
          <cell r="G21840">
            <v>46019.333587962959</v>
          </cell>
          <cell r="H21840">
            <v>5</v>
          </cell>
          <cell r="O21840">
            <v>3273590.9920000001</v>
          </cell>
        </row>
        <row r="21841">
          <cell r="A21841">
            <v>46021</v>
          </cell>
          <cell r="C21841" t="str">
            <v>LE CABRERA SOCIEDAD POR ACCIONES SIMPLIFICADA</v>
          </cell>
          <cell r="F21841">
            <v>46008.569050925929</v>
          </cell>
          <cell r="G21841">
            <v>46023.568807870368</v>
          </cell>
          <cell r="H21841">
            <v>1</v>
          </cell>
          <cell r="O21841">
            <v>7033560.0080000004</v>
          </cell>
        </row>
        <row r="21842">
          <cell r="A21842">
            <v>46021</v>
          </cell>
          <cell r="C21842" t="str">
            <v>VENTAS MOSTRADOR</v>
          </cell>
          <cell r="F21842">
            <v>46021</v>
          </cell>
          <cell r="G21842">
            <v>46021</v>
          </cell>
          <cell r="H21842">
            <v>0</v>
          </cell>
          <cell r="O21842">
            <v>265913</v>
          </cell>
        </row>
        <row r="21843">
          <cell r="A21843">
            <v>46021</v>
          </cell>
          <cell r="C21843" t="str">
            <v>VENTAS MOSTRADOR</v>
          </cell>
          <cell r="F21843">
            <v>46021</v>
          </cell>
          <cell r="G21843">
            <v>46021</v>
          </cell>
          <cell r="H21843">
            <v>0</v>
          </cell>
          <cell r="O21843">
            <v>1178983</v>
          </cell>
        </row>
        <row r="21844">
          <cell r="A21844">
            <v>46022</v>
          </cell>
          <cell r="C21844" t="str">
            <v>SIPOTE BURRITO S.A</v>
          </cell>
          <cell r="F21844">
            <v>45994.468240740738</v>
          </cell>
          <cell r="G21844">
            <v>46024.468136574076</v>
          </cell>
          <cell r="H21844">
            <v>-4</v>
          </cell>
          <cell r="O21844">
            <v>1589721.1938</v>
          </cell>
        </row>
        <row r="21845">
          <cell r="A21845">
            <v>46022</v>
          </cell>
          <cell r="C21845" t="str">
            <v>SIPOTE BURRITO S.A</v>
          </cell>
          <cell r="F21845">
            <v>45996.275405092594</v>
          </cell>
          <cell r="G21845">
            <v>46026.275081018517</v>
          </cell>
          <cell r="H21845">
            <v>-6</v>
          </cell>
          <cell r="O21845">
            <v>3933089.3184000002</v>
          </cell>
        </row>
        <row r="21846">
          <cell r="A21846">
            <v>46022</v>
          </cell>
          <cell r="C21846" t="str">
            <v>SIPOTE BURRITO S.A</v>
          </cell>
          <cell r="F21846">
            <v>45997.552337962959</v>
          </cell>
          <cell r="G21846">
            <v>46027.551400462966</v>
          </cell>
          <cell r="H21846">
            <v>-7</v>
          </cell>
          <cell r="O21846">
            <v>6121601.2130000005</v>
          </cell>
        </row>
        <row r="21847">
          <cell r="A21847">
            <v>46022</v>
          </cell>
          <cell r="C21847" t="str">
            <v>SIPOTE BURRITO S.A</v>
          </cell>
          <cell r="F21847">
            <v>45999.366064814814</v>
          </cell>
          <cell r="G21847">
            <v>46029.365833333337</v>
          </cell>
          <cell r="H21847">
            <v>-9</v>
          </cell>
          <cell r="O21847">
            <v>3914924.8319999999</v>
          </cell>
        </row>
        <row r="21848">
          <cell r="A21848">
            <v>46022</v>
          </cell>
          <cell r="C21848" t="str">
            <v>SIPOTE BURRITO S.A</v>
          </cell>
          <cell r="F21848">
            <v>46001.281724537039</v>
          </cell>
          <cell r="G21848">
            <v>46031.281041666669</v>
          </cell>
          <cell r="H21848">
            <v>-11</v>
          </cell>
          <cell r="O21848">
            <v>5384834.1091999998</v>
          </cell>
        </row>
        <row r="21849">
          <cell r="A21849">
            <v>46022</v>
          </cell>
          <cell r="C21849" t="str">
            <v>GRUPO ARTAK S.A.S</v>
          </cell>
          <cell r="F21849">
            <v>45995.203055555554</v>
          </cell>
          <cell r="G21849">
            <v>46025.202847222223</v>
          </cell>
          <cell r="H21849">
            <v>-5</v>
          </cell>
          <cell r="O21849">
            <v>203044</v>
          </cell>
        </row>
        <row r="21850">
          <cell r="A21850">
            <v>46022</v>
          </cell>
          <cell r="C21850" t="str">
            <v>GRUPO ARTAK S.A.S</v>
          </cell>
          <cell r="F21850">
            <v>45996.511180555557</v>
          </cell>
          <cell r="G21850">
            <v>46026.510625000003</v>
          </cell>
          <cell r="H21850">
            <v>-6</v>
          </cell>
          <cell r="O21850">
            <v>2505600</v>
          </cell>
        </row>
        <row r="21851">
          <cell r="A21851">
            <v>46022</v>
          </cell>
          <cell r="C21851" t="str">
            <v>GRUPO ARTAK S.A.S</v>
          </cell>
          <cell r="F21851">
            <v>46002.31925925926</v>
          </cell>
          <cell r="G21851">
            <v>46032.318993055553</v>
          </cell>
          <cell r="H21851">
            <v>-12</v>
          </cell>
          <cell r="O21851">
            <v>1665900</v>
          </cell>
        </row>
        <row r="21852">
          <cell r="A21852">
            <v>46022</v>
          </cell>
          <cell r="C21852" t="str">
            <v>GRUPO ARTAK S.A.S</v>
          </cell>
          <cell r="F21852">
            <v>46003.314618055556</v>
          </cell>
          <cell r="G21852">
            <v>46033.313796296294</v>
          </cell>
          <cell r="H21852">
            <v>-13</v>
          </cell>
          <cell r="O21852">
            <v>2158650</v>
          </cell>
        </row>
        <row r="21853">
          <cell r="A21853">
            <v>46022</v>
          </cell>
          <cell r="C21853" t="str">
            <v>GRUPO ARTAK S.A.S</v>
          </cell>
          <cell r="F21853">
            <v>46003.528981481482</v>
          </cell>
          <cell r="G21853">
            <v>46033.527997685182</v>
          </cell>
          <cell r="H21853">
            <v>-13</v>
          </cell>
          <cell r="O21853">
            <v>2034450</v>
          </cell>
        </row>
        <row r="21854">
          <cell r="A21854">
            <v>46022</v>
          </cell>
          <cell r="C21854" t="str">
            <v>GRUPO ARTAK S.A.S</v>
          </cell>
          <cell r="F21854">
            <v>46003.542615740742</v>
          </cell>
          <cell r="G21854">
            <v>46033.542523148149</v>
          </cell>
          <cell r="H21854">
            <v>-13</v>
          </cell>
          <cell r="O21854">
            <v>300000</v>
          </cell>
        </row>
        <row r="21855">
          <cell r="A21855">
            <v>46022</v>
          </cell>
          <cell r="C21855" t="str">
            <v>GRUPO ARTAK S.A.S</v>
          </cell>
          <cell r="F21855">
            <v>46004.278668981482</v>
          </cell>
          <cell r="G21855">
            <v>46034.276203703703</v>
          </cell>
          <cell r="H21855">
            <v>-14</v>
          </cell>
          <cell r="O21855">
            <v>1271700</v>
          </cell>
        </row>
        <row r="21856">
          <cell r="A21856">
            <v>46022</v>
          </cell>
          <cell r="C21856" t="str">
            <v>GRUPO ARTAK S.A.S</v>
          </cell>
          <cell r="F21856">
            <v>46007.584664351853</v>
          </cell>
          <cell r="G21856">
            <v>46037.584548611114</v>
          </cell>
          <cell r="H21856">
            <v>-17</v>
          </cell>
          <cell r="O21856">
            <v>1825200</v>
          </cell>
        </row>
        <row r="21857">
          <cell r="A21857">
            <v>46022</v>
          </cell>
          <cell r="C21857" t="str">
            <v>GRUPO ARTAK S.A.S</v>
          </cell>
          <cell r="F21857">
            <v>45996.525810185187</v>
          </cell>
          <cell r="G21857">
            <v>46026.525613425925</v>
          </cell>
          <cell r="H21857">
            <v>-6</v>
          </cell>
          <cell r="O21857">
            <v>120500</v>
          </cell>
        </row>
        <row r="21858">
          <cell r="A21858">
            <v>46022</v>
          </cell>
          <cell r="C21858" t="str">
            <v>GRUPO ARTAK S.A.S</v>
          </cell>
          <cell r="F21858">
            <v>46000.338078703702</v>
          </cell>
          <cell r="G21858">
            <v>46030.329421296294</v>
          </cell>
          <cell r="H21858">
            <v>-10</v>
          </cell>
          <cell r="O21858">
            <v>76900</v>
          </cell>
        </row>
        <row r="21859">
          <cell r="A21859">
            <v>46022</v>
          </cell>
          <cell r="C21859" t="str">
            <v>GRUPO ARTAK S.A.S</v>
          </cell>
          <cell r="F21859">
            <v>45996</v>
          </cell>
          <cell r="G21859">
            <v>45997</v>
          </cell>
          <cell r="H21859">
            <v>1</v>
          </cell>
          <cell r="O21859">
            <v>162000</v>
          </cell>
        </row>
        <row r="21860">
          <cell r="A21860">
            <v>46022</v>
          </cell>
          <cell r="C21860" t="str">
            <v>GRUPO ARTAK S.A.S</v>
          </cell>
          <cell r="F21860">
            <v>45997</v>
          </cell>
          <cell r="G21860">
            <v>45998</v>
          </cell>
          <cell r="H21860">
            <v>1</v>
          </cell>
          <cell r="O21860">
            <v>118500</v>
          </cell>
        </row>
        <row r="21861">
          <cell r="A21861">
            <v>46022</v>
          </cell>
          <cell r="C21861" t="str">
            <v>GRUPO ARTAK S.A.S</v>
          </cell>
          <cell r="F21861">
            <v>45999</v>
          </cell>
          <cell r="G21861">
            <v>46000</v>
          </cell>
          <cell r="H21861">
            <v>1</v>
          </cell>
          <cell r="O21861">
            <v>340000</v>
          </cell>
        </row>
        <row r="21862">
          <cell r="A21862">
            <v>46022</v>
          </cell>
          <cell r="C21862" t="str">
            <v>GRUPO ARTAK S.A.S</v>
          </cell>
          <cell r="F21862">
            <v>46002</v>
          </cell>
          <cell r="G21862">
            <v>46003</v>
          </cell>
          <cell r="H21862">
            <v>1</v>
          </cell>
          <cell r="O21862">
            <v>1375500</v>
          </cell>
        </row>
        <row r="21863">
          <cell r="A21863">
            <v>46022</v>
          </cell>
          <cell r="C21863" t="str">
            <v>GRUPO ARTAK S.A.S</v>
          </cell>
          <cell r="F21863">
            <v>46003</v>
          </cell>
          <cell r="G21863">
            <v>46004</v>
          </cell>
          <cell r="H21863">
            <v>1</v>
          </cell>
          <cell r="O21863">
            <v>361200</v>
          </cell>
        </row>
        <row r="21864">
          <cell r="A21864">
            <v>46022</v>
          </cell>
          <cell r="C21864" t="str">
            <v>GRUPO ARTAK S.A.S</v>
          </cell>
          <cell r="F21864">
            <v>46003</v>
          </cell>
          <cell r="G21864">
            <v>46004</v>
          </cell>
          <cell r="H21864">
            <v>1</v>
          </cell>
          <cell r="O21864">
            <v>331800</v>
          </cell>
        </row>
        <row r="21865">
          <cell r="A21865">
            <v>46022</v>
          </cell>
          <cell r="C21865" t="str">
            <v>GRUPO ARTAK S.A.S</v>
          </cell>
          <cell r="F21865">
            <v>46003</v>
          </cell>
          <cell r="G21865">
            <v>46004</v>
          </cell>
          <cell r="H21865">
            <v>1</v>
          </cell>
          <cell r="O21865">
            <v>839700</v>
          </cell>
        </row>
        <row r="21866">
          <cell r="A21866">
            <v>46022</v>
          </cell>
          <cell r="C21866" t="str">
            <v>GRUPO ARTAK S.A.S</v>
          </cell>
          <cell r="F21866">
            <v>46003</v>
          </cell>
          <cell r="G21866">
            <v>46004</v>
          </cell>
          <cell r="H21866">
            <v>1</v>
          </cell>
          <cell r="O21866">
            <v>1167600</v>
          </cell>
        </row>
        <row r="21867">
          <cell r="A21867">
            <v>46022</v>
          </cell>
          <cell r="C21867" t="str">
            <v>GRUPO ARTAK S.A.S</v>
          </cell>
          <cell r="F21867">
            <v>46003</v>
          </cell>
          <cell r="G21867">
            <v>46004</v>
          </cell>
          <cell r="H21867">
            <v>1</v>
          </cell>
          <cell r="O21867">
            <v>132300</v>
          </cell>
        </row>
        <row r="21868">
          <cell r="A21868">
            <v>46022</v>
          </cell>
          <cell r="C21868" t="str">
            <v>GRUPO ARTAK S.A.S</v>
          </cell>
          <cell r="F21868">
            <v>46004</v>
          </cell>
          <cell r="G21868">
            <v>46005</v>
          </cell>
          <cell r="H21868">
            <v>1</v>
          </cell>
          <cell r="O21868">
            <v>251700</v>
          </cell>
        </row>
        <row r="21869">
          <cell r="A21869">
            <v>46022</v>
          </cell>
          <cell r="C21869" t="str">
            <v>GRUPO ARTAK S.A.S</v>
          </cell>
          <cell r="F21869">
            <v>46006</v>
          </cell>
          <cell r="G21869">
            <v>46007</v>
          </cell>
          <cell r="H21869">
            <v>1</v>
          </cell>
          <cell r="O21869">
            <v>204000</v>
          </cell>
        </row>
        <row r="21870">
          <cell r="A21870">
            <v>46022</v>
          </cell>
          <cell r="C21870" t="str">
            <v>GRUPO ARTAK S.A.S</v>
          </cell>
          <cell r="F21870">
            <v>46006</v>
          </cell>
          <cell r="G21870">
            <v>46007</v>
          </cell>
          <cell r="H21870">
            <v>1</v>
          </cell>
          <cell r="O21870">
            <v>159449</v>
          </cell>
        </row>
        <row r="21871">
          <cell r="A21871">
            <v>46022</v>
          </cell>
          <cell r="C21871" t="str">
            <v>EL IMPERIO DEL CERDO PREMIUM S.A.S</v>
          </cell>
          <cell r="F21871">
            <v>46021</v>
          </cell>
          <cell r="G21871">
            <v>46029</v>
          </cell>
          <cell r="H21871">
            <v>-5</v>
          </cell>
          <cell r="O21871">
            <v>7117350</v>
          </cell>
        </row>
        <row r="21872">
          <cell r="A21872">
            <v>46022</v>
          </cell>
          <cell r="C21872" t="str">
            <v>EL IMPERIO DEL CERDO PREMIUM S.A.S</v>
          </cell>
          <cell r="F21872">
            <v>46022</v>
          </cell>
          <cell r="G21872">
            <v>46030</v>
          </cell>
          <cell r="H21872">
            <v>-6</v>
          </cell>
          <cell r="O21872">
            <v>6339000</v>
          </cell>
        </row>
        <row r="21873">
          <cell r="A21873">
            <v>46022</v>
          </cell>
          <cell r="C21873" t="str">
            <v>TAKAMI SA</v>
          </cell>
          <cell r="F21873">
            <v>45997.536944444444</v>
          </cell>
          <cell r="G21873">
            <v>46027.536712962959</v>
          </cell>
          <cell r="H21873">
            <v>-7</v>
          </cell>
          <cell r="O21873">
            <v>257400</v>
          </cell>
        </row>
        <row r="21874">
          <cell r="A21874">
            <v>46022</v>
          </cell>
          <cell r="C21874" t="str">
            <v>TAKAMI SA</v>
          </cell>
          <cell r="F21874">
            <v>45997.543240740742</v>
          </cell>
          <cell r="G21874">
            <v>46027.542673611111</v>
          </cell>
          <cell r="H21874">
            <v>-7</v>
          </cell>
          <cell r="O21874">
            <v>292500</v>
          </cell>
        </row>
        <row r="21875">
          <cell r="A21875">
            <v>46022</v>
          </cell>
          <cell r="C21875" t="str">
            <v>TAKAMI SA</v>
          </cell>
          <cell r="F21875">
            <v>45997.544733796298</v>
          </cell>
          <cell r="G21875">
            <v>46027.544629629629</v>
          </cell>
          <cell r="H21875">
            <v>-7</v>
          </cell>
          <cell r="O21875">
            <v>386240</v>
          </cell>
        </row>
        <row r="21876">
          <cell r="A21876">
            <v>46022</v>
          </cell>
          <cell r="C21876" t="str">
            <v>TAKAMI SA</v>
          </cell>
          <cell r="F21876">
            <v>45997.578368055554</v>
          </cell>
          <cell r="G21876">
            <v>46027.577997685185</v>
          </cell>
          <cell r="H21876">
            <v>-7</v>
          </cell>
          <cell r="O21876">
            <v>166000</v>
          </cell>
        </row>
        <row r="21877">
          <cell r="A21877">
            <v>46022</v>
          </cell>
          <cell r="C21877" t="str">
            <v>TAKAMI SA</v>
          </cell>
          <cell r="F21877">
            <v>45999.359131944446</v>
          </cell>
          <cell r="G21877">
            <v>46029.358935185184</v>
          </cell>
          <cell r="H21877">
            <v>-9</v>
          </cell>
          <cell r="O21877">
            <v>214000</v>
          </cell>
        </row>
        <row r="21878">
          <cell r="A21878">
            <v>46022</v>
          </cell>
          <cell r="C21878" t="str">
            <v>TAKAMI SA</v>
          </cell>
          <cell r="F21878">
            <v>45999.36215277778</v>
          </cell>
          <cell r="G21878">
            <v>46029.361875000002</v>
          </cell>
          <cell r="H21878">
            <v>-9</v>
          </cell>
          <cell r="O21878">
            <v>204000</v>
          </cell>
        </row>
        <row r="21879">
          <cell r="A21879">
            <v>46022</v>
          </cell>
          <cell r="C21879" t="str">
            <v>TAKAMI SA</v>
          </cell>
          <cell r="F21879">
            <v>46000.536099537036</v>
          </cell>
          <cell r="G21879">
            <v>46030.53597222222</v>
          </cell>
          <cell r="H21879">
            <v>-10</v>
          </cell>
          <cell r="O21879">
            <v>106700</v>
          </cell>
        </row>
        <row r="21880">
          <cell r="A21880">
            <v>46022</v>
          </cell>
          <cell r="C21880" t="str">
            <v>TAKAMI SA</v>
          </cell>
          <cell r="F21880">
            <v>46000.538680555554</v>
          </cell>
          <cell r="G21880">
            <v>46030.538101851853</v>
          </cell>
          <cell r="H21880">
            <v>-10</v>
          </cell>
          <cell r="O21880">
            <v>64350</v>
          </cell>
        </row>
        <row r="21881">
          <cell r="A21881">
            <v>46022</v>
          </cell>
          <cell r="C21881" t="str">
            <v>TAKAMI SA</v>
          </cell>
          <cell r="F21881">
            <v>46000.544618055559</v>
          </cell>
          <cell r="G21881">
            <v>46030.544340277775</v>
          </cell>
          <cell r="H21881">
            <v>-10</v>
          </cell>
          <cell r="O21881">
            <v>131920</v>
          </cell>
        </row>
        <row r="21882">
          <cell r="A21882">
            <v>46022</v>
          </cell>
          <cell r="C21882" t="str">
            <v>TAKAMI SA</v>
          </cell>
          <cell r="F21882">
            <v>46000.565462962964</v>
          </cell>
          <cell r="G21882">
            <v>46030.565393518518</v>
          </cell>
          <cell r="H21882">
            <v>-10</v>
          </cell>
          <cell r="O21882">
            <v>368100</v>
          </cell>
        </row>
        <row r="21883">
          <cell r="A21883">
            <v>46022</v>
          </cell>
          <cell r="C21883" t="str">
            <v>TAKAMI SA</v>
          </cell>
          <cell r="F21883">
            <v>46000.567002314812</v>
          </cell>
          <cell r="G21883">
            <v>46030.566388888888</v>
          </cell>
          <cell r="H21883">
            <v>-10</v>
          </cell>
          <cell r="O21883">
            <v>73600</v>
          </cell>
        </row>
        <row r="21884">
          <cell r="A21884">
            <v>46022</v>
          </cell>
          <cell r="C21884" t="str">
            <v>TAKAMI SA</v>
          </cell>
          <cell r="F21884">
            <v>46000.570254629631</v>
          </cell>
          <cell r="G21884">
            <v>46030.568032407406</v>
          </cell>
          <cell r="H21884">
            <v>-10</v>
          </cell>
          <cell r="O21884">
            <v>800000</v>
          </cell>
        </row>
        <row r="21885">
          <cell r="A21885">
            <v>46022</v>
          </cell>
          <cell r="C21885" t="str">
            <v>TAKAMI SA</v>
          </cell>
          <cell r="F21885">
            <v>46000.611712962964</v>
          </cell>
          <cell r="G21885">
            <v>46030.611134259256</v>
          </cell>
          <cell r="H21885">
            <v>-10</v>
          </cell>
          <cell r="O21885">
            <v>4378358.2416000003</v>
          </cell>
        </row>
        <row r="21886">
          <cell r="A21886">
            <v>46022</v>
          </cell>
          <cell r="C21886" t="str">
            <v>TAKAMI SA</v>
          </cell>
          <cell r="F21886">
            <v>46001.463726851849</v>
          </cell>
          <cell r="G21886">
            <v>46031.463530092595</v>
          </cell>
          <cell r="H21886">
            <v>-11</v>
          </cell>
          <cell r="O21886">
            <v>1260000</v>
          </cell>
        </row>
        <row r="21887">
          <cell r="A21887">
            <v>46022</v>
          </cell>
          <cell r="C21887" t="str">
            <v>TAKAMI SA</v>
          </cell>
          <cell r="F21887">
            <v>46001.529664351852</v>
          </cell>
          <cell r="G21887">
            <v>46031.525405092594</v>
          </cell>
          <cell r="H21887">
            <v>-11</v>
          </cell>
          <cell r="O21887">
            <v>91650</v>
          </cell>
        </row>
        <row r="21888">
          <cell r="A21888">
            <v>46022</v>
          </cell>
          <cell r="C21888" t="str">
            <v>TAKAMI SA</v>
          </cell>
          <cell r="F21888">
            <v>46001.541064814817</v>
          </cell>
          <cell r="G21888">
            <v>46031.540960648148</v>
          </cell>
          <cell r="H21888">
            <v>-11</v>
          </cell>
          <cell r="O21888">
            <v>240680</v>
          </cell>
        </row>
        <row r="21889">
          <cell r="A21889">
            <v>46022</v>
          </cell>
          <cell r="C21889" t="str">
            <v>TAKAMI SA</v>
          </cell>
          <cell r="F21889">
            <v>46001.542534722219</v>
          </cell>
          <cell r="G21889">
            <v>46031.542210648149</v>
          </cell>
          <cell r="H21889">
            <v>-11</v>
          </cell>
          <cell r="O21889">
            <v>18360</v>
          </cell>
        </row>
        <row r="21890">
          <cell r="A21890">
            <v>46022</v>
          </cell>
          <cell r="C21890" t="str">
            <v>TAKAMI SA</v>
          </cell>
          <cell r="F21890">
            <v>46001.549085648148</v>
          </cell>
          <cell r="G21890">
            <v>46031.548067129632</v>
          </cell>
          <cell r="H21890">
            <v>-11</v>
          </cell>
          <cell r="O21890">
            <v>1137750</v>
          </cell>
        </row>
        <row r="21891">
          <cell r="A21891">
            <v>46022</v>
          </cell>
          <cell r="C21891" t="str">
            <v>TAKAMI SA</v>
          </cell>
          <cell r="F21891">
            <v>46001.608900462961</v>
          </cell>
          <cell r="G21891">
            <v>46031.608715277776</v>
          </cell>
          <cell r="H21891">
            <v>-11</v>
          </cell>
          <cell r="O21891">
            <v>120900</v>
          </cell>
        </row>
        <row r="21892">
          <cell r="A21892">
            <v>46022</v>
          </cell>
          <cell r="C21892" t="str">
            <v>TAKAMI SA</v>
          </cell>
          <cell r="F21892">
            <v>46001.613715277781</v>
          </cell>
          <cell r="G21892">
            <v>46031.613541666666</v>
          </cell>
          <cell r="H21892">
            <v>-11</v>
          </cell>
          <cell r="O21892">
            <v>263250</v>
          </cell>
        </row>
        <row r="21893">
          <cell r="A21893">
            <v>46022</v>
          </cell>
          <cell r="C21893" t="str">
            <v>TAKAMI SA</v>
          </cell>
          <cell r="F21893">
            <v>46001.614386574074</v>
          </cell>
          <cell r="G21893">
            <v>46031.614039351851</v>
          </cell>
          <cell r="H21893">
            <v>-11</v>
          </cell>
          <cell r="O21893">
            <v>280800</v>
          </cell>
        </row>
        <row r="21894">
          <cell r="A21894">
            <v>46022</v>
          </cell>
          <cell r="C21894" t="str">
            <v>TAKAMI SA</v>
          </cell>
          <cell r="F21894">
            <v>46001.615034722221</v>
          </cell>
          <cell r="G21894">
            <v>46031.614803240744</v>
          </cell>
          <cell r="H21894">
            <v>-11</v>
          </cell>
          <cell r="O21894">
            <v>209180</v>
          </cell>
        </row>
        <row r="21895">
          <cell r="A21895">
            <v>46022</v>
          </cell>
          <cell r="C21895" t="str">
            <v>TAKAMI SA</v>
          </cell>
          <cell r="F21895">
            <v>46001.668634259258</v>
          </cell>
          <cell r="G21895">
            <v>46031.667800925927</v>
          </cell>
          <cell r="H21895">
            <v>-11</v>
          </cell>
          <cell r="O21895">
            <v>174300</v>
          </cell>
        </row>
        <row r="21896">
          <cell r="A21896">
            <v>46022</v>
          </cell>
          <cell r="C21896" t="str">
            <v>TAKAMI SA</v>
          </cell>
          <cell r="F21896">
            <v>46002.571689814817</v>
          </cell>
          <cell r="G21896">
            <v>46032.571388888886</v>
          </cell>
          <cell r="H21896">
            <v>-12</v>
          </cell>
          <cell r="O21896">
            <v>92000</v>
          </cell>
        </row>
        <row r="21897">
          <cell r="A21897">
            <v>46022</v>
          </cell>
          <cell r="C21897" t="str">
            <v>TAKAMI SA</v>
          </cell>
          <cell r="F21897">
            <v>46002.580821759257</v>
          </cell>
          <cell r="G21897">
            <v>46032.580636574072</v>
          </cell>
          <cell r="H21897">
            <v>-12</v>
          </cell>
          <cell r="O21897">
            <v>903000</v>
          </cell>
        </row>
        <row r="21898">
          <cell r="A21898">
            <v>46022</v>
          </cell>
          <cell r="C21898" t="str">
            <v>TAKAMI SA</v>
          </cell>
          <cell r="F21898">
            <v>46002.600023148145</v>
          </cell>
          <cell r="G21898">
            <v>46032.599745370368</v>
          </cell>
          <cell r="H21898">
            <v>-12</v>
          </cell>
          <cell r="O21898">
            <v>257600</v>
          </cell>
        </row>
        <row r="21899">
          <cell r="A21899">
            <v>46022</v>
          </cell>
          <cell r="C21899" t="str">
            <v>TAKAMI SA</v>
          </cell>
          <cell r="F21899">
            <v>46003.271620370368</v>
          </cell>
          <cell r="G21899">
            <v>46033.268645833334</v>
          </cell>
          <cell r="H21899">
            <v>-13</v>
          </cell>
          <cell r="O21899">
            <v>112000</v>
          </cell>
        </row>
        <row r="21900">
          <cell r="A21900">
            <v>46022</v>
          </cell>
          <cell r="C21900" t="str">
            <v>TAKAMI SA</v>
          </cell>
          <cell r="F21900">
            <v>46003.504351851851</v>
          </cell>
          <cell r="G21900">
            <v>46033.502013888887</v>
          </cell>
          <cell r="H21900">
            <v>-13</v>
          </cell>
          <cell r="O21900">
            <v>118000</v>
          </cell>
        </row>
        <row r="21901">
          <cell r="A21901">
            <v>46022</v>
          </cell>
          <cell r="C21901" t="str">
            <v>TAKAMI SA</v>
          </cell>
          <cell r="F21901">
            <v>46003.509108796294</v>
          </cell>
          <cell r="G21901">
            <v>46033.508946759262</v>
          </cell>
          <cell r="H21901">
            <v>-13</v>
          </cell>
          <cell r="O21901">
            <v>149040</v>
          </cell>
        </row>
        <row r="21902">
          <cell r="A21902">
            <v>46022</v>
          </cell>
          <cell r="C21902" t="str">
            <v>TAKAMI SA</v>
          </cell>
          <cell r="F21902">
            <v>46003.510439814818</v>
          </cell>
          <cell r="G21902">
            <v>46033.509710648148</v>
          </cell>
          <cell r="H21902">
            <v>-13</v>
          </cell>
          <cell r="O21902">
            <v>82800</v>
          </cell>
        </row>
        <row r="21903">
          <cell r="A21903">
            <v>46022</v>
          </cell>
          <cell r="C21903" t="str">
            <v>TAKAMI SA</v>
          </cell>
          <cell r="F21903">
            <v>46003.525347222225</v>
          </cell>
          <cell r="G21903">
            <v>46033.525266203702</v>
          </cell>
          <cell r="H21903">
            <v>-13</v>
          </cell>
          <cell r="O21903">
            <v>88880</v>
          </cell>
        </row>
        <row r="21904">
          <cell r="A21904">
            <v>46022</v>
          </cell>
          <cell r="C21904" t="str">
            <v>TAKAMI SA</v>
          </cell>
          <cell r="F21904">
            <v>46003.527615740742</v>
          </cell>
          <cell r="G21904">
            <v>46033.526898148149</v>
          </cell>
          <cell r="H21904">
            <v>-13</v>
          </cell>
          <cell r="O21904">
            <v>85800</v>
          </cell>
        </row>
        <row r="21905">
          <cell r="A21905">
            <v>46022</v>
          </cell>
          <cell r="C21905" t="str">
            <v>TAKAMI SA</v>
          </cell>
          <cell r="F21905">
            <v>46003.536851851852</v>
          </cell>
          <cell r="G21905">
            <v>46033.536643518521</v>
          </cell>
          <cell r="H21905">
            <v>-13</v>
          </cell>
          <cell r="O21905">
            <v>172000</v>
          </cell>
        </row>
        <row r="21906">
          <cell r="A21906">
            <v>46022</v>
          </cell>
          <cell r="C21906" t="str">
            <v>TAKAMI SA</v>
          </cell>
          <cell r="F21906">
            <v>46003.537627314814</v>
          </cell>
          <cell r="G21906">
            <v>46033.537465277775</v>
          </cell>
          <cell r="H21906">
            <v>-13</v>
          </cell>
          <cell r="O21906">
            <v>161900</v>
          </cell>
        </row>
        <row r="21907">
          <cell r="A21907">
            <v>46022</v>
          </cell>
          <cell r="C21907" t="str">
            <v>TAKAMI SA</v>
          </cell>
          <cell r="F21907">
            <v>46003.543263888889</v>
          </cell>
          <cell r="G21907">
            <v>46033.543043981481</v>
          </cell>
          <cell r="H21907">
            <v>-13</v>
          </cell>
          <cell r="O21907">
            <v>107250</v>
          </cell>
        </row>
        <row r="21908">
          <cell r="A21908">
            <v>46022</v>
          </cell>
          <cell r="C21908" t="str">
            <v>TAKAMI SA</v>
          </cell>
          <cell r="F21908">
            <v>46003.582152777781</v>
          </cell>
          <cell r="G21908">
            <v>46033.581944444442</v>
          </cell>
          <cell r="H21908">
            <v>-13</v>
          </cell>
          <cell r="O21908">
            <v>1652000</v>
          </cell>
        </row>
        <row r="21909">
          <cell r="A21909">
            <v>46022</v>
          </cell>
          <cell r="C21909" t="str">
            <v>TAKAMI SA</v>
          </cell>
          <cell r="F21909">
            <v>46003.606261574074</v>
          </cell>
          <cell r="G21909">
            <v>46033.604861111111</v>
          </cell>
          <cell r="H21909">
            <v>-13</v>
          </cell>
          <cell r="O21909">
            <v>136160</v>
          </cell>
        </row>
        <row r="21910">
          <cell r="A21910">
            <v>46022</v>
          </cell>
          <cell r="C21910" t="str">
            <v>TAKAMI SA</v>
          </cell>
          <cell r="F21910">
            <v>46003.607534722221</v>
          </cell>
          <cell r="G21910">
            <v>46033.606747685182</v>
          </cell>
          <cell r="H21910">
            <v>-13</v>
          </cell>
          <cell r="O21910">
            <v>136160</v>
          </cell>
        </row>
        <row r="21911">
          <cell r="A21911">
            <v>46022</v>
          </cell>
          <cell r="C21911" t="str">
            <v>TAKAMI SA</v>
          </cell>
          <cell r="F21911">
            <v>46003.611828703702</v>
          </cell>
          <cell r="G21911">
            <v>46033.611678240741</v>
          </cell>
          <cell r="H21911">
            <v>-13</v>
          </cell>
          <cell r="O21911">
            <v>91650</v>
          </cell>
        </row>
        <row r="21912">
          <cell r="A21912">
            <v>46022</v>
          </cell>
          <cell r="C21912" t="str">
            <v>TAKAMI SA</v>
          </cell>
          <cell r="F21912">
            <v>46003.618159722224</v>
          </cell>
          <cell r="G21912">
            <v>46033.616956018515</v>
          </cell>
          <cell r="H21912">
            <v>-13</v>
          </cell>
          <cell r="O21912">
            <v>366560</v>
          </cell>
        </row>
        <row r="21913">
          <cell r="A21913">
            <v>46022</v>
          </cell>
          <cell r="C21913" t="str">
            <v>VENTAS MOSTRADOR</v>
          </cell>
          <cell r="F21913">
            <v>46022</v>
          </cell>
          <cell r="G21913">
            <v>46022</v>
          </cell>
          <cell r="H21913">
            <v>0</v>
          </cell>
          <cell r="O21913">
            <v>104968</v>
          </cell>
        </row>
        <row r="21914">
          <cell r="A21914">
            <v>46022</v>
          </cell>
          <cell r="C21914" t="str">
            <v>VENTAS MOSTRADOR</v>
          </cell>
          <cell r="F21914">
            <v>46022</v>
          </cell>
          <cell r="G21914">
            <v>46022</v>
          </cell>
          <cell r="H21914">
            <v>0</v>
          </cell>
          <cell r="O21914">
            <v>70000</v>
          </cell>
        </row>
        <row r="21915">
          <cell r="A21915">
            <v>46022</v>
          </cell>
          <cell r="C21915" t="str">
            <v>VENTAS MOSTRADOR</v>
          </cell>
          <cell r="F21915">
            <v>46022</v>
          </cell>
          <cell r="G21915">
            <v>46022</v>
          </cell>
          <cell r="H21915">
            <v>0</v>
          </cell>
          <cell r="O21915">
            <v>51952</v>
          </cell>
        </row>
        <row r="21916">
          <cell r="A21916">
            <v>46022</v>
          </cell>
          <cell r="C21916" t="str">
            <v>VENTAS MOSTRADOR</v>
          </cell>
          <cell r="F21916">
            <v>46022</v>
          </cell>
          <cell r="G21916">
            <v>46022</v>
          </cell>
          <cell r="H21916">
            <v>0</v>
          </cell>
          <cell r="O21916">
            <v>35380</v>
          </cell>
        </row>
        <row r="21917">
          <cell r="A21917">
            <v>46022</v>
          </cell>
          <cell r="C21917" t="str">
            <v>VENTAS MOSTRADOR</v>
          </cell>
          <cell r="F21917">
            <v>46022</v>
          </cell>
          <cell r="G21917">
            <v>46022</v>
          </cell>
          <cell r="H21917">
            <v>0</v>
          </cell>
          <cell r="O21917">
            <v>9350</v>
          </cell>
        </row>
        <row r="21918">
          <cell r="A21918">
            <v>46022</v>
          </cell>
          <cell r="C21918" t="str">
            <v>VENTAS MOSTRADOR</v>
          </cell>
          <cell r="F21918">
            <v>46022</v>
          </cell>
          <cell r="G21918">
            <v>46022</v>
          </cell>
          <cell r="H21918">
            <v>0</v>
          </cell>
          <cell r="O21918">
            <v>14000</v>
          </cell>
        </row>
        <row r="21919">
          <cell r="A21919">
            <v>46022</v>
          </cell>
          <cell r="C21919" t="str">
            <v>VENTAS MOSTRADOR</v>
          </cell>
          <cell r="F21919">
            <v>46022</v>
          </cell>
          <cell r="G21919">
            <v>46022</v>
          </cell>
          <cell r="H21919">
            <v>0</v>
          </cell>
          <cell r="O21919">
            <v>14000</v>
          </cell>
        </row>
        <row r="21920">
          <cell r="A21920">
            <v>46022</v>
          </cell>
          <cell r="C21920" t="str">
            <v>VENTAS MOSTRADOR</v>
          </cell>
          <cell r="F21920">
            <v>46022</v>
          </cell>
          <cell r="G21920">
            <v>46022</v>
          </cell>
          <cell r="H21920">
            <v>0</v>
          </cell>
          <cell r="O21920">
            <v>14000</v>
          </cell>
        </row>
        <row r="21921">
          <cell r="A21921">
            <v>46022</v>
          </cell>
          <cell r="C21921" t="str">
            <v>VENTAS MOSTRADOR</v>
          </cell>
          <cell r="F21921">
            <v>46022</v>
          </cell>
          <cell r="G21921">
            <v>46022</v>
          </cell>
          <cell r="H21921">
            <v>0</v>
          </cell>
          <cell r="O21921">
            <v>14000</v>
          </cell>
        </row>
        <row r="21922">
          <cell r="A21922">
            <v>46022</v>
          </cell>
          <cell r="C21922" t="str">
            <v>VENTAS MOSTRADOR</v>
          </cell>
          <cell r="F21922">
            <v>46022</v>
          </cell>
          <cell r="G21922">
            <v>46022</v>
          </cell>
          <cell r="H21922">
            <v>0</v>
          </cell>
          <cell r="O21922">
            <v>18180</v>
          </cell>
        </row>
        <row r="21923">
          <cell r="A21923">
            <v>46022</v>
          </cell>
          <cell r="C21923" t="str">
            <v>VENTAS MOSTRADOR</v>
          </cell>
          <cell r="F21923">
            <v>46022</v>
          </cell>
          <cell r="G21923">
            <v>46022</v>
          </cell>
          <cell r="H21923">
            <v>0</v>
          </cell>
          <cell r="O21923">
            <v>20900</v>
          </cell>
        </row>
        <row r="21924">
          <cell r="A21924">
            <v>46022</v>
          </cell>
          <cell r="C21924" t="str">
            <v>VENTAS MOSTRADOR</v>
          </cell>
          <cell r="F21924">
            <v>46022</v>
          </cell>
          <cell r="G21924">
            <v>46022</v>
          </cell>
          <cell r="H21924">
            <v>0</v>
          </cell>
          <cell r="O21924">
            <v>21440</v>
          </cell>
        </row>
        <row r="21925">
          <cell r="A21925">
            <v>46022</v>
          </cell>
          <cell r="C21925" t="str">
            <v>VENTAS MOSTRADOR</v>
          </cell>
          <cell r="F21925">
            <v>46022</v>
          </cell>
          <cell r="G21925">
            <v>46022</v>
          </cell>
          <cell r="H21925">
            <v>0</v>
          </cell>
          <cell r="O21925">
            <v>23750</v>
          </cell>
        </row>
        <row r="21926">
          <cell r="A21926">
            <v>46022</v>
          </cell>
          <cell r="C21926" t="str">
            <v>VENTAS MOSTRADOR</v>
          </cell>
          <cell r="F21926">
            <v>46022</v>
          </cell>
          <cell r="G21926">
            <v>46022</v>
          </cell>
          <cell r="H21926">
            <v>0</v>
          </cell>
          <cell r="O21926">
            <v>23750</v>
          </cell>
        </row>
        <row r="21927">
          <cell r="A21927">
            <v>46022</v>
          </cell>
          <cell r="C21927" t="str">
            <v>VENTAS MOSTRADOR</v>
          </cell>
          <cell r="F21927">
            <v>46022</v>
          </cell>
          <cell r="G21927">
            <v>46022</v>
          </cell>
          <cell r="H21927">
            <v>0</v>
          </cell>
          <cell r="O21927">
            <v>24750</v>
          </cell>
        </row>
        <row r="21928">
          <cell r="A21928">
            <v>46022</v>
          </cell>
          <cell r="C21928" t="str">
            <v>VENTAS MOSTRADOR</v>
          </cell>
          <cell r="F21928">
            <v>46022</v>
          </cell>
          <cell r="G21928">
            <v>46022</v>
          </cell>
          <cell r="H21928">
            <v>0</v>
          </cell>
          <cell r="O21928">
            <v>28000</v>
          </cell>
        </row>
        <row r="21929">
          <cell r="A21929">
            <v>46022</v>
          </cell>
          <cell r="C21929" t="str">
            <v>VENTAS MOSTRADOR</v>
          </cell>
          <cell r="F21929">
            <v>46022</v>
          </cell>
          <cell r="G21929">
            <v>46022</v>
          </cell>
          <cell r="H21929">
            <v>0</v>
          </cell>
          <cell r="O21929">
            <v>28000</v>
          </cell>
        </row>
        <row r="21930">
          <cell r="A21930">
            <v>46022</v>
          </cell>
          <cell r="C21930" t="str">
            <v>VENTAS MOSTRADOR</v>
          </cell>
          <cell r="F21930">
            <v>46022</v>
          </cell>
          <cell r="G21930">
            <v>46022</v>
          </cell>
          <cell r="H21930">
            <v>0</v>
          </cell>
          <cell r="O21930">
            <v>28000</v>
          </cell>
        </row>
        <row r="21931">
          <cell r="A21931">
            <v>46022</v>
          </cell>
          <cell r="C21931" t="str">
            <v>VENTAS MOSTRADOR</v>
          </cell>
          <cell r="F21931">
            <v>46022</v>
          </cell>
          <cell r="G21931">
            <v>46022</v>
          </cell>
          <cell r="H21931">
            <v>0</v>
          </cell>
          <cell r="O21931">
            <v>28000</v>
          </cell>
        </row>
        <row r="21932">
          <cell r="A21932">
            <v>46022</v>
          </cell>
          <cell r="C21932" t="str">
            <v>VENTAS MOSTRADOR</v>
          </cell>
          <cell r="F21932">
            <v>46022</v>
          </cell>
          <cell r="G21932">
            <v>46022</v>
          </cell>
          <cell r="H21932">
            <v>0</v>
          </cell>
          <cell r="O21932">
            <v>28912</v>
          </cell>
        </row>
        <row r="21933">
          <cell r="A21933">
            <v>46022</v>
          </cell>
          <cell r="C21933" t="str">
            <v>VENTAS MOSTRADOR</v>
          </cell>
          <cell r="F21933">
            <v>46022</v>
          </cell>
          <cell r="G21933">
            <v>46022</v>
          </cell>
          <cell r="H21933">
            <v>0</v>
          </cell>
          <cell r="O21933">
            <v>29106</v>
          </cell>
        </row>
        <row r="21934">
          <cell r="A21934">
            <v>46022</v>
          </cell>
          <cell r="C21934" t="str">
            <v>VENTAS MOSTRADOR</v>
          </cell>
          <cell r="F21934">
            <v>46022</v>
          </cell>
          <cell r="G21934">
            <v>46022</v>
          </cell>
          <cell r="H21934">
            <v>0</v>
          </cell>
          <cell r="O21934">
            <v>29440</v>
          </cell>
        </row>
        <row r="21935">
          <cell r="A21935">
            <v>46022</v>
          </cell>
          <cell r="C21935" t="str">
            <v>VENTAS MOSTRADOR</v>
          </cell>
          <cell r="F21935">
            <v>46022</v>
          </cell>
          <cell r="G21935">
            <v>46022</v>
          </cell>
          <cell r="H21935">
            <v>0</v>
          </cell>
          <cell r="O21935">
            <v>33870</v>
          </cell>
        </row>
        <row r="21936">
          <cell r="A21936">
            <v>46022</v>
          </cell>
          <cell r="C21936" t="str">
            <v>VENTAS MOSTRADOR</v>
          </cell>
          <cell r="F21936">
            <v>46022</v>
          </cell>
          <cell r="G21936">
            <v>46022</v>
          </cell>
          <cell r="H21936">
            <v>0</v>
          </cell>
          <cell r="O21936">
            <v>35220</v>
          </cell>
        </row>
        <row r="21937">
          <cell r="A21937">
            <v>46022</v>
          </cell>
          <cell r="C21937" t="str">
            <v>VENTAS MOSTRADOR</v>
          </cell>
          <cell r="F21937">
            <v>46022</v>
          </cell>
          <cell r="G21937">
            <v>46022</v>
          </cell>
          <cell r="H21937">
            <v>0</v>
          </cell>
          <cell r="O21937">
            <v>36160</v>
          </cell>
        </row>
        <row r="21938">
          <cell r="A21938">
            <v>46022</v>
          </cell>
          <cell r="C21938" t="str">
            <v>VENTAS MOSTRADOR</v>
          </cell>
          <cell r="F21938">
            <v>46022</v>
          </cell>
          <cell r="G21938">
            <v>46022</v>
          </cell>
          <cell r="H21938">
            <v>0</v>
          </cell>
          <cell r="O21938">
            <v>37610</v>
          </cell>
        </row>
        <row r="21939">
          <cell r="A21939">
            <v>46022</v>
          </cell>
          <cell r="C21939" t="str">
            <v>VENTAS MOSTRADOR</v>
          </cell>
          <cell r="F21939">
            <v>46022</v>
          </cell>
          <cell r="G21939">
            <v>46022</v>
          </cell>
          <cell r="H21939">
            <v>0</v>
          </cell>
          <cell r="O21939">
            <v>41340</v>
          </cell>
        </row>
        <row r="21940">
          <cell r="A21940">
            <v>46022</v>
          </cell>
          <cell r="C21940" t="str">
            <v>VENTAS MOSTRADOR</v>
          </cell>
          <cell r="F21940">
            <v>46022</v>
          </cell>
          <cell r="G21940">
            <v>46022</v>
          </cell>
          <cell r="H21940">
            <v>0</v>
          </cell>
          <cell r="O21940">
            <v>42000</v>
          </cell>
        </row>
        <row r="21941">
          <cell r="A21941">
            <v>46022</v>
          </cell>
          <cell r="C21941" t="str">
            <v>VENTAS MOSTRADOR</v>
          </cell>
          <cell r="F21941">
            <v>46022</v>
          </cell>
          <cell r="G21941">
            <v>46022</v>
          </cell>
          <cell r="H21941">
            <v>0</v>
          </cell>
          <cell r="O21941">
            <v>42000</v>
          </cell>
        </row>
        <row r="21942">
          <cell r="A21942">
            <v>46022</v>
          </cell>
          <cell r="C21942" t="str">
            <v>VENTAS MOSTRADOR</v>
          </cell>
          <cell r="F21942">
            <v>46022</v>
          </cell>
          <cell r="G21942">
            <v>46022</v>
          </cell>
          <cell r="H21942">
            <v>0</v>
          </cell>
          <cell r="O21942">
            <v>43400</v>
          </cell>
        </row>
        <row r="21943">
          <cell r="A21943">
            <v>46022</v>
          </cell>
          <cell r="C21943" t="str">
            <v>VENTAS MOSTRADOR</v>
          </cell>
          <cell r="F21943">
            <v>46022</v>
          </cell>
          <cell r="G21943">
            <v>46022</v>
          </cell>
          <cell r="H21943">
            <v>0</v>
          </cell>
          <cell r="O21943">
            <v>47165</v>
          </cell>
        </row>
        <row r="21944">
          <cell r="A21944">
            <v>46022</v>
          </cell>
          <cell r="C21944" t="str">
            <v>VENTAS MOSTRADOR</v>
          </cell>
          <cell r="F21944">
            <v>46022</v>
          </cell>
          <cell r="G21944">
            <v>46022</v>
          </cell>
          <cell r="H21944">
            <v>0</v>
          </cell>
          <cell r="O21944">
            <v>47930</v>
          </cell>
        </row>
        <row r="21945">
          <cell r="A21945">
            <v>46022</v>
          </cell>
          <cell r="C21945" t="str">
            <v>VENTAS MOSTRADOR</v>
          </cell>
          <cell r="F21945">
            <v>46022</v>
          </cell>
          <cell r="G21945">
            <v>46022</v>
          </cell>
          <cell r="H21945">
            <v>0</v>
          </cell>
          <cell r="O21945">
            <v>48180</v>
          </cell>
        </row>
        <row r="21946">
          <cell r="A21946">
            <v>46022</v>
          </cell>
          <cell r="C21946" t="str">
            <v>VENTAS MOSTRADOR</v>
          </cell>
          <cell r="F21946">
            <v>46022</v>
          </cell>
          <cell r="G21946">
            <v>46022</v>
          </cell>
          <cell r="H21946">
            <v>0</v>
          </cell>
          <cell r="O21946">
            <v>51936</v>
          </cell>
        </row>
        <row r="21947">
          <cell r="A21947">
            <v>46022</v>
          </cell>
          <cell r="C21947" t="str">
            <v>VENTAS MOSTRADOR</v>
          </cell>
          <cell r="F21947">
            <v>46022</v>
          </cell>
          <cell r="G21947">
            <v>46022</v>
          </cell>
          <cell r="H21947">
            <v>0</v>
          </cell>
          <cell r="O21947">
            <v>59408</v>
          </cell>
        </row>
        <row r="21948">
          <cell r="A21948">
            <v>46022</v>
          </cell>
          <cell r="C21948" t="str">
            <v>VENTAS MOSTRADOR</v>
          </cell>
          <cell r="F21948">
            <v>46022</v>
          </cell>
          <cell r="G21948">
            <v>46022</v>
          </cell>
          <cell r="H21948">
            <v>0</v>
          </cell>
          <cell r="O21948">
            <v>66180</v>
          </cell>
        </row>
        <row r="21949">
          <cell r="A21949">
            <v>46022</v>
          </cell>
          <cell r="C21949" t="str">
            <v>VENTAS MOSTRADOR</v>
          </cell>
          <cell r="F21949">
            <v>46022</v>
          </cell>
          <cell r="G21949">
            <v>46022</v>
          </cell>
          <cell r="H21949">
            <v>0</v>
          </cell>
          <cell r="O21949">
            <v>69600</v>
          </cell>
        </row>
        <row r="21950">
          <cell r="A21950">
            <v>46022</v>
          </cell>
          <cell r="C21950" t="str">
            <v>VENTAS MOSTRADOR</v>
          </cell>
          <cell r="F21950">
            <v>46022</v>
          </cell>
          <cell r="G21950">
            <v>46022</v>
          </cell>
          <cell r="H21950">
            <v>0</v>
          </cell>
          <cell r="O21950">
            <v>70224</v>
          </cell>
        </row>
        <row r="21951">
          <cell r="A21951">
            <v>46022</v>
          </cell>
          <cell r="C21951" t="str">
            <v>VENTAS MOSTRADOR</v>
          </cell>
          <cell r="F21951">
            <v>46022</v>
          </cell>
          <cell r="G21951">
            <v>46022</v>
          </cell>
          <cell r="H21951">
            <v>0</v>
          </cell>
          <cell r="O21951">
            <v>71240</v>
          </cell>
        </row>
        <row r="21952">
          <cell r="A21952">
            <v>46022</v>
          </cell>
          <cell r="C21952" t="str">
            <v>VENTAS MOSTRADOR</v>
          </cell>
          <cell r="F21952">
            <v>46022</v>
          </cell>
          <cell r="G21952">
            <v>46022</v>
          </cell>
          <cell r="H21952">
            <v>0</v>
          </cell>
          <cell r="O21952">
            <v>80000</v>
          </cell>
        </row>
        <row r="21953">
          <cell r="A21953">
            <v>46022</v>
          </cell>
          <cell r="C21953" t="str">
            <v>YALINDI  BONILLA GRANADOS</v>
          </cell>
          <cell r="F21953">
            <v>46022.281192129631</v>
          </cell>
          <cell r="G21953">
            <v>46023.280543981484</v>
          </cell>
          <cell r="H21953">
            <v>1</v>
          </cell>
          <cell r="O21953">
            <v>80000</v>
          </cell>
        </row>
        <row r="21954">
          <cell r="A21954">
            <v>46022</v>
          </cell>
          <cell r="C21954" t="str">
            <v>VENTAS MOSTRADOR</v>
          </cell>
          <cell r="F21954">
            <v>46022</v>
          </cell>
          <cell r="G21954">
            <v>46022</v>
          </cell>
          <cell r="H21954">
            <v>0</v>
          </cell>
          <cell r="O21954">
            <v>83684</v>
          </cell>
        </row>
        <row r="21955">
          <cell r="A21955">
            <v>46022</v>
          </cell>
          <cell r="C21955" t="str">
            <v>VENTAS MOSTRADOR</v>
          </cell>
          <cell r="F21955">
            <v>46022</v>
          </cell>
          <cell r="G21955">
            <v>46022</v>
          </cell>
          <cell r="H21955">
            <v>0</v>
          </cell>
          <cell r="O21955">
            <v>127936</v>
          </cell>
        </row>
        <row r="21956">
          <cell r="A21956">
            <v>46022</v>
          </cell>
          <cell r="C21956" t="str">
            <v>VENTAS MOSTRADOR</v>
          </cell>
          <cell r="F21956">
            <v>46022</v>
          </cell>
          <cell r="G21956">
            <v>46022</v>
          </cell>
          <cell r="H21956">
            <v>0</v>
          </cell>
          <cell r="O21956">
            <v>138762</v>
          </cell>
        </row>
        <row r="21957">
          <cell r="A21957">
            <v>46022</v>
          </cell>
          <cell r="C21957" t="str">
            <v>VENTAS MOSTRADOR</v>
          </cell>
          <cell r="F21957">
            <v>46022</v>
          </cell>
          <cell r="G21957">
            <v>46022</v>
          </cell>
          <cell r="H21957">
            <v>0</v>
          </cell>
          <cell r="O21957">
            <v>170000</v>
          </cell>
        </row>
        <row r="21958">
          <cell r="A21958">
            <v>46022</v>
          </cell>
          <cell r="C21958" t="str">
            <v>ROJAS TRIANA ANGIE JULIETH</v>
          </cell>
          <cell r="F21958">
            <v>46020.490474537037</v>
          </cell>
          <cell r="G21958">
            <v>46021.490347222221</v>
          </cell>
          <cell r="H21958">
            <v>3</v>
          </cell>
          <cell r="O21958">
            <v>2345500.04</v>
          </cell>
        </row>
        <row r="21959">
          <cell r="A21959">
            <v>46022</v>
          </cell>
          <cell r="C21959" t="str">
            <v>VENTAS MOSTRADOR</v>
          </cell>
          <cell r="O21959">
            <v>0</v>
          </cell>
        </row>
        <row r="21960">
          <cell r="A21960">
            <v>46022</v>
          </cell>
          <cell r="C21960" t="str">
            <v>CARLOS ANDRES HERNANDEZ MARTINEZ</v>
          </cell>
          <cell r="F21960">
            <v>46020.427569444444</v>
          </cell>
          <cell r="G21960">
            <v>46021.427488425928</v>
          </cell>
          <cell r="H21960">
            <v>3</v>
          </cell>
          <cell r="O21960">
            <v>980750.01</v>
          </cell>
        </row>
        <row r="21961">
          <cell r="A21961">
            <v>46022</v>
          </cell>
          <cell r="C21961" t="str">
            <v>PENTAGONO INVERSIONES SAS</v>
          </cell>
          <cell r="F21961">
            <v>45994.338159722225</v>
          </cell>
          <cell r="G21961">
            <v>46024.33730324074</v>
          </cell>
          <cell r="H21961">
            <v>0</v>
          </cell>
          <cell r="O21961">
            <v>4586300</v>
          </cell>
        </row>
        <row r="21962">
          <cell r="A21962">
            <v>46022</v>
          </cell>
          <cell r="C21962" t="str">
            <v>ELSY  GORDILLO GIL</v>
          </cell>
          <cell r="F21962">
            <v>46022.247696759259</v>
          </cell>
          <cell r="G21962">
            <v>46023.247453703705</v>
          </cell>
          <cell r="H21962">
            <v>1</v>
          </cell>
          <cell r="O21962">
            <v>397860</v>
          </cell>
        </row>
        <row r="21963">
          <cell r="A21963">
            <v>46022</v>
          </cell>
          <cell r="C21963" t="str">
            <v>VENTAS MOSTRADOR</v>
          </cell>
          <cell r="O21963">
            <v>0</v>
          </cell>
        </row>
        <row r="21964">
          <cell r="A21964">
            <v>46022</v>
          </cell>
          <cell r="C21964" t="str">
            <v>VENTAS MOSTRADOR</v>
          </cell>
          <cell r="O21964">
            <v>0</v>
          </cell>
        </row>
        <row r="21965">
          <cell r="A21965">
            <v>46022</v>
          </cell>
          <cell r="C21965" t="str">
            <v>BASTION FOODS SAS</v>
          </cell>
          <cell r="F21965">
            <v>46006</v>
          </cell>
          <cell r="G21965">
            <v>46014</v>
          </cell>
          <cell r="H21965">
            <v>10</v>
          </cell>
          <cell r="O21965">
            <v>142850</v>
          </cell>
        </row>
        <row r="21966">
          <cell r="A21966">
            <v>46022</v>
          </cell>
          <cell r="C21966" t="str">
            <v>BASTION FOODS SAS</v>
          </cell>
          <cell r="F21966">
            <v>46010</v>
          </cell>
          <cell r="G21966">
            <v>46018</v>
          </cell>
          <cell r="H21966">
            <v>6</v>
          </cell>
          <cell r="O21966">
            <v>441000</v>
          </cell>
        </row>
        <row r="21967">
          <cell r="A21967">
            <v>46022</v>
          </cell>
          <cell r="C21967" t="str">
            <v>BASTION FOODS SAS</v>
          </cell>
          <cell r="F21967">
            <v>46013</v>
          </cell>
          <cell r="G21967">
            <v>46021</v>
          </cell>
          <cell r="H21967">
            <v>3</v>
          </cell>
          <cell r="O21967">
            <v>106200</v>
          </cell>
        </row>
        <row r="21968">
          <cell r="A21968">
            <v>46022</v>
          </cell>
          <cell r="C21968" t="str">
            <v>BASTION FOODS SAS</v>
          </cell>
          <cell r="F21968">
            <v>46020</v>
          </cell>
          <cell r="G21968">
            <v>46028</v>
          </cell>
          <cell r="H21968">
            <v>-4</v>
          </cell>
          <cell r="O21968">
            <v>108400</v>
          </cell>
        </row>
        <row r="21969">
          <cell r="A21969">
            <v>46022</v>
          </cell>
          <cell r="C21969" t="str">
            <v>VENTAS MOSTRADOR</v>
          </cell>
          <cell r="F21969">
            <v>46022</v>
          </cell>
          <cell r="G21969">
            <v>46022</v>
          </cell>
          <cell r="H21969">
            <v>0</v>
          </cell>
          <cell r="O21969">
            <v>851718</v>
          </cell>
        </row>
        <row r="21970">
          <cell r="A21970">
            <v>46022</v>
          </cell>
          <cell r="C21970" t="str">
            <v>VENTAS MOSTRADOR</v>
          </cell>
          <cell r="F21970">
            <v>46022</v>
          </cell>
          <cell r="G21970">
            <v>46022</v>
          </cell>
          <cell r="H21970">
            <v>0</v>
          </cell>
          <cell r="O21970">
            <v>1497059</v>
          </cell>
        </row>
        <row r="21971">
          <cell r="A21971">
            <v>46023</v>
          </cell>
          <cell r="C21971" t="str">
            <v>VENTAS MOSTRADOR</v>
          </cell>
          <cell r="F21971">
            <v>46023</v>
          </cell>
          <cell r="G21971">
            <v>46023</v>
          </cell>
          <cell r="H21971">
            <v>0</v>
          </cell>
          <cell r="O21971">
            <v>980695</v>
          </cell>
        </row>
        <row r="21972">
          <cell r="A21972">
            <v>46023</v>
          </cell>
          <cell r="C21972" t="str">
            <v>VENTAS MOSTRADOR</v>
          </cell>
          <cell r="F21972">
            <v>46023</v>
          </cell>
          <cell r="G21972">
            <v>46023</v>
          </cell>
          <cell r="H21972">
            <v>0</v>
          </cell>
          <cell r="O21972">
            <v>1342052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96.478080092595" createdVersion="8" refreshedVersion="8" minRefreshableVersion="3" recordCount="1352" xr:uid="{64EEEFE2-66AD-4F5A-B364-3DCD239EDF3C}">
  <cacheSource type="worksheet">
    <worksheetSource name="Cartera"/>
  </cacheSource>
  <cacheFields count="25">
    <cacheField name="Nombre tercero" numFmtId="0">
      <sharedItems containsMixedTypes="1" containsNumber="1" containsInteger="1" minValue="0" maxValue="0" count="187">
        <s v="4G FOOD SAS"/>
        <s v="A MANO SAS"/>
        <s v="A TEAM CG SAS"/>
        <s v="ABEL Y SOFIA SAS"/>
        <s v="ADRIANA  BERMUDEZ RAMIREZ"/>
        <s v="ALBA MARIA GONZALEZ IBAÑEZ"/>
        <s v="ALEJANDRO  DURAN"/>
        <s v="ALFREDO  PARDO PRADA"/>
        <s v="ALIANZA DOC SAS"/>
        <s v="ALIMENTOS BENAL SAS"/>
        <s v="ALINNOVA SAS"/>
        <s v="ALTO BISTRO SAS"/>
        <s v="ANA MARIA DANGOND"/>
        <s v="ANA MARIA FRANCO AMAYA"/>
        <s v="ANGEL LUIS RIVAS CAMERO"/>
        <s v="AZOTEA BARBECUE S.A.S."/>
        <s v="BACO FOODS COLOMBIA S.A.S"/>
        <s v="BASTIDAS MEDINA MARCELA"/>
        <s v="BASTION FOODS SAS"/>
        <s v="BENJAMIN  CHAPARRO AMEZQUITA"/>
        <s v="BERNULFO  RODRIGUEZ LA HOLANDESA"/>
        <s v="BISTROT S.A.S"/>
        <s v="CAJA COLOMBIANA DE SUBSIDIO FAMILIAR COLSUBSIDIO"/>
        <s v="CAMILO  MILLAN PUENTES"/>
        <s v="CANAL DIGITAL"/>
        <s v="CANTINA LA 15 SAS"/>
        <s v="CARLOS ANDRES CORTES PACHON"/>
        <s v="CARLOS ANDRES HERNANDEZ MARTINEZ"/>
        <s v="CARLOS FREDY CAMARGO RODRIGUEZ"/>
        <s v="CARLOS RAUL PEÑALOZA SANABRIA"/>
        <s v="CARMEN ALICIA URQUIJO GAITAN"/>
        <s v="CARNES Y HUEVOS K SAS"/>
        <s v="CAROLA CACEROLA SAS"/>
        <s v="CAS COLOMBO AMERICAN SCHOOL S.A.S"/>
        <s v="CELESTE CATERING SAS"/>
        <s v="CEVICHE FUSION"/>
        <s v="CHAO PESCAO SAS"/>
        <s v="CHORIZOS Y EMBUTIDOS SANTARROSANOS S.A.S."/>
        <s v="CJM INVERSIONES S.A.S"/>
        <s v="CLINICA RETORNAR SAS"/>
        <s v="COCINA FUSION VERDES Y MADUROS MANGO CHARANGA SAS"/>
        <s v="COMERCIALIZADORA DE DESPOJOS CARNICOS DE COLOMBIA S.A.S"/>
        <s v="COMERCIALIZADORA PINER SAS"/>
        <s v="COMERCIALIZADORA SARODI LTDA"/>
        <s v="COMUNION BGTA SAS"/>
        <s v="CONSUMIDOR  FINAL"/>
        <s v="CRISOL FOOD SAS"/>
        <s v="CRISTIAN  ROJAS RIVERA"/>
        <s v="CRISTIAN MANUEL BELTRAN VALENZUELA"/>
        <s v="CUISINART SAS"/>
        <s v="DARWIN GEOVANNI OCHOA MERCHAN"/>
        <s v="DEKARLA SAS"/>
        <s v="DELIMEX S.A.S"/>
        <s v="DONDOHE4K S.A.S"/>
        <s v="DOROTEA PARRILA SAS"/>
        <s v="DOROTEA PARRILLA BAR SAS"/>
        <s v="DUARTE POSADA VALERIA"/>
        <s v="DUFLO SERVICIOS INTEGRALES S.A.S."/>
        <s v="EL CASTILLO DEL CERDO"/>
        <s v="EL CERDITO DE LA CORTE LIMITADA"/>
        <s v="EL IMPERIO DEL CERDO PREMIUM S.A.S"/>
        <s v="EL MERO BURRITO S.A.S"/>
        <s v="ELIEZER JULIO SOLIPAS POSADA"/>
        <s v="ELSY  GORDILLO"/>
        <s v="ERMINSON  GARCIA REMIREZ"/>
        <s v="EVLOGIA SAS"/>
        <s v="EYVAR FELIPE NIÑO ROCHA"/>
        <s v="FABIAN LEONARGO GOMEZ JUNCA"/>
        <s v="FAUSTO  GARCIA CALDERON"/>
        <s v="FELIPE BECERRA ZAPATA"/>
        <s v="FF SMOKE HOUSE SAS"/>
        <s v="FOOD FANS SAS"/>
        <s v="FOOD INVESTORS COLOMBIA SAS"/>
        <s v="FRESCAS Y MADURADAS COLOMBIA S.A.S"/>
        <s v="FRIGORIFICOS BLE SAS"/>
        <s v="FRUTIVER 1A S.A.S"/>
        <s v="FUERZA INTENSA SAS"/>
        <s v="FUNDACION NIÑO CONSENTIDO"/>
        <s v="GATE GOURMET COLOMBIA SAS"/>
        <s v="GERMAN  NAVAS PINZON"/>
        <s v="GINA ALEXANDRA OCHOA CASTAÑEDA"/>
        <s v="GOMEZ ARIAS CARLOS ARTURO"/>
        <s v="GORDO Y TOMO SAS"/>
        <s v="GRUPO ARTAK S.A.S"/>
        <s v="GRUPO LA LA LA SAS"/>
        <s v="GSF INVESTMENTS SAS"/>
        <s v="GUSTAVO  ALARCON MEJIA"/>
        <s v="HEAVY METAL BGTA SAS"/>
        <s v="HOCOTEC + S.A.S"/>
        <s v="HUMO CAFE &amp; BISTRO SAS"/>
        <s v="INDUCOLCARNES S.A.S"/>
        <s v="INDUSTRIA DE ALIMENTOS JACLER LTDA"/>
        <s v="INDUSTRIAS DE ALIMENTOS NARDI S.A.S"/>
        <s v="INFARTO SAS"/>
        <s v="Inversiones Agropecuarias Lom SAS"/>
        <s v="INVERSIONES AGROPECUARIAS VIVAS SAS"/>
        <s v="INVERSIONES EL CARNAL SAS"/>
        <s v="INVERSIONES GANADERIA SANTAMARIA SAS"/>
        <s v="INVERSIONES MI TIERRITA SAS"/>
        <s v="INVERSIONES NGB &amp; CO SAS"/>
        <s v="INVERSIONES Y SOLUCIONES DE TRADICION SAS"/>
        <s v="IVAN RODRIGO LUQUE RESTREPO0"/>
        <s v="JELM INVERSIONES S.A.S"/>
        <s v="JH VISCERAS DE CERDO S.A.S"/>
        <s v="JOHAN  MORALES"/>
        <s v="JORGE  RODRIGUEZ"/>
        <s v="JOSE ANTONIO SARMIENTO SUAREZ"/>
        <s v="JOSE IGNACIO MENESES"/>
        <s v="JUAN MANUEL PALLARES ARRIETA"/>
        <s v="KAREN GISSET MARTINEZ SANDOVAL"/>
        <s v="KIMI SAS"/>
        <s v="KITCHEN CONSULTING S.A.S."/>
        <s v="KOE4K S.A.S"/>
        <s v="LA BIFERIA"/>
        <s v="LA COA S.A.S"/>
        <s v="LA ESPECIAL DEL TOLIMA Y COMPAÑIA SAS"/>
        <s v="LAO KAO SA"/>
        <s v="LAR ES COCINA HIQX SAS"/>
        <s v="LE CABRERA SOCIEDAD POR ACCIONES SIMPLIFICADA"/>
        <s v="LEIDY JOHANA VIRGUEZ HERNANDEZ"/>
        <s v="LIDA  DAZA"/>
        <s v="LIDA INES HERNANDEZ ESCARRAGA"/>
        <s v="LIVEEX SAS"/>
        <s v="LONGO S.A.S"/>
        <s v="LOS HORNITOS PASTELERIA Y PANADERIA SAS"/>
        <s v="LOVE CHICHARRON S.A.S"/>
        <s v="LUIS ANTONIO TOVAR ARIAS"/>
        <s v="LUZ MARINA PELAYO ORTIZ"/>
        <s v="MANAKAO SAS"/>
        <s v="MARCO DUVAN CHAPARRO GOMEZ"/>
        <s v="MARCO TULIO MELGAREJO LEAL"/>
        <s v="MARIA CRISTINA JAIME"/>
        <s v="MARITZA FERNANDA GOMEZ GUARNIZ"/>
        <s v="MERKMIOS SAS"/>
        <s v="MESABAR SAS"/>
        <s v="MEXICAN FOOD INDUSTRY SAS"/>
        <s v="MOYSER SAS"/>
        <s v="MUNCHER SAS"/>
        <s v="NANCHOS 24 HORAS SAS"/>
        <s v="NESTOR ABEL NOREÑA URREA"/>
        <s v="NEW FOODS SAS"/>
        <s v="NOVA MAR DEVELOPMENT S A"/>
        <s v="NUEVO DON PLUS SAS"/>
        <s v="OSAKA COCINA NIKKEI S.A.S"/>
        <s v="OSMAR  PEÑA"/>
        <s v="OSTAK S.A.S"/>
        <s v="PAULA JINNET ARDILA GOMEZ"/>
        <s v="PENTAGONO INVERSIONES SAS"/>
        <s v="PEYBU SAS"/>
        <s v="PIGNIC PORCITEC CCOLOMBIA SAS"/>
        <s v="PINEDA FORERO ARNOBIS"/>
        <s v="PODER BGTA SAS"/>
        <s v="POLA Y TEJO SAS"/>
        <s v="PPC SA"/>
        <s v="PROCESADORA DE CARNES NUEVA COLOMBO ALEMANA LTDA"/>
        <s v="PRODUCTOS TOLIMENSES LA RICA S.A.S"/>
        <s v="PURA SABROSURA SAS"/>
        <s v="RAFAEL ALFONSO DAZA RAMIREZ"/>
        <s v="RETACO SAS"/>
        <s v="RICARDO ANTONIO MORE SALCEDO"/>
        <s v="RIVERA BLANCO YOSMARY"/>
        <s v="ROBINFOOD COLOMBIA SAS"/>
        <s v="RODOLFO  DIAZ"/>
        <s v="ROJAS TRIANA ANGIE JULIETH"/>
        <s v="SAGRADO BGTA SAS"/>
        <s v="SANSON SAS"/>
        <s v="SARUPETROL SAS"/>
        <s v="SEBALI SAS"/>
        <s v="SEBASTIAN ESLAVA DANGOND"/>
        <s v="SERAFIN  DIAZ"/>
        <s v="SIA SAS"/>
        <s v="SIPOTE BURRITO S.A"/>
        <s v="SMILE BOGOTA SAS"/>
        <s v="SONIA CONTANZA CARDENAS MURCIA"/>
        <s v="SOSTENIBILIDAD S.A.S."/>
        <s v="SUPER NUEVO MILENIO SA"/>
        <s v="TAKAMI"/>
        <s v="THE BOY ENTERPRISES SAS"/>
        <s v="TIGRE COLOMBIA S.A.S"/>
        <s v="TODOS COMEMOS SAS"/>
        <s v="TRADICION GASTRONOMICA SAS"/>
        <s v="TUKAN ALIMENTOS SAS"/>
        <s v="VENTANITA DEL ALMA SAS"/>
        <s v="XICO"/>
        <s v="YALINDI  BONILLA GRANADOS"/>
        <s v="YERALDIN  ALVAREZ MANRIQUE"/>
        <n v="0" u="1"/>
      </sharedItems>
    </cacheField>
    <cacheField name="Tipo" numFmtId="0">
      <sharedItems containsSemiMixedTypes="0" containsString="0" containsNumber="1" containsInteger="1" minValue="151" maxValue="751"/>
    </cacheField>
    <cacheField name="Numero FAC" numFmtId="1">
      <sharedItems containsSemiMixedTypes="0" containsString="0" containsNumber="1" containsInteger="1" minValue="61" maxValue="70405" count="8000">
        <n v="17156"/>
        <n v="17226"/>
        <n v="17481"/>
        <n v="17851"/>
        <n v="18109"/>
        <n v="18057"/>
        <n v="22568"/>
        <n v="22700"/>
        <n v="22763"/>
        <n v="22783"/>
        <n v="22942"/>
        <n v="20290"/>
        <n v="21579"/>
        <n v="21581"/>
        <n v="21594"/>
        <n v="21609"/>
        <n v="21610"/>
        <n v="21615"/>
        <n v="21625"/>
        <n v="21632"/>
        <n v="21633"/>
        <n v="21636"/>
        <n v="21644"/>
        <n v="21650"/>
        <n v="21669"/>
        <n v="21686"/>
        <n v="21692"/>
        <n v="21693"/>
        <n v="21694"/>
        <n v="21697"/>
        <n v="21713"/>
        <n v="21714"/>
        <n v="21715"/>
        <n v="21746"/>
        <n v="21748"/>
        <n v="21761"/>
        <n v="21763"/>
        <n v="21764"/>
        <n v="21777"/>
        <n v="21783"/>
        <n v="21785"/>
        <n v="21790"/>
        <n v="21805"/>
        <n v="21814"/>
        <n v="21817"/>
        <n v="21831"/>
        <n v="21833"/>
        <n v="21836"/>
        <n v="21890"/>
        <n v="21899"/>
        <n v="21900"/>
        <n v="21902"/>
        <n v="21905"/>
        <n v="21907"/>
        <n v="21915"/>
        <n v="53309"/>
        <n v="53321"/>
        <n v="53322"/>
        <n v="21937"/>
        <n v="21940"/>
        <n v="21945"/>
        <n v="21952"/>
        <n v="21955"/>
        <n v="21956"/>
        <n v="21957"/>
        <n v="21958"/>
        <n v="21959"/>
        <n v="21961"/>
        <n v="21966"/>
        <n v="21978"/>
        <n v="21979"/>
        <n v="21981"/>
        <n v="21988"/>
        <n v="22039"/>
        <n v="22093"/>
        <n v="22100"/>
        <n v="22119"/>
        <n v="22121"/>
        <n v="22124"/>
        <n v="22125"/>
        <n v="22131"/>
        <n v="22151"/>
        <n v="22152"/>
        <n v="22173"/>
        <n v="22174"/>
        <n v="22176"/>
        <n v="22177"/>
        <n v="22189"/>
        <n v="22192"/>
        <n v="22198"/>
        <n v="22203"/>
        <n v="22212"/>
        <n v="22217"/>
        <n v="22229"/>
        <n v="22231"/>
        <n v="22232"/>
        <n v="22235"/>
        <n v="22245"/>
        <n v="22248"/>
        <n v="22249"/>
        <n v="22251"/>
        <n v="22253"/>
        <n v="22257"/>
        <n v="22259"/>
        <n v="22273"/>
        <n v="22289"/>
        <n v="22297"/>
        <n v="22321"/>
        <n v="22322"/>
        <n v="22326"/>
        <n v="22339"/>
        <n v="22345"/>
        <n v="22349"/>
        <n v="22351"/>
        <n v="22353"/>
        <n v="22356"/>
        <n v="22378"/>
        <n v="22410"/>
        <n v="22411"/>
        <n v="22418"/>
        <n v="22419"/>
        <n v="22458"/>
        <n v="22465"/>
        <n v="22482"/>
        <n v="22484"/>
        <n v="22490"/>
        <n v="22494"/>
        <n v="22512"/>
        <n v="22517"/>
        <n v="22520"/>
        <n v="22521"/>
        <n v="22525"/>
        <n v="22537"/>
        <n v="22540"/>
        <n v="22583"/>
        <n v="22585"/>
        <n v="22586"/>
        <n v="22587"/>
        <n v="22588"/>
        <n v="22591"/>
        <n v="22592"/>
        <n v="22606"/>
        <n v="22611"/>
        <n v="22613"/>
        <n v="22632"/>
        <n v="22647"/>
        <n v="22696"/>
        <n v="22697"/>
        <n v="22699"/>
        <n v="22726"/>
        <n v="22742"/>
        <n v="22758"/>
        <n v="22764"/>
        <n v="22771"/>
        <n v="22772"/>
        <n v="22785"/>
        <n v="22786"/>
        <n v="22791"/>
        <n v="22850"/>
        <n v="22851"/>
        <n v="22852"/>
        <n v="22886"/>
        <n v="22887"/>
        <n v="22889"/>
        <n v="22893"/>
        <n v="22894"/>
        <n v="22908"/>
        <n v="22912"/>
        <n v="22913"/>
        <n v="22915"/>
        <n v="22928"/>
        <n v="22936"/>
        <n v="22945"/>
        <n v="22953"/>
        <n v="22969"/>
        <n v="22986"/>
        <n v="22998"/>
        <n v="15707"/>
        <n v="17238"/>
        <n v="17946"/>
        <n v="22879"/>
        <n v="16999"/>
        <n v="21339"/>
        <n v="22504"/>
        <n v="22646"/>
        <n v="22892"/>
        <n v="17292"/>
        <n v="17542"/>
        <n v="17655"/>
        <n v="17685"/>
        <n v="17695"/>
        <n v="17724"/>
        <n v="17808"/>
        <n v="17817"/>
        <n v="17879"/>
        <n v="18183"/>
        <n v="22281"/>
        <n v="22460"/>
        <n v="22984"/>
        <n v="18191"/>
        <n v="22910"/>
        <n v="22842"/>
        <n v="22492"/>
        <n v="22616"/>
        <n v="22884"/>
        <n v="16832"/>
        <n v="16996"/>
        <n v="17032"/>
        <n v="17169"/>
        <n v="17383"/>
        <n v="17449"/>
        <n v="17484"/>
        <n v="17593"/>
        <n v="17633"/>
        <n v="17782"/>
        <n v="18000"/>
        <n v="18047"/>
        <n v="18075"/>
        <n v="21776"/>
        <n v="21826"/>
        <n v="22749"/>
        <n v="22922"/>
        <n v="22972"/>
        <n v="22992"/>
        <n v="22855"/>
        <n v="18103"/>
        <n v="22993"/>
        <n v="21768"/>
        <n v="21962"/>
        <n v="22170"/>
        <n v="22352"/>
        <n v="22531"/>
        <n v="22896"/>
        <n v="22073"/>
        <n v="22105"/>
        <n v="22108"/>
        <n v="22109"/>
        <n v="22110"/>
        <n v="22437"/>
        <n v="22438"/>
        <n v="22651"/>
        <n v="22652"/>
        <n v="22653"/>
        <n v="22654"/>
        <n v="22655"/>
        <n v="22656"/>
        <n v="22657"/>
        <n v="22658"/>
        <n v="22659"/>
        <n v="22660"/>
        <n v="22661"/>
        <n v="22662"/>
        <n v="22663"/>
        <n v="22664"/>
        <n v="22665"/>
        <n v="22666"/>
        <n v="22667"/>
        <n v="22668"/>
        <n v="22669"/>
        <n v="22670"/>
        <n v="22671"/>
        <n v="22672"/>
        <n v="22673"/>
        <n v="22674"/>
        <n v="22675"/>
        <n v="22676"/>
        <n v="22677"/>
        <n v="22678"/>
        <n v="22679"/>
        <n v="22680"/>
        <n v="22681"/>
        <n v="22682"/>
        <n v="22683"/>
        <n v="22684"/>
        <n v="22685"/>
        <n v="22792"/>
        <n v="22793"/>
        <n v="22794"/>
        <n v="22795"/>
        <n v="22796"/>
        <n v="22797"/>
        <n v="22798"/>
        <n v="22799"/>
        <n v="22800"/>
        <n v="22801"/>
        <n v="22802"/>
        <n v="22803"/>
        <n v="22806"/>
        <n v="22807"/>
        <n v="22820"/>
        <n v="22809"/>
        <n v="22811"/>
        <n v="22812"/>
        <n v="22813"/>
        <n v="22814"/>
        <n v="22815"/>
        <n v="22816"/>
        <n v="22817"/>
        <n v="22818"/>
        <n v="22819"/>
        <n v="22821"/>
        <n v="22823"/>
        <n v="22824"/>
        <n v="22825"/>
        <n v="22826"/>
        <n v="22827"/>
        <n v="22828"/>
        <n v="22829"/>
        <n v="22830"/>
        <n v="22831"/>
        <n v="22832"/>
        <n v="22833"/>
        <n v="18050"/>
        <n v="35431"/>
        <n v="44043"/>
        <n v="49507"/>
        <n v="52156"/>
        <n v="53750"/>
        <n v="55110"/>
        <n v="56278"/>
        <n v="56816"/>
        <n v="56960"/>
        <n v="56961"/>
        <n v="17105"/>
        <n v="17209"/>
        <n v="17462"/>
        <n v="17517"/>
        <n v="17612"/>
        <n v="17623"/>
        <n v="17836"/>
        <n v="17837"/>
        <n v="18031"/>
        <n v="18136"/>
        <n v="22846"/>
        <n v="22874"/>
        <n v="22881"/>
        <n v="22882"/>
        <n v="17988"/>
        <n v="18033"/>
        <n v="18090"/>
        <n v="18155"/>
        <n v="18197"/>
        <n v="18198"/>
        <n v="18154"/>
        <n v="22985"/>
        <n v="22340"/>
        <n v="18062"/>
        <n v="22781"/>
        <n v="22873"/>
        <n v="22990"/>
        <n v="17426"/>
        <n v="17904"/>
        <n v="18007"/>
        <n v="18160"/>
        <n v="16564"/>
        <n v="16566"/>
        <n v="16567"/>
        <n v="16957"/>
        <n v="17114"/>
        <n v="17116"/>
        <n v="17143"/>
        <n v="17144"/>
        <n v="17358"/>
        <n v="17360"/>
        <n v="17407"/>
        <n v="17408"/>
        <n v="17557"/>
        <n v="17558"/>
        <n v="17559"/>
        <n v="17562"/>
        <n v="18178"/>
        <n v="16450"/>
        <n v="16819"/>
        <n v="17121"/>
        <n v="17444"/>
        <n v="17852"/>
        <n v="20697"/>
        <n v="20887"/>
        <n v="20990"/>
        <n v="11629"/>
        <n v="11783"/>
        <n v="17293"/>
        <n v="17342"/>
        <n v="14582"/>
        <n v="16880"/>
        <n v="17463"/>
        <n v="17896"/>
        <n v="22739"/>
        <n v="22968"/>
        <n v="22133"/>
        <n v="22134"/>
        <n v="22135"/>
        <n v="22136"/>
        <n v="22137"/>
        <n v="17180"/>
        <n v="17233"/>
        <n v="17247"/>
        <n v="22194"/>
        <n v="22222"/>
        <n v="17318"/>
        <n v="17351"/>
        <n v="22242"/>
        <n v="22255"/>
        <n v="22261"/>
        <n v="17401"/>
        <n v="17404"/>
        <n v="22282"/>
        <n v="22302"/>
        <n v="17464"/>
        <n v="22330"/>
        <n v="17485"/>
        <n v="22364"/>
        <n v="22365"/>
        <n v="22407"/>
        <n v="17586"/>
        <n v="22421"/>
        <n v="22422"/>
        <n v="22453"/>
        <n v="17639"/>
        <n v="17654"/>
        <n v="17673"/>
        <n v="17689"/>
        <n v="22542"/>
        <n v="22543"/>
        <n v="22559"/>
        <n v="22560"/>
        <n v="22596"/>
        <n v="17789"/>
        <n v="22600"/>
        <n v="22619"/>
        <n v="22620"/>
        <n v="17874"/>
        <n v="17883"/>
        <n v="22712"/>
        <n v="22713"/>
        <n v="22737"/>
        <n v="17925"/>
        <n v="22835"/>
        <n v="22836"/>
        <n v="22837"/>
        <n v="22858"/>
        <n v="18037"/>
        <n v="18038"/>
        <n v="22897"/>
        <n v="18088"/>
        <n v="22919"/>
        <n v="18125"/>
        <n v="22960"/>
        <n v="22961"/>
        <n v="23000"/>
        <n v="18196"/>
        <n v="16533"/>
        <n v="17081"/>
        <n v="17275"/>
        <n v="17506"/>
        <n v="17766"/>
        <n v="17917"/>
        <n v="17951"/>
        <n v="18016"/>
        <n v="18111"/>
        <n v="18184"/>
        <n v="17498"/>
        <n v="22175"/>
        <n v="22367"/>
        <n v="22937"/>
        <n v="52217"/>
        <n v="17921"/>
        <n v="18156"/>
        <n v="18104"/>
        <n v="4656"/>
        <n v="4776"/>
        <n v="4777"/>
        <n v="4778"/>
        <n v="4779"/>
        <n v="4781"/>
        <n v="4782"/>
        <n v="4783"/>
        <n v="4784"/>
        <n v="4868"/>
        <n v="4930"/>
        <n v="4931"/>
        <n v="4932"/>
        <n v="4933"/>
        <n v="4934"/>
        <n v="4935"/>
        <n v="4936"/>
        <n v="4937"/>
        <n v="4938"/>
        <n v="4939"/>
        <n v="5010"/>
        <n v="5011"/>
        <n v="5012"/>
        <n v="5085"/>
        <n v="5086"/>
        <n v="5088"/>
        <n v="5089"/>
        <n v="5090"/>
        <n v="5091"/>
        <n v="5092"/>
        <n v="5095"/>
        <n v="5212"/>
        <n v="5213"/>
        <n v="5214"/>
        <n v="5215"/>
        <n v="5216"/>
        <n v="5217"/>
        <n v="5218"/>
        <n v="5219"/>
        <n v="5220"/>
        <n v="5365"/>
        <n v="5366"/>
        <n v="5367"/>
        <n v="5368"/>
        <n v="5369"/>
        <n v="5370"/>
        <n v="5371"/>
        <n v="5372"/>
        <n v="5373"/>
        <n v="22991"/>
        <n v="18162"/>
        <n v="22754"/>
        <n v="22970"/>
        <n v="17708"/>
        <n v="17737"/>
        <n v="17885"/>
        <n v="18106"/>
        <n v="19821"/>
        <n v="19849"/>
        <n v="20044"/>
        <n v="22861"/>
        <n v="22955"/>
        <n v="22958"/>
        <n v="22449"/>
        <n v="22876"/>
        <n v="22963"/>
        <n v="16866"/>
        <n v="16867"/>
        <n v="16869"/>
        <n v="17063"/>
        <n v="17253"/>
        <n v="17256"/>
        <n v="17257"/>
        <n v="17258"/>
        <n v="17259"/>
        <n v="17260"/>
        <n v="17261"/>
        <n v="17419"/>
        <n v="17420"/>
        <n v="17421"/>
        <n v="17671"/>
        <n v="17847"/>
        <n v="17848"/>
        <n v="17849"/>
        <n v="17850"/>
        <n v="17856"/>
        <n v="18020"/>
        <n v="18021"/>
        <n v="18022"/>
        <n v="18023"/>
        <n v="18024"/>
        <n v="18029"/>
        <n v="18137"/>
        <n v="16362"/>
        <n v="20000"/>
        <n v="22898"/>
        <n v="22940"/>
        <n v="21320"/>
        <n v="56399"/>
        <n v="22774"/>
        <n v="22877"/>
        <n v="22934"/>
        <n v="22951"/>
        <n v="22995"/>
        <n v="22853"/>
        <n v="22994"/>
        <n v="22780"/>
        <n v="22974"/>
        <n v="20785"/>
        <n v="21393"/>
        <n v="22905"/>
        <n v="22965"/>
        <n v="22779"/>
        <n v="22870"/>
        <n v="22981"/>
        <n v="22878"/>
        <n v="15557"/>
        <n v="15790"/>
        <n v="15986"/>
        <n v="16507"/>
        <n v="17047"/>
        <n v="17439"/>
        <n v="17599"/>
        <n v="17794"/>
        <n v="18010"/>
        <n v="17787"/>
        <n v="18194"/>
        <n v="20575"/>
        <n v="17205"/>
        <n v="16584"/>
        <n v="21759"/>
        <n v="16758"/>
        <n v="16759"/>
        <n v="21784"/>
        <n v="22280"/>
        <n v="18008"/>
        <n v="18140"/>
        <n v="17305"/>
        <n v="17488"/>
        <n v="17710"/>
        <n v="17832"/>
        <n v="17998"/>
        <n v="21512"/>
        <n v="22117"/>
        <n v="22143"/>
        <n v="22206"/>
        <n v="22207"/>
        <n v="22224"/>
        <n v="22283"/>
        <n v="22284"/>
        <n v="22285"/>
        <n v="22331"/>
        <n v="22332"/>
        <n v="22388"/>
        <n v="22444"/>
        <n v="22506"/>
        <n v="22507"/>
        <n v="22621"/>
        <n v="22622"/>
        <n v="22714"/>
        <n v="22770"/>
        <n v="22866"/>
        <n v="22980"/>
        <n v="17702"/>
        <n v="18009"/>
        <n v="18096"/>
        <n v="22746"/>
        <n v="22979"/>
        <n v="21671"/>
        <n v="21770"/>
        <n v="21891"/>
        <n v="22171"/>
        <n v="22172"/>
        <n v="22181"/>
        <n v="22290"/>
        <n v="22536"/>
        <n v="22589"/>
        <n v="22914"/>
        <n v="16988"/>
        <n v="17008"/>
        <n v="17438"/>
        <n v="17440"/>
        <n v="17480"/>
        <n v="17491"/>
        <n v="17502"/>
        <n v="17543"/>
        <n v="17553"/>
        <n v="17578"/>
        <n v="17581"/>
        <n v="17597"/>
        <n v="17600"/>
        <n v="17604"/>
        <n v="17605"/>
        <n v="17609"/>
        <n v="17648"/>
        <n v="17668"/>
        <n v="17722"/>
        <n v="17751"/>
        <n v="17758"/>
        <n v="17761"/>
        <n v="17767"/>
        <n v="17816"/>
        <n v="17835"/>
        <n v="17859"/>
        <n v="17892"/>
        <n v="17893"/>
        <n v="17969"/>
        <n v="17971"/>
        <n v="17973"/>
        <n v="17974"/>
        <n v="18003"/>
        <n v="18045"/>
        <n v="18060"/>
        <n v="18110"/>
        <n v="18131"/>
        <n v="18145"/>
        <n v="18148"/>
        <n v="18157"/>
        <n v="18001"/>
        <n v="18044"/>
        <n v="18085"/>
        <n v="18142"/>
        <n v="18167"/>
        <n v="21587"/>
        <n v="21738"/>
        <n v="21904"/>
        <n v="22338"/>
        <n v="22715"/>
        <n v="22899"/>
        <n v="20984"/>
        <n v="21806"/>
        <n v="21967"/>
        <n v="22199"/>
        <n v="22234"/>
        <n v="22298"/>
        <n v="22305"/>
        <n v="22497"/>
        <n v="22562"/>
        <n v="22690"/>
        <n v="22691"/>
        <n v="22911"/>
        <n v="22935"/>
        <n v="22956"/>
        <n v="22989"/>
        <n v="22111"/>
        <n v="17131"/>
        <n v="22112"/>
        <n v="22113"/>
        <n v="17132"/>
        <n v="17133"/>
        <n v="22810"/>
        <n v="22909"/>
        <n v="17046"/>
        <n v="17236"/>
        <n v="17474"/>
        <n v="17656"/>
        <n v="16856"/>
        <n v="22450"/>
        <n v="17913"/>
        <n v="18149"/>
        <n v="21324"/>
        <n v="22350"/>
        <n v="22371"/>
        <n v="22376"/>
        <n v="22471"/>
        <n v="22547"/>
        <n v="22554"/>
        <n v="22580"/>
        <n v="22612"/>
        <n v="22638"/>
        <n v="22748"/>
        <n v="22762"/>
        <n v="22841"/>
        <n v="22917"/>
        <n v="22997"/>
        <n v="22865"/>
        <n v="18113"/>
        <n v="18112"/>
        <n v="18153"/>
        <n v="22966"/>
        <n v="18159"/>
        <n v="22973"/>
        <n v="22975"/>
        <n v="22976"/>
        <n v="22977"/>
        <n v="22978"/>
        <n v="8426"/>
        <n v="8483"/>
        <n v="8506"/>
        <n v="8850"/>
        <n v="8963"/>
        <n v="9006"/>
        <n v="9030"/>
        <n v="9074"/>
        <n v="9768"/>
        <n v="9832"/>
        <n v="18005"/>
        <n v="18049"/>
        <n v="18087"/>
        <n v="18128"/>
        <n v="18163"/>
        <n v="64"/>
        <n v="108"/>
        <n v="119"/>
        <n v="122"/>
        <n v="125"/>
        <n v="137"/>
        <n v="144"/>
        <n v="145"/>
        <n v="146"/>
        <n v="148"/>
        <n v="151"/>
        <n v="152"/>
        <n v="153"/>
        <n v="154"/>
        <n v="155"/>
        <n v="156"/>
        <n v="157"/>
        <n v="158"/>
        <n v="22747"/>
        <n v="22962"/>
        <n v="23004"/>
        <n v="16245"/>
        <n v="16686"/>
        <n v="16754"/>
        <n v="16949"/>
        <n v="17124"/>
        <n v="17366"/>
        <n v="17574"/>
        <n v="17783"/>
        <n v="17992"/>
        <n v="18192"/>
        <n v="22719"/>
        <n v="22957"/>
        <n v="17537"/>
        <n v="22808"/>
        <n v="18146"/>
        <n v="18193"/>
        <n v="14988"/>
        <n v="18181"/>
        <n v="16639"/>
        <n v="22773"/>
        <n v="22930"/>
        <n v="17711"/>
        <n v="18190"/>
        <n v="18158"/>
        <n v="21735"/>
        <n v="21965"/>
        <n v="22230"/>
        <n v="22370"/>
        <n v="22561"/>
        <n v="10251"/>
        <n v="10389"/>
        <n v="10413"/>
        <n v="10414"/>
        <n v="10415"/>
        <n v="10416"/>
        <n v="10472"/>
        <n v="10626"/>
        <n v="17425"/>
        <n v="17539"/>
        <n v="17607"/>
        <n v="17642"/>
        <n v="17736"/>
        <n v="17785"/>
        <n v="17881"/>
        <n v="17735"/>
        <n v="17824"/>
        <n v="18051"/>
        <n v="15665"/>
        <n v="15690"/>
        <n v="16048"/>
        <n v="16272"/>
        <n v="16702"/>
        <n v="16971"/>
        <n v="17213"/>
        <n v="17418"/>
        <n v="17806"/>
        <n v="18053"/>
        <n v="22508"/>
        <n v="18071"/>
        <n v="18102"/>
        <n v="17613"/>
        <n v="17728"/>
        <n v="17823"/>
        <n v="17825"/>
        <n v="17933"/>
        <n v="17965"/>
        <n v="18059"/>
        <n v="18108"/>
        <n v="18168"/>
        <n v="18173"/>
        <n v="22987"/>
        <n v="17727"/>
        <n v="17764"/>
        <n v="17819"/>
        <n v="17916"/>
        <n v="17955"/>
        <n v="18019"/>
        <n v="18172"/>
        <n v="18129"/>
        <n v="22971"/>
        <n v="17915"/>
        <n v="21641"/>
        <n v="21931"/>
        <n v="22258"/>
        <n v="22260"/>
        <n v="22474"/>
        <n v="22570"/>
        <n v="23003"/>
        <n v="17325"/>
        <n v="17400"/>
        <n v="17914"/>
        <n v="18039"/>
        <n v="18077"/>
        <n v="17368"/>
        <n v="17369"/>
        <n v="17487"/>
        <n v="17615"/>
        <n v="17786"/>
        <n v="17970"/>
        <n v="18195"/>
        <n v="21080"/>
        <n v="21085"/>
        <n v="21108"/>
        <n v="147"/>
        <n v="17962"/>
        <n v="16502"/>
        <n v="18118"/>
        <n v="143"/>
        <n v="149"/>
        <n v="150"/>
        <n v="18151"/>
        <n v="15050"/>
        <n v="18144"/>
        <n v="18099"/>
        <n v="21480"/>
        <n v="21911"/>
        <n v="22118"/>
        <n v="22334"/>
        <n v="22939"/>
        <n v="18084"/>
        <n v="18086"/>
        <n v="22032"/>
        <n v="22722"/>
        <n v="22944"/>
        <n v="18123"/>
        <n v="16807"/>
        <n v="17164"/>
        <n v="17268"/>
        <n v="17411"/>
        <n v="17610"/>
        <n v="18006"/>
        <n v="18014"/>
        <n v="17994"/>
        <n v="18170"/>
        <n v="22856"/>
        <n v="22572"/>
        <n v="22640"/>
        <n v="22891"/>
        <n v="17646"/>
        <n v="17674"/>
        <n v="17748"/>
        <n v="17779"/>
        <n v="17857"/>
        <n v="17937"/>
        <n v="18068"/>
        <n v="18147"/>
        <n v="16240"/>
        <n v="18119"/>
        <n v="9374"/>
        <n v="9460"/>
        <n v="9489"/>
        <n v="9578"/>
        <n v="9584"/>
        <n v="9634"/>
        <n v="9684"/>
        <n v="17589"/>
        <n v="17630"/>
        <n v="17635"/>
        <n v="17667"/>
        <n v="17683"/>
        <n v="18078"/>
        <n v="18130"/>
        <n v="22843"/>
        <n v="22844"/>
        <n v="22209"/>
        <n v="22346"/>
        <n v="22530"/>
        <n v="22703"/>
        <n v="22906"/>
        <n v="12899"/>
        <n v="16491"/>
        <n v="16874"/>
        <n v="17061"/>
        <n v="17680"/>
        <n v="17862"/>
        <n v="22804"/>
        <n v="22735"/>
        <n v="22983"/>
        <n v="22306"/>
        <n v="22307"/>
        <n v="17564"/>
        <n v="22495"/>
        <n v="22496"/>
        <n v="17726"/>
        <n v="22687"/>
        <n v="22688"/>
        <n v="22689"/>
        <n v="17880"/>
        <n v="17935"/>
        <n v="17975"/>
        <n v="22900"/>
        <n v="22902"/>
        <n v="22903"/>
        <n v="16433"/>
        <n v="16675"/>
        <n v="16706"/>
        <n v="16721"/>
        <n v="17696"/>
        <n v="17784"/>
        <n v="17869"/>
        <n v="17968"/>
        <n v="18056"/>
        <n v="18117"/>
        <n v="17336"/>
        <n v="17738"/>
        <n v="17800"/>
        <n v="17876"/>
        <n v="17947"/>
        <n v="17980"/>
        <n v="17984"/>
        <n v="18048"/>
        <n v="18094"/>
        <n v="18138"/>
        <n v="18161"/>
        <n v="16947"/>
        <n v="16960"/>
        <n v="22618"/>
        <n v="22744"/>
        <n v="22838"/>
        <n v="17631"/>
        <n v="17632"/>
        <n v="17720"/>
        <n v="17725"/>
        <n v="17854"/>
        <n v="18054"/>
        <n v="18055"/>
        <n v="18065"/>
        <n v="18081"/>
        <n v="18152"/>
        <n v="18187"/>
        <n v="18040"/>
        <n v="18175"/>
        <n v="20905"/>
        <n v="21631"/>
        <n v="21687"/>
        <n v="21716"/>
        <n v="21830"/>
        <n v="21889"/>
        <n v="21894"/>
        <n v="21976"/>
        <n v="21985"/>
        <n v="22024"/>
        <n v="22036"/>
        <n v="22252"/>
        <n v="22254"/>
        <n v="22256"/>
        <n v="22327"/>
        <n v="22337"/>
        <n v="22377"/>
        <n v="22412"/>
        <n v="22459"/>
        <n v="22463"/>
        <n v="22532"/>
        <n v="22558"/>
        <n v="22614"/>
        <n v="22708"/>
        <n v="22766"/>
        <n v="22871"/>
        <n v="22895"/>
        <n v="22921"/>
        <n v="22959"/>
        <n v="18188"/>
        <n v="18189"/>
        <n v="22709"/>
        <n v="22776"/>
        <n v="22932"/>
        <n v="23001"/>
        <n v="22015"/>
        <n v="22130"/>
        <n v="22132"/>
        <n v="22184"/>
        <n v="22237"/>
        <n v="22279"/>
        <n v="22329"/>
        <n v="22379"/>
        <n v="22380"/>
        <n v="22501"/>
        <n v="22555"/>
        <n v="22615"/>
        <n v="22710"/>
        <n v="22752"/>
        <n v="22839"/>
        <n v="22918"/>
        <n v="23002"/>
        <n v="10762"/>
        <n v="11128"/>
        <n v="11151"/>
        <n v="11324"/>
        <n v="18089"/>
        <n v="18098"/>
        <n v="22309"/>
        <n v="22366"/>
        <n v="22498"/>
        <n v="22549"/>
        <n v="22553"/>
        <n v="22582"/>
        <n v="22686"/>
        <n v="22751"/>
        <n v="22901"/>
        <n v="21645"/>
        <n v="21754"/>
        <n v="21812"/>
        <n v="21982"/>
        <n v="22182"/>
        <n v="22191"/>
        <n v="22523"/>
        <n v="22626"/>
        <n v="22869"/>
        <n v="22996"/>
        <n v="16143"/>
        <n v="16724"/>
        <n v="17308"/>
        <n v="17547"/>
        <n v="17552"/>
        <n v="17700"/>
        <n v="17950"/>
        <n v="18169"/>
        <n v="22473"/>
        <n v="22840"/>
        <n v="22927"/>
        <n v="18121"/>
        <n v="18182"/>
        <n v="12118"/>
        <n v="12163"/>
        <n v="12266"/>
        <n v="12376"/>
        <n v="18781"/>
        <n v="12489"/>
        <n v="12584"/>
        <n v="18909"/>
        <n v="12635"/>
        <n v="12719"/>
        <n v="13465"/>
        <n v="19579"/>
        <n v="17576"/>
        <n v="17677"/>
        <n v="17749"/>
        <n v="17765"/>
        <n v="17930"/>
        <n v="18120"/>
        <n v="18186"/>
        <n v="17941"/>
        <n v="17961"/>
        <n v="17997"/>
        <n v="18097"/>
        <n v="18122"/>
        <n v="22967"/>
        <n v="15328"/>
        <n v="15344"/>
        <n v="17709"/>
        <n v="17721"/>
        <n v="17903"/>
        <n v="17905"/>
        <n v="18134"/>
        <n v="18135"/>
        <n v="17467"/>
        <n v="17634"/>
        <n v="17750"/>
        <n v="17753"/>
        <n v="17755"/>
        <n v="17759"/>
        <n v="17972"/>
        <n v="17986"/>
        <n v="18015"/>
        <n v="18025"/>
        <n v="16297"/>
        <n v="17393"/>
        <n v="17429"/>
        <n v="17431"/>
        <n v="17436"/>
        <n v="17442"/>
        <n v="17448"/>
        <n v="17450"/>
        <n v="17456"/>
        <n v="17459"/>
        <n v="17460"/>
        <n v="17465"/>
        <n v="17469"/>
        <n v="17483"/>
        <n v="17500"/>
        <n v="17501"/>
        <n v="17509"/>
        <n v="17523"/>
        <n v="17533"/>
        <n v="17534"/>
        <n v="17535"/>
        <n v="17540"/>
        <n v="17567"/>
        <n v="17568"/>
        <n v="17569"/>
        <n v="17570"/>
        <n v="17571"/>
        <n v="17572"/>
        <n v="17579"/>
        <n v="17591"/>
        <n v="17598"/>
        <n v="17602"/>
        <n v="17603"/>
        <n v="17606"/>
        <n v="17608"/>
        <n v="17611"/>
        <n v="17616"/>
        <n v="17617"/>
        <n v="17625"/>
        <n v="17638"/>
        <n v="17647"/>
        <n v="17649"/>
        <n v="17651"/>
        <n v="17652"/>
        <n v="17653"/>
        <n v="17660"/>
        <n v="17669"/>
        <n v="17670"/>
        <n v="17682"/>
        <n v="17690"/>
        <n v="17705"/>
        <n v="17713"/>
        <n v="17717"/>
        <n v="17718"/>
        <n v="17719"/>
        <n v="17743"/>
        <n v="17745"/>
        <n v="17746"/>
        <n v="17752"/>
        <n v="17754"/>
        <n v="17757"/>
        <n v="17760"/>
        <n v="17762"/>
        <n v="17790"/>
        <n v="17791"/>
        <n v="17792"/>
        <n v="17793"/>
        <n v="17795"/>
        <n v="17796"/>
        <n v="17797"/>
        <n v="17798"/>
        <n v="17799"/>
        <n v="17815"/>
        <n v="17821"/>
        <n v="17826"/>
        <n v="17827"/>
        <n v="17828"/>
        <n v="17830"/>
        <n v="17838"/>
        <n v="17858"/>
        <n v="17860"/>
        <n v="17866"/>
        <n v="17867"/>
        <n v="17870"/>
        <n v="17875"/>
        <n v="17895"/>
        <n v="17901"/>
        <n v="17902"/>
        <n v="17906"/>
        <n v="17918"/>
        <n v="17932"/>
        <n v="17934"/>
        <n v="17943"/>
        <n v="17945"/>
        <n v="17959"/>
        <n v="17963"/>
        <n v="17964"/>
        <n v="17966"/>
        <n v="17967"/>
        <n v="17976"/>
        <n v="17978"/>
        <n v="17979"/>
        <n v="17996"/>
        <n v="18012"/>
        <n v="18013"/>
        <n v="18026"/>
        <n v="18042"/>
        <n v="18061"/>
        <n v="18064"/>
        <n v="18066"/>
        <n v="18067"/>
        <n v="18070"/>
        <n v="18072"/>
        <n v="18076"/>
        <n v="18080"/>
        <n v="18091"/>
        <n v="18092"/>
        <n v="18093"/>
        <n v="18095"/>
        <n v="18124"/>
        <n v="18126"/>
        <n v="18127"/>
        <n v="18132"/>
        <n v="18133"/>
        <n v="18143"/>
        <n v="18150"/>
        <n v="18164"/>
        <n v="18165"/>
        <n v="18166"/>
        <n v="18176"/>
        <n v="18177"/>
        <n v="18179"/>
        <n v="18180"/>
        <n v="16267"/>
        <n v="16319"/>
        <n v="16456"/>
        <n v="16541"/>
        <n v="16613"/>
        <n v="16614"/>
        <n v="16745"/>
        <n v="16748"/>
        <n v="17038"/>
        <n v="17048"/>
        <n v="17214"/>
        <n v="17220"/>
        <n v="17267"/>
        <n v="17271"/>
        <n v="17345"/>
        <n v="17516"/>
        <n v="17528"/>
        <n v="17840"/>
        <n v="18004"/>
        <n v="18073"/>
        <n v="18074"/>
        <n v="18171"/>
        <n v="22160"/>
        <n v="22867"/>
        <n v="22868"/>
        <n v="22885"/>
        <n v="22888"/>
        <n v="22933"/>
        <n v="15799"/>
        <n v="17170"/>
        <n v="17931"/>
        <n v="18082"/>
        <n v="22702"/>
        <n v="22755"/>
        <n v="22864"/>
        <n v="22904"/>
        <n v="22916"/>
        <n v="22999"/>
        <n v="21519"/>
        <n v="21614"/>
        <n v="21787"/>
        <n v="21989"/>
        <n v="22223"/>
        <n v="22470"/>
        <n v="22929"/>
        <n v="22336"/>
        <n v="22590"/>
        <n v="17335"/>
        <n v="17531"/>
        <n v="17580"/>
        <n v="17619"/>
        <n v="17703"/>
        <n v="17781"/>
        <n v="17822"/>
        <n v="18046"/>
        <n v="18116"/>
        <n v="18141"/>
        <n v="18174"/>
        <n v="22880"/>
        <n v="22964"/>
        <n v="22988"/>
        <n v="18052"/>
        <n v="18185"/>
        <n v="17780" u="1"/>
        <n v="22723" u="1"/>
        <n v="17614" u="1"/>
        <n v="17802" u="1"/>
        <n v="22325" u="1"/>
        <n v="17077" u="1"/>
        <n v="17712" u="1"/>
        <n v="22447" u="1"/>
        <n v="22021" u="1"/>
        <n v="17944" u="1"/>
        <n v="22477" u="1"/>
        <n v="22724" u="1"/>
        <n v="22725" u="1"/>
        <n v="22341" u="1"/>
        <n v="22369" u="1"/>
        <n v="22457" u="1"/>
        <n v="22541" u="1"/>
        <n v="22556" u="1"/>
        <n v="22630" u="1"/>
        <n v="22738" u="1"/>
        <n v="17897" u="1"/>
        <n v="22736" u="1"/>
        <n v="22385" u="1"/>
        <n v="22389" u="1"/>
        <n v="22390" u="1"/>
        <n v="22392" u="1"/>
        <n v="22393" u="1"/>
        <n v="22394" u="1"/>
        <n v="22395" u="1"/>
        <n v="22396" u="1"/>
        <n v="22397" u="1"/>
        <n v="22398" u="1"/>
        <n v="22399" u="1"/>
        <n v="22400" u="1"/>
        <n v="22401" u="1"/>
        <n v="22402" u="1"/>
        <n v="22403" u="1"/>
        <n v="22404" u="1"/>
        <n v="22405" u="1"/>
        <n v="22406" u="1"/>
        <n v="22423" u="1"/>
        <n v="22424" u="1"/>
        <n v="22425" u="1"/>
        <n v="22426" u="1"/>
        <n v="22427" u="1"/>
        <n v="22428" u="1"/>
        <n v="22429" u="1"/>
        <n v="22430" u="1"/>
        <n v="22431" u="1"/>
        <n v="22432" u="1"/>
        <n v="22433" u="1"/>
        <n v="22434" u="1"/>
        <n v="22435" u="1"/>
        <n v="22436" u="1"/>
        <n v="22439" u="1"/>
        <n v="17590" u="1"/>
        <n v="49572" u="1"/>
        <n v="50594" u="1"/>
        <n v="50772" u="1"/>
        <n v="50799" u="1"/>
        <n v="51289" u="1"/>
        <n v="51357" u="1"/>
        <n v="52336" u="1"/>
        <n v="53749" u="1"/>
        <n v="54470" u="1"/>
        <n v="55020" u="1"/>
        <n v="55052" u="1"/>
        <n v="55919" u="1"/>
        <n v="56136" u="1"/>
        <n v="56137" u="1"/>
        <n v="16822" u="1"/>
        <n v="16977" u="1"/>
        <n v="17057" u="1"/>
        <n v="22489" u="1"/>
        <n v="22539" u="1"/>
        <n v="22610" u="1"/>
        <n v="17587" u="1"/>
        <n v="17629" u="1"/>
        <n v="17774" u="1"/>
        <n v="17778" u="1"/>
        <n v="17928" u="1"/>
        <n v="22624" u="1"/>
        <n v="22733" u="1"/>
        <n v="22548" u="1"/>
        <n v="22625" u="1"/>
        <n v="16914" u="1"/>
        <n v="17878" u="1"/>
        <n v="17594" u="1"/>
        <n v="17595" u="1"/>
        <n v="17626" u="1"/>
        <n v="17627" u="1"/>
        <n v="17628" u="1"/>
        <n v="17770" u="1"/>
        <n v="17771" u="1"/>
        <n v="17773" u="1"/>
        <n v="16673" u="1"/>
        <n v="16825" u="1"/>
        <n v="17030" u="1"/>
        <n v="17120" u="1"/>
        <n v="16656" u="1"/>
        <n v="16838" u="1"/>
        <n v="22730" u="1"/>
        <n v="17775" u="1"/>
        <n v="17777" u="1"/>
        <n v="17890" u="1"/>
        <n v="22718" u="1"/>
        <n v="22310" u="1"/>
        <n v="22571" u="1"/>
        <n v="22727" u="1"/>
        <n v="17273" u="1"/>
        <n v="17312" u="1"/>
        <n v="17472" u="1"/>
        <n v="22461" u="1"/>
        <n v="22604" u="1"/>
        <n v="22721" u="1"/>
        <n v="22538" u="1"/>
        <n v="22732" u="1"/>
        <n v="22202" u="1"/>
        <n v="22286" u="1"/>
        <n v="16659" u="1"/>
        <n v="16660" u="1"/>
        <n v="16661" u="1"/>
        <n v="16662" u="1"/>
        <n v="16663" u="1"/>
        <n v="16665" u="1"/>
        <n v="16666" u="1"/>
        <n v="22720" u="1"/>
        <n v="20420" u="1"/>
        <n v="22644" u="1"/>
        <n v="17877" u="1"/>
        <n v="17898" u="1"/>
        <n v="22728" u="1"/>
        <n v="17468" u="1"/>
        <n v="17471" u="1"/>
        <n v="22528" u="1"/>
        <n v="22734" u="1"/>
        <n v="17532" u="1"/>
        <n v="22649" u="1"/>
        <n v="22545" u="1"/>
        <n v="22631" u="1"/>
        <n v="17493" u="1"/>
        <n v="17489" u="1"/>
        <n v="16772" u="1"/>
        <n v="16839" u="1"/>
        <n v="16903" u="1"/>
        <n v="16928" u="1"/>
        <n v="17000" u="1"/>
        <n v="17107" u="1"/>
        <n v="22740" u="1"/>
        <n v="17742" u="1"/>
        <n v="17882" u="1"/>
        <n v="22544" u="1"/>
        <n v="17900" u="1"/>
        <n v="16911" u="1"/>
        <n v="16994" u="1"/>
        <n v="17001" u="1"/>
        <n v="17016" u="1"/>
        <n v="17054" u="1"/>
        <n v="17088" u="1"/>
        <n v="17146" u="1"/>
        <n v="17149" u="1"/>
        <n v="17152" u="1"/>
        <n v="17153" u="1"/>
        <n v="17174" u="1"/>
        <n v="17188" u="1"/>
        <n v="17190" u="1"/>
        <n v="17234" u="1"/>
        <n v="17239" u="1"/>
        <n v="17276" u="1"/>
        <n v="17279" u="1"/>
        <n v="17323" u="1"/>
        <n v="17324" u="1"/>
        <n v="17343" u="1"/>
        <n v="17348" u="1"/>
        <n v="17355" u="1"/>
        <n v="17371" u="1"/>
        <n v="17381" u="1"/>
        <n v="17518" u="1"/>
        <n v="17560" u="1"/>
        <n v="17620" u="1"/>
        <n v="17678" u="1"/>
        <n v="17739" u="1"/>
        <n v="17747" u="1"/>
        <n v="17804" u="1"/>
        <n v="17805" u="1"/>
        <n v="17839" u="1"/>
        <n v="17891" u="1"/>
        <n v="22271" u="1"/>
        <n v="22491" u="1"/>
        <n v="22701" u="1"/>
        <n v="22233" u="1"/>
        <n v="22272" u="1"/>
        <n v="17165" u="1"/>
        <n v="22138" u="1"/>
        <n v="22141" u="1"/>
        <n v="22142" u="1"/>
        <n v="22161" u="1"/>
        <n v="22187" u="1"/>
        <n v="22211" u="1"/>
        <n v="17317" u="1"/>
        <n v="22241" u="1"/>
        <n v="22262" u="1"/>
        <n v="17397" u="1"/>
        <n v="22263" u="1"/>
        <n v="22264" u="1"/>
        <n v="22265" u="1"/>
        <n v="22266" u="1"/>
        <n v="22278" u="1"/>
        <n v="22300" u="1"/>
        <n v="22304" u="1"/>
        <n v="22328" u="1"/>
        <n v="22362" u="1"/>
        <n v="22363" u="1"/>
        <n v="17515" u="1"/>
        <n v="17520" u="1"/>
        <n v="22382" u="1"/>
        <n v="22383" u="1"/>
        <n v="22384" u="1"/>
        <n v="22386" u="1"/>
        <n v="22408" u="1"/>
        <n v="22440" u="1"/>
        <n v="22441" u="1"/>
        <n v="22442" u="1"/>
        <n v="22469" u="1"/>
        <n v="17664" u="1"/>
        <n v="17665" u="1"/>
        <n v="22510" u="1"/>
        <n v="17698" u="1"/>
        <n v="22546" u="1"/>
        <n v="22557" u="1"/>
        <n v="17731" u="1"/>
        <n v="22574" u="1"/>
        <n v="22597" u="1"/>
        <n v="22598" u="1"/>
        <n v="22599" u="1"/>
        <n v="22601" u="1"/>
        <n v="22639" u="1"/>
        <n v="22641" u="1"/>
        <n v="17844" u="1"/>
        <n v="17894" u="1"/>
        <n v="22745" u="1"/>
        <n v="17922" u="1"/>
        <n v="17948" u="1"/>
        <n v="17788" u="1"/>
        <n v="17833" u="1"/>
        <n v="17873" u="1"/>
        <n v="17899" u="1"/>
        <n v="17938" u="1"/>
        <n v="21834" u="1"/>
        <n v="21837" u="1"/>
        <n v="53314" u="1"/>
        <n v="21994" u="1"/>
        <n v="22019" u="1"/>
        <n v="22357" u="1"/>
        <n v="22493" u="1"/>
        <n v="22573" u="1"/>
        <n v="16382" u="1"/>
        <n v="16572" u="1"/>
        <n v="22359" u="1"/>
        <n v="22529" u="1"/>
        <n v="22741" u="1"/>
        <n v="17909" u="1"/>
        <n v="55740" u="1"/>
        <n v="17846" u="1"/>
        <n v="22743" u="1"/>
        <n v="22706" u="1"/>
        <n v="17910" u="1"/>
        <n v="15296" u="1"/>
        <n v="16334" u="1"/>
        <n v="17326" u="1"/>
        <n v="17887" u="1"/>
        <n v="17942" u="1"/>
        <n v="17197" u="1"/>
        <n v="17331" u="1"/>
        <n v="17430" u="1"/>
        <n v="17541" u="1"/>
        <n v="22650" u="1"/>
        <n v="22716" u="1"/>
        <n v="17911" u="1"/>
        <n v="17644" u="1"/>
        <n v="17657" u="1"/>
        <n v="17691" u="1"/>
        <n v="17912" u="1"/>
        <n v="22524" u="1"/>
        <n v="17889" u="1"/>
        <n v="17254" u="1"/>
        <n v="16951" u="1"/>
        <n v="17051" u="1"/>
        <n v="17142" u="1"/>
        <n v="22729" u="1"/>
        <n v="17820" u="1"/>
        <n v="17939" u="1"/>
        <n v="17684" u="1"/>
        <n v="17699" u="1"/>
        <n v="17871" u="1"/>
        <n v="17940" u="1"/>
        <n v="22522" u="1"/>
        <n v="22602" u="1"/>
        <n v="16774" u="1"/>
        <n v="17818" u="1"/>
        <n v="17888" u="1"/>
        <n v="22503" u="1"/>
        <n v="17907" u="1"/>
        <n v="17361" u="1"/>
        <n v="17384" u="1"/>
        <n v="17470" u="1"/>
        <n v="17482" u="1"/>
        <n v="17566" u="1"/>
        <n v="17813" u="1"/>
        <n v="22628" u="1"/>
        <n v="22629" u="1"/>
        <n v="22028" u="1"/>
        <n v="22126" u="1"/>
        <n v="17309" u="1"/>
        <n v="22225" u="1"/>
        <n v="17455" u="1"/>
        <n v="17398" u="1"/>
        <n v="17577" u="1"/>
        <n v="17364" u="1"/>
        <n v="17441" u="1"/>
        <n v="17510" u="1"/>
        <n v="17545" u="1"/>
        <n v="17561" u="1"/>
        <n v="17621" u="1"/>
        <n v="17679" u="1"/>
        <n v="17803" u="1"/>
        <n v="17936" u="1"/>
        <n v="22293" u="1"/>
        <n v="22505" u="1"/>
        <n v="17410" u="1"/>
        <n v="17424" u="1"/>
        <n v="17494" u="1"/>
        <n v="17592" u="1"/>
        <n v="17868" u="1"/>
        <n v="22360" u="1"/>
        <n v="22361" u="1"/>
        <n v="22502" u="1"/>
        <n v="22594" u="1"/>
        <n v="17927" u="1"/>
        <n v="17929" u="1"/>
        <n v="17908" u="1"/>
        <n v="22226" u="1"/>
        <n v="22147" u="1"/>
        <n v="22288" u="1"/>
        <n v="22308" u="1"/>
        <n v="15108" u="1"/>
        <n v="15172" u="1"/>
        <n v="15175" u="1"/>
        <n v="15283" u="1"/>
        <n v="15433" u="1"/>
        <n v="15435" u="1"/>
        <n v="15436" u="1"/>
        <n v="15536" u="1"/>
        <n v="15586" u="1"/>
        <n v="15599" u="1"/>
        <n v="15660" u="1"/>
        <n v="21010" u="1"/>
        <n v="21011" u="1"/>
        <n v="15756" u="1"/>
        <n v="15801" u="1"/>
        <n v="15866" u="1"/>
        <n v="15908" u="1"/>
        <n v="15921" u="1"/>
        <n v="21203" u="1"/>
        <n v="16051" u="1"/>
        <n v="16052" u="1"/>
        <n v="16110" u="1"/>
        <n v="16192" u="1"/>
        <n v="16195" u="1"/>
        <n v="16253" u="1"/>
        <n v="16254" u="1"/>
        <n v="16383" u="1"/>
        <n v="16387" u="1"/>
        <n v="16419" u="1"/>
        <n v="16604" u="1"/>
        <n v="16655" u="1"/>
        <n v="16736" u="1"/>
        <n v="21779" u="1"/>
        <n v="21796" u="1"/>
        <n v="21801" u="1"/>
        <n v="16853" u="1"/>
        <n v="16863" u="1"/>
        <n v="16900" u="1"/>
        <n v="16950" u="1"/>
        <n v="16963" u="1"/>
        <n v="21947" u="1"/>
        <n v="17027" u="1"/>
        <n v="22043" u="1"/>
        <n v="17127" u="1"/>
        <n v="22140" u="1"/>
        <n v="17210" u="1"/>
        <n v="17249" u="1"/>
        <n v="17250" u="1"/>
        <n v="17334" u="1"/>
        <n v="17367" u="1"/>
        <n v="17461" u="1"/>
        <n v="17479" u="1"/>
        <n v="17511" u="1"/>
        <n v="17514" u="1"/>
        <n v="17585" u="1"/>
        <n v="17618" u="1"/>
        <n v="17645" u="1"/>
        <n v="22479" u="1"/>
        <n v="17741" u="1"/>
        <n v="17772" u="1"/>
        <n v="17776" u="1"/>
        <n v="22623" u="1"/>
        <n v="17845" u="1"/>
        <n v="17872" u="1"/>
        <n v="17919" u="1"/>
        <n v="17920" u="1"/>
        <n v="17923" u="1"/>
        <n v="17490" u="1"/>
        <n v="17536" u="1"/>
        <n v="17565" u="1"/>
        <n v="17636" u="1"/>
        <n v="17681" u="1"/>
        <n v="17704" u="1"/>
        <n v="17744" u="1"/>
        <n v="17756" u="1"/>
        <n v="17814" u="1"/>
        <n v="17861" u="1"/>
        <n v="17865" u="1"/>
        <n v="17886" u="1"/>
        <n v="22527" u="1"/>
        <n v="22609" u="1"/>
        <n v="22717" u="1"/>
        <n v="17529" u="1"/>
        <n v="17530" u="1"/>
        <n v="17136" u="1"/>
        <n v="17162" u="1"/>
        <n v="17186" u="1"/>
        <n v="17359" u="1"/>
        <n v="21762" u="1"/>
        <n v="16997" u="1"/>
        <n v="17004" u="1"/>
        <n v="17014" u="1"/>
        <n v="17024" u="1"/>
        <n v="17036" u="1"/>
        <n v="17041" u="1"/>
        <n v="17044" u="1"/>
        <n v="17053" u="1"/>
        <n v="17071" u="1"/>
        <n v="17072" u="1"/>
        <n v="17073" u="1"/>
        <n v="17079" u="1"/>
        <n v="17103" u="1"/>
        <n v="17108" u="1"/>
        <n v="17110" u="1"/>
        <n v="17134" u="1"/>
        <n v="17135" u="1"/>
        <n v="17138" u="1"/>
        <n v="17139" u="1"/>
        <n v="17147" u="1"/>
        <n v="17148" u="1"/>
        <n v="17150" u="1"/>
        <n v="17151" u="1"/>
        <n v="17154" u="1"/>
        <n v="17163" u="1"/>
        <n v="17167" u="1"/>
        <n v="17168" u="1"/>
        <n v="17182" u="1"/>
        <n v="17183" u="1"/>
        <n v="17184" u="1"/>
        <n v="17185" u="1"/>
        <n v="17187" u="1"/>
        <n v="17192" u="1"/>
        <n v="17193" u="1"/>
        <n v="17199" u="1"/>
        <n v="17200" u="1"/>
        <n v="17201" u="1"/>
        <n v="17203" u="1"/>
        <n v="17223" u="1"/>
        <n v="17224" u="1"/>
        <n v="17231" u="1"/>
        <n v="17235" u="1"/>
        <n v="17241" u="1"/>
        <n v="17269" u="1"/>
        <n v="17270" u="1"/>
        <n v="17280" u="1"/>
        <n v="17282" u="1"/>
        <n v="17284" u="1"/>
        <n v="17306" u="1"/>
        <n v="17311" u="1"/>
        <n v="17320" u="1"/>
        <n v="17322" u="1"/>
        <n v="17328" u="1"/>
        <n v="17340" u="1"/>
        <n v="17346" u="1"/>
        <n v="17347" u="1"/>
        <n v="17350" u="1"/>
        <n v="17354" u="1"/>
        <n v="17356" u="1"/>
        <n v="17357" u="1"/>
        <n v="17362" u="1"/>
        <n v="17377" u="1"/>
        <n v="17380" u="1"/>
        <n v="17382" u="1"/>
        <n v="17389" u="1"/>
        <n v="17390" u="1"/>
        <n v="17391" u="1"/>
        <n v="17392" u="1"/>
        <n v="17394" u="1"/>
        <n v="17395" u="1"/>
        <n v="17396" u="1"/>
        <n v="17428" u="1"/>
        <n v="17443" u="1"/>
        <n v="22627" u="1"/>
        <n v="22648" u="1"/>
        <n v="22634" u="1"/>
        <n v="22635" u="1"/>
        <n v="22636" u="1"/>
        <n v="22637" u="1"/>
        <n v="17119" u="1"/>
        <n v="22534" u="1"/>
        <n v="22584" u="1"/>
        <n v="22236" u="1"/>
        <n v="22731" u="1"/>
        <n v="17376" u="1"/>
        <n v="17409" u="1"/>
        <n v="17601" u="1"/>
        <n v="17841" u="1"/>
        <n v="20966" u="1"/>
        <n v="20991" u="1"/>
        <n v="20993" u="1"/>
        <n v="21000" u="1"/>
        <n v="21022" u="1"/>
        <n v="21023" u="1"/>
        <n v="21024" u="1"/>
        <n v="21025" u="1"/>
        <n v="21049" u="1"/>
        <n v="21059" u="1"/>
        <n v="21063" u="1"/>
        <n v="21086" u="1"/>
        <n v="21087" u="1"/>
        <n v="21095" u="1"/>
        <n v="21097" u="1"/>
        <n v="21098" u="1"/>
        <n v="21111" u="1"/>
        <n v="21114" u="1"/>
        <n v="21117" u="1"/>
        <n v="21118" u="1"/>
        <n v="21120" u="1"/>
        <n v="21131" u="1"/>
        <n v="21143" u="1"/>
        <n v="21184" u="1"/>
        <n v="21195" u="1"/>
        <n v="21197" u="1"/>
        <n v="21198" u="1"/>
        <n v="21200" u="1"/>
        <n v="21213" u="1"/>
        <n v="21223" u="1"/>
        <n v="21286" u="1"/>
        <n v="21287" u="1"/>
        <n v="21289" u="1"/>
        <n v="21299" u="1"/>
        <n v="21300" u="1"/>
        <n v="21305" u="1"/>
        <n v="21321" u="1"/>
        <n v="21329" u="1"/>
        <n v="21330" u="1"/>
        <n v="21348" u="1"/>
        <n v="21355" u="1"/>
        <n v="21371" u="1"/>
        <n v="21372" u="1"/>
        <n v="21377" u="1"/>
        <n v="21380" u="1"/>
        <n v="21442" u="1"/>
        <n v="21448" u="1"/>
        <n v="21452" u="1"/>
        <n v="21470" u="1"/>
        <n v="21477" u="1"/>
        <n v="21508" u="1"/>
        <n v="21516" u="1"/>
        <n v="21520" u="1"/>
        <n v="21524" u="1"/>
        <n v="21525" u="1"/>
        <n v="21537" u="1"/>
        <n v="21563" u="1"/>
        <n v="22642" u="1"/>
        <n v="22643" u="1"/>
        <n v="22317" u="1"/>
        <n v="22103" u="1"/>
        <n v="17842" u="1"/>
        <n v="12796" u="1"/>
        <n v="16641" u="1"/>
        <n v="17807" u="1"/>
        <n v="17809" u="1"/>
        <n v="22335" u="1"/>
        <n v="22563" u="1"/>
        <n v="16075" u="1"/>
        <n v="16120" u="1"/>
        <n v="16251" u="1"/>
        <n v="16338" u="1"/>
        <n v="16466" u="1"/>
        <n v="17853" u="1"/>
        <n v="22633" u="1"/>
        <n v="22375" u="1"/>
        <n v="22535" u="1"/>
        <n v="16995" u="1"/>
        <n v="17098" u="1"/>
        <n v="22445" u="1"/>
        <n v="22509" u="1"/>
        <n v="22575" u="1"/>
        <n v="22593" u="1"/>
        <n v="16398" u="1"/>
        <n v="16684" u="1"/>
        <n v="16829" u="1"/>
        <n v="21731" u="1"/>
        <n v="21756" u="1"/>
        <n v="21799" u="1"/>
        <n v="21910" u="1"/>
        <n v="53307" u="1"/>
        <n v="21942" u="1"/>
        <n v="22025" u="1"/>
        <n v="22026" u="1"/>
        <n v="22163" u="1"/>
        <n v="22193" u="1"/>
        <n v="17622" u="1"/>
        <n v="17643" u="1"/>
        <n v="17672" u="1"/>
        <n v="17716" u="1"/>
        <n v="22645" u="1"/>
        <n v="22114" u="1"/>
        <n v="22500" u="1"/>
        <n v="17843" u="1"/>
        <n v="17175" u="1"/>
        <n v="17218" u="1"/>
        <n v="17219" u="1"/>
        <n v="17263" u="1"/>
        <n v="17315" u="1"/>
        <n v="17194" u="1"/>
        <n v="17399" u="1"/>
        <n v="17473" u="1"/>
        <n v="17507" u="1"/>
        <n v="17801" u="1"/>
        <n v="21895" u="1"/>
        <n v="22115" u="1"/>
        <n v="22518" u="1"/>
        <n v="22564" u="1"/>
        <n v="16734" u="1"/>
        <n v="21880" u="1"/>
        <n v="21881" u="1"/>
        <n v="21882" u="1"/>
        <n v="16875" u="1"/>
        <n v="16937" u="1"/>
        <n v="17040" u="1"/>
        <n v="21995" u="1"/>
        <n v="21996" u="1"/>
        <n v="22168" u="1"/>
        <n v="22169" u="1"/>
        <n v="17286" u="1"/>
        <n v="21968" u="1"/>
        <n v="17687" u="1"/>
        <n v="17688" u="1"/>
        <n v="21935" u="1"/>
        <n v="21997" u="1"/>
        <n v="22420" u="1"/>
        <n v="17453" u="1"/>
        <n v="20968" u="1"/>
        <n v="21042" u="1"/>
        <n v="21093" u="1"/>
        <n v="21127" u="1"/>
        <n v="21133" u="1"/>
        <n v="21212" u="1"/>
        <n v="21284" u="1"/>
        <n v="21301" u="1"/>
        <n v="21473" u="1"/>
        <n v="21502" u="1"/>
        <n v="21540" u="1"/>
        <n v="22488" u="1"/>
        <n v="22186" u="1"/>
        <n v="16791" u="1"/>
        <n v="16861" u="1"/>
        <n v="22243" u="1"/>
        <n v="22478" u="1"/>
        <n v="16186" u="1"/>
        <n v="16422" u="1"/>
        <n v="16468" u="1"/>
        <n v="16588" u="1"/>
        <n v="16773" u="1"/>
        <n v="16470" u="1"/>
        <n v="16484" u="1"/>
        <n v="16756" u="1"/>
        <n v="16818" u="1"/>
        <n v="17583" u="1"/>
        <n v="22416" u="1"/>
        <n v="22446" u="1"/>
        <n v="16644" u="1"/>
        <n v="16926" u="1"/>
        <n v="17102" u="1"/>
        <n v="16172" u="1"/>
        <n v="16176" u="1"/>
        <n v="16384" u="1"/>
        <n v="16503" u="1"/>
        <n v="16561" u="1"/>
        <n v="17676" u="1"/>
        <n v="17573" u="1"/>
        <n v="21998" u="1"/>
        <n v="17588" u="1"/>
        <n v="17663" u="1"/>
        <n v="22487" u="1"/>
        <n v="22205" u="1"/>
        <n v="22267" u="1"/>
        <n v="22355" u="1"/>
        <n v="22333" u="1"/>
        <n v="22476" u="1"/>
        <n v="22312" u="1"/>
        <n v="22343" u="1"/>
        <n v="22486" u="1"/>
        <n v="22197" u="1"/>
        <n v="22311" u="1"/>
        <n v="17427" u="1"/>
        <n v="16897" u="1"/>
        <n v="17290" u="1"/>
        <n v="17662" u="1"/>
        <n v="22415" u="1"/>
        <n v="16978" u="1"/>
        <n v="17019" u="1"/>
        <n v="17026" u="1"/>
        <n v="17060" u="1"/>
        <n v="17145" u="1"/>
        <n v="17155" u="1"/>
        <n v="17228" u="1"/>
        <n v="17229" u="1"/>
        <n v="17232" u="1"/>
        <n v="17310" u="1"/>
        <n v="17329" u="1"/>
        <n v="17341" u="1"/>
        <n v="17435" u="1"/>
        <n v="17486" u="1"/>
        <n v="22480" u="1"/>
        <n v="17373" u="1"/>
        <n v="17433" u="1"/>
        <n v="17466" u="1"/>
        <n v="17496" u="1"/>
        <n v="17526" u="1"/>
        <n v="22204" u="1"/>
        <n v="22344" u="1"/>
        <n v="22354" u="1"/>
        <n v="17538" u="1"/>
        <n v="17546" u="1"/>
        <n v="17686" u="1"/>
        <n v="16981" u="1"/>
        <n v="17062" u="1"/>
        <n v="16967" u="1"/>
        <n v="17033" u="1"/>
        <n v="22324" u="1"/>
        <n v="16696" u="1"/>
        <n v="16889" u="1"/>
        <n v="17457" u="1"/>
        <n v="17661" u="1"/>
        <n v="17675" u="1"/>
        <n v="17327" u="1"/>
        <n v="16472" u="1"/>
        <n v="17302" u="1"/>
        <n v="17522" u="1"/>
        <n v="17527" u="1"/>
        <n v="17596" u="1"/>
        <n v="16395" u="1"/>
        <n v="17624" u="1"/>
        <n v="22319" u="1"/>
        <n v="17140" u="1"/>
        <n v="17245" u="1"/>
        <n v="17285" u="1"/>
        <n v="17012" u="1"/>
        <n v="22481" u="1"/>
        <n v="22485" u="1"/>
        <n v="21765" u="1"/>
        <n v="16162" u="1"/>
        <n v="17252" u="1"/>
        <n v="21815" u="1"/>
        <n v="21896" u="1"/>
        <n v="53320" u="1"/>
        <n v="22086" u="1"/>
        <n v="22167" u="1"/>
        <n v="17434" u="1"/>
        <n v="17074" u="1"/>
        <n v="17112" u="1"/>
        <n v="17137" u="1"/>
        <n v="17227" u="1"/>
        <n v="17262" u="1"/>
        <n v="17295" u="1"/>
        <n v="17304" u="1"/>
        <n v="17379" u="1"/>
        <n v="17388" u="1"/>
        <n v="17458" u="1"/>
        <n v="17478" u="1"/>
        <n v="22358" u="1"/>
        <n v="22464" u="1"/>
        <n v="17316" u="1"/>
        <n v="17319" u="1"/>
        <n v="16056" u="1"/>
        <n v="16268" u="1"/>
        <n v="22448" u="1"/>
        <n v="22456" u="1"/>
        <n v="22466" u="1"/>
        <n v="22467" u="1"/>
        <n v="22468" u="1"/>
        <n v="17521" u="1"/>
        <n v="17637" u="1"/>
        <n v="20777" u="1"/>
        <n v="20922" u="1"/>
        <n v="21030" u="1"/>
        <n v="21076" u="1"/>
        <n v="21139" u="1"/>
        <n v="21332" u="1"/>
        <n v="21379" u="1"/>
        <n v="22092" u="1"/>
        <n v="22483" u="1"/>
        <n v="17181" u="1"/>
        <n v="17202" u="1"/>
        <n v="17230" u="1"/>
        <n v="22499" u="1"/>
        <n v="16828" u="1"/>
        <n v="16906" u="1"/>
        <n v="17104" u="1"/>
        <n v="16833" u="1"/>
        <n v="17225" u="1"/>
        <n v="13597" u="1"/>
        <n v="17240" u="1"/>
        <n v="22292" u="1"/>
        <n v="21338" u="1"/>
        <n v="16640" u="1"/>
        <n v="16688" u="1"/>
        <n v="21908" u="1"/>
        <n v="22009" u="1"/>
        <n v="22301" u="1"/>
        <n v="53311" u="1"/>
        <n v="22183" u="1"/>
        <n v="21752" u="1"/>
        <n v="21839" u="1"/>
        <n v="22148" u="1"/>
        <n v="22221" u="1"/>
        <n v="22239" u="1"/>
        <n v="21084" u="1"/>
        <n v="21308" u="1"/>
        <n v="21390" u="1"/>
        <n v="21451" u="1"/>
        <n v="21623" u="1"/>
        <n v="21819" u="1"/>
        <n v="21841" u="1"/>
        <n v="21843" u="1"/>
        <n v="21844" u="1"/>
        <n v="21845" u="1"/>
        <n v="21846" u="1"/>
        <n v="21848" u="1"/>
        <n v="21849" u="1"/>
        <n v="21850" u="1"/>
        <n v="21851" u="1"/>
        <n v="21852" u="1"/>
        <n v="21853" u="1"/>
        <n v="21854" u="1"/>
        <n v="21855" u="1"/>
        <n v="21856" u="1"/>
        <n v="21857" u="1"/>
        <n v="21858" u="1"/>
        <n v="21859" u="1"/>
        <n v="21860" u="1"/>
        <n v="21861" u="1"/>
        <n v="21862" u="1"/>
        <n v="21863" u="1"/>
        <n v="21865" u="1"/>
        <n v="21866" u="1"/>
        <n v="21867" u="1"/>
        <n v="21868" u="1"/>
        <n v="21869" u="1"/>
        <n v="21870" u="1"/>
        <n v="21872" u="1"/>
        <n v="21873" u="1"/>
        <n v="21874" u="1"/>
        <n v="21875" u="1"/>
        <n v="21876" u="1"/>
        <n v="21877" u="1"/>
        <n v="21878" u="1"/>
        <n v="22044" u="1"/>
        <n v="22045" u="1"/>
        <n v="22046" u="1"/>
        <n v="22047" u="1"/>
        <n v="22048" u="1"/>
        <n v="22049" u="1"/>
        <n v="22050" u="1"/>
        <n v="22051" u="1"/>
        <n v="22052" u="1"/>
        <n v="22053" u="1"/>
        <n v="22054" u="1"/>
        <n v="22055" u="1"/>
        <n v="22056" u="1"/>
        <n v="22057" u="1"/>
        <n v="22058" u="1"/>
        <n v="22059" u="1"/>
        <n v="22060" u="1"/>
        <n v="22061" u="1"/>
        <n v="22062" u="1"/>
        <n v="22063" u="1"/>
        <n v="22064" u="1"/>
        <n v="22065" u="1"/>
        <n v="22066" u="1"/>
        <n v="22067" u="1"/>
        <n v="22068" u="1"/>
        <n v="22069" u="1"/>
        <n v="22070" u="1"/>
        <n v="22071" u="1"/>
        <n v="22072" u="1"/>
        <n v="22074" u="1"/>
        <n v="22075" u="1"/>
        <n v="22076" u="1"/>
        <n v="22077" u="1"/>
        <n v="22078" u="1"/>
        <n v="22079" u="1"/>
        <n v="22080" u="1"/>
        <n v="22081" u="1"/>
        <n v="22082" u="1"/>
        <n v="22083" u="1"/>
        <n v="22101" u="1"/>
        <n v="22102" u="1"/>
        <n v="22104" u="1"/>
        <n v="22106" u="1"/>
        <n v="22107" u="1"/>
        <n v="17423" u="1"/>
        <n v="22268" u="1"/>
        <n v="22269" u="1"/>
        <n v="17161" u="1"/>
        <n v="17208" u="1"/>
        <n v="17215" u="1"/>
        <n v="17416" u="1"/>
        <n v="22185" u="1"/>
        <n v="22275" u="1"/>
        <n v="17413" u="1"/>
        <n v="17414" u="1"/>
        <n v="17417" u="1"/>
        <n v="16063" u="1"/>
        <n v="16464" u="1"/>
        <n v="17330" u="1"/>
        <n v="15264" u="1"/>
        <n v="15469" u="1"/>
        <n v="15511" u="1"/>
        <n v="15850" u="1"/>
        <n v="15857" u="1"/>
        <n v="15954" u="1"/>
        <n v="17412" u="1"/>
        <n v="16910" u="1"/>
        <n v="22010" u="1"/>
        <n v="22011" u="1"/>
        <n v="16916" u="1"/>
        <n v="17080" u="1"/>
        <n v="22120" u="1"/>
        <n v="22220" u="1"/>
        <n v="22014" u="1"/>
        <n v="16295" u="1"/>
        <n v="16296" u="1"/>
        <n v="16320" u="1"/>
        <n v="16519" u="1"/>
        <n v="22153" u="1"/>
        <n v="16837" u="1"/>
        <n v="21732" u="1"/>
        <n v="22216" u="1"/>
        <n v="17113" u="1"/>
        <n v="17244" u="1"/>
        <n v="16891" u="1"/>
        <n v="16625" u="1"/>
        <n v="16708" u="1"/>
        <n v="16744" u="1"/>
        <n v="17432" u="1"/>
        <n v="22250" u="1"/>
        <n v="22214" u="1"/>
        <n v="17374" u="1"/>
        <n v="21150" u="1"/>
        <n v="21199" u="1"/>
        <n v="21288" u="1"/>
        <n v="21309" u="1"/>
        <n v="21464" u="1"/>
        <n v="21467" u="1"/>
        <n v="21539" u="1"/>
        <n v="16767" u="1"/>
        <n v="16810" u="1"/>
        <n v="16820" u="1"/>
        <n v="16886" u="1"/>
        <n v="16888" u="1"/>
        <n v="16895" u="1"/>
        <n v="16948" u="1"/>
        <n v="16953" u="1"/>
        <n v="16955" u="1"/>
        <n v="21758" u="1"/>
        <n v="21767" u="1"/>
        <n v="53308" u="1"/>
        <n v="21941" u="1"/>
        <n v="21999" u="1"/>
        <n v="22029" u="1"/>
        <n v="17198" u="1"/>
        <n v="17242" u="1"/>
        <n v="17281" u="1"/>
        <n v="17303" u="1"/>
        <n v="21488" u="1"/>
        <n v="21498" u="1"/>
        <n v="21596" u="1"/>
        <n v="21605" u="1"/>
        <n v="21612" u="1"/>
        <n v="21643" u="1"/>
        <n v="21676" u="1"/>
        <n v="21679" u="1"/>
        <n v="16035" u="1"/>
        <n v="21346" u="1"/>
        <n v="22033" u="1"/>
        <n v="21436" u="1"/>
        <n v="22165" u="1"/>
        <n v="17375" u="1"/>
        <n v="18445" u="1"/>
        <n v="18610" u="1"/>
        <n v="18839" u="1"/>
        <n v="19359" u="1"/>
        <n v="19757" u="1"/>
        <n v="20011" u="1"/>
        <n v="20147" u="1"/>
        <n v="20378" u="1"/>
        <n v="20561" u="1"/>
        <n v="20889" u="1"/>
        <n v="21185" u="1"/>
        <n v="21503" u="1"/>
        <n v="16826" u="1"/>
        <n v="16935" u="1"/>
        <n v="16835" u="1"/>
        <n v="22196" u="1"/>
        <n v="16816" u="1"/>
        <n v="16860" u="1"/>
        <n v="16924" u="1"/>
        <n v="16998" u="1"/>
        <n v="17115" u="1"/>
        <n v="17204" u="1"/>
        <n v="17274" u="1"/>
        <n v="22291" u="1"/>
        <n v="22240" u="1"/>
        <n v="16520" u="1"/>
        <n v="16565" u="1"/>
        <n v="16628" u="1"/>
        <n v="17344" u="1"/>
        <n v="17277" u="1"/>
        <n v="17075" u="1"/>
        <n v="17365" u="1"/>
        <n v="22274" u="1"/>
        <n v="17378" u="1"/>
        <n v="17403" u="1"/>
        <n v="15994" u="1"/>
        <n v="17372" u="1"/>
        <n v="22088" u="1"/>
        <n v="22095" u="1"/>
        <n v="16933" u="1"/>
        <n v="16975" u="1"/>
        <n v="17415" u="1"/>
        <n v="16836" u="1"/>
        <n v="22276" u="1"/>
        <n v="22277" u="1"/>
        <n v="17069" u="1"/>
        <n v="16938" u="1"/>
        <n v="16985" u="1"/>
        <n v="17043" u="1"/>
        <n v="17083" u="1"/>
        <n v="17158" u="1"/>
        <n v="17246" u="1"/>
        <n v="22030" u="1"/>
        <n v="22166" u="1"/>
        <n v="16993" u="1"/>
        <n v="17007" u="1"/>
        <n v="17067" u="1"/>
        <n v="17099" u="1"/>
        <n v="17221" u="1"/>
        <n v="17222" u="1"/>
        <n v="17387" u="1"/>
        <n v="17437" u="1"/>
        <n v="21046" u="1"/>
        <n v="21079" u="1"/>
        <n v="21081" u="1"/>
        <n v="21116" u="1"/>
        <n v="21161" u="1"/>
        <n v="21173" u="1"/>
        <n v="21174" u="1"/>
        <n v="21204" u="1"/>
        <n v="21224" u="1"/>
        <n v="21310" u="1"/>
        <n v="21373" u="1"/>
        <n v="21450" u="1"/>
        <n v="21456" u="1"/>
        <n v="21505" u="1"/>
        <n v="21523" u="1"/>
        <n v="21588" u="1"/>
        <n v="22201" u="1"/>
        <n v="22210" u="1"/>
        <n v="21720" u="1"/>
        <n v="21769" u="1"/>
        <n v="21092" u="1"/>
        <n v="21134" u="1"/>
        <n v="21285" u="1"/>
        <n v="21347" u="1"/>
        <n v="21482" u="1"/>
        <n v="21566" u="1"/>
        <n v="22000" u="1"/>
        <n v="17176" u="1"/>
        <n v="22149" u="1"/>
        <n v="22215" u="1"/>
        <n v="22270" u="1"/>
        <n v="17106" u="1"/>
        <n v="17109" u="1"/>
        <n v="16954" u="1"/>
        <n v="16974" u="1"/>
        <n v="16573" u="1"/>
        <n v="16606" u="1"/>
        <n v="16607" u="1"/>
        <n v="16609" u="1"/>
        <n v="16610" u="1"/>
        <n v="16618" u="1"/>
        <n v="16619" u="1"/>
        <n v="16626" u="1"/>
        <n v="16638" u="1"/>
        <n v="16642" u="1"/>
        <n v="16648" u="1"/>
        <n v="16650" u="1"/>
        <n v="16678" u="1"/>
        <n v="16679" u="1"/>
        <n v="16680" u="1"/>
        <n v="16681" u="1"/>
        <n v="16698" u="1"/>
        <n v="16711" u="1"/>
        <n v="16713" u="1"/>
        <n v="16714" u="1"/>
        <n v="16715" u="1"/>
        <n v="16722" u="1"/>
        <n v="16739" u="1"/>
        <n v="16740" u="1"/>
        <n v="16741" u="1"/>
        <n v="16743" u="1"/>
        <n v="16746" u="1"/>
        <n v="16747" u="1"/>
        <n v="16765" u="1"/>
        <n v="16779" u="1"/>
        <n v="16780" u="1"/>
        <n v="16781" u="1"/>
        <n v="16783" u="1"/>
        <n v="16784" u="1"/>
        <n v="16790" u="1"/>
        <n v="16794" u="1"/>
        <n v="16809" u="1"/>
        <n v="16811" u="1"/>
        <n v="16812" u="1"/>
        <n v="16821" u="1"/>
        <n v="16844" u="1"/>
        <n v="16845" u="1"/>
        <n v="16846" u="1"/>
        <n v="16847" u="1"/>
        <n v="16849" u="1"/>
        <n v="16855" u="1"/>
        <n v="16876" u="1"/>
        <n v="16877" u="1"/>
        <n v="16878" u="1"/>
        <n v="16879" u="1"/>
        <n v="16893" u="1"/>
        <n v="16894" u="1"/>
        <n v="16896" u="1"/>
        <n v="16913" u="1"/>
        <n v="16915" u="1"/>
        <n v="16917" u="1"/>
        <n v="16918" u="1"/>
        <n v="16934" u="1"/>
        <n v="16942" u="1"/>
        <n v="16944" u="1"/>
        <n v="16945" u="1"/>
        <n v="16946" u="1"/>
        <n v="16952" u="1"/>
        <n v="16956" u="1"/>
        <n v="16970" u="1"/>
        <n v="16972" u="1"/>
        <n v="16973" u="1"/>
        <n v="16980" u="1"/>
        <n v="16982" u="1"/>
        <n v="16983" u="1"/>
        <n v="16984" u="1"/>
        <n v="16987" u="1"/>
        <n v="17017" u="1"/>
        <n v="22287" u="1"/>
        <n v="15870" u="1"/>
        <n v="16071" u="1"/>
        <n v="22294" u="1"/>
        <n v="22295" u="1"/>
        <n v="22296" u="1"/>
        <n v="22020" u="1"/>
        <n v="22087" u="1"/>
        <n v="22238" u="1"/>
        <n v="22299" u="1"/>
        <n v="21745" u="1"/>
        <n v="17406" u="1"/>
        <n v="16964" u="1"/>
        <n v="17402" u="1"/>
        <n v="17272" u="1"/>
        <n v="17422" u="1"/>
        <n v="16992" u="1"/>
        <n v="20534" u="1"/>
        <n v="20549" u="1"/>
        <n v="20551" u="1"/>
        <n v="20584" u="1"/>
        <n v="20659" u="1"/>
        <n v="20686" u="1"/>
        <n v="20761" u="1"/>
        <n v="20769" u="1"/>
        <n v="20827" u="1"/>
        <n v="20831" u="1"/>
        <n v="20862" u="1"/>
        <n v="20865" u="1"/>
        <n v="20888" u="1"/>
        <n v="20906" u="1"/>
        <n v="20919" u="1"/>
        <n v="20935" u="1"/>
        <n v="20943" u="1"/>
        <n v="17006" u="1"/>
        <n v="21740" u="1"/>
        <n v="21838" u="1"/>
        <n v="21944" u="1"/>
        <n v="21970" u="1"/>
        <n v="16404" u="1"/>
        <n v="16459" u="1"/>
        <n v="16485" u="1"/>
        <n v="21954" u="1"/>
        <n v="21885" u="1"/>
        <n v="21728" u="1"/>
        <n v="21775" u="1"/>
        <n v="21924" u="1"/>
        <n v="53323" u="1"/>
        <n v="16929" u="1"/>
        <n v="21652" u="1"/>
        <n v="21653" u="1"/>
        <n v="21654" u="1"/>
        <n v="21655" u="1"/>
        <n v="21656" u="1"/>
        <n v="21657" u="1"/>
        <n v="21658" u="1"/>
        <n v="21659" u="1"/>
        <n v="21660" u="1"/>
        <n v="21661" u="1"/>
        <n v="21662" u="1"/>
        <n v="21663" u="1"/>
        <n v="21664" u="1"/>
        <n v="21665" u="1"/>
        <n v="21666" u="1"/>
        <n v="21667" u="1"/>
        <n v="21668" u="1"/>
        <n v="15826" u="1"/>
        <n v="17005" u="1"/>
        <n v="47651" u="1"/>
        <n v="48921" u="1"/>
        <n v="48924" u="1"/>
        <n v="49489" u="1"/>
        <n v="49547" u="1"/>
        <n v="50318" u="1"/>
        <n v="16210" u="1"/>
        <n v="16258" u="1"/>
        <n v="16452" u="1"/>
        <n v="21939" u="1"/>
        <n v="16939" u="1"/>
        <n v="16940" u="1"/>
        <n v="16965" u="1"/>
        <n v="17002" u="1"/>
        <n v="17003" u="1"/>
        <n v="21832" u="1"/>
        <n v="21938" u="1"/>
        <n v="16262" u="1"/>
        <n v="15431" u="1"/>
        <n v="15582" u="1"/>
        <n v="16246" u="1"/>
        <n v="16076" u="1"/>
        <n v="16108" u="1"/>
        <n v="16175" u="1"/>
        <n v="16347" u="1"/>
        <n v="16437" u="1"/>
        <n v="53317" u="1"/>
        <n v="21461" u="1"/>
        <n v="21462" u="1"/>
        <n v="16307" u="1"/>
        <n v="21492" u="1"/>
        <n v="16371" u="1"/>
        <n v="16407" u="1"/>
        <n v="21530" u="1"/>
        <n v="16477" u="1"/>
        <n v="21573" u="1"/>
        <n v="21574" u="1"/>
        <n v="21592" u="1"/>
        <n v="16489" u="1"/>
        <n v="16512" u="1"/>
        <n v="16542" u="1"/>
        <n v="21621" u="1"/>
        <n v="21635" u="1"/>
        <n v="21680" u="1"/>
        <n v="16611" u="1"/>
        <n v="21702" u="1"/>
        <n v="16700" u="1"/>
        <n v="21755" u="1"/>
        <n v="16723" u="1"/>
        <n v="21760" u="1"/>
        <n v="16752" u="1"/>
        <n v="21792" u="1"/>
        <n v="21793" u="1"/>
        <n v="16792" u="1"/>
        <n v="21810" u="1"/>
        <n v="16831" u="1"/>
        <n v="21893" u="1"/>
        <n v="16887" u="1"/>
        <n v="16899" u="1"/>
        <n v="21927" u="1"/>
        <n v="21933" u="1"/>
        <n v="21948" u="1"/>
        <n v="21949" u="1"/>
        <n v="16991" u="1"/>
        <n v="21975" u="1"/>
        <n v="21568" u="1"/>
        <n v="21734" u="1"/>
        <n v="21829" u="1"/>
        <n v="70405" u="1"/>
        <n v="53319" u="1"/>
        <n v="16904" u="1"/>
        <n v="21722" u="1"/>
        <n v="21897" u="1"/>
        <n v="16617" u="1"/>
        <n v="16653" u="1"/>
        <n v="16755" u="1"/>
        <n v="21808" u="1"/>
        <n v="21923" u="1"/>
        <n v="21951" u="1"/>
        <n v="21481" u="1"/>
        <n v="21561" u="1"/>
        <n v="21916" u="1"/>
        <n v="21593" u="1"/>
        <n v="15696" u="1"/>
        <n v="15697" u="1"/>
        <n v="15710" u="1"/>
        <n v="15897" u="1"/>
        <n v="16084" u="1"/>
        <n v="16085" u="1"/>
        <n v="16086" u="1"/>
        <n v="16087" u="1"/>
        <n v="16088" u="1"/>
        <n v="16089" u="1"/>
        <n v="16090" u="1"/>
        <n v="20376" u="1"/>
        <n v="16865" u="1"/>
        <n v="16029" u="1"/>
        <n v="16463" u="1"/>
        <n v="16733" u="1"/>
        <n v="16179" u="1"/>
        <n v="16209" u="1"/>
        <n v="16271" u="1"/>
        <n v="16273" u="1"/>
        <n v="16365" u="1"/>
        <n v="16432" u="1"/>
        <n v="16528" u="1"/>
        <n v="16544" u="1"/>
        <n v="16548" u="1"/>
        <n v="16562" u="1"/>
        <n v="16873" u="1"/>
        <n v="21936" u="1"/>
        <n v="16958" u="1"/>
        <n v="16436" u="1"/>
        <n v="16441" u="1"/>
        <n v="16442" u="1"/>
        <n v="16501" u="1"/>
        <n v="16526" u="1"/>
        <n v="16540" u="1"/>
        <n v="16574" u="1"/>
        <n v="16582" u="1"/>
        <n v="16620" u="1"/>
        <n v="16623" u="1"/>
        <n v="16669" u="1"/>
        <n v="16671" u="1"/>
        <n v="16737" u="1"/>
        <n v="16738" u="1"/>
        <n v="16649" u="1"/>
        <n v="16691" u="1"/>
        <n v="16712" u="1"/>
        <n v="16817" u="1"/>
        <n v="16912" u="1"/>
        <n v="16936" u="1"/>
        <n v="21892" u="1"/>
        <n v="15944" u="1"/>
        <n v="16207" u="1"/>
        <n v="21626" u="1"/>
        <n v="21630" u="1"/>
        <n v="21696" u="1"/>
        <n v="16281" u="1"/>
        <n v="16290" u="1"/>
        <n v="16291" u="1"/>
        <n v="21493" u="1"/>
        <n v="16369" u="1"/>
        <n v="21513" u="1"/>
        <n v="21514" u="1"/>
        <n v="21531" u="1"/>
        <n v="21532" u="1"/>
        <n v="21533" u="1"/>
        <n v="16449" u="1"/>
        <n v="16483" u="1"/>
        <n v="21647" u="1"/>
        <n v="21651" u="1"/>
        <n v="21678" u="1"/>
        <n v="16615" u="1"/>
        <n v="21682" u="1"/>
        <n v="21683" u="1"/>
        <n v="21684" u="1"/>
        <n v="21701" u="1"/>
        <n v="16668" u="1"/>
        <n v="21778" u="1"/>
        <n v="21797" u="1"/>
        <n v="21798" u="1"/>
        <n v="21840" u="1"/>
        <n v="16842" u="1"/>
        <n v="16862" u="1"/>
        <n v="21903" u="1"/>
        <n v="21925" u="1"/>
        <n v="21926" u="1"/>
        <n v="16902" u="1"/>
        <n v="21930" u="1"/>
        <n v="21929" u="1"/>
        <n v="16931" u="1"/>
        <n v="53318" u="1"/>
        <n v="21934" u="1"/>
        <n v="21950" u="1"/>
        <n v="21972" u="1"/>
        <n v="21973" u="1"/>
        <n v="21974" u="1"/>
        <n v="16782" u="1"/>
        <n v="16808" u="1"/>
        <n v="16830" u="1"/>
        <n v="16882" u="1"/>
        <n v="16908" u="1"/>
        <n v="16979" u="1"/>
        <n v="15931" u="1"/>
        <n v="15984" u="1"/>
        <n v="16137" u="1"/>
        <n v="21463" u="1"/>
        <n v="21750" u="1"/>
        <n v="21913" u="1"/>
        <n v="16927" u="1"/>
        <n v="16923" u="1"/>
        <n v="16959" u="1"/>
        <n v="16976" u="1"/>
        <n v="16329" u="1"/>
        <n v="16416" u="1"/>
        <n v="16492" u="1"/>
        <n v="16510" u="1"/>
        <n v="16558" u="1"/>
        <n v="16576" u="1"/>
        <n v="16750" u="1"/>
        <n v="16438" u="1"/>
        <n v="16455" u="1"/>
        <n v="16595" u="1"/>
        <n v="14224" u="1"/>
        <n v="14645" u="1"/>
        <n v="14849" u="1"/>
        <n v="15209" u="1"/>
        <n v="15571" u="1"/>
        <n v="16426" u="1"/>
        <n v="16529" u="1"/>
        <n v="16605" u="1"/>
        <n v="16730" u="1"/>
        <n v="16787" u="1"/>
        <n v="16539" u="1"/>
        <n v="16627" u="1"/>
        <n v="16697" u="1"/>
        <n v="16834" u="1"/>
        <n v="16986" u="1"/>
        <n v="16072" u="1"/>
        <n v="16311" u="1"/>
        <n v="16447" u="1"/>
        <n v="16117" u="1"/>
        <n v="16198" u="1"/>
        <n v="16308" u="1"/>
        <n v="16372" u="1"/>
        <n v="16473" u="1"/>
        <n v="21674" u="1"/>
        <n v="21727" u="1"/>
        <n v="21884" u="1"/>
        <n v="21969" u="1"/>
        <n v="21602" u="1"/>
        <n v="21603" u="1"/>
        <n v="16749" u="1"/>
        <n v="16890" u="1"/>
        <n v="16920" u="1"/>
        <n v="21953" u="1"/>
        <n v="16969" u="1"/>
        <n v="15416" u="1"/>
        <n v="15664" u="1"/>
        <n v="16989" u="1"/>
        <n v="21920" u="1"/>
        <n v="16590" u="1"/>
        <n v="16683" u="1"/>
        <n v="16786" u="1"/>
        <n v="16789" u="1"/>
        <n v="16793" u="1"/>
        <n v="16500" u="1"/>
        <n v="16536" u="1"/>
        <n v="16608" u="1"/>
        <n v="20917" u="1"/>
        <n v="20932" u="1"/>
        <n v="21469" u="1"/>
        <n v="21586" u="1"/>
        <n v="16114" u="1"/>
        <n v="16294" u="1"/>
        <n v="16682" u="1"/>
        <n v="16556" u="1"/>
        <n v="21705" u="1"/>
        <n v="21707" u="1"/>
        <n v="21708" u="1"/>
        <n v="16667" u="1"/>
        <n v="15136" u="1"/>
        <n v="16159" u="1"/>
        <n v="16884" u="1"/>
        <n v="16335" u="1"/>
        <n v="16350" u="1"/>
        <n v="16414" u="1"/>
        <n v="16486" u="1"/>
        <n v="16514" u="1"/>
        <n v="16552" u="1"/>
        <n v="16568" u="1"/>
        <n v="16690" u="1"/>
        <n v="16720" u="1"/>
        <n v="16753" u="1"/>
        <n v="16813" u="1"/>
        <n v="16840" u="1"/>
        <n v="16892" u="1"/>
        <n v="16545" u="1"/>
        <n v="16599" u="1"/>
        <n v="16637" u="1"/>
        <n v="16643" u="1"/>
        <n v="16692" u="1"/>
        <n v="16815" u="1"/>
        <n v="16852" u="1"/>
        <n v="21401" u="1"/>
        <n v="21458" u="1"/>
        <n v="21511" u="1"/>
        <n v="21534" u="1"/>
        <n v="21589" u="1"/>
        <n v="21637" u="1"/>
        <n v="21639" u="1"/>
        <n v="16941" u="1"/>
        <n v="21495" u="1"/>
        <n v="21528" u="1"/>
        <n v="21555" u="1"/>
        <n v="21627" u="1"/>
        <n v="21706" u="1"/>
        <n v="21757" u="1"/>
        <n v="21879" u="1"/>
        <n v="16990" u="1"/>
        <n v="16288" u="1"/>
        <n v="16546" u="1"/>
        <n v="16925" u="1"/>
        <n v="21804" u="1"/>
        <n v="16596" u="1"/>
        <n v="16785" u="1"/>
        <n v="16795" u="1"/>
        <n v="16854" u="1"/>
        <n v="16966" u="1"/>
        <n v="16345" u="1"/>
        <n v="16399" u="1"/>
        <n v="16423" u="1"/>
        <n v="16446" u="1"/>
        <n v="16460" u="1"/>
        <n v="16461" u="1"/>
        <n v="16504" u="1"/>
        <n v="16589" u="1"/>
        <n v="16705" u="1"/>
        <n v="16707" u="1"/>
        <n v="16801" u="1"/>
        <n v="16883" u="1"/>
        <n v="16919" u="1"/>
        <n v="16968" u="1"/>
        <n v="21963" u="1"/>
        <n v="16717" u="1"/>
        <n v="16718" u="1"/>
        <n v="16921" u="1"/>
        <n v="16922" u="1"/>
        <n v="16377" u="1"/>
        <n v="16381" u="1"/>
        <n v="16393" u="1"/>
        <n v="16453" u="1"/>
        <n v="16578" u="1"/>
        <n v="16579" u="1"/>
        <n v="16581" u="1"/>
        <n v="16764" u="1"/>
        <n v="16770" u="1"/>
        <n v="16778" u="1"/>
        <n v="16943" u="1"/>
        <n v="21597" u="1"/>
        <n v="21771" u="1"/>
        <n v="21772" u="1"/>
        <n v="21786" u="1"/>
        <n v="16200" u="1"/>
        <n v="16203" u="1"/>
        <n v="16211" u="1"/>
        <n v="16218" u="1"/>
        <n v="16235" u="1"/>
        <n v="16236" u="1"/>
        <n v="16237" u="1"/>
        <n v="16238" u="1"/>
        <n v="16243" u="1"/>
        <n v="16244" u="1"/>
        <n v="16265" u="1"/>
        <n v="16274" u="1"/>
        <n v="16283" u="1"/>
        <n v="16284" u="1"/>
        <n v="16285" u="1"/>
        <n v="16286" u="1"/>
        <n v="16287" u="1"/>
        <n v="16298" u="1"/>
        <n v="16299" u="1"/>
        <n v="16300" u="1"/>
        <n v="16306" u="1"/>
        <n v="16314" u="1"/>
        <n v="16315" u="1"/>
        <n v="16330" u="1"/>
        <n v="16331" u="1"/>
        <n v="16349" u="1"/>
        <n v="16363" u="1"/>
        <n v="16364" u="1"/>
        <n v="16370" u="1"/>
        <n v="16375" u="1"/>
        <n v="16376" u="1"/>
        <n v="16378" u="1"/>
        <n v="16406" u="1"/>
        <n v="16408" u="1"/>
        <n v="16410" u="1"/>
        <n v="16424" u="1"/>
        <n v="16430" u="1"/>
        <n v="16439" u="1"/>
        <n v="16443" u="1"/>
        <n v="16448" u="1"/>
        <n v="16471" u="1"/>
        <n v="16475" u="1"/>
        <n v="16479" u="1"/>
        <n v="16481" u="1"/>
        <n v="16495" u="1"/>
        <n v="16505" u="1"/>
        <n v="16506" u="1"/>
        <n v="16525" u="1"/>
        <n v="16527" u="1"/>
        <n v="16535" u="1"/>
        <n v="16537" u="1"/>
        <n v="16557" u="1"/>
        <n v="16559" u="1"/>
        <n v="16560" u="1"/>
        <n v="16563" u="1"/>
        <n v="16569" u="1"/>
        <n v="16570" u="1"/>
        <n v="16571" u="1"/>
        <n v="16577" u="1"/>
        <n v="16580" u="1"/>
        <n v="15220" u="1"/>
        <n v="15327" u="1"/>
        <n v="15412" u="1"/>
        <n v="15532" u="1"/>
        <n v="15667" u="1"/>
        <n v="15798" u="1"/>
        <n v="21918" u="1"/>
        <n v="21712" u="1"/>
        <n v="21820" u="1"/>
        <n v="21821" u="1"/>
        <n v="21822" u="1"/>
        <n v="21823" u="1"/>
        <n v="16193" u="1"/>
        <n v="16215" u="1"/>
        <n v="16769" u="1"/>
        <n v="21753" u="1"/>
        <n v="21773" u="1"/>
        <n v="21901" u="1"/>
        <n v="21943" u="1"/>
        <n v="16327" u="1"/>
        <n v="16401" u="1"/>
        <n v="16597" u="1"/>
        <n v="16621" u="1"/>
        <n v="16677" u="1"/>
        <n v="16771" u="1"/>
        <n v="21971" u="1"/>
        <n v="20545" u="1"/>
        <n v="20560" u="1"/>
        <n v="20563" u="1"/>
        <n v="20565" u="1"/>
        <n v="20589" u="1"/>
        <n v="20622" u="1"/>
        <n v="20625" u="1"/>
        <n v="20634" u="1"/>
        <n v="20637" u="1"/>
        <n v="20646" u="1"/>
        <n v="20668" u="1"/>
        <n v="20669" u="1"/>
        <n v="20675" u="1"/>
        <n v="20677" u="1"/>
        <n v="20687" u="1"/>
        <n v="20692" u="1"/>
        <n v="20707" u="1"/>
        <n v="20738" u="1"/>
        <n v="20739" u="1"/>
        <n v="20749" u="1"/>
        <n v="20757" u="1"/>
        <n v="20772" u="1"/>
        <n v="20828" u="1"/>
        <n v="20830" u="1"/>
        <n v="20837" u="1"/>
        <n v="20838" u="1"/>
        <n v="20840" u="1"/>
        <n v="20844" u="1"/>
        <n v="20847" u="1"/>
        <n v="20857" u="1"/>
        <n v="20859" u="1"/>
        <n v="20866" u="1"/>
        <n v="20909" u="1"/>
        <n v="20912" u="1"/>
        <n v="20920" u="1"/>
        <n v="20936" u="1"/>
        <n v="20958" u="1"/>
        <n v="16802" u="1"/>
        <n v="21835" u="1"/>
        <n v="16870" u="1"/>
        <n v="16077" u="1"/>
        <n v="16096" u="1"/>
        <n v="16824" u="1"/>
        <n v="16859" u="1"/>
        <n v="21358" u="1"/>
        <n v="21359" u="1"/>
        <n v="21360" u="1"/>
        <n v="21361" u="1"/>
        <n v="21362" u="1"/>
        <n v="21363" u="1"/>
        <n v="21364" u="1"/>
        <n v="21365" u="1"/>
        <n v="21366" u="1"/>
        <n v="21367" u="1"/>
        <n v="21368" u="1"/>
        <n v="21369" u="1"/>
        <n v="21370" u="1"/>
        <n v="21418" u="1"/>
        <n v="21419" u="1"/>
        <n v="21420" u="1"/>
        <n v="21421" u="1"/>
        <n v="21422" u="1"/>
        <n v="21423" u="1"/>
        <n v="21424" u="1"/>
        <n v="21425" u="1"/>
        <n v="21426" u="1"/>
        <n v="21427" u="1"/>
        <n v="21428" u="1"/>
        <n v="21429" u="1"/>
        <n v="21430" u="1"/>
        <n v="21431" u="1"/>
        <n v="21432" u="1"/>
        <n v="21433" u="1"/>
        <n v="21434" u="1"/>
        <n v="21435" u="1"/>
        <n v="16804" u="1"/>
        <n v="16041" u="1"/>
        <n v="16901" u="1"/>
        <n v="21909" u="1"/>
        <n v="16871" u="1"/>
        <n v="16905" u="1"/>
        <n v="21646" u="1"/>
        <n v="21737" u="1"/>
        <n v="21781" u="1"/>
        <n v="16864" u="1"/>
        <n v="16909" u="1"/>
        <n v="21921" u="1"/>
        <n v="15500" u="1"/>
        <n v="15501" u="1"/>
        <n v="15502" u="1"/>
        <n v="15503" u="1"/>
        <n v="21888" u="1"/>
        <n v="21782" u="1"/>
        <n v="21922" u="1"/>
        <n v="16233" u="1"/>
        <n v="16239" u="1"/>
        <n v="16249" u="1"/>
        <n v="16282" u="1"/>
        <n v="16301" u="1"/>
        <n v="16302" u="1"/>
        <n v="16318" u="1"/>
        <n v="16354" u="1"/>
        <n v="16366" u="1"/>
        <n v="16374" u="1"/>
        <n v="16379" u="1"/>
        <n v="16380" u="1"/>
        <n v="16397" u="1"/>
        <n v="21135" u="1"/>
        <n v="21444" u="1"/>
        <n v="21497" u="1"/>
        <n v="21550" u="1"/>
        <n v="21585" u="1"/>
        <n v="21591" u="1"/>
        <n v="21177" u="1"/>
        <n v="21179" u="1"/>
        <n v="21291" u="1"/>
        <n v="21306" u="1"/>
        <n v="21349" u="1"/>
        <n v="21415" u="1"/>
        <n v="21438" u="1"/>
        <n v="21439" u="1"/>
        <n v="15576" u="1"/>
        <n v="15681" u="1"/>
        <n v="21582" u="1"/>
        <n v="16885" u="1"/>
        <n v="15883" u="1"/>
        <n v="15935" u="1"/>
        <n v="16019" u="1"/>
        <n v="16098" u="1"/>
        <n v="16223" u="1"/>
        <n v="16309" u="1"/>
        <n v="16360" u="1"/>
        <n v="16361" u="1"/>
        <n v="16444" u="1"/>
        <n v="16509" u="1"/>
        <n v="16850" u="1"/>
        <n v="16848" u="1"/>
        <n v="21906" u="1"/>
        <n v="21886" u="1"/>
        <n v="16768" u="1"/>
        <n v="16872" u="1"/>
        <n v="16868" u="1"/>
        <n v="16907" u="1"/>
        <n v="16169" u="1"/>
        <n v="16170" u="1"/>
        <n v="16232" u="1"/>
        <n v="21807" u="1"/>
        <n v="21809" u="1"/>
        <n v="21824" u="1"/>
        <n v="16348" u="1"/>
        <n v="16454" u="1"/>
        <n v="21552" u="1"/>
        <n v="21553" u="1"/>
        <n v="21554" u="1"/>
        <n v="16465" u="1"/>
        <n v="21928" u="1"/>
        <n v="21919" u="1"/>
        <n v="16803" u="1"/>
        <n v="16881" u="1"/>
        <n v="15914" u="1"/>
        <n v="16034" u="1"/>
        <n v="16092" u="1"/>
        <n v="16133" u="1"/>
        <n v="16228" u="1"/>
        <n v="16305" u="1"/>
        <n v="16333" u="1"/>
        <n v="21800" u="1"/>
        <n v="21912" u="1"/>
        <n v="16551" u="1"/>
        <n v="16132" u="1"/>
        <n v="21917" u="1"/>
        <n v="21898" u="1"/>
        <n v="21887" u="1"/>
        <n v="15662" u="1"/>
        <n v="15913" u="1"/>
        <n v="16187" u="1"/>
        <n v="15963" u="1"/>
        <n v="16199" u="1"/>
        <n v="20126" u="1"/>
        <n v="20131" u="1"/>
        <n v="20134" u="1"/>
        <n v="20252" u="1"/>
        <n v="20258" u="1"/>
        <n v="20276" u="1"/>
        <n v="20316" u="1"/>
        <n v="20351" u="1"/>
        <n v="20392" u="1"/>
        <n v="20397" u="1"/>
        <n v="20403" u="1"/>
        <n v="20452" u="1"/>
        <n v="20456" u="1"/>
        <n v="20491" u="1"/>
        <n v="16229" u="1"/>
        <n v="16206" u="1"/>
        <n v="21353" u="1"/>
        <n v="15607" u="1"/>
        <n v="15682" u="1"/>
        <n v="15695" u="1"/>
        <n v="15714" u="1"/>
        <n v="15811" u="1"/>
        <n v="15891" u="1"/>
        <n v="15962" u="1"/>
        <n v="21316" u="1"/>
        <n v="21318" u="1"/>
        <n v="21395" u="1"/>
        <n v="15307" u="1"/>
        <n v="15342" u="1"/>
        <n v="15414" u="1"/>
        <n v="15601" u="1"/>
        <n v="15712" u="1"/>
        <n v="15713" u="1"/>
        <n v="15718" u="1"/>
        <n v="15787" u="1"/>
        <n v="15800" u="1"/>
        <n v="16018" u="1"/>
        <n v="21326" u="1"/>
        <n v="21340" u="1"/>
        <n v="21342" u="1"/>
        <n v="20826" u="1"/>
        <n v="20955" u="1"/>
        <n v="20789" u="1"/>
        <n v="20821" u="1"/>
        <n v="21227" u="1"/>
        <n v="21228" u="1"/>
        <n v="21229" u="1"/>
        <n v="21230" u="1"/>
        <n v="21231" u="1"/>
        <n v="21232" u="1"/>
        <n v="21233" u="1"/>
        <n v="21234" u="1"/>
        <n v="21235" u="1"/>
        <n v="21236" u="1"/>
        <n v="21237" u="1"/>
        <n v="21238" u="1"/>
        <n v="21239" u="1"/>
        <n v="21240" u="1"/>
        <n v="21241" u="1"/>
        <n v="21242" u="1"/>
        <n v="21243" u="1"/>
        <n v="21244" u="1"/>
        <n v="21245" u="1"/>
        <n v="21246" u="1"/>
        <n v="21247" u="1"/>
        <n v="21248" u="1"/>
        <n v="21249" u="1"/>
        <n v="21250" u="1"/>
        <n v="21251" u="1"/>
        <n v="21252" u="1"/>
        <n v="21253" u="1"/>
        <n v="21254" u="1"/>
        <n v="21255" u="1"/>
        <n v="21256" u="1"/>
        <n v="21257" u="1"/>
        <n v="21258" u="1"/>
        <n v="21259" u="1"/>
        <n v="21260" u="1"/>
        <n v="21261" u="1"/>
        <n v="21262" u="1"/>
        <n v="21263" u="1"/>
        <n v="21264" u="1"/>
        <n v="21265" u="1"/>
        <n v="21266" u="1"/>
        <n v="21267" u="1"/>
        <n v="21268" u="1"/>
        <n v="21269" u="1"/>
        <n v="21270" u="1"/>
        <n v="21271" u="1"/>
        <n v="21272" u="1"/>
        <n v="21273" u="1"/>
        <n v="21274" u="1"/>
        <n v="16227" u="1"/>
        <n v="15392" u="1"/>
        <n v="15624" u="1"/>
        <n v="15808" u="1"/>
        <n v="15898" u="1"/>
        <n v="16136" u="1"/>
        <n v="21384" u="1"/>
        <n v="16224" u="1"/>
        <n v="16234" u="1"/>
        <n v="21396" u="1"/>
        <n v="21290" u="1"/>
        <n v="21376" u="1"/>
        <n v="15751" u="1"/>
        <n v="14575" u="1"/>
        <n v="14581" u="1"/>
        <n v="14583" u="1"/>
        <n v="14594" u="1"/>
        <n v="14632" u="1"/>
        <n v="15403" u="1"/>
        <n v="15516" u="1"/>
        <n v="15543" u="1"/>
        <n v="15765" u="1"/>
        <n v="16155" u="1"/>
        <n v="16156" u="1"/>
        <n v="16157" u="1"/>
        <n v="16168" u="1"/>
        <n v="11451" u="1"/>
        <n v="21152" u="1"/>
        <n v="21171" u="1"/>
        <n v="21351" u="1"/>
        <n v="20825" u="1"/>
        <n v="20854" u="1"/>
        <n v="15437" u="1"/>
        <n v="15438" u="1"/>
        <n v="20924" u="1"/>
        <n v="15527" u="1"/>
        <n v="15530" u="1"/>
        <n v="15587" u="1"/>
        <n v="20959" u="1"/>
        <n v="20980" u="1"/>
        <n v="21033" u="1"/>
        <n v="15740" u="1"/>
        <n v="15741" u="1"/>
        <n v="21069" u="1"/>
        <n v="15776" u="1"/>
        <n v="21107" u="1"/>
        <n v="15838" u="1"/>
        <n v="21126" u="1"/>
        <n v="15889" u="1"/>
        <n v="15923" u="1"/>
        <n v="21192" u="1"/>
        <n v="21193" u="1"/>
        <n v="21226" u="1"/>
        <n v="16047" u="1"/>
        <n v="21293" u="1"/>
        <n v="16049" u="1"/>
        <n v="21319" u="1"/>
        <n v="16100" u="1"/>
        <n v="50804" u="1"/>
        <n v="21357" u="1"/>
        <n v="21383" u="1"/>
        <n v="14548" u="1"/>
        <n v="14653" u="1"/>
        <n v="14799" u="1"/>
        <n v="14918" u="1"/>
        <n v="14933" u="1"/>
        <n v="15093" u="1"/>
        <n v="21302" u="1"/>
        <n v="21382" u="1"/>
        <n v="16194" u="1"/>
        <n v="21399" u="1"/>
        <n v="21375" u="1"/>
        <n v="21394" u="1"/>
        <n v="16213" u="1"/>
        <n v="21031" u="1"/>
        <n v="21136" u="1"/>
        <n v="21352" u="1"/>
        <n v="15839" u="1"/>
        <n v="15956" u="1"/>
        <n v="15958" u="1"/>
        <n v="15988" u="1"/>
        <n v="16057" u="1"/>
        <n v="16061" u="1"/>
        <n v="16118" u="1"/>
        <n v="16181" u="1"/>
        <n v="21397" u="1"/>
        <n v="21303" u="1"/>
        <n v="14888" u="1"/>
        <n v="14898" u="1"/>
        <n v="14899" u="1"/>
        <n v="15087" u="1"/>
        <n v="15088" u="1"/>
        <n v="15089" u="1"/>
        <n v="15302" u="1"/>
        <n v="15496" u="1"/>
        <n v="15498" u="1"/>
        <n v="15499" u="1"/>
        <n v="21400" u="1"/>
        <n v="15987" u="1"/>
        <n v="21374" u="1"/>
        <n v="12800" u="1"/>
        <n v="16102" u="1"/>
        <n v="14689" u="1"/>
        <n v="14759" u="1"/>
        <n v="14924" u="1"/>
        <n v="15120" u="1"/>
        <n v="15198" u="1"/>
        <n v="15370" u="1"/>
        <n v="15561" u="1"/>
        <n v="15742" u="1"/>
        <n v="15439" u="1"/>
        <n v="15649" u="1"/>
        <n v="15832" u="1"/>
        <n v="15134" u="1"/>
        <n v="15161" u="1"/>
        <n v="15229" u="1"/>
        <n v="15230" u="1"/>
        <n v="15304" u="1"/>
        <n v="15366" u="1"/>
        <n v="15539" u="1"/>
        <n v="15656" u="1"/>
        <n v="15659" u="1"/>
        <n v="15729" u="1"/>
        <n v="15835" u="1"/>
        <n v="15884" u="1"/>
        <n v="15895" u="1"/>
        <n v="15903" u="1"/>
        <n v="15960" u="1"/>
        <n v="15983" u="1"/>
        <n v="16021" u="1"/>
        <n v="16040" u="1"/>
        <n v="16042" u="1"/>
        <n v="21389" u="1"/>
        <n v="16201" u="1"/>
        <n v="20705" u="1"/>
        <n v="20829" u="1"/>
        <n v="20902" u="1"/>
        <n v="20913" u="1"/>
        <n v="20997" u="1"/>
        <n v="15443" u="1"/>
        <n v="15528" u="1"/>
        <n v="15555" u="1"/>
        <n v="15564" u="1"/>
        <n v="15566" u="1"/>
        <n v="15579" u="1"/>
        <n v="15622" u="1"/>
        <n v="15626" u="1"/>
        <n v="15642" u="1"/>
        <n v="15643" u="1"/>
        <n v="15647" u="1"/>
        <n v="15648" u="1"/>
        <n v="15709" u="1"/>
        <n v="15721" u="1"/>
        <n v="15777" u="1"/>
        <n v="15793" u="1"/>
        <n v="15804" u="1"/>
        <n v="15824" u="1"/>
        <n v="15840" u="1"/>
        <n v="15841" u="1"/>
        <n v="15853" u="1"/>
        <n v="15918" u="1"/>
        <n v="15975" u="1"/>
        <n v="16003" u="1"/>
        <n v="16026" u="1"/>
        <n v="16027" u="1"/>
        <n v="16044" u="1"/>
        <n v="16045" u="1"/>
        <n v="16082" u="1"/>
        <n v="16099" u="1"/>
        <n v="16121" u="1"/>
        <n v="16147" u="1"/>
        <n v="16158" u="1"/>
        <n v="16177" u="1"/>
        <n v="16178" u="1"/>
        <n v="16196" u="1"/>
        <n v="15054" u="1"/>
        <n v="15057" u="1"/>
        <n v="15160" u="1"/>
        <n v="15169" u="1"/>
        <n v="15210" u="1"/>
        <n v="15330" u="1"/>
        <n v="15444" u="1"/>
        <n v="15480" u="1"/>
        <n v="15506" u="1"/>
        <n v="15603" u="1"/>
        <n v="15608" u="1"/>
        <n v="15633" u="1"/>
        <n v="15768" u="1"/>
        <n v="15833" u="1"/>
        <n v="15999" u="1"/>
        <n v="16060" u="1"/>
        <n v="16214" u="1"/>
        <n v="20608" u="1"/>
        <n v="20611" u="1"/>
        <n v="20734" u="1"/>
        <n v="20853" u="1"/>
        <n v="21028" u="1"/>
        <n v="21109" u="1"/>
        <n v="21398" u="1"/>
        <n v="20631" u="1"/>
        <n v="20643" u="1"/>
        <n v="20727" u="1"/>
        <n v="20873" u="1"/>
        <n v="20908" u="1"/>
        <n v="20939" u="1"/>
        <n v="20971" u="1"/>
        <n v="15692" u="1"/>
        <n v="21298" u="1"/>
        <n v="14951" u="1"/>
        <n v="15141" u="1"/>
        <n v="15318" u="1"/>
        <n v="15475" u="1"/>
        <n v="15546" u="1"/>
        <n v="15711" u="1"/>
        <n v="13680" u="1"/>
        <n v="14038" u="1"/>
        <n v="14155" u="1"/>
        <n v="15497" u="1"/>
        <n v="20999" u="1"/>
        <n v="21057" u="1"/>
        <n v="21060" u="1"/>
        <n v="21112" u="1"/>
        <n v="21170" u="1"/>
        <n v="21322" u="1"/>
        <n v="16141" u="1"/>
        <n v="21378" u="1"/>
        <n v="16188" u="1"/>
        <n v="21167" u="1"/>
        <n v="21189" u="1"/>
        <n v="15964" u="1"/>
        <n v="21190" u="1"/>
        <n v="15968" u="1"/>
        <n v="15969" u="1"/>
        <n v="21205" u="1"/>
        <n v="21206" u="1"/>
        <n v="21207" u="1"/>
        <n v="16109" u="1"/>
        <n v="16148" u="1"/>
        <n v="16164" u="1"/>
        <n v="21385" u="1"/>
        <n v="21386" u="1"/>
        <n v="16205" u="1"/>
        <n v="21387" u="1"/>
        <n v="21402" u="1"/>
        <n v="16006" u="1"/>
        <n v="16028" u="1"/>
        <n v="16069" u="1"/>
        <n v="16101" u="1"/>
        <n v="16130" u="1"/>
        <n v="16216" u="1"/>
        <n v="16242" u="1"/>
        <n v="129" u="1"/>
        <n v="130" u="1"/>
        <n v="138" u="1"/>
        <n v="139" u="1"/>
        <n v="140" u="1"/>
        <n v="21007" u="1"/>
        <n v="21009" u="1"/>
        <n v="21073" u="1"/>
        <n v="21164" u="1"/>
        <n v="15600" u="1"/>
        <n v="15805" u="1"/>
        <n v="14731" u="1"/>
        <n v="14969" u="1"/>
        <n v="15150" u="1"/>
        <n v="15349" u="1"/>
        <n v="21160" u="1"/>
        <n v="21328" u="1"/>
        <n v="16050" u="1"/>
        <n v="16080" u="1"/>
        <n v="16222" u="1"/>
        <n v="21388" u="1"/>
        <n v="21381" u="1"/>
        <n v="16190" u="1"/>
        <n v="15589" u="1"/>
        <n v="15735" u="1"/>
        <n v="15755" u="1"/>
        <n v="15784" u="1"/>
        <n v="15794" u="1"/>
        <n v="15945" u="1"/>
        <n v="16030" u="1"/>
        <n v="16079" u="1"/>
        <n v="16122" u="1"/>
        <n v="16149" u="1"/>
        <n v="16241" u="1"/>
        <n v="15668" u="1"/>
        <n v="15821" u="1"/>
        <n v="16022" u="1"/>
        <n v="15651" u="1"/>
        <n v="15691" u="1"/>
        <n v="15745" u="1"/>
        <n v="15846" u="1"/>
        <n v="15872" u="1"/>
        <n v="15953" u="1"/>
        <n v="16024" u="1"/>
        <n v="15577" u="1"/>
        <n v="15629" u="1"/>
        <n v="15655" u="1"/>
        <n v="15706" u="1"/>
        <n v="16000" u="1"/>
        <n v="15717" u="1"/>
        <n v="15863" u="1"/>
        <n v="15971" u="1"/>
        <n v="16016" u="1"/>
        <n v="117" u="1"/>
        <n v="123" u="1"/>
        <n v="134" u="1"/>
        <n v="135" u="1"/>
        <n v="141" u="1"/>
        <n v="142" u="1"/>
        <n v="21061" u="1"/>
        <n v="15880" u="1"/>
        <n v="20640" u="1"/>
        <n v="20658" u="1"/>
        <n v="20732" u="1"/>
        <n v="20855" u="1"/>
        <n v="20900" u="1"/>
        <n v="16068" u="1"/>
        <n v="15678" u="1"/>
        <n v="15941" u="1"/>
        <n v="16065" u="1"/>
        <n v="16151" u="1"/>
        <n v="16202" u="1"/>
        <n v="16247" u="1"/>
        <n v="14786" u="1"/>
        <n v="16208" u="1"/>
        <n v="21191" u="1"/>
        <n v="15814" u="1"/>
        <n v="15893" u="1"/>
        <n v="16011" u="1"/>
        <n v="16171" u="1"/>
        <n v="15602" u="1"/>
        <n v="15634" u="1"/>
        <n v="16037" u="1"/>
        <n v="20763" u="1"/>
        <n v="20867" u="1"/>
        <n v="20929" u="1"/>
        <n v="20934" u="1"/>
        <n v="21071" u="1"/>
        <n v="21182" u="1"/>
        <n v="21391" u="1"/>
        <n v="21392" u="1"/>
        <n v="21051" u="1"/>
        <n v="21149" u="1"/>
        <n v="21314" u="1"/>
        <n v="15694" u="1"/>
        <n v="15900" u="1"/>
        <n v="19069" u="1"/>
        <n v="19089" u="1"/>
        <n v="19193" u="1"/>
        <n v="19393" u="1"/>
        <n v="19425" u="1"/>
        <n v="19600" u="1"/>
        <n v="19946" u="1"/>
        <n v="20570" u="1"/>
        <n v="21074" u="1"/>
        <n v="15882" u="1"/>
        <n v="21130" u="1"/>
        <n v="21132" u="1"/>
        <n v="15892" u="1"/>
        <n v="21201" u="1"/>
        <n v="16074" u="1"/>
        <n v="21294" u="1"/>
        <n v="21295" u="1"/>
        <n v="21296" u="1"/>
        <n v="21354" u="1"/>
        <n v="14092" u="1"/>
        <n v="14968" u="1"/>
        <n v="16182" u="1"/>
        <n v="16226" u="1"/>
        <n v="15820" u="1"/>
        <n v="15856" u="1"/>
        <n v="15881" u="1"/>
        <n v="15967" u="1"/>
        <n v="16078" u="1"/>
        <n v="16142" u="1"/>
        <n v="16220" u="1"/>
        <n v="15894" u="1"/>
        <n v="15919" u="1"/>
        <n v="16013" u="1"/>
        <n v="16017" u="1"/>
        <n v="16070" u="1"/>
        <n v="16115" u="1"/>
        <n v="16126" u="1"/>
        <n v="20716" u="1"/>
        <n v="20717" u="1"/>
        <n v="20850" u="1"/>
        <n v="20858" u="1"/>
        <n v="20904" u="1"/>
        <n v="20699" u="1"/>
        <n v="20719" u="1"/>
        <n v="20764" u="1"/>
        <n v="20849" u="1"/>
        <n v="20882" u="1"/>
        <n v="20941" u="1"/>
        <n v="20989" u="1"/>
        <n v="21017" u="1"/>
        <n v="21032" u="1"/>
        <n v="21070" u="1"/>
        <n v="21091" u="1"/>
        <n v="21140" u="1"/>
        <n v="21186" u="1"/>
        <n v="21222" u="1"/>
        <n v="21317" u="1"/>
        <n v="21356" u="1"/>
        <n v="21056" u="1"/>
        <n v="21129" u="1"/>
        <n v="21169" u="1"/>
        <n v="21297" u="1"/>
        <n v="21344" u="1"/>
        <n v="20824" u="1"/>
        <n v="20870" u="1"/>
        <n v="20976" u="1"/>
        <n v="20998" u="1"/>
        <n v="15888" u="1"/>
        <n v="15936" u="1"/>
        <n v="21110" u="1"/>
        <n v="21278" u="1"/>
        <n v="16225" u="1"/>
        <n v="16230" u="1"/>
        <n v="11869" u="1"/>
        <n v="15540" u="1"/>
        <n v="15612" u="1"/>
        <n v="15772" u="1"/>
        <n v="15812" u="1"/>
        <n v="15982" u="1"/>
        <n v="16001" u="1"/>
        <n v="16217" u="1"/>
        <n v="15248" u="1"/>
        <n v="15259" u="1"/>
        <n v="15282" u="1"/>
        <n v="15345" u="1"/>
        <n v="15401" u="1"/>
        <n v="15487" u="1"/>
        <n v="15491" u="1"/>
        <n v="15535" u="1"/>
        <n v="15657" u="1"/>
        <n v="15663" u="1"/>
        <n v="15817" u="1"/>
        <n v="15879" u="1"/>
        <n v="15939" u="1"/>
        <n v="15943" u="1"/>
        <n v="16131" u="1"/>
        <n v="16140" u="1"/>
        <n v="15362" u="1"/>
        <n v="15367" u="1"/>
        <n v="15445" u="1"/>
        <n v="15590" u="1"/>
        <n v="15604" u="1"/>
        <n v="15605" u="1"/>
        <n v="15673" u="1"/>
        <n v="15780" u="1"/>
        <n v="15786" u="1"/>
        <n v="15871" u="1"/>
        <n v="15876" u="1"/>
        <n v="15970" u="1"/>
        <n v="15976" u="1"/>
        <n v="15981" u="1"/>
        <n v="16165" u="1"/>
        <n v="16167" u="1"/>
        <n v="16212" u="1"/>
        <n v="16231" u="1"/>
        <n v="15565" u="1"/>
        <n v="15567" u="1"/>
        <n v="15570" u="1"/>
        <n v="15573" u="1"/>
        <n v="15574" u="1"/>
        <n v="15583" u="1"/>
        <n v="15585" u="1"/>
        <n v="15609" u="1"/>
        <n v="15610" u="1"/>
        <n v="15611" u="1"/>
        <n v="15618" u="1"/>
        <n v="15619" u="1"/>
        <n v="15625" u="1"/>
        <n v="15635" u="1"/>
        <n v="15645" u="1"/>
        <n v="15654" u="1"/>
        <n v="15670" u="1"/>
        <n v="15675" u="1"/>
        <n v="15679" u="1"/>
        <n v="15680" u="1"/>
        <n v="15683" u="1"/>
        <n v="15724" u="1"/>
        <n v="15733" u="1"/>
        <n v="15736" u="1"/>
        <n v="15737" u="1"/>
        <n v="15738" u="1"/>
        <n v="15739" u="1"/>
        <n v="15753" u="1"/>
        <n v="15757" u="1"/>
        <n v="15771" u="1"/>
        <n v="15778" u="1"/>
        <n v="15779" u="1"/>
        <n v="15781" u="1"/>
        <n v="15783" u="1"/>
        <n v="15788" u="1"/>
        <n v="15791" u="1"/>
        <n v="15815" u="1"/>
        <n v="15816" u="1"/>
        <n v="15837" u="1"/>
        <n v="15844" u="1"/>
        <n v="15845" u="1"/>
        <n v="15848" u="1"/>
        <n v="15854" u="1"/>
        <n v="15855" u="1"/>
        <n v="15861" u="1"/>
        <n v="15862" u="1"/>
        <n v="15873" u="1"/>
        <n v="15877" u="1"/>
        <n v="15878" u="1"/>
        <n v="15902" u="1"/>
        <n v="15907" u="1"/>
        <n v="15909" u="1"/>
        <n v="15911" u="1"/>
        <n v="15912" u="1"/>
        <n v="15924" u="1"/>
        <n v="15925" u="1"/>
        <n v="15927" u="1"/>
        <n v="15938" u="1"/>
        <n v="15972" u="1"/>
        <n v="15973" u="1"/>
        <n v="15974" u="1"/>
        <n v="15977" u="1"/>
        <n v="15978" u="1"/>
        <n v="15979" u="1"/>
        <n v="15980" u="1"/>
        <n v="15993" u="1"/>
        <n v="15998" u="1"/>
        <n v="16004" u="1"/>
        <n v="16005" u="1"/>
        <n v="16007" u="1"/>
        <n v="16008" u="1"/>
        <n v="16009" u="1"/>
        <n v="16023" u="1"/>
        <n v="16031" u="1"/>
        <n v="16032" u="1"/>
        <n v="16036" u="1"/>
        <n v="16066" u="1"/>
        <n v="16073" u="1"/>
        <n v="16091" u="1"/>
        <n v="16093" u="1"/>
        <n v="16094" u="1"/>
        <n v="16097" u="1"/>
        <n v="16104" u="1"/>
        <n v="16112" u="1"/>
        <n v="16113" u="1"/>
        <n v="16123" u="1"/>
        <n v="16160" u="1"/>
        <n v="16161" u="1"/>
        <n v="16163" u="1"/>
        <n v="16166" u="1"/>
        <n v="16173" u="1"/>
        <n v="16174" u="1"/>
        <n v="16189" u="1"/>
        <n v="16204" u="1"/>
        <n v="21292" u="1"/>
        <n v="20871" u="1"/>
        <n v="13576" u="1"/>
        <n v="14926" u="1"/>
        <n v="15122" u="1"/>
        <n v="15331" u="1"/>
        <n v="15518" u="1"/>
        <n v="15730" u="1"/>
        <n v="21163" u="1"/>
        <n v="21331" u="1"/>
        <n v="15754" u="1"/>
        <n v="15782" u="1"/>
        <n v="15806" u="1"/>
        <n v="16002" u="1"/>
        <n v="16128" u="1"/>
        <n v="16152" u="1"/>
        <n v="16197" u="1"/>
        <n v="20033" u="1"/>
        <n v="20107" u="1"/>
        <n v="20136" u="1"/>
        <n v="20137" u="1"/>
        <n v="20142" u="1"/>
        <n v="20143" u="1"/>
        <n v="20146" u="1"/>
        <n v="20149" u="1"/>
        <n v="20151" u="1"/>
        <n v="20163" u="1"/>
        <n v="20176" u="1"/>
        <n v="20189" u="1"/>
        <n v="20191" u="1"/>
        <n v="20255" u="1"/>
        <n v="20259" u="1"/>
        <n v="20266" u="1"/>
        <n v="20268" u="1"/>
        <n v="20270" u="1"/>
        <n v="20271" u="1"/>
        <n v="20272" u="1"/>
        <n v="20275" u="1"/>
        <n v="20279" u="1"/>
        <n v="20280" u="1"/>
        <n v="20288" u="1"/>
        <n v="20292" u="1"/>
        <n v="20300" u="1"/>
        <n v="20315" u="1"/>
        <n v="20321" u="1"/>
        <n v="20375" u="1"/>
        <n v="20380" u="1"/>
        <n v="20383" u="1"/>
        <n v="20387" u="1"/>
        <n v="20401" u="1"/>
        <n v="20408" u="1"/>
        <n v="20410" u="1"/>
        <n v="20412" u="1"/>
        <n v="20424" u="1"/>
        <n v="20437" u="1"/>
        <n v="20477" u="1"/>
        <n v="20478" u="1"/>
        <n v="20479" u="1"/>
        <n v="20484" u="1"/>
        <n v="20507" u="1"/>
        <n v="20509" u="1"/>
        <n v="20511" u="1"/>
        <n v="20532" u="1"/>
        <n v="20533" u="1"/>
        <n v="20537" u="1"/>
        <n v="21311" u="1"/>
        <n v="15193" u="1"/>
        <n v="15348" u="1"/>
        <n v="21345" u="1"/>
        <n v="16144" u="1"/>
        <n v="21155" u="1"/>
        <n v="16107" u="1"/>
        <n v="20670" u="1"/>
        <n v="20786" u="1"/>
        <n v="20787" u="1"/>
        <n v="20788" u="1"/>
        <n v="20790" u="1"/>
        <n v="20791" u="1"/>
        <n v="20792" u="1"/>
        <n v="20793" u="1"/>
        <n v="20794" u="1"/>
        <n v="20803" u="1"/>
        <n v="20795" u="1"/>
        <n v="20796" u="1"/>
        <n v="20797" u="1"/>
        <n v="20798" u="1"/>
        <n v="20799" u="1"/>
        <n v="20800" u="1"/>
        <n v="20801" u="1"/>
        <n v="20802" u="1"/>
        <n v="20804" u="1"/>
        <n v="20805" u="1"/>
        <n v="20806" u="1"/>
        <n v="20807" u="1"/>
        <n v="20808" u="1"/>
        <n v="20809" u="1"/>
        <n v="20810" u="1"/>
        <n v="20811" u="1"/>
        <n v="20812" u="1"/>
        <n v="20813" u="1"/>
        <n v="20814" u="1"/>
        <n v="20815" u="1"/>
        <n v="20816" u="1"/>
        <n v="20817" u="1"/>
        <n v="20818" u="1"/>
        <n v="20819" u="1"/>
        <n v="20820" u="1"/>
        <n v="15189" u="1"/>
        <n v="16111" u="1"/>
        <n v="21323" u="1"/>
        <n v="21350" u="1"/>
        <n v="20593" u="1"/>
        <n v="16146" u="1"/>
        <n v="16150" u="1"/>
        <n v="21004" u="1"/>
        <n v="16105" u="1"/>
        <n v="16134" u="1"/>
        <n v="21312" u="1"/>
        <n v="16124" u="1"/>
        <n v="16062" u="1"/>
        <n v="21341" u="1"/>
        <n v="21101" u="1"/>
        <n v="21165" u="1"/>
        <n v="21225" u="1"/>
        <n v="21336" u="1"/>
        <n v="20987" u="1"/>
        <n v="21047" u="1"/>
        <n v="21166" u="1"/>
        <n v="21333" u="1"/>
        <n v="14709" u="1"/>
        <n v="14883" u="1"/>
        <n v="14884" u="1"/>
        <n v="14886" u="1"/>
        <n v="14887" u="1"/>
        <n v="16119" u="1"/>
        <n v="16127" u="1"/>
        <n v="15847" u="1"/>
        <n v="16083" u="1"/>
        <n v="16138" u="1"/>
        <n v="21337" u="1"/>
        <n v="21335" u="1"/>
        <n v="21343" u="1"/>
        <n v="16067" u="1"/>
        <n v="20502" u="1"/>
        <n v="20531" u="1"/>
        <n v="20928" u="1"/>
        <n v="20952" u="1"/>
        <n v="20956" u="1"/>
        <n v="21003" u="1"/>
        <n v="20780" u="1"/>
        <n v="20781" u="1"/>
        <n v="20876" u="1"/>
        <n v="20944" u="1"/>
        <n v="20945" u="1"/>
        <n v="20950" u="1"/>
        <n v="20951" u="1"/>
        <n v="15257" u="1"/>
        <n v="15333" u="1"/>
        <n v="15836" u="1"/>
        <n v="15852" u="1"/>
        <n v="14600" u="1"/>
        <n v="16081" u="1"/>
        <n v="16145" u="1"/>
        <n v="16125" u="1"/>
        <n v="16106" u="1"/>
        <n v="19513" u="1"/>
        <n v="19551" u="1"/>
        <n v="21202" u="1"/>
        <n v="16103" u="1"/>
        <n v="16055" u="1"/>
        <n v="15951" u="1"/>
        <n v="21334" u="1"/>
        <n v="14607" u="1"/>
        <n v="16139" u="1"/>
        <n v="20638" u="1"/>
        <n v="20700" u="1"/>
        <n v="16095" u="1"/>
        <n v="15523" u="1"/>
        <n v="15674" u="1"/>
        <n v="21013" u="1"/>
        <n v="21014" u="1"/>
        <n v="21015" u="1"/>
        <n v="15942" u="1"/>
        <n v="15949" u="1"/>
        <n v="15749" u="1"/>
        <n v="15828" u="1"/>
        <n v="15829" u="1"/>
        <n v="15830" u="1"/>
        <n v="20256" u="1"/>
        <n v="20274" u="1"/>
        <n v="20306" u="1"/>
        <n v="20385" u="1"/>
        <n v="20400" u="1"/>
        <n v="20413" u="1"/>
        <n v="20443" u="1"/>
        <n v="20598" u="1"/>
        <n v="20623" u="1"/>
        <n v="20663" u="1"/>
        <n v="20666" u="1"/>
        <n v="16135" u="1"/>
        <n v="20752" u="1"/>
        <n v="20881" u="1"/>
        <n v="20927" u="1"/>
        <n v="21012" u="1"/>
        <n v="20550" u="1"/>
        <n v="20558" u="1"/>
        <n v="20585" u="1"/>
        <n v="15515" u="1"/>
        <n v="15542" u="1"/>
        <n v="15638" u="1"/>
        <n v="15720" u="1"/>
        <n v="15792" u="1"/>
        <n v="21327" u="1"/>
        <n v="16129" u="1"/>
        <n v="21215" u="1"/>
        <n v="21216" u="1"/>
        <n v="21217" u="1"/>
        <n v="21218" u="1"/>
        <n v="20322" u="1"/>
        <n v="20411" u="1"/>
        <n v="20529" u="1"/>
        <n v="20619" u="1"/>
        <n v="21058" u="1"/>
        <n v="21159" u="1"/>
        <n v="15620" u="1"/>
        <n v="15627" u="1"/>
        <n v="79" u="1"/>
        <n v="98" u="1"/>
        <n v="104" u="1"/>
        <n v="12922" u="1"/>
        <n v="19143" u="1"/>
        <n v="111" u="1"/>
        <n v="12840" u="1"/>
        <n v="12852" u="1"/>
        <n v="12900" u="1"/>
        <n v="19398" u="1"/>
        <n v="13358" u="1"/>
        <n v="13755" u="1"/>
        <n v="13861" u="1"/>
        <n v="13876" u="1"/>
        <n v="13906" u="1"/>
        <n v="13910" u="1"/>
        <n v="44455" u="1"/>
        <n v="44456" u="1"/>
        <n v="13938" u="1"/>
        <n v="13970" u="1"/>
        <n v="20095" u="1"/>
        <n v="19589" u="1"/>
        <n v="19590" u="1"/>
        <n v="19860" u="1"/>
        <n v="19611" u="1"/>
        <n v="19615" u="1"/>
        <n v="19621" u="1"/>
        <n v="19620" u="1"/>
        <n v="19886" u="1"/>
        <n v="20138" u="1"/>
        <n v="14003" u="1"/>
        <n v="19639" u="1"/>
        <n v="19641" u="1"/>
        <n v="45211" u="1"/>
        <n v="14090" u="1"/>
        <n v="19665" u="1"/>
        <n v="19668" u="1"/>
        <n v="19673" u="1"/>
        <n v="19674" u="1"/>
        <n v="19675" u="1"/>
        <n v="19677" u="1"/>
        <n v="19684" u="1"/>
        <n v="19690" u="1"/>
        <n v="14133" u="1"/>
        <n v="19703" u="1"/>
        <n v="19705" u="1"/>
        <n v="19707" u="1"/>
        <n v="14145" u="1"/>
        <n v="20158" u="1"/>
        <n v="14154" u="1"/>
        <n v="19719" u="1"/>
        <n v="19729" u="1"/>
        <n v="19732" u="1"/>
        <n v="19735" u="1"/>
        <n v="45412" u="1"/>
        <n v="14209" u="1"/>
        <n v="19749" u="1"/>
        <n v="14227" u="1"/>
        <n v="19756" u="1"/>
        <n v="19761" u="1"/>
        <n v="19763" u="1"/>
        <n v="19765" u="1"/>
        <n v="20207" u="1"/>
        <n v="14293" u="1"/>
        <n v="19791" u="1"/>
        <n v="19792" u="1"/>
        <n v="19794" u="1"/>
        <n v="19795" u="1"/>
        <n v="19801" u="1"/>
        <n v="19802" u="1"/>
        <n v="19803" u="1"/>
        <n v="13899" u="1"/>
        <n v="14300" u="1"/>
        <n v="19811" u="1"/>
        <n v="19812" u="1"/>
        <n v="19819" u="1"/>
        <n v="14370" u="1"/>
        <n v="19844" u="1"/>
        <n v="14404" u="1"/>
        <n v="19858" u="1"/>
        <n v="19867" u="1"/>
        <n v="19872" u="1"/>
        <n v="20281" u="1"/>
        <n v="14430" u="1"/>
        <n v="19876" u="1"/>
        <n v="19880" u="1"/>
        <n v="19882" u="1"/>
        <n v="19884" u="1"/>
        <n v="14446" u="1"/>
        <n v="14448" u="1"/>
        <n v="19890" u="1"/>
        <n v="19897" u="1"/>
        <n v="19900" u="1"/>
        <n v="19901" u="1"/>
        <n v="19906" u="1"/>
        <n v="19912" u="1"/>
        <n v="14490" u="1"/>
        <n v="14517" u="1"/>
        <n v="19923" u="1"/>
        <n v="19925" u="1"/>
        <n v="19938" u="1"/>
        <n v="19940" u="1"/>
        <n v="20192" u="1"/>
        <n v="14911" u="1"/>
        <n v="14712" u="1"/>
        <n v="19951" u="1"/>
        <n v="19952" u="1"/>
        <n v="19954" u="1"/>
        <n v="14537" u="1"/>
        <n v="19972" u="1"/>
        <n v="19981" u="1"/>
        <n v="19984" u="1"/>
        <n v="133" u="1"/>
        <n v="14568" u="1"/>
        <n v="20263" u="1"/>
        <n v="19995" u="1"/>
        <n v="20001" u="1"/>
        <n v="14818" u="1"/>
        <n v="14612" u="1"/>
        <n v="20006" u="1"/>
        <n v="20012" u="1"/>
        <n v="14667" u="1"/>
        <n v="14642" u="1"/>
        <n v="20022" u="1"/>
        <n v="20025" u="1"/>
        <n v="14248" u="1"/>
        <n v="20036" u="1"/>
        <n v="20037" u="1"/>
        <n v="20039" u="1"/>
        <n v="20047" u="1"/>
        <n v="20048" u="1"/>
        <n v="20326" u="1"/>
        <n v="15097" u="1"/>
        <n v="14707" u="1"/>
        <n v="14720" u="1"/>
        <n v="20068" u="1"/>
        <n v="20070" u="1"/>
        <n v="20072" u="1"/>
        <n v="15113" u="1"/>
        <n v="14325" u="1"/>
        <n v="14326" u="1"/>
        <n v="14327" u="1"/>
        <n v="14328" u="1"/>
        <n v="14329" u="1"/>
        <n v="14330" u="1"/>
        <n v="14331" u="1"/>
        <n v="15137" u="1"/>
        <n v="20364" u="1"/>
        <n v="47650" u="1"/>
        <n v="47652" u="1"/>
        <n v="14745" u="1"/>
        <n v="20099" u="1"/>
        <n v="20119" u="1"/>
        <n v="20120" u="1"/>
        <n v="20395" u="1"/>
        <n v="14387" u="1"/>
        <n v="20664" u="1"/>
        <n v="14384" u="1"/>
        <n v="14385" u="1"/>
        <n v="14407" u="1"/>
        <n v="20117" u="1"/>
        <n v="15005" u="1"/>
        <n v="15019" u="1"/>
        <n v="20115" u="1"/>
        <n v="20116" u="1"/>
        <n v="20406" u="1"/>
        <n v="14800" u="1"/>
        <n v="14428" u="1"/>
        <n v="14419" u="1"/>
        <n v="14432" u="1"/>
        <n v="20133" u="1"/>
        <n v="20690" u="1"/>
        <n v="14825" u="1"/>
        <n v="14814" u="1"/>
        <n v="14860" u="1"/>
        <n v="20444" u="1"/>
        <n v="14862" u="1"/>
        <n v="20553" u="1"/>
        <n v="14857" u="1"/>
        <n v="20711" u="1"/>
        <n v="14889" u="1"/>
        <n v="20175" u="1"/>
        <n v="14897" u="1"/>
        <n v="14902" u="1"/>
        <n v="48121" u="1"/>
        <n v="20740" u="1"/>
        <n v="14511" u="1"/>
        <n v="14512" u="1"/>
        <n v="14513" u="1"/>
        <n v="15119" u="1"/>
        <n v="20493" u="1"/>
        <n v="20495" u="1"/>
        <n v="14932" u="1"/>
        <n v="15127" u="1"/>
        <n v="20198" u="1"/>
        <n v="20742" u="1"/>
        <n v="20197" u="1"/>
        <n v="15325" u="1"/>
        <n v="20767" u="1"/>
        <n v="20498" u="1"/>
        <n v="20517" u="1"/>
        <n v="20758" u="1"/>
        <n v="20630" u="1"/>
        <n v="20778" u="1"/>
        <n v="20773" u="1"/>
        <n v="14580" u="1"/>
        <n v="15205" u="1"/>
        <n v="20535" u="1"/>
        <n v="20776" u="1"/>
        <n v="14561" u="1"/>
        <n v="14987" u="1"/>
        <n v="15025" u="1"/>
        <n v="15020" u="1"/>
        <n v="15021" u="1"/>
        <n v="20250" u="1"/>
        <n v="15017" u="1"/>
        <n v="20254" u="1"/>
        <n v="20257" u="1"/>
        <n v="14991" u="1"/>
        <n v="20782" u="1"/>
        <n v="14618" u="1"/>
        <n v="20283" u="1"/>
        <n v="20284" u="1"/>
        <n v="20285" u="1"/>
        <n v="14621" u="1"/>
        <n v="20736" u="1"/>
        <n v="14609" u="1"/>
        <n v="20278" u="1"/>
        <n v="15239" u="1"/>
        <n v="15447" u="1"/>
        <n v="15442" u="1"/>
        <n v="48772" u="1"/>
        <n v="48773" u="1"/>
        <n v="15419" u="1"/>
        <n v="15420" u="1"/>
        <n v="15421" u="1"/>
        <n v="15434" u="1"/>
        <n v="20842" u="1"/>
        <n v="15446" u="1"/>
        <n v="20852" u="1"/>
        <n v="20832" u="1"/>
        <n v="15246" u="1"/>
        <n v="15427" u="1"/>
        <n v="15408" u="1"/>
        <n v="15411" u="1"/>
        <n v="15404" u="1"/>
        <n v="20833" u="1"/>
        <n v="20834" u="1"/>
        <n v="15402" u="1"/>
        <n v="20682" u="1"/>
        <n v="15410" u="1"/>
        <n v="20845" u="1"/>
        <n v="20836" u="1"/>
        <n v="15476" u="1"/>
        <n v="14649" u="1"/>
        <n v="15471" u="1"/>
        <n v="15449" u="1"/>
        <n v="20860" u="1"/>
        <n v="15457" u="1"/>
        <n v="20313" u="1"/>
        <n v="15481" u="1"/>
        <n v="20875" u="1"/>
        <n v="14654" u="1"/>
        <n v="20289" u="1"/>
        <n v="14948" u="1"/>
        <n v="15276" u="1"/>
        <n v="20856" u="1"/>
        <n v="15453" u="1"/>
        <n v="14652" u="1"/>
        <n v="15030" u="1"/>
        <n v="15262" u="1"/>
        <n v="15470" u="1"/>
        <n v="20869" u="1"/>
        <n v="15039" u="1"/>
        <n v="20305" u="1"/>
        <n v="20472" u="1"/>
        <n v="20295" u="1"/>
        <n v="15031" u="1"/>
        <n v="15061" u="1"/>
        <n v="15279" u="1"/>
        <n v="20892" u="1"/>
        <n v="20891" u="1"/>
        <n v="20886" u="1"/>
        <n v="15486" u="1"/>
        <n v="20885" u="1"/>
        <n v="20324" u="1"/>
        <n v="14704" u="1"/>
        <n v="20890" u="1"/>
        <n v="20894" u="1"/>
        <n v="14699" u="1"/>
        <n v="15310" u="1"/>
        <n v="20883" u="1"/>
        <n v="20505" u="1"/>
        <n v="15305" u="1"/>
        <n v="20597" u="1"/>
        <n v="20721" u="1"/>
        <n v="15485" u="1"/>
        <n v="20877" u="1"/>
        <n v="15510" u="1"/>
        <n v="15494" u="1"/>
        <n v="14697" u="1"/>
        <n v="14698" u="1"/>
        <n v="15074" u="1"/>
        <n v="15492" u="1"/>
        <n v="15083" u="1"/>
        <n v="15080" u="1"/>
        <n v="15407" u="1"/>
        <n v="20497" u="1"/>
        <n v="20893" u="1"/>
        <n v="20722" u="1"/>
        <n v="20897" u="1"/>
        <n v="20884" u="1"/>
        <n v="15319" u="1"/>
        <n v="14727" u="1"/>
        <n v="14730" u="1"/>
        <n v="20352" u="1"/>
        <n v="20333" u="1"/>
        <n v="20846" u="1"/>
        <n v="20848" u="1"/>
        <n v="15338" u="1"/>
        <n v="20612" u="1"/>
        <n v="20613" u="1"/>
        <n v="15121" u="1"/>
        <n v="15129" u="1"/>
        <n v="15104" u="1"/>
        <n v="15133" u="1"/>
        <n v="20339" u="1"/>
        <n v="20525" u="1"/>
        <n v="20340" u="1"/>
        <n v="15126" u="1"/>
        <n v="20747" u="1"/>
        <n v="20748" u="1"/>
        <n v="20760" u="1"/>
        <n v="20629" u="1"/>
        <n v="15179" u="1"/>
        <n v="15379" u="1"/>
        <n v="20362" u="1"/>
        <n v="15159" u="1"/>
        <n v="15152" u="1"/>
        <n v="15153" u="1"/>
        <n v="15190" u="1"/>
        <n v="20774" u="1"/>
        <n v="14774" u="1"/>
        <n v="20372" u="1"/>
        <n v="20651" u="1"/>
        <n v="20652" u="1"/>
        <n v="14755" u="1"/>
        <n v="14775" u="1"/>
        <n v="20390" u="1"/>
        <n v="15216" u="1"/>
        <n v="20386" u="1"/>
        <n v="20771" u="1"/>
        <n v="20775" u="1"/>
        <n v="14785" u="1"/>
        <n v="20405" u="1"/>
        <n v="15452" u="1"/>
        <n v="15044" u="1"/>
        <n v="20822" u="1"/>
        <n v="20404" u="1"/>
        <n v="14791" u="1"/>
        <n v="15409" u="1"/>
        <n v="15418" u="1"/>
        <n v="15103" u="1"/>
        <n v="20583" u="1"/>
        <n v="15398" u="1"/>
        <n v="15448" u="1"/>
        <n v="15225" u="1"/>
        <n v="15232" u="1"/>
        <n v="15425" u="1"/>
        <n v="15221" u="1"/>
        <n v="15235" u="1"/>
        <n v="20573" u="1"/>
        <n v="20868" u="1"/>
        <n v="14812" u="1"/>
        <n v="14813" u="1"/>
        <n v="20427" u="1"/>
        <n v="20695" u="1"/>
        <n v="14811" u="1"/>
        <n v="14819" u="1"/>
        <n v="20417" u="1"/>
        <n v="14837" u="1"/>
        <n v="14839" u="1"/>
        <n v="15467" u="1"/>
        <n v="20708" u="1"/>
        <n v="20709" u="1"/>
        <n v="15266" u="1"/>
        <n v="14829" u="1"/>
        <n v="20415" u="1"/>
        <n v="20409" u="1"/>
        <n v="20861" u="1"/>
        <n v="14820" u="1"/>
        <n v="14833" u="1"/>
        <n v="14835" u="1"/>
        <n v="20863" u="1"/>
        <n v="20864" u="1"/>
        <n v="20872" u="1"/>
        <n v="14866" u="1"/>
        <n v="14865" u="1"/>
        <n v="14850" u="1"/>
        <n v="14876" u="1"/>
        <n v="20428" u="1"/>
        <n v="14869" u="1"/>
        <n v="14871" u="1"/>
        <n v="20639" u="1"/>
        <n v="15180" u="1"/>
        <n v="15505" u="1"/>
        <n v="15289" u="1"/>
        <n v="15315" u="1"/>
        <n v="20895" u="1"/>
        <n v="14873" u="1"/>
        <n v="14878" u="1"/>
        <n v="14851" u="1"/>
        <n v="15292" u="1"/>
        <n v="15309" u="1"/>
        <n v="15291" u="1"/>
        <n v="20632" u="1"/>
        <n v="14859" u="1"/>
        <n v="14863" u="1"/>
        <n v="14870" u="1"/>
        <n v="20898" u="1"/>
        <n v="14907" u="1"/>
        <n v="20461" u="1"/>
        <n v="20459" u="1"/>
        <n v="14892" u="1"/>
        <n v="20468" u="1"/>
        <n v="14906" u="1"/>
        <n v="14904" u="1"/>
        <n v="14905" u="1"/>
        <n v="14909" u="1"/>
        <n v="14912" u="1"/>
        <n v="14890" u="1"/>
        <n v="14894" u="1"/>
        <n v="15332" u="1"/>
        <n v="20465" u="1"/>
        <n v="14900" u="1"/>
        <n v="14903" u="1"/>
        <n v="14910" u="1"/>
        <n v="14919" u="1"/>
        <n v="20475" u="1"/>
        <n v="14930" u="1"/>
        <n v="14936" u="1"/>
        <n v="20492" u="1"/>
        <n v="20473" u="1"/>
        <n v="20474" u="1"/>
        <n v="14927" u="1"/>
        <n v="15371" u="1"/>
        <n v="14931" u="1"/>
        <n v="14937" u="1"/>
        <n v="14941" u="1"/>
        <n v="20519" u="1"/>
        <n v="20520" u="1"/>
        <n v="20521" u="1"/>
        <n v="20522" u="1"/>
        <n v="20523" u="1"/>
        <n v="20524" u="1"/>
        <n v="20506" u="1"/>
        <n v="20508" u="1"/>
        <n v="14981" u="1"/>
        <n v="14972" u="1"/>
        <n v="14966" u="1"/>
        <n v="14967" u="1"/>
        <n v="14983" u="1"/>
        <n v="20779" u="1"/>
        <n v="14950" u="1"/>
        <n v="20510" u="1"/>
        <n v="20499" u="1"/>
        <n v="14978" u="1"/>
        <n v="14979" u="1"/>
        <n v="14982" u="1"/>
        <n v="14984" u="1"/>
        <n v="14961" u="1"/>
        <n v="14963" u="1"/>
        <n v="14964" u="1"/>
        <n v="14965" u="1"/>
        <n v="14970" u="1"/>
        <n v="14980" u="1"/>
        <n v="14985" u="1"/>
        <n v="15381" u="1"/>
        <n v="15024" u="1"/>
        <n v="15026" u="1"/>
        <n v="20540" u="1"/>
        <n v="15256" u="1"/>
        <n v="14994" u="1"/>
        <n v="15000" u="1"/>
        <n v="15003" u="1"/>
        <n v="15004" u="1"/>
        <n v="15016" u="1"/>
        <n v="20703" u="1"/>
        <n v="14993" u="1"/>
        <n v="14995" u="1"/>
        <n v="14999" u="1"/>
        <n v="15001" u="1"/>
        <n v="15007" u="1"/>
        <n v="15013" u="1"/>
        <n v="15015" u="1"/>
        <n v="15023" u="1"/>
        <n v="15011" u="1"/>
        <n v="15014" u="1"/>
        <n v="20720" u="1"/>
        <n v="15441" u="1"/>
        <n v="15400" u="1"/>
        <n v="15405" u="1"/>
        <n v="15413" u="1"/>
        <n v="15415" u="1"/>
        <n v="20713" u="1"/>
        <n v="20750" u="1"/>
        <n v="15474" u="1"/>
        <n v="15459" u="1"/>
        <n v="15473" u="1"/>
        <n v="15468" u="1"/>
        <n v="20567" u="1"/>
        <n v="15038" u="1"/>
        <n v="15372" u="1"/>
        <n v="15036" u="1"/>
        <n v="15040" u="1"/>
        <n v="20755" u="1"/>
        <n v="15488" u="1"/>
        <n v="15495" u="1"/>
        <n v="15056" u="1"/>
        <n v="15049" u="1"/>
        <n v="15483" u="1"/>
        <n v="15062" u="1"/>
        <n v="15043" u="1"/>
        <n v="15037" u="1"/>
        <n v="15051" u="1"/>
        <n v="15058" u="1"/>
        <n v="15059" u="1"/>
        <n v="15060" u="1"/>
        <n v="20602" u="1"/>
        <n v="20603" u="1"/>
        <n v="20604" u="1"/>
        <n v="20605" u="1"/>
        <n v="20607" u="1"/>
        <n v="20599" u="1"/>
        <n v="15069" u="1"/>
        <n v="15102" u="1"/>
        <n v="15078" u="1"/>
        <n v="15072" u="1"/>
        <n v="15101" u="1"/>
        <n v="15065" u="1"/>
        <n v="20571" u="1"/>
        <n v="20572" u="1"/>
        <n v="20574" u="1"/>
        <n v="15076" u="1"/>
        <n v="20592" u="1"/>
        <n v="15084" u="1"/>
        <n v="15075" u="1"/>
        <n v="15077" u="1"/>
        <n v="15090" u="1"/>
        <n v="15091" u="1"/>
        <n v="15095" u="1"/>
        <n v="15099" u="1"/>
        <n v="15100" u="1"/>
        <n v="15132" u="1"/>
        <n v="15138" u="1"/>
        <n v="15117" u="1"/>
        <n v="15118" u="1"/>
        <n v="15130" u="1"/>
        <n v="20610" u="1"/>
        <n v="15114" u="1"/>
        <n v="15125" u="1"/>
        <n v="15131" u="1"/>
        <n v="15116" u="1"/>
        <n v="20649" u="1"/>
        <n v="15155" u="1"/>
        <n v="15168" u="1"/>
        <n v="15170" u="1"/>
        <n v="15174" u="1"/>
        <n v="20839" u="1"/>
        <n v="15166" u="1"/>
        <n v="20633" u="1"/>
        <n v="15165" u="1"/>
        <n v="15173" u="1"/>
        <n v="15149" u="1"/>
        <n v="15154" u="1"/>
        <n v="15163" u="1"/>
        <n v="15167" u="1"/>
        <n v="15171" u="1"/>
        <n v="15177" u="1"/>
        <n v="15181" u="1"/>
        <n v="20653" u="1"/>
        <n v="15212" u="1"/>
        <n v="15217" u="1"/>
        <n v="15199" u="1"/>
        <n v="15213" u="1"/>
        <n v="15195" u="1"/>
        <n v="15204" u="1"/>
        <n v="15208" u="1"/>
        <n v="15211" u="1"/>
        <n v="15214" u="1"/>
        <n v="15215" u="1"/>
        <n v="15237" u="1"/>
        <n v="15218" u="1"/>
        <n v="20693" u="1"/>
        <n v="15240" u="1"/>
        <n v="15242" u="1"/>
        <n v="15245" u="1"/>
        <n v="15226" u="1"/>
        <n v="20688" u="1"/>
        <n v="15222" u="1"/>
        <n v="15223" u="1"/>
        <n v="15224" u="1"/>
        <n v="15227" u="1"/>
        <n v="15228" u="1"/>
        <n v="15236" u="1"/>
        <n v="15238" u="1"/>
        <n v="15241" u="1"/>
        <n v="15243" u="1"/>
        <n v="15250" u="1"/>
        <n v="20701" u="1"/>
        <n v="15277" u="1"/>
        <n v="15278" u="1"/>
        <n v="15263" u="1"/>
        <n v="15271" u="1"/>
        <n v="15275" u="1"/>
        <n v="15273" u="1"/>
        <n v="15265" u="1"/>
        <n v="15269" u="1"/>
        <n v="20710" u="1"/>
        <n v="15270" u="1"/>
        <n v="15272" u="1"/>
        <n v="15299" u="1"/>
        <n v="20731" u="1"/>
        <n v="15297" u="1"/>
        <n v="15316" u="1"/>
        <n v="15284" u="1"/>
        <n v="15294" u="1"/>
        <n v="15308" u="1"/>
        <n v="15314" u="1"/>
        <n v="15317" u="1"/>
        <n v="15311" u="1"/>
        <n v="20728" u="1"/>
        <n v="20712" u="1"/>
        <n v="15301" u="1"/>
        <n v="15313" u="1"/>
        <n v="15300" u="1"/>
        <n v="20744" u="1"/>
        <n v="15339" u="1"/>
        <n v="15337" u="1"/>
        <n v="15335" u="1"/>
        <n v="15336" u="1"/>
        <n v="15340" u="1"/>
        <n v="15341" u="1"/>
        <n v="15343" u="1"/>
        <n v="15346" u="1"/>
        <n v="20756" u="1"/>
        <n v="15358" u="1"/>
        <n v="15359" u="1"/>
        <n v="15373" u="1"/>
        <n v="15376" u="1"/>
        <n v="15363" u="1"/>
        <n v="15368" u="1"/>
        <n v="15365" u="1"/>
        <n v="15361" u="1"/>
        <n v="15364" u="1"/>
        <n v="15369" u="1"/>
        <n v="15374" u="1"/>
        <n v="15375" u="1"/>
        <n v="15380" u="1"/>
        <n v="15383" u="1"/>
        <n v="15390" u="1"/>
        <n v="15426" u="1"/>
        <n v="15395" u="1"/>
        <n v="15422" u="1"/>
        <n v="15423" u="1"/>
        <n v="15430" u="1"/>
        <n v="15397" u="1"/>
        <n v="15406" u="1"/>
        <n v="15391" u="1"/>
        <n v="15393" u="1"/>
        <n v="15394" u="1"/>
        <n v="15399" u="1"/>
        <n v="15424" u="1"/>
        <n v="15429" u="1"/>
        <n v="15432" u="1"/>
        <n v="15440" u="1"/>
        <n v="15396" u="1"/>
        <n v="15461" u="1"/>
        <n v="15472" u="1"/>
        <n v="15460" u="1"/>
        <n v="15462" u="1"/>
        <n v="15463" u="1"/>
        <n v="15464" u="1"/>
        <n v="15465" u="1"/>
        <n v="15466" u="1"/>
        <n v="15477" u="1"/>
        <n v="15478" u="1"/>
        <n v="15479" u="1"/>
        <n v="15482" u="1"/>
        <n v="20896" u="1"/>
        <n v="15509" u="1"/>
        <n v="15504" u="1"/>
        <n v="20878" u="1"/>
        <n v="20879" u="1"/>
        <n v="20880" u="1"/>
        <n v="15489" u="1"/>
        <n v="15490" u="1"/>
        <n v="15493" u="1"/>
        <n v="15507" u="1"/>
        <n v="15508" u="1"/>
        <n v="15085" u="1"/>
        <n v="19183" u="1"/>
        <n v="19186" u="1"/>
        <n v="19200" u="1"/>
        <n v="19208" u="1"/>
        <n v="19210" u="1"/>
        <n v="19214" u="1"/>
        <n v="19216" u="1"/>
        <n v="19219" u="1"/>
        <n v="19222" u="1"/>
        <n v="19226" u="1"/>
        <n v="19231" u="1"/>
        <n v="19229" u="1"/>
        <n v="19230" u="1"/>
        <n v="19238" u="1"/>
        <n v="19245" u="1"/>
        <n v="19255" u="1"/>
        <n v="19273" u="1"/>
        <n v="19279" u="1"/>
        <n v="19285" u="1"/>
        <n v="19292" u="1"/>
        <n v="19298" u="1"/>
        <n v="19305" u="1"/>
        <n v="19309" u="1"/>
        <n v="19318" u="1"/>
        <n v="19324" u="1"/>
        <n v="19333" u="1"/>
        <n v="19336" u="1"/>
        <n v="19357" u="1"/>
        <n v="19363" u="1"/>
        <n v="19375" u="1"/>
        <n v="19377" u="1"/>
        <n v="19378" u="1"/>
        <n v="19383" u="1"/>
        <n v="19394" u="1"/>
        <n v="19405" u="1"/>
        <n v="19406" u="1"/>
        <n v="19412" u="1"/>
        <n v="19423" u="1"/>
        <n v="19428" u="1"/>
        <n v="19441" u="1"/>
        <n v="19447" u="1"/>
        <n v="19449" u="1"/>
        <n v="19457" u="1"/>
        <n v="19460" u="1"/>
        <n v="19465" u="1"/>
        <n v="19472" u="1"/>
        <n v="19486" u="1"/>
        <n v="19488" u="1"/>
        <n v="19490" u="1"/>
        <n v="19493" u="1"/>
        <n v="19509" u="1"/>
        <n v="19511" u="1"/>
        <n v="19512" u="1"/>
        <n v="19540" u="1"/>
        <n v="19548" u="1"/>
        <n v="19549" u="1"/>
        <n v="19552" u="1"/>
        <n v="19556" u="1"/>
        <n v="19577" u="1"/>
        <n v="15234" u="1"/>
        <n v="20704" u="1"/>
        <n v="15231" u="1"/>
        <n v="15252" u="1"/>
        <n v="14563" u="1"/>
        <n v="20696" u="1"/>
        <n v="15079" u="1"/>
        <n v="131" u="1"/>
        <n v="20552" u="1"/>
        <n v="20644" u="1"/>
        <n v="15053" u="1"/>
        <n v="15142" u="1"/>
        <n v="20606" u="1"/>
        <n v="15010" u="1"/>
        <n v="15233" u="1"/>
        <n v="47542" u="1"/>
        <n v="13955" u="1"/>
        <n v="14055" u="1"/>
        <n v="14455" u="1"/>
        <n v="14846" u="1"/>
        <n v="14928" u="1"/>
        <n v="14958" u="1"/>
        <n v="14959" u="1"/>
        <n v="14974" u="1"/>
        <n v="14992" u="1"/>
        <n v="15009" u="1"/>
        <n v="15028" u="1"/>
        <n v="15029" u="1"/>
        <n v="15032" u="1"/>
        <n v="15033" u="1"/>
        <n v="15148" u="1"/>
        <n v="15162" u="1"/>
        <n v="15197" u="1"/>
        <n v="15255" u="1"/>
        <n v="20683" u="1"/>
        <n v="20698" u="1"/>
        <n v="20586" u="1"/>
        <n v="20661" u="1"/>
        <n v="14953" u="1"/>
        <n v="15109" u="1"/>
        <n v="13927" u="1"/>
        <n v="14251" u="1"/>
        <n v="132" u="1"/>
        <n v="20431" u="1"/>
        <n v="14916" u="1"/>
        <n v="14977" u="1"/>
        <n v="15052" u="1"/>
        <n v="15128" u="1"/>
        <n v="15147" u="1"/>
        <n v="15151" u="1"/>
        <n v="15254" u="1"/>
        <n v="20676" u="1"/>
        <n v="15098" u="1"/>
        <n v="20645" u="1"/>
        <n v="14668" u="1"/>
        <n v="14766" u="1"/>
        <n v="14962" u="1"/>
        <n v="20488" u="1"/>
        <n v="20543" u="1"/>
        <n v="20578" u="1"/>
        <n v="20621" u="1"/>
        <n v="20624" u="1"/>
        <n v="20685" u="1"/>
        <n v="13964" u="1"/>
        <n v="13965" u="1"/>
        <n v="13966" u="1"/>
        <n v="14150" u="1"/>
        <n v="20674" u="1"/>
        <n v="20678" u="1"/>
        <n v="14973" u="1"/>
        <n v="15206" u="1"/>
        <n v="14476" u="1"/>
        <n v="14922" u="1"/>
        <n v="14358" u="1"/>
        <n v="14386" u="1"/>
        <n v="14406" u="1"/>
        <n v="14452" u="1"/>
        <n v="14478" u="1"/>
        <n v="14497" u="1"/>
        <n v="14498" u="1"/>
        <n v="14528" u="1"/>
        <n v="15201" u="1"/>
        <n v="14874" u="1"/>
        <n v="15258" u="1"/>
        <n v="14650" u="1"/>
        <n v="14651" u="1"/>
        <n v="14661" u="1"/>
        <n v="14662" u="1"/>
        <n v="14669" u="1"/>
        <n v="14671" u="1"/>
        <n v="14714" u="1"/>
        <n v="14715" u="1"/>
        <n v="14771" u="1"/>
        <n v="14817" u="1"/>
        <n v="14842" u="1"/>
        <n v="15249" u="1"/>
        <n v="14754" u="1"/>
        <n v="14923" u="1"/>
        <n v="15055" u="1"/>
        <n v="15123" u="1"/>
        <n v="19698" u="1"/>
        <n v="19843" u="1"/>
        <n v="19980" u="1"/>
        <n v="20073" u="1"/>
        <n v="20203" u="1"/>
        <n v="20363" u="1"/>
        <n v="20447" u="1"/>
        <n v="13862" u="1"/>
        <n v="14149" u="1"/>
        <n v="14323" u="1"/>
        <n v="20377" u="1"/>
        <n v="14753" u="1"/>
        <n v="20414" u="1"/>
        <n v="14823" u="1"/>
        <n v="15041" u="1"/>
        <n v="15092" u="1"/>
        <n v="15124" u="1"/>
        <n v="15164" u="1"/>
        <n v="127" u="1"/>
        <n v="128" u="1"/>
        <n v="20214" u="1"/>
        <n v="20260" u="1"/>
        <n v="20323" u="1"/>
        <n v="20343" u="1"/>
        <n v="20384" u="1"/>
        <n v="20389" u="1"/>
        <n v="20398" u="1"/>
        <n v="20399" u="1"/>
        <n v="20442" u="1"/>
        <n v="14806" u="1"/>
        <n v="14848" u="1"/>
        <n v="14971" u="1"/>
        <n v="13756" u="1"/>
        <n v="13996" u="1"/>
        <n v="20618" u="1"/>
        <n v="14956" u="1"/>
        <n v="14957" u="1"/>
        <n v="15070" u="1"/>
        <n v="15145" u="1"/>
        <n v="15253" u="1"/>
        <n v="20243" u="1"/>
        <n v="15207" u="1"/>
        <n v="14868" u="1"/>
        <n v="14934" u="1"/>
        <n v="15008" u="1"/>
        <n v="20569" u="1"/>
        <n v="20673" u="1"/>
        <n v="15203" u="1"/>
        <n v="14701" u="1"/>
        <n v="15244" u="1"/>
        <n v="14371" u="1"/>
        <n v="14802" u="1"/>
        <n v="20496" u="1"/>
        <n v="20536" u="1"/>
        <n v="20568" u="1"/>
        <n v="20665" u="1"/>
        <n v="15268" u="1"/>
        <n v="14231" u="1"/>
        <n v="14475" u="1"/>
        <n v="15064" u="1"/>
        <n v="14577" u="1"/>
        <n v="14688" u="1"/>
        <n v="14726" u="1"/>
        <n v="14756" u="1"/>
        <n v="14901" u="1"/>
        <n v="14908" u="1"/>
        <n v="15178" u="1"/>
        <n v="20657" u="1"/>
        <n v="15196" u="1"/>
        <n v="14947" u="1"/>
        <n v="14822" u="1"/>
        <n v="14997" u="1"/>
        <n v="15086" u="1"/>
        <n v="15192" u="1"/>
        <n v="14764" u="1"/>
        <n v="14790" u="1"/>
        <n v="14852" u="1"/>
        <n v="14944" u="1"/>
        <n v="14781" u="1"/>
        <n v="14960" u="1"/>
        <n v="14989" u="1"/>
        <n v="15157" u="1"/>
        <n v="15188" u="1"/>
        <n v="15267" u="1"/>
        <n v="19725" u="1"/>
        <n v="19869" u="1"/>
        <n v="19998" u="1"/>
        <n v="20098" u="1"/>
        <n v="14827" u="1"/>
        <n v="20680" u="1"/>
        <n v="20681" u="1"/>
        <n v="12488" u="1"/>
        <n v="12668" u="1"/>
        <n v="20702" u="1"/>
        <n v="20331" u="1"/>
        <n v="20366" u="1"/>
        <n v="14779" u="1"/>
        <n v="14858" u="1"/>
        <n v="14571" u="1"/>
        <n v="14718" u="1"/>
        <n v="14735" u="1"/>
        <n v="14821" u="1"/>
        <n v="14872" u="1"/>
        <n v="15045" u="1"/>
        <n v="15191" u="1"/>
        <n v="14824" u="1"/>
        <n v="14832" u="1"/>
        <n v="14913" u="1"/>
        <n v="14925" u="1"/>
        <n v="14996" u="1"/>
        <n v="15012" u="1"/>
        <n v="15094" u="1"/>
        <n v="15139" u="1"/>
        <n v="19745" u="1"/>
        <n v="19747" u="1"/>
        <n v="19748" u="1"/>
        <n v="19758" u="1"/>
        <n v="19788" u="1"/>
        <n v="19899" u="1"/>
        <n v="19942" u="1"/>
        <n v="19990" u="1"/>
        <n v="19996" u="1"/>
        <n v="20040" u="1"/>
        <n v="20152" u="1"/>
        <n v="15185" u="1"/>
        <n v="14935" u="1"/>
        <n v="15158" u="1"/>
        <n v="19372" u="1"/>
        <n v="20367" u="1"/>
        <n v="15063" u="1"/>
        <n v="15105" u="1"/>
        <n v="15251" u="1"/>
        <n v="15260" u="1"/>
        <n v="15274" u="1"/>
        <n v="14975" u="1"/>
        <n v="14681" u="1"/>
        <n v="14702" u="1"/>
        <n v="14734" u="1"/>
        <n v="14809" u="1"/>
        <n v="14893" u="1"/>
        <n v="15046" u="1"/>
        <n v="15112" u="1"/>
        <n v="20679" u="1"/>
        <n v="14929" u="1"/>
        <n v="14942" u="1"/>
        <n v="14400" u="1"/>
        <n v="14433" u="1"/>
        <n v="14436" u="1"/>
        <n v="14574" u="1"/>
        <n v="14676" u="1"/>
        <n v="14777" u="1"/>
        <n v="14716" u="1"/>
        <n v="14722" u="1"/>
        <n v="14724" u="1"/>
        <n v="14733" u="1"/>
        <n v="14752" u="1"/>
        <n v="14758" u="1"/>
        <n v="14761" u="1"/>
        <n v="14765" u="1"/>
        <n v="14767" u="1"/>
        <n v="14770" u="1"/>
        <n v="14772" u="1"/>
        <n v="14787" u="1"/>
        <n v="14792" u="1"/>
        <n v="14793" u="1"/>
        <n v="14794" u="1"/>
        <n v="14807" u="1"/>
        <n v="14808" u="1"/>
        <n v="14836" u="1"/>
        <n v="14840" u="1"/>
        <n v="15194" u="1"/>
        <n v="14401" u="1"/>
        <n v="14486" u="1"/>
        <n v="20348" u="1"/>
        <n v="20609" u="1"/>
        <n v="14547" u="1"/>
        <n v="15111" u="1"/>
        <n v="14853" u="1"/>
        <n v="14864" u="1"/>
        <n v="15261" u="1"/>
        <n v="14062" u="1"/>
        <n v="14207" u="1"/>
        <n v="18921" u="1"/>
        <n v="18925" u="1"/>
        <n v="18928" u="1"/>
        <n v="18929" u="1"/>
        <n v="18943" u="1"/>
        <n v="18944" u="1"/>
        <n v="18954" u="1"/>
        <n v="18961" u="1"/>
        <n v="18977" u="1"/>
        <n v="18982" u="1"/>
        <n v="19005" u="1"/>
        <n v="19007" u="1"/>
        <n v="19008" u="1"/>
        <n v="19021" u="1"/>
        <n v="19030" u="1"/>
        <n v="19031" u="1"/>
        <n v="19033" u="1"/>
        <n v="19034" u="1"/>
        <n v="19042" u="1"/>
        <n v="19052" u="1"/>
        <n v="19054" u="1"/>
        <n v="19061" u="1"/>
        <n v="19072" u="1"/>
        <n v="19073" u="1"/>
        <n v="19075" u="1"/>
        <n v="19094" u="1"/>
        <n v="19102" u="1"/>
        <n v="19139" u="1"/>
        <n v="19140" u="1"/>
        <n v="19142" u="1"/>
        <n v="19167" u="1"/>
        <n v="19170" u="1"/>
        <n v="14257" u="1"/>
        <n v="14110" u="1"/>
        <n v="14168" u="1"/>
        <n v="14179" u="1"/>
        <n v="14268" u="1"/>
        <n v="19997" u="1"/>
        <n v="20026" u="1"/>
        <n v="13341" u="1"/>
        <n v="13406" u="1"/>
        <n v="13578" u="1"/>
        <n v="13599" u="1"/>
        <n v="13638" u="1"/>
        <n v="13679" u="1"/>
        <n v="13710" u="1"/>
        <n v="13713" u="1"/>
        <n v="13804" u="1"/>
        <n v="13805" u="1"/>
        <n v="13864" u="1"/>
        <n v="13985" u="1"/>
        <n v="14044" u="1"/>
        <n v="14134" u="1"/>
        <n v="14239" u="1"/>
        <n v="19965" u="1"/>
        <n v="14172" u="1"/>
        <n v="13235" u="1"/>
        <n v="13322" u="1"/>
        <n v="13393" u="1"/>
        <n v="13394" u="1"/>
        <n v="13435" u="1"/>
        <n v="13527" u="1"/>
        <n v="13593" u="1"/>
        <n v="13719" u="1"/>
        <n v="13789" u="1"/>
        <n v="13850" u="1"/>
        <n v="14240" u="1"/>
        <n v="14181" u="1"/>
        <n v="19485" u="1"/>
        <n v="19644" u="1"/>
        <n v="19789" u="1"/>
        <n v="18873" u="1"/>
        <n v="18875" u="1"/>
        <n v="18879" u="1"/>
        <n v="18880" u="1"/>
        <n v="18889" u="1"/>
        <n v="18993" u="1"/>
        <n v="18996" u="1"/>
        <n v="18997" u="1"/>
        <n v="19150" u="1"/>
        <n v="19165" u="1"/>
        <n v="19174" u="1"/>
        <n v="19346" u="1"/>
        <n v="19519" u="1"/>
        <n v="19520" u="1"/>
        <n v="19521" u="1"/>
        <n v="19522" u="1"/>
        <n v="19523" u="1"/>
        <n v="19524" u="1"/>
        <n v="19525" u="1"/>
        <n v="19526" u="1"/>
        <n v="19527" u="1"/>
        <n v="19528" u="1"/>
        <n v="19529" u="1"/>
        <n v="19530" u="1"/>
        <n v="19531" u="1"/>
        <n v="19532" u="1"/>
        <n v="19533" u="1"/>
        <n v="19534" u="1"/>
        <n v="19623" u="1"/>
        <n v="19624" u="1"/>
        <n v="19625" u="1"/>
        <n v="19626" u="1"/>
        <n v="19627" u="1"/>
        <n v="19628" u="1"/>
        <n v="19629" u="1"/>
        <n v="19630" u="1"/>
        <n v="19631" u="1"/>
        <n v="19632" u="1"/>
        <n v="19633" u="1"/>
        <n v="19634" u="1"/>
        <n v="19649" u="1"/>
        <n v="19650" u="1"/>
        <n v="19651" u="1"/>
        <n v="19652" u="1"/>
        <n v="19653" u="1"/>
        <n v="19654" u="1"/>
        <n v="19656" u="1"/>
        <n v="19657" u="1"/>
        <n v="19658" u="1"/>
        <n v="19659" u="1"/>
        <n v="19660" u="1"/>
        <n v="19661" u="1"/>
        <n v="19832" u="1"/>
        <n v="19833" u="1"/>
        <n v="19834" u="1"/>
        <n v="19835" u="1"/>
        <n v="19836" u="1"/>
        <n v="19837" u="1"/>
        <n v="19838" u="1"/>
        <n v="19839" u="1"/>
        <n v="19840" u="1"/>
        <n v="19841" u="1"/>
        <n v="19842" u="1"/>
        <n v="19914" u="1"/>
        <n v="19915" u="1"/>
        <n v="19916" u="1"/>
        <n v="19918" u="1"/>
        <n v="19919" u="1"/>
        <n v="19920" u="1"/>
        <n v="19921" u="1"/>
        <n v="14262" u="1"/>
        <n v="42478" u="1"/>
        <n v="42527" u="1"/>
        <n v="43209" u="1"/>
        <n v="12983" u="1"/>
        <n v="13213" u="1"/>
        <n v="13324" u="1"/>
        <n v="13536" u="1"/>
        <n v="13699" u="1"/>
        <n v="13763" u="1"/>
        <n v="13769" u="1"/>
        <n v="13892" u="1"/>
        <n v="14261" u="1"/>
        <n v="20002" u="1"/>
        <n v="14101" u="1"/>
        <n v="14102" u="1"/>
        <n v="14142" u="1"/>
        <n v="14143" u="1"/>
        <n v="14197" u="1"/>
        <n v="14198" u="1"/>
        <n v="14219" u="1"/>
        <n v="14220" u="1"/>
        <n v="14222" u="1"/>
        <n v="14223" u="1"/>
        <n v="19963" u="1"/>
        <n v="20021" u="1"/>
        <n v="19955" u="1"/>
        <n v="20010" u="1"/>
        <n v="13881" u="1"/>
        <n v="14045" u="1"/>
        <n v="13460" u="1"/>
        <n v="13477" u="1"/>
        <n v="13620" u="1"/>
        <n v="13621" u="1"/>
        <n v="13622" u="1"/>
        <n v="13670" u="1"/>
        <n v="13809" u="1"/>
        <n v="13810" u="1"/>
        <n v="13811" u="1"/>
        <n v="13833" u="1"/>
        <n v="13960" u="1"/>
        <n v="14026" u="1"/>
        <n v="13915" u="1"/>
        <n v="14138" u="1"/>
        <n v="19448" u="1"/>
        <n v="19570" u="1"/>
        <n v="19667" u="1"/>
        <n v="19847" u="1"/>
        <n v="19953" u="1"/>
        <n v="11381" u="1"/>
        <n v="13997" u="1"/>
        <n v="14156" u="1"/>
        <n v="13452" u="1"/>
        <n v="13632" u="1"/>
        <n v="19672" u="1"/>
        <n v="19699" u="1"/>
        <n v="19739" u="1"/>
        <n v="13780" u="1"/>
        <n v="19805" u="1"/>
        <n v="19828" u="1"/>
        <n v="13940" u="1"/>
        <n v="13957" u="1"/>
        <n v="19873" u="1"/>
        <n v="19909" u="1"/>
        <n v="14104" u="1"/>
        <n v="14105" u="1"/>
        <n v="19945" u="1"/>
        <n v="14120" u="1"/>
        <n v="19968" u="1"/>
        <n v="19969" u="1"/>
        <n v="14176" u="1"/>
        <n v="20003" u="1"/>
        <n v="20013" u="1"/>
        <n v="20035" u="1"/>
        <n v="14190" u="1"/>
        <n v="14275" u="1"/>
        <n v="13727" u="1"/>
        <n v="13853" u="1"/>
        <n v="13963" u="1"/>
        <n v="57376" u="1"/>
        <n v="13944" u="1"/>
        <n v="14036" u="1"/>
        <n v="14048" u="1"/>
        <n v="14194" u="1"/>
        <n v="14229" u="1"/>
        <n v="19959" u="1"/>
        <n v="19960" u="1"/>
        <n v="19988" u="1"/>
        <n v="19989" u="1"/>
        <n v="20023" u="1"/>
        <n v="14256" u="1"/>
        <n v="14232" u="1"/>
        <n v="19864" u="1"/>
        <n v="13814" u="1"/>
        <n v="13897" u="1"/>
        <n v="13918" u="1"/>
        <n v="13926" u="1"/>
        <n v="14146" u="1"/>
        <n v="14153" u="1"/>
        <n v="14235" u="1"/>
        <n v="14247" u="1"/>
        <n v="19983" u="1"/>
        <n v="19850" u="1"/>
        <n v="19907" u="1"/>
        <n v="19985" u="1"/>
        <n v="20034" u="1"/>
        <n v="12896" u="1"/>
        <n v="13063" u="1"/>
        <n v="13242" u="1"/>
        <n v="13243" u="1"/>
        <n v="13244" u="1"/>
        <n v="13245" u="1"/>
        <n v="13246" u="1"/>
        <n v="13247" u="1"/>
        <n v="13250" u="1"/>
        <n v="13421" u="1"/>
        <n v="13422" u="1"/>
        <n v="13423" u="1"/>
        <n v="13600" u="1"/>
        <n v="13759" u="1"/>
        <n v="13760" u="1"/>
        <n v="13761" u="1"/>
        <n v="13765" u="1"/>
        <n v="13767" u="1"/>
        <n v="13768" u="1"/>
        <n v="13770" u="1"/>
        <n v="18796" u="1"/>
        <n v="19973" u="1"/>
        <n v="20029" u="1"/>
        <n v="19950" u="1"/>
        <n v="13236" u="1"/>
        <n v="13981" u="1"/>
        <n v="14195" u="1"/>
        <n v="19560" u="1"/>
        <n v="13983" u="1"/>
        <n v="14112" u="1"/>
        <n v="13389" u="1"/>
        <n v="13463" u="1"/>
        <n v="13551" u="1"/>
        <n v="13731" u="1"/>
        <n v="13732" u="1"/>
        <n v="13851" u="1"/>
        <n v="14082" u="1"/>
        <n v="14201" u="1"/>
        <n v="13855" u="1"/>
        <n v="14245" u="1"/>
        <n v="13287" u="1"/>
        <n v="13350" u="1"/>
        <n v="13419" u="1"/>
        <n v="13420" u="1"/>
        <n v="13474" u="1"/>
        <n v="13583" u="1"/>
        <n v="13585" u="1"/>
        <n v="13586" u="1"/>
        <n v="13587" u="1"/>
        <n v="13647" u="1"/>
        <n v="13648" u="1"/>
        <n v="13649" u="1"/>
        <n v="13718" u="1"/>
        <n v="13808" u="1"/>
        <n v="13842" u="1"/>
        <n v="13875" u="1"/>
        <n v="13937" u="1"/>
        <n v="14002" u="1"/>
        <n v="14068" u="1"/>
        <n v="14075" u="1"/>
        <n v="14080" u="1"/>
        <n v="14144" u="1"/>
        <n v="14212" u="1"/>
        <n v="14213" u="1"/>
        <n v="14270" u="1"/>
        <n v="13790" u="1"/>
        <n v="19994" u="1"/>
        <n v="19202" u="1"/>
        <n v="19227" u="1"/>
        <n v="19236" u="1"/>
        <n v="19237" u="1"/>
        <n v="19284" u="1"/>
        <n v="19467" u="1"/>
        <n v="19469" u="1"/>
        <n v="19502" u="1"/>
        <n v="19610" u="1"/>
        <n v="19666" u="1"/>
        <n v="19746" u="1"/>
        <n v="19816" u="1"/>
        <n v="19859" u="1"/>
        <n v="19970" u="1"/>
        <n v="19999" u="1"/>
        <n v="13692" u="1"/>
        <n v="13702" u="1"/>
        <n v="13708" u="1"/>
        <n v="13736" u="1"/>
        <n v="13742" u="1"/>
        <n v="13819" u="1"/>
        <n v="13821" u="1"/>
        <n v="13829" u="1"/>
        <n v="13834" u="1"/>
        <n v="13879" u="1"/>
        <n v="13882" u="1"/>
        <n v="13886" u="1"/>
        <n v="13887" u="1"/>
        <n v="13896" u="1"/>
        <n v="13950" u="1"/>
        <n v="13953" u="1"/>
        <n v="14007" u="1"/>
        <n v="14015" u="1"/>
        <n v="14016" u="1"/>
        <n v="14017" u="1"/>
        <n v="14021" u="1"/>
        <n v="14063" u="1"/>
        <n v="14064" u="1"/>
        <n v="14066" u="1"/>
        <n v="14083" u="1"/>
        <n v="14088" u="1"/>
        <n v="14210" u="1"/>
        <n v="14249" u="1"/>
        <n v="14255" u="1"/>
        <n v="14258" u="1"/>
        <n v="14259" u="1"/>
        <n v="13751" u="1"/>
        <n v="14012" u="1"/>
        <n v="14020" u="1"/>
        <n v="14159" u="1"/>
        <n v="14166" u="1"/>
        <n v="12833" u="1"/>
        <n v="19244" u="1"/>
        <n v="20031" u="1"/>
        <n v="13161" u="1"/>
        <n v="19949" u="1"/>
        <n v="13954" u="1"/>
        <n v="13636" u="1"/>
        <n v="19647" u="1"/>
        <n v="13703" u="1"/>
        <n v="13800" u="1"/>
        <n v="13916" u="1"/>
        <n v="13978" u="1"/>
        <n v="14004" u="1"/>
        <n v="14077" u="1"/>
        <n v="14177" u="1"/>
        <n v="14206" u="1"/>
        <n v="14217" u="1"/>
        <n v="14051" u="1"/>
        <n v="14078" u="1"/>
        <n v="14100" u="1"/>
        <n v="14140" u="1"/>
        <n v="14175" u="1"/>
        <n v="14238" u="1"/>
        <n v="14269" u="1"/>
        <n v="62" u="1"/>
        <n v="65" u="1"/>
        <n v="66" u="1"/>
        <n v="76" u="1"/>
        <n v="77" u="1"/>
        <n v="78" u="1"/>
        <n v="81" u="1"/>
        <n v="83" u="1"/>
        <n v="86" u="1"/>
        <n v="87" u="1"/>
        <n v="89" u="1"/>
        <n v="90" u="1"/>
        <n v="91" u="1"/>
        <n v="92" u="1"/>
        <n v="94" u="1"/>
        <n v="95" u="1"/>
        <n v="96" u="1"/>
        <n v="97" u="1"/>
        <n v="99" u="1"/>
        <n v="100" u="1"/>
        <n v="101" u="1"/>
        <n v="102" u="1"/>
        <n v="103" u="1"/>
        <n v="105" u="1"/>
        <n v="106" u="1"/>
        <n v="107" u="1"/>
        <n v="109" u="1"/>
        <n v="110" u="1"/>
        <n v="112" u="1"/>
        <n v="113" u="1"/>
        <n v="114" u="1"/>
        <n v="115" u="1"/>
        <n v="116" u="1"/>
        <n v="118" u="1"/>
        <n v="120" u="1"/>
        <n v="121" u="1"/>
        <n v="19622" u="1"/>
        <n v="19637" u="1"/>
        <n v="19638" u="1"/>
        <n v="19741" u="1"/>
        <n v="19742" u="1"/>
        <n v="19751" u="1"/>
        <n v="19776" u="1"/>
        <n v="19823" u="1"/>
        <n v="19827" u="1"/>
        <n v="19851" u="1"/>
        <n v="19863" u="1"/>
        <n v="19865" u="1"/>
        <n v="19877" u="1"/>
        <n v="19878" u="1"/>
        <n v="19939" u="1"/>
        <n v="19962" u="1"/>
        <n v="19979" u="1"/>
        <n v="20004" u="1"/>
        <n v="20005" u="1"/>
        <n v="13979" u="1"/>
        <n v="14118" u="1"/>
        <n v="13618" u="1"/>
        <n v="13831" u="1"/>
        <n v="14027" u="1"/>
        <n v="14211" u="1"/>
        <n v="12889" u="1"/>
        <n v="12910" u="1"/>
        <n v="13094" u="1"/>
        <n v="13189" u="1"/>
        <n v="13200" u="1"/>
        <n v="13438" u="1"/>
        <n v="13608" u="1"/>
        <n v="19971" u="1"/>
        <n v="19986" u="1"/>
        <n v="14243" u="1"/>
        <n v="14264" u="1"/>
        <n v="14265" u="1"/>
        <n v="19913" u="1"/>
        <n v="19944" u="1"/>
        <n v="20015" u="1"/>
        <n v="20016" u="1"/>
        <n v="13279" u="1"/>
        <n v="14183" u="1"/>
        <n v="14237" u="1"/>
        <n v="10179" u="1"/>
        <n v="13532" u="1"/>
        <n v="13626" u="1"/>
        <n v="13694" u="1"/>
        <n v="13733" u="1"/>
        <n v="13737" u="1"/>
        <n v="13863" u="1"/>
        <n v="14019" u="1"/>
        <n v="14047" u="1"/>
        <n v="14199" u="1"/>
        <n v="14221" u="1"/>
        <n v="14263" u="1"/>
        <n v="13603" u="1"/>
        <n v="13891" u="1"/>
        <n v="14119" u="1"/>
        <n v="13332" u="1"/>
        <n v="13514" u="1"/>
        <n v="13787" u="1"/>
        <n v="13894" u="1"/>
        <n v="13975" u="1"/>
        <n v="14094" u="1"/>
        <n v="14180" u="1"/>
        <n v="14214" u="1"/>
        <n v="14272" u="1"/>
        <n v="13813" u="1"/>
        <n v="13846" u="1"/>
        <n v="13984" u="1"/>
        <n v="14085" u="1"/>
        <n v="14191" u="1"/>
        <n v="14202" u="1"/>
        <n v="14266" u="1"/>
        <n v="12890" u="1"/>
        <n v="19852" u="1"/>
        <n v="19862" u="1"/>
        <n v="19887" u="1"/>
        <n v="19937" u="1"/>
        <n v="20008" u="1"/>
        <n v="14216" u="1"/>
        <n v="14242" u="1"/>
        <n v="14260" u="1"/>
        <n v="84" u="1"/>
        <n v="85" u="1"/>
        <n v="93" u="1"/>
        <n v="13925" u="1"/>
        <n v="14108" u="1"/>
        <n v="19879" u="1"/>
        <n v="14165" u="1"/>
        <n v="19481" u="1"/>
        <n v="19482" u="1"/>
        <n v="13837" u="1"/>
        <n v="14186" u="1"/>
        <n v="14187" u="1"/>
        <n v="20024" u="1"/>
        <n v="14042" u="1"/>
        <n v="14218" u="1"/>
        <n v="12980" u="1"/>
        <n v="13207" u="1"/>
        <n v="13517" u="1"/>
        <n v="14228" u="1"/>
        <n v="13738" u="1"/>
        <n v="13847" u="1"/>
        <n v="13848" u="1"/>
        <n v="14024" u="1"/>
        <n v="14039" u="1"/>
        <n v="14079" u="1"/>
        <n v="14139" u="1"/>
        <n v="14171" u="1"/>
        <n v="14241" u="1"/>
        <n v="19958" u="1"/>
        <n v="13932" u="1"/>
        <n v="13297" u="1"/>
        <n v="13303" u="1"/>
        <n v="13375" u="1"/>
        <n v="13480" u="1"/>
        <n v="13529" u="1"/>
        <n v="13690" u="1"/>
        <n v="13698" u="1"/>
        <n v="13816" u="1"/>
        <n v="13888" u="1"/>
        <n v="14006" u="1"/>
        <n v="14009" u="1"/>
        <n v="14065" u="1"/>
        <n v="19497" u="1"/>
        <n v="19498" u="1"/>
        <n v="19616" u="1"/>
        <n v="19724" u="1"/>
        <n v="13276" u="1"/>
        <n v="19932" u="1"/>
        <n v="19933" u="1"/>
        <n v="19760" u="1"/>
        <n v="19883" u="1"/>
        <n v="19964" u="1"/>
        <n v="19982" u="1"/>
        <n v="12033" u="1"/>
        <n v="12036" u="1"/>
        <n v="12143" u="1"/>
        <n v="12145" u="1"/>
        <n v="12311" u="1"/>
        <n v="19564" u="1"/>
        <n v="13619" u="1"/>
        <n v="19695" u="1"/>
        <n v="19696" u="1"/>
        <n v="19807" u="1"/>
        <n v="19808" u="1"/>
        <n v="19809" u="1"/>
        <n v="13933" u="1"/>
        <n v="13977" u="1"/>
        <n v="19927" u="1"/>
        <n v="14109" u="1"/>
        <n v="19948" u="1"/>
        <n v="19961" u="1"/>
        <n v="14163" u="1"/>
        <n v="13614" u="1"/>
        <n v="13745" u="1"/>
        <n v="13913" u="1"/>
        <n v="14022" u="1"/>
        <n v="14234" u="1"/>
        <n v="13766" u="1"/>
        <n v="13835" u="1"/>
        <n v="13869" u="1"/>
        <n v="13931" u="1"/>
        <n v="13968" u="1"/>
        <n v="13974" u="1"/>
        <n v="14052" u="1"/>
        <n v="14096" u="1"/>
        <n v="14203" u="1"/>
        <n v="14244" u="1"/>
        <n v="14267" u="1"/>
        <n v="13895" u="1"/>
        <n v="13928" u="1"/>
        <n v="13961" u="1"/>
        <n v="14069" u="1"/>
        <n v="14070" u="1"/>
        <n v="14091" u="1"/>
        <n v="14151" u="1"/>
        <n v="14246" u="1"/>
        <n v="19543" u="1"/>
        <n v="19550" u="1"/>
        <n v="19607" u="1"/>
        <n v="19618" u="1"/>
        <n v="19337" u="1"/>
        <n v="19371" u="1"/>
        <n v="19421" u="1"/>
        <n v="19458" u="1"/>
        <n v="19494" u="1"/>
        <n v="19507" u="1"/>
        <n v="19575" u="1"/>
        <n v="19619" u="1"/>
        <n v="19715" u="1"/>
        <n v="19753" u="1"/>
        <n v="19773" u="1"/>
        <n v="19822" u="1"/>
        <n v="19871" u="1"/>
        <n v="19891" u="1"/>
        <n v="19966" u="1"/>
        <n v="19991" u="1"/>
        <n v="20032" u="1"/>
        <n v="13095" u="1"/>
        <n v="14058" u="1"/>
        <n v="14188" u="1"/>
        <n v="19445" u="1"/>
        <n v="19492" u="1"/>
        <n v="19565" u="1"/>
        <n v="19606" u="1"/>
        <n v="19697" u="1"/>
        <n v="19740" u="1"/>
        <n v="19810" u="1"/>
        <n v="19861" u="1"/>
        <n v="19947" u="1"/>
        <n v="19987" u="1"/>
        <n v="19573" u="1"/>
        <n v="19678" u="1"/>
        <n v="19679" u="1"/>
        <n v="19790" u="1"/>
        <n v="19896" u="1"/>
        <n v="19924" u="1"/>
        <n v="20030" u="1"/>
        <n v="19768" u="1"/>
        <n v="19846" u="1"/>
        <n v="19895" u="1"/>
        <n v="19930" u="1"/>
        <n v="20028" u="1"/>
        <n v="14174" u="1"/>
        <n v="18350" u="1"/>
        <n v="11767" u="1"/>
        <n v="13187" u="1"/>
        <n v="13528" u="1"/>
        <n v="13657" u="1"/>
        <n v="13697" u="1"/>
        <n v="13845" u="1"/>
        <n v="14001" u="1"/>
        <n v="14041" u="1"/>
        <n v="14113" u="1"/>
        <n v="14215" u="1"/>
        <n v="13730" u="1"/>
        <n v="13757" u="1"/>
        <n v="13803" u="1"/>
        <n v="13820" u="1"/>
        <n v="14013" u="1"/>
        <n v="14127" u="1"/>
        <n v="14152" u="1"/>
        <n v="14273" u="1"/>
        <n v="19956" u="1"/>
        <n v="19976" u="1"/>
        <n v="20027" u="1"/>
        <n v="13105" u="1"/>
        <n v="13127" u="1"/>
        <n v="13794" u="1"/>
        <n v="13796" u="1"/>
        <n v="13987" u="1"/>
        <n v="13988" u="1"/>
        <n v="14178" u="1"/>
        <n v="14189" u="1"/>
        <n v="13682" u="1"/>
        <n v="13741" u="1"/>
        <n v="13744" u="1"/>
        <n v="13825" u="1"/>
        <n v="13859" u="1"/>
        <n v="13868" u="1"/>
        <n v="13890" u="1"/>
        <n v="14014" u="1"/>
        <n v="14018" u="1"/>
        <n v="14025" u="1"/>
        <n v="14031" u="1"/>
        <n v="14204" u="1"/>
        <n v="12698" u="1"/>
        <n v="13683" u="1"/>
        <n v="13685" u="1"/>
        <n v="13687" u="1"/>
        <n v="13688" u="1"/>
        <n v="13689" u="1"/>
        <n v="13691" u="1"/>
        <n v="13693" u="1"/>
        <n v="13704" u="1"/>
        <n v="13705" u="1"/>
        <n v="13720" u="1"/>
        <n v="13722" u="1"/>
        <n v="13723" u="1"/>
        <n v="13735" u="1"/>
        <n v="13740" u="1"/>
        <n v="13746" u="1"/>
        <n v="13747" u="1"/>
        <n v="13749" u="1"/>
        <n v="13750" u="1"/>
        <n v="13752" u="1"/>
        <n v="13758" u="1"/>
        <n v="13771" u="1"/>
        <n v="13772" u="1"/>
        <n v="13788" u="1"/>
        <n v="13791" u="1"/>
        <n v="13797" u="1"/>
        <n v="13817" u="1"/>
        <n v="13818" u="1"/>
        <n v="13822" u="1"/>
        <n v="13823" u="1"/>
        <n v="13824" u="1"/>
        <n v="13828" u="1"/>
        <n v="13832" u="1"/>
        <n v="13836" u="1"/>
        <n v="13843" u="1"/>
        <n v="13844" u="1"/>
        <n v="13849" u="1"/>
        <n v="13854" u="1"/>
        <n v="13856" u="1"/>
        <n v="13857" u="1"/>
        <n v="13880" u="1"/>
        <n v="13883" u="1"/>
        <n v="13885" u="1"/>
        <n v="13889" u="1"/>
        <n v="13898" u="1"/>
        <n v="13901" u="1"/>
        <n v="13903" u="1"/>
        <n v="13914" u="1"/>
        <n v="13921" u="1"/>
        <n v="13922" u="1"/>
        <n v="13923" u="1"/>
        <n v="13924" u="1"/>
        <n v="13929" u="1"/>
        <n v="13943" u="1"/>
        <n v="13945" u="1"/>
        <n v="13946" u="1"/>
        <n v="13947" u="1"/>
        <n v="13948" u="1"/>
        <n v="13952" u="1"/>
        <n v="13980" u="1"/>
        <n v="13989" u="1"/>
        <n v="13990" u="1"/>
        <n v="13991" u="1"/>
        <n v="13992" u="1"/>
        <n v="14005" u="1"/>
        <n v="14008" u="1"/>
        <n v="14010" u="1"/>
        <n v="14011" u="1"/>
        <n v="14028" u="1"/>
        <n v="14029" u="1"/>
        <n v="14030" u="1"/>
        <n v="14032" u="1"/>
        <n v="14053" u="1"/>
        <n v="14054" u="1"/>
        <n v="14056" u="1"/>
        <n v="14067" u="1"/>
        <n v="14072" u="1"/>
        <n v="14073" u="1"/>
        <n v="14084" u="1"/>
        <n v="14086" u="1"/>
        <n v="14087" u="1"/>
        <n v="14093" u="1"/>
        <n v="14111" u="1"/>
        <n v="14115" u="1"/>
        <n v="14116" u="1"/>
        <n v="14117" u="1"/>
        <n v="14124" u="1"/>
        <n v="14126" u="1"/>
        <n v="14129" u="1"/>
        <n v="14135" u="1"/>
        <n v="14137" u="1"/>
        <n v="14141" u="1"/>
        <n v="14147" u="1"/>
        <n v="14148" u="1"/>
        <n v="14161" u="1"/>
        <n v="14162" u="1"/>
        <n v="14164" u="1"/>
        <n v="14167" u="1"/>
        <n v="14169" u="1"/>
        <n v="14185" u="1"/>
        <n v="14200" u="1"/>
        <n v="14205" u="1"/>
        <n v="14208" u="1"/>
        <n v="14225" u="1"/>
        <n v="14226" u="1"/>
        <n v="14230" u="1"/>
        <n v="14233" u="1"/>
        <n v="14250" u="1"/>
        <n v="14252" u="1"/>
        <n v="14253" u="1"/>
        <n v="14254" u="1"/>
        <n v="14271" u="1"/>
        <n v="14274" u="1"/>
        <n v="13920" u="1"/>
        <n v="14023" u="1"/>
        <n v="14114" u="1"/>
        <n v="19978" u="1"/>
        <n v="19799" u="1"/>
        <n v="19902" u="1"/>
        <n v="19903" u="1"/>
        <n v="19904" u="1"/>
        <n v="19905" u="1"/>
        <n v="20017" u="1"/>
        <n v="20018" u="1"/>
        <n v="20019" u="1"/>
        <n v="20020" u="1"/>
        <n v="13783" u="1"/>
        <n v="13972" u="1"/>
        <n v="14170" u="1"/>
        <n v="13278" u="1"/>
        <n v="13726" u="1"/>
        <n v="12415" u="1"/>
        <n v="19992" u="1"/>
        <n v="13878" u="1"/>
        <n v="14040" u="1"/>
        <n v="14128" u="1"/>
        <n v="14236" u="1"/>
        <n v="18656" u="1"/>
        <n v="18676" u="1"/>
        <n v="18693" u="1"/>
        <n v="18697" u="1"/>
        <n v="18731" u="1"/>
        <n v="18743" u="1"/>
        <n v="18784" u="1"/>
        <n v="18808" u="1"/>
        <n v="18810" u="1"/>
        <n v="18811" u="1"/>
        <n v="18812" u="1"/>
        <n v="18815" u="1"/>
        <n v="18827" u="1"/>
        <n v="18840" u="1"/>
        <n v="18845" u="1"/>
        <n v="18852" u="1"/>
        <n v="18870" u="1"/>
        <n v="18894" u="1"/>
        <n v="18895" u="1"/>
        <n v="18907" u="1"/>
        <n v="18908" u="1"/>
        <n v="18910" u="1"/>
        <n v="18911" u="1"/>
        <n v="18912" u="1"/>
        <n v="18913" u="1"/>
        <n v="19191" u="1"/>
        <n v="13002" u="1"/>
        <n v="13166" u="1"/>
        <n v="13930" u="1"/>
        <n v="14060" u="1"/>
        <n v="19868" u="1"/>
        <n v="19929" u="1"/>
        <n v="19277" u="1"/>
        <n v="19295" u="1"/>
        <n v="19338" u="1"/>
        <n v="19339" u="1"/>
        <n v="19770" u="1"/>
        <n v="19775" u="1"/>
        <n v="19825" u="1"/>
        <n v="19898" u="1"/>
        <n v="19967" u="1"/>
        <n v="19943" u="1"/>
        <n v="19701" u="1"/>
        <n v="13941" u="1"/>
        <n v="13942" u="1"/>
        <n v="12660" u="1"/>
        <n v="13917" u="1"/>
        <n v="14076" u="1"/>
        <n v="12817" u="1"/>
        <n v="12882" u="1"/>
        <n v="12968" u="1"/>
        <n v="13073" u="1"/>
        <n v="13144" u="1"/>
        <n v="19853" u="1"/>
        <n v="13959" u="1"/>
        <n v="19422" u="1"/>
        <n v="13877" u="1"/>
        <n v="14089" u="1"/>
        <n v="19091" u="1"/>
        <n v="19211" u="1"/>
        <n v="19303" u="1"/>
        <n v="13893" u="1"/>
        <n v="14049" u="1"/>
        <n v="19885" u="1"/>
        <n v="19785" u="1"/>
        <n v="19786" u="1"/>
        <n v="19814" u="1"/>
        <n v="19815" u="1"/>
        <n v="19856" u="1"/>
        <n v="19857" u="1"/>
        <n v="19892" u="1"/>
        <n v="19893" u="1"/>
        <n v="13874" u="1"/>
        <n v="14057" u="1"/>
        <n v="19935" u="1"/>
        <n v="13336" u="1"/>
        <n v="13355" u="1"/>
        <n v="13958" u="1"/>
        <n v="14050" u="1"/>
        <n v="14123" u="1"/>
        <n v="19578" u="1"/>
        <n v="19721" u="1"/>
        <n v="19934" u="1"/>
        <n v="19889" u="1"/>
        <n v="19922" u="1"/>
        <n v="19779" u="1"/>
        <n v="14034" u="1"/>
        <n v="14106" u="1"/>
        <n v="13902" u="1"/>
        <n v="13176" u="1"/>
        <n v="13180" u="1"/>
        <n v="13182" u="1"/>
        <n v="13183" u="1"/>
        <n v="13188" u="1"/>
        <n v="13199" u="1"/>
        <n v="13233" u="1"/>
        <n v="13234" u="1"/>
        <n v="13296" u="1"/>
        <n v="13304" u="1"/>
        <n v="13310" u="1"/>
        <n v="13335" u="1"/>
        <n v="13353" u="1"/>
        <n v="13369" u="1"/>
        <n v="13371" u="1"/>
        <n v="13391" u="1"/>
        <n v="13430" u="1"/>
        <n v="13433" u="1"/>
        <n v="13483" u="1"/>
        <n v="13487" u="1"/>
        <n v="13488" u="1"/>
        <n v="13503" u="1"/>
        <n v="13518" u="1"/>
        <n v="13526" u="1"/>
        <n v="13544" u="1"/>
        <n v="13549" u="1"/>
        <n v="13567" u="1"/>
        <n v="13666" u="1"/>
        <n v="13669" u="1"/>
        <n v="13852" u="1"/>
        <n v="13919" u="1"/>
        <n v="19356" u="1"/>
        <n v="14103" u="1"/>
        <n v="12337" u="1"/>
        <n v="12528" u="1"/>
        <n v="13062" u="1"/>
        <n v="13860" u="1"/>
        <n v="13884" u="1"/>
        <n v="13912" u="1"/>
        <n v="13949" u="1"/>
        <n v="13982" u="1"/>
        <n v="61" u="1"/>
        <n v="19395" u="1"/>
        <n v="19396" u="1"/>
        <n v="19463" u="1"/>
        <n v="19477" u="1"/>
        <n v="19478" u="1"/>
        <n v="19504" u="1"/>
        <n v="19510" u="1"/>
        <n v="19586" u="1"/>
        <n v="19591" u="1"/>
        <n v="13273" u="1"/>
        <n v="13500" u="1"/>
        <n v="19329" u="1"/>
        <n v="19364" u="1"/>
        <n v="19710" u="1"/>
        <n v="19793" u="1"/>
        <n v="14122" u="1"/>
        <n v="14099" u="1"/>
        <n v="19585" u="1"/>
        <n v="19664" u="1"/>
        <n v="19692" u="1"/>
        <n v="19888" u="1"/>
        <n v="13865" u="1"/>
        <n v="13973" u="1"/>
        <n v="14046" u="1"/>
        <n v="13342" u="1"/>
        <n v="13415" u="1"/>
        <n v="11799" u="1"/>
        <n v="11973" u="1"/>
        <n v="12368" u="1"/>
        <n v="13097" u="1"/>
        <n v="13377" u="1"/>
        <n v="13458" u="1"/>
        <n v="13520" u="1"/>
        <n v="13640" u="1"/>
        <n v="13659" u="1"/>
        <n v="13700" u="1"/>
        <n v="13725" u="1"/>
        <n v="13754" u="1"/>
        <n v="19926" u="1"/>
        <n v="19941" u="1"/>
        <n v="12733" u="1"/>
        <n v="12750" u="1"/>
        <n v="12831" u="1"/>
        <n v="13426" u="1"/>
        <n v="13568" u="1"/>
        <n v="13858" u="1"/>
        <n v="14107" u="1"/>
        <n v="13652" u="1"/>
        <n v="14097" u="1"/>
        <n v="13743" u="1"/>
        <n v="19738" u="1"/>
        <n v="13675" u="1"/>
        <n v="13795" u="1"/>
        <n v="13907" u="1"/>
        <n v="13998" u="1"/>
        <n v="13969" u="1"/>
        <n v="14043" u="1"/>
        <n v="14121" u="1"/>
        <n v="13374" u="1"/>
        <n v="13530" u="1"/>
        <n v="13553" u="1"/>
        <n v="13598" u="1"/>
        <n v="13658" u="1"/>
        <n v="19259" u="1"/>
        <n v="19370" u="1"/>
        <n v="19418" u="1"/>
        <n v="13908" u="1"/>
        <n v="14125" u="1"/>
        <n v="19769" u="1"/>
        <n v="19772" u="1"/>
        <n v="19501" u="1"/>
        <n v="19642" u="1"/>
        <n v="19562" u="1"/>
        <n v="19563" u="1"/>
        <n v="13706" u="1"/>
        <n v="13709" u="1"/>
        <n v="13764" u="1"/>
        <n v="19077" u="1"/>
        <n v="19097" u="1"/>
        <n v="19114" u="1"/>
        <n v="19177" u="1"/>
        <n v="19203" u="1"/>
        <n v="19263" u="1"/>
        <n v="19265" u="1"/>
        <n v="19317" u="1"/>
        <n v="19385" u="1"/>
        <n v="19415" u="1"/>
        <n v="13872" u="1"/>
        <n v="19106" u="1"/>
        <n v="19145" u="1"/>
        <n v="19213" u="1"/>
        <n v="19286" u="1"/>
        <n v="19301" u="1"/>
        <n v="19417" u="1"/>
        <n v="19561" u="1"/>
        <n v="19670" u="1"/>
        <n v="19713" u="1"/>
        <n v="14130" u="1"/>
        <n v="14061" u="1"/>
        <n v="19817" u="1"/>
        <n v="19845" u="1"/>
        <n v="19936" u="1"/>
        <n v="13314" u="1"/>
        <n v="13328" u="1"/>
        <n v="13345" u="1"/>
        <n v="13407" u="1"/>
        <n v="13497" u="1"/>
        <n v="13501" u="1"/>
        <n v="13539" u="1"/>
        <n v="13628" u="1"/>
        <n v="13602" u="1"/>
        <n v="19820" u="1"/>
        <n v="19931" u="1"/>
        <n v="14098" u="1"/>
        <n v="13534" u="1"/>
        <n v="13686" u="1"/>
        <n v="13695" u="1"/>
        <n v="19818" u="1"/>
        <n v="19957" u="1"/>
        <n v="13721" u="1"/>
        <n v="19391" u="1"/>
        <n v="13509" u="1"/>
        <n v="13696" u="1"/>
        <n v="19612" u="1"/>
        <n v="19711" u="1"/>
        <n v="19723" u="1"/>
        <n v="12997" u="1"/>
        <n v="13159" u="1"/>
        <n v="13285" u="1"/>
        <n v="19685" u="1"/>
        <n v="19718" u="1"/>
        <n v="19426" u="1"/>
        <n v="19714" u="1"/>
        <n v="13681" u="1"/>
        <n v="13734" u="1"/>
        <n v="13729" u="1"/>
        <n v="19223" u="1"/>
        <n v="19224" u="1"/>
        <n v="19312" u="1"/>
        <n v="18639" u="1"/>
        <n v="18643" u="1"/>
        <n v="18886" u="1"/>
        <n v="19125" u="1"/>
        <n v="19172" u="1"/>
        <n v="19340" u="1"/>
        <n v="19341" u="1"/>
        <n v="19342" u="1"/>
        <n v="19343" u="1"/>
        <n v="19344" u="1"/>
        <n v="19345" u="1"/>
        <n v="19347" u="1"/>
        <n v="19348" u="1"/>
        <n v="19349" u="1"/>
        <n v="19350" u="1"/>
        <n v="13715" u="1"/>
        <n v="39768" u="1"/>
        <n v="39900" u="1"/>
        <n v="40398" u="1"/>
        <n v="41038" u="1"/>
        <n v="41670" u="1"/>
        <n v="42528" u="1"/>
        <n v="13075" u="1"/>
        <n v="13739" u="1"/>
        <n v="19734" u="1"/>
        <n v="19708" u="1"/>
        <n v="19717" u="1"/>
        <n v="19431" u="1"/>
        <n v="19613" u="1"/>
        <n v="19704" u="1"/>
        <n v="12076" u="1"/>
        <n v="12404" u="1"/>
        <n v="12563" u="1"/>
        <n v="12593" u="1"/>
        <n v="12723" u="1"/>
        <n v="12725" u="1"/>
        <n v="12730" u="1"/>
        <n v="12731" u="1"/>
        <n v="12735" u="1"/>
        <n v="13111" u="1"/>
        <n v="13604" u="1"/>
        <n v="11176" u="1"/>
        <n v="13777" u="1"/>
        <n v="12790" u="1"/>
        <n v="13096" u="1"/>
        <n v="13516" u="1"/>
        <n v="19176" u="1"/>
        <n v="19190" u="1"/>
        <n v="19233" u="1"/>
        <n v="13030" u="1"/>
        <n v="19252" u="1"/>
        <n v="19269" u="1"/>
        <n v="19271" u="1"/>
        <n v="19300" u="1"/>
        <n v="13194" u="1"/>
        <n v="13195" u="1"/>
        <n v="13225" u="1"/>
        <n v="19367" u="1"/>
        <n v="13289" u="1"/>
        <n v="19388" u="1"/>
        <n v="19424" u="1"/>
        <n v="13410" u="1"/>
        <n v="19462" u="1"/>
        <n v="19464" u="1"/>
        <n v="19491" u="1"/>
        <n v="13475" u="1"/>
        <n v="19582" u="1"/>
        <n v="13584" u="1"/>
        <n v="19584" u="1"/>
        <n v="19635" u="1"/>
        <n v="13775" u="1"/>
        <n v="13071" u="1"/>
        <n v="13197" u="1"/>
        <n v="13525" u="1"/>
        <n v="13776" u="1"/>
        <n v="19730" u="1"/>
        <n v="19731" u="1"/>
        <n v="13779" u="1"/>
        <n v="18749" u="1"/>
        <n v="13434" u="1"/>
        <n v="13502" u="1"/>
        <n v="13592" u="1"/>
        <n v="19702" u="1"/>
        <n v="19733" u="1"/>
        <n v="19691" u="1"/>
        <n v="19736" u="1"/>
        <n v="12629" u="1"/>
        <n v="12630" u="1"/>
        <n v="12631" u="1"/>
        <n v="12632" u="1"/>
        <n v="12633" u="1"/>
        <n v="12634" u="1"/>
        <n v="12895" u="1"/>
        <n v="12897" u="1"/>
        <n v="19567" u="1"/>
        <n v="19636" u="1"/>
        <n v="19648" u="1"/>
        <n v="19663" u="1"/>
        <n v="19694" u="1"/>
        <n v="19601" u="1"/>
        <n v="19709" u="1"/>
        <n v="19640" u="1"/>
        <n v="13660" u="1"/>
        <n v="13023" u="1"/>
        <n v="13179" u="1"/>
        <n v="12898" u="1"/>
        <n v="12959" u="1"/>
        <n v="12960" u="1"/>
        <n v="13048" u="1"/>
        <n v="13049" u="1"/>
        <n v="13101" u="1"/>
        <n v="13102" u="1"/>
        <n v="13164" u="1"/>
        <n v="13226" u="1"/>
        <n v="13774" u="1"/>
        <n v="12107" u="1"/>
        <n v="12767" u="1"/>
        <n v="12854" u="1"/>
        <n v="13320" u="1"/>
        <n v="13436" u="1"/>
        <n v="13437" u="1"/>
        <n v="13524" u="1"/>
        <n v="13533" u="1"/>
        <n v="13550" u="1"/>
        <n v="13615" u="1"/>
        <n v="19444" u="1"/>
        <n v="19671" u="1"/>
        <n v="13016" u="1"/>
        <n v="13059" u="1"/>
        <n v="19572" u="1"/>
        <n v="19706" u="1"/>
        <n v="12909" u="1"/>
        <n v="13157" u="1"/>
        <n v="13277" u="1"/>
        <n v="13330" u="1"/>
        <n v="13469" u="1"/>
        <n v="13560" u="1"/>
        <n v="13546" u="1"/>
        <n v="13594" u="1"/>
        <n v="13617" u="1"/>
        <n v="13655" u="1"/>
        <n v="13717" u="1"/>
        <n v="13748" u="1"/>
        <n v="19617" u="1"/>
        <n v="12721" u="1"/>
        <n v="19593" u="1"/>
        <n v="13590" u="1"/>
        <n v="19662" u="1"/>
        <n v="13753" u="1"/>
        <n v="19727" u="1"/>
        <n v="13762" u="1"/>
        <n v="19722" u="1"/>
        <n v="13265" u="1"/>
        <n v="13360" u="1"/>
        <n v="13523" u="1"/>
        <n v="13555" u="1"/>
        <n v="13607" u="1"/>
        <n v="13631" u="1"/>
        <n v="19716" u="1"/>
        <n v="19737" u="1"/>
        <n v="19643" u="1"/>
        <n v="13712" u="1"/>
        <n v="13162" u="1"/>
        <n v="13676" u="1"/>
        <n v="13613" u="1"/>
        <n v="13591" u="1"/>
        <n v="19680" u="1"/>
        <n v="13711" u="1"/>
        <n v="13701" u="1"/>
        <n v="13173" u="1"/>
        <n v="13260" u="1"/>
        <n v="13327" u="1"/>
        <n v="13468" u="1"/>
        <n v="13481" u="1"/>
        <n v="13778" u="1"/>
        <n v="13037" u="1"/>
        <n v="13171" u="1"/>
        <n v="13172" u="1"/>
        <n v="18763" u="1"/>
        <n v="18893" u="1"/>
        <n v="18972" u="1"/>
        <n v="19127" u="1"/>
        <n v="19149" u="1"/>
        <n v="19720" u="1"/>
        <n v="13773" u="1"/>
        <n v="13728" u="1"/>
        <n v="19669" u="1"/>
        <n v="19676" u="1"/>
        <n v="13058" u="1"/>
        <n v="13205" u="1"/>
        <n v="19330" u="1"/>
        <n v="19331" u="1"/>
        <n v="19332" u="1"/>
        <n v="13309" u="1"/>
        <n v="19454" u="1"/>
        <n v="19455" u="1"/>
        <n v="13178" u="1"/>
        <n v="13306" u="1"/>
        <n v="13357" u="1"/>
        <n v="13445" u="1"/>
        <n v="13511" u="1"/>
        <n v="13295" u="1"/>
        <n v="13372" u="1"/>
        <n v="13424" u="1"/>
        <n v="13462" u="1"/>
        <n v="13535" u="1"/>
        <n v="13623" u="1"/>
        <n v="13661" u="1"/>
        <n v="13571" u="1"/>
        <n v="13572" u="1"/>
        <n v="13609" u="1"/>
        <n v="19100" u="1"/>
        <n v="19136" u="1"/>
        <n v="19169" u="1"/>
        <n v="19228" u="1"/>
        <n v="19243" u="1"/>
        <n v="19262" u="1"/>
        <n v="19296" u="1"/>
        <n v="13498" u="1"/>
        <n v="13646" u="1"/>
        <n v="19126" u="1"/>
        <n v="19274" u="1"/>
        <n v="19326" u="1"/>
        <n v="12986" u="1"/>
        <n v="13061" u="1"/>
        <n v="13132" u="1"/>
        <n v="19319" u="1"/>
        <n v="13281" u="1"/>
        <n v="13312" u="1"/>
        <n v="13361" u="1"/>
        <n v="13413" u="1"/>
        <n v="19461" u="1"/>
        <n v="13446" u="1"/>
        <n v="13451" u="1"/>
        <n v="13504" u="1"/>
        <n v="19537" u="1"/>
        <n v="13581" u="1"/>
        <n v="13678" u="1"/>
        <n v="19655" u="1"/>
        <n v="12958" u="1"/>
        <n v="13486" u="1"/>
        <n v="12659" u="1"/>
        <n v="13261" u="1"/>
        <n v="13293" u="1"/>
        <n v="13431" u="1"/>
        <n v="13464" u="1"/>
        <n v="13485" u="1"/>
        <n v="13531" u="1"/>
        <n v="13667" u="1"/>
        <n v="19683" u="1"/>
        <n v="19726" u="1"/>
        <n v="13453" u="1"/>
        <n v="13459" u="1"/>
        <n v="13633" u="1"/>
        <n v="13634" u="1"/>
        <n v="13074" u="1"/>
        <n v="13146" u="1"/>
        <n v="13174" u="1"/>
        <n v="13177" u="1"/>
        <n v="13184" u="1"/>
        <n v="13185" u="1"/>
        <n v="13186" u="1"/>
        <n v="13202" u="1"/>
        <n v="13204" u="1"/>
        <n v="13214" u="1"/>
        <n v="13217" u="1"/>
        <n v="13218" u="1"/>
        <n v="13219" u="1"/>
        <n v="13228" u="1"/>
        <n v="13229" u="1"/>
        <n v="13248" u="1"/>
        <n v="13253" u="1"/>
        <n v="13255" u="1"/>
        <n v="13264" u="1"/>
        <n v="13266" u="1"/>
        <n v="13267" u="1"/>
        <n v="13286" u="1"/>
        <n v="13294" u="1"/>
        <n v="13299" u="1"/>
        <n v="13302" u="1"/>
        <n v="13305" u="1"/>
        <n v="13307" u="1"/>
        <n v="13308" u="1"/>
        <n v="13321" u="1"/>
        <n v="13323" u="1"/>
        <n v="13325" u="1"/>
        <n v="13326" u="1"/>
        <n v="13329" u="1"/>
        <n v="13333" u="1"/>
        <n v="13356" u="1"/>
        <n v="13368" u="1"/>
        <n v="13370" u="1"/>
        <n v="13373" u="1"/>
        <n v="13376" u="1"/>
        <n v="13387" u="1"/>
        <n v="13388" u="1"/>
        <n v="13390" u="1"/>
        <n v="13396" u="1"/>
        <n v="13397" u="1"/>
        <n v="13404" u="1"/>
        <n v="13408" u="1"/>
        <n v="13428" u="1"/>
        <n v="13432" u="1"/>
        <n v="13439" u="1"/>
        <n v="13440" u="1"/>
        <n v="13442" u="1"/>
        <n v="13443" u="1"/>
        <n v="13466" u="1"/>
        <n v="13478" u="1"/>
        <n v="13479" u="1"/>
        <n v="13489" u="1"/>
        <n v="13490" u="1"/>
        <n v="13491" u="1"/>
        <n v="13492" u="1"/>
        <n v="13493" u="1"/>
        <n v="13495" u="1"/>
        <n v="13496" u="1"/>
        <n v="13512" u="1"/>
        <n v="13513" u="1"/>
        <n v="13519" u="1"/>
        <n v="13537" u="1"/>
        <n v="13538" u="1"/>
        <n v="13540" u="1"/>
        <n v="13541" u="1"/>
        <n v="13547" u="1"/>
        <n v="13548" u="1"/>
        <n v="13554" u="1"/>
        <n v="13557" u="1"/>
        <n v="13558" u="1"/>
        <n v="13569" u="1"/>
        <n v="13588" u="1"/>
        <n v="13605" u="1"/>
        <n v="13606" u="1"/>
        <n v="13616" u="1"/>
        <n v="13627" u="1"/>
        <n v="13629" u="1"/>
        <n v="13630" u="1"/>
        <n v="13635" u="1"/>
        <n v="13642" u="1"/>
        <n v="13650" u="1"/>
        <n v="13651" u="1"/>
        <n v="13653" u="1"/>
        <n v="13654" u="1"/>
        <n v="13663" u="1"/>
        <n v="13668" u="1"/>
        <n v="13671" u="1"/>
        <n v="13672" u="1"/>
        <n v="13673" u="1"/>
        <n v="13674" u="1"/>
        <n v="13684" u="1"/>
        <n v="19700" u="1"/>
        <n v="19547" u="1"/>
        <n v="19605" u="1"/>
        <n v="19686" u="1"/>
        <n v="19687" u="1"/>
        <n v="19688" u="1"/>
        <n v="19689" u="1"/>
        <n v="12779" u="1"/>
        <n v="13032" u="1"/>
        <n v="13724" u="1"/>
        <n v="19728" u="1"/>
        <n v="13272" u="1"/>
        <n v="13363" u="1"/>
        <n v="19476" u="1"/>
        <n v="19466" u="1"/>
        <n v="19693" u="1"/>
        <n v="19354" u="1"/>
        <n v="19365" u="1"/>
        <n v="19471" u="1"/>
        <n v="19473" u="1"/>
        <n v="19475" u="1"/>
        <n v="19180" u="1"/>
        <n v="19287" u="1"/>
        <n v="19470" u="1"/>
        <n v="18871" u="1"/>
        <n v="18872" u="1"/>
        <n v="18874" u="1"/>
        <n v="18876" u="1"/>
        <n v="18877" u="1"/>
        <n v="18878" u="1"/>
        <n v="18881" u="1"/>
        <n v="18882" u="1"/>
        <n v="18883" u="1"/>
        <n v="18884" u="1"/>
        <n v="18885" u="1"/>
        <n v="18887" u="1"/>
        <n v="18888" u="1"/>
        <n v="18901" u="1"/>
        <n v="18903" u="1"/>
        <n v="18904" u="1"/>
        <n v="18986" u="1"/>
        <n v="18987" u="1"/>
        <n v="18988" u="1"/>
        <n v="18989" u="1"/>
        <n v="18990" u="1"/>
        <n v="18991" u="1"/>
        <n v="18992" u="1"/>
        <n v="18994" u="1"/>
        <n v="18995" u="1"/>
        <n v="18998" u="1"/>
        <n v="13365" u="1"/>
        <n v="13556" u="1"/>
        <n v="18435" u="1"/>
        <n v="18449" u="1"/>
        <n v="18477" u="1"/>
        <n v="18492" u="1"/>
        <n v="18511" u="1"/>
        <n v="18560" u="1"/>
        <n v="18590" u="1"/>
        <n v="18591" u="1"/>
        <n v="18608" u="1"/>
        <n v="18651" u="1"/>
        <n v="18652" u="1"/>
        <n v="18654" u="1"/>
        <n v="18662" u="1"/>
        <n v="18672" u="1"/>
        <n v="18674" u="1"/>
        <n v="18681" u="1"/>
        <n v="18686" u="1"/>
        <n v="18690" u="1"/>
        <n v="18692" u="1"/>
        <n v="18698" u="1"/>
        <n v="18703" u="1"/>
        <n v="18715" u="1"/>
        <n v="18718" u="1"/>
        <n v="18724" u="1"/>
        <n v="18728" u="1"/>
        <n v="18729" u="1"/>
        <n v="18748" u="1"/>
        <n v="18760" u="1"/>
        <n v="18768" u="1"/>
        <n v="18773" u="1"/>
        <n v="18780" u="1"/>
        <n v="18788" u="1"/>
        <n v="18791" u="1"/>
        <n v="18797" u="1"/>
        <n v="18799" u="1"/>
        <n v="19576" u="1"/>
        <n v="13552" u="1"/>
        <n v="19484" u="1"/>
        <n v="19256" u="1"/>
        <n v="19446" u="1"/>
        <n v="19592" u="1"/>
        <n v="19569" u="1"/>
        <n v="13249" u="1"/>
        <n v="12500" u="1"/>
        <n v="12542" u="1"/>
        <n v="12669" u="1"/>
        <n v="12670" u="1"/>
        <n v="12718" u="1"/>
        <n v="13239" u="1"/>
        <n v="18673" u="1"/>
        <n v="18700" u="1"/>
        <n v="18860" u="1"/>
        <n v="18965" u="1"/>
        <n v="19146" u="1"/>
        <n v="19147" u="1"/>
        <n v="19148" u="1"/>
        <n v="19151" u="1"/>
        <n v="19152" u="1"/>
        <n v="19153" u="1"/>
        <n v="19154" u="1"/>
        <n v="19155" u="1"/>
        <n v="19156" u="1"/>
        <n v="19157" u="1"/>
        <n v="19158" u="1"/>
        <n v="19159" u="1"/>
        <n v="19160" u="1"/>
        <n v="19161" u="1"/>
        <n v="19162" u="1"/>
        <n v="19163" u="1"/>
        <n v="19164" u="1"/>
        <n v="19173" u="1"/>
        <n v="12070" u="1"/>
        <n v="12491" u="1"/>
        <n v="12677" u="1"/>
        <n v="12687" u="1"/>
        <n v="19487" u="1"/>
        <n v="19334" u="1"/>
        <n v="19480" u="1"/>
        <n v="19581" u="1"/>
        <n v="19587" u="1"/>
        <n v="13409" u="1"/>
        <n v="19508" u="1"/>
        <n v="18696" u="1"/>
        <n v="18855" u="1"/>
        <n v="13398" u="1"/>
        <n v="13562" u="1"/>
        <n v="19645" u="1"/>
        <n v="13677" u="1"/>
        <n v="19514" u="1"/>
        <n v="19515" u="1"/>
        <n v="19571" u="1"/>
        <n v="19608" u="1"/>
        <n v="19609" u="1"/>
        <n v="13577" u="1"/>
        <n v="19518" u="1"/>
        <n v="13565" u="1"/>
        <n v="13011" u="1"/>
        <n v="13077" u="1"/>
        <n v="13155" u="1"/>
        <n v="13210" u="1"/>
        <n v="13263" u="1"/>
        <n v="19459" u="1"/>
        <n v="19541" u="1"/>
        <n v="19574" u="1"/>
        <n v="19599" u="1"/>
        <n v="19542" u="1"/>
        <n v="19598" u="1"/>
        <n v="12459" u="1"/>
        <n v="19402" u="1"/>
        <n v="19506" u="1"/>
        <n v="13579" u="1"/>
        <n v="13123" u="1"/>
        <n v="13298" u="1"/>
        <n v="12433" u="1"/>
        <n v="12541" u="1"/>
        <n v="12826" u="1"/>
        <n v="12714" u="1"/>
        <n v="12805" u="1"/>
        <n v="12806" u="1"/>
        <n v="12836" u="1"/>
        <n v="13400" u="1"/>
        <n v="13454" u="1"/>
        <n v="13559" u="1"/>
        <n v="19517" u="1"/>
        <n v="19646" u="1"/>
        <n v="13402" u="1"/>
        <n v="18730" u="1"/>
        <n v="18783" u="1"/>
        <n v="18794" u="1"/>
        <n v="19009" u="1"/>
        <n v="19012" u="1"/>
        <n v="12962" u="1"/>
        <n v="12964" u="1"/>
        <n v="12982" u="1"/>
        <n v="12985" u="1"/>
        <n v="13024" u="1"/>
        <n v="13036" u="1"/>
        <n v="13041" u="1"/>
        <n v="13050" u="1"/>
        <n v="13055" u="1"/>
        <n v="13079" u="1"/>
        <n v="13114" u="1"/>
        <n v="13117" u="1"/>
        <n v="13125" u="1"/>
        <n v="19557" u="1"/>
        <n v="13026" u="1"/>
        <n v="13089" u="1"/>
        <n v="12954" u="1"/>
        <n v="12558" u="1"/>
        <n v="12705" u="1"/>
        <n v="19439" u="1"/>
        <n v="19603" u="1"/>
        <n v="19320" u="1"/>
        <n v="19443" u="1"/>
        <n v="19483" u="1"/>
        <n v="19559" u="1"/>
        <n v="13624" u="1"/>
        <n v="13625" u="1"/>
        <n v="13639" u="1"/>
        <n v="12991" u="1"/>
        <n v="13004" u="1"/>
        <n v="13139" u="1"/>
        <n v="12993" u="1"/>
        <n v="12989" u="1"/>
        <n v="13093" u="1"/>
        <n v="13198" u="1"/>
        <n v="13274" u="1"/>
        <n v="13384" u="1"/>
        <n v="13280" u="1"/>
        <n v="13340" u="1"/>
        <n v="13364" u="1"/>
        <n v="13427" u="1"/>
        <n v="19604" u="1"/>
        <n v="19313" u="1"/>
        <n v="19387" u="1"/>
        <n v="19419" u="1"/>
        <n v="19438" u="1"/>
        <n v="13564" u="1"/>
        <n v="13386" u="1"/>
        <n v="13543" u="1"/>
        <n v="13352" u="1"/>
        <n v="18684" u="1"/>
        <n v="13222" u="1"/>
        <n v="13470" u="1"/>
        <n v="13561" u="1"/>
        <n v="13645" u="1"/>
        <n v="12978" u="1"/>
        <n v="12979" u="1"/>
        <n v="13124" u="1"/>
        <n v="13160" u="1"/>
        <n v="13471" u="1"/>
        <n v="12872" u="1"/>
        <n v="12926" u="1"/>
        <n v="12945" u="1"/>
        <n v="12974" u="1"/>
        <n v="12975" u="1"/>
        <n v="13589" u="1"/>
        <n v="19261" u="1"/>
        <n v="19553" u="1"/>
        <n v="19554" u="1"/>
        <n v="11828" u="1"/>
        <n v="11868" u="1"/>
        <n v="19194" u="1"/>
        <n v="19196" u="1"/>
        <n v="12943" u="1"/>
        <n v="13020" u="1"/>
        <n v="13109" u="1"/>
        <n v="13006" u="1"/>
        <n v="13033" u="1"/>
        <n v="13086" u="1"/>
        <n v="13167" u="1"/>
        <n v="13240" u="1"/>
        <n v="13405" u="1"/>
        <n v="13601" u="1"/>
        <n v="13665" u="1"/>
        <n v="13337" u="1"/>
        <n v="13343" u="1"/>
        <n v="13425" u="1"/>
        <n v="18725" u="1"/>
        <n v="18778" u="1"/>
        <n v="18801" u="1"/>
        <n v="18802" u="1"/>
        <n v="18856" u="1"/>
        <n v="18934" u="1"/>
        <n v="18955" u="1"/>
        <n v="18964" u="1"/>
        <n v="19006" u="1"/>
        <n v="19017" u="1"/>
        <n v="18963" u="1"/>
        <n v="19019" u="1"/>
        <n v="19057" u="1"/>
        <n v="19539" u="1"/>
        <n v="13268" u="1"/>
        <n v="19195" u="1"/>
        <n v="18701" u="1"/>
        <n v="18786" u="1"/>
        <n v="18926" u="1"/>
        <n v="19018" u="1"/>
        <n v="19048" u="1"/>
        <n v="19079" u="1"/>
        <n v="19403" u="1"/>
        <n v="13399" u="1"/>
        <n v="13441" u="1"/>
        <n v="13319" u="1"/>
        <n v="19568" u="1"/>
        <n v="19594" u="1"/>
        <n v="13269" u="1"/>
        <n v="13271" u="1"/>
        <n v="12961" u="1"/>
        <n v="13009" u="1"/>
        <n v="13022" u="1"/>
        <n v="13104" u="1"/>
        <n v="13106" u="1"/>
        <n v="13128" u="1"/>
        <n v="13154" u="1"/>
        <n v="13208" u="1"/>
        <n v="13270" u="1"/>
        <n v="13282" u="1"/>
        <n v="13301" u="1"/>
        <n v="13311" u="1"/>
        <n v="12814" u="1"/>
        <n v="12818" u="1"/>
        <n v="12841" u="1"/>
        <n v="12855" u="1"/>
        <n v="12857" u="1"/>
        <n v="12859" u="1"/>
        <n v="12869" u="1"/>
        <n v="12871" u="1"/>
        <n v="12885" u="1"/>
        <n v="12886" u="1"/>
        <n v="12919" u="1"/>
        <n v="12920" u="1"/>
        <n v="12927" u="1"/>
        <n v="12928" u="1"/>
        <n v="12948" u="1"/>
        <n v="12951" u="1"/>
        <n v="12952" u="1"/>
        <n v="12953" u="1"/>
        <n v="12963" u="1"/>
        <n v="12967" u="1"/>
        <n v="12970" u="1"/>
        <n v="12971" u="1"/>
        <n v="12972" u="1"/>
        <n v="12973" u="1"/>
        <n v="12977" u="1"/>
        <n v="12987" u="1"/>
        <n v="13005" u="1"/>
        <n v="13007" u="1"/>
        <n v="13008" u="1"/>
        <n v="13013" u="1"/>
        <n v="13015" u="1"/>
        <n v="13025" u="1"/>
        <n v="13038" u="1"/>
        <n v="13039" u="1"/>
        <n v="13042" u="1"/>
        <n v="13054" u="1"/>
        <n v="13057" u="1"/>
        <n v="13064" u="1"/>
        <n v="13088" u="1"/>
        <n v="13090" u="1"/>
        <n v="13092" u="1"/>
        <n v="13103" u="1"/>
        <n v="13115" u="1"/>
        <n v="13116" u="1"/>
        <n v="13118" u="1"/>
        <n v="13120" u="1"/>
        <n v="13121" u="1"/>
        <n v="13122" u="1"/>
        <n v="13129" u="1"/>
        <n v="13131" u="1"/>
        <n v="13147" u="1"/>
        <n v="13148" u="1"/>
        <n v="13149" u="1"/>
        <n v="13150" u="1"/>
        <n v="13152" u="1"/>
        <n v="13153" u="1"/>
        <n v="19588" u="1"/>
        <n v="19328" u="1"/>
        <n v="19437" u="1"/>
        <n v="19544" u="1"/>
        <n v="19545" u="1"/>
        <n v="19546" u="1"/>
        <n v="19580" u="1"/>
        <n v="13484" u="1"/>
        <n v="19602" u="1"/>
        <n v="19503" u="1"/>
        <n v="13220" u="1"/>
        <n v="19429" u="1"/>
        <n v="13175" u="1"/>
        <n v="13354" u="1"/>
        <n v="13366" u="1"/>
        <n v="13450" u="1"/>
        <n v="13351" u="1"/>
        <n v="13510" u="1"/>
        <n v="19133" u="1"/>
        <n v="19280" u="1"/>
        <n v="19306" u="1"/>
        <n v="19373" u="1"/>
        <n v="19420" u="1"/>
        <n v="13461" u="1"/>
        <n v="11860" u="1"/>
        <n v="11863" u="1"/>
        <n v="11864" u="1"/>
        <n v="11865" u="1"/>
        <n v="11866" u="1"/>
        <n v="11986" u="1"/>
        <n v="12054" u="1"/>
        <n v="12068" u="1"/>
        <n v="13367" u="1"/>
        <n v="13473" u="1"/>
        <n v="13254" u="1"/>
        <n v="13472" u="1"/>
        <n v="19479" u="1"/>
        <n v="19505" u="1"/>
        <n v="19566" u="1"/>
        <n v="19583" u="1"/>
        <n v="19468" u="1"/>
        <n v="13515" u="1"/>
        <n v="13241" u="1"/>
        <n v="13507" u="1"/>
        <n v="13275" u="1"/>
        <n v="13545" u="1"/>
        <n v="19451" u="1"/>
        <n v="13582" u="1"/>
        <n v="13317" u="1"/>
        <n v="13362" u="1"/>
        <n v="13395" u="1"/>
        <n v="13429" u="1"/>
        <n v="13467" u="1"/>
        <n v="19500" u="1"/>
        <n v="18968" u="1"/>
        <n v="19101" u="1"/>
        <n v="19117" u="1"/>
        <n v="19249" u="1"/>
        <n v="19276" u="1"/>
        <n v="19291" u="1"/>
        <n v="19297" u="1"/>
        <n v="19351" u="1"/>
        <n v="19369" u="1"/>
        <n v="19389" u="1"/>
        <n v="19427" u="1"/>
        <n v="13575" u="1"/>
        <n v="13580" u="1"/>
        <n v="13574" u="1"/>
        <n v="13224" u="1"/>
        <n v="13455" u="1"/>
        <n v="13456" u="1"/>
        <n v="13482" u="1"/>
        <n v="12850" u="1"/>
        <n v="12924" u="1"/>
        <n v="13072" u="1"/>
        <n v="13181" u="1"/>
        <n v="12552" u="1"/>
        <n v="13284" u="1"/>
        <n v="13313" u="1"/>
        <n v="13401" u="1"/>
        <n v="19555" u="1"/>
        <n v="13494" u="1"/>
        <n v="13476" u="1"/>
        <n v="13521" u="1"/>
        <n v="13563" u="1"/>
        <n v="12739" u="1"/>
        <n v="12808" u="1"/>
        <n v="19086" u="1"/>
        <n v="19087" u="1"/>
        <n v="19088" u="1"/>
        <n v="13141" u="1"/>
        <n v="13142" u="1"/>
        <n v="13209" u="1"/>
        <n v="13566" u="1"/>
        <n v="13380" u="1"/>
        <n v="13573" u="1"/>
        <n v="13012" u="1"/>
        <n v="13138" u="1"/>
        <n v="19474" u="1"/>
        <n v="12844" u="1"/>
        <n v="13017" u="1"/>
        <n v="13570" u="1"/>
        <n v="13542" u="1"/>
        <n v="13348" u="1"/>
        <n v="13288" u="1"/>
        <n v="12599" u="1"/>
        <n v="12741" u="1"/>
        <n v="19404" u="1"/>
        <n v="13349" u="1"/>
        <n v="12299" u="1"/>
        <n v="12333" u="1"/>
        <n v="12421" u="1"/>
        <n v="12442" u="1"/>
        <n v="19386" u="1"/>
        <n v="19408" u="1"/>
        <n v="12166" u="1"/>
        <n v="12795" u="1"/>
        <n v="12907" u="1"/>
        <n v="13331" u="1"/>
        <n v="12883" u="1"/>
        <n v="13019" u="1"/>
        <n v="13381" u="1"/>
        <n v="13416" u="1"/>
        <n v="19558" u="1"/>
        <n v="19137" u="1"/>
        <n v="19138" u="1"/>
        <n v="19278" u="1"/>
        <n v="19538" u="1"/>
        <n v="19416" u="1"/>
        <n v="19401" u="1"/>
        <n v="13344" u="1"/>
        <n v="13082" u="1"/>
        <n v="12529" u="1"/>
        <n v="12357" u="1"/>
        <n v="12416" u="1"/>
        <n v="12481" u="1"/>
        <n v="12539" u="1"/>
        <n v="12623" u="1"/>
        <n v="12657" u="1"/>
        <n v="12819" u="1"/>
        <n v="12876" u="1"/>
        <n v="12878" u="1"/>
        <n v="12905" u="1"/>
        <n v="12930" u="1"/>
        <n v="12937" u="1"/>
        <n v="12940" u="1"/>
        <n v="12949" u="1"/>
        <n v="12950" u="1"/>
        <n v="12984" u="1"/>
        <n v="13080" u="1"/>
        <n v="13081" u="1"/>
        <n v="13237" u="1"/>
        <n v="12378" u="1"/>
        <n v="13262" u="1"/>
        <n v="19535" u="1"/>
        <n v="19536" u="1"/>
        <n v="13300" u="1"/>
        <n v="13318" u="1"/>
        <n v="12915" u="1"/>
        <n v="13034" u="1"/>
        <n v="19272" u="1"/>
        <n v="13334" u="1"/>
        <n v="13060" u="1"/>
        <n v="13098" u="1"/>
        <n v="13258" u="1"/>
        <n v="13338" u="1"/>
        <n v="19379" u="1"/>
        <n v="12810" u="1"/>
        <n v="12811" u="1"/>
        <n v="13078" u="1"/>
        <n v="13444" u="1"/>
        <n v="13339" u="1"/>
        <n v="12781" u="1"/>
        <n v="12912" u="1"/>
        <n v="13083" u="1"/>
        <n v="13112" u="1"/>
        <n v="13113" u="1"/>
        <n v="19397" u="1"/>
        <n v="19430" u="1"/>
        <n v="12946" u="1"/>
        <n v="12992" u="1"/>
        <n v="19315" u="1"/>
        <n v="19434" u="1"/>
        <n v="19435" u="1"/>
        <n v="19436" u="1"/>
        <n v="19433" u="1"/>
        <n v="13383" u="1"/>
        <n v="19499" u="1"/>
        <n v="12426" u="1"/>
        <n v="12477" u="1"/>
        <n v="12506" u="1"/>
        <n v="12561" u="1"/>
        <n v="13230" u="1"/>
        <n v="13231" u="1"/>
        <n v="13508" u="1"/>
        <n v="13448" u="1"/>
        <n v="13223" u="1"/>
        <n v="13505" u="1"/>
        <n v="19355" u="1"/>
        <n v="12345" u="1"/>
        <n v="13251" u="1"/>
        <n v="13212" u="1"/>
        <n v="13206" u="1"/>
        <n v="13252" u="1"/>
        <n v="12956" u="1"/>
        <n v="13506" u="1"/>
        <n v="13457" u="1"/>
        <n v="13522" u="1"/>
        <n v="12829" u="1"/>
        <n v="19099" u="1"/>
        <n v="19141" u="1"/>
        <n v="19250" u="1"/>
        <n v="19267" u="1"/>
        <n v="19268" u="1"/>
        <n v="13283" u="1"/>
        <n v="11689" u="1"/>
        <n v="11827" u="1"/>
        <n v="13499" u="1"/>
        <n v="19207" u="1"/>
        <n v="19308" u="1"/>
        <n v="19311" u="1"/>
        <n v="19314" u="1"/>
        <n v="19362" u="1"/>
        <n v="13417" u="1"/>
        <n v="12966" u="1"/>
        <n v="18434" u="1"/>
        <n v="18436" u="1"/>
        <n v="18437" u="1"/>
        <n v="18438" u="1"/>
        <n v="18439" u="1"/>
        <n v="18450" u="1"/>
        <n v="18456" u="1"/>
        <n v="18476" u="1"/>
        <n v="18486" u="1"/>
        <n v="18497" u="1"/>
        <n v="18507" u="1"/>
        <n v="18512" u="1"/>
        <n v="18530" u="1"/>
        <n v="18538" u="1"/>
        <n v="18554" u="1"/>
        <n v="18558" u="1"/>
        <n v="18580" u="1"/>
        <n v="18583" u="1"/>
        <n v="18585" u="1"/>
        <n v="18592" u="1"/>
        <n v="18594" u="1"/>
        <n v="18615" u="1"/>
        <n v="18625" u="1"/>
        <n v="12942" u="1"/>
        <n v="18647" u="1"/>
        <n v="12250" u="1"/>
        <n v="12312" u="1"/>
        <n v="12374" u="1"/>
        <n v="18738" u="1"/>
        <n v="18776" u="1"/>
        <n v="19118" u="1"/>
        <n v="19239" u="1"/>
        <n v="13065" u="1"/>
        <n v="13066" u="1"/>
        <n v="12131" u="1"/>
        <n v="12244" u="1"/>
        <n v="12279" u="1"/>
        <n v="12360" u="1"/>
        <n v="13040" u="1"/>
        <n v="12238" u="1"/>
        <n v="19221" u="1"/>
        <n v="19254" u="1"/>
        <n v="19260" u="1"/>
        <n v="13031" u="1"/>
        <n v="11882" u="1"/>
        <n v="19264" u="1"/>
        <n v="19198" u="1"/>
        <n v="19199" u="1"/>
        <n v="19257" u="1"/>
        <n v="13044" u="1"/>
        <n v="12579" u="1"/>
        <n v="12711" u="1"/>
        <n v="12851" u="1"/>
        <n v="19248" u="1"/>
        <n v="19187" u="1"/>
        <n v="19247" u="1"/>
        <n v="11844" u="1"/>
        <n v="11845" u="1"/>
        <n v="11847" u="1"/>
        <n v="11987" u="1"/>
        <n v="12088" u="1"/>
        <n v="12089" u="1"/>
        <n v="12090" u="1"/>
        <n v="12091" u="1"/>
        <n v="12092" u="1"/>
        <n v="12093" u="1"/>
        <n v="12094" u="1"/>
        <n v="12095" u="1"/>
        <n v="19234" u="1"/>
        <n v="19235" u="1"/>
        <n v="13085" u="1"/>
        <n v="13021" u="1"/>
        <n v="12788" u="1"/>
        <n v="12903" u="1"/>
        <n v="12994" u="1"/>
        <n v="12248" u="1"/>
        <n v="12180" u="1"/>
        <n v="12229" u="1"/>
        <n v="12230" u="1"/>
        <n v="12293" u="1"/>
        <n v="13047" u="1"/>
        <n v="19044" u="1"/>
        <n v="19109" u="1"/>
        <n v="19121" u="1"/>
        <n v="13070" u="1"/>
        <n v="13056" u="1"/>
        <n v="18448" u="1"/>
        <n v="18517" u="1"/>
        <n v="18602" u="1"/>
        <n v="18691" u="1"/>
        <n v="12641" u="1"/>
        <n v="12642" u="1"/>
        <n v="12643" u="1"/>
        <n v="12645" u="1"/>
        <n v="12649" u="1"/>
        <n v="12651" u="1"/>
        <n v="12689" u="1"/>
        <n v="12691" u="1"/>
        <n v="12696" u="1"/>
        <n v="12697" u="1"/>
        <n v="12707" u="1"/>
        <n v="12746" u="1"/>
        <n v="12756" u="1"/>
        <n v="12757" u="1"/>
        <n v="12759" u="1"/>
        <n v="12773" u="1"/>
        <n v="12809" u="1"/>
        <n v="12813" u="1"/>
        <n v="12815" u="1"/>
        <n v="19218" u="1"/>
        <n v="19212" u="1"/>
        <n v="12637" u="1"/>
        <n v="12738" u="1"/>
        <n v="12976" u="1"/>
        <n v="13014" u="1"/>
        <n v="13035" u="1"/>
        <n v="13068" u="1"/>
        <n v="18841" u="1"/>
        <n v="18866" u="1"/>
        <n v="12387" u="1"/>
        <n v="12597" u="1"/>
        <n v="12760" u="1"/>
        <n v="13045" u="1"/>
        <n v="12013" u="1"/>
        <n v="12052" u="1"/>
        <n v="12183" u="1"/>
        <n v="19232" u="1"/>
        <n v="19175" u="1"/>
        <n v="19240" u="1"/>
        <n v="19124" u="1"/>
        <n v="19184" u="1"/>
        <n v="19192" u="1"/>
        <n v="19253" u="1"/>
        <n v="13099" u="1"/>
        <n v="13069" u="1"/>
        <n v="13076" u="1"/>
        <n v="12490" u="1"/>
        <n v="12617" u="1"/>
        <n v="12720" u="1"/>
        <n v="12636" u="1"/>
        <n v="12412" u="1"/>
        <n v="12456" u="1"/>
        <n v="12540" u="1"/>
        <n v="12628" u="1"/>
        <n v="12734" u="1"/>
        <n v="12763" u="1"/>
        <n v="12821" u="1"/>
        <n v="12916" u="1"/>
        <n v="12832" u="1"/>
        <n v="12888" u="1"/>
        <n v="19242" u="1"/>
        <n v="19258" u="1"/>
        <n v="19035" u="1"/>
        <n v="19078" u="1"/>
        <n v="13051" u="1"/>
        <n v="13091" u="1"/>
        <n v="12838" u="1"/>
        <n v="19166" u="1"/>
        <n v="18539" u="1"/>
        <n v="18586" u="1"/>
        <n v="12887" u="1"/>
        <n v="12929" u="1"/>
        <n v="13053" u="1"/>
        <n v="19209" u="1"/>
        <n v="12173" u="1"/>
        <n v="12652" u="1"/>
        <n v="12672" u="1"/>
        <n v="12727" u="1"/>
        <n v="12774" u="1"/>
        <n v="12797" u="1"/>
        <n v="12807" u="1"/>
        <n v="12934" u="1"/>
        <n v="12582" u="1"/>
        <n v="12587" u="1"/>
        <n v="12648" u="1"/>
        <n v="12690" u="1"/>
        <n v="13052" u="1"/>
        <n v="13087" u="1"/>
        <n v="18956" u="1"/>
        <n v="18957" u="1"/>
        <n v="18959" u="1"/>
        <n v="12603" u="1"/>
        <n v="12653" u="1"/>
        <n v="12791" u="1"/>
        <n v="12862" u="1"/>
        <n v="12744" u="1"/>
        <n v="12827" u="1"/>
        <n v="12873" u="1"/>
        <n v="12939" u="1"/>
        <n v="12780" u="1"/>
        <n v="12822" u="1"/>
        <n v="12880" u="1"/>
        <n v="13010" u="1"/>
        <n v="13018" u="1"/>
        <n v="18467" u="1"/>
        <n v="18495" u="1"/>
        <n v="18520" u="1"/>
        <n v="18531" u="1"/>
        <n v="18567" u="1"/>
        <n v="18663" u="1"/>
        <n v="18667" u="1"/>
        <n v="18675" u="1"/>
        <n v="18657" u="1"/>
        <n v="18678" u="1"/>
        <n v="18704" u="1"/>
        <n v="18737" u="1"/>
        <n v="18765" u="1"/>
        <n v="18787" u="1"/>
        <n v="18800" u="1"/>
        <n v="18824" u="1"/>
        <n v="18897" u="1"/>
        <n v="18906" u="1"/>
        <n v="18900" u="1"/>
        <n v="18958" u="1"/>
        <n v="19002" u="1"/>
        <n v="19085" u="1"/>
        <n v="17810" u="1"/>
        <n v="12770" u="1"/>
        <n v="12676" u="1"/>
        <n v="12736" u="1"/>
        <n v="12860" u="1"/>
        <n v="12861" u="1"/>
        <n v="12933" u="1"/>
        <n v="12935" u="1"/>
        <n v="12947" u="1"/>
        <n v="12626" u="1"/>
        <n v="12638" u="1"/>
        <n v="12639" u="1"/>
        <n v="12640" u="1"/>
        <n v="12646" u="1"/>
        <n v="12647" u="1"/>
        <n v="12662" u="1"/>
        <n v="12666" u="1"/>
        <n v="12692" u="1"/>
        <n v="12695" u="1"/>
        <n v="12700" u="1"/>
        <n v="12701" u="1"/>
        <n v="12709" u="1"/>
        <n v="12710" u="1"/>
        <n v="12722" u="1"/>
        <n v="12724" u="1"/>
        <n v="12726" u="1"/>
        <n v="12729" u="1"/>
        <n v="12747" u="1"/>
        <n v="12748" u="1"/>
        <n v="12749" u="1"/>
        <n v="12751" u="1"/>
        <n v="12752" u="1"/>
        <n v="12755" u="1"/>
        <n v="12764" u="1"/>
        <n v="12765" u="1"/>
        <n v="12776" u="1"/>
        <n v="12778" u="1"/>
        <n v="12786" u="1"/>
        <n v="12792" u="1"/>
        <n v="12798" u="1"/>
        <n v="19251" u="1"/>
        <n v="19266" u="1"/>
        <n v="18942" u="1"/>
        <n v="19189" u="1"/>
        <n v="19204" u="1"/>
        <n v="19205" u="1"/>
        <n v="19206" u="1"/>
        <n v="11707" u="1"/>
        <n v="11850" u="1"/>
        <n v="12555" u="1"/>
        <n v="13046" u="1"/>
        <n v="13084" u="1"/>
        <n v="19246" u="1"/>
        <n v="12673" u="1"/>
        <n v="12732" u="1"/>
        <n v="19215" u="1"/>
        <n v="11996" u="1"/>
        <n v="12391" u="1"/>
        <n v="18650" u="1"/>
        <n v="18687" u="1"/>
        <n v="18707" u="1"/>
        <n v="18723" u="1"/>
        <n v="12327" u="1"/>
        <n v="18777" u="1"/>
        <n v="18779" u="1"/>
        <n v="12413" u="1"/>
        <n v="18822" u="1"/>
        <n v="18825" u="1"/>
        <n v="18861" u="1"/>
        <n v="12538" u="1"/>
        <n v="18915" u="1"/>
        <n v="18927" u="1"/>
        <n v="18937" u="1"/>
        <n v="18983" u="1"/>
        <n v="19024" u="1"/>
        <n v="12743" u="1"/>
        <n v="19027" u="1"/>
        <n v="19064" u="1"/>
        <n v="12804" u="1"/>
        <n v="19083" u="1"/>
        <n v="12868" u="1"/>
        <n v="12527" u="1"/>
        <n v="12665" u="1"/>
        <n v="11145" u="1"/>
        <n v="12172" u="1"/>
        <n v="12389" u="1"/>
        <n v="13000" u="1"/>
        <n v="12450" u="1"/>
        <n v="12471" u="1"/>
        <n v="12475" u="1"/>
        <n v="12487" u="1"/>
        <n v="12507" u="1"/>
        <n v="12508" u="1"/>
        <n v="12516" u="1"/>
        <n v="12533" u="1"/>
        <n v="12578" u="1"/>
        <n v="12588" u="1"/>
        <n v="12592" u="1"/>
        <n v="19241" u="1"/>
        <n v="10224" u="1"/>
        <n v="12020" u="1"/>
        <n v="12326" u="1"/>
        <n v="13003" u="1"/>
        <n v="12478" u="1"/>
        <n v="13043" u="1"/>
        <n v="13001" u="1"/>
        <n v="12663" u="1"/>
        <n v="12969" u="1"/>
        <n v="19050" u="1"/>
        <n v="10255" u="1"/>
        <n v="10273" u="1"/>
        <n v="17658" u="1"/>
        <n v="10346" u="1"/>
        <n v="17694" u="1"/>
        <n v="10380" u="1"/>
        <n v="10471" u="1"/>
        <n v="10556" u="1"/>
        <n v="10606" u="1"/>
        <n v="10660" u="1"/>
        <n v="10670" u="1"/>
        <n v="10671" u="1"/>
        <n v="10697" u="1"/>
        <n v="10790" u="1"/>
        <n v="10858" u="1"/>
        <n v="17953" u="1"/>
        <n v="11007" u="1"/>
        <n v="11011" u="1"/>
        <n v="11040" u="1"/>
        <n v="11122" u="1"/>
        <n v="11130" u="1"/>
        <n v="11218" u="1"/>
        <n v="11288" u="1"/>
        <n v="18205" u="1"/>
        <n v="18206" u="1"/>
        <n v="11351" u="1"/>
        <n v="11383" u="1"/>
        <n v="11467" u="1"/>
        <n v="11508" u="1"/>
        <n v="11563" u="1"/>
        <n v="11586" u="1"/>
        <n v="11594" u="1"/>
        <n v="11597" u="1"/>
        <n v="18377" u="1"/>
        <n v="11725" u="1"/>
        <n v="11774" u="1"/>
        <n v="11795" u="1"/>
        <n v="18459" u="1"/>
        <n v="11833" u="1"/>
        <n v="11872" u="1"/>
        <n v="18532" u="1"/>
        <n v="11971" u="1"/>
        <n v="12026" u="1"/>
        <n v="12027" u="1"/>
        <n v="18587" u="1"/>
        <n v="12218" u="1"/>
        <n v="12303" u="1"/>
        <n v="12414" u="1"/>
        <n v="18789" u="1"/>
        <n v="18848" u="1"/>
        <n v="18849" u="1"/>
        <n v="12534" u="1"/>
        <n v="12594" u="1"/>
        <n v="12674" u="1"/>
        <n v="12680" u="1"/>
        <n v="19038" u="1"/>
        <n v="19060" u="1"/>
        <n v="12802" u="1"/>
        <n v="12835" u="1"/>
        <n v="19104" u="1"/>
        <n v="12874" u="1"/>
        <n v="12894" u="1"/>
        <n v="19144" u="1"/>
        <n v="12941" u="1"/>
        <n v="12547" u="1"/>
        <n v="12616" u="1"/>
        <n v="12768" u="1"/>
        <n v="12769" u="1"/>
        <n v="12787" u="1"/>
        <n v="12828" u="1"/>
        <n v="12847" u="1"/>
        <n v="12901" u="1"/>
        <n v="12944" u="1"/>
        <n v="12843" u="1"/>
        <n v="12816" u="1"/>
        <n v="19004" u="1"/>
        <n v="19059" u="1"/>
        <n v="19074" u="1"/>
        <n v="19076" u="1"/>
        <n v="37658" u="1"/>
        <n v="37694" u="1"/>
        <n v="37793" u="1"/>
        <n v="12846" u="1"/>
        <n v="11984" u="1"/>
        <n v="12005" u="1"/>
        <n v="12067" u="1"/>
        <n v="19103" u="1"/>
        <n v="32070" u="1"/>
        <n v="33562" u="1"/>
        <n v="34431" u="1"/>
        <n v="34659" u="1"/>
        <n v="34714" u="1"/>
        <n v="35429" u="1"/>
        <n v="35455" u="1"/>
        <n v="35457" u="1"/>
        <n v="36308" u="1"/>
        <n v="36908" u="1"/>
        <n v="11933" u="1"/>
        <n v="11949" u="1"/>
        <n v="19080" u="1"/>
        <n v="12557" u="1"/>
        <n v="12577" u="1"/>
        <n v="12716" u="1"/>
        <n v="12717" u="1"/>
        <n v="12858" u="1"/>
        <n v="12865" u="1"/>
        <n v="19096" u="1"/>
        <n v="12526" u="1"/>
        <n v="11676" u="1"/>
        <n v="11677" u="1"/>
        <n v="11678" u="1"/>
        <n v="19026" u="1"/>
        <n v="19081" u="1"/>
        <n v="12853" u="1"/>
        <n v="11772" u="1"/>
        <n v="12771" u="1"/>
        <n v="12101" u="1"/>
        <n v="11873" u="1"/>
        <n v="11874" u="1"/>
        <n v="11875" u="1"/>
        <n v="11912" u="1"/>
        <n v="11967" u="1"/>
        <n v="12024" u="1"/>
        <n v="12074" u="1"/>
        <n v="28892" u="1"/>
        <n v="12548" u="1"/>
        <n v="12609" u="1"/>
        <n v="12610" u="1"/>
        <n v="12728" u="1"/>
        <n v="12761" u="1"/>
        <n v="12845" u="1"/>
        <n v="12863" u="1"/>
        <n v="12002" u="1"/>
        <n v="19070" u="1"/>
        <n v="12824" u="1"/>
        <n v="19095" u="1"/>
        <n v="12112" u="1"/>
        <n v="12461" u="1"/>
        <n v="12812" u="1"/>
        <n v="12782" u="1"/>
        <n v="12825" u="1"/>
        <n v="12837" u="1"/>
        <n v="18739" u="1"/>
        <n v="18750" u="1"/>
        <n v="18828" u="1"/>
        <n v="12156" u="1"/>
        <n v="12675" u="1"/>
        <n v="11536" u="1"/>
        <n v="11724" u="1"/>
        <n v="11761" u="1"/>
        <n v="11883" u="1"/>
        <n v="18550" u="1"/>
        <n v="18973" u="1"/>
        <n v="18829" u="1"/>
        <n v="19092" u="1"/>
        <n v="18646" u="1"/>
        <n v="12497" u="1"/>
        <n v="12839" u="1"/>
        <n v="12864" u="1"/>
        <n v="19039" u="1"/>
        <n v="19065" u="1"/>
        <n v="12382" u="1"/>
        <n v="12228" u="1"/>
        <n v="12386" u="1"/>
        <n v="12429" u="1"/>
        <n v="12282" u="1"/>
        <n v="12181" u="1"/>
        <n v="12277" u="1"/>
        <n v="12278" u="1"/>
        <n v="12364" u="1"/>
        <n v="12619" u="1"/>
        <n v="12664" u="1"/>
        <n v="12688" u="1"/>
        <n v="19016" u="1"/>
        <n v="18775" u="1"/>
        <n v="11825" u="1"/>
        <n v="12252" u="1"/>
        <n v="12340" u="1"/>
        <n v="12464" u="1"/>
        <n v="18951" u="1"/>
        <n v="18978" u="1"/>
        <n v="12830" u="1"/>
        <n v="12560" u="1"/>
        <n v="12842" u="1"/>
        <n v="19028" u="1"/>
        <n v="18521" u="1"/>
        <n v="12708" u="1"/>
        <n v="11448" u="1"/>
        <n v="11512" u="1"/>
        <n v="18985" u="1"/>
        <n v="12369" u="1"/>
        <n v="12428" u="1"/>
        <n v="12543" u="1"/>
        <n v="12564" u="1"/>
        <n v="12400" u="1"/>
        <n v="12443" u="1"/>
        <n v="12444" u="1"/>
        <n v="18555" u="1"/>
        <n v="18574" u="1"/>
        <n v="18653" u="1"/>
        <n v="12849" u="1"/>
        <n v="18923" u="1"/>
        <n v="19098" u="1"/>
        <n v="11484" u="1"/>
        <n v="11486" u="1"/>
        <n v="12339" u="1"/>
        <n v="18834" u="1"/>
        <n v="18835" u="1"/>
        <n v="18836" u="1"/>
        <n v="12661" u="1"/>
        <n v="12823" u="1"/>
        <n v="12612" u="1"/>
        <n v="12625" u="1"/>
        <n v="12704" u="1"/>
        <n v="18481" u="1"/>
        <n v="18490" u="1"/>
        <n v="18534" u="1"/>
        <n v="18568" u="1"/>
        <n v="18595" u="1"/>
        <n v="18631" u="1"/>
        <n v="18772" u="1"/>
        <n v="18843" u="1"/>
        <n v="18547" u="1"/>
        <n v="18694" u="1"/>
        <n v="18819" u="1"/>
        <n v="18933" u="1"/>
        <n v="19013" u="1"/>
        <n v="12834" u="1"/>
        <n v="12762" u="1"/>
        <n v="12495" u="1"/>
        <n v="12575" u="1"/>
        <n v="12585" u="1"/>
        <n v="12618" u="1"/>
        <n v="19084" u="1"/>
        <n v="12567" u="1"/>
        <n v="12576" u="1"/>
        <n v="12595" u="1"/>
        <n v="12607" u="1"/>
        <n v="12398" u="1"/>
        <n v="12441" u="1"/>
        <n v="12445" u="1"/>
        <n v="12446" u="1"/>
        <n v="12447" u="1"/>
        <n v="12453" u="1"/>
        <n v="12460" u="1"/>
        <n v="12467" u="1"/>
        <n v="12469" u="1"/>
        <n v="12483" u="1"/>
        <n v="12492" u="1"/>
        <n v="12504" u="1"/>
        <n v="12510" u="1"/>
        <n v="12512" u="1"/>
        <n v="12513" u="1"/>
        <n v="12515" u="1"/>
        <n v="12518" u="1"/>
        <n v="12519" u="1"/>
        <n v="12520" u="1"/>
        <n v="12521" u="1"/>
        <n v="12522" u="1"/>
        <n v="12544" u="1"/>
        <n v="12545" u="1"/>
        <n v="12562" u="1"/>
        <n v="12569" u="1"/>
        <n v="12571" u="1"/>
        <n v="12572" u="1"/>
        <n v="12574" u="1"/>
        <n v="12581" u="1"/>
        <n v="12583" u="1"/>
        <n v="12586" u="1"/>
        <n v="12591" u="1"/>
        <n v="12600" u="1"/>
        <n v="12604" u="1"/>
        <n v="12605" u="1"/>
        <n v="12613" u="1"/>
        <n v="12614" u="1"/>
        <n v="12615" u="1"/>
        <n v="12620" u="1"/>
        <n v="12621" u="1"/>
        <n v="12622" u="1"/>
        <n v="19071" u="1"/>
        <n v="18833" u="1"/>
        <n v="18940" u="1"/>
        <n v="18941" u="1"/>
        <n v="19066" u="1"/>
        <n v="19067" u="1"/>
        <n v="19068" u="1"/>
        <n v="19090" u="1"/>
        <n v="12671" u="1"/>
        <n v="12856" u="1"/>
        <n v="12848" u="1"/>
        <n v="12420" u="1"/>
        <n v="12498" u="1"/>
        <n v="19093" u="1"/>
        <n v="12866" u="1"/>
        <n v="12602" u="1"/>
        <n v="19053" u="1"/>
        <n v="12288" u="1"/>
        <n v="11591" u="1"/>
        <n v="11658" u="1"/>
        <n v="11712" u="1"/>
        <n v="11727" u="1"/>
        <n v="11911" u="1"/>
        <n v="11946" u="1"/>
        <n v="11965" u="1"/>
        <n v="12087" u="1"/>
        <n v="18744" u="1"/>
        <n v="18930" u="1"/>
        <n v="18950" u="1"/>
        <n v="19036" u="1"/>
        <n v="19058" u="1"/>
        <n v="18953" u="1"/>
        <n v="19062" u="1"/>
        <n v="18638" u="1"/>
        <n v="18640" u="1"/>
        <n v="18641" u="1"/>
        <n v="18642" u="1"/>
        <n v="18644" u="1"/>
        <n v="18645" u="1"/>
        <n v="11694" u="1"/>
        <n v="11852" u="1"/>
        <n v="11877" u="1"/>
        <n v="19029" u="1"/>
        <n v="18946" u="1"/>
        <n v="19032" u="1"/>
        <n v="11729" u="1"/>
        <n v="11731" u="1"/>
        <n v="11732" u="1"/>
        <n v="11734" u="1"/>
        <n v="11763" u="1"/>
        <n v="12793" u="1"/>
        <n v="19010" u="1"/>
        <n v="19011" u="1"/>
        <n v="19045" u="1"/>
        <n v="19046" u="1"/>
        <n v="12742" u="1"/>
        <n v="12789" u="1"/>
        <n v="19055" u="1"/>
        <n v="18935" u="1"/>
        <n v="18967" u="1"/>
        <n v="19049" u="1"/>
        <n v="19056" u="1"/>
        <n v="12777" u="1"/>
        <n v="12678" u="1"/>
        <n v="12799" u="1"/>
        <n v="11823" u="1"/>
        <n v="11988" u="1"/>
        <n v="11989" u="1"/>
        <n v="11991" u="1"/>
        <n v="11993" u="1"/>
        <n v="12047" u="1"/>
        <n v="12055" u="1"/>
        <n v="12072" u="1"/>
        <n v="12099" u="1"/>
        <n v="12100" u="1"/>
        <n v="12108" u="1"/>
        <n v="12109" u="1"/>
        <n v="12129" u="1"/>
        <n v="12137" u="1"/>
        <n v="12138" u="1"/>
        <n v="12162" u="1"/>
        <n v="12170" u="1"/>
        <n v="12189" u="1"/>
        <n v="12200" u="1"/>
        <n v="12213" u="1"/>
        <n v="12214" u="1"/>
        <n v="12215" u="1"/>
        <n v="12225" u="1"/>
        <n v="12268" u="1"/>
        <n v="12270" u="1"/>
        <n v="12271" u="1"/>
        <n v="12272" u="1"/>
        <n v="12276" u="1"/>
        <n v="12341" u="1"/>
        <n v="12343" u="1"/>
        <n v="12366" u="1"/>
        <n v="12395" u="1"/>
        <n v="12396" u="1"/>
        <n v="12403" u="1"/>
        <n v="12411" u="1"/>
        <n v="12455" u="1"/>
        <n v="19043" u="1"/>
        <n v="12018" u="1"/>
        <n v="12124" u="1"/>
        <n v="12177" u="1"/>
        <n v="12358" u="1"/>
        <n v="12468" u="1"/>
        <n v="12549" u="1"/>
        <n v="12608" u="1"/>
        <n v="12627" u="1"/>
        <n v="12658" u="1"/>
        <n v="12694" u="1"/>
        <n v="12715" u="1"/>
        <n v="12753" u="1"/>
        <n v="18974" u="1"/>
        <n v="12745" u="1"/>
        <n v="12794" u="1"/>
        <n v="18966" u="1"/>
        <n v="12766" u="1"/>
        <n v="12737" u="1"/>
        <n v="19015" u="1"/>
        <n v="19047" u="1"/>
        <n v="18593" u="1"/>
        <n v="18677" u="1"/>
        <n v="18688" u="1"/>
        <n v="18771" u="1"/>
        <n v="18804" u="1"/>
        <n v="18842" u="1"/>
        <n v="18868" u="1"/>
        <n v="11697" u="1"/>
        <n v="12530" u="1"/>
        <n v="12783" u="1"/>
        <n v="11622" u="1"/>
        <n v="12754" u="1"/>
        <n v="12785" u="1"/>
        <n v="12758" u="1"/>
        <n v="12256" u="1"/>
        <n v="12258" u="1"/>
        <n v="12260" u="1"/>
        <n v="12261" u="1"/>
        <n v="12784" u="1"/>
        <n v="12565" u="1"/>
        <n v="18621" u="1"/>
        <n v="18622" u="1"/>
        <n v="18623" u="1"/>
        <n v="12259" u="1"/>
        <n v="18732" u="1"/>
        <n v="18734" u="1"/>
        <n v="12302" u="1"/>
        <n v="12448" u="1"/>
        <n v="12407" u="1"/>
        <n v="12410" u="1"/>
        <n v="12511" u="1"/>
        <n v="12568" u="1"/>
        <n v="12573" u="1"/>
        <n v="12465" u="1"/>
        <n v="12470" u="1"/>
        <n v="12499" u="1"/>
        <n v="17956" u="1"/>
        <n v="18058" u="1"/>
        <n v="18201" u="1"/>
        <n v="18241" u="1"/>
        <n v="18256" u="1"/>
        <n v="18341" u="1"/>
        <n v="18383" u="1"/>
        <n v="18391" u="1"/>
        <n v="18426" u="1"/>
        <n v="18442" u="1"/>
        <n v="18470" u="1"/>
        <n v="12772" u="1"/>
        <n v="19051" u="1"/>
        <n v="12775" u="1"/>
        <n v="19063" u="1"/>
        <n v="18948" u="1"/>
        <n v="12570" u="1"/>
        <n v="12167" u="1"/>
        <n v="12295" u="1"/>
        <n v="12309" u="1"/>
        <n v="12801" u="1"/>
        <n v="12451" u="1"/>
        <n v="18200" u="1"/>
        <n v="18218" u="1"/>
        <n v="18219" u="1"/>
        <n v="18220" u="1"/>
        <n v="18221" u="1"/>
        <n v="18239" u="1"/>
        <n v="18242" u="1"/>
        <n v="18251" u="1"/>
        <n v="18254" u="1"/>
        <n v="18255" u="1"/>
        <n v="18271" u="1"/>
        <n v="18279" u="1"/>
        <n v="18280" u="1"/>
        <n v="18281" u="1"/>
        <n v="18283" u="1"/>
        <n v="18287" u="1"/>
        <n v="18300" u="1"/>
        <n v="18309" u="1"/>
        <n v="18324" u="1"/>
        <n v="18327" u="1"/>
        <n v="18337" u="1"/>
        <n v="18342" u="1"/>
        <n v="18345" u="1"/>
        <n v="18355" u="1"/>
        <n v="18363" u="1"/>
        <n v="18368" u="1"/>
        <n v="18370" u="1"/>
        <n v="18371" u="1"/>
        <n v="18374" u="1"/>
        <n v="18387" u="1"/>
        <n v="18393" u="1"/>
        <n v="18406" u="1"/>
        <n v="18422" u="1"/>
        <n v="18423" u="1"/>
        <n v="18425" u="1"/>
        <n v="18428" u="1"/>
        <n v="18952" u="1"/>
        <n v="12494" u="1"/>
        <n v="18924" u="1"/>
        <n v="18949" u="1"/>
        <n v="18758" u="1"/>
        <n v="11389" u="1"/>
        <n v="11446" u="1"/>
        <n v="11511" u="1"/>
        <n v="11574" u="1"/>
        <n v="11650" u="1"/>
        <n v="11702" u="1"/>
        <n v="18430" u="1"/>
        <n v="12474" u="1"/>
        <n v="12551" u="1"/>
        <n v="18461" u="1"/>
      </sharedItems>
    </cacheField>
    <cacheField name="V" numFmtId="3">
      <sharedItems containsSemiMixedTypes="0" containsString="0" containsNumber="1" containsInteger="1" minValue="0" maxValue="13"/>
    </cacheField>
    <cacheField name="Emision" numFmtId="174">
      <sharedItems containsSemiMixedTypes="0" containsNonDate="0" containsDate="1" containsString="0" minDate="2024-06-11T00:00:00" maxDate="2025-12-06T00:00:00"/>
    </cacheField>
    <cacheField name="Vencimiento" numFmtId="174">
      <sharedItems containsSemiMixedTypes="0" containsNonDate="0" containsDate="1" containsString="0" minDate="2022-02-04T00:00:00" maxDate="2026-01-05T00:00:00" count="8000">
        <d v="2025-11-16T00:00:00"/>
        <d v="2025-11-19T00:00:00"/>
        <d v="2025-11-27T00:00:00"/>
        <d v="2025-12-10T00:00:00"/>
        <d v="2025-12-18T00:00:00"/>
        <d v="2025-12-09T00:00:00"/>
        <d v="2025-12-21T00:00:00"/>
        <d v="2025-12-26T00:00:00"/>
        <d v="2025-12-28T00:00:00"/>
        <d v="2025-12-29T00:00:00"/>
        <d v="2026-01-03T00:00:00"/>
        <d v="2025-09-03T00:00:00"/>
        <d v="2025-11-07T00:00:00"/>
        <d v="2025-11-08T00:00:00"/>
        <d v="2025-11-09T00:00:00"/>
        <d v="2025-11-10T00:00:00"/>
        <d v="2025-11-13T00:00:00"/>
        <d v="2025-11-14T00:00:00"/>
        <d v="2025-11-15T00:00:00"/>
        <d v="2025-11-17T00:00:00"/>
        <d v="2025-11-20T00:00:00"/>
        <d v="2025-11-21T00:00:00"/>
        <d v="2025-11-22T00:00:00"/>
        <d v="2025-11-23T00:00:00"/>
        <d v="2025-11-24T00:00:00"/>
        <d v="2025-11-26T00:00:00"/>
        <d v="2025-11-29T00:00:00"/>
        <d v="2025-11-30T00:00:00"/>
        <d v="2025-12-01T00:00:00"/>
        <d v="2025-12-04T00:00:00"/>
        <d v="2025-12-05T00:00:00"/>
        <d v="2025-12-06T00:00:00"/>
        <d v="2025-12-07T00:00:00"/>
        <d v="2025-12-08T00:00:00"/>
        <d v="2025-12-11T00:00:00"/>
        <d v="2025-12-12T00:00:00"/>
        <d v="2025-12-13T00:00:00"/>
        <d v="2025-12-14T00:00:00"/>
        <d v="2025-12-15T00:00:00"/>
        <d v="2025-12-19T00:00:00"/>
        <d v="2025-12-20T00:00:00"/>
        <d v="2025-12-22T00:00:00"/>
        <d v="2025-12-24T00:00:00"/>
        <d v="2025-12-25T00:00:00"/>
        <d v="2025-12-27T00:00:00"/>
        <d v="2025-12-31T00:00:00"/>
        <d v="2026-01-01T00:00:00"/>
        <d v="2026-01-02T00:00:00"/>
        <d v="2026-01-04T00:00:00"/>
        <d v="2025-09-18T00:00:00"/>
        <d v="2025-11-12T00:00:00"/>
        <d v="2025-12-03T00:00:00"/>
        <d v="2025-10-28T00:00:00"/>
        <d v="2025-09-26T00:00:00"/>
        <d v="2025-11-25T00:00:00"/>
        <d v="2025-12-02T00:00:00"/>
        <d v="2025-10-18T00:00:00"/>
        <d v="2025-10-22T00:00:00"/>
        <d v="2025-12-30T00:00:00"/>
        <d v="2025-04-26T00:00:00"/>
        <d v="2025-07-20T00:00:00"/>
        <d v="2025-09-10T00:00:00"/>
        <d v="2025-10-10T00:00:00"/>
        <d v="2025-10-29T00:00:00"/>
        <d v="2025-10-07T00:00:00"/>
        <d v="2025-10-21T00:00:00"/>
        <d v="2025-11-01T00:00:00"/>
        <d v="2025-09-25T00:00:00"/>
        <d v="2025-10-03T00:00:00"/>
        <d v="2025-10-08T00:00:00"/>
        <d v="2025-04-16T00:00:00"/>
        <d v="2025-04-22T00:00:00"/>
        <d v="2025-08-31T00:00:00"/>
        <d v="2025-12-23T00:00:00"/>
        <d v="2025-10-24T00:00:00"/>
        <d v="2025-11-28T00:00:00"/>
        <d v="2025-12-16T00:00:00"/>
        <d v="2025-10-11T00:00:00"/>
        <d v="2024-07-11T00:00:00"/>
        <d v="2024-07-17T00:00:00"/>
        <d v="2024-07-21T00:00:00"/>
        <d v="2024-06-25T00:00:00"/>
        <d v="2024-07-24T00:00:00"/>
        <d v="2024-07-27T00:00:00"/>
        <d v="2024-08-01T00:00:00"/>
        <d v="2024-08-07T00:00:00"/>
        <d v="2024-08-14T00:00:00"/>
        <d v="2025-07-10T00:00:00"/>
        <d v="2025-07-11T00:00:00"/>
        <d v="2025-07-23T00:00:00"/>
        <d v="2024-11-11T00:00:00"/>
        <d v="2025-08-02T00:00:00"/>
        <d v="2025-09-01T00:00:00"/>
        <d v="2025-09-30T00:00:00"/>
        <d v="2025-10-05T00:00:00"/>
        <d v="2025-10-12T00:00:00"/>
        <d v="2025-10-20T00:00:00"/>
        <d v="2025-11-05T00:00:00"/>
        <d v="2025-08-21T00:00:00"/>
        <d v="2025-10-19T00:00:00"/>
        <d v="2025-11-11T00:00:00"/>
        <d v="2025-11-02T00:00:00"/>
        <d v="2025-12-17T00:00:00"/>
        <d v="2025-10-09T00:00:00"/>
        <d v="2025-10-31T00:00:00"/>
        <d v="2025-09-09T00:00:00"/>
        <d v="2025-10-15T00:00:00"/>
        <d v="2024-12-08T00:00:00"/>
        <d v="2024-12-11T00:00:00"/>
        <d v="2024-12-12T00:00:00"/>
        <d v="2024-12-25T00:00:00"/>
        <d v="2024-12-28T00:00:00"/>
        <d v="2024-12-29T00:00:00"/>
        <d v="2024-12-31T00:00:00"/>
        <d v="2025-01-01T00:00:00"/>
        <d v="2025-02-02T00:00:00"/>
        <d v="2025-02-05T00:00:00"/>
        <d v="2024-10-16T00:00:00"/>
        <d v="2025-05-23T00:00:00"/>
        <d v="2025-07-04T00:00:00"/>
        <d v="2025-09-13T00:00:00"/>
        <d v="2025-10-16T00:00:00"/>
        <d v="2025-10-17T00:00:00"/>
        <d v="2025-10-30T00:00:00"/>
        <d v="2025-10-23T00:00:00"/>
        <d v="2025-08-17T00:00:00"/>
        <d v="2024-12-01T00:00:00"/>
        <d v="2025-03-01T00:00:00"/>
        <d v="2025-03-07T00:00:00"/>
        <d v="2025-03-09T00:00:00"/>
        <d v="2025-03-15T00:00:00"/>
        <d v="2025-09-21T00:00:00"/>
        <d v="2025-09-23T00:00:00"/>
        <d v="2025-02-08T00:00:00"/>
        <d v="2025-02-12T00:00:00"/>
        <d v="2025-02-13T00:00:00"/>
        <d v="2025-02-17T00:00:00"/>
        <d v="2025-02-19T00:00:00"/>
        <d v="2025-02-21T00:00:00"/>
        <d v="2025-06-29T00:00:00"/>
        <d v="2025-10-27T00:00:00"/>
        <d v="2025-10-04T00:00:00"/>
        <d v="2025-03-06T00:00:00"/>
        <d v="2025-03-20T00:00:00"/>
        <d v="2025-03-21T00:00:00"/>
        <d v="2025-03-29T00:00:00"/>
        <d v="2025-05-29T00:00:00"/>
        <d v="2025-06-01T00:00:00"/>
        <d v="2025-06-05T00:00:00"/>
        <d v="2025-06-08T00:00:00"/>
        <d v="2025-06-09T00:00:00"/>
        <d v="2025-06-13T00:00:00"/>
        <d v="2025-06-16T00:00:00"/>
        <d v="2025-06-19T00:00:00"/>
        <d v="2025-06-22T00:00:00"/>
        <d v="2025-07-25T00:00:00"/>
        <d v="2025-09-12T00:00:00"/>
        <d v="2025-10-26T00:00:00"/>
        <d v="2025-11-03T00:00:00"/>
        <d v="2025-09-24T00:00:00" u="1"/>
        <d v="2025-10-02T00:00:00" u="1"/>
        <d v="2025-08-12T00:00:00" u="1"/>
        <d v="2025-10-25T00:00:00" u="1"/>
        <d v="2025-08-28T00:00:00" u="1"/>
        <d v="2025-09-05T00:00:00" u="1"/>
        <d v="2025-09-06T00:00:00" u="1"/>
        <d v="2025-09-11T00:00:00" u="1"/>
        <d v="2025-09-16T00:00:00" u="1"/>
        <d v="2025-09-19T00:00:00" u="1"/>
        <d v="2025-09-20T00:00:00" u="1"/>
        <d v="2025-09-27T00:00:00" u="1"/>
        <d v="2025-09-28T00:00:00" u="1"/>
        <d v="2025-10-01T00:00:00" u="1"/>
        <d v="2025-11-04T00:00:00" u="1"/>
        <d v="2025-11-06T00:00:00" u="1"/>
        <d v="2025-11-16T05:37:47" u="1"/>
        <d v="2025-11-19T11:41:53" u="1"/>
        <d v="2025-11-27T12:04:08" u="1"/>
        <d v="2025-12-10T11:18:50" u="1"/>
        <d v="2025-11-30T10:52:11" u="1"/>
        <d v="2025-12-21T09:41:08" u="1"/>
        <d v="2025-12-26T07:19:43" u="1"/>
        <d v="2025-09-03T07:13:10" u="1"/>
        <d v="2025-11-07T06:29:24" u="1"/>
        <d v="2025-11-07T06:43:17" u="1"/>
        <d v="2025-11-07T09:05:52" u="1"/>
        <d v="2025-11-08T07:21:48" u="1"/>
        <d v="2025-11-08T07:26:30" u="1"/>
        <d v="2025-11-08T08:43:53" u="1"/>
        <d v="2025-11-09T06:18:50" u="1"/>
        <d v="2025-11-09T07:59:28" u="1"/>
        <d v="2025-11-09T08:03:33" u="1"/>
        <d v="2025-11-09T08:08:04" u="1"/>
        <d v="2025-11-09T09:26:32" u="1"/>
        <d v="2025-11-09T11:02:44" u="1"/>
        <d v="2025-11-10T06:35:09" u="1"/>
        <d v="2025-11-13T06:40:57" u="1"/>
        <d v="2025-11-13T07:35:51" u="1"/>
        <d v="2025-11-13T07:49:34" u="1"/>
        <d v="2025-11-13T08:13:06" u="1"/>
        <d v="2025-11-13T09:03:22" u="1"/>
        <d v="2025-11-14T07:25:41" u="1"/>
        <d v="2025-11-14T07:28:14" u="1"/>
        <d v="2025-11-14T07:29:38" u="1"/>
        <d v="2025-11-15T08:33:26" u="1"/>
        <d v="2025-11-15T08:48:21" u="1"/>
        <d v="2025-11-16T07:32:08" u="1"/>
        <d v="2025-11-16T07:35:15" u="1"/>
        <d v="2025-11-16T07:37:29" u="1"/>
        <d v="2025-11-16T10:42:05" u="1"/>
        <d v="2025-11-17T07:34:34" u="1"/>
        <d v="2025-11-17T08:11:19" u="1"/>
        <d v="2025-11-17T08:40:57" u="1"/>
        <d v="2025-11-19T06:20:04" u="1"/>
        <d v="2025-11-19T06:57:21" u="1"/>
        <d v="2025-11-19T07:52:04" u="1"/>
        <d v="2025-11-20T07:40:20" u="1"/>
        <d v="2025-11-20T07:44:33" u="1"/>
        <d v="2025-11-20T08:15:37" u="1"/>
        <d v="2025-11-21T06:51:09" u="1"/>
        <d v="2025-11-21T08:30:25" u="1"/>
        <d v="2025-11-21T08:43:49" u="1"/>
        <d v="2025-11-21T09:04:02" u="1"/>
        <d v="2025-11-22T06:12:29" u="1"/>
        <d v="2025-11-22T06:15:46" u="1"/>
        <d v="2025-11-22T07:39:42" u="1"/>
        <d v="2025-11-23T08:34:15" u="1"/>
        <d v="2025-11-23T08:58:31" u="1"/>
        <d v="2025-11-23T09:04:52" u="1"/>
        <d v="2025-11-24T06:46:44" u="1"/>
        <d v="2025-11-24T07:06:15" u="1"/>
        <d v="2025-11-24T08:02:26" u="1"/>
        <d v="2025-11-26T06:54:00" u="1"/>
        <d v="2025-11-26T06:57:21" u="1"/>
        <d v="2025-11-26T07:00:46" u="1"/>
        <d v="2025-11-26T07:02:09" u="1"/>
        <d v="2025-11-26T07:02:57" u="1"/>
        <d v="2025-11-26T07:04:21" u="1"/>
        <d v="2025-11-26T07:11:49" u="1"/>
        <d v="2025-11-26T07:24:20" u="1"/>
        <d v="2025-11-27T06:46:02" u="1"/>
        <d v="2025-11-27T06:46:58" u="1"/>
        <d v="2025-11-27T06:49:50" u="1"/>
        <d v="2025-11-27T07:44:53" u="1"/>
        <d v="2025-11-29T09:24:27" u="1"/>
        <d v="2025-11-30T08:39:08" u="1"/>
        <d v="2025-11-30T13:56:06" u="1"/>
        <d v="2025-12-01T07:22:24" u="1"/>
        <d v="2025-12-01T07:26:36" u="1"/>
        <d v="2025-12-01T07:35:51" u="1"/>
        <d v="2025-12-01T07:36:58" u="1"/>
        <d v="2025-12-01T09:02:27" u="1"/>
        <d v="2025-12-04T06:53:38" u="1"/>
        <d v="2025-12-04T07:00:55" u="1"/>
        <d v="2025-12-05T06:49:33" u="1"/>
        <d v="2025-12-05T06:52:31" u="1"/>
        <d v="2025-12-05T06:55:02" u="1"/>
        <d v="2025-12-05T06:55:56" u="1"/>
        <d v="2025-12-05T08:35:51" u="1"/>
        <d v="2025-12-05T09:02:50" u="1"/>
        <d v="2025-12-06T05:36:07" u="1"/>
        <d v="2025-12-06T06:18:12" u="1"/>
        <d v="2025-12-06T08:11:41" u="1"/>
        <d v="2025-12-06T08:40:22" u="1"/>
        <d v="2025-12-07T06:39:38" u="1"/>
        <d v="2025-12-07T07:13:31" u="1"/>
        <d v="2025-12-07T07:15:00" u="1"/>
        <d v="2025-12-07T07:46:29" u="1"/>
        <d v="2025-12-08T06:06:17" u="1"/>
        <d v="2025-12-08T07:27:55" u="1"/>
        <d v="2025-12-08T07:30:00" u="1"/>
        <d v="2025-12-08T07:33:11" u="1"/>
        <d v="2025-12-08T07:49:43" u="1"/>
        <d v="2025-12-08T08:23:17" u="1"/>
        <d v="2025-12-08T08:44:19" u="1"/>
        <d v="2025-12-10T06:37:20" u="1"/>
        <d v="2025-12-11T06:50:04" u="1"/>
        <d v="2025-12-11T07:32:52" u="1"/>
        <d v="2025-12-12T06:56:01" u="1"/>
        <d v="2025-12-12T07:05:54" u="1"/>
        <d v="2025-12-12T08:03:48" u="1"/>
        <d v="2025-12-13T06:51:25" u="1"/>
        <d v="2025-12-13T07:02:06" u="1"/>
        <d v="2025-12-13T07:07:26" u="1"/>
        <d v="2025-12-13T07:10:13" u="1"/>
        <d v="2025-12-13T07:13:36" u="1"/>
        <d v="2025-12-13T07:21:47" u="1"/>
        <d v="2025-12-14T07:37:33" u="1"/>
        <d v="2025-12-15T07:32:47" u="1"/>
        <d v="2025-12-15T07:34:17" u="1"/>
        <d v="2025-12-15T08:30:34" u="1"/>
        <d v="2025-12-15T08:31:20" u="1"/>
        <d v="2025-12-18T07:50:36" u="1"/>
        <d v="2025-12-18T08:09:44" u="1"/>
        <d v="2025-12-19T06:11:11" u="1"/>
        <d v="2025-12-19T06:13:48" u="1"/>
        <d v="2025-12-19T06:19:51" u="1"/>
        <d v="2025-12-19T06:58:15" u="1"/>
        <d v="2025-12-20T07:02:37" u="1"/>
        <d v="2025-12-20T07:15:07" u="1"/>
        <d v="2025-12-20T07:18:46" u="1"/>
        <d v="2025-12-20T07:19:52" u="1"/>
        <d v="2025-12-20T07:24:44" u="1"/>
        <d v="2025-12-20T08:47:00" u="1"/>
        <d v="2025-12-20T09:03:13" u="1"/>
        <d v="2025-12-22T07:51:57" u="1"/>
        <d v="2025-12-22T07:59:07" u="1"/>
        <d v="2025-12-22T08:10:51" u="1"/>
        <d v="2025-12-22T08:13:37" u="1"/>
        <d v="2025-12-22T08:18:14" u="1"/>
        <d v="2025-12-22T08:28:56" u="1"/>
        <d v="2025-12-22T08:32:27" u="1"/>
        <d v="2025-12-24T06:51:42" u="1"/>
        <d v="2025-12-24T06:59:45" u="1"/>
        <d v="2025-12-24T07:15:48" u="1"/>
        <d v="2025-12-25T06:19:11" u="1"/>
        <d v="2025-12-25T07:37:25" u="1"/>
        <d v="2025-12-26T07:11:15" u="1"/>
        <d v="2025-12-26T07:12:01" u="1"/>
        <d v="2025-12-26T07:17:52" u="1"/>
        <d v="2025-12-27T07:05:40" u="1"/>
        <d v="2025-12-27T08:04:56" u="1"/>
        <d v="2025-09-18T12:18:55" u="1"/>
        <d v="2025-11-12T13:58:01" u="1"/>
        <d v="2025-12-05T14:14:24" u="1"/>
        <d v="2025-11-28T06:59:52" u="1"/>
        <d v="2025-10-28T11:26:14" u="1"/>
        <d v="2025-11-19T04:31:14" u="1"/>
        <d v="2025-11-25T04:56:42" u="1"/>
        <d v="2025-09-26T10:18:54" u="1"/>
        <d v="2025-11-20T07:52:16" u="1"/>
        <d v="2025-11-27T08:11:48" u="1"/>
        <d v="2025-12-03T07:25:34" u="1"/>
        <d v="2025-11-28T14:23:32" u="1"/>
        <d v="2025-12-06T06:10:43" u="1"/>
        <d v="2025-12-14T04:54:02" u="1"/>
        <d v="2025-12-19T06:07:50" u="1"/>
        <d v="2025-12-19T14:36:57" u="1"/>
        <d v="2025-12-20T06:50:57" u="1"/>
        <d v="2025-12-20T12:05:15" u="1"/>
        <d v="2025-12-21T05:52:55" u="1"/>
        <d v="2025-12-24T07:27:53" u="1"/>
        <d v="2025-12-24T12:40:47" u="1"/>
        <d v="2025-12-26T06:29:46" u="1"/>
        <d v="2025-11-19T06:51:18" u="1"/>
        <d v="2025-11-14T06:42:32" u="1"/>
        <d v="2025-11-25T09:21:37" u="1"/>
        <d v="2025-11-19T07:55:07" u="1"/>
        <d v="2025-11-28T14:09:48" u="1"/>
        <d v="2025-11-20T06:02:40" u="1"/>
        <d v="2025-11-28T07:03:28" u="1"/>
        <d v="2025-11-28T07:04:46" u="1"/>
        <d v="2025-11-27T06:28:06" u="1"/>
        <d v="2025-12-02T07:27:02" u="1"/>
        <d v="2025-11-20T10:25:15" u="1"/>
        <d v="2025-11-26T10:39:43" u="1"/>
        <d v="2025-11-27T11:35:03" u="1"/>
        <d v="2025-12-01T11:42:18" u="1"/>
        <d v="2025-12-08T11:08:38" u="1"/>
        <d v="2025-12-11T12:56:31" u="1"/>
        <d v="2025-12-12T12:22:36" u="1"/>
        <d v="2025-12-15T10:45:16" u="1"/>
        <d v="2025-12-18T10:22:00" u="1"/>
        <d v="2025-12-22T10:56:38" u="1"/>
        <d v="2025-10-18T09:46:44" u="1"/>
        <d v="2025-10-22T07:11:20" u="1"/>
        <d v="2025-11-14T06:53:24" u="1"/>
        <d v="2025-11-15T06:14:46" u="1"/>
        <d v="2025-11-19T07:49:10" u="1"/>
        <d v="2025-11-21T09:12:44" u="1"/>
        <d v="2025-11-22T08:09:45" u="1"/>
        <d v="2025-11-26T06:15:03" u="1"/>
        <d v="2025-11-28T07:33:20" u="1"/>
        <d v="2025-11-27T13:19:46" u="1"/>
        <d v="2025-11-30T07:32:45" u="1"/>
        <d v="2025-11-16T08:13:23" u="1"/>
        <d v="2025-11-26T07:16:51" u="1"/>
        <d v="2025-12-05T06:45:56" u="1"/>
        <d v="2025-12-13T07:12:36" u="1"/>
        <d v="2025-12-20T08:05:40" u="1"/>
        <d v="2025-11-29T15:32:03" u="1"/>
        <d v="2025-11-30T17:11:53" u="1"/>
        <d v="2025-11-30T17:27:53" u="1"/>
        <d v="2025-11-30T17:31:40" u="1"/>
        <d v="2025-11-30T17:35:20" u="1"/>
        <d v="2025-12-14T13:21:41" u="1"/>
        <d v="2025-12-15T05:30:57" u="1"/>
        <d v="2025-12-15T05:33:13" u="1"/>
        <d v="2025-12-15T05:37:23" u="1"/>
        <d v="2025-12-15T05:44:58" u="1"/>
        <d v="2025-12-15T05:47:02" u="1"/>
        <d v="2025-12-15T05:48:15" u="1"/>
        <d v="2025-12-15T05:49:51" u="1"/>
        <d v="2025-12-15T05:51:31" u="1"/>
        <d v="2025-12-15T05:52:17" u="1"/>
        <d v="2025-12-15T05:55:03" u="1"/>
        <d v="2025-12-15T05:57:37" u="1"/>
        <d v="2025-12-15T06:01:32" u="1"/>
        <d v="2025-12-15T06:03:19" u="1"/>
        <d v="2025-12-15T06:04:29" u="1"/>
        <d v="2025-12-15T06:05:36" u="1"/>
        <d v="2025-12-15T06:07:12" u="1"/>
        <d v="2025-12-15T06:08:16" u="1"/>
        <d v="2025-12-15T10:50:14" u="1"/>
        <d v="2025-12-15T10:51:21" u="1"/>
        <d v="2025-12-15T10:52:26" u="1"/>
        <d v="2025-12-15T10:55:50" u="1"/>
        <d v="2025-12-15T10:57:01" u="1"/>
        <d v="2025-12-15T10:58:46" u="1"/>
        <d v="2025-12-15T10:59:49" u="1"/>
        <d v="2025-12-15T11:01:21" u="1"/>
        <d v="2025-12-15T11:03:07" u="1"/>
        <d v="2025-12-15T11:05:00" u="1"/>
        <d v="2025-12-15T11:06:46" u="1"/>
        <d v="2025-12-15T11:09:50" u="1"/>
        <d v="2025-12-15T11:11:03" u="1"/>
        <d v="2025-12-15T11:13:08" u="1"/>
        <d v="2025-12-15T11:14:36" u="1"/>
        <d v="2025-12-15T11:15:49" u="1"/>
        <d v="2025-12-15T11:45:03" u="1"/>
        <d v="2025-12-25T08:01:33" u="1"/>
        <d v="2025-12-25T08:15:17" u="1"/>
        <d v="2025-12-25T08:17:42" u="1"/>
        <d v="2025-12-25T08:19:07" u="1"/>
        <d v="2025-12-25T08:20:45" u="1"/>
        <d v="2025-12-25T09:06:55" u="1"/>
        <d v="2025-12-25T09:08:38" u="1"/>
        <d v="2025-12-25T09:13:38" u="1"/>
        <d v="2025-12-25T10:25:10" u="1"/>
        <d v="2025-12-25T10:27:03" u="1"/>
        <d v="2025-12-25T10:28:24" u="1"/>
        <d v="2025-12-25T10:29:55" u="1"/>
        <d v="2025-12-25T10:32:42" u="1"/>
        <d v="2025-12-25T10:34:31" u="1"/>
        <d v="2025-12-25T10:35:37" u="1"/>
        <d v="2025-12-25T10:36:44" u="1"/>
        <d v="2025-12-25T10:38:48" u="1"/>
        <d v="2025-12-25T10:40:17" u="1"/>
        <d v="2025-12-25T10:42:05" u="1"/>
        <d v="2025-12-25T10:44:34" u="1"/>
        <d v="2025-12-25T10:45:21" u="1"/>
        <d v="2025-12-25T10:46:28" u="1"/>
        <d v="2025-12-25T10:47:46" u="1"/>
        <d v="2025-12-25T10:49:50" u="1"/>
        <d v="2025-12-25T10:50:56" u="1"/>
        <d v="2025-12-25T10:52:06" u="1"/>
        <d v="2025-12-25T10:53:28" u="1"/>
        <d v="2025-12-25T10:54:37" u="1"/>
        <d v="2025-12-25T10:56:14" u="1"/>
        <d v="2025-12-25T10:57:52" u="1"/>
        <d v="2025-12-25T10:59:46" u="1"/>
        <d v="2025-12-25T11:04:45" u="1"/>
        <d v="2025-12-25T11:05:31" u="1"/>
        <d v="2025-12-25T11:06:32" u="1"/>
        <d v="2025-12-25T11:20:55" u="1"/>
        <d v="2025-11-16T10:39:15" u="1"/>
        <d v="2025-04-26T09:02:30" u="1"/>
        <d v="2025-07-20T10:40:33" u="1"/>
        <d v="2025-09-10T11:37:56" u="1"/>
        <d v="2025-09-12T10:21:34" u="1"/>
        <d v="2025-09-24T08:00:29" u="1"/>
        <d v="2025-09-25T10:10:42" u="1"/>
        <d v="2025-09-26T09:43:37" u="1"/>
        <d v="2025-09-30T09:27:08" u="1"/>
        <d v="2025-10-02T12:10:14" u="1"/>
        <d v="2025-10-10T11:17:04" u="1"/>
        <d v="2025-10-12T10:07:35" u="1"/>
        <d v="2025-10-29T10:49:54" u="1"/>
        <d v="2025-10-29T10:56:48" u="1"/>
        <d v="2025-11-05T11:05:37" u="1"/>
        <d v="2025-11-11T11:57:43" u="1"/>
        <d v="2025-11-12T10:55:05" u="1"/>
        <d v="2025-11-14T08:28:26" u="1"/>
        <d v="2025-11-23T10:25:43" u="1"/>
        <d v="2025-11-26T06:26:26" u="1"/>
        <d v="2025-11-26T06:27:59" u="1"/>
        <d v="2025-11-19T15:06:21" u="1"/>
        <d v="2025-11-24T13:31:20" u="1"/>
        <d v="2025-11-28T07:37:27" u="1"/>
        <d v="2025-11-29T12:42:34" u="1"/>
        <d v="2025-12-04T06:47:07" u="1"/>
        <d v="2025-12-11T13:53:52" u="1"/>
        <d v="2025-12-13T11:41:44" u="1"/>
        <d v="2025-12-15T13:22:38" u="1"/>
        <d v="2025-12-18T04:51:24" u="1"/>
        <d v="2025-12-24T14:47:33" u="1"/>
        <d v="2025-12-24T14:01:22" u="1"/>
        <d v="2025-11-20T06:18:44" u="1"/>
        <d v="2025-11-21T09:01:50" u="1"/>
        <d v="2025-11-25T06:58:12" u="1"/>
        <d v="2025-11-16T10:00:00" u="1"/>
        <d v="2025-11-19T09:11:54" u="1"/>
        <d v="2025-11-23T09:36:14" u="1"/>
        <d v="2025-11-23T09:50:50" u="1"/>
        <d v="2025-11-28T12:49:59" u="1"/>
        <d v="2025-11-14T06:52:23" u="1"/>
        <d v="2025-11-26T06:06:05" u="1"/>
        <d v="2025-11-28T07:14:21" u="1"/>
        <d v="2025-11-22T06:17:42" u="1"/>
        <d v="2025-11-26T06:07:54" u="1"/>
        <d v="2025-11-22T13:21:49" u="1"/>
        <d v="2025-12-10T14:31:53" u="1"/>
        <d v="2025-12-26T14:40:31" u="1"/>
        <d v="2025-11-09T11:02:06" u="1"/>
        <d v="2025-11-09T11:26:56" u="1"/>
        <d v="2025-11-09T11:28:36" u="1"/>
        <d v="2025-11-23T14:27:32" u="1"/>
        <d v="2025-11-29T14:23:13" u="1"/>
        <d v="2025-11-29T14:52:36" u="1"/>
        <d v="2025-12-01T04:47:11" u="1"/>
        <d v="2025-12-01T04:49:25" u="1"/>
        <d v="2025-12-07T13:18:46" u="1"/>
        <d v="2025-12-07T13:25:36" u="1"/>
        <d v="2025-12-10T09:28:46" u="1"/>
        <d v="2025-12-10T10:14:42" u="1"/>
        <d v="2025-12-14T12:56:18" u="1"/>
        <d v="2025-12-14T12:57:55" u="1"/>
        <d v="2025-12-14T12:59:04" u="1"/>
        <d v="2025-12-14T13:07:14" u="1"/>
        <d v="2025-10-07T15:37:30" u="1"/>
        <d v="2025-10-21T14:47:23" u="1"/>
        <d v="2025-11-01T05:54:32" u="1"/>
        <d v="2025-11-12T08:01:51" u="1"/>
        <d v="2025-11-26T11:20:24" u="1"/>
        <d v="2025-09-25T06:24:44" u="1"/>
        <d v="2025-10-03T07:27:18" u="1"/>
        <d v="2025-10-08T08:26:38" u="1"/>
        <d v="2025-04-16T09:16:15" u="1"/>
        <d v="2025-04-22T09:12:45" u="1"/>
        <d v="2025-11-26T19:01:20" u="1"/>
        <d v="2025-11-16T10:50:20" u="1"/>
        <d v="2025-11-16T10:51:36" u="1"/>
        <d v="2025-11-19T08:04:31" u="1"/>
        <d v="2025-11-19T08:09:29" u="1"/>
        <d v="2025-11-19T08:24:20" u="1"/>
        <d v="2025-11-23T08:49:43" u="1"/>
        <d v="2025-11-23T08:53:16" u="1"/>
        <d v="2025-11-23T09:17:58" u="1"/>
        <d v="2025-10-30T12:09:06" u="1"/>
        <d v="2025-11-05T04:32:43" u="1"/>
        <d v="2025-11-12T11:16:04" u="1"/>
        <d v="2025-11-15T04:28:27" u="1"/>
        <d v="2025-11-21T06:16:39" u="1"/>
        <d v="2025-11-22T11:48:03" u="1"/>
        <d v="2025-08-31T12:39:05" u="1"/>
        <d v="2025-11-21T12:54:36" u="1"/>
        <d v="2025-12-11T14:04:41" u="1"/>
        <d v="2025-12-26T13:15:19" u="1"/>
        <d v="2025-12-05T07:55:34" u="1"/>
        <d v="2025-12-01T12:00:32" u="1"/>
        <d v="2025-12-01T12:07:29" u="1"/>
        <d v="2025-12-01T12:09:00" u="1"/>
        <d v="2025-12-01T12:10:18" u="1"/>
        <d v="2025-12-01T12:13:28" u="1"/>
        <d v="2025-12-01T13:18:21" u="1"/>
        <d v="2025-12-04T12:09:39" u="1"/>
        <d v="2025-12-05T05:53:24" u="1"/>
        <d v="2025-12-05T12:19:20" u="1"/>
        <d v="2025-12-06T09:50:22" u="1"/>
        <d v="2025-12-06T14:22:22" u="1"/>
        <d v="2025-12-07T12:32:24" u="1"/>
        <d v="2025-12-07T13:04:41" u="1"/>
        <d v="2025-12-08T08:11:49" u="1"/>
        <d v="2025-12-08T09:29:16" u="1"/>
        <d v="2025-12-08T14:44:03" u="1"/>
        <d v="2025-12-10T08:00:06" u="1"/>
        <d v="2025-12-10T11:46:42" u="1"/>
        <d v="2025-12-11T12:20:10" u="1"/>
        <d v="2025-12-11T14:04:15" u="1"/>
        <d v="2025-12-12T10:45:55" u="1"/>
        <d v="2025-12-12T12:34:41" u="1"/>
        <d v="2025-12-13T11:14:30" u="1"/>
        <d v="2025-12-13T11:17:01" u="1"/>
        <d v="2025-12-15T06:20:28" u="1"/>
        <d v="2025-12-15T09:39:05" u="1"/>
        <d v="2025-12-15T09:54:39" u="1"/>
        <d v="2025-12-15T09:59:35" u="1"/>
        <d v="2025-12-18T07:07:11" u="1"/>
        <d v="2025-12-18T12:16:07" u="1"/>
        <d v="2025-12-18T16:40:19" u="1"/>
        <d v="2025-12-19T13:03:23" u="1"/>
        <d v="2025-12-20T05:12:37" u="1"/>
        <d v="2025-12-20T09:20:56" u="1"/>
        <d v="2025-12-20T09:23:38" u="1"/>
        <d v="2025-12-21T08:35:35" u="1"/>
        <d v="2025-12-21T08:36:48" u="1"/>
        <d v="2025-12-22T11:20:20" u="1"/>
        <d v="2025-12-22T12:32:28" u="1"/>
        <d v="2025-12-23T10:29:05" u="1"/>
        <d v="2025-12-24T11:32:51" u="1"/>
        <d v="2025-12-24T11:34:35" u="1"/>
        <d v="2025-12-25T14:54:30" u="1"/>
        <d v="2025-12-26T08:15:10" u="1"/>
        <d v="2025-12-26T10:09:50" u="1"/>
        <d v="2025-12-26T10:12:49" u="1"/>
        <d v="2025-12-27T07:52:46" u="1"/>
        <d v="2025-12-27T10:42:15" u="1"/>
        <d v="2025-10-24T11:15:03" u="1"/>
        <d v="2025-10-30T05:15:08" u="1"/>
        <d v="2025-11-05T10:37:40" u="1"/>
        <d v="2025-11-13T14:46:44" u="1"/>
        <d v="2025-11-20T13:22:14" u="1"/>
        <d v="2025-11-28T06:40:26" u="1"/>
        <d v="2025-12-07T06:57:20" u="1"/>
        <d v="2025-12-12T07:09:06" u="1"/>
        <d v="2025-11-13T14:15:09" u="1"/>
        <d v="2025-11-28T07:09:54" u="1"/>
        <d v="2025-11-20T06:53:38" u="1"/>
        <d v="2025-11-29T05:48:17" u="1"/>
        <d v="2025-10-11T10:47:22" u="1"/>
        <d v="2025-12-05T09:45:35" u="1"/>
        <d v="2025-11-28T09:37:03" u="1"/>
        <d v="2025-11-28T09:48:14" u="1"/>
        <d v="2025-12-04T10:33:05" u="1"/>
        <d v="2024-07-11T14:18:30" u="1"/>
        <d v="2024-07-17T14:26:57" u="1"/>
        <d v="2024-07-17T14:41:01" u="1"/>
        <d v="2024-07-17T14:43:08" u="1"/>
        <d v="2024-07-17T14:44:45" u="1"/>
        <d v="2024-07-17T14:59:14" u="1"/>
        <d v="2024-07-17T15:59:06" u="1"/>
        <d v="2024-07-17T16:03:46" u="1"/>
        <d v="2024-07-17T16:07:05" u="1"/>
        <d v="2024-07-21T07:42:09" u="1"/>
        <d v="2024-06-25T12:23:40" u="1"/>
        <d v="2024-07-24T12:39:12" u="1"/>
        <d v="2024-07-24T12:41:30" u="1"/>
        <d v="2024-07-24T12:43:38" u="1"/>
        <d v="2024-07-24T12:46:53" u="1"/>
        <d v="2024-07-24T12:48:51" u="1"/>
        <d v="2024-07-24T12:50:31" u="1"/>
        <d v="2024-07-24T12:52:22" u="1"/>
        <d v="2024-07-24T12:55:10" u="1"/>
        <d v="2024-07-24T13:09:05" u="1"/>
        <d v="2024-07-27T13:16:12" u="1"/>
        <d v="2024-07-27T13:17:36" u="1"/>
        <d v="2024-07-27T13:18:43" u="1"/>
        <d v="2024-08-01T13:37:41" u="1"/>
        <d v="2024-08-01T13:41:04" u="1"/>
        <d v="2024-08-01T13:46:27" u="1"/>
        <d v="2024-08-01T13:53:59" u="1"/>
        <d v="2024-08-01T13:58:35" u="1"/>
        <d v="2024-08-01T14:00:12" u="1"/>
        <d v="2024-08-01T14:10:55" u="1"/>
        <d v="2024-08-01T15:18:36" u="1"/>
        <d v="2024-08-07T12:43:21" u="1"/>
        <d v="2024-08-07T12:52:02" u="1"/>
        <d v="2024-08-07T12:55:47" u="1"/>
        <d v="2024-08-07T12:58:51" u="1"/>
        <d v="2024-08-07T13:01:17" u="1"/>
        <d v="2024-08-07T13:03:46" u="1"/>
        <d v="2024-08-07T13:05:50" u="1"/>
        <d v="2024-08-07T13:07:12" u="1"/>
        <d v="2024-08-07T13:12:48" u="1"/>
        <d v="2024-08-14T14:47:33" u="1"/>
        <d v="2024-08-14T14:51:16" u="1"/>
        <d v="2024-08-14T14:52:46" u="1"/>
        <d v="2024-08-14T14:54:14" u="1"/>
        <d v="2024-08-14T14:57:25" u="1"/>
        <d v="2024-08-14T14:59:23" u="1"/>
        <d v="2024-08-14T15:00:45" u="1"/>
        <d v="2024-08-14T15:02:18" u="1"/>
        <d v="2024-08-14T15:04:13" u="1"/>
        <d v="2025-11-28T06:50:42" u="1"/>
        <d v="2025-12-12T05:42:44" u="1"/>
        <d v="2025-12-21T10:12:08" u="1"/>
        <d v="2025-11-28T07:06:44" u="1"/>
        <d v="2025-12-05T12:58:49" u="1"/>
        <d v="2025-12-06T13:29:38" u="1"/>
        <d v="2025-12-12T04:32:20" u="1"/>
        <d v="2025-12-20T11:55:20" u="1"/>
        <d v="2025-12-21T11:59:23" u="1"/>
        <d v="2025-12-26T09:59:47" u="1"/>
        <d v="2025-07-10T08:10:00" u="1"/>
        <d v="2025-07-11T08:14:40" u="1"/>
        <d v="2025-07-23T06:59:04" u="1"/>
        <d v="2025-11-19T07:58:24" u="1"/>
        <d v="2025-11-25T06:46:19" u="1"/>
        <d v="2025-11-28T06:56:25" u="1"/>
        <d v="2025-11-24T08:49:12" u="1"/>
        <d v="2025-12-01T07:11:27" u="1"/>
        <d v="2025-11-21T06:17:23" u="1"/>
        <d v="2025-11-26T06:43:47" u="1"/>
        <d v="2025-12-18T06:52:51" u="1"/>
        <d v="2025-11-14T09:30:26" u="1"/>
        <d v="2025-11-14T09:36:46" u="1"/>
        <d v="2025-11-14T09:39:03" u="1"/>
        <d v="2025-11-14T09:45:25" u="1"/>
        <d v="2025-11-14T10:53:23" u="1"/>
        <d v="2025-11-14T10:58:38" u="1"/>
        <d v="2025-11-14T11:01:42" u="1"/>
        <d v="2025-11-21T11:14:35" u="1"/>
        <d v="2025-11-21T11:18:25" u="1"/>
        <d v="2025-11-21T11:45:56" u="1"/>
        <d v="2025-11-28T10:42:41" u="1"/>
        <d v="2025-12-05T09:18:25" u="1"/>
        <d v="2025-12-05T09:35:23" u="1"/>
        <d v="2025-12-05T09:37:37" u="1"/>
        <d v="2025-12-05T09:40:36" u="1"/>
        <d v="2025-12-05T09:42:29" u="1"/>
        <d v="2025-12-05T09:45:12" u="1"/>
        <d v="2025-12-05T09:47:06" u="1"/>
        <d v="2025-12-10T13:21:26" u="1"/>
        <d v="2025-12-10T13:24:20" u="1"/>
        <d v="2025-12-10T13:27:40" u="1"/>
        <d v="2025-12-19T12:47:44" u="1"/>
        <d v="2025-12-25T11:00:07" u="1"/>
        <d v="2025-12-25T11:03:34" u="1"/>
        <d v="2025-12-25T11:05:58" u="1"/>
        <d v="2025-12-25T11:14:06" u="1"/>
        <d v="2025-12-25T12:17:54" u="1"/>
        <d v="2024-11-11T07:31:34" u="1"/>
        <d v="2025-08-02T08:01:08" u="1"/>
        <d v="2025-12-05T06:54:01" u="1"/>
        <d v="2025-08-12T07:17:00" u="1"/>
        <d v="2025-09-26T06:04:45" u="1"/>
        <d v="2025-11-26T07:12:45" u="1"/>
        <d v="2025-11-26T16:22:58" u="1"/>
        <d v="2025-11-27T13:57:03" u="1"/>
        <d v="2025-11-28T07:08:05" u="1"/>
        <d v="2025-09-01T12:30:39" u="1"/>
        <d v="2025-11-12T14:13:55" u="1"/>
        <d v="2025-11-12T16:38:16" u="1"/>
        <d v="2025-09-30T07:27:08" u="1"/>
        <d v="2025-11-21T07:39:32" u="1"/>
        <d v="2025-11-28T07:15:06" u="1"/>
        <d v="2025-11-21T14:16:46" u="1"/>
        <d v="2025-11-26T07:55:04" u="1"/>
        <d v="2025-11-21T09:50:18" u="1"/>
        <d v="2025-11-26T06:18:14" u="1"/>
        <d v="2025-10-05T11:31:51" u="1"/>
        <d v="2025-10-12T13:54:45" u="1"/>
        <d v="2025-10-20T06:52:20" u="1"/>
        <d v="2025-11-07T13:07:55" u="1"/>
        <d v="2025-11-05T13:10:42" u="1"/>
        <d v="2025-11-19T05:54:15" u="1"/>
        <d v="2025-11-23T11:44:57" u="1"/>
        <d v="2025-12-02T04:35:07" u="1"/>
        <d v="2025-11-30T11:34:19" u="1"/>
        <d v="2025-08-21T06:23:33" u="1"/>
        <d v="2025-11-05T06:09:46" u="1"/>
        <d v="2025-10-12T05:53:41" u="1"/>
        <d v="2025-10-18T06:42:36" u="1"/>
        <d v="2025-10-19T07:34:13" u="1"/>
        <d v="2025-10-19T07:35:59" u="1"/>
        <d v="2025-10-19T07:36:00" u="1"/>
        <d v="2025-11-11T08:14:41" u="1"/>
        <d v="2025-12-02T13:22:42" u="1"/>
        <d v="2025-11-21T13:00:11" u="1"/>
        <d v="2025-11-27T13:09:07" u="1"/>
        <d v="2025-11-27T13:11:52" u="1"/>
        <d v="2025-12-05T11:59:32" u="1"/>
        <d v="2025-12-09T13:59:16" u="1"/>
        <d v="2025-11-02T09:58:13" u="1"/>
        <d v="2025-11-17T11:43:22" u="1"/>
        <d v="2025-11-20T10:40:31" u="1"/>
        <d v="2025-11-22T11:40:57" u="1"/>
        <d v="2025-11-23T05:14:29" u="1"/>
        <d v="2025-11-26T12:01:18" u="1"/>
        <d v="2025-11-29T13:35:01" u="1"/>
        <d v="2025-12-01T05:40:00" u="1"/>
        <d v="2025-12-04T05:42:25" u="1"/>
        <d v="2025-12-06T06:24:39" u="1"/>
        <d v="2025-12-06T06:36:03" u="1"/>
        <d v="2025-12-07T05:03:23" u="1"/>
        <d v="2025-12-11T05:18:35" u="1"/>
        <d v="2025-12-11T05:19:57" u="1"/>
        <d v="2025-12-11T05:20:33" u="1"/>
        <d v="2025-12-13T05:07:34" u="1"/>
        <d v="2025-12-13T05:18:54" u="1"/>
        <d v="2025-12-15T05:11:51" u="1"/>
        <d v="2025-12-18T05:39:02" u="1"/>
        <d v="2025-12-20T04:38:50" u="1"/>
        <d v="2025-12-20T04:39:45" u="1"/>
        <d v="2025-12-25T04:47:19" u="1"/>
        <d v="2025-12-25T04:49:13" u="1"/>
        <d v="2025-12-27T05:27:58" u="1"/>
        <d v="2025-11-28T10:57:54" u="1"/>
        <d v="2025-11-28T07:59:44" u="1"/>
        <d v="2025-11-22T13:17:21" u="1"/>
        <d v="2025-11-27T07:37:05" u="1"/>
        <d v="2025-11-21T09:20:16" u="1"/>
        <d v="2025-11-28T08:50:42" u="1"/>
        <d v="2025-11-27T14:05:05" u="1"/>
        <d v="2025-11-10T06:38:27" u="1"/>
        <d v="2025-11-16T08:41:46" u="1"/>
        <d v="2025-11-21T06:52:56" u="1"/>
        <d v="2025-12-05T06:47:00" u="1"/>
        <d v="2025-12-05T06:48:22" u="1"/>
        <d v="2025-12-05T07:09:59" u="1"/>
        <d v="2025-12-11T06:51:00" u="1"/>
        <d v="2025-12-20T08:34:14" u="1"/>
        <d v="2025-12-22T08:19:31" u="1"/>
        <d v="2025-11-22T13:12:32" u="1"/>
        <d v="2025-11-26T05:27:13" u="1"/>
        <d v="2025-11-26T10:37:06" u="1"/>
        <d v="2025-11-26T12:17:39" u="1"/>
        <d v="2025-11-26T12:39:40" u="1"/>
        <d v="2025-11-26T13:37:44" u="1"/>
        <d v="2025-11-27T14:24:22" u="1"/>
        <d v="2025-11-29T07:50:28" u="1"/>
        <d v="2025-12-01T05:04:34" u="1"/>
        <d v="2025-12-01T05:09:52" u="1"/>
        <d v="2025-12-01T05:17:28" u="1"/>
        <d v="2025-12-01T05:19:59" u="1"/>
        <d v="2025-12-01T12:29:53" u="1"/>
        <d v="2025-12-01T13:35:15" u="1"/>
        <d v="2025-12-01T13:37:58" u="1"/>
        <d v="2025-12-04T13:14:55" u="1"/>
        <d v="2025-12-04T14:14:41" u="1"/>
        <d v="2025-12-05T13:41:43" u="1"/>
        <d v="2025-12-05T13:47:58" u="1"/>
        <d v="2025-12-06T14:43:03" u="1"/>
        <d v="2025-12-06T14:45:19" u="1"/>
        <d v="2025-12-07T11:54:06" u="1"/>
        <d v="2025-12-07T12:15:49" u="1"/>
        <d v="2025-12-07T13:08:02" u="1"/>
        <d v="2025-12-08T10:14:55" u="1"/>
        <d v="2025-12-08T11:05:31" u="1"/>
        <d v="2025-12-11T06:20:33" u="1"/>
        <d v="2025-12-11T06:45:57" u="1"/>
        <d v="2025-12-12T11:59:38" u="1"/>
        <d v="2025-12-12T13:14:07" u="1"/>
        <d v="2025-12-12T14:59:12" u="1"/>
        <d v="2025-12-14T05:00:55" u="1"/>
        <d v="2025-12-14T07:52:20" u="1"/>
        <d v="2025-12-15T06:15:51" u="1"/>
        <d v="2025-12-15T06:53:49" u="1"/>
        <d v="2025-12-15T11:02:45" u="1"/>
        <d v="2025-12-15T11:57:49" u="1"/>
        <d v="2025-12-15T12:29:15" u="1"/>
        <d v="2025-12-15T12:29:58" u="1"/>
        <d v="2025-12-15T12:59:15" u="1"/>
        <d v="2025-12-18T14:32:46" u="1"/>
        <d v="2025-12-19T12:34:18" u="1"/>
        <d v="2025-12-20T14:01:35" u="1"/>
        <d v="2025-12-22T04:39:18" u="1"/>
        <d v="2025-12-22T05:05:17" u="1"/>
        <d v="2025-12-22T05:16:48" u="1"/>
        <d v="2025-12-22T05:54:54" u="1"/>
        <d v="2025-12-24T12:32:50" u="1"/>
        <d v="2025-12-24T14:38:35" u="1"/>
        <d v="2025-12-25T12:23:52" u="1"/>
        <d v="2025-12-26T12:44:12" u="1"/>
        <d v="2025-12-26T12:49:02" u="1"/>
        <d v="2025-11-28T11:44:40" u="1"/>
        <d v="2025-11-29T13:01:34" u="1"/>
        <d v="2025-12-03T04:43:18" u="1"/>
        <d v="2025-12-04T14:09:42" u="1"/>
        <d v="2025-12-06T12:13:13" u="1"/>
        <d v="2025-12-06T15:04:32" u="1"/>
        <d v="2025-12-09T07:09:26" u="1"/>
        <d v="2025-12-09T07:13:18" u="1"/>
        <d v="2025-12-09T15:56:41" u="1"/>
        <d v="2025-12-11T12:43:03" u="1"/>
        <d v="2025-10-09T07:35:45" u="1"/>
        <d v="2025-10-31T07:52:10" u="1"/>
        <d v="2025-11-07T04:52:52" u="1"/>
        <d v="2025-11-28T06:12:51" u="1"/>
        <d v="2025-12-12T06:00:18" u="1"/>
        <d v="2025-09-09T08:06:43" u="1"/>
        <d v="2025-10-21T06:22:39" u="1"/>
        <d v="2025-10-28T07:26:08" u="1"/>
        <d v="2025-11-11T06:34:39" u="1"/>
        <d v="2025-11-07T05:37:18" u="1"/>
        <d v="2025-11-08T07:44:52" u="1"/>
        <d v="2025-11-12T08:04:01" u="1"/>
        <d v="2025-11-13T04:50:40" u="1"/>
        <d v="2025-11-20T07:05:36" u="1"/>
        <d v="2025-11-22T09:15:46" u="1"/>
        <d v="2025-11-27T05:48:37" u="1"/>
        <d v="2025-11-27T05:50:43" u="1"/>
        <d v="2025-11-08T17:57:34" u="1"/>
        <d v="2025-11-08T17:59:23" u="1"/>
        <d v="2025-11-08T17:59:45" u="1"/>
        <d v="2025-11-08T18:01:18" u="1"/>
        <d v="2025-11-08T18:01:44" u="1"/>
        <d v="2025-11-08T18:20:33" u="1"/>
        <d v="2025-11-20T06:24:05" u="1"/>
        <d v="2025-11-27T07:21:09" u="1"/>
        <d v="2025-11-12T12:57:54" u="1"/>
        <d v="2025-11-19T13:52:55" u="1"/>
        <d v="2025-11-27T06:31:52" u="1"/>
        <d v="2025-12-04T06:09:47" u="1"/>
        <d v="2025-10-24T06:42:26" u="1"/>
        <d v="2025-11-19T06:54:01" u="1"/>
        <d v="2025-11-28T04:34:19" u="1"/>
        <d v="2025-10-15T06:35:58" u="1"/>
        <d v="2025-11-27T07:17:28" u="1"/>
        <d v="2025-11-30T06:36:10" u="1"/>
        <d v="2025-12-03T07:08:37" u="1"/>
        <d v="2025-12-04T05:52:08" u="1"/>
        <d v="2025-12-04T06:52:10" u="1"/>
        <d v="2025-12-08T08:48:29" u="1"/>
        <d v="2025-12-11T06:12:03" u="1"/>
        <d v="2025-12-11T07:23:59" u="1"/>
        <d v="2025-12-12T07:25:40" u="1"/>
        <d v="2025-12-14T07:02:05" u="1"/>
        <d v="2025-12-15T06:47:12" u="1"/>
        <d v="2025-12-11T11:00:52" u="1"/>
        <d v="2025-12-11T12:18:54" u="1"/>
        <d v="2025-12-02T12:54:07" u="1"/>
        <d v="2025-12-04T04:53:33" u="1"/>
        <d v="2025-12-04T08:53:12" u="1"/>
        <d v="2025-12-05T08:27:53" u="1"/>
        <d v="2025-12-06T08:08:40" u="1"/>
        <d v="2025-12-06T14:14:15" u="1"/>
        <d v="2025-12-07T12:30:30" u="1"/>
        <d v="2025-12-08T12:57:37" u="1"/>
        <d v="2025-11-10T13:10:24" u="1"/>
        <d v="2025-12-09T10:33:23" u="1"/>
        <d v="2025-12-09T10:53:30" u="1"/>
        <d v="2025-12-09T10:55:34" u="1"/>
        <d v="2025-12-09T12:18:54" u="1"/>
        <d v="2025-12-10T07:49:18" u="1"/>
        <d v="2025-12-11T10:56:43" u="1"/>
        <d v="2025-12-11T13:24:58" u="1"/>
        <d v="2025-12-12T08:40:23" u="1"/>
        <d v="2025-12-13T09:35:23" u="1"/>
        <d v="2025-12-13T09:57:43" u="1"/>
        <d v="2025-12-13T10:34:26" u="1"/>
        <d v="2025-12-13T12:25:55" u="1"/>
        <d v="2025-12-14T11:25:49" u="1"/>
        <d v="2025-12-14T11:28:46" u="1"/>
        <d v="2025-12-14T11:32:23" u="1"/>
        <d v="2025-12-14T13:45:06" u="1"/>
        <d v="2025-12-15T07:04:17" u="1"/>
        <d v="2025-12-15T12:51:14" u="1"/>
        <d v="2025-12-16T12:28:58" u="1"/>
        <d v="2025-12-17T12:24:53" u="1"/>
        <d v="2025-12-18T08:41:07" u="1"/>
        <d v="2025-12-29T11:24:40" u="1"/>
        <d v="2025-11-23T11:50:35" u="1"/>
        <d v="2025-12-20T06:50:58" u="1"/>
        <d v="2025-11-22T10:05:19" u="1"/>
        <d v="2025-11-22T11:36:38" u="1"/>
        <d v="2025-11-23T08:27:22" u="1"/>
        <d v="2025-11-23T09:18:38" u="1"/>
        <d v="2025-11-23T12:24:33" u="1"/>
        <d v="2025-12-22T12:20:25" u="1"/>
        <d v="2025-12-22T12:23:26" u="1"/>
        <d v="2025-12-22T12:38:02" u="1"/>
        <d v="2025-12-23T12:52:38" u="1"/>
        <d v="2025-12-25T06:47:40" u="1"/>
        <d v="2025-12-25T06:51:32" u="1"/>
        <d v="2025-12-25T09:58:08" u="1"/>
        <d v="2025-12-26T12:56:38" u="1"/>
        <d v="2025-12-27T08:48:15" u="1"/>
        <d v="2025-12-27T09:49:38" u="1"/>
        <d v="2025-12-27T14:39:10" u="1"/>
        <d v="2024-12-08T11:25:50" u="1"/>
        <d v="2024-12-11T10:58:28" u="1"/>
        <d v="2024-12-12T09:36:23" u="1"/>
        <d v="2024-12-25T08:47:26" u="1"/>
        <d v="2024-12-28T12:34:39" u="1"/>
        <d v="2024-12-29T11:42:17" u="1"/>
        <d v="2024-12-31T10:16:20" u="1"/>
        <d v="2025-01-01T08:58:44" u="1"/>
        <d v="2025-02-02T10:05:16" u="1"/>
        <d v="2025-02-05T09:40:50" u="1"/>
        <d v="2025-11-30T11:39:28" u="1"/>
        <d v="2025-12-02T14:33:38" u="1"/>
        <d v="2025-12-03T14:47:45" u="1"/>
        <d v="2025-12-04T13:59:41" u="1"/>
        <d v="2025-12-05T13:52:06" u="1"/>
        <d v="2024-10-16T11:50:07" u="1"/>
        <d v="2025-05-23T09:08:19" u="1"/>
        <d v="2025-07-04T13:40:27" u="1"/>
        <d v="2025-07-04T17:15:59" u="1"/>
        <d v="2025-09-13T11:41:03" u="1"/>
        <d v="2025-10-10T10:38:10" u="1"/>
        <d v="2025-10-16T13:02:41" u="1"/>
        <d v="2025-10-16T13:08:49" u="1"/>
        <d v="2025-10-16T13:11:21" u="1"/>
        <d v="2025-10-17T12:29:09" u="1"/>
        <d v="2025-10-30T11:40:26" u="1"/>
        <d v="2025-10-30T11:43:04" u="1"/>
        <d v="2025-10-30T11:45:07" u="1"/>
        <d v="2025-11-12T08:06:26" u="1"/>
        <d v="2025-11-12T08:08:53" u="1"/>
        <d v="2025-11-12T08:13:06" u="1"/>
        <d v="2025-11-12T08:18:57" u="1"/>
        <d v="2025-11-12T08:21:18" u="1"/>
        <d v="2025-11-05T08:03:36" u="1"/>
        <d v="2025-11-05T08:17:08" u="1"/>
        <d v="2025-11-08T08:39:48" u="1"/>
        <d v="2025-11-12T08:23:51" u="1"/>
        <d v="2025-11-13T08:20:04" u="1"/>
        <d v="2025-11-28T07:37:47" u="1"/>
        <d v="2025-12-04T06:29:35" u="1"/>
        <d v="2025-12-06T10:46:12" u="1"/>
        <d v="2025-12-12T08:53:16" u="1"/>
        <d v="2025-10-07T14:15:12" u="1"/>
        <d v="2025-10-23T15:27:06" u="1"/>
        <d v="2025-10-18T12:18:38" u="1"/>
        <d v="2025-10-25T12:15:44" u="1"/>
        <d v="2025-11-01T14:15:19" u="1"/>
        <d v="2025-11-08T13:44:45" u="1"/>
        <d v="2025-11-15T08:41:20" u="1"/>
        <d v="2025-11-23T06:25:24" u="1"/>
        <d v="2025-11-29T13:08:33" u="1"/>
        <d v="2025-12-07T11:06:54" u="1"/>
        <d v="2025-11-21T08:03:29" u="1"/>
        <d v="2025-11-28T07:55:19" u="1"/>
        <d v="2025-12-05T06:52:02" u="1"/>
        <d v="2025-12-05T08:02:46" u="1"/>
        <d v="2025-11-27T17:15:18" u="1"/>
        <d v="2025-12-13T14:42:13" u="1"/>
        <d v="2025-11-20T13:35:56" u="1"/>
        <d v="2025-11-26T10:08:00" u="1"/>
        <d v="2025-11-28T08:19:27" u="1"/>
        <d v="2025-08-17T06:59:22" u="1"/>
        <d v="2024-12-01T14:36:45" u="1"/>
        <d v="2025-11-27T07:36:19" u="1"/>
        <d v="2025-11-27T17:33:47" u="1"/>
        <d v="2025-08-28T10:45:13" u="1"/>
        <d v="2025-10-03T12:12:15" u="1"/>
        <d v="2025-11-08T05:52:32" u="1"/>
        <d v="2025-11-21T12:01:42" u="1"/>
        <d v="2025-11-27T10:07:20" u="1"/>
        <d v="2025-11-28T14:03:21" u="1"/>
        <d v="2025-11-15T07:41:29" u="1"/>
        <d v="2025-11-26T07:22:22" u="1"/>
        <d v="2025-12-07T06:40:38" u="1"/>
        <d v="2025-12-14T06:16:01" u="1"/>
        <d v="2025-12-21T09:11:55" u="1"/>
        <d v="2025-03-01T09:10:03" u="1"/>
        <d v="2025-03-07T06:48:40" u="1"/>
        <d v="2025-03-07T08:06:19" u="1"/>
        <d v="2025-03-07T08:07:41" u="1"/>
        <d v="2025-03-07T08:09:47" u="1"/>
        <d v="2025-03-07T08:11:49" u="1"/>
        <d v="2025-03-09T07:21:10" u="1"/>
        <d v="2025-03-15T07:46:20" u="1"/>
        <d v="2025-12-10T14:27:14" u="1"/>
        <d v="2025-12-13T15:13:25" u="1"/>
        <d v="2025-12-15T12:57:26" u="1"/>
        <d v="2025-12-18T13:45:53" u="1"/>
        <d v="2025-12-21T11:58:44" u="1"/>
        <d v="2025-12-22T11:21:50" u="1"/>
        <d v="2025-12-26T06:34:59" u="1"/>
        <d v="2025-12-21T11:55:54" u="1"/>
        <d v="2025-12-24T12:58:30" u="1"/>
        <d v="2025-10-09T11:06:32" u="1"/>
        <d v="2025-10-10T07:42:21" u="1"/>
        <d v="2025-10-23T08:22:33" u="1"/>
        <d v="2025-10-31T04:41:49" u="1"/>
        <d v="2025-11-15T09:40:27" u="1"/>
        <d v="2025-11-24T11:12:39" u="1"/>
        <d v="2025-12-04T09:05:27" u="1"/>
        <d v="2025-12-10T13:03:11" u="1"/>
        <d v="2025-12-24T07:15:58" u="1"/>
        <d v="2025-11-22T05:11:09" u="1"/>
        <d v="2025-11-16T15:11:20" u="1"/>
        <d v="2025-11-22T06:44:26" u="1"/>
        <d v="2025-11-25T15:38:06" u="1"/>
        <d v="2025-11-29T04:52:43" u="1"/>
        <d v="2025-11-30T13:32:37" u="1"/>
        <d v="2025-12-06T07:28:50" u="1"/>
        <d v="2025-12-09T13:15:39" u="1"/>
        <d v="2025-12-09T13:47:08" u="1"/>
        <d v="2025-12-12T13:31:09" u="1"/>
        <d v="2025-11-26T07:59:56" u="1"/>
        <d v="2025-11-28T06:47:33" u="1"/>
        <d v="2025-11-27T17:42:14" u="1"/>
        <d v="2025-12-03T13:57:47" u="1"/>
        <d v="2025-12-04T06:12:35" u="1"/>
        <d v="2025-12-05T05:33:27" u="1"/>
        <d v="2025-12-06T06:57:44" u="1"/>
        <d v="2025-12-07T05:50:19" u="1"/>
        <d v="2025-12-09T13:05:57" u="1"/>
        <d v="2025-12-12T07:05:08" u="1"/>
        <d v="2025-11-27T18:00:33" u="1"/>
        <d v="2025-11-21T07:23:15" u="1"/>
        <d v="2025-11-28T10:17:31" u="1"/>
        <d v="2025-11-29T06:17:07" u="1"/>
        <d v="2025-10-11T09:03:25" u="1"/>
        <d v="2025-10-24T11:30:28" u="1"/>
        <d v="2025-11-09T08:42:58" u="1"/>
        <d v="2025-11-09T08:52:03" u="1"/>
        <d v="2025-11-19T09:17:45" u="1"/>
        <d v="2025-11-22T10:09:59" u="1"/>
        <d v="2025-11-20T09:21:23" u="1"/>
        <d v="2025-11-22T05:48:19" u="1"/>
        <d v="2025-11-23T13:58:03" u="1"/>
        <d v="2025-12-12T05:41:24" u="1"/>
        <d v="2025-11-23T13:57:39" u="1"/>
        <d v="2025-11-27T14:15:00" u="1"/>
        <d v="2025-12-01T04:45:00" u="1"/>
        <d v="2025-12-08T07:24:52" u="1"/>
        <d v="2025-12-08T07:26:25" u="1"/>
        <d v="2025-12-12T13:06:53" u="1"/>
        <d v="2025-12-18T04:32:24" u="1"/>
        <d v="2025-12-22T11:23:11" u="1"/>
        <d v="2025-09-21T06:50:19" u="1"/>
        <d v="2025-09-21T08:32:53" u="1"/>
        <d v="2025-09-23T10:43:31" u="1"/>
        <d v="2025-10-15T13:13:21" u="1"/>
        <d v="2025-11-28T07:09:10" u="1"/>
        <d v="2025-10-09T11:55:50" u="1"/>
        <d v="2025-11-25T13:11:59" u="1"/>
        <d v="2025-10-18T18:03:26" u="1"/>
        <d v="2025-11-14T12:32:12" u="1"/>
        <d v="2025-11-14T12:35:15" u="1"/>
        <d v="2025-09-03T14:27:06" u="1"/>
        <d v="2025-12-05T13:53:12" u="1"/>
        <d v="2025-11-01T08:07:40" u="1"/>
        <d v="2025-11-22T07:26:51" u="1"/>
        <d v="2025-12-01T05:41:15" u="1"/>
        <d v="2025-12-13T06:02:02" u="1"/>
        <d v="2025-11-27T14:35:14" u="1"/>
        <d v="2025-11-28T10:48:24" u="1"/>
        <d v="2025-12-03T14:26:31" u="1"/>
        <d v="2025-12-05T13:56:43" u="1"/>
        <d v="2025-11-07T08:46:20" u="1"/>
        <d v="2025-11-28T07:20:49" u="1"/>
        <d v="2025-12-02T06:43:23" u="1"/>
        <d v="2025-12-05T06:58:48" u="1"/>
        <d v="2025-11-17T11:46:53" u="1"/>
        <d v="2025-11-19T12:27:11" u="1"/>
        <d v="2025-12-01T10:51:54" u="1"/>
        <d v="2025-12-05T11:17:56" u="1"/>
        <d v="2025-12-10T12:19:03" u="1"/>
        <d v="2025-12-15T13:11:41" u="1"/>
        <d v="2025-11-25T13:03:15" u="1"/>
        <d v="2025-11-27T10:10:59" u="1"/>
        <d v="2025-12-21T10:17:29" u="1"/>
        <d v="2025-11-27T08:10:34" u="1"/>
        <d v="2025-12-03T06:52:58" u="1"/>
        <d v="2025-11-27T17:02:44" u="1"/>
        <d v="2025-12-07T13:27:24" u="1"/>
        <d v="2025-12-08T11:17:25" u="1"/>
        <d v="2025-12-11T14:20:57" u="1"/>
        <d v="2025-12-12T12:06:51" u="1"/>
        <d v="2025-12-14T14:29:40" u="1"/>
        <d v="2025-12-18T14:30:21" u="1"/>
        <d v="2025-12-19T13:40:46" u="1"/>
        <d v="2025-12-21T15:07:18" u="1"/>
        <d v="2025-12-22T10:50:07" u="1"/>
        <d v="2025-12-25T12:19:57" u="1"/>
        <d v="2025-12-27T13:50:10" u="1"/>
        <d v="2025-09-30T12:33:36" u="1"/>
        <d v="2025-11-25T11:17:13" u="1"/>
        <d v="2025-02-08T10:05:03" u="1"/>
        <d v="2025-02-12T09:48:51" u="1"/>
        <d v="2025-02-13T08:48:43" u="1"/>
        <d v="2025-02-17T07:39:38" u="1"/>
        <d v="2025-02-17T08:15:00" u="1"/>
        <d v="2025-02-19T11:50:31" u="1"/>
        <d v="2025-02-21T08:40:24" u="1"/>
        <d v="2025-12-15T10:30:57" u="1"/>
        <d v="2025-12-18T09:45:52" u="1"/>
        <d v="2025-12-18T11:44:33" u="1"/>
        <d v="2025-12-19T12:10:40" u="1"/>
        <d v="2025-12-19T14:33:41" u="1"/>
        <d v="2025-11-26T06:12:42" u="1"/>
        <d v="2025-11-26T06:13:49" u="1"/>
        <d v="2025-11-29T08:25:14" u="1"/>
        <d v="2025-12-01T07:51:26" u="1"/>
        <d v="2025-12-06T06:49:58" u="1"/>
        <d v="2025-12-13T07:03:21" u="1"/>
        <d v="2025-12-20T08:03:31" u="1"/>
        <d v="2025-12-26T07:24:27" u="1"/>
        <d v="2025-06-29T07:32:27" u="1"/>
        <d v="2025-11-07T10:25:49" u="1"/>
        <d v="2025-11-21T12:16:03" u="1"/>
        <d v="2025-11-28T10:26:27" u="1"/>
        <d v="2025-12-19T14:20:31" u="1"/>
        <d v="2025-12-25T12:31:20" u="1"/>
        <d v="2025-11-28T07:16:07" u="1"/>
        <d v="2025-12-06T13:13:58" u="1"/>
        <d v="2025-12-07T06:08:59" u="1"/>
        <d v="2025-12-11T13:35:09" u="1"/>
        <d v="2025-12-12T04:51:18" u="1"/>
        <d v="2025-12-12T04:51:56" u="1"/>
        <d v="2025-12-14T13:13:09" u="1"/>
        <d v="2025-12-19T07:03:14" u="1"/>
        <d v="2025-12-19T07:04:02" u="1"/>
        <d v="2025-12-21T05:55:05" u="1"/>
        <d v="2025-12-26T05:39:32" u="1"/>
        <d v="2025-12-26T05:43:38" u="1"/>
        <d v="2025-12-26T05:46:00" u="1"/>
        <d v="2025-12-26T06:32:38" u="1"/>
        <d v="2025-12-27T13:45:28" u="1"/>
        <d v="2025-10-21T12:19:45" u="1"/>
        <d v="2025-10-30T12:16:17" u="1"/>
        <d v="2025-10-31T10:06:16" u="1"/>
        <d v="2025-10-31T13:29:16" u="1"/>
        <d v="2025-11-23T13:37:53" u="1"/>
        <d v="2025-11-30T06:11:00" u="1"/>
        <d v="2025-12-05T06:53:17" u="1"/>
        <d v="2025-12-07T11:10:26" u="1"/>
        <d v="2025-12-10T14:22:36" u="1"/>
        <d v="2025-11-22T08:07:33" u="1"/>
        <d v="2025-11-23T04:31:06" u="1"/>
        <d v="2025-11-26T07:33:19" u="1"/>
        <d v="2025-11-28T07:44:04" u="1"/>
        <d v="2025-11-29T06:34:04" u="1"/>
        <d v="2025-11-29T13:03:31" u="1"/>
        <d v="2025-12-03T04:45:04" u="1"/>
        <d v="2025-12-04T14:19:14" u="1"/>
        <d v="2025-12-06T12:03:31" u="1"/>
        <d v="2025-12-09T04:50:13" u="1"/>
        <d v="2025-12-10T15:35:54" u="1"/>
        <d v="2025-12-12T14:15:55" u="1"/>
        <d v="2025-10-27T13:40:04" u="1"/>
        <d v="2025-10-28T05:54:21" u="1"/>
        <d v="2025-11-27T06:27:44" u="1"/>
        <d v="2025-11-30T13:48:17" u="1"/>
        <d v="2025-11-19T07:28:49" u="1"/>
        <d v="2025-11-28T04:31:03" u="1"/>
        <d v="2025-12-02T07:36:33" u="1"/>
        <d v="2025-12-05T08:30:56" u="1"/>
        <d v="2025-11-25T12:14:36" u="1"/>
        <d v="2025-11-25T13:56:15" u="1"/>
        <d v="2025-11-27T13:28:29" u="1"/>
        <d v="2025-12-03T10:18:01" u="1"/>
        <d v="2025-12-03T10:20:58" u="1"/>
        <d v="2025-12-05T14:04:28" u="1"/>
        <d v="2025-12-06T05:53:45" u="1"/>
        <d v="2025-12-10T11:27:14" u="1"/>
        <d v="2025-11-16T10:42:36" u="1"/>
        <d v="2025-11-26T14:19:44" u="1"/>
        <d v="2025-10-04T08:02:06" u="1"/>
        <d v="2025-11-09T07:52:58" u="1"/>
        <d v="2025-11-13T06:46:23" u="1"/>
        <d v="2025-11-14T07:30:26" u="1"/>
        <d v="2025-11-20T07:16:06" u="1"/>
        <d v="2025-11-21T06:48:40" u="1"/>
        <d v="2025-11-21T07:14:31" u="1"/>
        <d v="2025-11-27T06:44:04" u="1"/>
        <d v="2025-11-27T07:07:16" u="1"/>
        <d v="2025-11-29T07:01:24" u="1"/>
        <d v="2025-11-29T09:26:53" u="1"/>
        <d v="2025-12-08T07:48:30" u="1"/>
        <d v="2025-12-08T08:04:04" u="1"/>
        <d v="2025-12-08T08:06:23" u="1"/>
        <d v="2025-12-12T08:24:28" u="1"/>
        <d v="2025-12-13T06:10:56" u="1"/>
        <d v="2025-12-14T07:36:53" u="1"/>
        <d v="2025-12-15T07:35:02" u="1"/>
        <d v="2025-12-18T07:53:46" u="1"/>
        <d v="2025-12-18T08:03:18" u="1"/>
        <d v="2025-12-20T08:16:47" u="1"/>
        <d v="2025-12-21T08:29:24" u="1"/>
        <d v="2025-12-24T07:16:56" u="1"/>
        <d v="2025-12-26T07:42:28" u="1"/>
        <d v="2025-11-21T08:14:04" u="1"/>
        <d v="2025-11-21T08:15:03" u="1"/>
        <d v="2025-11-27T08:03:24" u="1"/>
        <d v="2025-11-30T09:08:24" u="1"/>
        <d v="2025-12-04T07:43:36" u="1"/>
        <d v="2025-11-28T07:22:42" u="1"/>
        <d v="2025-12-01T08:28:43" u="1"/>
        <d v="2025-12-01T11:58:02" u="1"/>
        <d v="2025-12-05T07:20:29" u="1"/>
        <d v="2025-12-07T08:37:45" u="1"/>
        <d v="2025-12-10T08:01:42" u="1"/>
        <d v="2025-12-12T08:44:18" u="1"/>
        <d v="2025-12-14T08:38:46" u="1"/>
        <d v="2025-12-14T08:40:23" u="1"/>
        <d v="2025-12-19T07:56:32" u="1"/>
        <d v="2025-12-21T07:52:48" u="1"/>
        <d v="2025-12-24T07:17:57" u="1"/>
        <d v="2025-12-26T07:52:28" u="1"/>
        <d v="2025-03-06T08:23:43" u="1"/>
        <d v="2025-03-20T09:49:19" u="1"/>
        <d v="2025-03-21T08:18:07" u="1"/>
        <d v="2025-03-29T08:13:57" u="1"/>
        <d v="2025-11-28T12:48:09" u="1"/>
        <d v="2025-11-28T13:13:19" u="1"/>
        <d v="2025-11-27T17:10:23" u="1"/>
        <d v="2025-11-27T06:09:43" u="1"/>
        <d v="2025-12-02T04:53:29" u="1"/>
        <d v="2025-12-04T05:46:35" u="1"/>
        <d v="2025-12-09T07:06:24" u="1"/>
        <d v="2025-12-11T06:53:41" u="1"/>
        <d v="2025-12-11T07:03:56" u="1"/>
        <d v="2025-12-12T07:34:10" u="1"/>
        <d v="2025-12-16T05:38:17" u="1"/>
        <d v="2025-11-09T09:30:06" u="1"/>
        <d v="2025-11-15T10:06:16" u="1"/>
        <d v="2025-11-19T06:53:44" u="1"/>
        <d v="2025-11-27T07:01:46" u="1"/>
        <d v="2025-12-05T07:18:18" u="1"/>
        <d v="2025-12-05T09:01:42" u="1"/>
        <d v="2025-12-20T07:21:28" u="1"/>
        <d v="2025-12-25T06:08:38" u="1"/>
        <d v="2025-10-16T04:30:25" u="1"/>
        <d v="2025-11-05T14:20:18" u="1"/>
        <d v="2025-11-26T13:10:36" u="1"/>
        <d v="2025-12-04T06:44:36" u="1"/>
        <d v="2025-12-04T07:50:27" u="1"/>
        <d v="2025-12-10T10:51:11" u="1"/>
        <d v="2025-11-12T05:55:58" u="1"/>
        <d v="2025-11-19T06:49:09" u="1"/>
        <d v="2025-11-20T04:52:39" u="1"/>
        <d v="2025-11-26T08:50:26" u="1"/>
        <d v="2025-09-05T08:27:34" u="1"/>
        <d v="2025-09-06T14:03:39" u="1"/>
        <d v="2025-09-06T14:18:31" u="1"/>
        <d v="2025-09-11T06:20:20" u="1"/>
        <d v="2025-09-16T11:25:38" u="1"/>
        <d v="2025-09-16T11:58:56" u="1"/>
        <d v="2025-09-16T12:00:25" u="1"/>
        <d v="2025-09-19T13:25:31" u="1"/>
        <d v="2025-09-20T15:38:21" u="1"/>
        <d v="2025-09-21T11:24:42" u="1"/>
        <d v="2025-09-24T08:28:15" u="1"/>
        <d v="2025-09-24T10:26:05" u="1"/>
        <d v="2025-09-24T11:01:00" u="1"/>
        <d v="2025-09-27T06:00:03" u="1"/>
        <d v="2025-09-28T10:36:07" u="1"/>
        <d v="2025-10-01T09:58:35" u="1"/>
        <d v="2025-10-02T12:36:45" u="1"/>
        <d v="2025-10-03T10:29:35" u="1"/>
        <d v="2025-10-05T09:16:06" u="1"/>
        <d v="2025-10-08T09:28:23" u="1"/>
        <d v="2025-10-08T09:29:24" u="1"/>
        <d v="2025-10-10T07:42:12" u="1"/>
        <d v="2025-10-12T11:16:44" u="1"/>
        <d v="2025-10-12T11:43:38" u="1"/>
        <d v="2025-10-15T06:45:28" u="1"/>
        <d v="2025-10-15T07:24:55" u="1"/>
        <d v="2025-10-18T12:40:22" u="1"/>
        <d v="2025-10-19T08:32:26" u="1"/>
        <d v="2025-10-21T08:49:46" u="1"/>
        <d v="2025-10-26T12:38:18" u="1"/>
        <d v="2025-10-29T15:09:40" u="1"/>
        <d v="2025-11-01T10:21:43" u="1"/>
        <d v="2025-11-01T13:19:42" u="1"/>
        <d v="2025-11-02T11:57:13" u="1"/>
        <d v="2025-11-04T05:44:12" u="1"/>
        <d v="2025-11-05T13:46:53" u="1"/>
        <d v="2025-11-06T07:48:39" u="1"/>
        <d v="2025-11-07T08:52:52" u="1"/>
        <d v="2025-11-08T13:54:11" u="1"/>
        <d v="2025-11-09T08:21:59" u="1"/>
        <d v="2025-11-09T11:51:27" u="1"/>
        <d v="2025-11-12T10:35:32" u="1"/>
        <d v="2025-11-14T12:45:52" u="1"/>
        <d v="2025-11-15T09:14:51" u="1"/>
        <d v="2025-11-17T11:31:56" u="1"/>
        <d v="2025-11-19T07:47:38" u="1"/>
        <d v="2025-11-20T07:43:38" u="1"/>
        <d v="2025-11-20T08:11:56" u="1"/>
        <d v="2025-11-22T07:51:25" u="1"/>
        <d v="2025-11-23T06:54:06" u="1"/>
        <d v="2025-11-26T13:49:18" u="1"/>
        <d v="2025-11-27T09:14:58" u="1"/>
        <d v="2025-11-28T09:04:29" u="1"/>
        <d v="2025-11-28T09:30:35" u="1"/>
        <d v="2025-11-30T09:34:01" u="1"/>
        <d v="2025-12-03T04:38:49" u="1"/>
        <d v="2025-12-03T14:26:07" u="1"/>
        <d v="2025-12-04T06:04:55" u="1"/>
        <d v="2025-12-06T12:23:08" u="1"/>
        <d v="2025-12-07T09:02:12" u="1"/>
        <d v="2025-12-07T09:42:02" u="1"/>
        <d v="2025-12-10T05:35:52" u="1"/>
        <d v="2025-12-10T10:00:41" u="1"/>
        <d v="2025-12-10T14:45:54" u="1"/>
        <d v="2025-12-12T09:26:00" u="1"/>
        <d v="2025-12-12T09:29:28" u="1"/>
        <d v="2025-12-12T10:00:01" u="1"/>
        <d v="2025-05-29T10:40:09" u="1"/>
        <d v="2025-06-01T07:58:55" u="1"/>
        <d v="2025-06-05T07:35:21" u="1"/>
        <d v="2025-06-08T09:00:03" u="1"/>
        <d v="2025-06-09T07:30:03" u="1"/>
        <d v="2025-06-13T07:59:49" u="1"/>
        <d v="2025-06-16T06:57:26" u="1"/>
        <d v="2025-06-16T09:22:11" u="1"/>
        <d v="2025-06-19T07:14:45" u="1"/>
        <d v="2025-06-22T06:47:41" u="1"/>
        <d v="2025-07-20T07:58:55" u="1"/>
        <d v="2025-07-25T08:33:41" u="1"/>
        <d v="2025-12-15T06:09:38" u="1"/>
        <d v="2025-12-19T14:01:51" u="1"/>
        <d v="2025-12-21T13:50:58" u="1"/>
        <d v="2025-12-22T06:54:18" u="1"/>
        <d v="2025-12-27T13:23:50" u="1"/>
        <d v="2025-11-27T13:13:14" u="1"/>
        <d v="2025-11-28T14:34:05" u="1"/>
        <d v="2025-11-29T13:14:22" u="1"/>
        <d v="2025-12-03T11:49:25" u="1"/>
        <d v="2025-12-04T14:28:27" u="1"/>
        <d v="2025-12-05T11:42:50" u="1"/>
        <d v="2025-12-06T12:42:00" u="1"/>
        <d v="2025-12-07T05:00:54" u="1"/>
        <d v="2025-12-09T12:23:45" u="1"/>
        <d v="2025-12-10T12:30:16" u="1"/>
        <d v="2025-12-10T13:02:32" u="1"/>
        <d v="2025-12-11T10:00:59" u="1"/>
        <d v="2025-12-12T14:00:37" u="1"/>
        <d v="2025-11-21T07:34:47" u="1"/>
        <d v="2025-11-25T06:57:03" u="1"/>
        <d v="2025-11-28T06:48:45" u="1"/>
        <d v="2025-09-12T10:56:59" u="1"/>
        <d v="2025-09-12T14:27:55" u="1"/>
        <d v="2025-11-28T14:10:34" u="1"/>
        <d v="2025-11-28T14:12:29" u="1"/>
        <d v="2025-12-05T11:58:00" u="1"/>
        <d v="2025-12-05T14:13:26" u="1"/>
        <d v="2025-12-11T14:19:56" u="1"/>
        <d v="2025-12-11T14:39:22" u="1"/>
        <d v="2025-12-01T04:28:45" u="1"/>
        <d v="2025-12-01T10:36:30" u="1"/>
        <d v="2025-12-01T13:30:51" u="1"/>
        <d v="2025-12-07T13:23:04" u="1"/>
        <d v="2025-12-11T14:12:19" u="1"/>
        <d v="2025-12-18T11:43:16" u="1"/>
        <d v="2025-12-21T15:21:01" u="1"/>
        <d v="2025-12-22T04:43:46" u="1"/>
        <d v="2025-12-22T04:59:24" u="1"/>
        <d v="2025-12-22T05:06:31" u="1"/>
        <d v="2025-10-25T07:33:02" u="1"/>
        <d v="2025-10-31T11:21:16" u="1"/>
        <d v="2025-11-26T10:51:55" u="1"/>
        <d v="2025-11-26T12:24:43" u="1"/>
        <d v="2025-11-26T13:32:44" u="1"/>
        <d v="2025-11-27T10:03:37" u="1"/>
        <d v="2025-11-27T11:42:02" u="1"/>
        <d v="2025-11-27T12:27:30" u="1"/>
        <d v="2025-11-27T12:37:12" u="1"/>
        <d v="2025-11-27T14:20:44" u="1"/>
        <d v="2025-11-28T14:10:53" u="1"/>
        <d v="2025-11-28T14:12:09" u="1"/>
        <d v="2025-11-28T14:13:17" u="1"/>
        <d v="2025-11-28T14:34:15" u="1"/>
        <d v="2025-11-29T12:40:22" u="1"/>
        <d v="2025-11-29T12:44:27" u="1"/>
        <d v="2025-11-29T14:03:23" u="1"/>
        <d v="2025-12-01T04:11:44" u="1"/>
        <d v="2025-12-01T04:25:17" u="1"/>
        <d v="2025-12-01T04:32:16" u="1"/>
        <d v="2025-12-01T04:33:58" u="1"/>
        <d v="2025-12-01T05:06:02" u="1"/>
        <d v="2025-12-01T05:08:22" u="1"/>
        <d v="2025-12-01T05:15:42" u="1"/>
        <d v="2025-12-01T05:16:55" u="1"/>
        <d v="2025-12-01T05:21:22" u="1"/>
        <d v="2025-12-01T10:49:40" u="1"/>
        <d v="2025-12-01T11:32:34" u="1"/>
        <d v="2025-12-01T11:40:01" u="1"/>
        <d v="2025-12-01T13:24:00" u="1"/>
        <d v="2025-12-01T13:26:14" u="1"/>
        <d v="2025-12-01T13:27:27" u="1"/>
        <d v="2025-12-01T13:28:47" u="1"/>
        <d v="2025-12-01T13:33:50" u="1"/>
        <d v="2025-12-01T13:41:59" u="1"/>
        <d v="2025-12-01T13:45:54" u="1"/>
        <d v="2025-12-04T04:28:27" u="1"/>
        <d v="2025-12-04T04:29:49" u="1"/>
        <d v="2025-12-04T04:31:49" u="1"/>
        <d v="2025-12-04T04:36:03" u="1"/>
        <d v="2025-12-04T11:36:36" u="1"/>
        <d v="2025-12-04T11:38:53" u="1"/>
        <d v="2025-12-04T11:57:17" u="1"/>
        <d v="2025-12-04T13:41:11" u="1"/>
        <d v="2025-12-04T14:33:22" u="1"/>
        <d v="2025-12-05T11:20:46" u="1"/>
        <d v="2025-12-05T11:22:02" u="1"/>
        <d v="2025-12-05T13:50:10" u="1"/>
        <d v="2025-12-05T13:52:39" u="1"/>
        <d v="2025-12-05T13:58:09" u="1"/>
        <d v="2025-12-06T13:07:19" u="1"/>
        <d v="2025-12-06T13:24:17" u="1"/>
        <d v="2025-12-06T14:29:09" u="1"/>
        <d v="2025-12-06T14:37:35" u="1"/>
        <d v="2025-12-07T06:03:57" u="1"/>
        <d v="2025-12-07T11:28:28" u="1"/>
        <d v="2025-12-07T12:13:54" u="1"/>
        <d v="2025-12-07T12:15:01" u="1"/>
        <d v="2025-12-07T12:31:26" u="1"/>
        <d v="2025-12-07T13:04:19" u="1"/>
        <d v="2025-12-07T13:10:11" u="1"/>
        <d v="2025-12-07T13:14:50" u="1"/>
        <d v="2025-12-07T13:31:41" u="1"/>
        <d v="2025-12-08T10:46:59" u="1"/>
        <d v="2025-12-08T10:59:17" u="1"/>
        <d v="2025-12-08T11:07:18" u="1"/>
        <d v="2025-12-08T12:48:01" u="1"/>
        <d v="2025-12-08T12:48:56" u="1"/>
        <d v="2025-12-08T12:49:41" u="1"/>
        <d v="2025-12-08T12:50:25" u="1"/>
        <d v="2025-12-08T12:56:30" u="1"/>
        <d v="2025-12-08T13:00:05" u="1"/>
        <d v="2025-12-08T13:01:25" u="1"/>
        <d v="2025-12-08T13:02:35" u="1"/>
        <d v="2025-12-10T15:03:30" u="1"/>
        <d v="2025-12-10T15:37:29" u="1"/>
        <d v="2025-12-10T15:40:03" u="1"/>
        <d v="2025-12-11T04:49:15" u="1"/>
        <d v="2025-12-11T07:38:47" u="1"/>
        <d v="2025-12-11T07:50:37" u="1"/>
        <d v="2025-12-11T12:45:19" u="1"/>
        <d v="2025-12-11T12:58:28" u="1"/>
        <d v="2025-12-11T13:38:05" u="1"/>
        <d v="2025-12-11T13:44:15" u="1"/>
        <d v="2025-12-11T13:46:02" u="1"/>
        <d v="2025-12-11T14:06:21" u="1"/>
        <d v="2025-12-11T14:15:31" u="1"/>
        <d v="2025-12-12T12:19:18" u="1"/>
        <d v="2025-12-12T14:52:44" u="1"/>
        <d v="2025-12-12T14:57:36" u="1"/>
        <d v="2025-12-13T07:33:04" u="1"/>
        <d v="2025-12-13T13:14:29" u="1"/>
        <d v="2025-12-13T14:20:21" u="1"/>
        <d v="2025-12-13T14:27:22" u="1"/>
        <d v="2025-12-13T14:28:57" u="1"/>
        <d v="2025-12-13T15:14:28" u="1"/>
        <d v="2025-12-14T14:30:42" u="1"/>
        <d v="2025-12-14T14:31:52" u="1"/>
        <d v="2025-12-14T14:33:24" u="1"/>
        <d v="2025-12-14T14:59:59" u="1"/>
        <d v="2025-12-14T15:00:48" u="1"/>
        <d v="2025-12-14T15:01:49" u="1"/>
        <d v="2025-12-15T06:38:32" u="1"/>
        <d v="2025-12-15T10:41:24" u="1"/>
        <d v="2025-12-15T11:43:23" u="1"/>
        <d v="2025-12-15T12:05:13" u="1"/>
        <d v="2025-12-15T12:08:10" u="1"/>
        <d v="2025-12-15T12:31:16" u="1"/>
        <d v="2025-12-15T12:58:17" u="1"/>
        <d v="2025-12-15T13:14:51" u="1"/>
        <d v="2025-12-18T04:34:29" u="1"/>
        <d v="2025-12-18T04:36:44" u="1"/>
        <d v="2025-12-18T07:31:45" u="1"/>
        <d v="2025-12-18T11:55:43" u="1"/>
        <d v="2025-12-18T14:31:41" u="1"/>
        <d v="2025-12-18T14:33:55" u="1"/>
        <d v="2025-12-18T14:37:02" u="1"/>
        <d v="2025-12-18T14:38:57" u="1"/>
        <d v="2025-12-18T14:42:05" u="1"/>
        <d v="2025-12-19T06:14:17" u="1"/>
        <d v="2025-12-19T12:38:31" u="1"/>
        <d v="2025-12-19T12:43:48" u="1"/>
        <d v="2025-12-19T14:32:21" u="1"/>
        <d v="2025-12-20T05:23:21" u="1"/>
        <d v="2025-12-20T11:43:58" u="1"/>
        <d v="2025-12-20T12:17:01" u="1"/>
        <d v="2025-12-20T13:58:40" u="1"/>
        <d v="2025-12-20T13:59:33" u="1"/>
        <d v="2025-12-20T14:02:28" u="1"/>
        <d v="2025-12-21T13:38:13" u="1"/>
        <d v="2025-12-21T13:47:20" u="1"/>
        <d v="2025-12-21T13:49:29" u="1"/>
        <d v="2025-12-22T04:42:15" u="1"/>
        <d v="2025-12-22T04:55:08" u="1"/>
        <d v="2025-12-22T05:03:27" u="1"/>
        <d v="2025-12-22T05:15:31" u="1"/>
        <d v="2025-12-22T05:48:30" u="1"/>
        <d v="2025-12-24T04:27:52" u="1"/>
        <d v="2025-12-24T04:29:35" u="1"/>
        <d v="2025-12-24T04:31:14" u="1"/>
        <d v="2025-12-24T04:32:49" u="1"/>
        <d v="2025-12-24T04:38:19" u="1"/>
        <d v="2025-12-24T04:43:12" u="1"/>
        <d v="2025-12-24T04:44:39" u="1"/>
        <d v="2025-12-24T04:46:55" u="1"/>
        <d v="2025-12-24T04:48:28" u="1"/>
        <d v="2025-12-24T12:30:55" u="1"/>
        <d v="2025-12-24T13:13:39" u="1"/>
        <d v="2025-12-24T13:50:53" u="1"/>
        <d v="2025-12-24T13:54:20" u="1"/>
        <d v="2025-12-24T13:55:32" u="1"/>
        <d v="2025-12-24T13:57:16" u="1"/>
        <d v="2025-12-24T15:06:54" u="1"/>
        <d v="2025-12-25T12:22:51" u="1"/>
        <d v="2025-12-25T12:25:18" u="1"/>
        <d v="2025-12-25T14:09:06" u="1"/>
        <d v="2025-12-25T14:14:17" u="1"/>
        <d v="2025-12-25T14:24:59" u="1"/>
        <d v="2025-12-25T15:21:26" u="1"/>
        <d v="2025-12-26T13:12:00" u="1"/>
        <d v="2025-12-26T14:07:41" u="1"/>
        <d v="2025-12-26T14:09:44" u="1"/>
        <d v="2025-12-26T14:50:03" u="1"/>
        <d v="2025-12-27T07:13:37" u="1"/>
        <d v="2025-12-27T13:29:25" u="1"/>
        <d v="2025-12-27T13:30:14" u="1"/>
        <d v="2025-12-27T14:08:54" u="1"/>
        <d v="2025-12-27T14:13:03" u="1"/>
        <d v="2025-11-26T06:10:30" u="1"/>
        <d v="2025-10-16T04:29:38" u="1"/>
        <d v="2025-10-17T05:02:42" u="1"/>
        <d v="2025-10-22T05:46:22" u="1"/>
        <d v="2025-10-24T12:25:40" u="1"/>
        <d v="2025-10-26T14:02:55" u="1"/>
        <d v="2025-10-26T14:04:37" u="1"/>
        <d v="2025-11-01T13:07:25" u="1"/>
        <d v="2025-11-01T13:42:58" u="1"/>
        <d v="2025-11-12T11:44:23" u="1"/>
        <d v="2025-11-12T13:23:22" u="1"/>
        <d v="2025-11-19T10:25:38" u="1"/>
        <d v="2025-11-19T11:20:46" u="1"/>
        <d v="2025-11-20T11:13:19" u="1"/>
        <d v="2025-11-20T11:23:23" u="1"/>
        <d v="2025-11-22T11:56:34" u="1"/>
        <d v="2025-11-28T11:39:18" u="1"/>
        <d v="2025-11-28T13:56:51" u="1"/>
        <d v="2025-12-10T04:51:42" u="1"/>
        <d v="2025-11-26T07:41:12" u="1"/>
        <d v="2025-11-12T08:05:49" u="1"/>
        <d v="2025-12-03T06:28:12" u="1"/>
        <d v="2025-12-03T06:38:41" u="1"/>
        <d v="2025-12-03T06:40:07" u="1"/>
        <d v="2025-12-03T06:45:34" u="1"/>
        <d v="2025-09-21T10:19:20" u="1"/>
        <d v="2025-11-07T14:53:40" u="1"/>
        <d v="2025-11-09T11:51:12" u="1"/>
        <d v="2025-12-05T13:24:55" u="1"/>
        <d v="2025-11-21T08:20:31" u="1"/>
        <d v="2025-11-23T07:56:54" u="1"/>
        <d v="2025-11-27T07:21:55" u="1"/>
        <d v="2025-11-03T06:14:37" u="1"/>
        <d v="2025-11-08T08:39:59" u="1"/>
        <d v="2025-11-17T08:28:37" u="1"/>
        <d v="2025-11-27T08:16:49" u="1"/>
        <d v="2025-12-06T10:44:22" u="1"/>
        <d v="2025-12-18T08:46:38" u="1"/>
        <d v="2025-11-15T07:57:12" u="1"/>
        <d v="2025-11-21T06:03:17" u="1"/>
        <d v="2025-11-30T08:22:02" u="1"/>
        <d v="2025-11-28T07:10:30" u="1"/>
        <d v="2025-12-07T07:21:37" u="1"/>
        <d v="2025-12-08T10:40:25" u="1"/>
        <d v="2025-12-10T12:11:19" u="1"/>
        <d v="2025-12-13T14:16:12" u="1"/>
        <d v="2025-12-15T06:41:10" u="1"/>
        <d v="2025-12-18T04:41:58" u="1"/>
        <d v="2025-12-20T11:00:55" u="1"/>
        <d v="2025-12-22T10:54:22" u="1"/>
        <d v="2025-12-24T13:14:41" u="1"/>
        <d v="2025-11-16T12:03:56" u="1"/>
        <d v="2025-11-26T05:08:28" u="1"/>
        <d v="2025-10-13T00:00:00" u="1"/>
        <d v="2025-06-25T00:00:00" u="1"/>
        <d v="2025-11-18T00:00:00" u="1"/>
        <d v="2025-09-29T00:00:00" u="1"/>
        <d v="2025-06-27T00:00:00" u="1"/>
        <d v="2025-09-17T00:00:00" u="1"/>
        <d v="2025-04-25T00:00:00" u="1"/>
        <d v="2025-05-14T00:00:00" u="1"/>
        <d v="2025-07-12T00:00:00" u="1"/>
        <d v="2025-08-04T00:00:00" u="1"/>
        <d v="2025-08-18T00:00:00" u="1"/>
        <d v="2025-08-27T00:00:00" u="1"/>
        <d v="2025-09-07T00:00:00" u="1"/>
        <d v="2025-09-15T00:00:00" u="1"/>
        <d v="2025-09-22T00:00:00" u="1"/>
        <d v="2025-08-23T00:00:00" u="1"/>
        <d v="2025-09-02T00:00:00" u="1"/>
        <d v="2025-10-06T00:00:00" u="1"/>
        <d v="2025-08-09T00:00:00" u="1"/>
        <d v="2025-10-14T00:00:00" u="1"/>
        <d v="2024-12-07T00:00:00" u="1"/>
        <d v="2025-08-25T00:00:00" u="1"/>
        <d v="2025-09-04T00:00:00" u="1"/>
        <d v="2025-09-08T00:00:00" u="1"/>
        <d v="2025-04-10T00:00:00" u="1"/>
        <d v="2025-08-16T00:00:00" u="1"/>
        <d v="2025-08-19T00:00:00" u="1"/>
        <d v="2025-08-24T00:00:00" u="1"/>
        <d v="2025-08-29T00:00:00" u="1"/>
        <d v="2025-06-15T00:00:00" u="1"/>
        <d v="2025-08-20T00:00:00" u="1"/>
        <d v="2025-08-22T00:00:00" u="1"/>
        <d v="2025-08-30T00:00:00" u="1"/>
        <d v="2025-07-03T00:00:00" u="1"/>
        <d v="2025-07-16T00:00:00" u="1"/>
        <d v="2025-07-19T00:00:00" u="1"/>
        <d v="2025-09-14T00:00:00" u="1"/>
        <d v="2025-06-04T00:00:00" u="1"/>
        <d v="2025-06-12T00:00:00" u="1"/>
        <d v="2025-06-24T00:00:00" u="1"/>
        <d v="2025-07-18T00:00:00" u="1"/>
        <d v="2025-07-30T00:00:00" u="1"/>
        <d v="2025-05-19T00:00:00" u="1"/>
        <d v="2025-09-24T10:55:04" u="1"/>
        <d v="2025-10-02T13:37:15" u="1"/>
        <d v="2025-10-12T09:37:46" u="1"/>
        <d v="2025-09-27T10:43:24" u="1"/>
        <d v="2025-10-05T13:07:44" u="1"/>
        <d v="2025-08-25T07:32:38" u="1"/>
        <d v="2025-08-25T07:39:16" u="1"/>
        <d v="2025-08-25T07:42:31" u="1"/>
        <d v="2025-08-31T08:31:02" u="1"/>
        <d v="2025-08-31T09:18:17" u="1"/>
        <d v="2025-09-01T08:16:35" u="1"/>
        <d v="2025-09-04T07:18:44" u="1"/>
        <d v="2025-09-05T09:30:59" u="1"/>
        <d v="2025-09-08T08:00:41" u="1"/>
        <d v="2025-09-08T08:07:01" u="1"/>
        <d v="2025-09-08T09:20:19" u="1"/>
        <d v="2025-09-12T07:44:49" u="1"/>
        <d v="2025-09-12T07:58:11" u="1"/>
        <d v="2025-09-13T08:55:34" u="1"/>
        <d v="2025-09-15T08:23:05" u="1"/>
        <d v="2025-09-18T06:11:14" u="1"/>
        <d v="2025-09-18T06:34:17" u="1"/>
        <d v="2025-09-18T06:49:20" u="1"/>
        <d v="2025-09-18T07:41:35" u="1"/>
        <d v="2025-09-18T07:55:11" u="1"/>
        <d v="2025-09-18T08:25:03" u="1"/>
        <d v="2025-09-19T07:05:41" u="1"/>
        <d v="2025-09-19T07:11:50" u="1"/>
        <d v="2025-09-20T07:31:24" u="1"/>
        <d v="2025-09-20T09:25:41" u="1"/>
        <d v="2025-09-21T07:10:25" u="1"/>
        <d v="2025-09-21T07:13:26" u="1"/>
        <d v="2025-09-21T08:27:49" u="1"/>
        <d v="2025-09-22T07:29:17" u="1"/>
        <d v="2025-09-24T07:15:11" u="1"/>
        <d v="2025-09-24T07:16:41" u="1"/>
        <d v="2025-09-24T07:26:03" u="1"/>
        <d v="2025-09-24T07:27:18" u="1"/>
        <d v="2025-09-24T08:17:29" u="1"/>
        <d v="2025-09-24T08:19:07" u="1"/>
        <d v="2025-09-24T09:47:44" u="1"/>
        <d v="2025-09-25T07:39:56" u="1"/>
        <d v="2025-09-27T07:18:25" u="1"/>
        <d v="2025-09-27T07:19:19" u="1"/>
        <d v="2025-09-27T08:21:27" u="1"/>
        <d v="2025-09-28T07:07:04" u="1"/>
        <d v="2025-09-28T07:30:46" u="1"/>
        <d v="2025-09-28T08:15:42" u="1"/>
        <d v="2025-09-29T06:44:25" u="1"/>
        <d v="2025-10-01T07:36:07" u="1"/>
        <d v="2025-10-01T07:37:09" u="1"/>
        <d v="2025-10-01T07:40:49" u="1"/>
        <d v="2025-10-01T07:42:21" u="1"/>
        <d v="2025-10-01T07:52:07" u="1"/>
        <d v="2025-10-01T07:53:02" u="1"/>
        <d v="2025-10-01T07:55:30" u="1"/>
        <d v="2025-10-01T08:01:57" u="1"/>
        <d v="2025-10-01T08:14:54" u="1"/>
        <d v="2025-10-02T07:09:29" u="1"/>
        <d v="2025-10-02T07:11:33" u="1"/>
        <d v="2025-10-02T07:18:25" u="1"/>
        <d v="2025-10-02T07:21:46" u="1"/>
        <d v="2025-10-02T07:26:12" u="1"/>
        <d v="2025-10-03T07:28:59" u="1"/>
        <d v="2025-10-04T08:04:57" u="1"/>
        <d v="2025-10-04T08:28:07" u="1"/>
        <d v="2025-10-04T08:38:16" u="1"/>
        <d v="2025-10-04T09:13:31" u="1"/>
        <d v="2025-10-04T09:16:54" u="1"/>
        <d v="2025-10-05T08:06:40" u="1"/>
        <d v="2025-10-05T08:08:15" u="1"/>
        <d v="2025-10-05T08:50:44" u="1"/>
        <d v="2025-10-06T07:25:31" u="1"/>
        <d v="2025-10-08T05:59:56" u="1"/>
        <d v="2025-10-08T06:05:46" u="1"/>
        <d v="2025-10-08T08:29:09" u="1"/>
        <d v="2025-10-09T07:02:32" u="1"/>
        <d v="2025-10-09T07:32:32" u="1"/>
        <d v="2025-10-10T07:37:15" u="1"/>
        <d v="2025-10-10T07:38:16" u="1"/>
        <d v="2025-10-10T07:40:36" u="1"/>
        <d v="2025-10-10T07:43:33" u="1"/>
        <d v="2025-10-11T06:38:24" u="1"/>
        <d v="2025-10-11T08:01:44" u="1"/>
        <d v="2025-10-12T06:41:33" u="1"/>
        <d v="2025-10-12T07:18:20" u="1"/>
        <d v="2025-10-13T08:29:49" u="1"/>
        <d v="2025-10-13T09:28:11" u="1"/>
        <d v="2025-10-15T06:51:18" u="1"/>
        <d v="2025-10-15T06:55:01" u="1"/>
        <d v="2025-10-15T07:01:39" u="1"/>
        <d v="2025-10-15T07:03:14" u="1"/>
        <d v="2025-10-16T05:24:54" u="1"/>
        <d v="2025-10-16T05:31:35" u="1"/>
        <d v="2025-10-16T05:37:39" u="1"/>
        <d v="2025-10-16T05:39:31" u="1"/>
        <d v="2025-10-16T05:43:08" u="1"/>
        <d v="2025-10-16T08:03:29" u="1"/>
        <d v="2025-10-17T04:53:18" u="1"/>
        <d v="2025-10-17T04:55:17" u="1"/>
        <d v="2025-10-17T07:23:08" u="1"/>
        <d v="2025-10-19T08:33:39" u="1"/>
        <d v="2025-10-20T07:32:25" u="1"/>
        <d v="2025-10-20T07:34:40" u="1"/>
        <d v="2025-10-20T07:36:08" u="1"/>
        <d v="2025-10-20T07:48:12" u="1"/>
        <d v="2025-10-22T06:07:44" u="1"/>
        <d v="2025-10-22T06:12:12" u="1"/>
        <d v="2025-10-22T07:11:54" u="1"/>
        <d v="2025-10-23T07:15:27" u="1"/>
        <d v="2025-10-23T07:17:37" u="1"/>
        <d v="2025-10-23T07:19:02" u="1"/>
        <d v="2025-10-23T07:21:45" u="1"/>
        <d v="2025-10-24T06:14:05" u="1"/>
        <d v="2025-10-24T06:15:41" u="1"/>
        <d v="2025-10-24T06:19:11" u="1"/>
        <d v="2025-10-24T06:43:40" u="1"/>
        <d v="2025-10-25T06:06:10" u="1"/>
        <d v="2025-10-25T06:53:10" u="1"/>
        <d v="2025-10-25T06:58:16" u="1"/>
        <d v="2025-10-26T06:28:15" u="1"/>
        <d v="2025-10-26T08:30:02" u="1"/>
        <d v="2025-10-26T14:12:01" u="1"/>
        <d v="2025-10-27T06:32:31" u="1"/>
        <d v="2025-10-27T06:38:43" u="1"/>
        <d v="2025-10-27T06:42:13" u="1"/>
        <d v="2025-09-30T10:08:41" u="1"/>
        <d v="2025-06-27T08:13:49" u="1"/>
        <d v="2025-09-28T13:46:18" u="1"/>
        <d v="2025-09-26T10:02:03" u="1"/>
        <d v="2025-10-04T07:29:32" u="1"/>
        <d v="2025-10-06T13:03:06" u="1"/>
        <d v="2025-10-09T12:49:01" u="1"/>
        <d v="2025-10-10T10:32:27" u="1"/>
        <d v="2025-10-10T13:08:22" u="1"/>
        <d v="2025-10-13T13:42:04" u="1"/>
        <d v="2025-10-17T09:47:22" u="1"/>
        <d v="2025-10-19T10:42:30" u="1"/>
        <d v="2025-10-23T16:27:17" u="1"/>
        <d v="2025-10-24T11:21:45" u="1"/>
        <d v="2025-09-25T08:08:25" u="1"/>
        <d v="2025-09-25T08:50:59" u="1"/>
        <d v="2025-10-07T07:30:07" u="1"/>
        <d v="2025-09-26T13:04:51" u="1"/>
        <d v="2025-09-27T13:14:33" u="1"/>
        <d v="2025-10-01T08:48:41" u="1"/>
        <d v="2025-10-06T11:40:24" u="1"/>
        <d v="2025-10-10T12:59:06" u="1"/>
        <d v="2025-10-10T13:06:21" u="1"/>
        <d v="2025-10-10T13:40:52" u="1"/>
        <d v="2025-10-12T13:02:32" u="1"/>
        <d v="2025-10-13T10:21:24" u="1"/>
        <d v="2025-10-22T10:22:28" u="1"/>
        <d v="2025-10-27T09:36:37" u="1"/>
        <d v="2025-09-26T06:39:42" u="1"/>
        <d v="2025-09-26T10:32:05" u="1"/>
        <d v="2025-09-26T11:21:52" u="1"/>
        <d v="2025-10-01T07:33:49" u="1"/>
        <d v="2025-10-06T07:11:35" u="1"/>
        <d v="2025-10-13T07:17:28" u="1"/>
        <d v="2025-10-24T07:24:59" u="1"/>
        <d v="2025-10-29T07:21:05" u="1"/>
        <d v="2025-09-30T12:27:04" u="1"/>
        <d v="2025-09-30T14:52:49" u="1"/>
        <d v="2025-10-22T12:11:17" u="1"/>
        <d v="2025-10-22T12:21:01" u="1"/>
        <d v="2025-10-22T12:23:43" u="1"/>
        <d v="2025-10-22T12:25:19" u="1"/>
        <d v="2025-10-22T12:26:47" u="1"/>
        <d v="2025-10-22T12:28:10" u="1"/>
        <d v="2025-10-22T12:30:07" u="1"/>
        <d v="2025-10-22T12:32:39" u="1"/>
        <d v="2025-10-22T12:34:04" u="1"/>
        <d v="2025-10-22T12:35:31" u="1"/>
        <d v="2025-10-22T12:39:29" u="1"/>
        <d v="2025-10-22T12:41:13" u="1"/>
        <d v="2025-10-22T12:42:47" u="1"/>
        <d v="2025-10-22T12:45:13" u="1"/>
        <d v="2025-10-22T12:46:23" u="1"/>
        <d v="2025-10-22T12:48:42" u="1"/>
        <d v="2025-10-22T12:51:18" u="1"/>
        <d v="2025-10-22T12:53:07" u="1"/>
        <d v="2025-10-22T13:00:20" u="1"/>
        <d v="2025-10-22T13:10:10" u="1"/>
        <d v="2025-10-22T13:13:23" u="1"/>
        <d v="2025-10-22T13:16:53" u="1"/>
        <d v="2025-10-22T13:18:30" u="1"/>
        <d v="2025-10-23T04:46:26" u="1"/>
        <d v="2025-10-23T04:49:03" u="1"/>
        <d v="2025-10-23T04:50:20" u="1"/>
        <d v="2025-10-23T04:53:26" u="1"/>
        <d v="2025-10-23T04:55:51" u="1"/>
        <d v="2025-10-23T04:59:09" u="1"/>
        <d v="2025-10-23T05:00:36" u="1"/>
        <d v="2025-10-23T05:03:28" u="1"/>
        <d v="2025-10-23T05:06:44" u="1"/>
        <d v="2025-10-23T05:08:54" u="1"/>
        <d v="2025-10-23T05:10:31" u="1"/>
        <d v="2025-10-23T05:12:59" u="1"/>
        <d v="2025-10-23T05:14:38" u="1"/>
        <d v="2025-10-23T05:15:51" u="1"/>
        <d v="2025-10-23T05:17:19" u="1"/>
        <d v="2025-10-23T05:18:15" u="1"/>
        <d v="2025-10-23T05:19:25" u="1"/>
        <d v="2025-10-23T05:20:25" u="1"/>
        <d v="2025-10-23T05:21:36" u="1"/>
        <d v="2025-10-23T05:27:53" u="1"/>
        <d v="2025-10-23T05:29:02" u="1"/>
        <d v="2025-10-23T05:30:32" u="1"/>
        <d v="2025-10-23T05:31:59" u="1"/>
        <d v="2025-10-23T05:33:33" u="1"/>
        <d v="2025-10-23T05:35:10" u="1"/>
        <d v="2025-10-26T11:12:02" u="1"/>
        <d v="2025-10-26T11:34:00" u="1"/>
        <d v="2025-10-26T11:36:33" u="1"/>
        <d v="2025-10-26T11:47:18" u="1"/>
        <d v="2025-10-26T11:49:43" u="1"/>
        <d v="2025-10-26T11:53:07" u="1"/>
        <d v="2025-10-26T11:54:33" u="1"/>
        <d v="2025-10-26T11:56:01" u="1"/>
        <d v="2025-10-26T11:59:21" u="1"/>
        <d v="2025-10-26T12:00:58" u="1"/>
        <d v="2025-10-26T12:02:36" u="1"/>
        <d v="2025-10-26T12:04:26" u="1"/>
        <d v="2025-10-26T12:06:04" u="1"/>
        <d v="2025-09-16T11:00:08" u="1"/>
        <d v="2025-09-30T10:06:06" u="1"/>
        <d v="2025-08-23T10:50:19" u="1"/>
        <d v="2025-09-05T10:33:16" u="1"/>
        <d v="2025-09-05T12:04:56" u="1"/>
        <d v="2025-09-10T09:07:56" u="1"/>
        <d v="2025-09-12T06:23:10" u="1"/>
        <d v="2025-09-21T10:55:23" u="1"/>
        <d v="2025-06-25T09:36:41" u="1"/>
        <d v="2025-10-01T04:10:40" u="1"/>
        <d v="2025-10-08T06:39:46" u="1"/>
        <d v="2025-10-13T11:56:03" u="1"/>
        <d v="2025-10-17T11:25:02" u="1"/>
        <d v="2025-10-22T15:33:47" u="1"/>
        <d v="2025-10-25T14:00:37" u="1"/>
        <d v="2025-10-27T14:20:41" u="1"/>
        <d v="2025-09-28T07:43:43" u="1"/>
        <d v="2025-09-30T09:29:43" u="1"/>
        <d v="2025-09-30T11:24:43" u="1"/>
        <d v="2025-09-30T07:31:07" u="1"/>
        <d v="2025-09-24T07:23:06" u="1"/>
        <d v="2025-09-28T06:37:19" u="1"/>
        <d v="2025-10-11T15:31:11" u="1"/>
        <d v="2025-08-31T11:33:16" u="1"/>
        <d v="2025-08-31T12:37:22" u="1"/>
        <d v="2025-08-31T12:44:32" u="1"/>
        <d v="2025-08-31T14:00:01" u="1"/>
        <d v="2025-09-01T13:56:33" u="1"/>
        <d v="2025-10-01T06:34:53" u="1"/>
        <d v="2025-10-04T10:13:12" u="1"/>
        <d v="2025-10-04T16:11:36" u="1"/>
        <d v="2025-10-12T10:00:29" u="1"/>
        <d v="2025-10-26T10:50:53" u="1"/>
        <d v="2025-10-26T11:05:22" u="1"/>
        <d v="2025-10-26T11:13:39" u="1"/>
        <d v="2025-10-26T12:21:26" u="1"/>
        <d v="2025-10-26T12:51:52" u="1"/>
        <d v="2025-10-26T13:54:56" u="1"/>
        <d v="2025-09-02T11:05:33" u="1"/>
        <d v="2025-09-06T14:21:44" u="1"/>
        <d v="2025-09-30T14:24:41" u="1"/>
        <d v="2025-04-10T08:10:19" u="1"/>
        <d v="2025-10-08T16:12:09" u="1"/>
        <d v="2025-10-10T06:37:07" u="1"/>
        <d v="2025-10-11T13:54:12" u="1"/>
        <d v="2025-10-23T11:39:02" u="1"/>
        <d v="2025-09-26T07:18:58" u="1"/>
        <d v="2025-09-27T06:01:45" u="1"/>
        <d v="2025-10-04T07:25:02" u="1"/>
        <d v="2025-10-01T06:12:45" u="1"/>
        <d v="2025-10-01T10:29:16" u="1"/>
        <d v="2025-10-01T12:12:51" u="1"/>
        <d v="2025-10-01T12:15:09" u="1"/>
        <d v="2025-10-04T11:01:48" u="1"/>
        <d v="2025-10-04T11:31:40" u="1"/>
        <d v="2025-10-04T12:09:13" u="1"/>
        <d v="2025-10-06T05:24:47" u="1"/>
        <d v="2025-10-06T07:49:15" u="1"/>
        <d v="2025-10-08T07:30:18" u="1"/>
        <d v="2025-10-10T10:00:53" u="1"/>
        <d v="2025-10-11T12:01:27" u="1"/>
        <d v="2025-10-11T12:04:08" u="1"/>
        <d v="2025-10-12T07:52:21" u="1"/>
        <d v="2025-10-12T11:59:30" u="1"/>
        <d v="2025-10-15T07:51:51" u="1"/>
        <d v="2025-10-15T11:49:36" u="1"/>
        <d v="2025-10-16T06:59:21" u="1"/>
        <d v="2025-10-17T07:05:39" u="1"/>
        <d v="2025-10-18T10:56:46" u="1"/>
        <d v="2025-10-19T12:24:38" u="1"/>
        <d v="2025-10-20T07:19:39" u="1"/>
        <d v="2025-10-22T11:43:08" u="1"/>
        <d v="2025-10-23T08:16:39" u="1"/>
        <d v="2025-10-23T08:18:49" u="1"/>
        <d v="2025-10-23T08:24:13" u="1"/>
        <d v="2025-10-24T10:24:41" u="1"/>
        <d v="2025-10-24T11:54:00" u="1"/>
        <d v="2025-10-25T11:11:22" u="1"/>
        <d v="2025-10-26T08:46:40" u="1"/>
        <d v="2025-10-27T07:17:37" u="1"/>
        <d v="2025-08-16T07:08:09" u="1"/>
        <d v="2025-08-19T13:22:14" u="1"/>
        <d v="2025-08-24T13:01:41" u="1"/>
        <d v="2025-08-28T17:16:38" u="1"/>
        <d v="2025-08-29T12:12:00" u="1"/>
        <d v="2025-09-04T12:22:17" u="1"/>
        <d v="2025-09-10T11:19:08" u="1"/>
        <d v="2025-09-17T12:01:00" u="1"/>
        <d v="2025-09-19T06:02:37" u="1"/>
        <d v="2025-09-30T13:03:03" u="1"/>
        <d v="2025-10-01T05:59:56" u="1"/>
        <d v="2025-10-04T05:59:04" u="1"/>
        <d v="2025-10-08T15:43:36" u="1"/>
        <d v="2025-10-10T11:03:05" u="1"/>
        <d v="2025-10-09T06:20:03" u="1"/>
        <d v="2025-10-12T06:56:09" u="1"/>
        <d v="2025-10-03T11:42:39" u="1"/>
        <d v="2025-09-30T07:45:08" u="1"/>
        <d v="2025-09-28T06:36:11" u="1"/>
        <d v="2025-09-30T07:28:17" u="1"/>
        <d v="2025-09-28T14:35:10" u="1"/>
        <d v="2025-10-10T08:13:25" u="1"/>
        <d v="2025-10-17T06:01:25" u="1"/>
        <d v="2025-10-26T07:28:50" u="1"/>
        <d v="2025-10-15T12:15:36" u="1"/>
        <d v="2025-10-19T06:32:01" u="1"/>
        <d v="2025-10-19T09:04:46" u="1"/>
        <d v="2025-10-20T08:01:25" u="1"/>
        <d v="2025-10-23T10:32:36" u="1"/>
        <d v="2025-10-23T11:32:45" u="1"/>
        <d v="2025-10-25T10:51:30" u="1"/>
        <d v="2025-10-27T09:00:00" u="1"/>
        <d v="2025-09-30T07:32:30" u="1"/>
        <d v="2025-10-09T06:20:58" u="1"/>
        <d v="2025-09-12T11:39:14" u="1"/>
        <d v="2025-09-12T12:53:29" u="1"/>
        <d v="2025-09-12T13:08:43" u="1"/>
        <d v="2025-09-19T11:34:09" u="1"/>
        <d v="2025-09-19T11:36:36" u="1"/>
        <d v="2025-09-19T11:51:24" u="1"/>
        <d v="2025-09-26T11:22:04" u="1"/>
        <d v="2025-10-03T13:15:02" u="1"/>
        <d v="2025-10-03T13:55:51" u="1"/>
        <d v="2025-10-03T14:12:50" u="1"/>
        <d v="2025-10-03T14:16:46" u="1"/>
        <d v="2025-10-03T14:21:51" u="1"/>
        <d v="2025-10-03T14:28:44" u="1"/>
        <d v="2025-10-03T14:44:12" u="1"/>
        <d v="2025-10-10T10:37:56" u="1"/>
        <d v="2025-10-10T10:43:50" u="1"/>
        <d v="2025-10-10T12:40:50" u="1"/>
        <d v="2025-10-17T11:19:53" u="1"/>
        <d v="2025-10-24T10:28:57" u="1"/>
        <d v="2025-10-24T10:36:46" u="1"/>
        <d v="2025-10-24T10:38:57" u="1"/>
        <d v="2025-10-24T10:42:00" u="1"/>
        <d v="2025-10-24T10:43:41" u="1"/>
        <d v="2025-10-24T10:47:13" u="1"/>
        <d v="2025-10-24T10:48:31" u="1"/>
        <d v="2025-08-09T07:53:45" u="1"/>
        <d v="2025-09-30T07:46:21" u="1"/>
        <d v="2025-09-21T06:54:24" u="1"/>
        <d v="2025-09-28T06:35:34" u="1"/>
        <d v="2025-06-15T10:27:18" u="1"/>
        <d v="2025-10-14T12:46:06" u="1"/>
        <d v="2025-08-20T12:45:44" u="1"/>
        <d v="2025-08-23T15:00:04" u="1"/>
        <d v="2025-08-29T09:42:33" u="1"/>
        <d v="2025-09-05T12:28:47" u="1"/>
        <d v="2025-09-07T11:09:33" u="1"/>
        <d v="2025-09-13T12:00:16" u="1"/>
        <d v="2025-09-20T11:40:06" u="1"/>
        <d v="2025-09-26T12:33:49" u="1"/>
        <d v="2025-10-07T13:36:11" u="1"/>
        <d v="2025-10-01T12:18:54" u="1"/>
        <d v="2025-10-08T13:45:24" u="1"/>
        <d v="2025-10-15T11:20:24" u="1"/>
        <d v="2025-09-20T15:07:27" u="1"/>
        <d v="2025-09-21T12:52:35" u="1"/>
        <d v="2025-09-24T11:44:46" u="1"/>
        <d v="2025-09-24T11:50:37" u="1"/>
        <d v="2025-09-26T11:49:13" u="1"/>
        <d v="2025-09-28T11:49:44" u="1"/>
        <d v="2025-10-04T15:26:04" u="1"/>
        <d v="2025-10-08T15:18:50" u="1"/>
        <d v="2025-10-08T16:55:45" u="1"/>
        <d v="2025-10-11T09:22:49" u="1"/>
        <d v="2025-10-15T11:27:43" u="1"/>
        <d v="2025-10-16T12:52:04" u="1"/>
        <d v="2025-10-17T09:57:44" u="1"/>
        <d v="2025-10-17T11:48:28" u="1"/>
        <d v="2025-10-19T10:13:25" u="1"/>
        <d v="2025-10-20T06:42:03" u="1"/>
        <d v="2025-10-22T12:06:58" u="1"/>
        <d v="2025-10-22T15:29:56" u="1"/>
        <d v="2025-10-22T15:42:00" u="1"/>
        <d v="2025-10-26T14:54:15" u="1"/>
        <d v="2025-10-27T14:12:31" u="1"/>
        <d v="2025-10-01T05:55:39" u="1"/>
        <d v="2025-10-05T13:11:48" u="1"/>
        <d v="2025-09-25T07:19:14" u="1"/>
        <d v="2025-10-01T07:38:34" u="1"/>
        <d v="2025-10-04T07:39:28" u="1"/>
        <d v="2025-10-04T08:27:01" u="1"/>
        <d v="2025-10-09T07:28:38" u="1"/>
        <d v="2025-10-17T11:17:09" u="1"/>
        <d v="2025-10-20T07:37:40" u="1"/>
        <d v="2025-10-23T07:20:51" u="1"/>
        <d v="2025-10-24T07:26:04" u="1"/>
        <d v="2025-10-01T12:47:34" u="1"/>
        <d v="2025-10-04T12:04:13" u="1"/>
        <d v="2025-10-05T11:28:24" u="1"/>
        <d v="2025-10-05T11:46:45" u="1"/>
        <d v="2025-10-05T11:53:08" u="1"/>
        <d v="2025-10-05T13:41:45" u="1"/>
        <d v="2025-10-06T14:33:52" u="1"/>
        <d v="2025-10-08T06:53:27" u="1"/>
        <d v="2025-10-08T12:10:32" u="1"/>
        <d v="2025-10-08T12:21:15" u="1"/>
        <d v="2025-10-08T13:03:05" u="1"/>
        <d v="2025-10-08T13:05:28" u="1"/>
        <d v="2025-10-10T12:34:24" u="1"/>
        <d v="2025-10-10T14:35:39" u="1"/>
        <d v="2025-10-12T12:06:40" u="1"/>
        <d v="2025-10-12T14:08:18" u="1"/>
        <d v="2025-10-13T11:03:53" u="1"/>
        <d v="2025-10-15T10:50:18" u="1"/>
        <d v="2025-10-15T12:18:14" u="1"/>
        <d v="2025-10-15T12:19:13" u="1"/>
        <d v="2025-10-15T13:08:01" u="1"/>
        <d v="2025-10-18T09:40:27" u="1"/>
        <d v="2025-10-19T16:02:28" u="1"/>
        <d v="2025-10-20T13:12:47" u="1"/>
        <d v="2025-10-22T13:29:12" u="1"/>
        <d v="2025-10-22T13:34:25" u="1"/>
        <d v="2025-10-22T15:59:09" u="1"/>
        <d v="2025-10-22T16:02:11" u="1"/>
        <d v="2025-10-24T10:10:55" u="1"/>
        <d v="2025-10-24T11:48:04" u="1"/>
        <d v="2025-10-25T11:05:32" u="1"/>
        <d v="2025-10-26T08:54:43" u="1"/>
        <d v="2025-10-26T11:21:26" u="1"/>
        <d v="2025-10-26T13:59:13" u="1"/>
        <d v="2025-10-26T14:17:54" u="1"/>
        <d v="2025-10-27T12:42:02" u="1"/>
        <d v="2025-10-29T10:24:55" u="1"/>
        <d v="2025-10-29T12:00:14" u="1"/>
        <d v="2025-09-03T14:49:04" u="1"/>
        <d v="2025-09-03T14:58:43" u="1"/>
        <d v="2025-09-06T12:45:27" u="1"/>
        <d v="2025-09-06T13:47:11" u="1"/>
        <d v="2025-09-07T13:02:29" u="1"/>
        <d v="2025-09-12T10:59:41" u="1"/>
        <d v="2025-09-16T12:49:55" u="1"/>
        <d v="2025-09-17T14:40:05" u="1"/>
        <d v="2025-09-18T15:11:13" u="1"/>
        <d v="2025-09-21T12:13:43" u="1"/>
        <d v="2025-09-21T13:14:17" u="1"/>
        <d v="2025-09-23T11:04:58" u="1"/>
        <d v="2025-09-27T10:46:31" u="1"/>
        <d v="2025-09-30T11:21:46" u="1"/>
        <d v="2025-10-05T11:41:52" u="1"/>
        <d v="2025-10-08T11:13:26" u="1"/>
        <d v="2025-10-12T14:38:46" u="1"/>
        <d v="2025-08-22T05:04:27" u="1"/>
        <d v="2025-08-22T07:50:28" u="1"/>
        <d v="2025-08-29T05:34:29" u="1"/>
        <d v="2025-09-02T09:00:32" u="1"/>
        <d v="2025-09-11T07:56:53" u="1"/>
        <d v="2025-09-17T05:18:21" u="1"/>
        <d v="2025-09-18T05:59:31" u="1"/>
        <d v="2025-09-30T07:37:57" u="1"/>
        <d v="2025-08-23T06:18:53" u="1"/>
        <d v="2025-08-23T08:13:42" u="1"/>
        <d v="2025-08-28T07:42:06" u="1"/>
        <d v="2025-09-03T08:19:08" u="1"/>
        <d v="2025-09-05T08:26:15" u="1"/>
        <d v="2025-09-06T08:16:11" u="1"/>
        <d v="2025-09-09T06:42:19" u="1"/>
        <d v="2025-09-11T08:24:50" u="1"/>
        <d v="2025-09-25T06:12:57" u="1"/>
        <d v="2025-08-30T07:40:48" u="1"/>
        <d v="2025-09-06T05:47:27" u="1"/>
        <d v="2025-09-11T14:19:13" u="1"/>
        <d v="2025-09-17T13:26:28" u="1"/>
        <d v="2025-09-20T05:27:05" u="1"/>
        <d v="2025-09-25T12:45:08" u="1"/>
        <d v="2025-10-03T14:40:10" u="1"/>
        <d v="2025-10-12T13:47:12" u="1"/>
        <d v="2025-07-03T06:36:29" u="1"/>
        <d v="2025-07-16T07:02:05" u="1"/>
        <d v="2025-07-19T09:21:25" u="1"/>
        <d v="2025-09-05T13:11:24" u="1"/>
        <d v="2025-09-29T07:31:46" u="1"/>
        <d v="2025-10-02T06:07:43" u="1"/>
        <d v="2025-10-02T06:54:49" u="1"/>
        <d v="2025-10-06T05:29:38" u="1"/>
        <d v="2025-10-09T05:56:47" u="1"/>
        <d v="2025-10-15T06:07:35" u="1"/>
        <d v="2025-10-15T15:54:47" u="1"/>
        <d v="2025-10-17T06:39:47" u="1"/>
        <d v="2025-10-17T09:52:13" u="1"/>
        <d v="2025-10-18T11:24:29" u="1"/>
        <d v="2025-10-19T09:58:48" u="1"/>
        <d v="2025-09-20T11:07:25" u="1"/>
        <d v="2025-09-20T11:23:13" u="1"/>
        <d v="2025-09-20T14:26:26" u="1"/>
        <d v="2025-09-20T14:28:32" u="1"/>
        <d v="2025-09-28T09:53:23" u="1"/>
        <d v="2025-10-20T12:33:29" u="1"/>
        <d v="2025-09-24T13:01:56" u="1"/>
        <d v="2025-09-27T07:08:57" u="1"/>
        <d v="2025-10-26T09:07:22" u="1"/>
        <d v="2025-10-26T12:03:54" u="1"/>
        <d v="2025-10-01T11:10:50" u="1"/>
        <d v="2025-10-01T11:23:13" u="1"/>
        <d v="2025-10-27T13:35:57" u="1"/>
        <d v="2025-10-13T12:58:43" u="1"/>
        <d v="2025-10-14T08:28:33" u="1"/>
        <d v="2025-09-28T13:39:47" u="1"/>
        <d v="2025-09-30T13:35:19" u="1"/>
        <d v="2025-10-01T14:37:20" u="1"/>
        <d v="2025-10-02T12:27:46" u="1"/>
        <d v="2025-10-03T13:26:13" u="1"/>
        <d v="2025-10-05T14:43:27" u="1"/>
        <d v="2025-10-07T13:54:20" u="1"/>
        <d v="2025-08-16T13:52:34" u="1"/>
        <d v="2025-08-16T13:55:06" u="1"/>
        <d v="2025-09-12T10:44:07" u="1"/>
        <d v="2025-09-12T10:46:52" u="1"/>
        <d v="2025-09-12T11:20:00" u="1"/>
        <d v="2025-09-24T07:44:14" u="1"/>
        <d v="2025-09-24T08:35:11" u="1"/>
        <d v="2025-09-27T08:45:35" u="1"/>
        <d v="2025-10-03T08:16:44" u="1"/>
        <d v="2025-10-04T07:16:41" u="1"/>
        <d v="2025-10-04T07:22:49" u="1"/>
        <d v="2025-10-08T07:31:09" u="1"/>
        <d v="2025-10-09T06:46:44" u="1"/>
        <d v="2025-10-11T06:31:01" u="1"/>
        <d v="2025-09-14T11:38:37" u="1"/>
        <d v="2025-09-21T10:40:40" u="1"/>
        <d v="2025-09-30T14:42:41" u="1"/>
        <d v="2025-08-21T15:07:50" u="1"/>
        <d v="2025-08-30T13:03:52" u="1"/>
        <d v="2025-09-06T11:15:14" u="1"/>
        <d v="2025-09-12T15:13:58" u="1"/>
        <d v="2025-09-20T13:31:44" u="1"/>
        <d v="2025-09-24T12:37:02" u="1"/>
        <d v="2025-10-03T11:44:02" u="1"/>
        <d v="2025-10-05T06:43:59" u="1"/>
        <d v="2025-10-10T14:36:07" u="1"/>
        <d v="2025-09-26T07:42:36" u="1"/>
        <d v="2025-10-03T06:42:16" u="1"/>
        <d v="2025-10-04T06:25:48" u="1"/>
        <d v="2025-09-24T08:24:26" u="1"/>
        <d v="2025-09-25T09:49:33" u="1"/>
        <d v="2025-09-30T08:32:56" u="1"/>
        <d v="2025-09-30T05:18:43" u="1"/>
        <d v="2025-09-28T06:44:25" u="1"/>
        <d v="2025-09-28T10:07:13" u="1"/>
        <d v="2025-04-25T08:44:59" u="1"/>
        <d v="2025-05-14T08:59:37" u="1"/>
        <d v="2025-05-29T08:07:47" u="1"/>
        <d v="2025-06-13T06:57:13" u="1"/>
        <d v="2025-07-12T08:20:05" u="1"/>
        <d v="2025-08-04T07:40:08" u="1"/>
        <d v="2025-08-18T06:51:59" u="1"/>
        <d v="2025-08-27T06:54:39" u="1"/>
        <d v="2025-09-07T07:58:00" u="1"/>
        <d v="2025-09-18T07:46:53" u="1"/>
        <d v="2025-10-03T07:30:37" u="1"/>
        <d v="2025-10-19T08:35:42" u="1"/>
        <d v="2025-10-06T10:05:35" u="1"/>
        <d v="2025-10-11T11:42:20" u="1"/>
        <d v="2025-10-12T05:57:06" u="1"/>
        <d v="2025-10-12T12:39:21" u="1"/>
        <d v="2025-10-13T05:39:58" u="1"/>
        <d v="2025-10-18T14:48:57" u="1"/>
        <d v="2025-10-22T13:42:46" u="1"/>
        <d v="2025-10-24T05:54:51" u="1"/>
        <d v="2025-10-25T11:08:25" u="1"/>
        <d v="2025-10-26T10:01:39" u="1"/>
        <d v="2025-10-29T13:37:42" u="1"/>
        <d v="2025-10-09T11:16:19" u="1"/>
        <d v="2025-10-15T06:08:22" u="1"/>
        <d v="2025-10-22T12:09:28" u="1"/>
        <d v="2025-08-18T10:39:28" u="1"/>
        <d v="2025-09-03T13:05:08" u="1"/>
        <d v="2025-09-11T11:15:59" u="1"/>
        <d v="2025-09-22T13:00:30" u="1"/>
        <d v="2025-10-05T12:07:22" u="1"/>
        <d v="2025-09-23T14:17:19" u="1"/>
        <d v="2025-09-25T08:23:39" u="1"/>
        <d v="2025-09-26T13:14:37" u="1"/>
        <d v="2025-09-30T12:32:58" u="1"/>
        <d v="2025-10-01T11:45:15" u="1"/>
        <d v="2025-10-04T05:49:07" u="1"/>
        <d v="2025-10-07T12:17:04" u="1"/>
        <d v="2025-09-20T13:35:23" u="1"/>
        <d v="2025-09-23T09:26:54" u="1"/>
        <d v="2025-09-23T15:17:34" u="1"/>
        <d v="2025-09-25T12:17:32" u="1"/>
        <d v="2025-10-01T12:22:54" u="1"/>
        <d v="2025-10-03T12:27:39" u="1"/>
        <d v="2025-10-07T11:22:26" u="1"/>
        <d v="2025-10-09T11:30:21" u="1"/>
        <d v="2025-10-14T09:27:41" u="1"/>
        <d v="2025-10-05T12:37:47" u="1"/>
        <d v="2025-10-08T14:54:00" u="1"/>
        <d v="2025-10-10T13:39:26" u="1"/>
        <d v="2025-10-16T09:44:46" u="1"/>
        <d v="2025-10-19T15:45:52" u="1"/>
        <d v="2025-10-22T10:19:05" u="1"/>
        <d v="2025-10-25T10:43:13" u="1"/>
        <d v="2025-10-27T12:57:40" u="1"/>
        <d v="2025-07-16T16:35:53" u="1"/>
        <d v="2025-08-29T09:55:14" u="1"/>
        <d v="2025-09-27T10:26:57" u="1"/>
        <d v="2025-09-27T10:31:37" u="1"/>
        <d v="2025-10-18T17:52:59" u="1"/>
        <d v="2025-10-18T17:56:38" u="1"/>
        <d v="2025-09-20T06:56:51" u="1"/>
        <d v="2025-09-24T12:07:14" u="1"/>
        <d v="2024-12-07T12:24:17" u="1"/>
        <d v="2025-09-21T07:34:00" u="1"/>
        <d v="2025-09-22T07:01:49" u="1"/>
        <d v="2025-09-26T10:19:09" u="1"/>
        <d v="2025-10-02T05:43:23" u="1"/>
        <d v="2025-10-04T07:36:11" u="1"/>
        <d v="2025-10-23T14:20:45" u="1"/>
        <d v="2025-09-17T12:20:46" u="1"/>
        <d v="2025-09-26T14:30:06" u="1"/>
        <d v="2025-10-01T11:42:16" u="1"/>
        <d v="2025-10-04T10:05:42" u="1"/>
        <d v="2025-09-28T13:13:57" u="1"/>
        <d v="2025-09-30T14:29:15" u="1"/>
        <d v="2025-09-08T12:03:47" u="1"/>
        <d v="2025-10-01T09:04:34" u="1"/>
        <d v="2025-10-09T11:04:55" u="1"/>
        <d v="2025-10-20T11:03:08" u="1"/>
        <d v="2025-09-28T14:02:57" u="1"/>
        <d v="2025-10-19T11:26:39" u="1"/>
        <d v="2025-10-13T14:37:30" u="1"/>
        <d v="2025-10-17T09:53:56" u="1"/>
        <d v="2025-10-22T05:28:16" u="1"/>
        <d v="2025-10-26T12:27:02" u="1"/>
        <d v="2025-10-06T12:04:01" u="1"/>
        <d v="2025-10-08T11:06:48" u="1"/>
        <d v="2025-10-22T14:48:40" u="1"/>
        <d v="2025-10-26T12:23:42" u="1"/>
        <d v="2025-10-26T12:25:44" u="1"/>
        <d v="2025-10-29T10:23:59" u="1"/>
        <d v="2025-09-28T07:38:55" u="1"/>
        <d v="2025-10-02T07:27:29" u="1"/>
        <d v="2025-10-05T07:35:30" u="1"/>
        <d v="2025-10-05T08:04:39" u="1"/>
        <d v="2025-10-12T08:23:50" u="1"/>
        <d v="2025-10-19T08:16:57" u="1"/>
        <d v="2025-09-30T07:23:03" u="1"/>
        <d v="2025-09-30T07:25:25" u="1"/>
        <d v="2025-10-04T08:59:00" u="1"/>
        <d v="2025-10-05T07:59:53" u="1"/>
        <d v="2025-10-11T08:33:51" u="1"/>
        <d v="2025-10-17T08:59:50" u="1"/>
        <d v="2025-10-24T08:03:26" u="1"/>
        <d v="2025-10-10T10:27:41" u="1"/>
        <d v="2025-10-17T11:43:52" u="1"/>
        <d v="2025-10-25T10:03:33" u="1"/>
        <d v="2025-06-04T07:09:13" u="1"/>
        <d v="2025-06-05T06:23:58" u="1"/>
        <d v="2025-06-12T06:55:32" u="1"/>
        <d v="2025-06-22T08:23:21" u="1"/>
        <d v="2025-06-24T11:30:06" u="1"/>
        <d v="2025-07-04T09:05:03" u="1"/>
        <d v="2025-07-18T07:20:17" u="1"/>
        <d v="2025-08-22T05:47:07" u="1"/>
        <d v="2025-10-13T06:37:09" u="1"/>
        <d v="2025-10-16T12:21:44" u="1"/>
        <d v="2025-10-17T04:49:03" u="1"/>
        <d v="2025-10-17T04:54:17" u="1"/>
        <d v="2025-10-17T09:50:03" u="1"/>
        <d v="2025-10-20T07:49:53" u="1"/>
        <d v="2025-10-23T15:05:57" u="1"/>
        <d v="2025-10-24T05:51:55" u="1"/>
        <d v="2025-10-24T05:54:57" u="1"/>
        <d v="2025-10-24T05:55:49" u="1"/>
        <d v="2025-10-26T08:08:28" u="1"/>
        <d v="2025-07-30T08:37:07" u="1"/>
        <d v="2025-08-30T12:58:32" u="1"/>
        <d v="2025-09-05T15:28:24" u="1"/>
        <d v="2025-10-11T11:53:49" u="1"/>
        <d v="2025-10-11T11:58:44" u="1"/>
        <d v="2025-10-12T09:06:11" u="1"/>
        <d v="2025-10-14T10:04:29" u="1"/>
        <d v="2025-09-30T05:46:36" u="1"/>
        <d v="2025-09-30T14:08:34" u="1"/>
        <d v="2025-10-01T12:18:44" u="1"/>
        <d v="2025-10-04T13:50:18" u="1"/>
        <d v="2025-10-09T05:51:30" u="1"/>
        <d v="2025-10-11T04:27:06" u="1"/>
        <d v="2025-10-14T06:31:54" u="1"/>
        <d v="2025-10-02T09:56:36" u="1"/>
        <d v="2025-10-03T09:55:13" u="1"/>
        <d v="2025-10-07T06:10:41" u="1"/>
        <d v="2025-10-07T10:20:58" u="1"/>
        <d v="2025-10-08T14:39:04" u="1"/>
        <d v="2025-10-10T10:07:24" u="1"/>
        <d v="2025-10-10T11:35:22" u="1"/>
        <d v="2025-09-26T06:41:56" u="1"/>
        <d v="2025-09-26T06:44:25" u="1"/>
        <d v="2025-10-01T08:28:31" u="1"/>
        <d v="2025-10-02T07:10:46" u="1"/>
        <d v="2025-10-04T07:52:02" u="1"/>
        <d v="2025-10-11T07:22:31" u="1"/>
        <d v="2025-10-13T06:48:25" u="1"/>
        <d v="2025-10-13T07:08:44" u="1"/>
        <d v="2025-10-16T05:35:26" u="1"/>
        <d v="2025-10-18T07:44:55" u="1"/>
        <d v="2025-10-19T07:06:45" u="1"/>
        <d v="2025-10-19T07:09:45" u="1"/>
        <d v="2025-10-20T09:21:40" u="1"/>
        <d v="2025-10-22T07:39:36" u="1"/>
        <d v="2025-10-24T07:34:14" u="1"/>
        <d v="2025-10-27T06:34:45" u="1"/>
        <d v="2025-09-25T06:27:24" u="1"/>
        <d v="2025-09-26T06:51:54" u="1"/>
        <d v="2025-09-28T07:40:55" u="1"/>
        <d v="2025-10-01T08:24:32" u="1"/>
        <d v="2025-10-03T07:02:58" u="1"/>
        <d v="2025-10-05T08:23:10" u="1"/>
        <d v="2025-10-08T08:24:20" u="1"/>
        <d v="2025-10-10T06:55:03" u="1"/>
        <d v="2025-10-10T08:40:40" u="1"/>
        <d v="2025-10-12T07:42:28" u="1"/>
        <d v="2025-10-15T06:40:56" u="1"/>
        <d v="2025-10-17T07:10:48" u="1"/>
        <d v="2025-10-19T08:36:58" u="1"/>
        <d v="2025-10-22T06:56:15" u="1"/>
        <d v="2025-10-24T08:13:34" u="1"/>
        <d v="2025-10-26T08:44:04" u="1"/>
        <d v="2025-10-29T07:47:33" u="1"/>
        <d v="2025-10-02T06:05:39" u="1"/>
        <d v="2025-10-07T04:42:45" u="1"/>
        <d v="2025-10-09T05:44:37" u="1"/>
        <d v="2025-10-14T05:56:32" u="1"/>
        <d v="2025-10-16T06:04:59" u="1"/>
        <d v="2025-10-01T06:11:04" u="1"/>
        <d v="2025-10-02T07:42:14" u="1"/>
        <d v="2025-10-08T07:13:56" u="1"/>
        <d v="2025-10-09T07:30:40" u="1"/>
        <d v="2025-10-15T06:49:45" u="1"/>
        <d v="2025-10-17T04:56:44" u="1"/>
        <d v="2025-10-23T07:16:30" u="1"/>
        <d v="2025-10-26T06:26:45" u="1"/>
        <d v="2025-10-07T05:38:40" u="1"/>
        <d v="2025-10-08T12:28:34" u="1"/>
        <d v="2025-09-24T05:23:50" u="1"/>
        <d v="2025-10-01T06:54:49" u="1"/>
        <d v="2025-09-30T09:53:31" u="1"/>
        <d v="2025-09-30T10:12:10" u="1"/>
        <d v="2025-05-19T07:34:32" u="1"/>
        <d v="2025-10-04T15:51:10" u="1"/>
        <d v="2025-10-06T13:19:53" u="1"/>
        <d v="2025-10-12T11:01:48" u="1"/>
        <d v="2025-10-13T14:13:37" u="1"/>
        <d v="2025-10-20T06:37:40" u="1"/>
        <d v="2025-10-20T12:44:42" u="1"/>
        <d v="2025-10-27T14:53:55" u="1"/>
        <d v="2025-09-09T13:30:47" u="1"/>
        <d v="2025-09-10T10:12:55" u="1"/>
        <d v="2025-09-11T06:00:02" u="1"/>
        <d v="2025-09-12T14:30:47" u="1"/>
        <d v="2025-09-16T04:32:36" u="1"/>
        <d v="2025-09-18T12:19:07" u="1"/>
        <d v="2025-09-18T12:50:08" u="1"/>
        <d v="2025-09-19T13:09:31" u="1"/>
        <d v="2025-09-23T16:25:30" u="1"/>
        <d v="2025-09-24T10:58:48" u="1"/>
        <d v="2025-09-28T15:02:57" u="1"/>
        <d v="2025-10-01T12:02:30" u="1"/>
        <d v="2025-10-02T14:45:17" u="1"/>
        <d v="2025-10-07T14:41:23" u="1"/>
        <d v="2025-10-09T10:54:31" u="1"/>
        <d v="2025-10-10T13:46:06" u="1"/>
        <d v="2025-10-14T10:07:44" u="1"/>
        <d v="2025-10-03T13:38:36" u="1"/>
        <d v="2025-10-03T14:35:09" u="1"/>
        <d v="2025-10-10T13:34:31" u="1"/>
        <d v="2025-10-10T15:38:38" u="1"/>
        <d v="2025-09-28T11:33:24" u="1"/>
        <d v="2025-09-28T11:52:00" u="1"/>
        <d v="2025-10-01T12:56:48" u="1"/>
        <d v="2025-10-06T10:08:31" u="1"/>
        <d v="2025-10-06T12:30:15" u="1"/>
        <d v="2025-10-06T12:33:30" u="1"/>
        <d v="2025-10-09T11:42:30" u="1"/>
        <d v="2025-10-12T12:26:14" u="1"/>
        <d v="2025-10-12T12:59:35" u="1"/>
        <d v="2025-10-16T11:40:50" u="1"/>
        <d v="2025-10-16T11:55:38" u="1"/>
        <d v="2025-10-19T15:43:22" u="1"/>
        <d v="2025-10-19T16:10:21" u="1"/>
        <d v="2025-10-19T16:36:59" u="1"/>
        <d v="2025-10-26T12:17:16" u="1"/>
        <d v="2025-10-26T12:20:36" u="1"/>
        <d v="2025-10-27T14:31:43" u="1"/>
        <d v="2025-10-29T10:13:49" u="1"/>
        <d v="2025-10-05T11:48:27" u="1"/>
        <d v="2025-10-05T11:54:35" u="1"/>
        <d v="2025-10-05T12:05:15" u="1"/>
        <d v="2025-10-05T12:50:42" u="1"/>
        <d v="2025-10-05T12:51:41" u="1"/>
        <d v="2025-10-05T14:26:03" u="1"/>
        <d v="2025-10-05T14:29:38" u="1"/>
        <d v="2025-10-06T13:15:37" u="1"/>
        <d v="2025-10-06T13:16:42" u="1"/>
        <d v="2025-10-06T13:18:22" u="1"/>
        <d v="2025-10-06T13:55:22" u="1"/>
        <d v="2025-10-06T13:59:48" u="1"/>
        <d v="2025-10-08T06:47:19" u="1"/>
        <d v="2025-10-08T11:07:50" u="1"/>
        <d v="2025-10-08T12:46:07" u="1"/>
        <d v="2025-10-08T15:15:41" u="1"/>
        <d v="2025-10-09T11:22:22" u="1"/>
        <d v="2025-10-09T12:08:21" u="1"/>
        <d v="2025-10-09T12:26:30" u="1"/>
        <d v="2025-10-09T12:30:50" u="1"/>
        <d v="2025-10-09T12:57:36" u="1"/>
        <d v="2025-10-10T14:50:07" u="1"/>
        <d v="2025-10-11T11:13:38" u="1"/>
        <d v="2025-10-11T11:43:02" u="1"/>
        <d v="2025-10-11T11:47:05" u="1"/>
        <d v="2025-10-11T11:59:32" u="1"/>
        <d v="2025-10-11T12:01:15" u="1"/>
        <d v="2025-10-11T15:49:50" u="1"/>
        <d v="2025-10-12T06:03:12" u="1"/>
        <d v="2025-10-12T10:56:26" u="1"/>
        <d v="2025-10-12T12:14:31" u="1"/>
        <d v="2025-10-12T12:16:08" u="1"/>
        <d v="2025-10-12T12:28:13" u="1"/>
        <d v="2025-10-12T12:38:12" u="1"/>
        <d v="2025-10-12T13:37:22" u="1"/>
        <d v="2025-10-12T14:03:48" u="1"/>
        <d v="2025-10-13T14:38:59" u="1"/>
        <d v="2025-10-13T14:49:17" u="1"/>
        <d v="2025-10-15T11:44:35" u="1"/>
        <d v="2025-10-15T12:30:22" u="1"/>
        <d v="2025-10-15T12:31:37" u="1"/>
        <d v="2025-10-15T12:51:25" u="1"/>
        <d v="2025-10-15T13:10:52" u="1"/>
        <d v="2025-10-15T13:12:01" u="1"/>
        <d v="2025-10-16T09:36:38" u="1"/>
        <d v="2025-10-16T09:38:20" u="1"/>
        <d v="2025-10-16T11:47:51" u="1"/>
        <d v="2025-10-16T11:57:07" u="1"/>
        <d v="2025-10-16T11:57:53" u="1"/>
        <d v="2025-10-17T11:47:21" u="1"/>
        <d v="2025-10-17T12:41:18" u="1"/>
        <d v="2025-10-17T13:22:42" u="1"/>
        <d v="2025-10-17T13:26:37" u="1"/>
        <d v="2025-10-17T13:31:59" u="1"/>
        <d v="2025-10-18T10:42:07" u="1"/>
        <d v="2025-10-18T11:06:03" u="1"/>
        <d v="2025-10-18T11:11:55" u="1"/>
        <d v="2025-10-18T13:36:56" u="1"/>
        <d v="2025-10-19T15:51:35" u="1"/>
        <d v="2025-10-19T15:54:41" u="1"/>
        <d v="2025-10-19T15:58:59" u="1"/>
        <d v="2025-10-19T16:16:07" u="1"/>
        <d v="2025-10-19T16:32:13" u="1"/>
        <d v="2025-10-19T16:33:13" u="1"/>
        <d v="2025-10-19T16:35:27" u="1"/>
        <d v="2025-10-20T11:00:16" u="1"/>
        <d v="2025-10-20T11:39:44" u="1"/>
        <d v="2025-10-20T13:16:05" u="1"/>
        <d v="2025-10-20T13:32:14" u="1"/>
        <d v="2025-10-20T13:40:52" u="1"/>
        <d v="2025-10-20T13:54:15" u="1"/>
        <d v="2025-10-20T14:06:39" u="1"/>
        <d v="2025-10-22T12:16:10" u="1"/>
        <d v="2025-10-22T13:52:10" u="1"/>
        <d v="2025-10-22T13:54:15" u="1"/>
        <d v="2025-10-22T14:46:57" u="1"/>
        <d v="2025-10-23T13:29:28" u="1"/>
        <d v="2025-10-23T14:57:56" u="1"/>
        <d v="2025-10-24T10:51:24" u="1"/>
        <d v="2025-10-24T10:57:00" u="1"/>
        <d v="2025-10-24T10:58:54" u="1"/>
        <d v="2025-10-24T11:29:13" u="1"/>
        <d v="2025-10-24T12:52:30" u="1"/>
        <d v="2025-10-25T10:00:38" u="1"/>
        <d v="2025-10-25T10:02:00" u="1"/>
        <d v="2025-10-25T11:11:31" u="1"/>
        <d v="2025-10-26T11:56:44" u="1"/>
        <d v="2025-10-26T11:57:24" u="1"/>
        <d v="2025-10-26T11:59:35" u="1"/>
        <d v="2025-10-26T12:18:44" u="1"/>
        <d v="2025-10-26T13:07:08" u="1"/>
        <d v="2025-10-26T13:45:23" u="1"/>
        <d v="2025-10-27T10:01:48" u="1"/>
        <d v="2025-10-27T13:10:33" u="1"/>
        <d v="2025-10-27T13:16:14" u="1"/>
        <d v="2025-10-27T13:24:03" u="1"/>
        <d v="2025-10-27T14:30:08" u="1"/>
        <d v="2025-10-27T14:59:15" u="1"/>
        <d v="2025-10-29T11:27:32" u="1"/>
        <d v="2025-10-29T11:36:32" u="1"/>
        <d v="2025-10-29T11:38:40" u="1"/>
        <d v="2025-10-29T11:42:44" u="1"/>
        <d v="2025-10-29T14:10:45" u="1"/>
        <d v="2025-10-29T14:12:13" u="1"/>
        <d v="2025-09-09T11:23:00" u="1"/>
        <d v="2025-09-12T10:52:54" u="1"/>
        <d v="2025-09-16T08:43:43" u="1"/>
        <d v="2025-09-19T12:56:46" u="1"/>
        <d v="2025-09-24T11:10:46" u="1"/>
        <d v="2025-09-28T10:18:03" u="1"/>
        <d v="2025-10-01T11:36:25" u="1"/>
        <d v="2025-10-08T10:28:17" u="1"/>
        <d v="2025-10-08T11:15:08" u="1"/>
        <d v="2025-09-24T08:01:14" u="1"/>
        <d v="2025-09-10T07:44:52" u="1"/>
        <d v="2025-07-03T10:05:02" u="1"/>
        <d v="2025-08-22T10:18:15" u="1"/>
        <d v="2025-08-29T12:34:58" u="1"/>
        <d v="2025-09-05T11:16:57" u="1"/>
        <d v="2025-09-12T10:20:49" u="1"/>
        <d v="2025-09-19T09:27:26" u="1"/>
        <d v="2025-10-03T13:35:54" u="1"/>
        <d v="2025-10-05T11:27:46" u="1"/>
        <d v="2025-10-05T14:41:08" u="1"/>
        <d v="2025-09-29T07:00:38" u="1"/>
        <d v="2025-10-04T09:07:54" u="1"/>
        <d v="2025-10-10T08:06:34" u="1"/>
        <d v="2025-10-13T06:42:04" u="1"/>
        <d v="2025-10-17T06:58:47" u="1"/>
        <d v="2025-10-25T07:48:40" u="1"/>
        <d v="2025-10-27T06:40:39" u="1"/>
        <d v="2025-09-26T08:02:12" u="1"/>
        <d v="2025-10-03T07:45:35" u="1"/>
        <d v="2025-10-11T16:10:33" u="1"/>
        <d v="2025-10-12T12:36:36" u="1"/>
        <d v="2025-10-13T12:05:32" u="1"/>
        <d v="2025-10-20T13:06:18" u="1"/>
        <d v="2025-10-25T12:21:02" u="1"/>
        <d v="2025-10-26T10:07:42" u="1"/>
        <d v="2025-10-27T12:55:22" u="1"/>
        <d v="2025-07-02T00:00:00" u="1"/>
        <d v="2024-12-20T00:00:00" u="1"/>
        <d v="2025-04-30T00:00:00" u="1"/>
        <d v="2025-05-28T00:00:00" u="1"/>
        <d v="2025-05-31T00:00:00" u="1"/>
        <d v="2025-07-14T00:00:00" u="1"/>
        <d v="2025-07-17T00:00:00" u="1"/>
        <d v="2025-07-22T00:00:00" u="1"/>
        <d v="2025-07-24T00:00:00" u="1"/>
        <d v="2025-07-26T00:00:00" u="1"/>
        <d v="2025-07-27T00:00:00" u="1"/>
        <d v="2025-07-28T00:00:00" u="1"/>
        <d v="2025-07-29T00:00:00" u="1"/>
        <d v="2025-07-31T00:00:00" u="1"/>
        <d v="2025-08-01T00:00:00" u="1"/>
        <d v="2025-08-03T00:00:00" u="1"/>
        <d v="2025-08-06T00:00:00" u="1"/>
        <d v="2025-08-07T00:00:00" u="1"/>
        <d v="2025-08-08T00:00:00" u="1"/>
        <d v="2025-08-10T00:00:00" u="1"/>
        <d v="2025-08-11T00:00:00" u="1"/>
        <d v="2025-08-13T00:00:00" u="1"/>
        <d v="2025-08-14T00:00:00" u="1"/>
        <d v="2025-08-15T00:00:00" u="1"/>
        <d v="2025-08-26T00:00:00" u="1"/>
        <d v="2025-07-05T00:00:00" u="1"/>
        <d v="2025-07-06T00:00:00" u="1"/>
        <d v="2025-07-07T00:00:00" u="1"/>
        <d v="2025-07-09T00:00:00" u="1"/>
        <d v="2025-07-13T00:00:00" u="1"/>
        <d v="2025-07-21T00:00:00" u="1"/>
        <d v="2025-06-20T00:00:00" u="1"/>
        <d v="2025-06-18T00:00:00" u="1"/>
        <d v="2025-06-21T00:00:00" u="1"/>
        <d v="2025-06-23T00:00:00" u="1"/>
        <d v="2025-06-26T00:00:00" u="1"/>
        <d v="2025-06-30T00:00:00" u="1"/>
        <d v="2025-03-28T00:00:00" u="1"/>
        <d v="2025-04-14T00:00:00" u="1"/>
        <d v="2025-06-14T00:00:00" u="1"/>
        <d v="2025-04-06T00:00:00" u="1"/>
        <d v="2025-06-28T00:00:00" u="1"/>
        <d v="2025-05-13T00:00:00" u="1"/>
        <d v="2025-08-05T00:00:00" u="1"/>
        <d v="2025-06-06T00:00:00" u="1"/>
        <d v="2025-06-10T00:00:00" u="1"/>
        <d v="2024-11-01T00:00:00" u="1"/>
        <d v="2024-11-10T00:00:00" u="1"/>
        <d v="2025-01-15T00:00:00" u="1"/>
        <d v="2025-02-15T00:00:00" u="1"/>
        <d v="2025-04-04T00:00:00" u="1"/>
        <d v="2025-04-13T00:00:00" u="1"/>
        <d v="2025-05-22T00:00:00" u="1"/>
        <d v="2025-02-27T00:00:00" u="1"/>
        <d v="2025-03-26T00:00:00" u="1"/>
        <d v="2025-07-15T00:00:00" u="1"/>
        <d v="2025-05-26T00:00:00" u="1"/>
        <d v="2025-05-30T00:00:00" u="1"/>
        <d v="2025-06-07T00:00:00" u="1"/>
        <d v="2025-07-08T00:00:00" u="1"/>
        <d v="2025-05-08T00:00:00" u="1"/>
        <d v="2025-05-12T00:00:00" u="1"/>
        <d v="2025-05-11T00:00:00" u="1"/>
        <d v="2025-07-25T12:00:07" u="1"/>
        <d v="2025-07-22T11:43:32" u="1"/>
        <d v="2025-07-26T14:13:03" u="1"/>
        <d v="2025-06-18T06:19:57" u="1"/>
        <d v="2025-06-18T06:28:05" u="1"/>
        <d v="2025-06-18T06:30:20" u="1"/>
        <d v="2025-06-18T06:43:46" u="1"/>
        <d v="2025-06-19T07:30:29" u="1"/>
        <d v="2025-06-19T07:31:34" u="1"/>
        <d v="2025-06-19T08:13:38" u="1"/>
        <d v="2025-06-20T07:29:50" u="1"/>
        <d v="2025-06-21T07:48:04" u="1"/>
        <d v="2025-06-21T07:56:37" u="1"/>
        <d v="2025-06-22T07:22:32" u="1"/>
        <d v="2025-06-22T08:02:09" u="1"/>
        <d v="2025-06-22T08:10:38" u="1"/>
        <d v="2025-06-22T08:38:29" u="1"/>
        <d v="2025-06-23T06:47:10" u="1"/>
        <d v="2025-06-23T06:48:08" u="1"/>
        <d v="2025-06-23T06:51:47" u="1"/>
        <d v="2025-06-23T06:54:34" u="1"/>
        <d v="2025-06-25T06:59:12" u="1"/>
        <d v="2025-06-25T07:48:01" u="1"/>
        <d v="2025-06-25T07:54:11" u="1"/>
        <d v="2025-06-25T08:21:18" u="1"/>
        <d v="2025-06-26T07:50:35" u="1"/>
        <d v="2025-06-26T07:59:29" u="1"/>
        <d v="2025-06-26T08:03:18" u="1"/>
        <d v="2025-06-27T08:22:48" u="1"/>
        <d v="2025-06-27T08:56:09" u="1"/>
        <d v="2025-06-29T09:17:06" u="1"/>
        <d v="2025-06-29T09:18:32" u="1"/>
        <d v="2025-06-29T09:31:28" u="1"/>
        <d v="2025-06-30T08:00:11" u="1"/>
        <d v="2025-06-30T10:24:47" u="1"/>
        <d v="2025-07-03T06:37:43" u="1"/>
        <d v="2025-07-03T06:45:37" u="1"/>
        <d v="2025-07-04T07:16:55" u="1"/>
        <d v="2025-07-04T07:31:50" u="1"/>
        <d v="2025-07-04T07:35:01" u="1"/>
        <d v="2025-07-04T07:40:43" u="1"/>
        <d v="2025-07-04T07:51:14" u="1"/>
        <d v="2025-07-04T07:57:53" u="1"/>
        <d v="2025-07-04T08:12:41" u="1"/>
        <d v="2025-07-04T08:42:55" u="1"/>
        <d v="2025-07-04T08:47:07" u="1"/>
        <d v="2025-07-04T09:03:34" u="1"/>
        <d v="2025-07-04T09:06:54" u="1"/>
        <d v="2025-07-05T06:34:25" u="1"/>
        <d v="2025-07-05T07:46:56" u="1"/>
        <d v="2025-07-06T07:42:22" u="1"/>
        <d v="2025-07-07T07:35:09" u="1"/>
        <d v="2025-07-07T08:17:18" u="1"/>
        <d v="2025-07-09T06:32:49" u="1"/>
        <d v="2025-07-09T07:38:04" u="1"/>
        <d v="2025-07-09T09:40:07" u="1"/>
        <d v="2025-07-10T07:10:05" u="1"/>
        <d v="2025-07-10T07:21:37" u="1"/>
        <d v="2025-07-10T07:39:01" u="1"/>
        <d v="2025-07-11T07:38:08" u="1"/>
        <d v="2025-07-11T08:58:01" u="1"/>
        <d v="2025-07-11T09:08:47" u="1"/>
        <d v="2025-07-12T08:03:23" u="1"/>
        <d v="2025-07-12T08:35:51" u="1"/>
        <d v="2025-07-13T08:20:36" u="1"/>
        <d v="2025-07-13T08:23:57" u="1"/>
        <d v="2025-07-13T08:25:51" u="1"/>
        <d v="2025-07-13T08:42:03" u="1"/>
        <d v="2025-07-14T08:10:15" u="1"/>
        <d v="2025-07-16T07:49:51" u="1"/>
        <d v="2025-07-16T07:54:51" u="1"/>
        <d v="2025-07-16T08:08:21" u="1"/>
        <d v="2025-07-16T09:32:43" u="1"/>
        <d v="2025-07-17T08:50:11" u="1"/>
        <d v="2025-07-17T09:46:52" u="1"/>
        <d v="2025-07-18T07:17:01" u="1"/>
        <d v="2025-07-18T07:20:57" u="1"/>
        <d v="2025-07-18T09:15:57" u="1"/>
        <d v="2025-07-18T09:30:49" u="1"/>
        <d v="2025-07-19T07:42:58" u="1"/>
        <d v="2025-07-19T08:02:55" u="1"/>
        <d v="2025-07-20T06:51:31" u="1"/>
        <d v="2025-07-20T06:54:17" u="1"/>
        <d v="2025-07-20T06:56:22" u="1"/>
        <d v="2025-07-20T08:23:47" u="1"/>
        <d v="2025-07-21T07:01:30" u="1"/>
        <d v="2025-07-21T08:39:57" u="1"/>
        <d v="2025-07-21T08:41:44" u="1"/>
        <d v="2025-07-24T08:27:29" u="1"/>
        <d v="2025-07-24T09:07:31" u="1"/>
        <d v="2025-07-24T09:11:13" u="1"/>
        <d v="2025-07-24T09:20:03" u="1"/>
        <d v="2025-07-24T09:31:41" u="1"/>
        <d v="2025-07-25T08:09:12" u="1"/>
        <d v="2025-07-26T08:19:15" u="1"/>
        <d v="2025-07-26T08:20:22" u="1"/>
        <d v="2025-07-27T07:13:00" u="1"/>
        <d v="2025-07-27T07:20:04" u="1"/>
        <d v="2025-07-27T07:50:04" u="1"/>
        <d v="2025-07-27T08:47:17" u="1"/>
        <d v="2025-07-28T07:28:19" u="1"/>
        <d v="2025-07-28T07:32:20" u="1"/>
        <d v="2025-07-31T07:20:43" u="1"/>
        <d v="2025-07-31T07:24:37" u="1"/>
        <d v="2025-07-31T07:39:31" u="1"/>
        <d v="2025-07-31T07:40:20" u="1"/>
        <d v="2025-07-31T07:41:26" u="1"/>
        <d v="2025-07-31T07:43:09" u="1"/>
        <d v="2025-07-31T07:52:46" u="1"/>
        <d v="2025-07-31T09:12:55" u="1"/>
        <d v="2025-08-01T07:24:39" u="1"/>
        <d v="2025-08-01T07:29:00" u="1"/>
        <d v="2025-08-01T07:32:45" u="1"/>
        <d v="2025-08-02T05:52:45" u="1"/>
        <d v="2025-08-02T06:26:53" u="1"/>
        <d v="2025-08-02T07:29:23" u="1"/>
        <d v="2025-08-02T07:47:43" u="1"/>
        <d v="2025-08-03T08:31:15" u="1"/>
        <d v="2025-08-04T07:38:38" u="1"/>
        <d v="2025-08-04T08:01:12" u="1"/>
        <d v="2025-08-04T09:16:51" u="1"/>
        <d v="2025-08-04T11:36:01" u="1"/>
        <d v="2025-08-07T07:36:14" u="1"/>
        <d v="2025-08-07T07:37:14" u="1"/>
        <d v="2025-08-07T07:40:22" u="1"/>
        <d v="2025-08-07T07:42:19" u="1"/>
        <d v="2025-08-07T07:49:18" u="1"/>
        <d v="2025-08-07T07:50:15" u="1"/>
        <d v="2025-08-07T07:53:03" u="1"/>
        <d v="2025-08-08T06:40:07" u="1"/>
        <d v="2025-08-08T06:51:32" u="1"/>
        <d v="2025-08-08T07:32:06" u="1"/>
        <d v="2025-08-09T07:25:29" u="1"/>
        <d v="2025-08-10T06:06:49" u="1"/>
        <d v="2025-08-10T07:49:47" u="1"/>
        <d v="2025-08-10T08:45:23" u="1"/>
        <d v="2025-08-11T06:40:49" u="1"/>
        <d v="2025-08-11T07:34:08" u="1"/>
        <d v="2025-08-11T07:56:38" u="1"/>
        <d v="2025-08-11T07:59:08" u="1"/>
        <d v="2025-08-13T06:46:02" u="1"/>
        <d v="2025-08-13T06:57:36" u="1"/>
        <d v="2025-08-13T07:37:22" u="1"/>
        <d v="2025-08-13T07:38:36" u="1"/>
        <d v="2025-08-13T07:50:11" u="1"/>
        <d v="2025-08-13T10:55:53" u="1"/>
        <d v="2025-08-14T07:06:38" u="1"/>
        <d v="2025-08-14T07:09:44" u="1"/>
        <d v="2025-08-14T07:44:56" u="1"/>
        <d v="2025-08-14T08:14:12" u="1"/>
        <d v="2025-08-15T07:34:10" u="1"/>
        <d v="2025-08-15T07:35:51" u="1"/>
        <d v="2025-08-15T07:42:37" u="1"/>
        <d v="2025-08-16T06:52:38" u="1"/>
        <d v="2025-08-16T07:56:54" u="1"/>
        <d v="2025-08-16T08:20:43" u="1"/>
        <d v="2025-08-17T07:32:51" u="1"/>
        <d v="2025-08-17T08:13:15" u="1"/>
        <d v="2025-08-18T06:13:09" u="1"/>
        <d v="2025-08-18T06:53:02" u="1"/>
        <d v="2025-08-20T07:29:56" u="1"/>
        <d v="2025-08-20T07:47:10" u="1"/>
        <d v="2025-08-20T07:59:15" u="1"/>
        <d v="2025-07-22T12:22:05" u="1"/>
        <d v="2025-07-17T07:22:39" u="1"/>
        <d v="2025-07-18T13:03:22" u="1"/>
        <d v="2025-07-19T07:14:00" u="1"/>
        <d v="2025-07-22T13:54:53" u="1"/>
        <d v="2025-07-26T07:41:50" u="1"/>
        <d v="2025-07-29T07:48:28" u="1"/>
        <d v="2025-07-16T08:32:50" u="1"/>
        <d v="2025-07-18T08:00:03" u="1"/>
        <d v="2025-07-25T10:44:56" u="1"/>
        <d v="2025-07-26T08:36:56" u="1"/>
        <d v="2025-07-27T10:29:27" u="1"/>
        <d v="2025-07-30T11:29:50" u="1"/>
        <d v="2025-07-31T09:48:55" u="1"/>
        <d v="2025-07-31T10:25:45" u="1"/>
        <d v="2025-08-03T10:30:15" u="1"/>
        <d v="2025-08-03T10:38:59" u="1"/>
        <d v="2025-08-06T08:21:12" u="1"/>
        <d v="2025-08-10T08:01:50" u="1"/>
        <d v="2025-08-13T07:29:03" u="1"/>
        <d v="2025-08-15T12:29:09" u="1"/>
        <d v="2025-08-18T12:45:00" u="1"/>
        <d v="2025-07-27T08:02:52" u="1"/>
        <d v="2025-07-17T08:23:36" u="1"/>
        <d v="2025-07-18T13:13:04" u="1"/>
        <d v="2025-07-12T07:30:30" u="1"/>
        <d v="2025-07-16T07:31:11" u="1"/>
        <d v="2025-07-18T07:31:13" u="1"/>
        <d v="2025-07-18T07:32:21" u="1"/>
        <d v="2025-07-19T07:37:01" u="1"/>
        <d v="2025-07-24T08:33:54" u="1"/>
        <d v="2025-07-26T07:44:28" u="1"/>
        <d v="2025-08-01T07:22:57" u="1"/>
        <d v="2025-08-03T07:42:25" u="1"/>
        <d v="2025-08-06T07:18:22" u="1"/>
        <d v="2025-08-18T13:19:11" u="1"/>
        <d v="2025-07-19T07:18:08" u="1"/>
        <d v="2025-07-20T06:50:26" u="1"/>
        <d v="2025-07-28T08:15:17" u="1"/>
        <d v="2025-08-07T07:34:03" u="1"/>
        <d v="2025-03-28T10:17:55" u="1"/>
        <d v="2025-04-14T13:21:34" u="1"/>
        <d v="2025-06-14T13:38:22" u="1"/>
        <d v="2025-06-14T13:43:47" u="1"/>
        <d v="2025-06-14T13:51:52" u="1"/>
        <d v="2025-06-14T13:54:04" u="1"/>
        <d v="2025-06-14T14:12:41" u="1"/>
        <d v="2025-06-21T12:02:24" u="1"/>
        <d v="2025-06-21T12:10:59" u="1"/>
        <d v="2025-06-21T12:13:06" u="1"/>
        <d v="2025-06-29T13:58:20" u="1"/>
        <d v="2025-06-29T14:38:17" u="1"/>
        <d v="2025-06-30T15:20:02" u="1"/>
        <d v="2025-07-11T13:13:40" u="1"/>
        <d v="2025-07-14T11:29:23" u="1"/>
        <d v="2025-07-21T12:56:35" u="1"/>
        <d v="2025-07-21T13:04:50" u="1"/>
        <d v="2025-07-21T13:05:58" u="1"/>
        <d v="2025-07-21T13:07:49" u="1"/>
        <d v="2025-07-21T13:09:48" u="1"/>
        <d v="2025-07-21T13:11:37" u="1"/>
        <d v="2025-07-21T13:13:18" u="1"/>
        <d v="2025-07-21T13:15:33" u="1"/>
        <d v="2025-07-21T13:17:37" u="1"/>
        <d v="2025-07-21T13:19:10" u="1"/>
        <d v="2025-07-21T13:21:38" u="1"/>
        <d v="2025-07-21T13:23:23" u="1"/>
        <d v="2025-07-21T13:24:32" u="1"/>
        <d v="2025-07-21T13:27:14" u="1"/>
        <d v="2025-07-21T13:28:57" u="1"/>
        <d v="2025-07-21T13:32:15" u="1"/>
        <d v="2025-07-27T12:15:12" u="1"/>
        <d v="2025-07-27T12:17:15" u="1"/>
        <d v="2025-07-27T12:23:45" u="1"/>
        <d v="2025-07-27T12:30:59" u="1"/>
        <d v="2025-07-27T12:54:28" u="1"/>
        <d v="2025-07-27T12:58:34" u="1"/>
        <d v="2025-07-27T13:02:11" u="1"/>
        <d v="2025-07-27T13:06:00" u="1"/>
        <d v="2025-07-27T13:09:47" u="1"/>
        <d v="2025-07-27T13:13:19" u="1"/>
        <d v="2025-07-27T13:15:39" u="1"/>
        <d v="2025-07-27T13:19:37" u="1"/>
        <d v="2025-07-28T13:14:34" u="1"/>
        <d v="2025-07-28T13:36:45" u="1"/>
        <d v="2025-07-28T13:40:33" u="1"/>
        <d v="2025-07-28T13:43:34" u="1"/>
        <d v="2025-07-28T13:48:05" u="1"/>
        <d v="2025-07-28T13:50:05" u="1"/>
        <d v="2025-07-30T12:14:20" u="1"/>
        <d v="2025-07-30T12:16:05" u="1"/>
        <d v="2025-07-30T12:17:19" u="1"/>
        <d v="2025-07-30T12:19:03" u="1"/>
        <d v="2025-07-30T12:20:51" u="1"/>
        <d v="2025-07-30T12:31:11" u="1"/>
        <d v="2025-08-09T06:06:01" u="1"/>
        <d v="2025-08-09T06:07:06" u="1"/>
        <d v="2025-08-09T06:10:06" u="1"/>
        <d v="2025-08-09T06:16:21" u="1"/>
        <d v="2025-08-09T06:18:37" u="1"/>
        <d v="2025-08-09T06:22:23" u="1"/>
        <d v="2025-08-09T06:27:59" u="1"/>
        <d v="2025-08-09T06:43:09" u="1"/>
        <d v="2025-08-09T06:44:36" u="1"/>
        <d v="2025-08-09T06:47:47" u="1"/>
        <d v="2025-08-09T06:49:57" u="1"/>
        <d v="2025-08-14T05:46:04" u="1"/>
        <d v="2025-08-14T05:47:51" u="1"/>
        <d v="2025-08-14T05:51:27" u="1"/>
        <d v="2025-08-14T05:55:21" u="1"/>
        <d v="2025-08-14T05:57:45" u="1"/>
        <d v="2025-08-14T05:59:55" u="1"/>
        <d v="2025-08-14T06:03:32" u="1"/>
        <d v="2025-07-22T12:58:45" u="1"/>
        <d v="2025-07-03T11:07:27" u="1"/>
        <d v="2025-07-04T11:43:38" u="1"/>
        <d v="2025-07-12T07:42:32" u="1"/>
        <d v="2025-07-03T08:54:11" u="1"/>
        <d v="2025-07-11T08:45:10" u="1"/>
        <d v="2025-07-16T07:36:35" u="1"/>
        <d v="2025-07-24T09:04:27" u="1"/>
        <d v="2025-07-31T08:42:12" u="1"/>
        <d v="2025-08-02T08:41:55" u="1"/>
        <d v="2025-08-02T09:10:09" u="1"/>
        <d v="2025-08-07T07:52:31" u="1"/>
        <d v="2025-08-09T07:52:55" u="1"/>
        <d v="2025-08-13T07:59:51" u="1"/>
        <d v="2025-08-20T12:51:14" u="1"/>
        <d v="2025-07-19T08:20:03" u="1"/>
        <d v="2025-07-16T14:47:05" u="1"/>
        <d v="2025-07-16T14:48:16" u="1"/>
        <d v="2025-07-17T13:05:27" u="1"/>
        <d v="2025-07-17T13:38:15" u="1"/>
        <d v="2025-07-19T13:20:56" u="1"/>
        <d v="2025-07-19T13:21:37" u="1"/>
        <d v="2025-07-20T09:03:36" u="1"/>
        <d v="2025-07-20T10:02:41" u="1"/>
        <d v="2025-07-20T10:20:08" u="1"/>
        <d v="2025-07-20T10:27:14" u="1"/>
        <d v="2025-05-31T09:14:41" u="1"/>
        <d v="2025-07-17T08:01:51" u="1"/>
        <d v="2025-07-22T06:52:23" u="1"/>
        <d v="2025-07-17T07:43:48" u="1"/>
        <d v="2025-07-20T06:50:47" u="1"/>
        <d v="2025-08-07T07:24:30" u="1"/>
        <d v="2025-08-13T07:35:30" u="1"/>
        <d v="2025-07-20T07:44:16" u="1"/>
        <d v="2025-07-21T07:23:27" u="1"/>
        <d v="2025-07-27T06:54:50" u="1"/>
        <d v="2025-07-27T06:57:23" u="1"/>
        <d v="2025-07-27T07:01:08" u="1"/>
        <d v="2025-07-28T08:56:57" u="1"/>
        <d v="2025-08-04T05:37:29" u="1"/>
        <d v="2025-08-04T05:53:13" u="1"/>
        <d v="2025-08-04T05:54:55" u="1"/>
        <d v="2025-08-04T08:18:32" u="1"/>
        <d v="2025-08-09T08:30:59" u="1"/>
        <d v="2025-08-11T08:09:09" u="1"/>
        <d v="2025-07-10T07:15:05" u="1"/>
        <d v="2025-07-17T12:44:56" u="1"/>
        <d v="2025-07-18T07:19:10" u="1"/>
        <d v="2025-07-25T06:49:30" u="1"/>
        <d v="2025-07-31T07:23:42" u="1"/>
        <d v="2025-08-09T07:33:38" u="1"/>
        <d v="2025-08-15T07:41:16" u="1"/>
        <d v="2025-04-06T09:29:01" u="1"/>
        <d v="2025-07-12T09:27:45" u="1"/>
        <d v="2025-07-18T09:56:55" u="1"/>
        <d v="2025-07-20T07:23:51" u="1"/>
        <d v="2025-07-27T07:56:48" u="1"/>
        <d v="2025-08-08T07:41:27" u="1"/>
        <d v="2025-08-20T11:31:04" u="1"/>
        <d v="2025-07-31T07:38:30" u="1"/>
        <d v="2025-08-01T07:18:03" u="1"/>
        <d v="2025-08-02T13:05:25" u="1"/>
        <d v="2025-08-02T15:27:50" u="1"/>
        <d v="2025-08-07T09:12:51" u="1"/>
        <d v="2025-08-08T09:05:18" u="1"/>
        <d v="2025-08-08T15:53:23" u="1"/>
        <d v="2025-08-09T08:14:40" u="1"/>
        <d v="2025-08-10T09:45:49" u="1"/>
        <d v="2025-08-13T08:35:45" u="1"/>
        <d v="2025-08-14T16:08:20" u="1"/>
        <d v="2025-08-14T16:13:27" u="1"/>
        <d v="2025-08-15T06:28:18" u="1"/>
        <d v="2025-08-15T09:13:13" u="1"/>
        <d v="2025-08-15T10:24:58" u="1"/>
        <d v="2025-08-16T05:34:00" u="1"/>
        <d v="2025-08-16T13:21:14" u="1"/>
        <d v="2025-08-17T10:14:59" u="1"/>
        <d v="2025-08-18T07:15:56" u="1"/>
        <d v="2025-08-20T09:39:29" u="1"/>
        <d v="2025-07-19T08:16:38" u="1"/>
        <d v="2025-07-22T15:55:09" u="1"/>
        <d v="2025-07-17T07:55:30" u="1"/>
        <d v="2025-07-22T07:23:03" u="1"/>
        <d v="2025-07-25T08:54:57" u="1"/>
        <d v="2025-08-01T07:15:02" u="1"/>
        <d v="2025-07-05T18:43:02" u="1"/>
        <d v="2025-07-16T07:19:57" u="1"/>
        <d v="2025-07-18T12:52:11" u="1"/>
        <d v="2025-07-20T07:45:39" u="1"/>
        <d v="2025-07-24T09:54:43" u="1"/>
        <d v="2025-07-25T11:14:15" u="1"/>
        <d v="2025-07-17T07:54:58" u="1"/>
        <d v="2025-07-17T07:55:46" u="1"/>
        <d v="2025-07-19T06:27:02" u="1"/>
        <d v="2025-07-19T06:29:37" u="1"/>
        <d v="2025-07-22T07:44:37" u="1"/>
        <d v="2025-07-29T12:16:13" u="1"/>
        <d v="2025-07-20T11:22:15" u="1"/>
        <d v="2025-08-10T07:01:59" u="1"/>
        <d v="2025-08-04T06:25:37" u="1"/>
        <d v="2025-08-07T08:17:56" u="1"/>
        <d v="2025-08-08T07:23:27" u="1"/>
        <d v="2025-08-08T07:40:37" u="1"/>
        <d v="2025-08-16T07:16:24" u="1"/>
        <d v="2025-08-16T08:13:19" u="1"/>
        <d v="2025-08-18T11:29:15" u="1"/>
        <d v="2025-08-20T11:17:46" u="1"/>
        <d v="2025-07-18T08:13:23" u="1"/>
        <d v="2025-07-14T08:21:15" u="1"/>
        <d v="2025-07-18T08:16:16" u="1"/>
        <d v="2025-07-21T08:23:51" u="1"/>
        <d v="2025-07-25T08:34:52" u="1"/>
        <d v="2025-06-28T17:21:48" u="1"/>
        <d v="2025-07-05T13:14:04" u="1"/>
        <d v="2025-07-12T08:14:30" u="1"/>
        <d v="2025-07-12T08:18:15" u="1"/>
        <d v="2025-07-12T08:19:43" u="1"/>
        <d v="2025-07-12T08:21:08" u="1"/>
        <d v="2025-07-12T08:24:50" u="1"/>
        <d v="2025-07-12T08:28:26" u="1"/>
        <d v="2025-07-12T08:52:13" u="1"/>
        <d v="2025-07-18T15:54:26" u="1"/>
        <d v="2025-07-18T15:56:27" u="1"/>
        <d v="2025-07-18T15:58:35" u="1"/>
        <d v="2025-07-26T08:49:06" u="1"/>
        <d v="2025-08-02T08:09:33" u="1"/>
        <d v="2025-08-02T08:16:09" u="1"/>
        <d v="2025-08-02T08:21:42" u="1"/>
        <d v="2025-08-02T08:48:13" u="1"/>
        <d v="2025-08-02T09:00:10" u="1"/>
        <d v="2025-08-02T09:02:35" u="1"/>
        <d v="2025-08-02T09:11:22" u="1"/>
        <d v="2025-08-09T09:13:56" u="1"/>
        <d v="2025-08-09T08:51:15" u="1"/>
        <d v="2025-08-09T09:17:21" u="1"/>
        <d v="2025-08-16T07:31:17" u="1"/>
        <d v="2025-05-13T07:31:54" u="1"/>
        <d v="2025-07-18T06:54:20" u="1"/>
        <d v="2025-07-22T07:53:10" u="1"/>
        <d v="2024-12-20T15:12:53" u="1"/>
        <d v="2025-07-17T07:32:48" u="1"/>
        <d v="2025-06-20T07:35:00" u="1"/>
        <d v="2025-07-19T07:44:03" u="1"/>
        <d v="2025-07-19T12:23:31" u="1"/>
        <d v="2025-05-31T10:28:28" u="1"/>
        <d v="2025-06-26T05:25:17" u="1"/>
        <d v="2025-07-31T07:51:10" u="1"/>
        <d v="2025-08-05T07:25:35" u="1"/>
        <d v="2025-07-03T07:21:34" u="1"/>
        <d v="2025-07-05T07:53:27" u="1"/>
        <d v="2025-07-10T07:36:28" u="1"/>
        <d v="2025-07-17T08:15:30" u="1"/>
        <d v="2025-07-17T08:17:08" u="1"/>
        <d v="2025-07-22T07:20:20" u="1"/>
        <d v="2025-07-30T05:57:39" u="1"/>
        <d v="2025-08-02T13:54:03" u="1"/>
        <d v="2025-08-06T07:35:05" u="1"/>
        <d v="2025-08-20T11:15:20" u="1"/>
        <d v="2025-07-13T12:11:34" u="1"/>
        <d v="2025-07-16T14:13:40" u="1"/>
        <d v="2025-07-18T13:32:43" u="1"/>
        <d v="2025-07-18T14:38:49" u="1"/>
        <d v="2025-07-20T14:14:13" u="1"/>
        <d v="2025-07-25T13:26:34" u="1"/>
        <d v="2025-07-26T05:47:30" u="1"/>
        <d v="2025-07-26T05:49:22" u="1"/>
        <d v="2025-07-26T05:51:05" u="1"/>
        <d v="2025-07-28T05:28:26" u="1"/>
        <d v="2025-07-28T05:29:27" u="1"/>
        <d v="2025-07-28T05:33:06" u="1"/>
        <d v="2025-08-01T05:45:40" u="1"/>
        <d v="2025-08-04T05:27:45" u="1"/>
        <d v="2025-08-06T04:51:46" u="1"/>
        <d v="2025-08-07T05:19:15" u="1"/>
        <d v="2025-08-08T12:39:42" u="1"/>
        <d v="2025-08-10T14:29:28" u="1"/>
        <d v="2025-08-13T11:53:02" u="1"/>
        <d v="2025-08-13T13:05:54" u="1"/>
        <d v="2025-08-13T13:07:01" u="1"/>
        <d v="2025-08-16T05:09:30" u="1"/>
        <d v="2025-08-17T14:55:41" u="1"/>
        <d v="2025-08-17T14:57:35" u="1"/>
        <d v="2025-08-20T15:23:05" u="1"/>
        <d v="2025-07-12T07:44:35" u="1"/>
        <d v="2025-07-19T07:30:34" u="1"/>
        <d v="2025-07-04T07:20:30" u="1"/>
        <d v="2025-07-04T08:51:35" u="1"/>
        <d v="2025-07-05T06:31:11" u="1"/>
        <d v="2025-07-05T06:32:59" u="1"/>
        <d v="2025-07-09T06:24:58" u="1"/>
        <d v="2025-07-19T07:49:56" u="1"/>
        <d v="2025-07-19T07:56:14" u="1"/>
        <d v="2025-07-20T09:36:54" u="1"/>
        <d v="2025-07-27T07:11:29" u="1"/>
        <d v="2025-07-31T07:22:40" u="1"/>
        <d v="2025-08-03T07:13:39" u="1"/>
        <d v="2025-08-08T07:04:38" u="1"/>
        <d v="2025-08-10T06:07:52" u="1"/>
        <d v="2025-08-16T06:49:43" u="1"/>
        <d v="2025-08-17T07:45:24" u="1"/>
        <d v="2025-07-31T08:16:12" u="1"/>
        <d v="2025-07-31T09:10:26" u="1"/>
        <d v="2025-07-31T09:41:50" u="1"/>
        <d v="2025-08-01T08:28:03" u="1"/>
        <d v="2025-08-01T08:55:10" u="1"/>
        <d v="2025-08-04T06:58:15" u="1"/>
        <d v="2025-08-04T07:04:27" u="1"/>
        <d v="2025-08-04T08:06:55" u="1"/>
        <d v="2025-08-04T08:31:52" u="1"/>
        <d v="2025-08-07T07:20:31" u="1"/>
        <d v="2025-08-07T07:26:22" u="1"/>
        <d v="2025-08-07T07:32:35" u="1"/>
        <d v="2025-08-07T07:33:32" u="1"/>
        <d v="2025-08-07T08:16:47" u="1"/>
        <d v="2025-08-09T07:42:29" u="1"/>
        <d v="2025-08-09T07:50:23" u="1"/>
        <d v="2025-08-11T07:22:11" u="1"/>
        <d v="2025-08-11T07:40:48" u="1"/>
        <d v="2025-08-11T07:42:24" u="1"/>
        <d v="2025-08-11T07:44:58" u="1"/>
        <d v="2025-08-11T07:52:22" u="1"/>
        <d v="2025-08-13T11:44:59" u="1"/>
        <d v="2025-08-13T11:46:05" u="1"/>
        <d v="2025-08-13T11:51:04" u="1"/>
        <d v="2025-08-14T05:59:47" u="1"/>
        <d v="2025-08-14T06:57:18" u="1"/>
        <d v="2025-08-17T14:48:01" u="1"/>
        <d v="2025-08-20T11:25:45" u="1"/>
        <d v="2025-08-20T11:45:44" u="1"/>
        <d v="2025-08-20T12:23:34" u="1"/>
        <d v="2025-08-20T12:48:06" u="1"/>
        <d v="2025-07-18T07:48:12" u="1"/>
        <d v="2025-07-27T07:30:03" u="1"/>
        <d v="2025-07-27T07:49:28" u="1"/>
        <d v="2025-08-01T12:38:12" u="1"/>
        <d v="2025-08-01T12:58:33" u="1"/>
        <d v="2025-05-28T08:58:38" u="1"/>
        <d v="2025-06-06T07:44:25" u="1"/>
        <d v="2025-07-03T06:30:52" u="1"/>
        <d v="2025-07-11T07:09:23" u="1"/>
        <d v="2025-07-18T07:31:43" u="1"/>
        <d v="2025-07-22T07:55:39" u="1"/>
        <d v="2025-06-10T08:30:03" u="1"/>
        <d v="2025-07-17T07:31:55" u="1"/>
        <d v="2025-07-22T08:04:41" u="1"/>
        <d v="2025-08-01T07:28:44" u="1"/>
        <d v="2025-07-11T07:51:33" u="1"/>
        <d v="2025-07-17T08:23:01" u="1"/>
        <d v="2025-07-18T12:10:35" u="1"/>
        <d v="2025-07-21T09:11:47" u="1"/>
        <d v="2025-07-24T08:09:13" u="1"/>
        <d v="2025-07-29T07:16:47" u="1"/>
        <d v="2025-07-31T07:32:57" u="1"/>
        <d v="2025-08-01T07:17:27" u="1"/>
        <d v="2025-08-03T13:16:47" u="1"/>
        <d v="2025-08-06T13:22:10" u="1"/>
        <d v="2025-08-07T14:08:40" u="1"/>
        <d v="2025-08-08T09:13:04" u="1"/>
        <d v="2025-07-22T07:13:35" u="1"/>
        <d v="2025-07-22T13:25:28" u="1"/>
        <d v="2025-07-23T14:27:13" u="1"/>
        <d v="2025-07-24T13:03:44" u="1"/>
        <d v="2025-07-25T13:19:03" u="1"/>
        <d v="2025-07-27T12:42:13" u="1"/>
        <d v="2025-07-29T14:10:59" u="1"/>
        <d v="2024-11-01T11:12:59" u="1"/>
        <d v="2024-10-16T11:52:49" u="1"/>
        <d v="2024-11-10T15:32:11" u="1"/>
        <d v="2024-12-08T11:29:00" u="1"/>
        <d v="2024-12-08T11:39:03" u="1"/>
        <d v="2024-12-08T11:54:55" u="1"/>
        <d v="2025-01-15T16:30:43" u="1"/>
        <d v="2025-01-15T16:38:56" u="1"/>
        <d v="2025-02-15T10:30:06" u="1"/>
        <d v="2025-02-15T10:33:12" u="1"/>
        <d v="2025-02-15T10:37:38" u="1"/>
        <d v="2025-02-15T10:48:15" u="1"/>
        <d v="2025-02-19T12:02:07" u="1"/>
        <d v="2025-02-19T12:04:41" u="1"/>
        <d v="2025-03-07T07:21:38" u="1"/>
        <d v="2025-03-07T07:26:40" u="1"/>
        <d v="2025-03-07T07:29:43" u="1"/>
        <d v="2025-03-07T07:31:38" u="1"/>
        <d v="2025-04-04T08:59:17" u="1"/>
        <d v="2025-04-04T09:06:24" u="1"/>
        <d v="2025-04-04T09:19:14" u="1"/>
        <d v="2025-04-13T13:11:31" u="1"/>
        <d v="2025-04-13T14:06:30" u="1"/>
        <d v="2025-05-22T19:18:37" u="1"/>
        <d v="2025-05-23T08:39:05" u="1"/>
        <d v="2025-05-23T08:53:47" u="1"/>
        <d v="2025-05-23T09:50:55" u="1"/>
        <d v="2025-05-23T10:03:19" u="1"/>
        <d v="2025-06-12T11:04:31" u="1"/>
        <d v="2025-06-12T13:10:27" u="1"/>
        <d v="2025-06-12T14:50:45" u="1"/>
        <d v="2025-06-12T14:54:14" u="1"/>
        <d v="2025-06-12T14:58:08" u="1"/>
        <d v="2025-07-04T11:14:56" u="1"/>
        <d v="2025-07-04T13:42:31" u="1"/>
        <d v="2025-07-04T13:51:04" u="1"/>
        <d v="2025-07-12T09:28:19" u="1"/>
        <d v="2025-07-13T06:59:04" u="1"/>
        <d v="2025-07-13T07:09:27" u="1"/>
        <d v="2025-07-19T06:28:50" u="1"/>
        <d v="2025-07-19T06:53:11" u="1"/>
        <d v="2025-07-19T09:15:38" u="1"/>
        <d v="2025-07-22T06:17:00" u="1"/>
        <d v="2025-07-24T08:31:07" u="1"/>
        <d v="2025-07-24T08:53:24" u="1"/>
        <d v="2025-07-25T08:28:00" u="1"/>
        <d v="2025-07-26T06:21:19" u="1"/>
        <d v="2025-07-26T07:17:06" u="1"/>
        <d v="2025-07-27T06:42:00" u="1"/>
        <d v="2025-07-27T06:48:00" u="1"/>
        <d v="2025-07-30T07:45:57" u="1"/>
        <d v="2025-07-31T07:57:30" u="1"/>
        <d v="2025-08-01T07:28:40" u="1"/>
        <d v="2025-08-03T06:07:24" u="1"/>
        <d v="2025-08-03T06:09:48" u="1"/>
        <d v="2025-07-19T07:35:19" u="1"/>
        <d v="2025-07-24T07:21:28" u="1"/>
        <d v="2025-07-27T06:36:44" u="1"/>
        <d v="2025-08-04T08:13:52" u="1"/>
        <d v="2025-08-11T08:11:15" u="1"/>
        <d v="2025-08-17T14:52:01" u="1"/>
        <d v="2025-06-13T09:31:37" u="1"/>
        <d v="2025-06-14T08:16:25" u="1"/>
        <d v="2025-06-21T09:04:39" u="1"/>
        <d v="2025-06-25T09:55:36" u="1"/>
        <d v="2025-06-26T07:26:01" u="1"/>
        <d v="2025-07-04T07:49:01" u="1"/>
        <d v="2025-07-11T10:24:39" u="1"/>
        <d v="2025-07-18T07:56:30" u="1"/>
        <d v="2025-07-26T09:11:38" u="1"/>
        <d v="2025-08-02T14:32:46" u="1"/>
        <d v="2025-07-25T06:50:37" u="1"/>
        <d v="2025-07-25T09:17:16" u="1"/>
        <d v="2025-07-22T08:36:30" u="1"/>
        <d v="2025-07-22T13:27:34" u="1"/>
        <d v="2025-07-22T13:29:19" u="1"/>
        <d v="2025-07-16T04:49:44" u="1"/>
        <d v="2025-07-17T05:05:02" u="1"/>
        <d v="2025-07-22T05:30:24" u="1"/>
        <d v="2025-07-22T05:59:51" u="1"/>
        <d v="2025-06-14T08:16:33" u="1"/>
        <d v="2025-07-19T07:24:10" u="1"/>
        <d v="2025-07-20T11:40:05" u="1"/>
        <d v="2025-02-27T08:21:08" u="1"/>
        <d v="2025-07-24T08:54:57" u="1"/>
        <d v="2025-07-27T07:25:53" u="1"/>
        <d v="2025-07-31T08:19:54" u="1"/>
        <d v="2025-08-01T08:19:40" u="1"/>
        <d v="2025-08-01T08:29:23" u="1"/>
        <d v="2025-08-06T08:15:05" u="1"/>
        <d v="2025-08-11T07:48:29" u="1"/>
        <d v="2025-08-13T07:42:12" u="1"/>
        <d v="2025-08-17T13:50:01" u="1"/>
        <d v="2025-08-18T10:06:08" u="1"/>
        <d v="2025-08-20T13:19:18" u="1"/>
        <d v="2025-07-26T09:20:32" u="1"/>
        <d v="2025-08-07T07:47:40" u="1"/>
        <d v="2025-08-15T07:42:30" u="1"/>
        <d v="2025-07-16T08:05:11" u="1"/>
        <d v="2025-07-24T07:43:32" u="1"/>
        <d v="2025-08-07T08:20:42" u="1"/>
        <d v="2025-07-19T07:36:33" u="1"/>
        <d v="2025-07-23T08:12:13" u="1"/>
        <d v="2025-07-26T07:26:29" u="1"/>
        <d v="2025-07-30T08:42:49" u="1"/>
        <d v="2025-08-02T07:16:07" u="1"/>
        <d v="2025-08-02T15:11:47" u="1"/>
        <d v="2025-08-05T15:42:41" u="1"/>
        <d v="2025-07-20T06:23:30" u="1"/>
        <d v="2025-07-22T07:10:09" u="1"/>
        <d v="2025-07-26T07:57:47" u="1"/>
        <d v="2025-07-30T06:03:51" u="1"/>
        <d v="2025-08-02T08:25:02" u="1"/>
        <d v="2025-08-02T13:58:43" u="1"/>
        <d v="2025-08-05T13:31:39" u="1"/>
        <d v="2025-06-13T09:35:05" u="1"/>
        <d v="2025-06-29T08:43:53" u="1"/>
        <d v="2025-07-02T09:17:25" u="1"/>
        <d v="2025-07-18T08:31:38" u="1"/>
        <d v="2025-07-19T06:31:17" u="1"/>
        <d v="2025-07-20T08:20:29" u="1"/>
        <d v="2025-07-23T07:42:11" u="1"/>
        <d v="2025-07-27T06:45:57" u="1"/>
        <d v="2025-07-20T09:09:37" u="1"/>
        <d v="2025-07-22T07:14:20" u="1"/>
        <d v="2025-07-22T12:49:24" u="1"/>
        <d v="2025-03-15T10:22:34" u="1"/>
        <d v="2025-03-15T10:26:21" u="1"/>
        <d v="2025-03-26T15:34:09" u="1"/>
        <d v="2025-04-30T18:39:09" u="1"/>
        <d v="2025-05-28T16:45:15" u="1"/>
        <d v="2025-06-27T10:36:11" u="1"/>
        <d v="2025-07-24T07:38:16" u="1"/>
        <d v="2025-08-03T11:18:55" u="1"/>
        <d v="2025-07-17T07:16:25" u="1"/>
        <d v="2025-07-20T07:14:48" u="1"/>
        <d v="2025-07-25T12:56:15" u="1"/>
        <d v="2025-07-19T12:20:03" u="1"/>
        <d v="2025-07-19T12:21:53" u="1"/>
        <d v="2025-07-13T09:43:18" u="1"/>
        <d v="2025-07-26T07:34:25" u="1"/>
        <d v="2025-07-26T07:36:40" u="1"/>
        <d v="2025-07-22T07:45:33" u="1"/>
        <d v="2025-07-15T07:19:28" u="1"/>
        <d v="2025-07-20T09:13:39" u="1"/>
        <d v="2025-07-03T08:47:59" u="1"/>
        <d v="2025-07-11T07:45:16" u="1"/>
        <d v="2025-07-24T08:01:15" u="1"/>
        <d v="2025-08-20T11:18:46" u="1"/>
        <d v="2025-07-20T11:12:20" u="1"/>
        <d v="2025-08-01T08:30:38" u="1"/>
        <d v="2025-08-06T07:11:32" u="1"/>
        <d v="2025-08-06T07:13:24" u="1"/>
        <d v="2025-08-11T08:04:15" u="1"/>
        <d v="2025-08-13T07:12:37" u="1"/>
        <d v="2025-08-13T13:27:06" u="1"/>
        <d v="2025-08-15T12:50:00" u="1"/>
        <d v="2025-08-16T13:09:13" u="1"/>
        <d v="2025-08-18T13:34:23" u="1"/>
        <d v="2025-07-17T07:52:34" u="1"/>
        <d v="2025-07-10T09:03:09" u="1"/>
        <d v="2025-07-14T07:43:56" u="1"/>
        <d v="2025-07-14T08:04:52" u="1"/>
        <d v="2025-07-17T08:56:54" u="1"/>
        <d v="2025-07-21T07:34:07" u="1"/>
        <d v="2025-07-24T08:40:53" u="1"/>
        <d v="2025-07-31T08:10:34" u="1"/>
        <d v="2025-07-31T08:35:32" u="1"/>
        <d v="2025-08-04T06:38:39" u="1"/>
        <d v="2025-08-07T07:34:32" u="1"/>
        <d v="2025-08-11T07:21:02" u="1"/>
        <d v="2025-08-11T07:25:06" u="1"/>
        <d v="2025-08-13T11:48:53" u="1"/>
        <d v="2025-07-20T08:54:32" u="1"/>
        <d v="2025-07-20T08:56:19" u="1"/>
        <d v="2025-07-27T07:22:18" u="1"/>
        <d v="2025-08-02T05:58:15" u="1"/>
        <d v="2025-08-02T06:02:17" u="1"/>
        <d v="2025-08-10T07:59:57" u="1"/>
        <d v="2025-08-17T07:44:04" u="1"/>
        <d v="2025-06-21T07:59:28" u="1"/>
        <d v="2025-07-16T07:33:11" u="1"/>
        <d v="2025-07-16T07:37:35" u="1"/>
        <d v="2025-07-13T07:57:11" u="1"/>
        <d v="2025-07-20T07:58:01" u="1"/>
        <d v="2025-07-24T08:02:29" u="1"/>
        <d v="2025-07-25T07:58:16" u="1"/>
        <d v="2025-05-26T07:29:40" u="1"/>
        <d v="2025-05-26T07:40:52" u="1"/>
        <d v="2025-05-30T08:26:07" u="1"/>
        <d v="2025-05-30T08:28:48" u="1"/>
        <d v="2025-06-06T09:10:08" u="1"/>
        <d v="2025-06-13T07:54:47" u="1"/>
        <d v="2025-06-20T07:46:06" u="1"/>
        <d v="2025-06-27T07:17:22" u="1"/>
        <d v="2025-06-27T07:59:12" u="1"/>
        <d v="2025-06-29T07:34:07" u="1"/>
        <d v="2025-07-17T07:34:03" u="1"/>
        <d v="2025-07-25T06:08:03" u="1"/>
        <d v="2025-07-27T06:53:21" u="1"/>
        <d v="2025-08-01T06:26:20" u="1"/>
        <d v="2025-08-01T06:27:34" u="1"/>
        <d v="2025-08-08T06:15:33" u="1"/>
        <d v="2025-08-08T06:17:09" u="1"/>
        <d v="2025-08-08T06:18:57" u="1"/>
        <d v="2025-08-08T09:36:52" u="1"/>
        <d v="2025-08-10T07:29:08" u="1"/>
        <d v="2025-08-14T07:15:57" u="1"/>
        <d v="2025-08-15T07:19:57" u="1"/>
        <d v="2025-08-15T07:30:52" u="1"/>
        <d v="2025-08-15T07:56:34" u="1"/>
        <d v="2025-08-16T12:51:31" u="1"/>
        <d v="2025-07-12T06:37:06" u="1"/>
        <d v="2025-07-18T07:34:12" u="1"/>
        <d v="2025-07-24T07:12:36" u="1"/>
        <d v="2025-07-27T07:55:32" u="1"/>
        <d v="2025-08-03T11:24:38" u="1"/>
        <d v="2025-07-18T08:51:03" u="1"/>
        <d v="2025-07-20T09:23:41" u="1"/>
        <d v="2025-07-22T08:43:50" u="1"/>
        <d v="2025-07-24T08:22:49" u="1"/>
        <d v="2025-07-25T09:22:22" u="1"/>
        <d v="2025-07-26T07:24:21" u="1"/>
        <d v="2025-07-29T07:52:38" u="1"/>
        <d v="2025-07-30T09:14:22" u="1"/>
        <d v="2025-08-02T14:02:30" u="1"/>
        <d v="2025-08-05T11:12:33" u="1"/>
        <d v="2025-07-24T13:52:31" u="1"/>
        <d v="2025-07-23T08:14:05" u="1"/>
        <d v="2025-07-24T07:44:36" u="1"/>
        <d v="2025-07-25T08:38:26" u="1"/>
        <d v="2025-07-29T12:16:39" u="1"/>
        <d v="2025-07-29T12:17:56" u="1"/>
        <d v="2025-07-30T08:32:35" u="1"/>
        <d v="2025-08-01T07:33:33" u="1"/>
        <d v="2025-08-05T11:16:28" u="1"/>
        <d v="2025-07-24T08:54:49" u="1"/>
        <d v="2025-07-24T09:14:04" u="1"/>
        <d v="2025-07-27T08:26:05" u="1"/>
        <d v="2025-08-03T07:12:16" u="1"/>
        <d v="2025-08-03T07:14:42" u="1"/>
        <d v="2025-08-03T08:30:22" u="1"/>
        <d v="2025-08-04T07:41:57" u="1"/>
        <d v="2025-08-07T07:32:11" u="1"/>
        <d v="2025-08-13T07:12:20" u="1"/>
        <d v="2025-08-14T08:14:52" u="1"/>
        <d v="2025-08-17T06:42:30" u="1"/>
        <d v="2025-08-17T07:37:27" u="1"/>
        <d v="2025-07-11T09:38:53" u="1"/>
        <d v="2025-07-13T07:27:30" u="1"/>
        <d v="2025-07-16T09:31:41" u="1"/>
        <d v="2025-07-18T09:17:11" u="1"/>
        <d v="2025-07-20T08:49:56" u="1"/>
        <d v="2025-07-21T06:27:18" u="1"/>
        <d v="2025-07-25T07:15:20" u="1"/>
        <d v="2025-07-27T08:45:45" u="1"/>
        <d v="2025-08-01T08:34:44" u="1"/>
        <d v="2025-08-03T09:21:02" u="1"/>
        <d v="2025-08-06T05:41:08" u="1"/>
        <d v="2025-08-08T08:30:02" u="1"/>
        <d v="2025-08-10T08:33:02" u="1"/>
        <d v="2025-08-13T06:47:25" u="1"/>
        <d v="2025-08-15T08:32:39" u="1"/>
        <d v="2025-08-17T06:45:52" u="1"/>
        <d v="2025-08-20T07:57:12" u="1"/>
        <d v="2025-06-07T09:18:23" u="1"/>
        <d v="2025-07-15T10:15:33" u="1"/>
        <d v="2025-07-19T07:39:06" u="1"/>
        <d v="2025-07-03T07:43:47" u="1"/>
        <d v="2025-07-08T06:48:55" u="1"/>
        <d v="2025-07-10T06:57:30" u="1"/>
        <d v="2025-07-15T06:09:31" u="1"/>
        <d v="2025-07-17T05:07:57" u="1"/>
        <d v="2025-07-22T06:28:44" u="1"/>
        <d v="2025-07-24T06:26:57" u="1"/>
        <d v="2025-07-29T06:28:01" u="1"/>
        <d v="2025-07-31T06:08:54" u="1"/>
        <d v="2025-08-05T07:28:48" u="1"/>
        <d v="2025-08-07T06:07:22" u="1"/>
        <d v="2025-07-25T06:53:33" u="1"/>
        <d v="2025-07-31T07:45:27" u="1"/>
        <d v="2025-07-31T07:47:29" u="1"/>
        <d v="2025-08-07T07:35:17" u="1"/>
        <d v="2025-08-13T06:56:27" u="1"/>
        <d v="2025-08-14T07:08:49" u="1"/>
        <d v="2025-08-20T07:54:08" u="1"/>
        <d v="2025-07-15T05:21:40" u="1"/>
        <d v="2025-07-18T07:31:14" u="1"/>
        <d v="2025-07-22T06:54:42" u="1"/>
        <d v="2025-07-23T07:22:25" u="1"/>
        <d v="2025-07-29T07:52:05" u="1"/>
        <d v="2025-07-18T07:54:50" u="1"/>
        <d v="2025-07-22T08:02:34" u="1"/>
        <d v="2025-07-23T05:20:38" u="1"/>
        <d v="2025-07-23T09:33:05" u="1"/>
        <d v="2025-07-23T12:24:55" u="1"/>
        <d v="2025-07-24T13:05:40" u="1"/>
        <d v="2025-07-26T06:19:56" u="1"/>
        <d v="2025-07-27T07:04:34" u="1"/>
        <d v="2025-07-30T08:12:00" u="1"/>
        <d v="2025-07-31T12:29:13" u="1"/>
        <d v="2025-08-01T09:34:50" u="1"/>
        <d v="2025-08-03T11:05:08" u="1"/>
        <d v="2025-07-18T13:18:05" u="1"/>
        <d v="2025-05-08T08:38:36" u="1"/>
        <d v="2025-05-12T09:51:35" u="1"/>
        <d v="2025-07-10T08:26:11" u="1"/>
        <d v="2025-07-24T08:39:44" u="1"/>
        <d v="2025-07-28T07:50:01" u="1"/>
        <d v="2025-07-31T08:30:49" u="1"/>
        <d v="2025-08-06T07:08:40" u="1"/>
        <d v="2025-08-10T13:15:32" u="1"/>
        <d v="2025-08-13T07:15:54" u="1"/>
        <d v="2025-08-15T07:27:18" u="1"/>
        <d v="2025-08-18T09:02:16" u="1"/>
        <d v="2025-07-17T08:11:12" u="1"/>
        <d v="2025-07-18T08:06:45" u="1"/>
        <d v="2025-07-19T08:39:37" u="1"/>
        <d v="2025-07-20T07:00:10" u="1"/>
        <d v="2025-07-27T07:33:26" u="1"/>
        <d v="2025-07-31T11:12:44" u="1"/>
        <d v="2025-08-01T07:57:14" u="1"/>
        <d v="2025-08-05T15:51:19" u="1"/>
        <d v="2025-07-17T07:44:49" u="1"/>
        <d v="2025-07-18T07:00:11" u="1"/>
        <d v="2025-07-22T07:50:15" u="1"/>
        <d v="2025-06-22T07:23:20" u="1"/>
        <d v="2025-06-22T08:37:00" u="1"/>
        <d v="2025-07-19T07:55:16" u="1"/>
        <d v="2025-07-19T08:01:53" u="1"/>
        <d v="2025-07-26T08:08:25" u="1"/>
        <d v="2025-07-26T08:14:02" u="1"/>
        <d v="2025-08-01T13:46:32" u="1"/>
        <d v="2025-08-02T07:40:51" u="1"/>
        <d v="2025-07-31T07:30:42" u="1"/>
        <d v="2025-08-01T08:53:56" u="1"/>
        <d v="2025-08-02T07:33:13" u="1"/>
        <d v="2025-08-04T07:38:03" u="1"/>
        <d v="2025-08-06T07:49:47" u="1"/>
        <d v="2025-08-06T08:33:33" u="1"/>
        <d v="2025-08-07T07:38:01" u="1"/>
        <d v="2025-08-11T07:35:27" u="1"/>
        <d v="2025-08-11T07:46:45" u="1"/>
        <d v="2025-08-11T08:07:44" u="1"/>
        <d v="2025-08-11T08:17:37" u="1"/>
        <d v="2025-08-17T14:05:10" u="1"/>
        <d v="2025-06-21T07:57:30" u="1"/>
        <d v="2025-07-31T07:31:57" u="1"/>
        <d v="2025-07-31T07:39:13" u="1"/>
        <d v="2025-07-31T07:41:45" u="1"/>
        <d v="2025-07-31T07:51:17" u="1"/>
        <d v="2025-07-31T08:05:31" u="1"/>
        <d v="2025-07-31T08:13:45" u="1"/>
        <d v="2025-07-31T08:17:28" u="1"/>
        <d v="2025-07-31T09:20:22" u="1"/>
        <d v="2025-07-31T09:26:59" u="1"/>
        <d v="2025-08-01T07:26:14" u="1"/>
        <d v="2025-08-01T07:41:11" u="1"/>
        <d v="2025-08-01T07:42:40" u="1"/>
        <d v="2025-08-01T08:24:41" u="1"/>
        <d v="2025-08-01T08:38:25" u="1"/>
        <d v="2025-08-02T07:37:29" u="1"/>
        <d v="2025-08-02T07:38:30" u="1"/>
        <d v="2025-08-02T07:42:20" u="1"/>
        <d v="2025-08-02T07:46:33" u="1"/>
        <d v="2025-08-02T07:49:59" u="1"/>
        <d v="2025-08-02T08:07:55" u="1"/>
        <d v="2025-08-02T09:22:46" u="1"/>
        <d v="2025-08-02T09:27:33" u="1"/>
        <d v="2025-08-03T07:40:29" u="1"/>
        <d v="2025-08-03T07:46:30" u="1"/>
        <d v="2025-08-03T08:03:33" u="1"/>
        <d v="2025-08-04T06:51:40" u="1"/>
        <d v="2025-08-04T06:54:55" u="1"/>
        <d v="2025-08-04T07:33:28" u="1"/>
        <d v="2025-08-04T07:34:15" u="1"/>
        <d v="2025-08-04T07:36:09" u="1"/>
        <d v="2025-08-04T07:58:06" u="1"/>
        <d v="2025-08-04T08:17:25" u="1"/>
        <d v="2025-08-04T09:41:49" u="1"/>
        <d v="2025-08-06T07:05:24" u="1"/>
        <d v="2025-08-06T07:07:16" u="1"/>
        <d v="2025-08-06T07:16:43" u="1"/>
        <d v="2025-08-06T07:32:02" u="1"/>
        <d v="2025-08-06T07:42:00" u="1"/>
        <d v="2025-08-06T07:43:14" u="1"/>
        <d v="2025-08-07T07:22:58" u="1"/>
        <d v="2025-08-07T07:27:50" u="1"/>
        <d v="2025-08-07T07:31:20" u="1"/>
        <d v="2025-08-07T07:35:44" u="1"/>
        <d v="2025-08-07T08:18:53" u="1"/>
        <d v="2025-08-07T08:22:39" u="1"/>
        <d v="2025-08-07T08:38:14" u="1"/>
        <d v="2025-08-08T07:13:50" u="1"/>
        <d v="2025-08-08T07:30:37" u="1"/>
        <d v="2025-08-08T07:32:16" u="1"/>
        <d v="2025-08-08T07:35:03" u="1"/>
        <d v="2025-08-08T07:36:23" u="1"/>
        <d v="2025-08-08T07:46:41" u="1"/>
        <d v="2025-08-09T07:18:51" u="1"/>
        <d v="2025-08-09T07:23:16" u="1"/>
        <d v="2025-08-09T07:24:14" u="1"/>
        <d v="2025-08-09T07:25:58" u="1"/>
        <d v="2025-08-09T07:27:56" u="1"/>
        <d v="2025-08-09T07:47:55" u="1"/>
        <d v="2025-08-10T07:39:26" u="1"/>
        <d v="2025-08-10T08:19:02" u="1"/>
        <d v="2025-08-10T08:20:04" u="1"/>
        <d v="2025-08-10T08:21:07" u="1"/>
        <d v="2025-08-10T08:22:10" u="1"/>
        <d v="2025-08-11T07:18:20" u="1"/>
        <d v="2025-08-11T07:24:03" u="1"/>
        <d v="2025-08-11T07:27:22" u="1"/>
        <d v="2025-08-11T07:28:40" u="1"/>
        <d v="2025-08-11T08:13:30" u="1"/>
        <d v="2025-08-11T08:14:52" u="1"/>
        <d v="2025-08-11T08:16:24" u="1"/>
        <d v="2025-08-11T08:19:01" u="1"/>
        <d v="2025-08-13T07:55:07" u="1"/>
        <d v="2025-08-13T07:57:42" u="1"/>
        <d v="2025-08-13T08:08:28" u="1"/>
        <d v="2025-08-13T11:51:56" u="1"/>
        <d v="2025-08-13T12:22:20" u="1"/>
        <d v="2025-08-13T12:23:46" u="1"/>
        <d v="2025-08-14T06:02:31" u="1"/>
        <d v="2025-08-14T06:51:57" u="1"/>
        <d v="2025-08-14T06:56:23" u="1"/>
        <d v="2025-08-14T08:39:45" u="1"/>
        <d v="2025-08-15T07:24:14" u="1"/>
        <d v="2025-08-15T07:31:34" u="1"/>
        <d v="2025-08-15T07:34:00" u="1"/>
        <d v="2025-08-15T07:38:01" u="1"/>
        <d v="2025-08-15T11:06:51" u="1"/>
        <d v="2025-08-15T11:10:03" u="1"/>
        <d v="2025-08-15T11:28:49" u="1"/>
        <d v="2025-08-15T12:32:47" u="1"/>
        <d v="2025-08-15T12:36:04" u="1"/>
        <d v="2025-08-15T13:11:40" u="1"/>
        <d v="2025-08-16T07:25:42" u="1"/>
        <d v="2025-08-16T07:26:52" u="1"/>
        <d v="2025-08-16T12:48:18" u="1"/>
        <d v="2025-08-16T12:50:16" u="1"/>
        <d v="2025-08-16T12:54:37" u="1"/>
        <d v="2025-08-16T13:01:58" u="1"/>
        <d v="2025-08-16T13:06:24" u="1"/>
        <d v="2025-08-17T07:33:28" u="1"/>
        <d v="2025-08-17T13:51:46" u="1"/>
        <d v="2025-08-17T14:06:50" u="1"/>
        <d v="2025-08-17T14:21:31" u="1"/>
        <d v="2025-08-18T10:50:05" u="1"/>
        <d v="2025-08-18T11:04:10" u="1"/>
        <d v="2025-08-18T11:17:13" u="1"/>
        <d v="2025-08-18T11:23:28" u="1"/>
        <d v="2025-08-20T11:26:53" u="1"/>
        <d v="2025-08-20T11:33:32" u="1"/>
        <d v="2025-08-20T11:34:56" u="1"/>
        <d v="2025-08-20T11:44:12" u="1"/>
        <d v="2025-08-20T15:25:31" u="1"/>
        <d v="2025-08-20T15:53:46" u="1"/>
        <d v="2025-07-24T07:27:58" u="1"/>
        <d v="2025-07-27T07:58:30" u="1"/>
        <d v="2025-07-31T07:29:49" u="1"/>
        <d v="2025-07-18T07:20:37" u="1"/>
        <d v="2025-07-16T07:47:42" u="1"/>
        <d v="2025-07-22T07:40:10" u="1"/>
        <d v="2025-07-22T07:41:14" u="1"/>
        <d v="2025-07-22T07:42:12" u="1"/>
        <d v="2025-07-22T07:43:43" u="1"/>
        <d v="2025-07-29T06:42:16" u="1"/>
        <d v="2025-07-29T06:43:22" u="1"/>
        <d v="2025-07-29T06:47:57" u="1"/>
        <d v="2025-07-29T06:50:46" u="1"/>
        <d v="2025-07-12T07:21:20" u="1"/>
        <d v="2025-07-19T07:20:00" u="1"/>
        <d v="2025-07-25T13:07:30" u="1"/>
        <d v="2025-06-14T08:08:19" u="1"/>
        <d v="2025-07-03T07:50:46" u="1"/>
        <d v="2025-05-11T09:51:47" u="1"/>
        <d v="2025-07-19T07:27:38" u="1"/>
        <d v="2025-08-07T07:16:53" u="1"/>
        <d v="2025-08-13T07:13:42" u="1"/>
        <d v="2025-08-15T11:16:17" u="1"/>
        <d v="2025-08-18T11:36:45" u="1"/>
        <d v="2025-06-11T00:00:00" u="1"/>
        <d v="2025-06-17T00:00:00" u="1"/>
        <d v="2024-10-23T00:00:00" u="1"/>
        <d v="2025-07-01T00:00:00" u="1"/>
        <d v="2025-05-16T00:00:00" u="1"/>
        <d v="2025-05-24T00:00:00" u="1"/>
        <d v="2025-06-03T00:00:00" u="1"/>
        <d v="2025-05-15T00:00:00" u="1"/>
        <d v="2025-05-21T00:00:00" u="1"/>
        <d v="2025-06-02T00:00:00" u="1"/>
        <d v="2025-05-10T00:00:00" u="1"/>
        <d v="2025-06-18T07:37:58" u="1"/>
        <d v="2025-06-25T07:24:06" u="1"/>
        <d v="2025-06-25T08:01:30" u="1"/>
        <d v="2025-06-25T08:10:30" u="1"/>
        <d v="2025-05-14T08:14:16" u="1"/>
        <d v="2025-05-15T08:19:56" u="1"/>
        <d v="2025-05-19T07:25:31" u="1"/>
        <d v="2025-05-21T08:04:04" u="1"/>
        <d v="2025-05-22T07:23:19" u="1"/>
        <d v="2025-05-24T08:46:42" u="1"/>
        <d v="2025-05-28T07:02:47" u="1"/>
        <d v="2025-05-28T07:09:13" u="1"/>
        <d v="2025-05-29T08:05:17" u="1"/>
        <d v="2025-06-01T08:40:18" u="1"/>
        <d v="2025-06-01T08:41:11" u="1"/>
        <d v="2025-06-01T08:43:26" u="1"/>
        <d v="2025-06-01T08:58:26" u="1"/>
        <d v="2025-06-01T09:19:55" u="1"/>
        <d v="2025-06-01T10:22:58" u="1"/>
        <d v="2025-06-01T10:26:58" u="1"/>
        <d v="2025-06-01T10:47:21" u="1"/>
        <d v="2025-06-02T09:26:33" u="1"/>
        <d v="2025-06-02T09:34:40" u="1"/>
        <d v="2025-06-04T07:06:22" u="1"/>
        <d v="2025-06-04T07:08:46" u="1"/>
        <d v="2025-06-04T07:27:05" u="1"/>
        <d v="2025-06-04T07:38:20" u="1"/>
        <d v="2025-06-04T07:41:31" u="1"/>
        <d v="2025-06-04T08:04:04" u="1"/>
        <d v="2025-06-05T07:10:48" u="1"/>
        <d v="2025-06-05T07:40:05" u="1"/>
        <d v="2025-06-06T06:14:10" u="1"/>
        <d v="2025-06-06T06:18:48" u="1"/>
        <d v="2025-06-06T07:11:21" u="1"/>
        <d v="2025-06-06T07:16:18" u="1"/>
        <d v="2025-06-07T08:01:05" u="1"/>
        <d v="2025-06-07T08:09:36" u="1"/>
        <d v="2025-06-08T07:19:48" u="1"/>
        <d v="2025-06-08T07:31:21" u="1"/>
        <d v="2025-06-08T08:30:50" u="1"/>
        <d v="2025-06-09T07:28:18" u="1"/>
        <d v="2025-06-09T07:44:48" u="1"/>
        <d v="2025-06-09T08:37:21" u="1"/>
        <d v="2025-06-09T10:36:29" u="1"/>
        <d v="2025-06-11T07:50:47" u="1"/>
        <d v="2025-06-11T08:14:00" u="1"/>
        <d v="2025-06-11T11:19:24" u="1"/>
        <d v="2025-06-12T07:38:40" u="1"/>
        <d v="2025-06-12T07:45:00" u="1"/>
        <d v="2025-06-12T07:53:12" u="1"/>
        <d v="2025-06-12T08:07:59" u="1"/>
        <d v="2025-06-13T05:56:33" u="1"/>
        <d v="2025-06-13T06:59:21" u="1"/>
        <d v="2025-06-13T07:19:14" u="1"/>
        <d v="2025-06-14T07:18:36" u="1"/>
        <d v="2025-06-14T13:16:11" u="1"/>
        <d v="2025-06-15T08:43:09" u="1"/>
        <d v="2025-06-15T08:44:19" u="1"/>
        <d v="2025-06-16T08:04:18" u="1"/>
        <d v="2025-06-16T08:06:20" u="1"/>
        <d v="2025-06-16T09:23:23" u="1"/>
        <d v="2025-06-16T09:27:43" u="1"/>
        <d v="2025-06-16T09:34:20" u="1"/>
        <d v="2025-06-16T09:35:24" u="1"/>
        <d v="2025-07-14T08:05:49" u="1"/>
        <d v="2025-06-12T05:33:44" u="1"/>
        <d v="2025-06-12T07:09:35" u="1"/>
        <d v="2025-06-18T06:51:32" u="1"/>
        <d v="2025-06-29T13:00:06" u="1"/>
        <d v="2025-06-17T14:05:28" u="1"/>
        <d v="2025-06-20T11:02:46" u="1"/>
        <d v="2025-06-14T12:19:16" u="1"/>
        <d v="2025-06-17T16:02:10" u="1"/>
        <d v="2025-06-22T13:05:47" u="1"/>
        <d v="2025-06-07T08:50:25" u="1"/>
        <d v="2025-06-15T08:39:26" u="1"/>
        <d v="2025-06-18T07:12:14" u="1"/>
        <d v="2025-06-21T08:15:07" u="1"/>
        <d v="2025-06-24T09:09:30" u="1"/>
        <d v="2025-06-28T06:45:26" u="1"/>
        <d v="2025-06-11T09:07:15" u="1"/>
        <d v="2025-06-12T10:25:17" u="1"/>
        <d v="2025-06-13T12:47:05" u="1"/>
        <d v="2025-06-15T13:44:25" u="1"/>
        <d v="2025-06-18T07:19:59" u="1"/>
        <d v="2025-06-22T09:28:00" u="1"/>
        <d v="2025-07-03T10:14:13" u="1"/>
        <d v="2025-07-09T08:26:38" u="1"/>
        <d v="2025-07-13T09:04:49" u="1"/>
        <d v="2025-06-22T07:43:45" u="1"/>
        <d v="2025-06-24T09:18:24" u="1"/>
        <d v="2025-06-26T09:53:19" u="1"/>
        <d v="2025-06-07T07:44:10" u="1"/>
        <d v="2025-06-12T10:06:21" u="1"/>
        <d v="2025-06-19T07:12:50" u="1"/>
        <d v="2025-06-18T08:06:50" u="1"/>
        <d v="2025-06-17T07:45:29" u="1"/>
        <d v="2025-06-12T14:56:17" u="1"/>
        <d v="2025-06-12T14:58:16" u="1"/>
        <d v="2025-05-22T07:03:51" u="1"/>
        <d v="2025-06-13T08:35:17" u="1"/>
        <d v="2025-06-13T08:46:01" u="1"/>
        <d v="2025-06-15T06:32:39" u="1"/>
        <d v="2025-06-20T07:51:24" u="1"/>
        <d v="2025-06-20T07:52:34" u="1"/>
        <d v="2025-06-22T06:42:04" u="1"/>
        <d v="2025-06-26T07:46:21" u="1"/>
        <d v="2025-06-28T08:42:37" u="1"/>
        <d v="2025-07-03T07:54:31" u="1"/>
        <d v="2025-07-06T07:35:44" u="1"/>
        <d v="2025-07-09T07:38:52" u="1"/>
        <d v="2025-06-13T07:50:28" u="1"/>
        <d v="2025-06-21T07:46:38" u="1"/>
        <d v="2025-06-01T10:24:57" u="1"/>
        <d v="2025-06-04T07:50:11" u="1"/>
        <d v="2025-06-14T07:34:42" u="1"/>
        <d v="2025-06-20T08:12:18" u="1"/>
        <d v="2025-07-04T08:16:58" u="1"/>
        <d v="2025-07-04T08:40:02" u="1"/>
        <d v="2025-07-10T07:26:47" u="1"/>
        <d v="2025-07-16T09:51:04" u="1"/>
        <d v="2025-05-30T11:12:32" u="1"/>
        <d v="2025-05-30T14:51:01" u="1"/>
        <d v="2025-06-14T13:32:21" u="1"/>
        <d v="2025-06-14T13:33:52" u="1"/>
        <d v="2025-06-14T13:39:37" u="1"/>
        <d v="2025-06-14T13:45:06" u="1"/>
        <d v="2025-06-14T13:47:43" u="1"/>
        <d v="2025-06-14T13:50:19" u="1"/>
        <d v="2025-06-14T13:55:15" u="1"/>
        <d v="2025-06-14T13:57:02" u="1"/>
        <d v="2025-06-14T13:58:39" u="1"/>
        <d v="2025-06-14T14:00:57" u="1"/>
        <d v="2025-06-14T14:05:19" u="1"/>
        <d v="2025-06-14T14:06:52" u="1"/>
        <d v="2025-06-14T14:08:26" u="1"/>
        <d v="2025-06-14T14:09:56" u="1"/>
        <d v="2025-06-15T13:09:09" u="1"/>
        <d v="2025-06-15T13:11:37" u="1"/>
        <d v="2025-06-15T13:15:50" u="1"/>
        <d v="2025-06-21T11:37:41" u="1"/>
        <d v="2025-06-21T11:45:46" u="1"/>
        <d v="2025-06-21T11:50:26" u="1"/>
        <d v="2025-06-21T11:53:05" u="1"/>
        <d v="2025-06-21T11:55:53" u="1"/>
        <d v="2025-06-21T11:58:51" u="1"/>
        <d v="2025-06-21T12:00:45" u="1"/>
        <d v="2025-06-21T12:03:38" u="1"/>
        <d v="2025-06-21T12:05:38" u="1"/>
        <d v="2025-06-21T12:15:18" u="1"/>
        <d v="2025-06-29T07:05:42" u="1"/>
        <d v="2025-06-29T13:46:41" u="1"/>
        <d v="2025-06-29T13:50:34" u="1"/>
        <d v="2025-06-29T13:54:53" u="1"/>
        <d v="2025-06-29T14:03:51" u="1"/>
        <d v="2025-06-29T14:08:25" u="1"/>
        <d v="2025-06-29T14:10:00" u="1"/>
        <d v="2025-06-29T14:13:07" u="1"/>
        <d v="2025-06-29T14:15:21" u="1"/>
        <d v="2025-06-29T14:17:17" u="1"/>
        <d v="2025-06-29T14:20:07" u="1"/>
        <d v="2025-06-29T14:21:43" u="1"/>
        <d v="2025-06-29T14:23:33" u="1"/>
        <d v="2025-06-29T14:26:45" u="1"/>
        <d v="2025-06-29T14:29:21" u="1"/>
        <d v="2025-06-29T14:31:29" u="1"/>
        <d v="2025-06-29T14:34:15" u="1"/>
        <d v="2025-06-29T14:36:38" u="1"/>
        <d v="2025-06-30T15:11:25" u="1"/>
        <d v="2025-06-30T15:18:02" u="1"/>
        <d v="2025-07-11T12:56:31" u="1"/>
        <d v="2025-07-11T13:01:01" u="1"/>
        <d v="2025-07-11T13:02:47" u="1"/>
        <d v="2025-07-11T13:05:24" u="1"/>
        <d v="2025-07-11T13:08:56" u="1"/>
        <d v="2025-07-11T13:11:35" u="1"/>
        <d v="2025-07-11T13:17:56" u="1"/>
        <d v="2025-07-11T13:24:46" u="1"/>
        <d v="2025-07-11T13:26:27" u="1"/>
        <d v="2025-07-11T13:28:46" u="1"/>
        <d v="2025-06-17T14:09:18" u="1"/>
        <d v="2025-06-22T12:49:01" u="1"/>
        <d v="2025-06-05T08:52:22" u="1"/>
        <d v="2025-06-07T09:49:30" u="1"/>
        <d v="2025-06-13T10:52:35" u="1"/>
        <d v="2025-06-19T11:15:31" u="1"/>
        <d v="2025-05-28T07:51:28" u="1"/>
        <d v="2025-06-06T07:59:11" u="1"/>
        <d v="2025-06-07T07:18:46" u="1"/>
        <d v="2025-06-11T08:26:54" u="1"/>
        <d v="2025-06-12T07:02:18" u="1"/>
        <d v="2025-06-13T08:06:47" u="1"/>
        <d v="2025-06-20T08:06:07" u="1"/>
        <d v="2025-06-21T07:18:05" u="1"/>
        <d v="2025-07-06T07:41:35" u="1"/>
        <d v="2025-06-21T06:53:25" u="1"/>
        <d v="2025-06-12T08:59:14" u="1"/>
        <d v="2025-06-20T10:04:40" u="1"/>
        <d v="2025-06-14T09:49:33" u="1"/>
        <d v="2025-06-17T08:00:21" u="1"/>
        <d v="2025-06-19T08:10:04" u="1"/>
        <d v="2025-06-18T08:59:08" u="1"/>
        <d v="2025-06-22T06:59:36" u="1"/>
        <d v="2025-06-01T08:05:03" u="1"/>
        <d v="2025-06-25T08:56:13" u="1"/>
        <d v="2025-06-29T07:58:18" u="1"/>
        <d v="2025-05-16T11:15:02" u="1"/>
        <d v="2025-05-19T07:11:39" u="1"/>
        <d v="2025-05-19T07:13:41" u="1"/>
        <d v="2025-05-19T07:21:09" u="1"/>
        <d v="2025-05-19T07:23:23" u="1"/>
        <d v="2025-05-24T08:07:39" u="1"/>
        <d v="2025-05-26T09:05:05" u="1"/>
        <d v="2025-05-28T07:42:28" u="1"/>
        <d v="2025-05-28T08:28:30" u="1"/>
        <d v="2025-06-09T07:35:42" u="1"/>
        <d v="2025-06-16T06:14:52" u="1"/>
        <d v="2025-06-16T07:50:27" u="1"/>
        <d v="2025-06-22T07:05:00" u="1"/>
        <d v="2025-06-22T07:07:11" u="1"/>
        <d v="2025-06-22T07:28:12" u="1"/>
        <d v="2025-06-22T07:31:46" u="1"/>
        <d v="2025-06-22T07:51:41" u="1"/>
        <d v="2025-07-07T07:43:22" u="1"/>
        <d v="2025-06-18T08:20:16" u="1"/>
        <d v="2025-06-04T07:35:35" u="1"/>
        <d v="2025-06-14T07:23:54" u="1"/>
        <d v="2025-06-27T08:18:09" u="1"/>
        <d v="2025-07-04T07:35:54" u="1"/>
        <d v="2025-07-10T07:07:31" u="1"/>
        <d v="2025-03-29T07:30:18" u="1"/>
        <d v="2025-03-29T07:33:41" u="1"/>
        <d v="2025-06-20T09:50:49" u="1"/>
        <d v="2025-06-21T10:21:53" u="1"/>
        <d v="2025-06-25T08:06:55" u="1"/>
        <d v="2025-07-06T09:33:17" u="1"/>
        <d v="2025-07-24T07:59:05" u="1"/>
        <d v="2025-07-01T06:27:00" u="1"/>
        <d v="2025-07-03T12:11:37" u="1"/>
        <d v="2025-07-04T11:46:08" u="1"/>
        <d v="2025-07-04T12:48:46" u="1"/>
        <d v="2025-07-05T11:27:47" u="1"/>
        <d v="2025-07-06T09:53:42" u="1"/>
        <d v="2025-07-07T06:24:42" u="1"/>
        <d v="2025-07-09T12:43:26" u="1"/>
        <d v="2025-07-10T14:53:16" u="1"/>
        <d v="2025-07-10T14:54:34" u="1"/>
        <d v="2025-07-11T12:12:03" u="1"/>
        <d v="2025-07-12T12:36:18" u="1"/>
        <d v="2025-07-13T13:24:20" u="1"/>
        <d v="2025-07-14T06:56:36" u="1"/>
        <d v="2025-07-16T11:21:54" u="1"/>
        <d v="2025-07-18T08:53:06" u="1"/>
        <d v="2025-07-18T12:50:49" u="1"/>
        <d v="2025-07-19T07:02:18" u="1"/>
        <d v="2025-07-20T06:58:33" u="1"/>
        <d v="2025-07-20T14:53:18" u="1"/>
        <d v="2025-06-12T10:59:41" u="1"/>
        <d v="2025-06-17T08:03:02" u="1"/>
        <d v="2025-06-19T07:44:32" u="1"/>
        <d v="2025-06-13T08:46:43" u="1"/>
        <d v="2025-06-19T08:57:26" u="1"/>
        <d v="2025-06-21T07:32:51" u="1"/>
        <d v="2025-06-26T05:53:18" u="1"/>
        <d v="2025-07-09T08:27:46" u="1"/>
        <d v="2025-06-18T09:21:53" u="1"/>
        <d v="2025-06-26T09:56:29" u="1"/>
        <d v="2025-06-22T09:51:12" u="1"/>
        <d v="2025-06-22T09:52:15" u="1"/>
        <d v="2025-06-25T11:40:35" u="1"/>
        <d v="2025-06-26T11:08:09" u="1"/>
        <d v="2025-06-29T09:37:43" u="1"/>
        <d v="2025-06-13T08:01:03" u="1"/>
        <d v="2025-06-20T08:53:31" u="1"/>
        <d v="2025-06-22T12:15:14" u="1"/>
        <d v="2025-06-25T10:54:46" u="1"/>
        <d v="2025-06-17T08:12:20" u="1"/>
        <d v="2025-06-18T07:28:22" u="1"/>
        <d v="2025-06-29T08:54:21" u="1"/>
        <d v="2025-06-29T09:16:05" u="1"/>
        <d v="2025-07-07T08:34:21" u="1"/>
        <d v="2025-06-25T08:15:52" u="1"/>
        <d v="2025-05-16T08:13:52" u="1"/>
        <d v="2025-07-04T08:12:25" u="1"/>
        <d v="2025-07-06T07:47:04" u="1"/>
        <d v="2025-07-09T08:10:53" u="1"/>
        <d v="2025-07-11T08:28:30" u="1"/>
        <d v="2025-07-13T07:27:46" u="1"/>
        <d v="2025-07-19T07:34:45" u="1"/>
        <d v="2025-07-21T09:00:14" u="1"/>
        <d v="2025-06-19T09:24:31" u="1"/>
        <d v="2025-06-25T08:33:51" u="1"/>
        <d v="2025-06-20T08:51:12" u="1"/>
        <d v="2025-06-23T09:32:20" u="1"/>
        <d v="2025-06-28T08:52:30" u="1"/>
        <d v="2025-06-07T08:10:25" u="1"/>
        <d v="2025-06-12T08:08:03" u="1"/>
        <d v="2025-06-19T06:58:39" u="1"/>
        <d v="2025-06-19T07:02:46" u="1"/>
        <d v="2025-06-19T07:05:15" u="1"/>
        <d v="2025-06-19T07:08:40" u="1"/>
        <d v="2025-06-19T07:10:33" u="1"/>
        <d v="2025-06-19T07:12:47" u="1"/>
        <d v="2025-06-28T17:10:25" u="1"/>
        <d v="2025-06-28T17:25:56" u="1"/>
        <d v="2025-06-24T05:46:55" u="1"/>
        <d v="2025-06-29T05:43:27" u="1"/>
        <d v="2025-06-20T07:53:13" u="1"/>
        <d v="2025-06-17T07:32:50" u="1"/>
        <d v="2025-06-22T06:23:22" u="1"/>
        <d v="2025-07-24T07:56:44" u="1"/>
        <d v="2025-06-17T11:03:25" u="1"/>
        <d v="2025-06-26T08:08:56" u="1"/>
        <d v="2025-07-02T07:55:49" u="1"/>
        <d v="2025-05-16T07:04:35" u="1"/>
        <d v="2025-06-22T08:16:12" u="1"/>
        <d v="2025-06-29T07:45:31" u="1"/>
        <d v="2025-06-11T10:05:19" u="1"/>
        <d v="2025-06-15T06:23:19" u="1"/>
        <d v="2025-06-26T08:14:39" u="1"/>
        <d v="2025-07-04T09:26:03" u="1"/>
        <d v="2025-07-10T07:45:29" u="1"/>
        <d v="2025-06-08T04:39:15" u="1"/>
        <d v="2025-06-11T05:40:03" u="1"/>
        <d v="2025-06-12T14:28:22" u="1"/>
        <d v="2025-06-15T04:29:45" u="1"/>
        <d v="2025-06-18T09:51:44" u="1"/>
        <d v="2025-06-19T14:25:33" u="1"/>
        <d v="2025-06-22T05:40:56" u="1"/>
        <d v="2025-06-26T05:43:59" u="1"/>
        <d v="2025-06-26T05:48:26" u="1"/>
        <d v="2025-06-27T05:26:16" u="1"/>
        <d v="2025-06-29T05:17:29" u="1"/>
        <d v="2025-07-03T07:17:48" u="1"/>
        <d v="2025-07-03T07:19:20" u="1"/>
        <d v="2025-07-05T07:59:48" u="1"/>
        <d v="2025-07-05T08:01:23" u="1"/>
        <d v="2025-07-07T05:44:03" u="1"/>
        <d v="2025-07-07T05:45:25" u="1"/>
        <d v="2025-07-09T12:39:33" u="1"/>
        <d v="2025-07-11T13:00:19" u="1"/>
        <d v="2025-07-21T12:46:29" u="1"/>
        <d v="2025-06-21T08:00:09" u="1"/>
        <d v="2025-06-13T09:09:09" u="1"/>
        <d v="2025-06-19T07:48:35" u="1"/>
        <d v="2025-06-21T07:28:52" u="1"/>
        <d v="2025-06-22T09:54:14" u="1"/>
        <d v="2025-06-12T08:40:15" u="1"/>
        <d v="2025-06-19T07:54:20" u="1"/>
        <d v="2025-05-14T08:14:13" u="1"/>
        <d v="2025-06-08T08:10:26" u="1"/>
        <d v="2025-06-12T08:10:33" u="1"/>
        <d v="2025-06-06T07:13:49" u="1"/>
        <d v="2025-06-09T07:42:19" u="1"/>
        <d v="2025-06-11T07:25:44" u="1"/>
        <d v="2025-06-22T08:09:04" u="1"/>
        <d v="2025-06-22T08:18:16" u="1"/>
        <d v="2025-06-26T07:49:51" u="1"/>
        <d v="2025-06-28T07:57:42" u="1"/>
        <d v="2025-06-28T08:04:13" u="1"/>
        <d v="2025-06-29T07:54:12" u="1"/>
        <d v="2025-06-29T12:53:35" u="1"/>
        <d v="2025-06-29T14:10:15" u="1"/>
        <d v="2025-06-30T07:25:36" u="1"/>
        <d v="2025-06-30T08:47:49" u="1"/>
        <d v="2025-06-06T08:49:25" u="1"/>
        <d v="2025-07-03T07:36:55" u="1"/>
        <d v="2025-07-03T07:40:16" u="1"/>
        <d v="2025-07-03T08:52:04" u="1"/>
        <d v="2025-07-03T08:57:50" u="1"/>
        <d v="2025-07-04T09:27:47" u="1"/>
        <d v="2025-07-05T07:31:47" u="1"/>
        <d v="2025-07-05T07:45:45" u="1"/>
        <d v="2025-07-05T08:04:51" u="1"/>
        <d v="2025-07-05T08:28:44" u="1"/>
        <d v="2025-07-06T08:05:00" u="1"/>
        <d v="2025-07-07T07:57:04" u="1"/>
        <d v="2025-07-07T08:02:14" u="1"/>
        <d v="2025-07-07T08:25:19" u="1"/>
        <d v="2025-07-10T07:39:07" u="1"/>
        <d v="2025-07-10T07:51:38" u="1"/>
        <d v="2025-07-10T08:10:12" u="1"/>
        <d v="2025-07-10T08:11:44" u="1"/>
        <d v="2025-07-10T08:31:25" u="1"/>
        <d v="2025-07-11T07:23:35" u="1"/>
        <d v="2025-07-12T07:24:11" u="1"/>
        <d v="2025-07-12T07:28:24" u="1"/>
        <d v="2025-07-14T07:42:45" u="1"/>
        <d v="2025-07-14T08:07:14" u="1"/>
        <d v="2025-07-14T08:39:38" u="1"/>
        <d v="2025-07-16T08:11:09" u="1"/>
        <d v="2025-07-17T07:21:05" u="1"/>
        <d v="2025-07-17T08:27:31" u="1"/>
        <d v="2025-07-17T08:33:42" u="1"/>
        <d v="2025-07-18T07:24:48" u="1"/>
        <d v="2025-07-19T07:20:44" u="1"/>
        <d v="2025-07-19T07:31:04" u="1"/>
        <d v="2025-07-21T07:40:24" u="1"/>
        <d v="2025-07-21T07:52:17" u="1"/>
        <d v="2025-07-21T07:55:24" u="1"/>
        <d v="2025-07-21T09:02:18" u="1"/>
        <d v="2025-07-24T08:04:30" u="1"/>
        <d v="2025-07-24T08:31:59" u="1"/>
        <d v="2025-06-18T08:55:59" u="1"/>
        <d v="2025-06-21T08:06:25" u="1"/>
        <d v="2025-06-21T08:07:16" u="1"/>
        <d v="2025-06-27T07:37:24" u="1"/>
        <d v="2025-07-01T07:24:48" u="1"/>
        <d v="2025-07-04T07:39:55" u="1"/>
        <d v="2025-07-04T07:44:40" u="1"/>
        <d v="2025-07-09T08:26:12" u="1"/>
        <d v="2025-07-09T08:56:44" u="1"/>
        <d v="2025-06-13T08:02:16" u="1"/>
        <d v="2025-06-19T06:43:38" u="1"/>
        <d v="2025-06-25T09:52:45" u="1"/>
        <d v="2025-06-05T08:45:30" u="1"/>
        <d v="2025-06-06T08:58:14" u="1"/>
        <d v="2025-06-12T07:40:12" u="1"/>
        <d v="2025-06-19T07:26:01" u="1"/>
        <d v="2025-05-23T07:33:24" u="1"/>
        <d v="2025-05-30T07:02:34" u="1"/>
        <d v="2025-06-20T13:11:35" u="1"/>
        <d v="2025-06-19T08:11:56" u="1"/>
        <d v="2025-06-24T09:53:05" u="1"/>
        <d v="2025-06-26T08:20:25" u="1"/>
        <d v="2025-06-29T08:22:55" u="1"/>
        <d v="2025-07-03T08:06:56" u="1"/>
        <d v="2025-07-06T08:00:05" u="1"/>
        <d v="2025-07-10T08:49:51" u="1"/>
        <d v="2025-06-24T07:19:33" u="1"/>
        <d v="2025-06-25T07:49:02" u="1"/>
        <d v="2025-06-26T07:33:34" u="1"/>
        <d v="2025-06-27T07:18:42" u="1"/>
        <d v="2025-06-28T08:01:13" u="1"/>
        <d v="2024-10-23T09:10:11" u="1"/>
        <d v="2025-06-28T09:18:37" u="1"/>
        <d v="2025-06-06T07:09:24" u="1"/>
        <d v="2025-06-12T08:53:28" u="1"/>
        <d v="2025-06-13T07:59:05" u="1"/>
        <d v="2025-06-20T08:40:44" u="1"/>
        <d v="2025-06-22T07:39:42" u="1"/>
        <d v="2025-06-24T07:08:19" u="1"/>
        <d v="2025-06-24T09:38:00" u="1"/>
        <d v="2025-06-27T07:48:23" u="1"/>
        <d v="2025-06-28T07:21:34" u="1"/>
        <d v="2025-06-29T07:24:47" u="1"/>
        <d v="2025-06-29T08:32:59" u="1"/>
        <d v="2025-06-29T07:29:17" u="1"/>
        <d v="2025-07-04T06:09:20" u="1"/>
        <d v="2025-07-04T08:54:47" u="1"/>
        <d v="2025-07-04T09:26:14" u="1"/>
        <d v="2025-07-06T05:37:52" u="1"/>
        <d v="2025-07-06T07:05:19" u="1"/>
        <d v="2025-06-30T09:35:12" u="1"/>
        <d v="2025-07-13T07:56:15" u="1"/>
        <d v="2025-07-21T08:28:10" u="1"/>
        <d v="2025-05-24T09:28:36" u="1"/>
        <d v="2025-05-31T07:54:06" u="1"/>
        <d v="2025-06-06T08:12:50" u="1"/>
        <d v="2025-06-07T07:00:10" u="1"/>
        <d v="2025-06-19T07:51:38" u="1"/>
        <d v="2025-06-20T08:37:06" u="1"/>
        <d v="2025-06-25T09:41:04" u="1"/>
        <d v="2025-06-18T08:45:15" u="1"/>
        <d v="2025-06-13T09:12:34" u="1"/>
        <d v="2025-06-01T11:58:03" u="1"/>
        <d v="2025-06-22T10:58:42" u="1"/>
        <d v="2025-06-14T07:58:45" u="1"/>
        <d v="2025-06-14T08:38:16" u="1"/>
        <d v="2025-06-21T08:01:10" u="1"/>
        <d v="2025-06-21T07:38:55" u="1"/>
        <d v="2025-06-25T08:19:05" u="1"/>
        <d v="2025-06-12T04:48:34" u="1"/>
        <d v="2025-06-12T12:00:34" u="1"/>
        <d v="2025-06-19T04:52:13" u="1"/>
        <d v="2025-06-21T04:57:29" u="1"/>
        <d v="2025-06-14T07:25:20" u="1"/>
        <d v="2025-06-21T07:30:05" u="1"/>
        <d v="2025-06-23T09:05:51" u="1"/>
        <d v="2025-06-23T09:38:47" u="1"/>
        <d v="2025-06-15T07:56:30" u="1"/>
        <d v="2025-06-17T07:20:35" u="1"/>
        <d v="2025-06-21T07:32:08" u="1"/>
        <d v="2025-06-22T07:38:48" u="1"/>
        <d v="2025-06-27T07:46:43" u="1"/>
        <d v="2025-06-29T12:40:34" u="1"/>
        <d v="2025-07-03T09:29:31" u="1"/>
        <d v="2025-07-04T07:46:40" u="1"/>
        <d v="2025-07-09T07:30:06" u="1"/>
        <d v="2025-07-13T07:33:23" u="1"/>
        <d v="2025-07-16T08:52:15" u="1"/>
        <d v="2025-07-18T11:15:00" u="1"/>
        <d v="2025-06-26T08:21:30" u="1"/>
        <d v="2025-07-03T09:34:06" u="1"/>
        <d v="2025-07-17T07:40:32" u="1"/>
        <d v="2025-05-14T12:08:09" u="1"/>
        <d v="2025-05-23T11:09:25" u="1"/>
        <d v="2025-06-08T08:15:20" u="1"/>
        <d v="2025-07-06T09:45:45" u="1"/>
        <d v="2025-06-18T09:15:31" u="1"/>
        <d v="2025-06-21T08:30:51" u="1"/>
        <d v="2025-06-26T07:19:00" u="1"/>
        <d v="2025-06-28T07:52:03" u="1"/>
        <d v="2025-07-02T09:05:05" u="1"/>
        <d v="2025-07-02T12:37:29" u="1"/>
        <d v="2025-07-05T07:40:21" u="1"/>
        <d v="2025-07-09T08:12:35" u="1"/>
        <d v="2025-06-14T08:33:21" u="1"/>
        <d v="2025-06-20T07:28:23" u="1"/>
        <d v="2025-06-21T07:33:57" u="1"/>
        <d v="2025-06-25T08:08:36" u="1"/>
        <d v="2025-06-28T08:20:13" u="1"/>
        <d v="2025-07-01T08:24:53" u="1"/>
        <d v="2025-07-02T08:00:01" u="1"/>
        <d v="2025-07-04T07:13:06" u="1"/>
        <d v="2025-07-09T08:14:27" u="1"/>
        <d v="2025-06-20T08:05:29" u="1"/>
        <d v="2025-06-20T08:52:24" u="1"/>
        <d v="2025-05-31T07:24:55" u="1"/>
        <d v="2025-06-07T07:44:32" u="1"/>
        <d v="2025-06-08T07:22:04" u="1"/>
        <d v="2025-06-11T08:40:46" u="1"/>
        <d v="2025-07-03T16:24:33" u="1"/>
        <d v="2025-06-05T08:29:30" u="1"/>
        <d v="2025-06-07T09:19:44" u="1"/>
        <d v="2025-06-13T09:07:13" u="1"/>
        <d v="2025-06-14T09:20:25" u="1"/>
        <d v="2025-06-14T09:26:03" u="1"/>
        <d v="2025-06-15T07:33:06" u="1"/>
        <d v="2025-06-18T07:27:53" u="1"/>
        <d v="2025-06-21T09:51:56" u="1"/>
        <d v="2025-06-24T09:23:55" u="1"/>
        <d v="2025-06-25T09:38:10" u="1"/>
        <d v="2025-06-17T08:08:28" u="1"/>
        <d v="2025-06-10T10:52:00" u="1"/>
        <d v="2025-06-19T06:03:29" u="1"/>
        <d v="2025-06-25T05:27:59" u="1"/>
        <d v="2025-06-02T09:30:10" u="1"/>
        <d v="2025-06-13T09:28:20" u="1"/>
        <d v="2025-06-14T10:16:55" u="1"/>
        <d v="2025-06-19T10:57:16" u="1"/>
        <d v="2025-06-21T08:50:24" u="1"/>
        <d v="2025-06-22T08:55:05" u="1"/>
        <d v="2025-06-26T07:50:14" u="1"/>
        <d v="2025-06-28T08:54:25" u="1"/>
        <d v="2025-06-25T09:29:37" u="1"/>
        <d v="2025-06-22T08:12:23" u="1"/>
        <d v="2025-06-14T07:10:39" u="1"/>
        <d v="2025-06-17T08:19:36" u="1"/>
        <d v="2025-06-22T07:18:36" u="1"/>
        <d v="2025-06-25T08:16:47" u="1"/>
        <d v="2025-07-03T08:43:08" u="1"/>
        <d v="2025-07-03T08:45:06" u="1"/>
        <d v="2025-07-07T08:19:37" u="1"/>
        <d v="2025-07-09T08:33:44" u="1"/>
        <d v="2025-07-10T07:35:40" u="1"/>
        <d v="2025-07-13T07:16:36" u="1"/>
        <d v="2025-07-16T07:49:04" u="1"/>
        <d v="2025-07-17T08:48:48" u="1"/>
        <d v="2025-07-20T08:02:22" u="1"/>
        <d v="2025-07-21T07:37:13" u="1"/>
        <d v="2025-07-24T08:42:00" u="1"/>
        <d v="2025-06-14T08:26:57" u="1"/>
        <d v="2025-06-14T08:46:57" u="1"/>
        <d v="2025-06-21T09:44:46" u="1"/>
        <d v="2025-06-26T07:29:48" u="1"/>
        <d v="2025-06-26T07:30:49" u="1"/>
        <d v="2025-06-28T07:41:23" u="1"/>
        <d v="2025-06-29T12:45:06" u="1"/>
        <d v="2025-06-30T08:20:32" u="1"/>
        <d v="2025-07-03T08:25:35" u="1"/>
        <d v="2025-07-03T08:34:26" u="1"/>
        <d v="2025-07-05T07:32:54" u="1"/>
        <d v="2025-07-10T07:33:25" u="1"/>
        <d v="2025-07-10T07:34:24" u="1"/>
        <d v="2025-05-24T07:26:04" u="1"/>
        <d v="2025-05-31T08:40:32" u="1"/>
        <d v="2025-06-06T07:28:32" u="1"/>
        <d v="2025-06-14T07:22:39" u="1"/>
        <d v="2025-06-14T13:58:05" u="1"/>
        <d v="2025-06-21T07:50:23" u="1"/>
        <d v="2025-06-28T07:26:08" u="1"/>
        <d v="2025-07-16T09:04:44" u="1"/>
        <d v="2025-06-07T08:49:57" u="1"/>
        <d v="2025-06-25T09:22:52" u="1"/>
        <d v="2025-06-25T09:27:16" u="1"/>
        <d v="2025-06-28T08:59:07" u="1"/>
        <d v="2025-05-10T08:30:07" u="1"/>
        <d v="2025-05-15T11:10:51" u="1"/>
        <d v="2025-05-15T11:12:20" u="1"/>
        <d v="2025-05-19T07:33:12" u="1"/>
        <d v="2025-06-22T09:08:42" u="1"/>
        <d v="2025-06-26T07:24:58" u="1"/>
        <d v="2025-06-27T06:03:32" u="1"/>
        <d v="2025-06-27T06:04:41" u="1"/>
        <d v="2025-06-27T06:05:32" u="1"/>
        <d v="2025-07-04T06:55:39" u="1"/>
        <d v="2025-07-04T07:02:50" u="1"/>
        <d v="2025-07-05T08:35:23" u="1"/>
        <d v="2025-07-11T07:37:58" u="1"/>
        <d v="2025-07-11T07:54:55" u="1"/>
        <d v="2025-07-11T07:56:24" u="1"/>
        <d v="2025-07-11T08:02:31" u="1"/>
        <d v="2025-07-14T08:35:41" u="1"/>
        <d v="2025-07-18T07:29:01" u="1"/>
        <d v="2025-07-18T07:29:54" u="1"/>
        <d v="2025-06-15T08:08:37" u="1"/>
        <d v="2025-06-19T08:59:11" u="1"/>
        <d v="2025-06-21T08:00:28" u="1"/>
        <d v="2025-06-22T07:33:01" u="1"/>
        <d v="2025-06-25T07:43:54" u="1"/>
        <d v="2025-06-29T08:10:56" u="1"/>
        <d v="2025-07-02T07:32:13" u="1"/>
        <d v="2025-07-04T08:18:17" u="1"/>
        <d v="2025-07-04T08:24:42" u="1"/>
        <d v="2025-07-09T07:23:14" u="1"/>
        <d v="2025-06-19T07:58:19" u="1"/>
        <d v="2025-06-20T07:12:18" u="1"/>
        <d v="2025-06-21T08:15:12" u="1"/>
        <d v="2025-06-25T07:26:12" u="1"/>
        <d v="2025-06-27T07:54:23" u="1"/>
        <d v="2025-06-29T07:38:22" u="1"/>
        <d v="2025-07-02T08:37:07" u="1"/>
        <d v="2025-07-03T16:02:20" u="1"/>
        <d v="2025-07-05T07:48:45" u="1"/>
        <d v="2025-07-09T09:01:10" u="1"/>
        <d v="2025-06-19T08:22:40" u="1"/>
        <d v="2025-06-21T07:59:05" u="1"/>
        <d v="2025-06-24T07:34:41" u="1"/>
        <d v="2025-06-24T07:35:54" u="1"/>
        <d v="2025-06-26T08:16:43" u="1"/>
        <d v="2025-07-01T08:16:16" u="1"/>
        <d v="2025-07-01T09:04:18" u="1"/>
        <d v="2025-07-03T16:08:50" u="1"/>
        <d v="2025-06-06T06:15:21" u="1"/>
        <d v="2025-06-08T14:40:38" u="1"/>
        <d v="2025-06-11T09:12:44" u="1"/>
        <d v="2025-06-11T09:14:44" u="1"/>
        <d v="2025-06-14T07:26:43" u="1"/>
        <d v="2025-06-18T06:41:50" u="1"/>
        <d v="2025-06-19T09:53:33" u="1"/>
        <d v="2025-06-20T08:11:17" u="1"/>
        <d v="2025-06-22T07:59:06" u="1"/>
        <d v="2025-06-22T08:24:39" u="1"/>
        <d v="2025-06-26T08:05:21" u="1"/>
        <d v="2025-06-27T08:26:11" u="1"/>
        <d v="2025-06-28T07:52:37" u="1"/>
        <d v="2025-07-03T06:22:11" u="1"/>
        <d v="2025-07-04T07:21:39" u="1"/>
        <d v="2025-07-06T08:51:59" u="1"/>
        <d v="2025-07-06T09:17:17" u="1"/>
        <d v="2025-07-10T07:32:12" u="1"/>
        <d v="2025-07-13T09:45:48" u="1"/>
        <d v="2025-07-16T08:44:15" u="1"/>
        <d v="2025-06-20T07:33:47" u="1"/>
        <d v="2025-06-22T08:28:37" u="1"/>
        <d v="2025-06-25T08:06:05" u="1"/>
        <d v="2025-06-27T08:50:24" u="1"/>
        <d v="2025-06-29T08:57:58" u="1"/>
        <d v="2025-06-30T08:15:55" u="1"/>
        <d v="2025-07-04T08:53:55" u="1"/>
        <d v="2025-07-05T07:36:15" u="1"/>
        <d v="2025-07-06T08:50:47" u="1"/>
        <d v="2025-07-09T09:19:42" u="1"/>
        <d v="2025-06-25T08:17:32" u="1"/>
        <d v="2025-06-14T07:41:48" u="1"/>
        <d v="2025-06-22T08:27:07" u="1"/>
        <d v="2025-06-19T07:21:20" u="1"/>
        <d v="2025-06-24T07:01:48" u="1"/>
        <d v="2025-06-27T07:36:44" u="1"/>
        <d v="2025-07-01T07:42:51" u="1"/>
        <d v="2025-06-04T07:57:26" u="1"/>
        <d v="2025-06-09T07:48:14" u="1"/>
        <d v="2025-06-18T06:29:17" u="1"/>
        <d v="2025-06-22T08:26:34" u="1"/>
        <d v="2025-06-25T07:32:55" u="1"/>
        <d v="2025-06-26T08:24:32" u="1"/>
        <d v="2025-06-27T13:02:09" u="1"/>
        <d v="2025-06-29T12:38:25" u="1"/>
        <d v="2025-07-04T07:38:46" u="1"/>
        <d v="2025-07-09T06:34:26" u="1"/>
        <d v="2025-07-10T06:56:43" u="1"/>
        <d v="2025-07-16T08:56:15" u="1"/>
        <d v="2025-06-18T11:13:17" u="1"/>
        <d v="2025-06-11T06:29:56" u="1"/>
        <d v="2025-06-17T06:39:25" u="1"/>
        <d v="2025-06-24T07:35:25" u="1"/>
        <d v="2025-06-18T09:10:03" u="1"/>
        <d v="2025-06-20T12:20:15" u="1"/>
        <d v="2025-06-22T09:58:45" u="1"/>
        <d v="2025-06-25T11:28:51" u="1"/>
        <d v="2025-06-28T08:26:21" u="1"/>
        <d v="2025-06-29T08:43:18" u="1"/>
        <d v="2025-07-02T07:47:32" u="1"/>
        <d v="2025-07-03T09:47:56" u="1"/>
        <d v="2025-07-03T11:43:30" u="1"/>
        <d v="2025-07-04T08:58:32" u="1"/>
        <d v="2025-07-04T13:34:12" u="1"/>
        <d v="2025-07-06T09:22:50" u="1"/>
        <d v="2025-07-07T12:15:57" u="1"/>
        <d v="2025-06-22T08:19:47" u="1"/>
        <d v="2025-06-19T07:47:08" u="1"/>
        <d v="2025-06-20T08:12:19" u="1"/>
        <d v="2025-06-25T07:24:26" u="1"/>
        <d v="2025-06-29T08:19:46" u="1"/>
        <d v="2025-06-30T15:34:47" u="1"/>
        <d v="2025-07-04T08:17:39" u="1"/>
        <d v="2025-07-09T07:29:00" u="1"/>
        <d v="2025-07-16T07:22:29" u="1"/>
        <d v="2025-07-21T07:47:16" u="1"/>
        <d v="2025-06-05T06:57:59" u="1"/>
        <d v="2025-06-21T08:10:45" u="1"/>
        <d v="2025-06-22T07:46:35" u="1"/>
        <d v="2025-06-22T07:47:54" u="1"/>
        <d v="2025-06-28T07:24:21" u="1"/>
        <d v="2025-06-29T07:30:17" u="1"/>
        <d v="2025-07-04T07:22:56" u="1"/>
        <d v="2025-07-05T07:55:44" u="1"/>
        <d v="2025-07-06T07:45:04" u="1"/>
        <d v="2025-07-09T08:53:15" u="1"/>
        <d v="2025-06-15T08:54:27" u="1"/>
        <d v="2025-06-18T08:56:43" u="1"/>
        <d v="2025-06-20T07:57:36" u="1"/>
        <d v="2025-06-15T08:22:53" u="1"/>
        <d v="2025-06-18T09:30:26" u="1"/>
        <d v="2025-06-28T07:46:10" u="1"/>
        <d v="2025-06-28T07:53:30" u="1"/>
        <d v="2025-07-05T07:26:02" u="1"/>
        <d v="2025-07-05T07:41:46" u="1"/>
        <d v="2025-07-03T07:33:33" u="1"/>
        <d v="2025-07-04T08:09:11" u="1"/>
        <d v="2025-07-04T09:22:20" u="1"/>
        <d v="2025-07-07T07:22:19" u="1"/>
        <d v="2025-07-07T07:25:02" u="1"/>
        <d v="2025-07-07T08:42:36" u="1"/>
        <d v="2025-07-09T08:09:08" u="1"/>
        <d v="2025-07-11T07:51:43" u="1"/>
        <d v="2025-07-13T07:50:26" u="1"/>
        <d v="2025-07-13T08:44:40" u="1"/>
        <d v="2025-07-14T07:58:25" u="1"/>
        <d v="2025-07-14T08:42:05" u="1"/>
        <d v="2025-07-14T08:56:15" u="1"/>
        <d v="2025-07-16T07:55:09" u="1"/>
        <d v="2025-07-16T11:19:00" u="1"/>
        <d v="2025-07-18T08:03:42" u="1"/>
        <d v="2025-07-21T08:18:29" u="1"/>
        <d v="2025-07-21T08:44:36" u="1"/>
        <d v="2025-07-24T09:29:06" u="1"/>
        <d v="2025-06-26T07:35:05" u="1"/>
        <d v="2025-06-26T07:48:15" u="1"/>
        <d v="2025-06-27T07:20:26" u="1"/>
        <d v="2025-06-27T08:15:20" u="1"/>
        <d v="2025-06-27T08:18:18" u="1"/>
        <d v="2025-06-27T08:21:37" u="1"/>
        <d v="2025-06-28T07:25:27" u="1"/>
        <d v="2025-06-28T07:38:57" u="1"/>
        <d v="2025-06-28T08:51:30" u="1"/>
        <d v="2025-06-28T08:54:05" u="1"/>
        <d v="2025-06-29T08:57:28" u="1"/>
        <d v="2025-06-29T09:05:37" u="1"/>
        <d v="2025-06-29T12:46:55" u="1"/>
        <d v="2025-06-29T12:48:17" u="1"/>
        <d v="2025-06-30T08:37:58" u="1"/>
        <d v="2025-06-30T09:11:19" u="1"/>
        <d v="2025-06-30T09:13:53" u="1"/>
        <d v="2025-06-30T09:21:21" u="1"/>
        <d v="2025-07-03T07:39:31" u="1"/>
        <d v="2025-07-03T07:45:24" u="1"/>
        <d v="2025-07-03T08:08:07" u="1"/>
        <d v="2025-07-03T08:19:53" u="1"/>
        <d v="2025-07-03T08:21:03" u="1"/>
        <d v="2025-07-03T08:21:58" u="1"/>
        <d v="2025-07-03T08:36:59" u="1"/>
        <d v="2025-07-03T09:11:41" u="1"/>
        <d v="2025-07-04T07:55:50" u="1"/>
        <d v="2025-07-04T08:05:10" u="1"/>
        <d v="2025-07-04T08:07:45" u="1"/>
        <d v="2025-07-04T08:29:03" u="1"/>
        <d v="2025-07-04T08:44:07" u="1"/>
        <d v="2025-07-04T09:45:36" u="1"/>
        <d v="2025-07-05T07:34:09" u="1"/>
        <d v="2025-07-05T07:35:10" u="1"/>
        <d v="2025-07-05T07:47:06" u="1"/>
        <d v="2025-07-05T08:27:25" u="1"/>
        <d v="2025-07-05T08:34:18" u="1"/>
        <d v="2025-07-05T14:51:01" u="1"/>
        <d v="2025-07-06T07:40:38" u="1"/>
        <d v="2025-07-06T08:19:19" u="1"/>
        <d v="2025-07-06T08:23:10" u="1"/>
        <d v="2025-07-06T08:30:02" u="1"/>
        <d v="2025-07-07T05:47:56" u="1"/>
        <d v="2025-07-07T07:57:59" u="1"/>
        <d v="2025-07-07T08:01:04" u="1"/>
        <d v="2025-07-07T08:03:34" u="1"/>
        <d v="2025-07-07T08:07:17" u="1"/>
        <d v="2025-07-07T08:12:16" u="1"/>
        <d v="2025-07-07T08:13:13" u="1"/>
        <d v="2025-07-07T08:43:51" u="1"/>
        <d v="2025-07-07T08:52:31" u="1"/>
        <d v="2025-07-09T07:52:32" u="1"/>
        <d v="2025-07-09T07:53:35" u="1"/>
        <d v="2025-07-09T07:57:00" u="1"/>
        <d v="2025-07-09T07:58:11" u="1"/>
        <d v="2025-07-09T08:00:39" u="1"/>
        <d v="2025-07-09T08:06:27" u="1"/>
        <d v="2025-07-09T08:07:58" u="1"/>
        <d v="2025-07-10T07:36:55" u="1"/>
        <d v="2025-07-10T07:40:19" u="1"/>
        <d v="2025-07-10T08:12:42" u="1"/>
        <d v="2025-07-10T08:15:55" u="1"/>
        <d v="2025-07-10T08:22:05" u="1"/>
        <d v="2025-07-11T07:31:29" u="1"/>
        <d v="2025-07-11T07:36:29" u="1"/>
        <d v="2025-07-11T08:59:18" u="1"/>
        <d v="2025-07-11T09:23:00" u="1"/>
        <d v="2025-07-11T09:24:36" u="1"/>
        <d v="2025-07-11T09:25:50" u="1"/>
        <d v="2025-07-11T13:21:07" u="1"/>
        <d v="2025-07-11T14:46:35" u="1"/>
        <d v="2025-07-12T08:33:38" u="1"/>
        <d v="2025-07-12T09:17:01" u="1"/>
        <d v="2025-07-12T09:23:36" u="1"/>
        <d v="2025-07-13T07:30:53" u="1"/>
        <d v="2025-07-13T07:34:22" u="1"/>
        <d v="2025-07-13T07:35:54" u="1"/>
        <d v="2025-07-13T11:48:14" u="1"/>
        <d v="2025-07-14T07:34:43" u="1"/>
        <d v="2025-07-14T07:50:18" u="1"/>
        <d v="2025-07-14T08:01:29" u="1"/>
        <d v="2025-07-14T08:09:31" u="1"/>
        <d v="2025-07-14T08:13:18" u="1"/>
        <d v="2025-07-14T08:21:52" u="1"/>
        <d v="2025-07-16T07:29:57" u="1"/>
        <d v="2025-07-16T07:32:31" u="1"/>
        <d v="2025-07-16T07:46:55" u="1"/>
        <d v="2025-07-16T07:48:24" u="1"/>
        <d v="2025-07-16T07:56:51" u="1"/>
        <d v="2025-07-16T08:07:38" u="1"/>
        <d v="2025-07-17T07:30:36" u="1"/>
        <d v="2025-07-17T08:25:14" u="1"/>
        <d v="2025-07-17T08:29:54" u="1"/>
        <d v="2025-07-17T08:45:03" u="1"/>
        <d v="2025-07-17T09:02:01" u="1"/>
        <d v="2025-07-18T07:18:48" u="1"/>
        <d v="2025-07-18T07:20:04" u="1"/>
        <d v="2025-07-18T07:23:38" u="1"/>
        <d v="2025-07-18T07:36:18" u="1"/>
        <d v="2025-07-18T07:38:17" u="1"/>
        <d v="2025-07-18T07:57:23" u="1"/>
        <d v="2025-07-18T08:09:16" u="1"/>
        <d v="2025-07-19T07:15:42" u="1"/>
        <d v="2025-07-19T07:29:48" u="1"/>
        <d v="2025-07-19T07:55:00" u="1"/>
        <d v="2025-07-19T07:43:50" u="1"/>
        <d v="2025-07-19T08:14:16" u="1"/>
        <d v="2025-07-19T08:15:05" u="1"/>
        <d v="2025-07-20T08:00:25" u="1"/>
        <d v="2025-07-21T07:30:59" u="1"/>
        <d v="2025-07-21T07:32:56" u="1"/>
        <d v="2025-07-21T08:01:54" u="1"/>
        <d v="2025-07-21T08:04:13" u="1"/>
        <d v="2025-07-21T08:07:30" u="1"/>
        <d v="2025-07-21T08:09:07" u="1"/>
        <d v="2025-07-21T08:10:28" u="1"/>
        <d v="2025-07-21T08:13:33" u="1"/>
        <d v="2025-07-21T08:17:06" u="1"/>
        <d v="2025-07-24T07:27:13" u="1"/>
        <d v="2025-07-24T07:31:21" u="1"/>
        <d v="2025-07-24T08:09:48" u="1"/>
        <d v="2025-07-24T09:26:48" u="1"/>
        <d v="2025-07-24T09:27:37" u="1"/>
        <d v="2025-07-24T09:32:35" u="1"/>
        <d v="2025-07-24T09:36:40" u="1"/>
        <d v="2025-06-20T08:50:54" u="1"/>
        <d v="2025-06-12T07:50:53" u="1"/>
        <d v="2025-06-12T07:30:14" u="1"/>
        <d v="2025-06-18T07:20:42" u="1"/>
        <d v="2025-06-18T07:25:53" u="1"/>
        <d v="2025-06-18T07:29:12" u="1"/>
        <d v="2025-06-18T07:30:21" u="1"/>
        <d v="2025-06-25T09:30:02" u="1"/>
        <d v="2025-06-25T09:33:16" u="1"/>
        <d v="2025-06-25T09:34:58" u="1"/>
        <d v="2025-06-25T09:36:38" u="1"/>
        <d v="2025-07-02T08:58:35" u="1"/>
        <d v="2025-07-02T09:00:41" u="1"/>
        <d v="2025-07-02T09:01:50" u="1"/>
        <d v="2025-07-02T09:05:08" u="1"/>
        <d v="2025-06-03T07:09:47" u="1"/>
        <d v="2025-06-13T07:11:13" u="1"/>
        <d v="2025-06-22T07:43:17" u="1"/>
        <d v="2025-06-13T08:33:40" u="1"/>
        <d v="2025-06-18T09:02:50" u="1"/>
        <d v="2025-06-18T11:58:48" u="1"/>
        <d v="2025-06-21T08:57:21" u="1"/>
        <d v="2025-06-19T12:54:33" u="1"/>
        <d v="2025-06-21T10:02:41" u="1"/>
        <d v="2025-06-27T07:30:12" u="1"/>
        <d v="2025-07-04T08:47:38" u="1"/>
        <d v="2025-07-11T09:35:14" u="1"/>
        <d v="2025-07-13T07:55:03" u="1"/>
        <d v="2025-07-17T07:57:48" u="1"/>
        <d v="2025-07-24T08:58:29" u="1"/>
        <d v="2025-06-18T08:54:00" u="1"/>
        <d v="2025-05-01T00:00:00" u="1"/>
        <d v="2025-05-17T00:00:00" u="1"/>
        <d v="2025-05-25T00:00:00" u="1"/>
        <d v="2025-04-27T00:00:00" u="1"/>
        <d v="2025-04-19T00:00:00" u="1"/>
        <d v="2025-04-24T00:00:00" u="1"/>
        <d v="2025-05-18T00:00:00" u="1"/>
        <d v="2025-05-09T00:00:00" u="1"/>
        <d v="2025-03-02T00:00:00" u="1"/>
        <d v="2025-03-05T00:00:00" u="1"/>
        <d v="2025-03-12T00:00:00" u="1"/>
        <d v="2025-03-13T00:00:00" u="1"/>
        <d v="2025-03-14T00:00:00" u="1"/>
        <d v="2025-03-16T00:00:00" u="1"/>
        <d v="2025-03-18T00:00:00" u="1"/>
        <d v="2025-03-22T00:00:00" u="1"/>
        <d v="2025-03-23T00:00:00" u="1"/>
        <d v="2025-03-25T00:00:00" u="1"/>
        <d v="2025-03-30T00:00:00" u="1"/>
        <d v="2025-03-31T00:00:00" u="1"/>
        <d v="2025-04-03T00:00:00" u="1"/>
        <d v="2025-04-11T00:00:00" u="1"/>
        <d v="2025-04-12T00:00:00" u="1"/>
        <d v="2025-04-17T00:00:00" u="1"/>
        <d v="2025-04-18T00:00:00" u="1"/>
        <d v="2025-04-20T00:00:00" u="1"/>
        <d v="2025-04-29T00:00:00" u="1"/>
        <d v="2025-05-04T00:00:00" u="1"/>
        <d v="2025-06-11T07:43:29" u="1"/>
        <d v="2025-05-14T08:11:20" u="1"/>
        <d v="2025-05-14T08:22:30" u="1"/>
        <d v="2025-05-14T08:27:01" u="1"/>
        <d v="2025-05-14T08:28:50" u="1"/>
        <d v="2025-05-14T08:30:18" u="1"/>
        <d v="2025-05-15T08:21:27" u="1"/>
        <d v="2025-05-15T08:28:49" u="1"/>
        <d v="2025-05-19T07:23:54" u="1"/>
        <d v="2025-05-21T07:38:57" u="1"/>
        <d v="2025-05-21T08:31:11" u="1"/>
        <d v="2025-05-21T11:40:35" u="1"/>
        <d v="2025-05-22T07:24:09" u="1"/>
        <d v="2025-05-23T07:34:29" u="1"/>
        <d v="2025-05-23T08:44:58" u="1"/>
        <d v="2025-05-24T08:29:41" u="1"/>
        <d v="2025-05-24T08:43:13" u="1"/>
        <d v="2025-05-26T07:38:09" u="1"/>
        <d v="2025-05-26T07:41:17" u="1"/>
        <d v="2025-05-26T07:43:57" u="1"/>
        <d v="2025-05-28T07:16:59" u="1"/>
        <d v="2025-05-28T07:21:40" u="1"/>
        <d v="2025-05-29T08:42:27" u="1"/>
        <d v="2025-05-30T07:47:02" u="1"/>
        <d v="2025-06-01T07:56:49" u="1"/>
        <d v="2025-05-01T15:43:51" u="1"/>
        <d v="2025-06-04T09:59:12" u="1"/>
        <d v="2025-06-06T09:22:24" u="1"/>
        <d v="2025-06-08T08:42:15" u="1"/>
        <d v="2025-06-06T07:57:18" u="1"/>
        <d v="2025-06-08T09:01:19" u="1"/>
        <d v="2025-06-13T08:06:09" u="1"/>
        <d v="2025-06-06T06:36:08" u="1"/>
        <d v="2025-06-05T07:43:42" u="1"/>
        <d v="2025-05-30T07:49:05" u="1"/>
        <d v="2025-06-04T08:54:21" u="1"/>
        <d v="2025-06-05T08:45:03" u="1"/>
        <d v="2025-06-08T07:54:59" u="1"/>
        <d v="2025-06-06T07:42:22" u="1"/>
        <d v="2025-06-04T08:20:27" u="1"/>
        <d v="2025-06-05T08:07:04" u="1"/>
        <d v="2025-06-05T15:22:38" u="1"/>
        <d v="2025-05-24T08:42:19" u="1"/>
        <d v="2025-06-09T06:39:52" u="1"/>
        <d v="2025-05-19T08:44:37" u="1"/>
        <d v="2025-06-01T08:30:11" u="1"/>
        <d v="2025-06-02T12:40:22" u="1"/>
        <d v="2025-06-04T12:28:15" u="1"/>
        <d v="2025-06-05T12:37:08" u="1"/>
        <d v="2025-06-06T15:12:43" u="1"/>
        <d v="2025-06-08T12:51:27" u="1"/>
        <d v="2025-06-09T07:00:51" u="1"/>
        <d v="2025-06-09T09:07:16" u="1"/>
        <d v="2025-06-12T11:26:35" u="1"/>
        <d v="2025-06-13T05:45:51" u="1"/>
        <d v="2025-06-14T07:34:57" u="1"/>
        <d v="2025-06-14T14:25:49" u="1"/>
        <d v="2025-06-16T12:20:26" u="1"/>
        <d v="2025-06-18T06:31:57" u="1"/>
        <d v="2025-06-19T07:02:54" u="1"/>
        <d v="2025-06-21T07:59:40" u="1"/>
        <d v="2025-06-22T11:29:46" u="1"/>
        <d v="2025-06-22T15:25:25" u="1"/>
        <d v="2025-06-23T05:56:59" u="1"/>
        <d v="2025-06-25T10:12:45" u="1"/>
        <d v="2025-06-25T14:51:26" u="1"/>
        <d v="2025-06-26T11:43:02" u="1"/>
        <d v="2025-06-27T15:20:11" u="1"/>
        <d v="2025-06-05T07:14:43" u="1"/>
        <d v="2025-06-05T07:15:56" u="1"/>
        <d v="2025-06-06T07:51:47" u="1"/>
        <d v="2025-06-16T06:51:19" u="1"/>
        <d v="2025-06-21T08:33:33" u="1"/>
        <d v="2025-06-27T07:48:45" u="1"/>
        <d v="2025-06-06T08:36:09" u="1"/>
        <d v="2025-06-07T06:51:45" u="1"/>
        <d v="2025-06-09T08:34:39" u="1"/>
        <d v="2025-05-16T09:16:56" u="1"/>
        <d v="2025-05-16T09:21:15" u="1"/>
        <d v="2025-05-16T09:47:23" u="1"/>
        <d v="2025-05-24T08:27:15" u="1"/>
        <d v="2025-05-28T12:39:48" u="1"/>
        <d v="2025-05-28T12:43:26" u="1"/>
        <d v="2025-05-28T12:48:38" u="1"/>
        <d v="2025-05-28T12:51:33" u="1"/>
        <d v="2025-05-28T12:55:41" u="1"/>
        <d v="2025-05-28T13:00:28" u="1"/>
        <d v="2025-05-28T13:04:16" u="1"/>
        <d v="2025-05-28T13:06:23" u="1"/>
        <d v="2025-06-13T05:52:01" u="1"/>
        <d v="2025-06-06T06:28:19" u="1"/>
        <d v="2025-06-24T09:03:20" u="1"/>
        <d v="2025-05-16T06:52:55" u="1"/>
        <d v="2025-05-22T07:41:11" u="1"/>
        <d v="2025-06-10T08:01:22" u="1"/>
        <d v="2025-06-29T07:32:01" u="1"/>
        <d v="2025-06-18T09:36:26" u="1"/>
        <d v="2025-06-04T09:11:25" u="1"/>
        <d v="2025-06-01T09:06:58" u="1"/>
        <d v="2025-06-04T07:31:40" u="1"/>
        <d v="2025-06-04T07:34:14" u="1"/>
        <d v="2025-06-06T07:28:06" u="1"/>
        <d v="2025-07-05T07:57:56" u="1"/>
        <d v="2025-05-28T07:22:05" u="1"/>
        <d v="2025-05-31T05:52:37" u="1"/>
        <d v="2025-05-31T09:34:11" u="1"/>
        <d v="2025-03-28T07:52:07" u="1"/>
        <d v="2025-05-10T08:25:08" u="1"/>
        <d v="2025-05-18T06:32:29" u="1"/>
        <d v="2025-06-04T14:58:37" u="1"/>
        <d v="2025-06-06T08:30:05" u="1"/>
        <d v="2025-05-15T08:17:33" u="1"/>
        <d v="2025-05-22T07:31:08" u="1"/>
        <d v="2025-05-28T07:56:24" u="1"/>
        <d v="2025-06-04T07:07:36" u="1"/>
        <d v="2025-06-12T07:37:04" u="1"/>
        <d v="2025-06-12T09:49:47" u="1"/>
        <d v="2025-06-12T10:01:18" u="1"/>
        <d v="2025-06-13T07:49:06" u="1"/>
        <d v="2025-06-14T06:24:49" u="1"/>
        <d v="2025-06-14T06:27:32" u="1"/>
        <d v="2025-06-14T06:37:20" u="1"/>
        <d v="2025-06-14T07:22:07" u="1"/>
        <d v="2025-06-16T06:44:33" u="1"/>
        <d v="2025-06-16T07:34:32" u="1"/>
        <d v="2025-06-16T07:43:52" u="1"/>
        <d v="2025-06-19T07:36:56" u="1"/>
        <d v="2025-06-19T07:38:36" u="1"/>
        <d v="2025-06-19T07:40:38" u="1"/>
        <d v="2025-06-19T07:44:30" u="1"/>
        <d v="2025-06-19T07:55:00" u="1"/>
        <d v="2025-06-19T07:58:26" u="1"/>
        <d v="2025-06-21T07:26:02" u="1"/>
        <d v="2025-06-21T07:31:00" u="1"/>
        <d v="2025-06-21T07:46:32" u="1"/>
        <d v="2025-06-21T07:48:03" u="1"/>
        <d v="2025-06-21T08:19:23" u="1"/>
        <d v="2025-06-23T07:08:08" u="1"/>
        <d v="2025-06-23T06:32:17" u="1"/>
        <d v="2025-06-23T07:44:07" u="1"/>
        <d v="2025-06-23T07:48:27" u="1"/>
        <d v="2025-06-23T08:53:37" u="1"/>
        <d v="2025-06-26T07:27:48" u="1"/>
        <d v="2025-06-26T07:33:36" u="1"/>
        <d v="2025-06-26T07:42:49" u="1"/>
        <d v="2025-06-06T07:22:20" u="1"/>
        <d v="2025-06-05T07:55:44" u="1"/>
        <d v="2025-06-05T07:36:52" u="1"/>
        <d v="2025-02-15T08:07:46" u="1"/>
        <d v="2025-04-27T08:32:42" u="1"/>
        <d v="2025-05-09T13:39:22" u="1"/>
        <d v="2025-06-09T07:17:13" u="1"/>
        <d v="2025-06-12T08:50:34" u="1"/>
        <d v="2025-06-11T08:35:49" u="1"/>
        <d v="2025-06-12T08:30:01" u="1"/>
        <d v="2025-06-13T07:30:51" u="1"/>
        <d v="2025-05-29T07:00:54" u="1"/>
        <d v="2025-05-30T08:32:18" u="1"/>
        <d v="2025-06-09T06:24:26" u="1"/>
        <d v="2025-06-18T07:10:01" u="1"/>
        <d v="2025-06-23T07:51:40" u="1"/>
        <d v="2025-06-06T07:52:45" u="1"/>
        <d v="2025-05-10T08:02:07" u="1"/>
        <d v="2025-05-11T08:47:59" u="1"/>
        <d v="2025-05-17T10:09:35" u="1"/>
        <d v="2025-06-12T09:16:55" u="1"/>
        <d v="2025-06-05T07:44:36" u="1"/>
        <d v="2025-06-08T15:51:47" u="1"/>
        <d v="2025-06-07T07:13:04" u="1"/>
        <d v="2025-05-31T04:53:20" u="1"/>
        <d v="2025-06-04T06:41:20" u="1"/>
        <d v="2025-06-05T05:47:41" u="1"/>
        <d v="2025-06-13T08:01:59" u="1"/>
        <d v="2025-06-18T08:42:12" u="1"/>
        <d v="2025-06-22T06:49:03" u="1"/>
        <d v="2025-06-12T10:35:35" u="1"/>
        <d v="2025-06-19T07:16:13" u="1"/>
        <d v="2025-05-25T08:35:11" u="1"/>
        <d v="2025-05-28T07:55:42" u="1"/>
        <d v="2025-05-31T06:18:07" u="1"/>
        <d v="2025-06-04T06:45:35" u="1"/>
        <d v="2025-06-07T07:46:52" u="1"/>
        <d v="2025-06-08T07:58:56" u="1"/>
        <d v="2025-06-11T07:55:20" u="1"/>
        <d v="2025-06-14T08:38:10" u="1"/>
        <d v="2025-06-11T08:57:28" u="1"/>
        <d v="2025-06-13T09:25:48" u="1"/>
        <d v="2025-06-06T07:32:48" u="1"/>
        <d v="2025-06-01T06:56:42" u="1"/>
        <d v="2025-06-04T08:08:13" u="1"/>
        <d v="2025-06-06T07:48:51" u="1"/>
        <d v="2025-06-06T07:51:07" u="1"/>
        <d v="2025-06-05T07:05:00" u="1"/>
        <d v="2025-06-05T06:30:48" u="1"/>
        <d v="2025-06-08T07:15:49" u="1"/>
        <d v="2025-05-23T09:13:17" u="1"/>
        <d v="2025-05-26T07:45:17" u="1"/>
        <d v="2025-05-29T07:15:31" u="1"/>
        <d v="2025-06-06T08:55:56" u="1"/>
        <d v="2025-06-07T12:51:44" u="1"/>
        <d v="2025-06-13T08:22:36" u="1"/>
        <d v="2025-06-05T07:32:55" u="1"/>
        <d v="2025-06-01T08:32:41" u="1"/>
        <d v="2025-06-19T08:00:48" u="1"/>
        <d v="2025-06-20T07:57:06" u="1"/>
        <d v="2025-06-22T07:09:33" u="1"/>
        <d v="2025-06-23T08:55:45" u="1"/>
        <d v="2025-06-25T10:09:12" u="1"/>
        <d v="2025-06-26T07:23:48" u="1"/>
        <d v="2025-06-29T14:01:43" u="1"/>
        <d v="2025-06-16T06:54:16" u="1"/>
        <d v="2025-06-16T07:32:37" u="1"/>
        <d v="2025-06-19T07:53:04" u="1"/>
        <d v="2025-06-21T07:27:35" u="1"/>
        <d v="2025-07-03T08:05:42" u="1"/>
        <d v="2025-06-06T08:20:55" u="1"/>
        <d v="2025-06-20T05:47:50" u="1"/>
        <d v="2025-06-20T05:49:49" u="1"/>
        <d v="2025-06-20T05:54:01" u="1"/>
        <d v="2025-06-03T07:37:41" u="1"/>
        <d v="2025-06-04T08:03:15" u="1"/>
        <d v="2025-06-10T08:14:38" u="1"/>
        <d v="2025-06-12T08:35:47" u="1"/>
        <d v="2025-06-08T06:25:20" u="1"/>
        <d v="2025-06-11T08:16:10" u="1"/>
        <d v="2025-06-13T07:49:42" u="1"/>
        <d v="2025-06-14T14:23:03" u="1"/>
        <d v="2025-06-10T07:19:29" u="1"/>
        <d v="2025-06-11T08:02:18" u="1"/>
        <d v="2025-06-13T08:35:57" u="1"/>
        <d v="2025-06-19T08:11:25" u="1"/>
        <d v="2025-06-19T08:55:26" u="1"/>
        <d v="2025-05-16T08:10:14" u="1"/>
        <d v="2025-05-21T08:27:37" u="1"/>
        <d v="2025-05-22T07:58:46" u="1"/>
        <d v="2025-05-23T07:35:34" u="1"/>
        <d v="2025-05-25T08:35:02" u="1"/>
        <d v="2025-06-01T09:24:52" u="1"/>
        <d v="2025-06-01T09:40:54" u="1"/>
        <d v="2025-06-01T10:27:58" u="1"/>
        <d v="2025-06-01T09:04:51" u="1"/>
        <d v="2025-06-02T08:52:59" u="1"/>
        <d v="2025-06-04T08:09:04" u="1"/>
        <d v="2025-06-06T07:56:19" u="1"/>
        <d v="2025-06-08T07:27:58" u="1"/>
        <d v="2025-06-09T08:12:04" u="1"/>
        <d v="2025-06-11T08:15:25" u="1"/>
        <d v="2025-06-13T05:13:46" u="1"/>
        <d v="2025-06-15T08:50:29" u="1"/>
        <d v="2025-06-16T06:57:04" u="1"/>
        <d v="2025-06-05T08:54:45" u="1"/>
        <d v="2025-06-10T05:50:43" u="1"/>
        <d v="2025-06-12T06:02:14" u="1"/>
        <d v="2025-06-17T06:01:56" u="1"/>
        <d v="2025-06-03T07:42:18" u="1"/>
        <d v="2025-03-01T14:51:30" u="1"/>
        <d v="2025-03-02T08:38:21" u="1"/>
        <d v="2025-03-02T10:04:27" u="1"/>
        <d v="2025-03-02T13:05:16" u="1"/>
        <d v="2025-03-05T07:20:05" u="1"/>
        <d v="2025-03-06T06:07:14" u="1"/>
        <d v="2025-03-06T12:08:07" u="1"/>
        <d v="2025-03-09T07:17:12" u="1"/>
        <d v="2025-03-09T07:38:05" u="1"/>
        <d v="2025-03-12T10:50:20" u="1"/>
        <d v="2025-03-13T06:56:23" u="1"/>
        <d v="2025-03-14T09:15:48" u="1"/>
        <d v="2025-03-16T09:24:15" u="1"/>
        <d v="2025-03-16T12:11:43" u="1"/>
        <d v="2025-03-16T12:17:06" u="1"/>
        <d v="2025-03-18T09:01:31" u="1"/>
        <d v="2025-03-20T05:18:14" u="1"/>
        <d v="2025-03-21T08:18:14" u="1"/>
        <d v="2025-03-22T13:58:39" u="1"/>
        <d v="2025-03-23T08:27:14" u="1"/>
        <d v="2025-03-23T09:50:15" u="1"/>
        <d v="2025-03-25T08:31:36" u="1"/>
        <d v="2025-03-29T10:23:37" u="1"/>
        <d v="2025-03-29T14:51:32" u="1"/>
        <d v="2025-03-30T09:25:43" u="1"/>
        <d v="2025-03-31T09:24:31" u="1"/>
        <d v="2025-04-03T08:32:33" u="1"/>
        <d v="2025-04-03T13:40:59" u="1"/>
        <d v="2025-04-06T08:13:18" u="1"/>
        <d v="2025-04-06T09:40:49" u="1"/>
        <d v="2025-04-11T06:32:34" u="1"/>
        <d v="2025-04-12T09:18:22" u="1"/>
        <d v="2025-04-12T09:20:00" u="1"/>
        <d v="2025-04-12T12:51:26" u="1"/>
        <d v="2025-04-13T09:34:12" u="1"/>
        <d v="2025-04-17T09:52:50" u="1"/>
        <d v="2025-04-18T10:22:58" u="1"/>
        <d v="2025-04-20T08:40:18" u="1"/>
        <d v="2025-04-22T08:15:09" u="1"/>
        <d v="2025-04-22T09:38:44" u="1"/>
        <d v="2025-04-22T10:36:46" u="1"/>
        <d v="2025-04-25T05:32:37" u="1"/>
        <d v="2025-04-26T10:55:18" u="1"/>
        <d v="2025-04-29T07:39:08" u="1"/>
        <d v="2025-04-29T10:56:35" u="1"/>
        <d v="2025-04-30T12:28:12" u="1"/>
        <d v="2025-05-01T07:29:29" u="1"/>
        <d v="2025-05-04T07:47:22" u="1"/>
        <d v="2025-05-08T07:38:34" u="1"/>
        <d v="2025-05-08T09:37:11" u="1"/>
        <d v="2025-05-10T10:49:42" u="1"/>
        <d v="2025-05-10T10:52:47" u="1"/>
        <d v="2025-05-11T08:03:33" u="1"/>
        <d v="2025-05-18T09:13:41" u="1"/>
        <d v="2025-05-22T08:29:57" u="1"/>
        <d v="2025-05-25T09:19:15" u="1"/>
        <d v="2025-05-25T10:26:18" u="1"/>
        <d v="2025-05-30T06:11:10" u="1"/>
        <d v="2025-05-30T06:30:12" u="1"/>
        <d v="2025-05-30T08:22:40" u="1"/>
        <d v="2025-06-01T07:55:30" u="1"/>
        <d v="2025-06-05T08:00:09" u="1"/>
        <d v="2025-06-05T11:12:16" u="1"/>
        <d v="2025-06-09T11:58:54" u="1"/>
        <d v="2025-06-10T08:20:45" u="1"/>
        <d v="2025-06-10T12:04:15" u="1"/>
        <d v="2025-06-11T13:53:53" u="1"/>
        <d v="2025-06-12T11:03:15" u="1"/>
        <d v="2025-06-13T07:51:51" u="1"/>
        <d v="2025-06-13T16:50:13" u="1"/>
        <d v="2025-06-14T10:55:30" u="1"/>
        <d v="2025-06-15T07:29:11" u="1"/>
        <d v="2025-03-28T07:18:04" u="1"/>
        <d v="2025-04-27T08:38:52" u="1"/>
        <d v="2025-06-23T08:20:35" u="1"/>
        <d v="2025-05-31T06:56:38" u="1"/>
        <d v="2025-06-03T08:40:11" u="1"/>
        <d v="2025-06-08T08:16:54" u="1"/>
        <d v="2025-06-08T08:19:22" u="1"/>
        <d v="2025-06-10T07:56:09" u="1"/>
        <d v="2025-06-11T08:17:30" u="1"/>
        <d v="2025-06-12T07:40:25" u="1"/>
        <d v="2025-06-14T07:38:34" u="1"/>
        <d v="2025-06-15T08:17:38" u="1"/>
        <d v="2025-06-20T08:04:34" u="1"/>
        <d v="2025-06-27T08:27:45" u="1"/>
        <d v="2025-06-27T08:30:56" u="1"/>
        <d v="2025-06-29T14:00:42" u="1"/>
        <d v="2025-06-29T14:02:44" u="1"/>
        <d v="2025-06-30T08:25:22" u="1"/>
        <d v="2025-06-19T06:31:53" u="1"/>
        <d v="2025-06-19T07:29:07" u="1"/>
        <d v="2025-06-19T07:30:22" u="1"/>
        <d v="2025-06-19T07:32:36" u="1"/>
        <d v="2025-06-19T07:46:45" u="1"/>
        <d v="2025-06-19T07:49:11" u="1"/>
        <d v="2025-06-20T07:12:26" u="1"/>
        <d v="2025-06-20T07:42:15" u="1"/>
        <d v="2025-06-21T07:32:05" u="1"/>
        <d v="2025-06-21T07:42:58" u="1"/>
        <d v="2025-06-21T08:01:58" u="1"/>
        <d v="2025-06-21T08:05:12" u="1"/>
        <d v="2025-06-21T08:30:36" u="1"/>
        <d v="2025-06-21T08:32:25" u="1"/>
        <d v="2025-06-22T07:02:19" u="1"/>
        <d v="2025-06-22T07:06:21" u="1"/>
        <d v="2025-06-22T07:08:40" u="1"/>
        <d v="2025-06-22T07:26:47" u="1"/>
        <d v="2025-06-23T07:14:11" u="1"/>
        <d v="2025-06-23T07:17:25" u="1"/>
        <d v="2025-06-23T07:18:35" u="1"/>
        <d v="2025-06-23T07:23:55" u="1"/>
        <d v="2025-06-23T07:25:56" u="1"/>
        <d v="2025-06-23T07:31:55" u="1"/>
        <d v="2025-06-23T08:01:07" u="1"/>
        <d v="2025-06-23T08:03:27" u="1"/>
        <d v="2025-06-23T09:25:47" u="1"/>
        <d v="2025-06-25T07:04:43" u="1"/>
        <d v="2025-06-25T07:50:56" u="1"/>
        <d v="2025-06-25T08:17:51" u="1"/>
        <d v="2025-06-25T10:14:53" u="1"/>
        <d v="2025-06-06T09:08:18" u="1"/>
        <d v="2025-05-28T07:29:30" u="1"/>
        <d v="2025-06-11T09:23:39" u="1"/>
        <d v="2025-06-12T07:23:16" u="1"/>
        <d v="2025-06-12T07:25:49" u="1"/>
        <d v="2025-06-12T07:27:14" u="1"/>
        <d v="2025-04-19T07:45:41" u="1"/>
        <d v="2025-04-24T10:09:25" u="1"/>
        <d v="2025-05-24T07:37:57" u="1"/>
        <d v="2025-06-06T07:55:58" u="1"/>
        <d v="2025-06-06T08:27:04" u="1"/>
        <d v="2025-06-20T07:58:14" u="1"/>
        <d v="2025-06-22T07:37:23" u="1"/>
        <d v="2025-04-05T00:00:00" u="1"/>
        <d v="2025-04-15T00:00:00" u="1"/>
        <d v="2025-05-03T00:00:00" u="1"/>
        <d v="2025-02-16T00:00:00" u="1"/>
        <d v="2025-05-02T00:00:00" u="1"/>
        <d v="2025-05-27T00:00:00" u="1"/>
        <d v="2025-05-20T00:00:00" u="1"/>
        <d v="2025-05-07T00:00:00" u="1"/>
        <d v="2025-05-06T00:00:00" u="1"/>
        <d v="2025-04-07T00:00:00" u="1"/>
        <d v="2025-04-09T00:00:00" u="1"/>
        <d v="2025-05-27T07:34:27" u="1"/>
        <d v="2025-06-25T07:52:35" u="1"/>
        <d v="2025-05-07T11:43:35" u="1"/>
        <d v="2025-05-31T07:09:10" u="1"/>
        <d v="2025-06-03T08:10:05" u="1"/>
        <d v="2025-05-07T09:13:53" u="1"/>
        <d v="2025-05-09T08:50:30" u="1"/>
        <d v="2025-05-11T08:02:20" u="1"/>
        <d v="2025-05-11T12:02:51" u="1"/>
        <d v="2025-05-21T10:12:20" u="1"/>
        <d v="2025-05-22T12:52:44" u="1"/>
        <d v="2025-05-23T08:38:53" u="1"/>
        <d v="2025-05-28T12:26:22" u="1"/>
        <d v="2025-05-09T08:02:51" u="1"/>
        <d v="2025-05-20T06:46:02" u="1"/>
        <d v="2025-05-21T07:39:45" u="1"/>
        <d v="2025-05-25T08:41:23" u="1"/>
        <d v="2025-05-27T08:07:45" u="1"/>
        <d v="2025-05-21T08:11:55" u="1"/>
        <d v="2025-05-27T08:27:27" u="1"/>
        <d v="2025-05-16T13:18:46" u="1"/>
        <d v="2025-05-17T08:09:36" u="1"/>
        <d v="2025-05-18T07:52:40" u="1"/>
        <d v="2025-05-24T07:46:29" u="1"/>
        <d v="2025-05-25T07:37:51" u="1"/>
        <d v="2025-05-28T07:37:39" u="1"/>
        <d v="2025-05-30T11:10:00" u="1"/>
        <d v="2025-05-30T11:13:59" u="1"/>
        <d v="2025-05-30T11:15:11" u="1"/>
        <d v="2025-05-30T11:17:03" u="1"/>
        <d v="2025-05-30T14:53:15" u="1"/>
        <d v="2025-05-30T14:54:31" u="1"/>
        <d v="2025-03-21T11:21:46" u="1"/>
        <d v="2025-04-05T09:23:16" u="1"/>
        <d v="2025-04-13T10:40:06" u="1"/>
        <d v="2025-04-15T09:33:31" u="1"/>
        <d v="2025-04-16T08:45:16" u="1"/>
        <d v="2025-04-26T08:39:00" u="1"/>
        <d v="2025-04-26T10:46:52" u="1"/>
        <d v="2025-04-26T10:52:29" u="1"/>
        <d v="2025-05-03T11:19:16" u="1"/>
        <d v="2025-05-08T11:17:37" u="1"/>
        <d v="2025-05-10T08:32:06" u="1"/>
        <d v="2025-05-16T10:13:05" u="1"/>
        <d v="2025-05-19T08:27:33" u="1"/>
        <d v="2025-05-22T08:41:08" u="1"/>
        <d v="2025-05-22T14:34:06" u="1"/>
        <d v="2025-05-25T06:46:02" u="1"/>
        <d v="2025-05-21T07:33:32" u="1"/>
        <d v="2025-05-25T06:50:43" u="1"/>
        <d v="2025-05-11T16:11:20" u="1"/>
        <d v="2025-05-11T16:16:08" u="1"/>
        <d v="2025-05-11T16:17:08" u="1"/>
        <d v="2025-05-11T16:30:48" u="1"/>
        <d v="2025-05-12T09:11:28" u="1"/>
        <d v="2025-05-27T08:24:23" u="1"/>
        <d v="2025-05-31T07:52:49" u="1"/>
        <d v="2025-06-01T06:43:26" u="1"/>
        <d v="2025-06-07T06:38:29" u="1"/>
        <d v="2025-06-07T06:41:02" u="1"/>
        <d v="2025-05-24T08:12:27" u="1"/>
        <d v="2025-05-24T08:11:24" u="1"/>
        <d v="2025-05-27T07:23:16" u="1"/>
        <d v="2025-05-27T07:26:52" u="1"/>
        <d v="2025-05-31T11:20:21" u="1"/>
        <d v="2025-05-27T08:05:45" u="1"/>
        <d v="2025-05-27T08:02:09" u="1"/>
        <d v="2025-06-14T06:55:12" u="1"/>
        <d v="2025-05-23T07:08:21" u="1"/>
        <d v="2025-05-26T07:06:36" u="1"/>
        <d v="2025-05-30T07:37:12" u="1"/>
        <d v="2025-05-10T07:32:25" u="1"/>
        <d v="2025-05-10T07:33:50" u="1"/>
        <d v="2025-05-10T07:38:00" u="1"/>
        <d v="2025-06-01T05:42:17" u="1"/>
        <d v="2025-05-27T08:04:26" u="1"/>
        <d v="2025-05-25T09:45:36" u="1"/>
        <d v="2025-05-04T07:29:44" u="1"/>
        <d v="2025-06-10T08:30:49" u="1"/>
        <d v="2025-06-13T08:23:54" u="1"/>
        <d v="2025-04-28T00:00:00" u="1"/>
        <d v="2025-05-05T00:00:00" u="1"/>
        <d v="2025-01-20T00:00:00" u="1"/>
        <d v="2025-04-23T00:00:00" u="1"/>
        <d v="2025-03-24T00:00:00" u="1"/>
        <d v="2025-03-27T00:00:00" u="1"/>
        <d v="2025-04-02T00:00:00" u="1"/>
        <d v="2025-04-21T00:00:00" u="1"/>
        <d v="2025-03-11T00:00:00" u="1"/>
        <d v="2025-01-10T00:00:00" u="1"/>
        <d v="2025-04-08T00:00:00" u="1"/>
        <d v="2025-03-10T00:00:00" u="1"/>
        <d v="2025-03-17T00:00:00" u="1"/>
        <d v="2025-03-03T00:00:00" u="1"/>
        <d v="2025-03-19T00:00:00" u="1"/>
        <d v="2025-01-27T00:00:00" u="1"/>
        <d v="2025-01-29T00:00:00" u="1"/>
        <d v="2025-02-20T00:00:00" u="1"/>
        <d v="2025-02-26T00:00:00" u="1"/>
        <d v="2025-03-08T00:00:00" u="1"/>
        <d v="2025-02-06T00:00:00" u="1"/>
        <d v="2025-04-01T00:00:00" u="1"/>
        <d v="2025-01-25T00:00:00" u="1"/>
        <d v="2025-02-09T00:00:00" u="1"/>
        <d v="2025-02-23T00:00:00" u="1"/>
        <d v="2025-02-03T00:00:00" u="1"/>
        <d v="2025-03-25T09:02:50" u="1"/>
        <d v="2025-04-03T07:51:33" u="1"/>
        <d v="2025-02-27T08:14:22" u="1"/>
        <d v="2025-02-27T08:16:31" u="1"/>
        <d v="2025-03-03T07:11:12" u="1"/>
        <d v="2025-03-03T07:22:40" u="1"/>
        <d v="2025-03-05T06:59:20" u="1"/>
        <d v="2025-03-06T07:54:12" u="1"/>
        <d v="2025-03-09T06:39:20" u="1"/>
        <d v="2025-03-10T07:49:48" u="1"/>
        <d v="2025-03-12T07:18:59" u="1"/>
        <d v="2025-03-15T06:38:11" u="1"/>
        <d v="2025-03-16T07:32:55" u="1"/>
        <d v="2025-03-20T08:10:12" u="1"/>
        <d v="2025-03-20T08:45:02" u="1"/>
        <d v="2025-03-23T07:31:01" u="1"/>
        <d v="2025-03-23T08:12:54" u="1"/>
        <d v="2025-03-24T07:17:03" u="1"/>
        <d v="2025-03-24T07:24:00" u="1"/>
        <d v="2025-03-26T06:02:23" u="1"/>
        <d v="2025-03-26T06:21:01" u="1"/>
        <d v="2025-03-27T06:35:43" u="1"/>
        <d v="2025-03-27T06:41:37" u="1"/>
        <d v="2025-03-27T06:45:57" u="1"/>
        <d v="2025-03-27T06:53:42" u="1"/>
        <d v="2025-03-27T07:01:51" u="1"/>
        <d v="2025-03-28T06:31:02" u="1"/>
        <d v="2025-03-28T07:34:30" u="1"/>
        <d v="2025-03-29T06:38:30" u="1"/>
        <d v="2025-03-29T07:40:38" u="1"/>
        <d v="2025-03-29T07:37:13" u="1"/>
        <d v="2025-03-31T06:43:04" u="1"/>
        <d v="2025-03-31T08:07:39" u="1"/>
        <d v="2025-04-02T06:24:59" u="1"/>
        <d v="2025-04-02T06:26:24" u="1"/>
        <d v="2025-04-02T06:28:35" u="1"/>
        <d v="2025-04-02T07:34:30" u="1"/>
        <d v="2025-04-02T07:55:48" u="1"/>
        <d v="2025-04-03T07:55:47" u="1"/>
        <d v="2025-04-03T08:16:23" u="1"/>
        <d v="2025-04-03T08:44:43" u="1"/>
        <d v="2025-04-04T07:20:33" u="1"/>
        <d v="2025-04-04T07:48:28" u="1"/>
        <d v="2025-04-04T07:55:33" u="1"/>
        <d v="2025-04-05T06:38:33" u="1"/>
        <d v="2025-04-05T07:33:58" u="1"/>
        <d v="2025-04-05T08:09:06" u="1"/>
        <d v="2025-04-05T09:27:59" u="1"/>
        <d v="2025-04-06T07:17:38" u="1"/>
        <d v="2025-04-06T08:33:23" u="1"/>
        <d v="2025-04-07T06:39:47" u="1"/>
        <d v="2025-04-07T08:42:18" u="1"/>
        <d v="2025-04-09T07:01:34" u="1"/>
        <d v="2025-04-09T07:10:08" u="1"/>
        <d v="2025-04-10T07:33:58" u="1"/>
        <d v="2025-04-10T08:16:36" u="1"/>
        <d v="2025-04-10T08:19:30" u="1"/>
        <d v="2025-04-11T07:47:03" u="1"/>
        <d v="2025-04-11T08:26:11" u="1"/>
        <d v="2025-04-11T09:29:20" u="1"/>
        <d v="2025-04-12T07:27:42" u="1"/>
        <d v="2025-04-13T07:59:52" u="1"/>
        <d v="2025-04-13T08:36:27" u="1"/>
        <d v="2025-04-13T08:38:44" u="1"/>
        <d v="2025-04-13T08:44:42" u="1"/>
        <d v="2025-04-13T09:33:11" u="1"/>
        <d v="2025-04-16T07:58:19" u="1"/>
        <d v="2025-04-16T08:00:51" u="1"/>
        <d v="2025-04-17T07:15:05" u="1"/>
        <d v="2025-04-18T08:34:05" u="1"/>
        <d v="2025-04-18T08:39:39" u="1"/>
        <d v="2025-04-18T08:42:57" u="1"/>
        <d v="2025-04-18T08:45:23" u="1"/>
        <d v="2025-04-18T08:49:52" u="1"/>
        <d v="2025-04-19T07:38:25" u="1"/>
        <d v="2025-04-19T07:48:00" u="1"/>
        <d v="2025-04-21T06:48:35" u="1"/>
        <d v="2025-04-21T06:51:41" u="1"/>
        <d v="2025-04-21T06:59:40" u="1"/>
        <d v="2025-04-24T07:15:15" u="1"/>
        <d v="2025-04-24T07:19:08" u="1"/>
        <d v="2025-04-24T07:20:59" u="1"/>
        <d v="2025-04-24T07:23:01" u="1"/>
        <d v="2025-04-25T08:16:18" u="1"/>
        <d v="2025-04-25T08:27:12" u="1"/>
        <d v="2025-04-25T08:34:48" u="1"/>
        <d v="2025-04-25T08:37:39" u="1"/>
        <d v="2025-04-25T09:11:54" u="1"/>
        <d v="2025-03-21T07:53:22" u="1"/>
        <d v="2025-03-15T09:38:46" u="1"/>
        <d v="2025-03-26T09:01:26" u="1"/>
        <d v="2025-03-21T08:19:49" u="1"/>
        <d v="2025-03-26T07:32:29" u="1"/>
        <d v="2025-03-28T07:21:26" u="1"/>
        <d v="2025-03-28T08:32:48" u="1"/>
        <d v="2025-04-02T09:16:27" u="1"/>
        <d v="2025-04-04T07:34:17" u="1"/>
        <d v="2025-04-04T08:47:20" u="1"/>
        <d v="2025-04-06T07:14:48" u="1"/>
        <d v="2025-04-10T08:29:03" u="1"/>
        <d v="2025-04-13T09:24:35" u="1"/>
        <d v="2025-04-17T07:28:46" u="1"/>
        <d v="2025-04-17T08:16:36" u="1"/>
        <d v="2025-04-20T09:27:56" u="1"/>
        <d v="2025-04-24T09:50:28" u="1"/>
        <d v="2025-04-27T08:21:45" u="1"/>
        <d v="2025-03-18T08:03:54" u="1"/>
        <d v="2025-03-21T07:55:53" u="1"/>
        <d v="2025-03-26T07:27:49" u="1"/>
        <d v="2025-03-27T08:40:42" u="1"/>
        <d v="2025-04-25T06:15:08" u="1"/>
        <d v="2025-03-20T14:46:18" u="1"/>
        <d v="2025-03-21T08:56:06" u="1"/>
        <d v="2025-03-28T09:02:04" u="1"/>
        <d v="2025-03-27T07:06:23" u="1"/>
        <d v="2025-03-30T07:57:18" u="1"/>
        <d v="2025-04-04T07:40:15" u="1"/>
        <d v="2025-04-06T07:45:36" u="1"/>
        <d v="2025-04-09T07:14:46" u="1"/>
        <d v="2025-04-11T08:05:56" u="1"/>
        <d v="2025-04-13T07:47:08" u="1"/>
        <d v="2025-04-18T07:29:54" u="1"/>
        <d v="2025-04-20T07:21:10" u="1"/>
        <d v="2025-03-21T07:30:57" u="1"/>
        <d v="2025-03-28T08:55:44" u="1"/>
        <d v="2025-03-09T09:30:13" u="1"/>
        <d v="2025-03-16T07:16:50" u="1"/>
        <d v="2025-03-21T08:51:55" u="1"/>
        <d v="2025-03-24T06:59:23" u="1"/>
        <d v="2025-03-29T06:18:05" u="1"/>
        <d v="2025-04-02T07:14:10" u="1"/>
        <d v="2025-04-06T07:26:07" u="1"/>
        <d v="2025-04-09T07:19:27" u="1"/>
        <d v="2025-04-16T07:06:40" u="1"/>
        <d v="2025-04-18T08:32:52" u="1"/>
        <d v="2025-04-24T07:49:28" u="1"/>
        <d v="2025-04-27T08:35:46" u="1"/>
        <d v="2025-03-28T07:55:14" u="1"/>
        <d v="2025-03-30T14:52:41" u="1"/>
        <d v="2025-03-30T14:54:25" u="1"/>
        <d v="2025-04-10T11:57:26" u="1"/>
        <d v="2025-04-14T13:12:35" u="1"/>
        <d v="2025-04-14T13:13:43" u="1"/>
        <d v="2025-04-14T13:17:10" u="1"/>
        <d v="2025-04-14T13:19:09" u="1"/>
        <d v="2025-04-14T13:20:37" u="1"/>
        <d v="2025-04-25T12:58:11" u="1"/>
        <d v="2025-03-19T06:04:49" u="1"/>
        <d v="2025-03-20T12:13:35" u="1"/>
        <d v="2025-03-22T08:23:46" u="1"/>
        <d v="2025-03-22T08:33:40" u="1"/>
        <d v="2025-01-20T07:30:20" u="1"/>
        <d v="2025-03-29T07:14:50" u="1"/>
        <d v="2025-04-05T09:27:52" u="1"/>
        <d v="2025-04-10T08:03:12" u="1"/>
        <d v="2025-04-11T07:35:33" u="1"/>
        <d v="2025-04-16T08:08:26" u="1"/>
        <d v="2025-04-24T07:57:51" u="1"/>
        <d v="2025-03-28T07:51:57" u="1"/>
        <d v="2025-03-23T11:25:30" u="1"/>
        <d v="2025-04-11T08:00:53" u="1"/>
        <d v="2025-04-20T13:36:02" u="1"/>
        <d v="2025-03-24T06:35:24" u="1"/>
        <d v="2025-03-24T06:37:42" u="1"/>
        <d v="2025-03-24T06:44:06" u="1"/>
        <d v="2025-03-29T06:50:30" u="1"/>
        <d v="2025-03-29T06:57:13" u="1"/>
        <d v="2025-03-29T06:58:43" u="1"/>
        <d v="2025-04-20T13:55:17" u="1"/>
        <d v="2025-04-20T14:07:36" u="1"/>
        <d v="2025-04-21T07:36:02" u="1"/>
        <d v="2025-04-26T08:57:50" u="1"/>
        <d v="2025-03-29T06:22:14" u="1"/>
        <d v="2025-04-11T08:20:45" u="1"/>
        <d v="2025-04-19T08:31:06" u="1"/>
        <d v="2025-04-25T08:07:35" u="1"/>
        <d v="2025-03-11T09:22:57" u="1"/>
        <d v="2025-03-15T07:57:56" u="1"/>
        <d v="2025-03-20T08:59:19" u="1"/>
        <d v="2025-03-21T11:29:38" u="1"/>
        <d v="2025-03-26T07:19:31" u="1"/>
        <d v="2025-04-19T08:22:26" u="1"/>
        <d v="2025-03-17T07:51:30" u="1"/>
        <d v="2025-03-22T07:33:40" u="1"/>
        <d v="2025-03-31T06:02:07" u="1"/>
        <d v="2025-04-02T11:10:26" u="1"/>
        <d v="2025-04-02T14:29:48" u="1"/>
        <d v="2025-04-03T08:01:01" u="1"/>
        <d v="2025-04-04T15:52:17" u="1"/>
        <d v="2025-04-06T06:48:10" u="1"/>
        <d v="2025-04-07T13:04:39" u="1"/>
        <d v="2025-04-09T12:07:00" u="1"/>
        <d v="2025-04-09T12:25:57" u="1"/>
        <d v="2025-04-11T12:51:18" u="1"/>
        <d v="2025-04-12T10:18:14" u="1"/>
        <d v="2025-04-13T15:04:01" u="1"/>
        <d v="2025-04-14T06:09:49" u="1"/>
        <d v="2025-04-14T11:29:54" u="1"/>
        <d v="2025-04-16T11:28:30" u="1"/>
        <d v="2025-04-17T11:09:57" u="1"/>
        <d v="2025-04-18T11:25:52" u="1"/>
        <d v="2025-04-18T12:47:32" u="1"/>
        <d v="2025-04-19T11:48:41" u="1"/>
        <d v="2025-04-20T12:34:34" u="1"/>
        <d v="2025-04-24T08:33:59" u="1"/>
        <d v="2025-04-25T09:20:19" u="1"/>
        <d v="2025-04-25T09:33:54" u="1"/>
        <d v="2025-04-26T11:52:15" u="1"/>
        <d v="2025-03-28T07:36:29" u="1"/>
        <d v="2025-03-23T07:03:16" u="1"/>
        <d v="2025-03-22T08:15:43" u="1"/>
        <d v="2025-03-27T07:49:42" u="1"/>
        <d v="2025-03-27T07:53:35" u="1"/>
        <d v="2025-03-29T08:18:31" u="1"/>
        <d v="2025-03-29T08:19:54" u="1"/>
        <d v="2025-04-03T11:25:47" u="1"/>
        <d v="2025-04-04T10:48:53" u="1"/>
        <d v="2025-03-11T10:37:48" u="1"/>
        <d v="2025-03-22T07:45:43" u="1"/>
        <d v="2025-03-27T08:32:52" u="1"/>
        <d v="2025-04-14T06:52:17" u="1"/>
        <d v="2025-04-25T06:59:31" u="1"/>
        <d v="2025-03-23T06:49:57" u="1"/>
        <d v="2025-03-22T08:31:39" u="1"/>
        <d v="2025-04-09T09:31:20" u="1"/>
        <d v="2025-03-21T08:23:11" u="1"/>
        <d v="2025-04-06T08:09:55" u="1"/>
        <d v="2025-04-07T08:05:55" u="1"/>
        <d v="2025-04-12T08:15:30" u="1"/>
        <d v="2025-04-13T07:55:30" u="1"/>
        <d v="2025-04-14T08:37:47" u="1"/>
        <d v="2025-04-20T13:32:07" u="1"/>
        <d v="2025-04-26T09:12:27" u="1"/>
        <d v="2025-03-26T07:38:22" u="1"/>
        <d v="2025-03-28T08:18:43" u="1"/>
        <d v="2025-03-21T06:53:52" u="1"/>
        <d v="2025-03-29T07:40:56" u="1"/>
        <d v="2025-03-15T07:07:35" u="1"/>
        <d v="2025-03-15T07:12:07" u="1"/>
        <d v="2025-03-15T07:17:16" u="1"/>
        <d v="2025-03-15T07:19:45" u="1"/>
        <d v="2025-03-15T07:26:10" u="1"/>
        <d v="2025-03-22T06:36:19" u="1"/>
        <d v="2025-03-22T06:40:02" u="1"/>
        <d v="2025-03-22T06:43:41" u="1"/>
        <d v="2025-03-29T06:30:29" u="1"/>
        <d v="2025-03-29T06:33:44" u="1"/>
        <d v="2025-03-29T06:36:04" u="1"/>
        <d v="2025-03-29T06:39:22" u="1"/>
        <d v="2025-03-29T06:43:20" u="1"/>
        <d v="2025-03-29T06:45:28" u="1"/>
        <d v="2025-03-29T06:48:23" u="1"/>
        <d v="2025-04-05T07:03:13" u="1"/>
        <d v="2025-04-05T08:11:42" u="1"/>
        <d v="2025-04-05T08:15:18" u="1"/>
        <d v="2025-04-12T07:38:59" u="1"/>
        <d v="2025-04-12T07:49:03" u="1"/>
        <d v="2025-04-12T07:51:12" u="1"/>
        <d v="2025-04-12T07:55:34" u="1"/>
        <d v="2025-04-12T08:00:57" u="1"/>
        <d v="2025-04-12T08:05:06" u="1"/>
        <d v="2025-04-12T08:36:43" u="1"/>
        <d v="2025-04-19T07:20:35" u="1"/>
        <d v="2025-04-19T07:25:22" u="1"/>
        <d v="2025-04-19T07:27:38" u="1"/>
        <d v="2025-04-26T08:29:01" u="1"/>
        <d v="2025-04-26T08:32:19" u="1"/>
        <d v="2025-04-26T08:35:33" u="1"/>
        <d v="2025-04-26T08:39:43" u="1"/>
        <d v="2025-04-26T08:41:25" u="1"/>
        <d v="2025-04-26T08:42:52" u="1"/>
        <d v="2025-04-26T08:44:33" u="1"/>
        <d v="2025-03-28T05:35:44" u="1"/>
        <d v="2025-04-04T05:48:16" u="1"/>
        <d v="2025-03-21T08:33:21" u="1"/>
        <d v="2025-03-26T07:14:00" u="1"/>
        <d v="2025-02-16T11:45:57" u="1"/>
        <d v="2025-03-28T07:40:23" u="1"/>
        <d v="2025-03-15T08:48:16" u="1"/>
        <d v="2025-01-10T09:57:19" u="1"/>
        <d v="2025-01-27T09:14:03" u="1"/>
        <d v="2025-01-29T08:47:40" u="1"/>
        <d v="2025-03-26T09:09:21" u="1"/>
        <d v="2025-04-06T09:29:16" u="1"/>
        <d v="2025-04-11T07:53:16" u="1"/>
        <d v="2025-03-26T08:05:55" u="1"/>
        <d v="2025-04-02T06:56:33" u="1"/>
        <d v="2025-04-09T08:02:16" u="1"/>
        <d v="2025-04-24T07:41:51" u="1"/>
        <d v="2025-03-27T11:17:49" u="1"/>
        <d v="2025-03-31T05:58:50" u="1"/>
        <d v="2025-03-31T06:04:36" u="1"/>
        <d v="2025-04-02T04:44:49" u="1"/>
        <d v="2025-04-03T14:11:51" u="1"/>
        <d v="2025-04-05T12:11:55" u="1"/>
        <d v="2025-04-07T12:31:39" u="1"/>
        <d v="2025-04-10T10:21:08" u="1"/>
        <d v="2025-04-10T12:40:12" u="1"/>
        <d v="2025-04-12T13:22:44" u="1"/>
        <d v="2025-04-14T11:59:45" u="1"/>
        <d v="2025-04-17T12:58:24" u="1"/>
        <d v="2025-04-19T14:44:12" u="1"/>
        <d v="2025-04-21T11:32:40" u="1"/>
        <d v="2025-04-25T13:06:36" u="1"/>
        <d v="2025-03-20T08:18:38" u="1"/>
        <d v="2025-03-28T10:00:46" u="1"/>
        <d v="2025-03-18T07:36:50" u="1"/>
        <d v="2025-03-19T10:51:06" u="1"/>
        <d v="2025-03-23T07:30:35" u="1"/>
        <d v="2025-03-28T08:40:00" u="1"/>
        <d v="2025-04-12T08:16:19" u="1"/>
        <d v="2025-03-27T07:29:25" u="1"/>
        <d v="2025-04-02T07:15:00" u="1"/>
        <d v="2025-04-07T06:40:33" u="1"/>
        <d v="2025-04-14T06:51:15" u="1"/>
        <d v="2025-04-19T08:28:05" u="1"/>
        <d v="2025-04-10T07:58:44" u="1"/>
        <d v="2025-04-10T08:23:47" u="1"/>
        <d v="2025-04-11T07:09:18" u="1"/>
        <d v="2025-04-11T07:30:45" u="1"/>
        <d v="2025-04-11T07:55:52" u="1"/>
        <d v="2025-04-12T09:06:08" u="1"/>
        <d v="2025-04-12T09:20:17" u="1"/>
        <d v="2025-04-12T09:21:46" u="1"/>
        <d v="2025-04-12T09:32:25" u="1"/>
        <d v="2025-04-12T09:37:04" u="1"/>
        <d v="2025-04-14T07:14:36" u="1"/>
        <d v="2025-04-14T07:36:46" u="1"/>
        <d v="2025-04-14T08:11:23" u="1"/>
        <d v="2025-04-17T07:00:11" u="1"/>
        <d v="2025-04-17T07:01:51" u="1"/>
        <d v="2025-04-17T07:03:01" u="1"/>
        <d v="2025-04-17T07:24:24" u="1"/>
        <d v="2025-04-17T07:26:08" u="1"/>
        <d v="2025-04-17T07:28:03" u="1"/>
        <d v="2025-04-19T07:35:09" u="1"/>
        <d v="2025-04-19T07:42:19" u="1"/>
        <d v="2025-04-19T08:17:18" u="1"/>
        <d v="2025-04-19T08:39:49" u="1"/>
        <d v="2025-04-20T13:21:02" u="1"/>
        <d v="2025-04-20T13:54:24" u="1"/>
        <d v="2025-04-21T07:49:26" u="1"/>
        <d v="2025-04-21T08:40:39" u="1"/>
        <d v="2025-04-24T08:12:31" u="1"/>
        <d v="2025-04-24T08:19:59" u="1"/>
        <d v="2025-04-24T08:57:09" u="1"/>
        <d v="2025-04-25T07:21:39" u="1"/>
        <d v="2025-04-25T07:31:09" u="1"/>
        <d v="2025-04-25T07:40:28" u="1"/>
        <d v="2025-04-26T07:31:52" u="1"/>
        <d v="2025-04-26T07:33:42" u="1"/>
        <d v="2025-04-26T07:42:02" u="1"/>
        <d v="2025-02-16T08:00:08" u="1"/>
        <d v="2025-04-10T07:49:09" u="1"/>
        <d v="2025-03-27T08:33:48" u="1"/>
        <d v="2025-03-14T08:25:29" u="1"/>
        <d v="2025-03-26T08:42:45" u="1"/>
        <d v="2025-03-26T07:46:35" u="1"/>
        <d v="2025-03-27T07:38:37" u="1"/>
        <d v="2025-03-14T07:36:35" u="1"/>
        <d v="2025-03-21T07:13:33" u="1"/>
        <d v="2025-03-25T06:59:20" u="1"/>
        <d v="2025-03-28T08:20:27" u="1"/>
        <d v="2025-03-28T08:21:47" u="1"/>
        <d v="2025-03-30T07:37:12" u="1"/>
        <d v="2025-04-03T08:11:44" u="1"/>
        <d v="2025-04-04T07:35:25" u="1"/>
        <d v="2025-04-04T07:44:55" u="1"/>
        <d v="2025-04-07T06:33:57" u="1"/>
        <d v="2025-04-09T09:09:41" u="1"/>
        <d v="2025-04-09T09:18:09" u="1"/>
        <d v="2025-04-14T08:45:14" u="1"/>
        <d v="2025-03-25T08:33:39" u="1"/>
        <d v="2025-03-26T07:30:03" u="1"/>
        <d v="2025-03-27T07:22:05" u="1"/>
        <d v="2025-03-28T08:31:33" u="1"/>
        <d v="2025-03-29T07:17:03" u="1"/>
        <d v="2025-04-03T07:55:02" u="1"/>
        <d v="2025-04-04T07:43:12" u="1"/>
        <d v="2025-04-05T08:09:23" u="1"/>
        <d v="2025-03-09T07:35:04" u="1"/>
        <d v="2025-03-13T07:13:54" u="1"/>
        <d v="2025-03-14T08:11:19" u="1"/>
        <d v="2025-03-21T08:18:46" u="1"/>
        <d v="2025-03-22T08:23:24" u="1"/>
        <d v="2025-03-28T07:04:53" u="1"/>
        <d v="2025-03-28T08:08:11" u="1"/>
        <d v="2025-03-30T08:16:29" u="1"/>
        <d v="2025-03-30T08:17:57" u="1"/>
        <d v="2025-04-04T07:59:21" u="1"/>
        <d v="2025-04-05T07:32:51" u="1"/>
        <d v="2025-04-11T08:13:20" u="1"/>
        <d v="2025-03-31T11:52:50" u="1"/>
        <d v="2025-04-07T06:59:10" u="1"/>
        <d v="2025-04-14T09:19:03" u="1"/>
        <d v="2025-03-20T07:45:22" u="1"/>
        <d v="2025-03-28T09:15:18" u="1"/>
        <d v="2025-03-09T07:13:04" u="1"/>
        <d v="2025-03-21T07:39:31" u="1"/>
        <d v="2025-03-30T08:23:41" u="1"/>
        <d v="2025-04-06T08:42:02" u="1"/>
        <d v="2025-04-10T08:30:19" u="1"/>
        <d v="2025-03-26T07:36:17" u="1"/>
        <d v="2025-04-03T08:12:09" u="1"/>
        <d v="2025-03-20T08:30:22" u="1"/>
        <d v="2025-02-20T10:08:29" u="1"/>
        <d v="2025-02-21T11:38:21" u="1"/>
        <d v="2025-02-26T09:10:39" u="1"/>
        <d v="2025-02-27T07:49:48" u="1"/>
        <d v="2025-03-06T08:31:52" u="1"/>
        <d v="2025-03-13T10:40:51" u="1"/>
        <d v="2025-03-19T07:45:04" u="1"/>
        <d v="2025-03-27T09:46:39" u="1"/>
        <d v="2025-03-23T09:45:16" u="1"/>
        <d v="2025-03-27T10:12:42" u="1"/>
        <d v="2025-03-27T12:34:45" u="1"/>
        <d v="2025-03-28T09:22:24" u="1"/>
        <d v="2025-03-30T08:27:40" u="1"/>
        <d v="2025-03-29T08:30:20" u="1"/>
        <d v="2025-03-22T08:00:52" u="1"/>
        <d v="2025-03-29T08:18:39" u="1"/>
        <d v="2025-03-24T07:11:49" u="1"/>
        <d v="2025-03-22T08:34:05" u="1"/>
        <d v="2025-04-03T07:25:47" u="1"/>
        <d v="2025-04-05T07:50:28" u="1"/>
        <d v="2025-04-10T08:07:10" u="1"/>
        <d v="2025-04-12T09:39:13" u="1"/>
        <d v="2025-04-14T08:12:49" u="1"/>
        <d v="2025-04-18T09:13:24" u="1"/>
        <d v="2025-04-21T07:24:52" u="1"/>
        <d v="2025-04-24T08:04:04" u="1"/>
        <d v="2025-03-26T08:25:09" u="1"/>
        <d v="2025-03-29T07:49:25" u="1"/>
        <d v="2025-04-02T07:39:04" u="1"/>
        <d v="2025-04-05T08:29:09" u="1"/>
        <d v="2025-04-09T09:22:19" u="1"/>
        <d v="2025-04-12T08:17:19" u="1"/>
        <d v="2025-03-26T08:26:34" u="1"/>
        <d v="2025-03-29T08:39:47" u="1"/>
        <d v="2025-04-03T07:45:35" u="1"/>
        <d v="2025-04-04T07:36:47" u="1"/>
        <d v="2025-04-09T08:30:31" u="1"/>
        <d v="2025-04-10T07:41:42" u="1"/>
        <d v="2025-04-12T08:31:29" u="1"/>
        <d v="2025-03-29T08:24:30" u="1"/>
        <d v="2025-03-19T10:10:34" u="1"/>
        <d v="2025-03-27T08:14:47" u="1"/>
        <d v="2025-04-05T07:44:40" u="1"/>
        <d v="2025-04-05T14:10:16" u="1"/>
        <d v="2025-04-12T08:27:06" u="1"/>
        <d v="2025-03-19T08:05:36" u="1"/>
        <d v="2025-03-20T08:31:27" u="1"/>
        <d v="2025-03-22T09:31:31" u="1"/>
        <d v="2025-03-23T08:59:35" u="1"/>
        <d v="2025-03-26T07:39:30" u="1"/>
        <d v="2025-03-28T08:34:27" u="1"/>
        <d v="2025-03-29T08:44:56" u="1"/>
        <d v="2025-04-04T08:14:32" u="1"/>
        <d v="2025-03-22T13:41:42" u="1"/>
        <d v="2025-03-28T07:00:07" u="1"/>
        <d v="2025-03-30T07:57:12" u="1"/>
        <d v="2025-03-31T08:11:14" u="1"/>
        <d v="2025-04-06T07:51:09" u="1"/>
        <d v="2025-04-18T07:05:54" u="1"/>
        <d v="2025-04-19T06:48:18" u="1"/>
        <d v="2025-04-26T08:20:34" u="1"/>
        <d v="2025-04-27T08:15:24" u="1"/>
        <d v="2025-03-19T09:05:51" u="1"/>
        <d v="2025-03-23T09:22:59" u="1"/>
        <d v="2025-03-27T08:52:46" u="1"/>
        <d v="2025-03-29T11:25:34" u="1"/>
        <d v="2025-03-23T07:01:51" u="1"/>
        <d v="2025-03-27T08:19:19" u="1"/>
        <d v="2025-03-14T07:47:25" u="1"/>
        <d v="2025-03-15T07:34:13" u="1"/>
        <d v="2025-03-27T07:34:43" u="1"/>
        <d v="2025-04-02T06:39:23" u="1"/>
        <d v="2025-04-19T08:08:07" u="1"/>
        <d v="2025-04-25T08:35:44" u="1"/>
        <d v="2025-03-27T09:45:53" u="1"/>
        <d v="2025-03-28T07:22:25" u="1"/>
        <d v="2025-04-11T07:15:14" u="1"/>
        <d v="2025-04-14T07:22:26" u="1"/>
        <d v="2025-04-16T07:47:51" u="1"/>
        <d v="2025-04-19T08:15:32" u="1"/>
        <d v="2025-04-21T07:52:01" u="1"/>
        <d v="2025-04-24T07:39:09" u="1"/>
        <d v="2025-04-25T07:25:16" u="1"/>
        <d v="2025-03-29T07:33:38" u="1"/>
        <d v="2025-03-30T06:53:16" u="1"/>
        <d v="2025-04-02T06:40:23" u="1"/>
        <d v="2025-04-03T07:12:02" u="1"/>
        <d v="2025-04-07T08:23:35" u="1"/>
        <d v="2025-04-10T07:29:39" u="1"/>
        <d v="2025-04-10T08:01:25" u="1"/>
        <d v="2025-04-11T07:46:25" u="1"/>
        <d v="2025-04-17T07:01:02" u="1"/>
        <d v="2025-04-17T07:06:46" u="1"/>
        <d v="2025-04-18T07:25:33" u="1"/>
        <d v="2025-04-19T08:16:16" u="1"/>
        <d v="2025-04-20T07:18:36" u="1"/>
        <d v="2025-04-24T08:58:21" u="1"/>
        <d v="2025-04-25T08:12:17" u="1"/>
        <d v="2025-03-12T06:58:04" u="1"/>
        <d v="2025-03-19T08:00:16" u="1"/>
        <d v="2025-03-28T08:01:35" u="1"/>
        <d v="2025-03-20T09:01:01" u="1"/>
        <d v="2025-03-28T09:52:36" u="1"/>
        <d v="2025-03-28T10:30:57" u="1"/>
        <d v="2025-03-28T07:28:55" u="1"/>
        <d v="2025-03-27T08:04:30" u="1"/>
        <d v="2025-03-01T07:50:55" u="1"/>
        <d v="2025-03-08T08:02:49" u="1"/>
        <d v="2025-03-08T09:39:54" u="1"/>
        <d v="2025-03-10T07:33:26" u="1"/>
        <d v="2025-03-15T07:00:35" u="1"/>
        <d v="2025-03-17T08:49:32" u="1"/>
        <d v="2025-03-30T06:41:24" u="1"/>
        <d v="2025-04-05T07:11:25" u="1"/>
        <d v="2025-04-06T07:51:26" u="1"/>
        <d v="2025-04-19T07:41:14" u="1"/>
        <d v="2025-02-06T15:44:34" u="1"/>
        <d v="2025-03-26T07:08:00" u="1"/>
        <d v="2025-03-27T07:12:10" u="1"/>
        <d v="2025-03-28T06:15:21" u="1"/>
        <d v="2025-03-28T06:20:32" u="1"/>
        <d v="2025-03-28T06:23:21" u="1"/>
        <d v="2025-04-04T09:35:51" u="1"/>
        <d v="2025-04-04T10:03:01" u="1"/>
        <d v="2025-04-04T10:06:06" u="1"/>
        <d v="2025-04-05T07:31:37" u="1"/>
        <d v="2025-04-09T08:22:11" u="1"/>
        <d v="2025-04-11T07:38:05" u="1"/>
        <d v="2025-04-11T07:41:01" u="1"/>
        <d v="2025-04-11T07:44:44" u="1"/>
        <d v="2025-04-12T07:21:52" u="1"/>
        <d v="2025-04-18T06:55:35" u="1"/>
        <d v="2025-04-18T06:56:49" u="1"/>
        <d v="2025-04-18T07:04:06" u="1"/>
        <d v="2025-04-19T09:11:05" u="1"/>
        <d v="2025-04-25T06:48:38" u="1"/>
        <d v="2025-04-25T06:57:59" u="1"/>
        <d v="2025-04-26T08:58:57" u="1"/>
        <d v="2025-03-26T08:12:15" u="1"/>
        <d v="2025-03-27T09:03:59" u="1"/>
        <d v="2025-04-05T08:37:32" u="1"/>
        <d v="2025-04-09T07:44:09" u="1"/>
        <d v="2025-03-22T08:36:50" u="1"/>
        <d v="2025-03-25T11:10:17" u="1"/>
        <d v="2025-03-27T09:24:26" u="1"/>
        <d v="2025-03-30T07:51:36" u="1"/>
        <d v="2025-04-02T07:31:14" u="1"/>
        <d v="2025-04-05T08:27:36" u="1"/>
        <d v="2025-04-05T13:52:10" u="1"/>
        <d v="2025-04-10T08:21:34" u="1"/>
        <d v="2025-03-11T11:15:30" u="1"/>
        <d v="2025-03-21T08:43:57" u="1"/>
        <d v="2025-03-28T08:53:05" u="1"/>
        <d v="2025-04-01T07:59:11" u="1"/>
        <d v="2025-04-01T08:24:38" u="1"/>
        <d v="2025-04-01T08:27:59" u="1"/>
        <d v="2025-04-09T08:10:53" u="1"/>
        <d v="2025-04-09T09:45:38" u="1"/>
        <d v="2025-03-05T06:46:57" u="1"/>
        <d v="2025-03-09T06:12:26" u="1"/>
        <d v="2025-03-13T06:38:07" u="1"/>
        <d v="2025-03-14T07:54:37" u="1"/>
        <d v="2025-03-14T07:56:17" u="1"/>
        <d v="2025-03-19T07:44:58" u="1"/>
        <d v="2025-03-19T08:25:42" u="1"/>
        <d v="2025-03-22T07:04:29" u="1"/>
        <d v="2025-03-24T06:23:42" u="1"/>
        <d v="2025-03-26T06:25:23" u="1"/>
        <d v="2025-03-31T06:47:15" u="1"/>
        <d v="2025-03-31T08:07:05" u="1"/>
        <d v="2025-04-02T06:23:59" u="1"/>
        <d v="2025-04-02T07:28:47" u="1"/>
        <d v="2025-04-05T08:00:10" u="1"/>
        <d v="2025-04-07T07:17:39" u="1"/>
        <d v="2025-04-09T07:00:05" u="1"/>
        <d v="2025-04-16T07:44:10" u="1"/>
        <d v="2025-04-17T07:16:42" u="1"/>
        <d v="2025-04-19T07:40:39" u="1"/>
        <d v="2025-04-24T07:24:55" u="1"/>
        <d v="2025-01-25T05:40:04" u="1"/>
        <d v="2025-02-09T08:09:47" u="1"/>
        <d v="2025-02-16T07:46:04" u="1"/>
        <d v="2025-02-23T06:52:52" u="1"/>
        <d v="2025-03-02T08:15:05" u="1"/>
        <d v="2025-03-26T07:42:28" u="1"/>
        <d v="2025-03-28T07:24:20" u="1"/>
        <d v="2025-03-30T07:00:26" u="1"/>
        <d v="2025-03-31T08:34:25" u="1"/>
        <d v="2025-04-02T08:09:28" u="1"/>
        <d v="2025-04-04T07:53:25" u="1"/>
        <d v="2025-04-06T08:13:30" u="1"/>
        <d v="2025-04-07T09:13:38" u="1"/>
        <d v="2025-04-09T08:13:20" u="1"/>
        <d v="2025-04-11T08:32:15" u="1"/>
        <d v="2025-04-13T08:20:43" u="1"/>
        <d v="2025-04-16T07:11:07" u="1"/>
        <d v="2025-04-18T08:52:57" u="1"/>
        <d v="2025-04-20T08:51:04" u="1"/>
        <d v="2025-04-21T08:04:05" u="1"/>
        <d v="2025-04-25T08:43:06" u="1"/>
        <d v="2025-02-03T07:42:57" u="1"/>
        <d v="2025-03-21T06:44:10" u="1"/>
        <d v="2025-03-25T09:54:39" u="1"/>
        <d v="2025-03-27T07:14:00" u="1"/>
        <d v="2025-04-01T07:27:11" u="1"/>
        <d v="2025-04-03T08:02:40" u="1"/>
        <d v="2025-04-08T07:00:06" u="1"/>
        <d v="2025-04-10T06:59:46" u="1"/>
        <d v="2025-04-15T06:55:10" u="1"/>
        <d v="2025-04-17T08:03:11" u="1"/>
        <d v="2025-03-12T07:22:06" u="1"/>
        <d v="2025-03-13T06:44:28" u="1"/>
        <d v="2025-03-19T08:15:38" u="1"/>
        <d v="2025-03-21T08:03:04" u="1"/>
        <d v="2025-03-28T07:23:31" u="1"/>
        <d v="2025-04-02T09:15:02" u="1"/>
        <d v="2025-04-05T06:45:52" u="1"/>
        <d v="2025-04-18T09:02:12" u="1"/>
        <d v="2025-04-18T09:23:58" u="1"/>
        <d v="2025-04-24T07:52:52" u="1"/>
        <d v="2025-04-25T09:13:41" u="1"/>
        <d v="2025-03-19T07:27:02" u="1"/>
        <d v="2025-03-25T07:00:46" u="1"/>
        <d v="2025-03-29T08:10:44" u="1"/>
        <d v="2025-04-02T07:43:51" u="1"/>
        <d v="2025-03-28T10:07:25" u="1"/>
        <d v="2025-03-23T07:35:07" u="1"/>
        <d v="2025-02-23T08:01:40" u="1"/>
        <d v="2025-02-26T07:17:19" u="1"/>
        <d v="2025-03-08T08:36:04" u="1"/>
        <d v="2025-03-08T12:03:10" u="1"/>
        <d v="2025-03-09T07:38:35" u="1"/>
        <d v="2025-03-14T08:56:14" u="1"/>
        <d v="2025-03-22T07:03:57" u="1"/>
        <d v="2025-03-22T07:35:57" u="1"/>
        <d v="2025-04-09T09:53:25" u="1"/>
        <d v="2025-04-14T07:12:58" u="1"/>
        <d v="2025-04-14T08:27:14" u="1"/>
        <d v="2025-04-24T09:11:18" u="1"/>
        <d v="2025-03-27T10:05:57" u="1"/>
        <d v="2025-03-29T08:37:24" u="1"/>
        <d v="2025-04-01T09:53:44" u="1"/>
        <d v="2025-04-04T08:06:46" u="1"/>
        <d v="2025-04-05T13:26:46" u="1"/>
        <d v="2025-04-10T07:52:41" u="1"/>
        <d v="2025-04-10T08:07:22" u="1"/>
        <d v="2025-03-31T07:11:44" u="1"/>
        <d v="2025-03-31T10:56:55" u="1"/>
        <d v="2025-04-02T07:18:05" u="1"/>
        <d v="2025-04-03T08:10:06" u="1"/>
        <d v="2025-04-03T10:52:37" u="1"/>
        <d v="2025-04-04T07:17:43" u="1"/>
        <d v="2025-04-07T08:24:47" u="1"/>
        <d v="2025-04-11T09:49:41" u="1"/>
        <d v="2025-04-13T08:06:14" u="1"/>
        <d v="2025-04-13T08:08:05" u="1"/>
        <d v="2025-04-17T07:23:26" u="1"/>
        <d v="2025-04-19T09:08:28" u="1"/>
        <d v="2025-04-20T07:47:25" u="1"/>
        <d v="2025-04-20T08:04:02" u="1"/>
        <d v="2025-04-21T07:22:57" u="1"/>
        <d v="2025-04-25T07:29:04" u="1"/>
        <d v="2025-04-25T08:41:25" u="1"/>
        <d v="2025-03-31T11:28:09" u="1"/>
        <d v="2025-04-04T07:00:52" u="1"/>
        <d v="2025-04-04T07:09:57" u="1"/>
        <d v="2025-04-04T07:20:46" u="1"/>
        <d v="2025-04-04T07:29:37" u="1"/>
        <d v="2025-04-04T08:10:42" u="1"/>
        <d v="2025-04-04T09:43:43" u="1"/>
        <d v="2025-04-05T07:08:09" u="1"/>
        <d v="2025-04-05T08:19:36" u="1"/>
        <d v="2025-04-05T08:33:21" u="1"/>
        <d v="2025-04-05T08:44:01" u="1"/>
        <d v="2025-04-05T10:00:37" u="1"/>
        <d v="2025-04-06T07:43:31" u="1"/>
        <d v="2025-04-06T08:20:47" u="1"/>
        <d v="2025-04-06T10:55:41" u="1"/>
        <d v="2025-04-07T06:53:28" u="1"/>
        <d v="2025-04-07T07:04:35" u="1"/>
        <d v="2025-04-07T07:23:03" u="1"/>
        <d v="2025-04-07T07:49:28" u="1"/>
        <d v="2025-04-07T07:53:40" u="1"/>
        <d v="2025-04-07T08:02:34" u="1"/>
        <d v="2025-04-07T08:23:55" u="1"/>
        <d v="2025-04-09T07:44:04" u="1"/>
        <d v="2025-04-09T07:46:45" u="1"/>
        <d v="2025-04-09T07:49:05" u="1"/>
        <d v="2025-04-09T08:08:48" u="1"/>
        <d v="2025-04-09T10:39:41" u="1"/>
        <d v="2025-04-10T07:22:55" u="1"/>
        <d v="2025-04-10T07:31:37" u="1"/>
        <d v="2025-04-10T07:54:30" u="1"/>
        <d v="2025-04-10T08:16:35" u="1"/>
        <d v="2025-04-10T08:18:23" u="1"/>
        <d v="2025-04-10T08:31:24" u="1"/>
        <d v="2025-04-10T08:51:14" u="1"/>
        <d v="2025-04-11T07:40:09" u="1"/>
        <d v="2025-04-11T07:44:16" u="1"/>
        <d v="2025-04-11T07:47:45" u="1"/>
        <d v="2025-04-11T07:59:45" u="1"/>
        <d v="2025-04-11T10:01:26" u="1"/>
        <d v="2025-04-11T10:02:38" u="1"/>
        <d v="2025-04-12T08:23:15" u="1"/>
        <d v="2025-04-12T08:42:52" u="1"/>
        <d v="2025-04-12T09:11:04" u="1"/>
        <d v="2025-04-12T09:12:05" u="1"/>
        <d v="2025-04-12T09:13:24" u="1"/>
        <d v="2025-04-12T09:23:31" u="1"/>
        <d v="2025-04-12T09:57:54" u="1"/>
        <d v="2025-04-13T08:10:40" u="1"/>
        <d v="2025-04-13T08:35:00" u="1"/>
        <d v="2025-04-14T07:30:27" u="1"/>
        <d v="2025-04-14T07:31:59" u="1"/>
        <d v="2025-04-14T07:34:04" u="1"/>
        <d v="2025-04-14T07:46:54" u="1"/>
        <d v="2025-04-14T07:48:30" u="1"/>
        <d v="2025-04-14T07:49:47" u="1"/>
        <d v="2025-04-14T08:39:46" u="1"/>
        <d v="2025-04-14T08:43:01" u="1"/>
        <d v="2025-04-14T08:50:08" u="1"/>
        <d v="2025-04-16T07:54:10" u="1"/>
        <d v="2025-04-16T07:57:41" u="1"/>
        <d v="2025-04-16T08:34:57" u="1"/>
        <d v="2025-04-16T09:08:51" u="1"/>
        <d v="2025-04-16T09:10:22" u="1"/>
        <d v="2025-04-16T10:00:04" u="1"/>
        <d v="2025-04-16T10:08:37" u="1"/>
        <d v="2025-04-16T10:18:01" u="1"/>
        <d v="2025-04-17T06:25:08" u="1"/>
        <d v="2025-04-17T06:26:59" u="1"/>
        <d v="2025-04-17T06:29:47" u="1"/>
        <d v="2025-04-17T06:32:12" u="1"/>
        <d v="2025-04-17T06:37:09" u="1"/>
        <d v="2025-04-17T06:38:51" u="1"/>
        <d v="2025-04-17T07:05:45" u="1"/>
        <d v="2025-04-17T07:07:48" u="1"/>
        <d v="2025-04-17T07:22:01" u="1"/>
        <d v="2025-04-18T07:23:07" u="1"/>
        <d v="2025-04-18T07:24:05" u="1"/>
        <d v="2025-04-18T07:26:37" u="1"/>
        <d v="2025-04-18T07:28:50" u="1"/>
        <d v="2025-04-18T07:46:22" u="1"/>
        <d v="2025-04-19T07:33:52" u="1"/>
        <d v="2025-04-19T07:37:45" u="1"/>
        <d v="2025-04-19T08:14:39" u="1"/>
        <d v="2025-04-20T07:23:35" u="1"/>
        <d v="2025-04-20T07:24:43" u="1"/>
        <d v="2025-04-20T07:25:52" u="1"/>
        <d v="2025-04-20T07:29:19" u="1"/>
        <d v="2025-04-20T07:30:20" u="1"/>
        <d v="2025-04-20T07:48:28" u="1"/>
        <d v="2025-04-20T14:11:29" u="1"/>
        <d v="2025-04-21T07:04:48" u="1"/>
        <d v="2025-04-21T07:07:12" u="1"/>
        <d v="2025-04-21T07:13:31" u="1"/>
        <d v="2025-04-21T07:19:57" u="1"/>
        <d v="2025-04-21T07:41:03" u="1"/>
        <d v="2025-04-21T07:43:43" u="1"/>
        <d v="2025-04-21T07:50:14" u="1"/>
        <d v="2025-04-24T07:21:12" u="1"/>
        <d v="2025-04-24T07:25:12" u="1"/>
        <d v="2025-04-24T07:26:22" u="1"/>
        <d v="2025-04-24T07:33:49" u="1"/>
        <d v="2025-04-24T07:35:50" u="1"/>
        <d v="2025-04-24T07:37:29" u="1"/>
        <d v="2025-04-24T08:53:57" u="1"/>
        <d v="2025-04-24T09:21:27" u="1"/>
        <d v="2025-04-25T07:20:17" u="1"/>
        <d v="2025-04-25T07:23:15" u="1"/>
        <d v="2025-04-25T07:26:37" u="1"/>
        <d v="2025-04-25T07:42:58" u="1"/>
        <d v="2025-04-25T07:53:55" u="1"/>
        <d v="2025-04-25T08:43:22" u="1"/>
        <d v="2025-04-26T07:35:02" u="1"/>
        <d v="2025-04-26T07:38:49" u="1"/>
        <d v="2025-04-26T09:13:43" u="1"/>
        <d v="2025-03-19T07:54:37" u="1"/>
        <d v="2025-03-22T08:57:46" u="1"/>
        <d v="2025-03-28T07:53:25" u="1"/>
        <d v="2025-03-29T08:11:44" u="1"/>
        <d v="2025-03-22T08:08:19" u="1"/>
        <d v="2025-03-27T09:00:02" u="1"/>
        <d v="2025-04-03T08:20:13" u="1"/>
        <d v="2025-04-03T09:11:11" u="1"/>
        <d v="2025-04-03T09:16:19" u="1"/>
        <d v="2025-04-03T09:19:12" u="1"/>
        <d v="2025-03-29T07:19:53" u="1"/>
        <d v="2025-03-26T09:40:34" u="1"/>
        <d v="2025-03-21T07:40:08" u="1"/>
        <d v="2025-04-05T07:58:32" u="1"/>
        <d v="2025-04-06T08:16:54" u="1"/>
        <d v="2025-04-12T08:18:00" u="1"/>
        <d v="2025-04-18T07:50:26" u="1"/>
        <d v="2025-04-26T07:44:17" u="1"/>
        <d v="2025-04-27T08:12:39" u="1"/>
        <d v="2025-03-28T10:45:27" u="1"/>
        <d v="2025-02-28T00:00:00" u="1"/>
        <d v="2024-11-04T00:00:00" u="1"/>
        <d v="2025-01-17T00:00:00" u="1"/>
        <d v="2025-02-24T00:00:00" u="1"/>
        <d v="2025-03-04T00:00:00" u="1"/>
        <d v="2025-01-06T00:00:00" u="1"/>
        <d v="2025-01-18T00:00:00" u="1"/>
        <d v="2024-10-17T00:00:00" u="1"/>
        <d v="2025-02-22T00:00:00" u="1"/>
        <d v="2025-02-18T00:00:00" u="1"/>
        <d v="2024-12-27T00:00:00" u="1"/>
        <d v="2025-02-04T00:00:00" u="1"/>
        <d v="2025-01-12T00:00:00" u="1"/>
        <d v="2025-01-19T00:00:00" u="1"/>
        <d v="2025-02-01T00:00:00" u="1"/>
        <d v="2025-01-30T00:00:00" u="1"/>
        <d v="2025-01-16T00:00:00" u="1"/>
        <d v="2024-12-26T00:00:00" u="1"/>
        <d v="2024-12-26T07:46:23" u="1"/>
        <d v="2025-02-27T08:03:33" u="1"/>
        <d v="2025-02-27T08:26:04" u="1"/>
        <d v="2025-02-27T08:35:02" u="1"/>
        <d v="2025-02-28T07:47:58" u="1"/>
        <d v="2025-02-28T08:03:45" u="1"/>
        <d v="2025-02-28T08:12:51" u="1"/>
        <d v="2025-03-01T06:39:04" u="1"/>
        <d v="2025-03-02T08:11:00" u="1"/>
        <d v="2025-03-03T07:09:32" u="1"/>
        <d v="2025-03-03T07:16:30" u="1"/>
        <d v="2025-03-03T08:11:12" u="1"/>
        <d v="2025-03-05T06:16:16" u="1"/>
        <d v="2025-03-05T06:20:02" u="1"/>
        <d v="2025-03-05T08:09:32" u="1"/>
        <d v="2025-03-06T06:58:58" u="1"/>
        <d v="2025-03-06T07:49:27" u="1"/>
        <d v="2025-03-07T07:03:12" u="1"/>
        <d v="2025-03-07T07:09:12" u="1"/>
        <d v="2025-03-07T07:30:27" u="1"/>
        <d v="2025-03-08T06:05:01" u="1"/>
        <d v="2025-03-09T07:59:47" u="1"/>
        <d v="2025-03-09T09:22:28" u="1"/>
        <d v="2025-03-10T07:51:56" u="1"/>
        <d v="2025-03-10T07:54:50" u="1"/>
        <d v="2025-03-12T07:03:29" u="1"/>
        <d v="2025-03-13T06:42:22" u="1"/>
        <d v="2025-03-13T07:13:33" u="1"/>
        <d v="2025-03-14T07:58:19" u="1"/>
        <d v="2025-03-14T08:08:40" u="1"/>
        <d v="2025-03-15T08:15:38" u="1"/>
        <d v="2025-03-16T07:09:26" u="1"/>
        <d v="2025-03-16T07:15:03" u="1"/>
        <d v="2025-03-17T07:39:30" u="1"/>
        <d v="2025-03-17T07:50:10" u="1"/>
        <d v="2025-03-17T08:22:08" u="1"/>
        <d v="2025-03-17T08:41:10" u="1"/>
        <d v="2025-03-19T07:55:57" u="1"/>
        <d v="2025-03-19T08:32:23" u="1"/>
        <d v="2025-03-19T08:36:47" u="1"/>
        <d v="2025-03-19T08:41:49" u="1"/>
        <d v="2025-03-19T08:43:56" u="1"/>
        <d v="2025-03-19T08:44:55" u="1"/>
        <d v="2025-03-20T08:35:29" u="1"/>
        <d v="2025-03-22T08:15:26" u="1"/>
        <d v="2025-03-23T07:47:50" u="1"/>
        <d v="2025-03-23T08:21:01" u="1"/>
        <d v="2025-03-24T07:15:58" u="1"/>
        <d v="2025-02-26T12:05:21" u="1"/>
        <d v="2025-03-05T08:35:23" u="1"/>
        <d v="2025-03-05T08:55:31" u="1"/>
        <d v="2025-03-12T08:38:44" u="1"/>
        <d v="2025-03-13T09:14:39" u="1"/>
        <d v="2025-03-19T07:43:49" u="1"/>
        <d v="2025-03-22T06:57:40" u="1"/>
        <d v="2025-03-26T07:29:32" u="1"/>
        <d v="2025-03-01T07:33:06" u="1"/>
        <d v="2025-03-04T09:17:37" u="1"/>
        <d v="2025-03-05T07:57:09" u="1"/>
        <d v="2025-03-04T11:41:02" u="1"/>
        <d v="2025-03-04T11:42:41" u="1"/>
        <d v="2025-02-19T08:10:17" u="1"/>
        <d v="2025-02-21T08:14:16" u="1"/>
        <d v="2025-02-23T07:39:15" u="1"/>
        <d v="2025-02-26T08:01:11" u="1"/>
        <d v="2025-02-27T08:00:18" u="1"/>
        <d v="2025-03-02T08:17:38" u="1"/>
        <d v="2025-03-08T08:11:47" u="1"/>
        <d v="2025-03-12T06:52:17" u="1"/>
        <d v="2025-03-15T09:05:50" u="1"/>
        <d v="2025-03-15T09:10:13" u="1"/>
        <d v="2025-03-16T08:09:12" u="1"/>
        <d v="2025-03-05T08:28:08" u="1"/>
        <d v="2025-03-03T07:15:32" u="1"/>
        <d v="2024-11-04T08:32:25" u="1"/>
        <d v="2024-11-04T08:35:22" u="1"/>
        <d v="2025-01-17T12:23:33" u="1"/>
        <d v="2025-03-14T11:17:03" u="1"/>
        <d v="2025-03-14T11:20:41" u="1"/>
        <d v="2025-03-14T11:25:05" u="1"/>
        <d v="2025-03-22T09:59:01" u="1"/>
        <d v="2025-03-22T09:59:54" u="1"/>
        <d v="2025-03-22T10:01:14" u="1"/>
        <d v="2025-03-23T11:55:45" u="1"/>
        <d v="2025-03-23T12:05:55" u="1"/>
        <d v="2025-03-23T12:37:14" u="1"/>
        <d v="2025-03-28T04:35:25" u="1"/>
        <d v="2025-03-28T04:45:59" u="1"/>
        <d v="2025-03-28T04:53:57" u="1"/>
        <d v="2025-03-28T04:54:49" u="1"/>
        <d v="2025-03-28T10:15:16" u="1"/>
        <d v="2025-03-28T10:50:31" u="1"/>
        <d v="2025-03-30T15:16:44" u="1"/>
        <d v="2025-02-27T08:15:51" u="1"/>
        <d v="2025-03-01T09:27:30" u="1"/>
        <d v="2025-02-28T08:08:28" u="1"/>
        <d v="2025-02-28T08:14:31" u="1"/>
        <d v="2025-03-12T07:08:25" u="1"/>
        <d v="2025-03-14T11:40:54" u="1"/>
        <d v="2025-03-20T07:31:50" u="1"/>
        <d v="2025-03-02T06:46:24" u="1"/>
        <d v="2025-03-05T08:46:40" u="1"/>
        <d v="2025-03-06T09:07:27" u="1"/>
        <d v="2025-03-08T07:24:45" u="1"/>
        <d v="2025-03-26T07:58:18" u="1"/>
        <d v="2025-02-17T09:06:27" u="1"/>
        <d v="2025-02-19T10:30:52" u="1"/>
        <d v="2025-02-24T07:56:37" u="1"/>
        <d v="2025-02-27T09:36:54" u="1"/>
        <d v="2025-03-02T08:58:12" u="1"/>
        <d v="2025-03-05T08:13:54" u="1"/>
        <d v="2025-03-05T08:21:00" u="1"/>
        <d v="2025-03-05T08:33:22" u="1"/>
        <d v="2025-03-10T07:45:16" u="1"/>
        <d v="2025-03-10T08:01:12" u="1"/>
        <d v="2025-03-12T08:27:22" u="1"/>
        <d v="2025-03-12T08:28:33" u="1"/>
        <d v="2025-03-17T07:26:29" u="1"/>
        <d v="2025-03-17T07:28:13" u="1"/>
        <d v="2025-02-28T08:06:09" u="1"/>
        <d v="2025-03-05T06:24:24" u="1"/>
        <d v="2025-03-07T07:52:48" u="1"/>
        <d v="2025-03-14T08:05:36" u="1"/>
        <d v="2025-03-22T06:50:33" u="1"/>
        <d v="2025-02-18T09:35:49" u="1"/>
        <d v="2025-02-26T09:44:32" u="1"/>
        <d v="2025-03-04T08:22:49" u="1"/>
        <d v="2025-03-14T08:08:04" u="1"/>
        <d v="2025-03-28T07:29:58" u="1"/>
        <d v="2025-02-24T08:35:01" u="1"/>
        <d v="2025-03-01T08:38:26" u="1"/>
        <d v="2025-03-03T09:18:34" u="1"/>
        <d v="2025-03-08T08:44:22" u="1"/>
        <d v="2025-03-12T07:01:17" u="1"/>
        <d v="2025-03-04T06:29:53" u="1"/>
        <d v="2025-03-13T06:41:08" u="1"/>
        <d v="2025-03-15T06:34:54" u="1"/>
        <d v="2025-03-20T08:31:04" u="1"/>
        <d v="2025-03-23T07:22:26" u="1"/>
        <d v="2025-03-29T07:36:36" u="1"/>
        <d v="2025-03-05T08:44:04" u="1"/>
        <d v="2025-03-01T07:38:47" u="1"/>
        <d v="2025-03-11T06:31:35" u="1"/>
        <d v="2025-03-16T07:15:04" u="1"/>
        <d v="2025-03-17T08:21:32" u="1"/>
        <d v="2025-03-19T13:53:21" u="1"/>
        <d v="2025-03-23T07:30:10" u="1"/>
        <d v="2025-03-24T07:09:56" u="1"/>
        <d v="2025-03-31T07:36:57" u="1"/>
        <d v="2025-04-02T07:21:37" u="1"/>
        <d v="2025-03-07T07:35:47" u="1"/>
        <d v="2025-01-17T15:16:29" u="1"/>
        <d v="2025-02-22T08:38:11" u="1"/>
        <d v="2025-02-22T08:40:11" u="1"/>
        <d v="2025-02-22T08:42:40" u="1"/>
        <d v="2025-03-01T08:04:10" u="1"/>
        <d v="2025-03-01T08:09:48" u="1"/>
        <d v="2025-03-01T08:15:09" u="1"/>
        <d v="2025-03-01T08:19:04" u="1"/>
        <d v="2025-03-01T08:21:50" u="1"/>
        <d v="2025-03-01T08:25:31" u="1"/>
        <d v="2025-03-01T08:28:09" u="1"/>
        <d v="2025-03-08T07:40:00" u="1"/>
        <d v="2025-03-08T08:25:46" u="1"/>
        <d v="2025-03-08T08:32:40" u="1"/>
        <d v="2025-03-15T07:02:41" u="1"/>
        <d v="2025-03-07T11:10:02" u="1"/>
        <d v="2025-03-05T07:59:29" u="1"/>
        <d v="2025-03-02T06:52:37" u="1"/>
        <d v="2024-12-27T07:53:13" u="1"/>
        <d v="2025-01-06T09:25:38" u="1"/>
        <d v="2025-01-17T11:15:20" u="1"/>
        <d v="2025-01-18T09:04:36" u="1"/>
        <d v="2025-01-25T08:43:26" u="1"/>
        <d v="2025-03-14T07:04:02" u="1"/>
        <d v="2025-03-16T08:16:52" u="1"/>
        <d v="2025-03-21T06:59:02" u="1"/>
        <d v="2025-03-23T07:56:33" u="1"/>
        <d v="2025-03-12T09:52:48" u="1"/>
        <d v="2025-03-19T07:21:15" u="1"/>
        <d v="2025-02-23T08:46:03" u="1"/>
        <d v="2025-02-28T08:22:56" u="1"/>
        <d v="2025-03-01T07:57:09" u="1"/>
        <d v="2025-03-03T07:58:01" u="1"/>
        <d v="2025-03-05T08:47:51" u="1"/>
        <d v="2025-03-07T07:49:50" u="1"/>
        <d v="2025-03-09T07:28:10" u="1"/>
        <d v="2025-03-10T07:23:59" u="1"/>
        <d v="2025-03-12T06:47:30" u="1"/>
        <d v="2025-03-13T15:34:23" u="1"/>
        <d v="2025-03-15T14:39:16" u="1"/>
        <d v="2025-03-15T14:44:14" u="1"/>
        <d v="2025-03-17T10:39:49" u="1"/>
        <d v="2025-03-17T10:41:54" u="1"/>
        <d v="2025-03-19T14:31:16" u="1"/>
        <d v="2025-03-19T14:53:23" u="1"/>
        <d v="2025-03-21T05:02:47" u="1"/>
        <d v="2025-03-22T14:35:18" u="1"/>
        <d v="2025-03-24T09:48:44" u="1"/>
        <d v="2025-03-27T07:04:24" u="1"/>
        <d v="2025-03-04T08:23:47" u="1"/>
        <d v="2025-02-20T07:23:15" u="1"/>
        <d v="2025-02-23T08:12:57" u="1"/>
        <d v="2025-02-26T08:42:25" u="1"/>
        <d v="2025-03-06T07:14:44" u="1"/>
        <d v="2025-03-15T09:06:28" u="1"/>
        <d v="2025-02-27T08:06:39" u="1"/>
        <d v="2025-03-05T06:56:31" u="1"/>
        <d v="2025-03-06T06:57:55" u="1"/>
        <d v="2025-03-12T07:09:49" u="1"/>
        <d v="2025-03-13T06:36:38" u="1"/>
        <d v="2025-03-14T07:24:56" u="1"/>
        <d v="2025-03-19T08:02:55" u="1"/>
        <d v="2025-03-20T08:03:51" u="1"/>
        <d v="2025-03-23T07:33:24" u="1"/>
        <d v="2025-03-13T07:50:51" u="1"/>
        <d v="2025-03-13T08:55:54" u="1"/>
        <d v="2025-03-13T08:57:21" u="1"/>
        <d v="2025-03-14T08:48:48" u="1"/>
        <d v="2025-03-15T07:32:54" u="1"/>
        <d v="2025-03-15T07:43:44" u="1"/>
        <d v="2025-03-15T07:56:28" u="1"/>
        <d v="2025-03-17T08:20:17" u="1"/>
        <d v="2025-03-17T08:22:44" u="1"/>
        <d v="2025-03-17T08:35:10" u="1"/>
        <d v="2025-03-17T08:47:21" u="1"/>
        <d v="2025-03-17T09:33:20" u="1"/>
        <d v="2025-03-19T06:47:33" u="1"/>
        <d v="2025-03-19T06:56:06" u="1"/>
        <d v="2025-03-20T06:40:40" u="1"/>
        <d v="2025-03-20T06:45:21" u="1"/>
        <d v="2025-03-20T07:51:09" u="1"/>
        <d v="2025-03-20T08:02:50" u="1"/>
        <d v="2025-03-20T08:21:00" u="1"/>
        <d v="2025-03-22T06:45:33" u="1"/>
        <d v="2025-03-22T06:46:48" u="1"/>
        <d v="2025-03-22T06:47:45" u="1"/>
        <d v="2025-03-22T07:35:36" u="1"/>
        <d v="2025-03-22T07:43:18" u="1"/>
        <d v="2025-03-22T07:46:29" u="1"/>
        <d v="2025-03-23T06:50:14" u="1"/>
        <d v="2025-03-23T07:15:55" u="1"/>
        <d v="2025-03-24T07:11:09" u="1"/>
        <d v="2025-03-24T07:54:14" u="1"/>
        <d v="2025-03-27T06:37:09" u="1"/>
        <d v="2025-03-27T07:14:48" u="1"/>
        <d v="2025-03-27T08:10:18" u="1"/>
        <d v="2025-03-28T07:19:30" u="1"/>
        <d v="2025-03-28T07:26:38" u="1"/>
        <d v="2025-03-29T07:20:04" u="1"/>
        <d v="2025-03-29T07:22:57" u="1"/>
        <d v="2025-03-29T08:32:42" u="1"/>
        <d v="2025-03-30T06:31:31" u="1"/>
        <d v="2025-03-30T07:45:22" u="1"/>
        <d v="2025-03-30T09:36:45" u="1"/>
        <d v="2025-03-31T11:38:26" u="1"/>
        <d v="2025-03-31T11:39:17" u="1"/>
        <d v="2025-03-31T11:40:57" u="1"/>
        <d v="2025-04-03T07:07:08" u="1"/>
        <d v="2025-04-03T08:16:09" u="1"/>
        <d v="2025-04-03T08:18:08" u="1"/>
        <d v="2025-03-04T07:12:15" u="1"/>
        <d v="2025-03-04T11:46:16" u="1"/>
        <d v="2025-02-04T09:12:52" u="1"/>
        <d v="2025-03-05T08:34:40" u="1"/>
        <d v="2025-02-17T08:07:37" u="1"/>
        <d v="2025-03-17T07:10:07" u="1"/>
        <d v="2025-03-20T07:17:27" u="1"/>
        <d v="2025-03-04T07:49:19" u="1"/>
        <d v="2025-03-05T06:30:30" u="1"/>
        <d v="2025-03-06T07:39:00" u="1"/>
        <d v="2025-03-07T07:47:59" u="1"/>
        <d v="2025-03-08T06:33:08" u="1"/>
        <d v="2025-03-11T08:20:36" u="1"/>
        <d v="2024-10-17T20:31:49" u="1"/>
        <d v="2024-11-01T11:21:10" u="1"/>
        <d v="2025-02-27T09:05:25" u="1"/>
        <d v="2025-02-28T07:40:44" u="1"/>
        <d v="2025-03-06T09:07:42" u="1"/>
        <d v="2025-03-06T09:16:55" u="1"/>
        <d v="2025-03-03T08:18:25" u="1"/>
        <d v="2025-03-17T10:11:49" u="1"/>
        <d v="2025-03-24T06:33:46" u="1"/>
        <d v="2025-02-28T08:26:44" u="1"/>
        <d v="2025-01-12T08:11:52" u="1"/>
        <d v="2025-01-19T10:07:45" u="1"/>
        <d v="2025-02-22T07:52:35" u="1"/>
        <d v="2025-02-26T08:13:26" u="1"/>
        <d v="2025-02-27T07:57:29" u="1"/>
        <d v="2025-02-28T07:45:55" u="1"/>
        <d v="2025-03-01T07:20:11" u="1"/>
        <d v="2025-03-02T08:32:34" u="1"/>
        <d v="2025-03-05T06:41:46" u="1"/>
        <d v="2025-03-09T07:06:56" u="1"/>
        <d v="2025-03-08T08:39:18" u="1"/>
        <d v="2025-03-08T18:12:40" u="1"/>
        <d v="2025-03-05T07:18:26" u="1"/>
        <d v="2025-03-02T07:41:36" u="1"/>
        <d v="2025-02-26T07:38:56" u="1"/>
        <d v="2025-02-26T07:44:20" u="1"/>
        <d v="2025-02-26T07:47:35" u="1"/>
        <d v="2025-02-26T07:49:31" u="1"/>
        <d v="2025-03-22T07:26:34" u="1"/>
        <d v="2025-03-27T07:39:31" u="1"/>
        <d v="2025-03-27T08:06:05" u="1"/>
        <d v="2025-03-31T09:11:10" u="1"/>
        <d v="2025-02-01T09:55:59" u="1"/>
        <d v="2025-02-26T08:50:11" u="1"/>
        <d v="2025-02-28T07:29:25" u="1"/>
        <d v="2025-03-01T07:25:46" u="1"/>
        <d v="2025-03-01T07:35:43" u="1"/>
        <d v="2025-03-02T09:07:32" u="1"/>
        <d v="2025-03-05T07:43:46" u="1"/>
        <d v="2025-03-08T07:38:36" u="1"/>
        <d v="2025-03-12T08:27:42" u="1"/>
        <d v="2025-03-15T07:54:35" u="1"/>
        <d v="2025-03-19T08:03:40" u="1"/>
        <d v="2025-03-02T08:40:06" u="1"/>
        <d v="2025-03-06T06:47:34" u="1"/>
        <d v="2025-03-07T07:28:50" u="1"/>
        <d v="2025-03-08T07:22:40" u="1"/>
        <d v="2025-03-09T11:55:15" u="1"/>
        <d v="2025-03-12T07:23:15" u="1"/>
        <d v="2025-02-09T08:36:31" u="1"/>
        <d v="2025-03-01T07:10:37" u="1"/>
        <d v="2025-03-12T06:32:04" u="1"/>
        <d v="2025-03-16T06:51:28" u="1"/>
        <d v="2025-02-28T07:35:00" u="1"/>
        <d v="2025-03-02T08:29:17" u="1"/>
        <d v="2025-03-07T06:57:12" u="1"/>
        <d v="2025-03-07T08:09:23" u="1"/>
        <d v="2025-03-08T07:02:04" u="1"/>
        <d v="2025-03-06T07:08:57" u="1"/>
        <d v="2025-03-14T08:26:54" u="1"/>
        <d v="2025-03-22T06:09:50" u="1"/>
        <d v="2025-03-01T06:37:54" u="1"/>
        <d v="2025-03-06T07:12:28" u="1"/>
        <d v="2025-03-06T08:25:54" u="1"/>
        <d v="2025-03-11T09:51:59" u="1"/>
        <d v="2025-02-27T06:44:22" u="1"/>
        <d v="2025-03-05T07:42:29" u="1"/>
        <d v="2025-03-04T07:03:34" u="1"/>
        <d v="2025-03-02T09:48:48" u="1"/>
        <d v="2025-03-04T09:10:50" u="1"/>
        <d v="2025-03-19T08:07:35" u="1"/>
        <d v="2025-03-20T06:50:34" u="1"/>
        <d v="2025-03-22T07:41:16" u="1"/>
        <d v="2025-03-24T08:25:47" u="1"/>
        <d v="2025-03-26T07:57:09" u="1"/>
        <d v="2025-03-29T07:20:59" u="1"/>
        <d v="2025-03-30T06:35:30" u="1"/>
        <d v="2025-04-02T06:43:49" u="1"/>
        <d v="2025-03-01T08:40:59" u="1"/>
        <d v="2025-03-05T10:10:46" u="1"/>
        <d v="2025-03-05T10:26:44" u="1"/>
        <d v="2025-03-06T08:26:37" u="1"/>
        <d v="2025-03-06T08:56:01" u="1"/>
        <d v="2025-03-12T07:26:14" u="1"/>
        <d v="2025-03-13T09:00:22" u="1"/>
        <d v="2025-03-17T07:50:27" u="1"/>
        <d v="2025-03-20T06:29:44" u="1"/>
        <d v="2025-03-24T07:00:01" u="1"/>
        <d v="2025-03-26T07:56:16" u="1"/>
        <d v="2025-03-27T06:49:16" u="1"/>
        <d v="2025-03-02T07:27:18" u="1"/>
        <d v="2025-03-04T07:29:09" u="1"/>
        <d v="2025-03-04T09:19:55" u="1"/>
        <d v="2025-01-30T08:14:52" u="1"/>
        <d v="2025-02-20T07:36:06" u="1"/>
        <d v="2025-02-22T09:26:17" u="1"/>
        <d v="2025-02-22T09:28:49" u="1"/>
        <d v="2025-03-01T07:47:00" u="1"/>
        <d v="2025-03-19T07:09:59" u="1"/>
        <d v="2025-03-21T08:05:12" u="1"/>
        <d v="2025-03-21T08:07:31" u="1"/>
        <d v="2025-03-23T06:35:33" u="1"/>
        <d v="2025-03-11T07:04:07" u="1"/>
        <d v="2025-03-12T07:28:35" u="1"/>
        <d v="2025-03-15T07:20:41" u="1"/>
        <d v="2025-03-19T07:24:41" u="1"/>
        <d v="2025-03-01T07:45:02" u="1"/>
        <d v="2025-03-02T08:57:51" u="1"/>
        <d v="2025-03-04T07:26:25" u="1"/>
        <d v="2025-03-05T07:39:27" u="1"/>
        <d v="2025-03-09T07:44:03" u="1"/>
        <d v="2025-03-11T07:27:39" u="1"/>
        <d v="2025-03-14T07:00:51" u="1"/>
        <d v="2025-03-16T11:24:02" u="1"/>
        <d v="2025-03-18T07:31:56" u="1"/>
        <d v="2025-03-11T07:10:53" u="1"/>
        <d v="2025-03-12T07:19:28" u="1"/>
        <d v="2025-03-18T07:51:15" u="1"/>
        <d v="2025-03-18T08:56:38" u="1"/>
        <d v="2025-02-27T08:10:11" u="1"/>
        <d v="2025-02-28T06:54:29" u="1"/>
        <d v="2025-03-03T07:30:47" u="1"/>
        <d v="2025-03-03T08:18:54" u="1"/>
        <d v="2025-03-03T08:10:02" u="1"/>
        <d v="2025-03-05T08:07:16" u="1"/>
        <d v="2025-03-07T06:57:48" u="1"/>
        <d v="2025-03-09T08:51:28" u="1"/>
        <d v="2025-03-10T08:16:05" u="1"/>
        <d v="2025-03-12T07:59:07" u="1"/>
        <d v="2025-03-14T07:23:59" u="1"/>
        <d v="2025-03-16T07:03:10" u="1"/>
        <d v="2025-03-17T08:34:17" u="1"/>
        <d v="2025-03-19T06:27:09" u="1"/>
        <d v="2025-03-21T08:55:28" u="1"/>
        <d v="2025-03-23T06:49:47" u="1"/>
        <d v="2025-02-27T09:13:02" u="1"/>
        <d v="2025-02-27T09:14:18" u="1"/>
        <d v="2025-02-27T11:05:29" u="1"/>
        <d v="2025-02-28T07:42:33" u="1"/>
        <d v="2025-03-04T07:41:43" u="1"/>
        <d v="2025-03-09T08:08:16" u="1"/>
        <d v="2025-03-14T06:37:29" u="1"/>
        <d v="2025-03-05T06:49:13" u="1"/>
        <d v="2025-03-06T07:48:29" u="1"/>
        <d v="2024-12-12T09:24:43" u="1"/>
        <d v="2025-01-01T08:56:55" u="1"/>
        <d v="2025-01-16T10:50:21" u="1"/>
        <d v="2025-01-16T10:54:53" u="1"/>
        <d v="2025-03-12T07:38:22" u="1"/>
        <d v="2025-03-24T07:02:38" u="1"/>
        <d v="2025-03-30T07:26:53" u="1"/>
        <d v="2025-03-31T08:40:28" u="1"/>
        <d v="2025-04-02T08:57:37" u="1"/>
        <d v="2025-03-08T06:51:54" u="1"/>
        <d v="2025-03-19T07:20:34" u="1"/>
        <d v="2025-03-17T08:43:19" u="1"/>
        <d v="2025-03-21T07:17:51" u="1"/>
        <d v="2025-03-23T06:32:01" u="1"/>
        <d v="2025-03-23T06:33:19" u="1"/>
        <d v="2025-03-24T06:32:15" u="1"/>
        <d v="2025-03-24T06:55:05" u="1"/>
        <d v="2025-03-26T06:41:46" u="1"/>
        <d v="2025-03-26T06:51:51" u="1"/>
        <d v="2025-03-27T07:49:57" u="1"/>
        <d v="2025-03-30T07:15:38" u="1"/>
        <d v="2025-03-31T07:00:33" u="1"/>
        <d v="2025-03-13T07:54:02" u="1"/>
        <d v="2025-03-13T08:07:22" u="1"/>
        <d v="2025-03-13T08:14:59" u="1"/>
        <d v="2025-03-13T08:43:43" u="1"/>
        <d v="2025-03-13T08:51:25" u="1"/>
        <d v="2025-03-13T09:01:43" u="1"/>
        <d v="2025-03-13T09:18:25" u="1"/>
        <d v="2025-03-14T08:04:00" u="1"/>
        <d v="2025-03-14T08:53:01" u="1"/>
        <d v="2025-03-14T08:54:04" u="1"/>
        <d v="2025-03-15T07:37:05" u="1"/>
        <d v="2025-03-15T07:42:15" u="1"/>
        <d v="2025-03-15T07:52:52" u="1"/>
        <d v="2025-03-15T07:57:38" u="1"/>
        <d v="2025-03-15T08:01:11" u="1"/>
        <d v="2025-03-15T08:03:33" u="1"/>
        <d v="2025-03-15T08:04:55" u="1"/>
        <d v="2025-03-16T07:58:54" u="1"/>
        <d v="2025-03-16T08:01:05" u="1"/>
        <d v="2025-03-16T08:03:27" u="1"/>
        <d v="2025-03-16T09:22:53" u="1"/>
        <d v="2025-03-17T07:35:03" u="1"/>
        <d v="2025-03-17T08:15:23" u="1"/>
        <d v="2025-03-17T09:17:00" u="1"/>
        <d v="2025-03-17T10:14:43" u="1"/>
        <d v="2025-03-17T10:31:38" u="1"/>
        <d v="2025-03-19T06:31:53" u="1"/>
        <d v="2025-03-19T06:40:30" u="1"/>
        <d v="2025-03-19T07:07:58" u="1"/>
        <d v="2025-03-19T07:56:25" u="1"/>
        <d v="2025-03-19T08:06:07" u="1"/>
        <d v="2025-03-19T08:10:35" u="1"/>
        <d v="2025-03-20T06:28:22" u="1"/>
        <d v="2025-03-20T06:38:40" u="1"/>
        <d v="2025-03-20T07:04:16" u="1"/>
        <d v="2025-03-20T07:07:21" u="1"/>
        <d v="2025-03-21T06:58:47" u="1"/>
        <d v="2025-03-21T07:07:25" u="1"/>
        <d v="2025-03-21T07:08:43" u="1"/>
        <d v="2025-03-21T07:12:07" u="1"/>
        <d v="2025-03-21T07:13:17" u="1"/>
        <d v="2025-03-22T06:28:37" u="1"/>
        <d v="2025-03-22T06:51:29" u="1"/>
        <d v="2025-03-22T06:56:09" u="1"/>
        <d v="2025-03-22T07:09:41" u="1"/>
        <d v="2025-03-22T07:30:59" u="1"/>
        <d v="2025-03-22T07:45:19" u="1"/>
        <d v="2025-03-23T06:27:46" u="1"/>
        <d v="2025-03-23T06:29:37" u="1"/>
        <d v="2025-03-23T06:46:25" u="1"/>
        <d v="2025-03-23T07:04:33" u="1"/>
        <d v="2025-03-23T07:06:25" u="1"/>
        <d v="2025-03-23T07:07:57" u="1"/>
        <d v="2025-03-24T06:56:27" u="1"/>
        <d v="2025-03-24T06:58:10" u="1"/>
        <d v="2025-03-24T07:37:21" u="1"/>
        <d v="2025-03-24T07:38:31" u="1"/>
        <d v="2025-03-24T07:49:08" u="1"/>
        <d v="2025-03-24T07:56:02" u="1"/>
        <d v="2025-03-24T08:00:56" u="1"/>
        <d v="2025-03-26T06:37:24" u="1"/>
        <d v="2025-03-26T06:39:05" u="1"/>
        <d v="2025-03-26T06:54:17" u="1"/>
        <d v="2025-03-26T06:55:44" u="1"/>
        <d v="2025-03-26T07:35:08" u="1"/>
        <d v="2025-03-26T08:20:07" u="1"/>
        <d v="2025-03-27T06:38:47" u="1"/>
        <d v="2025-03-27T06:50:49" u="1"/>
        <d v="2025-03-27T06:52:17" u="1"/>
        <d v="2025-03-27T08:13:43" u="1"/>
        <d v="2025-03-28T07:00:01" u="1"/>
        <d v="2025-03-28T07:06:07" u="1"/>
        <d v="2025-03-28T07:09:57" u="1"/>
        <d v="2025-03-28T07:14:16" u="1"/>
        <d v="2025-03-28T07:22:21" u="1"/>
        <d v="2025-03-28T07:24:24" u="1"/>
        <d v="2025-03-29T07:24:24" u="1"/>
        <d v="2025-03-29T07:31:26" u="1"/>
        <d v="2025-03-29T07:35:25" u="1"/>
        <d v="2025-03-29T08:22:10" u="1"/>
        <d v="2025-03-29T08:43:22" u="1"/>
        <d v="2025-03-30T06:49:22" u="1"/>
        <d v="2025-03-30T07:00:00" u="1"/>
        <d v="2025-03-30T07:21:56" u="1"/>
        <d v="2025-03-30T07:52:31" u="1"/>
        <d v="2025-03-31T06:52:58" u="1"/>
        <d v="2025-03-31T06:54:56" u="1"/>
        <d v="2025-03-31T07:23:25" u="1"/>
        <d v="2025-03-31T07:25:12" u="1"/>
        <d v="2025-03-31T07:44:17" u="1"/>
        <d v="2025-03-31T11:42:54" u="1"/>
        <d v="2025-04-02T06:47:46" u="1"/>
        <d v="2025-04-02T07:07:34" u="1"/>
        <d v="2025-04-02T07:14:27" u="1"/>
        <d v="2025-04-02T07:19:27" u="1"/>
        <d v="2025-04-02T07:46:46" u="1"/>
        <d v="2025-04-02T08:31:57" u="1"/>
        <d v="2025-04-02T08:44:28" u="1"/>
        <d v="2025-04-03T07:08:19" u="1"/>
        <d v="2025-04-03T07:09:49" u="1"/>
        <d v="2025-04-03T07:13:41" u="1"/>
        <d v="2025-04-03T08:13:48" u="1"/>
        <d v="2025-04-03T08:20:03" u="1"/>
        <d v="2025-02-26T07:28:08" u="1"/>
        <d v="2025-02-26T08:50:56" u="1"/>
        <d v="2025-03-01T06:48:55" u="1"/>
        <d v="2025-03-11T06:30:53" u="1"/>
        <d v="2025-03-11T06:33:33" u="1"/>
        <d v="2025-03-11T09:09:45" u="1"/>
        <d v="2025-03-11T09:28:00" u="1"/>
        <d v="2025-03-01T07:34:45" u="1"/>
        <d v="2025-03-11T06:54:32" u="1"/>
        <d v="2025-03-05T08:21:35" u="1"/>
        <d v="2025-03-15T07:50:42" u="1"/>
        <d v="2025-03-22T07:47:57" u="1"/>
        <d v="2025-03-23T07:09:13" u="1"/>
        <d v="2025-03-29T07:18:11" u="1"/>
        <d v="2025-03-30T07:08:03" u="1"/>
        <d v="2025-03-04T11:03:23" u="1"/>
        <d v="2025-02-14T00:00:00" u="1"/>
        <d v="2025-02-25T00:00:00" u="1"/>
        <d v="2025-02-11T00:00:00" u="1"/>
        <d v="2025-01-22T00:00:00" u="1"/>
        <d v="2025-01-23T00:00:00" u="1"/>
        <d v="2025-01-26T00:00:00" u="1"/>
        <d v="2025-02-07T00:00:00" u="1"/>
        <d v="2025-02-10T00:00:00" u="1"/>
        <d v="2025-01-28T00:00:00" u="1"/>
        <d v="2025-01-05T00:00:00" u="1"/>
        <d v="2025-01-31T00:00:00" u="1"/>
        <d v="2025-01-01T10:39:17" u="1"/>
        <d v="2025-01-19T09:45:40" u="1"/>
        <d v="2025-01-22T08:14:24" u="1"/>
        <d v="2025-01-22T09:09:02" u="1"/>
        <d v="2025-01-23T06:37:37" u="1"/>
        <d v="2025-01-26T06:46:51" u="1"/>
        <d v="2025-01-26T06:49:06" u="1"/>
        <d v="2025-01-26T07:14:14" u="1"/>
        <d v="2025-01-26T08:09:44" u="1"/>
        <d v="2025-01-27T06:28:38" u="1"/>
        <d v="2025-01-27T06:29:19" u="1"/>
        <d v="2025-01-27T07:16:06" u="1"/>
        <d v="2025-02-03T06:24:16" u="1"/>
        <d v="2025-02-03T06:26:14" u="1"/>
        <d v="2025-02-03T06:28:20" u="1"/>
        <d v="2025-02-03T06:35:37" u="1"/>
        <d v="2025-02-03T06:39:16" u="1"/>
        <d v="2025-02-03T07:18:20" u="1"/>
        <d v="2025-02-03T08:28:45" u="1"/>
        <d v="2025-02-06T07:14:07" u="1"/>
        <d v="2025-02-06T08:01:49" u="1"/>
        <d v="2025-02-06T09:36:28" u="1"/>
        <d v="2025-02-07T10:30:28" u="1"/>
        <d v="2025-02-07T10:34:37" u="1"/>
        <d v="2025-02-07T10:36:16" u="1"/>
        <d v="2025-02-08T08:27:50" u="1"/>
        <d v="2025-02-08T08:39:23" u="1"/>
        <d v="2025-02-08T08:49:46" u="1"/>
        <d v="2025-02-08T09:36:53" u="1"/>
        <d v="2025-02-09T07:34:09" u="1"/>
        <d v="2025-02-10T07:57:39" u="1"/>
        <d v="2025-02-10T08:00:55" u="1"/>
        <d v="2025-02-10T07:51:42" u="1"/>
        <d v="2025-02-12T07:15:58" u="1"/>
        <d v="2025-02-12T07:40:51" u="1"/>
        <d v="2025-02-12T09:09:47" u="1"/>
        <d v="2025-02-13T06:31:12" u="1"/>
        <d v="2025-02-13T07:15:34" u="1"/>
        <d v="2025-02-13T07:27:01" u="1"/>
        <d v="2025-02-13T07:28:39" u="1"/>
        <d v="2025-02-13T08:06:51" u="1"/>
        <d v="2025-02-14T07:09:31" u="1"/>
        <d v="2025-02-15T06:58:50" u="1"/>
        <d v="2025-02-15T07:00:34" u="1"/>
        <d v="2025-02-15T07:50:34" u="1"/>
        <d v="2025-02-16T06:53:09" u="1"/>
        <d v="2025-02-16T07:04:46" u="1"/>
        <d v="2025-02-17T07:50:18" u="1"/>
        <d v="2025-02-17T07:52:03" u="1"/>
        <d v="2025-02-17T08:11:14" u="1"/>
        <d v="2025-02-19T07:30:35" u="1"/>
        <d v="2025-02-19T07:54:30" u="1"/>
        <d v="2025-02-19T08:22:55" u="1"/>
        <d v="2025-02-21T07:33:37" u="1"/>
        <d v="2025-02-21T07:37:59" u="1"/>
        <d v="2025-02-21T08:29:27" u="1"/>
        <d v="2025-02-21T08:33:13" u="1"/>
        <d v="2025-02-21T08:39:14" u="1"/>
        <d v="2025-02-22T07:33:21" u="1"/>
        <d v="2025-02-23T06:36:14" u="1"/>
        <d v="2025-02-23T06:50:55" u="1"/>
        <d v="2025-02-23T07:18:36" u="1"/>
        <d v="2025-02-23T07:25:17" u="1"/>
        <d v="2025-02-23T07:27:23" u="1"/>
        <d v="2025-02-24T06:52:30" u="1"/>
        <d v="2025-02-24T07:01:10" u="1"/>
        <d v="2025-02-24T07:02:43" u="1"/>
        <d v="2025-02-24T07:07:49" u="1"/>
        <d v="2025-02-08T12:55:01" u="1"/>
        <d v="2025-02-12T08:39:03" u="1"/>
        <d v="2025-02-16T07:28:01" u="1"/>
        <d v="2025-02-16T07:30:27" u="1"/>
        <d v="2025-03-06T08:04:40" u="1"/>
        <d v="2025-03-06T08:09:52" u="1"/>
        <d v="2025-02-13T07:31:40" u="1"/>
        <d v="2025-02-01T07:20:14" u="1"/>
        <d v="2025-02-06T08:10:36" u="1"/>
        <d v="2025-02-08T07:36:17" u="1"/>
        <d v="2025-02-10T07:51:16" u="1"/>
        <d v="2025-02-12T09:45:41" u="1"/>
        <d v="2025-02-14T09:59:14" u="1"/>
        <d v="2025-02-16T08:24:52" u="1"/>
        <d v="2025-02-06T07:10:08" u="1"/>
        <d v="2025-02-14T07:08:42" u="1"/>
        <d v="2025-02-14T08:06:22" u="1"/>
        <d v="2025-01-26T07:05:13" u="1"/>
        <d v="2025-02-03T07:24:47" u="1"/>
        <d v="2025-02-15T07:32:09" u="1"/>
        <d v="2025-02-21T08:13:30" u="1"/>
        <d v="2025-02-24T07:03:35" u="1"/>
        <d v="2025-02-15T07:15:18" u="1"/>
        <d v="2025-02-21T06:10:41" u="1"/>
        <d v="2025-01-16T08:44:58" u="1"/>
        <d v="2025-01-29T12:21:49" u="1"/>
        <d v="2025-01-30T05:07:59" u="1"/>
        <d v="2025-02-02T07:14:00" u="1"/>
        <d v="2025-02-02T07:16:13" u="1"/>
        <d v="2025-02-20T04:27:23" u="1"/>
        <d v="2025-02-23T11:21:57" u="1"/>
        <d v="2025-02-23T11:23:38" u="1"/>
        <d v="2025-02-23T11:24:43" u="1"/>
        <d v="2025-02-23T11:26:35" u="1"/>
        <d v="2025-02-23T11:38:21" u="1"/>
        <d v="2025-02-23T11:40:27" u="1"/>
        <d v="2025-03-01T19:20:19" u="1"/>
        <d v="2025-03-01T19:47:37" u="1"/>
        <d v="2025-02-07T08:34:27" u="1"/>
        <d v="2025-02-12T08:02:52" u="1"/>
        <d v="2025-02-11T06:43:43" u="1"/>
        <d v="2025-02-12T10:05:11" u="1"/>
        <d v="2025-02-08T09:55:38" u="1"/>
        <d v="2025-02-09T08:22:13" u="1"/>
        <d v="2025-02-14T09:57:20" u="1"/>
        <d v="2025-02-19T08:01:17" u="1"/>
        <d v="2025-02-26T09:18:24" u="1"/>
        <d v="2025-02-26T09:21:27" u="1"/>
        <d v="2025-02-27T08:56:11" u="1"/>
        <d v="2025-02-14T08:00:20" u="1"/>
        <d v="2025-02-12T06:46:55" u="1"/>
        <d v="2025-02-02T09:07:36" u="1"/>
        <d v="2025-02-14T08:51:08" u="1"/>
        <d v="2025-02-13T07:43:53" u="1"/>
        <d v="2025-02-13T07:48:33" u="1"/>
        <d v="2025-02-15T07:38:32" u="1"/>
        <d v="2025-02-22T07:23:05" u="1"/>
        <d v="2025-02-05T08:54:12" u="1"/>
        <d v="2025-02-13T09:07:45" u="1"/>
        <d v="2025-02-22T09:38:58" u="1"/>
        <d v="2025-02-20T13:25:52" u="1"/>
        <d v="2025-02-23T08:38:06" u="1"/>
        <d v="2025-03-03T12:51:57" u="1"/>
        <d v="2025-03-06T10:11:28" u="1"/>
        <d v="2025-03-07T06:22:32" u="1"/>
        <d v="2025-03-08T09:12:00" u="1"/>
        <d v="2025-03-09T12:15:24" u="1"/>
        <d v="2025-03-10T09:59:56" u="1"/>
        <d v="2025-03-10T10:06:54" u="1"/>
        <d v="2025-03-12T11:26:48" u="1"/>
        <d v="2025-03-13T11:56:00" u="1"/>
        <d v="2025-03-14T11:32:12" u="1"/>
        <d v="2025-02-13T08:50:23" u="1"/>
        <d v="2025-02-14T06:58:16" u="1"/>
        <d v="2025-02-14T06:59:38" u="1"/>
        <d v="2025-02-14T07:05:06" u="1"/>
        <d v="2025-02-21T08:26:28" u="1"/>
        <d v="2025-02-27T07:58:14" u="1"/>
        <d v="2025-02-14T07:06:23" u="1"/>
        <d v="2025-02-20T07:43:07" u="1"/>
        <d v="2025-02-14T07:25:20" u="1"/>
        <d v="2025-02-24T09:47:47" u="1"/>
        <d v="2025-02-27T08:29:32" u="1"/>
        <d v="2025-03-02T07:23:43" u="1"/>
        <d v="2025-03-03T09:12:00" u="1"/>
        <d v="2025-03-09T08:06:43" u="1"/>
        <d v="2025-02-13T09:03:30" u="1"/>
        <d v="2025-02-14T10:30:50" u="1"/>
        <d v="2025-02-15T07:53:31" u="1"/>
        <d v="2025-02-17T08:12:05" u="1"/>
        <d v="2025-02-08T07:42:20" u="1"/>
        <d v="2025-02-08T07:45:14" u="1"/>
        <d v="2025-02-08T07:50:02" u="1"/>
        <d v="2025-02-16T07:55:39" u="1"/>
        <d v="2025-02-16T08:00:47" u="1"/>
        <d v="2025-02-16T08:02:18" u="1"/>
        <d v="2025-02-16T08:04:44" u="1"/>
        <d v="2025-02-16T08:07:27" u="1"/>
        <d v="2025-02-16T08:10:54" u="1"/>
        <d v="2025-03-15T07:23:33" u="1"/>
        <d v="2025-02-14T06:33:46" u="1"/>
        <d v="2025-02-09T07:29:19" u="1"/>
        <d v="2025-02-09T07:32:30" u="1"/>
        <d v="2025-02-19T08:48:54" u="1"/>
        <d v="2025-02-05T07:43:32" u="1"/>
        <d v="2025-02-09T07:35:44" u="1"/>
        <d v="2025-02-09T07:57:42" u="1"/>
        <d v="2025-02-12T07:50:19" u="1"/>
        <d v="2025-02-12T07:52:17" u="1"/>
        <d v="2025-02-12T08:15:34" u="1"/>
        <d v="2025-02-14T08:19:30" u="1"/>
        <d v="2025-02-16T06:24:28" u="1"/>
        <d v="2025-02-19T11:10:30" u="1"/>
        <d v="2025-02-20T08:12:51" u="1"/>
        <d v="2025-01-28T10:46:34" u="1"/>
        <d v="2025-02-12T08:18:52" u="1"/>
        <d v="2025-01-27T07:14:15" u="1"/>
        <d v="2025-02-06T07:16:25" u="1"/>
        <d v="2025-02-12T07:06:29" u="1"/>
        <d v="2025-02-19T07:22:21" u="1"/>
        <d v="2025-02-27T08:26:20" u="1"/>
        <d v="2025-02-27T08:30:50" u="1"/>
        <d v="2025-02-28T07:39:56" u="1"/>
        <d v="2025-02-28T07:44:40" u="1"/>
        <d v="2025-03-01T07:55:17" u="1"/>
        <d v="2025-03-02T08:19:14" u="1"/>
        <d v="2025-03-02T08:35:20" u="1"/>
        <d v="2025-03-03T08:43:17" u="1"/>
        <d v="2025-03-03T08:45:32" u="1"/>
        <d v="2025-03-03T08:51:56" u="1"/>
        <d v="2025-03-03T09:06:39" u="1"/>
        <d v="2025-03-03T09:15:29" u="1"/>
        <d v="2025-03-06T08:32:51" u="1"/>
        <d v="2025-03-06T08:34:34" u="1"/>
        <d v="2025-03-06T08:44:44" u="1"/>
        <d v="2025-03-06T08:57:20" u="1"/>
        <d v="2025-03-06T09:15:26" u="1"/>
        <d v="2025-03-08T07:22:55" u="1"/>
        <d v="2025-03-08T07:23:53" u="1"/>
        <d v="2025-03-08T08:43:13" u="1"/>
        <d v="2025-03-10T08:28:04" u="1"/>
        <d v="2025-03-12T09:34:50" u="1"/>
        <d v="2025-02-14T06:37:28" u="1"/>
        <d v="2025-02-21T07:55:48" u="1"/>
        <d v="2025-02-21T07:56:53" u="1"/>
        <d v="2025-02-23T09:21:31" u="1"/>
        <d v="2025-02-25T09:01:13" u="1"/>
        <d v="2025-02-26T10:21:26" u="1"/>
        <d v="2025-03-03T09:20:30" u="1"/>
        <d v="2025-02-18T08:37:31" u="1"/>
        <d v="2025-02-19T08:37:23" u="1"/>
        <d v="2025-02-20T09:09:10" u="1"/>
        <d v="2025-02-21T08:57:52" u="1"/>
        <d v="2025-01-15T16:35:50" u="1"/>
        <d v="2025-02-15T10:35:34" u="1"/>
        <d v="2025-02-14T08:23:34" u="1"/>
        <d v="2025-02-15T08:01:41" u="1"/>
        <d v="2025-02-20T07:18:13" u="1"/>
        <d v="2025-02-21T06:31:26" u="1"/>
        <d v="2025-02-24T10:46:13" u="1"/>
        <d v="2025-02-13T08:05:07" u="1"/>
        <d v="2025-01-05T09:25:09" u="1"/>
        <d v="2025-02-09T07:53:48" u="1"/>
        <d v="2025-02-14T10:49:04" u="1"/>
        <d v="2025-02-15T06:31:05" u="1"/>
        <d v="2025-02-14T07:35:42" u="1"/>
        <d v="2025-02-08T07:49:41" u="1"/>
        <d v="2025-02-13T08:37:47" u="1"/>
        <d v="2025-01-28T08:53:55" u="1"/>
        <d v="2025-01-31T10:04:28" u="1"/>
        <d v="2025-02-05T07:16:28" u="1"/>
        <d v="2025-02-07T08:29:59" u="1"/>
        <d v="2025-02-09T09:38:42" u="1"/>
        <d v="2025-02-19T10:20:10" u="1"/>
        <d v="2025-02-20T09:01:06" u="1"/>
        <d v="2025-02-24T09:41:03" u="1"/>
        <d v="2025-02-26T09:41:55" u="1"/>
        <d v="2025-02-27T08:48:56" u="1"/>
        <d v="2025-03-07T08:37:28" u="1"/>
        <d v="2025-02-02T08:56:31" u="1"/>
        <d v="2025-02-15T09:23:09" u="1"/>
        <d v="2025-02-12T08:56:57" u="1"/>
        <d v="2025-02-16T09:29:54" u="1"/>
        <d v="2025-02-19T08:02:28" u="1"/>
        <d v="2025-02-22T07:54:34" u="1"/>
        <d v="2025-02-16T09:00:26" u="1"/>
        <d v="2025-02-20T08:11:05" u="1"/>
        <d v="2025-02-26T08:30:08" u="1"/>
        <d v="2025-02-12T08:08:31" u="1"/>
        <d v="2025-02-19T08:00:40" u="1"/>
        <d v="2025-02-27T09:11:07" u="1"/>
        <d v="2025-02-15T08:37:53" u="1"/>
        <d v="2025-02-18T07:30:09" u="1"/>
        <d v="2025-02-20T08:38:57" u="1"/>
        <d v="2025-02-11T09:02:10" u="1"/>
        <d v="2025-02-13T08:51:42" u="1"/>
        <d v="2025-03-02T12:40:35" u="1"/>
        <d v="2025-02-14T10:24:15" u="1"/>
        <d v="2025-02-15T08:13:44" u="1"/>
        <d v="2025-02-21T08:19:27" u="1"/>
        <d v="2025-02-11T09:31:55" u="1"/>
        <d v="2025-02-13T09:55:54" u="1"/>
        <d v="2025-02-12T09:41:40" u="1"/>
        <d v="2025-02-12T09:42:36" u="1"/>
        <d v="2025-02-20T08:20:22" u="1"/>
        <d v="2025-02-13T07:51:33" u="1"/>
        <d v="2025-02-24T08:40:37" u="1"/>
        <d v="2025-02-28T08:19:17" u="1"/>
        <d v="2025-03-03T08:24:24" u="1"/>
        <d v="2025-03-05T10:22:23" u="1"/>
        <d v="2025-03-05T14:44:50" u="1"/>
        <d v="2025-03-06T08:25:39" u="1"/>
        <d v="2025-03-09T08:18:31" u="1"/>
        <d v="2025-03-10T08:10:11" u="1"/>
        <d v="2025-03-12T07:18:07" u="1"/>
        <d v="2025-03-14T07:54:23" u="1"/>
        <d v="2025-02-27T08:32:27" u="1"/>
        <d v="2025-01-23T12:39:42" u="1"/>
        <d v="2025-02-01T09:03:50" u="1"/>
        <d v="2025-02-14T08:13:18" u="1"/>
        <d v="2025-02-19T07:27:40" u="1"/>
        <d v="2025-02-28T07:51:42" u="1"/>
        <d v="2025-02-04T08:20:24" u="1"/>
        <d v="2025-02-11T07:24:44" u="1"/>
        <d v="2025-02-02T08:30:25" u="1"/>
        <d v="2025-02-02T09:53:30" u="1"/>
        <d v="2025-02-09T08:24:19" u="1"/>
        <d v="2025-02-17T07:24:55" u="1"/>
        <d v="2025-02-22T09:46:38" u="1"/>
        <d v="2025-02-26T08:46:46" u="1"/>
        <d v="2025-02-27T07:35:06" u="1"/>
        <d v="2025-02-28T07:38:15" u="1"/>
        <d v="2025-03-05T08:44:56" u="1"/>
        <d v="2025-03-06T07:41:25" u="1"/>
        <d v="2025-03-06T08:11:06" u="1"/>
        <d v="2025-03-07T08:08:30" u="1"/>
        <d v="2025-03-08T07:28:08" u="1"/>
        <d v="2025-03-09T08:18:59" u="1"/>
        <d v="2025-03-09T08:21:53" u="1"/>
        <d v="2025-03-09T08:27:56" u="1"/>
        <d v="2025-03-10T07:48:07" u="1"/>
        <d v="2025-03-12T08:07:02" u="1"/>
        <d v="2025-03-14T08:42:49" u="1"/>
        <d v="2025-03-14T08:54:17" u="1"/>
        <d v="2025-03-14T08:56:49" u="1"/>
        <d v="2025-03-15T08:02:31" u="1"/>
        <d v="2025-02-20T09:03:30" u="1"/>
        <d v="2025-02-20T07:35:23" u="1"/>
        <d v="2025-02-22T07:27:08" u="1"/>
        <d v="2025-02-26T08:26:29" u="1"/>
        <d v="2025-02-27T08:12:38" u="1"/>
        <d v="2025-02-11T09:00:15" u="1"/>
        <d v="2025-02-11T09:22:40" u="1"/>
        <d v="2025-02-13T07:54:48" u="1"/>
        <d v="2025-02-16T08:41:28" u="1"/>
        <d v="2025-02-19T08:07:50" u="1"/>
        <d v="2025-02-25T08:46:33" u="1"/>
        <d v="2025-02-26T08:35:21" u="1"/>
        <d v="2025-02-27T11:00:13" u="1"/>
        <d v="2025-01-25T05:55:43" u="1"/>
        <d v="2025-01-26T06:50:43" u="1"/>
        <d v="2025-02-06T07:17:20" u="1"/>
        <d v="2025-02-08T08:08:32" u="1"/>
        <d v="2025-02-08T09:04:53" u="1"/>
        <d v="2025-02-12T08:16:03" u="1"/>
        <d v="2025-02-16T06:54:00" u="1"/>
        <d v="2025-02-20T07:35:34" u="1"/>
        <d v="2025-02-21T07:29:25" u="1"/>
        <d v="2025-02-10T07:49:01" u="1"/>
        <d v="2025-02-12T08:32:56" u="1"/>
        <d v="2025-02-14T08:03:12" u="1"/>
        <d v="2025-02-17T07:41:27" u="1"/>
        <d v="2025-02-19T07:31:45" u="1"/>
        <d v="2025-02-21T08:02:01" u="1"/>
        <d v="2025-02-24T07:40:57" u="1"/>
        <d v="2025-02-26T08:02:31" u="1"/>
        <d v="2025-02-28T09:18:51" u="1"/>
        <d v="2025-02-25T07:13:08" u="1"/>
        <d v="2025-02-01T08:05:00" u="1"/>
        <d v="2025-02-02T08:33:30" u="1"/>
        <d v="2025-02-12T06:50:08" u="1"/>
        <d v="2025-02-13T08:04:04" u="1"/>
        <d v="2025-02-27T08:00:30" u="1"/>
        <d v="2025-02-06T06:59:22" u="1"/>
        <d v="2025-02-09T07:14:55" u="1"/>
        <d v="2025-02-12T07:40:01" u="1"/>
        <d v="2025-02-20T07:47:02" u="1"/>
        <d v="2025-02-14T10:02:54" u="1"/>
        <d v="2025-02-15T10:43:22" u="1"/>
        <d v="2025-02-20T08:47:42" u="1"/>
        <d v="2025-02-21T14:32:20" u="1"/>
        <d v="2025-02-22T08:10:53" u="1"/>
        <d v="2025-02-22T09:15:56" u="1"/>
        <d v="2025-02-22T12:34:47" u="1"/>
        <d v="2025-02-26T12:50:28" u="1"/>
        <d v="2025-02-27T12:22:25" u="1"/>
        <d v="2025-02-28T08:06:27" u="1"/>
        <d v="2025-03-01T09:10:53" u="1"/>
        <d v="2025-03-02T09:02:40" u="1"/>
        <d v="2025-03-03T08:50:30" u="1"/>
        <d v="2025-03-08T09:14:31" u="1"/>
        <d v="2025-03-10T07:36:40" u="1"/>
        <d v="2025-03-15T07:54:58" u="1"/>
        <d v="2025-02-21T09:05:50" u="1"/>
        <d v="2025-02-28T07:48:38" u="1"/>
        <d v="2025-02-27T09:08:02" u="1"/>
        <d v="2025-03-05T10:54:15" u="1"/>
        <d v="2025-03-05T10:55:36" u="1"/>
        <d v="2025-03-05T11:00:45" u="1"/>
        <d v="2025-03-07T07:57:52" u="1"/>
        <d v="2025-03-07T09:06:26" u="1"/>
        <d v="2025-03-10T07:55:40" u="1"/>
        <d v="2025-03-13T07:55:47" u="1"/>
        <d v="2025-03-13T08:58:58" u="1"/>
        <d v="2025-02-19T06:58:35" u="1"/>
        <d v="2025-02-19T07:01:41" u="1"/>
        <d v="2025-02-16T09:47:23" u="1"/>
        <d v="2025-02-17T07:29:44" u="1"/>
        <d v="2025-02-17T07:33:43" u="1"/>
        <d v="2025-02-17T07:35:44" u="1"/>
        <d v="2025-02-17T07:37:00" u="1"/>
        <d v="2025-02-17T07:57:01" u="1"/>
        <d v="2025-02-17T08:21:29" u="1"/>
        <d v="2025-02-19T07:59:01" u="1"/>
        <d v="2025-02-19T08:22:48" u="1"/>
        <d v="2025-02-19T09:22:26" u="1"/>
        <d v="2025-02-19T09:41:47" u="1"/>
        <d v="2025-02-19T10:25:44" u="1"/>
        <d v="2025-02-20T07:38:05" u="1"/>
        <d v="2025-02-20T07:40:36" u="1"/>
        <d v="2025-02-20T07:52:17" u="1"/>
        <d v="2025-02-20T07:54:16" u="1"/>
        <d v="2025-02-20T08:49:12" u="1"/>
        <d v="2025-02-20T09:17:51" u="1"/>
        <d v="2025-02-20T09:24:13" u="1"/>
        <d v="2025-02-21T07:37:02" u="1"/>
        <d v="2025-02-21T07:47:38" u="1"/>
        <d v="2025-02-21T08:43:01" u="1"/>
        <d v="2025-02-21T08:55:13" u="1"/>
        <d v="2025-02-22T08:45:16" u="1"/>
        <d v="2025-02-22T08:48:49" u="1"/>
        <d v="2025-02-22T08:51:07" u="1"/>
        <d v="2025-02-22T08:57:09" u="1"/>
        <d v="2025-02-22T09:08:05" u="1"/>
        <d v="2025-02-22T09:11:32" u="1"/>
        <d v="2025-02-23T08:23:35" u="1"/>
        <d v="2025-02-23T08:26:13" u="1"/>
        <d v="2025-02-23T08:28:15" u="1"/>
        <d v="2025-02-24T08:25:30" u="1"/>
        <d v="2025-02-24T08:38:35" u="1"/>
        <d v="2025-02-24T08:50:03" u="1"/>
        <d v="2025-02-24T09:02:09" u="1"/>
        <d v="2025-02-24T09:03:49" u="1"/>
        <d v="2025-02-24T09:06:52" u="1"/>
        <d v="2025-02-24T09:36:32" u="1"/>
        <d v="2025-02-26T09:05:11" u="1"/>
        <d v="2025-02-26T09:08:25" u="1"/>
        <d v="2025-02-26T09:45:47" u="1"/>
        <d v="2025-02-26T09:50:13" u="1"/>
        <d v="2025-02-26T10:09:34" u="1"/>
        <d v="2025-02-26T10:14:12" u="1"/>
        <d v="2025-02-26T10:20:44" u="1"/>
        <d v="2025-02-27T08:28:04" u="1"/>
        <d v="2025-02-27T08:35:48" u="1"/>
        <d v="2025-02-27T08:39:21" u="1"/>
        <d v="2025-02-27T08:47:42" u="1"/>
        <d v="2025-02-27T09:09:43" u="1"/>
        <d v="2025-02-27T09:11:08" u="1"/>
        <d v="2025-02-27T09:13:44" u="1"/>
        <d v="2025-02-28T07:33:50" u="1"/>
        <d v="2025-02-28T07:43:05" u="1"/>
        <d v="2025-02-28T08:06:37" u="1"/>
        <d v="2025-02-28T08:20:48" u="1"/>
        <d v="2025-02-28T11:06:48" u="1"/>
        <d v="2025-03-01T08:43:30" u="1"/>
        <d v="2025-03-01T08:50:37" u="1"/>
        <d v="2025-03-01T08:52:27" u="1"/>
        <d v="2025-03-01T08:57:30" u="1"/>
        <d v="2025-03-02T07:38:35" u="1"/>
        <d v="2025-03-02T09:11:56" u="1"/>
        <d v="2025-03-03T09:07:16" u="1"/>
        <d v="2025-03-05T09:01:43" u="1"/>
        <d v="2025-03-05T10:25:25" u="1"/>
        <d v="2025-03-05T10:29:07" u="1"/>
        <d v="2025-03-05T10:34:23" u="1"/>
        <d v="2025-03-05T10:44:53" u="1"/>
        <d v="2025-03-05T10:46:20" u="1"/>
        <d v="2025-03-05T10:51:14" u="1"/>
        <d v="2025-03-05T10:52:51" u="1"/>
        <d v="2025-03-06T08:23:50" u="1"/>
        <d v="2025-03-06T08:31:11" u="1"/>
        <d v="2025-03-06T08:35:53" u="1"/>
        <d v="2025-03-06T08:43:39" u="1"/>
        <d v="2025-03-06T08:54:07" u="1"/>
        <d v="2025-03-06T09:16:32" u="1"/>
        <d v="2025-03-06T09:17:57" u="1"/>
        <d v="2025-03-07T07:56:36" u="1"/>
        <d v="2025-03-07T08:34:40" u="1"/>
        <d v="2025-03-07T08:54:00" u="1"/>
        <d v="2025-03-07T09:05:10" u="1"/>
        <d v="2025-03-08T09:02:55" u="1"/>
        <d v="2025-03-09T07:34:20" u="1"/>
        <d v="2025-03-09T08:19:17" u="1"/>
        <d v="2025-03-09T08:37:04" u="1"/>
        <d v="2025-03-09T08:40:24" u="1"/>
        <d v="2025-03-09T08:42:02" u="1"/>
        <d v="2025-03-10T07:26:58" u="1"/>
        <d v="2025-03-10T07:52:24" u="1"/>
        <d v="2025-03-10T07:57:18" u="1"/>
        <d v="2025-03-10T07:58:08" u="1"/>
        <d v="2025-03-10T08:03:42" u="1"/>
        <d v="2025-03-10T08:05:08" u="1"/>
        <d v="2025-03-10T08:07:25" u="1"/>
        <d v="2025-03-12T07:33:57" u="1"/>
        <d v="2025-03-12T07:37:09" u="1"/>
        <d v="2025-03-12T09:29:38" u="1"/>
        <d v="2025-02-12T08:03:38" u="1"/>
        <d v="2025-02-14T06:13:35" u="1"/>
        <d v="2025-02-14T06:15:11" u="1"/>
        <d v="2025-02-21T06:47:35" u="1"/>
        <d v="2025-02-21T06:49:00" u="1"/>
        <d v="2025-02-21T06:53:01" u="1"/>
        <d v="2025-02-21T06:54:10" u="1"/>
        <d v="2025-02-18T06:58:37" u="1"/>
        <d v="2025-02-21T07:32:31" u="1"/>
        <d v="2025-02-21T07:35:28" u="1"/>
        <d v="2025-03-01T08:01:09" u="1"/>
        <d v="2025-03-06T08:17:58" u="1"/>
        <d v="2025-03-08T09:07:22" u="1"/>
        <d v="2025-03-14T08:10:34" u="1"/>
        <d v="2024-12-30T00:00:00" u="1"/>
        <d v="2025-01-02T00:00:00" u="1"/>
        <d v="2025-01-03T00:00:00" u="1"/>
        <d v="2025-01-04T00:00:00" u="1"/>
        <d v="2025-01-08T00:00:00" u="1"/>
        <d v="2025-01-09T00:00:00" u="1"/>
        <d v="2025-01-11T00:00:00" u="1"/>
        <d v="2025-01-13T00:00:00" u="1"/>
        <d v="2024-11-21T00:00:00" u="1"/>
        <d v="2025-01-24T00:00:00" u="1"/>
        <d v="2025-01-07T00:00:00" u="1"/>
        <d v="2025-01-14T00:00:00" u="1"/>
        <d v="2025-01-21T00:00:00" u="1"/>
        <d v="2024-12-22T00:00:00" u="1"/>
        <d v="2024-07-06T00:00:00" u="1"/>
        <d v="2024-10-28T00:00:00" u="1"/>
        <d v="2024-12-09T00:00:00" u="1"/>
        <d v="2024-12-19T00:00:00" u="1"/>
        <d v="2024-12-24T00:00:00" u="1"/>
        <d v="2024-11-25T00:00:00" u="1"/>
        <d v="2024-12-02T00:00:00" u="1"/>
        <d v="2024-12-05T00:00:00" u="1"/>
        <d v="2024-12-13T00:00:00" u="1"/>
        <d v="2024-12-15T00:00:00" u="1"/>
        <d v="2024-12-16T00:00:00" u="1"/>
        <d v="2024-12-18T00:00:00" u="1"/>
        <d v="2024-12-21T00:00:00" u="1"/>
        <d v="2024-12-23T00:00:00" u="1"/>
        <d v="2024-10-01T00:00:00" u="1"/>
        <d v="2024-12-10T00:00:00" u="1"/>
        <d v="2024-12-17T00:00:00" u="1"/>
        <d v="2024-11-06T00:00:00" u="1"/>
        <d v="2024-12-14T00:00:00" u="1"/>
        <d v="2024-11-08T00:00:00" u="1"/>
        <d v="2024-11-15T00:00:00" u="1"/>
        <d v="2024-11-18T00:00:00" u="1"/>
        <d v="2024-10-31T00:00:00" u="1"/>
        <d v="2024-11-16T00:00:00" u="1"/>
        <d v="2024-11-30T00:00:00" u="1"/>
        <d v="2024-12-06T00:00:00" u="1"/>
        <d v="2024-12-03T00:00:00" u="1"/>
        <d v="2024-12-04T00:00:00" u="1"/>
        <d v="2024-11-27T00:00:00" u="1"/>
        <d v="2024-10-24T00:00:00" u="1"/>
        <d v="2024-11-14T00:00:00" u="1"/>
        <d v="2024-11-17T00:00:00" u="1"/>
        <d v="2024-11-20T00:00:00" u="1"/>
        <d v="2024-11-22T00:00:00" u="1"/>
        <d v="2024-11-23T00:00:00" u="1"/>
        <d v="2024-11-24T00:00:00" u="1"/>
        <d v="2024-11-28T00:00:00" u="1"/>
        <d v="2024-11-29T00:00:00" u="1"/>
        <d v="2024-11-02T00:00:00" u="1"/>
        <d v="2024-11-26T00:00:00" u="1"/>
        <d v="2024-11-03T00:00:00" u="1"/>
        <d v="2024-11-19T00:00:00" u="1"/>
        <d v="2024-11-07T00:00:00" u="1"/>
        <d v="2024-11-09T00:00:00" u="1"/>
        <d v="2024-11-13T00:00:00" u="1"/>
        <d v="2024-08-02T00:00:00" u="1"/>
        <d v="2024-09-27T00:00:00" u="1"/>
        <d v="2024-10-14T00:00:00" u="1"/>
        <d v="2024-10-26T00:00:00" u="1"/>
        <d v="2024-10-27T00:00:00" u="1"/>
        <d v="2024-10-21T00:00:00" u="1"/>
        <d v="2024-10-30T00:00:00" u="1"/>
        <d v="2024-10-29T00:00:00" u="1"/>
        <d v="2024-10-19T00:00:00" u="1"/>
        <d v="2024-10-04T00:00:00" u="1"/>
        <d v="2024-10-11T00:00:00" u="1"/>
        <d v="2024-08-29T00:00:00" u="1"/>
        <d v="2024-09-19T00:00:00" u="1"/>
        <d v="2024-10-10T00:00:00" u="1"/>
        <d v="2024-10-12T00:00:00" u="1"/>
        <d v="2024-10-18T00:00:00" u="1"/>
        <d v="2024-10-20T00:00:00" u="1"/>
        <d v="2024-10-25T00:00:00" u="1"/>
        <d v="2024-11-12T00:00:00" u="1"/>
        <d v="2024-10-13T00:00:00" u="1"/>
        <d v="2024-11-05T00:00:00" u="1"/>
        <d v="2024-10-22T00:00:00" u="1"/>
        <d v="2024-10-02T00:00:00" u="1"/>
        <d v="2024-10-05T00:00:00" u="1"/>
        <d v="2024-10-07T00:00:00" u="1"/>
        <d v="2024-10-09T00:00:00" u="1"/>
        <d v="2024-09-14T00:00:00" u="1"/>
        <d v="2023-03-05T00:00:00" u="1"/>
        <d v="2023-06-17T00:00:00" u="1"/>
        <d v="2023-06-23T00:00:00" u="1"/>
        <d v="2023-06-24T00:00:00" u="1"/>
        <d v="2023-06-25T00:00:00" u="1"/>
        <d v="2023-06-29T00:00:00" u="1"/>
        <d v="2023-06-30T00:00:00" u="1"/>
        <d v="2023-07-01T00:00:00" u="1"/>
        <d v="2023-07-02T00:00:00" u="1"/>
        <d v="2023-07-06T00:00:00" u="1"/>
        <d v="2023-07-07T00:00:00" u="1"/>
        <d v="2023-07-08T00:00:00" u="1"/>
        <d v="2023-07-09T00:00:00" u="1"/>
        <d v="2023-07-12T00:00:00" u="1"/>
        <d v="2023-07-18T00:00:00" u="1"/>
        <d v="2023-07-20T00:00:00" u="1"/>
        <d v="2023-03-29T00:00:00" u="1"/>
        <d v="2023-03-01T00:00:00" u="1"/>
        <d v="2022-11-24T00:00:00" u="1"/>
        <d v="2023-01-29T00:00:00" u="1"/>
        <d v="2023-01-31T00:00:00" u="1"/>
        <d v="2023-02-02T00:00:00" u="1"/>
        <d v="2023-02-05T00:00:00" u="1"/>
        <d v="2023-02-11T00:00:00" u="1"/>
        <d v="2024-01-15T00:00:00" u="1"/>
        <d v="2024-01-17T00:00:00" u="1"/>
        <d v="2024-02-02T00:00:00" u="1"/>
        <d v="2023-07-10T00:00:00" u="1"/>
        <d v="2023-04-11T00:00:00" u="1"/>
        <d v="2022-07-25T00:00:00" u="1"/>
        <d v="2023-02-09T00:00:00" u="1"/>
        <d v="2023-07-23T00:00:00" u="1"/>
        <d v="2024-09-25T00:00:00" u="1"/>
        <d v="2024-09-26T00:00:00" u="1"/>
        <d v="2024-09-28T00:00:00" u="1"/>
        <d v="2024-10-03T00:00:00" u="1"/>
        <d v="2024-10-06T00:00:00" u="1"/>
        <d v="2024-09-23T00:00:00" u="1"/>
        <d v="2024-09-29T00:00:00" u="1"/>
        <d v="2024-09-05T00:00:00" u="1"/>
        <d v="2024-09-12T00:00:00" u="1"/>
        <d v="2024-09-30T00:00:00" u="1"/>
        <d v="2024-09-24T00:00:00" u="1"/>
        <d v="2024-10-08T00:00:00" u="1"/>
        <d v="2024-09-13T00:00:00" u="1"/>
        <d v="2024-09-21T00:00:00" u="1"/>
        <d v="2024-07-23T00:00:00" u="1"/>
        <d v="2024-08-13T00:00:00" u="1"/>
        <d v="2024-08-20T00:00:00" u="1"/>
        <d v="2024-10-15T00:00:00" u="1"/>
        <d v="2024-08-30T00:00:00" u="1"/>
        <d v="2024-09-20T00:00:00" u="1"/>
        <d v="2024-09-07T00:00:00" u="1"/>
        <d v="2024-09-08T00:00:00" u="1"/>
        <d v="2024-09-09T00:00:00" u="1"/>
        <d v="2024-09-15T00:00:00" u="1"/>
        <d v="2024-09-16T00:00:00" u="1"/>
        <d v="2024-09-22T00:00:00" u="1"/>
        <d v="2024-08-26T00:00:00" u="1"/>
        <d v="2024-08-27T00:00:00" u="1"/>
        <d v="2024-09-11T00:00:00" u="1"/>
        <d v="2024-09-01T00:00:00" u="1"/>
        <d v="2024-09-02T00:00:00" u="1"/>
        <d v="2024-09-04T00:00:00" u="1"/>
        <d v="2024-08-25T00:00:00" u="1"/>
        <d v="2024-09-17T00:00:00" u="1"/>
        <d v="2024-08-28T00:00:00" u="1"/>
        <d v="2024-08-15T00:00:00" u="1"/>
        <d v="2024-09-06T00:00:00" u="1"/>
        <d v="2024-09-18T00:00:00" u="1"/>
        <d v="2024-08-31T00:00:00" u="1"/>
        <d v="2024-07-04T00:00:00" u="1"/>
        <d v="2024-06-16T00:00:00" u="1"/>
        <d v="2024-06-30T00:00:00" u="1"/>
        <d v="2024-07-05T00:00:00" u="1"/>
        <d v="2024-08-18T00:00:00" u="1"/>
        <d v="2024-08-21T00:00:00" u="1"/>
        <d v="2024-08-22T00:00:00" u="1"/>
        <d v="2024-08-23T00:00:00" u="1"/>
        <d v="2024-08-24T00:00:00" u="1"/>
        <d v="2024-09-10T00:00:00" u="1"/>
        <d v="2024-08-04T00:00:00" u="1"/>
        <d v="2024-07-08T00:00:00" u="1"/>
        <d v="2024-07-10T00:00:00" u="1"/>
        <d v="2024-08-11T00:00:00" u="1"/>
        <d v="2024-08-16T00:00:00" u="1"/>
        <d v="2024-08-17T00:00:00" u="1"/>
        <d v="2024-08-12T00:00:00" u="1"/>
        <d v="2024-08-03T00:00:00" u="1"/>
        <d v="2024-08-05T00:00:00" u="1"/>
        <d v="2024-08-08T00:00:00" u="1"/>
        <d v="2024-08-09T00:00:00" u="1"/>
        <d v="2024-08-10T00:00:00" u="1"/>
        <d v="2024-06-26T00:00:00" u="1"/>
        <d v="2024-07-26T00:00:00" u="1"/>
        <d v="2024-08-19T00:00:00" u="1"/>
        <d v="2024-09-03T00:00:00" u="1"/>
        <d v="2024-07-01T00:00:00" u="1"/>
        <d v="2024-05-25T00:00:00" u="1"/>
        <d v="2024-07-15T00:00:00" u="1"/>
        <d v="2024-07-13T00:00:00" u="1"/>
        <d v="2024-07-18T00:00:00" u="1"/>
        <d v="2024-07-19T00:00:00" u="1"/>
        <d v="2024-07-22T00:00:00" u="1"/>
        <d v="2024-07-25T00:00:00" u="1"/>
        <d v="2024-07-28T00:00:00" u="1"/>
        <d v="2024-07-20T00:00:00" u="1"/>
        <d v="2024-07-30T00:00:00" u="1"/>
        <d v="2024-06-15T00:00:00" u="1"/>
        <d v="2024-06-28T00:00:00" u="1"/>
        <d v="2024-07-31T00:00:00" u="1"/>
        <d v="2024-06-23T00:00:00" u="1"/>
        <d v="2024-08-06T00:00:00" u="1"/>
        <d v="2024-07-12T00:00:00" u="1"/>
        <d v="2024-07-07T00:00:00" u="1"/>
        <d v="2024-07-14T00:00:00" u="1"/>
        <d v="2024-06-29T00:00:00" u="1"/>
        <d v="2024-07-29T00:00:00" u="1"/>
        <d v="2024-07-02T00:00:00" u="1"/>
        <d v="2024-07-16T00:00:00" u="1"/>
        <d v="2024-06-13T00:00:00" u="1"/>
        <d v="2024-06-14T00:00:00" u="1"/>
        <d v="2024-06-17T00:00:00" u="1"/>
        <d v="2024-06-24T00:00:00" u="1"/>
        <d v="2024-06-27T00:00:00" u="1"/>
        <d v="2024-07-03T00:00:00" u="1"/>
        <d v="2024-06-20T00:00:00" u="1"/>
        <d v="2024-07-09T00:00:00" u="1"/>
        <d v="2024-06-19T00:00:00" u="1"/>
        <d v="2024-06-22T00:00:00" u="1"/>
        <d v="2024-06-04T00:00:00" u="1"/>
        <d v="2024-06-09T00:00:00" u="1"/>
        <d v="2024-06-10T00:00:00" u="1"/>
        <d v="2024-06-07T00:00:00" u="1"/>
        <d v="2024-06-08T00:00:00" u="1"/>
        <d v="2024-06-21T00:00:00" u="1"/>
        <d v="2024-06-12T00:00:00" u="1"/>
        <d v="2024-05-05T00:00:00" u="1"/>
        <d v="2024-06-18T00:00:00" u="1"/>
        <d v="2024-06-06T00:00:00" u="1"/>
        <d v="2023-06-22T00:00:00" u="1"/>
        <d v="2024-05-16T00:00:00" u="1"/>
        <d v="2024-05-18T00:00:00" u="1"/>
        <d v="2024-05-22T00:00:00" u="1"/>
        <d v="2024-05-23T00:00:00" u="1"/>
        <d v="2024-05-24T00:00:00" u="1"/>
        <d v="2024-05-26T00:00:00" u="1"/>
        <d v="2024-05-27T00:00:00" u="1"/>
        <d v="2024-05-29T00:00:00" u="1"/>
        <d v="2024-05-31T00:00:00" u="1"/>
        <d v="2024-06-01T00:00:00" u="1"/>
        <d v="2024-06-02T00:00:00" u="1"/>
        <d v="2024-06-03T00:00:00" u="1"/>
        <d v="2024-06-05T00:00:00" u="1"/>
        <d v="2024-05-30T00:00:00" u="1"/>
        <d v="2024-06-11T00:00:00" u="1"/>
        <d v="2024-04-19T00:00:00" u="1"/>
        <d v="2023-05-14T00:00:00" u="1"/>
        <d v="2024-05-10T00:00:00" u="1"/>
        <d v="2024-05-11T00:00:00" u="1"/>
        <d v="2024-05-12T00:00:00" u="1"/>
        <d v="2024-05-13T00:00:00" u="1"/>
        <d v="2024-05-15T00:00:00" u="1"/>
        <d v="2024-05-17T00:00:00" u="1"/>
        <d v="2024-05-19T00:00:00" u="1"/>
        <d v="2024-05-20T00:00:00" u="1"/>
        <d v="2024-05-08T00:00:00" u="1"/>
        <d v="2024-05-14T00:00:00" u="1"/>
        <d v="2024-05-07T00:00:00" u="1"/>
        <d v="2024-05-04T00:00:00" u="1"/>
        <d v="2024-05-28T00:00:00" u="1"/>
        <d v="2024-05-21T00:00:00" u="1"/>
        <d v="2024-04-25T00:00:00" u="1"/>
        <d v="2024-04-26T00:00:00" u="1"/>
        <d v="2024-05-01T00:00:00" u="1"/>
        <d v="2024-05-02T00:00:00" u="1"/>
        <d v="2024-05-03T00:00:00" u="1"/>
        <d v="2024-05-06T00:00:00" u="1"/>
        <d v="2024-05-09T00:00:00" u="1"/>
        <d v="2024-04-02T00:00:00" u="1"/>
        <d v="2024-04-09T00:00:00" u="1"/>
        <d v="2024-04-11T00:00:00" u="1"/>
        <d v="2024-03-22T00:00:00" u="1"/>
        <d v="2024-03-25T00:00:00" u="1"/>
        <d v="2024-03-27T00:00:00" u="1"/>
        <d v="2024-03-31T00:00:00" u="1"/>
        <d v="2024-04-01T00:00:00" u="1"/>
        <d v="2024-04-04T00:00:00" u="1"/>
        <d v="2024-04-20T00:00:00" u="1"/>
        <d v="2024-04-21T00:00:00" u="1"/>
        <d v="2024-03-15T00:00:00" u="1"/>
        <d v="2024-04-13T00:00:00" u="1"/>
        <d v="2024-04-10T00:00:00" u="1"/>
        <d v="2024-04-27T00:00:00" u="1"/>
        <d v="2024-04-30T00:00:00" u="1"/>
        <d v="2024-02-28T00:00:00" u="1"/>
        <d v="2024-04-28T00:00:00" u="1"/>
        <d v="2024-04-23T00:00:00" u="1"/>
        <d v="2024-04-18T00:00:00" u="1"/>
        <d v="2024-04-29T00:00:00" u="1"/>
        <d v="2024-04-06T00:00:00" u="1"/>
        <d v="2024-04-07T00:00:00" u="1"/>
        <d v="2024-04-08T00:00:00" u="1"/>
        <d v="2024-04-12T00:00:00" u="1"/>
        <d v="2024-04-14T00:00:00" u="1"/>
        <d v="2024-04-15T00:00:00" u="1"/>
        <d v="2024-04-17T00:00:00" u="1"/>
        <d v="2024-04-22T00:00:00" u="1"/>
        <d v="2024-04-03T00:00:00" u="1"/>
        <d v="2024-04-05T00:00:00" u="1"/>
        <d v="2024-04-24T00:00:00" u="1"/>
        <d v="2024-03-28T00:00:00" u="1"/>
        <d v="2023-09-17T00:00:00" u="1"/>
        <d v="2024-04-16T00:00:00" u="1"/>
        <d v="2024-02-27T00:00:00" u="1"/>
        <d v="2024-03-29T00:00:00" u="1"/>
        <d v="2024-01-31T00:00:00" u="1"/>
        <d v="2024-03-16T00:00:00" u="1"/>
        <d v="2024-03-23T00:00:00" u="1"/>
        <d v="2024-03-24T00:00:00" u="1"/>
        <d v="2024-03-14T00:00:00" u="1"/>
        <d v="2024-03-19T00:00:00" u="1"/>
        <d v="2024-03-20T00:00:00" u="1"/>
        <d v="2024-03-17T00:00:00" u="1"/>
        <d v="2024-01-25T00:00:00" u="1"/>
        <d v="2024-03-13T00:00:00" u="1"/>
        <d v="2024-03-18T00:00:00" u="1"/>
        <d v="2024-03-21T00:00:00" u="1"/>
        <d v="2024-03-03T00:00:00" u="1"/>
        <d v="2024-03-04T00:00:00" u="1"/>
        <d v="2024-03-30T00:00:00" u="1"/>
        <d v="2024-02-24T00:00:00" u="1"/>
        <d v="2024-03-26T00:00:00" u="1"/>
        <d v="2024-03-10T00:00:00" u="1"/>
        <d v="2024-02-29T00:00:00" u="1"/>
        <d v="2024-03-09T00:00:00" u="1"/>
        <d v="2024-01-06T00:00:00" u="1"/>
        <d v="2024-02-25T00:00:00" u="1"/>
        <d v="2024-02-26T00:00:00" u="1"/>
        <d v="2024-03-02T00:00:00" u="1"/>
        <d v="2024-03-06T00:00:00" u="1"/>
        <d v="2024-03-07T00:00:00" u="1"/>
        <d v="2024-03-08T00:00:00" u="1"/>
        <d v="2024-03-11T00:00:00" u="1"/>
        <d v="2024-03-12T00:00:00" u="1"/>
        <d v="2024-02-23T00:00:00" u="1"/>
        <d v="2024-02-18T00:00:00" u="1"/>
        <d v="2024-02-22T00:00:00" u="1"/>
        <d v="2022-02-04T00:00:00" u="1"/>
        <d v="2024-03-05T00:00:00" u="1"/>
        <d v="2024-02-09T00:00:00" u="1"/>
        <d v="2024-02-04T00:00:00" u="1"/>
        <d v="2024-02-07T00:00:00" u="1"/>
        <d v="2024-02-11T00:00:00" u="1"/>
        <d v="2024-02-14T00:00:00" u="1"/>
        <d v="2024-02-12T00:00:00" u="1"/>
        <d v="2024-02-15T00:00:00" u="1"/>
        <d v="2024-02-16T00:00:00" u="1"/>
        <d v="2024-02-08T00:00:00" u="1"/>
        <d v="2024-01-29T00:00:00" u="1"/>
        <d v="2024-02-19T00:00:00" u="1"/>
        <d v="2024-03-01T00:00:00" u="1"/>
        <d v="2024-02-17T00:00:00" u="1"/>
        <d v="2024-01-21T00:00:00" u="1"/>
        <d v="2024-02-21T00:00:00" u="1"/>
        <d v="2024-02-20T00:00:00" u="1"/>
        <d v="2024-02-01T00:00:00" u="1"/>
        <d v="2024-02-10T00:00:00" u="1"/>
        <d v="2024-02-05T00:00:00" u="1"/>
        <d v="2024-02-13T00:00:00" u="1"/>
        <d v="2024-02-03T00:00:00" u="1"/>
        <d v="2024-02-06T00:00:00" u="1"/>
        <d v="2024-01-30T00:00:00" u="1"/>
        <d v="2024-01-26T00:00:00" u="1"/>
        <d v="2024-01-13T00:00:00" u="1"/>
        <d v="2024-01-20T00:00:00" u="1"/>
        <d v="2024-02-14T07:21:16" u="1"/>
        <d v="2024-02-09T07:06:06" u="1"/>
        <d v="2024-02-09T10:08:39" u="1"/>
        <d v="2024-02-09T10:14:41" u="1"/>
        <d v="2024-02-09T10:15:46" u="1"/>
        <d v="2024-02-09T10:17:20" u="1"/>
        <d v="2024-02-09T10:19:32" u="1"/>
        <d v="2024-02-09T10:21:44" u="1"/>
        <d v="2024-02-09T10:22:46" u="1"/>
        <d v="2024-02-10T07:46:02" u="1"/>
        <d v="2024-02-11T07:45:04" u="1"/>
        <d v="2024-02-12T07:11:39" u="1"/>
        <d v="2024-02-12T07:16:38" u="1"/>
        <d v="2024-02-12T07:17:50" u="1"/>
        <d v="2024-02-14T07:23:59" u="1"/>
        <d v="2024-02-14T07:26:12" u="1"/>
        <d v="2024-02-14T07:32:22" u="1"/>
        <d v="2024-02-14T07:40:46" u="1"/>
        <d v="2024-02-15T08:08:15" u="1"/>
        <d v="2024-01-17T08:12:58" u="1"/>
        <d v="2024-02-15T08:19:29" u="1"/>
        <d v="2024-01-17T08:21:16" u="1"/>
        <d v="2024-02-15T08:29:40" u="1"/>
        <d v="2024-02-16T07:31:51" u="1"/>
        <d v="2024-02-16T07:40:44" u="1"/>
        <d v="2024-02-17T07:28:08" u="1"/>
        <d v="2024-02-18T07:37:58" u="1"/>
        <d v="2024-02-18T08:06:05" u="1"/>
        <d v="2024-02-18T13:34:44" u="1"/>
        <d v="2024-02-19T07:24:13" u="1"/>
        <d v="2024-02-19T07:37:01" u="1"/>
        <d v="2024-02-21T06:50:09" u="1"/>
        <d v="2024-02-21T06:57:49" u="1"/>
        <d v="2024-02-21T07:06:55" u="1"/>
        <d v="2024-01-24T06:16:40" u="1"/>
        <d v="2024-02-22T06:20:49" u="1"/>
        <d v="2024-02-22T06:58:50" u="1"/>
        <d v="2024-02-22T06:42:39" u="1"/>
        <d v="2024-02-22T07:35:45" u="1"/>
        <d v="2024-02-23T06:35:44" u="1"/>
        <d v="2024-02-23T06:36:58" u="1"/>
        <d v="2024-02-23T08:03:43" u="1"/>
        <d v="2024-02-24T07:12:13" u="1"/>
        <d v="2024-02-24T07:13:03" u="1"/>
        <d v="2024-02-24T07:25:53" u="1"/>
        <d v="2024-02-25T06:49:38" u="1"/>
        <d v="2024-02-25T07:14:38" u="1"/>
        <d v="2024-02-26T07:42:10" u="1"/>
        <d v="2024-02-28T07:23:27" u="1"/>
        <d v="2024-02-28T07:28:24" u="1"/>
        <d v="2024-02-28T07:30:16" u="1"/>
        <d v="2024-02-28T07:32:58" u="1"/>
        <d v="2024-02-29T07:57:56" u="1"/>
        <d v="2024-02-29T08:00:52" u="1"/>
        <d v="2024-02-29T08:05:25" u="1"/>
        <d v="2024-03-02T07:25:44" u="1"/>
        <d v="2024-03-02T07:31:41" u="1"/>
        <d v="2024-03-02T07:39:33" u="1"/>
        <d v="2024-03-02T07:51:18" u="1"/>
        <d v="2024-03-02T07:59:18" u="1"/>
        <d v="2024-03-03T06:52:00" u="1"/>
        <d v="2024-03-04T06:54:42" u="1"/>
        <d v="2024-03-04T12:25:10" u="1"/>
        <d v="2024-03-04T15:03:09" u="1"/>
        <d v="2024-03-06T07:01:27" u="1"/>
        <d v="2024-03-06T07:02:37" u="1"/>
        <d v="2024-03-06T07:11:30" u="1"/>
        <d v="2024-03-06T07:12:45" u="1"/>
        <d v="2024-03-06T08:25:50" u="1"/>
        <d v="2024-03-07T07:51:36" u="1"/>
        <d v="2024-03-07T07:56:58" u="1"/>
        <d v="2024-03-07T08:08:35" u="1"/>
        <d v="2024-03-07T08:28:14" u="1"/>
        <d v="2024-03-07T08:37:51" u="1"/>
        <d v="2024-03-08T07:04:05" u="1"/>
        <d v="2024-03-08T07:07:45" u="1"/>
        <d v="2024-03-09T06:43:20" u="1"/>
        <d v="2024-03-09T07:58:30" u="1"/>
        <d v="2024-03-10T06:51:20" u="1"/>
        <d v="2024-03-10T07:02:17" u="1"/>
        <d v="2024-03-10T07:29:44" u="1"/>
        <d v="2024-03-11T07:13:56" u="1"/>
        <d v="2024-03-11T07:30:47" u="1"/>
        <d v="2024-03-11T07:32:07" u="1"/>
        <d v="2024-03-13T07:02:50" u="1"/>
        <d v="2024-03-13T07:14:40" u="1"/>
        <d v="2024-03-13T07:15:44" u="1"/>
        <d v="2024-03-13T07:18:36" u="1"/>
        <d v="2024-03-13T07:20:05" u="1"/>
        <d v="2024-03-14T08:47:57" u="1"/>
        <d v="2024-02-05T08:32:30" u="1"/>
        <d v="2024-02-10T06:11:43" u="1"/>
        <d v="2024-02-11T10:05:39" u="1"/>
        <d v="2024-02-12T06:24:23" u="1"/>
        <d v="2024-02-14T07:43:55" u="1"/>
        <d v="2024-02-18T07:16:20" u="1"/>
        <d v="2024-02-24T08:18:40" u="1"/>
        <d v="2024-02-25T07:52:01" u="1"/>
        <d v="2024-03-07T08:36:44" u="1"/>
        <d v="2024-02-12T07:35:19" u="1"/>
        <d v="2024-02-12T07:37:15" u="1"/>
        <d v="2024-02-29T08:04:30" u="1"/>
        <d v="2024-03-06T07:18:50" u="1"/>
        <d v="2024-02-08T12:12:53" u="1"/>
        <d v="2024-02-12T12:11:35" u="1"/>
        <d v="2024-02-16T07:33:15" u="1"/>
        <d v="2024-02-17T07:35:11" u="1"/>
        <d v="2024-03-01T08:02:10" u="1"/>
        <d v="2024-03-07T08:58:30" u="1"/>
        <d v="2024-02-15T06:25:12" u="1"/>
        <d v="2024-01-21T12:27:06" u="1"/>
        <d v="2024-02-24T12:30:21" u="1"/>
        <d v="2024-01-31T07:14:33" u="1"/>
        <d v="2024-02-06T07:31:12" u="1"/>
        <d v="2024-02-14T08:54:16" u="1"/>
        <d v="2024-02-21T07:48:28" u="1"/>
        <d v="2024-02-14T08:37:35" u="1"/>
        <d v="2024-02-03T07:56:08" u="1"/>
        <d v="2024-02-10T08:20:41" u="1"/>
        <d v="2024-03-13T07:38:25" u="1"/>
        <d v="2024-02-14T07:53:03" u="1"/>
        <d v="2024-02-17T09:07:10" u="1"/>
        <d v="2024-02-23T08:39:05" u="1"/>
        <d v="2024-02-28T08:26:26" u="1"/>
        <d v="2024-03-06T07:38:21" u="1"/>
        <d v="2024-03-09T10:12:21" u="1"/>
        <d v="2024-03-13T07:22:21" u="1"/>
        <d v="2024-02-04T08:07:49" u="1"/>
        <d v="2024-02-07T13:17:45" u="1"/>
        <d v="2024-02-11T19:29:11" u="1"/>
        <d v="2024-02-14T15:06:41" u="1"/>
        <d v="2024-02-21T08:31:13" u="1"/>
        <d v="2024-02-28T09:38:12" u="1"/>
        <d v="2024-02-05T12:02:08" u="1"/>
        <d v="2024-02-06T11:29:54" u="1"/>
        <d v="2024-02-07T12:55:31" u="1"/>
        <d v="2024-02-14T08:26:44" u="1"/>
        <d v="2024-02-13T09:06:25" u="1"/>
        <d v="2024-02-01T07:55:46" u="1"/>
        <d v="2024-02-15T06:14:51" u="1"/>
        <d v="2024-02-13T07:57:46" u="1"/>
        <d v="2024-02-14T07:14:57" u="1"/>
        <d v="2024-02-20T08:17:13" u="1"/>
        <d v="2024-02-21T07:36:36" u="1"/>
        <d v="2024-02-23T09:18:45" u="1"/>
        <d v="2024-02-27T07:57:12" u="1"/>
        <d v="2024-02-28T07:23:36" u="1"/>
        <d v="2024-02-11T06:55:16" u="1"/>
        <d v="2024-02-29T07:13:25" u="1"/>
        <d v="2024-02-29T07:40:20" u="1"/>
        <d v="2024-03-04T07:47:44" u="1"/>
        <d v="2024-03-06T07:24:31" u="1"/>
        <d v="2024-03-07T08:22:38" u="1"/>
        <d v="2024-03-10T07:21:33" u="1"/>
        <d v="2024-03-13T09:24:25" u="1"/>
        <d v="2024-03-14T07:25:00" u="1"/>
        <d v="2024-02-03T07:15:30" u="1"/>
        <d v="2024-02-03T08:01:11" u="1"/>
        <d v="2024-02-11T06:58:17" u="1"/>
        <d v="2024-02-18T11:49:19" u="1"/>
        <d v="2024-02-19T06:39:42" u="1"/>
        <d v="2024-02-29T07:49:59" u="1"/>
        <d v="2024-03-04T12:11:59" u="1"/>
        <d v="2024-03-06T07:47:56" u="1"/>
        <d v="2024-03-07T08:18:06" u="1"/>
        <d v="2024-03-13T08:15:59" u="1"/>
        <d v="2024-02-04T07:11:37" u="1"/>
        <d v="2024-02-08T07:10:09" u="1"/>
        <d v="2024-02-15T08:05:29" u="1"/>
        <d v="2024-02-01T09:25:46" u="1"/>
        <d v="2024-02-09T08:03:48" u="1"/>
        <d v="2024-02-06T07:55:44" u="1"/>
        <d v="2024-02-06T08:04:57" u="1"/>
        <d v="2024-02-11T08:05:00" u="1"/>
        <d v="2024-02-20T07:23:39" u="1"/>
        <d v="2024-02-21T07:14:18" u="1"/>
        <d v="2024-02-23T08:47:02" u="1"/>
        <d v="2024-02-23T09:03:20" u="1"/>
        <d v="2024-02-26T09:02:52" u="1"/>
        <d v="2024-02-29T10:13:18" u="1"/>
        <d v="2024-02-21T07:27:23" u="1"/>
        <d v="2024-02-26T07:59:32" u="1"/>
        <d v="2024-02-28T07:39:22" u="1"/>
        <d v="2024-03-03T08:01:48" u="1"/>
        <d v="2024-03-04T08:35:49" u="1"/>
        <d v="2024-03-09T12:39:07" u="1"/>
        <d v="2024-01-13T07:41:06" u="1"/>
        <d v="2024-02-23T07:14:27" u="1"/>
        <d v="2024-03-13T07:55:27" u="1"/>
        <d v="2024-02-11T07:50:36" u="1"/>
        <d v="2024-02-15T07:38:36" u="1"/>
        <d v="2024-02-20T07:33:07" u="1"/>
        <d v="2024-02-08T08:40:13" u="1"/>
        <d v="2024-02-22T06:24:07" u="1"/>
        <d v="2024-02-22T07:14:36" u="1"/>
        <d v="2024-03-02T07:30:19" u="1"/>
        <d v="2024-03-07T07:52:59" u="1"/>
        <d v="2024-03-13T07:23:07" u="1"/>
        <d v="2024-03-13T07:25:17" u="1"/>
        <d v="2024-02-17T07:17:28" u="1"/>
        <d v="2024-03-01T07:22:56" u="1"/>
        <d v="2024-03-01T07:34:28" u="1"/>
        <d v="2024-03-02T07:40:09" u="1"/>
        <d v="2024-03-02T07:41:38" u="1"/>
        <d v="2024-03-03T07:30:41" u="1"/>
        <d v="2024-03-03T07:31:42" u="1"/>
        <d v="2024-03-03T07:38:59" u="1"/>
        <d v="2024-03-03T08:19:15" u="1"/>
        <d v="2024-03-04T07:49:06" u="1"/>
        <d v="2024-03-06T07:39:14" u="1"/>
        <d v="2024-03-06T07:44:16" u="1"/>
        <d v="2024-03-06T07:49:11" u="1"/>
        <d v="2024-03-07T08:01:52" u="1"/>
        <d v="2024-03-08T07:33:38" u="1"/>
        <d v="2024-03-09T07:41:14" u="1"/>
        <d v="2024-03-10T07:25:29" u="1"/>
        <d v="2024-03-10T08:05:34" u="1"/>
        <d v="2024-03-10T08:54:14" u="1"/>
        <d v="2024-03-13T07:45:35" u="1"/>
        <d v="2024-03-13T08:09:54" u="1"/>
        <d v="2024-03-14T08:10:32" u="1"/>
        <d v="2024-03-14T08:29:45" u="1"/>
        <d v="2024-03-14T08:34:29" u="1"/>
        <d v="2024-03-14T08:45:35" u="1"/>
        <d v="2024-02-04T06:42:43" u="1"/>
        <d v="2024-02-17T08:56:16" u="1"/>
        <d v="2024-02-02T10:31:26" u="1"/>
        <d v="2024-02-07T06:38:42" u="1"/>
        <d v="2024-02-20T08:30:33" u="1"/>
        <d v="2024-02-21T08:28:35" u="1"/>
        <d v="2024-02-01T07:57:18" u="1"/>
        <d v="2024-02-04T08:12:15" u="1"/>
        <d v="2024-02-11T08:24:50" u="1"/>
        <d v="2024-02-18T07:16:23" u="1"/>
        <d v="2024-02-20T08:21:27" u="1"/>
        <d v="2024-02-11T07:56:25" u="1"/>
        <d v="2024-02-14T07:41:03" u="1"/>
        <d v="2024-02-18T07:19:55" u="1"/>
        <d v="2024-02-25T06:59:02" u="1"/>
        <d v="2024-03-03T07:27:51" u="1"/>
        <d v="2023-02-09T11:52:36" u="1"/>
        <d v="2024-02-02T15:46:06" u="1"/>
        <d v="2023-07-10T06:38:54" u="1"/>
        <d v="2024-02-14T08:46:35" u="1"/>
        <d v="2024-02-04T07:07:16" u="1"/>
        <d v="2024-02-15T08:04:28" u="1"/>
        <d v="2024-02-22T07:04:09" u="1"/>
        <d v="2024-02-29T07:58:50" u="1"/>
        <d v="2024-03-09T07:11:22" u="1"/>
        <d v="2024-02-15T08:17:02" u="1"/>
        <d v="2024-03-01T07:36:08" u="1"/>
        <d v="2024-03-01T07:45:20" u="1"/>
        <d v="2024-03-02T10:43:23" u="1"/>
        <d v="2024-03-03T08:26:38" u="1"/>
        <d v="2024-03-04T08:10:23" u="1"/>
        <d v="2024-03-07T07:45:41" u="1"/>
        <d v="2024-03-07T08:24:59" u="1"/>
        <d v="2024-03-09T09:06:35" u="1"/>
        <d v="2024-03-10T07:26:37" u="1"/>
        <d v="2024-03-14T07:30:32" u="1"/>
        <d v="2024-02-01T08:02:08" u="1"/>
        <d v="2024-02-03T07:13:19" u="1"/>
        <d v="2024-02-09T10:28:57" u="1"/>
        <d v="2024-02-18T07:26:18" u="1"/>
        <d v="2024-02-21T07:50:04" u="1"/>
        <d v="2024-02-25T08:01:20" u="1"/>
        <d v="2024-03-02T07:57:09" u="1"/>
        <d v="2024-03-10T08:41:25" u="1"/>
        <d v="2024-03-14T08:39:59" u="1"/>
        <d v="2024-02-15T07:32:28" u="1"/>
        <d v="2024-02-17T07:22:58" u="1"/>
        <d v="2024-02-20T07:14:28" u="1"/>
        <d v="2024-02-25T12:58:40" u="1"/>
        <d v="2024-02-24T07:31:29" u="1"/>
        <d v="2024-02-11T09:19:16" u="1"/>
        <d v="2024-01-15T13:35:26" u="1"/>
        <d v="2024-01-17T07:04:46" u="1"/>
        <d v="2024-01-17T10:18:43" u="1"/>
        <d v="2024-01-17T10:22:51" u="1"/>
        <d v="2024-01-25T06:35:50" u="1"/>
        <d v="2024-02-13T11:49:24" u="1"/>
        <d v="2024-02-18T07:40:27" u="1"/>
        <d v="2024-02-10T08:17:53" u="1"/>
        <d v="2024-02-13T08:12:37" u="1"/>
        <d v="2024-02-14T10:08:10" u="1"/>
        <d v="2024-02-18T07:56:46" u="1"/>
        <d v="2024-02-18T08:16:52" u="1"/>
        <d v="2024-02-21T09:20:09" u="1"/>
        <d v="2024-02-15T11:52:46" u="1"/>
        <d v="2024-02-08T07:54:30" u="1"/>
        <d v="2024-02-18T07:07:50" u="1"/>
        <d v="2024-03-03T07:20:22" u="1"/>
        <d v="2024-03-10T07:24:11" u="1"/>
        <d v="2023-04-11T09:04:22" u="1"/>
        <d v="2024-02-06T08:20:21" u="1"/>
        <d v="2024-03-04T08:06:32" u="1"/>
        <d v="2024-03-07T08:23:36" u="1"/>
        <d v="2024-03-08T07:40:04" u="1"/>
        <d v="2024-03-10T08:31:51" u="1"/>
        <d v="2024-03-13T08:37:39" u="1"/>
        <d v="2024-02-02T15:36:58" u="1"/>
        <d v="2024-02-12T08:39:53" u="1"/>
        <d v="2024-02-19T08:17:46" u="1"/>
        <d v="2024-02-19T08:21:32" u="1"/>
        <d v="2024-02-24T07:39:31" u="1"/>
        <d v="2024-03-06T08:09:14" u="1"/>
        <d v="2024-03-07T08:21:13" u="1"/>
        <d v="2024-02-10T07:55:38" u="1"/>
        <d v="2024-01-06T06:48:34" u="1"/>
        <d v="2024-01-25T05:38:40" u="1"/>
        <d v="2024-01-31T06:58:15" u="1"/>
        <d v="2024-02-29T08:44:08" u="1"/>
        <d v="2024-03-04T08:32:59" u="1"/>
        <d v="2024-02-09T07:24:23" u="1"/>
        <d v="2024-02-25T08:21:10" u="1"/>
        <d v="2024-02-29T08:03:29" u="1"/>
        <d v="2024-03-03T08:39:07" u="1"/>
        <d v="2024-02-01T07:42:23" u="1"/>
        <d v="2024-02-07T07:16:10" u="1"/>
        <d v="2024-02-11T06:51:00" u="1"/>
        <d v="2024-02-14T06:07:09" u="1"/>
        <d v="2024-02-09T10:12:55" u="1"/>
        <d v="2024-02-11T07:47:05" u="1"/>
        <d v="2024-02-14T06:37:30" u="1"/>
        <d v="2024-02-15T08:22:52" u="1"/>
        <d v="2024-02-18T07:55:12" u="1"/>
        <d v="2024-02-18T13:43:13" u="1"/>
        <d v="2024-02-21T07:16:56" u="1"/>
        <d v="2024-02-22T06:30:11" u="1"/>
        <d v="2024-02-25T06:51:12" u="1"/>
        <d v="2024-02-25T06:52:29" u="1"/>
        <d v="2024-02-25T06:55:18" u="1"/>
        <d v="2024-03-02T07:33:35" u="1"/>
        <d v="2024-03-02T07:48:51" u="1"/>
        <d v="2024-03-07T07:56:13" u="1"/>
        <d v="2024-03-07T08:52:26" u="1"/>
        <d v="2024-03-08T07:05:34" u="1"/>
        <d v="2024-03-10T06:48:04" u="1"/>
        <d v="2024-03-13T07:11:59" u="1"/>
        <d v="2024-03-14T08:11:03" u="1"/>
        <d v="2024-02-09T10:23:53" u="1"/>
        <d v="2024-02-18T13:30:17" u="1"/>
        <d v="2024-02-21T07:32:20" u="1"/>
        <d v="2024-03-06T07:06:48" u="1"/>
        <d v="2024-03-10T06:46:14" u="1"/>
        <d v="2024-03-14T08:09:38" u="1"/>
        <d v="2022-07-25T06:14:25" u="1"/>
        <d v="2024-02-14T08:46:17" u="1"/>
        <d v="2024-01-30T07:38:15" u="1"/>
        <d v="2024-01-26T09:08:53" u="1"/>
        <d v="2024-01-30T07:33:26" u="1"/>
        <d v="2024-02-01T07:03:32" u="1"/>
        <d v="2024-02-03T08:14:33" u="1"/>
        <d v="2024-02-03T08:16:03" u="1"/>
        <d v="2024-02-04T07:15:14" u="1"/>
        <d v="2024-02-04T08:54:07" u="1"/>
        <d v="2024-02-06T09:25:41" u="1"/>
        <d v="2024-02-08T10:13:24" u="1"/>
        <d v="2024-02-08T11:06:44" u="1"/>
        <d v="2024-02-08T12:09:19" u="1"/>
        <d v="2024-02-10T10:18:29" u="1"/>
        <d v="2024-02-11T06:19:28" u="1"/>
        <d v="2024-02-11T06:31:40" u="1"/>
        <d v="2024-02-14T09:42:38" u="1"/>
        <d v="2024-02-15T07:12:24" u="1"/>
        <d v="2024-02-15T09:57:47" u="1"/>
        <d v="2024-01-20T07:18:35" u="1"/>
        <d v="2024-01-25T06:59:56" u="1"/>
        <d v="2024-02-01T07:33:03" u="1"/>
        <d v="2024-02-03T07:40:43" u="1"/>
        <d v="2024-02-04T08:15:49" u="1"/>
        <d v="2024-02-08T08:27:56" u="1"/>
        <d v="2024-02-09T08:48:16" u="1"/>
        <d v="2024-02-11T08:47:01" u="1"/>
        <d v="2024-02-12T06:02:11" u="1"/>
        <d v="2024-02-15T08:50:37" u="1"/>
        <d v="2024-02-16T07:43:21" u="1"/>
        <d v="2024-02-22T08:24:16" u="1"/>
        <d v="2024-02-24T07:12:34" u="1"/>
        <d v="2024-02-29T07:16:23" u="1"/>
        <d v="2024-02-29T08:29:01" u="1"/>
        <d v="2024-03-02T08:23:03" u="1"/>
        <d v="2024-03-07T07:07:34" u="1"/>
        <d v="2024-03-07T07:16:51" u="1"/>
        <d v="2024-03-11T08:19:37" u="1"/>
        <d v="2024-02-06T08:20:41" u="1"/>
        <d v="2024-02-15T07:50:13" u="1"/>
        <d v="2024-02-18T08:13:17" u="1"/>
        <d v="2024-02-22T07:19:45" u="1"/>
        <d v="2024-02-13T06:02:18" u="1"/>
        <d v="2024-02-16T07:25:12" u="1"/>
        <d v="2024-02-17T07:49:13" u="1"/>
        <d v="2023-07-23T08:30:32" u="1"/>
        <d v="2024-02-28T08:28:23" u="1"/>
        <d v="2024-02-29T07:32:21" u="1"/>
        <d v="2024-02-29T07:42:47" u="1"/>
        <d v="2024-02-29T07:44:06" u="1"/>
        <d v="2024-02-29T07:53:20" u="1"/>
        <d v="2024-02-29T08:10:42" u="1"/>
        <d v="2024-02-29T08:13:27" u="1"/>
        <d v="2024-03-01T07:44:00" u="1"/>
        <d v="2024-03-01T07:47:16" u="1"/>
        <d v="2024-03-02T07:34:30" u="1"/>
        <d v="2024-03-02T07:35:44" u="1"/>
        <d v="2024-03-02T07:38:25" u="1"/>
        <d v="2024-03-03T08:14:26" u="1"/>
        <d v="2024-03-03T08:16:14" u="1"/>
        <d v="2024-03-04T07:31:05" u="1"/>
        <d v="2024-03-04T07:32:52" u="1"/>
        <d v="2024-03-04T08:17:38" u="1"/>
        <d v="2024-03-04T08:18:59" u="1"/>
        <d v="2024-03-04T08:22:07" u="1"/>
        <d v="2024-03-04T08:24:03" u="1"/>
        <d v="2024-03-06T07:22:57" u="1"/>
        <d v="2024-03-07T06:55:12" u="1"/>
        <d v="2024-03-07T07:48:06" u="1"/>
        <d v="2024-03-07T07:57:37" u="1"/>
        <d v="2024-03-08T07:54:13" u="1"/>
        <d v="2024-03-08T07:55:19" u="1"/>
        <d v="2024-03-08T07:56:37" u="1"/>
        <d v="2024-03-09T08:11:19" u="1"/>
        <d v="2024-03-09T08:16:30" u="1"/>
        <d v="2024-03-09T08:36:37" u="1"/>
        <d v="2024-03-10T08:39:46" u="1"/>
        <d v="2024-03-10T08:43:07" u="1"/>
        <d v="2024-03-10T08:45:41" u="1"/>
        <d v="2024-03-10T09:08:17" u="1"/>
        <d v="2024-03-11T07:24:10" u="1"/>
        <d v="2024-03-11T07:58:29" u="1"/>
        <d v="2024-03-11T07:59:55" u="1"/>
        <d v="2024-03-11T08:04:37" u="1"/>
        <d v="2024-03-11T08:27:46" u="1"/>
        <d v="2024-03-13T07:26:17" u="1"/>
        <d v="2024-03-13T07:30:33" u="1"/>
        <d v="2024-03-13T07:31:41" u="1"/>
        <d v="2024-03-13T09:22:38" u="1"/>
        <d v="2024-03-14T07:35:20" u="1"/>
        <d v="2024-03-14T07:47:29" u="1"/>
        <d v="2024-03-14T07:51:11" u="1"/>
        <d v="2024-03-14T07:52:23" u="1"/>
        <d v="2024-03-14T07:53:40" u="1"/>
        <d v="2024-03-14T08:00:23" u="1"/>
        <d v="2024-03-14T08:04:11" u="1"/>
        <d v="2024-03-14T08:06:59" u="1"/>
        <d v="2024-02-14T08:38:44" u="1"/>
        <d v="2024-02-13T06:47:07" u="1"/>
        <d v="2024-02-13T06:59:14" u="1"/>
        <d v="2024-02-17T07:42:41" u="1"/>
        <d v="2024-02-17T07:45:06" u="1"/>
        <d v="2024-02-17T07:51:44" u="1"/>
        <d v="2024-02-17T12:03:35" u="1"/>
        <d v="2024-02-16T07:56:55" u="1"/>
        <d v="2024-02-08T16:41:36" u="1"/>
        <d v="2024-02-14T07:28:39" u="1"/>
        <d v="2024-01-24T00:00:00" u="1"/>
        <d v="2024-01-27T00:00:00" u="1"/>
        <d v="2023-12-28T00:00:00" u="1"/>
        <d v="2024-01-22T00:00:00" u="1"/>
        <d v="2024-01-05T00:00:00" u="1"/>
        <d v="2024-01-08T00:00:00" u="1"/>
        <d v="2024-01-11T00:00:00" u="1"/>
        <d v="2024-01-19T00:00:00" u="1"/>
        <d v="2024-01-18T00:00:00" u="1"/>
        <d v="2024-01-28T00:00:00" u="1"/>
        <d v="2023-12-26T00:00:00" u="1"/>
        <d v="2024-01-14T00:00:00" u="1"/>
        <d v="2024-01-16T00:00:00" u="1"/>
        <d v="2024-01-23T00:00:00" u="1"/>
        <d v="2024-01-12T00:00:00" u="1"/>
        <d v="2023-12-22T00:00:00" u="1"/>
        <d v="2024-01-01T00:00:00" u="1"/>
        <d v="2023-12-24T00:00:00" u="1"/>
        <d v="2024-01-10T00:00:00" u="1"/>
        <d v="2024-01-03T00:00:00" u="1"/>
        <d v="2024-01-04T00:00:00" u="1"/>
        <d v="2023-12-31T00:00:00" u="1"/>
        <d v="2024-01-07T00:00:00" u="1"/>
        <d v="2023-12-21T00:00:00" u="1"/>
        <d v="2024-01-09T00:00:00" u="1"/>
        <d v="2024-01-02T00:00:00" u="1"/>
        <d v="2023-12-23T00:00:00" u="1"/>
        <d v="2023-12-25T00:00:00" u="1"/>
        <d v="2023-12-27T00:00:00" u="1"/>
        <d v="2023-12-29T00:00:00" u="1"/>
        <d v="2023-12-30T00:00:00" u="1"/>
        <d v="2023-12-11T00:00:00" u="1"/>
        <d v="2023-12-15T00:00:00" u="1"/>
        <d v="2023-12-20T00:00:00" u="1"/>
        <d v="2023-12-07T00:00:00" u="1"/>
        <d v="2023-12-19T00:00:00" u="1"/>
        <d v="2023-12-14T00:00:00" u="1"/>
        <d v="2023-12-18T00:00:00" u="1"/>
        <d v="2023-12-17T00:00:00" u="1"/>
        <d v="2023-12-09T00:00:00" u="1"/>
        <d v="2023-12-16T00:00:00" u="1"/>
        <d v="2023-12-13T00:00:00" u="1"/>
        <d v="2023-12-10T00:00:00" u="1"/>
        <d v="2023-12-03T00:00:00" u="1"/>
        <d v="2023-12-12T00:00:00" u="1"/>
        <d v="2023-12-08T00:00:00" u="1"/>
        <d v="2023-11-11T00:00:00" u="1"/>
        <d v="2023-11-16T00:00:00" u="1"/>
        <d v="2023-11-19T00:00:00" u="1"/>
        <d v="2023-11-25T00:00:00" u="1"/>
        <d v="2023-11-26T00:00:00" u="1"/>
        <d v="2023-12-02T00:00:00" u="1"/>
        <d v="2023-12-04T00:00:00" u="1"/>
        <d v="2023-12-05T00:00:00" u="1"/>
        <d v="2023-12-06T00:00:00" u="1"/>
        <d v="2023-11-23T00:00:00" u="1"/>
        <d v="2023-11-17T00:00:00" u="1"/>
        <d v="2023-12-01T00:00:00" u="1"/>
        <d v="2023-11-20T00:00:00" u="1"/>
        <d v="2023-11-22T00:00:00" u="1"/>
        <d v="2023-11-24T00:00:00" u="1"/>
        <d v="2023-11-27T00:00:00" u="1"/>
        <d v="2023-11-21T00:00:00" u="1"/>
        <d v="2023-11-30T00:00:00" u="1"/>
        <d v="2023-11-29T00:00:00" u="1"/>
        <d v="2023-11-10T00:00:00" u="1"/>
        <d v="2023-11-18T00:00:00" u="1"/>
        <d v="2023-11-28T00:00:00" u="1"/>
        <d v="2023-11-12T00:00:00" u="1"/>
        <d v="2023-11-14T00:00:00" u="1"/>
        <d v="2023-10-25T00:00:00" u="1"/>
        <d v="2023-06-11T00:00:00" u="1"/>
        <d v="2023-11-09T00:00:00" u="1"/>
        <d v="2023-11-13T00:00:00" u="1"/>
        <d v="2023-11-07T00:00:00" u="1"/>
        <d v="2023-11-15T00:00:00" u="1"/>
        <d v="2023-11-03T00:00:00" u="1"/>
        <d v="2023-11-06T00:00:00" u="1"/>
        <d v="2023-11-05T00:00:00" u="1"/>
        <d v="2023-11-08T00:00:00" u="1"/>
        <d v="2023-11-01T00:00:00" u="1"/>
        <d v="2023-10-22T00:00:00" u="1"/>
        <d v="2023-10-13T00:00:00" u="1"/>
        <d v="2023-10-27T00:00:00" u="1"/>
        <d v="2023-10-30T00:00:00" u="1"/>
        <d v="2023-11-04T00:00:00" u="1"/>
        <d v="2023-09-03T00:00:00" u="1"/>
        <d v="2023-10-20T00:00:00" u="1"/>
        <d v="2023-11-02T00:00:00" u="1"/>
        <d v="2023-10-21T00:00:00" u="1"/>
        <d v="2023-10-26T00:00:00" u="1"/>
        <d v="2023-10-28T00:00:00" u="1"/>
        <d v="2023-10-29T00:00:00" u="1"/>
        <d v="2023-10-05T00:00:00" u="1"/>
        <d v="2023-10-24T00:00:00" u="1"/>
        <d v="2023-10-23T00:00:00" u="1"/>
        <d v="2023-10-15T00:00:00" u="1"/>
        <d v="2023-09-22T00:00:00" u="1"/>
        <d v="2023-10-01T00:00:00" u="1"/>
        <d v="2023-10-07T00:00:00" u="1"/>
        <d v="2023-10-19T00:00:00" u="1"/>
        <d v="2023-10-14T00:00:00" u="1"/>
        <d v="2023-10-31T00:00:00" u="1"/>
        <d v="2023-10-08T00:00:00" u="1"/>
        <d v="2023-09-04T00:00:00" u="1"/>
        <d v="2023-09-19T00:00:00" u="1"/>
        <d v="2023-10-06T00:00:00" u="1"/>
        <d v="2023-10-12T00:00:00" u="1"/>
        <d v="2023-10-16T00:00:00" u="1"/>
        <d v="2023-10-11T00:00:00" u="1"/>
        <d v="2023-10-18T00:00:00" u="1"/>
        <d v="2023-09-28T00:00:00" u="1"/>
        <d v="2023-03-03T00:00:00" u="1"/>
        <d v="2023-10-09T00:00:00" u="1"/>
        <d v="2023-09-27T00:00:00" u="1"/>
        <d v="2023-10-04T00:00:00" u="1"/>
        <d v="2023-08-27T00:00:00" u="1"/>
        <d v="2023-09-02T00:00:00" u="1"/>
        <d v="2022-11-21T00:00:00" u="1"/>
        <d v="2023-10-17T00:00:00" u="1"/>
        <d v="2023-09-24T00:00:00" u="1"/>
        <d v="2023-10-10T00:00:00" u="1"/>
        <d v="2023-09-30T00:00:00" u="1"/>
        <d v="2023-10-03T00:00:00" u="1"/>
        <d v="2023-09-23T00:00:00" u="1"/>
        <d v="2023-09-06T00:00:00" u="1"/>
        <d v="2023-09-16T00:00:00" u="1"/>
      </sharedItems>
    </cacheField>
    <cacheField name="Dias" numFmtId="3">
      <sharedItems containsSemiMixedTypes="0" containsString="0" containsNumber="1" containsInteger="1" minValue="-30" maxValue="528"/>
    </cacheField>
    <cacheField name="Valor_Total" numFmtId="3">
      <sharedItems containsSemiMixedTypes="0" containsString="0" containsNumber="1" minValue="240" maxValue="29409720"/>
    </cacheField>
    <cacheField name="Saldo" numFmtId="3">
      <sharedItems containsSemiMixedTypes="0" containsString="0" containsNumber="1" minValue="240" maxValue="29409720"/>
    </cacheField>
    <cacheField name="Sin_Vencer" numFmtId="3">
      <sharedItems containsSemiMixedTypes="0" containsString="0" containsNumber="1" minValue="-1110" maxValue="48470000" count="8000">
        <n v="0"/>
        <n v="795000"/>
        <n v="907200"/>
        <n v="382000"/>
        <n v="461500"/>
        <n v="248400"/>
        <n v="158900"/>
        <n v="800600"/>
        <n v="260000"/>
        <n v="178899.99"/>
        <n v="415850"/>
        <n v="342200"/>
        <n v="615500"/>
        <n v="1990950"/>
        <n v="4710700"/>
        <n v="103799.99"/>
        <n v="696900"/>
        <n v="1215500"/>
        <n v="13000"/>
        <n v="238199.99"/>
        <n v="1118600"/>
        <n v="126499.99"/>
        <n v="276700"/>
        <n v="135200"/>
        <n v="899100"/>
        <n v="1113699.97"/>
        <n v="376100"/>
        <n v="2777500"/>
        <n v="6479500"/>
        <n v="726800"/>
        <n v="336599.99"/>
        <n v="823000"/>
        <n v="2278100"/>
        <n v="996199.97"/>
        <n v="5801400"/>
        <n v="135800"/>
        <n v="298700"/>
        <n v="188500"/>
        <n v="680800"/>
        <n v="735200"/>
        <n v="1781899.97"/>
        <n v="1000000"/>
        <n v="3221700"/>
        <n v="991300"/>
        <n v="740900"/>
        <n v="5839700"/>
        <n v="996000"/>
        <n v="106499.99"/>
        <n v="590000"/>
        <n v="2072100"/>
        <n v="920400"/>
        <n v="1186700"/>
        <n v="1098500"/>
        <n v="287100"/>
        <n v="200100"/>
        <n v="126700"/>
        <n v="61999.99"/>
        <n v="634300"/>
        <n v="5779000"/>
        <n v="194300"/>
        <n v="2207450"/>
        <n v="485300"/>
        <n v="26000"/>
        <n v="729100"/>
        <n v="990540"/>
        <n v="1319500"/>
        <n v="466100"/>
        <n v="391900"/>
        <n v="710100"/>
        <n v="5773100"/>
        <n v="1175300"/>
        <n v="319000"/>
        <n v="1859800"/>
        <n v="112200"/>
        <n v="89299.99"/>
        <n v="1473399.97"/>
        <n v="171100"/>
        <n v="94600"/>
        <n v="1420000"/>
        <n v="581900"/>
        <n v="3281000"/>
        <n v="1003300"/>
        <n v="1349600"/>
        <n v="583750"/>
        <n v="134749.99"/>
        <n v="797199.97"/>
        <n v="520400"/>
        <n v="1179800"/>
        <n v="153999.97"/>
        <n v="5217250"/>
        <n v="104500"/>
        <n v="678300"/>
        <n v="333500"/>
        <n v="598000"/>
        <n v="200399.97"/>
        <n v="290700"/>
        <n v="1076599.97"/>
        <n v="2513200"/>
        <n v="6995200"/>
        <n v="132399.99"/>
        <n v="1149400"/>
        <n v="1124660"/>
        <n v="3689300"/>
        <n v="3353820"/>
        <n v="4177280"/>
        <n v="1701000"/>
        <n v="3631200"/>
        <n v="1435845"/>
        <n v="121179"/>
        <n v="1495200"/>
        <n v="3619200"/>
        <n v="4533000"/>
        <n v="5796300"/>
        <n v="357200"/>
        <n v="156600"/>
        <n v="315800"/>
        <n v="1152000"/>
        <n v="651600"/>
        <n v="1140000"/>
        <n v="1228000"/>
        <n v="331200"/>
        <n v="721800"/>
        <n v="1156000"/>
        <n v="723600"/>
        <n v="1128000"/>
        <n v="379200"/>
        <n v="288600.03999999998"/>
        <n v="98050"/>
        <n v="125700"/>
        <n v="279500"/>
        <n v="541200"/>
        <n v="362900"/>
        <n v="512000"/>
        <n v="1194900"/>
        <n v="10754653"/>
        <n v="4530750"/>
        <n v="10380290"/>
        <n v="3659550"/>
        <n v="3523800"/>
        <n v="917700"/>
        <n v="23520600"/>
        <n v="10612000"/>
        <n v="808000"/>
        <n v="2585500"/>
        <n v="655200"/>
        <n v="920000"/>
        <n v="3492650"/>
        <n v="1058000"/>
        <n v="336000"/>
        <n v="343200"/>
        <n v="394050"/>
        <n v="4148400"/>
        <n v="304000"/>
        <n v="4282200"/>
        <n v="1022700"/>
        <n v="123200"/>
        <n v="462200"/>
        <n v="1135600"/>
        <n v="2365200"/>
        <n v="741760"/>
        <n v="2046200"/>
        <n v="459900"/>
        <n v="2930250"/>
        <n v="1247800"/>
        <n v="695350"/>
        <n v="768400"/>
        <n v="1241100"/>
        <n v="1509900"/>
        <n v="1894980"/>
        <n v="191000"/>
        <n v="357840"/>
        <n v="2108850"/>
        <n v="5504000"/>
        <n v="2402400"/>
        <n v="303600"/>
        <n v="231000"/>
        <n v="987550"/>
        <n v="1417700"/>
        <n v="447000"/>
        <n v="1113600"/>
        <n v="462000"/>
        <n v="1755400"/>
        <n v="21505750"/>
        <n v="2032600"/>
        <n v="1670900"/>
        <n v="1455900"/>
        <n v="1206000"/>
        <n v="3982500"/>
        <n v="4953300"/>
        <n v="956800"/>
        <n v="1408400"/>
        <n v="1085700"/>
        <n v="1034100"/>
        <n v="3267000"/>
        <n v="729000"/>
        <n v="467600"/>
        <n v="105800"/>
        <n v="5497800"/>
        <n v="4385710"/>
        <n v="342700"/>
        <n v="1873200"/>
        <n v="448500"/>
        <n v="3214200"/>
        <n v="1953000"/>
        <n v="785200"/>
        <n v="766700"/>
        <n v="258871"/>
        <n v="177705"/>
        <n v="5527800"/>
        <n v="655600"/>
        <n v="8910400"/>
        <n v="198000"/>
        <n v="6714300"/>
        <n v="1052800"/>
        <n v="1429500"/>
        <n v="1980000"/>
        <n v="425499.99"/>
        <n v="768000.02"/>
        <n v="638249.98"/>
        <n v="225600"/>
        <n v="288300"/>
        <n v="412150"/>
        <n v="1309800"/>
        <n v="72000"/>
        <n v="416000"/>
        <n v="857300"/>
        <n v="638800"/>
        <n v="485900"/>
        <n v="419999.9"/>
        <n v="503999.88"/>
        <n v="442900"/>
        <n v="156950"/>
        <n v="477300"/>
        <n v="907300"/>
        <n v="518700"/>
        <n v="463000"/>
        <n v="493400"/>
        <n v="946800"/>
        <n v="838900"/>
        <n v="34340"/>
        <n v="20770"/>
        <n v="14680"/>
        <n v="26220"/>
        <n v="27970"/>
        <n v="14838"/>
        <n v="2560"/>
        <n v="8090"/>
        <n v="20070"/>
        <n v="37420"/>
        <n v="24907.599999999999"/>
        <n v="25300"/>
        <n v="43080"/>
        <n v="7120"/>
        <n v="58520"/>
        <n v="3240"/>
        <n v="22390"/>
        <n v="42940"/>
        <n v="39030"/>
        <n v="5440"/>
        <n v="8710"/>
        <n v="26300"/>
        <n v="42240"/>
        <n v="47350"/>
        <n v="28120"/>
        <n v="28020"/>
        <n v="868930"/>
        <n v="30310"/>
        <n v="1140"/>
        <n v="6465.6"/>
        <n v="21730"/>
        <n v="69390"/>
        <n v="18330"/>
        <n v="725"/>
        <n v="18340"/>
        <n v="6550"/>
        <n v="32000"/>
        <n v="19155.5"/>
        <n v="22760"/>
        <n v="34560"/>
        <n v="36220"/>
        <n v="29620"/>
        <n v="1062.5"/>
        <n v="19400"/>
        <n v="81940"/>
        <n v="33340"/>
        <n v="1687.5"/>
        <n v="12780"/>
        <n v="21660"/>
        <n v="39300"/>
        <n v="15100"/>
        <n v="290"/>
        <n v="11530"/>
        <n v="39200"/>
        <n v="6175550"/>
        <n v="6999100"/>
        <n v="2763650"/>
        <n v="976300"/>
        <n v="10464700"/>
        <n v="429000"/>
        <n v="296700"/>
        <n v="714800"/>
        <n v="1463812.96"/>
        <n v="1632300"/>
        <n v="314200"/>
        <n v="505000"/>
        <n v="2683800"/>
        <n v="2781000"/>
        <n v="397600"/>
        <n v="938000"/>
        <n v="434000"/>
        <n v="414400"/>
        <n v="1875400"/>
        <n v="2780700"/>
        <n v="868600"/>
        <n v="2405800"/>
        <n v="564000"/>
        <n v="1006850"/>
        <n v="706250"/>
        <n v="1294500"/>
        <n v="133300"/>
        <n v="652000"/>
        <n v="589400"/>
        <n v="1126950"/>
        <n v="965300"/>
        <n v="4058100"/>
        <n v="1920500"/>
        <n v="894400"/>
        <n v="543500"/>
        <n v="936600"/>
        <n v="670400"/>
        <n v="191350"/>
        <n v="704500"/>
        <n v="984750"/>
        <n v="1701800"/>
        <n v="950000"/>
        <n v="1982750"/>
        <n v="162150"/>
        <n v="1311500"/>
        <n v="463500"/>
        <n v="11184180"/>
        <n v="372900"/>
        <n v="166000"/>
        <n v="314280"/>
        <n v="197580"/>
        <n v="258400"/>
        <n v="1158100"/>
        <n v="102000"/>
        <n v="351900"/>
        <n v="1045800"/>
        <n v="680400"/>
        <n v="1231800"/>
        <n v="2432900"/>
        <n v="1474200"/>
        <n v="2169400"/>
        <n v="499200"/>
        <n v="883200"/>
        <n v="571500"/>
        <n v="2019400"/>
        <n v="1042800"/>
        <n v="3265900"/>
        <n v="1592000"/>
        <n v="207000"/>
        <n v="614100"/>
        <n v="365700"/>
        <n v="4100800"/>
        <n v="6005300"/>
        <n v="4386150"/>
        <n v="34200"/>
        <n v="321500"/>
        <n v="4543400"/>
        <n v="404200"/>
        <n v="8078100"/>
        <n v="16748900"/>
        <n v="15425300"/>
        <n v="763800"/>
        <n v="109800"/>
        <n v="1331399.98"/>
        <n v="231400"/>
        <n v="140399.99"/>
        <n v="69599.990000000005"/>
        <n v="320500"/>
        <n v="160799.99"/>
        <n v="402000"/>
        <n v="66699.990000000005"/>
        <n v="103740"/>
        <n v="599600"/>
        <n v="114000"/>
        <n v="58500"/>
        <n v="887680"/>
        <n v="499800"/>
        <n v="1350300"/>
        <n v="1317600"/>
        <n v="884100"/>
        <n v="1485000"/>
        <n v="228000"/>
        <n v="173550"/>
        <n v="80800"/>
        <n v="122400"/>
        <n v="73800"/>
        <n v="392000"/>
        <n v="560000"/>
        <n v="1117200"/>
        <n v="201000"/>
        <n v="1572750"/>
        <n v="120500"/>
        <n v="1917000"/>
        <n v="60000"/>
        <n v="143900"/>
        <n v="128300"/>
        <n v="2160000"/>
        <n v="1247400"/>
        <n v="1288350"/>
        <n v="117000"/>
        <n v="604000"/>
        <n v="1620000"/>
        <n v="599200"/>
        <n v="421800"/>
        <n v="144690"/>
        <n v="164550"/>
        <n v="1441800"/>
        <n v="1217700"/>
        <n v="2845500"/>
        <n v="420000"/>
        <n v="434600"/>
        <n v="630000"/>
        <n v="243000"/>
        <n v="1556500"/>
        <n v="510000"/>
        <n v="287000"/>
        <n v="119000"/>
        <n v="5180700"/>
        <n v="210600"/>
        <n v="205900"/>
        <n v="712200"/>
        <n v="1364750"/>
        <n v="165300"/>
        <n v="232400"/>
        <n v="121800"/>
        <n v="1519000"/>
        <n v="182700"/>
        <n v="179800"/>
        <n v="61620"/>
        <n v="308000"/>
        <n v="197550"/>
        <n v="181800"/>
        <n v="16000.01"/>
        <n v="272250"/>
        <n v="7200.01"/>
        <n v="34240"/>
        <n v="14710"/>
        <n v="110700.01"/>
        <n v="14064192"/>
        <n v="14637240"/>
        <n v="17884800"/>
        <n v="15148080"/>
        <n v="16988400"/>
        <n v="1699929"/>
        <n v="554900"/>
        <n v="2347800"/>
        <n v="1950550"/>
        <n v="3107020"/>
        <n v="5314700"/>
        <n v="602299.94999999995"/>
        <n v="793099.94"/>
        <n v="852600"/>
        <n v="5940000"/>
        <n v="358250"/>
        <n v="257520"/>
        <n v="257300"/>
        <n v="3997400"/>
        <n v="104700"/>
        <n v="107000"/>
        <n v="105000"/>
        <n v="1967300"/>
        <n v="1421000"/>
        <n v="159600"/>
        <n v="2027800"/>
        <n v="179400"/>
        <n v="161000"/>
        <n v="1899800"/>
        <n v="869400"/>
        <n v="531999.87"/>
        <n v="798000"/>
        <n v="1968030"/>
        <n v="3082200"/>
        <n v="2167000"/>
        <n v="1727600"/>
        <n v="8887100"/>
        <n v="2432000"/>
        <n v="5612500"/>
        <n v="3759200"/>
        <n v="368600"/>
        <n v="3197000"/>
        <n v="345800"/>
        <n v="3464800"/>
        <n v="1229800"/>
        <n v="3589600"/>
        <n v="1864800"/>
        <n v="1629600"/>
        <n v="2797200"/>
        <n v="4110400"/>
        <n v="5891200"/>
        <n v="5318800"/>
        <n v="1562100"/>
        <n v="178500"/>
        <n v="4123260"/>
        <n v="4465200"/>
        <n v="1457500"/>
        <n v="1931400"/>
        <n v="3978800"/>
        <n v="3845100"/>
        <n v="3862800"/>
        <n v="1600200"/>
        <n v="3987500"/>
        <n v="2196600"/>
        <n v="2103600"/>
        <n v="7614000"/>
        <n v="5587000"/>
        <n v="1019200"/>
        <n v="1269600"/>
        <n v="224200"/>
        <n v="191900"/>
        <n v="410400"/>
        <n v="193800"/>
        <n v="174800"/>
        <n v="693360"/>
        <n v="131000"/>
        <n v="167200"/>
        <n v="2771500"/>
        <n v="698000"/>
        <n v="870800"/>
        <n v="527800"/>
        <n v="690400"/>
        <n v="374000"/>
        <n v="373700"/>
        <n v="642200"/>
        <n v="893700"/>
        <n v="23000"/>
        <n v="83850"/>
        <n v="60800"/>
        <n v="229990"/>
        <n v="41500"/>
        <n v="25000"/>
        <n v="2486900"/>
        <n v="998300"/>
        <n v="3020300"/>
        <n v="2839600"/>
        <n v="4586300"/>
        <n v="626900"/>
        <n v="2621600"/>
        <n v="255000"/>
        <n v="834400"/>
        <n v="262600"/>
        <n v="1233400"/>
        <n v="877800"/>
        <n v="271600"/>
        <n v="1357000"/>
        <n v="2720400"/>
        <n v="567400"/>
        <n v="1168200"/>
        <n v="3544400"/>
        <n v="1161800"/>
        <n v="1465950"/>
        <n v="145600"/>
        <n v="1314800"/>
        <n v="478400"/>
        <n v="1226600"/>
        <n v="824700"/>
        <n v="400000"/>
        <n v="352500"/>
        <n v="1071650"/>
        <n v="602700"/>
        <n v="9278250"/>
        <n v="6326600"/>
        <n v="5787100"/>
        <n v="7302150"/>
        <n v="10522300"/>
        <n v="515900"/>
        <n v="6309300"/>
        <n v="6461800"/>
        <n v="6228950"/>
        <n v="3968250"/>
        <n v="5145000"/>
        <n v="9049720"/>
        <n v="4095000"/>
        <n v="1874925"/>
        <n v="321300"/>
        <n v="8528500"/>
        <n v="649500"/>
        <n v="1478100"/>
        <n v="182400"/>
        <n v="248600"/>
        <n v="4107500"/>
        <n v="747899.99"/>
        <n v="853499.99"/>
        <n v="272850"/>
        <n v="95200"/>
        <n v="747199.99"/>
        <n v="342550"/>
        <n v="772399.99"/>
        <n v="702000"/>
        <n v="683400"/>
        <n v="76500"/>
        <n v="436900"/>
        <n v="750000"/>
        <n v="810000"/>
        <n v="523600"/>
        <n v="766399.99"/>
        <n v="809899.99"/>
        <n v="855199.99"/>
        <n v="686000"/>
        <n v="1407000"/>
        <n v="244800"/>
        <n v="709500"/>
        <n v="242400"/>
        <n v="3250000"/>
        <n v="2820000"/>
        <n v="1800000"/>
        <n v="3215000"/>
        <n v="3240000"/>
        <n v="680000"/>
        <n v="4435000"/>
        <n v="2480000"/>
        <n v="1064000"/>
        <n v="2684000"/>
        <n v="1035000"/>
        <n v="3667500"/>
        <n v="2520000"/>
        <n v="1350000"/>
        <n v="2215050"/>
        <n v="2812500"/>
        <n v="124800"/>
        <n v="568400"/>
        <n v="1384100"/>
        <n v="2008050"/>
        <n v="3238100"/>
        <n v="149200"/>
        <n v="1520000"/>
        <n v="167300"/>
        <n v="202200"/>
        <n v="1302400"/>
        <n v="346500"/>
        <n v="3906400"/>
        <n v="3587400"/>
        <n v="3651600"/>
        <n v="782800"/>
        <n v="286200"/>
        <n v="423900"/>
        <n v="14240590"/>
        <n v="2027520"/>
        <n v="15963220"/>
        <n v="193830"/>
        <n v="1946880"/>
        <n v="1943040"/>
        <n v="3949440"/>
        <n v="166355"/>
        <n v="871800"/>
        <n v="216000"/>
        <n v="229500"/>
        <n v="110000"/>
        <n v="832300"/>
        <n v="526900"/>
        <n v="404550"/>
        <n v="1023600"/>
        <n v="541849.99"/>
        <n v="1051749.98"/>
        <n v="21200"/>
        <n v="176800"/>
        <n v="279200"/>
        <n v="195200"/>
        <n v="317660"/>
        <n v="110400"/>
        <n v="339980"/>
        <n v="105600"/>
        <n v="392700"/>
        <n v="237627"/>
        <n v="147440"/>
        <n v="66240"/>
        <n v="180400"/>
        <n v="289550"/>
        <n v="114080"/>
        <n v="194000"/>
        <n v="97520"/>
        <n v="63000"/>
        <n v="151200"/>
        <n v="145550"/>
        <n v="291200"/>
        <n v="163800"/>
        <n v="2984800"/>
        <n v="193560"/>
        <n v="225500"/>
        <n v="212000"/>
        <n v="77280"/>
        <n v="55200"/>
        <n v="260800"/>
        <n v="830560"/>
        <n v="152720"/>
        <n v="389200"/>
        <n v="86100"/>
        <n v="58880"/>
        <n v="102820"/>
        <n v="7919100"/>
        <n v="165900"/>
        <n v="551840"/>
        <n v="71780"/>
        <n v="302300"/>
        <n v="241040"/>
        <n v="256240"/>
        <n v="5728100"/>
        <n v="131200"/>
        <n v="1848000"/>
        <n v="200000"/>
        <n v="69700"/>
        <n v="915900"/>
        <n v="237900"/>
        <n v="73600"/>
        <n v="75348"/>
        <n v="656320"/>
        <n v="2800200"/>
        <n v="279680"/>
        <n v="216300"/>
        <n v="75440"/>
        <n v="136000"/>
        <n v="137740"/>
        <n v="155500"/>
        <n v="128800"/>
        <n v="57036"/>
        <n v="150880"/>
        <n v="100140"/>
        <n v="115250"/>
        <n v="82000"/>
        <n v="8763200"/>
        <n v="298900"/>
        <n v="246080"/>
        <n v="267280"/>
        <n v="125050"/>
        <n v="147600"/>
        <n v="817000"/>
        <n v="4196400"/>
        <n v="368000"/>
        <n v="364000"/>
        <n v="81900"/>
        <n v="323600"/>
        <n v="285000"/>
        <n v="30000"/>
        <n v="85800"/>
        <n v="190950"/>
        <n v="1313200"/>
        <n v="147400"/>
        <n v="241800"/>
        <n v="256700"/>
        <n v="606000"/>
        <n v="480100"/>
        <n v="3026800"/>
        <n v="748200"/>
        <n v="381000"/>
        <n v="155800"/>
        <n v="167900"/>
        <n v="520800"/>
        <n v="620000"/>
        <n v="136160"/>
        <n v="86480"/>
        <n v="20000"/>
        <n v="425100"/>
        <n v="78556"/>
        <n v="7575900"/>
        <n v="130640"/>
        <n v="276000"/>
        <n v="158240"/>
        <n v="514800"/>
        <n v="192000"/>
        <n v="184000"/>
        <n v="168900"/>
        <n v="150800"/>
        <n v="84050"/>
        <n v="304200"/>
        <n v="898700"/>
        <n v="80960"/>
        <n v="125000"/>
        <n v="104760"/>
        <n v="110580"/>
        <n v="102250"/>
        <n v="122000"/>
        <n v="169650"/>
        <n v="1136800"/>
        <n v="605600"/>
        <n v="141620"/>
        <n v="132480"/>
        <n v="156000"/>
        <n v="224480"/>
        <n v="637100"/>
        <n v="149850"/>
        <n v="294450"/>
        <n v="228800"/>
        <n v="930000"/>
        <n v="1240000"/>
        <n v="1045500"/>
        <n v="1462200"/>
        <n v="666000"/>
        <n v="352000"/>
        <n v="3113500"/>
        <n v="2086200"/>
        <n v="648900"/>
        <n v="2688500"/>
        <n v="694200"/>
        <n v="1002800"/>
        <n v="1682799.84"/>
        <n v="1115400"/>
        <n v="1404400"/>
        <n v="65600"/>
        <n v="252000"/>
        <n v="41000"/>
        <n v="123900"/>
        <n v="1792000"/>
        <n v="676000"/>
        <n v="839200"/>
        <n v="1076000"/>
        <n v="2458400"/>
        <n v="61500"/>
        <n v="139600"/>
        <n v="114600"/>
        <n v="386400"/>
        <n v="2025500" u="1"/>
        <n v="356500" u="1"/>
        <n v="382900" u="1"/>
        <n v="1110900" u="1"/>
        <n v="410999.97" u="1"/>
        <n v="4642200" u="1"/>
        <n v="5756300" u="1"/>
        <n v="1138300" u="1"/>
        <n v="1238000" u="1"/>
        <n v="1772250" u="1"/>
        <n v="487600" u="1"/>
        <n v="343300" u="1"/>
        <n v="1200000" u="1"/>
        <n v="195999.97" u="1"/>
        <n v="82899.990000000005" u="1"/>
        <n v="239000" u="1"/>
        <n v="3947700" u="1"/>
        <n v="3663900" u="1"/>
        <n v="9659014" u="1"/>
        <n v="18900" u="1"/>
        <n v="225000" u="1"/>
        <n v="347200" u="1"/>
        <n v="417370" u="1"/>
        <n v="135000" u="1"/>
        <n v="180350" u="1"/>
        <n v="359800" u="1"/>
        <n v="1092000" u="1"/>
        <n v="2138400" u="1"/>
        <n v="392800" u="1"/>
        <n v="3256050" u="1"/>
        <n v="131720" u="1"/>
        <n v="2015430" u="1"/>
        <n v="986400" u="1"/>
        <n v="1139800" u="1"/>
        <n v="707200" u="1"/>
        <n v="1079500" u="1"/>
        <n v="724200" u="1"/>
        <n v="747100" u="1"/>
        <n v="720300" u="1"/>
        <n v="235950" u="1"/>
        <n v="1277900" u="1"/>
        <n v="269100" u="1"/>
        <n v="1428200" u="1"/>
        <n v="1496980" u="1"/>
        <n v="2084720" u="1"/>
        <n v="2775960" u="1"/>
        <n v="761600" u="1"/>
        <n v="1336500" u="1"/>
        <n v="4724050" u="1"/>
        <n v="377200" u="1"/>
        <n v="12320700" u="1"/>
        <n v="844800" u="1"/>
        <n v="2440000" u="1"/>
        <n v="2971300" u="1"/>
        <n v="112000" u="1"/>
        <n v="1115500" u="1"/>
        <n v="543900" u="1"/>
        <n v="3257100" u="1"/>
        <n v="1388800" u="1"/>
        <n v="1430600" u="1"/>
        <n v="7075300" u="1"/>
        <n v="3194100" u="1"/>
        <n v="10500800" u="1"/>
        <n v="23902200" u="1"/>
        <n v="22356500" u="1"/>
        <n v="1125400" u="1"/>
        <n v="152000" u="1"/>
        <n v="570000" u="1"/>
        <n v="6089600" u="1"/>
        <n v="1747750.07" u="1"/>
        <n v="437250" u="1"/>
        <n v="447200" u="1"/>
        <n v="776150" u="1"/>
        <n v="214000" u="1"/>
        <n v="680600" u="1"/>
        <n v="24030" u="1"/>
        <n v="240" u="1"/>
        <n v="2910" u="1"/>
        <n v="2270" u="1"/>
        <n v="12310" u="1"/>
        <n v="119140" u="1"/>
        <n v="39860" u="1"/>
        <n v="9653150" u="1"/>
        <n v="212800" u="1"/>
        <n v="227700" u="1"/>
        <n v="684999.94" u="1"/>
        <n v="510599.99" u="1"/>
        <n v="2000000" u="1"/>
        <n v="196800" u="1"/>
        <n v="3275100" u="1"/>
        <n v="2740500" u="1"/>
        <n v="425600" u="1"/>
        <n v="890400" u="1"/>
        <n v="1968200" u="1"/>
        <n v="2012400" u="1"/>
        <n v="1549300" u="1"/>
        <n v="8655100" u="1"/>
        <n v="50000" u="1"/>
        <n v="129940" u="1"/>
        <n v="1168600" u="1"/>
        <n v="5450200" u="1"/>
        <n v="1444400" u="1"/>
        <n v="687400" u="1"/>
        <n v="80000" u="1"/>
        <n v="5780300" u="1"/>
        <n v="10508700" u="1"/>
        <n v="1646100" u="1"/>
        <n v="8776800" u="1"/>
        <n v="1372000" u="1"/>
        <n v="86960" u="1"/>
        <n v="245100" u="1"/>
        <n v="1199899.98" u="1"/>
        <n v="492500" u="1"/>
        <n v="125600" u="1"/>
        <n v="164000" u="1"/>
        <n v="877500" u="1"/>
        <n v="66000" u="1"/>
        <n v="134250" u="1"/>
        <n v="162960" u="1"/>
        <n v="888300" u="1"/>
        <n v="62400" u="1"/>
        <n v="582400" u="1"/>
        <n v="3258900" u="1"/>
        <n v="1680000" u="1"/>
        <n v="1608600" u="1"/>
        <n v="120450" u="1"/>
        <n v="3272400" u="1"/>
        <n v="141600" u="1"/>
        <n v="408000" u="1"/>
        <n v="426000" u="1"/>
        <n v="258600" u="1"/>
        <n v="493500" u="1"/>
        <n v="414000" u="1"/>
        <n v="1224300" u="1"/>
        <n v="145000" u="1"/>
        <n v="592000" u="1"/>
        <n v="5439000" u="1"/>
        <n v="5259450" u="1"/>
        <n v="4128600" u="1"/>
        <n v="1834400" u="1"/>
        <n v="990000" u="1"/>
        <n v="272600" u="1"/>
        <n v="1802800" u="1"/>
        <n v="19999.990000000002" u="1"/>
        <n v="233499.98" u="1"/>
        <n v="370249.96" u="1"/>
        <n v="454671.98" u="1"/>
        <n v="45484.01" u="1"/>
        <n v="486400" u="1"/>
        <n v="367700" u="1"/>
        <n v="105420" u="1"/>
        <n v="116999.99" u="1"/>
        <n v="155999.98000000001" u="1"/>
        <n v="28799.99" u="1"/>
        <n v="29000" u="1"/>
        <n v="7000" u="1"/>
        <n v="203549.99" u="1"/>
        <n v="5180" u="1"/>
        <n v="68620" u="1"/>
        <n v="14100" u="1"/>
        <n v="38320" u="1"/>
        <n v="25740" u="1"/>
        <n v="14000" u="1"/>
        <n v="279999.93" u="1"/>
        <n v="11500" u="1"/>
        <n v="1887300" u="1"/>
        <n v="818600" u="1"/>
        <n v="124200" u="1"/>
        <n v="27999.99" u="1"/>
        <n v="236999.98" u="1"/>
        <n v="545689.99" u="1"/>
        <n v="278481.99" u="1"/>
        <n v="9100" u="1"/>
        <n v="419600" u="1"/>
        <n v="207200" u="1"/>
        <n v="1385020" u="1"/>
        <n v="167999.96" u="1"/>
        <n v="149999.99" u="1"/>
        <n v="22428" u="1"/>
        <n v="16000" u="1"/>
        <n v="41800" u="1"/>
        <n v="51000" u="1"/>
        <n v="22200" u="1"/>
        <n v="48000" u="1"/>
        <n v="13419000" u="1"/>
        <n v="16088760" u="1"/>
        <n v="15265800" u="1"/>
        <n v="14383440" u="1"/>
        <n v="15176160" u="1"/>
        <n v="1357300" u="1"/>
        <n v="2044800" u="1"/>
        <n v="4319370" u="1"/>
        <n v="705799.94" u="1"/>
        <n v="138000" u="1"/>
        <n v="149740" u="1"/>
        <n v="487200" u="1"/>
        <n v="2413600" u="1"/>
        <n v="2419600" u="1"/>
        <n v="2300000" u="1"/>
        <n v="766200" u="1"/>
        <n v="7906600" u="1"/>
        <n v="5779700" u="1"/>
        <n v="2470000" u="1"/>
        <n v="1117600" u="1"/>
        <n v="5378400" u="1"/>
        <n v="585200" u="1"/>
        <n v="660800" u="1"/>
        <n v="3308200" u="1"/>
        <n v="1269800" u="1"/>
        <n v="3894700" u="1"/>
        <n v="2908500" u="1"/>
        <n v="313500" u="1"/>
        <n v="1495500" u="1"/>
        <n v="29409720" u="1"/>
        <n v="879800" u="1"/>
        <n v="869100" u="1"/>
        <n v="1415600" u="1"/>
        <n v="719300" u="1"/>
        <n v="374900" u="1"/>
        <n v="246100" u="1"/>
        <n v="201400" u="1"/>
        <n v="641520" u="1"/>
        <n v="1937900" u="1"/>
        <n v="2247600" u="1"/>
        <n v="49800" u="1"/>
        <n v="361200" u="1"/>
        <n v="97500" u="1"/>
        <n v="277200" u="1"/>
        <n v="372700" u="1"/>
        <n v="89600" u="1"/>
        <n v="1885850" u="1"/>
        <n v="585700" u="1"/>
        <n v="1112200" u="1"/>
        <n v="436800" u="1"/>
        <n v="1562800" u="1"/>
        <n v="158600" u="1"/>
        <n v="644600" u="1"/>
        <n v="711200" u="1"/>
        <n v="6622850" u="1"/>
        <n v="9025550" u="1"/>
        <n v="6939850" u="1"/>
        <n v="9185600" u="1"/>
        <n v="5783100" u="1"/>
        <n v="5811150" u="1"/>
        <n v="7400700" u="1"/>
        <n v="2005050" u="1"/>
        <n v="763700" u="1"/>
        <n v="6377400" u="1"/>
        <n v="11572760" u="1"/>
        <n v="6393420" u="1"/>
        <n v="2236600" u="1"/>
        <n v="925450" u="1"/>
        <n v="758499.99" u="1"/>
        <n v="766499.99" u="1"/>
        <n v="716000" u="1"/>
        <n v="142800" u="1"/>
        <n v="736800" u="1"/>
        <n v="925300" u="1"/>
        <n v="4350000" u="1"/>
        <n v="2995000" u="1"/>
        <n v="1234749.99" u="1"/>
        <n v="1276499.97" u="1"/>
        <n v="149920" u="1"/>
        <n v="3156300" u="1"/>
        <n v="4050400" u="1"/>
        <n v="3674900" u="1"/>
        <n v="176600" u="1"/>
        <n v="3277200" u="1"/>
        <n v="1465200" u="1"/>
        <n v="530000" u="1"/>
        <n v="87000" u="1"/>
        <n v="55999.99" u="1"/>
        <n v="412000" u="1"/>
        <n v="367500" u="1"/>
        <n v="388000" u="1"/>
        <n v="142000.01" u="1"/>
        <n v="386960" u="1"/>
        <n v="1163000" u="1"/>
        <n v="64600" u="1"/>
        <n v="466000" u="1"/>
        <n v="56500" u="1"/>
        <n v="854200" u="1"/>
        <n v="284000" u="1"/>
        <n v="165900.03" u="1"/>
        <n v="121500.01" u="1"/>
        <n v="99178" u="1"/>
        <n v="189000" u="1"/>
        <n v="492100" u="1"/>
        <n v="571420" u="1"/>
        <n v="162000" u="1"/>
        <n v="145800" u="1"/>
        <n v="760776" u="1"/>
        <n v="132810" u="1"/>
        <n v="894000" u="1"/>
        <n v="353699.99" u="1"/>
        <n v="280800" u="1"/>
        <n v="100000" u="1"/>
        <n v="579200" u="1"/>
        <n v="371700" u="1"/>
        <n v="172600" u="1"/>
        <n v="140300" u="1"/>
        <n v="207580" u="1"/>
        <n v="138600" u="1"/>
        <n v="490000" u="1"/>
        <n v="680860" u="1"/>
        <n v="127000" u="1"/>
        <n v="132000" u="1"/>
        <n v="294400" u="1"/>
        <n v="82800" u="1"/>
        <n v="180720" u="1"/>
        <n v="123000" u="1"/>
        <n v="75200" u="1"/>
        <n v="56100" u="1"/>
        <n v="692240" u="1"/>
        <n v="13202000" u="1"/>
        <n v="94300" u="1"/>
        <n v="87750" u="1"/>
        <n v="147200" u="1"/>
        <n v="28000" u="1"/>
        <n v="62000" u="1"/>
        <n v="97000" u="1"/>
        <n v="754650" u="1"/>
        <n v="658800" u="1"/>
        <n v="498000" u="1"/>
        <n v="313840" u="1"/>
        <n v="88150" u="1"/>
        <n v="408200" u="1"/>
        <n v="93840" u="1"/>
        <n v="551200" u="1"/>
        <n v="166100" u="1"/>
        <n v="186500" u="1"/>
        <n v="190120" u="1"/>
        <n v="628000" u="1"/>
        <n v="206925" u="1"/>
        <n v="170220" u="1"/>
        <n v="87300" u="1"/>
        <n v="35700" u="1"/>
        <n v="220000" u="1"/>
        <n v="151700" u="1"/>
        <n v="193640" u="1"/>
        <n v="89700" u="1"/>
        <n v="144300" u="1"/>
        <n v="152440" u="1"/>
        <n v="1122300" u="1"/>
        <n v="489600" u="1"/>
        <n v="266400" u="1"/>
        <n v="24000" u="1"/>
        <n v="3223620" u="1"/>
        <n v="143500" u="1"/>
        <n v="172200" u="1"/>
        <n v="566000" u="1"/>
        <n v="577600" u="1"/>
        <n v="135050" u="1"/>
        <n v="453200" u="1"/>
        <n v="1085000" u="1"/>
        <n v="1395000" u="1"/>
        <n v="2466800" u="1"/>
        <n v="1084199.8400000001" u="1"/>
        <n v="1255900" u="1"/>
        <n v="519200" u="1"/>
        <n v="2830400" u="1"/>
        <n v="411700" u="1"/>
        <n v="304500" u="1"/>
        <n v="1121840" u="1"/>
        <n v="610000" u="1"/>
        <n v="776699.97" u="1"/>
        <n v="313200" u="1"/>
        <n v="229950" u="1"/>
        <n v="79200" u="1"/>
        <n v="3133150" u="1"/>
        <n v="3000000" u="1"/>
        <n v="191300" u="1"/>
        <n v="252600" u="1"/>
        <n v="230400" u="1"/>
        <n v="667900" u="1"/>
        <n v="928200" u="1"/>
        <n v="1090900" u="1"/>
        <n v="79900" u="1"/>
        <n v="6729700" u="1"/>
        <n v="219820" u="1"/>
        <n v="300000" u="1"/>
        <n v="159000" u="1"/>
        <n v="641800" u="1"/>
        <n v="872900" u="1"/>
        <n v="2900" u="1"/>
        <n v="755000" u="1"/>
        <n v="591400" u="1"/>
        <n v="535200" u="1"/>
        <n v="213200" u="1"/>
        <n v="170880" u="1"/>
        <n v="1020600" u="1"/>
        <n v="2595500" u="1"/>
        <n v="6081300" u="1"/>
        <n v="1283850" u="1"/>
        <n v="118500" u="1"/>
        <n v="1239300" u="1"/>
        <n v="83740" u="1"/>
        <n v="147900" u="1"/>
        <n v="1432900" u="1"/>
        <n v="16042320" u="1"/>
        <n v="15562800" u="1"/>
        <n v="15466680" u="1"/>
        <n v="12971880" u="1"/>
        <n v="13798080" u="1"/>
        <n v="16303680" u="1"/>
        <n v="172500" u="1"/>
        <n v="756150" u="1"/>
        <n v="332000" u="1"/>
        <n v="144900" u="1"/>
        <n v="1012100" u="1"/>
        <n v="177100" u="1"/>
        <n v="896400" u="1"/>
        <n v="1200600" u="1"/>
        <n v="1621000" u="1"/>
        <n v="6378700" u="1"/>
        <n v="6519000" u="1"/>
        <n v="1293400" u="1"/>
        <n v="5608400" u="1"/>
        <n v="5534200" u="1"/>
        <n v="274800" u="1"/>
        <n v="2313200" u="1"/>
        <n v="1250550" u="1"/>
        <n v="664700" u="1"/>
        <n v="430100" u="1"/>
        <n v="1212500" u="1"/>
        <n v="1122520" u="1"/>
        <n v="571800" u="1"/>
        <n v="882800" u="1"/>
        <n v="3948000" u="1"/>
        <n v="7187600" u="1"/>
        <n v="6657450" u="1"/>
        <n v="6415300" u="1"/>
        <n v="3801300" u="1"/>
        <n v="1130600" u="1"/>
        <n v="1830000" u="1"/>
        <n v="3573300" u="1"/>
        <n v="874800" u="1"/>
        <n v="770000" u="1"/>
        <n v="540540" u="1"/>
        <n v="106000" u="1"/>
        <n v="232800" u="1"/>
        <n v="92000" u="1"/>
        <n v="874000" u="1"/>
        <n v="716200" u="1"/>
        <n v="879600" u="1"/>
        <n v="624049.98" u="1"/>
        <n v="1002250" u="1"/>
        <n v="162450" u="1"/>
        <n v="733700" u="1"/>
        <n v="1187800" u="1"/>
        <n v="83600" u="1"/>
        <n v="1422899.97" u="1"/>
        <n v="1672100" u="1"/>
        <n v="121100" u="1"/>
        <n v="148700" u="1"/>
        <n v="1751250" u="1"/>
        <n v="46400" u="1"/>
        <n v="5781700" u="1"/>
        <n v="752100" u="1"/>
        <n v="1372200" u="1"/>
        <n v="406200" u="1"/>
        <n v="377450" u="1"/>
        <n v="2171400" u="1"/>
        <n v="3932100" u="1"/>
        <n v="5281140" u="1"/>
        <n v="9822400" u="1"/>
        <n v="3643200" u="1"/>
        <n v="555100" u="1"/>
        <n v="534014" u="1"/>
        <n v="141000" u="1"/>
        <n v="174300" u="1"/>
        <n v="501900" u="1"/>
        <n v="1204000" u="1"/>
        <n v="124000" u="1"/>
        <n v="96000" u="1"/>
        <n v="3115400" u="1"/>
        <n v="5632700" u="1"/>
        <n v="148100" u="1"/>
        <n v="1063749.97" u="1"/>
        <n v="281999.99" u="1"/>
        <n v="237600" u="1"/>
        <n v="1736400" u="1"/>
        <n v="154000" u="1"/>
        <n v="850999.98" u="1"/>
        <n v="212749.99" u="1"/>
        <n v="1315430" u="1"/>
        <n v="249600" u="1"/>
        <n v="494100" u="1"/>
        <n v="992600" u="1"/>
        <n v="253300" u="1"/>
        <n v="7575700" u="1"/>
        <n v="305900" u="1"/>
        <n v="128840" u="1"/>
        <n v="146000" u="1"/>
        <n v="514100" u="1"/>
        <n v="369600" u="1"/>
        <n v="2856950" u="1"/>
        <n v="1254000" u="1"/>
        <n v="2986550" u="1"/>
        <n v="158420" u="1"/>
        <n v="101000" u="1"/>
        <n v="3768049.99" u="1"/>
        <n v="1395600" u="1"/>
        <n v="1205460" u="1"/>
        <n v="568140" u="1"/>
        <n v="3553300" u="1"/>
        <n v="380000" u="1"/>
        <n v="3692100" u="1"/>
        <n v="814200" u="1"/>
        <n v="4645750" u="1"/>
        <n v="417600" u="1"/>
        <n v="353400" u="1"/>
        <n v="23699.99" u="1"/>
        <n v="750400" u="1"/>
        <n v="549400" u="1"/>
        <n v="210000" u="1"/>
        <n v="417000" u="1"/>
        <n v="934600" u="1"/>
        <n v="444000" u="1"/>
        <n v="432000" u="1"/>
        <n v="368949.96" u="1"/>
        <n v="179000" u="1"/>
        <n v="254400" u="1"/>
        <n v="5380560" u="1"/>
        <n v="590400" u="1"/>
        <n v="322000" u="1"/>
        <n v="1165750" u="1"/>
        <n v="1012990" u="1"/>
        <n v="78600" u="1"/>
        <n v="12452400" u="1"/>
        <n v="16818840" u="1"/>
        <n v="15256080" u="1"/>
        <n v="15822000" u="1"/>
        <n v="15733440" u="1"/>
        <n v="700000" u="1"/>
        <n v="3887200" u="1"/>
        <n v="579099.94999999995" u="1"/>
        <n v="1487600" u="1"/>
        <n v="1983150" u="1"/>
        <n v="2769200" u="1"/>
        <n v="1654300" u="1"/>
        <n v="997600" u="1"/>
        <n v="865200" u="1"/>
        <n v="489999.88" u="1"/>
        <n v="2862270" u="1"/>
        <n v="3005350" u="1"/>
        <n v="5476800" u="1"/>
        <n v="360500" u="1"/>
        <n v="1816360" u="1"/>
        <n v="2882600" u="1"/>
        <n v="7326850" u="1"/>
        <n v="3066000" u="1"/>
        <n v="223600" u="1"/>
        <n v="1383800" u="1"/>
        <n v="7141300" u="1"/>
        <n v="847500" u="1"/>
        <n v="1373500" u="1"/>
        <n v="276450" u="1"/>
        <n v="682290" u="1"/>
        <n v="2671000" u="1"/>
        <n v="372300" u="1"/>
        <n v="92800" u="1"/>
        <n v="380400" u="1"/>
        <n v="189900" u="1"/>
        <n v="285200" u="1"/>
        <n v="2897350" u="1"/>
        <n v="2653650" u="1"/>
        <n v="128700" u="1"/>
        <n v="1881500" u="1"/>
        <n v="893200" u="1"/>
        <n v="1458700" u="1"/>
        <n v="687000" u="1"/>
        <n v="7172250" u="1"/>
        <n v="9993750" u="1"/>
        <n v="5846000" u="1"/>
        <n v="4249800" u="1"/>
        <n v="6039150" u="1"/>
        <n v="1093800" u="1"/>
        <n v="518500" u="1"/>
        <n v="407000" u="1"/>
        <n v="853299.99" u="1"/>
        <n v="739200" u="1"/>
        <n v="94350" u="1"/>
        <n v="3170000" u="1"/>
        <n v="2711000" u="1"/>
        <n v="297849.99" u="1"/>
        <n v="2485525" u="1"/>
        <n v="2462750" u="1"/>
        <n v="810600" u="1"/>
        <n v="682100" u="1"/>
        <n v="367200" u="1"/>
        <n v="389000" u="1"/>
        <n v="150000" u="1"/>
        <n v="279000" u="1"/>
        <n v="1333400" u="1"/>
        <n v="3550080" u="1"/>
        <n v="232200" u="1"/>
        <n v="270000" u="1"/>
        <n v="417200" u="1"/>
        <n v="912380" u="1"/>
        <n v="790500" u="1"/>
        <n v="626600" u="1"/>
        <n v="142500" u="1"/>
        <n v="199557" u="1"/>
        <n v="580000" u="1"/>
        <n v="708400" u="1"/>
        <n v="1054450" u="1"/>
        <n v="227550" u="1"/>
        <n v="294600" u="1"/>
        <n v="138450" u="1"/>
        <n v="449800" u="1"/>
        <n v="1500000" u="1"/>
        <n v="1655000" u="1"/>
        <n v="1345000" u="1"/>
        <n v="1652900" u="1"/>
        <n v="435600" u="1"/>
        <n v="356400" u="1"/>
        <n v="653549.99" u="1"/>
        <n v="2024400" u="1"/>
        <n v="472000" u="1"/>
        <n v="130400" u="1"/>
        <n v="263200" u="1"/>
        <n v="1327650" u="1"/>
        <n v="345000" u="1"/>
        <n v="273199.99" u="1"/>
        <n v="1208000" u="1"/>
        <n v="1063527.98" u="1"/>
        <n v="1993550" u="1"/>
        <n v="5919350" u="1"/>
        <n v="106771.99" u="1"/>
        <n v="969549.99" u="1"/>
        <n v="393300" u="1"/>
        <n v="119700" u="1"/>
        <n v="158999.99" u="1"/>
        <n v="261000" u="1"/>
        <n v="1210000" u="1"/>
        <n v="669300" u="1"/>
        <n v="584700" u="1"/>
        <n v="428600" u="1"/>
        <n v="1947000" u="1"/>
        <n v="5869100" u="1"/>
        <n v="1256400" u="1"/>
        <n v="234000" u="1"/>
        <n v="2057900" u="1"/>
        <n v="899963" u="1"/>
        <n v="9610400" u="1"/>
        <n v="1925080" u="1"/>
        <n v="5917860" u="1"/>
        <n v="311600" u="1"/>
        <n v="205800" u="1"/>
        <n v="657000" u="1"/>
        <n v="608800" u="1"/>
        <n v="8749100" u="1"/>
        <n v="1287660" u="1"/>
        <n v="545700" u="1"/>
        <n v="583100" u="1"/>
        <n v="160000" u="1"/>
        <n v="211000" u="1"/>
        <n v="1547700" u="1"/>
        <n v="2369500" u="1"/>
        <n v="613450" u="1"/>
        <n v="301300" u="1"/>
        <n v="721845" u="1"/>
        <n v="565600" u="1"/>
        <n v="626290" u="1"/>
        <n v="1252080" u="1"/>
        <n v="1150700" u="1"/>
        <n v="1060850" u="1"/>
        <n v="1462640" u="1"/>
        <n v="876400" u="1"/>
        <n v="6223800" u="1"/>
        <n v="856800" u="1"/>
        <n v="4471600" u="1"/>
        <n v="331800" u="1"/>
        <n v="1019700" u="1"/>
        <n v="9201200" u="1"/>
        <n v="1698900" u="1"/>
        <n v="1945350" u="1"/>
        <n v="436000" u="1"/>
        <n v="1989975" u="1"/>
        <n v="1978505" u="1"/>
        <n v="15213750" u="1"/>
        <n v="13118275" u="1"/>
        <n v="7173435" u="1"/>
        <n v="442375" u="1"/>
        <n v="3301820" u="1"/>
        <n v="205000" u="1"/>
        <n v="3609900" u="1"/>
        <n v="1299900" u="1"/>
        <n v="569500" u="1"/>
        <n v="1411770" u="1"/>
        <n v="482850" u="1"/>
        <n v="985900" u="1"/>
        <n v="1238950" u="1"/>
        <n v="911000" u="1"/>
        <n v="468000" u="1"/>
        <n v="2997500" u="1"/>
        <n v="938180" u="1"/>
        <n v="929530" u="1"/>
        <n v="2016350" u="1"/>
        <n v="1393000" u="1"/>
        <n v="1155750" u="1"/>
        <n v="314600" u="1"/>
        <n v="436050" u="1"/>
        <n v="13080900" u="1"/>
        <n v="687750" u="1"/>
        <n v="280350" u="1"/>
        <n v="557900" u="1"/>
        <n v="1900350" u="1"/>
        <n v="330750" u="1"/>
        <n v="713000" u="1"/>
        <n v="2234000" u="1"/>
        <n v="1388000" u="1"/>
        <n v="1906700" u="1"/>
        <n v="6882295" u="1"/>
        <n v="324300" u="1"/>
        <n v="2853900" u="1"/>
        <n v="1262100" u="1"/>
        <n v="2309250" u="1"/>
        <n v="239200" u="1"/>
        <n v="2840580" u="1"/>
        <n v="9761700" u="1"/>
        <n v="14610100" u="1"/>
        <n v="892500" u="1"/>
        <n v="89775" u="1"/>
        <n v="1686700" u="1"/>
        <n v="8022720" u="1"/>
        <n v="306985" u="1"/>
        <n v="1114800" u="1"/>
        <n v="175000" u="1"/>
        <n v="4726650" u="1"/>
        <n v="844100" u="1"/>
        <n v="292600" u="1"/>
        <n v="371400" u="1"/>
        <n v="262999.99" u="1"/>
        <n v="375550" u="1"/>
        <n v="573100" u="1"/>
        <n v="612230.19999999995" u="1"/>
        <n v="476750" u="1"/>
        <n v="400200" u="1"/>
        <n v="7463600" u="1"/>
        <n v="2724300" u="1"/>
        <n v="27000" u="1"/>
        <n v="464800" u="1"/>
        <n v="1422400" u="1"/>
        <n v="862400" u="1"/>
        <n v="467350" u="1"/>
        <n v="3047450" u="1"/>
        <n v="1749250" u="1"/>
        <n v="691400" u="1"/>
        <n v="1114200" u="1"/>
        <n v="581450" u="1"/>
        <n v="670250" u="1"/>
        <n v="480000" u="1"/>
        <n v="476250" u="1"/>
        <n v="1189200" u="1"/>
        <n v="1603800" u="1"/>
        <n v="636800" u="1"/>
        <n v="633600" u="1"/>
        <n v="687800" u="1"/>
        <n v="3361548" u="1"/>
        <n v="2809620" u="1"/>
        <n v="1915800" u="1"/>
        <n v="7556460" u="1"/>
        <n v="3491400" u="1"/>
        <n v="1704700" u="1"/>
        <n v="949900" u="1"/>
        <n v="222200" u="1"/>
        <n v="242900" u="1"/>
        <n v="104150" u="1"/>
        <n v="2778300" u="1"/>
        <n v="224000" u="1"/>
        <n v="1550220" u="1"/>
        <n v="78000" u="1"/>
        <n v="78850" u="1"/>
        <n v="80400" u="1"/>
        <n v="80240" u="1"/>
        <n v="262000" u="1"/>
        <n v="213000" u="1"/>
        <n v="273000" u="1"/>
        <n v="302800" u="1"/>
        <n v="57000" u="1"/>
        <n v="5302500" u="1"/>
        <n v="1578400" u="1"/>
        <n v="185600" u="1"/>
        <n v="15314400" u="1"/>
        <n v="14985000" u="1"/>
        <n v="14853240" u="1"/>
        <n v="14299200" u="1"/>
        <n v="15485040" u="1"/>
        <n v="15843600" u="1"/>
        <n v="18000000" u="1"/>
        <n v="864000" u="1"/>
        <n v="2250000" u="1"/>
        <n v="5507250" u="1"/>
        <n v="968100" u="1"/>
        <n v="2800000" u="1"/>
        <n v="4201950" u="1"/>
        <n v="612599.93999999994" u="1"/>
        <n v="1908900" u="1"/>
        <n v="885600" u="1"/>
        <n v="827400" u="1"/>
        <n v="2259900" u="1"/>
        <n v="2386800" u="1"/>
        <n v="3319200" u="1"/>
        <n v="3420000" u="1"/>
        <n v="5732800" u="1"/>
        <n v="6389800" u="1"/>
        <n v="4488400" u="1"/>
        <n v="6349800" u="1"/>
        <n v="1804200" u="1"/>
        <n v="5875000" u="1"/>
        <n v="3152000" u="1"/>
        <n v="3684100" u="1"/>
        <n v="1159156" u="1"/>
        <n v="917300" u="1"/>
        <n v="595200" u="1"/>
        <n v="309700" u="1"/>
        <n v="738600" u="1"/>
        <n v="266700" u="1"/>
        <n v="2857500" u="1"/>
        <n v="690000" u="1"/>
        <n v="439300" u="1"/>
        <n v="1356550" u="1"/>
        <n v="897600" u="1"/>
        <n v="980050" u="1"/>
        <n v="11414850" u="1"/>
        <n v="7989600" u="1"/>
        <n v="1917100" u="1"/>
        <n v="4555450" u="1"/>
        <n v="7243100" u="1"/>
        <n v="3329100" u="1"/>
        <n v="4360500" u="1"/>
        <n v="1867600" u="1"/>
        <n v="732900" u="1"/>
        <n v="6312150" u="1"/>
        <n v="776300" u="1"/>
        <n v="726000" u="1"/>
        <n v="3810800" u="1"/>
        <n v="4198060" u="1"/>
        <n v="739749.99" u="1"/>
        <n v="752215.99" u="1"/>
        <n v="101750" u="1"/>
        <n v="362400" u="1"/>
        <n v="3635000" u="1"/>
        <n v="4145000" u="1"/>
        <n v="2938300" u="1"/>
        <n v="1877200" u="1"/>
        <n v="312400" u="1"/>
        <n v="649800" u="1"/>
        <n v="640000" u="1"/>
        <n v="784800" u="1"/>
        <n v="174297.99" u="1"/>
        <n v="9421230" u="1"/>
        <n v="47421" u="1"/>
        <n v="317200" u="1"/>
        <n v="518600" u="1"/>
        <n v="956500" u="1"/>
        <n v="20100" u="1"/>
        <n v="258200" u="1"/>
        <n v="178350" u="1"/>
        <n v="112240" u="1"/>
        <n v="338850" u="1"/>
        <n v="209100" u="1"/>
        <n v="164400" u="1"/>
        <n v="75660" u="1"/>
        <n v="880800" u="1"/>
        <n v="100880" u="1"/>
        <n v="90730" u="1"/>
        <n v="68160" u="1"/>
        <n v="4232820" u="1"/>
        <n v="174250" u="1"/>
        <n v="207500" u="1"/>
        <n v="627600" u="1"/>
        <n v="148400" u="1"/>
        <n v="65960" u="1"/>
        <n v="711000" u="1"/>
        <n v="71750" u="1"/>
        <n v="151471" u="1"/>
        <n v="111938" u="1"/>
        <n v="384150" u="1"/>
        <n v="108650" u="1"/>
        <n v="182360" u="1"/>
        <n v="3057600" u="1"/>
        <n v="302400" u="1"/>
        <n v="268640" u="1"/>
        <n v="95680" u="1"/>
        <n v="228160" u="1"/>
        <n v="599750" u="1"/>
        <n v="132180" u="1"/>
        <n v="240970" u="1"/>
        <n v="166050" u="1"/>
        <n v="117020" u="1"/>
        <n v="107100" u="1"/>
        <n v="82250" u="1"/>
        <n v="476800" u="1"/>
        <n v="361040" u="1"/>
        <n v="4618600" u="1"/>
        <n v="149040" u="1"/>
        <n v="44000" u="1"/>
        <n v="2937200" u="1"/>
        <n v="204750" u="1"/>
        <n v="621600" u="1"/>
        <n v="131350" u="1"/>
        <n v="519800" u="1"/>
        <n v="1177400" u="1"/>
        <n v="1550000" u="1"/>
        <n v="2750000" u="1"/>
        <n v="591500" u="1"/>
        <n v="733299.99" u="1"/>
        <n v="957600" u="1"/>
        <n v="944400" u="1"/>
        <n v="516000" u="1"/>
        <n v="740000" u="1"/>
        <n v="773800" u="1"/>
        <n v="720650" u="1"/>
        <n v="379500" u="1"/>
        <n v="704000" u="1"/>
        <n v="759000" u="1"/>
        <n v="2341850" u="1"/>
        <n v="701500" u="1"/>
        <n v="6418400" u="1"/>
        <n v="307400" u="1"/>
        <n v="1544999.98" u="1"/>
        <n v="279450" u="1"/>
        <n v="942849.99" u="1"/>
        <n v="83000" u="1"/>
        <n v="1097249.97" u="1"/>
        <n v="2577000" u="1"/>
        <n v="1284499.97" u="1"/>
        <n v="4736500" u="1"/>
        <n v="100999.99" u="1"/>
        <n v="345700" u="1"/>
        <n v="317550" u="1"/>
        <n v="91699.99" u="1"/>
        <n v="1216299.97" u="1"/>
        <n v="290000" u="1"/>
        <n v="109900" u="1"/>
        <n v="1187899.97" u="1"/>
        <n v="6266400" u="1"/>
        <n v="506000" u="1"/>
        <n v="106900" u="1"/>
        <n v="2613300" u="1"/>
        <n v="956000" u="1"/>
        <n v="15950" u="1"/>
        <n v="508300" u="1"/>
        <n v="1484405" u="1"/>
        <n v="2213925" u="1"/>
        <n v="3408000" u="1"/>
        <n v="756000" u="1"/>
        <n v="3740900" u="1"/>
        <n v="9714950" u="1"/>
        <n v="3450" u="1"/>
        <n v="4205700" u="1"/>
        <n v="1182200" u="1"/>
        <n v="657800" u="1"/>
        <n v="131400" u="1"/>
        <n v="2176400" u="1"/>
        <n v="1108000" u="1"/>
        <n v="1753500" u="1"/>
        <n v="545400" u="1"/>
        <n v="362500" u="1"/>
        <n v="727800" u="1"/>
        <n v="109000" u="1"/>
        <n v="874650" u="1"/>
        <n v="910400" u="1"/>
        <n v="1344800" u="1"/>
        <n v="1412600" u="1"/>
        <n v="1819050" u="1"/>
        <n v="1237400" u="1"/>
        <n v="764500" u="1"/>
        <n v="99000" u="1"/>
        <n v="1575500" u="1"/>
        <n v="875700" u="1"/>
        <n v="2191000" u="1"/>
        <n v="1423800" u="1"/>
        <n v="3911870" u="1"/>
        <n v="39309900" u="1"/>
        <n v="12425350" u="1"/>
        <n v="10686900" u="1"/>
        <n v="1149750" u="1"/>
        <n v="4253400" u="1"/>
        <n v="4552100" u="1"/>
        <n v="4431550" u="1"/>
        <n v="5657700" u="1"/>
        <n v="2007300" u="1"/>
        <n v="599500" u="1"/>
        <n v="290250" u="1"/>
        <n v="460100" u="1"/>
        <n v="537500" u="1"/>
        <n v="328950" u="1"/>
        <n v="849250" u="1"/>
        <n v="995300" u="1"/>
        <n v="828700" u="1"/>
        <n v="1011000" u="1"/>
        <n v="10760" u="1"/>
        <n v="22120" u="1"/>
        <n v="143080" u="1"/>
        <n v="18930" u="1"/>
        <n v="23540" u="1"/>
        <n v="29660" u="1"/>
        <n v="1440" u="1"/>
        <n v="6460" u="1"/>
        <n v="3630" u="1"/>
        <n v="10840" u="1"/>
        <n v="28200" u="1"/>
        <n v="23280" u="1"/>
        <n v="12760" u="1"/>
        <n v="18000" u="1"/>
        <n v="10740" u="1"/>
        <n v="3510" u="1"/>
        <n v="3540" u="1"/>
        <n v="59910" u="1"/>
        <n v="15990" u="1"/>
        <n v="29280" u="1"/>
        <n v="13580" u="1"/>
        <n v="95490" u="1"/>
        <n v="12800" u="1"/>
        <n v="22880" u="1"/>
        <n v="1210" u="1"/>
        <n v="22410" u="1"/>
        <n v="19690" u="1"/>
        <n v="24020" u="1"/>
        <n v="26590" u="1"/>
        <n v="16460" u="1"/>
        <n v="29840" u="1"/>
        <n v="28090" u="1"/>
        <n v="18660" u="1"/>
        <n v="16160" u="1"/>
        <n v="3100" u="1"/>
        <n v="200" u="1"/>
        <n v="37010" u="1"/>
        <n v="43850" u="1"/>
        <n v="7528700" u="1"/>
        <n v="6012900" u="1"/>
        <n v="286350" u="1"/>
        <n v="228850" u="1"/>
        <n v="297000" u="1"/>
        <n v="3294000" u="1"/>
        <n v="2812050" u="1"/>
        <n v="1708100" u="1"/>
        <n v="498400" u="1"/>
        <n v="896000" u="1"/>
        <n v="789800" u="1"/>
        <n v="2550550" u="1"/>
        <n v="3238950" u="1"/>
        <n v="1399250" u="1"/>
        <n v="1565000" u="1"/>
        <n v="1986600" u="1"/>
        <n v="1746400" u="1"/>
        <n v="287650" u="1"/>
        <n v="590999.97" u="1"/>
        <n v="3611000" u="1"/>
        <n v="1832600" u="1"/>
        <n v="7256700" u="1"/>
        <n v="3394030" u="1"/>
        <n v="7875400" u="1"/>
        <n v="6124300" u="1"/>
        <n v="410600" u="1"/>
        <n v="4893400" u="1"/>
        <n v="3570700" u="1"/>
        <n v="146099.99" u="1"/>
        <n v="377050" u="1"/>
        <n v="67200" u="1"/>
        <n v="81480" u="1"/>
        <n v="121500" u="1"/>
        <n v="934200" u="1"/>
        <n v="329750" u="1"/>
        <n v="100500" u="1"/>
        <n v="3281400" u="1"/>
        <n v="61000" u="1"/>
        <n v="2527200" u="1"/>
        <n v="144000" u="1"/>
        <n v="28680" u="1"/>
        <n v="670758" u="1"/>
        <n v="494500" u="1"/>
        <n v="222000" u="1"/>
        <n v="534600" u="1"/>
        <n v="2260500" u="1"/>
        <n v="267600" u="1"/>
        <n v="5258400" u="1"/>
        <n v="5379150" u="1"/>
        <n v="681564" u="1"/>
        <n v="253750" u="1"/>
        <n v="2083000" u="1"/>
        <n v="648150" u="1"/>
        <n v="836000" u="1"/>
        <n v="69999.98" u="1"/>
        <n v="104999.97" u="1"/>
        <n v="220199.98" u="1"/>
        <n v="37700" u="1"/>
        <n v="456850" u="1"/>
        <n v="32999.99" u="1"/>
        <n v="511799.98" u="1"/>
        <n v="42000" u="1"/>
        <n v="10800" u="1"/>
        <n v="238799.98" u="1"/>
        <n v="331099.99" u="1"/>
        <n v="604249.97" u="1"/>
        <n v="15060" u="1"/>
        <n v="67788" u="1"/>
        <n v="36056" u="1"/>
        <n v="57400" u="1"/>
        <n v="5200" u="1"/>
        <n v="157749.99" u="1"/>
        <n v="143499.99" u="1"/>
        <n v="84758" u="1"/>
        <n v="268519.99" u="1"/>
        <n v="210800" u="1"/>
        <n v="15616800" u="1"/>
        <n v="15475320" u="1"/>
        <n v="14717160" u="1"/>
        <n v="13377960" u="1"/>
        <n v="14726880" u="1"/>
        <n v="2007000" u="1"/>
        <n v="240000" u="1"/>
        <n v="504100" u="1"/>
        <n v="2738550" u="1"/>
        <n v="2354100" u="1"/>
        <n v="826399.94" u="1"/>
        <n v="94500" u="1"/>
        <n v="925100" u="1"/>
        <n v="850500" u="1"/>
        <n v="195500" u="1"/>
        <n v="923400" u="1"/>
        <n v="1000500" u="1"/>
        <n v="1883200" u="1"/>
        <n v="1336900" u="1"/>
        <n v="1813200" u="1"/>
        <n v="673550" u="1"/>
        <n v="85500" u="1"/>
        <n v="433999.89" u="1"/>
        <n v="2575800" u="1"/>
        <n v="3010500" u="1"/>
        <n v="5432000" u="1"/>
        <n v="793000" u="1"/>
        <n v="4320600" u="1"/>
        <n v="2253600" u="1"/>
        <n v="5848400" u="1"/>
        <n v="3326400" u="1"/>
        <n v="5079200" u="1"/>
        <n v="3306800" u="1"/>
        <n v="1086400" u="1"/>
        <n v="6426200" u="1"/>
        <n v="4652600" u="1"/>
        <n v="2622180" u="1"/>
        <n v="3944000" u="1"/>
        <n v="1136100" u="1"/>
        <n v="1477500" u="1"/>
        <n v="3886000" u="1"/>
        <n v="58000" u="1"/>
        <n v="1144500" u="1"/>
        <n v="1007000" u="1"/>
        <n v="3792900" u="1"/>
        <n v="9172800" u="1"/>
        <n v="12039480" u="1"/>
        <n v="1663800" u="1"/>
        <n v="528900" u="1"/>
        <n v="501250" u="1"/>
        <n v="473100" u="1"/>
        <n v="573930" u="1"/>
        <n v="1718200" u="1"/>
        <n v="666700" u="1"/>
        <n v="538200" u="1"/>
        <n v="961700" u="1"/>
        <n v="633200" u="1"/>
        <n v="39900" u="1"/>
        <n v="227880" u="1"/>
        <n v="1899000" u="1"/>
        <n v="1923915" u="1"/>
        <n v="1342000" u="1"/>
        <n v="3276700" u="1"/>
        <n v="408500" u="1"/>
        <n v="1450800" u="1"/>
        <n v="153700" u="1"/>
        <n v="450500" u="1"/>
        <n v="1248950" u="1"/>
        <n v="932400" u="1"/>
        <n v="148800" u="1"/>
        <n v="389750" u="1"/>
        <n v="2400300" u="1"/>
        <n v="5395300" u="1"/>
        <n v="4050800" u="1"/>
        <n v="5531500" u="1"/>
        <n v="3293800" u="1"/>
        <n v="5250300" u="1"/>
        <n v="5379800" u="1"/>
        <n v="5524100" u="1"/>
        <n v="2649800" u="1"/>
        <n v="936000" u="1"/>
        <n v="60900" u="1"/>
        <n v="600075" u="1"/>
        <n v="4445400" u="1"/>
        <n v="720500" u="1"/>
        <n v="5314725" u="1"/>
        <n v="726500" u="1"/>
        <n v="852800" u="1"/>
        <n v="835599.99" u="1"/>
        <n v="514675" u="1"/>
        <n v="3832000" u="1"/>
        <n v="2728000" u="1"/>
        <n v="2595000" u="1"/>
        <n v="3705000" u="1"/>
        <n v="5540000" u="1"/>
        <n v="2860575" u="1"/>
        <n v="2945450" u="1"/>
        <n v="3700276" u="1"/>
        <n v="2396475" u="1"/>
        <n v="247500" u="1"/>
        <n v="1325500" u="1"/>
        <n v="213600" u="1"/>
        <n v="353900" u="1"/>
        <n v="4987450" u="1"/>
        <n v="4689000" u="1"/>
        <n v="3965550" u="1"/>
        <n v="594700" u="1"/>
        <n v="70980" u="1"/>
        <n v="1673500" u="1"/>
        <n v="215300" u="1"/>
        <n v="101980" u="1"/>
        <n v="1015300" u="1"/>
        <n v="170999.94" u="1"/>
        <n v="650749.77" u="1"/>
        <n v="7031040" u="1"/>
        <n v="7116480" u="1"/>
        <n v="4473560" u="1"/>
        <n v="473280" u="1"/>
        <n v="5796480" u="1"/>
        <n v="258899.99" u="1"/>
        <n v="791700" u="1"/>
        <n v="766900" u="1"/>
        <n v="191700" u="1"/>
        <n v="1184700" u="1"/>
        <n v="104000" u="1"/>
        <n v="708700" u="1"/>
        <n v="975700" u="1"/>
        <n v="578050" u="1"/>
        <n v="399099.98" u="1"/>
        <n v="121900" u="1"/>
        <n v="278300" u="1"/>
        <n v="134200" u="1"/>
        <n v="110200" u="1"/>
        <n v="139300" u="1"/>
        <n v="330000" u="1"/>
        <n v="190000" u="1"/>
        <n v="231440" u="1"/>
        <n v="195000" u="1"/>
        <n v="431200" u="1"/>
        <n v="231550" u="1"/>
        <n v="168100" u="1"/>
        <n v="235030" u="1"/>
        <n v="170380" u="1"/>
        <n v="69085" u="1"/>
        <n v="60885" u="1"/>
        <n v="146100" u="1"/>
        <n v="381300" u="1"/>
        <n v="270480" u="1"/>
        <n v="228920" u="1"/>
        <n v="541500" u="1"/>
        <n v="191960" u="1"/>
        <n v="63050" u="1"/>
        <n v="99360" u="1"/>
        <n v="530880" u="1"/>
        <n v="98000" u="1"/>
        <n v="84640" u="1"/>
        <n v="101200" u="1"/>
        <n v="6252400" u="1"/>
        <n v="124270" u="1"/>
        <n v="480900" u="1"/>
        <n v="201762.5" u="1"/>
        <n v="489106" u="1"/>
        <n v="613200" u="1"/>
        <n v="187680" u="1"/>
        <n v="253920" u="1"/>
        <n v="142000" u="1"/>
        <n v="89240" u="1"/>
        <n v="319200" u="1"/>
        <n v="52000" u="1"/>
        <n v="526400" u="1"/>
        <n v="58200" u="1"/>
        <n v="106700" u="1"/>
        <n v="4891600" u="1"/>
        <n v="283240" u="1"/>
        <n v="194750" u="1"/>
        <n v="176180" u="1"/>
        <n v="135240" u="1"/>
        <n v="60140" u="1"/>
        <n v="103000" u="1"/>
        <n v="34000" u="1"/>
        <n v="136150" u="1"/>
        <n v="4863600" u="1"/>
        <n v="188700" u="1"/>
        <n v="1697250" u="1"/>
        <n v="284999.90000000002" u="1"/>
        <n v="370850" u="1"/>
        <n v="1088550.1100000001" u="1"/>
        <n v="340399.99" u="1"/>
        <n v="1677200" u="1"/>
        <n v="2122000" u="1"/>
        <n v="67650" u="1"/>
        <n v="1081200" u="1"/>
        <n v="768000" u="1"/>
        <n v="260150" u="1"/>
        <n v="4176650" u="1"/>
        <n v="747500" u="1"/>
        <n v="280899.98" u="1"/>
        <n v="1125800" u="1"/>
        <n v="327700" u="1"/>
        <n v="1295900" u="1"/>
        <n v="81400" u="1"/>
        <n v="111500" u="1"/>
        <n v="328899.96999999997" u="1"/>
        <n v="5274200" u="1"/>
        <n v="338325" u="1"/>
        <n v="2384950" u="1"/>
        <n v="9788380" u="1"/>
        <n v="3295750" u="1"/>
        <n v="252700" u="1"/>
        <n v="752200" u="1"/>
        <n v="325100" u="1"/>
        <n v="3278600" u="1"/>
        <n v="572500" u="1"/>
        <n v="18439300" u="1"/>
        <n v="6996975" u="1"/>
        <n v="109200" u="1"/>
        <n v="1928600" u="1"/>
        <n v="9812460" u="1"/>
        <n v="564100" u="1"/>
        <n v="840400" u="1"/>
        <n v="717680" u="1"/>
        <n v="2866310" u="1"/>
        <n v="639450" u="1"/>
        <n v="1408000" u="1"/>
        <n v="303440" u="1"/>
        <n v="105300" u="1"/>
        <n v="463650" u="1"/>
        <n v="2671600" u="1"/>
        <n v="692300" u="1"/>
        <n v="1347500" u="1"/>
        <n v="2907940" u="1"/>
        <n v="532800" u="1"/>
        <n v="25509750" u="1"/>
        <n v="822800" u="1"/>
        <n v="97600" u="1"/>
        <n v="684030" u="1"/>
        <n v="5059600" u="1"/>
        <n v="959100" u="1"/>
        <n v="139999.97" u="1"/>
        <n v="101102" u="1"/>
        <n v="528000" u="1"/>
        <n v="425499.96" u="1"/>
        <n v="414250" u="1"/>
        <n v="521400" u="1"/>
        <n v="619800" u="1"/>
        <n v="3612000" u="1"/>
        <n v="301900" u="1"/>
        <n v="1665500" u="1"/>
        <n v="801850" u="1"/>
        <n v="1587785" u="1"/>
        <n v="275700" u="1"/>
        <n v="1358050" u="1"/>
        <n v="616850" u="1"/>
        <n v="333250" u="1"/>
        <n v="438600" u="1"/>
        <n v="6509995" u="1"/>
        <n v="193000" u="1"/>
        <n v="601049.99" u="1"/>
        <n v="106899.99" u="1"/>
        <n v="439750" u="1"/>
        <n v="3296700" u="1"/>
        <n v="698730" u="1"/>
        <n v="59560" u="1"/>
        <n v="23100" u="1"/>
        <n v="157950" u="1"/>
        <n v="3215700" u="1"/>
        <n v="1558200" u="1"/>
        <n v="383475" u="1"/>
        <n v="9234000" u="1"/>
        <n v="1530700" u="1"/>
        <n v="585800" u="1"/>
        <n v="191400" u="1"/>
        <n v="1440710" u="1"/>
        <n v="34860" u="1"/>
        <n v="10000" u="1"/>
        <n v="24172" u="1"/>
        <n v="14385600" u="1"/>
        <n v="15046560" u="1"/>
        <n v="13655520" u="1"/>
        <n v="2641050" u="1"/>
        <n v="2809800" u="1"/>
        <n v="1395800" u="1"/>
        <n v="1037100" u="1"/>
        <n v="567000" u="1"/>
        <n v="446600" u="1"/>
        <n v="1164450" u="1"/>
        <n v="2750425" u="1"/>
        <n v="679299.97" u="1"/>
        <n v="285315" u="1"/>
        <n v="3328100" u="1"/>
        <n v="1518300" u="1"/>
        <n v="1679800" u="1"/>
        <n v="6957500" u="1"/>
        <n v="5863200" u="1"/>
        <n v="3248000" u="1"/>
        <n v="1993600" u="1"/>
        <n v="110026" u="1"/>
        <n v="2650600" u="1"/>
        <n v="1494200" u="1"/>
        <n v="2517075" u="1"/>
        <n v="1107700" u="1"/>
        <n v="679100" u="1"/>
        <n v="391000" u="1"/>
        <n v="485600" u="1"/>
        <n v="509490" u="1"/>
        <n v="1236750" u="1"/>
        <n v="1548300" u="1"/>
        <n v="79950" u="1"/>
        <n v="62700" u="1"/>
        <n v="232100" u="1"/>
        <n v="1538600" u="1"/>
        <n v="2504400" u="1"/>
        <n v="2597200" u="1"/>
        <n v="203000" u="1"/>
        <n v="456750" u="1"/>
        <n v="2064800" u="1"/>
        <n v="2297400" u="1"/>
        <n v="3924400" u="1"/>
        <n v="1260000" u="1"/>
        <n v="5837450" u="1"/>
        <n v="5328000" u="1"/>
        <n v="686700" u="1"/>
        <n v="5304000" u="1"/>
        <n v="1479000" u="1"/>
        <n v="937300" u="1"/>
        <n v="1221850" u="1"/>
        <n v="365000" u="1"/>
        <n v="249000" u="1"/>
        <n v="276800" u="1"/>
        <n v="195700" u="1"/>
        <n v="658840" u="1"/>
        <n v="229600" u="1"/>
        <n v="159400" u="1"/>
        <n v="768050" u="1"/>
        <n v="610200" u="1"/>
        <n v="1645575" u="1"/>
        <n v="596725" u="1"/>
        <n v="2245300" u="1"/>
        <n v="253500" u="1"/>
        <n v="662200" u="1"/>
        <n v="1166750" u="1"/>
        <n v="1236400" u="1"/>
        <n v="3151750" u="1"/>
        <n v="418200" u="1"/>
        <n v="877779.98" u="1"/>
        <n v="274300" u="1"/>
        <n v="452300" u="1"/>
        <n v="70000" u="1"/>
        <n v="936750" u="1"/>
        <n v="950350" u="1"/>
        <n v="328900" u="1"/>
        <n v="703800" u="1"/>
        <n v="122950" u="1"/>
        <n v="136200.01" u="1"/>
        <n v="744300.02" u="1"/>
        <n v="277800" u="1"/>
        <n v="295800" u="1"/>
        <n v="687700" u="1"/>
        <n v="975150" u="1"/>
        <n v="2742000" u="1"/>
        <n v="162400.01999999999" u="1"/>
        <n v="161400.01999999999" u="1"/>
        <n v="344500.02" u="1"/>
        <n v="117600" u="1"/>
        <n v="399900" u="1"/>
        <n v="269150" u="1"/>
        <n v="512900" u="1"/>
        <n v="1500659.97" u="1"/>
        <n v="2694450" u="1"/>
        <n v="6467050" u="1"/>
        <n v="229400" u="1"/>
        <n v="2630250" u="1"/>
        <n v="272800" u="1"/>
        <n v="619600" u="1"/>
        <n v="1231499.97" u="1"/>
        <n v="53199.99" u="1"/>
        <n v="1400000" u="1"/>
        <n v="99200" u="1"/>
        <n v="5589050" u="1"/>
        <n v="2465500" u="1"/>
        <n v="3128000" u="1"/>
        <n v="333200" u="1"/>
        <n v="299000" u="1"/>
        <n v="1116200" u="1"/>
        <n v="1018799.99" u="1"/>
        <n v="937099.99" u="1"/>
        <n v="738300" u="1"/>
        <n v="3108250" u="1"/>
        <n v="206499.98" u="1"/>
        <n v="1479900" u="1"/>
        <n v="1670099.97" u="1"/>
        <n v="15000" u="1"/>
        <n v="353800" u="1"/>
        <n v="1295000" u="1"/>
        <n v="5644250" u="1"/>
        <n v="1383900" u="1"/>
        <n v="1222000" u="1"/>
        <n v="94249.99" u="1"/>
        <n v="922300" u="1"/>
        <n v="108000" u="1"/>
        <n v="899400" u="1"/>
        <n v="787899.96" u="1"/>
        <n v="588900" u="1"/>
        <n v="3016900" u="1"/>
        <n v="5638630" u="1"/>
        <n v="1919000" u="1"/>
        <n v="802500" u="1"/>
        <n v="2067700" u="1"/>
        <n v="3268800" u="1"/>
        <n v="1094800" u="1"/>
        <n v="120750" u="1"/>
        <n v="365400" u="1"/>
        <n v="1100000" u="1"/>
        <n v="324000" u="1"/>
        <n v="2238800" u="1"/>
        <n v="2426000" u="1"/>
        <n v="178800" u="1"/>
        <n v="362100" u="1"/>
        <n v="460000" u="1"/>
        <n v="420120" u="1"/>
        <n v="39109300" u="1"/>
        <n v="4762960" u="1"/>
        <n v="9747800" u="1"/>
        <n v="1087260" u="1"/>
        <n v="1411600" u="1"/>
        <n v="2110500" u="1"/>
        <n v="18929400" u="1"/>
        <n v="9514300" u="1"/>
        <n v="320100" u="1"/>
        <n v="1658700" u="1"/>
        <n v="1336800" u="1"/>
        <n v="2375380" u="1"/>
        <n v="757700" u="1"/>
        <n v="1177950" u="1"/>
        <n v="206000" u="1"/>
        <n v="1964200" u="1"/>
        <n v="12789400" u="1"/>
        <n v="1387400" u="1"/>
        <n v="13629000" u="1"/>
        <n v="4172320" u="1"/>
        <n v="780700" u="1"/>
        <n v="522900" u="1"/>
        <n v="1060500" u="1"/>
        <n v="17435800" u="1"/>
        <n v="1862000" u="1"/>
        <n v="8295725" u="1"/>
        <n v="1478400" u="1"/>
        <n v="917000" u="1"/>
        <n v="1089000" u="1"/>
        <n v="887700" u="1"/>
        <n v="1058400" u="1"/>
        <n v="8024925" u="1"/>
        <n v="405600" u="1"/>
        <n v="1525300" u="1"/>
        <n v="2604000" u="1"/>
        <n v="2929700" u="1"/>
        <n v="494200" u="1"/>
        <n v="1088900" u="1"/>
        <n v="2246350" u="1"/>
        <n v="3971650" u="1"/>
        <n v="4501700" u="1"/>
        <n v="1381050" u="1"/>
        <n v="3282500" u="1"/>
        <n v="50400" u="1"/>
        <n v="4777000" u="1"/>
        <n v="2055900" u="1"/>
        <n v="1113700" u="1"/>
        <n v="268400" u="1"/>
        <n v="756800" u="1"/>
        <n v="144050" u="1"/>
        <n v="152650" u="1"/>
        <n v="140000" u="1"/>
        <n v="936900" u="1"/>
        <n v="1040000" u="1"/>
        <n v="510400" u="1"/>
        <n v="131500" u="1"/>
        <n v="405700" u="1"/>
        <n v="652050" u="1"/>
        <n v="4680" u="1"/>
        <n v="907500" u="1"/>
        <n v="4690" u="1"/>
        <n v="15720" u="1"/>
        <n v="40580" u="1"/>
        <n v="27300" u="1"/>
        <n v="11180" u="1"/>
        <n v="61240" u="1"/>
        <n v="30220" u="1"/>
        <n v="32770" u="1"/>
        <n v="26550" u="1"/>
        <n v="29890" u="1"/>
        <n v="24110" u="1"/>
        <n v="42040" u="1"/>
        <n v="3440" u="1"/>
        <n v="16870" u="1"/>
        <n v="15220" u="1"/>
        <n v="29440" u="1"/>
        <n v="12910" u="1"/>
        <n v="37200" u="1"/>
        <n v="21820" u="1"/>
        <n v="20290" u="1"/>
        <n v="8750" u="1"/>
        <n v="11056" u="1"/>
        <n v="67420" u="1"/>
        <n v="23160" u="1"/>
        <n v="19340" u="1"/>
        <n v="5030" u="1"/>
        <n v="24970" u="1"/>
        <n v="2280" u="1"/>
        <n v="8840" u="1"/>
        <n v="7130" u="1"/>
        <n v="5091600" u="1"/>
        <n v="474500" u="1"/>
        <n v="295750" u="1"/>
        <n v="5435025" u="1"/>
        <n v="1265700" u="1"/>
        <n v="255299.99" u="1"/>
        <n v="403200" u="1"/>
        <n v="5586580" u="1"/>
        <n v="3360040" u="1"/>
        <n v="2878200" u="1"/>
        <n v="206976" u="1"/>
        <n v="2265100" u="1"/>
        <n v="665000" u="1"/>
        <n v="768500" u="1"/>
        <n v="1800900" u="1"/>
        <n v="1042550" u="1"/>
        <n v="1050000" u="1"/>
        <n v="1259050" u="1"/>
        <n v="631200" u="1"/>
        <n v="1153850" u="1"/>
        <n v="1893750" u="1"/>
        <n v="2182050" u="1"/>
        <n v="1180800" u="1"/>
        <n v="869300" u="1"/>
        <n v="581510" u="1"/>
        <n v="958850" u="1"/>
        <n v="3520050" u="1"/>
        <n v="1305050" u="1"/>
        <n v="1098650" u="1"/>
        <n v="1037000" u="1"/>
        <n v="259900" u="1"/>
        <n v="1474700" u="1"/>
        <n v="1640230" u="1"/>
        <n v="1584200" u="1"/>
        <n v="1501100" u="1"/>
        <n v="688000" u="1"/>
        <n v="691600" u="1"/>
        <n v="286900" u="1"/>
        <n v="6257500" u="1"/>
        <n v="8332800" u="1"/>
        <n v="943000" u="1"/>
        <n v="4428300" u="1"/>
        <n v="5674460" u="1"/>
        <n v="5824000" u="1"/>
        <n v="1144250" u="1"/>
        <n v="2364200" u="1"/>
        <n v="3166300" u="1"/>
        <n v="463800" u="1"/>
        <n v="3295800" u="1"/>
        <n v="453100" u="1"/>
        <n v="12235015" u="1"/>
        <n v="5901200" u="1"/>
        <n v="128400" u="1"/>
        <n v="1442000" u="1"/>
        <n v="99300" u="1"/>
        <n v="164449.99" u="1"/>
        <n v="113850" u="1"/>
        <n v="97499.99" u="1"/>
        <n v="126500" u="1"/>
        <n v="117040" u="1"/>
        <n v="118950" u="1"/>
        <n v="1798200" u="1"/>
        <n v="4060800" u="1"/>
        <n v="60450" u="1"/>
        <n v="649300" u="1"/>
        <n v="394200" u="1"/>
        <n v="669600" u="1"/>
        <n v="241585" u="1"/>
        <n v="3300750" u="1"/>
        <n v="1024800" u="1"/>
        <n v="645200" u="1"/>
        <n v="61400" u="1"/>
        <n v="830000" u="1"/>
        <n v="953400" u="1"/>
        <n v="579600" u="1"/>
        <n v="102600" u="1"/>
        <n v="124400" u="1"/>
        <n v="1152900" u="1"/>
        <n v="476600" u="1"/>
        <n v="341500" u="1"/>
        <n v="238000" u="1"/>
        <n v="232000" u="1"/>
        <n v="278674.98" u="1"/>
        <n v="1677900" u="1"/>
        <n v="3855600" u="1"/>
        <n v="162400" u="1"/>
        <n v="1423100" u="1"/>
        <n v="263900" u="1"/>
        <n v="976800" u="1"/>
        <n v="139200" u="1"/>
        <n v="1610850" u="1"/>
        <n v="151200.10999999999" u="1"/>
        <n v="98622" u="1"/>
        <n v="159999.99" u="1"/>
        <n v="41150" u="1"/>
        <n v="175999.99" u="1"/>
        <n v="289749.98" u="1"/>
        <n v="13860" u="1"/>
        <n v="154999.99" u="1"/>
        <n v="43145.599999999999" u="1"/>
        <n v="12657600" u="1"/>
        <n v="15363000" u="1"/>
        <n v="16120080" u="1"/>
        <n v="15027120" u="1"/>
        <n v="15158880" u="1"/>
        <n v="16200000" u="1"/>
        <n v="1680650" u="1"/>
        <n v="3064700" u="1"/>
        <n v="4265300" u="1"/>
        <n v="1759000" u="1"/>
        <n v="1171750" u="1"/>
        <n v="1161350" u="1"/>
        <n v="2468255" u="1"/>
        <n v="1489500" u="1"/>
        <n v="3990300" u="1"/>
        <n v="703449.95" u="1"/>
        <n v="25600" u="1"/>
        <n v="108900" u="1"/>
        <n v="96200" u="1"/>
        <n v="1713900" u="1"/>
        <n v="164450" u="1"/>
        <n v="1090400" u="1"/>
        <n v="968600" u="1"/>
        <n v="904500" u="1"/>
        <n v="936700" u="1"/>
        <n v="1313700" u="1"/>
        <n v="891000" u="1"/>
        <n v="1064300" u="1"/>
        <n v="181700" u="1"/>
        <n v="1929200" u="1"/>
        <n v="1530420" u="1"/>
        <n v="1008000" u="1"/>
        <n v="1572500" u="1"/>
        <n v="510300" u="1"/>
        <n v="1158000" u="1"/>
        <n v="1647000" u="1"/>
        <n v="2935000" u="1"/>
        <n v="3222000" u="1"/>
        <n v="4408700" u="1"/>
        <n v="4750500" u="1"/>
        <n v="3449600" u="1"/>
        <n v="2234400" u="1"/>
        <n v="1433600" u="1"/>
        <n v="3696000" u="1"/>
        <n v="2830800" u="1"/>
        <n v="2931900" u="1"/>
        <n v="1617000" u="1"/>
        <n v="1847300" u="1"/>
        <n v="1493200" u="1"/>
        <n v="581700" u="1"/>
        <n v="6150000" u="1"/>
        <n v="4800000" u="1"/>
        <n v="20213960" u="1"/>
        <n v="5071430" u="1"/>
        <n v="1568400" u="1"/>
        <n v="1077850" u="1"/>
        <n v="460300" u="1"/>
        <n v="218400" u="1"/>
        <n v="402800" u="1"/>
        <n v="298300" u="1"/>
        <n v="2850100" u="1"/>
        <n v="667100" u="1"/>
        <n v="688800" u="1"/>
        <n v="631400" u="1"/>
        <n v="1567000" u="1"/>
        <n v="21000" u="1"/>
        <n v="214165" u="1"/>
        <n v="4028250" u="1"/>
        <n v="3880650" u="1"/>
        <n v="164500" u="1"/>
        <n v="8626400" u="1"/>
        <n v="4223000" u="1"/>
        <n v="775100" u="1"/>
        <n v="428950" u="1"/>
        <n v="1220100" u="1"/>
        <n v="2382250" u="1"/>
        <n v="3003750" u="1"/>
        <n v="2992300" u="1"/>
        <n v="2288600" u="1"/>
        <n v="3275600" u="1"/>
        <n v="1745800" u="1"/>
        <n v="1375200" u="1"/>
        <n v="564400" u="1"/>
        <n v="1493500" u="1"/>
        <n v="882200" u="1"/>
        <n v="2433400" u="1"/>
        <n v="132600" u="1"/>
        <n v="286000" u="1"/>
        <n v="1362400" u="1"/>
        <n v="901750" u="1"/>
        <n v="598500" u="1"/>
        <n v="168000" u="1"/>
        <n v="2269000" u="1"/>
        <n v="2750950" u="1"/>
        <n v="900900" u="1"/>
        <n v="4190250" u="1"/>
        <n v="11122000" u="1"/>
        <n v="6782850" u="1"/>
        <n v="5635100" u="1"/>
        <n v="1878680" u="1"/>
        <n v="2047500" u="1"/>
        <n v="4444050" u="1"/>
        <n v="467150" u="1"/>
        <n v="1930500" u="1"/>
        <n v="5413200" u="1"/>
        <n v="176900" u="1"/>
        <n v="1203400.03" u="1"/>
        <n v="341700" u="1"/>
        <n v="878999.99" u="1"/>
        <n v="739500" u="1"/>
        <n v="361250" u="1"/>
        <n v="773600" u="1"/>
        <n v="513400" u="1"/>
        <n v="402400" u="1"/>
        <n v="684000" u="1"/>
        <n v="602000" u="1"/>
        <n v="451350" u="1"/>
        <n v="1950000" u="1"/>
        <n v="3690000" u="1"/>
        <n v="4060000" u="1"/>
        <n v="2290000" u="1"/>
        <n v="4050000" u="1"/>
        <n v="790000" u="1"/>
        <n v="3780000" u="1"/>
        <n v="2220000" u="1"/>
        <n v="3540000" u="1"/>
        <n v="3525000" u="1"/>
        <n v="1536000" u="1"/>
        <n v="3495000" u="1"/>
        <n v="2925000" u="1"/>
        <n v="2701575" u="1"/>
        <n v="2191400" u="1"/>
        <n v="2537750" u="1"/>
        <n v="3279500" u="1"/>
        <n v="2711250" u="1"/>
        <n v="239300" u="1"/>
        <n v="1757850" u="1"/>
        <n v="237500" u="1"/>
        <n v="2118200" u="1"/>
        <n v="1704600" u="1"/>
        <n v="4819200" u="1"/>
        <n v="3690250" u="1"/>
        <n v="639300" u="1"/>
        <n v="199300.02" u="1"/>
        <n v="358200" u="1"/>
        <n v="469500" u="1"/>
        <n v="138550" u="1"/>
        <n v="559600" u="1"/>
        <n v="148500" u="1"/>
        <n v="714600" u="1"/>
        <n v="113600.01" u="1"/>
        <n v="220350" u="1"/>
        <n v="2922240" u="1"/>
        <n v="2651520" u="1"/>
        <n v="12821900" u="1"/>
        <n v="7117440" u="1"/>
        <n v="17006080" u="1"/>
        <n v="7188480" u="1"/>
        <n v="7292160" u="1"/>
        <n v="312000" u="1"/>
        <n v="706200" u="1"/>
        <n v="972400" u="1"/>
        <n v="183650" u="1"/>
        <n v="820000" u="1"/>
        <n v="209440" u="1"/>
        <n v="355400" u="1"/>
        <n v="738750" u="1"/>
        <n v="471275" u="1"/>
        <n v="896900" u="1"/>
        <n v="194599.98" u="1"/>
        <n v="123500" u="1"/>
        <n v="227299.98" u="1"/>
        <n v="348620" u="1"/>
        <n v="156300" u="1"/>
        <n v="138400" u="1"/>
        <n v="286722" u="1"/>
        <n v="118400" u="1"/>
        <n v="152799.98000000001" u="1"/>
        <n v="139700" u="1"/>
        <n v="311899.99" u="1"/>
        <n v="92840" u="1"/>
        <n v="424640" u="1"/>
        <n v="135600" u="1"/>
        <n v="15620360" u="1"/>
        <n v="93120" u="1"/>
        <n v="127100" u="1"/>
        <n v="473000" u="1"/>
        <n v="139840" u="1"/>
        <n v="303150" u="1"/>
        <n v="1834000" u="1"/>
        <n v="143800" u="1"/>
        <n v="318000" u="1"/>
        <n v="247650" u="1"/>
        <n v="197750" u="1"/>
        <n v="176000" u="1"/>
        <n v="608000" u="1"/>
        <n v="253736" u="1"/>
        <n v="1220000" u="1"/>
        <n v="641600" u="1"/>
        <n v="5955980" u="1"/>
        <n v="134320" u="1"/>
        <n v="188000" u="1"/>
        <n v="151080" u="1"/>
        <n v="184500" u="1"/>
        <n v="171175" u="1"/>
        <n v="85360" u="1"/>
        <n v="403000" u="1"/>
        <n v="84000" u="1"/>
        <n v="159900" u="1"/>
        <n v="226320" u="1"/>
        <n v="317760" u="1"/>
        <n v="120280" u="1"/>
        <n v="667200" u="1"/>
        <n v="83420" u="1"/>
        <n v="131800" u="1"/>
        <n v="121600" u="1"/>
        <n v="94944" u="1"/>
        <n v="200402" u="1"/>
        <n v="2945600" u="1"/>
        <n v="291780" u="1"/>
        <n v="459550" u="1"/>
        <n v="79120" u="1"/>
        <n v="717580" u="1"/>
        <n v="104550" u="1"/>
        <n v="450800" u="1"/>
        <n v="243750" u="1"/>
        <n v="158000" u="1"/>
        <n v="159280" u="1"/>
        <n v="185840" u="1"/>
        <n v="464240" u="1"/>
        <n v="53300" u="1"/>
        <n v="262510" u="1"/>
        <n v="20500" u="1"/>
        <n v="707940" u="1"/>
        <n v="451100" u="1"/>
        <n v="136530" u="1"/>
        <n v="710700" u="1"/>
        <n v="418000" u="1"/>
        <n v="11000" u="1"/>
        <n v="437800" u="1"/>
        <n v="492999.97" u="1"/>
        <n v="579999.93000000005" u="1"/>
        <n v="354000" u="1"/>
        <n v="187000" u="1"/>
        <n v="711949.9" u="1"/>
        <n v="411150" u="1"/>
        <n v="63550" u="1"/>
        <n v="40698.9" u="1"/>
        <n v="596000" u="1"/>
        <n v="740600" u="1"/>
        <n v="348400" u="1"/>
        <n v="6597600" u="1"/>
        <n v="2580400" u="1"/>
        <n v="1192000" u="1"/>
        <n v="780800" u="1"/>
        <n v="4278800" u="1"/>
        <n v="9929665" u="1"/>
        <n v="1120600" u="1"/>
        <n v="443800" u="1"/>
        <n v="129000" u="1"/>
        <n v="648000" u="1"/>
        <n v="146600" u="1"/>
        <n v="324400" u="1"/>
        <n v="3109650" u="1"/>
        <n v="2592800" u="1"/>
        <n v="1264200" u="1"/>
        <n v="1628915" u="1"/>
        <n v="1798430" u="1"/>
        <n v="492800" u="1"/>
        <n v="573690" u="1"/>
        <n v="308200" u="1"/>
        <n v="3720980" u="1"/>
        <n v="3560450" u="1"/>
        <n v="253760" u="1"/>
        <n v="1818900" u="1"/>
        <n v="786200" u="1"/>
        <n v="1148300" u="1"/>
        <n v="1576840" u="1"/>
        <n v="1041840" u="1"/>
        <n v="3050800" u="1"/>
        <n v="1092450" u="1"/>
        <n v="1857100" u="1"/>
        <n v="3158140" u="1"/>
        <n v="1828900" u="1"/>
        <n v="18468500" u="1"/>
        <n v="1151900" u="1"/>
        <n v="1927600" u="1"/>
        <n v="79800" u="1"/>
        <n v="2557700" u="1"/>
        <n v="9786505" u="1"/>
        <n v="17175450" u="1"/>
        <n v="5799550" u="1"/>
        <n v="9351400" u="1"/>
        <n v="2450700" u="1"/>
        <n v="717100" u="1"/>
        <n v="400400" u="1"/>
        <n v="348525" u="1"/>
        <n v="213400" u="1"/>
        <n v="1474400" u="1"/>
        <n v="2256150" u="1"/>
        <n v="1410050" u="1"/>
        <n v="340400" u="1"/>
        <n v="840000" u="1"/>
        <n v="19992" u="1"/>
        <n v="643200" u="1"/>
        <n v="310300" u="1"/>
        <n v="9833900" u="1"/>
        <n v="326600" u="1"/>
        <n v="907000" u="1"/>
        <n v="220999.99" u="1"/>
        <n v="1143900" u="1"/>
        <n v="32200" u="1"/>
        <n v="856900" u="1"/>
        <n v="8352" u="1"/>
        <n v="14400" u="1"/>
        <n v="15579000" u="1"/>
        <n v="15271200" u="1"/>
        <n v="1075050" u="1"/>
        <n v="218580" u="1"/>
        <n v="507449.97" u="1"/>
        <n v="78200" u="1"/>
        <n v="186350" u="1"/>
        <n v="4184400" u="1"/>
        <n v="5510000" u="1"/>
        <n v="6834000" u="1"/>
        <n v="9907300" u="1"/>
        <n v="846300" u="1"/>
        <n v="467199.99" u="1"/>
        <n v="486000" u="1"/>
        <n v="5053250" u="1"/>
        <n v="1784500" u="1"/>
        <n v="916500" u="1"/>
        <n v="554000" u="1"/>
        <n v="1865600" u="1"/>
        <n v="137800" u="1"/>
        <n v="6866000" u="1"/>
        <n v="4221750" u="1"/>
        <n v="603450" u="1"/>
        <n v="3712800" u="1"/>
        <n v="339150" u="1"/>
        <n v="600000" u="1"/>
        <n v="3505000" u="1"/>
        <n v="4315000" u="1"/>
        <n v="1701999.96" u="1"/>
        <n v="3262850" u="1"/>
        <n v="1845000" u="1"/>
        <n v="1973800" u="1"/>
        <n v="2391600" u="1"/>
        <n v="1254900" u="1"/>
        <n v="239999.85" u="1"/>
        <n v="192140" u="1"/>
        <n v="113600" u="1"/>
        <n v="166200" u="1"/>
        <n v="498580" u="1"/>
        <n v="39100" u="1"/>
        <n v="329550" u="1"/>
        <n v="1822600" u="1"/>
        <n v="1497900" u="1"/>
        <n v="1669700" u="1"/>
        <n v="1361800" u="1"/>
        <n v="895400" u="1"/>
        <n v="593000.02" u="1"/>
        <n v="114300" u="1"/>
        <n v="258500" u="1"/>
        <n v="644800" u="1"/>
        <n v="370200" u="1"/>
        <n v="2823000" u="1"/>
        <n v="3428750" u="1"/>
        <n v="685200" u="1"/>
        <n v="297700" u="1"/>
        <n v="297850" u="1"/>
        <n v="23500" u="1"/>
        <n v="169200" u="1"/>
        <n v="689700" u="1"/>
        <n v="36000" u="1"/>
        <n v="384720" u="1"/>
        <n v="206700" u="1"/>
        <n v="1941900" u="1"/>
        <n v="17159040" u="1"/>
        <n v="736750" u="1"/>
        <n v="339200" u="1"/>
        <n v="282800" u="1"/>
        <n v="895050" u="1"/>
        <n v="2950070" u="1"/>
        <n v="364800" u="1"/>
        <n v="728500" u="1"/>
        <n v="1096210" u="1"/>
        <n v="1434600" u="1"/>
        <n v="1056400" u="1"/>
        <n v="6703700" u="1"/>
        <n v="581400" u="1"/>
        <n v="2890000" u="1"/>
        <n v="3353900" u="1"/>
        <n v="42400" u="1"/>
        <n v="796400" u="1"/>
        <n v="399950" u="1"/>
        <n v="981600" u="1"/>
        <n v="898800" u="1"/>
        <n v="3182500" u="1"/>
        <n v="940700" u="1"/>
        <n v="440800" u="1"/>
        <n v="425500" u="1"/>
        <n v="550500" u="1"/>
        <n v="14190" u="1"/>
        <n v="6292825" u="1"/>
        <n v="1752450" u="1"/>
        <n v="7729600" u="1"/>
        <n v="1293600" u="1"/>
        <n v="721200" u="1"/>
        <n v="211700" u="1"/>
        <n v="10810800" u="1"/>
        <n v="2408500" u="1"/>
        <n v="592250" u="1"/>
        <n v="928960" u="1"/>
        <n v="217750" u="1"/>
        <n v="1883700" u="1"/>
        <n v="1210100" u="1"/>
        <n v="370300" u="1"/>
        <n v="1392600" u="1"/>
        <n v="218600" u="1"/>
        <n v="971600" u="1"/>
        <n v="1892000" u="1"/>
        <n v="2252045" u="1"/>
        <n v="3938650" u="1"/>
        <n v="675700" u="1"/>
        <n v="533600" u="1"/>
        <n v="2076150" u="1"/>
        <n v="1200100" u="1"/>
        <n v="3710500" u="1"/>
        <n v="4280205" u="1"/>
        <n v="118300" u="1"/>
        <n v="19020" u="1"/>
        <n v="857350" u="1"/>
        <n v="28600" u="1"/>
        <n v="1823900" u="1"/>
        <n v="1624000" u="1"/>
        <n v="15130800" u="1"/>
        <n v="2844300" u="1"/>
        <n v="2674900" u="1"/>
        <n v="1142500" u="1"/>
        <n v="5416450" u="1"/>
        <n v="2584400" u="1"/>
        <n v="1660400" u="1"/>
        <n v="1432200" u="1"/>
        <n v="5326150" u="1"/>
        <n v="4126000" u="1"/>
        <n v="503200" u="1"/>
        <n v="170000" u="1"/>
        <n v="986150" u="1"/>
        <n v="432600" u="1"/>
        <n v="1039200" u="1"/>
        <n v="864600" u="1"/>
        <n v="231600" u="1"/>
        <n v="47900" u="1"/>
        <n v="130000" u="1"/>
        <n v="2840250" u="1"/>
        <n v="5970850" u="1"/>
        <n v="940800" u="1"/>
        <n v="793500" u="1"/>
        <n v="2628900" u="1"/>
        <n v="281650" u="1"/>
        <n v="1452650" u="1"/>
        <n v="933000" u="1"/>
        <n v="515700" u="1"/>
        <n v="545900" u="1"/>
        <n v="1589000" u="1"/>
        <n v="6562800" u="1"/>
        <n v="1166800" u="1"/>
        <n v="851200" u="1"/>
        <n v="15407700" u="1"/>
        <n v="155400" u="1"/>
        <n v="455784" u="1"/>
        <n v="1783600" u="1"/>
        <n v="1639100" u="1"/>
        <n v="95700" u="1"/>
        <n v="126600" u="1"/>
        <n v="19000" u="1"/>
        <n v="11543550" u="1"/>
        <n v="5555550" u="1"/>
        <n v="1028600" u="1"/>
        <n v="4135000" u="1"/>
        <n v="120900" u="1"/>
        <n v="532550" u="1"/>
        <n v="335200" u="1"/>
        <n v="1409200" u="1"/>
        <n v="3002360" u="1"/>
        <n v="28330" u="1"/>
        <n v="1253800" u="1"/>
        <n v="7205000" u="1"/>
        <n v="790400" u="1"/>
        <n v="1530000" u="1"/>
        <n v="91340" u="1"/>
        <n v="359950" u="1"/>
        <n v="839720" u="1"/>
        <n v="1987300" u="1"/>
        <n v="201608" u="1"/>
        <n v="14691240" u="1"/>
        <n v="14904000" u="1"/>
        <n v="1791000" u="1"/>
        <n v="2352000" u="1"/>
        <n v="363400" u="1"/>
        <n v="3979000" u="1"/>
        <n v="689900" u="1"/>
        <n v="3710550" u="1"/>
        <n v="1045400" u="1"/>
        <n v="1168800" u="1"/>
        <n v="124500" u="1"/>
        <n v="77900" u="1"/>
        <n v="531300" u="1"/>
        <n v="949200" u="1"/>
        <n v="5292400" u="1"/>
        <n v="46125" u="1"/>
        <n v="6900" u="1"/>
        <n v="20840" u="1"/>
        <n v="6474290" u="1"/>
        <n v="216200" u="1"/>
        <n v="6441710" u="1"/>
        <n v="106850" u="1"/>
        <n v="99240" u="1"/>
        <n v="13952520" u="1"/>
        <n v="1922550" u="1"/>
        <n v="2590500" u="1"/>
        <n v="3027600" u="1"/>
        <n v="217330" u="1"/>
        <n v="1970000" u="1"/>
        <n v="191650" u="1"/>
        <n v="1068400" u="1"/>
        <n v="11900" u="1"/>
        <n v="775000" u="1"/>
        <n v="440350" u="1"/>
        <n v="4464100" u="1"/>
        <n v="3882100" u="1"/>
        <n v="7610450" u="1"/>
        <n v="119400" u="1"/>
        <n v="625600" u="1"/>
        <n v="477400" u="1"/>
        <n v="3859275" u="1"/>
        <n v="208800" u="1"/>
        <n v="923300" u="1"/>
        <n v="15803640" u="1"/>
        <n v="1595550" u="1"/>
        <n v="2450000" u="1"/>
        <n v="1005200" u="1"/>
        <n v="231500" u="1"/>
        <n v="1312800" u="1"/>
        <n v="3480000" u="1"/>
        <n v="458000" u="1"/>
        <n v="5751650" u="1"/>
        <n v="7819500" u="1"/>
        <n v="530400" u="1"/>
        <n v="3380800" u="1"/>
        <n v="270300" u="1"/>
        <n v="2150000" u="1"/>
        <n v="221000" u="1"/>
        <n v="96900" u="1"/>
        <n v="106950" u="1"/>
        <n v="2537600" u="1"/>
        <n v="123550" u="1"/>
        <n v="3794040" u="1"/>
        <n v="387800" u="1"/>
        <n v="18140" u="1"/>
        <n v="3952250" u="1"/>
        <n v="1535150" u="1"/>
        <n v="1435950" u="1"/>
        <n v="561150" u="1"/>
        <n v="1302900" u="1"/>
        <n v="4888050" u="1"/>
        <n v="9387000" u="1"/>
        <n v="1685600" u="1"/>
        <n v="2811200" u="1"/>
        <n v="110700" u="1"/>
        <n v="352800" u="1"/>
        <n v="1898100" u="1"/>
        <n v="1165800" u="1"/>
        <n v="2112200" u="1"/>
        <n v="4826900" u="1"/>
        <n v="4940000" u="1"/>
        <n v="1165840" u="1"/>
        <n v="269075" u="1"/>
        <n v="603250" u="1"/>
        <n v="217500" u="1"/>
        <n v="174210" u="1"/>
        <n v="196100" u="1"/>
        <n v="443700" u="1"/>
        <n v="202950" u="1"/>
        <n v="1772300" u="1"/>
        <n v="4611250" u="1"/>
        <n v="10250" u="1"/>
        <n v="713600" u="1"/>
        <n v="598400" u="1"/>
        <n v="1992250" u="1"/>
        <n v="1389800" u="1"/>
        <n v="617400" u="1"/>
        <n v="946000" u="1"/>
        <n v="283850" u="1"/>
        <n v="1049400" u="1"/>
        <n v="3876000" u="1"/>
        <n v="1458000" u="1"/>
        <n v="1329300" u="1"/>
        <n v="2499800" u="1"/>
        <n v="1766100" u="1"/>
        <n v="577900" u="1"/>
        <n v="1590280" u="1"/>
        <n v="6360" u="1"/>
        <n v="40000" u="1"/>
        <n v="6548300" u="1"/>
        <n v="91000" u="1"/>
        <n v="88000" u="1"/>
        <n v="1817200" u="1"/>
        <n v="3618100" u="1"/>
        <n v="987000" u="1"/>
        <n v="8919550" u="1"/>
        <n v="4980000" u="1"/>
        <n v="213700" u="1"/>
        <n v="299900" u="1"/>
        <n v="158580" u="1"/>
        <n v="229000" u="1"/>
        <n v="473500" u="1"/>
        <n v="677200" u="1"/>
        <n v="131750" u="1"/>
        <n v="7380080" u="1"/>
        <n v="182800" u="1"/>
        <n v="258900" u="1"/>
        <n v="1492500" u="1"/>
        <n v="841800" u="1"/>
        <n v="3591275" u="1"/>
        <n v="3464000" u="1"/>
        <n v="15520" u="1"/>
        <n v="1752100" u="1"/>
        <n v="8522800" u="1"/>
        <n v="404000" u="1"/>
        <n v="396000" u="1"/>
        <n v="122450" u="1"/>
        <n v="1148000" u="1"/>
        <n v="817300" u="1"/>
        <n v="1055600" u="1"/>
        <n v="956750" u="1"/>
        <n v="230000" u="1"/>
        <n v="523280" u="1"/>
        <n v="332120" u="1"/>
        <n v="193840" u="1"/>
        <n v="276050" u="1"/>
        <n v="2527600" u="1"/>
        <n v="208380" u="1"/>
        <n v="1258200" u="1"/>
        <n v="2298800" u="1"/>
        <n v="2436450" u="1"/>
        <n v="881750" u="1"/>
        <n v="2287900" u="1"/>
        <n v="1762575" u="1"/>
        <n v="910800" u="1"/>
        <n v="278800" u="1"/>
        <n v="107250" u="1"/>
        <n v="357700" u="1"/>
        <n v="301400" u="1"/>
        <n v="5470975" u="1"/>
        <n v="432400" u="1"/>
        <n v="2580900" u="1"/>
        <n v="1049550" u="1"/>
        <n v="1128300" u="1"/>
        <n v="1735200" u="1"/>
        <n v="4480400" u="1"/>
        <n v="2105400" u="1"/>
        <n v="9181500" u="1"/>
        <n v="746400" u="1"/>
        <n v="437200" u="1"/>
        <n v="181100" u="1"/>
        <n v="1088500" u="1"/>
        <n v="6230400" u="1"/>
        <n v="25880" u="1"/>
        <n v="470400" u="1"/>
        <n v="765400" u="1"/>
        <n v="2861600" u="1"/>
        <n v="948200" u="1"/>
        <n v="153000" u="1"/>
        <n v="139900" u="1"/>
        <n v="2285200" u="1"/>
        <n v="2346100" u="1"/>
        <n v="371600" u="1"/>
        <n v="1976700" u="1"/>
        <n v="1271000" u="1"/>
        <n v="623500" u="1"/>
        <n v="3478000" u="1"/>
        <n v="484400" u="1"/>
        <n v="302440" u="1"/>
        <n v="220500" u="1"/>
        <n v="2560600" u="1"/>
        <n v="159490" u="1"/>
        <n v="73000" u="1"/>
        <n v="466900" u="1"/>
        <n v="7549100" u="1"/>
        <n v="2655800" u="1"/>
        <n v="1246600" u="1"/>
        <n v="39280900" u="1"/>
        <n v="156100" u="1"/>
        <n v="10020" u="1"/>
        <n v="1290850" u="1"/>
        <n v="2655700" u="1"/>
        <n v="2726300" u="1"/>
        <n v="824000" u="1"/>
        <n v="1164800" u="1"/>
        <n v="701200" u="1"/>
        <n v="1067700" u="1"/>
        <n v="200200" u="1"/>
        <n v="600200" u="1"/>
        <n v="1323800" u="1"/>
        <n v="1062500" u="1"/>
        <n v="1140600" u="1"/>
        <n v="2880000" u="1"/>
        <n v="134100" u="1"/>
        <n v="135900" u="1"/>
        <n v="219000" u="1"/>
        <n v="692520" u="1"/>
        <n v="199875" u="1"/>
        <n v="1589740" u="1"/>
        <n v="4476300" u="1"/>
        <n v="218000" u="1"/>
        <n v="7592100" u="1"/>
        <n v="382600" u="1"/>
        <n v="3503000" u="1"/>
        <n v="261800" u="1"/>
        <n v="224800" u="1"/>
        <n v="484200" u="1"/>
        <n v="1193700" u="1"/>
        <n v="18440" u="1"/>
        <n v="7166600" u="1"/>
        <n v="141450" u="1"/>
        <n v="830250" u="1"/>
        <n v="945150" u="1"/>
        <n v="8160040" u="1"/>
        <n v="6328350" u="1"/>
        <n v="1568700" u="1"/>
        <n v="372200" u="1"/>
        <n v="316500" u="1"/>
        <n v="79540" u="1"/>
        <n v="518800" u="1"/>
        <n v="408100" u="1"/>
        <n v="8228100" u="1"/>
        <n v="2348500" u="1"/>
        <n v="3018720" u="1"/>
        <n v="3634200" u="1"/>
        <n v="19080" u="1"/>
        <n v="119980" u="1"/>
        <n v="1942050" u="1"/>
        <n v="2783700" u="1"/>
        <n v="7054400" u="1"/>
        <n v="576800" u="1"/>
        <n v="822450" u="1"/>
        <n v="2138000" u="1"/>
        <n v="170600" u="1"/>
        <n v="485000" u="1"/>
        <n v="3295950" u="1"/>
        <n v="139358" u="1"/>
        <n v="1004700" u="1"/>
        <n v="1202000" u="1"/>
        <n v="4717000" u="1"/>
        <n v="104900" u="1"/>
        <n v="1377400" u="1"/>
        <n v="558550" u="1"/>
        <n v="12480" u="1"/>
        <n v="12650" u="1"/>
        <n v="381700" u="1"/>
        <n v="6577300" u="1"/>
        <n v="120400" u="1"/>
        <n v="84850" u="1"/>
        <n v="2573700" u="1"/>
        <n v="219440" u="1"/>
        <n v="616400" u="1"/>
        <n v="57040" u="1"/>
        <n v="315600" u="1"/>
        <n v="248000" u="1"/>
        <n v="368400" u="1"/>
        <n v="6454000" u="1"/>
        <n v="1468840" u="1"/>
        <n v="101500" u="1"/>
        <n v="24080" u="1"/>
        <n v="8800" u="1"/>
        <n v="125900" u="1"/>
        <n v="1377000" u="1"/>
        <n v="92700" u="1"/>
        <n v="3063800" u="1"/>
        <n v="1185000" u="1"/>
        <n v="360780" u="1"/>
        <n v="175050" u="1"/>
        <n v="449700" u="1"/>
        <n v="6380" u="1"/>
        <n v="28080" u="1"/>
        <n v="1876900" u="1"/>
        <n v="1830600" u="1"/>
        <n v="251000" u="1"/>
        <n v="985500" u="1"/>
        <n v="1536300" u="1"/>
        <n v="2438600" u="1"/>
        <n v="837200" u="1"/>
        <n v="44547" u="1"/>
        <n v="784000" u="1"/>
        <n v="1580" u="1"/>
        <n v="596400" u="1"/>
        <n v="4296600" u="1"/>
        <n v="6308334" u="1"/>
        <n v="600300" u="1"/>
        <n v="625200" u="1"/>
        <n v="159120" u="1"/>
        <n v="306640" u="1"/>
        <n v="91650" u="1"/>
        <n v="4239000" u="1"/>
        <n v="9844900" u="1"/>
        <n v="228690" u="1"/>
        <n v="1676700" u="1"/>
        <n v="1096200" u="1"/>
        <n v="80950" u="1"/>
        <n v="755300" u="1"/>
        <n v="3257650" u="1"/>
        <n v="76000" u="1"/>
        <n v="26600" u="1"/>
        <n v="493000" u="1"/>
        <n v="136200" u="1"/>
        <n v="744300" u="1"/>
        <n v="3066650" u="1"/>
        <n v="2346900" u="1"/>
        <n v="1088520" u="1"/>
        <n v="215220" u="1"/>
        <n v="1203400" u="1"/>
        <n v="432350" u="1"/>
        <n v="194600" u="1"/>
        <n v="258632" u="1"/>
        <n v="327310" u="1"/>
        <n v="383200" u="1"/>
        <n v="677600" u="1"/>
        <n v="690680" u="1"/>
        <n v="732000" u="1"/>
        <n v="161400" u="1"/>
        <n v="344500" u="1"/>
        <n v="155000" u="1"/>
        <n v="372400" u="1"/>
        <n v="60720" u="1"/>
        <n v="758950" u="1"/>
        <n v="4120200" u="1"/>
        <n v="1104900" u="1"/>
        <n v="1770300" u="1"/>
        <n v="535400" u="1"/>
        <n v="1188200" u="1"/>
        <n v="184600" u="1"/>
        <n v="192060" u="1"/>
        <n v="196000" u="1"/>
        <n v="468640" u="1"/>
        <n v="342000" u="1"/>
        <n v="161500" u="1"/>
        <n v="705299.99" u="1"/>
        <n v="383100" u="1"/>
        <n v="349600" u="1"/>
        <n v="1718400" u="1"/>
        <n v="81300" u="1"/>
        <n v="5306800" u="1"/>
        <n v="169750" u="1"/>
        <n v="111699.99" u="1"/>
        <n v="983500" u="1"/>
        <n v="1226699.98" u="1"/>
        <n v="1004000" u="1"/>
        <n v="272799.99" u="1"/>
        <n v="129199.99" u="1"/>
        <n v="361100" u="1"/>
        <n v="199199.99" u="1"/>
        <n v="2443000" u="1"/>
        <n v="5864100" u="1"/>
        <n v="198999.99" u="1"/>
        <n v="114299.99" u="1"/>
        <n v="981600.01" u="1"/>
        <n v="1409199.99" u="1"/>
        <n v="202950.01" u="1"/>
        <n v="1772299.97" u="1"/>
        <n v="1457999.97" u="1"/>
        <n v="746399.97" u="1"/>
        <n v="181099.99" u="1"/>
        <n v="1088499.99" u="1"/>
        <n v="72999.990000000005" u="1"/>
        <n v="1589739.99" u="1"/>
        <n v="139358.01999999999" u="1"/>
        <n v="1004699.99" u="1"/>
        <n v="1489200" u="1"/>
        <n v="997150" u="1"/>
        <n v="349250" u="1"/>
        <n v="2591100" u="1"/>
        <n v="196950" u="1"/>
        <n v="8640650" u="1"/>
        <n v="1173900" u="1"/>
        <n v="198800" u="1"/>
        <n v="38292400" u="1"/>
        <n v="1087350" u="1"/>
        <n v="6318750" u="1"/>
        <n v="4053300" u="1"/>
        <n v="3813400" u="1"/>
        <n v="274500" u="1"/>
        <n v="354750" u="1"/>
        <n v="154800" u="1"/>
        <n v="367650" u="1"/>
        <n v="836350" u="1"/>
        <n v="333748.8" u="1"/>
        <n v="352200" u="1"/>
        <n v="4860" u="1"/>
        <n v="22900" u="1"/>
        <n v="20960" u="1"/>
        <n v="6873975" u="1"/>
        <n v="713375" u="1"/>
        <n v="224400" u="1"/>
        <n v="1000010" u="1"/>
        <n v="4736190" u="1"/>
        <n v="892" u="1"/>
        <n v="1835700" u="1"/>
        <n v="901600" u="1"/>
        <n v="797500" u="1"/>
        <n v="2706350" u="1"/>
        <n v="1544600" u="1"/>
        <n v="2341475" u="1"/>
        <n v="241500" u="1"/>
        <n v="336600" u="1"/>
        <n v="94400" u="1"/>
        <n v="464000" u="1"/>
        <n v="9443200" u="1"/>
        <n v="315100" u="1"/>
        <n v="7343600" u="1"/>
        <n v="5221000" u="1"/>
        <n v="3487150" u="1"/>
        <n v="12713010" u="1"/>
        <n v="6825900" u="1"/>
        <n v="257400" u="1"/>
        <n v="455000" u="1"/>
        <n v="155400.01" u="1"/>
        <n v="715000" u="1"/>
        <n v="1120000" u="1"/>
        <n v="508000" u="1"/>
        <n v="77800" u="1"/>
        <n v="502000" u="1"/>
        <n v="102619.5" u="1"/>
        <n v="2220400" u="1"/>
        <n v="100540.5" u="1"/>
        <n v="3256200" u="1"/>
        <n v="170899.92" u="1"/>
        <n v="282600" u="1"/>
        <n v="247700" u="1"/>
        <n v="2929500" u="1"/>
        <n v="127600" u="1"/>
        <n v="789200" u="1"/>
        <n v="118900" u="1"/>
        <n v="970900" u="1"/>
        <n v="17604000" u="1"/>
        <n v="17653680" u="1"/>
        <n v="15400800" u="1"/>
        <n v="17878320" u="1"/>
        <n v="14121000" u="1"/>
        <n v="16610400" u="1"/>
        <n v="17467920" u="1"/>
        <n v="1411700" u="1"/>
        <n v="2567500" u="1"/>
        <n v="1276300" u="1"/>
        <n v="2176900" u="1"/>
        <n v="953800" u="1"/>
        <n v="17300" u="1"/>
        <n v="278799.96999999997" u="1"/>
        <n v="4313200" u="1"/>
        <n v="706399.95" u="1"/>
        <n v="886375" u="1"/>
        <n v="1619680" u="1"/>
        <n v="408400" u="1"/>
        <n v="884500" u="1"/>
        <n v="1763850" u="1"/>
        <n v="1629645" u="1"/>
        <n v="2978100" u="1"/>
        <n v="1767600" u="1"/>
        <n v="7074500" u="1"/>
        <n v="352450" u="1"/>
        <n v="3020400" u="1"/>
        <n v="2718800" u="1"/>
        <n v="2639000" u="1"/>
        <n v="130500" u="1"/>
        <n v="3056600" u="1"/>
        <n v="13500" u="1"/>
        <n v="3100500" u="1"/>
        <n v="6691692" u="1"/>
        <n v="535615" u="1"/>
        <n v="459400" u="1"/>
        <n v="1106100" u="1"/>
        <n v="518000" u="1"/>
        <n v="895620" u="1"/>
        <n v="639400" u="1"/>
        <n v="689100" u="1"/>
        <n v="644400" u="1"/>
        <n v="10305350" u="1"/>
        <n v="1043050" u="1"/>
        <n v="570200" u="1"/>
        <n v="2982100" u="1"/>
        <n v="1318200" u="1"/>
        <n v="779350" u="1"/>
        <n v="9359450" u="1"/>
        <n v="4478700" u="1"/>
        <n v="3379950" u="1"/>
        <n v="3738850" u="1"/>
        <n v="5673950" u="1"/>
        <n v="1084200" u="1"/>
        <n v="650900" u="1"/>
        <n v="3736300" u="1"/>
        <n v="2104050" u="1"/>
        <n v="687450" u="1"/>
        <n v="4129900" u="1"/>
        <n v="6501300" u="1"/>
        <n v="1778400" u="1"/>
        <n v="330650" u="1"/>
        <n v="755500" u="1"/>
        <n v="1057800" u="1"/>
        <n v="896899.99" u="1"/>
        <n v="1140599.98" u="1"/>
        <n v="1590000" u="1"/>
        <n v="3575000" u="1"/>
        <n v="3646000" u="1"/>
        <n v="540000" u="1"/>
        <n v="5150000" u="1"/>
        <n v="2624600" u="1"/>
        <n v="378100" u="1"/>
        <n v="261900" u="1"/>
        <n v="932900" u="1"/>
        <n v="236500" u="1"/>
        <n v="718500" u="1"/>
        <n v="1374500" u="1"/>
        <n v="1452650.04" u="1"/>
        <n v="1769600" u="1"/>
        <n v="15854850" u="1"/>
        <n v="1724720" u="1"/>
        <n v="1307800" u="1"/>
        <n v="383599.99" u="1"/>
        <n v="118250" u="1"/>
        <n v="407125" u="1"/>
        <n v="158620" u="1"/>
        <n v="198799.97" u="1"/>
        <n v="124300" u="1"/>
        <n v="213699.99" u="1"/>
        <n v="316499.99" u="1"/>
        <n v="660000" u="1"/>
        <n v="184300" u="1"/>
        <n v="6475000" u="1"/>
        <n v="745680" u="1"/>
        <n v="237100" u="1"/>
        <n v="500800" u="1"/>
        <n v="150820" u="1"/>
        <n v="211150" u="1"/>
        <n v="536120" u="1"/>
        <n v="747600" u="1"/>
        <n v="8261700" u="1"/>
        <n v="661100" u="1"/>
        <n v="668450" u="1"/>
        <n v="188400" u="1"/>
        <n v="533599.96" u="1"/>
        <n v="276049.99" u="1"/>
        <n v="484199.97" u="1"/>
        <n v="2530200" u="1"/>
        <n v="2678000" u="1"/>
        <n v="346850" u="1"/>
        <n v="326260" u="1"/>
        <n v="1233850" u="1"/>
        <n v="3940600" u="1"/>
        <n v="1258600" u="1"/>
        <n v="1824399.97" u="1"/>
        <n v="1052300" u="1"/>
        <n v="154500" u="1"/>
        <n v="4618200" u="1"/>
        <n v="1692400" u="1"/>
        <n v="141500" u="1"/>
        <n v="968300" u="1"/>
        <n v="2957750" u="1"/>
        <n v="9270" u="1"/>
        <n v="3250100" u="1"/>
        <n v="269900" u="1"/>
        <n v="685400" u="1"/>
        <n v="1356500" u="1"/>
        <n v="4291500" u="1"/>
        <n v="56499.99" u="1"/>
        <n v="393800" u="1"/>
        <n v="85420" u="1"/>
        <n v="1363150" u="1"/>
        <n v="57999.97" u="1"/>
        <n v="1650300.02" u="1"/>
        <n v="5366100" u="1"/>
        <n v="1198800" u="1"/>
        <n v="262200" u="1"/>
        <n v="210100" u="1"/>
        <n v="2593000" u="1"/>
        <n v="800000" u="1"/>
        <n v="383500" u="1"/>
        <n v="694600" u="1"/>
        <n v="230650" u="1"/>
        <n v="525099.99" u="1"/>
        <n v="4087050" u="1"/>
        <n v="2550150" u="1"/>
        <n v="1729799.97" u="1"/>
        <n v="1597920" u="1"/>
        <n v="804000" u="1"/>
        <n v="117899.99" u="1"/>
        <n v="5508000" u="1"/>
        <n v="253000" u="1"/>
        <n v="184900" u="1"/>
        <n v="515750" u="1"/>
        <n v="714400" u="1"/>
        <n v="2610800" u="1"/>
        <n v="374100" u="1"/>
        <n v="371200" u="1"/>
        <n v="668999.99" u="1"/>
        <n v="340200" u="1"/>
        <n v="310500" u="1"/>
        <n v="327800" u="1"/>
        <n v="1280000" u="1"/>
        <n v="4076000" u="1"/>
        <n v="88200" u="1"/>
        <n v="141200" u="1"/>
        <n v="148149.99" u="1"/>
        <n v="1174999.99" u="1"/>
        <n v="5295500" u="1"/>
        <n v="1007650" u="1"/>
        <n v="2399500" u="1"/>
        <n v="719900" u="1"/>
        <n v="294800" u="1"/>
        <n v="397300" u="1"/>
        <n v="1300000" u="1"/>
        <n v="777800" u="1"/>
        <n v="1787400" u="1"/>
        <n v="2220050" u="1"/>
        <n v="4082700" u="1"/>
        <n v="587100" u="1"/>
        <n v="6961595" u="1"/>
        <n v="4050975" u="1"/>
        <n v="15300" u="1"/>
        <n v="3499370" u="1"/>
        <n v="660750" u="1"/>
        <n v="2625" u="1"/>
        <n v="31420" u="1"/>
        <n v="6793385" u="1"/>
        <n v="6713330" u="1"/>
        <n v="6652230" u="1"/>
        <n v="4400" u="1"/>
        <n v="8161490" u="1"/>
        <n v="7524000" u="1"/>
        <n v="1794800" u="1"/>
        <n v="2264800" u="1"/>
        <n v="1199800" u="1"/>
        <n v="2675200" u="1"/>
        <n v="4015800" u="1"/>
        <n v="388100" u="1"/>
        <n v="1738800" u="1"/>
        <n v="1612000" u="1"/>
        <n v="1554000" u="1"/>
        <n v="1747740" u="1"/>
        <n v="7492050" u="1"/>
        <n v="2349200" u="1"/>
        <n v="2500860" u="1"/>
        <n v="956980" u="1"/>
        <n v="627690" u="1"/>
        <n v="638400" u="1"/>
        <n v="2968600" u="1"/>
        <n v="21513690" u="1"/>
        <n v="20085525" u="1"/>
        <n v="1011600" u="1"/>
        <n v="12341520" u="1"/>
        <n v="690200" u="1"/>
        <n v="2953100" u="1"/>
        <n v="1121500" u="1"/>
        <n v="12987100" u="1"/>
        <n v="1228860" u="1"/>
        <n v="2248050" u="1"/>
        <n v="387600" u="1"/>
        <n v="5658800" u="1"/>
        <n v="6518100" u="1"/>
        <n v="352660" u="1"/>
        <n v="2422000" u="1"/>
        <n v="48470000" u="1"/>
        <n v="2680150" u="1"/>
        <n v="336140" u="1"/>
        <n v="1150450" u="1"/>
        <n v="2633400" u="1"/>
        <n v="7541100" u="1"/>
        <n v="2113650" u="1"/>
        <n v="339800" u="1"/>
        <n v="1101450" u="1"/>
        <n v="388470" u="1"/>
        <n v="1009700" u="1"/>
        <n v="471500" u="1"/>
        <n v="1298400" u="1"/>
        <n v="233100" u="1"/>
        <n v="698200" u="1"/>
        <n v="9748710" u="1"/>
        <n v="1761760" u="1"/>
        <n v="1373200" u="1"/>
        <n v="353850" u="1"/>
        <n v="270400" u="1"/>
        <n v="1098400" u="1"/>
        <n v="27650200" u="1"/>
        <n v="780000" u="1"/>
        <n v="3658200" u="1"/>
        <n v="1748250" u="1"/>
        <n v="1417420" u="1"/>
        <n v="642600" u="1"/>
        <n v="29023000" u="1"/>
        <n v="19692820" u="1"/>
        <n v="997650" u="1"/>
        <n v="3704050" u="1"/>
        <n v="2367100" u="1"/>
        <n v="133200" u="1"/>
        <n v="2222500" u="1"/>
        <n v="1003900" u="1"/>
        <n v="2329200" u="1"/>
        <n v="2357400" u="1"/>
        <n v="2100560" u="1"/>
        <n v="1236250" u="1"/>
        <n v="432150" u="1"/>
        <n v="862150" u="1"/>
        <n v="139750" u="1"/>
        <n v="1188000" u="1"/>
        <n v="718000" u="1"/>
        <n v="646000" u="1"/>
        <n v="620400" u="1"/>
        <n v="146400" u="1"/>
        <n v="122500" u="1"/>
        <n v="428300" u="1"/>
        <n v="459324" u="1"/>
        <n v="389820" u="1"/>
        <n v="23760" u="1"/>
        <n v="14660" u="1"/>
        <n v="12160" u="1"/>
        <n v="133430" u="1"/>
        <n v="18266" u="1"/>
        <n v="9880" u="1"/>
        <n v="90400" u="1"/>
        <n v="31020" u="1"/>
        <n v="17700" u="1"/>
        <n v="12380" u="1"/>
        <n v="11540" u="1"/>
        <n v="14560" u="1"/>
        <n v="20530" u="1"/>
        <n v="17080" u="1"/>
        <n v="33280" u="1"/>
        <n v="4390" u="1"/>
        <n v="5560" u="1"/>
        <n v="27930" u="1"/>
        <n v="370400" u="1"/>
        <n v="1053850" u="1"/>
        <n v="6912200" u="1"/>
        <n v="5076250" u="1"/>
        <n v="1548660" u="1"/>
        <n v="1953725" u="1"/>
        <n v="828800" u="1"/>
        <n v="899000" u="1"/>
        <n v="652500" u="1"/>
        <n v="459200" u="1"/>
        <n v="2190700" u="1"/>
        <n v="246000" u="1"/>
        <n v="1780600" u="1"/>
        <n v="919900" u="1"/>
        <n v="730000" u="1"/>
        <n v="2150600" u="1"/>
        <n v="1195650" u="1"/>
        <n v="682650" u="1"/>
        <n v="1356200" u="1"/>
        <n v="1070450" u="1"/>
        <n v="1361950" u="1"/>
        <n v="1523800" u="1"/>
        <n v="1442350" u="1"/>
        <n v="3407480" u="1"/>
        <n v="2542400" u="1"/>
        <n v="2764250" u="1"/>
        <n v="2487050" u="1"/>
        <n v="790300" u="1"/>
        <n v="1396000" u="1"/>
        <n v="405000" u="1"/>
        <n v="862800" u="1"/>
        <n v="1036800" u="1"/>
        <n v="923100" u="1"/>
        <n v="722000" u="1"/>
        <n v="703000" u="1"/>
        <n v="1940900" u="1"/>
        <n v="2162600" u="1"/>
        <n v="38190" u="1"/>
        <n v="142100" u="1"/>
        <n v="16097800" u="1"/>
        <n v="8242410" u="1"/>
        <n v="11433400" u="1"/>
        <n v="3363100" u="1"/>
        <n v="12093800" u="1"/>
        <n v="3359700" u="1"/>
        <n v="8758700" u="1"/>
        <n v="312600" u="1"/>
        <n v="8627600" u="1"/>
        <n v="12944800" u="1"/>
        <n v="6223700" u="1"/>
        <n v="3110075" u="1"/>
        <n v="8349420" u="1"/>
        <n v="232300" u="1"/>
        <n v="113499.99" u="1"/>
        <n v="78950" u="1"/>
        <n v="90950" u="1"/>
        <n v="195800" u="1"/>
        <n v="902280" u="1"/>
        <n v="758800" u="1"/>
        <n v="1194700" u="1"/>
        <n v="174000" u="1"/>
        <n v="960800" u="1"/>
        <n v="2059300" u="1"/>
        <n v="1168700" u="1"/>
        <n v="599000" u="1"/>
        <n v="1096700" u="1"/>
        <n v="575240" u="1"/>
        <n v="833000" u="1"/>
        <n v="2596440" u="1"/>
        <n v="985600" u="1"/>
        <n v="2296000" u="1"/>
        <n v="251150" u="1"/>
        <n v="154140" u="1"/>
        <n v="128590" u="1"/>
        <n v="1108800" u="1"/>
        <n v="38000" u="1"/>
        <n v="868000" u="1"/>
        <n v="657400" u="1"/>
        <n v="1291400" u="1"/>
        <n v="494050" u="1"/>
        <n v="236000" u="1"/>
        <n v="527699.98" u="1"/>
        <n v="239800" u="1"/>
        <n v="205349.98" u="1"/>
        <n v="6350400" u="1"/>
        <n v="5346600" u="1"/>
        <n v="654200" u="1"/>
        <n v="1281300" u="1"/>
        <n v="282400" u="1"/>
        <n v="1422200" u="1"/>
        <n v="226200" u="1"/>
        <n v="120120" u="1"/>
        <n v="1612890" u="1"/>
        <n v="878700" u="1"/>
        <n v="14893200" u="1"/>
        <n v="15324120" u="1"/>
        <n v="13816440" u="1"/>
        <n v="15525000" u="1"/>
        <n v="13875840" u="1"/>
        <n v="14964480" u="1"/>
        <n v="16150320" u="1"/>
        <n v="1502100" u="1"/>
        <n v="1763000" u="1"/>
        <n v="4837700" u="1"/>
        <n v="2331750" u="1"/>
        <n v="2730000" u="1"/>
        <n v="170800" u="1"/>
        <n v="1983000" u="1"/>
        <n v="1515000" u="1"/>
        <n v="5138100" u="1"/>
        <n v="935300" u="1"/>
        <n v="2257400" u="1"/>
        <n v="222600" u="1"/>
        <n v="174999.99" u="1"/>
        <n v="163400" u="1"/>
        <n v="4423150" u="1"/>
        <n v="4029650" u="1"/>
        <n v="460799.95" u="1"/>
        <n v="614600" u="1"/>
        <n v="618300" u="1"/>
        <n v="708480" u="1"/>
        <n v="173120" u="1"/>
        <n v="1266700" u="1"/>
        <n v="817800" u="1"/>
        <n v="184800" u="1"/>
        <n v="2771900" u="1"/>
        <n v="841000" u="1"/>
        <n v="1717900" u="1"/>
        <n v="849700" u="1"/>
        <n v="949450" u="1"/>
        <n v="344100" u="1"/>
        <n v="2393550" u="1"/>
        <n v="2338200" u="1"/>
        <n v="2388150" u="1"/>
        <n v="1750100" u="1"/>
        <n v="3383650" u="1"/>
        <n v="2640800" u="1"/>
        <n v="1868500" u="1"/>
        <n v="2109600" u="1"/>
        <n v="5288000" u="1"/>
        <n v="5420800" u="1"/>
        <n v="5566400" u="1"/>
        <n v="4804800" u="1"/>
        <n v="663600" u="1"/>
        <n v="5667200" u="1"/>
        <n v="5161500" u="1"/>
        <n v="4168500" u="1"/>
        <n v="213950" u="1"/>
        <n v="302015" u="1"/>
        <n v="256897.5" u="1"/>
        <n v="2904900" u="1"/>
        <n v="968200" u="1"/>
        <n v="804040" u="1"/>
        <n v="178600" u="1"/>
        <n v="197220" u="1"/>
        <n v="445000" u="1"/>
        <n v="296800" u="1"/>
        <n v="129050" u="1"/>
        <n v="376400" u="1"/>
        <n v="365200" u="1"/>
        <n v="169000" u="1"/>
        <n v="182500" u="1"/>
        <n v="234210" u="1"/>
        <n v="58900" u="1"/>
        <n v="200450" u="1"/>
        <n v="2316500" u="1"/>
        <n v="5265425" u="1"/>
        <n v="2366725" u="1"/>
        <n v="4982525" u="1"/>
        <n v="6750650" u="1"/>
        <n v="2344300" u="1"/>
        <n v="9361" u="1"/>
        <n v="45675" u="1"/>
        <n v="181740" u="1"/>
        <n v="1288000" u="1"/>
        <n v="1322800" u="1"/>
        <n v="443964" u="1"/>
        <n v="140816" u="1"/>
        <n v="2771750" u="1"/>
        <n v="353200" u="1"/>
        <n v="2937500" u="1"/>
        <n v="626200" u="1"/>
        <n v="1202100" u="1"/>
        <n v="955200" u="1"/>
        <n v="425050" u="1"/>
        <n v="1510900" u="1"/>
        <n v="1061100" u="1"/>
        <n v="1088250" u="1"/>
        <n v="7971300" u="1"/>
        <n v="6839600" u="1"/>
        <n v="2311200" u="1"/>
        <n v="4768150" u="1"/>
        <n v="3733300" u="1"/>
        <n v="8778650" u="1"/>
        <n v="4125500" u="1"/>
        <n v="5094900" u="1"/>
        <n v="2056820" u="1"/>
        <n v="622000" u="1"/>
        <n v="1969500" u="1"/>
        <n v="6004400" u="1"/>
        <n v="1926600" u="1"/>
        <n v="294000" u="1"/>
        <n v="6415250" u="1"/>
        <n v="480050" u="1"/>
        <n v="856799.99" u="1"/>
        <n v="743700" u="1"/>
        <n v="340000" u="1"/>
        <n v="525500" u="1"/>
        <n v="1078400" u="1"/>
        <n v="878699.99" u="1"/>
        <n v="349350" u="1"/>
        <n v="730400" u="1"/>
        <n v="1133899.98" u="1"/>
        <n v="390150" u="1"/>
        <n v="765820" u="1"/>
        <n v="740999.99" u="1"/>
        <n v="1971000" u="1"/>
        <n v="3165000" u="1"/>
        <n v="7725000" u="1"/>
        <n v="2486000" u="1"/>
        <n v="5210000" u="1"/>
        <n v="960000" u="1"/>
        <n v="4230000" u="1"/>
        <n v="5190000" u="1"/>
        <n v="1230000" u="1"/>
        <n v="3933000" u="1"/>
        <n v="1945000" u="1"/>
        <n v="2721600" u="1"/>
        <n v="2833550" u="1"/>
        <n v="3073650" u="1"/>
        <n v="3594100" u="1"/>
        <n v="2066350" u="1"/>
        <n v="3187950" u="1"/>
        <n v="187500" u="1"/>
        <n v="915000" u="1"/>
        <n v="1206400" u="1"/>
        <n v="874950" u="1"/>
        <n v="200600" u="1"/>
        <n v="452700" u="1"/>
        <n v="818900" u="1"/>
        <n v="1332620" u="1"/>
        <n v="137599.99" u="1"/>
        <n v="130335" u="1"/>
        <n v="906649.99" u="1"/>
        <n v="726949.98" u="1"/>
        <n v="1357100" u="1"/>
        <n v="232949.97" u="1"/>
        <n v="669250.03" u="1"/>
        <n v="1463800" u="1"/>
        <n v="3955200" u="1"/>
        <n v="3588000" u="1"/>
        <n v="16675920" u="1"/>
        <n v="3452000" u="1"/>
        <n v="3014000" u="1"/>
        <n v="20800" u="1"/>
        <n v="2500000" u="1"/>
        <n v="7872480" u="1"/>
        <n v="2606000" u="1"/>
        <n v="943800" u="1"/>
        <n v="383700" u="1"/>
        <n v="1765200" u="1"/>
        <n v="402700" u="1"/>
        <n v="337200" u="1"/>
        <n v="767200" u="1"/>
        <n v="186900" u="1"/>
        <n v="181600" u="1"/>
        <n v="136400" u="1"/>
        <n v="287500" u="1"/>
        <n v="186400" u="1"/>
        <n v="145299.99" u="1"/>
        <n v="113000" u="1"/>
        <n v="31000" u="1"/>
        <n v="826320" u="1"/>
        <n v="170150" u="1"/>
        <n v="176400" u="1"/>
        <n v="479650" u="1"/>
        <n v="115920" u="1"/>
        <n v="323980" u="1"/>
        <n v="143520" u="1"/>
        <n v="116220" u="1"/>
        <n v="128040" u="1"/>
        <n v="872160" u="1"/>
        <n v="1212400" u="1"/>
        <n v="1096500" u="1"/>
        <n v="659200" u="1"/>
        <n v="138990" u="1"/>
        <n v="5541300" u="1"/>
        <n v="3012800" u="1"/>
        <n v="128000" u="1"/>
        <n v="116850" u="1"/>
        <n v="2643200" u="1"/>
        <n v="251550" u="1"/>
        <n v="761120" u="1"/>
        <n v="35000" u="1"/>
        <n v="516600" u="1"/>
        <n v="197040" u="1"/>
        <n v="161837" u="1"/>
        <n v="129980" u="1"/>
        <n v="574000" u="1"/>
        <n v="557120" u="1"/>
        <n v="275240" u="1"/>
        <n v="98940" u="1"/>
        <n v="5460060" u="1"/>
        <n v="2261800" u="1"/>
        <n v="88658" u="1"/>
        <n v="607600" u="1"/>
        <n v="2968000" u="1"/>
        <n v="188950" u="1"/>
        <n v="87555" u="1"/>
        <n v="417620" u="1"/>
        <n v="454400" u="1"/>
        <n v="241644" u="1"/>
        <n v="200840" u="1"/>
        <n v="313830" u="1"/>
        <n v="246380" u="1"/>
        <n v="949500" u="1"/>
        <n v="176840" u="1"/>
        <n v="443100" u="1"/>
        <n v="645340" u="1"/>
        <n v="198720" u="1"/>
        <n v="118600" u="1"/>
        <n v="118340" u="1"/>
        <n v="255840" u="1"/>
        <n v="495600" u="1"/>
        <n v="156800" u="1"/>
        <n v="102500" u="1"/>
        <n v="122220" u="1"/>
        <n v="1339450" u="1"/>
        <n v="553800" u="1"/>
        <n v="454800" u="1"/>
        <n v="235900" u="1"/>
        <n v="930800" u="1"/>
        <n v="86088" u="1"/>
        <n v="264660" u="1"/>
        <n v="245700" u="1"/>
        <n v="657300" u="1"/>
        <n v="792900" u="1"/>
        <n v="1189050" u="1"/>
        <n v="1896650" u="1"/>
        <n v="1518700" u="1"/>
        <n v="1341800" u="1"/>
        <n v="1344100" u="1"/>
        <n v="1915050" u="1"/>
        <n v="1178700" u="1"/>
        <n v="1511800" u="1"/>
        <n v="2807200" u="1"/>
        <n v="2410800" u="1"/>
        <n v="816000" u="1"/>
        <n v="3033600" u="1"/>
        <n v="330860" u="1"/>
        <n v="1065000" u="1"/>
        <n v="404800" u="1"/>
        <n v="240200" u="1"/>
        <n v="4285750" u="1"/>
        <n v="185400" u="1"/>
        <n v="1408099.99" u="1"/>
        <n v="152522" u="1"/>
        <n v="424150" u="1"/>
        <n v="4865400" u="1"/>
        <n v="74211.98" u="1"/>
        <n v="2563500" u="1"/>
        <n v="435000" u="1"/>
        <n v="170847.99" u="1"/>
        <n v="1120350" u="1"/>
        <n v="1109000" u="1"/>
        <n v="751200" u="1"/>
        <n v="5690275" u="1"/>
        <n v="827860" u="1"/>
        <n v="6798930" u="1"/>
        <n v="640300" u="1"/>
        <n v="726300" u="1"/>
        <n v="496200" u="1"/>
        <n v="547200" u="1"/>
        <n v="554400" u="1"/>
        <n v="1182000" u="1"/>
        <n v="1068000" u="1"/>
        <n v="250650" u="1"/>
        <n v="266800" u="1"/>
        <n v="1006100" u="1"/>
        <n v="2984700" u="1"/>
        <n v="489750" u="1"/>
        <n v="198499.99" u="1"/>
        <n v="2136200" u="1"/>
        <n v="1082000" u="1"/>
        <n v="85862" u="1"/>
        <n v="464700" u="1"/>
        <n v="4814750" u="1"/>
        <n v="553149.99" u="1"/>
        <n v="289600" u="1"/>
        <n v="286400" u="1"/>
        <n v="1279890" u="1"/>
        <n v="274600" u="1"/>
        <n v="522500" u="1"/>
        <n v="1330200" u="1"/>
        <n v="2118140" u="1"/>
        <n v="313999.99" u="1"/>
        <n v="1581800" u="1"/>
        <n v="2045100" u="1"/>
        <n v="1701450" u="1"/>
        <n v="3710000" u="1"/>
        <n v="1640800" u="1"/>
        <n v="458500" u="1"/>
        <n v="341000" u="1"/>
        <n v="473600" u="1"/>
        <n v="77550" u="1"/>
        <n v="1039700" u="1"/>
        <n v="675600" u="1"/>
        <n v="11735500" u="1"/>
        <n v="265730" u="1"/>
        <n v="119800" u="1"/>
        <n v="128849.99" u="1"/>
        <n v="151140" u="1"/>
        <n v="604440" u="1"/>
        <n v="127730" u="1"/>
        <n v="892320" u="1"/>
        <n v="977418" u="1"/>
        <n v="857680" u="1"/>
        <n v="1724420" u="1"/>
        <n v="125950" u="1"/>
        <n v="624880" u="1"/>
        <n v="529140" u="1"/>
        <n v="430560" u="1"/>
        <n v="1518660" u="1"/>
        <n v="1600600" u="1"/>
        <n v="2313320" u="1"/>
        <n v="419320" u="1"/>
        <n v="3044160" u="1"/>
        <n v="477040" u="1"/>
        <n v="469130" u="1"/>
        <n v="425625" u="1"/>
        <n v="551850" u="1"/>
        <n v="9955000" u="1"/>
        <n v="730220" u="1"/>
        <n v="14065" u="1"/>
        <n v="14310000" u="1"/>
        <n v="16858800" u="1"/>
        <n v="15018480" u="1"/>
        <n v="16445160" u="1"/>
        <n v="15081120" u="1"/>
        <n v="15510960" u="1"/>
        <n v="1498200" u="1"/>
        <n v="626450" u="1"/>
        <n v="4234400" u="1"/>
        <n v="1543000" u="1"/>
        <n v="1960800" u="1"/>
        <n v="176799.99" u="1"/>
        <n v="4556050" u="1"/>
        <n v="1020199.94" u="1"/>
        <n v="680799.98" u="1"/>
        <n v="978600" u="1"/>
        <n v="348800" u="1"/>
        <n v="674080" u="1"/>
        <n v="1578300" u="1"/>
        <n v="320160" u="1"/>
        <n v="1742715" u="1"/>
        <n v="3404000" u="1"/>
        <n v="2648000" u="1"/>
        <n v="1458600" u="1"/>
        <n v="2128000" u="1"/>
        <n v="3505600" u="1"/>
        <n v="4062800" u="1"/>
        <n v="963000" u="1"/>
        <n v="387900" u="1"/>
        <n v="765000" u="1"/>
        <n v="2787000" u="1"/>
        <n v="5853500" u="1"/>
        <n v="5226000" u="1"/>
        <n v="244150" u="1"/>
        <n v="6960000" u="1"/>
        <n v="1886900" u="1"/>
        <n v="649100" u="1"/>
        <n v="2559160" u="1"/>
        <n v="15409000" u="1"/>
        <n v="10136100" u="1"/>
        <n v="1079800" u="1"/>
        <n v="1749500" u="1"/>
        <n v="639000" u="1"/>
        <n v="571200" u="1"/>
        <n v="215500" u="1"/>
        <n v="285600" u="1"/>
        <n v="359600" u="1"/>
        <n v="907800" u="1"/>
        <n v="350799.99" u="1"/>
        <n v="112750" u="1"/>
        <n v="5239800" u="1"/>
        <n v="2196575" u="1"/>
        <n v="741000" u="1"/>
        <n v="588000" u="1"/>
        <n v="434700" u="1"/>
        <n v="575000" u="1"/>
        <n v="1299400" u="1"/>
        <n v="1058500" u="1"/>
        <n v="440300" u="1"/>
        <n v="865800" u="1"/>
        <n v="1268000" u="1"/>
        <n v="127400" u="1"/>
        <n v="888750" u="1"/>
        <n v="7802200" u="1"/>
        <n v="7578250" u="1"/>
        <n v="3762900" u="1"/>
        <n v="8819650" u="1"/>
        <n v="679800" u="1"/>
        <n v="2926950" u="1"/>
        <n v="6485650" u="1"/>
        <n v="1101800" u="1"/>
        <n v="1580000" u="1"/>
        <n v="4087000" u="1"/>
        <n v="6170000" u="1"/>
        <n v="3960000" u="1"/>
        <n v="3792100" u="1"/>
        <n v="2427800" u="1"/>
        <n v="197600" u="1"/>
        <n v="594000" u="1"/>
        <n v="3465600" u="1"/>
        <n v="639399.96" u="1"/>
        <n v="946400" u="1"/>
        <n v="968800" u="1"/>
        <n v="225050" u="1"/>
        <n v="212200" u="1"/>
        <n v="430400" u="1"/>
        <n v="172000" u="1"/>
        <n v="389400" u="1"/>
        <n v="1663200" u="1"/>
        <n v="424620" u="1"/>
        <n v="949730" u="1"/>
        <n v="354600" u="1"/>
        <n v="848400" u="1"/>
        <n v="1934400" u="1"/>
        <n v="1829400" u="1"/>
        <n v="144100" u="1"/>
        <n v="292100" u="1"/>
        <n v="327599.99" u="1"/>
        <n v="210200" u="1"/>
        <n v="504600" u="1"/>
        <n v="2585800" u="1"/>
        <n v="948799.99" u="1"/>
        <n v="82700" u="1"/>
        <n v="1185350" u="1"/>
        <n v="1844599.99" u="1"/>
        <n v="3739000" u="1"/>
        <n v="1374999.99" u="1"/>
        <n v="303950" u="1"/>
        <n v="187999.99" u="1"/>
        <n v="908500" u="1"/>
        <n v="1494800" u="1"/>
        <n v="1509050" u="1"/>
        <n v="142900" u="1"/>
        <n v="3604800" u="1"/>
        <n v="496800" u="1"/>
        <n v="384600" u="1"/>
        <n v="1273100" u="1"/>
        <n v="271300" u="1"/>
        <n v="3187600" u="1"/>
        <n v="1458420" u="1"/>
        <n v="2725100" u="1"/>
        <n v="532500" u="1"/>
        <n v="31450" u="1"/>
        <n v="806000" u="1"/>
        <n v="4207400" u="1"/>
        <n v="3813000" u="1"/>
        <n v="1670300.02" u="1"/>
        <n v="1461600" u="1"/>
        <n v="4007600" u="1"/>
        <n v="597600" u="1"/>
        <n v="3206710" u="1"/>
        <n v="3957650" u="1"/>
        <n v="5758215" u="1"/>
        <n v="1083700" u="1"/>
        <n v="529600" u="1"/>
        <n v="451200" u="1"/>
        <n v="1476800" u="1"/>
        <n v="1320000" u="1"/>
        <n v="291600" u="1"/>
        <n v="470900" u="1"/>
        <n v="211950" u="1"/>
        <n v="191200" u="1"/>
        <n v="431400" u="1"/>
        <n v="822000" u="1"/>
        <n v="23024400" u="1"/>
        <n v="319700" u="1"/>
        <n v="3994900" u="1"/>
        <n v="1057400" u="1"/>
        <n v="1305150" u="1"/>
        <n v="509960" u="1"/>
        <n v="1702665" u="1"/>
        <n v="863100" u="1"/>
        <n v="1122660" u="1"/>
        <n v="265200" u="1"/>
        <n v="297800" u="1"/>
        <n v="437900" u="1"/>
        <n v="235200" u="1"/>
        <n v="3434400" u="1"/>
        <n v="1318900" u="1"/>
        <n v="1331600" u="1"/>
        <n v="2375350" u="1"/>
        <n v="201440" u="1"/>
        <n v="328500" u="1"/>
        <n v="326250" u="1"/>
        <n v="177702" u="1"/>
        <n v="172150" u="1"/>
        <n v="138250" u="1"/>
        <n v="518859.99" u="1"/>
        <n v="590800" u="1"/>
        <n v="550" u="1"/>
        <n v="9920" u="1"/>
        <n v="105170" u="1"/>
        <n v="10960" u="1"/>
        <n v="11320" u="1"/>
        <n v="7310" u="1"/>
        <n v="39110" u="1"/>
        <n v="108972" u="1"/>
        <n v="15860" u="1"/>
        <n v="31360" u="1"/>
        <n v="25310" u="1"/>
        <n v="3500" u="1"/>
        <n v="113740" u="1"/>
        <n v="21560" u="1"/>
        <n v="2880" u="1"/>
        <n v="27740" u="1"/>
        <n v="39420" u="1"/>
        <n v="22000" u="1"/>
        <n v="27060" u="1"/>
        <n v="2520" u="1"/>
        <n v="5515200" u="1"/>
        <n v="7406550" u="1"/>
        <n v="340800" u="1"/>
        <n v="324800" u="1"/>
        <n v="1168920" u="1"/>
        <n v="1292820" u="1"/>
        <n v="647600" u="1"/>
        <n v="1995400" u="1"/>
        <n v="1580100" u="1"/>
        <n v="1698500" u="1"/>
        <n v="654900" u="1"/>
        <n v="1147100" u="1"/>
        <n v="1205500" u="1"/>
        <n v="890800" u="1"/>
        <n v="1829550" u="1"/>
        <n v="575300" u="1"/>
        <n v="2252650" u="1"/>
        <n v="1234800" u="1"/>
        <n v="2227000" u="1"/>
        <n v="900950" u="1"/>
        <n v="163350" u="1"/>
        <n v="33798750" u="1"/>
        <n v="1183500" u="1"/>
        <n v="53400" u="1"/>
        <n v="1721300" u="1"/>
        <n v="358800" u="1"/>
        <n v="1513600" u="1"/>
        <n v="465960" u="1"/>
        <n v="681600" u="1"/>
        <n v="1692200" u="1"/>
        <n v="773300" u="1"/>
        <n v="1225900" u="1"/>
        <n v="6680125" u="1"/>
        <n v="321700" u="1"/>
        <n v="502970" u="1"/>
        <n v="6097800" u="1"/>
        <n v="5863300" u="1"/>
        <n v="2855000" u="1"/>
        <n v="218650" u="1"/>
        <n v="100100" u="1"/>
        <n v="156900" u="1"/>
        <n v="289800" u="1"/>
        <n v="280600" u="1"/>
        <n v="636740" u="1"/>
        <n v="85280" u="1"/>
        <n v="1065800" u="1"/>
        <n v="2192520" u="1"/>
        <n v="1606410" u="1"/>
        <n v="1537180" u="1"/>
        <n v="1609660" u="1"/>
        <n v="2403920" u="1"/>
        <n v="2869000" u="1"/>
        <n v="635999.9" u="1"/>
        <n v="244000" u="1"/>
        <n v="193200" u="1"/>
        <n v="31500" u="1"/>
        <n v="256200" u="1"/>
        <n v="255800" u="1"/>
        <n v="1742650" u="1"/>
        <n v="483850" u="1"/>
        <n v="3460940" u="1"/>
        <n v="928120" u="1"/>
        <n v="481400" u="1"/>
        <n v="1353400" u="1"/>
        <n v="904800" u="1"/>
        <n v="1316100" u="1"/>
        <n v="662900" u="1"/>
        <n v="13686840" u="1"/>
        <n v="12904920" u="1"/>
        <n v="13640400" u="1"/>
        <n v="13765680" u="1"/>
        <n v="16683840" u="1"/>
        <n v="17987400" u="1"/>
        <n v="5250000" u="1"/>
        <n v="2256000" u="1"/>
        <n v="974400" u="1"/>
        <n v="498350" u="1"/>
        <n v="4463400" u="1"/>
        <n v="5304400" u="1"/>
        <n v="1015400" u="1"/>
        <n v="1568300" u="1"/>
        <n v="2195800" u="1"/>
        <n v="3917600" u="1"/>
        <n v="9400150" u="1"/>
        <n v="1374200" u="1"/>
        <n v="1782500" u="1"/>
        <n v="132220" u="1"/>
        <n v="3297600" u="1"/>
        <n v="5001925" u="1"/>
        <n v="592599.94999999995" u="1"/>
        <n v="601899.98" u="1"/>
        <n v="4650001.1399999997" u="1"/>
        <n v="531000" u="1"/>
        <n v="122826.01" u="1"/>
        <n v="68100" u="1"/>
        <n v="510340" u="1"/>
        <n v="742220" u="1"/>
        <n v="282750" u="1"/>
        <n v="1671000" u="1"/>
        <n v="1174500" u="1"/>
        <n v="1561400" u="1"/>
        <n v="3415100" u="1"/>
        <n v="4143750" u="1"/>
        <n v="3124800" u="1"/>
        <n v="2142000" u="1"/>
        <n v="4877600" u="1"/>
        <n v="820400" u="1"/>
        <n v="1523200" u="1"/>
        <n v="1869400" u="1"/>
        <n v="334400" u="1"/>
        <n v="1502280" u="1"/>
        <n v="3335900" u="1"/>
        <n v="2263390" u="1"/>
        <n v="2819250" u="1"/>
        <n v="2605000" u="1"/>
        <n v="852250" u="1"/>
        <n v="1473800" u="1"/>
        <n v="849300" u="1"/>
        <n v="400900" u="1"/>
        <n v="91200" u="1"/>
        <n v="622250" u="1"/>
        <n v="345100" u="1"/>
        <n v="807400" u="1"/>
        <n v="5576800" u="1"/>
        <n v="114400" u="1"/>
        <n v="272400" u="1"/>
        <n v="40860" u="1"/>
        <n v="5280800" u="1"/>
        <n v="769300" u="1"/>
        <n v="925600" u="1"/>
        <n v="1814150" u="1"/>
        <n v="511525" u="1"/>
        <n v="1178800" u="1"/>
        <n v="3814500" u="1"/>
        <n v="787000" u="1"/>
        <n v="1702400" u="1"/>
        <n v="982800" u="1"/>
        <n v="540800" u="1"/>
        <n v="1290200" u="1"/>
        <n v="1450000" u="1"/>
        <n v="1073850" u="1"/>
        <n v="866400" u="1"/>
        <n v="4782300" u="1"/>
        <n v="4817600" u="1"/>
        <n v="5944750" u="1"/>
        <n v="4471450" u="1"/>
        <n v="3339250" u="1"/>
        <n v="7853000" u="1"/>
        <n v="775250" u="1"/>
        <n v="2755350" u="1"/>
        <n v="667250" u="1"/>
        <n v="541700" u="1"/>
        <n v="1096300" u="1"/>
        <n v="865700" u="1"/>
        <n v="520750" u="1"/>
        <n v="814499.99" u="1"/>
        <n v="3143000" u="1"/>
        <n v="720000" u="1"/>
        <n v="3160000" u="1"/>
        <n v="3190000" u="1"/>
        <n v="4660000" u="1"/>
        <n v="3217225" u="1"/>
        <n v="1553800" u="1"/>
        <n v="3797100" u="1"/>
        <n v="2709750" u="1"/>
        <n v="161600" u="1"/>
        <n v="1814550" u="1"/>
        <n v="590900" u="1"/>
        <n v="126684" u="1"/>
        <n v="81410" u="1"/>
        <n v="1422600" u="1"/>
        <n v="139999.98000000001" u="1"/>
        <n v="1101400" u="1"/>
        <n v="45472" u="1"/>
        <n v="1516800" u="1"/>
        <n v="136070.01999999999" u="1"/>
        <n v="15868620" u="1"/>
        <n v="3808800" u="1"/>
        <n v="569999.98" u="1"/>
        <n v="1235000" u="1"/>
        <n v="131600" u="1"/>
        <n v="182300" u="1"/>
        <n v="572050" u="1"/>
        <n v="193798" u="1"/>
        <n v="252200" u="1"/>
        <n v="160720" u="1"/>
        <n v="751760" u="1"/>
        <n v="1036930" u="1"/>
        <n v="205920" u="1"/>
        <n v="260260" u="1"/>
        <n v="1861500" u="1"/>
        <n v="1182600" u="1"/>
        <n v="11680" u="1"/>
        <n v="534360" u="1"/>
        <n v="223000" u="1"/>
        <n v="610600" u="1"/>
        <n v="52380" u="1"/>
        <n v="1215350" u="1"/>
        <n v="9200" u="1"/>
        <n v="738720" u="1"/>
        <n v="420480" u="1"/>
        <n v="445120" u="1"/>
        <n v="174190" u="1"/>
        <n v="1367960" u="1"/>
        <n v="14743320" u="1"/>
        <n v="619480" u="1"/>
        <n v="1762200" u="1"/>
        <n v="458080" u="1"/>
        <n v="592760" u="1"/>
        <n v="742470" u="1"/>
        <n v="443840" u="1"/>
        <n v="427780" u="1"/>
        <n v="4836820" u="1"/>
        <n v="446480" u="1"/>
        <n v="29300" u="1"/>
        <n v="724910" u="1"/>
        <n v="435680" u="1"/>
        <n v="517620" u="1"/>
        <n v="5756120" u="1"/>
        <n v="448270" u="1"/>
        <n v="138200" u="1"/>
        <n v="162240" u="1"/>
        <n v="616720" u="1"/>
        <n v="216080" u="1"/>
        <n v="591480" u="1"/>
        <n v="181140" u="1"/>
        <n v="722760" u="1"/>
        <n v="214240" u="1"/>
        <n v="137700" u="1"/>
        <n v="741280" u="1"/>
        <n v="260200" u="1"/>
        <n v="303940" u="1"/>
        <n v="359160" u="1"/>
        <n v="1160080" u="1"/>
        <n v="5907120" u="1"/>
        <n v="912040" u="1"/>
        <n v="3685410" u="1"/>
        <n v="93500" u="1"/>
        <n v="369000" u="1"/>
        <n v="128480" u="1"/>
        <n v="199680" u="1"/>
        <n v="280320" u="1"/>
        <n v="5801410" u="1"/>
        <n v="379780" u="1"/>
        <n v="92250" u="1"/>
        <n v="74880" u="1"/>
        <n v="1066380" u="1"/>
        <n v="325920" u="1"/>
        <n v="470150" u="1"/>
        <n v="17000" u="1"/>
        <n v="1275000" u="1"/>
        <n v="1700000" u="1"/>
        <n v="2040000" u="1"/>
        <n v="1366750" u="1"/>
        <n v="488400" u="1"/>
        <n v="254000" u="1"/>
        <n v="911300" u="1"/>
        <n v="458200" u="1"/>
        <n v="2652480" u="1"/>
        <n v="1840800" u="1"/>
        <n v="188650" u="1"/>
        <n v="1801100" u="1"/>
        <n v="2495000" u="1"/>
        <n v="482560" u="1"/>
        <n v="35970" u="1"/>
        <n v="900020" u="1"/>
        <n v="1285200" u="1"/>
        <n v="1189000" u="1"/>
        <n v="504000" u="1"/>
        <n v="1322400" u="1"/>
        <n v="521210" u="1"/>
        <n v="135300" u="1"/>
        <n v="1694220" u="1"/>
        <n v="639480" u="1"/>
        <n v="309520" u="1"/>
        <n v="128060" u="1"/>
        <n v="866740" u="1"/>
        <n v="1812000" u="1"/>
        <n v="1717560" u="1"/>
        <n v="136290" u="1"/>
        <n v="1857300" u="1"/>
        <n v="358400" u="1"/>
        <n v="912600" u="1"/>
        <n v="942500" u="1"/>
        <n v="1918800" u="1"/>
        <n v="1639700" u="1"/>
        <n v="3433600" u="1"/>
        <n v="847300" u="1"/>
        <n v="4835600" u="1"/>
        <n v="3981600" u="1"/>
        <n v="2706000" u="1"/>
        <n v="3349400" u="1"/>
        <n v="427000" u="1"/>
        <n v="1146900" u="1"/>
        <n v="427800" u="1"/>
        <n v="370800" u="1"/>
        <n v="276940" u="1"/>
        <n v="629200" u="1"/>
        <n v="776952" u="1"/>
        <n v="7526800" u="1"/>
        <n v="823875" u="1"/>
        <n v="845300" u="1"/>
        <n v="2033200" u="1"/>
        <n v="5631600" u="1"/>
        <n v="1712925" u="1"/>
        <n v="301500.03000000003" u="1"/>
        <n v="2908880" u="1"/>
        <n v="121000" u="1"/>
        <n v="378000" u="1"/>
        <n v="177600" u="1"/>
        <n v="166520" u="1"/>
        <n v="404900" u="1"/>
        <n v="239100" u="1"/>
        <n v="143999.99" u="1"/>
        <n v="312800" u="1"/>
        <n v="70720" u="1"/>
        <n v="645320" u="1"/>
        <n v="718320" u="1"/>
        <n v="796940" u="1"/>
        <n v="797040" u="1"/>
        <n v="116400" u="1"/>
        <n v="917270" u="1"/>
        <n v="462936.8" u="1"/>
        <n v="616600" u="1"/>
        <n v="438000" u="1"/>
        <n v="523560" u="1"/>
        <n v="17520" u="1"/>
        <n v="320320" u="1"/>
        <n v="245200" u="1"/>
        <n v="7674590" u="1"/>
        <n v="1139600" u="1"/>
        <n v="324120" u="1"/>
        <n v="129800" u="1"/>
        <n v="677440" u="1"/>
        <n v="116480" u="1"/>
        <n v="391280" u="1"/>
        <n v="315360" u="1"/>
        <n v="175200" u="1"/>
        <n v="1464000" u="1"/>
        <n v="18300" u="1"/>
        <n v="2376480" u="1"/>
        <n v="2727850" u="1"/>
        <n v="1137500" u="1"/>
        <n v="58799.99" u="1"/>
        <n v="731400" u="1"/>
        <n v="5710300" u="1"/>
        <n v="234600" u="1"/>
        <n v="306000" u="1"/>
        <n v="1685000" u="1"/>
        <n v="925750" u="1"/>
        <n v="431480" u="1"/>
        <n v="1537200" u="1"/>
        <n v="1172400" u="1"/>
        <n v="6193500" u="1"/>
        <n v="1445800" u="1"/>
        <n v="1437100" u="1"/>
        <n v="11529500" u="1"/>
        <n v="8754520" u="1"/>
        <n v="208000" u="1"/>
        <n v="14310200" u="1"/>
        <n v="9571055" u="1"/>
        <n v="2738400" u="1"/>
        <n v="446800" u="1"/>
        <n v="209300" u="1"/>
        <n v="11818380" u="1"/>
        <n v="1026150" u="1"/>
        <n v="477000" u="1"/>
        <n v="685100" u="1"/>
        <n v="5631000" u="1"/>
        <n v="1886500" u="1"/>
        <n v="4238400" u="1"/>
        <n v="21817950" u="1"/>
        <n v="2117600" u="1"/>
        <n v="1316230" u="1"/>
        <n v="4145200" u="1"/>
        <n v="939340" u="1"/>
        <n v="401600" u="1"/>
        <n v="3849650" u="1"/>
        <n v="398834" u="1"/>
        <n v="303750" u="1"/>
        <n v="155650" u="1"/>
        <n v="3262500" u="1"/>
        <n v="992520" u="1"/>
        <n v="757500" u="1"/>
        <n v="798100" u="1"/>
        <n v="1369050" u="1"/>
        <n v="1094350" u="1"/>
        <n v="2943600" u="1"/>
        <n v="310100" u="1"/>
        <n v="575100" u="1"/>
        <n v="32876250" u="1"/>
        <n v="181300" u="1"/>
        <n v="1370300" u="1"/>
        <n v="1648500" u="1"/>
        <n v="7109630" u="1"/>
        <n v="5822191" u="1"/>
        <n v="6311200" u="1"/>
        <n v="1159300" u="1"/>
        <n v="11775400" u="1"/>
        <n v="4207750" u="1"/>
        <n v="2014500" u="1"/>
        <n v="1577160" u="1"/>
        <n v="565400" u="1"/>
        <n v="923800" u="1"/>
        <n v="1019350" u="1"/>
        <n v="14975280" u="1"/>
        <n v="14273280" u="1"/>
        <n v="12063600" u="1"/>
        <n v="13819680" u="1"/>
        <n v="1139000" u="1"/>
        <n v="536500" u="1"/>
        <n v="5693700" u="1"/>
        <n v="3910300" u="1"/>
        <n v="2717150" u="1"/>
        <n v="2062000" u="1"/>
        <n v="175625" u="1"/>
        <n v="934400" u="1"/>
        <n v="142050" u="1"/>
        <n v="1119620" u="1"/>
        <n v="1190680" u="1"/>
        <n v="976140" u="1"/>
        <n v="2738000" u="1"/>
        <n v="1920300" u="1"/>
        <n v="8798400" u="1"/>
        <n v="5400000" u="1"/>
        <n v="234900" u="1"/>
        <n v="1063400" u="1"/>
        <n v="1637600" u="1"/>
        <n v="2765500" u="1"/>
        <n v="2128200" u="1"/>
        <n v="220140" u="1"/>
        <n v="3645925" u="1"/>
        <n v="1271200" u="1"/>
        <n v="760500" u="1"/>
        <n v="2936600" u="1"/>
        <n v="1519600" u="1"/>
        <n v="594500" u="1"/>
        <n v="583800" u="1"/>
        <n v="37500" u="1"/>
        <n v="890500" u="1"/>
        <n v="853600" u="1"/>
        <n v="5768300" u="1"/>
        <n v="4323450" u="1"/>
        <n v="6139750" u="1"/>
        <n v="5752500" u="1"/>
        <n v="880250" u="1"/>
        <n v="432424" u="1"/>
        <n v="519000" u="1"/>
        <n v="3620000" u="1"/>
        <n v="5552000" u="1"/>
        <n v="663000" u="1"/>
        <n v="3174000" u="1"/>
        <n v="3150550" u="1"/>
        <n v="1499350" u="1"/>
        <n v="5052800" u="1"/>
        <n v="3232000" u="1"/>
        <n v="1765699.99" u="1"/>
        <n v="202400" u="1"/>
        <n v="3487200" u="1"/>
        <n v="5008800" u="1"/>
        <n v="2424240" u="1"/>
        <n v="3099200" u="1"/>
        <n v="204400" u="1"/>
        <n v="229040" u="1"/>
        <n v="210550" u="1"/>
        <n v="753680" u="1"/>
        <n v="893960" u="1"/>
        <n v="1782000" u="1"/>
        <n v="120950" u="1"/>
        <n v="212960" u="1"/>
        <n v="1086700" u="1"/>
        <n v="649690" u="1"/>
        <n v="272300" u="1"/>
        <n v="242460" u="1"/>
        <n v="797160" u="1"/>
        <n v="455520" u="1"/>
        <n v="206400" u="1"/>
        <n v="198390" u="1"/>
        <n v="661605" u="1"/>
        <n v="10317100" u="1"/>
        <n v="721240" u="1"/>
        <n v="843060" u="1"/>
        <n v="2294880" u="1"/>
        <n v="2053380" u="1"/>
        <n v="2560520" u="1"/>
        <n v="59400" u="1"/>
        <n v="62100" u="1"/>
        <n v="925000" u="1"/>
        <n v="591600" u="1"/>
        <n v="1212020.02" u="1"/>
        <n v="4217500" u="1"/>
        <n v="3406750" u="1"/>
        <n v="3686550" u="1"/>
        <n v="2103200" u="1"/>
        <n v="495908" u="1"/>
        <n v="407420" u="1"/>
        <n v="759240" u="1"/>
        <n v="307200" u="1"/>
        <n v="734800" u="1"/>
        <n v="1619400" u="1"/>
        <n v="1424200" u="1"/>
        <n v="285700" u="1"/>
        <n v="1302100" u="1"/>
        <n v="564300" u="1"/>
        <n v="2210640" u="1"/>
        <n v="1821060" u="1"/>
        <n v="2527740" u="1"/>
        <n v="1550250" u="1"/>
        <n v="706300" u="1"/>
        <n v="3035100" u="1"/>
        <n v="824110" u="1"/>
        <n v="42600" u="1"/>
        <n v="316100.01" u="1"/>
        <n v="13450320" u="1"/>
        <n v="14368320" u="1"/>
        <n v="12182400" u="1"/>
        <n v="4308400" u="1"/>
        <n v="731999.95" u="1"/>
        <n v="5899600" u="1"/>
        <n v="4006800" u="1"/>
        <n v="2296200" u="1"/>
        <n v="2078800" u="1"/>
        <n v="4797700" u="1"/>
        <n v="499500" u="1"/>
        <n v="1057000" u="1"/>
        <n v="242890" u="1"/>
        <n v="1301200" u="1"/>
        <n v="8878300" u="1"/>
        <n v="4878500" u="1"/>
        <n v="4828250" u="1"/>
        <n v="1635000" u="1"/>
        <n v="123600" u="1"/>
        <n v="66276" u="1"/>
        <n v="4272000" u="1"/>
        <n v="2148640" u="1"/>
        <n v="2109120" u="1"/>
        <n v="4036500" u="1"/>
        <n v="6743660" u="1"/>
        <n v="1264900" u="1"/>
        <n v="3219400" u="1"/>
        <n v="2970000" u="1"/>
        <n v="1444320" u="1"/>
        <n v="322450" u="1"/>
        <n v="13105800" u="1"/>
        <n v="1318400" u="1"/>
        <n v="2069200" u="1"/>
        <n v="2842000" u="1"/>
        <n v="39600" u="1"/>
        <n v="777100" u="1"/>
        <n v="13900" u="1"/>
        <n v="2325600" u="1"/>
        <n v="15694000" u="1"/>
        <n v="2308300" u="1"/>
        <n v="891700" u="1"/>
        <n v="995600" u="1"/>
        <n v="453800" u="1"/>
        <n v="1786600" u="1"/>
        <n v="751100" u="1"/>
        <n v="989000" u="1"/>
        <n v="1258800" u="1"/>
        <n v="607550" u="1"/>
        <n v="2409175" u="1"/>
        <n v="916399.98" u="1"/>
        <n v="1276100" u="1"/>
        <n v="975200" u="1"/>
        <n v="700700" u="1"/>
        <n v="461100" u="1"/>
        <n v="423650" u="1"/>
        <n v="4265500" u="1"/>
        <n v="875250" u="1"/>
        <n v="2669275" u="1"/>
        <n v="130800.01" u="1"/>
        <n v="1446200" u="1"/>
        <n v="299400" u="1"/>
        <n v="4489000" u="1"/>
        <n v="1252900" u="1"/>
        <n v="12384" u="1"/>
        <n v="1595000" u="1"/>
        <n v="5655900" u="1"/>
        <n v="1419100" u="1"/>
        <n v="284450" u="1"/>
        <n v="1449475" u="1"/>
        <n v="710500" u="1"/>
        <n v="754000" u="1"/>
        <n v="732360" u="1"/>
        <n v="733450.02" u="1"/>
        <n v="250800" u="1"/>
        <n v="1600000" u="1"/>
        <n v="26400" u="1"/>
        <n v="5294600" u="1"/>
        <n v="1491300.01" u="1"/>
        <n v="141300" u="1"/>
        <n v="2544000" u="1"/>
        <n v="786700" u="1"/>
        <n v="1223600" u="1"/>
        <n v="361500" u="1"/>
        <n v="434400" u="1"/>
        <n v="201549.98" u="1"/>
        <n v="1314875" u="1"/>
        <n v="1601100" u="1"/>
        <n v="11125" u="1"/>
        <n v="5637405" u="1"/>
        <n v="4521075" u="1"/>
        <n v="5700" u="1"/>
        <n v="7500" u="1"/>
        <n v="11350810" u="1"/>
        <n v="4125212" u="1"/>
        <n v="8558190" u="1"/>
        <n v="17300820" u="1"/>
        <n v="4968100" u="1"/>
        <n v="537700" u="1"/>
        <n v="922500" u="1"/>
        <n v="178200" u="1"/>
        <n v="298000" u="1"/>
        <n v="288000" u="1"/>
        <n v="1357600" u="1"/>
        <n v="1434000" u="1"/>
        <n v="1196000" u="1"/>
        <n v="295200" u="1"/>
        <n v="2118300" u="1"/>
        <n v="401300" u="1"/>
        <n v="455350" u="1"/>
        <n v="814350" u="1"/>
        <n v="360150" u="1"/>
        <n v="213150" u="1"/>
        <n v="1700225" u="1"/>
        <n v="2764600" u="1"/>
        <n v="564200" u="1"/>
        <n v="2149450" u="1"/>
        <n v="186000" u="1"/>
        <n v="11813350" u="1"/>
        <n v="1390650" u="1"/>
        <n v="2160300" u="1"/>
        <n v="2789850" u="1"/>
        <n v="8458800" u="1"/>
        <n v="611200" u="1"/>
        <n v="5142430" u="1"/>
        <n v="511500" u="1"/>
        <n v="2650000" u="1"/>
        <n v="1982350" u="1"/>
        <n v="202000" u="1"/>
        <n v="6058650" u="1"/>
        <n v="428400" u="1"/>
        <n v="199000" u="1"/>
        <n v="30572920" u="1"/>
        <n v="5453350" u="1"/>
        <n v="5734900" u="1"/>
        <n v="794950" u="1"/>
        <n v="2515800" u="1"/>
        <n v="209015" u="1"/>
        <n v="919100" u="1"/>
        <n v="54000" u="1"/>
        <n v="1221550" u="1"/>
        <n v="422400" u="1"/>
        <n v="3496200" u="1"/>
        <n v="311300" u="1"/>
        <n v="723100" u="1"/>
        <n v="140800" u="1"/>
        <n v="858000" u="1"/>
        <n v="402600" u="1"/>
        <n v="138650" u="1"/>
        <n v="4771600" u="1"/>
        <n v="4994750" u="1"/>
        <n v="5340250" u="1"/>
        <n v="904700" u="1"/>
        <n v="144200" u="1"/>
        <n v="375000" u="1"/>
        <n v="884800" u="1"/>
        <n v="453600" u="1"/>
        <n v="638000" u="1"/>
        <n v="1502200" u="1"/>
        <n v="1172650" u="1"/>
        <n v="1477050" u="1"/>
        <n v="1985150" u="1"/>
        <n v="1057360" u="1"/>
        <n v="1038950" u="1"/>
        <n v="1942975" u="1"/>
        <n v="828650" u="1"/>
        <n v="2243150" u="1"/>
        <n v="794640" u="1"/>
        <n v="753200" u="1"/>
        <n v="61600" u="1"/>
        <n v="1440000" u="1"/>
        <n v="630400" u="1"/>
        <n v="465400" u="1"/>
        <n v="752040" u="1"/>
        <n v="1384400" u="1"/>
        <n v="4628950" u="1"/>
        <n v="4432310" u="1"/>
        <n v="9667960" u="1"/>
        <n v="4485900" u="1"/>
        <n v="9237280" u="1"/>
        <n v="6598900" u="1"/>
        <n v="2108020" u="1"/>
        <n v="7157930" u="1"/>
        <n v="1485800" u="1"/>
        <n v="551700" u="1"/>
        <n v="287025" u="1"/>
        <n v="424930" u="1"/>
        <n v="218500" u="1"/>
        <n v="543600" u="1"/>
        <n v="109350" u="1"/>
        <n v="41205" u="1"/>
        <n v="802620" u="1"/>
        <n v="607360" u="1"/>
        <n v="674520" u="1"/>
        <n v="368120" u="1"/>
        <n v="1383160" u="1"/>
        <n v="64480" u="1"/>
        <n v="3131740" u="1"/>
        <n v="1136070" u="1"/>
        <n v="409760" u="1"/>
        <n v="1319740" u="1"/>
        <n v="2002260" u="1"/>
        <n v="127415" u="1"/>
        <n v="352630" u="1"/>
        <n v="755040" u="1"/>
        <n v="823440" u="1"/>
        <n v="477160" u="1"/>
        <n v="1257100" u="1"/>
        <n v="103600" u="1"/>
        <n v="5959000" u="1"/>
        <n v="552450" u="1"/>
        <n v="1480200" u="1"/>
        <n v="595000" u="1"/>
        <n v="10164960" u="1"/>
        <n v="11060280" u="1"/>
        <n v="15304680" u="1"/>
        <n v="13292640" u="1"/>
        <n v="3937400" u="1"/>
        <n v="4289700" u="1"/>
        <n v="3762350" u="1"/>
        <n v="4145800" u="1"/>
        <n v="190900" u="1"/>
        <n v="175410" u="1"/>
        <n v="391100" u="1"/>
        <n v="3941350" u="1"/>
        <n v="1101000" u="1"/>
        <n v="5133950" u="1"/>
        <n v="319500" u="1"/>
        <n v="5038400" u="1"/>
        <n v="6184701" u="1"/>
        <n v="744120" u="1"/>
        <n v="147700" u="1"/>
        <n v="5997300" u="1"/>
        <n v="5577300" u="1"/>
        <n v="86900" u="1"/>
        <n v="1757300" u="1"/>
        <n v="1941100" u="1"/>
        <n v="579050" u="1"/>
        <n v="2376245" u="1"/>
        <n v="1646500" u="1"/>
        <n v="1676100" u="1"/>
        <n v="1805600" u="1"/>
        <n v="2965550" u="1"/>
        <n v="2467900" u="1"/>
        <n v="4981200" u="1"/>
        <n v="1113000" u="1"/>
        <n v="1674400" u="1"/>
        <n v="2770600" u="1"/>
        <n v="1685300" u="1"/>
        <n v="575700" u="1"/>
        <n v="1308200" u="1"/>
        <n v="1104580" u="1"/>
        <n v="1418020" u="1"/>
        <n v="6621100" u="1"/>
        <n v="2650500" u="1"/>
        <n v="39780" u="1"/>
        <n v="2523000" u="1"/>
        <n v="183439.99" u="1"/>
        <n v="92500" u="1"/>
        <n v="1633460" u="1"/>
        <n v="1315650" u="1"/>
        <n v="973600" u="1"/>
        <n v="1169900" u="1"/>
        <n v="1147200" u="1"/>
        <n v="2040550" u="1"/>
        <n v="373760" u="1"/>
        <n v="274400" u="1"/>
        <n v="418900" u="1"/>
        <n v="1287600" u="1"/>
        <n v="240620" u="1"/>
        <n v="103935" u="1"/>
        <n v="5432500" u="1"/>
        <n v="2369800" u="1"/>
        <n v="38950" u="1"/>
        <n v="2371850" u="1"/>
        <n v="995150" u="1"/>
        <n v="1396100" u="1"/>
        <n v="2930200" u="1"/>
        <n v="2964400" u="1"/>
        <n v="2849400" u="1"/>
        <n v="805600" u="1"/>
        <n v="1116000" u="1"/>
        <n v="425400" u="1"/>
        <n v="2777600" u="1"/>
        <n v="926100" u="1"/>
        <n v="688200" u="1"/>
        <n v="584100" u="1"/>
        <n v="809200" u="1"/>
        <n v="286700" u="1"/>
        <n v="8340400" u="1"/>
        <n v="3261550" u="1"/>
        <n v="6393300" u="1"/>
        <n v="4742100" u="1"/>
        <n v="7013500" u="1"/>
        <n v="1787100" u="1"/>
        <n v="408150" u="1"/>
        <n v="1864400" u="1"/>
        <n v="4254900" u="1"/>
        <n v="5820050" u="1"/>
        <n v="694000" u="1"/>
        <n v="436700" u="1"/>
        <n v="1136450" u="1"/>
        <n v="419475" u="1"/>
        <n v="487475" u="1"/>
        <n v="1066700" u="1"/>
        <n v="2887000" u="1"/>
        <n v="2460000" u="1"/>
        <n v="2956000" u="1"/>
        <n v="4994000" u="1"/>
        <n v="2535000" u="1"/>
        <n v="4141000" u="1"/>
        <n v="3491000" u="1"/>
        <n v="3245000" u="1"/>
        <n v="4174840" u="1"/>
        <n v="3187800" u="1"/>
        <n v="2224400" u="1"/>
        <n v="1323000" u="1"/>
        <n v="3352200" u="1"/>
        <n v="161750" u="1"/>
        <n v="1604900" u="1"/>
        <n v="175250" u="1"/>
        <n v="589100" u="1"/>
        <n v="682500" u="1"/>
        <n v="85400" u="1"/>
        <n v="1370400" u="1"/>
        <n v="5022000" u="1"/>
        <n v="1910400" u="1"/>
        <n v="4672800" u="1"/>
        <n v="2649600" u="1"/>
        <n v="2697600" u="1"/>
        <n v="16526880" u="1"/>
        <n v="2431520" u="1"/>
        <n v="1137700" u="1"/>
        <n v="206683" u="1"/>
        <n v="290400" u="1"/>
        <n v="199799.96" u="1"/>
        <n v="139999.99" u="1"/>
        <n v="266200" u="1"/>
        <n v="758219" u="1"/>
        <n v="324480" u="1"/>
        <n v="331075" u="1"/>
        <n v="301470" u="1"/>
        <n v="5606630" u="1"/>
        <n v="83025" u="1"/>
        <n v="630720" u="1"/>
        <n v="967005" u="1"/>
        <n v="129720" u="1"/>
        <n v="595680" u="1"/>
        <n v="52437" u="1"/>
        <n v="176300" u="1"/>
        <n v="754120" u="1"/>
        <n v="212160" u="1"/>
        <n v="584000" u="1"/>
        <n v="90200" u="1"/>
        <n v="347480" u="1"/>
        <n v="725236" u="1"/>
        <n v="815760" u="1"/>
        <n v="176540" u="1"/>
        <n v="2978400" u="1"/>
        <n v="6133720" u="1"/>
        <n v="200900" u="1"/>
        <n v="213440" u="1"/>
        <n v="292300" u="1"/>
        <n v="467200" u="1"/>
        <n v="112520" u="1"/>
        <n v="406550" u="1"/>
        <n v="215600" u="1"/>
        <n v="968070" u="1"/>
        <n v="1281000" u="1"/>
        <n v="371050" u="1"/>
        <n v="1313000" u="1"/>
        <n v="744250" u="1"/>
        <n v="321400" u="1"/>
        <n v="2358840" u="1"/>
        <n v="2399920" u="1"/>
        <n v="255700" u="1"/>
        <n v="4057600" u="1"/>
        <n v="326400" u="1"/>
        <n v="3234310" u="1"/>
        <n v="591700" u="1"/>
        <n v="293400" u="1"/>
        <n v="334100" u="1"/>
        <n v="289000" u="1"/>
        <n v="598960" u="1"/>
        <n v="21440" u="1"/>
        <n v="129420" u="1"/>
        <n v="33500" u="1"/>
        <n v="12400" u="1"/>
        <n v="53770" u="1"/>
        <n v="26420" u="1"/>
        <n v="9280" u="1"/>
        <n v="62330" u="1"/>
        <n v="3830" u="1"/>
        <n v="22702.799999999999" u="1"/>
        <n v="22090" u="1"/>
        <n v="20580" u="1"/>
        <n v="2250" u="1"/>
        <n v="122390" u="1"/>
        <n v="12220" u="1"/>
        <n v="17580" u="1"/>
        <n v="15122" u="1"/>
        <n v="26030" u="1"/>
        <n v="33520" u="1"/>
        <n v="313600" u="1"/>
        <n v="763080" u="1"/>
        <n v="68640" u="1"/>
        <n v="196440" u="1"/>
        <n v="1467720" u="1"/>
        <n v="858780" u="1"/>
        <n v="1751600" u="1"/>
        <n v="399360" u="1"/>
        <n v="619040" u="1"/>
        <n v="125980" u="1"/>
        <n v="680360" u="1"/>
        <n v="2201580" u="1"/>
        <n v="1295780" u="1"/>
        <n v="262300" u="1"/>
        <n v="225300" u="1"/>
        <n v="11095920" u="1"/>
        <n v="740880" u="1"/>
        <n v="1242000" u="1"/>
        <n v="516800" u="1"/>
        <n v="2037600" u="1"/>
        <n v="3253980" u="1"/>
        <n v="509000" u="1"/>
        <n v="250100" u="1"/>
        <n v="1149500" u="1"/>
        <n v="3880000" u="1"/>
        <n v="3052050" u="1"/>
        <n v="760350" u="1"/>
        <n v="802000" u="1"/>
        <n v="23900" u="1"/>
        <n v="106004" u="1"/>
        <n v="62286" u="1"/>
        <n v="1379974.01" u="1"/>
        <n v="462800" u="1"/>
        <n v="154012" u="1"/>
        <n v="752000" u="1"/>
        <n v="90670.01" u="1"/>
        <n v="1116450" u="1"/>
        <n v="3933600" u="1"/>
        <n v="1599000" u="1"/>
        <n v="187600" u="1"/>
        <n v="469900" u="1"/>
        <n v="190400" u="1"/>
        <n v="481600" u="1"/>
        <n v="1370200" u="1"/>
        <n v="844000" u="1"/>
        <n v="2134100" u="1"/>
        <n v="352100" u="1"/>
        <n v="215250.01" u="1"/>
        <n v="3940000" u="1"/>
        <n v="476100" u="1"/>
        <n v="606900" u="1"/>
        <n v="6311500" u="1"/>
        <n v="2278750" u="1"/>
        <n v="1617493.97" u="1"/>
        <n v="261359.99" u="1"/>
        <n v="308300" u="1"/>
        <n v="459650" u="1"/>
        <n v="158100" u="1"/>
        <n v="55799.99" u="1"/>
        <n v="265800" u="1"/>
        <n v="1084700" u="1"/>
        <n v="1238600.02" u="1"/>
        <n v="2739400" u="1"/>
        <n v="521500" u="1"/>
        <n v="2525440" u="1"/>
        <n v="1437700" u="1"/>
        <n v="4400500" u="1"/>
        <n v="11168591" u="1"/>
        <n v="1286250" u="1"/>
        <n v="276900" u="1"/>
        <n v="438100" u="1"/>
        <n v="1014000" u="1"/>
        <n v="1214000" u="1"/>
        <n v="440953" u="1"/>
        <n v="221400" u="1"/>
        <n v="166500" u="1"/>
        <n v="4426100" u="1"/>
        <n v="3151950" u="1"/>
        <n v="188800" u="1"/>
        <n v="1097500" u="1"/>
        <n v="3226000" u="1"/>
        <n v="39650" u="1"/>
        <n v="10260" u="1"/>
        <n v="17060" u="1"/>
        <n v="4481900" u="1"/>
        <n v="1187500" u="1"/>
        <n v="1428700" u="1"/>
        <n v="1613750" u="1"/>
        <n v="850999.94" u="1"/>
        <n v="1407240" u="1"/>
        <n v="279400" u="1"/>
        <n v="879750" u="1"/>
        <n v="1319700" u="1"/>
        <n v="1019900" u="1"/>
        <n v="2300800" u="1"/>
        <n v="2955400" u="1"/>
        <n v="613400" u="1"/>
        <n v="683700" u="1"/>
        <n v="1022150" u="1"/>
        <n v="82600" u="1"/>
        <n v="524900" u="1"/>
        <n v="1262400" u="1"/>
        <n v="4751600" u="1"/>
        <n v="5067600" u="1"/>
        <n v="96600" u="1"/>
        <n v="7923650" u="1"/>
        <n v="1729600" u="1"/>
        <n v="8031430" u="1"/>
        <n v="425800" u="1"/>
        <n v="96800" u="1"/>
        <n v="337400" u="1"/>
        <n v="234180" u="1"/>
        <n v="108800" u="1"/>
        <n v="2090400" u="1"/>
        <n v="665999.98" u="1"/>
        <n v="467900" u="1"/>
        <n v="524350" u="1"/>
        <n v="6425000" u="1"/>
        <n v="1461500" u="1"/>
        <n v="14130720" u="1"/>
        <n v="13113360" u="1"/>
        <n v="13487040" u="1"/>
        <n v="4518400" u="1"/>
        <n v="3694500" u="1"/>
        <n v="6555100" u="1"/>
        <n v="3836200" u="1"/>
        <n v="429600" u="1"/>
        <n v="42300" u="1"/>
        <n v="759600" u="1"/>
        <n v="1765900" u="1"/>
        <n v="986000" u="1"/>
        <n v="2627700" u="1"/>
        <n v="3605650" u="1"/>
        <n v="1631700" u="1"/>
        <n v="2756600" u="1"/>
        <n v="3136000" u="1"/>
        <n v="1282400" u="1"/>
        <n v="5887000" u="1"/>
        <n v="1360100" u="1"/>
        <n v="2121222" u="1"/>
        <n v="2202000" u="1"/>
        <n v="1602000" u="1"/>
        <n v="2973000" u="1"/>
        <n v="417400" u="1"/>
        <n v="6700000" u="1"/>
        <n v="1900000" u="1"/>
        <n v="2360450" u="1"/>
        <n v="3303680" u="1"/>
        <n v="3711520" u="1"/>
        <n v="714520" u="1"/>
        <n v="1483000" u="1"/>
        <n v="177840" u="1"/>
        <n v="409400" u="1"/>
        <n v="344000" u="1"/>
        <n v="237215" u="1"/>
        <n v="2752125" u="1"/>
        <n v="962000" u="1"/>
        <n v="1032000" u="1"/>
        <n v="855500" u="1"/>
        <n v="574750" u="1"/>
        <n v="1292200" u="1"/>
        <n v="790440" u="1"/>
        <n v="1257600" u="1"/>
        <n v="814800" u="1"/>
        <n v="2264400" u="1"/>
        <n v="3267100" u="1"/>
        <n v="1046300" u="1"/>
        <n v="572850" u="1"/>
        <n v="2321100" u="1"/>
        <n v="4106700" u="1"/>
        <n v="431000" u="1"/>
        <n v="1083050" u="1"/>
        <n v="876699.99" u="1"/>
        <n v="2111000" u="1"/>
        <n v="4000000" u="1"/>
        <n v="4594000" u="1"/>
        <n v="3143400" u="1"/>
        <n v="2145450" u="1"/>
        <n v="1071750" u="1"/>
        <n v="389500" u="1"/>
        <n v="596600" u="1"/>
        <n v="253187.01" u="1"/>
        <n v="55104" u="1"/>
        <n v="1368140" u="1"/>
        <n v="5284800" u="1"/>
        <n v="2455200" u="1"/>
        <n v="1242800" u="1"/>
        <n v="2127840" u="1"/>
        <n v="16151175" u="1"/>
        <n v="1896960" u="1"/>
        <n v="2163200" u="1"/>
        <n v="535600" u="1"/>
        <n v="116600" u="1"/>
        <n v="46300" u="1"/>
        <n v="246700" u="1"/>
        <n v="414540" u="1"/>
        <n v="231680" u="1"/>
        <n v="734788.8" u="1"/>
        <n v="179375" u="1"/>
        <n v="705320" u="1"/>
        <n v="622560" u="1"/>
        <n v="3077680" u="1"/>
        <n v="947100" u="1"/>
        <n v="786188" u="1"/>
        <n v="70315" u="1"/>
        <n v="75336" u="1"/>
        <n v="98600" u="1"/>
        <n v="153066" u="1"/>
        <n v="959860" u="1"/>
        <n v="179120" u="1"/>
        <n v="802260" u="1"/>
        <n v="586920" u="1"/>
        <n v="303680" u="1"/>
        <n v="198640" u="1"/>
        <n v="22550" u="1"/>
        <n v="83200" u="1"/>
        <n v="276190" u="1"/>
        <n v="64400" u="1"/>
        <n v="756160" u="1"/>
        <n v="5972000" u="1"/>
        <n v="488960" u="1"/>
        <n v="1799600" u="1"/>
        <n v="328000" u="1"/>
        <n v="1186980" u="1"/>
        <n v="140425" u="1"/>
        <n v="207050" u="1"/>
        <n v="297840" u="1"/>
        <n v="563250" u="1"/>
        <n v="704400" u="1"/>
        <n v="1955200" u="1"/>
        <n v="61940" u="1"/>
        <n v="1688700" u="1"/>
        <n v="2297800" u="1"/>
        <n v="113150" u="1"/>
        <n v="2358300" u="1"/>
        <n v="384100" u="1"/>
        <n v="238400.02" u="1"/>
        <n v="3017600" u="1"/>
        <n v="58199.99" u="1"/>
        <n v="1249395" u="1"/>
        <n v="11416420" u="1"/>
        <n v="849000" u="1"/>
        <n v="636900" u="1"/>
        <n v="3656050" u="1"/>
        <n v="856350" u="1"/>
        <n v="1858500" u="1"/>
        <n v="1719900" u="1"/>
        <n v="1176350" u="1"/>
        <n v="3050300" u="1"/>
        <n v="346000" u="1"/>
        <n v="568500" u="1"/>
        <n v="1472500" u="1"/>
        <n v="2001050" u="1"/>
        <n v="320000" u="1"/>
        <n v="1479530" u="1"/>
        <n v="1101100" u="1"/>
        <n v="929200" u="1"/>
        <n v="273700" u="1"/>
        <n v="1028900" u="1"/>
        <n v="753800" u="1"/>
        <n v="123930" u="1"/>
        <n v="1473760" u="1"/>
        <n v="1008540" u="1"/>
        <n v="47150" u="1"/>
        <n v="300640" u="1"/>
        <n v="662840" u="1"/>
        <n v="1075120" u="1"/>
        <n v="2699880" u="1"/>
        <n v="915060" u="1"/>
        <n v="2878664" u="1"/>
        <n v="3243480" u="1"/>
        <n v="122875" u="1"/>
        <n v="442680" u="1"/>
        <n v="2268020" u="1"/>
        <n v="230880" u="1"/>
        <n v="601520" u="1"/>
        <n v="3657220" u="1"/>
        <n v="948280" u="1"/>
        <n v="638560" u="1"/>
        <n v="500780" u="1"/>
        <n v="647120" u="1"/>
        <n v="2189500" u="1"/>
        <n v="675499.98" u="1"/>
        <n v="1369860" u="1"/>
        <n v="848000" u="1"/>
        <n v="1707200" u="1"/>
        <n v="13589640" u="1"/>
        <n v="12990240" u="1"/>
        <n v="14951520" u="1"/>
        <n v="14085360" u="1"/>
        <n v="10403640" u="1"/>
        <n v="139950" u="1"/>
        <n v="1086480" u="1"/>
        <n v="1687200" u="1"/>
        <n v="2561800" u="1"/>
        <n v="11536950" u="1"/>
        <n v="2406800" u="1"/>
        <n v="1199400" u="1"/>
        <n v="504300" u="1"/>
        <n v="173430" u="1"/>
        <n v="224730" u="1"/>
        <n v="218300" u="1"/>
        <n v="1165000" u="1"/>
        <n v="762700" u="1"/>
        <n v="267800" u="1"/>
        <n v="1315200" u="1"/>
        <n v="75750" u="1"/>
        <n v="2074000" u="1"/>
        <n v="161950" u="1"/>
        <n v="392450" u="1"/>
        <n v="7268450" u="1"/>
        <n v="3674100" u="1"/>
        <n v="8392650" u="1"/>
        <n v="7195500" u="1"/>
        <n v="247800" u="1"/>
        <n v="196200" u="1"/>
        <n v="1504100" u="1"/>
        <n v="644200" u="1"/>
        <n v="771080" u="1"/>
        <n v="2359920" u="1"/>
        <n v="1321200" u="1"/>
        <n v="2158750" u="1"/>
        <n v="100700" u="1"/>
        <n v="1246200" u="1"/>
        <n v="4461200" u="1"/>
        <n v="372899.99" u="1"/>
        <n v="995000" u="1"/>
        <n v="1074800" u="1"/>
        <n v="1426000" u="1"/>
        <n v="748600" u="1"/>
        <n v="1924300" u="1"/>
        <n v="867300" u="1"/>
        <n v="3660890" u="1"/>
        <n v="10065" u="1"/>
        <n v="356160" u="1"/>
        <n v="1219075" u="1"/>
        <n v="980250" u="1"/>
        <n v="9190680" u="1"/>
        <n v="605000" u="1"/>
        <n v="1234000" u="1"/>
        <n v="2412466" u="1"/>
        <n v="3864820" u="1"/>
        <n v="812700" u="1"/>
        <n v="19645925" u="1"/>
        <n v="3852450" u="1"/>
        <n v="2568800" u="1"/>
        <n v="1145400" u="1"/>
        <n v="193500" u="1"/>
        <n v="2499400" u="1"/>
        <n v="1754400" u="1"/>
        <n v="521000.01" u="1"/>
        <n v="530600" u="1"/>
        <n v="1166100" u="1"/>
        <n v="1317950" u="1"/>
        <n v="1176500" u="1"/>
        <n v="329600" u="1"/>
        <n v="3265300" u="1"/>
        <n v="5036600" u="1"/>
        <n v="2578100" u="1"/>
        <n v="323400" u="1"/>
        <n v="74050" u="1"/>
        <n v="2183460" u="1"/>
        <n v="2570020" u="1"/>
        <n v="441720" u="1"/>
        <n v="239600" u="1"/>
        <n v="6892500" u="1"/>
        <n v="1052200" u="1"/>
        <n v="1415700" u="1"/>
        <n v="-1110" u="1"/>
        <n v="13737600" u="1"/>
        <n v="1764720" u="1"/>
        <n v="16687080" u="1"/>
        <n v="15306840" u="1"/>
        <n v="16278840" u="1"/>
        <n v="13805640" u="1"/>
        <n v="13119840" u="1"/>
        <n v="4945000" u="1"/>
        <n v="4878850" u="1"/>
        <n v="5568950" u="1"/>
        <n v="557700" u="1"/>
        <n v="266900" u="1"/>
        <n v="767750" u="1"/>
        <n v="751680" u="1"/>
        <n v="919800" u="1"/>
        <n v="1312200" u="1"/>
        <n v="510600" u="1"/>
        <n v="2512300" u="1"/>
        <n v="1169200" u="1"/>
        <n v="5350800" u="1"/>
        <n v="7785200" u="1"/>
        <n v="8577800" u="1"/>
        <n v="1988000" u="1"/>
        <n v="2787400" u="1"/>
        <n v="3413280" u="1"/>
        <n v="2796750" u="1"/>
        <n v="1875650" u="1"/>
        <n v="1330000" u="1"/>
        <n v="2212500" u="1"/>
        <n v="2575300" u="1"/>
        <n v="5822500" u="1"/>
        <n v="10910550" u="1"/>
        <n v="993020" u="1"/>
        <n v="1635300" u="1"/>
        <n v="505300" u="1"/>
        <n v="2425200" u="1"/>
        <n v="681300" u="1"/>
        <n v="658300" u="1"/>
        <n v="95000" u="1"/>
        <n v="1464725" u="1"/>
        <n v="1087400" u="1"/>
        <n v="1075300" u="1"/>
        <n v="540400" u="1"/>
        <n v="11638900" u="1"/>
        <n v="10679950" u="1"/>
        <n v="10288400" u="1"/>
        <n v="2088450" u="1"/>
        <n v="785000" u="1"/>
        <n v="636650" u="1"/>
        <n v="287725" u="1"/>
        <n v="283050" u="1"/>
        <n v="1045000" u="1"/>
        <n v="7016000" u="1"/>
        <n v="2045575" u="1"/>
        <n v="1150290" u="1"/>
        <n v="1798120" u="1"/>
        <n v="302000" u="1"/>
        <n v="1611400" u="1"/>
        <n v="1654640" u="1"/>
        <n v="1574560" u="1"/>
        <n v="2092480" u="1"/>
        <n v="2204800" u="1"/>
        <n v="2267200" u="1"/>
        <n v="1938560" u="1"/>
        <n v="954200" u="1"/>
        <n v="383800" u="1"/>
        <n v="980200" u="1"/>
        <n v="399580" u="1"/>
        <n v="138960" u="1"/>
        <n v="139110" u="1"/>
        <n v="303200" u="1"/>
        <n v="165700" u="1"/>
        <n v="88400" u="1"/>
        <n v="85000" u="1"/>
        <n v="120000" u="1"/>
        <n v="246400" u="1"/>
        <n v="1265000" u="1"/>
        <n v="125120" u="1"/>
        <n v="431680" u="1"/>
        <n v="144520" u="1"/>
        <n v="243360" u="1"/>
        <n v="538760" u="1"/>
        <n v="1214720" u="1"/>
        <n v="715400" u="1"/>
        <n v="490960" u="1"/>
        <n v="1087200" u="1"/>
        <n v="389090" u="1"/>
        <n v="168480" u="1"/>
        <n v="95340" u="1"/>
        <n v="138160" u="1"/>
        <n v="195480" u="1"/>
        <n v="54080" u="1"/>
        <n v="167075" u="1"/>
        <n v="500000" u="1"/>
        <n v="566480" u="1"/>
        <n v="915420" u="1"/>
        <n v="633640" u="1"/>
        <n v="1243840" u="1"/>
        <n v="394540" u="1"/>
        <n v="157850" u="1"/>
        <n v="215250" u="1"/>
        <n v="560440" u="1"/>
        <n v="1340280" u="1"/>
        <n v="327040" u="1"/>
        <n v="850850" u="1"/>
        <n v="5235560" u="1"/>
        <n v="129150" u="1"/>
        <n v="598600" u="1"/>
        <n v="557440" u="1"/>
        <n v="233600" u="1"/>
        <n v="931640" u="1"/>
        <n v="1019040" u="1"/>
        <n v="54320" u="1"/>
        <n v="197880" u="1"/>
        <n v="144980" u="1"/>
        <n v="1547220" u="1"/>
        <n v="256220" u="1"/>
        <n v="856080" u="1"/>
        <n v="855820" u="1"/>
        <n v="562160" u="1"/>
        <n v="33480" u="1"/>
        <n v="570240" u="1"/>
        <n v="321200" u="1"/>
        <n v="815800" u="1"/>
        <n v="484910" u="1"/>
        <n v="2225300" u="1"/>
        <n v="101475" u="1"/>
        <n v="1205960" u="1"/>
        <n v="336200" u="1"/>
        <n v="311010" u="1"/>
        <n v="1028700" u="1"/>
        <n v="91800" u="1"/>
        <n v="450830" u="1"/>
        <n v="424099.97" u="1"/>
        <n v="171800" u="1"/>
        <n v="158599.98000000001" u="1"/>
        <n v="1061400" u="1"/>
        <n v="2586100" u="1"/>
        <n v="1534799.98" u="1"/>
        <n v="157900" u="1"/>
        <n v="336900" u="1"/>
        <n v="164300" u="1"/>
        <n v="186100" u="1"/>
        <n v="183100" u="1"/>
        <n v="1571700" u="1"/>
        <n v="1370000" u="1"/>
        <n v="1354000" u="1"/>
        <n v="2488550" u="1"/>
        <n v="147000" u="1"/>
        <n v="369200" u="1"/>
        <n v="466560" u="1"/>
        <n v="1006000" u="1"/>
        <n v="2980050" u="1"/>
        <n v="1563800" u="1"/>
        <n v="685099.97" u="1"/>
        <n v="4389000" u="1"/>
        <n v="902800" u="1"/>
        <n v="159100" u="1"/>
        <n v="537800" u="1"/>
        <n v="2332550" u="1"/>
        <n v="1696900.01" u="1"/>
        <n v="432700" u="1"/>
        <n v="177000" u="1"/>
        <n v="973160" u="1"/>
        <n v="4488000" u="1"/>
        <n v="613000" u="1"/>
        <n v="83700" u="1"/>
        <n v="666950" u="1"/>
        <n v="339050" u="1"/>
        <n v="206750" u="1"/>
        <n v="1553608" u="1"/>
        <n v="39599.99" u="1"/>
        <n v="2246100" u="1"/>
        <n v="311500" u="1"/>
        <n v="1424550.01" u="1"/>
        <n v="3072000" u="1"/>
        <n v="167800" u="1"/>
        <n v="1358540.01" u="1"/>
        <n v="3455000" u="1"/>
        <n v="1138600" u="1"/>
        <n v="2077470" u="1"/>
        <n v="726499.97" u="1"/>
        <n v="214200" u="1"/>
        <n v="1219400" u="1"/>
        <n v="1871108" u="1"/>
        <n v="63480" u="1"/>
        <n v="7186960" u="1"/>
        <n v="798550" u="1"/>
        <n v="9564175" u="1"/>
        <n v="4344690" u="1"/>
        <n v="32150" u="1"/>
        <n v="2688840" u="1"/>
        <n v="17860" u="1"/>
        <n v="538560" u="1"/>
        <n v="1685250" u="1"/>
        <n v="1677950" u="1"/>
        <n v="1057275" u="1"/>
        <n v="447700" u="1"/>
        <n v="1685150" u="1"/>
        <n v="1665750" u="1"/>
        <n v="1260600" u="1"/>
        <n v="1351900" u="1"/>
        <n v="1717100" u="1"/>
        <n v="1725675" u="1"/>
        <n v="275400" u="1"/>
        <n v="471600" u="1"/>
        <n v="222750" u="1"/>
        <n v="350650" u="1"/>
        <n v="326900" u="1"/>
        <n v="12797130" u="1"/>
        <n v="686400" u="1"/>
        <n v="944700" u="1"/>
        <n v="11748450" u="1"/>
        <n v="273160" u="1"/>
        <n v="1558890" u="1"/>
        <n v="18743810" u="1"/>
        <n v="12669300" u="1"/>
        <n v="2152500" u="1"/>
        <n v="186571" u="1"/>
        <n v="3334270" u="1"/>
        <n v="986800" u="1"/>
        <n v="12676300" u="1"/>
        <n v="14457800" u="1"/>
        <n v="605850" u="1"/>
        <n v="1799700" u="1"/>
        <n v="805200" u="1"/>
        <n v="6381150" u="1"/>
        <n v="996800" u="1"/>
        <n v="332800" u="1"/>
        <n v="6733900" u="1"/>
        <n v="2322400" u="1"/>
        <n v="1876350" u="1"/>
        <n v="2207900" u="1"/>
        <n v="1974200" u="1"/>
        <n v="1644100" u="1"/>
        <n v="2028400" u="1"/>
        <n v="1852100" u="1"/>
        <n v="264000" u="1"/>
        <n v="550400" u="1"/>
        <n v="1178000" u="1"/>
        <n v="270600" u="1"/>
        <n v="339700" u="1"/>
        <n v="1595300" u="1"/>
        <n v="331000" u="1"/>
        <n v="890100" u="1"/>
        <n v="559000" u="1"/>
        <n v="1771600" u="1"/>
        <n v="3291650" u="1"/>
        <n v="166400" u="1"/>
        <n v="111050" u="1"/>
        <n v="4223800" u="1"/>
        <n v="4355400" u="1"/>
        <n v="503800" u="1"/>
        <n v="497000" u="1"/>
        <n v="121398" u="1"/>
        <n v="48590" u="1"/>
        <n v="9190" u="1"/>
        <n v="15540" u="1"/>
        <n v="30500" u="1"/>
        <n v="14820" u="1"/>
        <n v="10710" u="1"/>
        <n v="18100" u="1"/>
        <n v="320" u="1"/>
        <n v="23240" u="1"/>
        <n v="15180" u="1"/>
        <n v="13320" u="1"/>
        <n v="1270" u="1"/>
        <n v="24590" u="1"/>
        <n v="20080" u="1"/>
        <n v="1003500" u="1"/>
        <n v="2019700" u="1"/>
        <n v="625000" u="1"/>
        <n v="788700" u="1"/>
        <n v="358600" u="1"/>
        <n v="536200" u="1"/>
        <n v="1653580" u="1"/>
        <n v="509600" u="1"/>
        <n v="2082200" u="1"/>
        <n v="1582750" u="1"/>
        <n v="3128200" u="1"/>
        <n v="1227850" u="1"/>
        <n v="798150" u="1"/>
        <n v="1845450" u="1"/>
        <n v="391700" u="1"/>
        <n v="1090050" u="1"/>
        <n v="451900" u="1"/>
        <n v="1286150" u="1"/>
        <n v="727600" u="1"/>
        <n v="1385550" u="1"/>
        <n v="2897250" u="1"/>
        <n v="266600" u="1"/>
        <n v="1273950" u="1"/>
        <n v="1197600" u="1"/>
        <n v="90300" u="1"/>
        <n v="1481800" u="1"/>
        <n v="6860350" u="1"/>
        <n v="338100" u="1"/>
        <n v="1854400" u="1"/>
        <n v="1478200" u="1"/>
        <n v="750500" u="1"/>
        <n v="4762400" u="1"/>
        <n v="4788300" u="1"/>
        <n v="4024500" u="1"/>
        <n v="2505900" u="1"/>
        <n v="8483800" u="1"/>
        <n v="7805900" u="1"/>
        <n v="514000" u="1"/>
        <n v="238500" u="1"/>
        <n v="2474800" u="1"/>
        <n v="3059700" u="1"/>
        <n v="3155200" u="1"/>
        <n v="6571100" u="1"/>
        <n v="3208000" u="1"/>
        <n v="7605000" u="1"/>
        <n v="153750" u="1"/>
        <n v="333900" u="1"/>
        <n v="143100" u="1"/>
        <n v="369750" u="1"/>
        <n v="129200" u="1"/>
        <n v="160900" u="1"/>
        <n v="816500" u="1"/>
        <n v="241280" u="1"/>
        <n v="1221480" u="1"/>
        <n v="703720" u="1"/>
        <n v="1787840" u="1"/>
        <n v="1664020" u="1"/>
        <n v="1455640" u="1"/>
        <n v="670440" u="1"/>
        <n v="954320" u="1"/>
        <n v="1389200" u="1"/>
        <n v="1506980" u="1"/>
        <n v="1887500" u="1"/>
        <n v="2511130" u="1"/>
        <n v="1929780" u="1"/>
        <n v="2893160" u="1"/>
        <n v="496400" u="1"/>
        <n v="2338990" u="1"/>
        <n v="312440" u="1"/>
        <n v="2594180" u="1"/>
        <n v="716660" u="1"/>
        <n v="938780" u="1"/>
        <n v="1801800" u="1"/>
        <n v="506620" u="1"/>
        <n v="2008300" u="1"/>
        <n v="1824080" u="1"/>
        <n v="570740" u="1"/>
        <n v="1034280" u="1"/>
        <n v="1204980" u="1"/>
        <n v="59450" u="1"/>
        <n v="130050" u="1"/>
        <n v="161070" u="1"/>
        <n v="2491500" u="1"/>
        <n v="1805520" u="1"/>
        <n v="661700" u="1"/>
        <n v="1263100" u="1"/>
        <n v="769800" u="1"/>
        <n v="856660" u="1"/>
        <n v="1331380" u="1"/>
        <n v="186110" u="1"/>
        <n v="9407880" u="1"/>
        <n v="11232000" u="1"/>
        <n v="12740760" u="1"/>
        <n v="13141440" u="1"/>
        <n v="7871040" u="1"/>
        <n v="6510240" u="1"/>
        <n v="10957680" u="1"/>
        <n v="619300" u="1"/>
        <n v="2701450" u="1"/>
        <n v="2013350" u="1"/>
        <n v="2093000" u="1"/>
        <n v="2935550" u="1"/>
        <n v="4903700" u="1"/>
        <n v="278400" u="1"/>
        <n v="185300" u="1"/>
        <n v="68400" u="1"/>
        <n v="4600200" u="1"/>
        <n v="3162250" u="1"/>
        <n v="936350" u="1"/>
        <n v="475750" u="1"/>
        <n v="613100" u="1"/>
        <n v="144400" u="1"/>
        <n v="106400" u="1"/>
        <n v="136500" u="1"/>
        <n v="1363700" u="1"/>
        <n v="1958900" u="1"/>
        <n v="1125200" u="1"/>
        <n v="27600" u="1"/>
        <n v="2020400" u="1"/>
        <n v="1092850" u="1"/>
        <n v="2442900" u="1"/>
        <n v="723900" u="1"/>
        <n v="1142100" u="1"/>
        <n v="2664000" u="1"/>
        <n v="2504900" u="1"/>
        <n v="1594700" u="1"/>
        <n v="769600" u="1"/>
        <n v="2553000" u="1"/>
        <n v="2623300" u="1"/>
        <n v="1649200" u="1"/>
        <n v="5639200" u="1"/>
        <n v="4261600" u="1"/>
        <n v="1845480" u="1"/>
        <n v="1112280" u="1"/>
        <n v="1443000" u="1"/>
        <n v="1452360" u="1"/>
        <n v="1071720" u="1"/>
        <n v="1463280" u="1"/>
        <n v="720720" u="1"/>
        <n v="1441000" u="1"/>
        <n v="517920" u="1"/>
        <n v="1361880" u="1"/>
        <n v="2029500" u="1"/>
        <n v="151500" u="1"/>
        <n v="1006500" u="1"/>
        <n v="4193900" u="1"/>
        <n v="6250000" u="1"/>
        <n v="1169000" u="1"/>
        <n v="2034900" u="1"/>
        <n v="7277350" u="1"/>
        <n v="9826200" u="1"/>
        <n v="3471700" u="1"/>
        <n v="5982800" u="1"/>
        <n v="2867500" u="1"/>
        <n v="977550" u="1"/>
        <n v="2394000" u="1"/>
        <n v="4569600" u="1"/>
        <n v="1127300" u="1"/>
        <n v="1081300" u="1"/>
        <n v="552000" u="1"/>
        <n v="591800" u="1"/>
        <n v="2587300" u="1"/>
        <n v="186200" u="1"/>
        <n v="619400" u="1"/>
        <n v="765700" u="1"/>
        <n v="247000" u="1"/>
        <n v="404700" u="1"/>
        <n v="951500" u="1"/>
        <n v="665900" u="1"/>
        <n v="8000" u="1"/>
        <n v="815300" u="1"/>
        <n v="2603900" u="1"/>
        <n v="175450" u="1"/>
        <n v="284470" u="1"/>
        <n v="169330" u="1"/>
        <n v="240880" u="1"/>
        <n v="149820" u="1"/>
        <n v="4797000" u="1"/>
        <n v="4005700" u="1"/>
        <n v="1100400" u="1"/>
        <n v="2868800" u="1"/>
        <n v="1055700" u="1"/>
        <n v="870000" u="1"/>
        <n v="2292700" u="1"/>
        <n v="1299200" u="1"/>
        <n v="3000400" u="1"/>
        <n v="2056900" u="1"/>
        <n v="544800" u="1"/>
        <n v="1243800" u="1"/>
        <n v="2088500" u="1"/>
        <n v="755400" u="1"/>
        <n v="141700" u="1"/>
        <n v="1179400" u="1"/>
        <n v="941800" u="1"/>
        <n v="1612200" u="1"/>
        <n v="1334200" u="1"/>
        <n v="705000" u="1"/>
        <n v="783240" u="1"/>
        <n v="876000" u="1"/>
        <n v="3605240" u="1"/>
        <n v="3236610" u="1"/>
        <n v="4414800" u="1"/>
        <n v="2451100" u="1"/>
        <n v="11861040" u="1"/>
        <n v="1991760" u="1"/>
        <n v="4933080" u="1"/>
        <n v="3425950" u="1"/>
        <n v="5986500" u="1"/>
        <n v="260400" u="1"/>
        <n v="1114599.98" u="1"/>
        <n v="823799.99" u="1"/>
        <n v="623100" u="1"/>
        <n v="626500" u="1"/>
        <n v="1109276.01" u="1"/>
        <n v="837999.99" u="1"/>
        <n v="431350" u="1"/>
        <n v="871400" u="1"/>
        <n v="1142199.98" u="1"/>
        <n v="2442845" u="1"/>
        <n v="4355000" u="1"/>
        <n v="3870000" u="1"/>
        <n v="4286000" u="1"/>
        <n v="7530000" u="1"/>
        <n v="2920000" u="1"/>
        <n v="5736000" u="1"/>
        <n v="1839000" u="1"/>
        <n v="3251000" u="1"/>
        <n v="3350000" u="1"/>
        <n v="3523000" u="1"/>
        <n v="1760000" u="1"/>
        <n v="2223550" u="1"/>
        <n v="2932600" u="1"/>
        <n v="2614250" u="1"/>
        <n v="3356785" u="1"/>
        <n v="2083475" u="1"/>
        <n v="1324800" u="1"/>
        <n v="158700" u="1"/>
        <n v="741400" u="1"/>
        <n v="173942" u="1"/>
        <n v="681900" u="1"/>
        <n v="583300" u="1"/>
        <n v="92235" u="1"/>
        <n v="1453050" u="1"/>
        <n v="157000" u="1"/>
        <n v="164220" u="1"/>
        <n v="975000" u="1"/>
        <n v="433200" u="1"/>
        <n v="62600" u="1"/>
        <n v="374500" u="1"/>
        <n v="4920000" u="1"/>
        <n v="2096400" u="1"/>
        <n v="7668000" u="1"/>
        <n v="4507200" u="1"/>
        <n v="4750720" u="1"/>
        <n v="54855" u="1"/>
        <n v="4770480" u="1"/>
        <n v="4784000" u="1"/>
        <n v="4792320" u="1"/>
        <n v="4520880" u="1"/>
        <n v="1021280" u="1"/>
        <n v="351000.02" u="1"/>
        <n v="618800" u="1"/>
        <n v="330200" u="1"/>
        <n v="132540" u="1"/>
        <n v="117300" u="1"/>
        <n v="92400" u="1"/>
        <n v="966348" u="1"/>
        <n v="306160" u="1"/>
        <n v="873520" u="1"/>
        <n v="693720" u="1"/>
        <n v="374080" u="1"/>
        <n v="470120" u="1"/>
        <n v="430600" u="1"/>
        <n v="2648540" u="1"/>
        <n v="205640" u="1"/>
        <n v="840720" u="1"/>
        <n v="1197300" u="1"/>
        <n v="537280" u="1"/>
        <n v="823920" u="1"/>
        <n v="3497920" u="1"/>
        <n v="461360" u="1"/>
        <n v="223230" u="1"/>
        <n v="644320" u="1"/>
        <n v="673200" u="1"/>
        <n v="4582850" u="1"/>
        <n v="201760" u="1"/>
        <n v="341640" u="1"/>
        <n v="756280" u="1"/>
        <n v="548520" u="1"/>
        <n v="195940" u="1"/>
        <n v="827900" u="1"/>
        <n v="390630" u="1"/>
        <n v="516280" u="1"/>
        <n v="124160" u="1"/>
        <n v="187020" u="1"/>
        <n v="127950" u="1"/>
        <n v="832400" u="1"/>
        <n v="56260" u="1"/>
        <n v="682000" u="1"/>
        <n v="522120" u="1"/>
        <n v="126100" u="1"/>
        <n v="374800" u="1"/>
        <n v="452260" u="1"/>
        <n v="1133900" u="1"/>
        <n v="126280" u="1"/>
        <n v="495840" u="1"/>
        <n v="844500" u="1"/>
        <n v="143000" u="1"/>
        <n v="68080" u="1"/>
        <n v="31200" u="1"/>
        <n v="237120" u="1"/>
        <n v="335800" u="1"/>
        <n v="860960" u="1"/>
        <n v="991400" u="1"/>
        <n v="38800" u="1"/>
        <n v="738760" u="1"/>
        <n v="93275" u="1"/>
        <n v="113650" u="1"/>
        <n v="259440" u="1"/>
        <n v="644920" u="1"/>
        <n v="8481400" u="1"/>
        <n v="95060" u="1"/>
        <n v="457740" u="1"/>
        <n v="122300" u="1"/>
        <n v="758080" u="1"/>
        <n v="706640" u="1"/>
        <n v="6427540" u="1"/>
        <n v="1177780" u="1"/>
        <n v="926700" u="1"/>
        <n v="274900" u="1"/>
        <n v="3738240" u="1"/>
        <n v="95899" u="1"/>
        <n v="1422720" u="1"/>
        <n v="692640" u="1"/>
        <n v="36999" u="1"/>
        <n v="2266200" u="1"/>
        <n v="3483125" u="1"/>
        <n v="1040399.99" u="1"/>
        <n v="386149.99" u="1"/>
        <n v="4115500" u="1"/>
        <n v="1813350" u="1"/>
        <n v="324750" u="1"/>
        <n v="148650" u="1"/>
        <n v="205100" u="1"/>
        <n v="917200" u="1"/>
        <n v="4737425" u="1"/>
        <n v="105900" u="1"/>
        <n v="168050" u="1"/>
        <n v="2183275" u="1"/>
        <n v="167600" u="1"/>
        <n v="599250" u="1"/>
        <n v="1370199.97" u="1"/>
        <n v="4128925" u="1"/>
        <n v="420099.98" u="1"/>
        <n v="1273788" u="1"/>
        <n v="3552400" u="1"/>
        <n v="348600" u="1"/>
        <n v="11200" u="1"/>
        <n v="3185825" u="1"/>
        <n v="395999.99" u="1"/>
        <n v="1191900" u="1"/>
        <n v="895800" u="1"/>
        <n v="2609800" u="1"/>
        <n v="1467899.99" u="1"/>
        <n v="4912550" u="1"/>
        <n v="1004800" u="1"/>
        <n v="659820" u="1"/>
        <n v="4837960" u="1"/>
        <n v="3173950" u="1"/>
        <n v="5326615" u="1"/>
        <n v="5880760" u="1"/>
        <n v="2024925" u="1"/>
        <n v="803290" u="1"/>
        <n v="378325" u="1"/>
        <n v="1764000" u="1"/>
        <n v="456950" u="1"/>
        <n v="1221000" u="1"/>
        <n v="1655850" u="1"/>
        <n v="296000" u="1"/>
        <n v="903900" u="1"/>
        <n v="180700" u="1"/>
        <n v="463300" u="1"/>
        <n v="226600" u="1"/>
        <n v="231700" u="1"/>
        <n v="1468950" u="1"/>
        <n v="13711570" u="1"/>
        <n v="672200" u="1"/>
        <n v="251650" u="1"/>
        <n v="3231900" u="1"/>
        <n v="1559250" u="1"/>
        <n v="1596000" u="1"/>
        <n v="681055" u="1"/>
        <n v="1913500" u="1"/>
        <n v="5258950" u="1"/>
        <n v="2680950" u="1"/>
        <n v="2240450" u="1"/>
        <n v="180800" u="1"/>
        <n v="1061800" u="1"/>
        <n v="903000" u="1"/>
        <n v="1578100" u="1"/>
        <n v="653600" u="1"/>
        <n v="164050" u="1"/>
        <n v="190600" u="1"/>
        <n v="1942200" u="1"/>
        <n v="3992800" u="1"/>
        <n v="25060" u="1"/>
        <n v="18890" u="1"/>
        <n v="25360" u="1"/>
        <n v="10920" u="1"/>
        <n v="60570" u="1"/>
        <n v="32234" u="1"/>
        <n v="15620" u="1"/>
        <n v="21740" u="1"/>
        <n v="15400" u="1"/>
        <n v="2230" u="1"/>
        <n v="4140" u="1"/>
        <n v="13560" u="1"/>
        <n v="14200" u="1"/>
        <n v="11790" u="1"/>
        <n v="14050" u="1"/>
        <n v="19360" u="1"/>
        <n v="6193025" u="1"/>
        <n v="787740" u="1"/>
        <n v="767220" u="1"/>
        <n v="1175986" u="1"/>
        <n v="1632700" u="1"/>
        <n v="1038800" u="1"/>
        <n v="1476100" u="1"/>
        <n v="469000" u="1"/>
        <n v="1545600" u="1"/>
        <n v="850280" u="1"/>
        <n v="2104500" u="1"/>
        <n v="1317500" u="1"/>
        <n v="1092200" u="1"/>
        <n v="143350" u="1"/>
        <n v="784950" u="1"/>
        <n v="626850" u="1"/>
        <n v="673750" u="1"/>
        <n v="1826300" u="1"/>
        <n v="1448400" u="1"/>
        <n v="1928500" u="1"/>
        <n v="927000" u="1"/>
        <n v="2819950" u="1"/>
        <n v="540250" u="1"/>
        <n v="520150" u="1"/>
        <n v="1464350" u="1"/>
        <n v="1300525" u="1"/>
        <n v="1008250" u="1"/>
        <n v="2965700" u="1"/>
        <n v="1233900" u="1"/>
        <n v="6588050" u="1"/>
        <n v="4758050" u="1"/>
        <n v="1568600" u="1"/>
        <n v="1103700" u="1"/>
        <n v="5236400" u="1"/>
        <n v="517300" u="1"/>
        <n v="3390500" u="1"/>
        <n v="3388700" u="1"/>
        <n v="1281350" u="1"/>
        <n v="283300" u="1"/>
        <n v="5915700" u="1"/>
        <n v="4991400" u="1"/>
        <n v="6948100" u="1"/>
        <n v="112500" u="1"/>
        <n v="588500" u="1"/>
        <n v="1013600" u="1"/>
        <n v="988800" u="1"/>
        <n v="362050" u="1"/>
        <n v="108750" u="1"/>
        <n v="373900" u="1"/>
        <n v="2397170" u="1"/>
        <n v="1691200" u="1"/>
        <n v="1970280" u="1"/>
        <n v="89440" u="1"/>
        <n v="750440" u="1"/>
        <n v="1138800" u="1"/>
        <n v="1917700" u="1"/>
        <n v="394330" u="1"/>
        <n v="996600" u="1"/>
        <n v="1141560" u="1"/>
        <n v="640560" u="1"/>
        <n v="2923360" u="1"/>
        <n v="1162700" u="1"/>
        <n v="508700" u="1"/>
        <n v="767080" u="1"/>
        <n v="833520" u="1"/>
        <n v="132160" u="1"/>
        <n v="848620" u="1"/>
        <n v="988600" u="1"/>
        <n v="1050800" u="1"/>
        <n v="305200" u="1"/>
        <n v="646900" u="1"/>
        <n v="1026500" u="1"/>
        <n v="1605580" u="1"/>
        <n v="621350" u="1"/>
        <n v="814700" u="1"/>
        <n v="13132800" u="1"/>
        <n v="13054824" u="1"/>
        <n v="15606000" u="1"/>
        <n v="13444920" u="1"/>
        <n v="13888800" u="1"/>
        <n v="2803050" u="1"/>
        <n v="3546500" u="1"/>
        <n v="1626800" u="1"/>
        <n v="1643300" u="1"/>
        <n v="4171700" u="1"/>
        <n v="2067000" u="1"/>
        <n v="1405600" u="1"/>
        <n v="210920" u="1"/>
        <n v="269600" u="1"/>
        <n v="520900" u="1"/>
        <n v="4253300" u="1"/>
        <n v="580800" u="1"/>
        <n v="582300" u="1"/>
        <n v="132400" u="1"/>
        <n v="102207" u="1"/>
        <n v="52500" u="1"/>
        <n v="177300" u="1"/>
        <n v="928000" u="1"/>
        <n v="161700" u="1"/>
        <n v="853200" u="1"/>
        <n v="262500" u="1"/>
        <n v="1608300" u="1"/>
        <n v="2423500" u="1"/>
        <n v="2327300" u="1"/>
        <n v="2771300" u="1"/>
        <n v="2493800" u="1"/>
        <n v="3777400" u="1"/>
        <n v="2247000" u="1"/>
        <n v="4214000" u="1"/>
        <n v="3082800" u="1"/>
        <n v="5735000" u="1"/>
        <n v="1619600" u="1"/>
        <n v="3575520" u="1"/>
        <n v="1107600" u="1"/>
        <n v="3698760" u="1"/>
        <n v="3877850" u="1"/>
        <n v="3211500" u="1"/>
        <n v="3665600" u="1"/>
        <n v="11699150" u="1"/>
        <n v="8504300" u="1"/>
        <n v="8375000" u="1"/>
        <n v="1692700" u="1"/>
        <n v="499700" u="1"/>
        <n v="331900" u="1"/>
        <n v="641200" u="1"/>
        <n v="416300" u="1"/>
        <n v="713300" u="1"/>
        <n v="628700" u="1"/>
        <n v="173400" u="1"/>
        <n v="254240" u="1"/>
        <n v="143010" u="1"/>
        <n v="124850" u="1"/>
        <n v="113500" u="1"/>
        <n v="168230" u="1"/>
        <n v="242480" u="1"/>
        <n v="3776100" u="1"/>
        <n v="1798600" u="1"/>
        <n v="1609800" u="1"/>
        <n v="800850" u="1"/>
        <n v="391400" u="1"/>
        <n v="983200" u="1"/>
        <n v="266500" u="1"/>
        <n v="1444200" u="1"/>
        <n v="741900" u="1"/>
        <n v="1133700" u="1"/>
        <n v="559500" u="1"/>
        <n v="763000" u="1"/>
        <n v="1162500" u="1"/>
        <n v="2021200" u="1"/>
        <n v="1166000" u="1"/>
        <n v="1808500" u="1"/>
        <n v="1160200" u="1"/>
        <n v="929750" u="1"/>
        <n v="430900" u="1"/>
        <n v="757400" u="1"/>
        <n v="4120550" u="1"/>
        <n v="5657790" u="1"/>
        <n v="3441190" u="1"/>
        <n v="2904650" u="1"/>
        <n v="9444230" u="1"/>
        <n v="882400" u="1"/>
        <n v="2053350" u="1"/>
        <n v="3003000" u="1"/>
        <n v="3974100" u="1"/>
        <n v="149100" u="1"/>
        <n v="803300" u="1"/>
        <n v="229075" u="1"/>
        <n v="145775" u="1"/>
        <n v="533900" u="1"/>
        <n v="1092050" u="1"/>
        <n v="789400" u="1"/>
        <n v="4300000" u="1"/>
        <n v="2275000" u="1"/>
        <n v="5990000" u="1"/>
        <n v="2785000" u="1"/>
        <n v="4630000" u="1"/>
        <n v="3450000" u="1"/>
        <n v="2125000" u="1"/>
        <n v="3605000" u="1"/>
        <n v="8531000" u="1"/>
        <n v="2630000" u="1"/>
        <n v="4295000" u="1"/>
        <n v="2417820" u="1"/>
        <n v="4772550" u="1"/>
        <n v="2985950" u="1"/>
        <n v="2263000" u="1"/>
        <n v="4030250" u="1"/>
        <n v="3917400" u="1"/>
        <n v="128100" u="1"/>
        <n v="949700" u="1"/>
        <n v="486500" u="1"/>
        <n v="579500" u="1"/>
        <n v="948300" u="1"/>
        <n v="273429.96999999997" u="1"/>
        <n v="430500" u="1"/>
        <n v="972950" u="1"/>
        <n v="514550" u="1"/>
        <n v="1519400" u="1"/>
        <n v="6981600" u="1"/>
        <n v="3094000" u="1"/>
        <n v="7971570" u="1"/>
        <n v="4028960" u="1"/>
        <n v="4796480" u="1"/>
        <n v="407800" u="1"/>
        <n v="949000" u="1"/>
        <n v="954450" u="1"/>
        <n v="268800" u="1"/>
        <n v="480200.02" u="1"/>
        <n v="222100" u="1"/>
        <n v="293000" u="1"/>
        <n v="174600" u="1"/>
        <n v="210399.98" u="1"/>
        <n v="269300" u="1"/>
        <n v="211800" u="1"/>
        <n v="204200" u="1"/>
        <n v="211600" u="1"/>
        <n v="171600" u="1"/>
        <n v="683580" u="1"/>
        <n v="106080" u="1"/>
        <n v="2329930" u="1"/>
        <n v="629150" u="1"/>
        <n v="425280" u="1"/>
        <n v="260360" u="1"/>
        <n v="977200" u="1"/>
        <n v="332450" u="1"/>
        <n v="824160" u="1"/>
        <n v="157680" u="1"/>
        <n v="61320" u="1"/>
        <n v="633020" u="1"/>
        <n v="278720" u="1"/>
        <n v="476280" u="1"/>
        <n v="188350" u="1"/>
        <n v="149650" u="1"/>
        <n v="5311620" u="1"/>
        <n v="732920" u="1"/>
        <n v="374360" u="1"/>
        <n v="5139200" u="1"/>
        <n v="637040" u="1"/>
        <n v="43050" u="1"/>
        <n v="56000" u="1"/>
        <n v="857100" u="1"/>
        <n v="1091830" u="1"/>
        <n v="221800" u="1"/>
        <n v="821000" u="1"/>
        <n v="75850" u="1"/>
        <n v="700800" u="1"/>
        <n v="1111480" u="1"/>
        <n v="114460" u="1"/>
        <n v="1086020" u="1"/>
        <n v="248050" u="1"/>
        <n v="75900" u="1"/>
        <n v="266820" u="1"/>
        <n v="663920" u="1"/>
        <n v="414080" u="1"/>
        <n v="932340" u="1"/>
        <n v="2082860" u="1"/>
        <n v="880400" u="1"/>
        <n v="218160" u="1"/>
        <n v="1174780" u="1"/>
        <n v="108640" u="1"/>
        <n v="765660" u="1"/>
        <n v="386760" u="1"/>
        <n v="1069440" u="1"/>
        <n v="97388" u="1"/>
        <n v="164922.5" u="1"/>
        <n v="712480" u="1"/>
        <n v="291790" u="1"/>
        <n v="498140" u="1"/>
        <n v="224250" u="1"/>
        <n v="1199000" u="1"/>
        <n v="420140" u="1"/>
        <n v="108160" u="1"/>
        <n v="257600" u="1"/>
        <n v="972600" u="1"/>
        <n v="3255610" u="1"/>
        <n v="113680" u="1"/>
        <n v="428850" u="1"/>
        <n v="698500" u="1"/>
        <n v="223200" u="1"/>
        <n v="1639360" u="1"/>
        <n v="1329160" u="1"/>
        <n v="1504000" u="1"/>
        <n v="1316000" u="1"/>
        <n v="67703" u="1"/>
        <n v="1614080" u="1"/>
        <n v="33299.1" u="1"/>
        <n v="1186640" u="1"/>
        <n v="39465.599999999999" u="1"/>
        <n v="2404375" u="1"/>
        <n v="1895000" u="1"/>
        <n v="443500.01" u="1"/>
        <n v="3218100" u="1"/>
        <n v="151799.99" u="1"/>
        <n v="3148620" u="1"/>
        <n v="955700" u="1"/>
        <n v="2153660" u="1"/>
        <n v="4089280" u="1"/>
        <n v="403799.97" u="1"/>
        <n v="717000" u="1"/>
        <n v="1480999.99" u="1"/>
        <n v="234250" u="1"/>
        <n v="4005730" u="1"/>
        <n v="225874" u="1"/>
        <n v="137000" u="1"/>
        <n v="704710" u="1"/>
        <n v="2875990" u="1"/>
        <n v="566050" u="1"/>
        <n v="710150" u="1"/>
        <n v="2871040" u="1"/>
        <n v="2695080" u="1"/>
        <n v="337600" u="1"/>
        <n v="1264240" u="1"/>
        <n v="1194249.98" u="1"/>
        <n v="774300" u="1"/>
        <n v="1543340" u="1"/>
        <n v="228550" u="1"/>
        <n v="277150" u="1"/>
        <n v="120399.99" u="1"/>
        <n v="710000" u="1"/>
        <n v="3850800" u="1"/>
        <n v="410199.99" u="1"/>
        <n v="1517580" u="1"/>
        <n v="4243375" u="1"/>
        <n v="1685590" u="1"/>
        <n v="4741150" u="1"/>
        <n v="1591750" u="1"/>
        <n v="5600930" u="1"/>
        <n v="1281700" u="1"/>
        <n v="445850" u="1"/>
        <n v="453250" u="1"/>
        <n v="1709000" u="1"/>
        <n v="328300" u="1"/>
        <n v="201300" u="1"/>
        <n v="203850" u="1"/>
        <n v="16461775" u="1"/>
        <n v="1065750" u="1"/>
        <n v="1824900" u="1"/>
        <n v="4246200" u="1"/>
        <n v="1372350" u="1"/>
        <n v="1516200" u="1"/>
        <n v="204700" u="1"/>
        <n v="2095800" u="1"/>
        <n v="2483150" u="1"/>
        <n v="13707325" u="1"/>
        <n v="1524600" u="1"/>
        <n v="658350" u="1"/>
        <n v="1168650" u="1"/>
        <n v="325500" u="1"/>
        <n v="2006050" u="1"/>
        <n v="2658000" u="1"/>
        <n v="2506600" u="1"/>
        <n v="2935300" u="1"/>
        <n v="363649.99" u="1"/>
        <n v="1803000" u="1"/>
        <n v="2066200" u="1"/>
        <n v="238700" u="1"/>
        <n v="1956500" u="1"/>
        <n v="829975" u="1"/>
        <n v="338000" u="1"/>
        <n v="357975" u="1"/>
        <n v="204000" u="1"/>
        <n v="119100" u="1"/>
        <n v="3869325" u="1"/>
        <n v="4334050" u="1"/>
        <n v="667899.99" u="1"/>
        <n v="524099.99" u="1"/>
        <n v="506799.99" u="1"/>
        <n v="529200" u="1"/>
        <n v="234700" u="1"/>
        <n v="716600" u="1"/>
        <n v="6288500" u="1"/>
        <n v="726560" u="1"/>
        <n v="337500" u="1"/>
        <n v="748086" u="1"/>
        <n v="790100" u="1"/>
        <n v="881600" u="1"/>
        <n v="546000" u="1"/>
        <n v="1638500" u="1"/>
        <n v="2571000" u="1"/>
        <n v="1280425" u="1"/>
        <n v="470550" u="1"/>
        <n v="1473500" u="1"/>
        <n v="2137500" u="1"/>
        <n v="477200" u="1"/>
        <n v="1270900" u="1"/>
        <n v="1656850" u="1"/>
        <n v="2128150" u="1"/>
        <n v="696100" u="1"/>
        <n v="5023950" u="1"/>
        <n v="5849375" u="1"/>
        <n v="6072" u="1"/>
        <n v="1305500" u="1"/>
        <n v="1106000" u="1"/>
        <n v="1806100" u="1"/>
        <n v="936100" u="1"/>
        <n v="525976" u="1"/>
        <n v="869000" u="1"/>
        <n v="3642100" u="1"/>
        <n v="51700" u="1"/>
        <n v="1535100" u="1"/>
        <n v="4428900" u="1"/>
        <n v="355000" u="1"/>
        <n v="7389200" u="1"/>
        <n v="2851300" u="1"/>
        <n v="912300" u="1"/>
        <n v="1235600" u="1"/>
        <n v="767200.44" u="1"/>
        <n v="522400" u="1"/>
        <n v="170200" u="1"/>
        <n v="441000" u="1"/>
        <n v="109199.99" u="1"/>
        <n v="130150" u="1"/>
        <n v="202758" u="1"/>
        <n v="103049.99" u="1"/>
        <n v="88500" u="1"/>
        <n v="1451910" u="1"/>
        <n v="1298600" u="1"/>
        <n v="578160" u="1"/>
        <n v="87360" u="1"/>
        <n v="910530" u="1"/>
        <n v="573800" u="1"/>
        <n v="2833840" u="1"/>
        <n v="978480" u="1"/>
        <n v="924120" u="1"/>
        <n v="446760" u="1"/>
        <n v="121820" u="1"/>
        <n v="634200" u="1"/>
        <n v="957340" u="1"/>
        <n v="738620" u="1"/>
        <n v="2721020" u="1"/>
        <n v="2452240" u="1"/>
        <n v="124756.2" u="1"/>
        <n v="279780" u="1"/>
        <n v="809360" u="1"/>
        <n v="788220" u="1"/>
        <n v="541800" u="1"/>
        <n v="825600" u="1"/>
        <n v="937800" u="1"/>
        <n v="12992400" u="1"/>
        <n v="13680360" u="1"/>
        <n v="13276440" u="1"/>
        <n v="13497840" u="1"/>
        <n v="9504000" u="1"/>
        <n v="1231200" u="1"/>
        <n v="3079200" u="1"/>
        <n v="4011550" u="1"/>
        <n v="3665250" u="1"/>
        <n v="309599.95" u="1"/>
        <n v="163300" u="1"/>
        <n v="4231600" u="1"/>
        <n v="381099.95" u="1"/>
        <n v="5654500" u="1"/>
        <n v="901800" u="1"/>
        <n v="1628000" u="1"/>
        <n v="1568800" u="1"/>
        <n v="3822000" u="1"/>
        <n v="1747200" u="1"/>
        <n v="1545500" u="1"/>
        <n v="3060210" u="1"/>
        <n v="2665500" u="1"/>
        <n v="3508500" u="1"/>
        <n v="4189500" u="1"/>
        <n v="5175000" u="1"/>
        <n v="5325000" u="1"/>
        <n v="24028900" u="1"/>
        <n v="15946575" u="1"/>
        <n v="1340900" u="1"/>
        <n v="1304300" u="1"/>
        <n v="2218400" u="1"/>
        <n v="307800" u="1"/>
        <n v="589000" u="1"/>
        <n v="572400" u="1"/>
        <n v="442400" u="1"/>
        <n v="397900" u="1"/>
        <n v="828400" u="1"/>
        <n v="171380" u="1"/>
        <n v="5548325" u="1"/>
        <n v="4092825" u="1"/>
        <n v="1189100" u="1"/>
        <n v="1691500" u="1"/>
        <n v="1746600" u="1"/>
        <n v="2221350" u="1"/>
        <n v="877300" u="1"/>
        <n v="466920" u="1"/>
        <n v="543400" u="1"/>
        <n v="3176200" u="1"/>
        <n v="2016000" u="1"/>
        <n v="1354860" u="1"/>
        <n v="705600" u="1"/>
        <n v="1303000" u="1"/>
        <n v="6683070" u="1"/>
        <n v="3407920" u="1"/>
        <n v="549000" u="1"/>
        <n v="3537300" u="1"/>
        <n v="396750" u="1"/>
        <n v="2458950" u="1"/>
        <n v="7515225" u="1"/>
        <n v="1015699.98" u="1"/>
        <n v="722100" u="1"/>
        <n v="108950" u="1"/>
        <n v="794700" u="1"/>
        <n v="1047300" u="1"/>
        <n v="2425000" u="1"/>
        <n v="5170000" u="1"/>
        <n v="1660000" u="1"/>
        <n v="4185000" u="1"/>
        <n v="7210000" u="1"/>
        <n v="4010000" u="1"/>
        <n v="801075" u="1"/>
        <n v="4225375" u="1"/>
        <n v="3050925" u="1"/>
        <n v="290150" u="1"/>
        <n v="99750" u="1"/>
        <n v="904000" u="1"/>
        <n v="827492" u="1"/>
        <n v="381900" u="1"/>
        <n v="347600" u="1"/>
        <n v="125540" u="1"/>
        <n v="969500" u="1"/>
        <n v="119999.96" u="1"/>
        <n v="456000" u="1"/>
        <n v="405850" u="1"/>
        <n v="182350" u="1"/>
        <n v="62999.97" u="1"/>
        <n v="1360200" u="1"/>
        <n v="94915" u="1"/>
        <n v="201500" u="1"/>
        <n v="4855200" u="1"/>
        <n v="2856000" u="1"/>
        <n v="4844400" u="1"/>
        <n v="13132683" u="1"/>
        <n v="2688400" u="1"/>
        <n v="2057120" u="1"/>
        <n v="3138720" u="1"/>
        <n v="479099.98" u="1"/>
        <n v="832000" u="1"/>
        <n v="497900" u="1"/>
        <n v="171000" u="1"/>
        <n v="188200" u="1"/>
        <n v="362800" u="1"/>
        <n v="173499.97" u="1"/>
        <n v="133000" u="1"/>
        <n v="228400" u="1"/>
        <n v="338250" u="1"/>
        <n v="2332370" u="1"/>
        <n v="731240" u="1"/>
        <n v="155600" u="1"/>
        <n v="186550" u="1"/>
        <n v="891320" u="1"/>
        <n v="276750" u="1"/>
        <n v="276640" u="1"/>
        <n v="181960" u="1"/>
        <n v="120640" u="1"/>
        <n v="6133620" u="1"/>
        <n v="315810" u="1"/>
        <n v="5855240" u="1"/>
        <n v="659920" u="1"/>
        <n v="683620" u="1"/>
        <n v="392590" u="1"/>
        <n v="112320" u="1"/>
        <n v="196550" u="1"/>
        <n v="384700" u="1"/>
        <n v="258300" u="1"/>
        <n v="263360" u="1"/>
        <n v="396920" u="1"/>
        <n v="315700" u="1"/>
        <n v="261280" u="1"/>
        <n v="257630" u="1"/>
        <n v="850820" u="1"/>
        <n v="606920" u="1"/>
        <n v="440360" u="1"/>
        <n v="2395890" u="1"/>
        <n v="210490" u="1"/>
        <n v="617190" u="1"/>
        <n v="778570" u="1"/>
        <n v="5802040" u="1"/>
        <n v="217800" u="1"/>
        <n v="1792960" u="1"/>
        <n v="189280" u="1"/>
        <n v="1631760" u="1"/>
        <n v="259349.97" u="1"/>
        <n v="158650" u="1"/>
        <n v="53399.99" u="1"/>
        <n v="503000" u="1"/>
        <n v="255549.98" u="1"/>
        <n v="2429740" u="1"/>
        <n v="332200" u="1"/>
        <n v="255599.99" u="1"/>
        <n v="2328310" u="1"/>
        <n v="3873740" u="1"/>
        <n v="1162800" u="1"/>
        <n v="463200" u="1"/>
        <n v="8516725" u="1"/>
        <n v="1668300" u="1"/>
        <n v="1448700" u="1"/>
        <n v="437450" u="1"/>
        <n v="421200" u="1"/>
        <n v="310900" u="1"/>
        <n v="1861300" u="1"/>
        <n v="2428370" u="1"/>
        <n v="4744250" u="1"/>
        <n v="1155000" u="1"/>
        <n v="1734000" u="1"/>
        <n v="310400" u="1"/>
        <n v="401500" u="1"/>
        <n v="908750" u="1"/>
        <n v="2681600" u="1"/>
        <n v="793800" u="1"/>
        <n v="2280050" u="1"/>
        <n v="1228500" u="1"/>
        <n v="1673450" u="1"/>
        <n v="1149100" u="1"/>
        <n v="2131650" u="1"/>
        <n v="3636950" u="1"/>
        <n v="4183620" u="1"/>
        <n v="233200" u="1"/>
        <n v="951300" u="1"/>
        <n v="251300" u="1"/>
        <n v="412300" u="1"/>
        <n v="795200" u="1"/>
        <n v="428200" u="1"/>
        <n v="93199.99" u="1"/>
        <n v="39040" u="1"/>
        <n v="613950" u="1"/>
        <n v="1510000" u="1"/>
        <n v="2014340" u="1"/>
        <n v="326560" u="1"/>
        <n v="1559830" u="1"/>
        <n v="3194740" u="1"/>
        <n v="567940" u="1"/>
        <n v="1798410" u="1"/>
        <n v="3853520" u="1"/>
        <n v="817600" u="1"/>
        <n v="1475270" u="1"/>
        <n v="784600" u="1"/>
        <n v="428250" u="1"/>
        <n v="10341875" u="1"/>
        <n v="818300" u="1"/>
        <n v="13898520" u="1"/>
        <n v="13102560" u="1"/>
        <n v="1392000" u="1"/>
        <n v="4727300" u="1"/>
        <n v="2274850" u="1"/>
        <n v="2348700" u="1"/>
        <n v="407999.99" u="1"/>
        <n v="2324400" u="1"/>
        <n v="1969200" u="1"/>
        <n v="3246150" u="1"/>
        <n v="397149.93" u="1"/>
        <n v="258750" u="1"/>
        <n v="4990466" u="1"/>
        <n v="216800" u="1"/>
        <n v="693000" u="1"/>
        <n v="4073250" u="1"/>
        <n v="64000" u="1"/>
        <n v="3666000" u="1"/>
        <n v="1439700" u="1"/>
        <n v="1446700" u="1"/>
        <n v="1591000" u="1"/>
        <n v="1444800" u="1"/>
        <n v="2298278" u="1"/>
        <n v="624000" u="1"/>
        <n v="410000" u="1"/>
        <n v="7237700" u="1"/>
        <n v="797300" u="1"/>
        <n v="487199.99" u="1"/>
        <n v="763315" u="1"/>
        <n v="771100" u="1"/>
        <n v="336500" u="1"/>
        <n v="1089900" u="1"/>
        <n v="1127000" u="1"/>
        <n v="205600" u="1"/>
        <n v="2195650" u="1"/>
        <n v="927300" u="1"/>
        <n v="443200" u="1"/>
        <n v="978650" u="1"/>
        <n v="6835005" u="1"/>
        <n v="1032150" u="1"/>
        <n v="6326150" u="1"/>
        <n v="508950" u="1"/>
        <n v="442950" u="1"/>
        <n v="706000" u="1"/>
        <n v="4085000" u="1"/>
        <n v="4400000" u="1"/>
        <n v="2593640" u="1"/>
        <n v="3751975" u="1"/>
        <n v="761524" u="1"/>
        <n v="910475" u="1"/>
        <n v="172038" u="1"/>
        <n v="442200" u="1"/>
        <n v="2486400" u="1"/>
        <n v="2892000" u="1"/>
        <n v="2923200" u="1"/>
        <n v="6278480" u="1"/>
        <n v="798200" u="1"/>
        <n v="2852180" u="1"/>
        <n v="373570" u="1"/>
        <n v="818425" u="1"/>
        <n v="7428000" u="1"/>
        <n v="91180" u="1"/>
        <n v="277400" u="1"/>
        <n v="115560" u="1"/>
        <n v="368680" u="1"/>
        <n v="209520" u="1"/>
        <n v="231720" u="1"/>
        <n v="230680" u="1"/>
        <n v="189520" u="1"/>
        <n v="262800" u="1"/>
        <n v="2402410" u="1"/>
        <n v="815795" u="1"/>
        <n v="1692000" u="1"/>
        <n v="1240720" u="1"/>
        <n v="1626560" u="1"/>
        <n v="1314000" u="1"/>
        <n v="976950" u="1"/>
        <n v="388400" u="1"/>
        <n v="4653000" u="1"/>
        <n v="365600" u="1"/>
        <n v="1450636" u="1"/>
        <n v="1079400" u="1"/>
        <n v="2275900" u="1"/>
        <n v="2237550" u="1"/>
        <n v="779900" u="1"/>
        <n v="896100" u="1"/>
        <n v="2351350" u="1"/>
        <n v="5717300" u="1"/>
        <n v="1014100" u="1"/>
        <n v="452600" u="1"/>
        <n v="1439150" u="1"/>
        <n v="66560" u="1"/>
        <n v="531440" u="1"/>
        <n v="339400" u="1"/>
        <n v="1238200" u="1"/>
        <n v="1651940" u="1"/>
        <n v="2423070" u="1"/>
        <n v="1799920" u="1"/>
        <n v="668910" u="1"/>
        <n v="1402790" u="1"/>
        <n v="2870360" u="1"/>
        <n v="966400" u="1"/>
        <n v="656899.97" u="1"/>
        <n v="70150" u="1"/>
        <n v="13299120" u="1"/>
        <n v="13041000" u="1"/>
        <n v="13397400" u="1"/>
        <n v="13158720" u="1"/>
        <n v="13471920" u="1"/>
        <n v="13156560" u="1"/>
        <n v="394400" u="1"/>
        <n v="1333200" u="1"/>
        <n v="1755600" u="1"/>
        <n v="3512600" u="1"/>
        <n v="4495000" u="1"/>
        <n v="2604500" u="1"/>
        <n v="2162800" u="1"/>
        <n v="3593800" u="1"/>
        <n v="121445" u="1"/>
        <n v="227000" u="1"/>
        <n v="115520" u="1"/>
        <n v="1092500" u="1"/>
        <n v="3902074" u="1"/>
        <n v="3405000" u="1"/>
        <n v="4956485" u="1"/>
        <n v="2691520" u="1"/>
        <n v="2410560" u="1"/>
        <n v="2227500" u="1"/>
        <n v="1955300" u="1"/>
        <n v="197500" u="1"/>
        <n v="5260280" u="1"/>
        <n v="4866460" u="1"/>
        <n v="665550" u="1"/>
        <n v="236300" u="1"/>
        <n v="199400" u="1"/>
        <n v="139650" u="1"/>
        <n v="761100" u="1"/>
        <n v="1189399.97" u="1"/>
        <n v="1779750.01" u="1"/>
        <n v="402349.97" u="1"/>
        <n v="2462530" u="1"/>
        <n v="5359560" u="1"/>
        <n v="4626850" u="1"/>
        <n v="1290375" u="1"/>
        <n v="1225400" u="1"/>
        <n v="1337600" u="1"/>
        <n v="201800" u="1"/>
        <n v="169500" u="1"/>
        <n v="223500" u="1"/>
        <n v="656000" u="1"/>
        <n v="3684200" u="1"/>
        <n v="1063750" u="1"/>
        <n v="1570800" u="1"/>
        <n v="3143300" u="1"/>
        <n v="241875" u="1"/>
        <n v="4500000" u="1"/>
        <n v="826525" u="1"/>
        <n v="637600" u="1"/>
        <n v="1175200" u="1"/>
        <n v="24520" u="1"/>
        <n v="23090" u="1"/>
        <n v="6370" u="1"/>
        <n v="10560" u="1"/>
        <n v="9950" u="1"/>
        <n v="2810" u="1"/>
        <n v="107707" u="1"/>
        <n v="12390" u="1"/>
        <n v="11920" u="1"/>
        <n v="24160" u="1"/>
        <n v="19350" u="1"/>
        <n v="18110" u="1"/>
        <n v="9720" u="1"/>
        <n v="122234" u="1"/>
        <n v="29170" u="1"/>
        <n v="675260" u="1"/>
        <n v="1077550" u="1"/>
        <n v="390000" u="1"/>
        <n v="1316750" u="1"/>
        <n v="543000" u="1"/>
        <n v="618450" u="1"/>
        <n v="1276600" u="1"/>
        <n v="1267650" u="1"/>
        <n v="457800" u="1"/>
        <n v="538300" u="1"/>
        <n v="1108325" u="1"/>
        <n v="5735900" u="1"/>
        <n v="264375" u="1"/>
        <n v="1331350" u="1"/>
        <n v="2179100" u="1"/>
        <n v="5067900" u="1"/>
        <n v="3273950" u="1"/>
        <n v="968000" u="1"/>
        <n v="245550" u="1"/>
        <n v="2334460" u="1"/>
        <n v="81120" u="1"/>
        <n v="1734990" u="1"/>
        <n v="273660" u="1"/>
        <n v="1180820" u="1"/>
        <n v="3919960" u="1"/>
        <n v="490200" u="1"/>
        <n v="2267700" u="1"/>
        <n v="12885480" u="1"/>
        <n v="13320720" u="1"/>
        <n v="13212720" u="1"/>
        <n v="13300200" u="1"/>
        <n v="13352040" u="1"/>
        <n v="13535640" u="1"/>
        <n v="1291404" u="1"/>
        <n v="2283700" u="1"/>
        <n v="273600" u="1"/>
        <n v="256199.97" u="1"/>
        <n v="1806750" u="1"/>
        <n v="3827100" u="1"/>
        <n v="3512450" u="1"/>
        <n v="2084700" u="1"/>
        <n v="344300" u="1"/>
        <n v="312500" u="1"/>
        <n v="3564350" u="1"/>
        <n v="3177200" u="1"/>
        <n v="195300" u="1"/>
        <n v="1435600" u="1"/>
        <n v="1766500" u="1"/>
        <n v="1380100" u="1"/>
        <n v="833800" u="1"/>
        <n v="2557050" u="1"/>
        <n v="5542600" u="1"/>
        <n v="3201085" u="1"/>
        <n v="1220900" u="1"/>
        <n v="4258000" u="1"/>
        <n v="592550" u="1"/>
        <n v="4127500" u="1"/>
        <n v="660500" u="1"/>
        <n v="1953600" u="1"/>
        <n v="2701850" u="1"/>
        <n v="1141000" u="1"/>
        <n v="50" u="1"/>
        <n v="391600" u="1"/>
        <n v="964300" u="1"/>
        <n v="417800" u="1"/>
        <n v="133930" u="1"/>
        <n v="7902750" u="1"/>
        <n v="1232800" u="1"/>
        <n v="3181250" u="1"/>
        <n v="672000" u="1"/>
        <n v="625800" u="1"/>
        <n v="3468210" u="1"/>
        <n v="2327600" u="1"/>
        <n v="741300" u="1"/>
        <n v="6843405" u="1"/>
        <n v="3203900" u="1"/>
        <n v="5878050" u="1"/>
        <n v="1597050" u="1"/>
        <n v="6353450" u="1"/>
        <n v="156375" u="1"/>
        <n v="397000" u="1"/>
        <n v="719350" u="1"/>
        <n v="1041199.98" u="1"/>
        <n v="3425000" u="1"/>
        <n v="3255000" u="1"/>
        <n v="7390000" u="1"/>
        <n v="3003800" u="1"/>
        <n v="504400" u="1"/>
        <n v="36400" u="1"/>
        <n v="562400" u="1"/>
        <n v="1594200" u="1"/>
        <n v="783800" u="1"/>
        <n v="497575.04" u="1"/>
        <n v="196300" u="1"/>
        <n v="93600" u="1"/>
        <n v="462720" u="1"/>
        <n v="548765" u="1"/>
        <n v="176480" u="1"/>
        <n v="3789600" u="1"/>
        <n v="5001360" u="1"/>
        <n v="6312800" u="1"/>
        <n v="469999.98" u="1"/>
        <n v="115900" u="1"/>
        <n v="240400" u="1"/>
        <n v="642050" u="1"/>
        <n v="323000" u="1"/>
        <n v="188600" u="1"/>
        <n v="556200" u="1"/>
        <n v="433820" u="1"/>
        <n v="261480" u="1"/>
        <n v="403930" u="1"/>
        <n v="334150" u="1"/>
        <n v="902325" u="1"/>
        <n v="219220" u="1"/>
        <n v="243610" u="1"/>
        <n v="216640" u="1"/>
        <n v="191675" u="1"/>
        <n v="6027920" u="1"/>
        <n v="424940" u="1"/>
        <n v="516840" u="1"/>
        <n v="191240" u="1"/>
        <n v="85075" u="1"/>
        <n v="251775" u="1"/>
        <n v="491200" u="1"/>
        <n v="305140" u="1"/>
        <n v="6172880" u="1"/>
        <n v="943760" u="1"/>
        <n v="753880" u="1"/>
        <n v="1159960" u="1"/>
        <n v="864800" u="1"/>
        <n v="759520" u="1"/>
        <n v="1466400" u="1"/>
        <n v="1383680" u="1"/>
        <n v="1683540" u="1"/>
        <n v="1354700" u="1"/>
        <n v="1225500" u="1"/>
        <n v="861120" u="1"/>
        <n v="2139280" u="1"/>
        <n v="1057200" u="1"/>
        <n v="1020000" u="1"/>
        <n v="1525925" u="1"/>
        <n v="4220560" u="1"/>
        <n v="252549.98" u="1"/>
        <n v="194800" u="1"/>
        <n v="233400" u="1"/>
        <n v="3328800" u="1"/>
        <n v="424200" u="1"/>
        <n v="2419495" u="1"/>
        <n v="4130000" u="1"/>
        <n v="1892999.98" u="1"/>
        <n v="907380" u="1"/>
        <n v="65300" u="1"/>
        <n v="1393399.97" u="1"/>
        <n v="1156699.99" u="1"/>
        <n v="2760850" u="1"/>
        <n v="364250" u="1"/>
        <n v="242650" u="1"/>
        <n v="150700" u="1"/>
        <n v="4042350" u="1"/>
        <n v="1629300" u="1"/>
        <n v="2774620" u="1"/>
        <n v="1134900" u="1"/>
        <n v="1515400" u="1"/>
        <n v="449550" u="1"/>
        <n v="1514000" u="1"/>
        <n v="235750" u="1"/>
        <n v="412250" u="1"/>
        <n v="500050" u="1"/>
        <n v="270352" u="1"/>
        <n v="131250" u="1"/>
        <n v="2138850" u="1"/>
        <n v="2331000" u="1"/>
        <n v="1537900" u="1"/>
        <n v="1776750" u="1"/>
        <n v="1549000" u="1"/>
        <n v="139999.94" u="1"/>
        <n v="597880" u="1"/>
        <n v="1618950" u="1"/>
        <n v="827750" u="1"/>
        <n v="3451825" u="1"/>
        <n v="3018750" u="1"/>
        <n v="580100.01" u="1"/>
        <n v="369942" u="1"/>
        <n v="1284150" u="1"/>
        <n v="305600" u="1"/>
        <n v="1528980" u="1"/>
        <n v="3249236" u="1"/>
        <n v="1482450" u="1"/>
        <n v="199100" u="1"/>
        <n v="824550" u="1"/>
        <n v="126750" u="1"/>
        <n v="603200" u="1"/>
        <n v="2916400" u="1"/>
        <n v="483000" u="1"/>
        <n v="1407950" u="1"/>
        <n v="1634150" u="1"/>
        <n v="373750" u="1"/>
        <n v="1586600" u="1"/>
        <n v="1801250" u="1"/>
        <n v="959300" u="1"/>
        <n v="1813575" u="1"/>
        <n v="345650" u="1"/>
        <n v="410050" u="1"/>
        <n v="601725" u="1"/>
        <n v="941000" u="1"/>
        <n v="1255250" u="1"/>
        <n v="1319650" u="1"/>
        <n v="926475" u="1"/>
        <n v="890600" u="1"/>
        <n v="462300" u="1"/>
        <n v="4105300" u="1"/>
        <n v="6282000" u="1"/>
        <n v="3394950" u="1"/>
        <n v="2391800" u="1"/>
        <n v="3645100" u="1"/>
        <n v="4401600" u="1"/>
        <n v="1027200" u="1"/>
        <n v="532000" u="1"/>
        <n v="96299.99" u="1"/>
        <n v="646488" u="1"/>
        <n v="2073240" u="1"/>
        <n v="501550" u="1"/>
        <n v="2666660" u="1"/>
        <n v="1058230" u="1"/>
        <n v="2609280" u="1"/>
        <n v="1328800" u="1"/>
        <n v="1603620" u="1"/>
        <n v="196650" u="1"/>
        <n v="362760" u="1"/>
        <n v="500775" u="1"/>
        <n v="1431250" u="1"/>
        <n v="736700" u="1"/>
        <n v="294350" u="1"/>
        <n v="772450" u="1"/>
        <n v="1577000" u="1"/>
        <n v="693700" u="1"/>
        <n v="613800" u="1"/>
        <n v="14813280" u="1"/>
        <n v="13219200" u="1"/>
        <n v="13247280" u="1"/>
        <n v="13309920" u="1"/>
        <n v="16000000" u="1"/>
        <n v="1176000" u="1"/>
        <n v="525000" u="1"/>
        <n v="3552725" u="1"/>
        <n v="1461900" u="1"/>
        <n v="2522800" u="1"/>
        <n v="1906050" u="1"/>
        <n v="1889500" u="1"/>
        <n v="566400" u="1"/>
        <n v="4318625" u="1"/>
        <n v="768300" u="1"/>
        <n v="152800" u="1"/>
        <n v="80650" u="1"/>
        <n v="196900" u="1"/>
        <n v="1208900" u="1"/>
        <n v="1938400" u="1"/>
        <n v="1457800" u="1"/>
        <n v="1346800" u="1"/>
        <n v="2629100" u="1"/>
        <n v="4502400" u="1"/>
        <n v="6969200" u="1"/>
        <n v="6347600" u="1"/>
        <n v="1223040" u="1"/>
        <n v="3228095" u="1"/>
        <n v="5370000" u="1"/>
        <n v="1246400" u="1"/>
        <n v="6234000" u="1"/>
        <n v="193600" u="1"/>
        <n v="9718500" u="1"/>
        <n v="1143725" u="1"/>
        <n v="1653200" u="1"/>
        <n v="918500" u="1"/>
        <n v="374400" u="1"/>
        <n v="267900" u="1"/>
        <n v="1323200" u="1"/>
        <n v="890200" u="1"/>
        <n v="570600" u="1"/>
        <n v="3200" u="1"/>
        <n v="534750" u="1"/>
        <n v="264600" u="1"/>
        <n v="652400" u="1"/>
        <n v="64575" u="1"/>
        <n v="133075" u="1"/>
        <n v="6298950" u="1"/>
        <n v="6291450" u="1"/>
        <n v="843600" u="1"/>
        <n v="688500" u="1"/>
        <n v="2496200" u="1"/>
        <n v="610400" u="1"/>
        <n v="2331500" u="1"/>
        <n v="746100" u="1"/>
        <n v="1234200" u="1"/>
        <n v="1358000" u="1"/>
        <n v="1465150" u="1"/>
        <n v="572600" u="1"/>
        <n v="1789700" u="1"/>
        <n v="1671200" u="1"/>
        <n v="994000" u="1"/>
        <n v="298200" u="1"/>
        <n v="961400" u="1"/>
        <n v="1002400" u="1"/>
        <n v="812000" u="1"/>
        <n v="1425800" u="1"/>
        <n v="1448750" u="1"/>
        <n v="651000" u="1"/>
        <n v="6208800" u="1"/>
        <n v="392925" u="1"/>
        <n v="5732775" u="1"/>
        <n v="3215550" u="1"/>
        <n v="1227525" u="1"/>
        <n v="1235650" u="1"/>
        <n v="802349.98" u="1"/>
        <n v="980499.98" u="1"/>
        <n v="723350" u="1"/>
        <n v="5760000" u="1"/>
        <n v="1755000" u="1"/>
        <n v="4065000" u="1"/>
        <n v="4740000" u="1"/>
        <n v="1561750" u="1"/>
        <n v="303500" u="1"/>
        <n v="318450" u="1"/>
        <n v="1591050" u="1"/>
        <n v="1361780" u="1"/>
        <n v="484100" u="1"/>
        <n v="210000.01" u="1"/>
        <n v="145200" u="1"/>
        <n v="1116220" u="1"/>
        <n v="2928000" u="1"/>
        <n v="15851940" u="1"/>
        <n v="4370080" u="1"/>
        <n v="4262960" u="1"/>
        <n v="15953490" u="1"/>
        <n v="5007600" u="1"/>
        <n v="1240200" u="1"/>
        <n v="409800" u="1"/>
        <n v="734000" u="1"/>
        <n v="859350" u="1"/>
        <n v="81200" u="1"/>
        <n v="153400" u="1"/>
        <n v="48250" u="1"/>
        <n v="370600" u="1"/>
        <n v="1936200" u="1"/>
        <n v="645750" u="1"/>
        <n v="1027160" u="1"/>
        <n v="109480" u="1"/>
        <n v="157650" u="1"/>
        <n v="192700" u="1"/>
        <n v="654980" u="1"/>
        <n v="1057110" u="1"/>
        <n v="42500" u="1"/>
        <n v="181425" u="1"/>
        <n v="613360" u="1"/>
        <n v="264960" u="1"/>
        <n v="1810605" u="1"/>
        <n v="668680" u="1"/>
        <n v="693500" u="1"/>
        <n v="292000" u="1"/>
        <n v="45500" u="1"/>
        <n v="5437350" u="1"/>
        <n v="318980" u="1"/>
        <n v="146760" u="1"/>
        <n v="575280" u="1"/>
        <n v="2385800" u="1"/>
        <n v="7509090" u="1"/>
        <n v="321480" u="1"/>
        <n v="612880" u="1"/>
        <n v="940000" u="1"/>
        <n v="1415440" u="1"/>
        <n v="241000" u="1"/>
        <n v="2001985" u="1"/>
        <n v="967350" u="1"/>
        <n v="1055000" u="1"/>
        <n v="4875080" u="1"/>
        <n v="446150" u="1"/>
        <n v="1812225" u="1"/>
        <n v="86950" u="1"/>
        <n v="641500" u="1"/>
        <n v="70500" u="1"/>
        <n v="1883950" u="1"/>
        <n v="252550" u="1"/>
        <n v="1893000" u="1"/>
        <n v="1393400" u="1"/>
        <n v="1156700" u="1"/>
        <n v="1189400" u="1"/>
        <n v="1779750" u="1"/>
        <n v="402350" u="1"/>
        <n v="259350" u="1"/>
        <n v="255550" u="1"/>
        <n v="255600" u="1"/>
        <n v="1979250" u="1"/>
        <n v="9721150" u="1"/>
        <n v="1418175" u="1"/>
        <n v="760000" u="1"/>
        <n v="941600" u="1"/>
        <n v="296650" u="1"/>
        <n v="2435850" u="1"/>
        <n v="261400" u="1"/>
        <n v="450100" u="1"/>
        <n v="580100" u="1"/>
        <n v="704550" u="1"/>
        <n v="1167800" u="1"/>
        <n v="384000" u="1"/>
        <n v="163900" u="1"/>
        <n v="1415200" u="1"/>
        <n v="1454750" u="1"/>
        <n v="1438650" u="1"/>
        <n v="2277085" u="1"/>
        <n v="838350" u="1"/>
        <n v="969650" u="1"/>
        <n v="1713875" u="1"/>
        <n v="1593000" u="1"/>
        <n v="242000" u="1"/>
        <n v="855750" u="1"/>
        <n v="4271400" u="1"/>
        <n v="124530" u="1"/>
        <n v="5278800" u="1"/>
        <n v="3493950" u="1"/>
        <n v="613650" u="1"/>
        <n v="86800" u="1"/>
        <n v="96300" u="1"/>
        <n v="93200" u="1"/>
        <n v="810520" u="1"/>
        <n v="550420" u="1"/>
        <n v="607020" u="1"/>
        <n v="1306150" u="1"/>
        <n v="623420" u="1"/>
        <n v="1271420" u="1"/>
        <n v="483260" u="1"/>
        <n v="1069080" u="1"/>
        <n v="279240" u="1"/>
        <n v="439500" u="1"/>
        <n v="14670720" u="1"/>
        <n v="14646960" u="1"/>
        <n v="14598360" u="1"/>
        <n v="13748400" u="1"/>
        <n v="15201000" u="1"/>
        <n v="4349700" u="1"/>
        <n v="4835493" u="1"/>
        <n v="182000" u="1"/>
        <n v="303100" u="1"/>
        <n v="1686600" u="1"/>
        <n v="1058200" u="1"/>
        <n v="1398600" u="1"/>
        <n v="1269100" u="1"/>
        <n v="6059200" u="1"/>
        <n v="16439" u="1"/>
        <n v="1531920" u="1"/>
        <n v="2178000" u="1"/>
        <n v="2197500" u="1"/>
        <n v="1191300" u="1"/>
        <n v="342540" u="1"/>
        <n v="2492000" u="1"/>
        <n v="1550900" u="1"/>
        <n v="203300" u="1"/>
        <n v="261300" u="1"/>
        <n v="1381450" u="1"/>
        <n v="2833400" u="1"/>
        <n v="2065250" u="1"/>
        <n v="692150" u="1"/>
        <n v="917100" u="1"/>
        <n v="489350" u="1"/>
        <n v="802350" u="1"/>
        <n v="980500" u="1"/>
        <n v="1041200" u="1"/>
        <n v="2610000" u="1"/>
        <n v="4310000" u="1"/>
        <n v="3955000" u="1"/>
        <n v="3788200" u="1"/>
        <n v="2291850" u="1"/>
        <n v="4518275" u="1"/>
        <n v="1008300" u="1"/>
        <n v="548000" u="1"/>
        <n v="154980" u="1"/>
        <n v="3045600" u="1"/>
        <n v="14581080" u="1"/>
        <n v="712080" u="1"/>
        <n v="4275440" u="1"/>
        <n v="284350" u="1"/>
        <n v="712950" u="1"/>
        <n v="439050" u="1"/>
        <n v="93100" u="1"/>
        <n v="70400" u="1"/>
        <n v="194400" u="1"/>
        <n v="226800" u="1"/>
        <n v="150100" u="1"/>
        <n v="118750" u="1"/>
        <n v="218100" u="1"/>
        <n v="496000" u="1"/>
        <n v="433675" u="1"/>
        <n v="547080" u="1"/>
        <n v="182600" u="1"/>
        <n v="271700" u="1"/>
        <n v="39466" u="1"/>
        <n v="1248000" u="1"/>
        <n v="251068" u="1"/>
        <n v="1865400" u="1"/>
        <n v="2142370" u="1"/>
        <n v="959500" u="1"/>
        <n v="208100" u="1"/>
        <n v="70350" u="1"/>
        <n v="4885100" u="1"/>
        <n v="237400" u="1"/>
        <n v="956100" u="1"/>
        <n v="6175800" u="1"/>
        <n v="14156300" u="1"/>
        <n v="5219925" u="1"/>
        <n v="674000" u="1"/>
        <n v="229900" u="1"/>
        <n v="190750" u="1"/>
        <n v="183340" u="1"/>
        <n v="411600" u="1"/>
        <n v="165250" u="1"/>
        <n v="164250" u="1"/>
        <n v="346620" u="1"/>
        <n v="1197900" u="1"/>
        <n v="6269250" u="1"/>
        <n v="530905" u="1"/>
        <n v="395550" u="1"/>
        <n v="89000" u="1"/>
        <n v="68830" u="1"/>
        <n v="53650" u="1"/>
        <n v="26940" u="1"/>
        <n v="5120" u="1"/>
        <n v="7290" u="1"/>
        <n v="25090" u="1"/>
        <n v="21760" u="1"/>
        <n v="15270" u="1"/>
        <n v="39540" u="1"/>
        <n v="1884083" u="1"/>
        <n v="2064720" u="1"/>
        <n v="3281050" u="1"/>
        <n v="913100" u="1"/>
        <n v="680100" u="1"/>
        <n v="1884850" u="1"/>
        <n v="803600" u="1"/>
        <n v="970550" u="1"/>
        <n v="2923550" u="1"/>
        <n v="52900" u="1"/>
        <n v="2287350" u="1"/>
        <n v="681350" u="1"/>
        <n v="688135" u="1"/>
        <n v="695330" u="1"/>
        <n v="330810" u="1"/>
        <n v="199500" u="1"/>
        <n v="374320" u="1"/>
        <n v="12150860" u="1"/>
        <n v="394470" u="1"/>
        <n v="171200" u="1"/>
        <n v="1257150" u="1"/>
        <n v="1450350" u="1"/>
        <n v="909700" u="1"/>
        <n v="5205360" u="1"/>
        <n v="1358350" u="1"/>
        <n v="185900" u="1"/>
        <n v="2061100" u="1"/>
        <n v="180550" u="1"/>
        <n v="507600" u="1"/>
        <n v="1489600" u="1"/>
        <n v="876700" u="1"/>
        <n v="57900" u="1"/>
        <n v="640200" u="1"/>
        <n v="114900" u="1"/>
        <n v="157700" u="1"/>
        <n v="1230600" u="1"/>
        <n v="574200" u="1"/>
        <n v="178100" u="1"/>
        <n v="112970" u="1"/>
        <n v="118760" u="1"/>
        <n v="391500" u="1"/>
        <n v="383400" u="1"/>
        <n v="506800" u="1"/>
        <n v="1716400" u="1"/>
        <n v="1484000" u="1"/>
        <n v="1650000" u="1"/>
        <n v="652620" u="1"/>
        <n v="422500" u="1"/>
        <n v="729300" u="1"/>
        <n v="129600" u="1"/>
        <n v="1286700" u="1"/>
        <n v="999600" u="1"/>
        <n v="1401400" u="1"/>
        <n v="10815120" u="1"/>
        <n v="15230160" u="1"/>
        <n v="14077800" u="1"/>
        <n v="12909240" u="1"/>
        <n v="15206400" u="1"/>
        <n v="12263400" u="1"/>
        <n v="8737200" u="1"/>
        <n v="12526920" u="1"/>
        <n v="1260975" u="1"/>
        <n v="1979900" u="1"/>
        <n v="1719850" u="1"/>
        <n v="170040" u="1"/>
        <n v="168150" u="1"/>
        <n v="380850" u="1"/>
        <n v="306700" u="1"/>
        <n v="1329950" u="1"/>
        <n v="3083200" u="1"/>
        <n v="76440" u="1"/>
        <n v="136800" u="1"/>
        <n v="1053000" u="1"/>
        <n v="553500" u="1"/>
        <n v="905250" u="1"/>
        <n v="149150" u="1"/>
        <n v="141550" u="1"/>
        <n v="1548983" u="1"/>
        <n v="1738500" u="1"/>
        <n v="902000" u="1"/>
        <n v="1154400" u="1"/>
        <n v="1535500" u="1"/>
        <n v="4213350" u="1"/>
        <n v="3973675" u="1"/>
        <n v="1256425" u="1"/>
        <n v="3404575" u="1"/>
        <n v="880000" u="1"/>
        <n v="5364000" u="1"/>
        <n v="5176375" u="1"/>
        <n v="3525900" u="1"/>
        <n v="1016765" u="1"/>
        <n v="1066050" u="1"/>
        <n v="2123650" u="1"/>
        <n v="272500" u="1"/>
        <n v="382800" u="1"/>
        <n v="350200" u="1"/>
        <n v="733600" u="1"/>
        <n v="73150" u="1"/>
        <n v="165510" u="1"/>
        <n v="11113200" u="1"/>
        <n v="404300" u="1"/>
        <n v="947600" u="1"/>
        <n v="1833450" u="1"/>
        <n v="690650" u="1"/>
        <n v="521100" u="1"/>
        <n v="2183000" u="1"/>
        <n v="1304370" u="1"/>
        <n v="2255000" u="1"/>
        <n v="2939300" u="1"/>
        <n v="3597300" u="1"/>
        <n v="382500" u="1"/>
        <n v="5134085" u="1"/>
        <n v="1967360" u="1"/>
        <n v="2679600" u="1"/>
        <n v="106750" u="1"/>
        <n v="604600" u="1"/>
        <n v="2259087" u="1"/>
        <n v="5420550" u="1"/>
        <n v="1406500" u="1"/>
        <n v="266250" u="1"/>
        <n v="808600" u="1"/>
        <n v="4546300" u="1"/>
        <n v="15300480" u="1"/>
        <n v="2704895" u="1"/>
        <n v="1574880" u="1"/>
        <n v="527050" u="1"/>
        <n v="223440" u="1"/>
        <n v="5668900" u="1"/>
        <n v="669150" u="1"/>
        <n v="619650" u="1"/>
        <n v="183600" u="1"/>
        <n v="677400" u="1"/>
        <n v="98800" u="1"/>
        <n v="591900" u="1"/>
        <n v="149300" u="1"/>
        <n v="524400" u="1"/>
        <n v="146200" u="1"/>
        <n v="499400" u="1"/>
        <n v="684400" u="1"/>
        <n v="6138000" u="1"/>
        <n v="228900" u="1"/>
        <n v="1208475" u="1"/>
        <n v="4004350" u="1"/>
        <n v="553700" u="1"/>
        <n v="9544000" u="1"/>
        <n v="2572000" u="1"/>
        <n v="2273450" u="1"/>
        <n v="1371500" u="1"/>
        <n v="425200" u="1"/>
        <n v="216400" u="1"/>
        <n v="259700" u="1"/>
        <n v="758750" u="1"/>
        <n v="1415775" u="1"/>
        <n v="1026625" u="1"/>
        <n v="398250" u="1"/>
        <n v="829325" u="1"/>
        <n v="605700" u="1"/>
        <n v="1504190" u="1"/>
        <n v="1680045" u="1"/>
        <n v="1355400" u="1"/>
        <n v="1857250" u="1"/>
        <n v="2372050" u="1"/>
        <n v="1341400" u="1"/>
        <n v="7419500" u="1"/>
        <n v="15348650" u="1"/>
        <n v="1356450" u="1"/>
        <n v="728650" u="1"/>
        <n v="299300" u="1"/>
        <n v="2628500" u="1"/>
        <n v="241850" u="1"/>
        <n v="6434350" u="1"/>
        <n v="1915100" u="1"/>
        <n v="12688920" u="1"/>
        <n v="323450" u="1"/>
        <n v="334175" u="1"/>
        <n v="28500" u="1"/>
        <n v="49400" u="1"/>
        <n v="1560600" u="1"/>
        <n v="1132000" u="1"/>
        <n v="1270950" u="1"/>
        <n v="4526825" u="1"/>
        <n v="3369200" u="1"/>
        <n v="6753650" u="1"/>
        <n v="3144000" u="1"/>
        <n v="8760500" u="1"/>
        <n v="1600100" u="1"/>
        <n v="838100" u="1"/>
        <n v="645150" u="1"/>
        <n v="672150" u="1"/>
        <n v="585900" u="1"/>
        <n v="823750" u="1"/>
        <n v="1539000" u="1"/>
        <n v="1757700" u="1"/>
        <n v="234950" u="1"/>
        <n v="6912920" u="1"/>
        <n v="696800" u="1"/>
        <n v="891950" u="1"/>
        <n v="2846000" u="1"/>
        <n v="2656000" u="1"/>
        <n v="499000" u="1"/>
        <n v="795100" u="1"/>
        <n v="1020200" u="1"/>
        <n v="156992" u="1"/>
        <n v="538750" u="1"/>
        <n v="99815" u="1"/>
        <n v="459360" u="1"/>
        <n v="533500" u="1"/>
        <n v="1472640" u="1"/>
        <n v="4302935" u="1"/>
        <n v="244500" u="1"/>
        <n v="333700" u="1"/>
        <n v="176595" u="1"/>
        <n v="209500" u="1"/>
        <n v="505650" u="1"/>
        <n v="329400" u="1"/>
        <n v="86700" u="1"/>
        <n v="101840" u="1"/>
        <n v="172900" u="1"/>
        <n v="146300" u="1"/>
        <n v="2200800" u="1"/>
        <n v="526350" u="1"/>
        <n v="87400" u="1"/>
        <n v="86400" u="1"/>
        <n v="1615600" u="1"/>
        <n v="100800" u="1"/>
        <n v="154150" u="1"/>
        <n v="111600" u="1"/>
        <n v="71400" u="1"/>
        <n v="512700" u="1"/>
        <n v="611550" u="1"/>
        <n v="360250" u="1"/>
        <n v="257100" u="1"/>
        <n v="23940" u="1"/>
        <n v="5651770" u="1"/>
        <n v="115500" u="1"/>
        <n v="2864120" u="1"/>
        <n v="243800" u="1"/>
        <n v="255300" u="1"/>
        <n v="130800" u="1"/>
        <n v="250400" u="1"/>
        <n v="1710000" u="1"/>
        <n v="4941420" u="1"/>
        <n v="2337335" u="1"/>
        <n v="245050" u="1"/>
        <n v="6846900" u="1"/>
        <n v="1165300" u="1"/>
        <n v="779800" u="1"/>
        <n v="101850" u="1"/>
        <n v="1061025" u="1"/>
        <n v="1455550" u="1"/>
        <n v="360800" u="1"/>
        <n v="2434800" u="1"/>
        <n v="1638000" u="1"/>
        <n v="2046000" u="1"/>
        <n v="2209500" u="1"/>
        <n v="1181060" u="1"/>
        <n v="668800" u="1"/>
        <n v="2574800" u="1"/>
        <n v="806400" u="1"/>
        <n v="1889800" u="1"/>
        <n v="2200000" u="1"/>
        <n v="9696765" u="1"/>
        <n v="3980000" u="1"/>
        <n v="137340" u="1"/>
        <n v="4919800" u="1"/>
        <n v="560050" u="1"/>
        <n v="332400" u="1"/>
        <n v="1796200" u="1"/>
        <n v="122530" u="1"/>
        <n v="305905" u="1"/>
        <n v="862650" u="1"/>
        <n v="3619000" u="1"/>
        <n v="1084600" u="1"/>
        <n v="202650" u="1"/>
        <n v="405900" u="1"/>
        <n v="1311200" u="1"/>
        <n v="1045100" u="1"/>
        <n v="15968880" u="1"/>
        <n v="13260240" u="1"/>
        <n v="13383360" u="1"/>
        <n v="11184480" u="1"/>
      </sharedItems>
    </cacheField>
    <cacheField name="1_a_8" numFmtId="3">
      <sharedItems containsSemiMixedTypes="0" containsString="0" containsNumber="1" minValue="-401000" maxValue="140000000" count="7034">
        <n v="0"/>
        <n v="2025500"/>
        <n v="382900"/>
        <n v="1110900"/>
        <n v="410999.97"/>
        <n v="4642200"/>
        <n v="5756300"/>
        <n v="1138300"/>
        <n v="1238000"/>
        <n v="1772250"/>
        <n v="487600"/>
        <n v="150800"/>
        <n v="343300"/>
        <n v="1200000"/>
        <n v="195999.97"/>
        <n v="82899.990000000005"/>
        <n v="376300"/>
        <n v="3947700"/>
        <n v="3663900"/>
        <n v="569400"/>
        <n v="197890"/>
        <n v="180350"/>
        <n v="359800"/>
        <n v="1092000"/>
        <n v="2138400"/>
        <n v="138600"/>
        <n v="148000"/>
        <n v="3377900"/>
        <n v="5504000"/>
        <n v="3523800"/>
        <n v="3659550"/>
        <n v="10380290"/>
        <n v="4530750"/>
        <n v="1000400"/>
        <n v="71400"/>
        <n v="195000"/>
        <n v="570000"/>
        <n v="6089600"/>
        <n v="287900"/>
        <n v="90200"/>
        <n v="236400"/>
        <n v="220000"/>
        <n v="767500.04"/>
        <n v="1748749.91"/>
        <n v="212749.99"/>
        <n v="139999.97"/>
        <n v="165900"/>
        <n v="398080"/>
        <n v="447200"/>
        <n v="776150"/>
        <n v="214000"/>
        <n v="680600"/>
        <n v="24030"/>
        <n v="240"/>
        <n v="2910"/>
        <n v="2270"/>
        <n v="12310"/>
        <n v="119140"/>
        <n v="39860"/>
        <n v="9653150"/>
        <n v="227700"/>
        <n v="1229000"/>
        <n v="1549300"/>
        <n v="1447600"/>
        <n v="421260"/>
        <n v="203300"/>
        <n v="136500"/>
        <n v="960"/>
        <n v="102000"/>
        <n v="334400"/>
        <n v="1168600"/>
        <n v="5450200"/>
        <n v="687400"/>
        <n v="2825611"/>
        <n v="1646100"/>
        <n v="1372000"/>
        <n v="427200"/>
        <n v="1199899.98"/>
        <n v="1224300"/>
        <n v="145000"/>
        <n v="122000"/>
        <n v="356950"/>
        <n v="476700"/>
        <n v="516450"/>
        <n v="5439000"/>
        <n v="5259450"/>
        <n v="4128600"/>
        <n v="272600"/>
        <n v="1802800"/>
        <n v="194300"/>
        <n v="4319370"/>
        <n v="431700"/>
        <n v="2413600"/>
        <n v="2423400"/>
        <n v="766200"/>
        <n v="5132400"/>
        <n v="5779700"/>
        <n v="49975"/>
        <n v="1269800"/>
        <n v="38000"/>
        <n v="246600"/>
        <n v="1378700"/>
        <n v="99970"/>
        <n v="29409720"/>
        <n v="567200"/>
        <n v="201400"/>
        <n v="747000"/>
        <n v="2247600"/>
        <n v="1117050"/>
        <n v="972900"/>
        <n v="351900"/>
        <n v="1112200"/>
        <n v="436800"/>
        <n v="11572760"/>
        <n v="2236600"/>
        <n v="925450"/>
        <n v="2718140"/>
        <n v="758499.99"/>
        <n v="766499.99"/>
        <n v="716000"/>
        <n v="142800"/>
        <n v="925300"/>
        <n v="4350000"/>
        <n v="2995000"/>
        <n v="680000"/>
        <n v="1276499.97"/>
        <n v="684999.94"/>
        <n v="4050400"/>
        <n v="3674900"/>
        <n v="176600"/>
        <n v="3277200"/>
        <n v="1465200"/>
        <n v="135050"/>
        <n v="453200"/>
        <n v="2466800"/>
        <n v="1084199.8400000001"/>
        <n v="1255900"/>
        <n v="120800"/>
        <n v="910200"/>
        <n v="174800" u="1"/>
        <n v="624049.98" u="1"/>
        <n v="1002250" u="1"/>
        <n v="162450" u="1"/>
        <n v="733700" u="1"/>
        <n v="1187800" u="1"/>
        <n v="4435000" u="1"/>
        <n v="83600" u="1"/>
        <n v="1422899.97" u="1"/>
        <n v="1672100" u="1"/>
        <n v="13000" u="1"/>
        <n v="121100" u="1"/>
        <n v="148700" u="1"/>
        <n v="1751250" u="1"/>
        <n v="46400" u="1"/>
        <n v="5781700" u="1"/>
        <n v="752100" u="1"/>
        <n v="1372200" u="1"/>
        <n v="406200" u="1"/>
        <n v="411700" u="1"/>
        <n v="304500" u="1"/>
        <n v="1121840" u="1"/>
        <n v="610000" u="1"/>
        <n v="776699.97" u="1"/>
        <n v="313200" u="1"/>
        <n v="229950" u="1"/>
        <n v="79200" u="1"/>
        <n v="2171400" u="1"/>
        <n v="3133150" u="1"/>
        <n v="3932100" u="1"/>
        <n v="555100" u="1"/>
        <n v="3000000" u="1"/>
        <n v="515964" u="1"/>
        <n v="-600" u="1"/>
        <n v="1204000" u="1"/>
        <n v="230400" u="1"/>
        <n v="124000" u="1"/>
        <n v="386900" u="1"/>
        <n v="106400" u="1"/>
        <n v="152000" u="1"/>
        <n v="667900" u="1"/>
        <n v="79900" u="1"/>
        <n v="3115400" u="1"/>
        <n v="5632700" u="1"/>
        <n v="148100" u="1"/>
        <n v="310200" u="1"/>
        <n v="219820" u="1"/>
        <n v="1063749.97" u="1"/>
        <n v="1535999.92" u="1"/>
        <n v="425499.99" u="1"/>
        <n v="300000" u="1"/>
        <n v="301600" u="1"/>
        <n v="155400" u="1"/>
        <n v="237600" u="1"/>
        <n v="154000" u="1"/>
        <n v="641800" u="1"/>
        <n v="150000" u="1"/>
        <n v="850999.98" u="1"/>
        <n v="1701999.96" u="1"/>
        <n v="513749.95" u="1"/>
        <n v="1315430" u="1"/>
        <n v="249600" u="1"/>
        <n v="494100" u="1"/>
        <n v="7575700" u="1"/>
        <n v="305900" u="1"/>
        <n v="514100" u="1"/>
        <n v="591400" u="1"/>
        <n v="1850500" u="1"/>
        <n v="369600" u="1"/>
        <n v="535200" u="1"/>
        <n v="2856950" u="1"/>
        <n v="1254000" u="1"/>
        <n v="2986550" u="1"/>
        <n v="200000" u="1"/>
        <n v="100000" u="1"/>
        <n v="3768049.99" u="1"/>
        <n v="1020600" u="1"/>
        <n v="331600" u="1"/>
        <n v="352000" u="1"/>
        <n v="1395600" u="1"/>
        <n v="1205460" u="1"/>
        <n v="462900" u="1"/>
        <n v="3553300" u="1"/>
        <n v="380000" u="1"/>
        <n v="3692100" u="1"/>
        <n v="2595500" u="1"/>
        <n v="220600" u="1"/>
        <n v="910199.98" u="1"/>
        <n v="23699.99" u="1"/>
        <n v="750400" u="1"/>
        <n v="1283850" u="1"/>
        <n v="118500" u="1"/>
        <n v="198000" u="1"/>
        <n v="1239300" u="1"/>
        <n v="83740" u="1"/>
        <n v="179000" u="1"/>
        <n v="304400" u="1"/>
        <n v="254400" u="1"/>
        <n v="5380560" u="1"/>
        <n v="590400" u="1"/>
        <n v="78600" u="1"/>
        <n v="77999.960000000006" u="1"/>
        <n v="74436" u="1"/>
        <n v="600000" u="1"/>
        <n v="686400" u="1"/>
        <n v="140299.99" u="1"/>
        <n v="3887200" u="1"/>
        <n v="579099.94999999995" u="1"/>
        <n v="1487600" u="1"/>
        <n v="756150" u="1"/>
        <n v="167520" u="1"/>
        <n v="144900" u="1"/>
        <n v="2862270" u="1"/>
        <n v="3243500" u="1"/>
        <n v="3005350" u="1"/>
        <n v="6378700" u="1"/>
        <n v="1293400" u="1"/>
        <n v="1571800" u="1"/>
        <n v="103250" u="1"/>
        <n v="88900" u="1"/>
        <n v="1816360" u="1"/>
        <n v="2882600" u="1"/>
        <n v="7326850" u="1"/>
        <n v="3066000" u="1"/>
        <n v="274800" u="1"/>
        <n v="7141300" u="1"/>
        <n v="276450" u="1"/>
        <n v="1250550" u="1"/>
        <n v="1269600" u="1"/>
        <n v="664700" u="1"/>
        <n v="430100" u="1"/>
        <n v="2653650" u="1"/>
        <n v="687000" u="1"/>
        <n v="7027250" u="1"/>
        <n v="9993750" u="1"/>
        <n v="7187600" u="1"/>
        <n v="4249800" u="1"/>
        <n v="3801300" u="1"/>
        <n v="1130600" u="1"/>
        <n v="4181720" u="1"/>
        <n v="518500" u="1"/>
        <n v="407000" u="1"/>
        <n v="853299.99" u="1"/>
        <n v="739200" u="1"/>
        <n v="94350" u="1"/>
        <n v="810600" u="1"/>
        <n v="3573300" u="1"/>
        <n v="682100" u="1"/>
        <n v="367200" u="1"/>
        <n v="874800" u="1"/>
        <n v="649500" u="1"/>
        <n v="389000" u="1"/>
        <n v="279000" u="1"/>
        <n v="1333400" u="1"/>
        <n v="770000" u="1"/>
        <n v="79500" u="1"/>
        <n v="106000" u="1"/>
        <n v="232800" u="1"/>
        <n v="137740" u="1"/>
        <n v="92000" u="1"/>
        <n v="874000" u="1"/>
        <n v="227550" u="1"/>
        <n v="489600" u="1"/>
        <n v="294600" u="1"/>
        <n v="138450" u="1"/>
        <n v="331200" u="1"/>
        <n v="2412500" u="1"/>
        <n v="1578900" u="1"/>
        <n v="569049.99" u="1"/>
        <n v="879600" u="1"/>
        <n v="428600" u="1"/>
        <n v="1947000" u="1"/>
        <n v="5869100" u="1"/>
        <n v="501900" u="1"/>
        <n v="156400" u="1"/>
        <n v="992600" u="1"/>
        <n v="884500" u="1"/>
        <n v="568140" u="1"/>
        <n v="3233317" u="1"/>
        <n v="417600" u="1"/>
        <n v="296400" u="1"/>
        <n v="49200" u="1"/>
        <n v="755600" u="1"/>
        <n v="322000" u="1"/>
        <n v="1165750" u="1"/>
        <n v="1012990" u="1"/>
        <n v="1983150" u="1"/>
        <n v="5476800" u="1"/>
        <n v="309700" u="1"/>
        <n v="2897350" u="1"/>
        <n v="404800" u="1"/>
        <n v="128700" u="1"/>
        <n v="408200" u="1"/>
        <n v="1881500" u="1"/>
        <n v="893200" u="1"/>
        <n v="1458700" u="1"/>
        <n v="7172250" u="1"/>
        <n v="297849.99" u="1"/>
        <n v="1877200" u="1"/>
        <n v="174297.99" u="1"/>
        <n v="591500" u="1"/>
        <n v="1327650" u="1"/>
        <n v="273199.99" u="1"/>
        <n v="1208000" u="1"/>
        <n v="1063527.98" u="1"/>
        <n v="1993550" u="1"/>
        <n v="5919350" u="1"/>
        <n v="106771.99" u="1"/>
        <n v="969549.99" u="1"/>
        <n v="393300" u="1"/>
        <n v="119700" u="1"/>
        <n v="158999.99" u="1"/>
        <n v="261000" u="1"/>
        <n v="1210000" u="1"/>
        <n v="669300" u="1"/>
        <n v="584700" u="1"/>
        <n v="1256400" u="1"/>
        <n v="2057900" u="1"/>
        <n v="1739830" u="1"/>
        <n v="5917860" u="1"/>
        <n v="657000" u="1"/>
        <n v="388900" u="1"/>
        <n v="138250" u="1"/>
        <n v="608800" u="1"/>
        <n v="1092600" u="1"/>
        <n v="175000" u="1"/>
        <n v="243550" u="1"/>
        <n v="4726650" u="1"/>
        <n v="844100" u="1"/>
        <n v="468750" u="1"/>
        <n v="246849.99" u="1"/>
        <n v="375550" u="1"/>
        <n v="573100" u="1"/>
        <n v="476750" u="1"/>
        <n v="400200" u="1"/>
        <n v="4014400" u="1"/>
        <n v="7463600" u="1"/>
        <n v="7078400" u="1"/>
        <n v="294400" u="1"/>
        <n v="862400" u="1"/>
        <n v="2527800" u="1"/>
        <n v="2016900" u="1"/>
        <n v="3047450" u="1"/>
        <n v="1749250" u="1"/>
        <n v="691400" u="1"/>
        <n v="1114200" u="1"/>
        <n v="581450" u="1"/>
        <n v="670250" u="1"/>
        <n v="892500" u="1"/>
        <n v="163800" u="1"/>
        <n v="1216600" u="1"/>
        <n v="104000" u="1"/>
        <n v="332200" u="1"/>
        <n v="480000" u="1"/>
        <n v="476250" u="1"/>
        <n v="636800" u="1"/>
        <n v="633600" u="1"/>
        <n v="222200" u="1"/>
        <n v="104150" u="1"/>
        <n v="213000" u="1"/>
        <n v="273000" u="1"/>
        <n v="216000" u="1"/>
        <n v="302800" u="1"/>
        <n v="57000" u="1"/>
        <n v="51000" u="1"/>
        <n v="5302500" u="1"/>
        <n v="182700" u="1"/>
        <n v="1578400" u="1"/>
        <n v="185600" u="1"/>
        <n v="15103800" u="1"/>
        <n v="15561720" u="1"/>
        <n v="18000000" u="1"/>
        <n v="864000" u="1"/>
        <n v="2250000" u="1"/>
        <n v="5507250" u="1"/>
        <n v="968100" u="1"/>
        <n v="2800000" u="1"/>
        <n v="4201950" u="1"/>
        <n v="612599.93999999994" u="1"/>
        <n v="1657800" u="1"/>
        <n v="101100" u="1"/>
        <n v="4919700" u="1"/>
        <n v="96000" u="1"/>
        <n v="2259900" u="1"/>
        <n v="5732800" u="1"/>
        <n v="2613000" u="1"/>
        <n v="-20000" u="1"/>
        <n v="5875000" u="1"/>
        <n v="3152000" u="1"/>
        <n v="3684100" u="1"/>
        <n v="1159156" u="1"/>
        <n v="2548000" u="1"/>
        <n v="1356550" u="1"/>
        <n v="897600" u="1"/>
        <n v="4197680" u="1"/>
        <n v="739749.99" u="1"/>
        <n v="752215.99" u="1"/>
        <n v="2938300" u="1"/>
        <n v="312400" u="1"/>
        <n v="16245" u="1"/>
        <n v="388000" u="1"/>
        <n v="640000" u="1"/>
        <n v="784800" u="1"/>
        <n v="47421" u="1"/>
        <n v="317200" u="1"/>
        <n v="655200" u="1"/>
        <n v="131350" u="1"/>
        <n v="519800" u="1"/>
        <n v="1177400" u="1"/>
        <n v="2589200" u="1"/>
        <n v="733299.99" u="1"/>
        <n v="876500" u="1"/>
        <n v="773800" u="1"/>
        <n v="720650" u="1"/>
        <n v="713000" u="1"/>
        <n v="2577000" u="1"/>
        <n v="1284499.97" u="1"/>
        <n v="4736500" u="1"/>
        <n v="100999.99" u="1"/>
        <n v="345700" u="1"/>
        <n v="317550" u="1"/>
        <n v="91699.99" u="1"/>
        <n v="1216299.97" u="1"/>
        <n v="290000" u="1"/>
        <n v="109900" u="1"/>
        <n v="1187899.97" u="1"/>
        <n v="6266400" u="1"/>
        <n v="506000" u="1"/>
        <n v="106900" u="1"/>
        <n v="155800" u="1"/>
        <n v="2613300" u="1"/>
        <n v="956000" u="1"/>
        <n v="15950" u="1"/>
        <n v="508300" u="1"/>
        <n v="2630850" u="1"/>
        <n v="323000" u="1"/>
        <n v="721800" u="1"/>
        <n v="1108000" u="1"/>
        <n v="1753500" u="1"/>
        <n v="120000" u="1"/>
        <n v="394200" u="1"/>
        <n v="139950" u="1"/>
        <n v="727800" u="1"/>
        <n v="185499.99" u="1"/>
        <n v="290250" u="1"/>
        <n v="460100" u="1"/>
        <n v="537500" u="1"/>
        <n v="328950" u="1"/>
        <n v="849250" u="1"/>
        <n v="828700" u="1"/>
        <n v="499800" u="1"/>
        <n v="2585700" u="1"/>
        <n v="6012900" u="1"/>
        <n v="2103500" u="1"/>
        <n v="223100" u="1"/>
        <n v="2579200" u="1"/>
        <n v="1986600" u="1"/>
        <n v="359600" u="1"/>
        <n v="103800" u="1"/>
        <n v="5000" u="1"/>
        <n v="1746400" u="1"/>
        <n v="1093900" u="1"/>
        <n v="7651600" u="1"/>
        <n v="182410" u="1"/>
        <n v="765150" u="1"/>
        <n v="704449.98" u="1"/>
        <n v="521700" u="1"/>
        <n v="377050" u="1"/>
        <n v="67200" u="1"/>
        <n v="214620" u="1"/>
        <n v="2260500" u="1"/>
        <n v="171100" u="1"/>
        <n v="372000" u="1"/>
        <n v="929997.12" u="1"/>
        <n v="384000" u="1"/>
        <n v="396000" u="1"/>
        <n v="959997.89" u="1"/>
        <n v="990000.9" u="1"/>
        <n v="5379150" u="1"/>
        <n v="253750" u="1"/>
        <n v="2083000" u="1"/>
        <n v="648150" u="1"/>
        <n v="2007000" u="1"/>
        <n v="240000" u="1"/>
        <n v="504100" u="1"/>
        <n v="2354100" u="1"/>
        <n v="693199.94" u="1"/>
        <n v="5535000" u="1"/>
        <n v="1240650" u="1"/>
        <n v="307750" u="1"/>
        <n v="317400" u="1"/>
        <n v="2436200" u="1"/>
        <n v="4320600" u="1"/>
        <n v="2253600" u="1"/>
        <n v="5848400" u="1"/>
        <n v="867800" u="1"/>
        <n v="133350" u="1"/>
        <n v="308000" u="1"/>
        <n v="2622180" u="1"/>
        <n v="58000" u="1"/>
        <n v="1144500" u="1"/>
        <n v="100500" u="1"/>
        <n v="1954800" u="1"/>
        <n v="1258400" u="1"/>
        <n v="257600" u="1"/>
        <n v="2055200" u="1"/>
        <n v="473100" u="1"/>
        <n v="929250" u="1"/>
        <n v="41600" u="1"/>
        <n v="865200" u="1"/>
        <n v="3276700" u="1"/>
        <n v="56986049.920000002" u="1"/>
        <n v="5324300" u="1"/>
        <n v="5426050" u="1"/>
        <n v="2822850" u="1"/>
        <n v="4217940" u="1"/>
        <n v="835599.99" u="1"/>
        <n v="514675" u="1"/>
        <n v="604000" u="1"/>
        <n v="213600" u="1"/>
        <n v="353900" u="1"/>
        <n v="4689000" u="1"/>
        <n v="378000" u="1"/>
        <n v="101980" u="1"/>
        <n v="579200" u="1"/>
        <n v="1015300" u="1"/>
        <n v="170999.94" u="1"/>
        <n v="650749.77" u="1"/>
        <n v="128000" u="1"/>
        <n v="121500" u="1"/>
        <n v="75440" u="1"/>
        <n v="135240" u="1"/>
        <n v="60140" u="1"/>
        <n v="103000" u="1"/>
        <n v="34000" u="1"/>
        <n v="136150" u="1"/>
        <n v="1430000" u="1"/>
        <n v="1551000" u="1"/>
        <n v="2972700" u="1"/>
        <n v="370850" u="1"/>
        <n v="1088550.1100000001" u="1"/>
        <n v="416799.99" u="1"/>
        <n v="301500" u="1"/>
        <n v="5644250" u="1"/>
        <n v="1383900" u="1"/>
        <n v="1222000" u="1"/>
        <n v="94249.99" u="1"/>
        <n v="922300" u="1"/>
        <n v="108000" u="1"/>
        <n v="899400" u="1"/>
        <n v="787899.96" u="1"/>
        <n v="260150" u="1"/>
        <n v="4176650" u="1"/>
        <n v="747500" u="1"/>
        <n v="280899.98" u="1"/>
        <n v="1125800" u="1"/>
        <n v="319000" u="1"/>
        <n v="327700" u="1"/>
        <n v="1295900" u="1"/>
        <n v="81400" u="1"/>
        <n v="810000" u="1"/>
        <n v="111500" u="1"/>
        <n v="328899.96999999997" u="1"/>
        <n v="5274200" u="1"/>
        <n v="808000" u="1"/>
        <n v="2384950" u="1"/>
        <n v="252700" u="1"/>
        <n v="752200" u="1"/>
        <n v="107000" u="1"/>
        <n v="325100" u="1"/>
        <n v="3141850" u="1"/>
        <n v="572500" u="1"/>
        <n v="166350" u="1"/>
        <n v="223170" u="1"/>
        <n v="220900" u="1"/>
        <n v="101102" u="1"/>
        <n v="528000" u="1"/>
        <n v="766900" u="1"/>
        <n v="1605250" u="1"/>
        <n v="414250" u="1"/>
        <n v="3666000" u="1"/>
        <n v="3612000" u="1"/>
        <n v="222150" u="1"/>
        <n v="755000" u="1"/>
        <n v="991600" u="1"/>
        <n v="1665500" u="1"/>
        <n v="711000" u="1"/>
        <n v="801850" u="1"/>
        <n v="1587785" u="1"/>
        <n v="275700" u="1"/>
        <n v="1358050" u="1"/>
        <n v="616850" u="1"/>
        <n v="333250" u="1"/>
        <n v="438600" u="1"/>
        <n v="459200" u="1"/>
        <n v="1584200" u="1"/>
        <n v="105750" u="1"/>
        <n v="532000" u="1"/>
        <n v="363750" u="1"/>
        <n v="681600" u="1"/>
        <n v="6509995" u="1"/>
        <n v="193000" u="1"/>
        <n v="936900" u="1"/>
        <n v="557250" u="1"/>
        <n v="126500" u="1"/>
        <n v="106899.99" u="1"/>
        <n v="439750" u="1"/>
        <n v="236950" u="1"/>
        <n v="110200" u="1"/>
        <n v="383475" u="1"/>
        <n v="5290950" u="1"/>
        <n v="9234000" u="1"/>
        <n v="19999.990000000002" u="1"/>
        <n v="119030" u="1"/>
        <n v="2560" u="1"/>
        <n v="34860" u="1"/>
        <n v="10000" u="1"/>
        <n v="24172" u="1"/>
        <n v="14385600" u="1"/>
        <n v="2641050" u="1"/>
        <n v="2809800" u="1"/>
        <n v="1395800" u="1"/>
        <n v="1037100" u="1"/>
        <n v="567000" u="1"/>
        <n v="446600" u="1"/>
        <n v="1164450" u="1"/>
        <n v="2750425" u="1"/>
        <n v="679299.97" u="1"/>
        <n v="859200" u="1"/>
        <n v="285315" u="1"/>
        <n v="1745700" u="1"/>
        <n v="316400" u="1"/>
        <n v="96200" u="1"/>
        <n v="1518300" u="1"/>
        <n v="4799800" u="1"/>
        <n v="1679800" u="1"/>
        <n v="6957500" u="1"/>
        <n v="1993600" u="1"/>
        <n v="110026" u="1"/>
        <n v="2342620" u="1"/>
        <n v="1494200" u="1"/>
        <n v="4217400" u="1"/>
        <n v="2517075" u="1"/>
        <n v="679100" u="1"/>
        <n v="2144000" u="1"/>
        <n v="298300" u="1"/>
        <n v="1538600" u="1"/>
        <n v="885950" u="1"/>
        <n v="4610200" u="1"/>
        <n v="2297400" u="1"/>
        <n v="3924400" u="1"/>
        <n v="1260000" u="1"/>
        <n v="5837450" u="1"/>
        <n v="686700" u="1"/>
        <n v="5304000" u="1"/>
        <n v="136000" u="1"/>
        <n v="684000" u="1"/>
        <n v="602000" u="1"/>
        <n v="451350" u="1"/>
        <n v="937300" u="1"/>
        <n v="1221850" u="1"/>
        <n v="365000" u="1"/>
        <n v="249000" u="1"/>
        <n v="276800" u="1"/>
        <n v="5368800" u="1"/>
        <n v="995550" u="1"/>
        <n v="1579700" u="1"/>
        <n v="1152000" u="1"/>
        <n v="844200" u="1"/>
        <n v="267300" u="1"/>
        <n v="321100" u="1"/>
        <n v="21840" u="1"/>
        <n v="240300" u="1"/>
        <n v="658840" u="1"/>
        <n v="229600" u="1"/>
        <n v="610200" u="1"/>
        <n v="1645575" u="1"/>
        <n v="596725" u="1"/>
        <n v="2245300" u="1"/>
        <n v="246050" u="1"/>
        <n v="207200" u="1"/>
        <n v="253500" u="1"/>
        <n v="662200" u="1"/>
        <n v="1166750" u="1"/>
        <n v="1236400" u="1"/>
        <n v="3151750" u="1"/>
        <n v="418200" u="1"/>
        <n v="877779.98" u="1"/>
        <n v="299000" u="1"/>
        <n v="1116200" u="1"/>
        <n v="1018799.99" u="1"/>
        <n v="937099.99" u="1"/>
        <n v="738300" u="1"/>
        <n v="3108250" u="1"/>
        <n v="206499.98" u="1"/>
        <n v="1479900" u="1"/>
        <n v="1670099.97" u="1"/>
        <n v="15000" u="1"/>
        <n v="353800" u="1"/>
        <n v="342200" u="1"/>
        <n v="1295000" u="1"/>
        <n v="908200" u="1"/>
        <n v="356500" u="1"/>
        <n v="-232512" u="1"/>
        <n v="254014" u="1"/>
        <n v="88200" u="1"/>
        <n v="1097150" u="1"/>
        <n v="3282500" u="1"/>
        <n v="843200" u="1"/>
        <n v="1093800" u="1"/>
        <n v="5957050" u="1"/>
        <n v="335400" u="1"/>
        <n v="1037000" u="1"/>
        <n v="345400" u="1"/>
        <n v="283000" u="1"/>
        <n v="97499.99" u="1"/>
        <n v="184800" u="1"/>
        <n v="117800" u="1"/>
        <n v="1610850" u="1"/>
        <n v="365199.98" u="1"/>
        <n v="242599.99" u="1"/>
        <n v="1050000" u="1"/>
        <n v="565000" u="1"/>
        <n v="320200" u="1"/>
        <n v="1414000" u="1"/>
        <n v="3225600" u="1"/>
        <n v="1623200" u="1"/>
        <n v="5759950" u="1"/>
        <n v="585199.94999999995" u="1"/>
        <n v="2374400" u="1"/>
        <n v="50400" u="1"/>
        <n v="2352000" u="1"/>
        <n v="3102400" u="1"/>
        <n v="3178400" u="1"/>
        <n v="1000000" u="1"/>
        <n v="263200" u="1"/>
        <n v="23647" u="1"/>
        <n v="1814000" u="1"/>
        <n v="1280970" u="1"/>
        <n v="628740" u="1"/>
        <n v="499100" u="1"/>
        <n v="672750" u="1"/>
        <n v="833800" u="1"/>
        <n v="4817400" u="1"/>
        <n v="1694800" u="1"/>
        <n v="513400" u="1"/>
        <n v="402400" u="1"/>
        <n v="2118200" u="1"/>
        <n v="178800" u="1"/>
        <n v="3690250" u="1"/>
        <n v="1523600" u="1"/>
        <n v="87750.02" u="1"/>
        <n v="760830" u="1"/>
        <n v="369900" u="1"/>
        <n v="369999.99" u="1"/>
        <n v="1004420" u="1"/>
        <n v="394275" u="1"/>
        <n v="166500" u="1"/>
        <n v="687700" u="1"/>
        <n v="354900" u="1"/>
        <n v="1480950" u="1"/>
        <n v="2150000" u="1"/>
        <n v="711949.9" u="1"/>
        <n v="1091800" u="1"/>
        <n v="374900" u="1"/>
        <n v="148500" u="1"/>
        <n v="1193700" u="1"/>
        <n v="592000" u="1"/>
        <n v="2348500" u="1"/>
        <n v="307400" u="1"/>
        <n v="139358.01999999999" u="1"/>
        <n v="295800" u="1"/>
        <n v="1004699.99" u="1"/>
        <n v="1202000" u="1"/>
        <n v="4717000" u="1"/>
        <n v="104900" u="1"/>
        <n v="1468840" u="1"/>
        <n v="740600" u="1"/>
        <n v="348400" u="1"/>
        <n v="6597600" u="1"/>
        <n v="2580400" u="1"/>
        <n v="1192000" u="1"/>
        <n v="2181900" u="1"/>
        <n v="780800" u="1"/>
        <n v="556600" u="1"/>
        <n v="98000" u="1"/>
        <n v="129000" u="1"/>
        <n v="648000" u="1"/>
        <n v="146600" u="1"/>
        <n v="324400" u="1"/>
        <n v="26000" u="1"/>
        <n v="220800" u="1"/>
        <n v="193200" u="1"/>
        <n v="209610" u="1"/>
        <n v="262649.99" u="1"/>
        <n v="101500" u="1"/>
        <n v="717100" u="1"/>
        <n v="400400" u="1"/>
        <n v="196000" u="1"/>
        <n v="502500" u="1"/>
        <n v="1410050" u="1"/>
        <n v="340400" u="1"/>
        <n v="464800" u="1"/>
        <n v="330000" u="1"/>
        <n v="643200" u="1"/>
        <n v="7166600" u="1"/>
        <n v="381700" u="1"/>
        <n v="6577300" u="1"/>
        <n v="310300" u="1"/>
        <n v="9833900" u="1"/>
        <n v="125900" u="1"/>
        <n v="199600" u="1"/>
        <n v="43340" u="1"/>
        <n v="44300" u="1"/>
        <n v="32200" u="1"/>
        <n v="499950" u="1"/>
        <n v="4796925" u="1"/>
        <n v="8352" u="1"/>
        <n v="112600" u="1"/>
        <n v="14400" u="1"/>
        <n v="15579000" u="1"/>
        <n v="1059665" u="1"/>
        <n v="3318300" u="1"/>
        <n v="1075050" u="1"/>
        <n v="1154750" u="1"/>
        <n v="2433350" u="1"/>
        <n v="507449.97" u="1"/>
        <n v="638249.98" u="1"/>
        <n v="272500" u="1"/>
        <n v="322200" u="1"/>
        <n v="2783700" u="1"/>
        <n v="3304800" u="1"/>
        <n v="1635400" u="1"/>
        <n v="5510000" u="1"/>
        <n v="1982400" u="1"/>
        <n v="4525400" u="1"/>
        <n v="6395200" u="1"/>
        <n v="4030439" u="1"/>
        <n v="180000" u="1"/>
        <n v="25500" u="1"/>
        <n v="4296600" u="1"/>
        <n v="6308333.6399999997" u="1"/>
        <n v="2423700" u="1"/>
        <n v="8160040" u="1"/>
        <n v="7054400" u="1"/>
        <n v="9907300" u="1"/>
        <n v="846300" u="1"/>
        <n v="2407600" u="1"/>
        <n v="446985" u="1"/>
        <n v="5053250" u="1"/>
        <n v="339150" u="1"/>
        <n v="1185000" u="1"/>
        <n v="3505000" u="1"/>
        <n v="4315000" u="1"/>
        <n v="623200" u="1"/>
        <n v="505400" u="1"/>
        <n v="614892" u="1"/>
        <n v="87000" u="1"/>
        <n v="1254900" u="1"/>
        <n v="239999.85" u="1"/>
        <n v="1105808" u="1"/>
        <n v="320100" u="1"/>
        <n v="192140" u="1"/>
        <n v="166200" u="1"/>
        <n v="498580" u="1"/>
        <n v="317100" u="1"/>
        <n v="329550" u="1"/>
        <n v="1077900" u="1"/>
        <n v="167200" u="1"/>
        <n v="6900" u="1"/>
        <n v="492800" u="1"/>
        <n v="746399.97" u="1"/>
        <n v="437200" u="1"/>
        <n v="181099.99" u="1"/>
        <n v="1088499.99" u="1"/>
        <n v="6230400" u="1"/>
        <n v="72999.990000000005" u="1"/>
        <n v="466900" u="1"/>
        <n v="1589739.99" u="1"/>
        <n v="4476300" u="1"/>
        <n v="231640" u="1"/>
        <n v="3018720" u="1"/>
        <n v="265350" u="1"/>
        <n v="558550" u="1"/>
        <n v="3634200" u="1"/>
        <n v="156100" u="1"/>
        <n v="721500" u="1"/>
        <n v="209300" u="1"/>
        <n v="350400" u="1"/>
        <n v="1324400" u="1"/>
        <n v="1551900" u="1"/>
        <n v="657350" u="1"/>
        <n v="1290850" u="1"/>
        <n v="2655700" u="1"/>
        <n v="2726300" u="1"/>
        <n v="7592100" u="1"/>
        <n v="272800" u="1"/>
        <n v="266500" u="1"/>
        <n v="521300" u="1"/>
        <n v="153000" u="1"/>
        <n v="1921800" u="1"/>
        <n v="3421950" u="1"/>
        <n v="1442500" u="1"/>
        <n v="1750000" u="1"/>
        <n v="190349.98" u="1"/>
        <n v="209999.95" u="1"/>
        <n v="161550" u="1"/>
        <n v="646800" u="1"/>
        <n v="1171100" u="1"/>
        <n v="3896000" u="1"/>
        <n v="966000" u="1"/>
        <n v="1230000" u="1"/>
        <n v="2859200" u="1"/>
        <n v="139900" u="1"/>
        <n v="4734200" u="1"/>
        <n v="5094000" u="1"/>
        <n v="156650" u="1"/>
        <n v="1927600" u="1"/>
        <n v="2559475" u="1"/>
        <n v="6328350" u="1"/>
        <n v="4028250" u="1"/>
        <n v="2571500" u="1"/>
        <n v="286000" u="1"/>
        <n v="1140599.98" u="1"/>
        <n v="261800" u="1"/>
        <n v="822450" u="1"/>
        <n v="702000" u="1"/>
        <n v="1976700" u="1"/>
        <n v="3295950" u="1"/>
        <n v="2739000" u="1"/>
        <n v="1271000" u="1"/>
        <n v="623500" u="1"/>
        <n v="134100" u="1"/>
        <n v="589800" u="1"/>
        <n v="138320" u="1"/>
        <n v="484400" u="1"/>
        <n v="302440" u="1"/>
        <n v="1171800" u="1"/>
        <n v="535000" u="1"/>
        <n v="778800" u="1"/>
        <n v="484199.97" u="1"/>
        <n v="490800.01" u="1"/>
        <n v="296080" u="1"/>
        <n v="2978100" u="1"/>
        <n v="236500" u="1"/>
        <n v="212800" u="1"/>
        <n v="161500" u="1"/>
        <n v="705300" u="1"/>
        <n v="383100" u="1"/>
        <n v="349600" u="1"/>
        <n v="1718400" u="1"/>
        <n v="1319432" u="1"/>
        <n v="104500" u="1"/>
        <n v="1767600" u="1"/>
        <n v="378100" u="1"/>
        <n v="661100" u="1"/>
        <n v="81300" u="1"/>
        <n v="5306800" u="1"/>
        <n v="6873975" u="1"/>
        <n v="188000" u="1"/>
        <n v="323840" u="1"/>
        <n v="206000" u="1"/>
        <n v="3379950" u="1"/>
        <n v="330650" u="1"/>
        <n v="718500" u="1"/>
        <n v="668450" u="1"/>
        <n v="512900" u="1"/>
        <n v="169750" u="1"/>
        <n v="306200" u="1"/>
        <n v="713375" u="1"/>
        <n v="2706350" u="1"/>
        <n v="1544600" u="1"/>
        <n v="2341475" u="1"/>
        <n v="464000" u="1"/>
        <n v="257400" u="1"/>
        <n v="1026700" u="1"/>
        <n v="1276300" u="1"/>
        <n v="2176900" u="1"/>
        <n v="7074500" u="1"/>
        <n v="6691692" u="1"/>
        <n v="535615" u="1"/>
        <n v="3575000" u="1"/>
        <n v="894625" u="1"/>
        <n v="514800" u="1"/>
        <n v="188400" u="1"/>
        <n v="400" u="1"/>
        <n v="551000" u="1"/>
        <n v="2929500" u="1"/>
        <n v="953800" u="1"/>
        <n v="17300" u="1"/>
        <n v="4313200" u="1"/>
        <n v="448000" u="1"/>
        <n v="779350" u="1"/>
        <n v="261900" u="1"/>
        <n v="111700" u="1"/>
        <n v="983500" u="1"/>
        <n v="1226700" u="1"/>
        <n v="1004000" u="1"/>
        <n v="177000" u="1"/>
        <n v="154800" u="1"/>
        <n v="367650" u="1"/>
        <n v="836350" u="1"/>
        <n v="352200" u="1"/>
        <n v="736600" u="1"/>
        <n v="12713010" u="1"/>
        <n v="13831560" u="1"/>
        <n v="2945600" u="1"/>
        <n v="304600" u="1"/>
        <n v="160000" u="1"/>
        <n v="352450" u="1"/>
        <n v="3020400" u="1"/>
        <n v="2639000" u="1"/>
        <n v="130500" u="1"/>
        <n v="10305350" u="1"/>
        <n v="3738850" u="1"/>
        <n v="755500" u="1"/>
        <n v="1057800" u="1"/>
        <n v="3646000" u="1"/>
        <n v="1374500" u="1"/>
        <n v="325600" u="1"/>
        <n v="129200" u="1"/>
        <n v="361100" u="1"/>
        <n v="199200" u="1"/>
        <n v="2443000" u="1"/>
        <n v="5864100" u="1"/>
        <n v="199000" u="1"/>
        <n v="4053300" u="1"/>
        <n v="333749" u="1"/>
        <n v="4860" u="1"/>
        <n v="22900" u="1"/>
        <n v="20960" u="1"/>
        <n v="2013600" u="1"/>
        <n v="144000" u="1"/>
        <n v="304000" u="1"/>
        <n v="896900" u="1"/>
        <n v="540000" u="1"/>
        <n v="269100" u="1"/>
        <n v="1013550" u="1"/>
        <n v="2819850" u="1"/>
        <n v="204600" u="1"/>
        <n v="510600" u="1"/>
        <n v="297850" u="1"/>
        <n v="758400" u="1"/>
        <n v="637500" u="1"/>
        <n v="66500" u="1"/>
        <n v="472400" u="1"/>
        <n v="368000" u="1"/>
        <n v="1333800" u="1"/>
        <n v="322914" u="1"/>
        <n v="16381440" u="1"/>
        <n v="400000" u="1"/>
        <n v="319100" u="1"/>
        <n v="14080" u="1"/>
        <n v="2227000" u="1"/>
        <n v="719900" u="1"/>
        <n v="424350" u="1"/>
        <n v="1806450" u="1"/>
        <n v="932900" u="1"/>
        <n v="959750" u="1"/>
        <n v="164000" u="1"/>
        <n v="595200" u="1"/>
        <n v="2399500" u="1"/>
        <n v="294800" u="1"/>
        <n v="397300" u="1"/>
        <n v="1300000" u="1"/>
        <n v="1733300" u="1"/>
        <n v="1198749.99" u="1"/>
        <n v="298700" u="1"/>
        <n v="384100" u="1"/>
        <n v="4206300" u="1"/>
        <n v="26200" u="1"/>
        <n v="996200" u="1"/>
        <n v="166149.99" u="1"/>
        <n v="313950" u="1"/>
        <n v="2375100" u="1"/>
        <n v="1020000" u="1"/>
        <n v="33000" u="1"/>
        <n v="5642700" u="1"/>
        <n v="9030000" u="1"/>
        <n v="7569000" u="1"/>
        <n v="6003000" u="1"/>
        <n v="458300" u="1"/>
        <n v="4476000" u="1"/>
        <n v="600" u="1"/>
        <n v="2809550" u="1"/>
        <n v="2633800" u="1"/>
        <n v="211200" u="1"/>
        <n v="340399.99" u="1"/>
        <n v="173499.99" u="1"/>
        <n v="190500" u="1"/>
        <n v="392900" u="1"/>
        <n v="1140700" u="1"/>
        <n v="239650" u="1"/>
        <n v="349800" u="1"/>
        <n v="389820" u="1"/>
        <n v="1282350" u="1"/>
        <n v="4158000" u="1"/>
        <n v="2938125" u="1"/>
        <n v="936099.98" u="1"/>
        <n v="723650" u="1"/>
        <n v="1372800" u="1"/>
        <n v="1029600" u="1"/>
        <n v="2172000" u="1"/>
        <n v="1076775" u="1"/>
        <n v="832550" u="1"/>
        <n v="495350" u="1"/>
        <n v="994500" u="1"/>
        <n v="569750" u="1"/>
        <n v="451475" u="1"/>
        <n v="178450" u="1"/>
        <n v="79550" u="1"/>
        <n v="98900" u="1"/>
        <n v="204400" u="1"/>
        <n v="700000" u="1"/>
        <n v="9862350" u="1"/>
        <n v="486400" u="1"/>
        <n v="819600" u="1"/>
        <n v="190000" u="1"/>
        <n v="249300" u="1"/>
        <n v="6325000" u="1"/>
        <n v="373000" u="1"/>
        <n v="394400" u="1"/>
        <n v="379700" u="1"/>
        <n v="3208000" u="1"/>
        <n v="1946000" u="1"/>
        <n v="629500" u="1"/>
        <n v="5250000" u="1"/>
        <n v="2616000" u="1"/>
        <n v="3826400" u="1"/>
        <n v="5515800" u="1"/>
        <n v="2026950" u="1"/>
        <n v="1668800" u="1"/>
        <n v="1143850" u="1"/>
        <n v="5258350" u="1"/>
        <n v="358000" u="1"/>
        <n v="101200" u="1"/>
        <n v="2388150" u="1"/>
        <n v="4816060" u="1"/>
        <n v="28500" u="1"/>
        <n v="1974600" u="1"/>
        <n v="936350" u="1"/>
        <n v="648900" u="1"/>
        <n v="743050" u="1"/>
        <n v="476000" u="1"/>
        <n v="2380100" u="1"/>
        <n v="197220" u="1"/>
        <n v="792000" u="1"/>
        <n v="1124900" u="1"/>
        <n v="577000" u="1"/>
        <n v="8919550" u="1"/>
        <n v="1241350" u="1"/>
        <n v="718800" u="1"/>
        <n v="3864650" u="1"/>
        <n v="1999360" u="1"/>
        <n v="340000" u="1"/>
        <n v="606000" u="1"/>
        <n v="720000" u="1"/>
        <n v="714240" u="1"/>
        <n v="89000" u="1"/>
        <n v="555300" u="1"/>
        <n v="519650" u="1"/>
        <n v="997800" u="1"/>
        <n v="1599000" u="1"/>
        <n v="1822500" u="1"/>
        <n v="1091400" u="1"/>
        <n v="273800" u="1"/>
        <n v="493360" u="1"/>
        <n v="253000" u="1"/>
        <n v="840500" u="1"/>
        <n v="347200" u="1"/>
        <n v="237825" u="1"/>
        <n v="268400" u="1"/>
        <n v="719350" u="1"/>
        <n v="563200" u="1"/>
        <n v="351150" u="1"/>
        <n v="187850" u="1"/>
        <n v="601200" u="1"/>
        <n v="31450" u="1"/>
        <n v="531300" u="1"/>
        <n v="487200" u="1"/>
        <n v="806000" u="1"/>
        <n v="3813000" u="1"/>
        <n v="1065000" u="1"/>
        <n v="240200" u="1"/>
        <n v="4285750" u="1"/>
        <n v="185400" u="1"/>
        <n v="1408099.99" u="1"/>
        <n v="152522" u="1"/>
        <n v="424150" u="1"/>
        <n v="1420000" u="1"/>
        <n v="4865400" u="1"/>
        <n v="74211.98" u="1"/>
        <n v="2563500" u="1"/>
        <n v="435000" u="1"/>
        <n v="170847.99" u="1"/>
        <n v="1120350" u="1"/>
        <n v="793750" u="1"/>
        <n v="507150" u="1"/>
        <n v="5690275" u="1"/>
        <n v="827860" u="1"/>
        <n v="640300" u="1"/>
        <n v="311200" u="1"/>
        <n v="547200" u="1"/>
        <n v="554400" u="1"/>
        <n v="1182000" u="1"/>
        <n v="1068000" u="1"/>
        <n v="2365600" u="1"/>
        <n v="266800" u="1"/>
        <n v="265200" u="1"/>
        <n v="144800" u="1"/>
        <n v="2984700" u="1"/>
        <n v="232628" u="1"/>
        <n v="1489249.96" u="1"/>
        <n v="489750" u="1"/>
        <n v="198499.99" u="1"/>
        <n v="216600" u="1"/>
        <n v="1082000" u="1"/>
        <n v="85862" u="1"/>
        <n v="499999.98" u="1"/>
        <n v="464700" u="1"/>
        <n v="437800" u="1"/>
        <n v="4814750" u="1"/>
        <n v="553149.99" u="1"/>
        <n v="289600" u="1"/>
        <n v="286400" u="1"/>
        <n v="297600" u="1"/>
        <n v="291200" u="1"/>
        <n v="505000" u="1"/>
        <n v="2261500" u="1"/>
        <n v="1179300" u="1"/>
        <n v="1581800" u="1"/>
        <n v="2045100" u="1"/>
        <n v="1701450" u="1"/>
        <n v="3710000" u="1"/>
        <n v="243800" u="1"/>
        <n v="341000" u="1"/>
        <n v="826000" u="1"/>
        <n v="473600" u="1"/>
        <n v="77550" u="1"/>
        <n v="1402682" u="1"/>
        <n v="1039700" u="1"/>
        <n v="675600" u="1"/>
        <n v="370300" u="1"/>
        <n v="11735500" u="1"/>
        <n v="1125650" u="1"/>
        <n v="119800" u="1"/>
        <n v="128849.99" u="1"/>
        <n v="151140" u="1"/>
        <n v="477040" u="1"/>
        <n v="1272600" u="1"/>
        <n v="551850" u="1"/>
        <n v="9955000" u="1"/>
        <n v="3402000" u="1"/>
        <n v="730220" u="1"/>
        <n v="14065" u="1"/>
        <n v="1374200" u="1"/>
        <n v="1782500" u="1"/>
        <n v="1498200" u="1"/>
        <n v="626450" u="1"/>
        <n v="4234400" u="1"/>
        <n v="1960800" u="1"/>
        <n v="4556050" u="1"/>
        <n v="345800" u="1"/>
        <n v="674080" u="1"/>
        <n v="3804200" u="1"/>
        <n v="384600" u="1"/>
        <n v="1742715" u="1"/>
        <n v="3404000" u="1"/>
        <n v="4062800" u="1"/>
        <n v="765000" u="1"/>
        <n v="2787000" u="1"/>
        <n v="5853500" u="1"/>
        <n v="6960000" u="1"/>
        <n v="1886900" u="1"/>
        <n v="2559160" u="1"/>
        <n v="15409000" u="1"/>
        <n v="10136100" u="1"/>
        <n v="906400" u="1"/>
        <n v="2164400" u="1"/>
        <n v="2325860" u="1"/>
        <n v="1076950" u="1"/>
        <n v="350799.99" u="1"/>
        <n v="41000" u="1"/>
        <n v="40860" u="1"/>
        <n v="112750" u="1"/>
        <n v="2196575" u="1"/>
        <n v="741000" u="1"/>
        <n v="434700" u="1"/>
        <n v="575000" u="1"/>
        <n v="928050" u="1"/>
        <n v="1299400" u="1"/>
        <n v="1058500" u="1"/>
        <n v="440300" u="1"/>
        <n v="888750" u="1"/>
        <n v="7802200" u="1"/>
        <n v="7578250" u="1"/>
        <n v="4135000" u="1"/>
        <n v="1580000" u="1"/>
        <n v="4087000" u="1"/>
        <n v="6170000" u="1"/>
        <n v="2024290" u="1"/>
        <n v="1226020" u="1"/>
        <n v="2709750" u="1"/>
        <n v="3792100" u="1"/>
        <n v="737600" u="1"/>
        <n v="197600" u="1"/>
        <n v="459400" u="1"/>
        <n v="267080" u="1"/>
        <n v="3465600" u="1"/>
        <n v="639399.96" u="1"/>
        <n v="218400" u="1"/>
        <n v="946400" u="1"/>
        <n v="968800" u="1"/>
        <n v="225050" u="1"/>
        <n v="1136050" u="1"/>
        <n v="949730" u="1"/>
        <n v="431200" u="1"/>
        <n v="136800" u="1"/>
        <n v="142900" u="1"/>
        <n v="263900" u="1"/>
        <n v="3604800" u="1"/>
        <n v="496800" u="1"/>
        <n v="1273100" u="1"/>
        <n v="271300" u="1"/>
        <n v="3187600" u="1"/>
        <n v="1458420" u="1"/>
        <n v="2725100" u="1"/>
        <n v="532500" u="1"/>
        <n v="1727250" u="1"/>
        <n v="1027950" u="1"/>
        <n v="1306350" u="1"/>
        <n v="271700" u="1"/>
        <n v="1133500" u="1"/>
        <n v="1241700" u="1"/>
        <n v="372200" u="1"/>
        <n v="244720" u="1"/>
        <n v="350000" u="1"/>
        <n v="432000" u="1"/>
        <n v="291600" u="1"/>
        <n v="103900" u="1"/>
        <n v="1152900" u="1"/>
        <n v="509960" u="1"/>
        <n v="1132750" u="1"/>
        <n v="262400" u="1"/>
        <n v="1331600" u="1"/>
        <n v="725500" u="1"/>
        <n v="292000" u="1"/>
        <n v="215600" u="1"/>
        <n v="1037800" u="1"/>
        <n v="283200" u="1"/>
        <n v="292800" u="1"/>
        <n v="323200" u="1"/>
        <n v="288000" u="1"/>
        <n v="313600" u="1"/>
        <n v="324800" u="1"/>
        <n v="616200" u="1"/>
        <n v="722500" u="1"/>
        <n v="625000" u="1"/>
        <n v="1429450" u="1"/>
        <n v="1452450" u="1"/>
        <n v="890800" u="1"/>
        <n v="1829550" u="1"/>
        <n v="575300" u="1"/>
        <n v="2252650" u="1"/>
        <n v="1234800" u="1"/>
        <n v="900950" u="1"/>
        <n v="338800" u="1"/>
        <n v="858200" u="1"/>
        <n v="374000" u="1"/>
        <n v="426340" u="1"/>
        <n v="280600" u="1"/>
        <n v="636740" u="1"/>
        <n v="61500" u="1"/>
        <n v="85280" u="1"/>
        <n v="1065800" u="1"/>
        <n v="2192520" u="1"/>
        <n v="1606410" u="1"/>
        <n v="1537180" u="1"/>
        <n v="1609660" u="1"/>
        <n v="62400" u="1"/>
        <n v="2403920" u="1"/>
        <n v="2869000" u="1"/>
        <n v="1109550" u="1"/>
        <n v="1288750" u="1"/>
        <n v="16316640" u="1"/>
        <n v="2195800" u="1"/>
        <n v="3917600" u="1"/>
        <n v="9400150" u="1"/>
        <n v="132220" u="1"/>
        <n v="5001925" u="1"/>
        <n v="601899.98" u="1"/>
        <n v="754800" u="1"/>
        <n v="350200" u="1"/>
        <n v="4381500" u="1"/>
        <n v="273700" u="1"/>
        <n v="99000" u="1"/>
        <n v="3415100" u="1"/>
        <n v="4143750" u="1"/>
        <n v="1523200" u="1"/>
        <n v="625600" u="1"/>
        <n v="371200" u="1"/>
        <n v="2789330" u="1"/>
        <n v="2605000" u="1"/>
        <n v="400900" u="1"/>
        <n v="575100" u="1"/>
        <n v="1078700" u="1"/>
        <n v="2970000" u="1"/>
        <n v="1872500" u="1"/>
        <n v="457700" u="1"/>
        <n v="749250" u="1"/>
        <n v="520750" u="1"/>
        <n v="814499.99" u="1"/>
        <n v="4660000" u="1"/>
        <n v="3593100" u="1"/>
        <n v="2040220" u="1"/>
        <n v="1553800" u="1"/>
        <n v="3797100" u="1"/>
        <n v="1814550" u="1"/>
        <n v="590900" u="1"/>
        <n v="126684" u="1"/>
        <n v="195700" u="1"/>
        <n v="15868620" u="1"/>
        <n v="116499.99" u="1"/>
        <n v="127200" u="1"/>
        <n v="193798" u="1"/>
        <n v="501600" u="1"/>
        <n v="494800" u="1"/>
        <n v="105600" u="1"/>
        <n v="925000" u="1"/>
        <n v="591600" u="1"/>
        <n v="1212020.02" u="1"/>
        <n v="4217500" u="1"/>
        <n v="2727850" u="1"/>
        <n v="1137500" u="1"/>
        <n v="58799.99" u="1"/>
        <n v="731400" u="1"/>
        <n v="5710300" u="1"/>
        <n v="234600" u="1"/>
        <n v="306000" u="1"/>
        <n v="1685000" u="1"/>
        <n v="925750" u="1"/>
        <n v="431480" u="1"/>
        <n v="1042600" u="1"/>
        <n v="1121400" u="1"/>
        <n v="6193500" u="1"/>
        <n v="1096750" u="1"/>
        <n v="386400" u="1"/>
        <n v="1445800" u="1"/>
        <n v="1437100" u="1"/>
        <n v="11529500" u="1"/>
        <n v="9571055" u="1"/>
        <n v="1316230" u="1"/>
        <n v="7541100" u="1"/>
        <n v="939340" u="1"/>
        <n v="1124625" u="1"/>
        <n v="401600" u="1"/>
        <n v="225559" u="1"/>
        <n v="404744" u="1"/>
        <n v="690900" u="1"/>
        <n v="155650" u="1"/>
        <n v="495908" u="1"/>
        <n v="35970" u="1"/>
        <n v="3262500" u="1"/>
        <n v="1369050" u="1"/>
        <n v="1094350" u="1"/>
        <n v="2943600" u="1"/>
        <n v="336600" u="1"/>
        <n v="181300" u="1"/>
        <n v="4862200" u="1"/>
        <n v="358400" u="1"/>
        <n v="358100" u="1"/>
        <n v="565400" u="1"/>
        <n v="923800" u="1"/>
        <n v="226087" u="1"/>
        <n v="2717150" u="1"/>
        <n v="4308400" u="1"/>
        <n v="2062000" u="1"/>
        <n v="369000" u="1"/>
        <n v="1187680" u="1"/>
        <n v="1153280" u="1"/>
        <n v="3433600" u="1"/>
        <n v="4331755" u="1"/>
        <n v="2706000" u="1"/>
        <n v="141600" u="1"/>
        <n v="4035800" u="1"/>
        <n v="513600" u="1"/>
        <n v="2360500" u="1"/>
        <n v="1046150" u="1"/>
        <n v="3645925" u="1"/>
        <n v="595700" u="1"/>
        <n v="760500" u="1"/>
        <n v="2936600" u="1"/>
        <n v="1519600" u="1"/>
        <n v="594500" u="1"/>
        <n v="583800" u="1"/>
        <n v="853600" u="1"/>
        <n v="432400" u="1"/>
        <n v="4323450" u="1"/>
        <n v="7526800" u="1"/>
        <n v="432424" u="1"/>
        <n v="519000" u="1"/>
        <n v="3620000" u="1"/>
        <n v="5552000" u="1"/>
        <n v="663000" u="1"/>
        <n v="1798320" u="1"/>
        <n v="3141300" u="1"/>
        <n v="1712925" u="1"/>
        <n v="5052800" u="1"/>
        <n v="3232000" u="1"/>
        <n v="66276" u="1"/>
        <n v="1765699.99" u="1"/>
        <n v="202400" u="1"/>
        <n v="301500.03000000003" u="1"/>
        <n v="20800" u="1"/>
        <n v="229040" u="1"/>
        <n v="461930" u="1"/>
        <n v="59400" u="1"/>
        <n v="1223600" u="1"/>
        <n v="361500" u="1"/>
        <n v="434400" u="1"/>
        <n v="201549.98" u="1"/>
        <n v="286200" u="1"/>
        <n v="1537200" u="1"/>
        <n v="1172400" u="1"/>
        <n v="1070050" u="1"/>
        <n v="354000" u="1"/>
        <n v="8754520" u="1"/>
        <n v="208000" u="1"/>
        <n v="14310200" u="1"/>
        <n v="236000" u="1"/>
        <n v="2738400" u="1"/>
        <n v="446800" u="1"/>
        <n v="11818380" u="1"/>
        <n v="1026150" u="1"/>
        <n v="477000" u="1"/>
        <n v="685100" u="1"/>
        <n v="5631000" u="1"/>
        <n v="1886500" u="1"/>
        <n v="222000" u="1"/>
        <n v="4238400" u="1"/>
        <n v="21817950" u="1"/>
        <n v="2117600" u="1"/>
        <n v="4145200" u="1"/>
        <n v="3406750" u="1"/>
        <n v="398834" u="1"/>
        <n v="277000" u="1"/>
        <n v="194000" u="1"/>
        <n v="913400" u="1"/>
        <n v="315200" u="1"/>
        <n v="336000" u="1"/>
        <n v="757500" u="1"/>
        <n v="1225900" u="1"/>
        <n v="798100" u="1"/>
        <n v="1578950" u="1"/>
        <n v="1000500" u="1"/>
        <n v="1641600" u="1"/>
        <n v="840000" u="1"/>
        <n v="1648500" u="1"/>
        <n v="7109630" u="1"/>
        <n v="5822191" u="1"/>
        <n v="6311200" u="1"/>
        <n v="287100" u="1"/>
        <n v="634500" u="1"/>
        <n v="316100.01" u="1"/>
        <n v="849300" u="1"/>
        <n v="1165800" u="1"/>
        <n v="176400" u="1"/>
        <n v="731999.95" u="1"/>
        <n v="99999.99" u="1"/>
        <n v="1119620" u="1"/>
        <n v="1190680" u="1"/>
        <n v="19000" u="1"/>
        <n v="151700" u="1"/>
        <n v="4167600" u="1"/>
        <n v="2738000" u="1"/>
        <n v="1920300" u="1"/>
        <n v="8798400" u="1"/>
        <n v="13900" u="1"/>
        <n v="2296200" u="1"/>
        <n v="5400000" u="1"/>
        <n v="234900" u="1"/>
        <n v="2078800" u="1"/>
        <n v="4797700" u="1"/>
        <n v="1637600" u="1"/>
        <n v="2765500" u="1"/>
        <n v="849240" u="1"/>
        <n v="82000" u="1"/>
        <n v="55200" u="1"/>
        <n v="220140" u="1"/>
        <n v="1247190" u="1"/>
        <n v="995600" u="1"/>
        <n v="357200" u="1"/>
        <n v="8878300" u="1"/>
        <n v="5768300" u="1"/>
        <n v="2246775" u="1"/>
        <n v="1635000" u="1"/>
        <n v="123600" u="1"/>
        <n v="751100" u="1"/>
        <n v="3150550" u="1"/>
        <n v="99200" u="1"/>
        <n v="1499350" u="1"/>
        <n v="408500" u="1"/>
        <n v="210550" u="1"/>
        <n v="753680" u="1"/>
        <n v="893960" u="1"/>
        <n v="1782000" u="1"/>
        <n v="120950" u="1"/>
        <n v="81480" u="1"/>
        <n v="212960" u="1"/>
        <n v="1086700" u="1"/>
        <n v="649690" u="1"/>
        <n v="272300" u="1"/>
        <n v="242460" u="1"/>
        <n v="797160" u="1"/>
        <n v="455520" u="1"/>
        <n v="206400" u="1"/>
        <n v="198390" u="1"/>
        <n v="661605" u="1"/>
        <n v="10317100" u="1"/>
        <n v="721240" u="1"/>
        <n v="843060" u="1"/>
        <n v="874700" u="1"/>
        <n v="942930" u="1"/>
        <n v="350100" u="1"/>
        <n v="62100" u="1"/>
        <n v="733450.02" u="1"/>
        <n v="250800" u="1"/>
        <n v="567400" u="1"/>
        <n v="1600000" u="1"/>
        <n v="26400" u="1"/>
        <n v="5294600" u="1"/>
        <n v="1491300.01" u="1"/>
        <n v="141300" u="1"/>
        <n v="2544000" u="1"/>
        <n v="786700" u="1"/>
        <n v="192000" u="1"/>
        <n v="14000" u="1"/>
        <n v="4076000" u="1"/>
        <n v="914550" u="1"/>
        <n v="549300" u="1"/>
        <n v="1661100" u="1"/>
        <n v="3266700" u="1"/>
        <n v="1163400" u="1"/>
        <n v="3219400" u="1"/>
        <n v="3028500" u="1"/>
        <n v="917250" u="1"/>
        <n v="695900" u="1"/>
        <n v="1196000" u="1"/>
        <n v="295200" u="1"/>
        <n v="1359150" u="1"/>
        <n v="455350" u="1"/>
        <n v="1982350" u="1"/>
        <n v="202000" u="1"/>
        <n v="6058650" u="1"/>
        <n v="428400" u="1"/>
        <n v="30572920" u="1"/>
        <n v="5453350" u="1"/>
        <n v="5734900" u="1"/>
        <n v="794950" u="1"/>
        <n v="2515800" u="1"/>
        <n v="323630" u="1"/>
        <n v="3496200" u="1"/>
        <n v="415800" u="1"/>
        <n v="278582" u="1"/>
        <n v="124080" u="1"/>
        <n v="416949.97" u="1"/>
        <n v="657800" u="1"/>
        <n v="1203400" u="1"/>
        <n v="140800" u="1"/>
        <n v="858000" u="1"/>
        <n v="402600" u="1"/>
        <n v="746400" u="1"/>
        <n v="246000" u="1"/>
        <n v="3727100" u="1"/>
        <n v="372800" u="1"/>
        <n v="284900" u="1"/>
        <n v="488000" u="1"/>
        <n v="132384.01" u="1"/>
        <n v="2725500" u="1"/>
        <n v="1339700" u="1"/>
        <n v="1057360" u="1"/>
        <n v="1038950" u="1"/>
        <n v="1942975" u="1"/>
        <n v="828650" u="1"/>
        <n v="2243150" u="1"/>
        <n v="667560" u="1"/>
        <n v="7157930" u="1"/>
        <n v="1951600" u="1"/>
        <n v="260000" u="1"/>
        <n v="256700" u="1"/>
        <n v="434050" u="1"/>
        <n v="402800" u="1"/>
        <n v="164500" u="1"/>
        <n v="109350" u="1"/>
        <n v="2120950" u="1"/>
        <n v="165000" u="1"/>
        <n v="5959000" u="1"/>
        <n v="595000" u="1"/>
        <n v="13105800" u="1"/>
        <n v="13450320" u="1"/>
        <n v="4145800" u="1"/>
        <n v="879500" u="1"/>
        <n v="2069200" u="1"/>
        <n v="2842000" u="1"/>
        <n v="5038400" u="1"/>
        <n v="101499.95" u="1"/>
        <n v="363400" u="1"/>
        <n v="122499.99" u="1"/>
        <n v="751680" u="1"/>
        <n v="711280" u="1"/>
        <n v="196745" u="1"/>
        <n v="2693300" u="1"/>
        <n v="1890600" u="1"/>
        <n v="2965550" u="1"/>
        <n v="2467900" u="1"/>
        <n v="2770600" u="1"/>
        <n v="5899600" u="1"/>
        <n v="1537400" u="1"/>
        <n v="314800" u="1"/>
        <n v="280556" u="1"/>
        <n v="1711700" u="1"/>
        <n v="2063600" u="1"/>
        <n v="1194900" u="1"/>
        <n v="1535600" u="1"/>
        <n v="151800" u="1"/>
        <n v="499500" u="1"/>
        <n v="387000" u="1"/>
        <n v="558000" u="1"/>
        <n v="1057000" u="1"/>
        <n v="2936200" u="1"/>
        <n v="2361600" u="1"/>
        <n v="728000" u="1"/>
        <n v="2849400" u="1"/>
        <n v="676400" u="1"/>
        <n v="2777600" u="1"/>
        <n v="809200" u="1"/>
        <n v="606900" u="1"/>
        <n v="1093000" u="1"/>
        <n v="1787100" u="1"/>
        <n v="102600" u="1"/>
        <n v="721700" u="1"/>
        <n v="453800" u="1"/>
        <n v="1786600" u="1"/>
        <n v="419475" u="1"/>
        <n v="487475" u="1"/>
        <n v="1066700" u="1"/>
        <n v="4141000" u="1"/>
        <n v="3491000" u="1"/>
        <n v="1888000" u="1"/>
        <n v="3352200" u="1"/>
        <n v="1604900" u="1"/>
        <n v="175250" u="1"/>
        <n v="10540000" u="1"/>
        <n v="682500" u="1"/>
        <n v="85400" u="1"/>
        <n v="1458850" u="1"/>
        <n v="434100" u="1"/>
        <n v="3981600" u="1"/>
        <n v="2697600" u="1"/>
        <n v="192700" u="1"/>
        <n v="129720" u="1"/>
        <n v="572150" u="1"/>
        <n v="968520" u="1"/>
        <n v="234040" u="1"/>
        <n v="146700" u="1"/>
        <n v="1278450" u="1"/>
        <n v="3543000" u="1"/>
        <n v="11350810" u="1"/>
        <n v="4125212" u="1"/>
        <n v="304200" u="1"/>
        <n v="965000" u="1"/>
        <n v="348750" u="1"/>
        <n v="115200" u="1"/>
        <n v="4994750" u="1"/>
        <n v="5340250" u="1"/>
        <n v="627500" u="1"/>
        <n v="848700" u="1"/>
        <n v="322450" u="1"/>
        <n v="848400" u="1"/>
        <n v="6598900" u="1"/>
        <n v="2108020" u="1"/>
        <n v="389200" u="1"/>
        <n v="397600" u="1"/>
        <n v="1228450" u="1"/>
        <n v="232900" u="1"/>
        <n v="315600" u="1"/>
        <n v="1674400" u="1"/>
        <n v="3430755" u="1"/>
        <n v="380100" u="1"/>
        <n v="922200" u="1"/>
        <n v="286700" u="1"/>
        <n v="2627450" u="1"/>
        <n v="1899800" u="1"/>
        <n v="798000" u="1"/>
        <n v="1170000" u="1"/>
        <n v="1137700" u="1"/>
        <n v="346200" u="1"/>
        <n v="627700" u="1"/>
        <n v="1419100" u="1"/>
        <n v="284450" u="1"/>
        <n v="1449475" u="1"/>
        <n v="710500" u="1"/>
        <n v="754000" u="1"/>
        <n v="732360" u="1"/>
        <n v="1113850" u="1"/>
        <n v="84000" u="1"/>
        <n v="276000" u="1"/>
        <n v="687600" u="1"/>
        <n v="109250" u="1"/>
        <n v="4672800" u="1"/>
        <n v="2649600" u="1"/>
        <n v="1647000" u="1"/>
        <n v="1555500" u="1"/>
        <n v="1281000" u="1"/>
        <n v="979800" u="1"/>
        <n v="193800" u="1"/>
        <n v="215250.01" u="1"/>
        <n v="3940000" u="1"/>
        <n v="476100" u="1"/>
        <n v="6311500" u="1"/>
        <n v="729100" u="1"/>
        <n v="2278750" u="1"/>
        <n v="124200" u="1"/>
        <n v="1617493.97" u="1"/>
        <n v="187600" u="1"/>
        <n v="261359.99" u="1"/>
        <n v="308300" u="1"/>
        <n v="459650" u="1"/>
        <n v="210600" u="1"/>
        <n v="158100" u="1"/>
        <n v="55799.99" u="1"/>
        <n v="265800" u="1"/>
        <n v="1084700" u="1"/>
        <n v="255700" u="1"/>
        <n v="4057600" u="1"/>
        <n v="653900" u="1"/>
        <n v="11168591" u="1"/>
        <n v="1214000" u="1"/>
        <n v="1220000" u="1"/>
        <n v="293400" u="1"/>
        <n v="440953" u="1"/>
        <n v="221400" u="1"/>
        <n v="339800" u="1"/>
        <n v="1101450" u="1"/>
        <n v="334100" u="1"/>
        <n v="3151950" u="1"/>
        <n v="289000" u="1"/>
        <n v="732000" u="1"/>
        <n v="339200" u="1"/>
        <n v="70000" u="1"/>
        <n v="5067600" u="1"/>
        <n v="96600" u="1"/>
        <n v="7923650" u="1"/>
        <n v="154350" u="1"/>
        <n v="2747350" u="1"/>
        <n v="262300" u="1"/>
        <n v="225300" u="1"/>
        <n v="6425000" u="1"/>
        <n v="4518400" u="1"/>
        <n v="3694500" u="1"/>
        <n v="3836200" u="1"/>
        <n v="250000" u="1"/>
        <n v="432720" u="1"/>
        <n v="364140" u="1"/>
        <n v="740880" u="1"/>
        <n v="96800" u="1"/>
        <n v="3605650" u="1"/>
        <n v="1631700" u="1"/>
        <n v="1360100" u="1"/>
        <n v="129222" u="1"/>
        <n v="2973000" u="1"/>
        <n v="1242000" u="1"/>
        <n v="3253980" u="1"/>
        <n v="3711520" u="1"/>
        <n v="509000" u="1"/>
        <n v="177840" u="1"/>
        <n v="2752125" u="1"/>
        <n v="855500" u="1"/>
        <n v="1309800" u="1"/>
        <n v="574750" u="1"/>
        <n v="1149500" u="1"/>
        <n v="814800" u="1"/>
        <n v="431000" u="1"/>
        <n v="1083050" u="1"/>
        <n v="876699.99" u="1"/>
        <n v="4594000" u="1"/>
        <n v="2650000" u="1"/>
        <n v="2500000" u="1"/>
        <n v="3052050" u="1"/>
        <n v="1071750" u="1"/>
        <n v="5284800" u="1"/>
        <n v="2455200" u="1"/>
        <n v="3933600" u="1"/>
        <n v="232400" u="1"/>
        <n v="844000" u="1"/>
        <n v="2134100" u="1"/>
        <n v="352100" u="1"/>
        <n v="224625" u="1"/>
        <n v="1097500" u="1"/>
        <n v="3226000" u="1"/>
        <n v="39650" u="1"/>
        <n v="10260" u="1"/>
        <n v="17060" u="1"/>
        <n v="879750" u="1"/>
        <n v="1319700" u="1"/>
        <n v="1019900" u="1"/>
        <n v="2300800" u="1"/>
        <n v="2955400" u="1"/>
        <n v="613400" u="1"/>
        <n v="683700" u="1"/>
        <n v="1729600" u="1"/>
        <n v="409000" u="1"/>
        <n v="425800" u="1"/>
        <n v="2002000" u="1"/>
        <n v="1898100" u="1"/>
        <n v="6700000" u="1"/>
        <n v="714520" u="1"/>
        <n v="596600" u="1"/>
        <n v="253187.01" u="1"/>
        <n v="55104" u="1"/>
        <n v="141000" u="1"/>
        <n v="1368140" u="1"/>
        <n v="403200" u="1"/>
        <n v="535600" u="1"/>
        <n v="939270" u="1"/>
        <n v="431400" u="1"/>
        <n v="2158750" u="1"/>
        <n v="100700" u="1"/>
        <n v="167900" u="1"/>
        <n v="1246200" u="1"/>
        <n v="4461200" u="1"/>
        <n v="372899.99" u="1"/>
        <n v="995000" u="1"/>
        <n v="1074800" u="1"/>
        <n v="259900" u="1"/>
        <n v="238400.02" u="1"/>
        <n v="3017600" u="1"/>
        <n v="1260" u="1"/>
        <n v="1234000" u="1"/>
        <n v="1648025" u="1"/>
        <n v="1145400" u="1"/>
        <n v="1754400" u="1"/>
        <n v="346000" u="1"/>
        <n v="521000.01" u="1"/>
        <n v="1317950" u="1"/>
        <n v="720800" u="1"/>
        <n v="3265300" u="1"/>
        <n v="5036600" u="1"/>
        <n v="2578100" u="1"/>
        <n v="74050" u="1"/>
        <n v="6892500" u="1"/>
        <n v="-1110" u="1"/>
        <n v="1500000" u="1"/>
        <n v="425000" u="1"/>
        <n v="1824000" u="1"/>
        <n v="576000" u="1"/>
        <n v="1975275" u="1"/>
        <n v="4878850" u="1"/>
        <n v="538680" u="1"/>
        <n v="5568950" u="1"/>
        <n v="1086480" u="1"/>
        <n v="1312200" u="1"/>
        <n v="2512300" u="1"/>
        <n v="1169200" u="1"/>
        <n v="3413280" u="1"/>
        <n v="2796750" u="1"/>
        <n v="5822500" u="1"/>
        <n v="10910550" u="1"/>
        <n v="11536950" u="1"/>
        <n v="101250" u="1"/>
        <n v="1464725" u="1"/>
        <n v="1432900" u="1"/>
        <n v="1165000" u="1"/>
        <n v="762700" u="1"/>
        <n v="785000" u="1"/>
        <n v="636650" u="1"/>
        <n v="287725" u="1"/>
        <n v="283050" u="1"/>
        <n v="2290000" u="1"/>
        <n v="1045000" u="1"/>
        <n v="7016000" u="1"/>
        <n v="644200" u="1"/>
        <n v="1150290" u="1"/>
        <n v="1798120" u="1"/>
        <n v="302000" u="1"/>
        <n v="365600" u="1"/>
        <n v="450830" u="1"/>
        <n v="3437600" u="1"/>
        <n v="1373000.01" u="1"/>
        <n v="3660890" u="1"/>
        <n v="10065" u="1"/>
        <n v="356160" u="1"/>
        <n v="1219075" u="1"/>
        <n v="980250" u="1"/>
        <n v="285750" u="1"/>
        <n v="205000" u="1"/>
        <n v="106251" u="1"/>
        <n v="1303500" u="1"/>
        <n v="2568800" u="1"/>
        <n v="193500" u="1"/>
        <n v="218150.01" u="1"/>
        <n v="660050" u="1"/>
        <n v="546100" u="1"/>
        <n v="3282400" u="1"/>
        <n v="938000" u="1"/>
        <n v="653200" u="1"/>
        <n v="337600" u="1"/>
        <n v="1166100" u="1"/>
        <n v="464600" u="1"/>
        <n v="3359500" u="1"/>
        <n v="335000" u="1"/>
        <n v="263375" u="1"/>
        <n v="123000" u="1"/>
        <n v="2183460" u="1"/>
        <n v="2570020" u="1"/>
        <n v="1052200" u="1"/>
        <n v="1415700" u="1"/>
        <n v="578000" u="1"/>
        <n v="106100" u="1"/>
        <n v="143650" u="1"/>
        <n v="611640" u="1"/>
        <n v="239450" u="1"/>
        <n v="3778900" u="1"/>
        <n v="469000" u="1"/>
        <n v="1875650" u="1"/>
        <n v="1330000" u="1"/>
        <n v="2212500" u="1"/>
        <n v="993020" u="1"/>
        <n v="374500" u="1"/>
        <n v="1075300" u="1"/>
        <n v="10679950" u="1"/>
        <n v="10288400" u="1"/>
        <n v="470400" u="1"/>
        <n v="6047000" u="1"/>
        <n v="2537000" u="1"/>
        <n v="1288020" u="1"/>
        <n v="2342700" u="1"/>
        <n v="4130400" u="1"/>
        <n v="1028700" u="1"/>
        <n v="583200" u="1"/>
        <n v="1358540.01" u="1"/>
        <n v="3455000" u="1"/>
        <n v="1138600" u="1"/>
        <n v="2077470" u="1"/>
        <n v="726499.97" u="1"/>
        <n v="1008000" u="1"/>
        <n v="73600" u="1"/>
        <n v="190900" u="1"/>
        <n v="214200" u="1"/>
        <n v="2768640" u="1"/>
        <n v="521461" u="1"/>
        <n v="259260" u="1"/>
        <n v="1725675" u="1"/>
        <n v="947100" u="1"/>
        <n v="1921900" u="1"/>
        <n v="1203200" u="1"/>
        <n v="623000" u="1"/>
        <n v="107500" u="1"/>
        <n v="292700" u="1"/>
        <n v="383600.01" u="1"/>
        <n v="473750" u="1"/>
        <n v="2879100" u="1"/>
        <n v="2574850" u="1"/>
        <n v="1738050" u="1"/>
        <n v="341550" u="1"/>
        <n v="709800" u="1"/>
        <n v="6114653" u="1"/>
        <n v="7605000" u="1"/>
        <n v="161000" u="1"/>
        <n v="53200" u="1"/>
        <n v="1672860" u="1"/>
        <n v="325450.01" u="1"/>
        <n v="148080" u="1"/>
        <n v="6313750" u="1"/>
        <n v="413400" u="1"/>
        <n v="3346400" u="1"/>
        <n v="2518500" u="1"/>
        <n v="68400" u="1"/>
        <n v="3323287.5" u="1"/>
        <n v="567500" u="1"/>
        <n v="355800" u="1"/>
        <n v="108046" u="1"/>
        <n v="292400" u="1"/>
        <n v="208950" u="1"/>
        <n v="4190100" u="1"/>
        <n v="105000" u="1"/>
        <n v="1142100" u="1"/>
        <n v="1735300" u="1"/>
        <n v="4107000" u="1"/>
        <n v="542500" u="1"/>
        <n v="3073500" u="1"/>
        <n v="759050" u="1"/>
        <n v="456000" u="1"/>
        <n v="2192400" u="1"/>
        <n v="4569600" u="1"/>
        <n v="1423000" u="1"/>
        <n v="917500" u="1"/>
        <n v="529000" u="1"/>
        <n v="478800" u="1"/>
        <n v="1350050" u="1"/>
        <n v="6394975" u="1"/>
        <n v="221520" u="1"/>
        <n v="1299200" u="1"/>
        <n v="3000400" u="1"/>
        <n v="951600" u="1"/>
        <n v="1627300" u="1"/>
        <n v="929900" u="1"/>
        <n v="3325046" u="1"/>
        <n v="1760000" u="1"/>
        <n v="3890000" u="1"/>
        <n v="243000" u="1"/>
        <n v="4507200" u="1"/>
        <n v="464200.02" u="1"/>
        <n v="133848" u="1"/>
        <n v="393350" u="1"/>
        <n v="2379000" u="1"/>
        <n v="1830000" u="1"/>
        <n v="1464000" u="1"/>
        <n v="235450" u="1"/>
        <n v="1773400" u="1"/>
        <n v="95700" u="1"/>
        <n v="3552400" u="1"/>
        <n v="348600" u="1"/>
        <n v="11200" u="1"/>
        <n v="3185825" u="1"/>
        <n v="395999.99" u="1"/>
        <n v="1191900" u="1"/>
        <n v="895800" u="1"/>
        <n v="2609800" u="1"/>
        <n v="917000" u="1"/>
        <n v="92400" u="1"/>
        <n v="205100" u="1"/>
        <n v="1467899.99" u="1"/>
        <n v="4912550" u="1"/>
        <n v="284000" u="1"/>
        <n v="402750" u="1"/>
        <n v="781200" u="1"/>
        <n v="1221000" u="1"/>
        <n v="1655850" u="1"/>
        <n v="296000" u="1"/>
        <n v="1045200" u="1"/>
        <n v="231700" u="1"/>
        <n v="251650" u="1"/>
        <n v="3231900" u="1"/>
        <n v="1559250" u="1"/>
        <n v="1596000" u="1"/>
        <n v="681055" u="1"/>
        <n v="235800" u="1"/>
        <n v="2240450" u="1"/>
        <n v="151000" u="1"/>
        <n v="142050.01" u="1"/>
        <n v="238500" u="1"/>
        <n v="190600" u="1"/>
        <n v="2766400" u="1"/>
        <n v="425499.97" u="1"/>
        <n v="1399550" u="1"/>
        <n v="540250" u="1"/>
        <n v="455000" u="1"/>
        <n v="520150" u="1"/>
        <n v="1464350" u="1"/>
        <n v="1300525" u="1"/>
        <n v="1008250" u="1"/>
        <n v="2965700" u="1"/>
        <n v="249200" u="1"/>
        <n v="6521653" u="1"/>
        <n v="4747000" u="1"/>
        <n v="108750" u="1"/>
        <n v="373900" u="1"/>
        <n v="150400" u="1"/>
        <n v="2440760" u="1"/>
        <n v="1608000" u="1"/>
        <n v="750000" u="1"/>
        <n v="1321600" u="1"/>
        <n v="2311100" u="1"/>
        <n v="845600" u="1"/>
        <n v="580800" u="1"/>
        <n v="3951350" u="1"/>
        <n v="359950" u="1"/>
        <n v="129100" u="1"/>
        <n v="100200" u="1"/>
        <n v="6100" u="1"/>
        <n v="2493800" u="1"/>
        <n v="3698760" u="1"/>
        <n v="3661719" u="1"/>
        <n v="531000" u="1"/>
        <n v="359200" u="1"/>
        <n v="1718100" u="1"/>
        <n v="1100500" u="1"/>
        <n v="526000" u="1"/>
        <n v="9440370" u="1"/>
        <n v="789400" u="1"/>
        <n v="500000" u="1"/>
        <n v="2522840" u="1"/>
        <n v="779000" u="1"/>
        <n v="514550" u="1"/>
        <n v="163000" u="1"/>
        <n v="44792" u="1"/>
        <n v="797000" u="1"/>
        <n v="633450" u="1"/>
        <n v="1031400" u="1"/>
        <n v="3942610" u="1"/>
        <n v="4028960" u="1"/>
        <n v="1258750" u="1"/>
        <n v="310224" u="1"/>
        <n v="41800" u="1"/>
        <n v="2871040" u="1"/>
        <n v="1194249.98" u="1"/>
        <n v="1543340" u="1"/>
        <n v="228550" u="1"/>
        <n v="277150" u="1"/>
        <n v="120399.99" u="1"/>
        <n v="710000" u="1"/>
        <n v="18000" u="1"/>
        <n v="3850800" u="1"/>
        <n v="410199.99" u="1"/>
        <n v="1517580" u="1"/>
        <n v="304800" u="1"/>
        <n v="1212950" u="1"/>
        <n v="1388800" u="1"/>
        <n v="1922560" u="1"/>
        <n v="713950" u="1"/>
        <n v="1204250" u="1"/>
        <n v="1187700" u="1"/>
        <n v="439000" u="1"/>
        <n v="1709000" u="1"/>
        <n v="2514750" u="1"/>
        <n v="201300" u="1"/>
        <n v="203850" u="1"/>
        <n v="211550" u="1"/>
        <n v="142400" u="1"/>
        <n v="161880" u="1"/>
        <n v="638249.96" u="1"/>
        <n v="174000" u="1"/>
        <n v="357975" u="1"/>
        <n v="204000" u="1"/>
        <n v="4637100" u="1"/>
        <n v="1378800" u="1"/>
        <n v="4396400" u="1"/>
        <n v="716600" u="1"/>
        <n v="517200" u="1"/>
        <n v="419200" u="1"/>
        <n v="320000" u="1"/>
        <n v="767500" u="1"/>
        <n v="752500" u="1"/>
        <n v="226600" u="1"/>
        <n v="1290000" u="1"/>
        <n v="2093000" u="1"/>
        <n v="1656850" u="1"/>
        <n v="2128150" u="1"/>
        <n v="696100" u="1"/>
        <n v="446200" u="1"/>
        <n v="462300" u="1"/>
        <n v="912300" u="1"/>
        <n v="551600" u="1"/>
        <n v="170200" u="1"/>
        <n v="80000" u="1"/>
        <n v="1112500" u="1"/>
        <n v="307900" u="1"/>
        <n v="535150" u="1"/>
        <n v="825600" u="1"/>
        <n v="937800" u="1"/>
        <n v="8843040" u="1"/>
        <n v="15311160" u="1"/>
        <n v="13520520" u="1"/>
        <n v="4011550" u="1"/>
        <n v="3665250" u="1"/>
        <n v="4231600" u="1"/>
        <n v="724299.91" u="1"/>
        <n v="232000" u="1"/>
        <n v="564000" u="1"/>
        <n v="309200" u="1"/>
        <n v="719200" u="1"/>
        <n v="541200" u="1"/>
        <n v="148200" u="1"/>
        <n v="3785800" u="1"/>
        <n v="1613200" u="1"/>
        <n v="5031600" u="1"/>
        <n v="1602120" u="1"/>
        <n v="1587450" u="1"/>
        <n v="3699000" u="1"/>
        <n v="3348000" u="1"/>
        <n v="2664000" u="1"/>
        <n v="360460" u="1"/>
        <n v="6150000" u="1"/>
        <n v="1731500" u="1"/>
        <n v="1199600" u="1"/>
        <n v="589000" u="1"/>
        <n v="163100" u="1"/>
        <n v="1099700" u="1"/>
        <n v="600300" u="1"/>
        <n v="2221350" u="1"/>
        <n v="877300" u="1"/>
        <n v="344275" u="1"/>
        <n v="1309400" u="1"/>
        <n v="6645820" u="1"/>
        <n v="3396340" u="1"/>
        <n v="5500200" u="1"/>
        <n v="536200" u="1"/>
        <n v="794700" u="1"/>
        <n v="1047300" u="1"/>
        <n v="4010000" u="1"/>
        <n v="2400828" u="1"/>
        <n v="574660" u="1"/>
        <n v="801075" u="1"/>
        <n v="4225375" u="1"/>
        <n v="3050925" u="1"/>
        <n v="182500" u="1"/>
        <n v="405850" u="1"/>
        <n v="182350" u="1"/>
        <n v="62999.97" u="1"/>
        <n v="1360200" u="1"/>
        <n v="94915" u="1"/>
        <n v="201500" u="1"/>
        <n v="2856000" u="1"/>
        <n v="4844400" u="1"/>
        <n v="936000" u="1"/>
        <n v="805850" u="1"/>
        <n v="946790" u="1"/>
        <n v="1442900" u="1"/>
        <n v="761100" u="1"/>
        <n v="1189399.97" u="1"/>
        <n v="1779750.01" u="1"/>
        <n v="402349.97" u="1"/>
        <n v="2462530" u="1"/>
        <n v="5359560" u="1"/>
        <n v="259349.97" u="1"/>
        <n v="158650" u="1"/>
        <n v="53399.99" u="1"/>
        <n v="503000" u="1"/>
        <n v="255549.98" u="1"/>
        <n v="2429740" u="1"/>
        <n v="10800" u="1"/>
        <n v="255599.99" u="1"/>
        <n v="2328310" u="1"/>
        <n v="3873740" u="1"/>
        <n v="495600" u="1"/>
        <n v="463200" u="1"/>
        <n v="8516725" u="1"/>
        <n v="1419075" u="1"/>
        <n v="1668300" u="1"/>
        <n v="425050" u="1"/>
        <n v="437450" u="1"/>
        <n v="96976" u="1"/>
        <n v="310900" u="1"/>
        <n v="1861300" u="1"/>
        <n v="2428370" u="1"/>
        <n v="241875" u="1"/>
        <n v="4744250" u="1"/>
        <n v="1155000" u="1"/>
        <n v="1734000" u="1"/>
        <n v="178500" u="1"/>
        <n v="129050" u="1"/>
        <n v="4653000" u="1"/>
        <n v="1175200" u="1"/>
        <n v="865250" u="1"/>
        <n v="438500.06" u="1"/>
        <n v="1710050" u="1"/>
        <n v="1228500" u="1"/>
        <n v="1673450" u="1"/>
        <n v="1149100" u="1"/>
        <n v="412300" u="1"/>
        <n v="428200" u="1"/>
        <n v="93199.99" u="1"/>
        <n v="656899.97" u="1"/>
        <n v="70150" u="1"/>
        <n v="10341875" u="1"/>
        <n v="1392000" u="1"/>
        <n v="876067" u="1"/>
        <n v="407999.99" u="1"/>
        <n v="2084700" u="1"/>
        <n v="2324400" u="1"/>
        <n v="1969200" u="1"/>
        <n v="3246150" u="1"/>
        <n v="258750" u="1"/>
        <n v="4990466" u="1"/>
        <n v="4073250" u="1"/>
        <n v="62000" u="1"/>
        <n v="64000" u="1"/>
        <n v="2298278" u="1"/>
        <n v="624000" u="1"/>
        <n v="7237700" u="1"/>
        <n v="1127000" u="1"/>
        <n v="205600" u="1"/>
        <n v="6835005" u="1"/>
        <n v="1041199.98" u="1"/>
        <n v="442950" u="1"/>
        <n v="706000" u="1"/>
        <n v="51785" u="1"/>
        <n v="3255000" u="1"/>
        <n v="1900000" u="1"/>
        <n v="3350000" u="1"/>
        <n v="4085000" u="1"/>
        <n v="2593640" u="1"/>
        <n v="143900" u="1"/>
        <n v="526400" u="1"/>
        <n v="548765" u="1"/>
        <n v="176480" u="1"/>
        <n v="910475" u="1"/>
        <n v="1197600" u="1"/>
        <n v="172038" u="1"/>
        <n v="2486400" u="1"/>
        <n v="2892000" u="1"/>
        <n v="2923200" u="1"/>
        <n v="798200" u="1"/>
        <n v="815795" u="1"/>
        <n v="737030" u="1"/>
        <n v="4866460" u="1"/>
        <n v="25300" u="1"/>
        <n v="504000" u="1"/>
        <n v="665550" u="1"/>
        <n v="236300" u="1"/>
        <n v="199400" u="1"/>
        <n v="139650" u="1"/>
        <n v="508000" u="1"/>
        <n v="282400" u="1"/>
        <n v="976950" u="1"/>
        <n v="388400" u="1"/>
        <n v="666000" u="1"/>
        <n v="1225400" u="1"/>
        <n v="1337600" u="1"/>
        <n v="110400" u="1"/>
        <n v="269280" u="1"/>
        <n v="1063750" u="1"/>
        <n v="1570800" u="1"/>
        <n v="92800" u="1"/>
        <n v="4500000" u="1"/>
        <n v="637600" u="1"/>
        <n v="1077550" u="1"/>
        <n v="543000" u="1"/>
        <n v="618450" u="1"/>
        <n v="1276600" u="1"/>
        <n v="1267650" u="1"/>
        <n v="457800" u="1"/>
        <n v="538300" u="1"/>
        <n v="1108325" u="1"/>
        <n v="3063923" u="1"/>
        <n v="1439150" u="1"/>
        <n v="245550" u="1"/>
        <n v="1291404" u="1"/>
        <n v="2283700" u="1"/>
        <n v="256199.97" u="1"/>
        <n v="479399.99" u="1"/>
        <n v="323400" u="1"/>
        <n v="1806750" u="1"/>
        <n v="3827100" u="1"/>
        <n v="3512450" u="1"/>
        <n v="252000" u="1"/>
        <n v="280000" u="1"/>
        <n v="60000" u="1"/>
        <n v="3564350" u="1"/>
        <n v="3177200" u="1"/>
        <n v="1435600" u="1"/>
        <n v="1766500" u="1"/>
        <n v="1380100" u="1"/>
        <n v="2557050" u="1"/>
        <n v="1220900" u="1"/>
        <n v="1953600" u="1"/>
        <n v="1092500" u="1"/>
        <n v="3181250" u="1"/>
        <n v="672000" u="1"/>
        <n v="156375" u="1"/>
        <n v="397000" u="1"/>
        <n v="3003800" u="1"/>
        <n v="504400" u="1"/>
        <n v="36400" u="1"/>
        <n v="562400" u="1"/>
        <n v="4956485" u="1"/>
        <n v="462720" u="1"/>
        <n v="3789600" u="1"/>
        <n v="183510" u="1"/>
        <n v="759520" u="1"/>
        <n v="1225500" u="1"/>
        <n v="1006875" u="1"/>
        <n v="3143300" u="1"/>
        <n v="500150" u="1"/>
        <n v="5067900" u="1"/>
        <n v="54000" u="1"/>
        <n v="3273950" u="1"/>
        <n v="5542600" u="1"/>
        <n v="3540000" u="1"/>
        <n v="4258000" u="1"/>
        <n v="471800" u="1"/>
        <n v="133930" u="1"/>
        <n v="2327600" u="1"/>
        <n v="741300" u="1"/>
        <n v="314600" u="1"/>
        <n v="287500" u="1"/>
        <n v="157950" u="1"/>
        <n v="816000" u="1"/>
        <n v="424200" u="1"/>
        <n v="2419495" u="1"/>
        <n v="4130000" u="1"/>
        <n v="238000" u="1"/>
        <n v="1892999.98" u="1"/>
        <n v="907380" u="1"/>
        <n v="65300" u="1"/>
        <n v="1393399.97" u="1"/>
        <n v="4050800" u="1"/>
        <n v="1156699.99" u="1"/>
        <n v="2760850" u="1"/>
        <n v="364250" u="1"/>
        <n v="242650" u="1"/>
        <n v="150700" u="1"/>
        <n v="993875" u="1"/>
        <n v="449550" u="1"/>
        <n v="492100" u="1"/>
        <n v="1514000" u="1"/>
        <n v="500050" u="1"/>
        <n v="75000" u="1"/>
        <n v="196815" u="1"/>
        <n v="217600" u="1"/>
        <n v="210000" u="1"/>
        <n v="211100" u="1"/>
        <n v="3451825" u="1"/>
        <n v="232200" u="1"/>
        <n v="4797000" u="1"/>
        <n v="369942" u="1"/>
        <n v="1284150" u="1"/>
        <n v="750200" u="1"/>
        <n v="959300" u="1"/>
        <n v="1813575" u="1"/>
        <n v="345650" u="1"/>
        <n v="410050" u="1"/>
        <n v="601725" u="1"/>
        <n v="941000" u="1"/>
        <n v="1255250" u="1"/>
        <n v="1319650" u="1"/>
        <n v="926475" u="1"/>
        <n v="604800" u="1"/>
        <n v="6282000" u="1"/>
        <n v="3394950" u="1"/>
        <n v="2391800" u="1"/>
        <n v="3645100" u="1"/>
        <n v="156000" u="1"/>
        <n v="1027200" u="1"/>
        <n v="96299.99" u="1"/>
        <n v="211800" u="1"/>
        <n v="508200" u="1"/>
        <n v="736700" u="1"/>
        <n v="481299.99" u="1"/>
        <n v="4318625" u="1"/>
        <n v="234000" u="1"/>
        <n v="920000" u="1"/>
        <n v="184350" u="1"/>
        <n v="13400" u="1"/>
        <n v="155300" u="1"/>
        <n v="1223040" u="1"/>
        <n v="209100" u="1"/>
        <n v="698600" u="1"/>
        <n v="918500" u="1"/>
        <n v="477400" u="1"/>
        <n v="20000" u="1"/>
        <n v="127000" u="1"/>
        <n v="224000" u="1"/>
        <n v="64575" u="1"/>
        <n v="6291450" u="1"/>
        <n v="1251900" u="1"/>
        <n v="843600" u="1"/>
        <n v="688500" u="1"/>
        <n v="2496200" u="1"/>
        <n v="610400" u="1"/>
        <n v="651000" u="1"/>
        <n v="802349.98" u="1"/>
        <n v="980499.98" u="1"/>
        <n v="723350" u="1"/>
        <n v="42822" u="1"/>
        <n v="25891" u="1"/>
        <n v="1361780" u="1"/>
        <n v="484100" u="1"/>
        <n v="210000.01" u="1"/>
        <n v="145200" u="1"/>
        <n v="1116220" u="1"/>
        <n v="264000" u="1"/>
        <n v="2928000" u="1"/>
        <n v="1240200" u="1"/>
        <n v="734000" u="1"/>
        <n v="850550" u="1"/>
        <n v="655865" u="1"/>
        <n v="1024000" u="1"/>
        <n v="1502900" u="1"/>
        <n v="2169200" u="1"/>
        <n v="1415440" u="1"/>
        <n v="39465.599999999999" u="1"/>
        <n v="237400" u="1"/>
        <n v="956100" u="1"/>
        <n v="6175800" u="1"/>
        <n v="241000" u="1"/>
        <n v="125700" u="1"/>
        <n v="2001985" u="1"/>
        <n v="967350" u="1"/>
        <n v="181700" u="1"/>
        <n v="1055000" u="1"/>
        <n v="4875080" u="1"/>
        <n v="446150" u="1"/>
        <n v="1812225" u="1"/>
        <n v="124800" u="1"/>
        <n v="86950" u="1"/>
        <n v="641500" u="1"/>
        <n v="70500" u="1"/>
        <n v="1883950" u="1"/>
        <n v="1749525" u="1"/>
        <n v="3171000" u="1"/>
        <n v="1418175" u="1"/>
        <n v="6000" u="1"/>
        <n v="130515" u="1"/>
        <n v="204680" u="1"/>
        <n v="760000" u="1"/>
        <n v="941600" u="1"/>
        <n v="372999.99" u="1"/>
        <n v="3750000" u="1"/>
        <n v="2277085" u="1"/>
        <n v="838350" u="1"/>
        <n v="969650" u="1"/>
        <n v="128800" u="1"/>
        <n v="274400" u="1"/>
        <n v="1450350" u="1"/>
        <n v="855750" u="1"/>
        <n v="4271400" u="1"/>
        <n v="124530" u="1"/>
        <n v="891000" u="1"/>
        <n v="233200" u="1"/>
        <n v="613650" u="1"/>
        <n v="144200" u="1"/>
        <n v="86800" u="1"/>
        <n v="1401400" u="1"/>
        <n v="319750" u="1"/>
        <n v="182000" u="1"/>
        <n v="76440" u="1"/>
        <n v="303100" u="1"/>
        <n v="1686600" u="1"/>
        <n v="1398600" u="1"/>
        <n v="1660000" u="1"/>
        <n v="16439" u="1"/>
        <n v="390000" u="1"/>
        <n v="2336600" u="1"/>
        <n v="58900" u="1"/>
        <n v="186000" u="1"/>
        <n v="1147700" u="1"/>
        <n v="1381450" u="1"/>
        <n v="1304370" u="1"/>
        <n v="2065250" u="1"/>
        <n v="604600" u="1"/>
        <n v="692150" u="1"/>
        <n v="917100" u="1"/>
        <n v="489350" u="1"/>
        <n v="2610000" u="1"/>
        <n v="4310000" u="1"/>
        <n v="3955000" u="1"/>
        <n v="1008300" u="1"/>
        <n v="371900" u="1"/>
        <n v="391400" u="1"/>
        <n v="548000" u="1"/>
        <n v="626500" u="1"/>
        <n v="1865400" u="1"/>
        <n v="2142370" u="1"/>
        <n v="959500" u="1"/>
        <n v="208100" u="1"/>
        <n v="70350" u="1"/>
        <n v="4885100" u="1"/>
        <n v="1039325" u="1"/>
        <n v="2745400" u="1"/>
        <n v="5219925" u="1"/>
        <n v="346550" u="1"/>
        <n v="935325" u="1"/>
        <n v="190750" u="1"/>
        <n v="183340" u="1"/>
        <n v="411600" u="1"/>
        <n v="231000" u="1"/>
        <n v="346620" u="1"/>
        <n v="530905" u="1"/>
        <n v="248400" u="1"/>
        <n v="913100" u="1"/>
        <n v="526350" u="1"/>
        <n v="681350" u="1"/>
        <n v="573800" u="1"/>
        <n v="688135" u="1"/>
        <n v="695330" u="1"/>
        <n v="330810" u="1"/>
        <n v="199500" u="1"/>
        <n v="374320" u="1"/>
        <n v="5205360" u="1"/>
        <n v="523600" u="1"/>
        <n v="2061100" u="1"/>
        <n v="180550" u="1"/>
        <n v="279400" u="1"/>
        <n v="529650" u="1"/>
        <n v="16332500" u="1"/>
        <n v="999600" u="1"/>
        <n v="475300" u="1"/>
        <n v="3083200" u="1"/>
        <n v="1548983" u="1"/>
        <n v="1738500" u="1"/>
        <n v="902000" u="1"/>
        <n v="1154400" u="1"/>
        <n v="991465" u="1"/>
        <n v="558850" u="1"/>
        <n v="383800" u="1"/>
        <n v="11113200" u="1"/>
        <n v="1261550" u="1"/>
        <n v="690650" u="1"/>
        <n v="420000" u="1"/>
        <n v="521100" u="1"/>
        <n v="2183000" u="1"/>
        <n v="754250" u="1"/>
        <n v="2259087" u="1"/>
        <n v="5420550" u="1"/>
        <n v="1406500" u="1"/>
        <n v="266250" u="1"/>
        <n v="4546300" u="1"/>
        <n v="619650" u="1"/>
        <n v="183600" u="1"/>
        <n v="677400" u="1"/>
        <n v="77900" u="1"/>
        <n v="98800" u="1"/>
        <n v="591900" u="1"/>
        <n v="262200" u="1"/>
        <n v="149300" u="1"/>
        <n v="524400" u="1"/>
        <n v="115900" u="1"/>
        <n v="122400" u="1"/>
        <n v="178200" u="1"/>
        <n v="159600" u="1"/>
        <n v="1131025" u="1"/>
        <n v="499400" u="1"/>
        <n v="397700" u="1"/>
        <n v="130800" u="1"/>
        <n v="250400" u="1"/>
        <n v="1710000" u="1"/>
        <n v="4941420" u="1"/>
        <n v="2337335" u="1"/>
        <n v="245050" u="1"/>
        <n v="684400" u="1"/>
        <n v="6138000" u="1"/>
        <n v="1140000" u="1"/>
        <n v="228900" u="1"/>
        <n v="1208475" u="1"/>
        <n v="553700" u="1"/>
        <n v="9544000" u="1"/>
        <n v="134250" u="1"/>
        <n v="1180800" u="1"/>
        <n v="2273450" u="1"/>
        <n v="1371500" u="1"/>
        <n v="101850" u="1"/>
        <n v="425200" u="1"/>
        <n v="4506250" u="1"/>
        <n v="1061025" u="1"/>
        <n v="1455550" u="1"/>
        <n v="1415775" u="1"/>
        <n v="1026625" u="1"/>
        <n v="398250" u="1"/>
        <n v="2372050" u="1"/>
        <n v="289800" u="1"/>
        <n v="405000" u="1"/>
        <n v="1356450" u="1"/>
        <n v="277451" u="1"/>
        <n v="299300" u="1"/>
        <n v="2628500" u="1"/>
        <n v="241850" u="1"/>
        <n v="6434350" u="1"/>
        <n v="1915100" u="1"/>
        <n v="560050" u="1"/>
        <n v="367500" u="1"/>
        <n v="332400" u="1"/>
        <n v="83850" u="1"/>
        <n v="2317475" u="1"/>
        <n v="323450" u="1"/>
        <n v="184250" u="1"/>
        <n v="49400" u="1"/>
        <n v="2009800" u="1"/>
        <n v="1038200" u="1"/>
        <n v="424850" u="1"/>
        <n v="1600100" u="1"/>
        <n v="838100" u="1"/>
        <n v="9645300" u="1"/>
        <n v="546750" u="1"/>
        <n v="1539000" u="1"/>
        <n v="1438300" u="1"/>
        <n v="575700" u="1"/>
        <n v="696800" u="1"/>
        <n v="891950" u="1"/>
        <n v="3773000" u="1"/>
        <n v="2846000" u="1"/>
        <n v="2656000" u="1"/>
        <n v="1828500" u="1"/>
        <n v="571900" u="1"/>
        <n v="499000" u="1"/>
        <n v="533500" u="1"/>
        <n v="4490200" u="1"/>
        <n v="176595" u="1"/>
        <n v="209500" u="1"/>
        <n v="150100" u="1"/>
        <n v="24000" u="1"/>
        <n v="505650" u="1"/>
        <n v="117000" u="1"/>
        <n v="115500" u="1"/>
        <n v="129800" u="1"/>
        <n v="306500" u="1"/>
        <n v="187200" u="1"/>
        <n v="257650" u="1"/>
        <n v="194450" u="1"/>
        <n v="86600" u="1"/>
        <n v="1354600" u="1"/>
        <n v="1346200" u="1"/>
        <n v="2257715" u="1"/>
        <n v="872100" u="1"/>
        <n v="6230500" u="1"/>
        <n v="3665150" u="1"/>
        <n v="875750" u="1"/>
        <n v="8062575" u="1"/>
        <n v="6846900" u="1"/>
        <n v="1219300" u="1"/>
        <n v="1135300" u="1"/>
        <n v="779800" u="1"/>
        <n v="1171575" u="1"/>
        <n v="780000" u="1"/>
        <n v="408910" u="1"/>
        <n v="300645" u="1"/>
        <n v="112200" u="1"/>
        <n v="306400" u="1"/>
        <n v="244200" u="1"/>
        <n v="28995" u="1"/>
        <n v="353100" u="1"/>
        <n v="360800" u="1"/>
        <n v="1889800" u="1"/>
        <n v="810700" u="1"/>
        <n v="2200000" u="1"/>
        <n v="144176" u="1"/>
        <n v="111690" u="1"/>
        <n v="541810" u="1"/>
        <n v="249780" u="1"/>
        <n v="311100" u="1"/>
        <n v="712815" u="1"/>
        <n v="275400" u="1"/>
        <n v="1110150" u="1"/>
        <n v="234850" u="1"/>
        <n v="3140050" u="1"/>
        <n v="6251020" u="1"/>
        <n v="4919800" u="1"/>
        <n v="131600" u="1"/>
        <n v="1716400" u="1"/>
        <n v="405900" u="1"/>
        <n v="2636550" u="1"/>
        <n v="121600" u="1"/>
        <n v="619000" u="1"/>
        <n v="2951700" u="1"/>
        <n v="591800" u="1"/>
        <n v="324200" u="1"/>
        <n v="133600" u="1"/>
        <n v="47500" u="1"/>
        <n v="46550" u="1"/>
        <n v="338400" u="1"/>
        <n v="2314440" u="1"/>
        <n v="1144250" u="1"/>
        <n v="1725600" u="1"/>
        <n v="5184450" u="1"/>
        <n v="1641200" u="1"/>
        <n v="1006500" u="1"/>
        <n v="2572450" u="1"/>
        <n v="262900" u="1"/>
        <n v="754900" u="1"/>
        <n v="2905000" u="1"/>
        <n v="416880" u="1"/>
        <n v="741725" u="1"/>
        <n v="103500" u="1"/>
        <n v="1107050" u="1"/>
        <n v="163120" u="1"/>
        <n v="119420" u="1"/>
        <n v="268350" u="1"/>
        <n v="130300" u="1"/>
        <n v="3375200" u="1"/>
        <n v="462600" u="1"/>
        <n v="62350" u="1"/>
        <n v="23100" u="1"/>
        <n v="382050" u="1"/>
        <n v="95850" u="1"/>
        <n v="2261600" u="1"/>
        <n v="1007500" u="1"/>
        <n v="9214000" u="1"/>
        <n v="337000" u="1"/>
        <n v="920900" u="1"/>
        <n v="208525" u="1"/>
        <n v="1469500" u="1"/>
        <n v="579000" u="1"/>
        <n v="2503150" u="1"/>
        <n v="255300" u="1"/>
        <n v="293500" u="1"/>
        <n v="309750" u="1"/>
        <n v="678500" u="1"/>
        <n v="343000" u="1"/>
        <n v="282000" u="1"/>
        <n v="88000" u="1"/>
        <n v="4651500" u="1"/>
        <n v="330400" u="1"/>
        <n v="355200" u="1"/>
        <n v="233650" u="1"/>
        <n v="2828400" u="1"/>
        <n v="1783100" u="1"/>
        <n v="1059300" u="1"/>
        <n v="435700" u="1"/>
        <n v="233450" u="1"/>
        <n v="900000" u="1"/>
        <n v="287300" u="1"/>
        <n v="68672" u="1"/>
        <n v="3535400" u="1"/>
        <n v="59830" u="1"/>
        <n v="623360" u="1"/>
        <n v="666150" u="1"/>
        <n v="407700" u="1"/>
        <n v="2186800" u="1"/>
        <n v="355050" u="1"/>
        <n v="60800" u="1"/>
        <n v="394500" u="1"/>
        <n v="259875" u="1"/>
        <n v="12634920" u="1"/>
        <n v="16000000" u="1"/>
        <n v="960000" u="1"/>
        <n v="2324700" u="1"/>
        <n v="4061050" u="1"/>
        <n v="2153550" u="1"/>
        <n v="180100" u="1"/>
        <n v="111250" u="1"/>
        <n v="1732500" u="1"/>
        <n v="1086100" u="1"/>
        <n v="-10" u="1"/>
        <n v="1927750" u="1"/>
        <n v="6153400" u="1"/>
        <n v="665000" u="1"/>
        <n v="202950" u="1"/>
        <n v="873500" u="1"/>
        <n v="978400" u="1"/>
        <n v="449400" u="1"/>
        <n v="859850" u="1"/>
        <n v="2344400" u="1"/>
        <n v="6762000" u="1"/>
        <n v="1390350" u="1"/>
        <n v="702300" u="1"/>
        <n v="3771000" u="1"/>
        <n v="4720000" u="1"/>
        <n v="66657" u="1"/>
        <n v="1727300" u="1"/>
        <n v="231250" u="1"/>
        <n v="1003200" u="1"/>
        <n v="722675" u="1"/>
        <n v="1375500" u="1"/>
        <n v="1978840" u="1"/>
        <n v="287600" u="1"/>
        <n v="660310" u="1"/>
        <n v="143500" u="1"/>
        <n v="695200" u="1"/>
        <n v="3890800" u="1"/>
        <n v="36296" u="1"/>
        <n v="71708" u="1"/>
        <n v="1370850" u="1"/>
        <n v="113000" u="1"/>
        <n v="195250" u="1"/>
        <n v="181450" u="1"/>
        <n v="5111700" u="1"/>
        <n v="544950" u="1"/>
        <n v="1477390" u="1"/>
        <n v="430600" u="1"/>
        <n v="1776500" u="1"/>
        <n v="81084" u="1"/>
        <n v="3362800" u="1"/>
        <n v="110250" u="1"/>
        <n v="180250" u="1"/>
        <n v="678250" u="1"/>
        <n v="6815050" u="1"/>
        <n v="6896550" u="1"/>
        <n v="101000" u="1"/>
        <n v="650100" u="1"/>
        <n v="2321700" u="1"/>
        <n v="272900" u="1"/>
        <n v="179450" u="1"/>
        <n v="179300" u="1"/>
        <n v="1553250" u="1"/>
        <n v="2670000" u="1"/>
        <n v="565650" u="1"/>
        <n v="472700" u="1"/>
        <n v="593150" u="1"/>
        <n v="387315" u="1"/>
        <n v="565770" u="1"/>
        <n v="477380" u="1"/>
        <n v="403125" u="1"/>
        <n v="368600" u="1"/>
        <n v="197800" u="1"/>
        <n v="2303650" u="1"/>
        <n v="4971600" u="1"/>
        <n v="934500" u="1"/>
        <n v="880000" u="1"/>
        <n v="376200" u="1"/>
        <n v="1322500" u="1"/>
        <n v="4368300" u="1"/>
        <n v="8159992" u="1"/>
        <n v="2996655" u="1"/>
        <n v="902500" u="1"/>
        <n v="3931200" u="1"/>
        <n v="239100" u="1"/>
        <n v="696550" u="1"/>
        <n v="94300" u="1"/>
        <n v="785750" u="1"/>
        <n v="767600" u="1"/>
        <n v="743650" u="1"/>
        <n v="935850" u="1"/>
        <n v="1124910" u="1"/>
        <n v="947150" u="1"/>
        <n v="954600" u="1"/>
        <n v="4452690" u="1"/>
        <n v="683450" u="1"/>
        <n v="290500" u="1"/>
        <n v="281750" u="1"/>
        <n v="8071056" u="1"/>
        <n v="333200" u="1"/>
        <n v="85050" u="1"/>
        <n v="2848500" u="1"/>
        <n v="2379750" u="1"/>
        <n v="229500" u="1"/>
        <n v="1748250" u="1"/>
        <n v="1565800" u="1"/>
        <n v="512400" u="1"/>
        <n v="958000" u="1"/>
        <n v="1031300" u="1"/>
        <n v="436000" u="1"/>
        <n v="335500" u="1"/>
        <n v="116150" u="1"/>
        <n v="929650" u="1"/>
        <n v="2627750" u="1"/>
        <n v="1108500" u="1"/>
        <n v="1026900" u="1"/>
        <n v="733250" u="1"/>
        <n v="2724400" u="1"/>
        <n v="2712000" u="1"/>
        <n v="2834000" u="1"/>
        <n v="1405800" u="1"/>
        <n v="3335150" u="1"/>
        <n v="1065150" u="1"/>
        <n v="148800" u="1"/>
        <n v="1007725" u="1"/>
        <n v="329555" u="1"/>
        <n v="1236260" u="1"/>
        <n v="12972200" u="1"/>
        <n v="404550" u="1"/>
        <n v="467800" u="1"/>
        <n v="4370100" u="1"/>
        <n v="2449305" u="1"/>
        <n v="1434500" u="1"/>
        <n v="672500" u="1"/>
        <n v="150398" u="1"/>
        <n v="4270800" u="1"/>
        <n v="46088" u="1"/>
        <n v="3505200" u="1"/>
        <n v="282625" u="1"/>
        <n v="140000" u="1"/>
        <n v="483700" u="1"/>
        <n v="373750" u="1"/>
        <n v="1874450" u="1"/>
        <n v="185000" u="1"/>
        <n v="1454675" u="1"/>
        <n v="208600" u="1"/>
        <n v="3400175" u="1"/>
        <n v="1487700" u="1"/>
        <n v="3902550" u="1"/>
        <n v="751300" u="1"/>
        <n v="56859" u="1"/>
        <n v="2583700" u="1"/>
        <n v="1514850" u="1"/>
        <n v="3909250" u="1"/>
        <n v="2911800" u="1"/>
        <n v="655180" u="1"/>
        <n v="587300" u="1"/>
        <n v="1191400" u="1"/>
        <n v="5344725" u="1"/>
        <n v="5200000" u="1"/>
        <n v="540550" u="1"/>
        <n v="1302268" u="1"/>
        <n v="1417500" u="1"/>
        <n v="1290250" u="1"/>
        <n v="288800" u="1"/>
        <n v="998550" u="1"/>
        <n v="256200" u="1"/>
        <n v="1770000" u="1"/>
        <n v="571800" u="1"/>
        <n v="82364" u="1"/>
        <n v="1045250" u="1"/>
        <n v="3578400" u="1"/>
        <n v="2169300" u="1"/>
        <n v="1350200" u="1"/>
        <n v="1702400" u="1"/>
        <n v="278300" u="1"/>
        <n v="2259000" u="1"/>
        <n v="2130785" u="1"/>
        <n v="1081500" u="1"/>
        <n v="76000" u="1"/>
        <n v="56000" u="1"/>
        <n v="2798200" u="1"/>
        <n v="3874650" u="1"/>
        <n v="3281850" u="1"/>
        <n v="249550" u="1"/>
        <n v="712150" u="1"/>
        <n v="1756700" u="1"/>
        <n v="1918550" u="1"/>
        <n v="127750" u="1"/>
        <n v="384050" u="1"/>
        <n v="338000" u="1"/>
        <n v="230350" u="1"/>
        <n v="4574450" u="1"/>
        <n v="158512" u="1"/>
        <n v="44280" u="1"/>
        <n v="198400" u="1"/>
        <n v="870150" u="1"/>
        <n v="2329185" u="1"/>
        <n v="1329850" u="1"/>
        <n v="2292800" u="1"/>
        <n v="1332600" u="1"/>
        <n v="270000" u="1"/>
        <n v="2247902" u="1"/>
        <n v="353076" u="1"/>
        <n v="2270506" u="1"/>
        <n v="117600" u="1"/>
        <n v="5046000" u="1"/>
        <n v="922500" u="1"/>
        <n v="871200" u="1"/>
        <n v="569369" u="1"/>
        <n v="507413" u="1"/>
        <n v="642496" u="1"/>
        <n v="67177" u="1"/>
        <n v="323346" u="1"/>
        <n v="503118" u="1"/>
        <n v="577358" u="1"/>
        <n v="187450" u="1"/>
        <n v="621000" u="1"/>
        <n v="140000000" u="1"/>
        <n v="6739000" u="1"/>
        <n v="137500" u="1"/>
        <n v="6877350" u="1"/>
        <n v="179550" u="1"/>
        <n v="918400" u="1"/>
        <n v="112056" u="1"/>
        <n v="575600" u="1"/>
        <n v="117950" u="1"/>
        <n v="406500" u="1"/>
        <n v="2147200" u="1"/>
        <n v="165600" u="1"/>
        <n v="125850" u="1"/>
        <n v="1450000" u="1"/>
        <n v="422400" u="1"/>
        <n v="4836425" u="1"/>
        <n v="145150" u="1"/>
        <n v="5473450" u="1"/>
        <n v="2925848" u="1"/>
        <n v="2676700" u="1"/>
        <n v="561450" u="1"/>
        <n v="10988250" u="1"/>
        <n v="1731125" u="1"/>
        <n v="1593150" u="1"/>
        <n v="583500" u="1"/>
        <n v="905675" u="1"/>
        <n v="245436" u="1"/>
        <n v="300400" u="1"/>
        <n v="304350" u="1"/>
        <n v="641000" u="1"/>
        <n v="1793400" u="1"/>
        <n v="155666" u="1"/>
        <n v="58200" u="1"/>
        <n v="972800" u="1"/>
        <n v="2679325" u="1"/>
        <n v="138159" u="1"/>
        <n v="3812800" u="1"/>
        <n v="534800" u="1"/>
        <n v="262500" u="1"/>
        <n v="452150" u="1"/>
        <n v="1059050" u="1"/>
        <n v="3130800" u="1"/>
        <n v="1411575" u="1"/>
        <n v="129190" u="1"/>
        <n v="1049525" u="1"/>
        <n v="1338300" u="1"/>
        <n v="485600" u="1"/>
        <n v="1999700" u="1"/>
        <n v="209000" u="1"/>
        <n v="196125" u="1"/>
        <n v="72588" u="1"/>
        <n v="151400" u="1"/>
        <n v="649350" u="1"/>
        <n v="1897520" u="1"/>
        <n v="3265428" u="1"/>
        <n v="1376813" u="1"/>
        <n v="166950" u="1"/>
        <n v="96054" u="1"/>
        <n v="117220" u="1"/>
        <n v="50050" u="1"/>
        <n v="251100" u="1"/>
        <n v="325800" u="1"/>
        <n v="3794360" u="1"/>
        <n v="1635200" u="1"/>
        <n v="5100000" u="1"/>
        <n v="1413385" u="1"/>
        <n v="617100" u="1"/>
        <n v="690250" u="1"/>
        <n v="752450" u="1"/>
        <n v="1338520" u="1"/>
        <n v="407787" u="1"/>
        <n v="124675" u="1"/>
        <n v="2478335" u="1"/>
        <n v="3844000" u="1"/>
        <n v="471950" u="1"/>
        <n v="1182100" u="1"/>
        <n v="3262600" u="1"/>
        <n v="1893700" u="1"/>
        <n v="940800" u="1"/>
        <n v="133100" u="1"/>
        <n v="534550" u="1"/>
        <n v="157500" u="1"/>
        <n v="864125" u="1"/>
        <n v="671550" u="1"/>
        <n v="821725" u="1"/>
        <n v="5424950" u="1"/>
        <n v="2124956" u="1"/>
        <n v="4280950" u="1"/>
        <n v="313450" u="1"/>
        <n v="288600" u="1"/>
        <n v="5828275" u="1"/>
        <n v="3779840" u="1"/>
        <n v="2393600" u="1"/>
        <n v="635739" u="1"/>
        <n v="317160" u="1"/>
        <n v="350266" u="1"/>
        <n v="389991" u="1"/>
        <n v="857571" u="1"/>
        <n v="189750" u="1"/>
        <n v="1809675" u="1"/>
        <n v="1351625" u="1"/>
        <n v="1577000" u="1"/>
        <n v="8877200" u="1"/>
        <n v="3110100" u="1"/>
        <n v="111350" u="1"/>
        <n v="437400" u="1"/>
        <n v="1633100" u="1"/>
        <n v="768000" u="1"/>
        <n v="250675" u="1"/>
        <n v="5092425" u="1"/>
        <n v="190700" u="1"/>
        <n v="31550" u="1"/>
        <n v="2494500" u="1"/>
        <n v="1840300" u="1"/>
        <n v="1288400" u="1"/>
        <n v="980000" u="1"/>
        <n v="847350" u="1"/>
        <n v="1231250" u="1"/>
        <n v="6567790" u="1"/>
        <n v="11111040" u="1"/>
        <n v="1100000" u="1"/>
        <n v="693750" u="1"/>
        <n v="716700" u="1"/>
        <n v="1016900" u="1"/>
        <n v="2162700" u="1"/>
        <n v="845150" u="1"/>
        <n v="23900" u="1"/>
        <n v="2939625" u="1"/>
        <n v="1065900" u="1"/>
        <n v="974025" u="1"/>
        <n v="550800" u="1"/>
        <n v="156450" u="1"/>
        <n v="261550" u="1"/>
        <n v="320575" u="1"/>
        <n v="1701935" u="1"/>
        <n v="2781000" u="1"/>
        <n v="3852675" u="1"/>
        <n v="807121" u="1"/>
        <n v="133150" u="1"/>
        <n v="195150" u="1"/>
        <n v="1409850" u="1"/>
        <n v="470250" u="1"/>
        <n v="4795600" u="1"/>
        <n v="4137115" u="1"/>
        <n v="219800" u="1"/>
        <n v="543400" u="1"/>
        <n v="1355125" u="1"/>
        <n v="767750" u="1"/>
        <n v="3796200" u="1"/>
        <n v="2792320" u="1"/>
        <n v="11452900" u="1"/>
        <n v="5276600" u="1"/>
        <n v="5207000" u="1"/>
        <n v="353450" u="1"/>
        <n v="1487200" u="1"/>
        <n v="1148550" u="1"/>
        <n v="1310850" u="1"/>
        <n v="4683740" u="1"/>
        <n v="718550" u="1"/>
        <n v="223800" u="1"/>
        <n v="712550" u="1"/>
        <n v="845570" u="1"/>
        <n v="148925" u="1"/>
        <n v="65292" u="1"/>
        <n v="129150" u="1"/>
        <n v="922350" u="1"/>
        <n v="3807300" u="1"/>
        <n v="3640000" u="1"/>
        <n v="4503000" u="1"/>
        <n v="1630700" u="1"/>
        <n v="6126000" u="1"/>
        <n v="376800" u="1"/>
        <n v="2356650" u="1"/>
        <n v="6700964" u="1"/>
        <n v="2688200" u="1"/>
        <n v="4713790" u="1"/>
        <n v="1384550" u="1"/>
        <n v="1029250" u="1"/>
        <n v="1088100" u="1"/>
        <n v="2572600" u="1"/>
        <n v="146250" u="1"/>
        <n v="10763" u="1"/>
        <n v="225600" u="1"/>
        <n v="471900" u="1"/>
        <n v="2282000" u="1"/>
        <n v="679182" u="1"/>
        <n v="1903350" u="1"/>
        <n v="1158225" u="1"/>
        <n v="961400" u="1"/>
        <n v="113240" u="1"/>
        <n v="1513100" u="1"/>
        <n v="581000" u="1"/>
        <n v="498830" u="1"/>
        <n v="656100" u="1"/>
        <n v="285000" u="1"/>
        <n v="371850" u="1"/>
        <n v="696400" u="1"/>
        <n v="289885" u="1"/>
        <n v="2715359" u="1"/>
        <n v="333268" u="1"/>
        <n v="2320000" u="1"/>
        <n v="401200" u="1"/>
        <n v="2400180" u="1"/>
        <n v="13907856" u="1"/>
        <n v="24570000" u="1"/>
        <n v="1459700" u="1"/>
        <n v="381900" u="1"/>
        <n v="781050" u="1"/>
        <n v="479100" u="1"/>
        <n v="877825" u="1"/>
        <n v="1752000" u="1"/>
        <n v="151500" u="1"/>
        <n v="446500" u="1"/>
        <n v="4969900" u="1"/>
        <n v="396800" u="1"/>
        <n v="148400" u="1"/>
        <n v="2629605" u="1"/>
        <n v="1051000" u="1"/>
        <n v="950000" u="1"/>
        <n v="236250" u="1"/>
        <n v="146500" u="1"/>
        <n v="3052800" u="1"/>
        <n v="1805000" u="1"/>
        <n v="41264" u="1"/>
        <n v="4147300" u="1"/>
        <n v="1700000" u="1"/>
        <n v="1114325" u="1"/>
        <n v="496550" u="1"/>
        <n v="2137200" u="1"/>
        <n v="1260400" u="1"/>
        <n v="1144000" u="1"/>
        <n v="131250" u="1"/>
        <n v="5810000" u="1"/>
        <n v="47125" u="1"/>
        <n v="505100" u="1"/>
        <n v="2642720" u="1"/>
        <n v="921565" u="1"/>
        <n v="615800" u="1"/>
        <n v="254100" u="1"/>
        <n v="446300" u="1"/>
        <n v="1086540" u="1"/>
        <n v="339220" u="1"/>
        <n v="328900" u="1"/>
        <n v="333300" u="1"/>
        <n v="2173750" u="1"/>
        <n v="37600" u="1"/>
        <n v="1878900" u="1"/>
        <n v="764000" u="1"/>
        <n v="5831500" u="1"/>
        <n v="539000" u="1"/>
        <n v="235400" u="1"/>
        <n v="1485000" u="1"/>
        <n v="435825" u="1"/>
        <n v="247100" u="1"/>
        <n v="121000" u="1"/>
        <n v="462400" u="1"/>
        <n v="435035" u="1"/>
        <n v="4510070" u="1"/>
        <n v="31350" u="1"/>
        <n v="1638900" u="1"/>
        <n v="13503000" u="1"/>
        <n v="11188800" u="1"/>
        <n v="3903250" u="1"/>
        <n v="5767650" u="1"/>
        <n v="946200" u="1"/>
        <n v="1692900" u="1"/>
        <n v="314230" u="1"/>
        <n v="622750" u="1"/>
        <n v="285950" u="1"/>
        <n v="1153220" u="1"/>
        <n v="6879400" u="1"/>
        <n v="117900" u="1"/>
        <n v="1060700" u="1"/>
        <n v="44650" u="1"/>
        <n v="48450" u="1"/>
        <n v="133950" u="1"/>
        <n v="2438530" u="1"/>
        <n v="4200800" u="1"/>
        <n v="1993150" u="1"/>
        <n v="485350" u="1"/>
        <n v="554873" u="1"/>
        <n v="662600" u="1"/>
        <n v="3964600" u="1"/>
        <n v="107650" u="1"/>
        <n v="872400" u="1"/>
        <n v="2310900" u="1"/>
        <n v="1048325" u="1"/>
        <n v="2107800" u="1"/>
        <n v="957550" u="1"/>
        <n v="4597500" u="1"/>
        <n v="367884" u="1"/>
        <n v="3536250" u="1"/>
        <n v="572000" u="1"/>
        <n v="267750" u="1"/>
        <n v="352190" u="1"/>
        <n v="741850" u="1"/>
        <n v="314500" u="1"/>
        <n v="1231175" u="1"/>
        <n v="4332150" u="1"/>
        <n v="5659875" u="1"/>
        <n v="359815" u="1"/>
        <n v="2802640" u="1"/>
        <n v="2819760" u="1"/>
        <n v="3307501" u="1"/>
        <n v="758970" u="1"/>
        <n v="321990" u="1"/>
        <n v="1254060" u="1"/>
        <n v="319800" u="1"/>
        <n v="1234955" u="1"/>
        <n v="2624615" u="1"/>
        <n v="358750" u="1"/>
        <n v="419850" u="1"/>
        <n v="497600" u="1"/>
        <n v="7100" u="1"/>
        <n v="1207450" u="1"/>
        <n v="39912" u="1"/>
        <n v="471750" u="1"/>
        <n v="411000" u="1"/>
        <n v="233600" u="1"/>
        <n v="590750" u="1"/>
        <n v="173300" u="1"/>
        <n v="299600" u="1"/>
        <n v="5703000" u="1"/>
        <n v="2201100" u="1"/>
        <n v="4517400" u="1"/>
        <n v="4406750" u="1"/>
        <n v="2208750" u="1"/>
        <n v="1465000" u="1"/>
        <n v="3130300" u="1"/>
        <n v="1370600" u="1"/>
        <n v="4270250" u="1"/>
        <n v="267100" u="1"/>
        <n v="557050" u="1"/>
        <n v="767550" u="1"/>
        <n v="894225" u="1"/>
        <n v="154850" u="1"/>
        <n v="610850" u="1"/>
        <n v="318500" u="1"/>
        <n v="3098700" u="1"/>
        <n v="3876400" u="1"/>
        <n v="1020300" u="1"/>
        <n v="638225" u="1"/>
        <n v="246400" u="1"/>
        <n v="222750" u="1"/>
        <n v="274700" u="1"/>
        <n v="30425" u="1"/>
        <n v="684250" u="1"/>
        <n v="1637500" u="1"/>
        <n v="3342250" u="1"/>
        <n v="484450" u="1"/>
        <n v="135850" u="1"/>
        <n v="570550" u="1"/>
        <n v="149250" u="1"/>
        <n v="3968800" u="1"/>
        <n v="988400" u="1"/>
        <n v="241950" u="1"/>
        <n v="177160" u="1"/>
        <n v="1773660" u="1"/>
        <n v="347110" u="1"/>
        <n v="374920" u="1"/>
        <n v="574740" u="1"/>
        <n v="366680" u="1"/>
        <n v="325500" u="1"/>
        <n v="407090" u="1"/>
        <n v="1851602" u="1"/>
        <n v="562654" u="1"/>
        <n v="757000" u="1"/>
        <n v="424500" u="1"/>
        <n v="1464075" u="1"/>
        <n v="570950" u="1"/>
        <n v="130000" u="1"/>
        <n v="2841040" u="1"/>
        <n v="3685025" u="1"/>
        <n v="3242300" u="1"/>
        <n v="1010000" u="1"/>
        <n v="360000" u="1"/>
        <n v="1839850" u="1"/>
        <n v="3346350" u="1"/>
        <n v="374150" u="1"/>
        <n v="308550" u="1"/>
        <n v="565600" u="1"/>
        <n v="297000" u="1"/>
        <n v="3889495" u="1"/>
        <n v="3160000" u="1"/>
        <n v="701500" u="1"/>
        <n v="4413300" u="1"/>
        <n v="27975" u="1"/>
        <n v="1682700" u="1"/>
        <n v="814050" u="1"/>
        <n v="727200" u="1"/>
        <n v="1431200" u="1"/>
        <n v="576650" u="1"/>
        <n v="658450" u="1"/>
        <n v="852875" u="1"/>
        <n v="190300" u="1"/>
        <n v="250475" u="1"/>
        <n v="121800" u="1"/>
        <n v="110150" u="1"/>
        <n v="4002250" u="1"/>
        <n v="9890" u="1"/>
        <n v="2467525" u="1"/>
        <n v="914800" u="1"/>
        <n v="3094800" u="1"/>
        <n v="974700" u="1"/>
        <n v="1394925" u="1"/>
        <n v="1148000" u="1"/>
        <n v="160103" u="1"/>
        <n v="355400" u="1"/>
        <n v="409940" u="1"/>
        <n v="203940" u="1"/>
        <n v="197760" u="1"/>
        <n v="190550" u="1"/>
        <n v="3441600" u="1"/>
        <n v="552450" u="1"/>
        <n v="285020" u="1"/>
        <n v="1992900" u="1"/>
        <n v="3931000" u="1"/>
        <n v="602455" u="1"/>
        <n v="1763550" u="1"/>
        <n v="409400" u="1"/>
        <n v="3259172" u="1"/>
        <n v="10558260" u="1"/>
        <n v="169050" u="1"/>
        <n v="66640" u="1"/>
        <n v="1479200" u="1"/>
        <n v="277500" u="1"/>
        <n v="177250" u="1"/>
        <n v="22750000" u="1"/>
        <n v="2355945" u="1"/>
        <n v="5565615" u="1"/>
        <n v="1786700" u="1"/>
        <n v="2232500" u="1"/>
        <n v="784450" u="1"/>
        <n v="509050" u="1"/>
        <n v="475000" u="1"/>
        <n v="418000" u="1"/>
        <n v="630000" u="1"/>
        <n v="8409800" u="1"/>
        <n v="1884400" u="1"/>
        <n v="117750" u="1"/>
        <n v="271100" u="1"/>
        <n v="171700" u="1"/>
        <n v="240600" u="1"/>
        <n v="1733150" u="1"/>
        <n v="10673550" u="1"/>
        <n v="1291700" u="1"/>
        <n v="532134" u="1"/>
        <n v="3080025" u="1"/>
        <n v="356250" u="1"/>
        <n v="828800" u="1"/>
        <n v="4263100" u="1"/>
        <n v="6788024" u="1"/>
        <n v="2334550" u="1"/>
        <n v="3852703" u="1"/>
        <n v="417000" u="1"/>
        <n v="3633100" u="1"/>
        <n v="1798100" u="1"/>
        <n v="726860" u="1"/>
        <n v="1720726" u="1"/>
        <n v="91650" u="1"/>
        <n v="50350" u="1"/>
        <n v="690800" u="1"/>
        <n v="2567500" u="1"/>
        <n v="4655100" u="1"/>
        <n v="186200" u="1"/>
        <n v="828000" u="1"/>
        <n v="494000" u="1"/>
        <n v="1700" u="1"/>
        <n v="2310000" u="1"/>
        <n v="703000" u="1"/>
        <n v="2315500" u="1"/>
        <n v="114548" u="1"/>
        <n v="4190000" u="1"/>
        <n v="1026275" u="1"/>
        <n v="882000" u="1"/>
        <n v="413075" u="1"/>
        <n v="153950" u="1"/>
        <n v="914650" u="1"/>
        <n v="951900" u="1"/>
        <n v="131000" u="1"/>
        <n v="77414" u="1"/>
        <n v="1932075" u="1"/>
        <n v="358050" u="1"/>
        <n v="275100" u="1"/>
        <n v="1710150" u="1"/>
        <n v="138866" u="1"/>
        <n v="104918" u="1"/>
        <n v="4894800" u="1"/>
        <n v="709000" u="1"/>
        <n v="74200" u="1"/>
        <n v="508250" u="1"/>
        <n v="2072375" u="1"/>
        <n v="579600" u="1"/>
        <n v="980400" u="1"/>
        <n v="4323600" u="1"/>
        <n v="533150" u="1"/>
        <n v="270352" u="1"/>
        <n v="1264475" u="1"/>
        <n v="621600" u="1"/>
        <n v="168350" u="1"/>
        <n v="337625" u="1"/>
        <n v="961150" u="1"/>
        <n v="312195" u="1"/>
        <n v="1865950" u="1"/>
        <n v="369990" u="1"/>
        <n v="838470" u="1"/>
        <n v="11189585" u="1"/>
        <n v="5587200" u="1"/>
        <n v="4199200" u="1"/>
        <n v="143540" u="1"/>
        <n v="1052050" u="1"/>
        <n v="168000" u="1"/>
        <n v="44890" u="1"/>
        <n v="305490" u="1"/>
        <n v="443100" u="1"/>
        <n v="534600" u="1"/>
        <n v="476760" u="1"/>
        <n v="1887585" u="1"/>
        <n v="3906000" u="1"/>
        <n v="2371065" u="1"/>
        <n v="203400" u="1"/>
        <n v="5213050" u="1"/>
        <n v="457900" u="1"/>
        <n v="1717400" u="1"/>
        <n v="1494700" u="1"/>
        <n v="666900" u="1"/>
        <n v="46200" u="1"/>
        <n v="356550" u="1"/>
        <n v="1053050" u="1"/>
        <n v="173600" u="1"/>
        <n v="7013600" u="1"/>
        <n v="296450" u="1"/>
        <n v="644700" u="1"/>
        <n v="147875" u="1"/>
        <n v="4226000" u="1"/>
        <n v="1568300" u="1"/>
        <n v="541900" u="1"/>
        <n v="402325" u="1"/>
        <n v="464750" u="1"/>
        <n v="140650" u="1"/>
        <n v="145800" u="1"/>
        <n v="421200" u="1"/>
        <n v="3815400" u="1"/>
        <n v="484000" u="1"/>
        <n v="221250" u="1"/>
        <n v="4005000" u="1"/>
        <n v="2836350" u="1"/>
        <n v="1979310" u="1"/>
        <n v="149340" u="1"/>
        <n v="109600" u="1"/>
        <n v="248375" u="1"/>
        <n v="283075" u="1"/>
        <n v="180600" u="1"/>
        <n v="378125" u="1"/>
        <n v="691300" u="1"/>
        <n v="151450" u="1"/>
        <n v="375750" u="1"/>
        <n v="1752900" u="1"/>
        <n v="4942400" u="1"/>
        <n v="2379700" u="1"/>
        <n v="954750" u="1"/>
        <n v="3138160" u="1"/>
        <n v="89250" u="1"/>
        <n v="233425" u="1"/>
        <n v="1180200" u="1"/>
        <n v="507550" u="1"/>
        <n v="25000" u="1"/>
        <n v="302625" u="1"/>
        <n v="1854800" u="1"/>
        <n v="429500" u="1"/>
        <n v="645150" u="1"/>
        <n v="1149888" u="1"/>
        <n v="1896250" u="1"/>
        <n v="913750" u="1"/>
        <n v="2288550" u="1"/>
        <n v="69360" u="1"/>
        <n v="113994" u="1"/>
        <n v="21250000" u="1"/>
        <n v="358700" u="1"/>
        <n v="2264510" u="1"/>
        <n v="218175" u="1"/>
        <n v="490525" u="1"/>
        <n v="145400" u="1"/>
        <n v="8415" u="1"/>
        <n v="2727000" u="1"/>
        <n v="313720" u="1"/>
        <n v="148350" u="1"/>
        <n v="203900" u="1"/>
        <n v="502550" u="1"/>
        <n v="507625" u="1"/>
        <n v="462950" u="1"/>
        <n v="225550" u="1"/>
        <n v="3885200" u="1"/>
        <n v="320250" u="1"/>
        <n v="543100" u="1"/>
        <n v="158030" u="1"/>
        <n v="428950" u="1"/>
        <n v="86000" u="1"/>
        <n v="4969575" u="1"/>
        <n v="377250" u="1"/>
        <n v="709475" u="1"/>
        <n v="814000" u="1"/>
        <n v="393900" u="1"/>
        <n v="12000000" u="1"/>
        <n v="2928550" u="1"/>
        <n v="5475" u="1"/>
        <n v="956150" u="1"/>
        <n v="1002200" u="1"/>
        <n v="813850" u="1"/>
        <n v="232300" u="1"/>
        <n v="310575" u="1"/>
        <n v="1973200" u="1"/>
        <n v="278100" u="1"/>
        <n v="2807250" u="1"/>
        <n v="3198225" u="1"/>
        <n v="44800" u="1"/>
        <n v="341600" u="1"/>
        <n v="1036500" u="1"/>
        <n v="1819355" u="1"/>
        <n v="1795080" u="1"/>
        <n v="510050" u="1"/>
        <n v="212750" u="1"/>
        <n v="340080" u="1"/>
        <n v="179700" u="1"/>
        <n v="611735" u="1"/>
        <n v="347565" u="1"/>
        <n v="387600" u="1"/>
        <n v="358150" u="1"/>
        <n v="736400" u="1"/>
        <n v="6553800" u="1"/>
        <n v="772975" u="1"/>
        <n v="79800" u="1"/>
        <n v="65000" u="1"/>
        <n v="172800" u="1"/>
        <n v="927125" u="1"/>
        <n v="1939500" u="1"/>
        <n v="988800" u="1"/>
        <n v="693690" u="1"/>
        <n v="2022350" u="1"/>
        <n v="303450" u="1"/>
        <n v="256050" u="1"/>
        <n v="1953000" u="1"/>
        <n v="225000" u="1"/>
        <n v="1746500" u="1"/>
        <n v="42728" u="1"/>
        <n v="2936025" u="1"/>
        <n v="1592475" u="1"/>
        <n v="149470" u="1"/>
        <n v="1653280" u="1"/>
        <n v="3979000" u="1"/>
        <n v="316350" u="1"/>
        <n v="921300" u="1"/>
        <n v="1332000" u="1"/>
        <n v="205350" u="1"/>
        <n v="46250" u="1"/>
        <n v="1198725" u="1"/>
        <n v="876360" u="1"/>
        <n v="840450" u="1"/>
        <n v="228200" u="1"/>
        <n v="766000" u="1"/>
        <n v="681000" u="1"/>
        <n v="743425" u="1"/>
        <n v="542700" u="1"/>
        <n v="3807585" u="1"/>
        <n v="234750" u="1"/>
        <n v="1487275" u="1"/>
        <n v="5520450" u="1"/>
        <n v="119325" u="1"/>
        <n v="1923630" u="1"/>
        <n v="4364600" u="1"/>
        <n v="374650" u="1"/>
        <n v="694600" u="1"/>
        <n v="315350" u="1"/>
        <n v="219750" u="1"/>
        <n v="531650" u="1"/>
        <n v="428900" u="1"/>
        <n v="4050000" u="1"/>
        <n v="468700" u="1"/>
        <n v="594300" u="1"/>
        <n v="2800880" u="1"/>
        <n v="380250" u="1"/>
        <n v="952470" u="1"/>
        <n v="324180" u="1"/>
        <n v="381840" u="1"/>
        <n v="508090" u="1"/>
        <n v="44000" u="1"/>
        <n v="401400" u="1"/>
        <n v="77418" u="1"/>
        <n v="382500" u="1"/>
        <n v="295950" u="1"/>
        <n v="2203200" u="1"/>
        <n v="688800" u="1"/>
        <n v="2411100" u="1"/>
        <n v="1385100" u="1"/>
        <n v="2724600" u="1"/>
        <n v="774550" u="1"/>
        <n v="749700" u="1"/>
        <n v="824650" u="1"/>
        <n v="382300" u="1"/>
        <n v="181600" u="1"/>
        <n v="24160" u="1"/>
        <n v="1190000" u="1"/>
        <n v="322650" u="1"/>
        <n v="494200" u="1"/>
        <n v="43000" u="1"/>
        <n v="118300" u="1"/>
        <n v="292600" u="1"/>
        <n v="3776800" u="1"/>
        <n v="1934850" u="1"/>
        <n v="1083550" u="1"/>
        <n v="147000" u="1"/>
        <n v="725200" u="1"/>
        <n v="2117200" u="1"/>
        <n v="425500" u="1"/>
        <n v="203500" u="1"/>
        <n v="739500" u="1"/>
        <n v="315000" u="1"/>
        <n v="804000" u="1"/>
        <n v="2827000" u="1"/>
        <n v="1992400" u="1"/>
        <n v="100600" u="1"/>
        <n v="899150" u="1"/>
        <n v="981825" u="1"/>
        <n v="2014495" u="1"/>
        <n v="670000" u="1"/>
        <n v="2776950" u="1"/>
        <n v="200850" u="1"/>
        <n v="370325" u="1"/>
        <n v="1412200" u="1"/>
        <n v="572850" u="1"/>
        <n v="591644" u="1"/>
        <n v="187050" u="1"/>
        <n v="571650" u="1"/>
        <n v="1811150" u="1"/>
        <n v="81510" u="1"/>
        <n v="36000" u="1"/>
        <n v="255650" u="1"/>
        <n v="1088200" u="1"/>
        <n v="3865800" u="1"/>
        <n v="300750" u="1"/>
        <n v="332075" u="1"/>
        <n v="3920400" u="1"/>
        <n v="3249000" u="1"/>
        <n v="106550" u="1"/>
        <n v="3921650" u="1"/>
        <n v="1107000" u="1"/>
        <n v="124750" u="1"/>
        <n v="1870000" u="1"/>
        <n v="363000" u="1"/>
        <n v="9970" u="1"/>
        <n v="5491100" u="1"/>
        <n v="344900" u="1"/>
        <n v="1178550" u="1"/>
        <n v="48750" u="1"/>
        <n v="649900" u="1"/>
        <n v="176000" u="1"/>
        <n v="639600" u="1"/>
        <n v="3686675" u="1"/>
        <n v="2274970" u="1"/>
        <n v="208250" u="1"/>
        <n v="10820886" u="1"/>
        <n v="337700" u="1"/>
        <n v="5505000" u="1"/>
        <n v="202300" u="1"/>
        <n v="692000" u="1"/>
        <n v="354140" u="1"/>
        <n v="242170" u="1"/>
        <n v="111000" u="1"/>
        <n v="302175" u="1"/>
        <n v="278250" u="1"/>
        <n v="422360" u="1"/>
        <n v="5382300" u="1"/>
        <n v="4895500" u="1"/>
        <n v="997650" u="1"/>
        <n v="700900" u="1"/>
        <n v="716850" u="1"/>
        <n v="5544200" u="1"/>
        <n v="510150" u="1"/>
        <n v="1097850" u="1"/>
        <n v="614950" u="1"/>
        <n v="105550" u="1"/>
        <n v="860700" u="1"/>
        <n v="2002600" u="1"/>
        <n v="943950" u="1"/>
        <n v="16650" u="1"/>
        <n v="3180900" u="1"/>
        <n v="2090405" u="1"/>
        <n v="1093050" u="1"/>
        <n v="524350" u="1"/>
        <n v="1794050" u="1"/>
        <n v="403400" u="1"/>
        <n v="166725" u="1"/>
        <n v="2037800" u="1"/>
        <n v="436050" u="1"/>
        <n v="314150" u="1"/>
        <n v="1523395" u="1"/>
        <n v="531450" u="1"/>
        <n v="587500" u="1"/>
        <n v="3060400" u="1"/>
        <n v="1181475" u="1"/>
        <n v="481650" u="1"/>
        <n v="948350" u="1"/>
        <n v="842400" u="1"/>
        <n v="5753000" u="1"/>
        <n v="243330" u="1"/>
        <n v="63168" u="1"/>
        <n v="24805" u="1"/>
        <n v="16790" u="1"/>
        <n v="2566200" u="1"/>
        <n v="2047955" u="1"/>
        <n v="917090" u="1"/>
        <n v="200300" u="1"/>
        <n v="140160" u="1"/>
        <n v="290700" u="1"/>
        <n v="2408400" u="1"/>
        <n v="3991600" u="1"/>
        <n v="218750" u="1"/>
        <n v="1000" u="1"/>
        <n v="2734200" u="1"/>
        <n v="1207325" u="1"/>
        <n v="356450" u="1"/>
        <n v="4124250" u="1"/>
        <n v="631500" u="1"/>
        <n v="634880" u="1"/>
        <n v="242750" u="1"/>
        <n v="39200" u="1"/>
        <n v="1786865" u="1"/>
        <n v="5294400" u="1"/>
        <n v="6450" u="1"/>
        <n v="144245" u="1"/>
        <n v="2249700" u="1"/>
        <n v="127050" u="1"/>
        <n v="412800" u="1"/>
        <n v="6167650" u="1"/>
        <n v="712600" u="1"/>
        <n v="342586" u="1"/>
        <n v="56975" u="1"/>
        <n v="641950" u="1"/>
        <n v="176640" u="1"/>
        <n v="91250" u="1"/>
        <n v="1184200" u="1"/>
        <n v="676500" u="1"/>
        <n v="4504900" u="1"/>
        <n v="413200" u="1"/>
        <n v="763000" u="1"/>
        <n v="187900" u="1"/>
        <n v="859750" u="1"/>
        <n v="425750" u="1"/>
        <n v="490150" u="1"/>
        <n v="1381850" u="1"/>
        <n v="123200" u="1"/>
        <n v="163350" u="1"/>
        <n v="2940800" u="1"/>
        <n v="1015700" u="1"/>
        <n v="382925" u="1"/>
        <n v="547600" u="1"/>
        <n v="-67294" u="1"/>
        <n v="9757800" u="1"/>
        <n v="98720" u="1"/>
        <n v="1433600" u="1"/>
        <n v="427000" u="1"/>
        <n v="2980650" u="1"/>
        <n v="373600" u="1"/>
        <n v="73100" u="1"/>
        <n v="770700" u="1"/>
        <n v="1619510" u="1"/>
        <n v="172500" u="1"/>
        <n v="1253950" u="1"/>
        <n v="626025" u="1"/>
        <n v="622675" u="1"/>
        <n v="1491325" u="1"/>
        <n v="4075500" u="1"/>
        <n v="804875" u="1"/>
        <n v="124450" u="1"/>
        <n v="516400" u="1"/>
        <n v="7565800" u="1"/>
        <n v="224900" u="1"/>
        <n v="108200" u="1"/>
        <n v="906850" u="1"/>
        <n v="1798325" u="1"/>
        <n v="149650" u="1"/>
        <n v="5389000" u="1"/>
        <n v="251500" u="1"/>
        <n v="476900" u="1"/>
        <n v="2597590" u="1"/>
        <n v="889750" u="1"/>
        <n v="286195" u="1"/>
        <n v="1923800" u="1"/>
        <n v="638250" u="1"/>
        <n v="1680000" u="1"/>
        <n v="919230" u="1"/>
        <n v="549360" u="1"/>
        <n v="286900" u="1"/>
        <n v="241885" u="1"/>
        <n v="387460" u="1"/>
        <n v="319570" u="1"/>
        <n v="7731635" u="1"/>
        <n v="5968775" u="1"/>
        <n v="276925" u="1"/>
        <n v="7585900" u="1"/>
        <n v="2006550" u="1"/>
        <n v="944450" u="1"/>
        <n v="1609700" u="1"/>
        <n v="5001650" u="1"/>
        <n v="256925" u="1"/>
        <n v="114625" u="1"/>
        <n v="245000" u="1"/>
        <n v="497875" u="1"/>
        <n v="1001700" u="1"/>
        <n v="374850" u="1"/>
        <n v="448350" u="1"/>
        <n v="223650" u="1"/>
        <n v="280850" u="1"/>
        <n v="150125" u="1"/>
        <n v="98500" u="1"/>
        <n v="93150" u="1"/>
        <n v="1250100" u="1"/>
        <n v="5662700" u="1"/>
        <n v="2657505" u="1"/>
        <n v="796450" u="1"/>
        <n v="233975" u="1"/>
        <n v="97850" u="1"/>
        <n v="89300" u="1"/>
        <n v="66200" u="1"/>
        <n v="96900" u="1"/>
        <n v="827550" u="1"/>
        <n v="211650" u="1"/>
        <n v="170000" u="1"/>
        <n v="189000" u="1"/>
        <n v="289900" u="1"/>
        <n v="8435750" u="1"/>
        <n v="760050" u="1"/>
        <n v="244150" u="1"/>
        <n v="477900" u="1"/>
        <n v="426500" u="1"/>
        <n v="1034600" u="1"/>
        <n v="231650" u="1"/>
        <n v="940400" u="1"/>
        <n v="3475000" u="1"/>
        <n v="1351850" u="1"/>
        <n v="1816475" u="1"/>
        <n v="3276400" u="1"/>
        <n v="178250" u="1"/>
        <n v="964215" u="1"/>
        <n v="294050" u="1"/>
        <n v="63375" u="1"/>
        <n v="441090" u="1"/>
        <n v="731025" u="1"/>
        <n v="4166100" u="1"/>
        <n v="504330" u="1"/>
        <n v="2923085" u="1"/>
        <n v="9808550" u="1"/>
        <n v="1453500" u="1"/>
        <n v="577700" u="1"/>
        <n v="89500" u="1"/>
        <n v="1074400" u="1"/>
        <n v="389550" u="1"/>
        <n v="357050" u="1"/>
        <n v="1828975" u="1"/>
        <n v="649920" u="1"/>
        <n v="216500" u="1"/>
        <n v="218500" u="1"/>
        <n v="1186425" u="1"/>
        <n v="4023000" u="1"/>
        <n v="689775" u="1"/>
        <n v="399625" u="1"/>
        <n v="2593350" u="1"/>
        <n v="8323500" u="1"/>
        <n v="905250" u="1"/>
        <n v="513000" u="1"/>
        <n v="761825" u="1"/>
        <n v="549450" u="1"/>
        <n v="2837100" u="1"/>
        <n v="52929" u="1"/>
        <n v="127650" u="1"/>
        <n v="518700" u="1"/>
        <n v="406613" u="1"/>
        <n v="123850" u="1"/>
        <n v="1080225" u="1"/>
        <n v="1212650" u="1"/>
        <n v="851000" u="1"/>
        <n v="821500" u="1"/>
        <n v="2396350" u="1"/>
        <n v="1300" u="1"/>
        <n v="3630000" u="1"/>
        <n v="557000" u="1"/>
        <n v="424450" u="1"/>
        <n v="2195750" u="1"/>
        <n v="325850" u="1"/>
        <n v="310250" u="1"/>
        <n v="322875" u="1"/>
        <n v="5957250" u="1"/>
        <n v="1347800" u="1"/>
        <n v="928500" u="1"/>
        <n v="1329500" u="1"/>
        <n v="502480" u="1"/>
        <n v="549100" u="1"/>
        <n v="339050" u="1"/>
        <n v="130273" u="1"/>
        <n v="681800" u="1"/>
        <n v="2587155" u="1"/>
        <n v="64400" u="1"/>
        <n v="863550" u="1"/>
        <n v="769500" u="1"/>
        <n v="5653400" u="1"/>
        <n v="92200" u="1"/>
        <n v="1705600" u="1"/>
        <n v="399200" u="1"/>
        <n v="142420" u="1"/>
        <n v="876960" u="1"/>
        <n v="46786566" u="1"/>
        <n v="243600" u="1"/>
        <n v="920410" u="1"/>
        <n v="406900" u="1"/>
        <n v="2602800" u="1"/>
        <n v="112729" u="1"/>
        <n v="1721" u="1"/>
        <n v="239400" u="1"/>
        <n v="22662385" u="1"/>
        <n v="316300" u="1"/>
        <n v="742250" u="1"/>
        <n v="1415800" u="1"/>
        <n v="3033350" u="1"/>
        <n v="486000" u="1"/>
        <n v="86770" u="1"/>
        <n v="678300" u="1"/>
        <n v="510000" u="1"/>
        <n v="4819115" u="1"/>
        <n v="277600" u="1"/>
        <n v="1389900" u="1"/>
        <n v="2666250" u="1"/>
        <n v="3969700" u="1"/>
        <n v="504450" u="1"/>
        <n v="7811700" u="1"/>
        <n v="650700" u="1"/>
        <n v="2365650" u="1"/>
        <n v="958550" u="1"/>
        <n v="337950" u="1"/>
        <n v="32450" u="1"/>
        <n v="173850" u="1"/>
        <n v="340550" u="1"/>
        <n v="1070400" u="1"/>
        <n v="714100" u="1"/>
        <n v="426600" u="1"/>
        <n v="539050" u="1"/>
        <n v="12975" u="1"/>
        <n v="442980" u="1"/>
        <n v="1255000" u="1"/>
        <n v="2916600" u="1"/>
        <n v="618800" u="1"/>
        <n v="1979035" u="1"/>
        <n v="5898400" u="1"/>
        <n v="75650" u="1"/>
        <n v="298800" u="1"/>
        <n v="16925" u="1"/>
        <n v="3944000" u="1"/>
        <n v="269950" u="1"/>
        <n v="3021175" u="1"/>
        <n v="2928095" u="1"/>
        <n v="263600" u="1"/>
        <n v="3681600" u="1"/>
        <n v="422050" u="1"/>
        <n v="368475" u="1"/>
        <n v="463500" u="1"/>
        <n v="24831" u="1"/>
        <n v="93375" u="1"/>
        <n v="8261250" u="1"/>
        <n v="2207356" u="1"/>
        <n v="891420" u="1"/>
        <n v="965775" u="1"/>
        <n v="144450" u="1"/>
        <n v="3090800" u="1"/>
        <n v="201600" u="1"/>
        <n v="1119898" u="1"/>
        <n v="983400" u="1"/>
        <n v="242050" u="1"/>
        <n v="1708050" u="1"/>
        <n v="1684400" u="1"/>
        <n v="331278" u="1"/>
        <n v="313000" u="1"/>
        <n v="2060850" u="1"/>
        <n v="2598750" u="1"/>
        <n v="6466315" u="1"/>
        <n v="13899765" u="1"/>
        <n v="8258745" u="1"/>
        <n v="891600" u="1"/>
        <n v="1543908" u="1"/>
        <n v="4695850" u="1"/>
        <n v="89100" u="1"/>
        <n v="1026000" u="1"/>
        <n v="1232200" u="1"/>
        <n v="95268" u="1"/>
        <n v="19950" u="1"/>
        <n v="605000" u="1"/>
        <n v="2876670" u="1"/>
        <n v="163300" u="1"/>
        <n v="343930" u="1"/>
        <n v="262770" u="1"/>
        <n v="142725" u="1"/>
        <n v="2027870" u="1"/>
        <n v="3460800" u="1"/>
        <n v="2616300" u="1"/>
        <n v="1220450" u="1"/>
        <n v="1471025" u="1"/>
        <n v="2439600" u="1"/>
        <n v="1311420" u="1"/>
        <n v="7860450" u="1"/>
        <n v="778350" u="1"/>
        <n v="2035350" u="1"/>
        <n v="72407" u="1"/>
        <n v="526150" u="1"/>
        <n v="707300" u="1"/>
        <n v="861650" u="1"/>
        <n v="2912500" u="1"/>
        <n v="926750" u="1"/>
        <n v="169500" u="1"/>
        <n v="830660" u="1"/>
        <n v="718200" u="1"/>
        <n v="690000" u="1"/>
        <n v="680800" u="1"/>
        <n v="319500" u="1"/>
        <n v="547300" u="1"/>
        <n v="278525" u="1"/>
        <n v="99300" u="1"/>
        <n v="729975" u="1"/>
        <n v="149392" u="1"/>
        <n v="1305600" u="1"/>
        <n v="1011750" u="1"/>
        <n v="1357000" u="1"/>
        <n v="444085" u="1"/>
        <n v="228000" u="1"/>
        <n v="151850" u="1"/>
        <n v="4172800" u="1"/>
        <n v="957600" u="1"/>
        <n v="689600" u="1"/>
        <n v="1520000" u="1"/>
        <n v="2115305" u="1"/>
        <n v="219150" u="1"/>
        <n v="4219800" u="1"/>
        <n v="188600" u="1"/>
        <n v="385050" u="1"/>
        <n v="687950" u="1"/>
        <n v="302150" u="1"/>
        <n v="689450" u="1"/>
        <n v="396750" u="1"/>
        <n v="202350" u="1"/>
        <n v="1105150" u="1"/>
        <n v="1640575" u="1"/>
        <n v="120750" u="1"/>
        <n v="406250" u="1"/>
        <n v="277200" u="1"/>
        <n v="2652700" u="1"/>
        <n v="689395" u="1"/>
        <n v="81000" u="1"/>
        <n v="15515" u="1"/>
        <n v="1163650" u="1"/>
        <n v="609000" u="1"/>
        <n v="579900" u="1"/>
        <n v="4307000" u="1"/>
        <n v="230125" u="1"/>
        <n v="259825" u="1"/>
        <n v="687022" u="1"/>
        <n v="441775" u="1"/>
        <n v="66400" u="1"/>
        <n v="1859875" u="1"/>
        <n v="410100" u="1"/>
        <n v="27750" u="1"/>
        <n v="1857010" u="1"/>
        <n v="987900" u="1"/>
        <n v="5924250" u="1"/>
        <n v="241900" u="1"/>
        <n v="102900" u="1"/>
        <n v="372780" u="1"/>
        <n v="2169000" u="1"/>
        <n v="3211000" u="1"/>
        <n v="790401" u="1"/>
        <n v="276500" u="1"/>
        <n v="4359940" u="1"/>
        <n v="119600" u="1"/>
        <n v="1464975" u="1"/>
        <n v="2159050" u="1"/>
        <n v="279500" u="1"/>
        <n v="745560" u="1"/>
        <n v="284800" u="1"/>
        <n v="708950" u="1"/>
        <n v="491700" u="1"/>
        <n v="1427800" u="1"/>
        <n v="650800" u="1"/>
        <n v="141390" u="1"/>
        <n v="1181300" u="1"/>
        <n v="5267600" u="1"/>
        <n v="2921300" u="1"/>
        <n v="431300" u="1"/>
        <n v="71300" u="1"/>
        <n v="495280" u="1"/>
        <n v="2196850" u="1"/>
        <n v="198200" u="1"/>
        <n v="484311" u="1"/>
        <n v="224650" u="1"/>
        <n v="984625" u="1"/>
        <n v="4691320" u="1"/>
        <n v="228375" u="1"/>
        <n v="83950" u="1"/>
        <n v="574975" u="1"/>
        <n v="580500" u="1"/>
        <n v="382400" u="1"/>
        <n v="976450" u="1"/>
        <n v="325950" u="1"/>
        <n v="1193025" u="1"/>
        <n v="4542750" u="1"/>
        <n v="3140450" u="1"/>
        <n v="3888600" u="1"/>
        <n v="7051200" u="1"/>
        <n v="4319500" u="1"/>
        <n v="483550" u="1"/>
        <n v="765623" u="1"/>
        <n v="870750" u="1"/>
        <n v="1906650" u="1"/>
        <n v="182400" u="1"/>
        <n v="671650" u="1"/>
        <n v="205705" u="1"/>
        <n v="785850" u="1"/>
        <n v="661600" u="1"/>
        <n v="1110250" u="1"/>
        <n v="404250" u="1"/>
        <n v="1589250" u="1"/>
        <n v="369350" u="1"/>
        <n v="65016" u="1"/>
        <n v="267756" u="1"/>
        <n v="940502" u="1"/>
        <n v="5274450" u="1"/>
        <n v="765700" u="1"/>
        <n v="37832" u="1"/>
        <n v="175950" u="1"/>
        <n v="221000" u="1"/>
        <n v="415700" u="1"/>
        <n v="5521290" u="1"/>
        <n v="183089" u="1"/>
        <n v="459000" u="1"/>
        <n v="342050" u="1"/>
        <n v="678405" u="1"/>
        <n v="1606405" u="1"/>
        <n v="1473685" u="1"/>
        <n v="111925" u="1"/>
        <n v="185925" u="1"/>
        <n v="579695" u="1"/>
        <n v="499715" u="1"/>
        <n v="782000" u="1"/>
        <n v="2129900" u="1"/>
        <n v="2180800" u="1"/>
        <n v="1067800" u="1"/>
        <n v="182325" u="1"/>
        <n v="123334" u="1"/>
        <n v="3960000" u="1"/>
        <n v="985000" u="1"/>
        <n v="352550" u="1"/>
        <n v="888300" u="1"/>
        <n v="136450" u="1"/>
        <n v="309550" u="1"/>
        <n v="124764" u="1"/>
        <n v="1655225" u="1"/>
        <n v="1152375" u="1"/>
        <n v="917050" u="1"/>
        <n v="1334925" u="1"/>
        <n v="163525" u="1"/>
        <n v="721450" u="1"/>
        <n v="1376550" u="1"/>
        <n v="1510636" u="1"/>
        <n v="1238750" u="1"/>
        <n v="872550" u="1"/>
        <n v="1287400" u="1"/>
        <n v="322760" u="1"/>
        <n v="168500" u="1"/>
        <n v="129600" u="1"/>
        <n v="993300" u="1"/>
        <n v="1743225" u="1"/>
        <n v="218000" u="1"/>
        <n v="318430" u="1"/>
        <n v="868150" u="1"/>
        <n v="549850" u="1"/>
        <n v="442850" u="1"/>
        <n v="4023800" u="1"/>
        <n v="177379" u="1"/>
        <n v="24200" u="1"/>
        <n v="768550" u="1"/>
        <n v="2401375" u="1"/>
        <n v="110850" u="1"/>
        <n v="1024350" u="1"/>
        <n v="294000" u="1"/>
        <n v="3878410" u="1"/>
        <n v="109418" u="1"/>
        <n v="310800" u="1"/>
        <n v="981800" u="1"/>
        <n v="118050" u="1"/>
        <n v="242164" u="1"/>
        <n v="1405110" u="1"/>
        <n v="327810" u="1"/>
        <n v="1137600" u="1"/>
        <n v="119900" u="1"/>
        <n v="2371375" u="1"/>
        <n v="545600" u="1"/>
        <n v="189400" u="1"/>
        <n v="59610" u="1"/>
        <n v="289500" u="1"/>
        <n v="1286175" u="1"/>
        <n v="189600" u="1"/>
        <n v="1624150" u="1"/>
        <n v="579250" u="1"/>
        <n v="95200" u="1"/>
        <n v="95000" u="1"/>
        <n v="5341125" u="1"/>
        <n v="3785750" u="1"/>
        <n v="515810" u="1"/>
        <n v="199800" u="1"/>
        <n v="771000" u="1"/>
        <n v="584300" u="1"/>
        <n v="135100" u="1"/>
        <n v="-35" u="1"/>
        <n v="1734425" u="1"/>
        <n v="894176" u="1"/>
        <n v="584710" u="1"/>
        <n v="327782" u="1"/>
        <n v="835650" u="1"/>
        <n v="373950" u="1"/>
        <n v="137700" u="1"/>
        <n v="203675" u="1"/>
        <n v="1314300" u="1"/>
        <n v="104600" u="1"/>
        <n v="321850" u="1"/>
        <n v="1860738" u="1"/>
        <n v="395800" u="1"/>
        <n v="1627375" u="1"/>
        <n v="753500" u="1"/>
        <n v="486950" u="1"/>
        <n v="92500" u="1"/>
        <n v="406000" u="1"/>
        <n v="656860" u="1"/>
        <n v="818895" u="1"/>
        <n v="991845" u="1"/>
        <n v="667445" u="1"/>
        <n v="149850" u="1"/>
        <n v="533595" u="1"/>
        <n v="602400" u="1"/>
        <n v="118200" u="1"/>
        <n v="755495" u="1"/>
        <n v="1252800" u="1"/>
        <n v="2064650" u="1"/>
        <n v="945875" u="1"/>
        <n v="2433300" u="1"/>
        <n v="139099" u="1"/>
        <n v="8890000" u="1"/>
        <n v="1399800" u="1"/>
        <n v="2898500" u="1"/>
        <n v="603100" u="1"/>
        <n v="960570" u="1"/>
        <n v="3669600" u="1"/>
        <n v="453600" u="1"/>
        <n v="2176840" u="1"/>
        <n v="1594550" u="1"/>
        <n v="2861920" u="1"/>
        <n v="283500" u="1"/>
        <n v="1177200" u="1"/>
        <n v="8585000" u="1"/>
        <n v="3440000" u="1"/>
        <n v="244025" u="1"/>
        <n v="97200" u="1"/>
        <n v="310758" u="1"/>
        <n v="6590925" u="1"/>
        <n v="432123" u="1"/>
        <n v="696300" u="1"/>
        <n v="396175" u="1"/>
        <n v="2725000" u="1"/>
        <n v="1040280" u="1"/>
        <n v="496370" u="1"/>
        <n v="112304" u="1"/>
        <n v="540200" u="1"/>
        <n v="163200" u="1"/>
        <n v="1271760" u="1"/>
        <n v="1486300" u="1"/>
        <n v="432600" u="1"/>
        <n v="1214860" u="1"/>
        <n v="241150" u="1"/>
        <n v="94000" u="1"/>
        <n v="336200" u="1"/>
        <n v="245400" u="1"/>
        <n v="61350" u="1"/>
        <n v="162800" u="1"/>
        <n v="2862175" u="1"/>
        <n v="4183450" u="1"/>
        <n v="452400" u="1"/>
        <n v="1914325" u="1"/>
        <n v="1754000" u="1"/>
        <n v="3817140" u="1"/>
        <n v="316650" u="1"/>
        <n v="2499200" u="1"/>
        <n v="1098900" u="1"/>
        <n v="1885910" u="1"/>
        <n v="525650" u="1"/>
        <n v="1874050" u="1"/>
        <n v="458575" u="1"/>
        <n v="937335" u="1"/>
        <n v="369720" u="1"/>
        <n v="564390" u="1"/>
        <n v="359400" u="1"/>
        <n v="294570" u="1"/>
        <n v="241200" u="1"/>
        <n v="900160" u="1"/>
        <n v="916715" u="1"/>
        <n v="218570" u="1"/>
        <n v="270300" u="1"/>
        <n v="593100" u="1"/>
        <n v="944775" u="1"/>
        <n v="4981450" u="1"/>
        <n v="102680" u="1"/>
        <n v="3659345" u="1"/>
        <n v="243750" u="1"/>
        <n v="305000" u="1"/>
        <n v="49125" u="1"/>
        <n v="1364850" u="1"/>
        <n v="1091650" u="1"/>
        <n v="1435500" u="1"/>
        <n v="2857325" u="1"/>
        <n v="3320000" u="1"/>
        <n v="224290" u="1"/>
        <n v="559700" u="1"/>
        <n v="75050" u="1"/>
        <n v="94050" u="1"/>
        <n v="128900" u="1"/>
        <n v="652650" u="1"/>
        <n v="664800" u="1"/>
        <n v="442300" u="1"/>
        <n v="191425" u="1"/>
        <n v="1265300" u="1"/>
        <n v="531920" u="1"/>
        <n v="892300" u="1"/>
        <n v="427500" u="1"/>
        <n v="7248600" u="1"/>
        <n v="185700" u="1"/>
        <n v="1276500" u="1"/>
        <n v="293725" u="1"/>
        <n v="280245" u="1"/>
        <n v="796425" u="1"/>
        <n v="424255" u="1"/>
        <n v="1065720" u="1"/>
        <n v="782600" u="1"/>
        <n v="553350" u="1"/>
        <n v="102300" u="1"/>
        <n v="493050" u="1"/>
        <n v="233260" u="1"/>
        <n v="268750" u="1"/>
        <n v="438150" u="1"/>
        <n v="696700" u="1"/>
        <n v="1738000" u="1"/>
        <n v="682200" u="1"/>
        <n v="226200" u="1"/>
        <n v="2017020" u="1"/>
        <n v="3238000" u="1"/>
        <n v="330900" u="1"/>
        <n v="4494150" u="1"/>
        <n v="1018000" u="1"/>
        <n v="775025" u="1"/>
        <n v="244110" u="1"/>
        <n v="227010" u="1"/>
        <n v="1036800" u="1"/>
        <n v="990950" u="1"/>
        <n v="1162920" u="1"/>
        <n v="288110" u="1"/>
        <n v="1222860" u="1"/>
        <n v="518850" u="1"/>
        <n v="1776400" u="1"/>
        <n v="71200" u="1"/>
        <n v="628300" u="1"/>
        <n v="28000" u="1"/>
        <n v="2659090" u="1"/>
        <n v="1033610" u="1"/>
        <n v="201700" u="1"/>
        <n v="97900" u="1"/>
        <n v="4799460" u="1"/>
        <n v="90125" u="1"/>
        <n v="107900" u="1"/>
        <n v="534950" u="1"/>
        <n v="611380" u="1"/>
        <n v="633175" u="1"/>
        <n v="437182" u="1"/>
        <n v="407300" u="1"/>
        <n v="596700" u="1"/>
        <n v="110925" u="1"/>
        <n v="342000" u="1"/>
        <n v="1162825" u="1"/>
        <n v="641700" u="1"/>
        <n v="125250" u="1"/>
        <n v="224896" u="1"/>
        <n v="145372" u="1"/>
        <n v="51612" u="1"/>
        <n v="2117080" u="1"/>
        <n v="3084000" u="1"/>
        <n v="46800" u="1"/>
        <n v="1412400" u="1"/>
        <n v="2574225" u="1"/>
        <n v="1997750" u="1"/>
        <n v="319200" u="1"/>
        <n v="315712" u="1"/>
        <n v="13265650" u="1"/>
        <n v="10136850" u="1"/>
        <n v="362500" u="1"/>
        <n v="691600" u="1"/>
        <n v="232750" u="1"/>
        <n v="2315150" u="1"/>
        <n v="78850" u="1"/>
        <n v="125400" u="1"/>
        <n v="628093" u="1"/>
        <n v="197750" u="1"/>
        <n v="960008" u="1"/>
        <n v="1775125" u="1"/>
        <n v="3358000" u="1"/>
        <n v="92960" u="1"/>
        <n v="493350" u="1"/>
        <n v="176273" u="1"/>
        <n v="1774500" u="1"/>
        <n v="56352" u="1"/>
        <n v="2295010" u="1"/>
        <n v="94500" u="1"/>
        <n v="1980900" u="1"/>
        <n v="2403800" u="1"/>
        <n v="5568180" u="1"/>
        <n v="514950" u="1"/>
        <n v="8143200" u="1"/>
        <n v="409145" u="1"/>
        <n v="640995" u="1"/>
        <n v="1106790" u="1"/>
        <n v="637100" u="1"/>
        <n v="506460" u="1"/>
        <n v="790280" u="1"/>
        <n v="1049915" u="1"/>
        <n v="980150" u="1"/>
        <n v="565775" u="1"/>
        <n v="3508875" u="1"/>
        <n v="695500" u="1"/>
        <n v="1297500" u="1"/>
        <n v="1358350" u="1"/>
        <n v="116011" u="1"/>
        <n v="776400" u="1"/>
        <n v="366800" u="1"/>
        <n v="74491" u="1"/>
        <n v="290950" u="1"/>
        <n v="585475" u="1"/>
        <n v="231800" u="1"/>
        <n v="3348905" u="1"/>
        <n v="797795" u="1"/>
        <n v="97250" u="1"/>
        <n v="7308225" u="1"/>
        <n v="197100" u="1"/>
        <n v="507300" u="1"/>
        <n v="722125" u="1"/>
        <n v="1330625" u="1"/>
        <n v="485850" u="1"/>
        <n v="127300" u="1"/>
        <n v="584550" u="1"/>
        <n v="1002825" u="1"/>
        <n v="583300" u="1"/>
        <n v="269644" u="1"/>
        <n v="2250275" u="1"/>
        <n v="2080810" u="1"/>
        <n v="4063900" u="1"/>
        <n v="694300" u="1"/>
        <n v="4016250" u="1"/>
        <n v="1410150" u="1"/>
        <n v="5628900" u="1"/>
        <n v="480800" u="1"/>
        <n v="612700" u="1"/>
        <n v="138180" u="1"/>
        <n v="407900" u="1"/>
        <n v="193565" u="1"/>
        <n v="1209066" u="1"/>
        <n v="381738" u="1"/>
        <n v="60760" u="1"/>
        <n v="153160" u="1"/>
        <n v="317402" u="1"/>
        <n v="4106800" u="1"/>
        <n v="2101450" u="1"/>
        <n v="176900" u="1"/>
        <n v="1809750" u="1"/>
        <n v="378950" u="1"/>
        <n v="253100" u="1"/>
        <n v="5087400" u="1"/>
        <n v="278830" u="1"/>
        <n v="424555" u="1"/>
        <n v="618380" u="1"/>
        <n v="1322400" u="1"/>
        <n v="252515" u="1"/>
        <n v="1255410" u="1"/>
        <n v="545575" u="1"/>
        <n v="991415" u="1"/>
        <n v="206150" u="1"/>
        <n v="2305950" u="1"/>
        <n v="4072500" u="1"/>
        <n v="788125" u="1"/>
        <n v="2524850" u="1"/>
        <n v="80934" u="1"/>
        <n v="2407785" u="1"/>
        <n v="3941120" u="1"/>
        <n v="117700" u="1"/>
        <n v="1160175" u="1"/>
        <n v="298540" u="1"/>
        <n v="317490" u="1"/>
        <n v="701400" u="1"/>
        <n v="481110" u="1"/>
        <n v="3870350" u="1"/>
        <n v="526500" u="1"/>
        <n v="8698000" u="1"/>
        <n v="481600" u="1"/>
        <n v="1226400" u="1"/>
        <n v="1030750" u="1"/>
        <n v="265525" u="1"/>
        <n v="186728" u="1"/>
        <n v="1320586" u="1"/>
        <n v="1898924" u="1"/>
        <n v="114436" u="1"/>
        <n v="1455900" u="1"/>
        <n v="353236" u="1"/>
        <n v="429000" u="1"/>
        <n v="566400" u="1"/>
        <n v="811000" u="1"/>
        <n v="508800" u="1"/>
        <n v="650000" u="1"/>
        <n v="325000" u="1"/>
        <n v="723250" u="1"/>
        <n v="206650" u="1"/>
        <n v="477825" u="1"/>
        <n v="318270" u="1"/>
        <n v="78000" u="1"/>
        <n v="287250" u="1"/>
        <n v="8700000" u="1"/>
        <n v="2600000" u="1"/>
        <n v="3314400" u="1"/>
        <n v="2802050" u="1"/>
        <n v="311600" u="1"/>
        <n v="1183950" u="1"/>
        <n v="2688750" u="1"/>
        <n v="401500" u="1"/>
        <n v="972600" u="1"/>
        <n v="131392" u="1"/>
        <n v="54250" u="1"/>
        <n v="4862900" u="1"/>
        <n v="898828" u="1"/>
        <n v="471858" u="1"/>
        <n v="229150" u="1"/>
        <n v="472650" u="1"/>
        <n v="3971000" u="1"/>
        <n v="230941" u="1"/>
        <n v="2440845" u="1"/>
        <n v="239266" u="1"/>
        <n v="309654" u="1"/>
        <n v="903722" u="1"/>
        <n v="4149104" u="1"/>
        <n v="114928" u="1"/>
        <n v="813400" u="1"/>
        <n v="16880" u="1"/>
        <n v="3042270" u="1"/>
        <n v="523200" u="1"/>
        <n v="9157800" u="1"/>
        <n v="115625" u="1"/>
        <n v="135098" u="1"/>
        <n v="5223240" u="1"/>
        <n v="365780" u="1"/>
        <n v="368260" u="1"/>
        <n v="411750" u="1"/>
        <n v="851535" u="1"/>
        <n v="696675" u="1"/>
        <n v="1401535" u="1"/>
        <n v="668975" u="1"/>
        <n v="479925" u="1"/>
        <n v="214400" u="1"/>
        <n v="415880" u="1"/>
        <n v="440420" u="1"/>
        <n v="1048695" u="1"/>
        <n v="883065" u="1"/>
        <n v="1452600" u="1"/>
        <n v="543910" u="1"/>
        <n v="549975" u="1"/>
        <n v="240800" u="1"/>
        <n v="1067625" u="1"/>
        <n v="127800" u="1"/>
        <n v="90000" u="1"/>
        <n v="559150" u="1"/>
        <n v="3008350" u="1"/>
        <n v="98400" u="1"/>
        <n v="47250" u="1"/>
        <n v="5862100" u="1"/>
        <n v="1246500" u="1"/>
        <n v="1498000" u="1"/>
        <n v="666440" u="1"/>
        <n v="430630" u="1"/>
        <n v="223400" u="1"/>
        <n v="25185" u="1"/>
        <n v="324600" u="1"/>
        <n v="583374" u="1"/>
        <n v="212764" u="1"/>
        <n v="11681000" u="1"/>
        <n v="538450" u="1"/>
        <n v="948200" u="1"/>
        <n v="1978080" u="1"/>
        <n v="317951" u="1"/>
        <n v="3553600" u="1"/>
        <n v="578550" u="1"/>
        <n v="1853656" u="1"/>
        <n v="246452" u="1"/>
        <n v="2165427" u="1"/>
        <n v="952850" u="1"/>
        <n v="123700" u="1"/>
        <n v="3146250" u="1"/>
        <n v="121400" u="1"/>
        <n v="5753400" u="1"/>
        <n v="450000" u="1"/>
        <n v="306300" u="1"/>
        <n v="162000" u="1"/>
        <n v="733500" u="1"/>
        <n v="327000" u="1"/>
        <n v="655500" u="1"/>
        <n v="255000" u="1"/>
        <n v="546000" u="1"/>
        <n v="325200" u="1"/>
        <n v="886200" u="1"/>
        <n v="98100" u="1"/>
        <n v="402300" u="1"/>
        <n v="421500" u="1"/>
        <n v="18495000" u="1"/>
        <n v="3523900" u="1"/>
        <n v="4365630" u="1"/>
        <n v="1063500" u="1"/>
        <n v="247830" u="1"/>
        <n v="1318880" u="1"/>
        <n v="619970" u="1"/>
        <n v="93400" u="1"/>
        <n v="750985" u="1"/>
        <n v="444520" u="1"/>
        <n v="312245" u="1"/>
        <n v="878400" u="1"/>
        <n v="660630" u="1"/>
        <n v="1353150" u="1"/>
        <n v="968825" u="1"/>
        <n v="3240450" u="1"/>
        <n v="55506" u="1"/>
        <n v="230850" u="1"/>
        <n v="81900" u="1"/>
        <n v="222870" u="1"/>
        <n v="3388925" u="1"/>
        <n v="1702275" u="1"/>
        <n v="2906125" u="1"/>
        <n v="167400" u="1"/>
        <n v="105300" u="1"/>
        <n v="822670" u="1"/>
        <n v="495900" u="1"/>
        <n v="694650" u="1"/>
        <n v="595784" u="1"/>
        <n v="561444" u="1"/>
        <n v="1106400" u="1"/>
        <n v="130550" u="1"/>
        <n v="1095450" u="1"/>
        <n v="1093270" u="1"/>
        <n v="1159800" u="1"/>
        <n v="623850" u="1"/>
        <n v="83200" u="1"/>
        <n v="407400" u="1"/>
        <n v="1960000" u="1"/>
        <n v="4769150" u="1"/>
        <n v="971450" u="1"/>
        <n v="126480" u="1"/>
        <n v="344500" u="1"/>
        <n v="509300" u="1"/>
        <n v="1312700" u="1"/>
        <n v="727525" u="1"/>
        <n v="426900" u="1"/>
        <n v="348100" u="1"/>
        <n v="1792600" u="1"/>
        <n v="185900" u="1"/>
        <n v="244765" u="1"/>
        <n v="111600" u="1"/>
        <n v="4217750" u="1"/>
        <n v="87170" u="1"/>
        <n v="971444" u="1"/>
        <n v="1513260" u="1"/>
        <n v="80962" u="1"/>
        <n v="2087200" u="1"/>
        <n v="258162" u="1"/>
        <n v="310410" u="1"/>
        <n v="1047200" u="1"/>
        <n v="101990" u="1"/>
        <n v="90172" u="1"/>
        <n v="1288800" u="1"/>
        <n v="3168300" u="1"/>
        <n v="10113600" u="1"/>
        <n v="4115125" u="1"/>
        <n v="503625" u="1"/>
        <n v="3711480" u="1"/>
        <n v="271160" u="1"/>
        <n v="503300" u="1"/>
        <n v="593220" u="1"/>
        <n v="513375" u="1"/>
        <n v="977015" u="1"/>
        <n v="176315" u="1"/>
        <n v="194930" u="1"/>
        <n v="1556470" u="1"/>
        <n v="226335" u="1"/>
        <n v="1365120" u="1"/>
        <n v="1399500" u="1"/>
        <n v="285535" u="1"/>
        <n v="3452050" u="1"/>
        <n v="79938" u="1"/>
        <n v="4529600" u="1"/>
        <n v="946800" u="1"/>
        <n v="222550" u="1"/>
        <n v="307500" u="1"/>
        <n v="111100" u="1"/>
        <n v="88780" u="1"/>
        <n v="84926" u="1"/>
        <n v="100470" u="1"/>
        <n v="225700" u="1"/>
        <n v="398270" u="1"/>
        <n v="2056145" u="1"/>
        <n v="340140" u="1"/>
        <n v="738025" u="1"/>
        <n v="983290" u="1"/>
        <n v="515284" u="1"/>
        <n v="572090" u="1"/>
        <n v="881976" u="1"/>
        <n v="177693" u="1"/>
        <n v="772720" u="1"/>
        <n v="406755" u="1"/>
        <n v="1600430" u="1"/>
        <n v="872000" u="1"/>
        <n v="1571400" u="1"/>
        <n v="4913100" u="1"/>
        <n v="1342800" u="1"/>
        <n v="4800700" u="1"/>
        <n v="945750" u="1"/>
        <n v="334418" u="1"/>
        <n v="111528" u="1"/>
        <n v="223000" u="1"/>
        <n v="1475685" u="1"/>
        <n v="434000" u="1"/>
        <n v="4038900" u="1"/>
        <n v="1222058" u="1"/>
        <n v="1888770" u="1"/>
        <n v="197494" u="1"/>
        <n v="1300325" u="1"/>
        <n v="989100" u="1"/>
        <n v="3688000" u="1"/>
        <n v="119960" u="1"/>
        <n v="77104" u="1"/>
        <n v="202800" u="1"/>
        <n v="404750" u="1"/>
        <n v="3271200" u="1"/>
        <n v="2091965" u="1"/>
        <n v="961000" u="1"/>
        <n v="7978600" u="1"/>
        <n v="2113100" u="1"/>
        <n v="3079150" u="1"/>
        <n v="3968460" u="1"/>
        <n v="779750" u="1"/>
        <n v="322560" u="1"/>
        <n v="1126125" u="1"/>
        <n v="810725" u="1"/>
        <n v="194350" u="1"/>
        <n v="603797" u="1"/>
        <n v="278755" u="1"/>
        <n v="621870" u="1"/>
        <n v="1791795" u="1"/>
        <n v="6603200" u="1"/>
        <n v="320800" u="1"/>
        <n v="105740" u="1"/>
        <n v="84365" u="1"/>
        <n v="861000" u="1"/>
        <n v="4354880" u="1"/>
        <n v="261500" u="1"/>
        <n v="119056" u="1"/>
        <n v="219700" u="1"/>
        <n v="274050" u="1"/>
        <n v="281125" u="1"/>
        <n v="2301750" u="1"/>
        <n v="2023200" u="1"/>
        <n v="5139000" u="1"/>
        <n v="2581900" u="1"/>
        <n v="289200" u="1"/>
        <n v="452240" u="1"/>
        <n v="192500" u="1"/>
        <n v="799700" u="1"/>
        <n v="495000" u="1"/>
        <n v="59200" u="1"/>
        <n v="982525" u="1"/>
        <n v="580192" u="1"/>
        <n v="796350" u="1"/>
        <n v="217704" u="1"/>
        <n v="935375" u="1"/>
        <n v="8164500" u="1"/>
        <n v="4809250" u="1"/>
        <n v="695300" u="1"/>
        <n v="157985" u="1"/>
        <n v="2640000" u="1"/>
        <n v="3485400" u="1"/>
        <n v="34520" u="1"/>
        <n v="2170" u="1"/>
        <n v="21460" u="1"/>
        <n v="92460" u="1"/>
        <n v="141794" u="1"/>
        <n v="330990" u="1"/>
        <n v="284850" u="1"/>
        <n v="1729000" u="1"/>
        <n v="3694450" u="1"/>
        <n v="1716000" u="1"/>
        <n v="3503710" u="1"/>
        <n v="235820" u="1"/>
        <n v="328000" u="1"/>
        <n v="88150" u="1"/>
        <n v="388820" u="1"/>
        <n v="844900" u="1"/>
        <n v="904700" u="1"/>
        <n v="456500" u="1"/>
        <n v="978650" u="1"/>
        <n v="69000" u="1"/>
        <n v="807200" u="1"/>
        <n v="206682" u="1"/>
        <n v="3026280" u="1"/>
        <n v="107992" u="1"/>
        <n v="6700" u="1"/>
        <n v="798690" u="1"/>
        <n v="1425330" u="1"/>
        <n v="142600" u="1"/>
        <n v="359595" u="1"/>
        <n v="1118385" u="1"/>
        <n v="696780" u="1"/>
        <n v="1692950" u="1"/>
        <n v="167450" u="1"/>
        <n v="537080" u="1"/>
        <n v="1080750" u="1"/>
        <n v="1336980" u="1"/>
        <n v="22400" u="1"/>
        <n v="104200" u="1"/>
        <n v="253435" u="1"/>
        <n v="808775" u="1"/>
        <n v="598000" u="1"/>
        <n v="276750" u="1"/>
        <n v="5909800" u="1"/>
        <n v="3125700" u="1"/>
        <n v="27160" u="1"/>
        <n v="11060" u="1"/>
        <n v="560722" u="1"/>
        <n v="38732" u="1"/>
        <n v="104352" u="1"/>
        <n v="1868825" u="1"/>
        <n v="1717850" u="1"/>
        <n v="1474828" u="1"/>
        <n v="2506750" u="1"/>
        <n v="2078250" u="1"/>
        <n v="3737000" u="1"/>
        <n v="1393980" u="1"/>
        <n v="132478" u="1"/>
        <n v="1360625" u="1"/>
        <n v="134850" u="1"/>
        <n v="257550" u="1"/>
        <n v="631800" u="1"/>
        <n v="92416" u="1"/>
        <n v="5842800" u="1"/>
        <n v="38306" u="1"/>
        <n v="441000" u="1"/>
        <n v="532792" u="1"/>
        <n v="391700" u="1"/>
        <n v="991550" u="1"/>
        <n v="2338350" u="1"/>
        <n v="5650300" u="1"/>
        <n v="213925" u="1"/>
        <n v="2522100" u="1"/>
        <n v="519350" u="1"/>
        <n v="288200" u="1"/>
        <n v="1879450" u="1"/>
        <n v="2097387" u="1"/>
        <n v="352520" u="1"/>
        <n v="129426" u="1"/>
        <n v="593675" u="1"/>
        <n v="317250" u="1"/>
        <n v="49530" u="1"/>
        <n v="2876640" u="1"/>
        <n v="4619550" u="1"/>
        <n v="1156950" u="1"/>
        <n v="306600" u="1"/>
        <n v="682600" u="1"/>
        <n v="1729950" u="1"/>
        <n v="233700" u="1"/>
        <n v="2831125" u="1"/>
        <n v="174110" u="1"/>
        <n v="267835" u="1"/>
        <n v="160400" u="1"/>
        <n v="1448550" u="1"/>
        <n v="1232675" u="1"/>
        <n v="259600" u="1"/>
        <n v="158550" u="1"/>
        <n v="1080175" u="1"/>
        <n v="799914" u="1"/>
        <n v="227452" u="1"/>
        <n v="1083770" u="1"/>
        <n v="181140" u="1"/>
        <n v="180900" u="1"/>
        <n v="254625" u="1"/>
        <n v="2415490" u="1"/>
        <n v="258500" u="1"/>
        <n v="893915" u="1"/>
        <n v="363795" u="1"/>
        <n v="463015" u="1"/>
        <n v="544800" u="1"/>
        <n v="428550" u="1"/>
        <n v="339575" u="1"/>
        <n v="354750" u="1"/>
        <n v="5628000" u="1"/>
        <n v="4448250" u="1"/>
        <n v="1431875" u="1"/>
        <n v="161935" u="1"/>
        <n v="215000" u="1"/>
        <n v="370185" u="1"/>
        <n v="3167850" u="1"/>
        <n v="244004" u="1"/>
        <n v="2052766" u="1"/>
        <n v="1937100" u="1"/>
        <n v="3550800" u="1"/>
        <n v="158670" u="1"/>
        <n v="994150" u="1"/>
        <n v="1143800" u="1"/>
        <n v="123100" u="1"/>
        <n v="161900" u="1"/>
        <n v="386050" u="1"/>
        <n v="4407060" u="1"/>
        <n v="67520" u="1"/>
        <n v="21730" u="1"/>
        <n v="16340" u="1"/>
        <n v="1512950" u="1"/>
        <n v="1130100" u="1"/>
        <n v="581675" u="1"/>
        <n v="986100" u="1"/>
        <n v="1318325" u="1"/>
        <n v="122900" u="1"/>
        <n v="86400" u="1"/>
        <n v="97000" u="1"/>
        <n v="204250" u="1"/>
        <n v="1370975" u="1"/>
        <n v="2700450" u="1"/>
        <n v="364900" u="1"/>
        <n v="256750" u="1"/>
        <n v="900150" u="1"/>
        <n v="408000" u="1"/>
        <n v="56520" u="1"/>
        <n v="985466" u="1"/>
        <n v="398200" u="1"/>
        <n v="322727" u="1"/>
        <n v="4689375" u="1"/>
        <n v="528900" u="1"/>
        <n v="12740" u="1"/>
        <n v="2789440" u="1"/>
        <n v="3015600" u="1"/>
        <n v="95520" u="1"/>
        <n v="3995010" u="1"/>
        <n v="312625" u="1"/>
        <n v="1987375" u="1"/>
        <n v="1887750" u="1"/>
        <n v="873510" u="1"/>
        <n v="650400" u="1"/>
        <n v="839800" u="1"/>
        <n v="942650" u="1"/>
        <n v="4076300" u="1"/>
        <n v="308750" u="1"/>
        <n v="462000" u="1"/>
        <n v="1676950" u="1"/>
        <n v="341450" u="1"/>
        <n v="874600" u="1"/>
        <n v="550570" u="1"/>
        <n v="798465" u="1"/>
        <n v="429540" u="1"/>
        <n v="1196640" u="1"/>
        <n v="711905" u="1"/>
        <n v="387650" u="1"/>
        <n v="1294920" u="1"/>
        <n v="312300" u="1"/>
        <n v="18750" u="1"/>
        <n v="1113000" u="1"/>
        <n v="1229850" u="1"/>
        <n v="803300" u="1"/>
        <n v="370125" u="1"/>
        <n v="6970175" u="1"/>
        <n v="4284575" u="1"/>
        <n v="1278325" u="1"/>
        <n v="1213800" u="1"/>
        <n v="889225" u="1"/>
        <n v="455400" u="1"/>
        <n v="479700" u="1"/>
        <n v="161700" u="1"/>
        <n v="309000" u="1"/>
        <n v="481425" u="1"/>
        <n v="3348900" u="1"/>
        <n v="184400" u="1"/>
        <n v="2392425" u="1"/>
        <n v="106250" u="1"/>
        <n v="26900" u="1"/>
        <n v="983900" u="1"/>
        <n v="1814890" u="1"/>
        <n v="46248" u="1"/>
        <n v="399100" u="1"/>
        <n v="938130" u="1"/>
        <n v="2920080" u="1"/>
        <n v="24636" u="1"/>
        <n v="18460" u="1"/>
        <n v="65090" u="1"/>
        <n v="2801360" u="1"/>
        <n v="413145" u="1"/>
        <n v="653155" u="1"/>
        <n v="489325" u="1"/>
        <n v="1448625" u="1"/>
        <n v="1370025" u="1"/>
        <n v="598005" u="1"/>
        <n v="454340" u="1"/>
        <n v="1286300" u="1"/>
        <n v="2014300" u="1"/>
        <n v="182850" u="1"/>
        <n v="888475" u="1"/>
        <n v="2808150" u="1"/>
        <n v="93312" u="1"/>
        <n v="89620" u="1"/>
        <n v="1018008" u="1"/>
        <n v="1239705" u="1"/>
        <n v="118400" u="1"/>
        <n v="620450" u="1"/>
        <n v="435400" u="1"/>
        <n v="480600" u="1"/>
        <n v="1715550" u="1"/>
        <n v="272150" u="1"/>
        <n v="456450" u="1"/>
        <n v="3593800" u="1"/>
        <n v="5472600" u="1"/>
        <n v="3208500" u="1"/>
        <n v="2401800" u="1"/>
        <n v="347350" u="1"/>
        <n v="1385325" u="1"/>
        <n v="239970" u="1"/>
        <n v="394875" u="1"/>
        <n v="2001970" u="1"/>
        <n v="191475" u="1"/>
        <n v="789135" u="1"/>
        <n v="5027730" u="1"/>
        <n v="36830" u="1"/>
        <n v="268650" u="1"/>
        <n v="272400" u="1"/>
        <n v="688160" u="1"/>
        <n v="30750" u="1"/>
        <n v="349200" u="1"/>
        <n v="291150" u="1"/>
        <n v="1959100" u="1"/>
        <n v="601971" u="1"/>
        <n v="1213025" u="1"/>
        <n v="2917710" u="1"/>
        <n v="1721995" u="1"/>
        <n v="227650" u="1"/>
        <n v="40600" u="1"/>
        <n v="250950" u="1"/>
        <n v="559900" u="1"/>
        <n v="699500" u="1"/>
        <n v="550000" u="1"/>
        <n v="349950" u="1"/>
        <n v="1247600" u="1"/>
        <n v="596550" u="1"/>
        <n v="242400" u="1"/>
        <n v="284092" u="1"/>
        <n v="231255" u="1"/>
        <n v="570764" u="1"/>
        <n v="1955050" u="1"/>
        <n v="1468350" u="1"/>
        <n v="239000" u="1"/>
        <n v="84700" u="1"/>
        <n v="5232300" u="1"/>
        <n v="1112600" u="1"/>
        <n v="1104072" u="1"/>
        <n v="2008955" u="1"/>
        <n v="3457700" u="1"/>
        <n v="2870850" u="1"/>
        <n v="3968025" u="1"/>
        <n v="457125" u="1"/>
        <n v="54400" u="1"/>
        <n v="652050" u="1"/>
        <n v="655050" u="1"/>
        <n v="5346" u="1"/>
        <n v="22090" u="1"/>
        <n v="1867688" u="1"/>
        <n v="97020" u="1"/>
        <n v="1150300" u="1"/>
        <n v="262800" u="1"/>
        <n v="3321600" u="1"/>
        <n v="65100" u="1"/>
        <n v="1356750" u="1"/>
        <n v="3663875" u="1"/>
        <n v="4253835" u="1"/>
        <n v="140986" u="1"/>
        <n v="762940" u="1"/>
        <n v="188050" u="1"/>
        <n v="1783463" u="1"/>
        <n v="2169450" u="1"/>
        <n v="1270462" u="1"/>
        <n v="1058800" u="1"/>
        <n v="575900" u="1"/>
        <n v="285400" u="1"/>
        <n v="607050" u="1"/>
        <n v="897388" u="1"/>
        <n v="240420" u="1"/>
        <n v="208060" u="1"/>
        <n v="1013475" u="1"/>
        <n v="2076550" u="1"/>
        <n v="6324700" u="1"/>
        <n v="1923600" u="1"/>
        <n v="595505" u="1"/>
        <n v="220110" u="1"/>
        <n v="518015" u="1"/>
        <n v="720720" u="1"/>
        <n v="2734250" u="1"/>
        <n v="156750" u="1"/>
        <n v="268850" u="1"/>
        <n v="414100" u="1"/>
        <n v="341500" u="1"/>
        <n v="778050" u="1"/>
        <n v="6391900" u="1"/>
        <n v="599850" u="1"/>
        <n v="180670" u="1"/>
        <n v="517125" u="1"/>
        <n v="269230" u="1"/>
        <n v="2518000" u="1"/>
        <n v="1505925" u="1"/>
        <n v="877986" u="1"/>
        <n v="140700" u="1"/>
        <n v="4926800" u="1"/>
        <n v="229130" u="1"/>
        <n v="387900" u="1"/>
        <n v="370092" u="1"/>
        <n v="183568" u="1"/>
        <n v="443770" u="1"/>
        <n v="838000" u="1"/>
        <n v="1427850" u="1"/>
        <n v="101906" u="1"/>
        <n v="1463475" u="1"/>
        <n v="3707250" u="1"/>
        <n v="818790" u="1"/>
        <n v="596505" u="1"/>
        <n v="676491" u="1"/>
        <n v="318056" u="1"/>
        <n v="126700" u="1"/>
        <n v="809000" u="1"/>
        <n v="20054637" u="1"/>
        <n v="176509" u="1"/>
        <n v="435435" u="1"/>
        <n v="268800" u="1"/>
        <n v="135300" u="1"/>
        <n v="177600" u="1"/>
        <n v="40500" u="1"/>
        <n v="72000" u="1"/>
        <n v="64800" u="1"/>
        <n v="946500" u="1"/>
        <n v="183000" u="1"/>
        <n v="448125" u="1"/>
        <n v="3996190" u="1"/>
        <n v="13640" u="1"/>
        <n v="39020" u="1"/>
        <n v="12040" u="1"/>
        <n v="18240" u="1"/>
        <n v="1960860" u="1"/>
        <n v="2182700" u="1"/>
        <n v="3242200" u="1"/>
        <n v="184950" u="1"/>
        <n v="5975" u="1"/>
        <n v="1671200" u="1"/>
        <n v="785700" u="1"/>
        <n v="360465" u="1"/>
        <n v="438440" u="1"/>
        <n v="690200" u="1"/>
        <n v="82370" u="1"/>
        <n v="941490" u="1"/>
        <n v="275380" u="1"/>
        <n v="87236" u="1"/>
        <n v="445675" u="1"/>
        <n v="544500" u="1"/>
        <n v="5294000" u="1"/>
        <n v="220500" u="1"/>
        <n v="3354750" u="1"/>
        <n v="264750" u="1"/>
        <n v="282250" u="1"/>
        <n v="467900" u="1"/>
        <n v="898425" u="1"/>
        <n v="397800" u="1"/>
        <n v="285545" u="1"/>
        <n v="674100" u="1"/>
        <n v="6522650" u="1"/>
        <n v="448250" u="1"/>
        <n v="293550" u="1"/>
        <n v="1755780" u="1"/>
        <n v="1167798" u="1"/>
        <n v="5371400" u="1"/>
        <n v="171640" u="1"/>
        <n v="568100" u="1"/>
        <n v="1460335" u="1"/>
        <n v="1795950" u="1"/>
        <n v="4507600" u="1"/>
        <n v="397250" u="1"/>
        <n v="15925" u="1"/>
        <n v="4307840" u="1"/>
        <n v="1440000" u="1"/>
        <n v="1794000" u="1"/>
        <n v="1284950" u="1"/>
        <n v="87246" u="1"/>
        <n v="51482" u="1"/>
        <n v="1556550" u="1"/>
        <n v="406925" u="1"/>
        <n v="117650" u="1"/>
        <n v="3404900" u="1"/>
        <n v="587170" u="1"/>
        <n v="88506" u="1"/>
        <n v="987800" u="1"/>
        <n v="1197825" u="1"/>
        <n v="297250" u="1"/>
        <n v="470500" u="1"/>
        <n v="653800" u="1"/>
        <n v="872808" u="1"/>
        <n v="197312" u="1"/>
        <n v="2194500" u="1"/>
        <n v="2168250" u="1"/>
        <n v="8" u="1"/>
        <n v="1528950" u="1"/>
        <n v="305250" u="1"/>
        <n v="531200" u="1"/>
        <n v="92060" u="1"/>
        <n v="2670825" u="1"/>
        <n v="1275305" u="1"/>
        <n v="410200" u="1"/>
        <n v="2190060" u="1"/>
        <n v="6124000" u="1"/>
        <n v="71975" u="1"/>
        <n v="337400" u="1"/>
        <n v="629100" u="1"/>
        <n v="761900" u="1"/>
        <n v="129517" u="1"/>
        <n v="687375" u="1"/>
        <n v="20120" u="1"/>
        <n v="1478345" u="1"/>
        <n v="977424" u="1"/>
        <n v="1933625" u="1"/>
        <n v="135000" u="1"/>
        <n v="981100" u="1"/>
        <n v="2206050" u="1"/>
        <n v="3706700" u="1"/>
        <n v="2670630" u="1"/>
        <n v="184908" u="1"/>
        <n v="137750" u="1"/>
        <n v="1327700" u="1"/>
        <n v="4096400" u="1"/>
        <n v="832765" u="1"/>
        <n v="186300" u="1"/>
        <n v="3663100" u="1"/>
        <n v="2177500" u="1"/>
        <n v="285580" u="1"/>
        <n v="3498340" u="1"/>
        <n v="404000" u="1"/>
        <n v="1377600" u="1"/>
        <n v="1230600" u="1"/>
        <n v="433350" u="1"/>
        <n v="163500" u="1"/>
        <n v="359040" u="1"/>
        <n v="2480295" u="1"/>
        <n v="453050" u="1"/>
        <n v="828900" u="1"/>
        <n v="3278800" u="1"/>
        <n v="1479075" u="1"/>
        <n v="639200" u="1"/>
        <n v="594400" u="1"/>
        <n v="109700" u="1"/>
        <n v="35700" u="1"/>
        <n v="3977050" u="1"/>
        <n v="654550" u="1"/>
        <n v="676638" u="1"/>
        <n v="1189500" u="1"/>
        <n v="2697900" u="1"/>
        <n v="517650" u="1"/>
        <n v="348000" u="1"/>
        <n v="533250" u="1"/>
        <n v="1503900" u="1"/>
        <n v="1250650" u="1"/>
        <n v="118800" u="1"/>
        <n v="3794860" u="1"/>
        <n v="948000" u="1"/>
        <n v="1427250" u="1"/>
        <n v="1649950" u="1"/>
        <n v="256950" u="1"/>
        <n v="215750" u="1"/>
        <n v="139124" u="1"/>
        <n v="1171300" u="1"/>
        <n v="1352975" u="1"/>
        <n v="517050" u="1"/>
        <n v="172300" u="1"/>
        <n v="30060" u="1"/>
        <n v="129500" u="1"/>
        <n v="363200" u="1"/>
        <n v="858900" u="1"/>
        <n v="2796300" u="1"/>
        <n v="335060" u="1"/>
        <n v="384720" u="1"/>
        <n v="22408" u="1"/>
        <n v="706608" u="1"/>
        <n v="2118245" u="1"/>
        <n v="6093800" u="1"/>
        <n v="1213100" u="1"/>
        <n v="790900" u="1"/>
        <n v="3302950" u="1"/>
        <n v="313650" u="1"/>
        <n v="452550" u="1"/>
        <n v="398750" u="1"/>
        <n v="306530" u="1"/>
        <n v="5016" u="1"/>
        <n v="131530" u="1"/>
        <n v="128570" u="1"/>
        <n v="1587300" u="1"/>
        <n v="1581000" u="1"/>
        <n v="1314700" u="1"/>
        <n v="1137825" u="1"/>
        <n v="6012850" u="1"/>
        <n v="1086000" u="1"/>
        <n v="101386" u="1"/>
        <n v="1156900" u="1"/>
        <n v="42000" u="1"/>
        <n v="1914990" u="1"/>
        <n v="1064815" u="1"/>
        <n v="160875" u="1"/>
        <n v="1096000" u="1"/>
        <n v="412050" u="1"/>
        <n v="89243" u="1"/>
        <n v="3822900" u="1"/>
        <n v="1645650" u="1"/>
        <n v="945950" u="1"/>
        <n v="1222550" u="1"/>
        <n v="1290800" u="1"/>
        <n v="1796650" u="1"/>
        <n v="552900" u="1"/>
        <n v="312190" u="1"/>
        <n v="205590" u="1"/>
        <n v="404875" u="1"/>
        <n v="1038800" u="1"/>
        <n v="4263650" u="1"/>
        <n v="1186000" u="1"/>
        <n v="366850" u="1"/>
        <n v="876100" u="1"/>
        <n v="213325" u="1"/>
        <n v="1238975" u="1"/>
        <n v="426300" u="1"/>
        <n v="273675" u="1"/>
        <n v="929565" u="1"/>
        <n v="978000" u="1"/>
        <n v="186500" u="1"/>
        <n v="2230625" u="1"/>
        <n v="248684" u="1"/>
        <n v="3624700" u="1"/>
        <n v="818700" u="1"/>
        <n v="219600" u="1"/>
        <n v="544050" u="1"/>
        <n v="1040300" u="1"/>
        <n v="639800" u="1"/>
        <n v="255790" u="1"/>
        <n v="34313" u="1"/>
        <n v="1792050" u="1"/>
        <n v="622200" u="1"/>
        <n v="802850" u="1"/>
        <n v="762450" u="1"/>
        <n v="141250" u="1"/>
        <n v="5212900" u="1"/>
        <n v="152650" u="1"/>
        <n v="436400" u="1"/>
        <n v="257000" u="1"/>
        <n v="1515750" u="1"/>
        <n v="579500" u="1"/>
        <n v="1226050" u="1"/>
        <n v="248300" u="1"/>
        <n v="3156000" u="1"/>
        <n v="5594600" u="1"/>
        <n v="425700" u="1"/>
        <n v="91000" u="1"/>
        <n v="196700" u="1"/>
        <n v="228950" u="1"/>
        <n v="2207095" u="1"/>
        <n v="3185200" u="1"/>
        <n v="898590" u="1"/>
        <n v="441400" u="1"/>
        <n v="341850" u="1"/>
        <n v="602525" u="1"/>
        <n v="468425" u="1"/>
        <n v="3071520" u="1"/>
        <n v="812350" u="1"/>
        <n v="60630" u="1"/>
        <n v="6320" u="1"/>
        <n v="901400" u="1"/>
        <n v="702570" u="1"/>
        <n v="714280" u="1"/>
        <n v="1023325" u="1"/>
        <n v="704940" u="1"/>
        <n v="700340" u="1"/>
        <n v="716370" u="1"/>
        <n v="241065" u="1"/>
        <n v="681940" u="1"/>
        <n v="231450" u="1"/>
        <n v="735224" u="1"/>
        <n v="2492100" u="1"/>
        <n v="4049850" u="1"/>
        <n v="3290560" u="1"/>
        <n v="415125" u="1"/>
        <n v="982250" u="1"/>
        <n v="306450" u="1"/>
        <n v="504750" u="1"/>
        <n v="488100" u="1"/>
        <n v="380275" u="1"/>
        <n v="491200" u="1"/>
        <n v="411825" u="1"/>
        <n v="438900" u="1"/>
        <n v="1112100" u="1"/>
        <n v="1227000" u="1"/>
        <n v="1065300" u="1"/>
        <n v="3186250" u="1"/>
        <n v="1514500" u="1"/>
        <n v="1679600" u="1"/>
        <n v="1705502" u="1"/>
        <n v="3010050" u="1"/>
        <n v="83900" u="1"/>
        <n v="4819100" u="1"/>
        <n v="337500" u="1"/>
        <n v="2035800" u="1"/>
        <n v="561200" u="1"/>
        <n v="361400" u="1"/>
        <n v="92850" u="1"/>
        <n v="620100" u="1"/>
        <n v="317204" u="1"/>
        <n v="286300" u="1"/>
        <n v="810900" u="1"/>
        <n v="1741175" u="1"/>
        <n v="4322080" u="1"/>
        <n v="53475" u="1"/>
        <n v="3090240" u="1"/>
        <n v="143450" u="1"/>
        <n v="138000" u="1"/>
        <n v="271000" u="1"/>
        <n v="639000" u="1"/>
        <n v="150575" u="1"/>
        <n v="1908750" u="1"/>
        <n v="104250" u="1"/>
        <n v="158000" u="1"/>
        <n v="2551715" u="1"/>
        <n v="333880" u="1"/>
        <n v="1058350" u="1"/>
        <n v="1488000" u="1"/>
        <n v="1384830" u="1"/>
        <n v="2000720" u="1"/>
        <n v="1777050" u="1"/>
        <n v="499150" u="1"/>
        <n v="514500" u="1"/>
        <n v="909750" u="1"/>
        <n v="170150" u="1"/>
        <n v="405600" u="1"/>
        <n v="1568905" u="1"/>
        <n v="3013800" u="1"/>
        <n v="527875" u="1"/>
        <n v="410550" u="1"/>
        <n v="93500" u="1"/>
        <n v="638000" u="1"/>
        <n v="8407200" u="1"/>
        <n v="169275" u="1"/>
        <n v="1656700" u="1"/>
        <n v="356670" u="1"/>
        <n v="1977960" u="1"/>
        <n v="550755" u="1"/>
        <n v="3916850" u="1"/>
        <n v="507100" u="1"/>
        <n v="498020" u="1"/>
        <n v="919200" u="1"/>
        <n v="1808800" u="1"/>
        <n v="868875" u="1"/>
        <n v="4093860" u="1"/>
        <n v="1451875" u="1"/>
        <n v="1086300" u="1"/>
        <n v="3142050" u="1"/>
        <n v="501700" u="1"/>
        <n v="144100" u="1"/>
        <n v="142200" u="1"/>
        <n v="1870900" u="1"/>
        <n v="2825750" u="1"/>
        <n v="2425350" u="1"/>
        <n v="40740" u="1"/>
        <n v="14130" u="1"/>
        <n v="106970" u="1"/>
        <n v="1705400" u="1"/>
        <n v="4729750" u="1"/>
        <n v="430650" u="1"/>
        <n v="807872" u="1"/>
        <n v="2053335" u="1"/>
        <n v="531900" u="1"/>
        <n v="4841300" u="1"/>
        <n v="7000" u="1"/>
        <n v="500500" u="1"/>
        <n v="3300" u="1"/>
        <n v="1723550" u="1"/>
        <n v="491600" u="1"/>
        <n v="224150" u="1"/>
        <n v="88500" u="1"/>
        <n v="166000" u="1"/>
        <n v="805300" u="1"/>
        <n v="50000" u="1"/>
        <n v="257500" u="1"/>
        <n v="1220200" u="1"/>
        <n v="4570045" u="1"/>
        <n v="567800" u="1"/>
        <n v="1320775" u="1"/>
        <n v="523250" u="1"/>
        <n v="849150" u="1"/>
        <n v="493675" u="1"/>
        <n v="84782" u="1"/>
        <n v="79414" u="1"/>
        <n v="483290" u="1"/>
        <n v="85150" u="1"/>
        <n v="7700" u="1"/>
        <n v="828450" u="1"/>
        <n v="239800" u="1"/>
        <n v="1276825" u="1"/>
        <n v="158600" u="1"/>
        <n v="773150" u="1"/>
        <n v="13987500" u="1"/>
        <n v="2110000" u="1"/>
        <n v="135200" u="1"/>
        <n v="32880" u="1"/>
        <n v="449350" u="1"/>
        <n v="826750" u="1"/>
        <n v="710425" u="1"/>
        <n v="5650160" u="1"/>
        <n v="589600" u="1"/>
        <n v="583490" u="1"/>
        <n v="44160" u="1"/>
        <n v="491400" u="1"/>
        <n v="1599200" u="1"/>
        <n v="176700" u="1"/>
        <n v="6231750" u="1"/>
        <n v="419900" u="1"/>
        <n v="697400" u="1"/>
        <n v="164600" u="1"/>
        <n v="2974800" u="1"/>
        <n v="205200" u="1"/>
        <n v="490835" u="1"/>
        <n v="256000" u="1"/>
        <n v="4312850" u="1"/>
        <n v="718750" u="1"/>
        <n v="702750" u="1"/>
        <n v="1899300" u="1"/>
        <n v="2598700" u="1"/>
        <n v="3439800" u="1"/>
        <n v="1454050" u="1"/>
        <n v="82800" u="1"/>
        <n v="4031750" u="1"/>
        <n v="6121775" u="1"/>
        <n v="417650" u="1"/>
        <n v="2256450" u="1"/>
        <n v="36950" u="1"/>
        <n v="220700" u="1"/>
        <n v="1985852" u="1"/>
        <n v="3345925" u="1"/>
        <n v="2752640" u="1"/>
        <n v="1730650" u="1"/>
        <n v="800000" u="1"/>
        <n v="868900" u="1"/>
        <n v="290075" u="1"/>
        <n v="1985851.99" u="1"/>
        <n v="1497750" u="1"/>
        <n v="1033200" u="1"/>
        <n v="392760" u="1"/>
        <n v="437900" u="1"/>
        <n v="773925" u="1"/>
        <n v="562950" u="1"/>
        <n v="643050" u="1"/>
        <n v="606115" u="1"/>
        <n v="1599850" u="1"/>
        <n v="414450" u="1"/>
        <n v="308833" u="1"/>
        <n v="2801850" u="1"/>
        <n v="407880" u="1"/>
        <n v="1477800" u="1"/>
        <n v="906700" u="1"/>
        <n v="482750" u="1"/>
        <n v="675850" u="1"/>
        <n v="74730" u="1"/>
        <n v="1248825" u="1"/>
        <n v="1292850" u="1"/>
        <n v="7167000" u="1"/>
        <n v="3159000" u="1"/>
        <n v="10128000" u="1"/>
        <n v="10088000" u="1"/>
        <n v="10298000" u="1"/>
        <n v="9917000" u="1"/>
        <n v="10350000" u="1"/>
        <n v="431100" u="1"/>
        <n v="1953475" u="1"/>
        <n v="203000" u="1"/>
        <n v="143090" u="1"/>
        <n v="87090" u="1"/>
        <n v="13039201" u="1"/>
        <n v="6437300" u="1"/>
        <n v="6023550" u="1"/>
        <n v="78735" u="1"/>
        <n v="1762150" u="1"/>
        <n v="540800" u="1"/>
        <n v="5436500" u="1"/>
        <n v="477200" u="1"/>
        <n v="594700" u="1"/>
        <n v="759700" u="1"/>
        <n v="720005" u="1"/>
        <n v="288550" u="1"/>
        <n v="1436600" u="1"/>
        <n v="2095775" u="1"/>
        <n v="2840535" u="1"/>
        <n v="129360" u="1"/>
        <n v="1279500" u="1"/>
        <n v="2417530" u="1"/>
        <n v="401660" u="1"/>
        <n v="849200" u="1"/>
        <n v="244650" u="1"/>
        <n v="326880" u="1"/>
        <n v="823150" u="1"/>
        <n v="1166614" u="1"/>
        <n v="5114050" u="1"/>
        <n v="2295200" u="1"/>
        <n v="426675" u="1"/>
        <n v="5609750" u="1"/>
        <n v="5857700" u="1"/>
        <n v="314200" u="1"/>
        <n v="998100" u="1"/>
        <n v="3337250" u="1"/>
        <n v="626100" u="1"/>
        <n v="220400" u="1"/>
        <n v="253200" u="1"/>
        <n v="121200" u="1"/>
        <n v="4412900" u="1"/>
        <n v="2498400" u="1"/>
        <n v="992000" u="1"/>
        <n v="548700" u="1"/>
        <n v="744150" u="1"/>
        <n v="560000" u="1"/>
        <n v="126312" u="1"/>
        <n v="6259600" u="1"/>
        <n v="237930" u="1"/>
        <n v="402820" u="1"/>
        <n v="56400" u="1"/>
        <n v="185896" u="1"/>
        <n v="1202575" u="1"/>
        <n v="568400" u="1"/>
        <n v="394900" u="1"/>
        <n v="390500" u="1"/>
        <n v="285800" u="1"/>
        <n v="704900" u="1"/>
        <n v="927700" u="1"/>
        <n v="522750" u="1"/>
        <n v="904500" u="1"/>
        <n v="229900" u="1"/>
        <n v="1912320" u="1"/>
        <n v="2056000" u="1"/>
        <n v="1495070" u="1"/>
        <n v="672100" u="1"/>
        <n v="2865920" u="1"/>
        <n v="683800" u="1"/>
        <n v="2072978" u="1"/>
        <n v="2797875" u="1"/>
        <n v="1453950" u="1"/>
        <n v="13980000" u="1"/>
        <n v="970000" u="1"/>
        <n v="833530" u="1"/>
        <n v="803250" u="1"/>
        <n v="1224000" u="1"/>
        <n v="1489325" u="1"/>
        <n v="4555800" u="1"/>
        <n v="4397800" u="1"/>
        <n v="509075" u="1"/>
        <n v="857025" u="1"/>
        <n v="453161" u="1"/>
        <n v="121300" u="1"/>
        <n v="116000" u="1"/>
        <n v="1325875" u="1"/>
        <n v="451125" u="1"/>
        <n v="18930" u="1"/>
        <n v="766500" u="1"/>
        <n v="1608100" u="1"/>
        <n v="2319500" u="1"/>
        <n v="986350" u="1"/>
        <n v="1774220" u="1"/>
        <n v="2027790" u="1"/>
        <n v="380700" u="1"/>
        <n v="1395285" u="1"/>
        <n v="259250" u="1"/>
        <n v="103255" u="1"/>
        <n v="3513500" u="1"/>
        <n v="88850" u="1"/>
        <n v="782850" u="1"/>
        <n v="419400" u="1"/>
        <n v="240825" u="1"/>
        <n v="160710" u="1"/>
        <n v="2322800" u="1"/>
        <n v="1184600" u="1"/>
        <n v="635404" u="1"/>
        <n v="154100" u="1"/>
        <n v="150500" u="1"/>
        <n v="5521100" u="1"/>
        <n v="303050" u="1"/>
        <n v="162600" u="1"/>
        <n v="50500" u="1"/>
        <n v="399600" u="1"/>
        <n v="1620000" u="1"/>
        <n v="151088" u="1"/>
        <n v="1317900" u="1"/>
        <n v="664550" u="1"/>
        <n v="440550" u="1"/>
        <n v="772650" u="1"/>
        <n v="1969825" u="1"/>
        <n v="5209100" u="1"/>
        <n v="1912500" u="1"/>
        <n v="193950" u="1"/>
        <n v="409550" u="1"/>
        <n v="249750" u="1"/>
        <n v="162500" u="1"/>
        <n v="2770240" u="1"/>
        <n v="1655100" u="1"/>
        <n v="2879650" u="1"/>
        <n v="685950" u="1"/>
        <n v="55500" u="1"/>
        <n v="97600" u="1"/>
        <n v="63900" u="1"/>
        <n v="2602050" u="1"/>
        <n v="3483300" u="1"/>
        <n v="2916750" u="1"/>
        <n v="177650" u="1"/>
        <n v="770625" u="1"/>
        <n v="1586950" u="1"/>
        <n v="4336600" u="1"/>
        <n v="899580" u="1"/>
        <n v="923236" u="1"/>
        <n v="291500" u="1"/>
        <n v="1461400" u="1"/>
        <n v="313750" u="1"/>
        <n v="149370" u="1"/>
        <n v="2837600" u="1"/>
        <n v="701050" u="1"/>
        <n v="124980" u="1"/>
        <n v="3085480" u="1"/>
        <n v="817775" u="1"/>
        <n v="1107375" u="1"/>
        <n v="1813540" u="1"/>
        <n v="793543" u="1"/>
        <n v="530950" u="1"/>
        <n v="-25" u="1"/>
        <n v="265024" u="1"/>
        <n v="3607050" u="1"/>
        <n v="253650" u="1"/>
        <n v="842100" u="1"/>
        <n v="616600" u="1"/>
        <n v="1366950" u="1"/>
        <n v="209250" u="1"/>
        <n v="1739950" u="1"/>
        <n v="756925" u="1"/>
        <n v="636300" u="1"/>
        <n v="790500" u="1"/>
        <n v="42760" u="1"/>
        <n v="968240" u="1"/>
        <n v="379950" u="1"/>
        <n v="512475" u="1"/>
        <n v="522850" u="1"/>
        <n v="542200" u="1"/>
        <n v="414220" u="1"/>
        <n v="403500" u="1"/>
        <n v="530850" u="1"/>
        <n v="332500" u="1"/>
        <n v="75750" u="1"/>
        <n v="88494" u="1"/>
        <n v="1159400" u="1"/>
        <n v="204525" u="1"/>
        <n v="363800" u="1"/>
        <n v="269575" u="1"/>
        <n v="606566" u="1"/>
        <n v="34800" u="1"/>
        <n v="94550" u="1"/>
        <n v="302900" u="1"/>
        <n v="1049550" u="1"/>
        <n v="4175250" u="1"/>
        <n v="863100" u="1"/>
        <n v="551650" u="1"/>
        <n v="114000" u="1"/>
        <n v="97774" u="1"/>
        <n v="48746" u="1"/>
        <n v="33" u="1"/>
        <n v="4054500" u="1"/>
        <n v="3724400" u="1"/>
        <n v="1626050" u="1"/>
        <n v="257850" u="1"/>
        <n v="1304550" u="1"/>
        <n v="355500" u="1"/>
        <n v="90184" u="1"/>
        <n v="1647800" u="1"/>
        <n v="3432000" u="1"/>
        <n v="1282750" u="1"/>
        <n v="647100" u="1"/>
        <n v="30030" u="1"/>
        <n v="692450" u="1"/>
        <n v="689700" u="1"/>
        <n v="329356" u="1"/>
        <n v="185088" u="1"/>
        <n v="2876050" u="1"/>
        <n v="959650" u="1"/>
        <n v="665700" u="1"/>
        <n v="384000.04" u="1"/>
        <n v="12800" u="1"/>
        <n v="919100" u="1"/>
        <n v="1784325" u="1"/>
        <n v="944125" u="1"/>
        <n v="4440370" u="1"/>
        <n v="1969250" u="1"/>
        <n v="338890.01" u="1"/>
        <n v="6806675" u="1"/>
        <n v="474100" u="1"/>
        <n v="645600" u="1"/>
        <n v="92750" u="1"/>
        <n v="2589500" u="1"/>
        <n v="466200.02" u="1"/>
        <n v="185088.01" u="1"/>
        <n v="752250" u="1"/>
        <n v="793542.5" u="1"/>
        <n v="112880" u="1"/>
        <n v="166600" u="1"/>
        <n v="139999.67000000001" u="1"/>
        <n v="640500" u="1"/>
        <n v="5900" u="1"/>
        <n v="338890" u="1"/>
        <n v="466200" u="1"/>
        <n v="586916" u="1"/>
        <n v="159840" u="1"/>
        <n v="835500" u="1"/>
        <n v="1068750" u="1"/>
        <n v="34580" u="1"/>
        <n v="382200" u="1"/>
        <n v="283442" u="1"/>
        <n v="457335" u="1"/>
        <n v="287000" u="1"/>
        <n v="218025" u="1"/>
        <n v="341700" u="1"/>
        <n v="440000" u="1"/>
        <n v="616800" u="1"/>
        <n v="336375" u="1"/>
        <n v="1908200" u="1"/>
        <n v="128002" u="1"/>
        <n v="1557335" u="1"/>
        <n v="2475014" u="1"/>
        <n v="1823288" u="1"/>
        <n v="1650008" u="1"/>
        <n v="1283875" u="1"/>
        <n v="172200" u="1"/>
        <n v="4863800" u="1"/>
        <n v="726850" u="1"/>
        <n v="5128230" u="1"/>
        <n v="461125" u="1"/>
        <n v="3860500" u="1"/>
        <n v="1159939" u="1"/>
        <n v="220924" u="1"/>
        <n v="5192050" u="1"/>
        <n v="487500" u="1"/>
        <n v="2651750" u="1"/>
        <n v="674000" u="1"/>
        <n v="586500" u="1"/>
        <n v="460875" u="1"/>
        <n v="1664950" u="1"/>
        <n v="150150" u="1"/>
        <n v="46300" u="1"/>
        <n v="5558640" u="1"/>
        <n v="550650" u="1"/>
        <n v="475800" u="1"/>
        <n v="1123350" u="1"/>
        <n v="417350" u="1"/>
        <n v="232675" u="1"/>
        <n v="668850" u="1"/>
        <n v="423825" u="1"/>
        <n v="1981825" u="1"/>
        <n v="3336400" u="1"/>
        <n v="1390150" u="1"/>
        <n v="76950" u="1"/>
        <n v="4345510" u="1"/>
        <n v="322100" u="1"/>
        <n v="550900" u="1"/>
        <n v="217700" u="1"/>
        <n v="138390" u="1"/>
        <n v="11840" u="1"/>
        <n v="80830" u="1"/>
        <n v="216976" u="1"/>
        <n v="77075" u="1"/>
        <n v="482940" u="1"/>
        <n v="4674395" u="1"/>
        <n v="596300" u="1"/>
        <n v="9750" u="1"/>
        <n v="124950" u="1"/>
        <n v="211000" u="1"/>
        <n v="965200" u="1"/>
        <n v="263716" u="1"/>
        <n v="1062802" u="1"/>
        <n v="866025" u="1"/>
        <n v="543250" u="1"/>
        <n v="191694" u="1"/>
        <n v="52500" u="1"/>
        <n v="145450" u="1"/>
        <n v="723982" u="1"/>
        <n v="437950" u="1"/>
        <n v="160004" u="1"/>
        <n v="2322700" u="1"/>
        <n v="61674" u="1"/>
        <n v="1204600" u="1"/>
        <n v="5106310" u="1"/>
        <n v="243500" u="1"/>
        <n v="1018400" u="1"/>
        <n v="277800" u="1"/>
        <n v="137260" u="1"/>
        <n v="546225" u="1"/>
        <n v="4551450" u="1"/>
        <n v="185071" u="1"/>
        <n v="1272950" u="1"/>
        <n v="5608320" u="1"/>
        <n v="609571" u="1"/>
        <n v="1907168" u="1"/>
        <n v="977800" u="1"/>
        <n v="605900" u="1"/>
        <n v="2431850" u="1"/>
        <n v="1156600" u="1"/>
        <n v="314675" u="1"/>
        <n v="2927450" u="1"/>
        <n v="528750" u="1"/>
        <n v="484175" u="1"/>
        <n v="2852800" u="1"/>
        <n v="1473150" u="1"/>
        <n v="1488500" u="1"/>
        <n v="1286200" u="1"/>
        <n v="466830" u="1"/>
        <n v="1051270" u="1"/>
        <n v="421875" u="1"/>
        <n v="1033750" u="1"/>
        <n v="1428060" u="1"/>
        <n v="2931820" u="1"/>
        <n v="964380" u="1"/>
        <n v="586740" u="1"/>
        <n v="94208" u="1"/>
        <n v="906425" u="1"/>
        <n v="164150" u="1"/>
        <n v="7286300" u="1"/>
        <n v="314560" u="1"/>
        <n v="1434660" u="1"/>
        <n v="353475" u="1"/>
        <n v="221235" u="1"/>
        <n v="78440" u="1"/>
        <n v="37612" u="1"/>
        <n v="2420400" u="1"/>
        <n v="1469800" u="1"/>
        <n v="1885300" u="1"/>
        <n v="459840" u="1"/>
        <n v="2020005" u="1"/>
        <n v="312340" u="1"/>
        <n v="955500" u="1"/>
        <n v="1791850" u="1"/>
        <n v="586450" u="1"/>
        <n v="474250" u="1"/>
        <n v="58534" u="1"/>
        <n v="451675" u="1"/>
        <n v="275710" u="1"/>
        <n v="2527150" u="1"/>
        <n v="866400" u="1"/>
        <n v="1803050" u="1"/>
        <n v="4333750" u="1"/>
        <n v="3638700" u="1"/>
        <n v="65240" u="1"/>
        <n v="98790" u="1"/>
        <n v="443550" u="1"/>
        <n v="924875" u="1"/>
        <n v="5247350" u="1"/>
        <n v="953675" u="1"/>
        <n v="2164575" u="1"/>
        <n v="652300" u="1"/>
        <n v="3807000" u="1"/>
        <n v="786750" u="1"/>
        <n v="1113428" u="1"/>
        <n v="74150" u="1"/>
        <n v="1244750" u="1"/>
        <n v="3714700" u="1"/>
        <n v="1250400" u="1"/>
        <n v="2368675" u="1"/>
        <n v="5038800" u="1"/>
        <n v="727500" u="1"/>
        <n v="1113200" u="1"/>
        <n v="245700" u="1"/>
        <n v="1149375" u="1"/>
        <n v="939700" u="1"/>
        <n v="1185500" u="1"/>
        <n v="4671600" u="1"/>
        <n v="449100" u="1"/>
        <n v="1444625" u="1"/>
        <n v="297280" u="1"/>
        <n v="1339880" u="1"/>
        <n v="2682580" u="1"/>
        <n v="416150" u="1"/>
        <n v="2742980" u="1"/>
        <n v="4878450" u="1"/>
        <n v="50750" u="1"/>
        <n v="2241661" u="1"/>
        <n v="5200" u="1"/>
        <n v="5050" u="1"/>
        <n v="2628200" u="1"/>
        <n v="689150" u="1"/>
        <n v="178700" u="1"/>
        <n v="605600" u="1"/>
        <n v="1758100" u="1"/>
        <n v="264800" u="1"/>
        <n v="4207600" u="1"/>
        <n v="1882400" u="1"/>
        <n v="4081400" u="1"/>
        <n v="391500" u="1"/>
        <n v="98600" u="1"/>
        <n v="104330" u="1"/>
        <n v="877550" u="1"/>
        <n v="1632000" u="1"/>
        <n v="182386" u="1"/>
        <n v="433080" u="1"/>
        <n v="793000" u="1"/>
        <n v="45024" u="1"/>
        <n v="1241625" u="1"/>
        <n v="5889550" u="1"/>
        <n v="307143" u="1"/>
        <n v="1128600" u="1"/>
        <n v="1439450" u="1"/>
        <n v="1250000" u="1"/>
        <n v="512500" u="1"/>
        <n v="312800" u="1"/>
        <n v="968300" u="1"/>
        <n v="2179500" u="1"/>
        <n v="8558000" u="1"/>
        <n v="2558500" u="1"/>
        <n v="17424058" u="1"/>
        <n v="293150" u="1"/>
        <n v="937050" u="1"/>
        <n v="360941" u="1"/>
        <n v="1969680" u="1"/>
        <n v="-401000" u="1"/>
        <n v="175700" u="1"/>
        <n v="110800" u="1"/>
        <n v="385350" u="1"/>
        <n v="589150" u="1"/>
        <n v="72450" u="1"/>
        <n v="76640" u="1"/>
        <n v="480400" u="1"/>
        <n v="513700" u="1"/>
        <n v="434200" u="1"/>
        <n v="205450" u="1"/>
        <n v="1416870" u="1"/>
        <n v="4472900" u="1"/>
        <n v="560250" u="1"/>
        <n v="21050348" u="1"/>
        <n v="2917900" u="1"/>
        <n v="1404650" u="1"/>
        <n v="39100" u="1"/>
        <n v="576400" u="1"/>
        <n v="139050" u="1"/>
        <n v="294175" u="1"/>
        <n v="449625" u="1"/>
        <n v="52860" u="1"/>
        <n v="1386250" u="1"/>
        <n v="152900" u="1"/>
        <n v="159500" u="1"/>
        <n v="7625600" u="1"/>
        <n v="136625" u="1"/>
        <n v="2077400" u="1"/>
        <n v="857775" u="1"/>
        <n v="1258000" u="1"/>
        <n v="4960000" u="1"/>
        <n v="428050" u="1"/>
        <n v="2677050" u="1"/>
        <n v="2080800" u="1"/>
        <n v="623600" u="1"/>
        <n v="1310300" u="1"/>
        <n v="1438125" u="1"/>
        <n v="1636000" u="1"/>
        <n v="161834" u="1"/>
        <n v="4934400" u="1"/>
        <n v="1068150" u="1"/>
        <n v="75302" u="1"/>
        <n v="263568" u="1"/>
        <n v="1114000" u="1"/>
        <n v="588804" u="1"/>
        <n v="1852700" u="1"/>
        <n v="4122400" u="1"/>
        <n v="502150" u="1"/>
        <n v="1974100" u="1"/>
        <n v="100126" u="1"/>
        <n v="84176" u="1"/>
        <n v="1823700" u="1"/>
        <n v="10300000" u="1"/>
        <n v="897300" u="1"/>
        <n v="671400" u="1"/>
        <n v="678200" u="1"/>
        <n v="643110" u="1"/>
        <n v="679950" u="1"/>
        <n v="950300" u="1"/>
        <n v="683200" u="1"/>
        <n v="69350" u="1"/>
        <n v="931425" u="1"/>
        <n v="8268000" u="1"/>
        <n v="2904000" u="1"/>
        <n v="1469000" u="1"/>
        <n v="467100" u="1"/>
        <n v="1718700" u="1"/>
        <n v="156268" u="1"/>
        <n v="3942300" u="1"/>
        <n v="54150" u="1"/>
        <n v="1049470" u="1"/>
        <n v="513900" u="1"/>
        <n v="3293200" u="1"/>
        <n v="91150" u="1"/>
        <n v="4106340" u="1"/>
        <n v="1647450" u="1"/>
        <n v="1134200" u="1"/>
        <n v="1711900" u="1"/>
        <n v="1388150" u="1"/>
        <n v="520000" u="1"/>
        <n v="1129379" u="1"/>
        <n v="101422" u="1"/>
        <n v="393750" u="1"/>
        <n v="140410" u="1"/>
        <n v="203570" u="1"/>
        <n v="486900" u="1"/>
        <n v="1021800" u="1"/>
        <n v="2450000" u="1"/>
        <n v="2094253" u="1"/>
        <n v="5560250" u="1"/>
        <n v="903875" u="1"/>
        <n v="1439900" u="1"/>
        <n v="2226090" u="1"/>
        <n v="519540" u="1"/>
        <n v="1720550" u="1"/>
        <n v="272450" u="1"/>
        <n v="4866450" u="1"/>
        <n v="47940" u="1"/>
        <n v="1440975" u="1"/>
        <n v="5046320" u="1"/>
        <n v="8984840" u="1"/>
        <n v="359211" u="1"/>
        <n v="527000" u="1"/>
        <n v="620300" u="1"/>
        <n v="811400" u="1"/>
        <n v="842900" u="1"/>
        <n v="597550" u="1"/>
        <n v="869000" u="1"/>
        <n v="4398900" u="1"/>
        <n v="4221050" u="1"/>
        <n v="2426000" u="1"/>
        <n v="5267000" u="1"/>
        <n v="316000" u="1"/>
        <n v="7119200" u="1"/>
        <n v="1769500" u="1"/>
        <n v="1163350" u="1"/>
        <n v="1074680" u="1"/>
        <n v="1031800" u="1"/>
        <n v="813200" u="1"/>
        <n v="2735591" u="1"/>
        <n v="175750" u="1"/>
        <n v="615300" u="1"/>
        <n v="455250" u="1"/>
        <n v="336838" u="1"/>
        <n v="237300" u="1"/>
        <n v="1684100" u="1"/>
        <n v="4233950" u="1"/>
        <n v="61800" u="1"/>
        <n v="1095120" u="1"/>
        <n v="2910670" u="1"/>
        <n v="68329" u="1"/>
        <n v="1287950" u="1"/>
        <n v="846600" u="1"/>
        <n v="2568253" u="1"/>
        <n v="2117325" u="1"/>
        <n v="946175" u="1"/>
        <n v="308380" u="1"/>
        <n v="137634" u="1"/>
        <n v="1744600" u="1"/>
        <n v="3559510" u="1"/>
        <n v="471000" u="1"/>
        <n v="707880" u="1"/>
        <n v="25168" u="1"/>
        <n v="694950" u="1"/>
        <n v="69077" u="1"/>
        <n v="135272" u="1"/>
        <n v="1360400" u="1"/>
        <n v="3296780" u="1"/>
        <n v="2918570" u="1"/>
        <n v="492600" u="1"/>
        <n v="365400" u="1"/>
        <n v="304560" u="1"/>
        <n v="2361450" u="1"/>
        <n v="526750" u="1"/>
        <n v="56606" u="1"/>
        <n v="1940750" u="1"/>
        <n v="2135860" u="1"/>
        <n v="84440" u="1"/>
        <n v="1129590" u="1"/>
        <n v="1026350" u="1"/>
        <n v="1631250" u="1"/>
        <n v="110592" u="1"/>
        <n v="830310" u="1"/>
        <n v="473500" u="1"/>
        <n v="4515150" u="1"/>
        <n v="3915800" u="1"/>
        <n v="196950" u="1"/>
        <n v="972894" u="1"/>
        <n v="447050" u="1"/>
        <n v="253760" u="1"/>
        <n v="3891368" u="1"/>
        <n v="8636950" u="1"/>
        <n v="2568000" u="1"/>
        <n v="430000" u="1"/>
        <n v="1023475" u="1"/>
        <n v="814260" u="1"/>
        <n v="713750" u="1"/>
        <n v="654500" u="1"/>
        <n v="595500" u="1"/>
        <n v="489500" u="1"/>
        <n v="115000" u="1"/>
        <n v="113250" u="1"/>
        <n v="392500" u="1"/>
        <n v="303750" u="1"/>
        <n v="751000" u="1"/>
        <n v="1761400" u="1"/>
        <n v="1318050" u="1"/>
        <n v="401450" u="1"/>
        <n v="3351610" u="1"/>
        <n v="365200" u="1"/>
        <n v="188180" u="1"/>
        <n v="568150" u="1"/>
        <n v="42350" u="1"/>
        <n v="1516210" u="1"/>
        <n v="962100" u="1"/>
        <n v="192780" u="1"/>
        <n v="2818000" u="1"/>
        <n v="173150" u="1"/>
        <n v="263250" u="1"/>
        <n v="161200" u="1"/>
        <n v="264400" u="1"/>
        <n v="351000" u="1"/>
        <n v="1675810" u="1"/>
        <n v="262000" u="1"/>
        <n v="139680" u="1"/>
        <n v="3" u="1"/>
        <n v="243100" u="1"/>
        <n v="312000" u="1"/>
        <n v="1800" u="1"/>
        <n v="64525" u="1"/>
        <n v="205275" u="1"/>
        <n v="328650" u="1"/>
        <n v="258300" u="1"/>
        <n v="843925" u="1"/>
        <n v="854400" u="1"/>
        <n v="969450" u="1"/>
        <n v="357650" u="1"/>
        <n v="1952202" u="1"/>
        <n v="2939960" u="1"/>
        <n v="242984" u="1"/>
        <n v="1350650" u="1"/>
        <n v="160500" u="1"/>
        <n v="274500" u="1"/>
        <n v="47214" u="1"/>
        <n v="8632850" u="1"/>
        <n v="1675200" u="1"/>
        <n v="77840" u="1"/>
        <n v="2336550" u="1"/>
        <n v="1674350" u="1"/>
        <n v="4841050" u="1"/>
        <n v="4354200" u="1"/>
        <n v="4901700" u="1"/>
        <n v="510850" u="1"/>
        <n v="1467700" u="1"/>
        <n v="7120100" u="1"/>
        <n v="3229010" u="1"/>
        <n v="508140" u="1"/>
        <n v="1842375" u="1"/>
        <n v="178925" u="1"/>
        <n v="488400" u="1"/>
        <n v="641850" u="1"/>
        <n v="570620" u="1"/>
        <n v="401850" u="1"/>
        <n v="451450" u="1"/>
        <n v="403750" u="1"/>
        <n v="575500" u="1"/>
        <n v="27000" u="1"/>
        <n v="551920" u="1"/>
        <n v="42225" u="1"/>
        <n v="1681350" u="1"/>
        <n v="418600" u="1"/>
        <n v="448500" u="1"/>
        <n v="433000" u="1"/>
        <n v="1872400" u="1"/>
        <n v="4135790" u="1"/>
        <n v="1609340" u="1"/>
        <n v="151754" u="1"/>
        <n v="3305560" u="1"/>
        <n v="94202" u="1"/>
        <n v="1101200" u="1"/>
        <n v="819975" u="1"/>
        <n v="1817900" u="1"/>
        <n v="4128800" u="1"/>
        <n v="11477600" u="1"/>
        <n v="67660" u="1"/>
        <n v="1130500" u="1"/>
        <n v="179448" u="1"/>
        <n v="391618" u="1"/>
        <n v="384750" u="1"/>
        <n v="431870" u="1"/>
        <n v="169680" u="1"/>
        <n v="272668" u="1"/>
        <n v="857850" u="1"/>
        <n v="594000" u="1"/>
        <n v="45000" u="1"/>
        <n v="619100" u="1"/>
        <n v="91200" u="1"/>
        <n v="1606312" u="1"/>
        <n v="292170" u="1"/>
        <n v="6313980" u="1"/>
        <n v="117480" u="1"/>
        <n v="268920" u="1"/>
        <n v="351400" u="1"/>
        <n v="141901" u="1"/>
        <n v="341300" u="1"/>
        <n v="124526" u="1"/>
        <n v="5338130" u="1"/>
        <n v="647400" u="1"/>
        <n v="116300" u="1"/>
        <n v="80868" u="1"/>
        <n v="831250" u="1"/>
        <n v="8849400" u="1"/>
        <n v="8038975" u="1"/>
        <n v="115284" u="1"/>
        <n v="215300" u="1"/>
        <n v="3094100" u="1"/>
        <n v="458400" u="1"/>
        <n v="477300" u="1"/>
        <n v="1007532" u="1"/>
        <n v="1905500" u="1"/>
        <n v="383250" u="1"/>
        <n v="6255525" u="1"/>
        <n v="1311300" u="1"/>
        <n v="76274700" u="1"/>
        <n v="902525" u="1"/>
        <n v="2155045" u="1"/>
        <n v="2124000" u="1"/>
        <n v="2285550" u="1"/>
        <n v="5249700" u="1"/>
        <n v="1280700" u="1"/>
        <n v="381400" u="1"/>
        <n v="497254" u="1"/>
        <n v="302980" u="1"/>
        <n v="212100" u="1"/>
        <n v="60450" u="1"/>
        <n v="727600" u="1"/>
        <n v="186220" u="1"/>
        <n v="2257640" u="1"/>
        <n v="211140" u="1"/>
        <n v="4871700" u="1"/>
        <n v="169650" u="1"/>
        <n v="3534050" u="1"/>
        <n v="3676000" u="1"/>
        <n v="582400" u="1"/>
        <n v="852715" u="1"/>
        <n v="690050" u="1"/>
        <n v="299425" u="1"/>
        <n v="5331300" u="1"/>
        <n v="948640" u="1"/>
        <n v="692800" u="1"/>
        <n v="152775" u="1"/>
        <n v="245600" u="1"/>
        <n v="709150" u="1"/>
        <n v="43200" u="1"/>
        <n v="58981" u="1"/>
        <n v="959140" u="1"/>
        <n v="83728" u="1"/>
        <n v="45730" u="1"/>
        <n v="16400" u="1"/>
        <n v="89930" u="1"/>
        <n v="139720" u="1"/>
        <n v="62460" u="1"/>
        <n v="1012700" u="1"/>
        <n v="390100" u="1"/>
        <n v="128252" u="1"/>
        <n v="670700" u="1"/>
        <n v="3354620" u="1"/>
        <n v="2110500" u="1"/>
        <n v="2850500" u="1"/>
        <n v="10540" u="1"/>
        <n v="129730" u="1"/>
        <n v="1117350" u="1"/>
        <n v="1588175" u="1"/>
        <n v="326200" u="1"/>
        <n v="2394900" u="1"/>
        <n v="47696" u="1"/>
        <n v="2555525" u="1"/>
        <n v="1242500" u="1"/>
        <n v="2434900" u="1"/>
        <n v="3802800" u="1"/>
        <n v="152854" u="1"/>
        <n v="759600" u="1"/>
        <n v="5633368" u="1"/>
        <n v="249075" u="1"/>
        <n v="324500" u="1"/>
        <n v="52912" u="1"/>
        <n v="21216" u="1"/>
        <n v="87169" u="1"/>
        <n v="3306600" u="1"/>
        <n v="3603075" u="1"/>
        <n v="1055950" u="1"/>
        <n v="29980" u="1"/>
        <n v="74800" u="1"/>
        <n v="1891800" u="1"/>
        <n v="6986400" u="1"/>
        <n v="5783270" u="1"/>
        <n v="347500" u="1"/>
        <n v="3016500" u="1"/>
        <n v="1587800" u="1"/>
        <n v="146900" u="1"/>
        <n v="35600" u="1"/>
        <n v="375610" u="1"/>
        <n v="1761791" u="1"/>
        <n v="406725" u="1"/>
        <n v="276400" u="1"/>
        <n v="193300" u="1"/>
        <n v="2442650" u="1"/>
        <n v="2544350" u="1"/>
        <n v="419600" u="1"/>
        <n v="3980000" u="1"/>
        <n v="588160" u="1"/>
        <n v="112000" u="1"/>
        <n v="240100" u="1"/>
        <n v="4524350" u="1"/>
        <n v="106600" u="1"/>
        <n v="375000" u="1"/>
        <n v="417500" u="1"/>
        <n v="3400620" u="1"/>
        <n v="60200" u="1"/>
        <n v="138640" u="1"/>
        <n v="134690" u="1"/>
        <n v="51800" u="1"/>
        <n v="21600" u="1"/>
        <n v="13740" u="1"/>
        <n v="9962100" u="1"/>
        <n v="507600" u="1"/>
        <n v="142100" u="1"/>
        <n v="4675790" u="1"/>
        <n v="3133050" u="1"/>
        <n v="117357" u="1"/>
        <n v="126886" u="1"/>
        <n v="5758000" u="1"/>
        <n v="1359600" u="1"/>
        <n v="1605010" u="1"/>
        <n v="345375" u="1"/>
        <n v="3168140" u="1"/>
        <n v="494520" u="1"/>
        <n v="5664000" u="1"/>
        <n v="619500" u="1"/>
        <n v="67800" u="1"/>
        <n v="2271100" u="1"/>
        <n v="933000" u="1"/>
        <n v="1428000" u="1"/>
        <n v="182680" u="1"/>
        <n v="2731100" u="1"/>
        <n v="1207200" u="1"/>
        <n v="4707400" u="1"/>
        <n v="3437650" u="1"/>
        <n v="1176050" u="1"/>
        <n v="417475" u="1"/>
        <n v="914225" u="1"/>
        <n v="1330550" u="1"/>
        <n v="1719500" u="1"/>
        <n v="548600" u="1"/>
        <n v="6394350" u="1"/>
        <n v="296350" u="1"/>
        <n v="1722950" u="1"/>
        <n v="1442555" u="1"/>
        <n v="4579900" u="1"/>
        <n v="200450" u="1"/>
        <n v="1867500" u="1"/>
        <n v="2811500" u="1"/>
        <n v="5525800" u="1"/>
        <n v="1300350" u="1"/>
        <n v="535070" u="1"/>
        <n v="1324800" u="1"/>
        <n v="346551" u="1"/>
        <n v="2108490" u="1"/>
        <n v="5973368" u="1"/>
        <n v="648925" u="1"/>
        <n v="1037850" u="1"/>
        <n v="31968" u="1"/>
        <n v="281875" u="1"/>
        <n v="2675320" u="1"/>
        <n v="1725800" u="1"/>
        <n v="248000" u="1"/>
        <n v="722765" u="1"/>
        <n v="198700" u="1"/>
        <n v="567249" u="1"/>
        <n v="2293750" u="1"/>
        <n v="329875" u="1"/>
        <n v="312580" u="1"/>
        <n v="907275" u="1"/>
        <n v="792500" u="1"/>
        <n v="338300" u="1"/>
        <n v="4468400" u="1"/>
        <n v="2669000" u="1"/>
        <n v="2784000" u="1"/>
        <n v="318400" u="1"/>
        <n v="2559480" u="1"/>
        <n v="808710" u="1"/>
        <n v="874640" u="1"/>
        <n v="730410" u="1"/>
        <n v="1222500" u="1"/>
        <n v="1987750" u="1"/>
        <n v="1691300" u="1"/>
        <n v="227900" u="1"/>
        <n v="447960" u="1"/>
        <n v="326375" u="1"/>
        <n v="75350" u="1"/>
        <n v="189619" u="1"/>
        <n v="345665" u="1"/>
        <n v="72127" u="1"/>
        <n v="305855" u="1"/>
        <n v="491850" u="1"/>
        <n v="147840" u="1"/>
        <n v="1438440" u="1"/>
        <n v="1274900" u="1"/>
        <n v="915250" u="1"/>
        <n v="3867450" u="1"/>
        <n v="383600" u="1"/>
        <n v="1548310" u="1"/>
        <n v="174300" u="1"/>
        <n v="474573" u="1"/>
        <n v="120124" u="1"/>
        <n v="16800" u="1"/>
        <n v="1275300" u="1"/>
        <n v="786650" u="1"/>
        <n v="1099890" u="1"/>
        <n v="1104300" u="1"/>
        <n v="2858400" u="1"/>
        <n v="4034600" u="1"/>
        <n v="166240" u="1"/>
        <n v="1101420" u="1"/>
        <n v="1229431" u="1"/>
        <n v="869440" u="1"/>
        <n v="425740" u="1"/>
        <n v="513825" u="1"/>
        <n v="501400" u="1"/>
        <n v="853688" u="1"/>
        <n v="569550" u="1"/>
        <n v="974663" u="1"/>
        <n v="608425" u="1"/>
        <n v="347850" u="1"/>
        <n v="4011250" u="1"/>
        <n v="934900" u="1"/>
        <n v="785250" u="1"/>
        <n v="187670" u="1"/>
        <n v="115300" u="1"/>
        <n v="316800" u="1"/>
        <n v="4818125" u="1"/>
        <n v="830050" u="1"/>
        <n v="1335600" u="1"/>
        <n v="1734420" u="1"/>
        <n v="1839130" u="1"/>
        <n v="1464360" u="1"/>
        <n v="993400" u="1"/>
        <n v="10140" u="1"/>
        <n v="787060" u="1"/>
        <n v="723440" u="1"/>
        <n v="2978000" u="1"/>
        <n v="2134365" u="1"/>
        <n v="464550" u="1"/>
        <n v="978600" u="1"/>
        <n v="741800" u="1"/>
        <n v="649800" u="1"/>
        <n v="784196" u="1"/>
        <n v="2538362" u="1"/>
        <n v="618100" u="1"/>
        <n v="548250" u="1"/>
        <n v="1450" u="1"/>
        <n v="121539" u="1"/>
        <n v="80400" u="1"/>
        <n v="656850" u="1"/>
        <n v="2988050" u="1"/>
        <n v="2718300" u="1"/>
        <n v="576750" u="1"/>
        <n v="1119500" u="1"/>
        <n v="399000" u="1"/>
        <n v="1811" u="1"/>
        <n v="298350" u="1"/>
        <n v="3146890" u="1"/>
        <n v="2032200" u="1"/>
        <n v="142518" u="1"/>
        <n v="6008000" u="1"/>
        <n v="42880" u="1"/>
        <n v="284876" u="1"/>
        <n v="1074750" u="1"/>
        <n v="262761" u="1"/>
        <n v="2474920" u="1"/>
        <n v="498750" u="1"/>
        <n v="2016950" u="1"/>
        <n v="573321" u="1"/>
        <n v="105530" u="1"/>
        <n v="124420" u="1"/>
        <n v="1256300" u="1"/>
        <n v="150255" u="1"/>
        <n v="2749300" u="1"/>
        <n v="2838600" u="1"/>
        <n v="5759250" u="1"/>
        <n v="3741900" u="1"/>
        <n v="2520000" u="1"/>
        <n v="5387" u="1"/>
        <n v="2480" u="1"/>
        <n v="897000" u="1"/>
        <n v="2685800" u="1"/>
        <n v="2371100" u="1"/>
        <n v="1853650" u="1"/>
        <n v="3611125" u="1"/>
        <n v="2884980" u="1"/>
        <n v="649530" u="1"/>
        <n v="2065370" u="1"/>
        <n v="126029" u="1"/>
        <n v="105200" u="1"/>
        <n v="198036" u="1"/>
        <n v="712800" u="1"/>
        <n v="71920" u="1"/>
        <n v="733671" u="1"/>
        <n v="1443940" u="1"/>
        <n v="141400" u="1"/>
        <n v="3178868" u="1"/>
        <n v="414605" u="1"/>
        <n v="569725" u="1"/>
        <n v="1211298" u="1"/>
        <n v="928875" u="1"/>
        <n v="4164360" u="1"/>
        <n v="486200" u="1"/>
        <n v="1427090" u="1"/>
        <n v="2166000" u="1"/>
        <n v="273600" u="1"/>
        <n v="377600" u="1"/>
        <n v="149100" u="1"/>
        <n v="27812" u="1"/>
        <n v="1131300" u="1"/>
        <n v="3217700" u="1"/>
        <n v="2070000" u="1"/>
        <n v="971700" u="1"/>
        <n v="622650" u="1"/>
        <n v="467250" u="1"/>
        <n v="30000" u="1"/>
        <n v="93088" u="1"/>
        <n v="642600" u="1"/>
        <n v="3785200" u="1"/>
        <n v="8645000" u="1"/>
        <n v="14046100" u="1"/>
        <n v="4060450" u="1"/>
        <n v="509196" u="1"/>
        <n v="1450960" u="1"/>
        <n v="2490000" u="1"/>
        <n v="2373475" u="1"/>
        <n v="2908575" u="1"/>
        <n v="263750" u="1"/>
        <n v="2422900" u="1"/>
        <n v="846030" u="1"/>
        <n v="264030" u="1"/>
        <n v="9180" u="1"/>
        <n v="47010" u="1"/>
        <n v="123960" u="1"/>
        <n v="939000" u="1"/>
        <n v="99625" u="1"/>
        <n v="2778070" u="1"/>
        <n v="980814" u="1"/>
        <n v="1031450" u="1"/>
        <n v="54164360" u="1"/>
        <n v="213850" u="1"/>
        <n v="433575" u="1"/>
        <n v="1124550" u="1"/>
        <n v="926644" u="1"/>
        <n v="782500" u="1"/>
        <n v="170400" u="1"/>
        <n v="1407400" u="1"/>
        <n v="27825" u="1"/>
        <n v="2142400" u="1"/>
        <n v="2406840" u="1"/>
        <n v="1033341" u="1"/>
        <n v="592470" u="1"/>
        <n v="1161600" u="1"/>
        <n v="1628995" u="1"/>
        <n v="2218085" u="1"/>
        <n v="2368400" u="1"/>
        <n v="167805" u="1"/>
        <n v="119925" u="1"/>
        <n v="757350" u="1"/>
        <n v="83700" u="1"/>
        <n v="2875235" u="1"/>
        <n v="36300" u="1"/>
        <n v="802380" u="1"/>
        <n v="421400" u="1"/>
        <n v="1642725" u="1"/>
        <n v="1170450" u="1"/>
        <n v="6500" u="1"/>
        <n v="22247320" u="1"/>
        <n v="847050" u="1"/>
        <n v="40751" u="1"/>
        <n v="28161" u="1"/>
        <n v="926643.5" u="1"/>
        <n v="246750" u="1"/>
        <n v="1411900" u="1"/>
        <n v="523850" u="1"/>
        <n v="11550" u="1"/>
        <n v="700200" u="1"/>
        <n v="3377140" u="1"/>
        <n v="64528" u="1"/>
        <n v="2152150" u="1"/>
        <n v="55130400" u="1"/>
        <n v="9353055" u="1"/>
        <n v="494145" u="1"/>
        <n v="1310265" u="1"/>
        <n v="2595900" u="1"/>
        <n v="1443150" u="1"/>
        <n v="-4250" u="1"/>
        <n v="677250" u="1"/>
        <n v="437000" u="1"/>
        <n v="1231750" u="1"/>
        <n v="790000" u="1"/>
        <n v="339000" u="1"/>
        <n v="14262" u="1"/>
        <n v="22885" u="1"/>
        <n v="80460" u="1"/>
        <n v="526015" u="1"/>
        <n v="1653950" u="1"/>
        <n v="934475" u="1"/>
        <n v="142500" u="1"/>
        <n v="3277300" u="1"/>
        <n v="1734980" u="1"/>
        <n v="695600" u="1"/>
        <n v="3394050" u="1"/>
        <n v="5163650" u="1"/>
        <n v="2156700" u="1"/>
        <n v="2505850" u="1"/>
        <n v="4179480" u="1"/>
        <n v="113950" u="1"/>
        <n v="1310400" u="1"/>
        <n v="458320" u="1"/>
        <n v="35200" u="1"/>
        <n v="396900" u="1"/>
        <n v="3026000" u="1"/>
        <n v="944800" u="1"/>
        <n v="566960" u="1"/>
        <n v="3375698" u="1"/>
        <n v="2853800" u="1"/>
        <n v="1781675" u="1"/>
        <n v="752927" u="1"/>
        <n v="1550723" u="1"/>
        <n v="568" u="1"/>
        <n v="402721" u="1"/>
      </sharedItems>
    </cacheField>
    <cacheField name="9_a_15" numFmtId="3">
      <sharedItems containsSemiMixedTypes="0" containsString="0" containsNumber="1" minValue="0" maxValue="7575700"/>
    </cacheField>
    <cacheField name="16_a_22" numFmtId="3">
      <sharedItems containsSemiMixedTypes="0" containsString="0" containsNumber="1" minValue="0" maxValue="7463600"/>
    </cacheField>
    <cacheField name="23_a_30" numFmtId="3">
      <sharedItems containsSemiMixedTypes="0" containsString="0" containsNumber="1" minValue="0" maxValue="18000000"/>
    </cacheField>
    <cacheField name="&gt;30" numFmtId="3">
      <sharedItems containsSemiMixedTypes="0" containsString="0" containsNumber="1" minValue="0" maxValue="140000000" count="1121">
        <n v="0"/>
        <n v="114299.99"/>
        <n v="231640"/>
        <n v="1484405"/>
        <n v="780800"/>
        <n v="4000"/>
        <n v="108000"/>
        <n v="100000"/>
        <n v="17000"/>
        <n v="170690"/>
        <n v="169890"/>
        <n v="155465"/>
        <n v="92050"/>
        <n v="766900"/>
        <n v="580400"/>
        <n v="101500"/>
        <n v="131500"/>
        <n v="405700"/>
        <n v="695800"/>
        <n v="4355400"/>
        <n v="352200"/>
        <n v="2291330"/>
        <n v="54624"/>
        <n v="985155"/>
        <n v="775025.07"/>
        <n v="244110"/>
        <n v="411600"/>
        <n v="227010"/>
        <n v="1036800"/>
        <n v="990950"/>
        <n v="1162920"/>
        <n v="288110"/>
        <n v="424255"/>
        <n v="458575"/>
        <n v="937335"/>
        <n v="369720"/>
        <n v="564390"/>
        <n v="359400"/>
        <n v="294570"/>
        <n v="241200"/>
        <n v="900160"/>
        <n v="916715"/>
        <n v="218570"/>
        <n v="140000.04"/>
        <n v="56000.02"/>
        <n v="98000.03"/>
        <n v="292695"/>
        <n v="873600"/>
        <n v="348340"/>
        <n v="650550"/>
        <n v="546900"/>
        <n v="397975"/>
        <n v="954800"/>
        <n v="363490"/>
        <n v="406000"/>
        <n v="656860"/>
        <n v="818895"/>
        <n v="991845"/>
        <n v="667445"/>
        <n v="149850"/>
        <n v="533595"/>
        <n v="602400"/>
        <n v="118200"/>
        <n v="342050"/>
        <n v="678405"/>
        <n v="1606405"/>
        <n v="1473685.06"/>
        <n v="165900"/>
        <n v="111925"/>
        <n v="185925"/>
        <n v="579695"/>
        <n v="499715.03"/>
        <n v="1429450"/>
        <n v="1452450"/>
        <n v="426600"/>
        <n v="358750"/>
        <n v="790300"/>
        <n v="120750"/>
        <n v="144000"/>
        <n v="119416"/>
        <n v="974700"/>
        <n v="1640230"/>
        <n v="1584200"/>
        <n v="9862350"/>
        <n v="98500"/>
        <n v="283000"/>
        <n v="105750"/>
        <n v="532000"/>
        <n v="363750"/>
        <n v="590999.97"/>
        <n v="2843620"/>
        <n v="534600"/>
        <n v="164650"/>
        <n v="236950"/>
        <n v="267600"/>
        <n v="9234000"/>
        <n v="1610850"/>
        <n v="1715000"/>
        <n v="590100"/>
        <n v="497000"/>
        <n v="655180"/>
        <n v="587300"/>
        <n v="1191400"/>
        <n v="1026900"/>
        <n v="733250"/>
        <n v="999600"/>
        <n v="1401400"/>
        <n v="2925930"/>
        <n v="447600"/>
        <n v="18000000"/>
        <n v="225000"/>
        <n v="5507250"/>
        <n v="2250000"/>
        <n v="1050000"/>
        <n v="216000"/>
        <n v="432000"/>
        <n v="648000"/>
        <n v="1161350"/>
        <n v="1164450"/>
        <n v="2728848"/>
        <n v="198900"/>
        <n v="565180"/>
        <n v="2677200"/>
        <n v="4073250"/>
        <n v="62000"/>
        <n v="64000"/>
        <n v="3666000"/>
        <n v="5654500"/>
        <n v="1158000"/>
        <n v="1647000"/>
        <n v="1518300"/>
        <n v="2575800"/>
        <n v="143100"/>
        <n v="110026"/>
        <n v="4030439"/>
        <n v="180000"/>
        <n v="25500"/>
        <n v="1000000"/>
        <n v="178200"/>
        <n v="23647"/>
        <n v="728500"/>
        <n v="458236"/>
        <n v="1567000"/>
        <n v="58900"/>
        <n v="186000"/>
        <n v="147200"/>
        <n v="20000"/>
        <n v="127000"/>
        <n v="224000"/>
        <n v="64575"/>
        <n v="217412"/>
        <n v="885950"/>
        <n v="932400"/>
        <n v="148800"/>
        <n v="389750"/>
        <n v="2649800"/>
        <n v="936000"/>
        <n v="504000"/>
        <n v="2593640"/>
        <n v="2400828"/>
        <n v="574660"/>
        <n v="1276800"/>
        <n v="3690250"/>
        <n v="1338000"/>
        <n v="2455200"/>
        <n v="3933600"/>
        <n v="1370400"/>
        <n v="5022000"/>
        <n v="1910400"/>
        <n v="4672800"/>
        <n v="2649600"/>
        <n v="3981600"/>
        <n v="2697600"/>
        <n v="3465600"/>
        <n v="3955200"/>
        <n v="237250"/>
        <n v="603250"/>
        <n v="228920"/>
        <n v="166500"/>
        <n v="354900"/>
        <n v="246050"/>
        <n v="687000"/>
        <n v="207200"/>
        <n v="253500"/>
        <n v="188700"/>
        <n v="301300"/>
        <n v="39694"/>
        <n v="370850"/>
        <n v="79900" u="1"/>
        <n v="195000" u="1"/>
        <n v="83950" u="1"/>
        <n v="340400" u="1"/>
        <n v="1474700" u="1"/>
        <n v="239873" u="1"/>
        <n v="2750425" u="1"/>
        <n v="206000" u="1"/>
        <n v="157350" u="1"/>
        <n v="809942" u="1"/>
        <n v="154000" u="1"/>
        <n v="1452650.04" u="1"/>
        <n v="270300" u="1"/>
        <n v="910800" u="1"/>
        <n v="278800" u="1"/>
        <n v="107250.02" u="1"/>
        <n v="589800" u="1"/>
        <n v="138320" u="1"/>
        <n v="505400" u="1"/>
        <n v="400400" u="1"/>
        <n v="614892" u="1"/>
        <n v="87000" u="1"/>
        <n v="1254900" u="1"/>
        <n v="239999.85" u="1"/>
        <n v="199300.02" u="1"/>
        <n v="358200" u="1"/>
        <n v="469500" u="1"/>
        <n v="138550" u="1"/>
        <n v="559600" u="1"/>
        <n v="136000" u="1"/>
        <n v="148500" u="1"/>
        <n v="714600" u="1"/>
        <n v="113600.01" u="1"/>
        <n v="1523600" u="1"/>
        <n v="87750.02" u="1"/>
        <n v="128700" u="1"/>
        <n v="995550" u="1"/>
        <n v="1579700" u="1"/>
        <n v="1152000" u="1"/>
        <n v="610200" u="1"/>
        <n v="494500" u="1"/>
        <n v="619600" u="1"/>
        <n v="1231499.97" u="1"/>
        <n v="327700" u="1"/>
        <n v="512900" u="1"/>
        <n v="98000" u="1"/>
        <n v="53199.99" u="1"/>
        <n v="1400000" u="1"/>
        <n v="5589050" u="1"/>
        <n v="2465500" u="1"/>
        <n v="726800" u="1"/>
        <n v="3128000" u="1"/>
        <n v="333200" u="1"/>
        <n v="1116200" u="1"/>
        <n v="1018799.99" u="1"/>
        <n v="937099.99" u="1"/>
        <n v="738300" u="1"/>
        <n v="3108250" u="1"/>
        <n v="206499.98" u="1"/>
        <n v="1479900" u="1"/>
        <n v="1670099.97" u="1"/>
        <n v="353800" u="1"/>
        <n v="1295000" u="1"/>
        <n v="5644250" u="1"/>
        <n v="1383900" u="1"/>
        <n v="1222000" u="1"/>
        <n v="94249.99" u="1"/>
        <n v="922300" u="1"/>
        <n v="899400" u="1"/>
        <n v="787899.96" u="1"/>
        <n v="4176650" u="1"/>
        <n v="747500" u="1"/>
        <n v="280899.98" u="1"/>
        <n v="1125800" u="1"/>
        <n v="319000" u="1"/>
        <n v="1295900" u="1"/>
        <n v="81400" u="1"/>
        <n v="810000" u="1"/>
        <n v="111500" u="1"/>
        <n v="166783" u="1"/>
        <n v="963640" u="1"/>
        <n v="1265700" u="1"/>
        <n v="5957050" u="1"/>
        <n v="335400" u="1"/>
        <n v="3612000" u="1"/>
        <n v="5290950" u="1"/>
        <n v="272800" u="1"/>
        <n v="99200" u="1"/>
        <n v="299000" u="1"/>
        <n v="15000" u="1"/>
        <n v="342200" u="1"/>
        <n v="2061600" u="1"/>
        <n v="422650" u="1"/>
        <n v="2239873" u="1"/>
        <n v="1280970" u="1"/>
        <n v="314800" u="1"/>
        <n v="136530" u="1"/>
        <n v="687700" u="1"/>
        <n v="492999.97" u="1"/>
        <n v="579999.93000000005" u="1"/>
        <n v="354000" u="1"/>
        <n v="187000" u="1"/>
        <n v="711949.9" u="1"/>
        <n v="1042600" u="1"/>
        <n v="808000" u="1"/>
        <n v="6474290" u="1"/>
        <n v="5470975" u="1"/>
        <n v="721500" u="1"/>
        <n v="5091600" u="1"/>
        <n v="474500" u="1"/>
        <n v="295750" u="1"/>
        <n v="5435025" u="1"/>
        <n v="122000" u="1"/>
        <n v="1171750" u="1"/>
        <n v="25600" u="1"/>
        <n v="5865000" u="1"/>
        <n v="106400" u="1"/>
        <n v="105000" u="1"/>
        <n v="96800" u="1"/>
        <n v="86900" u="1"/>
        <n v="99000" u="1"/>
        <n v="102000" u="1"/>
        <n v="101200" u="1"/>
        <n v="104500" u="1"/>
        <n v="95700" u="1"/>
        <n v="139900" u="1"/>
        <n v="108900" u="1"/>
        <n v="361250" u="1"/>
        <n v="451100" u="1"/>
        <n v="710700" u="1"/>
        <n v="1492500" u="1"/>
        <n v="746399.97" u="1"/>
        <n v="437200" u="1"/>
        <n v="72999.990000000005" u="1"/>
        <n v="2348500" u="1"/>
        <n v="1202000" u="1"/>
        <n v="279065" u="1"/>
        <n v="288218" u="1"/>
        <n v="638165" u="1"/>
        <n v="375648" u="1"/>
        <n v="220800" u="1"/>
        <n v="749168" u="1"/>
        <n v="28849" u="1"/>
        <n v="4195800" u="1"/>
        <n v="33350" u="1"/>
        <n v="308200" u="1"/>
        <n v="15865" u="1"/>
        <n v="2950070" u="1"/>
        <n v="1595550" u="1"/>
        <n v="2783700" u="1"/>
        <n v="282669" u="1"/>
        <n v="285500" u="1"/>
        <n v="1168800" u="1"/>
        <n v="196100" u="1"/>
        <n v="301400" u="1"/>
        <n v="535000" u="1"/>
        <n v="317100" u="1"/>
        <n v="492800" u="1"/>
        <n v="181099.99" u="1"/>
        <n v="1088499.99" u="1"/>
        <n v="6230400" u="1"/>
        <n v="466900" u="1"/>
        <n v="1589739.99" u="1"/>
        <n v="4476300" u="1"/>
        <n v="1193700" u="1"/>
        <n v="592000" u="1"/>
        <n v="663879" u="1"/>
        <n v="198518" u="1"/>
        <n v="2370402" u="1"/>
        <n v="1020000" u="1"/>
        <n v="33000" u="1"/>
        <n v="2738400" u="1"/>
        <n v="4223800" u="1"/>
        <n v="783400" u="1"/>
        <n v="4158000" u="1"/>
        <n v="2938125" u="1"/>
        <n v="6873975" u="1"/>
        <n v="713375" u="1"/>
        <n v="61600" u="1"/>
        <n v="475560" u="1"/>
        <n v="819600" u="1"/>
        <n v="464000" u="1"/>
        <n v="1245182" u="1"/>
        <n v="1946000" u="1"/>
        <n v="1026700" u="1"/>
        <n v="629500" u="1"/>
        <n v="124000" u="1"/>
        <n v="188000" u="1"/>
        <n v="3460940" u="1"/>
        <n v="9955000" u="1"/>
        <n v="3402000" u="1"/>
        <n v="525000" u="1"/>
        <n v="393375" u="1"/>
        <n v="2657168" u="1"/>
        <n v="6793717" u="1"/>
        <n v="6691692" u="1"/>
        <n v="738221" u="1"/>
        <n v="574750" u="1"/>
        <n v="1149500" u="1"/>
        <n v="805600" u="1"/>
        <n v="676400" u="1"/>
        <n v="995600" u="1"/>
        <n v="511525" u="1"/>
        <n v="440300" u="1"/>
        <n v="1241350" u="1"/>
        <n v="145250" u="1"/>
        <n v="2053200" u="1"/>
        <n v="5284800" u="1"/>
        <n v="563200" u="1"/>
        <n v="514800" u="1"/>
        <n v="1300000" u="1"/>
        <n v="996200" u="1"/>
        <n v="2375100" u="1"/>
        <n v="5642700" u="1"/>
        <n v="393300" u="1"/>
        <n v="398818" u="1"/>
        <n v="5258350" u="1"/>
        <n v="1639255" u="1"/>
        <n v="2623498" u="1"/>
        <n v="775025" u="1"/>
        <n v="140000" u="1"/>
        <n v="56000" u="1"/>
        <n v="1473685" u="1"/>
        <n v="499715" u="1"/>
        <n v="736744" u="1"/>
        <n v="28000000" u="1"/>
        <n v="2346842" u="1"/>
        <n v="6700000" u="1"/>
        <n v="268400" u="1"/>
        <n v="70000" u="1"/>
        <n v="5875000" u="1"/>
        <n v="2936600" u="1"/>
        <n v="1519600" u="1"/>
        <n v="594500" u="1"/>
        <n v="583800" u="1"/>
        <n v="265200" u="1"/>
        <n v="6960000" u="1"/>
        <n v="1058500" u="1"/>
        <n v="459400" u="1"/>
        <n v="229500" u="1"/>
        <n v="446600" u="1"/>
        <n v="1332620" u="1"/>
        <n v="137600" u="1"/>
        <n v="130335" u="1"/>
        <n v="906650" u="1"/>
        <n v="346850" u="1"/>
        <n v="181300" u="1"/>
        <n v="1692400" u="1"/>
        <n v="141500" u="1"/>
        <n v="726950" u="1"/>
        <n v="968300" u="1"/>
        <n v="2957750" u="1"/>
        <n v="9270" u="1"/>
        <n v="138600" u="1"/>
        <n v="7524000" u="1"/>
        <n v="9261100" u="1"/>
        <n v="1357100" u="1"/>
        <n v="296700" u="1"/>
        <n v="3250100" u="1"/>
        <n v="750000" u="1"/>
        <n v="269900" u="1"/>
        <n v="158000" u="1"/>
        <n v="685400" u="1"/>
        <n v="298700" u="1"/>
        <n v="295800" u="1"/>
        <n v="380000" u="1"/>
        <n v="1356500" u="1"/>
        <n v="4291500" u="1"/>
        <n v="232950" u="1"/>
        <n v="56500" u="1"/>
        <n v="393800" u="1"/>
        <n v="85420" u="1"/>
        <n v="5076250" u="1"/>
        <n v="1469850" u="1"/>
        <n v="669250" u="1"/>
        <n v="1363150" u="1"/>
        <n v="58000" u="1"/>
        <n v="1650300" u="1"/>
        <n v="5366100" u="1"/>
        <n v="194900" u="1"/>
        <n v="431098" u="1"/>
        <n v="1198800" u="1"/>
        <n v="1463800" u="1"/>
        <n v="80000" u="1"/>
        <n v="327599.99" u="1"/>
        <n v="210200" u="1"/>
        <n v="504600" u="1"/>
        <n v="113000" u="1"/>
        <n v="2585800" u="1"/>
        <n v="948799.99" u="1"/>
        <n v="82700" u="1"/>
        <n v="1185350" u="1"/>
        <n v="1844599.99" u="1"/>
        <n v="3739000" u="1"/>
        <n v="1374999.99" u="1"/>
        <n v="303950" u="1"/>
        <n v="187999.99" u="1"/>
        <n v="908500" u="1"/>
        <n v="1494800" u="1"/>
        <n v="508000" u="1"/>
        <n v="1509050" u="1"/>
        <n v="142900" u="1"/>
        <n v="263900" u="1"/>
        <n v="3604800" u="1"/>
        <n v="496800" u="1"/>
        <n v="384600" u="1"/>
        <n v="1273100" u="1"/>
        <n v="271300" u="1"/>
        <n v="3187600" u="1"/>
        <n v="1458420" u="1"/>
        <n v="2725100" u="1"/>
        <n v="532500" u="1"/>
        <n v="31450" u="1"/>
        <n v="531300" u="1"/>
        <n v="487200" u="1"/>
        <n v="806000" u="1"/>
        <n v="3813000" u="1"/>
        <n v="1065000" u="1"/>
        <n v="404800" u="1"/>
        <n v="240200" u="1"/>
        <n v="4285750" u="1"/>
        <n v="185400" u="1"/>
        <n v="1408099.99" u="1"/>
        <n v="152522" u="1"/>
        <n v="424150" u="1"/>
        <n v="1420000" u="1"/>
        <n v="4865400" u="1"/>
        <n v="74211.98" u="1"/>
        <n v="2563500" u="1"/>
        <n v="740600" u="1"/>
        <n v="435000" u="1"/>
        <n v="170847.99" u="1"/>
        <n v="1233850" u="1"/>
        <n v="3940600" u="1"/>
        <n v="1258600" u="1"/>
        <n v="276000" u="1"/>
        <n v="1824399.97" u="1"/>
        <n v="1052300" u="1"/>
        <n v="154500" u="1"/>
        <n v="4618200" u="1"/>
        <n v="793428" u="1"/>
        <n v="1109550" u="1"/>
        <n v="1272600" u="1"/>
        <n v="1780800" u="1"/>
        <n v="6350400" u="1"/>
        <n v="3978298" u="1"/>
        <n v="4423150" u="1"/>
        <n v="2905659" u="1"/>
        <n v="2964400" u="1"/>
        <n v="2849400" u="1"/>
        <n v="3217225" u="1"/>
        <n v="137599.99" u="1"/>
        <n v="906649.99" u="1"/>
        <n v="726949.98" u="1"/>
        <n v="151700" u="1"/>
        <n v="733450.02" u="1"/>
        <n v="250800" u="1"/>
        <n v="567400" u="1"/>
        <n v="1600000" u="1"/>
        <n v="26400" u="1"/>
        <n v="5294600" u="1"/>
        <n v="1491300.01" u="1"/>
        <n v="231000" u="1"/>
        <n v="681055" u="1"/>
        <n v="213150" u="1"/>
        <n v="105600" u="1"/>
        <n v="2149450" u="1"/>
        <n v="5142430" u="1"/>
        <n v="3754800" u="1"/>
        <n v="2766400" u="1"/>
        <n v="341550" u="1"/>
        <n v="417600" u="1"/>
        <n v="2002000" u="1"/>
        <n v="1257100" u="1"/>
        <n v="198000" u="1"/>
        <n v="15654000" u="1"/>
        <n v="12000000" u="1"/>
        <n v="3000000" u="1"/>
        <n v="16000000" u="1"/>
        <n v="768000" u="1"/>
        <n v="350000" u="1"/>
        <n v="1101400" u="1"/>
        <n v="960000" u="1"/>
        <n v="1500000" u="1"/>
        <n v="5250000" u="1"/>
        <n v="1176000" u="1"/>
        <n v="1392000" u="1"/>
        <n v="1608000" u="1"/>
        <n v="425000" u="1"/>
        <n v="1824000" u="1"/>
        <n v="576000" u="1"/>
        <n v="2040000" u="1"/>
        <n v="450000" u="1"/>
        <n v="794423" u="1"/>
        <n v="319500" u="1"/>
        <n v="4524800" u="1"/>
        <n v="3177200" u="1"/>
        <n v="6576440" u="1"/>
        <n v="180659" u="1"/>
        <n v="5325000" u="1"/>
        <n v="6150000" u="1"/>
        <n v="6250000" u="1"/>
        <n v="1165000" u="1"/>
        <n v="762700" u="1"/>
        <n v="855500" u="1"/>
        <n v="1309800" u="1"/>
        <n v="2930200" u="1"/>
        <n v="2172970" u="1"/>
        <n v="7668000" u="1"/>
        <n v="4507200" u="1"/>
        <n v="4130400" u="1"/>
        <n v="1770600" u="1"/>
        <n v="436800" u="1"/>
        <n v="2278750" u="1"/>
        <n v="261359.99" u="1"/>
        <n v="1200000" u="1"/>
        <n v="55799.99" u="1"/>
        <n v="2409175" u="1"/>
        <n v="916399.98" u="1"/>
        <n v="155500" u="1"/>
        <n v="2669275" u="1"/>
        <n v="130800.01" u="1"/>
        <n v="1446200" u="1"/>
        <n v="299400" u="1"/>
        <n v="4489000" u="1"/>
        <n v="1252900" u="1"/>
        <n v="12384" u="1"/>
        <n v="1595000" u="1"/>
        <n v="239200" u="1"/>
        <n v="118900" u="1"/>
        <n v="5655900" u="1"/>
        <n v="493000" u="1"/>
        <n v="274800" u="1"/>
        <n v="1314875" u="1"/>
        <n v="500650" u="1"/>
        <n v="1260" u="1"/>
        <n v="2600650" u="1"/>
        <n v="6892500" u="1"/>
        <n v="6425000" u="1"/>
        <n v="22750000" u="1"/>
        <n v="15904000" u="1"/>
        <n v="1142100" u="1"/>
        <n v="1312200" u="1"/>
        <n v="2376245" u="1"/>
        <n v="1308200" u="1"/>
        <n v="1104580" u="1"/>
        <n v="1418020" u="1"/>
        <n v="6621100" u="1"/>
        <n v="339800" u="1"/>
        <n v="1101450" u="1"/>
        <n v="3226000" u="1"/>
        <n v="375600" u="1"/>
        <n v="3992800" u="1"/>
        <n v="3782800" u="1"/>
        <n v="161000" u="1"/>
        <n v="1464725" u="1"/>
        <n v="2752125" u="1"/>
        <n v="2077470" u="1"/>
        <n v="185600" u="1"/>
        <n v="1373000.01" u="1"/>
        <n v="2158750" u="1"/>
        <n v="100700" u="1"/>
        <n v="1074800" u="1"/>
        <n v="844000" u="1"/>
        <n v="2134100" u="1"/>
        <n v="215250.01" u="1"/>
        <n v="224625" u="1"/>
        <n v="670300" u="1"/>
        <n v="1618123" u="1"/>
        <n v="1488899" u="1"/>
        <n v="1802800" u="1"/>
        <n v="473750" u="1"/>
        <n v="660050" u="1"/>
        <n v="546100" u="1"/>
        <n v="3282400" u="1"/>
        <n v="938000" u="1"/>
        <n v="1754400" u="1"/>
        <n v="346000" u="1"/>
        <n v="110200" u="1"/>
        <n v="4781923" u="1"/>
        <n v="201771" u="1"/>
        <n v="1299200" u="1"/>
        <n v="3000400" u="1"/>
        <n v="145352.5" u="1"/>
        <n v="84000000" u="1"/>
        <n v="5175000" u="1"/>
        <n v="6981600" u="1"/>
        <n v="4920000" u="1"/>
        <n v="343200" u="1"/>
        <n v="209000" u="1"/>
        <n v="112500" u="1"/>
        <n v="1431250" u="1"/>
        <n v="2375000" u="1"/>
        <n v="462720" u="1"/>
        <n v="548765" u="1"/>
        <n v="176480" u="1"/>
        <n v="200000" u="1"/>
        <n v="910475" u="1"/>
        <n v="194000" u="1"/>
        <n v="1197600" u="1"/>
        <n v="172038" u="1"/>
        <n v="316500" u="1"/>
        <n v="347600" u="1"/>
        <n v="125540" u="1"/>
        <n v="969500" u="1"/>
        <n v="73800" u="1"/>
        <n v="119999.96" u="1"/>
        <n v="456000" u="1"/>
        <n v="405850" u="1"/>
        <n v="182350" u="1"/>
        <n v="62999.97" u="1"/>
        <n v="1360200" u="1"/>
        <n v="94915" u="1"/>
        <n v="201500" u="1"/>
        <n v="948300" u="1"/>
        <n v="273429.96999999997" u="1"/>
        <n v="312000" u="1"/>
        <n v="219000" u="1"/>
        <n v="430500" u="1"/>
        <n v="972950" u="1"/>
        <n v="179000" u="1"/>
        <n v="514550" u="1"/>
        <n v="163000" u="1"/>
        <n v="44792" u="1"/>
        <n v="797000" u="1"/>
        <n v="633450" u="1"/>
        <n v="170000" u="1"/>
        <n v="583300" u="1"/>
        <n v="92235" u="1"/>
        <n v="1453050" u="1"/>
        <n v="157000" u="1"/>
        <n v="137700" u="1"/>
        <n v="164220" u="1"/>
        <n v="975000" u="1"/>
        <n v="433200" u="1"/>
        <n v="62600" u="1"/>
        <n v="416150" u="1"/>
        <n v="985500" u="1"/>
        <n v="83068" u="1"/>
        <n v="616845" u="1"/>
        <n v="235800" u="1"/>
        <n v="100500" u="1"/>
        <n v="367500" u="1"/>
        <n v="122100" u="1"/>
        <n v="125800" u="1"/>
        <n v="231400" u="1"/>
        <n v="202980" u="1"/>
        <n v="211800" u="1"/>
        <n v="2830100" u="1"/>
        <n v="1558485" u="1"/>
        <n v="3162250" u="1"/>
        <n v="378000" u="1"/>
        <n v="4844400" u="1"/>
        <n v="552000" u="1"/>
        <n v="789400" u="1"/>
        <n v="500000" u="1"/>
        <n v="1114599.98" u="1"/>
        <n v="823799.99" u="1"/>
        <n v="623100" u="1"/>
        <n v="626500" u="1"/>
        <n v="90888" u="1"/>
        <n v="1378800" u="1"/>
        <n v="4396400" u="1"/>
        <n v="1942200" u="1"/>
        <n v="4797000" u="1"/>
        <n v="391400" u="1"/>
        <n v="2868800" u="1"/>
        <n v="151799.99" u="1"/>
        <n v="2153660" u="1"/>
        <n v="337500" u="1"/>
        <n v="2201650" u="1"/>
        <n v="1691500" u="1"/>
        <n v="773300" u="1"/>
        <n v="549000" u="1"/>
        <n v="2923200" u="1"/>
        <n v="4855200" u="1"/>
        <n v="604800" u="1"/>
        <n v="112000000" u="1"/>
        <n v="4201650" u="1"/>
        <n v="405000" u="1"/>
        <n v="394470" u="1"/>
        <n v="234000" u="1"/>
        <n v="920000" u="1"/>
        <n v="1304370" u="1"/>
        <n v="21756" u="1"/>
        <n v="42822" u="1"/>
        <n v="25891" u="1"/>
        <n v="2259087" u="1"/>
        <n v="2928000" u="1"/>
        <n v="197760" u="1"/>
        <n v="190550" u="1"/>
        <n v="408910" u="1"/>
        <n v="144176" u="1"/>
        <n v="2303650" u="1"/>
        <n v="275400" u="1"/>
        <n v="289800" u="1"/>
        <n v="9328000" u="1"/>
        <n v="740757" u="1"/>
        <n v="1514850" u="1"/>
        <n v="415800" u="1"/>
        <n v="213860" u="1"/>
        <n v="2951700" u="1"/>
        <n v="230000" u="1"/>
        <n v="420000" u="1"/>
        <n v="1338520" u="1"/>
        <n v="1236260" u="1"/>
        <n v="1003200" u="1"/>
        <n v="600000" u="1"/>
        <n v="1290698" u="1"/>
        <n v="913860" u="1"/>
        <n v="683450" u="1"/>
        <n v="140000000" u="1"/>
        <n v="3343810" u="1"/>
        <n v="4370050" u="1"/>
        <n v="2475510" u="1"/>
        <n v="4368300" u="1"/>
        <n v="807121" u="1"/>
        <n v="150000" u="1"/>
        <n v="486400" u="1"/>
        <n v="6879400" u="1"/>
        <n v="1702400" u="1"/>
        <n v="97390" u="1"/>
        <n v="611380" u="1"/>
        <n v="270352" u="1"/>
        <n v="5424950" u="1"/>
        <n v="2124956" u="1"/>
        <n v="16078000" u="1"/>
        <n v="81510" u="1"/>
        <n v="1903350" u="1"/>
        <n v="1158225" u="1"/>
        <n v="65292" u="1"/>
        <n v="922350" u="1"/>
        <n v="1409850" u="1"/>
        <n v="5707" u="1"/>
        <n v="988400" u="1"/>
        <n v="325500" u="1"/>
        <n v="3876400" u="1"/>
        <n v="2325400" u="1"/>
        <n v="299595" u="1"/>
        <n v="1207450" u="1"/>
        <n v="243000" u="1"/>
        <n v="183340" u="1"/>
        <n v="347110" u="1"/>
        <n v="374920" u="1"/>
        <n v="407090" u="1"/>
        <n v="7013600" u="1"/>
        <n v="574740" u="1"/>
        <n v="203940" u="1"/>
        <n v="177160" u="1"/>
        <n v="366680" u="1"/>
        <n v="852875" u="1"/>
        <n v="3885200" u="1"/>
        <n v="11028000" u="1"/>
        <n v="21250000" u="1"/>
        <n v="233260" u="1"/>
        <n v="251535" u="1"/>
        <n v="5753000" u="1"/>
        <n v="6553800" u="1"/>
        <n v="9970" u="1"/>
        <n v="813850" u="1"/>
        <n v="7017977" u="1"/>
        <n v="318445" u="1"/>
        <n v="1482007" u="1"/>
        <n v="4331235" u="1"/>
        <n v="4409112" u="1"/>
        <n v="1233885" u="1"/>
        <n v="1730335" u="1"/>
        <n v="71059" u="1"/>
        <n v="1180470" u="1"/>
        <n v="3277245" u="1"/>
        <n v="714690" u="1"/>
        <n v="4684529" u="1"/>
        <n v="2530865" u="1"/>
        <n v="1918880" u="1"/>
        <n v="1809910" u="1"/>
        <n v="3342601" u="1"/>
        <n v="2515190" u="1"/>
        <n v="1794500" u="1"/>
        <n v="3855400" u="1"/>
        <n v="6751621" u="1"/>
        <n v="1660515" u="1"/>
        <n v="3075359" u="1"/>
        <n v="1366275" u="1"/>
        <n v="1448750" u="1"/>
        <n v="571983" u="1"/>
        <n v="14436669" u="1"/>
        <n v="7628507" u="1"/>
        <n v="1501565" u="1"/>
        <n v="2643900" u="1"/>
        <n v="540300" u="1"/>
        <n v="21600" u="1"/>
        <n v="197300" u="1"/>
        <n v="804600" u="1"/>
        <n v="1178400" u="1"/>
        <n v="4878450" u="1"/>
        <n v="5247350" u="1"/>
        <n v="953675" u="1"/>
        <n v="2164575" u="1"/>
        <n v="2475014" u="1"/>
        <n v="399999" u="1"/>
        <n v="765600" u="1"/>
        <n v="1232220" u="1"/>
        <n v="249780" u="1"/>
        <n v="1970301" u="1"/>
        <n v="14428" u="1"/>
        <n v="16228" u="1"/>
        <n v="170200" u="1"/>
        <n v="89500" u="1"/>
        <n v="254470" u="1"/>
        <n v="318430" u="1"/>
        <n v="650800" u="1"/>
        <n v="778350" u="1"/>
        <n v="2587155" u="1"/>
        <n v="64400" u="1"/>
        <n v="1705600" u="1"/>
        <n v="399200" u="1"/>
        <n v="2195750" u="1"/>
        <n v="1140000" u="1"/>
        <n v="72407" u="1"/>
        <n v="1657800" u="1"/>
        <n v="689395" u="1"/>
        <n v="81000" u="1"/>
        <n v="1011750" u="1"/>
        <n v="5898400" u="1"/>
        <n v="75650" u="1"/>
        <n v="3944000" u="1"/>
        <n v="130273" u="1"/>
        <n v="863550" u="1"/>
        <n v="769500" u="1"/>
        <n v="5653400" u="1"/>
        <n v="1105150" u="1"/>
        <n v="958550" u="1"/>
        <n v="5746700" u="1"/>
        <n v="2898500" u="1"/>
        <n v="317390" u="1"/>
        <n v="343930" u="1"/>
        <n v="1311420" u="1"/>
        <n v="1376550" u="1"/>
        <n v="1305600" u="1"/>
        <n v="298540" u="1"/>
        <n v="317490" u="1"/>
        <n v="406755" u="1"/>
        <n v="472650" u="1"/>
        <n v="481110" u="1"/>
        <n v="1265300" u="1"/>
        <n v="531920" u="1"/>
        <n v="5274450" u="1"/>
        <n v="5267600" u="1"/>
        <n v="2921300" u="1"/>
        <n v="3960000" u="1"/>
        <n v="396175" u="1"/>
        <n v="197100" u="1"/>
        <n v="559700" u="1"/>
        <n v="894176" u="1"/>
        <n v="584710" u="1"/>
        <n v="327782" u="1"/>
        <n v="721450" u="1"/>
        <n v="671650" u="1"/>
        <n v="221000" u="1"/>
        <n v="59610" u="1"/>
        <n v="123334" u="1"/>
        <n v="124764" u="1"/>
        <n v="1836800" u="1"/>
        <n v="1263950" u="1"/>
        <n v="1800800" u="1"/>
        <n v="2014475" u="1"/>
        <n v="3669600" u="1"/>
        <n v="1860738" u="1"/>
        <n v="4023800" u="1"/>
        <n v="177379" u="1"/>
        <n v="24200" u="1"/>
        <n v="768550" u="1"/>
        <n v="2401375" u="1"/>
        <n v="110850" u="1"/>
        <n v="1024350" u="1"/>
        <n v="294000" u="1"/>
        <n v="3878410" u="1"/>
        <n v="109418" u="1"/>
        <n v="3130800" u="1"/>
        <n v="310800" u="1"/>
        <n v="981800" u="1"/>
        <n v="118050" u="1"/>
        <n v="242164" u="1"/>
        <n v="430630" u="1"/>
        <n v="7248600" u="1"/>
        <n v="836800" u="1"/>
        <n v="8800" u="1"/>
        <n v="175259" u="1"/>
        <n v="560722" u="1"/>
        <n v="38732" u="1"/>
        <n v="315712" u="1"/>
        <n v="1297500" u="1"/>
        <n v="3971000" u="1"/>
        <n v="351900" u="1"/>
        <n v="1738000" u="1"/>
        <n v="2017020" u="1"/>
        <n v="1486300" u="1"/>
        <n v="1214860" u="1"/>
        <n v="120555" u="1"/>
        <n v="618380" u="1"/>
        <n v="1322400" u="1"/>
        <n v="252515" u="1"/>
        <n v="526400" u="1"/>
        <n v="1255410" u="1"/>
        <n v="545575" u="1"/>
        <n v="991415" u="1"/>
        <n v="409145" u="1"/>
        <n v="284800" u="1"/>
        <n v="640995" u="1"/>
        <n v="1106790" u="1"/>
        <n v="637100" u="1"/>
        <n v="506460" u="1"/>
        <n v="790280" u="1"/>
        <n v="1049915" u="1"/>
        <n v="518850" u="1"/>
        <n v="2295010" u="1"/>
        <n v="3084000" u="1"/>
        <n v="46800" u="1"/>
        <n v="4800700" u="1"/>
        <n v="11681000" u="1"/>
        <n v="1093270" u="1"/>
        <n v="1600430" u="1"/>
        <n v="1095450" u="1"/>
        <n v="1159800" u="1"/>
        <n v="3508875" u="1"/>
        <n v="9157800" u="1"/>
        <n v="240800" u="1"/>
        <n v="98400" u="1"/>
        <n v="4867100" u="1"/>
        <n v="1342800" u="1"/>
        <n v="310410" u="1"/>
        <n v="18928" u="1"/>
        <n v="289200" u="1"/>
        <n v="65100" u="1"/>
        <n v="3090510" u="1"/>
        <n v="789628" u="1"/>
        <n v="2505005" u="1"/>
        <n v="2052766" u="1"/>
        <n v="1937100" u="1"/>
        <n v="161900" u="1"/>
        <n v="81349" u="1"/>
        <n v="571984" u="1"/>
        <n v="7023575" u="1"/>
        <n v="89030" u="1"/>
        <n v="5346" u="1"/>
        <n v="22090" u="1"/>
        <n v="88506" u="1"/>
        <n v="3079150" u="1"/>
        <n v="1427850" u="1"/>
        <n v="596505" u="1"/>
        <n v="156634" u="1"/>
        <n v="413145" u="1"/>
        <n v="653155" u="1"/>
        <n v="489325" u="1"/>
        <n v="1448625" u="1"/>
        <n v="1370025" u="1"/>
        <n v="598005" u="1"/>
        <n v="454340" u="1"/>
        <n v="280000" u="1"/>
        <n v="38306" u="1"/>
        <n v="602525" u="1"/>
        <n v="468425" u="1"/>
        <n v="1238975" u="1"/>
        <n v="426300" u="1"/>
        <n v="273675" u="1"/>
        <n v="452550" u="1"/>
        <n v="1440000" u="1"/>
        <n v="544500" u="1"/>
        <n v="35700" u="1"/>
        <n v="676638" u="1"/>
        <n v="2095775" u="1"/>
        <n v="20728" u="1"/>
        <n v="349200" u="1"/>
        <n v="441400" u="1"/>
        <n v="488100" u="1"/>
        <n v="475000" u="1"/>
        <n v="2417530" u="1"/>
        <n v="5558640" u="1"/>
        <n v="2608320" u="1"/>
        <n v="1453950" u="1"/>
        <n v="4608320" u="1"/>
        <n v="1499999" u="1"/>
        <n v="5608320" u="1"/>
        <n v="1650008" u="1"/>
        <n v="7625600" u="1"/>
        <n v="1161535" u="1"/>
        <n v="2475014.19" u="1"/>
        <n v="5247350.0599999996" u="1"/>
        <n v="1650007.8" u="1"/>
        <n v="541100" u="1"/>
        <n v="34580" u="1"/>
        <n v="354333" u="1"/>
        <n v="221235" u="1"/>
        <n v="182386" u="1"/>
        <n v="8984840" u="1"/>
        <n v="52860" u="1"/>
        <n v="24278" u="1"/>
        <n v="63997" u="1"/>
        <n v="924875" u="1"/>
        <n v="954843" u="1"/>
        <n v="1701565" u="1"/>
        <n v="67800" u="1"/>
        <n v="117357" u="1"/>
        <n v="2001565" u="1"/>
        <n v="405979" u="1"/>
        <n v="867677" u="1"/>
        <n v="2245000" u="1"/>
        <n v="29178" u="1"/>
        <n v="462500" u="1"/>
        <n v="169650" u="1"/>
        <n v="3178868" u="1"/>
        <n v="81766" u="1"/>
        <n v="4164360" u="1"/>
        <n v="286900" u="1"/>
        <n v="255747" u="1"/>
        <n v="40751" u="1"/>
        <n v="34078" u="1"/>
        <n v="10215900" u="1"/>
        <n v="938651" u="1"/>
        <n v="60000" u="1"/>
        <n v="45100" u="1"/>
        <n v="200372" u="1"/>
        <n v="3026000" u="1"/>
        <n v="84000" u="1"/>
        <n v="4214000" u="1"/>
        <n v="71058.5" u="1"/>
        <n v="3342600.5" u="1"/>
        <n v="6751620.5" u="1"/>
        <n v="426060" u="1"/>
        <n v="737026" u="1"/>
        <n v="573450" u="1"/>
        <n v="267900" u="1"/>
        <n v="403680" u="1"/>
      </sharedItems>
    </cacheField>
    <cacheField name="Total vencido" numFmtId="166">
      <sharedItems containsSemiMixedTypes="0" containsString="0" containsNumber="1" minValue="-232512" maxValue="140000000" count="3812">
        <n v="1327650"/>
        <n v="174800"/>
        <n v="2025500"/>
        <n v="0"/>
        <n v="114299.99"/>
        <n v="91699.99"/>
        <n v="1216299.97"/>
        <n v="290000"/>
        <n v="109900"/>
        <n v="1187899.97"/>
        <n v="6266400"/>
        <n v="506000"/>
        <n v="106900"/>
        <n v="155800"/>
        <n v="2613300"/>
        <n v="956000"/>
        <n v="15950"/>
        <n v="508300"/>
        <n v="273199.99"/>
        <n v="1208000"/>
        <n v="1063527.98"/>
        <n v="1993550"/>
        <n v="5919350"/>
        <n v="106771.99"/>
        <n v="969549.99"/>
        <n v="393300"/>
        <n v="119700"/>
        <n v="158999.99"/>
        <n v="261000"/>
        <n v="1210000"/>
        <n v="669300"/>
        <n v="584700"/>
        <n v="428600"/>
        <n v="1947000"/>
        <n v="5869100"/>
        <n v="624049.98"/>
        <n v="1002250"/>
        <n v="162450"/>
        <n v="733700"/>
        <n v="1187800"/>
        <n v="4435000"/>
        <n v="83600"/>
        <n v="1422899.97"/>
        <n v="1672100"/>
        <n v="13000"/>
        <n v="121100"/>
        <n v="148700"/>
        <n v="1751250"/>
        <n v="46400"/>
        <n v="5781700"/>
        <n v="752100"/>
        <n v="1372200"/>
        <n v="406200"/>
        <n v="411700"/>
        <n v="304500"/>
        <n v="1121840"/>
        <n v="610000"/>
        <n v="776699.97"/>
        <n v="313200"/>
        <n v="229950"/>
        <n v="79200"/>
        <n v="382900"/>
        <n v="1110900"/>
        <n v="410999.97"/>
        <n v="4642200"/>
        <n v="5756300"/>
        <n v="1138300"/>
        <n v="1238000"/>
        <n v="1772250"/>
        <n v="487600"/>
        <n v="150800"/>
        <n v="343300"/>
        <n v="1200000"/>
        <n v="195999.97"/>
        <n v="82899.990000000005"/>
        <n v="231640"/>
        <n v="1256400"/>
        <n v="376300"/>
        <n v="1484405"/>
        <n v="780800"/>
        <n v="3947700"/>
        <n v="3663900"/>
        <n v="3000000"/>
        <n v="515964"/>
        <n v="569400"/>
        <n v="197890"/>
        <n v="180350"/>
        <n v="359800"/>
        <n v="1204000"/>
        <n v="230400"/>
        <n v="1092000"/>
        <n v="2138400"/>
        <n v="4000"/>
        <n v="108000"/>
        <n v="138600"/>
        <n v="148000"/>
        <n v="3377900"/>
        <n v="608800"/>
        <n v="667900"/>
        <n v="5504000"/>
        <n v="3523800"/>
        <n v="3659550"/>
        <n v="10380290"/>
        <n v="4530750"/>
        <n v="1000400"/>
        <n v="100000"/>
        <n v="17000"/>
        <n v="170690"/>
        <n v="169890"/>
        <n v="155465"/>
        <n v="243550"/>
        <n v="71400"/>
        <n v="195000"/>
        <n v="570000"/>
        <n v="6089600"/>
        <n v="287900"/>
        <n v="90200"/>
        <n v="236400"/>
        <n v="220000"/>
        <n v="767500.04"/>
        <n v="1748749.91"/>
        <n v="212749.99"/>
        <n v="468750"/>
        <n v="139999.97"/>
        <n v="165900"/>
        <n v="398080"/>
        <n v="421552"/>
        <n v="328950"/>
        <n v="849250"/>
        <n v="154000"/>
        <n v="447200"/>
        <n v="776150"/>
        <n v="214000"/>
        <n v="680600"/>
        <n v="92050"/>
        <n v="766900"/>
        <n v="580400"/>
        <n v="573100"/>
        <n v="641800"/>
        <n v="101500"/>
        <n v="131500"/>
        <n v="405700"/>
        <n v="695800"/>
        <n v="4355400"/>
        <n v="1315430"/>
        <n v="249600"/>
        <n v="352200"/>
        <n v="494100"/>
        <n v="24030"/>
        <n v="240"/>
        <n v="2910"/>
        <n v="2270"/>
        <n v="12310"/>
        <n v="119140"/>
        <n v="39860"/>
        <n v="2291330"/>
        <n v="7463600"/>
        <n v="7575700"/>
        <n v="9653150"/>
        <n v="7078400"/>
        <n v="305900"/>
        <n v="227700"/>
        <n v="54624"/>
        <n v="985155"/>
        <n v="775025.07"/>
        <n v="244110"/>
        <n v="411600"/>
        <n v="227010"/>
        <n v="1036800"/>
        <n v="990950"/>
        <n v="1162920"/>
        <n v="288110"/>
        <n v="424255"/>
        <n v="458575"/>
        <n v="937335"/>
        <n v="369720"/>
        <n v="564390"/>
        <n v="359400"/>
        <n v="294570"/>
        <n v="241200"/>
        <n v="900160"/>
        <n v="916715"/>
        <n v="218570"/>
        <n v="140000.04"/>
        <n v="56000.02"/>
        <n v="98000.03"/>
        <n v="292695"/>
        <n v="873600"/>
        <n v="348340"/>
        <n v="650550"/>
        <n v="546900"/>
        <n v="397975"/>
        <n v="954800"/>
        <n v="363490"/>
        <n v="406000"/>
        <n v="656860"/>
        <n v="818895"/>
        <n v="991845"/>
        <n v="667445"/>
        <n v="149850"/>
        <n v="533595"/>
        <n v="602400"/>
        <n v="118200"/>
        <n v="342050"/>
        <n v="678405"/>
        <n v="1606405"/>
        <n v="1473685.06"/>
        <n v="111925"/>
        <n v="185925"/>
        <n v="579695"/>
        <n v="499715.03"/>
        <n v="1429450"/>
        <n v="1452450"/>
        <n v="426600"/>
        <n v="1229000"/>
        <n v="2856950"/>
        <n v="1254000"/>
        <n v="2986550"/>
        <n v="1549300"/>
        <n v="358750"/>
        <n v="790300"/>
        <n v="120750"/>
        <n v="1447600"/>
        <n v="421260"/>
        <n v="203300"/>
        <n v="136500"/>
        <n v="960"/>
        <n v="144000"/>
        <n v="119416"/>
        <n v="102000"/>
        <n v="334400"/>
        <n v="974700"/>
        <n v="1640230"/>
        <n v="1584200"/>
        <n v="1746400"/>
        <n v="1093900"/>
        <n v="1395600"/>
        <n v="1205460"/>
        <n v="1168600"/>
        <n v="5450200"/>
        <n v="9862350"/>
        <n v="7651600"/>
        <n v="98500"/>
        <n v="283000"/>
        <n v="105750"/>
        <n v="532000"/>
        <n v="363750"/>
        <n v="476250"/>
        <n v="462900"/>
        <n v="687400"/>
        <n v="590999.97"/>
        <n v="2825611"/>
        <n v="1646100"/>
        <n v="1372000"/>
        <n v="427200"/>
        <n v="1199899.98"/>
        <n v="67200"/>
        <n v="104150"/>
        <n v="23699.99"/>
        <n v="1283850"/>
        <n v="1239300"/>
        <n v="2843620"/>
        <n v="534600"/>
        <n v="2260500"/>
        <n v="1224300"/>
        <n v="164650"/>
        <n v="236950"/>
        <n v="267600"/>
        <n v="171100"/>
        <n v="514100"/>
        <n v="57000"/>
        <n v="51000"/>
        <n v="179000"/>
        <n v="304400"/>
        <n v="145000"/>
        <n v="122000"/>
        <n v="356950"/>
        <n v="476700"/>
        <n v="372000"/>
        <n v="929997.12"/>
        <n v="384000"/>
        <n v="396000"/>
        <n v="959997.89"/>
        <n v="990000.9"/>
        <n v="516450"/>
        <n v="5302500"/>
        <n v="5380560"/>
        <n v="5439000"/>
        <n v="5259450"/>
        <n v="9234000"/>
        <n v="590400"/>
        <n v="4128600"/>
        <n v="1610850"/>
        <n v="272600"/>
        <n v="1802800"/>
        <n v="194300"/>
        <n v="1715000"/>
        <n v="590100"/>
        <n v="497000"/>
        <n v="655180"/>
        <n v="587300"/>
        <n v="1191400"/>
        <n v="1026900"/>
        <n v="733250"/>
        <n v="999600"/>
        <n v="1401400"/>
        <n v="2925930"/>
        <n v="447600"/>
        <n v="18000000"/>
        <n v="225000"/>
        <n v="5507250"/>
        <n v="2250000"/>
        <n v="1050000"/>
        <n v="216000"/>
        <n v="432000"/>
        <n v="648000"/>
        <n v="864000"/>
        <n v="175000"/>
        <n v="1161350"/>
        <n v="1164450"/>
        <n v="2728848"/>
        <n v="2354100"/>
        <n v="4201950"/>
        <n v="3887200"/>
        <n v="4319370"/>
        <n v="431700"/>
        <n v="198900"/>
        <n v="565180"/>
        <n v="2413600"/>
        <n v="2423400"/>
        <n v="103353"/>
        <n v="96000"/>
        <n v="144900"/>
        <n v="2677200"/>
        <n v="4073250"/>
        <n v="62000"/>
        <n v="64000"/>
        <n v="3666000"/>
        <n v="5654500"/>
        <n v="1158000"/>
        <n v="1647000"/>
        <n v="1518300"/>
        <n v="2575800"/>
        <n v="2259900"/>
        <n v="2862270"/>
        <n v="766200"/>
        <n v="3243500"/>
        <n v="5132400"/>
        <n v="5779700"/>
        <n v="49975"/>
        <n v="1269800"/>
        <n v="143100"/>
        <n v="110026"/>
        <n v="133350"/>
        <n v="308000"/>
        <n v="103250"/>
        <n v="88900"/>
        <n v="2773801"/>
        <n v="7326850"/>
        <n v="4030439"/>
        <n v="180000"/>
        <n v="25500"/>
        <n v="1000000"/>
        <n v="38000"/>
        <n v="178200"/>
        <n v="246600"/>
        <n v="23647"/>
        <n v="5875000"/>
        <n v="3152000"/>
        <n v="728500"/>
        <n v="1378700"/>
        <n v="99970"/>
        <n v="458236"/>
        <n v="7141300"/>
        <n v="29409720"/>
        <n v="257600"/>
        <n v="567200"/>
        <n v="276450"/>
        <n v="201400"/>
        <n v="747000"/>
        <n v="2247600"/>
        <n v="1567000"/>
        <n v="1117050"/>
        <n v="58900"/>
        <n v="186000"/>
        <n v="147200"/>
        <n v="20000"/>
        <n v="127000"/>
        <n v="224000"/>
        <n v="64575"/>
        <n v="972900"/>
        <n v="351900"/>
        <n v="217412"/>
        <n v="3276700"/>
        <n v="2653650"/>
        <n v="1112200"/>
        <n v="436800"/>
        <n v="885950"/>
        <n v="932400"/>
        <n v="148800"/>
        <n v="389750"/>
        <n v="7027250"/>
        <n v="2649800"/>
        <n v="936000"/>
        <n v="11572760"/>
        <n v="2236600"/>
        <n v="925450"/>
        <n v="2718140"/>
        <n v="504000"/>
        <n v="604000"/>
        <n v="739749.99"/>
        <n v="752215.99"/>
        <n v="518500"/>
        <n v="407000"/>
        <n v="853299.99"/>
        <n v="758499.99"/>
        <n v="766499.99"/>
        <n v="716000"/>
        <n v="142800"/>
        <n v="925300"/>
        <n v="4350000"/>
        <n v="2995000"/>
        <n v="680000"/>
        <n v="2593640"/>
        <n v="2400828"/>
        <n v="574660"/>
        <n v="1276800"/>
        <n v="1276499.97"/>
        <n v="684999.94"/>
        <n v="4050400"/>
        <n v="3674900"/>
        <n v="353900"/>
        <n v="312400"/>
        <n v="810600"/>
        <n v="176600"/>
        <n v="3690250"/>
        <n v="4689000"/>
        <n v="3573300"/>
        <n v="3277200"/>
        <n v="1465200"/>
        <n v="55168"/>
        <n v="1338000"/>
        <n v="2455200"/>
        <n v="3933600"/>
        <n v="1370400"/>
        <n v="5022000"/>
        <n v="1910400"/>
        <n v="4672800"/>
        <n v="2649600"/>
        <n v="3981600"/>
        <n v="2697600"/>
        <n v="3465600"/>
        <n v="3955200"/>
        <n v="237250"/>
        <n v="603250"/>
        <n v="228920"/>
        <n v="166500"/>
        <n v="354900"/>
        <n v="246050"/>
        <n v="687000"/>
        <n v="207200"/>
        <n v="253500"/>
        <n v="188700"/>
        <n v="301300"/>
        <n v="131350"/>
        <n v="519800"/>
        <n v="227550"/>
        <n v="489600"/>
        <n v="294600"/>
        <n v="138450"/>
        <n v="331200"/>
        <n v="135050"/>
        <n v="453200"/>
        <n v="1177400"/>
        <n v="39694"/>
        <n v="1551000"/>
        <n v="2466800"/>
        <n v="370850"/>
        <n v="1088550.1100000001"/>
        <n v="591500"/>
        <n v="1084199.8400000001"/>
        <n v="453549.99"/>
        <n v="1255900"/>
        <n v="120800"/>
        <n v="910200"/>
        <n v="2171400" u="1"/>
        <n v="3133150" u="1"/>
        <n v="3932100" u="1"/>
        <n v="555100" u="1"/>
        <n v="5917860" u="1"/>
        <n v="-600" u="1"/>
        <n v="388900" u="1"/>
        <n v="138250" u="1"/>
        <n v="124000" u="1"/>
        <n v="386900" u="1"/>
        <n v="106400" u="1"/>
        <n v="152000" u="1"/>
        <n v="1092600" u="1"/>
        <n v="79900" u="1"/>
        <n v="3115400" u="1"/>
        <n v="5632700" u="1"/>
        <n v="148100" u="1"/>
        <n v="310200" u="1"/>
        <n v="219820" u="1"/>
        <n v="425499.99" u="1"/>
        <n v="1063749.97" u="1"/>
        <n v="1535999.92" u="1"/>
        <n v="300000" u="1"/>
        <n v="301600" u="1"/>
        <n v="155400" u="1"/>
        <n v="237600" u="1"/>
        <n v="150000" u="1"/>
        <n v="850999.98" u="1"/>
        <n v="1701999.96" u="1"/>
        <n v="513749.95" u="1"/>
        <n v="995300" u="1"/>
        <n v="828700" u="1"/>
        <n v="476750" u="1"/>
        <n v="400200" u="1"/>
        <n v="7528700" u="1"/>
        <n v="6012900" u="1"/>
        <n v="591400" u="1"/>
        <n v="1850500" u="1"/>
        <n v="369600" u="1"/>
        <n v="535200" u="1"/>
        <n v="3047450" u="1"/>
        <n v="1749250" u="1"/>
        <n v="691400" u="1"/>
        <n v="1114200" u="1"/>
        <n v="581450" u="1"/>
        <n v="670250" u="1"/>
        <n v="892500" u="1"/>
        <n v="83950" u="1"/>
        <n v="340400" u="1"/>
        <n v="200000" u="1"/>
        <n v="1216600" u="1"/>
        <n v="3768049.99" u="1"/>
        <n v="1020600" u="1"/>
        <n v="331600" u="1"/>
        <n v="352000" u="1"/>
        <n v="1474700" u="1"/>
        <n v="3233317" u="1"/>
        <n v="3553300" u="1"/>
        <n v="380000" u="1"/>
        <n v="3692100" u="1"/>
        <n v="2595500" u="1"/>
        <n v="220600" u="1"/>
        <n v="910199.98" u="1"/>
        <n v="750400" u="1"/>
        <n v="118500" u="1"/>
        <n v="198000" u="1"/>
        <n v="83740" u="1"/>
        <n v="302800" u="1"/>
        <n v="254400" u="1"/>
        <n v="78600" u="1"/>
        <n v="77999.960000000006" u="1"/>
        <n v="74436" u="1"/>
        <n v="600000" u="1"/>
        <n v="686400" u="1"/>
        <n v="140299.99" u="1"/>
        <n v="1753129" u="1"/>
        <n v="240000" u="1"/>
        <n v="504100" u="1"/>
        <n v="968100" u="1"/>
        <n v="2800000" u="1"/>
        <n v="239873" u="1"/>
        <n v="2750425" u="1"/>
        <n v="2738550" u="1"/>
        <n v="579099.94999999995" u="1"/>
        <n v="1487600" u="1"/>
        <n v="756150" u="1"/>
        <n v="206000" u="1"/>
        <n v="157350" u="1"/>
        <n v="307750" u="1"/>
        <n v="167520" u="1"/>
        <n v="5732800" u="1"/>
        <n v="3005350" u="1"/>
        <n v="6378700" u="1"/>
        <n v="1293400" u="1"/>
        <n v="1571800" u="1"/>
        <n v="1816360" u="1"/>
        <n v="2882600" u="1"/>
        <n v="3066000" u="1"/>
        <n v="274800" u="1"/>
        <n v="309700" u="1"/>
        <n v="1250550" u="1"/>
        <n v="1269600" u="1"/>
        <n v="664700" u="1"/>
        <n v="430100" u="1"/>
        <n v="9993750" u="1"/>
        <n v="7187600" u="1"/>
        <n v="4249800" u="1"/>
        <n v="3801300" u="1"/>
        <n v="1130600" u="1"/>
        <n v="4197680" u="1"/>
        <n v="4181720" u="1"/>
        <n v="739200" u="1"/>
        <n v="94350" u="1"/>
        <n v="16245" u="1"/>
        <n v="682100" u="1"/>
        <n v="367200" u="1"/>
        <n v="874800" u="1"/>
        <n v="809942" u="1"/>
        <n v="1452650.04" u="1"/>
        <n v="270300" u="1"/>
        <n v="910800" u="1"/>
        <n v="278800" u="1"/>
        <n v="107250.02" u="1"/>
        <n v="589800" u="1"/>
        <n v="138320" u="1"/>
        <n v="505400" u="1"/>
        <n v="400400" u="1"/>
        <n v="614892" u="1"/>
        <n v="87000" u="1"/>
        <n v="1254900" u="1"/>
        <n v="239999.85" u="1"/>
        <n v="199300.02" u="1"/>
        <n v="358200" u="1"/>
        <n v="469500" u="1"/>
        <n v="138550" u="1"/>
        <n v="559600" u="1"/>
        <n v="136000" u="1"/>
        <n v="148500" u="1"/>
        <n v="714600" u="1"/>
        <n v="113600.01" u="1"/>
        <n v="1523600" u="1"/>
        <n v="87750.02" u="1"/>
        <n v="128700" u="1"/>
        <n v="995550" u="1"/>
        <n v="1579700" u="1"/>
        <n v="1152000" u="1"/>
        <n v="70980" u="1"/>
        <n v="1673500" u="1"/>
        <n v="215300" u="1"/>
        <n v="101980" u="1"/>
        <n v="579200" u="1"/>
        <n v="1015300" u="1"/>
        <n v="170999.94" u="1"/>
        <n v="650749.77" u="1"/>
        <n v="388000" u="1"/>
        <n v="640000" u="1"/>
        <n v="784800" u="1"/>
        <n v="174297.99" u="1"/>
        <n v="649500" u="1"/>
        <n v="389000" u="1"/>
        <n v="279000" u="1"/>
        <n v="1333400" u="1"/>
        <n v="770000" u="1"/>
        <n v="79500" u="1"/>
        <n v="106000" u="1"/>
        <n v="610200" u="1"/>
        <n v="232800" u="1"/>
        <n v="137740" u="1"/>
        <n v="92000" u="1"/>
        <n v="874000" u="1"/>
        <n v="1430000" u="1"/>
        <n v="2412500" u="1"/>
        <n v="1578900" u="1"/>
        <n v="433299.99" u="1"/>
        <n v="569049.99" u="1"/>
        <n v="236500" u="1"/>
        <n v="879600" u="1"/>
        <n v="494500" u="1"/>
        <n v="619600" u="1"/>
        <n v="1231499.97" u="1"/>
        <n v="327700" u="1"/>
        <n v="512900" u="1"/>
        <n v="98000" u="1"/>
        <n v="53199.99" u="1"/>
        <n v="1400000" u="1"/>
        <n v="5589050" u="1"/>
        <n v="2465500" u="1"/>
        <n v="726800" u="1"/>
        <n v="3128000" u="1"/>
        <n v="333200" u="1"/>
        <n v="1116200" u="1"/>
        <n v="1018799.99" u="1"/>
        <n v="937099.99" u="1"/>
        <n v="738300" u="1"/>
        <n v="3108250" u="1"/>
        <n v="206499.98" u="1"/>
        <n v="1479900" u="1"/>
        <n v="1670099.97" u="1"/>
        <n v="353800" u="1"/>
        <n v="1295000" u="1"/>
        <n v="5644250" u="1"/>
        <n v="1383900" u="1"/>
        <n v="1222000" u="1"/>
        <n v="94249.99" u="1"/>
        <n v="922300" u="1"/>
        <n v="899400" u="1"/>
        <n v="787899.96" u="1"/>
        <n v="4176650" u="1"/>
        <n v="747500" u="1"/>
        <n v="280899.98" u="1"/>
        <n v="1125800" u="1"/>
        <n v="319000" u="1"/>
        <n v="1295900" u="1"/>
        <n v="81400" u="1"/>
        <n v="810000" u="1"/>
        <n v="111500" u="1"/>
        <n v="328899.96999999997" u="1"/>
        <n v="5274200" u="1"/>
        <n v="808000" u="1"/>
        <n v="704000" u="1"/>
        <n v="759000" u="1"/>
        <n v="2341850" u="1"/>
        <n v="701500" u="1"/>
        <n v="6418400" u="1"/>
        <n v="307400" u="1"/>
        <n v="1544999.98" u="1"/>
        <n v="942849.99" u="1"/>
        <n v="1097249.97" u="1"/>
        <n v="713000" u="1"/>
        <n v="2577000" u="1"/>
        <n v="1284499.97" u="1"/>
        <n v="4736500" u="1"/>
        <n v="100999.99" u="1"/>
        <n v="317550" u="1"/>
        <n v="501900" u="1"/>
        <n v="156400" u="1"/>
        <n v="166783" u="1"/>
        <n v="4726650" u="1"/>
        <n v="992600" u="1"/>
        <n v="963640" u="1"/>
        <n v="1265700" u="1"/>
        <n v="5957050" u="1"/>
        <n v="335400" u="1"/>
        <n v="3612000" u="1"/>
        <n v="163800" u="1"/>
        <n v="884500" u="1"/>
        <n v="531560" u="1"/>
        <n v="633600" u="1"/>
        <n v="568140" u="1"/>
        <n v="417600" u="1"/>
        <n v="296400" u="1"/>
        <n v="49200" u="1"/>
        <n v="755600" u="1"/>
        <n v="5290950" u="1"/>
        <n v="5258400" u="1"/>
        <n v="5379150" u="1"/>
        <n v="253750" u="1"/>
        <n v="2083000" u="1"/>
        <n v="648150" u="1"/>
        <n v="182700" u="1"/>
        <n v="1578400" u="1"/>
        <n v="185600" u="1"/>
        <n v="322000" u="1"/>
        <n v="1165750" u="1"/>
        <n v="1012990" u="1"/>
        <n v="5535000" u="1"/>
        <n v="1983150" u="1"/>
        <n v="5476800" u="1"/>
        <n v="2897350" u="1"/>
        <n v="56986049.920000002" u="1"/>
        <n v="404800" u="1"/>
        <n v="897600" u="1"/>
        <n v="408200" u="1"/>
        <n v="1881500" u="1"/>
        <n v="893200" u="1"/>
        <n v="1458700" u="1"/>
        <n v="7172250" u="1"/>
        <n v="297849.99" u="1"/>
        <n v="2938300" u="1"/>
        <n v="1877200" u="1"/>
        <n v="2589200" u="1"/>
        <n v="876500" u="1"/>
        <n v="272800" u="1"/>
        <n v="99200" u="1"/>
        <n v="299000" u="1"/>
        <n v="15000" u="1"/>
        <n v="342200" u="1"/>
        <n v="260150" u="1"/>
        <n v="279450" u="1"/>
        <n v="83000" u="1"/>
        <n v="345700" u="1"/>
        <n v="2057900" u="1"/>
        <n v="1739830" u="1"/>
        <n v="304950" u="1"/>
        <n v="2176400" u="1"/>
        <n v="721800" u="1"/>
        <n v="1108000" u="1"/>
        <n v="1753500" u="1"/>
        <n v="657000" u="1"/>
        <n v="2061600" u="1"/>
        <n v="422650" u="1"/>
        <n v="844100" u="1"/>
        <n v="246849.99" u="1"/>
        <n v="375550" u="1"/>
        <n v="101102" u="1"/>
        <n v="528000" u="1"/>
        <n v="599500" u="1"/>
        <n v="290250" u="1"/>
        <n v="460100" u="1"/>
        <n v="537500" u="1"/>
        <n v="4014400" u="1"/>
        <n v="294400" u="1"/>
        <n v="2103500" u="1"/>
        <n v="862400" u="1"/>
        <n v="2527800" u="1"/>
        <n v="2016900" u="1"/>
        <n v="104000" u="1"/>
        <n v="5000" u="1"/>
        <n v="332200" u="1"/>
        <n v="480000" u="1"/>
        <n v="182410" u="1"/>
        <n v="636800" u="1"/>
        <n v="222200" u="1"/>
        <n v="214620" u="1"/>
        <n v="213000" u="1"/>
        <n v="273000" u="1"/>
        <n v="15103800" u="1"/>
        <n v="15561720" u="1"/>
        <n v="2239873" u="1"/>
        <n v="612599.93999999994" u="1"/>
        <n v="1657800" u="1"/>
        <n v="101100" u="1"/>
        <n v="4919700" u="1"/>
        <n v="2613000" u="1"/>
        <n v="4593480" u="1"/>
        <n v="2622180" u="1"/>
        <n v="-20000" u="1"/>
        <n v="3684100" u="1"/>
        <n v="1280970" u="1"/>
        <n v="1159156" u="1"/>
        <n v="2548000" u="1"/>
        <n v="473100" u="1"/>
        <n v="1356550" u="1"/>
        <n v="314800" u="1"/>
        <n v="47421" u="1"/>
        <n v="317200" u="1"/>
        <n v="655200" u="1"/>
        <n v="136530" u="1"/>
        <n v="687700" u="1"/>
        <n v="492999.97" u="1"/>
        <n v="579999.93000000005" u="1"/>
        <n v="354000" u="1"/>
        <n v="187000" u="1"/>
        <n v="711949.9" u="1"/>
        <n v="418200" u="1"/>
        <n v="284999.90000000002" u="1"/>
        <n v="16799.990000000002" u="1"/>
        <n v="733299.99" u="1"/>
        <n v="773800" u="1"/>
        <n v="720650" u="1"/>
        <n v="374900" u="1"/>
        <n v="1042600" u="1"/>
        <n v="2630850" u="1"/>
        <n v="252700" u="1"/>
        <n v="391400" u="1"/>
        <n v="323000" u="1"/>
        <n v="131400" u="1"/>
        <n v="254014" u="1"/>
        <n v="88200" u="1"/>
        <n v="120000" u="1"/>
        <n v="394200" u="1"/>
        <n v="139950" u="1"/>
        <n v="460000" u="1"/>
        <n v="572500" u="1"/>
        <n v="545400" u="1"/>
        <n v="362500" u="1"/>
        <n v="727800" u="1"/>
        <n v="185499.99" u="1"/>
        <n v="414250" u="1"/>
        <n v="499800" u="1"/>
        <n v="2585700" u="1"/>
        <n v="6474290" u="1"/>
        <n v="5470975" u="1"/>
        <n v="721500" u="1"/>
        <n v="5091600" u="1"/>
        <n v="474500" u="1"/>
        <n v="295750" u="1"/>
        <n v="5435025" u="1"/>
        <n v="223100" u="1"/>
        <n v="2579200" u="1"/>
        <n v="3238950" u="1"/>
        <n v="1399250" u="1"/>
        <n v="1565000" u="1"/>
        <n v="1986600" u="1"/>
        <n v="359600" u="1"/>
        <n v="459200" u="1"/>
        <n v="103800" u="1"/>
        <n v="765150" u="1"/>
        <n v="704449.98" u="1"/>
        <n v="521700" u="1"/>
        <n v="97499.99" u="1"/>
        <n v="126500" u="1"/>
        <n v="106899.99" u="1"/>
        <n v="439750" u="1"/>
        <n v="146099.99" u="1"/>
        <n v="66699.990000000005" u="1"/>
        <n v="377050" u="1"/>
        <n v="184800" u="1"/>
        <n v="117800" u="1"/>
        <n v="110200" u="1"/>
        <n v="62700" u="1"/>
        <n v="1275466" u="1"/>
        <n v="1623200" u="1"/>
        <n v="2641050" u="1"/>
        <n v="2809800" u="1"/>
        <n v="1395800" u="1"/>
        <n v="1037100" u="1"/>
        <n v="567000" u="1"/>
        <n v="446600" u="1"/>
        <n v="2007000" u="1"/>
        <n v="1171750" u="1"/>
        <n v="5239873" u="1"/>
        <n v="25600" u="1"/>
        <n v="693199.94" u="1"/>
        <n v="5865000" u="1"/>
        <n v="1240650" u="1"/>
        <n v="317400" u="1"/>
        <n v="105000" u="1"/>
        <n v="96800" u="1"/>
        <n v="86900" u="1"/>
        <n v="99000" u="1"/>
        <n v="101200" u="1"/>
        <n v="104500" u="1"/>
        <n v="95700" u="1"/>
        <n v="139900" u="1"/>
        <n v="108900" u="1"/>
        <n v="96200" u="1"/>
        <n v="94500" u="1"/>
        <n v="2436200" u="1"/>
        <n v="4320600" u="1"/>
        <n v="2253600" u="1"/>
        <n v="5848400" u="1"/>
        <n v="867800" u="1"/>
        <n v="58000" u="1"/>
        <n v="1144500" u="1"/>
        <n v="100500" u="1"/>
        <n v="1954800" u="1"/>
        <n v="1258400" u="1"/>
        <n v="2055200" u="1"/>
        <n v="298300" u="1"/>
        <n v="929250" u="1"/>
        <n v="41600" u="1"/>
        <n v="865200" u="1"/>
        <n v="5324300" u="1"/>
        <n v="5426050" u="1"/>
        <n v="2822850" u="1"/>
        <n v="4217940" u="1"/>
        <n v="361250" u="1"/>
        <n v="773600" u="1"/>
        <n v="513400" u="1"/>
        <n v="402400" u="1"/>
        <n v="684000" u="1"/>
        <n v="602000" u="1"/>
        <n v="451350" u="1"/>
        <n v="937300" u="1"/>
        <n v="510000" u="1"/>
        <n v="726500" u="1"/>
        <n v="852800" u="1"/>
        <n v="835599.99" u="1"/>
        <n v="514675" u="1"/>
        <n v="2118200" u="1"/>
        <n v="178800" u="1"/>
        <n v="249000" u="1"/>
        <n v="276800" u="1"/>
        <n v="1325500" u="1"/>
        <n v="213600" u="1"/>
        <n v="378000" u="1"/>
        <n v="128000" u="1"/>
        <n v="121500" u="1"/>
        <n v="75440" u="1"/>
        <n v="135240" u="1"/>
        <n v="60140" u="1"/>
        <n v="103000" u="1"/>
        <n v="34000" u="1"/>
        <n v="136150" u="1"/>
        <n v="451100" u="1"/>
        <n v="710700" u="1"/>
        <n v="2036900" u="1"/>
        <n v="2204400" u="1"/>
        <n v="2972700" u="1"/>
        <n v="877779.98" u="1"/>
        <n v="416799.99" u="1"/>
        <n v="301500" u="1"/>
        <n v="1492500" u="1"/>
        <n v="746399.97" u="1"/>
        <n v="437200" u="1"/>
        <n v="72999.990000000005" u="1"/>
        <n v="2348500" u="1"/>
        <n v="1202000" u="1"/>
        <n v="2580400" u="1"/>
        <n v="1192000" u="1"/>
        <n v="122950" u="1"/>
        <n v="277800" u="1"/>
        <n v="344500.02" u="1"/>
        <n v="117600" u="1"/>
        <n v="269150" u="1"/>
        <n v="116999.99" u="1"/>
        <n v="2694450" u="1"/>
        <n v="162000" u="1"/>
        <n v="2384950" u="1"/>
        <n v="752200" u="1"/>
        <n v="-232512" u="1"/>
        <n v="107000" u="1"/>
        <n v="325100" u="1"/>
        <n v="3141850" u="1"/>
        <n v="279065" u="1"/>
        <n v="288218" u="1"/>
        <n v="638165" u="1"/>
        <n v="375648" u="1"/>
        <n v="220800" u="1"/>
        <n v="166350" u="1"/>
        <n v="223170" u="1"/>
        <n v="220900" u="1"/>
        <n v="749168" u="1"/>
        <n v="28849" u="1"/>
        <n v="510400" u="1"/>
        <n v="573500" u="1"/>
        <n v="4195800" u="1"/>
        <n v="652050" u="1"/>
        <n v="4680" u="1"/>
        <n v="843200" u="1"/>
        <n v="1605250" u="1"/>
        <n v="222150" u="1"/>
        <n v="755000" u="1"/>
        <n v="991600" u="1"/>
        <n v="1665500" u="1"/>
        <n v="2061900" u="1"/>
        <n v="668800" u="1"/>
        <n v="711000" u="1"/>
        <n v="3520050" u="1"/>
        <n v="1305050" u="1"/>
        <n v="1098650" u="1"/>
        <n v="1037000" u="1"/>
        <n v="801850" u="1"/>
        <n v="1587785" u="1"/>
        <n v="275700" u="1"/>
        <n v="1358050" u="1"/>
        <n v="616850" u="1"/>
        <n v="333250" u="1"/>
        <n v="438600" u="1"/>
        <n v="33350" u="1"/>
        <n v="308200" u="1"/>
        <n v="582760" u="1"/>
        <n v="681600" u="1"/>
        <n v="6509995" u="1"/>
        <n v="193000" u="1"/>
        <n v="936900" u="1"/>
        <n v="557250" u="1"/>
        <n v="383475" u="1"/>
        <n v="1677900" u="1"/>
        <n v="3855600" u="1"/>
        <n v="114520" u="1"/>
        <n v="19999.990000000002" u="1"/>
        <n v="70400" u="1"/>
        <n v="316399.99" u="1"/>
        <n v="142600" u="1"/>
        <n v="14000" u="1"/>
        <n v="149000" u="1"/>
        <n v="365199.98" u="1"/>
        <n v="242599.99" u="1"/>
        <n v="119030" u="1"/>
        <n v="2560" u="1"/>
        <n v="34860" u="1"/>
        <n v="10000" u="1"/>
        <n v="24172" u="1"/>
        <n v="14385600" u="1"/>
        <n v="1100123" u="1"/>
        <n v="1489500" u="1"/>
        <n v="3990300" u="1"/>
        <n v="5759950" u="1"/>
        <n v="478359.95" u="1"/>
        <n v="679299.97" u="1"/>
        <n v="859200" u="1"/>
        <n v="285315" u="1"/>
        <n v="1745700" u="1"/>
        <n v="316400" u="1"/>
        <n v="15865" u="1"/>
        <n v="2950070" u="1"/>
        <n v="1595550" u="1"/>
        <n v="2783700" u="1"/>
        <n v="510300" u="1"/>
        <n v="4799800" u="1"/>
        <n v="1679800" u="1"/>
        <n v="6957500" u="1"/>
        <n v="1993600" u="1"/>
        <n v="379643" u="1"/>
        <n v="3178400" u="1"/>
        <n v="2342620" u="1"/>
        <n v="1494200" u="1"/>
        <n v="4217400" u="1"/>
        <n v="2517075" u="1"/>
        <n v="282669" u="1"/>
        <n v="679100" u="1"/>
        <n v="2144000" u="1"/>
        <n v="402800" u="1"/>
        <n v="193800" u="1"/>
        <n v="996000" u="1"/>
        <n v="1220100" u="1"/>
        <n v="1538600" u="1"/>
        <n v="285500" u="1"/>
        <n v="901750" u="1"/>
        <n v="598500" u="1"/>
        <n v="4817400" u="1"/>
        <n v="1694800" u="1"/>
        <n v="4610200" u="1"/>
        <n v="2297400" u="1"/>
        <n v="3924400" u="1"/>
        <n v="1260000" u="1"/>
        <n v="5837450" u="1"/>
        <n v="686700" u="1"/>
        <n v="5304000" u="1"/>
        <n v="1221850" u="1"/>
        <n v="365000" u="1"/>
        <n v="5368800" u="1"/>
        <n v="30544" u="1"/>
        <n v="844200" u="1"/>
        <n v="267300" u="1"/>
        <n v="321100" u="1"/>
        <n v="21840" u="1"/>
        <n v="240300" u="1"/>
        <n v="658840" u="1"/>
        <n v="229600" u="1"/>
        <n v="394275" u="1"/>
        <n v="1645575" u="1"/>
        <n v="596725" u="1"/>
        <n v="2245300" u="1"/>
        <n v="1168800" u="1"/>
        <n v="196100" u="1"/>
        <n v="301400" u="1"/>
        <n v="535000" u="1"/>
        <n v="317100" u="1"/>
        <n v="329550" u="1"/>
        <n v="662200" u="1"/>
        <n v="1166750" u="1"/>
        <n v="11000" u="1"/>
        <n v="437800" u="1"/>
        <n v="1236400" u="1"/>
        <n v="1480950" u="1"/>
        <n v="2150000" u="1"/>
        <n v="3151750" u="1"/>
        <n v="492800" u="1"/>
        <n v="181099.99" u="1"/>
        <n v="1088499.99" u="1"/>
        <n v="6230400" u="1"/>
        <n v="466900" u="1"/>
        <n v="1589739.99" u="1"/>
        <n v="4476300" u="1"/>
        <n v="1193700" u="1"/>
        <n v="592000" u="1"/>
        <n v="139358.01999999999" u="1"/>
        <n v="295800" u="1"/>
        <n v="1004699.99" u="1"/>
        <n v="4717000" u="1"/>
        <n v="104900" u="1"/>
        <n v="1468840" u="1"/>
        <n v="740600" u="1"/>
        <n v="348400" u="1"/>
        <n v="6597600" u="1"/>
        <n v="703800" u="1"/>
        <n v="136200.01" u="1"/>
        <n v="744300.02" u="1"/>
        <n v="975150" u="1"/>
        <n v="2742000" u="1"/>
        <n v="162400.01999999999" u="1"/>
        <n v="161400.01999999999" u="1"/>
        <n v="399900" u="1"/>
        <n v="1500659.97" u="1"/>
        <n v="6467050" u="1"/>
        <n v="229400" u="1"/>
        <n v="2630250" u="1"/>
        <n v="908200" u="1"/>
        <n v="356500" u="1"/>
        <n v="1097150" u="1"/>
        <n v="3282500" u="1"/>
        <n v="1093800" u="1"/>
        <n v="1180800" u="1"/>
        <n v="869300" u="1"/>
        <n v="581510" u="1"/>
        <n v="958850" u="1"/>
        <n v="345400" u="1"/>
        <n v="663879" u="1"/>
        <n v="1347500" u="1"/>
        <n v="2941875" u="1"/>
        <n v="162277" u="1"/>
        <n v="1024800" u="1"/>
        <n v="4265300" u="1"/>
        <n v="1759000" u="1"/>
        <n v="582400" u="1"/>
        <n v="565000" u="1"/>
        <n v="320200" u="1"/>
        <n v="1414000" u="1"/>
        <n v="3225600" u="1"/>
        <n v="198518" u="1"/>
        <n v="2433350" u="1"/>
        <n v="2468255" u="1"/>
        <n v="585199.94999999995" u="1"/>
        <n v="2900800" u="1"/>
        <n v="2234400" u="1"/>
        <n v="1433600" u="1"/>
        <n v="3696000" u="1"/>
        <n v="2830800" u="1"/>
        <n v="2374400" u="1"/>
        <n v="50400" u="1"/>
        <n v="2352000" u="1"/>
        <n v="3102400" u="1"/>
        <n v="263200" u="1"/>
        <n v="1814000" u="1"/>
        <n v="628740" u="1"/>
        <n v="499100" u="1"/>
        <n v="672750" u="1"/>
        <n v="833800" u="1"/>
        <n v="760830" u="1"/>
        <n v="706200" u="1"/>
        <n v="972400" u="1"/>
        <n v="183650" u="1"/>
        <n v="820000" u="1"/>
        <n v="209440" u="1"/>
        <n v="369900" u="1"/>
        <n v="369999.99" u="1"/>
        <n v="1004420" u="1"/>
        <n v="418000" u="1"/>
        <n v="1091800" u="1"/>
        <n v="2370402" u="1"/>
        <n v="1020000" u="1"/>
        <n v="33000" u="1"/>
        <n v="111699.99" u="1"/>
        <n v="1226699.98" u="1"/>
        <n v="2443000" u="1"/>
        <n v="898800" u="1"/>
        <n v="2076150" u="1"/>
        <n v="39200" u="1"/>
        <n v="532550" u="1"/>
        <n v="1409199.99" u="1"/>
        <n v="2537600" u="1"/>
        <n v="123550" u="1"/>
        <n v="1772299.97" u="1"/>
        <n v="2181900" u="1"/>
        <n v="556600" u="1"/>
        <n v="129000" u="1"/>
        <n v="146600" u="1"/>
        <n v="324400" u="1"/>
        <n v="26000" u="1"/>
        <n v="193200" u="1"/>
        <n v="209610" u="1"/>
        <n v="262649.99" u="1"/>
        <n v="154800" u="1"/>
        <n v="367650" u="1"/>
        <n v="836350" u="1"/>
        <n v="333748.8" u="1"/>
        <n v="2738400" u="1"/>
        <n v="4223800" u="1"/>
        <n v="717100" u="1"/>
        <n v="783400" u="1"/>
        <n v="4158000" u="1"/>
        <n v="2938125" u="1"/>
        <n v="6873975" u="1"/>
        <n v="713375" u="1"/>
        <n v="6292825" u="1"/>
        <n v="196000" u="1"/>
        <n v="502500" u="1"/>
        <n v="1302900" u="1"/>
        <n v="4888050" u="1"/>
        <n v="1290850" u="1"/>
        <n v="2655700" u="1"/>
        <n v="2726300" u="1"/>
        <n v="1410050" u="1"/>
        <n v="464800" u="1"/>
        <n v="330000" u="1"/>
        <n v="61600" u="1"/>
        <n v="475560" u="1"/>
        <n v="819600" u="1"/>
        <n v="464000" u="1"/>
        <n v="851200" u="1"/>
        <n v="713600" u="1"/>
        <n v="643200" u="1"/>
        <n v="7592100" u="1"/>
        <n v="7166600" u="1"/>
        <n v="381700" u="1"/>
        <n v="6577300" u="1"/>
        <n v="310300" u="1"/>
        <n v="9833900" u="1"/>
        <n v="125900" u="1"/>
        <n v="384720" u="1"/>
        <n v="80400" u="1"/>
        <n v="47900" u="1"/>
        <n v="130000" u="1"/>
        <n v="455784" u="1"/>
        <n v="352800" u="1"/>
        <n v="208380" u="1"/>
        <n v="432400" u="1"/>
        <n v="153000" u="1"/>
        <n v="199600" u="1"/>
        <n v="43340" u="1"/>
        <n v="44300" u="1"/>
        <n v="32200" u="1"/>
        <n v="1245182" u="1"/>
        <n v="1946000" u="1"/>
        <n v="1026700" u="1"/>
        <n v="1333800" u="1"/>
        <n v="1061400" u="1"/>
        <n v="409700" u="1"/>
        <n v="1921800" u="1"/>
        <n v="629500" u="1"/>
        <n v="188000" u="1"/>
        <n v="206700" u="1"/>
        <n v="243000" u="1"/>
        <n v="413600" u="1"/>
        <n v="114000" u="1"/>
        <n v="122200" u="1"/>
        <n v="499950" u="1"/>
        <n v="2929500" u="1"/>
        <n v="2840250" u="1"/>
        <n v="3859275" u="1"/>
        <n v="2580900" u="1"/>
        <n v="3421950" u="1"/>
        <n v="4796925" u="1"/>
        <n v="3460940" u="1"/>
        <n v="9955000" u="1"/>
        <n v="3402000" u="1"/>
        <n v="1624000" u="1"/>
        <n v="1750000" u="1"/>
        <n v="190349.98" u="1"/>
        <n v="209999.95" u="1"/>
        <n v="161550" u="1"/>
        <n v="8352" u="1"/>
        <n v="112600" u="1"/>
        <n v="14400" u="1"/>
        <n v="15579000" u="1"/>
        <n v="525000" u="1"/>
        <n v="393375" u="1"/>
        <n v="325000" u="1"/>
        <n v="1059665" u="1"/>
        <n v="3318300" u="1"/>
        <n v="1075050" u="1"/>
        <n v="1416700" u="1"/>
        <n v="1154750" u="1"/>
        <n v="2657168" u="1"/>
        <n v="4313200" u="1"/>
        <n v="5970850" u="1"/>
        <n v="1898100" u="1"/>
        <n v="2859200" u="1"/>
        <n v="507449.97" u="1"/>
        <n v="638249.98" u="1"/>
        <n v="272500" u="1"/>
        <n v="322200" u="1"/>
        <n v="3304800" u="1"/>
        <n v="1635400" u="1"/>
        <n v="5510000" u="1"/>
        <n v="4734200" u="1"/>
        <n v="1982400" u="1"/>
        <n v="4525400" u="1"/>
        <n v="6395200" u="1"/>
        <n v="6793717" u="1"/>
        <n v="6691692" u="1"/>
        <n v="4296600" u="1"/>
        <n v="6308333.6399999997" u="1"/>
        <n v="2559475" u="1"/>
        <n v="2423700" u="1"/>
        <n v="738221" u="1"/>
        <n v="8160040" u="1"/>
        <n v="7054400" u="1"/>
        <n v="9907300" u="1"/>
        <n v="882700" u="1"/>
        <n v="846300" u="1"/>
        <n v="2407600" u="1"/>
        <n v="446985" u="1"/>
        <n v="5053250" u="1"/>
        <n v="574750" u="1"/>
        <n v="1149500" u="1"/>
        <n v="805600" u="1"/>
        <n v="676400" u="1"/>
        <n v="995600" u="1"/>
        <n v="511525" u="1"/>
        <n v="440300" u="1"/>
        <n v="1241350" u="1"/>
        <n v="145250" u="1"/>
        <n v="779350" u="1"/>
        <n v="1432200" u="1"/>
        <n v="339150" u="1"/>
        <n v="1185000" u="1"/>
        <n v="3505000" u="1"/>
        <n v="4315000" u="1"/>
        <n v="623200" u="1"/>
        <n v="2053200" u="1"/>
        <n v="5284800" u="1"/>
        <n v="1045400" u="1"/>
        <n v="44000" u="1"/>
        <n v="1165840" u="1"/>
        <n v="357700.02" u="1"/>
        <n v="484400" u="1"/>
        <n v="302440" u="1"/>
        <n v="1171800" u="1"/>
        <n v="1105808" u="1"/>
        <n v="320100" u="1"/>
        <n v="192140" u="1"/>
        <n v="166200" u="1"/>
        <n v="498580" u="1"/>
        <n v="1077900" u="1"/>
        <n v="1190000" u="1"/>
        <n v="563200" u="1"/>
        <n v="514800" u="1"/>
        <n v="864600" u="1"/>
        <n v="206800" u="1"/>
        <n v="778800" u="1"/>
        <n v="167200" u="1"/>
        <n v="6900" u="1"/>
        <n v="1300000" u="1"/>
        <n v="996200" u="1"/>
        <n v="2375100" u="1"/>
        <n v="5642700" u="1"/>
        <n v="161500" u="1"/>
        <n v="705299.99" u="1"/>
        <n v="383100" u="1"/>
        <n v="349600" u="1"/>
        <n v="1718400" u="1"/>
        <n v="81300" u="1"/>
        <n v="5306800" u="1"/>
        <n v="169750" u="1"/>
        <n v="983500" u="1"/>
        <n v="1004000" u="1"/>
        <n v="272799.99" u="1"/>
        <n v="129199.99" u="1"/>
        <n v="361100" u="1"/>
        <n v="199199.99" u="1"/>
        <n v="5864100" u="1"/>
        <n v="198999.99" u="1"/>
        <n v="258500" u="1"/>
        <n v="644800" u="1"/>
        <n v="981600.01" u="1"/>
        <n v="3182500" u="1"/>
        <n v="485300" u="1"/>
        <n v="596000" u="1"/>
        <n v="1589000" u="1"/>
        <n v="6562800" u="1"/>
        <n v="335200" u="1"/>
        <n v="124500" u="1"/>
        <n v="77900" u="1"/>
        <n v="531300" u="1"/>
        <n v="949200" u="1"/>
        <n v="4464100" u="1"/>
        <n v="443700" u="1"/>
        <n v="202950.01" u="1"/>
        <n v="1049400" u="1"/>
        <n v="3876000" u="1"/>
        <n v="1457999.97" u="1"/>
        <n v="182800" u="1"/>
        <n v="258900" u="1"/>
        <n v="841800" u="1"/>
        <n v="3018720" u="1"/>
        <n v="265350" u="1"/>
        <n v="558550" u="1"/>
        <n v="3634200" u="1"/>
        <n v="156100" u="1"/>
        <n v="209300" u="1"/>
        <n v="350400" u="1"/>
        <n v="1161300" u="1"/>
        <n v="1324400" u="1"/>
        <n v="1551900" u="1"/>
        <n v="1398800" u="1"/>
        <n v="1937400" u="1"/>
        <n v="657350" u="1"/>
        <n v="1823900" u="1"/>
        <n v="3952250" u="1"/>
        <n v="1535150" u="1"/>
        <n v="1435950" u="1"/>
        <n v="561150" u="1"/>
        <n v="266500" u="1"/>
        <n v="521300" u="1"/>
        <n v="91000" u="1"/>
        <n v="404000" u="1"/>
        <n v="1442500" u="1"/>
        <n v="1228636" u="1"/>
        <n v="834400" u="1"/>
        <n v="1128300" u="1"/>
        <n v="646800" u="1"/>
        <n v="1171100" u="1"/>
        <n v="3896000" u="1"/>
        <n v="966000" u="1"/>
        <n v="1230000" u="1"/>
        <n v="736750" u="1"/>
        <n v="1142500" u="1"/>
        <n v="398818" u="1"/>
        <n v="5258350" u="1"/>
        <n v="1639255" u="1"/>
        <n v="2623498" u="1"/>
        <n v="5094000" u="1"/>
        <n v="156650" u="1"/>
        <n v="1927600" u="1"/>
        <n v="304000" u="1"/>
        <n v="6328350" u="1"/>
        <n v="4028250" u="1"/>
        <n v="2571500" u="1"/>
        <n v="286000" u="1"/>
        <n v="-27000" u="1"/>
        <n v="896899.99" u="1"/>
        <n v="581400" u="1"/>
        <n v="1028600" u="1"/>
        <n v="790400" u="1"/>
        <n v="606000" u="1"/>
        <n v="530400" u="1"/>
        <n v="1140599.98" u="1"/>
        <n v="261800" u="1"/>
        <n v="822450" u="1"/>
        <n v="702000" u="1"/>
        <n v="1976700" u="1"/>
        <n v="3295950" u="1"/>
        <n v="2739000" u="1"/>
        <n v="1271000" u="1"/>
        <n v="623500" u="1"/>
        <n v="134100" u="1"/>
        <n v="590950" u="1"/>
        <n v="1806300" u="1"/>
        <n v="533599.96" u="1"/>
        <n v="440350" u="1"/>
        <n v="276049.99" u="1"/>
        <n v="484199.97" u="1"/>
        <n v="490800.01" u="1"/>
        <n v="775025" u="1"/>
        <n v="140000" u="1"/>
        <n v="56000" u="1"/>
        <n v="1473685" u="1"/>
        <n v="499715" u="1"/>
        <n v="736744" u="1"/>
        <n v="28000000" u="1"/>
        <n v="2346842" u="1"/>
        <n v="6700000" u="1"/>
        <n v="268400" u="1"/>
        <n v="70000" u="1"/>
        <n v="2936600" u="1"/>
        <n v="1519600" u="1"/>
        <n v="594500" u="1"/>
        <n v="583800" u="1"/>
        <n v="265200" u="1"/>
        <n v="6960000" u="1"/>
        <n v="1058500" u="1"/>
        <n v="459400" u="1"/>
        <n v="229500" u="1"/>
        <n v="1332620" u="1"/>
        <n v="137600" u="1"/>
        <n v="130335" u="1"/>
        <n v="906650" u="1"/>
        <n v="346850" u="1"/>
        <n v="181300" u="1"/>
        <n v="1692400" u="1"/>
        <n v="141500" u="1"/>
        <n v="726950" u="1"/>
        <n v="968300" u="1"/>
        <n v="2957750" u="1"/>
        <n v="9270" u="1"/>
        <n v="7524000" u="1"/>
        <n v="9261100" u="1"/>
        <n v="1357100" u="1"/>
        <n v="296700" u="1"/>
        <n v="3250100" u="1"/>
        <n v="750000" u="1"/>
        <n v="269900" u="1"/>
        <n v="158000" u="1"/>
        <n v="685400" u="1"/>
        <n v="298700" u="1"/>
        <n v="1356500" u="1"/>
        <n v="4291500" u="1"/>
        <n v="232950" u="1"/>
        <n v="56500" u="1"/>
        <n v="393800" u="1"/>
        <n v="85420" u="1"/>
        <n v="5076250" u="1"/>
        <n v="1469850" u="1"/>
        <n v="669250" u="1"/>
        <n v="1363150" u="1"/>
        <n v="1650300" u="1"/>
        <n v="5366100" u="1"/>
        <n v="194900" u="1"/>
        <n v="431098" u="1"/>
        <n v="1198800" u="1"/>
        <n v="1463800" u="1"/>
        <n v="262200" u="1"/>
        <n v="210100" u="1"/>
        <n v="2593000" u="1"/>
        <n v="800000" u="1"/>
        <n v="1316300" u="1"/>
        <n v="5095000" u="1"/>
        <n v="383500" u="1"/>
        <n v="694600" u="1"/>
        <n v="230650" u="1"/>
        <n v="525100" u="1"/>
        <n v="4087050" u="1"/>
        <n v="2338200" u="1"/>
        <n v="1262100" u="1"/>
        <n v="2550150" u="1"/>
        <n v="1729800" u="1"/>
        <n v="1597920" u="1"/>
        <n v="2058000" u="1"/>
        <n v="804000" u="1"/>
        <n v="3889620" u="1"/>
        <n v="117900" u="1"/>
        <n v="331800" u="1"/>
        <n v="5508000" u="1"/>
        <n v="1739200" u="1"/>
        <n v="3817500" u="1"/>
        <n v="253000" u="1"/>
        <n v="184900" u="1"/>
        <n v="176800" u="1"/>
        <n v="515750" u="1"/>
        <n v="1313650" u="1"/>
        <n v="1389400" u="1"/>
        <n v="714400" u="1"/>
        <n v="2610800" u="1"/>
        <n v="374100" u="1"/>
        <n v="371200" u="1"/>
        <n v="669000" u="1"/>
        <n v="340200" u="1"/>
        <n v="2773575" u="1"/>
        <n v="310500" u="1"/>
        <n v="327800" u="1"/>
        <n v="1280000" u="1"/>
        <n v="4076000" u="1"/>
        <n v="7567500" u="1"/>
        <n v="63318" u="1"/>
        <n v="239800" u="1"/>
        <n v="141200" u="1"/>
        <n v="148150" u="1"/>
        <n v="887000" u="1"/>
        <n v="76000" u="1"/>
        <n v="1175000" u="1"/>
        <n v="5295500" u="1"/>
        <n v="6423000" u="1"/>
        <n v="4578100" u="1"/>
        <n v="4270500" u="1"/>
        <n v="55200" u="1"/>
        <n v="191572" u="1"/>
        <n v="182400" u="1"/>
        <n v="1007650" u="1"/>
        <n v="3000" u="1"/>
        <n v="960868" u="1"/>
        <n v="2399500" u="1"/>
        <n v="719900" u="1"/>
        <n v="2388150" u="1"/>
        <n v="5250000" u="1"/>
        <n v="719350" u="1"/>
        <n v="294800" u="1"/>
        <n v="397300" u="1"/>
        <n v="197220" u="1"/>
        <n v="1733300" u="1"/>
        <n v="1198750" u="1"/>
        <n v="9030000" u="1"/>
        <n v="349800" u="1"/>
        <n v="89000" u="1"/>
        <n v="840500" u="1"/>
        <n v="384100" u="1"/>
        <n v="4206300" u="1"/>
        <n v="26200" u="1"/>
        <n v="313950" u="1"/>
        <n v="1076775" u="1"/>
        <n v="832550" u="1"/>
        <n v="495350" u="1"/>
        <n v="994500" u="1"/>
        <n v="569750" u="1"/>
        <n v="451475" u="1"/>
        <n v="204400" u="1"/>
        <n v="7569000" u="1"/>
        <n v="555300" u="1"/>
        <n v="351150" u="1"/>
        <n v="166150" u="1"/>
        <n v="6003000" u="1"/>
        <n v="392900" u="1"/>
        <n v="1282350" u="1"/>
        <n v="178450" u="1"/>
        <n v="79550" u="1"/>
        <n v="98900" u="1"/>
        <n v="394400" u="1"/>
        <n v="1143850" u="1"/>
        <n v="743050" u="1"/>
        <n v="720000" u="1"/>
        <n v="519650" u="1"/>
        <n v="997800" u="1"/>
        <n v="4476000" u="1"/>
        <n v="1140700" u="1"/>
        <n v="239650" u="1"/>
        <n v="187850" u="1"/>
        <n v="296080" u="1"/>
        <n v="2978100" u="1"/>
        <n v="212800" u="1"/>
        <n v="705300" u="1"/>
        <n v="1319432" u="1"/>
        <n v="1767600" u="1"/>
        <n v="378100" u="1"/>
        <n v="661100" u="1"/>
        <n v="323840" u="1"/>
        <n v="3379950" u="1"/>
        <n v="330650" u="1"/>
        <n v="718500" u="1"/>
        <n v="668450" u="1"/>
        <n v="306200" u="1"/>
        <n v="2706350" u="1"/>
        <n v="1544600" u="1"/>
        <n v="2341475" u="1"/>
        <n v="257400" u="1"/>
        <n v="1276300" u="1"/>
        <n v="2176900" u="1"/>
        <n v="7074500" u="1"/>
        <n v="535615" u="1"/>
        <n v="3575000" u="1"/>
        <n v="894625" u="1"/>
        <n v="188400" u="1"/>
        <n v="400" u="1"/>
        <n v="551000" u="1"/>
        <n v="953800" u="1"/>
        <n v="17300" u="1"/>
        <n v="448000" u="1"/>
        <n v="261900" u="1"/>
        <n v="111700" u="1"/>
        <n v="1226700" u="1"/>
        <n v="177000" u="1"/>
        <n v="736600" u="1"/>
        <n v="12713010" u="1"/>
        <n v="13831560" u="1"/>
        <n v="2945600" u="1"/>
        <n v="304600" u="1"/>
        <n v="160000" u="1"/>
        <n v="352450" u="1"/>
        <n v="3020400" u="1"/>
        <n v="2639000" u="1"/>
        <n v="130500" u="1"/>
        <n v="10305350" u="1"/>
        <n v="3738850" u="1"/>
        <n v="755500" u="1"/>
        <n v="1057800" u="1"/>
        <n v="3646000" u="1"/>
        <n v="1374500" u="1"/>
        <n v="325600" u="1"/>
        <n v="129200" u="1"/>
        <n v="199200" u="1"/>
        <n v="199000" u="1"/>
        <n v="4053300" u="1"/>
        <n v="333749" u="1"/>
        <n v="4860" u="1"/>
        <n v="22900" u="1"/>
        <n v="20960" u="1"/>
        <n v="2013600" u="1"/>
        <n v="896900" u="1"/>
        <n v="540000" u="1"/>
        <n v="269100" u="1"/>
        <n v="1013550" u="1"/>
        <n v="2819850" u="1"/>
        <n v="204600" u="1"/>
        <n v="510600" u="1"/>
        <n v="297850" u="1"/>
        <n v="758400" u="1"/>
        <n v="637500" u="1"/>
        <n v="66500" u="1"/>
        <n v="472400" u="1"/>
        <n v="368000" u="1"/>
        <n v="322914" u="1"/>
        <n v="16381440" u="1"/>
        <n v="400000" u="1"/>
        <n v="319100" u="1"/>
        <n v="14080" u="1"/>
        <n v="2227000" u="1"/>
        <n v="424350" u="1"/>
        <n v="1806450" u="1"/>
        <n v="932900" u="1"/>
        <n v="959750" u="1"/>
        <n v="164000" u="1"/>
        <n v="595200" u="1"/>
        <n v="80000" u="1"/>
        <n v="327599.99" u="1"/>
        <n v="210200" u="1"/>
        <n v="504600" u="1"/>
        <n v="113000" u="1"/>
        <n v="2585800" u="1"/>
        <n v="948799.99" u="1"/>
        <n v="82700" u="1"/>
        <n v="1185350" u="1"/>
        <n v="1844599.99" u="1"/>
        <n v="3739000" u="1"/>
        <n v="1374999.99" u="1"/>
        <n v="303950" u="1"/>
        <n v="187999.99" u="1"/>
        <n v="908500" u="1"/>
        <n v="1494800" u="1"/>
        <n v="508000" u="1"/>
        <n v="1509050" u="1"/>
        <n v="142900" u="1"/>
        <n v="263900" u="1"/>
        <n v="3604800" u="1"/>
        <n v="496800" u="1"/>
        <n v="384600" u="1"/>
        <n v="1273100" u="1"/>
        <n v="271300" u="1"/>
        <n v="3187600" u="1"/>
        <n v="1458420" u="1"/>
        <n v="2725100" u="1"/>
        <n v="532500" u="1"/>
        <n v="31450" u="1"/>
        <n v="487200" u="1"/>
        <n v="806000" u="1"/>
        <n v="3813000" u="1"/>
        <n v="1065000" u="1"/>
        <n v="240200" u="1"/>
        <n v="4285750" u="1"/>
        <n v="185400" u="1"/>
        <n v="1408099.99" u="1"/>
        <n v="152522" u="1"/>
        <n v="424150" u="1"/>
        <n v="1420000" u="1"/>
        <n v="4865400" u="1"/>
        <n v="74211.98" u="1"/>
        <n v="2563500" u="1"/>
        <n v="435000" u="1"/>
        <n v="170847.99" u="1"/>
        <n v="1233850" u="1"/>
        <n v="3940600" u="1"/>
        <n v="1258600" u="1"/>
        <n v="276000" u="1"/>
        <n v="1824399.97" u="1"/>
        <n v="1052300" u="1"/>
        <n v="154500" u="1"/>
        <n v="4618200" u="1"/>
        <n v="56499.99" u="1"/>
        <n v="57999.97" u="1"/>
        <n v="1650300.02" u="1"/>
        <n v="525099.99" u="1"/>
        <n v="1729799.97" u="1"/>
        <n v="117899.99" u="1"/>
        <n v="668999.99" u="1"/>
        <n v="148149.99" u="1"/>
        <n v="1174999.99" u="1"/>
        <n v="1198749.99" u="1"/>
        <n v="166149.99" u="1"/>
        <n v="458300" u="1"/>
        <n v="93100" u="1"/>
        <n v="600" u="1"/>
        <n v="2809550" u="1"/>
        <n v="2633800" u="1"/>
        <n v="1217000" u="1"/>
        <n v="211200" u="1"/>
        <n v="1003900" u="1"/>
        <n v="340399.99" u="1"/>
        <n v="173499.99" u="1"/>
        <n v="190500" u="1"/>
        <n v="459324" u="1"/>
        <n v="389820" u="1"/>
        <n v="316500" u="1"/>
        <n v="936099.98" u="1"/>
        <n v="459800" u="1"/>
        <n v="723650" u="1"/>
        <n v="1372800" u="1"/>
        <n v="1029600" u="1"/>
        <n v="2172000" u="1"/>
        <n v="3407480" u="1"/>
        <n v="2542400" u="1"/>
        <n v="2764250" u="1"/>
        <n v="2487050" u="1"/>
        <n v="422800" u="1"/>
        <n v="700000" u="1"/>
        <n v="601285" u="1"/>
        <n v="486400" u="1"/>
        <n v="190000" u="1"/>
        <n v="249300" u="1"/>
        <n v="6325000" u="1"/>
        <n v="373000" u="1"/>
        <n v="665000" u="1"/>
        <n v="379700" u="1"/>
        <n v="793428" u="1"/>
        <n v="1109550" u="1"/>
        <n v="1272600" u="1"/>
        <n v="1780800" u="1"/>
        <n v="2089800" u="1"/>
        <n v="2835600" u="1"/>
        <n v="2435700" u="1"/>
        <n v="3208000" u="1"/>
        <n v="6350400" u="1"/>
        <n v="5346600" u="1"/>
        <n v="4731300" u="1"/>
        <n v="2360250" u="1"/>
        <n v="557025" u="1"/>
        <n v="1106000" u="1"/>
        <n v="2616000" u="1"/>
        <n v="3826400" u="1"/>
        <n v="5515800" u="1"/>
        <n v="2026950" u="1"/>
        <n v="1668800" u="1"/>
        <n v="1173900" u="1"/>
        <n v="3978298" u="1"/>
        <n v="4423150" u="1"/>
        <n v="4029650" u="1"/>
        <n v="255299.99" u="1"/>
        <n v="6780372" u="1"/>
        <n v="415600" u="1"/>
        <n v="425200" u="1"/>
        <n v="334800" u="1"/>
        <n v="358000" u="1"/>
        <n v="968000" u="1"/>
        <n v="4816060" u="1"/>
        <n v="28500" u="1"/>
        <n v="2905659" u="1"/>
        <n v="256897.5" u="1"/>
        <n v="245575" u="1"/>
        <n v="1974600" u="1"/>
        <n v="754670" u="1"/>
        <n v="526700" u="1"/>
        <n v="947700" u="1"/>
        <n v="936350" u="1"/>
        <n v="648900" u="1"/>
        <n v="476000" u="1"/>
        <n v="2380100" u="1"/>
        <n v="756000" u="1"/>
        <n v="1141000" u="1"/>
        <n v="1037750" u="1"/>
        <n v="792000" u="1"/>
        <n v="1124900" u="1"/>
        <n v="2512200" u="1"/>
        <n v="4175500" u="1"/>
        <n v="1913300" u="1"/>
        <n v="577000" u="1"/>
        <n v="2366725" u="1"/>
        <n v="4982525" u="1"/>
        <n v="6750650" u="1"/>
        <n v="8919550" u="1"/>
        <n v="446200" u="1"/>
        <n v="2964400" u="1"/>
        <n v="2849400" u="1"/>
        <n v="149100" u="1"/>
        <n v="1488900" u="1"/>
        <n v="718800" u="1"/>
        <n v="3864650" u="1"/>
        <n v="1999360" u="1"/>
        <n v="1078400" u="1"/>
        <n v="878699.99" u="1"/>
        <n v="349350" u="1"/>
        <n v="730400" u="1"/>
        <n v="1133899.98" u="1"/>
        <n v="390150" u="1"/>
        <n v="765820" u="1"/>
        <n v="740999.99" u="1"/>
        <n v="340000" u="1"/>
        <n v="714240" u="1"/>
        <n v="3217225" u="1"/>
        <n v="137599.99" u="1"/>
        <n v="906649.99" u="1"/>
        <n v="726949.98" u="1"/>
        <n v="232949.97" u="1"/>
        <n v="669250.03" u="1"/>
        <n v="1599000" u="1"/>
        <n v="1822500" u="1"/>
        <n v="1091400" u="1"/>
        <n v="273800" u="1"/>
        <n v="493360" u="1"/>
        <n v="347200" u="1"/>
        <n v="237825" u="1"/>
        <n v="784300" u="1"/>
        <n v="533400" u="1"/>
        <n v="601200" u="1"/>
        <n v="151700" u="1"/>
        <n v="733450.02" u="1"/>
        <n v="250800" u="1"/>
        <n v="567400" u="1"/>
        <n v="1600000" u="1"/>
        <n v="26400" u="1"/>
        <n v="5294600" u="1"/>
        <n v="1491300.01" u="1"/>
        <n v="141300" u="1"/>
        <n v="2544000" u="1"/>
        <n v="786700" u="1"/>
        <n v="192000" u="1"/>
        <n v="1223600" u="1"/>
        <n v="361500" u="1"/>
        <n v="434400" u="1"/>
        <n v="201549.98" u="1"/>
        <n v="925000" u="1"/>
        <n v="591600" u="1"/>
        <n v="1212020.02" u="1"/>
        <n v="4217500" u="1"/>
        <n v="2727850" u="1"/>
        <n v="1137500" u="1"/>
        <n v="58799.99" u="1"/>
        <n v="731400" u="1"/>
        <n v="5710300" u="1"/>
        <n v="234600" u="1"/>
        <n v="306000" u="1"/>
        <n v="1685000" u="1"/>
        <n v="925750" u="1"/>
        <n v="1120350" u="1"/>
        <n v="793750" u="1"/>
        <n v="507150" u="1"/>
        <n v="5690275" u="1"/>
        <n v="827860" u="1"/>
        <n v="640300" u="1"/>
        <n v="311200" u="1"/>
        <n v="291600" u="1"/>
        <n v="547200" u="1"/>
        <n v="554400" u="1"/>
        <n v="1182000" u="1"/>
        <n v="1068000" u="1"/>
        <n v="2365600" u="1"/>
        <n v="266800" u="1"/>
        <n v="231000" u="1"/>
        <n v="681055" u="1"/>
        <n v="213150" u="1"/>
        <n v="105600" u="1"/>
        <n v="2149450" u="1"/>
        <n v="5142430" u="1"/>
        <n v="5734900" u="1"/>
        <n v="794950" u="1"/>
        <n v="9571055" u="1"/>
        <n v="1316230" u="1"/>
        <n v="939340" u="1"/>
        <n v="509960" u="1"/>
        <n v="297800" u="1"/>
        <n v="437900" u="1"/>
        <n v="262400" u="1"/>
        <n v="144800" u="1"/>
        <n v="225559" u="1"/>
        <n v="14218" u="1"/>
        <n v="1331600" u="1"/>
        <n v="2984700" u="1"/>
        <n v="232628" u="1"/>
        <n v="1489249.96" u="1"/>
        <n v="489750" u="1"/>
        <n v="198499.99" u="1"/>
        <n v="216600" u="1"/>
        <n v="1082000" u="1"/>
        <n v="725500" u="1"/>
        <n v="85862" u="1"/>
        <n v="3754800" u="1"/>
        <n v="2766400" u="1"/>
        <n v="499999.98" u="1"/>
        <n v="464700" u="1"/>
        <n v="4814750" u="1"/>
        <n v="31984" u="1"/>
        <n v="553149.99" u="1"/>
        <n v="289600" u="1"/>
        <n v="286400" u="1"/>
        <n v="297600" u="1"/>
        <n v="291200" u="1"/>
        <n v="505000" u="1"/>
        <n v="2261500" u="1"/>
        <n v="1179300" u="1"/>
        <n v="1581800" u="1"/>
        <n v="1094350" u="1"/>
        <n v="1205500" u="1"/>
        <n v="890800" u="1"/>
        <n v="1829550" u="1"/>
        <n v="575300" u="1"/>
        <n v="2252650" u="1"/>
        <n v="1234800" u="1"/>
        <n v="900950" u="1"/>
        <n v="2045100" u="1"/>
        <n v="1701450" u="1"/>
        <n v="3710000" u="1"/>
        <n v="341550" u="1"/>
        <n v="243800" u="1"/>
        <n v="341000" u="1"/>
        <n v="826000" u="1"/>
        <n v="465960" u="1"/>
        <n v="473600" u="1"/>
        <n v="77550" u="1"/>
        <n v="1402682" u="1"/>
        <n v="1039700" u="1"/>
        <n v="675600" u="1"/>
        <n v="370300" u="1"/>
        <n v="11735500" u="1"/>
        <n v="374000" u="1"/>
        <n v="1125650" u="1"/>
        <n v="100100" u="1"/>
        <n v="156900" u="1"/>
        <n v="289800" u="1"/>
        <n v="280600" u="1"/>
        <n v="119800" u="1"/>
        <n v="128849.99" u="1"/>
        <n v="151140" u="1"/>
        <n v="477040" u="1"/>
        <n v="2002000" u="1"/>
        <n v="1257100" u="1"/>
        <n v="1742650" u="1"/>
        <n v="551850" u="1"/>
        <n v="1288750" u="1"/>
        <n v="730220" u="1"/>
        <n v="14065" u="1"/>
        <n v="15654000" u="1"/>
        <n v="12000000" u="1"/>
        <n v="16000000" u="1"/>
        <n v="768000" u="1"/>
        <n v="350000" u="1"/>
        <n v="1101400" u="1"/>
        <n v="960000" u="1"/>
        <n v="1500000" u="1"/>
        <n v="1176000" u="1"/>
        <n v="1392000" u="1"/>
        <n v="1608000" u="1"/>
        <n v="425000" u="1"/>
        <n v="1824000" u="1"/>
        <n v="576000" u="1"/>
        <n v="2040000" u="1"/>
        <n v="450000" u="1"/>
        <n v="2256000" u="1"/>
        <n v="1181921" u="1"/>
        <n v="1374200" u="1"/>
        <n v="1782500" u="1"/>
        <n v="1498200" u="1"/>
        <n v="626450" u="1"/>
        <n v="4234400" u="1"/>
        <n v="1960800" u="1"/>
        <n v="794423" u="1"/>
        <n v="319500" u="1"/>
        <n v="5038400" u="1"/>
        <n v="4308400" u="1"/>
        <n v="2062000" u="1"/>
        <n v="3297600" u="1"/>
        <n v="5001925" u="1"/>
        <n v="4556050" u="1"/>
        <n v="345800" u="1"/>
        <n v="674080" u="1"/>
        <n v="4524800" u="1"/>
        <n v="3804200" u="1"/>
        <n v="3177200" u="1"/>
        <n v="1742715" u="1"/>
        <n v="3404000" u="1"/>
        <n v="4062800" u="1"/>
        <n v="6576440" u="1"/>
        <n v="765000" u="1"/>
        <n v="2787000" u="1"/>
        <n v="5853500" u="1"/>
        <n v="180659" u="1"/>
        <n v="5325000" u="1"/>
        <n v="6150000" u="1"/>
        <n v="6250000" u="1"/>
        <n v="1886900" u="1"/>
        <n v="2559160" u="1"/>
        <n v="15409000" u="1"/>
        <n v="10136100" u="1"/>
        <n v="906400" u="1"/>
        <n v="2164400" u="1"/>
        <n v="2325860" u="1"/>
        <n v="849300" u="1"/>
        <n v="400900" u="1"/>
        <n v="1076950" u="1"/>
        <n v="350799.99" u="1"/>
        <n v="2970000" u="1"/>
        <n v="41000" u="1"/>
        <n v="40860" u="1"/>
        <n v="112750" u="1"/>
        <n v="2196575" u="1"/>
        <n v="741000" u="1"/>
        <n v="728000" u="1"/>
        <n v="434700" u="1"/>
        <n v="575000" u="1"/>
        <n v="928050" u="1"/>
        <n v="1299400" u="1"/>
        <n v="1165000" u="1"/>
        <n v="762700" u="1"/>
        <n v="855500" u="1"/>
        <n v="1309800" u="1"/>
        <n v="2930200" u="1"/>
        <n v="749250" u="1"/>
        <n v="888750" u="1"/>
        <n v="7802200" u="1"/>
        <n v="7578250" u="1"/>
        <n v="4660000" u="1"/>
        <n v="4135000" u="1"/>
        <n v="1580000" u="1"/>
        <n v="4087000" u="1"/>
        <n v="6170000" u="1"/>
        <n v="2172970" u="1"/>
        <n v="2024290" u="1"/>
        <n v="1226020" u="1"/>
        <n v="1553800" u="1"/>
        <n v="3797100" u="1"/>
        <n v="2709750" u="1"/>
        <n v="3792100" u="1"/>
        <n v="737600" u="1"/>
        <n v="197600" u="1"/>
        <n v="267080" u="1"/>
        <n v="7668000" u="1"/>
        <n v="4507200" u="1"/>
        <n v="4130400" u="1"/>
        <n v="15868620" u="1"/>
        <n v="639399.96" u="1"/>
        <n v="218400" u="1"/>
        <n v="946400" u="1"/>
        <n v="968800" u="1"/>
        <n v="192700" u="1"/>
        <n v="225050" u="1"/>
        <n v="129720" u="1"/>
        <n v="1136050" u="1"/>
        <n v="949730" u="1"/>
        <n v="501600" u="1"/>
        <n v="431200" u="1"/>
        <n v="1770600" u="1"/>
        <n v="50" u="1"/>
        <n v="136800" u="1"/>
        <n v="2278750" u="1"/>
        <n v="261359.99" u="1"/>
        <n v="55799.99" u="1"/>
        <n v="2409175" u="1"/>
        <n v="916399.98" u="1"/>
        <n v="155500" u="1"/>
        <n v="2669275" u="1"/>
        <n v="130800.01" u="1"/>
        <n v="1446200" u="1"/>
        <n v="299400" u="1"/>
        <n v="4489000" u="1"/>
        <n v="1252900" u="1"/>
        <n v="12384" u="1"/>
        <n v="1595000" u="1"/>
        <n v="239200" u="1"/>
        <n v="118900" u="1"/>
        <n v="5655900" u="1"/>
        <n v="493000" u="1"/>
        <n v="1419100" u="1"/>
        <n v="284450" u="1"/>
        <n v="1449475" u="1"/>
        <n v="710500" u="1"/>
        <n v="754000" u="1"/>
        <n v="732360" u="1"/>
        <n v="1314875" u="1"/>
        <n v="914550" u="1"/>
        <n v="1727250" u="1"/>
        <n v="1027950" u="1"/>
        <n v="3028500" u="1"/>
        <n v="6193500" u="1"/>
        <n v="500650" u="1"/>
        <n v="1306350" u="1"/>
        <n v="271700" u="1"/>
        <n v="1133500" u="1"/>
        <n v="1241700" u="1"/>
        <n v="372200" u="1"/>
        <n v="244720" u="1"/>
        <n v="1260" u="1"/>
        <n v="1445800" u="1"/>
        <n v="1437100" u="1"/>
        <n v="1476800" u="1"/>
        <n v="1320000" u="1"/>
        <n v="103900" u="1"/>
        <n v="1152900" u="1"/>
        <n v="1132750" u="1"/>
        <n v="155650" u="1"/>
        <n v="172150" u="1"/>
        <n v="292000" u="1"/>
        <n v="215600" u="1"/>
        <n v="1037800" u="1"/>
        <n v="283200" u="1"/>
        <n v="292800" u="1"/>
        <n v="323200" u="1"/>
        <n v="288000" u="1"/>
        <n v="313600" u="1"/>
        <n v="324800" u="1"/>
        <n v="616200" u="1"/>
        <n v="627500" u="1"/>
        <n v="722500" u="1"/>
        <n v="625000" u="1"/>
        <n v="338800" u="1"/>
        <n v="858200" u="1"/>
        <n v="426340" u="1"/>
        <n v="636740" u="1"/>
        <n v="61500" u="1"/>
        <n v="85280" u="1"/>
        <n v="1065800" u="1"/>
        <n v="2192520" u="1"/>
        <n v="1606410" u="1"/>
        <n v="1537180" u="1"/>
        <n v="1609660" u="1"/>
        <n v="62400" u="1"/>
        <n v="2403920" u="1"/>
        <n v="2869000" u="1"/>
        <n v="2600650" u="1"/>
        <n v="6892500" u="1"/>
        <n v="6425000" u="1"/>
        <n v="5959000" u="1"/>
        <n v="16316640" u="1"/>
        <n v="22750000" u="1"/>
        <n v="15904000" u="1"/>
        <n v="226087" u="1"/>
        <n v="2717150" u="1"/>
        <n v="498350" u="1"/>
        <n v="4463400" u="1"/>
        <n v="5304400" u="1"/>
        <n v="1015400" u="1"/>
        <n v="1568300" u="1"/>
        <n v="2195800" u="1"/>
        <n v="3917600" u="1"/>
        <n v="9400150" u="1"/>
        <n v="132220" u="1"/>
        <n v="101499.95" u="1"/>
        <n v="601899.98" u="1"/>
        <n v="1187680" u="1"/>
        <n v="1153280" u="1"/>
        <n v="510340" u="1"/>
        <n v="754800" u="1"/>
        <n v="350200" u="1"/>
        <n v="4381500" u="1"/>
        <n v="273700" u="1"/>
        <n v="1142100" u="1"/>
        <n v="1312200" u="1"/>
        <n v="2376245" u="1"/>
        <n v="1174500" u="1"/>
        <n v="3433600" u="1"/>
        <n v="1561400" u="1"/>
        <n v="3415100" u="1"/>
        <n v="4143750" u="1"/>
        <n v="1523200" u="1"/>
        <n v="1308200" u="1"/>
        <n v="1104580" u="1"/>
        <n v="1418020" u="1"/>
        <n v="6621100" u="1"/>
        <n v="1502280" u="1"/>
        <n v="625600" u="1"/>
        <n v="4331755" u="1"/>
        <n v="2789330" u="1"/>
        <n v="2605000" u="1"/>
        <n v="1473800" u="1"/>
        <n v="575100" u="1"/>
        <n v="1078700" u="1"/>
        <n v="2361600" u="1"/>
        <n v="3645925" u="1"/>
        <n v="1872500" u="1"/>
        <n v="457700" u="1"/>
        <n v="760500" u="1"/>
        <n v="1814150" u="1"/>
        <n v="432424" u="1"/>
        <n v="519000" u="1"/>
        <n v="667250" u="1"/>
        <n v="541700" u="1"/>
        <n v="1096300" u="1"/>
        <n v="865700" u="1"/>
        <n v="520750" u="1"/>
        <n v="814499.99" u="1"/>
        <n v="3593100" u="1"/>
        <n v="2040220" u="1"/>
        <n v="3922342" u="1"/>
        <n v="3232000" u="1"/>
        <n v="161600" u="1"/>
        <n v="1814550" u="1"/>
        <n v="590900" u="1"/>
        <n v="126684" u="1"/>
        <n v="195700" u="1"/>
        <n v="116499.99" u="1"/>
        <n v="127200" u="1"/>
        <n v="193798" u="1"/>
        <n v="1366750" u="1"/>
        <n v="488400" u="1"/>
        <n v="494800" u="1"/>
        <n v="431480" u="1"/>
        <n v="1121400" u="1"/>
        <n v="1096750" u="1"/>
        <n v="695900" u="1"/>
        <n v="386400" u="1"/>
        <n v="339800" u="1"/>
        <n v="1101450" u="1"/>
        <n v="2113650" u="1"/>
        <n v="11529500" u="1"/>
        <n v="7541100" u="1"/>
        <n v="1124625" u="1"/>
        <n v="334100" u="1"/>
        <n v="209015" u="1"/>
        <n v="299200" u="1"/>
        <n v="323630" u="1"/>
        <n v="401600" u="1"/>
        <n v="124080" u="1"/>
        <n v="404744" u="1"/>
        <n v="3226000" u="1"/>
        <n v="723100" u="1"/>
        <n v="84000" u="1"/>
        <n v="657800" u="1"/>
        <n v="1203400" u="1"/>
        <n v="140800" u="1"/>
        <n v="858000" u="1"/>
        <n v="402600" u="1"/>
        <n v="690900" u="1"/>
        <n v="375600" u="1"/>
        <n v="3992800" u="1"/>
        <n v="3782800" u="1"/>
        <n v="495908" u="1"/>
        <n v="35970" u="1"/>
        <n v="3727100" u="1"/>
        <n v="3262500" u="1"/>
        <n v="1057360" u="1"/>
        <n v="1038950" u="1"/>
        <n v="1942975" u="1"/>
        <n v="828650" u="1"/>
        <n v="2243150" u="1"/>
        <n v="1369050" u="1"/>
        <n v="2943600" u="1"/>
        <n v="336600" u="1"/>
        <n v="4862200" u="1"/>
        <n v="161000" u="1"/>
        <n v="218500" u="1"/>
        <n v="358400" u="1"/>
        <n v="2120950" u="1"/>
        <n v="358100" u="1"/>
        <n v="225300" u="1"/>
        <n v="103600" u="1"/>
        <n v="565400" u="1"/>
        <n v="595000" u="1"/>
        <n v="923800" u="1"/>
        <n v="660473" u="1"/>
        <n v="5133950" u="1"/>
        <n v="369000" u="1"/>
        <n v="2706000" u="1"/>
        <n v="141600" u="1"/>
        <n v="63130" u="1"/>
        <n v="4035800" u="1"/>
        <n v="513600" u="1"/>
        <n v="2360500" u="1"/>
        <n v="1046150" u="1"/>
        <n v="1464725" u="1"/>
        <n v="2752125" u="1"/>
        <n v="5432500" u="1"/>
        <n v="2369800" u="1"/>
        <n v="38950" u="1"/>
        <n v="595700" u="1"/>
        <n v="853600" u="1"/>
        <n v="4323450" u="1"/>
        <n v="7526800" u="1"/>
        <n v="3620000" u="1"/>
        <n v="5552000" u="1"/>
        <n v="663000" u="1"/>
        <n v="1888000" u="1"/>
        <n v="1798320" u="1"/>
        <n v="3352200" u="1"/>
        <n v="3141300" u="1"/>
        <n v="1712925" u="1"/>
        <n v="5052800" u="1"/>
        <n v="682500" u="1"/>
        <n v="85400" u="1"/>
        <n v="1458850" u="1"/>
        <n v="66276" u="1"/>
        <n v="1765699.99" u="1"/>
        <n v="202400" u="1"/>
        <n v="301500.03000000003" u="1"/>
        <n v="20800" u="1"/>
        <n v="232400" u="1"/>
        <n v="229040" u="1"/>
        <n v="461930" u="1"/>
        <n v="181150" u="1"/>
        <n v="371050" u="1"/>
        <n v="284900" u="1"/>
        <n v="132384.01" u="1"/>
        <n v="85499.99" u="1"/>
        <n v="14499.99" u="1"/>
        <n v="122499.99" u="1"/>
        <n v="1537400" u="1"/>
        <n v="589100" u="1"/>
        <n v="798000" u="1"/>
        <n v="122400" u="1"/>
        <n v="814350" u="1"/>
        <n v="360150" u="1"/>
        <n v="1700225" u="1"/>
        <n v="2764600" u="1"/>
        <n v="564200" u="1"/>
        <n v="1536000" u="1"/>
        <n v="11813350" u="1"/>
        <n v="1390650" u="1"/>
        <n v="2160300" u="1"/>
        <n v="2789850" u="1"/>
        <n v="8458800" u="1"/>
        <n v="611200" u="1"/>
        <n v="511500" u="1"/>
        <n v="2650000" u="1"/>
        <n v="1982350" u="1"/>
        <n v="202000" u="1"/>
        <n v="6058650" u="1"/>
        <n v="428400" u="1"/>
        <n v="30572920" u="1"/>
        <n v="5453350" u="1"/>
        <n v="2515800" u="1"/>
        <n v="59400" u="1"/>
        <n v="2077470" u="1"/>
        <n v="1373000.01" u="1"/>
        <n v="2158750" u="1"/>
        <n v="100700" u="1"/>
        <n v="1074800" u="1"/>
        <n v="844000" u="1"/>
        <n v="2134100" u="1"/>
        <n v="215250.01" u="1"/>
        <n v="606900" u="1"/>
        <n v="6311500" u="1"/>
        <n v="729100" u="1"/>
        <n v="124200" u="1"/>
        <n v="1617493.97" u="1"/>
        <n v="187600" u="1"/>
        <n v="308300" u="1"/>
        <n v="459650" u="1"/>
        <n v="210600" u="1"/>
        <n v="158100" u="1"/>
        <n v="265800" u="1"/>
        <n v="1084700" u="1"/>
        <n v="255700" u="1"/>
        <n v="4057600" u="1"/>
        <n v="989000" u="1"/>
        <n v="1258800" u="1"/>
        <n v="607550" u="1"/>
        <n v="1276100" u="1"/>
        <n v="975200" u="1"/>
        <n v="700700" u="1"/>
        <n v="461100" u="1"/>
        <n v="423650" u="1"/>
        <n v="4265500" u="1"/>
        <n v="1200600" u="1"/>
        <n v="875250" u="1"/>
        <n v="286200" u="1"/>
        <n v="1537200" u="1"/>
        <n v="1172400" u="1"/>
        <n v="537700" u="1"/>
        <n v="917250" u="1"/>
        <n v="1070050" u="1"/>
        <n v="457200" u="1"/>
        <n v="1357600" u="1"/>
        <n v="1434000" u="1"/>
        <n v="1196000" u="1"/>
        <n v="295200" u="1"/>
        <n v="1658500" u="1"/>
        <n v="440953" u="1"/>
        <n v="221400" u="1"/>
        <n v="401300" u="1"/>
        <n v="455350" u="1"/>
        <n v="8754520" u="1"/>
        <n v="208000" u="1"/>
        <n v="14310200" u="1"/>
        <n v="236000" u="1"/>
        <n v="446800" u="1"/>
        <n v="11818380" u="1"/>
        <n v="1026150" u="1"/>
        <n v="477000" u="1"/>
        <n v="685100" u="1"/>
        <n v="5631000" u="1"/>
        <n v="1886500" u="1"/>
        <n v="222000" u="1"/>
        <n v="4238400" u="1"/>
        <n v="21817950" u="1"/>
        <n v="2117600" u="1"/>
        <n v="4145200" u="1"/>
        <n v="224625" u="1"/>
        <n v="901600" u="1"/>
        <n v="3496200" u="1"/>
        <n v="3406750" u="1"/>
        <n v="415800" u="1"/>
        <n v="197850" u="1"/>
        <n v="278582" u="1"/>
        <n v="398834" u="1"/>
        <n v="277000" u="1"/>
        <n v="416949.97" u="1"/>
        <n v="138650" u="1"/>
        <n v="246000" u="1"/>
        <n v="194000" u="1"/>
        <n v="913400" u="1"/>
        <n v="372800" u="1"/>
        <n v="315200" u="1"/>
        <n v="336000" u="1"/>
        <n v="488000" u="1"/>
        <n v="757500" u="1"/>
        <n v="670300" u="1"/>
        <n v="2725500" u="1"/>
        <n v="1225900" u="1"/>
        <n v="798100" u="1"/>
        <n v="1578950" u="1"/>
        <n v="1000500" u="1"/>
        <n v="1641600" u="1"/>
        <n v="1985150" u="1"/>
        <n v="840000" u="1"/>
        <n v="667560" u="1"/>
        <n v="1384400" u="1"/>
        <n v="1648500" u="1"/>
        <n v="7157930" u="1"/>
        <n v="7109630" u="1"/>
        <n v="5822191" u="1"/>
        <n v="6311200" u="1"/>
        <n v="260000" u="1"/>
        <n v="256700" u="1"/>
        <n v="287100" u="1"/>
        <n v="434050" u="1"/>
        <n v="634500" u="1"/>
        <n v="119400" u="1"/>
        <n v="543600" u="1"/>
        <n v="164500" u="1"/>
        <n v="109350" u="1"/>
        <n v="316100.01" u="1"/>
        <n v="1165800" u="1"/>
        <n v="176400" u="1"/>
        <n v="1618123" u="1"/>
        <n v="3941350" u="1"/>
        <n v="1101000" u="1"/>
        <n v="731999.95" u="1"/>
        <n v="99999.99" u="1"/>
        <n v="72080" u="1"/>
        <n v="751680" u="1"/>
        <n v="711280" u="1"/>
        <n v="1119620" u="1"/>
        <n v="1190680" u="1"/>
        <n v="19000" u="1"/>
        <n v="4167600" u="1"/>
        <n v="2965550" u="1"/>
        <n v="2467900" u="1"/>
        <n v="2738000" u="1"/>
        <n v="1920300" u="1"/>
        <n v="8798400" u="1"/>
        <n v="280556" u="1"/>
        <n v="1711700" u="1"/>
        <n v="13900" u="1"/>
        <n v="2296200" u="1"/>
        <n v="5400000" u="1"/>
        <n v="234900" u="1"/>
        <n v="2063600" u="1"/>
        <n v="2078800" u="1"/>
        <n v="4797700" u="1"/>
        <n v="3711520" u="1"/>
        <n v="1194900" u="1"/>
        <n v="1637600" u="1"/>
        <n v="2765500" u="1"/>
        <n v="849240" u="1"/>
        <n v="2936200" u="1"/>
        <n v="82000" u="1"/>
        <n v="220140" u="1"/>
        <n v="1247190" u="1"/>
        <n v="6000" u="1"/>
        <n v="1488899" u="1"/>
        <n v="221900" u="1"/>
        <n v="809200" u="1"/>
        <n v="357200" u="1"/>
        <n v="1093000" u="1"/>
        <n v="1787100" u="1"/>
        <n v="102600" u="1"/>
        <n v="8878300" u="1"/>
        <n v="5768300" u="1"/>
        <n v="721700" u="1"/>
        <n v="2246775" u="1"/>
        <n v="694000" u="1"/>
        <n v="436700" u="1"/>
        <n v="1136450" u="1"/>
        <n v="419475" u="1"/>
        <n v="487475" u="1"/>
        <n v="1066700" u="1"/>
        <n v="4141000" u="1"/>
        <n v="3491000" u="1"/>
        <n v="1635000" u="1"/>
        <n v="123600" u="1"/>
        <n v="3500000" u="1"/>
        <n v="751100" u="1"/>
        <n v="3150550" u="1"/>
        <n v="1071750" u="1"/>
        <n v="161750" u="1"/>
        <n v="1604900" u="1"/>
        <n v="175250" u="1"/>
        <n v="1499350" u="1"/>
        <n v="408500" u="1"/>
        <n v="434100" u="1"/>
        <n v="210550" u="1"/>
        <n v="753680" u="1"/>
        <n v="893960" u="1"/>
        <n v="1782000" u="1"/>
        <n v="120950" u="1"/>
        <n v="81480" u="1"/>
        <n v="212960" u="1"/>
        <n v="1086700" u="1"/>
        <n v="649690" u="1"/>
        <n v="272300" u="1"/>
        <n v="242460" u="1"/>
        <n v="797160" u="1"/>
        <n v="455520" u="1"/>
        <n v="206400" u="1"/>
        <n v="198390" u="1"/>
        <n v="661605" u="1"/>
        <n v="10317100" u="1"/>
        <n v="721240" u="1"/>
        <n v="843060" u="1"/>
        <n v="874700" u="1"/>
        <n v="113400" u="1"/>
        <n v="942930" u="1"/>
        <n v="968520" u="1"/>
        <n v="234040" u="1"/>
        <n v="146700" u="1"/>
        <n v="350100" u="1"/>
        <n v="62100" u="1"/>
        <n v="549300" u="1"/>
        <n v="3543000" u="1"/>
        <n v="1661100" u="1"/>
        <n v="1601100" u="1"/>
        <n v="1764500" u="1"/>
        <n v="3266700" u="1"/>
        <n v="1163400" u="1"/>
        <n v="3219400" u="1"/>
        <n v="1359150" u="1"/>
        <n v="473750" u="1"/>
        <n v="660050" u="1"/>
        <n v="546100" u="1"/>
        <n v="3282400" u="1"/>
        <n v="938000" u="1"/>
        <n v="1754400" u="1"/>
        <n v="346000" u="1"/>
        <n v="1097500" u="1"/>
        <n v="746400" u="1"/>
        <n v="1339700" u="1"/>
        <n v="1951600" u="1"/>
        <n v="165000" u="1"/>
        <n v="13105800" u="1"/>
        <n v="13450320" u="1"/>
        <n v="2097553" u="1"/>
        <n v="4289700" u="1"/>
        <n v="3762350" u="1"/>
        <n v="4145800" u="1"/>
        <n v="879500" u="1"/>
        <n v="2069200" u="1"/>
        <n v="2842000" u="1"/>
        <n v="363400" u="1"/>
        <n v="724320" u="1"/>
        <n v="196745" u="1"/>
        <n v="2693300" u="1"/>
        <n v="1890600" u="1"/>
        <n v="2770600" u="1"/>
        <n v="5899600" u="1"/>
        <n v="1360100" u="1"/>
        <n v="1535600" u="1"/>
        <n v="151800" u="1"/>
        <n v="499500" u="1"/>
        <n v="387000" u="1"/>
        <n v="558000" u="1"/>
        <n v="1057000" u="1"/>
        <n v="2777600" u="1"/>
        <n v="453800" u="1"/>
        <n v="1786600" u="1"/>
        <n v="3675700" u="1"/>
        <n v="10540000" u="1"/>
        <n v="572150" u="1"/>
        <n v="1278450" u="1"/>
        <n v="1572000" u="1"/>
        <n v="11350810" u="1"/>
        <n v="4125212" u="1"/>
        <n v="304200" u="1"/>
        <n v="965000" u="1"/>
        <n v="919100" u="1"/>
        <n v="54000" u="1"/>
        <n v="1221550" u="1"/>
        <n v="422400" u="1"/>
        <n v="457500" u="1"/>
        <n v="348750" u="1"/>
        <n v="732000" u="1"/>
        <n v="115200" u="1"/>
        <n v="4771600" u="1"/>
        <n v="4994750" u="1"/>
        <n v="5340250" u="1"/>
        <n v="848700" u="1"/>
        <n v="322450" u="1"/>
        <n v="848400" u="1"/>
        <n v="4432310" u="1"/>
        <n v="9667960" u="1"/>
        <n v="4485900" u="1"/>
        <n v="9237280" u="1"/>
        <n v="6598900" u="1"/>
        <n v="2108020" u="1"/>
        <n v="477160" u="1"/>
        <n v="389200" u="1"/>
        <n v="397600" u="1"/>
        <n v="4781923" u="1"/>
        <n v="3836200" u="1"/>
        <n v="1228450" u="1"/>
        <n v="232900" u="1"/>
        <n v="611800" u="1"/>
        <n v="315600" u="1"/>
        <n v="1113000" u="1"/>
        <n v="1674400" u="1"/>
        <n v="901002" u="1"/>
        <n v="3430755" u="1"/>
        <n v="380100" u="1"/>
        <n v="1147200" u="1"/>
        <n v="2040550" u="1"/>
        <n v="718900" u="1"/>
        <n v="922200" u="1"/>
        <n v="292600" u="1"/>
        <n v="286700" u="1"/>
        <n v="2627450" u="1"/>
        <n v="1899800" u="1"/>
        <n v="1170000" u="1"/>
        <n v="1137700" u="1"/>
        <n v="346200" u="1"/>
        <n v="627700" u="1"/>
        <n v="5388226" u="1"/>
        <n v="4521075" u="1"/>
        <n v="5700" u="1"/>
        <n v="7500" u="1"/>
        <n v="254200" u="1"/>
        <n v="1113850" u="1"/>
        <n v="223600" u="1"/>
        <n v="208500" u="1"/>
        <n v="1477050" u="1"/>
        <n v="214400" u="1"/>
        <n v="270600" u="1"/>
        <n v="445500" u="1"/>
        <n v="316000" u="1"/>
        <n v="250000" u="1"/>
        <n v="687600" u="1"/>
        <n v="109250" u="1"/>
        <n v="73722" u="1"/>
        <n v="2650500" u="1"/>
        <n v="1620000" u="1"/>
        <n v="39780" u="1"/>
        <n v="2512500" u="1"/>
        <n v="3814400" u="1"/>
        <n v="201771" u="1"/>
        <n v="1299200" u="1"/>
        <n v="3000400" u="1"/>
        <n v="1555500" u="1"/>
        <n v="1281000" u="1"/>
        <n v="979800" u="1"/>
        <n v="361700" u="1"/>
        <n v="1138600" u="1"/>
        <n v="726499.97" u="1"/>
        <n v="1008000" u="1"/>
        <n v="73600" u="1"/>
        <n v="190900" u="1"/>
        <n v="214200" u="1"/>
        <n v="3437600" u="1"/>
        <n v="431400" u="1"/>
        <n v="167900" u="1"/>
        <n v="1246200" u="1"/>
        <n v="4461200" u="1"/>
        <n v="372899.99" u="1"/>
        <n v="995000" u="1"/>
        <n v="259900" u="1"/>
        <n v="238400.02" u="1"/>
        <n v="3017600" u="1"/>
        <n v="352100" u="1"/>
        <n v="3940000" u="1"/>
        <n v="476100" u="1"/>
        <n v="653900" u="1"/>
        <n v="145352.5" u="1"/>
        <n v="11168591" u="1"/>
        <n v="1214000" u="1"/>
        <n v="1220000" u="1"/>
        <n v="293400" u="1"/>
        <n v="3151950" u="1"/>
        <n v="289000" u="1"/>
        <n v="653200" u="1"/>
        <n v="339200" u="1"/>
        <n v="2879100" u="1"/>
        <n v="2574850" u="1"/>
        <n v="1738050" u="1"/>
        <n v="1317950" u="1"/>
        <n v="879750" u="1"/>
        <n v="1319700" u="1"/>
        <n v="1019900" u="1"/>
        <n v="2300800" u="1"/>
        <n v="2955400" u="1"/>
        <n v="613400" u="1"/>
        <n v="683700" u="1"/>
        <n v="84000000" u="1"/>
        <n v="5067600" u="1"/>
        <n v="96600" u="1"/>
        <n v="7923650" u="1"/>
        <n v="1729600" u="1"/>
        <n v="154350" u="1"/>
        <n v="2747350" u="1"/>
        <n v="53200" u="1"/>
        <n v="74050" u="1"/>
        <n v="425800" u="1"/>
        <n v="262300" u="1"/>
        <n v="4518400" u="1"/>
        <n v="3694500" u="1"/>
        <n v="695285" u="1"/>
        <n v="194400" u="1"/>
        <n v="3323287.5" u="1"/>
        <n v="5568950" u="1"/>
        <n v="432720" u="1"/>
        <n v="364140" u="1"/>
        <n v="740880" u="1"/>
        <n v="1169200" u="1"/>
        <n v="3605650" u="1"/>
        <n v="1631700" u="1"/>
        <n v="129222" u="1"/>
        <n v="2973000" u="1"/>
        <n v="1242000" u="1"/>
        <n v="5175000" u="1"/>
        <n v="3253980" u="1"/>
        <n v="10910550" u="1"/>
        <n v="11536950" u="1"/>
        <n v="509000" u="1"/>
        <n v="177840" u="1"/>
        <n v="814800" u="1"/>
        <n v="929900" u="1"/>
        <n v="785000" u="1"/>
        <n v="636650" u="1"/>
        <n v="287725" u="1"/>
        <n v="283050" u="1"/>
        <n v="431000" u="1"/>
        <n v="1083050" u="1"/>
        <n v="876699.99" u="1"/>
        <n v="4594000" u="1"/>
        <n v="2500000" u="1"/>
        <n v="3052050" u="1"/>
        <n v="6981600" u="1"/>
        <n v="4920000" u="1"/>
        <n v="939270" u="1"/>
        <n v="343200" u="1"/>
        <n v="209000" u="1"/>
        <n v="450830" u="1"/>
        <n v="521000.01" u="1"/>
        <n v="39650" u="1"/>
        <n v="10260" u="1"/>
        <n v="17060" u="1"/>
        <n v="709800" u="1"/>
        <n v="720800" u="1"/>
        <n v="112500" u="1"/>
        <n v="117000" u="1"/>
        <n v="263375" u="1"/>
        <n v="409000" u="1"/>
        <n v="1431250" u="1"/>
        <n v="2375000" u="1"/>
        <n v="4100000" u="1"/>
        <n v="714520" u="1"/>
        <n v="596600" u="1"/>
        <n v="462720" u="1"/>
        <n v="548765" u="1"/>
        <n v="176480" u="1"/>
        <n v="910475" u="1"/>
        <n v="1197600" u="1"/>
        <n v="172038" u="1"/>
        <n v="347600" u="1"/>
        <n v="125540" u="1"/>
        <n v="969500" u="1"/>
        <n v="73800" u="1"/>
        <n v="119999.96" u="1"/>
        <n v="456000" u="1"/>
        <n v="405850" u="1"/>
        <n v="182350" u="1"/>
        <n v="62999.97" u="1"/>
        <n v="1360200" u="1"/>
        <n v="94915" u="1"/>
        <n v="201500" u="1"/>
        <n v="948300" u="1"/>
        <n v="273429.96999999997" u="1"/>
        <n v="312000" u="1"/>
        <n v="219000" u="1"/>
        <n v="430500" u="1"/>
        <n v="972950" u="1"/>
        <n v="514550" u="1"/>
        <n v="163000" u="1"/>
        <n v="44792" u="1"/>
        <n v="797000" u="1"/>
        <n v="633450" u="1"/>
        <n v="170000" u="1"/>
        <n v="583300" u="1"/>
        <n v="92235" u="1"/>
        <n v="1453050" u="1"/>
        <n v="157000" u="1"/>
        <n v="137700" u="1"/>
        <n v="164220" u="1"/>
        <n v="975000" u="1"/>
        <n v="433200" u="1"/>
        <n v="62600" u="1"/>
        <n v="416150" u="1"/>
        <n v="985500" u="1"/>
        <n v="675900" u="1"/>
        <n v="1352000" u="1"/>
        <n v="20500" u="1"/>
        <n v="126735.03" u="1"/>
        <n v="1288020" u="1"/>
        <n v="1150290" u="1"/>
        <n v="1798120" u="1"/>
        <n v="302000" u="1"/>
        <n v="253187.01" u="1"/>
        <n v="55104" u="1"/>
        <n v="141000" u="1"/>
        <n v="1368140" u="1"/>
        <n v="403200" u="1"/>
        <n v="535600" u="1"/>
        <n v="521461" u="1"/>
        <n v="259260" u="1"/>
        <n v="106251" u="1"/>
        <n v="1234000" u="1"/>
        <n v="83068" u="1"/>
        <n v="616845" u="1"/>
        <n v="235800" u="1"/>
        <n v="367500" u="1"/>
        <n v="122100" u="1"/>
        <n v="125800" u="1"/>
        <n v="231400" u="1"/>
        <n v="202980" u="1"/>
        <n v="136040" u="1"/>
        <n v="239615" u="1"/>
        <n v="1648025" u="1"/>
        <n v="1145400" u="1"/>
        <n v="90300" u="1"/>
        <n v="628000" u="1"/>
        <n v="1481800" u="1"/>
        <n v="464600" u="1"/>
        <n v="3359500" u="1"/>
        <n v="335000" u="1"/>
        <n v="3265300" u="1"/>
        <n v="5036600" u="1"/>
        <n v="2578100" u="1"/>
        <n v="211800" u="1"/>
        <n v="2830100" u="1"/>
        <n v="6313750" u="1"/>
        <n v="-1110" u="1"/>
        <n v="1975275" u="1"/>
        <n v="4878850" u="1"/>
        <n v="538680" u="1"/>
        <n v="1558485" u="1"/>
        <n v="3162250" u="1"/>
        <n v="3689000" u="1"/>
        <n v="2907550" u="1"/>
        <n v="-6000" u="1"/>
        <n v="4599995.5199999996" u="1"/>
        <n v="1086480" u="1"/>
        <n v="303999.99" u="1"/>
        <n v="4107000" u="1"/>
        <n v="2512300" u="1"/>
        <n v="1361880" u="1"/>
        <n v="3413280" u="1"/>
        <n v="2796750" u="1"/>
        <n v="2192400" u="1"/>
        <n v="5822500" u="1"/>
        <n v="765700" u="1"/>
        <n v="247000" u="1"/>
        <n v="101250" u="1"/>
        <n v="9862550" u="1"/>
        <n v="6394975" u="1"/>
        <n v="1432900" u="1"/>
        <n v="1055700" u="1"/>
        <n v="870000" u="1"/>
        <n v="2292700" u="1"/>
        <n v="6047000" u="1"/>
        <n v="2290000" u="1"/>
        <n v="1045000" u="1"/>
        <n v="7016000" u="1"/>
        <n v="644200" u="1"/>
        <n v="365600" u="1"/>
        <n v="4844400" u="1"/>
        <n v="2781380" u="1"/>
        <n v="4096861" u="1"/>
        <n v="32150" u="1"/>
        <n v="2688840" u="1"/>
        <n v="17860" u="1"/>
        <n v="3660890" u="1"/>
        <n v="10065" u="1"/>
        <n v="356160" u="1"/>
        <n v="1285750" u="1"/>
        <n v="1219075" u="1"/>
        <n v="980250" u="1"/>
        <n v="285750" u="1"/>
        <n v="205000" u="1"/>
        <n v="233833" u="1"/>
        <n v="1303500" u="1"/>
        <n v="2568800" u="1"/>
        <n v="193500" u="1"/>
        <n v="218150.01" u="1"/>
        <n v="890100" u="1"/>
        <n v="559000" u="1"/>
        <n v="1771600" u="1"/>
        <n v="3291650" u="1"/>
        <n v="337600" u="1"/>
        <n v="1166100" u="1"/>
        <n v="1672860" u="1"/>
        <n v="123000" u="1"/>
        <n v="2183460" u="1"/>
        <n v="2570020" u="1"/>
        <n v="413400" u="1"/>
        <n v="1052200" u="1"/>
        <n v="1415700" u="1"/>
        <n v="578000" u="1"/>
        <n v="106100" u="1"/>
        <n v="143650" u="1"/>
        <n v="611640" u="1"/>
        <n v="239450" u="1"/>
        <n v="3778900" u="1"/>
        <n v="469000" u="1"/>
        <n v="3047471" u="1"/>
        <n v="628900" u="1"/>
        <n v="3073500" u="1"/>
        <n v="759050" u="1"/>
        <n v="1875650" u="1"/>
        <n v="1330000" u="1"/>
        <n v="2212500" u="1"/>
        <n v="552000" u="1"/>
        <n v="993020" u="1"/>
        <n v="404700" u="1"/>
        <n v="374500" u="1"/>
        <n v="1075300" u="1"/>
        <n v="10679950" u="1"/>
        <n v="10288400" u="1"/>
        <n v="470400" u="1"/>
        <n v="789400" u="1"/>
        <n v="500000" u="1"/>
        <n v="1114599.98" u="1"/>
        <n v="823799.99" u="1"/>
        <n v="623100" u="1"/>
        <n v="626500" u="1"/>
        <n v="1109276.01" u="1"/>
        <n v="837999.99" u="1"/>
        <n v="616400" u="1"/>
        <n v="431350" u="1"/>
        <n v="871400" u="1"/>
        <n v="1142199.98" u="1"/>
        <n v="3325046" u="1"/>
        <n v="1760000" u="1"/>
        <n v="3890000" u="1"/>
        <n v="2537000" u="1"/>
        <n v="2342700" u="1"/>
        <n v="1028700" u="1"/>
        <n v="583200" u="1"/>
        <n v="466560" u="1"/>
        <n v="585800" u="1"/>
        <n v="1006000" u="1"/>
        <n v="2980050" u="1"/>
        <n v="1563800" u="1"/>
        <n v="685099.97" u="1"/>
        <n v="4389000" u="1"/>
        <n v="902800" u="1"/>
        <n v="159100" u="1"/>
        <n v="537800" u="1"/>
        <n v="2332550" u="1"/>
        <n v="1696900.01" u="1"/>
        <n v="432700" u="1"/>
        <n v="973160" u="1"/>
        <n v="4488000" u="1"/>
        <n v="613000" u="1"/>
        <n v="666950" u="1"/>
        <n v="339050" u="1"/>
        <n v="206750" u="1"/>
        <n v="1553608" u="1"/>
        <n v="39599.99" u="1"/>
        <n v="2246100" u="1"/>
        <n v="89700" u="1"/>
        <n v="143500" u="1"/>
        <n v="189500" u="1"/>
        <n v="1424550.01" u="1"/>
        <n v="3072000" u="1"/>
        <n v="167800" u="1"/>
        <n v="1358540.01" u="1"/>
        <n v="3455000" u="1"/>
        <n v="2768640" u="1"/>
        <n v="447700" u="1"/>
        <n v="1685150" u="1"/>
        <n v="1665750" u="1"/>
        <n v="1260600" u="1"/>
        <n v="1351900" u="1"/>
        <n v="1717100" u="1"/>
        <n v="1725675" u="1"/>
        <n v="947100" u="1"/>
        <n v="1921900" u="1"/>
        <n v="1203200" u="1"/>
        <n v="623000" u="1"/>
        <n v="90888" u="1"/>
        <n v="1876350" u="1"/>
        <n v="2207900" u="1"/>
        <n v="107500" u="1"/>
        <n v="292700" u="1"/>
        <n v="383600.01" u="1"/>
        <n v="1178000" u="1"/>
        <n v="339700" u="1"/>
        <n v="1595300" u="1"/>
        <n v="331000" u="1"/>
        <n v="1378800" u="1"/>
        <n v="4396400" u="1"/>
        <n v="1942200" u="1"/>
        <n v="1227850" u="1"/>
        <n v="1090050" u="1"/>
        <n v="451900" u="1"/>
        <n v="1286150" u="1"/>
        <n v="727600" u="1"/>
        <n v="1385550" u="1"/>
        <n v="2897250" u="1"/>
        <n v="266600" u="1"/>
        <n v="1273950" u="1"/>
        <n v="4413600" u="1"/>
        <n v="4678200" u="1"/>
        <n v="6114653" u="1"/>
        <n v="7605000" u="1"/>
        <n v="325450.01" u="1"/>
        <n v="944500" u="1"/>
        <n v="148080" u="1"/>
        <n v="154202" u="1"/>
        <n v="2056900" u="1"/>
        <n v="3346400" u="1"/>
        <n v="2518500" u="1"/>
        <n v="68400" u="1"/>
        <n v="567500" u="1"/>
        <n v="355800" u="1"/>
        <n v="108046" u="1"/>
        <n v="292400" u="1"/>
        <n v="208950" u="1"/>
        <n v="4190100" u="1"/>
        <n v="2382800" u="1"/>
        <n v="1735300" u="1"/>
        <n v="505800" u="1"/>
        <n v="542500" u="1"/>
        <n v="1441000" u="1"/>
        <n v="1926600" u="1"/>
        <n v="517920" u="1"/>
        <n v="977550" u="1"/>
        <n v="2394000" u="1"/>
        <n v="4569600" u="1"/>
        <n v="1423000" u="1"/>
        <n v="917500" u="1"/>
        <n v="529000" u="1"/>
        <n v="478800" u="1"/>
        <n v="1350050" u="1"/>
        <n v="4797000" u="1"/>
        <n v="4005700" u="1"/>
        <n v="5301300" u="1"/>
        <n v="221520" u="1"/>
        <n v="2868800" u="1"/>
        <n v="951600" u="1"/>
        <n v="5362100" u="1"/>
        <n v="1627300" u="1"/>
        <n v="1008800" u="1"/>
        <n v="962000" u="1"/>
        <n v="464200.02" u="1"/>
        <n v="133848" u="1"/>
        <n v="393350" u="1"/>
        <n v="375585" u="1"/>
        <n v="563685" u="1"/>
        <n v="2379000" u="1"/>
        <n v="1830000" u="1"/>
        <n v="1464000" u="1"/>
        <n v="235450" u="1"/>
        <n v="1773400" u="1"/>
        <n v="310224" u="1"/>
        <n v="25300" u="1"/>
        <n v="1779750.01" u="1"/>
        <n v="2462530" u="1"/>
        <n v="53399.99" u="1"/>
        <n v="10800" u="1"/>
        <n v="2328310" u="1"/>
        <n v="1895000" u="1"/>
        <n v="151799.99" u="1"/>
        <n v="2153660" u="1"/>
        <n v="1480999.99" u="1"/>
        <n v="41800" u="1"/>
        <n v="2871040" u="1"/>
        <n v="1194249.98" u="1"/>
        <n v="1543340" u="1"/>
        <n v="228550" u="1"/>
        <n v="277150" u="1"/>
        <n v="120399.99" u="1"/>
        <n v="710000" u="1"/>
        <n v="18000" u="1"/>
        <n v="3850800" u="1"/>
        <n v="410199.99" u="1"/>
        <n v="1517580" u="1"/>
        <n v="304800" u="1"/>
        <n v="1212950" u="1"/>
        <n v="1388800" u="1"/>
        <n v="1922560" u="1"/>
        <n v="713950" u="1"/>
        <n v="1204250" u="1"/>
        <n v="1187700" u="1"/>
        <n v="439000" u="1"/>
        <n v="1709000" u="1"/>
        <n v="2514750" u="1"/>
        <n v="437450" u="1"/>
        <n v="328300" u="1"/>
        <n v="201300" u="1"/>
        <n v="203850" u="1"/>
        <n v="200685" u="1"/>
        <n v="211550" u="1"/>
        <n v="142400" u="1"/>
        <n v="151000" u="1"/>
        <n v="161880" u="1"/>
        <n v="638249.96" u="1"/>
        <n v="174000" u="1"/>
        <n v="357975" u="1"/>
        <n v="204000" u="1"/>
        <n v="3869325" u="1"/>
        <n v="4334050" u="1"/>
        <n v="4637100" u="1"/>
        <n v="234700" u="1"/>
        <n v="716600" u="1"/>
        <n v="517200" u="1"/>
        <n v="419200" u="1"/>
        <n v="320000" u="1"/>
        <n v="337500" u="1"/>
        <n v="767500" u="1"/>
        <n v="752500" u="1"/>
        <n v="226600" u="1"/>
        <n v="1290000" u="1"/>
        <n v="2093000" u="1"/>
        <n v="470550" u="1"/>
        <n v="1473500" u="1"/>
        <n v="2137500" u="1"/>
        <n v="477200" u="1"/>
        <n v="1270900" u="1"/>
        <n v="1656850" u="1"/>
        <n v="2128150" u="1"/>
        <n v="696100" u="1"/>
        <n v="462300" u="1"/>
        <n v="604800" u="1"/>
        <n v="112000000" u="1"/>
        <n v="4201650" u="1"/>
        <n v="405000" u="1"/>
        <n v="394470" u="1"/>
        <n v="912300" u="1"/>
        <n v="551600" u="1"/>
        <n v="767200.44" u="1"/>
        <n v="522400" u="1"/>
        <n v="170200" u="1"/>
        <n v="1340650" u="1"/>
        <n v="1112500" u="1"/>
        <n v="307900" u="1"/>
        <n v="535150" u="1"/>
        <n v="1890000" u="1"/>
        <n v="825600" u="1"/>
        <n v="937800" u="1"/>
        <n v="8843040" u="1"/>
        <n v="15311160" u="1"/>
        <n v="13520520" u="1"/>
        <n v="876067" u="1"/>
        <n v="1231200" u="1"/>
        <n v="3079200" u="1"/>
        <n v="4011550" u="1"/>
        <n v="3665250" u="1"/>
        <n v="578335" u="1"/>
        <n v="4231600" u="1"/>
        <n v="724299.91" u="1"/>
        <n v="232000" u="1"/>
        <n v="234000" u="1"/>
        <n v="920000" u="1"/>
        <n v="252000" u="1"/>
        <n v="280000" u="1"/>
        <n v="258750" u="1"/>
        <n v="257250" u="1"/>
        <n v="590000" u="1"/>
        <n v="564000" u="1"/>
        <n v="309200" u="1"/>
        <n v="719200" u="1"/>
        <n v="541200" u="1"/>
        <n v="148200" u="1"/>
        <n v="3785800" u="1"/>
        <n v="1613200" u="1"/>
        <n v="5031600" u="1"/>
        <n v="3060210" u="1"/>
        <n v="1602120" u="1"/>
        <n v="3195000" u="1"/>
        <n v="1587450" u="1"/>
        <n v="3699000" u="1"/>
        <n v="3348000" u="1"/>
        <n v="2664000" u="1"/>
        <n v="360460" u="1"/>
        <n v="1354200" u="1"/>
        <n v="1731500" u="1"/>
        <n v="1199600" u="1"/>
        <n v="307800" u="1"/>
        <n v="589000" u="1"/>
        <n v="163100" u="1"/>
        <n v="5548325" u="1"/>
        <n v="4092825" u="1"/>
        <n v="1099700" u="1"/>
        <n v="600300" u="1"/>
        <n v="672000" u="1"/>
        <n v="1127000" u="1"/>
        <n v="205600" u="1"/>
        <n v="1691500" u="1"/>
        <n v="773300" u="1"/>
        <n v="1746600" u="1"/>
        <n v="1304370" u="1"/>
        <n v="2221350" u="1"/>
        <n v="877300" u="1"/>
        <n v="344275" u="1"/>
        <n v="1309400" u="1"/>
        <n v="6645820" u="1"/>
        <n v="3396340" u="1"/>
        <n v="5500200" u="1"/>
        <n v="549000" u="1"/>
        <n v="536200" u="1"/>
        <n v="442950" u="1"/>
        <n v="706000" u="1"/>
        <n v="1015699.98" u="1"/>
        <n v="722100" u="1"/>
        <n v="108950" u="1"/>
        <n v="169650" u="1"/>
        <n v="794700" u="1"/>
        <n v="1047300" u="1"/>
        <n v="21756" u="1"/>
        <n v="42822" u="1"/>
        <n v="25891" u="1"/>
        <n v="51785" u="1"/>
        <n v="4010000" u="1"/>
        <n v="2259087" u="1"/>
        <n v="801075" u="1"/>
        <n v="4225375" u="1"/>
        <n v="3050925" u="1"/>
        <n v="290150" u="1"/>
        <n v="99750" u="1"/>
        <n v="904000" u="1"/>
        <n v="182500" u="1"/>
        <n v="438400" u="1"/>
        <n v="2928000" u="1"/>
        <n v="3789600" u="1"/>
        <n v="2486400" u="1"/>
        <n v="2892000" u="1"/>
        <n v="2923200" u="1"/>
        <n v="4855200" u="1"/>
        <n v="2856000" u="1"/>
        <n v="980200" u="1"/>
        <n v="805850" u="1"/>
        <n v="946790" u="1"/>
        <n v="1442900" u="1"/>
        <n v="4866460" u="1"/>
        <n v="665550" u="1"/>
        <n v="236300" u="1"/>
        <n v="199400" u="1"/>
        <n v="139650" u="1"/>
        <n v="761100" u="1"/>
        <n v="1189399.97" u="1"/>
        <n v="402349.97" u="1"/>
        <n v="5359560" u="1"/>
        <n v="259349.97" u="1"/>
        <n v="158650" u="1"/>
        <n v="503000" u="1"/>
        <n v="255549.98" u="1"/>
        <n v="2429740" u="1"/>
        <n v="255599.99" u="1"/>
        <n v="3873740" u="1"/>
        <n v="495600" u="1"/>
        <n v="463200" u="1"/>
        <n v="8516725" u="1"/>
        <n v="1419075" u="1"/>
        <n v="1668300" u="1"/>
        <n v="425050" u="1"/>
        <n v="197760" u="1"/>
        <n v="190550" u="1"/>
        <n v="408910" u="1"/>
        <n v="110400" u="1"/>
        <n v="269280" u="1"/>
        <n v="96976" u="1"/>
        <n v="310900" u="1"/>
        <n v="1861300" u="1"/>
        <n v="2428370" u="1"/>
        <n v="3451825" u="1"/>
        <n v="232200" u="1"/>
        <n v="3143300" u="1"/>
        <n v="241875" u="1"/>
        <n v="4744250" u="1"/>
        <n v="1155000" u="1"/>
        <n v="1734000" u="1"/>
        <n v="92800" u="1"/>
        <n v="178500" u="1"/>
        <n v="129050" u="1"/>
        <n v="4500000" u="1"/>
        <n v="4653000" u="1"/>
        <n v="500150" u="1"/>
        <n v="1175200" u="1"/>
        <n v="865250" u="1"/>
        <n v="1077550" u="1"/>
        <n v="438500.06" u="1"/>
        <n v="1710050" u="1"/>
        <n v="144176" u="1"/>
        <n v="543000" u="1"/>
        <n v="618450" u="1"/>
        <n v="1276600" u="1"/>
        <n v="1267650" u="1"/>
        <n v="457800" u="1"/>
        <n v="538300" u="1"/>
        <n v="1108325" u="1"/>
        <n v="1228500" u="1"/>
        <n v="1673450" u="1"/>
        <n v="1149100" u="1"/>
        <n v="2303650" u="1"/>
        <n v="275400" u="1"/>
        <n v="1027200" u="1"/>
        <n v="412300" u="1"/>
        <n v="245550" u="1"/>
        <n v="428200" u="1"/>
        <n v="93199.99" u="1"/>
        <n v="656899.97" u="1"/>
        <n v="70150" u="1"/>
        <n v="10341875" u="1"/>
        <n v="9328000" u="1"/>
        <n v="407999.99" u="1"/>
        <n v="614335" u="1"/>
        <n v="3827100" u="1"/>
        <n v="3512450" u="1"/>
        <n v="2084700" u="1"/>
        <n v="2324400" u="1"/>
        <n v="1969200" u="1"/>
        <n v="3246150" u="1"/>
        <n v="4990466" u="1"/>
        <n v="60000" u="1"/>
        <n v="3564350" u="1"/>
        <n v="16439" u="1"/>
        <n v="1220900" u="1"/>
        <n v="2298278" u="1"/>
        <n v="624000" u="1"/>
        <n v="740757" u="1"/>
        <n v="7237700" u="1"/>
        <n v="688500" u="1"/>
        <n v="2496200" u="1"/>
        <n v="610400" u="1"/>
        <n v="3181250" u="1"/>
        <n v="6835005" u="1"/>
        <n v="156375" u="1"/>
        <n v="397000" u="1"/>
        <n v="1041199.98" u="1"/>
        <n v="3255000" u="1"/>
        <n v="1900000" u="1"/>
        <n v="3350000" u="1"/>
        <n v="4085000" u="1"/>
        <n v="143900" u="1"/>
        <n v="526400" u="1"/>
        <n v="798200" u="1"/>
        <n v="815795" u="1"/>
        <n v="737030" u="1"/>
        <n v="183510" u="1"/>
        <n v="759520" u="1"/>
        <n v="1225500" u="1"/>
        <n v="282400" u="1"/>
        <n v="976950" u="1"/>
        <n v="388400" u="1"/>
        <n v="449550" u="1"/>
        <n v="492100" u="1"/>
        <n v="1514000" u="1"/>
        <n v="666000" u="1"/>
        <n v="1225400" u="1"/>
        <n v="1337600" u="1"/>
        <n v="1063750" u="1"/>
        <n v="1570800" u="1"/>
        <n v="637600" u="1"/>
        <n v="1255250" u="1"/>
        <n v="1319650" u="1"/>
        <n v="926475" u="1"/>
        <n v="1514850" u="1"/>
        <n v="3063923" u="1"/>
        <n v="1439150" u="1"/>
        <n v="16332500" u="1"/>
        <n v="736700" u="1"/>
        <n v="1291404" u="1"/>
        <n v="2283700" u="1"/>
        <n v="256199.97" u="1"/>
        <n v="479399.99" u="1"/>
        <n v="213860" u="1"/>
        <n v="2951700" u="1"/>
        <n v="4318625" u="1"/>
        <n v="323400" u="1"/>
        <n v="1806750" u="1"/>
        <n v="230000" u="1"/>
        <n v="1435600" u="1"/>
        <n v="1766500" u="1"/>
        <n v="1380100" u="1"/>
        <n v="2557050" u="1"/>
        <n v="1953600" u="1"/>
        <n v="1092500" u="1"/>
        <n v="420000" u="1"/>
        <n v="3003800" u="1"/>
        <n v="504400" u="1"/>
        <n v="36400" u="1"/>
        <n v="562400" u="1"/>
        <n v="4956485" u="1"/>
        <n v="1338520" u="1"/>
        <n v="1236260" u="1"/>
        <n v="1003200" u="1"/>
        <n v="1290698" u="1"/>
        <n v="1006875" u="1"/>
        <n v="3645100" u="1"/>
        <n v="5067900" u="1"/>
        <n v="3273950" u="1"/>
        <n v="5542600" u="1"/>
        <n v="3540000" u="1"/>
        <n v="4258000" u="1"/>
        <n v="471800" u="1"/>
        <n v="133930" u="1"/>
        <n v="2327600" u="1"/>
        <n v="741300" u="1"/>
        <n v="314600" u="1"/>
        <n v="287500" u="1"/>
        <n v="1057200" u="1"/>
        <n v="96900" u="1"/>
        <n v="1525925" u="1"/>
        <n v="4220560" u="1"/>
        <n v="252549.98" u="1"/>
        <n v="194800" u="1"/>
        <n v="233400" u="1"/>
        <n v="3328800" u="1"/>
        <n v="157950" u="1"/>
        <n v="816000" u="1"/>
        <n v="424200" u="1"/>
        <n v="2419495" u="1"/>
        <n v="4130000" u="1"/>
        <n v="238000" u="1"/>
        <n v="1892999.98" u="1"/>
        <n v="907380" u="1"/>
        <n v="65300" u="1"/>
        <n v="1393399.97" u="1"/>
        <n v="4050800" u="1"/>
        <n v="1156699.99" u="1"/>
        <n v="2760850" u="1"/>
        <n v="364250" u="1"/>
        <n v="242650" u="1"/>
        <n v="150700" u="1"/>
        <n v="993875" u="1"/>
        <n v="500050" u="1"/>
        <n v="325500" u="1"/>
        <n v="130515" u="1"/>
        <n v="204680" u="1"/>
        <n v="75000" u="1"/>
        <n v="196815" u="1"/>
        <n v="217600" u="1"/>
        <n v="210000" u="1"/>
        <n v="211100" u="1"/>
        <n v="132600" u="1"/>
        <n v="3018750" u="1"/>
        <n v="369942" u="1"/>
        <n v="1284150" u="1"/>
        <n v="750200" u="1"/>
        <n v="959300" u="1"/>
        <n v="1813575" u="1"/>
        <n v="345650" u="1"/>
        <n v="410050" u="1"/>
        <n v="601725" u="1"/>
        <n v="941000" u="1"/>
        <n v="6282000" u="1"/>
        <n v="3394950" u="1"/>
        <n v="2391800" u="1"/>
        <n v="156000" u="1"/>
        <n v="96299.99" u="1"/>
        <n v="508200" u="1"/>
        <n v="481299.99" u="1"/>
        <n v="913860" u="1"/>
        <n v="184350" u="1"/>
        <n v="13400" u="1"/>
        <n v="155300" u="1"/>
        <n v="1548983" u="1"/>
        <n v="1223040" u="1"/>
        <n v="209100" u="1"/>
        <n v="698600" u="1"/>
        <n v="918500" u="1"/>
        <n v="477400" u="1"/>
        <n v="6298950" u="1"/>
        <n v="6291450" u="1"/>
        <n v="1251900" u="1"/>
        <n v="1381450" u="1"/>
        <n v="843600" u="1"/>
        <n v="651000" u="1"/>
        <n v="802349.98" u="1"/>
        <n v="980499.98" u="1"/>
        <n v="723350" u="1"/>
        <n v="318450" u="1"/>
        <n v="1591050" u="1"/>
        <n v="1361780" u="1"/>
        <n v="484100" u="1"/>
        <n v="210000.01" u="1"/>
        <n v="145200" u="1"/>
        <n v="1116220" u="1"/>
        <n v="264000" u="1"/>
        <n v="1240200" u="1"/>
        <n v="734000" u="1"/>
        <n v="850550" u="1"/>
        <n v="655865" u="1"/>
        <n v="1024000" u="1"/>
        <n v="321480" u="1"/>
        <n v="612880" u="1"/>
        <n v="1502900" u="1"/>
        <n v="2169200" u="1"/>
        <n v="1415440" u="1"/>
        <n v="39465.599999999999" u="1"/>
        <n v="683450" u="1"/>
        <n v="6230500" u="1"/>
        <n v="1710000" u="1"/>
        <n v="4941420" u="1"/>
        <n v="2337335" u="1"/>
        <n v="684400" u="1"/>
        <n v="6138000" u="1"/>
        <n v="1140000" u="1"/>
        <n v="228900" u="1"/>
        <n v="1865400" u="1"/>
        <n v="2142370" u="1"/>
        <n v="959500" u="1"/>
        <n v="208100" u="1"/>
        <n v="70350" u="1"/>
        <n v="4885100" u="1"/>
        <n v="760000" u="1"/>
        <n v="237400" u="1"/>
        <n v="956100" u="1"/>
        <n v="6175800" u="1"/>
        <n v="241000" u="1"/>
        <n v="125700" u="1"/>
        <n v="2001985" u="1"/>
        <n v="967350" u="1"/>
        <n v="181700" u="1"/>
        <n v="1055000" u="1"/>
        <n v="4875080" u="1"/>
        <n v="446150" u="1"/>
        <n v="1812225" u="1"/>
        <n v="124800" u="1"/>
        <n v="86950" u="1"/>
        <n v="641500" u="1"/>
        <n v="70500" u="1"/>
        <n v="1883950" u="1"/>
        <n v="1749525" u="1"/>
        <n v="3171000" u="1"/>
        <n v="1418175" u="1"/>
        <n v="190750" u="1"/>
        <n v="2503150" u="1"/>
        <n v="183340" u="1"/>
        <n v="941600" u="1"/>
        <n v="372999.99" u="1"/>
        <n v="346620" u="1"/>
        <n v="3750000" u="1"/>
        <n v="2277085" u="1"/>
        <n v="838350" u="1"/>
        <n v="969650" u="1"/>
        <n v="128800" u="1"/>
        <n v="274400" u="1"/>
        <n v="140000000" u="1"/>
        <n v="1450350" u="1"/>
        <n v="855750" u="1"/>
        <n v="4271400" u="1"/>
        <n v="124530" u="1"/>
        <n v="891000" u="1"/>
        <n v="233200" u="1"/>
        <n v="144200" u="1"/>
        <n v="613650" u="1"/>
        <n v="83850" u="1"/>
        <n v="86800" u="1"/>
        <n v="3343810" u="1"/>
        <n v="4370050" u="1"/>
        <n v="319750" u="1"/>
        <n v="182000" u="1"/>
        <n v="1329950" u="1"/>
        <n v="3083200" u="1"/>
        <n v="76440" u="1"/>
        <n v="303100" u="1"/>
        <n v="1686600" u="1"/>
        <n v="1398600" u="1"/>
        <n v="1660000" u="1"/>
        <n v="390000" u="1"/>
        <n v="2336600" u="1"/>
        <n v="9645300" u="1"/>
        <n v="11113200" u="1"/>
        <n v="816" u="1"/>
        <n v="1147700" u="1"/>
        <n v="521100" u="1"/>
        <n v="2183000" u="1"/>
        <n v="2065250" u="1"/>
        <n v="696800.01" u="1"/>
        <n v="891950" u="1"/>
        <n v="604600" u="1"/>
        <n v="692150" u="1"/>
        <n v="917100" u="1"/>
        <n v="489350" u="1"/>
        <n v="2610000" u="1"/>
        <n v="4310000" u="1"/>
        <n v="3955000" u="1"/>
        <n v="1406500" u="1"/>
        <n v="266250" u="1"/>
        <n v="1008300" u="1"/>
        <n v="371900" u="1"/>
        <n v="548000" u="1"/>
        <n v="1039325" u="1"/>
        <n v="2745400" u="1"/>
        <n v="5219925" u="1"/>
        <n v="346550" u="1"/>
        <n v="935325" u="1"/>
        <n v="300645" u="1"/>
        <n v="4506250" u="1"/>
        <n v="4651500" u="1"/>
        <n v="28995" u="1"/>
        <n v="530905" u="1"/>
        <n v="248400" u="1"/>
        <n v="913100" u="1"/>
        <n v="526350" u="1"/>
        <n v="2372050" u="1"/>
        <n v="681350" u="1"/>
        <n v="573800" u="1"/>
        <n v="688135" u="1"/>
        <n v="695330" u="1"/>
        <n v="330810" u="1"/>
        <n v="199500" u="1"/>
        <n v="374320" u="1"/>
        <n v="277451" u="1"/>
        <n v="5205360" u="1"/>
        <n v="523600" u="1"/>
        <n v="560050" u="1"/>
        <n v="185900" u="1"/>
        <n v="2061100" u="1"/>
        <n v="180550" u="1"/>
        <n v="279400" u="1"/>
        <n v="529650" u="1"/>
        <n v="475300" u="1"/>
        <n v="2475510" u="1"/>
        <n v="4368300" u="1"/>
        <n v="1725600" u="1"/>
        <n v="1738500" u="1"/>
        <n v="902000" u="1"/>
        <n v="1154400" u="1"/>
        <n v="807121" u="1"/>
        <n v="991465" u="1"/>
        <n v="558850" u="1"/>
        <n v="383800" u="1"/>
        <n v="1261550" u="1"/>
        <n v="1833450" u="1"/>
        <n v="690650" u="1"/>
        <n v="754250" u="1"/>
        <n v="696800" u="1"/>
        <n v="5420550" u="1"/>
        <n v="4490200" u="1"/>
        <n v="4546300" u="1"/>
        <n v="176595" u="1"/>
        <n v="209500" u="1"/>
        <n v="150100" u="1"/>
        <n v="24000" u="1"/>
        <n v="505650" u="1"/>
        <n v="531000" u="1"/>
        <n v="149150" u="1"/>
        <n v="5668900" u="1"/>
        <n v="342000" u="1"/>
        <n v="669150" u="1"/>
        <n v="619650" u="1"/>
        <n v="183600" u="1"/>
        <n v="677400" u="1"/>
        <n v="98800" u="1"/>
        <n v="591900" u="1"/>
        <n v="149300" u="1"/>
        <n v="524400" u="1"/>
        <n v="115900" u="1"/>
        <n v="159600" u="1"/>
        <n v="1131025" u="1"/>
        <n v="146200" u="1"/>
        <n v="499400" u="1"/>
      </sharedItems>
    </cacheField>
    <cacheField name="De 9 a 30" numFmtId="166">
      <sharedItems containsSemiMixedTypes="0" containsString="0" containsNumber="1" minValue="-368600" maxValue="140000000" count="4368">
        <n v="1327650"/>
        <n v="174800"/>
        <n v="0"/>
        <n v="91699.99"/>
        <n v="1216299.97"/>
        <n v="290000"/>
        <n v="109900"/>
        <n v="1187899.97"/>
        <n v="6266400"/>
        <n v="506000"/>
        <n v="106900"/>
        <n v="155800"/>
        <n v="2613300"/>
        <n v="956000"/>
        <n v="15950"/>
        <n v="508300"/>
        <n v="273199.99"/>
        <n v="1208000"/>
        <n v="1063527.98"/>
        <n v="1993550"/>
        <n v="5919350"/>
        <n v="106771.99"/>
        <n v="969549.99"/>
        <n v="393300"/>
        <n v="119700"/>
        <n v="158999.99"/>
        <n v="261000"/>
        <n v="1210000"/>
        <n v="669300"/>
        <n v="584700"/>
        <n v="428600"/>
        <n v="1947000"/>
        <n v="5869100"/>
        <n v="624049.98"/>
        <n v="1002250"/>
        <n v="162450"/>
        <n v="733700"/>
        <n v="1187800"/>
        <n v="4435000"/>
        <n v="83600"/>
        <n v="1422899.97"/>
        <n v="1672100"/>
        <n v="13000"/>
        <n v="121100"/>
        <n v="148700"/>
        <n v="1751250"/>
        <n v="46400"/>
        <n v="5781700"/>
        <n v="752100"/>
        <n v="1372200"/>
        <n v="406200"/>
        <n v="411700"/>
        <n v="304500"/>
        <n v="1121840"/>
        <n v="610000"/>
        <n v="776699.97"/>
        <n v="313200"/>
        <n v="229950"/>
        <n v="79200"/>
        <n v="1256400"/>
        <n v="3000000"/>
        <n v="515964"/>
        <n v="1204000"/>
        <n v="230400"/>
        <n v="608800"/>
        <n v="667900"/>
        <n v="243550"/>
        <n v="468750"/>
        <n v="421552"/>
        <n v="328950"/>
        <n v="849250"/>
        <n v="154000"/>
        <n v="573100"/>
        <n v="641800"/>
        <n v="1315430"/>
        <n v="249600"/>
        <n v="494100"/>
        <n v="7463600"/>
        <n v="7575700"/>
        <n v="7078400"/>
        <n v="305900"/>
        <n v="2856950"/>
        <n v="1254000"/>
        <n v="2986550"/>
        <n v="1746400"/>
        <n v="1093900"/>
        <n v="1395600"/>
        <n v="1205460"/>
        <n v="7651600"/>
        <n v="476250"/>
        <n v="462900"/>
        <n v="67200"/>
        <n v="104150"/>
        <n v="23699.99"/>
        <n v="1283850"/>
        <n v="1239300"/>
        <n v="2260500"/>
        <n v="171100"/>
        <n v="514100"/>
        <n v="57000"/>
        <n v="51000"/>
        <n v="179000"/>
        <n v="304400"/>
        <n v="372000"/>
        <n v="929997.12"/>
        <n v="384000"/>
        <n v="396000"/>
        <n v="959997.89"/>
        <n v="990000.9"/>
        <n v="5302500"/>
        <n v="5380560"/>
        <n v="590400"/>
        <n v="18000000"/>
        <n v="864000"/>
        <n v="2250000"/>
        <n v="5507250"/>
        <n v="175000"/>
        <n v="2354100"/>
        <n v="4201950"/>
        <n v="3887200"/>
        <n v="103353"/>
        <n v="96000"/>
        <n v="144900"/>
        <n v="2259900"/>
        <n v="2862270"/>
        <n v="3243500"/>
        <n v="133350"/>
        <n v="308000"/>
        <n v="103250"/>
        <n v="88900"/>
        <n v="2773801"/>
        <n v="7326850"/>
        <n v="5875000"/>
        <n v="3152000"/>
        <n v="7141300"/>
        <n v="257600"/>
        <n v="276450"/>
        <n v="3276700"/>
        <n v="2653650"/>
        <n v="7027250"/>
        <n v="604000"/>
        <n v="739749.99"/>
        <n v="752215.99"/>
        <n v="518500"/>
        <n v="407000"/>
        <n v="853299.99"/>
        <n v="353900"/>
        <n v="312400"/>
        <n v="810600"/>
        <n v="4689000"/>
        <n v="3573300"/>
        <n v="55168"/>
        <n v="131350"/>
        <n v="519800"/>
        <n v="227550"/>
        <n v="489600"/>
        <n v="294600"/>
        <n v="138450"/>
        <n v="331200"/>
        <n v="1177400"/>
        <n v="1551000"/>
        <n v="1088550.1100000001"/>
        <n v="591500"/>
        <n v="453549.99"/>
        <n v="1484405" u="1"/>
        <n v="5917860" u="1"/>
        <n v="388900" u="1"/>
        <n v="138250" u="1"/>
        <n v="1092600" u="1"/>
        <n v="79900" u="1"/>
        <n v="155465" u="1"/>
        <n v="195000" u="1"/>
        <n v="425499.99" u="1"/>
        <n v="580400" u="1"/>
        <n v="850999.98" u="1"/>
        <n v="995300" u="1"/>
        <n v="828700" u="1"/>
        <n v="476750" u="1"/>
        <n v="400200" u="1"/>
        <n v="7528700" u="1"/>
        <n v="6012900" u="1"/>
        <n v="3047450" u="1"/>
        <n v="1749250" u="1"/>
        <n v="691400" u="1"/>
        <n v="1114200" u="1"/>
        <n v="581450" u="1"/>
        <n v="670250" u="1"/>
        <n v="892500" u="1"/>
        <n v="1216600" u="1"/>
        <n v="212749.99" u="1"/>
        <n v="590999.97" u="1"/>
        <n v="3233317" u="1"/>
        <n v="534600" u="1"/>
        <n v="267600" u="1"/>
        <n v="302800" u="1"/>
        <n v="216000" u="1"/>
        <n v="432000" u="1"/>
        <n v="648000" u="1"/>
        <n v="1753129" u="1"/>
        <n v="240000" u="1"/>
        <n v="504100" u="1"/>
        <n v="968100" u="1"/>
        <n v="2800000" u="1"/>
        <n v="2738550" u="1"/>
        <n v="307750" u="1"/>
        <n v="2575800" u="1"/>
        <n v="5732800" u="1"/>
        <n v="458236" u="1"/>
        <n v="309700" u="1"/>
        <n v="932400" u="1"/>
        <n v="148800" u="1"/>
        <n v="389750" u="1"/>
        <n v="936000" u="1"/>
        <n v="4197680" u="1"/>
        <n v="16245" u="1"/>
        <n v="70980" u="1"/>
        <n v="1673500" u="1"/>
        <n v="300000" u="1"/>
        <n v="215300" u="1"/>
        <n v="214000" u="1"/>
        <n v="101980" u="1"/>
        <n v="579200" u="1"/>
        <n v="165900" u="1"/>
        <n v="1015300" u="1"/>
        <n v="170999.94" u="1"/>
        <n v="650749.77" u="1"/>
        <n v="388000" u="1"/>
        <n v="640000" u="1"/>
        <n v="784800" u="1"/>
        <n v="174297.99" u="1"/>
        <n v="228920" u="1"/>
        <n v="188700" u="1"/>
        <n v="301300" u="1"/>
        <n v="1430000" u="1"/>
        <n v="370850" u="1"/>
        <n v="433299.99" u="1"/>
        <n v="236500" u="1"/>
        <n v="328899.96999999997" u="1"/>
        <n v="5274200" u="1"/>
        <n v="808000" u="1"/>
        <n v="704000" u="1"/>
        <n v="759000" u="1"/>
        <n v="2341850" u="1"/>
        <n v="701500" u="1"/>
        <n v="6418400" u="1"/>
        <n v="307400" u="1"/>
        <n v="1544999.98" u="1"/>
        <n v="942849.99" u="1"/>
        <n v="1097249.97" u="1"/>
        <n v="713000" u="1"/>
        <n v="2577000" u="1"/>
        <n v="1284499.97" u="1"/>
        <n v="4736500" u="1"/>
        <n v="100999.99" u="1"/>
        <n v="317550" u="1"/>
        <n v="4726650" u="1"/>
        <n v="163800" u="1"/>
        <n v="531560" u="1"/>
        <n v="633600" u="1"/>
        <n v="5258400" u="1"/>
        <n v="5379150" u="1"/>
        <n v="253750" u="1"/>
        <n v="2083000" u="1"/>
        <n v="648150" u="1"/>
        <n v="182700" u="1"/>
        <n v="1578400" u="1"/>
        <n v="185600" u="1"/>
        <n v="5535000" u="1"/>
        <n v="56986049.920000002" u="1"/>
        <n v="897600" u="1"/>
        <n v="2649800" u="1"/>
        <n v="2938300" u="1"/>
        <n v="1152000" u="1"/>
        <n v="207200" u="1"/>
        <n v="253500" u="1"/>
        <n v="2589200" u="1"/>
        <n v="876500" u="1"/>
        <n v="1383900" u="1"/>
        <n v="1222000" u="1"/>
        <n v="94249.99" u="1"/>
        <n v="922300" u="1"/>
        <n v="108000" u="1"/>
        <n v="899400" u="1"/>
        <n v="787899.96" u="1"/>
        <n v="260150" u="1"/>
        <n v="4176650" u="1"/>
        <n v="747500" u="1"/>
        <n v="280899.98" u="1"/>
        <n v="1125800" u="1"/>
        <n v="319000" u="1"/>
        <n v="327700" u="1"/>
        <n v="1295900" u="1"/>
        <n v="81400" u="1"/>
        <n v="810000" u="1"/>
        <n v="111500" u="1"/>
        <n v="279450" u="1"/>
        <n v="83000" u="1"/>
        <n v="345700" u="1"/>
        <n v="304950" u="1"/>
        <n v="2176400" u="1"/>
        <n v="721800" u="1"/>
        <n v="1108000" u="1"/>
        <n v="1753500" u="1"/>
        <n v="101102" u="1"/>
        <n v="528000" u="1"/>
        <n v="599500" u="1"/>
        <n v="290250" u="1"/>
        <n v="460100" u="1"/>
        <n v="537500" u="1"/>
        <n v="766900" u="1"/>
        <n v="3666000" u="1"/>
        <n v="3612000" u="1"/>
        <n v="2103500" u="1"/>
        <n v="5000" u="1"/>
        <n v="1584200" u="1"/>
        <n v="182410" u="1"/>
        <n v="214620" u="1"/>
        <n v="236950" u="1"/>
        <n v="9234000" u="1"/>
        <n v="1164450" u="1"/>
        <n v="2750425" u="1"/>
        <n v="1518300" u="1"/>
        <n v="110026" u="1"/>
        <n v="4593480" u="1"/>
        <n v="2622180" u="1"/>
        <n v="473100" u="1"/>
        <n v="885950" u="1"/>
        <n v="1579700" u="1"/>
        <n v="610200" u="1"/>
        <n v="246050" u="1"/>
        <n v="687000" u="1"/>
        <n v="418200" u="1"/>
        <n v="284999.90000000002" u="1"/>
        <n v="16799.990000000002" u="1"/>
        <n v="374900" u="1"/>
        <n v="2465500" u="1"/>
        <n v="726800" u="1"/>
        <n v="3128000" u="1"/>
        <n v="333200" u="1"/>
        <n v="299000" u="1"/>
        <n v="1116200" u="1"/>
        <n v="1018799.99" u="1"/>
        <n v="937099.99" u="1"/>
        <n v="738300" u="1"/>
        <n v="3108250" u="1"/>
        <n v="206499.98" u="1"/>
        <n v="1479900" u="1"/>
        <n v="1670099.97" u="1"/>
        <n v="15000" u="1"/>
        <n v="353800" u="1"/>
        <n v="342200" u="1"/>
        <n v="1295000" u="1"/>
        <n v="5644250" u="1"/>
        <n v="252700" u="1"/>
        <n v="391400" u="1"/>
        <n v="131400" u="1"/>
        <n v="254014" u="1"/>
        <n v="88200" u="1"/>
        <n v="460000" u="1"/>
        <n v="572500" u="1"/>
        <n v="545400" u="1"/>
        <n v="362500" u="1"/>
        <n v="414250" u="1"/>
        <n v="5957050" u="1"/>
        <n v="335400" u="1"/>
        <n v="1000000" u="1"/>
        <n v="3238950" u="1"/>
        <n v="1399250" u="1"/>
        <n v="1565000" u="1"/>
        <n v="459200" u="1"/>
        <n v="102000" u="1"/>
        <n v="1640230" u="1"/>
        <n v="98500" u="1"/>
        <n v="283000" u="1"/>
        <n v="105750" u="1"/>
        <n v="532000" u="1"/>
        <n v="363750" u="1"/>
        <n v="97499.99" u="1"/>
        <n v="126500" u="1"/>
        <n v="106899.99" u="1"/>
        <n v="439750" u="1"/>
        <n v="146099.99" u="1"/>
        <n v="66699.990000000005" u="1"/>
        <n v="184800" u="1"/>
        <n v="117800" u="1"/>
        <n v="110200" u="1"/>
        <n v="62700" u="1"/>
        <n v="62000" u="1"/>
        <n v="5290950" u="1"/>
        <n v="1610850" u="1"/>
        <n v="1050000" u="1"/>
        <n v="1275466" u="1"/>
        <n v="1623200" u="1"/>
        <n v="2641050" u="1"/>
        <n v="2809800" u="1"/>
        <n v="1395800" u="1"/>
        <n v="1037100" u="1"/>
        <n v="567000" u="1"/>
        <n v="446600" u="1"/>
        <n v="5239873" u="1"/>
        <n v="96200" u="1"/>
        <n v="94500" u="1"/>
        <n v="23647" u="1"/>
        <n v="1280970" u="1"/>
        <n v="298300" u="1"/>
        <n v="773600" u="1"/>
        <n v="513400" u="1"/>
        <n v="402400" u="1"/>
        <n v="136000" u="1"/>
        <n v="684000" u="1"/>
        <n v="602000" u="1"/>
        <n v="451350" u="1"/>
        <n v="937300" u="1"/>
        <n v="510000" u="1"/>
        <n v="726500" u="1"/>
        <n v="852800" u="1"/>
        <n v="2118200" u="1"/>
        <n v="178800" u="1"/>
        <n v="249000" u="1"/>
        <n v="276800" u="1"/>
        <n v="1325500" u="1"/>
        <n v="3690250" u="1"/>
        <n v="714600" u="1"/>
        <n v="113600.01" u="1"/>
        <n v="1523600" u="1"/>
        <n v="87750.02" u="1"/>
        <n v="128700" u="1"/>
        <n v="995550" u="1"/>
        <n v="166500" u="1"/>
        <n v="687700" u="1"/>
        <n v="354900" u="1"/>
        <n v="2036900" u="1"/>
        <n v="2204400" u="1"/>
        <n v="187000" u="1"/>
        <n v="711949.9" u="1"/>
        <n v="877779.98" u="1"/>
        <n v="2580400" u="1"/>
        <n v="1192000" u="1"/>
        <n v="122950" u="1"/>
        <n v="277800" u="1"/>
        <n v="344500.02" u="1"/>
        <n v="117600" u="1"/>
        <n v="269150" u="1"/>
        <n v="116999.99" u="1"/>
        <n v="2694450" u="1"/>
        <n v="162000" u="1"/>
        <n v="494500" u="1"/>
        <n v="272800" u="1"/>
        <n v="619600" u="1"/>
        <n v="1231499.97" u="1"/>
        <n v="512900" u="1"/>
        <n v="98000" u="1"/>
        <n v="53199.99" u="1"/>
        <n v="1400000" u="1"/>
        <n v="99200" u="1"/>
        <n v="5589050" u="1"/>
        <n v="-232512" u="1"/>
        <n v="2061600" u="1"/>
        <n v="422650" u="1"/>
        <n v="169890" u="1"/>
        <n v="510400" u="1"/>
        <n v="573500" u="1"/>
        <n v="131500" u="1"/>
        <n v="405700" u="1"/>
        <n v="652050" u="1"/>
        <n v="417600" u="1"/>
        <n v="4680" u="1"/>
        <n v="843200" u="1"/>
        <n v="5091600" u="1"/>
        <n v="474500" u="1"/>
        <n v="295750" u="1"/>
        <n v="5435025" u="1"/>
        <n v="1265700" u="1"/>
        <n v="54624" u="1"/>
        <n v="2061900" u="1"/>
        <n v="668800" u="1"/>
        <n v="3520050" u="1"/>
        <n v="1305050" u="1"/>
        <n v="1098650" u="1"/>
        <n v="1037000" u="1"/>
        <n v="122000" u="1"/>
        <n v="1474700" u="1"/>
        <n v="582760" u="1"/>
        <n v="2843620" u="1"/>
        <n v="1677900" u="1"/>
        <n v="3855600" u="1"/>
        <n v="114520" u="1"/>
        <n v="70400" u="1"/>
        <n v="316399.99" u="1"/>
        <n v="142600" u="1"/>
        <n v="14000" u="1"/>
        <n v="149000" u="1"/>
        <n v="365199.98" u="1"/>
        <n v="242599.99" u="1"/>
        <n v="1171750" u="1"/>
        <n v="1161350" u="1"/>
        <n v="1100123" u="1"/>
        <n v="1489500" u="1"/>
        <n v="3990300" u="1"/>
        <n v="5759950" u="1"/>
        <n v="25600" u="1"/>
        <n v="478359.95" u="1"/>
        <n v="5865000" u="1"/>
        <n v="157350" u="1"/>
        <n v="108900" u="1"/>
        <n v="510300" u="1"/>
        <n v="1158000" u="1"/>
        <n v="1647000" u="1"/>
        <n v="143100" u="1"/>
        <n v="379643" u="1"/>
        <n v="3178400" u="1"/>
        <n v="178200" u="1"/>
        <n v="402800" u="1"/>
        <n v="193800" u="1"/>
        <n v="1567000" u="1"/>
        <n v="996000" u="1"/>
        <n v="1220100" u="1"/>
        <n v="901750" u="1"/>
        <n v="598500" u="1"/>
        <n v="4817400" u="1"/>
        <n v="1694800" u="1"/>
        <n v="504000" u="1"/>
        <n v="361250" u="1"/>
        <n v="1254900" u="1"/>
        <n v="239999.85" u="1"/>
        <n v="199300.02" u="1"/>
        <n v="358200" u="1"/>
        <n v="469500" u="1"/>
        <n v="138550" u="1"/>
        <n v="559600" u="1"/>
        <n v="148500" u="1"/>
        <n v="30544" u="1"/>
        <n v="394275" u="1"/>
        <n v="329550" u="1"/>
        <n v="451100" u="1"/>
        <n v="136530" u="1"/>
        <n v="710700" u="1"/>
        <n v="11000" u="1"/>
        <n v="437800" u="1"/>
        <n v="1480950" u="1"/>
        <n v="2150000" u="1"/>
        <n v="492999.97" u="1"/>
        <n v="579999.93000000005" u="1"/>
        <n v="354000" u="1"/>
        <n v="139358.01999999999" u="1"/>
        <n v="295800" u="1"/>
        <n v="1004699.99" u="1"/>
        <n v="1202000" u="1"/>
        <n v="4717000" u="1"/>
        <n v="104900" u="1"/>
        <n v="1468840" u="1"/>
        <n v="740600" u="1"/>
        <n v="348400" u="1"/>
        <n v="6597600" u="1"/>
        <n v="703800" u="1"/>
        <n v="136200.01" u="1"/>
        <n v="744300.02" u="1"/>
        <n v="975150" u="1"/>
        <n v="2742000" u="1"/>
        <n v="162400.01999999999" u="1"/>
        <n v="161400.01999999999" u="1"/>
        <n v="399900" u="1"/>
        <n v="1500659.97" u="1"/>
        <n v="6467050" u="1"/>
        <n v="229400" u="1"/>
        <n v="2630250" u="1"/>
        <n v="780800" u="1"/>
        <n v="101500" u="1"/>
        <n v="1180800" u="1"/>
        <n v="869300" u="1"/>
        <n v="581510" u="1"/>
        <n v="958850" u="1"/>
        <n v="340400" u="1"/>
        <n v="1347500" u="1"/>
        <n v="2941875" u="1"/>
        <n v="162277" u="1"/>
        <n v="1024800" u="1"/>
        <n v="4265300" u="1"/>
        <n v="1759000" u="1"/>
        <n v="582400" u="1"/>
        <n v="2433350" u="1"/>
        <n v="2468255" u="1"/>
        <n v="2900800" u="1"/>
        <n v="2234400" u="1"/>
        <n v="1433600" u="1"/>
        <n v="3696000" u="1"/>
        <n v="2830800" u="1"/>
        <n v="25500" u="1"/>
        <n v="400400" u="1"/>
        <n v="614892" u="1"/>
        <n v="87000" u="1"/>
        <n v="706200" u="1"/>
        <n v="972400" u="1"/>
        <n v="183650" u="1"/>
        <n v="820000" u="1"/>
        <n v="209440" u="1"/>
        <n v="317100" u="1"/>
        <n v="418000" u="1"/>
        <n v="111699.99" u="1"/>
        <n v="1226699.98" u="1"/>
        <n v="2443000" u="1"/>
        <n v="114299.99" u="1"/>
        <n v="898800" u="1"/>
        <n v="2076150" u="1"/>
        <n v="39200" u="1"/>
        <n v="532550" u="1"/>
        <n v="1409199.99" u="1"/>
        <n v="2537600" u="1"/>
        <n v="123550" u="1"/>
        <n v="1772299.97" u="1"/>
        <n v="1492500" u="1"/>
        <n v="492800" u="1"/>
        <n v="746399.97" u="1"/>
        <n v="437200" u="1"/>
        <n v="181099.99" u="1"/>
        <n v="1088499.99" u="1"/>
        <n v="6230400" u="1"/>
        <n v="72999.990000000005" u="1"/>
        <n v="466900" u="1"/>
        <n v="1589739.99" u="1"/>
        <n v="4476300" u="1"/>
        <n v="231640" u="1"/>
        <n v="100000" u="1"/>
        <n v="279065" u="1"/>
        <n v="288218" u="1"/>
        <n v="638165" u="1"/>
        <n v="170690" u="1"/>
        <n v="375648" u="1"/>
        <n v="154800" u="1"/>
        <n v="367650" u="1"/>
        <n v="836350" u="1"/>
        <n v="333748.8" u="1"/>
        <n v="749168" u="1"/>
        <n v="28849" u="1"/>
        <n v="352200" u="1"/>
        <n v="6292825" u="1"/>
        <n v="6474290" u="1"/>
        <n v="5470975" u="1"/>
        <n v="721500" u="1"/>
        <n v="1302900" u="1"/>
        <n v="4888050" u="1"/>
        <n v="1290850" u="1"/>
        <n v="2655700" u="1"/>
        <n v="2726300" u="1"/>
        <n v="144000" u="1"/>
        <n v="851200" u="1"/>
        <n v="713600" u="1"/>
        <n v="636800" u="1"/>
        <n v="7592100" u="1"/>
        <n v="384720" u="1"/>
        <n v="80400" u="1"/>
        <n v="47900" u="1"/>
        <n v="130000" u="1"/>
        <n v="455784" u="1"/>
        <n v="352800" u="1"/>
        <n v="208380" u="1"/>
        <n v="432400" u="1"/>
        <n v="153000" u="1"/>
        <n v="1333800" u="1"/>
        <n v="1061400" u="1"/>
        <n v="409700" u="1"/>
        <n v="1921800" u="1"/>
        <n v="164650" u="1"/>
        <n v="206700" u="1"/>
        <n v="243000" u="1"/>
        <n v="413600" u="1"/>
        <n v="114000" u="1"/>
        <n v="122200" u="1"/>
        <n v="2929500" u="1"/>
        <n v="2840250" u="1"/>
        <n v="3859275" u="1"/>
        <n v="2580900" u="1"/>
        <n v="3421950" u="1"/>
        <n v="1624000" u="1"/>
        <n v="1750000" u="1"/>
        <n v="190349.98" u="1"/>
        <n v="209999.95" u="1"/>
        <n v="161550" u="1"/>
        <n v="325000" u="1"/>
        <n v="1416700" u="1"/>
        <n v="4313200" u="1"/>
        <n v="5970850" u="1"/>
        <n v="1898100" u="1"/>
        <n v="2859200" u="1"/>
        <n v="95700" u="1"/>
        <n v="139900" u="1"/>
        <n v="2950070" u="1"/>
        <n v="1595550" u="1"/>
        <n v="4734200" u="1"/>
        <n v="728500" u="1"/>
        <n v="2559475" u="1"/>
        <n v="882700" u="1"/>
        <n v="779350" u="1"/>
        <n v="1432200" u="1"/>
        <n v="809942" u="1"/>
        <n v="1452650.04" u="1"/>
        <n v="270300" u="1"/>
        <n v="910800" u="1"/>
        <n v="278800" u="1"/>
        <n v="107250.02" u="1"/>
        <n v="589800" u="1"/>
        <n v="138320" u="1"/>
        <n v="1045400" u="1"/>
        <n v="310300" u="1"/>
        <n v="44000" u="1"/>
        <n v="1165840" u="1"/>
        <n v="357700.02" u="1"/>
        <n v="484400" u="1"/>
        <n v="302440" u="1"/>
        <n v="1171800" u="1"/>
        <n v="237250" u="1"/>
        <n v="603250" u="1"/>
        <n v="1168800" u="1"/>
        <n v="196100" u="1"/>
        <n v="301400" u="1"/>
        <n v="535000" u="1"/>
        <n v="1190000" u="1"/>
        <n v="864600" u="1"/>
        <n v="206800" u="1"/>
        <n v="778800" u="1"/>
        <n v="161500" u="1"/>
        <n v="705299.99" u="1"/>
        <n v="383100" u="1"/>
        <n v="349600" u="1"/>
        <n v="1718400" u="1"/>
        <n v="81300" u="1"/>
        <n v="5306800" u="1"/>
        <n v="169750" u="1"/>
        <n v="983500" u="1"/>
        <n v="1004000" u="1"/>
        <n v="272799.99" u="1"/>
        <n v="129199.99" u="1"/>
        <n v="361100" u="1"/>
        <n v="199199.99" u="1"/>
        <n v="5864100" u="1"/>
        <n v="198999.99" u="1"/>
        <n v="258500" u="1"/>
        <n v="644800" u="1"/>
        <n v="981600.01" u="1"/>
        <n v="3182500" u="1"/>
        <n v="485300" u="1"/>
        <n v="596000" u="1"/>
        <n v="1589000" u="1"/>
        <n v="6562800" u="1"/>
        <n v="335200" u="1"/>
        <n v="124500" u="1"/>
        <n v="77900" u="1"/>
        <n v="531300" u="1"/>
        <n v="949200" u="1"/>
        <n v="4464100" u="1"/>
        <n v="443700" u="1"/>
        <n v="202950.01" u="1"/>
        <n v="1049400" u="1"/>
        <n v="3876000" u="1"/>
        <n v="1457999.97" u="1"/>
        <n v="182800" u="1"/>
        <n v="258900" u="1"/>
        <n v="841800" u="1"/>
        <n v="6873975" u="1"/>
        <n v="713375" u="1"/>
        <n v="1161300" u="1"/>
        <n v="1398800" u="1"/>
        <n v="1937400" u="1"/>
        <n v="1823900" u="1"/>
        <n v="3952250" u="1"/>
        <n v="1535150" u="1"/>
        <n v="1435950" u="1"/>
        <n v="561150" u="1"/>
        <n v="464000" u="1"/>
        <n v="91000" u="1"/>
        <n v="404000" u="1"/>
        <n v="1026700" u="1"/>
        <n v="188000" u="1"/>
        <n v="1228636" u="1"/>
        <n v="834400" u="1"/>
        <n v="1128300" u="1"/>
        <n v="736750" u="1"/>
        <n v="1142500" u="1"/>
        <n v="206000" u="1"/>
        <n v="104500" u="1"/>
        <n v="304000" u="1"/>
        <n v="-27000" u="1"/>
        <n v="896899.99" u="1"/>
        <n v="581400" u="1"/>
        <n v="1028600" u="1"/>
        <n v="790400" u="1"/>
        <n v="606000" u="1"/>
        <n v="530400" u="1"/>
        <n v="590950" u="1"/>
        <n v="1806300" u="1"/>
        <n v="514800" u="1"/>
        <n v="533599.96" u="1"/>
        <n v="440350" u="1"/>
        <n v="276049.99" u="1"/>
        <n v="262200" u="1"/>
        <n v="210100" u="1"/>
        <n v="2593000" u="1"/>
        <n v="800000" u="1"/>
        <n v="1316300" u="1"/>
        <n v="5095000" u="1"/>
        <n v="383500" u="1"/>
        <n v="694600" u="1"/>
        <n v="230650" u="1"/>
        <n v="525100" u="1"/>
        <n v="4087050" u="1"/>
        <n v="2338200" u="1"/>
        <n v="1262100" u="1"/>
        <n v="2550150" u="1"/>
        <n v="1729800" u="1"/>
        <n v="1597920" u="1"/>
        <n v="2058000" u="1"/>
        <n v="804000" u="1"/>
        <n v="33350" u="1"/>
        <n v="3889620" u="1"/>
        <n v="117900" u="1"/>
        <n v="331800" u="1"/>
        <n v="5508000" u="1"/>
        <n v="1739200" u="1"/>
        <n v="3817500" u="1"/>
        <n v="253000" u="1"/>
        <n v="184900" u="1"/>
        <n v="176800" u="1"/>
        <n v="515750" u="1"/>
        <n v="1313650" u="1"/>
        <n v="308200" u="1"/>
        <n v="1389400" u="1"/>
        <n v="714400" u="1"/>
        <n v="2610800" u="1"/>
        <n v="374100" u="1"/>
        <n v="371200" u="1"/>
        <n v="669000" u="1"/>
        <n v="340200" u="1"/>
        <n v="2773575" u="1"/>
        <n v="310500" u="1"/>
        <n v="327800" u="1"/>
        <n v="1280000" u="1"/>
        <n v="4076000" u="1"/>
        <n v="7567500" u="1"/>
        <n v="63318" u="1"/>
        <n v="239800" u="1"/>
        <n v="141200" u="1"/>
        <n v="148150" u="1"/>
        <n v="887000" u="1"/>
        <n v="76000" u="1"/>
        <n v="1175000" u="1"/>
        <n v="5295500" u="1"/>
        <n v="6423000" u="1"/>
        <n v="525000" u="1"/>
        <n v="393375" u="1"/>
        <n v="4578100" u="1"/>
        <n v="4270500" u="1"/>
        <n v="55200" u="1"/>
        <n v="191572" u="1"/>
        <n v="182400" u="1"/>
        <n v="1007650" u="1"/>
        <n v="3000" u="1"/>
        <n v="198900" u="1"/>
        <n v="960868" u="1"/>
        <n v="2399500" u="1"/>
        <n v="719900" u="1"/>
        <n v="101200" u="1"/>
        <n v="2388150" u="1"/>
        <n v="4158000" u="1"/>
        <n v="5250000" u="1"/>
        <n v="719350" u="1"/>
        <n v="294800" u="1"/>
        <n v="397300" u="1"/>
        <n v="1300000" u="1"/>
        <n v="475560" u="1"/>
        <n v="197220" u="1"/>
        <n v="301600" u="1"/>
        <n v="1733300" u="1"/>
        <n v="1198750" u="1"/>
        <n v="298700" u="1"/>
        <n v="9030000" u="1"/>
        <n v="349800" u="1"/>
        <n v="9862350" u="1"/>
        <n v="5258350" u="1"/>
        <n v="89000" u="1"/>
        <n v="840500" u="1"/>
        <n v="384100" u="1"/>
        <n v="4206300" u="1"/>
        <n v="26200" u="1"/>
        <n v="313950" u="1"/>
        <n v="1076775" u="1"/>
        <n v="832550" u="1"/>
        <n v="495350" u="1"/>
        <n v="994500" u="1"/>
        <n v="569750" u="1"/>
        <n v="447200" u="1"/>
        <n v="451475" u="1"/>
        <n v="204400" u="1"/>
        <n v="1245182" u="1"/>
        <n v="1946000" u="1"/>
        <n v="1241350" u="1"/>
        <n v="563200" u="1"/>
        <n v="7569000" u="1"/>
        <n v="819600" u="1"/>
        <n v="629500" u="1"/>
        <n v="124000" u="1"/>
        <n v="555300" u="1"/>
        <n v="351150" u="1"/>
        <n v="996200" u="1"/>
        <n v="166150" u="1"/>
        <n v="6003000" u="1"/>
        <n v="392900" u="1"/>
        <n v="1282350" u="1"/>
        <n v="2938125" u="1"/>
        <n v="178450" u="1"/>
        <n v="79550" u="1"/>
        <n v="98900" u="1"/>
        <n v="394400" u="1"/>
        <n v="1143850" u="1"/>
        <n v="743050" u="1"/>
        <n v="720000" u="1"/>
        <n v="519650" u="1"/>
        <n v="997800" u="1"/>
        <n v="2375100" u="1"/>
        <n v="1020000" u="1"/>
        <n v="33000" u="1"/>
        <n v="5642700" u="1"/>
        <n v="4476000" u="1"/>
        <n v="1140700" u="1"/>
        <n v="239650" u="1"/>
        <n v="187850" u="1"/>
        <n v="968300" u="1"/>
        <n v="2957750" u="1"/>
        <n v="9270" u="1"/>
        <n v="138600" u="1"/>
        <n v="296700" u="1"/>
        <n v="3250100" u="1"/>
        <n v="269900" u="1"/>
        <n v="158000" u="1"/>
        <n v="685400" u="1"/>
        <n v="380000" u="1"/>
        <n v="1356500" u="1"/>
        <n v="4291500" u="1"/>
        <n v="56499.99" u="1"/>
        <n v="393800" u="1"/>
        <n v="85420" u="1"/>
        <n v="1363150" u="1"/>
        <n v="57999.97" u="1"/>
        <n v="1650300.02" u="1"/>
        <n v="5366100" u="1"/>
        <n v="1198800" u="1"/>
        <n v="525099.99" u="1"/>
        <n v="1729799.97" u="1"/>
        <n v="117899.99" u="1"/>
        <n v="668999.99" u="1"/>
        <n v="148149.99" u="1"/>
        <n v="1174999.99" u="1"/>
        <n v="7524000" u="1"/>
        <n v="93100" u="1"/>
        <n v="1217000" u="1"/>
        <n v="194900" u="1"/>
        <n v="148100" u="1"/>
        <n v="1003900" u="1"/>
        <n v="340399.99" u="1"/>
        <n v="459324" u="1"/>
        <n v="316500" u="1"/>
        <n v="5076250" u="1"/>
        <n v="459800" u="1"/>
        <n v="1469850" u="1"/>
        <n v="3407480" u="1"/>
        <n v="2542400" u="1"/>
        <n v="2764250" u="1"/>
        <n v="2487050" u="1"/>
        <n v="790300" u="1"/>
        <n v="422800" u="1"/>
        <n v="9261100" u="1"/>
        <n v="601285" u="1"/>
        <n v="665000" u="1"/>
        <n v="2089800" u="1"/>
        <n v="2835600" u="1"/>
        <n v="2435700" u="1"/>
        <n v="5346600" u="1"/>
        <n v="4731300" u="1"/>
        <n v="2360250" u="1"/>
        <n v="557025" u="1"/>
        <n v="1106000" u="1"/>
        <n v="1173900" u="1"/>
        <n v="4029650" u="1"/>
        <n v="255299.99" u="1"/>
        <n v="6780372" u="1"/>
        <n v="415600" u="1"/>
        <n v="425200" u="1"/>
        <n v="334800" u="1"/>
        <n v="968000" u="1"/>
        <n v="256897.5" u="1"/>
        <n v="245575" u="1"/>
        <n v="754670" u="1"/>
        <n v="526700" u="1"/>
        <n v="947700" u="1"/>
        <n v="756000" u="1"/>
        <n v="1141000" u="1"/>
        <n v="1037750" u="1"/>
        <n v="2512200" u="1"/>
        <n v="4175500" u="1"/>
        <n v="1913300" u="1"/>
        <n v="2366725" u="1"/>
        <n v="4982525" u="1"/>
        <n v="6750650" u="1"/>
        <n v="446200" u="1"/>
        <n v="149100" u="1"/>
        <n v="1488900" u="1"/>
        <n v="1078400" u="1"/>
        <n v="878699.99" u="1"/>
        <n v="349350" u="1"/>
        <n v="730400" u="1"/>
        <n v="1133899.98" u="1"/>
        <n v="390150" u="1"/>
        <n v="765820" u="1"/>
        <n v="740999.99" u="1"/>
        <n v="1701999.96" u="1"/>
        <n v="1357100" u="1"/>
        <n v="750000" u="1"/>
        <n v="232949.97" u="1"/>
        <n v="669250.03" u="1"/>
        <n v="1463800" u="1"/>
        <n v="784300" u="1"/>
        <n v="533400" u="1"/>
        <n v="141300" u="1"/>
        <n v="2544000" u="1"/>
        <n v="786700" u="1"/>
        <n v="192000" u="1"/>
        <n v="1223600" u="1"/>
        <n v="361500" u="1"/>
        <n v="434400" u="1"/>
        <n v="201549.98" u="1"/>
        <n v="925000" u="1"/>
        <n v="591600" u="1"/>
        <n v="1212020.02" u="1"/>
        <n v="4217500" u="1"/>
        <n v="2727850" u="1"/>
        <n v="1137500" u="1"/>
        <n v="58799.99" u="1"/>
        <n v="731400" u="1"/>
        <n v="5710300" u="1"/>
        <n v="234600" u="1"/>
        <n v="306000" u="1"/>
        <n v="1685000" u="1"/>
        <n v="925750" u="1"/>
        <n v="80000" u="1"/>
        <n v="327599.99" u="1"/>
        <n v="210200" u="1"/>
        <n v="504600" u="1"/>
        <n v="113000" u="1"/>
        <n v="2585800" u="1"/>
        <n v="948799.99" u="1"/>
        <n v="82700" u="1"/>
        <n v="1185350" u="1"/>
        <n v="1844599.99" u="1"/>
        <n v="3739000" u="1"/>
        <n v="1374999.99" u="1"/>
        <n v="303950" u="1"/>
        <n v="187999.99" u="1"/>
        <n v="908500" u="1"/>
        <n v="1494800" u="1"/>
        <n v="508000" u="1"/>
        <n v="1509050" u="1"/>
        <n v="142900" u="1"/>
        <n v="263900" u="1"/>
        <n v="3604800" u="1"/>
        <n v="496800" u="1"/>
        <n v="384600" u="1"/>
        <n v="1273100" u="1"/>
        <n v="271300" u="1"/>
        <n v="3187600" u="1"/>
        <n v="1458420" u="1"/>
        <n v="2725100" u="1"/>
        <n v="532500" u="1"/>
        <n v="1042600" u="1"/>
        <n v="291600" u="1"/>
        <n v="5734900" u="1"/>
        <n v="794950" u="1"/>
        <n v="9571055" u="1"/>
        <n v="1316230" u="1"/>
        <n v="939340" u="1"/>
        <n v="509960" u="1"/>
        <n v="297800" u="1"/>
        <n v="437900" u="1"/>
        <n v="262400" u="1"/>
        <n v="225559" u="1"/>
        <n v="14218" u="1"/>
        <n v="1331600" u="1"/>
        <n v="725500" u="1"/>
        <n v="31984" u="1"/>
        <n v="1429450" u="1"/>
        <n v="1452450" u="1"/>
        <n v="1094350" u="1"/>
        <n v="1205500" u="1"/>
        <n v="890800" u="1"/>
        <n v="1829550" u="1"/>
        <n v="575300" u="1"/>
        <n v="2252650" u="1"/>
        <n v="1234800" u="1"/>
        <n v="2227000" u="1"/>
        <n v="900950" u="1"/>
        <n v="181300" u="1"/>
        <n v="465960" u="1"/>
        <n v="681600" u="1"/>
        <n v="374000" u="1"/>
        <n v="100100" u="1"/>
        <n v="156900" u="1"/>
        <n v="289800" u="1"/>
        <n v="280600" u="1"/>
        <n v="1742650" u="1"/>
        <n v="1109550" u="1"/>
        <n v="3460940" u="1"/>
        <n v="1288750" u="1"/>
        <n v="1500000" u="1"/>
        <n v="2256000" u="1"/>
        <n v="225000" u="1"/>
        <n v="1181921" u="1"/>
        <n v="5038400" u="1"/>
        <n v="4308400" u="1"/>
        <n v="2062000" u="1"/>
        <n v="3297600" u="1"/>
        <n v="5001925" u="1"/>
        <n v="99000" u="1"/>
        <n v="1639255" u="1"/>
        <n v="2623498" u="1"/>
        <n v="849300" u="1"/>
        <n v="400900" u="1"/>
        <n v="2970000" u="1"/>
        <n v="728000" u="1"/>
        <n v="2936600" u="1"/>
        <n v="1519600" u="1"/>
        <n v="594500" u="1"/>
        <n v="583800" u="1"/>
        <n v="676400" u="1"/>
        <n v="995600" u="1"/>
        <n v="511525" u="1"/>
        <n v="749250" u="1"/>
        <n v="4660000" u="1"/>
        <n v="3217225" u="1"/>
        <n v="1553800" u="1"/>
        <n v="3797100" u="1"/>
        <n v="2697600" u="1"/>
        <n v="15868620" u="1"/>
        <n v="192700" u="1"/>
        <n v="164000" u="1"/>
        <n v="129720" u="1"/>
        <n v="39694" u="1"/>
        <n v="501600" u="1"/>
        <n v="50" u="1"/>
        <n v="1419100" u="1"/>
        <n v="284450" u="1"/>
        <n v="1449475" u="1"/>
        <n v="710500" u="1"/>
        <n v="754000" u="1"/>
        <n v="732360" u="1"/>
        <n v="151700" u="1"/>
        <n v="733450.02" u="1"/>
        <n v="250800" u="1"/>
        <n v="567400" u="1"/>
        <n v="1600000" u="1"/>
        <n v="26400" u="1"/>
        <n v="5294600" u="1"/>
        <n v="1491300.01" u="1"/>
        <n v="914550" u="1"/>
        <n v="3028500" u="1"/>
        <n v="6193500" u="1"/>
        <n v="1445800" u="1"/>
        <n v="1437100" u="1"/>
        <n v="1476800" u="1"/>
        <n v="1320000" u="1"/>
        <n v="155650" u="1"/>
        <n v="172150" u="1"/>
        <n v="627500" u="1"/>
        <n v="770000" u="1"/>
        <n v="5959000" u="1"/>
        <n v="226087" u="1"/>
        <n v="2717150" u="1"/>
        <n v="498350" u="1"/>
        <n v="4463400" u="1"/>
        <n v="5304400" u="1"/>
        <n v="1015400" u="1"/>
        <n v="1568300" u="1"/>
        <n v="464800" u="1"/>
        <n v="101499.95" u="1"/>
        <n v="1187680" u="1"/>
        <n v="1153280" u="1"/>
        <n v="510340" u="1"/>
        <n v="1174500" u="1"/>
        <n v="3433600" u="1"/>
        <n v="1561400" u="1"/>
        <n v="1502280" u="1"/>
        <n v="4331755" u="1"/>
        <n v="1473800" u="1"/>
        <n v="2361600" u="1"/>
        <n v="3645925" u="1"/>
        <n v="760500" u="1"/>
        <n v="1814150" u="1"/>
        <n v="2849400" u="1"/>
        <n v="432424" u="1"/>
        <n v="519000" u="1"/>
        <n v="667250" u="1"/>
        <n v="541700" u="1"/>
        <n v="1096300" u="1"/>
        <n v="865700" u="1"/>
        <n v="3922342" u="1"/>
        <n v="3232000" u="1"/>
        <n v="161600" u="1"/>
        <n v="640300" u="1"/>
        <n v="4672800" u="1"/>
        <n v="2649600" u="1"/>
        <n v="3981600" u="1"/>
        <n v="1366750" u="1"/>
        <n v="488400" u="1"/>
        <n v="1200000" u="1"/>
        <n v="55799.99" u="1"/>
        <n v="2409175" u="1"/>
        <n v="916399.98" u="1"/>
        <n v="155500" u="1"/>
        <n v="2669275" u="1"/>
        <n v="130800.01" u="1"/>
        <n v="1446200" u="1"/>
        <n v="299400" u="1"/>
        <n v="4489000" u="1"/>
        <n v="1252900" u="1"/>
        <n v="12384" u="1"/>
        <n v="1595000" u="1"/>
        <n v="239200" u="1"/>
        <n v="118900" u="1"/>
        <n v="5655900" u="1"/>
        <n v="493000" u="1"/>
        <n v="274800" u="1"/>
        <n v="1314875" u="1"/>
        <n v="500650" u="1"/>
        <n v="695900" u="1"/>
        <n v="213150" u="1"/>
        <n v="105600" u="1"/>
        <n v="2149450" u="1"/>
        <n v="186000" u="1"/>
        <n v="2113650" u="1"/>
        <n v="5142430" u="1"/>
        <n v="334100" u="1"/>
        <n v="209015" u="1"/>
        <n v="299200" u="1"/>
        <n v="323630" u="1"/>
        <n v="124080" u="1"/>
        <n v="723100" u="1"/>
        <n v="84000" u="1"/>
        <n v="276000" u="1"/>
        <n v="657800" u="1"/>
        <n v="1203400" u="1"/>
        <n v="140800" u="1"/>
        <n v="858000" u="1"/>
        <n v="402600" u="1"/>
        <n v="3727100" u="1"/>
        <n v="1057360" u="1"/>
        <n v="1038950" u="1"/>
        <n v="1942975" u="1"/>
        <n v="828650" u="1"/>
        <n v="2243150" u="1"/>
        <n v="61600" u="1"/>
        <n v="218500" u="1"/>
        <n v="324800" u="1"/>
        <n v="1257100" u="1"/>
        <n v="2600650" u="1"/>
        <n v="2120950" u="1"/>
        <n v="225300" u="1"/>
        <n v="103600" u="1"/>
        <n v="198000" u="1"/>
        <n v="595000" u="1"/>
        <n v="2040000" u="1"/>
        <n v="450000" u="1"/>
        <n v="660473" u="1"/>
        <n v="5133950" u="1"/>
        <n v="319500" u="1"/>
        <n v="4524800" u="1"/>
        <n v="86900" u="1"/>
        <n v="2376245" u="1"/>
        <n v="1308200" u="1"/>
        <n v="1104580" u="1"/>
        <n v="1418020" u="1"/>
        <n v="6621100" u="1"/>
        <n v="63130" u="1"/>
        <n v="5432500" u="1"/>
        <n v="2369800" u="1"/>
        <n v="38950" u="1"/>
        <n v="2930200" u="1"/>
        <n v="2964400" u="1"/>
        <n v="574750" u="1"/>
        <n v="1149500" u="1"/>
        <n v="805600" u="1"/>
        <n v="2172970" u="1"/>
        <n v="1888000" u="1"/>
        <n v="3352200" u="1"/>
        <n v="682500" u="1"/>
        <n v="85400" u="1"/>
        <n v="1458850" u="1"/>
        <n v="3933600" u="1"/>
        <n v="1370400" u="1"/>
        <n v="5022000" u="1"/>
        <n v="1910400" u="1"/>
        <n v="232400" u="1"/>
        <n v="181150" u="1"/>
        <n v="371050" u="1"/>
        <n v="1770600" u="1"/>
        <n v="284900" u="1"/>
        <n v="132384.01" u="1"/>
        <n v="85499.99" u="1"/>
        <n v="14499.99" u="1"/>
        <n v="122499.99" u="1"/>
        <n v="1537400" u="1"/>
        <n v="314800" u="1"/>
        <n v="589100" u="1"/>
        <n v="798000" u="1"/>
        <n v="122400" u="1"/>
        <n v="814350" u="1"/>
        <n v="360150" u="1"/>
        <n v="1700225" u="1"/>
        <n v="2764600" u="1"/>
        <n v="564200" u="1"/>
        <n v="1536000" u="1"/>
        <n v="11813350" u="1"/>
        <n v="1390650" u="1"/>
        <n v="2160300" u="1"/>
        <n v="2789850" u="1"/>
        <n v="8458800" u="1"/>
        <n v="611200" u="1"/>
        <n v="511500" u="1"/>
        <n v="2650000" u="1"/>
        <n v="107000" u="1"/>
        <n v="1982350" u="1"/>
        <n v="202000" u="1"/>
        <n v="6058650" u="1"/>
        <n v="428400" u="1"/>
        <n v="199000" u="1"/>
        <n v="11529500" u="1"/>
        <n v="30572920" u="1"/>
        <n v="5453350" u="1"/>
        <n v="2515800" u="1"/>
        <n v="606900" u="1"/>
        <n v="6311500" u="1"/>
        <n v="729100" u="1"/>
        <n v="2278750" u="1"/>
        <n v="124200" u="1"/>
        <n v="1617493.97" u="1"/>
        <n v="187600" u="1"/>
        <n v="261359.99" u="1"/>
        <n v="308300" u="1"/>
        <n v="459650" u="1"/>
        <n v="210600" u="1"/>
        <n v="158100" u="1"/>
        <n v="265800" u="1"/>
        <n v="1084700" u="1"/>
        <n v="255700" u="1"/>
        <n v="4057600" u="1"/>
        <n v="989000" u="1"/>
        <n v="1258800" u="1"/>
        <n v="607550" u="1"/>
        <n v="1276100" u="1"/>
        <n v="975200" u="1"/>
        <n v="700700" u="1"/>
        <n v="461100" u="1"/>
        <n v="423650" u="1"/>
        <n v="4265500" u="1"/>
        <n v="1200600" u="1"/>
        <n v="875250" u="1"/>
        <n v="400000" u="1"/>
        <n v="537700" u="1"/>
        <n v="917250" u="1"/>
        <n v="457200" u="1"/>
        <n v="1357600" u="1"/>
        <n v="1434000" u="1"/>
        <n v="1196000" u="1"/>
        <n v="295200" u="1"/>
        <n v="1658500" u="1"/>
        <n v="440953" u="1"/>
        <n v="221400" u="1"/>
        <n v="401300" u="1"/>
        <n v="455350" u="1"/>
        <n v="901600" u="1"/>
        <n v="3496200" u="1"/>
        <n v="415800" u="1"/>
        <n v="197850" u="1"/>
        <n v="278582" u="1"/>
        <n v="139999.97" u="1"/>
        <n v="416949.97" u="1"/>
        <n v="208000" u="1"/>
        <n v="138650" u="1"/>
        <n v="246000" u="1"/>
        <n v="323200" u="1"/>
        <n v="372800" u="1"/>
        <n v="488000" u="1"/>
        <n v="2725500" u="1"/>
        <n v="1985150" u="1"/>
        <n v="341000" u="1"/>
        <n v="334400" u="1"/>
        <n v="667560" u="1"/>
        <n v="1384400" u="1"/>
        <n v="893200" u="1"/>
        <n v="7157930" u="1"/>
        <n v="260000" u="1"/>
        <n v="256700" u="1"/>
        <n v="434050" u="1"/>
        <n v="141500" u="1"/>
        <n v="119400" u="1"/>
        <n v="543600" u="1"/>
        <n v="164500" u="1"/>
        <n v="109350" u="1"/>
        <n v="3941350" u="1"/>
        <n v="1101000" u="1"/>
        <n v="72080" u="1"/>
        <n v="751680" u="1"/>
        <n v="711280" u="1"/>
        <n v="2965550" u="1"/>
        <n v="2467900" u="1"/>
        <n v="280556" u="1"/>
        <n v="1711700" u="1"/>
        <n v="2063600" u="1"/>
        <n v="3711520" u="1"/>
        <n v="1194900" u="1"/>
        <n v="2936200" u="1"/>
        <n v="6000" u="1"/>
        <n v="221900" u="1"/>
        <n v="809200" u="1"/>
        <n v="1093000" u="1"/>
        <n v="1787100" u="1"/>
        <n v="102600" u="1"/>
        <n v="721700" u="1"/>
        <n v="694000" u="1"/>
        <n v="436700" u="1"/>
        <n v="1136450" u="1"/>
        <n v="600000" u="1"/>
        <n v="419475" u="1"/>
        <n v="487475" u="1"/>
        <n v="1066700" u="1"/>
        <n v="4141000" u="1"/>
        <n v="3491000" u="1"/>
        <n v="3500000" u="1"/>
        <n v="1071750" u="1"/>
        <n v="161750" u="1"/>
        <n v="1604900" u="1"/>
        <n v="175250" u="1"/>
        <n v="434100" u="1"/>
        <n v="194300" u="1"/>
        <n v="2455200" u="1"/>
        <n v="113400" u="1"/>
        <n v="968520" u="1"/>
        <n v="234040" u="1"/>
        <n v="146700" u="1"/>
        <n v="844000" u="1"/>
        <n v="2134100" u="1"/>
        <n v="215250.01" u="1"/>
        <n v="3543000" u="1"/>
        <n v="1601100" u="1"/>
        <n v="1764500" u="1"/>
        <n v="339800" u="1"/>
        <n v="1101450" u="1"/>
        <n v="224625" u="1"/>
        <n v="268400" u="1"/>
        <n v="1097500" u="1"/>
        <n v="3226000" u="1"/>
        <n v="70000" u="1"/>
        <n v="2002000" u="1"/>
        <n v="6425000" u="1"/>
        <n v="2097553" u="1"/>
        <n v="4289700" u="1"/>
        <n v="3762350" u="1"/>
        <n v="1618123" u="1"/>
        <n v="724320" u="1"/>
        <n v="96800" u="1"/>
        <n v="1360100" u="1"/>
        <n v="6700000" u="1"/>
        <n v="2752125" u="1"/>
        <n v="855500" u="1"/>
        <n v="1309800" u="1"/>
        <n v="3675700" u="1"/>
        <n v="5284800" u="1"/>
        <n v="1572000" u="1"/>
        <n v="919100" u="1"/>
        <n v="54000" u="1"/>
        <n v="1221550" u="1"/>
        <n v="422400" u="1"/>
        <n v="457500" u="1"/>
        <n v="732000" u="1"/>
        <n v="346000" u="1"/>
        <n v="4771600" u="1"/>
        <n v="4432310" u="1"/>
        <n v="9667960" u="1"/>
        <n v="4485900" u="1"/>
        <n v="9237280" u="1"/>
        <n v="477160" u="1"/>
        <n v="3836200" u="1"/>
        <n v="145000" u="1"/>
        <n v="611800" u="1"/>
        <n v="1113000" u="1"/>
        <n v="901002" u="1"/>
        <n v="1147200" u="1"/>
        <n v="2040550" u="1"/>
        <n v="718900" u="1"/>
        <n v="292600" u="1"/>
        <n v="1165000" u="1"/>
        <n v="762700" u="1"/>
        <n v="231000" u="1"/>
        <n v="435000" u="1"/>
        <n v="5388226" u="1"/>
        <n v="4521075" u="1"/>
        <n v="5700" u="1"/>
        <n v="7500" u="1"/>
        <n v="254200" u="1"/>
        <n v="223600" u="1"/>
        <n v="208500" u="1"/>
        <n v="1477050" u="1"/>
        <n v="214400" u="1"/>
        <n v="270600" u="1"/>
        <n v="445500" u="1"/>
        <n v="316000" u="1"/>
        <n v="250000" u="1"/>
        <n v="73722" u="1"/>
        <n v="2650500" u="1"/>
        <n v="1620000" u="1"/>
        <n v="39780" u="1"/>
        <n v="2512500" u="1"/>
        <n v="3814400" u="1"/>
        <n v="942930" u="1"/>
        <n v="361700" u="1"/>
        <n v="1138600" u="1"/>
        <n v="2077470" u="1"/>
        <n v="726499.97" u="1"/>
        <n v="1008000" u="1"/>
        <n v="73600" u="1"/>
        <n v="190900" u="1"/>
        <n v="214200" u="1"/>
        <n v="3437600" u="1"/>
        <n v="1373000.01" u="1"/>
        <n v="431400" u="1"/>
        <n v="2158750" u="1"/>
        <n v="100700" u="1"/>
        <n v="167900" u="1"/>
        <n v="1246200" u="1"/>
        <n v="4461200" u="1"/>
        <n v="372899.99" u="1"/>
        <n v="995000" u="1"/>
        <n v="1074800" u="1"/>
        <n v="259900" u="1"/>
        <n v="238400.02" u="1"/>
        <n v="3017600" u="1"/>
        <n v="352100" u="1"/>
        <n v="150000" u="1"/>
        <n v="1260" u="1"/>
        <n v="473750" u="1"/>
        <n v="660050" u="1"/>
        <n v="546100" u="1"/>
        <n v="3282400" u="1"/>
        <n v="938000" u="1"/>
        <n v="1754400" u="1"/>
        <n v="653200" u="1"/>
        <n v="670300" u="1"/>
        <n v="2879100" u="1"/>
        <n v="2574850" u="1"/>
        <n v="1738050" u="1"/>
        <n v="1317950" u="1"/>
        <n v="879750" u="1"/>
        <n v="1319700" u="1"/>
        <n v="1019900" u="1"/>
        <n v="2300800" u="1"/>
        <n v="2955400" u="1"/>
        <n v="613400" u="1"/>
        <n v="683700" u="1"/>
        <n v="50400" u="1"/>
        <n v="341550" u="1"/>
        <n v="1729600" u="1"/>
        <n v="161000" u="1"/>
        <n v="53200" u="1"/>
        <n v="74050" u="1"/>
        <n v="425800" u="1"/>
        <n v="6892500" u="1"/>
        <n v="425000" u="1"/>
        <n v="1824000" u="1"/>
        <n v="576000" u="1"/>
        <n v="695285" u="1"/>
        <n v="194400" u="1"/>
        <n v="3323287.5" u="1"/>
        <n v="5568950" u="1"/>
        <n v="105000" u="1"/>
        <n v="1142100" u="1"/>
        <n v="1312200" u="1"/>
        <n v="1169200" u="1"/>
        <n v="10910550" u="1"/>
        <n v="11536950" u="1"/>
        <n v="1464725" u="1"/>
        <n v="201771" u="1"/>
        <n v="1299200" u="1"/>
        <n v="3000400" u="1"/>
        <n v="1802800" u="1"/>
        <n v="929900" u="1"/>
        <n v="785000" u="1"/>
        <n v="636650" u="1"/>
        <n v="287725" u="1"/>
        <n v="283050" u="1"/>
        <n v="7668000" u="1"/>
        <n v="4507200" u="1"/>
        <n v="4130400" u="1"/>
        <n v="939270" u="1"/>
        <n v="450830" u="1"/>
        <n v="436800" u="1"/>
        <n v="521000.01" u="1"/>
        <n v="709800" u="1"/>
        <n v="720800" u="1"/>
        <n v="117000" u="1"/>
        <n v="263375" u="1"/>
        <n v="4100000" u="1"/>
        <n v="209000" u="1"/>
        <n v="675900" u="1"/>
        <n v="1352000" u="1"/>
        <n v="20500" u="1"/>
        <n v="126735.03" u="1"/>
        <n v="1288020" u="1"/>
        <n v="1150290" u="1"/>
        <n v="1798120" u="1"/>
        <n v="302000" u="1"/>
        <n v="145352.5" u="1"/>
        <n v="521461" u="1"/>
        <n v="259260" u="1"/>
        <n v="106251" u="1"/>
        <n v="136040" u="1"/>
        <n v="239615" u="1"/>
        <n v="90300" u="1"/>
        <n v="628000" u="1"/>
        <n v="1481800" u="1"/>
        <n v="464600" u="1"/>
        <n v="3359500" u="1"/>
        <n v="335000" u="1"/>
        <n v="6313750" u="1"/>
        <n v="3689000" u="1"/>
        <n v="2907550" u="1"/>
        <n v="-6000" u="1"/>
        <n v="20000" u="1"/>
        <n v="4599995.5199999996" u="1"/>
        <n v="336000" u="1"/>
        <n v="303999.99" u="1"/>
        <n v="4107000" u="1"/>
        <n v="4000" u="1"/>
        <n v="1361880" u="1"/>
        <n v="6250000" u="1"/>
        <n v="2192400" u="1"/>
        <n v="765700" u="1"/>
        <n v="247000" u="1"/>
        <n v="9862550" u="1"/>
        <n v="424350" u="1"/>
        <n v="6394975" u="1"/>
        <n v="1055700" u="1"/>
        <n v="870000" u="1"/>
        <n v="2292700" u="1"/>
        <n v="6047000" u="1"/>
        <n v="975000" u="1"/>
        <n v="433200" u="1"/>
        <n v="62600" u="1"/>
        <n v="416150" u="1"/>
        <n v="985500" u="1"/>
        <n v="2781380" u="1"/>
        <n v="4096861" u="1"/>
        <n v="32150" u="1"/>
        <n v="2688840" u="1"/>
        <n v="17860" u="1"/>
        <n v="1285750" u="1"/>
        <n v="122100" u="1"/>
        <n v="125800" u="1"/>
        <n v="231400" u="1"/>
        <n v="202980" u="1"/>
        <n v="233833" u="1"/>
        <n v="322000" u="1"/>
        <n v="890100" u="1"/>
        <n v="559000" u="1"/>
        <n v="1771600" u="1"/>
        <n v="3291650" u="1"/>
        <n v="1672860" u="1"/>
        <n v="2830100" u="1"/>
        <n v="2375000" u="1"/>
        <n v="413400" u="1"/>
        <n v="3162250" u="1"/>
        <n v="378000" u="1"/>
        <n v="3047471" u="1"/>
        <n v="628900" u="1"/>
        <n v="3073500" u="1"/>
        <n v="759050" u="1"/>
        <n v="404700" u="1"/>
        <n v="1109276.01" u="1"/>
        <n v="837999.99" u="1"/>
        <n v="616400" u="1"/>
        <n v="431350" u="1"/>
        <n v="871400" u="1"/>
        <n v="1142199.98" u="1"/>
        <n v="3325046" u="1"/>
        <n v="1760000" u="1"/>
        <n v="3890000" u="1"/>
        <n v="164220" u="1"/>
        <n v="4920000" u="1"/>
        <n v="466560" u="1"/>
        <n v="585800" u="1"/>
        <n v="1006000" u="1"/>
        <n v="2980050" u="1"/>
        <n v="1563800" u="1"/>
        <n v="685099.97" u="1"/>
        <n v="4389000" u="1"/>
        <n v="902800" u="1"/>
        <n v="159100" u="1"/>
        <n v="537800" u="1"/>
        <n v="2332550" u="1"/>
        <n v="1696900.01" u="1"/>
        <n v="432700" u="1"/>
        <n v="177000" u="1"/>
        <n v="973160" u="1"/>
        <n v="4488000" u="1"/>
        <n v="613000" u="1"/>
        <n v="666950" u="1"/>
        <n v="339050" u="1"/>
        <n v="206750" u="1"/>
        <n v="1553608" u="1"/>
        <n v="39599.99" u="1"/>
        <n v="2246100" u="1"/>
        <n v="89700" u="1"/>
        <n v="143500" u="1"/>
        <n v="189500" u="1"/>
        <n v="1424550.01" u="1"/>
        <n v="3072000" u="1"/>
        <n v="167800" u="1"/>
        <n v="447700" u="1"/>
        <n v="1685150" u="1"/>
        <n v="1665750" u="1"/>
        <n v="1260600" u="1"/>
        <n v="1351900" u="1"/>
        <n v="1717100" u="1"/>
        <n v="1876350" u="1"/>
        <n v="2207900" u="1"/>
        <n v="1178000" u="1"/>
        <n v="339700" u="1"/>
        <n v="1595300" u="1"/>
        <n v="331000" u="1"/>
        <n v="4355400" u="1"/>
        <n v="1227850" u="1"/>
        <n v="1090050" u="1"/>
        <n v="451900" u="1"/>
        <n v="1286150" u="1"/>
        <n v="727600" u="1"/>
        <n v="1385550" u="1"/>
        <n v="2897250" u="1"/>
        <n v="266600" u="1"/>
        <n v="1273950" u="1"/>
        <n v="1197600" u="1"/>
        <n v="4413600" u="1"/>
        <n v="4678200" u="1"/>
        <n v="944500" u="1"/>
        <n v="154202" u="1"/>
        <n v="2056900" u="1"/>
        <n v="106400" u="1"/>
        <n v="2382800" u="1"/>
        <n v="505800" u="1"/>
        <n v="1441000" u="1"/>
        <n v="1926600" u="1"/>
        <n v="517920" u="1"/>
        <n v="977550" u="1"/>
        <n v="2394000" u="1"/>
        <n v="4005700" u="1"/>
        <n v="5301300" u="1"/>
        <n v="5362100" u="1"/>
        <n v="626500" u="1"/>
        <n v="92235" u="1"/>
        <n v="1453050" u="1"/>
        <n v="170000" u="1"/>
        <n v="157000" u="1"/>
        <n v="137700" u="1"/>
        <n v="1008800" u="1"/>
        <n v="962000" u="1"/>
        <n v="375585" u="1"/>
        <n v="563685" u="1"/>
        <n v="1480999.99" u="1"/>
        <n v="41800" u="1"/>
        <n v="2871040" u="1"/>
        <n v="337600" u="1"/>
        <n v="1194249.98" u="1"/>
        <n v="1543340" u="1"/>
        <n v="228550" u="1"/>
        <n v="277150" u="1"/>
        <n v="120399.99" u="1"/>
        <n v="710000" u="1"/>
        <n v="18000" u="1"/>
        <n v="3850800" u="1"/>
        <n v="410199.99" u="1"/>
        <n v="1517580" u="1"/>
        <n v="156100" u="1"/>
        <n v="1040399.99" u="1"/>
        <n v="386149.99" u="1"/>
        <n v="4115500" u="1"/>
        <n v="1813350" u="1"/>
        <n v="324750" u="1"/>
        <n v="148650" u="1"/>
        <n v="205100" u="1"/>
        <n v="917200" u="1"/>
        <n v="4737425" u="1"/>
        <n v="105900" u="1"/>
        <n v="168050" u="1"/>
        <n v="2183275" u="1"/>
        <n v="167600" u="1"/>
        <n v="599250" u="1"/>
        <n v="482850" u="1"/>
        <n v="1370199.97" u="1"/>
        <n v="4128925" u="1"/>
        <n v="420099.98" u="1"/>
        <n v="1273788" u="1"/>
        <n v="1764000" u="1"/>
        <n v="456950" u="1"/>
        <n v="180700" u="1"/>
        <n v="463300" u="1"/>
        <n v="226600" u="1"/>
        <n v="112734" u="1"/>
        <n v="616845" u="1"/>
        <n v="903000" u="1"/>
        <n v="653600" u="1"/>
        <n v="164050" u="1"/>
        <n v="1378800" u="1"/>
        <n v="4396400" u="1"/>
        <n v="1942200" u="1"/>
        <n v="3992800" u="1"/>
        <n v="3782800" u="1"/>
        <n v="1290000" u="1"/>
        <n v="1928500" u="1"/>
        <n v="927000" u="1"/>
        <n v="2819950" u="1"/>
        <n v="112500" u="1"/>
        <n v="112750" u="1"/>
        <n v="362050" u="1"/>
        <n v="2554845" u="1"/>
        <n v="2067000" u="1"/>
        <n v="436500" u="1"/>
        <n v="2681335" u="1"/>
        <n v="6150000" u="1"/>
        <n v="1746600" u="1"/>
        <n v="1609800" u="1"/>
        <n v="800850" u="1"/>
        <n v="1047300" u="1"/>
        <n v="803300" u="1"/>
        <n v="229075" u="1"/>
        <n v="145775" u="1"/>
        <n v="533900" u="1"/>
        <n v="1092050" u="1"/>
        <n v="2400828" u="1"/>
        <n v="574660" u="1"/>
        <n v="1276800" u="1"/>
        <n v="128100" u="1"/>
        <n v="949700" u="1"/>
        <n v="219000" u="1"/>
        <n v="969500" u="1"/>
        <n v="73800" u="1"/>
        <n v="119999.96" u="1"/>
        <n v="456000" u="1"/>
        <n v="405850" u="1"/>
        <n v="182350" u="1"/>
        <n v="62999.97" u="1"/>
        <n v="1360200" u="1"/>
        <n v="94915" u="1"/>
        <n v="201500" u="1"/>
        <n v="948300" u="1"/>
        <n v="273429.96999999997" u="1"/>
        <n v="312000" u="1"/>
        <n v="430500" u="1"/>
        <n v="972950" u="1"/>
        <n v="2856000" u="1"/>
        <n v="4844400" u="1"/>
        <n v="6981600" u="1"/>
        <n v="25300" u="1"/>
        <n v="1779750.01" u="1"/>
        <n v="2462530" u="1"/>
        <n v="53399.99" u="1"/>
        <n v="10800" u="1"/>
        <n v="2328310" u="1"/>
        <n v="1895000" u="1"/>
        <n v="151799.99" u="1"/>
        <n v="2153660" u="1"/>
        <n v="649500" u="1"/>
        <n v="437450" u="1"/>
        <n v="328300" u="1"/>
        <n v="200685" u="1"/>
        <n v="3869325" u="1"/>
        <n v="4334050" u="1"/>
        <n v="234700" u="1"/>
        <n v="337500" u="1"/>
        <n v="470550" u="1"/>
        <n v="1473500" u="1"/>
        <n v="2137500" u="1"/>
        <n v="477200" u="1"/>
        <n v="1270900" u="1"/>
        <n v="330000" u="1"/>
        <n v="767200.44" u="1"/>
        <n v="522400" u="1"/>
        <n v="1340650" u="1"/>
        <n v="1890000" u="1"/>
        <n v="1392000" u="1"/>
        <n v="876067" u="1"/>
        <n v="1231200" u="1"/>
        <n v="3079200" u="1"/>
        <n v="578335" u="1"/>
        <n v="252000" u="1"/>
        <n v="280000" u="1"/>
        <n v="258750" u="1"/>
        <n v="257250" u="1"/>
        <n v="590000" u="1"/>
        <n v="3177200" u="1"/>
        <n v="4073250" u="1"/>
        <n v="64000" u="1"/>
        <n v="5654500" u="1"/>
        <n v="3060210" u="1"/>
        <n v="3195000" u="1"/>
        <n v="5175000" u="1"/>
        <n v="5325000" u="1"/>
        <n v="1354200" u="1"/>
        <n v="307800" u="1"/>
        <n v="5548325" u="1"/>
        <n v="4092825" u="1"/>
        <n v="672000" u="1"/>
        <n v="1127000" u="1"/>
        <n v="205600" u="1"/>
        <n v="1691500" u="1"/>
        <n v="773300" u="1"/>
        <n v="549000" u="1"/>
        <n v="442950" u="1"/>
        <n v="706000" u="1"/>
        <n v="1015699.98" u="1"/>
        <n v="722100" u="1"/>
        <n v="108950" u="1"/>
        <n v="169650" u="1"/>
        <n v="51785" u="1"/>
        <n v="2593640" u="1"/>
        <n v="290150" u="1"/>
        <n v="99750" u="1"/>
        <n v="904000" u="1"/>
        <n v="438400" u="1"/>
        <n v="462720" u="1"/>
        <n v="548765" u="1"/>
        <n v="176480" u="1"/>
        <n v="200000" u="1"/>
        <n v="910475" u="1"/>
        <n v="194000" u="1"/>
        <n v="172038" u="1"/>
        <n v="347600" u="1"/>
        <n v="125540" u="1"/>
        <n v="3789600" u="1"/>
        <n v="2486400" u="1"/>
        <n v="2892000" u="1"/>
        <n v="2923200" u="1"/>
        <n v="4855200" u="1"/>
        <n v="980200" u="1"/>
        <n v="4866460" u="1"/>
        <n v="665550" u="1"/>
        <n v="236300" u="1"/>
        <n v="199400" u="1"/>
        <n v="139650" u="1"/>
        <n v="110400" u="1"/>
        <n v="269280" u="1"/>
        <n v="3451825" u="1"/>
        <n v="232200" u="1"/>
        <n v="3143300" u="1"/>
        <n v="92800" u="1"/>
        <n v="4500000" u="1"/>
        <n v="500150" u="1"/>
        <n v="1077550" u="1"/>
        <n v="543000" u="1"/>
        <n v="618450" u="1"/>
        <n v="1276600" u="1"/>
        <n v="1267650" u="1"/>
        <n v="457800" u="1"/>
        <n v="538300" u="1"/>
        <n v="1108325" u="1"/>
        <n v="604800" u="1"/>
        <n v="1027200" u="1"/>
        <n v="245550" u="1"/>
        <n v="211800" u="1"/>
        <n v="1431250" u="1"/>
        <n v="1176000" u="1"/>
        <n v="614335" u="1"/>
        <n v="3827100" u="1"/>
        <n v="3512450" u="1"/>
        <n v="234000" u="1"/>
        <n v="920000" u="1"/>
        <n v="60000" u="1"/>
        <n v="3564350" u="1"/>
        <n v="16439" u="1"/>
        <n v="1220900" u="1"/>
        <n v="58900" u="1"/>
        <n v="147200" u="1"/>
        <n v="127000" u="1"/>
        <n v="224000" u="1"/>
        <n v="64575" u="1"/>
        <n v="688500" u="1"/>
        <n v="2496200" u="1"/>
        <n v="610400" u="1"/>
        <n v="3181250" u="1"/>
        <n v="156375" u="1"/>
        <n v="397000" u="1"/>
        <n v="42822" u="1"/>
        <n v="25891" u="1"/>
        <n v="2928000" u="1"/>
        <n v="183510" u="1"/>
        <n v="759520" u="1"/>
        <n v="1225500" u="1"/>
        <n v="449550" u="1"/>
        <n v="492100" u="1"/>
        <n v="1514000" u="1"/>
        <n v="4797000" u="1"/>
        <n v="1255250" u="1"/>
        <n v="1319650" u="1"/>
        <n v="926475" u="1"/>
        <n v="16332500" u="1"/>
        <n v="736700" u="1"/>
        <n v="1401400" u="1"/>
        <n v="4318625" u="1"/>
        <n v="1304370" u="1"/>
        <n v="2259087" u="1"/>
        <n v="3645100" u="1"/>
        <n v="999600" u="1"/>
        <n v="1057200" u="1"/>
        <n v="96900" u="1"/>
        <n v="1525925" u="1"/>
        <n v="4220560" u="1"/>
        <n v="252549.98" u="1"/>
        <n v="194800" u="1"/>
        <n v="233400" u="1"/>
        <n v="3328800" u="1"/>
        <n v="325500" u="1"/>
        <n v="130515" u="1"/>
        <n v="204680" u="1"/>
        <n v="132600" u="1"/>
        <n v="3018750" u="1"/>
        <n v="405000" u="1"/>
        <n v="394470" u="1"/>
        <n v="1548983" u="1"/>
        <n v="1920300" u="1"/>
        <n v="230000" u="1"/>
        <n v="203300" u="1"/>
        <n v="6298950" u="1"/>
        <n v="420000" u="1"/>
        <n v="1381450" u="1"/>
        <n v="21756" u="1"/>
        <n v="318450" u="1"/>
        <n v="1591050" u="1"/>
        <n v="321480" u="1"/>
        <n v="612880" u="1"/>
        <n v="6230500" u="1"/>
        <n v="1710000" u="1"/>
        <n v="4941420" u="1"/>
        <n v="2337335" u="1"/>
        <n v="684400" u="1"/>
        <n v="6138000" u="1"/>
        <n v="1140000" u="1"/>
        <n v="228900" u="1"/>
        <n v="1865400" u="1"/>
        <n v="2142370" u="1"/>
        <n v="959500" u="1"/>
        <n v="208100" u="1"/>
        <n v="70350" u="1"/>
        <n v="4885100" u="1"/>
        <n v="760000" u="1"/>
        <n v="190750" u="1"/>
        <n v="2503150" u="1"/>
        <n v="408910" u="1"/>
        <n v="183340" u="1"/>
        <n v="411600" u="1"/>
        <n v="90888" u="1"/>
        <n v="346620" u="1"/>
        <n v="144176" u="1"/>
        <n v="275400" u="1"/>
        <n v="144200" u="1"/>
        <n v="83850" u="1"/>
        <n v="16000000" u="1"/>
        <n v="960000" u="1"/>
        <n v="2951700" u="1"/>
        <n v="1329950" u="1"/>
        <n v="3083200" u="1"/>
        <n v="9645300" u="1"/>
        <n v="11113200" u="1"/>
        <n v="816" u="1"/>
        <n v="521100" u="1"/>
        <n v="2183000" u="1"/>
        <n v="696800.01" u="1"/>
        <n v="891950" u="1"/>
        <n v="1406500" u="1"/>
        <n v="266250" u="1"/>
        <n v="1003200" u="1"/>
        <n v="300645" u="1"/>
        <n v="4506250" u="1"/>
        <n v="4651500" u="1"/>
        <n v="28995" u="1"/>
        <n v="2372050" u="1"/>
        <n v="4201650" u="1"/>
        <n v="277451" u="1"/>
        <n v="560050" u="1"/>
        <n v="185900" u="1"/>
        <n v="4370050" u="1"/>
        <n v="1725600" u="1"/>
        <n v="1833450" u="1"/>
        <n v="696800" u="1"/>
        <n v="4490200" u="1"/>
        <n v="176595" u="1"/>
        <n v="209500" u="1"/>
        <n v="150100" u="1"/>
        <n v="24000" u="1"/>
        <n v="505650" u="1"/>
        <n v="531000" u="1"/>
        <n v="38000" u="1"/>
        <n v="149150" u="1"/>
        <n v="5668900" u="1"/>
        <n v="342000" u="1"/>
        <n v="669150" u="1"/>
        <n v="146200" u="1"/>
        <n v="210000" u="1"/>
        <n v="46088" u="1"/>
        <n v="3505200" u="1"/>
        <n v="1124910" u="1"/>
        <n v="947150" u="1"/>
        <n v="954600" u="1"/>
        <n v="4452690" u="1"/>
        <n v="683450" u="1"/>
        <n v="1978840" u="1"/>
        <n v="287600" u="1"/>
        <n v="660310" u="1"/>
        <n v="1900000" u="1"/>
        <n v="695200" u="1"/>
        <n v="3890800" u="1"/>
        <n v="36296" u="1"/>
        <n v="71708" u="1"/>
        <n v="1370850" u="1"/>
        <n v="195250" u="1"/>
        <n v="181450" u="1"/>
        <n v="5111700" u="1"/>
        <n v="544950" u="1"/>
        <n v="1477390" u="1"/>
        <n v="430600" u="1"/>
        <n v="1776500" u="1"/>
        <n v="81084" u="1"/>
        <n v="3362800" u="1"/>
        <n v="1217550" u="1"/>
        <n v="910702" u="1"/>
        <n v="788800" u="1"/>
        <n v="251100" u="1"/>
        <n v="4840800" u="1"/>
        <n v="78000" u="1"/>
        <n v="635100" u="1"/>
        <n v="1144350" u="1"/>
        <n v="950000" u="1"/>
        <n v="1885880" u="1"/>
        <n v="1791300" u="1"/>
        <n v="3375200" u="1"/>
        <n v="462600" u="1"/>
        <n v="62350" u="1"/>
        <n v="23100" u="1"/>
        <n v="382050" u="1"/>
        <n v="95850" u="1"/>
        <n v="2261600" u="1"/>
        <n v="306500" u="1"/>
        <n v="187200" u="1"/>
        <n v="257650" u="1"/>
        <n v="194450" u="1"/>
        <n v="86600" u="1"/>
        <n v="1354600" u="1"/>
        <n v="1346200" u="1"/>
        <n v="2257715" u="1"/>
        <n v="872100" u="1"/>
        <n v="290500" u="1"/>
        <n v="678250" u="1"/>
        <n v="365750" u="1"/>
        <n v="85050" u="1"/>
        <n v="179300" u="1"/>
        <n v="136850" u="1"/>
        <n v="88000" u="1"/>
        <n v="244200" u="1"/>
        <n v="2303650" u="1"/>
        <n v="1110150" u="1"/>
        <n v="82000" u="1"/>
        <n v="376200" u="1"/>
        <n v="68672" u="1"/>
        <n v="1191400" u="1"/>
        <n v="1026900" u="1"/>
        <n v="733250" u="1"/>
        <n v="2636550" u="1"/>
        <n v="121600" u="1"/>
        <n v="4368300" u="1"/>
        <n v="133600" u="1"/>
        <n v="47500" u="1"/>
        <n v="46550" u="1"/>
        <n v="10550" u="1"/>
        <n v="3931200" u="1"/>
        <n v="6762000" u="1"/>
        <n v="696550" u="1"/>
        <n v="94300" u="1"/>
        <n v="785750" u="1"/>
        <n v="575700" u="1"/>
        <n v="767600" u="1"/>
        <n v="743650" u="1"/>
        <n v="935500" u="1"/>
        <n v="702300" u="1"/>
        <n v="754900" u="1"/>
        <n v="3771000" u="1"/>
        <n v="3350000" u="1"/>
        <n v="2905000" u="1"/>
        <n v="1007725" u="1"/>
        <n v="329555" u="1"/>
        <n v="1727300" u="1"/>
        <n v="231250" u="1"/>
        <n v="1236260" u="1"/>
        <n v="130300" u="1"/>
        <n v="1290698" u="1"/>
        <n v="1392400" u="1"/>
        <n v="1469500" u="1"/>
        <n v="204000" u="1"/>
        <n v="650100" u="1"/>
        <n v="2321700" u="1"/>
        <n v="4423650" u="1"/>
        <n v="1553250" u="1"/>
        <n v="2670000" u="1"/>
        <n v="364200" u="1"/>
        <n v="749200" u="1"/>
        <n v="1514850" u="1"/>
        <n v="587300" u="1"/>
        <n v="2475510" u="1"/>
        <n v="42750" u="1"/>
        <n v="1422900" u="1"/>
        <n v="2716200" u="1"/>
        <n v="443201" u="1"/>
        <n v="543400" u="1"/>
        <n v="183150" u="1"/>
        <n v="922700" u="1"/>
        <n v="486400" u="1"/>
        <n v="1422940" u="1"/>
        <n v="95830" u="1"/>
        <n v="323750" u="1"/>
        <n v="5792000" u="1"/>
        <n v="1245150" u="1"/>
        <n v="272900" u="1"/>
        <n v="2848500" u="1"/>
        <n v="2379750" u="1"/>
        <n v="751300" u="1"/>
        <n v="565650" u="1"/>
        <n v="472700" u="1"/>
        <n v="593150" u="1"/>
        <n v="56859" u="1"/>
        <n v="387315" u="1"/>
        <n v="565770" u="1"/>
        <n v="60800" u="1"/>
        <n v="477380" u="1"/>
        <n v="403125" u="1"/>
        <n v="368600" u="1"/>
        <n v="2377835" u="1"/>
        <n v="744600" u="1"/>
        <n v="2583700" u="1"/>
        <n v="655180" u="1"/>
        <n v="1388700" u="1"/>
        <n v="4897750" u="1"/>
        <n v="4475510" u="1"/>
        <n v="446500" u="1"/>
        <n v="2247902" u="1"/>
        <n v="353076" u="1"/>
        <n v="2270506" u="1"/>
        <n v="3578400" u="1"/>
        <n v="373750" u="1"/>
        <n v="1874450" u="1"/>
        <n v="8071056" u="1"/>
        <n v="1350200" u="1"/>
        <n v="185000" u="1"/>
        <n v="1454675" u="1"/>
        <n v="3400175" u="1"/>
        <n v="1487700" u="1"/>
        <n v="3902550" u="1"/>
        <n v="1702400" u="1"/>
        <n v="229500" u="1"/>
        <n v="140000000" u="1"/>
        <n v="2911800" u="1"/>
        <n v="2627750" u="1"/>
        <n v="590100" u="1"/>
        <n v="497000" u="1"/>
        <n v="540550" u="1"/>
        <n v="1338520" u="1"/>
        <n v="2478335" u="1"/>
        <n v="1893700" u="1"/>
        <n v="155666" u="1"/>
        <n v="58200" u="1"/>
        <n v="2679325" u="1"/>
        <n v="3812800" u="1"/>
        <n v="1059050" u="1"/>
        <n v="3130800" u="1"/>
        <n v="1918550" u="1"/>
        <n v="4574450" u="1"/>
        <n v="158512" u="1"/>
        <n v="44280" u="1"/>
        <n v="198400" u="1"/>
        <n v="870150" u="1"/>
        <n v="2329185" u="1"/>
        <n v="1329850" u="1"/>
        <n v="2292800" u="1"/>
        <n v="1770000" u="1"/>
        <n v="571800" u="1"/>
        <n v="82364" u="1"/>
        <n v="404550" u="1"/>
        <n v="467800" u="1"/>
        <n v="4370100" u="1"/>
        <n v="2449305" u="1"/>
        <n v="1434500" u="1"/>
        <n v="672500" u="1"/>
        <n v="150398" u="1"/>
        <n v="4270800" u="1"/>
        <n v="140000" u="1"/>
        <n v="1045250" u="1"/>
        <n v="282625" u="1"/>
        <n v="483700" u="1"/>
        <n v="5424950" u="1"/>
        <n v="2124956" u="1"/>
        <n v="208600" u="1"/>
        <n v="3909250" u="1"/>
        <n v="237600" u="1"/>
        <n v="2147200" u="1"/>
        <n v="165600" u="1"/>
        <n v="1715000" u="1"/>
        <n v="768000" u="1"/>
        <n v="350000" u="1"/>
        <n v="1081500" u="1"/>
        <n v="5200000" u="1"/>
        <n v="561450" u="1"/>
        <n v="1302268" u="1"/>
        <n v="1417500" u="1"/>
        <n v="583500" u="1"/>
        <n v="712150" u="1"/>
        <n v="571900" u="1"/>
        <n v="288800" u="1"/>
        <n v="256200" u="1"/>
        <n v="65292" u="1"/>
        <n v="922350" u="1"/>
        <n v="1409850" u="1"/>
        <n v="5046000" u="1"/>
        <n v="922500" u="1"/>
        <n v="2130785" u="1"/>
        <n v="807121" u="1"/>
        <n v="1903350" u="1"/>
        <n v="1158225" u="1"/>
        <n v="4280950" u="1"/>
        <n v="1999700" u="1"/>
        <n v="621000" u="1"/>
        <n v="565180" u="1"/>
        <n v="2925848" u="1"/>
        <n v="10988250" u="1"/>
        <n v="679182" u="1"/>
        <n v="961400" u="1"/>
        <n v="113240" u="1"/>
        <n v="129150" u="1"/>
        <n v="3807300" u="1"/>
        <n v="133150" u="1"/>
        <n v="195150" u="1"/>
        <n v="470250" u="1"/>
        <n v="4795600" u="1"/>
        <n v="3844000" u="1"/>
        <n v="471950" u="1"/>
        <n v="1182100" u="1"/>
        <n v="3262600" u="1"/>
        <n v="940800" u="1"/>
        <n v="133100" u="1"/>
        <n v="534550" u="1"/>
        <n v="304350" u="1"/>
        <n v="641000" u="1"/>
        <n v="1793400" u="1"/>
        <n v="972800" u="1"/>
        <n v="138159" u="1"/>
        <n v="534800" u="1"/>
        <n v="262500" u="1"/>
        <n v="452150" u="1"/>
        <n v="1411575" u="1"/>
        <n v="129190" u="1"/>
        <n v="485600" u="1"/>
        <n v="151400" u="1"/>
        <n v="1897520" u="1"/>
        <n v="3265428" u="1"/>
        <n v="1376813" u="1"/>
        <n v="313056" u="1"/>
        <n v="166950" u="1"/>
        <n v="96054" u="1"/>
        <n v="111350" u="1"/>
        <n v="117220" u="1"/>
        <n v="50050" u="1"/>
        <n v="3794360" u="1"/>
        <n v="1635200" u="1"/>
        <n v="718550" u="1"/>
        <n v="693750" u="1"/>
        <n v="716700" u="1"/>
        <n v="690250" u="1"/>
        <n v="752450" u="1"/>
        <n v="406500" u="1"/>
        <n v="223800" u="1"/>
        <n v="1016900" u="1"/>
        <n v="6126000" u="1"/>
        <n v="156450" u="1"/>
        <n v="3110100" u="1"/>
        <n v="81510" u="1"/>
        <n v="767750" u="1"/>
        <n v="288600" u="1"/>
        <n v="5828275" u="1"/>
        <n v="437400" u="1"/>
        <n v="6879400" u="1"/>
        <n v="988400" u="1"/>
        <n v="974025" u="1"/>
        <n v="3640000" u="1"/>
        <n v="285000" u="1"/>
        <n v="371850" u="1"/>
        <n v="1355125" u="1"/>
        <n v="3796200" u="1"/>
        <n v="455300" u="1"/>
        <n v="2792320" u="1"/>
        <n v="1701935" u="1"/>
        <n v="2781000" u="1"/>
        <n v="3852675" u="1"/>
        <n v="4683740" u="1"/>
        <n v="2325400" u="1"/>
        <n v="4503000" u="1"/>
        <n v="3876400" u="1"/>
        <n v="1993150" u="1"/>
        <n v="485350" u="1"/>
        <n v="554873" u="1"/>
        <n v="662600" u="1"/>
        <n v="3964600" u="1"/>
        <n v="107650" u="1"/>
        <n v="872400" u="1"/>
        <n v="2310900" u="1"/>
        <n v="1048325" u="1"/>
        <n v="2974800" u="1"/>
        <n v="1752000" u="1"/>
        <n v="151500" u="1"/>
        <n v="4969900" u="1"/>
        <n v="396800" u="1"/>
        <n v="148400" u="1"/>
        <n v="2629605" u="1"/>
        <n v="1051000" u="1"/>
        <n v="236250" u="1"/>
        <n v="146500" u="1"/>
        <n v="3052800" u="1"/>
        <n v="1805000" u="1"/>
        <n v="41264" u="1"/>
        <n v="4147300" u="1"/>
        <n v="213100" u="1"/>
        <n v="125600" u="1"/>
        <n v="2282000" u="1"/>
        <n v="367884" u="1"/>
        <n v="496550" u="1"/>
        <n v="498830" u="1"/>
        <n v="656100" u="1"/>
        <n v="2137200" u="1"/>
        <n v="131250" u="1"/>
        <n v="1630700" u="1"/>
        <n v="39912" u="1"/>
        <n v="247100" u="1"/>
        <n v="121000" u="1"/>
        <n v="333268" u="1"/>
        <n v="267100" u="1"/>
        <n v="557050" u="1"/>
        <n v="767550" u="1"/>
        <n v="314230" u="1"/>
        <n v="622750" u="1"/>
        <n v="285950" u="1"/>
        <n v="413700" u="1"/>
        <n v="381900" u="1"/>
        <n v="781050" u="1"/>
        <n v="479100" u="1"/>
        <n v="894225" u="1"/>
        <n v="154850" u="1"/>
        <n v="87900" u="1"/>
        <n v="877825" u="1"/>
        <n v="289885" u="1"/>
        <n v="2715359" u="1"/>
        <n v="358750" u="1"/>
        <n v="1207450" u="1"/>
        <n v="2345285" u="1"/>
        <n v="13907856" u="1"/>
        <n v="5810000" u="1"/>
        <n v="1485000" u="1"/>
        <n v="435825" u="1"/>
        <n v="1459700" u="1"/>
        <n v="177160" u="1"/>
        <n v="347110" u="1"/>
        <n v="374920" u="1"/>
        <n v="574740" u="1"/>
        <n v="366680" u="1"/>
        <n v="407090" u="1"/>
        <n v="2173750" u="1"/>
        <n v="2945105" u="1"/>
        <n v="13503000" u="1"/>
        <n v="11188800" u="1"/>
        <n v="3903250" u="1"/>
        <n v="852875" u="1"/>
        <n v="3098700" u="1"/>
        <n v="270352" u="1"/>
        <n v="203940" u="1"/>
        <n v="197760" u="1"/>
        <n v="190550" u="1"/>
        <n v="3088900" u="1"/>
        <n v="424500" u="1"/>
        <n v="5659875" u="1"/>
        <n v="1234955" u="1"/>
        <n v="2624615" u="1"/>
        <n v="3259172" u="1"/>
        <n v="10558260" u="1"/>
        <n v="497600" u="1"/>
        <n v="7100" u="1"/>
        <n v="299595" u="1"/>
        <n v="22750000" u="1"/>
        <n v="299600" u="1"/>
        <n v="3890" u="1"/>
        <n v="31350" u="1"/>
        <n v="1638900" u="1"/>
        <n v="30425" u="1"/>
        <n v="974700" u="1"/>
        <n v="1394925" u="1"/>
        <n v="1148000" u="1"/>
        <n v="684250" u="1"/>
        <n v="1637500" u="1"/>
        <n v="3342250" u="1"/>
        <n v="484450" u="1"/>
        <n v="135850" u="1"/>
        <n v="570550" u="1"/>
        <n v="149250" u="1"/>
        <n v="3968800" u="1"/>
        <n v="160103" u="1"/>
        <n v="241950" u="1"/>
        <n v="409940" u="1"/>
        <n v="1773660" u="1"/>
        <n v="3441600" u="1"/>
        <n v="757000" u="1"/>
        <n v="101100" u="1"/>
        <n v="552450" u="1"/>
        <n v="2841040" u="1"/>
        <n v="1010000" u="1"/>
        <n v="169050" u="1"/>
        <n v="374150" u="1"/>
        <n v="308550" u="1"/>
        <n v="3298170" u="1"/>
        <n v="3160000" u="1"/>
        <n v="49400" u="1"/>
        <n v="2232500" u="1"/>
        <n v="576650" u="1"/>
        <n v="658450" u="1"/>
        <n v="7013600" u="1"/>
        <n v="508250" u="1"/>
        <n v="2072375" u="1"/>
        <n v="579600" u="1"/>
        <n v="980400" u="1"/>
        <n v="4323600" u="1"/>
        <n v="1884400" u="1"/>
        <n v="117750" u="1"/>
        <n v="271100" u="1"/>
        <n v="171700" u="1"/>
        <n v="240600" u="1"/>
        <n v="121800" u="1"/>
        <n v="160000" u="1"/>
        <n v="110150" u="1"/>
        <n v="4002250" u="1"/>
        <n v="9890" u="1"/>
        <n v="2467525" u="1"/>
        <n v="914800" u="1"/>
        <n v="3094800" u="1"/>
        <n v="152000" u="1"/>
        <n v="533150" u="1"/>
        <n v="355400" u="1"/>
        <n v="1291700" u="1"/>
        <n v="3080025" u="1"/>
        <n v="285020" u="1"/>
        <n v="1992900" u="1"/>
        <n v="3931000" u="1"/>
        <n v="602455" u="1"/>
        <n v="1763550" u="1"/>
        <n v="69360" u="1"/>
        <n v="177250" u="1"/>
        <n v="21250000" u="1"/>
        <n v="12000000" u="1"/>
        <n v="1552730" u="1"/>
        <n v="2355945" u="1"/>
        <n v="356550" u="1"/>
        <n v="114548" u="1"/>
        <n v="784450" u="1"/>
        <n v="509050" u="1"/>
        <n v="475000" u="1"/>
        <n v="6553800" u="1"/>
        <n v="3885200" u="1"/>
        <n v="7602000" u="1"/>
        <n v="143540" u="1"/>
        <n v="3979000" u="1"/>
        <n v="927125" u="1"/>
        <n v="44800" u="1"/>
        <n v="341600" u="1"/>
        <n v="1036500" u="1"/>
        <n v="1819355" u="1"/>
        <n v="158030" u="1"/>
        <n v="428950" u="1"/>
        <n v="86000" u="1"/>
        <n v="691300" u="1"/>
        <n v="151450" u="1"/>
        <n v="375750" u="1"/>
        <n v="1752900" u="1"/>
        <n v="4942400" u="1"/>
        <n v="2379700" u="1"/>
        <n v="954750" u="1"/>
        <n v="3138160" u="1"/>
        <n v="89250" u="1"/>
        <n v="471800" u="1"/>
        <n v="233425" u="1"/>
        <n v="4226000" u="1"/>
        <n v="951900" u="1"/>
        <n v="131000" u="1"/>
        <n v="77414" u="1"/>
        <n v="1932075" u="1"/>
        <n v="358050" u="1"/>
        <n v="275100" u="1"/>
        <n v="1710150" u="1"/>
        <n v="138866" u="1"/>
        <n v="104918" u="1"/>
        <n v="4894800" u="1"/>
        <n v="709000" u="1"/>
        <n v="74200" u="1"/>
        <n v="507550" u="1"/>
        <n v="25000" u="1"/>
        <n v="402325" u="1"/>
        <n v="1264475" u="1"/>
        <n v="621600" u="1"/>
        <n v="168350" u="1"/>
        <n v="337625" u="1"/>
        <n v="4969575" u="1"/>
        <n v="961150" u="1"/>
        <n v="312195" u="1"/>
        <n v="190000" u="1"/>
        <n v="311100" u="1"/>
        <n v="1865950" u="1"/>
        <n v="369990" u="1"/>
        <n v="838470" u="1"/>
        <n v="5587200" u="1"/>
        <n v="4199200" u="1"/>
        <n v="1052050" u="1"/>
        <n v="168000" u="1"/>
        <n v="393900" u="1"/>
        <n v="113994" u="1"/>
        <n v="44890" u="1"/>
        <n v="476760" u="1"/>
        <n v="229135" u="1"/>
        <n v="1746500" u="1"/>
        <n v="2264510" u="1"/>
        <n v="1887585" u="1"/>
        <n v="490525" u="1"/>
        <n v="42728" u="1"/>
        <n v="4005000" u="1"/>
        <n v="1979310" u="1"/>
        <n v="1717400" u="1"/>
        <n v="1494700" u="1"/>
        <n v="1002200" u="1"/>
        <n v="462950" u="1"/>
        <n v="666900" u="1"/>
        <n v="46200" u="1"/>
        <n v="225550" u="1"/>
        <n v="1053050" u="1"/>
        <n v="173600" u="1"/>
        <n v="296450" u="1"/>
        <n v="320250" u="1"/>
        <n v="147875" u="1"/>
        <n v="1088200" u="1"/>
        <n v="3865800" u="1"/>
        <n v="196000" u="1"/>
        <n v="3776800" u="1"/>
        <n v="1934850" u="1"/>
        <n v="1083550" u="1"/>
        <n v="147000" u="1"/>
        <n v="1923630" u="1"/>
        <n v="4364600" u="1"/>
        <n v="374650" u="1"/>
        <n v="315350" u="1"/>
        <n v="1653280" u="1"/>
        <n v="172800" u="1"/>
        <n v="1939500" u="1"/>
        <n v="79800" u="1"/>
        <n v="316350" u="1"/>
        <n v="480000" u="1"/>
        <n v="100600" u="1"/>
        <n v="77418" u="1"/>
        <n v="9970" u="1"/>
        <n v="572850" u="1"/>
        <n v="591644" u="1"/>
        <n v="774550" u="1"/>
        <n v="736400" u="1"/>
        <n v="813850" u="1"/>
        <n v="378125" u="1"/>
        <n v="4050000" u="1"/>
        <n v="913750" u="1"/>
        <n v="1632080" u="1"/>
        <n v="1953000" u="1"/>
        <n v="63168" u="1"/>
        <n v="105550" u="1"/>
        <n v="2002600" u="1"/>
        <n v="16650" u="1"/>
        <n v="2090405" u="1"/>
        <n v="1811150" u="1"/>
        <n v="36000" u="1"/>
        <n v="43000" u="1"/>
        <n v="2022350" u="1"/>
        <n v="2928550" u="1"/>
        <n v="5753000" u="1"/>
        <n v="1324495" u="1"/>
        <n v="3807585" u="1"/>
        <n v="382500" u="1"/>
        <n v="303450" u="1"/>
        <n v="670000" u="1"/>
        <n v="1487275" u="1"/>
        <n v="5294400" u="1"/>
        <n v="243330" u="1"/>
        <n v="860700" u="1"/>
        <n v="943950" u="1"/>
        <n v="3180900" u="1"/>
        <n v="1093050" u="1"/>
        <n v="5505000" u="1"/>
        <n v="202300" u="1"/>
        <n v="571650" u="1"/>
        <n v="255650" u="1"/>
        <n v="494200" u="1"/>
        <n v="118300" u="1"/>
        <n v="300750" u="1"/>
        <n v="373600" u="1"/>
        <n v="73100" u="1"/>
        <n v="218750" u="1"/>
        <n v="106550" u="1"/>
        <n v="371900" u="1"/>
        <n v="981825" u="1"/>
        <n v="337700" u="1"/>
        <n v="948350" u="1"/>
        <n v="124750" u="1"/>
        <n v="322650" u="1"/>
        <n v="332075" u="1"/>
        <n v="203500" u="1"/>
        <n v="4124250" u="1"/>
        <n v="3920400" u="1"/>
        <n v="340000" u="1"/>
        <n v="2014495" u="1"/>
        <n v="3686675" u="1"/>
        <n v="2117200" u="1"/>
        <n v="739500" u="1"/>
        <n v="1992400" u="1"/>
        <n v="531450" u="1"/>
        <n v="804875" u="1"/>
        <n v="1181475" u="1"/>
        <n v="179450" u="1"/>
        <n v="187050" u="1"/>
        <n v="1870000" u="1"/>
        <n v="89500" u="1"/>
        <n v="1816475" u="1"/>
        <n v="1798325" u="1"/>
        <n v="5389000" u="1"/>
        <n v="251500" u="1"/>
        <n v="2597590" u="1"/>
        <n v="859750" u="1"/>
        <n v="1381850" u="1"/>
        <n v="123200" u="1"/>
        <n v="163350" u="1"/>
        <n v="2940800" u="1"/>
        <n v="242750" u="1"/>
        <n v="1786865" u="1"/>
        <n v="617100" u="1"/>
        <n v="1178550" u="1"/>
        <n v="48750" u="1"/>
        <n v="413200" u="1"/>
        <n v="481650" u="1"/>
        <n v="124450" u="1"/>
        <n v="842400" u="1"/>
        <n v="2195750" u="1"/>
        <n v="1523395" u="1"/>
        <n v="7565800" u="1"/>
        <n v="406613" u="1"/>
        <n v="399200" u="1"/>
        <n v="4166100" u="1"/>
        <n v="1794050" u="1"/>
        <n v="1253950" u="1"/>
        <n v="91250" u="1"/>
        <n v="1184200" u="1"/>
        <n v="587500" u="1"/>
        <n v="52929" u="1"/>
        <n v="92200" u="1"/>
        <n v="1705600" u="1"/>
        <n v="142420" u="1"/>
        <n v="1034600" u="1"/>
        <n v="231650" u="1"/>
        <n v="940400" u="1"/>
        <n v="3475000" u="1"/>
        <n v="1351850" u="1"/>
        <n v="3276400" u="1"/>
        <n v="149650" u="1"/>
        <n v="476900" u="1"/>
        <n v="425750" u="1"/>
        <n v="490150" u="1"/>
        <n v="243600" u="1"/>
        <n v="294050" u="1"/>
        <n v="63375" u="1"/>
        <n v="127050" u="1"/>
        <n v="1657800" u="1"/>
        <n v="436050" u="1"/>
        <n v="337950" u="1"/>
        <n v="928500" u="1"/>
        <n v="518700" u="1"/>
        <n v="917100" u="1"/>
        <n v="796450" u="1"/>
        <n v="123850" u="1"/>
        <n v="1080225" u="1"/>
        <n v="1207325" u="1"/>
        <n v="130273" u="1"/>
        <n v="2587155" u="1"/>
        <n v="64400" u="1"/>
        <n v="863550" u="1"/>
        <n v="769500" u="1"/>
        <n v="5653400" u="1"/>
        <n v="170200" u="1"/>
        <n v="1001700" u="1"/>
        <n v="2980650" u="1"/>
        <n v="412800" u="1"/>
        <n v="4075500" u="1"/>
        <n v="958550" u="1"/>
        <n v="2249700" u="1"/>
        <n v="40566" u="1"/>
        <n v="821500" u="1"/>
        <n v="75650" u="1"/>
        <n v="3944000" u="1"/>
        <n v="5898400" u="1"/>
        <n v="32450" u="1"/>
        <n v="1260550" u="1"/>
        <n v="286195" u="1"/>
        <n v="1212650" u="1"/>
        <n v="1923800" u="1"/>
        <n v="256925" u="1"/>
        <n v="114625" u="1"/>
        <n v="245000" u="1"/>
        <n v="497875" u="1"/>
        <n v="774700" u="1"/>
        <n v="343930" u="1"/>
        <n v="1311420" u="1"/>
        <n v="778350" u="1"/>
        <n v="72407" u="1"/>
        <n v="340550" u="1"/>
        <n v="3389987" u="1"/>
        <n v="441090" u="1"/>
        <n v="731025" u="1"/>
        <n v="222000" u="1"/>
        <n v="2060850" u="1"/>
        <n v="2598750" u="1"/>
        <n v="2602800" u="1"/>
        <n v="112729" u="1"/>
        <n v="504330" u="1"/>
        <n v="1105150" u="1"/>
        <n v="1453500" u="1"/>
        <n v="577700" u="1"/>
        <n v="3195725" u="1"/>
        <n v="1828975" u="1"/>
        <n v="1186425" u="1"/>
        <n v="1305600" u="1"/>
        <n v="689395" u="1"/>
        <n v="81000" u="1"/>
        <n v="1011750" u="1"/>
        <n v="144450" u="1"/>
        <n v="1859875" u="1"/>
        <n v="410100" u="1"/>
        <n v="27750" u="1"/>
        <n v="1857010" u="1"/>
        <n v="987900" u="1"/>
        <n v="5924250" u="1"/>
        <n v="151850" u="1"/>
        <n v="4172800" u="1"/>
        <n v="957600" u="1"/>
        <n v="689600" u="1"/>
        <n v="1520000" u="1"/>
        <n v="2115305" u="1"/>
        <n v="219150" u="1"/>
        <n v="4219800" u="1"/>
        <n v="350100" u="1"/>
        <n v="3090800" u="1"/>
        <n v="201600" u="1"/>
        <n v="1119898" u="1"/>
        <n v="983400" u="1"/>
        <n v="242050" u="1"/>
        <n v="1708050" u="1"/>
        <n v="618800" u="1"/>
        <n v="1979035" u="1"/>
        <n v="298800" u="1"/>
        <n v="16925" u="1"/>
        <n v="681800" u="1"/>
        <n v="876960" u="1"/>
        <n v="325850" u="1"/>
        <n v="1721" u="1"/>
        <n v="24831" u="1"/>
        <n v="496610" u="1"/>
        <n v="4819115" u="1"/>
        <n v="93375" u="1"/>
        <n v="1389900" u="1"/>
        <n v="2396350" u="1"/>
        <n v="650800" u="1"/>
        <n v="1300" u="1"/>
        <n v="5957250" u="1"/>
        <n v="708950" u="1"/>
        <n v="609000" u="1"/>
        <n v="579900" u="1"/>
        <n v="526150" u="1"/>
        <n v="707300" u="1"/>
        <n v="861650" u="1"/>
        <n v="430100" u="1"/>
        <n v="1000" u="1"/>
        <n v="5267600" u="1"/>
        <n v="2921300" u="1"/>
        <n v="385050" u="1"/>
        <n v="269950" u="1"/>
        <n v="102900" u="1"/>
        <n v="313000" u="1"/>
        <n v="83950" u="1"/>
        <n v="120750" u="1"/>
        <n v="95268" u="1"/>
        <n v="19950" u="1"/>
        <n v="422050" u="1"/>
        <n v="86770" u="1"/>
        <n v="120800" u="1"/>
        <n v="671650" u="1"/>
        <n v="205705" u="1"/>
        <n v="230125" u="1"/>
        <n v="259825" u="1"/>
        <n v="926750" u="1"/>
        <n v="169500" u="1"/>
        <n v="173850" u="1"/>
        <n v="1589250" u="1"/>
        <n v="369350" u="1"/>
        <n v="65016" u="1"/>
        <n v="267756" u="1"/>
        <n v="940502" u="1"/>
        <n v="5274450" u="1"/>
        <n v="37832" u="1"/>
        <n v="119600" u="1"/>
        <n v="431300" u="1"/>
        <n v="221000" u="1"/>
        <n v="1684400" u="1"/>
        <n v="3021175" u="1"/>
        <n v="342050" u="1"/>
        <n v="678405" u="1"/>
        <n v="1606405" u="1"/>
        <n v="1473685" u="1"/>
        <n v="111925" u="1"/>
        <n v="185925" u="1"/>
        <n v="579695" u="1"/>
        <n v="499715" u="1"/>
        <n v="123334" u="1"/>
        <n v="3960000" u="1"/>
        <n v="124764" u="1"/>
        <n v="318430" u="1"/>
        <n v="721450" u="1"/>
        <n v="1376550" u="1"/>
        <n v="310800" u="1"/>
        <n v="981800" u="1"/>
        <n v="118050" u="1"/>
        <n v="242164" u="1"/>
        <n v="183089" u="1"/>
        <n v="302150" u="1"/>
        <n v="1543908" u="1"/>
        <n v="59610" u="1"/>
        <n v="2876670" u="1"/>
        <n v="1349940" u="1"/>
        <n v="2439600" u="1"/>
        <n v="4307000" u="1"/>
        <n v="294000" u="1"/>
        <n v="3878410" u="1"/>
        <n v="109418" u="1"/>
        <n v="5521290" u="1"/>
        <n v="689450" u="1"/>
        <n v="182325" u="1"/>
        <n v="790401" u="1"/>
        <n v="262770" u="1"/>
        <n v="142725" u="1"/>
        <n v="729975" u="1"/>
        <n v="2027870" u="1"/>
        <n v="1163650" u="1"/>
        <n v="894176" u="1"/>
        <n v="584710" u="1"/>
        <n v="327782" u="1"/>
        <n v="830660" u="1"/>
        <n v="1860738" u="1"/>
        <n v="4023800" u="1"/>
        <n v="177379" u="1"/>
        <n v="24200" u="1"/>
        <n v="768550" u="1"/>
        <n v="2401375" u="1"/>
        <n v="110850" u="1"/>
        <n v="1024350" u="1"/>
        <n v="2196850" u="1"/>
        <n v="406000" u="1"/>
        <n v="656860" u="1"/>
        <n v="818895" u="1"/>
        <n v="991845" u="1"/>
        <n v="667445" u="1"/>
        <n v="149850" u="1"/>
        <n v="533595" u="1"/>
        <n v="602400" u="1"/>
        <n v="118200" u="1"/>
        <n v="2652700" u="1"/>
        <n v="163525" u="1"/>
        <n v="2898500" u="1"/>
        <n v="441775" u="1"/>
        <n v="3669600" u="1"/>
        <n v="1177200" u="1"/>
        <n v="95000" u="1"/>
        <n v="15515" u="1"/>
        <n v="1836800" u="1"/>
        <n v="1263950" u="1"/>
        <n v="1800800" u="1"/>
        <n v="2014475" u="1"/>
        <n v="714100" u="1"/>
        <n v="292695" u="1"/>
        <n v="873600" u="1"/>
        <n v="348340" u="1"/>
        <n v="650550" u="1"/>
        <n v="546900" u="1"/>
        <n v="397975" u="1"/>
        <n v="954800" u="1"/>
        <n v="363490" u="1"/>
        <n v="755495" u="1"/>
        <n v="396175" u="1"/>
        <n v="276500" u="1"/>
        <n v="836800" u="1"/>
        <n v="8800" u="1"/>
        <n v="251535" u="1"/>
        <n v="5746700" u="1"/>
        <n v="545600" u="1"/>
        <n v="224650" u="1"/>
        <n v="1510636" u="1"/>
        <n v="661600" u="1"/>
        <n v="175950" u="1"/>
        <n v="255300" u="1"/>
        <n v="6479910" u="1"/>
        <n v="56000" u="1"/>
        <n v="782000" u="1"/>
        <n v="1286175" u="1"/>
        <n v="189600" u="1"/>
        <n v="985000" u="1"/>
        <n v="397700" u="1"/>
        <n v="136450" u="1"/>
        <n v="94560" u="1"/>
        <n v="143925" u="1"/>
        <n v="400280" u="1"/>
        <n v="189150" u="1"/>
        <n v="139099" u="1"/>
        <n v="1655225" u="1"/>
        <n v="3785750" u="1"/>
        <n v="1152375" u="1"/>
        <n v="917050" u="1"/>
        <n v="1334925" u="1"/>
        <n v="771000" u="1"/>
        <n v="868150" u="1"/>
        <n v="1265300" u="1"/>
        <n v="531920" u="1"/>
        <n v="94000" u="1"/>
        <n v="953800" u="1"/>
        <n v="61350" u="1"/>
        <n v="162800" u="1"/>
        <n v="2862175" u="1"/>
        <n v="4183450" u="1"/>
        <n v="452400" u="1"/>
        <n v="1914325" u="1"/>
        <n v="1754000" u="1"/>
        <n v="3817140" u="1"/>
        <n v="316650" u="1"/>
        <n v="4843920" u="1"/>
        <n v="1022050" u="1"/>
        <n v="383250" u="1"/>
        <n v="54600" u="1"/>
        <n v="97200" u="1"/>
        <n v="310758" u="1"/>
        <n v="960570" u="1"/>
        <n v="453600" u="1"/>
        <n v="395800" u="1"/>
        <n v="327810" u="1"/>
        <n v="6590925" u="1"/>
        <n v="1137600" u="1"/>
        <n v="119900" u="1"/>
        <n v="2371375" u="1"/>
        <n v="937335" u="1"/>
        <n v="369720" u="1"/>
        <n v="564390" u="1"/>
        <n v="359400" u="1"/>
        <n v="294570" u="1"/>
        <n v="241200" u="1"/>
        <n v="900160" u="1"/>
        <n v="916715" u="1"/>
        <n v="218570" u="1"/>
        <n v="419850" u="1"/>
        <n v="189400" u="1"/>
        <n v="944775" u="1"/>
        <n v="107934" u="1"/>
        <n v="1624150" u="1"/>
        <n v="1743225" u="1"/>
        <n v="270000" u="1"/>
        <n v="95200" u="1"/>
        <n v="559700" u="1"/>
        <n v="595950" u="1"/>
        <n v="496370" u="1"/>
        <n v="112304" u="1"/>
        <n v="835650" u="1"/>
        <n v="7248600" u="1"/>
        <n v="1486300" u="1"/>
        <n v="1214860" u="1"/>
        <n v="593100" u="1"/>
        <n v="3061700" u="1"/>
        <n v="351900" u="1"/>
        <n v="438150" u="1"/>
        <n v="696700" u="1"/>
        <n v="1738000" u="1"/>
        <n v="682200" u="1"/>
        <n v="226200" u="1"/>
        <n v="2017020" u="1"/>
        <n v="3238000" u="1"/>
        <n v="1271760" u="1"/>
        <n v="432600" u="1"/>
        <n v="241150" u="1"/>
        <n v="542500" u="1"/>
        <n v="336200" u="1"/>
        <n v="245400" u="1"/>
        <n v="4494150" u="1"/>
        <n v="540000" u="1"/>
        <n v="775025" u="1"/>
        <n v="244110" u="1"/>
        <n v="227010" u="1"/>
        <n v="1036800" u="1"/>
        <n v="990950" u="1"/>
        <n v="1162920" u="1"/>
        <n v="288110" u="1"/>
        <n v="424255" u="1"/>
        <n v="458575" u="1"/>
        <n v="518850" u="1"/>
        <n v="305000" u="1"/>
        <n v="29428" u="1"/>
        <n v="8890000" u="1"/>
        <n v="954200" u="1"/>
        <n v="611380" u="1"/>
        <n v="233260" u="1"/>
        <n v="664800" u="1"/>
        <n v="442300" u="1"/>
        <n v="570000" u="1"/>
        <n v="705300" u="1"/>
        <n v="849900" u="1"/>
        <n v="191425" u="1"/>
        <n v="758400" u="1"/>
        <n v="827450" u="1"/>
        <n v="202400" u="1"/>
        <n v="633175" u="1"/>
        <n v="531775" u="1"/>
        <n v="4054700" u="1"/>
        <n v="1844450" u="1"/>
        <n v="4189400" u="1"/>
        <n v="1589400" u="1"/>
        <n v="26612" u="1"/>
        <n v="3084000" u="1"/>
        <n v="46800" u="1"/>
        <n v="315712" u="1"/>
        <n v="540750" u="1"/>
        <n v="1166700" u="1"/>
        <n v="1842500" u="1"/>
        <n v="2295010" u="1"/>
        <n v="1297500" u="1"/>
        <n v="3627500" u="1"/>
        <n v="4595000" u="1"/>
        <n v="1822500" u="1"/>
        <n v="49280" u="1"/>
        <n v="2101450" u="1"/>
        <n v="176900" u="1"/>
        <n v="1809750" u="1"/>
        <n v="269644" u="1"/>
        <n v="274700" u="1"/>
        <n v="228000" u="1"/>
        <n v="197750" u="1"/>
        <n v="960008" u="1"/>
        <n v="1775125" u="1"/>
        <n v="3358000" u="1"/>
        <n v="92960" u="1"/>
        <n v="493350" u="1"/>
        <n v="176273" u="1"/>
        <n v="1774500" u="1"/>
        <n v="56352" u="1"/>
        <n v="224896" u="1"/>
        <n v="145372" u="1"/>
        <n v="51612" u="1"/>
        <n v="2117080" u="1"/>
        <n v="429000" u="1"/>
        <n v="566400" u="1"/>
        <n v="811000" u="1"/>
        <n v="2574225" u="1"/>
        <n v="16900" u="1"/>
        <n v="5077400" u="1"/>
        <n v="5568180" u="1"/>
        <n v="120555" u="1"/>
        <n v="618380" u="1"/>
        <n v="1322400" u="1"/>
        <n v="252515" u="1"/>
        <n v="526400" u="1"/>
        <n v="1255410" u="1"/>
        <n v="545575" u="1"/>
        <n v="991415" u="1"/>
        <n v="409145" u="1"/>
        <n v="284800" u="1"/>
        <n v="640995" u="1"/>
        <n v="1106790" u="1"/>
        <n v="637100" u="1"/>
        <n v="506460" u="1"/>
        <n v="790280" u="1"/>
        <n v="1049915" u="1"/>
        <n v="1222860" u="1"/>
        <n v="1065720" u="1"/>
        <n v="4016250" u="1"/>
        <n v="1113850" u="1"/>
        <n v="3508875" u="1"/>
        <n v="481600" u="1"/>
        <n v="71200" u="1"/>
        <n v="514400" u="1"/>
        <n v="97900" u="1"/>
        <n v="197100" u="1"/>
        <n v="493050" u="1"/>
        <n v="4862900" u="1"/>
        <n v="1162825" u="1"/>
        <n v="534950" u="1"/>
        <n v="298540" u="1"/>
        <n v="317490" u="1"/>
        <n v="125400" u="1"/>
        <n v="1002825" u="1"/>
        <n v="472650" u="1"/>
        <n v="481110" u="1"/>
        <n v="286900" u="1"/>
        <n v="3971000" u="1"/>
        <n v="9157800" u="1"/>
        <n v="201700" u="1"/>
        <n v="8143200" u="1"/>
        <n v="240800" u="1"/>
        <n v="359700" u="1"/>
        <n v="98400" u="1"/>
        <n v="78850" u="1"/>
        <n v="430630" u="1"/>
        <n v="11681000" u="1"/>
        <n v="510050" u="1"/>
        <n v="4072500" u="1"/>
        <n v="1330625" u="1"/>
        <n v="485850" u="1"/>
        <n v="1095450" u="1"/>
        <n v="1093270" u="1"/>
        <n v="1159800" u="1"/>
        <n v="3168300" u="1"/>
        <n v="246452" u="1"/>
        <n v="2165427" u="1"/>
        <n v="952850" u="1"/>
        <n v="123700" u="1"/>
        <n v="3146250" u="1"/>
        <n v="121400" u="1"/>
        <n v="230941" u="1"/>
        <n v="2440845" u="1"/>
        <n v="239266" u="1"/>
        <n v="309654" u="1"/>
        <n v="903722" u="1"/>
        <n v="4149104" u="1"/>
        <n v="114928" u="1"/>
        <n v="813400" u="1"/>
        <n v="16880" u="1"/>
        <n v="3042270" u="1"/>
        <n v="186728" u="1"/>
        <n v="1320586" u="1"/>
        <n v="1898924" u="1"/>
        <n v="114436" u="1"/>
        <n v="1455900" u="1"/>
        <n v="353236" u="1"/>
        <n v="1209066" u="1"/>
        <n v="381738" u="1"/>
        <n v="60760" u="1"/>
        <n v="153160" u="1"/>
        <n v="317402" u="1"/>
        <n v="4106800" u="1"/>
        <n v="378950" u="1"/>
        <n v="2250275" u="1"/>
        <n v="477825" u="1"/>
        <n v="2080810" u="1"/>
        <n v="5223240" u="1"/>
        <n v="5087400" u="1"/>
        <n v="549975" u="1"/>
        <n v="694300" u="1"/>
        <n v="788125" u="1"/>
        <n v="127800" u="1"/>
        <n v="80934" u="1"/>
        <n v="28515" u="1"/>
        <n v="1410150" u="1"/>
        <n v="324600" u="1"/>
        <n v="583374" u="1"/>
        <n v="898828" u="1"/>
        <n v="471858" u="1"/>
        <n v="480800" u="1"/>
        <n v="612700" u="1"/>
        <n v="138180" u="1"/>
        <n v="701400" u="1"/>
        <n v="193565" u="1"/>
        <n v="406755" u="1"/>
        <n v="1600430" u="1"/>
        <n v="310410" u="1"/>
        <n v="1160175" u="1"/>
        <n v="4800700" u="1"/>
        <n v="3523900" u="1"/>
        <n v="3870350" u="1"/>
        <n v="696675" u="1"/>
        <n v="1401535" u="1"/>
        <n v="668975" u="1"/>
        <n v="479925" u="1"/>
        <n v="415880" u="1"/>
        <n v="440420" u="1"/>
        <n v="1048695" u="1"/>
        <n v="883065" u="1"/>
        <n v="1246500" u="1"/>
        <n v="4867100" u="1"/>
        <n v="1342800" u="1"/>
        <n v="4365630" u="1"/>
        <n v="1063500" u="1"/>
        <n v="1452600" u="1"/>
        <n v="10113600" u="1"/>
        <n v="5753400" u="1"/>
        <n v="134100" u="1"/>
        <n v="306300" u="1"/>
        <n v="624000" u="1"/>
        <n v="176400" u="1"/>
        <n v="733500" u="1"/>
        <n v="327000" u="1"/>
        <n v="655500" u="1"/>
        <n v="255000" u="1"/>
        <n v="546000" u="1"/>
        <n v="325200" u="1"/>
        <n v="495600" u="1"/>
        <n v="886200" u="1"/>
        <n v="98100" u="1"/>
        <n v="402300" u="1"/>
        <n v="421500" u="1"/>
        <n v="18495000" u="1"/>
        <n v="523200" u="1"/>
        <n v="247830" u="1"/>
        <n v="365780" u="1"/>
        <n v="543910" u="1"/>
        <n v="47250" u="1"/>
        <n v="105300" u="1"/>
        <n v="1498000" u="1"/>
        <n v="7051700" u="1"/>
        <n v="1571400" u="1"/>
        <n v="4913100" u="1"/>
        <n v="1111200" u="1"/>
        <n v="4103282" u="1"/>
        <n v="743652" u="1"/>
        <n v="117952" u="1"/>
        <n v="727525" u="1"/>
        <n v="426900" u="1"/>
        <n v="573800" u="1"/>
        <n v="348100" u="1"/>
        <n v="1792600" u="1"/>
        <n v="244765" u="1"/>
        <n v="111600" u="1"/>
        <n v="4217750" u="1"/>
        <n v="87170" u="1"/>
        <n v="971444" u="1"/>
        <n v="1513260" u="1"/>
        <n v="80962" u="1"/>
        <n v="2087200" u="1"/>
        <n v="258162" u="1"/>
        <n v="1047200" u="1"/>
        <n v="101990" u="1"/>
        <n v="90172" u="1"/>
        <n v="1288800" u="1"/>
        <n v="538450" u="1"/>
        <n v="948200" u="1"/>
        <n v="1978080" u="1"/>
        <n v="317951" u="1"/>
        <n v="3553600" u="1"/>
        <n v="578550" u="1"/>
        <n v="1853656" u="1"/>
        <n v="4115125" u="1"/>
        <n v="503625" u="1"/>
        <n v="1960000" u="1"/>
        <n v="619970" u="1"/>
        <n v="93400" u="1"/>
        <n v="750985" u="1"/>
        <n v="444520" u="1"/>
        <n v="312245" u="1"/>
        <n v="878400" u="1"/>
        <n v="660630" u="1"/>
        <n v="968825" u="1"/>
        <n v="55506" u="1"/>
        <n v="111100" u="1"/>
        <n v="88780" u="1"/>
        <n v="81900" u="1"/>
        <n v="398270" u="1"/>
        <n v="222870" u="1"/>
        <n v="289200" u="1"/>
        <n v="495900" u="1"/>
        <n v="291262" u="1"/>
        <n v="515284" u="1"/>
        <n v="572090" u="1"/>
        <n v="881976" u="1"/>
        <n v="595784" u="1"/>
        <n v="561444" u="1"/>
        <n v="96731" u="1"/>
        <n v="1106400" u="1"/>
        <n v="130550" u="1"/>
        <n v="8498100" u="1"/>
        <n v="7097700" u="1"/>
        <n v="1828800" u="1"/>
        <n v="3711480" u="1"/>
        <n v="71841" u="1"/>
        <n v="97303" u="1"/>
        <n v="344500" u="1"/>
        <n v="738025" u="1"/>
        <n v="1312700" u="1"/>
        <n v="285899" u="1"/>
        <n v="265050" u="1"/>
        <n v="943710" u="1"/>
        <n v="1879450" u="1"/>
        <n v="2097387" u="1"/>
        <n v="1080750" u="1"/>
        <n v="1336980" u="1"/>
        <n v="22400" u="1"/>
        <n v="104200" u="1"/>
        <n v="253435" u="1"/>
        <n v="808775" u="1"/>
        <n v="598000" u="1"/>
        <n v="206682" u="1"/>
        <n v="3026280" u="1"/>
        <n v="157985" u="1"/>
        <n v="2640000" u="1"/>
        <n v="945750" u="1"/>
        <n v="19000" u="1"/>
        <n v="334418" u="1"/>
        <n v="111528" u="1"/>
        <n v="223000" u="1"/>
        <n v="1475685" u="1"/>
        <n v="434000" u="1"/>
        <n v="4038900" u="1"/>
        <n v="1222058" u="1"/>
        <n v="1888770" u="1"/>
        <n v="197494" u="1"/>
        <n v="1300325" u="1"/>
        <n v="989100" u="1"/>
        <n v="3688000" u="1"/>
        <n v="119960" u="1"/>
        <n v="77104" u="1"/>
        <n v="202800" u="1"/>
        <n v="404750" u="1"/>
        <n v="3271200" u="1"/>
        <n v="2091965" u="1"/>
        <n v="961000" u="1"/>
        <n v="2113100" u="1"/>
        <n v="141452" u="1"/>
        <n v="3968460" u="1"/>
        <n v="2529600" u="1"/>
        <n v="560722" u="1"/>
        <n v="38732" u="1"/>
        <n v="322560" u="1"/>
        <n v="81115" u="1"/>
        <n v="92460" u="1"/>
        <n v="141794" u="1"/>
        <n v="330990" u="1"/>
        <n v="1126125" u="1"/>
        <n v="810725" u="1"/>
        <n v="118500" u="1"/>
        <n v="194350" u="1"/>
        <n v="603797" u="1"/>
        <n v="278755" u="1"/>
        <n v="621870" u="1"/>
        <n v="818025" u="1"/>
        <n v="84365" u="1"/>
        <n v="861000" u="1"/>
        <n v="467310" u="1"/>
        <n v="219700" u="1"/>
        <n v="204170" u="1"/>
        <n v="2301750" u="1"/>
        <n v="2023200" u="1"/>
        <n v="3027600" u="1"/>
        <n v="452240" u="1"/>
        <n v="192500" u="1"/>
        <n v="1853100" u="1"/>
        <n v="879500" u="1"/>
        <n v="935375" u="1"/>
        <n v="1083770" u="1"/>
        <n v="991550" u="1"/>
        <n v="904700" u="1"/>
        <n v="456500" u="1"/>
        <n v="1111800" u="1"/>
        <n v="8164500" u="1"/>
        <n v="4809250" u="1"/>
        <n v="695300" u="1"/>
        <n v="690900" u="1"/>
        <n v="8544100" u="1"/>
        <n v="1907572" u="1"/>
        <n v="106250" u="1"/>
        <n v="26900" u="1"/>
        <n v="983900" u="1"/>
        <n v="1814890" u="1"/>
        <n v="46248" u="1"/>
        <n v="399100" u="1"/>
        <n v="4076300" u="1"/>
        <n v="56520" u="1"/>
        <n v="985466" u="1"/>
        <n v="398200" u="1"/>
        <n v="322727" u="1"/>
        <n v="244004" u="1"/>
        <n v="2052766" u="1"/>
        <n v="1937100" u="1"/>
        <n v="3550800" u="1"/>
        <n v="158670" u="1"/>
        <n v="994150" u="1"/>
        <n v="1143800" u="1"/>
        <n v="123100" u="1"/>
        <n v="161900" u="1"/>
        <n v="181140" u="1"/>
        <n v="180900" u="1"/>
        <n v="2522100" u="1"/>
        <n v="519350" u="1"/>
        <n v="288200" u="1"/>
        <n v="352520" u="1"/>
        <n v="276750" u="1"/>
        <n v="103900" u="1"/>
        <n v="132478" u="1"/>
        <n v="92416" u="1"/>
        <n v="88150" u="1"/>
        <n v="2356650" u="1"/>
        <n v="38306" u="1"/>
        <n v="537080" u="1"/>
        <n v="900150" u="1"/>
        <n v="408000" u="1"/>
        <n v="532792" u="1"/>
        <n v="391700" u="1"/>
        <n v="844900" u="1"/>
        <n v="799914" u="1"/>
        <n v="227452" u="1"/>
        <n v="5650300" u="1"/>
        <n v="5909800" u="1"/>
        <n v="75346" u="1"/>
        <n v="4407060" u="1"/>
        <n v="3125700" u="1"/>
        <n v="24636" u="1"/>
        <n v="18460" u="1"/>
        <n v="65090" u="1"/>
        <n v="12740" u="1"/>
        <n v="67520" u="1"/>
        <n v="21730" u="1"/>
        <n v="16340" u="1"/>
        <n v="49530" u="1"/>
        <n v="27160" u="1"/>
        <n v="11060" u="1"/>
        <n v="6700" u="1"/>
        <n v="1717850" u="1"/>
        <n v="284165" u="1"/>
        <n v="631800" u="1"/>
        <n v="459000" u="1"/>
        <n v="158550" u="1"/>
        <n v="3208500" u="1"/>
        <n v="942650" u="1"/>
        <n v="3167850" u="1"/>
        <n v="2338350" u="1"/>
        <n v="438325" u="1"/>
        <n v="2415490" u="1"/>
        <n v="593220" u="1"/>
        <n v="513375" u="1"/>
        <n v="977015" u="1"/>
        <n v="176315" u="1"/>
        <n v="194930" u="1"/>
        <n v="1556470" u="1"/>
        <n v="226335" u="1"/>
        <n v="1365120" u="1"/>
        <n v="5346" u="1"/>
        <n v="22090" u="1"/>
        <n v="65100" u="1"/>
        <n v="986100" u="1"/>
        <n v="1360625" u="1"/>
        <n v="204250" u="1"/>
        <n v="441000" u="1"/>
        <n v="3079150" u="1"/>
        <n v="1141872" u="1"/>
        <n v="1512950" u="1"/>
        <n v="1130100" u="1"/>
        <n v="1134715" u="1"/>
        <n v="1318325" u="1"/>
        <n v="86400" u="1"/>
        <n v="97000" u="1"/>
        <n v="161935" u="1"/>
        <n v="284092" u="1"/>
        <n v="231255" u="1"/>
        <n v="570764" u="1"/>
        <n v="1955050" u="1"/>
        <n v="1468350" u="1"/>
        <n v="239000" u="1"/>
        <n v="84700" u="1"/>
        <n v="5232300" u="1"/>
        <n v="1112600" u="1"/>
        <n v="1104072" u="1"/>
        <n v="992600" u="1"/>
        <n v="2008955" u="1"/>
        <n v="2401800" u="1"/>
        <n v="347350" u="1"/>
        <n v="481425" u="1"/>
        <n v="3348900" u="1"/>
        <n v="184400" u="1"/>
        <n v="2392425" u="1"/>
        <n v="1448550" u="1"/>
        <n v="1923600" u="1"/>
        <n v="3593800" u="1"/>
        <n v="5472600" u="1"/>
        <n v="1427850" u="1"/>
        <n v="596505" u="1"/>
        <n v="308750" u="1"/>
        <n v="156634" u="1"/>
        <n v="413145" u="1"/>
        <n v="653155" u="1"/>
        <n v="489325" u="1"/>
        <n v="1448625" u="1"/>
        <n v="1370025" u="1"/>
        <n v="598005" u="1"/>
        <n v="454340" u="1"/>
        <n v="785700" u="1"/>
        <n v="1150300" u="1"/>
        <n v="601971" u="1"/>
        <n v="93312" u="1"/>
        <n v="89620" u="1"/>
        <n v="95520" u="1"/>
        <n v="118400" u="1"/>
        <n v="620450" u="1"/>
        <n v="1715550" u="1"/>
        <n v="285400" u="1"/>
        <n v="607050" u="1"/>
        <n v="897388" u="1"/>
        <n v="240420" u="1"/>
        <n v="272150" u="1"/>
        <n v="456450" u="1"/>
        <n v="208060" u="1"/>
        <n v="1013475" u="1"/>
        <n v="6324700" u="1"/>
        <n v="2801360" u="1"/>
        <n v="2789440" u="1"/>
        <n v="1796901" u="1"/>
        <n v="4752840" u="1"/>
        <n v="2920080" u="1"/>
        <n v="18750" u="1"/>
        <n v="1239705" u="1"/>
        <n v="1783463" u="1"/>
        <n v="370125" u="1"/>
        <n v="1270462" u="1"/>
        <n v="1370975" u="1"/>
        <n v="2700450" u="1"/>
        <n v="435400" u="1"/>
        <n v="20054637" u="1"/>
        <n v="176509" u="1"/>
        <n v="2014300" u="1"/>
        <n v="182850" u="1"/>
        <n v="47269" u="1"/>
        <n v="262800" u="1"/>
        <n v="442908" u="1"/>
        <n v="544500" u="1"/>
        <n v="1440000" u="1"/>
        <n v="349200" u="1"/>
        <n v="480600" u="1"/>
        <n v="1058800" u="1"/>
        <n v="3457700" u="1"/>
        <n v="2870850" u="1"/>
        <n v="3968025" u="1"/>
        <n v="88506" u="1"/>
        <n v="3996190" u="1"/>
        <n v="720720" u="1"/>
        <n v="1867688" u="1"/>
        <n v="445675" u="1"/>
        <n v="140700" u="1"/>
        <n v="762940" u="1"/>
        <n v="898425" u="1"/>
        <n v="575900" u="1"/>
        <n v="2076550" u="1"/>
        <n v="1755780" u="1"/>
        <n v="676638" u="1"/>
        <n v="360465" u="1"/>
        <n v="1649950" u="1"/>
        <n v="587170" u="1"/>
        <n v="467900" u="1"/>
        <n v="218400" u="1"/>
        <n v="341500" u="1"/>
        <n v="35700" u="1"/>
        <n v="435435" u="1"/>
        <n v="264750" u="1"/>
        <n v="2194500" u="1"/>
        <n v="2168250" u="1"/>
        <n v="6522650" u="1"/>
        <n v="2001970" u="1"/>
        <n v="3354750" u="1"/>
        <n v="366850" u="1"/>
        <n v="876100" u="1"/>
        <n v="313650" u="1"/>
        <n v="215750" u="1"/>
        <n v="139124" u="1"/>
        <n v="1171300" u="1"/>
        <n v="3977050" u="1"/>
        <n v="654550" u="1"/>
        <n v="3706700" u="1"/>
        <n v="2670630" u="1"/>
        <n v="184908" u="1"/>
        <n v="137750" u="1"/>
        <n v="1327700" u="1"/>
        <n v="131600" u="1"/>
        <n v="4096400" u="1"/>
        <n v="337400" u="1"/>
        <n v="127200" u="1"/>
        <n v="629100" u="1"/>
        <n v="761900" u="1"/>
        <n v="129517" u="1"/>
        <n v="1528950" u="1"/>
        <n v="305250" u="1"/>
        <n v="1167798" u="1"/>
        <n v="5371400" u="1"/>
        <n v="171640" u="1"/>
        <n v="568100" u="1"/>
        <n v="98800" u="1"/>
        <n v="1460335" u="1"/>
        <n v="1795950" u="1"/>
        <n v="4507600" u="1"/>
        <n v="397250" u="1"/>
        <n v="15925" u="1"/>
        <n v="1238975" u="1"/>
        <n v="426300" u="1"/>
        <n v="273675" u="1"/>
        <n v="452550" u="1"/>
        <n v="4307840" u="1"/>
        <n v="5016" u="1"/>
        <n v="131530" u="1"/>
        <n v="128570" u="1"/>
        <n v="30060" u="1"/>
        <n v="20120" u="1"/>
        <n v="14400" u="1"/>
        <n v="92060" u="1"/>
        <n v="1794000" u="1"/>
        <n v="54400" u="1"/>
        <n v="87246" u="1"/>
        <n v="51482" u="1"/>
        <n v="117650" u="1"/>
        <n v="3404900" u="1"/>
        <n v="622200" u="1"/>
        <n v="802850" u="1"/>
        <n v="307900" u="1"/>
        <n v="552900" u="1"/>
        <n v="639200" u="1"/>
        <n v="594400" u="1"/>
        <n v="297250" u="1"/>
        <n v="470500" u="1"/>
        <n v="653800" u="1"/>
        <n v="872808" u="1"/>
        <n v="197312" u="1"/>
        <n v="6124000" u="1"/>
        <n v="441400" u="1"/>
        <n v="468425" u="1"/>
        <n v="410200" u="1"/>
        <n v="488100" u="1"/>
        <n v="1503900" u="1"/>
        <n v="602525" u="1"/>
        <n v="3663100" u="1"/>
        <n v="2177500" u="1"/>
        <n v="285580" u="1"/>
        <n v="3498340" u="1"/>
        <n v="1479075" u="1"/>
        <n v="109700" u="1"/>
        <n v="579500" u="1"/>
        <n v="1230600" u="1"/>
        <n v="433350" u="1"/>
        <n v="945950" u="1"/>
        <n v="1222550" u="1"/>
        <n v="948000" u="1"/>
        <n v="2207095" u="1"/>
        <n v="3185200" u="1"/>
        <n v="898590" u="1"/>
        <n v="341850" u="1"/>
        <n v="1154400" u="1"/>
        <n v="141250" u="1"/>
        <n v="5212900" u="1"/>
        <n v="152650" u="1"/>
        <n v="1038800" u="1"/>
        <n v="4263650" u="1"/>
        <n v="1186000" u="1"/>
        <n v="279400" u="1"/>
        <n v="22408" u="1"/>
        <n v="706608" u="1"/>
        <n v="2118245" u="1"/>
        <n v="6093800" u="1"/>
        <n v="1213100" u="1"/>
        <n v="790900" u="1"/>
        <n v="3302950" u="1"/>
        <n v="427000" u="1"/>
        <n v="2230625" u="1"/>
        <n v="306530" u="1"/>
        <n v="101386" u="1"/>
        <n v="1620620" u="1"/>
        <n v="1064815" u="1"/>
        <n v="160875" u="1"/>
        <n v="89243" u="1"/>
        <n v="34313" u="1"/>
        <n v="1290800" u="1"/>
        <n v="312190" u="1"/>
        <n v="205590" u="1"/>
        <n v="1587300" u="1"/>
        <n v="1729750" u="1"/>
        <n v="1908750" u="1"/>
        <n v="1796650" u="1"/>
        <n v="3186250" u="1"/>
        <n v="208950" u="1"/>
        <n v="807872" u="1"/>
        <n v="2205630" u="1"/>
        <n v="92850" u="1"/>
        <n v="-600" u="1"/>
        <n v="150575" u="1"/>
        <n v="1488000" u="1"/>
        <n v="1384830" u="1"/>
        <n v="1777050" u="1"/>
        <n v="491600" u="1"/>
        <n v="224150" u="1"/>
        <n v="88500" u="1"/>
        <n v="166000" u="1"/>
        <n v="805300" u="1"/>
        <n v="4093860" u="1"/>
        <n v="1451875" u="1"/>
        <n v="1086300" u="1"/>
        <n v="3142050" u="1"/>
        <n v="501700" u="1"/>
        <n v="144100" u="1"/>
        <n v="142200" u="1"/>
        <n v="1870900" u="1"/>
        <n v="405600" u="1"/>
        <n v="1568905" u="1"/>
        <n v="3013800" u="1"/>
        <n v="620100" u="1"/>
        <n v="317204" u="1"/>
        <n v="286300" u="1"/>
        <n v="810900" u="1"/>
        <n v="1741175" u="1"/>
        <n v="4322080" u="1"/>
        <n v="1137700" u="1"/>
        <n v="53475" u="1"/>
        <n v="3090240" u="1"/>
        <n v="143450" u="1"/>
        <n v="491200" u="1"/>
        <n v="196700" u="1"/>
        <n v="228950" u="1"/>
        <n v="104250" u="1"/>
        <n v="83900" u="1"/>
        <n v="919200" u="1"/>
        <n v="499150" u="1"/>
        <n v="514500" u="1"/>
        <n v="527875" u="1"/>
        <n v="138000" u="1"/>
        <n v="74730" u="1"/>
        <n v="40740" u="1"/>
        <n v="14130" u="1"/>
        <n v="106970" u="1"/>
        <n v="13400" u="1"/>
        <n v="120000" u="1"/>
        <n v="271000" u="1"/>
        <n v="639000" u="1"/>
        <n v="2053335" u="1"/>
        <n v="3916850" u="1"/>
        <n v="2551715" u="1"/>
        <n v="333880" u="1"/>
        <n v="567800" u="1"/>
        <n v="1112100" u="1"/>
        <n v="1227000" u="1"/>
        <n v="1065300" u="1"/>
        <n v="531900" u="1"/>
        <n v="407700" u="1"/>
        <n v="1058350" u="1"/>
        <n v="2000720" u="1"/>
        <n v="2825750" u="1"/>
        <n v="410550" u="1"/>
        <n v="93500" u="1"/>
        <n v="4729750" u="1"/>
        <n v="2417530" u="1"/>
        <n v="2095775" u="1"/>
        <n v="1723550" u="1"/>
        <n v="430650" u="1"/>
        <n v="7000" u="1"/>
        <n v="500500" u="1"/>
        <n v="3300" u="1"/>
        <n v="5436500" u="1"/>
        <n v="490835" u="1"/>
        <n v="1453950" u="1"/>
        <n v="2056000" u="1"/>
        <n v="998100" u="1"/>
        <n v="3337250" u="1"/>
        <n v="720005" u="1"/>
        <n v="1840300" u="1"/>
        <n v="1953475" u="1"/>
        <n v="2256450" u="1"/>
        <n v="36950" u="1"/>
        <n v="1985852" u="1"/>
        <n v="4312850" u="1"/>
        <n v="419900" u="1"/>
        <n v="697400" u="1"/>
        <n v="164600" u="1"/>
        <n v="32880" u="1"/>
        <n v="1276825" u="1"/>
        <n v="718750" u="1"/>
        <n v="62100" u="1"/>
        <n v="483290" u="1"/>
        <n v="314200" u="1"/>
        <n v="417650" u="1"/>
        <n v="220700" u="1"/>
        <n v="256000" u="1"/>
        <n v="135200" u="1"/>
        <n v="158600" u="1"/>
        <n v="868900" u="1"/>
        <n v="176700" u="1"/>
        <n v="1599200" u="1"/>
        <n v="1454050" u="1"/>
        <n v="12930693" u="1"/>
        <n v="970000" u="1"/>
        <n v="6259600" u="1"/>
        <n v="13039201" u="1"/>
        <n v="205200" u="1"/>
        <n v="151088" u="1"/>
        <n v="78735" u="1"/>
        <n v="431100" u="1"/>
        <n v="4555800" u="1"/>
        <n v="4397800" u="1"/>
        <n v="1248825" u="1"/>
        <n v="2797875" u="1"/>
        <n v="1840299.99" u="1"/>
        <n v="6259600.4500000002" u="1"/>
        <n v="13039200.539999999" u="1"/>
        <n v="1762150" u="1"/>
        <n v="285800" u="1"/>
        <n v="704900" u="1"/>
        <n v="319900" u="1"/>
        <n v="540800" u="1"/>
        <n v="672100" u="1"/>
        <n v="744150" u="1"/>
        <n v="48746" u="1"/>
        <n v="42760" u="1"/>
        <n v="149370" u="1"/>
        <n v="50500" u="1"/>
        <n v="126312" u="1"/>
        <n v="5114050" u="1"/>
        <n v="541100" u="1"/>
        <n v="426675" u="1"/>
        <n v="1739950" u="1"/>
        <n v="1586950" u="1"/>
        <n v="4336600" u="1"/>
        <n v="129360" u="1"/>
        <n v="509075" u="1"/>
        <n v="13980000" u="1"/>
        <n v="185896" u="1"/>
        <n v="307500" u="1"/>
        <n v="1489325" u="1"/>
        <n v="34800" u="1"/>
        <n v="94550" u="1"/>
        <n v="756925" u="1"/>
        <n v="1969825" u="1"/>
        <n v="1912500" u="1"/>
        <n v="160710" u="1"/>
        <n v="857025" u="1"/>
        <n v="904500" u="1"/>
        <n v="229900" u="1"/>
        <n v="1912320" u="1"/>
        <n v="34580" u="1"/>
        <n v="63900" u="1"/>
        <n v="803250" u="1"/>
        <n v="2475014" u="1"/>
        <n v="1650008" u="1"/>
        <n v="5558640" u="1"/>
        <n v="846300" u="1"/>
        <n v="303050" u="1"/>
        <n v="685950" u="1"/>
        <n v="354333" u="1"/>
        <n v="283442" u="1"/>
        <n v="30030" u="1"/>
        <n v="414220" u="1"/>
        <n v="1813540" u="1"/>
        <n v="772650" u="1"/>
        <n v="723229" u="1"/>
        <n v="128002" u="1"/>
        <n v="1647800" u="1"/>
        <n v="124980" u="1"/>
        <n v="606566" u="1"/>
        <n v="111000" u="1"/>
        <n v="302900" u="1"/>
        <n v="1049550" u="1"/>
        <n v="839800" u="1"/>
        <n v="4175250" u="1"/>
        <n v="3607050" u="1"/>
        <n v="253650" u="1"/>
        <n v="291500" u="1"/>
        <n v="242400" u="1"/>
        <n v="1461400" u="1"/>
        <n v="5209100" u="1"/>
        <n v="193950" u="1"/>
        <n v="409550" u="1"/>
        <n v="1006500" u="1"/>
        <n v="2498400" u="1"/>
        <n v="647100" u="1"/>
        <n v="543100" u="1"/>
        <n v="403500" u="1"/>
        <n v="2876050" u="1"/>
        <n v="959650" u="1"/>
        <n v="363800" u="1"/>
        <n v="600123" u="1"/>
        <n v="923236" u="1"/>
        <n v="640500" u="1"/>
        <n v="863100" u="1"/>
        <n v="633450" u="1"/>
        <n v="842100" u="1"/>
        <n v="97774" u="1"/>
        <n v="209250" u="1"/>
        <n v="2837600" u="1"/>
        <n v="90184" u="1"/>
        <n v="5608320" u="1"/>
        <n v="692450" u="1"/>
        <n v="793543" u="1"/>
        <n v="5128230" u="1"/>
        <n v="257850" u="1"/>
        <n v="221235" u="1"/>
        <n v="379950" u="1"/>
        <n v="1282750" u="1"/>
        <n v="5192050" u="1"/>
        <n v="4863800" u="1"/>
        <n v="341700" u="1"/>
        <n v="674000" u="1"/>
        <n v="665700" u="1"/>
        <n v="726850" u="1"/>
        <n v="645600" u="1"/>
        <n v="1062802" u="1"/>
        <n v="605900" u="1"/>
        <n v="866025" u="1"/>
        <n v="220924" u="1"/>
        <n v="709475" u="1"/>
        <n v="172200" u="1"/>
        <n v="287000" u="1"/>
        <n v="218025" u="1"/>
        <n v="466200" u="1"/>
        <n v="689700" u="1"/>
        <n v="329356" u="1"/>
        <n v="185088" u="1"/>
        <n v="5900" u="1"/>
        <n v="12800" u="1"/>
        <n v="1784325" u="1"/>
        <n v="944125" u="1"/>
        <n v="5247350" u="1"/>
        <n v="953675" u="1"/>
        <n v="2164575" u="1"/>
        <n v="440000.05" u="1"/>
        <n v="616800" u="1"/>
        <n v="1908200" u="1"/>
        <n v="382200" u="1"/>
        <n v="457335" u="1"/>
        <n v="2475014.19" u="1"/>
        <n v="461125" u="1"/>
        <n v="1823287.5" u="1"/>
        <n v="4878450" u="1"/>
        <n v="5247350.0599999996" u="1"/>
        <n v="185071" u="1"/>
        <n v="1650007.8" u="1"/>
        <n v="1159939" u="1"/>
        <n v="2431850" u="1"/>
        <n v="440000" u="1"/>
        <n v="1823288" u="1"/>
        <n v="182386" u="1"/>
        <n v="1283875" u="1"/>
        <n v="46300" u="1"/>
        <n v="1664950" u="1"/>
        <n v="243500" u="1"/>
        <n v="2927450" u="1"/>
        <n v="1272950" u="1"/>
        <n v="977800" u="1"/>
        <n v="1156600" u="1"/>
        <n v="2420400" u="1"/>
        <n v="1469800" u="1"/>
        <n v="906425" u="1"/>
        <n v="164150" u="1"/>
        <n v="7286300" u="1"/>
        <n v="145450" u="1"/>
        <n v="723982" u="1"/>
        <n v="437950" u="1"/>
        <n v="160004" u="1"/>
        <n v="2322700" u="1"/>
        <n v="61674" u="1"/>
        <n v="1204600" u="1"/>
        <n v="5106310" u="1"/>
        <n v="1018400" u="1"/>
        <n v="162500" u="1"/>
        <n v="72450" u="1"/>
        <n v="104330" u="1"/>
        <n v="65240" u="1"/>
        <n v="98790" u="1"/>
        <n v="137260" u="1"/>
        <n v="953600" u="1"/>
        <n v="7625600" u="1"/>
        <n v="52860" u="1"/>
        <n v="2852800" u="1"/>
        <n v="3807000" u="1"/>
        <n v="94208" u="1"/>
        <n v="443550" u="1"/>
        <n v="275710" u="1"/>
        <n v="955500" u="1"/>
        <n v="1791850" u="1"/>
        <n v="1885300" u="1"/>
        <n v="4671600" u="1"/>
        <n v="451675" u="1"/>
        <n v="123628" u="1"/>
        <n v="297280" u="1"/>
        <n v="8984840" u="1"/>
        <n v="110710" u="1"/>
        <n v="63997" u="1"/>
        <n v="178700" u="1"/>
        <n v="1330000" u="1"/>
        <n v="1758100" u="1"/>
        <n v="4207600" u="1"/>
        <n v="1882400" u="1"/>
        <n v="4081400" u="1"/>
        <n v="1632000" u="1"/>
        <n v="180000" u="1"/>
        <n v="5560250" u="1"/>
        <n v="903875" u="1"/>
        <n v="4405625" u="1"/>
        <n v="45024" u="1"/>
        <n v="307143" u="1"/>
        <n v="1439450" u="1"/>
        <n v="5046320" u="1"/>
        <n v="1250000" u="1"/>
        <n v="924875" u="1"/>
        <n v="2080800" u="1"/>
        <n v="2077400" u="1"/>
        <n v="2094253" u="1"/>
        <n v="1386250" u="1"/>
        <n v="452300" u="1"/>
        <n v="2917900" u="1"/>
        <n v="8268000" u="1"/>
        <n v="136625" u="1"/>
        <n v="1129379" u="1"/>
        <n v="3452300" u="1"/>
        <n v="498525" u="1"/>
        <n v="857775" u="1"/>
        <n v="897300" u="1"/>
        <n v="1718700" u="1"/>
        <n v="54150" u="1"/>
        <n v="1049470" u="1"/>
        <n v="91150" u="1"/>
        <n v="230850" u="1"/>
        <n v="283500" u="1"/>
        <n v="4106340" u="1"/>
        <n v="1647450" u="1"/>
        <n v="1134200" u="1"/>
        <n v="1711900" u="1"/>
        <n v="1388150" u="1"/>
        <n v="36400" u="1"/>
        <n v="520000" u="1"/>
        <n v="4184340" u="1"/>
        <n v="822900" u="1"/>
        <n v="118750" u="1"/>
        <n v="115900" u="1"/>
        <n v="110050" u="1"/>
        <n v="462800" u="1"/>
        <n v="2328500" u="1"/>
        <n v="912950" u="1"/>
        <n v="812900" u="1"/>
        <n v="484500" u="1"/>
        <n v="565700" u="1"/>
        <n v="589550" u="1"/>
        <n v="869000" u="1"/>
        <n v="1048538" u="1"/>
        <n v="365200" u="1"/>
        <n v="281750" u="1"/>
        <n v="77840" u="1"/>
        <n v="68329" u="1"/>
        <n v="813200" u="1"/>
        <n v="139680" u="1"/>
        <n v="972894" u="1"/>
        <n v="387600" u="1"/>
        <n v="447050" u="1"/>
        <n v="175750" u="1"/>
        <n v="2361450" u="1"/>
        <n v="526750" u="1"/>
        <n v="2135860" u="1"/>
        <n v="84440" u="1"/>
        <n v="654500" u="1"/>
        <n v="595500" u="1"/>
        <n v="196950" u="1"/>
        <n v="1952202" u="1"/>
        <n v="2939960" u="1"/>
        <n v="242984" u="1"/>
        <n v="243100" u="1"/>
        <n v="3351610" u="1"/>
        <n v="137634" u="1"/>
        <n v="1744600" u="1"/>
        <n v="3559510" u="1"/>
        <n v="471000" u="1"/>
        <n v="707880" u="1"/>
        <n v="25168" u="1"/>
        <n v="694950" u="1"/>
        <n v="69077" u="1"/>
        <n v="135272" u="1"/>
        <n v="1360400" u="1"/>
        <n v="3296780" u="1"/>
        <n v="2918570" u="1"/>
        <n v="265200" u="1"/>
        <n v="80175" u="1"/>
        <n v="795777" u="1"/>
        <n v="274500" u="1"/>
        <n v="969450" u="1"/>
        <n v="401450" u="1"/>
        <n v="42350" u="1"/>
        <n v="1350650" u="1"/>
        <n v="47214" u="1"/>
        <n v="160500" u="1"/>
        <n v="126886" u="1"/>
        <n v="152854" u="1"/>
        <n v="58981" u="1"/>
        <n v="117357" u="1"/>
        <n v="8849400" u="1"/>
        <n v="4128800" u="1"/>
        <n v="11477600" u="1"/>
        <n v="292170" u="1"/>
        <n v="551920" u="1"/>
        <n v="141901" u="1"/>
        <n v="272668" u="1"/>
        <n v="5633368" u="1"/>
        <n v="138640" u="1"/>
        <n v="134690" u="1"/>
        <n v="2124000" u="1"/>
        <n v="179448" u="1"/>
        <n v="341300" u="1"/>
        <n v="124526" u="1"/>
        <n v="5338130" u="1"/>
        <n v="647400" u="1"/>
        <n v="116300" u="1"/>
        <n v="277500" u="1"/>
        <n v="80868" u="1"/>
        <n v="831250" u="1"/>
        <n v="107900" u="1"/>
        <n v="156000" u="1"/>
        <n v="857850" u="1"/>
        <n v="594000" u="1"/>
        <n v="5456" u="1"/>
        <n v="351400" u="1"/>
        <n v="67800" u="1"/>
        <n v="115284" u="1"/>
        <n v="12900" u="1"/>
        <n v="324500" u="1"/>
        <n v="52912" u="1"/>
        <n v="21216" u="1"/>
        <n v="390100" u="1"/>
        <n v="87169" u="1"/>
        <n v="2850500" u="1"/>
        <n v="74800" u="1"/>
        <n v="146900" u="1"/>
        <n v="2394900" u="1"/>
        <n v="692800" u="1"/>
        <n v="1012700" u="1"/>
        <n v="128252" u="1"/>
        <n v="670700" u="1"/>
        <n v="3354620" u="1"/>
        <n v="4871700" u="1"/>
        <n v="47696" u="1"/>
        <n v="2555525" u="1"/>
        <n v="182680" u="1"/>
        <n v="51800" u="1"/>
        <n v="21600" u="1"/>
        <n v="13740" u="1"/>
        <n v="29980" u="1"/>
        <n v="10540" u="1"/>
        <n v="129730" u="1"/>
        <n v="56606" u="1"/>
        <n v="3980000" u="1"/>
        <n v="112000" u="1"/>
        <n v="9962100" u="1"/>
        <n v="507600" u="1"/>
        <n v="91200" u="1"/>
        <n v="296350" u="1"/>
        <n v="4579900" u="1"/>
        <n v="2271100" u="1"/>
        <n v="484240" u="1"/>
        <n v="10140" u="1"/>
        <n v="5973368" u="1"/>
        <n v="2293750" u="1"/>
        <n v="4468400" u="1"/>
        <n v="2669000" u="1"/>
        <n v="2784000" u="1"/>
        <n v="1099890" u="1"/>
        <n v="1104300" u="1"/>
        <n v="42880" u="1"/>
        <n v="1335600" u="1"/>
        <n v="120124" u="1"/>
        <n v="16800" u="1"/>
        <n v="166240" u="1"/>
        <n v="142518" u="1"/>
        <n v="425740" u="1"/>
        <n v="381400" u="1"/>
        <n v="5664000" u="1"/>
        <n v="853688" u="1"/>
        <n v="316800" u="1"/>
        <n v="569550" u="1"/>
        <n v="462500" u="1"/>
        <n v="347850" u="1"/>
        <n v="4011250" u="1"/>
        <n v="6008000" u="1"/>
        <n v="2978000" u="1"/>
        <n v="3178868" u="1"/>
        <n v="2134365" u="1"/>
        <n v="105530" u="1"/>
        <n v="124420" u="1"/>
        <n v="121539" u="1"/>
        <n v="897000" u="1"/>
        <n v="2685800" u="1"/>
        <n v="2718300" u="1"/>
        <n v="1811" u="1"/>
        <n v="298350" u="1"/>
        <n v="787235" u="1"/>
        <n v="3146890" u="1"/>
        <n v="649800" u="1"/>
        <n v="126029" u="1"/>
        <n v="4164360" u="1"/>
        <n v="576750" u="1"/>
        <n v="198036" u="1"/>
        <n v="145215" u="1"/>
        <n v="2016950" u="1"/>
        <n v="112517" u="1"/>
        <n v="1853650" u="1"/>
        <n v="34216" u="1"/>
        <n v="2764658" u="1"/>
        <n v="364500" u="1"/>
        <n v="-368600" u="1"/>
        <n v="93088" u="1"/>
        <n v="928875" u="1"/>
        <n v="273600" u="1"/>
        <n v="81766" u="1"/>
        <n v="213850" u="1"/>
        <n v="377600" u="1"/>
        <n v="1427090" u="1"/>
        <n v="27812" u="1"/>
        <n v="40751" u="1"/>
        <n v="2490000" u="1"/>
        <n v="27825" u="1"/>
        <n v="-4250" u="1"/>
        <n v="3026000" u="1"/>
        <n v="433575" u="1"/>
        <n v="1124550" u="1"/>
        <n v="2368400" u="1"/>
        <n v="167805" u="1"/>
        <n v="2422900" u="1"/>
        <n v="50000" u="1"/>
        <n v="926644" u="1"/>
        <n v="782500" u="1"/>
        <n v="80460" u="1"/>
        <n v="170400" u="1"/>
        <n v="255747" u="1"/>
        <n v="119925" u="1"/>
        <n v="45100" u="1"/>
        <n v="2152150" u="1"/>
        <n v="6500" u="1"/>
        <n v="35200" u="1"/>
        <n v="677250" u="1"/>
        <n v="1092000" u="1"/>
        <n v="246750" u="1"/>
        <n v="64528" u="1"/>
        <n v="790000" u="1"/>
        <n v="1310265" u="1"/>
        <n v="9478000" u="1"/>
        <n v="1999200" u="1"/>
        <n v="396900" u="1"/>
        <n v="437000" u="1"/>
        <n v="1231750" u="1"/>
        <n v="4214000" u="1"/>
        <n v="695600" u="1"/>
        <n v="3394050" u="1"/>
        <n v="130553" u="1"/>
      </sharedItems>
    </cacheField>
    <cacheField name="Mas de 9" numFmtId="166">
      <sharedItems containsSemiMixedTypes="0" containsString="0" containsNumber="1" minValue="0" maxValue="18000000"/>
    </cacheField>
    <cacheField name="Dias &gt;9" numFmtId="166">
      <sharedItems containsSemiMixedTypes="0" containsString="0" containsNumber="1" containsInteger="1" minValue="0" maxValue="528"/>
    </cacheField>
    <cacheField name="Mas de 100" numFmtId="166">
      <sharedItems containsSemiMixedTypes="0" containsString="0" containsNumber="1" minValue="0" maxValue="18000000"/>
    </cacheField>
    <cacheField name="Dias &gt;100" numFmtId="166">
      <sharedItems containsSemiMixedTypes="0" containsString="0" containsNumber="1" containsInteger="1" minValue="0" maxValue="528"/>
    </cacheField>
    <cacheField name="Plazo cliente" numFmtId="166">
      <sharedItems containsSemiMixedTypes="0" containsString="0" containsNumber="1" containsInteger="1" minValue="1" maxValue="30"/>
    </cacheField>
    <cacheField name="Local" numFmtId="0">
      <sharedItems containsBlank="1" count="7">
        <s v="Galan"/>
        <s v="Lom"/>
        <s v="" u="1"/>
        <s v="Magra" u="1"/>
        <s v="Conciliacion Cartera" u="1"/>
        <m u="1"/>
        <e v="#NAME?" u="1"/>
      </sharedItems>
    </cacheField>
    <cacheField name="Vendedor" numFmtId="171">
      <sharedItems containsMixedTypes="1" containsNumber="1" containsInteger="1" minValue="0" maxValue="0" count="10">
        <s v="WILLIAM DARIO PADILLA"/>
        <s v="JORGE PARDO"/>
        <s v="ANGELA SILVESTRE"/>
        <s v="JENNIFER GONZALEZ TRIANA"/>
        <s v="JORGE PORRAS"/>
        <s v="JENNY ANDREA DIAZ"/>
        <s v="ALVARO ESLAVA"/>
        <s v="GALAN MOSTRADOR"/>
        <s v="LOM AGRO"/>
        <n v="0" u="1"/>
      </sharedItems>
    </cacheField>
    <cacheField name="Revisar" numFmtId="171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6425365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2">
  <r>
    <x v="0"/>
    <n v="751"/>
    <x v="0"/>
    <n v="8"/>
    <d v="2025-11-01T00:00:00"/>
    <x v="0"/>
    <n v="19"/>
    <n v="1327650"/>
    <n v="1327650"/>
    <x v="0"/>
    <x v="0"/>
    <n v="0"/>
    <n v="1327650"/>
    <n v="0"/>
    <x v="0"/>
    <x v="0"/>
    <x v="0"/>
    <n v="1327650"/>
    <n v="19"/>
    <n v="0"/>
    <n v="0"/>
    <n v="15"/>
    <x v="0"/>
    <x v="0"/>
    <m/>
  </r>
  <r>
    <x v="0"/>
    <n v="751"/>
    <x v="1"/>
    <n v="8"/>
    <d v="2025-11-04T00:00:00"/>
    <x v="1"/>
    <n v="16"/>
    <n v="174800"/>
    <n v="174800"/>
    <x v="0"/>
    <x v="0"/>
    <n v="0"/>
    <n v="174800"/>
    <n v="0"/>
    <x v="0"/>
    <x v="1"/>
    <x v="1"/>
    <n v="174800"/>
    <n v="16"/>
    <n v="0"/>
    <n v="0"/>
    <n v="15"/>
    <x v="0"/>
    <x v="0"/>
    <m/>
  </r>
  <r>
    <x v="0"/>
    <n v="751"/>
    <x v="2"/>
    <n v="8"/>
    <d v="2025-11-12T00:00:00"/>
    <x v="2"/>
    <n v="8"/>
    <n v="2025500"/>
    <n v="2025500"/>
    <x v="0"/>
    <x v="1"/>
    <n v="0"/>
    <n v="0"/>
    <n v="0"/>
    <x v="0"/>
    <x v="2"/>
    <x v="2"/>
    <n v="0"/>
    <n v="0"/>
    <n v="0"/>
    <n v="0"/>
    <n v="15"/>
    <x v="0"/>
    <x v="0"/>
    <m/>
  </r>
  <r>
    <x v="0"/>
    <n v="751"/>
    <x v="3"/>
    <n v="8"/>
    <d v="2025-11-25T00:00:00"/>
    <x v="3"/>
    <n v="-5"/>
    <n v="795000"/>
    <n v="795000"/>
    <x v="1"/>
    <x v="0"/>
    <n v="0"/>
    <n v="0"/>
    <n v="0"/>
    <x v="0"/>
    <x v="3"/>
    <x v="2"/>
    <n v="0"/>
    <n v="0"/>
    <n v="0"/>
    <n v="0"/>
    <n v="15"/>
    <x v="0"/>
    <x v="0"/>
    <m/>
  </r>
  <r>
    <x v="0"/>
    <n v="751"/>
    <x v="4"/>
    <n v="8"/>
    <d v="2025-12-03T00:00:00"/>
    <x v="4"/>
    <n v="-13"/>
    <n v="907200"/>
    <n v="907200"/>
    <x v="2"/>
    <x v="0"/>
    <n v="0"/>
    <n v="0"/>
    <n v="0"/>
    <x v="0"/>
    <x v="3"/>
    <x v="2"/>
    <n v="0"/>
    <n v="0"/>
    <n v="0"/>
    <n v="0"/>
    <n v="15"/>
    <x v="0"/>
    <x v="0"/>
    <m/>
  </r>
  <r>
    <x v="1"/>
    <n v="751"/>
    <x v="5"/>
    <n v="4"/>
    <d v="2025-12-01T00:00:00"/>
    <x v="5"/>
    <n v="-4"/>
    <n v="382000"/>
    <n v="382000"/>
    <x v="3"/>
    <x v="0"/>
    <n v="0"/>
    <n v="0"/>
    <n v="0"/>
    <x v="0"/>
    <x v="3"/>
    <x v="2"/>
    <n v="0"/>
    <n v="0"/>
    <n v="0"/>
    <n v="0"/>
    <n v="8"/>
    <x v="0"/>
    <x v="1"/>
    <m/>
  </r>
  <r>
    <x v="2"/>
    <n v="151"/>
    <x v="6"/>
    <n v="3"/>
    <d v="2025-11-21T00:00:00"/>
    <x v="6"/>
    <n v="-16"/>
    <n v="461500"/>
    <n v="461500"/>
    <x v="4"/>
    <x v="0"/>
    <n v="0"/>
    <n v="0"/>
    <n v="0"/>
    <x v="0"/>
    <x v="3"/>
    <x v="2"/>
    <n v="0"/>
    <n v="0"/>
    <n v="0"/>
    <n v="0"/>
    <n v="30"/>
    <x v="1"/>
    <x v="2"/>
    <m/>
  </r>
  <r>
    <x v="2"/>
    <n v="151"/>
    <x v="7"/>
    <n v="3"/>
    <d v="2025-11-26T00:00:00"/>
    <x v="7"/>
    <n v="-21"/>
    <n v="248400"/>
    <n v="248400"/>
    <x v="5"/>
    <x v="0"/>
    <n v="0"/>
    <n v="0"/>
    <n v="0"/>
    <x v="0"/>
    <x v="3"/>
    <x v="2"/>
    <n v="0"/>
    <n v="0"/>
    <n v="0"/>
    <n v="0"/>
    <n v="30"/>
    <x v="1"/>
    <x v="2"/>
    <m/>
  </r>
  <r>
    <x v="2"/>
    <n v="151"/>
    <x v="8"/>
    <n v="3"/>
    <d v="2025-11-28T00:00:00"/>
    <x v="8"/>
    <n v="-23"/>
    <n v="158900"/>
    <n v="158900"/>
    <x v="6"/>
    <x v="0"/>
    <n v="0"/>
    <n v="0"/>
    <n v="0"/>
    <x v="0"/>
    <x v="3"/>
    <x v="2"/>
    <n v="0"/>
    <n v="0"/>
    <n v="0"/>
    <n v="0"/>
    <n v="30"/>
    <x v="1"/>
    <x v="2"/>
    <m/>
  </r>
  <r>
    <x v="2"/>
    <n v="151"/>
    <x v="9"/>
    <n v="3"/>
    <d v="2025-11-29T00:00:00"/>
    <x v="9"/>
    <n v="-24"/>
    <n v="800600"/>
    <n v="800600"/>
    <x v="7"/>
    <x v="0"/>
    <n v="0"/>
    <n v="0"/>
    <n v="0"/>
    <x v="0"/>
    <x v="3"/>
    <x v="2"/>
    <n v="0"/>
    <n v="0"/>
    <n v="0"/>
    <n v="0"/>
    <n v="30"/>
    <x v="1"/>
    <x v="2"/>
    <m/>
  </r>
  <r>
    <x v="2"/>
    <n v="151"/>
    <x v="10"/>
    <n v="3"/>
    <d v="2025-12-04T00:00:00"/>
    <x v="10"/>
    <n v="-29"/>
    <n v="260000"/>
    <n v="260000"/>
    <x v="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"/>
    <n v="0"/>
    <d v="2025-08-04T00:00:00"/>
    <x v="11"/>
    <n v="93"/>
    <n v="114299.99"/>
    <n v="114299.99"/>
    <x v="0"/>
    <x v="0"/>
    <n v="0"/>
    <n v="0"/>
    <n v="0"/>
    <x v="1"/>
    <x v="4"/>
    <x v="2"/>
    <n v="114299.99"/>
    <n v="93"/>
    <n v="0"/>
    <n v="0"/>
    <n v="30"/>
    <x v="1"/>
    <x v="2"/>
    <m/>
  </r>
  <r>
    <x v="3"/>
    <n v="151"/>
    <x v="12"/>
    <n v="0"/>
    <d v="2025-10-08T00:00:00"/>
    <x v="12"/>
    <n v="28"/>
    <n v="91699.99"/>
    <n v="91699.99"/>
    <x v="0"/>
    <x v="0"/>
    <n v="0"/>
    <n v="0"/>
    <n v="91699.99"/>
    <x v="0"/>
    <x v="5"/>
    <x v="3"/>
    <n v="91699.99"/>
    <n v="28"/>
    <n v="0"/>
    <n v="0"/>
    <n v="30"/>
    <x v="1"/>
    <x v="2"/>
    <m/>
  </r>
  <r>
    <x v="3"/>
    <n v="151"/>
    <x v="13"/>
    <n v="0"/>
    <d v="2025-10-08T00:00:00"/>
    <x v="12"/>
    <n v="28"/>
    <n v="1229599.97"/>
    <n v="1216299.97"/>
    <x v="0"/>
    <x v="0"/>
    <n v="0"/>
    <n v="0"/>
    <n v="1216299.97"/>
    <x v="0"/>
    <x v="6"/>
    <x v="4"/>
    <n v="1216299.97"/>
    <n v="28"/>
    <n v="0"/>
    <n v="0"/>
    <n v="30"/>
    <x v="1"/>
    <x v="2"/>
    <m/>
  </r>
  <r>
    <x v="3"/>
    <n v="151"/>
    <x v="14"/>
    <n v="0"/>
    <d v="2025-10-08T00:00:00"/>
    <x v="12"/>
    <n v="28"/>
    <n v="290000"/>
    <n v="290000"/>
    <x v="0"/>
    <x v="0"/>
    <n v="0"/>
    <n v="0"/>
    <n v="290000"/>
    <x v="0"/>
    <x v="7"/>
    <x v="5"/>
    <n v="290000"/>
    <n v="28"/>
    <n v="0"/>
    <n v="0"/>
    <n v="30"/>
    <x v="1"/>
    <x v="2"/>
    <m/>
  </r>
  <r>
    <x v="3"/>
    <n v="151"/>
    <x v="15"/>
    <n v="0"/>
    <d v="2025-10-09T00:00:00"/>
    <x v="13"/>
    <n v="27"/>
    <n v="109900"/>
    <n v="109900"/>
    <x v="0"/>
    <x v="0"/>
    <n v="0"/>
    <n v="0"/>
    <n v="109900"/>
    <x v="0"/>
    <x v="8"/>
    <x v="6"/>
    <n v="109900"/>
    <n v="27"/>
    <n v="0"/>
    <n v="0"/>
    <n v="30"/>
    <x v="1"/>
    <x v="2"/>
    <m/>
  </r>
  <r>
    <x v="3"/>
    <n v="151"/>
    <x v="16"/>
    <n v="0"/>
    <d v="2025-10-09T00:00:00"/>
    <x v="13"/>
    <n v="27"/>
    <n v="1187899.97"/>
    <n v="1187899.97"/>
    <x v="0"/>
    <x v="0"/>
    <n v="0"/>
    <n v="0"/>
    <n v="1187899.97"/>
    <x v="0"/>
    <x v="9"/>
    <x v="7"/>
    <n v="1187899.97"/>
    <n v="27"/>
    <n v="0"/>
    <n v="0"/>
    <n v="30"/>
    <x v="1"/>
    <x v="2"/>
    <m/>
  </r>
  <r>
    <x v="3"/>
    <n v="151"/>
    <x v="17"/>
    <n v="0"/>
    <d v="2025-10-09T00:00:00"/>
    <x v="13"/>
    <n v="27"/>
    <n v="6288375"/>
    <n v="6266400"/>
    <x v="0"/>
    <x v="0"/>
    <n v="0"/>
    <n v="0"/>
    <n v="6266400"/>
    <x v="0"/>
    <x v="10"/>
    <x v="8"/>
    <n v="6266400"/>
    <n v="27"/>
    <n v="0"/>
    <n v="0"/>
    <n v="30"/>
    <x v="1"/>
    <x v="2"/>
    <m/>
  </r>
  <r>
    <x v="3"/>
    <n v="151"/>
    <x v="18"/>
    <n v="0"/>
    <d v="2025-10-10T00:00:00"/>
    <x v="14"/>
    <n v="26"/>
    <n v="506000"/>
    <n v="506000"/>
    <x v="0"/>
    <x v="0"/>
    <n v="0"/>
    <n v="0"/>
    <n v="506000"/>
    <x v="0"/>
    <x v="11"/>
    <x v="9"/>
    <n v="506000"/>
    <n v="26"/>
    <n v="0"/>
    <n v="0"/>
    <n v="30"/>
    <x v="1"/>
    <x v="2"/>
    <m/>
  </r>
  <r>
    <x v="3"/>
    <n v="151"/>
    <x v="19"/>
    <n v="0"/>
    <d v="2025-10-10T00:00:00"/>
    <x v="14"/>
    <n v="26"/>
    <n v="106900"/>
    <n v="106900"/>
    <x v="0"/>
    <x v="0"/>
    <n v="0"/>
    <n v="0"/>
    <n v="106900"/>
    <x v="0"/>
    <x v="12"/>
    <x v="10"/>
    <n v="106900"/>
    <n v="26"/>
    <n v="0"/>
    <n v="0"/>
    <n v="30"/>
    <x v="1"/>
    <x v="2"/>
    <m/>
  </r>
  <r>
    <x v="3"/>
    <n v="151"/>
    <x v="20"/>
    <n v="1"/>
    <d v="2025-10-10T00:00:00"/>
    <x v="14"/>
    <n v="26"/>
    <n v="155800"/>
    <n v="155800"/>
    <x v="0"/>
    <x v="0"/>
    <n v="0"/>
    <n v="0"/>
    <n v="155800"/>
    <x v="0"/>
    <x v="13"/>
    <x v="11"/>
    <n v="155800"/>
    <n v="26"/>
    <n v="0"/>
    <n v="0"/>
    <n v="30"/>
    <x v="1"/>
    <x v="2"/>
    <m/>
  </r>
  <r>
    <x v="3"/>
    <n v="151"/>
    <x v="21"/>
    <n v="0"/>
    <d v="2025-10-10T00:00:00"/>
    <x v="14"/>
    <n v="26"/>
    <n v="2613300"/>
    <n v="2613300"/>
    <x v="0"/>
    <x v="0"/>
    <n v="0"/>
    <n v="0"/>
    <n v="2613300"/>
    <x v="0"/>
    <x v="14"/>
    <x v="12"/>
    <n v="2613300"/>
    <n v="26"/>
    <n v="0"/>
    <n v="0"/>
    <n v="30"/>
    <x v="1"/>
    <x v="2"/>
    <m/>
  </r>
  <r>
    <x v="3"/>
    <n v="151"/>
    <x v="22"/>
    <n v="0"/>
    <d v="2025-10-10T00:00:00"/>
    <x v="14"/>
    <n v="26"/>
    <n v="956000"/>
    <n v="956000"/>
    <x v="0"/>
    <x v="0"/>
    <n v="0"/>
    <n v="0"/>
    <n v="956000"/>
    <x v="0"/>
    <x v="15"/>
    <x v="13"/>
    <n v="956000"/>
    <n v="26"/>
    <n v="0"/>
    <n v="0"/>
    <n v="30"/>
    <x v="1"/>
    <x v="2"/>
    <m/>
  </r>
  <r>
    <x v="3"/>
    <n v="151"/>
    <x v="23"/>
    <n v="0"/>
    <d v="2025-10-10T00:00:00"/>
    <x v="14"/>
    <n v="26"/>
    <n v="15950"/>
    <n v="15950"/>
    <x v="0"/>
    <x v="0"/>
    <n v="0"/>
    <n v="0"/>
    <n v="15950"/>
    <x v="0"/>
    <x v="16"/>
    <x v="14"/>
    <n v="15950"/>
    <n v="26"/>
    <n v="0"/>
    <n v="0"/>
    <n v="30"/>
    <x v="1"/>
    <x v="2"/>
    <m/>
  </r>
  <r>
    <x v="3"/>
    <n v="151"/>
    <x v="24"/>
    <n v="0"/>
    <d v="2025-10-11T00:00:00"/>
    <x v="15"/>
    <n v="25"/>
    <n v="508300"/>
    <n v="508300"/>
    <x v="0"/>
    <x v="0"/>
    <n v="0"/>
    <n v="0"/>
    <n v="508300"/>
    <x v="0"/>
    <x v="17"/>
    <x v="15"/>
    <n v="508300"/>
    <n v="25"/>
    <n v="0"/>
    <n v="0"/>
    <n v="30"/>
    <x v="1"/>
    <x v="2"/>
    <m/>
  </r>
  <r>
    <x v="3"/>
    <n v="151"/>
    <x v="25"/>
    <n v="1"/>
    <d v="2025-10-14T00:00:00"/>
    <x v="16"/>
    <n v="22"/>
    <n v="273199.99"/>
    <n v="273199.99"/>
    <x v="0"/>
    <x v="0"/>
    <n v="0"/>
    <n v="273199.99"/>
    <n v="0"/>
    <x v="0"/>
    <x v="18"/>
    <x v="16"/>
    <n v="273199.99"/>
    <n v="22"/>
    <n v="0"/>
    <n v="0"/>
    <n v="30"/>
    <x v="1"/>
    <x v="2"/>
    <m/>
  </r>
  <r>
    <x v="3"/>
    <n v="151"/>
    <x v="26"/>
    <n v="0"/>
    <d v="2025-10-14T00:00:00"/>
    <x v="16"/>
    <n v="22"/>
    <n v="1208000"/>
    <n v="1208000"/>
    <x v="0"/>
    <x v="0"/>
    <n v="0"/>
    <n v="1208000"/>
    <n v="0"/>
    <x v="0"/>
    <x v="19"/>
    <x v="17"/>
    <n v="1208000"/>
    <n v="22"/>
    <n v="0"/>
    <n v="0"/>
    <n v="30"/>
    <x v="1"/>
    <x v="2"/>
    <m/>
  </r>
  <r>
    <x v="3"/>
    <n v="151"/>
    <x v="27"/>
    <n v="0"/>
    <d v="2025-10-14T00:00:00"/>
    <x v="16"/>
    <n v="22"/>
    <n v="1083527.98"/>
    <n v="1063527.98"/>
    <x v="0"/>
    <x v="0"/>
    <n v="0"/>
    <n v="1063527.98"/>
    <n v="0"/>
    <x v="0"/>
    <x v="20"/>
    <x v="18"/>
    <n v="1063527.98"/>
    <n v="22"/>
    <n v="0"/>
    <n v="0"/>
    <n v="30"/>
    <x v="1"/>
    <x v="2"/>
    <m/>
  </r>
  <r>
    <x v="3"/>
    <n v="151"/>
    <x v="28"/>
    <n v="0"/>
    <d v="2025-10-14T00:00:00"/>
    <x v="16"/>
    <n v="22"/>
    <n v="1993550"/>
    <n v="1993550"/>
    <x v="0"/>
    <x v="0"/>
    <n v="0"/>
    <n v="1993550"/>
    <n v="0"/>
    <x v="0"/>
    <x v="21"/>
    <x v="19"/>
    <n v="1993550"/>
    <n v="22"/>
    <n v="0"/>
    <n v="0"/>
    <n v="30"/>
    <x v="1"/>
    <x v="2"/>
    <m/>
  </r>
  <r>
    <x v="3"/>
    <n v="151"/>
    <x v="29"/>
    <n v="0"/>
    <d v="2025-10-14T00:00:00"/>
    <x v="16"/>
    <n v="22"/>
    <n v="5959350"/>
    <n v="5919350"/>
    <x v="0"/>
    <x v="0"/>
    <n v="0"/>
    <n v="5919350"/>
    <n v="0"/>
    <x v="0"/>
    <x v="22"/>
    <x v="20"/>
    <n v="5919350"/>
    <n v="22"/>
    <n v="0"/>
    <n v="0"/>
    <n v="30"/>
    <x v="1"/>
    <x v="2"/>
    <m/>
  </r>
  <r>
    <x v="3"/>
    <n v="151"/>
    <x v="30"/>
    <n v="0"/>
    <d v="2025-10-15T00:00:00"/>
    <x v="17"/>
    <n v="21"/>
    <n v="106771.99"/>
    <n v="106771.99"/>
    <x v="0"/>
    <x v="0"/>
    <n v="0"/>
    <n v="106771.99"/>
    <n v="0"/>
    <x v="0"/>
    <x v="23"/>
    <x v="21"/>
    <n v="106771.99"/>
    <n v="21"/>
    <n v="0"/>
    <n v="0"/>
    <n v="30"/>
    <x v="1"/>
    <x v="2"/>
    <m/>
  </r>
  <r>
    <x v="3"/>
    <n v="151"/>
    <x v="31"/>
    <n v="0"/>
    <d v="2025-10-15T00:00:00"/>
    <x v="17"/>
    <n v="21"/>
    <n v="969549.99"/>
    <n v="969549.99"/>
    <x v="0"/>
    <x v="0"/>
    <n v="0"/>
    <n v="969549.99"/>
    <n v="0"/>
    <x v="0"/>
    <x v="24"/>
    <x v="22"/>
    <n v="969549.99"/>
    <n v="21"/>
    <n v="0"/>
    <n v="0"/>
    <n v="30"/>
    <x v="1"/>
    <x v="2"/>
    <m/>
  </r>
  <r>
    <x v="3"/>
    <n v="151"/>
    <x v="32"/>
    <n v="0"/>
    <d v="2025-10-15T00:00:00"/>
    <x v="17"/>
    <n v="21"/>
    <n v="393300"/>
    <n v="393300"/>
    <x v="0"/>
    <x v="0"/>
    <n v="0"/>
    <n v="393300"/>
    <n v="0"/>
    <x v="0"/>
    <x v="25"/>
    <x v="23"/>
    <n v="393300"/>
    <n v="21"/>
    <n v="0"/>
    <n v="0"/>
    <n v="30"/>
    <x v="1"/>
    <x v="2"/>
    <m/>
  </r>
  <r>
    <x v="3"/>
    <n v="151"/>
    <x v="33"/>
    <n v="0"/>
    <d v="2025-10-16T00:00:00"/>
    <x v="18"/>
    <n v="20"/>
    <n v="119700"/>
    <n v="119700"/>
    <x v="0"/>
    <x v="0"/>
    <n v="0"/>
    <n v="119700"/>
    <n v="0"/>
    <x v="0"/>
    <x v="26"/>
    <x v="24"/>
    <n v="119700"/>
    <n v="20"/>
    <n v="0"/>
    <n v="0"/>
    <n v="30"/>
    <x v="1"/>
    <x v="2"/>
    <m/>
  </r>
  <r>
    <x v="3"/>
    <n v="151"/>
    <x v="34"/>
    <n v="0"/>
    <d v="2025-10-16T00:00:00"/>
    <x v="18"/>
    <n v="20"/>
    <n v="158999.99"/>
    <n v="158999.99"/>
    <x v="0"/>
    <x v="0"/>
    <n v="0"/>
    <n v="158999.99"/>
    <n v="0"/>
    <x v="0"/>
    <x v="27"/>
    <x v="25"/>
    <n v="158999.99"/>
    <n v="20"/>
    <n v="0"/>
    <n v="0"/>
    <n v="30"/>
    <x v="1"/>
    <x v="2"/>
    <m/>
  </r>
  <r>
    <x v="3"/>
    <n v="151"/>
    <x v="35"/>
    <n v="0"/>
    <d v="2025-10-17T00:00:00"/>
    <x v="0"/>
    <n v="19"/>
    <n v="261000"/>
    <n v="261000"/>
    <x v="0"/>
    <x v="0"/>
    <n v="0"/>
    <n v="261000"/>
    <n v="0"/>
    <x v="0"/>
    <x v="28"/>
    <x v="26"/>
    <n v="261000"/>
    <n v="19"/>
    <n v="0"/>
    <n v="0"/>
    <n v="30"/>
    <x v="1"/>
    <x v="2"/>
    <m/>
  </r>
  <r>
    <x v="3"/>
    <n v="151"/>
    <x v="36"/>
    <n v="0"/>
    <d v="2025-10-17T00:00:00"/>
    <x v="0"/>
    <n v="19"/>
    <n v="1210000"/>
    <n v="1210000"/>
    <x v="0"/>
    <x v="0"/>
    <n v="0"/>
    <n v="1210000"/>
    <n v="0"/>
    <x v="0"/>
    <x v="29"/>
    <x v="27"/>
    <n v="1210000"/>
    <n v="19"/>
    <n v="0"/>
    <n v="0"/>
    <n v="30"/>
    <x v="1"/>
    <x v="2"/>
    <m/>
  </r>
  <r>
    <x v="3"/>
    <n v="151"/>
    <x v="37"/>
    <n v="0"/>
    <d v="2025-10-17T00:00:00"/>
    <x v="0"/>
    <n v="19"/>
    <n v="669300"/>
    <n v="669300"/>
    <x v="0"/>
    <x v="0"/>
    <n v="0"/>
    <n v="669300"/>
    <n v="0"/>
    <x v="0"/>
    <x v="30"/>
    <x v="28"/>
    <n v="669300"/>
    <n v="19"/>
    <n v="0"/>
    <n v="0"/>
    <n v="30"/>
    <x v="1"/>
    <x v="2"/>
    <m/>
  </r>
  <r>
    <x v="3"/>
    <n v="151"/>
    <x v="38"/>
    <n v="0"/>
    <d v="2025-10-17T00:00:00"/>
    <x v="0"/>
    <n v="19"/>
    <n v="584700"/>
    <n v="584700"/>
    <x v="0"/>
    <x v="0"/>
    <n v="0"/>
    <n v="584700"/>
    <n v="0"/>
    <x v="0"/>
    <x v="31"/>
    <x v="29"/>
    <n v="584700"/>
    <n v="19"/>
    <n v="0"/>
    <n v="0"/>
    <n v="30"/>
    <x v="1"/>
    <x v="2"/>
    <m/>
  </r>
  <r>
    <x v="3"/>
    <n v="151"/>
    <x v="39"/>
    <n v="0"/>
    <d v="2025-10-18T00:00:00"/>
    <x v="19"/>
    <n v="18"/>
    <n v="428600"/>
    <n v="428600"/>
    <x v="0"/>
    <x v="0"/>
    <n v="0"/>
    <n v="428600"/>
    <n v="0"/>
    <x v="0"/>
    <x v="32"/>
    <x v="30"/>
    <n v="428600"/>
    <n v="18"/>
    <n v="0"/>
    <n v="0"/>
    <n v="30"/>
    <x v="1"/>
    <x v="2"/>
    <m/>
  </r>
  <r>
    <x v="3"/>
    <n v="151"/>
    <x v="40"/>
    <n v="0"/>
    <d v="2025-10-18T00:00:00"/>
    <x v="19"/>
    <n v="18"/>
    <n v="1947000"/>
    <n v="1947000"/>
    <x v="0"/>
    <x v="0"/>
    <n v="0"/>
    <n v="1947000"/>
    <n v="0"/>
    <x v="0"/>
    <x v="33"/>
    <x v="31"/>
    <n v="1947000"/>
    <n v="18"/>
    <n v="0"/>
    <n v="0"/>
    <n v="30"/>
    <x v="1"/>
    <x v="2"/>
    <m/>
  </r>
  <r>
    <x v="3"/>
    <n v="151"/>
    <x v="41"/>
    <n v="0"/>
    <d v="2025-10-18T00:00:00"/>
    <x v="19"/>
    <n v="18"/>
    <n v="5869100"/>
    <n v="5869100"/>
    <x v="0"/>
    <x v="0"/>
    <n v="0"/>
    <n v="5869100"/>
    <n v="0"/>
    <x v="0"/>
    <x v="34"/>
    <x v="32"/>
    <n v="5869100"/>
    <n v="18"/>
    <n v="0"/>
    <n v="0"/>
    <n v="30"/>
    <x v="1"/>
    <x v="2"/>
    <m/>
  </r>
  <r>
    <x v="3"/>
    <n v="151"/>
    <x v="42"/>
    <n v="0"/>
    <d v="2025-10-20T00:00:00"/>
    <x v="1"/>
    <n v="16"/>
    <n v="624049.98"/>
    <n v="624049.98"/>
    <x v="0"/>
    <x v="0"/>
    <n v="0"/>
    <n v="624049.98"/>
    <n v="0"/>
    <x v="0"/>
    <x v="35"/>
    <x v="33"/>
    <n v="624049.98"/>
    <n v="16"/>
    <n v="0"/>
    <n v="0"/>
    <n v="30"/>
    <x v="1"/>
    <x v="2"/>
    <m/>
  </r>
  <r>
    <x v="3"/>
    <n v="151"/>
    <x v="43"/>
    <n v="0"/>
    <d v="2025-10-20T00:00:00"/>
    <x v="1"/>
    <n v="16"/>
    <n v="1002250"/>
    <n v="1002250"/>
    <x v="0"/>
    <x v="0"/>
    <n v="0"/>
    <n v="1002250"/>
    <n v="0"/>
    <x v="0"/>
    <x v="36"/>
    <x v="34"/>
    <n v="1002250"/>
    <n v="16"/>
    <n v="0"/>
    <n v="0"/>
    <n v="30"/>
    <x v="1"/>
    <x v="2"/>
    <m/>
  </r>
  <r>
    <x v="3"/>
    <n v="151"/>
    <x v="44"/>
    <n v="0"/>
    <d v="2025-10-20T00:00:00"/>
    <x v="1"/>
    <n v="16"/>
    <n v="162450"/>
    <n v="162450"/>
    <x v="0"/>
    <x v="0"/>
    <n v="0"/>
    <n v="162450"/>
    <n v="0"/>
    <x v="0"/>
    <x v="37"/>
    <x v="35"/>
    <n v="162450"/>
    <n v="16"/>
    <n v="0"/>
    <n v="0"/>
    <n v="30"/>
    <x v="1"/>
    <x v="2"/>
    <m/>
  </r>
  <r>
    <x v="3"/>
    <n v="151"/>
    <x v="45"/>
    <n v="0"/>
    <d v="2025-10-21T00:00:00"/>
    <x v="20"/>
    <n v="15"/>
    <n v="733700"/>
    <n v="733700"/>
    <x v="0"/>
    <x v="0"/>
    <n v="733700"/>
    <n v="0"/>
    <n v="0"/>
    <x v="0"/>
    <x v="38"/>
    <x v="36"/>
    <n v="733700"/>
    <n v="15"/>
    <n v="0"/>
    <n v="0"/>
    <n v="30"/>
    <x v="1"/>
    <x v="2"/>
    <m/>
  </r>
  <r>
    <x v="3"/>
    <n v="151"/>
    <x v="46"/>
    <n v="0"/>
    <d v="2025-10-21T00:00:00"/>
    <x v="20"/>
    <n v="15"/>
    <n v="1187800"/>
    <n v="1187800"/>
    <x v="0"/>
    <x v="0"/>
    <n v="1187800"/>
    <n v="0"/>
    <n v="0"/>
    <x v="0"/>
    <x v="39"/>
    <x v="37"/>
    <n v="1187800"/>
    <n v="15"/>
    <n v="0"/>
    <n v="0"/>
    <n v="30"/>
    <x v="1"/>
    <x v="2"/>
    <m/>
  </r>
  <r>
    <x v="3"/>
    <n v="151"/>
    <x v="47"/>
    <n v="0"/>
    <d v="2025-10-21T00:00:00"/>
    <x v="20"/>
    <n v="15"/>
    <n v="4435000"/>
    <n v="4435000"/>
    <x v="0"/>
    <x v="0"/>
    <n v="4435000"/>
    <n v="0"/>
    <n v="0"/>
    <x v="0"/>
    <x v="40"/>
    <x v="38"/>
    <n v="4435000"/>
    <n v="15"/>
    <n v="0"/>
    <n v="0"/>
    <n v="30"/>
    <x v="1"/>
    <x v="2"/>
    <m/>
  </r>
  <r>
    <x v="3"/>
    <n v="151"/>
    <x v="48"/>
    <n v="3"/>
    <d v="2025-10-22T00:00:00"/>
    <x v="21"/>
    <n v="14"/>
    <n v="83600"/>
    <n v="83600"/>
    <x v="0"/>
    <x v="0"/>
    <n v="83600"/>
    <n v="0"/>
    <n v="0"/>
    <x v="0"/>
    <x v="41"/>
    <x v="39"/>
    <n v="83600"/>
    <n v="14"/>
    <n v="0"/>
    <n v="0"/>
    <n v="30"/>
    <x v="1"/>
    <x v="2"/>
    <m/>
  </r>
  <r>
    <x v="3"/>
    <n v="151"/>
    <x v="49"/>
    <n v="0"/>
    <d v="2025-10-22T00:00:00"/>
    <x v="21"/>
    <n v="14"/>
    <n v="1454899.97"/>
    <n v="1422899.97"/>
    <x v="0"/>
    <x v="0"/>
    <n v="1422899.97"/>
    <n v="0"/>
    <n v="0"/>
    <x v="0"/>
    <x v="42"/>
    <x v="40"/>
    <n v="1422899.97"/>
    <n v="14"/>
    <n v="0"/>
    <n v="0"/>
    <n v="30"/>
    <x v="1"/>
    <x v="2"/>
    <m/>
  </r>
  <r>
    <x v="3"/>
    <n v="151"/>
    <x v="50"/>
    <n v="0"/>
    <d v="2025-10-22T00:00:00"/>
    <x v="21"/>
    <n v="14"/>
    <n v="1672100"/>
    <n v="1672100"/>
    <x v="0"/>
    <x v="0"/>
    <n v="1672100"/>
    <n v="0"/>
    <n v="0"/>
    <x v="0"/>
    <x v="43"/>
    <x v="41"/>
    <n v="1672100"/>
    <n v="14"/>
    <n v="0"/>
    <n v="0"/>
    <n v="30"/>
    <x v="1"/>
    <x v="2"/>
    <m/>
  </r>
  <r>
    <x v="3"/>
    <n v="151"/>
    <x v="51"/>
    <n v="0"/>
    <d v="2025-10-22T00:00:00"/>
    <x v="21"/>
    <n v="14"/>
    <n v="13000"/>
    <n v="13000"/>
    <x v="0"/>
    <x v="0"/>
    <n v="13000"/>
    <n v="0"/>
    <n v="0"/>
    <x v="0"/>
    <x v="44"/>
    <x v="42"/>
    <n v="13000"/>
    <n v="14"/>
    <n v="0"/>
    <n v="0"/>
    <n v="30"/>
    <x v="1"/>
    <x v="2"/>
    <m/>
  </r>
  <r>
    <x v="3"/>
    <n v="151"/>
    <x v="52"/>
    <n v="0"/>
    <d v="2025-10-23T00:00:00"/>
    <x v="22"/>
    <n v="13"/>
    <n v="121100"/>
    <n v="121100"/>
    <x v="0"/>
    <x v="0"/>
    <n v="121100"/>
    <n v="0"/>
    <n v="0"/>
    <x v="0"/>
    <x v="45"/>
    <x v="43"/>
    <n v="121100"/>
    <n v="13"/>
    <n v="0"/>
    <n v="0"/>
    <n v="30"/>
    <x v="1"/>
    <x v="2"/>
    <m/>
  </r>
  <r>
    <x v="3"/>
    <n v="151"/>
    <x v="53"/>
    <n v="0"/>
    <d v="2025-10-23T00:00:00"/>
    <x v="22"/>
    <n v="13"/>
    <n v="148700"/>
    <n v="148700"/>
    <x v="0"/>
    <x v="0"/>
    <n v="148700"/>
    <n v="0"/>
    <n v="0"/>
    <x v="0"/>
    <x v="46"/>
    <x v="44"/>
    <n v="148700"/>
    <n v="13"/>
    <n v="0"/>
    <n v="0"/>
    <n v="30"/>
    <x v="1"/>
    <x v="2"/>
    <m/>
  </r>
  <r>
    <x v="3"/>
    <n v="151"/>
    <x v="54"/>
    <n v="0"/>
    <d v="2025-10-23T00:00:00"/>
    <x v="22"/>
    <n v="13"/>
    <n v="1751250"/>
    <n v="1751250"/>
    <x v="0"/>
    <x v="0"/>
    <n v="1751250"/>
    <n v="0"/>
    <n v="0"/>
    <x v="0"/>
    <x v="47"/>
    <x v="45"/>
    <n v="1751250"/>
    <n v="13"/>
    <n v="0"/>
    <n v="0"/>
    <n v="30"/>
    <x v="1"/>
    <x v="2"/>
    <m/>
  </r>
  <r>
    <x v="3"/>
    <n v="155"/>
    <x v="55"/>
    <n v="0"/>
    <d v="2025-10-24T00:00:00"/>
    <x v="23"/>
    <n v="12"/>
    <n v="46400"/>
    <n v="46400"/>
    <x v="0"/>
    <x v="0"/>
    <n v="46400"/>
    <n v="0"/>
    <n v="0"/>
    <x v="0"/>
    <x v="48"/>
    <x v="46"/>
    <n v="46400"/>
    <n v="12"/>
    <n v="0"/>
    <n v="0"/>
    <n v="30"/>
    <x v="1"/>
    <x v="2"/>
    <m/>
  </r>
  <r>
    <x v="3"/>
    <n v="155"/>
    <x v="56"/>
    <n v="0"/>
    <d v="2025-10-24T00:00:00"/>
    <x v="23"/>
    <n v="12"/>
    <n v="13000"/>
    <n v="13000"/>
    <x v="0"/>
    <x v="0"/>
    <n v="13000"/>
    <n v="0"/>
    <n v="0"/>
    <x v="0"/>
    <x v="44"/>
    <x v="42"/>
    <n v="13000"/>
    <n v="12"/>
    <n v="0"/>
    <n v="0"/>
    <n v="30"/>
    <x v="1"/>
    <x v="2"/>
    <m/>
  </r>
  <r>
    <x v="3"/>
    <n v="155"/>
    <x v="57"/>
    <n v="0"/>
    <d v="2025-10-24T00:00:00"/>
    <x v="23"/>
    <n v="12"/>
    <n v="5781700"/>
    <n v="5781700"/>
    <x v="0"/>
    <x v="0"/>
    <n v="5781700"/>
    <n v="0"/>
    <n v="0"/>
    <x v="0"/>
    <x v="49"/>
    <x v="47"/>
    <n v="5781700"/>
    <n v="12"/>
    <n v="0"/>
    <n v="0"/>
    <n v="30"/>
    <x v="1"/>
    <x v="2"/>
    <m/>
  </r>
  <r>
    <x v="3"/>
    <n v="151"/>
    <x v="58"/>
    <n v="0"/>
    <d v="2025-10-25T00:00:00"/>
    <x v="24"/>
    <n v="11"/>
    <n v="752100"/>
    <n v="752100"/>
    <x v="0"/>
    <x v="0"/>
    <n v="752100"/>
    <n v="0"/>
    <n v="0"/>
    <x v="0"/>
    <x v="50"/>
    <x v="48"/>
    <n v="752100"/>
    <n v="11"/>
    <n v="0"/>
    <n v="0"/>
    <n v="30"/>
    <x v="1"/>
    <x v="2"/>
    <m/>
  </r>
  <r>
    <x v="3"/>
    <n v="151"/>
    <x v="59"/>
    <n v="0"/>
    <d v="2025-10-25T00:00:00"/>
    <x v="24"/>
    <n v="11"/>
    <n v="1372200"/>
    <n v="1372200"/>
    <x v="0"/>
    <x v="0"/>
    <n v="1372200"/>
    <n v="0"/>
    <n v="0"/>
    <x v="0"/>
    <x v="51"/>
    <x v="49"/>
    <n v="1372200"/>
    <n v="11"/>
    <n v="0"/>
    <n v="0"/>
    <n v="30"/>
    <x v="1"/>
    <x v="2"/>
    <m/>
  </r>
  <r>
    <x v="3"/>
    <n v="151"/>
    <x v="60"/>
    <n v="0"/>
    <d v="2025-10-25T00:00:00"/>
    <x v="24"/>
    <n v="11"/>
    <n v="406200"/>
    <n v="406200"/>
    <x v="0"/>
    <x v="0"/>
    <n v="406200"/>
    <n v="0"/>
    <n v="0"/>
    <x v="0"/>
    <x v="52"/>
    <x v="50"/>
    <n v="406200"/>
    <n v="11"/>
    <n v="0"/>
    <n v="0"/>
    <n v="30"/>
    <x v="1"/>
    <x v="2"/>
    <m/>
  </r>
  <r>
    <x v="3"/>
    <n v="151"/>
    <x v="61"/>
    <n v="0"/>
    <d v="2025-10-27T00:00:00"/>
    <x v="25"/>
    <n v="9"/>
    <n v="411700"/>
    <n v="411700"/>
    <x v="0"/>
    <x v="0"/>
    <n v="411700"/>
    <n v="0"/>
    <n v="0"/>
    <x v="0"/>
    <x v="53"/>
    <x v="51"/>
    <n v="411700"/>
    <n v="9"/>
    <n v="0"/>
    <n v="0"/>
    <n v="30"/>
    <x v="1"/>
    <x v="2"/>
    <m/>
  </r>
  <r>
    <x v="3"/>
    <n v="151"/>
    <x v="62"/>
    <n v="0"/>
    <d v="2025-10-27T00:00:00"/>
    <x v="25"/>
    <n v="9"/>
    <n v="304500"/>
    <n v="304500"/>
    <x v="0"/>
    <x v="0"/>
    <n v="304500"/>
    <n v="0"/>
    <n v="0"/>
    <x v="0"/>
    <x v="54"/>
    <x v="52"/>
    <n v="304500"/>
    <n v="9"/>
    <n v="0"/>
    <n v="0"/>
    <n v="30"/>
    <x v="1"/>
    <x v="2"/>
    <m/>
  </r>
  <r>
    <x v="3"/>
    <n v="151"/>
    <x v="63"/>
    <n v="0"/>
    <d v="2025-10-27T00:00:00"/>
    <x v="25"/>
    <n v="9"/>
    <n v="1121840"/>
    <n v="1121840"/>
    <x v="0"/>
    <x v="0"/>
    <n v="1121840"/>
    <n v="0"/>
    <n v="0"/>
    <x v="0"/>
    <x v="55"/>
    <x v="53"/>
    <n v="1121840"/>
    <n v="9"/>
    <n v="0"/>
    <n v="0"/>
    <n v="30"/>
    <x v="1"/>
    <x v="2"/>
    <m/>
  </r>
  <r>
    <x v="3"/>
    <n v="151"/>
    <x v="64"/>
    <n v="0"/>
    <d v="2025-10-27T00:00:00"/>
    <x v="25"/>
    <n v="9"/>
    <n v="610000"/>
    <n v="610000"/>
    <x v="0"/>
    <x v="0"/>
    <n v="610000"/>
    <n v="0"/>
    <n v="0"/>
    <x v="0"/>
    <x v="56"/>
    <x v="54"/>
    <n v="610000"/>
    <n v="9"/>
    <n v="0"/>
    <n v="0"/>
    <n v="30"/>
    <x v="1"/>
    <x v="2"/>
    <m/>
  </r>
  <r>
    <x v="3"/>
    <n v="151"/>
    <x v="65"/>
    <n v="0"/>
    <d v="2025-10-27T00:00:00"/>
    <x v="25"/>
    <n v="9"/>
    <n v="776699.97"/>
    <n v="776699.97"/>
    <x v="0"/>
    <x v="0"/>
    <n v="776699.97"/>
    <n v="0"/>
    <n v="0"/>
    <x v="0"/>
    <x v="57"/>
    <x v="55"/>
    <n v="776699.97"/>
    <n v="9"/>
    <n v="0"/>
    <n v="0"/>
    <n v="30"/>
    <x v="1"/>
    <x v="2"/>
    <m/>
  </r>
  <r>
    <x v="3"/>
    <n v="151"/>
    <x v="66"/>
    <n v="0"/>
    <d v="2025-10-27T00:00:00"/>
    <x v="25"/>
    <n v="9"/>
    <n v="313200"/>
    <n v="313200"/>
    <x v="0"/>
    <x v="0"/>
    <n v="313200"/>
    <n v="0"/>
    <n v="0"/>
    <x v="0"/>
    <x v="58"/>
    <x v="56"/>
    <n v="313200"/>
    <n v="9"/>
    <n v="0"/>
    <n v="0"/>
    <n v="30"/>
    <x v="1"/>
    <x v="2"/>
    <m/>
  </r>
  <r>
    <x v="3"/>
    <n v="151"/>
    <x v="67"/>
    <n v="0"/>
    <d v="2025-10-27T00:00:00"/>
    <x v="25"/>
    <n v="9"/>
    <n v="229950"/>
    <n v="229950"/>
    <x v="0"/>
    <x v="0"/>
    <n v="229950"/>
    <n v="0"/>
    <n v="0"/>
    <x v="0"/>
    <x v="59"/>
    <x v="57"/>
    <n v="229950"/>
    <n v="9"/>
    <n v="0"/>
    <n v="0"/>
    <n v="30"/>
    <x v="1"/>
    <x v="2"/>
    <m/>
  </r>
  <r>
    <x v="3"/>
    <n v="151"/>
    <x v="68"/>
    <n v="0"/>
    <d v="2025-10-27T00:00:00"/>
    <x v="25"/>
    <n v="9"/>
    <n v="79200"/>
    <n v="79200"/>
    <x v="0"/>
    <x v="0"/>
    <n v="79200"/>
    <n v="0"/>
    <n v="0"/>
    <x v="0"/>
    <x v="60"/>
    <x v="58"/>
    <n v="79200"/>
    <n v="9"/>
    <n v="0"/>
    <n v="0"/>
    <n v="30"/>
    <x v="1"/>
    <x v="2"/>
    <m/>
  </r>
  <r>
    <x v="3"/>
    <n v="151"/>
    <x v="69"/>
    <n v="0"/>
    <d v="2025-10-28T00:00:00"/>
    <x v="2"/>
    <n v="8"/>
    <n v="382900"/>
    <n v="382900"/>
    <x v="0"/>
    <x v="2"/>
    <n v="0"/>
    <n v="0"/>
    <n v="0"/>
    <x v="0"/>
    <x v="61"/>
    <x v="2"/>
    <n v="0"/>
    <n v="0"/>
    <n v="0"/>
    <n v="0"/>
    <n v="30"/>
    <x v="1"/>
    <x v="2"/>
    <m/>
  </r>
  <r>
    <x v="3"/>
    <n v="151"/>
    <x v="70"/>
    <n v="0"/>
    <d v="2025-10-28T00:00:00"/>
    <x v="2"/>
    <n v="8"/>
    <n v="1110900"/>
    <n v="1110900"/>
    <x v="0"/>
    <x v="3"/>
    <n v="0"/>
    <n v="0"/>
    <n v="0"/>
    <x v="0"/>
    <x v="62"/>
    <x v="2"/>
    <n v="0"/>
    <n v="0"/>
    <n v="0"/>
    <n v="0"/>
    <n v="30"/>
    <x v="1"/>
    <x v="2"/>
    <m/>
  </r>
  <r>
    <x v="3"/>
    <n v="151"/>
    <x v="71"/>
    <n v="0"/>
    <d v="2025-10-28T00:00:00"/>
    <x v="2"/>
    <n v="8"/>
    <n v="410999.97"/>
    <n v="410999.97"/>
    <x v="0"/>
    <x v="4"/>
    <n v="0"/>
    <n v="0"/>
    <n v="0"/>
    <x v="0"/>
    <x v="63"/>
    <x v="2"/>
    <n v="0"/>
    <n v="0"/>
    <n v="0"/>
    <n v="0"/>
    <n v="30"/>
    <x v="1"/>
    <x v="2"/>
    <m/>
  </r>
  <r>
    <x v="3"/>
    <n v="151"/>
    <x v="72"/>
    <n v="0"/>
    <d v="2025-10-28T00:00:00"/>
    <x v="2"/>
    <n v="8"/>
    <n v="4642200"/>
    <n v="4642200"/>
    <x v="0"/>
    <x v="5"/>
    <n v="0"/>
    <n v="0"/>
    <n v="0"/>
    <x v="0"/>
    <x v="64"/>
    <x v="2"/>
    <n v="0"/>
    <n v="0"/>
    <n v="0"/>
    <n v="0"/>
    <n v="30"/>
    <x v="1"/>
    <x v="2"/>
    <m/>
  </r>
  <r>
    <x v="3"/>
    <n v="151"/>
    <x v="73"/>
    <n v="0"/>
    <d v="2025-10-30T00:00:00"/>
    <x v="26"/>
    <n v="6"/>
    <n v="5789300"/>
    <n v="5756300"/>
    <x v="0"/>
    <x v="6"/>
    <n v="0"/>
    <n v="0"/>
    <n v="0"/>
    <x v="0"/>
    <x v="65"/>
    <x v="2"/>
    <n v="0"/>
    <n v="0"/>
    <n v="0"/>
    <n v="0"/>
    <n v="30"/>
    <x v="1"/>
    <x v="2"/>
    <m/>
  </r>
  <r>
    <x v="3"/>
    <n v="151"/>
    <x v="74"/>
    <n v="0"/>
    <d v="2025-10-31T00:00:00"/>
    <x v="27"/>
    <n v="5"/>
    <n v="1138300"/>
    <n v="1138300"/>
    <x v="0"/>
    <x v="7"/>
    <n v="0"/>
    <n v="0"/>
    <n v="0"/>
    <x v="0"/>
    <x v="66"/>
    <x v="2"/>
    <n v="0"/>
    <n v="0"/>
    <n v="0"/>
    <n v="0"/>
    <n v="30"/>
    <x v="1"/>
    <x v="2"/>
    <m/>
  </r>
  <r>
    <x v="3"/>
    <n v="151"/>
    <x v="75"/>
    <n v="3"/>
    <d v="2025-10-31T00:00:00"/>
    <x v="27"/>
    <n v="5"/>
    <n v="1238000"/>
    <n v="1238000"/>
    <x v="0"/>
    <x v="8"/>
    <n v="0"/>
    <n v="0"/>
    <n v="0"/>
    <x v="0"/>
    <x v="67"/>
    <x v="2"/>
    <n v="0"/>
    <n v="0"/>
    <n v="0"/>
    <n v="0"/>
    <n v="30"/>
    <x v="1"/>
    <x v="2"/>
    <m/>
  </r>
  <r>
    <x v="3"/>
    <n v="151"/>
    <x v="76"/>
    <n v="0"/>
    <d v="2025-11-01T00:00:00"/>
    <x v="28"/>
    <n v="4"/>
    <n v="1772250"/>
    <n v="1772250"/>
    <x v="0"/>
    <x v="9"/>
    <n v="0"/>
    <n v="0"/>
    <n v="0"/>
    <x v="0"/>
    <x v="68"/>
    <x v="2"/>
    <n v="0"/>
    <n v="0"/>
    <n v="0"/>
    <n v="0"/>
    <n v="30"/>
    <x v="1"/>
    <x v="2"/>
    <m/>
  </r>
  <r>
    <x v="3"/>
    <n v="151"/>
    <x v="77"/>
    <n v="0"/>
    <d v="2025-11-01T00:00:00"/>
    <x v="28"/>
    <n v="4"/>
    <n v="487600"/>
    <n v="487600"/>
    <x v="0"/>
    <x v="10"/>
    <n v="0"/>
    <n v="0"/>
    <n v="0"/>
    <x v="0"/>
    <x v="69"/>
    <x v="2"/>
    <n v="0"/>
    <n v="0"/>
    <n v="0"/>
    <n v="0"/>
    <n v="30"/>
    <x v="1"/>
    <x v="2"/>
    <m/>
  </r>
  <r>
    <x v="3"/>
    <n v="151"/>
    <x v="78"/>
    <n v="0"/>
    <d v="2025-11-01T00:00:00"/>
    <x v="28"/>
    <n v="4"/>
    <n v="150800"/>
    <n v="150800"/>
    <x v="0"/>
    <x v="11"/>
    <n v="0"/>
    <n v="0"/>
    <n v="0"/>
    <x v="0"/>
    <x v="70"/>
    <x v="2"/>
    <n v="0"/>
    <n v="0"/>
    <n v="0"/>
    <n v="0"/>
    <n v="30"/>
    <x v="1"/>
    <x v="2"/>
    <m/>
  </r>
  <r>
    <x v="3"/>
    <n v="151"/>
    <x v="79"/>
    <n v="0"/>
    <d v="2025-11-01T00:00:00"/>
    <x v="28"/>
    <n v="4"/>
    <n v="343300"/>
    <n v="343300"/>
    <x v="0"/>
    <x v="12"/>
    <n v="0"/>
    <n v="0"/>
    <n v="0"/>
    <x v="0"/>
    <x v="71"/>
    <x v="2"/>
    <n v="0"/>
    <n v="0"/>
    <n v="0"/>
    <n v="0"/>
    <n v="30"/>
    <x v="1"/>
    <x v="2"/>
    <m/>
  </r>
  <r>
    <x v="3"/>
    <n v="151"/>
    <x v="80"/>
    <n v="0"/>
    <d v="2025-11-01T00:00:00"/>
    <x v="28"/>
    <n v="4"/>
    <n v="1200000"/>
    <n v="1200000"/>
    <x v="0"/>
    <x v="13"/>
    <n v="0"/>
    <n v="0"/>
    <n v="0"/>
    <x v="0"/>
    <x v="72"/>
    <x v="2"/>
    <n v="0"/>
    <n v="0"/>
    <n v="0"/>
    <n v="0"/>
    <n v="30"/>
    <x v="1"/>
    <x v="2"/>
    <m/>
  </r>
  <r>
    <x v="3"/>
    <n v="151"/>
    <x v="81"/>
    <n v="0"/>
    <d v="2025-11-04T00:00:00"/>
    <x v="29"/>
    <n v="1"/>
    <n v="195999.97"/>
    <n v="195999.97"/>
    <x v="0"/>
    <x v="14"/>
    <n v="0"/>
    <n v="0"/>
    <n v="0"/>
    <x v="0"/>
    <x v="73"/>
    <x v="2"/>
    <n v="0"/>
    <n v="0"/>
    <n v="0"/>
    <n v="0"/>
    <n v="30"/>
    <x v="1"/>
    <x v="2"/>
    <m/>
  </r>
  <r>
    <x v="3"/>
    <n v="151"/>
    <x v="82"/>
    <n v="0"/>
    <d v="2025-11-04T00:00:00"/>
    <x v="29"/>
    <n v="1"/>
    <n v="82899.990000000005"/>
    <n v="82899.990000000005"/>
    <x v="0"/>
    <x v="15"/>
    <n v="0"/>
    <n v="0"/>
    <n v="0"/>
    <x v="0"/>
    <x v="74"/>
    <x v="2"/>
    <n v="0"/>
    <n v="0"/>
    <n v="0"/>
    <n v="0"/>
    <n v="30"/>
    <x v="1"/>
    <x v="2"/>
    <m/>
  </r>
  <r>
    <x v="3"/>
    <n v="151"/>
    <x v="83"/>
    <n v="0"/>
    <d v="2025-11-05T00:00:00"/>
    <x v="30"/>
    <n v="0"/>
    <n v="178899.99"/>
    <n v="178899.99"/>
    <x v="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84"/>
    <n v="0"/>
    <d v="2025-11-05T00:00:00"/>
    <x v="30"/>
    <n v="0"/>
    <n v="415850"/>
    <n v="415850"/>
    <x v="10"/>
    <x v="0"/>
    <n v="0"/>
    <n v="0"/>
    <n v="0"/>
    <x v="0"/>
    <x v="3"/>
    <x v="2"/>
    <n v="0"/>
    <n v="0"/>
    <n v="0"/>
    <n v="0"/>
    <n v="30"/>
    <x v="1"/>
    <x v="2"/>
    <m/>
  </r>
  <r>
    <x v="3"/>
    <n v="151"/>
    <x v="85"/>
    <n v="0"/>
    <d v="2025-11-05T00:00:00"/>
    <x v="30"/>
    <n v="0"/>
    <n v="342200"/>
    <n v="342200"/>
    <x v="11"/>
    <x v="0"/>
    <n v="0"/>
    <n v="0"/>
    <n v="0"/>
    <x v="0"/>
    <x v="3"/>
    <x v="2"/>
    <n v="0"/>
    <n v="0"/>
    <n v="0"/>
    <n v="0"/>
    <n v="30"/>
    <x v="1"/>
    <x v="2"/>
    <m/>
  </r>
  <r>
    <x v="3"/>
    <n v="151"/>
    <x v="86"/>
    <n v="0"/>
    <d v="2025-11-05T00:00:00"/>
    <x v="30"/>
    <n v="0"/>
    <n v="615500"/>
    <n v="615500"/>
    <x v="12"/>
    <x v="0"/>
    <n v="0"/>
    <n v="0"/>
    <n v="0"/>
    <x v="0"/>
    <x v="3"/>
    <x v="2"/>
    <n v="0"/>
    <n v="0"/>
    <n v="0"/>
    <n v="0"/>
    <n v="30"/>
    <x v="1"/>
    <x v="2"/>
    <m/>
  </r>
  <r>
    <x v="3"/>
    <n v="151"/>
    <x v="87"/>
    <n v="0"/>
    <d v="2025-11-05T00:00:00"/>
    <x v="30"/>
    <n v="0"/>
    <n v="1990950"/>
    <n v="1990950"/>
    <x v="13"/>
    <x v="0"/>
    <n v="0"/>
    <n v="0"/>
    <n v="0"/>
    <x v="0"/>
    <x v="3"/>
    <x v="2"/>
    <n v="0"/>
    <n v="0"/>
    <n v="0"/>
    <n v="0"/>
    <n v="30"/>
    <x v="1"/>
    <x v="2"/>
    <m/>
  </r>
  <r>
    <x v="3"/>
    <n v="151"/>
    <x v="88"/>
    <n v="0"/>
    <d v="2025-11-05T00:00:00"/>
    <x v="30"/>
    <n v="0"/>
    <n v="4710700"/>
    <n v="4710700"/>
    <x v="14"/>
    <x v="0"/>
    <n v="0"/>
    <n v="0"/>
    <n v="0"/>
    <x v="0"/>
    <x v="3"/>
    <x v="2"/>
    <n v="0"/>
    <n v="0"/>
    <n v="0"/>
    <n v="0"/>
    <n v="30"/>
    <x v="1"/>
    <x v="2"/>
    <m/>
  </r>
  <r>
    <x v="3"/>
    <n v="151"/>
    <x v="89"/>
    <n v="0"/>
    <d v="2025-11-06T00:00:00"/>
    <x v="31"/>
    <n v="-1"/>
    <n v="103799.99"/>
    <n v="103799.99"/>
    <x v="15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0"/>
    <n v="0"/>
    <d v="2025-11-06T00:00:00"/>
    <x v="31"/>
    <n v="-1"/>
    <n v="696900"/>
    <n v="696900"/>
    <x v="16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1"/>
    <n v="0"/>
    <d v="2025-11-06T00:00:00"/>
    <x v="31"/>
    <n v="-1"/>
    <n v="1215500"/>
    <n v="1215500"/>
    <x v="1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2"/>
    <n v="0"/>
    <d v="2025-11-06T00:00:00"/>
    <x v="31"/>
    <n v="-1"/>
    <n v="13000"/>
    <n v="13000"/>
    <x v="1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3"/>
    <n v="0"/>
    <d v="2025-11-07T00:00:00"/>
    <x v="32"/>
    <n v="-2"/>
    <n v="238199.99"/>
    <n v="238199.99"/>
    <x v="1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4"/>
    <n v="0"/>
    <d v="2025-11-07T00:00:00"/>
    <x v="32"/>
    <n v="-2"/>
    <n v="1118600"/>
    <n v="1118600"/>
    <x v="20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5"/>
    <n v="0"/>
    <d v="2025-11-07T00:00:00"/>
    <x v="32"/>
    <n v="-2"/>
    <n v="126499.99"/>
    <n v="126499.99"/>
    <x v="21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6"/>
    <n v="0"/>
    <d v="2025-11-07T00:00:00"/>
    <x v="32"/>
    <n v="-2"/>
    <n v="276700"/>
    <n v="276700"/>
    <x v="22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7"/>
    <n v="0"/>
    <d v="2025-11-08T00:00:00"/>
    <x v="33"/>
    <n v="-3"/>
    <n v="135200"/>
    <n v="135200"/>
    <x v="23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8"/>
    <n v="0"/>
    <d v="2025-11-08T00:00:00"/>
    <x v="33"/>
    <n v="-3"/>
    <n v="899100"/>
    <n v="899100"/>
    <x v="24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9"/>
    <n v="0"/>
    <d v="2025-11-08T00:00:00"/>
    <x v="33"/>
    <n v="-3"/>
    <n v="1113699.97"/>
    <n v="1113699.97"/>
    <x v="25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0"/>
    <n v="0"/>
    <d v="2025-11-08T00:00:00"/>
    <x v="33"/>
    <n v="-3"/>
    <n v="376100"/>
    <n v="376100"/>
    <x v="26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1"/>
    <n v="0"/>
    <d v="2025-11-08T00:00:00"/>
    <x v="33"/>
    <n v="-3"/>
    <n v="2777500"/>
    <n v="2777500"/>
    <x v="2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2"/>
    <n v="0"/>
    <d v="2025-11-08T00:00:00"/>
    <x v="33"/>
    <n v="-3"/>
    <n v="13000"/>
    <n v="13000"/>
    <x v="1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3"/>
    <n v="0"/>
    <d v="2025-11-08T00:00:00"/>
    <x v="33"/>
    <n v="-3"/>
    <n v="6479500"/>
    <n v="6479500"/>
    <x v="2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4"/>
    <n v="0"/>
    <d v="2025-11-10T00:00:00"/>
    <x v="3"/>
    <n v="-5"/>
    <n v="726800"/>
    <n v="726800"/>
    <x v="2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5"/>
    <n v="0"/>
    <d v="2025-11-11T00:00:00"/>
    <x v="34"/>
    <n v="-6"/>
    <n v="336599.99"/>
    <n v="336599.99"/>
    <x v="30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6"/>
    <n v="0"/>
    <d v="2025-11-11T00:00:00"/>
    <x v="34"/>
    <n v="-6"/>
    <n v="823000"/>
    <n v="823000"/>
    <x v="31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7"/>
    <n v="0"/>
    <d v="2025-11-12T00:00:00"/>
    <x v="35"/>
    <n v="-7"/>
    <n v="2278100"/>
    <n v="2278100"/>
    <x v="32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8"/>
    <n v="0"/>
    <d v="2025-11-12T00:00:00"/>
    <x v="35"/>
    <n v="-7"/>
    <n v="996199.97"/>
    <n v="996199.97"/>
    <x v="33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9"/>
    <n v="0"/>
    <d v="2025-11-12T00:00:00"/>
    <x v="35"/>
    <n v="-7"/>
    <n v="5801400"/>
    <n v="5801400"/>
    <x v="34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0"/>
    <n v="0"/>
    <d v="2025-11-13T00:00:00"/>
    <x v="36"/>
    <n v="-8"/>
    <n v="135800"/>
    <n v="135800"/>
    <x v="35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1"/>
    <n v="0"/>
    <d v="2025-11-13T00:00:00"/>
    <x v="36"/>
    <n v="-8"/>
    <n v="298700"/>
    <n v="298700"/>
    <x v="36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2"/>
    <n v="0"/>
    <d v="2025-11-13T00:00:00"/>
    <x v="36"/>
    <n v="-8"/>
    <n v="188500"/>
    <n v="188500"/>
    <x v="3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3"/>
    <n v="0"/>
    <d v="2025-11-13T00:00:00"/>
    <x v="36"/>
    <n v="-8"/>
    <n v="680800"/>
    <n v="680800"/>
    <x v="3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4"/>
    <n v="0"/>
    <d v="2025-11-13T00:00:00"/>
    <x v="36"/>
    <n v="-8"/>
    <n v="735200"/>
    <n v="735200"/>
    <x v="3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5"/>
    <n v="0"/>
    <d v="2025-11-13T00:00:00"/>
    <x v="36"/>
    <n v="-8"/>
    <n v="1781899.97"/>
    <n v="1781899.97"/>
    <x v="40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6"/>
    <n v="0"/>
    <d v="2025-11-14T00:00:00"/>
    <x v="37"/>
    <n v="-9"/>
    <n v="1000000"/>
    <n v="1000000"/>
    <x v="41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7"/>
    <n v="3"/>
    <d v="2025-11-15T00:00:00"/>
    <x v="38"/>
    <n v="-10"/>
    <n v="3221700"/>
    <n v="3221700"/>
    <x v="42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8"/>
    <n v="0"/>
    <d v="2025-11-15T00:00:00"/>
    <x v="38"/>
    <n v="-10"/>
    <n v="991300"/>
    <n v="991300"/>
    <x v="43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9"/>
    <n v="0"/>
    <d v="2025-11-15T00:00:00"/>
    <x v="38"/>
    <n v="-10"/>
    <n v="740900"/>
    <n v="740900"/>
    <x v="44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0"/>
    <n v="0"/>
    <d v="2025-11-15T00:00:00"/>
    <x v="38"/>
    <n v="-10"/>
    <n v="5839700"/>
    <n v="5839700"/>
    <x v="45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1"/>
    <n v="0"/>
    <d v="2025-11-18T00:00:00"/>
    <x v="4"/>
    <n v="-13"/>
    <n v="996000"/>
    <n v="996000"/>
    <x v="46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2"/>
    <n v="0"/>
    <d v="2025-11-18T00:00:00"/>
    <x v="4"/>
    <n v="-13"/>
    <n v="106499.99"/>
    <n v="106499.99"/>
    <x v="4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3"/>
    <n v="0"/>
    <d v="2025-11-19T00:00:00"/>
    <x v="39"/>
    <n v="-14"/>
    <n v="590000"/>
    <n v="590000"/>
    <x v="4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4"/>
    <n v="0"/>
    <d v="2025-11-19T00:00:00"/>
    <x v="39"/>
    <n v="-14"/>
    <n v="2072100"/>
    <n v="2072100"/>
    <x v="4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5"/>
    <n v="0"/>
    <d v="2025-11-19T00:00:00"/>
    <x v="39"/>
    <n v="-14"/>
    <n v="920400"/>
    <n v="920400"/>
    <x v="50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6"/>
    <n v="0"/>
    <d v="2025-11-19T00:00:00"/>
    <x v="39"/>
    <n v="-14"/>
    <n v="1186700"/>
    <n v="1186700"/>
    <x v="51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7"/>
    <n v="0"/>
    <d v="2025-11-20T00:00:00"/>
    <x v="40"/>
    <n v="-15"/>
    <n v="1098500"/>
    <n v="1098500"/>
    <x v="52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8"/>
    <n v="0"/>
    <d v="2025-11-20T00:00:00"/>
    <x v="40"/>
    <n v="-15"/>
    <n v="287100"/>
    <n v="287100"/>
    <x v="53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9"/>
    <n v="0"/>
    <d v="2025-11-20T00:00:00"/>
    <x v="40"/>
    <n v="-15"/>
    <n v="200100"/>
    <n v="200100"/>
    <x v="54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0"/>
    <n v="0"/>
    <d v="2025-11-20T00:00:00"/>
    <x v="40"/>
    <n v="-15"/>
    <n v="126700"/>
    <n v="126700"/>
    <x v="55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1"/>
    <n v="0"/>
    <d v="2025-11-20T00:00:00"/>
    <x v="40"/>
    <n v="-15"/>
    <n v="61999.99"/>
    <n v="61999.99"/>
    <x v="56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2"/>
    <n v="0"/>
    <d v="2025-11-20T00:00:00"/>
    <x v="40"/>
    <n v="-15"/>
    <n v="634300"/>
    <n v="634300"/>
    <x v="5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3"/>
    <n v="0"/>
    <d v="2025-11-20T00:00:00"/>
    <x v="40"/>
    <n v="-15"/>
    <n v="5779000"/>
    <n v="5779000"/>
    <x v="5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4"/>
    <n v="0"/>
    <d v="2025-11-22T00:00:00"/>
    <x v="41"/>
    <n v="-17"/>
    <n v="194300"/>
    <n v="194300"/>
    <x v="5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5"/>
    <n v="0"/>
    <d v="2025-11-22T00:00:00"/>
    <x v="41"/>
    <n v="-17"/>
    <n v="2207450"/>
    <n v="2207450"/>
    <x v="60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6"/>
    <n v="0"/>
    <d v="2025-11-22T00:00:00"/>
    <x v="41"/>
    <n v="-17"/>
    <n v="485300"/>
    <n v="485300"/>
    <x v="61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7"/>
    <n v="0"/>
    <d v="2025-11-22T00:00:00"/>
    <x v="41"/>
    <n v="-17"/>
    <n v="26000"/>
    <n v="26000"/>
    <x v="62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8"/>
    <n v="0"/>
    <d v="2025-11-22T00:00:00"/>
    <x v="41"/>
    <n v="-17"/>
    <n v="729100"/>
    <n v="729100"/>
    <x v="63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9"/>
    <n v="0"/>
    <d v="2025-11-22T00:00:00"/>
    <x v="41"/>
    <n v="-17"/>
    <n v="1014000"/>
    <n v="990540"/>
    <x v="64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0"/>
    <n v="0"/>
    <d v="2025-11-22T00:00:00"/>
    <x v="41"/>
    <n v="-17"/>
    <n v="1319500"/>
    <n v="1319500"/>
    <x v="65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1"/>
    <n v="0"/>
    <d v="2025-11-24T00:00:00"/>
    <x v="42"/>
    <n v="-19"/>
    <n v="466100"/>
    <n v="466100"/>
    <x v="66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2"/>
    <n v="0"/>
    <d v="2025-11-24T00:00:00"/>
    <x v="42"/>
    <n v="-19"/>
    <n v="391900"/>
    <n v="391900"/>
    <x v="6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3"/>
    <n v="0"/>
    <d v="2025-11-24T00:00:00"/>
    <x v="42"/>
    <n v="-19"/>
    <n v="710100"/>
    <n v="710100"/>
    <x v="6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4"/>
    <n v="0"/>
    <d v="2025-11-25T00:00:00"/>
    <x v="43"/>
    <n v="-20"/>
    <n v="5773100"/>
    <n v="5773100"/>
    <x v="6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5"/>
    <n v="0"/>
    <d v="2025-11-25T00:00:00"/>
    <x v="43"/>
    <n v="-20"/>
    <n v="1175300"/>
    <n v="1175300"/>
    <x v="70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6"/>
    <n v="0"/>
    <d v="2025-11-26T00:00:00"/>
    <x v="7"/>
    <n v="-21"/>
    <n v="319000"/>
    <n v="319000"/>
    <x v="71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7"/>
    <n v="0"/>
    <d v="2025-11-26T00:00:00"/>
    <x v="7"/>
    <n v="-21"/>
    <n v="1859800"/>
    <n v="1859800"/>
    <x v="72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8"/>
    <n v="0"/>
    <d v="2025-11-26T00:00:00"/>
    <x v="7"/>
    <n v="-21"/>
    <n v="112200"/>
    <n v="112200"/>
    <x v="73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9"/>
    <n v="0"/>
    <d v="2025-11-27T00:00:00"/>
    <x v="44"/>
    <n v="-22"/>
    <n v="89299.99"/>
    <n v="89299.99"/>
    <x v="74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0"/>
    <n v="0"/>
    <d v="2025-11-27T00:00:00"/>
    <x v="44"/>
    <n v="-22"/>
    <n v="1473399.97"/>
    <n v="1473399.97"/>
    <x v="75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1"/>
    <n v="0"/>
    <d v="2025-11-28T00:00:00"/>
    <x v="8"/>
    <n v="-23"/>
    <n v="171100"/>
    <n v="171100"/>
    <x v="76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2"/>
    <n v="0"/>
    <d v="2025-11-28T00:00:00"/>
    <x v="8"/>
    <n v="-23"/>
    <n v="94600"/>
    <n v="94600"/>
    <x v="7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3"/>
    <n v="0"/>
    <d v="2025-11-29T00:00:00"/>
    <x v="9"/>
    <n v="-24"/>
    <n v="1420000"/>
    <n v="1420000"/>
    <x v="7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4"/>
    <n v="0"/>
    <d v="2025-11-29T00:00:00"/>
    <x v="9"/>
    <n v="-24"/>
    <n v="581900"/>
    <n v="581900"/>
    <x v="7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5"/>
    <n v="0"/>
    <d v="2025-11-29T00:00:00"/>
    <x v="9"/>
    <n v="-24"/>
    <n v="3281000"/>
    <n v="3281000"/>
    <x v="80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6"/>
    <n v="0"/>
    <d v="2025-11-29T00:00:00"/>
    <x v="9"/>
    <n v="-24"/>
    <n v="1003300"/>
    <n v="1003300"/>
    <x v="81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7"/>
    <n v="0"/>
    <d v="2025-11-29T00:00:00"/>
    <x v="9"/>
    <n v="-24"/>
    <n v="1349600"/>
    <n v="1349600"/>
    <x v="82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8"/>
    <n v="0"/>
    <d v="2025-12-01T00:00:00"/>
    <x v="45"/>
    <n v="-26"/>
    <n v="583750"/>
    <n v="583750"/>
    <x v="83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9"/>
    <n v="0"/>
    <d v="2025-12-01T00:00:00"/>
    <x v="45"/>
    <n v="-26"/>
    <n v="134749.99"/>
    <n v="134749.99"/>
    <x v="84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0"/>
    <n v="0"/>
    <d v="2025-12-01T00:00:00"/>
    <x v="45"/>
    <n v="-26"/>
    <n v="797199.97"/>
    <n v="797199.97"/>
    <x v="85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1"/>
    <n v="0"/>
    <d v="2025-12-02T00:00:00"/>
    <x v="46"/>
    <n v="-27"/>
    <n v="188500"/>
    <n v="188500"/>
    <x v="3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2"/>
    <n v="0"/>
    <d v="2025-12-02T00:00:00"/>
    <x v="46"/>
    <n v="-27"/>
    <n v="520400"/>
    <n v="520400"/>
    <x v="86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3"/>
    <n v="0"/>
    <d v="2025-12-02T00:00:00"/>
    <x v="46"/>
    <n v="-27"/>
    <n v="1200000"/>
    <n v="1179800"/>
    <x v="8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4"/>
    <n v="0"/>
    <d v="2025-12-02T00:00:00"/>
    <x v="46"/>
    <n v="-27"/>
    <n v="153999.97"/>
    <n v="153999.97"/>
    <x v="8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5"/>
    <n v="0"/>
    <d v="2025-12-02T00:00:00"/>
    <x v="46"/>
    <n v="-27"/>
    <n v="5217250"/>
    <n v="5217250"/>
    <x v="8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6"/>
    <n v="0"/>
    <d v="2025-12-03T00:00:00"/>
    <x v="47"/>
    <n v="-28"/>
    <n v="104500"/>
    <n v="104500"/>
    <x v="90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7"/>
    <n v="0"/>
    <d v="2025-12-03T00:00:00"/>
    <x v="47"/>
    <n v="-28"/>
    <n v="678300"/>
    <n v="678300"/>
    <x v="91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8"/>
    <n v="0"/>
    <d v="2025-12-03T00:00:00"/>
    <x v="47"/>
    <n v="-28"/>
    <n v="333500"/>
    <n v="333500"/>
    <x v="92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9"/>
    <n v="0"/>
    <d v="2025-12-03T00:00:00"/>
    <x v="47"/>
    <n v="-28"/>
    <n v="598000"/>
    <n v="598000"/>
    <x v="93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70"/>
    <n v="0"/>
    <d v="2025-12-03T00:00:00"/>
    <x v="47"/>
    <n v="-28"/>
    <n v="200399.97"/>
    <n v="200399.97"/>
    <x v="94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71"/>
    <n v="0"/>
    <d v="2025-12-03T00:00:00"/>
    <x v="47"/>
    <n v="-28"/>
    <n v="290700"/>
    <n v="290700"/>
    <x v="95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72"/>
    <n v="0"/>
    <d v="2025-12-04T00:00:00"/>
    <x v="10"/>
    <n v="-29"/>
    <n v="1076599.97"/>
    <n v="1076599.97"/>
    <x v="96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73"/>
    <n v="0"/>
    <d v="2025-12-04T00:00:00"/>
    <x v="10"/>
    <n v="-29"/>
    <n v="2513200"/>
    <n v="2513200"/>
    <x v="9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74"/>
    <n v="0"/>
    <d v="2025-12-04T00:00:00"/>
    <x v="10"/>
    <n v="-29"/>
    <n v="6995200"/>
    <n v="6995200"/>
    <x v="9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75"/>
    <n v="0"/>
    <d v="2025-12-05T00:00:00"/>
    <x v="48"/>
    <n v="-30"/>
    <n v="132399.99"/>
    <n v="132399.99"/>
    <x v="9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76"/>
    <n v="0"/>
    <d v="2025-12-05T00:00:00"/>
    <x v="48"/>
    <n v="-30"/>
    <n v="1149400"/>
    <n v="1149400"/>
    <x v="100"/>
    <x v="0"/>
    <n v="0"/>
    <n v="0"/>
    <n v="0"/>
    <x v="0"/>
    <x v="3"/>
    <x v="2"/>
    <n v="0"/>
    <n v="0"/>
    <n v="0"/>
    <n v="0"/>
    <n v="30"/>
    <x v="1"/>
    <x v="2"/>
    <m/>
  </r>
  <r>
    <x v="4"/>
    <n v="751"/>
    <x v="177"/>
    <n v="1"/>
    <d v="2025-09-10T00:00:00"/>
    <x v="49"/>
    <n v="78"/>
    <n v="862400"/>
    <n v="231640"/>
    <x v="0"/>
    <x v="0"/>
    <n v="0"/>
    <n v="0"/>
    <n v="0"/>
    <x v="2"/>
    <x v="75"/>
    <x v="2"/>
    <n v="231640"/>
    <n v="78"/>
    <n v="0"/>
    <n v="0"/>
    <n v="8"/>
    <x v="0"/>
    <x v="1"/>
    <m/>
  </r>
  <r>
    <x v="4"/>
    <n v="751"/>
    <x v="178"/>
    <n v="1"/>
    <d v="2025-11-04T00:00:00"/>
    <x v="50"/>
    <n v="23"/>
    <n v="1256400"/>
    <n v="1256400"/>
    <x v="0"/>
    <x v="0"/>
    <n v="0"/>
    <n v="0"/>
    <n v="1256400"/>
    <x v="0"/>
    <x v="76"/>
    <x v="59"/>
    <n v="1256400"/>
    <n v="23"/>
    <n v="0"/>
    <n v="0"/>
    <n v="8"/>
    <x v="0"/>
    <x v="1"/>
    <m/>
  </r>
  <r>
    <x v="4"/>
    <n v="751"/>
    <x v="179"/>
    <n v="1"/>
    <d v="2025-11-27T00:00:00"/>
    <x v="30"/>
    <n v="0"/>
    <n v="1124660"/>
    <n v="1124660"/>
    <x v="101"/>
    <x v="0"/>
    <n v="0"/>
    <n v="0"/>
    <n v="0"/>
    <x v="0"/>
    <x v="3"/>
    <x v="2"/>
    <n v="0"/>
    <n v="0"/>
    <n v="0"/>
    <n v="0"/>
    <n v="8"/>
    <x v="0"/>
    <x v="1"/>
    <m/>
  </r>
  <r>
    <x v="5"/>
    <n v="151"/>
    <x v="180"/>
    <n v="11"/>
    <d v="2025-12-02T00:00:00"/>
    <x v="51"/>
    <n v="2"/>
    <n v="376300"/>
    <n v="376300"/>
    <x v="0"/>
    <x v="16"/>
    <n v="0"/>
    <n v="0"/>
    <n v="0"/>
    <x v="0"/>
    <x v="77"/>
    <x v="2"/>
    <n v="0"/>
    <n v="0"/>
    <n v="0"/>
    <n v="0"/>
    <n v="1"/>
    <x v="1"/>
    <x v="2"/>
    <m/>
  </r>
  <r>
    <x v="6"/>
    <n v="751"/>
    <x v="181"/>
    <n v="7"/>
    <d v="2025-10-27T00:00:00"/>
    <x v="52"/>
    <n v="38"/>
    <n v="1484405"/>
    <n v="1484405"/>
    <x v="0"/>
    <x v="0"/>
    <n v="0"/>
    <n v="0"/>
    <n v="0"/>
    <x v="3"/>
    <x v="78"/>
    <x v="2"/>
    <n v="1484405"/>
    <n v="38"/>
    <n v="0"/>
    <n v="0"/>
    <n v="1"/>
    <x v="0"/>
    <x v="2"/>
    <m/>
  </r>
  <r>
    <x v="7"/>
    <n v="151"/>
    <x v="182"/>
    <n v="1"/>
    <d v="2025-09-25T00:00:00"/>
    <x v="53"/>
    <n v="70"/>
    <n v="780800"/>
    <n v="780800"/>
    <x v="0"/>
    <x v="0"/>
    <n v="0"/>
    <n v="0"/>
    <n v="0"/>
    <x v="4"/>
    <x v="79"/>
    <x v="2"/>
    <n v="780800"/>
    <n v="70"/>
    <n v="0"/>
    <n v="0"/>
    <n v="1"/>
    <x v="1"/>
    <x v="2"/>
    <m/>
  </r>
  <r>
    <x v="8"/>
    <n v="151"/>
    <x v="183"/>
    <n v="12"/>
    <d v="2025-11-19T00:00:00"/>
    <x v="2"/>
    <n v="8"/>
    <n v="3947700"/>
    <n v="3947700"/>
    <x v="0"/>
    <x v="17"/>
    <n v="0"/>
    <n v="0"/>
    <n v="0"/>
    <x v="0"/>
    <x v="80"/>
    <x v="2"/>
    <n v="0"/>
    <n v="0"/>
    <n v="0"/>
    <n v="0"/>
    <n v="8"/>
    <x v="1"/>
    <x v="3"/>
    <m/>
  </r>
  <r>
    <x v="8"/>
    <n v="151"/>
    <x v="184"/>
    <n v="12"/>
    <d v="2025-11-25T00:00:00"/>
    <x v="51"/>
    <n v="2"/>
    <n v="3663900"/>
    <n v="3663900"/>
    <x v="0"/>
    <x v="18"/>
    <n v="0"/>
    <n v="0"/>
    <n v="0"/>
    <x v="0"/>
    <x v="81"/>
    <x v="2"/>
    <n v="0"/>
    <n v="0"/>
    <n v="0"/>
    <n v="0"/>
    <n v="8"/>
    <x v="1"/>
    <x v="3"/>
    <m/>
  </r>
  <r>
    <x v="8"/>
    <n v="151"/>
    <x v="185"/>
    <n v="12"/>
    <d v="2025-12-02T00:00:00"/>
    <x v="3"/>
    <n v="-5"/>
    <n v="3689300"/>
    <n v="3689300"/>
    <x v="102"/>
    <x v="0"/>
    <n v="0"/>
    <n v="0"/>
    <n v="0"/>
    <x v="0"/>
    <x v="3"/>
    <x v="2"/>
    <n v="0"/>
    <n v="0"/>
    <n v="0"/>
    <n v="0"/>
    <n v="8"/>
    <x v="1"/>
    <x v="3"/>
    <m/>
  </r>
  <r>
    <x v="9"/>
    <n v="751"/>
    <x v="186"/>
    <n v="4"/>
    <d v="2025-11-06T00:00:00"/>
    <x v="31"/>
    <n v="-1"/>
    <n v="3362820"/>
    <n v="3353820"/>
    <x v="103"/>
    <x v="0"/>
    <n v="0"/>
    <n v="0"/>
    <n v="0"/>
    <x v="0"/>
    <x v="3"/>
    <x v="2"/>
    <n v="0"/>
    <n v="0"/>
    <n v="0"/>
    <n v="0"/>
    <n v="30"/>
    <x v="0"/>
    <x v="1"/>
    <m/>
  </r>
  <r>
    <x v="9"/>
    <n v="751"/>
    <x v="187"/>
    <n v="4"/>
    <d v="2025-11-14T00:00:00"/>
    <x v="37"/>
    <n v="-9"/>
    <n v="4183680"/>
    <n v="4177280"/>
    <x v="104"/>
    <x v="0"/>
    <n v="0"/>
    <n v="0"/>
    <n v="0"/>
    <x v="0"/>
    <x v="3"/>
    <x v="2"/>
    <n v="0"/>
    <n v="0"/>
    <n v="0"/>
    <n v="0"/>
    <n v="30"/>
    <x v="0"/>
    <x v="1"/>
    <m/>
  </r>
  <r>
    <x v="9"/>
    <n v="751"/>
    <x v="188"/>
    <n v="4"/>
    <d v="2025-11-19T00:00:00"/>
    <x v="39"/>
    <n v="-14"/>
    <n v="1701000"/>
    <n v="1701000"/>
    <x v="105"/>
    <x v="0"/>
    <n v="0"/>
    <n v="0"/>
    <n v="0"/>
    <x v="0"/>
    <x v="3"/>
    <x v="2"/>
    <n v="0"/>
    <n v="0"/>
    <n v="0"/>
    <n v="0"/>
    <n v="30"/>
    <x v="0"/>
    <x v="1"/>
    <m/>
  </r>
  <r>
    <x v="9"/>
    <n v="751"/>
    <x v="189"/>
    <n v="4"/>
    <d v="2025-11-19T00:00:00"/>
    <x v="39"/>
    <n v="-14"/>
    <n v="3643200"/>
    <n v="3631200"/>
    <x v="106"/>
    <x v="0"/>
    <n v="0"/>
    <n v="0"/>
    <n v="0"/>
    <x v="0"/>
    <x v="3"/>
    <x v="2"/>
    <n v="0"/>
    <n v="0"/>
    <n v="0"/>
    <n v="0"/>
    <n v="30"/>
    <x v="0"/>
    <x v="1"/>
    <m/>
  </r>
  <r>
    <x v="9"/>
    <n v="751"/>
    <x v="190"/>
    <n v="4"/>
    <d v="2025-11-20T00:00:00"/>
    <x v="40"/>
    <n v="-15"/>
    <n v="1440980"/>
    <n v="1435845"/>
    <x v="107"/>
    <x v="0"/>
    <n v="0"/>
    <n v="0"/>
    <n v="0"/>
    <x v="0"/>
    <x v="3"/>
    <x v="2"/>
    <n v="0"/>
    <n v="0"/>
    <n v="0"/>
    <n v="0"/>
    <n v="30"/>
    <x v="0"/>
    <x v="1"/>
    <m/>
  </r>
  <r>
    <x v="9"/>
    <n v="751"/>
    <x v="191"/>
    <n v="4"/>
    <d v="2025-11-21T00:00:00"/>
    <x v="6"/>
    <n v="-16"/>
    <n v="225000"/>
    <n v="121179"/>
    <x v="108"/>
    <x v="0"/>
    <n v="0"/>
    <n v="0"/>
    <n v="0"/>
    <x v="0"/>
    <x v="3"/>
    <x v="2"/>
    <n v="0"/>
    <n v="0"/>
    <n v="0"/>
    <n v="0"/>
    <n v="30"/>
    <x v="0"/>
    <x v="1"/>
    <m/>
  </r>
  <r>
    <x v="9"/>
    <n v="751"/>
    <x v="192"/>
    <n v="4"/>
    <d v="2025-11-24T00:00:00"/>
    <x v="42"/>
    <n v="-19"/>
    <n v="1495200"/>
    <n v="1495200"/>
    <x v="109"/>
    <x v="0"/>
    <n v="0"/>
    <n v="0"/>
    <n v="0"/>
    <x v="0"/>
    <x v="3"/>
    <x v="2"/>
    <n v="0"/>
    <n v="0"/>
    <n v="0"/>
    <n v="0"/>
    <n v="30"/>
    <x v="0"/>
    <x v="1"/>
    <m/>
  </r>
  <r>
    <x v="9"/>
    <n v="751"/>
    <x v="193"/>
    <n v="4"/>
    <d v="2025-11-24T00:00:00"/>
    <x v="42"/>
    <n v="-19"/>
    <n v="3619200"/>
    <n v="3619200"/>
    <x v="110"/>
    <x v="0"/>
    <n v="0"/>
    <n v="0"/>
    <n v="0"/>
    <x v="0"/>
    <x v="3"/>
    <x v="2"/>
    <n v="0"/>
    <n v="0"/>
    <n v="0"/>
    <n v="0"/>
    <n v="30"/>
    <x v="0"/>
    <x v="1"/>
    <m/>
  </r>
  <r>
    <x v="9"/>
    <n v="751"/>
    <x v="194"/>
    <n v="4"/>
    <d v="2025-11-26T00:00:00"/>
    <x v="7"/>
    <n v="-21"/>
    <n v="4533000"/>
    <n v="4533000"/>
    <x v="111"/>
    <x v="0"/>
    <n v="0"/>
    <n v="0"/>
    <n v="0"/>
    <x v="0"/>
    <x v="3"/>
    <x v="2"/>
    <n v="0"/>
    <n v="0"/>
    <n v="0"/>
    <n v="0"/>
    <n v="30"/>
    <x v="0"/>
    <x v="1"/>
    <m/>
  </r>
  <r>
    <x v="9"/>
    <n v="751"/>
    <x v="195"/>
    <n v="4"/>
    <d v="2025-12-05T00:00:00"/>
    <x v="48"/>
    <n v="-30"/>
    <n v="5796300"/>
    <n v="5796300"/>
    <x v="112"/>
    <x v="0"/>
    <n v="0"/>
    <n v="0"/>
    <n v="0"/>
    <x v="0"/>
    <x v="3"/>
    <x v="2"/>
    <n v="0"/>
    <n v="0"/>
    <n v="0"/>
    <n v="0"/>
    <n v="30"/>
    <x v="0"/>
    <x v="1"/>
    <m/>
  </r>
  <r>
    <x v="10"/>
    <n v="151"/>
    <x v="196"/>
    <n v="3"/>
    <d v="2025-11-10T00:00:00"/>
    <x v="54"/>
    <n v="10"/>
    <n v="3000000"/>
    <n v="3000000"/>
    <x v="0"/>
    <x v="0"/>
    <n v="3000000"/>
    <n v="0"/>
    <n v="0"/>
    <x v="0"/>
    <x v="82"/>
    <x v="60"/>
    <n v="3000000"/>
    <n v="10"/>
    <n v="0"/>
    <n v="0"/>
    <n v="15"/>
    <x v="1"/>
    <x v="2"/>
    <m/>
  </r>
  <r>
    <x v="11"/>
    <n v="151"/>
    <x v="197"/>
    <n v="4"/>
    <d v="2025-11-18T00:00:00"/>
    <x v="1"/>
    <n v="16"/>
    <n v="541500"/>
    <n v="515964"/>
    <x v="0"/>
    <x v="0"/>
    <n v="0"/>
    <n v="515964"/>
    <n v="0"/>
    <x v="0"/>
    <x v="83"/>
    <x v="61"/>
    <n v="515964"/>
    <n v="16"/>
    <n v="0"/>
    <n v="0"/>
    <n v="1"/>
    <x v="1"/>
    <x v="2"/>
    <m/>
  </r>
  <r>
    <x v="11"/>
    <n v="151"/>
    <x v="198"/>
    <n v="4"/>
    <d v="2025-12-05T00:00:00"/>
    <x v="31"/>
    <n v="-1"/>
    <n v="357200"/>
    <n v="357200"/>
    <x v="113"/>
    <x v="0"/>
    <n v="0"/>
    <n v="0"/>
    <n v="0"/>
    <x v="0"/>
    <x v="3"/>
    <x v="2"/>
    <n v="0"/>
    <n v="0"/>
    <n v="0"/>
    <n v="0"/>
    <n v="1"/>
    <x v="1"/>
    <x v="2"/>
    <m/>
  </r>
  <r>
    <x v="12"/>
    <n v="751"/>
    <x v="199"/>
    <n v="1"/>
    <d v="2025-12-05T00:00:00"/>
    <x v="31"/>
    <n v="-1"/>
    <n v="156600"/>
    <n v="156600"/>
    <x v="114"/>
    <x v="0"/>
    <n v="0"/>
    <n v="0"/>
    <n v="0"/>
    <x v="0"/>
    <x v="3"/>
    <x v="2"/>
    <n v="0"/>
    <n v="0"/>
    <n v="0"/>
    <n v="0"/>
    <n v="1"/>
    <x v="0"/>
    <x v="2"/>
    <m/>
  </r>
  <r>
    <x v="13"/>
    <n v="151"/>
    <x v="200"/>
    <n v="1"/>
    <d v="2025-12-03T00:00:00"/>
    <x v="29"/>
    <n v="1"/>
    <n v="569400"/>
    <n v="569400"/>
    <x v="0"/>
    <x v="19"/>
    <n v="0"/>
    <n v="0"/>
    <n v="0"/>
    <x v="0"/>
    <x v="84"/>
    <x v="2"/>
    <n v="0"/>
    <n v="0"/>
    <n v="0"/>
    <n v="0"/>
    <n v="1"/>
    <x v="1"/>
    <x v="2"/>
    <m/>
  </r>
  <r>
    <x v="14"/>
    <n v="151"/>
    <x v="201"/>
    <n v="13"/>
    <d v="2025-12-01T00:00:00"/>
    <x v="55"/>
    <n v="3"/>
    <n v="197890"/>
    <n v="197890"/>
    <x v="0"/>
    <x v="20"/>
    <n v="0"/>
    <n v="0"/>
    <n v="0"/>
    <x v="0"/>
    <x v="85"/>
    <x v="2"/>
    <n v="0"/>
    <n v="0"/>
    <n v="0"/>
    <n v="0"/>
    <n v="1"/>
    <x v="1"/>
    <x v="4"/>
    <m/>
  </r>
  <r>
    <x v="15"/>
    <n v="151"/>
    <x v="202"/>
    <n v="11"/>
    <d v="2025-11-19T00:00:00"/>
    <x v="2"/>
    <n v="8"/>
    <n v="180350"/>
    <n v="180350"/>
    <x v="0"/>
    <x v="21"/>
    <n v="0"/>
    <n v="0"/>
    <n v="0"/>
    <x v="0"/>
    <x v="86"/>
    <x v="2"/>
    <n v="0"/>
    <n v="0"/>
    <n v="0"/>
    <n v="0"/>
    <n v="8"/>
    <x v="1"/>
    <x v="5"/>
    <m/>
  </r>
  <r>
    <x v="15"/>
    <n v="151"/>
    <x v="203"/>
    <n v="11"/>
    <d v="2025-11-24T00:00:00"/>
    <x v="55"/>
    <n v="3"/>
    <n v="359800"/>
    <n v="359800"/>
    <x v="0"/>
    <x v="22"/>
    <n v="0"/>
    <n v="0"/>
    <n v="0"/>
    <x v="0"/>
    <x v="87"/>
    <x v="2"/>
    <n v="0"/>
    <n v="0"/>
    <n v="0"/>
    <n v="0"/>
    <n v="8"/>
    <x v="1"/>
    <x v="5"/>
    <m/>
  </r>
  <r>
    <x v="15"/>
    <n v="151"/>
    <x v="204"/>
    <n v="11"/>
    <d v="2025-12-02T00:00:00"/>
    <x v="3"/>
    <n v="-5"/>
    <n v="315800"/>
    <n v="315800"/>
    <x v="115"/>
    <x v="0"/>
    <n v="0"/>
    <n v="0"/>
    <n v="0"/>
    <x v="0"/>
    <x v="3"/>
    <x v="2"/>
    <n v="0"/>
    <n v="0"/>
    <n v="0"/>
    <n v="0"/>
    <n v="8"/>
    <x v="1"/>
    <x v="5"/>
    <m/>
  </r>
  <r>
    <x v="16"/>
    <n v="751"/>
    <x v="205"/>
    <n v="8"/>
    <d v="2025-10-21T00:00:00"/>
    <x v="20"/>
    <n v="15"/>
    <n v="1204000"/>
    <n v="1204000"/>
    <x v="0"/>
    <x v="0"/>
    <n v="1204000"/>
    <n v="0"/>
    <n v="0"/>
    <x v="0"/>
    <x v="88"/>
    <x v="62"/>
    <n v="1204000"/>
    <n v="15"/>
    <n v="0"/>
    <n v="0"/>
    <n v="30"/>
    <x v="0"/>
    <x v="0"/>
    <m/>
  </r>
  <r>
    <x v="16"/>
    <n v="751"/>
    <x v="206"/>
    <n v="8"/>
    <d v="2025-10-27T00:00:00"/>
    <x v="25"/>
    <n v="9"/>
    <n v="230400"/>
    <n v="230400"/>
    <x v="0"/>
    <x v="0"/>
    <n v="230400"/>
    <n v="0"/>
    <n v="0"/>
    <x v="0"/>
    <x v="89"/>
    <x v="63"/>
    <n v="230400"/>
    <n v="9"/>
    <n v="0"/>
    <n v="0"/>
    <n v="30"/>
    <x v="0"/>
    <x v="0"/>
    <m/>
  </r>
  <r>
    <x v="16"/>
    <n v="751"/>
    <x v="207"/>
    <n v="8"/>
    <d v="2025-10-28T00:00:00"/>
    <x v="2"/>
    <n v="8"/>
    <n v="1092000"/>
    <n v="1092000"/>
    <x v="0"/>
    <x v="23"/>
    <n v="0"/>
    <n v="0"/>
    <n v="0"/>
    <x v="0"/>
    <x v="90"/>
    <x v="2"/>
    <n v="0"/>
    <n v="0"/>
    <n v="0"/>
    <n v="0"/>
    <n v="30"/>
    <x v="0"/>
    <x v="0"/>
    <m/>
  </r>
  <r>
    <x v="16"/>
    <n v="751"/>
    <x v="208"/>
    <n v="8"/>
    <d v="2025-11-01T00:00:00"/>
    <x v="28"/>
    <n v="4"/>
    <n v="2138400"/>
    <n v="2138400"/>
    <x v="0"/>
    <x v="24"/>
    <n v="0"/>
    <n v="0"/>
    <n v="0"/>
    <x v="0"/>
    <x v="91"/>
    <x v="2"/>
    <n v="0"/>
    <n v="0"/>
    <n v="0"/>
    <n v="0"/>
    <n v="30"/>
    <x v="0"/>
    <x v="0"/>
    <m/>
  </r>
  <r>
    <x v="16"/>
    <n v="751"/>
    <x v="209"/>
    <n v="8"/>
    <d v="2025-11-08T00:00:00"/>
    <x v="33"/>
    <n v="-3"/>
    <n v="1152000"/>
    <n v="1152000"/>
    <x v="116"/>
    <x v="0"/>
    <n v="0"/>
    <n v="0"/>
    <n v="0"/>
    <x v="0"/>
    <x v="3"/>
    <x v="2"/>
    <n v="0"/>
    <n v="0"/>
    <n v="0"/>
    <n v="0"/>
    <n v="30"/>
    <x v="0"/>
    <x v="0"/>
    <m/>
  </r>
  <r>
    <x v="16"/>
    <n v="751"/>
    <x v="210"/>
    <n v="8"/>
    <d v="2025-11-11T00:00:00"/>
    <x v="34"/>
    <n v="-6"/>
    <n v="651600"/>
    <n v="651600"/>
    <x v="117"/>
    <x v="0"/>
    <n v="0"/>
    <n v="0"/>
    <n v="0"/>
    <x v="0"/>
    <x v="3"/>
    <x v="2"/>
    <n v="0"/>
    <n v="0"/>
    <n v="0"/>
    <n v="0"/>
    <n v="30"/>
    <x v="0"/>
    <x v="0"/>
    <m/>
  </r>
  <r>
    <x v="16"/>
    <n v="751"/>
    <x v="211"/>
    <n v="8"/>
    <d v="2025-11-12T00:00:00"/>
    <x v="35"/>
    <n v="-7"/>
    <n v="1140000"/>
    <n v="1140000"/>
    <x v="118"/>
    <x v="0"/>
    <n v="0"/>
    <n v="0"/>
    <n v="0"/>
    <x v="0"/>
    <x v="3"/>
    <x v="2"/>
    <n v="0"/>
    <n v="0"/>
    <n v="0"/>
    <n v="0"/>
    <n v="30"/>
    <x v="0"/>
    <x v="0"/>
    <m/>
  </r>
  <r>
    <x v="16"/>
    <n v="751"/>
    <x v="212"/>
    <n v="8"/>
    <d v="2025-11-15T00:00:00"/>
    <x v="38"/>
    <n v="-10"/>
    <n v="1228000"/>
    <n v="1228000"/>
    <x v="119"/>
    <x v="0"/>
    <n v="0"/>
    <n v="0"/>
    <n v="0"/>
    <x v="0"/>
    <x v="3"/>
    <x v="2"/>
    <n v="0"/>
    <n v="0"/>
    <n v="0"/>
    <n v="0"/>
    <n v="30"/>
    <x v="0"/>
    <x v="0"/>
    <m/>
  </r>
  <r>
    <x v="16"/>
    <n v="751"/>
    <x v="213"/>
    <n v="8"/>
    <d v="2025-11-18T00:00:00"/>
    <x v="4"/>
    <n v="-13"/>
    <n v="331200"/>
    <n v="331200"/>
    <x v="120"/>
    <x v="0"/>
    <n v="0"/>
    <n v="0"/>
    <n v="0"/>
    <x v="0"/>
    <x v="3"/>
    <x v="2"/>
    <n v="0"/>
    <n v="0"/>
    <n v="0"/>
    <n v="0"/>
    <n v="30"/>
    <x v="0"/>
    <x v="0"/>
    <m/>
  </r>
  <r>
    <x v="16"/>
    <n v="751"/>
    <x v="214"/>
    <n v="8"/>
    <d v="2025-11-22T00:00:00"/>
    <x v="41"/>
    <n v="-17"/>
    <n v="721800"/>
    <n v="721800"/>
    <x v="121"/>
    <x v="0"/>
    <n v="0"/>
    <n v="0"/>
    <n v="0"/>
    <x v="0"/>
    <x v="3"/>
    <x v="2"/>
    <n v="0"/>
    <n v="0"/>
    <n v="0"/>
    <n v="0"/>
    <n v="30"/>
    <x v="0"/>
    <x v="0"/>
    <m/>
  </r>
  <r>
    <x v="16"/>
    <n v="751"/>
    <x v="215"/>
    <n v="8"/>
    <d v="2025-12-01T00:00:00"/>
    <x v="45"/>
    <n v="-26"/>
    <n v="1156000"/>
    <n v="1156000"/>
    <x v="122"/>
    <x v="0"/>
    <n v="0"/>
    <n v="0"/>
    <n v="0"/>
    <x v="0"/>
    <x v="3"/>
    <x v="2"/>
    <n v="0"/>
    <n v="0"/>
    <n v="0"/>
    <n v="0"/>
    <n v="30"/>
    <x v="0"/>
    <x v="0"/>
    <m/>
  </r>
  <r>
    <x v="16"/>
    <n v="751"/>
    <x v="216"/>
    <n v="8"/>
    <d v="2025-12-01T00:00:00"/>
    <x v="45"/>
    <n v="-26"/>
    <n v="723600"/>
    <n v="723600"/>
    <x v="123"/>
    <x v="0"/>
    <n v="0"/>
    <n v="0"/>
    <n v="0"/>
    <x v="0"/>
    <x v="3"/>
    <x v="2"/>
    <n v="0"/>
    <n v="0"/>
    <n v="0"/>
    <n v="0"/>
    <n v="30"/>
    <x v="0"/>
    <x v="0"/>
    <m/>
  </r>
  <r>
    <x v="16"/>
    <n v="751"/>
    <x v="217"/>
    <n v="8"/>
    <d v="2025-12-02T00:00:00"/>
    <x v="46"/>
    <n v="-27"/>
    <n v="1128000"/>
    <n v="1128000"/>
    <x v="124"/>
    <x v="0"/>
    <n v="0"/>
    <n v="0"/>
    <n v="0"/>
    <x v="0"/>
    <x v="3"/>
    <x v="2"/>
    <n v="0"/>
    <n v="0"/>
    <n v="0"/>
    <n v="0"/>
    <n v="30"/>
    <x v="0"/>
    <x v="0"/>
    <m/>
  </r>
  <r>
    <x v="17"/>
    <n v="151"/>
    <x v="218"/>
    <n v="11"/>
    <d v="2025-10-17T00:00:00"/>
    <x v="56"/>
    <n v="48"/>
    <n v="88200"/>
    <n v="4000"/>
    <x v="0"/>
    <x v="0"/>
    <n v="0"/>
    <n v="0"/>
    <n v="0"/>
    <x v="5"/>
    <x v="92"/>
    <x v="2"/>
    <n v="4000"/>
    <n v="48"/>
    <n v="0"/>
    <n v="0"/>
    <n v="1"/>
    <x v="1"/>
    <x v="2"/>
    <m/>
  </r>
  <r>
    <x v="17"/>
    <n v="151"/>
    <x v="219"/>
    <n v="11"/>
    <d v="2025-10-21T00:00:00"/>
    <x v="57"/>
    <n v="44"/>
    <n v="110592"/>
    <n v="108000"/>
    <x v="0"/>
    <x v="0"/>
    <n v="0"/>
    <n v="0"/>
    <n v="0"/>
    <x v="6"/>
    <x v="93"/>
    <x v="2"/>
    <n v="108000"/>
    <n v="44"/>
    <n v="0"/>
    <n v="0"/>
    <n v="1"/>
    <x v="1"/>
    <x v="2"/>
    <m/>
  </r>
  <r>
    <x v="17"/>
    <n v="151"/>
    <x v="220"/>
    <n v="11"/>
    <d v="2025-11-28T00:00:00"/>
    <x v="26"/>
    <n v="6"/>
    <n v="138600"/>
    <n v="138600"/>
    <x v="0"/>
    <x v="25"/>
    <n v="0"/>
    <n v="0"/>
    <n v="0"/>
    <x v="0"/>
    <x v="94"/>
    <x v="2"/>
    <n v="0"/>
    <n v="0"/>
    <n v="0"/>
    <n v="0"/>
    <n v="1"/>
    <x v="1"/>
    <x v="2"/>
    <m/>
  </r>
  <r>
    <x v="17"/>
    <n v="151"/>
    <x v="221"/>
    <n v="11"/>
    <d v="2025-12-03T00:00:00"/>
    <x v="29"/>
    <n v="1"/>
    <n v="148000"/>
    <n v="148000"/>
    <x v="0"/>
    <x v="26"/>
    <n v="0"/>
    <n v="0"/>
    <n v="0"/>
    <x v="0"/>
    <x v="95"/>
    <x v="2"/>
    <n v="0"/>
    <n v="0"/>
    <n v="0"/>
    <n v="0"/>
    <n v="1"/>
    <x v="1"/>
    <x v="2"/>
    <m/>
  </r>
  <r>
    <x v="17"/>
    <n v="151"/>
    <x v="222"/>
    <n v="11"/>
    <d v="2025-12-04T00:00:00"/>
    <x v="30"/>
    <n v="0"/>
    <n v="379200"/>
    <n v="379200"/>
    <x v="125"/>
    <x v="0"/>
    <n v="0"/>
    <n v="0"/>
    <n v="0"/>
    <x v="0"/>
    <x v="3"/>
    <x v="2"/>
    <n v="0"/>
    <n v="0"/>
    <n v="0"/>
    <n v="0"/>
    <n v="1"/>
    <x v="1"/>
    <x v="2"/>
    <m/>
  </r>
  <r>
    <x v="17"/>
    <n v="151"/>
    <x v="223"/>
    <n v="11"/>
    <d v="2025-12-05T00:00:00"/>
    <x v="31"/>
    <n v="-1"/>
    <n v="288600.03999999998"/>
    <n v="288600.03999999998"/>
    <x v="126"/>
    <x v="0"/>
    <n v="0"/>
    <n v="0"/>
    <n v="0"/>
    <x v="0"/>
    <x v="3"/>
    <x v="2"/>
    <n v="0"/>
    <n v="0"/>
    <n v="0"/>
    <n v="0"/>
    <n v="1"/>
    <x v="1"/>
    <x v="2"/>
    <m/>
  </r>
  <r>
    <x v="18"/>
    <n v="151"/>
    <x v="224"/>
    <n v="12"/>
    <d v="2025-12-01T00:00:00"/>
    <x v="5"/>
    <n v="-4"/>
    <n v="98050"/>
    <n v="98050"/>
    <x v="127"/>
    <x v="0"/>
    <n v="0"/>
    <n v="0"/>
    <n v="0"/>
    <x v="0"/>
    <x v="3"/>
    <x v="2"/>
    <n v="0"/>
    <n v="0"/>
    <n v="0"/>
    <n v="0"/>
    <n v="8"/>
    <x v="1"/>
    <x v="3"/>
    <m/>
  </r>
  <r>
    <x v="19"/>
    <n v="751"/>
    <x v="225"/>
    <n v="0"/>
    <d v="2025-12-03T00:00:00"/>
    <x v="29"/>
    <n v="1"/>
    <n v="3377900"/>
    <n v="3377900"/>
    <x v="0"/>
    <x v="27"/>
    <n v="0"/>
    <n v="0"/>
    <n v="0"/>
    <x v="0"/>
    <x v="96"/>
    <x v="2"/>
    <n v="0"/>
    <n v="0"/>
    <n v="0"/>
    <n v="0"/>
    <n v="1"/>
    <x v="0"/>
    <x v="2"/>
    <m/>
  </r>
  <r>
    <x v="20"/>
    <n v="151"/>
    <x v="226"/>
    <n v="0"/>
    <d v="2025-12-05T00:00:00"/>
    <x v="33"/>
    <n v="-3"/>
    <n v="125700"/>
    <n v="125700"/>
    <x v="128"/>
    <x v="0"/>
    <n v="0"/>
    <n v="0"/>
    <n v="0"/>
    <x v="0"/>
    <x v="3"/>
    <x v="2"/>
    <n v="0"/>
    <n v="0"/>
    <n v="0"/>
    <n v="0"/>
    <n v="3"/>
    <x v="1"/>
    <x v="2"/>
    <m/>
  </r>
  <r>
    <x v="21"/>
    <n v="151"/>
    <x v="227"/>
    <n v="3"/>
    <d v="2025-10-17T00:00:00"/>
    <x v="0"/>
    <n v="19"/>
    <n v="608800"/>
    <n v="608800"/>
    <x v="0"/>
    <x v="0"/>
    <n v="0"/>
    <n v="608800"/>
    <n v="0"/>
    <x v="0"/>
    <x v="97"/>
    <x v="64"/>
    <n v="608800"/>
    <n v="19"/>
    <n v="0"/>
    <n v="0"/>
    <n v="30"/>
    <x v="1"/>
    <x v="2"/>
    <m/>
  </r>
  <r>
    <x v="21"/>
    <n v="151"/>
    <x v="228"/>
    <n v="3"/>
    <d v="2025-10-27T00:00:00"/>
    <x v="25"/>
    <n v="9"/>
    <n v="667900"/>
    <n v="667900"/>
    <x v="0"/>
    <x v="0"/>
    <n v="667900"/>
    <n v="0"/>
    <n v="0"/>
    <x v="0"/>
    <x v="98"/>
    <x v="65"/>
    <n v="667900"/>
    <n v="9"/>
    <n v="0"/>
    <n v="0"/>
    <n v="30"/>
    <x v="1"/>
    <x v="2"/>
    <m/>
  </r>
  <r>
    <x v="21"/>
    <n v="151"/>
    <x v="229"/>
    <n v="3"/>
    <d v="2025-11-05T00:00:00"/>
    <x v="30"/>
    <n v="0"/>
    <n v="279500"/>
    <n v="279500"/>
    <x v="129"/>
    <x v="0"/>
    <n v="0"/>
    <n v="0"/>
    <n v="0"/>
    <x v="0"/>
    <x v="3"/>
    <x v="2"/>
    <n v="0"/>
    <n v="0"/>
    <n v="0"/>
    <n v="0"/>
    <n v="30"/>
    <x v="1"/>
    <x v="2"/>
    <m/>
  </r>
  <r>
    <x v="21"/>
    <n v="151"/>
    <x v="230"/>
    <n v="3"/>
    <d v="2025-11-13T00:00:00"/>
    <x v="36"/>
    <n v="-8"/>
    <n v="541200"/>
    <n v="541200"/>
    <x v="130"/>
    <x v="0"/>
    <n v="0"/>
    <n v="0"/>
    <n v="0"/>
    <x v="0"/>
    <x v="3"/>
    <x v="2"/>
    <n v="0"/>
    <n v="0"/>
    <n v="0"/>
    <n v="0"/>
    <n v="30"/>
    <x v="1"/>
    <x v="2"/>
    <m/>
  </r>
  <r>
    <x v="21"/>
    <n v="151"/>
    <x v="231"/>
    <n v="3"/>
    <d v="2025-11-20T00:00:00"/>
    <x v="40"/>
    <n v="-15"/>
    <n v="362900"/>
    <n v="362900"/>
    <x v="131"/>
    <x v="0"/>
    <n v="0"/>
    <n v="0"/>
    <n v="0"/>
    <x v="0"/>
    <x v="3"/>
    <x v="2"/>
    <n v="0"/>
    <n v="0"/>
    <n v="0"/>
    <n v="0"/>
    <n v="30"/>
    <x v="1"/>
    <x v="2"/>
    <m/>
  </r>
  <r>
    <x v="21"/>
    <n v="151"/>
    <x v="232"/>
    <n v="3"/>
    <d v="2025-12-02T00:00:00"/>
    <x v="46"/>
    <n v="-27"/>
    <n v="512000"/>
    <n v="512000"/>
    <x v="132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33"/>
    <n v="3"/>
    <d v="2025-10-30T00:00:00"/>
    <x v="26"/>
    <n v="6"/>
    <n v="5504000"/>
    <n v="5504000"/>
    <x v="0"/>
    <x v="28"/>
    <n v="0"/>
    <n v="0"/>
    <n v="0"/>
    <x v="0"/>
    <x v="99"/>
    <x v="2"/>
    <n v="0"/>
    <n v="0"/>
    <n v="0"/>
    <n v="0"/>
    <n v="30"/>
    <x v="1"/>
    <x v="2"/>
    <m/>
  </r>
  <r>
    <x v="22"/>
    <n v="151"/>
    <x v="234"/>
    <n v="3"/>
    <d v="2025-10-31T00:00:00"/>
    <x v="27"/>
    <n v="5"/>
    <n v="3523800"/>
    <n v="3523800"/>
    <x v="0"/>
    <x v="29"/>
    <n v="0"/>
    <n v="0"/>
    <n v="0"/>
    <x v="0"/>
    <x v="100"/>
    <x v="2"/>
    <n v="0"/>
    <n v="0"/>
    <n v="0"/>
    <n v="0"/>
    <n v="30"/>
    <x v="1"/>
    <x v="2"/>
    <m/>
  </r>
  <r>
    <x v="22"/>
    <n v="151"/>
    <x v="235"/>
    <n v="3"/>
    <d v="2025-10-31T00:00:00"/>
    <x v="27"/>
    <n v="5"/>
    <n v="3659550"/>
    <n v="3659550"/>
    <x v="0"/>
    <x v="30"/>
    <n v="0"/>
    <n v="0"/>
    <n v="0"/>
    <x v="0"/>
    <x v="101"/>
    <x v="2"/>
    <n v="0"/>
    <n v="0"/>
    <n v="0"/>
    <n v="0"/>
    <n v="30"/>
    <x v="1"/>
    <x v="2"/>
    <m/>
  </r>
  <r>
    <x v="22"/>
    <n v="151"/>
    <x v="236"/>
    <n v="3"/>
    <d v="2025-10-31T00:00:00"/>
    <x v="27"/>
    <n v="5"/>
    <n v="10380290"/>
    <n v="10380290"/>
    <x v="0"/>
    <x v="31"/>
    <n v="0"/>
    <n v="0"/>
    <n v="0"/>
    <x v="0"/>
    <x v="102"/>
    <x v="2"/>
    <n v="0"/>
    <n v="0"/>
    <n v="0"/>
    <n v="0"/>
    <n v="30"/>
    <x v="1"/>
    <x v="2"/>
    <m/>
  </r>
  <r>
    <x v="22"/>
    <n v="151"/>
    <x v="237"/>
    <n v="3"/>
    <d v="2025-10-31T00:00:00"/>
    <x v="27"/>
    <n v="5"/>
    <n v="4530750"/>
    <n v="4530750"/>
    <x v="0"/>
    <x v="32"/>
    <n v="0"/>
    <n v="0"/>
    <n v="0"/>
    <x v="0"/>
    <x v="103"/>
    <x v="2"/>
    <n v="0"/>
    <n v="0"/>
    <n v="0"/>
    <n v="0"/>
    <n v="30"/>
    <x v="1"/>
    <x v="2"/>
    <m/>
  </r>
  <r>
    <x v="22"/>
    <n v="151"/>
    <x v="238"/>
    <n v="3"/>
    <d v="2025-11-15T00:00:00"/>
    <x v="38"/>
    <n v="-10"/>
    <n v="23902200"/>
    <n v="1194900"/>
    <x v="133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39"/>
    <n v="3"/>
    <d v="2025-11-15T00:00:00"/>
    <x v="38"/>
    <n v="-10"/>
    <n v="22356500"/>
    <n v="10754653"/>
    <x v="134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0"/>
    <n v="3"/>
    <d v="2025-11-25T00:00:00"/>
    <x v="43"/>
    <n v="-20"/>
    <n v="4530750"/>
    <n v="4530750"/>
    <x v="135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1"/>
    <n v="3"/>
    <d v="2025-11-25T00:00:00"/>
    <x v="43"/>
    <n v="-20"/>
    <n v="10380290"/>
    <n v="10380290"/>
    <x v="136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2"/>
    <n v="3"/>
    <d v="2025-11-25T00:00:00"/>
    <x v="43"/>
    <n v="-20"/>
    <n v="3659550"/>
    <n v="3659550"/>
    <x v="137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3"/>
    <n v="3"/>
    <d v="2025-11-25T00:00:00"/>
    <x v="43"/>
    <n v="-20"/>
    <n v="3523800"/>
    <n v="3523800"/>
    <x v="138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4"/>
    <n v="3"/>
    <d v="2025-11-25T00:00:00"/>
    <x v="43"/>
    <n v="-20"/>
    <n v="917700"/>
    <n v="917700"/>
    <x v="139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5"/>
    <n v="3"/>
    <d v="2025-11-25T00:00:00"/>
    <x v="43"/>
    <n v="-20"/>
    <n v="23520600"/>
    <n v="23520600"/>
    <x v="140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6"/>
    <n v="3"/>
    <d v="2025-11-25T00:00:00"/>
    <x v="43"/>
    <n v="-20"/>
    <n v="10612000"/>
    <n v="10612000"/>
    <x v="141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7"/>
    <n v="3"/>
    <d v="2025-11-25T00:00:00"/>
    <x v="43"/>
    <n v="-20"/>
    <n v="808000"/>
    <n v="808000"/>
    <x v="142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8"/>
    <n v="3"/>
    <d v="2025-11-25T00:00:00"/>
    <x v="43"/>
    <n v="-20"/>
    <n v="2585500"/>
    <n v="2585500"/>
    <x v="143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9"/>
    <n v="3"/>
    <d v="2025-11-25T00:00:00"/>
    <x v="43"/>
    <n v="-20"/>
    <n v="655200"/>
    <n v="655200"/>
    <x v="144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0"/>
    <n v="3"/>
    <d v="2025-11-25T00:00:00"/>
    <x v="43"/>
    <n v="-20"/>
    <n v="920000"/>
    <n v="920000"/>
    <x v="145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1"/>
    <n v="3"/>
    <d v="2025-11-25T00:00:00"/>
    <x v="43"/>
    <n v="-20"/>
    <n v="3492650"/>
    <n v="3492650"/>
    <x v="146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2"/>
    <n v="3"/>
    <d v="2025-11-25T00:00:00"/>
    <x v="43"/>
    <n v="-20"/>
    <n v="1058000"/>
    <n v="1058000"/>
    <x v="147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3"/>
    <n v="3"/>
    <d v="2025-11-25T00:00:00"/>
    <x v="43"/>
    <n v="-20"/>
    <n v="336000"/>
    <n v="336000"/>
    <x v="148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4"/>
    <n v="3"/>
    <d v="2025-11-25T00:00:00"/>
    <x v="43"/>
    <n v="-20"/>
    <n v="343200"/>
    <n v="343200"/>
    <x v="149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5"/>
    <n v="3"/>
    <d v="2025-11-25T00:00:00"/>
    <x v="43"/>
    <n v="-20"/>
    <n v="394050"/>
    <n v="394050"/>
    <x v="150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6"/>
    <n v="3"/>
    <d v="2025-11-25T00:00:00"/>
    <x v="43"/>
    <n v="-20"/>
    <n v="4148400"/>
    <n v="4148400"/>
    <x v="151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7"/>
    <n v="3"/>
    <d v="2025-11-25T00:00:00"/>
    <x v="43"/>
    <n v="-20"/>
    <n v="304000"/>
    <n v="304000"/>
    <x v="152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8"/>
    <n v="3"/>
    <d v="2025-11-25T00:00:00"/>
    <x v="43"/>
    <n v="-20"/>
    <n v="4282200"/>
    <n v="4282200"/>
    <x v="153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9"/>
    <n v="3"/>
    <d v="2025-11-25T00:00:00"/>
    <x v="43"/>
    <n v="-20"/>
    <n v="1022700"/>
    <n v="1022700"/>
    <x v="154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0"/>
    <n v="3"/>
    <d v="2025-11-25T00:00:00"/>
    <x v="43"/>
    <n v="-20"/>
    <n v="123200"/>
    <n v="123200"/>
    <x v="155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1"/>
    <n v="3"/>
    <d v="2025-11-25T00:00:00"/>
    <x v="43"/>
    <n v="-20"/>
    <n v="462200"/>
    <n v="462200"/>
    <x v="156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2"/>
    <n v="3"/>
    <d v="2025-11-25T00:00:00"/>
    <x v="43"/>
    <n v="-20"/>
    <n v="1135600"/>
    <n v="1135600"/>
    <x v="157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3"/>
    <n v="3"/>
    <d v="2025-11-25T00:00:00"/>
    <x v="43"/>
    <n v="-20"/>
    <n v="2365200"/>
    <n v="2365200"/>
    <x v="158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4"/>
    <n v="3"/>
    <d v="2025-11-25T00:00:00"/>
    <x v="43"/>
    <n v="-20"/>
    <n v="741760"/>
    <n v="741760"/>
    <x v="159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5"/>
    <n v="3"/>
    <d v="2025-11-25T00:00:00"/>
    <x v="43"/>
    <n v="-20"/>
    <n v="2046200"/>
    <n v="2046200"/>
    <x v="160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6"/>
    <n v="3"/>
    <d v="2025-11-25T00:00:00"/>
    <x v="43"/>
    <n v="-20"/>
    <n v="459900"/>
    <n v="459900"/>
    <x v="161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7"/>
    <n v="3"/>
    <d v="2025-11-25T00:00:00"/>
    <x v="43"/>
    <n v="-20"/>
    <n v="2930250"/>
    <n v="2930250"/>
    <x v="162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8"/>
    <n v="3"/>
    <d v="2025-11-25T00:00:00"/>
    <x v="43"/>
    <n v="-20"/>
    <n v="1247800"/>
    <n v="1247800"/>
    <x v="163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9"/>
    <n v="3"/>
    <d v="2025-11-25T00:00:00"/>
    <x v="43"/>
    <n v="-20"/>
    <n v="331200"/>
    <n v="331200"/>
    <x v="120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0"/>
    <n v="3"/>
    <d v="2025-11-25T00:00:00"/>
    <x v="43"/>
    <n v="-20"/>
    <n v="695350"/>
    <n v="695350"/>
    <x v="164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1"/>
    <n v="3"/>
    <d v="2025-11-25T00:00:00"/>
    <x v="43"/>
    <n v="-20"/>
    <n v="768400"/>
    <n v="768400"/>
    <x v="165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2"/>
    <n v="3"/>
    <d v="2025-11-25T00:00:00"/>
    <x v="43"/>
    <n v="-20"/>
    <n v="1241100"/>
    <n v="1241100"/>
    <x v="166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3"/>
    <n v="3"/>
    <d v="2025-11-25T00:00:00"/>
    <x v="43"/>
    <n v="-20"/>
    <n v="1509900"/>
    <n v="1509900"/>
    <x v="167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4"/>
    <n v="3"/>
    <d v="2025-11-25T00:00:00"/>
    <x v="43"/>
    <n v="-20"/>
    <n v="1894980"/>
    <n v="1894980"/>
    <x v="168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5"/>
    <n v="3"/>
    <d v="2025-11-29T00:00:00"/>
    <x v="9"/>
    <n v="-24"/>
    <n v="191000"/>
    <n v="191000"/>
    <x v="169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6"/>
    <n v="3"/>
    <d v="2025-11-29T00:00:00"/>
    <x v="9"/>
    <n v="-24"/>
    <n v="357840"/>
    <n v="357840"/>
    <x v="170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7"/>
    <n v="3"/>
    <d v="2025-11-29T00:00:00"/>
    <x v="9"/>
    <n v="-24"/>
    <n v="2108850"/>
    <n v="2108850"/>
    <x v="171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8"/>
    <n v="3"/>
    <d v="2025-11-29T00:00:00"/>
    <x v="9"/>
    <n v="-24"/>
    <n v="5504000"/>
    <n v="5504000"/>
    <x v="172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9"/>
    <n v="3"/>
    <d v="2025-11-29T00:00:00"/>
    <x v="9"/>
    <n v="-24"/>
    <n v="2402400"/>
    <n v="2402400"/>
    <x v="173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0"/>
    <n v="3"/>
    <d v="2025-11-29T00:00:00"/>
    <x v="9"/>
    <n v="-24"/>
    <n v="303600"/>
    <n v="303600"/>
    <x v="174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1"/>
    <n v="3"/>
    <d v="2025-11-29T00:00:00"/>
    <x v="9"/>
    <n v="-24"/>
    <n v="231000"/>
    <n v="231000"/>
    <x v="175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2"/>
    <n v="3"/>
    <d v="2025-11-29T00:00:00"/>
    <x v="9"/>
    <n v="-24"/>
    <n v="987550"/>
    <n v="987550"/>
    <x v="176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3"/>
    <n v="3"/>
    <d v="2025-11-29T00:00:00"/>
    <x v="9"/>
    <n v="-24"/>
    <n v="1417700"/>
    <n v="1417700"/>
    <x v="177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4"/>
    <n v="3"/>
    <d v="2025-11-29T00:00:00"/>
    <x v="9"/>
    <n v="-24"/>
    <n v="447000"/>
    <n v="447000"/>
    <x v="178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5"/>
    <n v="3"/>
    <d v="2025-11-29T00:00:00"/>
    <x v="9"/>
    <n v="-24"/>
    <n v="1113600"/>
    <n v="1113600"/>
    <x v="179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6"/>
    <n v="3"/>
    <d v="2025-11-29T00:00:00"/>
    <x v="9"/>
    <n v="-24"/>
    <n v="462000"/>
    <n v="462000"/>
    <x v="180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7"/>
    <n v="3"/>
    <d v="2025-11-29T00:00:00"/>
    <x v="9"/>
    <n v="-24"/>
    <n v="1755400"/>
    <n v="1755400"/>
    <x v="181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8"/>
    <n v="3"/>
    <d v="2025-11-29T00:00:00"/>
    <x v="9"/>
    <n v="-24"/>
    <n v="21505750"/>
    <n v="21505750"/>
    <x v="182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9"/>
    <n v="3"/>
    <d v="2025-11-29T00:00:00"/>
    <x v="9"/>
    <n v="-24"/>
    <n v="2032600"/>
    <n v="2032600"/>
    <x v="183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0"/>
    <n v="3"/>
    <d v="2025-11-29T00:00:00"/>
    <x v="9"/>
    <n v="-24"/>
    <n v="1670900"/>
    <n v="1670900"/>
    <x v="184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1"/>
    <n v="3"/>
    <d v="2025-11-29T00:00:00"/>
    <x v="9"/>
    <n v="-24"/>
    <n v="1455900"/>
    <n v="1455900"/>
    <x v="185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2"/>
    <n v="3"/>
    <d v="2025-11-29T00:00:00"/>
    <x v="9"/>
    <n v="-24"/>
    <n v="1206000"/>
    <n v="1206000"/>
    <x v="186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3"/>
    <n v="3"/>
    <d v="2025-11-29T00:00:00"/>
    <x v="9"/>
    <n v="-24"/>
    <n v="3982500"/>
    <n v="3982500"/>
    <x v="187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4"/>
    <n v="3"/>
    <d v="2025-11-29T00:00:00"/>
    <x v="9"/>
    <n v="-24"/>
    <n v="4953300"/>
    <n v="4953300"/>
    <x v="188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5"/>
    <n v="3"/>
    <d v="2025-11-29T00:00:00"/>
    <x v="9"/>
    <n v="-24"/>
    <n v="956800"/>
    <n v="956800"/>
    <x v="189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6"/>
    <n v="3"/>
    <d v="2025-11-29T00:00:00"/>
    <x v="9"/>
    <n v="-24"/>
    <n v="1408400"/>
    <n v="1408400"/>
    <x v="190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7"/>
    <n v="3"/>
    <d v="2025-11-29T00:00:00"/>
    <x v="9"/>
    <n v="-24"/>
    <n v="1085700"/>
    <n v="1085700"/>
    <x v="191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8"/>
    <n v="3"/>
    <d v="2025-11-29T00:00:00"/>
    <x v="9"/>
    <n v="-24"/>
    <n v="1034100"/>
    <n v="1034100"/>
    <x v="192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9"/>
    <n v="3"/>
    <d v="2025-11-29T00:00:00"/>
    <x v="9"/>
    <n v="-24"/>
    <n v="3267000"/>
    <n v="3267000"/>
    <x v="193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0"/>
    <n v="3"/>
    <d v="2025-11-29T00:00:00"/>
    <x v="9"/>
    <n v="-24"/>
    <n v="729000"/>
    <n v="729000"/>
    <x v="194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1"/>
    <n v="3"/>
    <d v="2025-11-30T00:00:00"/>
    <x v="58"/>
    <n v="-25"/>
    <n v="467600"/>
    <n v="467600"/>
    <x v="195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2"/>
    <n v="3"/>
    <d v="2025-11-30T00:00:00"/>
    <x v="58"/>
    <n v="-25"/>
    <n v="105800"/>
    <n v="105800"/>
    <x v="196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3"/>
    <n v="3"/>
    <d v="2025-11-30T00:00:00"/>
    <x v="58"/>
    <n v="-25"/>
    <n v="5497800"/>
    <n v="5497800"/>
    <x v="197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4"/>
    <n v="3"/>
    <d v="2025-11-30T00:00:00"/>
    <x v="58"/>
    <n v="-25"/>
    <n v="4385710"/>
    <n v="4385710"/>
    <x v="198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5"/>
    <n v="4"/>
    <d v="2025-11-30T00:00:00"/>
    <x v="58"/>
    <n v="-25"/>
    <n v="342700"/>
    <n v="342700"/>
    <x v="199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6"/>
    <n v="3"/>
    <d v="2025-11-30T00:00:00"/>
    <x v="58"/>
    <n v="-25"/>
    <n v="1873200"/>
    <n v="1873200"/>
    <x v="200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7"/>
    <n v="3"/>
    <d v="2025-11-30T00:00:00"/>
    <x v="58"/>
    <n v="-25"/>
    <n v="448500"/>
    <n v="448500"/>
    <x v="201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8"/>
    <n v="3"/>
    <d v="2025-11-30T00:00:00"/>
    <x v="58"/>
    <n v="-25"/>
    <n v="3214200"/>
    <n v="3214200"/>
    <x v="202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9"/>
    <n v="3"/>
    <d v="2025-11-30T00:00:00"/>
    <x v="58"/>
    <n v="-25"/>
    <n v="1953000"/>
    <n v="1953000"/>
    <x v="203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10"/>
    <n v="3"/>
    <d v="2025-11-30T00:00:00"/>
    <x v="58"/>
    <n v="-25"/>
    <n v="785200"/>
    <n v="785200"/>
    <x v="204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11"/>
    <n v="3"/>
    <d v="2025-11-30T00:00:00"/>
    <x v="58"/>
    <n v="-25"/>
    <n v="766700"/>
    <n v="766700"/>
    <x v="205"/>
    <x v="0"/>
    <n v="0"/>
    <n v="0"/>
    <n v="0"/>
    <x v="0"/>
    <x v="3"/>
    <x v="2"/>
    <n v="0"/>
    <n v="0"/>
    <n v="0"/>
    <n v="0"/>
    <n v="30"/>
    <x v="1"/>
    <x v="2"/>
    <m/>
  </r>
  <r>
    <x v="23"/>
    <n v="751"/>
    <x v="312"/>
    <n v="1"/>
    <d v="2025-12-01T00:00:00"/>
    <x v="55"/>
    <n v="3"/>
    <n v="1000400"/>
    <n v="1000400"/>
    <x v="0"/>
    <x v="33"/>
    <n v="0"/>
    <n v="0"/>
    <n v="0"/>
    <x v="0"/>
    <x v="104"/>
    <x v="2"/>
    <n v="0"/>
    <n v="0"/>
    <n v="0"/>
    <n v="0"/>
    <n v="1"/>
    <x v="0"/>
    <x v="2"/>
    <m/>
  </r>
  <r>
    <x v="24"/>
    <n v="155"/>
    <x v="313"/>
    <n v="1"/>
    <d v="2025-04-25T00:00:00"/>
    <x v="59"/>
    <n v="223"/>
    <n v="125800"/>
    <n v="100000"/>
    <x v="0"/>
    <x v="0"/>
    <n v="0"/>
    <n v="0"/>
    <n v="0"/>
    <x v="7"/>
    <x v="105"/>
    <x v="2"/>
    <n v="100000"/>
    <n v="223"/>
    <n v="100000"/>
    <n v="223"/>
    <n v="1"/>
    <x v="1"/>
    <x v="2"/>
    <m/>
  </r>
  <r>
    <x v="24"/>
    <n v="155"/>
    <x v="314"/>
    <n v="1"/>
    <d v="2025-07-19T00:00:00"/>
    <x v="60"/>
    <n v="138"/>
    <n v="144800"/>
    <n v="17000"/>
    <x v="0"/>
    <x v="0"/>
    <n v="0"/>
    <n v="0"/>
    <n v="0"/>
    <x v="8"/>
    <x v="106"/>
    <x v="2"/>
    <n v="17000"/>
    <n v="138"/>
    <n v="17000"/>
    <n v="138"/>
    <n v="1"/>
    <x v="1"/>
    <x v="2"/>
    <m/>
  </r>
  <r>
    <x v="24"/>
    <n v="155"/>
    <x v="315"/>
    <n v="1"/>
    <d v="2025-09-09T00:00:00"/>
    <x v="61"/>
    <n v="86"/>
    <n v="170690"/>
    <n v="170690"/>
    <x v="0"/>
    <x v="0"/>
    <n v="0"/>
    <n v="0"/>
    <n v="0"/>
    <x v="9"/>
    <x v="107"/>
    <x v="2"/>
    <n v="170690"/>
    <n v="86"/>
    <n v="0"/>
    <n v="0"/>
    <n v="1"/>
    <x v="1"/>
    <x v="2"/>
    <m/>
  </r>
  <r>
    <x v="24"/>
    <n v="155"/>
    <x v="316"/>
    <n v="1"/>
    <d v="2025-10-09T00:00:00"/>
    <x v="62"/>
    <n v="56"/>
    <n v="169890"/>
    <n v="169890"/>
    <x v="0"/>
    <x v="0"/>
    <n v="0"/>
    <n v="0"/>
    <n v="0"/>
    <x v="10"/>
    <x v="108"/>
    <x v="2"/>
    <n v="169890"/>
    <n v="56"/>
    <n v="0"/>
    <n v="0"/>
    <n v="1"/>
    <x v="1"/>
    <x v="2"/>
    <m/>
  </r>
  <r>
    <x v="24"/>
    <n v="155"/>
    <x v="317"/>
    <n v="1"/>
    <d v="2025-10-28T00:00:00"/>
    <x v="63"/>
    <n v="37"/>
    <n v="155465"/>
    <n v="155465"/>
    <x v="0"/>
    <x v="0"/>
    <n v="0"/>
    <n v="0"/>
    <n v="0"/>
    <x v="11"/>
    <x v="109"/>
    <x v="2"/>
    <n v="155465"/>
    <n v="37"/>
    <n v="0"/>
    <n v="0"/>
    <n v="1"/>
    <x v="1"/>
    <x v="2"/>
    <m/>
  </r>
  <r>
    <x v="24"/>
    <n v="155"/>
    <x v="318"/>
    <n v="1"/>
    <d v="2025-11-13T00:00:00"/>
    <x v="17"/>
    <n v="21"/>
    <n v="243550"/>
    <n v="243550"/>
    <x v="0"/>
    <x v="0"/>
    <n v="0"/>
    <n v="243550"/>
    <n v="0"/>
    <x v="0"/>
    <x v="110"/>
    <x v="66"/>
    <n v="243550"/>
    <n v="21"/>
    <n v="0"/>
    <n v="0"/>
    <n v="1"/>
    <x v="1"/>
    <x v="2"/>
    <m/>
  </r>
  <r>
    <x v="24"/>
    <n v="155"/>
    <x v="319"/>
    <n v="1"/>
    <d v="2025-11-28T00:00:00"/>
    <x v="26"/>
    <n v="6"/>
    <n v="71400"/>
    <n v="71400"/>
    <x v="0"/>
    <x v="34"/>
    <n v="0"/>
    <n v="0"/>
    <n v="0"/>
    <x v="0"/>
    <x v="111"/>
    <x v="2"/>
    <n v="0"/>
    <n v="0"/>
    <n v="0"/>
    <n v="0"/>
    <n v="1"/>
    <x v="1"/>
    <x v="2"/>
    <m/>
  </r>
  <r>
    <x v="24"/>
    <n v="155"/>
    <x v="320"/>
    <n v="1"/>
    <d v="2025-12-02T00:00:00"/>
    <x v="51"/>
    <n v="2"/>
    <n v="195000"/>
    <n v="195000"/>
    <x v="0"/>
    <x v="35"/>
    <n v="0"/>
    <n v="0"/>
    <n v="0"/>
    <x v="0"/>
    <x v="112"/>
    <x v="2"/>
    <n v="0"/>
    <n v="0"/>
    <n v="0"/>
    <n v="0"/>
    <n v="1"/>
    <x v="1"/>
    <x v="2"/>
    <m/>
  </r>
  <r>
    <x v="24"/>
    <n v="155"/>
    <x v="321"/>
    <n v="1"/>
    <d v="2025-12-04T00:00:00"/>
    <x v="30"/>
    <n v="0"/>
    <n v="258871"/>
    <n v="258871"/>
    <x v="206"/>
    <x v="0"/>
    <n v="0"/>
    <n v="0"/>
    <n v="0"/>
    <x v="0"/>
    <x v="3"/>
    <x v="2"/>
    <n v="0"/>
    <n v="0"/>
    <n v="0"/>
    <n v="0"/>
    <n v="1"/>
    <x v="1"/>
    <x v="2"/>
    <m/>
  </r>
  <r>
    <x v="24"/>
    <n v="155"/>
    <x v="322"/>
    <n v="1"/>
    <d v="2025-12-04T00:00:00"/>
    <x v="30"/>
    <n v="0"/>
    <n v="177705"/>
    <n v="177705"/>
    <x v="207"/>
    <x v="0"/>
    <n v="0"/>
    <n v="0"/>
    <n v="0"/>
    <x v="0"/>
    <x v="3"/>
    <x v="2"/>
    <n v="0"/>
    <n v="0"/>
    <n v="0"/>
    <n v="0"/>
    <n v="1"/>
    <x v="1"/>
    <x v="2"/>
    <m/>
  </r>
  <r>
    <x v="25"/>
    <n v="751"/>
    <x v="323"/>
    <n v="4"/>
    <d v="2025-10-30T00:00:00"/>
    <x v="26"/>
    <n v="6"/>
    <n v="570000"/>
    <n v="570000"/>
    <x v="0"/>
    <x v="36"/>
    <n v="0"/>
    <n v="0"/>
    <n v="0"/>
    <x v="0"/>
    <x v="113"/>
    <x v="2"/>
    <n v="0"/>
    <n v="0"/>
    <n v="0"/>
    <n v="0"/>
    <n v="30"/>
    <x v="0"/>
    <x v="1"/>
    <m/>
  </r>
  <r>
    <x v="25"/>
    <n v="751"/>
    <x v="324"/>
    <n v="4"/>
    <d v="2025-11-04T00:00:00"/>
    <x v="29"/>
    <n v="1"/>
    <n v="6106800"/>
    <n v="6089600"/>
    <x v="0"/>
    <x v="37"/>
    <n v="0"/>
    <n v="0"/>
    <n v="0"/>
    <x v="0"/>
    <x v="114"/>
    <x v="2"/>
    <n v="0"/>
    <n v="0"/>
    <n v="0"/>
    <n v="0"/>
    <n v="30"/>
    <x v="0"/>
    <x v="1"/>
    <m/>
  </r>
  <r>
    <x v="25"/>
    <n v="751"/>
    <x v="325"/>
    <n v="4"/>
    <d v="2025-11-11T00:00:00"/>
    <x v="34"/>
    <n v="-6"/>
    <n v="5527800"/>
    <n v="5527800"/>
    <x v="208"/>
    <x v="0"/>
    <n v="0"/>
    <n v="0"/>
    <n v="0"/>
    <x v="0"/>
    <x v="3"/>
    <x v="2"/>
    <n v="0"/>
    <n v="0"/>
    <n v="0"/>
    <n v="0"/>
    <n v="30"/>
    <x v="0"/>
    <x v="1"/>
    <m/>
  </r>
  <r>
    <x v="25"/>
    <n v="751"/>
    <x v="326"/>
    <n v="4"/>
    <d v="2025-11-13T00:00:00"/>
    <x v="36"/>
    <n v="-8"/>
    <n v="655600"/>
    <n v="655600"/>
    <x v="209"/>
    <x v="0"/>
    <n v="0"/>
    <n v="0"/>
    <n v="0"/>
    <x v="0"/>
    <x v="3"/>
    <x v="2"/>
    <n v="0"/>
    <n v="0"/>
    <n v="0"/>
    <n v="0"/>
    <n v="30"/>
    <x v="0"/>
    <x v="1"/>
    <m/>
  </r>
  <r>
    <x v="25"/>
    <n v="751"/>
    <x v="327"/>
    <n v="4"/>
    <d v="2025-11-15T00:00:00"/>
    <x v="38"/>
    <n v="-10"/>
    <n v="8942850"/>
    <n v="8910400"/>
    <x v="210"/>
    <x v="0"/>
    <n v="0"/>
    <n v="0"/>
    <n v="0"/>
    <x v="0"/>
    <x v="3"/>
    <x v="2"/>
    <n v="0"/>
    <n v="0"/>
    <n v="0"/>
    <n v="0"/>
    <n v="30"/>
    <x v="0"/>
    <x v="1"/>
    <m/>
  </r>
  <r>
    <x v="25"/>
    <n v="751"/>
    <x v="328"/>
    <n v="4"/>
    <d v="2025-11-18T00:00:00"/>
    <x v="4"/>
    <n v="-13"/>
    <n v="198000"/>
    <n v="198000"/>
    <x v="211"/>
    <x v="0"/>
    <n v="0"/>
    <n v="0"/>
    <n v="0"/>
    <x v="0"/>
    <x v="3"/>
    <x v="2"/>
    <n v="0"/>
    <n v="0"/>
    <n v="0"/>
    <n v="0"/>
    <n v="30"/>
    <x v="0"/>
    <x v="1"/>
    <m/>
  </r>
  <r>
    <x v="25"/>
    <n v="751"/>
    <x v="329"/>
    <n v="4"/>
    <d v="2025-11-24T00:00:00"/>
    <x v="42"/>
    <n v="-19"/>
    <n v="6729700"/>
    <n v="6714300"/>
    <x v="212"/>
    <x v="0"/>
    <n v="0"/>
    <n v="0"/>
    <n v="0"/>
    <x v="0"/>
    <x v="3"/>
    <x v="2"/>
    <n v="0"/>
    <n v="0"/>
    <n v="0"/>
    <n v="0"/>
    <n v="30"/>
    <x v="0"/>
    <x v="1"/>
    <m/>
  </r>
  <r>
    <x v="25"/>
    <n v="751"/>
    <x v="330"/>
    <n v="4"/>
    <d v="2025-11-24T00:00:00"/>
    <x v="42"/>
    <n v="-19"/>
    <n v="1052800"/>
    <n v="1052800"/>
    <x v="213"/>
    <x v="0"/>
    <n v="0"/>
    <n v="0"/>
    <n v="0"/>
    <x v="0"/>
    <x v="3"/>
    <x v="2"/>
    <n v="0"/>
    <n v="0"/>
    <n v="0"/>
    <n v="0"/>
    <n v="30"/>
    <x v="0"/>
    <x v="1"/>
    <m/>
  </r>
  <r>
    <x v="25"/>
    <n v="751"/>
    <x v="331"/>
    <n v="4"/>
    <d v="2025-12-01T00:00:00"/>
    <x v="45"/>
    <n v="-26"/>
    <n v="1429500"/>
    <n v="1429500"/>
    <x v="214"/>
    <x v="0"/>
    <n v="0"/>
    <n v="0"/>
    <n v="0"/>
    <x v="0"/>
    <x v="3"/>
    <x v="2"/>
    <n v="0"/>
    <n v="0"/>
    <n v="0"/>
    <n v="0"/>
    <n v="30"/>
    <x v="0"/>
    <x v="1"/>
    <m/>
  </r>
  <r>
    <x v="25"/>
    <n v="751"/>
    <x v="332"/>
    <n v="4"/>
    <d v="2025-12-03T00:00:00"/>
    <x v="47"/>
    <n v="-28"/>
    <n v="1980000"/>
    <n v="1980000"/>
    <x v="215"/>
    <x v="0"/>
    <n v="0"/>
    <n v="0"/>
    <n v="0"/>
    <x v="0"/>
    <x v="3"/>
    <x v="2"/>
    <n v="0"/>
    <n v="0"/>
    <n v="0"/>
    <n v="0"/>
    <n v="30"/>
    <x v="0"/>
    <x v="1"/>
    <m/>
  </r>
  <r>
    <x v="26"/>
    <n v="151"/>
    <x v="333"/>
    <n v="1"/>
    <d v="2025-12-01T00:00:00"/>
    <x v="55"/>
    <n v="3"/>
    <n v="287900"/>
    <n v="287900"/>
    <x v="0"/>
    <x v="38"/>
    <n v="0"/>
    <n v="0"/>
    <n v="0"/>
    <x v="0"/>
    <x v="115"/>
    <x v="2"/>
    <n v="0"/>
    <n v="0"/>
    <n v="0"/>
    <n v="0"/>
    <n v="1"/>
    <x v="1"/>
    <x v="2"/>
    <m/>
  </r>
  <r>
    <x v="26"/>
    <n v="151"/>
    <x v="334"/>
    <n v="1"/>
    <d v="2025-12-02T00:00:00"/>
    <x v="51"/>
    <n v="2"/>
    <n v="90200"/>
    <n v="90200"/>
    <x v="0"/>
    <x v="39"/>
    <n v="0"/>
    <n v="0"/>
    <n v="0"/>
    <x v="0"/>
    <x v="116"/>
    <x v="2"/>
    <n v="0"/>
    <n v="0"/>
    <n v="0"/>
    <n v="0"/>
    <n v="1"/>
    <x v="1"/>
    <x v="2"/>
    <m/>
  </r>
  <r>
    <x v="26"/>
    <n v="151"/>
    <x v="335"/>
    <n v="1"/>
    <d v="2025-12-02T00:00:00"/>
    <x v="51"/>
    <n v="2"/>
    <n v="236400"/>
    <n v="236400"/>
    <x v="0"/>
    <x v="40"/>
    <n v="0"/>
    <n v="0"/>
    <n v="0"/>
    <x v="0"/>
    <x v="117"/>
    <x v="2"/>
    <n v="0"/>
    <n v="0"/>
    <n v="0"/>
    <n v="0"/>
    <n v="1"/>
    <x v="1"/>
    <x v="2"/>
    <m/>
  </r>
  <r>
    <x v="26"/>
    <n v="151"/>
    <x v="336"/>
    <n v="1"/>
    <d v="2025-12-02T00:00:00"/>
    <x v="51"/>
    <n v="2"/>
    <n v="220000"/>
    <n v="220000"/>
    <x v="0"/>
    <x v="41"/>
    <n v="0"/>
    <n v="0"/>
    <n v="0"/>
    <x v="0"/>
    <x v="118"/>
    <x v="2"/>
    <n v="0"/>
    <n v="0"/>
    <n v="0"/>
    <n v="0"/>
    <n v="1"/>
    <x v="1"/>
    <x v="2"/>
    <m/>
  </r>
  <r>
    <x v="27"/>
    <n v="751"/>
    <x v="337"/>
    <n v="3"/>
    <d v="2025-11-29T00:00:00"/>
    <x v="27"/>
    <n v="5"/>
    <n v="767500.04"/>
    <n v="767500.04"/>
    <x v="0"/>
    <x v="42"/>
    <n v="0"/>
    <n v="0"/>
    <n v="0"/>
    <x v="0"/>
    <x v="119"/>
    <x v="2"/>
    <n v="0"/>
    <n v="0"/>
    <n v="0"/>
    <n v="0"/>
    <n v="1"/>
    <x v="0"/>
    <x v="2"/>
    <m/>
  </r>
  <r>
    <x v="27"/>
    <n v="751"/>
    <x v="338"/>
    <n v="3"/>
    <d v="2025-12-01T00:00:00"/>
    <x v="55"/>
    <n v="3"/>
    <n v="1748749.91"/>
    <n v="1748749.91"/>
    <x v="0"/>
    <x v="43"/>
    <n v="0"/>
    <n v="0"/>
    <n v="0"/>
    <x v="0"/>
    <x v="120"/>
    <x v="2"/>
    <n v="0"/>
    <n v="0"/>
    <n v="0"/>
    <n v="0"/>
    <n v="1"/>
    <x v="0"/>
    <x v="2"/>
    <m/>
  </r>
  <r>
    <x v="27"/>
    <n v="751"/>
    <x v="339"/>
    <n v="3"/>
    <d v="2025-12-02T00:00:00"/>
    <x v="51"/>
    <n v="2"/>
    <n v="212749.99"/>
    <n v="212749.99"/>
    <x v="0"/>
    <x v="44"/>
    <n v="0"/>
    <n v="0"/>
    <n v="0"/>
    <x v="0"/>
    <x v="121"/>
    <x v="2"/>
    <n v="0"/>
    <n v="0"/>
    <n v="0"/>
    <n v="0"/>
    <n v="1"/>
    <x v="0"/>
    <x v="2"/>
    <m/>
  </r>
  <r>
    <x v="27"/>
    <n v="751"/>
    <x v="340"/>
    <n v="3"/>
    <d v="2025-12-04T00:00:00"/>
    <x v="30"/>
    <n v="0"/>
    <n v="425499.99"/>
    <n v="425499.99"/>
    <x v="216"/>
    <x v="0"/>
    <n v="0"/>
    <n v="0"/>
    <n v="0"/>
    <x v="0"/>
    <x v="3"/>
    <x v="2"/>
    <n v="0"/>
    <n v="0"/>
    <n v="0"/>
    <n v="0"/>
    <n v="1"/>
    <x v="0"/>
    <x v="2"/>
    <m/>
  </r>
  <r>
    <x v="27"/>
    <n v="751"/>
    <x v="341"/>
    <n v="7"/>
    <d v="2025-12-05T00:00:00"/>
    <x v="31"/>
    <n v="-1"/>
    <n v="768000.02"/>
    <n v="768000.02"/>
    <x v="217"/>
    <x v="0"/>
    <n v="0"/>
    <n v="0"/>
    <n v="0"/>
    <x v="0"/>
    <x v="3"/>
    <x v="2"/>
    <n v="0"/>
    <n v="0"/>
    <n v="0"/>
    <n v="0"/>
    <n v="1"/>
    <x v="0"/>
    <x v="2"/>
    <m/>
  </r>
  <r>
    <x v="27"/>
    <n v="751"/>
    <x v="342"/>
    <n v="3"/>
    <d v="2025-12-05T00:00:00"/>
    <x v="31"/>
    <n v="-1"/>
    <n v="638249.98"/>
    <n v="638249.98"/>
    <x v="218"/>
    <x v="0"/>
    <n v="0"/>
    <n v="0"/>
    <n v="0"/>
    <x v="0"/>
    <x v="3"/>
    <x v="2"/>
    <n v="0"/>
    <n v="0"/>
    <n v="0"/>
    <n v="0"/>
    <n v="1"/>
    <x v="0"/>
    <x v="2"/>
    <m/>
  </r>
  <r>
    <x v="28"/>
    <n v="751"/>
    <x v="343"/>
    <n v="0"/>
    <d v="2025-12-04T00:00:00"/>
    <x v="30"/>
    <n v="0"/>
    <n v="225600"/>
    <n v="225600"/>
    <x v="219"/>
    <x v="0"/>
    <n v="0"/>
    <n v="0"/>
    <n v="0"/>
    <x v="0"/>
    <x v="3"/>
    <x v="2"/>
    <n v="0"/>
    <n v="0"/>
    <n v="0"/>
    <n v="0"/>
    <n v="1"/>
    <x v="0"/>
    <x v="2"/>
    <m/>
  </r>
  <r>
    <x v="29"/>
    <n v="151"/>
    <x v="344"/>
    <n v="11"/>
    <d v="2025-12-05T00:00:00"/>
    <x v="31"/>
    <n v="-1"/>
    <n v="288300"/>
    <n v="288300"/>
    <x v="220"/>
    <x v="0"/>
    <n v="0"/>
    <n v="0"/>
    <n v="0"/>
    <x v="0"/>
    <x v="3"/>
    <x v="2"/>
    <n v="0"/>
    <n v="0"/>
    <n v="0"/>
    <n v="0"/>
    <n v="1"/>
    <x v="1"/>
    <x v="5"/>
    <m/>
  </r>
  <r>
    <x v="30"/>
    <n v="151"/>
    <x v="345"/>
    <n v="1"/>
    <d v="2025-11-13T00:00:00"/>
    <x v="17"/>
    <n v="21"/>
    <n v="468750"/>
    <n v="468750"/>
    <x v="0"/>
    <x v="0"/>
    <n v="0"/>
    <n v="468750"/>
    <n v="0"/>
    <x v="0"/>
    <x v="122"/>
    <x v="67"/>
    <n v="468750"/>
    <n v="21"/>
    <n v="0"/>
    <n v="0"/>
    <n v="1"/>
    <x v="1"/>
    <x v="2"/>
    <m/>
  </r>
  <r>
    <x v="31"/>
    <n v="751"/>
    <x v="346"/>
    <n v="8"/>
    <d v="2025-12-01T00:00:00"/>
    <x v="55"/>
    <n v="3"/>
    <n v="139999.97"/>
    <n v="139999.97"/>
    <x v="0"/>
    <x v="45"/>
    <n v="0"/>
    <n v="0"/>
    <n v="0"/>
    <x v="0"/>
    <x v="123"/>
    <x v="2"/>
    <n v="0"/>
    <n v="0"/>
    <n v="0"/>
    <n v="0"/>
    <n v="1"/>
    <x v="0"/>
    <x v="0"/>
    <m/>
  </r>
  <r>
    <x v="32"/>
    <n v="151"/>
    <x v="347"/>
    <n v="1"/>
    <d v="2025-11-29T00:00:00"/>
    <x v="27"/>
    <n v="5"/>
    <n v="357800"/>
    <n v="165900"/>
    <x v="0"/>
    <x v="46"/>
    <n v="0"/>
    <n v="0"/>
    <n v="0"/>
    <x v="0"/>
    <x v="124"/>
    <x v="2"/>
    <n v="0"/>
    <n v="0"/>
    <n v="0"/>
    <n v="0"/>
    <n v="1"/>
    <x v="1"/>
    <x v="2"/>
    <m/>
  </r>
  <r>
    <x v="32"/>
    <n v="151"/>
    <x v="348"/>
    <n v="1"/>
    <d v="2025-12-02T00:00:00"/>
    <x v="51"/>
    <n v="2"/>
    <n v="401300"/>
    <n v="398080"/>
    <x v="0"/>
    <x v="47"/>
    <n v="0"/>
    <n v="0"/>
    <n v="0"/>
    <x v="0"/>
    <x v="125"/>
    <x v="2"/>
    <n v="0"/>
    <n v="0"/>
    <n v="0"/>
    <n v="0"/>
    <n v="1"/>
    <x v="1"/>
    <x v="2"/>
    <m/>
  </r>
  <r>
    <x v="32"/>
    <n v="151"/>
    <x v="349"/>
    <n v="1"/>
    <d v="2025-12-05T00:00:00"/>
    <x v="31"/>
    <n v="-1"/>
    <n v="412150"/>
    <n v="412150"/>
    <x v="221"/>
    <x v="0"/>
    <n v="0"/>
    <n v="0"/>
    <n v="0"/>
    <x v="0"/>
    <x v="3"/>
    <x v="2"/>
    <n v="0"/>
    <n v="0"/>
    <n v="0"/>
    <n v="0"/>
    <n v="1"/>
    <x v="1"/>
    <x v="2"/>
    <m/>
  </r>
  <r>
    <x v="33"/>
    <n v="751"/>
    <x v="350"/>
    <n v="8"/>
    <d v="2025-11-10T00:00:00"/>
    <x v="3"/>
    <n v="-5"/>
    <n v="1309800"/>
    <n v="1309800"/>
    <x v="222"/>
    <x v="0"/>
    <n v="0"/>
    <n v="0"/>
    <n v="0"/>
    <x v="0"/>
    <x v="3"/>
    <x v="2"/>
    <n v="0"/>
    <n v="0"/>
    <n v="0"/>
    <n v="0"/>
    <n v="30"/>
    <x v="0"/>
    <x v="0"/>
    <m/>
  </r>
  <r>
    <x v="33"/>
    <n v="751"/>
    <x v="351"/>
    <n v="8"/>
    <d v="2025-11-26T00:00:00"/>
    <x v="7"/>
    <n v="-21"/>
    <n v="72000"/>
    <n v="72000"/>
    <x v="223"/>
    <x v="0"/>
    <n v="0"/>
    <n v="0"/>
    <n v="0"/>
    <x v="0"/>
    <x v="3"/>
    <x v="2"/>
    <n v="0"/>
    <n v="0"/>
    <n v="0"/>
    <n v="0"/>
    <n v="30"/>
    <x v="0"/>
    <x v="0"/>
    <m/>
  </r>
  <r>
    <x v="33"/>
    <n v="751"/>
    <x v="352"/>
    <n v="8"/>
    <d v="2025-12-01T00:00:00"/>
    <x v="45"/>
    <n v="-26"/>
    <n v="416000"/>
    <n v="416000"/>
    <x v="224"/>
    <x v="0"/>
    <n v="0"/>
    <n v="0"/>
    <n v="0"/>
    <x v="0"/>
    <x v="3"/>
    <x v="2"/>
    <n v="0"/>
    <n v="0"/>
    <n v="0"/>
    <n v="0"/>
    <n v="30"/>
    <x v="0"/>
    <x v="0"/>
    <m/>
  </r>
  <r>
    <x v="33"/>
    <n v="751"/>
    <x v="353"/>
    <n v="8"/>
    <d v="2025-12-04T00:00:00"/>
    <x v="10"/>
    <n v="-29"/>
    <n v="857300"/>
    <n v="857300"/>
    <x v="225"/>
    <x v="0"/>
    <n v="0"/>
    <n v="0"/>
    <n v="0"/>
    <x v="0"/>
    <x v="3"/>
    <x v="2"/>
    <n v="0"/>
    <n v="0"/>
    <n v="0"/>
    <n v="0"/>
    <n v="30"/>
    <x v="0"/>
    <x v="0"/>
    <m/>
  </r>
  <r>
    <x v="34"/>
    <n v="751"/>
    <x v="354"/>
    <n v="8"/>
    <d v="2025-10-10T00:00:00"/>
    <x v="14"/>
    <n v="26"/>
    <n v="537500"/>
    <n v="421552"/>
    <x v="0"/>
    <x v="0"/>
    <n v="0"/>
    <n v="0"/>
    <n v="421552"/>
    <x v="0"/>
    <x v="126"/>
    <x v="68"/>
    <n v="421552"/>
    <n v="26"/>
    <n v="0"/>
    <n v="0"/>
    <n v="30"/>
    <x v="0"/>
    <x v="0"/>
    <m/>
  </r>
  <r>
    <x v="34"/>
    <n v="751"/>
    <x v="355"/>
    <n v="8"/>
    <d v="2025-10-10T00:00:00"/>
    <x v="14"/>
    <n v="26"/>
    <n v="328950"/>
    <n v="328950"/>
    <x v="0"/>
    <x v="0"/>
    <n v="0"/>
    <n v="0"/>
    <n v="328950"/>
    <x v="0"/>
    <x v="127"/>
    <x v="69"/>
    <n v="328950"/>
    <n v="26"/>
    <n v="0"/>
    <n v="0"/>
    <n v="30"/>
    <x v="0"/>
    <x v="0"/>
    <m/>
  </r>
  <r>
    <x v="34"/>
    <n v="751"/>
    <x v="356"/>
    <n v="8"/>
    <d v="2025-10-10T00:00:00"/>
    <x v="14"/>
    <n v="26"/>
    <n v="849250"/>
    <n v="849250"/>
    <x v="0"/>
    <x v="0"/>
    <n v="0"/>
    <n v="0"/>
    <n v="849250"/>
    <x v="0"/>
    <x v="128"/>
    <x v="70"/>
    <n v="849250"/>
    <n v="26"/>
    <n v="0"/>
    <n v="0"/>
    <n v="30"/>
    <x v="0"/>
    <x v="0"/>
    <m/>
  </r>
  <r>
    <x v="34"/>
    <n v="751"/>
    <x v="357"/>
    <n v="8"/>
    <d v="2025-10-24T00:00:00"/>
    <x v="23"/>
    <n v="12"/>
    <n v="154000"/>
    <n v="154000"/>
    <x v="0"/>
    <x v="0"/>
    <n v="154000"/>
    <n v="0"/>
    <n v="0"/>
    <x v="0"/>
    <x v="129"/>
    <x v="71"/>
    <n v="154000"/>
    <n v="12"/>
    <n v="0"/>
    <n v="0"/>
    <n v="30"/>
    <x v="0"/>
    <x v="0"/>
    <m/>
  </r>
  <r>
    <x v="34"/>
    <n v="751"/>
    <x v="358"/>
    <n v="8"/>
    <d v="2025-10-30T00:00:00"/>
    <x v="26"/>
    <n v="6"/>
    <n v="447200"/>
    <n v="447200"/>
    <x v="0"/>
    <x v="48"/>
    <n v="0"/>
    <n v="0"/>
    <n v="0"/>
    <x v="0"/>
    <x v="130"/>
    <x v="2"/>
    <n v="0"/>
    <n v="0"/>
    <n v="0"/>
    <n v="0"/>
    <n v="30"/>
    <x v="0"/>
    <x v="0"/>
    <m/>
  </r>
  <r>
    <x v="34"/>
    <n v="751"/>
    <x v="359"/>
    <n v="8"/>
    <d v="2025-10-30T00:00:00"/>
    <x v="26"/>
    <n v="6"/>
    <n v="776150"/>
    <n v="776150"/>
    <x v="0"/>
    <x v="49"/>
    <n v="0"/>
    <n v="0"/>
    <n v="0"/>
    <x v="0"/>
    <x v="131"/>
    <x v="2"/>
    <n v="0"/>
    <n v="0"/>
    <n v="0"/>
    <n v="0"/>
    <n v="30"/>
    <x v="0"/>
    <x v="0"/>
    <m/>
  </r>
  <r>
    <x v="34"/>
    <n v="751"/>
    <x v="360"/>
    <n v="8"/>
    <d v="2025-11-01T00:00:00"/>
    <x v="28"/>
    <n v="4"/>
    <n v="214000"/>
    <n v="214000"/>
    <x v="0"/>
    <x v="50"/>
    <n v="0"/>
    <n v="0"/>
    <n v="0"/>
    <x v="0"/>
    <x v="132"/>
    <x v="2"/>
    <n v="0"/>
    <n v="0"/>
    <n v="0"/>
    <n v="0"/>
    <n v="30"/>
    <x v="0"/>
    <x v="0"/>
    <m/>
  </r>
  <r>
    <x v="34"/>
    <n v="751"/>
    <x v="361"/>
    <n v="8"/>
    <d v="2025-11-01T00:00:00"/>
    <x v="28"/>
    <n v="4"/>
    <n v="680600"/>
    <n v="680600"/>
    <x v="0"/>
    <x v="51"/>
    <n v="0"/>
    <n v="0"/>
    <n v="0"/>
    <x v="0"/>
    <x v="133"/>
    <x v="2"/>
    <n v="0"/>
    <n v="0"/>
    <n v="0"/>
    <n v="0"/>
    <n v="30"/>
    <x v="0"/>
    <x v="0"/>
    <m/>
  </r>
  <r>
    <x v="34"/>
    <n v="751"/>
    <x v="362"/>
    <n v="8"/>
    <d v="2025-11-07T00:00:00"/>
    <x v="32"/>
    <n v="-2"/>
    <n v="638800"/>
    <n v="638800"/>
    <x v="226"/>
    <x v="0"/>
    <n v="0"/>
    <n v="0"/>
    <n v="0"/>
    <x v="0"/>
    <x v="3"/>
    <x v="2"/>
    <n v="0"/>
    <n v="0"/>
    <n v="0"/>
    <n v="0"/>
    <n v="30"/>
    <x v="0"/>
    <x v="0"/>
    <m/>
  </r>
  <r>
    <x v="34"/>
    <n v="751"/>
    <x v="363"/>
    <n v="8"/>
    <d v="2025-11-07T00:00:00"/>
    <x v="32"/>
    <n v="-2"/>
    <n v="485900"/>
    <n v="485900"/>
    <x v="227"/>
    <x v="0"/>
    <n v="0"/>
    <n v="0"/>
    <n v="0"/>
    <x v="0"/>
    <x v="3"/>
    <x v="2"/>
    <n v="0"/>
    <n v="0"/>
    <n v="0"/>
    <n v="0"/>
    <n v="30"/>
    <x v="0"/>
    <x v="0"/>
    <m/>
  </r>
  <r>
    <x v="34"/>
    <n v="751"/>
    <x v="364"/>
    <n v="8"/>
    <d v="2025-11-10T00:00:00"/>
    <x v="3"/>
    <n v="-5"/>
    <n v="419999.9"/>
    <n v="419999.9"/>
    <x v="228"/>
    <x v="0"/>
    <n v="0"/>
    <n v="0"/>
    <n v="0"/>
    <x v="0"/>
    <x v="3"/>
    <x v="2"/>
    <n v="0"/>
    <n v="0"/>
    <n v="0"/>
    <n v="0"/>
    <n v="30"/>
    <x v="0"/>
    <x v="0"/>
    <m/>
  </r>
  <r>
    <x v="34"/>
    <n v="751"/>
    <x v="365"/>
    <n v="8"/>
    <d v="2025-11-10T00:00:00"/>
    <x v="3"/>
    <n v="-5"/>
    <n v="503999.88"/>
    <n v="503999.88"/>
    <x v="229"/>
    <x v="0"/>
    <n v="0"/>
    <n v="0"/>
    <n v="0"/>
    <x v="0"/>
    <x v="3"/>
    <x v="2"/>
    <n v="0"/>
    <n v="0"/>
    <n v="0"/>
    <n v="0"/>
    <n v="30"/>
    <x v="0"/>
    <x v="0"/>
    <m/>
  </r>
  <r>
    <x v="34"/>
    <n v="751"/>
    <x v="366"/>
    <n v="8"/>
    <d v="2025-11-14T00:00:00"/>
    <x v="37"/>
    <n v="-9"/>
    <n v="442900"/>
    <n v="442900"/>
    <x v="230"/>
    <x v="0"/>
    <n v="0"/>
    <n v="0"/>
    <n v="0"/>
    <x v="0"/>
    <x v="3"/>
    <x v="2"/>
    <n v="0"/>
    <n v="0"/>
    <n v="0"/>
    <n v="0"/>
    <n v="30"/>
    <x v="0"/>
    <x v="0"/>
    <m/>
  </r>
  <r>
    <x v="34"/>
    <n v="751"/>
    <x v="367"/>
    <n v="8"/>
    <d v="2025-11-14T00:00:00"/>
    <x v="37"/>
    <n v="-9"/>
    <n v="156950"/>
    <n v="156950"/>
    <x v="231"/>
    <x v="0"/>
    <n v="0"/>
    <n v="0"/>
    <n v="0"/>
    <x v="0"/>
    <x v="3"/>
    <x v="2"/>
    <n v="0"/>
    <n v="0"/>
    <n v="0"/>
    <n v="0"/>
    <n v="30"/>
    <x v="0"/>
    <x v="0"/>
    <m/>
  </r>
  <r>
    <x v="34"/>
    <n v="751"/>
    <x v="368"/>
    <n v="8"/>
    <d v="2025-11-14T00:00:00"/>
    <x v="37"/>
    <n v="-9"/>
    <n v="477300"/>
    <n v="477300"/>
    <x v="232"/>
    <x v="0"/>
    <n v="0"/>
    <n v="0"/>
    <n v="0"/>
    <x v="0"/>
    <x v="3"/>
    <x v="2"/>
    <n v="0"/>
    <n v="0"/>
    <n v="0"/>
    <n v="0"/>
    <n v="30"/>
    <x v="0"/>
    <x v="0"/>
    <m/>
  </r>
  <r>
    <x v="34"/>
    <n v="751"/>
    <x v="369"/>
    <n v="8"/>
    <d v="2025-11-14T00:00:00"/>
    <x v="37"/>
    <n v="-9"/>
    <n v="907300"/>
    <n v="907300"/>
    <x v="233"/>
    <x v="0"/>
    <n v="0"/>
    <n v="0"/>
    <n v="0"/>
    <x v="0"/>
    <x v="3"/>
    <x v="2"/>
    <n v="0"/>
    <n v="0"/>
    <n v="0"/>
    <n v="0"/>
    <n v="30"/>
    <x v="0"/>
    <x v="0"/>
    <m/>
  </r>
  <r>
    <x v="34"/>
    <n v="751"/>
    <x v="370"/>
    <n v="8"/>
    <d v="2025-12-04T00:00:00"/>
    <x v="10"/>
    <n v="-29"/>
    <n v="518700"/>
    <n v="518700"/>
    <x v="234"/>
    <x v="0"/>
    <n v="0"/>
    <n v="0"/>
    <n v="0"/>
    <x v="0"/>
    <x v="3"/>
    <x v="2"/>
    <n v="0"/>
    <n v="0"/>
    <n v="0"/>
    <n v="0"/>
    <n v="30"/>
    <x v="0"/>
    <x v="0"/>
    <m/>
  </r>
  <r>
    <x v="35"/>
    <n v="751"/>
    <x v="371"/>
    <n v="8"/>
    <d v="2025-10-06T00:00:00"/>
    <x v="64"/>
    <n v="59"/>
    <n v="573500"/>
    <n v="92050"/>
    <x v="0"/>
    <x v="0"/>
    <n v="0"/>
    <n v="0"/>
    <n v="0"/>
    <x v="12"/>
    <x v="134"/>
    <x v="2"/>
    <n v="92050"/>
    <n v="59"/>
    <n v="0"/>
    <n v="0"/>
    <n v="1"/>
    <x v="0"/>
    <x v="0"/>
    <m/>
  </r>
  <r>
    <x v="35"/>
    <n v="751"/>
    <x v="372"/>
    <n v="8"/>
    <d v="2025-10-20T00:00:00"/>
    <x v="65"/>
    <n v="45"/>
    <n v="766900"/>
    <n v="766900"/>
    <x v="0"/>
    <x v="0"/>
    <n v="0"/>
    <n v="0"/>
    <n v="0"/>
    <x v="13"/>
    <x v="135"/>
    <x v="2"/>
    <n v="766900"/>
    <n v="45"/>
    <n v="0"/>
    <n v="0"/>
    <n v="1"/>
    <x v="0"/>
    <x v="0"/>
    <m/>
  </r>
  <r>
    <x v="35"/>
    <n v="751"/>
    <x v="373"/>
    <n v="8"/>
    <d v="2025-10-31T00:00:00"/>
    <x v="66"/>
    <n v="34"/>
    <n v="580400"/>
    <n v="580400"/>
    <x v="0"/>
    <x v="0"/>
    <n v="0"/>
    <n v="0"/>
    <n v="0"/>
    <x v="14"/>
    <x v="136"/>
    <x v="2"/>
    <n v="580400"/>
    <n v="34"/>
    <n v="0"/>
    <n v="0"/>
    <n v="1"/>
    <x v="0"/>
    <x v="0"/>
    <m/>
  </r>
  <r>
    <x v="35"/>
    <n v="751"/>
    <x v="374"/>
    <n v="8"/>
    <d v="2025-11-11T00:00:00"/>
    <x v="50"/>
    <n v="23"/>
    <n v="573100"/>
    <n v="573100"/>
    <x v="0"/>
    <x v="0"/>
    <n v="0"/>
    <n v="0"/>
    <n v="573100"/>
    <x v="0"/>
    <x v="137"/>
    <x v="72"/>
    <n v="573100"/>
    <n v="23"/>
    <n v="0"/>
    <n v="0"/>
    <n v="1"/>
    <x v="0"/>
    <x v="0"/>
    <m/>
  </r>
  <r>
    <x v="35"/>
    <n v="751"/>
    <x v="375"/>
    <n v="8"/>
    <d v="2025-11-25T00:00:00"/>
    <x v="25"/>
    <n v="9"/>
    <n v="641800"/>
    <n v="641800"/>
    <x v="0"/>
    <x v="0"/>
    <n v="641800"/>
    <n v="0"/>
    <n v="0"/>
    <x v="0"/>
    <x v="138"/>
    <x v="73"/>
    <n v="641800"/>
    <n v="9"/>
    <n v="0"/>
    <n v="0"/>
    <n v="1"/>
    <x v="0"/>
    <x v="0"/>
    <m/>
  </r>
  <r>
    <x v="36"/>
    <n v="151"/>
    <x v="376"/>
    <n v="1"/>
    <d v="2025-08-26T00:00:00"/>
    <x v="67"/>
    <n v="71"/>
    <n v="101500"/>
    <n v="101500"/>
    <x v="0"/>
    <x v="0"/>
    <n v="0"/>
    <n v="0"/>
    <n v="0"/>
    <x v="15"/>
    <x v="139"/>
    <x v="2"/>
    <n v="101500"/>
    <n v="71"/>
    <n v="0"/>
    <n v="0"/>
    <n v="30"/>
    <x v="1"/>
    <x v="2"/>
    <m/>
  </r>
  <r>
    <x v="36"/>
    <n v="151"/>
    <x v="377"/>
    <n v="1"/>
    <d v="2025-09-03T00:00:00"/>
    <x v="68"/>
    <n v="63"/>
    <n v="131500"/>
    <n v="131500"/>
    <x v="0"/>
    <x v="0"/>
    <n v="0"/>
    <n v="0"/>
    <n v="0"/>
    <x v="16"/>
    <x v="140"/>
    <x v="2"/>
    <n v="131500"/>
    <n v="63"/>
    <n v="0"/>
    <n v="0"/>
    <n v="30"/>
    <x v="1"/>
    <x v="2"/>
    <m/>
  </r>
  <r>
    <x v="36"/>
    <n v="151"/>
    <x v="378"/>
    <n v="1"/>
    <d v="2025-09-08T00:00:00"/>
    <x v="69"/>
    <n v="58"/>
    <n v="405700"/>
    <n v="405700"/>
    <x v="0"/>
    <x v="0"/>
    <n v="0"/>
    <n v="0"/>
    <n v="0"/>
    <x v="17"/>
    <x v="141"/>
    <x v="2"/>
    <n v="405700"/>
    <n v="58"/>
    <n v="0"/>
    <n v="0"/>
    <n v="30"/>
    <x v="1"/>
    <x v="2"/>
    <m/>
  </r>
  <r>
    <x v="37"/>
    <n v="751"/>
    <x v="379"/>
    <n v="4"/>
    <d v="2025-04-08T00:00:00"/>
    <x v="70"/>
    <n v="233"/>
    <n v="4223800"/>
    <n v="695800"/>
    <x v="0"/>
    <x v="0"/>
    <n v="0"/>
    <n v="0"/>
    <n v="0"/>
    <x v="18"/>
    <x v="142"/>
    <x v="2"/>
    <n v="695800"/>
    <n v="233"/>
    <n v="695800"/>
    <n v="233"/>
    <n v="8"/>
    <x v="0"/>
    <x v="1"/>
    <m/>
  </r>
  <r>
    <x v="37"/>
    <n v="751"/>
    <x v="380"/>
    <n v="4"/>
    <d v="2025-04-14T00:00:00"/>
    <x v="71"/>
    <n v="227"/>
    <n v="4355400"/>
    <n v="4355400"/>
    <x v="0"/>
    <x v="0"/>
    <n v="0"/>
    <n v="0"/>
    <n v="0"/>
    <x v="19"/>
    <x v="143"/>
    <x v="2"/>
    <n v="4355400"/>
    <n v="227"/>
    <n v="4355400"/>
    <n v="227"/>
    <n v="8"/>
    <x v="0"/>
    <x v="1"/>
    <m/>
  </r>
  <r>
    <x v="38"/>
    <n v="751"/>
    <x v="381"/>
    <n v="8"/>
    <d v="2025-11-06T00:00:00"/>
    <x v="21"/>
    <n v="14"/>
    <n v="1555150"/>
    <n v="1315430"/>
    <x v="0"/>
    <x v="0"/>
    <n v="1315430"/>
    <n v="0"/>
    <n v="0"/>
    <x v="0"/>
    <x v="144"/>
    <x v="74"/>
    <n v="1315430"/>
    <n v="14"/>
    <n v="0"/>
    <n v="0"/>
    <n v="15"/>
    <x v="0"/>
    <x v="0"/>
    <m/>
  </r>
  <r>
    <x v="38"/>
    <n v="751"/>
    <x v="382"/>
    <n v="8"/>
    <d v="2025-11-07T00:00:00"/>
    <x v="22"/>
    <n v="13"/>
    <n v="249600"/>
    <n v="249600"/>
    <x v="0"/>
    <x v="0"/>
    <n v="249600"/>
    <n v="0"/>
    <n v="0"/>
    <x v="0"/>
    <x v="145"/>
    <x v="75"/>
    <n v="249600"/>
    <n v="13"/>
    <n v="0"/>
    <n v="0"/>
    <n v="15"/>
    <x v="0"/>
    <x v="0"/>
    <m/>
  </r>
  <r>
    <x v="39"/>
    <n v="751"/>
    <x v="383"/>
    <n v="0"/>
    <d v="2025-08-01T00:00:00"/>
    <x v="72"/>
    <n v="96"/>
    <n v="352200"/>
    <n v="352200"/>
    <x v="0"/>
    <x v="0"/>
    <n v="0"/>
    <n v="0"/>
    <n v="0"/>
    <x v="20"/>
    <x v="146"/>
    <x v="2"/>
    <n v="352200"/>
    <n v="96"/>
    <n v="0"/>
    <n v="0"/>
    <n v="30"/>
    <x v="0"/>
    <x v="0"/>
    <m/>
  </r>
  <r>
    <x v="39"/>
    <n v="751"/>
    <x v="384"/>
    <n v="0"/>
    <d v="2025-10-22T00:00:00"/>
    <x v="21"/>
    <n v="14"/>
    <n v="494100"/>
    <n v="494100"/>
    <x v="0"/>
    <x v="0"/>
    <n v="494100"/>
    <n v="0"/>
    <n v="0"/>
    <x v="0"/>
    <x v="147"/>
    <x v="76"/>
    <n v="494100"/>
    <n v="14"/>
    <n v="0"/>
    <n v="0"/>
    <n v="30"/>
    <x v="0"/>
    <x v="0"/>
    <m/>
  </r>
  <r>
    <x v="39"/>
    <n v="751"/>
    <x v="385"/>
    <n v="0"/>
    <d v="2025-11-11T00:00:00"/>
    <x v="34"/>
    <n v="-6"/>
    <n v="463000"/>
    <n v="463000"/>
    <x v="235"/>
    <x v="0"/>
    <n v="0"/>
    <n v="0"/>
    <n v="0"/>
    <x v="0"/>
    <x v="3"/>
    <x v="2"/>
    <n v="0"/>
    <n v="0"/>
    <n v="0"/>
    <n v="0"/>
    <n v="30"/>
    <x v="0"/>
    <x v="0"/>
    <m/>
  </r>
  <r>
    <x v="39"/>
    <n v="751"/>
    <x v="386"/>
    <n v="0"/>
    <d v="2025-11-26T00:00:00"/>
    <x v="7"/>
    <n v="-21"/>
    <n v="493400"/>
    <n v="493400"/>
    <x v="236"/>
    <x v="0"/>
    <n v="0"/>
    <n v="0"/>
    <n v="0"/>
    <x v="0"/>
    <x v="3"/>
    <x v="2"/>
    <n v="0"/>
    <n v="0"/>
    <n v="0"/>
    <n v="0"/>
    <n v="30"/>
    <x v="0"/>
    <x v="0"/>
    <m/>
  </r>
  <r>
    <x v="40"/>
    <n v="151"/>
    <x v="387"/>
    <n v="11"/>
    <d v="2025-11-27T00:00:00"/>
    <x v="30"/>
    <n v="0"/>
    <n v="946800"/>
    <n v="946800"/>
    <x v="237"/>
    <x v="0"/>
    <n v="0"/>
    <n v="0"/>
    <n v="0"/>
    <x v="0"/>
    <x v="3"/>
    <x v="2"/>
    <n v="0"/>
    <n v="0"/>
    <n v="0"/>
    <n v="0"/>
    <n v="8"/>
    <x v="1"/>
    <x v="5"/>
    <m/>
  </r>
  <r>
    <x v="40"/>
    <n v="151"/>
    <x v="388"/>
    <n v="11"/>
    <d v="2025-12-04T00:00:00"/>
    <x v="35"/>
    <n v="-7"/>
    <n v="838900"/>
    <n v="838900"/>
    <x v="238"/>
    <x v="0"/>
    <n v="0"/>
    <n v="0"/>
    <n v="0"/>
    <x v="0"/>
    <x v="3"/>
    <x v="2"/>
    <n v="0"/>
    <n v="0"/>
    <n v="0"/>
    <n v="0"/>
    <n v="8"/>
    <x v="1"/>
    <x v="5"/>
    <m/>
  </r>
  <r>
    <x v="41"/>
    <n v="151"/>
    <x v="389"/>
    <n v="1"/>
    <d v="2025-11-01T00:00:00"/>
    <x v="28"/>
    <n v="4"/>
    <n v="24030"/>
    <n v="24030"/>
    <x v="0"/>
    <x v="52"/>
    <n v="0"/>
    <n v="0"/>
    <n v="0"/>
    <x v="0"/>
    <x v="148"/>
    <x v="2"/>
    <n v="0"/>
    <n v="0"/>
    <n v="0"/>
    <n v="0"/>
    <n v="30"/>
    <x v="1"/>
    <x v="2"/>
    <m/>
  </r>
  <r>
    <x v="41"/>
    <n v="151"/>
    <x v="390"/>
    <n v="1"/>
    <d v="2025-11-01T00:00:00"/>
    <x v="28"/>
    <n v="4"/>
    <n v="240"/>
    <n v="240"/>
    <x v="0"/>
    <x v="53"/>
    <n v="0"/>
    <n v="0"/>
    <n v="0"/>
    <x v="0"/>
    <x v="149"/>
    <x v="2"/>
    <n v="0"/>
    <n v="0"/>
    <n v="0"/>
    <n v="0"/>
    <n v="30"/>
    <x v="1"/>
    <x v="2"/>
    <m/>
  </r>
  <r>
    <x v="41"/>
    <n v="151"/>
    <x v="391"/>
    <n v="1"/>
    <d v="2025-11-01T00:00:00"/>
    <x v="28"/>
    <n v="4"/>
    <n v="2910"/>
    <n v="2910"/>
    <x v="0"/>
    <x v="54"/>
    <n v="0"/>
    <n v="0"/>
    <n v="0"/>
    <x v="0"/>
    <x v="150"/>
    <x v="2"/>
    <n v="0"/>
    <n v="0"/>
    <n v="0"/>
    <n v="0"/>
    <n v="30"/>
    <x v="1"/>
    <x v="2"/>
    <m/>
  </r>
  <r>
    <x v="41"/>
    <n v="151"/>
    <x v="392"/>
    <n v="1"/>
    <d v="2025-11-01T00:00:00"/>
    <x v="28"/>
    <n v="4"/>
    <n v="2270"/>
    <n v="2270"/>
    <x v="0"/>
    <x v="55"/>
    <n v="0"/>
    <n v="0"/>
    <n v="0"/>
    <x v="0"/>
    <x v="151"/>
    <x v="2"/>
    <n v="0"/>
    <n v="0"/>
    <n v="0"/>
    <n v="0"/>
    <n v="30"/>
    <x v="1"/>
    <x v="2"/>
    <m/>
  </r>
  <r>
    <x v="41"/>
    <n v="151"/>
    <x v="393"/>
    <n v="1"/>
    <d v="2025-11-01T00:00:00"/>
    <x v="28"/>
    <n v="4"/>
    <n v="12310"/>
    <n v="12310"/>
    <x v="0"/>
    <x v="56"/>
    <n v="0"/>
    <n v="0"/>
    <n v="0"/>
    <x v="0"/>
    <x v="152"/>
    <x v="2"/>
    <n v="0"/>
    <n v="0"/>
    <n v="0"/>
    <n v="0"/>
    <n v="30"/>
    <x v="1"/>
    <x v="2"/>
    <m/>
  </r>
  <r>
    <x v="41"/>
    <n v="751"/>
    <x v="394"/>
    <n v="1"/>
    <d v="2025-11-01T00:00:00"/>
    <x v="28"/>
    <n v="4"/>
    <n v="119140"/>
    <n v="119140"/>
    <x v="0"/>
    <x v="57"/>
    <n v="0"/>
    <n v="0"/>
    <n v="0"/>
    <x v="0"/>
    <x v="153"/>
    <x v="2"/>
    <n v="0"/>
    <n v="0"/>
    <n v="0"/>
    <n v="0"/>
    <n v="30"/>
    <x v="0"/>
    <x v="2"/>
    <m/>
  </r>
  <r>
    <x v="41"/>
    <n v="751"/>
    <x v="395"/>
    <n v="1"/>
    <d v="2025-11-04T00:00:00"/>
    <x v="29"/>
    <n v="1"/>
    <n v="39860"/>
    <n v="39860"/>
    <x v="0"/>
    <x v="58"/>
    <n v="0"/>
    <n v="0"/>
    <n v="0"/>
    <x v="0"/>
    <x v="154"/>
    <x v="2"/>
    <n v="0"/>
    <n v="0"/>
    <n v="0"/>
    <n v="0"/>
    <n v="30"/>
    <x v="0"/>
    <x v="2"/>
    <m/>
  </r>
  <r>
    <x v="41"/>
    <n v="751"/>
    <x v="396"/>
    <n v="1"/>
    <d v="2025-11-05T00:00:00"/>
    <x v="30"/>
    <n v="0"/>
    <n v="34340"/>
    <n v="34340"/>
    <x v="239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397"/>
    <n v="1"/>
    <d v="2025-11-05T00:00:00"/>
    <x v="30"/>
    <n v="0"/>
    <n v="20770"/>
    <n v="20770"/>
    <x v="240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398"/>
    <n v="1"/>
    <d v="2025-11-06T00:00:00"/>
    <x v="31"/>
    <n v="-1"/>
    <n v="14680"/>
    <n v="14680"/>
    <x v="241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399"/>
    <n v="1"/>
    <d v="2025-11-06T00:00:00"/>
    <x v="31"/>
    <n v="-1"/>
    <n v="26220"/>
    <n v="26220"/>
    <x v="242"/>
    <x v="0"/>
    <n v="0"/>
    <n v="0"/>
    <n v="0"/>
    <x v="0"/>
    <x v="3"/>
    <x v="2"/>
    <n v="0"/>
    <n v="0"/>
    <n v="0"/>
    <n v="0"/>
    <n v="30"/>
    <x v="0"/>
    <x v="2"/>
    <m/>
  </r>
  <r>
    <x v="41"/>
    <n v="751"/>
    <x v="400"/>
    <n v="1"/>
    <d v="2025-11-07T00:00:00"/>
    <x v="32"/>
    <n v="-2"/>
    <n v="27970"/>
    <n v="27970"/>
    <x v="243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01"/>
    <n v="1"/>
    <d v="2025-11-07T00:00:00"/>
    <x v="32"/>
    <n v="-2"/>
    <n v="14838"/>
    <n v="14838"/>
    <x v="244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02"/>
    <n v="1"/>
    <d v="2025-11-08T00:00:00"/>
    <x v="33"/>
    <n v="-3"/>
    <n v="2560"/>
    <n v="2560"/>
    <x v="245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03"/>
    <n v="1"/>
    <d v="2025-11-08T00:00:00"/>
    <x v="33"/>
    <n v="-3"/>
    <n v="8090"/>
    <n v="8090"/>
    <x v="246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04"/>
    <n v="1"/>
    <d v="2025-11-08T00:00:00"/>
    <x v="33"/>
    <n v="-3"/>
    <n v="20070"/>
    <n v="20070"/>
    <x v="247"/>
    <x v="0"/>
    <n v="0"/>
    <n v="0"/>
    <n v="0"/>
    <x v="0"/>
    <x v="3"/>
    <x v="2"/>
    <n v="0"/>
    <n v="0"/>
    <n v="0"/>
    <n v="0"/>
    <n v="30"/>
    <x v="0"/>
    <x v="2"/>
    <m/>
  </r>
  <r>
    <x v="41"/>
    <n v="751"/>
    <x v="405"/>
    <n v="1"/>
    <d v="2025-11-10T00:00:00"/>
    <x v="3"/>
    <n v="-5"/>
    <n v="37420"/>
    <n v="37420"/>
    <x v="248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06"/>
    <n v="1"/>
    <d v="2025-11-10T00:00:00"/>
    <x v="3"/>
    <n v="-5"/>
    <n v="24907.599999999999"/>
    <n v="24907.599999999999"/>
    <x v="249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07"/>
    <n v="1"/>
    <d v="2025-11-11T00:00:00"/>
    <x v="34"/>
    <n v="-6"/>
    <n v="25300"/>
    <n v="25300"/>
    <x v="250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08"/>
    <n v="1"/>
    <d v="2025-11-11T00:00:00"/>
    <x v="34"/>
    <n v="-6"/>
    <n v="43080"/>
    <n v="43080"/>
    <x v="251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09"/>
    <n v="1"/>
    <d v="2025-11-12T00:00:00"/>
    <x v="35"/>
    <n v="-7"/>
    <n v="7120"/>
    <n v="7120"/>
    <x v="252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10"/>
    <n v="1"/>
    <d v="2025-11-12T00:00:00"/>
    <x v="35"/>
    <n v="-7"/>
    <n v="58520"/>
    <n v="58520"/>
    <x v="253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11"/>
    <n v="1"/>
    <d v="2025-11-13T00:00:00"/>
    <x v="36"/>
    <n v="-8"/>
    <n v="3240"/>
    <n v="3240"/>
    <x v="254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12"/>
    <n v="1"/>
    <d v="2025-11-13T00:00:00"/>
    <x v="36"/>
    <n v="-8"/>
    <n v="22390"/>
    <n v="22390"/>
    <x v="255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13"/>
    <n v="1"/>
    <d v="2025-11-15T00:00:00"/>
    <x v="38"/>
    <n v="-10"/>
    <n v="42940"/>
    <n v="42940"/>
    <x v="256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14"/>
    <n v="1"/>
    <d v="2025-11-15T00:00:00"/>
    <x v="38"/>
    <n v="-10"/>
    <n v="39030"/>
    <n v="39030"/>
    <x v="257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15"/>
    <n v="1"/>
    <d v="2025-11-15T00:00:00"/>
    <x v="38"/>
    <n v="-10"/>
    <n v="5440"/>
    <n v="5440"/>
    <x v="258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16"/>
    <n v="1"/>
    <d v="2025-11-15T00:00:00"/>
    <x v="38"/>
    <n v="-10"/>
    <n v="8710"/>
    <n v="8710"/>
    <x v="259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17"/>
    <n v="1"/>
    <d v="2025-11-18T00:00:00"/>
    <x v="4"/>
    <n v="-13"/>
    <n v="26300"/>
    <n v="26300"/>
    <x v="260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18"/>
    <n v="1"/>
    <d v="2025-11-18T00:00:00"/>
    <x v="4"/>
    <n v="-13"/>
    <n v="42240"/>
    <n v="42240"/>
    <x v="261"/>
    <x v="0"/>
    <n v="0"/>
    <n v="0"/>
    <n v="0"/>
    <x v="0"/>
    <x v="3"/>
    <x v="2"/>
    <n v="0"/>
    <n v="0"/>
    <n v="0"/>
    <n v="0"/>
    <n v="30"/>
    <x v="0"/>
    <x v="2"/>
    <m/>
  </r>
  <r>
    <x v="41"/>
    <n v="751"/>
    <x v="419"/>
    <n v="1"/>
    <d v="2025-11-18T00:00:00"/>
    <x v="4"/>
    <n v="-13"/>
    <n v="47350"/>
    <n v="47350"/>
    <x v="262"/>
    <x v="0"/>
    <n v="0"/>
    <n v="0"/>
    <n v="0"/>
    <x v="0"/>
    <x v="3"/>
    <x v="2"/>
    <n v="0"/>
    <n v="0"/>
    <n v="0"/>
    <n v="0"/>
    <n v="30"/>
    <x v="0"/>
    <x v="2"/>
    <m/>
  </r>
  <r>
    <x v="41"/>
    <n v="751"/>
    <x v="420"/>
    <n v="1"/>
    <d v="2025-11-19T00:00:00"/>
    <x v="39"/>
    <n v="-14"/>
    <n v="28120"/>
    <n v="28120"/>
    <x v="263"/>
    <x v="0"/>
    <n v="0"/>
    <n v="0"/>
    <n v="0"/>
    <x v="0"/>
    <x v="3"/>
    <x v="2"/>
    <n v="0"/>
    <n v="0"/>
    <n v="0"/>
    <n v="0"/>
    <n v="30"/>
    <x v="0"/>
    <x v="2"/>
    <m/>
  </r>
  <r>
    <x v="41"/>
    <n v="751"/>
    <x v="421"/>
    <n v="1"/>
    <d v="2025-11-20T00:00:00"/>
    <x v="40"/>
    <n v="-15"/>
    <n v="28020"/>
    <n v="28020"/>
    <x v="264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22"/>
    <n v="1"/>
    <d v="2025-11-20T00:00:00"/>
    <x v="40"/>
    <n v="-15"/>
    <n v="868930"/>
    <n v="868930"/>
    <x v="265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23"/>
    <n v="1"/>
    <d v="2025-11-20T00:00:00"/>
    <x v="40"/>
    <n v="-15"/>
    <n v="30310"/>
    <n v="30310"/>
    <x v="266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24"/>
    <n v="1"/>
    <d v="2025-11-21T00:00:00"/>
    <x v="6"/>
    <n v="-16"/>
    <n v="1140"/>
    <n v="1140"/>
    <x v="267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25"/>
    <n v="1"/>
    <d v="2025-11-21T00:00:00"/>
    <x v="6"/>
    <n v="-16"/>
    <n v="6465.6"/>
    <n v="6465.6"/>
    <x v="268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26"/>
    <n v="1"/>
    <d v="2025-11-22T00:00:00"/>
    <x v="41"/>
    <n v="-17"/>
    <n v="21730"/>
    <n v="21730"/>
    <x v="269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27"/>
    <n v="1"/>
    <d v="2025-11-22T00:00:00"/>
    <x v="41"/>
    <n v="-17"/>
    <n v="69390"/>
    <n v="69390"/>
    <x v="270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28"/>
    <n v="1"/>
    <d v="2025-11-23T00:00:00"/>
    <x v="73"/>
    <n v="-18"/>
    <n v="18330"/>
    <n v="18330"/>
    <x v="271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29"/>
    <n v="1"/>
    <d v="2025-11-24T00:00:00"/>
    <x v="42"/>
    <n v="-19"/>
    <n v="2900"/>
    <n v="725"/>
    <x v="272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30"/>
    <n v="1"/>
    <d v="2025-11-24T00:00:00"/>
    <x v="42"/>
    <n v="-19"/>
    <n v="18340"/>
    <n v="18340"/>
    <x v="273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31"/>
    <n v="1"/>
    <d v="2025-11-25T00:00:00"/>
    <x v="43"/>
    <n v="-20"/>
    <n v="26200"/>
    <n v="6550"/>
    <x v="274"/>
    <x v="0"/>
    <n v="0"/>
    <n v="0"/>
    <n v="0"/>
    <x v="0"/>
    <x v="3"/>
    <x v="2"/>
    <n v="0"/>
    <n v="0"/>
    <n v="0"/>
    <n v="0"/>
    <n v="30"/>
    <x v="0"/>
    <x v="2"/>
    <m/>
  </r>
  <r>
    <x v="41"/>
    <n v="751"/>
    <x v="432"/>
    <n v="1"/>
    <d v="2025-11-26T00:00:00"/>
    <x v="7"/>
    <n v="-21"/>
    <n v="32000"/>
    <n v="32000"/>
    <x v="275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33"/>
    <n v="1"/>
    <d v="2025-11-26T00:00:00"/>
    <x v="7"/>
    <n v="-21"/>
    <n v="19155.5"/>
    <n v="19155.5"/>
    <x v="276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34"/>
    <n v="1"/>
    <d v="2025-11-26T00:00:00"/>
    <x v="7"/>
    <n v="-21"/>
    <n v="22760"/>
    <n v="22760"/>
    <x v="277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35"/>
    <n v="1"/>
    <d v="2025-11-27T00:00:00"/>
    <x v="44"/>
    <n v="-22"/>
    <n v="34560"/>
    <n v="34560"/>
    <x v="278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36"/>
    <n v="1"/>
    <d v="2025-11-27T00:00:00"/>
    <x v="44"/>
    <n v="-22"/>
    <n v="36220"/>
    <n v="36220"/>
    <x v="279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37"/>
    <n v="1"/>
    <d v="2025-12-01T00:00:00"/>
    <x v="45"/>
    <n v="-26"/>
    <n v="29620"/>
    <n v="29620"/>
    <x v="280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38"/>
    <n v="1"/>
    <d v="2025-12-01T00:00:00"/>
    <x v="45"/>
    <n v="-26"/>
    <n v="3240"/>
    <n v="3240"/>
    <x v="254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39"/>
    <n v="1"/>
    <d v="2025-12-01T00:00:00"/>
    <x v="45"/>
    <n v="-26"/>
    <n v="1062.5"/>
    <n v="1062.5"/>
    <x v="281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40"/>
    <n v="1"/>
    <d v="2025-12-01T00:00:00"/>
    <x v="45"/>
    <n v="-26"/>
    <n v="19400"/>
    <n v="19400"/>
    <x v="282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41"/>
    <n v="1"/>
    <d v="2025-12-01T00:00:00"/>
    <x v="45"/>
    <n v="-26"/>
    <n v="81940"/>
    <n v="81940"/>
    <x v="283"/>
    <x v="0"/>
    <n v="0"/>
    <n v="0"/>
    <n v="0"/>
    <x v="0"/>
    <x v="3"/>
    <x v="2"/>
    <n v="0"/>
    <n v="0"/>
    <n v="0"/>
    <n v="0"/>
    <n v="30"/>
    <x v="0"/>
    <x v="2"/>
    <m/>
  </r>
  <r>
    <x v="41"/>
    <n v="751"/>
    <x v="442"/>
    <n v="1"/>
    <d v="2025-12-01T00:00:00"/>
    <x v="45"/>
    <n v="-26"/>
    <n v="33340"/>
    <n v="33340"/>
    <x v="284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43"/>
    <n v="1"/>
    <d v="2025-12-02T00:00:00"/>
    <x v="46"/>
    <n v="-27"/>
    <n v="1687.5"/>
    <n v="1687.5"/>
    <x v="285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44"/>
    <n v="1"/>
    <d v="2025-12-02T00:00:00"/>
    <x v="46"/>
    <n v="-27"/>
    <n v="12780"/>
    <n v="12780"/>
    <x v="286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45"/>
    <n v="1"/>
    <d v="2025-12-03T00:00:00"/>
    <x v="47"/>
    <n v="-28"/>
    <n v="21660"/>
    <n v="21660"/>
    <x v="287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46"/>
    <n v="1"/>
    <d v="2025-12-03T00:00:00"/>
    <x v="47"/>
    <n v="-28"/>
    <n v="39300"/>
    <n v="39300"/>
    <x v="288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47"/>
    <n v="1"/>
    <d v="2025-12-04T00:00:00"/>
    <x v="10"/>
    <n v="-29"/>
    <n v="15100"/>
    <n v="15100"/>
    <x v="289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48"/>
    <n v="1"/>
    <d v="2025-12-04T00:00:00"/>
    <x v="10"/>
    <n v="-29"/>
    <n v="290"/>
    <n v="290"/>
    <x v="290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49"/>
    <n v="1"/>
    <d v="2025-12-05T00:00:00"/>
    <x v="48"/>
    <n v="-30"/>
    <n v="11530"/>
    <n v="11530"/>
    <x v="291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50"/>
    <n v="1"/>
    <d v="2025-12-05T00:00:00"/>
    <x v="48"/>
    <n v="-30"/>
    <n v="39200"/>
    <n v="39200"/>
    <x v="292"/>
    <x v="0"/>
    <n v="0"/>
    <n v="0"/>
    <n v="0"/>
    <x v="0"/>
    <x v="3"/>
    <x v="2"/>
    <n v="0"/>
    <n v="0"/>
    <n v="0"/>
    <n v="0"/>
    <n v="30"/>
    <x v="0"/>
    <x v="2"/>
    <m/>
  </r>
  <r>
    <x v="42"/>
    <n v="751"/>
    <x v="451"/>
    <n v="8"/>
    <d v="2025-10-09T00:00:00"/>
    <x v="74"/>
    <n v="42"/>
    <n v="3612000"/>
    <n v="2291330"/>
    <x v="0"/>
    <x v="0"/>
    <n v="0"/>
    <n v="0"/>
    <n v="0"/>
    <x v="21"/>
    <x v="155"/>
    <x v="2"/>
    <n v="2291330"/>
    <n v="42"/>
    <n v="0"/>
    <n v="0"/>
    <n v="15"/>
    <x v="0"/>
    <x v="0"/>
    <m/>
  </r>
  <r>
    <x v="42"/>
    <n v="751"/>
    <x v="452"/>
    <n v="8"/>
    <d v="2025-10-29T00:00:00"/>
    <x v="16"/>
    <n v="22"/>
    <n v="7463600"/>
    <n v="7463600"/>
    <x v="0"/>
    <x v="0"/>
    <n v="0"/>
    <n v="7463600"/>
    <n v="0"/>
    <x v="0"/>
    <x v="156"/>
    <x v="77"/>
    <n v="7463600"/>
    <n v="22"/>
    <n v="0"/>
    <n v="0"/>
    <n v="15"/>
    <x v="0"/>
    <x v="0"/>
    <m/>
  </r>
  <r>
    <x v="42"/>
    <n v="751"/>
    <x v="453"/>
    <n v="8"/>
    <d v="2025-11-05T00:00:00"/>
    <x v="20"/>
    <n v="15"/>
    <n v="7575700"/>
    <n v="7575700"/>
    <x v="0"/>
    <x v="0"/>
    <n v="7575700"/>
    <n v="0"/>
    <n v="0"/>
    <x v="0"/>
    <x v="157"/>
    <x v="78"/>
    <n v="7575700"/>
    <n v="15"/>
    <n v="0"/>
    <n v="0"/>
    <n v="15"/>
    <x v="0"/>
    <x v="0"/>
    <m/>
  </r>
  <r>
    <x v="42"/>
    <n v="751"/>
    <x v="454"/>
    <n v="8"/>
    <d v="2025-11-13T00:00:00"/>
    <x v="75"/>
    <n v="7"/>
    <n v="9653150"/>
    <n v="9653150"/>
    <x v="0"/>
    <x v="59"/>
    <n v="0"/>
    <n v="0"/>
    <n v="0"/>
    <x v="0"/>
    <x v="158"/>
    <x v="2"/>
    <n v="0"/>
    <n v="0"/>
    <n v="0"/>
    <n v="0"/>
    <n v="15"/>
    <x v="0"/>
    <x v="0"/>
    <m/>
  </r>
  <r>
    <x v="42"/>
    <n v="751"/>
    <x v="455"/>
    <n v="8"/>
    <d v="2025-11-22T00:00:00"/>
    <x v="32"/>
    <n v="-2"/>
    <n v="6175550"/>
    <n v="6175550"/>
    <x v="293"/>
    <x v="0"/>
    <n v="0"/>
    <n v="0"/>
    <n v="0"/>
    <x v="0"/>
    <x v="3"/>
    <x v="2"/>
    <n v="0"/>
    <n v="0"/>
    <n v="0"/>
    <n v="0"/>
    <n v="15"/>
    <x v="0"/>
    <x v="0"/>
    <m/>
  </r>
  <r>
    <x v="42"/>
    <n v="751"/>
    <x v="456"/>
    <n v="8"/>
    <d v="2025-11-27T00:00:00"/>
    <x v="35"/>
    <n v="-7"/>
    <n v="6999100"/>
    <n v="6999100"/>
    <x v="294"/>
    <x v="0"/>
    <n v="0"/>
    <n v="0"/>
    <n v="0"/>
    <x v="0"/>
    <x v="3"/>
    <x v="2"/>
    <n v="0"/>
    <n v="0"/>
    <n v="0"/>
    <n v="0"/>
    <n v="15"/>
    <x v="0"/>
    <x v="0"/>
    <m/>
  </r>
  <r>
    <x v="42"/>
    <n v="751"/>
    <x v="457"/>
    <n v="8"/>
    <d v="2025-11-28T00:00:00"/>
    <x v="36"/>
    <n v="-8"/>
    <n v="2763650"/>
    <n v="2763650"/>
    <x v="295"/>
    <x v="0"/>
    <n v="0"/>
    <n v="0"/>
    <n v="0"/>
    <x v="0"/>
    <x v="3"/>
    <x v="2"/>
    <n v="0"/>
    <n v="0"/>
    <n v="0"/>
    <n v="0"/>
    <n v="15"/>
    <x v="0"/>
    <x v="0"/>
    <m/>
  </r>
  <r>
    <x v="42"/>
    <n v="751"/>
    <x v="458"/>
    <n v="8"/>
    <d v="2025-12-01T00:00:00"/>
    <x v="76"/>
    <n v="-11"/>
    <n v="976300"/>
    <n v="976300"/>
    <x v="296"/>
    <x v="0"/>
    <n v="0"/>
    <n v="0"/>
    <n v="0"/>
    <x v="0"/>
    <x v="3"/>
    <x v="2"/>
    <n v="0"/>
    <n v="0"/>
    <n v="0"/>
    <n v="0"/>
    <n v="15"/>
    <x v="0"/>
    <x v="0"/>
    <m/>
  </r>
  <r>
    <x v="42"/>
    <n v="751"/>
    <x v="459"/>
    <n v="8"/>
    <d v="2025-12-03T00:00:00"/>
    <x v="4"/>
    <n v="-13"/>
    <n v="10464700"/>
    <n v="10464700"/>
    <x v="297"/>
    <x v="0"/>
    <n v="0"/>
    <n v="0"/>
    <n v="0"/>
    <x v="0"/>
    <x v="3"/>
    <x v="2"/>
    <n v="0"/>
    <n v="0"/>
    <n v="0"/>
    <n v="0"/>
    <n v="15"/>
    <x v="0"/>
    <x v="0"/>
    <m/>
  </r>
  <r>
    <x v="42"/>
    <n v="751"/>
    <x v="460"/>
    <n v="8"/>
    <d v="2025-12-05T00:00:00"/>
    <x v="40"/>
    <n v="-15"/>
    <n v="429000"/>
    <n v="429000"/>
    <x v="298"/>
    <x v="0"/>
    <n v="0"/>
    <n v="0"/>
    <n v="0"/>
    <x v="0"/>
    <x v="3"/>
    <x v="2"/>
    <n v="0"/>
    <n v="0"/>
    <n v="0"/>
    <n v="0"/>
    <n v="15"/>
    <x v="0"/>
    <x v="0"/>
    <m/>
  </r>
  <r>
    <x v="43"/>
    <n v="751"/>
    <x v="461"/>
    <n v="4"/>
    <d v="2025-11-12T00:00:00"/>
    <x v="16"/>
    <n v="22"/>
    <n v="8300800"/>
    <n v="7078400"/>
    <x v="0"/>
    <x v="0"/>
    <n v="0"/>
    <n v="7078400"/>
    <n v="0"/>
    <x v="0"/>
    <x v="159"/>
    <x v="79"/>
    <n v="7078400"/>
    <n v="22"/>
    <n v="0"/>
    <n v="0"/>
    <n v="1"/>
    <x v="0"/>
    <x v="1"/>
    <m/>
  </r>
  <r>
    <x v="44"/>
    <n v="151"/>
    <x v="462"/>
    <n v="4"/>
    <d v="2025-11-05T00:00:00"/>
    <x v="20"/>
    <n v="15"/>
    <n v="305900"/>
    <n v="305900"/>
    <x v="0"/>
    <x v="0"/>
    <n v="305900"/>
    <n v="0"/>
    <n v="0"/>
    <x v="0"/>
    <x v="160"/>
    <x v="80"/>
    <n v="305900"/>
    <n v="15"/>
    <n v="0"/>
    <n v="0"/>
    <n v="15"/>
    <x v="1"/>
    <x v="1"/>
    <m/>
  </r>
  <r>
    <x v="44"/>
    <n v="151"/>
    <x v="463"/>
    <n v="4"/>
    <d v="2025-11-14T00:00:00"/>
    <x v="26"/>
    <n v="6"/>
    <n v="227700"/>
    <n v="227700"/>
    <x v="0"/>
    <x v="60"/>
    <n v="0"/>
    <n v="0"/>
    <n v="0"/>
    <x v="0"/>
    <x v="161"/>
    <x v="2"/>
    <n v="0"/>
    <n v="0"/>
    <n v="0"/>
    <n v="0"/>
    <n v="15"/>
    <x v="1"/>
    <x v="1"/>
    <m/>
  </r>
  <r>
    <x v="44"/>
    <n v="151"/>
    <x v="464"/>
    <n v="4"/>
    <d v="2025-12-03T00:00:00"/>
    <x v="4"/>
    <n v="-13"/>
    <n v="296700"/>
    <n v="296700"/>
    <x v="299"/>
    <x v="0"/>
    <n v="0"/>
    <n v="0"/>
    <n v="0"/>
    <x v="0"/>
    <x v="3"/>
    <x v="2"/>
    <n v="0"/>
    <n v="0"/>
    <n v="0"/>
    <n v="0"/>
    <n v="15"/>
    <x v="1"/>
    <x v="1"/>
    <m/>
  </r>
  <r>
    <x v="45"/>
    <n v="155"/>
    <x v="465"/>
    <n v="1"/>
    <d v="2025-10-10T00:00:00"/>
    <x v="77"/>
    <n v="55"/>
    <n v="54624"/>
    <n v="54624"/>
    <x v="0"/>
    <x v="0"/>
    <n v="0"/>
    <n v="0"/>
    <n v="0"/>
    <x v="22"/>
    <x v="162"/>
    <x v="2"/>
    <n v="54624"/>
    <n v="55"/>
    <n v="0"/>
    <n v="0"/>
    <n v="1"/>
    <x v="1"/>
    <x v="2"/>
    <m/>
  </r>
  <r>
    <x v="46"/>
    <n v="751"/>
    <x v="466"/>
    <n v="7"/>
    <d v="2025-11-27T00:00:00"/>
    <x v="30"/>
    <n v="0"/>
    <n v="714800"/>
    <n v="714800"/>
    <x v="300"/>
    <x v="0"/>
    <n v="0"/>
    <n v="0"/>
    <n v="0"/>
    <x v="0"/>
    <x v="3"/>
    <x v="2"/>
    <n v="0"/>
    <n v="0"/>
    <n v="0"/>
    <n v="0"/>
    <n v="8"/>
    <x v="0"/>
    <x v="6"/>
    <m/>
  </r>
  <r>
    <x v="47"/>
    <n v="751"/>
    <x v="467"/>
    <n v="7"/>
    <d v="2025-12-04T00:00:00"/>
    <x v="3"/>
    <n v="-5"/>
    <n v="1463812.96"/>
    <n v="1463812.96"/>
    <x v="301"/>
    <x v="0"/>
    <n v="0"/>
    <n v="0"/>
    <n v="0"/>
    <x v="0"/>
    <x v="3"/>
    <x v="2"/>
    <n v="0"/>
    <n v="0"/>
    <n v="0"/>
    <n v="0"/>
    <n v="6"/>
    <x v="0"/>
    <x v="2"/>
    <m/>
  </r>
  <r>
    <x v="48"/>
    <n v="751"/>
    <x v="468"/>
    <n v="7"/>
    <d v="2025-12-03T00:00:00"/>
    <x v="34"/>
    <n v="-6"/>
    <n v="1632300"/>
    <n v="1632300"/>
    <x v="302"/>
    <x v="0"/>
    <n v="0"/>
    <n v="0"/>
    <n v="0"/>
    <x v="0"/>
    <x v="3"/>
    <x v="2"/>
    <n v="0"/>
    <n v="0"/>
    <n v="0"/>
    <n v="0"/>
    <n v="8"/>
    <x v="0"/>
    <x v="0"/>
    <m/>
  </r>
  <r>
    <x v="49"/>
    <n v="751"/>
    <x v="469"/>
    <n v="8"/>
    <d v="2024-06-11T00:00:00"/>
    <x v="78"/>
    <n v="512"/>
    <n v="1092265"/>
    <n v="985155"/>
    <x v="0"/>
    <x v="0"/>
    <n v="0"/>
    <n v="0"/>
    <n v="0"/>
    <x v="23"/>
    <x v="163"/>
    <x v="2"/>
    <n v="985155"/>
    <n v="512"/>
    <n v="985155"/>
    <n v="512"/>
    <n v="30"/>
    <x v="0"/>
    <x v="0"/>
    <m/>
  </r>
  <r>
    <x v="49"/>
    <n v="751"/>
    <x v="470"/>
    <n v="8"/>
    <d v="2024-06-17T00:00:00"/>
    <x v="79"/>
    <n v="506"/>
    <n v="775025.07"/>
    <n v="775025.07"/>
    <x v="0"/>
    <x v="0"/>
    <n v="0"/>
    <n v="0"/>
    <n v="0"/>
    <x v="24"/>
    <x v="164"/>
    <x v="2"/>
    <n v="775025.07"/>
    <n v="506"/>
    <n v="775025.07"/>
    <n v="506"/>
    <n v="30"/>
    <x v="0"/>
    <x v="0"/>
    <m/>
  </r>
  <r>
    <x v="49"/>
    <n v="751"/>
    <x v="471"/>
    <n v="8"/>
    <d v="2024-06-17T00:00:00"/>
    <x v="79"/>
    <n v="506"/>
    <n v="244110"/>
    <n v="244110"/>
    <x v="0"/>
    <x v="0"/>
    <n v="0"/>
    <n v="0"/>
    <n v="0"/>
    <x v="25"/>
    <x v="165"/>
    <x v="2"/>
    <n v="244110"/>
    <n v="506"/>
    <n v="244110"/>
    <n v="506"/>
    <n v="30"/>
    <x v="0"/>
    <x v="0"/>
    <m/>
  </r>
  <r>
    <x v="49"/>
    <n v="751"/>
    <x v="472"/>
    <n v="8"/>
    <d v="2024-06-17T00:00:00"/>
    <x v="79"/>
    <n v="506"/>
    <n v="411600"/>
    <n v="411600"/>
    <x v="0"/>
    <x v="0"/>
    <n v="0"/>
    <n v="0"/>
    <n v="0"/>
    <x v="26"/>
    <x v="166"/>
    <x v="2"/>
    <n v="411600"/>
    <n v="506"/>
    <n v="411600"/>
    <n v="506"/>
    <n v="30"/>
    <x v="0"/>
    <x v="0"/>
    <m/>
  </r>
  <r>
    <x v="49"/>
    <n v="751"/>
    <x v="473"/>
    <n v="8"/>
    <d v="2024-06-17T00:00:00"/>
    <x v="79"/>
    <n v="506"/>
    <n v="227010"/>
    <n v="227010"/>
    <x v="0"/>
    <x v="0"/>
    <n v="0"/>
    <n v="0"/>
    <n v="0"/>
    <x v="27"/>
    <x v="167"/>
    <x v="2"/>
    <n v="227010"/>
    <n v="506"/>
    <n v="227010"/>
    <n v="506"/>
    <n v="30"/>
    <x v="0"/>
    <x v="0"/>
    <m/>
  </r>
  <r>
    <x v="49"/>
    <n v="751"/>
    <x v="474"/>
    <n v="8"/>
    <d v="2024-06-17T00:00:00"/>
    <x v="79"/>
    <n v="506"/>
    <n v="1036800"/>
    <n v="1036800"/>
    <x v="0"/>
    <x v="0"/>
    <n v="0"/>
    <n v="0"/>
    <n v="0"/>
    <x v="28"/>
    <x v="168"/>
    <x v="2"/>
    <n v="1036800"/>
    <n v="506"/>
    <n v="1036800"/>
    <n v="506"/>
    <n v="30"/>
    <x v="0"/>
    <x v="0"/>
    <m/>
  </r>
  <r>
    <x v="49"/>
    <n v="751"/>
    <x v="475"/>
    <n v="8"/>
    <d v="2024-06-17T00:00:00"/>
    <x v="79"/>
    <n v="506"/>
    <n v="990950"/>
    <n v="990950"/>
    <x v="0"/>
    <x v="0"/>
    <n v="0"/>
    <n v="0"/>
    <n v="0"/>
    <x v="29"/>
    <x v="169"/>
    <x v="2"/>
    <n v="990950"/>
    <n v="506"/>
    <n v="990950"/>
    <n v="506"/>
    <n v="30"/>
    <x v="0"/>
    <x v="0"/>
    <m/>
  </r>
  <r>
    <x v="49"/>
    <n v="751"/>
    <x v="476"/>
    <n v="8"/>
    <d v="2024-06-17T00:00:00"/>
    <x v="79"/>
    <n v="506"/>
    <n v="1162920"/>
    <n v="1162920"/>
    <x v="0"/>
    <x v="0"/>
    <n v="0"/>
    <n v="0"/>
    <n v="0"/>
    <x v="30"/>
    <x v="170"/>
    <x v="2"/>
    <n v="1162920"/>
    <n v="506"/>
    <n v="1162920"/>
    <n v="506"/>
    <n v="30"/>
    <x v="0"/>
    <x v="0"/>
    <m/>
  </r>
  <r>
    <x v="49"/>
    <n v="751"/>
    <x v="477"/>
    <n v="0"/>
    <d v="2024-06-17T00:00:00"/>
    <x v="79"/>
    <n v="506"/>
    <n v="288110"/>
    <n v="288110"/>
    <x v="0"/>
    <x v="0"/>
    <n v="0"/>
    <n v="0"/>
    <n v="0"/>
    <x v="31"/>
    <x v="171"/>
    <x v="2"/>
    <n v="288110"/>
    <n v="506"/>
    <n v="288110"/>
    <n v="506"/>
    <n v="30"/>
    <x v="0"/>
    <x v="0"/>
    <m/>
  </r>
  <r>
    <x v="49"/>
    <n v="751"/>
    <x v="478"/>
    <n v="8"/>
    <d v="2024-06-21T00:00:00"/>
    <x v="80"/>
    <n v="502"/>
    <n v="424255"/>
    <n v="424255"/>
    <x v="0"/>
    <x v="0"/>
    <n v="0"/>
    <n v="0"/>
    <n v="0"/>
    <x v="32"/>
    <x v="172"/>
    <x v="2"/>
    <n v="424255"/>
    <n v="502"/>
    <n v="424255"/>
    <n v="502"/>
    <n v="30"/>
    <x v="0"/>
    <x v="0"/>
    <m/>
  </r>
  <r>
    <x v="49"/>
    <n v="751"/>
    <x v="479"/>
    <n v="8"/>
    <d v="2024-06-24T00:00:00"/>
    <x v="81"/>
    <n v="528"/>
    <n v="458575"/>
    <n v="458575"/>
    <x v="0"/>
    <x v="0"/>
    <n v="0"/>
    <n v="0"/>
    <n v="0"/>
    <x v="33"/>
    <x v="173"/>
    <x v="2"/>
    <n v="458575"/>
    <n v="528"/>
    <n v="458575"/>
    <n v="528"/>
    <n v="1"/>
    <x v="0"/>
    <x v="0"/>
    <m/>
  </r>
  <r>
    <x v="49"/>
    <n v="751"/>
    <x v="480"/>
    <n v="8"/>
    <d v="2024-06-24T00:00:00"/>
    <x v="82"/>
    <n v="499"/>
    <n v="937335"/>
    <n v="937335"/>
    <x v="0"/>
    <x v="0"/>
    <n v="0"/>
    <n v="0"/>
    <n v="0"/>
    <x v="34"/>
    <x v="174"/>
    <x v="2"/>
    <n v="937335"/>
    <n v="499"/>
    <n v="937335"/>
    <n v="499"/>
    <n v="30"/>
    <x v="0"/>
    <x v="0"/>
    <m/>
  </r>
  <r>
    <x v="49"/>
    <n v="751"/>
    <x v="481"/>
    <n v="8"/>
    <d v="2024-06-24T00:00:00"/>
    <x v="82"/>
    <n v="499"/>
    <n v="369720"/>
    <n v="369720"/>
    <x v="0"/>
    <x v="0"/>
    <n v="0"/>
    <n v="0"/>
    <n v="0"/>
    <x v="35"/>
    <x v="175"/>
    <x v="2"/>
    <n v="369720"/>
    <n v="499"/>
    <n v="369720"/>
    <n v="499"/>
    <n v="30"/>
    <x v="0"/>
    <x v="0"/>
    <m/>
  </r>
  <r>
    <x v="49"/>
    <n v="751"/>
    <x v="482"/>
    <n v="8"/>
    <d v="2024-06-24T00:00:00"/>
    <x v="82"/>
    <n v="499"/>
    <n v="564390"/>
    <n v="564390"/>
    <x v="0"/>
    <x v="0"/>
    <n v="0"/>
    <n v="0"/>
    <n v="0"/>
    <x v="36"/>
    <x v="176"/>
    <x v="2"/>
    <n v="564390"/>
    <n v="499"/>
    <n v="564390"/>
    <n v="499"/>
    <n v="30"/>
    <x v="0"/>
    <x v="0"/>
    <m/>
  </r>
  <r>
    <x v="49"/>
    <n v="751"/>
    <x v="483"/>
    <n v="8"/>
    <d v="2024-06-24T00:00:00"/>
    <x v="82"/>
    <n v="499"/>
    <n v="359400"/>
    <n v="359400"/>
    <x v="0"/>
    <x v="0"/>
    <n v="0"/>
    <n v="0"/>
    <n v="0"/>
    <x v="37"/>
    <x v="177"/>
    <x v="2"/>
    <n v="359400"/>
    <n v="499"/>
    <n v="359400"/>
    <n v="499"/>
    <n v="30"/>
    <x v="0"/>
    <x v="0"/>
    <m/>
  </r>
  <r>
    <x v="49"/>
    <n v="751"/>
    <x v="484"/>
    <n v="0"/>
    <d v="2024-06-24T00:00:00"/>
    <x v="82"/>
    <n v="499"/>
    <n v="294570"/>
    <n v="294570"/>
    <x v="0"/>
    <x v="0"/>
    <n v="0"/>
    <n v="0"/>
    <n v="0"/>
    <x v="38"/>
    <x v="178"/>
    <x v="2"/>
    <n v="294570"/>
    <n v="499"/>
    <n v="294570"/>
    <n v="499"/>
    <n v="30"/>
    <x v="0"/>
    <x v="0"/>
    <m/>
  </r>
  <r>
    <x v="49"/>
    <n v="751"/>
    <x v="485"/>
    <n v="8"/>
    <d v="2024-06-24T00:00:00"/>
    <x v="82"/>
    <n v="499"/>
    <n v="241200"/>
    <n v="241200"/>
    <x v="0"/>
    <x v="0"/>
    <n v="0"/>
    <n v="0"/>
    <n v="0"/>
    <x v="39"/>
    <x v="179"/>
    <x v="2"/>
    <n v="241200"/>
    <n v="499"/>
    <n v="241200"/>
    <n v="499"/>
    <n v="30"/>
    <x v="0"/>
    <x v="0"/>
    <m/>
  </r>
  <r>
    <x v="49"/>
    <n v="751"/>
    <x v="486"/>
    <n v="8"/>
    <d v="2024-06-24T00:00:00"/>
    <x v="82"/>
    <n v="499"/>
    <n v="900160"/>
    <n v="900160"/>
    <x v="0"/>
    <x v="0"/>
    <n v="0"/>
    <n v="0"/>
    <n v="0"/>
    <x v="40"/>
    <x v="180"/>
    <x v="2"/>
    <n v="900160"/>
    <n v="499"/>
    <n v="900160"/>
    <n v="499"/>
    <n v="30"/>
    <x v="0"/>
    <x v="0"/>
    <m/>
  </r>
  <r>
    <x v="49"/>
    <n v="751"/>
    <x v="487"/>
    <n v="8"/>
    <d v="2024-06-24T00:00:00"/>
    <x v="82"/>
    <n v="499"/>
    <n v="916715"/>
    <n v="916715"/>
    <x v="0"/>
    <x v="0"/>
    <n v="0"/>
    <n v="0"/>
    <n v="0"/>
    <x v="41"/>
    <x v="181"/>
    <x v="2"/>
    <n v="916715"/>
    <n v="499"/>
    <n v="916715"/>
    <n v="499"/>
    <n v="30"/>
    <x v="0"/>
    <x v="0"/>
    <m/>
  </r>
  <r>
    <x v="49"/>
    <n v="751"/>
    <x v="488"/>
    <n v="8"/>
    <d v="2024-06-24T00:00:00"/>
    <x v="82"/>
    <n v="499"/>
    <n v="218570"/>
    <n v="218570"/>
    <x v="0"/>
    <x v="0"/>
    <n v="0"/>
    <n v="0"/>
    <n v="0"/>
    <x v="42"/>
    <x v="182"/>
    <x v="2"/>
    <n v="218570"/>
    <n v="499"/>
    <n v="218570"/>
    <n v="499"/>
    <n v="30"/>
    <x v="0"/>
    <x v="0"/>
    <m/>
  </r>
  <r>
    <x v="49"/>
    <n v="751"/>
    <x v="489"/>
    <n v="8"/>
    <d v="2024-06-27T00:00:00"/>
    <x v="83"/>
    <n v="496"/>
    <n v="140000.04"/>
    <n v="140000.04"/>
    <x v="0"/>
    <x v="0"/>
    <n v="0"/>
    <n v="0"/>
    <n v="0"/>
    <x v="43"/>
    <x v="183"/>
    <x v="2"/>
    <n v="140000.04"/>
    <n v="496"/>
    <n v="140000.04"/>
    <n v="496"/>
    <n v="30"/>
    <x v="0"/>
    <x v="0"/>
    <m/>
  </r>
  <r>
    <x v="49"/>
    <n v="751"/>
    <x v="490"/>
    <n v="8"/>
    <d v="2024-06-27T00:00:00"/>
    <x v="83"/>
    <n v="496"/>
    <n v="56000.02"/>
    <n v="56000.02"/>
    <x v="0"/>
    <x v="0"/>
    <n v="0"/>
    <n v="0"/>
    <n v="0"/>
    <x v="44"/>
    <x v="184"/>
    <x v="2"/>
    <n v="56000.02"/>
    <n v="496"/>
    <n v="56000.02"/>
    <n v="496"/>
    <n v="30"/>
    <x v="0"/>
    <x v="0"/>
    <m/>
  </r>
  <r>
    <x v="49"/>
    <n v="751"/>
    <x v="491"/>
    <n v="8"/>
    <d v="2024-06-27T00:00:00"/>
    <x v="83"/>
    <n v="496"/>
    <n v="98000.03"/>
    <n v="98000.03"/>
    <x v="0"/>
    <x v="0"/>
    <n v="0"/>
    <n v="0"/>
    <n v="0"/>
    <x v="45"/>
    <x v="185"/>
    <x v="2"/>
    <n v="98000.03"/>
    <n v="496"/>
    <n v="98000.03"/>
    <n v="496"/>
    <n v="30"/>
    <x v="0"/>
    <x v="0"/>
    <m/>
  </r>
  <r>
    <x v="49"/>
    <n v="751"/>
    <x v="492"/>
    <n v="8"/>
    <d v="2024-07-02T00:00:00"/>
    <x v="84"/>
    <n v="491"/>
    <n v="292695"/>
    <n v="292695"/>
    <x v="0"/>
    <x v="0"/>
    <n v="0"/>
    <n v="0"/>
    <n v="0"/>
    <x v="46"/>
    <x v="186"/>
    <x v="2"/>
    <n v="292695"/>
    <n v="491"/>
    <n v="292695"/>
    <n v="491"/>
    <n v="30"/>
    <x v="0"/>
    <x v="0"/>
    <m/>
  </r>
  <r>
    <x v="49"/>
    <n v="751"/>
    <x v="493"/>
    <n v="8"/>
    <d v="2024-07-02T00:00:00"/>
    <x v="84"/>
    <n v="491"/>
    <n v="873600"/>
    <n v="873600"/>
    <x v="0"/>
    <x v="0"/>
    <n v="0"/>
    <n v="0"/>
    <n v="0"/>
    <x v="47"/>
    <x v="187"/>
    <x v="2"/>
    <n v="873600"/>
    <n v="491"/>
    <n v="873600"/>
    <n v="491"/>
    <n v="30"/>
    <x v="0"/>
    <x v="0"/>
    <m/>
  </r>
  <r>
    <x v="49"/>
    <n v="751"/>
    <x v="494"/>
    <n v="0"/>
    <d v="2024-07-02T00:00:00"/>
    <x v="84"/>
    <n v="491"/>
    <n v="348340"/>
    <n v="348340"/>
    <x v="0"/>
    <x v="0"/>
    <n v="0"/>
    <n v="0"/>
    <n v="0"/>
    <x v="48"/>
    <x v="188"/>
    <x v="2"/>
    <n v="348340"/>
    <n v="491"/>
    <n v="348340"/>
    <n v="491"/>
    <n v="30"/>
    <x v="0"/>
    <x v="0"/>
    <m/>
  </r>
  <r>
    <x v="49"/>
    <n v="751"/>
    <x v="495"/>
    <n v="8"/>
    <d v="2024-07-02T00:00:00"/>
    <x v="84"/>
    <n v="491"/>
    <n v="650550"/>
    <n v="650550"/>
    <x v="0"/>
    <x v="0"/>
    <n v="0"/>
    <n v="0"/>
    <n v="0"/>
    <x v="49"/>
    <x v="189"/>
    <x v="2"/>
    <n v="650550"/>
    <n v="491"/>
    <n v="650550"/>
    <n v="491"/>
    <n v="30"/>
    <x v="0"/>
    <x v="0"/>
    <m/>
  </r>
  <r>
    <x v="49"/>
    <n v="751"/>
    <x v="496"/>
    <n v="8"/>
    <d v="2024-07-02T00:00:00"/>
    <x v="84"/>
    <n v="491"/>
    <n v="546900"/>
    <n v="546900"/>
    <x v="0"/>
    <x v="0"/>
    <n v="0"/>
    <n v="0"/>
    <n v="0"/>
    <x v="50"/>
    <x v="190"/>
    <x v="2"/>
    <n v="546900"/>
    <n v="491"/>
    <n v="546900"/>
    <n v="491"/>
    <n v="30"/>
    <x v="0"/>
    <x v="0"/>
    <m/>
  </r>
  <r>
    <x v="49"/>
    <n v="751"/>
    <x v="497"/>
    <n v="8"/>
    <d v="2024-07-02T00:00:00"/>
    <x v="84"/>
    <n v="491"/>
    <n v="397975"/>
    <n v="397975"/>
    <x v="0"/>
    <x v="0"/>
    <n v="0"/>
    <n v="0"/>
    <n v="0"/>
    <x v="51"/>
    <x v="191"/>
    <x v="2"/>
    <n v="397975"/>
    <n v="491"/>
    <n v="397975"/>
    <n v="491"/>
    <n v="30"/>
    <x v="0"/>
    <x v="0"/>
    <m/>
  </r>
  <r>
    <x v="49"/>
    <n v="751"/>
    <x v="498"/>
    <n v="8"/>
    <d v="2024-07-02T00:00:00"/>
    <x v="84"/>
    <n v="491"/>
    <n v="954800"/>
    <n v="954800"/>
    <x v="0"/>
    <x v="0"/>
    <n v="0"/>
    <n v="0"/>
    <n v="0"/>
    <x v="52"/>
    <x v="192"/>
    <x v="2"/>
    <n v="954800"/>
    <n v="491"/>
    <n v="954800"/>
    <n v="491"/>
    <n v="30"/>
    <x v="0"/>
    <x v="0"/>
    <m/>
  </r>
  <r>
    <x v="49"/>
    <n v="751"/>
    <x v="499"/>
    <n v="0"/>
    <d v="2024-07-02T00:00:00"/>
    <x v="84"/>
    <n v="491"/>
    <n v="363490"/>
    <n v="363490"/>
    <x v="0"/>
    <x v="0"/>
    <n v="0"/>
    <n v="0"/>
    <n v="0"/>
    <x v="53"/>
    <x v="193"/>
    <x v="2"/>
    <n v="363490"/>
    <n v="491"/>
    <n v="363490"/>
    <n v="491"/>
    <n v="30"/>
    <x v="0"/>
    <x v="0"/>
    <m/>
  </r>
  <r>
    <x v="49"/>
    <n v="751"/>
    <x v="500"/>
    <n v="8"/>
    <d v="2024-07-08T00:00:00"/>
    <x v="85"/>
    <n v="485"/>
    <n v="406000"/>
    <n v="406000"/>
    <x v="0"/>
    <x v="0"/>
    <n v="0"/>
    <n v="0"/>
    <n v="0"/>
    <x v="54"/>
    <x v="194"/>
    <x v="2"/>
    <n v="406000"/>
    <n v="485"/>
    <n v="406000"/>
    <n v="485"/>
    <n v="30"/>
    <x v="0"/>
    <x v="0"/>
    <m/>
  </r>
  <r>
    <x v="49"/>
    <n v="751"/>
    <x v="501"/>
    <n v="8"/>
    <d v="2024-07-08T00:00:00"/>
    <x v="85"/>
    <n v="485"/>
    <n v="656860"/>
    <n v="656860"/>
    <x v="0"/>
    <x v="0"/>
    <n v="0"/>
    <n v="0"/>
    <n v="0"/>
    <x v="55"/>
    <x v="195"/>
    <x v="2"/>
    <n v="656860"/>
    <n v="485"/>
    <n v="656860"/>
    <n v="485"/>
    <n v="30"/>
    <x v="0"/>
    <x v="0"/>
    <m/>
  </r>
  <r>
    <x v="49"/>
    <n v="751"/>
    <x v="502"/>
    <n v="8"/>
    <d v="2024-07-08T00:00:00"/>
    <x v="85"/>
    <n v="485"/>
    <n v="818895"/>
    <n v="818895"/>
    <x v="0"/>
    <x v="0"/>
    <n v="0"/>
    <n v="0"/>
    <n v="0"/>
    <x v="56"/>
    <x v="196"/>
    <x v="2"/>
    <n v="818895"/>
    <n v="485"/>
    <n v="818895"/>
    <n v="485"/>
    <n v="30"/>
    <x v="0"/>
    <x v="0"/>
    <m/>
  </r>
  <r>
    <x v="49"/>
    <n v="751"/>
    <x v="503"/>
    <n v="8"/>
    <d v="2024-07-08T00:00:00"/>
    <x v="85"/>
    <n v="485"/>
    <n v="991845"/>
    <n v="991845"/>
    <x v="0"/>
    <x v="0"/>
    <n v="0"/>
    <n v="0"/>
    <n v="0"/>
    <x v="57"/>
    <x v="197"/>
    <x v="2"/>
    <n v="991845"/>
    <n v="485"/>
    <n v="991845"/>
    <n v="485"/>
    <n v="30"/>
    <x v="0"/>
    <x v="0"/>
    <m/>
  </r>
  <r>
    <x v="49"/>
    <n v="751"/>
    <x v="504"/>
    <n v="8"/>
    <d v="2024-07-08T00:00:00"/>
    <x v="85"/>
    <n v="485"/>
    <n v="667445"/>
    <n v="667445"/>
    <x v="0"/>
    <x v="0"/>
    <n v="0"/>
    <n v="0"/>
    <n v="0"/>
    <x v="58"/>
    <x v="198"/>
    <x v="2"/>
    <n v="667445"/>
    <n v="485"/>
    <n v="667445"/>
    <n v="485"/>
    <n v="30"/>
    <x v="0"/>
    <x v="0"/>
    <m/>
  </r>
  <r>
    <x v="49"/>
    <n v="751"/>
    <x v="505"/>
    <n v="8"/>
    <d v="2024-07-08T00:00:00"/>
    <x v="85"/>
    <n v="485"/>
    <n v="149850"/>
    <n v="149850"/>
    <x v="0"/>
    <x v="0"/>
    <n v="0"/>
    <n v="0"/>
    <n v="0"/>
    <x v="59"/>
    <x v="199"/>
    <x v="2"/>
    <n v="149850"/>
    <n v="485"/>
    <n v="149850"/>
    <n v="485"/>
    <n v="30"/>
    <x v="0"/>
    <x v="0"/>
    <m/>
  </r>
  <r>
    <x v="49"/>
    <n v="751"/>
    <x v="506"/>
    <n v="8"/>
    <d v="2024-07-08T00:00:00"/>
    <x v="85"/>
    <n v="485"/>
    <n v="533595"/>
    <n v="533595"/>
    <x v="0"/>
    <x v="0"/>
    <n v="0"/>
    <n v="0"/>
    <n v="0"/>
    <x v="60"/>
    <x v="200"/>
    <x v="2"/>
    <n v="533595"/>
    <n v="485"/>
    <n v="533595"/>
    <n v="485"/>
    <n v="30"/>
    <x v="0"/>
    <x v="0"/>
    <m/>
  </r>
  <r>
    <x v="49"/>
    <n v="751"/>
    <x v="507"/>
    <n v="8"/>
    <d v="2024-07-08T00:00:00"/>
    <x v="85"/>
    <n v="485"/>
    <n v="602400"/>
    <n v="602400"/>
    <x v="0"/>
    <x v="0"/>
    <n v="0"/>
    <n v="0"/>
    <n v="0"/>
    <x v="61"/>
    <x v="201"/>
    <x v="2"/>
    <n v="602400"/>
    <n v="485"/>
    <n v="602400"/>
    <n v="485"/>
    <n v="30"/>
    <x v="0"/>
    <x v="0"/>
    <m/>
  </r>
  <r>
    <x v="49"/>
    <n v="751"/>
    <x v="508"/>
    <n v="8"/>
    <d v="2024-07-08T00:00:00"/>
    <x v="85"/>
    <n v="485"/>
    <n v="118200"/>
    <n v="118200"/>
    <x v="0"/>
    <x v="0"/>
    <n v="0"/>
    <n v="0"/>
    <n v="0"/>
    <x v="62"/>
    <x v="202"/>
    <x v="2"/>
    <n v="118200"/>
    <n v="485"/>
    <n v="118200"/>
    <n v="485"/>
    <n v="30"/>
    <x v="0"/>
    <x v="0"/>
    <m/>
  </r>
  <r>
    <x v="49"/>
    <n v="751"/>
    <x v="509"/>
    <n v="8"/>
    <d v="2024-07-15T00:00:00"/>
    <x v="86"/>
    <n v="478"/>
    <n v="342050"/>
    <n v="342050"/>
    <x v="0"/>
    <x v="0"/>
    <n v="0"/>
    <n v="0"/>
    <n v="0"/>
    <x v="63"/>
    <x v="203"/>
    <x v="2"/>
    <n v="342050"/>
    <n v="478"/>
    <n v="342050"/>
    <n v="478"/>
    <n v="30"/>
    <x v="0"/>
    <x v="0"/>
    <m/>
  </r>
  <r>
    <x v="49"/>
    <n v="751"/>
    <x v="510"/>
    <n v="8"/>
    <d v="2024-07-15T00:00:00"/>
    <x v="86"/>
    <n v="478"/>
    <n v="678405"/>
    <n v="678405"/>
    <x v="0"/>
    <x v="0"/>
    <n v="0"/>
    <n v="0"/>
    <n v="0"/>
    <x v="64"/>
    <x v="204"/>
    <x v="2"/>
    <n v="678405"/>
    <n v="478"/>
    <n v="678405"/>
    <n v="478"/>
    <n v="30"/>
    <x v="0"/>
    <x v="0"/>
    <m/>
  </r>
  <r>
    <x v="49"/>
    <n v="751"/>
    <x v="511"/>
    <n v="8"/>
    <d v="2024-07-15T00:00:00"/>
    <x v="86"/>
    <n v="478"/>
    <n v="1606405"/>
    <n v="1606405"/>
    <x v="0"/>
    <x v="0"/>
    <n v="0"/>
    <n v="0"/>
    <n v="0"/>
    <x v="65"/>
    <x v="205"/>
    <x v="2"/>
    <n v="1606405"/>
    <n v="478"/>
    <n v="1606405"/>
    <n v="478"/>
    <n v="30"/>
    <x v="0"/>
    <x v="0"/>
    <m/>
  </r>
  <r>
    <x v="49"/>
    <n v="751"/>
    <x v="512"/>
    <n v="8"/>
    <d v="2024-07-15T00:00:00"/>
    <x v="86"/>
    <n v="478"/>
    <n v="1473685.06"/>
    <n v="1473685.06"/>
    <x v="0"/>
    <x v="0"/>
    <n v="0"/>
    <n v="0"/>
    <n v="0"/>
    <x v="66"/>
    <x v="206"/>
    <x v="2"/>
    <n v="1473685.06"/>
    <n v="478"/>
    <n v="1473685.06"/>
    <n v="478"/>
    <n v="30"/>
    <x v="0"/>
    <x v="0"/>
    <m/>
  </r>
  <r>
    <x v="49"/>
    <n v="751"/>
    <x v="513"/>
    <n v="8"/>
    <d v="2024-07-15T00:00:00"/>
    <x v="86"/>
    <n v="478"/>
    <n v="165900"/>
    <n v="165900"/>
    <x v="0"/>
    <x v="0"/>
    <n v="0"/>
    <n v="0"/>
    <n v="0"/>
    <x v="67"/>
    <x v="124"/>
    <x v="2"/>
    <n v="165900"/>
    <n v="478"/>
    <n v="165900"/>
    <n v="478"/>
    <n v="30"/>
    <x v="0"/>
    <x v="0"/>
    <m/>
  </r>
  <r>
    <x v="49"/>
    <n v="751"/>
    <x v="514"/>
    <n v="8"/>
    <d v="2024-07-15T00:00:00"/>
    <x v="86"/>
    <n v="478"/>
    <n v="111925"/>
    <n v="111925"/>
    <x v="0"/>
    <x v="0"/>
    <n v="0"/>
    <n v="0"/>
    <n v="0"/>
    <x v="68"/>
    <x v="207"/>
    <x v="2"/>
    <n v="111925"/>
    <n v="478"/>
    <n v="111925"/>
    <n v="478"/>
    <n v="30"/>
    <x v="0"/>
    <x v="0"/>
    <m/>
  </r>
  <r>
    <x v="49"/>
    <n v="751"/>
    <x v="515"/>
    <n v="8"/>
    <d v="2024-07-15T00:00:00"/>
    <x v="86"/>
    <n v="478"/>
    <n v="185925"/>
    <n v="185925"/>
    <x v="0"/>
    <x v="0"/>
    <n v="0"/>
    <n v="0"/>
    <n v="0"/>
    <x v="69"/>
    <x v="208"/>
    <x v="2"/>
    <n v="185925"/>
    <n v="478"/>
    <n v="185925"/>
    <n v="478"/>
    <n v="30"/>
    <x v="0"/>
    <x v="0"/>
    <m/>
  </r>
  <r>
    <x v="49"/>
    <n v="751"/>
    <x v="516"/>
    <n v="8"/>
    <d v="2024-07-15T00:00:00"/>
    <x v="86"/>
    <n v="478"/>
    <n v="579695"/>
    <n v="579695"/>
    <x v="0"/>
    <x v="0"/>
    <n v="0"/>
    <n v="0"/>
    <n v="0"/>
    <x v="70"/>
    <x v="209"/>
    <x v="2"/>
    <n v="579695"/>
    <n v="478"/>
    <n v="579695"/>
    <n v="478"/>
    <n v="30"/>
    <x v="0"/>
    <x v="0"/>
    <m/>
  </r>
  <r>
    <x v="49"/>
    <n v="751"/>
    <x v="517"/>
    <n v="8"/>
    <d v="2024-07-15T00:00:00"/>
    <x v="86"/>
    <n v="478"/>
    <n v="499715.03"/>
    <n v="499715.03"/>
    <x v="0"/>
    <x v="0"/>
    <n v="0"/>
    <n v="0"/>
    <n v="0"/>
    <x v="71"/>
    <x v="210"/>
    <x v="2"/>
    <n v="499715.03"/>
    <n v="478"/>
    <n v="499715.03"/>
    <n v="478"/>
    <n v="30"/>
    <x v="0"/>
    <x v="0"/>
    <m/>
  </r>
  <r>
    <x v="50"/>
    <n v="151"/>
    <x v="518"/>
    <n v="11"/>
    <d v="2025-12-05T00:00:00"/>
    <x v="31"/>
    <n v="-1"/>
    <n v="314200"/>
    <n v="314200"/>
    <x v="303"/>
    <x v="0"/>
    <n v="0"/>
    <n v="0"/>
    <n v="0"/>
    <x v="0"/>
    <x v="3"/>
    <x v="2"/>
    <n v="0"/>
    <n v="0"/>
    <n v="0"/>
    <n v="0"/>
    <n v="1"/>
    <x v="1"/>
    <x v="5"/>
    <m/>
  </r>
  <r>
    <x v="51"/>
    <n v="751"/>
    <x v="519"/>
    <n v="8"/>
    <d v="2025-12-04T00:00:00"/>
    <x v="30"/>
    <n v="0"/>
    <n v="505000"/>
    <n v="505000"/>
    <x v="304"/>
    <x v="0"/>
    <n v="0"/>
    <n v="0"/>
    <n v="0"/>
    <x v="0"/>
    <x v="3"/>
    <x v="2"/>
    <n v="0"/>
    <n v="0"/>
    <n v="0"/>
    <n v="0"/>
    <n v="1"/>
    <x v="0"/>
    <x v="0"/>
    <m/>
  </r>
  <r>
    <x v="52"/>
    <n v="151"/>
    <x v="520"/>
    <n v="8"/>
    <d v="2025-11-28T00:00:00"/>
    <x v="8"/>
    <n v="-23"/>
    <n v="2683800"/>
    <n v="2683800"/>
    <x v="305"/>
    <x v="0"/>
    <n v="0"/>
    <n v="0"/>
    <n v="0"/>
    <x v="0"/>
    <x v="3"/>
    <x v="2"/>
    <n v="0"/>
    <n v="0"/>
    <n v="0"/>
    <n v="0"/>
    <n v="30"/>
    <x v="1"/>
    <x v="0"/>
    <m/>
  </r>
  <r>
    <x v="52"/>
    <n v="151"/>
    <x v="521"/>
    <n v="8"/>
    <d v="2025-12-04T00:00:00"/>
    <x v="10"/>
    <n v="-29"/>
    <n v="2781000"/>
    <n v="2781000"/>
    <x v="306"/>
    <x v="0"/>
    <n v="0"/>
    <n v="0"/>
    <n v="0"/>
    <x v="0"/>
    <x v="3"/>
    <x v="2"/>
    <n v="0"/>
    <n v="0"/>
    <n v="0"/>
    <n v="0"/>
    <n v="30"/>
    <x v="1"/>
    <x v="0"/>
    <m/>
  </r>
  <r>
    <x v="53"/>
    <n v="751"/>
    <x v="522"/>
    <n v="4"/>
    <d v="2025-11-20T00:00:00"/>
    <x v="40"/>
    <n v="-15"/>
    <n v="397600"/>
    <n v="397600"/>
    <x v="307"/>
    <x v="0"/>
    <n v="0"/>
    <n v="0"/>
    <n v="0"/>
    <x v="0"/>
    <x v="3"/>
    <x v="2"/>
    <n v="0"/>
    <n v="0"/>
    <n v="0"/>
    <n v="0"/>
    <n v="30"/>
    <x v="0"/>
    <x v="1"/>
    <m/>
  </r>
  <r>
    <x v="53"/>
    <n v="751"/>
    <x v="523"/>
    <n v="4"/>
    <d v="2025-11-21T00:00:00"/>
    <x v="6"/>
    <n v="-16"/>
    <n v="938000"/>
    <n v="938000"/>
    <x v="308"/>
    <x v="0"/>
    <n v="0"/>
    <n v="0"/>
    <n v="0"/>
    <x v="0"/>
    <x v="3"/>
    <x v="2"/>
    <n v="0"/>
    <n v="0"/>
    <n v="0"/>
    <n v="0"/>
    <n v="30"/>
    <x v="0"/>
    <x v="1"/>
    <m/>
  </r>
  <r>
    <x v="53"/>
    <n v="751"/>
    <x v="524"/>
    <n v="4"/>
    <d v="2025-11-26T00:00:00"/>
    <x v="7"/>
    <n v="-21"/>
    <n v="434000"/>
    <n v="434000"/>
    <x v="309"/>
    <x v="0"/>
    <n v="0"/>
    <n v="0"/>
    <n v="0"/>
    <x v="0"/>
    <x v="3"/>
    <x v="2"/>
    <n v="0"/>
    <n v="0"/>
    <n v="0"/>
    <n v="0"/>
    <n v="30"/>
    <x v="0"/>
    <x v="1"/>
    <m/>
  </r>
  <r>
    <x v="53"/>
    <n v="751"/>
    <x v="525"/>
    <n v="4"/>
    <d v="2025-12-03T00:00:00"/>
    <x v="47"/>
    <n v="-28"/>
    <n v="414400"/>
    <n v="414400"/>
    <x v="310"/>
    <x v="0"/>
    <n v="0"/>
    <n v="0"/>
    <n v="0"/>
    <x v="0"/>
    <x v="3"/>
    <x v="2"/>
    <n v="0"/>
    <n v="0"/>
    <n v="0"/>
    <n v="0"/>
    <n v="30"/>
    <x v="0"/>
    <x v="1"/>
    <m/>
  </r>
  <r>
    <x v="54"/>
    <n v="151"/>
    <x v="526"/>
    <n v="4"/>
    <d v="2025-07-09T00:00:00"/>
    <x v="87"/>
    <n v="148"/>
    <n v="1429450"/>
    <n v="1429450"/>
    <x v="0"/>
    <x v="0"/>
    <n v="0"/>
    <n v="0"/>
    <n v="0"/>
    <x v="72"/>
    <x v="211"/>
    <x v="2"/>
    <n v="1429450"/>
    <n v="148"/>
    <n v="1429450"/>
    <n v="148"/>
    <n v="1"/>
    <x v="1"/>
    <x v="1"/>
    <m/>
  </r>
  <r>
    <x v="54"/>
    <n v="151"/>
    <x v="527"/>
    <n v="4"/>
    <d v="2025-07-10T00:00:00"/>
    <x v="88"/>
    <n v="147"/>
    <n v="1452450"/>
    <n v="1452450"/>
    <x v="0"/>
    <x v="0"/>
    <n v="0"/>
    <n v="0"/>
    <n v="0"/>
    <x v="73"/>
    <x v="212"/>
    <x v="2"/>
    <n v="1452450"/>
    <n v="147"/>
    <n v="1452450"/>
    <n v="147"/>
    <n v="1"/>
    <x v="1"/>
    <x v="1"/>
    <m/>
  </r>
  <r>
    <x v="54"/>
    <n v="151"/>
    <x v="528"/>
    <n v="4"/>
    <d v="2025-07-22T00:00:00"/>
    <x v="89"/>
    <n v="135"/>
    <n v="446600"/>
    <n v="426600"/>
    <x v="0"/>
    <x v="0"/>
    <n v="0"/>
    <n v="0"/>
    <n v="0"/>
    <x v="74"/>
    <x v="213"/>
    <x v="2"/>
    <n v="426600"/>
    <n v="135"/>
    <n v="426600"/>
    <n v="135"/>
    <n v="1"/>
    <x v="1"/>
    <x v="1"/>
    <m/>
  </r>
  <r>
    <x v="54"/>
    <n v="151"/>
    <x v="529"/>
    <n v="4"/>
    <d v="2025-12-01T00:00:00"/>
    <x v="55"/>
    <n v="3"/>
    <n v="1229000"/>
    <n v="1229000"/>
    <x v="0"/>
    <x v="61"/>
    <n v="0"/>
    <n v="0"/>
    <n v="0"/>
    <x v="0"/>
    <x v="214"/>
    <x v="2"/>
    <n v="0"/>
    <n v="0"/>
    <n v="0"/>
    <n v="0"/>
    <n v="1"/>
    <x v="1"/>
    <x v="1"/>
    <m/>
  </r>
  <r>
    <x v="54"/>
    <n v="151"/>
    <x v="530"/>
    <n v="4"/>
    <d v="2025-12-04T00:00:00"/>
    <x v="30"/>
    <n v="0"/>
    <n v="1875400"/>
    <n v="1875400"/>
    <x v="311"/>
    <x v="0"/>
    <n v="0"/>
    <n v="0"/>
    <n v="0"/>
    <x v="0"/>
    <x v="3"/>
    <x v="2"/>
    <n v="0"/>
    <n v="0"/>
    <n v="0"/>
    <n v="0"/>
    <n v="1"/>
    <x v="1"/>
    <x v="1"/>
    <m/>
  </r>
  <r>
    <x v="55"/>
    <n v="151"/>
    <x v="531"/>
    <n v="4"/>
    <d v="2025-12-04T00:00:00"/>
    <x v="33"/>
    <n v="-3"/>
    <n v="2780700"/>
    <n v="2780700"/>
    <x v="312"/>
    <x v="0"/>
    <n v="0"/>
    <n v="0"/>
    <n v="0"/>
    <x v="0"/>
    <x v="3"/>
    <x v="2"/>
    <n v="0"/>
    <n v="0"/>
    <n v="0"/>
    <n v="0"/>
    <n v="4"/>
    <x v="1"/>
    <x v="1"/>
    <m/>
  </r>
  <r>
    <x v="56"/>
    <n v="151"/>
    <x v="532"/>
    <n v="11"/>
    <d v="2025-11-18T00:00:00"/>
    <x v="4"/>
    <n v="-13"/>
    <n v="868600"/>
    <n v="868600"/>
    <x v="313"/>
    <x v="0"/>
    <n v="0"/>
    <n v="0"/>
    <n v="0"/>
    <x v="0"/>
    <x v="3"/>
    <x v="2"/>
    <n v="0"/>
    <n v="0"/>
    <n v="0"/>
    <n v="0"/>
    <n v="30"/>
    <x v="1"/>
    <x v="5"/>
    <m/>
  </r>
  <r>
    <x v="56"/>
    <n v="151"/>
    <x v="533"/>
    <n v="11"/>
    <d v="2025-12-02T00:00:00"/>
    <x v="46"/>
    <n v="-27"/>
    <n v="2405800"/>
    <n v="2405800"/>
    <x v="314"/>
    <x v="0"/>
    <n v="0"/>
    <n v="0"/>
    <n v="0"/>
    <x v="0"/>
    <x v="3"/>
    <x v="2"/>
    <n v="0"/>
    <n v="0"/>
    <n v="0"/>
    <n v="0"/>
    <n v="30"/>
    <x v="1"/>
    <x v="5"/>
    <m/>
  </r>
  <r>
    <x v="56"/>
    <n v="151"/>
    <x v="534"/>
    <n v="11"/>
    <d v="2025-12-04T00:00:00"/>
    <x v="10"/>
    <n v="-29"/>
    <n v="564000"/>
    <n v="564000"/>
    <x v="315"/>
    <x v="0"/>
    <n v="0"/>
    <n v="0"/>
    <n v="0"/>
    <x v="0"/>
    <x v="3"/>
    <x v="2"/>
    <n v="0"/>
    <n v="0"/>
    <n v="0"/>
    <n v="0"/>
    <n v="30"/>
    <x v="1"/>
    <x v="5"/>
    <m/>
  </r>
  <r>
    <x v="57"/>
    <n v="751"/>
    <x v="535"/>
    <n v="8"/>
    <d v="2025-10-22T00:00:00"/>
    <x v="21"/>
    <n v="14"/>
    <n v="2856950"/>
    <n v="2856950"/>
    <x v="0"/>
    <x v="0"/>
    <n v="2856950"/>
    <n v="0"/>
    <n v="0"/>
    <x v="0"/>
    <x v="215"/>
    <x v="81"/>
    <n v="2856950"/>
    <n v="14"/>
    <n v="0"/>
    <n v="0"/>
    <n v="30"/>
    <x v="0"/>
    <x v="0"/>
    <m/>
  </r>
  <r>
    <x v="57"/>
    <n v="751"/>
    <x v="536"/>
    <n v="8"/>
    <d v="2025-10-22T00:00:00"/>
    <x v="21"/>
    <n v="14"/>
    <n v="1254000"/>
    <n v="1254000"/>
    <x v="0"/>
    <x v="0"/>
    <n v="1254000"/>
    <n v="0"/>
    <n v="0"/>
    <x v="0"/>
    <x v="216"/>
    <x v="82"/>
    <n v="1254000"/>
    <n v="14"/>
    <n v="0"/>
    <n v="0"/>
    <n v="30"/>
    <x v="0"/>
    <x v="0"/>
    <m/>
  </r>
  <r>
    <x v="57"/>
    <n v="751"/>
    <x v="537"/>
    <n v="8"/>
    <d v="2025-10-22T00:00:00"/>
    <x v="21"/>
    <n v="14"/>
    <n v="2986550"/>
    <n v="2986550"/>
    <x v="0"/>
    <x v="0"/>
    <n v="2986550"/>
    <n v="0"/>
    <n v="0"/>
    <x v="0"/>
    <x v="217"/>
    <x v="83"/>
    <n v="2986550"/>
    <n v="14"/>
    <n v="0"/>
    <n v="0"/>
    <n v="30"/>
    <x v="0"/>
    <x v="0"/>
    <m/>
  </r>
  <r>
    <x v="57"/>
    <n v="751"/>
    <x v="538"/>
    <n v="8"/>
    <d v="2025-10-29T00:00:00"/>
    <x v="75"/>
    <n v="7"/>
    <n v="1549300"/>
    <n v="1549300"/>
    <x v="0"/>
    <x v="62"/>
    <n v="0"/>
    <n v="0"/>
    <n v="0"/>
    <x v="0"/>
    <x v="218"/>
    <x v="2"/>
    <n v="0"/>
    <n v="0"/>
    <n v="0"/>
    <n v="0"/>
    <n v="30"/>
    <x v="0"/>
    <x v="0"/>
    <m/>
  </r>
  <r>
    <x v="57"/>
    <n v="751"/>
    <x v="539"/>
    <n v="8"/>
    <d v="2025-11-05T00:00:00"/>
    <x v="30"/>
    <n v="0"/>
    <n v="1006850"/>
    <n v="1006850"/>
    <x v="316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0"/>
    <n v="8"/>
    <d v="2025-11-05T00:00:00"/>
    <x v="30"/>
    <n v="0"/>
    <n v="706250"/>
    <n v="706250"/>
    <x v="317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1"/>
    <n v="8"/>
    <d v="2025-11-05T00:00:00"/>
    <x v="30"/>
    <n v="0"/>
    <n v="1294500"/>
    <n v="1294500"/>
    <x v="318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2"/>
    <n v="8"/>
    <d v="2025-11-05T00:00:00"/>
    <x v="30"/>
    <n v="0"/>
    <n v="133300"/>
    <n v="133300"/>
    <x v="319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3"/>
    <n v="8"/>
    <d v="2025-11-05T00:00:00"/>
    <x v="30"/>
    <n v="0"/>
    <n v="652000"/>
    <n v="652000"/>
    <x v="320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4"/>
    <n v="8"/>
    <d v="2025-11-05T00:00:00"/>
    <x v="30"/>
    <n v="0"/>
    <n v="589400"/>
    <n v="589400"/>
    <x v="321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5"/>
    <n v="8"/>
    <d v="2025-11-05T00:00:00"/>
    <x v="30"/>
    <n v="0"/>
    <n v="1126950"/>
    <n v="1126950"/>
    <x v="322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6"/>
    <n v="8"/>
    <d v="2025-11-10T00:00:00"/>
    <x v="3"/>
    <n v="-5"/>
    <n v="965300"/>
    <n v="965300"/>
    <x v="323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7"/>
    <n v="8"/>
    <d v="2025-11-10T00:00:00"/>
    <x v="3"/>
    <n v="-5"/>
    <n v="4058100"/>
    <n v="4058100"/>
    <x v="324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8"/>
    <n v="8"/>
    <d v="2025-11-10T00:00:00"/>
    <x v="3"/>
    <n v="-5"/>
    <n v="1920500"/>
    <n v="1920500"/>
    <x v="325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9"/>
    <n v="8"/>
    <d v="2025-11-19T00:00:00"/>
    <x v="39"/>
    <n v="-14"/>
    <n v="894400"/>
    <n v="894400"/>
    <x v="326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0"/>
    <n v="8"/>
    <d v="2025-11-25T00:00:00"/>
    <x v="43"/>
    <n v="-20"/>
    <n v="543500"/>
    <n v="543500"/>
    <x v="327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1"/>
    <n v="8"/>
    <d v="2025-11-25T00:00:00"/>
    <x v="43"/>
    <n v="-20"/>
    <n v="936600"/>
    <n v="936600"/>
    <x v="328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2"/>
    <n v="8"/>
    <d v="2025-11-25T00:00:00"/>
    <x v="43"/>
    <n v="-20"/>
    <n v="670400"/>
    <n v="670400"/>
    <x v="329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3"/>
    <n v="8"/>
    <d v="2025-11-25T00:00:00"/>
    <x v="43"/>
    <n v="-20"/>
    <n v="191350"/>
    <n v="191350"/>
    <x v="330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4"/>
    <n v="8"/>
    <d v="2025-11-25T00:00:00"/>
    <x v="43"/>
    <n v="-20"/>
    <n v="704500"/>
    <n v="704500"/>
    <x v="331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5"/>
    <n v="8"/>
    <d v="2025-12-01T00:00:00"/>
    <x v="45"/>
    <n v="-26"/>
    <n v="984750"/>
    <n v="984750"/>
    <x v="332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6"/>
    <n v="8"/>
    <d v="2025-12-01T00:00:00"/>
    <x v="45"/>
    <n v="-26"/>
    <n v="1701800"/>
    <n v="1701800"/>
    <x v="333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7"/>
    <n v="8"/>
    <d v="2025-12-01T00:00:00"/>
    <x v="45"/>
    <n v="-26"/>
    <n v="950000"/>
    <n v="950000"/>
    <x v="334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8"/>
    <n v="8"/>
    <d v="2025-12-01T00:00:00"/>
    <x v="45"/>
    <n v="-26"/>
    <n v="1982750"/>
    <n v="1982750"/>
    <x v="335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9"/>
    <n v="8"/>
    <d v="2025-12-01T00:00:00"/>
    <x v="45"/>
    <n v="-26"/>
    <n v="162150"/>
    <n v="162150"/>
    <x v="336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60"/>
    <n v="8"/>
    <d v="2025-12-01T00:00:00"/>
    <x v="45"/>
    <n v="-26"/>
    <n v="1311500"/>
    <n v="1311500"/>
    <x v="337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61"/>
    <n v="8"/>
    <d v="2025-12-03T00:00:00"/>
    <x v="47"/>
    <n v="-28"/>
    <n v="463500"/>
    <n v="463500"/>
    <x v="338"/>
    <x v="0"/>
    <n v="0"/>
    <n v="0"/>
    <n v="0"/>
    <x v="0"/>
    <x v="3"/>
    <x v="2"/>
    <n v="0"/>
    <n v="0"/>
    <n v="0"/>
    <n v="0"/>
    <n v="30"/>
    <x v="0"/>
    <x v="0"/>
    <m/>
  </r>
  <r>
    <x v="58"/>
    <n v="151"/>
    <x v="562"/>
    <n v="1"/>
    <d v="2024-11-10T00:00:00"/>
    <x v="90"/>
    <n v="389"/>
    <n v="358750"/>
    <n v="358750"/>
    <x v="0"/>
    <x v="0"/>
    <n v="0"/>
    <n v="0"/>
    <n v="0"/>
    <x v="75"/>
    <x v="219"/>
    <x v="2"/>
    <n v="358750"/>
    <n v="389"/>
    <n v="358750"/>
    <n v="389"/>
    <n v="1"/>
    <x v="1"/>
    <x v="2"/>
    <m/>
  </r>
  <r>
    <x v="59"/>
    <n v="151"/>
    <x v="563"/>
    <n v="1"/>
    <d v="2025-07-18T00:00:00"/>
    <x v="91"/>
    <n v="125"/>
    <n v="1167600"/>
    <n v="790300"/>
    <x v="0"/>
    <x v="0"/>
    <n v="0"/>
    <n v="0"/>
    <n v="0"/>
    <x v="76"/>
    <x v="220"/>
    <x v="2"/>
    <n v="790300"/>
    <n v="125"/>
    <n v="790300"/>
    <n v="125"/>
    <n v="15"/>
    <x v="1"/>
    <x v="2"/>
    <m/>
  </r>
  <r>
    <x v="60"/>
    <n v="151"/>
    <x v="564"/>
    <n v="1"/>
    <d v="2025-12-03T00:00:00"/>
    <x v="34"/>
    <n v="-6"/>
    <n v="11184180"/>
    <n v="11184180"/>
    <x v="339"/>
    <x v="0"/>
    <n v="0"/>
    <n v="0"/>
    <n v="0"/>
    <x v="0"/>
    <x v="3"/>
    <x v="2"/>
    <n v="0"/>
    <n v="0"/>
    <n v="0"/>
    <n v="0"/>
    <n v="8"/>
    <x v="1"/>
    <x v="2"/>
    <m/>
  </r>
  <r>
    <x v="60"/>
    <n v="151"/>
    <x v="565"/>
    <n v="1"/>
    <d v="2025-12-04T00:00:00"/>
    <x v="35"/>
    <n v="-7"/>
    <n v="372900"/>
    <n v="372900"/>
    <x v="340"/>
    <x v="0"/>
    <n v="0"/>
    <n v="0"/>
    <n v="0"/>
    <x v="0"/>
    <x v="3"/>
    <x v="2"/>
    <n v="0"/>
    <n v="0"/>
    <n v="0"/>
    <n v="0"/>
    <n v="8"/>
    <x v="1"/>
    <x v="2"/>
    <m/>
  </r>
  <r>
    <x v="61"/>
    <n v="151"/>
    <x v="566"/>
    <n v="0"/>
    <d v="2025-09-25T00:00:00"/>
    <x v="53"/>
    <n v="70"/>
    <n v="340400"/>
    <n v="120750"/>
    <x v="0"/>
    <x v="0"/>
    <n v="0"/>
    <n v="0"/>
    <n v="0"/>
    <x v="77"/>
    <x v="221"/>
    <x v="2"/>
    <n v="120750"/>
    <n v="70"/>
    <n v="0"/>
    <n v="0"/>
    <n v="1"/>
    <x v="1"/>
    <x v="2"/>
    <m/>
  </r>
  <r>
    <x v="62"/>
    <n v="155"/>
    <x v="567"/>
    <n v="0"/>
    <d v="2025-11-29T00:00:00"/>
    <x v="27"/>
    <n v="5"/>
    <n v="1447600"/>
    <n v="1447600"/>
    <x v="0"/>
    <x v="63"/>
    <n v="0"/>
    <n v="0"/>
    <n v="0"/>
    <x v="0"/>
    <x v="222"/>
    <x v="2"/>
    <n v="0"/>
    <n v="0"/>
    <n v="0"/>
    <n v="0"/>
    <n v="1"/>
    <x v="1"/>
    <x v="2"/>
    <m/>
  </r>
  <r>
    <x v="63"/>
    <n v="151"/>
    <x v="568"/>
    <n v="0"/>
    <d v="2025-11-29T00:00:00"/>
    <x v="27"/>
    <n v="5"/>
    <n v="421260"/>
    <n v="421260"/>
    <x v="0"/>
    <x v="64"/>
    <n v="0"/>
    <n v="0"/>
    <n v="0"/>
    <x v="0"/>
    <x v="223"/>
    <x v="2"/>
    <n v="0"/>
    <n v="0"/>
    <n v="0"/>
    <n v="0"/>
    <n v="1"/>
    <x v="1"/>
    <x v="2"/>
    <m/>
  </r>
  <r>
    <x v="63"/>
    <n v="151"/>
    <x v="569"/>
    <n v="0"/>
    <d v="2025-12-02T00:00:00"/>
    <x v="51"/>
    <n v="2"/>
    <n v="203300"/>
    <n v="203300"/>
    <x v="0"/>
    <x v="65"/>
    <n v="0"/>
    <n v="0"/>
    <n v="0"/>
    <x v="0"/>
    <x v="224"/>
    <x v="2"/>
    <n v="0"/>
    <n v="0"/>
    <n v="0"/>
    <n v="0"/>
    <n v="1"/>
    <x v="1"/>
    <x v="2"/>
    <m/>
  </r>
  <r>
    <x v="63"/>
    <n v="151"/>
    <x v="570"/>
    <n v="0"/>
    <d v="2025-12-03T00:00:00"/>
    <x v="29"/>
    <n v="1"/>
    <n v="136500"/>
    <n v="136500"/>
    <x v="0"/>
    <x v="66"/>
    <n v="0"/>
    <n v="0"/>
    <n v="0"/>
    <x v="0"/>
    <x v="225"/>
    <x v="2"/>
    <n v="0"/>
    <n v="0"/>
    <n v="0"/>
    <n v="0"/>
    <n v="1"/>
    <x v="1"/>
    <x v="2"/>
    <m/>
  </r>
  <r>
    <x v="63"/>
    <n v="151"/>
    <x v="571"/>
    <n v="0"/>
    <d v="2025-12-04T00:00:00"/>
    <x v="30"/>
    <n v="0"/>
    <n v="166500"/>
    <n v="166000"/>
    <x v="341"/>
    <x v="0"/>
    <n v="0"/>
    <n v="0"/>
    <n v="0"/>
    <x v="0"/>
    <x v="3"/>
    <x v="2"/>
    <n v="0"/>
    <n v="0"/>
    <n v="0"/>
    <n v="0"/>
    <n v="1"/>
    <x v="1"/>
    <x v="2"/>
    <m/>
  </r>
  <r>
    <x v="63"/>
    <n v="151"/>
    <x v="572"/>
    <n v="0"/>
    <d v="2025-12-05T00:00:00"/>
    <x v="31"/>
    <n v="-1"/>
    <n v="314280"/>
    <n v="314280"/>
    <x v="342"/>
    <x v="0"/>
    <n v="0"/>
    <n v="0"/>
    <n v="0"/>
    <x v="0"/>
    <x v="3"/>
    <x v="2"/>
    <n v="0"/>
    <n v="0"/>
    <n v="0"/>
    <n v="0"/>
    <n v="1"/>
    <x v="1"/>
    <x v="2"/>
    <m/>
  </r>
  <r>
    <x v="64"/>
    <n v="151"/>
    <x v="573"/>
    <n v="13"/>
    <d v="2025-12-01T00:00:00"/>
    <x v="55"/>
    <n v="3"/>
    <n v="172660"/>
    <n v="960"/>
    <x v="0"/>
    <x v="67"/>
    <n v="0"/>
    <n v="0"/>
    <n v="0"/>
    <x v="0"/>
    <x v="226"/>
    <x v="2"/>
    <n v="0"/>
    <n v="0"/>
    <n v="0"/>
    <n v="0"/>
    <n v="1"/>
    <x v="1"/>
    <x v="7"/>
    <m/>
  </r>
  <r>
    <x v="64"/>
    <n v="151"/>
    <x v="574"/>
    <n v="13"/>
    <d v="2025-12-05T00:00:00"/>
    <x v="31"/>
    <n v="-1"/>
    <n v="197580"/>
    <n v="197580"/>
    <x v="343"/>
    <x v="0"/>
    <n v="0"/>
    <n v="0"/>
    <n v="0"/>
    <x v="0"/>
    <x v="3"/>
    <x v="2"/>
    <n v="0"/>
    <n v="0"/>
    <n v="0"/>
    <n v="0"/>
    <n v="1"/>
    <x v="1"/>
    <x v="7"/>
    <m/>
  </r>
  <r>
    <x v="65"/>
    <n v="151"/>
    <x v="575"/>
    <n v="12"/>
    <d v="2025-11-29T00:00:00"/>
    <x v="32"/>
    <n v="-2"/>
    <n v="258400"/>
    <n v="258400"/>
    <x v="344"/>
    <x v="0"/>
    <n v="0"/>
    <n v="0"/>
    <n v="0"/>
    <x v="0"/>
    <x v="3"/>
    <x v="2"/>
    <n v="0"/>
    <n v="0"/>
    <n v="0"/>
    <n v="0"/>
    <n v="8"/>
    <x v="1"/>
    <x v="3"/>
    <m/>
  </r>
  <r>
    <x v="65"/>
    <n v="151"/>
    <x v="576"/>
    <n v="12"/>
    <d v="2025-12-04T00:00:00"/>
    <x v="35"/>
    <n v="-7"/>
    <n v="1158100"/>
    <n v="1158100"/>
    <x v="345"/>
    <x v="0"/>
    <n v="0"/>
    <n v="0"/>
    <n v="0"/>
    <x v="0"/>
    <x v="3"/>
    <x v="2"/>
    <n v="0"/>
    <n v="0"/>
    <n v="0"/>
    <n v="0"/>
    <n v="8"/>
    <x v="1"/>
    <x v="3"/>
    <m/>
  </r>
  <r>
    <x v="66"/>
    <n v="151"/>
    <x v="577"/>
    <n v="0"/>
    <d v="2025-08-30T00:00:00"/>
    <x v="92"/>
    <n v="95"/>
    <n v="144000"/>
    <n v="144000"/>
    <x v="0"/>
    <x v="0"/>
    <n v="0"/>
    <n v="0"/>
    <n v="0"/>
    <x v="78"/>
    <x v="227"/>
    <x v="2"/>
    <n v="144000"/>
    <n v="95"/>
    <n v="0"/>
    <n v="0"/>
    <n v="2"/>
    <x v="1"/>
    <x v="2"/>
    <m/>
  </r>
  <r>
    <x v="67"/>
    <n v="151"/>
    <x v="578"/>
    <n v="11"/>
    <d v="2025-09-29T00:00:00"/>
    <x v="93"/>
    <n v="66"/>
    <n v="122000"/>
    <n v="119416"/>
    <x v="0"/>
    <x v="0"/>
    <n v="0"/>
    <n v="0"/>
    <n v="0"/>
    <x v="79"/>
    <x v="228"/>
    <x v="2"/>
    <n v="119416"/>
    <n v="66"/>
    <n v="0"/>
    <n v="0"/>
    <n v="1"/>
    <x v="1"/>
    <x v="5"/>
    <m/>
  </r>
  <r>
    <x v="67"/>
    <n v="151"/>
    <x v="579"/>
    <n v="11"/>
    <d v="2025-12-03T00:00:00"/>
    <x v="29"/>
    <n v="1"/>
    <n v="102000"/>
    <n v="102000"/>
    <x v="0"/>
    <x v="68"/>
    <n v="0"/>
    <n v="0"/>
    <n v="0"/>
    <x v="0"/>
    <x v="229"/>
    <x v="2"/>
    <n v="0"/>
    <n v="0"/>
    <n v="0"/>
    <n v="0"/>
    <n v="1"/>
    <x v="1"/>
    <x v="5"/>
    <m/>
  </r>
  <r>
    <x v="67"/>
    <n v="151"/>
    <x v="580"/>
    <n v="11"/>
    <d v="2025-12-04T00:00:00"/>
    <x v="30"/>
    <n v="0"/>
    <n v="102000"/>
    <n v="102000"/>
    <x v="346"/>
    <x v="0"/>
    <n v="0"/>
    <n v="0"/>
    <n v="0"/>
    <x v="0"/>
    <x v="3"/>
    <x v="2"/>
    <n v="0"/>
    <n v="0"/>
    <n v="0"/>
    <n v="0"/>
    <n v="1"/>
    <x v="1"/>
    <x v="5"/>
    <m/>
  </r>
  <r>
    <x v="68"/>
    <n v="151"/>
    <x v="581"/>
    <n v="12"/>
    <d v="2025-11-29T00:00:00"/>
    <x v="32"/>
    <n v="-2"/>
    <n v="351900"/>
    <n v="351900"/>
    <x v="347"/>
    <x v="0"/>
    <n v="0"/>
    <n v="0"/>
    <n v="0"/>
    <x v="0"/>
    <x v="3"/>
    <x v="2"/>
    <n v="0"/>
    <n v="0"/>
    <n v="0"/>
    <n v="0"/>
    <n v="8"/>
    <x v="1"/>
    <x v="3"/>
    <m/>
  </r>
  <r>
    <x v="68"/>
    <n v="151"/>
    <x v="582"/>
    <n v="12"/>
    <d v="2025-12-02T00:00:00"/>
    <x v="3"/>
    <n v="-5"/>
    <n v="1045800"/>
    <n v="1045800"/>
    <x v="348"/>
    <x v="0"/>
    <n v="0"/>
    <n v="0"/>
    <n v="0"/>
    <x v="0"/>
    <x v="3"/>
    <x v="2"/>
    <n v="0"/>
    <n v="0"/>
    <n v="0"/>
    <n v="0"/>
    <n v="8"/>
    <x v="1"/>
    <x v="3"/>
    <m/>
  </r>
  <r>
    <x v="68"/>
    <n v="151"/>
    <x v="583"/>
    <n v="12"/>
    <d v="2025-12-05T00:00:00"/>
    <x v="36"/>
    <n v="-8"/>
    <n v="680400"/>
    <n v="680400"/>
    <x v="349"/>
    <x v="0"/>
    <n v="0"/>
    <n v="0"/>
    <n v="0"/>
    <x v="0"/>
    <x v="3"/>
    <x v="2"/>
    <n v="0"/>
    <n v="0"/>
    <n v="0"/>
    <n v="0"/>
    <n v="8"/>
    <x v="1"/>
    <x v="3"/>
    <m/>
  </r>
  <r>
    <x v="69"/>
    <n v="151"/>
    <x v="584"/>
    <n v="0"/>
    <d v="2025-12-02T00:00:00"/>
    <x v="51"/>
    <n v="2"/>
    <n v="334400"/>
    <n v="334400"/>
    <x v="0"/>
    <x v="69"/>
    <n v="0"/>
    <n v="0"/>
    <n v="0"/>
    <x v="0"/>
    <x v="230"/>
    <x v="2"/>
    <n v="0"/>
    <n v="0"/>
    <n v="0"/>
    <n v="0"/>
    <n v="1"/>
    <x v="1"/>
    <x v="2"/>
    <m/>
  </r>
  <r>
    <x v="70"/>
    <n v="751"/>
    <x v="585"/>
    <n v="4"/>
    <d v="2025-09-05T00:00:00"/>
    <x v="94"/>
    <n v="61"/>
    <n v="1474700"/>
    <n v="974700"/>
    <x v="0"/>
    <x v="0"/>
    <n v="0"/>
    <n v="0"/>
    <n v="0"/>
    <x v="80"/>
    <x v="231"/>
    <x v="2"/>
    <n v="974700"/>
    <n v="61"/>
    <n v="0"/>
    <n v="0"/>
    <n v="30"/>
    <x v="0"/>
    <x v="1"/>
    <m/>
  </r>
  <r>
    <x v="70"/>
    <n v="751"/>
    <x v="586"/>
    <n v="4"/>
    <d v="2025-09-12T00:00:00"/>
    <x v="95"/>
    <n v="54"/>
    <n v="1640230"/>
    <n v="1640230"/>
    <x v="0"/>
    <x v="0"/>
    <n v="0"/>
    <n v="0"/>
    <n v="0"/>
    <x v="81"/>
    <x v="232"/>
    <x v="2"/>
    <n v="1640230"/>
    <n v="54"/>
    <n v="0"/>
    <n v="0"/>
    <n v="30"/>
    <x v="0"/>
    <x v="1"/>
    <m/>
  </r>
  <r>
    <x v="70"/>
    <n v="751"/>
    <x v="587"/>
    <n v="4"/>
    <d v="2025-09-20T00:00:00"/>
    <x v="96"/>
    <n v="46"/>
    <n v="1584200"/>
    <n v="1584200"/>
    <x v="0"/>
    <x v="0"/>
    <n v="0"/>
    <n v="0"/>
    <n v="0"/>
    <x v="82"/>
    <x v="233"/>
    <x v="2"/>
    <n v="1584200"/>
    <n v="46"/>
    <n v="0"/>
    <n v="0"/>
    <n v="30"/>
    <x v="0"/>
    <x v="1"/>
    <m/>
  </r>
  <r>
    <x v="70"/>
    <n v="751"/>
    <x v="588"/>
    <n v="4"/>
    <d v="2025-10-08T00:00:00"/>
    <x v="12"/>
    <n v="28"/>
    <n v="1746400"/>
    <n v="1746400"/>
    <x v="0"/>
    <x v="0"/>
    <n v="0"/>
    <n v="0"/>
    <n v="1746400"/>
    <x v="0"/>
    <x v="234"/>
    <x v="84"/>
    <n v="1746400"/>
    <n v="28"/>
    <n v="0"/>
    <n v="0"/>
    <n v="30"/>
    <x v="0"/>
    <x v="1"/>
    <m/>
  </r>
  <r>
    <x v="71"/>
    <n v="751"/>
    <x v="589"/>
    <n v="8"/>
    <d v="2025-10-28T00:00:00"/>
    <x v="97"/>
    <n v="30"/>
    <n v="1093900"/>
    <n v="1093900"/>
    <x v="0"/>
    <x v="0"/>
    <n v="0"/>
    <n v="0"/>
    <n v="1093900"/>
    <x v="0"/>
    <x v="235"/>
    <x v="85"/>
    <n v="1093900"/>
    <n v="30"/>
    <n v="0"/>
    <n v="0"/>
    <n v="8"/>
    <x v="0"/>
    <x v="0"/>
    <m/>
  </r>
  <r>
    <x v="71"/>
    <n v="751"/>
    <x v="590"/>
    <n v="8"/>
    <d v="2025-11-11T00:00:00"/>
    <x v="1"/>
    <n v="16"/>
    <n v="1395600"/>
    <n v="1395600"/>
    <x v="0"/>
    <x v="0"/>
    <n v="0"/>
    <n v="1395600"/>
    <n v="0"/>
    <x v="0"/>
    <x v="236"/>
    <x v="86"/>
    <n v="1395600"/>
    <n v="16"/>
    <n v="0"/>
    <n v="0"/>
    <n v="8"/>
    <x v="0"/>
    <x v="0"/>
    <m/>
  </r>
  <r>
    <x v="71"/>
    <n v="751"/>
    <x v="591"/>
    <n v="8"/>
    <d v="2025-11-15T00:00:00"/>
    <x v="23"/>
    <n v="12"/>
    <n v="1205460"/>
    <n v="1205460"/>
    <x v="0"/>
    <x v="0"/>
    <n v="1205460"/>
    <n v="0"/>
    <n v="0"/>
    <x v="0"/>
    <x v="237"/>
    <x v="87"/>
    <n v="1205460"/>
    <n v="12"/>
    <n v="0"/>
    <n v="0"/>
    <n v="8"/>
    <x v="0"/>
    <x v="0"/>
    <m/>
  </r>
  <r>
    <x v="71"/>
    <n v="751"/>
    <x v="592"/>
    <n v="8"/>
    <d v="2025-11-24T00:00:00"/>
    <x v="55"/>
    <n v="3"/>
    <n v="1168600"/>
    <n v="1168600"/>
    <x v="0"/>
    <x v="70"/>
    <n v="0"/>
    <n v="0"/>
    <n v="0"/>
    <x v="0"/>
    <x v="238"/>
    <x v="2"/>
    <n v="0"/>
    <n v="0"/>
    <n v="0"/>
    <n v="0"/>
    <n v="8"/>
    <x v="0"/>
    <x v="0"/>
    <m/>
  </r>
  <r>
    <x v="71"/>
    <n v="751"/>
    <x v="593"/>
    <n v="8"/>
    <d v="2025-12-01T00:00:00"/>
    <x v="5"/>
    <n v="-4"/>
    <n v="1231800"/>
    <n v="1231800"/>
    <x v="350"/>
    <x v="0"/>
    <n v="0"/>
    <n v="0"/>
    <n v="0"/>
    <x v="0"/>
    <x v="3"/>
    <x v="2"/>
    <n v="0"/>
    <n v="0"/>
    <n v="0"/>
    <n v="0"/>
    <n v="8"/>
    <x v="0"/>
    <x v="0"/>
    <m/>
  </r>
  <r>
    <x v="72"/>
    <n v="751"/>
    <x v="594"/>
    <n v="4"/>
    <d v="2025-11-22T00:00:00"/>
    <x v="27"/>
    <n v="5"/>
    <n v="5450200"/>
    <n v="5450200"/>
    <x v="0"/>
    <x v="71"/>
    <n v="0"/>
    <n v="0"/>
    <n v="0"/>
    <x v="0"/>
    <x v="239"/>
    <x v="2"/>
    <n v="0"/>
    <n v="0"/>
    <n v="0"/>
    <n v="0"/>
    <n v="8"/>
    <x v="0"/>
    <x v="2"/>
    <m/>
  </r>
  <r>
    <x v="72"/>
    <n v="751"/>
    <x v="595"/>
    <n v="4"/>
    <d v="2025-12-05T00:00:00"/>
    <x v="36"/>
    <n v="-8"/>
    <n v="2432900"/>
    <n v="2432900"/>
    <x v="351"/>
    <x v="0"/>
    <n v="0"/>
    <n v="0"/>
    <n v="0"/>
    <x v="0"/>
    <x v="3"/>
    <x v="2"/>
    <n v="0"/>
    <n v="0"/>
    <n v="0"/>
    <n v="0"/>
    <n v="8"/>
    <x v="0"/>
    <x v="2"/>
    <m/>
  </r>
  <r>
    <x v="73"/>
    <n v="151"/>
    <x v="596"/>
    <n v="1"/>
    <d v="2025-08-20T00:00:00"/>
    <x v="98"/>
    <n v="106"/>
    <n v="9862350"/>
    <n v="9862350"/>
    <x v="0"/>
    <x v="0"/>
    <n v="0"/>
    <n v="0"/>
    <n v="0"/>
    <x v="83"/>
    <x v="240"/>
    <x v="2"/>
    <n v="9862350"/>
    <n v="106"/>
    <n v="9862350"/>
    <n v="106"/>
    <n v="1"/>
    <x v="1"/>
    <x v="2"/>
    <m/>
  </r>
  <r>
    <x v="73"/>
    <n v="751"/>
    <x v="597"/>
    <n v="1"/>
    <d v="2025-11-04T00:00:00"/>
    <x v="97"/>
    <n v="30"/>
    <n v="7651600"/>
    <n v="7651600"/>
    <x v="0"/>
    <x v="0"/>
    <n v="0"/>
    <n v="0"/>
    <n v="7651600"/>
    <x v="0"/>
    <x v="241"/>
    <x v="88"/>
    <n v="7651600"/>
    <n v="30"/>
    <n v="0"/>
    <n v="0"/>
    <n v="1"/>
    <x v="0"/>
    <x v="2"/>
    <m/>
  </r>
  <r>
    <x v="74"/>
    <n v="751"/>
    <x v="598"/>
    <n v="1"/>
    <d v="2025-10-11T00:00:00"/>
    <x v="95"/>
    <n v="54"/>
    <n v="98500"/>
    <n v="98500"/>
    <x v="0"/>
    <x v="0"/>
    <n v="0"/>
    <n v="0"/>
    <n v="0"/>
    <x v="84"/>
    <x v="242"/>
    <x v="2"/>
    <n v="98500"/>
    <n v="54"/>
    <n v="0"/>
    <n v="0"/>
    <n v="1"/>
    <x v="0"/>
    <x v="2"/>
    <m/>
  </r>
  <r>
    <x v="74"/>
    <n v="151"/>
    <x v="599"/>
    <n v="1"/>
    <d v="2025-10-17T00:00:00"/>
    <x v="56"/>
    <n v="48"/>
    <n v="283000"/>
    <n v="283000"/>
    <x v="0"/>
    <x v="0"/>
    <n v="0"/>
    <n v="0"/>
    <n v="0"/>
    <x v="85"/>
    <x v="243"/>
    <x v="2"/>
    <n v="283000"/>
    <n v="48"/>
    <n v="0"/>
    <n v="0"/>
    <n v="1"/>
    <x v="1"/>
    <x v="2"/>
    <m/>
  </r>
  <r>
    <x v="74"/>
    <n v="751"/>
    <x v="600"/>
    <n v="1"/>
    <d v="2025-10-18T00:00:00"/>
    <x v="99"/>
    <n v="47"/>
    <n v="105750"/>
    <n v="105750"/>
    <x v="0"/>
    <x v="0"/>
    <n v="0"/>
    <n v="0"/>
    <n v="0"/>
    <x v="86"/>
    <x v="244"/>
    <x v="2"/>
    <n v="105750"/>
    <n v="47"/>
    <n v="0"/>
    <n v="0"/>
    <n v="1"/>
    <x v="0"/>
    <x v="2"/>
    <m/>
  </r>
  <r>
    <x v="74"/>
    <n v="751"/>
    <x v="601"/>
    <n v="1"/>
    <d v="2025-10-18T00:00:00"/>
    <x v="99"/>
    <n v="47"/>
    <n v="532000"/>
    <n v="532000"/>
    <x v="0"/>
    <x v="0"/>
    <n v="0"/>
    <n v="0"/>
    <n v="0"/>
    <x v="87"/>
    <x v="245"/>
    <x v="2"/>
    <n v="532000"/>
    <n v="47"/>
    <n v="0"/>
    <n v="0"/>
    <n v="1"/>
    <x v="0"/>
    <x v="2"/>
    <m/>
  </r>
  <r>
    <x v="74"/>
    <n v="151"/>
    <x v="602"/>
    <n v="1"/>
    <d v="2025-10-18T00:00:00"/>
    <x v="99"/>
    <n v="47"/>
    <n v="363750"/>
    <n v="363750"/>
    <x v="0"/>
    <x v="0"/>
    <n v="0"/>
    <n v="0"/>
    <n v="0"/>
    <x v="88"/>
    <x v="246"/>
    <x v="2"/>
    <n v="363750"/>
    <n v="47"/>
    <n v="0"/>
    <n v="0"/>
    <n v="1"/>
    <x v="1"/>
    <x v="2"/>
    <m/>
  </r>
  <r>
    <x v="74"/>
    <n v="151"/>
    <x v="603"/>
    <n v="1"/>
    <d v="2025-11-10T00:00:00"/>
    <x v="100"/>
    <n v="24"/>
    <n v="476250"/>
    <n v="476250"/>
    <x v="0"/>
    <x v="0"/>
    <n v="0"/>
    <n v="0"/>
    <n v="476250"/>
    <x v="0"/>
    <x v="247"/>
    <x v="89"/>
    <n v="476250"/>
    <n v="24"/>
    <n v="0"/>
    <n v="0"/>
    <n v="1"/>
    <x v="1"/>
    <x v="2"/>
    <m/>
  </r>
  <r>
    <x v="75"/>
    <n v="751"/>
    <x v="604"/>
    <n v="4"/>
    <d v="2025-12-01T00:00:00"/>
    <x v="6"/>
    <n v="-16"/>
    <n v="1474200"/>
    <n v="1474200"/>
    <x v="352"/>
    <x v="0"/>
    <n v="0"/>
    <n v="0"/>
    <n v="0"/>
    <x v="0"/>
    <x v="3"/>
    <x v="2"/>
    <n v="0"/>
    <n v="0"/>
    <n v="0"/>
    <n v="0"/>
    <n v="20"/>
    <x v="0"/>
    <x v="1"/>
    <m/>
  </r>
  <r>
    <x v="75"/>
    <n v="751"/>
    <x v="605"/>
    <n v="4"/>
    <d v="2025-12-03T00:00:00"/>
    <x v="73"/>
    <n v="-18"/>
    <n v="2169400"/>
    <n v="2169400"/>
    <x v="353"/>
    <x v="0"/>
    <n v="0"/>
    <n v="0"/>
    <n v="0"/>
    <x v="0"/>
    <x v="3"/>
    <x v="2"/>
    <n v="0"/>
    <n v="0"/>
    <n v="0"/>
    <n v="0"/>
    <n v="20"/>
    <x v="0"/>
    <x v="1"/>
    <m/>
  </r>
  <r>
    <x v="76"/>
    <n v="751"/>
    <x v="606"/>
    <n v="8"/>
    <d v="2025-11-06T00:00:00"/>
    <x v="21"/>
    <n v="14"/>
    <n v="568140"/>
    <n v="462900"/>
    <x v="0"/>
    <x v="0"/>
    <n v="462900"/>
    <n v="0"/>
    <n v="0"/>
    <x v="0"/>
    <x v="248"/>
    <x v="90"/>
    <n v="462900"/>
    <n v="14"/>
    <n v="0"/>
    <n v="0"/>
    <n v="15"/>
    <x v="0"/>
    <x v="0"/>
    <m/>
  </r>
  <r>
    <x v="76"/>
    <n v="751"/>
    <x v="607"/>
    <n v="8"/>
    <d v="2025-11-12T00:00:00"/>
    <x v="2"/>
    <n v="8"/>
    <n v="687400"/>
    <n v="687400"/>
    <x v="0"/>
    <x v="72"/>
    <n v="0"/>
    <n v="0"/>
    <n v="0"/>
    <x v="0"/>
    <x v="249"/>
    <x v="2"/>
    <n v="0"/>
    <n v="0"/>
    <n v="0"/>
    <n v="0"/>
    <n v="15"/>
    <x v="0"/>
    <x v="0"/>
    <m/>
  </r>
  <r>
    <x v="76"/>
    <n v="751"/>
    <x v="608"/>
    <n v="8"/>
    <d v="2025-11-20T00:00:00"/>
    <x v="30"/>
    <n v="0"/>
    <n v="499200"/>
    <n v="499200"/>
    <x v="354"/>
    <x v="0"/>
    <n v="0"/>
    <n v="0"/>
    <n v="0"/>
    <x v="0"/>
    <x v="3"/>
    <x v="2"/>
    <n v="0"/>
    <n v="0"/>
    <n v="0"/>
    <n v="0"/>
    <n v="15"/>
    <x v="0"/>
    <x v="0"/>
    <m/>
  </r>
  <r>
    <x v="76"/>
    <n v="751"/>
    <x v="609"/>
    <n v="8"/>
    <d v="2025-11-24T00:00:00"/>
    <x v="5"/>
    <n v="-4"/>
    <n v="883200"/>
    <n v="883200"/>
    <x v="355"/>
    <x v="0"/>
    <n v="0"/>
    <n v="0"/>
    <n v="0"/>
    <x v="0"/>
    <x v="3"/>
    <x v="2"/>
    <n v="0"/>
    <n v="0"/>
    <n v="0"/>
    <n v="0"/>
    <n v="15"/>
    <x v="0"/>
    <x v="0"/>
    <m/>
  </r>
  <r>
    <x v="76"/>
    <n v="751"/>
    <x v="610"/>
    <n v="8"/>
    <d v="2025-12-01T00:00:00"/>
    <x v="76"/>
    <n v="-11"/>
    <n v="571500"/>
    <n v="571500"/>
    <x v="356"/>
    <x v="0"/>
    <n v="0"/>
    <n v="0"/>
    <n v="0"/>
    <x v="0"/>
    <x v="3"/>
    <x v="2"/>
    <n v="0"/>
    <n v="0"/>
    <n v="0"/>
    <n v="0"/>
    <n v="15"/>
    <x v="0"/>
    <x v="0"/>
    <m/>
  </r>
  <r>
    <x v="77"/>
    <n v="151"/>
    <x v="611"/>
    <n v="1"/>
    <d v="2025-10-03T00:00:00"/>
    <x v="101"/>
    <n v="33"/>
    <n v="590999.97"/>
    <n v="590999.97"/>
    <x v="0"/>
    <x v="0"/>
    <n v="0"/>
    <n v="0"/>
    <n v="0"/>
    <x v="89"/>
    <x v="250"/>
    <x v="2"/>
    <n v="590999.97"/>
    <n v="33"/>
    <n v="0"/>
    <n v="0"/>
    <n v="30"/>
    <x v="1"/>
    <x v="2"/>
    <m/>
  </r>
  <r>
    <x v="78"/>
    <n v="151"/>
    <x v="612"/>
    <n v="4"/>
    <d v="2025-11-01T00:00:00"/>
    <x v="28"/>
    <n v="4"/>
    <n v="11509700"/>
    <n v="2825611"/>
    <x v="0"/>
    <x v="73"/>
    <n v="0"/>
    <n v="0"/>
    <n v="0"/>
    <x v="0"/>
    <x v="251"/>
    <x v="2"/>
    <n v="0"/>
    <n v="0"/>
    <n v="0"/>
    <n v="0"/>
    <n v="30"/>
    <x v="1"/>
    <x v="1"/>
    <m/>
  </r>
  <r>
    <x v="78"/>
    <n v="151"/>
    <x v="613"/>
    <n v="4"/>
    <d v="2025-11-04T00:00:00"/>
    <x v="29"/>
    <n v="1"/>
    <n v="1719700"/>
    <n v="1646100"/>
    <x v="0"/>
    <x v="74"/>
    <n v="0"/>
    <n v="0"/>
    <n v="0"/>
    <x v="0"/>
    <x v="252"/>
    <x v="2"/>
    <n v="0"/>
    <n v="0"/>
    <n v="0"/>
    <n v="0"/>
    <n v="30"/>
    <x v="1"/>
    <x v="1"/>
    <m/>
  </r>
  <r>
    <x v="78"/>
    <n v="151"/>
    <x v="614"/>
    <n v="4"/>
    <d v="2025-11-06T00:00:00"/>
    <x v="31"/>
    <n v="-1"/>
    <n v="3491400"/>
    <n v="2019400"/>
    <x v="357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15"/>
    <n v="4"/>
    <d v="2025-11-06T00:00:00"/>
    <x v="31"/>
    <n v="-1"/>
    <n v="1042800"/>
    <n v="1042800"/>
    <x v="358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16"/>
    <n v="4"/>
    <d v="2025-11-07T00:00:00"/>
    <x v="32"/>
    <n v="-2"/>
    <n v="4047900"/>
    <n v="3265900"/>
    <x v="359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17"/>
    <n v="4"/>
    <d v="2025-11-11T00:00:00"/>
    <x v="34"/>
    <n v="-6"/>
    <n v="1704700"/>
    <n v="1592000"/>
    <x v="360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18"/>
    <n v="4"/>
    <d v="2025-11-11T00:00:00"/>
    <x v="34"/>
    <n v="-6"/>
    <n v="814200"/>
    <n v="207000"/>
    <x v="361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19"/>
    <n v="4"/>
    <d v="2025-11-11T00:00:00"/>
    <x v="34"/>
    <n v="-6"/>
    <n v="949900"/>
    <n v="614100"/>
    <x v="362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0"/>
    <n v="4"/>
    <d v="2025-11-13T00:00:00"/>
    <x v="36"/>
    <n v="-8"/>
    <n v="598000"/>
    <n v="365700"/>
    <x v="363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1"/>
    <n v="4"/>
    <d v="2025-11-13T00:00:00"/>
    <x v="36"/>
    <n v="-8"/>
    <n v="4100800"/>
    <n v="4100800"/>
    <x v="364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2"/>
    <n v="4"/>
    <d v="2025-11-15T00:00:00"/>
    <x v="38"/>
    <n v="-10"/>
    <n v="6426600"/>
    <n v="6005300"/>
    <x v="365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3"/>
    <n v="4"/>
    <d v="2025-11-18T00:00:00"/>
    <x v="4"/>
    <n v="-13"/>
    <n v="4645750"/>
    <n v="4386150"/>
    <x v="366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4"/>
    <n v="4"/>
    <d v="2025-11-20T00:00:00"/>
    <x v="40"/>
    <n v="-15"/>
    <n v="129200"/>
    <n v="34200"/>
    <x v="367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5"/>
    <n v="4"/>
    <d v="2025-11-20T00:00:00"/>
    <x v="40"/>
    <n v="-15"/>
    <n v="1100500"/>
    <n v="321500"/>
    <x v="368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6"/>
    <n v="4"/>
    <d v="2025-11-25T00:00:00"/>
    <x v="43"/>
    <n v="-20"/>
    <n v="4543400"/>
    <n v="4543400"/>
    <x v="369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7"/>
    <n v="4"/>
    <d v="2025-11-25T00:00:00"/>
    <x v="43"/>
    <n v="-20"/>
    <n v="404200"/>
    <n v="404200"/>
    <x v="370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8"/>
    <n v="4"/>
    <d v="2025-11-27T00:00:00"/>
    <x v="44"/>
    <n v="-22"/>
    <n v="8776800"/>
    <n v="8078100"/>
    <x v="371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9"/>
    <n v="4"/>
    <d v="2025-11-29T00:00:00"/>
    <x v="9"/>
    <n v="-24"/>
    <n v="17145500"/>
    <n v="16748900"/>
    <x v="372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30"/>
    <n v="4"/>
    <d v="2025-12-02T00:00:00"/>
    <x v="46"/>
    <n v="-27"/>
    <n v="16092500"/>
    <n v="15425300"/>
    <x v="373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31"/>
    <n v="4"/>
    <d v="2025-12-05T00:00:00"/>
    <x v="48"/>
    <n v="-30"/>
    <n v="763800"/>
    <n v="763800"/>
    <x v="374"/>
    <x v="0"/>
    <n v="0"/>
    <n v="0"/>
    <n v="0"/>
    <x v="0"/>
    <x v="3"/>
    <x v="2"/>
    <n v="0"/>
    <n v="0"/>
    <n v="0"/>
    <n v="0"/>
    <n v="30"/>
    <x v="1"/>
    <x v="1"/>
    <m/>
  </r>
  <r>
    <x v="79"/>
    <n v="751"/>
    <x v="632"/>
    <n v="1"/>
    <d v="2025-11-20T00:00:00"/>
    <x v="75"/>
    <n v="7"/>
    <n v="1372000"/>
    <n v="1372000"/>
    <x v="0"/>
    <x v="75"/>
    <n v="0"/>
    <n v="0"/>
    <n v="0"/>
    <x v="0"/>
    <x v="253"/>
    <x v="2"/>
    <n v="0"/>
    <n v="0"/>
    <n v="0"/>
    <n v="0"/>
    <n v="8"/>
    <x v="0"/>
    <x v="1"/>
    <m/>
  </r>
  <r>
    <x v="79"/>
    <n v="751"/>
    <x v="633"/>
    <n v="1"/>
    <d v="2025-12-01T00:00:00"/>
    <x v="5"/>
    <n v="-4"/>
    <n v="109800"/>
    <n v="109800"/>
    <x v="375"/>
    <x v="0"/>
    <n v="0"/>
    <n v="0"/>
    <n v="0"/>
    <x v="0"/>
    <x v="3"/>
    <x v="2"/>
    <n v="0"/>
    <n v="0"/>
    <n v="0"/>
    <n v="0"/>
    <n v="8"/>
    <x v="0"/>
    <x v="1"/>
    <m/>
  </r>
  <r>
    <x v="80"/>
    <n v="751"/>
    <x v="634"/>
    <n v="8"/>
    <d v="2025-12-02T00:00:00"/>
    <x v="51"/>
    <n v="2"/>
    <n v="427200"/>
    <n v="427200"/>
    <x v="0"/>
    <x v="76"/>
    <n v="0"/>
    <n v="0"/>
    <n v="0"/>
    <x v="0"/>
    <x v="254"/>
    <x v="2"/>
    <n v="0"/>
    <n v="0"/>
    <n v="0"/>
    <n v="0"/>
    <n v="1"/>
    <x v="0"/>
    <x v="0"/>
    <m/>
  </r>
  <r>
    <x v="81"/>
    <n v="151"/>
    <x v="635"/>
    <n v="11"/>
    <d v="2025-11-27T00:00:00"/>
    <x v="75"/>
    <n v="7"/>
    <n v="1199899.98"/>
    <n v="1199899.98"/>
    <x v="0"/>
    <x v="77"/>
    <n v="0"/>
    <n v="0"/>
    <n v="0"/>
    <x v="0"/>
    <x v="255"/>
    <x v="2"/>
    <n v="0"/>
    <n v="0"/>
    <n v="0"/>
    <n v="0"/>
    <n v="1"/>
    <x v="1"/>
    <x v="2"/>
    <m/>
  </r>
  <r>
    <x v="81"/>
    <n v="151"/>
    <x v="636"/>
    <n v="11"/>
    <d v="2025-12-04T00:00:00"/>
    <x v="30"/>
    <n v="0"/>
    <n v="1331399.98"/>
    <n v="1331399.98"/>
    <x v="376"/>
    <x v="0"/>
    <n v="0"/>
    <n v="0"/>
    <n v="0"/>
    <x v="0"/>
    <x v="3"/>
    <x v="2"/>
    <n v="0"/>
    <n v="0"/>
    <n v="0"/>
    <n v="0"/>
    <n v="1"/>
    <x v="1"/>
    <x v="2"/>
    <m/>
  </r>
  <r>
    <x v="82"/>
    <n v="151"/>
    <x v="637"/>
    <n v="0"/>
    <d v="2025-10-11T00:00:00"/>
    <x v="15"/>
    <n v="25"/>
    <n v="67200"/>
    <n v="67200"/>
    <x v="0"/>
    <x v="0"/>
    <n v="0"/>
    <n v="0"/>
    <n v="67200"/>
    <x v="0"/>
    <x v="256"/>
    <x v="91"/>
    <n v="67200"/>
    <n v="25"/>
    <n v="0"/>
    <n v="0"/>
    <n v="30"/>
    <x v="1"/>
    <x v="2"/>
    <m/>
  </r>
  <r>
    <x v="82"/>
    <n v="151"/>
    <x v="638"/>
    <n v="0"/>
    <d v="2025-10-17T00:00:00"/>
    <x v="0"/>
    <n v="19"/>
    <n v="104150"/>
    <n v="104150"/>
    <x v="0"/>
    <x v="0"/>
    <n v="0"/>
    <n v="104150"/>
    <n v="0"/>
    <x v="0"/>
    <x v="257"/>
    <x v="92"/>
    <n v="104150"/>
    <n v="19"/>
    <n v="0"/>
    <n v="0"/>
    <n v="30"/>
    <x v="1"/>
    <x v="2"/>
    <m/>
  </r>
  <r>
    <x v="82"/>
    <n v="151"/>
    <x v="639"/>
    <n v="0"/>
    <d v="2025-10-22T00:00:00"/>
    <x v="21"/>
    <n v="14"/>
    <n v="23699.99"/>
    <n v="23699.99"/>
    <x v="0"/>
    <x v="0"/>
    <n v="23699.99"/>
    <n v="0"/>
    <n v="0"/>
    <x v="0"/>
    <x v="258"/>
    <x v="93"/>
    <n v="23699.99"/>
    <n v="14"/>
    <n v="0"/>
    <n v="0"/>
    <n v="30"/>
    <x v="1"/>
    <x v="2"/>
    <m/>
  </r>
  <r>
    <x v="82"/>
    <n v="151"/>
    <x v="640"/>
    <n v="0"/>
    <d v="2025-11-05T00:00:00"/>
    <x v="30"/>
    <n v="0"/>
    <n v="231400"/>
    <n v="231400"/>
    <x v="377"/>
    <x v="0"/>
    <n v="0"/>
    <n v="0"/>
    <n v="0"/>
    <x v="0"/>
    <x v="3"/>
    <x v="2"/>
    <n v="0"/>
    <n v="0"/>
    <n v="0"/>
    <n v="0"/>
    <n v="30"/>
    <x v="1"/>
    <x v="2"/>
    <m/>
  </r>
  <r>
    <x v="82"/>
    <n v="151"/>
    <x v="641"/>
    <n v="0"/>
    <d v="2025-11-05T00:00:00"/>
    <x v="30"/>
    <n v="0"/>
    <n v="140399.99"/>
    <n v="140399.99"/>
    <x v="378"/>
    <x v="0"/>
    <n v="0"/>
    <n v="0"/>
    <n v="0"/>
    <x v="0"/>
    <x v="3"/>
    <x v="2"/>
    <n v="0"/>
    <n v="0"/>
    <n v="0"/>
    <n v="0"/>
    <n v="30"/>
    <x v="1"/>
    <x v="2"/>
    <m/>
  </r>
  <r>
    <x v="82"/>
    <n v="151"/>
    <x v="642"/>
    <n v="0"/>
    <d v="2025-11-05T00:00:00"/>
    <x v="30"/>
    <n v="0"/>
    <n v="69599.990000000005"/>
    <n v="69599.990000000005"/>
    <x v="379"/>
    <x v="0"/>
    <n v="0"/>
    <n v="0"/>
    <n v="0"/>
    <x v="0"/>
    <x v="3"/>
    <x v="2"/>
    <n v="0"/>
    <n v="0"/>
    <n v="0"/>
    <n v="0"/>
    <n v="30"/>
    <x v="1"/>
    <x v="2"/>
    <m/>
  </r>
  <r>
    <x v="82"/>
    <n v="151"/>
    <x v="643"/>
    <n v="0"/>
    <d v="2025-11-11T00:00:00"/>
    <x v="34"/>
    <n v="-6"/>
    <n v="320500"/>
    <n v="320500"/>
    <x v="380"/>
    <x v="0"/>
    <n v="0"/>
    <n v="0"/>
    <n v="0"/>
    <x v="0"/>
    <x v="3"/>
    <x v="2"/>
    <n v="0"/>
    <n v="0"/>
    <n v="0"/>
    <n v="0"/>
    <n v="30"/>
    <x v="1"/>
    <x v="2"/>
    <m/>
  </r>
  <r>
    <x v="82"/>
    <n v="151"/>
    <x v="644"/>
    <n v="0"/>
    <d v="2025-11-20T00:00:00"/>
    <x v="40"/>
    <n v="-15"/>
    <n v="160799.99"/>
    <n v="160799.99"/>
    <x v="381"/>
    <x v="0"/>
    <n v="0"/>
    <n v="0"/>
    <n v="0"/>
    <x v="0"/>
    <x v="3"/>
    <x v="2"/>
    <n v="0"/>
    <n v="0"/>
    <n v="0"/>
    <n v="0"/>
    <n v="30"/>
    <x v="1"/>
    <x v="2"/>
    <m/>
  </r>
  <r>
    <x v="82"/>
    <n v="151"/>
    <x v="645"/>
    <n v="0"/>
    <d v="2025-11-22T00:00:00"/>
    <x v="41"/>
    <n v="-17"/>
    <n v="402000"/>
    <n v="402000"/>
    <x v="382"/>
    <x v="0"/>
    <n v="0"/>
    <n v="0"/>
    <n v="0"/>
    <x v="0"/>
    <x v="3"/>
    <x v="2"/>
    <n v="0"/>
    <n v="0"/>
    <n v="0"/>
    <n v="0"/>
    <n v="30"/>
    <x v="1"/>
    <x v="2"/>
    <m/>
  </r>
  <r>
    <x v="82"/>
    <n v="151"/>
    <x v="646"/>
    <n v="0"/>
    <d v="2025-12-03T00:00:00"/>
    <x v="47"/>
    <n v="-28"/>
    <n v="66699.990000000005"/>
    <n v="66699.990000000005"/>
    <x v="383"/>
    <x v="0"/>
    <n v="0"/>
    <n v="0"/>
    <n v="0"/>
    <x v="0"/>
    <x v="3"/>
    <x v="2"/>
    <n v="0"/>
    <n v="0"/>
    <n v="0"/>
    <n v="0"/>
    <n v="30"/>
    <x v="1"/>
    <x v="2"/>
    <m/>
  </r>
  <r>
    <x v="83"/>
    <n v="751"/>
    <x v="647"/>
    <n v="1"/>
    <d v="2025-10-27T00:00:00"/>
    <x v="25"/>
    <n v="9"/>
    <n v="2527200"/>
    <n v="1283850"/>
    <x v="0"/>
    <x v="0"/>
    <n v="1283850"/>
    <n v="0"/>
    <n v="0"/>
    <x v="0"/>
    <x v="259"/>
    <x v="94"/>
    <n v="1283850"/>
    <n v="9"/>
    <n v="0"/>
    <n v="0"/>
    <n v="30"/>
    <x v="0"/>
    <x v="1"/>
    <m/>
  </r>
  <r>
    <x v="83"/>
    <n v="751"/>
    <x v="648"/>
    <n v="1"/>
    <d v="2025-10-27T00:00:00"/>
    <x v="25"/>
    <n v="9"/>
    <n v="1263600"/>
    <n v="1239300"/>
    <x v="0"/>
    <x v="0"/>
    <n v="1239300"/>
    <n v="0"/>
    <n v="0"/>
    <x v="0"/>
    <x v="260"/>
    <x v="95"/>
    <n v="1239300"/>
    <n v="9"/>
    <n v="0"/>
    <n v="0"/>
    <n v="30"/>
    <x v="0"/>
    <x v="1"/>
    <m/>
  </r>
  <r>
    <x v="83"/>
    <n v="751"/>
    <x v="649"/>
    <n v="1"/>
    <d v="2025-11-11T00:00:00"/>
    <x v="34"/>
    <n v="-6"/>
    <n v="103740"/>
    <n v="103740"/>
    <x v="384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0"/>
    <n v="1"/>
    <d v="2025-11-11T00:00:00"/>
    <x v="34"/>
    <n v="-6"/>
    <n v="599600"/>
    <n v="599600"/>
    <x v="385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1"/>
    <n v="1"/>
    <d v="2025-11-12T00:00:00"/>
    <x v="35"/>
    <n v="-7"/>
    <n v="114000"/>
    <n v="114000"/>
    <x v="386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2"/>
    <n v="1"/>
    <d v="2025-11-12T00:00:00"/>
    <x v="35"/>
    <n v="-7"/>
    <n v="58500"/>
    <n v="58500"/>
    <x v="387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3"/>
    <n v="1"/>
    <d v="2025-11-12T00:00:00"/>
    <x v="35"/>
    <n v="-7"/>
    <n v="887680"/>
    <n v="887680"/>
    <x v="388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4"/>
    <n v="1"/>
    <d v="2025-11-14T00:00:00"/>
    <x v="37"/>
    <n v="-9"/>
    <n v="499800"/>
    <n v="499800"/>
    <x v="389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5"/>
    <n v="1"/>
    <d v="2025-11-14T00:00:00"/>
    <x v="37"/>
    <n v="-9"/>
    <n v="1350300"/>
    <n v="1350300"/>
    <x v="390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6"/>
    <n v="1"/>
    <d v="2025-11-15T00:00:00"/>
    <x v="38"/>
    <n v="-10"/>
    <n v="1317600"/>
    <n v="1317600"/>
    <x v="391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7"/>
    <n v="1"/>
    <d v="2025-11-15T00:00:00"/>
    <x v="38"/>
    <n v="-10"/>
    <n v="884100"/>
    <n v="884100"/>
    <x v="392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8"/>
    <n v="1"/>
    <d v="2025-11-15T00:00:00"/>
    <x v="38"/>
    <n v="-10"/>
    <n v="1485000"/>
    <n v="1485000"/>
    <x v="393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9"/>
    <n v="1"/>
    <d v="2025-11-15T00:00:00"/>
    <x v="38"/>
    <n v="-10"/>
    <n v="228000"/>
    <n v="228000"/>
    <x v="394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0"/>
    <n v="1"/>
    <d v="2025-11-15T00:00:00"/>
    <x v="38"/>
    <n v="-10"/>
    <n v="173550"/>
    <n v="173550"/>
    <x v="395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1"/>
    <n v="1"/>
    <d v="2025-11-15T00:00:00"/>
    <x v="38"/>
    <n v="-10"/>
    <n v="80800"/>
    <n v="80800"/>
    <x v="396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2"/>
    <n v="1"/>
    <d v="2025-11-15T00:00:00"/>
    <x v="38"/>
    <n v="-10"/>
    <n v="122400"/>
    <n v="122400"/>
    <x v="397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3"/>
    <n v="1"/>
    <d v="2025-11-18T00:00:00"/>
    <x v="4"/>
    <n v="-13"/>
    <n v="73800"/>
    <n v="73800"/>
    <x v="398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4"/>
    <n v="1"/>
    <d v="2025-11-19T00:00:00"/>
    <x v="39"/>
    <n v="-14"/>
    <n v="392000"/>
    <n v="392000"/>
    <x v="399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5"/>
    <n v="1"/>
    <d v="2025-11-20T00:00:00"/>
    <x v="40"/>
    <n v="-15"/>
    <n v="560000"/>
    <n v="560000"/>
    <x v="400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6"/>
    <n v="1"/>
    <d v="2025-11-22T00:00:00"/>
    <x v="41"/>
    <n v="-17"/>
    <n v="1117200"/>
    <n v="1117200"/>
    <x v="401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7"/>
    <n v="1"/>
    <d v="2025-11-22T00:00:00"/>
    <x v="41"/>
    <n v="-17"/>
    <n v="201000"/>
    <n v="201000"/>
    <x v="402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8"/>
    <n v="1"/>
    <d v="2025-11-22T00:00:00"/>
    <x v="41"/>
    <n v="-17"/>
    <n v="1863000"/>
    <n v="1572750"/>
    <x v="403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9"/>
    <n v="1"/>
    <d v="2025-11-22T00:00:00"/>
    <x v="41"/>
    <n v="-17"/>
    <n v="1350300"/>
    <n v="1350300"/>
    <x v="390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0"/>
    <n v="1"/>
    <d v="2025-11-24T00:00:00"/>
    <x v="42"/>
    <n v="-19"/>
    <n v="120500"/>
    <n v="120500"/>
    <x v="404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1"/>
    <n v="1"/>
    <d v="2025-11-24T00:00:00"/>
    <x v="42"/>
    <n v="-19"/>
    <n v="1917000"/>
    <n v="1917000"/>
    <x v="405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2"/>
    <n v="1"/>
    <d v="2025-11-25T00:00:00"/>
    <x v="43"/>
    <n v="-20"/>
    <n v="60000"/>
    <n v="60000"/>
    <x v="406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3"/>
    <n v="1"/>
    <d v="2025-11-26T00:00:00"/>
    <x v="7"/>
    <n v="-21"/>
    <n v="143900"/>
    <n v="143900"/>
    <x v="407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4"/>
    <n v="1"/>
    <d v="2025-11-26T00:00:00"/>
    <x v="7"/>
    <n v="-21"/>
    <n v="128300"/>
    <n v="128300"/>
    <x v="408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5"/>
    <n v="1"/>
    <d v="2025-11-28T00:00:00"/>
    <x v="8"/>
    <n v="-23"/>
    <n v="2240000"/>
    <n v="2160000"/>
    <x v="409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6"/>
    <n v="1"/>
    <d v="2025-11-28T00:00:00"/>
    <x v="8"/>
    <n v="-23"/>
    <n v="1247400"/>
    <n v="1247400"/>
    <x v="410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7"/>
    <n v="1"/>
    <d v="2025-11-28T00:00:00"/>
    <x v="8"/>
    <n v="-23"/>
    <n v="1288350"/>
    <n v="1288350"/>
    <x v="411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8"/>
    <n v="1"/>
    <d v="2025-11-28T00:00:00"/>
    <x v="8"/>
    <n v="-23"/>
    <n v="117000"/>
    <n v="117000"/>
    <x v="412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9"/>
    <n v="1"/>
    <d v="2025-12-01T00:00:00"/>
    <x v="45"/>
    <n v="-26"/>
    <n v="604000"/>
    <n v="604000"/>
    <x v="413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80"/>
    <n v="1"/>
    <d v="2025-12-01T00:00:00"/>
    <x v="45"/>
    <n v="-26"/>
    <n v="2324700"/>
    <n v="1620000"/>
    <x v="414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81"/>
    <n v="1"/>
    <d v="2025-12-01T00:00:00"/>
    <x v="45"/>
    <n v="-26"/>
    <n v="599200"/>
    <n v="599200"/>
    <x v="415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82"/>
    <n v="1"/>
    <d v="2025-12-03T00:00:00"/>
    <x v="47"/>
    <n v="-28"/>
    <n v="421800"/>
    <n v="421800"/>
    <x v="416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83"/>
    <n v="1"/>
    <d v="2025-12-03T00:00:00"/>
    <x v="47"/>
    <n v="-28"/>
    <n v="144690"/>
    <n v="144690"/>
    <x v="417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84"/>
    <n v="1"/>
    <d v="2025-12-03T00:00:00"/>
    <x v="47"/>
    <n v="-28"/>
    <n v="164550"/>
    <n v="164550"/>
    <x v="418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85"/>
    <n v="1"/>
    <d v="2025-12-04T00:00:00"/>
    <x v="10"/>
    <n v="-29"/>
    <n v="1441800"/>
    <n v="1441800"/>
    <x v="419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86"/>
    <n v="1"/>
    <d v="2025-12-04T00:00:00"/>
    <x v="10"/>
    <n v="-29"/>
    <n v="1217700"/>
    <n v="1217700"/>
    <x v="420"/>
    <x v="0"/>
    <n v="0"/>
    <n v="0"/>
    <n v="0"/>
    <x v="0"/>
    <x v="3"/>
    <x v="2"/>
    <n v="0"/>
    <n v="0"/>
    <n v="0"/>
    <n v="0"/>
    <n v="30"/>
    <x v="0"/>
    <x v="1"/>
    <m/>
  </r>
  <r>
    <x v="84"/>
    <n v="751"/>
    <x v="687"/>
    <n v="4"/>
    <d v="2025-12-01T00:00:00"/>
    <x v="76"/>
    <n v="-11"/>
    <n v="2845500"/>
    <n v="2845500"/>
    <x v="421"/>
    <x v="0"/>
    <n v="0"/>
    <n v="0"/>
    <n v="0"/>
    <x v="0"/>
    <x v="3"/>
    <x v="2"/>
    <n v="0"/>
    <n v="0"/>
    <n v="0"/>
    <n v="0"/>
    <n v="15"/>
    <x v="0"/>
    <x v="1"/>
    <m/>
  </r>
  <r>
    <x v="84"/>
    <n v="751"/>
    <x v="688"/>
    <n v="4"/>
    <d v="2025-12-01T00:00:00"/>
    <x v="76"/>
    <n v="-11"/>
    <n v="420000"/>
    <n v="420000"/>
    <x v="422"/>
    <x v="0"/>
    <n v="0"/>
    <n v="0"/>
    <n v="0"/>
    <x v="0"/>
    <x v="3"/>
    <x v="2"/>
    <n v="0"/>
    <n v="0"/>
    <n v="0"/>
    <n v="0"/>
    <n v="15"/>
    <x v="0"/>
    <x v="1"/>
    <m/>
  </r>
  <r>
    <x v="84"/>
    <n v="751"/>
    <x v="689"/>
    <n v="4"/>
    <d v="2025-12-02T00:00:00"/>
    <x v="102"/>
    <n v="-12"/>
    <n v="434600"/>
    <n v="434600"/>
    <x v="423"/>
    <x v="0"/>
    <n v="0"/>
    <n v="0"/>
    <n v="0"/>
    <x v="0"/>
    <x v="3"/>
    <x v="2"/>
    <n v="0"/>
    <n v="0"/>
    <n v="0"/>
    <n v="0"/>
    <n v="15"/>
    <x v="0"/>
    <x v="1"/>
    <m/>
  </r>
  <r>
    <x v="84"/>
    <n v="751"/>
    <x v="690"/>
    <n v="4"/>
    <d v="2025-12-03T00:00:00"/>
    <x v="4"/>
    <n v="-13"/>
    <n v="630000"/>
    <n v="630000"/>
    <x v="424"/>
    <x v="0"/>
    <n v="0"/>
    <n v="0"/>
    <n v="0"/>
    <x v="0"/>
    <x v="3"/>
    <x v="2"/>
    <n v="0"/>
    <n v="0"/>
    <n v="0"/>
    <n v="0"/>
    <n v="15"/>
    <x v="0"/>
    <x v="1"/>
    <m/>
  </r>
  <r>
    <x v="84"/>
    <n v="751"/>
    <x v="691"/>
    <n v="4"/>
    <d v="2025-12-04T00:00:00"/>
    <x v="39"/>
    <n v="-14"/>
    <n v="243000"/>
    <n v="243000"/>
    <x v="425"/>
    <x v="0"/>
    <n v="0"/>
    <n v="0"/>
    <n v="0"/>
    <x v="0"/>
    <x v="3"/>
    <x v="2"/>
    <n v="0"/>
    <n v="0"/>
    <n v="0"/>
    <n v="0"/>
    <n v="15"/>
    <x v="0"/>
    <x v="1"/>
    <m/>
  </r>
  <r>
    <x v="85"/>
    <n v="151"/>
    <x v="692"/>
    <n v="4"/>
    <d v="2025-10-08T00:00:00"/>
    <x v="103"/>
    <n v="57"/>
    <n v="3131350"/>
    <n v="2843620"/>
    <x v="0"/>
    <x v="0"/>
    <n v="0"/>
    <n v="0"/>
    <n v="0"/>
    <x v="90"/>
    <x v="261"/>
    <x v="2"/>
    <n v="2843620"/>
    <n v="57"/>
    <n v="0"/>
    <n v="0"/>
    <n v="1"/>
    <x v="1"/>
    <x v="1"/>
    <m/>
  </r>
  <r>
    <x v="85"/>
    <n v="151"/>
    <x v="693"/>
    <n v="4"/>
    <d v="2025-10-16T00:00:00"/>
    <x v="104"/>
    <n v="35"/>
    <n v="583200"/>
    <n v="534600"/>
    <x v="0"/>
    <x v="0"/>
    <n v="0"/>
    <n v="0"/>
    <n v="0"/>
    <x v="91"/>
    <x v="262"/>
    <x v="2"/>
    <n v="534600"/>
    <n v="35"/>
    <n v="0"/>
    <n v="0"/>
    <n v="15"/>
    <x v="1"/>
    <x v="1"/>
    <m/>
  </r>
  <r>
    <x v="85"/>
    <n v="151"/>
    <x v="694"/>
    <n v="4"/>
    <d v="2025-10-23T00:00:00"/>
    <x v="12"/>
    <n v="28"/>
    <n v="2260500"/>
    <n v="2260500"/>
    <x v="0"/>
    <x v="0"/>
    <n v="0"/>
    <n v="0"/>
    <n v="2260500"/>
    <x v="0"/>
    <x v="263"/>
    <x v="96"/>
    <n v="2260500"/>
    <n v="28"/>
    <n v="0"/>
    <n v="0"/>
    <n v="15"/>
    <x v="1"/>
    <x v="1"/>
    <m/>
  </r>
  <r>
    <x v="85"/>
    <n v="151"/>
    <x v="695"/>
    <n v="4"/>
    <d v="2025-11-13T00:00:00"/>
    <x v="75"/>
    <n v="7"/>
    <n v="1224300"/>
    <n v="1224300"/>
    <x v="0"/>
    <x v="78"/>
    <n v="0"/>
    <n v="0"/>
    <n v="0"/>
    <x v="0"/>
    <x v="264"/>
    <x v="2"/>
    <n v="0"/>
    <n v="0"/>
    <n v="0"/>
    <n v="0"/>
    <n v="15"/>
    <x v="1"/>
    <x v="1"/>
    <m/>
  </r>
  <r>
    <x v="85"/>
    <n v="151"/>
    <x v="696"/>
    <n v="4"/>
    <d v="2025-11-27T00:00:00"/>
    <x v="35"/>
    <n v="-7"/>
    <n v="1556500"/>
    <n v="1556500"/>
    <x v="426"/>
    <x v="0"/>
    <n v="0"/>
    <n v="0"/>
    <n v="0"/>
    <x v="0"/>
    <x v="3"/>
    <x v="2"/>
    <n v="0"/>
    <n v="0"/>
    <n v="0"/>
    <n v="0"/>
    <n v="15"/>
    <x v="1"/>
    <x v="1"/>
    <m/>
  </r>
  <r>
    <x v="85"/>
    <n v="151"/>
    <x v="697"/>
    <n v="4"/>
    <d v="2025-12-03T00:00:00"/>
    <x v="4"/>
    <n v="-13"/>
    <n v="510000"/>
    <n v="510000"/>
    <x v="427"/>
    <x v="0"/>
    <n v="0"/>
    <n v="0"/>
    <n v="0"/>
    <x v="0"/>
    <x v="3"/>
    <x v="2"/>
    <n v="0"/>
    <n v="0"/>
    <n v="0"/>
    <n v="0"/>
    <n v="15"/>
    <x v="1"/>
    <x v="1"/>
    <m/>
  </r>
  <r>
    <x v="86"/>
    <n v="151"/>
    <x v="698"/>
    <n v="1"/>
    <d v="2025-09-08T00:00:00"/>
    <x v="105"/>
    <n v="87"/>
    <n v="164650"/>
    <n v="164650"/>
    <x v="0"/>
    <x v="0"/>
    <n v="0"/>
    <n v="0"/>
    <n v="0"/>
    <x v="92"/>
    <x v="265"/>
    <x v="2"/>
    <n v="164650"/>
    <n v="87"/>
    <n v="0"/>
    <n v="0"/>
    <n v="1"/>
    <x v="1"/>
    <x v="2"/>
    <m/>
  </r>
  <r>
    <x v="86"/>
    <n v="151"/>
    <x v="699"/>
    <n v="1"/>
    <d v="2025-10-20T00:00:00"/>
    <x v="65"/>
    <n v="45"/>
    <n v="236950"/>
    <n v="236950"/>
    <x v="0"/>
    <x v="0"/>
    <n v="0"/>
    <n v="0"/>
    <n v="0"/>
    <x v="93"/>
    <x v="266"/>
    <x v="2"/>
    <n v="236950"/>
    <n v="45"/>
    <n v="0"/>
    <n v="0"/>
    <n v="1"/>
    <x v="1"/>
    <x v="2"/>
    <m/>
  </r>
  <r>
    <x v="86"/>
    <n v="151"/>
    <x v="700"/>
    <n v="1"/>
    <d v="2025-10-27T00:00:00"/>
    <x v="52"/>
    <n v="38"/>
    <n v="267600"/>
    <n v="267600"/>
    <x v="0"/>
    <x v="0"/>
    <n v="0"/>
    <n v="0"/>
    <n v="0"/>
    <x v="94"/>
    <x v="267"/>
    <x v="2"/>
    <n v="267600"/>
    <n v="38"/>
    <n v="0"/>
    <n v="0"/>
    <n v="1"/>
    <x v="1"/>
    <x v="2"/>
    <m/>
  </r>
  <r>
    <x v="87"/>
    <n v="151"/>
    <x v="701"/>
    <n v="4"/>
    <d v="2025-11-06T00:00:00"/>
    <x v="12"/>
    <n v="28"/>
    <n v="171100"/>
    <n v="171100"/>
    <x v="0"/>
    <x v="0"/>
    <n v="0"/>
    <n v="0"/>
    <n v="171100"/>
    <x v="0"/>
    <x v="268"/>
    <x v="97"/>
    <n v="171100"/>
    <n v="28"/>
    <n v="0"/>
    <n v="0"/>
    <n v="1"/>
    <x v="1"/>
    <x v="2"/>
    <m/>
  </r>
  <r>
    <x v="87"/>
    <n v="151"/>
    <x v="702"/>
    <n v="4"/>
    <d v="2025-11-07T00:00:00"/>
    <x v="13"/>
    <n v="27"/>
    <n v="514100"/>
    <n v="514100"/>
    <x v="0"/>
    <x v="0"/>
    <n v="0"/>
    <n v="0"/>
    <n v="514100"/>
    <x v="0"/>
    <x v="269"/>
    <x v="98"/>
    <n v="514100"/>
    <n v="27"/>
    <n v="0"/>
    <n v="0"/>
    <n v="1"/>
    <x v="1"/>
    <x v="2"/>
    <m/>
  </r>
  <r>
    <x v="87"/>
    <n v="151"/>
    <x v="703"/>
    <n v="4"/>
    <d v="2025-11-11T00:00:00"/>
    <x v="50"/>
    <n v="23"/>
    <n v="57000"/>
    <n v="57000"/>
    <x v="0"/>
    <x v="0"/>
    <n v="0"/>
    <n v="0"/>
    <n v="57000"/>
    <x v="0"/>
    <x v="270"/>
    <x v="99"/>
    <n v="57000"/>
    <n v="23"/>
    <n v="0"/>
    <n v="0"/>
    <n v="1"/>
    <x v="1"/>
    <x v="2"/>
    <m/>
  </r>
  <r>
    <x v="87"/>
    <n v="151"/>
    <x v="704"/>
    <n v="4"/>
    <d v="2025-11-12T00:00:00"/>
    <x v="16"/>
    <n v="22"/>
    <n v="51000"/>
    <n v="51000"/>
    <x v="0"/>
    <x v="0"/>
    <n v="0"/>
    <n v="51000"/>
    <n v="0"/>
    <x v="0"/>
    <x v="271"/>
    <x v="100"/>
    <n v="51000"/>
    <n v="22"/>
    <n v="0"/>
    <n v="0"/>
    <n v="1"/>
    <x v="1"/>
    <x v="2"/>
    <m/>
  </r>
  <r>
    <x v="87"/>
    <n v="151"/>
    <x v="705"/>
    <n v="4"/>
    <d v="2025-11-19T00:00:00"/>
    <x v="20"/>
    <n v="15"/>
    <n v="179000"/>
    <n v="179000"/>
    <x v="0"/>
    <x v="0"/>
    <n v="179000"/>
    <n v="0"/>
    <n v="0"/>
    <x v="0"/>
    <x v="272"/>
    <x v="101"/>
    <n v="179000"/>
    <n v="15"/>
    <n v="0"/>
    <n v="0"/>
    <n v="1"/>
    <x v="1"/>
    <x v="2"/>
    <m/>
  </r>
  <r>
    <x v="87"/>
    <n v="151"/>
    <x v="706"/>
    <n v="4"/>
    <d v="2025-11-21T00:00:00"/>
    <x v="22"/>
    <n v="13"/>
    <n v="304400"/>
    <n v="304400"/>
    <x v="0"/>
    <x v="0"/>
    <n v="304400"/>
    <n v="0"/>
    <n v="0"/>
    <x v="0"/>
    <x v="273"/>
    <x v="102"/>
    <n v="304400"/>
    <n v="13"/>
    <n v="0"/>
    <n v="0"/>
    <n v="1"/>
    <x v="1"/>
    <x v="2"/>
    <m/>
  </r>
  <r>
    <x v="87"/>
    <n v="151"/>
    <x v="707"/>
    <n v="4"/>
    <d v="2025-11-26T00:00:00"/>
    <x v="2"/>
    <n v="8"/>
    <n v="145000"/>
    <n v="145000"/>
    <x v="0"/>
    <x v="79"/>
    <n v="0"/>
    <n v="0"/>
    <n v="0"/>
    <x v="0"/>
    <x v="274"/>
    <x v="2"/>
    <n v="0"/>
    <n v="0"/>
    <n v="0"/>
    <n v="0"/>
    <n v="1"/>
    <x v="1"/>
    <x v="2"/>
    <m/>
  </r>
  <r>
    <x v="87"/>
    <n v="151"/>
    <x v="708"/>
    <n v="4"/>
    <d v="2025-11-26T00:00:00"/>
    <x v="2"/>
    <n v="8"/>
    <n v="122000"/>
    <n v="122000"/>
    <x v="0"/>
    <x v="80"/>
    <n v="0"/>
    <n v="0"/>
    <n v="0"/>
    <x v="0"/>
    <x v="275"/>
    <x v="2"/>
    <n v="0"/>
    <n v="0"/>
    <n v="0"/>
    <n v="0"/>
    <n v="1"/>
    <x v="1"/>
    <x v="2"/>
    <m/>
  </r>
  <r>
    <x v="87"/>
    <n v="151"/>
    <x v="709"/>
    <n v="4"/>
    <d v="2025-12-03T00:00:00"/>
    <x v="29"/>
    <n v="1"/>
    <n v="356950"/>
    <n v="356950"/>
    <x v="0"/>
    <x v="81"/>
    <n v="0"/>
    <n v="0"/>
    <n v="0"/>
    <x v="0"/>
    <x v="276"/>
    <x v="2"/>
    <n v="0"/>
    <n v="0"/>
    <n v="0"/>
    <n v="0"/>
    <n v="1"/>
    <x v="1"/>
    <x v="2"/>
    <m/>
  </r>
  <r>
    <x v="87"/>
    <n v="151"/>
    <x v="710"/>
    <n v="4"/>
    <d v="2025-12-03T00:00:00"/>
    <x v="29"/>
    <n v="1"/>
    <n v="476700"/>
    <n v="476700"/>
    <x v="0"/>
    <x v="82"/>
    <n v="0"/>
    <n v="0"/>
    <n v="0"/>
    <x v="0"/>
    <x v="277"/>
    <x v="2"/>
    <n v="0"/>
    <n v="0"/>
    <n v="0"/>
    <n v="0"/>
    <n v="1"/>
    <x v="1"/>
    <x v="2"/>
    <m/>
  </r>
  <r>
    <x v="87"/>
    <n v="151"/>
    <x v="711"/>
    <n v="4"/>
    <d v="2025-12-04T00:00:00"/>
    <x v="30"/>
    <n v="0"/>
    <n v="287000"/>
    <n v="287000"/>
    <x v="428"/>
    <x v="0"/>
    <n v="0"/>
    <n v="0"/>
    <n v="0"/>
    <x v="0"/>
    <x v="3"/>
    <x v="2"/>
    <n v="0"/>
    <n v="0"/>
    <n v="0"/>
    <n v="0"/>
    <n v="1"/>
    <x v="1"/>
    <x v="2"/>
    <m/>
  </r>
  <r>
    <x v="87"/>
    <n v="151"/>
    <x v="712"/>
    <n v="4"/>
    <d v="2025-12-05T00:00:00"/>
    <x v="31"/>
    <n v="-1"/>
    <n v="119000"/>
    <n v="119000"/>
    <x v="429"/>
    <x v="0"/>
    <n v="0"/>
    <n v="0"/>
    <n v="0"/>
    <x v="0"/>
    <x v="3"/>
    <x v="2"/>
    <n v="0"/>
    <n v="0"/>
    <n v="0"/>
    <n v="0"/>
    <n v="1"/>
    <x v="1"/>
    <x v="2"/>
    <m/>
  </r>
  <r>
    <x v="88"/>
    <n v="151"/>
    <x v="713"/>
    <n v="3"/>
    <d v="2025-10-31T00:00:00"/>
    <x v="13"/>
    <n v="27"/>
    <n v="372000"/>
    <n v="372000"/>
    <x v="0"/>
    <x v="0"/>
    <n v="0"/>
    <n v="0"/>
    <n v="372000"/>
    <x v="0"/>
    <x v="278"/>
    <x v="103"/>
    <n v="372000"/>
    <n v="27"/>
    <n v="0"/>
    <n v="0"/>
    <n v="8"/>
    <x v="1"/>
    <x v="2"/>
    <m/>
  </r>
  <r>
    <x v="88"/>
    <n v="751"/>
    <x v="714"/>
    <n v="3"/>
    <d v="2025-10-31T00:00:00"/>
    <x v="13"/>
    <n v="27"/>
    <n v="929997.12"/>
    <n v="929997.12"/>
    <x v="0"/>
    <x v="0"/>
    <n v="0"/>
    <n v="0"/>
    <n v="929997.12"/>
    <x v="0"/>
    <x v="279"/>
    <x v="104"/>
    <n v="929997.12"/>
    <n v="27"/>
    <n v="0"/>
    <n v="0"/>
    <n v="8"/>
    <x v="0"/>
    <x v="2"/>
    <m/>
  </r>
  <r>
    <x v="88"/>
    <n v="151"/>
    <x v="715"/>
    <n v="3"/>
    <d v="2025-10-31T00:00:00"/>
    <x v="13"/>
    <n v="27"/>
    <n v="384000"/>
    <n v="384000"/>
    <x v="0"/>
    <x v="0"/>
    <n v="0"/>
    <n v="0"/>
    <n v="384000"/>
    <x v="0"/>
    <x v="280"/>
    <x v="105"/>
    <n v="384000"/>
    <n v="27"/>
    <n v="0"/>
    <n v="0"/>
    <n v="8"/>
    <x v="1"/>
    <x v="2"/>
    <m/>
  </r>
  <r>
    <x v="88"/>
    <n v="151"/>
    <x v="716"/>
    <n v="3"/>
    <d v="2025-10-31T00:00:00"/>
    <x v="13"/>
    <n v="27"/>
    <n v="396000"/>
    <n v="396000"/>
    <x v="0"/>
    <x v="0"/>
    <n v="0"/>
    <n v="0"/>
    <n v="396000"/>
    <x v="0"/>
    <x v="281"/>
    <x v="106"/>
    <n v="396000"/>
    <n v="27"/>
    <n v="0"/>
    <n v="0"/>
    <n v="8"/>
    <x v="1"/>
    <x v="2"/>
    <m/>
  </r>
  <r>
    <x v="88"/>
    <n v="751"/>
    <x v="717"/>
    <n v="3"/>
    <d v="2025-10-31T00:00:00"/>
    <x v="13"/>
    <n v="27"/>
    <n v="959997.89"/>
    <n v="959997.89"/>
    <x v="0"/>
    <x v="0"/>
    <n v="0"/>
    <n v="0"/>
    <n v="959997.89"/>
    <x v="0"/>
    <x v="282"/>
    <x v="107"/>
    <n v="959997.89"/>
    <n v="27"/>
    <n v="0"/>
    <n v="0"/>
    <n v="8"/>
    <x v="0"/>
    <x v="2"/>
    <m/>
  </r>
  <r>
    <x v="88"/>
    <n v="751"/>
    <x v="718"/>
    <n v="3"/>
    <d v="2025-10-31T00:00:00"/>
    <x v="13"/>
    <n v="27"/>
    <n v="990000.9"/>
    <n v="990000.9"/>
    <x v="0"/>
    <x v="0"/>
    <n v="0"/>
    <n v="0"/>
    <n v="990000.9"/>
    <x v="0"/>
    <x v="283"/>
    <x v="108"/>
    <n v="990000.9"/>
    <n v="27"/>
    <n v="0"/>
    <n v="0"/>
    <n v="8"/>
    <x v="0"/>
    <x v="2"/>
    <m/>
  </r>
  <r>
    <x v="88"/>
    <n v="151"/>
    <x v="719"/>
    <n v="3"/>
    <d v="2025-11-29T00:00:00"/>
    <x v="32"/>
    <n v="-2"/>
    <n v="420000"/>
    <n v="420000"/>
    <x v="422"/>
    <x v="0"/>
    <n v="0"/>
    <n v="0"/>
    <n v="0"/>
    <x v="0"/>
    <x v="3"/>
    <x v="2"/>
    <n v="0"/>
    <n v="0"/>
    <n v="0"/>
    <n v="0"/>
    <n v="8"/>
    <x v="1"/>
    <x v="2"/>
    <m/>
  </r>
  <r>
    <x v="89"/>
    <n v="151"/>
    <x v="720"/>
    <n v="1"/>
    <d v="2025-12-03T00:00:00"/>
    <x v="29"/>
    <n v="1"/>
    <n v="516450"/>
    <n v="516450"/>
    <x v="0"/>
    <x v="83"/>
    <n v="0"/>
    <n v="0"/>
    <n v="0"/>
    <x v="0"/>
    <x v="284"/>
    <x v="2"/>
    <n v="0"/>
    <n v="0"/>
    <n v="0"/>
    <n v="0"/>
    <n v="1"/>
    <x v="1"/>
    <x v="2"/>
    <m/>
  </r>
  <r>
    <x v="90"/>
    <n v="751"/>
    <x v="721"/>
    <n v="1"/>
    <d v="2025-10-28T00:00:00"/>
    <x v="50"/>
    <n v="23"/>
    <n v="5302500"/>
    <n v="5302500"/>
    <x v="0"/>
    <x v="0"/>
    <n v="0"/>
    <n v="0"/>
    <n v="5302500"/>
    <x v="0"/>
    <x v="285"/>
    <x v="109"/>
    <n v="5302500"/>
    <n v="23"/>
    <n v="0"/>
    <n v="0"/>
    <n v="15"/>
    <x v="0"/>
    <x v="2"/>
    <m/>
  </r>
  <r>
    <x v="90"/>
    <n v="751"/>
    <x v="722"/>
    <n v="1"/>
    <d v="2025-11-04T00:00:00"/>
    <x v="1"/>
    <n v="16"/>
    <n v="5380560"/>
    <n v="5380560"/>
    <x v="0"/>
    <x v="0"/>
    <n v="0"/>
    <n v="5380560"/>
    <n v="0"/>
    <x v="0"/>
    <x v="286"/>
    <x v="110"/>
    <n v="5380560"/>
    <n v="16"/>
    <n v="0"/>
    <n v="0"/>
    <n v="15"/>
    <x v="0"/>
    <x v="2"/>
    <m/>
  </r>
  <r>
    <x v="90"/>
    <n v="751"/>
    <x v="723"/>
    <n v="1"/>
    <d v="2025-11-12T00:00:00"/>
    <x v="2"/>
    <n v="8"/>
    <n v="5439000"/>
    <n v="5439000"/>
    <x v="0"/>
    <x v="84"/>
    <n v="0"/>
    <n v="0"/>
    <n v="0"/>
    <x v="0"/>
    <x v="287"/>
    <x v="2"/>
    <n v="0"/>
    <n v="0"/>
    <n v="0"/>
    <n v="0"/>
    <n v="15"/>
    <x v="0"/>
    <x v="2"/>
    <m/>
  </r>
  <r>
    <x v="90"/>
    <n v="751"/>
    <x v="724"/>
    <n v="1"/>
    <d v="2025-11-19T00:00:00"/>
    <x v="29"/>
    <n v="1"/>
    <n v="5259450"/>
    <n v="5259450"/>
    <x v="0"/>
    <x v="85"/>
    <n v="0"/>
    <n v="0"/>
    <n v="0"/>
    <x v="0"/>
    <x v="288"/>
    <x v="2"/>
    <n v="0"/>
    <n v="0"/>
    <n v="0"/>
    <n v="0"/>
    <n v="15"/>
    <x v="0"/>
    <x v="2"/>
    <m/>
  </r>
  <r>
    <x v="91"/>
    <n v="751"/>
    <x v="725"/>
    <n v="3"/>
    <d v="2025-10-22T00:00:00"/>
    <x v="74"/>
    <n v="42"/>
    <n v="9234000"/>
    <n v="9234000"/>
    <x v="0"/>
    <x v="0"/>
    <n v="0"/>
    <n v="0"/>
    <n v="0"/>
    <x v="95"/>
    <x v="289"/>
    <x v="2"/>
    <n v="9234000"/>
    <n v="42"/>
    <n v="0"/>
    <n v="0"/>
    <n v="2"/>
    <x v="0"/>
    <x v="2"/>
    <m/>
  </r>
  <r>
    <x v="92"/>
    <n v="151"/>
    <x v="726"/>
    <n v="1"/>
    <d v="2025-11-18T00:00:00"/>
    <x v="1"/>
    <n v="16"/>
    <n v="590400"/>
    <n v="590400"/>
    <x v="0"/>
    <x v="0"/>
    <n v="0"/>
    <n v="590400"/>
    <n v="0"/>
    <x v="0"/>
    <x v="290"/>
    <x v="111"/>
    <n v="590400"/>
    <n v="16"/>
    <n v="0"/>
    <n v="0"/>
    <n v="1"/>
    <x v="1"/>
    <x v="1"/>
    <m/>
  </r>
  <r>
    <x v="92"/>
    <n v="751"/>
    <x v="727"/>
    <n v="1"/>
    <d v="2025-11-27T00:00:00"/>
    <x v="75"/>
    <n v="7"/>
    <n v="4128600"/>
    <n v="4128600"/>
    <x v="0"/>
    <x v="86"/>
    <n v="0"/>
    <n v="0"/>
    <n v="0"/>
    <x v="0"/>
    <x v="291"/>
    <x v="2"/>
    <n v="0"/>
    <n v="0"/>
    <n v="0"/>
    <n v="0"/>
    <n v="1"/>
    <x v="0"/>
    <x v="1"/>
    <m/>
  </r>
  <r>
    <x v="92"/>
    <n v="751"/>
    <x v="728"/>
    <n v="1"/>
    <d v="2025-12-04T00:00:00"/>
    <x v="30"/>
    <n v="0"/>
    <n v="5180700"/>
    <n v="5180700"/>
    <x v="430"/>
    <x v="0"/>
    <n v="0"/>
    <n v="0"/>
    <n v="0"/>
    <x v="0"/>
    <x v="3"/>
    <x v="2"/>
    <n v="0"/>
    <n v="0"/>
    <n v="0"/>
    <n v="0"/>
    <n v="1"/>
    <x v="0"/>
    <x v="1"/>
    <m/>
  </r>
  <r>
    <x v="93"/>
    <n v="151"/>
    <x v="729"/>
    <n v="4"/>
    <d v="2025-09-25T00:00:00"/>
    <x v="106"/>
    <n v="51"/>
    <n v="1610850"/>
    <n v="1610850"/>
    <x v="0"/>
    <x v="0"/>
    <n v="0"/>
    <n v="0"/>
    <n v="0"/>
    <x v="96"/>
    <x v="292"/>
    <x v="2"/>
    <n v="1610850"/>
    <n v="51"/>
    <n v="0"/>
    <n v="0"/>
    <n v="20"/>
    <x v="1"/>
    <x v="1"/>
    <m/>
  </r>
  <r>
    <x v="93"/>
    <n v="151"/>
    <x v="730"/>
    <n v="0"/>
    <d v="2025-11-13T00:00:00"/>
    <x v="51"/>
    <n v="2"/>
    <n v="272600"/>
    <n v="272600"/>
    <x v="0"/>
    <x v="87"/>
    <n v="0"/>
    <n v="0"/>
    <n v="0"/>
    <x v="0"/>
    <x v="293"/>
    <x v="2"/>
    <n v="0"/>
    <n v="0"/>
    <n v="0"/>
    <n v="0"/>
    <n v="20"/>
    <x v="1"/>
    <x v="1"/>
    <m/>
  </r>
  <r>
    <x v="93"/>
    <n v="151"/>
    <x v="731"/>
    <n v="4"/>
    <d v="2025-11-14T00:00:00"/>
    <x v="29"/>
    <n v="1"/>
    <n v="1823100"/>
    <n v="1802800"/>
    <x v="0"/>
    <x v="88"/>
    <n v="0"/>
    <n v="0"/>
    <n v="0"/>
    <x v="0"/>
    <x v="294"/>
    <x v="2"/>
    <n v="0"/>
    <n v="0"/>
    <n v="0"/>
    <n v="0"/>
    <n v="20"/>
    <x v="1"/>
    <x v="1"/>
    <m/>
  </r>
  <r>
    <x v="93"/>
    <n v="151"/>
    <x v="732"/>
    <n v="0"/>
    <d v="2025-11-14T00:00:00"/>
    <x v="29"/>
    <n v="1"/>
    <n v="194300"/>
    <n v="194300"/>
    <x v="0"/>
    <x v="89"/>
    <n v="0"/>
    <n v="0"/>
    <n v="0"/>
    <x v="0"/>
    <x v="295"/>
    <x v="2"/>
    <n v="0"/>
    <n v="0"/>
    <n v="0"/>
    <n v="0"/>
    <n v="20"/>
    <x v="1"/>
    <x v="1"/>
    <m/>
  </r>
  <r>
    <x v="93"/>
    <n v="151"/>
    <x v="733"/>
    <n v="4"/>
    <d v="2025-11-18T00:00:00"/>
    <x v="33"/>
    <n v="-3"/>
    <n v="210600"/>
    <n v="210600"/>
    <x v="431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34"/>
    <n v="0"/>
    <d v="2025-11-21T00:00:00"/>
    <x v="34"/>
    <n v="-6"/>
    <n v="205900"/>
    <n v="205900"/>
    <x v="432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35"/>
    <n v="4"/>
    <d v="2025-11-21T00:00:00"/>
    <x v="34"/>
    <n v="-6"/>
    <n v="712200"/>
    <n v="712200"/>
    <x v="433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36"/>
    <n v="4"/>
    <d v="2025-11-22T00:00:00"/>
    <x v="35"/>
    <n v="-7"/>
    <n v="467600"/>
    <n v="467600"/>
    <x v="195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37"/>
    <n v="4"/>
    <d v="2025-11-24T00:00:00"/>
    <x v="37"/>
    <n v="-9"/>
    <n v="1432900"/>
    <n v="1364750"/>
    <x v="434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38"/>
    <n v="0"/>
    <d v="2025-11-25T00:00:00"/>
    <x v="38"/>
    <n v="-10"/>
    <n v="165300"/>
    <n v="165300"/>
    <x v="435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39"/>
    <n v="4"/>
    <d v="2025-11-28T00:00:00"/>
    <x v="4"/>
    <n v="-13"/>
    <n v="232400"/>
    <n v="232400"/>
    <x v="436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40"/>
    <n v="0"/>
    <d v="2025-11-28T00:00:00"/>
    <x v="4"/>
    <n v="-13"/>
    <n v="121800"/>
    <n v="121800"/>
    <x v="437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41"/>
    <n v="4"/>
    <d v="2025-12-01T00:00:00"/>
    <x v="6"/>
    <n v="-16"/>
    <n v="1519000"/>
    <n v="1519000"/>
    <x v="438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42"/>
    <n v="0"/>
    <d v="2025-12-03T00:00:00"/>
    <x v="73"/>
    <n v="-18"/>
    <n v="182700"/>
    <n v="182700"/>
    <x v="439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43"/>
    <n v="0"/>
    <d v="2025-12-05T00:00:00"/>
    <x v="43"/>
    <n v="-20"/>
    <n v="179800"/>
    <n v="179800"/>
    <x v="440"/>
    <x v="0"/>
    <n v="0"/>
    <n v="0"/>
    <n v="0"/>
    <x v="0"/>
    <x v="3"/>
    <x v="2"/>
    <n v="0"/>
    <n v="0"/>
    <n v="0"/>
    <n v="0"/>
    <n v="20"/>
    <x v="1"/>
    <x v="1"/>
    <m/>
  </r>
  <r>
    <x v="94"/>
    <n v="151"/>
    <x v="744"/>
    <n v="1"/>
    <d v="2025-12-01T00:00:00"/>
    <x v="45"/>
    <n v="-26"/>
    <n v="61620"/>
    <n v="61620"/>
    <x v="441"/>
    <x v="0"/>
    <n v="0"/>
    <n v="0"/>
    <n v="0"/>
    <x v="0"/>
    <x v="3"/>
    <x v="2"/>
    <n v="0"/>
    <n v="0"/>
    <n v="0"/>
    <n v="0"/>
    <n v="30"/>
    <x v="1"/>
    <x v="2"/>
    <m/>
  </r>
  <r>
    <x v="94"/>
    <n v="751"/>
    <x v="745"/>
    <n v="1"/>
    <d v="2025-12-03T00:00:00"/>
    <x v="47"/>
    <n v="-28"/>
    <n v="308000"/>
    <n v="308000"/>
    <x v="442"/>
    <x v="0"/>
    <n v="0"/>
    <n v="0"/>
    <n v="0"/>
    <x v="0"/>
    <x v="3"/>
    <x v="2"/>
    <n v="0"/>
    <n v="0"/>
    <n v="0"/>
    <n v="0"/>
    <n v="30"/>
    <x v="0"/>
    <x v="2"/>
    <m/>
  </r>
  <r>
    <x v="94"/>
    <n v="751"/>
    <x v="746"/>
    <n v="1"/>
    <d v="2025-12-03T00:00:00"/>
    <x v="47"/>
    <n v="-28"/>
    <n v="197550"/>
    <n v="197550"/>
    <x v="443"/>
    <x v="0"/>
    <n v="0"/>
    <n v="0"/>
    <n v="0"/>
    <x v="0"/>
    <x v="3"/>
    <x v="2"/>
    <n v="0"/>
    <n v="0"/>
    <n v="0"/>
    <n v="0"/>
    <n v="30"/>
    <x v="0"/>
    <x v="2"/>
    <m/>
  </r>
  <r>
    <x v="94"/>
    <n v="751"/>
    <x v="747"/>
    <n v="1"/>
    <d v="2025-12-04T00:00:00"/>
    <x v="31"/>
    <n v="-1"/>
    <n v="181800"/>
    <n v="181800"/>
    <x v="444"/>
    <x v="0"/>
    <n v="0"/>
    <n v="0"/>
    <n v="0"/>
    <x v="0"/>
    <x v="3"/>
    <x v="2"/>
    <n v="0"/>
    <n v="0"/>
    <n v="0"/>
    <n v="0"/>
    <n v="2"/>
    <x v="0"/>
    <x v="2"/>
    <m/>
  </r>
  <r>
    <x v="94"/>
    <n v="151"/>
    <x v="748"/>
    <n v="1"/>
    <d v="2025-12-04T00:00:00"/>
    <x v="10"/>
    <n v="-29"/>
    <n v="16000.01"/>
    <n v="16000.01"/>
    <x v="445"/>
    <x v="0"/>
    <n v="0"/>
    <n v="0"/>
    <n v="0"/>
    <x v="0"/>
    <x v="3"/>
    <x v="2"/>
    <n v="0"/>
    <n v="0"/>
    <n v="0"/>
    <n v="0"/>
    <n v="30"/>
    <x v="1"/>
    <x v="2"/>
    <m/>
  </r>
  <r>
    <x v="94"/>
    <n v="751"/>
    <x v="749"/>
    <n v="1"/>
    <d v="2025-12-04T00:00:00"/>
    <x v="10"/>
    <n v="-29"/>
    <n v="272250"/>
    <n v="272250"/>
    <x v="446"/>
    <x v="0"/>
    <n v="0"/>
    <n v="0"/>
    <n v="0"/>
    <x v="0"/>
    <x v="3"/>
    <x v="2"/>
    <n v="0"/>
    <n v="0"/>
    <n v="0"/>
    <n v="0"/>
    <n v="30"/>
    <x v="0"/>
    <x v="2"/>
    <m/>
  </r>
  <r>
    <x v="94"/>
    <n v="151"/>
    <x v="750"/>
    <n v="1"/>
    <d v="2025-12-04T00:00:00"/>
    <x v="10"/>
    <n v="-29"/>
    <n v="7200.01"/>
    <n v="7200.01"/>
    <x v="447"/>
    <x v="0"/>
    <n v="0"/>
    <n v="0"/>
    <n v="0"/>
    <x v="0"/>
    <x v="3"/>
    <x v="2"/>
    <n v="0"/>
    <n v="0"/>
    <n v="0"/>
    <n v="0"/>
    <n v="30"/>
    <x v="1"/>
    <x v="2"/>
    <m/>
  </r>
  <r>
    <x v="94"/>
    <n v="151"/>
    <x v="751"/>
    <n v="1"/>
    <d v="2025-12-04T00:00:00"/>
    <x v="10"/>
    <n v="-29"/>
    <n v="34200"/>
    <n v="34200"/>
    <x v="367"/>
    <x v="0"/>
    <n v="0"/>
    <n v="0"/>
    <n v="0"/>
    <x v="0"/>
    <x v="3"/>
    <x v="2"/>
    <n v="0"/>
    <n v="0"/>
    <n v="0"/>
    <n v="0"/>
    <n v="30"/>
    <x v="1"/>
    <x v="2"/>
    <m/>
  </r>
  <r>
    <x v="94"/>
    <n v="151"/>
    <x v="752"/>
    <n v="1"/>
    <d v="2025-12-04T00:00:00"/>
    <x v="10"/>
    <n v="-29"/>
    <n v="34240"/>
    <n v="34240"/>
    <x v="448"/>
    <x v="0"/>
    <n v="0"/>
    <n v="0"/>
    <n v="0"/>
    <x v="0"/>
    <x v="3"/>
    <x v="2"/>
    <n v="0"/>
    <n v="0"/>
    <n v="0"/>
    <n v="0"/>
    <n v="30"/>
    <x v="1"/>
    <x v="2"/>
    <m/>
  </r>
  <r>
    <x v="94"/>
    <n v="151"/>
    <x v="753"/>
    <n v="1"/>
    <d v="2025-12-04T00:00:00"/>
    <x v="10"/>
    <n v="-29"/>
    <n v="14710"/>
    <n v="14710"/>
    <x v="449"/>
    <x v="0"/>
    <n v="0"/>
    <n v="0"/>
    <n v="0"/>
    <x v="0"/>
    <x v="3"/>
    <x v="2"/>
    <n v="0"/>
    <n v="0"/>
    <n v="0"/>
    <n v="0"/>
    <n v="30"/>
    <x v="1"/>
    <x v="2"/>
    <m/>
  </r>
  <r>
    <x v="94"/>
    <n v="151"/>
    <x v="754"/>
    <n v="1"/>
    <d v="2025-12-04T00:00:00"/>
    <x v="10"/>
    <n v="-29"/>
    <n v="110700.01"/>
    <n v="110700.01"/>
    <x v="450"/>
    <x v="0"/>
    <n v="0"/>
    <n v="0"/>
    <n v="0"/>
    <x v="0"/>
    <x v="3"/>
    <x v="2"/>
    <n v="0"/>
    <n v="0"/>
    <n v="0"/>
    <n v="0"/>
    <n v="30"/>
    <x v="1"/>
    <x v="2"/>
    <m/>
  </r>
  <r>
    <x v="95"/>
    <n v="751"/>
    <x v="755"/>
    <n v="1"/>
    <d v="2024-11-30T00:00:00"/>
    <x v="107"/>
    <n v="362"/>
    <n v="1715000"/>
    <n v="1715000"/>
    <x v="0"/>
    <x v="0"/>
    <n v="0"/>
    <n v="0"/>
    <n v="0"/>
    <x v="97"/>
    <x v="296"/>
    <x v="2"/>
    <n v="1715000"/>
    <n v="362"/>
    <n v="1715000"/>
    <n v="362"/>
    <n v="8"/>
    <x v="0"/>
    <x v="2"/>
    <m/>
  </r>
  <r>
    <x v="95"/>
    <n v="751"/>
    <x v="756"/>
    <n v="1"/>
    <d v="2024-12-03T00:00:00"/>
    <x v="108"/>
    <n v="359"/>
    <n v="600600"/>
    <n v="590100"/>
    <x v="0"/>
    <x v="0"/>
    <n v="0"/>
    <n v="0"/>
    <n v="0"/>
    <x v="98"/>
    <x v="297"/>
    <x v="2"/>
    <n v="590100"/>
    <n v="359"/>
    <n v="590100"/>
    <n v="359"/>
    <n v="8"/>
    <x v="0"/>
    <x v="2"/>
    <m/>
  </r>
  <r>
    <x v="95"/>
    <n v="751"/>
    <x v="757"/>
    <n v="1"/>
    <d v="2024-12-04T00:00:00"/>
    <x v="109"/>
    <n v="358"/>
    <n v="497000"/>
    <n v="497000"/>
    <x v="0"/>
    <x v="0"/>
    <n v="0"/>
    <n v="0"/>
    <n v="0"/>
    <x v="99"/>
    <x v="298"/>
    <x v="2"/>
    <n v="497000"/>
    <n v="358"/>
    <n v="497000"/>
    <n v="358"/>
    <n v="8"/>
    <x v="0"/>
    <x v="2"/>
    <m/>
  </r>
  <r>
    <x v="95"/>
    <n v="751"/>
    <x v="758"/>
    <n v="1"/>
    <d v="2024-12-17T00:00:00"/>
    <x v="110"/>
    <n v="345"/>
    <n v="742000"/>
    <n v="655180"/>
    <x v="0"/>
    <x v="0"/>
    <n v="0"/>
    <n v="0"/>
    <n v="0"/>
    <x v="100"/>
    <x v="299"/>
    <x v="2"/>
    <n v="655180"/>
    <n v="345"/>
    <n v="655180"/>
    <n v="345"/>
    <n v="8"/>
    <x v="0"/>
    <x v="2"/>
    <m/>
  </r>
  <r>
    <x v="95"/>
    <n v="751"/>
    <x v="759"/>
    <n v="1"/>
    <d v="2024-12-20T00:00:00"/>
    <x v="111"/>
    <n v="342"/>
    <n v="587300"/>
    <n v="587300"/>
    <x v="0"/>
    <x v="0"/>
    <n v="0"/>
    <n v="0"/>
    <n v="0"/>
    <x v="101"/>
    <x v="300"/>
    <x v="2"/>
    <n v="587300"/>
    <n v="342"/>
    <n v="587300"/>
    <n v="342"/>
    <n v="8"/>
    <x v="0"/>
    <x v="2"/>
    <m/>
  </r>
  <r>
    <x v="95"/>
    <n v="751"/>
    <x v="760"/>
    <n v="1"/>
    <d v="2024-12-21T00:00:00"/>
    <x v="112"/>
    <n v="341"/>
    <n v="1191400"/>
    <n v="1191400"/>
    <x v="0"/>
    <x v="0"/>
    <n v="0"/>
    <n v="0"/>
    <n v="0"/>
    <x v="102"/>
    <x v="301"/>
    <x v="2"/>
    <n v="1191400"/>
    <n v="341"/>
    <n v="1191400"/>
    <n v="341"/>
    <n v="8"/>
    <x v="0"/>
    <x v="2"/>
    <m/>
  </r>
  <r>
    <x v="95"/>
    <n v="751"/>
    <x v="761"/>
    <n v="1"/>
    <d v="2024-12-23T00:00:00"/>
    <x v="113"/>
    <n v="339"/>
    <n v="1026900"/>
    <n v="1026900"/>
    <x v="0"/>
    <x v="0"/>
    <n v="0"/>
    <n v="0"/>
    <n v="0"/>
    <x v="103"/>
    <x v="302"/>
    <x v="2"/>
    <n v="1026900"/>
    <n v="339"/>
    <n v="1026900"/>
    <n v="339"/>
    <n v="8"/>
    <x v="0"/>
    <x v="2"/>
    <m/>
  </r>
  <r>
    <x v="95"/>
    <n v="751"/>
    <x v="762"/>
    <n v="1"/>
    <d v="2024-12-24T00:00:00"/>
    <x v="114"/>
    <n v="338"/>
    <n v="733250"/>
    <n v="733250"/>
    <x v="0"/>
    <x v="0"/>
    <n v="0"/>
    <n v="0"/>
    <n v="0"/>
    <x v="104"/>
    <x v="303"/>
    <x v="2"/>
    <n v="733250"/>
    <n v="338"/>
    <n v="733250"/>
    <n v="338"/>
    <n v="8"/>
    <x v="0"/>
    <x v="2"/>
    <m/>
  </r>
  <r>
    <x v="95"/>
    <n v="751"/>
    <x v="763"/>
    <n v="1"/>
    <d v="2025-01-25T00:00:00"/>
    <x v="115"/>
    <n v="306"/>
    <n v="999600"/>
    <n v="999600"/>
    <x v="0"/>
    <x v="0"/>
    <n v="0"/>
    <n v="0"/>
    <n v="0"/>
    <x v="105"/>
    <x v="304"/>
    <x v="2"/>
    <n v="999600"/>
    <n v="306"/>
    <n v="999600"/>
    <n v="306"/>
    <n v="8"/>
    <x v="0"/>
    <x v="2"/>
    <m/>
  </r>
  <r>
    <x v="95"/>
    <n v="751"/>
    <x v="764"/>
    <n v="1"/>
    <d v="2025-01-28T00:00:00"/>
    <x v="116"/>
    <n v="303"/>
    <n v="1401400"/>
    <n v="1401400"/>
    <x v="0"/>
    <x v="0"/>
    <n v="0"/>
    <n v="0"/>
    <n v="0"/>
    <x v="106"/>
    <x v="305"/>
    <x v="2"/>
    <n v="1401400"/>
    <n v="303"/>
    <n v="1401400"/>
    <n v="303"/>
    <n v="8"/>
    <x v="0"/>
    <x v="2"/>
    <m/>
  </r>
  <r>
    <x v="96"/>
    <n v="751"/>
    <x v="765"/>
    <n v="0"/>
    <d v="2025-12-01T00:00:00"/>
    <x v="5"/>
    <n v="-4"/>
    <n v="14826240"/>
    <n v="14064192"/>
    <x v="451"/>
    <x v="0"/>
    <n v="0"/>
    <n v="0"/>
    <n v="0"/>
    <x v="0"/>
    <x v="3"/>
    <x v="2"/>
    <n v="0"/>
    <n v="0"/>
    <n v="0"/>
    <n v="0"/>
    <n v="8"/>
    <x v="0"/>
    <x v="1"/>
    <m/>
  </r>
  <r>
    <x v="96"/>
    <n v="751"/>
    <x v="766"/>
    <n v="0"/>
    <d v="2025-12-01T00:00:00"/>
    <x v="5"/>
    <n v="-4"/>
    <n v="14899680"/>
    <n v="14637240"/>
    <x v="452"/>
    <x v="0"/>
    <n v="0"/>
    <n v="0"/>
    <n v="0"/>
    <x v="0"/>
    <x v="3"/>
    <x v="2"/>
    <n v="0"/>
    <n v="0"/>
    <n v="0"/>
    <n v="0"/>
    <n v="8"/>
    <x v="0"/>
    <x v="1"/>
    <m/>
  </r>
  <r>
    <x v="96"/>
    <n v="751"/>
    <x v="767"/>
    <n v="0"/>
    <d v="2025-12-02T00:00:00"/>
    <x v="3"/>
    <n v="-5"/>
    <n v="18243360"/>
    <n v="17884800"/>
    <x v="453"/>
    <x v="0"/>
    <n v="0"/>
    <n v="0"/>
    <n v="0"/>
    <x v="0"/>
    <x v="3"/>
    <x v="2"/>
    <n v="0"/>
    <n v="0"/>
    <n v="0"/>
    <n v="0"/>
    <n v="8"/>
    <x v="0"/>
    <x v="1"/>
    <m/>
  </r>
  <r>
    <x v="96"/>
    <n v="751"/>
    <x v="768"/>
    <n v="0"/>
    <d v="2025-12-03T00:00:00"/>
    <x v="34"/>
    <n v="-6"/>
    <n v="15148080"/>
    <n v="15148080"/>
    <x v="454"/>
    <x v="0"/>
    <n v="0"/>
    <n v="0"/>
    <n v="0"/>
    <x v="0"/>
    <x v="3"/>
    <x v="2"/>
    <n v="0"/>
    <n v="0"/>
    <n v="0"/>
    <n v="0"/>
    <n v="8"/>
    <x v="0"/>
    <x v="1"/>
    <m/>
  </r>
  <r>
    <x v="96"/>
    <n v="751"/>
    <x v="769"/>
    <n v="0"/>
    <d v="2025-12-04T00:00:00"/>
    <x v="35"/>
    <n v="-7"/>
    <n v="16988400"/>
    <n v="16988400"/>
    <x v="455"/>
    <x v="0"/>
    <n v="0"/>
    <n v="0"/>
    <n v="0"/>
    <x v="0"/>
    <x v="3"/>
    <x v="2"/>
    <n v="0"/>
    <n v="0"/>
    <n v="0"/>
    <n v="0"/>
    <n v="8"/>
    <x v="0"/>
    <x v="1"/>
    <m/>
  </r>
  <r>
    <x v="97"/>
    <n v="251"/>
    <x v="770"/>
    <n v="0"/>
    <d v="2024-10-08T00:00:00"/>
    <x v="117"/>
    <n v="415"/>
    <n v="12000000"/>
    <n v="2925930"/>
    <x v="0"/>
    <x v="0"/>
    <n v="0"/>
    <n v="0"/>
    <n v="0"/>
    <x v="107"/>
    <x v="306"/>
    <x v="2"/>
    <n v="2925930"/>
    <n v="415"/>
    <n v="2925930"/>
    <n v="415"/>
    <n v="8"/>
    <x v="1"/>
    <x v="2"/>
    <m/>
  </r>
  <r>
    <x v="97"/>
    <n v="251"/>
    <x v="771"/>
    <n v="0"/>
    <d v="2025-05-21T00:00:00"/>
    <x v="118"/>
    <n v="196"/>
    <n v="5250000"/>
    <n v="447600"/>
    <x v="0"/>
    <x v="0"/>
    <n v="0"/>
    <n v="0"/>
    <n v="0"/>
    <x v="108"/>
    <x v="307"/>
    <x v="2"/>
    <n v="447600"/>
    <n v="196"/>
    <n v="447600"/>
    <n v="196"/>
    <n v="2"/>
    <x v="1"/>
    <x v="2"/>
    <m/>
  </r>
  <r>
    <x v="97"/>
    <n v="251"/>
    <x v="772"/>
    <n v="0"/>
    <d v="2025-07-02T00:00:00"/>
    <x v="119"/>
    <n v="154"/>
    <n v="18000000"/>
    <n v="18000000"/>
    <x v="0"/>
    <x v="0"/>
    <n v="0"/>
    <n v="0"/>
    <n v="0"/>
    <x v="109"/>
    <x v="308"/>
    <x v="2"/>
    <n v="18000000"/>
    <n v="154"/>
    <n v="18000000"/>
    <n v="154"/>
    <n v="2"/>
    <x v="1"/>
    <x v="2"/>
    <m/>
  </r>
  <r>
    <x v="97"/>
    <n v="251"/>
    <x v="773"/>
    <n v="0"/>
    <d v="2025-07-02T00:00:00"/>
    <x v="119"/>
    <n v="154"/>
    <n v="225000"/>
    <n v="225000"/>
    <x v="0"/>
    <x v="0"/>
    <n v="0"/>
    <n v="0"/>
    <n v="0"/>
    <x v="110"/>
    <x v="309"/>
    <x v="2"/>
    <n v="225000"/>
    <n v="154"/>
    <n v="225000"/>
    <n v="154"/>
    <n v="2"/>
    <x v="1"/>
    <x v="2"/>
    <m/>
  </r>
  <r>
    <x v="97"/>
    <n v="251"/>
    <x v="774"/>
    <n v="0"/>
    <d v="2025-08-14T00:00:00"/>
    <x v="120"/>
    <n v="83"/>
    <n v="18000000"/>
    <n v="18000000"/>
    <x v="0"/>
    <x v="0"/>
    <n v="0"/>
    <n v="0"/>
    <n v="0"/>
    <x v="109"/>
    <x v="308"/>
    <x v="2"/>
    <n v="18000000"/>
    <n v="83"/>
    <n v="0"/>
    <n v="0"/>
    <n v="30"/>
    <x v="1"/>
    <x v="2"/>
    <m/>
  </r>
  <r>
    <x v="97"/>
    <n v="251"/>
    <x v="775"/>
    <n v="0"/>
    <d v="2025-09-10T00:00:00"/>
    <x v="62"/>
    <n v="56"/>
    <n v="18000000"/>
    <n v="18000000"/>
    <x v="0"/>
    <x v="0"/>
    <n v="0"/>
    <n v="0"/>
    <n v="0"/>
    <x v="109"/>
    <x v="308"/>
    <x v="2"/>
    <n v="18000000"/>
    <n v="56"/>
    <n v="0"/>
    <n v="0"/>
    <n v="30"/>
    <x v="1"/>
    <x v="2"/>
    <m/>
  </r>
  <r>
    <x v="97"/>
    <n v="251"/>
    <x v="776"/>
    <n v="0"/>
    <d v="2025-10-14T00:00:00"/>
    <x v="121"/>
    <n v="50"/>
    <n v="5507250"/>
    <n v="5507250"/>
    <x v="0"/>
    <x v="0"/>
    <n v="0"/>
    <n v="0"/>
    <n v="0"/>
    <x v="111"/>
    <x v="310"/>
    <x v="2"/>
    <n v="5507250"/>
    <n v="50"/>
    <n v="0"/>
    <n v="0"/>
    <n v="2"/>
    <x v="1"/>
    <x v="2"/>
    <m/>
  </r>
  <r>
    <x v="97"/>
    <n v="251"/>
    <x v="777"/>
    <n v="0"/>
    <d v="2025-10-14T00:00:00"/>
    <x v="121"/>
    <n v="50"/>
    <n v="2250000"/>
    <n v="2250000"/>
    <x v="0"/>
    <x v="0"/>
    <n v="0"/>
    <n v="0"/>
    <n v="0"/>
    <x v="112"/>
    <x v="311"/>
    <x v="2"/>
    <n v="2250000"/>
    <n v="50"/>
    <n v="0"/>
    <n v="0"/>
    <n v="2"/>
    <x v="1"/>
    <x v="2"/>
    <m/>
  </r>
  <r>
    <x v="97"/>
    <n v="251"/>
    <x v="778"/>
    <n v="0"/>
    <d v="2025-10-14T00:00:00"/>
    <x v="121"/>
    <n v="50"/>
    <n v="1050000"/>
    <n v="1050000"/>
    <x v="0"/>
    <x v="0"/>
    <n v="0"/>
    <n v="0"/>
    <n v="0"/>
    <x v="113"/>
    <x v="312"/>
    <x v="2"/>
    <n v="1050000"/>
    <n v="50"/>
    <n v="0"/>
    <n v="0"/>
    <n v="2"/>
    <x v="1"/>
    <x v="2"/>
    <m/>
  </r>
  <r>
    <x v="97"/>
    <n v="251"/>
    <x v="779"/>
    <n v="0"/>
    <d v="2025-10-15T00:00:00"/>
    <x v="122"/>
    <n v="49"/>
    <n v="18000000"/>
    <n v="18000000"/>
    <x v="0"/>
    <x v="0"/>
    <n v="0"/>
    <n v="0"/>
    <n v="0"/>
    <x v="109"/>
    <x v="308"/>
    <x v="2"/>
    <n v="18000000"/>
    <n v="49"/>
    <n v="0"/>
    <n v="0"/>
    <n v="2"/>
    <x v="1"/>
    <x v="2"/>
    <m/>
  </r>
  <r>
    <x v="97"/>
    <n v="251"/>
    <x v="780"/>
    <n v="0"/>
    <d v="2025-10-28T00:00:00"/>
    <x v="123"/>
    <n v="36"/>
    <n v="216000"/>
    <n v="216000"/>
    <x v="0"/>
    <x v="0"/>
    <n v="0"/>
    <n v="0"/>
    <n v="0"/>
    <x v="114"/>
    <x v="313"/>
    <x v="2"/>
    <n v="216000"/>
    <n v="36"/>
    <n v="0"/>
    <n v="0"/>
    <n v="2"/>
    <x v="1"/>
    <x v="2"/>
    <m/>
  </r>
  <r>
    <x v="97"/>
    <n v="251"/>
    <x v="781"/>
    <n v="0"/>
    <d v="2025-10-28T00:00:00"/>
    <x v="123"/>
    <n v="36"/>
    <n v="432000"/>
    <n v="432000"/>
    <x v="0"/>
    <x v="0"/>
    <n v="0"/>
    <n v="0"/>
    <n v="0"/>
    <x v="115"/>
    <x v="314"/>
    <x v="2"/>
    <n v="432000"/>
    <n v="36"/>
    <n v="0"/>
    <n v="0"/>
    <n v="2"/>
    <x v="1"/>
    <x v="2"/>
    <m/>
  </r>
  <r>
    <x v="97"/>
    <n v="251"/>
    <x v="782"/>
    <n v="0"/>
    <d v="2025-10-28T00:00:00"/>
    <x v="123"/>
    <n v="36"/>
    <n v="648000"/>
    <n v="648000"/>
    <x v="0"/>
    <x v="0"/>
    <n v="0"/>
    <n v="0"/>
    <n v="0"/>
    <x v="116"/>
    <x v="315"/>
    <x v="2"/>
    <n v="648000"/>
    <n v="36"/>
    <n v="0"/>
    <n v="0"/>
    <n v="2"/>
    <x v="1"/>
    <x v="2"/>
    <m/>
  </r>
  <r>
    <x v="97"/>
    <n v="251"/>
    <x v="783"/>
    <n v="0"/>
    <d v="2025-11-10T00:00:00"/>
    <x v="50"/>
    <n v="23"/>
    <n v="18000000"/>
    <n v="18000000"/>
    <x v="0"/>
    <x v="0"/>
    <n v="0"/>
    <n v="0"/>
    <n v="18000000"/>
    <x v="0"/>
    <x v="308"/>
    <x v="112"/>
    <n v="18000000"/>
    <n v="23"/>
    <n v="0"/>
    <n v="0"/>
    <n v="2"/>
    <x v="1"/>
    <x v="2"/>
    <m/>
  </r>
  <r>
    <x v="97"/>
    <n v="251"/>
    <x v="784"/>
    <n v="0"/>
    <d v="2025-11-10T00:00:00"/>
    <x v="50"/>
    <n v="23"/>
    <n v="864000"/>
    <n v="864000"/>
    <x v="0"/>
    <x v="0"/>
    <n v="0"/>
    <n v="0"/>
    <n v="864000"/>
    <x v="0"/>
    <x v="316"/>
    <x v="113"/>
    <n v="864000"/>
    <n v="23"/>
    <n v="0"/>
    <n v="0"/>
    <n v="2"/>
    <x v="1"/>
    <x v="2"/>
    <m/>
  </r>
  <r>
    <x v="97"/>
    <n v="251"/>
    <x v="785"/>
    <n v="0"/>
    <d v="2025-11-10T00:00:00"/>
    <x v="50"/>
    <n v="23"/>
    <n v="2250000"/>
    <n v="2250000"/>
    <x v="0"/>
    <x v="0"/>
    <n v="0"/>
    <n v="0"/>
    <n v="2250000"/>
    <x v="0"/>
    <x v="311"/>
    <x v="114"/>
    <n v="2250000"/>
    <n v="23"/>
    <n v="0"/>
    <n v="0"/>
    <n v="2"/>
    <x v="1"/>
    <x v="2"/>
    <m/>
  </r>
  <r>
    <x v="97"/>
    <n v="251"/>
    <x v="786"/>
    <n v="0"/>
    <d v="2025-11-10T00:00:00"/>
    <x v="50"/>
    <n v="23"/>
    <n v="5507250"/>
    <n v="5507250"/>
    <x v="0"/>
    <x v="0"/>
    <n v="0"/>
    <n v="0"/>
    <n v="5507250"/>
    <x v="0"/>
    <x v="310"/>
    <x v="115"/>
    <n v="5507250"/>
    <n v="23"/>
    <n v="0"/>
    <n v="0"/>
    <n v="2"/>
    <x v="1"/>
    <x v="2"/>
    <m/>
  </r>
  <r>
    <x v="97"/>
    <n v="251"/>
    <x v="787"/>
    <n v="0"/>
    <d v="2025-11-10T00:00:00"/>
    <x v="50"/>
    <n v="23"/>
    <n v="175000"/>
    <n v="175000"/>
    <x v="0"/>
    <x v="0"/>
    <n v="0"/>
    <n v="0"/>
    <n v="175000"/>
    <x v="0"/>
    <x v="317"/>
    <x v="116"/>
    <n v="175000"/>
    <n v="23"/>
    <n v="0"/>
    <n v="0"/>
    <n v="2"/>
    <x v="1"/>
    <x v="2"/>
    <m/>
  </r>
  <r>
    <x v="98"/>
    <n v="151"/>
    <x v="788"/>
    <n v="4"/>
    <d v="2025-11-27T00:00:00"/>
    <x v="35"/>
    <n v="-7"/>
    <n v="2044800"/>
    <n v="1699929"/>
    <x v="456"/>
    <x v="0"/>
    <n v="0"/>
    <n v="0"/>
    <n v="0"/>
    <x v="0"/>
    <x v="3"/>
    <x v="2"/>
    <n v="0"/>
    <n v="0"/>
    <n v="0"/>
    <n v="0"/>
    <n v="15"/>
    <x v="1"/>
    <x v="1"/>
    <m/>
  </r>
  <r>
    <x v="98"/>
    <n v="151"/>
    <x v="789"/>
    <n v="4"/>
    <d v="2025-12-04T00:00:00"/>
    <x v="39"/>
    <n v="-14"/>
    <n v="554900"/>
    <n v="554900"/>
    <x v="457"/>
    <x v="0"/>
    <n v="0"/>
    <n v="0"/>
    <n v="0"/>
    <x v="0"/>
    <x v="3"/>
    <x v="2"/>
    <n v="0"/>
    <n v="0"/>
    <n v="0"/>
    <n v="0"/>
    <n v="15"/>
    <x v="1"/>
    <x v="1"/>
    <m/>
  </r>
  <r>
    <x v="98"/>
    <n v="151"/>
    <x v="790"/>
    <n v="4"/>
    <d v="2025-12-05T00:00:00"/>
    <x v="40"/>
    <n v="-15"/>
    <n v="2347800"/>
    <n v="2347800"/>
    <x v="458"/>
    <x v="0"/>
    <n v="0"/>
    <n v="0"/>
    <n v="0"/>
    <x v="0"/>
    <x v="3"/>
    <x v="2"/>
    <n v="0"/>
    <n v="0"/>
    <n v="0"/>
    <n v="0"/>
    <n v="15"/>
    <x v="1"/>
    <x v="1"/>
    <m/>
  </r>
  <r>
    <x v="99"/>
    <n v="751"/>
    <x v="791"/>
    <n v="8"/>
    <d v="2025-09-29T00:00:00"/>
    <x v="64"/>
    <n v="59"/>
    <n v="1161350"/>
    <n v="1161350"/>
    <x v="0"/>
    <x v="0"/>
    <n v="0"/>
    <n v="0"/>
    <n v="0"/>
    <x v="117"/>
    <x v="318"/>
    <x v="2"/>
    <n v="1161350"/>
    <n v="59"/>
    <n v="0"/>
    <n v="0"/>
    <n v="8"/>
    <x v="0"/>
    <x v="0"/>
    <m/>
  </r>
  <r>
    <x v="99"/>
    <n v="751"/>
    <x v="792"/>
    <n v="8"/>
    <d v="2025-10-15T00:00:00"/>
    <x v="124"/>
    <n v="43"/>
    <n v="1164450"/>
    <n v="1164450"/>
    <x v="0"/>
    <x v="0"/>
    <n v="0"/>
    <n v="0"/>
    <n v="0"/>
    <x v="118"/>
    <x v="319"/>
    <x v="2"/>
    <n v="1164450"/>
    <n v="43"/>
    <n v="0"/>
    <n v="0"/>
    <n v="8"/>
    <x v="0"/>
    <x v="0"/>
    <m/>
  </r>
  <r>
    <x v="100"/>
    <n v="751"/>
    <x v="793"/>
    <n v="4"/>
    <d v="2025-10-17T00:00:00"/>
    <x v="66"/>
    <n v="34"/>
    <n v="2738550"/>
    <n v="2728848"/>
    <x v="0"/>
    <x v="0"/>
    <n v="0"/>
    <n v="0"/>
    <n v="0"/>
    <x v="119"/>
    <x v="320"/>
    <x v="2"/>
    <n v="2728848"/>
    <n v="34"/>
    <n v="0"/>
    <n v="0"/>
    <n v="15"/>
    <x v="0"/>
    <x v="1"/>
    <m/>
  </r>
  <r>
    <x v="100"/>
    <n v="751"/>
    <x v="794"/>
    <n v="4"/>
    <d v="2025-10-24T00:00:00"/>
    <x v="13"/>
    <n v="27"/>
    <n v="2354100"/>
    <n v="2354100"/>
    <x v="0"/>
    <x v="0"/>
    <n v="0"/>
    <n v="0"/>
    <n v="2354100"/>
    <x v="0"/>
    <x v="321"/>
    <x v="117"/>
    <n v="2354100"/>
    <n v="27"/>
    <n v="0"/>
    <n v="0"/>
    <n v="15"/>
    <x v="0"/>
    <x v="1"/>
    <m/>
  </r>
  <r>
    <x v="100"/>
    <n v="751"/>
    <x v="795"/>
    <n v="4"/>
    <d v="2025-10-31T00:00:00"/>
    <x v="18"/>
    <n v="20"/>
    <n v="4201950"/>
    <n v="4201950"/>
    <x v="0"/>
    <x v="0"/>
    <n v="0"/>
    <n v="4201950"/>
    <n v="0"/>
    <x v="0"/>
    <x v="322"/>
    <x v="118"/>
    <n v="4201950"/>
    <n v="20"/>
    <n v="0"/>
    <n v="0"/>
    <n v="15"/>
    <x v="0"/>
    <x v="1"/>
    <m/>
  </r>
  <r>
    <x v="100"/>
    <n v="751"/>
    <x v="796"/>
    <n v="4"/>
    <d v="2025-11-08T00:00:00"/>
    <x v="23"/>
    <n v="12"/>
    <n v="3887200"/>
    <n v="3887200"/>
    <x v="0"/>
    <x v="0"/>
    <n v="3887200"/>
    <n v="0"/>
    <n v="0"/>
    <x v="0"/>
    <x v="323"/>
    <x v="119"/>
    <n v="3887200"/>
    <n v="12"/>
    <n v="0"/>
    <n v="0"/>
    <n v="15"/>
    <x v="0"/>
    <x v="1"/>
    <m/>
  </r>
  <r>
    <x v="100"/>
    <n v="751"/>
    <x v="797"/>
    <n v="4"/>
    <d v="2025-11-14T00:00:00"/>
    <x v="26"/>
    <n v="6"/>
    <n v="4319370"/>
    <n v="4319370"/>
    <x v="0"/>
    <x v="90"/>
    <n v="0"/>
    <n v="0"/>
    <n v="0"/>
    <x v="0"/>
    <x v="324"/>
    <x v="2"/>
    <n v="0"/>
    <n v="0"/>
    <n v="0"/>
    <n v="0"/>
    <n v="15"/>
    <x v="0"/>
    <x v="1"/>
    <m/>
  </r>
  <r>
    <x v="100"/>
    <n v="751"/>
    <x v="798"/>
    <n v="4"/>
    <d v="2025-11-22T00:00:00"/>
    <x v="32"/>
    <n v="-2"/>
    <n v="1950550"/>
    <n v="1950550"/>
    <x v="459"/>
    <x v="0"/>
    <n v="0"/>
    <n v="0"/>
    <n v="0"/>
    <x v="0"/>
    <x v="3"/>
    <x v="2"/>
    <n v="0"/>
    <n v="0"/>
    <n v="0"/>
    <n v="0"/>
    <n v="15"/>
    <x v="0"/>
    <x v="1"/>
    <m/>
  </r>
  <r>
    <x v="100"/>
    <n v="751"/>
    <x v="799"/>
    <n v="4"/>
    <d v="2025-11-29T00:00:00"/>
    <x v="37"/>
    <n v="-9"/>
    <n v="3107020"/>
    <n v="3107020"/>
    <x v="460"/>
    <x v="0"/>
    <n v="0"/>
    <n v="0"/>
    <n v="0"/>
    <x v="0"/>
    <x v="3"/>
    <x v="2"/>
    <n v="0"/>
    <n v="0"/>
    <n v="0"/>
    <n v="0"/>
    <n v="15"/>
    <x v="0"/>
    <x v="1"/>
    <m/>
  </r>
  <r>
    <x v="100"/>
    <n v="751"/>
    <x v="800"/>
    <n v="4"/>
    <d v="2025-12-05T00:00:00"/>
    <x v="40"/>
    <n v="-15"/>
    <n v="5314700"/>
    <n v="5314700"/>
    <x v="461"/>
    <x v="0"/>
    <n v="0"/>
    <n v="0"/>
    <n v="0"/>
    <x v="0"/>
    <x v="3"/>
    <x v="2"/>
    <n v="0"/>
    <n v="0"/>
    <n v="0"/>
    <n v="0"/>
    <n v="15"/>
    <x v="0"/>
    <x v="1"/>
    <m/>
  </r>
  <r>
    <x v="101"/>
    <n v="151"/>
    <x v="801"/>
    <n v="12"/>
    <d v="2025-11-27T00:00:00"/>
    <x v="30"/>
    <n v="0"/>
    <n v="602299.94999999995"/>
    <n v="602299.94999999995"/>
    <x v="462"/>
    <x v="0"/>
    <n v="0"/>
    <n v="0"/>
    <n v="0"/>
    <x v="0"/>
    <x v="3"/>
    <x v="2"/>
    <n v="0"/>
    <n v="0"/>
    <n v="0"/>
    <n v="0"/>
    <n v="8"/>
    <x v="1"/>
    <x v="3"/>
    <m/>
  </r>
  <r>
    <x v="101"/>
    <n v="151"/>
    <x v="802"/>
    <n v="12"/>
    <d v="2025-12-04T00:00:00"/>
    <x v="35"/>
    <n v="-7"/>
    <n v="793099.94"/>
    <n v="793099.94"/>
    <x v="463"/>
    <x v="0"/>
    <n v="0"/>
    <n v="0"/>
    <n v="0"/>
    <x v="0"/>
    <x v="3"/>
    <x v="2"/>
    <n v="0"/>
    <n v="0"/>
    <n v="0"/>
    <n v="0"/>
    <n v="8"/>
    <x v="1"/>
    <x v="3"/>
    <m/>
  </r>
  <r>
    <x v="102"/>
    <n v="751"/>
    <x v="803"/>
    <n v="1"/>
    <d v="2025-11-13T00:00:00"/>
    <x v="36"/>
    <n v="-8"/>
    <n v="1104600"/>
    <n v="852600"/>
    <x v="464"/>
    <x v="0"/>
    <n v="0"/>
    <n v="0"/>
    <n v="0"/>
    <x v="0"/>
    <x v="3"/>
    <x v="2"/>
    <n v="0"/>
    <n v="0"/>
    <n v="0"/>
    <n v="0"/>
    <n v="30"/>
    <x v="0"/>
    <x v="2"/>
    <m/>
  </r>
  <r>
    <x v="103"/>
    <n v="151"/>
    <x v="804"/>
    <n v="1"/>
    <d v="2025-11-29T00:00:00"/>
    <x v="32"/>
    <n v="-2"/>
    <n v="5940000"/>
    <n v="5940000"/>
    <x v="465"/>
    <x v="0"/>
    <n v="0"/>
    <n v="0"/>
    <n v="0"/>
    <x v="0"/>
    <x v="3"/>
    <x v="2"/>
    <n v="0"/>
    <n v="0"/>
    <n v="0"/>
    <n v="0"/>
    <n v="8"/>
    <x v="1"/>
    <x v="2"/>
    <m/>
  </r>
  <r>
    <x v="104"/>
    <n v="751"/>
    <x v="805"/>
    <n v="7"/>
    <d v="2025-12-03T00:00:00"/>
    <x v="29"/>
    <n v="1"/>
    <n v="431700"/>
    <n v="431700"/>
    <x v="0"/>
    <x v="91"/>
    <n v="0"/>
    <n v="0"/>
    <n v="0"/>
    <x v="0"/>
    <x v="325"/>
    <x v="2"/>
    <n v="0"/>
    <n v="0"/>
    <n v="0"/>
    <n v="0"/>
    <n v="1"/>
    <x v="0"/>
    <x v="2"/>
    <m/>
  </r>
  <r>
    <x v="104"/>
    <n v="751"/>
    <x v="806"/>
    <n v="7"/>
    <d v="2025-12-05T00:00:00"/>
    <x v="31"/>
    <n v="-1"/>
    <n v="358250"/>
    <n v="358250"/>
    <x v="466"/>
    <x v="0"/>
    <n v="0"/>
    <n v="0"/>
    <n v="0"/>
    <x v="0"/>
    <x v="3"/>
    <x v="2"/>
    <n v="0"/>
    <n v="0"/>
    <n v="0"/>
    <n v="0"/>
    <n v="1"/>
    <x v="0"/>
    <x v="2"/>
    <m/>
  </r>
  <r>
    <x v="105"/>
    <n v="751"/>
    <x v="807"/>
    <n v="7"/>
    <d v="2025-08-16T00:00:00"/>
    <x v="125"/>
    <n v="110"/>
    <n v="698900"/>
    <n v="198900"/>
    <x v="0"/>
    <x v="0"/>
    <n v="0"/>
    <n v="0"/>
    <n v="0"/>
    <x v="120"/>
    <x v="326"/>
    <x v="2"/>
    <n v="198900"/>
    <n v="110"/>
    <n v="198900"/>
    <n v="110"/>
    <n v="1"/>
    <x v="0"/>
    <x v="2"/>
    <m/>
  </r>
  <r>
    <x v="105"/>
    <n v="751"/>
    <x v="808"/>
    <n v="7"/>
    <d v="2025-12-05T00:00:00"/>
    <x v="31"/>
    <n v="-1"/>
    <n v="257520"/>
    <n v="257520"/>
    <x v="467"/>
    <x v="0"/>
    <n v="0"/>
    <n v="0"/>
    <n v="0"/>
    <x v="0"/>
    <x v="3"/>
    <x v="2"/>
    <n v="0"/>
    <n v="0"/>
    <n v="0"/>
    <n v="0"/>
    <n v="1"/>
    <x v="0"/>
    <x v="2"/>
    <m/>
  </r>
  <r>
    <x v="106"/>
    <n v="151"/>
    <x v="809"/>
    <n v="3"/>
    <d v="2024-11-30T00:00:00"/>
    <x v="126"/>
    <n v="369"/>
    <n v="13907856"/>
    <n v="565180"/>
    <x v="0"/>
    <x v="0"/>
    <n v="0"/>
    <n v="0"/>
    <n v="0"/>
    <x v="121"/>
    <x v="327"/>
    <x v="2"/>
    <n v="565180"/>
    <n v="369"/>
    <n v="565180"/>
    <n v="369"/>
    <n v="1"/>
    <x v="1"/>
    <x v="2"/>
    <m/>
  </r>
  <r>
    <x v="107"/>
    <n v="151"/>
    <x v="810"/>
    <n v="11"/>
    <d v="2025-11-29T00:00:00"/>
    <x v="27"/>
    <n v="5"/>
    <n v="3036600"/>
    <n v="2413600"/>
    <x v="0"/>
    <x v="92"/>
    <n v="0"/>
    <n v="0"/>
    <n v="0"/>
    <x v="0"/>
    <x v="328"/>
    <x v="2"/>
    <n v="0"/>
    <n v="0"/>
    <n v="0"/>
    <n v="0"/>
    <n v="1"/>
    <x v="1"/>
    <x v="5"/>
    <m/>
  </r>
  <r>
    <x v="107"/>
    <n v="151"/>
    <x v="811"/>
    <n v="11"/>
    <d v="2025-12-03T00:00:00"/>
    <x v="29"/>
    <n v="1"/>
    <n v="2423400"/>
    <n v="2423400"/>
    <x v="0"/>
    <x v="93"/>
    <n v="0"/>
    <n v="0"/>
    <n v="0"/>
    <x v="0"/>
    <x v="329"/>
    <x v="2"/>
    <n v="0"/>
    <n v="0"/>
    <n v="0"/>
    <n v="0"/>
    <n v="1"/>
    <x v="1"/>
    <x v="5"/>
    <m/>
  </r>
  <r>
    <x v="108"/>
    <n v="751"/>
    <x v="812"/>
    <n v="8"/>
    <d v="2025-11-20T00:00:00"/>
    <x v="21"/>
    <n v="14"/>
    <n v="167520"/>
    <n v="103353"/>
    <x v="0"/>
    <x v="0"/>
    <n v="103353"/>
    <n v="0"/>
    <n v="0"/>
    <x v="0"/>
    <x v="330"/>
    <x v="120"/>
    <n v="103353"/>
    <n v="14"/>
    <n v="0"/>
    <n v="0"/>
    <n v="1"/>
    <x v="0"/>
    <x v="0"/>
    <m/>
  </r>
  <r>
    <x v="108"/>
    <n v="751"/>
    <x v="813"/>
    <n v="8"/>
    <d v="2025-12-05T00:00:00"/>
    <x v="31"/>
    <n v="-1"/>
    <n v="257300"/>
    <n v="257300"/>
    <x v="468"/>
    <x v="0"/>
    <n v="0"/>
    <n v="0"/>
    <n v="0"/>
    <x v="0"/>
    <x v="3"/>
    <x v="2"/>
    <n v="0"/>
    <n v="0"/>
    <n v="0"/>
    <n v="0"/>
    <n v="1"/>
    <x v="0"/>
    <x v="0"/>
    <m/>
  </r>
  <r>
    <x v="109"/>
    <n v="751"/>
    <x v="814"/>
    <n v="8"/>
    <d v="2025-12-04T00:00:00"/>
    <x v="30"/>
    <n v="0"/>
    <n v="3997400"/>
    <n v="3997400"/>
    <x v="469"/>
    <x v="0"/>
    <n v="0"/>
    <n v="0"/>
    <n v="0"/>
    <x v="0"/>
    <x v="3"/>
    <x v="2"/>
    <n v="0"/>
    <n v="0"/>
    <n v="0"/>
    <n v="0"/>
    <n v="1"/>
    <x v="0"/>
    <x v="0"/>
    <m/>
  </r>
  <r>
    <x v="110"/>
    <n v="151"/>
    <x v="815"/>
    <n v="0"/>
    <d v="2025-10-16T00:00:00"/>
    <x v="18"/>
    <n v="20"/>
    <n v="96000"/>
    <n v="96000"/>
    <x v="0"/>
    <x v="0"/>
    <n v="0"/>
    <n v="96000"/>
    <n v="0"/>
    <x v="0"/>
    <x v="331"/>
    <x v="121"/>
    <n v="96000"/>
    <n v="20"/>
    <n v="0"/>
    <n v="0"/>
    <n v="30"/>
    <x v="1"/>
    <x v="2"/>
    <m/>
  </r>
  <r>
    <x v="110"/>
    <n v="151"/>
    <x v="816"/>
    <n v="0"/>
    <d v="2025-10-27T00:00:00"/>
    <x v="25"/>
    <n v="9"/>
    <n v="144900"/>
    <n v="144900"/>
    <x v="0"/>
    <x v="0"/>
    <n v="144900"/>
    <n v="0"/>
    <n v="0"/>
    <x v="0"/>
    <x v="332"/>
    <x v="122"/>
    <n v="144900"/>
    <n v="9"/>
    <n v="0"/>
    <n v="0"/>
    <n v="30"/>
    <x v="1"/>
    <x v="2"/>
    <m/>
  </r>
  <r>
    <x v="110"/>
    <n v="151"/>
    <x v="817"/>
    <n v="0"/>
    <d v="2025-11-07T00:00:00"/>
    <x v="32"/>
    <n v="-2"/>
    <n v="104700"/>
    <n v="104700"/>
    <x v="470"/>
    <x v="0"/>
    <n v="0"/>
    <n v="0"/>
    <n v="0"/>
    <x v="0"/>
    <x v="3"/>
    <x v="2"/>
    <n v="0"/>
    <n v="0"/>
    <n v="0"/>
    <n v="0"/>
    <n v="30"/>
    <x v="1"/>
    <x v="2"/>
    <m/>
  </r>
  <r>
    <x v="110"/>
    <n v="151"/>
    <x v="818"/>
    <n v="0"/>
    <d v="2025-11-14T00:00:00"/>
    <x v="37"/>
    <n v="-9"/>
    <n v="107000"/>
    <n v="107000"/>
    <x v="471"/>
    <x v="0"/>
    <n v="0"/>
    <n v="0"/>
    <n v="0"/>
    <x v="0"/>
    <x v="3"/>
    <x v="2"/>
    <n v="0"/>
    <n v="0"/>
    <n v="0"/>
    <n v="0"/>
    <n v="30"/>
    <x v="1"/>
    <x v="2"/>
    <m/>
  </r>
  <r>
    <x v="110"/>
    <n v="151"/>
    <x v="819"/>
    <n v="0"/>
    <d v="2025-11-21T00:00:00"/>
    <x v="6"/>
    <n v="-16"/>
    <n v="105000"/>
    <n v="105000"/>
    <x v="472"/>
    <x v="0"/>
    <n v="0"/>
    <n v="0"/>
    <n v="0"/>
    <x v="0"/>
    <x v="3"/>
    <x v="2"/>
    <n v="0"/>
    <n v="0"/>
    <n v="0"/>
    <n v="0"/>
    <n v="30"/>
    <x v="1"/>
    <x v="2"/>
    <m/>
  </r>
  <r>
    <x v="111"/>
    <n v="751"/>
    <x v="820"/>
    <n v="4"/>
    <d v="2025-02-14T00:00:00"/>
    <x v="127"/>
    <n v="279"/>
    <n v="3177200"/>
    <n v="2677200"/>
    <x v="0"/>
    <x v="0"/>
    <n v="0"/>
    <n v="0"/>
    <n v="0"/>
    <x v="122"/>
    <x v="333"/>
    <x v="2"/>
    <n v="2677200"/>
    <n v="279"/>
    <n v="2677200"/>
    <n v="279"/>
    <n v="15"/>
    <x v="0"/>
    <x v="1"/>
    <m/>
  </r>
  <r>
    <x v="111"/>
    <n v="751"/>
    <x v="821"/>
    <n v="4"/>
    <d v="2025-02-20T00:00:00"/>
    <x v="128"/>
    <n v="273"/>
    <n v="4073250"/>
    <n v="4073250"/>
    <x v="0"/>
    <x v="0"/>
    <n v="0"/>
    <n v="0"/>
    <n v="0"/>
    <x v="123"/>
    <x v="334"/>
    <x v="2"/>
    <n v="4073250"/>
    <n v="273"/>
    <n v="4073250"/>
    <n v="273"/>
    <n v="15"/>
    <x v="0"/>
    <x v="1"/>
    <m/>
  </r>
  <r>
    <x v="111"/>
    <n v="751"/>
    <x v="822"/>
    <n v="4"/>
    <d v="2025-02-20T00:00:00"/>
    <x v="128"/>
    <n v="273"/>
    <n v="62000"/>
    <n v="62000"/>
    <x v="0"/>
    <x v="0"/>
    <n v="0"/>
    <n v="0"/>
    <n v="0"/>
    <x v="124"/>
    <x v="335"/>
    <x v="2"/>
    <n v="62000"/>
    <n v="273"/>
    <n v="62000"/>
    <n v="273"/>
    <n v="15"/>
    <x v="0"/>
    <x v="1"/>
    <m/>
  </r>
  <r>
    <x v="111"/>
    <n v="751"/>
    <x v="823"/>
    <n v="4"/>
    <d v="2025-02-20T00:00:00"/>
    <x v="128"/>
    <n v="273"/>
    <n v="62000"/>
    <n v="62000"/>
    <x v="0"/>
    <x v="0"/>
    <n v="0"/>
    <n v="0"/>
    <n v="0"/>
    <x v="124"/>
    <x v="335"/>
    <x v="2"/>
    <n v="62000"/>
    <n v="273"/>
    <n v="62000"/>
    <n v="273"/>
    <n v="15"/>
    <x v="0"/>
    <x v="1"/>
    <m/>
  </r>
  <r>
    <x v="111"/>
    <n v="751"/>
    <x v="824"/>
    <n v="0"/>
    <d v="2025-02-20T00:00:00"/>
    <x v="128"/>
    <n v="273"/>
    <n v="64000"/>
    <n v="64000"/>
    <x v="0"/>
    <x v="0"/>
    <n v="0"/>
    <n v="0"/>
    <n v="0"/>
    <x v="125"/>
    <x v="336"/>
    <x v="2"/>
    <n v="64000"/>
    <n v="273"/>
    <n v="64000"/>
    <n v="273"/>
    <n v="15"/>
    <x v="0"/>
    <x v="1"/>
    <m/>
  </r>
  <r>
    <x v="111"/>
    <n v="751"/>
    <x v="825"/>
    <n v="4"/>
    <d v="2025-02-20T00:00:00"/>
    <x v="128"/>
    <n v="273"/>
    <n v="62000"/>
    <n v="62000"/>
    <x v="0"/>
    <x v="0"/>
    <n v="0"/>
    <n v="0"/>
    <n v="0"/>
    <x v="124"/>
    <x v="335"/>
    <x v="2"/>
    <n v="62000"/>
    <n v="273"/>
    <n v="62000"/>
    <n v="273"/>
    <n v="15"/>
    <x v="0"/>
    <x v="1"/>
    <m/>
  </r>
  <r>
    <x v="111"/>
    <n v="751"/>
    <x v="826"/>
    <n v="4"/>
    <d v="2025-02-22T00:00:00"/>
    <x v="129"/>
    <n v="271"/>
    <n v="3666000"/>
    <n v="3666000"/>
    <x v="0"/>
    <x v="0"/>
    <n v="0"/>
    <n v="0"/>
    <n v="0"/>
    <x v="126"/>
    <x v="337"/>
    <x v="2"/>
    <n v="3666000"/>
    <n v="271"/>
    <n v="3666000"/>
    <n v="271"/>
    <n v="15"/>
    <x v="0"/>
    <x v="1"/>
    <m/>
  </r>
  <r>
    <x v="111"/>
    <n v="751"/>
    <x v="827"/>
    <n v="4"/>
    <d v="2025-02-28T00:00:00"/>
    <x v="130"/>
    <n v="265"/>
    <n v="5654500"/>
    <n v="5654500"/>
    <x v="0"/>
    <x v="0"/>
    <n v="0"/>
    <n v="0"/>
    <n v="0"/>
    <x v="127"/>
    <x v="338"/>
    <x v="2"/>
    <n v="5654500"/>
    <n v="265"/>
    <n v="5654500"/>
    <n v="265"/>
    <n v="15"/>
    <x v="0"/>
    <x v="1"/>
    <m/>
  </r>
  <r>
    <x v="112"/>
    <n v="751"/>
    <x v="828"/>
    <n v="4"/>
    <d v="2025-11-10T00:00:00"/>
    <x v="3"/>
    <n v="-5"/>
    <n v="1967300"/>
    <n v="1967300"/>
    <x v="473"/>
    <x v="0"/>
    <n v="0"/>
    <n v="0"/>
    <n v="0"/>
    <x v="0"/>
    <x v="3"/>
    <x v="2"/>
    <n v="0"/>
    <n v="0"/>
    <n v="0"/>
    <n v="0"/>
    <n v="30"/>
    <x v="0"/>
    <x v="1"/>
    <m/>
  </r>
  <r>
    <x v="112"/>
    <n v="751"/>
    <x v="829"/>
    <n v="4"/>
    <d v="2025-11-13T00:00:00"/>
    <x v="36"/>
    <n v="-8"/>
    <n v="1421000"/>
    <n v="1421000"/>
    <x v="474"/>
    <x v="0"/>
    <n v="0"/>
    <n v="0"/>
    <n v="0"/>
    <x v="0"/>
    <x v="3"/>
    <x v="2"/>
    <n v="0"/>
    <n v="0"/>
    <n v="0"/>
    <n v="0"/>
    <n v="30"/>
    <x v="0"/>
    <x v="1"/>
    <m/>
  </r>
  <r>
    <x v="112"/>
    <n v="751"/>
    <x v="830"/>
    <n v="1"/>
    <d v="2025-11-15T00:00:00"/>
    <x v="38"/>
    <n v="-10"/>
    <n v="159600"/>
    <n v="159600"/>
    <x v="475"/>
    <x v="0"/>
    <n v="0"/>
    <n v="0"/>
    <n v="0"/>
    <x v="0"/>
    <x v="3"/>
    <x v="2"/>
    <n v="0"/>
    <n v="0"/>
    <n v="0"/>
    <n v="0"/>
    <n v="30"/>
    <x v="0"/>
    <x v="1"/>
    <m/>
  </r>
  <r>
    <x v="112"/>
    <n v="751"/>
    <x v="831"/>
    <n v="4"/>
    <d v="2025-11-18T00:00:00"/>
    <x v="4"/>
    <n v="-13"/>
    <n v="2027800"/>
    <n v="2027800"/>
    <x v="476"/>
    <x v="0"/>
    <n v="0"/>
    <n v="0"/>
    <n v="0"/>
    <x v="0"/>
    <x v="3"/>
    <x v="2"/>
    <n v="0"/>
    <n v="0"/>
    <n v="0"/>
    <n v="0"/>
    <n v="30"/>
    <x v="0"/>
    <x v="1"/>
    <m/>
  </r>
  <r>
    <x v="112"/>
    <n v="751"/>
    <x v="832"/>
    <n v="4"/>
    <d v="2025-11-21T00:00:00"/>
    <x v="6"/>
    <n v="-16"/>
    <n v="179400"/>
    <n v="179400"/>
    <x v="477"/>
    <x v="0"/>
    <n v="0"/>
    <n v="0"/>
    <n v="0"/>
    <x v="0"/>
    <x v="3"/>
    <x v="2"/>
    <n v="0"/>
    <n v="0"/>
    <n v="0"/>
    <n v="0"/>
    <n v="30"/>
    <x v="0"/>
    <x v="1"/>
    <m/>
  </r>
  <r>
    <x v="112"/>
    <n v="751"/>
    <x v="833"/>
    <n v="1"/>
    <d v="2025-11-22T00:00:00"/>
    <x v="41"/>
    <n v="-17"/>
    <n v="161000"/>
    <n v="161000"/>
    <x v="478"/>
    <x v="0"/>
    <n v="0"/>
    <n v="0"/>
    <n v="0"/>
    <x v="0"/>
    <x v="3"/>
    <x v="2"/>
    <n v="0"/>
    <n v="0"/>
    <n v="0"/>
    <n v="0"/>
    <n v="30"/>
    <x v="0"/>
    <x v="1"/>
    <m/>
  </r>
  <r>
    <x v="112"/>
    <n v="751"/>
    <x v="834"/>
    <n v="4"/>
    <d v="2025-11-26T00:00:00"/>
    <x v="7"/>
    <n v="-21"/>
    <n v="1899800"/>
    <n v="1899800"/>
    <x v="479"/>
    <x v="0"/>
    <n v="0"/>
    <n v="0"/>
    <n v="0"/>
    <x v="0"/>
    <x v="3"/>
    <x v="2"/>
    <n v="0"/>
    <n v="0"/>
    <n v="0"/>
    <n v="0"/>
    <n v="30"/>
    <x v="0"/>
    <x v="1"/>
    <m/>
  </r>
  <r>
    <x v="113"/>
    <n v="751"/>
    <x v="835"/>
    <n v="8"/>
    <d v="2025-11-21T00:00:00"/>
    <x v="6"/>
    <n v="-16"/>
    <n v="869400"/>
    <n v="869400"/>
    <x v="480"/>
    <x v="0"/>
    <n v="0"/>
    <n v="0"/>
    <n v="0"/>
    <x v="0"/>
    <x v="3"/>
    <x v="2"/>
    <n v="0"/>
    <n v="0"/>
    <n v="0"/>
    <n v="0"/>
    <n v="30"/>
    <x v="0"/>
    <x v="0"/>
    <m/>
  </r>
  <r>
    <x v="113"/>
    <n v="751"/>
    <x v="836"/>
    <n v="8"/>
    <d v="2025-11-24T00:00:00"/>
    <x v="42"/>
    <n v="-19"/>
    <n v="531999.87"/>
    <n v="531999.87"/>
    <x v="481"/>
    <x v="0"/>
    <n v="0"/>
    <n v="0"/>
    <n v="0"/>
    <x v="0"/>
    <x v="3"/>
    <x v="2"/>
    <n v="0"/>
    <n v="0"/>
    <n v="0"/>
    <n v="0"/>
    <n v="30"/>
    <x v="0"/>
    <x v="0"/>
    <m/>
  </r>
  <r>
    <x v="113"/>
    <n v="751"/>
    <x v="837"/>
    <n v="8"/>
    <d v="2025-12-01T00:00:00"/>
    <x v="45"/>
    <n v="-26"/>
    <n v="798000"/>
    <n v="798000"/>
    <x v="482"/>
    <x v="0"/>
    <n v="0"/>
    <n v="0"/>
    <n v="0"/>
    <x v="0"/>
    <x v="3"/>
    <x v="2"/>
    <n v="0"/>
    <n v="0"/>
    <n v="0"/>
    <n v="0"/>
    <n v="30"/>
    <x v="0"/>
    <x v="0"/>
    <m/>
  </r>
  <r>
    <x v="114"/>
    <n v="751"/>
    <x v="838"/>
    <n v="4"/>
    <d v="2025-09-09T00:00:00"/>
    <x v="103"/>
    <n v="57"/>
    <n v="1158000"/>
    <n v="1158000"/>
    <x v="0"/>
    <x v="0"/>
    <n v="0"/>
    <n v="0"/>
    <n v="0"/>
    <x v="128"/>
    <x v="339"/>
    <x v="2"/>
    <n v="1158000"/>
    <n v="57"/>
    <n v="0"/>
    <n v="0"/>
    <n v="30"/>
    <x v="0"/>
    <x v="1"/>
    <m/>
  </r>
  <r>
    <x v="114"/>
    <n v="751"/>
    <x v="839"/>
    <n v="4"/>
    <d v="2025-09-10T00:00:00"/>
    <x v="62"/>
    <n v="56"/>
    <n v="1647000"/>
    <n v="1647000"/>
    <x v="0"/>
    <x v="0"/>
    <n v="0"/>
    <n v="0"/>
    <n v="0"/>
    <x v="129"/>
    <x v="340"/>
    <x v="2"/>
    <n v="1647000"/>
    <n v="56"/>
    <n v="0"/>
    <n v="0"/>
    <n v="30"/>
    <x v="0"/>
    <x v="1"/>
    <m/>
  </r>
  <r>
    <x v="114"/>
    <n v="751"/>
    <x v="840"/>
    <n v="4"/>
    <d v="2025-09-23T00:00:00"/>
    <x v="124"/>
    <n v="43"/>
    <n v="1518300"/>
    <n v="1518300"/>
    <x v="0"/>
    <x v="0"/>
    <n v="0"/>
    <n v="0"/>
    <n v="0"/>
    <x v="130"/>
    <x v="341"/>
    <x v="2"/>
    <n v="1518300"/>
    <n v="43"/>
    <n v="0"/>
    <n v="0"/>
    <n v="30"/>
    <x v="0"/>
    <x v="1"/>
    <m/>
  </r>
  <r>
    <x v="114"/>
    <n v="751"/>
    <x v="841"/>
    <n v="4"/>
    <d v="2025-10-01T00:00:00"/>
    <x v="104"/>
    <n v="35"/>
    <n v="2575800"/>
    <n v="2575800"/>
    <x v="0"/>
    <x v="0"/>
    <n v="0"/>
    <n v="0"/>
    <n v="0"/>
    <x v="131"/>
    <x v="342"/>
    <x v="2"/>
    <n v="2575800"/>
    <n v="35"/>
    <n v="0"/>
    <n v="0"/>
    <n v="30"/>
    <x v="0"/>
    <x v="1"/>
    <m/>
  </r>
  <r>
    <x v="114"/>
    <n v="751"/>
    <x v="842"/>
    <n v="4"/>
    <d v="2025-10-16T00:00:00"/>
    <x v="18"/>
    <n v="20"/>
    <n v="2259900"/>
    <n v="2259900"/>
    <x v="0"/>
    <x v="0"/>
    <n v="0"/>
    <n v="2259900"/>
    <n v="0"/>
    <x v="0"/>
    <x v="343"/>
    <x v="123"/>
    <n v="2259900"/>
    <n v="20"/>
    <n v="0"/>
    <n v="0"/>
    <n v="30"/>
    <x v="0"/>
    <x v="1"/>
    <m/>
  </r>
  <r>
    <x v="114"/>
    <n v="751"/>
    <x v="843"/>
    <n v="4"/>
    <d v="2025-10-25T00:00:00"/>
    <x v="24"/>
    <n v="11"/>
    <n v="3010500"/>
    <n v="2862270"/>
    <x v="0"/>
    <x v="0"/>
    <n v="2862270"/>
    <n v="0"/>
    <n v="0"/>
    <x v="0"/>
    <x v="344"/>
    <x v="124"/>
    <n v="2862270"/>
    <n v="11"/>
    <n v="0"/>
    <n v="0"/>
    <n v="30"/>
    <x v="0"/>
    <x v="1"/>
    <m/>
  </r>
  <r>
    <x v="114"/>
    <n v="751"/>
    <x v="844"/>
    <n v="4"/>
    <d v="2025-11-04T00:00:00"/>
    <x v="29"/>
    <n v="1"/>
    <n v="766200"/>
    <n v="766200"/>
    <x v="0"/>
    <x v="94"/>
    <n v="0"/>
    <n v="0"/>
    <n v="0"/>
    <x v="0"/>
    <x v="345"/>
    <x v="2"/>
    <n v="0"/>
    <n v="0"/>
    <n v="0"/>
    <n v="0"/>
    <n v="30"/>
    <x v="0"/>
    <x v="1"/>
    <m/>
  </r>
  <r>
    <x v="114"/>
    <n v="751"/>
    <x v="845"/>
    <n v="4"/>
    <d v="2025-11-10T00:00:00"/>
    <x v="3"/>
    <n v="-5"/>
    <n v="2386800"/>
    <n v="1968030"/>
    <x v="483"/>
    <x v="0"/>
    <n v="0"/>
    <n v="0"/>
    <n v="0"/>
    <x v="0"/>
    <x v="3"/>
    <x v="2"/>
    <n v="0"/>
    <n v="0"/>
    <n v="0"/>
    <n v="0"/>
    <n v="30"/>
    <x v="0"/>
    <x v="1"/>
    <m/>
  </r>
  <r>
    <x v="114"/>
    <n v="751"/>
    <x v="846"/>
    <n v="4"/>
    <d v="2025-11-24T00:00:00"/>
    <x v="42"/>
    <n v="-19"/>
    <n v="3082200"/>
    <n v="3082200"/>
    <x v="484"/>
    <x v="0"/>
    <n v="0"/>
    <n v="0"/>
    <n v="0"/>
    <x v="0"/>
    <x v="3"/>
    <x v="2"/>
    <n v="0"/>
    <n v="0"/>
    <n v="0"/>
    <n v="0"/>
    <n v="30"/>
    <x v="0"/>
    <x v="1"/>
    <m/>
  </r>
  <r>
    <x v="114"/>
    <n v="751"/>
    <x v="847"/>
    <n v="4"/>
    <d v="2025-12-01T00:00:00"/>
    <x v="45"/>
    <n v="-26"/>
    <n v="2167000"/>
    <n v="2167000"/>
    <x v="485"/>
    <x v="0"/>
    <n v="0"/>
    <n v="0"/>
    <n v="0"/>
    <x v="0"/>
    <x v="3"/>
    <x v="2"/>
    <n v="0"/>
    <n v="0"/>
    <n v="0"/>
    <n v="0"/>
    <n v="30"/>
    <x v="0"/>
    <x v="1"/>
    <m/>
  </r>
  <r>
    <x v="115"/>
    <n v="151"/>
    <x v="848"/>
    <n v="4"/>
    <d v="2025-11-20T00:00:00"/>
    <x v="22"/>
    <n v="13"/>
    <n v="3243500"/>
    <n v="3243500"/>
    <x v="0"/>
    <x v="0"/>
    <n v="3243500"/>
    <n v="0"/>
    <n v="0"/>
    <x v="0"/>
    <x v="346"/>
    <x v="125"/>
    <n v="3243500"/>
    <n v="13"/>
    <n v="0"/>
    <n v="0"/>
    <n v="2"/>
    <x v="1"/>
    <x v="1"/>
    <m/>
  </r>
  <r>
    <x v="115"/>
    <n v="751"/>
    <x v="849"/>
    <n v="4"/>
    <d v="2025-12-02T00:00:00"/>
    <x v="29"/>
    <n v="1"/>
    <n v="5132400"/>
    <n v="5132400"/>
    <x v="0"/>
    <x v="95"/>
    <n v="0"/>
    <n v="0"/>
    <n v="0"/>
    <x v="0"/>
    <x v="347"/>
    <x v="2"/>
    <n v="0"/>
    <n v="0"/>
    <n v="0"/>
    <n v="0"/>
    <n v="2"/>
    <x v="0"/>
    <x v="1"/>
    <m/>
  </r>
  <r>
    <x v="115"/>
    <n v="751"/>
    <x v="850"/>
    <n v="4"/>
    <d v="2025-12-03T00:00:00"/>
    <x v="30"/>
    <n v="0"/>
    <n v="1727600"/>
    <n v="1727600"/>
    <x v="486"/>
    <x v="0"/>
    <n v="0"/>
    <n v="0"/>
    <n v="0"/>
    <x v="0"/>
    <x v="3"/>
    <x v="2"/>
    <n v="0"/>
    <n v="0"/>
    <n v="0"/>
    <n v="0"/>
    <n v="2"/>
    <x v="0"/>
    <x v="1"/>
    <m/>
  </r>
  <r>
    <x v="116"/>
    <n v="751"/>
    <x v="851"/>
    <n v="4"/>
    <d v="2025-11-15T00:00:00"/>
    <x v="27"/>
    <n v="5"/>
    <n v="5779700"/>
    <n v="5779700"/>
    <x v="0"/>
    <x v="96"/>
    <n v="0"/>
    <n v="0"/>
    <n v="0"/>
    <x v="0"/>
    <x v="348"/>
    <x v="2"/>
    <n v="0"/>
    <n v="0"/>
    <n v="0"/>
    <n v="0"/>
    <n v="15"/>
    <x v="0"/>
    <x v="1"/>
    <m/>
  </r>
  <r>
    <x v="116"/>
    <n v="751"/>
    <x v="852"/>
    <n v="4"/>
    <d v="2025-11-21T00:00:00"/>
    <x v="31"/>
    <n v="-1"/>
    <n v="8898200"/>
    <n v="8887100"/>
    <x v="487"/>
    <x v="0"/>
    <n v="0"/>
    <n v="0"/>
    <n v="0"/>
    <x v="0"/>
    <x v="3"/>
    <x v="2"/>
    <n v="0"/>
    <n v="0"/>
    <n v="0"/>
    <n v="0"/>
    <n v="15"/>
    <x v="0"/>
    <x v="1"/>
    <m/>
  </r>
  <r>
    <x v="116"/>
    <n v="751"/>
    <x v="853"/>
    <n v="4"/>
    <d v="2025-11-24T00:00:00"/>
    <x v="5"/>
    <n v="-4"/>
    <n v="2470000"/>
    <n v="2432000"/>
    <x v="488"/>
    <x v="0"/>
    <n v="0"/>
    <n v="0"/>
    <n v="0"/>
    <x v="0"/>
    <x v="3"/>
    <x v="2"/>
    <n v="0"/>
    <n v="0"/>
    <n v="0"/>
    <n v="0"/>
    <n v="15"/>
    <x v="0"/>
    <x v="1"/>
    <m/>
  </r>
  <r>
    <x v="116"/>
    <n v="751"/>
    <x v="854"/>
    <n v="4"/>
    <d v="2025-11-24T00:00:00"/>
    <x v="5"/>
    <n v="-4"/>
    <n v="6519000"/>
    <n v="5612500"/>
    <x v="489"/>
    <x v="0"/>
    <n v="0"/>
    <n v="0"/>
    <n v="0"/>
    <x v="0"/>
    <x v="3"/>
    <x v="2"/>
    <n v="0"/>
    <n v="0"/>
    <n v="0"/>
    <n v="0"/>
    <n v="15"/>
    <x v="0"/>
    <x v="1"/>
    <m/>
  </r>
  <r>
    <x v="116"/>
    <n v="751"/>
    <x v="855"/>
    <n v="4"/>
    <d v="2025-11-27T00:00:00"/>
    <x v="35"/>
    <n v="-7"/>
    <n v="3759200"/>
    <n v="3759200"/>
    <x v="490"/>
    <x v="0"/>
    <n v="0"/>
    <n v="0"/>
    <n v="0"/>
    <x v="0"/>
    <x v="3"/>
    <x v="2"/>
    <n v="0"/>
    <n v="0"/>
    <n v="0"/>
    <n v="0"/>
    <n v="15"/>
    <x v="0"/>
    <x v="1"/>
    <m/>
  </r>
  <r>
    <x v="116"/>
    <n v="751"/>
    <x v="856"/>
    <n v="4"/>
    <d v="2025-11-28T00:00:00"/>
    <x v="36"/>
    <n v="-8"/>
    <n v="368600"/>
    <n v="368600"/>
    <x v="491"/>
    <x v="0"/>
    <n v="0"/>
    <n v="0"/>
    <n v="0"/>
    <x v="0"/>
    <x v="3"/>
    <x v="2"/>
    <n v="0"/>
    <n v="0"/>
    <n v="0"/>
    <n v="0"/>
    <n v="15"/>
    <x v="0"/>
    <x v="1"/>
    <m/>
  </r>
  <r>
    <x v="116"/>
    <n v="751"/>
    <x v="857"/>
    <n v="4"/>
    <d v="2025-12-01T00:00:00"/>
    <x v="76"/>
    <n v="-11"/>
    <n v="3197000"/>
    <n v="3197000"/>
    <x v="492"/>
    <x v="0"/>
    <n v="0"/>
    <n v="0"/>
    <n v="0"/>
    <x v="0"/>
    <x v="3"/>
    <x v="2"/>
    <n v="0"/>
    <n v="0"/>
    <n v="0"/>
    <n v="0"/>
    <n v="15"/>
    <x v="0"/>
    <x v="1"/>
    <m/>
  </r>
  <r>
    <x v="116"/>
    <n v="751"/>
    <x v="858"/>
    <n v="4"/>
    <d v="2025-12-03T00:00:00"/>
    <x v="4"/>
    <n v="-13"/>
    <n v="345800"/>
    <n v="345800"/>
    <x v="493"/>
    <x v="0"/>
    <n v="0"/>
    <n v="0"/>
    <n v="0"/>
    <x v="0"/>
    <x v="3"/>
    <x v="2"/>
    <n v="0"/>
    <n v="0"/>
    <n v="0"/>
    <n v="0"/>
    <n v="15"/>
    <x v="0"/>
    <x v="1"/>
    <m/>
  </r>
  <r>
    <x v="116"/>
    <n v="751"/>
    <x v="859"/>
    <n v="4"/>
    <d v="2025-12-04T00:00:00"/>
    <x v="39"/>
    <n v="-14"/>
    <n v="357200"/>
    <n v="357200"/>
    <x v="113"/>
    <x v="0"/>
    <n v="0"/>
    <n v="0"/>
    <n v="0"/>
    <x v="0"/>
    <x v="3"/>
    <x v="2"/>
    <n v="0"/>
    <n v="0"/>
    <n v="0"/>
    <n v="0"/>
    <n v="15"/>
    <x v="0"/>
    <x v="1"/>
    <m/>
  </r>
  <r>
    <x v="116"/>
    <n v="751"/>
    <x v="860"/>
    <n v="4"/>
    <d v="2025-12-04T00:00:00"/>
    <x v="39"/>
    <n v="-14"/>
    <n v="3464800"/>
    <n v="3464800"/>
    <x v="494"/>
    <x v="0"/>
    <n v="0"/>
    <n v="0"/>
    <n v="0"/>
    <x v="0"/>
    <x v="3"/>
    <x v="2"/>
    <n v="0"/>
    <n v="0"/>
    <n v="0"/>
    <n v="0"/>
    <n v="15"/>
    <x v="0"/>
    <x v="1"/>
    <m/>
  </r>
  <r>
    <x v="117"/>
    <n v="151"/>
    <x v="861"/>
    <n v="1"/>
    <d v="2025-12-05T00:00:00"/>
    <x v="31"/>
    <n v="-1"/>
    <n v="1229800"/>
    <n v="1229800"/>
    <x v="495"/>
    <x v="0"/>
    <n v="0"/>
    <n v="0"/>
    <n v="0"/>
    <x v="0"/>
    <x v="3"/>
    <x v="2"/>
    <n v="0"/>
    <n v="0"/>
    <n v="0"/>
    <n v="0"/>
    <n v="1"/>
    <x v="1"/>
    <x v="2"/>
    <m/>
  </r>
  <r>
    <x v="118"/>
    <n v="751"/>
    <x v="862"/>
    <n v="1"/>
    <d v="2025-11-21T00:00:00"/>
    <x v="31"/>
    <n v="-1"/>
    <n v="3589600"/>
    <n v="3589600"/>
    <x v="496"/>
    <x v="0"/>
    <n v="0"/>
    <n v="0"/>
    <n v="0"/>
    <x v="0"/>
    <x v="3"/>
    <x v="2"/>
    <n v="0"/>
    <n v="0"/>
    <n v="0"/>
    <n v="0"/>
    <n v="15"/>
    <x v="0"/>
    <x v="1"/>
    <m/>
  </r>
  <r>
    <x v="118"/>
    <n v="751"/>
    <x v="863"/>
    <n v="1"/>
    <d v="2025-11-22T00:00:00"/>
    <x v="32"/>
    <n v="-2"/>
    <n v="1864800"/>
    <n v="1864800"/>
    <x v="497"/>
    <x v="0"/>
    <n v="0"/>
    <n v="0"/>
    <n v="0"/>
    <x v="0"/>
    <x v="3"/>
    <x v="2"/>
    <n v="0"/>
    <n v="0"/>
    <n v="0"/>
    <n v="0"/>
    <n v="15"/>
    <x v="0"/>
    <x v="1"/>
    <m/>
  </r>
  <r>
    <x v="118"/>
    <n v="751"/>
    <x v="864"/>
    <n v="1"/>
    <d v="2025-11-24T00:00:00"/>
    <x v="5"/>
    <n v="-4"/>
    <n v="1629600"/>
    <n v="1629600"/>
    <x v="498"/>
    <x v="0"/>
    <n v="0"/>
    <n v="0"/>
    <n v="0"/>
    <x v="0"/>
    <x v="3"/>
    <x v="2"/>
    <n v="0"/>
    <n v="0"/>
    <n v="0"/>
    <n v="0"/>
    <n v="15"/>
    <x v="0"/>
    <x v="1"/>
    <m/>
  </r>
  <r>
    <x v="118"/>
    <n v="751"/>
    <x v="865"/>
    <n v="1"/>
    <d v="2025-11-27T00:00:00"/>
    <x v="35"/>
    <n v="-7"/>
    <n v="2797200"/>
    <n v="2797200"/>
    <x v="499"/>
    <x v="0"/>
    <n v="0"/>
    <n v="0"/>
    <n v="0"/>
    <x v="0"/>
    <x v="3"/>
    <x v="2"/>
    <n v="0"/>
    <n v="0"/>
    <n v="0"/>
    <n v="0"/>
    <n v="15"/>
    <x v="0"/>
    <x v="1"/>
    <m/>
  </r>
  <r>
    <x v="118"/>
    <n v="751"/>
    <x v="866"/>
    <n v="1"/>
    <d v="2025-11-28T00:00:00"/>
    <x v="36"/>
    <n v="-8"/>
    <n v="4110400"/>
    <n v="4110400"/>
    <x v="500"/>
    <x v="0"/>
    <n v="0"/>
    <n v="0"/>
    <n v="0"/>
    <x v="0"/>
    <x v="3"/>
    <x v="2"/>
    <n v="0"/>
    <n v="0"/>
    <n v="0"/>
    <n v="0"/>
    <n v="15"/>
    <x v="0"/>
    <x v="1"/>
    <m/>
  </r>
  <r>
    <x v="118"/>
    <n v="751"/>
    <x v="867"/>
    <n v="1"/>
    <d v="2025-12-01T00:00:00"/>
    <x v="76"/>
    <n v="-11"/>
    <n v="6064800"/>
    <n v="5891200"/>
    <x v="501"/>
    <x v="0"/>
    <n v="0"/>
    <n v="0"/>
    <n v="0"/>
    <x v="0"/>
    <x v="3"/>
    <x v="2"/>
    <n v="0"/>
    <n v="0"/>
    <n v="0"/>
    <n v="0"/>
    <n v="15"/>
    <x v="0"/>
    <x v="1"/>
    <m/>
  </r>
  <r>
    <x v="118"/>
    <n v="751"/>
    <x v="868"/>
    <n v="1"/>
    <d v="2025-12-04T00:00:00"/>
    <x v="39"/>
    <n v="-14"/>
    <n v="5318800"/>
    <n v="5318800"/>
    <x v="502"/>
    <x v="0"/>
    <n v="0"/>
    <n v="0"/>
    <n v="0"/>
    <x v="0"/>
    <x v="3"/>
    <x v="2"/>
    <n v="0"/>
    <n v="0"/>
    <n v="0"/>
    <n v="0"/>
    <n v="15"/>
    <x v="0"/>
    <x v="1"/>
    <m/>
  </r>
  <r>
    <x v="119"/>
    <n v="751"/>
    <x v="869"/>
    <n v="7"/>
    <d v="2025-12-03T00:00:00"/>
    <x v="29"/>
    <n v="1"/>
    <n v="49975"/>
    <n v="49975"/>
    <x v="0"/>
    <x v="97"/>
    <n v="0"/>
    <n v="0"/>
    <n v="0"/>
    <x v="0"/>
    <x v="349"/>
    <x v="2"/>
    <n v="0"/>
    <n v="0"/>
    <n v="0"/>
    <n v="0"/>
    <n v="1"/>
    <x v="0"/>
    <x v="7"/>
    <m/>
  </r>
  <r>
    <x v="120"/>
    <n v="151"/>
    <x v="870"/>
    <n v="1"/>
    <d v="2025-12-04T00:00:00"/>
    <x v="30"/>
    <n v="0"/>
    <n v="1562100"/>
    <n v="1562100"/>
    <x v="503"/>
    <x v="0"/>
    <n v="0"/>
    <n v="0"/>
    <n v="0"/>
    <x v="0"/>
    <x v="3"/>
    <x v="2"/>
    <n v="0"/>
    <n v="0"/>
    <n v="0"/>
    <n v="0"/>
    <n v="1"/>
    <x v="1"/>
    <x v="2"/>
    <m/>
  </r>
  <r>
    <x v="121"/>
    <n v="751"/>
    <x v="871"/>
    <n v="4"/>
    <d v="2025-11-27T00:00:00"/>
    <x v="26"/>
    <n v="6"/>
    <n v="1269800"/>
    <n v="1269800"/>
    <x v="0"/>
    <x v="98"/>
    <n v="0"/>
    <n v="0"/>
    <n v="0"/>
    <x v="0"/>
    <x v="350"/>
    <x v="2"/>
    <n v="0"/>
    <n v="0"/>
    <n v="0"/>
    <n v="0"/>
    <n v="2"/>
    <x v="0"/>
    <x v="1"/>
    <m/>
  </r>
  <r>
    <x v="122"/>
    <n v="151"/>
    <x v="872"/>
    <n v="3"/>
    <d v="2025-10-10T00:00:00"/>
    <x v="77"/>
    <n v="55"/>
    <n v="143100"/>
    <n v="143100"/>
    <x v="0"/>
    <x v="0"/>
    <n v="0"/>
    <n v="0"/>
    <n v="0"/>
    <x v="132"/>
    <x v="351"/>
    <x v="2"/>
    <n v="143100"/>
    <n v="55"/>
    <n v="0"/>
    <n v="0"/>
    <n v="1"/>
    <x v="1"/>
    <x v="2"/>
    <m/>
  </r>
  <r>
    <x v="122"/>
    <n v="151"/>
    <x v="873"/>
    <n v="3"/>
    <d v="2025-10-23T00:00:00"/>
    <x v="74"/>
    <n v="42"/>
    <n v="110026"/>
    <n v="110026"/>
    <x v="0"/>
    <x v="0"/>
    <n v="0"/>
    <n v="0"/>
    <n v="0"/>
    <x v="133"/>
    <x v="352"/>
    <x v="2"/>
    <n v="110026"/>
    <n v="42"/>
    <n v="0"/>
    <n v="0"/>
    <n v="1"/>
    <x v="1"/>
    <x v="2"/>
    <m/>
  </r>
  <r>
    <x v="122"/>
    <n v="151"/>
    <x v="874"/>
    <n v="3"/>
    <d v="2025-11-08T00:00:00"/>
    <x v="14"/>
    <n v="26"/>
    <n v="357000"/>
    <n v="133350"/>
    <x v="0"/>
    <x v="0"/>
    <n v="0"/>
    <n v="0"/>
    <n v="133350"/>
    <x v="0"/>
    <x v="353"/>
    <x v="126"/>
    <n v="133350"/>
    <n v="26"/>
    <n v="0"/>
    <n v="0"/>
    <n v="1"/>
    <x v="1"/>
    <x v="2"/>
    <m/>
  </r>
  <r>
    <x v="122"/>
    <n v="151"/>
    <x v="875"/>
    <n v="3"/>
    <d v="2025-11-08T00:00:00"/>
    <x v="14"/>
    <n v="26"/>
    <n v="308000"/>
    <n v="308000"/>
    <x v="0"/>
    <x v="0"/>
    <n v="0"/>
    <n v="0"/>
    <n v="308000"/>
    <x v="0"/>
    <x v="354"/>
    <x v="127"/>
    <n v="308000"/>
    <n v="26"/>
    <n v="0"/>
    <n v="0"/>
    <n v="1"/>
    <x v="1"/>
    <x v="2"/>
    <m/>
  </r>
  <r>
    <x v="122"/>
    <n v="151"/>
    <x v="876"/>
    <n v="3"/>
    <d v="2025-11-18T00:00:00"/>
    <x v="1"/>
    <n v="16"/>
    <n v="360500"/>
    <n v="103250"/>
    <x v="0"/>
    <x v="0"/>
    <n v="0"/>
    <n v="103250"/>
    <n v="0"/>
    <x v="0"/>
    <x v="355"/>
    <x v="128"/>
    <n v="103250"/>
    <n v="16"/>
    <n v="0"/>
    <n v="0"/>
    <n v="1"/>
    <x v="1"/>
    <x v="2"/>
    <m/>
  </r>
  <r>
    <x v="122"/>
    <n v="151"/>
    <x v="877"/>
    <n v="3"/>
    <d v="2025-11-21T00:00:00"/>
    <x v="22"/>
    <n v="13"/>
    <n v="178500"/>
    <n v="88900"/>
    <x v="0"/>
    <x v="0"/>
    <n v="88900"/>
    <n v="0"/>
    <n v="0"/>
    <x v="0"/>
    <x v="356"/>
    <x v="129"/>
    <n v="88900"/>
    <n v="13"/>
    <n v="0"/>
    <n v="0"/>
    <n v="1"/>
    <x v="1"/>
    <x v="2"/>
    <m/>
  </r>
  <r>
    <x v="122"/>
    <n v="151"/>
    <x v="878"/>
    <n v="3"/>
    <d v="2025-12-05T00:00:00"/>
    <x v="31"/>
    <n v="-1"/>
    <n v="178500"/>
    <n v="178500"/>
    <x v="504"/>
    <x v="0"/>
    <n v="0"/>
    <n v="0"/>
    <n v="0"/>
    <x v="0"/>
    <x v="3"/>
    <x v="2"/>
    <n v="0"/>
    <n v="0"/>
    <n v="0"/>
    <n v="0"/>
    <n v="1"/>
    <x v="1"/>
    <x v="2"/>
    <m/>
  </r>
  <r>
    <x v="123"/>
    <n v="751"/>
    <x v="879"/>
    <n v="1"/>
    <d v="2025-11-07T00:00:00"/>
    <x v="22"/>
    <n v="13"/>
    <n v="2911600"/>
    <n v="2773801"/>
    <x v="0"/>
    <x v="0"/>
    <n v="2773801"/>
    <n v="0"/>
    <n v="0"/>
    <x v="0"/>
    <x v="357"/>
    <x v="130"/>
    <n v="2773801"/>
    <n v="13"/>
    <n v="0"/>
    <n v="0"/>
    <n v="15"/>
    <x v="0"/>
    <x v="1"/>
    <m/>
  </r>
  <r>
    <x v="123"/>
    <n v="751"/>
    <x v="880"/>
    <n v="1"/>
    <d v="2025-11-08T00:00:00"/>
    <x v="23"/>
    <n v="12"/>
    <n v="7326850"/>
    <n v="7326850"/>
    <x v="0"/>
    <x v="0"/>
    <n v="7326850"/>
    <n v="0"/>
    <n v="0"/>
    <x v="0"/>
    <x v="358"/>
    <x v="131"/>
    <n v="7326850"/>
    <n v="12"/>
    <n v="0"/>
    <n v="0"/>
    <n v="15"/>
    <x v="0"/>
    <x v="1"/>
    <m/>
  </r>
  <r>
    <x v="123"/>
    <n v="751"/>
    <x v="881"/>
    <n v="1"/>
    <d v="2025-11-27T00:00:00"/>
    <x v="35"/>
    <n v="-7"/>
    <n v="4123260"/>
    <n v="4123260"/>
    <x v="505"/>
    <x v="0"/>
    <n v="0"/>
    <n v="0"/>
    <n v="0"/>
    <x v="0"/>
    <x v="3"/>
    <x v="2"/>
    <n v="0"/>
    <n v="0"/>
    <n v="0"/>
    <n v="0"/>
    <n v="15"/>
    <x v="0"/>
    <x v="1"/>
    <m/>
  </r>
  <r>
    <x v="123"/>
    <n v="751"/>
    <x v="882"/>
    <n v="1"/>
    <d v="2025-12-01T00:00:00"/>
    <x v="76"/>
    <n v="-11"/>
    <n v="4465200"/>
    <n v="4465200"/>
    <x v="506"/>
    <x v="0"/>
    <n v="0"/>
    <n v="0"/>
    <n v="0"/>
    <x v="0"/>
    <x v="3"/>
    <x v="2"/>
    <n v="0"/>
    <n v="0"/>
    <n v="0"/>
    <n v="0"/>
    <n v="15"/>
    <x v="0"/>
    <x v="1"/>
    <m/>
  </r>
  <r>
    <x v="123"/>
    <n v="751"/>
    <x v="883"/>
    <n v="1"/>
    <d v="2025-12-02T00:00:00"/>
    <x v="102"/>
    <n v="-12"/>
    <n v="1515250"/>
    <n v="1457500"/>
    <x v="507"/>
    <x v="0"/>
    <n v="0"/>
    <n v="0"/>
    <n v="0"/>
    <x v="0"/>
    <x v="3"/>
    <x v="2"/>
    <n v="0"/>
    <n v="0"/>
    <n v="0"/>
    <n v="0"/>
    <n v="15"/>
    <x v="0"/>
    <x v="1"/>
    <m/>
  </r>
  <r>
    <x v="124"/>
    <n v="751"/>
    <x v="884"/>
    <n v="4"/>
    <d v="2025-11-08T00:00:00"/>
    <x v="33"/>
    <n v="-3"/>
    <n v="1931400"/>
    <n v="1931400"/>
    <x v="508"/>
    <x v="0"/>
    <n v="0"/>
    <n v="0"/>
    <n v="0"/>
    <x v="0"/>
    <x v="3"/>
    <x v="2"/>
    <n v="0"/>
    <n v="0"/>
    <n v="0"/>
    <n v="0"/>
    <n v="30"/>
    <x v="0"/>
    <x v="1"/>
    <m/>
  </r>
  <r>
    <x v="124"/>
    <n v="751"/>
    <x v="885"/>
    <n v="4"/>
    <d v="2025-11-08T00:00:00"/>
    <x v="33"/>
    <n v="-3"/>
    <n v="3978800"/>
    <n v="3978800"/>
    <x v="509"/>
    <x v="0"/>
    <n v="0"/>
    <n v="0"/>
    <n v="0"/>
    <x v="0"/>
    <x v="3"/>
    <x v="2"/>
    <n v="0"/>
    <n v="0"/>
    <n v="0"/>
    <n v="0"/>
    <n v="30"/>
    <x v="0"/>
    <x v="1"/>
    <m/>
  </r>
  <r>
    <x v="124"/>
    <n v="751"/>
    <x v="886"/>
    <n v="4"/>
    <d v="2025-11-12T00:00:00"/>
    <x v="35"/>
    <n v="-7"/>
    <n v="3845100"/>
    <n v="3845100"/>
    <x v="510"/>
    <x v="0"/>
    <n v="0"/>
    <n v="0"/>
    <n v="0"/>
    <x v="0"/>
    <x v="3"/>
    <x v="2"/>
    <n v="0"/>
    <n v="0"/>
    <n v="0"/>
    <n v="0"/>
    <n v="30"/>
    <x v="0"/>
    <x v="1"/>
    <m/>
  </r>
  <r>
    <x v="124"/>
    <n v="751"/>
    <x v="887"/>
    <n v="4"/>
    <d v="2025-11-18T00:00:00"/>
    <x v="4"/>
    <n v="-13"/>
    <n v="3903400"/>
    <n v="3862800"/>
    <x v="511"/>
    <x v="0"/>
    <n v="0"/>
    <n v="0"/>
    <n v="0"/>
    <x v="0"/>
    <x v="3"/>
    <x v="2"/>
    <n v="0"/>
    <n v="0"/>
    <n v="0"/>
    <n v="0"/>
    <n v="30"/>
    <x v="0"/>
    <x v="1"/>
    <m/>
  </r>
  <r>
    <x v="124"/>
    <n v="751"/>
    <x v="888"/>
    <n v="4"/>
    <d v="2025-11-22T00:00:00"/>
    <x v="41"/>
    <n v="-17"/>
    <n v="1600200"/>
    <n v="1600200"/>
    <x v="512"/>
    <x v="0"/>
    <n v="0"/>
    <n v="0"/>
    <n v="0"/>
    <x v="0"/>
    <x v="3"/>
    <x v="2"/>
    <n v="0"/>
    <n v="0"/>
    <n v="0"/>
    <n v="0"/>
    <n v="30"/>
    <x v="0"/>
    <x v="1"/>
    <m/>
  </r>
  <r>
    <x v="124"/>
    <n v="751"/>
    <x v="889"/>
    <n v="4"/>
    <d v="2025-11-28T00:00:00"/>
    <x v="8"/>
    <n v="-23"/>
    <n v="4010700"/>
    <n v="3987500"/>
    <x v="513"/>
    <x v="0"/>
    <n v="0"/>
    <n v="0"/>
    <n v="0"/>
    <x v="0"/>
    <x v="3"/>
    <x v="2"/>
    <n v="0"/>
    <n v="0"/>
    <n v="0"/>
    <n v="0"/>
    <n v="30"/>
    <x v="0"/>
    <x v="1"/>
    <m/>
  </r>
  <r>
    <x v="124"/>
    <n v="751"/>
    <x v="890"/>
    <n v="4"/>
    <d v="2025-12-05T00:00:00"/>
    <x v="48"/>
    <n v="-30"/>
    <n v="2196600"/>
    <n v="2196600"/>
    <x v="514"/>
    <x v="0"/>
    <n v="0"/>
    <n v="0"/>
    <n v="0"/>
    <x v="0"/>
    <x v="3"/>
    <x v="2"/>
    <n v="0"/>
    <n v="0"/>
    <n v="0"/>
    <n v="0"/>
    <n v="30"/>
    <x v="0"/>
    <x v="1"/>
    <m/>
  </r>
  <r>
    <x v="125"/>
    <n v="151"/>
    <x v="891"/>
    <n v="0"/>
    <d v="2025-09-13T00:00:00"/>
    <x v="131"/>
    <n v="75"/>
    <n v="5094000"/>
    <n v="4030439"/>
    <x v="0"/>
    <x v="0"/>
    <n v="0"/>
    <n v="0"/>
    <n v="0"/>
    <x v="134"/>
    <x v="359"/>
    <x v="2"/>
    <n v="4030439"/>
    <n v="75"/>
    <n v="0"/>
    <n v="0"/>
    <n v="8"/>
    <x v="1"/>
    <x v="2"/>
    <m/>
  </r>
  <r>
    <x v="125"/>
    <n v="151"/>
    <x v="892"/>
    <n v="0"/>
    <d v="2025-09-13T00:00:00"/>
    <x v="131"/>
    <n v="75"/>
    <n v="180000"/>
    <n v="180000"/>
    <x v="0"/>
    <x v="0"/>
    <n v="0"/>
    <n v="0"/>
    <n v="0"/>
    <x v="135"/>
    <x v="360"/>
    <x v="2"/>
    <n v="180000"/>
    <n v="75"/>
    <n v="0"/>
    <n v="0"/>
    <n v="8"/>
    <x v="1"/>
    <x v="2"/>
    <m/>
  </r>
  <r>
    <x v="125"/>
    <n v="151"/>
    <x v="893"/>
    <n v="0"/>
    <d v="2025-09-15T00:00:00"/>
    <x v="132"/>
    <n v="73"/>
    <n v="25500"/>
    <n v="25500"/>
    <x v="0"/>
    <x v="0"/>
    <n v="0"/>
    <n v="0"/>
    <n v="0"/>
    <x v="136"/>
    <x v="361"/>
    <x v="2"/>
    <n v="25500"/>
    <n v="73"/>
    <n v="0"/>
    <n v="0"/>
    <n v="8"/>
    <x v="1"/>
    <x v="2"/>
    <m/>
  </r>
  <r>
    <x v="126"/>
    <n v="251"/>
    <x v="894"/>
    <n v="7"/>
    <d v="2025-10-14T00:00:00"/>
    <x v="106"/>
    <n v="51"/>
    <n v="1000000"/>
    <n v="1000000"/>
    <x v="0"/>
    <x v="0"/>
    <n v="0"/>
    <n v="0"/>
    <n v="0"/>
    <x v="137"/>
    <x v="362"/>
    <x v="2"/>
    <n v="1000000"/>
    <n v="51"/>
    <n v="0"/>
    <n v="0"/>
    <n v="1"/>
    <x v="1"/>
    <x v="2"/>
    <m/>
  </r>
  <r>
    <x v="126"/>
    <n v="751"/>
    <x v="895"/>
    <n v="7"/>
    <d v="2025-11-28T00:00:00"/>
    <x v="26"/>
    <n v="6"/>
    <n v="38000"/>
    <n v="38000"/>
    <x v="0"/>
    <x v="99"/>
    <n v="0"/>
    <n v="0"/>
    <n v="0"/>
    <x v="0"/>
    <x v="363"/>
    <x v="2"/>
    <n v="0"/>
    <n v="0"/>
    <n v="0"/>
    <n v="0"/>
    <n v="1"/>
    <x v="0"/>
    <x v="2"/>
    <m/>
  </r>
  <r>
    <x v="127"/>
    <n v="751"/>
    <x v="896"/>
    <n v="8"/>
    <d v="2025-10-08T00:00:00"/>
    <x v="103"/>
    <n v="57"/>
    <n v="178200"/>
    <n v="178200"/>
    <x v="0"/>
    <x v="0"/>
    <n v="0"/>
    <n v="0"/>
    <n v="0"/>
    <x v="138"/>
    <x v="364"/>
    <x v="2"/>
    <n v="178200"/>
    <n v="57"/>
    <n v="0"/>
    <n v="0"/>
    <n v="1"/>
    <x v="0"/>
    <x v="0"/>
    <m/>
  </r>
  <r>
    <x v="127"/>
    <n v="751"/>
    <x v="897"/>
    <n v="8"/>
    <d v="2025-12-03T00:00:00"/>
    <x v="29"/>
    <n v="1"/>
    <n v="246600"/>
    <n v="246600"/>
    <x v="0"/>
    <x v="100"/>
    <n v="0"/>
    <n v="0"/>
    <n v="0"/>
    <x v="0"/>
    <x v="365"/>
    <x v="2"/>
    <n v="0"/>
    <n v="0"/>
    <n v="0"/>
    <n v="0"/>
    <n v="1"/>
    <x v="0"/>
    <x v="0"/>
    <m/>
  </r>
  <r>
    <x v="128"/>
    <n v="251"/>
    <x v="898"/>
    <n v="0"/>
    <d v="2025-09-18T00:00:00"/>
    <x v="56"/>
    <n v="48"/>
    <n v="3152000"/>
    <n v="23647"/>
    <x v="0"/>
    <x v="0"/>
    <n v="0"/>
    <n v="0"/>
    <n v="0"/>
    <x v="139"/>
    <x v="366"/>
    <x v="2"/>
    <n v="23647"/>
    <n v="48"/>
    <n v="0"/>
    <n v="0"/>
    <n v="30"/>
    <x v="1"/>
    <x v="2"/>
    <m/>
  </r>
  <r>
    <x v="128"/>
    <n v="251"/>
    <x v="899"/>
    <n v="0"/>
    <d v="2025-10-15T00:00:00"/>
    <x v="17"/>
    <n v="21"/>
    <n v="5875000"/>
    <n v="5875000"/>
    <x v="0"/>
    <x v="0"/>
    <n v="0"/>
    <n v="5875000"/>
    <n v="0"/>
    <x v="0"/>
    <x v="367"/>
    <x v="132"/>
    <n v="5875000"/>
    <n v="21"/>
    <n v="0"/>
    <n v="0"/>
    <n v="30"/>
    <x v="1"/>
    <x v="2"/>
    <m/>
  </r>
  <r>
    <x v="128"/>
    <n v="251"/>
    <x v="900"/>
    <n v="0"/>
    <d v="2025-10-15T00:00:00"/>
    <x v="17"/>
    <n v="21"/>
    <n v="3152000"/>
    <n v="3152000"/>
    <x v="0"/>
    <x v="0"/>
    <n v="0"/>
    <n v="3152000"/>
    <n v="0"/>
    <x v="0"/>
    <x v="368"/>
    <x v="133"/>
    <n v="3152000"/>
    <n v="21"/>
    <n v="0"/>
    <n v="0"/>
    <n v="30"/>
    <x v="1"/>
    <x v="2"/>
    <m/>
  </r>
  <r>
    <x v="129"/>
    <n v="751"/>
    <x v="901"/>
    <n v="7"/>
    <d v="2025-12-04T00:00:00"/>
    <x v="30"/>
    <n v="0"/>
    <n v="2103600"/>
    <n v="2103600"/>
    <x v="515"/>
    <x v="0"/>
    <n v="0"/>
    <n v="0"/>
    <n v="0"/>
    <x v="0"/>
    <x v="3"/>
    <x v="2"/>
    <n v="0"/>
    <n v="0"/>
    <n v="0"/>
    <n v="0"/>
    <n v="1"/>
    <x v="0"/>
    <x v="2"/>
    <m/>
  </r>
  <r>
    <x v="130"/>
    <n v="751"/>
    <x v="902"/>
    <n v="8"/>
    <d v="2025-08-19T00:00:00"/>
    <x v="11"/>
    <n v="93"/>
    <n v="728500"/>
    <n v="728500"/>
    <x v="0"/>
    <x v="0"/>
    <n v="0"/>
    <n v="0"/>
    <n v="0"/>
    <x v="140"/>
    <x v="369"/>
    <x v="2"/>
    <n v="728500"/>
    <n v="93"/>
    <n v="0"/>
    <n v="0"/>
    <n v="15"/>
    <x v="0"/>
    <x v="0"/>
    <m/>
  </r>
  <r>
    <x v="131"/>
    <n v="751"/>
    <x v="903"/>
    <n v="1"/>
    <d v="2025-12-03T00:00:00"/>
    <x v="29"/>
    <n v="1"/>
    <n v="1378700"/>
    <n v="1378700"/>
    <x v="0"/>
    <x v="101"/>
    <n v="0"/>
    <n v="0"/>
    <n v="0"/>
    <x v="0"/>
    <x v="370"/>
    <x v="2"/>
    <n v="0"/>
    <n v="0"/>
    <n v="0"/>
    <n v="0"/>
    <n v="1"/>
    <x v="0"/>
    <x v="2"/>
    <m/>
  </r>
  <r>
    <x v="132"/>
    <n v="751"/>
    <x v="904"/>
    <n v="7"/>
    <d v="2025-12-02T00:00:00"/>
    <x v="51"/>
    <n v="2"/>
    <n v="99970"/>
    <n v="99970"/>
    <x v="0"/>
    <x v="102"/>
    <n v="0"/>
    <n v="0"/>
    <n v="0"/>
    <x v="0"/>
    <x v="371"/>
    <x v="2"/>
    <n v="0"/>
    <n v="0"/>
    <n v="0"/>
    <n v="0"/>
    <n v="1"/>
    <x v="0"/>
    <x v="7"/>
    <m/>
  </r>
  <r>
    <x v="133"/>
    <n v="151"/>
    <x v="905"/>
    <n v="1"/>
    <d v="2025-10-02T00:00:00"/>
    <x v="66"/>
    <n v="34"/>
    <n v="9172800"/>
    <n v="458236"/>
    <x v="0"/>
    <x v="0"/>
    <n v="0"/>
    <n v="0"/>
    <n v="0"/>
    <x v="141"/>
    <x v="372"/>
    <x v="2"/>
    <n v="458236"/>
    <n v="34"/>
    <n v="0"/>
    <n v="0"/>
    <n v="30"/>
    <x v="1"/>
    <x v="2"/>
    <m/>
  </r>
  <r>
    <x v="133"/>
    <n v="151"/>
    <x v="906"/>
    <n v="3"/>
    <d v="2025-10-23T00:00:00"/>
    <x v="22"/>
    <n v="13"/>
    <n v="7141300"/>
    <n v="7141300"/>
    <x v="0"/>
    <x v="0"/>
    <n v="7141300"/>
    <n v="0"/>
    <n v="0"/>
    <x v="0"/>
    <x v="373"/>
    <x v="134"/>
    <n v="7141300"/>
    <n v="13"/>
    <n v="0"/>
    <n v="0"/>
    <n v="30"/>
    <x v="1"/>
    <x v="2"/>
    <m/>
  </r>
  <r>
    <x v="133"/>
    <n v="151"/>
    <x v="907"/>
    <n v="3"/>
    <d v="2025-11-01T00:00:00"/>
    <x v="28"/>
    <n v="4"/>
    <n v="29409720"/>
    <n v="29409720"/>
    <x v="0"/>
    <x v="103"/>
    <n v="0"/>
    <n v="0"/>
    <n v="0"/>
    <x v="0"/>
    <x v="374"/>
    <x v="2"/>
    <n v="0"/>
    <n v="0"/>
    <n v="0"/>
    <n v="0"/>
    <n v="30"/>
    <x v="1"/>
    <x v="2"/>
    <m/>
  </r>
  <r>
    <x v="133"/>
    <n v="151"/>
    <x v="908"/>
    <n v="1"/>
    <d v="2025-11-13T00:00:00"/>
    <x v="36"/>
    <n v="-8"/>
    <n v="7614000"/>
    <n v="7614000"/>
    <x v="516"/>
    <x v="0"/>
    <n v="0"/>
    <n v="0"/>
    <n v="0"/>
    <x v="0"/>
    <x v="3"/>
    <x v="2"/>
    <n v="0"/>
    <n v="0"/>
    <n v="0"/>
    <n v="0"/>
    <n v="30"/>
    <x v="1"/>
    <x v="2"/>
    <m/>
  </r>
  <r>
    <x v="133"/>
    <n v="151"/>
    <x v="909"/>
    <n v="1"/>
    <d v="2025-12-04T00:00:00"/>
    <x v="10"/>
    <n v="-29"/>
    <n v="5587000"/>
    <n v="5587000"/>
    <x v="517"/>
    <x v="0"/>
    <n v="0"/>
    <n v="0"/>
    <n v="0"/>
    <x v="0"/>
    <x v="3"/>
    <x v="2"/>
    <n v="0"/>
    <n v="0"/>
    <n v="0"/>
    <n v="0"/>
    <n v="30"/>
    <x v="1"/>
    <x v="2"/>
    <m/>
  </r>
  <r>
    <x v="134"/>
    <n v="751"/>
    <x v="910"/>
    <n v="0"/>
    <d v="2025-12-02T00:00:00"/>
    <x v="3"/>
    <n v="-5"/>
    <n v="1023600"/>
    <n v="1019200"/>
    <x v="518"/>
    <x v="0"/>
    <n v="0"/>
    <n v="0"/>
    <n v="0"/>
    <x v="0"/>
    <x v="3"/>
    <x v="2"/>
    <n v="0"/>
    <n v="0"/>
    <n v="0"/>
    <n v="0"/>
    <n v="8"/>
    <x v="0"/>
    <x v="1"/>
    <m/>
  </r>
  <r>
    <x v="134"/>
    <n v="751"/>
    <x v="911"/>
    <n v="0"/>
    <d v="2025-12-02T00:00:00"/>
    <x v="3"/>
    <n v="-5"/>
    <n v="1269600"/>
    <n v="1269600"/>
    <x v="519"/>
    <x v="0"/>
    <n v="0"/>
    <n v="0"/>
    <n v="0"/>
    <x v="0"/>
    <x v="3"/>
    <x v="2"/>
    <n v="0"/>
    <n v="0"/>
    <n v="0"/>
    <n v="0"/>
    <n v="8"/>
    <x v="0"/>
    <x v="1"/>
    <m/>
  </r>
  <r>
    <x v="135"/>
    <n v="151"/>
    <x v="912"/>
    <n v="1"/>
    <d v="2025-10-30T00:00:00"/>
    <x v="12"/>
    <n v="28"/>
    <n v="257600"/>
    <n v="257600"/>
    <x v="0"/>
    <x v="0"/>
    <n v="0"/>
    <n v="0"/>
    <n v="257600"/>
    <x v="0"/>
    <x v="375"/>
    <x v="135"/>
    <n v="257600"/>
    <n v="28"/>
    <n v="0"/>
    <n v="0"/>
    <n v="8"/>
    <x v="1"/>
    <x v="8"/>
    <m/>
  </r>
  <r>
    <x v="135"/>
    <n v="151"/>
    <x v="913"/>
    <n v="1"/>
    <d v="2025-11-27T00:00:00"/>
    <x v="30"/>
    <n v="0"/>
    <n v="303600"/>
    <n v="303600"/>
    <x v="174"/>
    <x v="0"/>
    <n v="0"/>
    <n v="0"/>
    <n v="0"/>
    <x v="0"/>
    <x v="3"/>
    <x v="2"/>
    <n v="0"/>
    <n v="0"/>
    <n v="0"/>
    <n v="0"/>
    <n v="8"/>
    <x v="1"/>
    <x v="8"/>
    <m/>
  </r>
  <r>
    <x v="135"/>
    <n v="151"/>
    <x v="914"/>
    <n v="1"/>
    <d v="2025-12-04T00:00:00"/>
    <x v="35"/>
    <n v="-7"/>
    <n v="303600"/>
    <n v="303600"/>
    <x v="174"/>
    <x v="0"/>
    <n v="0"/>
    <n v="0"/>
    <n v="0"/>
    <x v="0"/>
    <x v="3"/>
    <x v="2"/>
    <n v="0"/>
    <n v="0"/>
    <n v="0"/>
    <n v="0"/>
    <n v="8"/>
    <x v="1"/>
    <x v="8"/>
    <m/>
  </r>
  <r>
    <x v="136"/>
    <n v="751"/>
    <x v="915"/>
    <n v="8"/>
    <d v="2025-12-03T00:00:00"/>
    <x v="29"/>
    <n v="1"/>
    <n v="567200"/>
    <n v="567200"/>
    <x v="0"/>
    <x v="104"/>
    <n v="0"/>
    <n v="0"/>
    <n v="0"/>
    <x v="0"/>
    <x v="376"/>
    <x v="2"/>
    <n v="0"/>
    <n v="0"/>
    <n v="0"/>
    <n v="0"/>
    <n v="1"/>
    <x v="0"/>
    <x v="0"/>
    <m/>
  </r>
  <r>
    <x v="137"/>
    <n v="751"/>
    <x v="916"/>
    <n v="1"/>
    <d v="2025-10-20T00:00:00"/>
    <x v="1"/>
    <n v="16"/>
    <n v="276450"/>
    <n v="276450"/>
    <x v="0"/>
    <x v="0"/>
    <n v="0"/>
    <n v="276450"/>
    <n v="0"/>
    <x v="0"/>
    <x v="377"/>
    <x v="136"/>
    <n v="276450"/>
    <n v="16"/>
    <n v="0"/>
    <n v="0"/>
    <n v="30"/>
    <x v="0"/>
    <x v="1"/>
    <m/>
  </r>
  <r>
    <x v="137"/>
    <n v="751"/>
    <x v="917"/>
    <n v="1"/>
    <d v="2025-11-01T00:00:00"/>
    <x v="28"/>
    <n v="4"/>
    <n v="201400"/>
    <n v="201400"/>
    <x v="0"/>
    <x v="105"/>
    <n v="0"/>
    <n v="0"/>
    <n v="0"/>
    <x v="0"/>
    <x v="378"/>
    <x v="2"/>
    <n v="0"/>
    <n v="0"/>
    <n v="0"/>
    <n v="0"/>
    <n v="30"/>
    <x v="0"/>
    <x v="1"/>
    <m/>
  </r>
  <r>
    <x v="137"/>
    <n v="751"/>
    <x v="918"/>
    <n v="1"/>
    <d v="2025-11-05T00:00:00"/>
    <x v="30"/>
    <n v="0"/>
    <n v="224200"/>
    <n v="224200"/>
    <x v="520"/>
    <x v="0"/>
    <n v="0"/>
    <n v="0"/>
    <n v="0"/>
    <x v="0"/>
    <x v="3"/>
    <x v="2"/>
    <n v="0"/>
    <n v="0"/>
    <n v="0"/>
    <n v="0"/>
    <n v="30"/>
    <x v="0"/>
    <x v="1"/>
    <m/>
  </r>
  <r>
    <x v="137"/>
    <n v="751"/>
    <x v="919"/>
    <n v="1"/>
    <d v="2025-11-10T00:00:00"/>
    <x v="3"/>
    <n v="-5"/>
    <n v="191900"/>
    <n v="191900"/>
    <x v="521"/>
    <x v="0"/>
    <n v="0"/>
    <n v="0"/>
    <n v="0"/>
    <x v="0"/>
    <x v="3"/>
    <x v="2"/>
    <n v="0"/>
    <n v="0"/>
    <n v="0"/>
    <n v="0"/>
    <n v="30"/>
    <x v="0"/>
    <x v="1"/>
    <m/>
  </r>
  <r>
    <x v="137"/>
    <n v="751"/>
    <x v="920"/>
    <n v="1"/>
    <d v="2025-11-15T00:00:00"/>
    <x v="38"/>
    <n v="-10"/>
    <n v="410400"/>
    <n v="410400"/>
    <x v="522"/>
    <x v="0"/>
    <n v="0"/>
    <n v="0"/>
    <n v="0"/>
    <x v="0"/>
    <x v="3"/>
    <x v="2"/>
    <n v="0"/>
    <n v="0"/>
    <n v="0"/>
    <n v="0"/>
    <n v="30"/>
    <x v="0"/>
    <x v="1"/>
    <m/>
  </r>
  <r>
    <x v="137"/>
    <n v="751"/>
    <x v="921"/>
    <n v="1"/>
    <d v="2025-12-01T00:00:00"/>
    <x v="45"/>
    <n v="-26"/>
    <n v="193800"/>
    <n v="193800"/>
    <x v="523"/>
    <x v="0"/>
    <n v="0"/>
    <n v="0"/>
    <n v="0"/>
    <x v="0"/>
    <x v="3"/>
    <x v="2"/>
    <n v="0"/>
    <n v="0"/>
    <n v="0"/>
    <n v="0"/>
    <n v="30"/>
    <x v="0"/>
    <x v="1"/>
    <m/>
  </r>
  <r>
    <x v="137"/>
    <n v="751"/>
    <x v="922"/>
    <n v="1"/>
    <d v="2025-12-01T00:00:00"/>
    <x v="45"/>
    <n v="-26"/>
    <n v="174800"/>
    <n v="174800"/>
    <x v="524"/>
    <x v="0"/>
    <n v="0"/>
    <n v="0"/>
    <n v="0"/>
    <x v="0"/>
    <x v="3"/>
    <x v="2"/>
    <n v="0"/>
    <n v="0"/>
    <n v="0"/>
    <n v="0"/>
    <n v="30"/>
    <x v="0"/>
    <x v="1"/>
    <m/>
  </r>
  <r>
    <x v="138"/>
    <n v="751"/>
    <x v="923"/>
    <n v="8"/>
    <d v="2025-12-01T00:00:00"/>
    <x v="55"/>
    <n v="3"/>
    <n v="747000"/>
    <n v="747000"/>
    <x v="0"/>
    <x v="106"/>
    <n v="0"/>
    <n v="0"/>
    <n v="0"/>
    <x v="0"/>
    <x v="379"/>
    <x v="2"/>
    <n v="0"/>
    <n v="0"/>
    <n v="0"/>
    <n v="0"/>
    <n v="1"/>
    <x v="0"/>
    <x v="0"/>
    <m/>
  </r>
  <r>
    <x v="139"/>
    <n v="751"/>
    <x v="924"/>
    <n v="1"/>
    <d v="2025-12-04T00:00:00"/>
    <x v="30"/>
    <n v="0"/>
    <n v="693360"/>
    <n v="693360"/>
    <x v="525"/>
    <x v="0"/>
    <n v="0"/>
    <n v="0"/>
    <n v="0"/>
    <x v="0"/>
    <x v="3"/>
    <x v="2"/>
    <n v="0"/>
    <n v="0"/>
    <n v="0"/>
    <n v="0"/>
    <n v="1"/>
    <x v="0"/>
    <x v="2"/>
    <m/>
  </r>
  <r>
    <x v="140"/>
    <n v="151"/>
    <x v="925"/>
    <n v="12"/>
    <d v="2025-12-01T00:00:00"/>
    <x v="5"/>
    <n v="-4"/>
    <n v="131000"/>
    <n v="131000"/>
    <x v="526"/>
    <x v="0"/>
    <n v="0"/>
    <n v="0"/>
    <n v="0"/>
    <x v="0"/>
    <x v="3"/>
    <x v="2"/>
    <n v="0"/>
    <n v="0"/>
    <n v="0"/>
    <n v="0"/>
    <n v="8"/>
    <x v="1"/>
    <x v="3"/>
    <m/>
  </r>
  <r>
    <x v="141"/>
    <n v="151"/>
    <x v="926"/>
    <n v="3"/>
    <d v="2025-11-21T00:00:00"/>
    <x v="6"/>
    <n v="-16"/>
    <n v="167200"/>
    <n v="167200"/>
    <x v="527"/>
    <x v="0"/>
    <n v="0"/>
    <n v="0"/>
    <n v="0"/>
    <x v="0"/>
    <x v="3"/>
    <x v="2"/>
    <n v="0"/>
    <n v="0"/>
    <n v="0"/>
    <n v="0"/>
    <n v="30"/>
    <x v="1"/>
    <x v="2"/>
    <m/>
  </r>
  <r>
    <x v="142"/>
    <n v="151"/>
    <x v="927"/>
    <n v="12"/>
    <d v="2025-11-25T00:00:00"/>
    <x v="51"/>
    <n v="2"/>
    <n v="2247600"/>
    <n v="2247600"/>
    <x v="0"/>
    <x v="107"/>
    <n v="0"/>
    <n v="0"/>
    <n v="0"/>
    <x v="0"/>
    <x v="380"/>
    <x v="2"/>
    <n v="0"/>
    <n v="0"/>
    <n v="0"/>
    <n v="0"/>
    <n v="8"/>
    <x v="1"/>
    <x v="3"/>
    <m/>
  </r>
  <r>
    <x v="142"/>
    <n v="151"/>
    <x v="928"/>
    <n v="12"/>
    <d v="2025-12-02T00:00:00"/>
    <x v="3"/>
    <n v="-5"/>
    <n v="2771500"/>
    <n v="2771500"/>
    <x v="528"/>
    <x v="0"/>
    <n v="0"/>
    <n v="0"/>
    <n v="0"/>
    <x v="0"/>
    <x v="3"/>
    <x v="2"/>
    <n v="0"/>
    <n v="0"/>
    <n v="0"/>
    <n v="0"/>
    <n v="8"/>
    <x v="1"/>
    <x v="3"/>
    <m/>
  </r>
  <r>
    <x v="143"/>
    <n v="751"/>
    <x v="929"/>
    <n v="4"/>
    <d v="2025-11-18T00:00:00"/>
    <x v="4"/>
    <n v="-13"/>
    <n v="698000"/>
    <n v="698000"/>
    <x v="529"/>
    <x v="0"/>
    <n v="0"/>
    <n v="0"/>
    <n v="0"/>
    <x v="0"/>
    <x v="3"/>
    <x v="2"/>
    <n v="0"/>
    <n v="0"/>
    <n v="0"/>
    <n v="0"/>
    <n v="30"/>
    <x v="0"/>
    <x v="1"/>
    <m/>
  </r>
  <r>
    <x v="143"/>
    <n v="751"/>
    <x v="930"/>
    <n v="4"/>
    <d v="2025-11-19T00:00:00"/>
    <x v="39"/>
    <n v="-14"/>
    <n v="870800"/>
    <n v="870800"/>
    <x v="530"/>
    <x v="0"/>
    <n v="0"/>
    <n v="0"/>
    <n v="0"/>
    <x v="0"/>
    <x v="3"/>
    <x v="2"/>
    <n v="0"/>
    <n v="0"/>
    <n v="0"/>
    <n v="0"/>
    <n v="30"/>
    <x v="0"/>
    <x v="1"/>
    <m/>
  </r>
  <r>
    <x v="143"/>
    <n v="751"/>
    <x v="931"/>
    <n v="4"/>
    <d v="2025-11-21T00:00:00"/>
    <x v="6"/>
    <n v="-16"/>
    <n v="527800"/>
    <n v="527800"/>
    <x v="531"/>
    <x v="0"/>
    <n v="0"/>
    <n v="0"/>
    <n v="0"/>
    <x v="0"/>
    <x v="3"/>
    <x v="2"/>
    <n v="0"/>
    <n v="0"/>
    <n v="0"/>
    <n v="0"/>
    <n v="30"/>
    <x v="0"/>
    <x v="1"/>
    <m/>
  </r>
  <r>
    <x v="143"/>
    <n v="751"/>
    <x v="932"/>
    <n v="4"/>
    <d v="2025-11-22T00:00:00"/>
    <x v="41"/>
    <n v="-17"/>
    <n v="690400"/>
    <n v="690400"/>
    <x v="532"/>
    <x v="0"/>
    <n v="0"/>
    <n v="0"/>
    <n v="0"/>
    <x v="0"/>
    <x v="3"/>
    <x v="2"/>
    <n v="0"/>
    <n v="0"/>
    <n v="0"/>
    <n v="0"/>
    <n v="30"/>
    <x v="0"/>
    <x v="1"/>
    <m/>
  </r>
  <r>
    <x v="143"/>
    <n v="751"/>
    <x v="933"/>
    <n v="4"/>
    <d v="2025-11-25T00:00:00"/>
    <x v="43"/>
    <n v="-20"/>
    <n v="374000"/>
    <n v="374000"/>
    <x v="533"/>
    <x v="0"/>
    <n v="0"/>
    <n v="0"/>
    <n v="0"/>
    <x v="0"/>
    <x v="3"/>
    <x v="2"/>
    <n v="0"/>
    <n v="0"/>
    <n v="0"/>
    <n v="0"/>
    <n v="30"/>
    <x v="0"/>
    <x v="1"/>
    <m/>
  </r>
  <r>
    <x v="143"/>
    <n v="751"/>
    <x v="934"/>
    <n v="4"/>
    <d v="2025-11-27T00:00:00"/>
    <x v="44"/>
    <n v="-22"/>
    <n v="373700"/>
    <n v="373700"/>
    <x v="534"/>
    <x v="0"/>
    <n v="0"/>
    <n v="0"/>
    <n v="0"/>
    <x v="0"/>
    <x v="3"/>
    <x v="2"/>
    <n v="0"/>
    <n v="0"/>
    <n v="0"/>
    <n v="0"/>
    <n v="30"/>
    <x v="0"/>
    <x v="1"/>
    <m/>
  </r>
  <r>
    <x v="143"/>
    <n v="751"/>
    <x v="935"/>
    <n v="4"/>
    <d v="2025-12-02T00:00:00"/>
    <x v="46"/>
    <n v="-27"/>
    <n v="642200"/>
    <n v="642200"/>
    <x v="535"/>
    <x v="0"/>
    <n v="0"/>
    <n v="0"/>
    <n v="0"/>
    <x v="0"/>
    <x v="3"/>
    <x v="2"/>
    <n v="0"/>
    <n v="0"/>
    <n v="0"/>
    <n v="0"/>
    <n v="30"/>
    <x v="0"/>
    <x v="1"/>
    <m/>
  </r>
  <r>
    <x v="143"/>
    <n v="751"/>
    <x v="936"/>
    <n v="4"/>
    <d v="2025-12-03T00:00:00"/>
    <x v="47"/>
    <n v="-28"/>
    <n v="893700"/>
    <n v="893700"/>
    <x v="536"/>
    <x v="0"/>
    <n v="0"/>
    <n v="0"/>
    <n v="0"/>
    <x v="0"/>
    <x v="3"/>
    <x v="2"/>
    <n v="0"/>
    <n v="0"/>
    <n v="0"/>
    <n v="0"/>
    <n v="30"/>
    <x v="0"/>
    <x v="1"/>
    <m/>
  </r>
  <r>
    <x v="144"/>
    <n v="751"/>
    <x v="937"/>
    <n v="7"/>
    <d v="2025-09-29T00:00:00"/>
    <x v="93"/>
    <n v="66"/>
    <n v="1567000"/>
    <n v="1567000"/>
    <x v="0"/>
    <x v="0"/>
    <n v="0"/>
    <n v="0"/>
    <n v="0"/>
    <x v="142"/>
    <x v="381"/>
    <x v="2"/>
    <n v="1567000"/>
    <n v="66"/>
    <n v="0"/>
    <n v="0"/>
    <n v="1"/>
    <x v="0"/>
    <x v="2"/>
    <m/>
  </r>
  <r>
    <x v="144"/>
    <n v="751"/>
    <x v="938"/>
    <n v="7"/>
    <d v="2025-12-03T00:00:00"/>
    <x v="29"/>
    <n v="1"/>
    <n v="1117050"/>
    <n v="1117050"/>
    <x v="0"/>
    <x v="108"/>
    <n v="0"/>
    <n v="0"/>
    <n v="0"/>
    <x v="0"/>
    <x v="382"/>
    <x v="2"/>
    <n v="0"/>
    <n v="0"/>
    <n v="0"/>
    <n v="0"/>
    <n v="1"/>
    <x v="0"/>
    <x v="2"/>
    <m/>
  </r>
  <r>
    <x v="145"/>
    <n v="751"/>
    <x v="939"/>
    <n v="1"/>
    <d v="2025-01-09T00:00:00"/>
    <x v="133"/>
    <n v="300"/>
    <n v="58900"/>
    <n v="58900"/>
    <x v="0"/>
    <x v="0"/>
    <n v="0"/>
    <n v="0"/>
    <n v="0"/>
    <x v="143"/>
    <x v="383"/>
    <x v="2"/>
    <n v="58900"/>
    <n v="300"/>
    <n v="58900"/>
    <n v="300"/>
    <n v="30"/>
    <x v="0"/>
    <x v="1"/>
    <m/>
  </r>
  <r>
    <x v="145"/>
    <n v="751"/>
    <x v="940"/>
    <n v="1"/>
    <d v="2025-01-13T00:00:00"/>
    <x v="134"/>
    <n v="296"/>
    <n v="186000"/>
    <n v="186000"/>
    <x v="0"/>
    <x v="0"/>
    <n v="0"/>
    <n v="0"/>
    <n v="0"/>
    <x v="144"/>
    <x v="384"/>
    <x v="2"/>
    <n v="186000"/>
    <n v="296"/>
    <n v="186000"/>
    <n v="296"/>
    <n v="30"/>
    <x v="0"/>
    <x v="1"/>
    <m/>
  </r>
  <r>
    <x v="145"/>
    <n v="751"/>
    <x v="941"/>
    <n v="1"/>
    <d v="2025-01-14T00:00:00"/>
    <x v="135"/>
    <n v="295"/>
    <n v="147200"/>
    <n v="147200"/>
    <x v="0"/>
    <x v="0"/>
    <n v="0"/>
    <n v="0"/>
    <n v="0"/>
    <x v="145"/>
    <x v="385"/>
    <x v="2"/>
    <n v="147200"/>
    <n v="295"/>
    <n v="147200"/>
    <n v="295"/>
    <n v="30"/>
    <x v="0"/>
    <x v="1"/>
    <m/>
  </r>
  <r>
    <x v="145"/>
    <n v="751"/>
    <x v="942"/>
    <n v="1"/>
    <d v="2025-01-18T00:00:00"/>
    <x v="136"/>
    <n v="291"/>
    <n v="20000"/>
    <n v="20000"/>
    <x v="0"/>
    <x v="0"/>
    <n v="0"/>
    <n v="0"/>
    <n v="0"/>
    <x v="146"/>
    <x v="386"/>
    <x v="2"/>
    <n v="20000"/>
    <n v="291"/>
    <n v="20000"/>
    <n v="291"/>
    <n v="30"/>
    <x v="0"/>
    <x v="1"/>
    <m/>
  </r>
  <r>
    <x v="145"/>
    <n v="751"/>
    <x v="943"/>
    <n v="1"/>
    <d v="2025-01-18T00:00:00"/>
    <x v="136"/>
    <n v="291"/>
    <n v="127000"/>
    <n v="127000"/>
    <x v="0"/>
    <x v="0"/>
    <n v="0"/>
    <n v="0"/>
    <n v="0"/>
    <x v="147"/>
    <x v="387"/>
    <x v="2"/>
    <n v="127000"/>
    <n v="291"/>
    <n v="127000"/>
    <n v="291"/>
    <n v="30"/>
    <x v="0"/>
    <x v="1"/>
    <m/>
  </r>
  <r>
    <x v="145"/>
    <n v="751"/>
    <x v="944"/>
    <n v="1"/>
    <d v="2025-01-20T00:00:00"/>
    <x v="137"/>
    <n v="289"/>
    <n v="224000"/>
    <n v="224000"/>
    <x v="0"/>
    <x v="0"/>
    <n v="0"/>
    <n v="0"/>
    <n v="0"/>
    <x v="148"/>
    <x v="388"/>
    <x v="2"/>
    <n v="224000"/>
    <n v="289"/>
    <n v="224000"/>
    <n v="289"/>
    <n v="30"/>
    <x v="0"/>
    <x v="1"/>
    <m/>
  </r>
  <r>
    <x v="145"/>
    <n v="751"/>
    <x v="945"/>
    <n v="1"/>
    <d v="2025-01-22T00:00:00"/>
    <x v="138"/>
    <n v="287"/>
    <n v="64575"/>
    <n v="64575"/>
    <x v="0"/>
    <x v="0"/>
    <n v="0"/>
    <n v="0"/>
    <n v="0"/>
    <x v="149"/>
    <x v="389"/>
    <x v="2"/>
    <n v="64575"/>
    <n v="287"/>
    <n v="64575"/>
    <n v="287"/>
    <n v="30"/>
    <x v="0"/>
    <x v="1"/>
    <m/>
  </r>
  <r>
    <x v="145"/>
    <n v="751"/>
    <x v="946"/>
    <n v="1"/>
    <d v="2025-11-15T00:00:00"/>
    <x v="38"/>
    <n v="-10"/>
    <n v="23000"/>
    <n v="23000"/>
    <x v="537"/>
    <x v="0"/>
    <n v="0"/>
    <n v="0"/>
    <n v="0"/>
    <x v="0"/>
    <x v="3"/>
    <x v="2"/>
    <n v="0"/>
    <n v="0"/>
    <n v="0"/>
    <n v="0"/>
    <n v="30"/>
    <x v="0"/>
    <x v="1"/>
    <m/>
  </r>
  <r>
    <x v="145"/>
    <n v="751"/>
    <x v="947"/>
    <n v="1"/>
    <d v="2025-11-18T00:00:00"/>
    <x v="4"/>
    <n v="-13"/>
    <n v="83850"/>
    <n v="83850"/>
    <x v="538"/>
    <x v="0"/>
    <n v="0"/>
    <n v="0"/>
    <n v="0"/>
    <x v="0"/>
    <x v="3"/>
    <x v="2"/>
    <n v="0"/>
    <n v="0"/>
    <n v="0"/>
    <n v="0"/>
    <n v="30"/>
    <x v="0"/>
    <x v="1"/>
    <m/>
  </r>
  <r>
    <x v="145"/>
    <n v="751"/>
    <x v="948"/>
    <n v="1"/>
    <d v="2025-11-18T00:00:00"/>
    <x v="4"/>
    <n v="-13"/>
    <n v="60800"/>
    <n v="60800"/>
    <x v="539"/>
    <x v="0"/>
    <n v="0"/>
    <n v="0"/>
    <n v="0"/>
    <x v="0"/>
    <x v="3"/>
    <x v="2"/>
    <n v="0"/>
    <n v="0"/>
    <n v="0"/>
    <n v="0"/>
    <n v="30"/>
    <x v="0"/>
    <x v="1"/>
    <m/>
  </r>
  <r>
    <x v="145"/>
    <n v="751"/>
    <x v="949"/>
    <n v="1"/>
    <d v="2025-11-19T00:00:00"/>
    <x v="39"/>
    <n v="-14"/>
    <n v="229990"/>
    <n v="229990"/>
    <x v="540"/>
    <x v="0"/>
    <n v="0"/>
    <n v="0"/>
    <n v="0"/>
    <x v="0"/>
    <x v="3"/>
    <x v="2"/>
    <n v="0"/>
    <n v="0"/>
    <n v="0"/>
    <n v="0"/>
    <n v="30"/>
    <x v="0"/>
    <x v="1"/>
    <m/>
  </r>
  <r>
    <x v="145"/>
    <n v="751"/>
    <x v="950"/>
    <n v="1"/>
    <d v="2025-11-19T00:00:00"/>
    <x v="39"/>
    <n v="-14"/>
    <n v="41500"/>
    <n v="41500"/>
    <x v="541"/>
    <x v="0"/>
    <n v="0"/>
    <n v="0"/>
    <n v="0"/>
    <x v="0"/>
    <x v="3"/>
    <x v="2"/>
    <n v="0"/>
    <n v="0"/>
    <n v="0"/>
    <n v="0"/>
    <n v="30"/>
    <x v="0"/>
    <x v="1"/>
    <m/>
  </r>
  <r>
    <x v="145"/>
    <n v="751"/>
    <x v="951"/>
    <n v="1"/>
    <d v="2025-12-02T00:00:00"/>
    <x v="46"/>
    <n v="-27"/>
    <n v="25000"/>
    <n v="25000"/>
    <x v="542"/>
    <x v="0"/>
    <n v="0"/>
    <n v="0"/>
    <n v="0"/>
    <x v="0"/>
    <x v="3"/>
    <x v="2"/>
    <n v="0"/>
    <n v="0"/>
    <n v="0"/>
    <n v="0"/>
    <n v="30"/>
    <x v="0"/>
    <x v="1"/>
    <m/>
  </r>
  <r>
    <x v="145"/>
    <n v="751"/>
    <x v="952"/>
    <n v="1"/>
    <d v="2025-12-03T00:00:00"/>
    <x v="47"/>
    <n v="-28"/>
    <n v="60800"/>
    <n v="60800"/>
    <x v="539"/>
    <x v="0"/>
    <n v="0"/>
    <n v="0"/>
    <n v="0"/>
    <x v="0"/>
    <x v="3"/>
    <x v="2"/>
    <n v="0"/>
    <n v="0"/>
    <n v="0"/>
    <n v="0"/>
    <n v="30"/>
    <x v="0"/>
    <x v="1"/>
    <m/>
  </r>
  <r>
    <x v="146"/>
    <n v="151"/>
    <x v="953"/>
    <n v="1"/>
    <d v="2025-12-01T00:00:00"/>
    <x v="55"/>
    <n v="3"/>
    <n v="972900"/>
    <n v="972900"/>
    <x v="0"/>
    <x v="109"/>
    <n v="0"/>
    <n v="0"/>
    <n v="0"/>
    <x v="0"/>
    <x v="390"/>
    <x v="2"/>
    <n v="0"/>
    <n v="0"/>
    <n v="0"/>
    <n v="0"/>
    <n v="1"/>
    <x v="1"/>
    <x v="2"/>
    <m/>
  </r>
  <r>
    <x v="146"/>
    <n v="151"/>
    <x v="954"/>
    <n v="1"/>
    <d v="2025-12-01T00:00:00"/>
    <x v="55"/>
    <n v="3"/>
    <n v="351900"/>
    <n v="351900"/>
    <x v="0"/>
    <x v="110"/>
    <n v="0"/>
    <n v="0"/>
    <n v="0"/>
    <x v="0"/>
    <x v="391"/>
    <x v="2"/>
    <n v="0"/>
    <n v="0"/>
    <n v="0"/>
    <n v="0"/>
    <n v="1"/>
    <x v="1"/>
    <x v="2"/>
    <m/>
  </r>
  <r>
    <x v="147"/>
    <n v="151"/>
    <x v="955"/>
    <n v="12"/>
    <d v="2025-11-06T00:00:00"/>
    <x v="31"/>
    <n v="-1"/>
    <n v="2486900"/>
    <n v="2486900"/>
    <x v="543"/>
    <x v="0"/>
    <n v="0"/>
    <n v="0"/>
    <n v="0"/>
    <x v="0"/>
    <x v="3"/>
    <x v="2"/>
    <n v="0"/>
    <n v="0"/>
    <n v="0"/>
    <n v="0"/>
    <n v="30"/>
    <x v="1"/>
    <x v="2"/>
    <m/>
  </r>
  <r>
    <x v="147"/>
    <n v="151"/>
    <x v="956"/>
    <n v="12"/>
    <d v="2025-11-13T00:00:00"/>
    <x v="36"/>
    <n v="-8"/>
    <n v="998300"/>
    <n v="998300"/>
    <x v="544"/>
    <x v="0"/>
    <n v="0"/>
    <n v="0"/>
    <n v="0"/>
    <x v="0"/>
    <x v="3"/>
    <x v="2"/>
    <n v="0"/>
    <n v="0"/>
    <n v="0"/>
    <n v="0"/>
    <n v="30"/>
    <x v="1"/>
    <x v="2"/>
    <m/>
  </r>
  <r>
    <x v="147"/>
    <n v="151"/>
    <x v="957"/>
    <n v="12"/>
    <d v="2025-11-20T00:00:00"/>
    <x v="40"/>
    <n v="-15"/>
    <n v="3020300"/>
    <n v="3020300"/>
    <x v="545"/>
    <x v="0"/>
    <n v="0"/>
    <n v="0"/>
    <n v="0"/>
    <x v="0"/>
    <x v="3"/>
    <x v="2"/>
    <n v="0"/>
    <n v="0"/>
    <n v="0"/>
    <n v="0"/>
    <n v="30"/>
    <x v="1"/>
    <x v="2"/>
    <m/>
  </r>
  <r>
    <x v="147"/>
    <n v="151"/>
    <x v="958"/>
    <n v="12"/>
    <d v="2025-11-26T00:00:00"/>
    <x v="7"/>
    <n v="-21"/>
    <n v="2839600"/>
    <n v="2839600"/>
    <x v="546"/>
    <x v="0"/>
    <n v="0"/>
    <n v="0"/>
    <n v="0"/>
    <x v="0"/>
    <x v="3"/>
    <x v="2"/>
    <n v="0"/>
    <n v="0"/>
    <n v="0"/>
    <n v="0"/>
    <n v="30"/>
    <x v="1"/>
    <x v="2"/>
    <m/>
  </r>
  <r>
    <x v="147"/>
    <n v="151"/>
    <x v="959"/>
    <n v="12"/>
    <d v="2025-12-03T00:00:00"/>
    <x v="47"/>
    <n v="-28"/>
    <n v="4586300"/>
    <n v="4586300"/>
    <x v="547"/>
    <x v="0"/>
    <n v="0"/>
    <n v="0"/>
    <n v="0"/>
    <x v="0"/>
    <x v="3"/>
    <x v="2"/>
    <n v="0"/>
    <n v="0"/>
    <n v="0"/>
    <n v="0"/>
    <n v="30"/>
    <x v="1"/>
    <x v="2"/>
    <m/>
  </r>
  <r>
    <x v="148"/>
    <n v="751"/>
    <x v="960"/>
    <n v="8"/>
    <d v="2025-05-30T00:00:00"/>
    <x v="139"/>
    <n v="159"/>
    <n v="594500"/>
    <n v="217412"/>
    <x v="0"/>
    <x v="0"/>
    <n v="0"/>
    <n v="0"/>
    <n v="0"/>
    <x v="150"/>
    <x v="392"/>
    <x v="2"/>
    <n v="217412"/>
    <n v="159"/>
    <n v="217412"/>
    <n v="159"/>
    <n v="30"/>
    <x v="0"/>
    <x v="0"/>
    <m/>
  </r>
  <r>
    <x v="148"/>
    <n v="751"/>
    <x v="961"/>
    <n v="8"/>
    <d v="2025-10-08T00:00:00"/>
    <x v="12"/>
    <n v="28"/>
    <n v="3276700"/>
    <n v="3276700"/>
    <x v="0"/>
    <x v="0"/>
    <n v="0"/>
    <n v="0"/>
    <n v="3276700"/>
    <x v="0"/>
    <x v="393"/>
    <x v="137"/>
    <n v="3276700"/>
    <n v="28"/>
    <n v="0"/>
    <n v="0"/>
    <n v="30"/>
    <x v="0"/>
    <x v="0"/>
    <m/>
  </r>
  <r>
    <x v="148"/>
    <n v="751"/>
    <x v="962"/>
    <n v="8"/>
    <d v="2025-10-22T00:00:00"/>
    <x v="21"/>
    <n v="14"/>
    <n v="2653650"/>
    <n v="2653650"/>
    <x v="0"/>
    <x v="0"/>
    <n v="2653650"/>
    <n v="0"/>
    <n v="0"/>
    <x v="0"/>
    <x v="394"/>
    <x v="138"/>
    <n v="2653650"/>
    <n v="14"/>
    <n v="0"/>
    <n v="0"/>
    <n v="30"/>
    <x v="0"/>
    <x v="0"/>
    <m/>
  </r>
  <r>
    <x v="148"/>
    <n v="751"/>
    <x v="963"/>
    <n v="8"/>
    <d v="2025-10-29T00:00:00"/>
    <x v="75"/>
    <n v="7"/>
    <n v="1112200"/>
    <n v="1112200"/>
    <x v="0"/>
    <x v="111"/>
    <n v="0"/>
    <n v="0"/>
    <n v="0"/>
    <x v="0"/>
    <x v="395"/>
    <x v="2"/>
    <n v="0"/>
    <n v="0"/>
    <n v="0"/>
    <n v="0"/>
    <n v="30"/>
    <x v="0"/>
    <x v="0"/>
    <m/>
  </r>
  <r>
    <x v="148"/>
    <n v="751"/>
    <x v="964"/>
    <n v="8"/>
    <d v="2025-11-19T00:00:00"/>
    <x v="39"/>
    <n v="-14"/>
    <n v="626900"/>
    <n v="626900"/>
    <x v="548"/>
    <x v="0"/>
    <n v="0"/>
    <n v="0"/>
    <n v="0"/>
    <x v="0"/>
    <x v="3"/>
    <x v="2"/>
    <n v="0"/>
    <n v="0"/>
    <n v="0"/>
    <n v="0"/>
    <n v="30"/>
    <x v="0"/>
    <x v="0"/>
    <m/>
  </r>
  <r>
    <x v="148"/>
    <n v="751"/>
    <x v="965"/>
    <n v="8"/>
    <d v="2025-11-25T00:00:00"/>
    <x v="43"/>
    <n v="-20"/>
    <n v="2621600"/>
    <n v="2621600"/>
    <x v="549"/>
    <x v="0"/>
    <n v="0"/>
    <n v="0"/>
    <n v="0"/>
    <x v="0"/>
    <x v="3"/>
    <x v="2"/>
    <n v="0"/>
    <n v="0"/>
    <n v="0"/>
    <n v="0"/>
    <n v="30"/>
    <x v="0"/>
    <x v="0"/>
    <m/>
  </r>
  <r>
    <x v="149"/>
    <n v="151"/>
    <x v="966"/>
    <n v="1"/>
    <d v="2025-11-29T00:00:00"/>
    <x v="5"/>
    <n v="-4"/>
    <n v="255000"/>
    <n v="255000"/>
    <x v="550"/>
    <x v="0"/>
    <n v="0"/>
    <n v="0"/>
    <n v="0"/>
    <x v="0"/>
    <x v="3"/>
    <x v="2"/>
    <n v="0"/>
    <n v="0"/>
    <n v="0"/>
    <n v="0"/>
    <n v="10"/>
    <x v="1"/>
    <x v="2"/>
    <m/>
  </r>
  <r>
    <x v="150"/>
    <n v="151"/>
    <x v="967"/>
    <n v="12"/>
    <d v="2025-11-27T00:00:00"/>
    <x v="75"/>
    <n v="7"/>
    <n v="436800"/>
    <n v="436800"/>
    <x v="0"/>
    <x v="112"/>
    <n v="0"/>
    <n v="0"/>
    <n v="0"/>
    <x v="0"/>
    <x v="396"/>
    <x v="2"/>
    <n v="0"/>
    <n v="0"/>
    <n v="0"/>
    <n v="0"/>
    <n v="1"/>
    <x v="1"/>
    <x v="3"/>
    <m/>
  </r>
  <r>
    <x v="150"/>
    <n v="151"/>
    <x v="968"/>
    <n v="12"/>
    <d v="2025-12-05T00:00:00"/>
    <x v="31"/>
    <n v="-1"/>
    <n v="834400"/>
    <n v="834400"/>
    <x v="551"/>
    <x v="0"/>
    <n v="0"/>
    <n v="0"/>
    <n v="0"/>
    <x v="0"/>
    <x v="3"/>
    <x v="2"/>
    <n v="0"/>
    <n v="0"/>
    <n v="0"/>
    <n v="0"/>
    <n v="1"/>
    <x v="1"/>
    <x v="3"/>
    <m/>
  </r>
  <r>
    <x v="151"/>
    <n v="151"/>
    <x v="969"/>
    <n v="4"/>
    <d v="2025-11-12T00:00:00"/>
    <x v="35"/>
    <n v="-7"/>
    <n v="262600"/>
    <n v="262600"/>
    <x v="552"/>
    <x v="0"/>
    <n v="0"/>
    <n v="0"/>
    <n v="0"/>
    <x v="0"/>
    <x v="3"/>
    <x v="2"/>
    <n v="0"/>
    <n v="0"/>
    <n v="0"/>
    <n v="0"/>
    <n v="30"/>
    <x v="1"/>
    <x v="1"/>
    <m/>
  </r>
  <r>
    <x v="151"/>
    <n v="151"/>
    <x v="970"/>
    <n v="4"/>
    <d v="2025-11-12T00:00:00"/>
    <x v="35"/>
    <n v="-7"/>
    <n v="1233400"/>
    <n v="1233400"/>
    <x v="553"/>
    <x v="0"/>
    <n v="0"/>
    <n v="0"/>
    <n v="0"/>
    <x v="0"/>
    <x v="3"/>
    <x v="2"/>
    <n v="0"/>
    <n v="0"/>
    <n v="0"/>
    <n v="0"/>
    <n v="30"/>
    <x v="1"/>
    <x v="1"/>
    <m/>
  </r>
  <r>
    <x v="151"/>
    <n v="751"/>
    <x v="971"/>
    <n v="4"/>
    <d v="2025-11-14T00:00:00"/>
    <x v="37"/>
    <n v="-9"/>
    <n v="877800"/>
    <n v="877800"/>
    <x v="554"/>
    <x v="0"/>
    <n v="0"/>
    <n v="0"/>
    <n v="0"/>
    <x v="0"/>
    <x v="3"/>
    <x v="2"/>
    <n v="0"/>
    <n v="0"/>
    <n v="0"/>
    <n v="0"/>
    <n v="30"/>
    <x v="0"/>
    <x v="1"/>
    <m/>
  </r>
  <r>
    <x v="151"/>
    <n v="151"/>
    <x v="972"/>
    <n v="4"/>
    <d v="2025-11-19T00:00:00"/>
    <x v="39"/>
    <n v="-14"/>
    <n v="271600"/>
    <n v="271600"/>
    <x v="555"/>
    <x v="0"/>
    <n v="0"/>
    <n v="0"/>
    <n v="0"/>
    <x v="0"/>
    <x v="3"/>
    <x v="2"/>
    <n v="0"/>
    <n v="0"/>
    <n v="0"/>
    <n v="0"/>
    <n v="30"/>
    <x v="1"/>
    <x v="1"/>
    <m/>
  </r>
  <r>
    <x v="151"/>
    <n v="151"/>
    <x v="973"/>
    <n v="4"/>
    <d v="2025-11-19T00:00:00"/>
    <x v="39"/>
    <n v="-14"/>
    <n v="1357000"/>
    <n v="1357000"/>
    <x v="556"/>
    <x v="0"/>
    <n v="0"/>
    <n v="0"/>
    <n v="0"/>
    <x v="0"/>
    <x v="3"/>
    <x v="2"/>
    <n v="0"/>
    <n v="0"/>
    <n v="0"/>
    <n v="0"/>
    <n v="30"/>
    <x v="1"/>
    <x v="1"/>
    <m/>
  </r>
  <r>
    <x v="151"/>
    <n v="751"/>
    <x v="974"/>
    <n v="4"/>
    <d v="2025-11-21T00:00:00"/>
    <x v="6"/>
    <n v="-16"/>
    <n v="2720400"/>
    <n v="2720400"/>
    <x v="557"/>
    <x v="0"/>
    <n v="0"/>
    <n v="0"/>
    <n v="0"/>
    <x v="0"/>
    <x v="3"/>
    <x v="2"/>
    <n v="0"/>
    <n v="0"/>
    <n v="0"/>
    <n v="0"/>
    <n v="30"/>
    <x v="0"/>
    <x v="1"/>
    <m/>
  </r>
  <r>
    <x v="151"/>
    <n v="151"/>
    <x v="975"/>
    <n v="4"/>
    <d v="2025-11-26T00:00:00"/>
    <x v="7"/>
    <n v="-21"/>
    <n v="135200"/>
    <n v="135200"/>
    <x v="23"/>
    <x v="0"/>
    <n v="0"/>
    <n v="0"/>
    <n v="0"/>
    <x v="0"/>
    <x v="3"/>
    <x v="2"/>
    <n v="0"/>
    <n v="0"/>
    <n v="0"/>
    <n v="0"/>
    <n v="30"/>
    <x v="1"/>
    <x v="1"/>
    <m/>
  </r>
  <r>
    <x v="151"/>
    <n v="151"/>
    <x v="976"/>
    <n v="4"/>
    <d v="2025-11-26T00:00:00"/>
    <x v="7"/>
    <n v="-21"/>
    <n v="567400"/>
    <n v="567400"/>
    <x v="558"/>
    <x v="0"/>
    <n v="0"/>
    <n v="0"/>
    <n v="0"/>
    <x v="0"/>
    <x v="3"/>
    <x v="2"/>
    <n v="0"/>
    <n v="0"/>
    <n v="0"/>
    <n v="0"/>
    <n v="30"/>
    <x v="1"/>
    <x v="1"/>
    <m/>
  </r>
  <r>
    <x v="151"/>
    <n v="151"/>
    <x v="977"/>
    <n v="4"/>
    <d v="2025-11-26T00:00:00"/>
    <x v="7"/>
    <n v="-21"/>
    <n v="1168200"/>
    <n v="1168200"/>
    <x v="559"/>
    <x v="0"/>
    <n v="0"/>
    <n v="0"/>
    <n v="0"/>
    <x v="0"/>
    <x v="3"/>
    <x v="2"/>
    <n v="0"/>
    <n v="0"/>
    <n v="0"/>
    <n v="0"/>
    <n v="30"/>
    <x v="1"/>
    <x v="1"/>
    <m/>
  </r>
  <r>
    <x v="151"/>
    <n v="751"/>
    <x v="978"/>
    <n v="4"/>
    <d v="2025-11-26T00:00:00"/>
    <x v="7"/>
    <n v="-21"/>
    <n v="3544400"/>
    <n v="3544400"/>
    <x v="560"/>
    <x v="0"/>
    <n v="0"/>
    <n v="0"/>
    <n v="0"/>
    <x v="0"/>
    <x v="3"/>
    <x v="2"/>
    <n v="0"/>
    <n v="0"/>
    <n v="0"/>
    <n v="0"/>
    <n v="30"/>
    <x v="0"/>
    <x v="1"/>
    <m/>
  </r>
  <r>
    <x v="151"/>
    <n v="751"/>
    <x v="979"/>
    <n v="4"/>
    <d v="2025-11-27T00:00:00"/>
    <x v="44"/>
    <n v="-22"/>
    <n v="1161800"/>
    <n v="1161800"/>
    <x v="561"/>
    <x v="0"/>
    <n v="0"/>
    <n v="0"/>
    <n v="0"/>
    <x v="0"/>
    <x v="3"/>
    <x v="2"/>
    <n v="0"/>
    <n v="0"/>
    <n v="0"/>
    <n v="0"/>
    <n v="30"/>
    <x v="0"/>
    <x v="1"/>
    <m/>
  </r>
  <r>
    <x v="151"/>
    <n v="751"/>
    <x v="980"/>
    <n v="4"/>
    <d v="2025-11-28T00:00:00"/>
    <x v="8"/>
    <n v="-23"/>
    <n v="1465950"/>
    <n v="1465950"/>
    <x v="562"/>
    <x v="0"/>
    <n v="0"/>
    <n v="0"/>
    <n v="0"/>
    <x v="0"/>
    <x v="3"/>
    <x v="2"/>
    <n v="0"/>
    <n v="0"/>
    <n v="0"/>
    <n v="0"/>
    <n v="30"/>
    <x v="0"/>
    <x v="1"/>
    <m/>
  </r>
  <r>
    <x v="151"/>
    <n v="151"/>
    <x v="981"/>
    <n v="4"/>
    <d v="2025-12-03T00:00:00"/>
    <x v="47"/>
    <n v="-28"/>
    <n v="145600"/>
    <n v="145600"/>
    <x v="563"/>
    <x v="0"/>
    <n v="0"/>
    <n v="0"/>
    <n v="0"/>
    <x v="0"/>
    <x v="3"/>
    <x v="2"/>
    <n v="0"/>
    <n v="0"/>
    <n v="0"/>
    <n v="0"/>
    <n v="30"/>
    <x v="1"/>
    <x v="1"/>
    <m/>
  </r>
  <r>
    <x v="151"/>
    <n v="151"/>
    <x v="982"/>
    <n v="4"/>
    <d v="2025-12-03T00:00:00"/>
    <x v="47"/>
    <n v="-28"/>
    <n v="1314800"/>
    <n v="1314800"/>
    <x v="564"/>
    <x v="0"/>
    <n v="0"/>
    <n v="0"/>
    <n v="0"/>
    <x v="0"/>
    <x v="3"/>
    <x v="2"/>
    <n v="0"/>
    <n v="0"/>
    <n v="0"/>
    <n v="0"/>
    <n v="30"/>
    <x v="1"/>
    <x v="1"/>
    <m/>
  </r>
  <r>
    <x v="151"/>
    <n v="151"/>
    <x v="983"/>
    <n v="4"/>
    <d v="2025-12-03T00:00:00"/>
    <x v="47"/>
    <n v="-28"/>
    <n v="478400"/>
    <n v="478400"/>
    <x v="565"/>
    <x v="0"/>
    <n v="0"/>
    <n v="0"/>
    <n v="0"/>
    <x v="0"/>
    <x v="3"/>
    <x v="2"/>
    <n v="0"/>
    <n v="0"/>
    <n v="0"/>
    <n v="0"/>
    <n v="30"/>
    <x v="1"/>
    <x v="1"/>
    <m/>
  </r>
  <r>
    <x v="152"/>
    <n v="751"/>
    <x v="984"/>
    <n v="8"/>
    <d v="2025-10-06T00:00:00"/>
    <x v="65"/>
    <n v="45"/>
    <n v="885950"/>
    <n v="885950"/>
    <x v="0"/>
    <x v="0"/>
    <n v="0"/>
    <n v="0"/>
    <n v="0"/>
    <x v="151"/>
    <x v="397"/>
    <x v="2"/>
    <n v="885950"/>
    <n v="45"/>
    <n v="0"/>
    <n v="0"/>
    <n v="15"/>
    <x v="0"/>
    <x v="0"/>
    <m/>
  </r>
  <r>
    <x v="152"/>
    <n v="751"/>
    <x v="985"/>
    <n v="8"/>
    <d v="2025-10-15T00:00:00"/>
    <x v="123"/>
    <n v="36"/>
    <n v="932400"/>
    <n v="932400"/>
    <x v="0"/>
    <x v="0"/>
    <n v="0"/>
    <n v="0"/>
    <n v="0"/>
    <x v="152"/>
    <x v="398"/>
    <x v="2"/>
    <n v="932400"/>
    <n v="36"/>
    <n v="0"/>
    <n v="0"/>
    <n v="15"/>
    <x v="0"/>
    <x v="0"/>
    <m/>
  </r>
  <r>
    <x v="152"/>
    <n v="751"/>
    <x v="986"/>
    <n v="8"/>
    <d v="2025-10-16T00:00:00"/>
    <x v="104"/>
    <n v="35"/>
    <n v="148800"/>
    <n v="148800"/>
    <x v="0"/>
    <x v="0"/>
    <n v="0"/>
    <n v="0"/>
    <n v="0"/>
    <x v="153"/>
    <x v="399"/>
    <x v="2"/>
    <n v="148800"/>
    <n v="35"/>
    <n v="0"/>
    <n v="0"/>
    <n v="15"/>
    <x v="0"/>
    <x v="0"/>
    <m/>
  </r>
  <r>
    <x v="152"/>
    <n v="751"/>
    <x v="987"/>
    <n v="8"/>
    <d v="2025-10-16T00:00:00"/>
    <x v="104"/>
    <n v="35"/>
    <n v="389750"/>
    <n v="389750"/>
    <x v="0"/>
    <x v="0"/>
    <n v="0"/>
    <n v="0"/>
    <n v="0"/>
    <x v="154"/>
    <x v="400"/>
    <x v="2"/>
    <n v="389750"/>
    <n v="35"/>
    <n v="0"/>
    <n v="0"/>
    <n v="15"/>
    <x v="0"/>
    <x v="0"/>
    <m/>
  </r>
  <r>
    <x v="152"/>
    <n v="751"/>
    <x v="988"/>
    <n v="8"/>
    <d v="2025-11-20T00:00:00"/>
    <x v="30"/>
    <n v="0"/>
    <n v="1226600"/>
    <n v="1226600"/>
    <x v="566"/>
    <x v="0"/>
    <n v="0"/>
    <n v="0"/>
    <n v="0"/>
    <x v="0"/>
    <x v="3"/>
    <x v="2"/>
    <n v="0"/>
    <n v="0"/>
    <n v="0"/>
    <n v="0"/>
    <n v="15"/>
    <x v="0"/>
    <x v="0"/>
    <m/>
  </r>
  <r>
    <x v="152"/>
    <n v="751"/>
    <x v="989"/>
    <n v="8"/>
    <d v="2025-11-22T00:00:00"/>
    <x v="32"/>
    <n v="-2"/>
    <n v="824700"/>
    <n v="824700"/>
    <x v="567"/>
    <x v="0"/>
    <n v="0"/>
    <n v="0"/>
    <n v="0"/>
    <x v="0"/>
    <x v="3"/>
    <x v="2"/>
    <n v="0"/>
    <n v="0"/>
    <n v="0"/>
    <n v="0"/>
    <n v="15"/>
    <x v="0"/>
    <x v="0"/>
    <m/>
  </r>
  <r>
    <x v="152"/>
    <n v="751"/>
    <x v="990"/>
    <n v="8"/>
    <d v="2025-11-25T00:00:00"/>
    <x v="3"/>
    <n v="-5"/>
    <n v="400000"/>
    <n v="400000"/>
    <x v="568"/>
    <x v="0"/>
    <n v="0"/>
    <n v="0"/>
    <n v="0"/>
    <x v="0"/>
    <x v="3"/>
    <x v="2"/>
    <n v="0"/>
    <n v="0"/>
    <n v="0"/>
    <n v="0"/>
    <n v="15"/>
    <x v="0"/>
    <x v="0"/>
    <m/>
  </r>
  <r>
    <x v="152"/>
    <n v="751"/>
    <x v="991"/>
    <n v="8"/>
    <d v="2025-11-28T00:00:00"/>
    <x v="36"/>
    <n v="-8"/>
    <n v="352500"/>
    <n v="352500"/>
    <x v="569"/>
    <x v="0"/>
    <n v="0"/>
    <n v="0"/>
    <n v="0"/>
    <x v="0"/>
    <x v="3"/>
    <x v="2"/>
    <n v="0"/>
    <n v="0"/>
    <n v="0"/>
    <n v="0"/>
    <n v="15"/>
    <x v="0"/>
    <x v="0"/>
    <m/>
  </r>
  <r>
    <x v="152"/>
    <n v="751"/>
    <x v="992"/>
    <n v="8"/>
    <d v="2025-12-01T00:00:00"/>
    <x v="76"/>
    <n v="-11"/>
    <n v="1071650"/>
    <n v="1071650"/>
    <x v="570"/>
    <x v="0"/>
    <n v="0"/>
    <n v="0"/>
    <n v="0"/>
    <x v="0"/>
    <x v="3"/>
    <x v="2"/>
    <n v="0"/>
    <n v="0"/>
    <n v="0"/>
    <n v="0"/>
    <n v="15"/>
    <x v="0"/>
    <x v="0"/>
    <m/>
  </r>
  <r>
    <x v="152"/>
    <n v="751"/>
    <x v="993"/>
    <n v="8"/>
    <d v="2025-12-03T00:00:00"/>
    <x v="4"/>
    <n v="-13"/>
    <n v="602700"/>
    <n v="602700"/>
    <x v="571"/>
    <x v="0"/>
    <n v="0"/>
    <n v="0"/>
    <n v="0"/>
    <x v="0"/>
    <x v="3"/>
    <x v="2"/>
    <n v="0"/>
    <n v="0"/>
    <n v="0"/>
    <n v="0"/>
    <n v="15"/>
    <x v="0"/>
    <x v="0"/>
    <m/>
  </r>
  <r>
    <x v="153"/>
    <n v="751"/>
    <x v="994"/>
    <n v="4"/>
    <d v="2025-11-07T00:00:00"/>
    <x v="22"/>
    <n v="13"/>
    <n v="7262600"/>
    <n v="7027250"/>
    <x v="0"/>
    <x v="0"/>
    <n v="7027250"/>
    <n v="0"/>
    <n v="0"/>
    <x v="0"/>
    <x v="401"/>
    <x v="139"/>
    <n v="7027250"/>
    <n v="13"/>
    <n v="0"/>
    <n v="0"/>
    <n v="15"/>
    <x v="0"/>
    <x v="1"/>
    <m/>
  </r>
  <r>
    <x v="153"/>
    <n v="751"/>
    <x v="995"/>
    <n v="4"/>
    <d v="2025-11-21T00:00:00"/>
    <x v="31"/>
    <n v="-1"/>
    <n v="9405750"/>
    <n v="9278250"/>
    <x v="572"/>
    <x v="0"/>
    <n v="0"/>
    <n v="0"/>
    <n v="0"/>
    <x v="0"/>
    <x v="3"/>
    <x v="2"/>
    <n v="0"/>
    <n v="0"/>
    <n v="0"/>
    <n v="0"/>
    <n v="15"/>
    <x v="0"/>
    <x v="1"/>
    <m/>
  </r>
  <r>
    <x v="153"/>
    <n v="751"/>
    <x v="996"/>
    <n v="4"/>
    <d v="2025-11-24T00:00:00"/>
    <x v="5"/>
    <n v="-4"/>
    <n v="6415300"/>
    <n v="6326600"/>
    <x v="573"/>
    <x v="0"/>
    <n v="0"/>
    <n v="0"/>
    <n v="0"/>
    <x v="0"/>
    <x v="3"/>
    <x v="2"/>
    <n v="0"/>
    <n v="0"/>
    <n v="0"/>
    <n v="0"/>
    <n v="15"/>
    <x v="0"/>
    <x v="1"/>
    <m/>
  </r>
  <r>
    <x v="153"/>
    <n v="751"/>
    <x v="997"/>
    <n v="4"/>
    <d v="2025-11-25T00:00:00"/>
    <x v="3"/>
    <n v="-5"/>
    <n v="5868400"/>
    <n v="5787100"/>
    <x v="574"/>
    <x v="0"/>
    <n v="0"/>
    <n v="0"/>
    <n v="0"/>
    <x v="0"/>
    <x v="3"/>
    <x v="2"/>
    <n v="0"/>
    <n v="0"/>
    <n v="0"/>
    <n v="0"/>
    <n v="15"/>
    <x v="0"/>
    <x v="1"/>
    <m/>
  </r>
  <r>
    <x v="153"/>
    <n v="751"/>
    <x v="998"/>
    <n v="4"/>
    <d v="2025-11-27T00:00:00"/>
    <x v="35"/>
    <n v="-7"/>
    <n v="7400700"/>
    <n v="7302150"/>
    <x v="575"/>
    <x v="0"/>
    <n v="0"/>
    <n v="0"/>
    <n v="0"/>
    <x v="0"/>
    <x v="3"/>
    <x v="2"/>
    <n v="0"/>
    <n v="0"/>
    <n v="0"/>
    <n v="0"/>
    <n v="15"/>
    <x v="0"/>
    <x v="1"/>
    <m/>
  </r>
  <r>
    <x v="153"/>
    <n v="751"/>
    <x v="999"/>
    <n v="4"/>
    <d v="2025-11-28T00:00:00"/>
    <x v="36"/>
    <n v="-8"/>
    <n v="10652750"/>
    <n v="10522300"/>
    <x v="576"/>
    <x v="0"/>
    <n v="0"/>
    <n v="0"/>
    <n v="0"/>
    <x v="0"/>
    <x v="3"/>
    <x v="2"/>
    <n v="0"/>
    <n v="0"/>
    <n v="0"/>
    <n v="0"/>
    <n v="15"/>
    <x v="0"/>
    <x v="1"/>
    <m/>
  </r>
  <r>
    <x v="153"/>
    <n v="751"/>
    <x v="1000"/>
    <n v="4"/>
    <d v="2025-11-29T00:00:00"/>
    <x v="37"/>
    <n v="-9"/>
    <n v="515900"/>
    <n v="515900"/>
    <x v="577"/>
    <x v="0"/>
    <n v="0"/>
    <n v="0"/>
    <n v="0"/>
    <x v="0"/>
    <x v="3"/>
    <x v="2"/>
    <n v="0"/>
    <n v="0"/>
    <n v="0"/>
    <n v="0"/>
    <n v="15"/>
    <x v="0"/>
    <x v="1"/>
    <m/>
  </r>
  <r>
    <x v="153"/>
    <n v="751"/>
    <x v="1001"/>
    <n v="4"/>
    <d v="2025-12-01T00:00:00"/>
    <x v="76"/>
    <n v="-11"/>
    <n v="6359800"/>
    <n v="6309300"/>
    <x v="578"/>
    <x v="0"/>
    <n v="0"/>
    <n v="0"/>
    <n v="0"/>
    <x v="0"/>
    <x v="3"/>
    <x v="2"/>
    <n v="0"/>
    <n v="0"/>
    <n v="0"/>
    <n v="0"/>
    <n v="15"/>
    <x v="0"/>
    <x v="1"/>
    <m/>
  </r>
  <r>
    <x v="153"/>
    <n v="751"/>
    <x v="1002"/>
    <n v="4"/>
    <d v="2025-12-02T00:00:00"/>
    <x v="102"/>
    <n v="-12"/>
    <n v="6539450"/>
    <n v="6461800"/>
    <x v="579"/>
    <x v="0"/>
    <n v="0"/>
    <n v="0"/>
    <n v="0"/>
    <x v="0"/>
    <x v="3"/>
    <x v="2"/>
    <n v="0"/>
    <n v="0"/>
    <n v="0"/>
    <n v="0"/>
    <n v="15"/>
    <x v="0"/>
    <x v="1"/>
    <m/>
  </r>
  <r>
    <x v="153"/>
    <n v="751"/>
    <x v="1003"/>
    <n v="4"/>
    <d v="2025-12-03T00:00:00"/>
    <x v="4"/>
    <n v="-13"/>
    <n v="6228950"/>
    <n v="6228950"/>
    <x v="580"/>
    <x v="0"/>
    <n v="0"/>
    <n v="0"/>
    <n v="0"/>
    <x v="0"/>
    <x v="3"/>
    <x v="2"/>
    <n v="0"/>
    <n v="0"/>
    <n v="0"/>
    <n v="0"/>
    <n v="15"/>
    <x v="0"/>
    <x v="1"/>
    <m/>
  </r>
  <r>
    <x v="153"/>
    <n v="751"/>
    <x v="1004"/>
    <n v="4"/>
    <d v="2025-12-04T00:00:00"/>
    <x v="39"/>
    <n v="-14"/>
    <n v="3968250"/>
    <n v="3968250"/>
    <x v="581"/>
    <x v="0"/>
    <n v="0"/>
    <n v="0"/>
    <n v="0"/>
    <x v="0"/>
    <x v="3"/>
    <x v="2"/>
    <n v="0"/>
    <n v="0"/>
    <n v="0"/>
    <n v="0"/>
    <n v="15"/>
    <x v="0"/>
    <x v="1"/>
    <m/>
  </r>
  <r>
    <x v="154"/>
    <n v="751"/>
    <x v="1005"/>
    <n v="1"/>
    <d v="2025-10-24T00:00:00"/>
    <x v="140"/>
    <n v="39"/>
    <n v="2649800"/>
    <n v="2649800"/>
    <x v="0"/>
    <x v="0"/>
    <n v="0"/>
    <n v="0"/>
    <n v="0"/>
    <x v="155"/>
    <x v="402"/>
    <x v="2"/>
    <n v="2649800"/>
    <n v="39"/>
    <n v="0"/>
    <n v="0"/>
    <n v="3"/>
    <x v="0"/>
    <x v="2"/>
    <m/>
  </r>
  <r>
    <x v="154"/>
    <n v="751"/>
    <x v="1006"/>
    <n v="1"/>
    <d v="2025-10-25T00:00:00"/>
    <x v="52"/>
    <n v="38"/>
    <n v="936000"/>
    <n v="936000"/>
    <x v="0"/>
    <x v="0"/>
    <n v="0"/>
    <n v="0"/>
    <n v="0"/>
    <x v="156"/>
    <x v="403"/>
    <x v="2"/>
    <n v="936000"/>
    <n v="38"/>
    <n v="0"/>
    <n v="0"/>
    <n v="3"/>
    <x v="0"/>
    <x v="2"/>
    <m/>
  </r>
  <r>
    <x v="155"/>
    <n v="151"/>
    <x v="1007"/>
    <n v="11"/>
    <d v="2025-11-24T00:00:00"/>
    <x v="55"/>
    <n v="3"/>
    <n v="11572760"/>
    <n v="11572760"/>
    <x v="0"/>
    <x v="113"/>
    <n v="0"/>
    <n v="0"/>
    <n v="0"/>
    <x v="0"/>
    <x v="404"/>
    <x v="2"/>
    <n v="0"/>
    <n v="0"/>
    <n v="0"/>
    <n v="0"/>
    <n v="8"/>
    <x v="1"/>
    <x v="5"/>
    <m/>
  </r>
  <r>
    <x v="155"/>
    <n v="151"/>
    <x v="1008"/>
    <n v="11"/>
    <d v="2025-11-27T00:00:00"/>
    <x v="30"/>
    <n v="0"/>
    <n v="5145000"/>
    <n v="5145000"/>
    <x v="582"/>
    <x v="0"/>
    <n v="0"/>
    <n v="0"/>
    <n v="0"/>
    <x v="0"/>
    <x v="3"/>
    <x v="2"/>
    <n v="0"/>
    <n v="0"/>
    <n v="0"/>
    <n v="0"/>
    <n v="8"/>
    <x v="1"/>
    <x v="5"/>
    <m/>
  </r>
  <r>
    <x v="155"/>
    <n v="151"/>
    <x v="1009"/>
    <n v="11"/>
    <d v="2025-12-01T00:00:00"/>
    <x v="5"/>
    <n v="-4"/>
    <n v="9049720"/>
    <n v="9049720"/>
    <x v="583"/>
    <x v="0"/>
    <n v="0"/>
    <n v="0"/>
    <n v="0"/>
    <x v="0"/>
    <x v="3"/>
    <x v="2"/>
    <n v="0"/>
    <n v="0"/>
    <n v="0"/>
    <n v="0"/>
    <n v="8"/>
    <x v="1"/>
    <x v="5"/>
    <m/>
  </r>
  <r>
    <x v="156"/>
    <n v="751"/>
    <x v="1010"/>
    <n v="1"/>
    <d v="2025-11-18T00:00:00"/>
    <x v="51"/>
    <n v="2"/>
    <n v="2236600"/>
    <n v="2236600"/>
    <x v="0"/>
    <x v="114"/>
    <n v="0"/>
    <n v="0"/>
    <n v="0"/>
    <x v="0"/>
    <x v="405"/>
    <x v="2"/>
    <n v="0"/>
    <n v="0"/>
    <n v="0"/>
    <n v="0"/>
    <n v="15"/>
    <x v="0"/>
    <x v="1"/>
    <m/>
  </r>
  <r>
    <x v="156"/>
    <n v="751"/>
    <x v="1011"/>
    <n v="1"/>
    <d v="2025-11-18T00:00:00"/>
    <x v="51"/>
    <n v="2"/>
    <n v="1093800"/>
    <n v="925450"/>
    <x v="0"/>
    <x v="115"/>
    <n v="0"/>
    <n v="0"/>
    <n v="0"/>
    <x v="0"/>
    <x v="406"/>
    <x v="2"/>
    <n v="0"/>
    <n v="0"/>
    <n v="0"/>
    <n v="0"/>
    <n v="15"/>
    <x v="0"/>
    <x v="1"/>
    <m/>
  </r>
  <r>
    <x v="156"/>
    <n v="751"/>
    <x v="1012"/>
    <n v="1"/>
    <d v="2025-11-20T00:00:00"/>
    <x v="30"/>
    <n v="0"/>
    <n v="4095000"/>
    <n v="4095000"/>
    <x v="584"/>
    <x v="0"/>
    <n v="0"/>
    <n v="0"/>
    <n v="0"/>
    <x v="0"/>
    <x v="3"/>
    <x v="2"/>
    <n v="0"/>
    <n v="0"/>
    <n v="0"/>
    <n v="0"/>
    <n v="15"/>
    <x v="0"/>
    <x v="1"/>
    <m/>
  </r>
  <r>
    <x v="156"/>
    <n v="751"/>
    <x v="1013"/>
    <n v="1"/>
    <d v="2025-11-21T00:00:00"/>
    <x v="31"/>
    <n v="-1"/>
    <n v="1874925"/>
    <n v="1874925"/>
    <x v="585"/>
    <x v="0"/>
    <n v="0"/>
    <n v="0"/>
    <n v="0"/>
    <x v="0"/>
    <x v="3"/>
    <x v="2"/>
    <n v="0"/>
    <n v="0"/>
    <n v="0"/>
    <n v="0"/>
    <n v="15"/>
    <x v="0"/>
    <x v="1"/>
    <m/>
  </r>
  <r>
    <x v="156"/>
    <n v="751"/>
    <x v="1014"/>
    <n v="1"/>
    <d v="2025-11-25T00:00:00"/>
    <x v="3"/>
    <n v="-5"/>
    <n v="321300"/>
    <n v="321300"/>
    <x v="586"/>
    <x v="0"/>
    <n v="0"/>
    <n v="0"/>
    <n v="0"/>
    <x v="0"/>
    <x v="3"/>
    <x v="2"/>
    <n v="0"/>
    <n v="0"/>
    <n v="0"/>
    <n v="0"/>
    <n v="15"/>
    <x v="0"/>
    <x v="1"/>
    <m/>
  </r>
  <r>
    <x v="156"/>
    <n v="751"/>
    <x v="1015"/>
    <n v="1"/>
    <d v="2025-12-01T00:00:00"/>
    <x v="76"/>
    <n v="-11"/>
    <n v="8528500"/>
    <n v="8528500"/>
    <x v="587"/>
    <x v="0"/>
    <n v="0"/>
    <n v="0"/>
    <n v="0"/>
    <x v="0"/>
    <x v="3"/>
    <x v="2"/>
    <n v="0"/>
    <n v="0"/>
    <n v="0"/>
    <n v="0"/>
    <n v="15"/>
    <x v="0"/>
    <x v="1"/>
    <m/>
  </r>
  <r>
    <x v="156"/>
    <n v="751"/>
    <x v="1016"/>
    <n v="1"/>
    <d v="2025-12-01T00:00:00"/>
    <x v="76"/>
    <n v="-11"/>
    <n v="649500"/>
    <n v="649500"/>
    <x v="588"/>
    <x v="0"/>
    <n v="0"/>
    <n v="0"/>
    <n v="0"/>
    <x v="0"/>
    <x v="3"/>
    <x v="2"/>
    <n v="0"/>
    <n v="0"/>
    <n v="0"/>
    <n v="0"/>
    <n v="15"/>
    <x v="0"/>
    <x v="1"/>
    <m/>
  </r>
  <r>
    <x v="156"/>
    <n v="751"/>
    <x v="1017"/>
    <n v="1"/>
    <d v="2025-12-02T00:00:00"/>
    <x v="102"/>
    <n v="-12"/>
    <n v="1478100"/>
    <n v="1478100"/>
    <x v="589"/>
    <x v="0"/>
    <n v="0"/>
    <n v="0"/>
    <n v="0"/>
    <x v="0"/>
    <x v="3"/>
    <x v="2"/>
    <n v="0"/>
    <n v="0"/>
    <n v="0"/>
    <n v="0"/>
    <n v="15"/>
    <x v="0"/>
    <x v="1"/>
    <m/>
  </r>
  <r>
    <x v="156"/>
    <n v="751"/>
    <x v="1018"/>
    <n v="1"/>
    <d v="2025-12-02T00:00:00"/>
    <x v="102"/>
    <n v="-12"/>
    <n v="308000"/>
    <n v="308000"/>
    <x v="442"/>
    <x v="0"/>
    <n v="0"/>
    <n v="0"/>
    <n v="0"/>
    <x v="0"/>
    <x v="3"/>
    <x v="2"/>
    <n v="0"/>
    <n v="0"/>
    <n v="0"/>
    <n v="0"/>
    <n v="15"/>
    <x v="0"/>
    <x v="1"/>
    <m/>
  </r>
  <r>
    <x v="156"/>
    <n v="751"/>
    <x v="1019"/>
    <n v="1"/>
    <d v="2025-12-04T00:00:00"/>
    <x v="39"/>
    <n v="-14"/>
    <n v="182400"/>
    <n v="182400"/>
    <x v="590"/>
    <x v="0"/>
    <n v="0"/>
    <n v="0"/>
    <n v="0"/>
    <x v="0"/>
    <x v="3"/>
    <x v="2"/>
    <n v="0"/>
    <n v="0"/>
    <n v="0"/>
    <n v="0"/>
    <n v="15"/>
    <x v="0"/>
    <x v="1"/>
    <m/>
  </r>
  <r>
    <x v="156"/>
    <n v="751"/>
    <x v="1020"/>
    <n v="1"/>
    <d v="2025-12-05T00:00:00"/>
    <x v="40"/>
    <n v="-15"/>
    <n v="248600"/>
    <n v="248600"/>
    <x v="591"/>
    <x v="0"/>
    <n v="0"/>
    <n v="0"/>
    <n v="0"/>
    <x v="0"/>
    <x v="3"/>
    <x v="2"/>
    <n v="0"/>
    <n v="0"/>
    <n v="0"/>
    <n v="0"/>
    <n v="15"/>
    <x v="0"/>
    <x v="1"/>
    <m/>
  </r>
  <r>
    <x v="157"/>
    <n v="751"/>
    <x v="1021"/>
    <n v="1"/>
    <d v="2025-12-01T00:00:00"/>
    <x v="55"/>
    <n v="3"/>
    <n v="2718140"/>
    <n v="2718140"/>
    <x v="0"/>
    <x v="116"/>
    <n v="0"/>
    <n v="0"/>
    <n v="0"/>
    <x v="0"/>
    <x v="407"/>
    <x v="2"/>
    <n v="0"/>
    <n v="0"/>
    <n v="0"/>
    <n v="0"/>
    <n v="1"/>
    <x v="0"/>
    <x v="2"/>
    <m/>
  </r>
  <r>
    <x v="157"/>
    <n v="751"/>
    <x v="1022"/>
    <n v="1"/>
    <d v="2025-12-04T00:00:00"/>
    <x v="30"/>
    <n v="0"/>
    <n v="4107500"/>
    <n v="4107500"/>
    <x v="592"/>
    <x v="0"/>
    <n v="0"/>
    <n v="0"/>
    <n v="0"/>
    <x v="0"/>
    <x v="3"/>
    <x v="2"/>
    <n v="0"/>
    <n v="0"/>
    <n v="0"/>
    <n v="0"/>
    <n v="1"/>
    <x v="0"/>
    <x v="2"/>
    <m/>
  </r>
  <r>
    <x v="158"/>
    <n v="151"/>
    <x v="1023"/>
    <n v="0"/>
    <d v="2025-09-04T00:00:00"/>
    <x v="141"/>
    <n v="62"/>
    <n v="739500"/>
    <n v="504000"/>
    <x v="0"/>
    <x v="0"/>
    <n v="0"/>
    <n v="0"/>
    <n v="0"/>
    <x v="157"/>
    <x v="408"/>
    <x v="2"/>
    <n v="504000"/>
    <n v="62"/>
    <n v="0"/>
    <n v="0"/>
    <n v="30"/>
    <x v="1"/>
    <x v="2"/>
    <m/>
  </r>
  <r>
    <x v="158"/>
    <n v="151"/>
    <x v="1024"/>
    <n v="0"/>
    <d v="2025-10-10T00:00:00"/>
    <x v="14"/>
    <n v="26"/>
    <n v="604000"/>
    <n v="604000"/>
    <x v="0"/>
    <x v="0"/>
    <n v="0"/>
    <n v="0"/>
    <n v="604000"/>
    <x v="0"/>
    <x v="409"/>
    <x v="140"/>
    <n v="604000"/>
    <n v="26"/>
    <n v="0"/>
    <n v="0"/>
    <n v="30"/>
    <x v="1"/>
    <x v="2"/>
    <m/>
  </r>
  <r>
    <x v="158"/>
    <n v="151"/>
    <x v="1025"/>
    <n v="0"/>
    <d v="2025-10-14T00:00:00"/>
    <x v="16"/>
    <n v="22"/>
    <n v="739749.99"/>
    <n v="739749.99"/>
    <x v="0"/>
    <x v="0"/>
    <n v="0"/>
    <n v="739749.99"/>
    <n v="0"/>
    <x v="0"/>
    <x v="410"/>
    <x v="141"/>
    <n v="739749.99"/>
    <n v="22"/>
    <n v="0"/>
    <n v="0"/>
    <n v="30"/>
    <x v="1"/>
    <x v="2"/>
    <m/>
  </r>
  <r>
    <x v="158"/>
    <n v="151"/>
    <x v="1026"/>
    <n v="0"/>
    <d v="2025-10-15T00:00:00"/>
    <x v="17"/>
    <n v="21"/>
    <n v="752215.99"/>
    <n v="752215.99"/>
    <x v="0"/>
    <x v="0"/>
    <n v="0"/>
    <n v="752215.99"/>
    <n v="0"/>
    <x v="0"/>
    <x v="411"/>
    <x v="142"/>
    <n v="752215.99"/>
    <n v="21"/>
    <n v="0"/>
    <n v="0"/>
    <n v="30"/>
    <x v="1"/>
    <x v="2"/>
    <m/>
  </r>
  <r>
    <x v="158"/>
    <n v="151"/>
    <x v="1027"/>
    <n v="0"/>
    <d v="2025-10-21T00:00:00"/>
    <x v="20"/>
    <n v="15"/>
    <n v="518500"/>
    <n v="518500"/>
    <x v="0"/>
    <x v="0"/>
    <n v="518500"/>
    <n v="0"/>
    <n v="0"/>
    <x v="0"/>
    <x v="412"/>
    <x v="143"/>
    <n v="518500"/>
    <n v="15"/>
    <n v="0"/>
    <n v="0"/>
    <n v="30"/>
    <x v="1"/>
    <x v="2"/>
    <m/>
  </r>
  <r>
    <x v="158"/>
    <n v="151"/>
    <x v="1028"/>
    <n v="0"/>
    <d v="2025-10-22T00:00:00"/>
    <x v="21"/>
    <n v="14"/>
    <n v="407000"/>
    <n v="407000"/>
    <x v="0"/>
    <x v="0"/>
    <n v="407000"/>
    <n v="0"/>
    <n v="0"/>
    <x v="0"/>
    <x v="413"/>
    <x v="144"/>
    <n v="407000"/>
    <n v="14"/>
    <n v="0"/>
    <n v="0"/>
    <n v="30"/>
    <x v="1"/>
    <x v="2"/>
    <m/>
  </r>
  <r>
    <x v="158"/>
    <n v="151"/>
    <x v="1029"/>
    <n v="0"/>
    <d v="2025-10-22T00:00:00"/>
    <x v="21"/>
    <n v="14"/>
    <n v="853299.99"/>
    <n v="853299.99"/>
    <x v="0"/>
    <x v="0"/>
    <n v="853299.99"/>
    <n v="0"/>
    <n v="0"/>
    <x v="0"/>
    <x v="414"/>
    <x v="145"/>
    <n v="853299.99"/>
    <n v="14"/>
    <n v="0"/>
    <n v="0"/>
    <n v="30"/>
    <x v="1"/>
    <x v="2"/>
    <m/>
  </r>
  <r>
    <x v="158"/>
    <n v="151"/>
    <x v="1030"/>
    <n v="0"/>
    <d v="2025-10-28T00:00:00"/>
    <x v="2"/>
    <n v="8"/>
    <n v="758499.99"/>
    <n v="758499.99"/>
    <x v="0"/>
    <x v="117"/>
    <n v="0"/>
    <n v="0"/>
    <n v="0"/>
    <x v="0"/>
    <x v="415"/>
    <x v="2"/>
    <n v="0"/>
    <n v="0"/>
    <n v="0"/>
    <n v="0"/>
    <n v="30"/>
    <x v="1"/>
    <x v="2"/>
    <m/>
  </r>
  <r>
    <x v="158"/>
    <n v="151"/>
    <x v="1031"/>
    <n v="0"/>
    <d v="2025-10-28T00:00:00"/>
    <x v="2"/>
    <n v="8"/>
    <n v="766499.99"/>
    <n v="766499.99"/>
    <x v="0"/>
    <x v="118"/>
    <n v="0"/>
    <n v="0"/>
    <n v="0"/>
    <x v="0"/>
    <x v="416"/>
    <x v="2"/>
    <n v="0"/>
    <n v="0"/>
    <n v="0"/>
    <n v="0"/>
    <n v="30"/>
    <x v="1"/>
    <x v="2"/>
    <m/>
  </r>
  <r>
    <x v="158"/>
    <n v="151"/>
    <x v="1032"/>
    <n v="0"/>
    <d v="2025-10-30T00:00:00"/>
    <x v="26"/>
    <n v="6"/>
    <n v="716000"/>
    <n v="716000"/>
    <x v="0"/>
    <x v="119"/>
    <n v="0"/>
    <n v="0"/>
    <n v="0"/>
    <x v="0"/>
    <x v="417"/>
    <x v="2"/>
    <n v="0"/>
    <n v="0"/>
    <n v="0"/>
    <n v="0"/>
    <n v="30"/>
    <x v="1"/>
    <x v="2"/>
    <m/>
  </r>
  <r>
    <x v="158"/>
    <n v="151"/>
    <x v="1033"/>
    <n v="0"/>
    <d v="2025-10-30T00:00:00"/>
    <x v="26"/>
    <n v="6"/>
    <n v="142800"/>
    <n v="142800"/>
    <x v="0"/>
    <x v="120"/>
    <n v="0"/>
    <n v="0"/>
    <n v="0"/>
    <x v="0"/>
    <x v="418"/>
    <x v="2"/>
    <n v="0"/>
    <n v="0"/>
    <n v="0"/>
    <n v="0"/>
    <n v="30"/>
    <x v="1"/>
    <x v="2"/>
    <m/>
  </r>
  <r>
    <x v="158"/>
    <n v="151"/>
    <x v="1034"/>
    <n v="0"/>
    <d v="2025-11-08T00:00:00"/>
    <x v="33"/>
    <n v="-3"/>
    <n v="747899.99"/>
    <n v="747899.99"/>
    <x v="593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35"/>
    <n v="0"/>
    <d v="2025-11-08T00:00:00"/>
    <x v="33"/>
    <n v="-3"/>
    <n v="853499.99"/>
    <n v="853499.99"/>
    <x v="594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36"/>
    <n v="0"/>
    <d v="2025-11-08T00:00:00"/>
    <x v="33"/>
    <n v="-3"/>
    <n v="272850"/>
    <n v="272850"/>
    <x v="595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37"/>
    <n v="0"/>
    <d v="2025-11-12T00:00:00"/>
    <x v="35"/>
    <n v="-7"/>
    <n v="95200"/>
    <n v="95200"/>
    <x v="596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38"/>
    <n v="0"/>
    <d v="2025-11-13T00:00:00"/>
    <x v="36"/>
    <n v="-8"/>
    <n v="747199.99"/>
    <n v="747199.99"/>
    <x v="597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39"/>
    <n v="0"/>
    <d v="2025-11-14T00:00:00"/>
    <x v="37"/>
    <n v="-9"/>
    <n v="342550"/>
    <n v="342550"/>
    <x v="598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0"/>
    <n v="0"/>
    <d v="2025-11-15T00:00:00"/>
    <x v="38"/>
    <n v="-10"/>
    <n v="772399.99"/>
    <n v="772399.99"/>
    <x v="599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1"/>
    <n v="0"/>
    <d v="2025-11-18T00:00:00"/>
    <x v="4"/>
    <n v="-13"/>
    <n v="702000"/>
    <n v="702000"/>
    <x v="600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2"/>
    <n v="0"/>
    <d v="2025-11-18T00:00:00"/>
    <x v="4"/>
    <n v="-13"/>
    <n v="683400"/>
    <n v="683400"/>
    <x v="601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3"/>
    <n v="0"/>
    <d v="2025-11-20T00:00:00"/>
    <x v="40"/>
    <n v="-15"/>
    <n v="76500"/>
    <n v="76500"/>
    <x v="602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4"/>
    <n v="0"/>
    <d v="2025-11-21T00:00:00"/>
    <x v="6"/>
    <n v="-16"/>
    <n v="436900"/>
    <n v="436900"/>
    <x v="603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5"/>
    <n v="0"/>
    <d v="2025-11-24T00:00:00"/>
    <x v="42"/>
    <n v="-19"/>
    <n v="750000"/>
    <n v="750000"/>
    <x v="604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6"/>
    <n v="0"/>
    <d v="2025-11-26T00:00:00"/>
    <x v="7"/>
    <n v="-21"/>
    <n v="810000"/>
    <n v="810000"/>
    <x v="605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7"/>
    <n v="0"/>
    <d v="2025-11-28T00:00:00"/>
    <x v="8"/>
    <n v="-23"/>
    <n v="523600"/>
    <n v="523600"/>
    <x v="606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8"/>
    <n v="0"/>
    <d v="2025-12-02T00:00:00"/>
    <x v="46"/>
    <n v="-27"/>
    <n v="766399.99"/>
    <n v="766399.99"/>
    <x v="607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9"/>
    <n v="0"/>
    <d v="2025-12-02T00:00:00"/>
    <x v="46"/>
    <n v="-27"/>
    <n v="809899.99"/>
    <n v="809899.99"/>
    <x v="608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50"/>
    <n v="0"/>
    <d v="2025-12-03T00:00:00"/>
    <x v="47"/>
    <n v="-28"/>
    <n v="855199.99"/>
    <n v="855199.99"/>
    <x v="609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51"/>
    <n v="0"/>
    <d v="2025-12-04T00:00:00"/>
    <x v="10"/>
    <n v="-29"/>
    <n v="678300"/>
    <n v="678300"/>
    <x v="91"/>
    <x v="0"/>
    <n v="0"/>
    <n v="0"/>
    <n v="0"/>
    <x v="0"/>
    <x v="3"/>
    <x v="2"/>
    <n v="0"/>
    <n v="0"/>
    <n v="0"/>
    <n v="0"/>
    <n v="30"/>
    <x v="1"/>
    <x v="2"/>
    <m/>
  </r>
  <r>
    <x v="159"/>
    <n v="751"/>
    <x v="1052"/>
    <n v="4"/>
    <d v="2025-12-05T00:00:00"/>
    <x v="31"/>
    <n v="-1"/>
    <n v="686000"/>
    <n v="686000"/>
    <x v="610"/>
    <x v="0"/>
    <n v="0"/>
    <n v="0"/>
    <n v="0"/>
    <x v="0"/>
    <x v="3"/>
    <x v="2"/>
    <n v="0"/>
    <n v="0"/>
    <n v="0"/>
    <n v="0"/>
    <n v="1"/>
    <x v="0"/>
    <x v="1"/>
    <m/>
  </r>
  <r>
    <x v="159"/>
    <n v="751"/>
    <x v="1053"/>
    <n v="4"/>
    <d v="2025-12-05T00:00:00"/>
    <x v="31"/>
    <n v="-1"/>
    <n v="1407000"/>
    <n v="1407000"/>
    <x v="611"/>
    <x v="0"/>
    <n v="0"/>
    <n v="0"/>
    <n v="0"/>
    <x v="0"/>
    <x v="3"/>
    <x v="2"/>
    <n v="0"/>
    <n v="0"/>
    <n v="0"/>
    <n v="0"/>
    <n v="1"/>
    <x v="0"/>
    <x v="1"/>
    <m/>
  </r>
  <r>
    <x v="160"/>
    <n v="151"/>
    <x v="1054"/>
    <n v="11"/>
    <d v="2025-11-26T00:00:00"/>
    <x v="29"/>
    <n v="1"/>
    <n v="925300"/>
    <n v="925300"/>
    <x v="0"/>
    <x v="121"/>
    <n v="0"/>
    <n v="0"/>
    <n v="0"/>
    <x v="0"/>
    <x v="419"/>
    <x v="2"/>
    <n v="0"/>
    <n v="0"/>
    <n v="0"/>
    <n v="0"/>
    <n v="8"/>
    <x v="1"/>
    <x v="5"/>
    <m/>
  </r>
  <r>
    <x v="160"/>
    <n v="151"/>
    <x v="1055"/>
    <n v="11"/>
    <d v="2025-11-29T00:00:00"/>
    <x v="32"/>
    <n v="-2"/>
    <n v="244800"/>
    <n v="244800"/>
    <x v="612"/>
    <x v="0"/>
    <n v="0"/>
    <n v="0"/>
    <n v="0"/>
    <x v="0"/>
    <x v="3"/>
    <x v="2"/>
    <n v="0"/>
    <n v="0"/>
    <n v="0"/>
    <n v="0"/>
    <n v="8"/>
    <x v="1"/>
    <x v="5"/>
    <m/>
  </r>
  <r>
    <x v="160"/>
    <n v="151"/>
    <x v="1056"/>
    <n v="11"/>
    <d v="2025-12-03T00:00:00"/>
    <x v="34"/>
    <n v="-6"/>
    <n v="709500"/>
    <n v="709500"/>
    <x v="613"/>
    <x v="0"/>
    <n v="0"/>
    <n v="0"/>
    <n v="0"/>
    <x v="0"/>
    <x v="3"/>
    <x v="2"/>
    <n v="0"/>
    <n v="0"/>
    <n v="0"/>
    <n v="0"/>
    <n v="8"/>
    <x v="1"/>
    <x v="5"/>
    <m/>
  </r>
  <r>
    <x v="160"/>
    <n v="151"/>
    <x v="1057"/>
    <n v="11"/>
    <d v="2025-12-05T00:00:00"/>
    <x v="36"/>
    <n v="-8"/>
    <n v="242400"/>
    <n v="242400"/>
    <x v="614"/>
    <x v="0"/>
    <n v="0"/>
    <n v="0"/>
    <n v="0"/>
    <x v="0"/>
    <x v="3"/>
    <x v="2"/>
    <n v="0"/>
    <n v="0"/>
    <n v="0"/>
    <n v="0"/>
    <n v="8"/>
    <x v="1"/>
    <x v="5"/>
    <m/>
  </r>
  <r>
    <x v="161"/>
    <n v="151"/>
    <x v="1058"/>
    <n v="8"/>
    <d v="2025-10-29T00:00:00"/>
    <x v="75"/>
    <n v="7"/>
    <n v="4350000"/>
    <n v="4350000"/>
    <x v="0"/>
    <x v="122"/>
    <n v="0"/>
    <n v="0"/>
    <n v="0"/>
    <x v="0"/>
    <x v="420"/>
    <x v="2"/>
    <n v="0"/>
    <n v="0"/>
    <n v="0"/>
    <n v="0"/>
    <n v="30"/>
    <x v="1"/>
    <x v="0"/>
    <m/>
  </r>
  <r>
    <x v="161"/>
    <n v="151"/>
    <x v="1059"/>
    <n v="8"/>
    <d v="2025-11-01T00:00:00"/>
    <x v="28"/>
    <n v="4"/>
    <n v="2995000"/>
    <n v="2995000"/>
    <x v="0"/>
    <x v="123"/>
    <n v="0"/>
    <n v="0"/>
    <n v="0"/>
    <x v="0"/>
    <x v="421"/>
    <x v="2"/>
    <n v="0"/>
    <n v="0"/>
    <n v="0"/>
    <n v="0"/>
    <n v="30"/>
    <x v="1"/>
    <x v="0"/>
    <m/>
  </r>
  <r>
    <x v="161"/>
    <n v="151"/>
    <x v="1060"/>
    <n v="8"/>
    <d v="2025-11-01T00:00:00"/>
    <x v="28"/>
    <n v="4"/>
    <n v="680000"/>
    <n v="680000"/>
    <x v="0"/>
    <x v="124"/>
    <n v="0"/>
    <n v="0"/>
    <n v="0"/>
    <x v="0"/>
    <x v="422"/>
    <x v="2"/>
    <n v="0"/>
    <n v="0"/>
    <n v="0"/>
    <n v="0"/>
    <n v="30"/>
    <x v="1"/>
    <x v="0"/>
    <m/>
  </r>
  <r>
    <x v="161"/>
    <n v="151"/>
    <x v="1061"/>
    <n v="8"/>
    <d v="2025-11-05T00:00:00"/>
    <x v="30"/>
    <n v="0"/>
    <n v="3250000"/>
    <n v="3250000"/>
    <x v="615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62"/>
    <n v="8"/>
    <d v="2025-11-07T00:00:00"/>
    <x v="32"/>
    <n v="-2"/>
    <n v="2820000"/>
    <n v="2820000"/>
    <x v="616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63"/>
    <n v="8"/>
    <d v="2025-11-10T00:00:00"/>
    <x v="3"/>
    <n v="-5"/>
    <n v="1800000"/>
    <n v="1800000"/>
    <x v="617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64"/>
    <n v="8"/>
    <d v="2025-11-12T00:00:00"/>
    <x v="35"/>
    <n v="-7"/>
    <n v="3215000"/>
    <n v="3215000"/>
    <x v="618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65"/>
    <n v="8"/>
    <d v="2025-11-14T00:00:00"/>
    <x v="37"/>
    <n v="-9"/>
    <n v="3240000"/>
    <n v="3240000"/>
    <x v="619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66"/>
    <n v="8"/>
    <d v="2025-11-14T00:00:00"/>
    <x v="37"/>
    <n v="-9"/>
    <n v="680000"/>
    <n v="680000"/>
    <x v="620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67"/>
    <n v="8"/>
    <d v="2025-11-19T00:00:00"/>
    <x v="39"/>
    <n v="-14"/>
    <n v="4435000"/>
    <n v="4435000"/>
    <x v="621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68"/>
    <n v="8"/>
    <d v="2025-11-21T00:00:00"/>
    <x v="6"/>
    <n v="-16"/>
    <n v="2480000"/>
    <n v="2480000"/>
    <x v="622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69"/>
    <n v="8"/>
    <d v="2025-11-24T00:00:00"/>
    <x v="42"/>
    <n v="-19"/>
    <n v="1064000"/>
    <n v="1064000"/>
    <x v="623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70"/>
    <n v="8"/>
    <d v="2025-11-26T00:00:00"/>
    <x v="7"/>
    <n v="-21"/>
    <n v="2684000"/>
    <n v="2684000"/>
    <x v="624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71"/>
    <n v="8"/>
    <d v="2025-11-28T00:00:00"/>
    <x v="8"/>
    <n v="-23"/>
    <n v="1035000"/>
    <n v="1035000"/>
    <x v="625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72"/>
    <n v="8"/>
    <d v="2025-12-01T00:00:00"/>
    <x v="45"/>
    <n v="-26"/>
    <n v="3667500"/>
    <n v="3667500"/>
    <x v="626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73"/>
    <n v="8"/>
    <d v="2025-12-03T00:00:00"/>
    <x v="47"/>
    <n v="-28"/>
    <n v="2520000"/>
    <n v="2520000"/>
    <x v="627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74"/>
    <n v="8"/>
    <d v="2025-12-05T00:00:00"/>
    <x v="48"/>
    <n v="-30"/>
    <n v="1350000"/>
    <n v="1350000"/>
    <x v="628"/>
    <x v="0"/>
    <n v="0"/>
    <n v="0"/>
    <n v="0"/>
    <x v="0"/>
    <x v="3"/>
    <x v="2"/>
    <n v="0"/>
    <n v="0"/>
    <n v="0"/>
    <n v="0"/>
    <n v="30"/>
    <x v="1"/>
    <x v="0"/>
    <m/>
  </r>
  <r>
    <x v="162"/>
    <n v="751"/>
    <x v="1075"/>
    <n v="4"/>
    <d v="2025-03-05T00:00:00"/>
    <x v="142"/>
    <n v="274"/>
    <n v="2593640"/>
    <n v="2593640"/>
    <x v="0"/>
    <x v="0"/>
    <n v="0"/>
    <n v="0"/>
    <n v="0"/>
    <x v="158"/>
    <x v="423"/>
    <x v="2"/>
    <n v="2593640"/>
    <n v="274"/>
    <n v="2593640"/>
    <n v="274"/>
    <n v="1"/>
    <x v="0"/>
    <x v="2"/>
    <m/>
  </r>
  <r>
    <x v="162"/>
    <n v="751"/>
    <x v="1076"/>
    <n v="4"/>
    <d v="2025-03-19T00:00:00"/>
    <x v="143"/>
    <n v="260"/>
    <n v="2414280"/>
    <n v="2400828"/>
    <x v="0"/>
    <x v="0"/>
    <n v="0"/>
    <n v="0"/>
    <n v="0"/>
    <x v="159"/>
    <x v="424"/>
    <x v="2"/>
    <n v="2400828"/>
    <n v="260"/>
    <n v="2400828"/>
    <n v="260"/>
    <n v="1"/>
    <x v="0"/>
    <x v="2"/>
    <m/>
  </r>
  <r>
    <x v="162"/>
    <n v="751"/>
    <x v="1077"/>
    <n v="4"/>
    <d v="2025-03-20T00:00:00"/>
    <x v="144"/>
    <n v="259"/>
    <n v="574660"/>
    <n v="574660"/>
    <x v="0"/>
    <x v="0"/>
    <n v="0"/>
    <n v="0"/>
    <n v="0"/>
    <x v="160"/>
    <x v="425"/>
    <x v="2"/>
    <n v="574660"/>
    <n v="259"/>
    <n v="574660"/>
    <n v="259"/>
    <n v="1"/>
    <x v="0"/>
    <x v="2"/>
    <m/>
  </r>
  <r>
    <x v="162"/>
    <n v="751"/>
    <x v="1078"/>
    <n v="4"/>
    <d v="2025-03-28T00:00:00"/>
    <x v="145"/>
    <n v="251"/>
    <n v="2417820"/>
    <n v="1276800"/>
    <x v="0"/>
    <x v="0"/>
    <n v="0"/>
    <n v="0"/>
    <n v="0"/>
    <x v="161"/>
    <x v="426"/>
    <x v="2"/>
    <n v="1276800"/>
    <n v="251"/>
    <n v="1276800"/>
    <n v="251"/>
    <n v="1"/>
    <x v="0"/>
    <x v="2"/>
    <m/>
  </r>
  <r>
    <x v="163"/>
    <n v="751"/>
    <x v="1079"/>
    <n v="4"/>
    <d v="2025-12-02T00:00:00"/>
    <x v="51"/>
    <n v="2"/>
    <n v="1276499.97"/>
    <n v="1276499.97"/>
    <x v="0"/>
    <x v="125"/>
    <n v="0"/>
    <n v="0"/>
    <n v="0"/>
    <x v="0"/>
    <x v="427"/>
    <x v="2"/>
    <n v="0"/>
    <n v="0"/>
    <n v="0"/>
    <n v="0"/>
    <n v="1"/>
    <x v="0"/>
    <x v="2"/>
    <m/>
  </r>
  <r>
    <x v="163"/>
    <n v="751"/>
    <x v="1080"/>
    <n v="4"/>
    <d v="2025-12-02T00:00:00"/>
    <x v="51"/>
    <n v="2"/>
    <n v="684999.94"/>
    <n v="684999.94"/>
    <x v="0"/>
    <x v="126"/>
    <n v="0"/>
    <n v="0"/>
    <n v="0"/>
    <x v="0"/>
    <x v="428"/>
    <x v="2"/>
    <n v="0"/>
    <n v="0"/>
    <n v="0"/>
    <n v="0"/>
    <n v="1"/>
    <x v="0"/>
    <x v="2"/>
    <m/>
  </r>
  <r>
    <x v="164"/>
    <n v="151"/>
    <x v="1081"/>
    <n v="4"/>
    <d v="2025-11-12T00:00:00"/>
    <x v="55"/>
    <n v="3"/>
    <n v="4050400"/>
    <n v="4050400"/>
    <x v="0"/>
    <x v="127"/>
    <n v="0"/>
    <n v="0"/>
    <n v="0"/>
    <x v="0"/>
    <x v="429"/>
    <x v="2"/>
    <n v="0"/>
    <n v="0"/>
    <n v="0"/>
    <n v="0"/>
    <n v="20"/>
    <x v="1"/>
    <x v="1"/>
    <m/>
  </r>
  <r>
    <x v="164"/>
    <n v="151"/>
    <x v="1082"/>
    <n v="4"/>
    <d v="2025-11-14T00:00:00"/>
    <x v="29"/>
    <n v="1"/>
    <n v="3674900"/>
    <n v="3674900"/>
    <x v="0"/>
    <x v="128"/>
    <n v="0"/>
    <n v="0"/>
    <n v="0"/>
    <x v="0"/>
    <x v="430"/>
    <x v="2"/>
    <n v="0"/>
    <n v="0"/>
    <n v="0"/>
    <n v="0"/>
    <n v="20"/>
    <x v="1"/>
    <x v="1"/>
    <m/>
  </r>
  <r>
    <x v="164"/>
    <n v="151"/>
    <x v="1083"/>
    <n v="4"/>
    <d v="2025-11-19T00:00:00"/>
    <x v="5"/>
    <n v="-4"/>
    <n v="2215050"/>
    <n v="2215050"/>
    <x v="629"/>
    <x v="0"/>
    <n v="0"/>
    <n v="0"/>
    <n v="0"/>
    <x v="0"/>
    <x v="3"/>
    <x v="2"/>
    <n v="0"/>
    <n v="0"/>
    <n v="0"/>
    <n v="0"/>
    <n v="20"/>
    <x v="1"/>
    <x v="1"/>
    <m/>
  </r>
  <r>
    <x v="164"/>
    <n v="151"/>
    <x v="1084"/>
    <n v="4"/>
    <d v="2025-11-21T00:00:00"/>
    <x v="34"/>
    <n v="-6"/>
    <n v="2812500"/>
    <n v="2812500"/>
    <x v="630"/>
    <x v="0"/>
    <n v="0"/>
    <n v="0"/>
    <n v="0"/>
    <x v="0"/>
    <x v="3"/>
    <x v="2"/>
    <n v="0"/>
    <n v="0"/>
    <n v="0"/>
    <n v="0"/>
    <n v="20"/>
    <x v="1"/>
    <x v="1"/>
    <m/>
  </r>
  <r>
    <x v="164"/>
    <n v="151"/>
    <x v="1085"/>
    <n v="4"/>
    <d v="2025-11-21T00:00:00"/>
    <x v="34"/>
    <n v="-6"/>
    <n v="124800"/>
    <n v="124800"/>
    <x v="631"/>
    <x v="0"/>
    <n v="0"/>
    <n v="0"/>
    <n v="0"/>
    <x v="0"/>
    <x v="3"/>
    <x v="2"/>
    <n v="0"/>
    <n v="0"/>
    <n v="0"/>
    <n v="0"/>
    <n v="20"/>
    <x v="1"/>
    <x v="1"/>
    <m/>
  </r>
  <r>
    <x v="164"/>
    <n v="151"/>
    <x v="1086"/>
    <n v="4"/>
    <d v="2025-11-22T00:00:00"/>
    <x v="35"/>
    <n v="-7"/>
    <n v="568400"/>
    <n v="568400"/>
    <x v="632"/>
    <x v="0"/>
    <n v="0"/>
    <n v="0"/>
    <n v="0"/>
    <x v="0"/>
    <x v="3"/>
    <x v="2"/>
    <n v="0"/>
    <n v="0"/>
    <n v="0"/>
    <n v="0"/>
    <n v="20"/>
    <x v="1"/>
    <x v="1"/>
    <m/>
  </r>
  <r>
    <x v="164"/>
    <n v="151"/>
    <x v="1087"/>
    <n v="4"/>
    <d v="2025-11-26T00:00:00"/>
    <x v="76"/>
    <n v="-11"/>
    <n v="1384100"/>
    <n v="1384100"/>
    <x v="633"/>
    <x v="0"/>
    <n v="0"/>
    <n v="0"/>
    <n v="0"/>
    <x v="0"/>
    <x v="3"/>
    <x v="2"/>
    <n v="0"/>
    <n v="0"/>
    <n v="0"/>
    <n v="0"/>
    <n v="20"/>
    <x v="1"/>
    <x v="1"/>
    <m/>
  </r>
  <r>
    <x v="164"/>
    <n v="151"/>
    <x v="1088"/>
    <n v="4"/>
    <d v="2025-11-28T00:00:00"/>
    <x v="4"/>
    <n v="-13"/>
    <n v="2008050"/>
    <n v="2008050"/>
    <x v="634"/>
    <x v="0"/>
    <n v="0"/>
    <n v="0"/>
    <n v="0"/>
    <x v="0"/>
    <x v="3"/>
    <x v="2"/>
    <n v="0"/>
    <n v="0"/>
    <n v="0"/>
    <n v="0"/>
    <n v="20"/>
    <x v="1"/>
    <x v="1"/>
    <m/>
  </r>
  <r>
    <x v="164"/>
    <n v="151"/>
    <x v="1089"/>
    <n v="4"/>
    <d v="2025-12-03T00:00:00"/>
    <x v="73"/>
    <n v="-18"/>
    <n v="3238100"/>
    <n v="3238100"/>
    <x v="635"/>
    <x v="0"/>
    <n v="0"/>
    <n v="0"/>
    <n v="0"/>
    <x v="0"/>
    <x v="3"/>
    <x v="2"/>
    <n v="0"/>
    <n v="0"/>
    <n v="0"/>
    <n v="0"/>
    <n v="20"/>
    <x v="1"/>
    <x v="1"/>
    <m/>
  </r>
  <r>
    <x v="165"/>
    <n v="151"/>
    <x v="1090"/>
    <n v="3"/>
    <d v="2025-10-10T00:00:00"/>
    <x v="14"/>
    <n v="26"/>
    <n v="353900"/>
    <n v="353900"/>
    <x v="0"/>
    <x v="0"/>
    <n v="0"/>
    <n v="0"/>
    <n v="353900"/>
    <x v="0"/>
    <x v="431"/>
    <x v="146"/>
    <n v="353900"/>
    <n v="26"/>
    <n v="0"/>
    <n v="0"/>
    <n v="30"/>
    <x v="1"/>
    <x v="2"/>
    <m/>
  </r>
  <r>
    <x v="165"/>
    <n v="151"/>
    <x v="1091"/>
    <n v="3"/>
    <d v="2025-10-16T00:00:00"/>
    <x v="18"/>
    <n v="20"/>
    <n v="312400"/>
    <n v="312400"/>
    <x v="0"/>
    <x v="0"/>
    <n v="0"/>
    <n v="312400"/>
    <n v="0"/>
    <x v="0"/>
    <x v="432"/>
    <x v="147"/>
    <n v="312400"/>
    <n v="20"/>
    <n v="0"/>
    <n v="0"/>
    <n v="30"/>
    <x v="1"/>
    <x v="2"/>
    <m/>
  </r>
  <r>
    <x v="165"/>
    <n v="151"/>
    <x v="1092"/>
    <n v="3"/>
    <d v="2025-10-20T00:00:00"/>
    <x v="1"/>
    <n v="16"/>
    <n v="810600"/>
    <n v="810600"/>
    <x v="0"/>
    <x v="0"/>
    <n v="0"/>
    <n v="810600"/>
    <n v="0"/>
    <x v="0"/>
    <x v="433"/>
    <x v="148"/>
    <n v="810600"/>
    <n v="16"/>
    <n v="0"/>
    <n v="0"/>
    <n v="30"/>
    <x v="1"/>
    <x v="2"/>
    <m/>
  </r>
  <r>
    <x v="165"/>
    <n v="151"/>
    <x v="1093"/>
    <n v="3"/>
    <d v="2025-10-28T00:00:00"/>
    <x v="2"/>
    <n v="8"/>
    <n v="176600"/>
    <n v="176600"/>
    <x v="0"/>
    <x v="129"/>
    <n v="0"/>
    <n v="0"/>
    <n v="0"/>
    <x v="0"/>
    <x v="434"/>
    <x v="2"/>
    <n v="0"/>
    <n v="0"/>
    <n v="0"/>
    <n v="0"/>
    <n v="30"/>
    <x v="1"/>
    <x v="2"/>
    <m/>
  </r>
  <r>
    <x v="165"/>
    <n v="151"/>
    <x v="1094"/>
    <n v="3"/>
    <d v="2025-11-05T00:00:00"/>
    <x v="30"/>
    <n v="0"/>
    <n v="149200"/>
    <n v="149200"/>
    <x v="636"/>
    <x v="0"/>
    <n v="0"/>
    <n v="0"/>
    <n v="0"/>
    <x v="0"/>
    <x v="3"/>
    <x v="2"/>
    <n v="0"/>
    <n v="0"/>
    <n v="0"/>
    <n v="0"/>
    <n v="30"/>
    <x v="1"/>
    <x v="2"/>
    <m/>
  </r>
  <r>
    <x v="165"/>
    <n v="151"/>
    <x v="1095"/>
    <n v="3"/>
    <d v="2025-11-05T00:00:00"/>
    <x v="30"/>
    <n v="0"/>
    <n v="1520000"/>
    <n v="1520000"/>
    <x v="637"/>
    <x v="0"/>
    <n v="0"/>
    <n v="0"/>
    <n v="0"/>
    <x v="0"/>
    <x v="3"/>
    <x v="2"/>
    <n v="0"/>
    <n v="0"/>
    <n v="0"/>
    <n v="0"/>
    <n v="30"/>
    <x v="1"/>
    <x v="2"/>
    <m/>
  </r>
  <r>
    <x v="165"/>
    <n v="151"/>
    <x v="1096"/>
    <n v="3"/>
    <d v="2025-11-20T00:00:00"/>
    <x v="40"/>
    <n v="-15"/>
    <n v="167300"/>
    <n v="167300"/>
    <x v="638"/>
    <x v="0"/>
    <n v="0"/>
    <n v="0"/>
    <n v="0"/>
    <x v="0"/>
    <x v="3"/>
    <x v="2"/>
    <n v="0"/>
    <n v="0"/>
    <n v="0"/>
    <n v="0"/>
    <n v="30"/>
    <x v="1"/>
    <x v="2"/>
    <m/>
  </r>
  <r>
    <x v="165"/>
    <n v="151"/>
    <x v="1097"/>
    <n v="3"/>
    <d v="2025-11-25T00:00:00"/>
    <x v="43"/>
    <n v="-20"/>
    <n v="202200"/>
    <n v="202200"/>
    <x v="639"/>
    <x v="0"/>
    <n v="0"/>
    <n v="0"/>
    <n v="0"/>
    <x v="0"/>
    <x v="3"/>
    <x v="2"/>
    <n v="0"/>
    <n v="0"/>
    <n v="0"/>
    <n v="0"/>
    <n v="30"/>
    <x v="1"/>
    <x v="2"/>
    <m/>
  </r>
  <r>
    <x v="165"/>
    <n v="151"/>
    <x v="1098"/>
    <n v="3"/>
    <d v="2025-12-02T00:00:00"/>
    <x v="46"/>
    <n v="-27"/>
    <n v="1302400"/>
    <n v="1302400"/>
    <x v="640"/>
    <x v="0"/>
    <n v="0"/>
    <n v="0"/>
    <n v="0"/>
    <x v="0"/>
    <x v="3"/>
    <x v="2"/>
    <n v="0"/>
    <n v="0"/>
    <n v="0"/>
    <n v="0"/>
    <n v="30"/>
    <x v="1"/>
    <x v="2"/>
    <m/>
  </r>
  <r>
    <x v="165"/>
    <n v="151"/>
    <x v="1099"/>
    <n v="3"/>
    <d v="2025-12-05T00:00:00"/>
    <x v="48"/>
    <n v="-30"/>
    <n v="346500"/>
    <n v="346500"/>
    <x v="641"/>
    <x v="0"/>
    <n v="0"/>
    <n v="0"/>
    <n v="0"/>
    <x v="0"/>
    <x v="3"/>
    <x v="2"/>
    <n v="0"/>
    <n v="0"/>
    <n v="0"/>
    <n v="0"/>
    <n v="30"/>
    <x v="1"/>
    <x v="2"/>
    <m/>
  </r>
  <r>
    <x v="166"/>
    <n v="751"/>
    <x v="1100"/>
    <n v="8"/>
    <d v="2025-09-26T00:00:00"/>
    <x v="121"/>
    <n v="50"/>
    <n v="3690250"/>
    <n v="3690250"/>
    <x v="0"/>
    <x v="0"/>
    <n v="0"/>
    <n v="0"/>
    <n v="0"/>
    <x v="162"/>
    <x v="435"/>
    <x v="2"/>
    <n v="3690250"/>
    <n v="50"/>
    <n v="0"/>
    <n v="0"/>
    <n v="20"/>
    <x v="0"/>
    <x v="0"/>
    <m/>
  </r>
  <r>
    <x v="166"/>
    <n v="751"/>
    <x v="1101"/>
    <n v="8"/>
    <d v="2025-10-16T00:00:00"/>
    <x v="97"/>
    <n v="30"/>
    <n v="4689000"/>
    <n v="4689000"/>
    <x v="0"/>
    <x v="0"/>
    <n v="0"/>
    <n v="0"/>
    <n v="4689000"/>
    <x v="0"/>
    <x v="436"/>
    <x v="149"/>
    <n v="4689000"/>
    <n v="30"/>
    <n v="0"/>
    <n v="0"/>
    <n v="20"/>
    <x v="0"/>
    <x v="0"/>
    <m/>
  </r>
  <r>
    <x v="166"/>
    <n v="751"/>
    <x v="1102"/>
    <n v="8"/>
    <d v="2025-11-06T00:00:00"/>
    <x v="25"/>
    <n v="9"/>
    <n v="3573300"/>
    <n v="3573300"/>
    <x v="0"/>
    <x v="0"/>
    <n v="3573300"/>
    <n v="0"/>
    <n v="0"/>
    <x v="0"/>
    <x v="437"/>
    <x v="150"/>
    <n v="3573300"/>
    <n v="9"/>
    <n v="0"/>
    <n v="0"/>
    <n v="20"/>
    <x v="0"/>
    <x v="0"/>
    <m/>
  </r>
  <r>
    <x v="166"/>
    <n v="751"/>
    <x v="1103"/>
    <n v="8"/>
    <d v="2025-11-14T00:00:00"/>
    <x v="29"/>
    <n v="1"/>
    <n v="3277200"/>
    <n v="3277200"/>
    <x v="0"/>
    <x v="130"/>
    <n v="0"/>
    <n v="0"/>
    <n v="0"/>
    <x v="0"/>
    <x v="438"/>
    <x v="2"/>
    <n v="0"/>
    <n v="0"/>
    <n v="0"/>
    <n v="0"/>
    <n v="20"/>
    <x v="0"/>
    <x v="0"/>
    <m/>
  </r>
  <r>
    <x v="166"/>
    <n v="751"/>
    <x v="1104"/>
    <n v="8"/>
    <d v="2025-11-14T00:00:00"/>
    <x v="29"/>
    <n v="1"/>
    <n v="1465200"/>
    <n v="1465200"/>
    <x v="0"/>
    <x v="131"/>
    <n v="0"/>
    <n v="0"/>
    <n v="0"/>
    <x v="0"/>
    <x v="439"/>
    <x v="2"/>
    <n v="0"/>
    <n v="0"/>
    <n v="0"/>
    <n v="0"/>
    <n v="20"/>
    <x v="0"/>
    <x v="0"/>
    <m/>
  </r>
  <r>
    <x v="166"/>
    <n v="751"/>
    <x v="1105"/>
    <n v="8"/>
    <d v="2025-11-20T00:00:00"/>
    <x v="3"/>
    <n v="-5"/>
    <n v="3906400"/>
    <n v="3906400"/>
    <x v="642"/>
    <x v="0"/>
    <n v="0"/>
    <n v="0"/>
    <n v="0"/>
    <x v="0"/>
    <x v="3"/>
    <x v="2"/>
    <n v="0"/>
    <n v="0"/>
    <n v="0"/>
    <n v="0"/>
    <n v="20"/>
    <x v="0"/>
    <x v="0"/>
    <m/>
  </r>
  <r>
    <x v="166"/>
    <n v="751"/>
    <x v="1106"/>
    <n v="8"/>
    <d v="2025-11-28T00:00:00"/>
    <x v="4"/>
    <n v="-13"/>
    <n v="3587400"/>
    <n v="3587400"/>
    <x v="643"/>
    <x v="0"/>
    <n v="0"/>
    <n v="0"/>
    <n v="0"/>
    <x v="0"/>
    <x v="3"/>
    <x v="2"/>
    <n v="0"/>
    <n v="0"/>
    <n v="0"/>
    <n v="0"/>
    <n v="20"/>
    <x v="0"/>
    <x v="0"/>
    <m/>
  </r>
  <r>
    <x v="166"/>
    <n v="751"/>
    <x v="1107"/>
    <n v="8"/>
    <d v="2025-12-04T00:00:00"/>
    <x v="42"/>
    <n v="-19"/>
    <n v="3651600"/>
    <n v="3651600"/>
    <x v="644"/>
    <x v="0"/>
    <n v="0"/>
    <n v="0"/>
    <n v="0"/>
    <x v="0"/>
    <x v="3"/>
    <x v="2"/>
    <n v="0"/>
    <n v="0"/>
    <n v="0"/>
    <n v="0"/>
    <n v="20"/>
    <x v="0"/>
    <x v="0"/>
    <m/>
  </r>
  <r>
    <x v="167"/>
    <n v="151"/>
    <x v="1108"/>
    <n v="0"/>
    <d v="2025-11-18T00:00:00"/>
    <x v="25"/>
    <n v="9"/>
    <n v="874800"/>
    <n v="55168"/>
    <x v="0"/>
    <x v="0"/>
    <n v="55168"/>
    <n v="0"/>
    <n v="0"/>
    <x v="0"/>
    <x v="440"/>
    <x v="151"/>
    <n v="55168"/>
    <n v="9"/>
    <n v="0"/>
    <n v="0"/>
    <n v="8"/>
    <x v="1"/>
    <x v="2"/>
    <m/>
  </r>
  <r>
    <x v="167"/>
    <n v="151"/>
    <x v="1109"/>
    <n v="0"/>
    <d v="2025-12-01T00:00:00"/>
    <x v="5"/>
    <n v="-4"/>
    <n v="782800"/>
    <n v="782800"/>
    <x v="645"/>
    <x v="0"/>
    <n v="0"/>
    <n v="0"/>
    <n v="0"/>
    <x v="0"/>
    <x v="3"/>
    <x v="2"/>
    <n v="0"/>
    <n v="0"/>
    <n v="0"/>
    <n v="0"/>
    <n v="8"/>
    <x v="1"/>
    <x v="2"/>
    <m/>
  </r>
  <r>
    <x v="167"/>
    <n v="151"/>
    <x v="1110"/>
    <n v="0"/>
    <d v="2025-12-03T00:00:00"/>
    <x v="34"/>
    <n v="-6"/>
    <n v="286200"/>
    <n v="286200"/>
    <x v="646"/>
    <x v="0"/>
    <n v="0"/>
    <n v="0"/>
    <n v="0"/>
    <x v="0"/>
    <x v="3"/>
    <x v="2"/>
    <n v="0"/>
    <n v="0"/>
    <n v="0"/>
    <n v="0"/>
    <n v="8"/>
    <x v="1"/>
    <x v="2"/>
    <m/>
  </r>
  <r>
    <x v="168"/>
    <n v="751"/>
    <x v="1111"/>
    <n v="1"/>
    <d v="2025-12-03T00:00:00"/>
    <x v="4"/>
    <n v="-13"/>
    <n v="630000"/>
    <n v="630000"/>
    <x v="424"/>
    <x v="0"/>
    <n v="0"/>
    <n v="0"/>
    <n v="0"/>
    <x v="0"/>
    <x v="3"/>
    <x v="2"/>
    <n v="0"/>
    <n v="0"/>
    <n v="0"/>
    <n v="0"/>
    <n v="15"/>
    <x v="0"/>
    <x v="2"/>
    <m/>
  </r>
  <r>
    <x v="169"/>
    <n v="751"/>
    <x v="1112"/>
    <n v="7"/>
    <d v="2025-12-05T00:00:00"/>
    <x v="31"/>
    <n v="-1"/>
    <n v="423900"/>
    <n v="423900"/>
    <x v="647"/>
    <x v="0"/>
    <n v="0"/>
    <n v="0"/>
    <n v="0"/>
    <x v="0"/>
    <x v="3"/>
    <x v="2"/>
    <n v="0"/>
    <n v="0"/>
    <n v="0"/>
    <n v="0"/>
    <n v="1"/>
    <x v="0"/>
    <x v="2"/>
    <m/>
  </r>
  <r>
    <x v="170"/>
    <n v="751"/>
    <x v="1113"/>
    <n v="4"/>
    <d v="2025-04-29T00:00:00"/>
    <x v="146"/>
    <n v="190"/>
    <n v="5284800"/>
    <n v="1338000"/>
    <x v="0"/>
    <x v="0"/>
    <n v="0"/>
    <n v="0"/>
    <n v="0"/>
    <x v="163"/>
    <x v="441"/>
    <x v="2"/>
    <n v="1338000"/>
    <n v="190"/>
    <n v="1338000"/>
    <n v="190"/>
    <n v="30"/>
    <x v="0"/>
    <x v="1"/>
    <m/>
  </r>
  <r>
    <x v="170"/>
    <n v="751"/>
    <x v="1114"/>
    <n v="4"/>
    <d v="2025-05-02T00:00:00"/>
    <x v="147"/>
    <n v="187"/>
    <n v="2676000"/>
    <n v="2455200"/>
    <x v="0"/>
    <x v="0"/>
    <n v="0"/>
    <n v="0"/>
    <n v="0"/>
    <x v="164"/>
    <x v="442"/>
    <x v="2"/>
    <n v="2455200"/>
    <n v="187"/>
    <n v="2455200"/>
    <n v="187"/>
    <n v="30"/>
    <x v="0"/>
    <x v="1"/>
    <m/>
  </r>
  <r>
    <x v="170"/>
    <n v="751"/>
    <x v="1115"/>
    <n v="4"/>
    <d v="2025-05-06T00:00:00"/>
    <x v="148"/>
    <n v="183"/>
    <n v="4604400"/>
    <n v="3933600"/>
    <x v="0"/>
    <x v="0"/>
    <n v="0"/>
    <n v="0"/>
    <n v="0"/>
    <x v="165"/>
    <x v="443"/>
    <x v="2"/>
    <n v="3933600"/>
    <n v="183"/>
    <n v="3933600"/>
    <n v="183"/>
    <n v="30"/>
    <x v="0"/>
    <x v="1"/>
    <m/>
  </r>
  <r>
    <x v="170"/>
    <n v="751"/>
    <x v="1116"/>
    <n v="4"/>
    <d v="2025-05-09T00:00:00"/>
    <x v="149"/>
    <n v="180"/>
    <n v="1370400"/>
    <n v="1370400"/>
    <x v="0"/>
    <x v="0"/>
    <n v="0"/>
    <n v="0"/>
    <n v="0"/>
    <x v="166"/>
    <x v="444"/>
    <x v="2"/>
    <n v="1370400"/>
    <n v="180"/>
    <n v="1370400"/>
    <n v="180"/>
    <n v="30"/>
    <x v="0"/>
    <x v="1"/>
    <m/>
  </r>
  <r>
    <x v="170"/>
    <n v="151"/>
    <x v="1117"/>
    <n v="4"/>
    <d v="2025-05-10T00:00:00"/>
    <x v="150"/>
    <n v="179"/>
    <n v="5022000"/>
    <n v="5022000"/>
    <x v="0"/>
    <x v="0"/>
    <n v="0"/>
    <n v="0"/>
    <n v="0"/>
    <x v="167"/>
    <x v="445"/>
    <x v="2"/>
    <n v="5022000"/>
    <n v="179"/>
    <n v="5022000"/>
    <n v="179"/>
    <n v="30"/>
    <x v="1"/>
    <x v="1"/>
    <m/>
  </r>
  <r>
    <x v="170"/>
    <n v="751"/>
    <x v="1118"/>
    <n v="4"/>
    <d v="2025-05-14T00:00:00"/>
    <x v="151"/>
    <n v="175"/>
    <n v="1910400"/>
    <n v="1910400"/>
    <x v="0"/>
    <x v="0"/>
    <n v="0"/>
    <n v="0"/>
    <n v="0"/>
    <x v="168"/>
    <x v="446"/>
    <x v="2"/>
    <n v="1910400"/>
    <n v="175"/>
    <n v="1910400"/>
    <n v="175"/>
    <n v="30"/>
    <x v="0"/>
    <x v="1"/>
    <m/>
  </r>
  <r>
    <x v="170"/>
    <n v="751"/>
    <x v="1119"/>
    <n v="4"/>
    <d v="2025-05-17T00:00:00"/>
    <x v="152"/>
    <n v="172"/>
    <n v="5164800"/>
    <n v="4672800"/>
    <x v="0"/>
    <x v="0"/>
    <n v="0"/>
    <n v="0"/>
    <n v="0"/>
    <x v="169"/>
    <x v="447"/>
    <x v="2"/>
    <n v="4672800"/>
    <n v="172"/>
    <n v="4672800"/>
    <n v="172"/>
    <n v="30"/>
    <x v="0"/>
    <x v="1"/>
    <m/>
  </r>
  <r>
    <x v="170"/>
    <n v="151"/>
    <x v="1120"/>
    <n v="4"/>
    <d v="2025-05-17T00:00:00"/>
    <x v="152"/>
    <n v="172"/>
    <n v="2649600"/>
    <n v="2649600"/>
    <x v="0"/>
    <x v="0"/>
    <n v="0"/>
    <n v="0"/>
    <n v="0"/>
    <x v="170"/>
    <x v="448"/>
    <x v="2"/>
    <n v="2649600"/>
    <n v="172"/>
    <n v="2649600"/>
    <n v="172"/>
    <n v="30"/>
    <x v="1"/>
    <x v="1"/>
    <m/>
  </r>
  <r>
    <x v="170"/>
    <n v="751"/>
    <x v="1121"/>
    <n v="4"/>
    <d v="2025-05-20T00:00:00"/>
    <x v="153"/>
    <n v="169"/>
    <n v="3981600"/>
    <n v="3981600"/>
    <x v="0"/>
    <x v="0"/>
    <n v="0"/>
    <n v="0"/>
    <n v="0"/>
    <x v="171"/>
    <x v="449"/>
    <x v="2"/>
    <n v="3981600"/>
    <n v="169"/>
    <n v="3981600"/>
    <n v="169"/>
    <n v="30"/>
    <x v="0"/>
    <x v="1"/>
    <m/>
  </r>
  <r>
    <x v="170"/>
    <n v="751"/>
    <x v="1122"/>
    <n v="4"/>
    <d v="2025-05-23T00:00:00"/>
    <x v="154"/>
    <n v="166"/>
    <n v="2697600"/>
    <n v="2697600"/>
    <x v="0"/>
    <x v="0"/>
    <n v="0"/>
    <n v="0"/>
    <n v="0"/>
    <x v="172"/>
    <x v="450"/>
    <x v="2"/>
    <n v="2697600"/>
    <n v="166"/>
    <n v="2697600"/>
    <n v="166"/>
    <n v="30"/>
    <x v="0"/>
    <x v="1"/>
    <m/>
  </r>
  <r>
    <x v="170"/>
    <n v="751"/>
    <x v="1123"/>
    <n v="4"/>
    <d v="2025-06-20T00:00:00"/>
    <x v="60"/>
    <n v="138"/>
    <n v="4272000"/>
    <n v="3465600"/>
    <x v="0"/>
    <x v="0"/>
    <n v="0"/>
    <n v="0"/>
    <n v="0"/>
    <x v="173"/>
    <x v="451"/>
    <x v="2"/>
    <n v="3465600"/>
    <n v="138"/>
    <n v="3465600"/>
    <n v="138"/>
    <n v="30"/>
    <x v="0"/>
    <x v="1"/>
    <m/>
  </r>
  <r>
    <x v="170"/>
    <n v="151"/>
    <x v="1124"/>
    <n v="4"/>
    <d v="2025-06-25T00:00:00"/>
    <x v="155"/>
    <n v="133"/>
    <n v="5008800"/>
    <n v="3955200"/>
    <x v="0"/>
    <x v="0"/>
    <n v="0"/>
    <n v="0"/>
    <n v="0"/>
    <x v="174"/>
    <x v="452"/>
    <x v="2"/>
    <n v="3955200"/>
    <n v="133"/>
    <n v="3955200"/>
    <n v="133"/>
    <n v="30"/>
    <x v="1"/>
    <x v="1"/>
    <m/>
  </r>
  <r>
    <x v="171"/>
    <n v="751"/>
    <x v="1125"/>
    <n v="1"/>
    <d v="2025-11-15T00:00:00"/>
    <x v="38"/>
    <n v="-10"/>
    <n v="14303380"/>
    <n v="14240590"/>
    <x v="648"/>
    <x v="0"/>
    <n v="0"/>
    <n v="0"/>
    <n v="0"/>
    <x v="0"/>
    <x v="3"/>
    <x v="2"/>
    <n v="0"/>
    <n v="0"/>
    <n v="0"/>
    <n v="0"/>
    <n v="30"/>
    <x v="0"/>
    <x v="1"/>
    <m/>
  </r>
  <r>
    <x v="171"/>
    <n v="751"/>
    <x v="1126"/>
    <n v="1"/>
    <d v="2025-11-19T00:00:00"/>
    <x v="39"/>
    <n v="-14"/>
    <n v="2027520"/>
    <n v="2027520"/>
    <x v="649"/>
    <x v="0"/>
    <n v="0"/>
    <n v="0"/>
    <n v="0"/>
    <x v="0"/>
    <x v="3"/>
    <x v="2"/>
    <n v="0"/>
    <n v="0"/>
    <n v="0"/>
    <n v="0"/>
    <n v="30"/>
    <x v="0"/>
    <x v="1"/>
    <m/>
  </r>
  <r>
    <x v="171"/>
    <n v="751"/>
    <x v="1127"/>
    <n v="1"/>
    <d v="2025-11-21T00:00:00"/>
    <x v="6"/>
    <n v="-16"/>
    <n v="16221660"/>
    <n v="15963220"/>
    <x v="650"/>
    <x v="0"/>
    <n v="0"/>
    <n v="0"/>
    <n v="0"/>
    <x v="0"/>
    <x v="3"/>
    <x v="2"/>
    <n v="0"/>
    <n v="0"/>
    <n v="0"/>
    <n v="0"/>
    <n v="30"/>
    <x v="0"/>
    <x v="1"/>
    <m/>
  </r>
  <r>
    <x v="171"/>
    <n v="751"/>
    <x v="1128"/>
    <n v="1"/>
    <d v="2025-11-22T00:00:00"/>
    <x v="41"/>
    <n v="-17"/>
    <n v="540540"/>
    <n v="193830"/>
    <x v="651"/>
    <x v="0"/>
    <n v="0"/>
    <n v="0"/>
    <n v="0"/>
    <x v="0"/>
    <x v="3"/>
    <x v="2"/>
    <n v="0"/>
    <n v="0"/>
    <n v="0"/>
    <n v="0"/>
    <n v="30"/>
    <x v="0"/>
    <x v="1"/>
    <m/>
  </r>
  <r>
    <x v="171"/>
    <n v="751"/>
    <x v="1129"/>
    <n v="1"/>
    <d v="2025-11-27T00:00:00"/>
    <x v="44"/>
    <n v="-22"/>
    <n v="1946880"/>
    <n v="1946880"/>
    <x v="652"/>
    <x v="0"/>
    <n v="0"/>
    <n v="0"/>
    <n v="0"/>
    <x v="0"/>
    <x v="3"/>
    <x v="2"/>
    <n v="0"/>
    <n v="0"/>
    <n v="0"/>
    <n v="0"/>
    <n v="30"/>
    <x v="0"/>
    <x v="1"/>
    <m/>
  </r>
  <r>
    <x v="171"/>
    <n v="751"/>
    <x v="1130"/>
    <n v="1"/>
    <d v="2025-12-03T00:00:00"/>
    <x v="47"/>
    <n v="-28"/>
    <n v="1943040"/>
    <n v="1943040"/>
    <x v="653"/>
    <x v="0"/>
    <n v="0"/>
    <n v="0"/>
    <n v="0"/>
    <x v="0"/>
    <x v="3"/>
    <x v="2"/>
    <n v="0"/>
    <n v="0"/>
    <n v="0"/>
    <n v="0"/>
    <n v="30"/>
    <x v="0"/>
    <x v="1"/>
    <m/>
  </r>
  <r>
    <x v="171"/>
    <n v="751"/>
    <x v="1131"/>
    <n v="1"/>
    <d v="2025-12-05T00:00:00"/>
    <x v="48"/>
    <n v="-30"/>
    <n v="3949440"/>
    <n v="3949440"/>
    <x v="654"/>
    <x v="0"/>
    <n v="0"/>
    <n v="0"/>
    <n v="0"/>
    <x v="0"/>
    <x v="3"/>
    <x v="2"/>
    <n v="0"/>
    <n v="0"/>
    <n v="0"/>
    <n v="0"/>
    <n v="30"/>
    <x v="0"/>
    <x v="1"/>
    <m/>
  </r>
  <r>
    <x v="172"/>
    <n v="751"/>
    <x v="1132"/>
    <n v="1"/>
    <d v="2025-11-27T00:00:00"/>
    <x v="35"/>
    <n v="-7"/>
    <n v="280800"/>
    <n v="166355"/>
    <x v="655"/>
    <x v="0"/>
    <n v="0"/>
    <n v="0"/>
    <n v="0"/>
    <x v="0"/>
    <x v="3"/>
    <x v="2"/>
    <n v="0"/>
    <n v="0"/>
    <n v="0"/>
    <n v="0"/>
    <n v="15"/>
    <x v="0"/>
    <x v="1"/>
    <m/>
  </r>
  <r>
    <x v="172"/>
    <n v="751"/>
    <x v="1133"/>
    <n v="1"/>
    <d v="2025-11-28T00:00:00"/>
    <x v="36"/>
    <n v="-8"/>
    <n v="248400"/>
    <n v="248400"/>
    <x v="5"/>
    <x v="0"/>
    <n v="0"/>
    <n v="0"/>
    <n v="0"/>
    <x v="0"/>
    <x v="3"/>
    <x v="2"/>
    <n v="0"/>
    <n v="0"/>
    <n v="0"/>
    <n v="0"/>
    <n v="15"/>
    <x v="0"/>
    <x v="1"/>
    <m/>
  </r>
  <r>
    <x v="172"/>
    <n v="751"/>
    <x v="1134"/>
    <n v="1"/>
    <d v="2025-12-01T00:00:00"/>
    <x v="76"/>
    <n v="-11"/>
    <n v="871800"/>
    <n v="871800"/>
    <x v="656"/>
    <x v="0"/>
    <n v="0"/>
    <n v="0"/>
    <n v="0"/>
    <x v="0"/>
    <x v="3"/>
    <x v="2"/>
    <n v="0"/>
    <n v="0"/>
    <n v="0"/>
    <n v="0"/>
    <n v="15"/>
    <x v="0"/>
    <x v="1"/>
    <m/>
  </r>
  <r>
    <x v="172"/>
    <n v="751"/>
    <x v="1135"/>
    <n v="1"/>
    <d v="2025-12-02T00:00:00"/>
    <x v="102"/>
    <n v="-12"/>
    <n v="216000"/>
    <n v="216000"/>
    <x v="657"/>
    <x v="0"/>
    <n v="0"/>
    <n v="0"/>
    <n v="0"/>
    <x v="0"/>
    <x v="3"/>
    <x v="2"/>
    <n v="0"/>
    <n v="0"/>
    <n v="0"/>
    <n v="0"/>
    <n v="15"/>
    <x v="0"/>
    <x v="1"/>
    <m/>
  </r>
  <r>
    <x v="172"/>
    <n v="751"/>
    <x v="1136"/>
    <n v="1"/>
    <d v="2025-12-03T00:00:00"/>
    <x v="4"/>
    <n v="-13"/>
    <n v="229500"/>
    <n v="229500"/>
    <x v="658"/>
    <x v="0"/>
    <n v="0"/>
    <n v="0"/>
    <n v="0"/>
    <x v="0"/>
    <x v="3"/>
    <x v="2"/>
    <n v="0"/>
    <n v="0"/>
    <n v="0"/>
    <n v="0"/>
    <n v="15"/>
    <x v="0"/>
    <x v="1"/>
    <m/>
  </r>
  <r>
    <x v="173"/>
    <n v="151"/>
    <x v="1137"/>
    <n v="11"/>
    <d v="2025-12-04T00:00:00"/>
    <x v="30"/>
    <n v="0"/>
    <n v="110000"/>
    <n v="110000"/>
    <x v="659"/>
    <x v="0"/>
    <n v="0"/>
    <n v="0"/>
    <n v="0"/>
    <x v="0"/>
    <x v="3"/>
    <x v="2"/>
    <n v="0"/>
    <n v="0"/>
    <n v="0"/>
    <n v="0"/>
    <n v="1"/>
    <x v="1"/>
    <x v="5"/>
    <m/>
  </r>
  <r>
    <x v="174"/>
    <n v="751"/>
    <x v="1138"/>
    <n v="8"/>
    <d v="2025-08-28T00:00:00"/>
    <x v="156"/>
    <n v="84"/>
    <n v="269075"/>
    <n v="237250"/>
    <x v="0"/>
    <x v="0"/>
    <n v="0"/>
    <n v="0"/>
    <n v="0"/>
    <x v="175"/>
    <x v="453"/>
    <x v="2"/>
    <n v="237250"/>
    <n v="84"/>
    <n v="0"/>
    <n v="0"/>
    <n v="15"/>
    <x v="0"/>
    <x v="0"/>
    <m/>
  </r>
  <r>
    <x v="174"/>
    <n v="751"/>
    <x v="1139"/>
    <n v="8"/>
    <d v="2025-08-28T00:00:00"/>
    <x v="156"/>
    <n v="84"/>
    <n v="603250"/>
    <n v="603250"/>
    <x v="0"/>
    <x v="0"/>
    <n v="0"/>
    <n v="0"/>
    <n v="0"/>
    <x v="176"/>
    <x v="454"/>
    <x v="2"/>
    <n v="603250"/>
    <n v="84"/>
    <n v="0"/>
    <n v="0"/>
    <n v="15"/>
    <x v="0"/>
    <x v="0"/>
    <m/>
  </r>
  <r>
    <x v="174"/>
    <n v="751"/>
    <x v="1140"/>
    <n v="8"/>
    <d v="2025-11-20T00:00:00"/>
    <x v="30"/>
    <n v="0"/>
    <n v="832300"/>
    <n v="832300"/>
    <x v="660"/>
    <x v="0"/>
    <n v="0"/>
    <n v="0"/>
    <n v="0"/>
    <x v="0"/>
    <x v="3"/>
    <x v="2"/>
    <n v="0"/>
    <n v="0"/>
    <n v="0"/>
    <n v="0"/>
    <n v="15"/>
    <x v="0"/>
    <x v="0"/>
    <m/>
  </r>
  <r>
    <x v="174"/>
    <n v="751"/>
    <x v="1141"/>
    <n v="8"/>
    <d v="2025-11-20T00:00:00"/>
    <x v="30"/>
    <n v="0"/>
    <n v="526900"/>
    <n v="526900"/>
    <x v="661"/>
    <x v="0"/>
    <n v="0"/>
    <n v="0"/>
    <n v="0"/>
    <x v="0"/>
    <x v="3"/>
    <x v="2"/>
    <n v="0"/>
    <n v="0"/>
    <n v="0"/>
    <n v="0"/>
    <n v="15"/>
    <x v="0"/>
    <x v="0"/>
    <m/>
  </r>
  <r>
    <x v="174"/>
    <n v="751"/>
    <x v="1142"/>
    <n v="8"/>
    <d v="2025-11-26T00:00:00"/>
    <x v="34"/>
    <n v="-6"/>
    <n v="404550"/>
    <n v="404550"/>
    <x v="662"/>
    <x v="0"/>
    <n v="0"/>
    <n v="0"/>
    <n v="0"/>
    <x v="0"/>
    <x v="3"/>
    <x v="2"/>
    <n v="0"/>
    <n v="0"/>
    <n v="0"/>
    <n v="0"/>
    <n v="15"/>
    <x v="0"/>
    <x v="0"/>
    <m/>
  </r>
  <r>
    <x v="174"/>
    <n v="751"/>
    <x v="1143"/>
    <n v="8"/>
    <d v="2025-11-26T00:00:00"/>
    <x v="34"/>
    <n v="-6"/>
    <n v="1023600"/>
    <n v="1023600"/>
    <x v="663"/>
    <x v="0"/>
    <n v="0"/>
    <n v="0"/>
    <n v="0"/>
    <x v="0"/>
    <x v="3"/>
    <x v="2"/>
    <n v="0"/>
    <n v="0"/>
    <n v="0"/>
    <n v="0"/>
    <n v="15"/>
    <x v="0"/>
    <x v="0"/>
    <m/>
  </r>
  <r>
    <x v="174"/>
    <n v="751"/>
    <x v="1144"/>
    <n v="8"/>
    <d v="2025-12-03T00:00:00"/>
    <x v="4"/>
    <n v="-13"/>
    <n v="541849.99"/>
    <n v="541849.99"/>
    <x v="664"/>
    <x v="0"/>
    <n v="0"/>
    <n v="0"/>
    <n v="0"/>
    <x v="0"/>
    <x v="3"/>
    <x v="2"/>
    <n v="0"/>
    <n v="0"/>
    <n v="0"/>
    <n v="0"/>
    <n v="15"/>
    <x v="0"/>
    <x v="0"/>
    <m/>
  </r>
  <r>
    <x v="174"/>
    <n v="751"/>
    <x v="1145"/>
    <n v="8"/>
    <d v="2025-12-03T00:00:00"/>
    <x v="4"/>
    <n v="-13"/>
    <n v="1051749.98"/>
    <n v="1051749.98"/>
    <x v="665"/>
    <x v="0"/>
    <n v="0"/>
    <n v="0"/>
    <n v="0"/>
    <x v="0"/>
    <x v="3"/>
    <x v="2"/>
    <n v="0"/>
    <n v="0"/>
    <n v="0"/>
    <n v="0"/>
    <n v="15"/>
    <x v="0"/>
    <x v="0"/>
    <m/>
  </r>
  <r>
    <x v="175"/>
    <n v="751"/>
    <x v="1146"/>
    <n v="8"/>
    <d v="2025-11-11T00:00:00"/>
    <x v="34"/>
    <n v="-6"/>
    <n v="138600"/>
    <n v="21200"/>
    <x v="666"/>
    <x v="0"/>
    <n v="0"/>
    <n v="0"/>
    <n v="0"/>
    <x v="0"/>
    <x v="3"/>
    <x v="2"/>
    <n v="0"/>
    <n v="0"/>
    <n v="0"/>
    <n v="0"/>
    <n v="30"/>
    <x v="0"/>
    <x v="0"/>
    <m/>
  </r>
  <r>
    <x v="175"/>
    <n v="751"/>
    <x v="1147"/>
    <n v="8"/>
    <d v="2025-11-18T00:00:00"/>
    <x v="4"/>
    <n v="-13"/>
    <n v="176800"/>
    <n v="176800"/>
    <x v="667"/>
    <x v="0"/>
    <n v="0"/>
    <n v="0"/>
    <n v="0"/>
    <x v="0"/>
    <x v="3"/>
    <x v="2"/>
    <n v="0"/>
    <n v="0"/>
    <n v="0"/>
    <n v="0"/>
    <n v="30"/>
    <x v="0"/>
    <x v="0"/>
    <m/>
  </r>
  <r>
    <x v="175"/>
    <n v="751"/>
    <x v="1148"/>
    <n v="8"/>
    <d v="2025-11-21T00:00:00"/>
    <x v="6"/>
    <n v="-16"/>
    <n v="279200"/>
    <n v="279200"/>
    <x v="668"/>
    <x v="0"/>
    <n v="0"/>
    <n v="0"/>
    <n v="0"/>
    <x v="0"/>
    <x v="3"/>
    <x v="2"/>
    <n v="0"/>
    <n v="0"/>
    <n v="0"/>
    <n v="0"/>
    <n v="30"/>
    <x v="0"/>
    <x v="0"/>
    <m/>
  </r>
  <r>
    <x v="175"/>
    <n v="751"/>
    <x v="1149"/>
    <n v="8"/>
    <d v="2025-11-22T00:00:00"/>
    <x v="41"/>
    <n v="-17"/>
    <n v="195200"/>
    <n v="195200"/>
    <x v="669"/>
    <x v="0"/>
    <n v="0"/>
    <n v="0"/>
    <n v="0"/>
    <x v="0"/>
    <x v="3"/>
    <x v="2"/>
    <n v="0"/>
    <n v="0"/>
    <n v="0"/>
    <n v="0"/>
    <n v="30"/>
    <x v="0"/>
    <x v="0"/>
    <m/>
  </r>
  <r>
    <x v="175"/>
    <n v="751"/>
    <x v="1150"/>
    <n v="8"/>
    <d v="2025-11-22T00:00:00"/>
    <x v="41"/>
    <n v="-17"/>
    <n v="216000"/>
    <n v="216000"/>
    <x v="657"/>
    <x v="0"/>
    <n v="0"/>
    <n v="0"/>
    <n v="0"/>
    <x v="0"/>
    <x v="3"/>
    <x v="2"/>
    <n v="0"/>
    <n v="0"/>
    <n v="0"/>
    <n v="0"/>
    <n v="30"/>
    <x v="0"/>
    <x v="0"/>
    <m/>
  </r>
  <r>
    <x v="175"/>
    <n v="751"/>
    <x v="1151"/>
    <n v="8"/>
    <d v="2025-11-22T00:00:00"/>
    <x v="41"/>
    <n v="-17"/>
    <n v="317660"/>
    <n v="317660"/>
    <x v="670"/>
    <x v="0"/>
    <n v="0"/>
    <n v="0"/>
    <n v="0"/>
    <x v="0"/>
    <x v="3"/>
    <x v="2"/>
    <n v="0"/>
    <n v="0"/>
    <n v="0"/>
    <n v="0"/>
    <n v="30"/>
    <x v="0"/>
    <x v="0"/>
    <m/>
  </r>
  <r>
    <x v="175"/>
    <n v="751"/>
    <x v="1152"/>
    <n v="8"/>
    <d v="2025-11-28T00:00:00"/>
    <x v="8"/>
    <n v="-23"/>
    <n v="110400"/>
    <n v="110400"/>
    <x v="671"/>
    <x v="0"/>
    <n v="0"/>
    <n v="0"/>
    <n v="0"/>
    <x v="0"/>
    <x v="3"/>
    <x v="2"/>
    <n v="0"/>
    <n v="0"/>
    <n v="0"/>
    <n v="0"/>
    <n v="30"/>
    <x v="0"/>
    <x v="0"/>
    <m/>
  </r>
  <r>
    <x v="175"/>
    <n v="751"/>
    <x v="1153"/>
    <n v="8"/>
    <d v="2025-11-29T00:00:00"/>
    <x v="9"/>
    <n v="-24"/>
    <n v="339980"/>
    <n v="339980"/>
    <x v="672"/>
    <x v="0"/>
    <n v="0"/>
    <n v="0"/>
    <n v="0"/>
    <x v="0"/>
    <x v="3"/>
    <x v="2"/>
    <n v="0"/>
    <n v="0"/>
    <n v="0"/>
    <n v="0"/>
    <n v="30"/>
    <x v="0"/>
    <x v="0"/>
    <m/>
  </r>
  <r>
    <x v="175"/>
    <n v="751"/>
    <x v="1154"/>
    <n v="8"/>
    <d v="2025-12-01T00:00:00"/>
    <x v="45"/>
    <n v="-26"/>
    <n v="105600"/>
    <n v="105600"/>
    <x v="673"/>
    <x v="0"/>
    <n v="0"/>
    <n v="0"/>
    <n v="0"/>
    <x v="0"/>
    <x v="3"/>
    <x v="2"/>
    <n v="0"/>
    <n v="0"/>
    <n v="0"/>
    <n v="0"/>
    <n v="30"/>
    <x v="0"/>
    <x v="0"/>
    <m/>
  </r>
  <r>
    <x v="175"/>
    <n v="751"/>
    <x v="1155"/>
    <n v="8"/>
    <d v="2025-12-01T00:00:00"/>
    <x v="45"/>
    <n v="-26"/>
    <n v="392700"/>
    <n v="392700"/>
    <x v="674"/>
    <x v="0"/>
    <n v="0"/>
    <n v="0"/>
    <n v="0"/>
    <x v="0"/>
    <x v="3"/>
    <x v="2"/>
    <n v="0"/>
    <n v="0"/>
    <n v="0"/>
    <n v="0"/>
    <n v="30"/>
    <x v="0"/>
    <x v="0"/>
    <m/>
  </r>
  <r>
    <x v="176"/>
    <n v="751"/>
    <x v="1156"/>
    <n v="1"/>
    <d v="2025-10-01T00:00:00"/>
    <x v="104"/>
    <n v="35"/>
    <n v="228920"/>
    <n v="228920"/>
    <x v="0"/>
    <x v="0"/>
    <n v="0"/>
    <n v="0"/>
    <n v="0"/>
    <x v="177"/>
    <x v="455"/>
    <x v="2"/>
    <n v="228920"/>
    <n v="35"/>
    <n v="0"/>
    <n v="0"/>
    <n v="30"/>
    <x v="0"/>
    <x v="1"/>
    <m/>
  </r>
  <r>
    <x v="176"/>
    <n v="751"/>
    <x v="1157"/>
    <n v="1"/>
    <d v="2025-11-08T00:00:00"/>
    <x v="33"/>
    <n v="-3"/>
    <n v="241800"/>
    <n v="237627"/>
    <x v="67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58"/>
    <n v="1"/>
    <d v="2025-11-10T00:00:00"/>
    <x v="3"/>
    <n v="-5"/>
    <n v="147440"/>
    <n v="147440"/>
    <x v="67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59"/>
    <n v="1"/>
    <d v="2025-11-10T00:00:00"/>
    <x v="3"/>
    <n v="-5"/>
    <n v="66240"/>
    <n v="66240"/>
    <x v="67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0"/>
    <n v="1"/>
    <d v="2025-11-11T00:00:00"/>
    <x v="34"/>
    <n v="-6"/>
    <n v="180400"/>
    <n v="180400"/>
    <x v="67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1"/>
    <n v="1"/>
    <d v="2025-11-11T00:00:00"/>
    <x v="34"/>
    <n v="-6"/>
    <n v="289550"/>
    <n v="289550"/>
    <x v="67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2"/>
    <n v="0"/>
    <d v="2025-11-11T00:00:00"/>
    <x v="34"/>
    <n v="-6"/>
    <n v="114080"/>
    <n v="114080"/>
    <x v="68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3"/>
    <n v="1"/>
    <d v="2025-11-11T00:00:00"/>
    <x v="34"/>
    <n v="-6"/>
    <n v="194000"/>
    <n v="194000"/>
    <x v="68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4"/>
    <n v="1"/>
    <d v="2025-11-11T00:00:00"/>
    <x v="34"/>
    <n v="-6"/>
    <n v="97520"/>
    <n v="97520"/>
    <x v="68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5"/>
    <n v="1"/>
    <d v="2025-11-11T00:00:00"/>
    <x v="34"/>
    <n v="-6"/>
    <n v="63000"/>
    <n v="63000"/>
    <x v="68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6"/>
    <n v="1"/>
    <d v="2025-11-11T00:00:00"/>
    <x v="34"/>
    <n v="-6"/>
    <n v="151200"/>
    <n v="151200"/>
    <x v="68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7"/>
    <n v="1"/>
    <d v="2025-11-11T00:00:00"/>
    <x v="34"/>
    <n v="-6"/>
    <n v="145550"/>
    <n v="145550"/>
    <x v="68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8"/>
    <n v="1"/>
    <d v="2025-11-11T00:00:00"/>
    <x v="34"/>
    <n v="-6"/>
    <n v="291200"/>
    <n v="291200"/>
    <x v="68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9"/>
    <n v="1"/>
    <d v="2025-11-12T00:00:00"/>
    <x v="35"/>
    <n v="-7"/>
    <n v="163800"/>
    <n v="163800"/>
    <x v="68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0"/>
    <n v="1"/>
    <d v="2025-11-12T00:00:00"/>
    <x v="35"/>
    <n v="-7"/>
    <n v="2984800"/>
    <n v="2984800"/>
    <x v="68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1"/>
    <n v="0"/>
    <d v="2025-11-12T00:00:00"/>
    <x v="35"/>
    <n v="-7"/>
    <n v="574560"/>
    <n v="193560"/>
    <x v="68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2"/>
    <n v="1"/>
    <d v="2025-11-13T00:00:00"/>
    <x v="36"/>
    <n v="-8"/>
    <n v="225500"/>
    <n v="225500"/>
    <x v="69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3"/>
    <n v="0"/>
    <d v="2025-11-13T00:00:00"/>
    <x v="36"/>
    <n v="-8"/>
    <n v="212000"/>
    <n v="212000"/>
    <x v="69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4"/>
    <n v="1"/>
    <d v="2025-11-13T00:00:00"/>
    <x v="36"/>
    <n v="-8"/>
    <n v="77280"/>
    <n v="77280"/>
    <x v="69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5"/>
    <n v="1"/>
    <d v="2025-11-13T00:00:00"/>
    <x v="36"/>
    <n v="-8"/>
    <n v="55200"/>
    <n v="55200"/>
    <x v="69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6"/>
    <n v="1"/>
    <d v="2025-11-13T00:00:00"/>
    <x v="36"/>
    <n v="-8"/>
    <n v="260800"/>
    <n v="260800"/>
    <x v="69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7"/>
    <n v="1"/>
    <d v="2025-11-13T00:00:00"/>
    <x v="36"/>
    <n v="-8"/>
    <n v="830560"/>
    <n v="830560"/>
    <x v="69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8"/>
    <n v="1"/>
    <d v="2025-11-14T00:00:00"/>
    <x v="37"/>
    <n v="-9"/>
    <n v="152720"/>
    <n v="152720"/>
    <x v="69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9"/>
    <n v="1"/>
    <d v="2025-11-14T00:00:00"/>
    <x v="37"/>
    <n v="-9"/>
    <n v="389200"/>
    <n v="389200"/>
    <x v="69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0"/>
    <n v="1"/>
    <d v="2025-11-14T00:00:00"/>
    <x v="37"/>
    <n v="-9"/>
    <n v="86100"/>
    <n v="86100"/>
    <x v="69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1"/>
    <n v="0"/>
    <d v="2025-11-14T00:00:00"/>
    <x v="37"/>
    <n v="-9"/>
    <n v="163800"/>
    <n v="163800"/>
    <x v="68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2"/>
    <n v="1"/>
    <d v="2025-11-14T00:00:00"/>
    <x v="37"/>
    <n v="-9"/>
    <n v="58880"/>
    <n v="58880"/>
    <x v="69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3"/>
    <n v="4"/>
    <d v="2025-11-14T00:00:00"/>
    <x v="37"/>
    <n v="-9"/>
    <n v="102820"/>
    <n v="102820"/>
    <x v="70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4"/>
    <n v="1"/>
    <d v="2025-11-15T00:00:00"/>
    <x v="38"/>
    <n v="-10"/>
    <n v="9972200"/>
    <n v="7919100"/>
    <x v="70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5"/>
    <n v="1"/>
    <d v="2025-11-15T00:00:00"/>
    <x v="38"/>
    <n v="-10"/>
    <n v="165900"/>
    <n v="165900"/>
    <x v="70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6"/>
    <n v="0"/>
    <d v="2025-11-15T00:00:00"/>
    <x v="38"/>
    <n v="-10"/>
    <n v="551840"/>
    <n v="551840"/>
    <x v="70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7"/>
    <n v="1"/>
    <d v="2025-11-15T00:00:00"/>
    <x v="38"/>
    <n v="-10"/>
    <n v="71780"/>
    <n v="71780"/>
    <x v="70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8"/>
    <n v="1"/>
    <d v="2025-11-15T00:00:00"/>
    <x v="38"/>
    <n v="-10"/>
    <n v="291200"/>
    <n v="291200"/>
    <x v="68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9"/>
    <n v="1"/>
    <d v="2025-11-15T00:00:00"/>
    <x v="38"/>
    <n v="-10"/>
    <n v="302300"/>
    <n v="302300"/>
    <x v="70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0"/>
    <n v="4"/>
    <d v="2025-11-15T00:00:00"/>
    <x v="38"/>
    <n v="-10"/>
    <n v="241040"/>
    <n v="241040"/>
    <x v="70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1"/>
    <n v="0"/>
    <d v="2025-11-15T00:00:00"/>
    <x v="38"/>
    <n v="-10"/>
    <n v="256240"/>
    <n v="256240"/>
    <x v="70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2"/>
    <n v="1"/>
    <d v="2025-11-18T00:00:00"/>
    <x v="4"/>
    <n v="-13"/>
    <n v="5728100"/>
    <n v="5728100"/>
    <x v="70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3"/>
    <n v="0"/>
    <d v="2025-11-18T00:00:00"/>
    <x v="4"/>
    <n v="-13"/>
    <n v="131200"/>
    <n v="131200"/>
    <x v="70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4"/>
    <n v="1"/>
    <d v="2025-11-18T00:00:00"/>
    <x v="4"/>
    <n v="-13"/>
    <n v="1848000"/>
    <n v="1848000"/>
    <x v="71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5"/>
    <n v="1"/>
    <d v="2025-11-18T00:00:00"/>
    <x v="4"/>
    <n v="-13"/>
    <n v="200000"/>
    <n v="200000"/>
    <x v="71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6"/>
    <n v="1"/>
    <d v="2025-11-18T00:00:00"/>
    <x v="4"/>
    <n v="-13"/>
    <n v="69700"/>
    <n v="69700"/>
    <x v="71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7"/>
    <n v="1"/>
    <d v="2025-11-18T00:00:00"/>
    <x v="4"/>
    <n v="-13"/>
    <n v="131200"/>
    <n v="131200"/>
    <x v="70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8"/>
    <n v="0"/>
    <d v="2025-11-18T00:00:00"/>
    <x v="4"/>
    <n v="-13"/>
    <n v="915900"/>
    <n v="915900"/>
    <x v="71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9"/>
    <n v="1"/>
    <d v="2025-11-18T00:00:00"/>
    <x v="4"/>
    <n v="-13"/>
    <n v="237900"/>
    <n v="237900"/>
    <x v="71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0"/>
    <n v="1"/>
    <d v="2025-11-18T00:00:00"/>
    <x v="4"/>
    <n v="-13"/>
    <n v="73600"/>
    <n v="73600"/>
    <x v="71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1"/>
    <n v="1"/>
    <d v="2025-11-19T00:00:00"/>
    <x v="39"/>
    <n v="-14"/>
    <n v="75348"/>
    <n v="75348"/>
    <x v="71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2"/>
    <n v="1"/>
    <d v="2025-11-19T00:00:00"/>
    <x v="39"/>
    <n v="-14"/>
    <n v="656320"/>
    <n v="656320"/>
    <x v="71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3"/>
    <n v="1"/>
    <d v="2025-11-19T00:00:00"/>
    <x v="39"/>
    <n v="-14"/>
    <n v="2800200"/>
    <n v="2800200"/>
    <x v="71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4"/>
    <n v="1"/>
    <d v="2025-11-19T00:00:00"/>
    <x v="39"/>
    <n v="-14"/>
    <n v="279680"/>
    <n v="279680"/>
    <x v="71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5"/>
    <n v="1"/>
    <d v="2025-11-20T00:00:00"/>
    <x v="40"/>
    <n v="-15"/>
    <n v="216300"/>
    <n v="216300"/>
    <x v="72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6"/>
    <n v="1"/>
    <d v="2025-11-20T00:00:00"/>
    <x v="40"/>
    <n v="-15"/>
    <n v="75440"/>
    <n v="75440"/>
    <x v="72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7"/>
    <n v="1"/>
    <d v="2025-11-20T00:00:00"/>
    <x v="40"/>
    <n v="-15"/>
    <n v="136000"/>
    <n v="136000"/>
    <x v="72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8"/>
    <n v="1"/>
    <d v="2025-11-20T00:00:00"/>
    <x v="40"/>
    <n v="-15"/>
    <n v="137740"/>
    <n v="137740"/>
    <x v="72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9"/>
    <n v="4"/>
    <d v="2025-11-20T00:00:00"/>
    <x v="40"/>
    <n v="-15"/>
    <n v="194000"/>
    <n v="194000"/>
    <x v="68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0"/>
    <n v="1"/>
    <d v="2025-11-20T00:00:00"/>
    <x v="40"/>
    <n v="-15"/>
    <n v="102820"/>
    <n v="102820"/>
    <x v="70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1"/>
    <n v="1"/>
    <d v="2025-11-21T00:00:00"/>
    <x v="6"/>
    <n v="-16"/>
    <n v="155500"/>
    <n v="155500"/>
    <x v="72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2"/>
    <n v="1"/>
    <d v="2025-11-21T00:00:00"/>
    <x v="6"/>
    <n v="-16"/>
    <n v="128800"/>
    <n v="128800"/>
    <x v="72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3"/>
    <n v="1"/>
    <d v="2025-11-21T00:00:00"/>
    <x v="6"/>
    <n v="-16"/>
    <n v="57036"/>
    <n v="57036"/>
    <x v="72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4"/>
    <n v="1"/>
    <d v="2025-11-22T00:00:00"/>
    <x v="41"/>
    <n v="-17"/>
    <n v="150880"/>
    <n v="150880"/>
    <x v="72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5"/>
    <n v="4"/>
    <d v="2025-11-22T00:00:00"/>
    <x v="41"/>
    <n v="-17"/>
    <n v="100140"/>
    <n v="100140"/>
    <x v="72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6"/>
    <n v="1"/>
    <d v="2025-11-22T00:00:00"/>
    <x v="41"/>
    <n v="-17"/>
    <n v="115250"/>
    <n v="115250"/>
    <x v="72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7"/>
    <n v="1"/>
    <d v="2025-11-22T00:00:00"/>
    <x v="41"/>
    <n v="-17"/>
    <n v="82000"/>
    <n v="82000"/>
    <x v="73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8"/>
    <n v="1"/>
    <d v="2025-11-22T00:00:00"/>
    <x v="41"/>
    <n v="-17"/>
    <n v="8763200"/>
    <n v="8763200"/>
    <x v="73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9"/>
    <n v="1"/>
    <d v="2025-11-24T00:00:00"/>
    <x v="42"/>
    <n v="-19"/>
    <n v="73600"/>
    <n v="73600"/>
    <x v="71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0"/>
    <n v="1"/>
    <d v="2025-11-24T00:00:00"/>
    <x v="42"/>
    <n v="-19"/>
    <n v="298900"/>
    <n v="298900"/>
    <x v="73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1"/>
    <n v="0"/>
    <d v="2025-11-24T00:00:00"/>
    <x v="42"/>
    <n v="-19"/>
    <n v="246080"/>
    <n v="246080"/>
    <x v="73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2"/>
    <n v="1"/>
    <d v="2025-11-24T00:00:00"/>
    <x v="42"/>
    <n v="-19"/>
    <n v="267280"/>
    <n v="267280"/>
    <x v="73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3"/>
    <n v="0"/>
    <d v="2025-11-24T00:00:00"/>
    <x v="42"/>
    <n v="-19"/>
    <n v="125050"/>
    <n v="125050"/>
    <x v="73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4"/>
    <n v="1"/>
    <d v="2025-11-24T00:00:00"/>
    <x v="42"/>
    <n v="-19"/>
    <n v="147600"/>
    <n v="147600"/>
    <x v="73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5"/>
    <n v="1"/>
    <d v="2025-11-24T00:00:00"/>
    <x v="42"/>
    <n v="-19"/>
    <n v="817000"/>
    <n v="817000"/>
    <x v="73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6"/>
    <n v="1"/>
    <d v="2025-11-24T00:00:00"/>
    <x v="42"/>
    <n v="-19"/>
    <n v="4196400"/>
    <n v="4196400"/>
    <x v="73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7"/>
    <n v="1"/>
    <d v="2025-11-24T00:00:00"/>
    <x v="42"/>
    <n v="-19"/>
    <n v="368000"/>
    <n v="368000"/>
    <x v="73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8"/>
    <n v="1"/>
    <d v="2025-11-24T00:00:00"/>
    <x v="42"/>
    <n v="-19"/>
    <n v="364000"/>
    <n v="364000"/>
    <x v="74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9"/>
    <n v="1"/>
    <d v="2025-11-24T00:00:00"/>
    <x v="42"/>
    <n v="-19"/>
    <n v="81900"/>
    <n v="81900"/>
    <x v="74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0"/>
    <n v="0"/>
    <d v="2025-11-24T00:00:00"/>
    <x v="42"/>
    <n v="-19"/>
    <n v="128800"/>
    <n v="128800"/>
    <x v="72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1"/>
    <n v="1"/>
    <d v="2025-11-24T00:00:00"/>
    <x v="42"/>
    <n v="-19"/>
    <n v="128800"/>
    <n v="128800"/>
    <x v="72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2"/>
    <n v="1"/>
    <d v="2025-11-24T00:00:00"/>
    <x v="42"/>
    <n v="-19"/>
    <n v="323600"/>
    <n v="323600"/>
    <x v="74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3"/>
    <n v="1"/>
    <d v="2025-11-24T00:00:00"/>
    <x v="42"/>
    <n v="-19"/>
    <n v="285000"/>
    <n v="285000"/>
    <x v="74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4"/>
    <n v="4"/>
    <d v="2025-11-24T00:00:00"/>
    <x v="42"/>
    <n v="-19"/>
    <n v="30000"/>
    <n v="30000"/>
    <x v="74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5"/>
    <n v="1"/>
    <d v="2025-11-25T00:00:00"/>
    <x v="43"/>
    <n v="-20"/>
    <n v="85800"/>
    <n v="85800"/>
    <x v="74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6"/>
    <n v="1"/>
    <d v="2025-11-25T00:00:00"/>
    <x v="43"/>
    <n v="-20"/>
    <n v="190950"/>
    <n v="190950"/>
    <x v="74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7"/>
    <n v="1"/>
    <d v="2025-11-25T00:00:00"/>
    <x v="43"/>
    <n v="-20"/>
    <n v="1313200"/>
    <n v="1313200"/>
    <x v="74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8"/>
    <n v="1"/>
    <d v="2025-11-25T00:00:00"/>
    <x v="43"/>
    <n v="-20"/>
    <n v="147400"/>
    <n v="147400"/>
    <x v="74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9"/>
    <n v="1"/>
    <d v="2025-11-25T00:00:00"/>
    <x v="43"/>
    <n v="-20"/>
    <n v="73600"/>
    <n v="73600"/>
    <x v="71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0"/>
    <n v="1"/>
    <d v="2025-11-25T00:00:00"/>
    <x v="43"/>
    <n v="-20"/>
    <n v="241800"/>
    <n v="241800"/>
    <x v="74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1"/>
    <n v="1"/>
    <d v="2025-11-26T00:00:00"/>
    <x v="7"/>
    <n v="-21"/>
    <n v="86100"/>
    <n v="86100"/>
    <x v="69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2"/>
    <n v="1"/>
    <d v="2025-11-26T00:00:00"/>
    <x v="7"/>
    <n v="-21"/>
    <n v="256700"/>
    <n v="256700"/>
    <x v="75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3"/>
    <n v="1"/>
    <d v="2025-11-26T00:00:00"/>
    <x v="7"/>
    <n v="-21"/>
    <n v="606000"/>
    <n v="606000"/>
    <x v="75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4"/>
    <n v="0"/>
    <d v="2025-11-26T00:00:00"/>
    <x v="7"/>
    <n v="-21"/>
    <n v="480100"/>
    <n v="480100"/>
    <x v="75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5"/>
    <n v="1"/>
    <d v="2025-11-27T00:00:00"/>
    <x v="44"/>
    <n v="-22"/>
    <n v="3026800"/>
    <n v="3026800"/>
    <x v="75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6"/>
    <n v="0"/>
    <d v="2025-11-27T00:00:00"/>
    <x v="44"/>
    <n v="-22"/>
    <n v="748200"/>
    <n v="748200"/>
    <x v="75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7"/>
    <n v="0"/>
    <d v="2025-11-27T00:00:00"/>
    <x v="44"/>
    <n v="-22"/>
    <n v="381000"/>
    <n v="381000"/>
    <x v="75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8"/>
    <n v="0"/>
    <d v="2025-11-27T00:00:00"/>
    <x v="44"/>
    <n v="-22"/>
    <n v="155800"/>
    <n v="155800"/>
    <x v="75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9"/>
    <n v="1"/>
    <d v="2025-11-27T00:00:00"/>
    <x v="44"/>
    <n v="-22"/>
    <n v="66240"/>
    <n v="66240"/>
    <x v="67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0"/>
    <n v="1"/>
    <d v="2025-11-28T00:00:00"/>
    <x v="8"/>
    <n v="-23"/>
    <n v="167900"/>
    <n v="167900"/>
    <x v="75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1"/>
    <n v="1"/>
    <d v="2025-11-28T00:00:00"/>
    <x v="8"/>
    <n v="-23"/>
    <n v="520800"/>
    <n v="520800"/>
    <x v="75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2"/>
    <n v="0"/>
    <d v="2025-11-28T00:00:00"/>
    <x v="8"/>
    <n v="-23"/>
    <n v="620000"/>
    <n v="620000"/>
    <x v="75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3"/>
    <n v="1"/>
    <d v="2025-11-28T00:00:00"/>
    <x v="8"/>
    <n v="-23"/>
    <n v="136160"/>
    <n v="136160"/>
    <x v="76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4"/>
    <n v="1"/>
    <d v="2025-11-28T00:00:00"/>
    <x v="8"/>
    <n v="-23"/>
    <n v="86480"/>
    <n v="86480"/>
    <x v="76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5"/>
    <n v="1"/>
    <d v="2025-11-28T00:00:00"/>
    <x v="8"/>
    <n v="-23"/>
    <n v="20000"/>
    <n v="20000"/>
    <x v="76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6"/>
    <n v="1"/>
    <d v="2025-11-28T00:00:00"/>
    <x v="8"/>
    <n v="-23"/>
    <n v="425100"/>
    <n v="425100"/>
    <x v="76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7"/>
    <n v="4"/>
    <d v="2025-11-28T00:00:00"/>
    <x v="8"/>
    <n v="-23"/>
    <n v="78556"/>
    <n v="78556"/>
    <x v="76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8"/>
    <n v="1"/>
    <d v="2025-12-01T00:00:00"/>
    <x v="45"/>
    <n v="-26"/>
    <n v="8623500"/>
    <n v="7575900"/>
    <x v="76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9"/>
    <n v="1"/>
    <d v="2025-12-01T00:00:00"/>
    <x v="45"/>
    <n v="-26"/>
    <n v="130640"/>
    <n v="130640"/>
    <x v="76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0"/>
    <n v="0"/>
    <d v="2025-12-01T00:00:00"/>
    <x v="45"/>
    <n v="-26"/>
    <n v="130640"/>
    <n v="130640"/>
    <x v="76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1"/>
    <n v="4"/>
    <d v="2025-12-01T00:00:00"/>
    <x v="45"/>
    <n v="-26"/>
    <n v="276000"/>
    <n v="276000"/>
    <x v="76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2"/>
    <n v="1"/>
    <d v="2025-12-01T00:00:00"/>
    <x v="45"/>
    <n v="-26"/>
    <n v="158240"/>
    <n v="158240"/>
    <x v="76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3"/>
    <n v="1"/>
    <d v="2025-12-01T00:00:00"/>
    <x v="45"/>
    <n v="-26"/>
    <n v="530400"/>
    <n v="514800"/>
    <x v="76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4"/>
    <n v="1"/>
    <d v="2025-12-02T00:00:00"/>
    <x v="46"/>
    <n v="-27"/>
    <n v="510000"/>
    <n v="510000"/>
    <x v="42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5"/>
    <n v="1"/>
    <d v="2025-12-02T00:00:00"/>
    <x v="46"/>
    <n v="-27"/>
    <n v="192000"/>
    <n v="192000"/>
    <x v="77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6"/>
    <n v="1"/>
    <d v="2025-12-02T00:00:00"/>
    <x v="46"/>
    <n v="-27"/>
    <n v="82000"/>
    <n v="82000"/>
    <x v="73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7"/>
    <n v="1"/>
    <d v="2025-12-02T00:00:00"/>
    <x v="46"/>
    <n v="-27"/>
    <n v="131200"/>
    <n v="131200"/>
    <x v="70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8"/>
    <n v="1"/>
    <d v="2025-12-02T00:00:00"/>
    <x v="46"/>
    <n v="-27"/>
    <n v="184000"/>
    <n v="184000"/>
    <x v="77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9"/>
    <n v="1"/>
    <d v="2025-12-02T00:00:00"/>
    <x v="46"/>
    <n v="-27"/>
    <n v="168900"/>
    <n v="168900"/>
    <x v="77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0"/>
    <n v="1"/>
    <d v="2025-12-02T00:00:00"/>
    <x v="46"/>
    <n v="-27"/>
    <n v="150800"/>
    <n v="150800"/>
    <x v="77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1"/>
    <n v="1"/>
    <d v="2025-12-02T00:00:00"/>
    <x v="46"/>
    <n v="-27"/>
    <n v="84050"/>
    <n v="84050"/>
    <x v="77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2"/>
    <n v="1"/>
    <d v="2025-12-02T00:00:00"/>
    <x v="46"/>
    <n v="-27"/>
    <n v="304200"/>
    <n v="304200"/>
    <x v="77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3"/>
    <n v="0"/>
    <d v="2025-12-02T00:00:00"/>
    <x v="46"/>
    <n v="-27"/>
    <n v="898700"/>
    <n v="898700"/>
    <x v="77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4"/>
    <n v="1"/>
    <d v="2025-12-02T00:00:00"/>
    <x v="46"/>
    <n v="-27"/>
    <n v="80960"/>
    <n v="80960"/>
    <x v="77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5"/>
    <n v="1"/>
    <d v="2025-12-03T00:00:00"/>
    <x v="47"/>
    <n v="-28"/>
    <n v="125000"/>
    <n v="125000"/>
    <x v="77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6"/>
    <n v="1"/>
    <d v="2025-12-03T00:00:00"/>
    <x v="47"/>
    <n v="-28"/>
    <n v="104760"/>
    <n v="104760"/>
    <x v="77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7"/>
    <n v="4"/>
    <d v="2025-12-03T00:00:00"/>
    <x v="47"/>
    <n v="-28"/>
    <n v="110580"/>
    <n v="110580"/>
    <x v="78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8"/>
    <n v="1"/>
    <d v="2025-12-03T00:00:00"/>
    <x v="47"/>
    <n v="-28"/>
    <n v="102250"/>
    <n v="102250"/>
    <x v="78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9"/>
    <n v="1"/>
    <d v="2025-12-03T00:00:00"/>
    <x v="47"/>
    <n v="-28"/>
    <n v="122000"/>
    <n v="122000"/>
    <x v="78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80"/>
    <n v="0"/>
    <d v="2025-12-03T00:00:00"/>
    <x v="47"/>
    <n v="-28"/>
    <n v="169650"/>
    <n v="169650"/>
    <x v="78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81"/>
    <n v="1"/>
    <d v="2025-12-04T00:00:00"/>
    <x v="10"/>
    <n v="-29"/>
    <n v="1136800"/>
    <n v="1136800"/>
    <x v="78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82"/>
    <n v="1"/>
    <d v="2025-12-04T00:00:00"/>
    <x v="10"/>
    <n v="-29"/>
    <n v="605600"/>
    <n v="605600"/>
    <x v="78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83"/>
    <n v="1"/>
    <d v="2025-12-04T00:00:00"/>
    <x v="10"/>
    <n v="-29"/>
    <n v="97520"/>
    <n v="97520"/>
    <x v="68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84"/>
    <n v="1"/>
    <d v="2025-12-04T00:00:00"/>
    <x v="10"/>
    <n v="-29"/>
    <n v="141620"/>
    <n v="141620"/>
    <x v="78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85"/>
    <n v="0"/>
    <d v="2025-12-04T00:00:00"/>
    <x v="10"/>
    <n v="-29"/>
    <n v="110400"/>
    <n v="110400"/>
    <x v="67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86"/>
    <n v="1"/>
    <d v="2025-12-04T00:00:00"/>
    <x v="10"/>
    <n v="-29"/>
    <n v="132480"/>
    <n v="132480"/>
    <x v="78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87"/>
    <n v="0"/>
    <d v="2025-12-04T00:00:00"/>
    <x v="10"/>
    <n v="-29"/>
    <n v="156000"/>
    <n v="156000"/>
    <x v="78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88"/>
    <n v="1"/>
    <d v="2025-12-04T00:00:00"/>
    <x v="10"/>
    <n v="-29"/>
    <n v="224480"/>
    <n v="224480"/>
    <x v="789"/>
    <x v="0"/>
    <n v="0"/>
    <n v="0"/>
    <n v="0"/>
    <x v="0"/>
    <x v="3"/>
    <x v="2"/>
    <n v="0"/>
    <n v="0"/>
    <n v="0"/>
    <n v="0"/>
    <n v="30"/>
    <x v="0"/>
    <x v="1"/>
    <m/>
  </r>
  <r>
    <x v="177"/>
    <n v="751"/>
    <x v="1289"/>
    <n v="8"/>
    <d v="2025-10-01T00:00:00"/>
    <x v="121"/>
    <n v="50"/>
    <n v="166500"/>
    <n v="166500"/>
    <x v="0"/>
    <x v="0"/>
    <n v="0"/>
    <n v="0"/>
    <n v="0"/>
    <x v="178"/>
    <x v="456"/>
    <x v="2"/>
    <n v="166500"/>
    <n v="50"/>
    <n v="0"/>
    <n v="0"/>
    <n v="15"/>
    <x v="0"/>
    <x v="0"/>
    <m/>
  </r>
  <r>
    <x v="177"/>
    <n v="751"/>
    <x v="1290"/>
    <n v="8"/>
    <d v="2025-10-02T00:00:00"/>
    <x v="122"/>
    <n v="49"/>
    <n v="354900"/>
    <n v="354900"/>
    <x v="0"/>
    <x v="0"/>
    <n v="0"/>
    <n v="0"/>
    <n v="0"/>
    <x v="179"/>
    <x v="457"/>
    <x v="2"/>
    <n v="354900"/>
    <n v="49"/>
    <n v="0"/>
    <n v="0"/>
    <n v="15"/>
    <x v="0"/>
    <x v="0"/>
    <m/>
  </r>
  <r>
    <x v="177"/>
    <n v="751"/>
    <x v="1291"/>
    <n v="8"/>
    <d v="2025-10-07T00:00:00"/>
    <x v="57"/>
    <n v="44"/>
    <n v="246050"/>
    <n v="246050"/>
    <x v="0"/>
    <x v="0"/>
    <n v="0"/>
    <n v="0"/>
    <n v="0"/>
    <x v="180"/>
    <x v="458"/>
    <x v="2"/>
    <n v="246050"/>
    <n v="44"/>
    <n v="0"/>
    <n v="0"/>
    <n v="15"/>
    <x v="0"/>
    <x v="0"/>
    <m/>
  </r>
  <r>
    <x v="177"/>
    <n v="751"/>
    <x v="1292"/>
    <n v="8"/>
    <d v="2025-10-09T00:00:00"/>
    <x v="74"/>
    <n v="42"/>
    <n v="687000"/>
    <n v="687000"/>
    <x v="0"/>
    <x v="0"/>
    <n v="0"/>
    <n v="0"/>
    <n v="0"/>
    <x v="181"/>
    <x v="459"/>
    <x v="2"/>
    <n v="687000"/>
    <n v="42"/>
    <n v="0"/>
    <n v="0"/>
    <n v="15"/>
    <x v="0"/>
    <x v="0"/>
    <m/>
  </r>
  <r>
    <x v="177"/>
    <n v="751"/>
    <x v="1293"/>
    <n v="8"/>
    <d v="2025-10-11T00:00:00"/>
    <x v="157"/>
    <n v="40"/>
    <n v="218300"/>
    <n v="207200"/>
    <x v="0"/>
    <x v="0"/>
    <n v="0"/>
    <n v="0"/>
    <n v="0"/>
    <x v="182"/>
    <x v="460"/>
    <x v="2"/>
    <n v="207200"/>
    <n v="40"/>
    <n v="0"/>
    <n v="0"/>
    <n v="15"/>
    <x v="0"/>
    <x v="0"/>
    <m/>
  </r>
  <r>
    <x v="177"/>
    <n v="751"/>
    <x v="1294"/>
    <n v="8"/>
    <d v="2025-10-11T00:00:00"/>
    <x v="157"/>
    <n v="40"/>
    <n v="259350"/>
    <n v="253500"/>
    <x v="0"/>
    <x v="0"/>
    <n v="0"/>
    <n v="0"/>
    <n v="0"/>
    <x v="183"/>
    <x v="461"/>
    <x v="2"/>
    <n v="253500"/>
    <n v="40"/>
    <n v="0"/>
    <n v="0"/>
    <n v="15"/>
    <x v="0"/>
    <x v="0"/>
    <m/>
  </r>
  <r>
    <x v="177"/>
    <n v="751"/>
    <x v="1295"/>
    <n v="8"/>
    <d v="2025-10-17T00:00:00"/>
    <x v="66"/>
    <n v="34"/>
    <n v="188700"/>
    <n v="188700"/>
    <x v="0"/>
    <x v="0"/>
    <n v="0"/>
    <n v="0"/>
    <n v="0"/>
    <x v="184"/>
    <x v="462"/>
    <x v="2"/>
    <n v="188700"/>
    <n v="34"/>
    <n v="0"/>
    <n v="0"/>
    <n v="15"/>
    <x v="0"/>
    <x v="0"/>
    <m/>
  </r>
  <r>
    <x v="177"/>
    <n v="751"/>
    <x v="1296"/>
    <n v="8"/>
    <d v="2025-10-17T00:00:00"/>
    <x v="66"/>
    <n v="34"/>
    <n v="301300"/>
    <n v="301300"/>
    <x v="0"/>
    <x v="0"/>
    <n v="0"/>
    <n v="0"/>
    <n v="0"/>
    <x v="185"/>
    <x v="463"/>
    <x v="2"/>
    <n v="301300"/>
    <n v="34"/>
    <n v="0"/>
    <n v="0"/>
    <n v="15"/>
    <x v="0"/>
    <x v="0"/>
    <m/>
  </r>
  <r>
    <x v="177"/>
    <n v="751"/>
    <x v="1297"/>
    <n v="8"/>
    <d v="2025-10-28T00:00:00"/>
    <x v="50"/>
    <n v="23"/>
    <n v="131350"/>
    <n v="131350"/>
    <x v="0"/>
    <x v="0"/>
    <n v="0"/>
    <n v="0"/>
    <n v="131350"/>
    <x v="0"/>
    <x v="464"/>
    <x v="152"/>
    <n v="131350"/>
    <n v="23"/>
    <n v="0"/>
    <n v="0"/>
    <n v="15"/>
    <x v="0"/>
    <x v="0"/>
    <m/>
  </r>
  <r>
    <x v="177"/>
    <n v="751"/>
    <x v="1298"/>
    <n v="8"/>
    <d v="2025-10-28T00:00:00"/>
    <x v="50"/>
    <n v="23"/>
    <n v="538200"/>
    <n v="519800"/>
    <x v="0"/>
    <x v="0"/>
    <n v="0"/>
    <n v="0"/>
    <n v="519800"/>
    <x v="0"/>
    <x v="465"/>
    <x v="153"/>
    <n v="519800"/>
    <n v="23"/>
    <n v="0"/>
    <n v="0"/>
    <n v="15"/>
    <x v="0"/>
    <x v="0"/>
    <m/>
  </r>
  <r>
    <x v="177"/>
    <n v="751"/>
    <x v="1299"/>
    <n v="8"/>
    <d v="2025-11-04T00:00:00"/>
    <x v="1"/>
    <n v="16"/>
    <n v="227550"/>
    <n v="227550"/>
    <x v="0"/>
    <x v="0"/>
    <n v="0"/>
    <n v="227550"/>
    <n v="0"/>
    <x v="0"/>
    <x v="466"/>
    <x v="154"/>
    <n v="227550"/>
    <n v="16"/>
    <n v="0"/>
    <n v="0"/>
    <n v="15"/>
    <x v="0"/>
    <x v="0"/>
    <m/>
  </r>
  <r>
    <x v="177"/>
    <n v="751"/>
    <x v="1300"/>
    <n v="8"/>
    <d v="2025-11-04T00:00:00"/>
    <x v="1"/>
    <n v="16"/>
    <n v="489600"/>
    <n v="489600"/>
    <x v="0"/>
    <x v="0"/>
    <n v="0"/>
    <n v="489600"/>
    <n v="0"/>
    <x v="0"/>
    <x v="467"/>
    <x v="155"/>
    <n v="489600"/>
    <n v="16"/>
    <n v="0"/>
    <n v="0"/>
    <n v="15"/>
    <x v="0"/>
    <x v="0"/>
    <m/>
  </r>
  <r>
    <x v="177"/>
    <n v="751"/>
    <x v="1301"/>
    <n v="8"/>
    <d v="2025-11-05T00:00:00"/>
    <x v="20"/>
    <n v="15"/>
    <n v="294600"/>
    <n v="294600"/>
    <x v="0"/>
    <x v="0"/>
    <n v="294600"/>
    <n v="0"/>
    <n v="0"/>
    <x v="0"/>
    <x v="468"/>
    <x v="156"/>
    <n v="294600"/>
    <n v="15"/>
    <n v="0"/>
    <n v="0"/>
    <n v="15"/>
    <x v="0"/>
    <x v="0"/>
    <m/>
  </r>
  <r>
    <x v="177"/>
    <n v="751"/>
    <x v="1302"/>
    <n v="8"/>
    <d v="2025-11-05T00:00:00"/>
    <x v="20"/>
    <n v="15"/>
    <n v="138450"/>
    <n v="138450"/>
    <x v="0"/>
    <x v="0"/>
    <n v="138450"/>
    <n v="0"/>
    <n v="0"/>
    <x v="0"/>
    <x v="469"/>
    <x v="157"/>
    <n v="138450"/>
    <n v="15"/>
    <n v="0"/>
    <n v="0"/>
    <n v="15"/>
    <x v="0"/>
    <x v="0"/>
    <m/>
  </r>
  <r>
    <x v="177"/>
    <n v="751"/>
    <x v="1303"/>
    <n v="8"/>
    <d v="2025-11-07T00:00:00"/>
    <x v="22"/>
    <n v="13"/>
    <n v="331200"/>
    <n v="331200"/>
    <x v="0"/>
    <x v="0"/>
    <n v="331200"/>
    <n v="0"/>
    <n v="0"/>
    <x v="0"/>
    <x v="470"/>
    <x v="158"/>
    <n v="331200"/>
    <n v="13"/>
    <n v="0"/>
    <n v="0"/>
    <n v="15"/>
    <x v="0"/>
    <x v="0"/>
    <m/>
  </r>
  <r>
    <x v="177"/>
    <n v="751"/>
    <x v="1304"/>
    <n v="8"/>
    <d v="2025-11-13T00:00:00"/>
    <x v="75"/>
    <n v="7"/>
    <n v="135050"/>
    <n v="135050"/>
    <x v="0"/>
    <x v="132"/>
    <n v="0"/>
    <n v="0"/>
    <n v="0"/>
    <x v="0"/>
    <x v="471"/>
    <x v="2"/>
    <n v="0"/>
    <n v="0"/>
    <n v="0"/>
    <n v="0"/>
    <n v="15"/>
    <x v="0"/>
    <x v="0"/>
    <m/>
  </r>
  <r>
    <x v="177"/>
    <n v="751"/>
    <x v="1305"/>
    <n v="8"/>
    <d v="2025-11-13T00:00:00"/>
    <x v="75"/>
    <n v="7"/>
    <n v="453200"/>
    <n v="453200"/>
    <x v="0"/>
    <x v="133"/>
    <n v="0"/>
    <n v="0"/>
    <n v="0"/>
    <x v="0"/>
    <x v="472"/>
    <x v="2"/>
    <n v="0"/>
    <n v="0"/>
    <n v="0"/>
    <n v="0"/>
    <n v="15"/>
    <x v="0"/>
    <x v="0"/>
    <m/>
  </r>
  <r>
    <x v="177"/>
    <n v="751"/>
    <x v="1306"/>
    <n v="8"/>
    <d v="2025-11-25T00:00:00"/>
    <x v="3"/>
    <n v="-5"/>
    <n v="716200"/>
    <n v="704500"/>
    <x v="331"/>
    <x v="0"/>
    <n v="0"/>
    <n v="0"/>
    <n v="0"/>
    <x v="0"/>
    <x v="3"/>
    <x v="2"/>
    <n v="0"/>
    <n v="0"/>
    <n v="0"/>
    <n v="0"/>
    <n v="15"/>
    <x v="0"/>
    <x v="0"/>
    <m/>
  </r>
  <r>
    <x v="177"/>
    <n v="751"/>
    <x v="1307"/>
    <n v="8"/>
    <d v="2025-12-01T00:00:00"/>
    <x v="76"/>
    <n v="-11"/>
    <n v="637100"/>
    <n v="637100"/>
    <x v="790"/>
    <x v="0"/>
    <n v="0"/>
    <n v="0"/>
    <n v="0"/>
    <x v="0"/>
    <x v="3"/>
    <x v="2"/>
    <n v="0"/>
    <n v="0"/>
    <n v="0"/>
    <n v="0"/>
    <n v="15"/>
    <x v="0"/>
    <x v="0"/>
    <m/>
  </r>
  <r>
    <x v="177"/>
    <n v="751"/>
    <x v="1308"/>
    <n v="8"/>
    <d v="2025-12-02T00:00:00"/>
    <x v="102"/>
    <n v="-12"/>
    <n v="149850"/>
    <n v="149850"/>
    <x v="791"/>
    <x v="0"/>
    <n v="0"/>
    <n v="0"/>
    <n v="0"/>
    <x v="0"/>
    <x v="3"/>
    <x v="2"/>
    <n v="0"/>
    <n v="0"/>
    <n v="0"/>
    <n v="0"/>
    <n v="15"/>
    <x v="0"/>
    <x v="0"/>
    <m/>
  </r>
  <r>
    <x v="177"/>
    <n v="751"/>
    <x v="1309"/>
    <n v="8"/>
    <d v="2025-12-02T00:00:00"/>
    <x v="102"/>
    <n v="-12"/>
    <n v="294450"/>
    <n v="294450"/>
    <x v="792"/>
    <x v="0"/>
    <n v="0"/>
    <n v="0"/>
    <n v="0"/>
    <x v="0"/>
    <x v="3"/>
    <x v="2"/>
    <n v="0"/>
    <n v="0"/>
    <n v="0"/>
    <n v="0"/>
    <n v="15"/>
    <x v="0"/>
    <x v="0"/>
    <m/>
  </r>
  <r>
    <x v="177"/>
    <n v="751"/>
    <x v="1310"/>
    <n v="8"/>
    <d v="2025-12-04T00:00:00"/>
    <x v="39"/>
    <n v="-14"/>
    <n v="228800"/>
    <n v="228800"/>
    <x v="793"/>
    <x v="0"/>
    <n v="0"/>
    <n v="0"/>
    <n v="0"/>
    <x v="0"/>
    <x v="3"/>
    <x v="2"/>
    <n v="0"/>
    <n v="0"/>
    <n v="0"/>
    <n v="0"/>
    <n v="15"/>
    <x v="0"/>
    <x v="0"/>
    <m/>
  </r>
  <r>
    <x v="178"/>
    <n v="151"/>
    <x v="1311"/>
    <n v="1"/>
    <d v="2025-11-04T00:00:00"/>
    <x v="50"/>
    <n v="23"/>
    <n v="1550000"/>
    <n v="1177400"/>
    <x v="0"/>
    <x v="0"/>
    <n v="0"/>
    <n v="0"/>
    <n v="1177400"/>
    <x v="0"/>
    <x v="473"/>
    <x v="159"/>
    <n v="1177400"/>
    <n v="23"/>
    <n v="0"/>
    <n v="0"/>
    <n v="8"/>
    <x v="1"/>
    <x v="2"/>
    <m/>
  </r>
  <r>
    <x v="178"/>
    <n v="151"/>
    <x v="1312"/>
    <n v="1"/>
    <d v="2025-12-02T00:00:00"/>
    <x v="3"/>
    <n v="-5"/>
    <n v="930000"/>
    <n v="930000"/>
    <x v="794"/>
    <x v="0"/>
    <n v="0"/>
    <n v="0"/>
    <n v="0"/>
    <x v="0"/>
    <x v="3"/>
    <x v="2"/>
    <n v="0"/>
    <n v="0"/>
    <n v="0"/>
    <n v="0"/>
    <n v="8"/>
    <x v="1"/>
    <x v="2"/>
    <m/>
  </r>
  <r>
    <x v="178"/>
    <n v="151"/>
    <x v="1313"/>
    <n v="1"/>
    <d v="2025-12-02T00:00:00"/>
    <x v="3"/>
    <n v="-5"/>
    <n v="1240000"/>
    <n v="1240000"/>
    <x v="795"/>
    <x v="0"/>
    <n v="0"/>
    <n v="0"/>
    <n v="0"/>
    <x v="0"/>
    <x v="3"/>
    <x v="2"/>
    <n v="0"/>
    <n v="0"/>
    <n v="0"/>
    <n v="0"/>
    <n v="8"/>
    <x v="1"/>
    <x v="2"/>
    <m/>
  </r>
  <r>
    <x v="178"/>
    <n v="151"/>
    <x v="1314"/>
    <n v="1"/>
    <d v="2025-12-02T00:00:00"/>
    <x v="3"/>
    <n v="-5"/>
    <n v="1045500"/>
    <n v="1045500"/>
    <x v="796"/>
    <x v="0"/>
    <n v="0"/>
    <n v="0"/>
    <n v="0"/>
    <x v="0"/>
    <x v="3"/>
    <x v="2"/>
    <n v="0"/>
    <n v="0"/>
    <n v="0"/>
    <n v="0"/>
    <n v="8"/>
    <x v="1"/>
    <x v="2"/>
    <m/>
  </r>
  <r>
    <x v="178"/>
    <n v="151"/>
    <x v="1315"/>
    <n v="1"/>
    <d v="2025-12-02T00:00:00"/>
    <x v="3"/>
    <n v="-5"/>
    <n v="1462200"/>
    <n v="1462200"/>
    <x v="797"/>
    <x v="0"/>
    <n v="0"/>
    <n v="0"/>
    <n v="0"/>
    <x v="0"/>
    <x v="3"/>
    <x v="2"/>
    <n v="0"/>
    <n v="0"/>
    <n v="0"/>
    <n v="0"/>
    <n v="8"/>
    <x v="1"/>
    <x v="2"/>
    <m/>
  </r>
  <r>
    <x v="178"/>
    <n v="151"/>
    <x v="1316"/>
    <n v="1"/>
    <d v="2025-12-03T00:00:00"/>
    <x v="34"/>
    <n v="-6"/>
    <n v="930000"/>
    <n v="930000"/>
    <x v="794"/>
    <x v="0"/>
    <n v="0"/>
    <n v="0"/>
    <n v="0"/>
    <x v="0"/>
    <x v="3"/>
    <x v="2"/>
    <n v="0"/>
    <n v="0"/>
    <n v="0"/>
    <n v="0"/>
    <n v="8"/>
    <x v="1"/>
    <x v="2"/>
    <m/>
  </r>
  <r>
    <x v="179"/>
    <n v="751"/>
    <x v="1317"/>
    <n v="0"/>
    <d v="2025-09-13T00:00:00"/>
    <x v="131"/>
    <n v="75"/>
    <n v="167200"/>
    <n v="39694"/>
    <x v="0"/>
    <x v="0"/>
    <n v="0"/>
    <n v="0"/>
    <n v="0"/>
    <x v="186"/>
    <x v="474"/>
    <x v="2"/>
    <n v="39694"/>
    <n v="75"/>
    <n v="0"/>
    <n v="0"/>
    <n v="8"/>
    <x v="0"/>
    <x v="1"/>
    <m/>
  </r>
  <r>
    <x v="179"/>
    <n v="751"/>
    <x v="1318"/>
    <n v="0"/>
    <d v="2025-11-01T00:00:00"/>
    <x v="14"/>
    <n v="26"/>
    <n v="1551000"/>
    <n v="1551000"/>
    <x v="0"/>
    <x v="0"/>
    <n v="0"/>
    <n v="0"/>
    <n v="1551000"/>
    <x v="0"/>
    <x v="475"/>
    <x v="160"/>
    <n v="1551000"/>
    <n v="26"/>
    <n v="0"/>
    <n v="0"/>
    <n v="8"/>
    <x v="0"/>
    <x v="1"/>
    <m/>
  </r>
  <r>
    <x v="179"/>
    <n v="751"/>
    <x v="1319"/>
    <n v="0"/>
    <d v="2025-11-27T00:00:00"/>
    <x v="30"/>
    <n v="0"/>
    <n v="666000"/>
    <n v="666000"/>
    <x v="798"/>
    <x v="0"/>
    <n v="0"/>
    <n v="0"/>
    <n v="0"/>
    <x v="0"/>
    <x v="3"/>
    <x v="2"/>
    <n v="0"/>
    <n v="0"/>
    <n v="0"/>
    <n v="0"/>
    <n v="8"/>
    <x v="0"/>
    <x v="1"/>
    <m/>
  </r>
  <r>
    <x v="179"/>
    <n v="751"/>
    <x v="1320"/>
    <n v="0"/>
    <d v="2025-12-02T00:00:00"/>
    <x v="3"/>
    <n v="-5"/>
    <n v="352000"/>
    <n v="352000"/>
    <x v="799"/>
    <x v="0"/>
    <n v="0"/>
    <n v="0"/>
    <n v="0"/>
    <x v="0"/>
    <x v="3"/>
    <x v="2"/>
    <n v="0"/>
    <n v="0"/>
    <n v="0"/>
    <n v="0"/>
    <n v="8"/>
    <x v="0"/>
    <x v="1"/>
    <m/>
  </r>
  <r>
    <x v="180"/>
    <n v="151"/>
    <x v="1321"/>
    <n v="12"/>
    <d v="2025-11-26T00:00:00"/>
    <x v="2"/>
    <n v="8"/>
    <n v="2466800"/>
    <n v="2466800"/>
    <x v="0"/>
    <x v="134"/>
    <n v="0"/>
    <n v="0"/>
    <n v="0"/>
    <x v="0"/>
    <x v="476"/>
    <x v="2"/>
    <n v="0"/>
    <n v="0"/>
    <n v="0"/>
    <n v="0"/>
    <n v="1"/>
    <x v="1"/>
    <x v="3"/>
    <m/>
  </r>
  <r>
    <x v="180"/>
    <n v="151"/>
    <x v="1322"/>
    <n v="12"/>
    <d v="2025-11-28T00:00:00"/>
    <x v="31"/>
    <n v="-1"/>
    <n v="3113500"/>
    <n v="3113500"/>
    <x v="800"/>
    <x v="0"/>
    <n v="0"/>
    <n v="0"/>
    <n v="0"/>
    <x v="0"/>
    <x v="3"/>
    <x v="2"/>
    <n v="0"/>
    <n v="0"/>
    <n v="0"/>
    <n v="0"/>
    <n v="8"/>
    <x v="1"/>
    <x v="3"/>
    <m/>
  </r>
  <r>
    <x v="180"/>
    <n v="151"/>
    <x v="1323"/>
    <n v="12"/>
    <d v="2025-12-01T00:00:00"/>
    <x v="5"/>
    <n v="-4"/>
    <n v="2086200"/>
    <n v="2086200"/>
    <x v="801"/>
    <x v="0"/>
    <n v="0"/>
    <n v="0"/>
    <n v="0"/>
    <x v="0"/>
    <x v="3"/>
    <x v="2"/>
    <n v="0"/>
    <n v="0"/>
    <n v="0"/>
    <n v="0"/>
    <n v="8"/>
    <x v="1"/>
    <x v="3"/>
    <m/>
  </r>
  <r>
    <x v="180"/>
    <n v="151"/>
    <x v="1324"/>
    <n v="12"/>
    <d v="2025-12-03T00:00:00"/>
    <x v="34"/>
    <n v="-6"/>
    <n v="648900"/>
    <n v="648900"/>
    <x v="802"/>
    <x v="0"/>
    <n v="0"/>
    <n v="0"/>
    <n v="0"/>
    <x v="0"/>
    <x v="3"/>
    <x v="2"/>
    <n v="0"/>
    <n v="0"/>
    <n v="0"/>
    <n v="0"/>
    <n v="8"/>
    <x v="1"/>
    <x v="3"/>
    <m/>
  </r>
  <r>
    <x v="180"/>
    <n v="151"/>
    <x v="1325"/>
    <n v="12"/>
    <d v="2025-12-03T00:00:00"/>
    <x v="34"/>
    <n v="-6"/>
    <n v="2688500"/>
    <n v="2688500"/>
    <x v="803"/>
    <x v="0"/>
    <n v="0"/>
    <n v="0"/>
    <n v="0"/>
    <x v="0"/>
    <x v="3"/>
    <x v="2"/>
    <n v="0"/>
    <n v="0"/>
    <n v="0"/>
    <n v="0"/>
    <n v="8"/>
    <x v="1"/>
    <x v="3"/>
    <m/>
  </r>
  <r>
    <x v="180"/>
    <n v="151"/>
    <x v="1326"/>
    <n v="12"/>
    <d v="2025-12-05T00:00:00"/>
    <x v="36"/>
    <n v="-8"/>
    <n v="694200"/>
    <n v="694200"/>
    <x v="804"/>
    <x v="0"/>
    <n v="0"/>
    <n v="0"/>
    <n v="0"/>
    <x v="0"/>
    <x v="3"/>
    <x v="2"/>
    <n v="0"/>
    <n v="0"/>
    <n v="0"/>
    <n v="0"/>
    <n v="8"/>
    <x v="1"/>
    <x v="3"/>
    <m/>
  </r>
  <r>
    <x v="181"/>
    <n v="151"/>
    <x v="1327"/>
    <n v="3"/>
    <d v="2025-10-04T00:00:00"/>
    <x v="158"/>
    <n v="32"/>
    <n v="370850"/>
    <n v="370850"/>
    <x v="0"/>
    <x v="0"/>
    <n v="0"/>
    <n v="0"/>
    <n v="0"/>
    <x v="187"/>
    <x v="477"/>
    <x v="2"/>
    <n v="370850"/>
    <n v="32"/>
    <n v="0"/>
    <n v="0"/>
    <n v="30"/>
    <x v="1"/>
    <x v="2"/>
    <m/>
  </r>
  <r>
    <x v="181"/>
    <n v="151"/>
    <x v="1328"/>
    <n v="3"/>
    <d v="2025-10-09T00:00:00"/>
    <x v="13"/>
    <n v="27"/>
    <n v="1088550.1100000001"/>
    <n v="1088550.1100000001"/>
    <x v="0"/>
    <x v="0"/>
    <n v="0"/>
    <n v="0"/>
    <n v="1088550.1100000001"/>
    <x v="0"/>
    <x v="478"/>
    <x v="161"/>
    <n v="1088550.1100000001"/>
    <n v="27"/>
    <n v="0"/>
    <n v="0"/>
    <n v="30"/>
    <x v="1"/>
    <x v="2"/>
    <m/>
  </r>
  <r>
    <x v="181"/>
    <n v="151"/>
    <x v="1329"/>
    <n v="3"/>
    <d v="2025-10-18T00:00:00"/>
    <x v="19"/>
    <n v="18"/>
    <n v="591500"/>
    <n v="591500"/>
    <x v="0"/>
    <x v="0"/>
    <n v="0"/>
    <n v="591500"/>
    <n v="0"/>
    <x v="0"/>
    <x v="479"/>
    <x v="162"/>
    <n v="591500"/>
    <n v="18"/>
    <n v="0"/>
    <n v="0"/>
    <n v="30"/>
    <x v="1"/>
    <x v="2"/>
    <m/>
  </r>
  <r>
    <x v="181"/>
    <n v="151"/>
    <x v="1330"/>
    <n v="3"/>
    <d v="2025-10-28T00:00:00"/>
    <x v="2"/>
    <n v="8"/>
    <n v="1084199.8400000001"/>
    <n v="1084199.8400000001"/>
    <x v="0"/>
    <x v="135"/>
    <n v="0"/>
    <n v="0"/>
    <n v="0"/>
    <x v="0"/>
    <x v="480"/>
    <x v="2"/>
    <n v="0"/>
    <n v="0"/>
    <n v="0"/>
    <n v="0"/>
    <n v="30"/>
    <x v="1"/>
    <x v="2"/>
    <m/>
  </r>
  <r>
    <x v="181"/>
    <n v="151"/>
    <x v="1331"/>
    <n v="3"/>
    <d v="2025-11-06T00:00:00"/>
    <x v="31"/>
    <n v="-1"/>
    <n v="1002800"/>
    <n v="1002800"/>
    <x v="805"/>
    <x v="0"/>
    <n v="0"/>
    <n v="0"/>
    <n v="0"/>
    <x v="0"/>
    <x v="3"/>
    <x v="2"/>
    <n v="0"/>
    <n v="0"/>
    <n v="0"/>
    <n v="0"/>
    <n v="30"/>
    <x v="1"/>
    <x v="2"/>
    <m/>
  </r>
  <r>
    <x v="181"/>
    <n v="151"/>
    <x v="1332"/>
    <n v="3"/>
    <d v="2025-11-18T00:00:00"/>
    <x v="4"/>
    <n v="-13"/>
    <n v="1682799.84"/>
    <n v="1682799.84"/>
    <x v="806"/>
    <x v="0"/>
    <n v="0"/>
    <n v="0"/>
    <n v="0"/>
    <x v="0"/>
    <x v="3"/>
    <x v="2"/>
    <n v="0"/>
    <n v="0"/>
    <n v="0"/>
    <n v="0"/>
    <n v="30"/>
    <x v="1"/>
    <x v="2"/>
    <m/>
  </r>
  <r>
    <x v="181"/>
    <n v="151"/>
    <x v="1333"/>
    <n v="3"/>
    <d v="2025-12-03T00:00:00"/>
    <x v="47"/>
    <n v="-28"/>
    <n v="1115400"/>
    <n v="1115400"/>
    <x v="807"/>
    <x v="0"/>
    <n v="0"/>
    <n v="0"/>
    <n v="0"/>
    <x v="0"/>
    <x v="3"/>
    <x v="2"/>
    <n v="0"/>
    <n v="0"/>
    <n v="0"/>
    <n v="0"/>
    <n v="30"/>
    <x v="1"/>
    <x v="2"/>
    <m/>
  </r>
  <r>
    <x v="182"/>
    <n v="151"/>
    <x v="1334"/>
    <n v="11"/>
    <d v="2025-11-13T00:00:00"/>
    <x v="21"/>
    <n v="14"/>
    <n v="653549.99"/>
    <n v="453549.99"/>
    <x v="0"/>
    <x v="0"/>
    <n v="453549.99"/>
    <n v="0"/>
    <n v="0"/>
    <x v="0"/>
    <x v="481"/>
    <x v="163"/>
    <n v="453549.99"/>
    <n v="14"/>
    <n v="0"/>
    <n v="0"/>
    <n v="8"/>
    <x v="1"/>
    <x v="5"/>
    <m/>
  </r>
  <r>
    <x v="182"/>
    <n v="151"/>
    <x v="1335"/>
    <n v="11"/>
    <d v="2025-11-22T00:00:00"/>
    <x v="27"/>
    <n v="5"/>
    <n v="1255900"/>
    <n v="1255900"/>
    <x v="0"/>
    <x v="136"/>
    <n v="0"/>
    <n v="0"/>
    <n v="0"/>
    <x v="0"/>
    <x v="482"/>
    <x v="2"/>
    <n v="0"/>
    <n v="0"/>
    <n v="0"/>
    <n v="0"/>
    <n v="8"/>
    <x v="1"/>
    <x v="5"/>
    <m/>
  </r>
  <r>
    <x v="183"/>
    <n v="751"/>
    <x v="1336"/>
    <n v="1"/>
    <d v="2025-11-07T00:00:00"/>
    <x v="32"/>
    <n v="-2"/>
    <n v="1926400"/>
    <n v="1404400"/>
    <x v="808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37"/>
    <n v="1"/>
    <d v="2025-11-13T00:00:00"/>
    <x v="36"/>
    <n v="-8"/>
    <n v="65600"/>
    <n v="65600"/>
    <x v="809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38"/>
    <n v="0"/>
    <d v="2025-11-15T00:00:00"/>
    <x v="38"/>
    <n v="-10"/>
    <n v="252000"/>
    <n v="252000"/>
    <x v="810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39"/>
    <n v="1"/>
    <d v="2025-11-18T00:00:00"/>
    <x v="4"/>
    <n v="-13"/>
    <n v="41000"/>
    <n v="41000"/>
    <x v="811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40"/>
    <n v="1"/>
    <d v="2025-11-20T00:00:00"/>
    <x v="40"/>
    <n v="-15"/>
    <n v="123900"/>
    <n v="123900"/>
    <x v="812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41"/>
    <n v="1"/>
    <d v="2025-11-22T00:00:00"/>
    <x v="41"/>
    <n v="-17"/>
    <n v="1792000"/>
    <n v="1792000"/>
    <x v="813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42"/>
    <n v="0"/>
    <d v="2025-11-24T00:00:00"/>
    <x v="42"/>
    <n v="-19"/>
    <n v="676000"/>
    <n v="676000"/>
    <x v="814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43"/>
    <n v="0"/>
    <d v="2025-12-01T00:00:00"/>
    <x v="45"/>
    <n v="-26"/>
    <n v="839200"/>
    <n v="839200"/>
    <x v="815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44"/>
    <n v="1"/>
    <d v="2025-12-03T00:00:00"/>
    <x v="47"/>
    <n v="-28"/>
    <n v="1076000"/>
    <n v="1076000"/>
    <x v="816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45"/>
    <n v="0"/>
    <d v="2025-12-03T00:00:00"/>
    <x v="47"/>
    <n v="-28"/>
    <n v="2458400"/>
    <n v="2458400"/>
    <x v="817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46"/>
    <n v="1"/>
    <d v="2025-12-04T00:00:00"/>
    <x v="10"/>
    <n v="-29"/>
    <n v="61500"/>
    <n v="61500"/>
    <x v="818"/>
    <x v="0"/>
    <n v="0"/>
    <n v="0"/>
    <n v="0"/>
    <x v="0"/>
    <x v="3"/>
    <x v="2"/>
    <n v="0"/>
    <n v="0"/>
    <n v="0"/>
    <n v="0"/>
    <n v="30"/>
    <x v="0"/>
    <x v="1"/>
    <m/>
  </r>
  <r>
    <x v="184"/>
    <n v="151"/>
    <x v="1347"/>
    <n v="11"/>
    <d v="2025-12-02T00:00:00"/>
    <x v="51"/>
    <n v="2"/>
    <n v="120800"/>
    <n v="120800"/>
    <x v="0"/>
    <x v="137"/>
    <n v="0"/>
    <n v="0"/>
    <n v="0"/>
    <x v="0"/>
    <x v="483"/>
    <x v="2"/>
    <n v="0"/>
    <n v="0"/>
    <n v="0"/>
    <n v="0"/>
    <n v="1"/>
    <x v="1"/>
    <x v="5"/>
    <m/>
  </r>
  <r>
    <x v="184"/>
    <n v="151"/>
    <x v="1348"/>
    <n v="11"/>
    <d v="2025-12-04T00:00:00"/>
    <x v="30"/>
    <n v="0"/>
    <n v="139600"/>
    <n v="139600"/>
    <x v="819"/>
    <x v="0"/>
    <n v="0"/>
    <n v="0"/>
    <n v="0"/>
    <x v="0"/>
    <x v="3"/>
    <x v="2"/>
    <n v="0"/>
    <n v="0"/>
    <n v="0"/>
    <n v="0"/>
    <n v="1"/>
    <x v="1"/>
    <x v="5"/>
    <m/>
  </r>
  <r>
    <x v="184"/>
    <n v="151"/>
    <x v="1349"/>
    <n v="11"/>
    <d v="2025-12-05T00:00:00"/>
    <x v="31"/>
    <n v="-1"/>
    <n v="114600"/>
    <n v="114600"/>
    <x v="820"/>
    <x v="0"/>
    <n v="0"/>
    <n v="0"/>
    <n v="0"/>
    <x v="0"/>
    <x v="3"/>
    <x v="2"/>
    <n v="0"/>
    <n v="0"/>
    <n v="0"/>
    <n v="0"/>
    <n v="1"/>
    <x v="1"/>
    <x v="5"/>
    <m/>
  </r>
  <r>
    <x v="185"/>
    <n v="751"/>
    <x v="1350"/>
    <n v="7"/>
    <d v="2025-12-01T00:00:00"/>
    <x v="55"/>
    <n v="3"/>
    <n v="910200"/>
    <n v="910200"/>
    <x v="0"/>
    <x v="138"/>
    <n v="0"/>
    <n v="0"/>
    <n v="0"/>
    <x v="0"/>
    <x v="484"/>
    <x v="2"/>
    <n v="0"/>
    <n v="0"/>
    <n v="0"/>
    <n v="0"/>
    <n v="1"/>
    <x v="0"/>
    <x v="7"/>
    <m/>
  </r>
  <r>
    <x v="185"/>
    <n v="751"/>
    <x v="1351"/>
    <n v="7"/>
    <d v="2025-12-05T00:00:00"/>
    <x v="31"/>
    <n v="-1"/>
    <n v="386400"/>
    <n v="386400"/>
    <x v="821"/>
    <x v="0"/>
    <n v="0"/>
    <n v="0"/>
    <n v="0"/>
    <x v="0"/>
    <x v="3"/>
    <x v="2"/>
    <n v="0"/>
    <n v="0"/>
    <n v="0"/>
    <n v="0"/>
    <n v="1"/>
    <x v="0"/>
    <x v="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6BA6B4-5DEE-4D5E-A84F-E69843EB1F83}" name="1A8Vendedor" cacheId="0" applyNumberFormats="0" applyBorderFormats="0" applyFontFormats="0" applyPatternFormats="0" applyAlignmentFormats="0" applyWidthHeightFormats="1" dataCaption="Valores" grandTotalCaption="Total vencido" updatedVersion="8" minRefreshableVersion="3" showDrill="0" useAutoFormatting="1" itemPrintTitles="1" createdVersion="8" indent="0" showHeaders="0" outline="1" outlineData="1" multipleFieldFilters="0">
  <location ref="B13:E54" firstHeaderRow="0" firstDataRow="1" firstDataCol="1" rowPageCount="1" colPageCount="1"/>
  <pivotFields count="25">
    <pivotField axis="axisRow" showAll="0" sortType="descending">
      <items count="188">
        <item x="25"/>
        <item x="32"/>
        <item x="41"/>
        <item x="52"/>
        <item x="53"/>
        <item x="58"/>
        <item x="83"/>
        <item x="95"/>
        <item x="96"/>
        <item x="112"/>
        <item x="113"/>
        <item x="114"/>
        <item x="118"/>
        <item x="123"/>
        <item x="137"/>
        <item x="143"/>
        <item x="145"/>
        <item x="151"/>
        <item x="156"/>
        <item x="167"/>
        <item x="170"/>
        <item x="171"/>
        <item x="172"/>
        <item x="176"/>
        <item x="178"/>
        <item x="179"/>
        <item x="183"/>
        <item x="90"/>
        <item x="133"/>
        <item x="3"/>
        <item x="9"/>
        <item x="110"/>
        <item x="158"/>
        <item x="168"/>
        <item x="165"/>
        <item x="36"/>
        <item x="1"/>
        <item x="78"/>
        <item x="82"/>
        <item x="111"/>
        <item x="22"/>
        <item x="134"/>
        <item x="93"/>
        <item x="21"/>
        <item x="39"/>
        <item x="37"/>
        <item x="61"/>
        <item x="49"/>
        <item x="152"/>
        <item x="34"/>
        <item x="148"/>
        <item x="125"/>
        <item x="161"/>
        <item x="85"/>
        <item x="164"/>
        <item x="153"/>
        <item x="174"/>
        <item x="57"/>
        <item x="100"/>
        <item x="84"/>
        <item x="98"/>
        <item x="16"/>
        <item x="175"/>
        <item x="106"/>
        <item x="116"/>
        <item x="109"/>
        <item x="54"/>
        <item x="101"/>
        <item x="162"/>
        <item x="42"/>
        <item x="76"/>
        <item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8001">
        <item m="1" x="6082"/>
        <item m="1" x="5510"/>
        <item x="770"/>
        <item m="1" x="5511"/>
        <item m="1" x="5512"/>
        <item m="1" x="5513"/>
        <item m="1" x="5514"/>
        <item m="1" x="5515"/>
        <item m="1" x="4079"/>
        <item m="1" x="5516"/>
        <item m="1" x="5517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755"/>
        <item x="756"/>
        <item x="757"/>
        <item x="758"/>
        <item x="759"/>
        <item x="760"/>
        <item x="761"/>
        <item x="762"/>
        <item x="939"/>
        <item x="940"/>
        <item x="941"/>
        <item x="942"/>
        <item x="943"/>
        <item x="944"/>
        <item x="945"/>
        <item x="763"/>
        <item x="764"/>
        <item m="1" x="3799"/>
        <item m="1" x="2303"/>
        <item x="562"/>
        <item m="1" x="2997"/>
        <item x="809"/>
        <item m="1" x="2667"/>
        <item m="1" x="2372"/>
        <item m="1" x="1790"/>
        <item m="1" x="1624"/>
        <item m="1" x="1827"/>
        <item m="1" x="1461"/>
        <item m="1" x="1845"/>
        <item m="1" x="1856"/>
        <item m="1" x="1554"/>
        <item m="1" x="1668"/>
        <item m="1" x="1984"/>
        <item x="880"/>
        <item m="1" x="2542"/>
        <item m="1" x="2280"/>
        <item m="1" x="2400"/>
        <item x="845"/>
        <item x="828"/>
        <item x="1164"/>
        <item x="325"/>
        <item x="1170"/>
        <item m="1" x="1765"/>
        <item m="1" x="2277"/>
        <item x="364"/>
        <item x="1181"/>
        <item m="1" x="1752"/>
        <item m="1" x="7480"/>
        <item m="1" x="5518"/>
        <item m="1" x="5519"/>
        <item m="1" x="5520"/>
        <item m="1" x="5521"/>
        <item m="1" x="5590"/>
        <item m="1" x="5630"/>
        <item m="1" x="5631"/>
        <item m="1" x="1644"/>
        <item x="995"/>
        <item x="1214"/>
        <item x="1149"/>
        <item m="1" x="1445"/>
        <item m="1" x="7614"/>
        <item m="1" x="5522"/>
        <item m="1" x="5523"/>
        <item x="820"/>
        <item x="821"/>
        <item x="822"/>
        <item x="823"/>
        <item x="824"/>
        <item x="825"/>
        <item x="826"/>
        <item m="1" x="1756"/>
        <item m="1" x="7490"/>
        <item m="1" x="7491"/>
        <item x="724"/>
        <item m="1" x="7492"/>
        <item m="1" x="7493"/>
        <item m="1" x="7494"/>
        <item m="1" x="7495"/>
        <item m="1" x="7496"/>
        <item m="1" x="1771"/>
        <item x="1012"/>
        <item m="1" x="1757"/>
        <item m="1" x="1431"/>
        <item m="1" x="1352"/>
        <item x="888"/>
        <item x="427"/>
        <item m="1" x="1677"/>
        <item m="1" x="1772"/>
        <item x="836"/>
        <item x="1233"/>
        <item x="553"/>
        <item x="933"/>
        <item m="1" x="1774"/>
        <item m="1" x="1597"/>
        <item x="1240"/>
        <item m="1" x="1775"/>
        <item m="1" x="1538"/>
        <item m="1" x="1591"/>
        <item x="864"/>
        <item x="1239"/>
        <item x="670"/>
        <item x="1229"/>
        <item x="1221"/>
        <item m="1" x="1646"/>
        <item x="827"/>
        <item m="1" x="5632"/>
        <item x="592"/>
        <item m="1" x="7497"/>
        <item m="1" x="7498"/>
        <item m="1" x="7499"/>
        <item m="1" x="7500"/>
        <item m="1" x="7501"/>
        <item m="1" x="7502"/>
        <item m="1" x="7381"/>
        <item m="1" x="1482"/>
        <item m="1" x="1598"/>
        <item x="1242"/>
        <item m="1" x="5524"/>
        <item m="1" x="5525"/>
        <item m="1" x="5526"/>
        <item m="1" x="5527"/>
        <item x="1075"/>
        <item x="386"/>
        <item m="1" x="1618"/>
        <item x="865"/>
        <item x="1245"/>
        <item m="1" x="1593"/>
        <item m="1" x="1690"/>
        <item x="934"/>
        <item x="1249"/>
        <item x="1106"/>
        <item x="1133"/>
        <item m="1" x="1432"/>
        <item x="1251"/>
        <item x="179"/>
        <item m="1" x="1594"/>
        <item m="1" x="7927"/>
        <item m="1" x="7503"/>
        <item x="1248"/>
        <item m="1" x="7504"/>
        <item m="1" x="7505"/>
        <item x="889"/>
        <item x="678"/>
        <item x="1257"/>
        <item x="999"/>
        <item x="923"/>
        <item x="921"/>
        <item x="556"/>
        <item x="1261"/>
        <item x="338"/>
        <item x="346"/>
        <item x="1265"/>
        <item x="911"/>
        <item x="444"/>
        <item x="1079"/>
        <item x="339"/>
        <item x="1271"/>
        <item x="850"/>
        <item x="468"/>
        <item x="1277"/>
        <item x="869"/>
        <item x="952"/>
        <item x="1003"/>
        <item x="605"/>
        <item x="1345"/>
        <item x="1282"/>
        <item x="1284"/>
        <item x="691"/>
        <item x="859"/>
        <item x="860"/>
        <item x="1019"/>
        <item x="992"/>
        <item x="689"/>
        <item x="728"/>
        <item x="890"/>
        <item x="688"/>
        <item x="1343"/>
        <item x="216"/>
        <item x="766"/>
        <item x="370"/>
        <item m="1" x="7577"/>
        <item x="459"/>
        <item x="519"/>
        <item x="555"/>
        <item x="897"/>
        <item m="1" x="6263"/>
        <item x="1155"/>
        <item m="1" x="7464"/>
        <item x="1310"/>
        <item m="1" x="7928"/>
        <item x="1266"/>
        <item x="225"/>
        <item x="690"/>
        <item x="1076"/>
        <item x="1077"/>
        <item x="1078"/>
        <item m="1" x="7506"/>
        <item m="1" x="7507"/>
        <item m="1" x="7508"/>
        <item x="312"/>
        <item m="1" x="7509"/>
        <item m="1" x="7510"/>
        <item m="1" x="7511"/>
        <item x="1144"/>
        <item m="1" x="7512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165"/>
        <item m="1" x="6624"/>
        <item m="1" x="7166"/>
        <item m="1" x="7167"/>
        <item m="1" x="7168"/>
        <item m="1" x="7169"/>
        <item m="1" x="6625"/>
        <item m="1" x="7170"/>
        <item m="1" x="7171"/>
        <item m="1" x="7787"/>
        <item m="1" x="7788"/>
        <item m="1" x="7789"/>
        <item m="1" x="7790"/>
        <item m="1" x="7990"/>
        <item m="1" x="7991"/>
        <item m="1" x="7992"/>
        <item m="1" x="7993"/>
        <item m="1" x="7994"/>
        <item m="1" x="7995"/>
        <item m="1" x="7996"/>
        <item m="1" x="7578"/>
        <item m="1" x="7579"/>
        <item m="1" x="7580"/>
        <item m="1" x="7581"/>
        <item m="1" x="7808"/>
        <item m="1" x="7814"/>
        <item m="1" x="7815"/>
        <item m="1" x="7816"/>
        <item m="1" x="7817"/>
        <item m="1" x="7818"/>
        <item m="1" x="5311"/>
        <item m="1" x="3323"/>
        <item x="379"/>
        <item x="380"/>
        <item m="1" x="7598"/>
        <item m="1" x="7599"/>
        <item m="1" x="7600"/>
        <item m="1" x="7604"/>
        <item m="1" x="7251"/>
        <item m="1" x="7834"/>
        <item m="1" x="5528"/>
        <item m="1" x="5529"/>
        <item m="1" x="5530"/>
        <item m="1" x="5531"/>
        <item m="1" x="5532"/>
        <item m="1" x="7637"/>
        <item m="1" x="7638"/>
        <item m="1" x="7639"/>
        <item m="1" x="2359"/>
        <item m="1" x="6109"/>
        <item m="1" x="7665"/>
        <item m="1" x="4080"/>
        <item m="1" x="7898"/>
        <item m="1" x="7677"/>
        <item m="1" x="7678"/>
        <item m="1" x="7901"/>
        <item m="1" x="7693"/>
        <item m="1" x="7694"/>
        <item m="1" x="7155"/>
        <item m="1" x="7156"/>
        <item m="1" x="6824"/>
        <item m="1" x="7929"/>
        <item m="1" x="7930"/>
        <item m="1" x="7931"/>
        <item m="1" x="7932"/>
        <item m="1" x="7933"/>
        <item m="1" x="7934"/>
        <item m="1" x="7935"/>
        <item m="1" x="7936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x="341"/>
        <item m="1" x="5773"/>
        <item m="1" x="5774"/>
        <item m="1" x="7428"/>
        <item m="1" x="7948"/>
        <item m="1" x="7784"/>
        <item m="1" x="7172"/>
        <item m="1" x="6626"/>
        <item m="1" x="7173"/>
        <item m="1" x="6627"/>
        <item m="1" x="7174"/>
        <item m="1" x="7175"/>
        <item m="1" x="6628"/>
        <item m="1" x="7176"/>
        <item m="1" x="7177"/>
        <item m="1" x="7178"/>
        <item m="1" x="7179"/>
        <item m="1" x="7180"/>
        <item m="1" x="6629"/>
        <item m="1" x="7181"/>
        <item m="1" x="7182"/>
        <item m="1" x="7183"/>
        <item m="1" x="6630"/>
        <item m="1" x="6631"/>
        <item m="1" x="7184"/>
        <item m="1" x="7185"/>
        <item m="1" x="6632"/>
        <item m="1" x="7186"/>
        <item m="1" x="7187"/>
        <item m="1" x="6633"/>
        <item m="1" x="6634"/>
        <item m="1" x="6635"/>
        <item m="1" x="5952"/>
        <item m="1" x="6636"/>
        <item m="1" x="6637"/>
        <item m="1" x="6638"/>
        <item m="1" x="5953"/>
        <item m="1" x="6639"/>
        <item m="1" x="6640"/>
        <item m="1" x="6641"/>
        <item m="1" x="6642"/>
        <item m="1" x="5954"/>
        <item m="1" x="5955"/>
        <item m="1" x="6643"/>
        <item m="1" x="6644"/>
        <item m="1" x="6645"/>
        <item m="1" x="6646"/>
        <item m="1" x="6647"/>
        <item m="1" x="6648"/>
        <item m="1" x="6649"/>
        <item m="1" x="5956"/>
        <item m="1" x="5957"/>
        <item m="1" x="6650"/>
        <item m="1" x="6651"/>
        <item m="1" x="6652"/>
        <item m="1" x="6653"/>
        <item m="1" x="6654"/>
        <item m="1" x="5958"/>
        <item m="1" x="6655"/>
        <item m="1" x="6656"/>
        <item m="1" x="6657"/>
        <item m="1" x="66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121"/>
        <item m="1" x="5122"/>
        <item m="1" x="5123"/>
        <item m="1" x="5124"/>
        <item m="1" x="5125"/>
        <item m="1" x="5126"/>
        <item m="1" x="7985"/>
        <item m="1" x="5127"/>
        <item m="1" x="7786"/>
        <item m="1" x="7986"/>
        <item m="1" x="7189"/>
        <item m="1" x="7987"/>
        <item m="1" x="7988"/>
        <item m="1" x="7791"/>
        <item m="1" x="7792"/>
        <item m="1" x="7793"/>
        <item m="1" x="7794"/>
        <item m="1" x="7190"/>
        <item m="1" x="7191"/>
        <item m="1" x="7192"/>
        <item m="1" x="7128"/>
        <item m="1" x="7129"/>
        <item m="1" x="7130"/>
        <item m="1" x="7131"/>
        <item m="1" x="7045"/>
        <item m="1" x="7795"/>
        <item m="1" x="7796"/>
        <item m="1" x="7797"/>
        <item m="1" x="7193"/>
        <item m="1" x="7989"/>
        <item m="1" x="7194"/>
        <item m="1" x="7800"/>
        <item m="1" x="7569"/>
        <item m="1" x="7570"/>
        <item m="1" x="7571"/>
        <item m="1" x="7573"/>
        <item m="1" x="7574"/>
        <item m="1" x="7575"/>
        <item m="1" x="7199"/>
        <item m="1" x="7200"/>
        <item m="1" x="7201"/>
        <item m="1" x="7202"/>
        <item m="1" x="6667"/>
        <item m="1" x="6668"/>
        <item m="1" x="7997"/>
        <item m="1" x="7998"/>
        <item m="1" x="6673"/>
        <item m="1" x="6674"/>
        <item m="1" x="6675"/>
        <item m="1" x="7999"/>
        <item m="1" x="7802"/>
        <item m="1" x="6222"/>
        <item m="1" x="7803"/>
        <item m="1" x="7804"/>
        <item m="1" x="7805"/>
        <item m="1" x="6223"/>
        <item m="1" x="7806"/>
        <item m="1" x="7807"/>
        <item m="1" x="6596"/>
        <item m="1" x="6597"/>
        <item m="1" x="5192"/>
        <item m="1" x="6598"/>
        <item m="1" x="5193"/>
        <item m="1" x="6599"/>
        <item m="1" x="6600"/>
        <item m="1" x="6601"/>
        <item m="1" x="5194"/>
        <item m="1" x="5195"/>
        <item m="1" x="6602"/>
        <item m="1" x="6603"/>
        <item m="1" x="6604"/>
        <item m="1" x="6605"/>
        <item m="1" x="6606"/>
        <item m="1" x="6224"/>
        <item m="1" x="6607"/>
        <item m="1" x="6608"/>
        <item m="1" x="5196"/>
        <item m="1" x="6609"/>
        <item m="1" x="6610"/>
        <item m="1" x="6611"/>
        <item m="1" x="7582"/>
        <item x="313"/>
        <item m="1" x="7583"/>
        <item m="1" x="7584"/>
        <item m="1" x="7585"/>
        <item m="1" x="7586"/>
        <item m="1" x="7809"/>
        <item m="1" x="7810"/>
        <item m="1" x="7587"/>
        <item m="1" x="7588"/>
        <item m="1" x="6695"/>
        <item m="1" x="7204"/>
        <item m="1" x="7049"/>
        <item m="1" x="7050"/>
        <item m="1" x="7051"/>
        <item m="1" x="7052"/>
        <item m="1" x="6696"/>
        <item m="1" x="7812"/>
        <item m="1" x="7055"/>
        <item m="1" x="6964"/>
        <item m="1" x="6965"/>
        <item m="1" x="6966"/>
        <item m="1" x="6967"/>
        <item m="1" x="6968"/>
        <item m="1" x="6969"/>
        <item m="1" x="6970"/>
        <item m="1" x="6971"/>
        <item m="1" x="6252"/>
        <item m="1" x="6253"/>
        <item m="1" x="6254"/>
        <item m="1" x="6255"/>
        <item m="1" x="6706"/>
        <item m="1" x="6707"/>
        <item m="1" x="7437"/>
        <item m="1" x="7438"/>
        <item m="1" x="7209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590"/>
        <item m="1" x="7591"/>
        <item m="1" x="7597"/>
        <item m="1" x="7215"/>
        <item m="1" x="7827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139"/>
        <item m="1" x="6731"/>
        <item m="1" x="6308"/>
        <item m="1" x="6309"/>
        <item m="1" x="6310"/>
        <item m="1" x="6311"/>
        <item m="1" x="6312"/>
        <item m="1" x="6313"/>
        <item m="1" x="5388"/>
        <item m="1" x="7462"/>
        <item m="1" x="7072"/>
        <item m="1" x="7606"/>
        <item m="1" x="7240"/>
        <item m="1" x="6737"/>
        <item m="1" x="6738"/>
        <item m="1" x="7607"/>
        <item m="1" x="7608"/>
        <item m="1" x="7609"/>
        <item m="1" x="7610"/>
        <item m="1" x="7611"/>
        <item m="1" x="7612"/>
        <item m="1" x="7613"/>
        <item m="1" x="7241"/>
        <item m="1" x="7242"/>
        <item m="1" x="7243"/>
        <item m="1" x="7244"/>
        <item m="1" x="7073"/>
        <item m="1" x="7074"/>
        <item m="1" x="7075"/>
        <item m="1" x="7076"/>
        <item m="1" x="7077"/>
        <item m="1" x="7465"/>
        <item m="1" x="7466"/>
        <item m="1" x="6337"/>
        <item m="1" x="7252"/>
        <item m="1" x="7253"/>
        <item m="1" x="7254"/>
        <item m="1" x="6750"/>
        <item m="1" x="6751"/>
        <item m="1" x="6752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468"/>
        <item m="1" x="7869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255"/>
        <item m="1" x="7256"/>
        <item m="1" x="7257"/>
        <item m="1" x="7258"/>
        <item m="1" x="7259"/>
        <item m="1" x="7260"/>
        <item m="1" x="7615"/>
        <item m="1" x="7616"/>
        <item m="1" x="7617"/>
        <item m="1" x="7622"/>
        <item m="1" x="7626"/>
        <item m="1" x="6074"/>
        <item m="1" x="6075"/>
        <item m="1" x="7481"/>
        <item m="1" x="7482"/>
        <item m="1" x="7871"/>
        <item m="1" x="7872"/>
        <item m="1" x="7873"/>
        <item m="1" x="7874"/>
        <item m="1" x="7875"/>
        <item m="1" x="7876"/>
        <item m="1" x="7276"/>
        <item m="1" x="7627"/>
        <item m="1" x="7877"/>
        <item m="1" x="7878"/>
        <item m="1" x="7632"/>
        <item m="1" x="7633"/>
        <item m="1" x="7634"/>
        <item m="1" x="7282"/>
        <item m="1" x="7283"/>
        <item m="1" x="7635"/>
        <item m="1" x="7284"/>
        <item m="1" x="7285"/>
        <item m="1" x="7640"/>
        <item m="1" x="7288"/>
        <item m="1" x="7289"/>
        <item m="1" x="7290"/>
        <item m="1" x="7092"/>
        <item m="1" x="6772"/>
        <item m="1" x="7641"/>
        <item m="1" x="7643"/>
        <item m="1" x="7645"/>
        <item m="1" x="7646"/>
        <item m="1" x="7651"/>
        <item m="1" x="2360"/>
        <item m="1" x="2361"/>
        <item m="1" x="7652"/>
        <item m="1" x="7653"/>
        <item m="1" x="7654"/>
        <item m="1" x="7301"/>
        <item m="1" x="7302"/>
        <item m="1" x="7655"/>
        <item m="1" x="7484"/>
        <item m="1" x="7304"/>
        <item m="1" x="6110"/>
        <item m="1" x="6111"/>
        <item m="1" x="7656"/>
        <item m="1" x="7657"/>
        <item m="1" x="7658"/>
        <item m="1" x="7659"/>
        <item m="1" x="7305"/>
        <item m="1" x="7306"/>
        <item m="1" x="7307"/>
        <item m="1" x="7308"/>
        <item m="1" x="7660"/>
        <item m="1" x="7664"/>
        <item m="1" x="7666"/>
        <item m="1" x="7667"/>
        <item m="1" x="7668"/>
        <item m="1" x="7016"/>
        <item m="1" x="7891"/>
        <item m="1" x="7892"/>
        <item m="1" x="7893"/>
        <item m="1" x="7894"/>
        <item m="1" x="7895"/>
        <item m="1" x="7896"/>
        <item m="1" x="7897"/>
        <item m="1" x="7669"/>
        <item m="1" x="4081"/>
        <item m="1" x="7672"/>
        <item m="1" x="7675"/>
        <item m="1" x="7323"/>
        <item m="1" x="7324"/>
        <item m="1" x="6805"/>
        <item m="1" x="7899"/>
        <item m="1" x="7329"/>
        <item m="1" x="7680"/>
        <item m="1" x="7681"/>
        <item m="1" x="7682"/>
        <item m="1" x="7683"/>
        <item m="1" x="7330"/>
        <item m="1" x="7905"/>
        <item m="1" x="7906"/>
        <item m="1" x="7907"/>
        <item m="1" x="7908"/>
        <item m="1" x="7684"/>
        <item m="1" x="7685"/>
        <item m="1" x="7686"/>
        <item m="1" x="7337"/>
        <item m="1" x="7338"/>
        <item m="1" x="7339"/>
        <item m="1" x="7687"/>
        <item m="1" x="7688"/>
        <item m="1" x="7689"/>
        <item m="1" x="6400"/>
        <item m="1" x="6401"/>
        <item m="1" x="7910"/>
        <item m="1" x="7691"/>
        <item m="1" x="6825"/>
        <item m="1" x="5683"/>
        <item m="1" x="5684"/>
        <item m="1" x="5685"/>
        <item m="1" x="5686"/>
        <item m="1" x="5687"/>
        <item m="1" x="5030"/>
        <item m="1" x="7911"/>
        <item m="1" x="7912"/>
        <item m="1" x="7913"/>
        <item m="1" x="7914"/>
        <item m="1" x="7915"/>
        <item m="1" x="7916"/>
        <item m="1" x="7917"/>
        <item m="1" x="7695"/>
        <item m="1" x="7696"/>
        <item m="1" x="7697"/>
        <item m="1" x="7698"/>
        <item m="1" x="7918"/>
        <item m="1" x="7346"/>
        <item m="1" x="7347"/>
        <item m="1" x="7919"/>
        <item m="1" x="7920"/>
        <item m="1" x="7921"/>
        <item m="1" x="7922"/>
        <item m="1" x="7923"/>
        <item m="1" x="7924"/>
        <item m="1" x="7925"/>
        <item m="1" x="7926"/>
        <item m="1" x="7701"/>
        <item m="1" x="7702"/>
        <item m="1" x="7359"/>
        <item m="1" x="7360"/>
        <item m="1" x="7361"/>
        <item m="1" x="7362"/>
        <item m="1" x="7363"/>
        <item m="1" x="7364"/>
        <item m="1" x="7365"/>
        <item m="1" x="7366"/>
        <item m="1" x="6842"/>
        <item m="1" x="6843"/>
        <item m="1" x="6844"/>
        <item m="1" x="6845"/>
        <item m="1" x="6846"/>
        <item m="1" x="6847"/>
        <item m="1" x="6848"/>
        <item m="1" x="7937"/>
        <item m="1" x="7704"/>
        <item m="1" x="7705"/>
        <item m="1" x="7706"/>
        <item m="1" x="7707"/>
        <item m="1" x="7708"/>
        <item m="1" x="7709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710"/>
        <item m="1" x="7711"/>
        <item m="1" x="7377"/>
        <item m="1" x="6858"/>
        <item m="1" x="6859"/>
        <item m="1" x="6860"/>
        <item m="1" x="7712"/>
        <item m="1" x="7713"/>
        <item m="1" x="7714"/>
        <item m="1" x="7715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3717"/>
        <item x="1113"/>
        <item x="1114"/>
        <item x="1115"/>
        <item x="1116"/>
        <item x="1117"/>
        <item x="1118"/>
        <item x="1119"/>
        <item x="1120"/>
        <item x="1121"/>
        <item m="1" x="7719"/>
        <item m="1" x="7720"/>
        <item m="1" x="7721"/>
        <item m="1" x="7722"/>
        <item m="1" x="7554"/>
        <item m="1" x="7555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390"/>
        <item m="1" x="7391"/>
        <item m="1" x="7392"/>
        <item m="1" x="7393"/>
        <item m="1" x="7394"/>
        <item m="1" x="7395"/>
        <item m="1" x="7942"/>
        <item m="1" x="7770"/>
        <item m="1" x="7771"/>
        <item m="1" x="7772"/>
        <item m="1" x="7423"/>
        <item m="1" x="7429"/>
        <item m="1" x="7430"/>
        <item m="1" x="7943"/>
        <item m="1" x="7944"/>
        <item m="1" x="7945"/>
        <item m="1" x="7946"/>
        <item m="1" x="7780"/>
        <item m="1" x="7781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7785"/>
        <item m="1" x="5141"/>
        <item m="1" x="5142"/>
        <item m="1" x="7565"/>
        <item m="1" x="7566"/>
        <item m="1" x="7046"/>
        <item m="1" x="7798"/>
        <item m="1" x="7799"/>
        <item m="1" x="7801"/>
        <item m="1" x="5997"/>
        <item m="1" x="6669"/>
        <item m="1" x="6670"/>
        <item m="1" x="6671"/>
        <item m="1" x="6676"/>
        <item m="1" x="6612"/>
        <item m="1" x="6613"/>
        <item m="1" x="6614"/>
        <item m="1" x="6615"/>
        <item m="1" x="6616"/>
        <item m="1" x="6617"/>
        <item m="1" x="6618"/>
        <item m="1" x="5197"/>
        <item m="1" x="6619"/>
        <item m="1" x="6620"/>
        <item m="1" x="5198"/>
        <item m="1" x="5199"/>
        <item m="1" x="6621"/>
        <item m="1" x="6697"/>
        <item m="1" x="6698"/>
        <item m="1" x="1936"/>
        <item m="1" x="7811"/>
        <item m="1" x="7813"/>
        <item m="1" x="7056"/>
        <item m="1" x="6256"/>
        <item m="1" x="6257"/>
        <item m="1" x="6258"/>
        <item m="1" x="6259"/>
        <item m="1" x="6260"/>
        <item m="1" x="6265"/>
        <item m="1" x="7454"/>
        <item m="1" x="7455"/>
        <item m="1" x="7456"/>
        <item m="1" x="7457"/>
        <item m="1" x="7458"/>
        <item m="1" x="7819"/>
        <item m="1" x="7592"/>
        <item m="1" x="7593"/>
        <item m="1" x="7820"/>
        <item m="1" x="7821"/>
        <item m="1" x="7822"/>
        <item m="1" x="7823"/>
        <item m="1" x="7824"/>
        <item m="1" x="7825"/>
        <item m="1" x="7826"/>
        <item m="1" x="7216"/>
        <item m="1" x="7828"/>
        <item m="1" x="7829"/>
        <item m="1" x="7601"/>
        <item m="1" x="7830"/>
        <item m="1" x="7831"/>
        <item m="1" x="7832"/>
        <item m="1" x="7605"/>
        <item m="1" x="3397"/>
        <item m="1" x="7463"/>
        <item m="1" x="7237"/>
        <item m="1" x="7078"/>
        <item m="1" x="6740"/>
        <item m="1" x="7246"/>
        <item m="1" x="7833"/>
        <item m="1" x="6338"/>
        <item m="1" x="6753"/>
        <item m="1" x="6754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618"/>
        <item m="1" x="7619"/>
        <item m="1" x="7870"/>
        <item m="1" x="7277"/>
        <item m="1" x="7879"/>
        <item m="1" x="7880"/>
        <item m="1" x="7881"/>
        <item m="1" x="7629"/>
        <item m="1" x="5533"/>
        <item m="1" x="5534"/>
        <item m="1" x="5535"/>
        <item x="771"/>
        <item m="1" x="5536"/>
        <item m="1" x="5537"/>
        <item m="1" x="6994"/>
        <item m="1" x="7286"/>
        <item m="1" x="7636"/>
        <item m="1" x="6773"/>
        <item m="1" x="6366"/>
        <item m="1" x="7642"/>
        <item m="1" x="7882"/>
        <item m="1" x="7883"/>
        <item m="1" x="7884"/>
        <item m="1" x="7885"/>
        <item m="1" x="7886"/>
        <item m="1" x="7649"/>
        <item m="1" x="7887"/>
        <item m="1" x="7888"/>
        <item m="1" x="7303"/>
        <item m="1" x="7309"/>
        <item m="1" x="7310"/>
        <item m="1" x="7661"/>
        <item m="1" x="7662"/>
        <item m="1" x="7663"/>
        <item m="1" x="7889"/>
        <item m="1" x="7890"/>
        <item m="1" x="6123"/>
        <item m="1" x="6124"/>
        <item m="1" x="7670"/>
        <item m="1" x="7317"/>
        <item m="1" x="7674"/>
        <item m="1" x="7487"/>
        <item m="1" x="7676"/>
        <item m="1" x="7900"/>
        <item m="1" x="7902"/>
        <item m="1" x="7903"/>
        <item m="1" x="7679"/>
        <item m="1" x="7331"/>
        <item m="1" x="7332"/>
        <item m="1" x="7904"/>
        <item m="1" x="7333"/>
        <item m="1" x="7334"/>
        <item m="1" x="7340"/>
        <item m="1" x="6402"/>
        <item m="1" x="7909"/>
        <item m="1" x="5031"/>
        <item m="1" x="7343"/>
        <item m="1" x="7344"/>
        <item m="1" x="7345"/>
        <item m="1" x="7025"/>
        <item m="1" x="7348"/>
        <item m="1" x="7699"/>
        <item m="1" x="7350"/>
        <item m="1" x="7703"/>
        <item m="1" x="7354"/>
        <item m="1" x="6849"/>
        <item m="1" x="6850"/>
        <item m="1" x="6851"/>
        <item m="1" x="6852"/>
        <item m="1" x="6853"/>
        <item m="1" x="6854"/>
        <item m="1" x="7938"/>
        <item m="1" x="7378"/>
        <item m="1" x="7379"/>
        <item m="1" x="6861"/>
        <item m="1" x="6862"/>
        <item m="1" x="7939"/>
        <item m="1" x="7716"/>
        <item m="1" x="7489"/>
        <item m="1" x="7543"/>
        <item m="1" x="7544"/>
        <item m="1" x="7545"/>
        <item m="1" x="7546"/>
        <item m="1" x="7547"/>
        <item m="1" x="7940"/>
        <item m="1" x="7718"/>
        <item x="1122"/>
        <item m="1" x="7382"/>
        <item m="1" x="7112"/>
        <item m="1" x="6463"/>
        <item m="1" x="7556"/>
        <item m="1" x="7557"/>
        <item m="1" x="7558"/>
        <item m="1" x="7941"/>
        <item m="1" x="7383"/>
        <item m="1" x="7384"/>
        <item m="1" x="7396"/>
        <item m="1" x="7397"/>
        <item m="1" x="7398"/>
        <item m="1" x="7399"/>
        <item m="1" x="5815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777"/>
        <item m="1" x="6579"/>
        <item m="1" x="7434"/>
        <item m="1" x="7435"/>
        <item m="1" x="7947"/>
        <item m="1" x="5143"/>
        <item m="1" x="5144"/>
        <item m="1" x="5145"/>
        <item m="1" x="5146"/>
        <item m="1" x="5147"/>
        <item m="1" x="7563"/>
        <item m="1" x="7564"/>
        <item m="1" x="7567"/>
        <item m="1" x="7568"/>
        <item m="1" x="7572"/>
        <item m="1" x="6000"/>
        <item m="1" x="7576"/>
        <item m="1" x="7589"/>
        <item m="1" x="6010"/>
        <item m="1" x="7459"/>
        <item m="1" x="7460"/>
        <item m="1" x="7594"/>
        <item m="1" x="7595"/>
        <item m="1" x="7596"/>
        <item m="1" x="6300"/>
        <item m="1" x="7217"/>
        <item m="1" x="7602"/>
        <item m="1" x="7603"/>
        <item m="1" x="6739"/>
        <item m="1" x="6741"/>
        <item m="1" x="6742"/>
        <item m="1" x="6743"/>
        <item m="1" x="6339"/>
        <item m="1" x="7271"/>
        <item m="1" x="7272"/>
        <item m="1" x="7273"/>
        <item m="1" x="7079"/>
        <item m="1" x="7620"/>
        <item m="1" x="7621"/>
        <item m="1" x="5486"/>
        <item m="1" x="7623"/>
        <item m="1" x="7624"/>
        <item m="1" x="7625"/>
        <item m="1" x="7628"/>
        <item m="1" x="7630"/>
        <item m="1" x="7631"/>
        <item m="1" x="6995"/>
        <item m="1" x="7644"/>
        <item m="1" x="7647"/>
        <item m="1" x="7648"/>
        <item m="1" x="7650"/>
        <item m="1" x="7012"/>
        <item m="1" x="7148"/>
        <item m="1" x="7311"/>
        <item m="1" x="7313"/>
        <item m="1" x="6125"/>
        <item m="1" x="7318"/>
        <item m="1" x="7149"/>
        <item m="1" x="7671"/>
        <item m="1" x="7673"/>
        <item m="1" x="7321"/>
        <item m="1" x="7335"/>
        <item m="1" x="7107"/>
        <item m="1" x="7108"/>
        <item m="1" x="7690"/>
        <item m="1" x="7692"/>
        <item m="1" x="4085"/>
        <item m="1" x="4086"/>
        <item m="1" x="3644"/>
        <item m="1" x="3645"/>
        <item m="1" x="7026"/>
        <item m="1" x="7027"/>
        <item m="1" x="7028"/>
        <item m="1" x="7029"/>
        <item m="1" x="7349"/>
        <item m="1" x="7351"/>
        <item m="1" x="7700"/>
        <item m="1" x="7355"/>
        <item m="1" x="6160"/>
        <item m="1" x="6161"/>
        <item m="1" x="6433"/>
        <item m="1" x="7380"/>
        <item m="1" x="6863"/>
        <item m="1" x="7548"/>
        <item m="1" x="7717"/>
        <item m="1" x="7559"/>
        <item m="1" x="7560"/>
        <item m="1" x="7723"/>
        <item m="1" x="7385"/>
        <item m="1" x="7386"/>
        <item m="1" x="6884"/>
        <item m="1" x="6885"/>
        <item m="1" x="6886"/>
        <item m="1" x="6887"/>
        <item m="1" x="6888"/>
        <item m="1" x="6889"/>
        <item m="1" x="7769"/>
        <item m="1" x="7773"/>
        <item m="1" x="7774"/>
        <item m="1" x="7775"/>
        <item m="1" x="7776"/>
        <item m="1" x="7778"/>
        <item m="1" x="7779"/>
        <item m="1" x="7039"/>
        <item m="1" x="7782"/>
        <item m="1" x="7783"/>
        <item m="1" x="7164"/>
        <item m="1" x="5148"/>
        <item m="1" x="5149"/>
        <item m="1" x="5150"/>
        <item m="1" x="5151"/>
        <item m="1" x="5152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5977"/>
        <item m="1" x="5978"/>
        <item m="1" x="7188"/>
        <item m="1" x="6958"/>
        <item m="1" x="6209"/>
        <item m="1" x="7195"/>
        <item m="1" x="7196"/>
        <item m="1" x="7436"/>
        <item m="1" x="6001"/>
        <item m="1" x="6002"/>
        <item m="1" x="7203"/>
        <item m="1" x="6219"/>
        <item m="1" x="6220"/>
        <item m="1" x="6225"/>
        <item m="1" x="6677"/>
        <item m="1" x="6678"/>
        <item m="1" x="6679"/>
        <item m="1" x="5200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5201"/>
        <item m="1" x="6226"/>
        <item m="1" x="6694"/>
        <item m="1" x="5202"/>
        <item m="1" x="6238"/>
        <item m="1" x="5266"/>
        <item m="1" x="7205"/>
        <item m="1" x="4082"/>
        <item m="1" x="7057"/>
        <item m="1" x="6011"/>
        <item m="1" x="7208"/>
        <item m="1" x="7461"/>
        <item m="1" x="6268"/>
        <item m="1" x="6269"/>
        <item m="1" x="6270"/>
        <item m="1" x="6271"/>
        <item m="1" x="7059"/>
        <item m="1" x="7060"/>
        <item m="1" x="7211"/>
        <item m="1" x="7212"/>
        <item m="1" x="7214"/>
        <item m="1" x="7064"/>
        <item m="1" x="7065"/>
        <item m="1" x="6720"/>
        <item m="1" x="7218"/>
        <item m="1" x="7219"/>
        <item m="1" x="7220"/>
        <item m="1" x="6314"/>
        <item m="1" x="5368"/>
        <item m="1" x="6315"/>
        <item m="1" x="7233"/>
        <item m="1" x="7234"/>
        <item m="1" x="4083"/>
        <item m="1" x="7236"/>
        <item m="1" x="7238"/>
        <item m="1" x="7239"/>
        <item m="1" x="6325"/>
        <item m="1" x="6327"/>
        <item m="1" x="6328"/>
        <item m="1" x="6329"/>
        <item m="1" x="7245"/>
        <item m="1" x="6330"/>
        <item m="1" x="6331"/>
        <item m="1" x="7247"/>
        <item m="1" x="7248"/>
        <item m="1" x="7467"/>
        <item m="1" x="7250"/>
        <item m="1" x="5435"/>
        <item m="1" x="5436"/>
        <item m="1" x="5437"/>
        <item m="1" x="5438"/>
        <item m="1" x="7080"/>
        <item m="1" x="7081"/>
        <item m="1" x="7082"/>
        <item m="1" x="7083"/>
        <item m="1" x="7084"/>
        <item m="1" x="7085"/>
        <item m="1" x="7086"/>
        <item m="1" x="7087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7088"/>
        <item m="1" x="7479"/>
        <item m="1" x="5487"/>
        <item m="1" x="7274"/>
        <item m="1" x="6349"/>
        <item m="1" x="6350"/>
        <item m="1" x="7275"/>
        <item m="1" x="6353"/>
        <item m="1" x="6769"/>
        <item m="1" x="7278"/>
        <item m="1" x="7279"/>
        <item m="1" x="7280"/>
        <item m="1" x="6996"/>
        <item m="1" x="6997"/>
        <item m="1" x="6771"/>
        <item m="1" x="7287"/>
        <item m="1" x="5571"/>
        <item m="1" x="5572"/>
        <item m="1" x="7291"/>
        <item m="1" x="7483"/>
        <item m="1" x="7292"/>
        <item m="1" x="7144"/>
        <item m="1" x="7293"/>
        <item m="1" x="7294"/>
        <item m="1" x="7295"/>
        <item m="1" x="7296"/>
        <item m="1" x="7013"/>
        <item m="1" x="6783"/>
        <item m="1" x="6784"/>
        <item m="1" x="6786"/>
        <item m="1" x="7312"/>
        <item m="1" x="6787"/>
        <item m="1" x="7314"/>
        <item m="1" x="7098"/>
        <item m="1" x="7099"/>
        <item m="1" x="7315"/>
        <item m="1" x="5621"/>
        <item m="1" x="7150"/>
        <item m="1" x="7151"/>
        <item m="1" x="7319"/>
        <item m="1" x="4084"/>
        <item m="1" x="7485"/>
        <item m="1" x="7486"/>
        <item m="1" x="7322"/>
        <item m="1" x="7325"/>
        <item m="1" x="7326"/>
        <item m="1" x="7327"/>
        <item m="1" x="7328"/>
        <item m="1" x="5645"/>
        <item m="1" x="7336"/>
        <item m="1" x="6810"/>
        <item m="1" x="6811"/>
        <item m="1" x="6815"/>
        <item m="1" x="6816"/>
        <item m="1" x="6817"/>
        <item m="1" x="7488"/>
        <item m="1" x="6818"/>
        <item m="1" x="6819"/>
        <item m="1" x="6397"/>
        <item m="1" x="6403"/>
        <item m="1" x="6404"/>
        <item m="1" x="7341"/>
        <item x="960"/>
        <item m="1" x="4087"/>
        <item m="1" x="3646"/>
        <item m="1" x="6826"/>
        <item m="1" x="6827"/>
        <item m="1" x="6410"/>
        <item m="1" x="6828"/>
        <item m="1" x="6829"/>
        <item m="1" x="7352"/>
        <item m="1" x="7353"/>
        <item m="1" x="6831"/>
        <item m="1" x="6832"/>
        <item m="1" x="7356"/>
        <item m="1" x="7357"/>
        <item m="1" x="7358"/>
        <item m="1" x="6162"/>
        <item m="1" x="6163"/>
        <item m="1" x="6164"/>
        <item m="1" x="6434"/>
        <item m="1" x="6435"/>
        <item m="1" x="6436"/>
        <item m="1" x="6437"/>
        <item m="1" x="6442"/>
        <item m="1" x="6857"/>
        <item m="1" x="6171"/>
        <item m="1" x="6172"/>
        <item m="1" x="6173"/>
        <item m="1" x="6593"/>
        <item m="1" x="7549"/>
        <item m="1" x="7550"/>
        <item m="1" x="7551"/>
        <item m="1" x="7552"/>
        <item m="1" x="7553"/>
        <item m="1" x="6445"/>
        <item m="1" x="7113"/>
        <item m="1" x="6461"/>
        <item m="1" x="7036"/>
        <item m="1" x="7561"/>
        <item m="1" x="7562"/>
        <item m="1" x="7119"/>
        <item m="1" x="7120"/>
        <item m="1" x="7387"/>
        <item m="1" x="7388"/>
        <item m="1" x="7389"/>
        <item m="1" x="6872"/>
        <item m="1" x="6873"/>
        <item m="1" x="6874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7421"/>
        <item m="1" x="7424"/>
        <item m="1" x="7425"/>
        <item m="1" x="7426"/>
        <item m="1" x="7427"/>
        <item m="1" x="7158"/>
        <item m="1" x="6580"/>
        <item m="1" x="7431"/>
        <item m="1" x="5946"/>
        <item m="1" x="7433"/>
        <item m="1" x="7040"/>
        <item m="1" x="4795"/>
        <item m="1" x="6662"/>
        <item m="1" x="7197"/>
        <item m="1" x="7198"/>
        <item m="1" x="6003"/>
        <item m="1" x="6239"/>
        <item m="1" x="6244"/>
        <item m="1" x="7206"/>
        <item m="1" x="7207"/>
        <item m="1" x="6266"/>
        <item m="1" x="6272"/>
        <item m="1" x="6273"/>
        <item m="1" x="6293"/>
        <item m="1" x="7210"/>
        <item m="1" x="7213"/>
        <item m="1" x="6721"/>
        <item m="1" x="5369"/>
        <item m="1" x="7235"/>
        <item m="1" x="7071"/>
        <item m="1" x="7249"/>
        <item m="1" x="6764"/>
        <item m="1" x="7089"/>
        <item m="1" x="7090"/>
        <item m="1" x="6076"/>
        <item m="1" x="6770"/>
        <item m="1" x="7281"/>
        <item m="1" x="5573"/>
        <item m="1" x="7297"/>
        <item m="1" x="7298"/>
        <item m="1" x="7299"/>
        <item m="1" x="7300"/>
        <item m="1" x="6112"/>
        <item m="1" x="6788"/>
        <item m="1" x="7014"/>
        <item m="1" x="7316"/>
        <item m="1" x="7152"/>
        <item m="1" x="7153"/>
        <item m="1" x="7320"/>
        <item m="1" x="7102"/>
        <item m="1" x="7103"/>
        <item m="1" x="6146"/>
        <item m="1" x="7342"/>
        <item m="1" x="6821"/>
        <item m="1" x="7109"/>
        <item m="1" x="6833"/>
        <item m="1" x="6165"/>
        <item m="1" x="6166"/>
        <item m="1" x="6438"/>
        <item m="1" x="5747"/>
        <item m="1" x="6446"/>
        <item m="1" x="7114"/>
        <item m="1" x="6921"/>
        <item m="1" x="6477"/>
        <item m="1" x="6922"/>
        <item m="1" x="6923"/>
        <item m="1" x="6924"/>
        <item m="1" x="7422"/>
        <item m="1" x="7432"/>
        <item m="1" x="6952"/>
        <item m="1" x="6953"/>
        <item m="1" x="6622"/>
        <item m="1" x="6954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6203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5979"/>
        <item m="1" x="6204"/>
        <item m="1" x="7043"/>
        <item m="1" x="6955"/>
        <item m="1" x="7044"/>
        <item m="1" x="6956"/>
        <item m="1" x="6957"/>
        <item m="1" x="6959"/>
        <item m="1" x="6960"/>
        <item m="1" x="6961"/>
        <item m="1" x="6962"/>
        <item m="1" x="6661"/>
        <item m="1" x="6210"/>
        <item m="1" x="6211"/>
        <item m="1" x="5160"/>
        <item m="1" x="5161"/>
        <item m="1" x="5984"/>
        <item m="1" x="5985"/>
        <item m="1" x="5986"/>
        <item m="1" x="5987"/>
        <item m="1" x="6663"/>
        <item m="1" x="6214"/>
        <item m="1" x="7047"/>
        <item m="1" x="7132"/>
        <item m="1" x="7133"/>
        <item m="1" x="6666"/>
        <item m="1" x="6004"/>
        <item m="1" x="5177"/>
        <item m="1" x="5178"/>
        <item m="1" x="5179"/>
        <item m="1" x="5180"/>
        <item m="1" x="5181"/>
        <item m="1" x="5182"/>
        <item m="1" x="6672"/>
        <item m="1" x="6963"/>
        <item m="1" x="6221"/>
        <item m="1" x="6007"/>
        <item m="1" x="5189"/>
        <item m="1" x="6227"/>
        <item m="1" x="6228"/>
        <item m="1" x="6229"/>
        <item m="1" x="6230"/>
        <item m="1" x="6231"/>
        <item m="1" x="6232"/>
        <item m="1" x="5203"/>
        <item m="1" x="6233"/>
        <item m="1" x="6234"/>
        <item m="1" x="6235"/>
        <item m="1" x="6236"/>
        <item m="1" x="4088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7048"/>
        <item m="1" x="7134"/>
        <item m="1" x="6240"/>
        <item m="1" x="6241"/>
        <item m="1" x="5267"/>
        <item m="1" x="5268"/>
        <item m="1" x="5269"/>
        <item m="1" x="6699"/>
        <item m="1" x="6700"/>
        <item m="1" x="6701"/>
        <item m="1" x="7053"/>
        <item m="1" x="7054"/>
        <item m="1" x="6704"/>
        <item m="1" x="6249"/>
        <item m="1" x="6705"/>
        <item m="1" x="6261"/>
        <item m="1" x="5292"/>
        <item m="1" x="5293"/>
        <item m="1" x="6972"/>
        <item m="1" x="6012"/>
        <item m="1" x="5306"/>
        <item m="1" x="7135"/>
        <item m="1" x="6973"/>
        <item m="1" x="5314"/>
        <item m="1" x="6267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7136"/>
        <item m="1" x="7058"/>
        <item m="1" x="6708"/>
        <item m="1" x="6294"/>
        <item m="1" x="6295"/>
        <item m="1" x="6974"/>
        <item m="1" x="6975"/>
        <item m="1" x="6712"/>
        <item m="1" x="6713"/>
        <item m="1" x="7061"/>
        <item m="1" x="7062"/>
        <item m="1" x="7137"/>
        <item m="1" x="7138"/>
        <item m="1" x="6585"/>
        <item m="1" x="6718"/>
        <item m="1" x="7063"/>
        <item m="1" x="6027"/>
        <item m="1" x="6028"/>
        <item m="1" x="7066"/>
        <item m="1" x="7067"/>
        <item m="1" x="6586"/>
        <item m="1" x="6722"/>
        <item m="1" x="6723"/>
        <item m="1" x="6724"/>
        <item m="1" x="6301"/>
        <item m="1" x="6302"/>
        <item m="1" x="6725"/>
        <item m="1" x="6726"/>
        <item m="1" x="7068"/>
        <item m="1" x="6976"/>
        <item m="1" x="672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7069"/>
        <item m="1" x="6977"/>
        <item m="1" x="6980"/>
        <item m="1" x="6732"/>
        <item m="1" x="6733"/>
        <item m="1" x="6981"/>
        <item m="1" x="5392"/>
        <item m="1" x="7070"/>
        <item m="1" x="6982"/>
        <item m="1" x="6735"/>
        <item m="1" x="6736"/>
        <item m="1" x="5398"/>
        <item m="1" x="5399"/>
        <item m="1" x="6326"/>
        <item m="1" x="6332"/>
        <item m="1" x="6333"/>
        <item m="1" x="6334"/>
        <item m="1" x="6335"/>
        <item m="1" x="5408"/>
        <item m="1" x="5409"/>
        <item m="1" x="5410"/>
        <item m="1" x="5411"/>
        <item m="1" x="5412"/>
        <item m="1" x="6983"/>
        <item m="1" x="6984"/>
        <item m="1" x="7140"/>
        <item m="1" x="6744"/>
        <item m="1" x="6745"/>
        <item m="1" x="6747"/>
        <item m="1" x="7141"/>
        <item m="1" x="6749"/>
        <item m="1" x="5439"/>
        <item m="1" x="5440"/>
        <item m="1" x="5441"/>
        <item m="1" x="5442"/>
        <item m="1" x="6765"/>
        <item m="1" x="6766"/>
        <item m="1" x="6767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7091"/>
        <item m="1" x="6340"/>
        <item m="1" x="6341"/>
        <item m="1" x="6342"/>
        <item m="1" x="6343"/>
        <item m="1" x="6344"/>
        <item m="1" x="6072"/>
        <item m="1" x="6347"/>
        <item m="1" x="6768"/>
        <item m="1" x="5489"/>
        <item m="1" x="7142"/>
        <item m="1" x="6986"/>
        <item m="1" x="6354"/>
        <item m="1" x="6355"/>
        <item m="1" x="6356"/>
        <item m="1" x="6357"/>
        <item m="1" x="6988"/>
        <item m="1" x="6989"/>
        <item m="1" x="6990"/>
        <item m="1" x="6991"/>
        <item m="1" x="6992"/>
        <item m="1" x="5538"/>
        <item m="1" x="5539"/>
        <item m="1" x="5540"/>
        <item m="1" x="5541"/>
        <item m="1" x="5542"/>
        <item m="1" x="6993"/>
        <item m="1" x="6998"/>
        <item m="1" x="6999"/>
        <item m="1" x="7000"/>
        <item m="1" x="7001"/>
        <item m="1" x="7002"/>
        <item m="1" x="7003"/>
        <item m="1" x="6083"/>
        <item m="1" x="6084"/>
        <item m="1" x="6085"/>
        <item m="1" x="6086"/>
        <item m="1" x="6087"/>
        <item m="1" x="6088"/>
        <item m="1" x="6089"/>
        <item m="1" x="6092"/>
        <item m="1" x="6093"/>
        <item m="1" x="5574"/>
        <item m="1" x="5575"/>
        <item m="1" x="5576"/>
        <item m="1" x="6094"/>
        <item m="1" x="6095"/>
        <item m="1" x="6774"/>
        <item m="1" x="7004"/>
        <item m="1" x="7143"/>
        <item m="1" x="7145"/>
        <item m="1" x="6588"/>
        <item m="1" x="6589"/>
        <item m="1" x="6590"/>
        <item m="1" x="7146"/>
        <item m="1" x="7147"/>
        <item m="1" x="6776"/>
        <item m="1" x="7008"/>
        <item m="1" x="6777"/>
        <item m="1" x="6778"/>
        <item m="1" x="7093"/>
        <item m="1" x="7009"/>
        <item m="1" x="7094"/>
        <item m="1" x="7095"/>
        <item m="1" x="5587"/>
        <item m="1" x="7096"/>
        <item m="1" x="7097"/>
        <item m="1" x="7010"/>
        <item m="1" x="7011"/>
        <item m="1" x="2362"/>
        <item m="1" x="6785"/>
        <item m="1" x="6374"/>
        <item m="1" x="6107"/>
        <item m="1" x="6108"/>
        <item m="1" x="5591"/>
        <item m="1" x="6375"/>
        <item m="1" x="5605"/>
        <item m="1" x="5606"/>
        <item m="1" x="6789"/>
        <item m="1" x="6790"/>
        <item m="1" x="6113"/>
        <item m="1" x="6791"/>
        <item m="1" x="6114"/>
        <item m="1" x="6115"/>
        <item m="1" x="7015"/>
        <item m="1" x="6792"/>
        <item m="1" x="6793"/>
        <item m="1" x="6794"/>
        <item m="1" x="6795"/>
        <item m="1" x="6376"/>
        <item m="1" x="6591"/>
        <item m="1" x="6592"/>
        <item m="1" x="6126"/>
        <item m="1" x="7100"/>
        <item m="1" x="6797"/>
        <item m="1" x="6798"/>
        <item m="1" x="6799"/>
        <item m="1" x="6800"/>
        <item m="1" x="4018"/>
        <item m="1" x="4019"/>
        <item m="1" x="7101"/>
        <item m="1" x="6384"/>
        <item m="1" x="3601"/>
        <item m="1" x="6802"/>
        <item m="1" x="6804"/>
        <item m="1" x="5637"/>
        <item m="1" x="5638"/>
        <item m="1" x="6806"/>
        <item m="1" x="7017"/>
        <item m="1" x="7018"/>
        <item m="1" x="7019"/>
        <item m="1" x="6807"/>
        <item m="1" x="7020"/>
        <item m="1" x="5646"/>
        <item m="1" x="5647"/>
        <item m="1" x="7021"/>
        <item m="1" x="7104"/>
        <item m="1" x="7105"/>
        <item m="1" x="7022"/>
        <item m="1" x="7023"/>
        <item m="1" x="6812"/>
        <item m="1" x="6813"/>
        <item m="1" x="6391"/>
        <item m="1" x="6392"/>
        <item m="1" x="6393"/>
        <item m="1" x="6141"/>
        <item m="1" x="6394"/>
        <item m="1" x="6395"/>
        <item m="1" x="6142"/>
        <item m="1" x="7106"/>
        <item m="1" x="7154"/>
        <item m="1" x="6814"/>
        <item m="1" x="6398"/>
        <item m="1" x="6399"/>
        <item m="1" x="5660"/>
        <item m="1" x="5661"/>
        <item m="1" x="5662"/>
        <item m="1" x="5663"/>
        <item m="1" x="5664"/>
        <item m="1" x="6147"/>
        <item m="1" x="6148"/>
        <item m="1" x="5672"/>
        <item m="1" x="5673"/>
        <item m="1" x="5676"/>
        <item m="1" x="6822"/>
        <item m="1" x="6823"/>
        <item m="1" x="6153"/>
        <item m="1" x="4089"/>
        <item m="1" x="3647"/>
        <item m="1" x="3648"/>
        <item m="1" x="6411"/>
        <item m="1" x="6412"/>
        <item m="1" x="6413"/>
        <item m="1" x="6414"/>
        <item m="1" x="6415"/>
        <item m="1" x="6416"/>
        <item m="1" x="6417"/>
        <item m="1" x="6830"/>
        <item m="1" x="6418"/>
        <item m="1" x="6419"/>
        <item m="1" x="6420"/>
        <item m="1" x="7110"/>
        <item m="1" x="6421"/>
        <item m="1" x="6422"/>
        <item m="1" x="6834"/>
        <item m="1" x="6835"/>
        <item m="1" x="6423"/>
        <item m="1" x="6424"/>
        <item m="1" x="6425"/>
        <item m="1" x="6426"/>
        <item m="1" x="6427"/>
        <item m="1" x="7111"/>
        <item m="1" x="6836"/>
        <item m="1" x="7030"/>
        <item m="1" x="7031"/>
        <item m="1" x="7032"/>
        <item m="1" x="6839"/>
        <item m="1" x="6840"/>
        <item m="1" x="6841"/>
        <item m="1" x="6167"/>
        <item m="1" x="6168"/>
        <item m="1" x="6169"/>
        <item m="1" x="5726"/>
        <item m="1" x="5727"/>
        <item m="1" x="6439"/>
        <item m="1" x="5730"/>
        <item m="1" x="5731"/>
        <item m="1" x="5732"/>
        <item m="1" x="5733"/>
        <item m="1" x="5734"/>
        <item m="1" x="5735"/>
        <item m="1" x="6855"/>
        <item m="1" x="6856"/>
        <item m="1" x="6440"/>
        <item m="1" x="6443"/>
        <item m="1" x="6444"/>
        <item m="1" x="5066"/>
        <item m="1" x="5750"/>
        <item m="1" x="5751"/>
        <item m="1" x="6174"/>
        <item m="1" x="6175"/>
        <item m="1" x="6176"/>
        <item m="1" x="7034"/>
        <item m="1" x="6594"/>
        <item m="1" x="6864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7157"/>
        <item m="1" x="6865"/>
        <item m="1" x="6866"/>
        <item x="1123"/>
        <item m="1" x="7037"/>
        <item m="1" x="5775"/>
        <item m="1" x="6867"/>
        <item m="1" x="6462"/>
        <item m="1" x="5776"/>
        <item m="1" x="7115"/>
        <item m="1" x="7116"/>
        <item m="1" x="6464"/>
        <item m="1" x="6465"/>
        <item m="1" x="6466"/>
        <item m="1" x="6467"/>
        <item m="1" x="6468"/>
        <item m="1" x="6469"/>
        <item m="1" x="7117"/>
        <item m="1" x="7118"/>
        <item m="1" x="6595"/>
        <item m="1" x="5795"/>
        <item m="1" x="5796"/>
        <item m="1" x="6870"/>
        <item m="1" x="6871"/>
        <item m="1" x="6473"/>
        <item m="1" x="64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185"/>
        <item m="1" x="6186"/>
        <item m="1" x="6187"/>
        <item m="1" x="6188"/>
        <item m="1" x="6189"/>
        <item m="1" x="6190"/>
        <item m="1" x="6191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478"/>
        <item m="1" x="6934"/>
        <item m="1" x="6935"/>
        <item m="1" x="6936"/>
        <item m="1" x="6937"/>
        <item m="1" x="6938"/>
        <item m="1" x="6939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7038"/>
        <item m="1" x="6941"/>
        <item m="1" x="7159"/>
        <item m="1" x="7160"/>
        <item m="1" x="7161"/>
        <item m="1" x="7121"/>
        <item m="1" x="7122"/>
        <item m="1" x="7123"/>
        <item m="1" x="7124"/>
        <item m="1" x="6942"/>
        <item m="1" x="6943"/>
        <item m="1" x="6944"/>
        <item m="1" x="6945"/>
        <item m="1" x="6573"/>
        <item m="1" x="5944"/>
        <item m="1" x="6947"/>
        <item m="1" x="7162"/>
        <item m="1" x="7125"/>
        <item m="1" x="7126"/>
        <item m="1" x="7127"/>
        <item m="1" x="7163"/>
        <item m="1" x="6949"/>
        <item m="1" x="6950"/>
        <item m="1" x="6583"/>
        <item m="1" x="6584"/>
        <item m="1" x="6197"/>
        <item m="1" x="6951"/>
        <item m="1" x="6623"/>
        <item m="1" x="4838"/>
        <item m="1" x="6659"/>
        <item m="1" x="6660"/>
        <item m="1" x="6665"/>
        <item m="1" x="5307"/>
        <item m="1" x="6709"/>
        <item m="1" x="6714"/>
        <item m="1" x="6719"/>
        <item m="1" x="6032"/>
        <item m="1" x="6727"/>
        <item m="1" x="6978"/>
        <item m="1" x="6316"/>
        <item m="1" x="5395"/>
        <item m="1" x="5400"/>
        <item m="1" x="6746"/>
        <item m="1" x="6065"/>
        <item m="1" x="6066"/>
        <item m="1" x="6067"/>
        <item m="1" x="6345"/>
        <item m="1" x="6985"/>
        <item m="1" x="6351"/>
        <item m="1" x="6358"/>
        <item m="1" x="6359"/>
        <item m="1" x="6779"/>
        <item m="1" x="6377"/>
        <item m="1" x="6127"/>
        <item m="1" x="6801"/>
        <item m="1" x="6803"/>
        <item m="1" x="6808"/>
        <item m="1" x="6143"/>
        <item m="1" x="7024"/>
        <item m="1" x="6155"/>
        <item m="1" x="6156"/>
        <item m="1" x="5688"/>
        <item m="1" x="7033"/>
        <item m="1" x="6430"/>
        <item m="1" x="6431"/>
        <item m="1" x="5736"/>
        <item m="1" x="5752"/>
        <item m="1" x="5760"/>
        <item m="1" x="6177"/>
        <item m="1" x="7035"/>
        <item x="1124"/>
        <item m="1" x="6868"/>
        <item m="1" x="6546"/>
        <item m="1" x="6547"/>
        <item m="1" x="6548"/>
        <item m="1" x="6549"/>
        <item m="1" x="6550"/>
        <item m="1" x="6551"/>
        <item m="1" x="7041"/>
        <item m="1" x="7042"/>
        <item m="1" x="5162"/>
        <item m="1" x="6242"/>
        <item m="1" x="6702"/>
        <item m="1" x="6703"/>
        <item m="1" x="6288"/>
        <item m="1" x="6289"/>
        <item m="1" x="6290"/>
        <item m="1" x="6717"/>
        <item m="1" x="6303"/>
        <item m="1" x="6979"/>
        <item m="1" x="6734"/>
        <item m="1" x="5413"/>
        <item m="1" x="5414"/>
        <item m="1" x="5415"/>
        <item m="1" x="5416"/>
        <item m="1" x="6987"/>
        <item m="1" x="6090"/>
        <item m="1" x="6368"/>
        <item m="1" x="7005"/>
        <item m="1" x="7006"/>
        <item m="1" x="7007"/>
        <item m="1" x="6100"/>
        <item m="1" x="6387"/>
        <item m="1" x="6820"/>
        <item m="1" x="6458"/>
        <item m="1" x="6552"/>
        <item m="1" x="3855"/>
        <item m="1" x="6946"/>
        <item m="1" x="4100"/>
        <item m="1" x="4101"/>
        <item m="1" x="4103"/>
        <item m="1" x="4104"/>
        <item m="1" x="4105"/>
        <item m="1" x="4106"/>
        <item m="1" x="4110"/>
        <item m="1" x="4111"/>
        <item m="1" x="2171"/>
        <item m="1" x="6206"/>
        <item m="1" x="5163"/>
        <item m="1" x="5164"/>
        <item m="1" x="5165"/>
        <item m="1" x="6664"/>
        <item m="1" x="5183"/>
        <item m="1" x="5190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6250"/>
        <item m="1" x="5294"/>
        <item m="1" x="5295"/>
        <item m="1" x="5296"/>
        <item m="1" x="5297"/>
        <item m="1" x="6262"/>
        <item m="1" x="5315"/>
        <item m="1" x="6291"/>
        <item m="1" x="6710"/>
        <item m="1" x="6711"/>
        <item m="1" x="6715"/>
        <item m="1" x="6716"/>
        <item m="1" x="6728"/>
        <item m="1" x="6730"/>
        <item m="1" x="5380"/>
        <item m="1" x="6317"/>
        <item m="1" x="6318"/>
        <item m="1" x="6321"/>
        <item m="1" x="6323"/>
        <item m="1" x="6324"/>
        <item m="1" x="5417"/>
        <item m="1" x="5418"/>
        <item m="1" x="5419"/>
        <item m="1" x="6748"/>
        <item m="1" x="5443"/>
        <item m="1" x="6068"/>
        <item m="1" x="6069"/>
        <item m="1" x="6346"/>
        <item m="1" x="5492"/>
        <item m="1" x="5493"/>
        <item m="1" x="6360"/>
        <item m="1" x="6361"/>
        <item m="1" x="6362"/>
        <item m="1" x="6365"/>
        <item m="1" x="6091"/>
        <item m="1" x="5546"/>
        <item m="1" x="5547"/>
        <item m="1" x="5548"/>
        <item m="1" x="5567"/>
        <item m="1" x="5577"/>
        <item m="1" x="6367"/>
        <item m="1" x="6369"/>
        <item m="1" x="6775"/>
        <item m="1" x="6780"/>
        <item m="1" x="6781"/>
        <item m="1" x="6782"/>
        <item m="1" x="5592"/>
        <item m="1" x="5602"/>
        <item m="1" x="6116"/>
        <item m="1" x="6378"/>
        <item m="1" x="6379"/>
        <item m="1" x="6117"/>
        <item m="1" x="6796"/>
        <item m="1" x="6382"/>
        <item m="1" x="6385"/>
        <item m="1" x="6130"/>
        <item m="1" x="6386"/>
        <item m="1" x="6134"/>
        <item m="1" x="6809"/>
        <item m="1" x="6144"/>
        <item m="1" x="6145"/>
        <item m="1" x="5674"/>
        <item m="1" x="6154"/>
        <item m="1" x="3649"/>
        <item m="1" x="5689"/>
        <item m="1" x="5702"/>
        <item m="1" x="6428"/>
        <item m="1" x="6429"/>
        <item m="1" x="6837"/>
        <item m="1" x="6838"/>
        <item m="1" x="6432"/>
        <item m="1" x="5728"/>
        <item m="1" x="5729"/>
        <item m="1" x="5737"/>
        <item m="1" x="6441"/>
        <item m="1" x="5753"/>
        <item m="1" x="6459"/>
        <item m="1" x="6460"/>
        <item m="1" x="5777"/>
        <item m="1" x="6470"/>
        <item m="1" x="6869"/>
        <item m="1" x="6475"/>
        <item m="1" x="6476"/>
        <item m="1" x="619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940"/>
        <item m="1" x="6574"/>
        <item m="1" x="6193"/>
        <item m="1" x="6948"/>
        <item m="1" x="6202"/>
        <item m="1" x="4114"/>
        <item m="1" x="4115"/>
        <item m="1" x="4116"/>
        <item m="1" x="4117"/>
        <item m="1" x="4118"/>
        <item m="1" x="4119"/>
        <item m="1" x="4120"/>
        <item m="1" x="4121"/>
        <item m="1" x="4123"/>
        <item m="1" x="4124"/>
        <item m="1" x="4125"/>
        <item m="1" x="4129"/>
        <item m="1" x="4130"/>
        <item m="1" x="4131"/>
        <item m="1" x="4132"/>
        <item m="1" x="6205"/>
        <item m="1" x="6207"/>
        <item m="1" x="6208"/>
        <item m="1" x="5166"/>
        <item m="1" x="5167"/>
        <item m="1" x="6212"/>
        <item m="1" x="6213"/>
        <item m="1" x="6215"/>
        <item m="1" x="5994"/>
        <item m="1" x="6216"/>
        <item m="1" x="6217"/>
        <item m="1" x="5184"/>
        <item m="1" x="6218"/>
        <item m="1" x="6237"/>
        <item m="1" x="5270"/>
        <item m="1" x="6245"/>
        <item m="1" x="5271"/>
        <item m="1" x="5272"/>
        <item m="1" x="6246"/>
        <item m="1" x="6247"/>
        <item m="1" x="6248"/>
        <item m="1" x="6251"/>
        <item m="1" x="5308"/>
        <item m="1" x="6264"/>
        <item m="1" x="5316"/>
        <item m="1" x="5317"/>
        <item m="1" x="6292"/>
        <item m="1" x="5338"/>
        <item m="1" x="6296"/>
        <item m="1" x="6297"/>
        <item m="1" x="6298"/>
        <item m="1" x="6299"/>
        <item m="1" x="6033"/>
        <item m="1" x="6304"/>
        <item m="1" x="6305"/>
        <item m="1" x="6306"/>
        <item m="1" x="6307"/>
        <item m="1" x="5381"/>
        <item m="1" x="5382"/>
        <item m="1" x="5383"/>
        <item m="1" x="5384"/>
        <item m="1" x="5385"/>
        <item m="1" x="5386"/>
        <item m="1" x="5387"/>
        <item m="1" x="6319"/>
        <item m="1" x="6587"/>
        <item m="1" x="6320"/>
        <item m="1" x="6322"/>
        <item m="1" x="5401"/>
        <item m="1" x="5402"/>
        <item m="1" x="5420"/>
        <item m="1" x="6336"/>
        <item m="1" x="5444"/>
        <item m="1" x="5450"/>
        <item m="1" x="5451"/>
        <item m="1" x="5452"/>
        <item m="1" x="5453"/>
        <item m="1" x="5454"/>
        <item m="1" x="5481"/>
        <item m="1" x="4939"/>
        <item m="1" x="6348"/>
        <item m="1" x="6352"/>
        <item m="1" x="3511"/>
        <item m="1" x="5494"/>
        <item m="1" x="6363"/>
        <item m="1" x="6364"/>
        <item m="1" x="5543"/>
        <item x="772"/>
        <item m="1" x="5544"/>
        <item m="1" x="5545"/>
        <item x="773"/>
        <item m="1" x="4971"/>
        <item m="1" x="6096"/>
        <item m="1" x="6370"/>
        <item m="1" x="6371"/>
        <item m="1" x="6372"/>
        <item m="1" x="6101"/>
        <item m="1" x="6102"/>
        <item m="1" x="6373"/>
        <item m="1" x="5593"/>
        <item m="1" x="5594"/>
        <item m="1" x="5595"/>
        <item m="1" x="6118"/>
        <item m="1" x="6119"/>
        <item m="1" x="6120"/>
        <item m="1" x="6380"/>
        <item m="1" x="6381"/>
        <item m="1" x="6383"/>
        <item m="1" x="6132"/>
        <item m="1" x="6133"/>
        <item m="1" x="6388"/>
        <item m="1" x="6389"/>
        <item m="1" x="6390"/>
        <item m="1" x="5649"/>
        <item m="1" x="6396"/>
        <item m="1" x="5665"/>
        <item m="1" x="5666"/>
        <item m="1" x="6405"/>
        <item m="1" x="5675"/>
        <item m="1" x="5023"/>
        <item m="1" x="6406"/>
        <item m="1" x="6407"/>
        <item m="1" x="6408"/>
        <item m="1" x="6409"/>
        <item m="1" x="5690"/>
        <item m="1" x="5691"/>
        <item m="1" x="5703"/>
        <item m="1" x="5707"/>
        <item m="1" x="6157"/>
        <item m="1" x="6158"/>
        <item m="1" x="6159"/>
        <item m="1" x="5738"/>
        <item m="1" x="5754"/>
        <item m="1" x="5761"/>
        <item m="1" x="5762"/>
        <item m="1" x="6178"/>
        <item m="1" x="6179"/>
        <item m="1" x="4090"/>
        <item m="1" x="5778"/>
        <item m="1" x="5784"/>
        <item m="1" x="5785"/>
        <item m="1" x="6471"/>
        <item m="1" x="6472"/>
        <item m="1" x="5803"/>
        <item m="1" x="5804"/>
        <item m="1" x="5805"/>
        <item m="1" x="5816"/>
        <item m="1" x="6571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6572"/>
        <item m="1" x="6575"/>
        <item m="1" x="6576"/>
        <item m="1" x="6577"/>
        <item m="1" x="6578"/>
        <item m="1" x="6581"/>
        <item m="1" x="5945"/>
        <item m="1" x="6582"/>
        <item m="1" x="6198"/>
        <item m="1" x="6199"/>
        <item m="1" x="5263"/>
        <item m="1" x="5264"/>
        <item m="1" x="6243"/>
        <item m="1" x="5318"/>
        <item m="1" x="5319"/>
        <item m="1" x="4098"/>
        <item m="1" x="5119"/>
        <item m="1" x="4135"/>
        <item m="1" x="4137"/>
        <item m="1" x="4138"/>
        <item m="1" x="4139"/>
        <item m="1" x="4140"/>
        <item m="1" x="4143"/>
        <item m="1" x="4144"/>
        <item m="1" x="4145"/>
        <item m="1" x="4146"/>
        <item m="1" x="4147"/>
        <item m="1" x="4148"/>
        <item m="1" x="4149"/>
        <item m="1" x="4152"/>
        <item m="1" x="4153"/>
        <item m="1" x="4154"/>
        <item m="1" x="4156"/>
        <item m="1" x="4158"/>
        <item m="1" x="4159"/>
        <item m="1" x="4160"/>
        <item m="1" x="4163"/>
        <item m="1" x="4164"/>
        <item m="1" x="4165"/>
        <item m="1" x="4166"/>
        <item m="1" x="4169"/>
        <item m="1" x="4170"/>
        <item m="1" x="4171"/>
        <item m="1" x="4172"/>
        <item m="1" x="4173"/>
        <item m="1" x="4174"/>
        <item m="1" x="4177"/>
        <item m="1" x="4178"/>
        <item m="1" x="4179"/>
        <item m="1" x="4180"/>
        <item m="1" x="4184"/>
        <item m="1" x="4185"/>
        <item m="1" x="4186"/>
        <item m="1" x="5980"/>
        <item m="1" x="5981"/>
        <item m="1" x="5154"/>
        <item m="1" x="5982"/>
        <item m="1" x="5983"/>
        <item m="1" x="5168"/>
        <item m="1" x="5169"/>
        <item m="1" x="5170"/>
        <item m="1" x="5171"/>
        <item m="1" x="5172"/>
        <item m="1" x="4107"/>
        <item m="1" x="5175"/>
        <item m="1" x="5988"/>
        <item m="1" x="5989"/>
        <item m="1" x="5990"/>
        <item m="1" x="5991"/>
        <item m="1" x="5992"/>
        <item m="1" x="5993"/>
        <item m="1" x="5995"/>
        <item m="1" x="5996"/>
        <item m="1" x="5998"/>
        <item m="1" x="5999"/>
        <item m="1" x="5185"/>
        <item m="1" x="5186"/>
        <item m="1" x="6005"/>
        <item m="1" x="6006"/>
        <item m="1" x="5191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6008"/>
        <item m="1" x="6009"/>
        <item m="1" x="5265"/>
        <item m="1" x="5273"/>
        <item m="1" x="4855"/>
        <item m="1" x="4856"/>
        <item m="1" x="5276"/>
        <item m="1" x="5277"/>
        <item m="1" x="5286"/>
        <item m="1" x="5288"/>
        <item m="1" x="5290"/>
        <item m="1" x="5291"/>
        <item m="1" x="5298"/>
        <item m="1" x="5299"/>
        <item m="1" x="5300"/>
        <item m="1" x="5301"/>
        <item m="1" x="5302"/>
        <item m="1" x="5303"/>
        <item m="1" x="5304"/>
        <item m="1" x="5309"/>
        <item m="1" x="5310"/>
        <item m="1" x="5312"/>
        <item m="1" x="487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6013"/>
        <item m="1" x="6014"/>
        <item m="1" x="5339"/>
        <item m="1" x="5340"/>
        <item m="1" x="6015"/>
        <item m="1" x="5341"/>
        <item m="1" x="5342"/>
        <item m="1" x="5343"/>
        <item m="1" x="5344"/>
        <item m="1" x="6016"/>
        <item m="1" x="6017"/>
        <item m="1" x="6018"/>
        <item m="1" x="6019"/>
        <item m="1" x="6020"/>
        <item m="1" x="6021"/>
        <item m="1" x="6022"/>
        <item m="1" x="6023"/>
        <item m="1" x="5347"/>
        <item m="1" x="5348"/>
        <item m="1" x="6024"/>
        <item m="1" x="6025"/>
        <item m="1" x="6026"/>
        <item m="1" x="6029"/>
        <item m="1" x="6030"/>
        <item m="1" x="6031"/>
        <item m="1" x="5354"/>
        <item m="1" x="6034"/>
        <item m="1" x="5355"/>
        <item m="1" x="5356"/>
        <item m="1" x="5357"/>
        <item m="1" x="5358"/>
        <item x="526"/>
        <item x="527"/>
        <item m="1" x="5364"/>
        <item m="1" x="5365"/>
        <item m="1" x="4902"/>
        <item m="1" x="4903"/>
        <item m="1" x="4904"/>
        <item m="1" x="6035"/>
        <item m="1" x="6036"/>
        <item m="1" x="6037"/>
        <item m="1" x="5391"/>
        <item m="1" x="5393"/>
        <item m="1" x="6038"/>
        <item m="1" x="5396"/>
        <item m="1" x="5397"/>
        <item m="1" x="5403"/>
        <item m="1" x="5404"/>
        <item m="1" x="5406"/>
        <item m="1" x="5421"/>
        <item m="1" x="5422"/>
        <item m="1" x="5423"/>
        <item m="1" x="5424"/>
        <item m="1" x="5425"/>
        <item m="1" x="5426"/>
        <item m="1" x="5427"/>
        <item m="1" x="5428"/>
        <item m="1" x="5433"/>
        <item m="1" x="6039"/>
        <item m="1" x="6040"/>
        <item m="1" x="5445"/>
        <item m="1" x="5446"/>
        <item m="1" x="5447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6070"/>
        <item m="1" x="6071"/>
        <item m="1" x="5482"/>
        <item m="1" x="5483"/>
        <item m="1" x="4940"/>
        <item m="1" x="6073"/>
        <item m="1" x="5490"/>
        <item m="1" x="4946"/>
        <item m="1" x="3512"/>
        <item m="1" x="5491"/>
        <item m="1" x="5495"/>
        <item m="1" x="5496"/>
        <item m="1" x="5497"/>
        <item m="1" x="5498"/>
        <item m="1" x="5499"/>
        <item m="1" x="6077"/>
        <item m="1" x="6078"/>
        <item m="1" x="6079"/>
        <item m="1" x="6080"/>
        <item m="1" x="6081"/>
        <item m="1" x="5503"/>
        <item m="1" x="5504"/>
        <item m="1" x="5505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5"/>
        <item m="1" x="5566"/>
        <item m="1" x="5568"/>
        <item m="1" x="5569"/>
        <item m="1" x="4972"/>
        <item m="1" x="6097"/>
        <item m="1" x="6098"/>
        <item m="1" x="6099"/>
        <item m="1" x="6103"/>
        <item m="1" x="5583"/>
        <item m="1" x="5584"/>
        <item m="1" x="6104"/>
        <item m="1" x="6105"/>
        <item m="1" x="6106"/>
        <item m="1" x="2363"/>
        <item m="1" x="5596"/>
        <item m="1" x="5597"/>
        <item m="1" x="5598"/>
        <item m="1" x="5603"/>
        <item m="1" x="5604"/>
        <item m="1" x="4150"/>
        <item m="1" x="5607"/>
        <item m="1" x="5608"/>
        <item m="1" x="5609"/>
        <item m="1" x="5610"/>
        <item m="1" x="5614"/>
        <item m="1" x="5615"/>
        <item m="1" x="5616"/>
        <item m="1" x="5617"/>
        <item m="1" x="6121"/>
        <item m="1" x="6122"/>
        <item m="1" x="5622"/>
        <item m="1" x="5623"/>
        <item m="1" x="5624"/>
        <item m="1" x="5625"/>
        <item m="1" x="6128"/>
        <item m="1" x="6129"/>
        <item m="1" x="5633"/>
        <item m="1" x="5634"/>
        <item m="1" x="6131"/>
        <item m="1" x="5635"/>
        <item m="1" x="6135"/>
        <item m="1" x="5639"/>
        <item m="1" x="6136"/>
        <item m="1" x="6137"/>
        <item m="1" x="5643"/>
        <item m="1" x="6138"/>
        <item m="1" x="6139"/>
        <item m="1" x="6140"/>
        <item m="1" x="5650"/>
        <item m="1" x="5651"/>
        <item m="1" x="5652"/>
        <item m="1" x="5653"/>
        <item m="1" x="5654"/>
        <item m="1" x="5658"/>
        <item m="1" x="5659"/>
        <item m="1" x="5667"/>
        <item m="1" x="5668"/>
        <item m="1" x="5669"/>
        <item m="1" x="5670"/>
        <item m="1" x="5671"/>
        <item m="1" x="5024"/>
        <item m="1" x="6149"/>
        <item m="1" x="6150"/>
        <item m="1" x="6151"/>
        <item m="1" x="6152"/>
        <item m="1" x="5677"/>
        <item m="1" x="5678"/>
        <item m="1" x="5679"/>
        <item m="1" x="5680"/>
        <item m="1" x="5681"/>
        <item m="1" x="3650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4"/>
        <item m="1" x="5705"/>
        <item m="1" x="3663"/>
        <item m="1" x="5708"/>
        <item m="1" x="5709"/>
        <item m="1" x="5710"/>
        <item m="1" x="5711"/>
        <item m="1" x="5712"/>
        <item m="1" x="5713"/>
        <item m="1" x="5714"/>
        <item m="1" x="5718"/>
        <item m="1" x="5719"/>
        <item m="1" x="5720"/>
        <item m="1" x="5721"/>
        <item m="1" x="5722"/>
        <item m="1" x="5723"/>
        <item m="1" x="5052"/>
        <item m="1" x="5053"/>
        <item m="1" x="5054"/>
        <item m="1" x="5055"/>
        <item m="1" x="5056"/>
        <item m="1" x="5057"/>
        <item m="1" x="5058"/>
        <item m="1" x="5739"/>
        <item m="1" x="5740"/>
        <item m="1" x="5741"/>
        <item m="1" x="5742"/>
        <item m="1" x="5743"/>
        <item m="1" x="5744"/>
        <item m="1" x="6170"/>
        <item m="1" x="5748"/>
        <item m="1" x="5755"/>
        <item m="1" x="5756"/>
        <item m="1" x="5757"/>
        <item m="1" x="5758"/>
        <item m="1" x="5763"/>
        <item m="1" x="5764"/>
        <item m="1" x="5765"/>
        <item m="1" x="5767"/>
        <item m="1" x="5768"/>
        <item m="1" x="5769"/>
        <item m="1" x="5770"/>
        <item m="1" x="4091"/>
        <item m="1" x="4092"/>
        <item m="1" x="4093"/>
        <item m="1" x="4094"/>
        <item m="1" x="4097"/>
        <item m="1" x="4102"/>
        <item m="1" x="4109"/>
        <item m="1" x="4113"/>
        <item m="1" x="6180"/>
        <item m="1" x="6181"/>
        <item m="1" x="5779"/>
        <item m="1" x="5780"/>
        <item m="1" x="5781"/>
        <item m="1" x="5782"/>
        <item m="1" x="5786"/>
        <item m="1" x="5787"/>
        <item m="1" x="5788"/>
        <item m="1" x="5789"/>
        <item m="1" x="6182"/>
        <item m="1" x="6183"/>
        <item m="1" x="6184"/>
        <item m="1" x="5792"/>
        <item m="1" x="5797"/>
        <item m="1" x="5798"/>
        <item m="1" x="5799"/>
        <item m="1" x="5800"/>
        <item m="1" x="5806"/>
        <item m="1" x="5807"/>
        <item m="1" x="5808"/>
        <item m="1" x="5809"/>
        <item m="1" x="5810"/>
        <item m="1" x="5811"/>
        <item m="1" x="5812"/>
        <item m="1" x="5813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28"/>
        <item m="1" x="5929"/>
        <item m="1" x="5930"/>
        <item m="1" x="5932"/>
        <item m="1" x="5933"/>
        <item m="1" x="5934"/>
        <item m="1" x="5935"/>
        <item m="1" x="5936"/>
        <item m="1" x="5941"/>
        <item m="1" x="5942"/>
        <item m="1" x="6194"/>
        <item m="1" x="6195"/>
        <item m="1" x="6196"/>
        <item m="1" x="5948"/>
        <item m="1" x="5949"/>
        <item m="1" x="5950"/>
        <item m="1" x="6200"/>
        <item m="1" x="6201"/>
        <item m="1" x="5120"/>
        <item m="1" x="4188"/>
        <item m="1" x="4189"/>
        <item m="1" x="4190"/>
        <item m="1" x="4194"/>
        <item m="1" x="4195"/>
        <item m="1" x="4198"/>
        <item m="1" x="4199"/>
        <item m="1" x="4202"/>
        <item m="1" x="4203"/>
        <item m="1" x="3870"/>
        <item m="1" x="5153"/>
        <item m="1" x="5155"/>
        <item m="1" x="5156"/>
        <item m="1" x="5157"/>
        <item m="1" x="5158"/>
        <item m="1" x="5159"/>
        <item m="1" x="5173"/>
        <item m="1" x="5174"/>
        <item m="1" x="5176"/>
        <item m="1" x="5187"/>
        <item m="1" x="5188"/>
        <item m="1" x="5262"/>
        <item x="314"/>
        <item m="1" x="5274"/>
        <item m="1" x="5275"/>
        <item m="1" x="5278"/>
        <item m="1" x="5279"/>
        <item m="1" x="5280"/>
        <item m="1" x="5281"/>
        <item m="1" x="5282"/>
        <item m="1" x="5283"/>
        <item m="1" x="5284"/>
        <item m="1" x="5285"/>
        <item m="1" x="5287"/>
        <item m="1" x="5289"/>
        <item m="1" x="5305"/>
        <item m="1" x="5313"/>
        <item m="1" x="4880"/>
        <item m="1" x="5331"/>
        <item m="1" x="5332"/>
        <item m="1" x="5333"/>
        <item m="1" x="5334"/>
        <item m="1" x="5335"/>
        <item m="1" x="5336"/>
        <item m="1" x="5337"/>
        <item m="1" x="4126"/>
        <item m="1" x="5345"/>
        <item m="1" x="5346"/>
        <item m="1" x="5349"/>
        <item m="1" x="5350"/>
        <item m="1" x="5351"/>
        <item m="1" x="5352"/>
        <item m="1" x="5353"/>
        <item m="1" x="5359"/>
        <item m="1" x="5360"/>
        <item m="1" x="5361"/>
        <item m="1" x="5362"/>
        <item m="1" x="5363"/>
        <item m="1" x="5366"/>
        <item m="1" x="5367"/>
        <item m="1" x="4905"/>
        <item x="563"/>
        <item m="1" x="5389"/>
        <item m="1" x="5390"/>
        <item m="1" x="5394"/>
        <item m="1" x="5405"/>
        <item m="1" x="5407"/>
        <item m="1" x="5429"/>
        <item m="1" x="5430"/>
        <item m="1" x="5431"/>
        <item m="1" x="5432"/>
        <item m="1" x="5434"/>
        <item m="1" x="5448"/>
        <item m="1" x="5449"/>
        <item m="1" x="5476"/>
        <item m="1" x="5477"/>
        <item m="1" x="5478"/>
        <item m="1" x="5479"/>
        <item m="1" x="5480"/>
        <item m="1" x="5484"/>
        <item m="1" x="5485"/>
        <item m="1" x="4941"/>
        <item m="1" x="5488"/>
        <item m="1" x="4947"/>
        <item m="1" x="3513"/>
        <item m="1" x="5500"/>
        <item m="1" x="5501"/>
        <item m="1" x="5502"/>
        <item m="1" x="5506"/>
        <item m="1" x="5507"/>
        <item m="1" x="5508"/>
        <item m="1" x="5509"/>
        <item m="1" x="5562"/>
        <item m="1" x="5563"/>
        <item m="1" x="5564"/>
        <item m="1" x="5570"/>
        <item m="1" x="4134"/>
        <item m="1" x="5578"/>
        <item m="1" x="5579"/>
        <item m="1" x="5580"/>
        <item m="1" x="5581"/>
        <item m="1" x="5582"/>
        <item m="1" x="5585"/>
        <item m="1" x="5586"/>
        <item m="1" x="5588"/>
        <item m="1" x="5589"/>
        <item m="1" x="2364"/>
        <item m="1" x="5599"/>
        <item m="1" x="5600"/>
        <item m="1" x="5601"/>
        <item m="1" x="2801"/>
        <item m="1" x="5611"/>
        <item m="1" x="5612"/>
        <item m="1" x="5613"/>
        <item m="1" x="5618"/>
        <item m="1" x="5619"/>
        <item m="1" x="5620"/>
        <item m="1" x="5626"/>
        <item m="1" x="5627"/>
        <item m="1" x="5628"/>
        <item m="1" x="5629"/>
        <item m="1" x="4996"/>
        <item m="1" x="5636"/>
        <item m="1" x="5640"/>
        <item m="1" x="5641"/>
        <item m="1" x="5642"/>
        <item m="1" x="5644"/>
        <item m="1" x="4204"/>
        <item m="1" x="5648"/>
        <item m="1" x="5655"/>
        <item m="1" x="5656"/>
        <item m="1" x="5657"/>
        <item m="1" x="5025"/>
        <item m="1" x="5682"/>
        <item m="1" x="5701"/>
        <item m="1" x="5706"/>
        <item m="1" x="5715"/>
        <item m="1" x="5716"/>
        <item m="1" x="5717"/>
        <item m="1" x="5724"/>
        <item m="1" x="5725"/>
        <item m="1" x="5059"/>
        <item m="1" x="5060"/>
        <item m="1" x="5745"/>
        <item m="1" x="5746"/>
        <item m="1" x="5749"/>
        <item m="1" x="5759"/>
        <item m="1" x="5766"/>
        <item m="1" x="5771"/>
        <item m="1" x="4122"/>
        <item m="1" x="4128"/>
        <item m="1" x="4136"/>
        <item m="1" x="5772"/>
        <item m="1" x="5783"/>
        <item m="1" x="5790"/>
        <item m="1" x="5791"/>
        <item m="1" x="5793"/>
        <item m="1" x="5794"/>
        <item m="1" x="5801"/>
        <item m="1" x="5802"/>
        <item m="1" x="5814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31"/>
        <item m="1" x="5937"/>
        <item m="1" x="5938"/>
        <item m="1" x="5939"/>
        <item m="1" x="5940"/>
        <item m="1" x="5943"/>
        <item m="1" x="5947"/>
        <item m="1" x="5951"/>
        <item m="1" x="4176"/>
        <item m="1" x="4253"/>
        <item m="1" x="4419"/>
        <item m="1" x="4779"/>
        <item m="1" x="4307"/>
        <item m="1" x="4205"/>
        <item m="1" x="4206"/>
        <item m="1" x="4207"/>
        <item m="1" x="4208"/>
        <item m="1" x="4209"/>
        <item m="1" x="4214"/>
        <item m="1" x="4215"/>
        <item m="1" x="4216"/>
        <item m="1" x="3871"/>
        <item m="1" x="4231"/>
        <item m="1" x="4232"/>
        <item m="1" x="3205"/>
        <item m="1" x="3206"/>
        <item m="1" x="3207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208"/>
        <item m="1" x="3883"/>
        <item m="1" x="3209"/>
        <item m="1" x="3884"/>
        <item m="1" x="3885"/>
        <item m="1" x="3886"/>
        <item m="1" x="3887"/>
        <item m="1" x="3888"/>
        <item m="1" x="3889"/>
        <item m="1" x="3890"/>
        <item m="1" x="3210"/>
        <item m="1" x="3891"/>
        <item m="1" x="3892"/>
        <item m="1" x="3893"/>
        <item x="11"/>
        <item m="1" x="3894"/>
        <item m="1" x="3895"/>
        <item m="1" x="3896"/>
        <item m="1" x="3211"/>
        <item m="1" x="3897"/>
        <item m="1" x="3212"/>
        <item m="1" x="3898"/>
        <item m="1" x="3899"/>
        <item m="1" x="3900"/>
        <item m="1" x="3901"/>
        <item m="1" x="3213"/>
        <item m="1" x="3214"/>
        <item m="1" x="3902"/>
        <item m="1" x="3215"/>
        <item m="1" x="3903"/>
        <item m="1" x="3904"/>
        <item m="1" x="3905"/>
        <item m="1" x="3906"/>
        <item m="1" x="3907"/>
        <item m="1" x="3216"/>
        <item m="1" x="3217"/>
        <item m="1" x="3908"/>
        <item m="1" x="3909"/>
        <item m="1" x="3910"/>
        <item m="1" x="3911"/>
        <item m="1" x="3218"/>
        <item m="1" x="3912"/>
        <item m="1" x="3913"/>
        <item m="1" x="3914"/>
        <item m="1" x="3915"/>
        <item m="1" x="3916"/>
        <item m="1" x="2546"/>
        <item m="1" x="3917"/>
        <item m="1" x="3027"/>
        <item m="1" x="2547"/>
        <item m="1" x="2548"/>
        <item m="1" x="3028"/>
        <item m="1" x="3029"/>
        <item m="1" x="3030"/>
        <item m="1" x="2549"/>
        <item m="1" x="3031"/>
        <item m="1" x="3032"/>
        <item m="1" x="3033"/>
        <item m="1" x="3034"/>
        <item m="1" x="3035"/>
        <item m="1" x="3036"/>
        <item m="1" x="2550"/>
        <item m="1" x="3037"/>
        <item m="1" x="3038"/>
        <item m="1" x="3039"/>
        <item m="1" x="3040"/>
        <item m="1" x="2551"/>
        <item m="1" x="3041"/>
        <item m="1" x="3042"/>
        <item m="1" x="3043"/>
        <item m="1" x="4839"/>
        <item m="1" x="4840"/>
        <item m="1" x="4841"/>
        <item m="1" x="4842"/>
        <item m="1" x="4843"/>
        <item m="1" x="4392"/>
        <item m="1" x="4393"/>
        <item m="1" x="4452"/>
        <item m="1" x="4453"/>
        <item m="1" x="4499"/>
        <item m="1" x="4516"/>
        <item m="1" x="4557"/>
        <item m="1" x="3919"/>
        <item m="1" x="4181"/>
        <item m="1" x="4210"/>
        <item m="1" x="4226"/>
        <item m="1" x="4233"/>
        <item m="1" x="4844"/>
        <item m="1" x="4845"/>
        <item m="1" x="4846"/>
        <item m="1" x="4847"/>
        <item m="1" x="4246"/>
        <item m="1" x="4333"/>
        <item m="1" x="4632"/>
        <item m="1" x="4670"/>
        <item m="1" x="4848"/>
        <item m="1" x="4849"/>
        <item m="1" x="4850"/>
        <item m="1" x="4500"/>
        <item m="1" x="3925"/>
        <item m="1" x="4528"/>
        <item m="1" x="4529"/>
        <item m="1" x="4530"/>
        <item m="1" x="4531"/>
        <item m="1" x="4532"/>
        <item m="1" x="4533"/>
        <item m="1" x="4607"/>
        <item m="1" x="4608"/>
        <item m="1" x="4609"/>
        <item m="1" x="4610"/>
        <item m="1" x="4851"/>
        <item m="1" x="4611"/>
        <item m="1" x="4852"/>
        <item m="1" x="4853"/>
        <item m="1" x="4095"/>
        <item m="1" x="4096"/>
        <item m="1" x="4112"/>
        <item m="1" x="4133"/>
        <item m="1" x="4854"/>
        <item m="1" x="4227"/>
        <item m="1" x="2597"/>
        <item m="1" x="4228"/>
        <item m="1" x="4857"/>
        <item m="1" x="4299"/>
        <item m="1" x="4475"/>
        <item m="1" x="4558"/>
        <item m="1" x="3960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161"/>
        <item m="1" x="4875"/>
        <item m="1" x="4876"/>
        <item m="1" x="4432"/>
        <item m="1" x="4234"/>
        <item m="1" x="4247"/>
        <item m="1" x="4248"/>
        <item m="1" x="3310"/>
        <item m="1" x="3311"/>
        <item m="1" x="3312"/>
        <item m="1" x="3313"/>
        <item m="1" x="3314"/>
        <item m="1" x="4182"/>
        <item m="1" x="4211"/>
        <item m="1" x="4217"/>
        <item m="1" x="4394"/>
        <item m="1" x="4501"/>
        <item m="1" x="3964"/>
        <item x="376"/>
        <item m="1" x="4877"/>
        <item m="1" x="4878"/>
        <item x="383"/>
        <item m="1" x="4502"/>
        <item m="1" x="4235"/>
        <item m="1" x="4881"/>
        <item m="1" x="4300"/>
        <item m="1" x="4301"/>
        <item m="1" x="4302"/>
        <item m="1" x="4303"/>
        <item m="1" x="4338"/>
        <item m="1" x="4364"/>
        <item m="1" x="4365"/>
        <item m="1" x="4395"/>
        <item m="1" x="4433"/>
        <item m="1" x="4454"/>
        <item m="1" x="4476"/>
        <item m="1" x="4503"/>
        <item m="1" x="4517"/>
        <item m="1" x="4534"/>
        <item m="1" x="4535"/>
        <item m="1" x="4536"/>
        <item m="1" x="4559"/>
        <item m="1" x="4589"/>
        <item m="1" x="4612"/>
        <item m="1" x="4642"/>
        <item m="1" x="4659"/>
        <item m="1" x="4660"/>
        <item m="1" x="4671"/>
        <item m="1" x="4672"/>
        <item m="1" x="4688"/>
        <item m="1" x="4142"/>
        <item m="1" x="4155"/>
        <item m="1" x="4162"/>
        <item m="1" x="4167"/>
        <item m="1" x="3358"/>
        <item m="1" x="3359"/>
        <item m="1" x="3360"/>
        <item m="1" x="3361"/>
        <item m="1" x="3362"/>
        <item m="1" x="3363"/>
        <item m="1" x="2286"/>
        <item m="1" x="4882"/>
        <item m="1" x="4412"/>
        <item m="1" x="4455"/>
        <item m="1" x="4196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590"/>
        <item m="1" x="4613"/>
        <item m="1" x="4633"/>
        <item x="528"/>
        <item m="1" x="4896"/>
        <item m="1" x="4897"/>
        <item m="1" x="4898"/>
        <item m="1" x="4899"/>
        <item m="1" x="4127"/>
        <item m="1" x="4141"/>
        <item m="1" x="4900"/>
        <item m="1" x="4901"/>
        <item m="1" x="4218"/>
        <item m="1" x="4219"/>
        <item m="1" x="4220"/>
        <item m="1" x="4221"/>
        <item m="1" x="4222"/>
        <item m="1" x="4223"/>
        <item m="1" x="4224"/>
        <item m="1" x="4236"/>
        <item m="1" x="4237"/>
        <item m="1" x="4238"/>
        <item m="1" x="4265"/>
        <item m="1" x="4266"/>
        <item m="1" x="4267"/>
        <item m="1" x="3982"/>
        <item m="1" x="3983"/>
        <item m="1" x="3984"/>
        <item m="1" x="3985"/>
        <item m="1" x="3986"/>
        <item m="1" x="3384"/>
        <item m="1" x="3385"/>
        <item m="1" x="3386"/>
        <item m="1" x="3387"/>
        <item m="1" x="3388"/>
        <item m="1" x="3389"/>
        <item m="1" x="2691"/>
        <item m="1" x="1479"/>
        <item m="1" x="4906"/>
        <item m="1" x="4225"/>
        <item m="1" x="4907"/>
        <item m="1" x="4908"/>
        <item m="1" x="4909"/>
        <item m="1" x="4108"/>
        <item x="596"/>
        <item m="1" x="4099"/>
        <item m="1" x="4441"/>
        <item m="1" x="4560"/>
        <item m="1" x="4910"/>
        <item m="1" x="3399"/>
        <item m="1" x="3400"/>
        <item m="1" x="4911"/>
        <item m="1" x="3401"/>
        <item m="1" x="3402"/>
        <item m="1" x="3403"/>
        <item m="1" x="4912"/>
        <item m="1" x="4341"/>
        <item m="1" x="4477"/>
        <item m="1" x="4614"/>
        <item m="1" x="4913"/>
        <item m="1" x="4914"/>
        <item m="1" x="4915"/>
        <item m="1" x="4916"/>
        <item m="1" x="4917"/>
        <item m="1" x="4918"/>
        <item m="1" x="4919"/>
        <item m="1" x="4284"/>
        <item m="1" x="4368"/>
        <item m="1" x="4421"/>
        <item m="1" x="4456"/>
        <item m="1" x="4457"/>
        <item m="1" x="4478"/>
        <item m="1" x="4504"/>
        <item m="1" x="4537"/>
        <item m="1" x="4561"/>
        <item m="1" x="4615"/>
        <item m="1" x="3410"/>
        <item m="1" x="3411"/>
        <item m="1" x="3412"/>
        <item m="1" x="3413"/>
        <item m="1" x="4268"/>
        <item m="1" x="4920"/>
        <item m="1" x="4921"/>
        <item m="1" x="4922"/>
        <item m="1" x="4239"/>
        <item m="1" x="4342"/>
        <item m="1" x="4422"/>
        <item m="1" x="4458"/>
        <item m="1" x="4479"/>
        <item m="1" x="3996"/>
        <item m="1" x="3997"/>
        <item m="1" x="3431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459"/>
        <item m="1" x="4460"/>
        <item m="1" x="4933"/>
        <item m="1" x="4480"/>
        <item m="1" x="4481"/>
        <item m="1" x="4505"/>
        <item m="1" x="4506"/>
        <item m="1" x="4507"/>
        <item m="1" x="4508"/>
        <item m="1" x="4518"/>
        <item m="1" x="4538"/>
        <item m="1" x="4539"/>
        <item m="1" x="4540"/>
        <item m="1" x="4562"/>
        <item m="1" x="4563"/>
        <item m="1" x="4564"/>
        <item m="1" x="4565"/>
        <item m="1" x="4592"/>
        <item m="1" x="4593"/>
        <item m="1" x="4616"/>
        <item m="1" x="4617"/>
        <item m="1" x="4634"/>
        <item m="1" x="4643"/>
        <item m="1" x="4644"/>
        <item m="1" x="4645"/>
        <item m="1" x="4646"/>
        <item m="1" x="4673"/>
        <item m="1" x="4674"/>
        <item m="1" x="4934"/>
        <item m="1" x="4691"/>
        <item m="1" x="4935"/>
        <item m="1" x="4936"/>
        <item m="1" x="3472"/>
        <item m="1" x="4937"/>
        <item m="1" x="3473"/>
        <item m="1" x="4938"/>
        <item m="1" x="3474"/>
        <item m="1" x="3475"/>
        <item m="1" x="3476"/>
        <item m="1" x="4942"/>
        <item m="1" x="4943"/>
        <item m="1" x="4944"/>
        <item m="1" x="4945"/>
        <item m="1" x="3489"/>
        <item m="1" x="3490"/>
        <item m="1" x="3496"/>
        <item m="1" x="3497"/>
        <item m="1" x="4948"/>
        <item m="1" x="4175"/>
        <item m="1" x="4200"/>
        <item m="1" x="3505"/>
        <item m="1" x="3506"/>
        <item m="1" x="4949"/>
        <item m="1" x="4950"/>
        <item m="1" x="4951"/>
        <item m="1" x="4952"/>
        <item m="1" x="4343"/>
        <item m="1" x="4371"/>
        <item m="1" x="4435"/>
        <item m="1" x="4442"/>
        <item m="1" x="4482"/>
        <item m="1" x="4483"/>
        <item m="1" x="4566"/>
        <item m="1" x="4953"/>
        <item m="1" x="4954"/>
        <item m="1" x="4955"/>
        <item m="1" x="4956"/>
        <item m="1" x="4285"/>
        <item m="1" x="4320"/>
        <item m="1" x="4344"/>
        <item x="774"/>
        <item m="1" x="4957"/>
        <item m="1" x="4958"/>
        <item m="1" x="3548"/>
        <item m="1" x="3549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254"/>
        <item m="1" x="4269"/>
        <item m="1" x="4270"/>
        <item m="1" x="4278"/>
        <item m="1" x="4279"/>
        <item m="1" x="4286"/>
        <item m="1" x="4373"/>
        <item m="1" x="4399"/>
        <item m="1" x="4400"/>
        <item m="1" x="4423"/>
        <item m="1" x="4424"/>
        <item m="1" x="4462"/>
        <item m="1" x="4463"/>
        <item m="1" x="4968"/>
        <item m="1" x="4969"/>
        <item m="1" x="4240"/>
        <item m="1" x="4009"/>
        <item m="1" x="4970"/>
        <item m="1" x="4157"/>
        <item m="1" x="4013"/>
        <item m="1" x="3559"/>
        <item m="1" x="3560"/>
        <item m="1" x="3561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x="807"/>
        <item m="1" x="4984"/>
        <item m="1" x="4250"/>
        <item m="1" x="4985"/>
        <item m="1" x="4986"/>
        <item m="1" x="2365"/>
        <item m="1" x="2366"/>
        <item m="1" x="2367"/>
        <item m="1" x="4288"/>
        <item m="1" x="4305"/>
        <item m="1" x="4347"/>
        <item m="1" x="4379"/>
        <item m="1" x="4380"/>
        <item m="1" x="4509"/>
        <item m="1" x="4519"/>
        <item m="1" x="4567"/>
        <item m="1" x="4568"/>
        <item m="1" x="4618"/>
        <item m="1" x="4635"/>
        <item m="1" x="4661"/>
        <item m="1" x="4692"/>
        <item m="1" x="4987"/>
        <item m="1" x="4510"/>
        <item m="1" x="4542"/>
        <item m="1" x="4988"/>
        <item m="1" x="4675"/>
        <item m="1" x="2802"/>
        <item m="1" x="2803"/>
        <item m="1" x="2804"/>
        <item m="1" x="4251"/>
        <item m="1" x="4255"/>
        <item m="1" x="4271"/>
        <item m="1" x="4289"/>
        <item m="1" x="4290"/>
        <item m="1" x="4348"/>
        <item m="1" x="4401"/>
        <item m="1" x="4445"/>
        <item m="1" x="4381"/>
        <item m="1" x="4402"/>
        <item m="1" x="4413"/>
        <item m="1" x="4446"/>
        <item m="1" x="4989"/>
        <item m="1" x="4990"/>
        <item m="1" x="4291"/>
        <item m="1" x="4292"/>
        <item m="1" x="4403"/>
        <item m="1" x="4464"/>
        <item m="1" x="4991"/>
        <item m="1" x="4992"/>
        <item m="1" x="4993"/>
        <item m="1" x="4994"/>
        <item m="1" x="4191"/>
        <item m="1" x="4995"/>
        <item m="1" x="3602"/>
        <item m="1" x="4997"/>
        <item x="902"/>
        <item m="1" x="4998"/>
        <item m="1" x="4488"/>
        <item m="1" x="4489"/>
        <item m="1" x="3609"/>
        <item m="1" x="3610"/>
        <item m="1" x="4999"/>
        <item m="1" x="5000"/>
        <item m="1" x="5001"/>
        <item m="1" x="5002"/>
        <item m="1" x="5003"/>
        <item m="1" x="5004"/>
        <item m="1" x="4241"/>
        <item m="1" x="4272"/>
        <item m="1" x="5005"/>
        <item m="1" x="4349"/>
        <item m="1" x="5006"/>
        <item m="1" x="5007"/>
        <item m="1" x="4025"/>
        <item m="1" x="3621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4597"/>
        <item m="1" x="4636"/>
        <item m="1" x="4662"/>
        <item m="1" x="4693"/>
        <item m="1" x="5017"/>
        <item m="1" x="5018"/>
        <item m="1" x="5019"/>
        <item m="1" x="5020"/>
        <item m="1" x="5021"/>
        <item m="1" x="5022"/>
        <item m="1" x="4425"/>
        <item m="1" x="4426"/>
        <item m="1" x="4465"/>
        <item m="1" x="4490"/>
        <item m="1" x="4598"/>
        <item m="1" x="4676"/>
        <item m="1" x="5026"/>
        <item m="1" x="4293"/>
        <item m="1" x="4427"/>
        <item m="1" x="4543"/>
        <item m="1" x="4027"/>
        <item m="1" x="4028"/>
        <item m="1" x="5027"/>
        <item m="1" x="5028"/>
        <item m="1" x="5029"/>
        <item m="1" x="4415"/>
        <item m="1" x="4520"/>
        <item m="1" x="4637"/>
        <item m="1" x="3651"/>
        <item m="1" x="5032"/>
        <item m="1" x="5033"/>
        <item m="1" x="5034"/>
        <item m="1" x="5035"/>
        <item m="1" x="5036"/>
        <item m="1" x="4521"/>
        <item m="1" x="4522"/>
        <item m="1" x="4523"/>
        <item m="1" x="4619"/>
        <item m="1" x="4620"/>
        <item m="1" x="4621"/>
        <item m="1" x="4622"/>
        <item m="1" x="4648"/>
        <item m="1" x="4694"/>
        <item m="1" x="5037"/>
        <item m="1" x="5038"/>
        <item m="1" x="3664"/>
        <item m="1" x="4383"/>
        <item m="1" x="2859"/>
        <item m="1" x="4416"/>
        <item m="1" x="5039"/>
        <item m="1" x="5040"/>
        <item m="1" x="5041"/>
        <item m="1" x="4259"/>
        <item m="1" x="4294"/>
        <item m="1" x="4352"/>
        <item m="1" x="4384"/>
        <item m="1" x="4404"/>
        <item m="1" x="4428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4448"/>
        <item m="1" x="4449"/>
        <item m="1" x="5061"/>
        <item m="1" x="4242"/>
        <item m="1" x="4243"/>
        <item m="1" x="4260"/>
        <item m="1" x="4295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5062"/>
        <item m="1" x="4273"/>
        <item m="1" x="4296"/>
        <item m="1" x="4306"/>
        <item m="1" x="4353"/>
        <item m="1" x="4405"/>
        <item m="1" x="4429"/>
        <item m="1" x="4437"/>
        <item m="1" x="4466"/>
        <item m="1" x="4512"/>
        <item m="1" x="4544"/>
        <item m="1" x="4623"/>
        <item m="1" x="4649"/>
        <item m="1" x="4677"/>
        <item m="1" x="3686"/>
        <item m="1" x="5063"/>
        <item m="1" x="5064"/>
        <item m="1" x="5065"/>
        <item m="1" x="5067"/>
        <item m="1" x="4354"/>
        <item m="1" x="4386"/>
        <item m="1" x="4406"/>
        <item m="1" x="4450"/>
        <item m="1" x="4494"/>
        <item m="1" x="4355"/>
        <item m="1" x="4407"/>
        <item m="1" x="4467"/>
        <item m="1" x="4057"/>
        <item m="1" x="4058"/>
        <item m="1" x="4059"/>
        <item m="1" x="4256"/>
        <item m="1" x="4281"/>
        <item m="1" x="4328"/>
        <item m="1" x="4151"/>
        <item m="1" x="4168"/>
        <item m="1" x="4187"/>
        <item m="1" x="4192"/>
        <item m="1" x="4193"/>
        <item m="1" x="4197"/>
        <item m="1" x="4212"/>
        <item m="1" x="4229"/>
        <item m="1" x="4244"/>
        <item m="1" x="4245"/>
        <item m="1" x="4252"/>
        <item m="1" x="4261"/>
        <item m="1" x="4297"/>
        <item m="1" x="4356"/>
        <item m="1" x="1697"/>
        <item m="1" x="1698"/>
        <item m="1" x="1699"/>
        <item m="1" x="5068"/>
        <item m="1" x="5069"/>
        <item m="1" x="5070"/>
        <item m="1" x="5071"/>
        <item m="1" x="5072"/>
        <item m="1" x="5073"/>
        <item m="1" x="4600"/>
        <item m="1" x="4663"/>
        <item m="1" x="5074"/>
        <item m="1" x="5075"/>
        <item m="1" x="5076"/>
        <item m="1" x="5077"/>
        <item m="1" x="5078"/>
        <item m="1" x="5079"/>
        <item m="1" x="5080"/>
        <item m="1" x="3725"/>
        <item m="1" x="3726"/>
        <item m="1" x="5081"/>
        <item m="1" x="4213"/>
        <item m="1" x="5082"/>
        <item m="1" x="5083"/>
        <item m="1" x="4417"/>
        <item m="1" x="4418"/>
        <item m="1" x="5084"/>
        <item m="1" x="5085"/>
        <item m="1" x="5086"/>
        <item m="1" x="5087"/>
        <item m="1" x="5088"/>
        <item m="1" x="5089"/>
        <item m="1" x="4545"/>
        <item m="1" x="4546"/>
        <item m="1" x="4547"/>
        <item m="1" x="4548"/>
        <item m="1" x="4601"/>
        <item m="1" x="4624"/>
        <item m="1" x="4650"/>
        <item m="1" x="4651"/>
        <item m="1" x="4664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4438"/>
        <item m="1" x="5102"/>
        <item m="1" x="5103"/>
        <item m="1" x="5104"/>
        <item m="1" x="5105"/>
        <item m="1" x="5106"/>
        <item m="1" x="4469"/>
        <item m="1" x="4470"/>
        <item m="1" x="4471"/>
        <item m="1" x="5107"/>
        <item m="1" x="5108"/>
        <item m="1" x="4495"/>
        <item m="1" x="4496"/>
        <item m="1" x="4497"/>
        <item m="1" x="4513"/>
        <item m="1" x="4514"/>
        <item m="1" x="4515"/>
        <item m="1" x="4525"/>
        <item m="1" x="4526"/>
        <item m="1" x="4527"/>
        <item m="1" x="4549"/>
        <item m="1" x="4550"/>
        <item m="1" x="4551"/>
        <item m="1" x="4552"/>
        <item m="1" x="4553"/>
        <item m="1" x="4554"/>
        <item m="1" x="4555"/>
        <item m="1" x="4569"/>
        <item m="1" x="4570"/>
        <item m="1" x="4571"/>
        <item m="1" x="4572"/>
        <item m="1" x="4573"/>
        <item m="1" x="4574"/>
        <item m="1" x="4602"/>
        <item m="1" x="4603"/>
        <item m="1" x="4604"/>
        <item m="1" x="4605"/>
        <item m="1" x="4606"/>
        <item m="1" x="4625"/>
        <item m="1" x="4626"/>
        <item m="1" x="4627"/>
        <item m="1" x="4628"/>
        <item m="1" x="4629"/>
        <item m="1" x="4630"/>
        <item m="1" x="4631"/>
        <item m="1" x="4638"/>
        <item m="1" x="4639"/>
        <item m="1" x="4640"/>
        <item m="1" x="4652"/>
        <item m="1" x="4653"/>
        <item m="1" x="4654"/>
        <item m="1" x="4655"/>
        <item m="1" x="4656"/>
        <item m="1" x="4657"/>
        <item m="1" x="4658"/>
        <item m="1" x="5109"/>
        <item m="1" x="4665"/>
        <item m="1" x="4666"/>
        <item m="1" x="4667"/>
        <item m="1" x="4668"/>
        <item m="1" x="4669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95"/>
        <item m="1" x="4696"/>
        <item m="1" x="4697"/>
        <item m="1" x="4698"/>
        <item m="1" x="4699"/>
        <item m="1" x="5110"/>
        <item m="1" x="5111"/>
        <item m="1" x="4201"/>
        <item m="1" x="4257"/>
        <item m="1" x="4262"/>
        <item m="1" x="4357"/>
        <item m="1" x="4408"/>
        <item m="1" x="3001"/>
        <item m="1" x="5112"/>
        <item m="1" x="5113"/>
        <item m="1" x="5114"/>
        <item m="1" x="4183"/>
        <item m="1" x="3856"/>
        <item m="1" x="3857"/>
        <item m="1" x="4230"/>
        <item m="1" x="4249"/>
        <item m="1" x="4275"/>
        <item m="1" x="4071"/>
        <item m="1" x="4072"/>
        <item m="1" x="4073"/>
        <item m="1" x="4074"/>
        <item m="1" x="5115"/>
        <item m="1" x="5116"/>
        <item m="1" x="5117"/>
        <item m="1" x="4575"/>
        <item m="1" x="4576"/>
        <item m="1" x="4641"/>
        <item m="1" x="5118"/>
        <item m="1" x="4439"/>
        <item m="1" x="3044"/>
        <item m="1" x="3045"/>
        <item m="1" x="3046"/>
        <item m="1" x="3047"/>
        <item m="1" x="2552"/>
        <item m="1" x="2553"/>
        <item m="1" x="3048"/>
        <item m="1" x="2554"/>
        <item m="1" x="3049"/>
        <item m="1" x="3050"/>
        <item m="1" x="2555"/>
        <item m="1" x="3051"/>
        <item m="1" x="3052"/>
        <item m="1" x="3053"/>
        <item m="1" x="3054"/>
        <item m="1" x="3055"/>
        <item m="1" x="3056"/>
        <item m="1" x="3057"/>
        <item m="1" x="2556"/>
        <item m="1" x="2557"/>
        <item m="1" x="3058"/>
        <item m="1" x="2558"/>
        <item m="1" x="4391"/>
        <item m="1" x="4308"/>
        <item m="1" x="4309"/>
        <item m="1" x="4451"/>
        <item m="1" x="3920"/>
        <item m="1" x="4359"/>
        <item m="1" x="4277"/>
        <item m="1" x="4360"/>
        <item m="1" x="4332"/>
        <item m="1" x="4411"/>
        <item m="1" x="3232"/>
        <item m="1" x="3233"/>
        <item m="1" x="3234"/>
        <item m="1" x="4361"/>
        <item m="1" x="4334"/>
        <item m="1" x="3245"/>
        <item m="1" x="3926"/>
        <item m="1" x="3927"/>
        <item m="1" x="3928"/>
        <item m="1" x="3247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248"/>
        <item m="1" x="4335"/>
        <item m="1" x="4263"/>
        <item m="1" x="4310"/>
        <item m="1" x="4311"/>
        <item m="1" x="3298"/>
        <item m="1" x="4336"/>
        <item m="1" x="4312"/>
        <item m="1" x="4313"/>
        <item m="1" x="4337"/>
        <item m="1" x="4362"/>
        <item m="1" x="4363"/>
        <item m="1" x="4264"/>
        <item m="1" x="4282"/>
        <item m="1" x="3315"/>
        <item m="1" x="2615"/>
        <item x="377"/>
        <item m="1" x="4700"/>
        <item m="1" x="4420"/>
        <item m="1" x="4689"/>
        <item m="1" x="4690"/>
        <item m="1" x="4701"/>
        <item m="1" x="4702"/>
        <item m="1" x="4715"/>
        <item m="1" x="3327"/>
        <item m="1" x="3328"/>
        <item m="1" x="3329"/>
        <item m="1" x="3330"/>
        <item m="1" x="4339"/>
        <item m="1" x="2287"/>
        <item m="1" x="4434"/>
        <item m="1" x="4440"/>
        <item m="1" x="4366"/>
        <item m="1" x="4314"/>
        <item m="1" x="4724"/>
        <item m="1" x="4768"/>
        <item m="1" x="4315"/>
        <item m="1" x="4340"/>
        <item m="1" x="4703"/>
        <item m="1" x="4740"/>
        <item m="1" x="4283"/>
        <item m="1" x="4367"/>
        <item m="1" x="4304"/>
        <item m="1" x="4396"/>
        <item m="1" x="4397"/>
        <item m="1" x="3390"/>
        <item m="1" x="3391"/>
        <item m="1" x="3392"/>
        <item m="1" x="3393"/>
        <item m="1" x="3114"/>
        <item m="1" x="3115"/>
        <item m="1" x="3116"/>
        <item m="1" x="3117"/>
        <item m="1" x="4316"/>
        <item x="577"/>
        <item m="1" x="4591"/>
        <item m="1" x="3404"/>
        <item m="1" x="3407"/>
        <item m="1" x="3414"/>
        <item m="1" x="3415"/>
        <item m="1" x="4369"/>
        <item m="1" x="4317"/>
        <item m="1" x="4318"/>
        <item m="1" x="4370"/>
        <item m="1" x="3432"/>
        <item m="1" x="4704"/>
        <item m="1" x="4705"/>
        <item m="1" x="4706"/>
        <item m="1" x="4707"/>
        <item m="1" x="4716"/>
        <item m="1" x="4725"/>
        <item m="1" x="4726"/>
        <item m="1" x="4727"/>
        <item m="1" x="4728"/>
        <item m="1" x="4741"/>
        <item m="1" x="4742"/>
        <item m="1" x="3436"/>
        <item m="1" x="3477"/>
        <item m="1" x="3478"/>
        <item m="1" x="3479"/>
        <item m="1" x="3480"/>
        <item m="1" x="3491"/>
        <item m="1" x="3492"/>
        <item m="1" x="4319"/>
        <item m="1" x="3498"/>
        <item m="1" x="3499"/>
        <item m="1" x="3507"/>
        <item m="1" x="3508"/>
        <item m="1" x="3514"/>
        <item m="1" x="4577"/>
        <item m="1" x="4584"/>
        <item m="1" x="4594"/>
        <item m="1" x="4647"/>
        <item m="1" x="4372"/>
        <item m="1" x="4398"/>
        <item m="1" x="4443"/>
        <item m="1" x="4444"/>
        <item m="1" x="4461"/>
        <item m="1" x="4484"/>
        <item m="1" x="4541"/>
        <item m="1" x="4002"/>
        <item m="1" x="4003"/>
        <item m="1" x="4004"/>
        <item m="1" x="4010"/>
        <item m="1" x="4729"/>
        <item m="1" x="3562"/>
        <item m="1" x="4374"/>
        <item m="1" x="4375"/>
        <item m="1" x="4321"/>
        <item m="1" x="4436"/>
        <item m="1" x="4258"/>
        <item m="1" x="4345"/>
        <item m="1" x="4376"/>
        <item m="1" x="4287"/>
        <item m="1" x="4346"/>
        <item m="1" x="1619"/>
        <item m="1" x="4377"/>
        <item m="1" x="4322"/>
        <item m="1" x="4378"/>
        <item m="1" x="2368"/>
        <item m="1" x="4708"/>
        <item m="1" x="4756"/>
        <item m="1" x="4757"/>
        <item m="1" x="4769"/>
        <item m="1" x="4770"/>
        <item m="1" x="4511"/>
        <item m="1" x="4578"/>
        <item m="1" x="4585"/>
        <item m="1" x="4485"/>
        <item m="1" x="4486"/>
        <item m="1" x="4579"/>
        <item m="1" x="4586"/>
        <item m="1" x="4587"/>
        <item m="1" x="4595"/>
        <item m="1" x="4596"/>
        <item m="1" x="4323"/>
        <item m="1" x="4382"/>
        <item m="1" x="4487"/>
        <item m="1" x="3603"/>
        <item m="1" x="3604"/>
        <item m="1" x="3611"/>
        <item m="1" x="3612"/>
        <item m="1" x="4414"/>
        <item m="1" x="4447"/>
        <item m="1" x="4280"/>
        <item m="1" x="4324"/>
        <item m="1" x="2835"/>
        <item m="1" x="4717"/>
        <item m="1" x="4730"/>
        <item m="1" x="4743"/>
        <item m="1" x="4350"/>
        <item m="1" x="4709"/>
        <item m="1" x="4738"/>
        <item m="1" x="4744"/>
        <item m="1" x="3631"/>
        <item m="1" x="3632"/>
        <item m="1" x="4325"/>
        <item m="1" x="4326"/>
        <item m="1" x="4710"/>
        <item m="1" x="4351"/>
        <item m="1" x="4711"/>
        <item m="1" x="4712"/>
        <item m="1" x="4771"/>
        <item m="1" x="4772"/>
        <item m="1" x="4773"/>
        <item m="1" x="4491"/>
        <item m="1" x="4524"/>
        <item m="1" x="4492"/>
        <item m="1" x="4580"/>
        <item m="1" x="4588"/>
        <item m="1" x="4385"/>
        <item m="1" x="4493"/>
        <item m="1" x="4581"/>
        <item m="1" x="4582"/>
        <item m="1" x="4599"/>
        <item m="1" x="3681"/>
        <item m="1" x="3682"/>
        <item m="1" x="3683"/>
        <item m="1" x="3684"/>
        <item m="1" x="3687"/>
        <item m="1" x="3688"/>
        <item m="1" x="3689"/>
        <item m="1" x="3690"/>
        <item m="1" x="4583"/>
        <item m="1" x="4053"/>
        <item m="1" x="4054"/>
        <item m="1" x="4430"/>
        <item m="1" x="3707"/>
        <item m="1" x="3708"/>
        <item m="1" x="4327"/>
        <item m="1" x="4468"/>
        <item m="1" x="1700"/>
        <item m="1" x="1701"/>
        <item m="1" x="1702"/>
        <item m="1" x="1703"/>
        <item m="1" x="4329"/>
        <item m="1" x="4731"/>
        <item m="1" x="4745"/>
        <item m="1" x="3727"/>
        <item m="1" x="3728"/>
        <item m="1" x="3729"/>
        <item m="1" x="3730"/>
        <item m="1" x="3731"/>
        <item m="1" x="4330"/>
        <item m="1" x="4387"/>
        <item x="1138"/>
        <item x="1139"/>
        <item m="1" x="3741"/>
        <item m="1" x="3742"/>
        <item m="1" x="4746"/>
        <item m="1" x="3743"/>
        <item m="1" x="4388"/>
        <item m="1" x="4713"/>
        <item m="1" x="4718"/>
        <item m="1" x="4719"/>
        <item m="1" x="4720"/>
        <item m="1" x="4721"/>
        <item m="1" x="4722"/>
        <item m="1" x="4723"/>
        <item m="1" x="4732"/>
        <item m="1" x="4733"/>
        <item m="1" x="4734"/>
        <item m="1" x="4735"/>
        <item m="1" x="4736"/>
        <item m="1" x="4737"/>
        <item m="1" x="4739"/>
        <item m="1" x="4747"/>
        <item m="1" x="4748"/>
        <item m="1" x="4749"/>
        <item m="1" x="4750"/>
        <item m="1" x="4751"/>
        <item m="1" x="4752"/>
        <item m="1" x="4753"/>
        <item m="1" x="4754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74"/>
        <item m="1" x="4775"/>
        <item m="1" x="4776"/>
        <item m="1" x="4777"/>
        <item m="1" x="4778"/>
        <item m="1" x="3002"/>
        <item m="1" x="4556"/>
        <item m="1" x="3003"/>
        <item m="1" x="4274"/>
        <item m="1" x="4298"/>
        <item m="1" x="4389"/>
        <item m="1" x="4409"/>
        <item m="1" x="4410"/>
        <item m="1" x="4431"/>
        <item m="1" x="4472"/>
        <item m="1" x="4473"/>
        <item m="1" x="3854"/>
        <item m="1" x="4474"/>
        <item m="1" x="4498"/>
        <item m="1" x="3858"/>
        <item m="1" x="2153"/>
        <item m="1" x="4358"/>
        <item m="1" x="4331"/>
        <item m="1" x="4714"/>
        <item m="1" x="4755"/>
        <item m="1" x="4390"/>
        <item m="1" x="4276"/>
        <item m="1" x="3200"/>
        <item m="1" x="3201"/>
        <item m="1" x="3203"/>
        <item m="1" x="2559"/>
        <item m="1" x="3059"/>
        <item m="1" x="3060"/>
        <item m="1" x="2560"/>
        <item m="1" x="3061"/>
        <item m="1" x="2561"/>
        <item m="1" x="3062"/>
        <item m="1" x="2562"/>
        <item m="1" x="3063"/>
        <item m="1" x="1874"/>
        <item m="1" x="2011"/>
        <item m="1" x="1875"/>
        <item m="1" x="1876"/>
        <item m="1" x="1877"/>
        <item m="1" x="1878"/>
        <item m="1" x="1879"/>
        <item m="1" x="1880"/>
        <item m="1" x="1881"/>
        <item m="1" x="2012"/>
        <item m="1" x="1882"/>
        <item m="1" x="1883"/>
        <item m="1" x="1884"/>
        <item m="1" x="1885"/>
        <item m="1" x="1886"/>
        <item m="1" x="2013"/>
        <item m="1" x="1887"/>
        <item m="1" x="1888"/>
        <item m="1" x="1889"/>
        <item m="1" x="1890"/>
        <item m="1" x="1891"/>
        <item m="1" x="1892"/>
        <item m="1" x="1893"/>
        <item m="1" x="1894"/>
        <item m="1" x="2014"/>
        <item m="1" x="1895"/>
        <item m="1" x="2015"/>
        <item m="1" x="1896"/>
        <item m="1" x="1897"/>
        <item m="1" x="1898"/>
        <item m="1" x="1899"/>
        <item m="1" x="1900"/>
        <item m="1" x="1901"/>
        <item m="1" x="2016"/>
        <item m="1" x="1902"/>
        <item m="1" x="1903"/>
        <item m="1" x="2017"/>
        <item m="1" x="1904"/>
        <item m="1" x="1905"/>
        <item m="1" x="1906"/>
        <item m="1" x="1907"/>
        <item m="1" x="1908"/>
        <item m="1" x="2018"/>
        <item m="1" x="1909"/>
        <item m="1" x="1910"/>
        <item m="1" x="1911"/>
        <item m="1" x="1912"/>
        <item m="1" x="1913"/>
        <item m="1" x="1914"/>
        <item x="177"/>
        <item m="1" x="2174"/>
        <item x="182"/>
        <item m="1" x="3918"/>
        <item m="1" x="3221"/>
        <item m="1" x="3222"/>
        <item m="1" x="3223"/>
        <item m="1" x="3224"/>
        <item m="1" x="3225"/>
        <item m="1" x="3226"/>
        <item m="1" x="3227"/>
        <item m="1" x="3228"/>
        <item m="1" x="3067"/>
        <item m="1" x="3068"/>
        <item m="1" x="3921"/>
        <item m="1" x="3229"/>
        <item m="1" x="3230"/>
        <item m="1" x="3922"/>
        <item m="1" x="3235"/>
        <item m="1" x="3236"/>
        <item m="1" x="3237"/>
        <item m="1" x="3238"/>
        <item m="1" x="3239"/>
        <item m="1" x="3240"/>
        <item m="1" x="3241"/>
        <item m="1" x="3923"/>
        <item m="1" x="3242"/>
        <item m="1" x="3243"/>
        <item m="1" x="3244"/>
        <item m="1" x="3924"/>
        <item m="1" x="3246"/>
        <item m="1" x="2187"/>
        <item m="1" x="218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2595"/>
        <item m="1" x="2598"/>
        <item m="1" x="2599"/>
        <item m="1" x="2600"/>
        <item x="315"/>
        <item m="1" x="2601"/>
        <item m="1" x="1408"/>
        <item m="1" x="2602"/>
        <item m="1" x="1409"/>
        <item m="1" x="1410"/>
        <item m="1" x="1411"/>
        <item m="1" x="3299"/>
        <item m="1" x="3300"/>
        <item m="1" x="3301"/>
        <item m="1" x="3103"/>
        <item m="1" x="3302"/>
        <item m="1" x="3961"/>
        <item m="1" x="3962"/>
        <item m="1" x="3307"/>
        <item m="1" x="3309"/>
        <item m="1" x="3963"/>
        <item m="1" x="3316"/>
        <item m="1" x="3317"/>
        <item m="1" x="3318"/>
        <item m="1" x="2616"/>
        <item x="378"/>
        <item m="1" x="3965"/>
        <item m="1" x="2618"/>
        <item m="1" x="2619"/>
        <item m="1" x="2283"/>
        <item m="1" x="3324"/>
        <item m="1" x="3325"/>
        <item m="1" x="3326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966"/>
        <item m="1" x="2288"/>
        <item m="1" x="2289"/>
        <item m="1" x="2290"/>
        <item m="1" x="2291"/>
        <item m="1" x="1942"/>
        <item m="1" x="1943"/>
        <item m="1" x="3967"/>
        <item m="1" x="3364"/>
        <item m="1" x="3968"/>
        <item m="1" x="3969"/>
        <item m="1" x="3970"/>
        <item m="1" x="3971"/>
        <item m="1" x="3972"/>
        <item m="1" x="3371"/>
        <item m="1" x="3372"/>
        <item m="1" x="3373"/>
        <item m="1" x="3973"/>
        <item m="1" x="3374"/>
        <item m="1" x="3375"/>
        <item m="1" x="3376"/>
        <item m="1" x="3377"/>
        <item m="1" x="3378"/>
        <item m="1" x="3379"/>
        <item m="1" x="3380"/>
        <item m="1" x="3974"/>
        <item m="1" x="3975"/>
        <item m="1" x="3976"/>
        <item m="1" x="3977"/>
        <item m="1" x="3978"/>
        <item m="1" x="3979"/>
        <item m="1" x="3980"/>
        <item m="1" x="3981"/>
        <item m="1" x="3383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x="566"/>
        <item m="1" x="3395"/>
        <item x="585"/>
        <item x="586"/>
        <item x="587"/>
        <item m="1" x="3987"/>
        <item m="1" x="3988"/>
        <item m="1" x="3398"/>
        <item m="1" x="3405"/>
        <item m="1" x="3406"/>
        <item m="1" x="2693"/>
        <item m="1" x="3408"/>
        <item m="1" x="3409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989"/>
        <item m="1" x="3990"/>
        <item m="1" x="3991"/>
        <item m="1" x="3992"/>
        <item m="1" x="3993"/>
        <item m="1" x="3994"/>
        <item m="1" x="3995"/>
        <item m="1" x="3433"/>
        <item m="1" x="3434"/>
        <item m="1" x="3435"/>
        <item m="1" x="2319"/>
        <item m="1" x="2320"/>
        <item m="1" x="2321"/>
        <item m="1" x="2322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81"/>
        <item m="1" x="3482"/>
        <item m="1" x="3483"/>
        <item m="1" x="3484"/>
        <item m="1" x="3485"/>
        <item m="1" x="3486"/>
        <item m="1" x="3487"/>
        <item m="1" x="3493"/>
        <item m="1" x="3494"/>
        <item m="1" x="3134"/>
        <item x="698"/>
        <item m="1" x="3500"/>
        <item m="1" x="3501"/>
        <item m="1" x="3502"/>
        <item m="1" x="3503"/>
        <item m="1" x="3504"/>
        <item m="1" x="3509"/>
        <item m="1" x="3510"/>
        <item m="1" x="2730"/>
        <item m="1" x="3998"/>
        <item m="1" x="3999"/>
        <item m="1" x="4000"/>
        <item m="1" x="3515"/>
        <item m="1" x="4001"/>
        <item m="1" x="3516"/>
        <item m="1" x="3517"/>
        <item m="1" x="3518"/>
        <item m="1" x="3519"/>
        <item m="1" x="3520"/>
        <item x="729"/>
        <item m="1" x="3521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41"/>
        <item m="1" x="3542"/>
        <item m="1" x="3543"/>
        <item m="1" x="3544"/>
        <item m="1" x="3545"/>
        <item m="1" x="4005"/>
        <item m="1" x="4006"/>
        <item m="1" x="4007"/>
        <item m="1" x="4008"/>
        <item m="1" x="3553"/>
        <item m="1" x="3554"/>
        <item m="1" x="3555"/>
        <item m="1" x="3556"/>
        <item m="1" x="3140"/>
        <item m="1" x="3141"/>
        <item m="1" x="3142"/>
        <item m="1" x="3143"/>
        <item m="1" x="3144"/>
        <item m="1" x="3557"/>
        <item m="1" x="3558"/>
        <item m="1" x="2353"/>
        <item m="1" x="4011"/>
        <item m="1" x="4012"/>
        <item m="1" x="3148"/>
        <item m="1" x="3149"/>
        <item m="1" x="2781"/>
        <item m="1" x="2782"/>
        <item m="1" x="2783"/>
        <item m="1" x="3563"/>
        <item m="1" x="3564"/>
        <item m="1" x="2354"/>
        <item m="1" x="3565"/>
        <item m="1" x="3566"/>
        <item m="1" x="4014"/>
        <item m="1" x="4015"/>
        <item m="1" x="4016"/>
        <item m="1" x="4017"/>
        <item m="1" x="2369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2"/>
        <item m="1" x="3583"/>
        <item m="1" x="3584"/>
        <item m="1" x="2805"/>
        <item x="838"/>
        <item x="839"/>
        <item x="840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152"/>
        <item m="1" x="3153"/>
        <item m="1" x="3154"/>
        <item m="1" x="3155"/>
        <item m="1" x="3596"/>
        <item m="1" x="2816"/>
        <item m="1" x="3597"/>
        <item m="1" x="3598"/>
        <item m="1" x="3599"/>
        <item m="1" x="3600"/>
        <item m="1" x="2819"/>
        <item x="891"/>
        <item x="892"/>
        <item x="893"/>
        <item m="1" x="4020"/>
        <item m="1" x="4021"/>
        <item m="1" x="4022"/>
        <item m="1" x="3607"/>
        <item m="1" x="3608"/>
        <item m="1" x="3613"/>
        <item m="1" x="3614"/>
        <item m="1" x="3615"/>
        <item m="1" x="3616"/>
        <item m="1" x="4023"/>
        <item m="1" x="3617"/>
        <item m="1" x="3618"/>
        <item m="1" x="4024"/>
        <item m="1" x="2836"/>
        <item m="1" x="2394"/>
        <item m="1" x="4026"/>
        <item m="1" x="3623"/>
        <item m="1" x="3624"/>
        <item m="1" x="3625"/>
        <item m="1" x="3626"/>
        <item m="1" x="3628"/>
        <item m="1" x="3629"/>
        <item m="1" x="3630"/>
        <item m="1" x="3633"/>
        <item m="1" x="3634"/>
        <item m="1" x="3635"/>
        <item m="1" x="3636"/>
        <item m="1" x="2847"/>
        <item m="1" x="2848"/>
        <item m="1" x="3639"/>
        <item m="1" x="3640"/>
        <item m="1" x="3641"/>
        <item m="1" x="3642"/>
        <item m="1" x="3643"/>
        <item m="1" x="4029"/>
        <item m="1" x="2851"/>
        <item m="1" x="4030"/>
        <item m="1" x="4031"/>
        <item m="1" x="4032"/>
        <item m="1" x="4033"/>
        <item m="1" x="4034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7"/>
        <item m="1" x="3668"/>
        <item m="1" x="3669"/>
        <item m="1" x="3670"/>
        <item m="1" x="3671"/>
        <item m="1" x="3672"/>
        <item m="1" x="4035"/>
        <item m="1" x="4036"/>
        <item m="1" x="4037"/>
        <item m="1" x="4038"/>
        <item m="1" x="4039"/>
        <item m="1" x="4040"/>
        <item m="1" x="3674"/>
        <item m="1" x="3675"/>
        <item m="1" x="3676"/>
        <item m="1" x="3677"/>
        <item m="1" x="3678"/>
        <item m="1" x="3679"/>
        <item m="1" x="3680"/>
        <item m="1" x="3685"/>
        <item x="1023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4052"/>
        <item m="1" x="4055"/>
        <item m="1" x="4056"/>
        <item m="1" x="3702"/>
        <item m="1" x="3703"/>
        <item m="1" x="3704"/>
        <item m="1" x="3705"/>
        <item m="1" x="3706"/>
        <item m="1" x="3709"/>
        <item m="1" x="3710"/>
        <item m="1" x="2441"/>
        <item m="1" x="2442"/>
        <item m="1" x="2443"/>
        <item m="1" x="2444"/>
        <item m="1" x="4060"/>
        <item m="1" x="4061"/>
        <item m="1" x="4062"/>
        <item m="1" x="4063"/>
        <item m="1" x="4064"/>
        <item m="1" x="3711"/>
        <item m="1" x="3712"/>
        <item x="1100"/>
        <item m="1" x="3713"/>
        <item m="1" x="3714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3718"/>
        <item m="1" x="3719"/>
        <item m="1" x="3720"/>
        <item m="1" x="3721"/>
        <item m="1" x="3722"/>
        <item m="1" x="3723"/>
        <item m="1" x="3732"/>
        <item m="1" x="3733"/>
        <item m="1" x="3734"/>
        <item m="1" x="3735"/>
        <item m="1" x="3736"/>
        <item m="1" x="3186"/>
        <item m="1" x="3187"/>
        <item m="1" x="3188"/>
        <item m="1" x="3189"/>
        <item m="1" x="4065"/>
        <item m="1" x="3737"/>
        <item m="1" x="3738"/>
        <item m="1" x="3739"/>
        <item m="1" x="3740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4066"/>
        <item m="1" x="3004"/>
        <item m="1" x="3005"/>
        <item m="1" x="3006"/>
        <item m="1" x="2530"/>
        <item m="1" x="2144"/>
        <item m="1" x="2531"/>
        <item m="1" x="3853"/>
        <item m="1" x="4067"/>
        <item m="1" x="4068"/>
        <item m="1" x="4069"/>
        <item m="1" x="4070"/>
        <item m="1" x="3859"/>
        <item m="1" x="3860"/>
        <item x="1317"/>
        <item m="1" x="3196"/>
        <item m="1" x="2154"/>
        <item m="1" x="2155"/>
        <item m="1" x="2156"/>
        <item m="1" x="2157"/>
        <item m="1" x="2158"/>
        <item m="1" x="4075"/>
        <item m="1" x="4076"/>
        <item m="1" x="3861"/>
        <item m="1" x="3862"/>
        <item m="1" x="4077"/>
        <item m="1" x="4078"/>
        <item m="1" x="3863"/>
        <item m="1" x="3864"/>
        <item m="1" x="3865"/>
        <item m="1" x="3866"/>
        <item m="1" x="3867"/>
        <item m="1" x="3868"/>
        <item m="1" x="3202"/>
        <item m="1" x="3204"/>
        <item m="1" x="1915"/>
        <item m="1" x="1916"/>
        <item m="1" x="1917"/>
        <item m="1" x="1918"/>
        <item m="1" x="3219"/>
        <item m="1" x="3220"/>
        <item m="1" x="3231"/>
        <item m="1" x="2028"/>
        <item m="1" x="2189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297"/>
        <item m="1" x="1412"/>
        <item m="1" x="2603"/>
        <item m="1" x="3303"/>
        <item m="1" x="3304"/>
        <item m="1" x="3305"/>
        <item m="1" x="3306"/>
        <item m="1" x="3308"/>
        <item m="1" x="3319"/>
        <item m="1" x="3320"/>
        <item m="1" x="3321"/>
        <item m="1" x="3322"/>
        <item m="1" x="2043"/>
        <item m="1" x="2044"/>
        <item m="1" x="2617"/>
        <item m="1" x="2620"/>
        <item m="1" x="3357"/>
        <item m="1" x="3365"/>
        <item m="1" x="3366"/>
        <item m="1" x="3367"/>
        <item m="1" x="3368"/>
        <item m="1" x="3369"/>
        <item m="1" x="3370"/>
        <item m="1" x="3381"/>
        <item m="1" x="3382"/>
        <item m="1" x="3394"/>
        <item x="578"/>
        <item m="1" x="3396"/>
        <item m="1" x="2696"/>
        <item m="1" x="2697"/>
        <item m="1" x="3429"/>
        <item m="1" x="3430"/>
        <item m="1" x="3468"/>
        <item m="1" x="3469"/>
        <item m="1" x="3470"/>
        <item m="1" x="3471"/>
        <item m="1" x="3121"/>
        <item m="1" x="3122"/>
        <item m="1" x="3488"/>
        <item m="1" x="3495"/>
        <item m="1" x="2731"/>
        <item m="1" x="3522"/>
        <item m="1" x="3523"/>
        <item m="1" x="3535"/>
        <item m="1" x="3536"/>
        <item m="1" x="3537"/>
        <item m="1" x="3538"/>
        <item m="1" x="3539"/>
        <item m="1" x="3540"/>
        <item m="1" x="3546"/>
        <item m="1" x="3547"/>
        <item x="775"/>
        <item m="1" x="3550"/>
        <item m="1" x="3551"/>
        <item m="1" x="3552"/>
        <item x="791"/>
        <item m="1" x="3567"/>
        <item m="1" x="3568"/>
        <item m="1" x="3569"/>
        <item m="1" x="3570"/>
        <item m="1" x="3581"/>
        <item m="1" x="3156"/>
        <item m="1" x="2820"/>
        <item m="1" x="3605"/>
        <item m="1" x="3606"/>
        <item x="898"/>
        <item m="1" x="3619"/>
        <item m="1" x="3620"/>
        <item m="1" x="3622"/>
        <item m="1" x="3627"/>
        <item x="937"/>
        <item m="1" x="3170"/>
        <item m="1" x="3171"/>
        <item m="1" x="3172"/>
        <item m="1" x="3637"/>
        <item m="1" x="3638"/>
        <item m="1" x="2860"/>
        <item m="1" x="2121"/>
        <item m="1" x="3665"/>
        <item m="1" x="3666"/>
        <item m="1" x="3673"/>
        <item m="1" x="2431"/>
        <item m="1" x="2882"/>
        <item m="1" x="1719"/>
        <item m="1" x="1720"/>
        <item m="1" x="3715"/>
        <item m="1" x="3716"/>
        <item m="1" x="3724"/>
        <item m="1" x="3190"/>
        <item m="1" x="3755"/>
        <item m="1" x="3756"/>
        <item m="1" x="3757"/>
        <item m="1" x="3758"/>
        <item m="1" x="3845"/>
        <item m="1" x="3846"/>
        <item m="1" x="3847"/>
        <item m="1" x="3848"/>
        <item m="1" x="3849"/>
        <item m="1" x="3850"/>
        <item m="1" x="3851"/>
        <item m="1" x="2941"/>
        <item m="1" x="2942"/>
        <item m="1" x="3852"/>
        <item m="1" x="2943"/>
        <item m="1" x="2944"/>
        <item m="1" x="2945"/>
        <item m="1" x="2946"/>
        <item m="1" x="2947"/>
        <item m="1" x="2948"/>
        <item m="1" x="2949"/>
        <item m="1" x="2950"/>
        <item m="1" x="3013"/>
        <item m="1" x="3014"/>
        <item m="1" x="2159"/>
        <item m="1" x="3869"/>
        <item m="1" x="2166"/>
        <item m="1" x="2167"/>
        <item m="1" x="2169"/>
        <item m="1" x="1919"/>
        <item m="1" x="1920"/>
        <item m="1" x="1921"/>
        <item m="1" x="1922"/>
        <item m="1" x="2019"/>
        <item m="1" x="1923"/>
        <item m="1" x="2020"/>
        <item m="1" x="1924"/>
        <item m="1" x="1925"/>
        <item m="1" x="1926"/>
        <item m="1" x="1927"/>
        <item m="1" x="1928"/>
        <item m="1" x="1929"/>
        <item m="1" x="2021"/>
        <item m="1" x="193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m="1" x="3064"/>
        <item m="1" x="3065"/>
        <item m="1" x="3066"/>
        <item m="1" x="2564"/>
        <item m="1" x="2565"/>
        <item m="1" x="2568"/>
        <item m="1" x="2569"/>
        <item m="1" x="2570"/>
        <item m="1" x="2175"/>
        <item m="1" x="2176"/>
        <item m="1" x="2024"/>
        <item m="1" x="2025"/>
        <item m="1" x="2177"/>
        <item m="1" x="2572"/>
        <item m="1" x="2573"/>
        <item m="1" x="3069"/>
        <item m="1" x="2574"/>
        <item m="1" x="2029"/>
        <item m="1" x="2030"/>
        <item m="1" x="2031"/>
        <item m="1" x="2032"/>
        <item x="205"/>
        <item m="1" x="2182"/>
        <item x="218"/>
        <item x="219"/>
        <item m="1" x="2183"/>
        <item m="1" x="2575"/>
        <item m="1" x="2033"/>
        <item m="1" x="2034"/>
        <item m="1" x="3070"/>
        <item m="1" x="2190"/>
        <item m="1" x="2191"/>
        <item x="227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3102"/>
        <item m="1" x="1413"/>
        <item x="316"/>
        <item m="1" x="1414"/>
        <item m="1" x="2604"/>
        <item m="1" x="2605"/>
        <item m="1" x="1937"/>
        <item m="1" x="2035"/>
        <item m="1" x="2036"/>
        <item m="1" x="1422"/>
        <item m="1" x="3104"/>
        <item m="1" x="3105"/>
        <item m="1" x="3106"/>
        <item m="1" x="2612"/>
        <item m="1" x="2614"/>
        <item m="1" x="2040"/>
        <item m="1" x="1437"/>
        <item m="1" x="2041"/>
        <item m="1" x="2045"/>
        <item m="1" x="2046"/>
        <item m="1" x="2047"/>
        <item x="354"/>
        <item x="355"/>
        <item x="356"/>
        <item x="371"/>
        <item x="372"/>
        <item m="1" x="3107"/>
        <item m="1" x="2621"/>
        <item m="1" x="2622"/>
        <item m="1" x="1447"/>
        <item m="1" x="1448"/>
        <item m="1" x="2284"/>
        <item x="384"/>
        <item m="1" x="3108"/>
        <item m="1" x="3109"/>
        <item m="1" x="3110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1944"/>
        <item m="1" x="1945"/>
        <item m="1" x="1946"/>
        <item x="451"/>
        <item m="1" x="1451"/>
        <item m="1" x="1452"/>
        <item m="1" x="2662"/>
        <item m="1" x="2663"/>
        <item m="1" x="2664"/>
        <item x="465"/>
        <item m="1" x="3111"/>
        <item m="1" x="3112"/>
        <item m="1" x="2293"/>
        <item m="1" x="2668"/>
        <item m="1" x="2669"/>
        <item m="1" x="3113"/>
        <item m="1" x="2670"/>
        <item m="1" x="2671"/>
        <item m="1" x="2672"/>
        <item m="1" x="2296"/>
        <item m="1" x="2673"/>
        <item m="1" x="2674"/>
        <item m="1" x="2676"/>
        <item m="1" x="2677"/>
        <item m="1" x="2678"/>
        <item m="1" x="2679"/>
        <item m="1" x="2301"/>
        <item m="1" x="2302"/>
        <item m="1" x="2304"/>
        <item m="1" x="1471"/>
        <item m="1" x="1472"/>
        <item m="1" x="1473"/>
        <item m="1" x="1474"/>
        <item m="1" x="1475"/>
        <item m="1" x="1476"/>
        <item m="1" x="1477"/>
        <item x="535"/>
        <item x="536"/>
        <item x="537"/>
        <item m="1" x="2306"/>
        <item m="1" x="2307"/>
        <item m="1" x="3118"/>
        <item m="1" x="3119"/>
        <item x="588"/>
        <item m="1" x="2692"/>
        <item x="598"/>
        <item x="599"/>
        <item x="600"/>
        <item x="601"/>
        <item x="602"/>
        <item m="1" x="2694"/>
        <item m="1" x="2695"/>
        <item m="1" x="2065"/>
        <item m="1" x="2311"/>
        <item x="611"/>
        <item m="1" x="2698"/>
        <item m="1" x="2699"/>
        <item m="1" x="2700"/>
        <item m="1" x="2701"/>
        <item m="1" x="2702"/>
        <item m="1" x="2703"/>
        <item m="1" x="2704"/>
        <item m="1" x="2705"/>
        <item m="1" x="2312"/>
        <item m="1" x="2313"/>
        <item m="1" x="2314"/>
        <item m="1" x="1494"/>
        <item m="1" x="1495"/>
        <item m="1" x="1496"/>
        <item m="1" x="2706"/>
        <item m="1" x="3120"/>
        <item m="1" x="2323"/>
        <item m="1" x="2324"/>
        <item m="1" x="2325"/>
        <item x="637"/>
        <item x="638"/>
        <item x="639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326"/>
        <item m="1" x="2327"/>
        <item m="1" x="2328"/>
        <item m="1" x="2329"/>
        <item m="1" x="2330"/>
        <item m="1" x="2331"/>
        <item m="1" x="1505"/>
        <item m="1" x="2723"/>
        <item m="1" x="2724"/>
        <item m="1" x="2725"/>
        <item m="1" x="2726"/>
        <item m="1" x="2727"/>
        <item m="1" x="3135"/>
        <item x="692"/>
        <item x="693"/>
        <item x="694"/>
        <item x="699"/>
        <item m="1" x="2335"/>
        <item m="1" x="2336"/>
        <item m="1" x="2729"/>
        <item m="1" x="1957"/>
        <item m="1" x="1958"/>
        <item m="1" x="1959"/>
        <item x="725"/>
        <item m="1" x="3136"/>
        <item m="1" x="3137"/>
        <item m="1" x="3138"/>
        <item m="1" x="3139"/>
        <item m="1" x="2732"/>
        <item m="1" x="2733"/>
        <item m="1" x="2734"/>
        <item m="1" x="1960"/>
        <item m="1" x="1961"/>
        <item m="1" x="1962"/>
        <item m="1" x="1963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75"/>
        <item m="1" x="2776"/>
        <item m="1" x="2777"/>
        <item m="1" x="2778"/>
        <item m="1" x="2779"/>
        <item x="776"/>
        <item x="777"/>
        <item x="778"/>
        <item x="779"/>
        <item m="1" x="3145"/>
        <item m="1" x="3146"/>
        <item m="1" x="3147"/>
        <item m="1" x="2345"/>
        <item m="1" x="2346"/>
        <item m="1" x="2347"/>
        <item m="1" x="2348"/>
        <item m="1" x="2349"/>
        <item m="1" x="2350"/>
        <item m="1" x="2351"/>
        <item m="1" x="2352"/>
        <item m="1" x="1600"/>
        <item m="1" x="1601"/>
        <item x="792"/>
        <item m="1" x="1608"/>
        <item m="1" x="1609"/>
        <item x="793"/>
        <item m="1" x="2784"/>
        <item m="1" x="3150"/>
        <item m="1" x="2785"/>
        <item m="1" x="2786"/>
        <item m="1" x="2356"/>
        <item m="1" x="1620"/>
        <item m="1" x="2788"/>
        <item m="1" x="3151"/>
        <item m="1" x="2370"/>
        <item x="815"/>
        <item m="1" x="2791"/>
        <item m="1" x="2792"/>
        <item m="1" x="2793"/>
        <item m="1" x="2794"/>
        <item m="1" x="2795"/>
        <item m="1" x="2796"/>
        <item m="1" x="2797"/>
        <item m="1" x="2371"/>
        <item m="1" x="2798"/>
        <item m="1" x="2799"/>
        <item m="1" x="2800"/>
        <item m="1" x="2373"/>
        <item x="841"/>
        <item x="842"/>
        <item m="1" x="2806"/>
        <item m="1" x="2807"/>
        <item m="1" x="2808"/>
        <item m="1" x="2809"/>
        <item m="1" x="2810"/>
        <item m="1" x="2375"/>
        <item m="1" x="2376"/>
        <item m="1" x="2377"/>
        <item m="1" x="3157"/>
        <item m="1" x="3158"/>
        <item m="1" x="3159"/>
        <item m="1" x="3160"/>
        <item m="1" x="3161"/>
        <item m="1" x="2811"/>
        <item m="1" x="2812"/>
        <item m="1" x="2813"/>
        <item m="1" x="2814"/>
        <item x="872"/>
        <item x="873"/>
        <item m="1" x="2817"/>
        <item m="1" x="2818"/>
        <item m="1" x="2100"/>
        <item m="1" x="2101"/>
        <item m="1" x="2821"/>
        <item m="1" x="2822"/>
        <item m="1" x="2823"/>
        <item m="1" x="2384"/>
        <item m="1" x="2385"/>
        <item m="1" x="2386"/>
        <item x="894"/>
        <item x="896"/>
        <item m="1" x="3162"/>
        <item x="899"/>
        <item x="900"/>
        <item m="1" x="3163"/>
        <item m="1" x="2824"/>
        <item m="1" x="2825"/>
        <item m="1" x="2826"/>
        <item x="905"/>
        <item m="1" x="2828"/>
        <item m="1" x="2829"/>
        <item x="906"/>
        <item m="1" x="2106"/>
        <item m="1" x="2830"/>
        <item m="1" x="2831"/>
        <item m="1" x="2832"/>
        <item m="1" x="3164"/>
        <item m="1" x="3165"/>
        <item m="1" x="2111"/>
        <item m="1" x="1650"/>
        <item x="916"/>
        <item m="1" x="3166"/>
        <item m="1" x="3167"/>
        <item m="1" x="2838"/>
        <item m="1" x="2839"/>
        <item m="1" x="2840"/>
        <item m="1" x="2841"/>
        <item m="1" x="2842"/>
        <item m="1" x="2843"/>
        <item m="1" x="3168"/>
        <item m="1" x="3169"/>
        <item m="1" x="2844"/>
        <item m="1" x="2845"/>
        <item m="1" x="2846"/>
        <item m="1" x="2401"/>
        <item m="1" x="3173"/>
        <item m="1" x="3174"/>
        <item m="1" x="2849"/>
        <item m="1" x="2850"/>
        <item m="1" x="2120"/>
        <item m="1" x="1988"/>
        <item m="1" x="2852"/>
        <item x="961"/>
        <item m="1" x="2853"/>
        <item x="962"/>
        <item m="1" x="3175"/>
        <item m="1" x="3176"/>
        <item m="1" x="3177"/>
        <item m="1" x="3178"/>
        <item m="1" x="3179"/>
        <item m="1" x="3180"/>
        <item m="1" x="3181"/>
        <item m="1" x="2854"/>
        <item m="1" x="2855"/>
        <item m="1" x="2856"/>
        <item m="1" x="2857"/>
        <item m="1" x="2858"/>
        <item m="1" x="1992"/>
        <item m="1" x="1993"/>
        <item m="1" x="1994"/>
        <item m="1" x="1995"/>
        <item m="1" x="1996"/>
        <item x="984"/>
        <item x="985"/>
        <item x="986"/>
        <item x="987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3182"/>
        <item m="1" x="2432"/>
        <item m="1" x="2433"/>
        <item m="1" x="2434"/>
        <item m="1" x="2435"/>
        <item m="1" x="2436"/>
        <item x="1024"/>
        <item x="1025"/>
        <item x="1026"/>
        <item x="1027"/>
        <item x="1028"/>
        <item x="1029"/>
        <item m="1" x="3183"/>
        <item m="1" x="2883"/>
        <item m="1" x="2884"/>
        <item m="1" x="2885"/>
        <item m="1" x="2886"/>
        <item m="1" x="2887"/>
        <item m="1" x="2888"/>
        <item m="1" x="2439"/>
        <item m="1" x="2440"/>
        <item m="1" x="2123"/>
        <item m="1" x="2124"/>
        <item m="1" x="2890"/>
        <item m="1" x="2891"/>
        <item m="1" x="2892"/>
        <item m="1" x="2893"/>
        <item m="1" x="2894"/>
        <item m="1" x="2895"/>
        <item m="1" x="2896"/>
        <item m="1" x="2445"/>
        <item m="1" x="2446"/>
        <item x="1090"/>
        <item x="1091"/>
        <item x="1092"/>
        <item m="1" x="2898"/>
        <item m="1" x="2899"/>
        <item x="1101"/>
        <item m="1" x="2900"/>
        <item m="1" x="2901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3184"/>
        <item m="1" x="3185"/>
        <item m="1" x="2902"/>
        <item m="1" x="2903"/>
        <item m="1" x="2904"/>
        <item m="1" x="2905"/>
        <item m="1" x="3191"/>
        <item m="1" x="3192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3193"/>
        <item m="1" x="3194"/>
        <item m="1" x="3195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7"/>
        <item m="1" x="1785"/>
        <item m="1" x="2938"/>
        <item m="1" x="2939"/>
        <item m="1" x="2940"/>
        <item m="1" x="2951"/>
        <item m="1" x="2952"/>
        <item m="1" x="2953"/>
        <item m="1" x="2954"/>
        <item m="1" x="2955"/>
        <item m="1" x="2956"/>
        <item m="1" x="2957"/>
        <item x="1156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8"/>
        <item m="1" x="2456"/>
        <item m="1" x="2999"/>
        <item m="1" x="3000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x="1289"/>
        <item m="1" x="2145"/>
        <item x="1290"/>
        <item x="1291"/>
        <item x="1292"/>
        <item x="1293"/>
        <item x="1294"/>
        <item x="1295"/>
        <item x="1296"/>
        <item m="1" x="3007"/>
        <item m="1" x="3008"/>
        <item m="1" x="3009"/>
        <item m="1" x="3010"/>
        <item m="1" x="3011"/>
        <item m="1" x="3012"/>
        <item m="1" x="3015"/>
        <item m="1" x="3016"/>
        <item m="1" x="3017"/>
        <item m="1" x="3018"/>
        <item x="1327"/>
        <item x="1328"/>
        <item x="1329"/>
        <item m="1" x="2539"/>
        <item m="1" x="3197"/>
        <item m="1" x="3198"/>
        <item m="1" x="3020"/>
        <item m="1" x="3021"/>
        <item m="1" x="3022"/>
        <item m="1" x="3023"/>
        <item m="1" x="3024"/>
        <item m="1" x="3025"/>
        <item m="1" x="3199"/>
        <item m="1" x="2545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181"/>
        <item m="1" x="2563"/>
        <item m="1" x="2566"/>
        <item m="1" x="2567"/>
        <item m="1" x="2571"/>
        <item m="1" x="2180"/>
        <item x="206"/>
        <item m="1" x="2576"/>
        <item m="1" x="2577"/>
        <item x="228"/>
        <item m="1" x="2596"/>
        <item m="1" x="1423"/>
        <item m="1" x="2606"/>
        <item m="1" x="2607"/>
        <item m="1" x="2608"/>
        <item m="1" x="2609"/>
        <item m="1" x="2610"/>
        <item m="1" x="2611"/>
        <item m="1" x="2613"/>
        <item x="357"/>
        <item m="1" x="2623"/>
        <item m="1" x="2657"/>
        <item m="1" x="2658"/>
        <item m="1" x="2659"/>
        <item m="1" x="2660"/>
        <item m="1" x="2661"/>
        <item m="1" x="2665"/>
        <item m="1" x="2666"/>
        <item m="1" x="2675"/>
        <item m="1" x="1951"/>
        <item m="1" x="1497"/>
        <item m="1" x="1498"/>
        <item m="1" x="2707"/>
        <item m="1" x="2708"/>
        <item m="1" x="2332"/>
        <item m="1" x="2333"/>
        <item m="1" x="2334"/>
        <item x="647"/>
        <item m="1" x="1506"/>
        <item m="1" x="1507"/>
        <item m="1" x="2728"/>
        <item m="1" x="2069"/>
        <item x="700"/>
        <item m="1" x="2337"/>
        <item m="1" x="2338"/>
        <item m="1" x="1964"/>
        <item m="1" x="1965"/>
        <item m="1" x="2768"/>
        <item m="1" x="2769"/>
        <item m="1" x="2770"/>
        <item m="1" x="2771"/>
        <item m="1" x="2772"/>
        <item m="1" x="2773"/>
        <item m="1" x="2774"/>
        <item m="1" x="2780"/>
        <item m="1" x="1602"/>
        <item x="794"/>
        <item m="1" x="2787"/>
        <item m="1" x="2789"/>
        <item m="1" x="2790"/>
        <item x="816"/>
        <item m="1" x="2095"/>
        <item m="1" x="2097"/>
        <item x="843"/>
        <item m="1" x="2378"/>
        <item m="1" x="2815"/>
        <item m="1" x="1638"/>
        <item m="1" x="2827"/>
        <item m="1" x="2833"/>
        <item m="1" x="2834"/>
        <item m="1" x="2837"/>
        <item m="1" x="2398"/>
        <item m="1" x="2399"/>
        <item m="1" x="1997"/>
        <item m="1" x="2405"/>
        <item m="1" x="2406"/>
        <item x="1005"/>
        <item x="1006"/>
        <item m="1" x="2413"/>
        <item m="1" x="2414"/>
        <item m="1" x="2125"/>
        <item m="1" x="2004"/>
        <item m="1" x="2889"/>
        <item m="1" x="2007"/>
        <item m="1" x="2897"/>
        <item m="1" x="1735"/>
        <item m="1" x="1736"/>
        <item m="1" x="1737"/>
        <item m="1" x="2906"/>
        <item m="1" x="2920"/>
        <item m="1" x="2921"/>
        <item m="1" x="2936"/>
        <item m="1" x="2454"/>
        <item m="1" x="2455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1786"/>
        <item m="1" x="1787"/>
        <item m="1" x="3019"/>
        <item m="1" x="2541"/>
        <item m="1" x="3026"/>
        <item m="1" x="2168"/>
        <item x="0"/>
        <item x="1"/>
        <item m="1" x="2170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78"/>
        <item m="1" x="2172"/>
        <item m="1" x="2173"/>
        <item m="1" x="2023"/>
        <item m="1" x="1357"/>
        <item x="186"/>
        <item m="1" x="1360"/>
        <item x="196"/>
        <item m="1" x="2178"/>
        <item m="1" x="2026"/>
        <item m="1" x="2179"/>
        <item m="1" x="2181"/>
        <item x="207"/>
        <item x="208"/>
        <item x="209"/>
        <item m="1" x="2184"/>
        <item m="1" x="2185"/>
        <item m="1" x="2186"/>
        <item x="229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x="233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1934"/>
        <item m="1" x="2268"/>
        <item x="234"/>
        <item m="1" x="2269"/>
        <item m="1" x="2270"/>
        <item x="235"/>
        <item x="236"/>
        <item x="237"/>
        <item m="1" x="2271"/>
        <item m="1" x="1415"/>
        <item x="317"/>
        <item m="1" x="1416"/>
        <item m="1" x="1417"/>
        <item m="1" x="1418"/>
        <item m="1" x="1424"/>
        <item x="323"/>
        <item x="324"/>
        <item m="1" x="2272"/>
        <item m="1" x="2273"/>
        <item m="1" x="2274"/>
        <item m="1" x="2275"/>
        <item m="1" x="2276"/>
        <item m="1" x="2278"/>
        <item m="1" x="2279"/>
        <item m="1" x="2042"/>
        <item x="350"/>
        <item x="358"/>
        <item x="359"/>
        <item x="360"/>
        <item x="361"/>
        <item x="362"/>
        <item x="363"/>
        <item x="365"/>
        <item x="373"/>
        <item x="374"/>
        <item m="1" x="2281"/>
        <item m="1" x="2282"/>
        <item m="1" x="1449"/>
        <item m="1" x="1450"/>
        <item x="381"/>
        <item x="382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m="1" x="2285"/>
        <item x="452"/>
        <item x="453"/>
        <item m="1" x="2050"/>
        <item x="462"/>
        <item m="1" x="2292"/>
        <item m="1" x="2294"/>
        <item m="1" x="2295"/>
        <item m="1" x="2297"/>
        <item m="1" x="1462"/>
        <item m="1" x="2054"/>
        <item m="1" x="2055"/>
        <item m="1" x="2298"/>
        <item m="1" x="2299"/>
        <item m="1" x="2300"/>
        <item m="1" x="1469"/>
        <item m="1" x="1470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m="1" x="2305"/>
        <item m="1" x="2308"/>
        <item m="1" x="2062"/>
        <item x="589"/>
        <item x="590"/>
        <item m="1" x="2064"/>
        <item x="597"/>
        <item x="603"/>
        <item m="1" x="2309"/>
        <item m="1" x="2310"/>
        <item m="1" x="1952"/>
        <item x="606"/>
        <item m="1" x="1499"/>
        <item x="612"/>
        <item x="613"/>
        <item x="614"/>
        <item x="615"/>
        <item x="616"/>
        <item x="617"/>
        <item x="618"/>
        <item x="619"/>
        <item m="1" x="2066"/>
        <item m="1" x="2315"/>
        <item m="1" x="2316"/>
        <item m="1" x="2317"/>
        <item m="1" x="2318"/>
        <item x="640"/>
        <item x="641"/>
        <item x="642"/>
        <item x="643"/>
        <item x="648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x="649"/>
        <item x="650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1539"/>
        <item m="1" x="2339"/>
        <item m="1" x="2340"/>
        <item x="701"/>
        <item x="702"/>
        <item x="703"/>
        <item x="713"/>
        <item x="714"/>
        <item x="715"/>
        <item x="716"/>
        <item x="717"/>
        <item x="718"/>
        <item x="721"/>
        <item x="722"/>
        <item m="1" x="1966"/>
        <item m="1" x="1967"/>
        <item m="1" x="1968"/>
        <item m="1" x="1969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5"/>
        <item m="1" x="1556"/>
        <item m="1" x="1557"/>
        <item m="1" x="1558"/>
        <item m="1" x="1559"/>
        <item m="1" x="1560"/>
        <item m="1" x="2341"/>
        <item m="1" x="2342"/>
        <item m="1" x="2343"/>
        <item m="1" x="2344"/>
        <item m="1" x="2084"/>
        <item m="1" x="2085"/>
        <item x="780"/>
        <item x="781"/>
        <item x="782"/>
        <item x="783"/>
        <item x="784"/>
        <item x="785"/>
        <item x="786"/>
        <item x="787"/>
        <item m="1" x="1603"/>
        <item m="1" x="1604"/>
        <item x="795"/>
        <item x="796"/>
        <item m="1" x="2355"/>
        <item m="1" x="2089"/>
        <item m="1" x="1975"/>
        <item m="1" x="2357"/>
        <item m="1" x="1621"/>
        <item m="1" x="2358"/>
        <item x="817"/>
        <item m="1" x="2096"/>
        <item m="1" x="1978"/>
        <item m="1" x="1979"/>
        <item m="1" x="1980"/>
        <item m="1" x="1981"/>
        <item m="1" x="1982"/>
        <item m="1" x="2098"/>
        <item m="1" x="1983"/>
        <item x="844"/>
        <item m="1" x="2374"/>
        <item m="1" x="2379"/>
        <item m="1" x="1625"/>
        <item m="1" x="1626"/>
        <item m="1" x="2380"/>
        <item m="1" x="2381"/>
        <item m="1" x="2382"/>
        <item m="1" x="2383"/>
        <item x="874"/>
        <item x="875"/>
        <item m="1" x="1637"/>
        <item x="879"/>
        <item m="1" x="1639"/>
        <item m="1" x="1640"/>
        <item x="884"/>
        <item x="885"/>
        <item m="1" x="2387"/>
        <item m="1" x="2388"/>
        <item m="1" x="2105"/>
        <item x="907"/>
        <item m="1" x="2389"/>
        <item m="1" x="2107"/>
        <item m="1" x="2390"/>
        <item x="912"/>
        <item m="1" x="2391"/>
        <item m="1" x="2392"/>
        <item m="1" x="2393"/>
        <item x="917"/>
        <item x="918"/>
        <item x="919"/>
        <item m="1" x="2395"/>
        <item m="1" x="2396"/>
        <item m="1" x="2397"/>
        <item m="1" x="2114"/>
        <item m="1" x="2115"/>
        <item m="1" x="2116"/>
        <item m="1" x="1655"/>
        <item m="1" x="1656"/>
        <item m="1" x="2117"/>
        <item m="1" x="2402"/>
        <item m="1" x="2403"/>
        <item m="1" x="1663"/>
        <item m="1" x="1664"/>
        <item x="955"/>
        <item x="963"/>
        <item m="1" x="1989"/>
        <item m="1" x="1998"/>
        <item m="1" x="1999"/>
        <item m="1" x="2000"/>
        <item m="1" x="2001"/>
        <item m="1" x="2002"/>
        <item m="1" x="2003"/>
        <item m="1" x="1665"/>
        <item m="1" x="1666"/>
        <item m="1" x="2404"/>
        <item m="1" x="2407"/>
        <item m="1" x="2408"/>
        <item m="1" x="2409"/>
        <item m="1" x="2410"/>
        <item x="994"/>
        <item m="1" x="1670"/>
        <item m="1" x="1671"/>
        <item m="1" x="2411"/>
        <item m="1" x="2412"/>
        <item m="1" x="1679"/>
        <item m="1" x="2415"/>
        <item m="1" x="2416"/>
        <item m="1" x="2417"/>
        <item m="1" x="2418"/>
        <item m="1" x="2122"/>
        <item m="1" x="1681"/>
        <item m="1" x="1682"/>
        <item m="1" x="2419"/>
        <item m="1" x="2420"/>
        <item x="1030"/>
        <item x="1031"/>
        <item x="1032"/>
        <item x="1033"/>
        <item x="1034"/>
        <item x="1035"/>
        <item x="1036"/>
        <item m="1" x="2437"/>
        <item m="1" x="2438"/>
        <item x="1058"/>
        <item x="1059"/>
        <item x="1060"/>
        <item x="1061"/>
        <item x="1062"/>
        <item x="1063"/>
        <item m="1" x="2008"/>
        <item m="1" x="2126"/>
        <item m="1" x="2127"/>
        <item m="1" x="1693"/>
        <item x="1093"/>
        <item x="1094"/>
        <item x="1095"/>
        <item x="1102"/>
        <item m="1" x="2447"/>
        <item m="1" x="1694"/>
        <item m="1" x="1695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2448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449"/>
        <item m="1" x="2450"/>
        <item m="1" x="2451"/>
        <item m="1" x="2452"/>
        <item m="1" x="2453"/>
        <item m="1" x="2142"/>
        <item m="1" x="2143"/>
        <item m="1" x="1781"/>
        <item m="1" x="1782"/>
        <item m="1" x="1783"/>
        <item m="1" x="1784"/>
        <item m="1" x="1788"/>
        <item m="1" x="2528"/>
        <item m="1" x="1789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6"/>
        <item m="1" x="1847"/>
        <item m="1" x="1848"/>
        <item m="1" x="1849"/>
        <item m="1" x="1850"/>
        <item m="1" x="1851"/>
        <item m="1" x="1852"/>
        <item m="1" x="1853"/>
        <item x="1157"/>
        <item m="1" x="1854"/>
        <item m="1" x="1855"/>
        <item m="1" x="1857"/>
        <item x="1158"/>
        <item x="1159"/>
        <item x="1160"/>
        <item x="1161"/>
        <item m="1" x="1858"/>
        <item m="1" x="2529"/>
        <item x="1297"/>
        <item x="1298"/>
        <item x="1299"/>
        <item x="1300"/>
        <item x="1301"/>
        <item x="1302"/>
        <item x="1303"/>
        <item x="1311"/>
        <item m="1" x="2532"/>
        <item m="1" x="2533"/>
        <item m="1" x="2534"/>
        <item m="1" x="1865"/>
        <item x="1318"/>
        <item m="1" x="2535"/>
        <item m="1" x="2536"/>
        <item m="1" x="2537"/>
        <item m="1" x="2538"/>
        <item x="1330"/>
        <item x="1331"/>
        <item m="1" x="2160"/>
        <item m="1" x="1868"/>
        <item m="1" x="2540"/>
        <item m="1" x="2162"/>
        <item m="1" x="2163"/>
        <item m="1" x="2164"/>
        <item x="1336"/>
        <item m="1" x="1870"/>
        <item m="1" x="1871"/>
        <item m="1" x="2543"/>
        <item m="1" x="2544"/>
        <item x="2"/>
        <item m="1" x="2010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m="1" x="2022"/>
        <item m="1" x="1354"/>
        <item m="1" x="1356"/>
        <item x="183"/>
        <item x="187"/>
        <item x="188"/>
        <item x="189"/>
        <item m="1" x="1359"/>
        <item x="197"/>
        <item m="1" x="1362"/>
        <item m="1" x="2027"/>
        <item m="1" x="1933"/>
        <item x="202"/>
        <item x="210"/>
        <item x="211"/>
        <item x="212"/>
        <item x="213"/>
        <item m="1" x="1365"/>
        <item m="1" x="1366"/>
        <item m="1" x="1367"/>
        <item x="230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x="238"/>
        <item x="239"/>
        <item m="1" x="1406"/>
        <item m="1" x="1407"/>
        <item x="318"/>
        <item x="326"/>
        <item x="327"/>
        <item x="328"/>
        <item m="1" x="1425"/>
        <item m="1" x="2037"/>
        <item m="1" x="1428"/>
        <item m="1" x="1429"/>
        <item x="345"/>
        <item m="1" x="2038"/>
        <item m="1" x="2039"/>
        <item x="366"/>
        <item x="367"/>
        <item x="368"/>
        <item x="369"/>
        <item m="1" x="1439"/>
        <item m="1" x="1440"/>
        <item m="1" x="1441"/>
        <item m="1" x="1442"/>
        <item m="1" x="1443"/>
        <item x="385"/>
        <item m="1" x="1940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m="1" x="2048"/>
        <item m="1" x="2049"/>
        <item x="454"/>
        <item x="461"/>
        <item x="463"/>
        <item m="1" x="2051"/>
        <item m="1" x="2052"/>
        <item m="1" x="2053"/>
        <item m="1" x="1458"/>
        <item m="1" x="1463"/>
        <item m="1" x="2056"/>
        <item m="1" x="1464"/>
        <item m="1" x="2057"/>
        <item x="532"/>
        <item x="549"/>
        <item m="1" x="2058"/>
        <item m="1" x="1949"/>
        <item m="1" x="1484"/>
        <item m="1" x="1485"/>
        <item m="1" x="2059"/>
        <item m="1" x="2060"/>
        <item m="1" x="2061"/>
        <item m="1" x="1488"/>
        <item m="1" x="2063"/>
        <item x="591"/>
        <item m="1" x="1492"/>
        <item x="607"/>
        <item m="1" x="1493"/>
        <item x="620"/>
        <item x="621"/>
        <item x="622"/>
        <item x="623"/>
        <item m="1" x="1953"/>
        <item m="1" x="2067"/>
        <item m="1" x="2068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m="1" x="2082"/>
        <item m="1" x="1529"/>
        <item m="1" x="1530"/>
        <item m="1" x="1531"/>
        <item m="1" x="1532"/>
        <item x="695"/>
        <item m="1" x="2083"/>
        <item x="704"/>
        <item x="705"/>
        <item m="1" x="1540"/>
        <item x="723"/>
        <item x="726"/>
        <item x="730"/>
        <item x="731"/>
        <item x="732"/>
        <item x="733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2086"/>
        <item m="1" x="2087"/>
        <item m="1" x="2088"/>
        <item m="1" x="1970"/>
        <item m="1" x="1971"/>
        <item m="1" x="1972"/>
        <item m="1" x="1605"/>
        <item m="1" x="1606"/>
        <item x="797"/>
        <item m="1" x="2090"/>
        <item m="1" x="1610"/>
        <item x="803"/>
        <item m="1" x="1614"/>
        <item m="1" x="2091"/>
        <item m="1" x="1976"/>
        <item m="1" x="2092"/>
        <item m="1" x="2093"/>
        <item m="1" x="2094"/>
        <item x="818"/>
        <item x="829"/>
        <item x="830"/>
        <item x="831"/>
        <item m="1" x="1627"/>
        <item x="851"/>
        <item m="1" x="1985"/>
        <item m="1" x="1986"/>
        <item m="1" x="1631"/>
        <item m="1" x="1632"/>
        <item m="1" x="2099"/>
        <item x="876"/>
        <item x="886"/>
        <item x="887"/>
        <item m="1" x="2102"/>
        <item m="1" x="2103"/>
        <item m="1" x="2104"/>
        <item x="908"/>
        <item m="1" x="2108"/>
        <item m="1" x="2109"/>
        <item m="1" x="2110"/>
        <item x="920"/>
        <item m="1" x="2112"/>
        <item m="1" x="2113"/>
        <item m="1" x="1653"/>
        <item m="1" x="1657"/>
        <item m="1" x="1658"/>
        <item m="1" x="1659"/>
        <item x="929"/>
        <item x="930"/>
        <item x="946"/>
        <item x="947"/>
        <item x="948"/>
        <item x="949"/>
        <item x="950"/>
        <item m="1" x="2118"/>
        <item m="1" x="2119"/>
        <item x="956"/>
        <item x="964"/>
        <item m="1" x="1667"/>
        <item x="969"/>
        <item x="970"/>
        <item x="971"/>
        <item x="972"/>
        <item x="973"/>
        <item m="1" x="1669"/>
        <item m="1" x="1672"/>
        <item m="1" x="1673"/>
        <item m="1" x="1674"/>
        <item m="1" x="1675"/>
        <item m="1" x="1676"/>
        <item m="1" x="1683"/>
        <item x="1010"/>
        <item x="1011"/>
        <item m="1" x="1684"/>
        <item x="1037"/>
        <item x="1038"/>
        <item x="1039"/>
        <item x="1040"/>
        <item x="1041"/>
        <item x="1042"/>
        <item m="1" x="1686"/>
        <item m="1" x="1687"/>
        <item m="1" x="1688"/>
        <item x="1064"/>
        <item x="1065"/>
        <item x="1066"/>
        <item x="1067"/>
        <item m="1" x="2005"/>
        <item m="1" x="2006"/>
        <item x="1081"/>
        <item x="1082"/>
        <item x="1083"/>
        <item x="1103"/>
        <item x="1104"/>
        <item m="1" x="1696"/>
        <item x="1108"/>
        <item m="1" x="1747"/>
        <item m="1" x="1748"/>
        <item m="1" x="1749"/>
        <item m="1" x="1750"/>
        <item m="1" x="1751"/>
        <item m="1" x="1753"/>
        <item m="1" x="1754"/>
        <item x="1125"/>
        <item x="1126"/>
        <item m="1" x="2138"/>
        <item m="1" x="2139"/>
        <item m="1" x="1764"/>
        <item m="1" x="1766"/>
        <item m="1" x="1767"/>
        <item m="1" x="1768"/>
        <item m="1" x="2140"/>
        <item m="1" x="2141"/>
        <item m="1" x="1779"/>
        <item m="1" x="1780"/>
        <item x="1146"/>
        <item x="1147"/>
        <item x="1162"/>
        <item x="1163"/>
        <item x="1165"/>
        <item x="1166"/>
        <item x="1167"/>
        <item x="1168"/>
        <item x="1169"/>
        <item x="1171"/>
        <item x="1172"/>
        <item x="1173"/>
        <item x="1174"/>
        <item x="1175"/>
        <item x="1176"/>
        <item x="1177"/>
        <item x="1178"/>
        <item x="1179"/>
        <item x="1180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304"/>
        <item x="1305"/>
        <item m="1" x="2146"/>
        <item m="1" x="2147"/>
        <item m="1" x="2148"/>
        <item m="1" x="2149"/>
        <item m="1" x="2150"/>
        <item m="1" x="2151"/>
        <item m="1" x="2152"/>
        <item m="1" x="2009"/>
        <item x="1332"/>
        <item x="1334"/>
        <item m="1" x="2161"/>
        <item x="1337"/>
        <item x="1338"/>
        <item x="1339"/>
        <item m="1" x="2165"/>
        <item m="1" x="1872"/>
        <item x="3"/>
        <item x="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m="1" x="1355"/>
        <item x="184"/>
        <item x="190"/>
        <item m="1" x="1358"/>
        <item x="191"/>
        <item x="192"/>
        <item x="193"/>
        <item m="1" x="1931"/>
        <item m="1" x="1932"/>
        <item x="203"/>
        <item x="214"/>
        <item m="1" x="1368"/>
        <item m="1" x="1369"/>
        <item m="1" x="1370"/>
        <item x="231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m="1" x="1935"/>
        <item m="1" x="1419"/>
        <item m="1" x="1420"/>
        <item m="1" x="1421"/>
        <item m="1" x="1938"/>
        <item m="1" x="1939"/>
        <item x="329"/>
        <item x="330"/>
        <item m="1" x="1426"/>
        <item m="1" x="1427"/>
        <item m="1" x="1430"/>
        <item m="1" x="1433"/>
        <item m="1" x="1435"/>
        <item m="1" x="1436"/>
        <item x="375"/>
        <item m="1" x="1444"/>
        <item m="1" x="1446"/>
        <item m="1" x="1941"/>
        <item x="421"/>
        <item x="422"/>
        <item x="423"/>
        <item x="424"/>
        <item x="425"/>
        <item x="426"/>
        <item x="428"/>
        <item x="429"/>
        <item x="430"/>
        <item x="455"/>
        <item m="1" x="1454"/>
        <item m="1" x="1455"/>
        <item m="1" x="1947"/>
        <item m="1" x="1459"/>
        <item x="522"/>
        <item x="523"/>
        <item m="1" x="1465"/>
        <item m="1" x="1467"/>
        <item x="550"/>
        <item x="551"/>
        <item x="552"/>
        <item m="1" x="1480"/>
        <item m="1" x="1948"/>
        <item m="1" x="1950"/>
        <item m="1" x="1486"/>
        <item m="1" x="1489"/>
        <item m="1" x="1490"/>
        <item m="1" x="1491"/>
        <item x="594"/>
        <item x="608"/>
        <item x="609"/>
        <item x="624"/>
        <item x="625"/>
        <item x="626"/>
        <item x="627"/>
        <item m="1" x="1954"/>
        <item m="1" x="1955"/>
        <item x="632"/>
        <item m="1" x="1501"/>
        <item m="1" x="1956"/>
        <item m="1" x="1503"/>
        <item x="644"/>
        <item x="645"/>
        <item x="665"/>
        <item x="666"/>
        <item x="667"/>
        <item x="668"/>
        <item x="669"/>
        <item x="671"/>
        <item m="1" x="1533"/>
        <item m="1" x="1534"/>
        <item m="1" x="1535"/>
        <item m="1" x="1536"/>
        <item m="1" x="1537"/>
        <item x="706"/>
        <item x="734"/>
        <item x="735"/>
        <item x="736"/>
        <item x="737"/>
        <item x="738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973"/>
        <item m="1" x="1595"/>
        <item m="1" x="1596"/>
        <item m="1" x="1607"/>
        <item x="798"/>
        <item m="1" x="1974"/>
        <item m="1" x="1611"/>
        <item m="1" x="1615"/>
        <item x="812"/>
        <item m="1" x="1977"/>
        <item x="819"/>
        <item x="832"/>
        <item x="833"/>
        <item x="835"/>
        <item x="846"/>
        <item x="848"/>
        <item x="852"/>
        <item x="853"/>
        <item x="854"/>
        <item m="1" x="1628"/>
        <item m="1" x="1633"/>
        <item x="862"/>
        <item x="863"/>
        <item m="1" x="1635"/>
        <item x="877"/>
        <item m="1" x="1642"/>
        <item m="1" x="1645"/>
        <item m="1" x="1648"/>
        <item m="1" x="1649"/>
        <item m="1" x="1987"/>
        <item m="1" x="1651"/>
        <item x="926"/>
        <item x="927"/>
        <item x="931"/>
        <item x="932"/>
        <item m="1" x="1660"/>
        <item m="1" x="1661"/>
        <item m="1" x="1662"/>
        <item x="957"/>
        <item m="1" x="1990"/>
        <item m="1" x="1991"/>
        <item x="974"/>
        <item x="988"/>
        <item x="989"/>
        <item x="996"/>
        <item m="1" x="1680"/>
        <item x="1007"/>
        <item x="1013"/>
        <item x="1043"/>
        <item x="1044"/>
        <item x="1045"/>
        <item m="1" x="1689"/>
        <item x="1068"/>
        <item x="1069"/>
        <item x="1084"/>
        <item x="1085"/>
        <item x="1086"/>
        <item x="1096"/>
        <item x="1097"/>
        <item x="1105"/>
        <item m="1" x="1755"/>
        <item m="1" x="1758"/>
        <item m="1" x="1759"/>
        <item x="1127"/>
        <item x="1128"/>
        <item m="1" x="1769"/>
        <item m="1" x="1770"/>
        <item m="1" x="1776"/>
        <item m="1" x="1777"/>
        <item x="1140"/>
        <item x="1141"/>
        <item x="1148"/>
        <item x="1150"/>
        <item x="1151"/>
        <item x="1205"/>
        <item x="1206"/>
        <item x="1207"/>
        <item x="1208"/>
        <item x="1209"/>
        <item x="1210"/>
        <item x="1211"/>
        <item x="1212"/>
        <item x="1213"/>
        <item x="1215"/>
        <item x="1216"/>
        <item x="1217"/>
        <item x="1218"/>
        <item x="1219"/>
        <item x="1220"/>
        <item x="1222"/>
        <item x="1223"/>
        <item x="1224"/>
        <item x="1225"/>
        <item x="1226"/>
        <item x="1227"/>
        <item x="1228"/>
        <item x="1230"/>
        <item x="1231"/>
        <item x="1232"/>
        <item x="1234"/>
        <item m="1" x="1859"/>
        <item x="1306"/>
        <item m="1" x="1860"/>
        <item m="1" x="1861"/>
        <item m="1" x="1862"/>
        <item m="1" x="1863"/>
        <item m="1" x="1864"/>
        <item m="1" x="1866"/>
        <item m="1" x="1867"/>
        <item x="1335"/>
        <item x="1340"/>
        <item x="1341"/>
        <item x="1342"/>
        <item m="1" x="1873"/>
        <item x="7"/>
        <item x="146"/>
        <item x="147"/>
        <item x="148"/>
        <item x="149"/>
        <item x="150"/>
        <item m="1" x="1353"/>
        <item x="194"/>
        <item m="1" x="1361"/>
        <item m="1" x="1363"/>
        <item m="1" x="1364"/>
        <item m="1" x="1371"/>
        <item m="1" x="1372"/>
        <item m="1" x="1373"/>
        <item m="1" x="1434"/>
        <item x="351"/>
        <item m="1" x="1438"/>
        <item x="387"/>
        <item x="431"/>
        <item x="432"/>
        <item x="433"/>
        <item x="434"/>
        <item x="435"/>
        <item x="436"/>
        <item x="456"/>
        <item m="1" x="1453"/>
        <item x="466"/>
        <item m="1" x="1456"/>
        <item m="1" x="1457"/>
        <item m="1" x="1460"/>
        <item x="524"/>
        <item m="1" x="1466"/>
        <item m="1" x="1468"/>
        <item x="554"/>
        <item m="1" x="1478"/>
        <item m="1" x="1481"/>
        <item m="1" x="1483"/>
        <item m="1" x="1487"/>
        <item x="628"/>
        <item m="1" x="1500"/>
        <item m="1" x="1502"/>
        <item x="635"/>
        <item m="1" x="1504"/>
        <item x="672"/>
        <item x="673"/>
        <item x="674"/>
        <item x="696"/>
        <item x="707"/>
        <item x="708"/>
        <item m="1" x="1541"/>
        <item x="727"/>
        <item m="1" x="1592"/>
        <item m="1" x="1599"/>
        <item x="788"/>
        <item x="801"/>
        <item m="1" x="1612"/>
        <item m="1" x="1613"/>
        <item m="1" x="1616"/>
        <item m="1" x="1617"/>
        <item m="1" x="1622"/>
        <item m="1" x="1623"/>
        <item x="834"/>
        <item x="855"/>
        <item m="1" x="1629"/>
        <item m="1" x="1630"/>
        <item m="1" x="1634"/>
        <item m="1" x="1636"/>
        <item x="871"/>
        <item x="881"/>
        <item m="1" x="1641"/>
        <item m="1" x="1643"/>
        <item m="1" x="1647"/>
        <item x="913"/>
        <item m="1" x="1652"/>
        <item m="1" x="1654"/>
        <item x="958"/>
        <item x="965"/>
        <item x="967"/>
        <item x="975"/>
        <item x="976"/>
        <item x="977"/>
        <item x="978"/>
        <item x="979"/>
        <item x="990"/>
        <item x="997"/>
        <item x="998"/>
        <item m="1" x="1678"/>
        <item x="1008"/>
        <item x="1014"/>
        <item m="1" x="1685"/>
        <item x="1046"/>
        <item x="1054"/>
        <item x="1070"/>
        <item m="1" x="1691"/>
        <item m="1" x="1692"/>
        <item x="1087"/>
        <item m="1" x="1760"/>
        <item m="1" x="1761"/>
        <item m="1" x="1762"/>
        <item m="1" x="1763"/>
        <item x="1129"/>
        <item m="1" x="1773"/>
        <item x="1132"/>
        <item m="1" x="1778"/>
        <item x="1142"/>
        <item x="1143"/>
        <item x="1235"/>
        <item x="1236"/>
        <item x="1237"/>
        <item x="1238"/>
        <item x="1241"/>
        <item x="1243"/>
        <item x="1244"/>
        <item x="1246"/>
        <item x="1247"/>
        <item x="1319"/>
        <item x="1321"/>
        <item m="1" x="1869"/>
        <item x="4"/>
        <item x="5"/>
        <item x="8"/>
        <item x="9"/>
        <item x="1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80"/>
        <item x="185"/>
        <item x="195"/>
        <item x="198"/>
        <item x="199"/>
        <item x="200"/>
        <item x="201"/>
        <item x="204"/>
        <item x="215"/>
        <item x="217"/>
        <item x="220"/>
        <item x="221"/>
        <item x="222"/>
        <item x="223"/>
        <item x="224"/>
        <item x="226"/>
        <item x="23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9"/>
        <item x="320"/>
        <item x="321"/>
        <item x="322"/>
        <item x="331"/>
        <item x="332"/>
        <item x="333"/>
        <item x="334"/>
        <item x="335"/>
        <item x="336"/>
        <item x="337"/>
        <item x="340"/>
        <item x="342"/>
        <item x="343"/>
        <item x="344"/>
        <item x="347"/>
        <item x="348"/>
        <item x="349"/>
        <item x="352"/>
        <item x="353"/>
        <item x="388"/>
        <item x="437"/>
        <item x="438"/>
        <item x="439"/>
        <item x="440"/>
        <item x="441"/>
        <item x="442"/>
        <item x="443"/>
        <item x="445"/>
        <item x="446"/>
        <item x="447"/>
        <item x="448"/>
        <item x="449"/>
        <item x="450"/>
        <item x="457"/>
        <item x="458"/>
        <item x="460"/>
        <item x="464"/>
        <item x="467"/>
        <item x="518"/>
        <item x="520"/>
        <item x="521"/>
        <item x="525"/>
        <item x="529"/>
        <item x="530"/>
        <item x="531"/>
        <item x="533"/>
        <item x="534"/>
        <item x="557"/>
        <item x="558"/>
        <item x="559"/>
        <item x="560"/>
        <item x="561"/>
        <item x="564"/>
        <item x="565"/>
        <item x="567"/>
        <item x="568"/>
        <item x="569"/>
        <item x="570"/>
        <item x="571"/>
        <item x="572"/>
        <item x="573"/>
        <item x="574"/>
        <item x="575"/>
        <item x="576"/>
        <item x="579"/>
        <item x="580"/>
        <item x="581"/>
        <item x="582"/>
        <item x="583"/>
        <item x="584"/>
        <item x="593"/>
        <item x="595"/>
        <item x="604"/>
        <item x="610"/>
        <item x="629"/>
        <item x="630"/>
        <item x="631"/>
        <item x="633"/>
        <item x="634"/>
        <item x="636"/>
        <item x="646"/>
        <item x="675"/>
        <item x="676"/>
        <item x="677"/>
        <item x="679"/>
        <item x="680"/>
        <item x="681"/>
        <item x="682"/>
        <item x="683"/>
        <item x="684"/>
        <item x="685"/>
        <item x="686"/>
        <item x="687"/>
        <item x="697"/>
        <item x="709"/>
        <item x="710"/>
        <item x="711"/>
        <item x="712"/>
        <item x="719"/>
        <item x="720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65"/>
        <item x="767"/>
        <item x="768"/>
        <item x="769"/>
        <item x="789"/>
        <item x="790"/>
        <item x="799"/>
        <item x="800"/>
        <item x="802"/>
        <item x="804"/>
        <item x="805"/>
        <item x="806"/>
        <item x="808"/>
        <item x="810"/>
        <item x="811"/>
        <item x="813"/>
        <item x="814"/>
        <item x="837"/>
        <item x="847"/>
        <item x="849"/>
        <item x="856"/>
        <item x="857"/>
        <item x="858"/>
        <item x="861"/>
        <item x="866"/>
        <item x="867"/>
        <item x="868"/>
        <item x="870"/>
        <item x="878"/>
        <item x="882"/>
        <item x="883"/>
        <item x="895"/>
        <item x="901"/>
        <item x="903"/>
        <item x="904"/>
        <item x="909"/>
        <item x="910"/>
        <item x="914"/>
        <item x="915"/>
        <item x="922"/>
        <item x="924"/>
        <item x="925"/>
        <item x="928"/>
        <item x="935"/>
        <item x="936"/>
        <item x="938"/>
        <item x="951"/>
        <item x="953"/>
        <item x="954"/>
        <item x="959"/>
        <item x="966"/>
        <item x="968"/>
        <item x="980"/>
        <item x="981"/>
        <item x="982"/>
        <item x="983"/>
        <item x="991"/>
        <item x="993"/>
        <item x="1000"/>
        <item x="1001"/>
        <item x="1002"/>
        <item x="1004"/>
        <item x="1009"/>
        <item x="1015"/>
        <item x="1016"/>
        <item x="1017"/>
        <item x="1018"/>
        <item x="1020"/>
        <item x="1021"/>
        <item x="1022"/>
        <item x="1047"/>
        <item x="1048"/>
        <item x="1049"/>
        <item x="1050"/>
        <item x="1051"/>
        <item x="1052"/>
        <item x="1053"/>
        <item x="1055"/>
        <item x="1056"/>
        <item x="1057"/>
        <item x="1071"/>
        <item x="1072"/>
        <item x="1073"/>
        <item x="1074"/>
        <item x="1080"/>
        <item x="1088"/>
        <item x="1089"/>
        <item x="1098"/>
        <item x="1099"/>
        <item x="1107"/>
        <item x="1109"/>
        <item x="1110"/>
        <item x="1111"/>
        <item x="1112"/>
        <item x="1130"/>
        <item x="1131"/>
        <item x="1134"/>
        <item x="1135"/>
        <item x="1136"/>
        <item x="1137"/>
        <item x="1145"/>
        <item x="1152"/>
        <item x="1153"/>
        <item x="1154"/>
        <item x="1250"/>
        <item x="1252"/>
        <item x="1253"/>
        <item x="1254"/>
        <item x="1255"/>
        <item x="1256"/>
        <item x="1258"/>
        <item x="1259"/>
        <item x="1260"/>
        <item x="1262"/>
        <item x="1263"/>
        <item x="1264"/>
        <item x="1267"/>
        <item x="1268"/>
        <item x="1269"/>
        <item x="1270"/>
        <item x="1272"/>
        <item x="1273"/>
        <item x="1274"/>
        <item x="1275"/>
        <item x="1276"/>
        <item x="1278"/>
        <item x="1279"/>
        <item x="1280"/>
        <item x="1281"/>
        <item x="1283"/>
        <item x="1285"/>
        <item x="1286"/>
        <item x="1287"/>
        <item x="1288"/>
        <item x="1307"/>
        <item x="1308"/>
        <item x="1309"/>
        <item x="1312"/>
        <item x="1313"/>
        <item x="1314"/>
        <item x="1315"/>
        <item x="1316"/>
        <item x="1320"/>
        <item x="1322"/>
        <item x="1323"/>
        <item x="1324"/>
        <item x="1325"/>
        <item x="1326"/>
        <item x="1333"/>
        <item x="1344"/>
        <item x="1346"/>
        <item x="1347"/>
        <item x="1348"/>
        <item x="1349"/>
        <item x="1350"/>
        <item x="1351"/>
        <item t="default"/>
      </items>
    </pivotField>
    <pivotField showAll="0"/>
    <pivotField showAll="0"/>
    <pivotField numFmtId="15" showAll="0"/>
    <pivotField dataField="1" numFmtId="166" showAll="0"/>
    <pivotField numFmtId="166" showAll="0"/>
    <pivotField numFmtId="166" showAll="0"/>
    <pivotField numFmtId="166" showAll="0"/>
    <pivotField axis="axisPage" dataField="1" numFmtId="166" multipleItemSelectionAllowed="1" showAll="0">
      <items count="7035">
        <item h="1" x="0"/>
        <item m="1" x="7032"/>
        <item m="1" x="7022"/>
        <item m="1" x="7006"/>
        <item m="1" x="7019"/>
        <item m="1" x="7010"/>
        <item m="1" x="4061"/>
        <item m="1" x="1516"/>
        <item m="1" x="7023"/>
        <item m="1" x="7033"/>
        <item m="1" x="4318"/>
        <item m="1" x="7021"/>
        <item m="1" x="7026"/>
        <item m="1" x="2567"/>
        <item m="1" x="7013"/>
        <item m="1" x="7030"/>
        <item m="1" x="5987"/>
        <item m="1" x="7025"/>
        <item m="1" x="7020"/>
        <item m="1" x="7031"/>
        <item m="1" x="7012"/>
        <item m="1" x="7029"/>
        <item m="1" x="7016"/>
        <item m="1" x="7028"/>
        <item m="1" x="7024"/>
        <item m="1" x="7027"/>
        <item m="1" x="7014"/>
        <item m="1" x="7018"/>
        <item m="1" x="7015"/>
        <item m="1" x="6999"/>
        <item m="1" x="7000"/>
        <item m="1" x="7001"/>
        <item m="1" x="7002"/>
        <item m="1" x="7017"/>
        <item m="1" x="4331"/>
        <item x="23"/>
        <item m="1" x="7011"/>
        <item m="1" x="6993"/>
        <item m="1" x="7008"/>
        <item m="1" x="7009"/>
        <item m="1" x="6990"/>
        <item m="1" x="7004"/>
        <item m="1" x="7005"/>
        <item m="1" x="6991"/>
        <item m="1" x="7007"/>
        <item m="1" x="7003"/>
        <item m="1" x="6994"/>
        <item m="1" x="6995"/>
        <item m="1" x="6984"/>
        <item m="1" x="6985"/>
        <item m="1" x="6978"/>
        <item m="1" x="6988"/>
        <item m="1" x="6996"/>
        <item m="1" x="6998"/>
        <item m="1" x="6981"/>
        <item m="1" x="6992"/>
        <item m="1" x="6997"/>
        <item m="1" x="6955"/>
        <item m="1" x="6958"/>
        <item m="1" x="6953"/>
        <item m="1" x="6954"/>
        <item m="1" x="6977"/>
        <item m="1" x="5778"/>
        <item m="1" x="6956"/>
        <item m="1" x="6957"/>
        <item m="1" x="6986"/>
        <item m="1" x="6959"/>
        <item m="1" x="6960"/>
        <item m="1" x="6961"/>
        <item m="1" x="6952"/>
        <item m="1" x="6971"/>
        <item m="1" x="6972"/>
        <item m="1" x="6963"/>
        <item m="1" x="6987"/>
        <item m="1" x="6989"/>
        <item m="1" x="6967"/>
        <item m="1" x="6968"/>
        <item m="1" x="6969"/>
        <item m="1" x="6974"/>
        <item m="1" x="6975"/>
        <item m="1" x="6982"/>
        <item m="1" x="6970"/>
        <item m="1" x="6983"/>
        <item m="1" x="6979"/>
        <item m="1" x="978"/>
        <item m="1" x="6973"/>
        <item m="1" x="6947"/>
        <item m="1" x="6940"/>
        <item m="1" x="6980"/>
        <item m="1" x="2515"/>
        <item m="1" x="6937"/>
        <item m="1" x="6928"/>
        <item m="1" x="2138"/>
        <item m="1" x="6950"/>
        <item m="1" x="6946"/>
        <item m="1" x="6965"/>
        <item m="1" x="6976"/>
        <item m="1" x="6936"/>
        <item m="1" x="6839"/>
        <item m="1" x="6917"/>
        <item m="1" x="6929"/>
        <item m="1" x="6962"/>
        <item m="1" x="6964"/>
        <item m="1" x="6966"/>
        <item m="1" x="6933"/>
        <item m="1" x="6934"/>
        <item m="1" x="6935"/>
        <item m="1" x="6925"/>
        <item m="1" x="6949"/>
        <item m="1" x="6942"/>
        <item m="1" x="6943"/>
        <item m="1" x="6944"/>
        <item m="1" x="6945"/>
        <item m="1" x="6912"/>
        <item m="1" x="6951"/>
        <item m="1" x="6939"/>
        <item m="1" x="6930"/>
        <item m="1" x="3388"/>
        <item m="1" x="6918"/>
        <item m="1" x="6915"/>
        <item m="1" x="6948"/>
        <item m="1" x="6919"/>
        <item m="1" x="6921"/>
        <item m="1" x="6916"/>
        <item m="1" x="6926"/>
        <item m="1" x="6938"/>
        <item m="1" x="5952"/>
        <item m="1" x="6913"/>
        <item m="1" x="6941"/>
        <item m="1" x="6898"/>
        <item m="1" x="6922"/>
        <item m="1" x="6924"/>
        <item m="1" x="6927"/>
        <item m="1" x="1239"/>
        <item m="1" x="6911"/>
        <item m="1" x="6894"/>
        <item m="1" x="6931"/>
        <item m="1" x="6932"/>
        <item m="1" x="6903"/>
        <item m="1" x="6892"/>
        <item m="1" x="6914"/>
        <item m="1" x="6920"/>
        <item m="1" x="6923"/>
        <item m="1" x="6905"/>
        <item m="1" x="6906"/>
        <item m="1" x="6908"/>
        <item m="1" x="6890"/>
        <item m="1" x="6909"/>
        <item m="1" x="231"/>
        <item m="1" x="6910"/>
        <item m="1" x="6291"/>
        <item m="1" x="5956"/>
        <item m="1" x="6893"/>
        <item m="1" x="6895"/>
        <item m="1" x="6896"/>
        <item m="1" x="2553"/>
        <item m="1" x="6897"/>
        <item m="1" x="6899"/>
        <item m="1" x="6900"/>
        <item m="1" x="6902"/>
        <item m="1" x="6904"/>
        <item m="1" x="2541"/>
        <item m="1" x="6907"/>
        <item m="1" x="6891"/>
        <item m="1" x="6901"/>
        <item m="1" x="6880"/>
        <item m="1" x="6879"/>
        <item m="1" x="6881"/>
        <item m="1" x="6882"/>
        <item m="1" x="6859"/>
        <item m="1" x="6860"/>
        <item m="1" x="6883"/>
        <item m="1" x="6863"/>
        <item m="1" x="6875"/>
        <item m="1" x="6864"/>
        <item m="1" x="6867"/>
        <item m="1" x="6868"/>
        <item m="1" x="6869"/>
        <item m="1" x="6884"/>
        <item m="1" x="6885"/>
        <item m="1" x="6886"/>
        <item m="1" x="4720"/>
        <item m="1" x="6887"/>
        <item m="1" x="6888"/>
        <item m="1" x="6876"/>
        <item m="1" x="6877"/>
        <item m="1" x="6878"/>
        <item m="1" x="6889"/>
        <item m="1" x="5041"/>
        <item m="1" x="6872"/>
        <item m="1" x="6873"/>
        <item m="1" x="6849"/>
        <item m="1" x="1242"/>
        <item m="1" x="6851"/>
        <item m="1" x="6871"/>
        <item m="1" x="6853"/>
        <item m="1" x="213"/>
        <item m="1" x="6837"/>
        <item m="1" x="6840"/>
        <item m="1" x="6845"/>
        <item m="1" x="6870"/>
        <item m="1" x="6874"/>
        <item m="1" x="2713"/>
        <item m="1" x="6848"/>
        <item m="1" x="6033"/>
        <item m="1" x="6861"/>
        <item m="1" x="6862"/>
        <item m="1" x="6865"/>
        <item m="1" x="6866"/>
        <item m="1" x="2486"/>
        <item m="1" x="6735"/>
        <item m="1" x="6827"/>
        <item m="1" x="6833"/>
        <item m="1" x="663"/>
        <item m="1" x="6835"/>
        <item m="1" x="6836"/>
        <item m="1" x="6850"/>
        <item m="1" x="6838"/>
        <item m="1" x="6828"/>
        <item m="1" x="6852"/>
        <item m="1" x="4585"/>
        <item m="1" x="573"/>
        <item m="1" x="6841"/>
        <item m="1" x="6843"/>
        <item m="1" x="6831"/>
        <item m="1" x="6832"/>
        <item m="1" x="6854"/>
        <item m="1" x="6855"/>
        <item m="1" x="6856"/>
        <item m="1" x="1156"/>
        <item m="1" x="6857"/>
        <item m="1" x="6858"/>
        <item m="1" x="3802"/>
        <item m="1" x="6834"/>
        <item m="1" x="6842"/>
        <item m="1" x="6844"/>
        <item m="1" x="6820"/>
        <item m="1" x="6846"/>
        <item m="1" x="4942"/>
        <item m="1" x="6847"/>
        <item m="1" x="6826"/>
        <item m="1" x="6807"/>
        <item m="1" x="6808"/>
        <item m="1" x="6829"/>
        <item m="1" x="6830"/>
        <item m="1" x="6814"/>
        <item m="1" x="6818"/>
        <item m="1" x="6822"/>
        <item m="1" x="6823"/>
        <item m="1" x="3898"/>
        <item m="1" x="5550"/>
        <item m="1" x="421"/>
        <item m="1" x="4478"/>
        <item m="1" x="6802"/>
        <item m="1" x="6611"/>
        <item m="1" x="6594"/>
        <item m="1" x="6562"/>
        <item m="1" x="6803"/>
        <item m="1" x="6804"/>
        <item m="1" x="6805"/>
        <item m="1" x="6806"/>
        <item m="1" x="6783"/>
        <item m="1" x="6784"/>
        <item m="1" x="6785"/>
        <item m="1" x="6809"/>
        <item m="1" x="6790"/>
        <item m="1" x="6810"/>
        <item x="124"/>
        <item m="1" x="6811"/>
        <item m="1" x="6812"/>
        <item m="1" x="6813"/>
        <item m="1" x="6815"/>
        <item m="1" x="6816"/>
        <item m="1" x="6817"/>
        <item m="1" x="6819"/>
        <item m="1" x="6821"/>
        <item m="1" x="6628"/>
        <item m="1" x="6585"/>
        <item m="1" x="6824"/>
        <item m="1" x="6777"/>
        <item m="1" x="6791"/>
        <item m="1" x="6825"/>
        <item m="1" x="6770"/>
        <item m="1" x="6771"/>
        <item m="1" x="6772"/>
        <item m="1" x="6773"/>
        <item m="1" x="6774"/>
        <item m="1" x="5736"/>
        <item m="1" x="6736"/>
        <item m="1" x="6775"/>
        <item m="1" x="6737"/>
        <item m="1" x="6776"/>
        <item m="1" x="2107"/>
        <item m="1" x="6778"/>
        <item m="1" x="1558"/>
        <item m="1" x="6741"/>
        <item m="1" x="189"/>
        <item m="1" x="6744"/>
        <item m="1" x="6745"/>
        <item m="1" x="6746"/>
        <item m="1" x="2159"/>
        <item m="1" x="6779"/>
        <item m="1" x="6780"/>
        <item m="1" x="6781"/>
        <item m="1" x="6782"/>
        <item m="1" x="6751"/>
        <item m="1" x="6752"/>
        <item m="1" x="6753"/>
        <item m="1" x="6786"/>
        <item m="1" x="6787"/>
        <item m="1" x="4509"/>
        <item m="1" x="6788"/>
        <item m="1" x="6789"/>
        <item m="1" x="6792"/>
        <item m="1" x="1892"/>
        <item m="1" x="6756"/>
        <item m="1" x="6757"/>
        <item m="1" x="6758"/>
        <item m="1" x="6793"/>
        <item m="1" x="6759"/>
        <item m="1" x="6760"/>
        <item m="1" x="6794"/>
        <item m="1" x="6795"/>
        <item m="1" x="6796"/>
        <item m="1" x="3250"/>
        <item m="1" x="6797"/>
        <item m="1" x="6798"/>
        <item m="1" x="6762"/>
        <item m="1" x="6799"/>
        <item m="1" x="6800"/>
        <item m="1" x="6764"/>
        <item m="1" x="6765"/>
        <item m="1" x="222"/>
        <item m="1" x="6587"/>
        <item m="1" x="6767"/>
        <item m="1" x="6769"/>
        <item m="1" x="6801"/>
        <item m="1" x="6766"/>
        <item m="1" x="5088"/>
        <item m="1" x="6738"/>
        <item m="1" x="6739"/>
        <item m="1" x="6740"/>
        <item m="1" x="6742"/>
        <item m="1" x="6743"/>
        <item m="1" x="6747"/>
        <item m="1" x="6748"/>
        <item m="1" x="6749"/>
        <item m="1" x="6750"/>
        <item m="1" x="6754"/>
        <item m="1" x="6755"/>
        <item m="1" x="6761"/>
        <item m="1" x="6763"/>
        <item m="1" x="6768"/>
        <item m="1" x="6710"/>
        <item m="1" x="6711"/>
        <item m="1" x="6712"/>
        <item m="1" x="1357"/>
        <item m="1" x="6713"/>
        <item m="1" x="6682"/>
        <item m="1" x="3795"/>
        <item m="1" x="6714"/>
        <item m="1" x="6683"/>
        <item m="1" x="6684"/>
        <item m="1" x="6685"/>
        <item m="1" x="2498"/>
        <item m="1" x="6730"/>
        <item m="1" x="6717"/>
        <item m="1" x="6718"/>
        <item m="1" x="6719"/>
        <item m="1" x="6720"/>
        <item m="1" x="6721"/>
        <item m="1" x="6689"/>
        <item m="1" x="6731"/>
        <item m="1" x="6732"/>
        <item m="1" x="6722"/>
        <item m="1" x="6723"/>
        <item m="1" x="6690"/>
        <item m="1" x="6705"/>
        <item m="1" x="6472"/>
        <item m="1" x="6724"/>
        <item m="1" x="6707"/>
        <item m="1" x="6733"/>
        <item m="1" x="6734"/>
        <item m="1" x="6725"/>
        <item m="1" x="6726"/>
        <item m="1" x="6727"/>
        <item m="1" x="6728"/>
        <item x="36"/>
        <item m="1" x="6709"/>
        <item m="1" x="6701"/>
        <item m="1" x="6715"/>
        <item m="1" x="2416"/>
        <item m="1" x="6716"/>
        <item m="1" x="6660"/>
        <item m="1" x="402"/>
        <item m="1" x="6650"/>
        <item m="1" x="6692"/>
        <item m="1" x="6697"/>
        <item m="1" x="6679"/>
        <item m="1" x="6729"/>
        <item m="1" x="6661"/>
        <item m="1" x="6662"/>
        <item m="1" x="6663"/>
        <item m="1" x="6664"/>
        <item m="1" x="6641"/>
        <item m="1" x="6637"/>
        <item m="1" x="4299"/>
        <item m="1" x="6665"/>
        <item m="1" x="6666"/>
        <item m="1" x="1089"/>
        <item m="1" x="6694"/>
        <item m="1" x="6667"/>
        <item m="1" x="6668"/>
        <item m="1" x="6670"/>
        <item m="1" x="6695"/>
        <item m="1" x="6468"/>
        <item m="1" x="6704"/>
        <item m="1" x="6696"/>
        <item m="1" x="6706"/>
        <item m="1" x="6693"/>
        <item m="1" x="6672"/>
        <item m="1" x="6647"/>
        <item m="1" x="6673"/>
        <item m="1" x="6674"/>
        <item m="1" x="6698"/>
        <item m="1" x="6675"/>
        <item m="1" x="6678"/>
        <item m="1" x="6652"/>
        <item m="1" x="6708"/>
        <item m="1" x="6700"/>
        <item m="1" x="6680"/>
        <item m="1" x="6702"/>
        <item m="1" x="4482"/>
        <item m="1" x="6703"/>
        <item m="1" x="6687"/>
        <item m="1" x="3652"/>
        <item m="1" x="6676"/>
        <item m="1" x="6699"/>
        <item m="1" x="6681"/>
        <item m="1" x="6686"/>
        <item m="1" x="6688"/>
        <item m="1" x="6655"/>
        <item m="1" x="6645"/>
        <item m="1" x="6691"/>
        <item m="1" x="6632"/>
        <item m="1" x="6634"/>
        <item m="1" x="6635"/>
        <item m="1" x="6656"/>
        <item m="1" x="6657"/>
        <item m="1" x="6658"/>
        <item m="1" x="6669"/>
        <item m="1" x="6671"/>
        <item m="1" x="6649"/>
        <item m="1" x="6677"/>
        <item m="1" x="3854"/>
        <item m="1" x="6602"/>
        <item m="1" x="6603"/>
        <item m="1" x="6604"/>
        <item m="1" x="6605"/>
        <item m="1" x="6606"/>
        <item m="1" x="3594"/>
        <item m="1" x="6607"/>
        <item m="1" x="6608"/>
        <item m="1" x="4648"/>
        <item m="1" x="2572"/>
        <item m="1" x="6590"/>
        <item m="1" x="6591"/>
        <item m="1" x="6642"/>
        <item m="1" x="6609"/>
        <item m="1" x="6643"/>
        <item m="1" x="6644"/>
        <item m="1" x="6612"/>
        <item m="1" x="6659"/>
        <item m="1" x="1122"/>
        <item m="1" x="3180"/>
        <item m="1" x="3056"/>
        <item m="1" x="6613"/>
        <item m="1" x="6616"/>
        <item m="1" x="6646"/>
        <item m="1" x="6617"/>
        <item m="1" x="6618"/>
        <item m="1" x="6619"/>
        <item m="1" x="6620"/>
        <item m="1" x="6622"/>
        <item m="1" x="6623"/>
        <item m="1" x="6648"/>
        <item m="1" x="6597"/>
        <item m="1" x="6624"/>
        <item m="1" x="6651"/>
        <item m="1" x="6625"/>
        <item m="1" x="6638"/>
        <item m="1" x="6639"/>
        <item m="1" x="6601"/>
        <item m="1" x="6640"/>
        <item m="1" x="6653"/>
        <item m="1" x="6654"/>
        <item m="1" x="6571"/>
        <item m="1" x="6572"/>
        <item m="1" x="6580"/>
        <item m="1" x="6581"/>
        <item m="1" x="6584"/>
        <item m="1" x="2788"/>
        <item m="1" x="6636"/>
        <item m="1" x="6589"/>
        <item m="1" x="6578"/>
        <item m="1" x="6610"/>
        <item m="1" x="6630"/>
        <item m="1" x="6614"/>
        <item m="1" x="6631"/>
        <item m="1" x="6633"/>
        <item m="1" x="6565"/>
        <item m="1" x="6626"/>
        <item m="1" x="6627"/>
        <item m="1" x="6569"/>
        <item m="1" x="6615"/>
        <item m="1" x="6621"/>
        <item m="1" x="6629"/>
        <item m="1" x="6555"/>
        <item m="1" x="6573"/>
        <item m="1" x="6574"/>
        <item m="1" x="6575"/>
        <item m="1" x="6576"/>
        <item m="1" x="6577"/>
        <item m="1" x="2131"/>
        <item m="1" x="6535"/>
        <item m="1" x="6536"/>
        <item m="1" x="6537"/>
        <item m="1" x="6524"/>
        <item m="1" x="6525"/>
        <item m="1" x="6559"/>
        <item m="1" x="6560"/>
        <item m="1" x="6592"/>
        <item m="1" x="6593"/>
        <item m="1" x="6561"/>
        <item m="1" x="6544"/>
        <item m="1" x="6538"/>
        <item m="1" x="170"/>
        <item m="1" x="6551"/>
        <item m="1" x="6595"/>
        <item m="1" x="6579"/>
        <item m="1" x="3363"/>
        <item m="1" x="5315"/>
        <item m="1" x="6582"/>
        <item m="1" x="2124"/>
        <item m="1" x="399"/>
        <item m="1" x="6539"/>
        <item m="1" x="6583"/>
        <item m="1" x="3504"/>
        <item m="1" x="6596"/>
        <item m="1" x="6553"/>
        <item m="1" x="6566"/>
        <item m="1" x="6567"/>
        <item m="1" x="6540"/>
        <item m="1" x="6533"/>
        <item m="1" x="6598"/>
        <item m="1" x="6547"/>
        <item m="1" x="6599"/>
        <item m="1" x="6541"/>
        <item m="1" x="6600"/>
        <item m="1" x="6586"/>
        <item m="1" x="3152"/>
        <item m="1" x="6557"/>
        <item m="1" x="6558"/>
        <item m="1" x="6570"/>
        <item m="1" x="2749"/>
        <item m="1" x="6506"/>
        <item m="1" x="6507"/>
        <item m="1" x="6542"/>
        <item m="1" x="6510"/>
        <item m="1" x="6531"/>
        <item m="1" x="6564"/>
        <item m="1" x="6516"/>
        <item m="1" x="6568"/>
        <item m="1" x="6588"/>
        <item m="1" x="6543"/>
        <item m="1" x="6552"/>
        <item m="1" x="6563"/>
        <item m="1" x="6554"/>
        <item m="1" x="6548"/>
        <item m="1" x="6505"/>
        <item m="1" x="6522"/>
        <item m="1" x="988"/>
        <item m="1" x="6556"/>
        <item m="1" x="4322"/>
        <item m="1" x="6495"/>
        <item m="1" x="6496"/>
        <item m="1" x="5770"/>
        <item m="1" x="6550"/>
        <item m="1" x="5818"/>
        <item m="1" x="6455"/>
        <item m="1" x="6456"/>
        <item m="1" x="6457"/>
        <item m="1" x="6458"/>
        <item m="1" x="6459"/>
        <item m="1" x="6500"/>
        <item m="1" x="6545"/>
        <item m="1" x="6546"/>
        <item m="1" x="6530"/>
        <item m="1" x="6478"/>
        <item m="1" x="6517"/>
        <item m="1" x="6549"/>
        <item m="1" x="6485"/>
        <item m="1" x="6488"/>
        <item m="1" x="6460"/>
        <item m="1" x="6461"/>
        <item m="1" x="3048"/>
        <item m="1" x="6462"/>
        <item m="1" x="6526"/>
        <item m="1" x="6504"/>
        <item m="1" x="6470"/>
        <item m="1" x="6479"/>
        <item m="1" x="6486"/>
        <item m="1" x="6489"/>
        <item m="1" x="6463"/>
        <item m="1" x="6464"/>
        <item m="1" x="6465"/>
        <item m="1" x="6509"/>
        <item m="1" x="6499"/>
        <item m="1" x="6501"/>
        <item m="1" x="6527"/>
        <item m="1" x="6502"/>
        <item m="1" x="6511"/>
        <item m="1" x="6512"/>
        <item m="1" x="6528"/>
        <item m="1" x="6503"/>
        <item m="1" x="6513"/>
        <item m="1" x="6514"/>
        <item m="1" x="6471"/>
        <item m="1" x="6529"/>
        <item m="1" x="6532"/>
        <item m="1" x="6474"/>
        <item m="1" x="6475"/>
        <item m="1" x="6515"/>
        <item m="1" x="6476"/>
        <item m="1" x="6480"/>
        <item m="1" x="6518"/>
        <item m="1" x="6534"/>
        <item m="1" x="6484"/>
        <item m="1" x="6521"/>
        <item m="1" x="6523"/>
        <item m="1" x="3028"/>
        <item m="1" x="6490"/>
        <item m="1" x="3502"/>
        <item m="1" x="6466"/>
        <item m="1" x="1247"/>
        <item m="1" x="6467"/>
        <item m="1" x="6508"/>
        <item m="1" x="1193"/>
        <item m="1" x="6477"/>
        <item m="1" x="6519"/>
        <item m="1" x="6520"/>
        <item m="1" x="6498"/>
        <item m="1" x="6473"/>
        <item m="1" x="6446"/>
        <item m="1" x="6482"/>
        <item m="1" x="6448"/>
        <item m="1" x="6491"/>
        <item m="1" x="522"/>
        <item m="1" x="6430"/>
        <item m="1" x="6494"/>
        <item m="1" x="6440"/>
        <item m="1" x="6469"/>
        <item m="1" x="6445"/>
        <item m="1" x="6497"/>
        <item m="1" x="6436"/>
        <item m="1" x="6438"/>
        <item m="1" x="6493"/>
        <item m="1" x="6381"/>
        <item m="1" x="6382"/>
        <item m="1" x="6383"/>
        <item m="1" x="6398"/>
        <item m="1" x="6442"/>
        <item m="1" x="6443"/>
        <item m="1" x="2843"/>
        <item m="1" x="180"/>
        <item m="1" x="2354"/>
        <item m="1" x="6412"/>
        <item m="1" x="6481"/>
        <item m="1" x="6434"/>
        <item m="1" x="6483"/>
        <item m="1" x="6487"/>
        <item m="1" x="6492"/>
        <item m="1" x="6384"/>
        <item m="1" x="6385"/>
        <item m="1" x="6386"/>
        <item m="1" x="6387"/>
        <item m="1" x="3375"/>
        <item m="1" x="6388"/>
        <item m="1" x="6389"/>
        <item m="1" x="6390"/>
        <item m="1" x="6391"/>
        <item m="1" x="6439"/>
        <item m="1" x="6449"/>
        <item m="1" x="6450"/>
        <item m="1" x="6399"/>
        <item m="1" x="6441"/>
        <item m="1" x="6401"/>
        <item m="1" x="6402"/>
        <item m="1" x="6432"/>
        <item m="1" x="6451"/>
        <item m="1" x="6444"/>
        <item m="1" x="1393"/>
        <item m="1" x="6407"/>
        <item m="1" x="6249"/>
        <item m="1" x="6452"/>
        <item m="1" x="6447"/>
        <item m="1" x="6411"/>
        <item m="1" x="6453"/>
        <item m="1" x="6433"/>
        <item m="1" x="6413"/>
        <item m="1" x="6435"/>
        <item m="1" x="6414"/>
        <item m="1" x="6415"/>
        <item m="1" x="6417"/>
        <item m="1" x="6420"/>
        <item m="1" x="6421"/>
        <item m="1" x="6422"/>
        <item m="1" x="6424"/>
        <item m="1" x="6426"/>
        <item m="1" x="6427"/>
        <item m="1" x="6454"/>
        <item m="1" x="6406"/>
        <item m="1" x="4912"/>
        <item m="1" x="4529"/>
        <item m="1" x="6400"/>
        <item m="1" x="6431"/>
        <item m="1" x="6404"/>
        <item m="1" x="5837"/>
        <item m="1" x="6409"/>
        <item m="1" x="6410"/>
        <item m="1" x="6437"/>
        <item m="1" x="6425"/>
        <item m="1" x="6428"/>
        <item m="1" x="6392"/>
        <item m="1" x="6393"/>
        <item m="1" x="6394"/>
        <item m="1" x="6395"/>
        <item m="1" x="6396"/>
        <item m="1" x="2503"/>
        <item m="1" x="6397"/>
        <item m="1" x="6403"/>
        <item m="1" x="6405"/>
        <item m="1" x="6408"/>
        <item m="1" x="6416"/>
        <item m="1" x="6418"/>
        <item m="1" x="6419"/>
        <item m="1" x="6423"/>
        <item m="1" x="6429"/>
        <item m="1" x="5747"/>
        <item m="1" x="1093"/>
        <item m="1" x="6352"/>
        <item m="1" x="6353"/>
        <item m="1" x="6354"/>
        <item m="1" x="1385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283"/>
        <item m="1" x="6318"/>
        <item m="1" x="6365"/>
        <item m="1" x="2294"/>
        <item m="1" x="6320"/>
        <item m="1" x="6339"/>
        <item m="1" x="6322"/>
        <item m="1" x="6304"/>
        <item m="1" x="6328"/>
        <item m="1" x="6347"/>
        <item m="1" x="3605"/>
        <item m="1" x="6340"/>
        <item m="1" x="6366"/>
        <item m="1" x="2590"/>
        <item m="1" x="6348"/>
        <item m="1" x="6367"/>
        <item m="1" x="6368"/>
        <item m="1" x="1778"/>
        <item m="1" x="6369"/>
        <item m="1" x="6370"/>
        <item m="1" x="6331"/>
        <item m="1" x="6332"/>
        <item m="1" x="6341"/>
        <item m="1" x="6342"/>
        <item m="1" x="6350"/>
        <item m="1" x="6371"/>
        <item m="1" x="6303"/>
        <item m="1" x="6343"/>
        <item m="1" x="6372"/>
        <item m="1" x="6373"/>
        <item m="1" x="6374"/>
        <item m="1" x="6344"/>
        <item m="1" x="1844"/>
        <item m="1" x="6375"/>
        <item m="1" x="1932"/>
        <item m="1" x="6376"/>
        <item m="1" x="6377"/>
        <item m="1" x="6378"/>
        <item m="1" x="6379"/>
        <item m="1" x="6380"/>
        <item m="1" x="6351"/>
        <item m="1" x="6345"/>
        <item m="1" x="6310"/>
        <item m="1" x="6346"/>
        <item m="1" x="5210"/>
        <item m="1" x="6284"/>
        <item m="1" x="6285"/>
        <item m="1" x="2064"/>
        <item m="1" x="6286"/>
        <item m="1" x="6287"/>
        <item m="1" x="6288"/>
        <item m="1" x="6293"/>
        <item m="1" x="6329"/>
        <item m="1" x="6349"/>
        <item m="1" x="6333"/>
        <item m="1" x="6305"/>
        <item m="1" x="6334"/>
        <item m="1" x="6309"/>
        <item m="1" x="6311"/>
        <item m="1" x="4093"/>
        <item m="1" x="6338"/>
        <item m="1" x="2128"/>
        <item m="1" x="2739"/>
        <item m="1" x="6295"/>
        <item m="1" x="6325"/>
        <item m="1" x="6337"/>
        <item m="1" x="6289"/>
        <item m="1" x="6290"/>
        <item m="1" x="6292"/>
        <item m="1" x="6256"/>
        <item m="1" x="6257"/>
        <item m="1" x="6321"/>
        <item m="1" x="2547"/>
        <item m="1" x="6294"/>
        <item m="1" x="2550"/>
        <item m="1" x="877"/>
        <item m="1" x="6315"/>
        <item m="1" x="6330"/>
        <item m="1" x="6299"/>
        <item m="1" x="6271"/>
        <item m="1" x="6060"/>
        <item m="1" x="6301"/>
        <item m="1" x="2928"/>
        <item m="1" x="6323"/>
        <item m="1" x="6302"/>
        <item m="1" x="6326"/>
        <item m="1" x="6335"/>
        <item m="1" x="6336"/>
        <item m="1" x="6312"/>
        <item m="1" x="6327"/>
        <item m="1" x="6258"/>
        <item m="1" x="6259"/>
        <item m="1" x="6319"/>
        <item m="1" x="6269"/>
        <item m="1" x="6316"/>
        <item m="1" x="6324"/>
        <item m="1" x="6277"/>
        <item m="1" x="6306"/>
        <item m="1" x="6307"/>
        <item m="1" x="6317"/>
        <item m="1" x="6280"/>
        <item m="1" x="6313"/>
        <item m="1" x="6314"/>
        <item m="1" x="6266"/>
        <item m="1" x="6272"/>
        <item m="1" x="6300"/>
        <item m="1" x="692"/>
        <item m="1" x="474"/>
        <item m="1" x="5989"/>
        <item m="1" x="2773"/>
        <item m="1" x="6267"/>
        <item m="1" x="6246"/>
        <item m="1" x="6247"/>
        <item m="1" x="6248"/>
        <item m="1" x="6296"/>
        <item m="1" x="6297"/>
        <item m="1" x="6298"/>
        <item m="1" x="6273"/>
        <item m="1" x="6250"/>
        <item m="1" x="6251"/>
        <item m="1" x="6252"/>
        <item m="1" x="6308"/>
        <item m="1" x="6254"/>
        <item m="1" x="6260"/>
        <item m="1" x="6261"/>
        <item m="1" x="6262"/>
        <item m="1" x="6263"/>
        <item m="1" x="6228"/>
        <item m="1" x="6229"/>
        <item m="1" x="6264"/>
        <item m="1" x="6265"/>
        <item m="1" x="6225"/>
        <item m="1" x="6238"/>
        <item m="1" x="3709"/>
        <item m="1" x="6230"/>
        <item m="1" x="486"/>
        <item m="1" x="6268"/>
        <item m="1" x="6239"/>
        <item m="1" x="6270"/>
        <item m="1" x="6240"/>
        <item m="1" x="6231"/>
        <item m="1" x="3027"/>
        <item m="1" x="6232"/>
        <item m="1" x="6274"/>
        <item m="1" x="6275"/>
        <item m="1" x="6276"/>
        <item m="1" x="6241"/>
        <item m="1" x="6242"/>
        <item m="1" x="6244"/>
        <item m="1" x="6253"/>
        <item m="1" x="6234"/>
        <item m="1" x="671"/>
        <item m="1" x="6278"/>
        <item m="1" x="6235"/>
        <item m="1" x="6279"/>
        <item m="1" x="6281"/>
        <item m="1" x="6282"/>
        <item m="1" x="4121"/>
        <item m="1" x="6236"/>
        <item m="1" x="6219"/>
        <item m="1" x="6220"/>
        <item m="1" x="6221"/>
        <item m="1" x="351"/>
        <item m="1" x="6237"/>
        <item m="1" x="6203"/>
        <item m="1" x="6206"/>
        <item m="1" x="4286"/>
        <item m="1" x="6233"/>
        <item m="1" x="6245"/>
        <item m="1" x="6226"/>
        <item m="1" x="6227"/>
        <item m="1" x="6255"/>
        <item m="1" x="6218"/>
        <item m="1" x="6179"/>
        <item m="1" x="6180"/>
        <item m="1" x="6181"/>
        <item m="1" x="6182"/>
        <item m="1" x="6183"/>
        <item m="1" x="6204"/>
        <item m="1" x="6190"/>
        <item m="1" x="6209"/>
        <item m="1" x="6243"/>
        <item m="1" x="6193"/>
        <item m="1" x="6195"/>
        <item m="1" x="6198"/>
        <item m="1" x="6224"/>
        <item m="1" x="6200"/>
        <item m="1" x="6201"/>
        <item m="1" x="6184"/>
        <item m="1" x="6185"/>
        <item m="1" x="6186"/>
        <item m="1" x="6187"/>
        <item m="1" x="6188"/>
        <item m="1" x="6215"/>
        <item m="1" x="6199"/>
        <item m="1" x="6202"/>
        <item m="1" x="5994"/>
        <item x="13"/>
        <item m="1" x="6222"/>
        <item m="1" x="6210"/>
        <item m="1" x="6223"/>
        <item m="1" x="3871"/>
        <item m="1" x="6194"/>
        <item m="1" x="984"/>
        <item m="1" x="6205"/>
        <item m="1" x="6207"/>
        <item m="1" x="6216"/>
        <item m="1" x="3015"/>
        <item m="1" x="6208"/>
        <item m="1" x="6211"/>
        <item m="1" x="6212"/>
        <item m="1" x="6213"/>
        <item m="1" x="6214"/>
        <item m="1" x="6217"/>
        <item m="1" x="6192"/>
        <item m="1" x="6174"/>
        <item m="1" x="6175"/>
        <item m="1" x="6137"/>
        <item m="1" x="6189"/>
        <item m="1" x="6139"/>
        <item m="1" x="6161"/>
        <item m="1" x="6162"/>
        <item m="1" x="6163"/>
        <item m="1" x="6130"/>
        <item m="1" x="6142"/>
        <item m="1" x="6131"/>
        <item m="1" x="6164"/>
        <item m="1" x="6165"/>
        <item m="1" x="1047"/>
        <item m="1" x="6166"/>
        <item m="1" x="6177"/>
        <item m="1" x="6168"/>
        <item m="1" x="6191"/>
        <item m="1" x="6132"/>
        <item m="1" x="4938"/>
        <item m="1" x="824"/>
        <item m="1" x="6145"/>
        <item m="1" x="6196"/>
        <item m="1" x="6197"/>
        <item m="1" x="6135"/>
        <item m="1" x="6136"/>
        <item m="1" x="6150"/>
        <item m="1" x="6151"/>
        <item m="1" x="1730"/>
        <item m="1" x="6152"/>
        <item m="1" x="6153"/>
        <item m="1" x="6154"/>
        <item m="1" x="6155"/>
        <item m="1" x="6156"/>
        <item m="1" x="6138"/>
        <item m="1" x="6118"/>
        <item m="1" x="6111"/>
        <item m="1" x="1991"/>
        <item m="1" x="6119"/>
        <item m="1" x="6121"/>
        <item m="1" x="6112"/>
        <item m="1" x="6113"/>
        <item m="1" x="6122"/>
        <item m="1" x="6167"/>
        <item m="1" x="6124"/>
        <item m="1" x="3986"/>
        <item m="1" x="3480"/>
        <item m="1" x="6125"/>
        <item m="1" x="6133"/>
        <item m="1" x="6169"/>
        <item m="1" x="6170"/>
        <item m="1" x="6126"/>
        <item m="1" x="6178"/>
        <item m="1" x="6127"/>
        <item m="1" x="6134"/>
        <item m="1" x="6146"/>
        <item m="1" x="6147"/>
        <item m="1" x="6171"/>
        <item m="1" x="6172"/>
        <item m="1" x="3769"/>
        <item m="1" x="6128"/>
        <item m="1" x="6115"/>
        <item m="1" x="6116"/>
        <item m="1" x="6129"/>
        <item m="1" x="6117"/>
        <item m="1" x="6148"/>
        <item m="1" x="6176"/>
        <item m="1" x="6157"/>
        <item m="1" x="6158"/>
        <item m="1" x="6103"/>
        <item m="1" x="6159"/>
        <item m="1" x="6160"/>
        <item m="1" x="6104"/>
        <item m="1" x="6173"/>
        <item m="1" x="6082"/>
        <item m="1" x="6140"/>
        <item m="1" x="6141"/>
        <item m="1" x="6062"/>
        <item m="1" x="6084"/>
        <item m="1" x="6063"/>
        <item m="1" x="6086"/>
        <item m="1" x="6087"/>
        <item m="1" x="792"/>
        <item m="1" x="6143"/>
        <item m="1" x="6071"/>
        <item m="1" x="6123"/>
        <item m="1" x="6144"/>
        <item m="1" x="6093"/>
        <item m="1" x="6095"/>
        <item m="1" x="6106"/>
        <item m="1" x="6098"/>
        <item m="1" x="6149"/>
        <item m="1" x="6061"/>
        <item m="1" x="6085"/>
        <item m="1" x="6070"/>
        <item m="1" x="3054"/>
        <item m="1" x="6077"/>
        <item m="1" x="6078"/>
        <item m="1" x="4493"/>
        <item m="1" x="6080"/>
        <item m="1" x="6107"/>
        <item m="1" x="6108"/>
        <item m="1" x="3090"/>
        <item m="1" x="6052"/>
        <item m="1" x="6053"/>
        <item m="1" x="3936"/>
        <item m="1" x="6054"/>
        <item m="1" x="6055"/>
        <item m="1" x="5052"/>
        <item m="1" x="6056"/>
        <item m="1" x="5233"/>
        <item m="1" x="6109"/>
        <item m="1" x="6120"/>
        <item m="1" x="6067"/>
        <item m="1" x="6089"/>
        <item m="1" x="6074"/>
        <item m="1" x="3763"/>
        <item m="1" x="6076"/>
        <item m="1" x="6081"/>
        <item m="1" x="6057"/>
        <item m="1" x="6058"/>
        <item m="1" x="2237"/>
        <item m="1" x="6110"/>
        <item m="1" x="513"/>
        <item m="1" x="6036"/>
        <item m="1" x="6066"/>
        <item m="1" x="6038"/>
        <item m="1" x="6068"/>
        <item m="1" x="6069"/>
        <item m="1" x="6114"/>
        <item m="1" x="6088"/>
        <item m="1" x="4224"/>
        <item m="1" x="6105"/>
        <item m="1" x="2762"/>
        <item m="1" x="6073"/>
        <item m="1" x="6042"/>
        <item m="1" x="6043"/>
        <item m="1" x="6079"/>
        <item m="1" x="6045"/>
        <item m="1" x="6046"/>
        <item m="1" x="6050"/>
        <item m="1" x="6026"/>
        <item m="1" x="3658"/>
        <item m="1" x="6027"/>
        <item m="1" x="6028"/>
        <item m="1" x="6059"/>
        <item m="1" x="6031"/>
        <item m="1" x="6094"/>
        <item m="1" x="6032"/>
        <item h="1" m="1" x="6083"/>
        <item m="1" x="6016"/>
        <item m="1" x="6064"/>
        <item h="1" m="1" x="6090"/>
        <item h="1" m="1" x="6091"/>
        <item h="1" m="1" x="6092"/>
        <item h="1" m="1" x="6096"/>
        <item h="1" m="1" x="6097"/>
        <item h="1" m="1" x="6099"/>
        <item h="1" m="1" x="6100"/>
        <item h="1" m="1" x="6101"/>
        <item h="1" m="1" x="6102"/>
        <item m="1" x="6051"/>
        <item m="1" x="4144"/>
        <item m="1" x="6011"/>
        <item m="1" x="5335"/>
        <item m="1" x="6012"/>
        <item m="1" x="885"/>
        <item m="1" x="6034"/>
        <item m="1" x="6035"/>
        <item m="1" x="6014"/>
        <item m="1" x="6015"/>
        <item m="1" x="6065"/>
        <item m="1" x="6072"/>
        <item m="1" x="4354"/>
        <item m="1" x="6075"/>
        <item m="1" x="6021"/>
        <item m="1" x="2705"/>
        <item m="1" x="6047"/>
        <item m="1" x="6022"/>
        <item m="1" x="6025"/>
        <item m="1" x="5988"/>
        <item m="1" x="5990"/>
        <item m="1" x="5991"/>
        <item m="1" x="5992"/>
        <item m="1" x="2895"/>
        <item m="1" x="5910"/>
        <item m="1" x="5755"/>
        <item m="1" x="2766"/>
        <item m="1" x="5971"/>
        <item m="1" x="5978"/>
        <item m="1" x="6029"/>
        <item m="1" x="3419"/>
        <item m="1" x="5993"/>
        <item m="1" x="212"/>
        <item m="1" x="6013"/>
        <item m="1" x="5980"/>
        <item m="1" x="5996"/>
        <item m="1" x="6037"/>
        <item m="1" x="5998"/>
        <item m="1" x="6001"/>
        <item m="1" x="6039"/>
        <item m="1" x="6017"/>
        <item m="1" x="6018"/>
        <item m="1" x="3800"/>
        <item m="1" x="6040"/>
        <item m="1" x="6002"/>
        <item m="1" x="5983"/>
        <item m="1" x="3411"/>
        <item m="1" x="6041"/>
        <item m="1" x="5298"/>
        <item m="1" x="6020"/>
        <item m="1" x="5530"/>
        <item m="1" x="5985"/>
        <item m="1" x="6044"/>
        <item m="1" x="6005"/>
        <item m="1" x="6048"/>
        <item m="1" x="6049"/>
        <item m="1" x="6007"/>
        <item m="1" x="6008"/>
        <item m="1" x="6009"/>
        <item m="1" x="6010"/>
        <item m="1" x="6023"/>
        <item m="1" x="5949"/>
        <item m="1" x="5972"/>
        <item m="1" x="6030"/>
        <item m="1" x="5959"/>
        <item m="1" x="6024"/>
        <item m="1" x="348"/>
        <item m="1" x="5960"/>
        <item m="1" x="4407"/>
        <item m="1" x="6019"/>
        <item m="1" x="6003"/>
        <item m="1" x="5984"/>
        <item m="1" x="5973"/>
        <item m="1" x="5974"/>
        <item m="1" x="963"/>
        <item m="1" x="5975"/>
        <item m="1" x="5976"/>
        <item m="1" x="5977"/>
        <item m="1" x="5953"/>
        <item m="1" x="5995"/>
        <item m="1" x="5957"/>
        <item m="1" x="5997"/>
        <item m="1" x="5961"/>
        <item m="1" x="5999"/>
        <item m="1" x="6000"/>
        <item m="1" x="5963"/>
        <item m="1" x="5965"/>
        <item m="1" x="1967"/>
        <item m="1" x="5967"/>
        <item m="1" x="5943"/>
        <item m="1" x="6004"/>
        <item m="1" x="5986"/>
        <item m="1" x="1711"/>
        <item m="1" x="6006"/>
        <item m="1" x="5946"/>
        <item m="1" x="5968"/>
        <item m="1" x="5929"/>
        <item m="1" x="5930"/>
        <item m="1" x="5931"/>
        <item m="1" x="3391"/>
        <item m="1" x="2886"/>
        <item m="1" x="5932"/>
        <item m="1" x="5902"/>
        <item m="1" x="5903"/>
        <item m="1" x="5934"/>
        <item m="1" x="5913"/>
        <item m="1" x="5979"/>
        <item m="1" x="5951"/>
        <item m="1" x="5954"/>
        <item m="1" x="5955"/>
        <item m="1" x="5936"/>
        <item m="1" x="5958"/>
        <item m="1" x="5937"/>
        <item m="1" x="1770"/>
        <item m="1" x="5938"/>
        <item m="1" x="5939"/>
        <item m="1" x="5940"/>
        <item m="1" x="5941"/>
        <item m="1" x="5962"/>
        <item m="1" x="5981"/>
        <item m="1" x="5969"/>
        <item m="1" x="5970"/>
        <item m="1" x="5964"/>
        <item m="1" x="5966"/>
        <item m="1" x="4981"/>
        <item m="1" x="5982"/>
        <item m="1" x="5945"/>
        <item m="1" x="5925"/>
        <item m="1" x="5926"/>
        <item m="1" x="5927"/>
        <item m="1" x="5947"/>
        <item m="1" x="5948"/>
        <item m="1" x="5904"/>
        <item m="1" x="5950"/>
        <item m="1" x="5915"/>
        <item m="1" x="5916"/>
        <item m="1" x="5942"/>
        <item m="1" x="3377"/>
        <item m="1" x="5905"/>
        <item m="1" x="5906"/>
        <item m="1" x="5907"/>
        <item m="1" x="5883"/>
        <item m="1" x="5908"/>
        <item m="1" x="5909"/>
        <item m="1" x="3282"/>
        <item m="1" x="5933"/>
        <item m="1" x="5914"/>
        <item m="1" x="5871"/>
        <item m="1" x="5872"/>
        <item m="1" x="5935"/>
        <item m="1" x="5889"/>
        <item m="1" x="5890"/>
        <item m="1" x="5886"/>
        <item m="1" x="5873"/>
        <item m="1" x="5917"/>
        <item m="1" x="5918"/>
        <item m="1" x="1810"/>
        <item m="1" x="5920"/>
        <item m="1" x="5894"/>
        <item m="1" x="5696"/>
        <item m="1" x="5921"/>
        <item m="1" x="5897"/>
        <item m="1" x="5944"/>
        <item m="1" x="2646"/>
        <item m="1" x="5899"/>
        <item m="1" x="4906"/>
        <item m="1" x="5888"/>
        <item m="1" x="5879"/>
        <item m="1" x="5900"/>
        <item m="1" x="5928"/>
        <item m="1" x="5869"/>
        <item m="1" x="2531"/>
        <item m="1" x="5911"/>
        <item m="1" x="3387"/>
        <item m="1" x="5912"/>
        <item m="1" x="3808"/>
        <item m="1" x="5858"/>
        <item m="1" x="2760"/>
        <item m="1" x="5885"/>
        <item m="1" x="662"/>
        <item m="1" x="5859"/>
        <item m="1" x="5891"/>
        <item m="1" x="5919"/>
        <item m="1" x="5895"/>
        <item m="1" x="5887"/>
        <item m="1" x="5816"/>
        <item m="1" x="5874"/>
        <item m="1" x="5922"/>
        <item m="1" x="5876"/>
        <item m="1" x="5923"/>
        <item m="1" x="5924"/>
        <item m="1" x="5868"/>
        <item m="1" x="5877"/>
        <item m="1" x="5898"/>
        <item m="1" x="2049"/>
        <item m="1" x="5878"/>
        <item m="1" x="5880"/>
        <item m="1" x="5881"/>
        <item m="1" x="5901"/>
        <item m="1" x="1792"/>
        <item m="1" x="5114"/>
        <item m="1" x="5849"/>
        <item m="1" x="5892"/>
        <item m="1" x="5893"/>
        <item m="1" x="5861"/>
        <item m="1" x="5862"/>
        <item m="1" x="4264"/>
        <item m="1" x="5896"/>
        <item m="1" x="2830"/>
        <item m="1" x="5845"/>
        <item m="1" x="5829"/>
        <item m="1" x="5830"/>
        <item m="1" x="5831"/>
        <item m="1" x="5832"/>
        <item m="1" x="5833"/>
        <item m="1" x="5847"/>
        <item m="1" x="5884"/>
        <item m="1" x="5850"/>
        <item m="1" x="5863"/>
        <item m="1" x="5838"/>
        <item m="1" x="5856"/>
        <item m="1" x="5882"/>
        <item m="1" x="2694"/>
        <item m="1" x="397"/>
        <item m="1" x="5819"/>
        <item m="1" x="195"/>
        <item m="1" x="5820"/>
        <item m="1" x="5870"/>
        <item m="1" x="5822"/>
        <item m="1" x="5825"/>
        <item m="1" x="5864"/>
        <item m="1" x="5875"/>
        <item m="1" x="5852"/>
        <item m="1" x="5854"/>
        <item m="1" x="175"/>
        <item m="1" x="5812"/>
        <item m="1" x="5813"/>
        <item m="1" x="5814"/>
        <item m="1" x="5815"/>
        <item m="1" x="5799"/>
        <item m="1" x="5800"/>
        <item m="1" x="5857"/>
        <item m="1" x="3536"/>
        <item m="1" x="1663"/>
        <item m="1" x="5848"/>
        <item m="1" x="5823"/>
        <item m="1" x="5841"/>
        <item m="1" x="5842"/>
        <item m="1" x="5834"/>
        <item m="1" x="5843"/>
        <item m="1" x="5860"/>
        <item m="1" x="5865"/>
        <item m="1" x="5866"/>
        <item m="1" x="5867"/>
        <item m="1" x="4715"/>
        <item m="1" x="5835"/>
        <item m="1" x="5851"/>
        <item m="1" x="1566"/>
        <item m="1" x="2415"/>
        <item m="1" x="5853"/>
        <item m="1" x="5809"/>
        <item m="1" x="5855"/>
        <item m="1" x="5810"/>
        <item m="1" x="5817"/>
        <item m="1" x="5839"/>
        <item m="1" x="5794"/>
        <item m="1" x="5795"/>
        <item m="1" x="3390"/>
        <item m="1" x="5846"/>
        <item m="1" x="5840"/>
        <item m="1" x="4152"/>
        <item m="1" x="5844"/>
        <item m="1" x="5836"/>
        <item m="1" x="5773"/>
        <item m="1" x="5774"/>
        <item m="1" x="5775"/>
        <item m="1" x="5776"/>
        <item m="1" x="5777"/>
        <item m="1" x="5824"/>
        <item m="1" x="5802"/>
        <item m="1" x="5787"/>
        <item m="1" x="5788"/>
        <item m="1" x="5782"/>
        <item m="1" x="5828"/>
        <item m="1" x="5749"/>
        <item m="1" x="2273"/>
        <item m="1" x="5821"/>
        <item m="1" x="5801"/>
        <item m="1" x="5759"/>
        <item m="1" x="5765"/>
        <item m="1" x="2190"/>
        <item m="1" x="5826"/>
        <item m="1" x="5789"/>
        <item m="1" x="5767"/>
        <item m="1" x="5798"/>
        <item m="1" x="5827"/>
        <item m="1" x="5806"/>
        <item m="1" x="5792"/>
        <item m="1" x="5750"/>
        <item m="1" x="5751"/>
        <item m="1" x="5757"/>
        <item m="1" x="5762"/>
        <item m="1" x="5764"/>
        <item m="1" x="5805"/>
        <item m="1" x="5790"/>
        <item m="1" x="3178"/>
        <item m="1" x="2946"/>
        <item m="1" x="5807"/>
        <item m="1" x="5752"/>
        <item m="1" x="5753"/>
        <item m="1" x="4400"/>
        <item m="1" x="5754"/>
        <item m="1" x="5756"/>
        <item m="1" x="5784"/>
        <item m="1" x="5785"/>
        <item m="1" x="5811"/>
        <item m="1" x="4799"/>
        <item m="1" x="390"/>
        <item m="1" x="1577"/>
        <item m="1" x="5796"/>
        <item m="1" x="5760"/>
        <item m="1" x="5761"/>
        <item m="1" x="5786"/>
        <item m="1" x="5763"/>
        <item m="1" x="5803"/>
        <item m="1" x="5780"/>
        <item m="1" x="5301"/>
        <item m="1" x="5781"/>
        <item m="1" x="5804"/>
        <item m="1" x="5808"/>
        <item m="1" x="3930"/>
        <item m="1" x="3412"/>
        <item m="1" x="5133"/>
        <item m="1" x="5772"/>
        <item m="1" x="5793"/>
        <item m="1" x="5730"/>
        <item m="1" x="5731"/>
        <item m="1" x="5732"/>
        <item m="1" x="5733"/>
        <item m="1" x="5783"/>
        <item m="1" x="5734"/>
        <item m="1" x="2583"/>
        <item m="1" x="5735"/>
        <item m="1" x="5797"/>
        <item m="1" x="5743"/>
        <item m="1" x="5132"/>
        <item m="1" x="5791"/>
        <item m="1" x="5771"/>
        <item m="1" x="5746"/>
        <item m="1" x="4855"/>
        <item m="1" x="5712"/>
        <item m="1" x="5718"/>
        <item m="1" x="5719"/>
        <item m="1" x="5768"/>
        <item m="1" x="5722"/>
        <item m="1" x="5729"/>
        <item m="1" x="5703"/>
        <item m="1" x="5704"/>
        <item m="1" x="5705"/>
        <item m="1" x="5758"/>
        <item m="1" x="478"/>
        <item m="1" x="5739"/>
        <item m="1" x="5779"/>
        <item m="1" x="5717"/>
        <item m="1" x="5741"/>
        <item m="1" x="5723"/>
        <item m="1" x="837"/>
        <item m="1" x="2223"/>
        <item m="1" x="5769"/>
        <item m="1" x="5726"/>
        <item m="1" x="5727"/>
        <item m="1" x="5706"/>
        <item m="1" x="5707"/>
        <item m="1" x="5708"/>
        <item m="1" x="5713"/>
        <item m="1" x="5714"/>
        <item m="1" x="5766"/>
        <item m="1" x="5748"/>
        <item m="1" x="1834"/>
        <item m="1" x="5709"/>
        <item m="1" x="5710"/>
        <item m="1" x="5711"/>
        <item m="1" x="647"/>
        <item m="1" x="5685"/>
        <item m="1" x="5652"/>
        <item m="1" x="5653"/>
        <item m="1" x="5654"/>
        <item m="1" x="2645"/>
        <item m="1" x="5655"/>
        <item m="1" x="5659"/>
        <item m="1" x="5688"/>
        <item m="1" x="5689"/>
        <item m="1" x="5690"/>
        <item m="1" x="3156"/>
        <item m="1" x="5691"/>
        <item m="1" x="2122"/>
        <item m="1" x="5715"/>
        <item m="1" x="5694"/>
        <item m="1" x="5737"/>
        <item m="1" x="5738"/>
        <item m="1" x="5716"/>
        <item m="1" x="5695"/>
        <item m="1" x="5740"/>
        <item m="1" x="5742"/>
        <item m="1" x="5720"/>
        <item m="1" x="5677"/>
        <item m="1" x="5665"/>
        <item m="1" x="5721"/>
        <item m="1" x="5724"/>
        <item m="1" x="5744"/>
        <item m="1" x="5745"/>
        <item m="1" x="5725"/>
        <item m="1" x="4361"/>
        <item m="1" x="5728"/>
        <item m="1" x="5702"/>
        <item m="1" x="5697"/>
        <item m="1" x="5698"/>
        <item m="1" x="5656"/>
        <item m="1" x="5657"/>
        <item m="1" x="5658"/>
        <item m="1" x="2732"/>
        <item m="1" x="5639"/>
        <item m="1" x="5640"/>
        <item m="1" x="5641"/>
        <item m="1" x="5613"/>
        <item m="1" x="5614"/>
        <item m="1" x="5615"/>
        <item m="1" x="5660"/>
        <item m="1" x="5619"/>
        <item m="1" x="5620"/>
        <item m="1" x="4029"/>
        <item m="1" x="5686"/>
        <item m="1" x="5687"/>
        <item m="1" x="5642"/>
        <item m="1" x="2210"/>
        <item m="1" x="5661"/>
        <item m="1" x="5662"/>
        <item m="1" x="5663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92"/>
        <item m="1" x="5693"/>
        <item m="1" x="5675"/>
        <item m="1" x="5676"/>
        <item m="1" x="5645"/>
        <item m="1" x="5646"/>
        <item m="1" x="5648"/>
        <item m="1" x="5679"/>
        <item m="1" x="5680"/>
        <item m="1" x="5634"/>
        <item m="1" x="5699"/>
        <item m="1" x="5681"/>
        <item m="1" x="5635"/>
        <item m="1" x="5683"/>
        <item m="1" x="3603"/>
        <item m="1" x="5636"/>
        <item m="1" x="5637"/>
        <item m="1" x="5700"/>
        <item m="1" x="5701"/>
        <item m="1" x="5684"/>
        <item m="1" x="5651"/>
        <item m="1" x="5616"/>
        <item m="1" x="5617"/>
        <item m="1" x="5621"/>
        <item m="1" x="5625"/>
        <item m="1" x="5664"/>
        <item m="1" x="5630"/>
        <item m="1" x="5647"/>
        <item m="1" x="5678"/>
        <item m="1" x="5682"/>
        <item m="1" x="3379"/>
        <item m="1" x="5573"/>
        <item m="1" x="2723"/>
        <item m="1" x="5574"/>
        <item m="1" x="2487"/>
        <item m="1" x="5575"/>
        <item m="1" x="5576"/>
        <item m="1" x="5577"/>
        <item m="1" x="5582"/>
        <item m="1" x="5643"/>
        <item m="1" x="5583"/>
        <item m="1" x="5627"/>
        <item m="1" x="5585"/>
        <item m="1" x="5319"/>
        <item m="1" x="5644"/>
        <item m="1" x="5631"/>
        <item m="1" x="5597"/>
        <item m="1" x="5599"/>
        <item m="1" x="5649"/>
        <item m="1" x="5605"/>
        <item m="1" x="5606"/>
        <item m="1" x="5650"/>
        <item m="1" x="5607"/>
        <item m="1" x="2296"/>
        <item m="1" x="5610"/>
        <item m="1" x="5638"/>
        <item m="1" x="5578"/>
        <item m="1" x="5579"/>
        <item m="1" x="5580"/>
        <item m="1" x="5581"/>
        <item m="1" x="5561"/>
        <item m="1" x="5562"/>
        <item m="1" x="5563"/>
        <item m="1" x="5618"/>
        <item m="1" x="5622"/>
        <item m="1" x="5623"/>
        <item m="1" x="5624"/>
        <item m="1" x="5626"/>
        <item m="1" x="5584"/>
        <item m="1" x="5628"/>
        <item m="1" x="5586"/>
        <item m="1" x="5587"/>
        <item m="1" x="5567"/>
        <item m="1" x="5588"/>
        <item m="1" x="5629"/>
        <item m="1" x="5590"/>
        <item m="1" x="5591"/>
        <item m="1" x="5592"/>
        <item m="1" x="5594"/>
        <item m="1" x="5595"/>
        <item m="1" x="5632"/>
        <item m="1" x="5598"/>
        <item m="1" x="5633"/>
        <item m="1" x="5601"/>
        <item m="1" x="5602"/>
        <item m="1" x="5603"/>
        <item m="1" x="5604"/>
        <item m="1" x="5608"/>
        <item m="1" x="5609"/>
        <item m="1" x="5611"/>
        <item m="1" x="5545"/>
        <item m="1" x="5310"/>
        <item m="1" x="5549"/>
        <item m="1" x="5279"/>
        <item m="1" x="5280"/>
        <item m="1" x="5281"/>
        <item m="1" x="5282"/>
        <item m="1" x="5553"/>
        <item m="1" x="5284"/>
        <item m="1" x="5285"/>
        <item m="1" x="5589"/>
        <item m="1" x="5593"/>
        <item m="1" x="5596"/>
        <item m="1" x="5600"/>
        <item m="1" x="5612"/>
        <item m="1" x="3580"/>
        <item m="1" x="5546"/>
        <item m="1" x="5518"/>
        <item m="1" x="5519"/>
        <item m="1" x="5520"/>
        <item m="1" x="5521"/>
        <item m="1" x="5522"/>
        <item m="1" x="2877"/>
        <item m="1" x="5523"/>
        <item m="1" x="5506"/>
        <item m="1" x="1462"/>
        <item m="1" x="5564"/>
        <item m="1" x="5547"/>
        <item m="1" x="5565"/>
        <item m="1" x="5526"/>
        <item m="1" x="5527"/>
        <item m="1" x="5566"/>
        <item m="1" x="5551"/>
        <item m="1" x="5529"/>
        <item m="1" x="5511"/>
        <item m="1" x="5568"/>
        <item m="1" x="5569"/>
        <item m="1" x="5570"/>
        <item m="1" x="5571"/>
        <item m="1" x="5531"/>
        <item m="1" x="5554"/>
        <item m="1" x="5532"/>
        <item m="1" x="5555"/>
        <item m="1" x="5533"/>
        <item m="1" x="5556"/>
        <item m="1" x="5537"/>
        <item m="1" x="5557"/>
        <item m="1" x="5558"/>
        <item m="1" x="5538"/>
        <item m="1" x="5559"/>
        <item m="1" x="5572"/>
        <item m="1" x="5540"/>
        <item m="1" x="5508"/>
        <item m="1" x="5541"/>
        <item m="1" x="5542"/>
        <item m="1" x="5560"/>
        <item m="1" x="5543"/>
        <item x="68"/>
        <item m="1" x="5544"/>
        <item m="1" x="5507"/>
        <item m="1" x="5509"/>
        <item m="1" x="5548"/>
        <item m="1" x="5552"/>
        <item m="1" x="5496"/>
        <item m="1" x="5497"/>
        <item m="1" x="5465"/>
        <item m="1" x="5466"/>
        <item m="1" x="5524"/>
        <item m="1" x="5525"/>
        <item m="1" x="5528"/>
        <item m="1" x="858"/>
        <item m="1" x="5499"/>
        <item m="1" x="5351"/>
        <item m="1" x="5478"/>
        <item m="1" x="5514"/>
        <item m="1" x="5534"/>
        <item m="1" x="5535"/>
        <item m="1" x="5536"/>
        <item m="1" x="5482"/>
        <item m="1" x="5539"/>
        <item m="1" x="5484"/>
        <item m="1" x="5502"/>
        <item m="1" x="5503"/>
        <item m="1" x="5488"/>
        <item m="1" x="5491"/>
        <item m="1" x="5504"/>
        <item m="1" x="5493"/>
        <item m="1" x="5467"/>
        <item m="1" x="5468"/>
        <item m="1" x="2752"/>
        <item m="1" x="5469"/>
        <item m="1" x="5470"/>
        <item m="1" x="5471"/>
        <item m="1" x="5472"/>
        <item m="1" x="5473"/>
        <item m="1" x="5404"/>
        <item m="1" x="5405"/>
        <item m="1" x="5406"/>
        <item m="1" x="5498"/>
        <item m="1" x="5510"/>
        <item m="1" x="5474"/>
        <item m="1" x="5475"/>
        <item m="1" x="5476"/>
        <item m="1" x="5500"/>
        <item m="1" x="5512"/>
        <item m="1" x="5513"/>
        <item m="1" x="5479"/>
        <item m="1" x="5480"/>
        <item m="1" x="5515"/>
        <item m="1" x="5501"/>
        <item m="1" x="5449"/>
        <item m="1" x="5450"/>
        <item m="1" x="5483"/>
        <item m="1" x="5485"/>
        <item m="1" x="5516"/>
        <item m="1" x="5487"/>
        <item m="1" x="5489"/>
        <item m="1" x="5490"/>
        <item m="1" x="443"/>
        <item m="1" x="5492"/>
        <item m="1" x="5517"/>
        <item m="1" x="5494"/>
        <item m="1" x="5505"/>
        <item m="1" x="5407"/>
        <item m="1" x="5464"/>
        <item m="1" x="5431"/>
        <item m="1" x="5435"/>
        <item m="1" x="5477"/>
        <item m="1" x="5456"/>
        <item m="1" x="5408"/>
        <item m="1" x="4641"/>
        <item m="1" x="2823"/>
        <item m="1" x="5409"/>
        <item m="1" x="5410"/>
        <item m="1" x="5420"/>
        <item m="1" x="5421"/>
        <item m="1" x="5422"/>
        <item m="1" x="4884"/>
        <item m="1" x="5423"/>
        <item m="1" x="5424"/>
        <item m="1" x="1674"/>
        <item m="1" x="5425"/>
        <item m="1" x="5426"/>
        <item m="1" x="5432"/>
        <item m="1" x="5495"/>
        <item m="1" x="5436"/>
        <item m="1" x="5441"/>
        <item m="1" x="5442"/>
        <item m="1" x="5444"/>
        <item m="1" x="5481"/>
        <item m="1" x="5451"/>
        <item m="1" x="5452"/>
        <item m="1" x="5486"/>
        <item m="1" x="5457"/>
        <item m="1" x="5460"/>
        <item m="1" x="5462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7"/>
        <item m="1" x="5428"/>
        <item m="1" x="5429"/>
        <item m="1" x="5430"/>
        <item m="1" x="5433"/>
        <item m="1" x="5434"/>
        <item m="1" x="5437"/>
        <item m="1" x="3633"/>
        <item m="1" x="5438"/>
        <item m="1" x="5439"/>
        <item m="1" x="5440"/>
        <item m="1" x="5443"/>
        <item m="1" x="5445"/>
        <item m="1" x="5446"/>
        <item m="1" x="5447"/>
        <item m="1" x="5448"/>
        <item m="1" x="5400"/>
        <item m="1" x="5453"/>
        <item m="1" x="5454"/>
        <item m="1" x="5455"/>
        <item m="1" x="1349"/>
        <item m="1" x="3408"/>
        <item m="1" x="5458"/>
        <item m="1" x="5459"/>
        <item m="1" x="5461"/>
        <item m="1" x="5463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2988"/>
        <item m="1" x="314"/>
        <item m="1" x="5346"/>
        <item m="1" x="5383"/>
        <item m="1" x="5394"/>
        <item m="1" x="5384"/>
        <item m="1" x="5347"/>
        <item m="1" x="5348"/>
        <item m="1" x="5349"/>
        <item m="1" x="5395"/>
        <item m="1" x="5396"/>
        <item m="1" x="5385"/>
        <item m="1" x="5352"/>
        <item m="1" x="5354"/>
        <item m="1" x="5355"/>
        <item m="1" x="5356"/>
        <item m="1" x="5386"/>
        <item m="1" x="5358"/>
        <item m="1" x="5397"/>
        <item m="1" x="5359"/>
        <item m="1" x="5360"/>
        <item m="1" x="5361"/>
        <item m="1" x="5362"/>
        <item m="1" x="5387"/>
        <item m="1" x="5398"/>
        <item m="1" x="5363"/>
        <item m="1" x="5399"/>
        <item m="1" x="5389"/>
        <item m="1" x="5366"/>
        <item m="1" x="5367"/>
        <item m="1" x="5368"/>
        <item m="1" x="5401"/>
        <item m="1" x="5369"/>
        <item m="1" x="5370"/>
        <item m="1" x="5402"/>
        <item m="1" x="5390"/>
        <item m="1" x="983"/>
        <item m="1" x="5371"/>
        <item m="1" x="5372"/>
        <item m="1" x="5373"/>
        <item m="1" x="5374"/>
        <item m="1" x="5375"/>
        <item m="1" x="5376"/>
        <item m="1" x="5403"/>
        <item m="1" x="5377"/>
        <item m="1" x="5378"/>
        <item m="1" x="5391"/>
        <item m="1" x="5379"/>
        <item m="1" x="5392"/>
        <item m="1" x="5381"/>
        <item m="1" x="5393"/>
        <item m="1" x="5305"/>
        <item m="1" x="394"/>
        <item m="1" x="5306"/>
        <item m="1" x="5026"/>
        <item m="1" x="5388"/>
        <item m="1" x="5333"/>
        <item m="1" x="5263"/>
        <item m="1" x="5350"/>
        <item m="1" x="5313"/>
        <item m="1" x="5353"/>
        <item m="1" x="5278"/>
        <item m="1" x="5283"/>
        <item m="1" x="5030"/>
        <item m="1" x="5031"/>
        <item m="1" x="230"/>
        <item m="1" x="5032"/>
        <item m="1" x="5033"/>
        <item m="1" x="5034"/>
        <item m="1" x="5035"/>
        <item m="1" x="5357"/>
        <item m="1" x="5322"/>
        <item m="1" x="5293"/>
        <item m="1" x="5364"/>
        <item m="1" x="5365"/>
        <item m="1" x="5296"/>
        <item m="1" x="5297"/>
        <item m="1" x="5327"/>
        <item m="1" x="5329"/>
        <item m="1" x="5380"/>
        <item m="1" x="5382"/>
        <item m="1" x="5264"/>
        <item m="1" x="5265"/>
        <item m="1" x="5266"/>
        <item m="1" x="5267"/>
        <item m="1" x="5268"/>
        <item m="1" x="5269"/>
        <item m="1" x="5270"/>
        <item m="1" x="5271"/>
        <item m="1" x="3150"/>
        <item m="1" x="5272"/>
        <item m="1" x="5235"/>
        <item m="1" x="217"/>
        <item m="1" x="5307"/>
        <item m="1" x="5236"/>
        <item m="1" x="5308"/>
        <item m="1" x="5309"/>
        <item m="1" x="5311"/>
        <item m="1" x="5312"/>
        <item m="1" x="5314"/>
        <item m="1" x="5274"/>
        <item m="1" x="5275"/>
        <item m="1" x="5276"/>
        <item m="1" x="5277"/>
        <item m="1" x="5316"/>
        <item m="1" x="1675"/>
        <item m="1" x="5317"/>
        <item m="1" x="5318"/>
        <item m="1" x="5320"/>
        <item m="1" x="5321"/>
        <item m="1" x="5249"/>
        <item m="1" x="5286"/>
        <item m="1" x="5287"/>
        <item m="1" x="5288"/>
        <item m="1" x="5289"/>
        <item m="1" x="5290"/>
        <item m="1" x="5291"/>
        <item m="1" x="5292"/>
        <item m="1" x="5250"/>
        <item m="1" x="1443"/>
        <item m="1" x="5323"/>
        <item m="1" x="5324"/>
        <item m="1" x="5325"/>
        <item m="1" x="5295"/>
        <item m="1" x="5252"/>
        <item m="1" x="5253"/>
        <item m="1" x="5211"/>
        <item m="1" x="5212"/>
        <item m="1" x="5256"/>
        <item m="1" x="1356"/>
        <item m="1" x="5326"/>
        <item m="1" x="1370"/>
        <item m="1" x="5260"/>
        <item m="1" x="5328"/>
        <item m="1" x="5299"/>
        <item m="1" x="5330"/>
        <item m="1" x="5331"/>
        <item m="1" x="5300"/>
        <item m="1" x="5332"/>
        <item m="1" x="5334"/>
        <item m="1" x="5302"/>
        <item m="1" x="5303"/>
        <item m="1" x="5304"/>
        <item m="1" x="4230"/>
        <item m="1" x="5217"/>
        <item m="1" x="5218"/>
        <item m="1" x="5219"/>
        <item m="1" x="5220"/>
        <item m="1" x="5273"/>
        <item m="1" x="5221"/>
        <item m="1" x="5223"/>
        <item m="1" x="5224"/>
        <item m="1" x="5241"/>
        <item m="1" x="5242"/>
        <item m="1" x="1508"/>
        <item m="1" x="5243"/>
        <item m="1" x="5244"/>
        <item m="1" x="5245"/>
        <item m="1" x="5246"/>
        <item m="1" x="5247"/>
        <item m="1" x="5248"/>
        <item m="1" x="4966"/>
        <item m="1" x="4967"/>
        <item m="1" x="4968"/>
        <item m="1" x="4969"/>
        <item m="1" x="4970"/>
        <item m="1" x="4971"/>
        <item m="1" x="4972"/>
        <item m="1" x="4973"/>
        <item m="1" x="5226"/>
        <item m="1" x="5294"/>
        <item m="1" x="5227"/>
        <item m="1" x="5257"/>
        <item m="1" x="5216"/>
        <item m="1" x="5234"/>
        <item m="1" x="5188"/>
        <item m="1" x="5189"/>
        <item m="1" x="3874"/>
        <item m="1" x="5190"/>
        <item m="1" x="5191"/>
        <item m="1" x="5192"/>
        <item m="1" x="5193"/>
        <item m="1" x="5194"/>
        <item m="1" x="5195"/>
        <item m="1" x="5196"/>
        <item m="1" x="3205"/>
        <item m="1" x="5169"/>
        <item m="1" x="5170"/>
        <item m="1" x="2268"/>
        <item m="1" x="5203"/>
        <item m="1" x="5225"/>
        <item m="1" x="5207"/>
        <item m="1" x="5229"/>
        <item m="1" x="5213"/>
        <item m="1" x="5215"/>
        <item m="1" x="5187"/>
        <item m="1" x="5240"/>
        <item m="1" x="5198"/>
        <item m="1" x="5199"/>
        <item m="1" x="5200"/>
        <item m="1" x="5201"/>
        <item m="1" x="5202"/>
        <item m="1" x="5204"/>
        <item m="1" x="5251"/>
        <item m="1" x="5237"/>
        <item m="1" x="5206"/>
        <item m="1" x="5228"/>
        <item m="1" x="5254"/>
        <item m="1" x="5255"/>
        <item m="1" x="5258"/>
        <item m="1" x="5259"/>
        <item m="1" x="5161"/>
        <item m="1" x="5162"/>
        <item m="1" x="5184"/>
        <item m="1" x="5231"/>
        <item m="1" x="5261"/>
        <item m="1" x="5262"/>
        <item m="1" x="5140"/>
        <item m="1" x="5197"/>
        <item m="1" x="5222"/>
        <item m="1" x="5205"/>
        <item m="1" x="5238"/>
        <item m="1" x="5208"/>
        <item m="1" x="5209"/>
        <item m="1" x="4083"/>
        <item m="1" x="3341"/>
        <item m="1" x="5230"/>
        <item m="1" x="5239"/>
        <item m="1" x="5232"/>
        <item m="1" x="5159"/>
        <item m="1" x="5141"/>
        <item m="1" x="5142"/>
        <item m="1" x="5143"/>
        <item m="1" x="5144"/>
        <item m="1" x="5145"/>
        <item m="1" x="4747"/>
        <item m="1" x="5149"/>
        <item m="1" x="5150"/>
        <item m="1" x="5173"/>
        <item m="1" x="1438"/>
        <item m="1" x="5174"/>
        <item m="1" x="5175"/>
        <item m="1" x="5176"/>
        <item m="1" x="5177"/>
        <item m="1" x="5151"/>
        <item x="65"/>
        <item m="1" x="1378"/>
        <item m="1" x="5180"/>
        <item m="1" x="5156"/>
        <item m="1" x="5157"/>
        <item m="1" x="5129"/>
        <item m="1" x="5183"/>
        <item m="1" x="5164"/>
        <item m="1" x="5214"/>
        <item m="1" x="5134"/>
        <item m="1" x="5135"/>
        <item m="1" x="5166"/>
        <item m="1" x="5167"/>
        <item m="1" x="5168"/>
        <item m="1" x="5136"/>
        <item m="1" x="5139"/>
        <item m="1" x="5103"/>
        <item m="1" x="5104"/>
        <item m="1" x="5105"/>
        <item m="1" x="5106"/>
        <item m="1" x="5107"/>
        <item m="1" x="5108"/>
        <item m="1" x="5109"/>
        <item m="1" x="5146"/>
        <item m="1" x="5110"/>
        <item m="1" x="5111"/>
        <item m="1" x="5171"/>
        <item m="1" x="5172"/>
        <item m="1" x="5112"/>
        <item m="1" x="5148"/>
        <item m="1" x="5113"/>
        <item m="1" x="4319"/>
        <item m="1" x="5115"/>
        <item m="1" x="5116"/>
        <item m="1" x="5178"/>
        <item m="1" x="5179"/>
        <item m="1" x="5152"/>
        <item m="1" x="5119"/>
        <item m="1" x="5120"/>
        <item m="1" x="5125"/>
        <item m="1" x="5126"/>
        <item m="1" x="5153"/>
        <item m="1" x="5154"/>
        <item m="1" x="5155"/>
        <item m="1" x="5158"/>
        <item m="1" x="5130"/>
        <item m="1" x="5160"/>
        <item m="1" x="5181"/>
        <item m="1" x="5182"/>
        <item m="1" x="5185"/>
        <item m="1" x="719"/>
        <item m="1" x="5163"/>
        <item m="1" x="5165"/>
        <item m="1" x="5186"/>
        <item m="1" x="5137"/>
        <item m="1" x="5138"/>
        <item m="1" x="5090"/>
        <item m="1" x="5091"/>
        <item m="1" x="5147"/>
        <item m="1" x="5093"/>
        <item m="1" x="5121"/>
        <item m="1" x="5102"/>
        <item m="1" x="1888"/>
        <item m="1" x="5066"/>
        <item m="1" x="5067"/>
        <item m="1" x="5092"/>
        <item m="1" x="5027"/>
        <item m="1" x="5069"/>
        <item m="1" x="5070"/>
        <item m="1" x="5071"/>
        <item m="1" x="5029"/>
        <item m="1" x="5072"/>
        <item m="1" x="5094"/>
        <item m="1" x="5095"/>
        <item m="1" x="5096"/>
        <item m="1" x="5097"/>
        <item m="1" x="3277"/>
        <item m="1" x="5098"/>
        <item m="1" x="5099"/>
        <item m="1" x="5074"/>
        <item m="1" x="5036"/>
        <item m="1" x="5117"/>
        <item m="1" x="5118"/>
        <item m="1" x="5075"/>
        <item m="1" x="5122"/>
        <item m="1" x="5123"/>
        <item m="1" x="5124"/>
        <item m="1" x="5127"/>
        <item m="1" x="5128"/>
        <item m="1" x="5079"/>
        <item m="1" x="5082"/>
        <item m="1" x="5131"/>
        <item m="1" x="5055"/>
        <item m="1" x="5084"/>
        <item m="1" x="5085"/>
        <item m="1" x="5086"/>
        <item m="1" x="938"/>
        <item m="1" x="5063"/>
        <item m="1" x="5004"/>
        <item m="1" x="1610"/>
        <item m="1" x="1919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68"/>
        <item m="1" x="4149"/>
        <item m="1" x="3882"/>
        <item m="1" x="3588"/>
        <item m="1" x="5037"/>
        <item m="1" x="5076"/>
        <item m="1" x="5077"/>
        <item m="1" x="5039"/>
        <item m="1" x="5100"/>
        <item m="1" x="5078"/>
        <item m="1" x="5101"/>
        <item m="1" x="5043"/>
        <item m="1" x="5080"/>
        <item m="1" x="5081"/>
        <item m="1" x="5044"/>
        <item m="1" x="2758"/>
        <item m="1" x="5045"/>
        <item m="1" x="5048"/>
        <item m="1" x="5049"/>
        <item m="1" x="5050"/>
        <item m="1" x="5056"/>
        <item m="1" x="5057"/>
        <item m="1" x="5058"/>
        <item m="1" x="5083"/>
        <item m="1" x="5059"/>
        <item m="1" x="4724"/>
        <item m="1" x="5060"/>
        <item m="1" x="5061"/>
        <item m="1" x="2869"/>
        <item m="1" x="5087"/>
        <item m="1" x="5089"/>
        <item m="1" x="5064"/>
        <item m="1" x="5065"/>
        <item m="1" x="5024"/>
        <item m="1" x="5073"/>
        <item m="1" x="5046"/>
        <item m="1" x="5051"/>
        <item m="1" x="5053"/>
        <item m="1" x="2772"/>
        <item m="1" x="5020"/>
        <item m="1" x="5021"/>
        <item m="1" x="5022"/>
        <item m="1" x="5023"/>
        <item m="1" x="5025"/>
        <item m="1" x="2923"/>
        <item m="1" x="5028"/>
        <item m="1" x="5038"/>
        <item m="1" x="5040"/>
        <item m="1" x="5042"/>
        <item m="1" x="4914"/>
        <item m="1" x="4512"/>
        <item m="1" x="5047"/>
        <item m="1" x="5054"/>
        <item m="1" x="2751"/>
        <item m="1" x="2137"/>
        <item m="1" x="5062"/>
        <item m="1" x="1497"/>
        <item m="1" x="4618"/>
        <item m="1" x="4940"/>
        <item m="1" x="4941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3126"/>
        <item m="1" x="4963"/>
        <item m="1" x="4964"/>
        <item m="1" x="4965"/>
        <item m="1" x="4974"/>
        <item m="1" x="4975"/>
        <item m="1" x="1456"/>
        <item m="1" x="4976"/>
        <item m="1" x="4472"/>
        <item m="1" x="4977"/>
        <item m="1" x="4978"/>
        <item m="1" x="4979"/>
        <item m="1" x="4980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2447"/>
        <item m="1" x="4991"/>
        <item m="1" x="4992"/>
        <item m="1" x="4993"/>
        <item m="1" x="4994"/>
        <item m="1" x="4995"/>
        <item m="1" x="4996"/>
        <item m="1" x="4997"/>
        <item m="1" x="4928"/>
        <item m="1" x="4998"/>
        <item m="1" x="4999"/>
        <item m="1" x="5000"/>
        <item m="1" x="5001"/>
        <item m="1" x="5002"/>
        <item m="1" x="5003"/>
        <item m="1" x="1103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932"/>
        <item m="1" x="4881"/>
        <item m="1" x="4882"/>
        <item m="1" x="971"/>
        <item m="1" x="4883"/>
        <item m="1" x="1665"/>
        <item m="1" x="2418"/>
        <item m="1" x="1376"/>
        <item m="1" x="1605"/>
        <item m="1" x="4885"/>
        <item m="1" x="4886"/>
        <item m="1" x="4887"/>
        <item m="1" x="4888"/>
        <item m="1" x="4889"/>
        <item m="1" x="4890"/>
        <item m="1" x="2374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33"/>
        <item m="1" x="4901"/>
        <item m="1" x="4902"/>
        <item m="1" x="4903"/>
        <item m="1" x="4904"/>
        <item m="1" x="4905"/>
        <item m="1" x="4907"/>
        <item m="1" x="4908"/>
        <item m="1" x="4848"/>
        <item m="1" x="4909"/>
        <item m="1" x="4910"/>
        <item m="1" x="4911"/>
        <item m="1" x="4934"/>
        <item m="1" x="4935"/>
        <item m="1" x="4913"/>
        <item m="1" x="4915"/>
        <item m="1" x="4916"/>
        <item m="1" x="4936"/>
        <item m="1" x="4937"/>
        <item m="1" x="4918"/>
        <item m="1" x="4919"/>
        <item m="1" x="4921"/>
        <item m="1" x="4922"/>
        <item m="1" x="4939"/>
        <item m="1" x="4923"/>
        <item m="1" x="4924"/>
        <item m="1" x="4281"/>
        <item m="1" x="4925"/>
        <item m="1" x="4926"/>
        <item m="1" x="4927"/>
        <item m="1" x="4929"/>
        <item m="1" x="4931"/>
        <item m="1" x="4818"/>
        <item m="1" x="4819"/>
        <item m="1" x="4831"/>
        <item m="1" x="834"/>
        <item m="1" x="4900"/>
        <item m="1" x="4854"/>
        <item m="1" x="4917"/>
        <item m="1" x="4920"/>
        <item m="1" x="4858"/>
        <item m="1" x="4861"/>
        <item m="1" x="4930"/>
        <item m="1" x="4820"/>
        <item m="1" x="4821"/>
        <item m="1" x="4822"/>
        <item m="1" x="4823"/>
        <item m="1" x="4824"/>
        <item m="1" x="4825"/>
        <item m="1" x="4826"/>
        <item m="1" x="4827"/>
        <item m="1" x="4783"/>
        <item m="1" x="4784"/>
        <item m="1" x="4785"/>
        <item m="1" x="4786"/>
        <item m="1" x="4787"/>
        <item m="1" x="4788"/>
        <item m="1" x="3210"/>
        <item m="1" x="4828"/>
        <item m="1" x="4829"/>
        <item m="1" x="4789"/>
        <item m="1" x="4790"/>
        <item m="1" x="4791"/>
        <item m="1" x="4776"/>
        <item m="1" x="4830"/>
        <item m="1" x="4797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568"/>
        <item m="1" x="4846"/>
        <item m="1" x="773"/>
        <item m="1" x="4847"/>
        <item m="1" x="4849"/>
        <item m="1" x="4779"/>
        <item m="1" x="4850"/>
        <item m="1" x="4851"/>
        <item m="1" x="4803"/>
        <item m="1" x="4852"/>
        <item m="1" x="3680"/>
        <item m="1" x="4853"/>
        <item m="1" x="4856"/>
        <item m="1" x="4806"/>
        <item m="1" x="4857"/>
        <item m="1" x="4811"/>
        <item m="1" x="4812"/>
        <item m="1" x="4859"/>
        <item m="1" x="4860"/>
        <item m="1" x="4862"/>
        <item m="1" x="4863"/>
        <item m="1" x="4864"/>
        <item m="1" x="4865"/>
        <item m="1" x="4813"/>
        <item m="1" x="4814"/>
        <item m="1" x="4866"/>
        <item m="1" x="4816"/>
        <item m="1" x="4867"/>
        <item m="1" x="4817"/>
        <item m="1" x="4782"/>
        <item m="1" x="4742"/>
        <item m="1" x="4743"/>
        <item m="1" x="4744"/>
        <item m="1" x="4745"/>
        <item m="1" x="4746"/>
        <item m="1" x="4748"/>
        <item m="1" x="4749"/>
        <item m="1" x="4750"/>
        <item m="1" x="4729"/>
        <item m="1" x="4792"/>
        <item m="1" x="4751"/>
        <item m="1" x="4730"/>
        <item m="1" x="4793"/>
        <item m="1" x="4794"/>
        <item x="35"/>
        <item m="1" x="4795"/>
        <item m="1" x="4752"/>
        <item m="1" x="4796"/>
        <item m="1" x="4731"/>
        <item m="1" x="4753"/>
        <item m="1" x="4798"/>
        <item m="1" x="4777"/>
        <item m="1" x="4800"/>
        <item m="1" x="4755"/>
        <item m="1" x="4756"/>
        <item m="1" x="4757"/>
        <item m="1" x="4758"/>
        <item m="1" x="2433"/>
        <item m="1" x="4759"/>
        <item m="1" x="4760"/>
        <item m="1" x="4761"/>
        <item m="1" x="4801"/>
        <item m="1" x="4763"/>
        <item m="1" x="4733"/>
        <item m="1" x="4764"/>
        <item m="1" x="4734"/>
        <item m="1" x="4765"/>
        <item m="1" x="4802"/>
        <item m="1" x="4804"/>
        <item m="1" x="4766"/>
        <item m="1" x="4767"/>
        <item m="1" x="4780"/>
        <item m="1" x="4781"/>
        <item m="1" x="4768"/>
        <item m="1" x="4805"/>
        <item m="1" x="4770"/>
        <item m="1" x="2271"/>
        <item m="1" x="4735"/>
        <item m="1" x="4807"/>
        <item m="1" x="4808"/>
        <item m="1" x="4809"/>
        <item m="1" x="4810"/>
        <item m="1" x="4771"/>
        <item m="1" x="4772"/>
        <item m="1" x="4773"/>
        <item m="1" x="4737"/>
        <item m="1" x="4738"/>
        <item m="1" x="4739"/>
        <item m="1" x="4815"/>
        <item m="1" x="4774"/>
        <item m="1" x="4741"/>
        <item m="1" x="4775"/>
        <item m="1" x="3513"/>
        <item m="1" x="1027"/>
        <item m="1" x="4754"/>
        <item m="1" x="4778"/>
        <item m="1" x="4722"/>
        <item m="1" x="4762"/>
        <item m="1" x="4706"/>
        <item m="1" x="4769"/>
        <item m="1" x="916"/>
        <item m="1" x="4728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60"/>
        <item m="1" x="4661"/>
        <item m="1" x="1074"/>
        <item m="1" x="4667"/>
        <item m="1" x="4690"/>
        <item m="1" x="1845"/>
        <item m="1" x="4668"/>
        <item m="1" x="4691"/>
        <item m="1" x="4692"/>
        <item m="1" x="3822"/>
        <item m="1" x="4693"/>
        <item m="1" x="4694"/>
        <item m="1" x="4695"/>
        <item m="1" x="4696"/>
        <item m="1" x="4352"/>
        <item m="1" x="4697"/>
        <item m="1" x="4698"/>
        <item m="1" x="4699"/>
        <item m="1" x="4700"/>
        <item m="1" x="4701"/>
        <item m="1" x="4702"/>
        <item m="1" x="4703"/>
        <item m="1" x="4732"/>
        <item m="1" x="4704"/>
        <item m="1" x="1843"/>
        <item m="1" x="4705"/>
        <item m="1" x="4707"/>
        <item m="1" x="4709"/>
        <item m="1" x="4710"/>
        <item m="1" x="4711"/>
        <item m="1" x="4713"/>
        <item m="1" x="4714"/>
        <item m="1" x="4716"/>
        <item m="1" x="4717"/>
        <item m="1" x="4427"/>
        <item m="1" x="4718"/>
        <item m="1" x="4676"/>
        <item m="1" x="4736"/>
        <item m="1" x="4721"/>
        <item m="1" x="2790"/>
        <item m="1" x="4723"/>
        <item m="1" x="4725"/>
        <item m="1" x="4726"/>
        <item m="1" x="3115"/>
        <item m="1" x="4740"/>
        <item m="1" x="4727"/>
        <item m="1" x="2731"/>
        <item m="1" x="4662"/>
        <item m="1" x="4663"/>
        <item m="1" x="4664"/>
        <item m="1" x="4665"/>
        <item m="1" x="4669"/>
        <item m="1" x="4670"/>
        <item m="1" x="4708"/>
        <item m="1" x="4712"/>
        <item m="1" x="4719"/>
        <item m="1" x="4677"/>
        <item m="1" x="4678"/>
        <item x="110"/>
        <item m="1" x="4619"/>
        <item m="1" x="4620"/>
        <item m="1" x="4621"/>
        <item m="1" x="4622"/>
        <item m="1" x="4623"/>
        <item m="1" x="4624"/>
        <item m="1" x="4625"/>
        <item m="1" x="4666"/>
        <item m="1" x="4626"/>
        <item m="1" x="4653"/>
        <item m="1" x="4627"/>
        <item m="1" x="4654"/>
        <item m="1" x="4628"/>
        <item m="1" x="4629"/>
        <item m="1" x="4630"/>
        <item m="1" x="4631"/>
        <item m="1" x="4632"/>
        <item m="1" x="4633"/>
        <item m="1" x="4634"/>
        <item m="1" x="4635"/>
        <item m="1" x="4611"/>
        <item m="1" x="4636"/>
        <item m="1" x="4671"/>
        <item m="1" x="4672"/>
        <item m="1" x="4612"/>
        <item m="1" x="3789"/>
        <item m="1" x="4637"/>
        <item m="1" x="4639"/>
        <item m="1" x="4673"/>
        <item m="1" x="4674"/>
        <item m="1" x="4675"/>
        <item m="1" x="4642"/>
        <item m="1" x="4643"/>
        <item m="1" x="3611"/>
        <item m="1" x="4644"/>
        <item m="1" x="4645"/>
        <item m="1" x="293"/>
        <item m="1" x="4646"/>
        <item m="1" x="1464"/>
        <item m="1" x="4616"/>
        <item m="1" x="4647"/>
        <item m="1" x="4657"/>
        <item m="1" x="4649"/>
        <item m="1" x="4650"/>
        <item m="1" x="4617"/>
        <item m="1" x="4679"/>
        <item m="1" x="4651"/>
        <item m="1" x="4546"/>
        <item m="1" x="4547"/>
        <item m="1" x="4548"/>
        <item m="1" x="4549"/>
        <item m="1" x="4563"/>
        <item m="1" x="4564"/>
        <item m="1" x="3790"/>
        <item h="1" m="1" x="4655"/>
        <item h="1" m="1" x="4656"/>
        <item m="1" x="2754"/>
        <item m="1" x="4638"/>
        <item m="1" x="4640"/>
        <item m="1" x="4615"/>
        <item m="1" x="4586"/>
        <item m="1" x="4593"/>
        <item m="1" x="3130"/>
        <item m="1" x="4598"/>
        <item m="1" x="4599"/>
        <item m="1" x="4600"/>
        <item h="1" m="1" x="4658"/>
        <item h="1" m="1" x="4659"/>
        <item m="1" x="4652"/>
        <item m="1" x="4550"/>
        <item m="1" x="4551"/>
        <item m="1" x="4552"/>
        <item m="1" x="4553"/>
        <item m="1" x="4565"/>
        <item m="1" x="4567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89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607"/>
        <item m="1" x="2024"/>
        <item m="1" x="4608"/>
        <item m="1" x="4609"/>
        <item m="1" x="4610"/>
        <item m="1" x="2176"/>
        <item m="1" x="4566"/>
        <item m="1" x="3131"/>
        <item m="1" x="4579"/>
        <item m="1" x="4580"/>
        <item m="1" x="4582"/>
        <item m="1" x="4613"/>
        <item m="1" x="4614"/>
        <item m="1" x="4583"/>
        <item m="1" x="4584"/>
        <item m="1" x="4587"/>
        <item m="1" x="4590"/>
        <item m="1" x="4591"/>
        <item m="1" x="4592"/>
        <item m="1" x="4594"/>
        <item m="1" x="4595"/>
        <item m="1" x="4597"/>
        <item m="1" x="986"/>
        <item m="1" x="1081"/>
        <item m="1" x="4601"/>
        <item m="1" x="4602"/>
        <item m="1" x="4603"/>
        <item m="1" x="4604"/>
        <item m="1" x="4605"/>
        <item m="1" x="4606"/>
        <item m="1" x="2463"/>
        <item m="1" x="4578"/>
        <item m="1" x="4581"/>
        <item m="1" x="4588"/>
        <item m="1" x="4596"/>
        <item m="1" x="4533"/>
        <item m="1" x="4534"/>
        <item m="1" x="4535"/>
        <item m="1" x="4523"/>
        <item m="1" x="4524"/>
        <item m="1" x="4525"/>
        <item m="1" x="4498"/>
        <item m="1" x="449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2086"/>
        <item m="1" x="4465"/>
        <item m="1" x="4536"/>
        <item m="1" x="4466"/>
        <item m="1" x="2996"/>
        <item m="1" x="4526"/>
        <item m="1" x="4527"/>
        <item m="1" x="4211"/>
        <item m="1" x="4467"/>
        <item m="1" x="4501"/>
        <item m="1" x="4528"/>
        <item m="1" x="4468"/>
        <item m="1" x="4537"/>
        <item m="1" x="2071"/>
        <item m="1" x="4538"/>
        <item m="1" x="4504"/>
        <item m="1" x="4505"/>
        <item m="1" x="4506"/>
        <item m="1" x="4507"/>
        <item m="1" x="4508"/>
        <item m="1" x="4510"/>
        <item m="1" x="4511"/>
        <item m="1" x="4469"/>
        <item m="1" x="4470"/>
        <item m="1" x="4513"/>
        <item m="1" x="4514"/>
        <item m="1" x="4539"/>
        <item m="1" x="4473"/>
        <item m="1" x="4515"/>
        <item m="1" x="4516"/>
        <item m="1" x="4497"/>
        <item m="1" x="4477"/>
        <item m="1" x="4518"/>
        <item m="1" x="4530"/>
        <item m="1" x="2806"/>
        <item m="1" x="4495"/>
        <item m="1" x="4480"/>
        <item m="1" x="4540"/>
        <item m="1" x="4519"/>
        <item m="1" x="4541"/>
        <item m="1" x="4531"/>
        <item m="1" x="4481"/>
        <item m="1" x="4201"/>
        <item m="1" x="4483"/>
        <item m="1" x="4520"/>
        <item m="1" x="4542"/>
        <item m="1" x="4543"/>
        <item m="1" x="4488"/>
        <item m="1" x="4489"/>
        <item m="1" x="4490"/>
        <item m="1" x="4532"/>
        <item m="1" x="4491"/>
        <item m="1" x="4544"/>
        <item m="1" x="4521"/>
        <item m="1" x="4545"/>
        <item m="1" x="4494"/>
        <item m="1" x="4460"/>
        <item m="1" x="4461"/>
        <item m="1" x="2593"/>
        <item m="1" x="4462"/>
        <item m="1" x="4463"/>
        <item m="1" x="4502"/>
        <item m="1" x="4471"/>
        <item m="1" x="4474"/>
        <item m="1" x="4475"/>
        <item m="1" x="4394"/>
        <item m="1" x="4395"/>
        <item m="1" x="4402"/>
        <item m="1" x="4500"/>
        <item m="1" x="4496"/>
        <item m="1" x="4503"/>
        <item m="1" x="4408"/>
        <item m="1" x="4409"/>
        <item m="1" x="4410"/>
        <item m="1" x="4411"/>
        <item x="46"/>
        <item m="1" x="4412"/>
        <item m="1" x="4413"/>
        <item m="1" x="4414"/>
        <item m="1" x="4415"/>
        <item m="1" x="4443"/>
        <item m="1" x="4422"/>
        <item m="1" x="4517"/>
        <item m="1" x="4430"/>
        <item m="1" x="4446"/>
        <item m="1" x="4447"/>
        <item m="1" x="4484"/>
        <item m="1" x="4485"/>
        <item m="1" x="4486"/>
        <item m="1" x="4487"/>
        <item m="1" x="4522"/>
        <item m="1" x="4396"/>
        <item m="1" x="4397"/>
        <item m="1" x="4398"/>
        <item m="1" x="4399"/>
        <item m="1" x="4464"/>
        <item m="1" x="4416"/>
        <item m="1" x="4417"/>
        <item m="1" x="4421"/>
        <item m="1" x="4476"/>
        <item m="1" x="4444"/>
        <item m="1" x="4425"/>
        <item m="1" x="4426"/>
        <item m="1" x="4428"/>
        <item m="1" x="4479"/>
        <item m="1" x="4433"/>
        <item m="1" x="4435"/>
        <item m="1" x="4448"/>
        <item m="1" x="4492"/>
        <item m="1" x="2887"/>
        <item m="1" x="2599"/>
        <item m="1" x="1466"/>
        <item m="1" x="3039"/>
        <item m="1" x="4401"/>
        <item m="1" x="250"/>
        <item m="1" x="4347"/>
        <item m="1" x="4359"/>
        <item m="1" x="4360"/>
        <item m="1" x="4438"/>
        <item m="1" x="4403"/>
        <item m="1" x="3718"/>
        <item m="1" x="4364"/>
        <item m="1" x="4439"/>
        <item m="1" x="4404"/>
        <item m="1" x="4405"/>
        <item m="1" x="4440"/>
        <item m="1" x="4138"/>
        <item m="1" x="4367"/>
        <item m="1" x="4441"/>
        <item m="1" x="4442"/>
        <item m="1" x="4418"/>
        <item m="1" x="4419"/>
        <item m="1" x="4420"/>
        <item m="1" x="4371"/>
        <item m="1" x="4423"/>
        <item m="1" x="4372"/>
        <item m="1" x="4373"/>
        <item m="1" x="4429"/>
        <item m="1" x="4008"/>
        <item m="1" x="4378"/>
        <item m="1" x="4431"/>
        <item m="1" x="4432"/>
        <item m="1" x="4445"/>
        <item m="1" x="4356"/>
        <item m="1" x="4383"/>
        <item m="1" x="4434"/>
        <item m="1" x="4388"/>
        <item m="1" x="4389"/>
        <item m="1" x="4449"/>
        <item m="1" x="4436"/>
        <item m="1" x="4391"/>
        <item m="1" x="4392"/>
        <item m="1" x="4333"/>
        <item m="1" x="4334"/>
        <item m="1" x="4335"/>
        <item m="1" x="4406"/>
        <item m="1" x="4344"/>
        <item m="1" x="4424"/>
        <item m="1" x="4384"/>
        <item m="1" x="4357"/>
        <item m="1" x="4437"/>
        <item m="1" x="4336"/>
        <item m="1" x="4337"/>
        <item m="1" x="4338"/>
        <item m="1" x="4300"/>
        <item m="1" x="4020"/>
        <item m="1" x="3037"/>
        <item m="1" x="985"/>
        <item m="1" x="4301"/>
        <item m="1" x="4302"/>
        <item m="1" x="4303"/>
        <item m="1" x="4362"/>
        <item m="1" x="4309"/>
        <item m="1" x="4363"/>
        <item m="1" x="1671"/>
        <item m="1" x="1485"/>
        <item m="1" x="4339"/>
        <item m="1" x="4365"/>
        <item m="1" x="4340"/>
        <item m="1" x="4311"/>
        <item m="1" x="4366"/>
        <item m="1" x="4341"/>
        <item m="1" x="4315"/>
        <item m="1" x="4368"/>
        <item m="1" x="4369"/>
        <item m="1" x="4370"/>
        <item m="1" x="4342"/>
        <item m="1" x="4317"/>
        <item m="1" x="3544"/>
        <item m="1" x="842"/>
        <item m="1" x="4374"/>
        <item m="1" x="4375"/>
        <item m="1" x="4345"/>
        <item m="1" x="4346"/>
        <item m="1" x="4376"/>
        <item x="137"/>
        <item m="1" x="3629"/>
        <item m="1" x="4377"/>
        <item m="1" x="4379"/>
        <item m="1" x="4380"/>
        <item m="1" x="4381"/>
        <item m="1" x="3359"/>
        <item m="1" x="4349"/>
        <item m="1" x="4350"/>
        <item m="1" x="4382"/>
        <item m="1" x="4323"/>
        <item m="1" x="4324"/>
        <item m="1" x="3347"/>
        <item m="1" x="4385"/>
        <item m="1" x="4386"/>
        <item m="1" x="4387"/>
        <item m="1" x="4353"/>
        <item m="1" x="4325"/>
        <item m="1" x="4326"/>
        <item m="1" x="4327"/>
        <item m="1" x="4328"/>
        <item m="1" x="4329"/>
        <item m="1" x="4390"/>
        <item m="1" x="4358"/>
        <item m="1" x="4393"/>
        <item m="1" x="4304"/>
        <item m="1" x="4305"/>
        <item m="1" x="4306"/>
        <item m="1" x="4307"/>
        <item m="1" x="4312"/>
        <item m="1" x="4314"/>
        <item m="1" x="4343"/>
        <item m="1" x="4292"/>
        <item m="1" x="4293"/>
        <item m="1" x="4348"/>
        <item m="1" x="4320"/>
        <item m="1" x="4355"/>
        <item m="1" x="4321"/>
        <item m="1" x="4296"/>
        <item m="1" x="1662"/>
        <item m="1" x="4308"/>
        <item m="1" x="4246"/>
        <item m="1" x="4316"/>
        <item m="1" x="4265"/>
        <item m="1" x="4351"/>
        <item m="1" x="4295"/>
        <item m="1" x="4279"/>
        <item m="1" x="4332"/>
        <item m="1" x="4240"/>
        <item m="1" x="4241"/>
        <item m="1" x="4310"/>
        <item m="1" x="4247"/>
        <item m="1" x="4249"/>
        <item m="1" x="1701"/>
        <item m="1" x="4313"/>
        <item m="1" x="4255"/>
        <item m="1" x="4260"/>
        <item m="1" x="4261"/>
        <item m="1" x="3885"/>
        <item m="1" x="4263"/>
        <item m="1" x="4270"/>
        <item m="1" x="4274"/>
        <item m="1" x="4276"/>
        <item m="1" x="4278"/>
        <item m="1" x="4330"/>
        <item m="1" x="4242"/>
        <item m="1" x="4243"/>
        <item m="1" x="4244"/>
        <item m="1" x="4245"/>
        <item m="1" x="4218"/>
        <item m="1" x="3531"/>
        <item m="1" x="4219"/>
        <item m="1" x="4220"/>
        <item m="1" x="4221"/>
        <item m="1" x="4222"/>
        <item m="1" x="4223"/>
        <item m="1" x="4225"/>
        <item m="1" x="4226"/>
        <item m="1" x="4287"/>
        <item m="1" x="4288"/>
        <item m="1" x="4248"/>
        <item m="1" x="4250"/>
        <item m="1" x="4289"/>
        <item m="1" x="4290"/>
        <item m="1" x="4251"/>
        <item m="1" x="4252"/>
        <item m="1" x="4254"/>
        <item m="1" x="4256"/>
        <item m="1" x="4257"/>
        <item m="1" x="4258"/>
        <item x="127"/>
        <item m="1" x="4262"/>
        <item m="1" x="4233"/>
        <item m="1" x="4291"/>
        <item m="1" x="4266"/>
        <item m="1" x="4267"/>
        <item m="1" x="4268"/>
        <item m="1" x="4234"/>
        <item m="1" x="4269"/>
        <item m="1" x="4271"/>
        <item m="1" x="4272"/>
        <item m="1" x="4294"/>
        <item m="1" x="4273"/>
        <item m="1" x="4275"/>
        <item m="1" x="4297"/>
        <item m="1" x="4280"/>
        <item m="1" x="269"/>
        <item m="1" x="4283"/>
        <item m="1" x="4284"/>
        <item m="1" x="4298"/>
        <item m="1" x="4285"/>
        <item m="1" x="4239"/>
        <item m="1" x="4166"/>
        <item m="1" x="4167"/>
        <item m="1" x="4178"/>
        <item m="1" x="840"/>
        <item m="1" x="4253"/>
        <item m="1" x="4259"/>
        <item m="1" x="4193"/>
        <item m="1" x="4143"/>
        <item m="1" x="3476"/>
        <item m="1" x="4217"/>
        <item m="1" x="4202"/>
        <item m="1" x="4277"/>
        <item m="1" x="4203"/>
        <item m="1" x="3301"/>
        <item m="1" x="4282"/>
        <item m="1" x="4208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9"/>
        <item m="1" x="4180"/>
        <item m="1" x="4181"/>
        <item m="1" x="4227"/>
        <item m="1" x="4182"/>
        <item m="1" x="4228"/>
        <item m="1" x="4183"/>
        <item m="1" x="418"/>
        <item m="1" x="4212"/>
        <item m="1" x="4185"/>
        <item m="1" x="4214"/>
        <item m="1" x="2293"/>
        <item m="1" x="4188"/>
        <item m="1" x="4215"/>
        <item m="1" x="4189"/>
        <item m="1" x="4229"/>
        <item m="1" x="4231"/>
        <item m="1" x="4232"/>
        <item m="1" x="4196"/>
        <item m="1" x="4197"/>
        <item m="1" x="4198"/>
        <item m="1" x="4235"/>
        <item m="1" x="4199"/>
        <item m="1" x="4205"/>
        <item m="1" x="4206"/>
        <item m="1" x="4236"/>
        <item m="1" x="4207"/>
        <item m="1" x="4237"/>
        <item m="1" x="4238"/>
        <item m="1" x="4209"/>
        <item m="1" x="514"/>
        <item m="1" x="4156"/>
        <item m="1" x="4157"/>
        <item m="1" x="4148"/>
        <item m="1" x="4213"/>
        <item m="1" x="637"/>
        <item m="1" x="4150"/>
        <item m="1" x="4190"/>
        <item m="1" x="4191"/>
        <item m="1" x="4216"/>
        <item m="1" x="4151"/>
        <item m="1" x="4160"/>
        <item m="1" x="4161"/>
        <item m="1" x="4162"/>
        <item m="1" x="4163"/>
        <item m="1" x="4104"/>
        <item m="1" x="4105"/>
        <item m="1" x="4106"/>
        <item m="1" x="4107"/>
        <item m="1" x="4184"/>
        <item m="1" x="4186"/>
        <item m="1" x="4187"/>
        <item m="1" x="4192"/>
        <item m="1" x="4194"/>
        <item m="1" x="4195"/>
        <item m="1" x="4200"/>
        <item m="1" x="4140"/>
        <item m="1" x="4204"/>
        <item m="1" x="4142"/>
        <item m="1" x="4154"/>
        <item m="1" x="4210"/>
        <item m="1" x="4108"/>
        <item m="1" x="4109"/>
        <item m="1" x="4110"/>
        <item m="1" x="3735"/>
        <item m="1" x="4048"/>
        <item m="1" x="4049"/>
        <item m="1" x="1060"/>
        <item m="1" x="4050"/>
        <item m="1" x="4051"/>
        <item m="1" x="4052"/>
        <item m="1" x="4053"/>
        <item m="1" x="4113"/>
        <item m="1" x="4114"/>
        <item m="1" x="4115"/>
        <item m="1" x="4116"/>
        <item m="1" x="4056"/>
        <item m="1" x="4158"/>
        <item m="1" x="3801"/>
        <item m="1" x="4117"/>
        <item m="1" x="4118"/>
        <item m="1" x="2791"/>
        <item m="1" x="4059"/>
        <item m="1" x="4060"/>
        <item m="1" x="4062"/>
        <item m="1" x="4063"/>
        <item m="1" x="4064"/>
        <item m="1" x="4119"/>
        <item m="1" x="1660"/>
        <item m="1" x="4122"/>
        <item m="1" x="4070"/>
        <item m="1" x="4071"/>
        <item m="1" x="4073"/>
        <item m="1" x="4074"/>
        <item m="1" x="4075"/>
        <item m="1" x="4076"/>
        <item m="1" x="4123"/>
        <item m="1" x="4124"/>
        <item m="1" x="4125"/>
        <item m="1" x="4127"/>
        <item m="1" x="4159"/>
        <item m="1" x="4130"/>
        <item m="1" x="4082"/>
        <item m="1" x="4131"/>
        <item m="1" x="4132"/>
        <item m="1" x="4134"/>
        <item m="1" x="4141"/>
        <item m="1" x="3074"/>
        <item m="1" x="2682"/>
        <item m="1" x="4088"/>
        <item m="1" x="4145"/>
        <item m="1" x="4153"/>
        <item m="1" x="4146"/>
        <item m="1" x="4147"/>
        <item m="1" x="3777"/>
        <item m="1" x="4164"/>
        <item m="1" x="1900"/>
        <item m="1" x="4165"/>
        <item m="1" x="4155"/>
        <item m="1" x="4111"/>
        <item m="1" x="4112"/>
        <item m="1" x="4055"/>
        <item m="1" x="4120"/>
        <item m="1" x="4077"/>
        <item m="1" x="4078"/>
        <item m="1" x="4080"/>
        <item m="1" x="4126"/>
        <item m="1" x="4128"/>
        <item m="1" x="4129"/>
        <item m="1" x="4133"/>
        <item m="1" x="4135"/>
        <item m="1" x="4136"/>
        <item m="1" x="4137"/>
        <item m="1" x="4139"/>
        <item m="1" x="4015"/>
        <item m="1" x="4016"/>
        <item m="1" x="4017"/>
        <item m="1" x="4018"/>
        <item m="1" x="4019"/>
        <item m="1" x="4021"/>
        <item m="1" x="4054"/>
        <item m="1" x="3235"/>
        <item m="1" x="3999"/>
        <item m="1" x="4057"/>
        <item m="1" x="4024"/>
        <item m="1" x="4000"/>
        <item m="1" x="4025"/>
        <item m="1" x="4058"/>
        <item m="1" x="4065"/>
        <item m="1" x="4066"/>
        <item m="1" x="4067"/>
        <item m="1" x="4068"/>
        <item m="1" x="4069"/>
        <item m="1" x="4072"/>
        <item m="1" x="4030"/>
        <item m="1" x="4001"/>
        <item m="1" x="4031"/>
        <item m="1" x="4032"/>
        <item m="1" x="4079"/>
        <item m="1" x="4004"/>
        <item m="1" x="4005"/>
        <item m="1" x="4034"/>
        <item m="1" x="4081"/>
        <item m="1" x="900"/>
        <item m="1" x="4084"/>
        <item m="1" x="4036"/>
        <item m="1" x="4038"/>
        <item m="1" x="1691"/>
        <item m="1" x="4040"/>
        <item m="1" x="4041"/>
        <item m="1" x="4085"/>
        <item m="1" x="4086"/>
        <item m="1" x="4087"/>
        <item m="1" x="4012"/>
        <item m="1" x="4042"/>
        <item m="1" x="4045"/>
        <item m="1" x="4047"/>
        <item m="1" x="4044"/>
        <item m="1" x="4089"/>
        <item m="1" x="178"/>
        <item m="1" x="4090"/>
        <item m="1" x="4091"/>
        <item m="1" x="1560"/>
        <item m="1" x="4092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3993"/>
        <item m="1" x="3994"/>
        <item m="1" x="3995"/>
        <item m="1" x="3996"/>
        <item m="1" x="3973"/>
        <item m="1" x="3974"/>
        <item m="1" x="3949"/>
        <item m="1" x="3950"/>
        <item m="1" x="3951"/>
        <item m="1" x="3952"/>
        <item m="1" x="3953"/>
        <item m="1" x="3954"/>
        <item m="1" x="4022"/>
        <item m="1" x="4023"/>
        <item m="1" x="3998"/>
        <item m="1" x="3990"/>
        <item m="1" x="3977"/>
        <item m="1" x="3978"/>
        <item m="1" x="4026"/>
        <item m="1" x="3991"/>
        <item m="1" x="4027"/>
        <item m="1" x="4028"/>
        <item m="1" x="3985"/>
        <item m="1" x="4002"/>
        <item m="1" x="4003"/>
        <item m="1" x="4033"/>
        <item m="1" x="4035"/>
        <item m="1" x="4009"/>
        <item m="1" x="4037"/>
        <item m="1" x="4039"/>
        <item m="1" x="4010"/>
        <item m="1" x="3968"/>
        <item m="1" x="3987"/>
        <item m="1" x="3969"/>
        <item m="1" x="3970"/>
        <item m="1" x="3971"/>
        <item m="1" x="4043"/>
        <item m="1" x="4046"/>
        <item m="1" x="3988"/>
        <item m="1" x="2929"/>
        <item m="1" x="633"/>
        <item m="1" x="3955"/>
        <item m="1" x="3956"/>
        <item m="1" x="3931"/>
        <item m="1" x="3932"/>
        <item m="1" x="3997"/>
        <item m="1" x="3957"/>
        <item m="1" x="3975"/>
        <item m="1" x="3979"/>
        <item m="1" x="3980"/>
        <item m="1" x="3563"/>
        <item m="1" x="3981"/>
        <item m="1" x="3982"/>
        <item m="1" x="3958"/>
        <item m="1" x="3983"/>
        <item m="1" x="3960"/>
        <item m="1" x="3962"/>
        <item m="1" x="4006"/>
        <item m="1" x="3964"/>
        <item m="1" x="3965"/>
        <item m="1" x="4007"/>
        <item m="1" x="3966"/>
        <item m="1" x="2756"/>
        <item m="1" x="4011"/>
        <item m="1" x="4013"/>
        <item m="1" x="4014"/>
        <item m="1" x="3972"/>
        <item m="1" x="3926"/>
        <item m="1" x="1254"/>
        <item m="1" x="3937"/>
        <item m="1" x="3918"/>
        <item m="1" x="3992"/>
        <item m="1" x="3921"/>
        <item m="1" x="3922"/>
        <item m="1" x="3940"/>
        <item m="1" x="3989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76"/>
        <item m="1" x="3984"/>
        <item m="1" x="3959"/>
        <item m="1" x="3961"/>
        <item m="1" x="3912"/>
        <item m="1" x="2688"/>
        <item m="1" x="3938"/>
        <item m="1" x="3967"/>
        <item m="1" x="1589"/>
        <item m="1" x="3915"/>
        <item m="1" x="3946"/>
        <item m="1" x="3916"/>
        <item m="1" x="3872"/>
        <item m="1" x="3873"/>
        <item m="1" x="3888"/>
        <item m="1" x="3963"/>
        <item m="1" x="3941"/>
        <item m="1" x="3929"/>
        <item m="1" x="3947"/>
        <item m="1" x="3875"/>
        <item m="1" x="3876"/>
        <item m="1" x="3877"/>
        <item m="1" x="3878"/>
        <item m="1" x="3879"/>
        <item m="1" x="3933"/>
        <item m="1" x="1727"/>
        <item m="1" x="3881"/>
        <item m="1" x="3934"/>
        <item m="1" x="3935"/>
        <item m="1" x="3883"/>
        <item m="1" x="3884"/>
        <item m="1" x="3886"/>
        <item m="1" x="3927"/>
        <item m="1" x="3887"/>
        <item m="1" x="3779"/>
        <item m="1" x="392"/>
        <item m="1" x="3911"/>
        <item m="1" x="3889"/>
        <item m="1" x="2161"/>
        <item m="1" x="3891"/>
        <item m="1" x="3928"/>
        <item m="1" x="3919"/>
        <item m="1" x="3920"/>
        <item m="1" x="3939"/>
        <item m="1" x="3893"/>
        <item m="1" x="3942"/>
        <item m="1" x="3943"/>
        <item m="1" x="3913"/>
        <item m="1" x="3914"/>
        <item m="1" x="3944"/>
        <item m="1" x="3945"/>
        <item m="1" x="3560"/>
        <item m="1" x="3899"/>
        <item m="1" x="3923"/>
        <item m="1" x="3924"/>
        <item m="1" x="3948"/>
        <item m="1" x="3011"/>
        <item m="1" x="3900"/>
        <item m="1" x="3837"/>
        <item m="1" x="3838"/>
        <item m="1" x="3894"/>
        <item m="1" x="3917"/>
        <item m="1" x="3896"/>
        <item m="1" x="3897"/>
        <item m="1" x="3861"/>
        <item m="1" x="2087"/>
        <item m="1" x="3925"/>
        <item m="1" x="3870"/>
        <item m="1" x="3839"/>
        <item m="1" x="3840"/>
        <item m="1" x="3841"/>
        <item m="1" x="3845"/>
        <item m="1" x="3846"/>
        <item m="1" x="3848"/>
        <item m="1" x="690"/>
        <item m="1" x="3856"/>
        <item m="1" x="3857"/>
        <item m="1" x="3892"/>
        <item x="26"/>
        <item m="1" x="3895"/>
        <item m="1" x="3859"/>
        <item m="1" x="3860"/>
        <item m="1" x="3864"/>
        <item m="1" x="3817"/>
        <item m="1" x="3818"/>
        <item m="1" x="3880"/>
        <item m="1" x="3819"/>
        <item m="1" x="3824"/>
        <item m="1" x="3890"/>
        <item m="1" x="3832"/>
        <item m="1" x="3858"/>
        <item m="1" x="3834"/>
        <item m="1" x="3862"/>
        <item m="1" x="3865"/>
        <item m="1" x="3803"/>
        <item m="1" x="3804"/>
        <item m="1" x="3784"/>
        <item m="1" x="3785"/>
        <item m="1" x="3786"/>
        <item m="1" x="3787"/>
        <item m="1" x="1840"/>
        <item m="1" x="3842"/>
        <item m="1" x="2938"/>
        <item m="1" x="3805"/>
        <item m="1" x="3807"/>
        <item m="1" x="3843"/>
        <item m="1" x="3844"/>
        <item m="1" x="3820"/>
        <item m="1" x="3821"/>
        <item m="1" x="3823"/>
        <item m="1" x="561"/>
        <item m="1" x="3847"/>
        <item m="1" x="3849"/>
        <item m="1" x="1112"/>
        <item m="1" x="3850"/>
        <item m="1" x="3851"/>
        <item m="1" x="3852"/>
        <item m="1" x="3853"/>
        <item m="1" x="3855"/>
        <item m="1" x="3827"/>
        <item m="1" x="3829"/>
        <item m="1" x="3830"/>
        <item m="1" x="3810"/>
        <item m="1" x="3811"/>
        <item m="1" x="3812"/>
        <item m="1" x="3813"/>
        <item m="1" x="3814"/>
        <item m="1" x="3863"/>
        <item m="1" x="3797"/>
        <item m="1" x="3866"/>
        <item m="1" x="3867"/>
        <item m="1" x="3868"/>
        <item m="1" x="3869"/>
        <item m="1" x="3798"/>
        <item m="1" x="3764"/>
        <item m="1" x="3765"/>
        <item m="1" x="3766"/>
        <item m="1" x="3723"/>
        <item m="1" x="3724"/>
        <item m="1" x="3725"/>
        <item m="1" x="3726"/>
        <item m="1" x="3727"/>
        <item m="1" x="3806"/>
        <item m="1" x="3734"/>
        <item m="1" x="3767"/>
        <item m="1" x="3780"/>
        <item m="1" x="3825"/>
        <item m="1" x="3771"/>
        <item m="1" x="3794"/>
        <item m="1" x="3826"/>
        <item m="1" x="3828"/>
        <item m="1" x="3831"/>
        <item m="1" x="3746"/>
        <item m="1" x="3772"/>
        <item m="1" x="3809"/>
        <item m="1" x="3833"/>
        <item m="1" x="3773"/>
        <item m="1" x="3835"/>
        <item m="1" x="3776"/>
        <item m="1" x="3760"/>
        <item m="1" x="3539"/>
        <item m="1" x="3761"/>
        <item m="1" x="3799"/>
        <item m="1" x="3836"/>
        <item m="1" x="3728"/>
        <item m="1" x="3729"/>
        <item m="1" x="3737"/>
        <item m="1" x="3745"/>
        <item m="1" x="3796"/>
        <item m="1" x="3748"/>
        <item m="1" x="3750"/>
        <item m="1" x="3815"/>
        <item m="1" x="3816"/>
        <item m="1" x="3778"/>
        <item m="1" x="3730"/>
        <item m="1" x="3731"/>
        <item m="1" x="2520"/>
        <item m="1" x="3732"/>
        <item m="1" x="3703"/>
        <item m="1" x="3788"/>
        <item m="1" x="2280"/>
        <item m="1" x="3704"/>
        <item m="1" x="3791"/>
        <item m="1" x="3792"/>
        <item m="1" x="3706"/>
        <item m="1" x="3738"/>
        <item m="1" x="3739"/>
        <item m="1" x="3793"/>
        <item m="1" x="3740"/>
        <item m="1" x="3741"/>
        <item m="1" x="3742"/>
        <item m="1" x="3781"/>
        <item m="1" x="3770"/>
        <item m="1" x="3744"/>
        <item m="1" x="3751"/>
        <item m="1" x="3752"/>
        <item m="1" x="3753"/>
        <item m="1" x="3754"/>
        <item m="1" x="3755"/>
        <item m="1" x="3757"/>
        <item m="1" x="3782"/>
        <item m="1" x="3783"/>
        <item m="1" x="3775"/>
        <item m="1" x="3716"/>
        <item m="1" x="3759"/>
        <item m="1" x="3762"/>
        <item m="1" x="3722"/>
        <item m="1" x="2672"/>
        <item m="1" x="3768"/>
        <item m="1" x="3749"/>
        <item m="1" x="3714"/>
        <item m="1" x="3647"/>
        <item m="1" x="3648"/>
        <item m="1" x="3649"/>
        <item m="1" x="3202"/>
        <item m="1" x="3650"/>
        <item m="1" x="3651"/>
        <item m="1" x="3708"/>
        <item m="1" x="3681"/>
        <item m="1" x="3596"/>
        <item m="1" x="3756"/>
        <item m="1" x="3774"/>
        <item m="1" x="3694"/>
        <item m="1" x="2817"/>
        <item m="1" x="3697"/>
        <item m="1" x="3653"/>
        <item m="1" x="3654"/>
        <item m="1" x="3655"/>
        <item m="1" x="3656"/>
        <item m="1" x="3657"/>
        <item m="1" x="3733"/>
        <item m="1" x="3736"/>
        <item m="1" x="3670"/>
        <item m="1" x="3743"/>
        <item m="1" x="804"/>
        <item m="1" x="3713"/>
        <item m="1" x="3747"/>
        <item m="1" x="3758"/>
        <item m="1" x="3692"/>
        <item m="1" x="3695"/>
        <item m="1" x="3698"/>
        <item m="1" x="3699"/>
        <item m="1" x="3719"/>
        <item m="1" x="3720"/>
        <item m="1" x="3721"/>
        <item m="1" x="3659"/>
        <item m="1" x="3660"/>
        <item m="1" x="3661"/>
        <item m="1" x="3662"/>
        <item m="1" x="3663"/>
        <item m="1" x="3394"/>
        <item m="1" x="3664"/>
        <item m="1" x="3665"/>
        <item m="1" x="3705"/>
        <item m="1" x="3666"/>
        <item m="1" x="3667"/>
        <item m="1" x="3668"/>
        <item m="1" x="3669"/>
        <item m="1" x="3707"/>
        <item m="1" x="3710"/>
        <item m="1" x="3671"/>
        <item m="1" x="3672"/>
        <item m="1" x="3673"/>
        <item m="1" x="3674"/>
        <item m="1" x="3711"/>
        <item m="1" x="3712"/>
        <item m="1" x="3676"/>
        <item m="1" x="3677"/>
        <item m="1" x="3678"/>
        <item m="1" x="3679"/>
        <item m="1" x="3682"/>
        <item m="1" x="3684"/>
        <item m="1" x="3685"/>
        <item m="1" x="3686"/>
        <item m="1" x="2524"/>
        <item m="1" x="3688"/>
        <item m="1" x="3689"/>
        <item m="1" x="3690"/>
        <item m="1" x="3691"/>
        <item m="1" x="3715"/>
        <item m="1" x="3693"/>
        <item m="1" x="3696"/>
        <item m="1" x="3717"/>
        <item m="1" x="3700"/>
        <item m="1" x="3702"/>
        <item m="1" x="3612"/>
        <item m="1" x="3614"/>
        <item m="1" x="3616"/>
        <item m="1" x="3675"/>
        <item m="1" x="3683"/>
        <item m="1" x="3626"/>
        <item m="1" x="2906"/>
        <item m="1" x="3687"/>
        <item m="1" x="3638"/>
        <item m="1" x="3639"/>
        <item m="1" x="3701"/>
        <item m="1" x="3607"/>
        <item m="1" x="3608"/>
        <item m="1" x="3609"/>
        <item m="1" x="3610"/>
        <item m="1" x="3565"/>
        <item m="1" x="3566"/>
        <item m="1" x="3567"/>
        <item m="1" x="3568"/>
        <item m="1" x="3569"/>
        <item m="1" x="3570"/>
        <item m="1" x="3571"/>
        <item m="1" x="2591"/>
        <item m="1" x="3572"/>
        <item m="1" x="3573"/>
        <item m="1" x="3574"/>
        <item m="1" x="3613"/>
        <item m="1" x="3576"/>
        <item m="1" x="3577"/>
        <item m="1" x="3578"/>
        <item m="1" x="3579"/>
        <item m="1" x="2704"/>
        <item m="1" x="3581"/>
        <item m="1" x="3615"/>
        <item m="1" x="3646"/>
        <item m="1" x="419"/>
        <item m="1" x="3582"/>
        <item m="1" x="3617"/>
        <item m="1" x="1375"/>
        <item m="1" x="3583"/>
        <item m="1" x="3584"/>
        <item m="1" x="3585"/>
        <item m="1" x="3586"/>
        <item m="1" x="3587"/>
        <item m="1" x="3618"/>
        <item m="1" x="3619"/>
        <item m="1" x="3620"/>
        <item m="1" x="3590"/>
        <item m="1" x="3591"/>
        <item m="1" x="3621"/>
        <item m="1" x="3622"/>
        <item m="1" x="3623"/>
        <item m="1" x="3624"/>
        <item m="1" x="3592"/>
        <item x="33"/>
        <item m="1" x="3625"/>
        <item m="1" x="3595"/>
        <item m="1" x="3627"/>
        <item m="1" x="1994"/>
        <item m="1" x="3597"/>
        <item m="1" x="3628"/>
        <item m="1" x="3630"/>
        <item m="1" x="3631"/>
        <item m="1" x="3632"/>
        <item m="1" x="3634"/>
        <item m="1" x="3635"/>
        <item m="1" x="3636"/>
        <item m="1" x="3637"/>
        <item m="1" x="3600"/>
        <item m="1" x="3640"/>
        <item m="1" x="3601"/>
        <item m="1" x="3602"/>
        <item m="1" x="3641"/>
        <item m="1" x="3642"/>
        <item m="1" x="3643"/>
        <item m="1" x="3606"/>
        <item m="1" x="3644"/>
        <item m="1" x="3645"/>
        <item m="1" x="3564"/>
        <item m="1" x="3515"/>
        <item m="1" x="3516"/>
        <item m="1" x="3517"/>
        <item m="1" x="3518"/>
        <item m="1" x="3519"/>
        <item m="1" x="3118"/>
        <item m="1" x="3520"/>
        <item m="1" x="3523"/>
        <item m="1" x="3575"/>
        <item m="1" x="3524"/>
        <item m="1" x="3525"/>
        <item m="1" x="3526"/>
        <item m="1" x="3527"/>
        <item m="1" x="3528"/>
        <item m="1" x="3529"/>
        <item m="1" x="3530"/>
        <item m="1" x="3532"/>
        <item m="1" x="3533"/>
        <item m="1" x="3534"/>
        <item m="1" x="3535"/>
        <item m="1" x="3537"/>
        <item m="1" x="3540"/>
        <item m="1" x="3541"/>
        <item m="1" x="3543"/>
        <item m="1" x="3589"/>
        <item m="1" x="143"/>
        <item m="1" x="3593"/>
        <item m="1" x="3547"/>
        <item m="1" x="3549"/>
        <item m="1" x="190"/>
        <item m="1" x="3551"/>
        <item m="1" x="2701"/>
        <item m="1" x="3598"/>
        <item m="1" x="3599"/>
        <item m="1" x="3552"/>
        <item m="1" x="3555"/>
        <item m="1" x="3556"/>
        <item m="1" x="3562"/>
        <item m="1" x="3604"/>
        <item m="1" x="3514"/>
        <item m="1" x="3521"/>
        <item m="1" x="3522"/>
        <item m="1" x="2787"/>
        <item m="1" x="3444"/>
        <item m="1" x="3445"/>
        <item m="1" x="3446"/>
        <item m="1" x="3456"/>
        <item m="1" x="2832"/>
        <item m="1" x="3460"/>
        <item m="1" x="3464"/>
        <item m="1" x="3465"/>
        <item m="1" x="3466"/>
        <item m="1" x="3538"/>
        <item m="1" x="3542"/>
        <item m="1" x="3473"/>
        <item m="1" x="3474"/>
        <item m="1" x="3475"/>
        <item m="1" x="3479"/>
        <item m="1" x="3545"/>
        <item m="1" x="3546"/>
        <item m="1" x="3483"/>
        <item m="1" x="3548"/>
        <item m="1" x="3550"/>
        <item m="1" x="2953"/>
        <item m="1" x="1165"/>
        <item m="1" x="3553"/>
        <item m="1" x="3490"/>
        <item m="1" x="3554"/>
        <item m="1" x="3557"/>
        <item m="1" x="3558"/>
        <item m="1" x="3559"/>
        <item m="1" x="3561"/>
        <item m="1" x="3507"/>
        <item m="1" x="3509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7"/>
        <item m="1" x="3458"/>
        <item m="1" x="3459"/>
        <item m="1" x="3461"/>
        <item m="1" x="3462"/>
        <item m="1" x="3463"/>
        <item m="1" x="3467"/>
        <item m="1" x="3468"/>
        <item m="1" x="3469"/>
        <item m="1" x="3470"/>
        <item m="1" x="3471"/>
        <item m="1" x="700"/>
        <item m="1" x="3472"/>
        <item m="1" x="3477"/>
        <item m="1" x="3478"/>
        <item m="1" x="3481"/>
        <item m="1" x="3482"/>
        <item m="1" x="2149"/>
        <item m="1" x="3484"/>
        <item m="1" x="3485"/>
        <item m="1" x="3486"/>
        <item m="1" x="3487"/>
        <item m="1" x="3488"/>
        <item m="1" x="3489"/>
        <item m="1" x="3427"/>
        <item m="1" x="3428"/>
        <item m="1" x="72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3"/>
        <item m="1" x="3505"/>
        <item m="1" x="3506"/>
        <item m="1" x="3508"/>
        <item m="1" x="3510"/>
        <item m="1" x="3511"/>
        <item m="1" x="3512"/>
        <item m="1" x="3380"/>
        <item m="1" x="3381"/>
        <item m="1" x="3382"/>
        <item m="1" x="3383"/>
        <item m="1" x="3384"/>
        <item m="1" x="3385"/>
        <item m="1" x="3386"/>
        <item m="1" x="3389"/>
        <item m="1" x="3392"/>
        <item m="1" x="3393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9"/>
        <item m="1" x="3410"/>
        <item m="1" x="1409"/>
        <item m="1" x="3413"/>
        <item m="1" x="3414"/>
        <item m="1" x="3415"/>
        <item m="1" x="1854"/>
        <item m="1" x="3416"/>
        <item m="1" x="3417"/>
        <item m="1" x="3418"/>
        <item m="1" x="3420"/>
        <item m="1" x="3421"/>
        <item m="1" x="3422"/>
        <item m="1" x="3423"/>
        <item m="1" x="3424"/>
        <item m="1" x="3425"/>
        <item m="1" x="3426"/>
        <item m="1" x="3441"/>
        <item m="1" x="3442"/>
        <item m="1" x="3443"/>
        <item m="1" x="1177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353"/>
        <item m="1" x="3354"/>
        <item m="1" x="3355"/>
        <item m="1" x="3356"/>
        <item m="1" x="3357"/>
        <item m="1" x="3358"/>
        <item m="1" x="3332"/>
        <item x="25"/>
        <item m="1" x="3333"/>
        <item m="1" x="3334"/>
        <item m="1" x="3335"/>
        <item m="1" x="3307"/>
        <item m="1" x="3308"/>
        <item m="1" x="3309"/>
        <item m="1" x="3310"/>
        <item m="1" x="3311"/>
        <item m="1" x="3360"/>
        <item m="1" x="3361"/>
        <item m="1" x="3362"/>
        <item m="1" x="3336"/>
        <item m="1" x="3314"/>
        <item m="1" x="3364"/>
        <item m="1" x="3315"/>
        <item m="1" x="3316"/>
        <item m="1" x="3337"/>
        <item m="1" x="3317"/>
        <item m="1" x="1535"/>
        <item m="1" x="3365"/>
        <item m="1" x="3318"/>
        <item m="1" x="3346"/>
        <item m="1" x="3366"/>
        <item m="1" x="3367"/>
        <item m="1" x="3338"/>
        <item m="1" x="3339"/>
        <item m="1" x="3348"/>
        <item m="1" x="3368"/>
        <item m="1" x="3340"/>
        <item m="1" x="3369"/>
        <item m="1" x="3370"/>
        <item m="1" x="3371"/>
        <item m="1" x="3351"/>
        <item m="1" x="3372"/>
        <item m="1" x="3343"/>
        <item x="99"/>
        <item m="1" x="3373"/>
        <item m="1" x="1121"/>
        <item m="1" x="3374"/>
        <item m="1" x="636"/>
        <item m="1" x="3344"/>
        <item m="1" x="3376"/>
        <item m="1" x="3327"/>
        <item m="1" x="3378"/>
        <item m="1" x="3328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312"/>
        <item m="1" x="3298"/>
        <item m="1" x="3313"/>
        <item m="1" x="3254"/>
        <item m="1" x="3255"/>
        <item m="1" x="3345"/>
        <item m="1" x="3258"/>
        <item m="1" x="1447"/>
        <item m="1" x="3262"/>
        <item m="1" x="3263"/>
        <item m="1" x="3264"/>
        <item m="1" x="3265"/>
        <item m="1" x="3266"/>
        <item m="1" x="3319"/>
        <item m="1" x="3320"/>
        <item m="1" x="3300"/>
        <item m="1" x="3272"/>
        <item m="1" x="3349"/>
        <item m="1" x="3273"/>
        <item m="1" x="3274"/>
        <item m="1" x="3350"/>
        <item m="1" x="3276"/>
        <item m="1" x="3342"/>
        <item m="1" x="3304"/>
        <item m="1" x="3305"/>
        <item m="1" x="3306"/>
        <item m="1" x="3352"/>
        <item m="1" x="3324"/>
        <item m="1" x="3325"/>
        <item m="1" x="3290"/>
        <item m="1" x="3291"/>
        <item m="1" x="3292"/>
        <item m="1" x="3329"/>
        <item m="1" x="3331"/>
        <item m="1" x="3256"/>
        <item m="1" x="3259"/>
        <item m="1" x="3260"/>
        <item m="1" x="3321"/>
        <item m="1" x="3182"/>
        <item m="1" x="3322"/>
        <item m="1" x="3303"/>
        <item m="1" x="3323"/>
        <item m="1" x="3286"/>
        <item m="1" x="3326"/>
        <item m="1" x="3330"/>
        <item m="1" x="3294"/>
        <item m="1" x="3197"/>
        <item m="1" x="3198"/>
        <item m="1" x="3199"/>
        <item m="1" x="3200"/>
        <item m="1" x="3201"/>
        <item m="1" x="3203"/>
        <item m="1" x="3204"/>
        <item m="1" x="739"/>
        <item m="1" x="3297"/>
        <item m="1" x="3299"/>
        <item m="1" x="3261"/>
        <item m="1" x="3270"/>
        <item m="1" x="1217"/>
        <item m="1" x="3227"/>
        <item m="1" x="3302"/>
        <item m="1" x="3278"/>
        <item m="1" x="3279"/>
        <item m="1" x="3281"/>
        <item m="1" x="3283"/>
        <item m="1" x="3287"/>
        <item m="1" x="3238"/>
        <item m="1" x="3206"/>
        <item m="1" x="3207"/>
        <item m="1" x="3211"/>
        <item m="1" x="3212"/>
        <item m="1" x="3251"/>
        <item m="1" x="3252"/>
        <item m="1" x="3253"/>
        <item m="1" x="3215"/>
        <item m="1" x="3257"/>
        <item m="1" x="701"/>
        <item m="1" x="400"/>
        <item m="1" x="3222"/>
        <item m="1" x="3223"/>
        <item m="1" x="3224"/>
        <item m="1" x="3267"/>
        <item m="1" x="1505"/>
        <item m="1" x="3268"/>
        <item m="1" x="3269"/>
        <item m="1" x="3271"/>
        <item m="1" x="3225"/>
        <item m="1" x="3226"/>
        <item m="1" x="3228"/>
        <item m="1" x="3275"/>
        <item m="1" x="3280"/>
        <item m="1" x="3232"/>
        <item m="1" x="3284"/>
        <item m="1" x="3285"/>
        <item m="1" x="3288"/>
        <item m="1" x="3289"/>
        <item m="1" x="3236"/>
        <item m="1" x="3237"/>
        <item m="1" x="3293"/>
        <item m="1" x="1421"/>
        <item m="1" x="3240"/>
        <item m="1" x="3295"/>
        <item m="1" x="3296"/>
        <item m="1" x="3208"/>
        <item m="1" x="3209"/>
        <item m="1" x="3010"/>
        <item m="1" x="3138"/>
        <item m="1" x="3139"/>
        <item m="1" x="3140"/>
        <item m="1" x="3141"/>
        <item m="1" x="3142"/>
        <item m="1" x="3143"/>
        <item m="1" x="3213"/>
        <item m="1" x="3214"/>
        <item m="1" x="3153"/>
        <item m="1" x="3154"/>
        <item m="1" x="3216"/>
        <item m="1" x="3217"/>
        <item m="1" x="3218"/>
        <item m="1" x="3219"/>
        <item m="1" x="3220"/>
        <item m="1" x="3157"/>
        <item m="1" x="3221"/>
        <item m="1" x="3167"/>
        <item m="1" x="3173"/>
        <item m="1" x="3229"/>
        <item m="1" x="3230"/>
        <item m="1" x="3231"/>
        <item m="1" x="3233"/>
        <item m="1" x="3187"/>
        <item m="1" x="3189"/>
        <item m="1" x="3190"/>
        <item m="1" x="3234"/>
        <item m="1" x="2881"/>
        <item m="1" x="3193"/>
        <item m="1" x="3194"/>
        <item m="1" x="3195"/>
        <item m="1" x="3239"/>
        <item m="1" x="3144"/>
        <item m="1" x="3145"/>
        <item m="1" x="3146"/>
        <item m="1" x="3147"/>
        <item m="1" x="3148"/>
        <item m="1" x="3149"/>
        <item m="1" x="3119"/>
        <item m="1" x="3120"/>
        <item m="1" x="3079"/>
        <item m="1" x="3080"/>
        <item m="1" x="3081"/>
        <item m="1" x="3121"/>
        <item m="1" x="3089"/>
        <item m="1" x="3151"/>
        <item m="1" x="3155"/>
        <item m="1" x="3122"/>
        <item m="1" x="3123"/>
        <item m="1" x="3124"/>
        <item m="1" x="3158"/>
        <item m="1" x="3097"/>
        <item m="1" x="3098"/>
        <item m="1" x="3159"/>
        <item m="1" x="3160"/>
        <item m="1" x="3161"/>
        <item m="1" x="3162"/>
        <item m="1" x="3163"/>
        <item m="1" x="3164"/>
        <item m="1" x="3165"/>
        <item m="1" x="3166"/>
        <item m="1" x="3125"/>
        <item m="1" x="3168"/>
        <item m="1" x="3169"/>
        <item m="1" x="3170"/>
        <item m="1" x="3171"/>
        <item m="1" x="3172"/>
        <item m="1" x="3174"/>
        <item m="1" x="3175"/>
        <item m="1" x="3176"/>
        <item m="1" x="3177"/>
        <item m="1" x="3179"/>
        <item m="1" x="3181"/>
        <item m="1" x="3106"/>
        <item m="1" x="3183"/>
        <item m="1" x="3184"/>
        <item m="1" x="3185"/>
        <item m="1" x="3186"/>
        <item m="1" x="3129"/>
        <item m="1" x="2674"/>
        <item m="1" x="1693"/>
        <item m="1" x="3188"/>
        <item m="1" x="3111"/>
        <item m="1" x="3191"/>
        <item m="1" x="3192"/>
        <item m="1" x="3136"/>
        <item m="1" x="3116"/>
        <item m="1" x="3196"/>
        <item m="1" x="3082"/>
        <item m="1" x="3083"/>
        <item m="1" x="3084"/>
        <item m="1" x="3085"/>
        <item m="1" x="3086"/>
        <item m="1" x="3087"/>
        <item m="1" x="3088"/>
        <item m="1" x="3091"/>
        <item m="1" x="3092"/>
        <item m="1" x="3093"/>
        <item m="1" x="3094"/>
        <item m="1" x="3095"/>
        <item m="1" x="3096"/>
        <item m="1" x="3099"/>
        <item m="1" x="3100"/>
        <item m="1" x="3101"/>
        <item m="1" x="3102"/>
        <item m="1" x="3103"/>
        <item m="1" x="3127"/>
        <item m="1" x="3104"/>
        <item m="1" x="192"/>
        <item m="1" x="2836"/>
        <item m="1" x="3105"/>
        <item m="1" x="3107"/>
        <item m="1" x="3108"/>
        <item m="1" x="3128"/>
        <item m="1" x="3109"/>
        <item m="1" x="3132"/>
        <item m="1" x="288"/>
        <item m="1" x="3110"/>
        <item m="1" x="3133"/>
        <item m="1" x="3134"/>
        <item m="1" x="3112"/>
        <item m="1" x="3113"/>
        <item m="1" x="3013"/>
        <item m="1" x="3135"/>
        <item m="1" x="1154"/>
        <item m="1" x="3117"/>
        <item m="1" x="3137"/>
        <item m="1" x="3042"/>
        <item m="1" x="3043"/>
        <item m="1" x="3049"/>
        <item m="1" x="3052"/>
        <item m="1" x="3055"/>
        <item m="1" x="3066"/>
        <item m="1" x="3114"/>
        <item m="1" x="3044"/>
        <item m="1" x="3045"/>
        <item m="1" x="3046"/>
        <item m="1" x="2983"/>
        <item m="1" x="2984"/>
        <item m="1" x="2985"/>
        <item m="1" x="2428"/>
        <item m="1" x="2986"/>
        <item m="1" x="2987"/>
        <item m="1" x="2989"/>
        <item m="1" x="2990"/>
        <item m="1" x="2991"/>
        <item m="1" x="2992"/>
        <item m="1" x="2993"/>
        <item m="1" x="2994"/>
        <item m="1" x="2995"/>
        <item m="1" x="3047"/>
        <item m="1" x="3003"/>
        <item m="1" x="3004"/>
        <item m="1" x="3050"/>
        <item m="1" x="1881"/>
        <item m="1" x="3051"/>
        <item m="1" x="3012"/>
        <item m="1" x="3053"/>
        <item m="1" x="3016"/>
        <item m="1" x="3018"/>
        <item m="1" x="3019"/>
        <item m="1" x="2949"/>
        <item m="1" x="3020"/>
        <item m="1" x="3021"/>
        <item m="1" x="3022"/>
        <item m="1" x="3024"/>
        <item m="1" x="3057"/>
        <item m="1" x="3058"/>
        <item m="1" x="3059"/>
        <item m="1" x="3025"/>
        <item m="1" x="3060"/>
        <item m="1" x="3061"/>
        <item m="1" x="3062"/>
        <item m="1" x="1625"/>
        <item m="1" x="3063"/>
        <item m="1" x="3064"/>
        <item m="1" x="3029"/>
        <item m="1" x="3065"/>
        <item m="1" x="3067"/>
        <item m="1" x="3030"/>
        <item m="1" x="3068"/>
        <item m="1" x="3069"/>
        <item m="1" x="3070"/>
        <item m="1" x="3071"/>
        <item m="1" x="3072"/>
        <item m="1" x="3073"/>
        <item m="1" x="3036"/>
        <item m="1" x="3038"/>
        <item m="1" x="2816"/>
        <item m="1" x="3075"/>
        <item m="1" x="3076"/>
        <item m="1" x="3077"/>
        <item m="1" x="3041"/>
        <item m="1" x="3078"/>
        <item m="1" x="2997"/>
        <item m="1" x="2998"/>
        <item m="1" x="2999"/>
        <item m="1" x="3000"/>
        <item m="1" x="3001"/>
        <item m="1" x="3002"/>
        <item m="1" x="1072"/>
        <item m="1" x="3005"/>
        <item m="1" x="3006"/>
        <item m="1" x="3007"/>
        <item m="1" x="3008"/>
        <item m="1" x="3009"/>
        <item m="1" x="3014"/>
        <item m="1" x="3017"/>
        <item m="1" x="3023"/>
        <item m="1" x="3026"/>
        <item m="1" x="3031"/>
        <item m="1" x="377"/>
        <item m="1" x="2717"/>
        <item m="1" x="3032"/>
        <item m="1" x="3033"/>
        <item m="1" x="3034"/>
        <item m="1" x="3035"/>
        <item m="1" x="3040"/>
        <item m="1" x="2908"/>
        <item m="1" x="2909"/>
        <item m="1" x="2910"/>
        <item m="1" x="2911"/>
        <item m="1" x="2912"/>
        <item m="1" x="2913"/>
        <item m="1" x="2914"/>
        <item m="1" x="2835"/>
        <item m="1" x="2837"/>
        <item m="1" x="2838"/>
        <item m="1" x="2839"/>
        <item m="1" x="2840"/>
        <item m="1" x="2841"/>
        <item m="1" x="2842"/>
        <item m="1" x="2844"/>
        <item m="1" x="2763"/>
        <item m="1" x="2915"/>
        <item m="1" x="2845"/>
        <item m="1" x="2916"/>
        <item m="1" x="2847"/>
        <item m="1" x="2917"/>
        <item m="1" x="2918"/>
        <item m="1" x="2849"/>
        <item m="1" x="2919"/>
        <item m="1" x="2920"/>
        <item m="1" x="2852"/>
        <item m="1" x="2921"/>
        <item m="1" x="2922"/>
        <item m="1" x="2854"/>
        <item m="1" x="2855"/>
        <item m="1" x="2783"/>
        <item m="1" x="2924"/>
        <item m="1" x="2925"/>
        <item m="1" x="2926"/>
        <item m="1" x="2927"/>
        <item m="1" x="2858"/>
        <item m="1" x="2930"/>
        <item m="1" x="2859"/>
        <item m="1" x="2860"/>
        <item m="1" x="2709"/>
        <item m="1" x="295"/>
        <item m="1" x="1588"/>
        <item m="1" x="2931"/>
        <item m="1" x="2932"/>
        <item m="1" x="304"/>
        <item m="1" x="2933"/>
        <item m="1" x="2934"/>
        <item m="1" x="2935"/>
        <item m="1" x="2936"/>
        <item m="1" x="2863"/>
        <item m="1" x="2937"/>
        <item m="1" x="2866"/>
        <item m="1" x="2867"/>
        <item m="1" x="2868"/>
        <item m="1" x="2870"/>
        <item m="1" x="1476"/>
        <item m="1" x="2871"/>
        <item m="1" x="2939"/>
        <item m="1" x="2872"/>
        <item m="1" x="2873"/>
        <item m="1" x="2874"/>
        <item m="1" x="2875"/>
        <item m="1" x="2940"/>
        <item m="1" x="2941"/>
        <item m="1" x="2800"/>
        <item m="1" x="2942"/>
        <item m="1" x="2943"/>
        <item m="1" x="2944"/>
        <item x="98"/>
        <item m="1" x="2945"/>
        <item m="1" x="2947"/>
        <item m="1" x="2948"/>
        <item m="1" x="2950"/>
        <item m="1" x="2951"/>
        <item m="1" x="2952"/>
        <item m="1" x="2954"/>
        <item m="1" x="2955"/>
        <item m="1" x="2956"/>
        <item m="1" x="2883"/>
        <item m="1" x="2957"/>
        <item m="1" x="2958"/>
        <item m="1" x="2959"/>
        <item m="1" x="2888"/>
        <item m="1" x="2960"/>
        <item m="1" x="2961"/>
        <item m="1" x="2889"/>
        <item m="1" x="2890"/>
        <item m="1" x="2892"/>
        <item m="1" x="2962"/>
        <item m="1" x="2963"/>
        <item m="1" x="2893"/>
        <item m="1" x="2964"/>
        <item m="1" x="2965"/>
        <item m="1" x="2966"/>
        <item m="1" x="2967"/>
        <item m="1" x="2968"/>
        <item m="1" x="2894"/>
        <item m="1" x="2969"/>
        <item m="1" x="2970"/>
        <item m="1" x="2971"/>
        <item m="1" x="2972"/>
        <item m="1" x="2973"/>
        <item m="1" x="2896"/>
        <item m="1" x="2813"/>
        <item m="1" x="2974"/>
        <item m="1" x="2898"/>
        <item m="1" x="2975"/>
        <item m="1" x="2429"/>
        <item m="1" x="2976"/>
        <item m="1" x="2899"/>
        <item m="1" x="2977"/>
        <item m="1" x="2978"/>
        <item m="1" x="2979"/>
        <item m="1" x="2822"/>
        <item m="1" x="2980"/>
        <item m="1" x="242"/>
        <item m="1" x="2900"/>
        <item m="1" x="2901"/>
        <item m="1" x="2902"/>
        <item m="1" x="2981"/>
        <item m="1" x="2982"/>
        <item m="1" x="2907"/>
        <item m="1" x="2764"/>
        <item m="1" x="2765"/>
        <item m="1" x="2767"/>
        <item m="1" x="2768"/>
        <item m="1" x="2769"/>
        <item m="1" x="2846"/>
        <item m="1" x="2848"/>
        <item m="1" x="2850"/>
        <item m="1" x="2851"/>
        <item m="1" x="2778"/>
        <item m="1" x="2853"/>
        <item m="1" x="2781"/>
        <item m="1" x="2856"/>
        <item m="1" x="2857"/>
        <item m="1" x="2784"/>
        <item m="1" x="2785"/>
        <item m="1" x="2861"/>
        <item m="1" x="2862"/>
        <item m="1" x="2864"/>
        <item m="1" x="2865"/>
        <item m="1" x="2481"/>
        <item m="1" x="2876"/>
        <item m="1" x="2799"/>
        <item m="1" x="2801"/>
        <item m="1" x="2878"/>
        <item m="1" x="2879"/>
        <item m="1" x="2880"/>
        <item m="1" x="2803"/>
        <item m="1" x="2882"/>
        <item m="1" x="1058"/>
        <item m="1" x="2884"/>
        <item m="1" x="2885"/>
        <item m="1" x="2805"/>
        <item m="1" x="2891"/>
        <item m="1" x="2807"/>
        <item m="1" x="2808"/>
        <item m="1" x="2809"/>
        <item m="1" x="2812"/>
        <item m="1" x="2815"/>
        <item m="1" x="2897"/>
        <item m="1" x="2819"/>
        <item m="1" x="2903"/>
        <item m="1" x="2904"/>
        <item m="1" x="2905"/>
        <item m="1" x="2826"/>
        <item m="1" x="2770"/>
        <item m="1" x="2771"/>
        <item m="1" x="1012"/>
        <item m="1" x="2774"/>
        <item m="1" x="2775"/>
        <item m="1" x="2776"/>
        <item m="1" x="2777"/>
        <item m="1" x="2779"/>
        <item m="1" x="2780"/>
        <item m="1" x="2782"/>
        <item m="1" x="2786"/>
        <item m="1" x="2789"/>
        <item m="1" x="2792"/>
        <item m="1" x="2793"/>
        <item m="1" x="2794"/>
        <item m="1" x="2795"/>
        <item m="1" x="2796"/>
        <item m="1" x="2797"/>
        <item m="1" x="2798"/>
        <item m="1" x="2802"/>
        <item m="1" x="2804"/>
        <item m="1" x="174"/>
        <item m="1" x="2810"/>
        <item m="1" x="2811"/>
        <item m="1" x="2814"/>
        <item m="1" x="1360"/>
        <item x="119"/>
        <item m="1" x="2818"/>
        <item m="1" x="2820"/>
        <item m="1" x="2821"/>
        <item m="1" x="2824"/>
        <item m="1" x="2825"/>
        <item m="1" x="2827"/>
        <item m="1" x="2828"/>
        <item m="1" x="2829"/>
        <item m="1" x="2831"/>
        <item m="1" x="2833"/>
        <item m="1" x="2834"/>
        <item m="1" x="2692"/>
        <item m="1" x="2693"/>
        <item m="1" x="2695"/>
        <item m="1" x="2696"/>
        <item m="1" x="2697"/>
        <item m="1" x="2622"/>
        <item m="1" x="2623"/>
        <item m="1" x="2624"/>
        <item m="1" x="2698"/>
        <item m="1" x="2699"/>
        <item m="1" x="2700"/>
        <item m="1" x="2702"/>
        <item m="1" x="203"/>
        <item m="1" x="301"/>
        <item m="1" x="2703"/>
        <item m="1" x="2706"/>
        <item m="1" x="2707"/>
        <item m="1" x="2648"/>
        <item m="1" x="2708"/>
        <item m="1" x="1197"/>
        <item m="1" x="2710"/>
        <item m="1" x="2711"/>
        <item m="1" x="2712"/>
        <item m="1" x="2714"/>
        <item m="1" x="2715"/>
        <item m="1" x="2716"/>
        <item m="1" x="2718"/>
        <item m="1" x="2654"/>
        <item m="1" x="2719"/>
        <item m="1" x="2720"/>
        <item m="1" x="2721"/>
        <item m="1" x="1210"/>
        <item m="1" x="2722"/>
        <item m="1" x="2661"/>
        <item m="1" x="2724"/>
        <item m="1" x="2725"/>
        <item m="1" x="2726"/>
        <item m="1" x="2663"/>
        <item m="1" x="2727"/>
        <item m="1" x="2728"/>
        <item m="1" x="2666"/>
        <item m="1" x="2729"/>
        <item m="1" x="2730"/>
        <item m="1" x="2733"/>
        <item m="1" x="2734"/>
        <item m="1" x="2735"/>
        <item m="1" x="2736"/>
        <item m="1" x="2737"/>
        <item m="1" x="2738"/>
        <item m="1" x="2740"/>
        <item m="1" x="2741"/>
        <item m="1" x="2678"/>
        <item m="1" x="2742"/>
        <item m="1" x="2680"/>
        <item m="1" x="2743"/>
        <item m="1" x="2744"/>
        <item m="1" x="2745"/>
        <item m="1" x="2746"/>
        <item m="1" x="2747"/>
        <item m="1" x="2748"/>
        <item m="1" x="2750"/>
        <item m="1" x="2753"/>
        <item m="1" x="2755"/>
        <item m="1" x="2757"/>
        <item m="1" x="2759"/>
        <item m="1" x="2761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327"/>
        <item m="1" x="2642"/>
        <item m="1" x="2643"/>
        <item m="1" x="2644"/>
        <item m="1" x="2647"/>
        <item m="1" x="2649"/>
        <item m="1" x="2650"/>
        <item m="1" x="2651"/>
        <item m="1" x="2652"/>
        <item m="1" x="2653"/>
        <item m="1" x="2655"/>
        <item m="1" x="2656"/>
        <item m="1" x="2657"/>
        <item m="1" x="2658"/>
        <item m="1" x="2659"/>
        <item m="1" x="2660"/>
        <item m="1" x="2662"/>
        <item m="1" x="2664"/>
        <item m="1" x="2665"/>
        <item m="1" x="2667"/>
        <item m="1" x="2668"/>
        <item m="1" x="2669"/>
        <item m="1" x="2670"/>
        <item m="1" x="2671"/>
        <item m="1" x="2673"/>
        <item m="1" x="2675"/>
        <item m="1" x="2676"/>
        <item m="1" x="2677"/>
        <item m="1" x="2679"/>
        <item m="1" x="2681"/>
        <item m="1" x="2683"/>
        <item m="1" x="2684"/>
        <item m="1" x="2685"/>
        <item m="1" x="2686"/>
        <item m="1" x="2687"/>
        <item m="1" x="2689"/>
        <item m="1" x="2690"/>
        <item m="1" x="2691"/>
        <item m="1" x="2525"/>
        <item m="1" x="2526"/>
        <item m="1" x="2527"/>
        <item m="1" x="2528"/>
        <item m="1" x="2529"/>
        <item m="1" x="2530"/>
        <item m="1" x="2532"/>
        <item m="1" x="2533"/>
        <item m="1" x="2534"/>
        <item m="1" x="2535"/>
        <item m="1" x="2536"/>
        <item m="1" x="2537"/>
        <item m="1" x="1434"/>
        <item m="1" x="2538"/>
        <item m="1" x="2539"/>
        <item m="1" x="2540"/>
        <item m="1" x="2542"/>
        <item m="1" x="2543"/>
        <item m="1" x="2544"/>
        <item m="1" x="2545"/>
        <item m="1" x="2546"/>
        <item m="1" x="1071"/>
        <item m="1" x="1125"/>
        <item m="1" x="2548"/>
        <item m="1" x="2549"/>
        <item m="1" x="2551"/>
        <item m="1" x="2552"/>
        <item x="80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8"/>
        <item m="1" x="2569"/>
        <item m="1" x="2570"/>
        <item m="1" x="2571"/>
        <item m="1" x="2573"/>
        <item m="1" x="2574"/>
        <item m="1" x="2575"/>
        <item m="1" x="2576"/>
        <item m="1" x="2577"/>
        <item m="1" x="410"/>
        <item m="1" x="2578"/>
        <item m="1" x="2579"/>
        <item m="1" x="2580"/>
        <item m="1" x="2581"/>
        <item m="1" x="2582"/>
        <item m="1" x="2584"/>
        <item m="1" x="2585"/>
        <item m="1" x="2586"/>
        <item m="1" x="2587"/>
        <item m="1" x="2588"/>
        <item m="1" x="298"/>
        <item m="1" x="2589"/>
        <item m="1" x="2592"/>
        <item m="1" x="2594"/>
        <item m="1" x="2595"/>
        <item m="1" x="2596"/>
        <item m="1" x="2597"/>
        <item m="1" x="2598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445"/>
        <item m="1" x="2446"/>
        <item m="1" x="1194"/>
        <item m="1" x="2448"/>
        <item m="1" x="2449"/>
        <item m="1" x="2450"/>
        <item m="1" x="2451"/>
        <item m="1" x="2452"/>
        <item m="1" x="2358"/>
        <item m="1" x="2359"/>
        <item m="1" x="2360"/>
        <item m="1" x="2361"/>
        <item m="1" x="2362"/>
        <item m="1" x="2363"/>
        <item m="1" x="2453"/>
        <item m="1" x="2511"/>
        <item m="1" x="2456"/>
        <item m="1" x="2457"/>
        <item m="1" x="2458"/>
        <item m="1" x="2379"/>
        <item m="1" x="2459"/>
        <item m="1" x="2460"/>
        <item m="1" x="2461"/>
        <item m="1" x="2462"/>
        <item m="1" x="2512"/>
        <item m="1" x="2385"/>
        <item m="1" x="2464"/>
        <item m="1" x="2513"/>
        <item m="1" x="2465"/>
        <item m="1" x="2392"/>
        <item m="1" x="2466"/>
        <item m="1" x="2467"/>
        <item m="1" x="2468"/>
        <item m="1" x="2469"/>
        <item m="1" x="2470"/>
        <item m="1" x="2471"/>
        <item m="1" x="2472"/>
        <item m="1" x="2473"/>
        <item m="1" x="2514"/>
        <item m="1" x="2516"/>
        <item m="1" x="2476"/>
        <item m="1" x="2477"/>
        <item m="1" x="2478"/>
        <item m="1" x="2479"/>
        <item m="1" x="2480"/>
        <item m="1" x="2482"/>
        <item m="1" x="2483"/>
        <item m="1" x="2484"/>
        <item m="1" x="2408"/>
        <item m="1" x="2485"/>
        <item m="1" x="1585"/>
        <item m="1" x="2488"/>
        <item m="1" x="2489"/>
        <item m="1" x="2490"/>
        <item m="1" x="2491"/>
        <item m="1" x="2492"/>
        <item m="1" x="781"/>
        <item m="1" x="2493"/>
        <item m="1" x="2517"/>
        <item m="1" x="2494"/>
        <item m="1" x="2518"/>
        <item m="1" x="2519"/>
        <item m="1" x="2495"/>
        <item m="1" x="1152"/>
        <item m="1" x="2521"/>
        <item m="1" x="2497"/>
        <item m="1" x="2522"/>
        <item m="1" x="2523"/>
        <item m="1" x="2499"/>
        <item m="1" x="2500"/>
        <item m="1" x="1211"/>
        <item m="1" x="2423"/>
        <item m="1" x="2426"/>
        <item m="1" x="2427"/>
        <item m="1" x="2501"/>
        <item m="1" x="2502"/>
        <item m="1" x="2504"/>
        <item m="1" x="2506"/>
        <item m="1" x="2434"/>
        <item m="1" x="2435"/>
        <item m="1" x="2507"/>
        <item m="1" x="2508"/>
        <item m="1" x="2509"/>
        <item m="1" x="2510"/>
        <item m="1" x="2454"/>
        <item m="1" x="2455"/>
        <item m="1" x="2391"/>
        <item m="1" x="2474"/>
        <item m="1" x="2475"/>
        <item m="1" x="2402"/>
        <item m="1" x="2403"/>
        <item m="1" x="2496"/>
        <item m="1" x="2505"/>
        <item m="1" x="2364"/>
        <item m="1" x="2365"/>
        <item m="1" x="2366"/>
        <item m="1" x="2367"/>
        <item m="1" x="2368"/>
        <item m="1" x="2369"/>
        <item m="1" x="2370"/>
        <item m="1" x="391"/>
        <item x="120"/>
        <item m="1" x="173"/>
        <item m="1" x="2371"/>
        <item m="1" x="2372"/>
        <item m="1" x="557"/>
        <item m="1" x="2373"/>
        <item m="1" x="2375"/>
        <item m="1" x="2376"/>
        <item m="1" x="2377"/>
        <item m="1" x="2378"/>
        <item m="1" x="2380"/>
        <item m="1" x="2381"/>
        <item m="1" x="2382"/>
        <item m="1" x="2383"/>
        <item m="1" x="2384"/>
        <item m="1" x="2386"/>
        <item m="1" x="2387"/>
        <item m="1" x="2388"/>
        <item m="1" x="2389"/>
        <item m="1" x="2390"/>
        <item m="1" x="1865"/>
        <item m="1" x="2393"/>
        <item m="1" x="2394"/>
        <item m="1" x="2395"/>
        <item m="1" x="2396"/>
        <item m="1" x="2397"/>
        <item m="1" x="2398"/>
        <item x="69"/>
        <item m="1" x="2399"/>
        <item m="1" x="2400"/>
        <item m="1" x="2401"/>
        <item m="1" x="2404"/>
        <item m="1" x="2405"/>
        <item m="1" x="2406"/>
        <item m="1" x="2407"/>
        <item m="1" x="2409"/>
        <item m="1" x="2410"/>
        <item m="1" x="2411"/>
        <item m="1" x="2412"/>
        <item m="1" x="2413"/>
        <item m="1" x="2414"/>
        <item m="1" x="619"/>
        <item m="1" x="2417"/>
        <item m="1" x="2419"/>
        <item m="1" x="2420"/>
        <item m="1" x="2421"/>
        <item m="1" x="2422"/>
        <item m="1" x="2424"/>
        <item m="1" x="2425"/>
        <item m="1" x="2430"/>
        <item m="1" x="2431"/>
        <item m="1" x="2432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242"/>
        <item m="1" x="2243"/>
        <item m="1" x="2244"/>
        <item m="1" x="2045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998"/>
        <item m="1" x="2263"/>
        <item m="1" x="2264"/>
        <item m="1" x="2265"/>
        <item m="1" x="2266"/>
        <item m="1" x="2267"/>
        <item m="1" x="2188"/>
        <item m="1" x="2269"/>
        <item m="1" x="2270"/>
        <item m="1" x="2272"/>
        <item m="1" x="2274"/>
        <item m="1" x="2275"/>
        <item m="1" x="2276"/>
        <item m="1" x="2277"/>
        <item m="1" x="2278"/>
        <item m="1" x="2279"/>
        <item m="1" x="2281"/>
        <item m="1" x="2282"/>
        <item m="1" x="2283"/>
        <item m="1" x="2284"/>
        <item m="1" x="831"/>
        <item x="109"/>
        <item m="1" x="2285"/>
        <item m="1" x="2286"/>
        <item m="1" x="2287"/>
        <item m="1" x="2288"/>
        <item m="1" x="2289"/>
        <item m="1" x="2290"/>
        <item m="1" x="1325"/>
        <item m="1" x="2291"/>
        <item m="1" x="2292"/>
        <item m="1" x="1323"/>
        <item m="1" x="2295"/>
        <item m="1" x="2297"/>
        <item m="1" x="2298"/>
        <item m="1" x="2299"/>
        <item m="1" x="2300"/>
        <item m="1" x="2301"/>
        <item m="1" x="2302"/>
        <item m="1" x="2303"/>
        <item m="1" x="2304"/>
        <item m="1" x="779"/>
        <item m="1" x="2305"/>
        <item m="1" x="2306"/>
        <item m="1" x="2307"/>
        <item m="1" x="2308"/>
        <item m="1" x="2309"/>
        <item m="1" x="2310"/>
        <item m="1" x="2311"/>
        <item m="1" x="2312"/>
        <item m="1" x="329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1355"/>
        <item m="1" x="1753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1373"/>
        <item m="1" x="2352"/>
        <item m="1" x="2353"/>
        <item m="1" x="2355"/>
        <item m="1" x="2356"/>
        <item m="1" x="2357"/>
        <item m="1" x="2160"/>
        <item m="1" x="1258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9"/>
        <item m="1" x="2191"/>
        <item m="1" x="2192"/>
        <item m="1" x="2193"/>
        <item m="1" x="107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987"/>
        <item m="1" x="2205"/>
        <item m="1" x="2206"/>
        <item m="1" x="2207"/>
        <item m="1" x="2208"/>
        <item m="1" x="2209"/>
        <item m="1" x="2211"/>
        <item m="1" x="2212"/>
        <item m="1" x="2213"/>
        <item m="1" x="2214"/>
        <item m="1" x="2215"/>
        <item m="1" x="1101"/>
        <item m="1" x="2216"/>
        <item m="1" x="2217"/>
        <item m="1" x="2218"/>
        <item m="1" x="2219"/>
        <item m="1" x="2220"/>
        <item m="1" x="2221"/>
        <item m="1" x="2222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8"/>
        <item m="1" x="2239"/>
        <item m="1" x="2240"/>
        <item m="1" x="1963"/>
        <item m="1" x="2241"/>
        <item m="1" x="1468"/>
        <item m="1" x="2079"/>
        <item m="1" x="2080"/>
        <item m="1" x="2081"/>
        <item m="1" x="2082"/>
        <item m="1" x="2083"/>
        <item m="1" x="2084"/>
        <item m="1" x="2085"/>
        <item m="1" x="407"/>
        <item m="1" x="1676"/>
        <item m="1" x="2026"/>
        <item m="1" x="2027"/>
        <item m="1" x="2088"/>
        <item m="1" x="2089"/>
        <item m="1" x="2090"/>
        <item m="1" x="2035"/>
        <item m="1" x="2091"/>
        <item m="1" x="2092"/>
        <item m="1" x="2093"/>
        <item m="1" x="2094"/>
        <item m="1" x="2095"/>
        <item m="1" x="322"/>
        <item m="1" x="2036"/>
        <item m="1" x="2096"/>
        <item m="1" x="2097"/>
        <item m="1" x="2098"/>
        <item m="1" x="2099"/>
        <item m="1" x="2040"/>
        <item m="1" x="2041"/>
        <item m="1" x="2042"/>
        <item m="1" x="2043"/>
        <item m="1" x="2044"/>
        <item m="1" x="2100"/>
        <item m="1" x="2101"/>
        <item m="1" x="2102"/>
        <item m="1" x="2103"/>
        <item m="1" x="2104"/>
        <item m="1" x="2105"/>
        <item m="1" x="1162"/>
        <item m="1" x="2106"/>
        <item m="1" x="2047"/>
        <item m="1" x="2048"/>
        <item m="1" x="2050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615"/>
        <item m="1" x="2117"/>
        <item m="1" x="2118"/>
        <item m="1" x="2119"/>
        <item m="1" x="2120"/>
        <item m="1" x="2121"/>
        <item m="1" x="2123"/>
        <item m="1" x="2125"/>
        <item m="1" x="2126"/>
        <item m="1" x="2127"/>
        <item m="1" x="2129"/>
        <item m="1" x="2130"/>
        <item m="1" x="2132"/>
        <item m="1" x="2133"/>
        <item m="1" x="2134"/>
        <item m="1" x="2135"/>
        <item m="1" x="2136"/>
        <item m="1" x="2139"/>
        <item m="1" x="2140"/>
        <item m="1" x="2141"/>
        <item m="1" x="2142"/>
        <item x="88"/>
        <item m="1" x="2143"/>
        <item m="1" x="2144"/>
        <item m="1" x="2145"/>
        <item m="1" x="2146"/>
        <item m="1" x="2147"/>
        <item m="1" x="2148"/>
        <item m="1" x="2072"/>
        <item m="1" x="2074"/>
        <item m="1" x="2150"/>
        <item m="1" x="2076"/>
        <item m="1" x="2151"/>
        <item m="1" x="572"/>
        <item m="1" x="2152"/>
        <item m="1" x="2153"/>
        <item m="1" x="2154"/>
        <item m="1" x="2155"/>
        <item m="1" x="2156"/>
        <item m="1" x="2157"/>
        <item m="1" x="2158"/>
        <item m="1" x="2078"/>
        <item m="1" x="1964"/>
        <item m="1" x="1965"/>
        <item m="1" x="475"/>
        <item m="1" x="1966"/>
        <item m="1" x="1968"/>
        <item m="1" x="1969"/>
        <item m="1" x="1970"/>
        <item m="1" x="1971"/>
        <item m="1" x="1972"/>
        <item m="1" x="2028"/>
        <item m="1" x="2029"/>
        <item m="1" x="2030"/>
        <item m="1" x="2031"/>
        <item m="1" x="2032"/>
        <item m="1" x="2033"/>
        <item m="1" x="2034"/>
        <item m="1" x="1976"/>
        <item m="1" x="1977"/>
        <item m="1" x="2037"/>
        <item m="1" x="1979"/>
        <item m="1" x="1195"/>
        <item m="1" x="2038"/>
        <item m="1" x="2039"/>
        <item m="1" x="1980"/>
        <item m="1" x="1982"/>
        <item m="1" x="1392"/>
        <item m="1" x="2046"/>
        <item m="1" x="1983"/>
        <item m="1" x="1984"/>
        <item m="1" x="1985"/>
        <item m="1" x="1986"/>
        <item m="1" x="1987"/>
        <item m="1" x="1988"/>
        <item m="1" x="2051"/>
        <item x="39"/>
        <item m="1" x="2052"/>
        <item m="1" x="2053"/>
        <item m="1" x="1989"/>
        <item m="1" x="2054"/>
        <item m="1" x="2055"/>
        <item m="1" x="1990"/>
        <item m="1" x="1992"/>
        <item m="1" x="1993"/>
        <item m="1" x="1995"/>
        <item m="1" x="1996"/>
        <item m="1" x="1997"/>
        <item m="1" x="1998"/>
        <item m="1" x="2056"/>
        <item m="1" x="2057"/>
        <item m="1" x="2058"/>
        <item m="1" x="2059"/>
        <item m="1" x="2060"/>
        <item m="1" x="2061"/>
        <item m="1" x="2000"/>
        <item m="1" x="1079"/>
        <item m="1" x="674"/>
        <item m="1" x="2001"/>
        <item m="1" x="2002"/>
        <item m="1" x="1189"/>
        <item m="1" x="2062"/>
        <item m="1" x="2003"/>
        <item m="1" x="2004"/>
        <item m="1" x="2063"/>
        <item m="1" x="2065"/>
        <item m="1" x="2005"/>
        <item m="1" x="2006"/>
        <item m="1" x="2066"/>
        <item m="1" x="2067"/>
        <item m="1" x="2008"/>
        <item m="1" x="2009"/>
        <item m="1" x="2068"/>
        <item m="1" x="2010"/>
        <item m="1" x="2069"/>
        <item m="1" x="2070"/>
        <item m="1" x="2013"/>
        <item m="1" x="2014"/>
        <item m="1" x="2015"/>
        <item m="1" x="2016"/>
        <item m="1" x="2017"/>
        <item m="1" x="2018"/>
        <item m="1" x="2019"/>
        <item m="1" x="2073"/>
        <item m="1" x="2021"/>
        <item m="1" x="2022"/>
        <item m="1" x="2023"/>
        <item m="1" x="2075"/>
        <item m="1" x="2077"/>
        <item m="1" x="2025"/>
        <item m="1" x="1973"/>
        <item m="1" x="1974"/>
        <item m="1" x="1975"/>
        <item m="1" x="1978"/>
        <item m="1" x="1981"/>
        <item m="1" x="1999"/>
        <item m="1" x="2007"/>
        <item m="1" x="2011"/>
        <item m="1" x="2012"/>
        <item m="1" x="2020"/>
        <item m="1" x="1933"/>
        <item m="1" x="1934"/>
        <item m="1" x="1935"/>
        <item m="1" x="1855"/>
        <item m="1" x="1856"/>
        <item m="1" x="1857"/>
        <item m="1" x="1775"/>
        <item m="1" x="1858"/>
        <item m="1" x="1859"/>
        <item m="1" x="1860"/>
        <item m="1" x="1861"/>
        <item m="1" x="1862"/>
        <item m="1" x="1863"/>
        <item m="1" x="1864"/>
        <item m="1" x="1866"/>
        <item m="1" x="1867"/>
        <item m="1" x="1868"/>
        <item m="1" x="1869"/>
        <item m="1" x="1870"/>
        <item m="1" x="1871"/>
        <item m="1" x="1874"/>
        <item m="1" x="1875"/>
        <item m="1" x="1876"/>
        <item m="1" x="1877"/>
        <item m="1" x="1879"/>
        <item m="1" x="1880"/>
        <item m="1" x="1882"/>
        <item m="1" x="1936"/>
        <item m="1" x="1884"/>
        <item m="1" x="188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769"/>
        <item m="1" x="1219"/>
        <item m="1" x="1889"/>
        <item m="1" x="1890"/>
        <item m="1" x="1891"/>
        <item m="1" x="1949"/>
        <item m="1" x="1893"/>
        <item m="1" x="1950"/>
        <item m="1" x="1951"/>
        <item m="1" x="1326"/>
        <item m="1" x="1952"/>
        <item m="1" x="1896"/>
        <item m="1" x="1897"/>
        <item m="1" x="1898"/>
        <item m="1" x="1899"/>
        <item m="1" x="1901"/>
        <item m="1" x="1902"/>
        <item m="1" x="1904"/>
        <item m="1" x="1953"/>
        <item m="1" x="1905"/>
        <item m="1" x="1906"/>
        <item m="1" x="1907"/>
        <item m="1" x="1908"/>
        <item m="1" x="1909"/>
        <item m="1" x="1954"/>
        <item m="1" x="1912"/>
        <item m="1" x="1955"/>
        <item m="1" x="1914"/>
        <item m="1" x="1915"/>
        <item m="1" x="1916"/>
        <item m="1" x="1917"/>
        <item m="1" x="1918"/>
        <item m="1" x="1920"/>
        <item m="1" x="1921"/>
        <item m="1" x="1922"/>
        <item m="1" x="1923"/>
        <item m="1" x="1924"/>
        <item m="1" x="1925"/>
        <item m="1" x="1926"/>
        <item m="1" x="1928"/>
        <item m="1" x="1956"/>
        <item m="1" x="1957"/>
        <item m="1" x="1958"/>
        <item m="1" x="1959"/>
        <item m="1" x="1960"/>
        <item m="1" x="1929"/>
        <item m="1" x="1930"/>
        <item m="1" x="1961"/>
        <item m="1" x="1962"/>
        <item m="1" x="1872"/>
        <item m="1" x="1873"/>
        <item m="1" x="1878"/>
        <item m="1" x="1883"/>
        <item m="1" x="1885"/>
        <item m="1" x="188"/>
        <item m="1" x="1887"/>
        <item m="1" x="1894"/>
        <item m="1" x="1895"/>
        <item m="1" x="1903"/>
        <item m="1" x="1910"/>
        <item m="1" x="1911"/>
        <item m="1" x="1913"/>
        <item m="1" x="1927"/>
        <item m="1" x="1931"/>
        <item m="1" x="1837"/>
        <item m="1" x="1838"/>
        <item m="1" x="1839"/>
        <item m="1" x="1841"/>
        <item m="1" x="1842"/>
        <item m="1" x="1611"/>
        <item m="1" x="1664"/>
        <item m="1" x="1666"/>
        <item m="1" x="1667"/>
        <item m="1" x="1668"/>
        <item m="1" x="1669"/>
        <item m="1" x="1670"/>
        <item m="1" x="1672"/>
        <item m="1" x="1673"/>
        <item m="1" x="1556"/>
        <item m="1" x="1557"/>
        <item m="1" x="1559"/>
        <item m="1" x="1677"/>
        <item m="1" x="1804"/>
        <item m="1" x="1678"/>
        <item m="1" x="1805"/>
        <item m="1" x="1679"/>
        <item m="1" x="1680"/>
        <item m="1" x="1681"/>
        <item m="1" x="1806"/>
        <item m="1" x="1807"/>
        <item m="1" x="1683"/>
        <item m="1" x="1684"/>
        <item m="1" x="1685"/>
        <item m="1" x="1808"/>
        <item m="1" x="1686"/>
        <item m="1" x="1687"/>
        <item m="1" x="760"/>
        <item m="1" x="1688"/>
        <item m="1" x="1689"/>
        <item m="1" x="607"/>
        <item m="1" x="1690"/>
        <item m="1" x="1692"/>
        <item m="1" x="1064"/>
        <item m="1" x="1488"/>
        <item m="1" x="1477"/>
        <item m="1" x="1694"/>
        <item m="1" x="1695"/>
        <item m="1" x="1696"/>
        <item m="1" x="1697"/>
        <item m="1" x="1698"/>
        <item m="1" x="1809"/>
        <item m="1" x="1699"/>
        <item m="1" x="1700"/>
        <item m="1" x="974"/>
        <item m="1" x="1702"/>
        <item x="45"/>
        <item m="1" x="1703"/>
        <item m="1" x="1704"/>
        <item m="1" x="1705"/>
        <item m="1" x="1706"/>
        <item m="1" x="1707"/>
        <item m="1" x="1708"/>
        <item m="1" x="1709"/>
        <item m="1" x="1710"/>
        <item m="1" x="866"/>
        <item m="1" x="1811"/>
        <item m="1" x="1812"/>
        <item m="1" x="1813"/>
        <item m="1" x="1390"/>
        <item m="1" x="1713"/>
        <item m="1" x="1714"/>
        <item m="1" x="1715"/>
        <item m="1" x="1814"/>
        <item m="1" x="1716"/>
        <item m="1" x="1717"/>
        <item m="1" x="1815"/>
        <item m="1" x="1718"/>
        <item m="1" x="1719"/>
        <item m="1" x="432"/>
        <item m="1" x="1720"/>
        <item m="1" x="1721"/>
        <item m="1" x="1722"/>
        <item m="1" x="1723"/>
        <item m="1" x="1274"/>
        <item m="1" x="318"/>
        <item m="1" x="1817"/>
        <item m="1" x="1724"/>
        <item m="1" x="1818"/>
        <item m="1" x="1819"/>
        <item m="1" x="1725"/>
        <item m="1" x="1726"/>
        <item m="1" x="1728"/>
        <item m="1" x="1729"/>
        <item m="1" x="1731"/>
        <item m="1" x="1732"/>
        <item m="1" x="1820"/>
        <item m="1" x="1821"/>
        <item x="50"/>
        <item m="1" x="1733"/>
        <item m="1" x="1734"/>
        <item m="1" x="1735"/>
        <item m="1" x="1736"/>
        <item m="1" x="1739"/>
        <item m="1" x="1740"/>
        <item m="1" x="1743"/>
        <item m="1" x="841"/>
        <item m="1" x="1744"/>
        <item m="1" x="1745"/>
        <item m="1" x="1846"/>
        <item m="1" x="1746"/>
        <item m="1" x="1847"/>
        <item m="1" x="1747"/>
        <item m="1" x="1748"/>
        <item m="1" x="1749"/>
        <item m="1" x="1822"/>
        <item m="1" x="1823"/>
        <item m="1" x="1824"/>
        <item m="1" x="1750"/>
        <item m="1" x="1751"/>
        <item m="1" x="1752"/>
        <item m="1" x="1825"/>
        <item m="1" x="1754"/>
        <item m="1" x="1756"/>
        <item m="1" x="1757"/>
        <item m="1" x="1826"/>
        <item m="1" x="1759"/>
        <item m="1" x="1827"/>
        <item m="1" x="1760"/>
        <item m="1" x="1761"/>
        <item m="1" x="1762"/>
        <item m="1" x="1763"/>
        <item m="1" x="1765"/>
        <item m="1" x="1828"/>
        <item m="1" x="1766"/>
        <item m="1" x="1768"/>
        <item m="1" x="1769"/>
        <item m="1" x="1771"/>
        <item m="1" x="1772"/>
        <item m="1" x="1773"/>
        <item m="1" x="1774"/>
        <item m="1" x="1829"/>
        <item m="1" x="1776"/>
        <item m="1" x="1777"/>
        <item m="1" x="1830"/>
        <item m="1" x="1779"/>
        <item m="1" x="1022"/>
        <item m="1" x="1782"/>
        <item m="1" x="1783"/>
        <item m="1" x="1784"/>
        <item m="1" x="1785"/>
        <item m="1" x="1786"/>
        <item m="1" x="1831"/>
        <item m="1" x="1788"/>
        <item m="1" x="1789"/>
        <item m="1" x="1790"/>
        <item m="1" x="1791"/>
        <item m="1" x="1832"/>
        <item m="1" x="1793"/>
        <item m="1" x="1794"/>
        <item m="1" x="1035"/>
        <item m="1" x="1795"/>
        <item x="89"/>
        <item m="1" x="1848"/>
        <item m="1" x="1849"/>
        <item m="1" x="1796"/>
        <item m="1" x="1797"/>
        <item m="1" x="1151"/>
        <item m="1" x="1833"/>
        <item m="1" x="1570"/>
        <item m="1" x="694"/>
        <item m="1" x="1798"/>
        <item m="1" x="1098"/>
        <item m="1" x="1799"/>
        <item m="1" x="1800"/>
        <item m="1" x="1850"/>
        <item m="1" x="1851"/>
        <item m="1" x="1852"/>
        <item m="1" x="1853"/>
        <item m="1" x="1835"/>
        <item m="1" x="1836"/>
        <item m="1" x="1802"/>
        <item m="1" x="1803"/>
        <item m="1" x="1682"/>
        <item m="1" x="1445"/>
        <item m="1" x="1816"/>
        <item m="1" x="1603"/>
        <item m="1" x="1737"/>
        <item m="1" x="1741"/>
        <item m="1" x="1742"/>
        <item m="1" x="1616"/>
        <item m="1" x="1629"/>
        <item m="1" x="1780"/>
        <item m="1" x="1781"/>
        <item m="1" x="1636"/>
        <item m="1" x="1640"/>
        <item m="1" x="1661"/>
        <item m="1" x="1801"/>
        <item m="1" x="1075"/>
        <item m="1" x="1555"/>
        <item m="1" x="1467"/>
        <item m="1" x="1469"/>
        <item m="1" x="1470"/>
        <item m="1" x="1582"/>
        <item m="1" x="1499"/>
        <item m="1" x="1712"/>
        <item m="1" x="1590"/>
        <item m="1" x="1602"/>
        <item m="1" x="1738"/>
        <item m="1" x="1514"/>
        <item m="1" x="1606"/>
        <item m="1" x="1755"/>
        <item m="1" x="1758"/>
        <item m="1" x="1617"/>
        <item m="1" x="1620"/>
        <item m="1" x="1621"/>
        <item m="1" x="1764"/>
        <item m="1" x="1767"/>
        <item m="1" x="1005"/>
        <item m="1" x="1630"/>
        <item m="1" x="1631"/>
        <item m="1" x="1634"/>
        <item m="1" x="1635"/>
        <item m="1" x="1787"/>
        <item m="1" x="1638"/>
        <item m="1" x="1548"/>
        <item m="1" x="1471"/>
        <item m="1" x="1472"/>
        <item m="1" x="1473"/>
        <item m="1" x="1474"/>
        <item m="1" x="1475"/>
        <item m="1" x="1478"/>
        <item m="1" x="1479"/>
        <item m="1" x="1480"/>
        <item m="1" x="1481"/>
        <item m="1" x="1561"/>
        <item m="1" x="1562"/>
        <item m="1" x="1483"/>
        <item m="1" x="1563"/>
        <item m="1" x="1564"/>
        <item m="1" x="1486"/>
        <item m="1" x="1487"/>
        <item m="1" x="1565"/>
        <item m="1" x="1567"/>
        <item m="1" x="1489"/>
        <item m="1" x="1568"/>
        <item m="1" x="1569"/>
        <item m="1" x="926"/>
        <item m="1" x="1571"/>
        <item m="1" x="1572"/>
        <item m="1" x="1573"/>
        <item m="1" x="1574"/>
        <item m="1" x="1575"/>
        <item m="1" x="1576"/>
        <item m="1" x="1578"/>
        <item m="1" x="1579"/>
        <item m="1" x="1580"/>
        <item m="1" x="1490"/>
        <item m="1" x="1491"/>
        <item m="1" x="1581"/>
        <item m="1" x="1492"/>
        <item m="1" x="1494"/>
        <item m="1" x="1583"/>
        <item m="1" x="1584"/>
        <item m="1" x="1496"/>
        <item m="1" x="1498"/>
        <item m="1" x="1501"/>
        <item m="1" x="1586"/>
        <item m="1" x="1587"/>
        <item m="1" x="1591"/>
        <item m="1" x="1592"/>
        <item m="1" x="1593"/>
        <item m="1" x="1594"/>
        <item m="1" x="1502"/>
        <item m="1" x="1503"/>
        <item m="1" x="1504"/>
        <item m="1" x="1595"/>
        <item m="1" x="1506"/>
        <item m="1" x="1596"/>
        <item m="1" x="1597"/>
        <item m="1" x="1598"/>
        <item m="1" x="1599"/>
        <item m="1" x="1600"/>
        <item m="1" x="1601"/>
        <item m="1" x="1510"/>
        <item m="1" x="1604"/>
        <item m="1" x="1511"/>
        <item m="1" x="1512"/>
        <item m="1" x="1513"/>
        <item m="1" x="1515"/>
        <item m="1" x="1607"/>
        <item m="1" x="1608"/>
        <item m="1" x="1609"/>
        <item m="1" x="1612"/>
        <item m="1" x="1613"/>
        <item m="1" x="1614"/>
        <item m="1" x="1615"/>
        <item m="1" x="1266"/>
        <item m="1" x="1618"/>
        <item m="1" x="1619"/>
        <item m="1" x="426"/>
        <item m="1" x="1523"/>
        <item m="1" x="1622"/>
        <item m="1" x="1623"/>
        <item m="1" x="1624"/>
        <item m="1" x="1626"/>
        <item m="1" x="1627"/>
        <item m="1" x="1527"/>
        <item m="1" x="1628"/>
        <item m="1" x="1529"/>
        <item m="1" x="1530"/>
        <item m="1" x="1531"/>
        <item m="1" x="1532"/>
        <item m="1" x="1533"/>
        <item m="1" x="1534"/>
        <item m="1" x="1632"/>
        <item m="1" x="1536"/>
        <item m="1" x="1633"/>
        <item m="1" x="1538"/>
        <item m="1" x="1539"/>
        <item m="1" x="1540"/>
        <item m="1" x="1541"/>
        <item m="1" x="1542"/>
        <item m="1" x="1543"/>
        <item m="1" x="1637"/>
        <item m="1" x="1639"/>
        <item m="1" x="1546"/>
        <item m="1" x="1547"/>
        <item m="1" x="1549"/>
        <item m="1" x="1550"/>
        <item m="1" x="1552"/>
        <item m="1" x="1553"/>
        <item m="1" x="1641"/>
        <item m="1" x="1000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96"/>
        <item m="1" x="595"/>
        <item m="1" x="1482"/>
        <item m="1" x="1484"/>
        <item m="1" x="1493"/>
        <item m="1" x="1495"/>
        <item m="1" x="1500"/>
        <item m="1" x="1507"/>
        <item m="1" x="1509"/>
        <item m="1" x="1517"/>
        <item m="1" x="1518"/>
        <item m="1" x="1519"/>
        <item m="1" x="1520"/>
        <item m="1" x="1521"/>
        <item m="1" x="1522"/>
        <item m="1" x="1524"/>
        <item m="1" x="1525"/>
        <item m="1" x="1526"/>
        <item m="1" x="1528"/>
        <item m="1" x="1537"/>
        <item m="1" x="1544"/>
        <item m="1" x="1545"/>
        <item m="1" x="1551"/>
        <item m="1" x="1554"/>
        <item m="1" x="1358"/>
        <item m="1" x="1359"/>
        <item m="1" x="1304"/>
        <item m="1" x="1361"/>
        <item m="1" x="1362"/>
        <item m="1" x="1363"/>
        <item m="1" x="1364"/>
        <item m="1" x="1365"/>
        <item m="1" x="1366"/>
        <item m="1" x="1216"/>
        <item m="1" x="1218"/>
        <item m="1" x="1220"/>
        <item m="1" x="1367"/>
        <item m="1" x="1368"/>
        <item m="1" x="1369"/>
        <item m="1" x="1371"/>
        <item m="1" x="1372"/>
        <item m="1" x="1374"/>
        <item m="1" x="1377"/>
        <item m="1" x="1379"/>
        <item m="1" x="1380"/>
        <item m="1" x="1381"/>
        <item m="1" x="1382"/>
        <item m="1" x="1383"/>
        <item m="1" x="1384"/>
        <item m="1" x="361"/>
        <item m="1" x="1386"/>
        <item m="1" x="1387"/>
        <item m="1" x="1388"/>
        <item m="1" x="1389"/>
        <item m="1" x="702"/>
        <item m="1" x="1391"/>
        <item m="1" x="1394"/>
        <item m="1" x="1395"/>
        <item m="1" x="1396"/>
        <item m="1" x="1397"/>
        <item m="1" x="1398"/>
        <item m="1" x="1268"/>
        <item m="1" x="1399"/>
        <item m="1" x="1400"/>
        <item m="1" x="1401"/>
        <item m="1" x="1402"/>
        <item m="1" x="1403"/>
        <item m="1" x="1092"/>
        <item m="1" x="1404"/>
        <item m="1" x="1405"/>
        <item m="1" x="1406"/>
        <item m="1" x="638"/>
        <item m="1" x="1278"/>
        <item m="1" x="1407"/>
        <item m="1" x="1408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2"/>
        <item m="1" x="1423"/>
        <item m="1" x="1424"/>
        <item m="1" x="1425"/>
        <item m="1" x="1426"/>
        <item m="1" x="1294"/>
        <item m="1" x="1295"/>
        <item m="1" x="1427"/>
        <item m="1" x="1428"/>
        <item m="1" x="1429"/>
        <item m="1" x="1430"/>
        <item m="1" x="1431"/>
        <item m="1" x="1432"/>
        <item m="1" x="1433"/>
        <item m="1" x="1435"/>
        <item m="1" x="1436"/>
        <item m="1" x="1437"/>
        <item m="1" x="1439"/>
        <item m="1" x="1440"/>
        <item m="1" x="1441"/>
        <item m="1" x="893"/>
        <item m="1" x="1316"/>
        <item m="1" x="1317"/>
        <item m="1" x="1442"/>
        <item m="1" x="1444"/>
        <item m="1" x="1321"/>
        <item m="1" x="1322"/>
        <item m="1" x="1446"/>
        <item m="1" x="268"/>
        <item m="1" x="1328"/>
        <item m="1" x="1448"/>
        <item m="1" x="1449"/>
        <item m="1" x="1450"/>
        <item m="1" x="1451"/>
        <item m="1" x="1335"/>
        <item m="1" x="1452"/>
        <item m="1" x="1453"/>
        <item m="1" x="1454"/>
        <item m="1" x="1455"/>
        <item m="1" x="1341"/>
        <item m="1" x="1457"/>
        <item m="1" x="1458"/>
        <item m="1" x="1343"/>
        <item m="1" x="1459"/>
        <item m="1" x="1460"/>
        <item m="1" x="1461"/>
        <item m="1" x="1463"/>
        <item m="1" x="1465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816"/>
        <item m="1" x="1232"/>
        <item m="1" x="1233"/>
        <item m="1" x="1234"/>
        <item m="1" x="1235"/>
        <item m="1" x="1236"/>
        <item m="1" x="1237"/>
        <item m="1" x="1238"/>
        <item m="1" x="1240"/>
        <item m="1" x="1241"/>
        <item m="1" x="1243"/>
        <item m="1" x="1244"/>
        <item m="1" x="1245"/>
        <item m="1" x="1246"/>
        <item m="1" x="1248"/>
        <item m="1" x="1249"/>
        <item m="1" x="1250"/>
        <item m="1" x="1251"/>
        <item x="44"/>
        <item m="1" x="1126"/>
        <item m="1" x="1252"/>
        <item m="1" x="1253"/>
        <item m="1" x="1255"/>
        <item m="1" x="1099"/>
        <item m="1" x="1256"/>
        <item m="1" x="1257"/>
        <item m="1" x="1259"/>
        <item m="1" x="1260"/>
        <item m="1" x="1261"/>
        <item m="1" x="1262"/>
        <item m="1" x="1263"/>
        <item m="1" x="1264"/>
        <item m="1" x="1265"/>
        <item m="1" x="1267"/>
        <item m="1" x="1269"/>
        <item m="1" x="1270"/>
        <item m="1" x="1271"/>
        <item m="1" x="1272"/>
        <item m="1" x="1273"/>
        <item m="1" x="1275"/>
        <item m="1" x="1276"/>
        <item m="1" x="1277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6"/>
        <item m="1" x="1297"/>
        <item m="1" x="1298"/>
        <item m="1" x="1299"/>
        <item m="1" x="1300"/>
        <item m="1" x="1301"/>
        <item m="1" x="1302"/>
        <item m="1" x="1303"/>
        <item m="1" x="1305"/>
        <item m="1" x="1306"/>
        <item m="1" x="1307"/>
        <item m="1" x="1308"/>
        <item m="1" x="1309"/>
        <item m="1" x="1310"/>
        <item m="1" x="830"/>
        <item m="1" x="1311"/>
        <item m="1" x="1312"/>
        <item m="1" x="1313"/>
        <item m="1" x="1314"/>
        <item m="1" x="1315"/>
        <item m="1" x="1318"/>
        <item m="1" x="1319"/>
        <item m="1" x="1320"/>
        <item m="1" x="1324"/>
        <item m="1" x="1327"/>
        <item m="1" x="1329"/>
        <item m="1" x="1330"/>
        <item m="1" x="1331"/>
        <item m="1" x="1332"/>
        <item m="1" x="1333"/>
        <item m="1" x="1334"/>
        <item m="1" x="1336"/>
        <item m="1" x="1337"/>
        <item m="1" x="1338"/>
        <item m="1" x="1339"/>
        <item m="1" x="1340"/>
        <item m="1" x="1342"/>
        <item m="1" x="1344"/>
        <item m="1" x="1345"/>
        <item m="1" x="1346"/>
        <item m="1" x="1347"/>
        <item m="1" x="1348"/>
        <item m="1" x="1350"/>
        <item m="1" x="1351"/>
        <item m="1" x="468"/>
        <item m="1" x="1352"/>
        <item m="1" x="1353"/>
        <item m="1" x="1354"/>
        <item m="1" x="1100"/>
        <item m="1" x="1102"/>
        <item m="1" x="462"/>
        <item m="1" x="1104"/>
        <item m="1" x="1105"/>
        <item m="1" x="1106"/>
        <item m="1" x="1107"/>
        <item m="1" x="1108"/>
        <item m="1" x="1109"/>
        <item m="1" x="1110"/>
        <item m="1" x="1111"/>
        <item m="1" x="1113"/>
        <item m="1" x="1114"/>
        <item m="1" x="1115"/>
        <item m="1" x="1116"/>
        <item m="1" x="1117"/>
        <item m="1" x="1118"/>
        <item m="1" x="1119"/>
        <item m="1" x="1120"/>
        <item m="1" x="1123"/>
        <item m="1" x="1124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x="48"/>
        <item m="1" x="1147"/>
        <item m="1" x="1148"/>
        <item m="1" x="1149"/>
        <item m="1" x="1150"/>
        <item m="1" x="1153"/>
        <item m="1" x="1155"/>
        <item m="1" x="1157"/>
        <item m="1" x="1158"/>
        <item m="1" x="1159"/>
        <item m="1" x="1160"/>
        <item m="1" x="1161"/>
        <item m="1" x="1163"/>
        <item m="1" x="1164"/>
        <item m="1" x="1166"/>
        <item m="1" x="1167"/>
        <item m="1" x="1168"/>
        <item m="1" x="177"/>
        <item m="1" x="1169"/>
        <item m="1" x="1170"/>
        <item m="1" x="1171"/>
        <item m="1" x="1172"/>
        <item m="1" x="336"/>
        <item m="1" x="1173"/>
        <item m="1" x="1174"/>
        <item m="1" x="1175"/>
        <item m="1" x="1176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415"/>
        <item m="1" x="1187"/>
        <item m="1" x="1188"/>
        <item m="1" x="1190"/>
        <item m="1" x="1191"/>
        <item m="1" x="1192"/>
        <item m="1" x="1196"/>
        <item m="1" x="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2"/>
        <item m="1" x="1213"/>
        <item m="1" x="1214"/>
        <item m="1" x="1215"/>
        <item h="1" m="1" x="989"/>
        <item h="1" m="1" x="995"/>
        <item h="1" m="1" x="996"/>
        <item h="1" m="1" x="1006"/>
        <item h="1" m="1" x="1033"/>
        <item h="1" m="1" x="1034"/>
        <item h="1" m="1" x="1036"/>
        <item m="1" x="935"/>
        <item h="1" m="1" x="1059"/>
        <item h="1" m="1" x="159"/>
        <item h="1" m="1" x="1061"/>
        <item h="1" m="1" x="1062"/>
        <item h="1" m="1" x="1063"/>
        <item h="1" m="1" x="1076"/>
        <item h="1" m="1" x="1077"/>
        <item h="1" m="1" x="1025"/>
        <item h="1" m="1" x="1065"/>
        <item h="1" m="1" x="1080"/>
        <item h="1" m="1" x="1007"/>
        <item h="1" m="1" x="1037"/>
        <item m="1" x="590"/>
        <item h="1" m="1" x="1038"/>
        <item h="1" m="1" x="1039"/>
        <item h="1" m="1" x="1040"/>
        <item h="1" m="1" x="1066"/>
        <item h="1" m="1" x="1041"/>
        <item h="1" m="1" x="1067"/>
        <item h="1" m="1" x="1068"/>
        <item h="1" m="1" x="1069"/>
        <item h="1" m="1" x="997"/>
        <item h="1" m="1" x="1008"/>
        <item h="1" m="1" x="1082"/>
        <item h="1" m="1" x="1083"/>
        <item h="1" m="1" x="1042"/>
        <item h="1" m="1" x="1070"/>
        <item h="1" m="1" x="1009"/>
        <item h="1" m="1" x="1010"/>
        <item h="1" m="1" x="1011"/>
        <item h="1" m="1" x="1043"/>
        <item h="1" m="1" x="1013"/>
        <item h="1" m="1" x="1084"/>
        <item h="1" m="1" x="1085"/>
        <item h="1" m="1" x="1014"/>
        <item h="1" m="1" x="1086"/>
        <item h="1" m="1" x="1087"/>
        <item h="1" m="1" x="1026"/>
        <item h="1" m="1" x="1044"/>
        <item h="1" m="1" x="1088"/>
        <item h="1" m="1" x="990"/>
        <item h="1" m="1" x="1015"/>
        <item h="1" m="1" x="1016"/>
        <item h="1" m="1" x="1028"/>
        <item h="1" m="1" x="1045"/>
        <item h="1" m="1" x="1029"/>
        <item h="1" m="1" x="981"/>
        <item h="1" m="1" x="999"/>
        <item h="1" m="1" x="1046"/>
        <item h="1" m="1" x="1090"/>
        <item h="1" m="1" x="991"/>
        <item m="1" x="315"/>
        <item h="1" m="1" x="982"/>
        <item h="1" m="1" x="992"/>
        <item h="1" m="1" x="1017"/>
        <item h="1" m="1" x="1048"/>
        <item h="1" m="1" x="1049"/>
        <item h="1" m="1" x="1050"/>
        <item h="1" m="1" x="1051"/>
        <item h="1" m="1" x="1091"/>
        <item h="1" m="1" x="1018"/>
        <item h="1" m="1" x="1019"/>
        <item h="1" m="1" x="1030"/>
        <item h="1" m="1" x="1052"/>
        <item h="1" m="1" x="1094"/>
        <item h="1" m="1" x="1031"/>
        <item h="1" m="1" x="1001"/>
        <item h="1" m="1" x="1053"/>
        <item h="1" m="1" x="1002"/>
        <item h="1" m="1" x="1054"/>
        <item h="1" m="1" x="1055"/>
        <item h="1" m="1" x="1073"/>
        <item h="1" m="1" x="1020"/>
        <item h="1" m="1" x="1056"/>
        <item h="1" m="1" x="1095"/>
        <item h="1" m="1" x="993"/>
        <item h="1" m="1" x="1032"/>
        <item h="1" m="1" x="1096"/>
        <item h="1" m="1" x="1003"/>
        <item h="1" m="1" x="1057"/>
        <item h="1" m="1" x="1097"/>
        <item h="1" m="1" x="994"/>
        <item h="1" m="1" x="1004"/>
        <item h="1" m="1" x="1021"/>
        <item h="1" m="1" x="1023"/>
        <item h="1" m="1" x="1024"/>
        <item m="1" x="802"/>
        <item m="1" x="909"/>
        <item m="1" x="910"/>
        <item m="1" x="911"/>
        <item m="1" x="912"/>
        <item m="1" x="913"/>
        <item m="1" x="914"/>
        <item m="1" x="915"/>
        <item m="1" x="917"/>
        <item m="1" x="918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919"/>
        <item m="1" x="920"/>
        <item m="1" x="823"/>
        <item m="1" x="921"/>
        <item m="1" x="922"/>
        <item m="1" x="923"/>
        <item m="1" x="832"/>
        <item m="1" x="924"/>
        <item m="1" x="925"/>
        <item m="1" x="927"/>
        <item m="1" x="838"/>
        <item m="1" x="928"/>
        <item m="1" x="929"/>
        <item m="1" x="930"/>
        <item m="1" x="931"/>
        <item m="1" x="932"/>
        <item m="1" x="933"/>
        <item m="1" x="934"/>
        <item m="1" x="844"/>
        <item m="1" x="845"/>
        <item m="1" x="846"/>
        <item m="1" x="936"/>
        <item m="1" x="937"/>
        <item m="1" x="849"/>
        <item m="1" x="850"/>
        <item m="1" x="851"/>
        <item m="1" x="852"/>
        <item m="1" x="939"/>
        <item m="1" x="854"/>
        <item m="1" x="940"/>
        <item m="1" x="855"/>
        <item m="1" x="941"/>
        <item m="1" x="942"/>
        <item m="1" x="943"/>
        <item m="1" x="944"/>
        <item m="1" x="945"/>
        <item m="1" x="857"/>
        <item m="1" x="946"/>
        <item m="1" x="947"/>
        <item m="1" x="948"/>
        <item m="1" x="949"/>
        <item m="1" x="950"/>
        <item m="1" x="861"/>
        <item m="1" x="863"/>
        <item m="1" x="951"/>
        <item m="1" x="864"/>
        <item m="1" x="952"/>
        <item m="1" x="869"/>
        <item m="1" x="870"/>
        <item m="1" x="871"/>
        <item m="1" x="953"/>
        <item m="1" x="873"/>
        <item m="1" x="874"/>
        <item m="1" x="875"/>
        <item m="1" x="954"/>
        <item m="1" x="878"/>
        <item m="1" x="955"/>
        <item m="1" x="956"/>
        <item m="1" x="957"/>
        <item m="1" x="881"/>
        <item m="1" x="882"/>
        <item m="1" x="883"/>
        <item m="1" x="958"/>
        <item m="1" x="959"/>
        <item m="1" x="960"/>
        <item m="1" x="961"/>
        <item m="1" x="962"/>
        <item m="1" x="964"/>
        <item m="1" x="965"/>
        <item m="1" x="890"/>
        <item m="1" x="966"/>
        <item m="1" x="967"/>
        <item m="1" x="968"/>
        <item m="1" x="969"/>
        <item m="1" x="970"/>
        <item m="1" x="972"/>
        <item m="1" x="973"/>
        <item m="1" x="894"/>
        <item m="1" x="836"/>
        <item m="1" x="895"/>
        <item m="1" x="896"/>
        <item m="1" x="975"/>
        <item m="1" x="976"/>
        <item m="1" x="899"/>
        <item m="1" x="977"/>
        <item m="1" x="904"/>
        <item m="1" x="906"/>
        <item m="1" x="907"/>
        <item m="1" x="979"/>
        <item m="1" x="980"/>
        <item m="1" x="803"/>
        <item m="1" x="817"/>
        <item m="1" x="818"/>
        <item m="1" x="696"/>
        <item m="1" x="819"/>
        <item m="1" x="820"/>
        <item m="1" x="821"/>
        <item m="1" x="603"/>
        <item m="1" x="822"/>
        <item m="1" x="825"/>
        <item m="1" x="826"/>
        <item m="1" x="827"/>
        <item m="1" x="828"/>
        <item m="1" x="829"/>
        <item m="1" x="833"/>
        <item m="1" x="835"/>
        <item m="1" x="839"/>
        <item m="1" x="843"/>
        <item m="1" x="847"/>
        <item m="1" x="848"/>
        <item m="1" x="853"/>
        <item m="1" x="856"/>
        <item m="1" x="859"/>
        <item m="1" x="860"/>
        <item m="1" x="862"/>
        <item m="1" x="865"/>
        <item m="1" x="867"/>
        <item m="1" x="868"/>
        <item m="1" x="872"/>
        <item m="1" x="876"/>
        <item m="1" x="879"/>
        <item m="1" x="880"/>
        <item m="1" x="884"/>
        <item m="1" x="886"/>
        <item m="1" x="887"/>
        <item m="1" x="888"/>
        <item m="1" x="889"/>
        <item m="1" x="891"/>
        <item m="1" x="892"/>
        <item m="1" x="897"/>
        <item m="1" x="898"/>
        <item m="1" x="901"/>
        <item m="1" x="902"/>
        <item m="1" x="903"/>
        <item m="1" x="905"/>
        <item m="1" x="908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582"/>
        <item m="1" x="583"/>
        <item m="1" x="584"/>
        <item m="1" x="585"/>
        <item m="1" x="586"/>
        <item m="1" x="587"/>
        <item m="1" x="588"/>
        <item m="1" x="589"/>
        <item m="1" x="740"/>
        <item m="1" x="741"/>
        <item m="1" x="742"/>
        <item m="1" x="163"/>
        <item m="1" x="743"/>
        <item m="1" x="744"/>
        <item m="1" x="745"/>
        <item m="1" x="746"/>
        <item m="1" x="612"/>
        <item m="1" x="616"/>
        <item m="1" x="747"/>
        <item m="1" x="617"/>
        <item m="1" x="748"/>
        <item m="1" x="749"/>
        <item m="1" x="750"/>
        <item m="1" x="621"/>
        <item m="1" x="623"/>
        <item m="1" x="751"/>
        <item m="1" x="752"/>
        <item m="1" x="634"/>
        <item m="1" x="753"/>
        <item m="1" x="635"/>
        <item m="1" x="754"/>
        <item m="1" x="643"/>
        <item m="1" x="646"/>
        <item m="1" x="755"/>
        <item m="1" x="756"/>
        <item m="1" x="649"/>
        <item m="1" x="757"/>
        <item m="1" x="651"/>
        <item m="1" x="758"/>
        <item m="1" x="759"/>
        <item m="1" x="652"/>
        <item m="1" x="413"/>
        <item m="1" x="412"/>
        <item m="1" x="761"/>
        <item m="1" x="762"/>
        <item m="1" x="763"/>
        <item m="1" x="764"/>
        <item m="1" x="765"/>
        <item m="1" x="766"/>
        <item m="1" x="767"/>
        <item m="1" x="673"/>
        <item m="1" x="768"/>
        <item m="1" x="770"/>
        <item m="1" x="771"/>
        <item m="1" x="772"/>
        <item m="1" x="678"/>
        <item m="1" x="774"/>
        <item m="1" x="775"/>
        <item m="1" x="776"/>
        <item m="1" x="680"/>
        <item m="1" x="777"/>
        <item m="1" x="684"/>
        <item m="1" x="778"/>
        <item m="1" x="780"/>
        <item m="1" x="686"/>
        <item m="1" x="782"/>
        <item m="1" x="783"/>
        <item m="1" x="687"/>
        <item m="1" x="784"/>
        <item m="1" x="785"/>
        <item m="1" x="695"/>
        <item m="1" x="697"/>
        <item m="1" x="786"/>
        <item m="1" x="787"/>
        <item m="1" x="788"/>
        <item m="1" x="703"/>
        <item m="1" x="789"/>
        <item m="1" x="790"/>
        <item m="1" x="330"/>
        <item m="1" x="704"/>
        <item m="1" x="705"/>
        <item m="1" x="791"/>
        <item m="1" x="793"/>
        <item m="1" x="794"/>
        <item m="1" x="707"/>
        <item m="1" x="708"/>
        <item m="1" x="709"/>
        <item m="1" x="710"/>
        <item m="1" x="711"/>
        <item m="1" x="795"/>
        <item m="1" x="796"/>
        <item m="1" x="797"/>
        <item m="1" x="798"/>
        <item m="1" x="718"/>
        <item m="1" x="799"/>
        <item m="1" x="800"/>
        <item m="1" x="801"/>
        <item m="1" x="591"/>
        <item m="1" x="592"/>
        <item m="1" x="593"/>
        <item m="1" x="594"/>
        <item m="1" x="596"/>
        <item m="1" x="597"/>
        <item m="1" x="598"/>
        <item m="1" x="599"/>
        <item m="1" x="600"/>
        <item m="1" x="601"/>
        <item m="1" x="602"/>
        <item m="1" x="604"/>
        <item m="1" x="605"/>
        <item m="1" x="606"/>
        <item m="1" x="608"/>
        <item x="79"/>
        <item m="1" x="609"/>
        <item m="1" x="610"/>
        <item m="1" x="611"/>
        <item m="1" x="613"/>
        <item m="1" x="614"/>
        <item m="1" x="618"/>
        <item m="1" x="620"/>
        <item m="1" x="622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9"/>
        <item m="1" x="640"/>
        <item m="1" x="641"/>
        <item m="1" x="642"/>
        <item m="1" x="644"/>
        <item m="1" x="645"/>
        <item m="1" x="648"/>
        <item m="1" x="650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4"/>
        <item m="1" x="665"/>
        <item m="1" x="666"/>
        <item m="1" x="667"/>
        <item m="1" x="668"/>
        <item m="1" x="669"/>
        <item m="1" x="670"/>
        <item m="1" x="672"/>
        <item m="1" x="675"/>
        <item m="1" x="676"/>
        <item m="1" x="677"/>
        <item m="1" x="679"/>
        <item m="1" x="681"/>
        <item m="1" x="682"/>
        <item m="1" x="683"/>
        <item m="1" x="685"/>
        <item m="1" x="688"/>
        <item m="1" x="689"/>
        <item m="1" x="691"/>
        <item m="1" x="693"/>
        <item m="1" x="698"/>
        <item m="1" x="699"/>
        <item m="1" x="706"/>
        <item m="1" x="712"/>
        <item m="1" x="713"/>
        <item m="1" x="714"/>
        <item m="1" x="715"/>
        <item m="1" x="716"/>
        <item m="1" x="717"/>
        <item m="1" x="271"/>
        <item m="1" x="721"/>
        <item m="1" x="722"/>
        <item m="1" x="723"/>
        <item m="1" x="724"/>
        <item m="1" x="725"/>
        <item m="1" x="726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3"/>
        <item m="1" x="464"/>
        <item m="1" x="465"/>
        <item m="1" x="466"/>
        <item m="1" x="467"/>
        <item m="1" x="469"/>
        <item m="1" x="470"/>
        <item m="1" x="471"/>
        <item m="1" x="472"/>
        <item m="1" x="473"/>
        <item m="1" x="476"/>
        <item m="1" x="477"/>
        <item m="1" x="479"/>
        <item m="1" x="480"/>
        <item m="1" x="481"/>
        <item m="1" x="186"/>
        <item m="1" x="482"/>
        <item m="1" x="483"/>
        <item m="1" x="484"/>
        <item m="1" x="485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204"/>
        <item m="1" x="511"/>
        <item m="1" x="512"/>
        <item m="1" x="515"/>
        <item m="1" x="516"/>
        <item m="1" x="517"/>
        <item m="1" x="518"/>
        <item m="1" x="519"/>
        <item m="1" x="520"/>
        <item m="1" x="403"/>
        <item m="1" x="521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8"/>
        <item m="1" x="559"/>
        <item m="1" x="560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4"/>
        <item m="1" x="575"/>
        <item m="1" x="576"/>
        <item m="1" x="577"/>
        <item m="1" x="578"/>
        <item m="1" x="579"/>
        <item m="1" x="580"/>
        <item m="1" x="581"/>
        <item m="1" x="340"/>
        <item m="1" x="341"/>
        <item m="1" x="342"/>
        <item m="1" x="343"/>
        <item m="1" x="344"/>
        <item m="1" x="345"/>
        <item m="1" x="346"/>
        <item m="1" x="347"/>
        <item m="1" x="349"/>
        <item m="1" x="350"/>
        <item m="1" x="352"/>
        <item m="1" x="353"/>
        <item m="1" x="354"/>
        <item m="1" x="309"/>
        <item m="1" x="310"/>
        <item m="1" x="311"/>
        <item m="1" x="355"/>
        <item m="1" x="356"/>
        <item m="1" x="357"/>
        <item m="1" x="358"/>
        <item m="1" x="359"/>
        <item m="1" x="360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3"/>
        <item m="1" x="395"/>
        <item m="1" x="317"/>
        <item m="1" x="396"/>
        <item m="1" x="398"/>
        <item m="1" x="401"/>
        <item m="1" x="404"/>
        <item m="1" x="405"/>
        <item m="1" x="406"/>
        <item m="1" x="408"/>
        <item m="1" x="409"/>
        <item m="1" x="411"/>
        <item m="1" x="414"/>
        <item m="1" x="416"/>
        <item m="1" x="417"/>
        <item m="1" x="420"/>
        <item m="1" x="422"/>
        <item m="1" x="423"/>
        <item m="1" x="424"/>
        <item m="1" x="425"/>
        <item m="1" x="427"/>
        <item m="1" x="428"/>
        <item m="1" x="429"/>
        <item m="1" x="430"/>
        <item m="1" x="431"/>
        <item m="1" x="433"/>
        <item m="1" x="434"/>
        <item m="1" x="435"/>
        <item m="1" x="436"/>
        <item m="1" x="337"/>
        <item m="1" x="437"/>
        <item m="1" x="438"/>
        <item m="1" x="439"/>
        <item m="1" x="440"/>
        <item m="1" x="441"/>
        <item m="1" x="338"/>
        <item m="1" x="442"/>
        <item m="1" x="444"/>
        <item m="1" x="445"/>
        <item m="1" x="446"/>
        <item m="1" x="447"/>
        <item m="1" x="448"/>
        <item m="1" x="339"/>
        <item m="1" x="449"/>
        <item m="1" x="450"/>
        <item m="1" x="139"/>
        <item m="1" x="140"/>
        <item m="1" x="141"/>
        <item m="1" x="142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66"/>
        <item m="1" x="168"/>
        <item m="1" x="169"/>
        <item m="1" x="171"/>
        <item m="1" x="172"/>
        <item m="1" x="312"/>
        <item m="1" x="176"/>
        <item m="1" x="313"/>
        <item m="1" x="181"/>
        <item m="1" x="182"/>
        <item m="1" x="183"/>
        <item m="1" x="184"/>
        <item m="1" x="187"/>
        <item m="1" x="193"/>
        <item m="1" x="198"/>
        <item m="1" x="199"/>
        <item m="1" x="200"/>
        <item m="1" x="201"/>
        <item m="1" x="202"/>
        <item m="1" x="206"/>
        <item m="1" x="207"/>
        <item m="1" x="209"/>
        <item m="1" x="210"/>
        <item m="1" x="211"/>
        <item m="1" x="214"/>
        <item m="1" x="216"/>
        <item m="1" x="218"/>
        <item m="1" x="219"/>
        <item m="1" x="316"/>
        <item m="1" x="221"/>
        <item m="1" x="223"/>
        <item m="1" x="319"/>
        <item m="1" x="320"/>
        <item m="1" x="225"/>
        <item m="1" x="321"/>
        <item m="1" x="226"/>
        <item m="1" x="227"/>
        <item m="1" x="228"/>
        <item m="1" x="234"/>
        <item m="1" x="235"/>
        <item m="1" x="236"/>
        <item m="1" x="237"/>
        <item m="1" x="238"/>
        <item m="1" x="323"/>
        <item m="1" x="324"/>
        <item m="1" x="239"/>
        <item m="1" x="240"/>
        <item m="1" x="241"/>
        <item m="1" x="243"/>
        <item m="1" x="244"/>
        <item m="1" x="245"/>
        <item m="1" x="246"/>
        <item m="1" x="247"/>
        <item m="1" x="325"/>
        <item m="1" x="249"/>
        <item m="1" x="251"/>
        <item m="1" x="252"/>
        <item m="1" x="253"/>
        <item m="1" x="326"/>
        <item m="1" x="256"/>
        <item m="1" x="257"/>
        <item m="1" x="258"/>
        <item m="1" x="259"/>
        <item m="1" x="260"/>
        <item m="1" x="261"/>
        <item m="1" x="262"/>
        <item m="1" x="264"/>
        <item m="1" x="265"/>
        <item m="1" x="328"/>
        <item m="1" x="270"/>
        <item m="1" x="165"/>
        <item m="1" x="331"/>
        <item m="1" x="332"/>
        <item m="1" x="333"/>
        <item m="1" x="334"/>
        <item m="1" x="335"/>
        <item m="1" x="273"/>
        <item m="1" x="275"/>
        <item m="1" x="279"/>
        <item m="1" x="280"/>
        <item m="1" x="281"/>
        <item m="1" x="282"/>
        <item m="1" x="283"/>
        <item x="125"/>
        <item m="1" x="284"/>
        <item m="1" x="286"/>
        <item m="1" x="287"/>
        <item m="1" x="289"/>
        <item m="1" x="290"/>
        <item m="1" x="291"/>
        <item m="1" x="292"/>
        <item m="1" x="294"/>
        <item m="1" x="300"/>
        <item m="1" x="302"/>
        <item m="1" x="303"/>
        <item m="1" x="305"/>
        <item m="1" x="306"/>
        <item m="1" x="307"/>
        <item h="1" m="1" x="158"/>
        <item h="1" m="1" x="160"/>
        <item h="1" m="1" x="161"/>
        <item h="1" m="1" x="162"/>
        <item h="1" m="1" x="164"/>
        <item h="1" m="1" x="167"/>
        <item h="1" m="1" x="179"/>
        <item h="1" m="1" x="185"/>
        <item h="1" m="1" x="191"/>
        <item h="1" m="1" x="194"/>
        <item h="1" m="1" x="205"/>
        <item h="1" m="1" x="208"/>
        <item h="1" m="1" x="215"/>
        <item h="1" m="1" x="220"/>
        <item h="1" m="1" x="224"/>
        <item h="1" m="1" x="229"/>
        <item h="1" m="1" x="232"/>
        <item h="1" m="1" x="233"/>
        <item h="1" m="1" x="248"/>
        <item h="1" m="1" x="254"/>
        <item h="1" m="1" x="255"/>
        <item h="1" m="1" x="263"/>
        <item h="1" m="1" x="266"/>
        <item h="1" m="1" x="267"/>
        <item h="1" m="1" x="272"/>
        <item h="1" m="1" x="274"/>
        <item h="1" m="1" x="276"/>
        <item h="1" m="1" x="277"/>
        <item h="1" m="1" x="278"/>
        <item h="1" m="1" x="285"/>
        <item h="1" m="1" x="296"/>
        <item h="1" m="1" x="297"/>
        <item h="1" m="1" x="299"/>
        <item h="1" m="1" x="308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4"/>
        <item x="27"/>
        <item x="28"/>
        <item x="29"/>
        <item x="30"/>
        <item x="31"/>
        <item x="32"/>
        <item x="34"/>
        <item x="37"/>
        <item x="38"/>
        <item x="40"/>
        <item x="41"/>
        <item x="42"/>
        <item x="43"/>
        <item x="47"/>
        <item x="49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70"/>
        <item x="71"/>
        <item x="72"/>
        <item x="73"/>
        <item x="74"/>
        <item x="75"/>
        <item x="76"/>
        <item x="77"/>
        <item x="78"/>
        <item x="81"/>
        <item x="82"/>
        <item x="83"/>
        <item x="84"/>
        <item x="85"/>
        <item x="86"/>
        <item x="87"/>
        <item x="90"/>
        <item x="91"/>
        <item x="92"/>
        <item x="93"/>
        <item x="94"/>
        <item x="95"/>
        <item x="96"/>
        <item x="97"/>
        <item x="100"/>
        <item x="101"/>
        <item x="102"/>
        <item x="103"/>
        <item x="104"/>
        <item x="105"/>
        <item x="106"/>
        <item x="107"/>
        <item x="108"/>
        <item x="111"/>
        <item x="112"/>
        <item x="113"/>
        <item x="114"/>
        <item x="115"/>
        <item x="116"/>
        <item x="117"/>
        <item x="118"/>
        <item x="121"/>
        <item x="122"/>
        <item x="123"/>
        <item x="126"/>
        <item x="128"/>
        <item x="129"/>
        <item x="130"/>
        <item x="131"/>
        <item x="132"/>
        <item x="133"/>
        <item x="134"/>
        <item x="135"/>
        <item x="136"/>
        <item x="138"/>
        <item t="default"/>
      </items>
    </pivotField>
    <pivotField numFmtId="166" showAll="0"/>
    <pivotField numFmtId="166" showAll="0"/>
    <pivotField numFmtId="166" showAll="0"/>
    <pivotField numFmtId="166" showAll="0"/>
    <pivotField dataField="1" numFmtId="166" showAll="0"/>
    <pivotField numFmtId="165" showAll="0"/>
    <pivotField numFmtId="166" multipleItemSelectionAllowed="1" showAll="0"/>
    <pivotField numFmtId="166" showAll="0"/>
    <pivotField numFmtId="166" showAll="0"/>
    <pivotField numFmtId="166" showAll="0"/>
    <pivotField numFmtId="166" showAll="0"/>
    <pivotField showAll="0"/>
    <pivotField showAll="0">
      <items count="11">
        <item h="1" m="1" x="9"/>
        <item h="1" x="6"/>
        <item h="1" x="2"/>
        <item h="1" x="7"/>
        <item h="1" x="3"/>
        <item h="1" x="5"/>
        <item h="1" x="1"/>
        <item h="1" x="4"/>
        <item h="1" x="8"/>
        <item x="0"/>
        <item t="default"/>
      </items>
    </pivotField>
    <pivotField showAll="0"/>
  </pivotFields>
  <rowFields count="2">
    <field x="0"/>
    <field x="2"/>
  </rowFields>
  <rowItems count="41">
    <i>
      <x v="69"/>
    </i>
    <i r="1">
      <x v="6994"/>
    </i>
    <i>
      <x v="52"/>
    </i>
    <i r="1">
      <x v="6725"/>
    </i>
    <i r="1">
      <x v="6726"/>
    </i>
    <i r="1">
      <x v="6727"/>
    </i>
    <i>
      <x v="95"/>
    </i>
    <i r="1">
      <x v="7165"/>
    </i>
    <i r="1">
      <x v="7166"/>
    </i>
    <i>
      <x v="61"/>
    </i>
    <i r="1">
      <x v="6370"/>
    </i>
    <i r="1">
      <x v="6371"/>
    </i>
    <i>
      <x v="49"/>
    </i>
    <i r="1">
      <x v="6445"/>
    </i>
    <i r="1">
      <x v="6446"/>
    </i>
    <i r="1">
      <x v="6447"/>
    </i>
    <i r="1">
      <x v="6448"/>
    </i>
    <i>
      <x v="79"/>
    </i>
    <i r="1">
      <x v="6877"/>
    </i>
    <i>
      <x v="57"/>
    </i>
    <i r="1">
      <x v="6495"/>
    </i>
    <i>
      <x v="129"/>
    </i>
    <i r="1">
      <x v="166"/>
    </i>
    <i>
      <x v="50"/>
    </i>
    <i r="1">
      <x v="6686"/>
    </i>
    <i>
      <x v="181"/>
    </i>
    <i r="1">
      <x v="205"/>
    </i>
    <i>
      <x v="70"/>
    </i>
    <i r="1">
      <x v="7018"/>
    </i>
    <i>
      <x v="83"/>
    </i>
    <i r="1">
      <x v="7230"/>
    </i>
    <i r="1">
      <x v="7231"/>
    </i>
    <i>
      <x v="180"/>
    </i>
    <i r="1">
      <x v="7882"/>
    </i>
    <i>
      <x v="116"/>
    </i>
    <i r="1">
      <x v="7806"/>
    </i>
    <i>
      <x v="119"/>
    </i>
    <i r="1">
      <x v="244"/>
    </i>
    <i>
      <x v="172"/>
    </i>
    <i r="1">
      <x v="21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0" hier="-1"/>
  </pageFields>
  <dataFields count="3">
    <dataField name="Suma de Total vencido" fld="15" baseField="0" baseItem="0"/>
    <dataField name="Suma de 1_a_8" fld="10" showDataAs="percentOfTotal" baseField="0" baseItem="69" numFmtId="10"/>
    <dataField name="Promedio Dias" fld="6" subtotal="average" baseField="0" baseItem="6"/>
  </dataFields>
  <formats count="23">
    <format dxfId="298">
      <pivotArea outline="0" collapsedLevelsAreSubtotals="1" fieldPosition="0"/>
    </format>
    <format dxfId="297">
      <pivotArea outline="0" fieldPosition="0">
        <references count="1">
          <reference field="4294967294" count="1">
            <x v="1"/>
          </reference>
        </references>
      </pivotArea>
    </format>
    <format dxfId="296">
      <pivotArea dataOnly="0" labelOnly="1" grandRow="1" outline="0" fieldPosition="0"/>
    </format>
    <format dxfId="295">
      <pivotArea type="all" dataOnly="0" outline="0" fieldPosition="0"/>
    </format>
    <format dxfId="294">
      <pivotArea outline="0" collapsedLevelsAreSubtotals="1" fieldPosition="0"/>
    </format>
    <format dxfId="293">
      <pivotArea dataOnly="0" labelOnly="1" grandRow="1" outline="0" fieldPosition="0"/>
    </format>
    <format dxfId="2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1">
      <pivotArea type="all" dataOnly="0" outline="0" fieldPosition="0"/>
    </format>
    <format dxfId="290">
      <pivotArea outline="0" collapsedLevelsAreSubtotals="1" fieldPosition="0"/>
    </format>
    <format dxfId="289">
      <pivotArea dataOnly="0" labelOnly="1" grandRow="1" outline="0" fieldPosition="0"/>
    </format>
    <format dxfId="28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87">
      <pivotArea type="all" dataOnly="0" outline="0" fieldPosition="0"/>
    </format>
    <format dxfId="286">
      <pivotArea outline="0" collapsedLevelsAreSubtotals="1" fieldPosition="0"/>
    </format>
    <format dxfId="285">
      <pivotArea dataOnly="0" labelOnly="1" grandRow="1" outline="0" fieldPosition="0"/>
    </format>
    <format dxfId="28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83">
      <pivotArea type="all" dataOnly="0" outline="0" fieldPosition="0"/>
    </format>
    <format dxfId="282">
      <pivotArea outline="0" collapsedLevelsAreSubtotals="1" fieldPosition="0"/>
    </format>
    <format dxfId="281">
      <pivotArea dataOnly="0" labelOnly="1" grandRow="1" outline="0" fieldPosition="0"/>
    </format>
    <format dxfId="28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9">
      <pivotArea type="all" dataOnly="0" outline="0" fieldPosition="0"/>
    </format>
    <format dxfId="278">
      <pivotArea outline="0" collapsedLevelsAreSubtotals="1" fieldPosition="0"/>
    </format>
    <format dxfId="277">
      <pivotArea dataOnly="0" labelOnly="1" grandRow="1" outline="0" fieldPosition="0"/>
    </format>
    <format dxfId="27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A22C34-6923-4FC2-AF12-486F98344497}" name="vencimientovendedor" cacheId="0" applyNumberFormats="0" applyBorderFormats="0" applyFontFormats="0" applyPatternFormats="0" applyAlignmentFormats="0" applyWidthHeightFormats="1" dataCaption="Valores" grandTotalCaption="Total a recaudar" updatedVersion="8" minRefreshableVersion="3" showDrill="0" useAutoFormatting="1" itemPrintTitles="1" createdVersion="8" indent="0" showHeaders="0" outline="1" outlineData="1" multipleFieldFilters="0">
  <location ref="AA13:AB53" firstHeaderRow="1" firstDataRow="1" firstDataCol="1" rowPageCount="1" colPageCount="1"/>
  <pivotFields count="25">
    <pivotField axis="axisRow" showAll="0" sortType="descending">
      <items count="188">
        <item x="25"/>
        <item x="32"/>
        <item x="41"/>
        <item x="52"/>
        <item x="53"/>
        <item x="58"/>
        <item x="83"/>
        <item x="90"/>
        <item x="95"/>
        <item x="96"/>
        <item x="112"/>
        <item x="113"/>
        <item x="114"/>
        <item x="118"/>
        <item x="123"/>
        <item x="133"/>
        <item x="137"/>
        <item x="143"/>
        <item x="145"/>
        <item x="151"/>
        <item x="156"/>
        <item x="167"/>
        <item x="170"/>
        <item x="171"/>
        <item x="172"/>
        <item x="176"/>
        <item x="178"/>
        <item x="179"/>
        <item x="183"/>
        <item x="3"/>
        <item x="9"/>
        <item x="110"/>
        <item x="158"/>
        <item x="168"/>
        <item x="165"/>
        <item x="36"/>
        <item x="1"/>
        <item x="78"/>
        <item x="82"/>
        <item x="111"/>
        <item x="22"/>
        <item x="134"/>
        <item x="93"/>
        <item x="21"/>
        <item x="39"/>
        <item x="37"/>
        <item x="61"/>
        <item x="49"/>
        <item x="152"/>
        <item x="34"/>
        <item x="148"/>
        <item x="125"/>
        <item x="161"/>
        <item x="85"/>
        <item x="164"/>
        <item x="153"/>
        <item x="174"/>
        <item x="57"/>
        <item x="100"/>
        <item x="84"/>
        <item x="98"/>
        <item x="16"/>
        <item x="175"/>
        <item x="106"/>
        <item x="116"/>
        <item x="109"/>
        <item x="54"/>
        <item x="101"/>
        <item x="162"/>
        <item x="42"/>
        <item x="76"/>
        <item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8001">
        <item m="1" x="6082"/>
        <item m="1" x="5510"/>
        <item x="770"/>
        <item m="1" x="5511"/>
        <item m="1" x="5512"/>
        <item m="1" x="5513"/>
        <item m="1" x="5514"/>
        <item m="1" x="5515"/>
        <item m="1" x="4079"/>
        <item m="1" x="5516"/>
        <item m="1" x="5517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755"/>
        <item x="756"/>
        <item x="757"/>
        <item x="758"/>
        <item x="759"/>
        <item x="760"/>
        <item x="761"/>
        <item x="762"/>
        <item x="939"/>
        <item x="940"/>
        <item x="941"/>
        <item x="942"/>
        <item x="943"/>
        <item x="944"/>
        <item x="945"/>
        <item x="763"/>
        <item x="764"/>
        <item m="1" x="3799"/>
        <item m="1" x="2303"/>
        <item x="562"/>
        <item m="1" x="2997"/>
        <item x="809"/>
        <item m="1" x="2667"/>
        <item m="1" x="2372"/>
        <item m="1" x="1790"/>
        <item m="1" x="1624"/>
        <item m="1" x="1827"/>
        <item m="1" x="1461"/>
        <item m="1" x="1845"/>
        <item m="1" x="1856"/>
        <item m="1" x="1554"/>
        <item m="1" x="1668"/>
        <item m="1" x="1984"/>
        <item x="880"/>
        <item m="1" x="2542"/>
        <item m="1" x="2280"/>
        <item m="1" x="2400"/>
        <item x="845"/>
        <item x="828"/>
        <item x="1164"/>
        <item x="325"/>
        <item x="1170"/>
        <item m="1" x="1765"/>
        <item m="1" x="2277"/>
        <item x="364"/>
        <item x="1181"/>
        <item m="1" x="1752"/>
        <item m="1" x="7480"/>
        <item m="1" x="5518"/>
        <item m="1" x="5519"/>
        <item m="1" x="5520"/>
        <item m="1" x="5521"/>
        <item m="1" x="5590"/>
        <item m="1" x="5630"/>
        <item m="1" x="5631"/>
        <item m="1" x="1644"/>
        <item x="995"/>
        <item x="1214"/>
        <item x="1149"/>
        <item m="1" x="1445"/>
        <item m="1" x="7614"/>
        <item m="1" x="5522"/>
        <item m="1" x="5523"/>
        <item x="820"/>
        <item x="821"/>
        <item x="822"/>
        <item x="823"/>
        <item x="824"/>
        <item x="825"/>
        <item x="826"/>
        <item m="1" x="1756"/>
        <item m="1" x="7490"/>
        <item m="1" x="7491"/>
        <item x="724"/>
        <item m="1" x="7492"/>
        <item m="1" x="7493"/>
        <item m="1" x="7494"/>
        <item m="1" x="7495"/>
        <item m="1" x="7496"/>
        <item m="1" x="1771"/>
        <item x="1012"/>
        <item m="1" x="1757"/>
        <item m="1" x="1431"/>
        <item m="1" x="1352"/>
        <item x="888"/>
        <item x="427"/>
        <item m="1" x="1677"/>
        <item m="1" x="1772"/>
        <item x="836"/>
        <item x="1233"/>
        <item x="553"/>
        <item x="933"/>
        <item m="1" x="1774"/>
        <item m="1" x="1597"/>
        <item x="1240"/>
        <item m="1" x="1775"/>
        <item m="1" x="1538"/>
        <item m="1" x="1591"/>
        <item x="864"/>
        <item x="1239"/>
        <item x="670"/>
        <item x="1229"/>
        <item x="1221"/>
        <item m="1" x="1646"/>
        <item x="827"/>
        <item m="1" x="5632"/>
        <item x="592"/>
        <item m="1" x="7497"/>
        <item m="1" x="7498"/>
        <item m="1" x="7499"/>
        <item m="1" x="7500"/>
        <item m="1" x="7501"/>
        <item m="1" x="7502"/>
        <item m="1" x="7381"/>
        <item m="1" x="1482"/>
        <item m="1" x="1598"/>
        <item x="1242"/>
        <item m="1" x="5524"/>
        <item m="1" x="5525"/>
        <item m="1" x="5526"/>
        <item m="1" x="5527"/>
        <item x="1075"/>
        <item x="386"/>
        <item m="1" x="1618"/>
        <item x="865"/>
        <item x="1245"/>
        <item m="1" x="1593"/>
        <item m="1" x="1690"/>
        <item x="934"/>
        <item x="1249"/>
        <item x="1106"/>
        <item x="1133"/>
        <item m="1" x="1432"/>
        <item x="1251"/>
        <item x="179"/>
        <item m="1" x="1594"/>
        <item m="1" x="7927"/>
        <item m="1" x="7503"/>
        <item x="1248"/>
        <item m="1" x="7504"/>
        <item m="1" x="7505"/>
        <item x="889"/>
        <item x="678"/>
        <item x="1257"/>
        <item x="999"/>
        <item x="923"/>
        <item x="921"/>
        <item x="556"/>
        <item x="1261"/>
        <item x="338"/>
        <item x="346"/>
        <item x="1265"/>
        <item x="911"/>
        <item x="444"/>
        <item x="1079"/>
        <item x="339"/>
        <item x="1271"/>
        <item x="850"/>
        <item x="468"/>
        <item x="1277"/>
        <item x="869"/>
        <item x="952"/>
        <item x="1003"/>
        <item x="605"/>
        <item x="1345"/>
        <item x="1282"/>
        <item x="1284"/>
        <item x="691"/>
        <item x="859"/>
        <item x="860"/>
        <item x="1019"/>
        <item x="992"/>
        <item x="689"/>
        <item x="728"/>
        <item x="890"/>
        <item x="688"/>
        <item x="1343"/>
        <item x="216"/>
        <item x="766"/>
        <item x="370"/>
        <item m="1" x="7577"/>
        <item x="459"/>
        <item x="519"/>
        <item x="555"/>
        <item x="897"/>
        <item m="1" x="6263"/>
        <item x="1155"/>
        <item m="1" x="7464"/>
        <item x="1310"/>
        <item m="1" x="7928"/>
        <item x="1266"/>
        <item x="225"/>
        <item x="690"/>
        <item x="1076"/>
        <item x="1077"/>
        <item x="1078"/>
        <item m="1" x="7506"/>
        <item m="1" x="7507"/>
        <item m="1" x="7508"/>
        <item x="312"/>
        <item m="1" x="7509"/>
        <item m="1" x="7510"/>
        <item m="1" x="7511"/>
        <item x="1144"/>
        <item m="1" x="7512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165"/>
        <item m="1" x="6624"/>
        <item m="1" x="7166"/>
        <item m="1" x="7167"/>
        <item m="1" x="7168"/>
        <item m="1" x="7169"/>
        <item m="1" x="6625"/>
        <item m="1" x="7170"/>
        <item m="1" x="7171"/>
        <item m="1" x="7787"/>
        <item m="1" x="7788"/>
        <item m="1" x="7789"/>
        <item m="1" x="7790"/>
        <item m="1" x="7990"/>
        <item m="1" x="7991"/>
        <item m="1" x="7992"/>
        <item m="1" x="7993"/>
        <item m="1" x="7994"/>
        <item m="1" x="7995"/>
        <item m="1" x="7996"/>
        <item m="1" x="7578"/>
        <item m="1" x="7579"/>
        <item m="1" x="7580"/>
        <item m="1" x="7581"/>
        <item m="1" x="7808"/>
        <item m="1" x="7814"/>
        <item m="1" x="7815"/>
        <item m="1" x="7816"/>
        <item m="1" x="7817"/>
        <item m="1" x="7818"/>
        <item m="1" x="5311"/>
        <item m="1" x="3323"/>
        <item x="379"/>
        <item x="380"/>
        <item m="1" x="7598"/>
        <item m="1" x="7599"/>
        <item m="1" x="7600"/>
        <item m="1" x="7604"/>
        <item m="1" x="7251"/>
        <item m="1" x="7834"/>
        <item m="1" x="5528"/>
        <item m="1" x="5529"/>
        <item m="1" x="5530"/>
        <item m="1" x="5531"/>
        <item m="1" x="5532"/>
        <item m="1" x="7637"/>
        <item m="1" x="7638"/>
        <item m="1" x="7639"/>
        <item m="1" x="2359"/>
        <item m="1" x="6109"/>
        <item m="1" x="7665"/>
        <item m="1" x="4080"/>
        <item m="1" x="7898"/>
        <item m="1" x="7677"/>
        <item m="1" x="7678"/>
        <item m="1" x="7901"/>
        <item m="1" x="7693"/>
        <item m="1" x="7694"/>
        <item m="1" x="7155"/>
        <item m="1" x="7156"/>
        <item m="1" x="6824"/>
        <item m="1" x="7929"/>
        <item m="1" x="7930"/>
        <item m="1" x="7931"/>
        <item m="1" x="7932"/>
        <item m="1" x="7933"/>
        <item m="1" x="7934"/>
        <item m="1" x="7935"/>
        <item m="1" x="7936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x="341"/>
        <item m="1" x="5773"/>
        <item m="1" x="5774"/>
        <item m="1" x="7428"/>
        <item m="1" x="7948"/>
        <item m="1" x="7784"/>
        <item m="1" x="7172"/>
        <item m="1" x="6626"/>
        <item m="1" x="7173"/>
        <item m="1" x="6627"/>
        <item m="1" x="7174"/>
        <item m="1" x="7175"/>
        <item m="1" x="6628"/>
        <item m="1" x="7176"/>
        <item m="1" x="7177"/>
        <item m="1" x="7178"/>
        <item m="1" x="7179"/>
        <item m="1" x="7180"/>
        <item m="1" x="6629"/>
        <item m="1" x="7181"/>
        <item m="1" x="7182"/>
        <item m="1" x="7183"/>
        <item m="1" x="6630"/>
        <item m="1" x="6631"/>
        <item m="1" x="7184"/>
        <item m="1" x="7185"/>
        <item m="1" x="6632"/>
        <item m="1" x="7186"/>
        <item m="1" x="7187"/>
        <item m="1" x="6633"/>
        <item m="1" x="6634"/>
        <item m="1" x="6635"/>
        <item m="1" x="5952"/>
        <item m="1" x="6636"/>
        <item m="1" x="6637"/>
        <item m="1" x="6638"/>
        <item m="1" x="5953"/>
        <item m="1" x="6639"/>
        <item m="1" x="6640"/>
        <item m="1" x="6641"/>
        <item m="1" x="6642"/>
        <item m="1" x="5954"/>
        <item m="1" x="5955"/>
        <item m="1" x="6643"/>
        <item m="1" x="6644"/>
        <item m="1" x="6645"/>
        <item m="1" x="6646"/>
        <item m="1" x="6647"/>
        <item m="1" x="6648"/>
        <item m="1" x="6649"/>
        <item m="1" x="5956"/>
        <item m="1" x="5957"/>
        <item m="1" x="6650"/>
        <item m="1" x="6651"/>
        <item m="1" x="6652"/>
        <item m="1" x="6653"/>
        <item m="1" x="6654"/>
        <item m="1" x="5958"/>
        <item m="1" x="6655"/>
        <item m="1" x="6656"/>
        <item m="1" x="6657"/>
        <item m="1" x="66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121"/>
        <item m="1" x="5122"/>
        <item m="1" x="5123"/>
        <item m="1" x="5124"/>
        <item m="1" x="5125"/>
        <item m="1" x="5126"/>
        <item m="1" x="7985"/>
        <item m="1" x="5127"/>
        <item m="1" x="7786"/>
        <item m="1" x="7986"/>
        <item m="1" x="7189"/>
        <item m="1" x="7987"/>
        <item m="1" x="7988"/>
        <item m="1" x="7791"/>
        <item m="1" x="7792"/>
        <item m="1" x="7793"/>
        <item m="1" x="7794"/>
        <item m="1" x="7190"/>
        <item m="1" x="7191"/>
        <item m="1" x="7192"/>
        <item m="1" x="7128"/>
        <item m="1" x="7129"/>
        <item m="1" x="7130"/>
        <item m="1" x="7131"/>
        <item m="1" x="7045"/>
        <item m="1" x="7795"/>
        <item m="1" x="7796"/>
        <item m="1" x="7797"/>
        <item m="1" x="7193"/>
        <item m="1" x="7989"/>
        <item m="1" x="7194"/>
        <item m="1" x="7800"/>
        <item m="1" x="7569"/>
        <item m="1" x="7570"/>
        <item m="1" x="7571"/>
        <item m="1" x="7573"/>
        <item m="1" x="7574"/>
        <item m="1" x="7575"/>
        <item m="1" x="7199"/>
        <item m="1" x="7200"/>
        <item m="1" x="7201"/>
        <item m="1" x="7202"/>
        <item m="1" x="6667"/>
        <item m="1" x="6668"/>
        <item m="1" x="7997"/>
        <item m="1" x="7998"/>
        <item m="1" x="6673"/>
        <item m="1" x="6674"/>
        <item m="1" x="6675"/>
        <item m="1" x="7999"/>
        <item m="1" x="7802"/>
        <item m="1" x="6222"/>
        <item m="1" x="7803"/>
        <item m="1" x="7804"/>
        <item m="1" x="7805"/>
        <item m="1" x="6223"/>
        <item m="1" x="7806"/>
        <item m="1" x="7807"/>
        <item m="1" x="6596"/>
        <item m="1" x="6597"/>
        <item m="1" x="5192"/>
        <item m="1" x="6598"/>
        <item m="1" x="5193"/>
        <item m="1" x="6599"/>
        <item m="1" x="6600"/>
        <item m="1" x="6601"/>
        <item m="1" x="5194"/>
        <item m="1" x="5195"/>
        <item m="1" x="6602"/>
        <item m="1" x="6603"/>
        <item m="1" x="6604"/>
        <item m="1" x="6605"/>
        <item m="1" x="6606"/>
        <item m="1" x="6224"/>
        <item m="1" x="6607"/>
        <item m="1" x="6608"/>
        <item m="1" x="5196"/>
        <item m="1" x="6609"/>
        <item m="1" x="6610"/>
        <item m="1" x="6611"/>
        <item m="1" x="7582"/>
        <item x="313"/>
        <item m="1" x="7583"/>
        <item m="1" x="7584"/>
        <item m="1" x="7585"/>
        <item m="1" x="7586"/>
        <item m="1" x="7809"/>
        <item m="1" x="7810"/>
        <item m="1" x="7587"/>
        <item m="1" x="7588"/>
        <item m="1" x="6695"/>
        <item m="1" x="7204"/>
        <item m="1" x="7049"/>
        <item m="1" x="7050"/>
        <item m="1" x="7051"/>
        <item m="1" x="7052"/>
        <item m="1" x="6696"/>
        <item m="1" x="7812"/>
        <item m="1" x="7055"/>
        <item m="1" x="6964"/>
        <item m="1" x="6965"/>
        <item m="1" x="6966"/>
        <item m="1" x="6967"/>
        <item m="1" x="6968"/>
        <item m="1" x="6969"/>
        <item m="1" x="6970"/>
        <item m="1" x="6971"/>
        <item m="1" x="6252"/>
        <item m="1" x="6253"/>
        <item m="1" x="6254"/>
        <item m="1" x="6255"/>
        <item m="1" x="6706"/>
        <item m="1" x="6707"/>
        <item m="1" x="7437"/>
        <item m="1" x="7438"/>
        <item m="1" x="7209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590"/>
        <item m="1" x="7591"/>
        <item m="1" x="7597"/>
        <item m="1" x="7215"/>
        <item m="1" x="7827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139"/>
        <item m="1" x="6731"/>
        <item m="1" x="6308"/>
        <item m="1" x="6309"/>
        <item m="1" x="6310"/>
        <item m="1" x="6311"/>
        <item m="1" x="6312"/>
        <item m="1" x="6313"/>
        <item m="1" x="5388"/>
        <item m="1" x="7462"/>
        <item m="1" x="7072"/>
        <item m="1" x="7606"/>
        <item m="1" x="7240"/>
        <item m="1" x="6737"/>
        <item m="1" x="6738"/>
        <item m="1" x="7607"/>
        <item m="1" x="7608"/>
        <item m="1" x="7609"/>
        <item m="1" x="7610"/>
        <item m="1" x="7611"/>
        <item m="1" x="7612"/>
        <item m="1" x="7613"/>
        <item m="1" x="7241"/>
        <item m="1" x="7242"/>
        <item m="1" x="7243"/>
        <item m="1" x="7244"/>
        <item m="1" x="7073"/>
        <item m="1" x="7074"/>
        <item m="1" x="7075"/>
        <item m="1" x="7076"/>
        <item m="1" x="7077"/>
        <item m="1" x="7465"/>
        <item m="1" x="7466"/>
        <item m="1" x="6337"/>
        <item m="1" x="7252"/>
        <item m="1" x="7253"/>
        <item m="1" x="7254"/>
        <item m="1" x="6750"/>
        <item m="1" x="6751"/>
        <item m="1" x="6752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468"/>
        <item m="1" x="7869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255"/>
        <item m="1" x="7256"/>
        <item m="1" x="7257"/>
        <item m="1" x="7258"/>
        <item m="1" x="7259"/>
        <item m="1" x="7260"/>
        <item m="1" x="7615"/>
        <item m="1" x="7616"/>
        <item m="1" x="7617"/>
        <item m="1" x="7622"/>
        <item m="1" x="7626"/>
        <item m="1" x="6074"/>
        <item m="1" x="6075"/>
        <item m="1" x="7481"/>
        <item m="1" x="7482"/>
        <item m="1" x="7871"/>
        <item m="1" x="7872"/>
        <item m="1" x="7873"/>
        <item m="1" x="7874"/>
        <item m="1" x="7875"/>
        <item m="1" x="7876"/>
        <item m="1" x="7276"/>
        <item m="1" x="7627"/>
        <item m="1" x="7877"/>
        <item m="1" x="7878"/>
        <item m="1" x="7632"/>
        <item m="1" x="7633"/>
        <item m="1" x="7634"/>
        <item m="1" x="7282"/>
        <item m="1" x="7283"/>
        <item m="1" x="7635"/>
        <item m="1" x="7284"/>
        <item m="1" x="7285"/>
        <item m="1" x="7640"/>
        <item m="1" x="7288"/>
        <item m="1" x="7289"/>
        <item m="1" x="7290"/>
        <item m="1" x="7092"/>
        <item m="1" x="6772"/>
        <item m="1" x="7641"/>
        <item m="1" x="7643"/>
        <item m="1" x="7645"/>
        <item m="1" x="7646"/>
        <item m="1" x="7651"/>
        <item m="1" x="2360"/>
        <item m="1" x="2361"/>
        <item m="1" x="7652"/>
        <item m="1" x="7653"/>
        <item m="1" x="7654"/>
        <item m="1" x="7301"/>
        <item m="1" x="7302"/>
        <item m="1" x="7655"/>
        <item m="1" x="7484"/>
        <item m="1" x="7304"/>
        <item m="1" x="6110"/>
        <item m="1" x="6111"/>
        <item m="1" x="7656"/>
        <item m="1" x="7657"/>
        <item m="1" x="7658"/>
        <item m="1" x="7659"/>
        <item m="1" x="7305"/>
        <item m="1" x="7306"/>
        <item m="1" x="7307"/>
        <item m="1" x="7308"/>
        <item m="1" x="7660"/>
        <item m="1" x="7664"/>
        <item m="1" x="7666"/>
        <item m="1" x="7667"/>
        <item m="1" x="7668"/>
        <item m="1" x="7016"/>
        <item m="1" x="7891"/>
        <item m="1" x="7892"/>
        <item m="1" x="7893"/>
        <item m="1" x="7894"/>
        <item m="1" x="7895"/>
        <item m="1" x="7896"/>
        <item m="1" x="7897"/>
        <item m="1" x="7669"/>
        <item m="1" x="4081"/>
        <item m="1" x="7672"/>
        <item m="1" x="7675"/>
        <item m="1" x="7323"/>
        <item m="1" x="7324"/>
        <item m="1" x="6805"/>
        <item m="1" x="7899"/>
        <item m="1" x="7329"/>
        <item m="1" x="7680"/>
        <item m="1" x="7681"/>
        <item m="1" x="7682"/>
        <item m="1" x="7683"/>
        <item m="1" x="7330"/>
        <item m="1" x="7905"/>
        <item m="1" x="7906"/>
        <item m="1" x="7907"/>
        <item m="1" x="7908"/>
        <item m="1" x="7684"/>
        <item m="1" x="7685"/>
        <item m="1" x="7686"/>
        <item m="1" x="7337"/>
        <item m="1" x="7338"/>
        <item m="1" x="7339"/>
        <item m="1" x="7687"/>
        <item m="1" x="7688"/>
        <item m="1" x="7689"/>
        <item m="1" x="6400"/>
        <item m="1" x="6401"/>
        <item m="1" x="7910"/>
        <item m="1" x="7691"/>
        <item m="1" x="6825"/>
        <item m="1" x="5683"/>
        <item m="1" x="5684"/>
        <item m="1" x="5685"/>
        <item m="1" x="5686"/>
        <item m="1" x="5687"/>
        <item m="1" x="5030"/>
        <item m="1" x="7911"/>
        <item m="1" x="7912"/>
        <item m="1" x="7913"/>
        <item m="1" x="7914"/>
        <item m="1" x="7915"/>
        <item m="1" x="7916"/>
        <item m="1" x="7917"/>
        <item m="1" x="7695"/>
        <item m="1" x="7696"/>
        <item m="1" x="7697"/>
        <item m="1" x="7698"/>
        <item m="1" x="7918"/>
        <item m="1" x="7346"/>
        <item m="1" x="7347"/>
        <item m="1" x="7919"/>
        <item m="1" x="7920"/>
        <item m="1" x="7921"/>
        <item m="1" x="7922"/>
        <item m="1" x="7923"/>
        <item m="1" x="7924"/>
        <item m="1" x="7925"/>
        <item m="1" x="7926"/>
        <item m="1" x="7701"/>
        <item m="1" x="7702"/>
        <item m="1" x="7359"/>
        <item m="1" x="7360"/>
        <item m="1" x="7361"/>
        <item m="1" x="7362"/>
        <item m="1" x="7363"/>
        <item m="1" x="7364"/>
        <item m="1" x="7365"/>
        <item m="1" x="7366"/>
        <item m="1" x="6842"/>
        <item m="1" x="6843"/>
        <item m="1" x="6844"/>
        <item m="1" x="6845"/>
        <item m="1" x="6846"/>
        <item m="1" x="6847"/>
        <item m="1" x="6848"/>
        <item m="1" x="7937"/>
        <item m="1" x="7704"/>
        <item m="1" x="7705"/>
        <item m="1" x="7706"/>
        <item m="1" x="7707"/>
        <item m="1" x="7708"/>
        <item m="1" x="7709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710"/>
        <item m="1" x="7711"/>
        <item m="1" x="7377"/>
        <item m="1" x="6858"/>
        <item m="1" x="6859"/>
        <item m="1" x="6860"/>
        <item m="1" x="7712"/>
        <item m="1" x="7713"/>
        <item m="1" x="7714"/>
        <item m="1" x="7715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3717"/>
        <item x="1113"/>
        <item x="1114"/>
        <item x="1115"/>
        <item x="1116"/>
        <item x="1117"/>
        <item x="1118"/>
        <item x="1119"/>
        <item x="1120"/>
        <item x="1121"/>
        <item m="1" x="7719"/>
        <item m="1" x="7720"/>
        <item m="1" x="7721"/>
        <item m="1" x="7722"/>
        <item m="1" x="7554"/>
        <item m="1" x="7555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390"/>
        <item m="1" x="7391"/>
        <item m="1" x="7392"/>
        <item m="1" x="7393"/>
        <item m="1" x="7394"/>
        <item m="1" x="7395"/>
        <item m="1" x="7942"/>
        <item m="1" x="7770"/>
        <item m="1" x="7771"/>
        <item m="1" x="7772"/>
        <item m="1" x="7423"/>
        <item m="1" x="7429"/>
        <item m="1" x="7430"/>
        <item m="1" x="7943"/>
        <item m="1" x="7944"/>
        <item m="1" x="7945"/>
        <item m="1" x="7946"/>
        <item m="1" x="7780"/>
        <item m="1" x="7781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7785"/>
        <item m="1" x="5141"/>
        <item m="1" x="5142"/>
        <item m="1" x="7565"/>
        <item m="1" x="7566"/>
        <item m="1" x="7046"/>
        <item m="1" x="7798"/>
        <item m="1" x="7799"/>
        <item m="1" x="7801"/>
        <item m="1" x="5997"/>
        <item m="1" x="6669"/>
        <item m="1" x="6670"/>
        <item m="1" x="6671"/>
        <item m="1" x="6676"/>
        <item m="1" x="6612"/>
        <item m="1" x="6613"/>
        <item m="1" x="6614"/>
        <item m="1" x="6615"/>
        <item m="1" x="6616"/>
        <item m="1" x="6617"/>
        <item m="1" x="6618"/>
        <item m="1" x="5197"/>
        <item m="1" x="6619"/>
        <item m="1" x="6620"/>
        <item m="1" x="5198"/>
        <item m="1" x="5199"/>
        <item m="1" x="6621"/>
        <item m="1" x="6697"/>
        <item m="1" x="6698"/>
        <item m="1" x="1936"/>
        <item m="1" x="7811"/>
        <item m="1" x="7813"/>
        <item m="1" x="7056"/>
        <item m="1" x="6256"/>
        <item m="1" x="6257"/>
        <item m="1" x="6258"/>
        <item m="1" x="6259"/>
        <item m="1" x="6260"/>
        <item m="1" x="6265"/>
        <item m="1" x="7454"/>
        <item m="1" x="7455"/>
        <item m="1" x="7456"/>
        <item m="1" x="7457"/>
        <item m="1" x="7458"/>
        <item m="1" x="7819"/>
        <item m="1" x="7592"/>
        <item m="1" x="7593"/>
        <item m="1" x="7820"/>
        <item m="1" x="7821"/>
        <item m="1" x="7822"/>
        <item m="1" x="7823"/>
        <item m="1" x="7824"/>
        <item m="1" x="7825"/>
        <item m="1" x="7826"/>
        <item m="1" x="7216"/>
        <item m="1" x="7828"/>
        <item m="1" x="7829"/>
        <item m="1" x="7601"/>
        <item m="1" x="7830"/>
        <item m="1" x="7831"/>
        <item m="1" x="7832"/>
        <item m="1" x="7605"/>
        <item m="1" x="3397"/>
        <item m="1" x="7463"/>
        <item m="1" x="7237"/>
        <item m="1" x="7078"/>
        <item m="1" x="6740"/>
        <item m="1" x="7246"/>
        <item m="1" x="7833"/>
        <item m="1" x="6338"/>
        <item m="1" x="6753"/>
        <item m="1" x="6754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618"/>
        <item m="1" x="7619"/>
        <item m="1" x="7870"/>
        <item m="1" x="7277"/>
        <item m="1" x="7879"/>
        <item m="1" x="7880"/>
        <item m="1" x="7881"/>
        <item m="1" x="7629"/>
        <item m="1" x="5533"/>
        <item m="1" x="5534"/>
        <item m="1" x="5535"/>
        <item x="771"/>
        <item m="1" x="5536"/>
        <item m="1" x="5537"/>
        <item m="1" x="6994"/>
        <item m="1" x="7286"/>
        <item m="1" x="7636"/>
        <item m="1" x="6773"/>
        <item m="1" x="6366"/>
        <item m="1" x="7642"/>
        <item m="1" x="7882"/>
        <item m="1" x="7883"/>
        <item m="1" x="7884"/>
        <item m="1" x="7885"/>
        <item m="1" x="7886"/>
        <item m="1" x="7649"/>
        <item m="1" x="7887"/>
        <item m="1" x="7888"/>
        <item m="1" x="7303"/>
        <item m="1" x="7309"/>
        <item m="1" x="7310"/>
        <item m="1" x="7661"/>
        <item m="1" x="7662"/>
        <item m="1" x="7663"/>
        <item m="1" x="7889"/>
        <item m="1" x="7890"/>
        <item m="1" x="6123"/>
        <item m="1" x="6124"/>
        <item m="1" x="7670"/>
        <item m="1" x="7317"/>
        <item m="1" x="7674"/>
        <item m="1" x="7487"/>
        <item m="1" x="7676"/>
        <item m="1" x="7900"/>
        <item m="1" x="7902"/>
        <item m="1" x="7903"/>
        <item m="1" x="7679"/>
        <item m="1" x="7331"/>
        <item m="1" x="7332"/>
        <item m="1" x="7904"/>
        <item m="1" x="7333"/>
        <item m="1" x="7334"/>
        <item m="1" x="7340"/>
        <item m="1" x="6402"/>
        <item m="1" x="7909"/>
        <item m="1" x="5031"/>
        <item m="1" x="7343"/>
        <item m="1" x="7344"/>
        <item m="1" x="7345"/>
        <item m="1" x="7025"/>
        <item m="1" x="7348"/>
        <item m="1" x="7699"/>
        <item m="1" x="7350"/>
        <item m="1" x="7703"/>
        <item m="1" x="7354"/>
        <item m="1" x="6849"/>
        <item m="1" x="6850"/>
        <item m="1" x="6851"/>
        <item m="1" x="6852"/>
        <item m="1" x="6853"/>
        <item m="1" x="6854"/>
        <item m="1" x="7938"/>
        <item m="1" x="7378"/>
        <item m="1" x="7379"/>
        <item m="1" x="6861"/>
        <item m="1" x="6862"/>
        <item m="1" x="7939"/>
        <item m="1" x="7716"/>
        <item m="1" x="7489"/>
        <item m="1" x="7543"/>
        <item m="1" x="7544"/>
        <item m="1" x="7545"/>
        <item m="1" x="7546"/>
        <item m="1" x="7547"/>
        <item m="1" x="7940"/>
        <item m="1" x="7718"/>
        <item x="1122"/>
        <item m="1" x="7382"/>
        <item m="1" x="7112"/>
        <item m="1" x="6463"/>
        <item m="1" x="7556"/>
        <item m="1" x="7557"/>
        <item m="1" x="7558"/>
        <item m="1" x="7941"/>
        <item m="1" x="7383"/>
        <item m="1" x="7384"/>
        <item m="1" x="7396"/>
        <item m="1" x="7397"/>
        <item m="1" x="7398"/>
        <item m="1" x="7399"/>
        <item m="1" x="5815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777"/>
        <item m="1" x="6579"/>
        <item m="1" x="7434"/>
        <item m="1" x="7435"/>
        <item m="1" x="7947"/>
        <item m="1" x="5143"/>
        <item m="1" x="5144"/>
        <item m="1" x="5145"/>
        <item m="1" x="5146"/>
        <item m="1" x="5147"/>
        <item m="1" x="7563"/>
        <item m="1" x="7564"/>
        <item m="1" x="7567"/>
        <item m="1" x="7568"/>
        <item m="1" x="7572"/>
        <item m="1" x="6000"/>
        <item m="1" x="7576"/>
        <item m="1" x="7589"/>
        <item m="1" x="6010"/>
        <item m="1" x="7459"/>
        <item m="1" x="7460"/>
        <item m="1" x="7594"/>
        <item m="1" x="7595"/>
        <item m="1" x="7596"/>
        <item m="1" x="6300"/>
        <item m="1" x="7217"/>
        <item m="1" x="7602"/>
        <item m="1" x="7603"/>
        <item m="1" x="6739"/>
        <item m="1" x="6741"/>
        <item m="1" x="6742"/>
        <item m="1" x="6743"/>
        <item m="1" x="6339"/>
        <item m="1" x="7271"/>
        <item m="1" x="7272"/>
        <item m="1" x="7273"/>
        <item m="1" x="7079"/>
        <item m="1" x="7620"/>
        <item m="1" x="7621"/>
        <item m="1" x="5486"/>
        <item m="1" x="7623"/>
        <item m="1" x="7624"/>
        <item m="1" x="7625"/>
        <item m="1" x="7628"/>
        <item m="1" x="7630"/>
        <item m="1" x="7631"/>
        <item m="1" x="6995"/>
        <item m="1" x="7644"/>
        <item m="1" x="7647"/>
        <item m="1" x="7648"/>
        <item m="1" x="7650"/>
        <item m="1" x="7012"/>
        <item m="1" x="7148"/>
        <item m="1" x="7311"/>
        <item m="1" x="7313"/>
        <item m="1" x="6125"/>
        <item m="1" x="7318"/>
        <item m="1" x="7149"/>
        <item m="1" x="7671"/>
        <item m="1" x="7673"/>
        <item m="1" x="7321"/>
        <item m="1" x="7335"/>
        <item m="1" x="7107"/>
        <item m="1" x="7108"/>
        <item m="1" x="7690"/>
        <item m="1" x="7692"/>
        <item m="1" x="4085"/>
        <item m="1" x="4086"/>
        <item m="1" x="3644"/>
        <item m="1" x="3645"/>
        <item m="1" x="7026"/>
        <item m="1" x="7027"/>
        <item m="1" x="7028"/>
        <item m="1" x="7029"/>
        <item m="1" x="7349"/>
        <item m="1" x="7351"/>
        <item m="1" x="7700"/>
        <item m="1" x="7355"/>
        <item m="1" x="6160"/>
        <item m="1" x="6161"/>
        <item m="1" x="6433"/>
        <item m="1" x="7380"/>
        <item m="1" x="6863"/>
        <item m="1" x="7548"/>
        <item m="1" x="7717"/>
        <item m="1" x="7559"/>
        <item m="1" x="7560"/>
        <item m="1" x="7723"/>
        <item m="1" x="7385"/>
        <item m="1" x="7386"/>
        <item m="1" x="6884"/>
        <item m="1" x="6885"/>
        <item m="1" x="6886"/>
        <item m="1" x="6887"/>
        <item m="1" x="6888"/>
        <item m="1" x="6889"/>
        <item m="1" x="7769"/>
        <item m="1" x="7773"/>
        <item m="1" x="7774"/>
        <item m="1" x="7775"/>
        <item m="1" x="7776"/>
        <item m="1" x="7778"/>
        <item m="1" x="7779"/>
        <item m="1" x="7039"/>
        <item m="1" x="7782"/>
        <item m="1" x="7783"/>
        <item m="1" x="7164"/>
        <item m="1" x="5148"/>
        <item m="1" x="5149"/>
        <item m="1" x="5150"/>
        <item m="1" x="5151"/>
        <item m="1" x="5152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5977"/>
        <item m="1" x="5978"/>
        <item m="1" x="7188"/>
        <item m="1" x="6958"/>
        <item m="1" x="6209"/>
        <item m="1" x="7195"/>
        <item m="1" x="7196"/>
        <item m="1" x="7436"/>
        <item m="1" x="6001"/>
        <item m="1" x="6002"/>
        <item m="1" x="7203"/>
        <item m="1" x="6219"/>
        <item m="1" x="6220"/>
        <item m="1" x="6225"/>
        <item m="1" x="6677"/>
        <item m="1" x="6678"/>
        <item m="1" x="6679"/>
        <item m="1" x="5200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5201"/>
        <item m="1" x="6226"/>
        <item m="1" x="6694"/>
        <item m="1" x="5202"/>
        <item m="1" x="6238"/>
        <item m="1" x="5266"/>
        <item m="1" x="7205"/>
        <item m="1" x="4082"/>
        <item m="1" x="7057"/>
        <item m="1" x="6011"/>
        <item m="1" x="7208"/>
        <item m="1" x="7461"/>
        <item m="1" x="6268"/>
        <item m="1" x="6269"/>
        <item m="1" x="6270"/>
        <item m="1" x="6271"/>
        <item m="1" x="7059"/>
        <item m="1" x="7060"/>
        <item m="1" x="7211"/>
        <item m="1" x="7212"/>
        <item m="1" x="7214"/>
        <item m="1" x="7064"/>
        <item m="1" x="7065"/>
        <item m="1" x="6720"/>
        <item m="1" x="7218"/>
        <item m="1" x="7219"/>
        <item m="1" x="7220"/>
        <item m="1" x="6314"/>
        <item m="1" x="5368"/>
        <item m="1" x="6315"/>
        <item m="1" x="7233"/>
        <item m="1" x="7234"/>
        <item m="1" x="4083"/>
        <item m="1" x="7236"/>
        <item m="1" x="7238"/>
        <item m="1" x="7239"/>
        <item m="1" x="6325"/>
        <item m="1" x="6327"/>
        <item m="1" x="6328"/>
        <item m="1" x="6329"/>
        <item m="1" x="7245"/>
        <item m="1" x="6330"/>
        <item m="1" x="6331"/>
        <item m="1" x="7247"/>
        <item m="1" x="7248"/>
        <item m="1" x="7467"/>
        <item m="1" x="7250"/>
        <item m="1" x="5435"/>
        <item m="1" x="5436"/>
        <item m="1" x="5437"/>
        <item m="1" x="5438"/>
        <item m="1" x="7080"/>
        <item m="1" x="7081"/>
        <item m="1" x="7082"/>
        <item m="1" x="7083"/>
        <item m="1" x="7084"/>
        <item m="1" x="7085"/>
        <item m="1" x="7086"/>
        <item m="1" x="7087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7088"/>
        <item m="1" x="7479"/>
        <item m="1" x="5487"/>
        <item m="1" x="7274"/>
        <item m="1" x="6349"/>
        <item m="1" x="6350"/>
        <item m="1" x="7275"/>
        <item m="1" x="6353"/>
        <item m="1" x="6769"/>
        <item m="1" x="7278"/>
        <item m="1" x="7279"/>
        <item m="1" x="7280"/>
        <item m="1" x="6996"/>
        <item m="1" x="6997"/>
        <item m="1" x="6771"/>
        <item m="1" x="7287"/>
        <item m="1" x="5571"/>
        <item m="1" x="5572"/>
        <item m="1" x="7291"/>
        <item m="1" x="7483"/>
        <item m="1" x="7292"/>
        <item m="1" x="7144"/>
        <item m="1" x="7293"/>
        <item m="1" x="7294"/>
        <item m="1" x="7295"/>
        <item m="1" x="7296"/>
        <item m="1" x="7013"/>
        <item m="1" x="6783"/>
        <item m="1" x="6784"/>
        <item m="1" x="6786"/>
        <item m="1" x="7312"/>
        <item m="1" x="6787"/>
        <item m="1" x="7314"/>
        <item m="1" x="7098"/>
        <item m="1" x="7099"/>
        <item m="1" x="7315"/>
        <item m="1" x="5621"/>
        <item m="1" x="7150"/>
        <item m="1" x="7151"/>
        <item m="1" x="7319"/>
        <item m="1" x="4084"/>
        <item m="1" x="7485"/>
        <item m="1" x="7486"/>
        <item m="1" x="7322"/>
        <item m="1" x="7325"/>
        <item m="1" x="7326"/>
        <item m="1" x="7327"/>
        <item m="1" x="7328"/>
        <item m="1" x="5645"/>
        <item m="1" x="7336"/>
        <item m="1" x="6810"/>
        <item m="1" x="6811"/>
        <item m="1" x="6815"/>
        <item m="1" x="6816"/>
        <item m="1" x="6817"/>
        <item m="1" x="7488"/>
        <item m="1" x="6818"/>
        <item m="1" x="6819"/>
        <item m="1" x="6397"/>
        <item m="1" x="6403"/>
        <item m="1" x="6404"/>
        <item m="1" x="7341"/>
        <item x="960"/>
        <item m="1" x="4087"/>
        <item m="1" x="3646"/>
        <item m="1" x="6826"/>
        <item m="1" x="6827"/>
        <item m="1" x="6410"/>
        <item m="1" x="6828"/>
        <item m="1" x="6829"/>
        <item m="1" x="7352"/>
        <item m="1" x="7353"/>
        <item m="1" x="6831"/>
        <item m="1" x="6832"/>
        <item m="1" x="7356"/>
        <item m="1" x="7357"/>
        <item m="1" x="7358"/>
        <item m="1" x="6162"/>
        <item m="1" x="6163"/>
        <item m="1" x="6164"/>
        <item m="1" x="6434"/>
        <item m="1" x="6435"/>
        <item m="1" x="6436"/>
        <item m="1" x="6437"/>
        <item m="1" x="6442"/>
        <item m="1" x="6857"/>
        <item m="1" x="6171"/>
        <item m="1" x="6172"/>
        <item m="1" x="6173"/>
        <item m="1" x="6593"/>
        <item m="1" x="7549"/>
        <item m="1" x="7550"/>
        <item m="1" x="7551"/>
        <item m="1" x="7552"/>
        <item m="1" x="7553"/>
        <item m="1" x="6445"/>
        <item m="1" x="7113"/>
        <item m="1" x="6461"/>
        <item m="1" x="7036"/>
        <item m="1" x="7561"/>
        <item m="1" x="7562"/>
        <item m="1" x="7119"/>
        <item m="1" x="7120"/>
        <item m="1" x="7387"/>
        <item m="1" x="7388"/>
        <item m="1" x="7389"/>
        <item m="1" x="6872"/>
        <item m="1" x="6873"/>
        <item m="1" x="6874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7421"/>
        <item m="1" x="7424"/>
        <item m="1" x="7425"/>
        <item m="1" x="7426"/>
        <item m="1" x="7427"/>
        <item m="1" x="7158"/>
        <item m="1" x="6580"/>
        <item m="1" x="7431"/>
        <item m="1" x="5946"/>
        <item m="1" x="7433"/>
        <item m="1" x="7040"/>
        <item m="1" x="4795"/>
        <item m="1" x="6662"/>
        <item m="1" x="7197"/>
        <item m="1" x="7198"/>
        <item m="1" x="6003"/>
        <item m="1" x="6239"/>
        <item m="1" x="6244"/>
        <item m="1" x="7206"/>
        <item m="1" x="7207"/>
        <item m="1" x="6266"/>
        <item m="1" x="6272"/>
        <item m="1" x="6273"/>
        <item m="1" x="6293"/>
        <item m="1" x="7210"/>
        <item m="1" x="7213"/>
        <item m="1" x="6721"/>
        <item m="1" x="5369"/>
        <item m="1" x="7235"/>
        <item m="1" x="7071"/>
        <item m="1" x="7249"/>
        <item m="1" x="6764"/>
        <item m="1" x="7089"/>
        <item m="1" x="7090"/>
        <item m="1" x="6076"/>
        <item m="1" x="6770"/>
        <item m="1" x="7281"/>
        <item m="1" x="5573"/>
        <item m="1" x="7297"/>
        <item m="1" x="7298"/>
        <item m="1" x="7299"/>
        <item m="1" x="7300"/>
        <item m="1" x="6112"/>
        <item m="1" x="6788"/>
        <item m="1" x="7014"/>
        <item m="1" x="7316"/>
        <item m="1" x="7152"/>
        <item m="1" x="7153"/>
        <item m="1" x="7320"/>
        <item m="1" x="7102"/>
        <item m="1" x="7103"/>
        <item m="1" x="6146"/>
        <item m="1" x="7342"/>
        <item m="1" x="6821"/>
        <item m="1" x="7109"/>
        <item m="1" x="6833"/>
        <item m="1" x="6165"/>
        <item m="1" x="6166"/>
        <item m="1" x="6438"/>
        <item m="1" x="5747"/>
        <item m="1" x="6446"/>
        <item m="1" x="7114"/>
        <item m="1" x="6921"/>
        <item m="1" x="6477"/>
        <item m="1" x="6922"/>
        <item m="1" x="6923"/>
        <item m="1" x="6924"/>
        <item m="1" x="7422"/>
        <item m="1" x="7432"/>
        <item m="1" x="6952"/>
        <item m="1" x="6953"/>
        <item m="1" x="6622"/>
        <item m="1" x="6954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6203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5979"/>
        <item m="1" x="6204"/>
        <item m="1" x="7043"/>
        <item m="1" x="6955"/>
        <item m="1" x="7044"/>
        <item m="1" x="6956"/>
        <item m="1" x="6957"/>
        <item m="1" x="6959"/>
        <item m="1" x="6960"/>
        <item m="1" x="6961"/>
        <item m="1" x="6962"/>
        <item m="1" x="6661"/>
        <item m="1" x="6210"/>
        <item m="1" x="6211"/>
        <item m="1" x="5160"/>
        <item m="1" x="5161"/>
        <item m="1" x="5984"/>
        <item m="1" x="5985"/>
        <item m="1" x="5986"/>
        <item m="1" x="5987"/>
        <item m="1" x="6663"/>
        <item m="1" x="6214"/>
        <item m="1" x="7047"/>
        <item m="1" x="7132"/>
        <item m="1" x="7133"/>
        <item m="1" x="6666"/>
        <item m="1" x="6004"/>
        <item m="1" x="5177"/>
        <item m="1" x="5178"/>
        <item m="1" x="5179"/>
        <item m="1" x="5180"/>
        <item m="1" x="5181"/>
        <item m="1" x="5182"/>
        <item m="1" x="6672"/>
        <item m="1" x="6963"/>
        <item m="1" x="6221"/>
        <item m="1" x="6007"/>
        <item m="1" x="5189"/>
        <item m="1" x="6227"/>
        <item m="1" x="6228"/>
        <item m="1" x="6229"/>
        <item m="1" x="6230"/>
        <item m="1" x="6231"/>
        <item m="1" x="6232"/>
        <item m="1" x="5203"/>
        <item m="1" x="6233"/>
        <item m="1" x="6234"/>
        <item m="1" x="6235"/>
        <item m="1" x="6236"/>
        <item m="1" x="4088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7048"/>
        <item m="1" x="7134"/>
        <item m="1" x="6240"/>
        <item m="1" x="6241"/>
        <item m="1" x="5267"/>
        <item m="1" x="5268"/>
        <item m="1" x="5269"/>
        <item m="1" x="6699"/>
        <item m="1" x="6700"/>
        <item m="1" x="6701"/>
        <item m="1" x="7053"/>
        <item m="1" x="7054"/>
        <item m="1" x="6704"/>
        <item m="1" x="6249"/>
        <item m="1" x="6705"/>
        <item m="1" x="6261"/>
        <item m="1" x="5292"/>
        <item m="1" x="5293"/>
        <item m="1" x="6972"/>
        <item m="1" x="6012"/>
        <item m="1" x="5306"/>
        <item m="1" x="7135"/>
        <item m="1" x="6973"/>
        <item m="1" x="5314"/>
        <item m="1" x="6267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7136"/>
        <item m="1" x="7058"/>
        <item m="1" x="6708"/>
        <item m="1" x="6294"/>
        <item m="1" x="6295"/>
        <item m="1" x="6974"/>
        <item m="1" x="6975"/>
        <item m="1" x="6712"/>
        <item m="1" x="6713"/>
        <item m="1" x="7061"/>
        <item m="1" x="7062"/>
        <item m="1" x="7137"/>
        <item m="1" x="7138"/>
        <item m="1" x="6585"/>
        <item m="1" x="6718"/>
        <item m="1" x="7063"/>
        <item m="1" x="6027"/>
        <item m="1" x="6028"/>
        <item m="1" x="7066"/>
        <item m="1" x="7067"/>
        <item m="1" x="6586"/>
        <item m="1" x="6722"/>
        <item m="1" x="6723"/>
        <item m="1" x="6724"/>
        <item m="1" x="6301"/>
        <item m="1" x="6302"/>
        <item m="1" x="6725"/>
        <item m="1" x="6726"/>
        <item m="1" x="7068"/>
        <item m="1" x="6976"/>
        <item m="1" x="672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7069"/>
        <item m="1" x="6977"/>
        <item m="1" x="6980"/>
        <item m="1" x="6732"/>
        <item m="1" x="6733"/>
        <item m="1" x="6981"/>
        <item m="1" x="5392"/>
        <item m="1" x="7070"/>
        <item m="1" x="6982"/>
        <item m="1" x="6735"/>
        <item m="1" x="6736"/>
        <item m="1" x="5398"/>
        <item m="1" x="5399"/>
        <item m="1" x="6326"/>
        <item m="1" x="6332"/>
        <item m="1" x="6333"/>
        <item m="1" x="6334"/>
        <item m="1" x="6335"/>
        <item m="1" x="5408"/>
        <item m="1" x="5409"/>
        <item m="1" x="5410"/>
        <item m="1" x="5411"/>
        <item m="1" x="5412"/>
        <item m="1" x="6983"/>
        <item m="1" x="6984"/>
        <item m="1" x="7140"/>
        <item m="1" x="6744"/>
        <item m="1" x="6745"/>
        <item m="1" x="6747"/>
        <item m="1" x="7141"/>
        <item m="1" x="6749"/>
        <item m="1" x="5439"/>
        <item m="1" x="5440"/>
        <item m="1" x="5441"/>
        <item m="1" x="5442"/>
        <item m="1" x="6765"/>
        <item m="1" x="6766"/>
        <item m="1" x="6767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7091"/>
        <item m="1" x="6340"/>
        <item m="1" x="6341"/>
        <item m="1" x="6342"/>
        <item m="1" x="6343"/>
        <item m="1" x="6344"/>
        <item m="1" x="6072"/>
        <item m="1" x="6347"/>
        <item m="1" x="6768"/>
        <item m="1" x="5489"/>
        <item m="1" x="7142"/>
        <item m="1" x="6986"/>
        <item m="1" x="6354"/>
        <item m="1" x="6355"/>
        <item m="1" x="6356"/>
        <item m="1" x="6357"/>
        <item m="1" x="6988"/>
        <item m="1" x="6989"/>
        <item m="1" x="6990"/>
        <item m="1" x="6991"/>
        <item m="1" x="6992"/>
        <item m="1" x="5538"/>
        <item m="1" x="5539"/>
        <item m="1" x="5540"/>
        <item m="1" x="5541"/>
        <item m="1" x="5542"/>
        <item m="1" x="6993"/>
        <item m="1" x="6998"/>
        <item m="1" x="6999"/>
        <item m="1" x="7000"/>
        <item m="1" x="7001"/>
        <item m="1" x="7002"/>
        <item m="1" x="7003"/>
        <item m="1" x="6083"/>
        <item m="1" x="6084"/>
        <item m="1" x="6085"/>
        <item m="1" x="6086"/>
        <item m="1" x="6087"/>
        <item m="1" x="6088"/>
        <item m="1" x="6089"/>
        <item m="1" x="6092"/>
        <item m="1" x="6093"/>
        <item m="1" x="5574"/>
        <item m="1" x="5575"/>
        <item m="1" x="5576"/>
        <item m="1" x="6094"/>
        <item m="1" x="6095"/>
        <item m="1" x="6774"/>
        <item m="1" x="7004"/>
        <item m="1" x="7143"/>
        <item m="1" x="7145"/>
        <item m="1" x="6588"/>
        <item m="1" x="6589"/>
        <item m="1" x="6590"/>
        <item m="1" x="7146"/>
        <item m="1" x="7147"/>
        <item m="1" x="6776"/>
        <item m="1" x="7008"/>
        <item m="1" x="6777"/>
        <item m="1" x="6778"/>
        <item m="1" x="7093"/>
        <item m="1" x="7009"/>
        <item m="1" x="7094"/>
        <item m="1" x="7095"/>
        <item m="1" x="5587"/>
        <item m="1" x="7096"/>
        <item m="1" x="7097"/>
        <item m="1" x="7010"/>
        <item m="1" x="7011"/>
        <item m="1" x="2362"/>
        <item m="1" x="6785"/>
        <item m="1" x="6374"/>
        <item m="1" x="6107"/>
        <item m="1" x="6108"/>
        <item m="1" x="5591"/>
        <item m="1" x="6375"/>
        <item m="1" x="5605"/>
        <item m="1" x="5606"/>
        <item m="1" x="6789"/>
        <item m="1" x="6790"/>
        <item m="1" x="6113"/>
        <item m="1" x="6791"/>
        <item m="1" x="6114"/>
        <item m="1" x="6115"/>
        <item m="1" x="7015"/>
        <item m="1" x="6792"/>
        <item m="1" x="6793"/>
        <item m="1" x="6794"/>
        <item m="1" x="6795"/>
        <item m="1" x="6376"/>
        <item m="1" x="6591"/>
        <item m="1" x="6592"/>
        <item m="1" x="6126"/>
        <item m="1" x="7100"/>
        <item m="1" x="6797"/>
        <item m="1" x="6798"/>
        <item m="1" x="6799"/>
        <item m="1" x="6800"/>
        <item m="1" x="4018"/>
        <item m="1" x="4019"/>
        <item m="1" x="7101"/>
        <item m="1" x="6384"/>
        <item m="1" x="3601"/>
        <item m="1" x="6802"/>
        <item m="1" x="6804"/>
        <item m="1" x="5637"/>
        <item m="1" x="5638"/>
        <item m="1" x="6806"/>
        <item m="1" x="7017"/>
        <item m="1" x="7018"/>
        <item m="1" x="7019"/>
        <item m="1" x="6807"/>
        <item m="1" x="7020"/>
        <item m="1" x="5646"/>
        <item m="1" x="5647"/>
        <item m="1" x="7021"/>
        <item m="1" x="7104"/>
        <item m="1" x="7105"/>
        <item m="1" x="7022"/>
        <item m="1" x="7023"/>
        <item m="1" x="6812"/>
        <item m="1" x="6813"/>
        <item m="1" x="6391"/>
        <item m="1" x="6392"/>
        <item m="1" x="6393"/>
        <item m="1" x="6141"/>
        <item m="1" x="6394"/>
        <item m="1" x="6395"/>
        <item m="1" x="6142"/>
        <item m="1" x="7106"/>
        <item m="1" x="7154"/>
        <item m="1" x="6814"/>
        <item m="1" x="6398"/>
        <item m="1" x="6399"/>
        <item m="1" x="5660"/>
        <item m="1" x="5661"/>
        <item m="1" x="5662"/>
        <item m="1" x="5663"/>
        <item m="1" x="5664"/>
        <item m="1" x="6147"/>
        <item m="1" x="6148"/>
        <item m="1" x="5672"/>
        <item m="1" x="5673"/>
        <item m="1" x="5676"/>
        <item m="1" x="6822"/>
        <item m="1" x="6823"/>
        <item m="1" x="6153"/>
        <item m="1" x="4089"/>
        <item m="1" x="3647"/>
        <item m="1" x="3648"/>
        <item m="1" x="6411"/>
        <item m="1" x="6412"/>
        <item m="1" x="6413"/>
        <item m="1" x="6414"/>
        <item m="1" x="6415"/>
        <item m="1" x="6416"/>
        <item m="1" x="6417"/>
        <item m="1" x="6830"/>
        <item m="1" x="6418"/>
        <item m="1" x="6419"/>
        <item m="1" x="6420"/>
        <item m="1" x="7110"/>
        <item m="1" x="6421"/>
        <item m="1" x="6422"/>
        <item m="1" x="6834"/>
        <item m="1" x="6835"/>
        <item m="1" x="6423"/>
        <item m="1" x="6424"/>
        <item m="1" x="6425"/>
        <item m="1" x="6426"/>
        <item m="1" x="6427"/>
        <item m="1" x="7111"/>
        <item m="1" x="6836"/>
        <item m="1" x="7030"/>
        <item m="1" x="7031"/>
        <item m="1" x="7032"/>
        <item m="1" x="6839"/>
        <item m="1" x="6840"/>
        <item m="1" x="6841"/>
        <item m="1" x="6167"/>
        <item m="1" x="6168"/>
        <item m="1" x="6169"/>
        <item m="1" x="5726"/>
        <item m="1" x="5727"/>
        <item m="1" x="6439"/>
        <item m="1" x="5730"/>
        <item m="1" x="5731"/>
        <item m="1" x="5732"/>
        <item m="1" x="5733"/>
        <item m="1" x="5734"/>
        <item m="1" x="5735"/>
        <item m="1" x="6855"/>
        <item m="1" x="6856"/>
        <item m="1" x="6440"/>
        <item m="1" x="6443"/>
        <item m="1" x="6444"/>
        <item m="1" x="5066"/>
        <item m="1" x="5750"/>
        <item m="1" x="5751"/>
        <item m="1" x="6174"/>
        <item m="1" x="6175"/>
        <item m="1" x="6176"/>
        <item m="1" x="7034"/>
        <item m="1" x="6594"/>
        <item m="1" x="6864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7157"/>
        <item m="1" x="6865"/>
        <item m="1" x="6866"/>
        <item x="1123"/>
        <item m="1" x="7037"/>
        <item m="1" x="5775"/>
        <item m="1" x="6867"/>
        <item m="1" x="6462"/>
        <item m="1" x="5776"/>
        <item m="1" x="7115"/>
        <item m="1" x="7116"/>
        <item m="1" x="6464"/>
        <item m="1" x="6465"/>
        <item m="1" x="6466"/>
        <item m="1" x="6467"/>
        <item m="1" x="6468"/>
        <item m="1" x="6469"/>
        <item m="1" x="7117"/>
        <item m="1" x="7118"/>
        <item m="1" x="6595"/>
        <item m="1" x="5795"/>
        <item m="1" x="5796"/>
        <item m="1" x="6870"/>
        <item m="1" x="6871"/>
        <item m="1" x="6473"/>
        <item m="1" x="64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185"/>
        <item m="1" x="6186"/>
        <item m="1" x="6187"/>
        <item m="1" x="6188"/>
        <item m="1" x="6189"/>
        <item m="1" x="6190"/>
        <item m="1" x="6191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478"/>
        <item m="1" x="6934"/>
        <item m="1" x="6935"/>
        <item m="1" x="6936"/>
        <item m="1" x="6937"/>
        <item m="1" x="6938"/>
        <item m="1" x="6939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7038"/>
        <item m="1" x="6941"/>
        <item m="1" x="7159"/>
        <item m="1" x="7160"/>
        <item m="1" x="7161"/>
        <item m="1" x="7121"/>
        <item m="1" x="7122"/>
        <item m="1" x="7123"/>
        <item m="1" x="7124"/>
        <item m="1" x="6942"/>
        <item m="1" x="6943"/>
        <item m="1" x="6944"/>
        <item m="1" x="6945"/>
        <item m="1" x="6573"/>
        <item m="1" x="5944"/>
        <item m="1" x="6947"/>
        <item m="1" x="7162"/>
        <item m="1" x="7125"/>
        <item m="1" x="7126"/>
        <item m="1" x="7127"/>
        <item m="1" x="7163"/>
        <item m="1" x="6949"/>
        <item m="1" x="6950"/>
        <item m="1" x="6583"/>
        <item m="1" x="6584"/>
        <item m="1" x="6197"/>
        <item m="1" x="6951"/>
        <item m="1" x="6623"/>
        <item m="1" x="4838"/>
        <item m="1" x="6659"/>
        <item m="1" x="6660"/>
        <item m="1" x="6665"/>
        <item m="1" x="5307"/>
        <item m="1" x="6709"/>
        <item m="1" x="6714"/>
        <item m="1" x="6719"/>
        <item m="1" x="6032"/>
        <item m="1" x="6727"/>
        <item m="1" x="6978"/>
        <item m="1" x="6316"/>
        <item m="1" x="5395"/>
        <item m="1" x="5400"/>
        <item m="1" x="6746"/>
        <item m="1" x="6065"/>
        <item m="1" x="6066"/>
        <item m="1" x="6067"/>
        <item m="1" x="6345"/>
        <item m="1" x="6985"/>
        <item m="1" x="6351"/>
        <item m="1" x="6358"/>
        <item m="1" x="6359"/>
        <item m="1" x="6779"/>
        <item m="1" x="6377"/>
        <item m="1" x="6127"/>
        <item m="1" x="6801"/>
        <item m="1" x="6803"/>
        <item m="1" x="6808"/>
        <item m="1" x="6143"/>
        <item m="1" x="7024"/>
        <item m="1" x="6155"/>
        <item m="1" x="6156"/>
        <item m="1" x="5688"/>
        <item m="1" x="7033"/>
        <item m="1" x="6430"/>
        <item m="1" x="6431"/>
        <item m="1" x="5736"/>
        <item m="1" x="5752"/>
        <item m="1" x="5760"/>
        <item m="1" x="6177"/>
        <item m="1" x="7035"/>
        <item x="1124"/>
        <item m="1" x="6868"/>
        <item m="1" x="6546"/>
        <item m="1" x="6547"/>
        <item m="1" x="6548"/>
        <item m="1" x="6549"/>
        <item m="1" x="6550"/>
        <item m="1" x="6551"/>
        <item m="1" x="7041"/>
        <item m="1" x="7042"/>
        <item m="1" x="5162"/>
        <item m="1" x="6242"/>
        <item m="1" x="6702"/>
        <item m="1" x="6703"/>
        <item m="1" x="6288"/>
        <item m="1" x="6289"/>
        <item m="1" x="6290"/>
        <item m="1" x="6717"/>
        <item m="1" x="6303"/>
        <item m="1" x="6979"/>
        <item m="1" x="6734"/>
        <item m="1" x="5413"/>
        <item m="1" x="5414"/>
        <item m="1" x="5415"/>
        <item m="1" x="5416"/>
        <item m="1" x="6987"/>
        <item m="1" x="6090"/>
        <item m="1" x="6368"/>
        <item m="1" x="7005"/>
        <item m="1" x="7006"/>
        <item m="1" x="7007"/>
        <item m="1" x="6100"/>
        <item m="1" x="6387"/>
        <item m="1" x="6820"/>
        <item m="1" x="6458"/>
        <item m="1" x="6552"/>
        <item m="1" x="3855"/>
        <item m="1" x="6946"/>
        <item m="1" x="4100"/>
        <item m="1" x="4101"/>
        <item m="1" x="4103"/>
        <item m="1" x="4104"/>
        <item m="1" x="4105"/>
        <item m="1" x="4106"/>
        <item m="1" x="4110"/>
        <item m="1" x="4111"/>
        <item m="1" x="2171"/>
        <item m="1" x="6206"/>
        <item m="1" x="5163"/>
        <item m="1" x="5164"/>
        <item m="1" x="5165"/>
        <item m="1" x="6664"/>
        <item m="1" x="5183"/>
        <item m="1" x="5190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6250"/>
        <item m="1" x="5294"/>
        <item m="1" x="5295"/>
        <item m="1" x="5296"/>
        <item m="1" x="5297"/>
        <item m="1" x="6262"/>
        <item m="1" x="5315"/>
        <item m="1" x="6291"/>
        <item m="1" x="6710"/>
        <item m="1" x="6711"/>
        <item m="1" x="6715"/>
        <item m="1" x="6716"/>
        <item m="1" x="6728"/>
        <item m="1" x="6730"/>
        <item m="1" x="5380"/>
        <item m="1" x="6317"/>
        <item m="1" x="6318"/>
        <item m="1" x="6321"/>
        <item m="1" x="6323"/>
        <item m="1" x="6324"/>
        <item m="1" x="5417"/>
        <item m="1" x="5418"/>
        <item m="1" x="5419"/>
        <item m="1" x="6748"/>
        <item m="1" x="5443"/>
        <item m="1" x="6068"/>
        <item m="1" x="6069"/>
        <item m="1" x="6346"/>
        <item m="1" x="5492"/>
        <item m="1" x="5493"/>
        <item m="1" x="6360"/>
        <item m="1" x="6361"/>
        <item m="1" x="6362"/>
        <item m="1" x="6365"/>
        <item m="1" x="6091"/>
        <item m="1" x="5546"/>
        <item m="1" x="5547"/>
        <item m="1" x="5548"/>
        <item m="1" x="5567"/>
        <item m="1" x="5577"/>
        <item m="1" x="6367"/>
        <item m="1" x="6369"/>
        <item m="1" x="6775"/>
        <item m="1" x="6780"/>
        <item m="1" x="6781"/>
        <item m="1" x="6782"/>
        <item m="1" x="5592"/>
        <item m="1" x="5602"/>
        <item m="1" x="6116"/>
        <item m="1" x="6378"/>
        <item m="1" x="6379"/>
        <item m="1" x="6117"/>
        <item m="1" x="6796"/>
        <item m="1" x="6382"/>
        <item m="1" x="6385"/>
        <item m="1" x="6130"/>
        <item m="1" x="6386"/>
        <item m="1" x="6134"/>
        <item m="1" x="6809"/>
        <item m="1" x="6144"/>
        <item m="1" x="6145"/>
        <item m="1" x="5674"/>
        <item m="1" x="6154"/>
        <item m="1" x="3649"/>
        <item m="1" x="5689"/>
        <item m="1" x="5702"/>
        <item m="1" x="6428"/>
        <item m="1" x="6429"/>
        <item m="1" x="6837"/>
        <item m="1" x="6838"/>
        <item m="1" x="6432"/>
        <item m="1" x="5728"/>
        <item m="1" x="5729"/>
        <item m="1" x="5737"/>
        <item m="1" x="6441"/>
        <item m="1" x="5753"/>
        <item m="1" x="6459"/>
        <item m="1" x="6460"/>
        <item m="1" x="5777"/>
        <item m="1" x="6470"/>
        <item m="1" x="6869"/>
        <item m="1" x="6475"/>
        <item m="1" x="6476"/>
        <item m="1" x="619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940"/>
        <item m="1" x="6574"/>
        <item m="1" x="6193"/>
        <item m="1" x="6948"/>
        <item m="1" x="6202"/>
        <item m="1" x="4114"/>
        <item m="1" x="4115"/>
        <item m="1" x="4116"/>
        <item m="1" x="4117"/>
        <item m="1" x="4118"/>
        <item m="1" x="4119"/>
        <item m="1" x="4120"/>
        <item m="1" x="4121"/>
        <item m="1" x="4123"/>
        <item m="1" x="4124"/>
        <item m="1" x="4125"/>
        <item m="1" x="4129"/>
        <item m="1" x="4130"/>
        <item m="1" x="4131"/>
        <item m="1" x="4132"/>
        <item m="1" x="6205"/>
        <item m="1" x="6207"/>
        <item m="1" x="6208"/>
        <item m="1" x="5166"/>
        <item m="1" x="5167"/>
        <item m="1" x="6212"/>
        <item m="1" x="6213"/>
        <item m="1" x="6215"/>
        <item m="1" x="5994"/>
        <item m="1" x="6216"/>
        <item m="1" x="6217"/>
        <item m="1" x="5184"/>
        <item m="1" x="6218"/>
        <item m="1" x="6237"/>
        <item m="1" x="5270"/>
        <item m="1" x="6245"/>
        <item m="1" x="5271"/>
        <item m="1" x="5272"/>
        <item m="1" x="6246"/>
        <item m="1" x="6247"/>
        <item m="1" x="6248"/>
        <item m="1" x="6251"/>
        <item m="1" x="5308"/>
        <item m="1" x="6264"/>
        <item m="1" x="5316"/>
        <item m="1" x="5317"/>
        <item m="1" x="6292"/>
        <item m="1" x="5338"/>
        <item m="1" x="6296"/>
        <item m="1" x="6297"/>
        <item m="1" x="6298"/>
        <item m="1" x="6299"/>
        <item m="1" x="6033"/>
        <item m="1" x="6304"/>
        <item m="1" x="6305"/>
        <item m="1" x="6306"/>
        <item m="1" x="6307"/>
        <item m="1" x="5381"/>
        <item m="1" x="5382"/>
        <item m="1" x="5383"/>
        <item m="1" x="5384"/>
        <item m="1" x="5385"/>
        <item m="1" x="5386"/>
        <item m="1" x="5387"/>
        <item m="1" x="6319"/>
        <item m="1" x="6587"/>
        <item m="1" x="6320"/>
        <item m="1" x="6322"/>
        <item m="1" x="5401"/>
        <item m="1" x="5402"/>
        <item m="1" x="5420"/>
        <item m="1" x="6336"/>
        <item m="1" x="5444"/>
        <item m="1" x="5450"/>
        <item m="1" x="5451"/>
        <item m="1" x="5452"/>
        <item m="1" x="5453"/>
        <item m="1" x="5454"/>
        <item m="1" x="5481"/>
        <item m="1" x="4939"/>
        <item m="1" x="6348"/>
        <item m="1" x="6352"/>
        <item m="1" x="3511"/>
        <item m="1" x="5494"/>
        <item m="1" x="6363"/>
        <item m="1" x="6364"/>
        <item m="1" x="5543"/>
        <item x="772"/>
        <item m="1" x="5544"/>
        <item m="1" x="5545"/>
        <item x="773"/>
        <item m="1" x="4971"/>
        <item m="1" x="6096"/>
        <item m="1" x="6370"/>
        <item m="1" x="6371"/>
        <item m="1" x="6372"/>
        <item m="1" x="6101"/>
        <item m="1" x="6102"/>
        <item m="1" x="6373"/>
        <item m="1" x="5593"/>
        <item m="1" x="5594"/>
        <item m="1" x="5595"/>
        <item m="1" x="6118"/>
        <item m="1" x="6119"/>
        <item m="1" x="6120"/>
        <item m="1" x="6380"/>
        <item m="1" x="6381"/>
        <item m="1" x="6383"/>
        <item m="1" x="6132"/>
        <item m="1" x="6133"/>
        <item m="1" x="6388"/>
        <item m="1" x="6389"/>
        <item m="1" x="6390"/>
        <item m="1" x="5649"/>
        <item m="1" x="6396"/>
        <item m="1" x="5665"/>
        <item m="1" x="5666"/>
        <item m="1" x="6405"/>
        <item m="1" x="5675"/>
        <item m="1" x="5023"/>
        <item m="1" x="6406"/>
        <item m="1" x="6407"/>
        <item m="1" x="6408"/>
        <item m="1" x="6409"/>
        <item m="1" x="5690"/>
        <item m="1" x="5691"/>
        <item m="1" x="5703"/>
        <item m="1" x="5707"/>
        <item m="1" x="6157"/>
        <item m="1" x="6158"/>
        <item m="1" x="6159"/>
        <item m="1" x="5738"/>
        <item m="1" x="5754"/>
        <item m="1" x="5761"/>
        <item m="1" x="5762"/>
        <item m="1" x="6178"/>
        <item m="1" x="6179"/>
        <item m="1" x="4090"/>
        <item m="1" x="5778"/>
        <item m="1" x="5784"/>
        <item m="1" x="5785"/>
        <item m="1" x="6471"/>
        <item m="1" x="6472"/>
        <item m="1" x="5803"/>
        <item m="1" x="5804"/>
        <item m="1" x="5805"/>
        <item m="1" x="5816"/>
        <item m="1" x="6571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6572"/>
        <item m="1" x="6575"/>
        <item m="1" x="6576"/>
        <item m="1" x="6577"/>
        <item m="1" x="6578"/>
        <item m="1" x="6581"/>
        <item m="1" x="5945"/>
        <item m="1" x="6582"/>
        <item m="1" x="6198"/>
        <item m="1" x="6199"/>
        <item m="1" x="5263"/>
        <item m="1" x="5264"/>
        <item m="1" x="6243"/>
        <item m="1" x="5318"/>
        <item m="1" x="5319"/>
        <item m="1" x="4098"/>
        <item m="1" x="5119"/>
        <item m="1" x="4135"/>
        <item m="1" x="4137"/>
        <item m="1" x="4138"/>
        <item m="1" x="4139"/>
        <item m="1" x="4140"/>
        <item m="1" x="4143"/>
        <item m="1" x="4144"/>
        <item m="1" x="4145"/>
        <item m="1" x="4146"/>
        <item m="1" x="4147"/>
        <item m="1" x="4148"/>
        <item m="1" x="4149"/>
        <item m="1" x="4152"/>
        <item m="1" x="4153"/>
        <item m="1" x="4154"/>
        <item m="1" x="4156"/>
        <item m="1" x="4158"/>
        <item m="1" x="4159"/>
        <item m="1" x="4160"/>
        <item m="1" x="4163"/>
        <item m="1" x="4164"/>
        <item m="1" x="4165"/>
        <item m="1" x="4166"/>
        <item m="1" x="4169"/>
        <item m="1" x="4170"/>
        <item m="1" x="4171"/>
        <item m="1" x="4172"/>
        <item m="1" x="4173"/>
        <item m="1" x="4174"/>
        <item m="1" x="4177"/>
        <item m="1" x="4178"/>
        <item m="1" x="4179"/>
        <item m="1" x="4180"/>
        <item m="1" x="4184"/>
        <item m="1" x="4185"/>
        <item m="1" x="4186"/>
        <item m="1" x="5980"/>
        <item m="1" x="5981"/>
        <item m="1" x="5154"/>
        <item m="1" x="5982"/>
        <item m="1" x="5983"/>
        <item m="1" x="5168"/>
        <item m="1" x="5169"/>
        <item m="1" x="5170"/>
        <item m="1" x="5171"/>
        <item m="1" x="5172"/>
        <item m="1" x="4107"/>
        <item m="1" x="5175"/>
        <item m="1" x="5988"/>
        <item m="1" x="5989"/>
        <item m="1" x="5990"/>
        <item m="1" x="5991"/>
        <item m="1" x="5992"/>
        <item m="1" x="5993"/>
        <item m="1" x="5995"/>
        <item m="1" x="5996"/>
        <item m="1" x="5998"/>
        <item m="1" x="5999"/>
        <item m="1" x="5185"/>
        <item m="1" x="5186"/>
        <item m="1" x="6005"/>
        <item m="1" x="6006"/>
        <item m="1" x="5191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6008"/>
        <item m="1" x="6009"/>
        <item m="1" x="5265"/>
        <item m="1" x="5273"/>
        <item m="1" x="4855"/>
        <item m="1" x="4856"/>
        <item m="1" x="5276"/>
        <item m="1" x="5277"/>
        <item m="1" x="5286"/>
        <item m="1" x="5288"/>
        <item m="1" x="5290"/>
        <item m="1" x="5291"/>
        <item m="1" x="5298"/>
        <item m="1" x="5299"/>
        <item m="1" x="5300"/>
        <item m="1" x="5301"/>
        <item m="1" x="5302"/>
        <item m="1" x="5303"/>
        <item m="1" x="5304"/>
        <item m="1" x="5309"/>
        <item m="1" x="5310"/>
        <item m="1" x="5312"/>
        <item m="1" x="487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6013"/>
        <item m="1" x="6014"/>
        <item m="1" x="5339"/>
        <item m="1" x="5340"/>
        <item m="1" x="6015"/>
        <item m="1" x="5341"/>
        <item m="1" x="5342"/>
        <item m="1" x="5343"/>
        <item m="1" x="5344"/>
        <item m="1" x="6016"/>
        <item m="1" x="6017"/>
        <item m="1" x="6018"/>
        <item m="1" x="6019"/>
        <item m="1" x="6020"/>
        <item m="1" x="6021"/>
        <item m="1" x="6022"/>
        <item m="1" x="6023"/>
        <item m="1" x="5347"/>
        <item m="1" x="5348"/>
        <item m="1" x="6024"/>
        <item m="1" x="6025"/>
        <item m="1" x="6026"/>
        <item m="1" x="6029"/>
        <item m="1" x="6030"/>
        <item m="1" x="6031"/>
        <item m="1" x="5354"/>
        <item m="1" x="6034"/>
        <item m="1" x="5355"/>
        <item m="1" x="5356"/>
        <item m="1" x="5357"/>
        <item m="1" x="5358"/>
        <item x="526"/>
        <item x="527"/>
        <item m="1" x="5364"/>
        <item m="1" x="5365"/>
        <item m="1" x="4902"/>
        <item m="1" x="4903"/>
        <item m="1" x="4904"/>
        <item m="1" x="6035"/>
        <item m="1" x="6036"/>
        <item m="1" x="6037"/>
        <item m="1" x="5391"/>
        <item m="1" x="5393"/>
        <item m="1" x="6038"/>
        <item m="1" x="5396"/>
        <item m="1" x="5397"/>
        <item m="1" x="5403"/>
        <item m="1" x="5404"/>
        <item m="1" x="5406"/>
        <item m="1" x="5421"/>
        <item m="1" x="5422"/>
        <item m="1" x="5423"/>
        <item m="1" x="5424"/>
        <item m="1" x="5425"/>
        <item m="1" x="5426"/>
        <item m="1" x="5427"/>
        <item m="1" x="5428"/>
        <item m="1" x="5433"/>
        <item m="1" x="6039"/>
        <item m="1" x="6040"/>
        <item m="1" x="5445"/>
        <item m="1" x="5446"/>
        <item m="1" x="5447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6070"/>
        <item m="1" x="6071"/>
        <item m="1" x="5482"/>
        <item m="1" x="5483"/>
        <item m="1" x="4940"/>
        <item m="1" x="6073"/>
        <item m="1" x="5490"/>
        <item m="1" x="4946"/>
        <item m="1" x="3512"/>
        <item m="1" x="5491"/>
        <item m="1" x="5495"/>
        <item m="1" x="5496"/>
        <item m="1" x="5497"/>
        <item m="1" x="5498"/>
        <item m="1" x="5499"/>
        <item m="1" x="6077"/>
        <item m="1" x="6078"/>
        <item m="1" x="6079"/>
        <item m="1" x="6080"/>
        <item m="1" x="6081"/>
        <item m="1" x="5503"/>
        <item m="1" x="5504"/>
        <item m="1" x="5505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5"/>
        <item m="1" x="5566"/>
        <item m="1" x="5568"/>
        <item m="1" x="5569"/>
        <item m="1" x="4972"/>
        <item m="1" x="6097"/>
        <item m="1" x="6098"/>
        <item m="1" x="6099"/>
        <item m="1" x="6103"/>
        <item m="1" x="5583"/>
        <item m="1" x="5584"/>
        <item m="1" x="6104"/>
        <item m="1" x="6105"/>
        <item m="1" x="6106"/>
        <item m="1" x="2363"/>
        <item m="1" x="5596"/>
        <item m="1" x="5597"/>
        <item m="1" x="5598"/>
        <item m="1" x="5603"/>
        <item m="1" x="5604"/>
        <item m="1" x="4150"/>
        <item m="1" x="5607"/>
        <item m="1" x="5608"/>
        <item m="1" x="5609"/>
        <item m="1" x="5610"/>
        <item m="1" x="5614"/>
        <item m="1" x="5615"/>
        <item m="1" x="5616"/>
        <item m="1" x="5617"/>
        <item m="1" x="6121"/>
        <item m="1" x="6122"/>
        <item m="1" x="5622"/>
        <item m="1" x="5623"/>
        <item m="1" x="5624"/>
        <item m="1" x="5625"/>
        <item m="1" x="6128"/>
        <item m="1" x="6129"/>
        <item m="1" x="5633"/>
        <item m="1" x="5634"/>
        <item m="1" x="6131"/>
        <item m="1" x="5635"/>
        <item m="1" x="6135"/>
        <item m="1" x="5639"/>
        <item m="1" x="6136"/>
        <item m="1" x="6137"/>
        <item m="1" x="5643"/>
        <item m="1" x="6138"/>
        <item m="1" x="6139"/>
        <item m="1" x="6140"/>
        <item m="1" x="5650"/>
        <item m="1" x="5651"/>
        <item m="1" x="5652"/>
        <item m="1" x="5653"/>
        <item m="1" x="5654"/>
        <item m="1" x="5658"/>
        <item m="1" x="5659"/>
        <item m="1" x="5667"/>
        <item m="1" x="5668"/>
        <item m="1" x="5669"/>
        <item m="1" x="5670"/>
        <item m="1" x="5671"/>
        <item m="1" x="5024"/>
        <item m="1" x="6149"/>
        <item m="1" x="6150"/>
        <item m="1" x="6151"/>
        <item m="1" x="6152"/>
        <item m="1" x="5677"/>
        <item m="1" x="5678"/>
        <item m="1" x="5679"/>
        <item m="1" x="5680"/>
        <item m="1" x="5681"/>
        <item m="1" x="3650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4"/>
        <item m="1" x="5705"/>
        <item m="1" x="3663"/>
        <item m="1" x="5708"/>
        <item m="1" x="5709"/>
        <item m="1" x="5710"/>
        <item m="1" x="5711"/>
        <item m="1" x="5712"/>
        <item m="1" x="5713"/>
        <item m="1" x="5714"/>
        <item m="1" x="5718"/>
        <item m="1" x="5719"/>
        <item m="1" x="5720"/>
        <item m="1" x="5721"/>
        <item m="1" x="5722"/>
        <item m="1" x="5723"/>
        <item m="1" x="5052"/>
        <item m="1" x="5053"/>
        <item m="1" x="5054"/>
        <item m="1" x="5055"/>
        <item m="1" x="5056"/>
        <item m="1" x="5057"/>
        <item m="1" x="5058"/>
        <item m="1" x="5739"/>
        <item m="1" x="5740"/>
        <item m="1" x="5741"/>
        <item m="1" x="5742"/>
        <item m="1" x="5743"/>
        <item m="1" x="5744"/>
        <item m="1" x="6170"/>
        <item m="1" x="5748"/>
        <item m="1" x="5755"/>
        <item m="1" x="5756"/>
        <item m="1" x="5757"/>
        <item m="1" x="5758"/>
        <item m="1" x="5763"/>
        <item m="1" x="5764"/>
        <item m="1" x="5765"/>
        <item m="1" x="5767"/>
        <item m="1" x="5768"/>
        <item m="1" x="5769"/>
        <item m="1" x="5770"/>
        <item m="1" x="4091"/>
        <item m="1" x="4092"/>
        <item m="1" x="4093"/>
        <item m="1" x="4094"/>
        <item m="1" x="4097"/>
        <item m="1" x="4102"/>
        <item m="1" x="4109"/>
        <item m="1" x="4113"/>
        <item m="1" x="6180"/>
        <item m="1" x="6181"/>
        <item m="1" x="5779"/>
        <item m="1" x="5780"/>
        <item m="1" x="5781"/>
        <item m="1" x="5782"/>
        <item m="1" x="5786"/>
        <item m="1" x="5787"/>
        <item m="1" x="5788"/>
        <item m="1" x="5789"/>
        <item m="1" x="6182"/>
        <item m="1" x="6183"/>
        <item m="1" x="6184"/>
        <item m="1" x="5792"/>
        <item m="1" x="5797"/>
        <item m="1" x="5798"/>
        <item m="1" x="5799"/>
        <item m="1" x="5800"/>
        <item m="1" x="5806"/>
        <item m="1" x="5807"/>
        <item m="1" x="5808"/>
        <item m="1" x="5809"/>
        <item m="1" x="5810"/>
        <item m="1" x="5811"/>
        <item m="1" x="5812"/>
        <item m="1" x="5813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28"/>
        <item m="1" x="5929"/>
        <item m="1" x="5930"/>
        <item m="1" x="5932"/>
        <item m="1" x="5933"/>
        <item m="1" x="5934"/>
        <item m="1" x="5935"/>
        <item m="1" x="5936"/>
        <item m="1" x="5941"/>
        <item m="1" x="5942"/>
        <item m="1" x="6194"/>
        <item m="1" x="6195"/>
        <item m="1" x="6196"/>
        <item m="1" x="5948"/>
        <item m="1" x="5949"/>
        <item m="1" x="5950"/>
        <item m="1" x="6200"/>
        <item m="1" x="6201"/>
        <item m="1" x="5120"/>
        <item m="1" x="4188"/>
        <item m="1" x="4189"/>
        <item m="1" x="4190"/>
        <item m="1" x="4194"/>
        <item m="1" x="4195"/>
        <item m="1" x="4198"/>
        <item m="1" x="4199"/>
        <item m="1" x="4202"/>
        <item m="1" x="4203"/>
        <item m="1" x="3870"/>
        <item m="1" x="5153"/>
        <item m="1" x="5155"/>
        <item m="1" x="5156"/>
        <item m="1" x="5157"/>
        <item m="1" x="5158"/>
        <item m="1" x="5159"/>
        <item m="1" x="5173"/>
        <item m="1" x="5174"/>
        <item m="1" x="5176"/>
        <item m="1" x="5187"/>
        <item m="1" x="5188"/>
        <item m="1" x="5262"/>
        <item x="314"/>
        <item m="1" x="5274"/>
        <item m="1" x="5275"/>
        <item m="1" x="5278"/>
        <item m="1" x="5279"/>
        <item m="1" x="5280"/>
        <item m="1" x="5281"/>
        <item m="1" x="5282"/>
        <item m="1" x="5283"/>
        <item m="1" x="5284"/>
        <item m="1" x="5285"/>
        <item m="1" x="5287"/>
        <item m="1" x="5289"/>
        <item m="1" x="5305"/>
        <item m="1" x="5313"/>
        <item m="1" x="4880"/>
        <item m="1" x="5331"/>
        <item m="1" x="5332"/>
        <item m="1" x="5333"/>
        <item m="1" x="5334"/>
        <item m="1" x="5335"/>
        <item m="1" x="5336"/>
        <item m="1" x="5337"/>
        <item m="1" x="4126"/>
        <item m="1" x="5345"/>
        <item m="1" x="5346"/>
        <item m="1" x="5349"/>
        <item m="1" x="5350"/>
        <item m="1" x="5351"/>
        <item m="1" x="5352"/>
        <item m="1" x="5353"/>
        <item m="1" x="5359"/>
        <item m="1" x="5360"/>
        <item m="1" x="5361"/>
        <item m="1" x="5362"/>
        <item m="1" x="5363"/>
        <item m="1" x="5366"/>
        <item m="1" x="5367"/>
        <item m="1" x="4905"/>
        <item x="563"/>
        <item m="1" x="5389"/>
        <item m="1" x="5390"/>
        <item m="1" x="5394"/>
        <item m="1" x="5405"/>
        <item m="1" x="5407"/>
        <item m="1" x="5429"/>
        <item m="1" x="5430"/>
        <item m="1" x="5431"/>
        <item m="1" x="5432"/>
        <item m="1" x="5434"/>
        <item m="1" x="5448"/>
        <item m="1" x="5449"/>
        <item m="1" x="5476"/>
        <item m="1" x="5477"/>
        <item m="1" x="5478"/>
        <item m="1" x="5479"/>
        <item m="1" x="5480"/>
        <item m="1" x="5484"/>
        <item m="1" x="5485"/>
        <item m="1" x="4941"/>
        <item m="1" x="5488"/>
        <item m="1" x="4947"/>
        <item m="1" x="3513"/>
        <item m="1" x="5500"/>
        <item m="1" x="5501"/>
        <item m="1" x="5502"/>
        <item m="1" x="5506"/>
        <item m="1" x="5507"/>
        <item m="1" x="5508"/>
        <item m="1" x="5509"/>
        <item m="1" x="5562"/>
        <item m="1" x="5563"/>
        <item m="1" x="5564"/>
        <item m="1" x="5570"/>
        <item m="1" x="4134"/>
        <item m="1" x="5578"/>
        <item m="1" x="5579"/>
        <item m="1" x="5580"/>
        <item m="1" x="5581"/>
        <item m="1" x="5582"/>
        <item m="1" x="5585"/>
        <item m="1" x="5586"/>
        <item m="1" x="5588"/>
        <item m="1" x="5589"/>
        <item m="1" x="2364"/>
        <item m="1" x="5599"/>
        <item m="1" x="5600"/>
        <item m="1" x="5601"/>
        <item m="1" x="2801"/>
        <item m="1" x="5611"/>
        <item m="1" x="5612"/>
        <item m="1" x="5613"/>
        <item m="1" x="5618"/>
        <item m="1" x="5619"/>
        <item m="1" x="5620"/>
        <item m="1" x="5626"/>
        <item m="1" x="5627"/>
        <item m="1" x="5628"/>
        <item m="1" x="5629"/>
        <item m="1" x="4996"/>
        <item m="1" x="5636"/>
        <item m="1" x="5640"/>
        <item m="1" x="5641"/>
        <item m="1" x="5642"/>
        <item m="1" x="5644"/>
        <item m="1" x="4204"/>
        <item m="1" x="5648"/>
        <item m="1" x="5655"/>
        <item m="1" x="5656"/>
        <item m="1" x="5657"/>
        <item m="1" x="5025"/>
        <item m="1" x="5682"/>
        <item m="1" x="5701"/>
        <item m="1" x="5706"/>
        <item m="1" x="5715"/>
        <item m="1" x="5716"/>
        <item m="1" x="5717"/>
        <item m="1" x="5724"/>
        <item m="1" x="5725"/>
        <item m="1" x="5059"/>
        <item m="1" x="5060"/>
        <item m="1" x="5745"/>
        <item m="1" x="5746"/>
        <item m="1" x="5749"/>
        <item m="1" x="5759"/>
        <item m="1" x="5766"/>
        <item m="1" x="5771"/>
        <item m="1" x="4122"/>
        <item m="1" x="4128"/>
        <item m="1" x="4136"/>
        <item m="1" x="5772"/>
        <item m="1" x="5783"/>
        <item m="1" x="5790"/>
        <item m="1" x="5791"/>
        <item m="1" x="5793"/>
        <item m="1" x="5794"/>
        <item m="1" x="5801"/>
        <item m="1" x="5802"/>
        <item m="1" x="5814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31"/>
        <item m="1" x="5937"/>
        <item m="1" x="5938"/>
        <item m="1" x="5939"/>
        <item m="1" x="5940"/>
        <item m="1" x="5943"/>
        <item m="1" x="5947"/>
        <item m="1" x="5951"/>
        <item m="1" x="4176"/>
        <item m="1" x="4253"/>
        <item m="1" x="4419"/>
        <item m="1" x="4779"/>
        <item m="1" x="4307"/>
        <item m="1" x="4205"/>
        <item m="1" x="4206"/>
        <item m="1" x="4207"/>
        <item m="1" x="4208"/>
        <item m="1" x="4209"/>
        <item m="1" x="4214"/>
        <item m="1" x="4215"/>
        <item m="1" x="4216"/>
        <item m="1" x="3871"/>
        <item m="1" x="4231"/>
        <item m="1" x="4232"/>
        <item m="1" x="3205"/>
        <item m="1" x="3206"/>
        <item m="1" x="3207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208"/>
        <item m="1" x="3883"/>
        <item m="1" x="3209"/>
        <item m="1" x="3884"/>
        <item m="1" x="3885"/>
        <item m="1" x="3886"/>
        <item m="1" x="3887"/>
        <item m="1" x="3888"/>
        <item m="1" x="3889"/>
        <item m="1" x="3890"/>
        <item m="1" x="3210"/>
        <item m="1" x="3891"/>
        <item m="1" x="3892"/>
        <item m="1" x="3893"/>
        <item x="11"/>
        <item m="1" x="3894"/>
        <item m="1" x="3895"/>
        <item m="1" x="3896"/>
        <item m="1" x="3211"/>
        <item m="1" x="3897"/>
        <item m="1" x="3212"/>
        <item m="1" x="3898"/>
        <item m="1" x="3899"/>
        <item m="1" x="3900"/>
        <item m="1" x="3901"/>
        <item m="1" x="3213"/>
        <item m="1" x="3214"/>
        <item m="1" x="3902"/>
        <item m="1" x="3215"/>
        <item m="1" x="3903"/>
        <item m="1" x="3904"/>
        <item m="1" x="3905"/>
        <item m="1" x="3906"/>
        <item m="1" x="3907"/>
        <item m="1" x="3216"/>
        <item m="1" x="3217"/>
        <item m="1" x="3908"/>
        <item m="1" x="3909"/>
        <item m="1" x="3910"/>
        <item m="1" x="3911"/>
        <item m="1" x="3218"/>
        <item m="1" x="3912"/>
        <item m="1" x="3913"/>
        <item m="1" x="3914"/>
        <item m="1" x="3915"/>
        <item m="1" x="3916"/>
        <item m="1" x="2546"/>
        <item m="1" x="3917"/>
        <item m="1" x="3027"/>
        <item m="1" x="2547"/>
        <item m="1" x="2548"/>
        <item m="1" x="3028"/>
        <item m="1" x="3029"/>
        <item m="1" x="3030"/>
        <item m="1" x="2549"/>
        <item m="1" x="3031"/>
        <item m="1" x="3032"/>
        <item m="1" x="3033"/>
        <item m="1" x="3034"/>
        <item m="1" x="3035"/>
        <item m="1" x="3036"/>
        <item m="1" x="2550"/>
        <item m="1" x="3037"/>
        <item m="1" x="3038"/>
        <item m="1" x="3039"/>
        <item m="1" x="3040"/>
        <item m="1" x="2551"/>
        <item m="1" x="3041"/>
        <item m="1" x="3042"/>
        <item m="1" x="3043"/>
        <item m="1" x="4839"/>
        <item m="1" x="4840"/>
        <item m="1" x="4841"/>
        <item m="1" x="4842"/>
        <item m="1" x="4843"/>
        <item m="1" x="4392"/>
        <item m="1" x="4393"/>
        <item m="1" x="4452"/>
        <item m="1" x="4453"/>
        <item m="1" x="4499"/>
        <item m="1" x="4516"/>
        <item m="1" x="4557"/>
        <item m="1" x="3919"/>
        <item m="1" x="4181"/>
        <item m="1" x="4210"/>
        <item m="1" x="4226"/>
        <item m="1" x="4233"/>
        <item m="1" x="4844"/>
        <item m="1" x="4845"/>
        <item m="1" x="4846"/>
        <item m="1" x="4847"/>
        <item m="1" x="4246"/>
        <item m="1" x="4333"/>
        <item m="1" x="4632"/>
        <item m="1" x="4670"/>
        <item m="1" x="4848"/>
        <item m="1" x="4849"/>
        <item m="1" x="4850"/>
        <item m="1" x="4500"/>
        <item m="1" x="3925"/>
        <item m="1" x="4528"/>
        <item m="1" x="4529"/>
        <item m="1" x="4530"/>
        <item m="1" x="4531"/>
        <item m="1" x="4532"/>
        <item m="1" x="4533"/>
        <item m="1" x="4607"/>
        <item m="1" x="4608"/>
        <item m="1" x="4609"/>
        <item m="1" x="4610"/>
        <item m="1" x="4851"/>
        <item m="1" x="4611"/>
        <item m="1" x="4852"/>
        <item m="1" x="4853"/>
        <item m="1" x="4095"/>
        <item m="1" x="4096"/>
        <item m="1" x="4112"/>
        <item m="1" x="4133"/>
        <item m="1" x="4854"/>
        <item m="1" x="4227"/>
        <item m="1" x="2597"/>
        <item m="1" x="4228"/>
        <item m="1" x="4857"/>
        <item m="1" x="4299"/>
        <item m="1" x="4475"/>
        <item m="1" x="4558"/>
        <item m="1" x="3960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161"/>
        <item m="1" x="4875"/>
        <item m="1" x="4876"/>
        <item m="1" x="4432"/>
        <item m="1" x="4234"/>
        <item m="1" x="4247"/>
        <item m="1" x="4248"/>
        <item m="1" x="3310"/>
        <item m="1" x="3311"/>
        <item m="1" x="3312"/>
        <item m="1" x="3313"/>
        <item m="1" x="3314"/>
        <item m="1" x="4182"/>
        <item m="1" x="4211"/>
        <item m="1" x="4217"/>
        <item m="1" x="4394"/>
        <item m="1" x="4501"/>
        <item m="1" x="3964"/>
        <item x="376"/>
        <item m="1" x="4877"/>
        <item m="1" x="4878"/>
        <item x="383"/>
        <item m="1" x="4502"/>
        <item m="1" x="4235"/>
        <item m="1" x="4881"/>
        <item m="1" x="4300"/>
        <item m="1" x="4301"/>
        <item m="1" x="4302"/>
        <item m="1" x="4303"/>
        <item m="1" x="4338"/>
        <item m="1" x="4364"/>
        <item m="1" x="4365"/>
        <item m="1" x="4395"/>
        <item m="1" x="4433"/>
        <item m="1" x="4454"/>
        <item m="1" x="4476"/>
        <item m="1" x="4503"/>
        <item m="1" x="4517"/>
        <item m="1" x="4534"/>
        <item m="1" x="4535"/>
        <item m="1" x="4536"/>
        <item m="1" x="4559"/>
        <item m="1" x="4589"/>
        <item m="1" x="4612"/>
        <item m="1" x="4642"/>
        <item m="1" x="4659"/>
        <item m="1" x="4660"/>
        <item m="1" x="4671"/>
        <item m="1" x="4672"/>
        <item m="1" x="4688"/>
        <item m="1" x="4142"/>
        <item m="1" x="4155"/>
        <item m="1" x="4162"/>
        <item m="1" x="4167"/>
        <item m="1" x="3358"/>
        <item m="1" x="3359"/>
        <item m="1" x="3360"/>
        <item m="1" x="3361"/>
        <item m="1" x="3362"/>
        <item m="1" x="3363"/>
        <item m="1" x="2286"/>
        <item m="1" x="4882"/>
        <item m="1" x="4412"/>
        <item m="1" x="4455"/>
        <item m="1" x="4196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590"/>
        <item m="1" x="4613"/>
        <item m="1" x="4633"/>
        <item x="528"/>
        <item m="1" x="4896"/>
        <item m="1" x="4897"/>
        <item m="1" x="4898"/>
        <item m="1" x="4899"/>
        <item m="1" x="4127"/>
        <item m="1" x="4141"/>
        <item m="1" x="4900"/>
        <item m="1" x="4901"/>
        <item m="1" x="4218"/>
        <item m="1" x="4219"/>
        <item m="1" x="4220"/>
        <item m="1" x="4221"/>
        <item m="1" x="4222"/>
        <item m="1" x="4223"/>
        <item m="1" x="4224"/>
        <item m="1" x="4236"/>
        <item m="1" x="4237"/>
        <item m="1" x="4238"/>
        <item m="1" x="4265"/>
        <item m="1" x="4266"/>
        <item m="1" x="4267"/>
        <item m="1" x="3982"/>
        <item m="1" x="3983"/>
        <item m="1" x="3984"/>
        <item m="1" x="3985"/>
        <item m="1" x="3986"/>
        <item m="1" x="3384"/>
        <item m="1" x="3385"/>
        <item m="1" x="3386"/>
        <item m="1" x="3387"/>
        <item m="1" x="3388"/>
        <item m="1" x="3389"/>
        <item m="1" x="2691"/>
        <item m="1" x="1479"/>
        <item m="1" x="4906"/>
        <item m="1" x="4225"/>
        <item m="1" x="4907"/>
        <item m="1" x="4908"/>
        <item m="1" x="4909"/>
        <item m="1" x="4108"/>
        <item x="596"/>
        <item m="1" x="4099"/>
        <item m="1" x="4441"/>
        <item m="1" x="4560"/>
        <item m="1" x="4910"/>
        <item m="1" x="3399"/>
        <item m="1" x="3400"/>
        <item m="1" x="4911"/>
        <item m="1" x="3401"/>
        <item m="1" x="3402"/>
        <item m="1" x="3403"/>
        <item m="1" x="4912"/>
        <item m="1" x="4341"/>
        <item m="1" x="4477"/>
        <item m="1" x="4614"/>
        <item m="1" x="4913"/>
        <item m="1" x="4914"/>
        <item m="1" x="4915"/>
        <item m="1" x="4916"/>
        <item m="1" x="4917"/>
        <item m="1" x="4918"/>
        <item m="1" x="4919"/>
        <item m="1" x="4284"/>
        <item m="1" x="4368"/>
        <item m="1" x="4421"/>
        <item m="1" x="4456"/>
        <item m="1" x="4457"/>
        <item m="1" x="4478"/>
        <item m="1" x="4504"/>
        <item m="1" x="4537"/>
        <item m="1" x="4561"/>
        <item m="1" x="4615"/>
        <item m="1" x="3410"/>
        <item m="1" x="3411"/>
        <item m="1" x="3412"/>
        <item m="1" x="3413"/>
        <item m="1" x="4268"/>
        <item m="1" x="4920"/>
        <item m="1" x="4921"/>
        <item m="1" x="4922"/>
        <item m="1" x="4239"/>
        <item m="1" x="4342"/>
        <item m="1" x="4422"/>
        <item m="1" x="4458"/>
        <item m="1" x="4479"/>
        <item m="1" x="3996"/>
        <item m="1" x="3997"/>
        <item m="1" x="3431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459"/>
        <item m="1" x="4460"/>
        <item m="1" x="4933"/>
        <item m="1" x="4480"/>
        <item m="1" x="4481"/>
        <item m="1" x="4505"/>
        <item m="1" x="4506"/>
        <item m="1" x="4507"/>
        <item m="1" x="4508"/>
        <item m="1" x="4518"/>
        <item m="1" x="4538"/>
        <item m="1" x="4539"/>
        <item m="1" x="4540"/>
        <item m="1" x="4562"/>
        <item m="1" x="4563"/>
        <item m="1" x="4564"/>
        <item m="1" x="4565"/>
        <item m="1" x="4592"/>
        <item m="1" x="4593"/>
        <item m="1" x="4616"/>
        <item m="1" x="4617"/>
        <item m="1" x="4634"/>
        <item m="1" x="4643"/>
        <item m="1" x="4644"/>
        <item m="1" x="4645"/>
        <item m="1" x="4646"/>
        <item m="1" x="4673"/>
        <item m="1" x="4674"/>
        <item m="1" x="4934"/>
        <item m="1" x="4691"/>
        <item m="1" x="4935"/>
        <item m="1" x="4936"/>
        <item m="1" x="3472"/>
        <item m="1" x="4937"/>
        <item m="1" x="3473"/>
        <item m="1" x="4938"/>
        <item m="1" x="3474"/>
        <item m="1" x="3475"/>
        <item m="1" x="3476"/>
        <item m="1" x="4942"/>
        <item m="1" x="4943"/>
        <item m="1" x="4944"/>
        <item m="1" x="4945"/>
        <item m="1" x="3489"/>
        <item m="1" x="3490"/>
        <item m="1" x="3496"/>
        <item m="1" x="3497"/>
        <item m="1" x="4948"/>
        <item m="1" x="4175"/>
        <item m="1" x="4200"/>
        <item m="1" x="3505"/>
        <item m="1" x="3506"/>
        <item m="1" x="4949"/>
        <item m="1" x="4950"/>
        <item m="1" x="4951"/>
        <item m="1" x="4952"/>
        <item m="1" x="4343"/>
        <item m="1" x="4371"/>
        <item m="1" x="4435"/>
        <item m="1" x="4442"/>
        <item m="1" x="4482"/>
        <item m="1" x="4483"/>
        <item m="1" x="4566"/>
        <item m="1" x="4953"/>
        <item m="1" x="4954"/>
        <item m="1" x="4955"/>
        <item m="1" x="4956"/>
        <item m="1" x="4285"/>
        <item m="1" x="4320"/>
        <item m="1" x="4344"/>
        <item x="774"/>
        <item m="1" x="4957"/>
        <item m="1" x="4958"/>
        <item m="1" x="3548"/>
        <item m="1" x="3549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254"/>
        <item m="1" x="4269"/>
        <item m="1" x="4270"/>
        <item m="1" x="4278"/>
        <item m="1" x="4279"/>
        <item m="1" x="4286"/>
        <item m="1" x="4373"/>
        <item m="1" x="4399"/>
        <item m="1" x="4400"/>
        <item m="1" x="4423"/>
        <item m="1" x="4424"/>
        <item m="1" x="4462"/>
        <item m="1" x="4463"/>
        <item m="1" x="4968"/>
        <item m="1" x="4969"/>
        <item m="1" x="4240"/>
        <item m="1" x="4009"/>
        <item m="1" x="4970"/>
        <item m="1" x="4157"/>
        <item m="1" x="4013"/>
        <item m="1" x="3559"/>
        <item m="1" x="3560"/>
        <item m="1" x="3561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x="807"/>
        <item m="1" x="4984"/>
        <item m="1" x="4250"/>
        <item m="1" x="4985"/>
        <item m="1" x="4986"/>
        <item m="1" x="2365"/>
        <item m="1" x="2366"/>
        <item m="1" x="2367"/>
        <item m="1" x="4288"/>
        <item m="1" x="4305"/>
        <item m="1" x="4347"/>
        <item m="1" x="4379"/>
        <item m="1" x="4380"/>
        <item m="1" x="4509"/>
        <item m="1" x="4519"/>
        <item m="1" x="4567"/>
        <item m="1" x="4568"/>
        <item m="1" x="4618"/>
        <item m="1" x="4635"/>
        <item m="1" x="4661"/>
        <item m="1" x="4692"/>
        <item m="1" x="4987"/>
        <item m="1" x="4510"/>
        <item m="1" x="4542"/>
        <item m="1" x="4988"/>
        <item m="1" x="4675"/>
        <item m="1" x="2802"/>
        <item m="1" x="2803"/>
        <item m="1" x="2804"/>
        <item m="1" x="4251"/>
        <item m="1" x="4255"/>
        <item m="1" x="4271"/>
        <item m="1" x="4289"/>
        <item m="1" x="4290"/>
        <item m="1" x="4348"/>
        <item m="1" x="4401"/>
        <item m="1" x="4445"/>
        <item m="1" x="4381"/>
        <item m="1" x="4402"/>
        <item m="1" x="4413"/>
        <item m="1" x="4446"/>
        <item m="1" x="4989"/>
        <item m="1" x="4990"/>
        <item m="1" x="4291"/>
        <item m="1" x="4292"/>
        <item m="1" x="4403"/>
        <item m="1" x="4464"/>
        <item m="1" x="4991"/>
        <item m="1" x="4992"/>
        <item m="1" x="4993"/>
        <item m="1" x="4994"/>
        <item m="1" x="4191"/>
        <item m="1" x="4995"/>
        <item m="1" x="3602"/>
        <item m="1" x="4997"/>
        <item x="902"/>
        <item m="1" x="4998"/>
        <item m="1" x="4488"/>
        <item m="1" x="4489"/>
        <item m="1" x="3609"/>
        <item m="1" x="3610"/>
        <item m="1" x="4999"/>
        <item m="1" x="5000"/>
        <item m="1" x="5001"/>
        <item m="1" x="5002"/>
        <item m="1" x="5003"/>
        <item m="1" x="5004"/>
        <item m="1" x="4241"/>
        <item m="1" x="4272"/>
        <item m="1" x="5005"/>
        <item m="1" x="4349"/>
        <item m="1" x="5006"/>
        <item m="1" x="5007"/>
        <item m="1" x="4025"/>
        <item m="1" x="3621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4597"/>
        <item m="1" x="4636"/>
        <item m="1" x="4662"/>
        <item m="1" x="4693"/>
        <item m="1" x="5017"/>
        <item m="1" x="5018"/>
        <item m="1" x="5019"/>
        <item m="1" x="5020"/>
        <item m="1" x="5021"/>
        <item m="1" x="5022"/>
        <item m="1" x="4425"/>
        <item m="1" x="4426"/>
        <item m="1" x="4465"/>
        <item m="1" x="4490"/>
        <item m="1" x="4598"/>
        <item m="1" x="4676"/>
        <item m="1" x="5026"/>
        <item m="1" x="4293"/>
        <item m="1" x="4427"/>
        <item m="1" x="4543"/>
        <item m="1" x="4027"/>
        <item m="1" x="4028"/>
        <item m="1" x="5027"/>
        <item m="1" x="5028"/>
        <item m="1" x="5029"/>
        <item m="1" x="4415"/>
        <item m="1" x="4520"/>
        <item m="1" x="4637"/>
        <item m="1" x="3651"/>
        <item m="1" x="5032"/>
        <item m="1" x="5033"/>
        <item m="1" x="5034"/>
        <item m="1" x="5035"/>
        <item m="1" x="5036"/>
        <item m="1" x="4521"/>
        <item m="1" x="4522"/>
        <item m="1" x="4523"/>
        <item m="1" x="4619"/>
        <item m="1" x="4620"/>
        <item m="1" x="4621"/>
        <item m="1" x="4622"/>
        <item m="1" x="4648"/>
        <item m="1" x="4694"/>
        <item m="1" x="5037"/>
        <item m="1" x="5038"/>
        <item m="1" x="3664"/>
        <item m="1" x="4383"/>
        <item m="1" x="2859"/>
        <item m="1" x="4416"/>
        <item m="1" x="5039"/>
        <item m="1" x="5040"/>
        <item m="1" x="5041"/>
        <item m="1" x="4259"/>
        <item m="1" x="4294"/>
        <item m="1" x="4352"/>
        <item m="1" x="4384"/>
        <item m="1" x="4404"/>
        <item m="1" x="4428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4448"/>
        <item m="1" x="4449"/>
        <item m="1" x="5061"/>
        <item m="1" x="4242"/>
        <item m="1" x="4243"/>
        <item m="1" x="4260"/>
        <item m="1" x="4295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5062"/>
        <item m="1" x="4273"/>
        <item m="1" x="4296"/>
        <item m="1" x="4306"/>
        <item m="1" x="4353"/>
        <item m="1" x="4405"/>
        <item m="1" x="4429"/>
        <item m="1" x="4437"/>
        <item m="1" x="4466"/>
        <item m="1" x="4512"/>
        <item m="1" x="4544"/>
        <item m="1" x="4623"/>
        <item m="1" x="4649"/>
        <item m="1" x="4677"/>
        <item m="1" x="3686"/>
        <item m="1" x="5063"/>
        <item m="1" x="5064"/>
        <item m="1" x="5065"/>
        <item m="1" x="5067"/>
        <item m="1" x="4354"/>
        <item m="1" x="4386"/>
        <item m="1" x="4406"/>
        <item m="1" x="4450"/>
        <item m="1" x="4494"/>
        <item m="1" x="4355"/>
        <item m="1" x="4407"/>
        <item m="1" x="4467"/>
        <item m="1" x="4057"/>
        <item m="1" x="4058"/>
        <item m="1" x="4059"/>
        <item m="1" x="4256"/>
        <item m="1" x="4281"/>
        <item m="1" x="4328"/>
        <item m="1" x="4151"/>
        <item m="1" x="4168"/>
        <item m="1" x="4187"/>
        <item m="1" x="4192"/>
        <item m="1" x="4193"/>
        <item m="1" x="4197"/>
        <item m="1" x="4212"/>
        <item m="1" x="4229"/>
        <item m="1" x="4244"/>
        <item m="1" x="4245"/>
        <item m="1" x="4252"/>
        <item m="1" x="4261"/>
        <item m="1" x="4297"/>
        <item m="1" x="4356"/>
        <item m="1" x="1697"/>
        <item m="1" x="1698"/>
        <item m="1" x="1699"/>
        <item m="1" x="5068"/>
        <item m="1" x="5069"/>
        <item m="1" x="5070"/>
        <item m="1" x="5071"/>
        <item m="1" x="5072"/>
        <item m="1" x="5073"/>
        <item m="1" x="4600"/>
        <item m="1" x="4663"/>
        <item m="1" x="5074"/>
        <item m="1" x="5075"/>
        <item m="1" x="5076"/>
        <item m="1" x="5077"/>
        <item m="1" x="5078"/>
        <item m="1" x="5079"/>
        <item m="1" x="5080"/>
        <item m="1" x="3725"/>
        <item m="1" x="3726"/>
        <item m="1" x="5081"/>
        <item m="1" x="4213"/>
        <item m="1" x="5082"/>
        <item m="1" x="5083"/>
        <item m="1" x="4417"/>
        <item m="1" x="4418"/>
        <item m="1" x="5084"/>
        <item m="1" x="5085"/>
        <item m="1" x="5086"/>
        <item m="1" x="5087"/>
        <item m="1" x="5088"/>
        <item m="1" x="5089"/>
        <item m="1" x="4545"/>
        <item m="1" x="4546"/>
        <item m="1" x="4547"/>
        <item m="1" x="4548"/>
        <item m="1" x="4601"/>
        <item m="1" x="4624"/>
        <item m="1" x="4650"/>
        <item m="1" x="4651"/>
        <item m="1" x="4664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4438"/>
        <item m="1" x="5102"/>
        <item m="1" x="5103"/>
        <item m="1" x="5104"/>
        <item m="1" x="5105"/>
        <item m="1" x="5106"/>
        <item m="1" x="4469"/>
        <item m="1" x="4470"/>
        <item m="1" x="4471"/>
        <item m="1" x="5107"/>
        <item m="1" x="5108"/>
        <item m="1" x="4495"/>
        <item m="1" x="4496"/>
        <item m="1" x="4497"/>
        <item m="1" x="4513"/>
        <item m="1" x="4514"/>
        <item m="1" x="4515"/>
        <item m="1" x="4525"/>
        <item m="1" x="4526"/>
        <item m="1" x="4527"/>
        <item m="1" x="4549"/>
        <item m="1" x="4550"/>
        <item m="1" x="4551"/>
        <item m="1" x="4552"/>
        <item m="1" x="4553"/>
        <item m="1" x="4554"/>
        <item m="1" x="4555"/>
        <item m="1" x="4569"/>
        <item m="1" x="4570"/>
        <item m="1" x="4571"/>
        <item m="1" x="4572"/>
        <item m="1" x="4573"/>
        <item m="1" x="4574"/>
        <item m="1" x="4602"/>
        <item m="1" x="4603"/>
        <item m="1" x="4604"/>
        <item m="1" x="4605"/>
        <item m="1" x="4606"/>
        <item m="1" x="4625"/>
        <item m="1" x="4626"/>
        <item m="1" x="4627"/>
        <item m="1" x="4628"/>
        <item m="1" x="4629"/>
        <item m="1" x="4630"/>
        <item m="1" x="4631"/>
        <item m="1" x="4638"/>
        <item m="1" x="4639"/>
        <item m="1" x="4640"/>
        <item m="1" x="4652"/>
        <item m="1" x="4653"/>
        <item m="1" x="4654"/>
        <item m="1" x="4655"/>
        <item m="1" x="4656"/>
        <item m="1" x="4657"/>
        <item m="1" x="4658"/>
        <item m="1" x="5109"/>
        <item m="1" x="4665"/>
        <item m="1" x="4666"/>
        <item m="1" x="4667"/>
        <item m="1" x="4668"/>
        <item m="1" x="4669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95"/>
        <item m="1" x="4696"/>
        <item m="1" x="4697"/>
        <item m="1" x="4698"/>
        <item m="1" x="4699"/>
        <item m="1" x="5110"/>
        <item m="1" x="5111"/>
        <item m="1" x="4201"/>
        <item m="1" x="4257"/>
        <item m="1" x="4262"/>
        <item m="1" x="4357"/>
        <item m="1" x="4408"/>
        <item m="1" x="3001"/>
        <item m="1" x="5112"/>
        <item m="1" x="5113"/>
        <item m="1" x="5114"/>
        <item m="1" x="4183"/>
        <item m="1" x="3856"/>
        <item m="1" x="3857"/>
        <item m="1" x="4230"/>
        <item m="1" x="4249"/>
        <item m="1" x="4275"/>
        <item m="1" x="4071"/>
        <item m="1" x="4072"/>
        <item m="1" x="4073"/>
        <item m="1" x="4074"/>
        <item m="1" x="5115"/>
        <item m="1" x="5116"/>
        <item m="1" x="5117"/>
        <item m="1" x="4575"/>
        <item m="1" x="4576"/>
        <item m="1" x="4641"/>
        <item m="1" x="5118"/>
        <item m="1" x="4439"/>
        <item m="1" x="3044"/>
        <item m="1" x="3045"/>
        <item m="1" x="3046"/>
        <item m="1" x="3047"/>
        <item m="1" x="2552"/>
        <item m="1" x="2553"/>
        <item m="1" x="3048"/>
        <item m="1" x="2554"/>
        <item m="1" x="3049"/>
        <item m="1" x="3050"/>
        <item m="1" x="2555"/>
        <item m="1" x="3051"/>
        <item m="1" x="3052"/>
        <item m="1" x="3053"/>
        <item m="1" x="3054"/>
        <item m="1" x="3055"/>
        <item m="1" x="3056"/>
        <item m="1" x="3057"/>
        <item m="1" x="2556"/>
        <item m="1" x="2557"/>
        <item m="1" x="3058"/>
        <item m="1" x="2558"/>
        <item m="1" x="4391"/>
        <item m="1" x="4308"/>
        <item m="1" x="4309"/>
        <item m="1" x="4451"/>
        <item m="1" x="3920"/>
        <item m="1" x="4359"/>
        <item m="1" x="4277"/>
        <item m="1" x="4360"/>
        <item m="1" x="4332"/>
        <item m="1" x="4411"/>
        <item m="1" x="3232"/>
        <item m="1" x="3233"/>
        <item m="1" x="3234"/>
        <item m="1" x="4361"/>
        <item m="1" x="4334"/>
        <item m="1" x="3245"/>
        <item m="1" x="3926"/>
        <item m="1" x="3927"/>
        <item m="1" x="3928"/>
        <item m="1" x="3247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248"/>
        <item m="1" x="4335"/>
        <item m="1" x="4263"/>
        <item m="1" x="4310"/>
        <item m="1" x="4311"/>
        <item m="1" x="3298"/>
        <item m="1" x="4336"/>
        <item m="1" x="4312"/>
        <item m="1" x="4313"/>
        <item m="1" x="4337"/>
        <item m="1" x="4362"/>
        <item m="1" x="4363"/>
        <item m="1" x="4264"/>
        <item m="1" x="4282"/>
        <item m="1" x="3315"/>
        <item m="1" x="2615"/>
        <item x="377"/>
        <item m="1" x="4700"/>
        <item m="1" x="4420"/>
        <item m="1" x="4689"/>
        <item m="1" x="4690"/>
        <item m="1" x="4701"/>
        <item m="1" x="4702"/>
        <item m="1" x="4715"/>
        <item m="1" x="3327"/>
        <item m="1" x="3328"/>
        <item m="1" x="3329"/>
        <item m="1" x="3330"/>
        <item m="1" x="4339"/>
        <item m="1" x="2287"/>
        <item m="1" x="4434"/>
        <item m="1" x="4440"/>
        <item m="1" x="4366"/>
        <item m="1" x="4314"/>
        <item m="1" x="4724"/>
        <item m="1" x="4768"/>
        <item m="1" x="4315"/>
        <item m="1" x="4340"/>
        <item m="1" x="4703"/>
        <item m="1" x="4740"/>
        <item m="1" x="4283"/>
        <item m="1" x="4367"/>
        <item m="1" x="4304"/>
        <item m="1" x="4396"/>
        <item m="1" x="4397"/>
        <item m="1" x="3390"/>
        <item m="1" x="3391"/>
        <item m="1" x="3392"/>
        <item m="1" x="3393"/>
        <item m="1" x="3114"/>
        <item m="1" x="3115"/>
        <item m="1" x="3116"/>
        <item m="1" x="3117"/>
        <item m="1" x="4316"/>
        <item x="577"/>
        <item m="1" x="4591"/>
        <item m="1" x="3404"/>
        <item m="1" x="3407"/>
        <item m="1" x="3414"/>
        <item m="1" x="3415"/>
        <item m="1" x="4369"/>
        <item m="1" x="4317"/>
        <item m="1" x="4318"/>
        <item m="1" x="4370"/>
        <item m="1" x="3432"/>
        <item m="1" x="4704"/>
        <item m="1" x="4705"/>
        <item m="1" x="4706"/>
        <item m="1" x="4707"/>
        <item m="1" x="4716"/>
        <item m="1" x="4725"/>
        <item m="1" x="4726"/>
        <item m="1" x="4727"/>
        <item m="1" x="4728"/>
        <item m="1" x="4741"/>
        <item m="1" x="4742"/>
        <item m="1" x="3436"/>
        <item m="1" x="3477"/>
        <item m="1" x="3478"/>
        <item m="1" x="3479"/>
        <item m="1" x="3480"/>
        <item m="1" x="3491"/>
        <item m="1" x="3492"/>
        <item m="1" x="4319"/>
        <item m="1" x="3498"/>
        <item m="1" x="3499"/>
        <item m="1" x="3507"/>
        <item m="1" x="3508"/>
        <item m="1" x="3514"/>
        <item m="1" x="4577"/>
        <item m="1" x="4584"/>
        <item m="1" x="4594"/>
        <item m="1" x="4647"/>
        <item m="1" x="4372"/>
        <item m="1" x="4398"/>
        <item m="1" x="4443"/>
        <item m="1" x="4444"/>
        <item m="1" x="4461"/>
        <item m="1" x="4484"/>
        <item m="1" x="4541"/>
        <item m="1" x="4002"/>
        <item m="1" x="4003"/>
        <item m="1" x="4004"/>
        <item m="1" x="4010"/>
        <item m="1" x="4729"/>
        <item m="1" x="3562"/>
        <item m="1" x="4374"/>
        <item m="1" x="4375"/>
        <item m="1" x="4321"/>
        <item m="1" x="4436"/>
        <item m="1" x="4258"/>
        <item m="1" x="4345"/>
        <item m="1" x="4376"/>
        <item m="1" x="4287"/>
        <item m="1" x="4346"/>
        <item m="1" x="1619"/>
        <item m="1" x="4377"/>
        <item m="1" x="4322"/>
        <item m="1" x="4378"/>
        <item m="1" x="2368"/>
        <item m="1" x="4708"/>
        <item m="1" x="4756"/>
        <item m="1" x="4757"/>
        <item m="1" x="4769"/>
        <item m="1" x="4770"/>
        <item m="1" x="4511"/>
        <item m="1" x="4578"/>
        <item m="1" x="4585"/>
        <item m="1" x="4485"/>
        <item m="1" x="4486"/>
        <item m="1" x="4579"/>
        <item m="1" x="4586"/>
        <item m="1" x="4587"/>
        <item m="1" x="4595"/>
        <item m="1" x="4596"/>
        <item m="1" x="4323"/>
        <item m="1" x="4382"/>
        <item m="1" x="4487"/>
        <item m="1" x="3603"/>
        <item m="1" x="3604"/>
        <item m="1" x="3611"/>
        <item m="1" x="3612"/>
        <item m="1" x="4414"/>
        <item m="1" x="4447"/>
        <item m="1" x="4280"/>
        <item m="1" x="4324"/>
        <item m="1" x="2835"/>
        <item m="1" x="4717"/>
        <item m="1" x="4730"/>
        <item m="1" x="4743"/>
        <item m="1" x="4350"/>
        <item m="1" x="4709"/>
        <item m="1" x="4738"/>
        <item m="1" x="4744"/>
        <item m="1" x="3631"/>
        <item m="1" x="3632"/>
        <item m="1" x="4325"/>
        <item m="1" x="4326"/>
        <item m="1" x="4710"/>
        <item m="1" x="4351"/>
        <item m="1" x="4711"/>
        <item m="1" x="4712"/>
        <item m="1" x="4771"/>
        <item m="1" x="4772"/>
        <item m="1" x="4773"/>
        <item m="1" x="4491"/>
        <item m="1" x="4524"/>
        <item m="1" x="4492"/>
        <item m="1" x="4580"/>
        <item m="1" x="4588"/>
        <item m="1" x="4385"/>
        <item m="1" x="4493"/>
        <item m="1" x="4581"/>
        <item m="1" x="4582"/>
        <item m="1" x="4599"/>
        <item m="1" x="3681"/>
        <item m="1" x="3682"/>
        <item m="1" x="3683"/>
        <item m="1" x="3684"/>
        <item m="1" x="3687"/>
        <item m="1" x="3688"/>
        <item m="1" x="3689"/>
        <item m="1" x="3690"/>
        <item m="1" x="4583"/>
        <item m="1" x="4053"/>
        <item m="1" x="4054"/>
        <item m="1" x="4430"/>
        <item m="1" x="3707"/>
        <item m="1" x="3708"/>
        <item m="1" x="4327"/>
        <item m="1" x="4468"/>
        <item m="1" x="1700"/>
        <item m="1" x="1701"/>
        <item m="1" x="1702"/>
        <item m="1" x="1703"/>
        <item m="1" x="4329"/>
        <item m="1" x="4731"/>
        <item m="1" x="4745"/>
        <item m="1" x="3727"/>
        <item m="1" x="3728"/>
        <item m="1" x="3729"/>
        <item m="1" x="3730"/>
        <item m="1" x="3731"/>
        <item m="1" x="4330"/>
        <item m="1" x="4387"/>
        <item x="1138"/>
        <item x="1139"/>
        <item m="1" x="3741"/>
        <item m="1" x="3742"/>
        <item m="1" x="4746"/>
        <item m="1" x="3743"/>
        <item m="1" x="4388"/>
        <item m="1" x="4713"/>
        <item m="1" x="4718"/>
        <item m="1" x="4719"/>
        <item m="1" x="4720"/>
        <item m="1" x="4721"/>
        <item m="1" x="4722"/>
        <item m="1" x="4723"/>
        <item m="1" x="4732"/>
        <item m="1" x="4733"/>
        <item m="1" x="4734"/>
        <item m="1" x="4735"/>
        <item m="1" x="4736"/>
        <item m="1" x="4737"/>
        <item m="1" x="4739"/>
        <item m="1" x="4747"/>
        <item m="1" x="4748"/>
        <item m="1" x="4749"/>
        <item m="1" x="4750"/>
        <item m="1" x="4751"/>
        <item m="1" x="4752"/>
        <item m="1" x="4753"/>
        <item m="1" x="4754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74"/>
        <item m="1" x="4775"/>
        <item m="1" x="4776"/>
        <item m="1" x="4777"/>
        <item m="1" x="4778"/>
        <item m="1" x="3002"/>
        <item m="1" x="4556"/>
        <item m="1" x="3003"/>
        <item m="1" x="4274"/>
        <item m="1" x="4298"/>
        <item m="1" x="4389"/>
        <item m="1" x="4409"/>
        <item m="1" x="4410"/>
        <item m="1" x="4431"/>
        <item m="1" x="4472"/>
        <item m="1" x="4473"/>
        <item m="1" x="3854"/>
        <item m="1" x="4474"/>
        <item m="1" x="4498"/>
        <item m="1" x="3858"/>
        <item m="1" x="2153"/>
        <item m="1" x="4358"/>
        <item m="1" x="4331"/>
        <item m="1" x="4714"/>
        <item m="1" x="4755"/>
        <item m="1" x="4390"/>
        <item m="1" x="4276"/>
        <item m="1" x="3200"/>
        <item m="1" x="3201"/>
        <item m="1" x="3203"/>
        <item m="1" x="2559"/>
        <item m="1" x="3059"/>
        <item m="1" x="3060"/>
        <item m="1" x="2560"/>
        <item m="1" x="3061"/>
        <item m="1" x="2561"/>
        <item m="1" x="3062"/>
        <item m="1" x="2562"/>
        <item m="1" x="3063"/>
        <item m="1" x="1874"/>
        <item m="1" x="2011"/>
        <item m="1" x="1875"/>
        <item m="1" x="1876"/>
        <item m="1" x="1877"/>
        <item m="1" x="1878"/>
        <item m="1" x="1879"/>
        <item m="1" x="1880"/>
        <item m="1" x="1881"/>
        <item m="1" x="2012"/>
        <item m="1" x="1882"/>
        <item m="1" x="1883"/>
        <item m="1" x="1884"/>
        <item m="1" x="1885"/>
        <item m="1" x="1886"/>
        <item m="1" x="2013"/>
        <item m="1" x="1887"/>
        <item m="1" x="1888"/>
        <item m="1" x="1889"/>
        <item m="1" x="1890"/>
        <item m="1" x="1891"/>
        <item m="1" x="1892"/>
        <item m="1" x="1893"/>
        <item m="1" x="1894"/>
        <item m="1" x="2014"/>
        <item m="1" x="1895"/>
        <item m="1" x="2015"/>
        <item m="1" x="1896"/>
        <item m="1" x="1897"/>
        <item m="1" x="1898"/>
        <item m="1" x="1899"/>
        <item m="1" x="1900"/>
        <item m="1" x="1901"/>
        <item m="1" x="2016"/>
        <item m="1" x="1902"/>
        <item m="1" x="1903"/>
        <item m="1" x="2017"/>
        <item m="1" x="1904"/>
        <item m="1" x="1905"/>
        <item m="1" x="1906"/>
        <item m="1" x="1907"/>
        <item m="1" x="1908"/>
        <item m="1" x="2018"/>
        <item m="1" x="1909"/>
        <item m="1" x="1910"/>
        <item m="1" x="1911"/>
        <item m="1" x="1912"/>
        <item m="1" x="1913"/>
        <item m="1" x="1914"/>
        <item x="177"/>
        <item m="1" x="2174"/>
        <item x="182"/>
        <item m="1" x="3918"/>
        <item m="1" x="3221"/>
        <item m="1" x="3222"/>
        <item m="1" x="3223"/>
        <item m="1" x="3224"/>
        <item m="1" x="3225"/>
        <item m="1" x="3226"/>
        <item m="1" x="3227"/>
        <item m="1" x="3228"/>
        <item m="1" x="3067"/>
        <item m="1" x="3068"/>
        <item m="1" x="3921"/>
        <item m="1" x="3229"/>
        <item m="1" x="3230"/>
        <item m="1" x="3922"/>
        <item m="1" x="3235"/>
        <item m="1" x="3236"/>
        <item m="1" x="3237"/>
        <item m="1" x="3238"/>
        <item m="1" x="3239"/>
        <item m="1" x="3240"/>
        <item m="1" x="3241"/>
        <item m="1" x="3923"/>
        <item m="1" x="3242"/>
        <item m="1" x="3243"/>
        <item m="1" x="3244"/>
        <item m="1" x="3924"/>
        <item m="1" x="3246"/>
        <item m="1" x="2187"/>
        <item m="1" x="218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2595"/>
        <item m="1" x="2598"/>
        <item m="1" x="2599"/>
        <item m="1" x="2600"/>
        <item x="315"/>
        <item m="1" x="2601"/>
        <item m="1" x="1408"/>
        <item m="1" x="2602"/>
        <item m="1" x="1409"/>
        <item m="1" x="1410"/>
        <item m="1" x="1411"/>
        <item m="1" x="3299"/>
        <item m="1" x="3300"/>
        <item m="1" x="3301"/>
        <item m="1" x="3103"/>
        <item m="1" x="3302"/>
        <item m="1" x="3961"/>
        <item m="1" x="3962"/>
        <item m="1" x="3307"/>
        <item m="1" x="3309"/>
        <item m="1" x="3963"/>
        <item m="1" x="3316"/>
        <item m="1" x="3317"/>
        <item m="1" x="3318"/>
        <item m="1" x="2616"/>
        <item x="378"/>
        <item m="1" x="3965"/>
        <item m="1" x="2618"/>
        <item m="1" x="2619"/>
        <item m="1" x="2283"/>
        <item m="1" x="3324"/>
        <item m="1" x="3325"/>
        <item m="1" x="3326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966"/>
        <item m="1" x="2288"/>
        <item m="1" x="2289"/>
        <item m="1" x="2290"/>
        <item m="1" x="2291"/>
        <item m="1" x="1942"/>
        <item m="1" x="1943"/>
        <item m="1" x="3967"/>
        <item m="1" x="3364"/>
        <item m="1" x="3968"/>
        <item m="1" x="3969"/>
        <item m="1" x="3970"/>
        <item m="1" x="3971"/>
        <item m="1" x="3972"/>
        <item m="1" x="3371"/>
        <item m="1" x="3372"/>
        <item m="1" x="3373"/>
        <item m="1" x="3973"/>
        <item m="1" x="3374"/>
        <item m="1" x="3375"/>
        <item m="1" x="3376"/>
        <item m="1" x="3377"/>
        <item m="1" x="3378"/>
        <item m="1" x="3379"/>
        <item m="1" x="3380"/>
        <item m="1" x="3974"/>
        <item m="1" x="3975"/>
        <item m="1" x="3976"/>
        <item m="1" x="3977"/>
        <item m="1" x="3978"/>
        <item m="1" x="3979"/>
        <item m="1" x="3980"/>
        <item m="1" x="3981"/>
        <item m="1" x="3383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x="566"/>
        <item m="1" x="3395"/>
        <item x="585"/>
        <item x="586"/>
        <item x="587"/>
        <item m="1" x="3987"/>
        <item m="1" x="3988"/>
        <item m="1" x="3398"/>
        <item m="1" x="3405"/>
        <item m="1" x="3406"/>
        <item m="1" x="2693"/>
        <item m="1" x="3408"/>
        <item m="1" x="3409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989"/>
        <item m="1" x="3990"/>
        <item m="1" x="3991"/>
        <item m="1" x="3992"/>
        <item m="1" x="3993"/>
        <item m="1" x="3994"/>
        <item m="1" x="3995"/>
        <item m="1" x="3433"/>
        <item m="1" x="3434"/>
        <item m="1" x="3435"/>
        <item m="1" x="2319"/>
        <item m="1" x="2320"/>
        <item m="1" x="2321"/>
        <item m="1" x="2322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81"/>
        <item m="1" x="3482"/>
        <item m="1" x="3483"/>
        <item m="1" x="3484"/>
        <item m="1" x="3485"/>
        <item m="1" x="3486"/>
        <item m="1" x="3487"/>
        <item m="1" x="3493"/>
        <item m="1" x="3494"/>
        <item m="1" x="3134"/>
        <item x="698"/>
        <item m="1" x="3500"/>
        <item m="1" x="3501"/>
        <item m="1" x="3502"/>
        <item m="1" x="3503"/>
        <item m="1" x="3504"/>
        <item m="1" x="3509"/>
        <item m="1" x="3510"/>
        <item m="1" x="2730"/>
        <item m="1" x="3998"/>
        <item m="1" x="3999"/>
        <item m="1" x="4000"/>
        <item m="1" x="3515"/>
        <item m="1" x="4001"/>
        <item m="1" x="3516"/>
        <item m="1" x="3517"/>
        <item m="1" x="3518"/>
        <item m="1" x="3519"/>
        <item m="1" x="3520"/>
        <item x="729"/>
        <item m="1" x="3521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41"/>
        <item m="1" x="3542"/>
        <item m="1" x="3543"/>
        <item m="1" x="3544"/>
        <item m="1" x="3545"/>
        <item m="1" x="4005"/>
        <item m="1" x="4006"/>
        <item m="1" x="4007"/>
        <item m="1" x="4008"/>
        <item m="1" x="3553"/>
        <item m="1" x="3554"/>
        <item m="1" x="3555"/>
        <item m="1" x="3556"/>
        <item m="1" x="3140"/>
        <item m="1" x="3141"/>
        <item m="1" x="3142"/>
        <item m="1" x="3143"/>
        <item m="1" x="3144"/>
        <item m="1" x="3557"/>
        <item m="1" x="3558"/>
        <item m="1" x="2353"/>
        <item m="1" x="4011"/>
        <item m="1" x="4012"/>
        <item m="1" x="3148"/>
        <item m="1" x="3149"/>
        <item m="1" x="2781"/>
        <item m="1" x="2782"/>
        <item m="1" x="2783"/>
        <item m="1" x="3563"/>
        <item m="1" x="3564"/>
        <item m="1" x="2354"/>
        <item m="1" x="3565"/>
        <item m="1" x="3566"/>
        <item m="1" x="4014"/>
        <item m="1" x="4015"/>
        <item m="1" x="4016"/>
        <item m="1" x="4017"/>
        <item m="1" x="2369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2"/>
        <item m="1" x="3583"/>
        <item m="1" x="3584"/>
        <item m="1" x="2805"/>
        <item x="838"/>
        <item x="839"/>
        <item x="840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152"/>
        <item m="1" x="3153"/>
        <item m="1" x="3154"/>
        <item m="1" x="3155"/>
        <item m="1" x="3596"/>
        <item m="1" x="2816"/>
        <item m="1" x="3597"/>
        <item m="1" x="3598"/>
        <item m="1" x="3599"/>
        <item m="1" x="3600"/>
        <item m="1" x="2819"/>
        <item x="891"/>
        <item x="892"/>
        <item x="893"/>
        <item m="1" x="4020"/>
        <item m="1" x="4021"/>
        <item m="1" x="4022"/>
        <item m="1" x="3607"/>
        <item m="1" x="3608"/>
        <item m="1" x="3613"/>
        <item m="1" x="3614"/>
        <item m="1" x="3615"/>
        <item m="1" x="3616"/>
        <item m="1" x="4023"/>
        <item m="1" x="3617"/>
        <item m="1" x="3618"/>
        <item m="1" x="4024"/>
        <item m="1" x="2836"/>
        <item m="1" x="2394"/>
        <item m="1" x="4026"/>
        <item m="1" x="3623"/>
        <item m="1" x="3624"/>
        <item m="1" x="3625"/>
        <item m="1" x="3626"/>
        <item m="1" x="3628"/>
        <item m="1" x="3629"/>
        <item m="1" x="3630"/>
        <item m="1" x="3633"/>
        <item m="1" x="3634"/>
        <item m="1" x="3635"/>
        <item m="1" x="3636"/>
        <item m="1" x="2847"/>
        <item m="1" x="2848"/>
        <item m="1" x="3639"/>
        <item m="1" x="3640"/>
        <item m="1" x="3641"/>
        <item m="1" x="3642"/>
        <item m="1" x="3643"/>
        <item m="1" x="4029"/>
        <item m="1" x="2851"/>
        <item m="1" x="4030"/>
        <item m="1" x="4031"/>
        <item m="1" x="4032"/>
        <item m="1" x="4033"/>
        <item m="1" x="4034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7"/>
        <item m="1" x="3668"/>
        <item m="1" x="3669"/>
        <item m="1" x="3670"/>
        <item m="1" x="3671"/>
        <item m="1" x="3672"/>
        <item m="1" x="4035"/>
        <item m="1" x="4036"/>
        <item m="1" x="4037"/>
        <item m="1" x="4038"/>
        <item m="1" x="4039"/>
        <item m="1" x="4040"/>
        <item m="1" x="3674"/>
        <item m="1" x="3675"/>
        <item m="1" x="3676"/>
        <item m="1" x="3677"/>
        <item m="1" x="3678"/>
        <item m="1" x="3679"/>
        <item m="1" x="3680"/>
        <item m="1" x="3685"/>
        <item x="1023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4052"/>
        <item m="1" x="4055"/>
        <item m="1" x="4056"/>
        <item m="1" x="3702"/>
        <item m="1" x="3703"/>
        <item m="1" x="3704"/>
        <item m="1" x="3705"/>
        <item m="1" x="3706"/>
        <item m="1" x="3709"/>
        <item m="1" x="3710"/>
        <item m="1" x="2441"/>
        <item m="1" x="2442"/>
        <item m="1" x="2443"/>
        <item m="1" x="2444"/>
        <item m="1" x="4060"/>
        <item m="1" x="4061"/>
        <item m="1" x="4062"/>
        <item m="1" x="4063"/>
        <item m="1" x="4064"/>
        <item m="1" x="3711"/>
        <item m="1" x="3712"/>
        <item x="1100"/>
        <item m="1" x="3713"/>
        <item m="1" x="3714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3718"/>
        <item m="1" x="3719"/>
        <item m="1" x="3720"/>
        <item m="1" x="3721"/>
        <item m="1" x="3722"/>
        <item m="1" x="3723"/>
        <item m="1" x="3732"/>
        <item m="1" x="3733"/>
        <item m="1" x="3734"/>
        <item m="1" x="3735"/>
        <item m="1" x="3736"/>
        <item m="1" x="3186"/>
        <item m="1" x="3187"/>
        <item m="1" x="3188"/>
        <item m="1" x="3189"/>
        <item m="1" x="4065"/>
        <item m="1" x="3737"/>
        <item m="1" x="3738"/>
        <item m="1" x="3739"/>
        <item m="1" x="3740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4066"/>
        <item m="1" x="3004"/>
        <item m="1" x="3005"/>
        <item m="1" x="3006"/>
        <item m="1" x="2530"/>
        <item m="1" x="2144"/>
        <item m="1" x="2531"/>
        <item m="1" x="3853"/>
        <item m="1" x="4067"/>
        <item m="1" x="4068"/>
        <item m="1" x="4069"/>
        <item m="1" x="4070"/>
        <item m="1" x="3859"/>
        <item m="1" x="3860"/>
        <item x="1317"/>
        <item m="1" x="3196"/>
        <item m="1" x="2154"/>
        <item m="1" x="2155"/>
        <item m="1" x="2156"/>
        <item m="1" x="2157"/>
        <item m="1" x="2158"/>
        <item m="1" x="4075"/>
        <item m="1" x="4076"/>
        <item m="1" x="3861"/>
        <item m="1" x="3862"/>
        <item m="1" x="4077"/>
        <item m="1" x="4078"/>
        <item m="1" x="3863"/>
        <item m="1" x="3864"/>
        <item m="1" x="3865"/>
        <item m="1" x="3866"/>
        <item m="1" x="3867"/>
        <item m="1" x="3868"/>
        <item m="1" x="3202"/>
        <item m="1" x="3204"/>
        <item m="1" x="1915"/>
        <item m="1" x="1916"/>
        <item m="1" x="1917"/>
        <item m="1" x="1918"/>
        <item m="1" x="3219"/>
        <item m="1" x="3220"/>
        <item m="1" x="3231"/>
        <item m="1" x="2028"/>
        <item m="1" x="2189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297"/>
        <item m="1" x="1412"/>
        <item m="1" x="2603"/>
        <item m="1" x="3303"/>
        <item m="1" x="3304"/>
        <item m="1" x="3305"/>
        <item m="1" x="3306"/>
        <item m="1" x="3308"/>
        <item m="1" x="3319"/>
        <item m="1" x="3320"/>
        <item m="1" x="3321"/>
        <item m="1" x="3322"/>
        <item m="1" x="2043"/>
        <item m="1" x="2044"/>
        <item m="1" x="2617"/>
        <item m="1" x="2620"/>
        <item m="1" x="3357"/>
        <item m="1" x="3365"/>
        <item m="1" x="3366"/>
        <item m="1" x="3367"/>
        <item m="1" x="3368"/>
        <item m="1" x="3369"/>
        <item m="1" x="3370"/>
        <item m="1" x="3381"/>
        <item m="1" x="3382"/>
        <item m="1" x="3394"/>
        <item x="578"/>
        <item m="1" x="3396"/>
        <item m="1" x="2696"/>
        <item m="1" x="2697"/>
        <item m="1" x="3429"/>
        <item m="1" x="3430"/>
        <item m="1" x="3468"/>
        <item m="1" x="3469"/>
        <item m="1" x="3470"/>
        <item m="1" x="3471"/>
        <item m="1" x="3121"/>
        <item m="1" x="3122"/>
        <item m="1" x="3488"/>
        <item m="1" x="3495"/>
        <item m="1" x="2731"/>
        <item m="1" x="3522"/>
        <item m="1" x="3523"/>
        <item m="1" x="3535"/>
        <item m="1" x="3536"/>
        <item m="1" x="3537"/>
        <item m="1" x="3538"/>
        <item m="1" x="3539"/>
        <item m="1" x="3540"/>
        <item m="1" x="3546"/>
        <item m="1" x="3547"/>
        <item x="775"/>
        <item m="1" x="3550"/>
        <item m="1" x="3551"/>
        <item m="1" x="3552"/>
        <item x="791"/>
        <item m="1" x="3567"/>
        <item m="1" x="3568"/>
        <item m="1" x="3569"/>
        <item m="1" x="3570"/>
        <item m="1" x="3581"/>
        <item m="1" x="3156"/>
        <item m="1" x="2820"/>
        <item m="1" x="3605"/>
        <item m="1" x="3606"/>
        <item x="898"/>
        <item m="1" x="3619"/>
        <item m="1" x="3620"/>
        <item m="1" x="3622"/>
        <item m="1" x="3627"/>
        <item x="937"/>
        <item m="1" x="3170"/>
        <item m="1" x="3171"/>
        <item m="1" x="3172"/>
        <item m="1" x="3637"/>
        <item m="1" x="3638"/>
        <item m="1" x="2860"/>
        <item m="1" x="2121"/>
        <item m="1" x="3665"/>
        <item m="1" x="3666"/>
        <item m="1" x="3673"/>
        <item m="1" x="2431"/>
        <item m="1" x="2882"/>
        <item m="1" x="1719"/>
        <item m="1" x="1720"/>
        <item m="1" x="3715"/>
        <item m="1" x="3716"/>
        <item m="1" x="3724"/>
        <item m="1" x="3190"/>
        <item m="1" x="3755"/>
        <item m="1" x="3756"/>
        <item m="1" x="3757"/>
        <item m="1" x="3758"/>
        <item m="1" x="3845"/>
        <item m="1" x="3846"/>
        <item m="1" x="3847"/>
        <item m="1" x="3848"/>
        <item m="1" x="3849"/>
        <item m="1" x="3850"/>
        <item m="1" x="3851"/>
        <item m="1" x="2941"/>
        <item m="1" x="2942"/>
        <item m="1" x="3852"/>
        <item m="1" x="2943"/>
        <item m="1" x="2944"/>
        <item m="1" x="2945"/>
        <item m="1" x="2946"/>
        <item m="1" x="2947"/>
        <item m="1" x="2948"/>
        <item m="1" x="2949"/>
        <item m="1" x="2950"/>
        <item m="1" x="3013"/>
        <item m="1" x="3014"/>
        <item m="1" x="2159"/>
        <item m="1" x="3869"/>
        <item m="1" x="2166"/>
        <item m="1" x="2167"/>
        <item m="1" x="2169"/>
        <item m="1" x="1919"/>
        <item m="1" x="1920"/>
        <item m="1" x="1921"/>
        <item m="1" x="1922"/>
        <item m="1" x="2019"/>
        <item m="1" x="1923"/>
        <item m="1" x="2020"/>
        <item m="1" x="1924"/>
        <item m="1" x="1925"/>
        <item m="1" x="1926"/>
        <item m="1" x="1927"/>
        <item m="1" x="1928"/>
        <item m="1" x="1929"/>
        <item m="1" x="2021"/>
        <item m="1" x="193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m="1" x="3064"/>
        <item m="1" x="3065"/>
        <item m="1" x="3066"/>
        <item m="1" x="2564"/>
        <item m="1" x="2565"/>
        <item m="1" x="2568"/>
        <item m="1" x="2569"/>
        <item m="1" x="2570"/>
        <item m="1" x="2175"/>
        <item m="1" x="2176"/>
        <item m="1" x="2024"/>
        <item m="1" x="2025"/>
        <item m="1" x="2177"/>
        <item m="1" x="2572"/>
        <item m="1" x="2573"/>
        <item m="1" x="3069"/>
        <item m="1" x="2574"/>
        <item m="1" x="2029"/>
        <item m="1" x="2030"/>
        <item m="1" x="2031"/>
        <item m="1" x="2032"/>
        <item x="205"/>
        <item m="1" x="2182"/>
        <item x="218"/>
        <item x="219"/>
        <item m="1" x="2183"/>
        <item m="1" x="2575"/>
        <item m="1" x="2033"/>
        <item m="1" x="2034"/>
        <item m="1" x="3070"/>
        <item m="1" x="2190"/>
        <item m="1" x="2191"/>
        <item x="227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3102"/>
        <item m="1" x="1413"/>
        <item x="316"/>
        <item m="1" x="1414"/>
        <item m="1" x="2604"/>
        <item m="1" x="2605"/>
        <item m="1" x="1937"/>
        <item m="1" x="2035"/>
        <item m="1" x="2036"/>
        <item m="1" x="1422"/>
        <item m="1" x="3104"/>
        <item m="1" x="3105"/>
        <item m="1" x="3106"/>
        <item m="1" x="2612"/>
        <item m="1" x="2614"/>
        <item m="1" x="2040"/>
        <item m="1" x="1437"/>
        <item m="1" x="2041"/>
        <item m="1" x="2045"/>
        <item m="1" x="2046"/>
        <item m="1" x="2047"/>
        <item x="354"/>
        <item x="355"/>
        <item x="356"/>
        <item x="371"/>
        <item x="372"/>
        <item m="1" x="3107"/>
        <item m="1" x="2621"/>
        <item m="1" x="2622"/>
        <item m="1" x="1447"/>
        <item m="1" x="1448"/>
        <item m="1" x="2284"/>
        <item x="384"/>
        <item m="1" x="3108"/>
        <item m="1" x="3109"/>
        <item m="1" x="3110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1944"/>
        <item m="1" x="1945"/>
        <item m="1" x="1946"/>
        <item x="451"/>
        <item m="1" x="1451"/>
        <item m="1" x="1452"/>
        <item m="1" x="2662"/>
        <item m="1" x="2663"/>
        <item m="1" x="2664"/>
        <item x="465"/>
        <item m="1" x="3111"/>
        <item m="1" x="3112"/>
        <item m="1" x="2293"/>
        <item m="1" x="2668"/>
        <item m="1" x="2669"/>
        <item m="1" x="3113"/>
        <item m="1" x="2670"/>
        <item m="1" x="2671"/>
        <item m="1" x="2672"/>
        <item m="1" x="2296"/>
        <item m="1" x="2673"/>
        <item m="1" x="2674"/>
        <item m="1" x="2676"/>
        <item m="1" x="2677"/>
        <item m="1" x="2678"/>
        <item m="1" x="2679"/>
        <item m="1" x="2301"/>
        <item m="1" x="2302"/>
        <item m="1" x="2304"/>
        <item m="1" x="1471"/>
        <item m="1" x="1472"/>
        <item m="1" x="1473"/>
        <item m="1" x="1474"/>
        <item m="1" x="1475"/>
        <item m="1" x="1476"/>
        <item m="1" x="1477"/>
        <item x="535"/>
        <item x="536"/>
        <item x="537"/>
        <item m="1" x="2306"/>
        <item m="1" x="2307"/>
        <item m="1" x="3118"/>
        <item m="1" x="3119"/>
        <item x="588"/>
        <item m="1" x="2692"/>
        <item x="598"/>
        <item x="599"/>
        <item x="600"/>
        <item x="601"/>
        <item x="602"/>
        <item m="1" x="2694"/>
        <item m="1" x="2695"/>
        <item m="1" x="2065"/>
        <item m="1" x="2311"/>
        <item x="611"/>
        <item m="1" x="2698"/>
        <item m="1" x="2699"/>
        <item m="1" x="2700"/>
        <item m="1" x="2701"/>
        <item m="1" x="2702"/>
        <item m="1" x="2703"/>
        <item m="1" x="2704"/>
        <item m="1" x="2705"/>
        <item m="1" x="2312"/>
        <item m="1" x="2313"/>
        <item m="1" x="2314"/>
        <item m="1" x="1494"/>
        <item m="1" x="1495"/>
        <item m="1" x="1496"/>
        <item m="1" x="2706"/>
        <item m="1" x="3120"/>
        <item m="1" x="2323"/>
        <item m="1" x="2324"/>
        <item m="1" x="2325"/>
        <item x="637"/>
        <item x="638"/>
        <item x="639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326"/>
        <item m="1" x="2327"/>
        <item m="1" x="2328"/>
        <item m="1" x="2329"/>
        <item m="1" x="2330"/>
        <item m="1" x="2331"/>
        <item m="1" x="1505"/>
        <item m="1" x="2723"/>
        <item m="1" x="2724"/>
        <item m="1" x="2725"/>
        <item m="1" x="2726"/>
        <item m="1" x="2727"/>
        <item m="1" x="3135"/>
        <item x="692"/>
        <item x="693"/>
        <item x="694"/>
        <item x="699"/>
        <item m="1" x="2335"/>
        <item m="1" x="2336"/>
        <item m="1" x="2729"/>
        <item m="1" x="1957"/>
        <item m="1" x="1958"/>
        <item m="1" x="1959"/>
        <item x="725"/>
        <item m="1" x="3136"/>
        <item m="1" x="3137"/>
        <item m="1" x="3138"/>
        <item m="1" x="3139"/>
        <item m="1" x="2732"/>
        <item m="1" x="2733"/>
        <item m="1" x="2734"/>
        <item m="1" x="1960"/>
        <item m="1" x="1961"/>
        <item m="1" x="1962"/>
        <item m="1" x="1963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75"/>
        <item m="1" x="2776"/>
        <item m="1" x="2777"/>
        <item m="1" x="2778"/>
        <item m="1" x="2779"/>
        <item x="776"/>
        <item x="777"/>
        <item x="778"/>
        <item x="779"/>
        <item m="1" x="3145"/>
        <item m="1" x="3146"/>
        <item m="1" x="3147"/>
        <item m="1" x="2345"/>
        <item m="1" x="2346"/>
        <item m="1" x="2347"/>
        <item m="1" x="2348"/>
        <item m="1" x="2349"/>
        <item m="1" x="2350"/>
        <item m="1" x="2351"/>
        <item m="1" x="2352"/>
        <item m="1" x="1600"/>
        <item m="1" x="1601"/>
        <item x="792"/>
        <item m="1" x="1608"/>
        <item m="1" x="1609"/>
        <item x="793"/>
        <item m="1" x="2784"/>
        <item m="1" x="3150"/>
        <item m="1" x="2785"/>
        <item m="1" x="2786"/>
        <item m="1" x="2356"/>
        <item m="1" x="1620"/>
        <item m="1" x="2788"/>
        <item m="1" x="3151"/>
        <item m="1" x="2370"/>
        <item x="815"/>
        <item m="1" x="2791"/>
        <item m="1" x="2792"/>
        <item m="1" x="2793"/>
        <item m="1" x="2794"/>
        <item m="1" x="2795"/>
        <item m="1" x="2796"/>
        <item m="1" x="2797"/>
        <item m="1" x="2371"/>
        <item m="1" x="2798"/>
        <item m="1" x="2799"/>
        <item m="1" x="2800"/>
        <item m="1" x="2373"/>
        <item x="841"/>
        <item x="842"/>
        <item m="1" x="2806"/>
        <item m="1" x="2807"/>
        <item m="1" x="2808"/>
        <item m="1" x="2809"/>
        <item m="1" x="2810"/>
        <item m="1" x="2375"/>
        <item m="1" x="2376"/>
        <item m="1" x="2377"/>
        <item m="1" x="3157"/>
        <item m="1" x="3158"/>
        <item m="1" x="3159"/>
        <item m="1" x="3160"/>
        <item m="1" x="3161"/>
        <item m="1" x="2811"/>
        <item m="1" x="2812"/>
        <item m="1" x="2813"/>
        <item m="1" x="2814"/>
        <item x="872"/>
        <item x="873"/>
        <item m="1" x="2817"/>
        <item m="1" x="2818"/>
        <item m="1" x="2100"/>
        <item m="1" x="2101"/>
        <item m="1" x="2821"/>
        <item m="1" x="2822"/>
        <item m="1" x="2823"/>
        <item m="1" x="2384"/>
        <item m="1" x="2385"/>
        <item m="1" x="2386"/>
        <item x="894"/>
        <item x="896"/>
        <item m="1" x="3162"/>
        <item x="899"/>
        <item x="900"/>
        <item m="1" x="3163"/>
        <item m="1" x="2824"/>
        <item m="1" x="2825"/>
        <item m="1" x="2826"/>
        <item x="905"/>
        <item m="1" x="2828"/>
        <item m="1" x="2829"/>
        <item x="906"/>
        <item m="1" x="2106"/>
        <item m="1" x="2830"/>
        <item m="1" x="2831"/>
        <item m="1" x="2832"/>
        <item m="1" x="3164"/>
        <item m="1" x="3165"/>
        <item m="1" x="2111"/>
        <item m="1" x="1650"/>
        <item x="916"/>
        <item m="1" x="3166"/>
        <item m="1" x="3167"/>
        <item m="1" x="2838"/>
        <item m="1" x="2839"/>
        <item m="1" x="2840"/>
        <item m="1" x="2841"/>
        <item m="1" x="2842"/>
        <item m="1" x="2843"/>
        <item m="1" x="3168"/>
        <item m="1" x="3169"/>
        <item m="1" x="2844"/>
        <item m="1" x="2845"/>
        <item m="1" x="2846"/>
        <item m="1" x="2401"/>
        <item m="1" x="3173"/>
        <item m="1" x="3174"/>
        <item m="1" x="2849"/>
        <item m="1" x="2850"/>
        <item m="1" x="2120"/>
        <item m="1" x="1988"/>
        <item m="1" x="2852"/>
        <item x="961"/>
        <item m="1" x="2853"/>
        <item x="962"/>
        <item m="1" x="3175"/>
        <item m="1" x="3176"/>
        <item m="1" x="3177"/>
        <item m="1" x="3178"/>
        <item m="1" x="3179"/>
        <item m="1" x="3180"/>
        <item m="1" x="3181"/>
        <item m="1" x="2854"/>
        <item m="1" x="2855"/>
        <item m="1" x="2856"/>
        <item m="1" x="2857"/>
        <item m="1" x="2858"/>
        <item m="1" x="1992"/>
        <item m="1" x="1993"/>
        <item m="1" x="1994"/>
        <item m="1" x="1995"/>
        <item m="1" x="1996"/>
        <item x="984"/>
        <item x="985"/>
        <item x="986"/>
        <item x="987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3182"/>
        <item m="1" x="2432"/>
        <item m="1" x="2433"/>
        <item m="1" x="2434"/>
        <item m="1" x="2435"/>
        <item m="1" x="2436"/>
        <item x="1024"/>
        <item x="1025"/>
        <item x="1026"/>
        <item x="1027"/>
        <item x="1028"/>
        <item x="1029"/>
        <item m="1" x="3183"/>
        <item m="1" x="2883"/>
        <item m="1" x="2884"/>
        <item m="1" x="2885"/>
        <item m="1" x="2886"/>
        <item m="1" x="2887"/>
        <item m="1" x="2888"/>
        <item m="1" x="2439"/>
        <item m="1" x="2440"/>
        <item m="1" x="2123"/>
        <item m="1" x="2124"/>
        <item m="1" x="2890"/>
        <item m="1" x="2891"/>
        <item m="1" x="2892"/>
        <item m="1" x="2893"/>
        <item m="1" x="2894"/>
        <item m="1" x="2895"/>
        <item m="1" x="2896"/>
        <item m="1" x="2445"/>
        <item m="1" x="2446"/>
        <item x="1090"/>
        <item x="1091"/>
        <item x="1092"/>
        <item m="1" x="2898"/>
        <item m="1" x="2899"/>
        <item x="1101"/>
        <item m="1" x="2900"/>
        <item m="1" x="2901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3184"/>
        <item m="1" x="3185"/>
        <item m="1" x="2902"/>
        <item m="1" x="2903"/>
        <item m="1" x="2904"/>
        <item m="1" x="2905"/>
        <item m="1" x="3191"/>
        <item m="1" x="3192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3193"/>
        <item m="1" x="3194"/>
        <item m="1" x="3195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7"/>
        <item m="1" x="1785"/>
        <item m="1" x="2938"/>
        <item m="1" x="2939"/>
        <item m="1" x="2940"/>
        <item m="1" x="2951"/>
        <item m="1" x="2952"/>
        <item m="1" x="2953"/>
        <item m="1" x="2954"/>
        <item m="1" x="2955"/>
        <item m="1" x="2956"/>
        <item m="1" x="2957"/>
        <item x="1156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8"/>
        <item m="1" x="2456"/>
        <item m="1" x="2999"/>
        <item m="1" x="3000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x="1289"/>
        <item m="1" x="2145"/>
        <item x="1290"/>
        <item x="1291"/>
        <item x="1292"/>
        <item x="1293"/>
        <item x="1294"/>
        <item x="1295"/>
        <item x="1296"/>
        <item m="1" x="3007"/>
        <item m="1" x="3008"/>
        <item m="1" x="3009"/>
        <item m="1" x="3010"/>
        <item m="1" x="3011"/>
        <item m="1" x="3012"/>
        <item m="1" x="3015"/>
        <item m="1" x="3016"/>
        <item m="1" x="3017"/>
        <item m="1" x="3018"/>
        <item x="1327"/>
        <item x="1328"/>
        <item x="1329"/>
        <item m="1" x="2539"/>
        <item m="1" x="3197"/>
        <item m="1" x="3198"/>
        <item m="1" x="3020"/>
        <item m="1" x="3021"/>
        <item m="1" x="3022"/>
        <item m="1" x="3023"/>
        <item m="1" x="3024"/>
        <item m="1" x="3025"/>
        <item m="1" x="3199"/>
        <item m="1" x="2545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181"/>
        <item m="1" x="2563"/>
        <item m="1" x="2566"/>
        <item m="1" x="2567"/>
        <item m="1" x="2571"/>
        <item m="1" x="2180"/>
        <item x="206"/>
        <item m="1" x="2576"/>
        <item m="1" x="2577"/>
        <item x="228"/>
        <item m="1" x="2596"/>
        <item m="1" x="1423"/>
        <item m="1" x="2606"/>
        <item m="1" x="2607"/>
        <item m="1" x="2608"/>
        <item m="1" x="2609"/>
        <item m="1" x="2610"/>
        <item m="1" x="2611"/>
        <item m="1" x="2613"/>
        <item x="357"/>
        <item m="1" x="2623"/>
        <item m="1" x="2657"/>
        <item m="1" x="2658"/>
        <item m="1" x="2659"/>
        <item m="1" x="2660"/>
        <item m="1" x="2661"/>
        <item m="1" x="2665"/>
        <item m="1" x="2666"/>
        <item m="1" x="2675"/>
        <item m="1" x="1951"/>
        <item m="1" x="1497"/>
        <item m="1" x="1498"/>
        <item m="1" x="2707"/>
        <item m="1" x="2708"/>
        <item m="1" x="2332"/>
        <item m="1" x="2333"/>
        <item m="1" x="2334"/>
        <item x="647"/>
        <item m="1" x="1506"/>
        <item m="1" x="1507"/>
        <item m="1" x="2728"/>
        <item m="1" x="2069"/>
        <item x="700"/>
        <item m="1" x="2337"/>
        <item m="1" x="2338"/>
        <item m="1" x="1964"/>
        <item m="1" x="1965"/>
        <item m="1" x="2768"/>
        <item m="1" x="2769"/>
        <item m="1" x="2770"/>
        <item m="1" x="2771"/>
        <item m="1" x="2772"/>
        <item m="1" x="2773"/>
        <item m="1" x="2774"/>
        <item m="1" x="2780"/>
        <item m="1" x="1602"/>
        <item x="794"/>
        <item m="1" x="2787"/>
        <item m="1" x="2789"/>
        <item m="1" x="2790"/>
        <item x="816"/>
        <item m="1" x="2095"/>
        <item m="1" x="2097"/>
        <item x="843"/>
        <item m="1" x="2378"/>
        <item m="1" x="2815"/>
        <item m="1" x="1638"/>
        <item m="1" x="2827"/>
        <item m="1" x="2833"/>
        <item m="1" x="2834"/>
        <item m="1" x="2837"/>
        <item m="1" x="2398"/>
        <item m="1" x="2399"/>
        <item m="1" x="1997"/>
        <item m="1" x="2405"/>
        <item m="1" x="2406"/>
        <item x="1005"/>
        <item x="1006"/>
        <item m="1" x="2413"/>
        <item m="1" x="2414"/>
        <item m="1" x="2125"/>
        <item m="1" x="2004"/>
        <item m="1" x="2889"/>
        <item m="1" x="2007"/>
        <item m="1" x="2897"/>
        <item m="1" x="1735"/>
        <item m="1" x="1736"/>
        <item m="1" x="1737"/>
        <item m="1" x="2906"/>
        <item m="1" x="2920"/>
        <item m="1" x="2921"/>
        <item m="1" x="2936"/>
        <item m="1" x="2454"/>
        <item m="1" x="2455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1786"/>
        <item m="1" x="1787"/>
        <item m="1" x="3019"/>
        <item m="1" x="2541"/>
        <item m="1" x="3026"/>
        <item m="1" x="2168"/>
        <item x="0"/>
        <item x="1"/>
        <item m="1" x="2170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78"/>
        <item m="1" x="2172"/>
        <item m="1" x="2173"/>
        <item m="1" x="2023"/>
        <item m="1" x="1357"/>
        <item x="186"/>
        <item m="1" x="1360"/>
        <item x="196"/>
        <item m="1" x="2178"/>
        <item m="1" x="2026"/>
        <item m="1" x="2179"/>
        <item m="1" x="2181"/>
        <item x="207"/>
        <item x="208"/>
        <item x="209"/>
        <item m="1" x="2184"/>
        <item m="1" x="2185"/>
        <item m="1" x="2186"/>
        <item x="229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x="233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1934"/>
        <item m="1" x="2268"/>
        <item x="234"/>
        <item m="1" x="2269"/>
        <item m="1" x="2270"/>
        <item x="235"/>
        <item x="236"/>
        <item x="237"/>
        <item m="1" x="2271"/>
        <item m="1" x="1415"/>
        <item x="317"/>
        <item m="1" x="1416"/>
        <item m="1" x="1417"/>
        <item m="1" x="1418"/>
        <item m="1" x="1424"/>
        <item x="323"/>
        <item x="324"/>
        <item m="1" x="2272"/>
        <item m="1" x="2273"/>
        <item m="1" x="2274"/>
        <item m="1" x="2275"/>
        <item m="1" x="2276"/>
        <item m="1" x="2278"/>
        <item m="1" x="2279"/>
        <item m="1" x="2042"/>
        <item x="350"/>
        <item x="358"/>
        <item x="359"/>
        <item x="360"/>
        <item x="361"/>
        <item x="362"/>
        <item x="363"/>
        <item x="365"/>
        <item x="373"/>
        <item x="374"/>
        <item m="1" x="2281"/>
        <item m="1" x="2282"/>
        <item m="1" x="1449"/>
        <item m="1" x="1450"/>
        <item x="381"/>
        <item x="382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m="1" x="2285"/>
        <item x="452"/>
        <item x="453"/>
        <item m="1" x="2050"/>
        <item x="462"/>
        <item m="1" x="2292"/>
        <item m="1" x="2294"/>
        <item m="1" x="2295"/>
        <item m="1" x="2297"/>
        <item m="1" x="1462"/>
        <item m="1" x="2054"/>
        <item m="1" x="2055"/>
        <item m="1" x="2298"/>
        <item m="1" x="2299"/>
        <item m="1" x="2300"/>
        <item m="1" x="1469"/>
        <item m="1" x="1470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m="1" x="2305"/>
        <item m="1" x="2308"/>
        <item m="1" x="2062"/>
        <item x="589"/>
        <item x="590"/>
        <item m="1" x="2064"/>
        <item x="597"/>
        <item x="603"/>
        <item m="1" x="2309"/>
        <item m="1" x="2310"/>
        <item m="1" x="1952"/>
        <item x="606"/>
        <item m="1" x="1499"/>
        <item x="612"/>
        <item x="613"/>
        <item x="614"/>
        <item x="615"/>
        <item x="616"/>
        <item x="617"/>
        <item x="618"/>
        <item x="619"/>
        <item m="1" x="2066"/>
        <item m="1" x="2315"/>
        <item m="1" x="2316"/>
        <item m="1" x="2317"/>
        <item m="1" x="2318"/>
        <item x="640"/>
        <item x="641"/>
        <item x="642"/>
        <item x="643"/>
        <item x="648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x="649"/>
        <item x="650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1539"/>
        <item m="1" x="2339"/>
        <item m="1" x="2340"/>
        <item x="701"/>
        <item x="702"/>
        <item x="703"/>
        <item x="713"/>
        <item x="714"/>
        <item x="715"/>
        <item x="716"/>
        <item x="717"/>
        <item x="718"/>
        <item x="721"/>
        <item x="722"/>
        <item m="1" x="1966"/>
        <item m="1" x="1967"/>
        <item m="1" x="1968"/>
        <item m="1" x="1969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5"/>
        <item m="1" x="1556"/>
        <item m="1" x="1557"/>
        <item m="1" x="1558"/>
        <item m="1" x="1559"/>
        <item m="1" x="1560"/>
        <item m="1" x="2341"/>
        <item m="1" x="2342"/>
        <item m="1" x="2343"/>
        <item m="1" x="2344"/>
        <item m="1" x="2084"/>
        <item m="1" x="2085"/>
        <item x="780"/>
        <item x="781"/>
        <item x="782"/>
        <item x="783"/>
        <item x="784"/>
        <item x="785"/>
        <item x="786"/>
        <item x="787"/>
        <item m="1" x="1603"/>
        <item m="1" x="1604"/>
        <item x="795"/>
        <item x="796"/>
        <item m="1" x="2355"/>
        <item m="1" x="2089"/>
        <item m="1" x="1975"/>
        <item m="1" x="2357"/>
        <item m="1" x="1621"/>
        <item m="1" x="2358"/>
        <item x="817"/>
        <item m="1" x="2096"/>
        <item m="1" x="1978"/>
        <item m="1" x="1979"/>
        <item m="1" x="1980"/>
        <item m="1" x="1981"/>
        <item m="1" x="1982"/>
        <item m="1" x="2098"/>
        <item m="1" x="1983"/>
        <item x="844"/>
        <item m="1" x="2374"/>
        <item m="1" x="2379"/>
        <item m="1" x="1625"/>
        <item m="1" x="1626"/>
        <item m="1" x="2380"/>
        <item m="1" x="2381"/>
        <item m="1" x="2382"/>
        <item m="1" x="2383"/>
        <item x="874"/>
        <item x="875"/>
        <item m="1" x="1637"/>
        <item x="879"/>
        <item m="1" x="1639"/>
        <item m="1" x="1640"/>
        <item x="884"/>
        <item x="885"/>
        <item m="1" x="2387"/>
        <item m="1" x="2388"/>
        <item m="1" x="2105"/>
        <item x="907"/>
        <item m="1" x="2389"/>
        <item m="1" x="2107"/>
        <item m="1" x="2390"/>
        <item x="912"/>
        <item m="1" x="2391"/>
        <item m="1" x="2392"/>
        <item m="1" x="2393"/>
        <item x="917"/>
        <item x="918"/>
        <item x="919"/>
        <item m="1" x="2395"/>
        <item m="1" x="2396"/>
        <item m="1" x="2397"/>
        <item m="1" x="2114"/>
        <item m="1" x="2115"/>
        <item m="1" x="2116"/>
        <item m="1" x="1655"/>
        <item m="1" x="1656"/>
        <item m="1" x="2117"/>
        <item m="1" x="2402"/>
        <item m="1" x="2403"/>
        <item m="1" x="1663"/>
        <item m="1" x="1664"/>
        <item x="955"/>
        <item x="963"/>
        <item m="1" x="1989"/>
        <item m="1" x="1998"/>
        <item m="1" x="1999"/>
        <item m="1" x="2000"/>
        <item m="1" x="2001"/>
        <item m="1" x="2002"/>
        <item m="1" x="2003"/>
        <item m="1" x="1665"/>
        <item m="1" x="1666"/>
        <item m="1" x="2404"/>
        <item m="1" x="2407"/>
        <item m="1" x="2408"/>
        <item m="1" x="2409"/>
        <item m="1" x="2410"/>
        <item x="994"/>
        <item m="1" x="1670"/>
        <item m="1" x="1671"/>
        <item m="1" x="2411"/>
        <item m="1" x="2412"/>
        <item m="1" x="1679"/>
        <item m="1" x="2415"/>
        <item m="1" x="2416"/>
        <item m="1" x="2417"/>
        <item m="1" x="2418"/>
        <item m="1" x="2122"/>
        <item m="1" x="1681"/>
        <item m="1" x="1682"/>
        <item m="1" x="2419"/>
        <item m="1" x="2420"/>
        <item x="1030"/>
        <item x="1031"/>
        <item x="1032"/>
        <item x="1033"/>
        <item x="1034"/>
        <item x="1035"/>
        <item x="1036"/>
        <item m="1" x="2437"/>
        <item m="1" x="2438"/>
        <item x="1058"/>
        <item x="1059"/>
        <item x="1060"/>
        <item x="1061"/>
        <item x="1062"/>
        <item x="1063"/>
        <item m="1" x="2008"/>
        <item m="1" x="2126"/>
        <item m="1" x="2127"/>
        <item m="1" x="1693"/>
        <item x="1093"/>
        <item x="1094"/>
        <item x="1095"/>
        <item x="1102"/>
        <item m="1" x="2447"/>
        <item m="1" x="1694"/>
        <item m="1" x="1695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2448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449"/>
        <item m="1" x="2450"/>
        <item m="1" x="2451"/>
        <item m="1" x="2452"/>
        <item m="1" x="2453"/>
        <item m="1" x="2142"/>
        <item m="1" x="2143"/>
        <item m="1" x="1781"/>
        <item m="1" x="1782"/>
        <item m="1" x="1783"/>
        <item m="1" x="1784"/>
        <item m="1" x="1788"/>
        <item m="1" x="2528"/>
        <item m="1" x="1789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6"/>
        <item m="1" x="1847"/>
        <item m="1" x="1848"/>
        <item m="1" x="1849"/>
        <item m="1" x="1850"/>
        <item m="1" x="1851"/>
        <item m="1" x="1852"/>
        <item m="1" x="1853"/>
        <item x="1157"/>
        <item m="1" x="1854"/>
        <item m="1" x="1855"/>
        <item m="1" x="1857"/>
        <item x="1158"/>
        <item x="1159"/>
        <item x="1160"/>
        <item x="1161"/>
        <item m="1" x="1858"/>
        <item m="1" x="2529"/>
        <item x="1297"/>
        <item x="1298"/>
        <item x="1299"/>
        <item x="1300"/>
        <item x="1301"/>
        <item x="1302"/>
        <item x="1303"/>
        <item x="1311"/>
        <item m="1" x="2532"/>
        <item m="1" x="2533"/>
        <item m="1" x="2534"/>
        <item m="1" x="1865"/>
        <item x="1318"/>
        <item m="1" x="2535"/>
        <item m="1" x="2536"/>
        <item m="1" x="2537"/>
        <item m="1" x="2538"/>
        <item x="1330"/>
        <item x="1331"/>
        <item m="1" x="2160"/>
        <item m="1" x="1868"/>
        <item m="1" x="2540"/>
        <item m="1" x="2162"/>
        <item m="1" x="2163"/>
        <item m="1" x="2164"/>
        <item x="1336"/>
        <item m="1" x="1870"/>
        <item m="1" x="1871"/>
        <item m="1" x="2543"/>
        <item m="1" x="2544"/>
        <item x="2"/>
        <item m="1" x="2010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m="1" x="2022"/>
        <item m="1" x="1354"/>
        <item m="1" x="1356"/>
        <item x="183"/>
        <item x="187"/>
        <item x="188"/>
        <item x="189"/>
        <item m="1" x="1359"/>
        <item x="197"/>
        <item m="1" x="1362"/>
        <item m="1" x="2027"/>
        <item m="1" x="1933"/>
        <item x="202"/>
        <item x="210"/>
        <item x="211"/>
        <item x="212"/>
        <item x="213"/>
        <item m="1" x="1365"/>
        <item m="1" x="1366"/>
        <item m="1" x="1367"/>
        <item x="230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x="238"/>
        <item x="239"/>
        <item m="1" x="1406"/>
        <item m="1" x="1407"/>
        <item x="318"/>
        <item x="326"/>
        <item x="327"/>
        <item x="328"/>
        <item m="1" x="1425"/>
        <item m="1" x="2037"/>
        <item m="1" x="1428"/>
        <item m="1" x="1429"/>
        <item x="345"/>
        <item m="1" x="2038"/>
        <item m="1" x="2039"/>
        <item x="366"/>
        <item x="367"/>
        <item x="368"/>
        <item x="369"/>
        <item m="1" x="1439"/>
        <item m="1" x="1440"/>
        <item m="1" x="1441"/>
        <item m="1" x="1442"/>
        <item m="1" x="1443"/>
        <item x="385"/>
        <item m="1" x="1940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m="1" x="2048"/>
        <item m="1" x="2049"/>
        <item x="454"/>
        <item x="461"/>
        <item x="463"/>
        <item m="1" x="2051"/>
        <item m="1" x="2052"/>
        <item m="1" x="2053"/>
        <item m="1" x="1458"/>
        <item m="1" x="1463"/>
        <item m="1" x="2056"/>
        <item m="1" x="1464"/>
        <item m="1" x="2057"/>
        <item x="532"/>
        <item x="549"/>
        <item m="1" x="2058"/>
        <item m="1" x="1949"/>
        <item m="1" x="1484"/>
        <item m="1" x="1485"/>
        <item m="1" x="2059"/>
        <item m="1" x="2060"/>
        <item m="1" x="2061"/>
        <item m="1" x="1488"/>
        <item m="1" x="2063"/>
        <item x="591"/>
        <item m="1" x="1492"/>
        <item x="607"/>
        <item m="1" x="1493"/>
        <item x="620"/>
        <item x="621"/>
        <item x="622"/>
        <item x="623"/>
        <item m="1" x="1953"/>
        <item m="1" x="2067"/>
        <item m="1" x="2068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m="1" x="2082"/>
        <item m="1" x="1529"/>
        <item m="1" x="1530"/>
        <item m="1" x="1531"/>
        <item m="1" x="1532"/>
        <item x="695"/>
        <item m="1" x="2083"/>
        <item x="704"/>
        <item x="705"/>
        <item m="1" x="1540"/>
        <item x="723"/>
        <item x="726"/>
        <item x="730"/>
        <item x="731"/>
        <item x="732"/>
        <item x="733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2086"/>
        <item m="1" x="2087"/>
        <item m="1" x="2088"/>
        <item m="1" x="1970"/>
        <item m="1" x="1971"/>
        <item m="1" x="1972"/>
        <item m="1" x="1605"/>
        <item m="1" x="1606"/>
        <item x="797"/>
        <item m="1" x="2090"/>
        <item m="1" x="1610"/>
        <item x="803"/>
        <item m="1" x="1614"/>
        <item m="1" x="2091"/>
        <item m="1" x="1976"/>
        <item m="1" x="2092"/>
        <item m="1" x="2093"/>
        <item m="1" x="2094"/>
        <item x="818"/>
        <item x="829"/>
        <item x="830"/>
        <item x="831"/>
        <item m="1" x="1627"/>
        <item x="851"/>
        <item m="1" x="1985"/>
        <item m="1" x="1986"/>
        <item m="1" x="1631"/>
        <item m="1" x="1632"/>
        <item m="1" x="2099"/>
        <item x="876"/>
        <item x="886"/>
        <item x="887"/>
        <item m="1" x="2102"/>
        <item m="1" x="2103"/>
        <item m="1" x="2104"/>
        <item x="908"/>
        <item m="1" x="2108"/>
        <item m="1" x="2109"/>
        <item m="1" x="2110"/>
        <item x="920"/>
        <item m="1" x="2112"/>
        <item m="1" x="2113"/>
        <item m="1" x="1653"/>
        <item m="1" x="1657"/>
        <item m="1" x="1658"/>
        <item m="1" x="1659"/>
        <item x="929"/>
        <item x="930"/>
        <item x="946"/>
        <item x="947"/>
        <item x="948"/>
        <item x="949"/>
        <item x="950"/>
        <item m="1" x="2118"/>
        <item m="1" x="2119"/>
        <item x="956"/>
        <item x="964"/>
        <item m="1" x="1667"/>
        <item x="969"/>
        <item x="970"/>
        <item x="971"/>
        <item x="972"/>
        <item x="973"/>
        <item m="1" x="1669"/>
        <item m="1" x="1672"/>
        <item m="1" x="1673"/>
        <item m="1" x="1674"/>
        <item m="1" x="1675"/>
        <item m="1" x="1676"/>
        <item m="1" x="1683"/>
        <item x="1010"/>
        <item x="1011"/>
        <item m="1" x="1684"/>
        <item x="1037"/>
        <item x="1038"/>
        <item x="1039"/>
        <item x="1040"/>
        <item x="1041"/>
        <item x="1042"/>
        <item m="1" x="1686"/>
        <item m="1" x="1687"/>
        <item m="1" x="1688"/>
        <item x="1064"/>
        <item x="1065"/>
        <item x="1066"/>
        <item x="1067"/>
        <item m="1" x="2005"/>
        <item m="1" x="2006"/>
        <item x="1081"/>
        <item x="1082"/>
        <item x="1083"/>
        <item x="1103"/>
        <item x="1104"/>
        <item m="1" x="1696"/>
        <item x="1108"/>
        <item m="1" x="1747"/>
        <item m="1" x="1748"/>
        <item m="1" x="1749"/>
        <item m="1" x="1750"/>
        <item m="1" x="1751"/>
        <item m="1" x="1753"/>
        <item m="1" x="1754"/>
        <item x="1125"/>
        <item x="1126"/>
        <item m="1" x="2138"/>
        <item m="1" x="2139"/>
        <item m="1" x="1764"/>
        <item m="1" x="1766"/>
        <item m="1" x="1767"/>
        <item m="1" x="1768"/>
        <item m="1" x="2140"/>
        <item m="1" x="2141"/>
        <item m="1" x="1779"/>
        <item m="1" x="1780"/>
        <item x="1146"/>
        <item x="1147"/>
        <item x="1162"/>
        <item x="1163"/>
        <item x="1165"/>
        <item x="1166"/>
        <item x="1167"/>
        <item x="1168"/>
        <item x="1169"/>
        <item x="1171"/>
        <item x="1172"/>
        <item x="1173"/>
        <item x="1174"/>
        <item x="1175"/>
        <item x="1176"/>
        <item x="1177"/>
        <item x="1178"/>
        <item x="1179"/>
        <item x="1180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304"/>
        <item x="1305"/>
        <item m="1" x="2146"/>
        <item m="1" x="2147"/>
        <item m="1" x="2148"/>
        <item m="1" x="2149"/>
        <item m="1" x="2150"/>
        <item m="1" x="2151"/>
        <item m="1" x="2152"/>
        <item m="1" x="2009"/>
        <item x="1332"/>
        <item x="1334"/>
        <item m="1" x="2161"/>
        <item x="1337"/>
        <item x="1338"/>
        <item x="1339"/>
        <item m="1" x="2165"/>
        <item m="1" x="1872"/>
        <item x="3"/>
        <item x="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m="1" x="1355"/>
        <item x="184"/>
        <item x="190"/>
        <item m="1" x="1358"/>
        <item x="191"/>
        <item x="192"/>
        <item x="193"/>
        <item m="1" x="1931"/>
        <item m="1" x="1932"/>
        <item x="203"/>
        <item x="214"/>
        <item m="1" x="1368"/>
        <item m="1" x="1369"/>
        <item m="1" x="1370"/>
        <item x="231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m="1" x="1935"/>
        <item m="1" x="1419"/>
        <item m="1" x="1420"/>
        <item m="1" x="1421"/>
        <item m="1" x="1938"/>
        <item m="1" x="1939"/>
        <item x="329"/>
        <item x="330"/>
        <item m="1" x="1426"/>
        <item m="1" x="1427"/>
        <item m="1" x="1430"/>
        <item m="1" x="1433"/>
        <item m="1" x="1435"/>
        <item m="1" x="1436"/>
        <item x="375"/>
        <item m="1" x="1444"/>
        <item m="1" x="1446"/>
        <item m="1" x="1941"/>
        <item x="421"/>
        <item x="422"/>
        <item x="423"/>
        <item x="424"/>
        <item x="425"/>
        <item x="426"/>
        <item x="428"/>
        <item x="429"/>
        <item x="430"/>
        <item x="455"/>
        <item m="1" x="1454"/>
        <item m="1" x="1455"/>
        <item m="1" x="1947"/>
        <item m="1" x="1459"/>
        <item x="522"/>
        <item x="523"/>
        <item m="1" x="1465"/>
        <item m="1" x="1467"/>
        <item x="550"/>
        <item x="551"/>
        <item x="552"/>
        <item m="1" x="1480"/>
        <item m="1" x="1948"/>
        <item m="1" x="1950"/>
        <item m="1" x="1486"/>
        <item m="1" x="1489"/>
        <item m="1" x="1490"/>
        <item m="1" x="1491"/>
        <item x="594"/>
        <item x="608"/>
        <item x="609"/>
        <item x="624"/>
        <item x="625"/>
        <item x="626"/>
        <item x="627"/>
        <item m="1" x="1954"/>
        <item m="1" x="1955"/>
        <item x="632"/>
        <item m="1" x="1501"/>
        <item m="1" x="1956"/>
        <item m="1" x="1503"/>
        <item x="644"/>
        <item x="645"/>
        <item x="665"/>
        <item x="666"/>
        <item x="667"/>
        <item x="668"/>
        <item x="669"/>
        <item x="671"/>
        <item m="1" x="1533"/>
        <item m="1" x="1534"/>
        <item m="1" x="1535"/>
        <item m="1" x="1536"/>
        <item m="1" x="1537"/>
        <item x="706"/>
        <item x="734"/>
        <item x="735"/>
        <item x="736"/>
        <item x="737"/>
        <item x="738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973"/>
        <item m="1" x="1595"/>
        <item m="1" x="1596"/>
        <item m="1" x="1607"/>
        <item x="798"/>
        <item m="1" x="1974"/>
        <item m="1" x="1611"/>
        <item m="1" x="1615"/>
        <item x="812"/>
        <item m="1" x="1977"/>
        <item x="819"/>
        <item x="832"/>
        <item x="833"/>
        <item x="835"/>
        <item x="846"/>
        <item x="848"/>
        <item x="852"/>
        <item x="853"/>
        <item x="854"/>
        <item m="1" x="1628"/>
        <item m="1" x="1633"/>
        <item x="862"/>
        <item x="863"/>
        <item m="1" x="1635"/>
        <item x="877"/>
        <item m="1" x="1642"/>
        <item m="1" x="1645"/>
        <item m="1" x="1648"/>
        <item m="1" x="1649"/>
        <item m="1" x="1987"/>
        <item m="1" x="1651"/>
        <item x="926"/>
        <item x="927"/>
        <item x="931"/>
        <item x="932"/>
        <item m="1" x="1660"/>
        <item m="1" x="1661"/>
        <item m="1" x="1662"/>
        <item x="957"/>
        <item m="1" x="1990"/>
        <item m="1" x="1991"/>
        <item x="974"/>
        <item x="988"/>
        <item x="989"/>
        <item x="996"/>
        <item m="1" x="1680"/>
        <item x="1007"/>
        <item x="1013"/>
        <item x="1043"/>
        <item x="1044"/>
        <item x="1045"/>
        <item m="1" x="1689"/>
        <item x="1068"/>
        <item x="1069"/>
        <item x="1084"/>
        <item x="1085"/>
        <item x="1086"/>
        <item x="1096"/>
        <item x="1097"/>
        <item x="1105"/>
        <item m="1" x="1755"/>
        <item m="1" x="1758"/>
        <item m="1" x="1759"/>
        <item x="1127"/>
        <item x="1128"/>
        <item m="1" x="1769"/>
        <item m="1" x="1770"/>
        <item m="1" x="1776"/>
        <item m="1" x="1777"/>
        <item x="1140"/>
        <item x="1141"/>
        <item x="1148"/>
        <item x="1150"/>
        <item x="1151"/>
        <item x="1205"/>
        <item x="1206"/>
        <item x="1207"/>
        <item x="1208"/>
        <item x="1209"/>
        <item x="1210"/>
        <item x="1211"/>
        <item x="1212"/>
        <item x="1213"/>
        <item x="1215"/>
        <item x="1216"/>
        <item x="1217"/>
        <item x="1218"/>
        <item x="1219"/>
        <item x="1220"/>
        <item x="1222"/>
        <item x="1223"/>
        <item x="1224"/>
        <item x="1225"/>
        <item x="1226"/>
        <item x="1227"/>
        <item x="1228"/>
        <item x="1230"/>
        <item x="1231"/>
        <item x="1232"/>
        <item x="1234"/>
        <item m="1" x="1859"/>
        <item x="1306"/>
        <item m="1" x="1860"/>
        <item m="1" x="1861"/>
        <item m="1" x="1862"/>
        <item m="1" x="1863"/>
        <item m="1" x="1864"/>
        <item m="1" x="1866"/>
        <item m="1" x="1867"/>
        <item x="1335"/>
        <item x="1340"/>
        <item x="1341"/>
        <item x="1342"/>
        <item m="1" x="1873"/>
        <item x="7"/>
        <item x="146"/>
        <item x="147"/>
        <item x="148"/>
        <item x="149"/>
        <item x="150"/>
        <item m="1" x="1353"/>
        <item x="194"/>
        <item m="1" x="1361"/>
        <item m="1" x="1363"/>
        <item m="1" x="1364"/>
        <item m="1" x="1371"/>
        <item m="1" x="1372"/>
        <item m="1" x="1373"/>
        <item m="1" x="1434"/>
        <item x="351"/>
        <item m="1" x="1438"/>
        <item x="387"/>
        <item x="431"/>
        <item x="432"/>
        <item x="433"/>
        <item x="434"/>
        <item x="435"/>
        <item x="436"/>
        <item x="456"/>
        <item m="1" x="1453"/>
        <item x="466"/>
        <item m="1" x="1456"/>
        <item m="1" x="1457"/>
        <item m="1" x="1460"/>
        <item x="524"/>
        <item m="1" x="1466"/>
        <item m="1" x="1468"/>
        <item x="554"/>
        <item m="1" x="1478"/>
        <item m="1" x="1481"/>
        <item m="1" x="1483"/>
        <item m="1" x="1487"/>
        <item x="628"/>
        <item m="1" x="1500"/>
        <item m="1" x="1502"/>
        <item x="635"/>
        <item m="1" x="1504"/>
        <item x="672"/>
        <item x="673"/>
        <item x="674"/>
        <item x="696"/>
        <item x="707"/>
        <item x="708"/>
        <item m="1" x="1541"/>
        <item x="727"/>
        <item m="1" x="1592"/>
        <item m="1" x="1599"/>
        <item x="788"/>
        <item x="801"/>
        <item m="1" x="1612"/>
        <item m="1" x="1613"/>
        <item m="1" x="1616"/>
        <item m="1" x="1617"/>
        <item m="1" x="1622"/>
        <item m="1" x="1623"/>
        <item x="834"/>
        <item x="855"/>
        <item m="1" x="1629"/>
        <item m="1" x="1630"/>
        <item m="1" x="1634"/>
        <item m="1" x="1636"/>
        <item x="871"/>
        <item x="881"/>
        <item m="1" x="1641"/>
        <item m="1" x="1643"/>
        <item m="1" x="1647"/>
        <item x="913"/>
        <item m="1" x="1652"/>
        <item m="1" x="1654"/>
        <item x="958"/>
        <item x="965"/>
        <item x="967"/>
        <item x="975"/>
        <item x="976"/>
        <item x="977"/>
        <item x="978"/>
        <item x="979"/>
        <item x="990"/>
        <item x="997"/>
        <item x="998"/>
        <item m="1" x="1678"/>
        <item x="1008"/>
        <item x="1014"/>
        <item m="1" x="1685"/>
        <item x="1046"/>
        <item x="1054"/>
        <item x="1070"/>
        <item m="1" x="1691"/>
        <item m="1" x="1692"/>
        <item x="1087"/>
        <item m="1" x="1760"/>
        <item m="1" x="1761"/>
        <item m="1" x="1762"/>
        <item m="1" x="1763"/>
        <item x="1129"/>
        <item m="1" x="1773"/>
        <item x="1132"/>
        <item m="1" x="1778"/>
        <item x="1142"/>
        <item x="1143"/>
        <item x="1235"/>
        <item x="1236"/>
        <item x="1237"/>
        <item x="1238"/>
        <item x="1241"/>
        <item x="1243"/>
        <item x="1244"/>
        <item x="1246"/>
        <item x="1247"/>
        <item x="1319"/>
        <item x="1321"/>
        <item m="1" x="1869"/>
        <item x="4"/>
        <item x="5"/>
        <item x="8"/>
        <item x="9"/>
        <item x="1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80"/>
        <item x="185"/>
        <item x="195"/>
        <item x="198"/>
        <item x="199"/>
        <item x="200"/>
        <item x="201"/>
        <item x="204"/>
        <item x="215"/>
        <item x="217"/>
        <item x="220"/>
        <item x="221"/>
        <item x="222"/>
        <item x="223"/>
        <item x="224"/>
        <item x="226"/>
        <item x="23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9"/>
        <item x="320"/>
        <item x="321"/>
        <item x="322"/>
        <item x="331"/>
        <item x="332"/>
        <item x="333"/>
        <item x="334"/>
        <item x="335"/>
        <item x="336"/>
        <item x="337"/>
        <item x="340"/>
        <item x="342"/>
        <item x="343"/>
        <item x="344"/>
        <item x="347"/>
        <item x="348"/>
        <item x="349"/>
        <item x="352"/>
        <item x="353"/>
        <item x="388"/>
        <item x="437"/>
        <item x="438"/>
        <item x="439"/>
        <item x="440"/>
        <item x="441"/>
        <item x="442"/>
        <item x="443"/>
        <item x="445"/>
        <item x="446"/>
        <item x="447"/>
        <item x="448"/>
        <item x="449"/>
        <item x="450"/>
        <item x="457"/>
        <item x="458"/>
        <item x="460"/>
        <item x="464"/>
        <item x="467"/>
        <item x="518"/>
        <item x="520"/>
        <item x="521"/>
        <item x="525"/>
        <item x="529"/>
        <item x="530"/>
        <item x="531"/>
        <item x="533"/>
        <item x="534"/>
        <item x="557"/>
        <item x="558"/>
        <item x="559"/>
        <item x="560"/>
        <item x="561"/>
        <item x="564"/>
        <item x="565"/>
        <item x="567"/>
        <item x="568"/>
        <item x="569"/>
        <item x="570"/>
        <item x="571"/>
        <item x="572"/>
        <item x="573"/>
        <item x="574"/>
        <item x="575"/>
        <item x="576"/>
        <item x="579"/>
        <item x="580"/>
        <item x="581"/>
        <item x="582"/>
        <item x="583"/>
        <item x="584"/>
        <item x="593"/>
        <item x="595"/>
        <item x="604"/>
        <item x="610"/>
        <item x="629"/>
        <item x="630"/>
        <item x="631"/>
        <item x="633"/>
        <item x="634"/>
        <item x="636"/>
        <item x="646"/>
        <item x="675"/>
        <item x="676"/>
        <item x="677"/>
        <item x="679"/>
        <item x="680"/>
        <item x="681"/>
        <item x="682"/>
        <item x="683"/>
        <item x="684"/>
        <item x="685"/>
        <item x="686"/>
        <item x="687"/>
        <item x="697"/>
        <item x="709"/>
        <item x="710"/>
        <item x="711"/>
        <item x="712"/>
        <item x="719"/>
        <item x="720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65"/>
        <item x="767"/>
        <item x="768"/>
        <item x="769"/>
        <item x="789"/>
        <item x="790"/>
        <item x="799"/>
        <item x="800"/>
        <item x="802"/>
        <item x="804"/>
        <item x="805"/>
        <item x="806"/>
        <item x="808"/>
        <item x="810"/>
        <item x="811"/>
        <item x="813"/>
        <item x="814"/>
        <item x="837"/>
        <item x="847"/>
        <item x="849"/>
        <item x="856"/>
        <item x="857"/>
        <item x="858"/>
        <item x="861"/>
        <item x="866"/>
        <item x="867"/>
        <item x="868"/>
        <item x="870"/>
        <item x="878"/>
        <item x="882"/>
        <item x="883"/>
        <item x="895"/>
        <item x="901"/>
        <item x="903"/>
        <item x="904"/>
        <item x="909"/>
        <item x="910"/>
        <item x="914"/>
        <item x="915"/>
        <item x="922"/>
        <item x="924"/>
        <item x="925"/>
        <item x="928"/>
        <item x="935"/>
        <item x="936"/>
        <item x="938"/>
        <item x="951"/>
        <item x="953"/>
        <item x="954"/>
        <item x="959"/>
        <item x="966"/>
        <item x="968"/>
        <item x="980"/>
        <item x="981"/>
        <item x="982"/>
        <item x="983"/>
        <item x="991"/>
        <item x="993"/>
        <item x="1000"/>
        <item x="1001"/>
        <item x="1002"/>
        <item x="1004"/>
        <item x="1009"/>
        <item x="1015"/>
        <item x="1016"/>
        <item x="1017"/>
        <item x="1018"/>
        <item x="1020"/>
        <item x="1021"/>
        <item x="1022"/>
        <item x="1047"/>
        <item x="1048"/>
        <item x="1049"/>
        <item x="1050"/>
        <item x="1051"/>
        <item x="1052"/>
        <item x="1053"/>
        <item x="1055"/>
        <item x="1056"/>
        <item x="1057"/>
        <item x="1071"/>
        <item x="1072"/>
        <item x="1073"/>
        <item x="1074"/>
        <item x="1080"/>
        <item x="1088"/>
        <item x="1089"/>
        <item x="1098"/>
        <item x="1099"/>
        <item x="1107"/>
        <item x="1109"/>
        <item x="1110"/>
        <item x="1111"/>
        <item x="1112"/>
        <item x="1130"/>
        <item x="1131"/>
        <item x="1134"/>
        <item x="1135"/>
        <item x="1136"/>
        <item x="1137"/>
        <item x="1145"/>
        <item x="1152"/>
        <item x="1153"/>
        <item x="1154"/>
        <item x="1250"/>
        <item x="1252"/>
        <item x="1253"/>
        <item x="1254"/>
        <item x="1255"/>
        <item x="1256"/>
        <item x="1258"/>
        <item x="1259"/>
        <item x="1260"/>
        <item x="1262"/>
        <item x="1263"/>
        <item x="1264"/>
        <item x="1267"/>
        <item x="1268"/>
        <item x="1269"/>
        <item x="1270"/>
        <item x="1272"/>
        <item x="1273"/>
        <item x="1274"/>
        <item x="1275"/>
        <item x="1276"/>
        <item x="1278"/>
        <item x="1279"/>
        <item x="1280"/>
        <item x="1281"/>
        <item x="1283"/>
        <item x="1285"/>
        <item x="1286"/>
        <item x="1287"/>
        <item x="1288"/>
        <item x="1307"/>
        <item x="1308"/>
        <item x="1309"/>
        <item x="1312"/>
        <item x="1313"/>
        <item x="1314"/>
        <item x="1315"/>
        <item x="1316"/>
        <item x="1320"/>
        <item x="1322"/>
        <item x="1323"/>
        <item x="1324"/>
        <item x="1325"/>
        <item x="1326"/>
        <item x="1333"/>
        <item x="1344"/>
        <item x="1346"/>
        <item x="1347"/>
        <item x="1348"/>
        <item x="1349"/>
        <item x="1350"/>
        <item x="1351"/>
        <item t="default"/>
      </items>
    </pivotField>
    <pivotField showAll="0"/>
    <pivotField showAll="0"/>
    <pivotField name="Proximos Vencimientos" axis="axisPage" numFmtId="15" multipleItemSelectionAllowed="1" showAll="0">
      <items count="8001">
        <item h="1" m="1" x="7391"/>
        <item h="1" m="1" x="7172"/>
        <item h="1" m="1" x="7991"/>
        <item h="1" m="1" x="7161"/>
        <item h="1" m="1" x="7162"/>
        <item h="1" m="1" x="7163"/>
        <item h="1" m="1" x="7164"/>
        <item h="1" m="1" x="7165"/>
        <item h="1" m="1" x="7173"/>
        <item h="1" m="1" x="7166"/>
        <item h="1" m="1" x="7160"/>
        <item h="1" m="1" x="7985"/>
        <item h="1" m="1" x="7143"/>
        <item h="1" m="1" x="7159"/>
        <item h="1" m="1" x="7171"/>
        <item h="1" m="1" x="7300"/>
        <item h="1" m="1" x="7944"/>
        <item h="1" m="1" x="7144"/>
        <item h="1" m="1" x="7146"/>
        <item h="1" m="1" x="7147"/>
        <item h="1" m="1" x="7283"/>
        <item h="1" m="1" x="7145"/>
        <item h="1" m="1" x="7174"/>
        <item h="1" m="1" x="7148"/>
        <item h="1" m="1" x="7149"/>
        <item h="1" m="1" x="7150"/>
        <item h="1" m="1" x="7151"/>
        <item h="1" m="1" x="7152"/>
        <item h="1" m="1" x="7153"/>
        <item h="1" m="1" x="7154"/>
        <item h="1" m="1" x="7155"/>
        <item h="1" m="1" x="7170"/>
        <item h="1" m="1" x="7156"/>
        <item h="1" m="1" x="7158"/>
        <item h="1" m="1" x="7157"/>
        <item h="1" m="1" x="7989"/>
        <item h="1" m="1" x="7990"/>
        <item h="1" m="1" x="7959"/>
        <item h="1" m="1" x="7977"/>
        <item h="1" m="1" x="7998"/>
        <item h="1" m="1" x="7999"/>
        <item h="1" m="1" x="7355"/>
        <item h="1" m="1" x="7970"/>
        <item h="1" m="1" x="7997"/>
        <item h="1" m="1" x="7987"/>
        <item h="1" m="1" x="7984"/>
        <item h="1" m="1" x="7993"/>
        <item h="1" m="1" x="7978"/>
        <item h="1" m="1" x="7995"/>
        <item h="1" m="1" x="7971"/>
        <item h="1" m="1" x="7988"/>
        <item h="1" m="1" x="7966"/>
        <item h="1" m="1" x="7979"/>
        <item h="1" m="1" x="7969"/>
        <item h="1" m="1" x="7972"/>
        <item h="1" m="1" x="7976"/>
        <item h="1" m="1" x="7986"/>
        <item h="1" m="1" x="7982"/>
        <item h="1" m="1" x="7980"/>
        <item h="1" m="1" x="7974"/>
        <item h="1" m="1" x="7955"/>
        <item h="1" m="1" x="7996"/>
        <item h="1" m="1" x="7983"/>
        <item h="1" m="1" x="7981"/>
        <item h="1" m="1" x="7973"/>
        <item h="1" m="1" x="7960"/>
        <item h="1" m="1" x="7994"/>
        <item h="1" m="1" x="7962"/>
        <item h="1" m="1" x="7954"/>
        <item h="1" m="1" x="7943"/>
        <item h="1" m="1" x="7968"/>
        <item h="1" m="1" x="7659"/>
        <item h="1" m="1" x="7661"/>
        <item h="1" m="1" x="7712"/>
        <item h="1" m="1" x="7765"/>
        <item h="1" m="1" x="7811"/>
        <item h="1" m="1" x="7963"/>
        <item h="1" m="1" x="7956"/>
        <item h="1" m="1" x="7992"/>
        <item h="1" m="1" x="7964"/>
        <item h="1" m="1" x="7965"/>
        <item h="1" m="1" x="7957"/>
        <item h="1" m="1" x="7953"/>
        <item h="1" m="1" x="7961"/>
        <item h="1" m="1" x="7949"/>
        <item h="1" m="1" x="7967"/>
        <item h="1" m="1" x="7958"/>
        <item h="1" m="1" x="7951"/>
        <item h="1" m="1" x="7952"/>
        <item h="1" m="1" x="7950"/>
        <item h="1" m="1" x="7945"/>
        <item h="1" m="1" x="7931"/>
        <item h="1" m="1" x="7919"/>
        <item h="1" m="1" x="7946"/>
        <item h="1" m="1" x="7939"/>
        <item h="1" m="1" x="7921"/>
        <item h="1" m="1" x="7938"/>
        <item h="1" m="1" x="7920"/>
        <item h="1" m="1" x="7929"/>
        <item h="1" m="1" x="7947"/>
        <item h="1" m="1" x="7975"/>
        <item h="1" m="1" x="7941"/>
        <item h="1" m="1" x="7932"/>
        <item h="1" m="1" x="7928"/>
        <item h="1" m="1" x="7942"/>
        <item h="1" m="1" x="7933"/>
        <item h="1" m="1" x="7922"/>
        <item h="1" m="1" x="7948"/>
        <item h="1" m="1" x="7923"/>
        <item h="1" m="1" x="7934"/>
        <item h="1" m="1" x="7937"/>
        <item h="1" m="1" x="7936"/>
        <item h="1" m="1" x="7930"/>
        <item h="1" m="1" x="7924"/>
        <item h="1" m="1" x="7935"/>
        <item h="1" m="1" x="7916"/>
        <item h="1" m="1" x="7925"/>
        <item h="1" m="1" x="7907"/>
        <item h="1" m="1" x="7940"/>
        <item h="1" m="1" x="7918"/>
        <item h="1" m="1" x="7912"/>
        <item h="1" m="1" x="7915"/>
        <item h="1" m="1" x="7904"/>
        <item h="1" m="1" x="7909"/>
        <item h="1" m="1" x="7926"/>
        <item h="1" m="1" x="7905"/>
        <item h="1" m="1" x="7913"/>
        <item h="1" m="1" x="7910"/>
        <item h="1" m="1" x="7906"/>
        <item h="1" m="1" x="7896"/>
        <item h="1" m="1" x="7888"/>
        <item h="1" m="1" x="7899"/>
        <item h="1" m="1" x="7911"/>
        <item h="1" m="1" x="7917"/>
        <item h="1" m="1" x="7927"/>
        <item h="1" m="1" x="7914"/>
        <item h="1" m="1" x="7890"/>
        <item h="1" m="1" x="7900"/>
        <item h="1" m="1" x="7901"/>
        <item h="1" m="1" x="7875"/>
        <item h="1" m="1" x="7902"/>
        <item h="1" m="1" x="7908"/>
        <item h="1" m="1" x="7903"/>
        <item h="1" m="1" x="7894"/>
        <item h="1" m="1" x="7889"/>
        <item h="1" m="1" x="7892"/>
        <item h="1" m="1" x="7893"/>
        <item h="1" m="1" x="7877"/>
        <item h="1" m="1" x="7379"/>
        <item h="1" m="1" x="7883"/>
        <item h="1" m="1" x="7878"/>
        <item h="1" m="1" x="7891"/>
        <item h="1" m="1" x="7879"/>
        <item h="1" m="1" x="7898"/>
        <item h="1" m="1" x="7887"/>
        <item h="1" m="1" x="7417"/>
        <item h="1" m="1" x="7884"/>
        <item h="1" m="1" x="7167"/>
        <item h="1" m="1" x="7168"/>
        <item h="1" m="1" x="7895"/>
        <item h="1" m="1" x="7881"/>
        <item h="1" m="1" x="7880"/>
        <item h="1" m="1" x="7418"/>
        <item h="1" m="1" x="7406"/>
        <item h="1" m="1" x="7876"/>
        <item h="1" m="1" x="7367"/>
        <item h="1" m="1" x="7416"/>
        <item h="1" m="1" x="7897"/>
        <item h="1" m="1" x="7885"/>
        <item h="1" m="1" x="7874"/>
        <item h="1" m="1" x="7882"/>
        <item h="1" m="1" x="7409"/>
        <item h="1" m="1" x="7169"/>
        <item h="1" m="1" x="7413"/>
        <item h="1" m="1" x="7394"/>
        <item h="1" m="1" x="7411"/>
        <item h="1" m="1" x="7401"/>
        <item h="1" m="1" x="7393"/>
        <item h="1" m="1" x="7410"/>
        <item h="1" m="1" x="7873"/>
        <item h="1" m="1" x="7359"/>
        <item h="1" m="1" x="7402"/>
        <item h="1" m="1" x="7886"/>
        <item h="1" m="1" x="7415"/>
        <item h="1" m="1" x="7396"/>
        <item h="1" m="1" x="7398"/>
        <item h="1" m="1" x="7397"/>
        <item h="1" m="1" x="7399"/>
        <item h="1" m="1" x="7414"/>
        <item h="1" m="1" x="7400"/>
        <item h="1" m="1" x="7405"/>
        <item h="1" m="1" x="7395"/>
        <item h="1" m="1" x="7389"/>
        <item h="1" m="1" x="7403"/>
        <item h="1" m="1" x="7407"/>
        <item h="1" m="1" x="7390"/>
        <item h="1" m="1" x="7388"/>
        <item h="1" m="1" x="7374"/>
        <item h="1" m="1" x="7412"/>
        <item h="1" m="1" x="7380"/>
        <item h="1" m="1" x="7381"/>
        <item h="1" m="1" x="7338"/>
        <item h="1" m="1" x="7377"/>
        <item h="1" m="1" x="7404"/>
        <item h="1" m="1" x="7382"/>
        <item h="1" m="1" x="7371"/>
        <item h="1" m="1" x="7408"/>
        <item h="1" m="1" x="7372"/>
        <item h="1" m="1" x="7383"/>
        <item h="1" m="1" x="7384"/>
        <item h="1" m="1" x="7385"/>
        <item h="1" m="1" x="7378"/>
        <item h="1" m="1" x="7376"/>
        <item h="1" m="1" x="7386"/>
        <item h="1" m="1" x="7368"/>
        <item h="1" m="1" x="7357"/>
        <item h="1" m="1" x="7363"/>
        <item m="1" x="7419"/>
        <item h="1" m="1" x="7420"/>
        <item h="1" m="1" x="7421"/>
        <item h="1" m="1" x="7422"/>
        <item h="1" m="1" x="7423"/>
        <item h="1" m="1" x="7424"/>
        <item h="1" m="1" x="7425"/>
        <item h="1" m="1" x="7426"/>
        <item h="1" m="1" x="7427"/>
        <item h="1" m="1" x="7428"/>
        <item h="1" m="1" x="7429"/>
        <item h="1" m="1" x="7430"/>
        <item h="1" m="1" x="7431"/>
        <item h="1" m="1" x="7432"/>
        <item m="1" x="7433"/>
        <item m="1" x="7434"/>
        <item m="1" x="7435"/>
        <item m="1" x="7436"/>
        <item h="1" m="1" x="7437"/>
        <item h="1" m="1" x="7438"/>
        <item h="1" m="1" x="7439"/>
        <item h="1" m="1" x="7440"/>
        <item h="1" m="1" x="7441"/>
        <item h="1" m="1" x="7442"/>
        <item h="1" m="1" x="7443"/>
        <item h="1" m="1" x="7444"/>
        <item h="1" m="1" x="7445"/>
        <item h="1" m="1" x="7446"/>
        <item h="1" m="1" x="7447"/>
        <item h="1" m="1" x="7448"/>
        <item h="1" m="1" x="7449"/>
        <item h="1" m="1" x="7450"/>
        <item h="1" m="1" x="7451"/>
        <item h="1" m="1" x="7452"/>
        <item h="1" m="1" x="7453"/>
        <item h="1" m="1" x="7454"/>
        <item h="1" m="1" x="7455"/>
        <item h="1" m="1" x="7456"/>
        <item h="1" m="1" x="7457"/>
        <item h="1" m="1" x="7458"/>
        <item h="1" m="1" x="7459"/>
        <item h="1" m="1" x="7460"/>
        <item h="1" m="1" x="7461"/>
        <item h="1" m="1" x="7462"/>
        <item h="1" m="1" x="7463"/>
        <item h="1" m="1" x="7464"/>
        <item h="1" m="1" x="7465"/>
        <item h="1" m="1" x="7466"/>
        <item h="1" m="1" x="7467"/>
        <item h="1" m="1" x="7468"/>
        <item h="1" m="1" x="7469"/>
        <item h="1" m="1" x="7470"/>
        <item h="1" m="1" x="7471"/>
        <item h="1" m="1" x="7472"/>
        <item h="1" m="1" x="7473"/>
        <item h="1" m="1" x="7474"/>
        <item h="1" m="1" x="7475"/>
        <item h="1" m="1" x="7476"/>
        <item h="1" m="1" x="7477"/>
        <item h="1" m="1" x="7478"/>
        <item h="1" m="1" x="7479"/>
        <item h="1" m="1" x="7480"/>
        <item h="1" m="1" x="7481"/>
        <item h="1" m="1" x="7482"/>
        <item h="1" m="1" x="7483"/>
        <item h="1" m="1" x="7484"/>
        <item h="1" m="1" x="7485"/>
        <item h="1" m="1" x="7486"/>
        <item h="1" m="1" x="7487"/>
        <item h="1" m="1" x="7488"/>
        <item h="1" m="1" x="7489"/>
        <item h="1" m="1" x="7490"/>
        <item h="1" m="1" x="7491"/>
        <item h="1" m="1" x="7492"/>
        <item h="1" m="1" x="7493"/>
        <item h="1" m="1" x="7494"/>
        <item h="1" m="1" x="7495"/>
        <item h="1" m="1" x="7496"/>
        <item h="1" m="1" x="7497"/>
        <item h="1" m="1" x="7498"/>
        <item h="1" m="1" x="7499"/>
        <item h="1" m="1" x="7500"/>
        <item h="1" m="1" x="7501"/>
        <item h="1" m="1" x="7502"/>
        <item h="1" m="1" x="7503"/>
        <item h="1" m="1" x="7504"/>
        <item h="1" m="1" x="7505"/>
        <item h="1" m="1" x="7506"/>
        <item h="1" m="1" x="7507"/>
        <item h="1" m="1" x="7508"/>
        <item h="1" m="1" x="7509"/>
        <item h="1" m="1" x="7510"/>
        <item h="1" m="1" x="7511"/>
        <item h="1" m="1" x="7512"/>
        <item m="1" x="7513"/>
        <item h="1" m="1" x="7514"/>
        <item h="1" m="1" x="7515"/>
        <item h="1" m="1" x="7516"/>
        <item h="1" m="1" x="7517"/>
        <item h="1" m="1" x="7518"/>
        <item h="1" m="1" x="7519"/>
        <item h="1" m="1" x="7520"/>
        <item h="1" m="1" x="7521"/>
        <item h="1" m="1" x="7522"/>
        <item h="1" m="1" x="7523"/>
        <item h="1" m="1" x="7524"/>
        <item h="1" m="1" x="7525"/>
        <item h="1" m="1" x="7526"/>
        <item h="1" m="1" x="7527"/>
        <item h="1" m="1" x="7528"/>
        <item h="1" m="1" x="7529"/>
        <item h="1" m="1" x="7530"/>
        <item h="1" m="1" x="7531"/>
        <item h="1" m="1" x="7532"/>
        <item m="1" x="7533"/>
        <item h="1" m="1" x="7534"/>
        <item m="1" x="7535"/>
        <item h="1" m="1" x="7536"/>
        <item h="1" m="1" x="7537"/>
        <item h="1" m="1" x="7538"/>
        <item m="1" x="7539"/>
        <item h="1" m="1" x="7540"/>
        <item h="1" m="1" x="7541"/>
        <item h="1" m="1" x="7542"/>
        <item h="1" m="1" x="7543"/>
        <item h="1" m="1" x="7544"/>
        <item h="1" m="1" x="7545"/>
        <item h="1" m="1" x="7546"/>
        <item h="1" m="1" x="7547"/>
        <item h="1" m="1" x="7548"/>
        <item m="1" x="7549"/>
        <item h="1" m="1" x="7550"/>
        <item h="1" m="1" x="7551"/>
        <item h="1" m="1" x="7552"/>
        <item h="1" m="1" x="7553"/>
        <item h="1" m="1" x="7554"/>
        <item m="1" x="7555"/>
        <item h="1" m="1" x="7556"/>
        <item h="1" m="1" x="7557"/>
        <item h="1" m="1" x="7558"/>
        <item h="1" m="1" x="7559"/>
        <item m="1" x="7560"/>
        <item h="1" m="1" x="7561"/>
        <item h="1" m="1" x="7562"/>
        <item h="1" m="1" x="7563"/>
        <item h="1" m="1" x="7564"/>
        <item h="1" m="1" x="7565"/>
        <item h="1" m="1" x="7566"/>
        <item h="1" m="1" x="7567"/>
        <item h="1" m="1" x="7568"/>
        <item h="1" m="1" x="7569"/>
        <item h="1" m="1" x="7570"/>
        <item h="1" m="1" x="7571"/>
        <item h="1" m="1" x="7572"/>
        <item h="1" m="1" x="7573"/>
        <item h="1" m="1" x="7574"/>
        <item h="1" m="1" x="7575"/>
        <item h="1" m="1" x="7576"/>
        <item h="1" m="1" x="7577"/>
        <item h="1" m="1" x="7578"/>
        <item h="1" m="1" x="7579"/>
        <item h="1" m="1" x="7580"/>
        <item h="1" m="1" x="7581"/>
        <item h="1" m="1" x="7582"/>
        <item h="1" m="1" x="7583"/>
        <item h="1" m="1" x="7584"/>
        <item h="1" m="1" x="7585"/>
        <item h="1" m="1" x="7586"/>
        <item h="1" m="1" x="7587"/>
        <item h="1" m="1" x="7588"/>
        <item h="1" m="1" x="7589"/>
        <item h="1" m="1" x="7590"/>
        <item h="1" m="1" x="7591"/>
        <item h="1" m="1" x="7592"/>
        <item h="1" m="1" x="7593"/>
        <item h="1" m="1" x="7594"/>
        <item h="1" m="1" x="7595"/>
        <item h="1" m="1" x="7596"/>
        <item h="1" m="1" x="7597"/>
        <item h="1" m="1" x="7598"/>
        <item h="1" m="1" x="7599"/>
        <item h="1" m="1" x="7600"/>
        <item h="1" m="1" x="7601"/>
        <item h="1" m="1" x="7602"/>
        <item h="1" m="1" x="7603"/>
        <item h="1" m="1" x="7604"/>
        <item h="1" m="1" x="7605"/>
        <item h="1" m="1" x="7606"/>
        <item h="1" m="1" x="7607"/>
        <item h="1" m="1" x="7608"/>
        <item h="1" m="1" x="7609"/>
        <item h="1" m="1" x="7610"/>
        <item h="1" m="1" x="7611"/>
        <item h="1" m="1" x="7612"/>
        <item h="1" m="1" x="7613"/>
        <item h="1" m="1" x="7614"/>
        <item h="1" m="1" x="7615"/>
        <item h="1" m="1" x="7616"/>
        <item h="1" m="1" x="7617"/>
        <item h="1" m="1" x="7618"/>
        <item h="1" m="1" x="7619"/>
        <item h="1" m="1" x="7620"/>
        <item h="1" m="1" x="7621"/>
        <item h="1" m="1" x="7622"/>
        <item h="1" m="1" x="7623"/>
        <item h="1" m="1" x="7624"/>
        <item h="1" m="1" x="7625"/>
        <item h="1" m="1" x="7626"/>
        <item h="1" m="1" x="7627"/>
        <item h="1" m="1" x="7628"/>
        <item h="1" m="1" x="7629"/>
        <item h="1" m="1" x="7630"/>
        <item h="1" m="1" x="7631"/>
        <item h="1" m="1" x="7632"/>
        <item h="1" m="1" x="7633"/>
        <item h="1" m="1" x="7634"/>
        <item h="1" m="1" x="7635"/>
        <item h="1" m="1" x="7636"/>
        <item h="1" m="1" x="7637"/>
        <item h="1" m="1" x="7638"/>
        <item h="1" m="1" x="7639"/>
        <item h="1" m="1" x="7640"/>
        <item h="1" m="1" x="7641"/>
        <item h="1" m="1" x="7642"/>
        <item h="1" m="1" x="7643"/>
        <item h="1" m="1" x="7644"/>
        <item h="1" m="1" x="7645"/>
        <item h="1" m="1" x="7646"/>
        <item h="1" m="1" x="7647"/>
        <item h="1" m="1" x="7648"/>
        <item h="1" m="1" x="7649"/>
        <item h="1" m="1" x="7650"/>
        <item h="1" m="1" x="7651"/>
        <item h="1" m="1" x="7652"/>
        <item h="1" m="1" x="7653"/>
        <item h="1" m="1" x="7654"/>
        <item m="1" x="7655"/>
        <item h="1" m="1" x="7656"/>
        <item h="1" m="1" x="7657"/>
        <item h="1" m="1" x="7658"/>
        <item h="1" m="1" x="7660"/>
        <item m="1" x="7662"/>
        <item h="1" m="1" x="7663"/>
        <item h="1" m="1" x="7664"/>
        <item h="1" m="1" x="7665"/>
        <item h="1" m="1" x="7666"/>
        <item h="1" m="1" x="7667"/>
        <item h="1" m="1" x="7668"/>
        <item h="1" m="1" x="7669"/>
        <item h="1" m="1" x="7670"/>
        <item h="1" m="1" x="7671"/>
        <item h="1" m="1" x="7672"/>
        <item h="1" m="1" x="7673"/>
        <item h="1" m="1" x="7674"/>
        <item h="1" m="1" x="7675"/>
        <item h="1" m="1" x="7676"/>
        <item h="1" m="1" x="7677"/>
        <item h="1" m="1" x="7678"/>
        <item h="1" m="1" x="7679"/>
        <item h="1" m="1" x="7680"/>
        <item h="1" m="1" x="7681"/>
        <item h="1" m="1" x="7682"/>
        <item h="1" m="1" x="7683"/>
        <item h="1" m="1" x="7684"/>
        <item h="1" m="1" x="7685"/>
        <item h="1" m="1" x="7686"/>
        <item h="1" m="1" x="7687"/>
        <item h="1" m="1" x="7688"/>
        <item h="1" m="1" x="7689"/>
        <item h="1" m="1" x="7690"/>
        <item h="1" m="1" x="7691"/>
        <item h="1" m="1" x="7692"/>
        <item h="1" m="1" x="7693"/>
        <item h="1" m="1" x="7694"/>
        <item h="1" m="1" x="7695"/>
        <item h="1" m="1" x="7696"/>
        <item h="1" m="1" x="7697"/>
        <item h="1" m="1" x="7698"/>
        <item h="1" m="1" x="7699"/>
        <item h="1" m="1" x="7700"/>
        <item h="1" m="1" x="7701"/>
        <item h="1" m="1" x="7702"/>
        <item m="1" x="7703"/>
        <item h="1" m="1" x="7704"/>
        <item h="1" m="1" x="7705"/>
        <item h="1" m="1" x="7706"/>
        <item h="1" m="1" x="7707"/>
        <item h="1" m="1" x="7708"/>
        <item h="1" m="1" x="7709"/>
        <item h="1" m="1" x="7710"/>
        <item h="1" m="1" x="7711"/>
        <item h="1" m="1" x="7713"/>
        <item h="1" m="1" x="7714"/>
        <item h="1" m="1" x="7715"/>
        <item h="1" m="1" x="7716"/>
        <item h="1" m="1" x="7717"/>
        <item h="1" m="1" x="7718"/>
        <item h="1" m="1" x="7719"/>
        <item h="1" m="1" x="7720"/>
        <item h="1" m="1" x="7721"/>
        <item h="1" m="1" x="7722"/>
        <item h="1" m="1" x="7723"/>
        <item h="1" m="1" x="7724"/>
        <item h="1" m="1" x="7725"/>
        <item h="1" m="1" x="7726"/>
        <item h="1" m="1" x="7727"/>
        <item h="1" m="1" x="7728"/>
        <item h="1" m="1" x="7729"/>
        <item h="1" m="1" x="7730"/>
        <item h="1" m="1" x="7731"/>
        <item h="1" m="1" x="7732"/>
        <item h="1" m="1" x="7733"/>
        <item h="1" m="1" x="7734"/>
        <item h="1" m="1" x="7735"/>
        <item h="1" m="1" x="7736"/>
        <item h="1" m="1" x="7737"/>
        <item h="1" m="1" x="7738"/>
        <item m="1" x="7739"/>
        <item h="1" m="1" x="7740"/>
        <item h="1" m="1" x="7741"/>
        <item m="1" x="7742"/>
        <item h="1" m="1" x="7743"/>
        <item h="1" m="1" x="7744"/>
        <item h="1" m="1" x="7745"/>
        <item h="1" m="1" x="7746"/>
        <item h="1" m="1" x="7747"/>
        <item h="1" m="1" x="7748"/>
        <item h="1" m="1" x="7749"/>
        <item h="1" m="1" x="7750"/>
        <item h="1" m="1" x="7751"/>
        <item h="1" m="1" x="7752"/>
        <item h="1" m="1" x="7753"/>
        <item h="1" m="1" x="7754"/>
        <item h="1" m="1" x="7755"/>
        <item h="1" m="1" x="7756"/>
        <item h="1" m="1" x="7757"/>
        <item h="1" m="1" x="7758"/>
        <item h="1" m="1" x="7759"/>
        <item h="1" m="1" x="7760"/>
        <item h="1" m="1" x="7761"/>
        <item h="1" m="1" x="7762"/>
        <item h="1" m="1" x="7763"/>
        <item h="1" m="1" x="7764"/>
        <item m="1" x="7766"/>
        <item h="1" m="1" x="7767"/>
        <item h="1" m="1" x="7768"/>
        <item h="1" m="1" x="7769"/>
        <item h="1" m="1" x="7770"/>
        <item h="1" m="1" x="7771"/>
        <item h="1" m="1" x="7772"/>
        <item h="1" m="1" x="7773"/>
        <item h="1" m="1" x="7774"/>
        <item h="1" m="1" x="7775"/>
        <item h="1" m="1" x="7776"/>
        <item h="1" m="1" x="7777"/>
        <item h="1" m="1" x="7778"/>
        <item h="1" m="1" x="7779"/>
        <item h="1" m="1" x="7780"/>
        <item h="1" m="1" x="7781"/>
        <item m="1" x="7782"/>
        <item h="1" m="1" x="7783"/>
        <item h="1" m="1" x="7784"/>
        <item h="1" m="1" x="7785"/>
        <item h="1" m="1" x="7786"/>
        <item h="1" m="1" x="7787"/>
        <item h="1" m="1" x="7788"/>
        <item h="1" m="1" x="7789"/>
        <item h="1" m="1" x="7790"/>
        <item h="1" m="1" x="7791"/>
        <item h="1" m="1" x="7792"/>
        <item h="1" m="1" x="7793"/>
        <item h="1" m="1" x="7794"/>
        <item h="1" m="1" x="7795"/>
        <item h="1" m="1" x="7796"/>
        <item h="1" m="1" x="7797"/>
        <item h="1" m="1" x="7798"/>
        <item h="1" m="1" x="7799"/>
        <item h="1" m="1" x="7800"/>
        <item h="1" m="1" x="7801"/>
        <item h="1" m="1" x="7802"/>
        <item h="1" m="1" x="7803"/>
        <item h="1" m="1" x="7804"/>
        <item h="1" m="1" x="7805"/>
        <item h="1" m="1" x="7806"/>
        <item h="1" m="1" x="7807"/>
        <item h="1" m="1" x="7808"/>
        <item h="1" m="1" x="7809"/>
        <item h="1" m="1" x="7810"/>
        <item h="1" m="1" x="7812"/>
        <item h="1" m="1" x="7813"/>
        <item h="1" m="1" x="7814"/>
        <item h="1" m="1" x="7815"/>
        <item h="1" m="1" x="7816"/>
        <item h="1" m="1" x="7817"/>
        <item h="1" m="1" x="7818"/>
        <item h="1" m="1" x="7819"/>
        <item h="1" m="1" x="7820"/>
        <item h="1" m="1" x="7821"/>
        <item h="1" m="1" x="7822"/>
        <item h="1" m="1" x="7823"/>
        <item h="1" m="1" x="7824"/>
        <item h="1" m="1" x="7825"/>
        <item h="1" m="1" x="7826"/>
        <item h="1" m="1" x="7827"/>
        <item h="1" m="1" x="7828"/>
        <item h="1" m="1" x="7829"/>
        <item h="1" m="1" x="7830"/>
        <item h="1" m="1" x="7831"/>
        <item h="1" m="1" x="7832"/>
        <item h="1" m="1" x="7833"/>
        <item h="1" m="1" x="7834"/>
        <item h="1" m="1" x="7835"/>
        <item h="1" m="1" x="7836"/>
        <item h="1" m="1" x="7837"/>
        <item h="1" m="1" x="7838"/>
        <item h="1" m="1" x="7839"/>
        <item h="1" m="1" x="7840"/>
        <item h="1" m="1" x="7841"/>
        <item h="1" m="1" x="7842"/>
        <item h="1" m="1" x="7843"/>
        <item h="1" m="1" x="7844"/>
        <item h="1" m="1" x="7845"/>
        <item h="1" m="1" x="7846"/>
        <item h="1" m="1" x="7847"/>
        <item h="1" m="1" x="7848"/>
        <item h="1" m="1" x="7849"/>
        <item h="1" m="1" x="7850"/>
        <item h="1" m="1" x="7851"/>
        <item h="1" m="1" x="7852"/>
        <item h="1" m="1" x="7853"/>
        <item h="1" m="1" x="7854"/>
        <item h="1" m="1" x="7855"/>
        <item h="1" m="1" x="7856"/>
        <item h="1" m="1" x="7857"/>
        <item h="1" m="1" x="7858"/>
        <item h="1" m="1" x="7859"/>
        <item h="1" m="1" x="7860"/>
        <item h="1" m="1" x="7861"/>
        <item h="1" m="1" x="7862"/>
        <item m="1" x="7863"/>
        <item h="1" m="1" x="7864"/>
        <item h="1" m="1" x="7865"/>
        <item h="1" m="1" x="7866"/>
        <item h="1" m="1" x="7867"/>
        <item h="1" m="1" x="7868"/>
        <item h="1" m="1" x="7869"/>
        <item h="1" m="1" x="7870"/>
        <item h="1" m="1" x="7871"/>
        <item m="1" x="7872"/>
        <item h="1" m="1" x="7333"/>
        <item h="1" m="1" x="7360"/>
        <item h="1" m="1" x="7392"/>
        <item h="1" m="1" x="7366"/>
        <item h="1" m="1" x="7369"/>
        <item h="1" m="1" x="7365"/>
        <item h="1" m="1" x="7370"/>
        <item h="1" m="1" x="7325"/>
        <item h="1" m="1" x="7387"/>
        <item h="1" m="1" x="7361"/>
        <item h="1" m="1" x="7362"/>
        <item h="1" m="1" x="7326"/>
        <item h="1" m="1" x="7327"/>
        <item h="1" m="1" x="7354"/>
        <item h="1" m="1" x="7358"/>
        <item h="1" m="1" x="7328"/>
        <item h="1" m="1" x="7329"/>
        <item h="1" m="1" x="7351"/>
        <item h="1" m="1" x="7373"/>
        <item h="1" m="1" x="7364"/>
        <item h="1" m="1" x="7330"/>
        <item h="1" m="1" x="7352"/>
        <item h="1" m="1" x="7375"/>
        <item h="1" m="1" x="7343"/>
        <item h="1" m="1" x="7344"/>
        <item h="1" m="1" x="7345"/>
        <item h="1" m="1" x="7335"/>
        <item h="1" m="1" x="7324"/>
        <item h="1" m="1" x="7346"/>
        <item h="1" m="1" x="7322"/>
        <item h="1" m="1" x="7334"/>
        <item h="1" m="1" x="7347"/>
        <item h="1" m="1" x="7348"/>
        <item h="1" m="1" x="7349"/>
        <item h="1" m="1" x="7341"/>
        <item h="1" m="1" x="7299"/>
        <item h="1" m="1" x="7323"/>
        <item h="1" m="1" x="7331"/>
        <item h="1" m="1" x="7332"/>
        <item h="1" m="1" x="7350"/>
        <item h="1" m="1" x="7315"/>
        <item h="1" m="1" x="7316"/>
        <item h="1" m="1" x="7356"/>
        <item h="1" m="1" x="7317"/>
        <item h="1" m="1" x="7336"/>
        <item h="1" m="1" x="7337"/>
        <item h="1" m="1" x="7342"/>
        <item h="1" m="1" x="7318"/>
        <item h="1" m="1" x="7319"/>
        <item h="1" m="1" x="7312"/>
        <item h="1" m="1" x="7280"/>
        <item h="1" m="1" x="7340"/>
        <item h="1" m="1" x="7353"/>
        <item h="1" m="1" x="7320"/>
        <item h="1" m="1" x="7309"/>
        <item h="1" m="1" x="7339"/>
        <item h="1" m="1" x="7321"/>
        <item h="1" m="1" x="7301"/>
        <item h="1" m="1" x="7302"/>
        <item h="1" m="1" x="7303"/>
        <item h="1" m="1" x="7304"/>
        <item h="1" m="1" x="7305"/>
        <item h="1" m="1" x="7284"/>
        <item h="1" m="1" x="7306"/>
        <item h="1" m="1" x="7285"/>
        <item h="1" m="1" x="7307"/>
        <item h="1" m="1" x="7311"/>
        <item h="1" m="1" x="7308"/>
        <item h="1" m="1" x="7286"/>
        <item h="1" m="1" x="7287"/>
        <item h="1" m="1" x="7288"/>
        <item h="1" m="1" x="7310"/>
        <item h="1" m="1" x="7241"/>
        <item h="1" m="1" x="7289"/>
        <item h="1" m="1" x="7290"/>
        <item h="1" m="1" x="7291"/>
        <item h="1" m="1" x="7292"/>
        <item h="1" m="1" x="7293"/>
        <item h="1" m="1" x="7294"/>
        <item h="1" m="1" x="7295"/>
        <item h="1" m="1" x="7296"/>
        <item h="1" m="1" x="7297"/>
        <item h="1" m="1" x="7259"/>
        <item h="1" m="1" x="7240"/>
        <item h="1" m="1" x="7261"/>
        <item h="1" m="1" x="7314"/>
        <item h="1" m="1" x="7282"/>
        <item h="1" m="1" x="7071"/>
        <item h="1" m="1" x="7217"/>
        <item h="1" m="1" x="7276"/>
        <item h="1" m="1" x="7277"/>
        <item h="1" m="1" x="7225"/>
        <item h="1" m="1" x="7275"/>
        <item h="1" m="1" x="7263"/>
        <item h="1" m="1" x="7274"/>
        <item h="1" m="1" x="7243"/>
        <item h="1" m="1" x="7264"/>
        <item h="1" m="1" x="7251"/>
        <item h="1" m="1" x="7273"/>
        <item h="1" m="1" x="7215"/>
        <item h="1" m="1" x="7265"/>
        <item h="1" m="1" x="7271"/>
        <item m="1" x="7313"/>
        <item h="1" m="1" x="7269"/>
        <item h="1" m="1" x="7278"/>
        <item h="1" m="1" x="7272"/>
        <item h="1" m="1" x="7254"/>
        <item h="1" m="1" x="7279"/>
        <item h="1" m="1" x="7298"/>
        <item h="1" m="1" x="7266"/>
        <item h="1" m="1" x="7236"/>
        <item h="1" m="1" x="7267"/>
        <item h="1" m="1" x="7252"/>
        <item h="1" m="1" x="7281"/>
        <item h="1" m="1" x="7216"/>
        <item h="1" m="1" x="7214"/>
        <item h="1" m="1" x="7268"/>
        <item h="1" x="81"/>
        <item h="1" m="1" x="7257"/>
        <item h="1" x="78"/>
        <item h="1" m="1" x="7256"/>
        <item h="1" m="1" x="7258"/>
        <item h="1" m="1" x="7242"/>
        <item h="1" x="79"/>
        <item h="1" m="1" x="7244"/>
        <item h="1" m="1" x="7270"/>
        <item h="1" m="1" x="7245"/>
        <item h="1" m="1" x="7246"/>
        <item h="1" x="82"/>
        <item h="1" m="1" x="7247"/>
        <item h="1" m="1" x="7237"/>
        <item h="1" x="80"/>
        <item h="1" m="1" x="7249"/>
        <item h="1" m="1" x="7226"/>
        <item h="1" x="83"/>
        <item h="1" m="1" x="7218"/>
        <item h="1" m="1" x="7248"/>
        <item h="1" x="84"/>
        <item h="1" m="1" x="7116"/>
        <item h="1" m="1" x="7189"/>
        <item h="1" m="1" x="7260"/>
        <item h="1" m="1" x="7231"/>
        <item h="1" m="1" x="7224"/>
        <item h="1" m="1" x="7232"/>
        <item h="1" x="85"/>
        <item h="1" m="1" x="7262"/>
        <item h="1" m="1" x="7233"/>
        <item h="1" m="1" x="7234"/>
        <item h="1" m="1" x="7250"/>
        <item h="1" m="1" x="7235"/>
        <item h="1" m="1" x="7253"/>
        <item h="1" m="1" x="7227"/>
        <item h="1" m="1" x="7230"/>
        <item h="1" x="86"/>
        <item h="1" m="1" x="7210"/>
        <item h="1" m="1" x="7228"/>
        <item h="1" m="1" x="7229"/>
        <item h="1" m="1" x="7219"/>
        <item h="1" m="1" x="7238"/>
        <item h="1" m="1" x="7255"/>
        <item h="1" m="1" x="7220"/>
        <item h="1" m="1" x="7221"/>
        <item h="1" m="1" x="7190"/>
        <item h="1" m="1" x="7222"/>
        <item h="1" m="1" x="7201"/>
        <item h="1" m="1" x="7209"/>
        <item h="1" m="1" x="7207"/>
        <item h="1" m="1" x="7127"/>
        <item h="1" m="1" x="7213"/>
        <item h="1" m="1" x="7204"/>
        <item h="1" m="1" x="7205"/>
        <item h="1" m="1" x="7206"/>
        <item h="1" m="1" x="7182"/>
        <item h="1" m="1" x="7195"/>
        <item h="1" m="1" x="7196"/>
        <item h="1" m="1" x="7197"/>
        <item h="1" m="1" x="7203"/>
        <item h="1" m="1" x="7193"/>
        <item h="1" m="1" x="7223"/>
        <item h="1" m="1" x="7191"/>
        <item h="1" m="1" x="7202"/>
        <item h="1" m="1" x="7183"/>
        <item h="1" m="1" x="7187"/>
        <item h="1" m="1" x="7142"/>
        <item h="1" m="1" x="7239"/>
        <item h="1" m="1" x="7198"/>
        <item h="1" m="1" x="7199"/>
        <item h="1" m="1" x="7128"/>
        <item h="1" m="1" x="7194"/>
        <item h="1" m="1" x="7211"/>
        <item h="1" m="1" x="7188"/>
        <item h="1" m="1" x="7180"/>
        <item h="1" m="1" x="7175"/>
        <item h="1" m="1" x="7200"/>
        <item h="1" m="1" x="7176"/>
        <item h="1" m="1" x="7117"/>
        <item h="1" m="1" x="7208"/>
        <item h="1" m="1" x="7177"/>
        <item h="1" m="1" x="7212"/>
        <item h="1" m="1" x="7181"/>
        <item h="1" m="1" x="7184"/>
        <item h="1" m="1" x="7138"/>
        <item h="1" m="1" x="7178"/>
        <item h="1" m="1" x="7125"/>
        <item h="1" m="1" x="2679"/>
        <item h="1" m="1" x="7139"/>
        <item h="1" m="1" x="7140"/>
        <item h="1" m="1" x="7141"/>
        <item h="1" m="1" x="7179"/>
        <item h="1" m="1" x="7185"/>
        <item h="1" m="1" x="7129"/>
        <item h="1" m="1" x="7126"/>
        <item h="1" m="1" x="7130"/>
        <item h="1" m="1" x="7135"/>
        <item h="1" m="1" x="7118"/>
        <item h="1" x="117"/>
        <item h="1" m="1" x="5978"/>
        <item h="1" m="1" x="7085"/>
        <item h="1" m="1" x="7131"/>
        <item h="1" m="1" x="7124"/>
        <item h="1" m="1" x="7186"/>
        <item h="1" m="1" x="7132"/>
        <item h="1" m="1" x="7121"/>
        <item h="1" m="1" x="3722"/>
        <item h="1" m="1" x="7100"/>
        <item h="1" m="1" x="7119"/>
        <item h="1" m="1" x="7120"/>
        <item h="1" m="1" x="7133"/>
        <item m="1" x="7192"/>
        <item h="1" m="1" x="7072"/>
        <item h="1" m="1" x="7122"/>
        <item h="1" m="1" x="7093"/>
        <item h="1" m="1" x="7137"/>
        <item h="1" m="1" x="7109"/>
        <item h="1" m="1" x="7111"/>
        <item h="1" m="1" x="5972"/>
        <item h="1" m="1" x="7088"/>
        <item h="1" m="1" x="7113"/>
        <item h="1" m="1" x="7090"/>
        <item h="1" m="1" x="7123"/>
        <item h="1" m="1" x="7114"/>
        <item h="1" m="1" x="2680"/>
        <item h="1" x="90"/>
        <item h="1" m="1" x="7101"/>
        <item h="1" m="1" x="7091"/>
        <item h="1" m="1" x="7094"/>
        <item h="1" m="1" x="7102"/>
        <item h="1" m="1" x="7136"/>
        <item h="1" m="1" x="7092"/>
        <item h="1" m="1" x="7103"/>
        <item h="1" m="1" x="7065"/>
        <item h="1" m="1" x="7112"/>
        <item h="1" m="1" x="7104"/>
        <item h="1" m="1" x="7134"/>
        <item h="1" m="1" x="7105"/>
        <item h="1" m="1" x="7115"/>
        <item h="1" m="1" x="7106"/>
        <item h="1" m="1" x="7107"/>
        <item h="1" m="1" x="7076"/>
        <item h="1" m="1" x="7099"/>
        <item h="1" m="1" x="7108"/>
        <item h="1" m="1" x="7095"/>
        <item h="1" x="126"/>
        <item h="1" m="1" x="7077"/>
        <item h="1" m="1" x="7078"/>
        <item h="1" m="1" x="7096"/>
        <item h="1" m="1" x="7110"/>
        <item h="1" x="107"/>
        <item h="1" m="1" x="7073"/>
        <item h="1" m="1" x="1657"/>
        <item h="1" x="109"/>
        <item h="1" m="1" x="7079"/>
        <item h="1" m="1" x="7097"/>
        <item h="1" x="108"/>
        <item h="1" m="1" x="7080"/>
        <item h="1" m="1" x="7081"/>
        <item h="1" m="1" x="7082"/>
        <item h="1" m="1" x="7089"/>
        <item h="1" m="1" x="7098"/>
        <item h="1" m="1" x="7074"/>
        <item h="1" m="1" x="2634"/>
        <item h="1" m="1" x="7083"/>
        <item h="1" m="1" x="7084"/>
        <item h="1" x="110"/>
        <item h="1" m="1" x="5988"/>
        <item h="1" m="1" x="5981"/>
        <item h="1" m="1" x="7070"/>
        <item h="1" m="1" x="7086"/>
        <item h="1" m="1" x="7087"/>
        <item h="1" x="112"/>
        <item h="1" m="1" x="7057"/>
        <item h="1" x="114"/>
        <item h="1" m="1" x="7058"/>
        <item h="1" m="1" x="7059"/>
        <item h="1" m="1" x="7060"/>
        <item h="1" m="1" x="6557"/>
        <item h="1" m="1" x="7075"/>
        <item h="1" x="111"/>
        <item h="1" m="1" x="5976"/>
        <item h="1" m="1" x="7061"/>
        <item h="1" m="1" x="7062"/>
        <item h="1" m="1" x="5152"/>
        <item h="1" m="1" x="7063"/>
        <item h="1" x="113"/>
        <item h="1" m="1" x="5983"/>
        <item h="1" m="1" x="7064"/>
        <item h="1" m="1" x="2681"/>
        <item h="1" m="1" x="5987"/>
        <item h="1" m="1" x="5973"/>
        <item h="1" m="1" x="5977"/>
        <item h="1" m="1" x="5984"/>
        <item h="1" m="1" x="7067"/>
        <item h="1" m="1" x="5145"/>
        <item h="1" m="1" x="6551"/>
        <item h="1" m="1" x="6552"/>
        <item h="1" m="1" x="5165"/>
        <item h="1" m="1" x="6553"/>
        <item h="1" m="1" x="5158"/>
        <item h="1" m="1" x="5159"/>
        <item m="1" x="7068"/>
        <item h="1" m="1" x="5986"/>
        <item h="1" m="1" x="5168"/>
        <item h="1" m="1" x="5163"/>
        <item h="1" m="1" x="5985"/>
        <item h="1" x="115"/>
        <item h="1" m="1" x="6554"/>
        <item h="1" x="133"/>
        <item h="1" m="1" x="5166"/>
        <item h="1" m="1" x="6556"/>
        <item h="1" m="1" x="7066"/>
        <item h="1" m="1" x="6555"/>
        <item h="1" x="134"/>
        <item h="1" x="135"/>
        <item h="1" m="1" x="6548"/>
        <item h="1" m="1" x="2682"/>
        <item h="1" m="1" x="5055"/>
        <item h="1" x="136"/>
        <item h="1" x="137"/>
        <item h="1" x="138"/>
        <item h="1" m="1" x="7069"/>
        <item h="1" m="1" x="5160"/>
        <item h="1" m="1" x="6558"/>
        <item h="1" m="1" x="5982"/>
        <item h="1" x="116"/>
        <item h="1" m="1" x="6550"/>
        <item h="1" m="1" x="5979"/>
        <item h="1" m="1" x="5167"/>
        <item h="1" m="1" x="5974"/>
        <item h="1" x="142"/>
        <item h="1" m="1" x="2686"/>
        <item h="1" m="1" x="5161"/>
        <item h="1" m="1" x="5971"/>
        <item h="1" x="127"/>
        <item h="1" m="1" x="4643"/>
        <item h="1" m="1" x="5156"/>
        <item h="1" m="1" x="4644"/>
        <item h="1" x="128"/>
        <item h="1" m="1" x="5162"/>
        <item h="1" x="129"/>
        <item m="1" x="6549"/>
        <item h="1" m="1" x="5989"/>
        <item h="1" m="1" x="6559"/>
        <item h="1" m="1" x="6560"/>
        <item h="1" m="1" x="6561"/>
        <item h="1" m="1" x="6562"/>
        <item h="1" m="1" x="6563"/>
        <item h="1" m="1" x="6564"/>
        <item h="1" m="1" x="6565"/>
        <item h="1" m="1" x="6566"/>
        <item h="1" m="1" x="6567"/>
        <item h="1" m="1" x="6568"/>
        <item h="1" m="1" x="6569"/>
        <item h="1" m="1" x="6570"/>
        <item h="1" m="1" x="6571"/>
        <item h="1" m="1" x="6572"/>
        <item h="1" m="1" x="6573"/>
        <item h="1" m="1" x="6574"/>
        <item h="1" m="1" x="6575"/>
        <item h="1" m="1" x="6576"/>
        <item h="1" m="1" x="6577"/>
        <item h="1" m="1" x="6578"/>
        <item h="1" m="1" x="6579"/>
        <item h="1" m="1" x="6580"/>
        <item h="1" m="1" x="6581"/>
        <item h="1" m="1" x="6582"/>
        <item h="1" m="1" x="6583"/>
        <item h="1" m="1" x="6584"/>
        <item h="1" m="1" x="6585"/>
        <item h="1" m="1" x="6586"/>
        <item h="1" m="1" x="6587"/>
        <item h="1" m="1" x="6588"/>
        <item h="1" m="1" x="6589"/>
        <item h="1" m="1" x="6590"/>
        <item h="1" m="1" x="6591"/>
        <item h="1" m="1" x="6592"/>
        <item h="1" m="1" x="6593"/>
        <item h="1" m="1" x="6594"/>
        <item h="1" m="1" x="6595"/>
        <item h="1" m="1" x="6596"/>
        <item h="1" m="1" x="6597"/>
        <item h="1" m="1" x="6598"/>
        <item h="1"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h="1" m="1" x="6609"/>
        <item h="1" m="1" x="6610"/>
        <item h="1" m="1" x="6611"/>
        <item h="1" m="1" x="6612"/>
        <item h="1" m="1" x="6613"/>
        <item h="1" m="1" x="6614"/>
        <item h="1" m="1" x="6615"/>
        <item h="1" m="1" x="6616"/>
        <item h="1" m="1" x="6617"/>
        <item h="1" m="1" x="6618"/>
        <item h="1" m="1" x="6619"/>
        <item h="1" m="1" x="6620"/>
        <item h="1" m="1" x="6621"/>
        <item h="1" m="1" x="6622"/>
        <item h="1" m="1" x="6623"/>
        <item h="1" m="1" x="6624"/>
        <item h="1" m="1" x="6625"/>
        <item h="1" m="1" x="6626"/>
        <item h="1" m="1" x="5990"/>
        <item h="1" m="1" x="5171"/>
        <item h="1" m="1" x="5172"/>
        <item h="1" m="1" x="5991"/>
        <item h="1" m="1" x="5992"/>
        <item h="1" m="1" x="5993"/>
        <item h="1" m="1" x="5994"/>
        <item h="1" m="1" x="5995"/>
        <item m="1" x="5996"/>
        <item m="1" x="5997"/>
        <item m="1" x="5998"/>
        <item m="1" x="5173"/>
        <item m="1" x="5999"/>
        <item m="1" x="5174"/>
        <item m="1" x="6000"/>
        <item m="1" x="6001"/>
        <item m="1" x="6002"/>
        <item m="1" x="5175"/>
        <item m="1" x="6003"/>
        <item m="1" x="6004"/>
        <item m="1" x="6005"/>
        <item m="1" x="5176"/>
        <item m="1" x="6006"/>
        <item m="1" x="6007"/>
        <item m="1" x="6008"/>
        <item m="1" x="6009"/>
        <item m="1" x="5177"/>
        <item m="1" x="6010"/>
        <item m="1" x="6011"/>
        <item m="1" x="5178"/>
        <item m="1" x="6012"/>
        <item m="1" x="6013"/>
        <item m="1" x="6014"/>
        <item m="1" x="5179"/>
        <item m="1" x="6015"/>
        <item m="1" x="6016"/>
        <item m="1" x="6017"/>
        <item m="1" x="6018"/>
        <item m="1" x="5180"/>
        <item m="1" x="6019"/>
        <item h="1" m="1" x="6627"/>
        <item h="1" m="1" x="6628"/>
        <item h="1" m="1" x="6629"/>
        <item h="1" m="1" x="6630"/>
        <item h="1" m="1" x="6631"/>
        <item h="1" m="1" x="6632"/>
        <item m="1" x="6038"/>
        <item m="1" x="6039"/>
        <item m="1" x="6040"/>
        <item m="1" x="6041"/>
        <item h="1" m="1" x="6633"/>
        <item h="1" m="1" x="6634"/>
        <item h="1" m="1" x="6635"/>
        <item h="1" m="1" x="6636"/>
        <item h="1" m="1" x="6637"/>
        <item h="1" m="1" x="6638"/>
        <item h="1" m="1" x="6639"/>
        <item h="1" m="1" x="6640"/>
        <item h="1" m="1" x="6050"/>
        <item h="1" m="1" x="6051"/>
        <item h="1" m="1" x="6052"/>
        <item h="1" m="1" x="6053"/>
        <item h="1" m="1" x="6054"/>
        <item m="1" x="6055"/>
        <item m="1" x="6056"/>
        <item m="1" x="6057"/>
        <item m="1" x="6058"/>
        <item m="1" x="6059"/>
        <item h="1" m="1" x="6641"/>
        <item h="1" m="1" x="6642"/>
        <item h="1" m="1" x="6643"/>
        <item h="1" m="1" x="6644"/>
        <item h="1" m="1" x="6645"/>
        <item h="1" m="1" x="6646"/>
        <item h="1" m="1" x="6647"/>
        <item h="1" m="1" x="6648"/>
        <item m="1" x="6062"/>
        <item m="1" x="5294"/>
        <item h="1" m="1" x="6649"/>
        <item h="1" m="1" x="6650"/>
        <item h="1" m="1" x="6063"/>
        <item h="1" m="1" x="6064"/>
        <item h="1" m="1" x="6651"/>
        <item h="1" m="1" x="6065"/>
        <item h="1" m="1" x="6652"/>
        <item h="1" m="1" x="6653"/>
        <item h="1" m="1" x="6654"/>
        <item h="1" m="1" x="6655"/>
        <item h="1" m="1" x="6656"/>
        <item h="1" m="1" x="6657"/>
        <item h="1" m="1" x="6658"/>
        <item h="1" m="1" x="6659"/>
        <item h="1" m="1" x="6660"/>
        <item h="1" m="1" x="6661"/>
        <item h="1" m="1" x="6662"/>
        <item h="1" m="1" x="6663"/>
        <item h="1" m="1" x="6664"/>
        <item m="1" x="6066"/>
        <item m="1" x="6067"/>
        <item m="1" x="6068"/>
        <item h="1" m="1" x="6665"/>
        <item h="1" m="1" x="6666"/>
        <item h="1" m="1" x="6667"/>
        <item h="1" m="1" x="6668"/>
        <item h="1" m="1" x="5320"/>
        <item h="1" m="1" x="6669"/>
        <item h="1" m="1" x="6670"/>
        <item h="1" m="1" x="6671"/>
        <item h="1" m="1" x="6672"/>
        <item h="1" m="1" x="6673"/>
        <item h="1" m="1" x="6674"/>
        <item h="1" m="1" x="6675"/>
        <item h="1" m="1" x="6084"/>
        <item h="1" m="1" x="6085"/>
        <item m="1" x="6086"/>
        <item m="1" x="6087"/>
        <item h="1" m="1" x="6676"/>
        <item h="1" m="1" x="6677"/>
        <item h="1" m="1" x="6678"/>
        <item h="1" m="1" x="6679"/>
        <item m="1" x="6091"/>
        <item m="1" x="6092"/>
        <item h="1" m="1" x="6680"/>
        <item h="1" m="1" x="6681"/>
        <item h="1" m="1" x="6094"/>
        <item h="1" m="1" x="6095"/>
        <item h="1" m="1" x="6096"/>
        <item h="1"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h="1" m="1" x="6682"/>
        <item h="1" m="1" x="6683"/>
        <item h="1" m="1" x="6108"/>
        <item m="1" x="6109"/>
        <item m="1" x="6110"/>
        <item m="1" x="6111"/>
        <item h="1" m="1" x="6684"/>
        <item h="1" m="1" x="6685"/>
        <item h="1" m="1" x="6113"/>
        <item h="1" m="1" x="6686"/>
        <item m="1" x="6116"/>
        <item h="1" m="1" x="6687"/>
        <item h="1" m="1" x="6688"/>
        <item h="1" m="1" x="6118"/>
        <item m="1" x="6119"/>
        <item m="1" x="6120"/>
        <item m="1" x="6121"/>
        <item m="1" x="6122"/>
        <item h="1" m="1" x="6689"/>
        <item h="1" m="1" x="6690"/>
        <item h="1" m="1" x="6691"/>
        <item h="1" m="1" x="6692"/>
        <item h="1" m="1" x="6693"/>
        <item h="1" m="1" x="6694"/>
        <item h="1" m="1" x="6695"/>
        <item h="1" m="1" x="6696"/>
        <item h="1" m="1" x="6697"/>
        <item h="1" m="1" x="6698"/>
        <item h="1" m="1" x="6699"/>
        <item h="1" m="1" x="6700"/>
        <item h="1" m="1" x="6701"/>
        <item h="1" m="1" x="6702"/>
        <item h="1" m="1" x="670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704"/>
        <item m="1" x="6124"/>
        <item m="1" x="6125"/>
        <item h="1" m="1" x="6705"/>
        <item h="1" m="1" x="6706"/>
        <item h="1" m="1" x="6707"/>
        <item h="1" m="1" x="6708"/>
        <item h="1" m="1" x="6709"/>
        <item h="1" m="1" x="6710"/>
        <item h="1" m="1" x="6711"/>
        <item h="1" m="1" x="6712"/>
        <item h="1" m="1" x="6713"/>
        <item h="1" m="1" x="6714"/>
        <item h="1" m="1" x="6715"/>
        <item h="1" m="1" x="6716"/>
        <item h="1" m="1" x="6140"/>
        <item h="1" m="1" x="6717"/>
        <item h="1" m="1" x="6718"/>
        <item h="1" m="1" x="6719"/>
        <item h="1" m="1" x="6720"/>
        <item h="1" m="1" x="6721"/>
        <item h="1" m="1" x="6722"/>
        <item h="1" m="1" x="6723"/>
        <item h="1" m="1" x="6724"/>
        <item h="1" m="1" x="6725"/>
        <item h="1" m="1" x="6141"/>
        <item h="1" m="1" x="6142"/>
        <item h="1"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5406"/>
        <item m="1" x="5407"/>
        <item m="1" x="5408"/>
        <item m="1" x="5409"/>
        <item h="1" m="1" x="6726"/>
        <item m="1" x="5410"/>
        <item h="1" m="1" x="711"/>
        <item h="1" m="1" x="6727"/>
        <item h="1" m="1" x="6728"/>
        <item h="1" m="1" x="6729"/>
        <item h="1" m="1" x="3111"/>
        <item h="1" m="1" x="6158"/>
        <item h="1" m="1" x="6159"/>
        <item h="1" m="1" x="5448"/>
        <item h="1" m="1" x="6160"/>
        <item h="1" m="1" x="6161"/>
        <item h="1" m="1" x="6162"/>
        <item h="1" m="1" x="5449"/>
        <item h="1" m="1" x="5450"/>
        <item h="1" m="1" x="6730"/>
        <item h="1" m="1" x="6731"/>
        <item m="1" x="6167"/>
        <item h="1" m="1" x="6732"/>
        <item h="1" m="1" x="6733"/>
        <item h="1" m="1" x="6734"/>
        <item h="1" m="1" x="6735"/>
        <item h="1" m="1" x="6736"/>
        <item h="1" m="1" x="6737"/>
        <item h="1" m="1" x="6738"/>
        <item h="1" m="1" x="6739"/>
        <item h="1" m="1" x="6740"/>
        <item h="1" m="1" x="6169"/>
        <item h="1"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h="1" m="1" x="6741"/>
        <item h="1" m="1" x="6742"/>
        <item h="1" m="1" x="6190"/>
        <item h="1" m="1" x="6191"/>
        <item h="1" m="1" x="6192"/>
        <item h="1" m="1" x="6743"/>
        <item h="1" m="1" x="6744"/>
        <item h="1" m="1" x="6745"/>
        <item h="1" m="1" x="6746"/>
        <item h="1" m="1" x="6195"/>
        <item m="1" x="6196"/>
        <item m="1" x="6197"/>
        <item m="1" x="6198"/>
        <item m="1" x="6199"/>
        <item m="1" x="6200"/>
        <item h="1" m="1" x="6747"/>
        <item h="1" m="1" x="6748"/>
        <item h="1" m="1" x="6749"/>
        <item h="1" m="1" x="6750"/>
        <item h="1" m="1" x="6751"/>
        <item h="1" m="1" x="6752"/>
        <item h="1" m="1" x="6753"/>
        <item h="1" m="1" x="6754"/>
        <item h="1" m="1" x="6755"/>
        <item h="1" m="1" x="6756"/>
        <item h="1" m="1" x="6757"/>
        <item h="1" m="1" x="6758"/>
        <item h="1" m="1" x="6759"/>
        <item h="1" m="1" x="6760"/>
        <item h="1" m="1" x="6761"/>
        <item h="1" m="1" x="6762"/>
        <item h="1" m="1" x="6763"/>
        <item h="1" m="1" x="6764"/>
        <item h="1" m="1" x="6765"/>
        <item h="1" m="1" x="6766"/>
        <item h="1" m="1" x="6767"/>
        <item h="1" m="1" x="6768"/>
        <item m="1" x="6204"/>
        <item m="1" x="6205"/>
        <item m="1" x="6206"/>
        <item m="1" x="6207"/>
        <item m="1" x="6208"/>
        <item m="1" x="6209"/>
        <item m="1" x="6210"/>
        <item h="1" m="1" x="6769"/>
        <item h="1" m="1" x="6252"/>
        <item h="1" m="1" x="4811"/>
        <item h="1" m="1" x="6254"/>
        <item h="1" m="1" x="6770"/>
        <item h="1" m="1" x="6771"/>
        <item h="1" m="1" x="6772"/>
        <item h="1" m="1" x="6773"/>
        <item h="1" m="1" x="6774"/>
        <item h="1" m="1" x="6775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6776"/>
        <item h="1" m="1" x="6777"/>
        <item h="1" m="1" x="6778"/>
        <item h="1" m="1" x="6779"/>
        <item h="1" m="1" x="6263"/>
        <item h="1" m="1" x="4165"/>
        <item h="1" m="1" x="3237"/>
        <item h="1" m="1" x="6264"/>
        <item h="1" m="1" x="965"/>
        <item h="1" m="1" x="3238"/>
        <item h="1" m="1" x="3239"/>
        <item h="1" m="1" x="3240"/>
        <item h="1" m="1" x="3241"/>
        <item h="1" m="1" x="3242"/>
        <item h="1" m="1" x="3243"/>
        <item h="1" m="1" x="6780"/>
        <item h="1" m="1" x="3244"/>
        <item h="1" m="1" x="3245"/>
        <item h="1" m="1" x="3246"/>
        <item h="1" m="1" x="6781"/>
        <item h="1" m="1" x="3247"/>
        <item h="1" m="1" x="3248"/>
        <item h="1" m="1" x="6782"/>
        <item h="1" m="1" x="6783"/>
        <item h="1" m="1" x="6784"/>
        <item h="1" m="1" x="6785"/>
        <item h="1" m="1" x="6265"/>
        <item h="1" m="1" x="6266"/>
        <item h="1" m="1" x="6786"/>
        <item m="1" x="6269"/>
        <item h="1" m="1" x="6787"/>
        <item h="1" m="1" x="6788"/>
        <item h="1" m="1" x="6273"/>
        <item h="1" m="1" x="6274"/>
        <item h="1" m="1" x="6275"/>
        <item h="1" m="1" x="6276"/>
        <item h="1" m="1" x="6277"/>
        <item h="1" m="1" x="6278"/>
        <item h="1" m="1" x="6789"/>
        <item h="1" m="1" x="6790"/>
        <item h="1" m="1" x="6791"/>
        <item h="1" m="1" x="6792"/>
        <item h="1" m="1" x="1012"/>
        <item h="1" m="1" x="6793"/>
        <item h="1" m="1" x="6794"/>
        <item h="1" m="1" x="6795"/>
        <item h="1" m="1" x="6796"/>
        <item h="1" m="1" x="6797"/>
        <item h="1" m="1" x="6798"/>
        <item h="1" m="1" x="6799"/>
        <item h="1" m="1" x="6287"/>
        <item h="1" m="1" x="6288"/>
        <item h="1" m="1" x="6289"/>
        <item h="1" m="1" x="6290"/>
        <item h="1" m="1" x="3320"/>
        <item h="1" m="1" x="6800"/>
        <item h="1" m="1" x="6801"/>
        <item h="1" m="1" x="6802"/>
        <item h="1" m="1" x="6803"/>
        <item h="1" m="1" x="6804"/>
        <item h="1" m="1" x="6805"/>
        <item h="1" m="1" x="6806"/>
        <item h="1" m="1" x="6807"/>
        <item h="1" m="1" x="6808"/>
        <item h="1" m="1" x="6809"/>
        <item h="1" m="1" x="6810"/>
        <item h="1" m="1" x="6811"/>
        <item h="1" m="1" x="6296"/>
        <item h="1" m="1" x="6297"/>
        <item h="1" m="1" x="6812"/>
        <item h="1" m="1" x="6813"/>
        <item h="1" m="1" x="6814"/>
        <item h="1" m="1" x="6815"/>
        <item h="1" m="1" x="6312"/>
        <item h="1" m="1" x="6816"/>
        <item h="1" m="1" x="6817"/>
        <item h="1" m="1" x="6818"/>
        <item h="1" m="1" x="6819"/>
        <item h="1" m="1" x="6820"/>
        <item h="1" m="1" x="6821"/>
        <item h="1" m="1" x="6822"/>
        <item m="1" x="3363"/>
        <item m="1" x="3364"/>
        <item h="1" m="1" x="2309"/>
        <item h="1" m="1" x="6823"/>
        <item m="1" x="6321"/>
        <item m="1" x="6322"/>
        <item h="1" m="1" x="6824"/>
        <item h="1" m="1" x="6825"/>
        <item h="1" m="1" x="6826"/>
        <item h="1" m="1" x="6827"/>
        <item h="1" m="1" x="6828"/>
        <item h="1" m="1" x="6829"/>
        <item h="1" m="1" x="6830"/>
        <item h="1" m="1" x="6831"/>
        <item m="1" x="5642"/>
        <item m="1" x="5643"/>
        <item h="1" m="1" x="6832"/>
        <item h="1" m="1" x="6833"/>
        <item h="1" m="1" x="6834"/>
        <item h="1" m="1" x="6835"/>
        <item h="1" m="1" x="6836"/>
        <item h="1" m="1" x="6837"/>
        <item h="1" m="1" x="6838"/>
        <item h="1" m="1" x="6839"/>
        <item h="1" m="1" x="6840"/>
        <item h="1" m="1" x="6841"/>
        <item h="1" m="1" x="6842"/>
        <item h="1" m="1" x="1143"/>
        <item h="1" m="1" x="1144"/>
        <item h="1" m="1" x="1145"/>
        <item h="1" m="1" x="1146"/>
        <item h="1" m="1" x="1147"/>
        <item h="1" m="1" x="1148"/>
        <item h="1" m="1" x="1149"/>
        <item h="1" m="1" x="6843"/>
        <item m="1" x="6341"/>
        <item m="1" x="6342"/>
        <item m="1" x="6343"/>
        <item m="1" x="6344"/>
        <item m="1" x="6345"/>
        <item m="1" x="6346"/>
        <item m="1" x="6347"/>
        <item h="1" m="1" x="6844"/>
        <item h="1" m="1" x="6845"/>
        <item h="1" m="1" x="6846"/>
        <item h="1" m="1" x="6847"/>
        <item h="1" m="1" x="6848"/>
        <item h="1" m="1" x="6849"/>
        <item h="1" m="1" x="6850"/>
        <item h="1" m="1" x="6356"/>
        <item h="1" m="1" x="6851"/>
        <item h="1" m="1" x="6852"/>
        <item h="1" m="1" x="6853"/>
        <item h="1" m="1" x="6854"/>
        <item h="1" m="1" x="6357"/>
        <item h="1" m="1" x="6358"/>
        <item h="1" m="1" x="6359"/>
        <item m="1" x="6360"/>
        <item m="1" x="5680"/>
        <item m="1" x="5681"/>
        <item m="1" x="5682"/>
        <item m="1" x="5683"/>
        <item m="1" x="5684"/>
        <item h="1" m="1" x="5690"/>
        <item h="1" m="1" x="6855"/>
        <item h="1" m="1" x="6856"/>
        <item h="1" m="1" x="6857"/>
        <item h="1" m="1" x="6858"/>
        <item h="1" m="1" x="6859"/>
        <item h="1" m="1" x="6860"/>
        <item h="1" m="1" x="6861"/>
        <item h="1" m="1" x="6862"/>
        <item h="1" m="1" x="6863"/>
        <item h="1" m="1" x="6864"/>
        <item h="1" m="1" x="6865"/>
        <item h="1" m="1" x="6866"/>
        <item h="1" m="1" x="6867"/>
        <item h="1" m="1" x="6868"/>
        <item h="1" m="1" x="6869"/>
        <item h="1" m="1" x="6870"/>
        <item h="1" m="1" x="6871"/>
        <item h="1" m="1" x="6872"/>
        <item h="1" m="1" x="6873"/>
        <item h="1" m="1" x="6874"/>
        <item h="1" m="1" x="6875"/>
        <item h="1" m="1" x="6876"/>
        <item h="1" m="1" x="6877"/>
        <item h="1" m="1" x="6878"/>
        <item h="1" m="1" x="6879"/>
        <item h="1" m="1" x="6880"/>
        <item h="1" m="1" x="6881"/>
        <item h="1" m="1" x="6882"/>
        <item h="1" m="1" x="6883"/>
        <item h="1" m="1" x="6884"/>
        <item h="1" m="1" x="6885"/>
        <item h="1" m="1" x="6886"/>
        <item h="1" m="1" x="6887"/>
        <item h="1" m="1" x="6888"/>
        <item h="1" m="1" x="6889"/>
        <item h="1" m="1" x="6890"/>
        <item h="1" m="1" x="6891"/>
        <item h="1" m="1" x="6892"/>
        <item h="1" m="1" x="6893"/>
        <item h="1" m="1" x="6894"/>
        <item h="1" m="1" x="6382"/>
        <item h="1" m="1" x="6383"/>
        <item m="1" x="6384"/>
        <item m="1" x="6385"/>
        <item m="1" x="5732"/>
        <item m="1" x="5733"/>
        <item m="1" x="5734"/>
        <item m="1" x="5735"/>
        <item m="1" x="5736"/>
        <item h="1" m="1" x="5753"/>
        <item h="1" m="1" x="5754"/>
        <item h="1" m="1" x="6895"/>
        <item h="1" m="1" x="6896"/>
        <item h="1" m="1" x="6897"/>
        <item h="1" m="1" x="5755"/>
        <item h="1" m="1" x="6898"/>
        <item h="1" m="1" x="6899"/>
        <item h="1" m="1" x="6900"/>
        <item h="1" m="1" x="5756"/>
        <item h="1" m="1" x="6901"/>
        <item h="1" m="1" x="6902"/>
        <item h="1" m="1" x="6903"/>
        <item m="1" x="5757"/>
        <item m="1" x="6386"/>
        <item m="1" x="6387"/>
        <item m="1" x="6388"/>
        <item m="1" x="6389"/>
        <item m="1" x="6390"/>
        <item m="1" x="6391"/>
        <item m="1" x="6392"/>
        <item h="1" m="1" x="5774"/>
        <item h="1" m="1" x="6904"/>
        <item h="1" m="1" x="6398"/>
        <item h="1" m="1" x="6399"/>
        <item h="1" m="1" x="6400"/>
        <item h="1" m="1" x="6401"/>
        <item m="1" x="6402"/>
        <item h="1" m="1" x="6905"/>
        <item h="1" m="1" x="6906"/>
        <item h="1" m="1" x="6907"/>
        <item h="1" m="1" x="6908"/>
        <item h="1" m="1" x="6909"/>
        <item m="1" x="6405"/>
        <item m="1" x="6406"/>
        <item m="1" x="5784"/>
        <item m="1" x="5785"/>
        <item h="1" m="1" x="6407"/>
        <item h="1" m="1" x="6408"/>
        <item h="1" m="1" x="6409"/>
        <item h="1" m="1" x="6410"/>
        <item h="1" m="1" x="6910"/>
        <item h="1" m="1" x="6911"/>
        <item h="1" m="1" x="6912"/>
        <item h="1" m="1" x="6913"/>
        <item h="1" m="1" x="6914"/>
        <item h="1" m="1" x="6915"/>
        <item h="1" m="1" x="6916"/>
        <item h="1" m="1" x="6917"/>
        <item h="1" m="1" x="6918"/>
        <item h="1" m="1" x="6919"/>
        <item h="1" m="1" x="6920"/>
        <item h="1" m="1" x="6921"/>
        <item h="1" m="1" x="6922"/>
        <item h="1" m="1" x="6923"/>
        <item h="1" m="1" x="5801"/>
        <item h="1" m="1" x="5802"/>
        <item m="1" x="5803"/>
        <item m="1" x="5804"/>
        <item m="1" x="5805"/>
        <item m="1" x="5806"/>
        <item h="1" m="1" x="6924"/>
        <item h="1" m="1" x="6925"/>
        <item h="1" m="1" x="6926"/>
        <item h="1" m="1" x="6927"/>
        <item h="1" m="1" x="6928"/>
        <item h="1" m="1" x="6929"/>
        <item h="1" m="1" x="6930"/>
        <item h="1" m="1" x="6931"/>
        <item h="1" m="1" x="6932"/>
        <item h="1" m="1" x="6933"/>
        <item h="1" m="1" x="6934"/>
        <item h="1" m="1" x="6935"/>
        <item h="1" m="1" x="6936"/>
        <item h="1" m="1" x="6937"/>
        <item h="1" m="1" x="6938"/>
        <item h="1" m="1" x="6939"/>
        <item h="1" m="1" x="6940"/>
        <item h="1" m="1" x="6941"/>
        <item h="1" m="1" x="6942"/>
        <item h="1" m="1" x="6943"/>
        <item h="1" m="1" x="6944"/>
        <item h="1" m="1" x="6945"/>
        <item h="1" m="1" x="6946"/>
        <item h="1" m="1" x="6947"/>
        <item h="1" m="1" x="6948"/>
        <item h="1" m="1" x="6949"/>
        <item h="1" m="1" x="6950"/>
        <item h="1" m="1" x="6951"/>
        <item h="1" m="1" x="6952"/>
        <item h="1" m="1" x="6953"/>
        <item h="1" m="1" x="6954"/>
        <item h="1" m="1" x="6955"/>
        <item h="1" m="1" x="6956"/>
        <item h="1" m="1" x="6957"/>
        <item h="1" m="1" x="6958"/>
        <item h="1" m="1" x="6959"/>
        <item h="1" m="1" x="6960"/>
        <item h="1" m="1" x="6961"/>
        <item h="1" m="1" x="6962"/>
        <item h="1" m="1" x="6963"/>
        <item h="1" m="1" x="6964"/>
        <item h="1" m="1" x="6965"/>
        <item h="1" m="1" x="6966"/>
        <item h="1" m="1" x="6967"/>
        <item h="1" m="1" x="6968"/>
        <item h="1" m="1" x="6969"/>
        <item h="1" m="1" x="6970"/>
        <item h="1" m="1" x="6971"/>
        <item h="1" m="1" x="6972"/>
        <item h="1" m="1" x="6973"/>
        <item h="1" m="1" x="6974"/>
        <item h="1" m="1" x="6975"/>
        <item h="1" m="1" x="6976"/>
        <item h="1" m="1" x="6977"/>
        <item h="1" m="1" x="6978"/>
        <item h="1" m="1" x="6979"/>
        <item h="1" m="1" x="6980"/>
        <item h="1" m="1" x="6981"/>
        <item h="1" m="1" x="6982"/>
        <item h="1" m="1" x="6983"/>
        <item h="1" m="1" x="6984"/>
        <item h="1" m="1" x="6985"/>
        <item h="1" m="1" x="6986"/>
        <item h="1" m="1" x="6987"/>
        <item h="1" m="1" x="6988"/>
        <item h="1" m="1" x="6989"/>
        <item h="1" m="1" x="6990"/>
        <item h="1" m="1" x="6991"/>
        <item h="1" m="1" x="6992"/>
        <item h="1" m="1" x="6993"/>
        <item h="1" m="1" x="6994"/>
        <item h="1" m="1" x="6995"/>
        <item h="1" m="1" x="6996"/>
        <item h="1" m="1" x="6997"/>
        <item h="1" m="1" x="6998"/>
        <item h="1" m="1" x="6999"/>
        <item h="1" m="1" x="7000"/>
        <item h="1" m="1" x="7001"/>
        <item h="1" m="1" x="7002"/>
        <item h="1" m="1" x="7003"/>
        <item h="1" m="1" x="7004"/>
        <item h="1" m="1" x="7005"/>
        <item h="1" m="1" x="7006"/>
        <item h="1" m="1" x="7007"/>
        <item h="1" m="1" x="7008"/>
        <item h="1" m="1" x="7009"/>
        <item h="1" m="1" x="7010"/>
        <item h="1" m="1" x="7011"/>
        <item h="1" m="1" x="7012"/>
        <item h="1" m="1" x="7013"/>
        <item h="1" m="1" x="7014"/>
        <item h="1" m="1" x="7015"/>
        <item h="1" m="1" x="7016"/>
        <item h="1" m="1" x="7017"/>
        <item h="1" m="1" x="7018"/>
        <item h="1" m="1" x="7019"/>
        <item h="1" m="1" x="7020"/>
        <item h="1" m="1" x="7021"/>
        <item h="1" m="1" x="7022"/>
        <item h="1" m="1" x="7023"/>
        <item h="1" m="1" x="7024"/>
        <item h="1" m="1" x="7025"/>
        <item h="1" m="1" x="7026"/>
        <item h="1" m="1" x="7027"/>
        <item h="1" m="1" x="7028"/>
        <item h="1" m="1" x="7029"/>
        <item h="1" m="1" x="7030"/>
        <item h="1" m="1" x="7031"/>
        <item h="1" m="1" x="7032"/>
        <item h="1" m="1" x="7033"/>
        <item h="1" m="1" x="7034"/>
        <item h="1" m="1" x="7035"/>
        <item h="1" m="1" x="7036"/>
        <item h="1" m="1" x="7037"/>
        <item h="1" m="1" x="7038"/>
        <item h="1" m="1" x="7039"/>
        <item h="1" m="1" x="7040"/>
        <item h="1" m="1" x="7041"/>
        <item h="1" m="1" x="7042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h="1" m="1" x="7043"/>
        <item h="1" m="1" x="7044"/>
        <item h="1" m="1" x="7045"/>
        <item h="1" m="1" x="7046"/>
        <item h="1" m="1" x="7047"/>
        <item h="1" m="1" x="7048"/>
        <item h="1" m="1" x="7049"/>
        <item h="1" m="1" x="7050"/>
        <item h="1" m="1" x="7051"/>
        <item h="1" m="1" x="7052"/>
        <item h="1" m="1" x="7053"/>
        <item h="1" m="1" x="7054"/>
        <item h="1" m="1" x="7055"/>
        <item h="1" m="1" x="7056"/>
        <item m="1" x="6542"/>
        <item h="1" m="1" x="5154"/>
        <item h="1" m="1" x="4645"/>
        <item h="1" m="1" x="4646"/>
        <item h="1" m="1" x="4647"/>
        <item h="1" x="130"/>
        <item h="1" m="1" x="5980"/>
        <item h="1" m="1" x="5975"/>
        <item h="1" m="1" x="4648"/>
        <item h="1" m="1" x="5155"/>
        <item h="1" m="1" x="5157"/>
        <item h="1" x="143"/>
        <item h="1" m="1" x="4650"/>
        <item h="1" m="1" x="4651"/>
        <item h="1" m="1" x="5147"/>
        <item h="1" m="1" x="2687"/>
        <item h="1" x="144"/>
        <item h="1" m="1" x="4652"/>
        <item h="1" m="1" x="5151"/>
        <item m="1" x="6020"/>
        <item m="1" x="6021"/>
        <item m="1" x="518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5182"/>
        <item m="1" x="6032"/>
        <item m="1" x="5183"/>
        <item m="1" x="6033"/>
        <item m="1" x="5184"/>
        <item m="1" x="6034"/>
        <item m="1" x="5185"/>
        <item m="1" x="6035"/>
        <item m="1" x="6036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h="1" m="1" x="5202"/>
        <item h="1" m="1" x="5203"/>
        <item h="1" m="1" x="5204"/>
        <item h="1" m="1" x="5205"/>
        <item h="1" m="1" x="5206"/>
        <item h="1" m="1" x="5207"/>
        <item h="1" m="1" x="5208"/>
        <item h="1" m="1" x="5209"/>
        <item h="1" m="1" x="6037"/>
        <item m="1" x="6042"/>
        <item m="1" x="6043"/>
        <item m="1" x="6044"/>
        <item m="1" x="5263"/>
        <item h="1" m="1" x="5264"/>
        <item m="1" x="6045"/>
        <item m="1" x="6046"/>
        <item m="1" x="6047"/>
        <item m="1" x="6048"/>
        <item m="1" x="6049"/>
        <item m="1" x="6060"/>
        <item m="1" x="5283"/>
        <item m="1" x="5284"/>
        <item m="1" x="6061"/>
        <item m="1" x="5295"/>
        <item m="1" x="5296"/>
        <item m="1" x="5297"/>
        <item m="1" x="5298"/>
        <item h="1" m="1" x="5299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2899"/>
        <item m="1" x="6080"/>
        <item m="1" x="5307"/>
        <item m="1" x="5308"/>
        <item m="1" x="6081"/>
        <item h="1" m="1" x="6082"/>
        <item m="1" x="6083"/>
        <item m="1" x="6088"/>
        <item m="1" x="5321"/>
        <item m="1" x="6089"/>
        <item m="1" x="6090"/>
        <item m="1" x="6093"/>
        <item m="1" x="6106"/>
        <item m="1" x="6107"/>
        <item m="1" x="5331"/>
        <item m="1" x="5332"/>
        <item m="1" x="5333"/>
        <item m="1" x="5334"/>
        <item m="1" x="5335"/>
        <item m="1" x="5336"/>
        <item m="1" x="6112"/>
        <item m="1" x="5341"/>
        <item h="1" m="1" x="6114"/>
        <item m="1" x="6115"/>
        <item m="1" x="5345"/>
        <item m="1" x="6117"/>
        <item m="1" x="5351"/>
        <item m="1" x="5352"/>
        <item m="1" x="5353"/>
        <item h="1" m="1" x="5354"/>
        <item h="1" m="1" x="5355"/>
        <item h="1" m="1" x="5356"/>
        <item m="1" x="6123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h="1" m="1" x="6138"/>
        <item m="1" x="6139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6155"/>
        <item m="1" x="6156"/>
        <item h="1" m="1" x="5445"/>
        <item m="1" x="6157"/>
        <item m="1" x="6163"/>
        <item m="1" x="6164"/>
        <item m="1" x="6165"/>
        <item m="1" x="6166"/>
        <item m="1" x="6168"/>
        <item m="1" x="5454"/>
        <item h="1" m="1" x="5455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5458"/>
        <item m="1" x="5459"/>
        <item m="1" x="5460"/>
        <item h="1" m="1" x="5461"/>
        <item m="1" x="6189"/>
        <item m="1" x="6193"/>
        <item m="1" x="6194"/>
        <item m="1" x="5475"/>
        <item m="1" x="6201"/>
        <item m="1" x="6202"/>
        <item m="1" x="6203"/>
        <item m="1" x="5480"/>
        <item h="1" m="1" x="5481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h="1" m="1" x="6247"/>
        <item h="1" m="1" x="6248"/>
        <item h="1" m="1" x="6249"/>
        <item h="1" m="1" x="5521"/>
        <item m="1" x="6250"/>
        <item m="1" x="6251"/>
        <item m="1" x="6253"/>
        <item m="1" x="6255"/>
        <item m="1" x="6256"/>
        <item m="1" x="5529"/>
        <item m="1" x="6257"/>
        <item m="1" x="6258"/>
        <item m="1" x="6259"/>
        <item m="1" x="6260"/>
        <item m="1" x="6261"/>
        <item m="1" x="6262"/>
        <item h="1" m="1" x="3249"/>
        <item h="1" m="1" x="3250"/>
        <item m="1" x="6267"/>
        <item m="1" x="6268"/>
        <item m="1" x="5549"/>
        <item m="1" x="5550"/>
        <item m="1" x="5551"/>
        <item m="1" x="6270"/>
        <item m="1" x="6271"/>
        <item m="1" x="5561"/>
        <item h="1" m="1" x="6272"/>
        <item m="1" x="6279"/>
        <item m="1" x="6280"/>
        <item m="1" x="6281"/>
        <item m="1" x="6282"/>
        <item m="1" x="5566"/>
        <item m="1" x="6283"/>
        <item h="1" m="1" x="5574"/>
        <item h="1" m="1" x="5575"/>
        <item h="1" m="1" x="5576"/>
        <item h="1" m="1" x="5577"/>
        <item m="1" x="6284"/>
        <item m="1" x="6285"/>
        <item m="1" x="6286"/>
        <item m="1" x="1026"/>
        <item m="1" x="1027"/>
        <item m="1" x="1028"/>
        <item m="1" x="1029"/>
        <item m="1" x="1030"/>
        <item m="1" x="1031"/>
        <item m="1" x="1032"/>
        <item m="1" x="1033"/>
        <item m="1" x="6291"/>
        <item m="1" x="6292"/>
        <item m="1" x="6293"/>
        <item m="1" x="6294"/>
        <item h="1" m="1" x="5592"/>
        <item h="1" m="1" x="6295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3"/>
        <item m="1" x="6314"/>
        <item m="1" x="6315"/>
        <item h="1" m="1" x="6316"/>
        <item m="1" x="6317"/>
        <item m="1" x="6318"/>
        <item m="1" x="6319"/>
        <item m="1" x="6320"/>
        <item m="1" x="3365"/>
        <item m="1" x="6323"/>
        <item m="1" x="5628"/>
        <item m="1" x="5629"/>
        <item m="1" x="5630"/>
        <item m="1" x="6324"/>
        <item m="1" x="6325"/>
        <item m="1" x="6326"/>
        <item m="1" x="6327"/>
        <item h="1" m="1" x="6328"/>
        <item m="1" x="6329"/>
        <item m="1" x="6330"/>
        <item m="1" x="5644"/>
        <item h="1" m="1" x="5645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h="1" m="1" x="6340"/>
        <item m="1" x="6348"/>
        <item m="1" x="6349"/>
        <item m="1" x="6350"/>
        <item m="1" x="6351"/>
        <item m="1" x="6352"/>
        <item m="1" x="5657"/>
        <item m="1" x="5658"/>
        <item h="1" m="1" x="5659"/>
        <item h="1" m="1" x="5660"/>
        <item m="1" x="5672"/>
        <item m="1" x="5673"/>
        <item m="1" x="6353"/>
        <item m="1" x="6354"/>
        <item m="1" x="6355"/>
        <item m="1" x="5685"/>
        <item m="1" x="5686"/>
        <item m="1" x="6361"/>
        <item m="1" x="6362"/>
        <item m="1" x="6363"/>
        <item m="1" x="6364"/>
        <item m="1" x="5691"/>
        <item m="1" x="5692"/>
        <item m="1" x="5693"/>
        <item m="1" x="5694"/>
        <item m="1" x="5695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5737"/>
        <item m="1" x="5738"/>
        <item m="1" x="5739"/>
        <item m="1" x="5740"/>
        <item m="1" x="5741"/>
        <item m="1" x="5742"/>
        <item m="1" x="5743"/>
        <item h="1" m="1" x="5744"/>
        <item h="1" m="1" x="5745"/>
        <item m="1" x="6393"/>
        <item m="1" x="6394"/>
        <item m="1" x="6395"/>
        <item m="1" x="6396"/>
        <item m="1" x="6397"/>
        <item m="1" x="5758"/>
        <item m="1" x="5759"/>
        <item m="1" x="5760"/>
        <item m="1" x="5761"/>
        <item h="1" m="1" x="5762"/>
        <item m="1" x="6403"/>
        <item m="1" x="6404"/>
        <item m="1" x="5775"/>
        <item m="1" x="5786"/>
        <item m="1" x="5787"/>
        <item m="1" x="5788"/>
        <item h="1" m="1" x="5789"/>
        <item m="1" x="6411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5807"/>
        <item m="1" x="5808"/>
        <item m="1" x="4990"/>
        <item m="1" x="6412"/>
        <item m="1" x="6413"/>
        <item m="1" x="6414"/>
        <item h="1"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5820"/>
        <item m="1" x="5821"/>
        <item h="1" m="1" x="5822"/>
        <item h="1" m="1" x="5823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5837"/>
        <item m="1" x="6519"/>
        <item h="1" m="1" x="6520"/>
        <item h="1" m="1" x="6521"/>
        <item h="1" m="1" x="6522"/>
        <item h="1" m="1" x="6523"/>
        <item h="1" m="1" x="6524"/>
        <item h="1" m="1" x="6525"/>
        <item h="1" m="1" x="6526"/>
        <item h="1" m="1" x="6527"/>
        <item h="1" m="1" x="6528"/>
        <item h="1" m="1" x="6529"/>
        <item h="1" m="1" x="6530"/>
        <item h="1" m="1" x="6531"/>
        <item h="1" m="1" x="6532"/>
        <item h="1"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3"/>
        <item m="1" x="6544"/>
        <item m="1" x="6545"/>
        <item m="1" x="6546"/>
        <item m="1" x="6547"/>
        <item h="1" m="1" x="5148"/>
        <item h="1" m="1" x="2670"/>
        <item h="1" x="145"/>
        <item h="1" m="1" x="4654"/>
        <item h="1" m="1" x="5149"/>
        <item h="1" m="1" x="4655"/>
        <item h="1" m="1" x="4653"/>
        <item h="1" m="1" x="4649"/>
        <item h="1" m="1" x="2683"/>
        <item h="1" m="1" x="5052"/>
        <item h="1" m="1" x="2673"/>
        <item h="1" m="1" x="5061"/>
        <item h="1" m="1" x="5062"/>
        <item h="1" m="1" x="5169"/>
        <item h="1" m="1" x="5170"/>
        <item h="1" m="1" x="5210"/>
        <item h="1" m="1" x="5211"/>
        <item h="1" m="1" x="5212"/>
        <item h="1" m="1" x="5213"/>
        <item h="1" m="1" x="5214"/>
        <item h="1" m="1" x="5215"/>
        <item h="1" m="1" x="5216"/>
        <item h="1" m="1" x="5217"/>
        <item h="1" m="1" x="5218"/>
        <item h="1" m="1" x="5219"/>
        <item h="1" m="1" x="5220"/>
        <item h="1" m="1" x="5221"/>
        <item h="1" m="1" x="5222"/>
        <item h="1" m="1" x="5223"/>
        <item h="1" m="1" x="5224"/>
        <item h="1" m="1" x="5225"/>
        <item h="1" m="1" x="5226"/>
        <item h="1" m="1" x="5227"/>
        <item h="1" m="1" x="5228"/>
        <item h="1" m="1" x="5229"/>
        <item h="1" m="1" x="5230"/>
        <item h="1" m="1" x="5231"/>
        <item h="1" m="1" x="5232"/>
        <item h="1" m="1" x="5233"/>
        <item h="1" m="1" x="5234"/>
        <item h="1" m="1" x="5235"/>
        <item h="1" m="1" x="5236"/>
        <item h="1" m="1" x="5237"/>
        <item h="1" m="1" x="5238"/>
        <item h="1" m="1" x="5239"/>
        <item h="1" m="1" x="5240"/>
        <item h="1" m="1" x="5241"/>
        <item h="1" m="1" x="5242"/>
        <item h="1" m="1" x="5243"/>
        <item h="1" m="1" x="5244"/>
        <item h="1" m="1" x="5245"/>
        <item h="1" m="1" x="5246"/>
        <item h="1" m="1" x="5247"/>
        <item h="1" m="1" x="5248"/>
        <item h="1" m="1" x="5249"/>
        <item h="1" m="1" x="5250"/>
        <item h="1" m="1" x="5251"/>
        <item h="1" m="1" x="5252"/>
        <item h="1" m="1" x="5253"/>
        <item h="1" m="1" x="5254"/>
        <item h="1" m="1" x="5255"/>
        <item h="1" m="1" x="5256"/>
        <item h="1" m="1" x="5257"/>
        <item h="1" m="1" x="5258"/>
        <item h="1" m="1" x="5259"/>
        <item h="1" m="1" x="5260"/>
        <item h="1" m="1" x="5261"/>
        <item h="1" m="1" x="5262"/>
        <item h="1" m="1" x="5265"/>
        <item h="1" m="1" x="5266"/>
        <item h="1" m="1" x="5267"/>
        <item h="1" m="1" x="5268"/>
        <item h="1" m="1" x="5269"/>
        <item h="1" m="1" x="5270"/>
        <item h="1" m="1" x="5271"/>
        <item h="1" m="1" x="5272"/>
        <item h="1" m="1" x="5273"/>
        <item h="1" m="1" x="5274"/>
        <item h="1" m="1" x="5275"/>
        <item h="1" m="1" x="5276"/>
        <item h="1" m="1" x="5277"/>
        <item h="1" m="1" x="5278"/>
        <item h="1" m="1" x="5279"/>
        <item h="1" m="1" x="5280"/>
        <item h="1" m="1" x="5281"/>
        <item h="1" m="1" x="5282"/>
        <item h="1" m="1" x="5285"/>
        <item h="1" m="1" x="5286"/>
        <item h="1" m="1" x="5287"/>
        <item h="1" m="1" x="5288"/>
        <item h="1" m="1" x="5289"/>
        <item h="1" m="1" x="5290"/>
        <item h="1" m="1" x="5291"/>
        <item h="1" m="1" x="5292"/>
        <item h="1" m="1" x="5293"/>
        <item h="1" m="1" x="5300"/>
        <item h="1" m="1" x="5301"/>
        <item h="1" m="1" x="5302"/>
        <item h="1" m="1" x="5303"/>
        <item h="1" m="1" x="5304"/>
        <item h="1" m="1" x="5305"/>
        <item h="1" m="1" x="5306"/>
        <item h="1" m="1" x="5309"/>
        <item h="1" m="1" x="5310"/>
        <item h="1" m="1" x="5311"/>
        <item h="1" m="1" x="5312"/>
        <item h="1" m="1" x="5313"/>
        <item h="1" m="1" x="5314"/>
        <item h="1" m="1" x="2900"/>
        <item h="1" m="1" x="5315"/>
        <item h="1" m="1" x="5316"/>
        <item h="1" m="1" x="5317"/>
        <item h="1" m="1" x="5095"/>
        <item h="1" m="1" x="5318"/>
        <item h="1" m="1" x="5319"/>
        <item h="1" m="1" x="5322"/>
        <item h="1" m="1" x="5323"/>
        <item h="1" m="1" x="5324"/>
        <item h="1" m="1" x="5325"/>
        <item h="1" m="1" x="5326"/>
        <item h="1" m="1" x="5327"/>
        <item h="1" m="1" x="5328"/>
        <item h="1" m="1" x="5329"/>
        <item h="1" m="1" x="5330"/>
        <item h="1" m="1" x="5337"/>
        <item h="1" m="1" x="5338"/>
        <item h="1" m="1" x="5339"/>
        <item h="1" m="1" x="5340"/>
        <item h="1" m="1" x="5342"/>
        <item h="1" m="1" x="5343"/>
        <item h="1" m="1" x="5344"/>
        <item h="1" m="1" x="5346"/>
        <item h="1" m="1" x="5347"/>
        <item h="1" m="1" x="5348"/>
        <item h="1" m="1" x="5349"/>
        <item h="1" m="1" x="3961"/>
        <item h="1" m="1" x="3962"/>
        <item h="1" m="1" x="5350"/>
        <item h="1" m="1" x="5357"/>
        <item h="1" m="1" x="5358"/>
        <item h="1" m="1" x="5359"/>
        <item h="1" m="1" x="5360"/>
        <item h="1" m="1" x="5361"/>
        <item h="1" m="1" x="5362"/>
        <item h="1" m="1" x="5363"/>
        <item h="1" m="1" x="5364"/>
        <item h="1" m="1" x="5365"/>
        <item h="1" m="1" x="5366"/>
        <item h="1" m="1" x="5367"/>
        <item h="1" m="1" x="5368"/>
        <item h="1" m="1" x="5369"/>
        <item h="1" m="1" x="5370"/>
        <item h="1" m="1" x="5371"/>
        <item h="1" m="1" x="5372"/>
        <item h="1" m="1" x="5373"/>
        <item h="1" m="1" x="5374"/>
        <item h="1" m="1" x="5375"/>
        <item h="1" m="1" x="5376"/>
        <item h="1" m="1" x="5377"/>
        <item h="1" m="1" x="5378"/>
        <item h="1" m="1" x="5379"/>
        <item h="1" m="1" x="5380"/>
        <item h="1" m="1" x="5381"/>
        <item h="1" m="1" x="5382"/>
        <item h="1" m="1" x="5383"/>
        <item h="1" m="1" x="5384"/>
        <item h="1" m="1" x="5385"/>
        <item h="1" m="1" x="5386"/>
        <item h="1" m="1" x="5387"/>
        <item h="1" m="1" x="5388"/>
        <item h="1" m="1" x="5389"/>
        <item h="1" m="1" x="5390"/>
        <item h="1" m="1" x="5391"/>
        <item h="1" m="1" x="5392"/>
        <item h="1" m="1" x="5393"/>
        <item h="1" m="1" x="5394"/>
        <item h="1" m="1" x="5395"/>
        <item h="1" m="1" x="5396"/>
        <item h="1" m="1" x="5397"/>
        <item h="1" m="1" x="5398"/>
        <item h="1" m="1" x="5399"/>
        <item h="1" m="1" x="5400"/>
        <item h="1" m="1" x="5401"/>
        <item h="1" m="1" x="5402"/>
        <item h="1" m="1" x="5403"/>
        <item h="1" m="1" x="5404"/>
        <item h="1" m="1" x="5405"/>
        <item h="1" m="1" x="5421"/>
        <item h="1" m="1" x="5422"/>
        <item h="1" m="1" x="5423"/>
        <item h="1" m="1" x="5424"/>
        <item h="1" m="1" x="5425"/>
        <item h="1" m="1" x="5426"/>
        <item h="1" m="1" x="5427"/>
        <item h="1" m="1" x="5428"/>
        <item h="1" m="1" x="5429"/>
        <item h="1" m="1" x="5430"/>
        <item h="1" m="1" x="5431"/>
        <item h="1" m="1" x="5432"/>
        <item h="1" m="1" x="5433"/>
        <item h="1" m="1" x="5434"/>
        <item h="1" m="1" x="5435"/>
        <item h="1" m="1" x="5436"/>
        <item h="1" m="1" x="5437"/>
        <item h="1" m="1" x="5438"/>
        <item h="1" m="1" x="5439"/>
        <item h="1" m="1" x="5440"/>
        <item h="1" m="1" x="5441"/>
        <item h="1" m="1" x="5442"/>
        <item h="1" m="1" x="5443"/>
        <item h="1" m="1" x="5444"/>
        <item h="1" m="1" x="5446"/>
        <item h="1" m="1" x="5447"/>
        <item h="1" m="1" x="5451"/>
        <item h="1" m="1" x="5452"/>
        <item h="1" m="1" x="5453"/>
        <item h="1" m="1" x="5456"/>
        <item h="1" m="1" x="5457"/>
        <item h="1" m="1" x="5462"/>
        <item h="1" m="1" x="5463"/>
        <item h="1" m="1" x="5464"/>
        <item h="1" m="1" x="5465"/>
        <item h="1" m="1" x="5466"/>
        <item h="1" m="1" x="5467"/>
        <item h="1" m="1" x="5468"/>
        <item h="1" m="1" x="5469"/>
        <item h="1" m="1" x="5470"/>
        <item h="1" m="1" x="5471"/>
        <item h="1" m="1" x="5472"/>
        <item h="1" m="1" x="4769"/>
        <item h="1" m="1" x="5473"/>
        <item h="1" m="1" x="5474"/>
        <item h="1" m="1" x="5476"/>
        <item h="1" m="1" x="5477"/>
        <item h="1" m="1" x="5478"/>
        <item h="1" m="1" x="5479"/>
        <item h="1" m="1" x="5482"/>
        <item h="1" m="1" x="5483"/>
        <item h="1" m="1" x="5484"/>
        <item h="1" m="1" x="5485"/>
        <item h="1" m="1" x="5486"/>
        <item h="1" m="1" x="5487"/>
        <item h="1" m="1" x="5488"/>
        <item h="1" m="1" x="5489"/>
        <item h="1" m="1" x="5490"/>
        <item h="1" m="1" x="5491"/>
        <item h="1" m="1" x="5492"/>
        <item h="1" m="1" x="5493"/>
        <item h="1" m="1" x="5494"/>
        <item h="1" m="1" x="5495"/>
        <item h="1" m="1" x="5496"/>
        <item h="1" m="1" x="5497"/>
        <item h="1" m="1" x="5498"/>
        <item h="1" m="1" x="5499"/>
        <item h="1" m="1" x="5500"/>
        <item h="1" m="1" x="5501"/>
        <item h="1" m="1" x="5502"/>
        <item h="1" m="1" x="5503"/>
        <item h="1" m="1" x="5504"/>
        <item h="1" m="1" x="5505"/>
        <item h="1" m="1" x="5506"/>
        <item h="1" m="1" x="5507"/>
        <item h="1" m="1" x="5508"/>
        <item h="1" m="1" x="5509"/>
        <item h="1" m="1" x="5510"/>
        <item h="1" m="1" x="5511"/>
        <item h="1" m="1" x="5512"/>
        <item h="1" m="1" x="5513"/>
        <item h="1" m="1" x="5514"/>
        <item h="1" m="1" x="5515"/>
        <item h="1" m="1" x="5516"/>
        <item h="1" m="1" x="5517"/>
        <item h="1" m="1" x="5518"/>
        <item h="1" m="1" x="5519"/>
        <item h="1" m="1" x="5520"/>
        <item h="1" m="1" x="5522"/>
        <item h="1" m="1" x="5523"/>
        <item h="1" m="1" x="5524"/>
        <item h="1" m="1" x="5525"/>
        <item h="1" m="1" x="5526"/>
        <item h="1" m="1" x="5527"/>
        <item h="1" m="1" x="5528"/>
        <item h="1" m="1" x="5530"/>
        <item h="1" m="1" x="5531"/>
        <item h="1" m="1" x="5532"/>
        <item h="1" m="1" x="5533"/>
        <item h="1" m="1" x="5534"/>
        <item h="1" m="1" x="5535"/>
        <item h="1" m="1" x="5536"/>
        <item h="1" m="1" x="5537"/>
        <item h="1" m="1" x="5538"/>
        <item h="1" m="1" x="5539"/>
        <item h="1" m="1" x="5540"/>
        <item h="1" m="1" x="5541"/>
        <item h="1" m="1" x="5542"/>
        <item h="1" m="1" x="5543"/>
        <item h="1" m="1" x="5544"/>
        <item h="1" m="1" x="5545"/>
        <item h="1" m="1" x="5546"/>
        <item h="1" m="1" x="5547"/>
        <item h="1" m="1" x="5548"/>
        <item h="1" m="1" x="3251"/>
        <item h="1" m="1" x="3252"/>
        <item h="1" m="1" x="3253"/>
        <item h="1" m="1" x="3254"/>
        <item h="1" m="1" x="5552"/>
        <item h="1" m="1" x="5553"/>
        <item h="1" m="1" x="5554"/>
        <item h="1" m="1" x="5555"/>
        <item h="1" m="1" x="5556"/>
        <item h="1" m="1" x="5557"/>
        <item h="1" m="1" x="5558"/>
        <item h="1" m="1" x="5559"/>
        <item h="1" m="1" x="5560"/>
        <item h="1" m="1" x="5562"/>
        <item h="1" m="1" x="5563"/>
        <item h="1" m="1" x="5564"/>
        <item h="1" m="1" x="5565"/>
        <item h="1" m="1" x="5567"/>
        <item h="1" m="1" x="5568"/>
        <item h="1" m="1" x="5569"/>
        <item h="1" m="1" x="5570"/>
        <item h="1" m="1" x="5571"/>
        <item h="1" m="1" x="5572"/>
        <item h="1" m="1" x="5573"/>
        <item h="1" m="1" x="5578"/>
        <item h="1" m="1" x="5579"/>
        <item h="1" m="1" x="5580"/>
        <item h="1" m="1" x="5581"/>
        <item h="1" m="1" x="5582"/>
        <item h="1" m="1" x="5583"/>
        <item h="1" m="1" x="5584"/>
        <item h="1" m="1" x="5585"/>
        <item h="1" m="1" x="5586"/>
        <item h="1" m="1" x="5587"/>
        <item h="1" m="1" x="5588"/>
        <item h="1" m="1" x="5589"/>
        <item h="1" m="1" x="5590"/>
        <item h="1" m="1" x="5591"/>
        <item h="1" m="1" x="2246"/>
        <item h="1" m="1" x="5593"/>
        <item h="1" m="1" x="5594"/>
        <item h="1" m="1" x="5595"/>
        <item h="1" m="1" x="5596"/>
        <item h="1" m="1" x="5597"/>
        <item h="1" m="1" x="5598"/>
        <item h="1" m="1" x="5599"/>
        <item h="1" m="1" x="5600"/>
        <item h="1" m="1" x="5601"/>
        <item h="1" m="1" x="5602"/>
        <item h="1" m="1" x="5603"/>
        <item h="1" m="1" x="5604"/>
        <item h="1" m="1" x="5605"/>
        <item h="1" m="1" x="5606"/>
        <item h="1" m="1" x="5607"/>
        <item h="1" m="1" x="5608"/>
        <item h="1" m="1" x="5609"/>
        <item h="1" m="1" x="5610"/>
        <item h="1" m="1" x="5611"/>
        <item h="1" m="1" x="5612"/>
        <item h="1" m="1" x="5613"/>
        <item h="1" m="1" x="5614"/>
        <item h="1" m="1" x="5615"/>
        <item h="1" m="1" x="5616"/>
        <item h="1" m="1" x="5617"/>
        <item h="1" m="1" x="5618"/>
        <item h="1" m="1" x="5619"/>
        <item h="1" m="1" x="5620"/>
        <item h="1" m="1" x="5621"/>
        <item h="1" m="1" x="5622"/>
        <item h="1" m="1" x="5623"/>
        <item h="1" m="1" x="5624"/>
        <item h="1" m="1" x="5625"/>
        <item h="1" m="1" x="5626"/>
        <item h="1" m="1" x="5627"/>
        <item h="1" m="1" x="5631"/>
        <item h="1" m="1" x="5632"/>
        <item h="1" m="1" x="5633"/>
        <item h="1" m="1" x="5634"/>
        <item h="1" m="1" x="5635"/>
        <item h="1" m="1" x="5636"/>
        <item h="1" m="1" x="5637"/>
        <item h="1" m="1" x="5638"/>
        <item h="1" m="1" x="5639"/>
        <item h="1" m="1" x="5640"/>
        <item h="1" m="1" x="5641"/>
        <item h="1" m="1" x="5646"/>
        <item h="1" m="1" x="5647"/>
        <item h="1" m="1" x="5648"/>
        <item h="1" m="1" x="5649"/>
        <item h="1" m="1" x="5650"/>
        <item h="1" m="1" x="5651"/>
        <item h="1" m="1" x="5652"/>
        <item h="1" m="1" x="5653"/>
        <item h="1" m="1" x="5654"/>
        <item h="1" m="1" x="5655"/>
        <item h="1" m="1" x="5656"/>
        <item h="1" m="1" x="5661"/>
        <item h="1" m="1" x="5662"/>
        <item h="1" m="1" x="5663"/>
        <item h="1" m="1" x="5664"/>
        <item h="1" m="1" x="5665"/>
        <item h="1" m="1" x="5666"/>
        <item h="1" m="1" x="5667"/>
        <item h="1" m="1" x="5668"/>
        <item h="1" m="1" x="5669"/>
        <item h="1" m="1" x="5670"/>
        <item h="1" m="1" x="5671"/>
        <item h="1" m="1" x="5674"/>
        <item h="1" m="1" x="5675"/>
        <item h="1" m="1" x="5676"/>
        <item h="1" m="1" x="5677"/>
        <item h="1" m="1" x="5678"/>
        <item h="1" m="1" x="5679"/>
        <item h="1" m="1" x="5687"/>
        <item h="1" m="1" x="5688"/>
        <item h="1" m="1" x="5689"/>
        <item h="1" m="1" x="5696"/>
        <item h="1" m="1" x="5697"/>
        <item h="1" m="1" x="5698"/>
        <item h="1" m="1" x="5699"/>
        <item h="1" m="1" x="5700"/>
        <item h="1" m="1" x="5701"/>
        <item h="1" m="1" x="5702"/>
        <item h="1" m="1" x="5703"/>
        <item h="1" m="1" x="5704"/>
        <item h="1" m="1" x="5705"/>
        <item h="1" m="1" x="5706"/>
        <item h="1" m="1" x="5707"/>
        <item h="1" m="1" x="5708"/>
        <item h="1" m="1" x="5709"/>
        <item h="1" m="1" x="5710"/>
        <item h="1" m="1" x="5711"/>
        <item h="1" m="1" x="5712"/>
        <item h="1" m="1" x="5713"/>
        <item h="1" m="1" x="5714"/>
        <item h="1" m="1" x="5715"/>
        <item h="1" m="1" x="5716"/>
        <item h="1" m="1" x="5717"/>
        <item h="1" m="1" x="5718"/>
        <item h="1" m="1" x="5719"/>
        <item h="1" m="1" x="5720"/>
        <item h="1" m="1" x="5721"/>
        <item h="1" m="1" x="5722"/>
        <item h="1" m="1" x="5723"/>
        <item h="1" m="1" x="5724"/>
        <item h="1" m="1" x="5725"/>
        <item h="1" m="1" x="5726"/>
        <item h="1" m="1" x="5727"/>
        <item h="1" m="1" x="5728"/>
        <item h="1" m="1" x="5729"/>
        <item h="1" m="1" x="5730"/>
        <item h="1" m="1" x="5731"/>
        <item h="1" m="1" x="5746"/>
        <item h="1" m="1" x="5747"/>
        <item h="1" m="1" x="5748"/>
        <item h="1" m="1" x="5749"/>
        <item h="1" m="1" x="5750"/>
        <item h="1" m="1" x="5751"/>
        <item h="1" m="1" x="5752"/>
        <item h="1" m="1" x="5763"/>
        <item h="1" m="1" x="5764"/>
        <item h="1" m="1" x="5765"/>
        <item h="1" m="1" x="5766"/>
        <item h="1" m="1" x="5767"/>
        <item h="1" m="1" x="5768"/>
        <item h="1" m="1" x="5769"/>
        <item h="1" m="1" x="5770"/>
        <item h="1" m="1" x="5771"/>
        <item h="1" m="1" x="5772"/>
        <item h="1" m="1" x="5773"/>
        <item h="1" m="1" x="1265"/>
        <item h="1" m="1" x="1266"/>
        <item h="1" m="1" x="1267"/>
        <item h="1" m="1" x="1268"/>
        <item h="1" m="1" x="5776"/>
        <item h="1" m="1" x="5777"/>
        <item h="1" m="1" x="5778"/>
        <item h="1" m="1" x="5779"/>
        <item h="1" m="1" x="5780"/>
        <item h="1" m="1" x="5781"/>
        <item h="1" m="1" x="5782"/>
        <item h="1" m="1" x="5783"/>
        <item h="1" m="1" x="5790"/>
        <item h="1" m="1" x="5791"/>
        <item h="1" m="1" x="5792"/>
        <item h="1" m="1" x="5793"/>
        <item h="1" m="1" x="5794"/>
        <item h="1" m="1" x="5795"/>
        <item h="1" m="1" x="5796"/>
        <item h="1" m="1" x="5797"/>
        <item h="1" m="1" x="5798"/>
        <item h="1" m="1" x="4934"/>
        <item h="1" m="1" x="4935"/>
        <item h="1" m="1" x="4936"/>
        <item h="1" m="1" x="4937"/>
        <item h="1" m="1" x="4938"/>
        <item h="1" m="1" x="4939"/>
        <item h="1" m="1" x="4940"/>
        <item h="1" m="1" x="4941"/>
        <item h="1" m="1" x="4942"/>
        <item h="1" m="1" x="4943"/>
        <item h="1" m="1" x="4944"/>
        <item h="1" m="1" x="4945"/>
        <item h="1" m="1" x="4946"/>
        <item h="1" m="1" x="4947"/>
        <item h="1" m="1" x="4948"/>
        <item h="1" m="1" x="5799"/>
        <item h="1" m="1" x="5800"/>
        <item h="1" m="1" x="5809"/>
        <item h="1" m="1" x="5810"/>
        <item h="1" m="1" x="5811"/>
        <item h="1" m="1" x="5812"/>
        <item h="1" m="1" x="5813"/>
        <item h="1" m="1" x="5814"/>
        <item h="1" m="1" x="5815"/>
        <item h="1" m="1" x="5816"/>
        <item h="1" m="1" x="5817"/>
        <item h="1" m="1" x="5818"/>
        <item h="1" m="1" x="5819"/>
        <item h="1" m="1" x="5824"/>
        <item h="1" m="1" x="5825"/>
        <item h="1" m="1" x="5826"/>
        <item h="1" m="1" x="5827"/>
        <item h="1" m="1" x="5828"/>
        <item h="1" m="1" x="5829"/>
        <item h="1" m="1" x="5830"/>
        <item h="1" m="1" x="5831"/>
        <item h="1" m="1" x="5832"/>
        <item h="1" m="1" x="5833"/>
        <item h="1" m="1" x="5834"/>
        <item h="1" m="1" x="5835"/>
        <item h="1" m="1" x="5836"/>
        <item h="1" m="1" x="5838"/>
        <item h="1" m="1" x="5839"/>
        <item h="1" m="1" x="5840"/>
        <item h="1" m="1" x="5841"/>
        <item h="1" m="1" x="5842"/>
        <item h="1" m="1" x="5843"/>
        <item h="1" m="1" x="5844"/>
        <item h="1" m="1" x="5845"/>
        <item h="1" m="1" x="5846"/>
        <item h="1" m="1" x="5847"/>
        <item h="1" m="1" x="5848"/>
        <item h="1" m="1" x="5849"/>
        <item h="1" m="1" x="5850"/>
        <item h="1" m="1" x="5851"/>
        <item h="1" m="1" x="5852"/>
        <item h="1" m="1" x="5853"/>
        <item h="1" m="1" x="5854"/>
        <item h="1" m="1" x="5855"/>
        <item h="1" m="1" x="5856"/>
        <item h="1" m="1" x="5857"/>
        <item h="1" m="1" x="5858"/>
        <item h="1" m="1" x="5859"/>
        <item h="1" m="1" x="5860"/>
        <item h="1" m="1" x="5861"/>
        <item h="1" m="1" x="5862"/>
        <item h="1" m="1" x="5863"/>
        <item h="1" m="1" x="5864"/>
        <item h="1" m="1" x="5865"/>
        <item h="1" m="1" x="5866"/>
        <item h="1" m="1" x="5867"/>
        <item h="1" m="1" x="5868"/>
        <item h="1" m="1" x="5869"/>
        <item h="1" m="1" x="5870"/>
        <item h="1" m="1" x="5871"/>
        <item h="1" m="1" x="5872"/>
        <item h="1" m="1" x="5873"/>
        <item h="1" m="1" x="5874"/>
        <item h="1" m="1" x="5875"/>
        <item h="1" m="1" x="5876"/>
        <item h="1" m="1" x="5877"/>
        <item h="1" m="1" x="5878"/>
        <item h="1" m="1" x="5879"/>
        <item h="1" m="1" x="5880"/>
        <item h="1" m="1" x="5881"/>
        <item h="1" m="1" x="5882"/>
        <item h="1" m="1" x="5883"/>
        <item h="1" m="1" x="5884"/>
        <item h="1" m="1" x="5885"/>
        <item h="1" m="1" x="5886"/>
        <item h="1" m="1" x="5887"/>
        <item h="1" m="1" x="5888"/>
        <item h="1" m="1" x="5889"/>
        <item h="1" m="1" x="5890"/>
        <item h="1" m="1" x="5891"/>
        <item h="1" m="1" x="5892"/>
        <item h="1" m="1" x="5893"/>
        <item h="1" m="1" x="5894"/>
        <item h="1" m="1" x="5895"/>
        <item h="1" m="1" x="5896"/>
        <item h="1" m="1" x="5897"/>
        <item h="1" m="1" x="5898"/>
        <item h="1" m="1" x="5899"/>
        <item h="1" m="1" x="5900"/>
        <item h="1" m="1" x="5901"/>
        <item h="1" m="1" x="5902"/>
        <item h="1" m="1" x="5903"/>
        <item h="1" m="1" x="5904"/>
        <item h="1" m="1" x="5905"/>
        <item h="1" m="1" x="5906"/>
        <item h="1" m="1" x="5907"/>
        <item h="1" m="1" x="5908"/>
        <item h="1" m="1" x="5909"/>
        <item h="1" m="1" x="5910"/>
        <item h="1" m="1" x="5911"/>
        <item h="1" m="1" x="5912"/>
        <item h="1" m="1" x="5913"/>
        <item h="1" m="1" x="5914"/>
        <item h="1" m="1" x="5915"/>
        <item h="1" m="1" x="5916"/>
        <item h="1" m="1" x="5917"/>
        <item h="1" m="1" x="5918"/>
        <item h="1" m="1" x="5919"/>
        <item h="1" m="1" x="5920"/>
        <item h="1" m="1" x="5921"/>
        <item h="1" m="1" x="5922"/>
        <item h="1" m="1" x="5923"/>
        <item h="1" m="1" x="5924"/>
        <item h="1" m="1" x="5925"/>
        <item h="1" m="1" x="5926"/>
        <item h="1" m="1" x="5927"/>
        <item h="1" m="1" x="5928"/>
        <item h="1" m="1" x="5929"/>
        <item h="1" m="1" x="5930"/>
        <item h="1" m="1" x="5931"/>
        <item h="1" m="1" x="5932"/>
        <item h="1" m="1" x="5933"/>
        <item h="1" m="1" x="5934"/>
        <item h="1" m="1" x="5935"/>
        <item h="1" m="1" x="5936"/>
        <item h="1" m="1" x="5937"/>
        <item h="1" m="1" x="5938"/>
        <item h="1" m="1" x="5939"/>
        <item h="1" m="1" x="5940"/>
        <item h="1" m="1" x="5941"/>
        <item h="1" m="1" x="5942"/>
        <item h="1" m="1" x="5943"/>
        <item h="1" m="1" x="5944"/>
        <item h="1" m="1" x="5945"/>
        <item h="1" m="1" x="5946"/>
        <item h="1" m="1" x="5947"/>
        <item h="1" m="1" x="5948"/>
        <item h="1" m="1" x="5949"/>
        <item h="1" m="1" x="5950"/>
        <item h="1" m="1" x="5951"/>
        <item h="1" m="1" x="5952"/>
        <item h="1" m="1" x="5953"/>
        <item h="1" m="1" x="5954"/>
        <item h="1" m="1" x="5955"/>
        <item h="1" m="1" x="5956"/>
        <item h="1" m="1" x="5957"/>
        <item h="1" m="1" x="5958"/>
        <item h="1" m="1" x="5959"/>
        <item h="1" m="1" x="5960"/>
        <item h="1" m="1" x="5961"/>
        <item h="1" m="1" x="5962"/>
        <item h="1" m="1" x="5963"/>
        <item h="1" m="1" x="5964"/>
        <item h="1" m="1" x="5965"/>
        <item h="1" m="1" x="5966"/>
        <item h="1" m="1" x="5967"/>
        <item h="1" m="1" x="5968"/>
        <item h="1" m="1" x="5969"/>
        <item h="1" m="1" x="5970"/>
        <item h="1" m="1" x="1661"/>
        <item h="1" m="1" x="4656"/>
        <item h="1" m="1" x="4657"/>
        <item h="1" m="1" x="2684"/>
        <item h="1" x="70"/>
        <item h="1" m="1" x="4658"/>
        <item h="1" m="1" x="4659"/>
        <item h="1" m="1" x="4639"/>
        <item h="1" m="1" x="5150"/>
        <item h="1" m="1" x="4640"/>
        <item h="1" m="1" x="1643"/>
        <item h="1" m="1" x="4660"/>
        <item h="1" m="1" x="4638"/>
        <item h="1" m="1" x="2671"/>
        <item h="1" x="59"/>
        <item h="1" m="1" x="5164"/>
        <item h="1" m="1" x="5153"/>
        <item h="1" m="1" x="5053"/>
        <item h="1" m="1" x="5146"/>
        <item h="1" m="1" x="5143"/>
        <item h="1" m="1" x="4635"/>
        <item h="1" m="1" x="5056"/>
        <item h="1" m="1" x="5054"/>
        <item h="1" m="1" x="4662"/>
        <item h="1" m="1" x="5144"/>
        <item h="1" m="1" x="5059"/>
        <item h="1" m="1" x="2693"/>
        <item h="1" m="1" x="4642"/>
        <item h="1" m="1" x="3730"/>
        <item h="1" m="1" x="2695"/>
        <item h="1" m="1" x="2694"/>
        <item h="1" m="1" x="1644"/>
        <item h="1" m="1" x="3727"/>
        <item h="1" m="1" x="2635"/>
        <item h="1" m="1" x="4661"/>
        <item h="1" x="71"/>
        <item h="1" m="1" x="3728"/>
        <item h="1" m="1" x="5057"/>
        <item h="1" m="1" x="1679"/>
        <item h="1" m="1" x="2685"/>
        <item h="1" x="118"/>
        <item h="1" m="1" x="3725"/>
        <item h="1" m="1" x="2689"/>
        <item h="1" m="1" x="2636"/>
        <item h="1" x="146"/>
        <item h="1" m="1" x="2690"/>
        <item h="1" x="147"/>
        <item h="1" m="1" x="3729"/>
        <item h="1" m="1" x="1674"/>
        <item h="1" x="148"/>
        <item h="1" m="1" x="2677"/>
        <item h="1" m="1" x="2691"/>
        <item h="1" x="149"/>
        <item h="1" x="150"/>
        <item h="1" m="1" x="3720"/>
        <item h="1" m="1" x="1675"/>
        <item h="1" x="151"/>
        <item h="1" m="1" x="2672"/>
        <item h="1" m="1" x="1666"/>
        <item h="1" x="152"/>
        <item h="1" m="1" x="2665"/>
        <item h="1" x="153"/>
        <item h="1" m="1" x="5058"/>
        <item h="1" m="1" x="3724"/>
        <item h="1" m="1" x="4636"/>
        <item h="1" m="1" x="4641"/>
        <item h="1" m="1" x="4637"/>
        <item h="1" m="1" x="2637"/>
        <item h="1" m="1" x="2675"/>
        <item h="1" m="1" x="3726"/>
        <item h="1" m="1" x="5060"/>
        <item h="1" m="1" x="5063"/>
        <item h="1" m="1" x="4664"/>
        <item h="1" m="1" x="3735"/>
        <item h="1" m="1" x="4665"/>
        <item h="1" m="1" x="4666"/>
        <item h="1" m="1" x="4667"/>
        <item h="1" m="1" x="4668"/>
        <item h="1" m="1" x="3736"/>
        <item h="1" m="1" x="4669"/>
        <item h="1" m="1" x="4670"/>
        <item h="1" m="1" x="4671"/>
        <item h="1" m="1" x="3737"/>
        <item h="1" m="1" x="4672"/>
        <item h="1" m="1" x="3738"/>
        <item h="1" m="1" x="4673"/>
        <item h="1" m="1" x="4674"/>
        <item h="1" m="1" x="3739"/>
        <item h="1" m="1" x="4675"/>
        <item h="1" m="1" x="4676"/>
        <item h="1" m="1" x="4677"/>
        <item h="1" m="1" x="4678"/>
        <item h="1" m="1" x="4679"/>
        <item h="1" m="1" x="3740"/>
        <item h="1" m="1" x="4680"/>
        <item h="1" m="1" x="4681"/>
        <item h="1" m="1" x="4682"/>
        <item h="1" m="1" x="3741"/>
        <item h="1" m="1" x="3742"/>
        <item h="1" m="1" x="4683"/>
        <item h="1" m="1" x="4684"/>
        <item h="1" m="1" x="3743"/>
        <item h="1" m="1" x="4685"/>
        <item h="1" m="1" x="4686"/>
        <item h="1" m="1" x="3744"/>
        <item h="1" m="1" x="3745"/>
        <item h="1" m="1" x="3746"/>
        <item h="1" m="1" x="3747"/>
        <item h="1" m="1" x="3748"/>
        <item h="1" m="1" x="3749"/>
        <item h="1" m="1" x="3750"/>
        <item h="1" m="1" x="3751"/>
        <item h="1" m="1" x="3752"/>
        <item h="1" m="1" x="3753"/>
        <item h="1" m="1" x="3754"/>
        <item h="1" m="1" x="3755"/>
        <item h="1" m="1" x="3756"/>
        <item h="1" m="1" x="3757"/>
        <item h="1" m="1" x="3758"/>
        <item h="1" m="1" x="3759"/>
        <item h="1" m="1" x="3760"/>
        <item h="1" m="1" x="3761"/>
        <item h="1" m="1" x="3762"/>
        <item h="1" m="1" x="3763"/>
        <item h="1" m="1" x="3764"/>
        <item h="1" m="1" x="3765"/>
        <item h="1" m="1" x="3766"/>
        <item h="1" m="1" x="3767"/>
        <item h="1" m="1" x="3768"/>
        <item h="1" m="1" x="3769"/>
        <item h="1" m="1" x="3770"/>
        <item h="1" m="1" x="3771"/>
        <item h="1" m="1" x="3772"/>
        <item h="1" m="1" x="3773"/>
        <item h="1" m="1" x="3774"/>
        <item h="1" m="1" x="3775"/>
        <item h="1" m="1" x="3776"/>
        <item h="1" m="1" x="3777"/>
        <item h="1" m="1" x="3778"/>
        <item h="1" m="1" x="3779"/>
        <item h="1" m="1" x="3780"/>
        <item h="1" m="1" x="3781"/>
        <item h="1" m="1" x="3782"/>
        <item h="1" m="1" x="3783"/>
        <item h="1" m="1" x="3784"/>
        <item h="1" m="1" x="3785"/>
        <item h="1" m="1" x="3786"/>
        <item h="1" m="1" x="3787"/>
        <item h="1" m="1" x="3788"/>
        <item h="1" m="1" x="3789"/>
        <item h="1" m="1" x="3790"/>
        <item h="1" m="1" x="3791"/>
        <item h="1" m="1" x="3792"/>
        <item h="1" m="1" x="3793"/>
        <item h="1" m="1" x="3794"/>
        <item h="1" m="1" x="2699"/>
        <item h="1" m="1" x="2700"/>
        <item h="1" m="1" x="2701"/>
        <item h="1" m="1" x="2702"/>
        <item h="1" m="1" x="2703"/>
        <item h="1" m="1" x="2704"/>
        <item h="1" m="1" x="2705"/>
        <item h="1" m="1" x="2706"/>
        <item h="1" m="1" x="2707"/>
        <item h="1" m="1" x="2708"/>
        <item h="1" m="1" x="2709"/>
        <item h="1" m="1" x="2710"/>
        <item h="1" m="1" x="2711"/>
        <item h="1" m="1" x="2712"/>
        <item h="1" m="1" x="2713"/>
        <item h="1" m="1" x="2714"/>
        <item h="1" m="1" x="2715"/>
        <item h="1" m="1" x="2716"/>
        <item h="1" m="1" x="2717"/>
        <item h="1" m="1" x="2718"/>
        <item h="1" m="1" x="5064"/>
        <item h="1" m="1" x="2719"/>
        <item h="1" m="1" x="2720"/>
        <item h="1" m="1" x="5065"/>
        <item h="1" m="1" x="4688"/>
        <item h="1" m="1" x="5066"/>
        <item h="1" m="1" x="5067"/>
        <item h="1" m="1" x="5068"/>
        <item h="1" m="1" x="5069"/>
        <item h="1" m="1" x="5070"/>
        <item h="1" m="1" x="5071"/>
        <item h="1" m="1" x="5072"/>
        <item h="1" m="1" x="5073"/>
        <item h="1" m="1" x="5074"/>
        <item h="1" m="1" x="5075"/>
        <item h="1" m="1" x="4689"/>
        <item h="1" m="1" x="4690"/>
        <item h="1" m="1" x="4691"/>
        <item h="1" m="1" x="3811"/>
        <item h="1" m="1" x="3812"/>
        <item h="1" m="1" x="3813"/>
        <item h="1" m="1" x="3814"/>
        <item h="1" m="1" x="3815"/>
        <item h="1" m="1" x="3816"/>
        <item h="1" m="1" x="5076"/>
        <item h="1" m="1" x="5077"/>
        <item h="1" m="1" x="5078"/>
        <item h="1" m="1" x="5079"/>
        <item h="1" m="1" x="5080"/>
        <item h="1" m="1" x="4692"/>
        <item h="1" m="1" x="4693"/>
        <item h="1" m="1" x="5081"/>
        <item h="1" m="1" x="5082"/>
        <item h="1" m="1" x="5083"/>
        <item h="1" m="1" x="5084"/>
        <item h="1" m="1" x="5085"/>
        <item h="1" m="1" x="3830"/>
        <item h="1" m="1" x="5086"/>
        <item h="1" m="1" x="5087"/>
        <item h="1" m="1" x="5088"/>
        <item h="1" m="1" x="4697"/>
        <item h="1" m="1" x="4698"/>
        <item h="1" m="1" x="4699"/>
        <item h="1" m="1" x="4700"/>
        <item h="1" m="1" x="3832"/>
        <item h="1" m="1" x="3833"/>
        <item h="1" m="1" x="3834"/>
        <item h="1" m="1" x="3835"/>
        <item h="1" m="1" x="3836"/>
        <item h="1" m="1" x="3844"/>
        <item h="1" m="1" x="3845"/>
        <item h="1" m="1" x="3846"/>
        <item h="1" m="1" x="3847"/>
        <item h="1" m="1" x="5089"/>
        <item h="1" m="1" x="3852"/>
        <item h="1" m="1" x="5090"/>
        <item h="1" m="1" x="5091"/>
        <item h="1" m="1" x="5092"/>
        <item h="1" m="1" x="3853"/>
        <item h="1" m="1" x="5093"/>
        <item h="1" m="1" x="5094"/>
        <item h="1" m="1" x="3854"/>
        <item h="1" m="1" x="3855"/>
        <item h="1" m="1" x="2901"/>
        <item h="1" m="1" x="3856"/>
        <item h="1" m="1" x="2902"/>
        <item h="1" m="1" x="3857"/>
        <item h="1" m="1" x="3858"/>
        <item h="1" m="1" x="3859"/>
        <item h="1" m="1" x="2903"/>
        <item h="1" m="1" x="2904"/>
        <item h="1" m="1" x="3860"/>
        <item h="1" m="1" x="3861"/>
        <item h="1" m="1" x="3862"/>
        <item h="1" m="1" x="3863"/>
        <item h="1" m="1" x="3864"/>
        <item h="1" m="1" x="3865"/>
        <item h="1" m="1" x="3866"/>
        <item h="1" m="1" x="3867"/>
        <item h="1" m="1" x="2905"/>
        <item h="1" m="1" x="3868"/>
        <item h="1" m="1" x="3869"/>
        <item h="1" m="1" x="3870"/>
        <item h="1" m="1" x="3871"/>
        <item h="1" m="1" x="3872"/>
        <item h="1" m="1" x="3873"/>
        <item h="1" m="1" x="3874"/>
        <item h="1" m="1" x="3875"/>
        <item h="1" m="1" x="3876"/>
        <item h="1" m="1" x="3877"/>
        <item h="1" m="1" x="2906"/>
        <item h="1" m="1" x="3878"/>
        <item h="1" m="1" x="3879"/>
        <item h="1" m="1" x="2907"/>
        <item h="1" m="1" x="2908"/>
        <item h="1" m="1" x="3880"/>
        <item h="1" m="1" x="5096"/>
        <item h="1" m="1" x="5097"/>
        <item h="1" m="1" x="5098"/>
        <item h="1" m="1" x="5099"/>
        <item h="1" m="1" x="5100"/>
        <item h="1" m="1" x="456"/>
        <item h="1" m="1" x="5101"/>
        <item h="1" m="1" x="5102"/>
        <item h="1" m="1" x="5103"/>
        <item h="1" m="1" x="5104"/>
        <item h="1" m="1" x="5105"/>
        <item h="1" m="1" x="5106"/>
        <item h="1" m="1" x="5107"/>
        <item h="1" m="1" x="5108"/>
        <item h="1" m="1" x="5109"/>
        <item h="1" m="1" x="3917"/>
        <item h="1" m="1" x="4702"/>
        <item h="1" m="1" x="3918"/>
        <item h="1" m="1" x="3919"/>
        <item h="1" m="1" x="3920"/>
        <item h="1" m="1" x="3921"/>
        <item h="1" m="1" x="3922"/>
        <item h="1" m="1" x="3923"/>
        <item h="1" m="1" x="3924"/>
        <item h="1" m="1" x="1913"/>
        <item h="1" m="1" x="5110"/>
        <item h="1" m="1" x="5111"/>
        <item h="1" m="1" x="5112"/>
        <item h="1" m="1" x="3934"/>
        <item h="1" m="1" x="3935"/>
        <item h="1" m="1" x="5113"/>
        <item h="1" m="1" x="5114"/>
        <item h="1" m="1" x="5115"/>
        <item h="1" m="1" x="5116"/>
        <item h="1" m="1" x="5117"/>
        <item h="1" m="1" x="3937"/>
        <item h="1" m="1" x="3938"/>
        <item h="1" m="1" x="3939"/>
        <item h="1" m="1" x="3940"/>
        <item h="1" m="1" x="3941"/>
        <item h="1" m="1" x="3942"/>
        <item h="1" m="1" x="3943"/>
        <item h="1" m="1" x="3944"/>
        <item h="1" m="1" x="3945"/>
        <item h="1" m="1" x="3946"/>
        <item h="1" m="1" x="3947"/>
        <item h="1" m="1" x="3948"/>
        <item h="1" m="1" x="3949"/>
        <item h="1" m="1" x="3950"/>
        <item h="1" m="1" x="3951"/>
        <item h="1" m="1" x="3952"/>
        <item h="1" m="1" x="3953"/>
        <item h="1" m="1" x="3956"/>
        <item h="1" m="1" x="3957"/>
        <item h="1" m="1" x="3024"/>
        <item h="1" m="1" x="1946"/>
        <item h="1" m="1" x="527"/>
        <item h="1" m="1" x="528"/>
        <item h="1" m="1" x="4705"/>
        <item h="1" m="1" x="4706"/>
        <item h="1" m="1" x="3965"/>
        <item h="1" m="1" x="4707"/>
        <item h="1" m="1" x="4708"/>
        <item h="1" m="1" x="4709"/>
        <item h="1" m="1" x="4710"/>
        <item h="1" m="1" x="4711"/>
        <item h="1" m="1" x="4712"/>
        <item h="1" m="1" x="4713"/>
        <item h="1" m="1" x="4714"/>
        <item h="1" m="1" x="4715"/>
        <item h="1" m="1" x="4716"/>
        <item h="1" m="1" x="4717"/>
        <item h="1" m="1" x="4718"/>
        <item h="1" m="1" x="4719"/>
        <item h="1" m="1" x="4720"/>
        <item h="1" m="1" x="4721"/>
        <item h="1" m="1" x="4722"/>
        <item h="1" m="1" x="4723"/>
        <item h="1" m="1" x="4724"/>
        <item h="1" m="1" x="4725"/>
        <item h="1" m="1" x="4726"/>
        <item h="1" m="1" x="4727"/>
        <item h="1" m="1" x="5118"/>
        <item h="1" m="1" x="5119"/>
        <item h="1" m="1" x="5120"/>
        <item h="1" m="1" x="5121"/>
        <item h="1" m="1" x="5122"/>
        <item h="1" m="1" x="5123"/>
        <item h="1" m="1" x="5124"/>
        <item h="1" m="1" x="5125"/>
        <item h="1" m="1" x="5126"/>
        <item h="1" m="1" x="5127"/>
        <item h="1" m="1" x="5128"/>
        <item h="1" m="1" x="5129"/>
        <item h="1" m="1" x="5130"/>
        <item h="1" m="1" x="4734"/>
        <item h="1" m="1" x="4735"/>
        <item h="1" m="1" x="5131"/>
        <item h="1" m="1" x="5132"/>
        <item h="1" m="1" x="5133"/>
        <item h="1" m="1" x="5134"/>
        <item h="1" m="1" x="5135"/>
        <item h="1" m="1" x="5136"/>
        <item h="1" m="1" x="4740"/>
        <item h="1" m="1" x="4741"/>
        <item h="1" m="1" x="4742"/>
        <item h="1" m="1" x="4743"/>
        <item h="1" m="1" x="4744"/>
        <item h="1" m="1" x="4745"/>
        <item h="1" m="1" x="4746"/>
        <item h="1" m="1" x="4747"/>
        <item h="1" m="1" x="4748"/>
        <item h="1" m="1" x="4749"/>
        <item h="1" m="1" x="4750"/>
        <item h="1" m="1" x="4751"/>
        <item h="1" m="1" x="4026"/>
        <item h="1" m="1" x="4027"/>
        <item h="1" m="1" x="4028"/>
        <item h="1" m="1" x="4029"/>
        <item h="1" m="1" x="4030"/>
        <item h="1" m="1" x="4031"/>
        <item h="1" m="1" x="4032"/>
        <item h="1" m="1" x="4033"/>
        <item h="1" m="1" x="5137"/>
        <item h="1" m="1" x="3108"/>
        <item h="1" m="1" x="5138"/>
        <item h="1" m="1" x="5139"/>
        <item h="1" m="1" x="5140"/>
        <item h="1" m="1" x="5141"/>
        <item h="1" m="1" x="5142"/>
        <item h="1" m="1" x="2048"/>
        <item h="1" m="1" x="2664"/>
        <item h="1" m="1" x="2666"/>
        <item h="1" x="154"/>
        <item h="1" m="1" x="2667"/>
        <item h="1" m="1" x="1638"/>
        <item h="1" m="1" x="2678"/>
        <item h="1" m="1" x="2668"/>
        <item h="1" m="1" x="1641"/>
        <item h="1" m="1" x="3721"/>
        <item h="1" m="1" x="4663"/>
        <item h="1" m="1" x="2721"/>
        <item h="1" m="1" x="2722"/>
        <item h="1" m="1" x="2723"/>
        <item h="1" m="1" x="2724"/>
        <item h="1" m="1" x="2725"/>
        <item h="1" m="1" x="2726"/>
        <item h="1" m="1" x="2727"/>
        <item h="1" m="1" x="2728"/>
        <item h="1" m="1" x="2729"/>
        <item h="1" m="1" x="2730"/>
        <item h="1" m="1" x="2731"/>
        <item h="1" m="1" x="2732"/>
        <item h="1" m="1" x="2733"/>
        <item h="1" m="1" x="2734"/>
        <item h="1" m="1" x="2735"/>
        <item h="1" m="1" x="2736"/>
        <item h="1" m="1" x="2737"/>
        <item h="1" m="1" x="2738"/>
        <item h="1" m="1" x="2739"/>
        <item h="1" m="1" x="2740"/>
        <item h="1" m="1" x="2741"/>
        <item h="1" m="1" x="2742"/>
        <item h="1" m="1" x="2743"/>
        <item h="1" m="1" x="2744"/>
        <item h="1" m="1" x="2745"/>
        <item h="1" m="1" x="3796"/>
        <item h="1" m="1" x="3797"/>
        <item h="1" m="1" x="4687"/>
        <item h="1" m="1" x="3805"/>
        <item h="1" m="1" x="3817"/>
        <item h="1" m="1" x="4694"/>
        <item h="1" m="1" x="4695"/>
        <item h="1" m="1" x="4696"/>
        <item h="1" m="1" x="3837"/>
        <item h="1" m="1" x="3838"/>
        <item h="1" m="1" x="3839"/>
        <item h="1" m="1" x="4701"/>
        <item h="1" m="1" x="3848"/>
        <item h="1" m="1" x="3849"/>
        <item h="1" m="1" x="3881"/>
        <item h="1" m="1" x="3882"/>
        <item h="1" m="1" x="3883"/>
        <item h="1" m="1" x="3884"/>
        <item h="1" m="1" x="2909"/>
        <item h="1" m="1" x="3885"/>
        <item h="1" m="1" x="3886"/>
        <item h="1" m="1" x="3887"/>
        <item h="1" m="1" x="3888"/>
        <item h="1" m="1" x="3889"/>
        <item h="1" m="1" x="3890"/>
        <item h="1" m="1" x="3891"/>
        <item h="1" m="1" x="3892"/>
        <item h="1" m="1" x="3893"/>
        <item h="1" m="1" x="3894"/>
        <item h="1" m="1" x="3895"/>
        <item h="1" m="1" x="3896"/>
        <item h="1" m="1" x="3897"/>
        <item h="1" m="1" x="3898"/>
        <item h="1" m="1" x="2910"/>
        <item h="1" m="1" x="3899"/>
        <item h="1" m="1" x="3900"/>
        <item h="1" m="1" x="2911"/>
        <item h="1" m="1" x="3913"/>
        <item h="1" m="1" x="2976"/>
        <item h="1" m="1" x="4703"/>
        <item h="1" m="1" x="2998"/>
        <item h="1" m="1" x="3936"/>
        <item h="1" m="1" x="3958"/>
        <item h="1" m="1" x="3959"/>
        <item h="1" m="1" x="4704"/>
        <item h="1" m="1" x="4728"/>
        <item h="1" m="1" x="4729"/>
        <item h="1" m="1" x="4730"/>
        <item h="1" m="1" x="3968"/>
        <item h="1" m="1" x="3969"/>
        <item h="1" m="1" x="3970"/>
        <item h="1" m="1" x="3971"/>
        <item h="1" m="1" x="3991"/>
        <item h="1" m="1" x="3992"/>
        <item h="1" m="1" x="4731"/>
        <item h="1" m="1" x="4732"/>
        <item h="1" m="1" x="4733"/>
        <item h="1" m="1" x="4009"/>
        <item h="1" m="1" x="4010"/>
        <item h="1" m="1" x="4013"/>
        <item h="1" m="1" x="4736"/>
        <item h="1" m="1" x="4014"/>
        <item h="1" m="1" x="4737"/>
        <item h="1" m="1" x="4738"/>
        <item h="1" m="1" x="4739"/>
        <item h="1" m="1" x="4034"/>
        <item h="1" m="1" x="3084"/>
        <item h="1" m="1" x="4035"/>
        <item h="1" m="1" x="4752"/>
        <item h="1" m="1" x="4753"/>
        <item h="1" m="1" x="3116"/>
        <item h="1" m="1" x="4754"/>
        <item h="1" m="1" x="4755"/>
        <item h="1" m="1" x="4045"/>
        <item h="1" m="1" x="4756"/>
        <item h="1" m="1" x="4757"/>
        <item h="1" m="1" x="4758"/>
        <item h="1" m="1" x="4759"/>
        <item h="1" m="1" x="4760"/>
        <item h="1" m="1" x="4048"/>
        <item h="1" m="1" x="4049"/>
        <item h="1" m="1" x="4050"/>
        <item h="1" m="1" x="4051"/>
        <item h="1" m="1" x="4761"/>
        <item h="1" m="1" x="4762"/>
        <item h="1" m="1" x="4763"/>
        <item h="1" m="1" x="4764"/>
        <item h="1" m="1" x="4053"/>
        <item h="1" m="1" x="4054"/>
        <item h="1" m="1" x="4055"/>
        <item h="1" m="1" x="4056"/>
        <item h="1" m="1" x="4057"/>
        <item h="1" m="1" x="4058"/>
        <item h="1" m="1" x="4059"/>
        <item h="1" m="1" x="4060"/>
        <item h="1" m="1" x="4061"/>
        <item h="1" m="1" x="4062"/>
        <item h="1" m="1" x="4063"/>
        <item h="1" m="1" x="4064"/>
        <item h="1" m="1" x="4065"/>
        <item h="1" m="1" x="4765"/>
        <item h="1" m="1" x="4066"/>
        <item h="1" m="1" x="4067"/>
        <item h="1" m="1" x="4766"/>
        <item h="1" m="1" x="4767"/>
        <item h="1" m="1" x="4768"/>
        <item h="1" m="1" x="4770"/>
        <item h="1" m="1" x="4771"/>
        <item h="1" m="1" x="4772"/>
        <item h="1" m="1" x="4773"/>
        <item h="1" m="1" x="4080"/>
        <item h="1" m="1" x="4081"/>
        <item h="1" m="1" x="4082"/>
        <item h="1" m="1" x="4774"/>
        <item h="1" m="1" x="4775"/>
        <item h="1" m="1" x="4776"/>
        <item h="1" m="1" x="4777"/>
        <item h="1" m="1" x="4083"/>
        <item h="1" m="1" x="4084"/>
        <item h="1" m="1" x="4085"/>
        <item h="1" m="1" x="4086"/>
        <item h="1" m="1" x="4087"/>
        <item h="1" m="1" x="3157"/>
        <item h="1" m="1" x="3158"/>
        <item h="1" m="1" x="3159"/>
        <item h="1" m="1" x="3160"/>
        <item h="1" m="1" x="4778"/>
        <item h="1" m="1" x="4779"/>
        <item h="1" m="1" x="4780"/>
        <item h="1" m="1" x="4781"/>
        <item h="1" m="1" x="4782"/>
        <item h="1" m="1" x="4783"/>
        <item h="1" m="1" x="4784"/>
        <item h="1" m="1" x="4785"/>
        <item h="1" m="1" x="4786"/>
        <item h="1" m="1" x="4787"/>
        <item h="1" m="1" x="4788"/>
        <item h="1" m="1" x="4789"/>
        <item h="1" m="1" x="4790"/>
        <item h="1" m="1" x="4791"/>
        <item h="1" m="1" x="4792"/>
        <item h="1" m="1" x="4793"/>
        <item h="1" m="1" x="4794"/>
        <item h="1" m="1" x="4795"/>
        <item h="1" m="1" x="4796"/>
        <item h="1" m="1" x="4797"/>
        <item h="1" m="1" x="4798"/>
        <item h="1" m="1" x="4799"/>
        <item h="1" m="1" x="4800"/>
        <item h="1" m="1" x="4801"/>
        <item h="1" m="1" x="4802"/>
        <item h="1" m="1" x="4803"/>
        <item h="1" m="1" x="4804"/>
        <item h="1" m="1" x="4805"/>
        <item h="1" m="1" x="4806"/>
        <item h="1" m="1" x="4807"/>
        <item h="1" m="1" x="4088"/>
        <item h="1" m="1" x="4089"/>
        <item h="1" m="1" x="4090"/>
        <item h="1" m="1" x="4091"/>
        <item h="1" m="1" x="4092"/>
        <item h="1" m="1" x="4093"/>
        <item h="1" m="1" x="4094"/>
        <item h="1" m="1" x="4095"/>
        <item h="1" m="1" x="4096"/>
        <item h="1" m="1" x="4097"/>
        <item h="1" m="1" x="4098"/>
        <item h="1" m="1" x="4099"/>
        <item h="1" m="1" x="4100"/>
        <item h="1" m="1" x="4101"/>
        <item h="1" m="1" x="4102"/>
        <item h="1" m="1" x="4103"/>
        <item h="1" m="1" x="4104"/>
        <item h="1" m="1" x="4105"/>
        <item h="1" m="1" x="4134"/>
        <item h="1" m="1" x="3208"/>
        <item h="1" m="1" x="4808"/>
        <item h="1" m="1" x="3209"/>
        <item h="1" m="1" x="4809"/>
        <item h="1" m="1" x="4146"/>
        <item h="1" m="1" x="4147"/>
        <item h="1" m="1" x="4810"/>
        <item h="1" m="1" x="4150"/>
        <item h="1" m="1" x="4151"/>
        <item h="1" m="1" x="4812"/>
        <item h="1" m="1" x="4813"/>
        <item h="1" m="1" x="4814"/>
        <item h="1" m="1" x="4815"/>
        <item h="1" m="1" x="4153"/>
        <item h="1" m="1" x="4154"/>
        <item h="1" m="1" x="4816"/>
        <item h="1" m="1" x="4817"/>
        <item h="1" m="1" x="4818"/>
        <item h="1" m="1" x="3255"/>
        <item h="1" m="1" x="3256"/>
        <item h="1" m="1" x="3257"/>
        <item h="1" m="1" x="3258"/>
        <item h="1" m="1" x="3259"/>
        <item h="1" m="1" x="3260"/>
        <item h="1" m="1" x="3261"/>
        <item h="1" m="1" x="3262"/>
        <item h="1" m="1" x="966"/>
        <item h="1" m="1" x="3263"/>
        <item h="1" m="1" x="3264"/>
        <item h="1" m="1" x="4819"/>
        <item h="1" m="1" x="4820"/>
        <item h="1" m="1" x="4167"/>
        <item h="1" m="1" x="4168"/>
        <item h="1" m="1" x="4169"/>
        <item h="1" m="1" x="4170"/>
        <item h="1" m="1" x="4821"/>
        <item h="1" m="1" x="4822"/>
        <item h="1" m="1" x="4823"/>
        <item h="1" m="1" x="4184"/>
        <item h="1" m="1" x="4824"/>
        <item h="1" m="1" x="4825"/>
        <item h="1" m="1" x="4826"/>
        <item h="1" m="1" x="4827"/>
        <item h="1" m="1" x="4187"/>
        <item h="1" m="1" x="4188"/>
        <item h="1" m="1" x="4189"/>
        <item h="1" m="1" x="4190"/>
        <item h="1" m="1" x="3298"/>
        <item h="1" m="1" x="3299"/>
        <item h="1" m="1" x="4828"/>
        <item h="1" m="1" x="4829"/>
        <item h="1" m="1" x="4830"/>
        <item h="1" m="1" x="4196"/>
        <item h="1" m="1" x="4831"/>
        <item h="1" m="1" x="4832"/>
        <item h="1" m="1" x="4833"/>
        <item h="1" m="1" x="4834"/>
        <item h="1" m="1" x="2247"/>
        <item h="1" m="1" x="2248"/>
        <item h="1" m="1" x="2249"/>
        <item h="1" m="1" x="4835"/>
        <item h="1" m="1" x="4836"/>
        <item h="1" m="1" x="4837"/>
        <item h="1" m="1" x="4215"/>
        <item h="1" m="1" x="4216"/>
        <item h="1" m="1" x="4217"/>
        <item h="1" m="1" x="4218"/>
        <item h="1" m="1" x="4838"/>
        <item h="1" m="1" x="4839"/>
        <item h="1" m="1" x="4223"/>
        <item h="1" m="1" x="4224"/>
        <item h="1" m="1" x="4226"/>
        <item h="1" m="1" x="4227"/>
        <item h="1" m="1" x="4228"/>
        <item h="1" m="1" x="4840"/>
        <item h="1" m="1" x="4841"/>
        <item h="1" m="1" x="4842"/>
        <item h="1" m="1" x="4843"/>
        <item h="1" m="1" x="4844"/>
        <item h="1" m="1" x="4845"/>
        <item h="1" m="1" x="4846"/>
        <item h="1" m="1" x="4847"/>
        <item h="1" m="1" x="4230"/>
        <item h="1" m="1" x="4848"/>
        <item h="1" m="1" x="4849"/>
        <item h="1" m="1" x="4238"/>
        <item h="1" m="1" x="4239"/>
        <item h="1" m="1" x="4850"/>
        <item h="1" m="1" x="4249"/>
        <item h="1" m="1" x="4250"/>
        <item h="1" m="1" x="4251"/>
        <item h="1" m="1" x="4252"/>
        <item h="1" m="1" x="3352"/>
        <item h="1" m="1" x="4851"/>
        <item h="1" m="1" x="4852"/>
        <item h="1" m="1" x="4254"/>
        <item h="1" m="1" x="4255"/>
        <item h="1" m="1" x="4256"/>
        <item h="1" m="1" x="4853"/>
        <item h="1" m="1" x="3366"/>
        <item h="1" m="1" x="3367"/>
        <item h="1" m="1" x="3368"/>
        <item h="1" m="1" x="4854"/>
        <item h="1" m="1" x="4855"/>
        <item h="1" m="1" x="4856"/>
        <item h="1" m="1" x="4857"/>
        <item h="1" m="1" x="4858"/>
        <item h="1" m="1" x="4859"/>
        <item h="1" m="1" x="4268"/>
        <item h="1" m="1" x="4860"/>
        <item h="1" m="1" x="4861"/>
        <item h="1" m="1" x="4862"/>
        <item h="1" m="1" x="4863"/>
        <item h="1" m="1" x="4864"/>
        <item h="1" m="1" x="4865"/>
        <item h="1" m="1" x="3382"/>
        <item h="1" m="1" x="4866"/>
        <item h="1" m="1" x="4867"/>
        <item h="1" m="1" x="4868"/>
        <item h="1" m="1" x="4869"/>
        <item h="1" m="1" x="4870"/>
        <item h="1" m="1" x="4871"/>
        <item h="1" m="1" x="4872"/>
        <item h="1" m="1" x="4282"/>
        <item h="1" m="1" x="4283"/>
        <item h="1" m="1" x="4873"/>
        <item h="1" m="1" x="4874"/>
        <item h="1" m="1" x="4875"/>
        <item h="1" m="1" x="4876"/>
        <item h="1" m="1" x="4296"/>
        <item h="1" m="1" x="4297"/>
        <item h="1" m="1" x="4298"/>
        <item h="1" m="1" x="4299"/>
        <item h="1" m="1" x="4300"/>
        <item h="1" m="1" x="4877"/>
        <item h="1" m="1" x="4301"/>
        <item h="1" m="1" x="4302"/>
        <item h="1" m="1" x="4303"/>
        <item h="1" m="1" x="4306"/>
        <item h="1" m="1" x="4307"/>
        <item h="1" m="1" x="4308"/>
        <item h="1" m="1" x="4309"/>
        <item h="1" m="1" x="4310"/>
        <item h="1" m="1" x="4878"/>
        <item h="1" m="1" x="4318"/>
        <item h="1" m="1" x="4319"/>
        <item h="1" m="1" x="4320"/>
        <item h="1" m="1" x="4321"/>
        <item h="1" m="1" x="3424"/>
        <item h="1" m="1" x="3425"/>
        <item h="1" m="1" x="3426"/>
        <item h="1" m="1" x="3427"/>
        <item h="1" m="1" x="3428"/>
        <item h="1" m="1" x="3429"/>
        <item h="1" m="1" x="3430"/>
        <item h="1" m="1" x="3431"/>
        <item h="1" m="1" x="3432"/>
        <item h="1" m="1" x="1163"/>
        <item h="1" m="1" x="3433"/>
        <item h="1" m="1" x="2354"/>
        <item h="1" m="1" x="2355"/>
        <item h="1" m="1" x="2356"/>
        <item h="1" m="1" x="4879"/>
        <item h="1" m="1" x="4880"/>
        <item h="1" m="1" x="4881"/>
        <item h="1" m="1" x="4322"/>
        <item h="1" m="1" x="4323"/>
        <item h="1" m="1" x="4324"/>
        <item h="1" m="1" x="4325"/>
        <item h="1" m="1" x="4326"/>
        <item h="1" m="1" x="4327"/>
        <item h="1" m="1" x="4328"/>
        <item h="1" m="1" x="4329"/>
        <item h="1" m="1" x="4882"/>
        <item h="1" m="1" x="4883"/>
        <item h="1" m="1" x="4884"/>
        <item h="1" m="1" x="4885"/>
        <item h="1" m="1" x="4337"/>
        <item h="1" m="1" x="4338"/>
        <item h="1" m="1" x="4886"/>
        <item h="1" m="1" x="4887"/>
        <item h="1" m="1" x="4888"/>
        <item h="1" m="1" x="4889"/>
        <item h="1" m="1" x="4347"/>
        <item h="1" m="1" x="4348"/>
        <item h="1" m="1" x="4890"/>
        <item h="1" m="1" x="4891"/>
        <item h="1" m="1" x="4892"/>
        <item h="1" m="1" x="4893"/>
        <item h="1" m="1" x="4894"/>
        <item h="1" m="1" x="4895"/>
        <item h="1" m="1" x="4896"/>
        <item h="1" m="1" x="4897"/>
        <item h="1" m="1" x="4898"/>
        <item h="1" m="1" x="4899"/>
        <item h="1" m="1" x="4900"/>
        <item h="1" m="1" x="4901"/>
        <item h="1" m="1" x="4902"/>
        <item h="1" m="1" x="4365"/>
        <item h="1" m="1" x="4366"/>
        <item h="1" m="1" x="4367"/>
        <item h="1" m="1" x="4368"/>
        <item h="1" m="1" x="4369"/>
        <item h="1" m="1" x="4370"/>
        <item h="1" m="1" x="4371"/>
        <item h="1" m="1" x="4372"/>
        <item h="1" m="1" x="4373"/>
        <item h="1" m="1" x="4374"/>
        <item h="1" m="1" x="4375"/>
        <item h="1" m="1" x="4376"/>
        <item h="1" m="1" x="4377"/>
        <item h="1" m="1" x="4378"/>
        <item h="1" m="1" x="4379"/>
        <item h="1" m="1" x="4903"/>
        <item h="1" m="1" x="4904"/>
        <item h="1" m="1" x="4905"/>
        <item h="1" m="1" x="4906"/>
        <item h="1" m="1" x="4907"/>
        <item h="1" m="1" x="4908"/>
        <item h="1" m="1" x="4909"/>
        <item h="1" m="1" x="4910"/>
        <item h="1" m="1" x="4911"/>
        <item h="1" m="1" x="4912"/>
        <item h="1" m="1" x="4385"/>
        <item h="1" m="1" x="4386"/>
        <item h="1" m="1" x="4387"/>
        <item h="1" m="1" x="4388"/>
        <item h="1" m="1" x="4389"/>
        <item h="1" m="1" x="4390"/>
        <item h="1" m="1" x="4391"/>
        <item h="1" m="1" x="4392"/>
        <item h="1" m="1" x="4913"/>
        <item h="1" m="1" x="4914"/>
        <item h="1" m="1" x="4915"/>
        <item h="1" m="1" x="4916"/>
        <item h="1" m="1" x="4398"/>
        <item h="1" m="1" x="4399"/>
        <item h="1" m="1" x="4402"/>
        <item h="1" m="1" x="4403"/>
        <item h="1" m="1" x="4404"/>
        <item h="1" m="1" x="4405"/>
        <item h="1" m="1" x="4406"/>
        <item h="1" m="1" x="4407"/>
        <item h="1" m="1" x="4408"/>
        <item h="1" m="1" x="4409"/>
        <item h="1" m="1" x="4410"/>
        <item h="1" m="1" x="4917"/>
        <item h="1" m="1" x="4415"/>
        <item h="1" m="1" x="4949"/>
        <item h="1" m="1" x="4950"/>
        <item h="1" m="1" x="4951"/>
        <item h="1" m="1" x="4952"/>
        <item h="1" m="1" x="4953"/>
        <item h="1" m="1" x="4954"/>
        <item h="1" m="1" x="4955"/>
        <item h="1" m="1" x="4956"/>
        <item h="1" m="1" x="4957"/>
        <item h="1" m="1" x="4958"/>
        <item h="1" m="1" x="4959"/>
        <item h="1" m="1" x="4960"/>
        <item h="1" m="1" x="4961"/>
        <item h="1" m="1" x="4962"/>
        <item h="1" m="1" x="4963"/>
        <item h="1" m="1" x="4964"/>
        <item h="1" m="1" x="4965"/>
        <item h="1" m="1" x="4966"/>
        <item h="1" m="1" x="4967"/>
        <item h="1" m="1" x="4968"/>
        <item h="1" m="1" x="4969"/>
        <item h="1" m="1" x="4970"/>
        <item h="1" m="1" x="4971"/>
        <item h="1" m="1" x="4972"/>
        <item h="1" m="1" x="4973"/>
        <item h="1" m="1" x="4974"/>
        <item h="1" m="1" x="4975"/>
        <item h="1" m="1" x="4976"/>
        <item h="1" m="1" x="4977"/>
        <item h="1" m="1" x="4978"/>
        <item h="1" m="1" x="4979"/>
        <item h="1" m="1" x="4980"/>
        <item h="1" m="1" x="4981"/>
        <item h="1" m="1" x="4982"/>
        <item h="1" m="1" x="4983"/>
        <item h="1" m="1" x="4984"/>
        <item h="1" m="1" x="4985"/>
        <item h="1" m="1" x="4986"/>
        <item h="1" m="1" x="4987"/>
        <item h="1" m="1" x="4988"/>
        <item h="1" m="1" x="4989"/>
        <item h="1" m="1" x="4418"/>
        <item h="1" m="1" x="4991"/>
        <item h="1" m="1" x="3541"/>
        <item h="1" m="1" x="3542"/>
        <item h="1" m="1" x="2446"/>
        <item h="1" m="1" x="1365"/>
        <item h="1" m="1" x="1366"/>
        <item h="1" m="1" x="1367"/>
        <item h="1" m="1" x="1368"/>
        <item h="1" m="1" x="1369"/>
        <item h="1" m="1" x="1370"/>
        <item h="1" m="1" x="1371"/>
        <item h="1" m="1" x="1372"/>
        <item h="1" m="1" x="1373"/>
        <item h="1" m="1" x="1374"/>
        <item h="1" m="1" x="4992"/>
        <item h="1" m="1" x="4434"/>
        <item h="1" m="1" x="4435"/>
        <item h="1" m="1" x="4436"/>
        <item h="1" m="1" x="4437"/>
        <item h="1" m="1" x="4993"/>
        <item h="1" m="1" x="4994"/>
        <item h="1" m="1" x="4441"/>
        <item h="1" m="1" x="4995"/>
        <item h="1" m="1" x="4996"/>
        <item h="1" m="1" x="4997"/>
        <item h="1" m="1" x="4998"/>
        <item h="1" m="1" x="4999"/>
        <item h="1" m="1" x="5000"/>
        <item h="1" m="1" x="5001"/>
        <item h="1" m="1" x="4454"/>
        <item h="1" m="1" x="4455"/>
        <item h="1" m="1" x="5002"/>
        <item h="1" m="1" x="5003"/>
        <item h="1" m="1" x="5004"/>
        <item h="1" m="1" x="5005"/>
        <item h="1" m="1" x="5006"/>
        <item h="1" m="1" x="5007"/>
        <item h="1" m="1" x="4460"/>
        <item h="1" m="1" x="4461"/>
        <item h="1" m="1" x="4462"/>
        <item h="1" m="1" x="5008"/>
        <item h="1" m="1" x="5009"/>
        <item h="1" m="1" x="5010"/>
        <item h="1" m="1" x="5011"/>
        <item h="1" m="1" x="5012"/>
        <item h="1" m="1" x="5013"/>
        <item h="1" m="1" x="5014"/>
        <item h="1" m="1" x="5015"/>
        <item h="1" m="1" x="5016"/>
        <item h="1" m="1" x="5017"/>
        <item h="1" m="1" x="3583"/>
        <item h="1" m="1" x="5018"/>
        <item h="1" m="1" x="5019"/>
        <item h="1" m="1" x="5020"/>
        <item h="1" m="1" x="5021"/>
        <item h="1" m="1" x="5022"/>
        <item h="1" m="1" x="5023"/>
        <item h="1" m="1" x="5024"/>
        <item h="1" m="1" x="5025"/>
        <item h="1" m="1" x="5026"/>
        <item h="1" m="1" x="5027"/>
        <item h="1" m="1" x="5028"/>
        <item h="1" m="1" x="5029"/>
        <item h="1" m="1" x="5030"/>
        <item h="1" m="1" x="5031"/>
        <item h="1" m="1" x="5032"/>
        <item h="1" m="1" x="5033"/>
        <item h="1" m="1" x="5034"/>
        <item h="1" m="1" x="5035"/>
        <item h="1" m="1" x="5036"/>
        <item h="1" m="1" x="5037"/>
        <item h="1" m="1" x="5038"/>
        <item h="1" m="1" x="4479"/>
        <item h="1" m="1" x="4480"/>
        <item h="1" m="1" x="4481"/>
        <item h="1" m="1" x="4482"/>
        <item h="1" m="1" x="4483"/>
        <item h="1" m="1" x="4484"/>
        <item h="1" m="1" x="4485"/>
        <item h="1" m="1" x="4486"/>
        <item h="1" m="1" x="4487"/>
        <item h="1" m="1" x="4488"/>
        <item h="1" m="1" x="4489"/>
        <item h="1" m="1" x="4490"/>
        <item h="1" m="1" x="4491"/>
        <item h="1" m="1" x="4492"/>
        <item h="1" m="1" x="4493"/>
        <item h="1" m="1" x="4494"/>
        <item h="1" m="1" x="4495"/>
        <item h="1" m="1" x="4496"/>
        <item h="1" m="1" x="4497"/>
        <item h="1" m="1" x="4498"/>
        <item h="1" m="1" x="4499"/>
        <item h="1" m="1" x="4500"/>
        <item h="1" m="1" x="4501"/>
        <item h="1" m="1" x="4502"/>
        <item h="1" m="1" x="4503"/>
        <item h="1" m="1" x="4504"/>
        <item h="1" m="1" x="4505"/>
        <item h="1" m="1" x="4506"/>
        <item h="1" m="1" x="4507"/>
        <item h="1" m="1" x="4508"/>
        <item h="1" m="1" x="4509"/>
        <item h="1" m="1" x="4510"/>
        <item h="1" m="1" x="4511"/>
        <item h="1" m="1" x="4512"/>
        <item h="1" m="1" x="4513"/>
        <item h="1" m="1" x="4514"/>
        <item h="1" m="1" x="4515"/>
        <item h="1" m="1" x="5039"/>
        <item h="1" m="1" x="5040"/>
        <item h="1" m="1" x="5041"/>
        <item h="1" m="1" x="5042"/>
        <item h="1" m="1" x="5043"/>
        <item h="1" m="1" x="5044"/>
        <item h="1" m="1" x="4606"/>
        <item h="1" m="1" x="5045"/>
        <item h="1" m="1" x="5046"/>
        <item h="1" m="1" x="5047"/>
        <item h="1" m="1" x="4619"/>
        <item h="1" m="1" x="4620"/>
        <item h="1" m="1" x="5048"/>
        <item h="1" m="1" x="3714"/>
        <item h="1" m="1" x="5049"/>
        <item h="1" m="1" x="5050"/>
        <item h="1" m="1" x="5051"/>
        <item h="1" m="1" x="4628"/>
        <item h="1" m="1" x="4629"/>
        <item h="1" x="139"/>
        <item h="1" m="1" x="2669"/>
        <item h="1" m="1" x="1670"/>
        <item h="1" x="119"/>
        <item h="1" m="1" x="2658"/>
        <item h="1" m="1" x="2674"/>
        <item h="1" m="1" x="3723"/>
        <item h="1" m="1" x="1676"/>
        <item h="1" m="1" x="2659"/>
        <item h="1" m="1" x="3731"/>
        <item h="1" m="1" x="3732"/>
        <item h="1" m="1" x="3733"/>
        <item h="1" m="1" x="3734"/>
        <item h="1" m="1" x="2746"/>
        <item h="1" m="1" x="2747"/>
        <item h="1" m="1" x="2748"/>
        <item h="1" m="1" x="2749"/>
        <item h="1" m="1" x="2750"/>
        <item h="1" m="1" x="2751"/>
        <item h="1" m="1" x="2752"/>
        <item h="1" m="1" x="2753"/>
        <item h="1" m="1" x="2754"/>
        <item h="1" m="1" x="2755"/>
        <item h="1" m="1" x="2756"/>
        <item h="1" m="1" x="2757"/>
        <item h="1" m="1" x="2758"/>
        <item h="1" m="1" x="2759"/>
        <item h="1" m="1" x="2760"/>
        <item h="1" m="1" x="2761"/>
        <item h="1" m="1" x="2762"/>
        <item h="1" m="1" x="2763"/>
        <item h="1" m="1" x="3795"/>
        <item h="1" m="1" x="2764"/>
        <item h="1" m="1" x="2765"/>
        <item h="1" m="1" x="2766"/>
        <item h="1" m="1" x="2767"/>
        <item h="1" m="1" x="2768"/>
        <item h="1" m="1" x="2769"/>
        <item h="1" m="1" x="2770"/>
        <item h="1" m="1" x="2771"/>
        <item h="1" m="1" x="2772"/>
        <item h="1" m="1" x="2773"/>
        <item h="1" m="1" x="2774"/>
        <item h="1" m="1" x="2775"/>
        <item h="1" m="1" x="2776"/>
        <item h="1" m="1" x="2777"/>
        <item h="1" m="1" x="2778"/>
        <item h="1" m="1" x="2779"/>
        <item h="1" m="1" x="2780"/>
        <item h="1" m="1" x="2781"/>
        <item h="1" m="1" x="2782"/>
        <item h="1" m="1" x="2783"/>
        <item h="1" m="1" x="2784"/>
        <item h="1" m="1" x="2785"/>
        <item h="1" m="1" x="2786"/>
        <item h="1" m="1" x="2787"/>
        <item h="1" m="1" x="2788"/>
        <item h="1" m="1" x="3798"/>
        <item h="1" m="1" x="3799"/>
        <item h="1" m="1" x="3800"/>
        <item h="1" m="1" x="3801"/>
        <item h="1" m="1" x="3802"/>
        <item h="1" m="1" x="3803"/>
        <item h="1" m="1" x="3804"/>
        <item h="1" m="1" x="3806"/>
        <item h="1" m="1" x="3807"/>
        <item h="1" m="1" x="3808"/>
        <item h="1" m="1" x="3809"/>
        <item h="1" m="1" x="3810"/>
        <item h="1" m="1" x="3818"/>
        <item h="1" m="1" x="3819"/>
        <item h="1" m="1" x="2866"/>
        <item h="1" m="1" x="2867"/>
        <item h="1" m="1" x="3820"/>
        <item h="1" m="1" x="3821"/>
        <item h="1" m="1" x="3822"/>
        <item h="1" m="1" x="3823"/>
        <item h="1" m="1" x="3824"/>
        <item h="1" m="1" x="3825"/>
        <item h="1" m="1" x="3826"/>
        <item h="1" m="1" x="3827"/>
        <item h="1" m="1" x="3828"/>
        <item h="1" m="1" x="3829"/>
        <item h="1" m="1" x="3831"/>
        <item h="1" m="1" x="3840"/>
        <item h="1" m="1" x="3841"/>
        <item h="1" m="1" x="2884"/>
        <item h="1" m="1" x="2885"/>
        <item h="1" m="1" x="2886"/>
        <item h="1" m="1" x="2887"/>
        <item h="1" m="1" x="2888"/>
        <item h="1" m="1" x="2889"/>
        <item h="1" m="1" x="3842"/>
        <item h="1" m="1" x="3843"/>
        <item h="1" m="1" x="3850"/>
        <item h="1" m="1" x="3851"/>
        <item h="1" m="1" x="2896"/>
        <item h="1" m="1" x="3901"/>
        <item h="1" m="1" x="3902"/>
        <item h="1" m="1" x="3903"/>
        <item h="1" m="1" x="3904"/>
        <item h="1" m="1" x="3905"/>
        <item h="1" m="1" x="3906"/>
        <item h="1" m="1" x="2912"/>
        <item h="1" m="1" x="3907"/>
        <item h="1" m="1" x="3908"/>
        <item h="1" m="1" x="3909"/>
        <item h="1" m="1" x="3910"/>
        <item h="1" m="1" x="2913"/>
        <item h="1" m="1" x="2914"/>
        <item h="1" m="1" x="2915"/>
        <item h="1" m="1" x="2916"/>
        <item h="1" m="1" x="2917"/>
        <item h="1" m="1" x="2918"/>
        <item h="1" m="1" x="2919"/>
        <item h="1" m="1" x="2920"/>
        <item h="1" m="1" x="2921"/>
        <item h="1" m="1" x="2922"/>
        <item h="1" m="1" x="2923"/>
        <item h="1" m="1" x="2924"/>
        <item h="1" m="1" x="2925"/>
        <item h="1" m="1" x="2926"/>
        <item h="1" m="1" x="2927"/>
        <item h="1" m="1" x="2928"/>
        <item h="1" m="1" x="2929"/>
        <item h="1" m="1" x="3911"/>
        <item h="1" m="1" x="3912"/>
        <item h="1" m="1" x="3914"/>
        <item h="1" m="1" x="3915"/>
        <item h="1" m="1" x="3916"/>
        <item h="1" m="1" x="3925"/>
        <item h="1" m="1" x="2977"/>
        <item h="1" m="1" x="2978"/>
        <item h="1" m="1" x="2979"/>
        <item h="1" m="1" x="3926"/>
        <item h="1" m="1" x="3927"/>
        <item h="1" m="1" x="3928"/>
        <item h="1" m="1" x="3929"/>
        <item h="1" m="1" x="3930"/>
        <item h="1" m="1" x="3931"/>
        <item h="1" m="1" x="3932"/>
        <item h="1" m="1" x="3933"/>
        <item h="1" m="1" x="3954"/>
        <item h="1" m="1" x="3005"/>
        <item h="1" m="1" x="3006"/>
        <item h="1" m="1" x="3955"/>
        <item h="1" m="1" x="3960"/>
        <item h="1" m="1" x="3019"/>
        <item h="1" m="1" x="3963"/>
        <item h="1" m="1" x="3964"/>
        <item h="1" m="1" x="3966"/>
        <item h="1" m="1" x="3027"/>
        <item h="1" m="1" x="3967"/>
        <item h="1" m="1" x="3972"/>
        <item h="1" m="1" x="3973"/>
        <item h="1" m="1" x="3974"/>
        <item h="1" m="1" x="3975"/>
        <item h="1" m="1" x="3976"/>
        <item h="1" m="1" x="3977"/>
        <item h="1" m="1" x="3978"/>
        <item h="1" m="1" x="3979"/>
        <item h="1" m="1" x="3980"/>
        <item h="1" m="1" x="3981"/>
        <item h="1" m="1" x="3982"/>
        <item h="1" m="1" x="3983"/>
        <item h="1" m="1" x="3984"/>
        <item h="1" m="1" x="3985"/>
        <item h="1" m="1" x="3986"/>
        <item h="1" m="1" x="3987"/>
        <item h="1" m="1" x="3988"/>
        <item h="1" m="1" x="3989"/>
        <item h="1" m="1" x="3990"/>
        <item h="1" m="1" x="3993"/>
        <item h="1" m="1" x="3994"/>
        <item h="1" m="1" x="3995"/>
        <item h="1" m="1" x="3996"/>
        <item h="1" m="1" x="3997"/>
        <item h="1" m="1" x="3998"/>
        <item h="1" m="1" x="3999"/>
        <item h="1" m="1" x="4000"/>
        <item h="1" m="1" x="4001"/>
        <item h="1" m="1" x="4002"/>
        <item h="1" m="1" x="4003"/>
        <item h="1" m="1" x="4004"/>
        <item h="1" m="1" x="4005"/>
        <item h="1" m="1" x="4006"/>
        <item h="1" m="1" x="4007"/>
        <item h="1" m="1" x="4008"/>
        <item h="1" m="1" x="4011"/>
        <item h="1" m="1" x="4012"/>
        <item h="1" m="1" x="4015"/>
        <item h="1" m="1" x="4016"/>
        <item h="1" m="1" x="4017"/>
        <item h="1" m="1" x="4018"/>
        <item h="1" m="1" x="4019"/>
        <item h="1" m="1" x="4020"/>
        <item h="1" m="1" x="4021"/>
        <item h="1" m="1" x="4022"/>
        <item h="1" m="1" x="4023"/>
        <item h="1" m="1" x="4024"/>
        <item h="1" m="1" x="4025"/>
        <item h="1" m="1" x="3085"/>
        <item h="1" m="1" x="3086"/>
        <item h="1" m="1" x="3087"/>
        <item h="1" m="1" x="3088"/>
        <item h="1" m="1" x="3089"/>
        <item h="1" m="1" x="3090"/>
        <item h="1" m="1" x="3091"/>
        <item h="1" m="1" x="3092"/>
        <item h="1" m="1" x="3093"/>
        <item h="1" m="1" x="3094"/>
        <item h="1" m="1" x="3095"/>
        <item h="1" m="1" x="4036"/>
        <item h="1" m="1" x="4037"/>
        <item h="1" m="1" x="4038"/>
        <item h="1" m="1" x="4039"/>
        <item h="1" m="1" x="4040"/>
        <item h="1" m="1" x="4041"/>
        <item h="1" m="1" x="3113"/>
        <item h="1" m="1" x="4042"/>
        <item h="1" m="1" x="4043"/>
        <item h="1" m="1" x="4044"/>
        <item h="1" m="1" x="4046"/>
        <item h="1" m="1" x="4047"/>
        <item h="1" m="1" x="3120"/>
        <item h="1" m="1" x="3121"/>
        <item h="1" m="1" x="4052"/>
        <item h="1" m="1" x="4068"/>
        <item h="1" m="1" x="4069"/>
        <item h="1" m="1" x="4070"/>
        <item h="1" m="1" x="4071"/>
        <item h="1" m="1" x="3130"/>
        <item h="1" m="1" x="3131"/>
        <item h="1" m="1" x="3132"/>
        <item h="1" m="1" x="3133"/>
        <item h="1" m="1" x="3134"/>
        <item h="1" m="1" x="4072"/>
        <item h="1" m="1" x="4073"/>
        <item h="1" m="1" x="4074"/>
        <item h="1" m="1" x="4075"/>
        <item h="1" m="1" x="4076"/>
        <item h="1" m="1" x="4077"/>
        <item h="1" m="1" x="4078"/>
        <item h="1" m="1" x="4079"/>
        <item h="1" m="1" x="3161"/>
        <item h="1" m="1" x="3162"/>
        <item h="1" m="1" x="3163"/>
        <item h="1" m="1" x="3164"/>
        <item h="1" m="1" x="4106"/>
        <item h="1" m="1" x="4107"/>
        <item h="1" m="1" x="4108"/>
        <item h="1" m="1" x="4109"/>
        <item h="1" m="1" x="4110"/>
        <item h="1" m="1" x="4111"/>
        <item h="1" m="1" x="4112"/>
        <item h="1" m="1" x="4113"/>
        <item h="1" m="1" x="4114"/>
        <item h="1" m="1" x="4115"/>
        <item h="1" m="1" x="4116"/>
        <item h="1" m="1" x="4117"/>
        <item h="1" m="1" x="4118"/>
        <item h="1" m="1" x="4119"/>
        <item h="1" m="1" x="4120"/>
        <item h="1" m="1" x="4121"/>
        <item h="1" m="1" x="4122"/>
        <item h="1" m="1" x="4123"/>
        <item h="1" m="1" x="4124"/>
        <item h="1" m="1" x="4125"/>
        <item h="1" m="1" x="4126"/>
        <item h="1" m="1" x="4127"/>
        <item h="1" m="1" x="4128"/>
        <item h="1" m="1" x="4129"/>
        <item h="1" m="1" x="4130"/>
        <item h="1" m="1" x="4131"/>
        <item h="1" m="1" x="4132"/>
        <item h="1" m="1" x="4133"/>
        <item h="1" m="1" x="4135"/>
        <item h="1" m="1" x="4136"/>
        <item h="1" m="1" x="4137"/>
        <item h="1" m="1" x="4138"/>
        <item h="1" m="1" x="4139"/>
        <item h="1" m="1" x="4140"/>
        <item h="1" m="1" x="4141"/>
        <item h="1" m="1" x="4142"/>
        <item h="1" m="1" x="4143"/>
        <item h="1" m="1" x="4144"/>
        <item h="1" m="1" x="4145"/>
        <item h="1" m="1" x="3214"/>
        <item h="1" m="1" x="4148"/>
        <item h="1" m="1" x="4149"/>
        <item h="1" m="1" x="4152"/>
        <item h="1" m="1" x="4155"/>
        <item h="1" m="1" x="4156"/>
        <item h="1" m="1" x="4157"/>
        <item h="1" m="1" x="4158"/>
        <item h="1" m="1" x="4159"/>
        <item h="1" m="1" x="4160"/>
        <item h="1" m="1" x="4161"/>
        <item h="1" m="1" x="4162"/>
        <item h="1" m="1" x="4163"/>
        <item h="1" m="1" x="4164"/>
        <item h="1" m="1" x="3265"/>
        <item h="1" m="1" x="3266"/>
        <item h="1" m="1" x="3267"/>
        <item h="1" m="1" x="3268"/>
        <item h="1" m="1" x="3269"/>
        <item h="1" m="1" x="4166"/>
        <item h="1" m="1" x="4171"/>
        <item h="1" m="1" x="4172"/>
        <item h="1" m="1" x="4173"/>
        <item h="1" m="1" x="4174"/>
        <item h="1" m="1" x="4175"/>
        <item h="1" m="1" x="4176"/>
        <item h="1" m="1" x="4177"/>
        <item h="1" m="1" x="4178"/>
        <item h="1" m="1" x="4179"/>
        <item h="1" m="1" x="4180"/>
        <item h="1" m="1" x="4181"/>
        <item h="1" m="1" x="4182"/>
        <item h="1" m="1" x="4183"/>
        <item h="1" m="1" x="4185"/>
        <item h="1" m="1" x="4186"/>
        <item h="1" m="1" x="3300"/>
        <item h="1" m="1" x="3301"/>
        <item h="1" m="1" x="3302"/>
        <item h="1" m="1" x="3303"/>
        <item h="1" m="1" x="4191"/>
        <item h="1" m="1" x="4192"/>
        <item h="1" m="1" x="4193"/>
        <item h="1" m="1" x="4194"/>
        <item h="1" m="1" x="4195"/>
        <item h="1" m="1" x="4197"/>
        <item h="1" m="1" x="4198"/>
        <item h="1" m="1" x="4199"/>
        <item h="1" m="1" x="4200"/>
        <item h="1" m="1" x="4201"/>
        <item h="1" m="1" x="4202"/>
        <item h="1" m="1" x="4203"/>
        <item h="1" m="1" x="4204"/>
        <item h="1" m="1" x="4205"/>
        <item h="1" m="1" x="4206"/>
        <item h="1" m="1" x="4207"/>
        <item h="1" m="1" x="4208"/>
        <item h="1" m="1" x="4209"/>
        <item h="1" m="1" x="4210"/>
        <item h="1" m="1" x="3317"/>
        <item h="1" m="1" x="4211"/>
        <item h="1" m="1" x="4212"/>
        <item h="1" m="1" x="4213"/>
        <item h="1" m="1" x="4214"/>
        <item h="1" m="1" x="2250"/>
        <item h="1" m="1" x="4219"/>
        <item h="1" m="1" x="4220"/>
        <item h="1" m="1" x="4221"/>
        <item h="1" m="1" x="4222"/>
        <item h="1" m="1" x="3321"/>
        <item h="1" m="1" x="4225"/>
        <item h="1" m="1" x="4229"/>
        <item h="1" m="1" x="3335"/>
        <item h="1" m="1" x="3336"/>
        <item h="1" m="1" x="4231"/>
        <item h="1" m="1" x="4232"/>
        <item h="1" m="1" x="4233"/>
        <item h="1" m="1" x="4234"/>
        <item h="1" m="1" x="4235"/>
        <item h="1" m="1" x="4236"/>
        <item h="1" m="1" x="4237"/>
        <item h="1" m="1" x="4240"/>
        <item h="1" m="1" x="4241"/>
        <item h="1" m="1" x="4242"/>
        <item h="1" m="1" x="4243"/>
        <item h="1" m="1" x="4244"/>
        <item h="1" m="1" x="4245"/>
        <item h="1" m="1" x="4246"/>
        <item h="1" m="1" x="4247"/>
        <item h="1" m="1" x="4248"/>
        <item h="1" m="1" x="4253"/>
        <item h="1" m="1" x="4257"/>
        <item h="1" m="1" x="4258"/>
        <item h="1" m="1" x="4259"/>
        <item h="1" m="1" x="4260"/>
        <item h="1" m="1" x="4261"/>
        <item h="1" m="1" x="4262"/>
        <item h="1" m="1" x="4263"/>
        <item h="1" m="1" x="3353"/>
        <item h="1" m="1" x="3354"/>
        <item h="1" m="1" x="4264"/>
        <item h="1" m="1" x="4265"/>
        <item h="1" m="1" x="2301"/>
        <item h="1" m="1" x="4266"/>
        <item h="1" m="1" x="4267"/>
        <item h="1" m="1" x="3374"/>
        <item h="1" m="1" x="3375"/>
        <item h="1" m="1" x="4269"/>
        <item h="1" m="1" x="4270"/>
        <item h="1" m="1" x="4271"/>
        <item h="1" m="1" x="4272"/>
        <item h="1" m="1" x="4273"/>
        <item h="1" m="1" x="4274"/>
        <item h="1" m="1" x="4275"/>
        <item h="1" m="1" x="4276"/>
        <item h="1" m="1" x="3383"/>
        <item h="1" m="1" x="3384"/>
        <item h="1" m="1" x="4277"/>
        <item h="1" m="1" x="4278"/>
        <item h="1" m="1" x="4279"/>
        <item h="1" m="1" x="4280"/>
        <item h="1" m="1" x="4281"/>
        <item h="1" m="1" x="4284"/>
        <item h="1" m="1" x="4285"/>
        <item h="1" m="1" x="4286"/>
        <item h="1" m="1" x="4287"/>
        <item h="1" m="1" x="4288"/>
        <item h="1" m="1" x="4289"/>
        <item h="1" m="1" x="4290"/>
        <item h="1" m="1" x="4291"/>
        <item h="1" m="1" x="4292"/>
        <item h="1" m="1" x="4293"/>
        <item h="1" m="1" x="4294"/>
        <item h="1" m="1" x="4295"/>
        <item h="1" m="1" x="4304"/>
        <item h="1" m="1" x="4305"/>
        <item h="1" m="1" x="3398"/>
        <item h="1" m="1" x="3399"/>
        <item h="1" m="1" x="3400"/>
        <item h="1" m="1" x="3401"/>
        <item h="1" m="1" x="3402"/>
        <item h="1" m="1" x="4311"/>
        <item h="1" m="1" x="4312"/>
        <item h="1" m="1" x="4313"/>
        <item h="1" m="1" x="3410"/>
        <item h="1" m="1" x="3411"/>
        <item h="1" m="1" x="3417"/>
        <item h="1" m="1" x="4314"/>
        <item h="1" m="1" x="4315"/>
        <item h="1" m="1" x="4316"/>
        <item h="1" m="1" x="4317"/>
        <item h="1" m="1" x="3434"/>
        <item h="1" m="1" x="2357"/>
        <item h="1" m="1" x="2358"/>
        <item h="1" m="1" x="4330"/>
        <item h="1" m="1" x="4331"/>
        <item h="1" m="1" x="4332"/>
        <item h="1" m="1" x="4333"/>
        <item h="1" m="1" x="4334"/>
        <item h="1" m="1" x="4335"/>
        <item h="1" m="1" x="4336"/>
        <item h="1" m="1" x="4339"/>
        <item h="1" m="1" x="4340"/>
        <item h="1" m="1" x="4341"/>
        <item h="1" m="1" x="4342"/>
        <item h="1" m="1" x="4343"/>
        <item h="1" m="1" x="4344"/>
        <item h="1" m="1" x="4345"/>
        <item h="1" m="1" x="4346"/>
        <item h="1" m="1" x="4349"/>
        <item h="1" m="1" x="4350"/>
        <item h="1" m="1" x="4351"/>
        <item h="1" m="1" x="4352"/>
        <item h="1" m="1" x="4353"/>
        <item h="1" m="1" x="4354"/>
        <item h="1" m="1" x="4355"/>
        <item h="1" m="1" x="4356"/>
        <item h="1" m="1" x="4357"/>
        <item h="1" m="1" x="4358"/>
        <item h="1" m="1" x="4359"/>
        <item h="1" m="1" x="4360"/>
        <item h="1" m="1" x="4361"/>
        <item h="1" m="1" x="4362"/>
        <item h="1" m="1" x="4363"/>
        <item h="1" m="1" x="4364"/>
        <item h="1" m="1" x="4380"/>
        <item h="1" m="1" x="4381"/>
        <item h="1" m="1" x="4382"/>
        <item h="1" m="1" x="4383"/>
        <item h="1" m="1" x="4384"/>
        <item h="1" m="1" x="3473"/>
        <item h="1" m="1" x="3474"/>
        <item h="1" m="1" x="4393"/>
        <item h="1" m="1" x="4394"/>
        <item h="1" m="1" x="3485"/>
        <item h="1" m="1" x="3486"/>
        <item h="1" m="1" x="3487"/>
        <item h="1" m="1" x="3488"/>
        <item h="1" m="1" x="3489"/>
        <item h="1" m="1" x="3490"/>
        <item h="1" m="1" x="4395"/>
        <item h="1" m="1" x="3502"/>
        <item h="1" m="1" x="4396"/>
        <item h="1" m="1" x="4397"/>
        <item h="1" m="1" x="4400"/>
        <item h="1" m="1" x="4401"/>
        <item h="1" m="1" x="3505"/>
        <item h="1" m="1" x="3506"/>
        <item h="1" m="1" x="3507"/>
        <item h="1" m="1" x="4411"/>
        <item h="1" m="1" x="4412"/>
        <item h="1" m="1" x="4413"/>
        <item h="1" m="1" x="4414"/>
        <item h="1" m="1" x="4416"/>
        <item h="1" m="1" x="4417"/>
        <item h="1" m="1" x="4419"/>
        <item h="1" m="1" x="4420"/>
        <item h="1" m="1" x="4421"/>
        <item h="1" m="1" x="4422"/>
        <item h="1" m="1" x="4423"/>
        <item h="1" m="1" x="4424"/>
        <item h="1" m="1" x="4425"/>
        <item h="1" m="1" x="4426"/>
        <item h="1" m="1" x="4427"/>
        <item h="1" m="1" x="4428"/>
        <item h="1" m="1" x="4429"/>
        <item h="1" m="1" x="4430"/>
        <item h="1" m="1" x="4431"/>
        <item h="1" m="1" x="4432"/>
        <item h="1" m="1" x="4433"/>
        <item h="1" m="1" x="1375"/>
        <item h="1" m="1" x="4438"/>
        <item h="1" m="1" x="3543"/>
        <item h="1" m="1" x="4439"/>
        <item h="1" m="1" x="4440"/>
        <item h="1" m="1" x="3544"/>
        <item h="1" m="1" x="4442"/>
        <item h="1" m="1" x="4443"/>
        <item h="1" m="1" x="4444"/>
        <item h="1" m="1" x="4445"/>
        <item h="1" m="1" x="4446"/>
        <item h="1" m="1" x="4447"/>
        <item h="1" m="1" x="4448"/>
        <item h="1" m="1" x="4449"/>
        <item h="1" m="1" x="4450"/>
        <item h="1" m="1" x="4451"/>
        <item h="1" m="1" x="4452"/>
        <item h="1" m="1" x="4453"/>
        <item h="1" m="1" x="3563"/>
        <item h="1" m="1" x="3564"/>
        <item h="1" m="1" x="4456"/>
        <item h="1" m="1" x="4457"/>
        <item h="1" m="1" x="4458"/>
        <item h="1" m="1" x="4459"/>
        <item h="1" m="1" x="4463"/>
        <item h="1" m="1" x="4464"/>
        <item h="1" m="1" x="4465"/>
        <item h="1" m="1" x="4466"/>
        <item h="1" m="1" x="4467"/>
        <item h="1" m="1" x="4468"/>
        <item h="1" m="1" x="4469"/>
        <item h="1" m="1" x="4470"/>
        <item h="1" m="1" x="4471"/>
        <item h="1" m="1" x="4472"/>
        <item h="1" m="1" x="4473"/>
        <item h="1" m="1" x="4474"/>
        <item h="1" m="1" x="4475"/>
        <item h="1" m="1" x="4476"/>
        <item h="1" m="1" x="4477"/>
        <item h="1" m="1" x="4478"/>
        <item h="1" m="1" x="4516"/>
        <item h="1" m="1" x="4517"/>
        <item h="1" m="1" x="4518"/>
        <item h="1" m="1" x="4519"/>
        <item h="1" m="1" x="4520"/>
        <item h="1" m="1" x="4521"/>
        <item h="1" m="1" x="4522"/>
        <item h="1" m="1" x="4523"/>
        <item h="1" m="1" x="4524"/>
        <item h="1" m="1" x="4525"/>
        <item h="1" m="1" x="4526"/>
        <item h="1" m="1" x="4527"/>
        <item h="1" m="1" x="4528"/>
        <item h="1" m="1" x="4529"/>
        <item h="1" m="1" x="4530"/>
        <item h="1" m="1" x="4531"/>
        <item h="1" m="1" x="4532"/>
        <item h="1" m="1" x="4533"/>
        <item h="1" m="1" x="4534"/>
        <item h="1" m="1" x="4535"/>
        <item h="1" m="1" x="4536"/>
        <item h="1" m="1" x="4537"/>
        <item h="1" m="1" x="4538"/>
        <item h="1" m="1" x="4539"/>
        <item h="1" m="1" x="4540"/>
        <item h="1" m="1" x="4541"/>
        <item h="1" m="1" x="4542"/>
        <item h="1" m="1" x="4543"/>
        <item h="1" m="1" x="4544"/>
        <item h="1" m="1" x="4545"/>
        <item h="1" m="1" x="4546"/>
        <item h="1" m="1" x="4547"/>
        <item h="1" m="1" x="4548"/>
        <item h="1" m="1" x="4549"/>
        <item h="1" m="1" x="4550"/>
        <item h="1" m="1" x="4551"/>
        <item h="1" m="1" x="4552"/>
        <item h="1" m="1" x="4553"/>
        <item h="1" m="1" x="4554"/>
        <item h="1" m="1" x="4555"/>
        <item h="1" m="1" x="4556"/>
        <item h="1" m="1" x="4557"/>
        <item h="1" m="1" x="4558"/>
        <item h="1" m="1" x="4559"/>
        <item h="1" m="1" x="4560"/>
        <item h="1" m="1" x="4561"/>
        <item h="1" m="1" x="4562"/>
        <item h="1" m="1" x="4563"/>
        <item h="1" m="1" x="4564"/>
        <item h="1" m="1" x="4565"/>
        <item h="1" m="1" x="4566"/>
        <item h="1" m="1" x="4567"/>
        <item h="1" m="1" x="4568"/>
        <item h="1" m="1" x="4569"/>
        <item h="1" m="1" x="4570"/>
        <item h="1" m="1" x="4571"/>
        <item h="1" m="1" x="4572"/>
        <item h="1" m="1" x="4573"/>
        <item h="1" m="1" x="4574"/>
        <item h="1" m="1" x="4575"/>
        <item h="1" m="1" x="4576"/>
        <item h="1" m="1" x="4577"/>
        <item h="1" m="1" x="4578"/>
        <item h="1" m="1" x="4579"/>
        <item h="1" m="1" x="4580"/>
        <item h="1" m="1" x="4581"/>
        <item h="1" m="1" x="4582"/>
        <item h="1" m="1" x="4583"/>
        <item h="1" m="1" x="4584"/>
        <item h="1" m="1" x="4585"/>
        <item h="1" m="1" x="4586"/>
        <item h="1" m="1" x="4587"/>
        <item h="1" m="1" x="4588"/>
        <item h="1" m="1" x="4589"/>
        <item h="1" m="1" x="4590"/>
        <item h="1" m="1" x="4591"/>
        <item h="1" m="1" x="4592"/>
        <item h="1" m="1" x="4593"/>
        <item h="1" m="1" x="4594"/>
        <item h="1" m="1" x="4595"/>
        <item h="1" m="1" x="4596"/>
        <item h="1" m="1" x="4597"/>
        <item h="1" m="1" x="4598"/>
        <item h="1" m="1" x="4599"/>
        <item h="1" m="1" x="4600"/>
        <item h="1" m="1" x="4601"/>
        <item h="1" m="1" x="4602"/>
        <item h="1" m="1" x="4603"/>
        <item h="1" m="1" x="4604"/>
        <item h="1" m="1" x="4605"/>
        <item h="1" m="1" x="4607"/>
        <item h="1" m="1" x="4608"/>
        <item h="1" m="1" x="4609"/>
        <item h="1" m="1" x="4610"/>
        <item h="1" m="1" x="4611"/>
        <item h="1" m="1" x="4612"/>
        <item h="1" m="1" x="4613"/>
        <item h="1" m="1" x="4614"/>
        <item h="1" m="1" x="4615"/>
        <item h="1" m="1" x="4616"/>
        <item h="1" m="1" x="4617"/>
        <item h="1" m="1" x="4618"/>
        <item h="1" m="1" x="3712"/>
        <item h="1" m="1" x="4621"/>
        <item h="1" m="1" x="4622"/>
        <item h="1" m="1" x="4623"/>
        <item h="1" m="1" x="4624"/>
        <item h="1" m="1" x="4625"/>
        <item h="1" m="1" x="4626"/>
        <item h="1" m="1" x="4627"/>
        <item h="1" m="1" x="4630"/>
        <item h="1" m="1" x="4631"/>
        <item h="1" m="1" x="4632"/>
        <item h="1" m="1" x="4633"/>
        <item h="1" m="1" x="4634"/>
        <item h="1" m="1" x="2660"/>
        <item h="1" m="1" x="2661"/>
        <item h="1" x="87"/>
        <item h="1" x="88"/>
        <item h="1" m="1" x="1645"/>
        <item h="1" m="1" x="2662"/>
        <item h="1" m="1" x="2638"/>
        <item h="1" m="1" x="1671"/>
        <item h="1" m="1" x="2639"/>
        <item h="1" m="1" x="1677"/>
        <item h="1" m="1" x="1672"/>
        <item h="1" x="60"/>
        <item h="1" m="1" x="2663"/>
        <item h="1" m="1" x="2641"/>
        <item h="1" m="1" x="2633"/>
        <item h="1" m="1" x="2692"/>
        <item h="1" x="155"/>
        <item h="1" m="1" x="2688"/>
        <item h="1" m="1" x="2642"/>
        <item h="1" m="1" x="2643"/>
        <item h="1" m="1" x="2644"/>
        <item h="1" m="1" x="1678"/>
        <item h="1" m="1" x="2646"/>
        <item h="1" m="1" x="2647"/>
        <item h="1" x="91"/>
        <item h="1" m="1" x="2640"/>
        <item h="1" m="1" x="2648"/>
        <item h="1" m="1" x="1646"/>
        <item h="1" m="1" x="2650"/>
        <item h="1" m="1" x="2651"/>
        <item h="1" m="1" x="1655"/>
        <item h="1" m="1" x="2652"/>
        <item h="1" m="1" x="2653"/>
        <item h="1" m="1" x="2654"/>
        <item h="1" m="1" x="2655"/>
        <item h="1" m="1" x="2656"/>
        <item h="1" x="89"/>
        <item h="1" m="1" x="2649"/>
        <item h="1" m="1" x="2676"/>
        <item h="1" m="1" x="2645"/>
        <item h="1" m="1" x="2696"/>
        <item h="1" m="1" x="2697"/>
        <item h="1" m="1" x="2698"/>
        <item h="1" m="1" x="2789"/>
        <item h="1" m="1" x="2790"/>
        <item h="1" m="1" x="2791"/>
        <item h="1" m="1" x="2792"/>
        <item h="1" m="1" x="2793"/>
        <item h="1" m="1" x="2794"/>
        <item h="1" m="1" x="2795"/>
        <item h="1" m="1" x="2796"/>
        <item h="1" m="1" x="2797"/>
        <item h="1" m="1" x="2798"/>
        <item h="1" m="1" x="2799"/>
        <item h="1" m="1" x="2800"/>
        <item h="1" m="1" x="2801"/>
        <item h="1" m="1" x="2802"/>
        <item h="1" m="1" x="2803"/>
        <item h="1" m="1" x="2804"/>
        <item h="1" m="1" x="2805"/>
        <item h="1" m="1" x="2806"/>
        <item h="1" m="1" x="2807"/>
        <item h="1" m="1" x="2808"/>
        <item h="1" m="1" x="2809"/>
        <item h="1" m="1" x="2810"/>
        <item h="1" m="1" x="2811"/>
        <item h="1" m="1" x="2812"/>
        <item h="1" m="1" x="2813"/>
        <item h="1" m="1" x="2814"/>
        <item h="1" m="1" x="2815"/>
        <item h="1" m="1" x="2816"/>
        <item h="1" m="1" x="2817"/>
        <item h="1" m="1" x="2818"/>
        <item h="1" m="1" x="2819"/>
        <item h="1" m="1" x="2820"/>
        <item h="1" m="1" x="2821"/>
        <item h="1" m="1" x="2822"/>
        <item h="1" m="1" x="2823"/>
        <item h="1" m="1" x="2824"/>
        <item h="1" m="1" x="2825"/>
        <item h="1" m="1" x="2826"/>
        <item h="1" m="1" x="2827"/>
        <item h="1" m="1" x="2828"/>
        <item h="1" m="1" x="2829"/>
        <item h="1" m="1" x="2830"/>
        <item h="1" m="1" x="2831"/>
        <item h="1" m="1" x="2832"/>
        <item h="1" m="1" x="2833"/>
        <item h="1" m="1" x="2834"/>
        <item h="1" m="1" x="2835"/>
        <item h="1" m="1" x="2836"/>
        <item h="1" m="1" x="2837"/>
        <item h="1" m="1" x="2838"/>
        <item h="1" m="1" x="2839"/>
        <item h="1" m="1" x="2840"/>
        <item h="1" m="1" x="2841"/>
        <item h="1" m="1" x="2842"/>
        <item h="1" m="1" x="2843"/>
        <item h="1" m="1" x="2844"/>
        <item h="1" m="1" x="2845"/>
        <item h="1" m="1" x="2846"/>
        <item h="1" m="1" x="2847"/>
        <item h="1" m="1" x="2848"/>
        <item h="1" m="1" x="2849"/>
        <item h="1" m="1" x="2850"/>
        <item h="1" m="1" x="2851"/>
        <item h="1" m="1" x="2852"/>
        <item h="1" m="1" x="2853"/>
        <item h="1" m="1" x="2854"/>
        <item h="1" m="1" x="2855"/>
        <item h="1" m="1" x="2856"/>
        <item h="1" m="1" x="2857"/>
        <item h="1" m="1" x="2858"/>
        <item h="1" m="1" x="2859"/>
        <item h="1" m="1" x="1807"/>
        <item h="1" m="1" x="2860"/>
        <item h="1" m="1" x="2861"/>
        <item h="1" m="1" x="2862"/>
        <item h="1" m="1" x="2863"/>
        <item h="1" m="1" x="2864"/>
        <item h="1" m="1" x="2865"/>
        <item h="1" m="1" x="2868"/>
        <item h="1" m="1" x="2869"/>
        <item h="1" m="1" x="2870"/>
        <item h="1" m="1" x="2871"/>
        <item h="1" m="1" x="2872"/>
        <item h="1" m="1" x="2873"/>
        <item h="1" m="1" x="2874"/>
        <item h="1" m="1" x="2875"/>
        <item h="1" m="1" x="2876"/>
        <item h="1" m="1" x="2877"/>
        <item h="1" m="1" x="2878"/>
        <item h="1" m="1" x="2879"/>
        <item h="1" m="1" x="2880"/>
        <item h="1" m="1" x="2881"/>
        <item h="1" m="1" x="2882"/>
        <item h="1" m="1" x="2883"/>
        <item h="1" m="1" x="2890"/>
        <item h="1" m="1" x="2891"/>
        <item h="1" m="1" x="2892"/>
        <item h="1" m="1" x="2893"/>
        <item h="1" m="1" x="2894"/>
        <item h="1" m="1" x="2895"/>
        <item h="1" m="1" x="2897"/>
        <item h="1" m="1" x="2898"/>
        <item h="1" m="1" x="2930"/>
        <item h="1" m="1" x="2931"/>
        <item h="1" m="1" x="2932"/>
        <item h="1" m="1" x="2933"/>
        <item h="1" m="1" x="2934"/>
        <item h="1" m="1" x="2935"/>
        <item h="1" m="1" x="2936"/>
        <item h="1" m="1" x="2937"/>
        <item h="1" m="1" x="2938"/>
        <item h="1" m="1" x="2939"/>
        <item h="1" m="1" x="2940"/>
        <item h="1" m="1" x="2941"/>
        <item h="1" m="1" x="2942"/>
        <item h="1" m="1" x="2943"/>
        <item h="1" m="1" x="2944"/>
        <item h="1" m="1" x="2945"/>
        <item h="1" m="1" x="2946"/>
        <item h="1" m="1" x="2947"/>
        <item h="1" m="1" x="2948"/>
        <item h="1" m="1" x="2949"/>
        <item h="1" m="1" x="2950"/>
        <item h="1" m="1" x="2951"/>
        <item h="1" m="1" x="2952"/>
        <item h="1" m="1" x="2953"/>
        <item h="1" m="1" x="2954"/>
        <item h="1" m="1" x="2955"/>
        <item h="1" m="1" x="2956"/>
        <item h="1" m="1" x="2957"/>
        <item h="1" m="1" x="2958"/>
        <item h="1" m="1" x="2959"/>
        <item h="1" m="1" x="2960"/>
        <item h="1" m="1" x="2961"/>
        <item h="1" m="1" x="2962"/>
        <item h="1" m="1" x="2963"/>
        <item h="1" m="1" x="2964"/>
        <item h="1" m="1" x="2965"/>
        <item h="1" m="1" x="2966"/>
        <item h="1" m="1" x="2967"/>
        <item h="1" m="1" x="2968"/>
        <item h="1" m="1" x="2969"/>
        <item h="1" m="1" x="2970"/>
        <item h="1" m="1" x="2971"/>
        <item h="1" m="1" x="2972"/>
        <item h="1" m="1" x="2973"/>
        <item h="1" m="1" x="2974"/>
        <item h="1" m="1" x="2975"/>
        <item h="1" m="1" x="457"/>
        <item h="1" m="1" x="2980"/>
        <item h="1" m="1" x="2981"/>
        <item h="1" m="1" x="2982"/>
        <item h="1" m="1" x="2983"/>
        <item h="1" m="1" x="2984"/>
        <item h="1" m="1" x="2985"/>
        <item h="1" m="1" x="2986"/>
        <item h="1" m="1" x="2987"/>
        <item h="1" m="1" x="2988"/>
        <item h="1" m="1" x="2989"/>
        <item h="1" m="1" x="2990"/>
        <item h="1" m="1" x="2991"/>
        <item h="1" m="1" x="2992"/>
        <item h="1" m="1" x="2993"/>
        <item h="1" m="1" x="2994"/>
        <item h="1" m="1" x="2995"/>
        <item h="1" m="1" x="2996"/>
        <item h="1" m="1" x="2997"/>
        <item h="1" m="1" x="2999"/>
        <item h="1" m="1" x="3000"/>
        <item h="1" m="1" x="3001"/>
        <item h="1" m="1" x="3002"/>
        <item h="1" m="1" x="3003"/>
        <item h="1" m="1" x="3004"/>
        <item h="1" m="1" x="3007"/>
        <item h="1" m="1" x="3008"/>
        <item h="1" m="1" x="3009"/>
        <item h="1" m="1" x="3010"/>
        <item h="1" m="1" x="3011"/>
        <item h="1" m="1" x="3012"/>
        <item h="1" m="1" x="3013"/>
        <item h="1" m="1" x="3014"/>
        <item h="1" m="1" x="3015"/>
        <item h="1" m="1" x="3016"/>
        <item h="1" m="1" x="3017"/>
        <item h="1" m="1" x="3018"/>
        <item h="1" m="1" x="3020"/>
        <item h="1" m="1" x="3021"/>
        <item h="1" m="1" x="3022"/>
        <item h="1" m="1" x="3023"/>
        <item h="1" m="1" x="3025"/>
        <item h="1" m="1" x="3026"/>
        <item h="1" m="1" x="3028"/>
        <item h="1" m="1" x="3029"/>
        <item h="1" m="1" x="3030"/>
        <item h="1" m="1" x="3031"/>
        <item h="1" m="1" x="3032"/>
        <item h="1" m="1" x="3033"/>
        <item h="1" m="1" x="3034"/>
        <item h="1" m="1" x="3035"/>
        <item h="1" m="1" x="3036"/>
        <item h="1" m="1" x="3037"/>
        <item h="1" m="1" x="3038"/>
        <item h="1" m="1" x="3039"/>
        <item h="1" m="1" x="3040"/>
        <item h="1" m="1" x="3041"/>
        <item h="1" m="1" x="3042"/>
        <item h="1" m="1" x="3043"/>
        <item h="1" m="1" x="3044"/>
        <item h="1" m="1" x="3045"/>
        <item h="1" m="1" x="3046"/>
        <item h="1" m="1" x="3047"/>
        <item h="1" m="1" x="3048"/>
        <item h="1" m="1" x="3049"/>
        <item h="1" m="1" x="3050"/>
        <item h="1" m="1" x="3051"/>
        <item h="1" m="1" x="3052"/>
        <item h="1" m="1" x="3053"/>
        <item h="1" m="1" x="3054"/>
        <item h="1" m="1" x="3055"/>
        <item h="1" m="1" x="3056"/>
        <item h="1" m="1" x="3057"/>
        <item h="1" m="1" x="3058"/>
        <item h="1" m="1" x="3059"/>
        <item h="1" m="1" x="3060"/>
        <item h="1" m="1" x="3061"/>
        <item h="1" m="1" x="3062"/>
        <item h="1" m="1" x="3063"/>
        <item h="1" m="1" x="3064"/>
        <item h="1" m="1" x="3065"/>
        <item h="1" m="1" x="3066"/>
        <item h="1" m="1" x="3067"/>
        <item h="1" m="1" x="3068"/>
        <item h="1" m="1" x="3069"/>
        <item h="1" m="1" x="3070"/>
        <item h="1" m="1" x="3071"/>
        <item h="1" m="1" x="3072"/>
        <item h="1" m="1" x="3073"/>
        <item h="1" m="1" x="3074"/>
        <item h="1" m="1" x="3075"/>
        <item h="1" m="1" x="3076"/>
        <item h="1" m="1" x="3077"/>
        <item h="1" m="1" x="3078"/>
        <item h="1" m="1" x="673"/>
        <item h="1" m="1" x="674"/>
        <item h="1" m="1" x="3079"/>
        <item h="1" m="1" x="3080"/>
        <item h="1" m="1" x="3081"/>
        <item h="1" m="1" x="3082"/>
        <item h="1" m="1" x="3083"/>
        <item h="1" m="1" x="3096"/>
        <item h="1" m="1" x="3097"/>
        <item h="1" m="1" x="3098"/>
        <item h="1" m="1" x="3099"/>
        <item h="1" m="1" x="3100"/>
        <item h="1" m="1" x="3101"/>
        <item h="1" m="1" x="3102"/>
        <item h="1" m="1" x="3103"/>
        <item h="1" m="1" x="3104"/>
        <item h="1" m="1" x="3105"/>
        <item h="1" m="1" x="3106"/>
        <item h="1" m="1" x="3107"/>
        <item h="1" m="1" x="712"/>
        <item h="1" m="1" x="3109"/>
        <item h="1" m="1" x="3110"/>
        <item h="1" m="1" x="3112"/>
        <item h="1" m="1" x="3114"/>
        <item h="1" m="1" x="3115"/>
        <item h="1" m="1" x="3117"/>
        <item h="1" m="1" x="3118"/>
        <item h="1" m="1" x="3119"/>
        <item h="1" m="1" x="3122"/>
        <item h="1" m="1" x="3123"/>
        <item h="1" m="1" x="3124"/>
        <item h="1" m="1" x="3125"/>
        <item h="1" m="1" x="3126"/>
        <item h="1" m="1" x="3127"/>
        <item h="1" m="1" x="3128"/>
        <item h="1" m="1" x="3129"/>
        <item h="1" m="1" x="3135"/>
        <item h="1" m="1" x="3136"/>
        <item h="1" m="1" x="3137"/>
        <item h="1" m="1" x="3138"/>
        <item h="1" m="1" x="3139"/>
        <item h="1" m="1" x="3140"/>
        <item h="1" m="1" x="3141"/>
        <item h="1" m="1" x="3142"/>
        <item h="1" m="1" x="3143"/>
        <item h="1" m="1" x="3144"/>
        <item h="1" m="1" x="3145"/>
        <item h="1" m="1" x="3146"/>
        <item h="1" m="1" x="3147"/>
        <item h="1" m="1" x="3148"/>
        <item h="1" m="1" x="3149"/>
        <item h="1" m="1" x="3150"/>
        <item h="1" m="1" x="3151"/>
        <item h="1" m="1" x="3152"/>
        <item h="1" m="1" x="3153"/>
        <item h="1" m="1" x="3154"/>
        <item h="1" m="1" x="3155"/>
        <item h="1" m="1" x="3156"/>
        <item h="1" m="1" x="3165"/>
        <item h="1" m="1" x="3166"/>
        <item h="1" m="1" x="3167"/>
        <item h="1" m="1" x="3168"/>
        <item h="1" m="1" x="3169"/>
        <item h="1" m="1" x="3170"/>
        <item h="1" m="1" x="3171"/>
        <item h="1" m="1" x="3172"/>
        <item h="1" m="1" x="3173"/>
        <item h="1" m="1" x="3174"/>
        <item h="1" m="1" x="3175"/>
        <item h="1" m="1" x="3176"/>
        <item h="1" m="1" x="3177"/>
        <item h="1" m="1" x="3178"/>
        <item h="1" m="1" x="3179"/>
        <item h="1" m="1" x="3180"/>
        <item h="1" m="1" x="3181"/>
        <item h="1" m="1" x="3182"/>
        <item h="1" m="1" x="3183"/>
        <item h="1" m="1" x="3184"/>
        <item h="1" m="1" x="3185"/>
        <item h="1" m="1" x="3186"/>
        <item h="1" m="1" x="3187"/>
        <item h="1" m="1" x="3188"/>
        <item h="1" m="1" x="3189"/>
        <item h="1" m="1" x="3190"/>
        <item h="1" m="1" x="3191"/>
        <item h="1" m="1" x="3192"/>
        <item h="1" m="1" x="3193"/>
        <item h="1" m="1" x="3194"/>
        <item h="1" m="1" x="3195"/>
        <item h="1" m="1" x="3196"/>
        <item h="1" m="1" x="3197"/>
        <item h="1" m="1" x="3198"/>
        <item h="1" m="1" x="3199"/>
        <item h="1" m="1" x="3200"/>
        <item h="1" m="1" x="3201"/>
        <item h="1" m="1" x="3202"/>
        <item h="1" m="1" x="3203"/>
        <item h="1" m="1" x="3204"/>
        <item h="1" m="1" x="3205"/>
        <item h="1" m="1" x="3206"/>
        <item h="1" m="1" x="3207"/>
        <item h="1" m="1" x="3210"/>
        <item h="1" m="1" x="3211"/>
        <item h="1" m="1" x="3212"/>
        <item h="1" m="1" x="3213"/>
        <item h="1" m="1" x="3215"/>
        <item h="1" m="1" x="3216"/>
        <item h="1" m="1" x="3217"/>
        <item h="1" m="1" x="2174"/>
        <item h="1" m="1" x="2175"/>
        <item h="1" m="1" x="2176"/>
        <item h="1" m="1" x="3218"/>
        <item h="1" m="1" x="3219"/>
        <item h="1" m="1" x="3220"/>
        <item h="1" m="1" x="3221"/>
        <item h="1" m="1" x="3222"/>
        <item h="1" m="1" x="3223"/>
        <item h="1" m="1" x="3224"/>
        <item h="1" m="1" x="3225"/>
        <item h="1" m="1" x="3226"/>
        <item h="1" m="1" x="3227"/>
        <item h="1" m="1" x="3228"/>
        <item h="1" m="1" x="3229"/>
        <item h="1" m="1" x="3230"/>
        <item h="1" m="1" x="3231"/>
        <item h="1" m="1" x="3232"/>
        <item h="1" m="1" x="3233"/>
        <item h="1" m="1" x="3234"/>
        <item h="1" m="1" x="3235"/>
        <item h="1" m="1" x="3236"/>
        <item h="1" m="1" x="3270"/>
        <item h="1" m="1" x="967"/>
        <item h="1" m="1" x="3271"/>
        <item h="1" m="1" x="3272"/>
        <item h="1" m="1" x="968"/>
        <item h="1" m="1" x="3273"/>
        <item h="1" m="1" x="3274"/>
        <item h="1" m="1" x="3275"/>
        <item h="1" m="1" x="3276"/>
        <item h="1" m="1" x="3277"/>
        <item h="1" m="1" x="3278"/>
        <item h="1" m="1" x="3279"/>
        <item h="1" m="1" x="3280"/>
        <item h="1" m="1" x="3281"/>
        <item h="1" m="1" x="3282"/>
        <item h="1" m="1" x="3283"/>
        <item h="1" m="1" x="3284"/>
        <item h="1" m="1" x="3285"/>
        <item h="1" m="1" x="3286"/>
        <item h="1" m="1" x="3287"/>
        <item h="1" m="1" x="3288"/>
        <item h="1" m="1" x="3289"/>
        <item h="1" m="1" x="3290"/>
        <item h="1" m="1" x="3291"/>
        <item h="1" m="1" x="3292"/>
        <item h="1" m="1" x="3293"/>
        <item h="1" m="1" x="3294"/>
        <item h="1" m="1" x="3295"/>
        <item h="1" m="1" x="3296"/>
        <item h="1" m="1" x="3297"/>
        <item h="1" m="1" x="3304"/>
        <item h="1" m="1" x="3305"/>
        <item h="1" m="1" x="3306"/>
        <item h="1" m="1" x="3307"/>
        <item h="1" m="1" x="3308"/>
        <item h="1" m="1" x="3309"/>
        <item h="1" m="1" x="3310"/>
        <item h="1" m="1" x="3311"/>
        <item h="1" m="1" x="3312"/>
        <item h="1" m="1" x="3313"/>
        <item h="1" m="1" x="3314"/>
        <item h="1" m="1" x="3315"/>
        <item h="1" m="1" x="3316"/>
        <item h="1" m="1" x="3318"/>
        <item h="1" m="1" x="3319"/>
        <item h="1" m="1" x="2251"/>
        <item h="1" m="1" x="2252"/>
        <item h="1" m="1" x="3322"/>
        <item h="1" m="1" x="3323"/>
        <item h="1" m="1" x="3324"/>
        <item h="1" m="1" x="3325"/>
        <item h="1" m="1" x="3326"/>
        <item h="1" m="1" x="3327"/>
        <item h="1" m="1" x="3328"/>
        <item h="1" m="1" x="3329"/>
        <item h="1" m="1" x="3330"/>
        <item h="1" m="1" x="3331"/>
        <item h="1" m="1" x="3332"/>
        <item h="1" m="1" x="3333"/>
        <item h="1" m="1" x="3334"/>
        <item h="1" m="1" x="3337"/>
        <item h="1" m="1" x="2272"/>
        <item h="1" m="1" x="3338"/>
        <item h="1" m="1" x="3339"/>
        <item h="1" m="1" x="3340"/>
        <item h="1" m="1" x="3341"/>
        <item h="1" m="1" x="3342"/>
        <item h="1" m="1" x="3343"/>
        <item h="1" m="1" x="3344"/>
        <item h="1" m="1" x="3345"/>
        <item h="1" m="1" x="3346"/>
        <item h="1" m="1" x="3347"/>
        <item h="1" m="1" x="3348"/>
        <item h="1" m="1" x="3349"/>
        <item h="1" m="1" x="3350"/>
        <item h="1" m="1" x="3351"/>
        <item h="1" m="1" x="3355"/>
        <item h="1" m="1" x="3356"/>
        <item h="1" m="1" x="3357"/>
        <item h="1" m="1" x="3358"/>
        <item h="1" m="1" x="3359"/>
        <item h="1" m="1" x="3360"/>
        <item h="1" m="1" x="3361"/>
        <item h="1" m="1" x="3362"/>
        <item h="1" m="1" x="3369"/>
        <item h="1" m="1" x="3370"/>
        <item h="1" m="1" x="3371"/>
        <item h="1" m="1" x="3372"/>
        <item h="1" m="1" x="3373"/>
        <item h="1" m="1" x="3376"/>
        <item h="1" m="1" x="3377"/>
        <item h="1" m="1" x="3378"/>
        <item h="1" m="1" x="3379"/>
        <item h="1" m="1" x="3380"/>
        <item h="1" m="1" x="3381"/>
        <item h="1" m="1" x="3385"/>
        <item h="1" m="1" x="3386"/>
        <item h="1" m="1" x="3387"/>
        <item h="1" m="1" x="3388"/>
        <item h="1" m="1" x="3389"/>
        <item h="1" m="1" x="3390"/>
        <item h="1" m="1" x="3391"/>
        <item h="1" m="1" x="3392"/>
        <item h="1" m="1" x="3393"/>
        <item h="1" m="1" x="3394"/>
        <item h="1" m="1" x="3395"/>
        <item h="1" m="1" x="3396"/>
        <item h="1" m="1" x="3397"/>
        <item h="1" m="1" x="3403"/>
        <item h="1" m="1" x="3404"/>
        <item h="1" m="1" x="3405"/>
        <item h="1" m="1" x="3406"/>
        <item h="1" m="1" x="3407"/>
        <item h="1" m="1" x="3408"/>
        <item h="1" m="1" x="3409"/>
        <item h="1" m="1" x="3412"/>
        <item h="1" m="1" x="3413"/>
        <item h="1" m="1" x="3414"/>
        <item h="1" m="1" x="3415"/>
        <item h="1" m="1" x="3416"/>
        <item h="1" m="1" x="3418"/>
        <item h="1" m="1" x="3419"/>
        <item h="1" m="1" x="3420"/>
        <item h="1" m="1" x="3421"/>
        <item h="1" m="1" x="3422"/>
        <item h="1" m="1" x="3423"/>
        <item h="1" m="1" x="2359"/>
        <item h="1" m="1" x="2360"/>
        <item h="1" m="1" x="3435"/>
        <item h="1" m="1" x="3436"/>
        <item h="1" m="1" x="3437"/>
        <item h="1" m="1" x="3438"/>
        <item h="1" m="1" x="3439"/>
        <item h="1" m="1" x="3440"/>
        <item h="1" m="1" x="3441"/>
        <item h="1" m="1" x="3442"/>
        <item h="1" m="1" x="3443"/>
        <item h="1" m="1" x="3444"/>
        <item h="1" m="1" x="3445"/>
        <item h="1" m="1" x="3446"/>
        <item h="1" m="1" x="3447"/>
        <item h="1" m="1" x="3448"/>
        <item h="1" m="1" x="3449"/>
        <item h="1" m="1" x="3450"/>
        <item h="1" m="1" x="3451"/>
        <item h="1" m="1" x="3452"/>
        <item h="1" m="1" x="2373"/>
        <item h="1" m="1" x="3453"/>
        <item h="1" m="1" x="3454"/>
        <item h="1" m="1" x="3455"/>
        <item h="1" m="1" x="3456"/>
        <item h="1" m="1" x="3457"/>
        <item h="1" m="1" x="3458"/>
        <item h="1" m="1" x="3459"/>
        <item h="1" m="1" x="3460"/>
        <item h="1" m="1" x="3461"/>
        <item h="1" m="1" x="3462"/>
        <item h="1" m="1" x="3463"/>
        <item h="1" m="1" x="3464"/>
        <item h="1" m="1" x="3465"/>
        <item h="1" m="1" x="3466"/>
        <item h="1" m="1" x="3467"/>
        <item h="1" m="1" x="3468"/>
        <item h="1" m="1" x="3469"/>
        <item h="1" m="1" x="3470"/>
        <item h="1" m="1" x="3471"/>
        <item h="1" m="1" x="3472"/>
        <item h="1" m="1" x="3475"/>
        <item h="1" m="1" x="3476"/>
        <item h="1" m="1" x="3477"/>
        <item h="1" m="1" x="3478"/>
        <item h="1" m="1" x="3479"/>
        <item h="1" m="1" x="3480"/>
        <item h="1" m="1" x="3481"/>
        <item h="1" m="1" x="3482"/>
        <item h="1" m="1" x="3483"/>
        <item h="1" m="1" x="3484"/>
        <item h="1" m="1" x="3491"/>
        <item h="1" m="1" x="3492"/>
        <item h="1" m="1" x="3493"/>
        <item h="1" m="1" x="3494"/>
        <item h="1" m="1" x="3495"/>
        <item h="1" m="1" x="3496"/>
        <item h="1" m="1" x="3497"/>
        <item h="1" m="1" x="3498"/>
        <item h="1" m="1" x="3499"/>
        <item h="1" m="1" x="3500"/>
        <item h="1" m="1" x="3501"/>
        <item h="1" m="1" x="3503"/>
        <item h="1" m="1" x="3504"/>
        <item h="1" m="1" x="3508"/>
        <item h="1" m="1" x="3509"/>
        <item h="1" m="1" x="3510"/>
        <item h="1" m="1" x="3511"/>
        <item h="1" m="1" x="3512"/>
        <item h="1" m="1" x="3513"/>
        <item h="1" m="1" x="3514"/>
        <item h="1" m="1" x="3515"/>
        <item h="1" m="1" x="3516"/>
        <item h="1" m="1" x="3517"/>
        <item h="1" m="1" x="3518"/>
        <item h="1" m="1" x="3519"/>
        <item h="1" m="1" x="3520"/>
        <item h="1" m="1" x="3521"/>
        <item h="1" m="1" x="3522"/>
        <item h="1" m="1" x="3523"/>
        <item h="1" m="1" x="3524"/>
        <item h="1" m="1" x="3525"/>
        <item h="1" m="1" x="3526"/>
        <item h="1" m="1" x="3527"/>
        <item h="1" m="1" x="3528"/>
        <item h="1" m="1" x="3529"/>
        <item h="1" m="1" x="3530"/>
        <item h="1" m="1" x="3531"/>
        <item h="1" m="1" x="3532"/>
        <item h="1" m="1" x="3533"/>
        <item h="1" m="1" x="3534"/>
        <item h="1" m="1" x="3535"/>
        <item h="1" m="1" x="3536"/>
        <item h="1" m="1" x="3537"/>
        <item h="1" m="1" x="3538"/>
        <item h="1" m="1" x="3539"/>
        <item h="1" m="1" x="3540"/>
        <item h="1" m="1" x="1376"/>
        <item h="1" m="1" x="3545"/>
        <item h="1" m="1" x="3546"/>
        <item h="1" m="1" x="3547"/>
        <item h="1" m="1" x="3548"/>
        <item h="1" m="1" x="3549"/>
        <item h="1" m="1" x="3550"/>
        <item h="1" m="1" x="3551"/>
        <item h="1" m="1" x="3552"/>
        <item h="1" m="1" x="3553"/>
        <item h="1" m="1" x="3554"/>
        <item h="1" m="1" x="3555"/>
        <item h="1" m="1" x="3556"/>
        <item h="1" m="1" x="3557"/>
        <item h="1" m="1" x="3558"/>
        <item h="1" m="1" x="3559"/>
        <item h="1" m="1" x="3560"/>
        <item h="1" m="1" x="3561"/>
        <item h="1" m="1" x="3562"/>
        <item h="1" m="1" x="3565"/>
        <item h="1" m="1" x="3566"/>
        <item h="1" m="1" x="3567"/>
        <item h="1" m="1" x="3568"/>
        <item h="1" m="1" x="3569"/>
        <item h="1" m="1" x="3570"/>
        <item h="1" m="1" x="3571"/>
        <item h="1" m="1" x="3572"/>
        <item h="1" m="1" x="3573"/>
        <item h="1" m="1" x="3574"/>
        <item h="1" m="1" x="3575"/>
        <item h="1" m="1" x="3576"/>
        <item h="1" m="1" x="3577"/>
        <item h="1" m="1" x="3578"/>
        <item h="1" m="1" x="3579"/>
        <item h="1" m="1" x="3580"/>
        <item h="1" m="1" x="3581"/>
        <item h="1" m="1" x="3582"/>
        <item h="1" m="1" x="3584"/>
        <item h="1" m="1" x="3585"/>
        <item h="1" m="1" x="3586"/>
        <item h="1" m="1" x="3587"/>
        <item h="1" m="1" x="3588"/>
        <item h="1" m="1" x="3589"/>
        <item h="1" m="1" x="3590"/>
        <item h="1" m="1" x="3591"/>
        <item h="1" m="1" x="3592"/>
        <item h="1" m="1" x="3593"/>
        <item h="1" m="1" x="3594"/>
        <item h="1" m="1" x="3595"/>
        <item h="1" m="1" x="3596"/>
        <item h="1" m="1" x="3597"/>
        <item h="1" m="1" x="3598"/>
        <item h="1" m="1" x="3599"/>
        <item h="1" m="1" x="3600"/>
        <item h="1" m="1" x="3601"/>
        <item h="1" m="1" x="3602"/>
        <item h="1" m="1" x="3603"/>
        <item h="1" m="1" x="3604"/>
        <item h="1" m="1" x="3605"/>
        <item h="1" m="1" x="3606"/>
        <item h="1" m="1" x="3607"/>
        <item h="1" m="1" x="3608"/>
        <item h="1" m="1" x="3609"/>
        <item h="1" m="1" x="3610"/>
        <item h="1" m="1" x="3611"/>
        <item h="1" m="1" x="3612"/>
        <item h="1" m="1" x="3613"/>
        <item h="1" m="1" x="3614"/>
        <item h="1" m="1" x="3615"/>
        <item h="1" m="1" x="3616"/>
        <item h="1" m="1" x="3617"/>
        <item h="1" m="1" x="3618"/>
        <item h="1" m="1" x="3619"/>
        <item h="1" m="1" x="3620"/>
        <item h="1" m="1" x="3621"/>
        <item h="1" m="1" x="3622"/>
        <item h="1" m="1" x="3623"/>
        <item h="1" m="1" x="3624"/>
        <item h="1" m="1" x="3625"/>
        <item h="1" m="1" x="3626"/>
        <item h="1" m="1" x="3627"/>
        <item h="1" m="1" x="3628"/>
        <item h="1" m="1" x="3629"/>
        <item h="1" m="1" x="3630"/>
        <item h="1" m="1" x="3631"/>
        <item h="1" m="1" x="3632"/>
        <item h="1" m="1" x="3633"/>
        <item h="1" m="1" x="3634"/>
        <item h="1" m="1" x="3635"/>
        <item h="1" m="1" x="3636"/>
        <item h="1" m="1" x="3637"/>
        <item h="1" m="1" x="3638"/>
        <item h="1" m="1" x="3639"/>
        <item h="1" m="1" x="3640"/>
        <item h="1" m="1" x="3641"/>
        <item h="1" m="1" x="3642"/>
        <item h="1" m="1" x="3643"/>
        <item h="1" m="1" x="3644"/>
        <item h="1" m="1" x="3645"/>
        <item h="1" m="1" x="3646"/>
        <item h="1" m="1" x="3647"/>
        <item h="1" m="1" x="3648"/>
        <item h="1" m="1" x="3649"/>
        <item h="1" m="1" x="3650"/>
        <item h="1" m="1" x="3651"/>
        <item h="1" m="1" x="3652"/>
        <item h="1" m="1" x="3653"/>
        <item h="1" m="1" x="3654"/>
        <item h="1" m="1" x="3655"/>
        <item h="1" m="1" x="3656"/>
        <item h="1" m="1" x="3657"/>
        <item h="1" m="1" x="3658"/>
        <item h="1" m="1" x="3659"/>
        <item h="1" m="1" x="3660"/>
        <item h="1" m="1" x="3661"/>
        <item h="1" m="1" x="3662"/>
        <item h="1" m="1" x="3663"/>
        <item h="1" m="1" x="3664"/>
        <item h="1" m="1" x="3665"/>
        <item h="1" m="1" x="3666"/>
        <item h="1" m="1" x="3667"/>
        <item h="1" m="1" x="3668"/>
        <item h="1" m="1" x="3669"/>
        <item h="1" m="1" x="3670"/>
        <item h="1" m="1" x="3671"/>
        <item h="1" m="1" x="3672"/>
        <item h="1" m="1" x="3673"/>
        <item h="1" m="1" x="3674"/>
        <item h="1" m="1" x="3675"/>
        <item h="1" m="1" x="3676"/>
        <item h="1" m="1" x="3677"/>
        <item h="1" m="1" x="3678"/>
        <item h="1" m="1" x="3679"/>
        <item h="1" m="1" x="3680"/>
        <item h="1" m="1" x="3681"/>
        <item h="1" m="1" x="3682"/>
        <item h="1" m="1" x="3683"/>
        <item h="1" m="1" x="3684"/>
        <item h="1" m="1" x="3685"/>
        <item h="1" m="1" x="3686"/>
        <item h="1" m="1" x="3687"/>
        <item h="1" m="1" x="3688"/>
        <item h="1" m="1" x="3689"/>
        <item h="1" m="1" x="3690"/>
        <item h="1" m="1" x="3691"/>
        <item h="1" m="1" x="3692"/>
        <item h="1" m="1" x="3693"/>
        <item h="1" m="1" x="3694"/>
        <item h="1" m="1" x="3695"/>
        <item h="1" m="1" x="3696"/>
        <item h="1" m="1" x="3697"/>
        <item h="1" m="1" x="3698"/>
        <item h="1" m="1" x="3699"/>
        <item h="1" m="1" x="3700"/>
        <item h="1" m="1" x="3701"/>
        <item h="1" m="1" x="3702"/>
        <item h="1" m="1" x="3703"/>
        <item h="1" m="1" x="3704"/>
        <item h="1" m="1" x="3705"/>
        <item h="1" m="1" x="3706"/>
        <item h="1" m="1" x="3707"/>
        <item h="1" m="1" x="3708"/>
        <item h="1" m="1" x="2608"/>
        <item h="1" m="1" x="3709"/>
        <item h="1" m="1" x="3710"/>
        <item h="1" m="1" x="3711"/>
        <item h="1" m="1" x="3713"/>
        <item h="1" m="1" x="3715"/>
        <item h="1" m="1" x="3716"/>
        <item h="1" m="1" x="3717"/>
        <item h="1" m="1" x="3718"/>
        <item h="1" m="1" x="3719"/>
        <item h="1" m="1" x="1662"/>
        <item h="1" x="125"/>
        <item h="1" m="1" x="1647"/>
        <item h="1" m="1" x="1667"/>
        <item h="1" m="1" x="1648"/>
        <item h="1" m="1" x="1649"/>
        <item h="1" m="1" x="163"/>
        <item h="1" m="1" x="1653"/>
        <item h="1" x="98"/>
        <item h="1" m="1" x="1668"/>
        <item h="1" m="1" x="1664"/>
        <item h="1" m="1" x="1658"/>
        <item h="1" m="1" x="1665"/>
        <item h="1" x="72"/>
        <item h="1" x="92"/>
        <item h="1" x="11"/>
        <item h="1" m="1" x="1659"/>
        <item h="1" m="1" x="164"/>
        <item h="1" m="1" x="1660"/>
        <item h="1" x="61"/>
        <item h="1" m="1" x="166"/>
        <item h="1" x="156"/>
        <item h="1" x="120"/>
        <item h="1" m="1" x="1673"/>
        <item h="1" m="1" x="1650"/>
        <item h="1" x="49"/>
        <item h="1" m="1" x="168"/>
        <item h="1" m="1" x="169"/>
        <item h="1" x="131"/>
        <item h="1" m="1" x="1651"/>
        <item h="1" m="1" x="159"/>
        <item h="1" x="67"/>
        <item m="1" x="2657"/>
        <item h="1" m="1" x="1652"/>
        <item h="1" m="1" x="161"/>
        <item h="1" m="1" x="1663"/>
        <item h="1" m="1" x="165"/>
        <item h="1" x="105"/>
        <item h="1" m="1" x="1669"/>
        <item h="1" m="1" x="170"/>
        <item h="1" m="1" x="171"/>
        <item h="1" m="1" x="1640"/>
        <item h="1" m="1" x="172"/>
        <item h="1" m="1" x="160"/>
        <item h="1" x="68"/>
        <item h="1" x="53"/>
        <item h="1" x="93"/>
        <item h="1" m="1" x="1642"/>
        <item h="1" m="1" x="167"/>
        <item h="1" x="132"/>
        <item h="1" x="141"/>
        <item h="1" x="94"/>
        <item h="1" m="1" x="1654"/>
        <item h="1" x="69"/>
        <item h="1" x="103"/>
        <item h="1" x="62"/>
        <item h="1" x="77"/>
        <item h="1" x="95"/>
        <item h="1" m="1" x="1637"/>
        <item h="1" x="106"/>
        <item h="1" x="121"/>
        <item h="1" x="122"/>
        <item h="1" x="99"/>
        <item h="1" x="96"/>
        <item h="1" x="57"/>
        <item h="1" x="124"/>
        <item h="1" x="74"/>
        <item h="1" m="1" x="162"/>
        <item h="1" x="157"/>
        <item h="1" x="56"/>
        <item h="1" m="1" x="1656"/>
        <item h="1" x="64"/>
        <item h="1" m="1" x="1680"/>
        <item h="1" m="1" x="1681"/>
        <item h="1" m="1" x="1682"/>
        <item h="1" m="1" x="1683"/>
        <item h="1" m="1" x="1684"/>
        <item h="1" m="1" x="1685"/>
        <item h="1" m="1" x="1686"/>
        <item h="1" m="1" x="1687"/>
        <item h="1" m="1" x="1688"/>
        <item h="1" m="1" x="1689"/>
        <item h="1" m="1" x="1690"/>
        <item h="1" m="1" x="182"/>
        <item h="1" m="1" x="1691"/>
        <item h="1" m="1" x="1692"/>
        <item h="1" m="1" x="1693"/>
        <item h="1" m="1" x="1694"/>
        <item h="1" m="1" x="1695"/>
        <item h="1" m="1" x="1696"/>
        <item h="1" m="1" x="1697"/>
        <item h="1" m="1" x="1698"/>
        <item h="1" m="1" x="1699"/>
        <item h="1" m="1" x="1700"/>
        <item h="1" m="1" x="1701"/>
        <item h="1" m="1" x="1702"/>
        <item h="1" m="1" x="1703"/>
        <item h="1" m="1" x="1704"/>
        <item h="1" m="1" x="1705"/>
        <item h="1" m="1" x="1706"/>
        <item h="1" m="1" x="1707"/>
        <item h="1" m="1" x="1708"/>
        <item h="1" m="1" x="1709"/>
        <item h="1" m="1" x="1710"/>
        <item h="1" m="1" x="1711"/>
        <item h="1" m="1" x="1712"/>
        <item h="1" m="1" x="1713"/>
        <item h="1" m="1" x="1714"/>
        <item h="1" m="1" x="1715"/>
        <item h="1" m="1" x="1716"/>
        <item h="1" m="1" x="1717"/>
        <item h="1" m="1" x="1718"/>
        <item h="1" m="1" x="1719"/>
        <item h="1" m="1" x="1720"/>
        <item h="1" m="1" x="1721"/>
        <item h="1" m="1" x="1722"/>
        <item h="1" m="1" x="1723"/>
        <item h="1" m="1" x="1724"/>
        <item h="1" m="1" x="1725"/>
        <item h="1" m="1" x="1726"/>
        <item h="1" m="1" x="1727"/>
        <item h="1" m="1" x="1728"/>
        <item h="1" m="1" x="1729"/>
        <item h="1" m="1" x="1730"/>
        <item h="1" m="1" x="1731"/>
        <item h="1" m="1" x="1732"/>
        <item h="1" m="1" x="1733"/>
        <item h="1" m="1" x="1734"/>
        <item h="1" m="1" x="1735"/>
        <item h="1" m="1" x="1736"/>
        <item h="1" m="1" x="1737"/>
        <item h="1" m="1" x="1738"/>
        <item h="1" m="1" x="1739"/>
        <item h="1" m="1" x="1740"/>
        <item h="1" m="1" x="1741"/>
        <item h="1" m="1" x="1742"/>
        <item h="1" m="1" x="1743"/>
        <item h="1" m="1" x="1744"/>
        <item h="1" m="1" x="1745"/>
        <item h="1" m="1" x="1746"/>
        <item h="1" m="1" x="1747"/>
        <item h="1" m="1" x="1748"/>
        <item h="1" m="1" x="1749"/>
        <item h="1" m="1" x="1750"/>
        <item h="1" m="1" x="1751"/>
        <item h="1" m="1" x="1752"/>
        <item h="1" m="1" x="1753"/>
        <item h="1" m="1" x="1754"/>
        <item h="1" m="1" x="1755"/>
        <item h="1" m="1" x="1756"/>
        <item h="1" m="1" x="1757"/>
        <item h="1" m="1" x="1758"/>
        <item h="1" m="1" x="1759"/>
        <item h="1" m="1" x="1760"/>
        <item h="1" m="1" x="1761"/>
        <item h="1" m="1" x="1762"/>
        <item h="1" m="1" x="1763"/>
        <item h="1" m="1" x="1764"/>
        <item h="1" m="1" x="1765"/>
        <item h="1" m="1" x="1766"/>
        <item h="1" m="1" x="1767"/>
        <item h="1" m="1" x="1768"/>
        <item h="1" m="1" x="1769"/>
        <item h="1" m="1" x="1770"/>
        <item h="1" m="1" x="1771"/>
        <item h="1" m="1" x="1772"/>
        <item h="1" m="1" x="1773"/>
        <item h="1" m="1" x="1774"/>
        <item h="1" m="1" x="1775"/>
        <item h="1" m="1" x="1776"/>
        <item h="1" m="1" x="1777"/>
        <item h="1" m="1" x="1778"/>
        <item h="1" m="1" x="1779"/>
        <item h="1" m="1" x="1780"/>
        <item h="1" m="1" x="1781"/>
        <item h="1" m="1" x="1782"/>
        <item h="1" m="1" x="1783"/>
        <item h="1" m="1" x="1784"/>
        <item h="1" m="1" x="1785"/>
        <item h="1" m="1" x="1786"/>
        <item h="1" m="1" x="1787"/>
        <item h="1" m="1" x="1788"/>
        <item h="1" m="1" x="1789"/>
        <item h="1" m="1" x="1790"/>
        <item h="1" m="1" x="1791"/>
        <item h="1" m="1" x="1792"/>
        <item h="1" m="1" x="1793"/>
        <item h="1" m="1" x="1794"/>
        <item h="1" m="1" x="1795"/>
        <item h="1" m="1" x="1796"/>
        <item h="1" m="1" x="1797"/>
        <item h="1" m="1" x="1798"/>
        <item h="1" m="1" x="1799"/>
        <item h="1" m="1" x="1800"/>
        <item h="1" m="1" x="1801"/>
        <item h="1" m="1" x="1802"/>
        <item h="1" m="1" x="1803"/>
        <item h="1" m="1" x="1804"/>
        <item h="1" m="1" x="1805"/>
        <item h="1" m="1" x="322"/>
        <item h="1" m="1" x="1806"/>
        <item h="1" m="1" x="1808"/>
        <item h="1" m="1" x="1809"/>
        <item h="1" m="1" x="329"/>
        <item h="1" m="1" x="1810"/>
        <item h="1" m="1" x="1811"/>
        <item h="1" m="1" x="1812"/>
        <item h="1" m="1" x="1813"/>
        <item h="1" m="1" x="1814"/>
        <item h="1" m="1" x="1815"/>
        <item h="1" m="1" x="1816"/>
        <item h="1" m="1" x="1817"/>
        <item h="1" m="1" x="1818"/>
        <item h="1" m="1" x="1819"/>
        <item h="1" m="1" x="1820"/>
        <item h="1" m="1" x="1821"/>
        <item h="1" m="1" x="1822"/>
        <item h="1" m="1" x="1823"/>
        <item h="1" m="1" x="1824"/>
        <item h="1" m="1" x="1825"/>
        <item h="1" m="1" x="1826"/>
        <item h="1" m="1" x="1827"/>
        <item h="1" m="1" x="1828"/>
        <item h="1" m="1" x="1829"/>
        <item h="1" m="1" x="1830"/>
        <item h="1" m="1" x="1831"/>
        <item h="1" m="1" x="1832"/>
        <item h="1" m="1" x="1833"/>
        <item h="1" m="1" x="1834"/>
        <item h="1" m="1" x="1835"/>
        <item h="1" m="1" x="1836"/>
        <item h="1" m="1" x="1837"/>
        <item h="1" m="1" x="1838"/>
        <item h="1" m="1" x="1839"/>
        <item h="1" m="1" x="1840"/>
        <item h="1" m="1" x="1841"/>
        <item h="1" m="1" x="1842"/>
        <item h="1" m="1" x="1843"/>
        <item h="1" m="1" x="1844"/>
        <item h="1" m="1" x="1845"/>
        <item h="1" m="1" x="1846"/>
        <item h="1" m="1" x="1847"/>
        <item h="1" m="1" x="1848"/>
        <item h="1" m="1" x="1849"/>
        <item h="1" m="1" x="1850"/>
        <item h="1" m="1" x="1851"/>
        <item h="1" m="1" x="1852"/>
        <item h="1" m="1" x="1853"/>
        <item h="1" m="1" x="1854"/>
        <item h="1" m="1" x="1855"/>
        <item h="1" m="1" x="1856"/>
        <item h="1" m="1" x="1857"/>
        <item h="1" m="1" x="1858"/>
        <item h="1" m="1" x="1859"/>
        <item h="1" m="1" x="1860"/>
        <item h="1" m="1" x="1861"/>
        <item h="1" m="1" x="1862"/>
        <item h="1" m="1" x="1863"/>
        <item h="1" m="1" x="1864"/>
        <item h="1" m="1" x="1865"/>
        <item h="1" m="1" x="1866"/>
        <item h="1" m="1" x="1867"/>
        <item h="1" m="1" x="1868"/>
        <item h="1" m="1" x="1869"/>
        <item h="1" m="1" x="1870"/>
        <item h="1" m="1" x="1871"/>
        <item h="1" m="1" x="1872"/>
        <item h="1" m="1" x="1873"/>
        <item h="1" m="1" x="1874"/>
        <item h="1" m="1" x="1875"/>
        <item h="1" m="1" x="1876"/>
        <item h="1" m="1" x="1877"/>
        <item h="1" m="1" x="1878"/>
        <item h="1" m="1" x="1879"/>
        <item h="1" m="1" x="1880"/>
        <item h="1" m="1" x="1881"/>
        <item h="1" m="1" x="1882"/>
        <item h="1" m="1" x="1883"/>
        <item h="1" m="1" x="1884"/>
        <item h="1" m="1" x="1885"/>
        <item h="1" m="1" x="1886"/>
        <item h="1" m="1" x="1887"/>
        <item h="1" m="1" x="1888"/>
        <item h="1" m="1" x="1889"/>
        <item h="1" m="1" x="1890"/>
        <item h="1" m="1" x="1891"/>
        <item h="1" m="1" x="1892"/>
        <item h="1" m="1" x="1893"/>
        <item h="1" m="1" x="1894"/>
        <item h="1" m="1" x="1895"/>
        <item h="1" m="1" x="1896"/>
        <item h="1" m="1" x="1897"/>
        <item h="1" m="1" x="1898"/>
        <item h="1" m="1" x="1899"/>
        <item h="1" m="1" x="1900"/>
        <item h="1" m="1" x="1901"/>
        <item h="1" m="1" x="1902"/>
        <item h="1" m="1" x="1903"/>
        <item h="1" m="1" x="1904"/>
        <item h="1" m="1" x="1905"/>
        <item h="1" m="1" x="1906"/>
        <item h="1" m="1" x="1907"/>
        <item h="1" m="1" x="1908"/>
        <item h="1" m="1" x="1909"/>
        <item h="1" m="1" x="1910"/>
        <item h="1" m="1" x="458"/>
        <item h="1" m="1" x="1911"/>
        <item h="1" m="1" x="459"/>
        <item h="1" m="1" x="1912"/>
        <item h="1" m="1" x="460"/>
        <item h="1" m="1" x="461"/>
        <item h="1" m="1" x="462"/>
        <item h="1" m="1" x="463"/>
        <item h="1" m="1" x="1914"/>
        <item h="1" m="1" x="1915"/>
        <item h="1" m="1" x="1916"/>
        <item h="1" m="1" x="1917"/>
        <item h="1" m="1" x="1918"/>
        <item h="1" m="1" x="1919"/>
        <item h="1" m="1" x="1920"/>
        <item h="1" m="1" x="1921"/>
        <item h="1" m="1" x="1922"/>
        <item h="1" m="1" x="1923"/>
        <item h="1" m="1" x="1924"/>
        <item h="1" m="1" x="1925"/>
        <item h="1" m="1" x="1926"/>
        <item h="1" m="1" x="1927"/>
        <item h="1" m="1" x="1928"/>
        <item h="1" m="1" x="1929"/>
        <item h="1" m="1" x="1930"/>
        <item h="1" m="1" x="1931"/>
        <item h="1" m="1" x="1932"/>
        <item h="1" m="1" x="1933"/>
        <item h="1" m="1" x="1934"/>
        <item h="1" m="1" x="1935"/>
        <item h="1" m="1" x="1936"/>
        <item h="1" m="1" x="1937"/>
        <item h="1" m="1" x="1938"/>
        <item h="1" m="1" x="1939"/>
        <item h="1" m="1" x="1940"/>
        <item h="1" m="1" x="1941"/>
        <item h="1" m="1" x="1942"/>
        <item h="1" m="1" x="1943"/>
        <item h="1" m="1" x="1944"/>
        <item h="1" m="1" x="1945"/>
        <item h="1" m="1" x="524"/>
        <item h="1" m="1" x="525"/>
        <item h="1" m="1" x="526"/>
        <item h="1" m="1" x="1947"/>
        <item h="1" m="1" x="1948"/>
        <item h="1" m="1" x="1949"/>
        <item h="1" m="1" x="544"/>
        <item h="1" m="1" x="1950"/>
        <item h="1" m="1" x="1951"/>
        <item h="1" m="1" x="1952"/>
        <item h="1" m="1" x="1953"/>
        <item h="1" m="1" x="1954"/>
        <item h="1" m="1" x="1955"/>
        <item h="1" m="1" x="1956"/>
        <item h="1" m="1" x="1957"/>
        <item h="1" m="1" x="1958"/>
        <item h="1" m="1" x="1959"/>
        <item h="1" m="1" x="1960"/>
        <item h="1" m="1" x="1961"/>
        <item h="1" m="1" x="1962"/>
        <item h="1" m="1" x="1963"/>
        <item h="1" m="1" x="1964"/>
        <item h="1" m="1" x="1965"/>
        <item h="1" m="1" x="1966"/>
        <item h="1" m="1" x="1967"/>
        <item h="1" m="1" x="1968"/>
        <item h="1" m="1" x="1969"/>
        <item h="1" m="1" x="1970"/>
        <item h="1" m="1" x="1971"/>
        <item h="1" m="1" x="1972"/>
        <item h="1" m="1" x="1973"/>
        <item h="1" m="1" x="1974"/>
        <item h="1" m="1" x="1975"/>
        <item h="1" m="1" x="1976"/>
        <item h="1" m="1" x="1977"/>
        <item h="1" m="1" x="1978"/>
        <item h="1" m="1" x="1979"/>
        <item h="1" m="1" x="1980"/>
        <item h="1" m="1" x="1981"/>
        <item h="1" m="1" x="1982"/>
        <item h="1" m="1" x="1983"/>
        <item h="1" m="1" x="1984"/>
        <item h="1" m="1" x="1985"/>
        <item h="1" m="1" x="1986"/>
        <item h="1" m="1" x="1987"/>
        <item h="1" m="1" x="1988"/>
        <item h="1" m="1" x="1989"/>
        <item h="1" m="1" x="1990"/>
        <item h="1" m="1" x="1991"/>
        <item h="1" m="1" x="1992"/>
        <item h="1" m="1" x="1993"/>
        <item h="1" m="1" x="1994"/>
        <item h="1" m="1" x="1995"/>
        <item h="1" m="1" x="1996"/>
        <item h="1" m="1" x="1997"/>
        <item h="1" m="1" x="1998"/>
        <item h="1" m="1" x="1999"/>
        <item h="1" m="1" x="2000"/>
        <item h="1" m="1" x="2001"/>
        <item h="1" m="1" x="2002"/>
        <item h="1" m="1" x="2003"/>
        <item h="1" m="1" x="2004"/>
        <item h="1" m="1" x="2005"/>
        <item h="1" m="1" x="2006"/>
        <item h="1" m="1" x="2007"/>
        <item h="1" m="1" x="2008"/>
        <item h="1" m="1" x="2009"/>
        <item h="1" m="1" x="2010"/>
        <item h="1" m="1" x="2011"/>
        <item h="1" m="1" x="2012"/>
        <item h="1" m="1" x="2013"/>
        <item h="1" m="1" x="2014"/>
        <item h="1" m="1" x="2015"/>
        <item h="1" m="1" x="2016"/>
        <item h="1" m="1" x="675"/>
        <item h="1" m="1" x="2017"/>
        <item h="1" m="1" x="2018"/>
        <item h="1" m="1" x="2019"/>
        <item h="1" m="1" x="2020"/>
        <item h="1" m="1" x="2021"/>
        <item h="1" m="1" x="2022"/>
        <item h="1" m="1" x="2023"/>
        <item h="1" m="1" x="2024"/>
        <item h="1" m="1" x="2025"/>
        <item h="1" m="1" x="2026"/>
        <item h="1" m="1" x="2027"/>
        <item h="1" m="1" x="2028"/>
        <item h="1" m="1" x="2029"/>
        <item h="1" m="1" x="2030"/>
        <item h="1" m="1" x="2031"/>
        <item h="1" m="1" x="2032"/>
        <item h="1" m="1" x="2033"/>
        <item h="1" m="1" x="2034"/>
        <item h="1" m="1" x="2035"/>
        <item h="1" m="1" x="2036"/>
        <item h="1" m="1" x="2037"/>
        <item h="1" m="1" x="2038"/>
        <item h="1" m="1" x="2039"/>
        <item h="1" m="1" x="2040"/>
        <item h="1" m="1" x="2041"/>
        <item h="1" m="1" x="2042"/>
        <item h="1" m="1" x="2043"/>
        <item h="1" m="1" x="2044"/>
        <item h="1" m="1" x="714"/>
        <item h="1" m="1" x="715"/>
        <item h="1" m="1" x="2045"/>
        <item h="1" m="1" x="720"/>
        <item h="1" m="1" x="2046"/>
        <item h="1" m="1" x="723"/>
        <item h="1" m="1" x="2047"/>
        <item h="1" m="1" x="730"/>
        <item h="1" m="1" x="731"/>
        <item h="1" m="1" x="732"/>
        <item h="1" m="1" x="739"/>
        <item h="1" m="1" x="2049"/>
        <item h="1" m="1" x="2050"/>
        <item h="1" m="1" x="2051"/>
        <item h="1" m="1" x="2052"/>
        <item h="1" m="1" x="2053"/>
        <item h="1" m="1" x="2054"/>
        <item h="1" m="1" x="2055"/>
        <item h="1" m="1" x="2056"/>
        <item h="1" m="1" x="2057"/>
        <item h="1" m="1" x="2058"/>
        <item h="1" m="1" x="2059"/>
        <item h="1" m="1" x="2060"/>
        <item h="1" m="1" x="2061"/>
        <item h="1" m="1" x="2062"/>
        <item h="1" m="1" x="2063"/>
        <item h="1" m="1" x="2064"/>
        <item h="1" m="1" x="2065"/>
        <item h="1" m="1" x="2066"/>
        <item h="1" m="1" x="2067"/>
        <item h="1" m="1" x="2068"/>
        <item h="1" m="1" x="2069"/>
        <item h="1" m="1" x="2070"/>
        <item h="1" m="1" x="2071"/>
        <item h="1" m="1" x="2072"/>
        <item h="1" m="1" x="2073"/>
        <item h="1" m="1" x="2074"/>
        <item h="1" m="1" x="2075"/>
        <item h="1" m="1" x="2076"/>
        <item h="1" m="1" x="2077"/>
        <item h="1" m="1" x="2078"/>
        <item h="1" m="1" x="2079"/>
        <item h="1" m="1" x="2080"/>
        <item h="1" m="1" x="2081"/>
        <item h="1" m="1" x="2082"/>
        <item h="1" m="1" x="2083"/>
        <item h="1" m="1" x="2084"/>
        <item h="1" m="1" x="2085"/>
        <item h="1" m="1" x="2086"/>
        <item h="1" m="1" x="2087"/>
        <item h="1" m="1" x="2088"/>
        <item h="1" m="1" x="2089"/>
        <item h="1" m="1" x="2090"/>
        <item h="1" m="1" x="2091"/>
        <item h="1" m="1" x="2092"/>
        <item h="1" m="1" x="2093"/>
        <item h="1" m="1" x="2094"/>
        <item h="1" m="1" x="2095"/>
        <item h="1" m="1" x="2096"/>
        <item h="1" m="1" x="2097"/>
        <item h="1" m="1" x="2098"/>
        <item h="1" m="1" x="2099"/>
        <item h="1" m="1" x="2100"/>
        <item h="1" m="1" x="2101"/>
        <item h="1" m="1" x="2102"/>
        <item h="1" m="1" x="2103"/>
        <item h="1" m="1" x="2104"/>
        <item h="1" m="1" x="2105"/>
        <item h="1" m="1" x="2106"/>
        <item h="1" m="1" x="2107"/>
        <item h="1" m="1" x="2108"/>
        <item h="1" m="1" x="2109"/>
        <item h="1" m="1" x="2110"/>
        <item h="1" m="1" x="2111"/>
        <item h="1" m="1" x="2112"/>
        <item h="1" m="1" x="2113"/>
        <item h="1" m="1" x="2114"/>
        <item h="1" m="1" x="2115"/>
        <item h="1" m="1" x="2116"/>
        <item h="1" m="1" x="2117"/>
        <item h="1" m="1" x="2118"/>
        <item h="1" m="1" x="2119"/>
        <item h="1" m="1" x="2120"/>
        <item h="1" m="1" x="2121"/>
        <item h="1" m="1" x="2122"/>
        <item h="1" m="1" x="2123"/>
        <item h="1" m="1" x="2124"/>
        <item h="1" m="1" x="2125"/>
        <item h="1" m="1" x="2126"/>
        <item h="1" m="1" x="2127"/>
        <item h="1" m="1" x="2128"/>
        <item h="1" m="1" x="2129"/>
        <item h="1" m="1" x="2130"/>
        <item h="1" m="1" x="2131"/>
        <item h="1" m="1" x="2132"/>
        <item h="1" m="1" x="2133"/>
        <item h="1" m="1" x="2134"/>
        <item h="1" m="1" x="2135"/>
        <item h="1" m="1" x="2136"/>
        <item h="1" m="1" x="2137"/>
        <item h="1" m="1" x="2138"/>
        <item h="1" m="1" x="2139"/>
        <item h="1" m="1" x="2140"/>
        <item h="1" m="1" x="2141"/>
        <item h="1" m="1" x="2142"/>
        <item h="1" m="1" x="2143"/>
        <item h="1" m="1" x="2144"/>
        <item h="1" m="1" x="2145"/>
        <item h="1" m="1" x="2146"/>
        <item h="1" m="1" x="2147"/>
        <item h="1" m="1" x="2148"/>
        <item h="1" m="1" x="2149"/>
        <item h="1" m="1" x="2150"/>
        <item h="1" m="1" x="2151"/>
        <item h="1" m="1" x="2152"/>
        <item h="1" m="1" x="2153"/>
        <item h="1" m="1" x="2154"/>
        <item h="1" m="1" x="2155"/>
        <item h="1" m="1" x="860"/>
        <item h="1" m="1" x="2156"/>
        <item h="1" m="1" x="2157"/>
        <item h="1" m="1" x="2158"/>
        <item h="1" m="1" x="2159"/>
        <item h="1" m="1" x="2160"/>
        <item h="1" m="1" x="2161"/>
        <item h="1" m="1" x="2162"/>
        <item h="1" m="1" x="2163"/>
        <item h="1" m="1" x="2164"/>
        <item h="1" m="1" x="2165"/>
        <item h="1" m="1" x="2166"/>
        <item h="1" m="1" x="2167"/>
        <item h="1" m="1" x="2168"/>
        <item h="1" m="1" x="2169"/>
        <item h="1" m="1" x="2170"/>
        <item h="1" m="1" x="2171"/>
        <item h="1" m="1" x="2172"/>
        <item h="1" m="1" x="2173"/>
        <item h="1" m="1" x="2177"/>
        <item h="1" m="1" x="2178"/>
        <item h="1" m="1" x="2179"/>
        <item h="1" m="1" x="2180"/>
        <item h="1" m="1" x="2181"/>
        <item h="1" m="1" x="2182"/>
        <item h="1" m="1" x="2183"/>
        <item h="1" m="1" x="887"/>
        <item h="1" m="1" x="2184"/>
        <item h="1" m="1" x="2185"/>
        <item h="1" m="1" x="2186"/>
        <item h="1" m="1" x="2187"/>
        <item h="1" m="1" x="2188"/>
        <item h="1" m="1" x="2189"/>
        <item h="1" m="1" x="2190"/>
        <item h="1" m="1" x="2191"/>
        <item h="1" m="1" x="2192"/>
        <item h="1" m="1" x="2193"/>
        <item h="1" m="1" x="2194"/>
        <item h="1" m="1" x="2195"/>
        <item h="1" m="1" x="2196"/>
        <item h="1" m="1" x="2197"/>
        <item h="1" m="1" x="2198"/>
        <item h="1" m="1" x="2199"/>
        <item h="1" m="1" x="2200"/>
        <item h="1" m="1" x="2201"/>
        <item h="1" m="1" x="2202"/>
        <item h="1" m="1" x="2203"/>
        <item h="1" m="1" x="2204"/>
        <item h="1" m="1" x="2205"/>
        <item h="1" m="1" x="2206"/>
        <item h="1" m="1" x="2207"/>
        <item h="1" m="1" x="2208"/>
        <item h="1" m="1" x="2209"/>
        <item h="1" m="1" x="2210"/>
        <item h="1" m="1" x="969"/>
        <item h="1" m="1" x="2211"/>
        <item h="1" m="1" x="2212"/>
        <item h="1" m="1" x="970"/>
        <item h="1" m="1" x="2213"/>
        <item h="1" m="1" x="2214"/>
        <item h="1" m="1" x="2215"/>
        <item h="1" m="1" x="2216"/>
        <item h="1" m="1" x="2217"/>
        <item h="1" m="1" x="2218"/>
        <item h="1" m="1" x="2219"/>
        <item h="1" m="1" x="2220"/>
        <item h="1" m="1" x="2221"/>
        <item h="1" m="1" x="2222"/>
        <item h="1" m="1" x="2223"/>
        <item h="1" m="1" x="2224"/>
        <item h="1" m="1" x="2225"/>
        <item h="1" m="1" x="2226"/>
        <item h="1" m="1" x="2227"/>
        <item h="1" m="1" x="992"/>
        <item h="1" m="1" x="2228"/>
        <item h="1" m="1" x="2229"/>
        <item h="1" m="1" x="2230"/>
        <item h="1" m="1" x="2231"/>
        <item h="1" m="1" x="2232"/>
        <item h="1" m="1" x="2233"/>
        <item h="1" m="1" x="2234"/>
        <item h="1" m="1" x="2235"/>
        <item h="1" m="1" x="2236"/>
        <item h="1" m="1" x="2237"/>
        <item h="1" m="1" x="2238"/>
        <item h="1" m="1" x="2239"/>
        <item h="1" m="1" x="2240"/>
        <item h="1" m="1" x="2241"/>
        <item h="1" m="1" x="2242"/>
        <item h="1" m="1" x="1011"/>
        <item h="1" m="1" x="2243"/>
        <item h="1" m="1" x="2244"/>
        <item h="1" m="1" x="1015"/>
        <item h="1" m="1" x="2245"/>
        <item h="1" m="1" x="2253"/>
        <item h="1" m="1" x="2254"/>
        <item h="1" m="1" x="2255"/>
        <item h="1" m="1" x="2256"/>
        <item h="1" m="1" x="2257"/>
        <item h="1" m="1" x="2258"/>
        <item h="1" m="1" x="2259"/>
        <item h="1" m="1" x="2260"/>
        <item h="1" m="1" x="2261"/>
        <item h="1" m="1" x="2262"/>
        <item h="1" m="1" x="2263"/>
        <item h="1" m="1" x="2264"/>
        <item h="1" m="1" x="2265"/>
        <item h="1" m="1" x="2266"/>
        <item h="1" m="1" x="2267"/>
        <item h="1" m="1" x="2268"/>
        <item h="1" m="1" x="2269"/>
        <item h="1" m="1" x="2270"/>
        <item h="1" m="1" x="2271"/>
        <item h="1" m="1" x="2273"/>
        <item h="1" m="1" x="2274"/>
        <item h="1" m="1" x="2275"/>
        <item h="1" m="1" x="2276"/>
        <item h="1" m="1" x="1043"/>
        <item h="1" m="1" x="1044"/>
        <item h="1" m="1" x="1045"/>
        <item h="1" m="1" x="2277"/>
        <item h="1" m="1" x="2278"/>
        <item h="1" m="1" x="2279"/>
        <item h="1" m="1" x="2280"/>
        <item h="1" m="1" x="2281"/>
        <item h="1" m="1" x="2282"/>
        <item h="1" m="1" x="2283"/>
        <item h="1" m="1" x="2284"/>
        <item h="1" m="1" x="2285"/>
        <item h="1" m="1" x="2286"/>
        <item h="1" m="1" x="2287"/>
        <item h="1" m="1" x="2288"/>
        <item h="1" m="1" x="2289"/>
        <item h="1" m="1" x="2290"/>
        <item h="1" m="1" x="2291"/>
        <item h="1" m="1" x="2292"/>
        <item h="1" m="1" x="2293"/>
        <item h="1" m="1" x="2294"/>
        <item h="1" m="1" x="2295"/>
        <item h="1" m="1" x="2296"/>
        <item h="1" m="1" x="2297"/>
        <item h="1" m="1" x="2298"/>
        <item h="1" m="1" x="2299"/>
        <item h="1" m="1" x="2300"/>
        <item h="1" m="1" x="1094"/>
        <item h="1" m="1" x="1095"/>
        <item h="1" m="1" x="1096"/>
        <item h="1" m="1" x="2302"/>
        <item h="1" m="1" x="2303"/>
        <item h="1" m="1" x="2304"/>
        <item h="1" m="1" x="2305"/>
        <item h="1" m="1" x="2306"/>
        <item h="1" m="1" x="1101"/>
        <item h="1" m="1" x="1104"/>
        <item h="1" m="1" x="2307"/>
        <item h="1" m="1" x="2308"/>
        <item h="1" m="1" x="2310"/>
        <item h="1" m="1" x="2311"/>
        <item h="1" m="1" x="2312"/>
        <item h="1" m="1" x="2313"/>
        <item h="1" m="1" x="2314"/>
        <item h="1" m="1" x="2315"/>
        <item h="1" m="1" x="2316"/>
        <item h="1" m="1" x="2317"/>
        <item h="1" m="1" x="2318"/>
        <item h="1" m="1" x="2319"/>
        <item h="1" m="1" x="2320"/>
        <item h="1" m="1" x="2321"/>
        <item h="1" m="1" x="2322"/>
        <item h="1" m="1" x="2323"/>
        <item h="1" m="1" x="2324"/>
        <item h="1" m="1" x="2325"/>
        <item h="1" m="1" x="2326"/>
        <item h="1" m="1" x="2327"/>
        <item h="1" m="1" x="2328"/>
        <item h="1" m="1" x="2329"/>
        <item h="1" m="1" x="2330"/>
        <item h="1" m="1" x="2331"/>
        <item h="1" m="1" x="1141"/>
        <item h="1" m="1" x="2332"/>
        <item h="1" m="1" x="2333"/>
        <item h="1" m="1" x="2334"/>
        <item h="1" m="1" x="2335"/>
        <item h="1" m="1" x="2336"/>
        <item h="1" m="1" x="2337"/>
        <item h="1" m="1" x="2338"/>
        <item h="1" m="1" x="2339"/>
        <item h="1" m="1" x="2340"/>
        <item h="1" m="1" x="2341"/>
        <item h="1" m="1" x="2342"/>
        <item h="1" m="1" x="2343"/>
        <item h="1" m="1" x="2344"/>
        <item h="1" m="1" x="2345"/>
        <item h="1" m="1" x="2346"/>
        <item h="1" m="1" x="2347"/>
        <item h="1" m="1" x="2348"/>
        <item h="1" m="1" x="2349"/>
        <item h="1" m="1" x="2350"/>
        <item h="1" m="1" x="2351"/>
        <item h="1" m="1" x="2352"/>
        <item h="1" m="1" x="2353"/>
        <item h="1" m="1" x="2361"/>
        <item h="1" m="1" x="2362"/>
        <item h="1" m="1" x="2363"/>
        <item h="1" m="1" x="2364"/>
        <item h="1" m="1" x="2365"/>
        <item h="1" m="1" x="2366"/>
        <item h="1" m="1" x="2367"/>
        <item h="1" m="1" x="2368"/>
        <item h="1" m="1" x="2369"/>
        <item h="1" m="1" x="2370"/>
        <item h="1" m="1" x="2371"/>
        <item h="1" m="1" x="2372"/>
        <item h="1" m="1" x="2374"/>
        <item h="1" m="1" x="2375"/>
        <item h="1" m="1" x="2376"/>
        <item h="1" m="1" x="2377"/>
        <item h="1" m="1" x="2378"/>
        <item h="1" m="1" x="2379"/>
        <item h="1" m="1" x="2380"/>
        <item h="1" m="1" x="2381"/>
        <item h="1" m="1" x="2382"/>
        <item h="1" m="1" x="2383"/>
        <item h="1" m="1" x="2384"/>
        <item h="1" m="1" x="2385"/>
        <item h="1" m="1" x="2386"/>
        <item h="1" m="1" x="2387"/>
        <item h="1" m="1" x="2388"/>
        <item h="1" m="1" x="2389"/>
        <item h="1" m="1" x="2390"/>
        <item h="1" m="1" x="2391"/>
        <item h="1" m="1" x="2392"/>
        <item h="1" m="1" x="2393"/>
        <item h="1" m="1" x="2394"/>
        <item h="1" m="1" x="2395"/>
        <item h="1" m="1" x="2396"/>
        <item h="1" m="1" x="2397"/>
        <item h="1" m="1" x="2398"/>
        <item h="1" m="1" x="1223"/>
        <item h="1" m="1" x="2399"/>
        <item h="1" m="1" x="2400"/>
        <item h="1" m="1" x="2401"/>
        <item h="1" m="1" x="2402"/>
        <item h="1" m="1" x="2403"/>
        <item h="1" m="1" x="2404"/>
        <item h="1" m="1" x="2405"/>
        <item h="1" m="1" x="2406"/>
        <item h="1" m="1" x="2407"/>
        <item h="1" m="1" x="2408"/>
        <item h="1" m="1" x="2409"/>
        <item h="1" m="1" x="2410"/>
        <item h="1" m="1" x="2411"/>
        <item h="1" m="1" x="2412"/>
        <item h="1" m="1" x="2413"/>
        <item h="1" m="1" x="2414"/>
        <item h="1" m="1" x="2415"/>
        <item h="1" m="1" x="2416"/>
        <item h="1" m="1" x="2417"/>
        <item h="1" m="1" x="2418"/>
        <item h="1" m="1" x="2419"/>
        <item h="1" m="1" x="2420"/>
        <item h="1" m="1" x="2421"/>
        <item h="1" m="1" x="2422"/>
        <item h="1" m="1" x="2423"/>
        <item h="1" m="1" x="2424"/>
        <item h="1" m="1" x="2425"/>
        <item h="1" m="1" x="2426"/>
        <item h="1" m="1" x="2427"/>
        <item h="1" m="1" x="2428"/>
        <item h="1" m="1" x="2429"/>
        <item h="1" m="1" x="2430"/>
        <item h="1" m="1" x="2431"/>
        <item h="1" m="1" x="2432"/>
        <item h="1" m="1" x="2433"/>
        <item h="1" m="1" x="2434"/>
        <item h="1" m="1" x="2435"/>
        <item h="1" m="1" x="2436"/>
        <item h="1" m="1" x="2437"/>
        <item h="1" m="1" x="2438"/>
        <item h="1" m="1" x="2439"/>
        <item h="1" m="1" x="2440"/>
        <item h="1" m="1" x="2441"/>
        <item h="1" m="1" x="1288"/>
        <item h="1" m="1" x="2442"/>
        <item h="1" m="1" x="2443"/>
        <item h="1" m="1" x="1298"/>
        <item h="1" m="1" x="1299"/>
        <item h="1" m="1" x="1300"/>
        <item h="1" m="1" x="1301"/>
        <item h="1" m="1" x="1302"/>
        <item h="1" m="1" x="1303"/>
        <item h="1" m="1" x="1304"/>
        <item h="1" m="1" x="1305"/>
        <item h="1" m="1" x="1306"/>
        <item h="1" m="1" x="1307"/>
        <item h="1" m="1" x="1308"/>
        <item h="1" m="1" x="1309"/>
        <item h="1" m="1" x="1310"/>
        <item h="1" m="1" x="1311"/>
        <item h="1" m="1" x="1312"/>
        <item h="1" m="1" x="1313"/>
        <item h="1" m="1" x="1314"/>
        <item h="1" m="1" x="1315"/>
        <item h="1" m="1" x="1316"/>
        <item h="1" m="1" x="1317"/>
        <item h="1" m="1" x="1318"/>
        <item h="1" m="1" x="1319"/>
        <item h="1" m="1" x="1320"/>
        <item h="1" m="1" x="1321"/>
        <item h="1" m="1" x="2444"/>
        <item h="1" m="1" x="2445"/>
        <item h="1" m="1" x="2447"/>
        <item h="1" m="1" x="2448"/>
        <item h="1" m="1" x="2449"/>
        <item h="1" m="1" x="2450"/>
        <item h="1" m="1" x="2451"/>
        <item h="1" m="1" x="2452"/>
        <item h="1" m="1" x="2453"/>
        <item h="1" m="1" x="2454"/>
        <item h="1" m="1" x="2455"/>
        <item h="1" m="1" x="2456"/>
        <item h="1" m="1" x="2457"/>
        <item h="1" m="1" x="2458"/>
        <item h="1" m="1" x="2459"/>
        <item h="1" m="1" x="2460"/>
        <item h="1" m="1" x="2461"/>
        <item h="1" m="1" x="2462"/>
        <item h="1" m="1" x="2463"/>
        <item h="1" m="1" x="2464"/>
        <item h="1" m="1" x="2465"/>
        <item h="1" m="1" x="2466"/>
        <item h="1" m="1" x="2467"/>
        <item h="1" m="1" x="2468"/>
        <item h="1" m="1" x="2469"/>
        <item h="1" m="1" x="2470"/>
        <item h="1" m="1" x="1398"/>
        <item h="1" m="1" x="1399"/>
        <item h="1" m="1" x="2471"/>
        <item h="1" m="1" x="2472"/>
        <item h="1" m="1" x="2473"/>
        <item h="1" m="1" x="2474"/>
        <item h="1" m="1" x="2475"/>
        <item h="1" m="1" x="2476"/>
        <item h="1" m="1" x="2477"/>
        <item h="1" m="1" x="2478"/>
        <item h="1" m="1" x="2479"/>
        <item h="1" m="1" x="2480"/>
        <item h="1" m="1" x="2481"/>
        <item h="1" m="1" x="2482"/>
        <item h="1" m="1" x="2483"/>
        <item h="1" m="1" x="2484"/>
        <item h="1" m="1" x="2485"/>
        <item h="1" m="1" x="2486"/>
        <item h="1" m="1" x="2487"/>
        <item h="1" m="1" x="2488"/>
        <item h="1" m="1" x="2489"/>
        <item h="1" m="1" x="2490"/>
        <item h="1" m="1" x="2491"/>
        <item h="1" m="1" x="2492"/>
        <item h="1" m="1" x="2493"/>
        <item h="1" m="1" x="2494"/>
        <item h="1" m="1" x="2495"/>
        <item h="1" m="1" x="2496"/>
        <item h="1" m="1" x="2497"/>
        <item h="1" m="1" x="2498"/>
        <item h="1" m="1" x="2499"/>
        <item h="1" m="1" x="2500"/>
        <item h="1" m="1" x="2501"/>
        <item h="1" m="1" x="2502"/>
        <item h="1" m="1" x="2503"/>
        <item h="1" m="1" x="2504"/>
        <item h="1" m="1" x="2505"/>
        <item h="1" m="1" x="2506"/>
        <item h="1" m="1" x="2507"/>
        <item h="1" m="1" x="2508"/>
        <item h="1" m="1" x="2509"/>
        <item h="1" m="1" x="2510"/>
        <item h="1" m="1" x="2511"/>
        <item h="1" m="1" x="2512"/>
        <item h="1" m="1" x="2513"/>
        <item h="1" m="1" x="2514"/>
        <item h="1" m="1" x="2515"/>
        <item h="1" m="1" x="2516"/>
        <item h="1" m="1" x="2517"/>
        <item h="1" m="1" x="2518"/>
        <item h="1" m="1" x="2519"/>
        <item h="1" m="1" x="2520"/>
        <item h="1" m="1" x="2521"/>
        <item h="1" m="1" x="2522"/>
        <item h="1" m="1" x="2523"/>
        <item h="1" m="1" x="2524"/>
        <item h="1" m="1" x="2525"/>
        <item h="1" m="1" x="2526"/>
        <item h="1" m="1" x="2527"/>
        <item h="1" m="1" x="2528"/>
        <item h="1" m="1" x="2529"/>
        <item h="1" m="1" x="2530"/>
        <item h="1" m="1" x="2531"/>
        <item h="1" m="1" x="2532"/>
        <item h="1" m="1" x="2533"/>
        <item h="1" m="1" x="2534"/>
        <item h="1" m="1" x="2535"/>
        <item h="1" m="1" x="2536"/>
        <item h="1" m="1" x="2537"/>
        <item h="1" m="1" x="2538"/>
        <item h="1" m="1" x="2539"/>
        <item h="1" m="1" x="2540"/>
        <item h="1" m="1" x="2541"/>
        <item h="1" m="1" x="2542"/>
        <item h="1" m="1" x="2543"/>
        <item h="1" m="1" x="2544"/>
        <item h="1" m="1" x="2545"/>
        <item h="1" m="1" x="2546"/>
        <item h="1" m="1" x="2547"/>
        <item h="1" m="1" x="2548"/>
        <item h="1" m="1" x="2549"/>
        <item h="1" m="1" x="2550"/>
        <item h="1" m="1" x="2551"/>
        <item h="1" m="1" x="2552"/>
        <item h="1" m="1" x="2553"/>
        <item h="1" m="1" x="2554"/>
        <item h="1" m="1" x="2555"/>
        <item h="1" m="1" x="2556"/>
        <item h="1" m="1" x="2557"/>
        <item h="1" m="1" x="2558"/>
        <item h="1" m="1" x="2559"/>
        <item h="1" m="1" x="2560"/>
        <item h="1" m="1" x="2561"/>
        <item h="1" m="1" x="2562"/>
        <item h="1" m="1" x="2563"/>
        <item h="1" m="1" x="2564"/>
        <item h="1" m="1" x="2565"/>
        <item h="1" m="1" x="2566"/>
        <item h="1" m="1" x="2567"/>
        <item h="1" m="1" x="2568"/>
        <item h="1" m="1" x="2569"/>
        <item h="1" m="1" x="2570"/>
        <item h="1" m="1" x="2571"/>
        <item h="1" m="1" x="2572"/>
        <item h="1" m="1" x="2573"/>
        <item h="1" m="1" x="2574"/>
        <item h="1" m="1" x="2575"/>
        <item h="1" m="1" x="2576"/>
        <item h="1" m="1" x="2577"/>
        <item h="1" m="1" x="2578"/>
        <item h="1" m="1" x="2579"/>
        <item h="1" m="1" x="2580"/>
        <item h="1" m="1" x="2581"/>
        <item h="1" m="1" x="2582"/>
        <item h="1" m="1" x="2583"/>
        <item h="1" m="1" x="2584"/>
        <item h="1" m="1" x="2585"/>
        <item h="1" m="1" x="2586"/>
        <item h="1" m="1" x="2587"/>
        <item h="1" m="1" x="2588"/>
        <item h="1" m="1" x="2589"/>
        <item h="1" m="1" x="2590"/>
        <item h="1" m="1" x="2591"/>
        <item h="1" m="1" x="2592"/>
        <item h="1" m="1" x="2593"/>
        <item h="1" m="1" x="2594"/>
        <item h="1" m="1" x="2595"/>
        <item h="1" m="1" x="2596"/>
        <item h="1" m="1" x="2597"/>
        <item h="1" m="1" x="2598"/>
        <item h="1" m="1" x="2599"/>
        <item h="1" m="1" x="2600"/>
        <item h="1" m="1" x="2601"/>
        <item h="1" m="1" x="2602"/>
        <item h="1" m="1" x="2603"/>
        <item h="1" m="1" x="2604"/>
        <item h="1" m="1" x="2605"/>
        <item h="1" m="1" x="2606"/>
        <item h="1" m="1" x="2607"/>
        <item h="1" m="1" x="2609"/>
        <item h="1" m="1" x="2610"/>
        <item h="1" m="1" x="2611"/>
        <item h="1" m="1" x="2612"/>
        <item h="1" m="1" x="2613"/>
        <item h="1" m="1" x="1609"/>
        <item h="1" m="1" x="2614"/>
        <item h="1" m="1" x="2615"/>
        <item h="1" m="1" x="2616"/>
        <item h="1" m="1" x="2617"/>
        <item h="1" m="1" x="2618"/>
        <item h="1" m="1" x="2619"/>
        <item h="1" m="1" x="2620"/>
        <item h="1" m="1" x="2621"/>
        <item h="1" m="1" x="2622"/>
        <item h="1" m="1" x="2623"/>
        <item h="1" m="1" x="2624"/>
        <item h="1" m="1" x="2625"/>
        <item h="1" m="1" x="2626"/>
        <item h="1" m="1" x="2627"/>
        <item h="1" m="1" x="2628"/>
        <item h="1" m="1" x="2629"/>
        <item h="1" m="1" x="2630"/>
        <item h="1" m="1" x="2631"/>
        <item h="1" m="1" x="2632"/>
        <item h="1" x="140"/>
        <item h="1" x="63"/>
        <item h="1" x="97"/>
        <item h="1" x="12"/>
        <item h="1" x="104"/>
        <item h="1" x="66"/>
        <item h="1" x="101"/>
        <item h="1" x="158"/>
        <item h="1" m="1" x="174"/>
        <item h="1" x="13"/>
        <item h="1" x="14"/>
        <item h="1" x="15"/>
        <item h="1" x="16"/>
        <item h="1" x="17"/>
        <item h="1" x="18"/>
        <item h="1" x="0"/>
        <item h="1" x="19"/>
        <item h="1" x="1"/>
        <item h="1" x="20"/>
        <item h="1" x="21"/>
        <item h="1" x="22"/>
        <item h="1" x="65"/>
        <item h="1" x="123"/>
        <item h="1" x="52"/>
        <item h="1" m="1" x="173"/>
        <item h="1" x="50"/>
        <item h="1" x="23"/>
        <item h="1" m="1" x="1639"/>
        <item h="1" x="100"/>
        <item h="1" x="24"/>
        <item h="1" x="25"/>
        <item h="1" x="2"/>
        <item h="1" x="26"/>
        <item h="1" x="27"/>
        <item h="1" x="28"/>
        <item h="1" x="29"/>
        <item h="1" x="30"/>
        <item h="1" x="31"/>
        <item h="1" x="32"/>
        <item h="1" x="33"/>
        <item h="1" x="3"/>
        <item h="1" x="34"/>
        <item h="1" x="75"/>
        <item h="1" x="54"/>
        <item h="1" x="55"/>
        <item h="1" x="5"/>
        <item h="1" x="35"/>
        <item h="1" x="36"/>
        <item h="1" x="37"/>
        <item h="1" x="38"/>
        <item h="1" x="4"/>
        <item h="1" x="39"/>
        <item h="1" x="51"/>
        <item h="1" x="76"/>
        <item h="1" x="102"/>
        <item x="9"/>
        <item h="1" x="6"/>
        <item h="1" x="40"/>
        <item h="1" x="41"/>
        <item x="42"/>
        <item x="43"/>
        <item h="1" x="73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3"/>
        <item h="1" m="1" x="324"/>
        <item h="1" m="1" x="325"/>
        <item h="1" m="1" x="326"/>
        <item h="1" m="1" x="327"/>
        <item h="1" m="1" x="328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h="1" m="1" x="671"/>
        <item h="1" m="1" x="672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3"/>
        <item h="1" m="1" x="716"/>
        <item h="1" m="1" x="717"/>
        <item h="1" m="1" x="718"/>
        <item h="1" m="1" x="719"/>
        <item h="1" m="1" x="721"/>
        <item h="1" m="1" x="722"/>
        <item h="1" m="1" x="724"/>
        <item h="1" m="1" x="725"/>
        <item h="1" m="1" x="726"/>
        <item h="1" m="1" x="727"/>
        <item h="1" m="1" x="728"/>
        <item h="1" m="1" x="729"/>
        <item h="1" m="1" x="733"/>
        <item h="1" m="1" x="734"/>
        <item h="1" m="1" x="735"/>
        <item h="1" m="1" x="736"/>
        <item h="1" m="1" x="737"/>
        <item h="1" m="1" x="738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60"/>
        <item h="1" m="1" x="961"/>
        <item h="1" m="1" x="962"/>
        <item h="1" m="1" x="963"/>
        <item h="1" m="1" x="964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1005"/>
        <item h="1" m="1" x="1006"/>
        <item h="1" m="1" x="1007"/>
        <item h="1" m="1" x="1008"/>
        <item h="1" m="1" x="1009"/>
        <item h="1" m="1" x="1010"/>
        <item h="1" m="1" x="1013"/>
        <item h="1" m="1" x="1014"/>
        <item h="1" m="1" x="1016"/>
        <item h="1" m="1" x="1017"/>
        <item h="1" m="1" x="1018"/>
        <item h="1" m="1" x="1019"/>
        <item h="1" m="1" x="1020"/>
        <item h="1" m="1" x="1021"/>
        <item h="1" m="1" x="1022"/>
        <item h="1" m="1" x="1023"/>
        <item h="1" m="1" x="1024"/>
        <item h="1" m="1" x="1025"/>
        <item h="1" m="1" x="1034"/>
        <item h="1" m="1" x="1035"/>
        <item h="1" m="1" x="1036"/>
        <item h="1" m="1" x="1037"/>
        <item h="1" m="1" x="1038"/>
        <item h="1" m="1" x="1039"/>
        <item h="1" m="1" x="1040"/>
        <item h="1" m="1" x="1041"/>
        <item h="1" m="1" x="1042"/>
        <item h="1" m="1" x="1046"/>
        <item h="1" m="1" x="1047"/>
        <item h="1" m="1" x="1048"/>
        <item h="1" m="1" x="1049"/>
        <item h="1" m="1" x="1050"/>
        <item h="1" m="1" x="1051"/>
        <item h="1" m="1" x="1052"/>
        <item h="1" m="1" x="1053"/>
        <item h="1" m="1" x="1054"/>
        <item h="1" m="1" x="1055"/>
        <item h="1" m="1" x="1056"/>
        <item h="1" m="1" x="1057"/>
        <item h="1" m="1" x="1058"/>
        <item h="1" m="1" x="1059"/>
        <item h="1" m="1" x="1060"/>
        <item h="1" m="1" x="1061"/>
        <item h="1" m="1" x="1062"/>
        <item h="1" m="1" x="1063"/>
        <item h="1" m="1" x="1064"/>
        <item h="1" m="1" x="1065"/>
        <item h="1" m="1" x="1066"/>
        <item h="1" m="1" x="1067"/>
        <item h="1" m="1" x="1068"/>
        <item h="1" m="1" x="1069"/>
        <item h="1" m="1" x="1070"/>
        <item h="1" m="1" x="1071"/>
        <item h="1" m="1" x="1072"/>
        <item h="1" m="1" x="1073"/>
        <item h="1" m="1" x="1074"/>
        <item h="1" m="1" x="1075"/>
        <item h="1" m="1" x="1076"/>
        <item h="1" m="1" x="1077"/>
        <item h="1" m="1" x="1078"/>
        <item h="1" m="1" x="1079"/>
        <item h="1" m="1" x="1080"/>
        <item h="1" m="1" x="1081"/>
        <item h="1" m="1" x="1082"/>
        <item h="1" m="1" x="1083"/>
        <item h="1" m="1" x="1084"/>
        <item h="1" m="1" x="1085"/>
        <item h="1" m="1" x="1086"/>
        <item h="1" m="1" x="1087"/>
        <item h="1" m="1" x="1088"/>
        <item h="1" m="1" x="1089"/>
        <item h="1" m="1" x="1090"/>
        <item h="1" m="1" x="1091"/>
        <item h="1" m="1" x="1092"/>
        <item h="1" m="1" x="1093"/>
        <item h="1" m="1" x="1097"/>
        <item h="1" m="1" x="1098"/>
        <item h="1" m="1" x="1099"/>
        <item h="1" m="1" x="1100"/>
        <item h="1" m="1" x="1102"/>
        <item h="1" m="1" x="1103"/>
        <item h="1" m="1" x="1105"/>
        <item h="1" m="1" x="1106"/>
        <item h="1" m="1" x="1107"/>
        <item h="1" m="1" x="1108"/>
        <item h="1" m="1" x="1109"/>
        <item h="1" m="1" x="1110"/>
        <item h="1" m="1" x="1111"/>
        <item h="1" m="1" x="1112"/>
        <item h="1" m="1" x="1113"/>
        <item h="1" m="1" x="1114"/>
        <item h="1" m="1" x="1115"/>
        <item h="1" m="1" x="1116"/>
        <item h="1" m="1" x="1117"/>
        <item h="1" m="1" x="1118"/>
        <item h="1" m="1" x="1119"/>
        <item h="1" m="1" x="1120"/>
        <item h="1" m="1" x="1121"/>
        <item h="1" m="1" x="1122"/>
        <item h="1" m="1" x="1123"/>
        <item h="1" m="1" x="1124"/>
        <item h="1" m="1" x="1125"/>
        <item h="1" m="1" x="1126"/>
        <item h="1" m="1" x="1127"/>
        <item h="1" m="1" x="1128"/>
        <item h="1" m="1" x="1129"/>
        <item h="1" m="1" x="1130"/>
        <item h="1" m="1" x="1131"/>
        <item h="1" m="1" x="1132"/>
        <item h="1" m="1" x="1133"/>
        <item h="1" m="1" x="1134"/>
        <item h="1" m="1" x="1135"/>
        <item h="1" m="1" x="1136"/>
        <item h="1" m="1" x="1137"/>
        <item h="1" m="1" x="1138"/>
        <item h="1" m="1" x="1139"/>
        <item h="1" m="1" x="1140"/>
        <item h="1" m="1" x="1142"/>
        <item h="1" m="1" x="1150"/>
        <item h="1" m="1" x="1151"/>
        <item h="1" m="1" x="1152"/>
        <item h="1" m="1" x="1153"/>
        <item h="1" m="1" x="1154"/>
        <item h="1" m="1" x="1155"/>
        <item h="1" m="1" x="1156"/>
        <item h="1" m="1" x="1157"/>
        <item h="1" m="1" x="1158"/>
        <item h="1" m="1" x="1159"/>
        <item h="1" m="1" x="1160"/>
        <item h="1" m="1" x="1161"/>
        <item h="1" m="1" x="1162"/>
        <item h="1" m="1" x="1164"/>
        <item h="1" m="1" x="1165"/>
        <item h="1" m="1" x="1166"/>
        <item h="1" m="1" x="1167"/>
        <item h="1" m="1" x="1168"/>
        <item h="1" m="1" x="1169"/>
        <item h="1" m="1" x="1170"/>
        <item h="1" m="1" x="1171"/>
        <item h="1" m="1" x="1172"/>
        <item h="1" m="1" x="1173"/>
        <item h="1" m="1" x="1174"/>
        <item h="1" m="1" x="1175"/>
        <item h="1" m="1" x="1176"/>
        <item h="1" m="1" x="1177"/>
        <item h="1" m="1" x="1178"/>
        <item h="1" m="1" x="1179"/>
        <item h="1" m="1" x="1180"/>
        <item h="1" m="1" x="1181"/>
        <item h="1" m="1" x="1182"/>
        <item h="1" m="1" x="1183"/>
        <item h="1" m="1" x="1184"/>
        <item h="1" m="1" x="1185"/>
        <item h="1" m="1" x="1186"/>
        <item h="1" m="1" x="1187"/>
        <item h="1" m="1" x="1188"/>
        <item h="1" m="1" x="1189"/>
        <item h="1" m="1" x="1190"/>
        <item h="1" m="1" x="1191"/>
        <item h="1" m="1" x="1192"/>
        <item h="1" m="1" x="1193"/>
        <item h="1" m="1" x="1194"/>
        <item h="1" m="1" x="1195"/>
        <item h="1" m="1" x="1196"/>
        <item h="1" m="1" x="1197"/>
        <item h="1" m="1" x="1198"/>
        <item h="1" m="1" x="1199"/>
        <item h="1" m="1" x="1200"/>
        <item h="1" m="1" x="1201"/>
        <item h="1" m="1" x="1202"/>
        <item h="1" m="1" x="1203"/>
        <item h="1" m="1" x="1204"/>
        <item h="1" m="1" x="1205"/>
        <item h="1" m="1" x="1206"/>
        <item h="1" m="1" x="1207"/>
        <item h="1" m="1" x="1208"/>
        <item h="1" m="1" x="1209"/>
        <item h="1" m="1" x="1210"/>
        <item h="1" m="1" x="1211"/>
        <item h="1" m="1" x="1212"/>
        <item h="1" m="1" x="1213"/>
        <item h="1" m="1" x="1214"/>
        <item h="1" m="1" x="1215"/>
        <item h="1" m="1" x="1216"/>
        <item h="1" m="1" x="1217"/>
        <item h="1" m="1" x="1218"/>
        <item h="1" m="1" x="1219"/>
        <item h="1" m="1" x="1220"/>
        <item h="1" m="1" x="1221"/>
        <item h="1" m="1" x="1222"/>
        <item h="1" m="1" x="1224"/>
        <item h="1" m="1" x="1225"/>
        <item h="1" m="1" x="1226"/>
        <item h="1" m="1" x="1227"/>
        <item h="1" m="1" x="1228"/>
        <item h="1" m="1" x="1229"/>
        <item h="1" m="1" x="1230"/>
        <item h="1" m="1" x="1231"/>
        <item h="1" m="1" x="1232"/>
        <item h="1" m="1" x="1233"/>
        <item h="1" m="1" x="1234"/>
        <item h="1" m="1" x="1235"/>
        <item h="1" m="1" x="1236"/>
        <item h="1" m="1" x="1237"/>
        <item h="1" m="1" x="1238"/>
        <item h="1" m="1" x="1239"/>
        <item h="1" m="1" x="1240"/>
        <item h="1" m="1" x="1241"/>
        <item h="1" m="1" x="1242"/>
        <item h="1" m="1" x="1243"/>
        <item h="1" m="1" x="1244"/>
        <item h="1" m="1" x="1245"/>
        <item h="1" m="1" x="1246"/>
        <item h="1" m="1" x="1247"/>
        <item h="1" m="1" x="1248"/>
        <item h="1" m="1" x="1249"/>
        <item h="1" m="1" x="1250"/>
        <item h="1" m="1" x="1251"/>
        <item h="1" m="1" x="1252"/>
        <item h="1" m="1" x="1253"/>
        <item h="1" m="1" x="1254"/>
        <item h="1" m="1" x="1255"/>
        <item h="1" m="1" x="1256"/>
        <item h="1" m="1" x="1257"/>
        <item h="1" m="1" x="1258"/>
        <item h="1" m="1" x="1259"/>
        <item h="1" m="1" x="1260"/>
        <item h="1" m="1" x="1261"/>
        <item h="1" m="1" x="1262"/>
        <item h="1" m="1" x="1263"/>
        <item h="1" m="1" x="1264"/>
        <item h="1" m="1" x="1269"/>
        <item h="1" m="1" x="1270"/>
        <item h="1" m="1" x="1271"/>
        <item h="1" m="1" x="1272"/>
        <item h="1" m="1" x="1273"/>
        <item h="1" m="1" x="1274"/>
        <item h="1" m="1" x="1275"/>
        <item h="1" m="1" x="1276"/>
        <item h="1" m="1" x="1277"/>
        <item h="1" m="1" x="1278"/>
        <item h="1" m="1" x="1279"/>
        <item h="1" m="1" x="1280"/>
        <item h="1" m="1" x="1281"/>
        <item h="1" m="1" x="1282"/>
        <item h="1" m="1" x="1283"/>
        <item h="1" m="1" x="1284"/>
        <item h="1" m="1" x="1285"/>
        <item h="1" m="1" x="1286"/>
        <item h="1" m="1" x="1287"/>
        <item h="1" m="1" x="1289"/>
        <item h="1" m="1" x="1290"/>
        <item h="1" m="1" x="1291"/>
        <item h="1" m="1" x="1292"/>
        <item h="1" m="1" x="1293"/>
        <item h="1" m="1" x="1294"/>
        <item h="1" m="1" x="1295"/>
        <item h="1" m="1" x="1296"/>
        <item h="1" m="1" x="1297"/>
        <item h="1" m="1" x="1322"/>
        <item h="1" m="1" x="1323"/>
        <item h="1" m="1" x="1324"/>
        <item h="1" m="1" x="1325"/>
        <item h="1" m="1" x="1326"/>
        <item h="1" m="1" x="1327"/>
        <item h="1" m="1" x="1328"/>
        <item h="1" m="1" x="1329"/>
        <item h="1" m="1" x="1330"/>
        <item h="1" m="1" x="1331"/>
        <item h="1" m="1" x="1332"/>
        <item h="1" m="1" x="1333"/>
        <item h="1" m="1" x="1334"/>
        <item h="1" m="1" x="1335"/>
        <item h="1" m="1" x="1336"/>
        <item h="1" m="1" x="1337"/>
        <item h="1" m="1" x="1338"/>
        <item h="1" m="1" x="1339"/>
        <item h="1" m="1" x="1340"/>
        <item h="1" m="1" x="1341"/>
        <item h="1" m="1" x="1342"/>
        <item h="1" m="1" x="1343"/>
        <item h="1" m="1" x="1344"/>
        <item h="1" m="1" x="1345"/>
        <item h="1" m="1" x="1346"/>
        <item h="1" m="1" x="1347"/>
        <item h="1" m="1" x="1348"/>
        <item h="1" m="1" x="1349"/>
        <item h="1" m="1" x="1350"/>
        <item h="1" m="1" x="1351"/>
        <item h="1" m="1" x="1352"/>
        <item h="1" m="1" x="1353"/>
        <item h="1" m="1" x="1354"/>
        <item h="1" m="1" x="1355"/>
        <item h="1" m="1" x="1356"/>
        <item h="1" m="1" x="1357"/>
        <item h="1" m="1" x="1358"/>
        <item h="1" m="1" x="1359"/>
        <item h="1" m="1" x="1360"/>
        <item h="1" m="1" x="1361"/>
        <item h="1" m="1" x="1362"/>
        <item h="1" m="1" x="1363"/>
        <item h="1" m="1" x="1364"/>
        <item h="1" m="1" x="1377"/>
        <item h="1" m="1" x="1378"/>
        <item h="1" m="1" x="1379"/>
        <item h="1" m="1" x="1380"/>
        <item h="1" m="1" x="1381"/>
        <item h="1" m="1" x="1382"/>
        <item h="1" m="1" x="1383"/>
        <item h="1" m="1" x="1384"/>
        <item h="1" m="1" x="1385"/>
        <item h="1" m="1" x="1386"/>
        <item h="1" m="1" x="1387"/>
        <item h="1" m="1" x="1388"/>
        <item h="1" m="1" x="1389"/>
        <item h="1" m="1" x="1390"/>
        <item h="1" m="1" x="1391"/>
        <item h="1" m="1" x="1392"/>
        <item h="1" m="1" x="1393"/>
        <item h="1" m="1" x="1394"/>
        <item h="1" m="1" x="1395"/>
        <item h="1" m="1" x="1396"/>
        <item h="1" m="1" x="1397"/>
        <item h="1" m="1" x="1400"/>
        <item h="1" m="1" x="1401"/>
        <item h="1" m="1" x="1402"/>
        <item h="1" m="1" x="1403"/>
        <item h="1" m="1" x="1404"/>
        <item h="1" m="1" x="1405"/>
        <item h="1" m="1" x="1406"/>
        <item h="1" m="1" x="1407"/>
        <item h="1" m="1" x="1408"/>
        <item h="1" m="1" x="1409"/>
        <item h="1" m="1" x="1410"/>
        <item h="1" m="1" x="1411"/>
        <item h="1" m="1" x="1412"/>
        <item h="1" m="1" x="1413"/>
        <item h="1" m="1" x="1414"/>
        <item h="1" m="1" x="1415"/>
        <item h="1" m="1" x="1416"/>
        <item h="1" m="1" x="1417"/>
        <item h="1" m="1" x="1418"/>
        <item h="1" m="1" x="1419"/>
        <item h="1" m="1" x="1420"/>
        <item h="1" m="1" x="1421"/>
        <item h="1" m="1" x="1422"/>
        <item h="1" m="1" x="1423"/>
        <item h="1" m="1" x="1424"/>
        <item h="1" m="1" x="1425"/>
        <item h="1" m="1" x="1426"/>
        <item h="1" m="1" x="1427"/>
        <item h="1" m="1" x="1428"/>
        <item h="1" m="1" x="1429"/>
        <item h="1" m="1" x="1430"/>
        <item h="1" m="1" x="1431"/>
        <item h="1" m="1" x="1432"/>
        <item h="1" m="1" x="1433"/>
        <item h="1" m="1" x="1434"/>
        <item h="1" m="1" x="1435"/>
        <item h="1" m="1" x="1436"/>
        <item h="1" m="1" x="1437"/>
        <item h="1" m="1" x="1438"/>
        <item h="1" m="1" x="1439"/>
        <item h="1" m="1" x="1440"/>
        <item h="1" m="1" x="1441"/>
        <item h="1" m="1" x="1442"/>
        <item h="1" m="1" x="1443"/>
        <item h="1" m="1" x="1444"/>
        <item h="1" m="1" x="1445"/>
        <item h="1" m="1" x="1446"/>
        <item h="1" m="1" x="1447"/>
        <item h="1" m="1" x="1448"/>
        <item h="1" m="1" x="1449"/>
        <item h="1" m="1" x="1450"/>
        <item h="1" m="1" x="1451"/>
        <item h="1" m="1" x="1452"/>
        <item h="1" m="1" x="1453"/>
        <item h="1" m="1" x="1454"/>
        <item h="1" m="1" x="1455"/>
        <item h="1" m="1" x="1456"/>
        <item h="1" m="1" x="1457"/>
        <item h="1" m="1" x="1458"/>
        <item h="1" m="1" x="1459"/>
        <item h="1" m="1" x="1460"/>
        <item h="1" m="1" x="1461"/>
        <item h="1" m="1" x="1462"/>
        <item h="1" m="1" x="1463"/>
        <item h="1" m="1" x="1464"/>
        <item h="1" m="1" x="1465"/>
        <item h="1" m="1" x="1466"/>
        <item h="1" m="1" x="1467"/>
        <item h="1" m="1" x="1468"/>
        <item h="1" m="1" x="1469"/>
        <item h="1" m="1" x="1470"/>
        <item h="1" m="1" x="1471"/>
        <item h="1" m="1" x="1472"/>
        <item h="1" m="1" x="1473"/>
        <item h="1" m="1" x="1474"/>
        <item h="1" m="1" x="1475"/>
        <item h="1" m="1" x="1476"/>
        <item h="1" m="1" x="1477"/>
        <item h="1" m="1" x="1478"/>
        <item h="1" m="1" x="1479"/>
        <item h="1" m="1" x="1480"/>
        <item h="1" m="1" x="1481"/>
        <item h="1" m="1" x="1482"/>
        <item h="1" m="1" x="1483"/>
        <item h="1" m="1" x="1484"/>
        <item h="1" m="1" x="1485"/>
        <item h="1" m="1" x="1486"/>
        <item h="1" m="1" x="1487"/>
        <item h="1" m="1" x="1488"/>
        <item h="1" m="1" x="1489"/>
        <item h="1" m="1" x="1490"/>
        <item h="1" m="1" x="1491"/>
        <item h="1" m="1" x="1492"/>
        <item h="1" m="1" x="1493"/>
        <item h="1" m="1" x="1494"/>
        <item h="1" m="1" x="1495"/>
        <item h="1" m="1" x="1496"/>
        <item h="1" m="1" x="1497"/>
        <item h="1" m="1" x="1498"/>
        <item h="1" m="1" x="1499"/>
        <item h="1" m="1" x="1500"/>
        <item h="1" m="1" x="1501"/>
        <item h="1" m="1" x="1502"/>
        <item h="1" m="1" x="1503"/>
        <item h="1" m="1" x="1504"/>
        <item h="1" m="1" x="1505"/>
        <item h="1" m="1" x="1506"/>
        <item h="1" m="1" x="1507"/>
        <item h="1" m="1" x="1508"/>
        <item h="1" m="1" x="1509"/>
        <item h="1" m="1" x="1510"/>
        <item h="1" m="1" x="1511"/>
        <item h="1" m="1" x="1512"/>
        <item h="1" m="1" x="1513"/>
        <item h="1" m="1" x="1514"/>
        <item h="1" m="1" x="1515"/>
        <item h="1" m="1" x="1516"/>
        <item h="1" m="1" x="1517"/>
        <item h="1" m="1" x="1518"/>
        <item h="1" m="1" x="1519"/>
        <item h="1" m="1" x="1520"/>
        <item h="1" m="1" x="1521"/>
        <item h="1" m="1" x="1522"/>
        <item h="1" m="1" x="1523"/>
        <item h="1" m="1" x="1524"/>
        <item h="1" m="1" x="1525"/>
        <item h="1" m="1" x="1526"/>
        <item h="1" m="1" x="1527"/>
        <item h="1" m="1" x="1528"/>
        <item h="1" m="1" x="1529"/>
        <item h="1" m="1" x="1530"/>
        <item h="1" m="1" x="1531"/>
        <item h="1" m="1" x="1532"/>
        <item h="1" m="1" x="1533"/>
        <item h="1" m="1" x="1534"/>
        <item h="1" m="1" x="1535"/>
        <item h="1" m="1" x="1536"/>
        <item h="1" m="1" x="1537"/>
        <item h="1" m="1" x="1538"/>
        <item h="1" m="1" x="1539"/>
        <item h="1" m="1" x="1540"/>
        <item h="1" m="1" x="1541"/>
        <item h="1" m="1" x="1542"/>
        <item h="1" m="1" x="1543"/>
        <item h="1" m="1" x="1544"/>
        <item h="1" m="1" x="1545"/>
        <item h="1" m="1" x="1546"/>
        <item h="1" m="1" x="1547"/>
        <item h="1" m="1" x="1548"/>
        <item h="1" m="1" x="1549"/>
        <item h="1" m="1" x="1550"/>
        <item h="1" m="1" x="1551"/>
        <item h="1" m="1" x="1552"/>
        <item h="1" m="1" x="1553"/>
        <item h="1" m="1" x="1554"/>
        <item h="1" m="1" x="1555"/>
        <item h="1" m="1" x="1556"/>
        <item h="1" m="1" x="1557"/>
        <item h="1" m="1" x="1558"/>
        <item h="1" m="1" x="1559"/>
        <item h="1" m="1" x="1560"/>
        <item h="1" m="1" x="1561"/>
        <item h="1" m="1" x="1562"/>
        <item h="1" m="1" x="1563"/>
        <item h="1" m="1" x="1564"/>
        <item h="1" m="1" x="1565"/>
        <item h="1" m="1" x="1566"/>
        <item h="1" m="1" x="1567"/>
        <item h="1" m="1" x="1568"/>
        <item h="1" m="1" x="1569"/>
        <item h="1" m="1" x="1570"/>
        <item h="1" m="1" x="1571"/>
        <item h="1" m="1" x="1572"/>
        <item h="1" m="1" x="1573"/>
        <item h="1" m="1" x="1574"/>
        <item h="1" m="1" x="1575"/>
        <item h="1" m="1" x="1576"/>
        <item h="1" m="1" x="1577"/>
        <item h="1" m="1" x="1578"/>
        <item h="1" m="1" x="1579"/>
        <item h="1" m="1" x="1580"/>
        <item h="1" m="1" x="1581"/>
        <item h="1" m="1" x="1582"/>
        <item h="1" m="1" x="1583"/>
        <item h="1" m="1" x="1584"/>
        <item h="1" m="1" x="1585"/>
        <item h="1" m="1" x="1586"/>
        <item h="1" m="1" x="1587"/>
        <item h="1" m="1" x="1588"/>
        <item h="1" m="1" x="1589"/>
        <item h="1" m="1" x="1590"/>
        <item h="1" m="1" x="1591"/>
        <item h="1" m="1" x="1592"/>
        <item h="1" m="1" x="1593"/>
        <item h="1" m="1" x="1594"/>
        <item h="1" m="1" x="1595"/>
        <item h="1" m="1" x="1596"/>
        <item h="1" m="1" x="1597"/>
        <item h="1" m="1" x="1598"/>
        <item h="1" m="1" x="1599"/>
        <item h="1" m="1" x="1600"/>
        <item h="1" m="1" x="1601"/>
        <item h="1" m="1" x="1602"/>
        <item h="1" m="1" x="1603"/>
        <item h="1" m="1" x="1604"/>
        <item h="1" m="1" x="1605"/>
        <item h="1" m="1" x="1606"/>
        <item h="1" m="1" x="1607"/>
        <item h="1" m="1" x="1608"/>
        <item h="1" m="1" x="1610"/>
        <item h="1" m="1" x="1611"/>
        <item h="1" m="1" x="1612"/>
        <item h="1" m="1" x="1613"/>
        <item h="1" m="1" x="1614"/>
        <item h="1" m="1" x="1615"/>
        <item h="1" m="1" x="1616"/>
        <item h="1" m="1" x="1617"/>
        <item h="1" m="1" x="1618"/>
        <item h="1" m="1" x="1619"/>
        <item h="1" m="1" x="1620"/>
        <item h="1" m="1" x="1621"/>
        <item h="1" m="1" x="1622"/>
        <item h="1" m="1" x="1623"/>
        <item h="1" m="1" x="1624"/>
        <item h="1" m="1" x="1625"/>
        <item h="1" m="1" x="1626"/>
        <item h="1" m="1" x="1627"/>
        <item h="1" m="1" x="1628"/>
        <item h="1" m="1" x="1629"/>
        <item h="1" m="1" x="1630"/>
        <item h="1" m="1" x="1631"/>
        <item h="1" m="1" x="1632"/>
        <item h="1" m="1" x="1633"/>
        <item h="1" m="1" x="1634"/>
        <item h="1" m="1" x="1635"/>
        <item h="1" m="1" x="1636"/>
        <item x="7"/>
        <item x="44"/>
        <item x="8"/>
        <item h="1" x="10"/>
        <item x="45"/>
        <item h="1" x="46"/>
        <item h="1" x="47"/>
        <item h="1" x="48"/>
        <item x="58"/>
        <item t="default"/>
      </items>
    </pivotField>
    <pivotField numFmtId="166" showAll="0"/>
    <pivotField numFmtId="166" showAll="0"/>
    <pivotField numFmtId="166" showAll="0"/>
    <pivotField dataField="1"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5" showAll="0"/>
    <pivotField numFmtId="166" multipleItemSelectionAllowed="1" showAll="0"/>
    <pivotField numFmtId="166" showAll="0"/>
    <pivotField numFmtId="166" multipleItemSelectionAllowed="1" showAll="0"/>
    <pivotField numFmtId="166" showAll="0"/>
    <pivotField numFmtId="166" showAll="0"/>
    <pivotField showAll="0">
      <items count="8">
        <item n="Clientes Lom" x="1"/>
        <item n="Clientes Magra" m="1" x="3"/>
        <item n="Clientes Galan" x="0"/>
        <item m="1" x="2"/>
        <item m="1" x="6"/>
        <item m="1" x="4"/>
        <item m="1" x="5"/>
        <item t="default"/>
      </items>
    </pivotField>
    <pivotField showAll="0">
      <items count="11">
        <item h="1" m="1" x="9"/>
        <item h="1" x="6"/>
        <item h="1" x="2"/>
        <item h="1" x="7"/>
        <item h="1" x="3"/>
        <item h="1" x="5"/>
        <item h="1" x="1"/>
        <item h="1" x="4"/>
        <item h="1" x="8"/>
        <item x="0"/>
        <item t="default"/>
      </items>
    </pivotField>
    <pivotField showAll="0"/>
  </pivotFields>
  <rowFields count="2">
    <field x="0"/>
    <field x="2"/>
  </rowFields>
  <rowItems count="40">
    <i>
      <x v="57"/>
    </i>
    <i r="1">
      <x v="150"/>
    </i>
    <i r="1">
      <x v="207"/>
    </i>
    <i r="1">
      <x v="243"/>
    </i>
    <i r="1">
      <x v="7355"/>
    </i>
    <i r="1">
      <x v="7356"/>
    </i>
    <i r="1">
      <x v="7357"/>
    </i>
    <i r="1">
      <x v="7557"/>
    </i>
    <i r="1">
      <x v="7775"/>
    </i>
    <i r="1">
      <x v="7776"/>
    </i>
    <i r="1">
      <x v="7777"/>
    </i>
    <i r="1">
      <x v="7778"/>
    </i>
    <i>
      <x v="52"/>
    </i>
    <i r="1">
      <x v="7463"/>
    </i>
    <i r="1">
      <x v="7616"/>
    </i>
    <i r="1">
      <x v="7924"/>
    </i>
    <i r="1">
      <x v="7925"/>
    </i>
    <i>
      <x v="95"/>
    </i>
    <i r="1">
      <x v="7933"/>
    </i>
    <i>
      <x v="3"/>
    </i>
    <i r="1">
      <x v="7767"/>
    </i>
    <i>
      <x v="50"/>
    </i>
    <i r="1">
      <x v="7600"/>
    </i>
    <i>
      <x v="61"/>
    </i>
    <i r="1">
      <x v="237"/>
    </i>
    <i r="1">
      <x v="7681"/>
    </i>
    <i>
      <x v="11"/>
    </i>
    <i r="1">
      <x v="148"/>
    </i>
    <i r="1">
      <x v="7861"/>
    </i>
    <i>
      <x v="62"/>
    </i>
    <i r="1">
      <x v="246"/>
    </i>
    <i r="1">
      <x v="7945"/>
    </i>
    <i r="1">
      <x v="7946"/>
    </i>
    <i r="1">
      <x v="7947"/>
    </i>
    <i>
      <x v="44"/>
    </i>
    <i r="1">
      <x v="182"/>
    </i>
    <i>
      <x v="81"/>
    </i>
    <i r="1">
      <x v="7539"/>
    </i>
    <i r="1">
      <x v="7745"/>
    </i>
    <i t="grand">
      <x/>
    </i>
  </rowItems>
  <colItems count="1">
    <i/>
  </colItems>
  <pageFields count="1">
    <pageField fld="5" hier="-1"/>
  </pageFields>
  <dataFields count="1">
    <dataField name="Suma de Sin_Vencer" fld="9" baseField="0" baseItem="0"/>
  </dataFields>
  <formats count="49">
    <format dxfId="347">
      <pivotArea outline="0" collapsedLevelsAreSubtotals="1" fieldPosition="0"/>
    </format>
    <format dxfId="346">
      <pivotArea dataOnly="0" labelOnly="1" grandRow="1" outline="0" fieldPosition="0"/>
    </format>
    <format dxfId="345">
      <pivotArea outline="0" collapsedLevelsAreSubtotals="1" fieldPosition="0"/>
    </format>
    <format dxfId="344">
      <pivotArea dataOnly="0" labelOnly="1" grandRow="1" outline="0" fieldPosition="0"/>
    </format>
    <format dxfId="343">
      <pivotArea outline="0" collapsedLevelsAreSubtotals="1" fieldPosition="0"/>
    </format>
    <format dxfId="342">
      <pivotArea dataOnly="0" labelOnly="1" grandRow="1" outline="0" fieldPosition="0"/>
    </format>
    <format dxfId="341">
      <pivotArea type="all" dataOnly="0" outline="0" fieldPosition="0"/>
    </format>
    <format dxfId="340">
      <pivotArea outline="0" collapsedLevelsAreSubtotals="1" fieldPosition="0"/>
    </format>
    <format dxfId="339">
      <pivotArea field="22" type="button" dataOnly="0" labelOnly="1" outline="0"/>
    </format>
    <format dxfId="338">
      <pivotArea dataOnly="0" labelOnly="1" grandRow="1" outline="0" fieldPosition="0"/>
    </format>
    <format dxfId="337">
      <pivotArea dataOnly="0" labelOnly="1" outline="0" axis="axisValues" fieldPosition="0"/>
    </format>
    <format dxfId="336">
      <pivotArea outline="0" collapsedLevelsAreSubtotals="1" fieldPosition="0"/>
    </format>
    <format dxfId="335">
      <pivotArea dataOnly="0" labelOnly="1" grandRow="1" outline="0" fieldPosition="0"/>
    </format>
    <format dxfId="334">
      <pivotArea type="all" dataOnly="0" outline="0" fieldPosition="0"/>
    </format>
    <format dxfId="333">
      <pivotArea outline="0" collapsedLevelsAreSubtotals="1" fieldPosition="0"/>
    </format>
    <format dxfId="332">
      <pivotArea field="22" type="button" dataOnly="0" labelOnly="1" outline="0"/>
    </format>
    <format dxfId="331">
      <pivotArea dataOnly="0" labelOnly="1" grandRow="1" outline="0" fieldPosition="0"/>
    </format>
    <format dxfId="330">
      <pivotArea dataOnly="0" labelOnly="1" outline="0" axis="axisValues" fieldPosition="0"/>
    </format>
    <format dxfId="329">
      <pivotArea type="all" dataOnly="0" outline="0" fieldPosition="0"/>
    </format>
    <format dxfId="328">
      <pivotArea outline="0" collapsedLevelsAreSubtotals="1" fieldPosition="0"/>
    </format>
    <format dxfId="327">
      <pivotArea field="22" type="button" dataOnly="0" labelOnly="1" outline="0"/>
    </format>
    <format dxfId="326">
      <pivotArea dataOnly="0" labelOnly="1" grandRow="1" outline="0" fieldPosition="0"/>
    </format>
    <format dxfId="325">
      <pivotArea dataOnly="0" labelOnly="1" outline="0" axis="axisValues" fieldPosition="0"/>
    </format>
    <format dxfId="324">
      <pivotArea type="all" dataOnly="0" outline="0" fieldPosition="0"/>
    </format>
    <format dxfId="323">
      <pivotArea outline="0" collapsedLevelsAreSubtotals="1" fieldPosition="0"/>
    </format>
    <format dxfId="322">
      <pivotArea field="22" type="button" dataOnly="0" labelOnly="1" outline="0"/>
    </format>
    <format dxfId="321">
      <pivotArea dataOnly="0" labelOnly="1" grandRow="1" outline="0" fieldPosition="0"/>
    </format>
    <format dxfId="320">
      <pivotArea dataOnly="0" labelOnly="1" outline="0" axis="axisValues" fieldPosition="0"/>
    </format>
    <format dxfId="319">
      <pivotArea type="all" dataOnly="0" outline="0" fieldPosition="0"/>
    </format>
    <format dxfId="318">
      <pivotArea outline="0" collapsedLevelsAreSubtotals="1" fieldPosition="0"/>
    </format>
    <format dxfId="317">
      <pivotArea field="22" type="button" dataOnly="0" labelOnly="1" outline="0"/>
    </format>
    <format dxfId="316">
      <pivotArea dataOnly="0" labelOnly="1" grandRow="1" outline="0" fieldPosition="0"/>
    </format>
    <format dxfId="315">
      <pivotArea dataOnly="0" labelOnly="1" outline="0" axis="axisValues" fieldPosition="0"/>
    </format>
    <format dxfId="314">
      <pivotArea type="all" dataOnly="0" outline="0" fieldPosition="0"/>
    </format>
    <format dxfId="313">
      <pivotArea outline="0" collapsedLevelsAreSubtotals="1" fieldPosition="0"/>
    </format>
    <format dxfId="312">
      <pivotArea field="22" type="button" dataOnly="0" labelOnly="1" outline="0"/>
    </format>
    <format dxfId="311">
      <pivotArea dataOnly="0" labelOnly="1" grandRow="1" outline="0" fieldPosition="0"/>
    </format>
    <format dxfId="310">
      <pivotArea dataOnly="0" labelOnly="1" outline="0" axis="axisValues" fieldPosition="0"/>
    </format>
    <format dxfId="309">
      <pivotArea type="all" dataOnly="0" outline="0" fieldPosition="0"/>
    </format>
    <format dxfId="308">
      <pivotArea outline="0" collapsedLevelsAreSubtotals="1" fieldPosition="0"/>
    </format>
    <format dxfId="307">
      <pivotArea field="22" type="button" dataOnly="0" labelOnly="1" outline="0"/>
    </format>
    <format dxfId="306">
      <pivotArea dataOnly="0" labelOnly="1" grandRow="1" outline="0" fieldPosition="0"/>
    </format>
    <format dxfId="305">
      <pivotArea dataOnly="0" labelOnly="1" outline="0" axis="axisValues" fieldPosition="0"/>
    </format>
    <format dxfId="304">
      <pivotArea outline="0" collapsedLevelsAreSubtotals="1" fieldPosition="0"/>
    </format>
    <format dxfId="303">
      <pivotArea dataOnly="0" labelOnly="1" outline="0" fieldPosition="0">
        <references count="1">
          <reference field="5" count="0"/>
        </references>
      </pivotArea>
    </format>
    <format dxfId="302">
      <pivotArea dataOnly="0" labelOnly="1" outline="0" axis="axisValues" fieldPosition="0"/>
    </format>
    <format dxfId="301">
      <pivotArea field="22" type="button" dataOnly="0" labelOnly="1" outline="0"/>
    </format>
    <format dxfId="300">
      <pivotArea dataOnly="0" labelOnly="1" outline="0" axis="axisValues" fieldPosition="0"/>
    </format>
    <format dxfId="299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0E7CB-DB9D-4AFF-9C92-5B51241C6978}" name="Totalvencid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showHeaders="0" outline="1" outlineData="1" multipleFieldFilters="0" rowHeaderCaption="Clientes">
  <location ref="Q13:S116" firstHeaderRow="0" firstDataRow="1" firstDataCol="1" rowPageCount="1" colPageCount="1"/>
  <pivotFields count="25">
    <pivotField axis="axisRow" subtotalTop="0" showAll="0" sortType="descending" defaultSubtotal="0">
      <items count="187">
        <item sd="0" x="25"/>
        <item sd="0" x="32"/>
        <item sd="0" x="41"/>
        <item sd="0" x="52"/>
        <item sd="0" x="53"/>
        <item sd="0" x="58"/>
        <item sd="0" x="83"/>
        <item sd="0" x="95"/>
        <item sd="0" x="96"/>
        <item sd="0" x="112"/>
        <item sd="0" x="113"/>
        <item sd="0" x="114"/>
        <item sd="0" x="118"/>
        <item sd="0" x="123"/>
        <item sd="0" x="137"/>
        <item sd="0" x="143"/>
        <item sd="0" x="145"/>
        <item sd="0" x="151"/>
        <item sd="0" x="156"/>
        <item sd="0" x="167"/>
        <item sd="0" x="170"/>
        <item sd="0" x="171"/>
        <item sd="0" x="172"/>
        <item sd="0" x="176"/>
        <item sd="0" x="178"/>
        <item sd="0" x="179"/>
        <item sd="0" x="183"/>
        <item sd="0" x="90"/>
        <item sd="0" x="133"/>
        <item sd="0" x="3"/>
        <item sd="0" x="9"/>
        <item sd="0" x="110"/>
        <item sd="0" x="158"/>
        <item sd="0" x="168"/>
        <item sd="0" x="165"/>
        <item sd="0" x="36"/>
        <item sd="0" x="1"/>
        <item sd="0" x="78"/>
        <item sd="0" x="82"/>
        <item sd="0" x="111"/>
        <item sd="0" x="22"/>
        <item sd="0" x="134"/>
        <item sd="0" x="93"/>
        <item sd="0" x="21"/>
        <item x="39"/>
        <item sd="0" x="37"/>
        <item sd="0" x="61"/>
        <item sd="0" x="49"/>
        <item x="152"/>
        <item x="34"/>
        <item x="148"/>
        <item sd="0" x="125"/>
        <item x="161"/>
        <item sd="0" x="85"/>
        <item sd="0" x="164"/>
        <item sd="0" x="153"/>
        <item x="174"/>
        <item x="57"/>
        <item sd="0" x="100"/>
        <item sd="0" x="84"/>
        <item sd="0" x="98"/>
        <item x="16"/>
        <item sd="0" x="175"/>
        <item sd="0" x="106"/>
        <item sd="0" x="116"/>
        <item x="109"/>
        <item sd="0" x="54"/>
        <item sd="0" x="101"/>
        <item sd="0" x="162"/>
        <item sd="0" x="42"/>
        <item x="76"/>
        <item sd="0" x="87"/>
        <item x="35"/>
        <item sd="0" m="1" x="186"/>
        <item sd="0" x="147"/>
        <item x="130"/>
        <item x="23"/>
        <item sd="0" x="91"/>
        <item sd="0" x="24"/>
        <item x="0"/>
        <item sd="0" x="27"/>
        <item x="33"/>
        <item sd="0"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 defaultSubtotal="0"/>
    <pivotField axis="axisRow" subtotalTop="0" showAll="0" sortType="descending" defaultSubtotal="0">
      <items count="8000">
        <item m="1" x="6082"/>
        <item m="1" x="5510"/>
        <item x="770"/>
        <item m="1" x="5511"/>
        <item m="1" x="5512"/>
        <item m="1" x="5513"/>
        <item m="1" x="5514"/>
        <item m="1" x="5515"/>
        <item m="1" x="4079"/>
        <item m="1" x="5516"/>
        <item m="1" x="5517"/>
        <item m="1" x="5630"/>
        <item m="1" x="5631"/>
        <item m="1" x="5518"/>
        <item m="1" x="5519"/>
        <item m="1" x="5520"/>
        <item m="1" x="5521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755"/>
        <item x="756"/>
        <item x="757"/>
        <item x="758"/>
        <item x="759"/>
        <item x="760"/>
        <item x="761"/>
        <item x="762"/>
        <item x="939"/>
        <item x="940"/>
        <item x="941"/>
        <item x="942"/>
        <item x="943"/>
        <item x="944"/>
        <item x="945"/>
        <item x="763"/>
        <item x="764"/>
        <item m="1" x="5590"/>
        <item m="1" x="7480"/>
        <item m="1" x="3799"/>
        <item m="1" x="2303"/>
        <item x="562"/>
        <item m="1" x="2997"/>
        <item x="809"/>
        <item m="1" x="2667"/>
        <item m="1" x="2372"/>
        <item m="1" x="1790"/>
        <item m="1" x="1624"/>
        <item m="1" x="1827"/>
        <item m="1" x="1461"/>
        <item m="1" x="1845"/>
        <item m="1" x="1856"/>
        <item m="1" x="1554"/>
        <item m="1" x="1668"/>
        <item m="1" x="1984"/>
        <item x="880"/>
        <item m="1" x="2542"/>
        <item x="364"/>
        <item m="1" x="2280"/>
        <item m="1" x="2400"/>
        <item m="1" x="2277"/>
        <item x="845"/>
        <item x="828"/>
        <item x="1164"/>
        <item x="325"/>
        <item x="1170"/>
        <item m="1" x="1765"/>
        <item x="1181"/>
        <item m="1" x="1752"/>
        <item m="1" x="1644"/>
        <item x="995"/>
        <item x="1214"/>
        <item x="1149"/>
        <item m="1" x="1445"/>
        <item m="1" x="7614"/>
        <item m="1" x="5522"/>
        <item m="1" x="5523"/>
        <item x="820"/>
        <item x="821"/>
        <item x="822"/>
        <item x="823"/>
        <item x="824"/>
        <item x="825"/>
        <item x="826"/>
        <item m="1" x="1756"/>
        <item m="1" x="7490"/>
        <item m="1" x="7491"/>
        <item x="724"/>
        <item m="1" x="7492"/>
        <item m="1" x="7493"/>
        <item m="1" x="7494"/>
        <item m="1" x="7495"/>
        <item m="1" x="7496"/>
        <item m="1" x="1771"/>
        <item x="1012"/>
        <item m="1" x="1757"/>
        <item m="1" x="1431"/>
        <item m="1" x="1352"/>
        <item x="888"/>
        <item x="427"/>
        <item m="1" x="1677"/>
        <item m="1" x="1772"/>
        <item x="836"/>
        <item x="1233"/>
        <item x="553"/>
        <item x="933"/>
        <item m="1" x="1774"/>
        <item m="1" x="1597"/>
        <item x="1240"/>
        <item m="1" x="1775"/>
        <item m="1" x="1538"/>
        <item m="1" x="1591"/>
        <item x="864"/>
        <item x="1239"/>
        <item x="670"/>
        <item x="1229"/>
        <item x="1221"/>
        <item m="1" x="1646"/>
        <item x="827"/>
        <item m="1" x="5632"/>
        <item x="592"/>
        <item m="1" x="7497"/>
        <item m="1" x="7498"/>
        <item m="1" x="7499"/>
        <item m="1" x="7500"/>
        <item m="1" x="7501"/>
        <item m="1" x="7502"/>
        <item m="1" x="7381"/>
        <item m="1" x="1482"/>
        <item m="1" x="1598"/>
        <item x="1242"/>
        <item m="1" x="5524"/>
        <item m="1" x="5525"/>
        <item m="1" x="5526"/>
        <item m="1" x="5527"/>
        <item x="1075"/>
        <item x="386"/>
        <item m="1" x="1618"/>
        <item x="865"/>
        <item x="1245"/>
        <item m="1" x="1593"/>
        <item m="1" x="1690"/>
        <item x="934"/>
        <item x="1249"/>
        <item x="1106"/>
        <item x="1133"/>
        <item m="1" x="1432"/>
        <item x="1251"/>
        <item x="179"/>
        <item m="1" x="1594"/>
        <item m="1" x="7927"/>
        <item m="1" x="7503"/>
        <item x="1248"/>
        <item m="1" x="7504"/>
        <item m="1" x="7505"/>
        <item x="889"/>
        <item x="678"/>
        <item x="1257"/>
        <item x="999"/>
        <item x="923"/>
        <item x="921"/>
        <item x="556"/>
        <item x="1261"/>
        <item x="338"/>
        <item x="346"/>
        <item x="1265"/>
        <item x="911"/>
        <item x="444"/>
        <item x="1079"/>
        <item x="339"/>
        <item x="1271"/>
        <item x="850"/>
        <item x="468"/>
        <item x="1277"/>
        <item x="869"/>
        <item x="952"/>
        <item x="1003"/>
        <item x="605"/>
        <item x="1345"/>
        <item x="1282"/>
        <item x="1284"/>
        <item x="691"/>
        <item x="859"/>
        <item x="860"/>
        <item x="1019"/>
        <item x="992"/>
        <item x="689"/>
        <item x="728"/>
        <item x="890"/>
        <item x="688"/>
        <item x="1343"/>
        <item x="216"/>
        <item x="766"/>
        <item x="370"/>
        <item m="1" x="7577"/>
        <item x="459"/>
        <item x="519"/>
        <item x="555"/>
        <item x="897"/>
        <item m="1" x="6263"/>
        <item x="1155"/>
        <item m="1" x="7464"/>
        <item x="1310"/>
        <item m="1" x="7928"/>
        <item x="1266"/>
        <item x="225"/>
        <item x="690"/>
        <item x="1076"/>
        <item x="1077"/>
        <item x="1078"/>
        <item m="1" x="7506"/>
        <item m="1" x="7507"/>
        <item m="1" x="7508"/>
        <item x="312"/>
        <item m="1" x="7509"/>
        <item m="1" x="7510"/>
        <item m="1" x="7511"/>
        <item x="1144"/>
        <item m="1" x="7512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165"/>
        <item m="1" x="6624"/>
        <item m="1" x="7166"/>
        <item m="1" x="7167"/>
        <item m="1" x="7168"/>
        <item m="1" x="7169"/>
        <item m="1" x="6625"/>
        <item m="1" x="7170"/>
        <item m="1" x="7171"/>
        <item m="1" x="7787"/>
        <item m="1" x="7788"/>
        <item m="1" x="7789"/>
        <item m="1" x="7790"/>
        <item m="1" x="7990"/>
        <item m="1" x="7991"/>
        <item m="1" x="7992"/>
        <item m="1" x="7993"/>
        <item m="1" x="7994"/>
        <item m="1" x="7995"/>
        <item m="1" x="7996"/>
        <item m="1" x="7578"/>
        <item m="1" x="7579"/>
        <item m="1" x="7580"/>
        <item m="1" x="7581"/>
        <item m="1" x="7808"/>
        <item m="1" x="7814"/>
        <item m="1" x="7815"/>
        <item m="1" x="7816"/>
        <item m="1" x="7817"/>
        <item m="1" x="7818"/>
        <item m="1" x="5311"/>
        <item m="1" x="3323"/>
        <item x="379"/>
        <item x="380"/>
        <item m="1" x="7598"/>
        <item m="1" x="7599"/>
        <item m="1" x="7600"/>
        <item m="1" x="7604"/>
        <item m="1" x="7251"/>
        <item m="1" x="7834"/>
        <item m="1" x="5528"/>
        <item m="1" x="5529"/>
        <item m="1" x="5530"/>
        <item m="1" x="5531"/>
        <item m="1" x="5532"/>
        <item m="1" x="7637"/>
        <item m="1" x="7638"/>
        <item m="1" x="7639"/>
        <item m="1" x="2359"/>
        <item m="1" x="6109"/>
        <item m="1" x="7665"/>
        <item m="1" x="4080"/>
        <item m="1" x="7898"/>
        <item m="1" x="7677"/>
        <item m="1" x="7678"/>
        <item m="1" x="7901"/>
        <item m="1" x="7693"/>
        <item m="1" x="7694"/>
        <item m="1" x="7155"/>
        <item m="1" x="7156"/>
        <item m="1" x="6824"/>
        <item m="1" x="7929"/>
        <item m="1" x="7930"/>
        <item m="1" x="7931"/>
        <item m="1" x="7932"/>
        <item m="1" x="7933"/>
        <item m="1" x="7934"/>
        <item m="1" x="7935"/>
        <item m="1" x="7936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x="341"/>
        <item m="1" x="5773"/>
        <item m="1" x="5774"/>
        <item m="1" x="7428"/>
        <item m="1" x="7948"/>
        <item m="1" x="7784"/>
        <item m="1" x="7172"/>
        <item m="1" x="6626"/>
        <item m="1" x="7173"/>
        <item m="1" x="6627"/>
        <item m="1" x="7174"/>
        <item m="1" x="7175"/>
        <item m="1" x="6628"/>
        <item m="1" x="7176"/>
        <item m="1" x="7177"/>
        <item m="1" x="7178"/>
        <item m="1" x="7179"/>
        <item m="1" x="7180"/>
        <item m="1" x="6629"/>
        <item m="1" x="7181"/>
        <item m="1" x="7182"/>
        <item m="1" x="7183"/>
        <item m="1" x="6630"/>
        <item m="1" x="6631"/>
        <item m="1" x="7184"/>
        <item m="1" x="7185"/>
        <item m="1" x="6632"/>
        <item m="1" x="7186"/>
        <item m="1" x="7187"/>
        <item m="1" x="6633"/>
        <item m="1" x="6634"/>
        <item m="1" x="6635"/>
        <item m="1" x="5952"/>
        <item m="1" x="6636"/>
        <item m="1" x="6637"/>
        <item m="1" x="6638"/>
        <item m="1" x="5953"/>
        <item m="1" x="6639"/>
        <item m="1" x="6640"/>
        <item m="1" x="6641"/>
        <item m="1" x="6642"/>
        <item m="1" x="5954"/>
        <item m="1" x="5955"/>
        <item m="1" x="6643"/>
        <item m="1" x="6644"/>
        <item m="1" x="6645"/>
        <item m="1" x="6646"/>
        <item m="1" x="6647"/>
        <item m="1" x="6648"/>
        <item m="1" x="6649"/>
        <item m="1" x="5956"/>
        <item m="1" x="5957"/>
        <item m="1" x="6650"/>
        <item m="1" x="6651"/>
        <item m="1" x="6652"/>
        <item m="1" x="6653"/>
        <item m="1" x="6654"/>
        <item m="1" x="5958"/>
        <item m="1" x="6655"/>
        <item m="1" x="6656"/>
        <item m="1" x="6657"/>
        <item m="1" x="66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121"/>
        <item m="1" x="5122"/>
        <item m="1" x="5123"/>
        <item m="1" x="5124"/>
        <item m="1" x="5125"/>
        <item m="1" x="5126"/>
        <item m="1" x="7985"/>
        <item m="1" x="5127"/>
        <item m="1" x="7786"/>
        <item m="1" x="7986"/>
        <item m="1" x="7189"/>
        <item m="1" x="7987"/>
        <item m="1" x="7988"/>
        <item m="1" x="7791"/>
        <item m="1" x="7792"/>
        <item m="1" x="7793"/>
        <item m="1" x="7794"/>
        <item m="1" x="7190"/>
        <item m="1" x="7191"/>
        <item m="1" x="7192"/>
        <item m="1" x="7128"/>
        <item m="1" x="7129"/>
        <item m="1" x="7130"/>
        <item m="1" x="7131"/>
        <item m="1" x="7045"/>
        <item m="1" x="7795"/>
        <item m="1" x="7796"/>
        <item m="1" x="7797"/>
        <item m="1" x="7193"/>
        <item m="1" x="7989"/>
        <item m="1" x="7194"/>
        <item m="1" x="7800"/>
        <item m="1" x="7569"/>
        <item m="1" x="7570"/>
        <item m="1" x="7571"/>
        <item m="1" x="7573"/>
        <item m="1" x="7574"/>
        <item m="1" x="7575"/>
        <item m="1" x="7199"/>
        <item m="1" x="7200"/>
        <item m="1" x="7201"/>
        <item m="1" x="7202"/>
        <item m="1" x="6667"/>
        <item m="1" x="6668"/>
        <item m="1" x="7997"/>
        <item m="1" x="7998"/>
        <item m="1" x="6673"/>
        <item m="1" x="6674"/>
        <item m="1" x="6675"/>
        <item m="1" x="7999"/>
        <item m="1" x="7802"/>
        <item m="1" x="6222"/>
        <item m="1" x="7803"/>
        <item m="1" x="7804"/>
        <item m="1" x="7805"/>
        <item m="1" x="6223"/>
        <item m="1" x="7806"/>
        <item m="1" x="7807"/>
        <item m="1" x="6596"/>
        <item m="1" x="6597"/>
        <item m="1" x="5192"/>
        <item m="1" x="6598"/>
        <item m="1" x="5193"/>
        <item m="1" x="6599"/>
        <item m="1" x="6600"/>
        <item m="1" x="6601"/>
        <item m="1" x="5194"/>
        <item m="1" x="5195"/>
        <item m="1" x="6602"/>
        <item m="1" x="6603"/>
        <item m="1" x="6604"/>
        <item m="1" x="6605"/>
        <item m="1" x="6606"/>
        <item m="1" x="6224"/>
        <item m="1" x="6607"/>
        <item m="1" x="6608"/>
        <item m="1" x="5196"/>
        <item m="1" x="6609"/>
        <item m="1" x="6610"/>
        <item m="1" x="6611"/>
        <item m="1" x="7582"/>
        <item x="313"/>
        <item m="1" x="7583"/>
        <item m="1" x="7584"/>
        <item m="1" x="7585"/>
        <item m="1" x="7586"/>
        <item m="1" x="7809"/>
        <item m="1" x="7810"/>
        <item m="1" x="7587"/>
        <item m="1" x="7588"/>
        <item m="1" x="6695"/>
        <item m="1" x="7204"/>
        <item m="1" x="7049"/>
        <item m="1" x="7050"/>
        <item m="1" x="7051"/>
        <item m="1" x="7052"/>
        <item m="1" x="6696"/>
        <item m="1" x="7812"/>
        <item m="1" x="7055"/>
        <item m="1" x="6964"/>
        <item m="1" x="6965"/>
        <item m="1" x="6966"/>
        <item m="1" x="6967"/>
        <item m="1" x="6968"/>
        <item m="1" x="6969"/>
        <item m="1" x="6970"/>
        <item m="1" x="6971"/>
        <item m="1" x="6252"/>
        <item m="1" x="6253"/>
        <item m="1" x="6254"/>
        <item m="1" x="6255"/>
        <item m="1" x="6706"/>
        <item m="1" x="6707"/>
        <item m="1" x="7437"/>
        <item m="1" x="7438"/>
        <item m="1" x="7209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590"/>
        <item m="1" x="7591"/>
        <item m="1" x="7597"/>
        <item m="1" x="7215"/>
        <item m="1" x="7827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139"/>
        <item m="1" x="6731"/>
        <item m="1" x="6308"/>
        <item m="1" x="6309"/>
        <item m="1" x="6310"/>
        <item m="1" x="6311"/>
        <item m="1" x="6312"/>
        <item m="1" x="6313"/>
        <item m="1" x="5388"/>
        <item m="1" x="7462"/>
        <item m="1" x="7072"/>
        <item m="1" x="7606"/>
        <item m="1" x="7240"/>
        <item m="1" x="6737"/>
        <item m="1" x="6738"/>
        <item m="1" x="7607"/>
        <item m="1" x="7608"/>
        <item m="1" x="7609"/>
        <item m="1" x="7610"/>
        <item m="1" x="7611"/>
        <item m="1" x="7612"/>
        <item m="1" x="7613"/>
        <item m="1" x="7241"/>
        <item m="1" x="7242"/>
        <item m="1" x="7243"/>
        <item m="1" x="7244"/>
        <item m="1" x="7073"/>
        <item m="1" x="7074"/>
        <item m="1" x="7075"/>
        <item m="1" x="7076"/>
        <item m="1" x="7077"/>
        <item m="1" x="7465"/>
        <item m="1" x="7466"/>
        <item m="1" x="6337"/>
        <item m="1" x="7252"/>
        <item m="1" x="7253"/>
        <item m="1" x="7254"/>
        <item m="1" x="6750"/>
        <item m="1" x="6751"/>
        <item m="1" x="6752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468"/>
        <item m="1" x="7869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255"/>
        <item m="1" x="7256"/>
        <item m="1" x="7257"/>
        <item m="1" x="7258"/>
        <item m="1" x="7259"/>
        <item m="1" x="7260"/>
        <item m="1" x="7615"/>
        <item m="1" x="7616"/>
        <item m="1" x="7617"/>
        <item m="1" x="7622"/>
        <item m="1" x="7626"/>
        <item m="1" x="6074"/>
        <item m="1" x="6075"/>
        <item m="1" x="7481"/>
        <item m="1" x="7482"/>
        <item m="1" x="7871"/>
        <item m="1" x="7872"/>
        <item m="1" x="7873"/>
        <item m="1" x="7874"/>
        <item m="1" x="7875"/>
        <item m="1" x="7876"/>
        <item m="1" x="7276"/>
        <item m="1" x="7627"/>
        <item m="1" x="7877"/>
        <item m="1" x="7878"/>
        <item m="1" x="7632"/>
        <item m="1" x="7633"/>
        <item m="1" x="7634"/>
        <item m="1" x="7282"/>
        <item m="1" x="7283"/>
        <item m="1" x="7635"/>
        <item m="1" x="7284"/>
        <item m="1" x="7285"/>
        <item m="1" x="7640"/>
        <item m="1" x="7288"/>
        <item m="1" x="7289"/>
        <item m="1" x="7290"/>
        <item m="1" x="7092"/>
        <item m="1" x="6772"/>
        <item m="1" x="7641"/>
        <item m="1" x="7643"/>
        <item m="1" x="7645"/>
        <item m="1" x="7646"/>
        <item m="1" x="7651"/>
        <item m="1" x="2360"/>
        <item m="1" x="2361"/>
        <item m="1" x="7652"/>
        <item m="1" x="7653"/>
        <item m="1" x="7654"/>
        <item m="1" x="7301"/>
        <item m="1" x="7302"/>
        <item m="1" x="7655"/>
        <item m="1" x="7484"/>
        <item m="1" x="7304"/>
        <item m="1" x="6110"/>
        <item m="1" x="6111"/>
        <item m="1" x="7656"/>
        <item m="1" x="7657"/>
        <item m="1" x="7658"/>
        <item m="1" x="7659"/>
        <item m="1" x="7305"/>
        <item m="1" x="7306"/>
        <item m="1" x="7307"/>
        <item m="1" x="7308"/>
        <item m="1" x="7660"/>
        <item m="1" x="7664"/>
        <item m="1" x="7666"/>
        <item m="1" x="7667"/>
        <item m="1" x="7668"/>
        <item m="1" x="7016"/>
        <item m="1" x="7891"/>
        <item m="1" x="7892"/>
        <item m="1" x="7893"/>
        <item m="1" x="7894"/>
        <item m="1" x="7895"/>
        <item m="1" x="7896"/>
        <item m="1" x="7897"/>
        <item m="1" x="7669"/>
        <item m="1" x="4081"/>
        <item m="1" x="7672"/>
        <item m="1" x="7675"/>
        <item m="1" x="7323"/>
        <item m="1" x="7324"/>
        <item m="1" x="6805"/>
        <item m="1" x="7899"/>
        <item m="1" x="7329"/>
        <item m="1" x="7680"/>
        <item m="1" x="7681"/>
        <item m="1" x="7682"/>
        <item m="1" x="7683"/>
        <item m="1" x="7330"/>
        <item m="1" x="7905"/>
        <item m="1" x="7906"/>
        <item m="1" x="7907"/>
        <item m="1" x="7908"/>
        <item m="1" x="7684"/>
        <item m="1" x="7685"/>
        <item m="1" x="7686"/>
        <item m="1" x="7337"/>
        <item m="1" x="7338"/>
        <item m="1" x="7339"/>
        <item m="1" x="7687"/>
        <item m="1" x="7688"/>
        <item m="1" x="7689"/>
        <item m="1" x="6400"/>
        <item m="1" x="6401"/>
        <item m="1" x="7910"/>
        <item m="1" x="7691"/>
        <item m="1" x="6825"/>
        <item m="1" x="5683"/>
        <item m="1" x="5684"/>
        <item m="1" x="5685"/>
        <item m="1" x="5686"/>
        <item m="1" x="5687"/>
        <item m="1" x="5030"/>
        <item m="1" x="7911"/>
        <item m="1" x="7912"/>
        <item m="1" x="7913"/>
        <item m="1" x="7914"/>
        <item m="1" x="7915"/>
        <item m="1" x="7916"/>
        <item m="1" x="7917"/>
        <item m="1" x="7695"/>
        <item m="1" x="7696"/>
        <item m="1" x="7697"/>
        <item m="1" x="7698"/>
        <item m="1" x="7918"/>
        <item m="1" x="7346"/>
        <item m="1" x="7347"/>
        <item m="1" x="7919"/>
        <item m="1" x="7920"/>
        <item m="1" x="7921"/>
        <item m="1" x="7922"/>
        <item m="1" x="7923"/>
        <item m="1" x="7924"/>
        <item m="1" x="7925"/>
        <item m="1" x="7926"/>
        <item m="1" x="7701"/>
        <item m="1" x="7702"/>
        <item m="1" x="7359"/>
        <item m="1" x="7360"/>
        <item m="1" x="7361"/>
        <item m="1" x="7362"/>
        <item m="1" x="7363"/>
        <item m="1" x="7364"/>
        <item m="1" x="7365"/>
        <item m="1" x="7366"/>
        <item m="1" x="6842"/>
        <item m="1" x="6843"/>
        <item m="1" x="6844"/>
        <item m="1" x="6845"/>
        <item m="1" x="6846"/>
        <item m="1" x="6847"/>
        <item m="1" x="6848"/>
        <item m="1" x="7937"/>
        <item m="1" x="7704"/>
        <item m="1" x="7705"/>
        <item m="1" x="7706"/>
        <item m="1" x="7707"/>
        <item m="1" x="7708"/>
        <item m="1" x="7709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710"/>
        <item m="1" x="7711"/>
        <item m="1" x="7377"/>
        <item m="1" x="6858"/>
        <item m="1" x="6859"/>
        <item m="1" x="6860"/>
        <item m="1" x="7712"/>
        <item m="1" x="7713"/>
        <item m="1" x="7714"/>
        <item m="1" x="7715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3717"/>
        <item x="1113"/>
        <item x="1114"/>
        <item x="1115"/>
        <item x="1116"/>
        <item x="1117"/>
        <item x="1118"/>
        <item x="1119"/>
        <item x="1120"/>
        <item x="1121"/>
        <item m="1" x="7719"/>
        <item m="1" x="7720"/>
        <item m="1" x="7721"/>
        <item m="1" x="7722"/>
        <item m="1" x="7554"/>
        <item m="1" x="7555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390"/>
        <item m="1" x="7391"/>
        <item m="1" x="7392"/>
        <item m="1" x="7393"/>
        <item m="1" x="7394"/>
        <item m="1" x="7395"/>
        <item m="1" x="7942"/>
        <item m="1" x="7770"/>
        <item m="1" x="7771"/>
        <item m="1" x="7772"/>
        <item m="1" x="7423"/>
        <item m="1" x="7429"/>
        <item m="1" x="7430"/>
        <item m="1" x="7943"/>
        <item m="1" x="7944"/>
        <item m="1" x="7945"/>
        <item m="1" x="7946"/>
        <item m="1" x="7780"/>
        <item m="1" x="7781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7785"/>
        <item m="1" x="5141"/>
        <item m="1" x="5142"/>
        <item m="1" x="7565"/>
        <item m="1" x="7566"/>
        <item m="1" x="7046"/>
        <item m="1" x="7798"/>
        <item m="1" x="7799"/>
        <item m="1" x="7801"/>
        <item m="1" x="5997"/>
        <item m="1" x="6669"/>
        <item m="1" x="6670"/>
        <item m="1" x="6671"/>
        <item m="1" x="6676"/>
        <item m="1" x="6612"/>
        <item m="1" x="6613"/>
        <item m="1" x="6614"/>
        <item m="1" x="6615"/>
        <item m="1" x="6616"/>
        <item m="1" x="6617"/>
        <item m="1" x="6618"/>
        <item m="1" x="5197"/>
        <item m="1" x="6619"/>
        <item m="1" x="6620"/>
        <item m="1" x="5198"/>
        <item m="1" x="5199"/>
        <item m="1" x="6621"/>
        <item m="1" x="6697"/>
        <item m="1" x="6698"/>
        <item m="1" x="1936"/>
        <item m="1" x="7811"/>
        <item m="1" x="7813"/>
        <item m="1" x="7056"/>
        <item m="1" x="6256"/>
        <item m="1" x="6257"/>
        <item m="1" x="6258"/>
        <item m="1" x="6259"/>
        <item m="1" x="6260"/>
        <item m="1" x="6265"/>
        <item m="1" x="7454"/>
        <item m="1" x="7455"/>
        <item m="1" x="7456"/>
        <item m="1" x="7457"/>
        <item m="1" x="7458"/>
        <item m="1" x="7819"/>
        <item m="1" x="7592"/>
        <item m="1" x="7593"/>
        <item m="1" x="7820"/>
        <item m="1" x="7821"/>
        <item m="1" x="7822"/>
        <item m="1" x="7823"/>
        <item m="1" x="7824"/>
        <item m="1" x="7825"/>
        <item m="1" x="7826"/>
        <item m="1" x="7216"/>
        <item m="1" x="7828"/>
        <item m="1" x="7829"/>
        <item m="1" x="7601"/>
        <item m="1" x="7830"/>
        <item m="1" x="7831"/>
        <item m="1" x="7832"/>
        <item m="1" x="7605"/>
        <item m="1" x="3397"/>
        <item m="1" x="7463"/>
        <item m="1" x="7237"/>
        <item m="1" x="7078"/>
        <item m="1" x="6740"/>
        <item m="1" x="7246"/>
        <item m="1" x="7833"/>
        <item m="1" x="6338"/>
        <item m="1" x="6753"/>
        <item m="1" x="6754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618"/>
        <item m="1" x="7619"/>
        <item m="1" x="7870"/>
        <item m="1" x="7277"/>
        <item m="1" x="7879"/>
        <item m="1" x="7880"/>
        <item m="1" x="7881"/>
        <item m="1" x="7629"/>
        <item m="1" x="5533"/>
        <item m="1" x="5534"/>
        <item m="1" x="5535"/>
        <item x="771"/>
        <item m="1" x="5536"/>
        <item m="1" x="5537"/>
        <item m="1" x="6994"/>
        <item m="1" x="7286"/>
        <item m="1" x="7636"/>
        <item m="1" x="6773"/>
        <item m="1" x="6366"/>
        <item m="1" x="7642"/>
        <item m="1" x="7882"/>
        <item m="1" x="7883"/>
        <item m="1" x="7884"/>
        <item m="1" x="7885"/>
        <item m="1" x="7886"/>
        <item m="1" x="7649"/>
        <item m="1" x="7887"/>
        <item m="1" x="7888"/>
        <item m="1" x="7303"/>
        <item m="1" x="7309"/>
        <item m="1" x="7310"/>
        <item m="1" x="7661"/>
        <item m="1" x="7662"/>
        <item m="1" x="7663"/>
        <item m="1" x="7889"/>
        <item m="1" x="7890"/>
        <item m="1" x="6123"/>
        <item m="1" x="6124"/>
        <item m="1" x="7670"/>
        <item m="1" x="7317"/>
        <item m="1" x="7674"/>
        <item m="1" x="7487"/>
        <item m="1" x="7676"/>
        <item m="1" x="7900"/>
        <item m="1" x="7902"/>
        <item m="1" x="7903"/>
        <item m="1" x="7679"/>
        <item m="1" x="7331"/>
        <item m="1" x="7332"/>
        <item m="1" x="7904"/>
        <item m="1" x="7333"/>
        <item m="1" x="7334"/>
        <item m="1" x="7340"/>
        <item m="1" x="6402"/>
        <item m="1" x="7909"/>
        <item m="1" x="5031"/>
        <item m="1" x="7343"/>
        <item m="1" x="7344"/>
        <item m="1" x="7345"/>
        <item m="1" x="7025"/>
        <item m="1" x="7348"/>
        <item m="1" x="7699"/>
        <item m="1" x="7350"/>
        <item m="1" x="7703"/>
        <item m="1" x="7354"/>
        <item m="1" x="6849"/>
        <item m="1" x="6850"/>
        <item m="1" x="6851"/>
        <item m="1" x="6852"/>
        <item m="1" x="6853"/>
        <item m="1" x="6854"/>
        <item m="1" x="7938"/>
        <item m="1" x="7378"/>
        <item m="1" x="7379"/>
        <item m="1" x="6861"/>
        <item m="1" x="6862"/>
        <item m="1" x="7939"/>
        <item m="1" x="7716"/>
        <item m="1" x="7489"/>
        <item m="1" x="7543"/>
        <item m="1" x="7544"/>
        <item m="1" x="7545"/>
        <item m="1" x="7546"/>
        <item m="1" x="7547"/>
        <item m="1" x="7940"/>
        <item m="1" x="7718"/>
        <item x="1122"/>
        <item m="1" x="7382"/>
        <item m="1" x="7112"/>
        <item m="1" x="6463"/>
        <item m="1" x="7556"/>
        <item m="1" x="7557"/>
        <item m="1" x="7558"/>
        <item m="1" x="7941"/>
        <item m="1" x="7383"/>
        <item m="1" x="7384"/>
        <item m="1" x="7396"/>
        <item m="1" x="7397"/>
        <item m="1" x="7398"/>
        <item m="1" x="7399"/>
        <item m="1" x="5815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777"/>
        <item m="1" x="6579"/>
        <item m="1" x="7434"/>
        <item m="1" x="7435"/>
        <item m="1" x="7947"/>
        <item m="1" x="5143"/>
        <item m="1" x="5144"/>
        <item m="1" x="5145"/>
        <item m="1" x="5146"/>
        <item m="1" x="5147"/>
        <item m="1" x="7563"/>
        <item m="1" x="7564"/>
        <item m="1" x="7567"/>
        <item m="1" x="7568"/>
        <item m="1" x="7572"/>
        <item m="1" x="6000"/>
        <item m="1" x="7576"/>
        <item m="1" x="7589"/>
        <item m="1" x="6010"/>
        <item m="1" x="7459"/>
        <item m="1" x="7460"/>
        <item m="1" x="7594"/>
        <item m="1" x="7595"/>
        <item m="1" x="7596"/>
        <item m="1" x="6300"/>
        <item m="1" x="7217"/>
        <item m="1" x="7602"/>
        <item m="1" x="7603"/>
        <item m="1" x="6739"/>
        <item m="1" x="6741"/>
        <item m="1" x="6742"/>
        <item m="1" x="6743"/>
        <item m="1" x="6339"/>
        <item m="1" x="7271"/>
        <item m="1" x="7272"/>
        <item m="1" x="7273"/>
        <item m="1" x="7079"/>
        <item m="1" x="7620"/>
        <item m="1" x="7621"/>
        <item m="1" x="5486"/>
        <item m="1" x="7623"/>
        <item m="1" x="7624"/>
        <item m="1" x="7625"/>
        <item m="1" x="7628"/>
        <item m="1" x="7630"/>
        <item m="1" x="7631"/>
        <item m="1" x="6995"/>
        <item m="1" x="7644"/>
        <item m="1" x="7647"/>
        <item m="1" x="7648"/>
        <item m="1" x="7650"/>
        <item m="1" x="7012"/>
        <item m="1" x="7148"/>
        <item m="1" x="7311"/>
        <item m="1" x="7313"/>
        <item m="1" x="6125"/>
        <item m="1" x="7318"/>
        <item m="1" x="7149"/>
        <item m="1" x="7671"/>
        <item m="1" x="7673"/>
        <item m="1" x="7321"/>
        <item m="1" x="7335"/>
        <item m="1" x="7107"/>
        <item m="1" x="7108"/>
        <item m="1" x="7690"/>
        <item m="1" x="7692"/>
        <item m="1" x="4085"/>
        <item m="1" x="4086"/>
        <item m="1" x="3644"/>
        <item m="1" x="3645"/>
        <item m="1" x="7026"/>
        <item m="1" x="7027"/>
        <item m="1" x="7028"/>
        <item m="1" x="7029"/>
        <item m="1" x="7349"/>
        <item m="1" x="7351"/>
        <item m="1" x="7700"/>
        <item m="1" x="7355"/>
        <item m="1" x="6160"/>
        <item m="1" x="6161"/>
        <item m="1" x="6433"/>
        <item m="1" x="7380"/>
        <item m="1" x="6863"/>
        <item m="1" x="7548"/>
        <item m="1" x="7717"/>
        <item m="1" x="7559"/>
        <item m="1" x="7560"/>
        <item m="1" x="7723"/>
        <item m="1" x="7385"/>
        <item m="1" x="7386"/>
        <item m="1" x="6884"/>
        <item m="1" x="6885"/>
        <item m="1" x="6886"/>
        <item m="1" x="6887"/>
        <item m="1" x="6888"/>
        <item m="1" x="6889"/>
        <item m="1" x="7769"/>
        <item m="1" x="7773"/>
        <item m="1" x="7774"/>
        <item m="1" x="7775"/>
        <item m="1" x="7776"/>
        <item m="1" x="7778"/>
        <item m="1" x="7779"/>
        <item m="1" x="7039"/>
        <item m="1" x="7782"/>
        <item m="1" x="7783"/>
        <item m="1" x="7164"/>
        <item m="1" x="5148"/>
        <item m="1" x="5149"/>
        <item m="1" x="5150"/>
        <item m="1" x="5151"/>
        <item m="1" x="5152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5977"/>
        <item m="1" x="5978"/>
        <item m="1" x="7188"/>
        <item m="1" x="6958"/>
        <item m="1" x="6209"/>
        <item m="1" x="7195"/>
        <item m="1" x="7196"/>
        <item m="1" x="7436"/>
        <item m="1" x="6001"/>
        <item m="1" x="6002"/>
        <item m="1" x="7203"/>
        <item m="1" x="6219"/>
        <item m="1" x="6220"/>
        <item m="1" x="6225"/>
        <item m="1" x="6677"/>
        <item m="1" x="6678"/>
        <item m="1" x="6679"/>
        <item m="1" x="5200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5201"/>
        <item m="1" x="6226"/>
        <item m="1" x="6694"/>
        <item m="1" x="5202"/>
        <item m="1" x="6238"/>
        <item m="1" x="5266"/>
        <item m="1" x="7205"/>
        <item m="1" x="4082"/>
        <item m="1" x="7057"/>
        <item m="1" x="6011"/>
        <item m="1" x="7208"/>
        <item m="1" x="7461"/>
        <item m="1" x="6268"/>
        <item m="1" x="6269"/>
        <item m="1" x="6270"/>
        <item m="1" x="6271"/>
        <item m="1" x="7059"/>
        <item m="1" x="7060"/>
        <item m="1" x="7211"/>
        <item m="1" x="7212"/>
        <item m="1" x="7214"/>
        <item m="1" x="7064"/>
        <item m="1" x="7065"/>
        <item m="1" x="6720"/>
        <item m="1" x="7218"/>
        <item m="1" x="7219"/>
        <item m="1" x="7220"/>
        <item m="1" x="6314"/>
        <item m="1" x="5368"/>
        <item m="1" x="6315"/>
        <item m="1" x="7233"/>
        <item m="1" x="7234"/>
        <item m="1" x="4083"/>
        <item m="1" x="7236"/>
        <item m="1" x="7238"/>
        <item m="1" x="7239"/>
        <item m="1" x="6325"/>
        <item m="1" x="6327"/>
        <item m="1" x="6328"/>
        <item m="1" x="6329"/>
        <item m="1" x="7245"/>
        <item m="1" x="6330"/>
        <item m="1" x="6331"/>
        <item m="1" x="7247"/>
        <item m="1" x="7248"/>
        <item m="1" x="7467"/>
        <item m="1" x="7250"/>
        <item m="1" x="5435"/>
        <item m="1" x="5436"/>
        <item m="1" x="5437"/>
        <item m="1" x="5438"/>
        <item m="1" x="7080"/>
        <item m="1" x="7081"/>
        <item m="1" x="7082"/>
        <item m="1" x="7083"/>
        <item m="1" x="7084"/>
        <item m="1" x="7085"/>
        <item m="1" x="7086"/>
        <item m="1" x="7087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7088"/>
        <item m="1" x="7479"/>
        <item m="1" x="5487"/>
        <item m="1" x="7274"/>
        <item m="1" x="6349"/>
        <item m="1" x="6350"/>
        <item m="1" x="7275"/>
        <item m="1" x="6353"/>
        <item m="1" x="6769"/>
        <item m="1" x="7278"/>
        <item m="1" x="7279"/>
        <item m="1" x="7280"/>
        <item m="1" x="6996"/>
        <item m="1" x="6997"/>
        <item m="1" x="6771"/>
        <item m="1" x="7287"/>
        <item m="1" x="5571"/>
        <item m="1" x="5572"/>
        <item m="1" x="7291"/>
        <item m="1" x="7483"/>
        <item m="1" x="7292"/>
        <item m="1" x="7144"/>
        <item m="1" x="7293"/>
        <item m="1" x="7294"/>
        <item m="1" x="7295"/>
        <item m="1" x="7296"/>
        <item m="1" x="7013"/>
        <item m="1" x="6783"/>
        <item m="1" x="6784"/>
        <item m="1" x="6786"/>
        <item m="1" x="7312"/>
        <item m="1" x="6787"/>
        <item m="1" x="7314"/>
        <item m="1" x="7098"/>
        <item m="1" x="7099"/>
        <item m="1" x="7315"/>
        <item m="1" x="5621"/>
        <item m="1" x="7150"/>
        <item m="1" x="7151"/>
        <item m="1" x="7319"/>
        <item m="1" x="4084"/>
        <item m="1" x="7485"/>
        <item m="1" x="7486"/>
        <item m="1" x="7322"/>
        <item m="1" x="7325"/>
        <item m="1" x="7326"/>
        <item m="1" x="7327"/>
        <item m="1" x="7328"/>
        <item m="1" x="5645"/>
        <item m="1" x="7336"/>
        <item m="1" x="6810"/>
        <item m="1" x="6811"/>
        <item m="1" x="6815"/>
        <item m="1" x="6816"/>
        <item m="1" x="6817"/>
        <item m="1" x="7488"/>
        <item m="1" x="6818"/>
        <item m="1" x="6819"/>
        <item m="1" x="6397"/>
        <item m="1" x="6403"/>
        <item m="1" x="6404"/>
        <item m="1" x="7341"/>
        <item x="960"/>
        <item m="1" x="4087"/>
        <item m="1" x="3646"/>
        <item m="1" x="6826"/>
        <item m="1" x="6827"/>
        <item m="1" x="6410"/>
        <item m="1" x="6828"/>
        <item m="1" x="6829"/>
        <item m="1" x="7352"/>
        <item m="1" x="7353"/>
        <item m="1" x="6831"/>
        <item m="1" x="6832"/>
        <item m="1" x="7356"/>
        <item m="1" x="7357"/>
        <item m="1" x="7358"/>
        <item m="1" x="6162"/>
        <item m="1" x="6163"/>
        <item m="1" x="6164"/>
        <item m="1" x="6434"/>
        <item m="1" x="6435"/>
        <item m="1" x="6436"/>
        <item m="1" x="6437"/>
        <item m="1" x="6442"/>
        <item m="1" x="6857"/>
        <item m="1" x="6171"/>
        <item m="1" x="6172"/>
        <item m="1" x="6173"/>
        <item m="1" x="6593"/>
        <item m="1" x="7549"/>
        <item m="1" x="7550"/>
        <item m="1" x="7551"/>
        <item m="1" x="7552"/>
        <item m="1" x="7553"/>
        <item m="1" x="6445"/>
        <item m="1" x="7113"/>
        <item m="1" x="6461"/>
        <item m="1" x="7036"/>
        <item m="1" x="7561"/>
        <item m="1" x="7562"/>
        <item m="1" x="7119"/>
        <item m="1" x="7120"/>
        <item m="1" x="7387"/>
        <item m="1" x="7388"/>
        <item m="1" x="7389"/>
        <item m="1" x="6872"/>
        <item m="1" x="6873"/>
        <item m="1" x="6874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7421"/>
        <item m="1" x="7424"/>
        <item m="1" x="7425"/>
        <item m="1" x="7426"/>
        <item m="1" x="7427"/>
        <item m="1" x="7158"/>
        <item m="1" x="6580"/>
        <item m="1" x="7431"/>
        <item m="1" x="5946"/>
        <item m="1" x="7433"/>
        <item m="1" x="7040"/>
        <item m="1" x="4795"/>
        <item m="1" x="6662"/>
        <item m="1" x="7197"/>
        <item m="1" x="7198"/>
        <item m="1" x="6003"/>
        <item m="1" x="6239"/>
        <item m="1" x="6244"/>
        <item m="1" x="7206"/>
        <item m="1" x="7207"/>
        <item m="1" x="6266"/>
        <item m="1" x="6272"/>
        <item m="1" x="6273"/>
        <item m="1" x="6293"/>
        <item m="1" x="7210"/>
        <item m="1" x="7213"/>
        <item m="1" x="6721"/>
        <item m="1" x="5369"/>
        <item m="1" x="7235"/>
        <item m="1" x="7071"/>
        <item m="1" x="7249"/>
        <item m="1" x="6764"/>
        <item m="1" x="7089"/>
        <item m="1" x="7090"/>
        <item m="1" x="6076"/>
        <item m="1" x="6770"/>
        <item m="1" x="7281"/>
        <item m="1" x="5573"/>
        <item m="1" x="7297"/>
        <item m="1" x="7298"/>
        <item m="1" x="7299"/>
        <item m="1" x="7300"/>
        <item m="1" x="6112"/>
        <item m="1" x="6788"/>
        <item m="1" x="7014"/>
        <item m="1" x="7316"/>
        <item m="1" x="7152"/>
        <item m="1" x="7153"/>
        <item m="1" x="7320"/>
        <item m="1" x="7102"/>
        <item m="1" x="7103"/>
        <item m="1" x="6146"/>
        <item m="1" x="7342"/>
        <item m="1" x="6821"/>
        <item m="1" x="7109"/>
        <item m="1" x="6833"/>
        <item m="1" x="6165"/>
        <item m="1" x="6166"/>
        <item m="1" x="6438"/>
        <item m="1" x="5747"/>
        <item m="1" x="6446"/>
        <item m="1" x="7114"/>
        <item m="1" x="6921"/>
        <item m="1" x="6477"/>
        <item m="1" x="6922"/>
        <item m="1" x="6923"/>
        <item m="1" x="6924"/>
        <item m="1" x="7422"/>
        <item m="1" x="7432"/>
        <item m="1" x="6952"/>
        <item m="1" x="6953"/>
        <item m="1" x="6622"/>
        <item m="1" x="6954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6203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5979"/>
        <item m="1" x="6204"/>
        <item m="1" x="7043"/>
        <item m="1" x="6955"/>
        <item m="1" x="7044"/>
        <item m="1" x="6956"/>
        <item m="1" x="6957"/>
        <item m="1" x="6959"/>
        <item m="1" x="6960"/>
        <item m="1" x="6961"/>
        <item m="1" x="6962"/>
        <item m="1" x="6661"/>
        <item m="1" x="6210"/>
        <item m="1" x="6211"/>
        <item m="1" x="5160"/>
        <item m="1" x="5161"/>
        <item m="1" x="5984"/>
        <item m="1" x="5985"/>
        <item m="1" x="5986"/>
        <item m="1" x="5987"/>
        <item m="1" x="6663"/>
        <item m="1" x="6214"/>
        <item m="1" x="7047"/>
        <item m="1" x="7132"/>
        <item m="1" x="7133"/>
        <item m="1" x="6666"/>
        <item m="1" x="6004"/>
        <item m="1" x="5177"/>
        <item m="1" x="5178"/>
        <item m="1" x="5179"/>
        <item m="1" x="5180"/>
        <item m="1" x="5181"/>
        <item m="1" x="5182"/>
        <item m="1" x="6672"/>
        <item m="1" x="6963"/>
        <item m="1" x="6221"/>
        <item m="1" x="6007"/>
        <item m="1" x="5189"/>
        <item m="1" x="6227"/>
        <item m="1" x="6228"/>
        <item m="1" x="6229"/>
        <item m="1" x="6230"/>
        <item m="1" x="6231"/>
        <item m="1" x="6232"/>
        <item m="1" x="5203"/>
        <item m="1" x="6233"/>
        <item m="1" x="6234"/>
        <item m="1" x="6235"/>
        <item m="1" x="6236"/>
        <item m="1" x="4088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7048"/>
        <item m="1" x="7134"/>
        <item m="1" x="6240"/>
        <item m="1" x="6241"/>
        <item m="1" x="5267"/>
        <item m="1" x="5268"/>
        <item m="1" x="5269"/>
        <item m="1" x="6699"/>
        <item m="1" x="6700"/>
        <item m="1" x="6701"/>
        <item m="1" x="7053"/>
        <item m="1" x="7054"/>
        <item m="1" x="6704"/>
        <item m="1" x="6249"/>
        <item m="1" x="6705"/>
        <item m="1" x="6261"/>
        <item m="1" x="5292"/>
        <item m="1" x="5293"/>
        <item m="1" x="6972"/>
        <item m="1" x="6012"/>
        <item m="1" x="5306"/>
        <item m="1" x="7135"/>
        <item m="1" x="6973"/>
        <item m="1" x="5314"/>
        <item m="1" x="6267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7136"/>
        <item m="1" x="7058"/>
        <item m="1" x="6708"/>
        <item m="1" x="6294"/>
        <item m="1" x="6295"/>
        <item m="1" x="6974"/>
        <item m="1" x="6975"/>
        <item m="1" x="6712"/>
        <item m="1" x="6713"/>
        <item m="1" x="7061"/>
        <item m="1" x="7062"/>
        <item m="1" x="7137"/>
        <item m="1" x="7138"/>
        <item m="1" x="6585"/>
        <item m="1" x="6718"/>
        <item m="1" x="7063"/>
        <item m="1" x="6027"/>
        <item m="1" x="6028"/>
        <item m="1" x="7066"/>
        <item m="1" x="7067"/>
        <item m="1" x="6586"/>
        <item m="1" x="6722"/>
        <item m="1" x="6723"/>
        <item m="1" x="6724"/>
        <item m="1" x="6301"/>
        <item m="1" x="6302"/>
        <item m="1" x="6725"/>
        <item m="1" x="6726"/>
        <item m="1" x="7068"/>
        <item m="1" x="6976"/>
        <item m="1" x="672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7069"/>
        <item m="1" x="6977"/>
        <item m="1" x="6980"/>
        <item m="1" x="6732"/>
        <item m="1" x="6733"/>
        <item m="1" x="6981"/>
        <item m="1" x="5392"/>
        <item m="1" x="7070"/>
        <item m="1" x="6982"/>
        <item m="1" x="6735"/>
        <item m="1" x="6736"/>
        <item m="1" x="5398"/>
        <item m="1" x="5399"/>
        <item m="1" x="6326"/>
        <item m="1" x="6332"/>
        <item m="1" x="6333"/>
        <item m="1" x="6334"/>
        <item m="1" x="6335"/>
        <item m="1" x="5408"/>
        <item m="1" x="5409"/>
        <item m="1" x="5410"/>
        <item m="1" x="5411"/>
        <item m="1" x="5412"/>
        <item m="1" x="6983"/>
        <item m="1" x="6984"/>
        <item m="1" x="7140"/>
        <item m="1" x="6744"/>
        <item m="1" x="6745"/>
        <item m="1" x="6747"/>
        <item m="1" x="7141"/>
        <item m="1" x="6749"/>
        <item m="1" x="5439"/>
        <item m="1" x="5440"/>
        <item m="1" x="5441"/>
        <item m="1" x="5442"/>
        <item m="1" x="6765"/>
        <item m="1" x="6766"/>
        <item m="1" x="6767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7091"/>
        <item m="1" x="6340"/>
        <item m="1" x="6341"/>
        <item m="1" x="6342"/>
        <item m="1" x="6343"/>
        <item m="1" x="6344"/>
        <item m="1" x="6072"/>
        <item m="1" x="6347"/>
        <item m="1" x="6768"/>
        <item m="1" x="5489"/>
        <item m="1" x="7142"/>
        <item m="1" x="6986"/>
        <item m="1" x="6354"/>
        <item m="1" x="6355"/>
        <item m="1" x="6356"/>
        <item m="1" x="6357"/>
        <item m="1" x="6988"/>
        <item m="1" x="6989"/>
        <item m="1" x="6990"/>
        <item m="1" x="6991"/>
        <item m="1" x="6992"/>
        <item m="1" x="5538"/>
        <item m="1" x="5539"/>
        <item m="1" x="5540"/>
        <item m="1" x="5541"/>
        <item m="1" x="5542"/>
        <item m="1" x="6993"/>
        <item m="1" x="6998"/>
        <item m="1" x="6999"/>
        <item m="1" x="7000"/>
        <item m="1" x="7001"/>
        <item m="1" x="7002"/>
        <item m="1" x="7003"/>
        <item m="1" x="6083"/>
        <item m="1" x="6084"/>
        <item m="1" x="6085"/>
        <item m="1" x="6086"/>
        <item m="1" x="6087"/>
        <item m="1" x="6088"/>
        <item m="1" x="6089"/>
        <item m="1" x="6092"/>
        <item m="1" x="6093"/>
        <item m="1" x="5574"/>
        <item m="1" x="5575"/>
        <item m="1" x="5576"/>
        <item m="1" x="6094"/>
        <item m="1" x="6095"/>
        <item m="1" x="6774"/>
        <item m="1" x="7004"/>
        <item m="1" x="7143"/>
        <item m="1" x="7145"/>
        <item m="1" x="6588"/>
        <item m="1" x="6589"/>
        <item m="1" x="6590"/>
        <item m="1" x="7146"/>
        <item m="1" x="7147"/>
        <item m="1" x="6776"/>
        <item m="1" x="7008"/>
        <item m="1" x="6777"/>
        <item m="1" x="6778"/>
        <item m="1" x="7093"/>
        <item m="1" x="7009"/>
        <item m="1" x="7094"/>
        <item m="1" x="7095"/>
        <item m="1" x="5587"/>
        <item m="1" x="7096"/>
        <item m="1" x="7097"/>
        <item m="1" x="7010"/>
        <item m="1" x="7011"/>
        <item m="1" x="2362"/>
        <item m="1" x="6785"/>
        <item m="1" x="6374"/>
        <item m="1" x="6107"/>
        <item m="1" x="6108"/>
        <item m="1" x="5591"/>
        <item m="1" x="6375"/>
        <item m="1" x="5605"/>
        <item m="1" x="5606"/>
        <item m="1" x="6789"/>
        <item m="1" x="6790"/>
        <item m="1" x="6113"/>
        <item m="1" x="6791"/>
        <item m="1" x="6114"/>
        <item m="1" x="6115"/>
        <item m="1" x="7015"/>
        <item m="1" x="6792"/>
        <item m="1" x="6793"/>
        <item m="1" x="6794"/>
        <item m="1" x="6795"/>
        <item m="1" x="6376"/>
        <item m="1" x="6591"/>
        <item m="1" x="6592"/>
        <item m="1" x="6126"/>
        <item m="1" x="7100"/>
        <item m="1" x="6797"/>
        <item m="1" x="6798"/>
        <item m="1" x="6799"/>
        <item m="1" x="6800"/>
        <item m="1" x="4018"/>
        <item m="1" x="4019"/>
        <item m="1" x="7101"/>
        <item m="1" x="6384"/>
        <item m="1" x="3601"/>
        <item m="1" x="6802"/>
        <item m="1" x="6804"/>
        <item m="1" x="5637"/>
        <item m="1" x="5638"/>
        <item m="1" x="6806"/>
        <item m="1" x="7017"/>
        <item m="1" x="7018"/>
        <item m="1" x="7019"/>
        <item m="1" x="6807"/>
        <item m="1" x="7020"/>
        <item m="1" x="5646"/>
        <item m="1" x="5647"/>
        <item m="1" x="7021"/>
        <item m="1" x="7104"/>
        <item m="1" x="7105"/>
        <item m="1" x="7022"/>
        <item m="1" x="7023"/>
        <item m="1" x="6812"/>
        <item m="1" x="6813"/>
        <item m="1" x="6391"/>
        <item m="1" x="6392"/>
        <item m="1" x="6393"/>
        <item m="1" x="6141"/>
        <item m="1" x="6394"/>
        <item m="1" x="6395"/>
        <item m="1" x="6142"/>
        <item m="1" x="7106"/>
        <item m="1" x="7154"/>
        <item m="1" x="6814"/>
        <item m="1" x="6398"/>
        <item m="1" x="6399"/>
        <item m="1" x="5660"/>
        <item m="1" x="5661"/>
        <item m="1" x="5662"/>
        <item m="1" x="5663"/>
        <item m="1" x="5664"/>
        <item m="1" x="6147"/>
        <item m="1" x="6148"/>
        <item m="1" x="5672"/>
        <item m="1" x="5673"/>
        <item m="1" x="5676"/>
        <item m="1" x="6822"/>
        <item m="1" x="6823"/>
        <item m="1" x="6153"/>
        <item m="1" x="4089"/>
        <item m="1" x="3647"/>
        <item m="1" x="3648"/>
        <item m="1" x="6411"/>
        <item m="1" x="6412"/>
        <item m="1" x="6413"/>
        <item m="1" x="6414"/>
        <item m="1" x="6415"/>
        <item m="1" x="6416"/>
        <item m="1" x="6417"/>
        <item m="1" x="6830"/>
        <item m="1" x="6418"/>
        <item m="1" x="6419"/>
        <item m="1" x="6420"/>
        <item m="1" x="7110"/>
        <item m="1" x="6421"/>
        <item m="1" x="6422"/>
        <item m="1" x="6834"/>
        <item m="1" x="6835"/>
        <item m="1" x="6423"/>
        <item m="1" x="6424"/>
        <item m="1" x="6425"/>
        <item m="1" x="6426"/>
        <item m="1" x="6427"/>
        <item m="1" x="7111"/>
        <item m="1" x="6836"/>
        <item m="1" x="7030"/>
        <item m="1" x="7031"/>
        <item m="1" x="7032"/>
        <item m="1" x="6839"/>
        <item m="1" x="6840"/>
        <item m="1" x="6841"/>
        <item m="1" x="6167"/>
        <item m="1" x="6168"/>
        <item m="1" x="6169"/>
        <item m="1" x="5726"/>
        <item m="1" x="5727"/>
        <item m="1" x="6439"/>
        <item m="1" x="5730"/>
        <item m="1" x="5731"/>
        <item m="1" x="5732"/>
        <item m="1" x="5733"/>
        <item m="1" x="5734"/>
        <item m="1" x="5735"/>
        <item m="1" x="6855"/>
        <item m="1" x="6856"/>
        <item m="1" x="6440"/>
        <item m="1" x="6443"/>
        <item m="1" x="6444"/>
        <item m="1" x="5066"/>
        <item m="1" x="5750"/>
        <item m="1" x="5751"/>
        <item m="1" x="6174"/>
        <item m="1" x="6175"/>
        <item m="1" x="6176"/>
        <item m="1" x="7034"/>
        <item m="1" x="6594"/>
        <item m="1" x="6864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7157"/>
        <item m="1" x="6865"/>
        <item m="1" x="6866"/>
        <item x="1123"/>
        <item m="1" x="7037"/>
        <item m="1" x="5775"/>
        <item m="1" x="6867"/>
        <item m="1" x="6462"/>
        <item m="1" x="5776"/>
        <item m="1" x="7115"/>
        <item m="1" x="7116"/>
        <item m="1" x="6464"/>
        <item m="1" x="6465"/>
        <item m="1" x="6466"/>
        <item m="1" x="6467"/>
        <item m="1" x="6468"/>
        <item m="1" x="6469"/>
        <item m="1" x="7117"/>
        <item m="1" x="7118"/>
        <item m="1" x="6595"/>
        <item m="1" x="5795"/>
        <item m="1" x="5796"/>
        <item m="1" x="6870"/>
        <item m="1" x="6871"/>
        <item m="1" x="6473"/>
        <item m="1" x="64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185"/>
        <item m="1" x="6186"/>
        <item m="1" x="6187"/>
        <item m="1" x="6188"/>
        <item m="1" x="6189"/>
        <item m="1" x="6190"/>
        <item m="1" x="6191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478"/>
        <item m="1" x="6934"/>
        <item m="1" x="6935"/>
        <item m="1" x="6936"/>
        <item m="1" x="6937"/>
        <item m="1" x="6938"/>
        <item m="1" x="6939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7038"/>
        <item m="1" x="6941"/>
        <item m="1" x="7159"/>
        <item m="1" x="7160"/>
        <item m="1" x="7161"/>
        <item m="1" x="7121"/>
        <item m="1" x="7122"/>
        <item m="1" x="7123"/>
        <item m="1" x="7124"/>
        <item m="1" x="6942"/>
        <item m="1" x="6943"/>
        <item m="1" x="6944"/>
        <item m="1" x="6945"/>
        <item m="1" x="6573"/>
        <item m="1" x="5944"/>
        <item m="1" x="6947"/>
        <item m="1" x="7162"/>
        <item m="1" x="7125"/>
        <item m="1" x="7126"/>
        <item m="1" x="7127"/>
        <item m="1" x="7163"/>
        <item m="1" x="6949"/>
        <item m="1" x="6950"/>
        <item m="1" x="6583"/>
        <item m="1" x="6584"/>
        <item m="1" x="6197"/>
        <item m="1" x="6951"/>
        <item m="1" x="6623"/>
        <item m="1" x="4838"/>
        <item m="1" x="6659"/>
        <item m="1" x="6660"/>
        <item m="1" x="6665"/>
        <item m="1" x="5307"/>
        <item m="1" x="6709"/>
        <item m="1" x="6714"/>
        <item m="1" x="6719"/>
        <item m="1" x="6032"/>
        <item m="1" x="6727"/>
        <item m="1" x="6978"/>
        <item m="1" x="6316"/>
        <item m="1" x="5395"/>
        <item m="1" x="5400"/>
        <item m="1" x="6746"/>
        <item m="1" x="6065"/>
        <item m="1" x="6066"/>
        <item m="1" x="6067"/>
        <item m="1" x="6345"/>
        <item m="1" x="6985"/>
        <item m="1" x="6351"/>
        <item m="1" x="6358"/>
        <item m="1" x="6359"/>
        <item m="1" x="6779"/>
        <item m="1" x="6377"/>
        <item m="1" x="6127"/>
        <item m="1" x="6801"/>
        <item m="1" x="6803"/>
        <item m="1" x="6808"/>
        <item m="1" x="6143"/>
        <item m="1" x="7024"/>
        <item m="1" x="6155"/>
        <item m="1" x="6156"/>
        <item m="1" x="5688"/>
        <item m="1" x="7033"/>
        <item m="1" x="6430"/>
        <item m="1" x="6431"/>
        <item m="1" x="5736"/>
        <item m="1" x="5752"/>
        <item m="1" x="5760"/>
        <item m="1" x="6177"/>
        <item m="1" x="7035"/>
        <item x="1124"/>
        <item m="1" x="6868"/>
        <item m="1" x="6546"/>
        <item m="1" x="6547"/>
        <item m="1" x="6548"/>
        <item m="1" x="6549"/>
        <item m="1" x="6550"/>
        <item m="1" x="6551"/>
        <item m="1" x="7041"/>
        <item m="1" x="7042"/>
        <item m="1" x="5162"/>
        <item m="1" x="6242"/>
        <item m="1" x="6702"/>
        <item m="1" x="6703"/>
        <item m="1" x="6288"/>
        <item m="1" x="6289"/>
        <item m="1" x="6290"/>
        <item m="1" x="6717"/>
        <item m="1" x="6303"/>
        <item m="1" x="6979"/>
        <item m="1" x="6734"/>
        <item m="1" x="5413"/>
        <item m="1" x="5414"/>
        <item m="1" x="5415"/>
        <item m="1" x="5416"/>
        <item m="1" x="6987"/>
        <item m="1" x="6090"/>
        <item m="1" x="6368"/>
        <item m="1" x="7005"/>
        <item m="1" x="7006"/>
        <item m="1" x="7007"/>
        <item m="1" x="6100"/>
        <item m="1" x="6387"/>
        <item m="1" x="6820"/>
        <item m="1" x="6458"/>
        <item m="1" x="6552"/>
        <item m="1" x="3855"/>
        <item m="1" x="6946"/>
        <item m="1" x="4100"/>
        <item m="1" x="4101"/>
        <item m="1" x="4103"/>
        <item m="1" x="4104"/>
        <item m="1" x="4105"/>
        <item m="1" x="4106"/>
        <item m="1" x="4110"/>
        <item m="1" x="4111"/>
        <item m="1" x="2171"/>
        <item m="1" x="6206"/>
        <item m="1" x="5163"/>
        <item m="1" x="5164"/>
        <item m="1" x="5165"/>
        <item m="1" x="6664"/>
        <item m="1" x="5183"/>
        <item m="1" x="5190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6250"/>
        <item m="1" x="5294"/>
        <item m="1" x="5295"/>
        <item m="1" x="5296"/>
        <item m="1" x="5297"/>
        <item m="1" x="6262"/>
        <item m="1" x="5315"/>
        <item m="1" x="6291"/>
        <item m="1" x="6710"/>
        <item m="1" x="6711"/>
        <item m="1" x="6715"/>
        <item m="1" x="6716"/>
        <item m="1" x="6728"/>
        <item m="1" x="6730"/>
        <item m="1" x="5380"/>
        <item m="1" x="6317"/>
        <item m="1" x="6318"/>
        <item m="1" x="6321"/>
        <item m="1" x="6323"/>
        <item m="1" x="6324"/>
        <item m="1" x="5417"/>
        <item m="1" x="5418"/>
        <item m="1" x="5419"/>
        <item m="1" x="6748"/>
        <item m="1" x="5443"/>
        <item m="1" x="6068"/>
        <item m="1" x="6069"/>
        <item m="1" x="6346"/>
        <item m="1" x="5492"/>
        <item m="1" x="5493"/>
        <item m="1" x="6360"/>
        <item m="1" x="6361"/>
        <item m="1" x="6362"/>
        <item m="1" x="6365"/>
        <item m="1" x="6091"/>
        <item m="1" x="5546"/>
        <item m="1" x="5547"/>
        <item m="1" x="5548"/>
        <item m="1" x="5567"/>
        <item m="1" x="5577"/>
        <item m="1" x="6367"/>
        <item m="1" x="6369"/>
        <item m="1" x="6775"/>
        <item m="1" x="6780"/>
        <item m="1" x="6781"/>
        <item m="1" x="6782"/>
        <item m="1" x="5592"/>
        <item m="1" x="5602"/>
        <item m="1" x="6116"/>
        <item m="1" x="6378"/>
        <item m="1" x="6379"/>
        <item m="1" x="6117"/>
        <item m="1" x="6796"/>
        <item m="1" x="6382"/>
        <item m="1" x="6385"/>
        <item m="1" x="6130"/>
        <item m="1" x="6386"/>
        <item m="1" x="6134"/>
        <item m="1" x="6809"/>
        <item m="1" x="6144"/>
        <item m="1" x="6145"/>
        <item m="1" x="5674"/>
        <item m="1" x="6154"/>
        <item m="1" x="3649"/>
        <item m="1" x="5689"/>
        <item m="1" x="5702"/>
        <item m="1" x="6428"/>
        <item m="1" x="6429"/>
        <item m="1" x="6837"/>
        <item m="1" x="6838"/>
        <item m="1" x="6432"/>
        <item m="1" x="5728"/>
        <item m="1" x="5729"/>
        <item m="1" x="5737"/>
        <item m="1" x="6441"/>
        <item m="1" x="5753"/>
        <item m="1" x="6459"/>
        <item m="1" x="6460"/>
        <item m="1" x="5777"/>
        <item m="1" x="6470"/>
        <item m="1" x="6869"/>
        <item m="1" x="6475"/>
        <item m="1" x="6476"/>
        <item m="1" x="619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940"/>
        <item m="1" x="6574"/>
        <item m="1" x="6193"/>
        <item m="1" x="6948"/>
        <item m="1" x="6202"/>
        <item m="1" x="4114"/>
        <item m="1" x="4115"/>
        <item m="1" x="4116"/>
        <item m="1" x="4117"/>
        <item m="1" x="4118"/>
        <item m="1" x="4119"/>
        <item m="1" x="4120"/>
        <item m="1" x="4121"/>
        <item m="1" x="4123"/>
        <item m="1" x="4124"/>
        <item m="1" x="4125"/>
        <item m="1" x="4129"/>
        <item m="1" x="4130"/>
        <item m="1" x="4131"/>
        <item m="1" x="4132"/>
        <item m="1" x="6205"/>
        <item m="1" x="6207"/>
        <item m="1" x="6208"/>
        <item m="1" x="5166"/>
        <item m="1" x="5167"/>
        <item m="1" x="6212"/>
        <item m="1" x="6213"/>
        <item m="1" x="6215"/>
        <item m="1" x="5994"/>
        <item m="1" x="6216"/>
        <item m="1" x="6217"/>
        <item m="1" x="5184"/>
        <item m="1" x="6218"/>
        <item m="1" x="6237"/>
        <item m="1" x="5270"/>
        <item m="1" x="6245"/>
        <item m="1" x="5271"/>
        <item m="1" x="5272"/>
        <item m="1" x="6246"/>
        <item m="1" x="6247"/>
        <item m="1" x="6248"/>
        <item m="1" x="6251"/>
        <item m="1" x="5308"/>
        <item m="1" x="6264"/>
        <item m="1" x="5316"/>
        <item m="1" x="5317"/>
        <item m="1" x="6292"/>
        <item m="1" x="5338"/>
        <item m="1" x="6296"/>
        <item m="1" x="6297"/>
        <item m="1" x="6298"/>
        <item m="1" x="6299"/>
        <item m="1" x="6033"/>
        <item m="1" x="6304"/>
        <item m="1" x="6305"/>
        <item m="1" x="6306"/>
        <item m="1" x="6307"/>
        <item m="1" x="5381"/>
        <item m="1" x="5382"/>
        <item m="1" x="5383"/>
        <item m="1" x="5384"/>
        <item m="1" x="5385"/>
        <item m="1" x="5386"/>
        <item m="1" x="5387"/>
        <item m="1" x="6319"/>
        <item m="1" x="6587"/>
        <item m="1" x="6320"/>
        <item m="1" x="6322"/>
        <item m="1" x="5401"/>
        <item m="1" x="5402"/>
        <item m="1" x="5420"/>
        <item m="1" x="6336"/>
        <item m="1" x="5444"/>
        <item m="1" x="5450"/>
        <item m="1" x="5451"/>
        <item m="1" x="5452"/>
        <item m="1" x="5453"/>
        <item m="1" x="5454"/>
        <item m="1" x="5481"/>
        <item m="1" x="4939"/>
        <item m="1" x="6348"/>
        <item m="1" x="6352"/>
        <item m="1" x="3511"/>
        <item m="1" x="5494"/>
        <item m="1" x="6363"/>
        <item m="1" x="6364"/>
        <item m="1" x="5543"/>
        <item x="772"/>
        <item m="1" x="5544"/>
        <item m="1" x="5545"/>
        <item x="773"/>
        <item m="1" x="4971"/>
        <item m="1" x="6096"/>
        <item m="1" x="6370"/>
        <item m="1" x="6371"/>
        <item m="1" x="6372"/>
        <item m="1" x="6101"/>
        <item m="1" x="6102"/>
        <item m="1" x="6373"/>
        <item m="1" x="5593"/>
        <item m="1" x="5594"/>
        <item m="1" x="5595"/>
        <item m="1" x="6118"/>
        <item m="1" x="6119"/>
        <item m="1" x="6120"/>
        <item m="1" x="6380"/>
        <item m="1" x="6381"/>
        <item m="1" x="6383"/>
        <item m="1" x="6132"/>
        <item m="1" x="6133"/>
        <item m="1" x="6388"/>
        <item m="1" x="6389"/>
        <item m="1" x="6390"/>
        <item m="1" x="5649"/>
        <item m="1" x="6396"/>
        <item m="1" x="5665"/>
        <item m="1" x="5666"/>
        <item m="1" x="6405"/>
        <item m="1" x="5675"/>
        <item m="1" x="5023"/>
        <item m="1" x="6406"/>
        <item m="1" x="6407"/>
        <item m="1" x="6408"/>
        <item m="1" x="6409"/>
        <item m="1" x="5690"/>
        <item m="1" x="5691"/>
        <item m="1" x="5703"/>
        <item m="1" x="5707"/>
        <item m="1" x="6157"/>
        <item m="1" x="6158"/>
        <item m="1" x="6159"/>
        <item m="1" x="5738"/>
        <item m="1" x="5754"/>
        <item m="1" x="5761"/>
        <item m="1" x="5762"/>
        <item m="1" x="6178"/>
        <item m="1" x="6179"/>
        <item m="1" x="4090"/>
        <item m="1" x="5778"/>
        <item m="1" x="5784"/>
        <item m="1" x="5785"/>
        <item m="1" x="6471"/>
        <item m="1" x="6472"/>
        <item m="1" x="5803"/>
        <item m="1" x="5804"/>
        <item m="1" x="5805"/>
        <item m="1" x="5816"/>
        <item m="1" x="6571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6572"/>
        <item m="1" x="6575"/>
        <item m="1" x="6576"/>
        <item m="1" x="6577"/>
        <item m="1" x="6578"/>
        <item m="1" x="6581"/>
        <item m="1" x="5945"/>
        <item m="1" x="6582"/>
        <item m="1" x="6198"/>
        <item m="1" x="6199"/>
        <item m="1" x="5263"/>
        <item m="1" x="5264"/>
        <item m="1" x="6243"/>
        <item m="1" x="5318"/>
        <item m="1" x="5319"/>
        <item m="1" x="4098"/>
        <item m="1" x="5119"/>
        <item m="1" x="4135"/>
        <item m="1" x="4137"/>
        <item m="1" x="4138"/>
        <item m="1" x="4139"/>
        <item m="1" x="4140"/>
        <item m="1" x="4143"/>
        <item m="1" x="4144"/>
        <item m="1" x="4145"/>
        <item m="1" x="4146"/>
        <item m="1" x="4147"/>
        <item m="1" x="4148"/>
        <item m="1" x="4149"/>
        <item m="1" x="4152"/>
        <item m="1" x="4153"/>
        <item m="1" x="4154"/>
        <item m="1" x="4156"/>
        <item m="1" x="4158"/>
        <item m="1" x="4159"/>
        <item m="1" x="4160"/>
        <item m="1" x="4163"/>
        <item m="1" x="4164"/>
        <item m="1" x="4165"/>
        <item m="1" x="4166"/>
        <item m="1" x="4169"/>
        <item m="1" x="4170"/>
        <item m="1" x="4171"/>
        <item m="1" x="4172"/>
        <item m="1" x="4173"/>
        <item m="1" x="4174"/>
        <item m="1" x="4177"/>
        <item m="1" x="4178"/>
        <item m="1" x="4179"/>
        <item m="1" x="4180"/>
        <item m="1" x="4184"/>
        <item m="1" x="4185"/>
        <item m="1" x="4186"/>
        <item m="1" x="5980"/>
        <item m="1" x="5981"/>
        <item m="1" x="5154"/>
        <item m="1" x="5982"/>
        <item m="1" x="5983"/>
        <item m="1" x="5168"/>
        <item m="1" x="5169"/>
        <item m="1" x="5170"/>
        <item m="1" x="5171"/>
        <item m="1" x="5172"/>
        <item m="1" x="4107"/>
        <item m="1" x="5175"/>
        <item m="1" x="5988"/>
        <item m="1" x="5989"/>
        <item m="1" x="5990"/>
        <item m="1" x="5991"/>
        <item m="1" x="5992"/>
        <item m="1" x="5993"/>
        <item m="1" x="5995"/>
        <item m="1" x="5996"/>
        <item m="1" x="5998"/>
        <item m="1" x="5999"/>
        <item m="1" x="5185"/>
        <item m="1" x="5186"/>
        <item m="1" x="6005"/>
        <item m="1" x="6006"/>
        <item m="1" x="5191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6008"/>
        <item m="1" x="6009"/>
        <item m="1" x="5265"/>
        <item m="1" x="5273"/>
        <item m="1" x="4855"/>
        <item m="1" x="4856"/>
        <item m="1" x="5276"/>
        <item m="1" x="5277"/>
        <item m="1" x="5286"/>
        <item m="1" x="5288"/>
        <item m="1" x="5290"/>
        <item m="1" x="5291"/>
        <item m="1" x="5298"/>
        <item m="1" x="5299"/>
        <item m="1" x="5300"/>
        <item m="1" x="5301"/>
        <item m="1" x="5302"/>
        <item m="1" x="5303"/>
        <item m="1" x="5304"/>
        <item m="1" x="5309"/>
        <item m="1" x="5310"/>
        <item m="1" x="5312"/>
        <item m="1" x="487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6013"/>
        <item m="1" x="6014"/>
        <item m="1" x="5339"/>
        <item m="1" x="5340"/>
        <item m="1" x="6015"/>
        <item m="1" x="5341"/>
        <item m="1" x="5342"/>
        <item m="1" x="5343"/>
        <item m="1" x="5344"/>
        <item m="1" x="6016"/>
        <item m="1" x="6017"/>
        <item m="1" x="6018"/>
        <item m="1" x="6019"/>
        <item m="1" x="6020"/>
        <item m="1" x="6021"/>
        <item m="1" x="6022"/>
        <item m="1" x="6023"/>
        <item m="1" x="5347"/>
        <item m="1" x="5348"/>
        <item m="1" x="6024"/>
        <item m="1" x="6025"/>
        <item m="1" x="6026"/>
        <item m="1" x="6029"/>
        <item m="1" x="6030"/>
        <item m="1" x="6031"/>
        <item m="1" x="5354"/>
        <item m="1" x="6034"/>
        <item m="1" x="5355"/>
        <item m="1" x="5356"/>
        <item m="1" x="5357"/>
        <item m="1" x="5358"/>
        <item x="526"/>
        <item x="527"/>
        <item m="1" x="5364"/>
        <item m="1" x="5365"/>
        <item m="1" x="4902"/>
        <item m="1" x="4903"/>
        <item m="1" x="4904"/>
        <item m="1" x="6035"/>
        <item m="1" x="6036"/>
        <item m="1" x="6037"/>
        <item m="1" x="5391"/>
        <item m="1" x="5393"/>
        <item m="1" x="6038"/>
        <item m="1" x="5396"/>
        <item m="1" x="5397"/>
        <item m="1" x="5403"/>
        <item m="1" x="5404"/>
        <item m="1" x="5406"/>
        <item m="1" x="5421"/>
        <item m="1" x="5422"/>
        <item m="1" x="5423"/>
        <item m="1" x="5424"/>
        <item m="1" x="5425"/>
        <item m="1" x="5426"/>
        <item m="1" x="5427"/>
        <item m="1" x="5428"/>
        <item m="1" x="5433"/>
        <item m="1" x="6039"/>
        <item m="1" x="6040"/>
        <item m="1" x="5445"/>
        <item m="1" x="5446"/>
        <item m="1" x="5447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6070"/>
        <item m="1" x="6071"/>
        <item m="1" x="5482"/>
        <item m="1" x="5483"/>
        <item m="1" x="4940"/>
        <item m="1" x="6073"/>
        <item m="1" x="5490"/>
        <item m="1" x="4946"/>
        <item m="1" x="3512"/>
        <item m="1" x="5491"/>
        <item m="1" x="5495"/>
        <item m="1" x="5496"/>
        <item m="1" x="5497"/>
        <item m="1" x="5498"/>
        <item m="1" x="5499"/>
        <item m="1" x="6077"/>
        <item m="1" x="6078"/>
        <item m="1" x="6079"/>
        <item m="1" x="6080"/>
        <item m="1" x="6081"/>
        <item m="1" x="5503"/>
        <item m="1" x="5504"/>
        <item m="1" x="5505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5"/>
        <item m="1" x="5566"/>
        <item m="1" x="5568"/>
        <item m="1" x="5569"/>
        <item m="1" x="4972"/>
        <item m="1" x="6097"/>
        <item m="1" x="6098"/>
        <item m="1" x="6099"/>
        <item m="1" x="6103"/>
        <item m="1" x="5583"/>
        <item m="1" x="5584"/>
        <item m="1" x="6104"/>
        <item m="1" x="6105"/>
        <item m="1" x="6106"/>
        <item m="1" x="2363"/>
        <item m="1" x="5596"/>
        <item m="1" x="5597"/>
        <item m="1" x="5598"/>
        <item m="1" x="5603"/>
        <item m="1" x="5604"/>
        <item m="1" x="4150"/>
        <item m="1" x="5607"/>
        <item m="1" x="5608"/>
        <item m="1" x="5609"/>
        <item m="1" x="5610"/>
        <item m="1" x="5614"/>
        <item m="1" x="5615"/>
        <item m="1" x="5616"/>
        <item m="1" x="5617"/>
        <item m="1" x="6121"/>
        <item m="1" x="6122"/>
        <item m="1" x="5622"/>
        <item m="1" x="5623"/>
        <item m="1" x="5624"/>
        <item m="1" x="5625"/>
        <item m="1" x="6128"/>
        <item m="1" x="6129"/>
        <item m="1" x="5633"/>
        <item m="1" x="5634"/>
        <item m="1" x="6131"/>
        <item m="1" x="5635"/>
        <item m="1" x="6135"/>
        <item m="1" x="5639"/>
        <item m="1" x="6136"/>
        <item m="1" x="6137"/>
        <item m="1" x="5643"/>
        <item m="1" x="6138"/>
        <item m="1" x="6139"/>
        <item m="1" x="6140"/>
        <item m="1" x="5650"/>
        <item m="1" x="5651"/>
        <item m="1" x="5652"/>
        <item m="1" x="5653"/>
        <item m="1" x="5654"/>
        <item m="1" x="5658"/>
        <item m="1" x="5659"/>
        <item m="1" x="5667"/>
        <item m="1" x="5668"/>
        <item m="1" x="5669"/>
        <item m="1" x="5670"/>
        <item m="1" x="5671"/>
        <item m="1" x="5024"/>
        <item m="1" x="6149"/>
        <item m="1" x="6150"/>
        <item m="1" x="6151"/>
        <item m="1" x="6152"/>
        <item m="1" x="5677"/>
        <item m="1" x="5678"/>
        <item m="1" x="5679"/>
        <item m="1" x="5680"/>
        <item m="1" x="5681"/>
        <item m="1" x="3650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4"/>
        <item m="1" x="5705"/>
        <item m="1" x="3663"/>
        <item m="1" x="5708"/>
        <item m="1" x="5709"/>
        <item m="1" x="5710"/>
        <item m="1" x="5711"/>
        <item m="1" x="5712"/>
        <item m="1" x="5713"/>
        <item m="1" x="5714"/>
        <item m="1" x="5718"/>
        <item m="1" x="5719"/>
        <item m="1" x="5720"/>
        <item m="1" x="5721"/>
        <item m="1" x="5722"/>
        <item m="1" x="5723"/>
        <item m="1" x="5052"/>
        <item m="1" x="5053"/>
        <item m="1" x="5054"/>
        <item m="1" x="5055"/>
        <item m="1" x="5056"/>
        <item m="1" x="5057"/>
        <item m="1" x="5058"/>
        <item m="1" x="5739"/>
        <item m="1" x="5740"/>
        <item m="1" x="5741"/>
        <item m="1" x="5742"/>
        <item m="1" x="5743"/>
        <item m="1" x="5744"/>
        <item m="1" x="6170"/>
        <item m="1" x="5748"/>
        <item m="1" x="5755"/>
        <item m="1" x="5756"/>
        <item m="1" x="5757"/>
        <item m="1" x="5758"/>
        <item m="1" x="5763"/>
        <item m="1" x="5764"/>
        <item m="1" x="5765"/>
        <item m="1" x="5767"/>
        <item m="1" x="5768"/>
        <item m="1" x="5769"/>
        <item m="1" x="5770"/>
        <item m="1" x="4091"/>
        <item m="1" x="4092"/>
        <item m="1" x="4093"/>
        <item m="1" x="4094"/>
        <item m="1" x="4097"/>
        <item m="1" x="4102"/>
        <item m="1" x="4109"/>
        <item m="1" x="4113"/>
        <item m="1" x="6180"/>
        <item m="1" x="6181"/>
        <item m="1" x="5779"/>
        <item m="1" x="5780"/>
        <item m="1" x="5781"/>
        <item m="1" x="5782"/>
        <item m="1" x="5786"/>
        <item m="1" x="5787"/>
        <item m="1" x="5788"/>
        <item m="1" x="5789"/>
        <item m="1" x="6182"/>
        <item m="1" x="6183"/>
        <item m="1" x="6184"/>
        <item m="1" x="5792"/>
        <item m="1" x="5797"/>
        <item m="1" x="5798"/>
        <item m="1" x="5799"/>
        <item m="1" x="5800"/>
        <item m="1" x="5806"/>
        <item m="1" x="5807"/>
        <item m="1" x="5808"/>
        <item m="1" x="5809"/>
        <item m="1" x="5810"/>
        <item m="1" x="5811"/>
        <item m="1" x="5812"/>
        <item m="1" x="5813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28"/>
        <item m="1" x="5929"/>
        <item m="1" x="5930"/>
        <item m="1" x="5932"/>
        <item m="1" x="5933"/>
        <item m="1" x="5934"/>
        <item m="1" x="5935"/>
        <item m="1" x="5936"/>
        <item m="1" x="5941"/>
        <item m="1" x="5942"/>
        <item m="1" x="6194"/>
        <item m="1" x="6195"/>
        <item m="1" x="6196"/>
        <item m="1" x="5948"/>
        <item m="1" x="5949"/>
        <item m="1" x="5950"/>
        <item m="1" x="6200"/>
        <item m="1" x="6201"/>
        <item m="1" x="5120"/>
        <item m="1" x="4188"/>
        <item m="1" x="4189"/>
        <item m="1" x="4190"/>
        <item m="1" x="4194"/>
        <item m="1" x="4195"/>
        <item m="1" x="4198"/>
        <item m="1" x="4199"/>
        <item m="1" x="4202"/>
        <item m="1" x="4203"/>
        <item m="1" x="3870"/>
        <item m="1" x="5153"/>
        <item m="1" x="5155"/>
        <item m="1" x="5156"/>
        <item m="1" x="5157"/>
        <item m="1" x="5158"/>
        <item m="1" x="5159"/>
        <item m="1" x="5173"/>
        <item m="1" x="5174"/>
        <item m="1" x="5176"/>
        <item m="1" x="5187"/>
        <item m="1" x="5188"/>
        <item m="1" x="5262"/>
        <item x="314"/>
        <item m="1" x="5274"/>
        <item m="1" x="5275"/>
        <item m="1" x="5278"/>
        <item m="1" x="5279"/>
        <item m="1" x="5280"/>
        <item m="1" x="5281"/>
        <item m="1" x="5282"/>
        <item m="1" x="5283"/>
        <item m="1" x="5284"/>
        <item m="1" x="5285"/>
        <item m="1" x="5287"/>
        <item m="1" x="5289"/>
        <item m="1" x="5305"/>
        <item m="1" x="5313"/>
        <item m="1" x="4880"/>
        <item m="1" x="5331"/>
        <item m="1" x="5332"/>
        <item m="1" x="5333"/>
        <item m="1" x="5334"/>
        <item m="1" x="5335"/>
        <item m="1" x="5336"/>
        <item m="1" x="5337"/>
        <item m="1" x="4126"/>
        <item m="1" x="5345"/>
        <item m="1" x="5346"/>
        <item m="1" x="5349"/>
        <item m="1" x="5350"/>
        <item m="1" x="5351"/>
        <item m="1" x="5352"/>
        <item m="1" x="5353"/>
        <item m="1" x="5359"/>
        <item m="1" x="5360"/>
        <item m="1" x="5361"/>
        <item m="1" x="5362"/>
        <item m="1" x="5363"/>
        <item m="1" x="5366"/>
        <item m="1" x="5367"/>
        <item m="1" x="4905"/>
        <item x="563"/>
        <item m="1" x="5389"/>
        <item m="1" x="5390"/>
        <item m="1" x="5394"/>
        <item m="1" x="5405"/>
        <item m="1" x="5407"/>
        <item m="1" x="5429"/>
        <item m="1" x="5430"/>
        <item m="1" x="5431"/>
        <item m="1" x="5432"/>
        <item m="1" x="5434"/>
        <item m="1" x="5448"/>
        <item m="1" x="5449"/>
        <item m="1" x="5476"/>
        <item m="1" x="5477"/>
        <item m="1" x="5478"/>
        <item m="1" x="5479"/>
        <item m="1" x="5480"/>
        <item m="1" x="5484"/>
        <item m="1" x="5485"/>
        <item m="1" x="4941"/>
        <item m="1" x="5488"/>
        <item m="1" x="4947"/>
        <item m="1" x="3513"/>
        <item m="1" x="5500"/>
        <item m="1" x="5501"/>
        <item m="1" x="5502"/>
        <item m="1" x="5506"/>
        <item m="1" x="5507"/>
        <item m="1" x="5508"/>
        <item m="1" x="5509"/>
        <item m="1" x="5562"/>
        <item m="1" x="5563"/>
        <item m="1" x="5564"/>
        <item m="1" x="5570"/>
        <item m="1" x="4134"/>
        <item m="1" x="5578"/>
        <item m="1" x="5579"/>
        <item m="1" x="5580"/>
        <item m="1" x="5581"/>
        <item m="1" x="5582"/>
        <item m="1" x="5585"/>
        <item m="1" x="5586"/>
        <item m="1" x="5588"/>
        <item m="1" x="5589"/>
        <item m="1" x="2364"/>
        <item m="1" x="5599"/>
        <item m="1" x="5600"/>
        <item m="1" x="5601"/>
        <item m="1" x="2801"/>
        <item m="1" x="5611"/>
        <item m="1" x="5612"/>
        <item m="1" x="5613"/>
        <item m="1" x="5618"/>
        <item m="1" x="5619"/>
        <item m="1" x="5620"/>
        <item m="1" x="5626"/>
        <item m="1" x="5627"/>
        <item m="1" x="5628"/>
        <item m="1" x="5629"/>
        <item m="1" x="4996"/>
        <item m="1" x="5636"/>
        <item m="1" x="5640"/>
        <item m="1" x="5641"/>
        <item m="1" x="5642"/>
        <item m="1" x="5644"/>
        <item m="1" x="4204"/>
        <item m="1" x="5648"/>
        <item m="1" x="5655"/>
        <item m="1" x="5656"/>
        <item m="1" x="5657"/>
        <item m="1" x="5025"/>
        <item m="1" x="5682"/>
        <item m="1" x="5701"/>
        <item m="1" x="5706"/>
        <item m="1" x="5715"/>
        <item m="1" x="5716"/>
        <item m="1" x="5717"/>
        <item m="1" x="5724"/>
        <item m="1" x="5725"/>
        <item m="1" x="5059"/>
        <item m="1" x="5060"/>
        <item m="1" x="5745"/>
        <item m="1" x="5746"/>
        <item m="1" x="5749"/>
        <item m="1" x="5759"/>
        <item m="1" x="5766"/>
        <item m="1" x="5771"/>
        <item m="1" x="4122"/>
        <item m="1" x="4128"/>
        <item m="1" x="4136"/>
        <item m="1" x="5772"/>
        <item m="1" x="5783"/>
        <item m="1" x="5790"/>
        <item m="1" x="5791"/>
        <item m="1" x="5793"/>
        <item m="1" x="5794"/>
        <item m="1" x="5801"/>
        <item m="1" x="5802"/>
        <item m="1" x="5814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31"/>
        <item m="1" x="5937"/>
        <item m="1" x="5938"/>
        <item m="1" x="5939"/>
        <item m="1" x="5940"/>
        <item m="1" x="5943"/>
        <item m="1" x="5947"/>
        <item m="1" x="5951"/>
        <item m="1" x="4176"/>
        <item m="1" x="4253"/>
        <item m="1" x="4419"/>
        <item m="1" x="4779"/>
        <item m="1" x="4307"/>
        <item m="1" x="4205"/>
        <item m="1" x="4206"/>
        <item m="1" x="4207"/>
        <item m="1" x="4208"/>
        <item m="1" x="4209"/>
        <item m="1" x="4214"/>
        <item m="1" x="4215"/>
        <item m="1" x="4216"/>
        <item m="1" x="3871"/>
        <item m="1" x="4231"/>
        <item m="1" x="4232"/>
        <item m="1" x="3205"/>
        <item m="1" x="3206"/>
        <item m="1" x="3207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208"/>
        <item m="1" x="3883"/>
        <item m="1" x="3209"/>
        <item m="1" x="3884"/>
        <item m="1" x="3885"/>
        <item m="1" x="3886"/>
        <item m="1" x="3887"/>
        <item m="1" x="3888"/>
        <item m="1" x="3889"/>
        <item m="1" x="3890"/>
        <item m="1" x="3210"/>
        <item m="1" x="3891"/>
        <item m="1" x="3892"/>
        <item m="1" x="3893"/>
        <item x="11"/>
        <item m="1" x="3894"/>
        <item m="1" x="3895"/>
        <item m="1" x="3896"/>
        <item m="1" x="3211"/>
        <item m="1" x="3897"/>
        <item m="1" x="3212"/>
        <item m="1" x="3898"/>
        <item m="1" x="3899"/>
        <item m="1" x="3900"/>
        <item m="1" x="3901"/>
        <item m="1" x="3213"/>
        <item m="1" x="3214"/>
        <item m="1" x="3902"/>
        <item m="1" x="3215"/>
        <item m="1" x="3903"/>
        <item m="1" x="3904"/>
        <item m="1" x="3905"/>
        <item m="1" x="3906"/>
        <item m="1" x="3907"/>
        <item m="1" x="3216"/>
        <item m="1" x="3217"/>
        <item m="1" x="3908"/>
        <item m="1" x="3909"/>
        <item m="1" x="3910"/>
        <item m="1" x="3911"/>
        <item m="1" x="3218"/>
        <item m="1" x="3912"/>
        <item m="1" x="3913"/>
        <item m="1" x="3914"/>
        <item m="1" x="3915"/>
        <item m="1" x="3916"/>
        <item m="1" x="2546"/>
        <item m="1" x="3917"/>
        <item m="1" x="3027"/>
        <item m="1" x="2547"/>
        <item m="1" x="2548"/>
        <item m="1" x="3028"/>
        <item m="1" x="3029"/>
        <item m="1" x="3030"/>
        <item m="1" x="2549"/>
        <item m="1" x="3031"/>
        <item m="1" x="3032"/>
        <item m="1" x="3033"/>
        <item m="1" x="3034"/>
        <item m="1" x="3035"/>
        <item m="1" x="3036"/>
        <item m="1" x="2550"/>
        <item m="1" x="3037"/>
        <item m="1" x="3038"/>
        <item m="1" x="3039"/>
        <item m="1" x="3040"/>
        <item m="1" x="2551"/>
        <item m="1" x="3041"/>
        <item m="1" x="3042"/>
        <item m="1" x="3043"/>
        <item m="1" x="4839"/>
        <item m="1" x="4840"/>
        <item m="1" x="4841"/>
        <item m="1" x="4842"/>
        <item m="1" x="4843"/>
        <item m="1" x="4392"/>
        <item m="1" x="4393"/>
        <item m="1" x="4452"/>
        <item m="1" x="4453"/>
        <item m="1" x="4499"/>
        <item m="1" x="4516"/>
        <item m="1" x="4557"/>
        <item m="1" x="3919"/>
        <item m="1" x="4181"/>
        <item m="1" x="4210"/>
        <item m="1" x="4226"/>
        <item m="1" x="4233"/>
        <item m="1" x="4844"/>
        <item m="1" x="4845"/>
        <item m="1" x="4846"/>
        <item m="1" x="4847"/>
        <item m="1" x="4246"/>
        <item m="1" x="4333"/>
        <item m="1" x="4632"/>
        <item m="1" x="4670"/>
        <item m="1" x="4848"/>
        <item m="1" x="4849"/>
        <item m="1" x="4850"/>
        <item m="1" x="4500"/>
        <item m="1" x="3925"/>
        <item m="1" x="4528"/>
        <item m="1" x="4529"/>
        <item m="1" x="4530"/>
        <item m="1" x="4531"/>
        <item m="1" x="4532"/>
        <item m="1" x="4533"/>
        <item m="1" x="4607"/>
        <item m="1" x="4608"/>
        <item m="1" x="4609"/>
        <item m="1" x="4610"/>
        <item m="1" x="4851"/>
        <item m="1" x="4611"/>
        <item m="1" x="4852"/>
        <item m="1" x="4853"/>
        <item m="1" x="4095"/>
        <item m="1" x="4096"/>
        <item m="1" x="4112"/>
        <item m="1" x="4133"/>
        <item m="1" x="4854"/>
        <item m="1" x="4227"/>
        <item m="1" x="2597"/>
        <item m="1" x="4228"/>
        <item m="1" x="4857"/>
        <item m="1" x="4299"/>
        <item m="1" x="4475"/>
        <item m="1" x="4558"/>
        <item m="1" x="3960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161"/>
        <item m="1" x="4875"/>
        <item m="1" x="4876"/>
        <item m="1" x="4432"/>
        <item m="1" x="4234"/>
        <item m="1" x="4247"/>
        <item m="1" x="4248"/>
        <item m="1" x="3310"/>
        <item m="1" x="3311"/>
        <item m="1" x="3312"/>
        <item m="1" x="3313"/>
        <item m="1" x="3314"/>
        <item m="1" x="4182"/>
        <item m="1" x="4211"/>
        <item m="1" x="4217"/>
        <item m="1" x="4394"/>
        <item m="1" x="4501"/>
        <item m="1" x="3964"/>
        <item x="376"/>
        <item m="1" x="4877"/>
        <item m="1" x="4878"/>
        <item x="383"/>
        <item m="1" x="4502"/>
        <item m="1" x="4235"/>
        <item m="1" x="4881"/>
        <item m="1" x="4300"/>
        <item m="1" x="4301"/>
        <item m="1" x="4302"/>
        <item m="1" x="4303"/>
        <item m="1" x="4338"/>
        <item m="1" x="4364"/>
        <item m="1" x="4365"/>
        <item m="1" x="4395"/>
        <item m="1" x="4433"/>
        <item m="1" x="4454"/>
        <item m="1" x="4476"/>
        <item m="1" x="4503"/>
        <item m="1" x="4517"/>
        <item m="1" x="4534"/>
        <item m="1" x="4535"/>
        <item m="1" x="4536"/>
        <item m="1" x="4559"/>
        <item m="1" x="4589"/>
        <item m="1" x="4612"/>
        <item m="1" x="4642"/>
        <item m="1" x="4659"/>
        <item m="1" x="4660"/>
        <item m="1" x="4671"/>
        <item m="1" x="4672"/>
        <item m="1" x="4688"/>
        <item m="1" x="4142"/>
        <item m="1" x="4155"/>
        <item m="1" x="4162"/>
        <item m="1" x="4167"/>
        <item m="1" x="3358"/>
        <item m="1" x="3359"/>
        <item m="1" x="3360"/>
        <item m="1" x="3361"/>
        <item m="1" x="3362"/>
        <item m="1" x="3363"/>
        <item m="1" x="2286"/>
        <item m="1" x="4882"/>
        <item m="1" x="4412"/>
        <item m="1" x="4455"/>
        <item m="1" x="4196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590"/>
        <item m="1" x="4613"/>
        <item m="1" x="4633"/>
        <item x="528"/>
        <item m="1" x="4896"/>
        <item m="1" x="4897"/>
        <item m="1" x="4898"/>
        <item m="1" x="4899"/>
        <item m="1" x="4127"/>
        <item m="1" x="4141"/>
        <item m="1" x="4900"/>
        <item m="1" x="4901"/>
        <item m="1" x="4218"/>
        <item m="1" x="4219"/>
        <item m="1" x="4220"/>
        <item m="1" x="4221"/>
        <item m="1" x="4222"/>
        <item m="1" x="4223"/>
        <item m="1" x="4224"/>
        <item m="1" x="4236"/>
        <item m="1" x="4237"/>
        <item m="1" x="4238"/>
        <item m="1" x="4265"/>
        <item m="1" x="4266"/>
        <item m="1" x="4267"/>
        <item m="1" x="3982"/>
        <item m="1" x="3983"/>
        <item m="1" x="3984"/>
        <item m="1" x="3985"/>
        <item m="1" x="3986"/>
        <item m="1" x="3384"/>
        <item m="1" x="3385"/>
        <item m="1" x="3386"/>
        <item m="1" x="3387"/>
        <item m="1" x="3388"/>
        <item m="1" x="3389"/>
        <item m="1" x="2691"/>
        <item m="1" x="1479"/>
        <item m="1" x="4906"/>
        <item m="1" x="4225"/>
        <item m="1" x="4907"/>
        <item m="1" x="4908"/>
        <item m="1" x="4909"/>
        <item m="1" x="4108"/>
        <item x="596"/>
        <item m="1" x="4099"/>
        <item m="1" x="4441"/>
        <item m="1" x="4560"/>
        <item m="1" x="4910"/>
        <item m="1" x="3399"/>
        <item m="1" x="3400"/>
        <item m="1" x="4911"/>
        <item m="1" x="3401"/>
        <item m="1" x="3402"/>
        <item m="1" x="3403"/>
        <item m="1" x="4912"/>
        <item m="1" x="4341"/>
        <item m="1" x="4477"/>
        <item m="1" x="4614"/>
        <item m="1" x="4913"/>
        <item m="1" x="4914"/>
        <item m="1" x="4915"/>
        <item m="1" x="4916"/>
        <item m="1" x="4917"/>
        <item m="1" x="4918"/>
        <item m="1" x="4919"/>
        <item m="1" x="4284"/>
        <item m="1" x="4368"/>
        <item m="1" x="4421"/>
        <item m="1" x="4456"/>
        <item m="1" x="4457"/>
        <item m="1" x="4478"/>
        <item m="1" x="4504"/>
        <item m="1" x="4537"/>
        <item m="1" x="4561"/>
        <item m="1" x="4615"/>
        <item m="1" x="3410"/>
        <item m="1" x="3411"/>
        <item m="1" x="3412"/>
        <item m="1" x="3413"/>
        <item m="1" x="4268"/>
        <item m="1" x="4920"/>
        <item m="1" x="4921"/>
        <item m="1" x="4922"/>
        <item m="1" x="4239"/>
        <item m="1" x="4342"/>
        <item m="1" x="4422"/>
        <item m="1" x="4458"/>
        <item m="1" x="4479"/>
        <item m="1" x="3996"/>
        <item m="1" x="3997"/>
        <item m="1" x="3431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459"/>
        <item m="1" x="4460"/>
        <item m="1" x="4933"/>
        <item m="1" x="4480"/>
        <item m="1" x="4481"/>
        <item m="1" x="4505"/>
        <item m="1" x="4506"/>
        <item m="1" x="4507"/>
        <item m="1" x="4508"/>
        <item m="1" x="4518"/>
        <item m="1" x="4538"/>
        <item m="1" x="4539"/>
        <item m="1" x="4540"/>
        <item m="1" x="4562"/>
        <item m="1" x="4563"/>
        <item m="1" x="4564"/>
        <item m="1" x="4565"/>
        <item m="1" x="4592"/>
        <item m="1" x="4593"/>
        <item m="1" x="4616"/>
        <item m="1" x="4617"/>
        <item m="1" x="4634"/>
        <item m="1" x="4643"/>
        <item m="1" x="4644"/>
        <item m="1" x="4645"/>
        <item m="1" x="4646"/>
        <item m="1" x="4673"/>
        <item m="1" x="4674"/>
        <item m="1" x="4934"/>
        <item m="1" x="4691"/>
        <item m="1" x="4935"/>
        <item m="1" x="4936"/>
        <item m="1" x="3472"/>
        <item m="1" x="4937"/>
        <item m="1" x="3473"/>
        <item m="1" x="4938"/>
        <item m="1" x="3474"/>
        <item m="1" x="3475"/>
        <item m="1" x="3476"/>
        <item m="1" x="4942"/>
        <item m="1" x="4943"/>
        <item m="1" x="4944"/>
        <item m="1" x="4945"/>
        <item m="1" x="3489"/>
        <item m="1" x="3490"/>
        <item m="1" x="3496"/>
        <item m="1" x="3497"/>
        <item m="1" x="4948"/>
        <item m="1" x="4175"/>
        <item m="1" x="4200"/>
        <item m="1" x="3505"/>
        <item m="1" x="3506"/>
        <item m="1" x="4949"/>
        <item m="1" x="4950"/>
        <item m="1" x="4951"/>
        <item m="1" x="4952"/>
        <item m="1" x="4343"/>
        <item m="1" x="4371"/>
        <item m="1" x="4435"/>
        <item m="1" x="4442"/>
        <item m="1" x="4482"/>
        <item m="1" x="4483"/>
        <item m="1" x="4566"/>
        <item m="1" x="4953"/>
        <item m="1" x="4954"/>
        <item m="1" x="4955"/>
        <item m="1" x="4956"/>
        <item m="1" x="4285"/>
        <item m="1" x="4320"/>
        <item m="1" x="4344"/>
        <item x="774"/>
        <item m="1" x="4957"/>
        <item m="1" x="4958"/>
        <item m="1" x="3548"/>
        <item m="1" x="3549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254"/>
        <item m="1" x="4269"/>
        <item m="1" x="4270"/>
        <item m="1" x="4278"/>
        <item m="1" x="4279"/>
        <item m="1" x="4286"/>
        <item m="1" x="4373"/>
        <item m="1" x="4399"/>
        <item m="1" x="4400"/>
        <item m="1" x="4423"/>
        <item m="1" x="4424"/>
        <item m="1" x="4462"/>
        <item m="1" x="4463"/>
        <item m="1" x="4968"/>
        <item m="1" x="4969"/>
        <item m="1" x="4240"/>
        <item m="1" x="4009"/>
        <item m="1" x="4970"/>
        <item m="1" x="4157"/>
        <item m="1" x="4013"/>
        <item m="1" x="3559"/>
        <item m="1" x="3560"/>
        <item m="1" x="3561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x="807"/>
        <item m="1" x="4984"/>
        <item m="1" x="4250"/>
        <item m="1" x="4985"/>
        <item m="1" x="4986"/>
        <item m="1" x="2365"/>
        <item m="1" x="2366"/>
        <item m="1" x="2367"/>
        <item m="1" x="4288"/>
        <item m="1" x="4305"/>
        <item m="1" x="4347"/>
        <item m="1" x="4379"/>
        <item m="1" x="4380"/>
        <item m="1" x="4509"/>
        <item m="1" x="4519"/>
        <item m="1" x="4567"/>
        <item m="1" x="4568"/>
        <item m="1" x="4618"/>
        <item m="1" x="4635"/>
        <item m="1" x="4661"/>
        <item m="1" x="4692"/>
        <item m="1" x="4987"/>
        <item m="1" x="4510"/>
        <item m="1" x="4542"/>
        <item m="1" x="4988"/>
        <item m="1" x="4675"/>
        <item m="1" x="2802"/>
        <item m="1" x="2803"/>
        <item m="1" x="2804"/>
        <item m="1" x="4251"/>
        <item m="1" x="4255"/>
        <item m="1" x="4271"/>
        <item m="1" x="4289"/>
        <item m="1" x="4290"/>
        <item m="1" x="4348"/>
        <item m="1" x="4401"/>
        <item m="1" x="4445"/>
        <item m="1" x="4381"/>
        <item m="1" x="4402"/>
        <item m="1" x="4413"/>
        <item m="1" x="4446"/>
        <item m="1" x="4989"/>
        <item m="1" x="4990"/>
        <item m="1" x="4291"/>
        <item m="1" x="4292"/>
        <item m="1" x="4403"/>
        <item m="1" x="4464"/>
        <item m="1" x="4991"/>
        <item m="1" x="4992"/>
        <item m="1" x="4993"/>
        <item m="1" x="4994"/>
        <item m="1" x="4191"/>
        <item m="1" x="4995"/>
        <item m="1" x="3602"/>
        <item m="1" x="4997"/>
        <item x="902"/>
        <item m="1" x="4998"/>
        <item m="1" x="4488"/>
        <item m="1" x="4489"/>
        <item m="1" x="3609"/>
        <item m="1" x="3610"/>
        <item m="1" x="4999"/>
        <item m="1" x="5000"/>
        <item m="1" x="5001"/>
        <item m="1" x="5002"/>
        <item m="1" x="5003"/>
        <item m="1" x="5004"/>
        <item m="1" x="4241"/>
        <item m="1" x="4272"/>
        <item m="1" x="5005"/>
        <item m="1" x="4349"/>
        <item m="1" x="5006"/>
        <item m="1" x="5007"/>
        <item m="1" x="4025"/>
        <item m="1" x="3621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4597"/>
        <item m="1" x="4636"/>
        <item m="1" x="4662"/>
        <item m="1" x="4693"/>
        <item m="1" x="5017"/>
        <item m="1" x="5018"/>
        <item m="1" x="5019"/>
        <item m="1" x="5020"/>
        <item m="1" x="5021"/>
        <item m="1" x="5022"/>
        <item m="1" x="4425"/>
        <item m="1" x="4426"/>
        <item m="1" x="4465"/>
        <item m="1" x="4490"/>
        <item m="1" x="4598"/>
        <item m="1" x="4676"/>
        <item m="1" x="5026"/>
        <item m="1" x="4293"/>
        <item m="1" x="4427"/>
        <item m="1" x="4543"/>
        <item m="1" x="4027"/>
        <item m="1" x="4028"/>
        <item m="1" x="5027"/>
        <item m="1" x="5028"/>
        <item m="1" x="5029"/>
        <item m="1" x="4415"/>
        <item m="1" x="4520"/>
        <item m="1" x="4637"/>
        <item m="1" x="3651"/>
        <item m="1" x="5032"/>
        <item m="1" x="5033"/>
        <item m="1" x="5034"/>
        <item m="1" x="5035"/>
        <item m="1" x="5036"/>
        <item m="1" x="4521"/>
        <item m="1" x="4522"/>
        <item m="1" x="4523"/>
        <item m="1" x="4619"/>
        <item m="1" x="4620"/>
        <item m="1" x="4621"/>
        <item m="1" x="4622"/>
        <item m="1" x="4648"/>
        <item m="1" x="4694"/>
        <item m="1" x="5037"/>
        <item m="1" x="5038"/>
        <item m="1" x="3664"/>
        <item m="1" x="4383"/>
        <item m="1" x="2859"/>
        <item m="1" x="4416"/>
        <item m="1" x="5039"/>
        <item m="1" x="5040"/>
        <item m="1" x="5041"/>
        <item m="1" x="4259"/>
        <item m="1" x="4294"/>
        <item m="1" x="4352"/>
        <item m="1" x="4384"/>
        <item m="1" x="4404"/>
        <item m="1" x="4428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4448"/>
        <item m="1" x="4449"/>
        <item m="1" x="5061"/>
        <item m="1" x="4242"/>
        <item m="1" x="4243"/>
        <item m="1" x="4260"/>
        <item m="1" x="4295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5062"/>
        <item m="1" x="4273"/>
        <item m="1" x="4296"/>
        <item m="1" x="4306"/>
        <item m="1" x="4353"/>
        <item m="1" x="4405"/>
        <item m="1" x="4429"/>
        <item m="1" x="4437"/>
        <item m="1" x="4466"/>
        <item m="1" x="4512"/>
        <item m="1" x="4544"/>
        <item m="1" x="4623"/>
        <item m="1" x="4649"/>
        <item m="1" x="4677"/>
        <item m="1" x="3686"/>
        <item m="1" x="5063"/>
        <item m="1" x="5064"/>
        <item m="1" x="5065"/>
        <item m="1" x="5067"/>
        <item m="1" x="4354"/>
        <item m="1" x="4386"/>
        <item m="1" x="4406"/>
        <item m="1" x="4450"/>
        <item m="1" x="4494"/>
        <item m="1" x="4355"/>
        <item m="1" x="4407"/>
        <item m="1" x="4467"/>
        <item m="1" x="4057"/>
        <item m="1" x="4058"/>
        <item m="1" x="4059"/>
        <item m="1" x="4256"/>
        <item m="1" x="4281"/>
        <item m="1" x="4328"/>
        <item m="1" x="4151"/>
        <item m="1" x="4168"/>
        <item m="1" x="4187"/>
        <item m="1" x="4192"/>
        <item m="1" x="4193"/>
        <item m="1" x="4197"/>
        <item m="1" x="4212"/>
        <item m="1" x="4229"/>
        <item m="1" x="4244"/>
        <item m="1" x="4245"/>
        <item m="1" x="4252"/>
        <item m="1" x="4261"/>
        <item m="1" x="4297"/>
        <item m="1" x="4356"/>
        <item m="1" x="1697"/>
        <item m="1" x="1698"/>
        <item m="1" x="1699"/>
        <item m="1" x="5068"/>
        <item m="1" x="5069"/>
        <item m="1" x="5070"/>
        <item m="1" x="5071"/>
        <item m="1" x="5072"/>
        <item m="1" x="5073"/>
        <item m="1" x="4600"/>
        <item m="1" x="4663"/>
        <item m="1" x="5074"/>
        <item m="1" x="5075"/>
        <item m="1" x="5076"/>
        <item m="1" x="5077"/>
        <item m="1" x="5078"/>
        <item m="1" x="5079"/>
        <item m="1" x="5080"/>
        <item m="1" x="3725"/>
        <item m="1" x="3726"/>
        <item m="1" x="5081"/>
        <item m="1" x="4213"/>
        <item m="1" x="5082"/>
        <item m="1" x="5083"/>
        <item m="1" x="4417"/>
        <item m="1" x="4418"/>
        <item m="1" x="5084"/>
        <item m="1" x="5085"/>
        <item m="1" x="5086"/>
        <item m="1" x="5087"/>
        <item m="1" x="5088"/>
        <item m="1" x="5089"/>
        <item m="1" x="4545"/>
        <item m="1" x="4546"/>
        <item m="1" x="4547"/>
        <item m="1" x="4548"/>
        <item m="1" x="4601"/>
        <item m="1" x="4624"/>
        <item m="1" x="4650"/>
        <item m="1" x="4651"/>
        <item m="1" x="4664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4438"/>
        <item m="1" x="5102"/>
        <item m="1" x="5103"/>
        <item m="1" x="5104"/>
        <item m="1" x="5105"/>
        <item m="1" x="5106"/>
        <item m="1" x="4469"/>
        <item m="1" x="4470"/>
        <item m="1" x="4471"/>
        <item m="1" x="5107"/>
        <item m="1" x="5108"/>
        <item m="1" x="4495"/>
        <item m="1" x="4496"/>
        <item m="1" x="4497"/>
        <item m="1" x="4513"/>
        <item m="1" x="4514"/>
        <item m="1" x="4515"/>
        <item m="1" x="4525"/>
        <item m="1" x="4526"/>
        <item m="1" x="4527"/>
        <item m="1" x="4549"/>
        <item m="1" x="4550"/>
        <item m="1" x="4551"/>
        <item m="1" x="4552"/>
        <item m="1" x="4553"/>
        <item m="1" x="4554"/>
        <item m="1" x="4555"/>
        <item m="1" x="4569"/>
        <item m="1" x="4570"/>
        <item m="1" x="4571"/>
        <item m="1" x="4572"/>
        <item m="1" x="4573"/>
        <item m="1" x="4574"/>
        <item m="1" x="4602"/>
        <item m="1" x="4603"/>
        <item m="1" x="4604"/>
        <item m="1" x="4605"/>
        <item m="1" x="4606"/>
        <item m="1" x="4625"/>
        <item m="1" x="4626"/>
        <item m="1" x="4627"/>
        <item m="1" x="4628"/>
        <item m="1" x="4629"/>
        <item m="1" x="4630"/>
        <item m="1" x="4631"/>
        <item m="1" x="4638"/>
        <item m="1" x="4639"/>
        <item m="1" x="4640"/>
        <item m="1" x="4652"/>
        <item m="1" x="4653"/>
        <item m="1" x="4654"/>
        <item m="1" x="4655"/>
        <item m="1" x="4656"/>
        <item m="1" x="4657"/>
        <item m="1" x="4658"/>
        <item m="1" x="5109"/>
        <item m="1" x="4665"/>
        <item m="1" x="4666"/>
        <item m="1" x="4667"/>
        <item m="1" x="4668"/>
        <item m="1" x="4669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95"/>
        <item m="1" x="4696"/>
        <item m="1" x="4697"/>
        <item m="1" x="4698"/>
        <item m="1" x="4699"/>
        <item m="1" x="5110"/>
        <item m="1" x="5111"/>
        <item m="1" x="4201"/>
        <item m="1" x="4257"/>
        <item m="1" x="4262"/>
        <item m="1" x="4357"/>
        <item m="1" x="4408"/>
        <item m="1" x="3001"/>
        <item m="1" x="5112"/>
        <item m="1" x="5113"/>
        <item m="1" x="5114"/>
        <item m="1" x="4183"/>
        <item m="1" x="3856"/>
        <item m="1" x="3857"/>
        <item m="1" x="4230"/>
        <item m="1" x="4249"/>
        <item m="1" x="4275"/>
        <item m="1" x="4071"/>
        <item m="1" x="4072"/>
        <item m="1" x="4073"/>
        <item m="1" x="4074"/>
        <item m="1" x="5115"/>
        <item m="1" x="5116"/>
        <item m="1" x="5117"/>
        <item m="1" x="4575"/>
        <item m="1" x="4576"/>
        <item m="1" x="4641"/>
        <item m="1" x="5118"/>
        <item m="1" x="4439"/>
        <item m="1" x="3044"/>
        <item m="1" x="3045"/>
        <item m="1" x="3046"/>
        <item m="1" x="3047"/>
        <item m="1" x="2552"/>
        <item m="1" x="2553"/>
        <item m="1" x="3048"/>
        <item m="1" x="2554"/>
        <item m="1" x="3049"/>
        <item m="1" x="3050"/>
        <item m="1" x="2555"/>
        <item m="1" x="3051"/>
        <item m="1" x="3052"/>
        <item m="1" x="3053"/>
        <item m="1" x="3054"/>
        <item m="1" x="3055"/>
        <item m="1" x="3056"/>
        <item m="1" x="3057"/>
        <item m="1" x="2556"/>
        <item m="1" x="2557"/>
        <item m="1" x="3058"/>
        <item m="1" x="2558"/>
        <item m="1" x="4391"/>
        <item m="1" x="4308"/>
        <item m="1" x="4309"/>
        <item m="1" x="4451"/>
        <item m="1" x="3920"/>
        <item m="1" x="4359"/>
        <item m="1" x="4277"/>
        <item m="1" x="4360"/>
        <item m="1" x="4332"/>
        <item m="1" x="4411"/>
        <item m="1" x="3232"/>
        <item m="1" x="3233"/>
        <item m="1" x="3234"/>
        <item m="1" x="4361"/>
        <item m="1" x="4334"/>
        <item m="1" x="3245"/>
        <item m="1" x="3926"/>
        <item m="1" x="3927"/>
        <item m="1" x="3928"/>
        <item m="1" x="3247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248"/>
        <item m="1" x="4335"/>
        <item m="1" x="4263"/>
        <item m="1" x="4310"/>
        <item m="1" x="4311"/>
        <item m="1" x="3298"/>
        <item m="1" x="4336"/>
        <item m="1" x="4312"/>
        <item m="1" x="4313"/>
        <item m="1" x="4337"/>
        <item m="1" x="4362"/>
        <item m="1" x="4363"/>
        <item m="1" x="4264"/>
        <item m="1" x="4282"/>
        <item m="1" x="3315"/>
        <item m="1" x="2615"/>
        <item x="377"/>
        <item m="1" x="4700"/>
        <item m="1" x="4420"/>
        <item m="1" x="4689"/>
        <item m="1" x="4690"/>
        <item m="1" x="4701"/>
        <item m="1" x="4702"/>
        <item m="1" x="4715"/>
        <item m="1" x="3327"/>
        <item m="1" x="3328"/>
        <item m="1" x="3329"/>
        <item m="1" x="3330"/>
        <item m="1" x="4339"/>
        <item m="1" x="2287"/>
        <item m="1" x="4434"/>
        <item m="1" x="4440"/>
        <item m="1" x="4366"/>
        <item m="1" x="4314"/>
        <item m="1" x="4724"/>
        <item m="1" x="4768"/>
        <item m="1" x="4315"/>
        <item m="1" x="4340"/>
        <item m="1" x="4703"/>
        <item m="1" x="4740"/>
        <item m="1" x="4283"/>
        <item m="1" x="4367"/>
        <item m="1" x="4304"/>
        <item m="1" x="4396"/>
        <item m="1" x="4397"/>
        <item m="1" x="3390"/>
        <item m="1" x="3391"/>
        <item m="1" x="3392"/>
        <item m="1" x="3393"/>
        <item m="1" x="3114"/>
        <item m="1" x="3115"/>
        <item m="1" x="3116"/>
        <item m="1" x="3117"/>
        <item m="1" x="4316"/>
        <item x="577"/>
        <item m="1" x="4591"/>
        <item m="1" x="3404"/>
        <item m="1" x="3407"/>
        <item m="1" x="3414"/>
        <item m="1" x="3415"/>
        <item m="1" x="4369"/>
        <item m="1" x="4317"/>
        <item m="1" x="4318"/>
        <item m="1" x="4370"/>
        <item m="1" x="3432"/>
        <item m="1" x="4704"/>
        <item m="1" x="4705"/>
        <item m="1" x="4706"/>
        <item m="1" x="4707"/>
        <item m="1" x="4716"/>
        <item m="1" x="4725"/>
        <item m="1" x="4726"/>
        <item m="1" x="4727"/>
        <item m="1" x="4728"/>
        <item m="1" x="4741"/>
        <item m="1" x="4742"/>
        <item m="1" x="3436"/>
        <item m="1" x="3477"/>
        <item m="1" x="3478"/>
        <item m="1" x="3479"/>
        <item m="1" x="3480"/>
        <item m="1" x="3491"/>
        <item m="1" x="3492"/>
        <item m="1" x="4319"/>
        <item m="1" x="3498"/>
        <item m="1" x="3499"/>
        <item m="1" x="3507"/>
        <item m="1" x="3508"/>
        <item m="1" x="3514"/>
        <item m="1" x="4577"/>
        <item m="1" x="4584"/>
        <item m="1" x="4594"/>
        <item m="1" x="4647"/>
        <item m="1" x="4372"/>
        <item m="1" x="4398"/>
        <item m="1" x="4443"/>
        <item m="1" x="4444"/>
        <item m="1" x="4461"/>
        <item m="1" x="4484"/>
        <item m="1" x="4541"/>
        <item m="1" x="4002"/>
        <item m="1" x="4003"/>
        <item m="1" x="4004"/>
        <item m="1" x="4010"/>
        <item m="1" x="4729"/>
        <item m="1" x="3562"/>
        <item m="1" x="4374"/>
        <item m="1" x="4375"/>
        <item m="1" x="4321"/>
        <item m="1" x="4436"/>
        <item m="1" x="4258"/>
        <item m="1" x="4345"/>
        <item m="1" x="4376"/>
        <item m="1" x="4287"/>
        <item m="1" x="4346"/>
        <item m="1" x="1619"/>
        <item m="1" x="4377"/>
        <item m="1" x="4322"/>
        <item m="1" x="4378"/>
        <item m="1" x="2368"/>
        <item m="1" x="4708"/>
        <item m="1" x="4756"/>
        <item m="1" x="4757"/>
        <item m="1" x="4769"/>
        <item m="1" x="4770"/>
        <item m="1" x="4511"/>
        <item m="1" x="4578"/>
        <item m="1" x="4585"/>
        <item m="1" x="4485"/>
        <item m="1" x="4486"/>
        <item m="1" x="4579"/>
        <item m="1" x="4586"/>
        <item m="1" x="4587"/>
        <item m="1" x="4595"/>
        <item m="1" x="4596"/>
        <item m="1" x="4323"/>
        <item m="1" x="4382"/>
        <item m="1" x="4487"/>
        <item m="1" x="3603"/>
        <item m="1" x="3604"/>
        <item m="1" x="3611"/>
        <item m="1" x="3612"/>
        <item m="1" x="4414"/>
        <item m="1" x="4447"/>
        <item m="1" x="4280"/>
        <item m="1" x="4324"/>
        <item m="1" x="2835"/>
        <item m="1" x="4717"/>
        <item m="1" x="4730"/>
        <item m="1" x="4743"/>
        <item m="1" x="4350"/>
        <item m="1" x="4709"/>
        <item m="1" x="4738"/>
        <item m="1" x="4744"/>
        <item m="1" x="3631"/>
        <item m="1" x="3632"/>
        <item m="1" x="4325"/>
        <item m="1" x="4326"/>
        <item m="1" x="4710"/>
        <item m="1" x="4351"/>
        <item m="1" x="4711"/>
        <item m="1" x="4712"/>
        <item m="1" x="4771"/>
        <item m="1" x="4772"/>
        <item m="1" x="4773"/>
        <item m="1" x="4491"/>
        <item m="1" x="4524"/>
        <item m="1" x="4492"/>
        <item m="1" x="4580"/>
        <item m="1" x="4588"/>
        <item m="1" x="4385"/>
        <item m="1" x="4493"/>
        <item m="1" x="4581"/>
        <item m="1" x="4582"/>
        <item m="1" x="4599"/>
        <item m="1" x="3681"/>
        <item m="1" x="3682"/>
        <item m="1" x="3683"/>
        <item m="1" x="3684"/>
        <item m="1" x="3687"/>
        <item m="1" x="3688"/>
        <item m="1" x="3689"/>
        <item m="1" x="3690"/>
        <item m="1" x="4583"/>
        <item m="1" x="4053"/>
        <item m="1" x="4054"/>
        <item m="1" x="4430"/>
        <item m="1" x="3707"/>
        <item m="1" x="3708"/>
        <item m="1" x="4327"/>
        <item m="1" x="4468"/>
        <item m="1" x="1700"/>
        <item m="1" x="1701"/>
        <item m="1" x="1702"/>
        <item m="1" x="1703"/>
        <item m="1" x="4329"/>
        <item m="1" x="4731"/>
        <item m="1" x="4745"/>
        <item m="1" x="3727"/>
        <item m="1" x="3728"/>
        <item m="1" x="3729"/>
        <item m="1" x="3730"/>
        <item m="1" x="3731"/>
        <item m="1" x="4330"/>
        <item m="1" x="4387"/>
        <item x="1138"/>
        <item x="1139"/>
        <item m="1" x="3741"/>
        <item m="1" x="3742"/>
        <item m="1" x="4746"/>
        <item m="1" x="3743"/>
        <item m="1" x="4388"/>
        <item m="1" x="4713"/>
        <item m="1" x="4718"/>
        <item m="1" x="4719"/>
        <item m="1" x="4720"/>
        <item m="1" x="4721"/>
        <item m="1" x="4722"/>
        <item m="1" x="4723"/>
        <item m="1" x="4732"/>
        <item m="1" x="4733"/>
        <item m="1" x="4734"/>
        <item m="1" x="4735"/>
        <item m="1" x="4736"/>
        <item m="1" x="4737"/>
        <item m="1" x="4739"/>
        <item m="1" x="4747"/>
        <item m="1" x="4748"/>
        <item m="1" x="4749"/>
        <item m="1" x="4750"/>
        <item m="1" x="4751"/>
        <item m="1" x="4752"/>
        <item m="1" x="4753"/>
        <item m="1" x="4754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74"/>
        <item m="1" x="4775"/>
        <item m="1" x="4776"/>
        <item m="1" x="4777"/>
        <item m="1" x="4778"/>
        <item m="1" x="3002"/>
        <item m="1" x="4556"/>
        <item m="1" x="3003"/>
        <item m="1" x="4274"/>
        <item m="1" x="4298"/>
        <item m="1" x="4389"/>
        <item m="1" x="4409"/>
        <item m="1" x="4410"/>
        <item m="1" x="4431"/>
        <item m="1" x="4472"/>
        <item m="1" x="4473"/>
        <item m="1" x="3854"/>
        <item m="1" x="4474"/>
        <item m="1" x="4498"/>
        <item m="1" x="3858"/>
        <item m="1" x="2153"/>
        <item m="1" x="4358"/>
        <item m="1" x="4331"/>
        <item m="1" x="4714"/>
        <item m="1" x="4755"/>
        <item m="1" x="4390"/>
        <item m="1" x="4276"/>
        <item m="1" x="3200"/>
        <item m="1" x="3201"/>
        <item m="1" x="3203"/>
        <item m="1" x="2559"/>
        <item m="1" x="3059"/>
        <item m="1" x="3060"/>
        <item m="1" x="2560"/>
        <item m="1" x="3061"/>
        <item m="1" x="2561"/>
        <item m="1" x="3062"/>
        <item m="1" x="2562"/>
        <item m="1" x="3063"/>
        <item m="1" x="1874"/>
        <item m="1" x="2011"/>
        <item m="1" x="1875"/>
        <item m="1" x="1876"/>
        <item m="1" x="1877"/>
        <item m="1" x="1878"/>
        <item m="1" x="1879"/>
        <item m="1" x="1880"/>
        <item m="1" x="1881"/>
        <item m="1" x="2012"/>
        <item m="1" x="1882"/>
        <item m="1" x="1883"/>
        <item m="1" x="1884"/>
        <item m="1" x="1885"/>
        <item m="1" x="1886"/>
        <item m="1" x="2013"/>
        <item m="1" x="1887"/>
        <item m="1" x="1888"/>
        <item m="1" x="1889"/>
        <item m="1" x="1890"/>
        <item m="1" x="1891"/>
        <item m="1" x="1892"/>
        <item m="1" x="1893"/>
        <item m="1" x="1894"/>
        <item m="1" x="2014"/>
        <item m="1" x="1895"/>
        <item m="1" x="2015"/>
        <item m="1" x="1896"/>
        <item m="1" x="1897"/>
        <item m="1" x="1898"/>
        <item m="1" x="1899"/>
        <item m="1" x="1900"/>
        <item m="1" x="1901"/>
        <item m="1" x="2016"/>
        <item m="1" x="1902"/>
        <item m="1" x="1903"/>
        <item m="1" x="2017"/>
        <item m="1" x="1904"/>
        <item m="1" x="1905"/>
        <item m="1" x="1906"/>
        <item m="1" x="1907"/>
        <item m="1" x="1908"/>
        <item m="1" x="2018"/>
        <item m="1" x="1909"/>
        <item m="1" x="1910"/>
        <item m="1" x="1911"/>
        <item m="1" x="1912"/>
        <item m="1" x="1913"/>
        <item m="1" x="1914"/>
        <item x="177"/>
        <item m="1" x="2174"/>
        <item x="182"/>
        <item m="1" x="3918"/>
        <item m="1" x="3221"/>
        <item m="1" x="3222"/>
        <item m="1" x="3223"/>
        <item m="1" x="3224"/>
        <item m="1" x="3225"/>
        <item m="1" x="3226"/>
        <item m="1" x="3227"/>
        <item m="1" x="3228"/>
        <item m="1" x="3067"/>
        <item m="1" x="3068"/>
        <item m="1" x="3921"/>
        <item m="1" x="3229"/>
        <item m="1" x="3230"/>
        <item m="1" x="3922"/>
        <item m="1" x="3235"/>
        <item m="1" x="3236"/>
        <item m="1" x="3237"/>
        <item m="1" x="3238"/>
        <item m="1" x="3239"/>
        <item m="1" x="3240"/>
        <item m="1" x="3241"/>
        <item m="1" x="3923"/>
        <item m="1" x="3242"/>
        <item m="1" x="3243"/>
        <item m="1" x="3244"/>
        <item m="1" x="3924"/>
        <item m="1" x="3246"/>
        <item m="1" x="2187"/>
        <item m="1" x="218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2595"/>
        <item m="1" x="2598"/>
        <item m="1" x="2599"/>
        <item m="1" x="2600"/>
        <item x="315"/>
        <item m="1" x="2601"/>
        <item m="1" x="1408"/>
        <item m="1" x="2602"/>
        <item m="1" x="1409"/>
        <item m="1" x="1410"/>
        <item m="1" x="1411"/>
        <item m="1" x="3299"/>
        <item m="1" x="3300"/>
        <item m="1" x="3301"/>
        <item m="1" x="3103"/>
        <item m="1" x="3302"/>
        <item m="1" x="3961"/>
        <item m="1" x="3962"/>
        <item m="1" x="3307"/>
        <item m="1" x="3309"/>
        <item m="1" x="3963"/>
        <item m="1" x="3316"/>
        <item m="1" x="3317"/>
        <item m="1" x="3318"/>
        <item m="1" x="2616"/>
        <item x="378"/>
        <item m="1" x="3965"/>
        <item m="1" x="2618"/>
        <item m="1" x="2619"/>
        <item m="1" x="2283"/>
        <item m="1" x="3324"/>
        <item m="1" x="3325"/>
        <item m="1" x="3326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966"/>
        <item m="1" x="2288"/>
        <item m="1" x="2289"/>
        <item m="1" x="2290"/>
        <item m="1" x="2291"/>
        <item m="1" x="1942"/>
        <item m="1" x="1943"/>
        <item m="1" x="3967"/>
        <item m="1" x="3364"/>
        <item m="1" x="3968"/>
        <item m="1" x="3969"/>
        <item m="1" x="3970"/>
        <item m="1" x="3971"/>
        <item m="1" x="3972"/>
        <item m="1" x="3371"/>
        <item m="1" x="3372"/>
        <item m="1" x="3373"/>
        <item m="1" x="3973"/>
        <item m="1" x="3374"/>
        <item m="1" x="3375"/>
        <item m="1" x="3376"/>
        <item m="1" x="3377"/>
        <item m="1" x="3378"/>
        <item m="1" x="3379"/>
        <item m="1" x="3380"/>
        <item m="1" x="3974"/>
        <item m="1" x="3975"/>
        <item m="1" x="3976"/>
        <item m="1" x="3977"/>
        <item m="1" x="3978"/>
        <item m="1" x="3979"/>
        <item m="1" x="3980"/>
        <item m="1" x="3981"/>
        <item m="1" x="3383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x="566"/>
        <item m="1" x="3395"/>
        <item x="585"/>
        <item x="586"/>
        <item x="587"/>
        <item m="1" x="3987"/>
        <item m="1" x="3988"/>
        <item m="1" x="3398"/>
        <item m="1" x="3405"/>
        <item m="1" x="3406"/>
        <item m="1" x="2693"/>
        <item m="1" x="3408"/>
        <item m="1" x="3409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989"/>
        <item m="1" x="3990"/>
        <item m="1" x="3991"/>
        <item m="1" x="3992"/>
        <item m="1" x="3993"/>
        <item m="1" x="3994"/>
        <item m="1" x="3995"/>
        <item m="1" x="3433"/>
        <item m="1" x="3434"/>
        <item m="1" x="3435"/>
        <item m="1" x="2319"/>
        <item m="1" x="2320"/>
        <item m="1" x="2321"/>
        <item m="1" x="2322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81"/>
        <item m="1" x="3482"/>
        <item m="1" x="3483"/>
        <item m="1" x="3484"/>
        <item m="1" x="3485"/>
        <item m="1" x="3486"/>
        <item m="1" x="3487"/>
        <item m="1" x="3493"/>
        <item m="1" x="3494"/>
        <item m="1" x="3134"/>
        <item x="698"/>
        <item m="1" x="3500"/>
        <item m="1" x="3501"/>
        <item m="1" x="3502"/>
        <item m="1" x="3503"/>
        <item m="1" x="3504"/>
        <item m="1" x="3509"/>
        <item m="1" x="3510"/>
        <item m="1" x="2730"/>
        <item m="1" x="3998"/>
        <item m="1" x="3999"/>
        <item m="1" x="4000"/>
        <item m="1" x="3515"/>
        <item m="1" x="4001"/>
        <item m="1" x="3516"/>
        <item m="1" x="3517"/>
        <item m="1" x="3518"/>
        <item m="1" x="3519"/>
        <item m="1" x="3520"/>
        <item x="729"/>
        <item m="1" x="3521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41"/>
        <item m="1" x="3542"/>
        <item m="1" x="3543"/>
        <item m="1" x="3544"/>
        <item m="1" x="3545"/>
        <item m="1" x="4005"/>
        <item m="1" x="4006"/>
        <item m="1" x="4007"/>
        <item m="1" x="4008"/>
        <item m="1" x="3553"/>
        <item m="1" x="3554"/>
        <item m="1" x="3555"/>
        <item m="1" x="3556"/>
        <item m="1" x="3140"/>
        <item m="1" x="3141"/>
        <item m="1" x="3142"/>
        <item m="1" x="3143"/>
        <item m="1" x="3144"/>
        <item m="1" x="3557"/>
        <item m="1" x="3558"/>
        <item m="1" x="2353"/>
        <item m="1" x="4011"/>
        <item m="1" x="4012"/>
        <item m="1" x="3148"/>
        <item m="1" x="3149"/>
        <item m="1" x="2781"/>
        <item m="1" x="2782"/>
        <item m="1" x="2783"/>
        <item m="1" x="3563"/>
        <item m="1" x="3564"/>
        <item m="1" x="2354"/>
        <item m="1" x="3565"/>
        <item m="1" x="3566"/>
        <item m="1" x="4014"/>
        <item m="1" x="4015"/>
        <item m="1" x="4016"/>
        <item m="1" x="4017"/>
        <item m="1" x="2369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2"/>
        <item m="1" x="3583"/>
        <item m="1" x="3584"/>
        <item m="1" x="2805"/>
        <item x="838"/>
        <item x="839"/>
        <item x="840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152"/>
        <item m="1" x="3153"/>
        <item m="1" x="3154"/>
        <item m="1" x="3155"/>
        <item m="1" x="3596"/>
        <item m="1" x="2816"/>
        <item m="1" x="3597"/>
        <item m="1" x="3598"/>
        <item m="1" x="3599"/>
        <item m="1" x="3600"/>
        <item m="1" x="2819"/>
        <item x="891"/>
        <item x="892"/>
        <item x="893"/>
        <item m="1" x="4020"/>
        <item m="1" x="4021"/>
        <item m="1" x="4022"/>
        <item m="1" x="3607"/>
        <item m="1" x="3608"/>
        <item m="1" x="3613"/>
        <item m="1" x="3614"/>
        <item m="1" x="3615"/>
        <item m="1" x="3616"/>
        <item m="1" x="4023"/>
        <item m="1" x="3617"/>
        <item m="1" x="3618"/>
        <item m="1" x="4024"/>
        <item m="1" x="2836"/>
        <item m="1" x="2394"/>
        <item m="1" x="4026"/>
        <item m="1" x="3623"/>
        <item m="1" x="3624"/>
        <item m="1" x="3625"/>
        <item m="1" x="3626"/>
        <item m="1" x="3628"/>
        <item m="1" x="3629"/>
        <item m="1" x="3630"/>
        <item m="1" x="3633"/>
        <item m="1" x="3634"/>
        <item m="1" x="3635"/>
        <item m="1" x="3636"/>
        <item m="1" x="2847"/>
        <item m="1" x="2848"/>
        <item m="1" x="3639"/>
        <item m="1" x="3640"/>
        <item m="1" x="3641"/>
        <item m="1" x="3642"/>
        <item m="1" x="3643"/>
        <item m="1" x="4029"/>
        <item m="1" x="2851"/>
        <item m="1" x="4030"/>
        <item m="1" x="4031"/>
        <item m="1" x="4032"/>
        <item m="1" x="4033"/>
        <item m="1" x="4034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7"/>
        <item m="1" x="3668"/>
        <item m="1" x="3669"/>
        <item m="1" x="3670"/>
        <item m="1" x="3671"/>
        <item m="1" x="3672"/>
        <item m="1" x="4035"/>
        <item m="1" x="4036"/>
        <item m="1" x="4037"/>
        <item m="1" x="4038"/>
        <item m="1" x="4039"/>
        <item m="1" x="4040"/>
        <item m="1" x="3674"/>
        <item m="1" x="3675"/>
        <item m="1" x="3676"/>
        <item m="1" x="3677"/>
        <item m="1" x="3678"/>
        <item m="1" x="3679"/>
        <item m="1" x="3680"/>
        <item m="1" x="3685"/>
        <item x="1023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4052"/>
        <item m="1" x="4055"/>
        <item m="1" x="4056"/>
        <item m="1" x="3702"/>
        <item m="1" x="3703"/>
        <item m="1" x="3704"/>
        <item m="1" x="3705"/>
        <item m="1" x="3706"/>
        <item m="1" x="3709"/>
        <item m="1" x="3710"/>
        <item m="1" x="2441"/>
        <item m="1" x="2442"/>
        <item m="1" x="2443"/>
        <item m="1" x="2444"/>
        <item m="1" x="4060"/>
        <item m="1" x="4061"/>
        <item m="1" x="4062"/>
        <item m="1" x="4063"/>
        <item m="1" x="4064"/>
        <item m="1" x="3711"/>
        <item m="1" x="3712"/>
        <item x="1100"/>
        <item m="1" x="3713"/>
        <item m="1" x="3714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3718"/>
        <item m="1" x="3719"/>
        <item m="1" x="3720"/>
        <item m="1" x="3721"/>
        <item m="1" x="3722"/>
        <item m="1" x="3723"/>
        <item m="1" x="3732"/>
        <item m="1" x="3733"/>
        <item m="1" x="3734"/>
        <item m="1" x="3735"/>
        <item m="1" x="3736"/>
        <item m="1" x="3186"/>
        <item m="1" x="3187"/>
        <item m="1" x="3188"/>
        <item m="1" x="3189"/>
        <item m="1" x="4065"/>
        <item m="1" x="3737"/>
        <item m="1" x="3738"/>
        <item m="1" x="3739"/>
        <item m="1" x="3740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4066"/>
        <item m="1" x="3004"/>
        <item m="1" x="3005"/>
        <item m="1" x="3006"/>
        <item m="1" x="2530"/>
        <item m="1" x="2144"/>
        <item m="1" x="2531"/>
        <item m="1" x="3853"/>
        <item m="1" x="4067"/>
        <item m="1" x="4068"/>
        <item m="1" x="4069"/>
        <item m="1" x="4070"/>
        <item m="1" x="3859"/>
        <item m="1" x="3860"/>
        <item x="1317"/>
        <item m="1" x="3196"/>
        <item m="1" x="2154"/>
        <item m="1" x="2155"/>
        <item m="1" x="2156"/>
        <item m="1" x="2157"/>
        <item m="1" x="2158"/>
        <item m="1" x="4075"/>
        <item m="1" x="4076"/>
        <item m="1" x="3861"/>
        <item m="1" x="3862"/>
        <item m="1" x="4077"/>
        <item m="1" x="4078"/>
        <item m="1" x="3863"/>
        <item m="1" x="3864"/>
        <item m="1" x="3865"/>
        <item m="1" x="3866"/>
        <item m="1" x="3867"/>
        <item m="1" x="3868"/>
        <item m="1" x="3202"/>
        <item m="1" x="3204"/>
        <item m="1" x="1915"/>
        <item m="1" x="1916"/>
        <item m="1" x="1917"/>
        <item m="1" x="1918"/>
        <item m="1" x="3219"/>
        <item m="1" x="3220"/>
        <item m="1" x="3231"/>
        <item m="1" x="2028"/>
        <item m="1" x="2189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297"/>
        <item m="1" x="1412"/>
        <item m="1" x="2603"/>
        <item m="1" x="3303"/>
        <item m="1" x="3304"/>
        <item m="1" x="3305"/>
        <item m="1" x="3306"/>
        <item m="1" x="3308"/>
        <item m="1" x="3319"/>
        <item m="1" x="3320"/>
        <item m="1" x="3321"/>
        <item m="1" x="3322"/>
        <item m="1" x="2043"/>
        <item m="1" x="2044"/>
        <item m="1" x="2617"/>
        <item m="1" x="2620"/>
        <item m="1" x="3357"/>
        <item m="1" x="3365"/>
        <item m="1" x="3366"/>
        <item m="1" x="3367"/>
        <item m="1" x="3368"/>
        <item m="1" x="3369"/>
        <item m="1" x="3370"/>
        <item m="1" x="3381"/>
        <item m="1" x="3382"/>
        <item m="1" x="3394"/>
        <item x="578"/>
        <item m="1" x="3396"/>
        <item m="1" x="2696"/>
        <item m="1" x="2697"/>
        <item m="1" x="3429"/>
        <item m="1" x="3430"/>
        <item m="1" x="3468"/>
        <item m="1" x="3469"/>
        <item m="1" x="3470"/>
        <item m="1" x="3471"/>
        <item m="1" x="3121"/>
        <item m="1" x="3122"/>
        <item m="1" x="3488"/>
        <item m="1" x="3495"/>
        <item m="1" x="2731"/>
        <item m="1" x="3522"/>
        <item m="1" x="3523"/>
        <item m="1" x="3535"/>
        <item m="1" x="3536"/>
        <item m="1" x="3537"/>
        <item m="1" x="3538"/>
        <item m="1" x="3539"/>
        <item m="1" x="3540"/>
        <item m="1" x="3546"/>
        <item m="1" x="3547"/>
        <item x="775"/>
        <item m="1" x="3550"/>
        <item m="1" x="3551"/>
        <item m="1" x="3552"/>
        <item x="791"/>
        <item m="1" x="3567"/>
        <item m="1" x="3568"/>
        <item m="1" x="3569"/>
        <item m="1" x="3570"/>
        <item m="1" x="3581"/>
        <item m="1" x="3156"/>
        <item m="1" x="2820"/>
        <item m="1" x="3605"/>
        <item m="1" x="3606"/>
        <item x="898"/>
        <item m="1" x="3619"/>
        <item m="1" x="3620"/>
        <item m="1" x="3622"/>
        <item m="1" x="3627"/>
        <item x="937"/>
        <item m="1" x="3170"/>
        <item m="1" x="3171"/>
        <item m="1" x="3172"/>
        <item m="1" x="3637"/>
        <item m="1" x="3638"/>
        <item m="1" x="2860"/>
        <item m="1" x="2121"/>
        <item m="1" x="3665"/>
        <item m="1" x="3666"/>
        <item m="1" x="3673"/>
        <item m="1" x="2431"/>
        <item m="1" x="2882"/>
        <item m="1" x="1719"/>
        <item m="1" x="1720"/>
        <item m="1" x="3715"/>
        <item m="1" x="3716"/>
        <item m="1" x="3724"/>
        <item m="1" x="3190"/>
        <item m="1" x="3755"/>
        <item m="1" x="3756"/>
        <item m="1" x="3757"/>
        <item m="1" x="3758"/>
        <item m="1" x="3845"/>
        <item m="1" x="3846"/>
        <item m="1" x="3847"/>
        <item m="1" x="3848"/>
        <item m="1" x="3849"/>
        <item m="1" x="3850"/>
        <item m="1" x="3851"/>
        <item m="1" x="2941"/>
        <item m="1" x="2942"/>
        <item m="1" x="3852"/>
        <item m="1" x="2943"/>
        <item m="1" x="2944"/>
        <item m="1" x="2945"/>
        <item m="1" x="2946"/>
        <item m="1" x="2947"/>
        <item m="1" x="2948"/>
        <item m="1" x="2949"/>
        <item m="1" x="2950"/>
        <item m="1" x="3013"/>
        <item m="1" x="3014"/>
        <item m="1" x="2159"/>
        <item m="1" x="3869"/>
        <item m="1" x="2166"/>
        <item m="1" x="2167"/>
        <item m="1" x="2169"/>
        <item m="1" x="1919"/>
        <item m="1" x="1920"/>
        <item m="1" x="1921"/>
        <item m="1" x="1922"/>
        <item m="1" x="2019"/>
        <item m="1" x="1923"/>
        <item m="1" x="2020"/>
        <item m="1" x="1924"/>
        <item m="1" x="1925"/>
        <item m="1" x="1926"/>
        <item m="1" x="1927"/>
        <item m="1" x="1928"/>
        <item m="1" x="1929"/>
        <item m="1" x="2021"/>
        <item m="1" x="193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m="1" x="3064"/>
        <item m="1" x="3065"/>
        <item m="1" x="3066"/>
        <item m="1" x="2564"/>
        <item m="1" x="2565"/>
        <item m="1" x="2568"/>
        <item m="1" x="2569"/>
        <item m="1" x="2570"/>
        <item m="1" x="2175"/>
        <item m="1" x="2176"/>
        <item m="1" x="2024"/>
        <item m="1" x="2025"/>
        <item m="1" x="2177"/>
        <item m="1" x="2572"/>
        <item m="1" x="2573"/>
        <item m="1" x="3069"/>
        <item m="1" x="2574"/>
        <item m="1" x="2029"/>
        <item m="1" x="2030"/>
        <item m="1" x="2031"/>
        <item m="1" x="2032"/>
        <item x="205"/>
        <item m="1" x="2182"/>
        <item x="218"/>
        <item x="219"/>
        <item m="1" x="2183"/>
        <item m="1" x="2575"/>
        <item m="1" x="2033"/>
        <item m="1" x="2034"/>
        <item m="1" x="3070"/>
        <item m="1" x="2190"/>
        <item m="1" x="2191"/>
        <item x="227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3102"/>
        <item m="1" x="1413"/>
        <item x="316"/>
        <item m="1" x="1414"/>
        <item m="1" x="2604"/>
        <item m="1" x="2605"/>
        <item m="1" x="1937"/>
        <item m="1" x="2035"/>
        <item m="1" x="2036"/>
        <item m="1" x="1422"/>
        <item m="1" x="3104"/>
        <item m="1" x="3105"/>
        <item m="1" x="3106"/>
        <item m="1" x="2612"/>
        <item m="1" x="2614"/>
        <item m="1" x="2040"/>
        <item m="1" x="1437"/>
        <item m="1" x="2041"/>
        <item m="1" x="2045"/>
        <item m="1" x="2046"/>
        <item m="1" x="2047"/>
        <item x="354"/>
        <item x="355"/>
        <item x="356"/>
        <item x="371"/>
        <item x="372"/>
        <item m="1" x="3107"/>
        <item m="1" x="2621"/>
        <item m="1" x="2622"/>
        <item m="1" x="1447"/>
        <item m="1" x="1448"/>
        <item m="1" x="2284"/>
        <item x="384"/>
        <item m="1" x="3108"/>
        <item m="1" x="3109"/>
        <item m="1" x="3110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1944"/>
        <item m="1" x="1945"/>
        <item m="1" x="1946"/>
        <item x="451"/>
        <item m="1" x="1451"/>
        <item m="1" x="1452"/>
        <item m="1" x="2662"/>
        <item m="1" x="2663"/>
        <item m="1" x="2664"/>
        <item x="465"/>
        <item m="1" x="3111"/>
        <item m="1" x="3112"/>
        <item m="1" x="2293"/>
        <item m="1" x="2668"/>
        <item m="1" x="2669"/>
        <item m="1" x="3113"/>
        <item m="1" x="2670"/>
        <item m="1" x="2671"/>
        <item m="1" x="2672"/>
        <item m="1" x="2296"/>
        <item m="1" x="2673"/>
        <item m="1" x="2674"/>
        <item m="1" x="2676"/>
        <item m="1" x="2677"/>
        <item m="1" x="2678"/>
        <item m="1" x="2679"/>
        <item m="1" x="2301"/>
        <item m="1" x="2302"/>
        <item m="1" x="2304"/>
        <item m="1" x="1471"/>
        <item m="1" x="1472"/>
        <item m="1" x="1473"/>
        <item m="1" x="1474"/>
        <item m="1" x="1475"/>
        <item m="1" x="1476"/>
        <item m="1" x="1477"/>
        <item x="535"/>
        <item x="536"/>
        <item x="537"/>
        <item m="1" x="2306"/>
        <item m="1" x="2307"/>
        <item m="1" x="3118"/>
        <item m="1" x="3119"/>
        <item x="588"/>
        <item m="1" x="2692"/>
        <item x="598"/>
        <item x="599"/>
        <item x="600"/>
        <item x="601"/>
        <item x="602"/>
        <item m="1" x="2694"/>
        <item m="1" x="2695"/>
        <item m="1" x="2065"/>
        <item m="1" x="2311"/>
        <item x="611"/>
        <item m="1" x="2698"/>
        <item m="1" x="2699"/>
        <item m="1" x="2700"/>
        <item m="1" x="2701"/>
        <item m="1" x="2702"/>
        <item m="1" x="2703"/>
        <item m="1" x="2704"/>
        <item m="1" x="2705"/>
        <item m="1" x="2312"/>
        <item m="1" x="2313"/>
        <item m="1" x="2314"/>
        <item m="1" x="1494"/>
        <item m="1" x="1495"/>
        <item m="1" x="1496"/>
        <item m="1" x="2706"/>
        <item m="1" x="3120"/>
        <item m="1" x="2323"/>
        <item m="1" x="2324"/>
        <item m="1" x="2325"/>
        <item x="637"/>
        <item x="638"/>
        <item x="639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326"/>
        <item m="1" x="2327"/>
        <item m="1" x="2328"/>
        <item m="1" x="2329"/>
        <item m="1" x="2330"/>
        <item m="1" x="2331"/>
        <item m="1" x="1505"/>
        <item m="1" x="2723"/>
        <item m="1" x="2724"/>
        <item m="1" x="2725"/>
        <item m="1" x="2726"/>
        <item m="1" x="2727"/>
        <item m="1" x="3135"/>
        <item x="692"/>
        <item x="693"/>
        <item x="694"/>
        <item x="699"/>
        <item m="1" x="2335"/>
        <item m="1" x="2336"/>
        <item m="1" x="2729"/>
        <item m="1" x="1957"/>
        <item m="1" x="1958"/>
        <item m="1" x="1959"/>
        <item x="725"/>
        <item m="1" x="3136"/>
        <item m="1" x="3137"/>
        <item m="1" x="3138"/>
        <item m="1" x="3139"/>
        <item m="1" x="2732"/>
        <item m="1" x="2733"/>
        <item m="1" x="2734"/>
        <item m="1" x="1960"/>
        <item m="1" x="1961"/>
        <item m="1" x="1962"/>
        <item m="1" x="1963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75"/>
        <item m="1" x="2776"/>
        <item m="1" x="2777"/>
        <item m="1" x="2778"/>
        <item m="1" x="2779"/>
        <item x="776"/>
        <item x="777"/>
        <item x="778"/>
        <item x="779"/>
        <item m="1" x="3145"/>
        <item m="1" x="3146"/>
        <item m="1" x="3147"/>
        <item m="1" x="2345"/>
        <item m="1" x="2346"/>
        <item m="1" x="2347"/>
        <item m="1" x="2348"/>
        <item m="1" x="2349"/>
        <item m="1" x="2350"/>
        <item m="1" x="2351"/>
        <item m="1" x="2352"/>
        <item m="1" x="1600"/>
        <item m="1" x="1601"/>
        <item x="792"/>
        <item m="1" x="1608"/>
        <item m="1" x="1609"/>
        <item x="793"/>
        <item m="1" x="2784"/>
        <item m="1" x="3150"/>
        <item m="1" x="2785"/>
        <item m="1" x="2786"/>
        <item m="1" x="2356"/>
        <item m="1" x="1620"/>
        <item m="1" x="2788"/>
        <item m="1" x="3151"/>
        <item m="1" x="2370"/>
        <item x="815"/>
        <item m="1" x="2791"/>
        <item m="1" x="2792"/>
        <item m="1" x="2793"/>
        <item m="1" x="2794"/>
        <item m="1" x="2795"/>
        <item m="1" x="2796"/>
        <item m="1" x="2797"/>
        <item m="1" x="2371"/>
        <item m="1" x="2798"/>
        <item m="1" x="2799"/>
        <item m="1" x="2800"/>
        <item m="1" x="2373"/>
        <item x="841"/>
        <item x="842"/>
        <item m="1" x="2806"/>
        <item m="1" x="2807"/>
        <item m="1" x="2808"/>
        <item m="1" x="2809"/>
        <item m="1" x="2810"/>
        <item m="1" x="2375"/>
        <item m="1" x="2376"/>
        <item m="1" x="2377"/>
        <item m="1" x="3157"/>
        <item m="1" x="3158"/>
        <item m="1" x="3159"/>
        <item m="1" x="3160"/>
        <item m="1" x="3161"/>
        <item m="1" x="2811"/>
        <item m="1" x="2812"/>
        <item m="1" x="2813"/>
        <item m="1" x="2814"/>
        <item x="872"/>
        <item x="873"/>
        <item m="1" x="2817"/>
        <item m="1" x="2818"/>
        <item m="1" x="2100"/>
        <item m="1" x="2101"/>
        <item m="1" x="2821"/>
        <item m="1" x="2822"/>
        <item m="1" x="2823"/>
        <item m="1" x="2384"/>
        <item m="1" x="2385"/>
        <item m="1" x="2386"/>
        <item x="894"/>
        <item x="896"/>
        <item m="1" x="3162"/>
        <item x="899"/>
        <item x="900"/>
        <item m="1" x="3163"/>
        <item m="1" x="2824"/>
        <item m="1" x="2825"/>
        <item m="1" x="2826"/>
        <item x="905"/>
        <item m="1" x="2828"/>
        <item m="1" x="2829"/>
        <item x="906"/>
        <item m="1" x="2106"/>
        <item m="1" x="2830"/>
        <item m="1" x="2831"/>
        <item m="1" x="2832"/>
        <item m="1" x="3164"/>
        <item m="1" x="3165"/>
        <item m="1" x="2111"/>
        <item m="1" x="1650"/>
        <item x="916"/>
        <item m="1" x="3166"/>
        <item m="1" x="3167"/>
        <item m="1" x="2838"/>
        <item m="1" x="2839"/>
        <item m="1" x="2840"/>
        <item m="1" x="2841"/>
        <item m="1" x="2842"/>
        <item m="1" x="2843"/>
        <item m="1" x="3168"/>
        <item m="1" x="3169"/>
        <item m="1" x="2844"/>
        <item m="1" x="2845"/>
        <item m="1" x="2846"/>
        <item m="1" x="2401"/>
        <item m="1" x="3173"/>
        <item m="1" x="3174"/>
        <item m="1" x="2849"/>
        <item m="1" x="2850"/>
        <item m="1" x="2120"/>
        <item m="1" x="1988"/>
        <item m="1" x="2852"/>
        <item x="961"/>
        <item m="1" x="2853"/>
        <item x="962"/>
        <item m="1" x="3175"/>
        <item m="1" x="3176"/>
        <item m="1" x="3177"/>
        <item m="1" x="3178"/>
        <item m="1" x="3179"/>
        <item m="1" x="3180"/>
        <item m="1" x="3181"/>
        <item m="1" x="2854"/>
        <item m="1" x="2855"/>
        <item m="1" x="2856"/>
        <item m="1" x="2857"/>
        <item m="1" x="2858"/>
        <item m="1" x="1992"/>
        <item m="1" x="1993"/>
        <item m="1" x="1994"/>
        <item m="1" x="1995"/>
        <item m="1" x="1996"/>
        <item x="984"/>
        <item x="985"/>
        <item x="986"/>
        <item x="987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3182"/>
        <item m="1" x="2432"/>
        <item m="1" x="2433"/>
        <item m="1" x="2434"/>
        <item m="1" x="2435"/>
        <item m="1" x="2436"/>
        <item x="1024"/>
        <item x="1025"/>
        <item x="1026"/>
        <item x="1027"/>
        <item x="1028"/>
        <item x="1029"/>
        <item m="1" x="3183"/>
        <item m="1" x="2883"/>
        <item m="1" x="2884"/>
        <item m="1" x="2885"/>
        <item m="1" x="2886"/>
        <item m="1" x="2887"/>
        <item m="1" x="2888"/>
        <item m="1" x="2439"/>
        <item m="1" x="2440"/>
        <item m="1" x="2123"/>
        <item m="1" x="2124"/>
        <item m="1" x="2890"/>
        <item m="1" x="2891"/>
        <item m="1" x="2892"/>
        <item m="1" x="2893"/>
        <item m="1" x="2894"/>
        <item m="1" x="2895"/>
        <item m="1" x="2896"/>
        <item m="1" x="2445"/>
        <item m="1" x="2446"/>
        <item x="1090"/>
        <item x="1091"/>
        <item x="1092"/>
        <item m="1" x="2898"/>
        <item m="1" x="2899"/>
        <item x="1101"/>
        <item m="1" x="2900"/>
        <item m="1" x="2901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3184"/>
        <item m="1" x="3185"/>
        <item m="1" x="2902"/>
        <item m="1" x="2903"/>
        <item m="1" x="2904"/>
        <item m="1" x="2905"/>
        <item m="1" x="3191"/>
        <item m="1" x="3192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3193"/>
        <item m="1" x="3194"/>
        <item m="1" x="3195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7"/>
        <item m="1" x="1785"/>
        <item m="1" x="2938"/>
        <item m="1" x="2939"/>
        <item m="1" x="2940"/>
        <item m="1" x="2951"/>
        <item m="1" x="2952"/>
        <item m="1" x="2953"/>
        <item m="1" x="2954"/>
        <item m="1" x="2955"/>
        <item m="1" x="2956"/>
        <item m="1" x="2957"/>
        <item x="1156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8"/>
        <item m="1" x="2456"/>
        <item m="1" x="2999"/>
        <item m="1" x="3000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x="1289"/>
        <item m="1" x="2145"/>
        <item x="1290"/>
        <item x="1291"/>
        <item x="1292"/>
        <item x="1293"/>
        <item x="1294"/>
        <item x="1295"/>
        <item x="1296"/>
        <item m="1" x="3007"/>
        <item m="1" x="3008"/>
        <item m="1" x="3009"/>
        <item m="1" x="3010"/>
        <item m="1" x="3011"/>
        <item m="1" x="3012"/>
        <item m="1" x="3015"/>
        <item m="1" x="3016"/>
        <item m="1" x="3017"/>
        <item m="1" x="3018"/>
        <item x="1327"/>
        <item x="1328"/>
        <item x="1329"/>
        <item m="1" x="2539"/>
        <item m="1" x="3197"/>
        <item m="1" x="3198"/>
        <item m="1" x="3020"/>
        <item m="1" x="3021"/>
        <item m="1" x="3022"/>
        <item m="1" x="3023"/>
        <item m="1" x="3024"/>
        <item m="1" x="3025"/>
        <item m="1" x="3199"/>
        <item m="1" x="2545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181"/>
        <item m="1" x="2563"/>
        <item m="1" x="2566"/>
        <item m="1" x="2567"/>
        <item m="1" x="2571"/>
        <item m="1" x="2180"/>
        <item x="206"/>
        <item m="1" x="2576"/>
        <item m="1" x="2577"/>
        <item x="228"/>
        <item m="1" x="2596"/>
        <item m="1" x="1423"/>
        <item m="1" x="2606"/>
        <item m="1" x="2607"/>
        <item m="1" x="2608"/>
        <item m="1" x="2609"/>
        <item m="1" x="2610"/>
        <item m="1" x="2611"/>
        <item m="1" x="2613"/>
        <item x="357"/>
        <item m="1" x="2623"/>
        <item m="1" x="2657"/>
        <item m="1" x="2658"/>
        <item m="1" x="2659"/>
        <item m="1" x="2660"/>
        <item m="1" x="2661"/>
        <item m="1" x="2665"/>
        <item m="1" x="2666"/>
        <item m="1" x="2675"/>
        <item m="1" x="1951"/>
        <item m="1" x="1497"/>
        <item m="1" x="1498"/>
        <item m="1" x="2707"/>
        <item m="1" x="2708"/>
        <item m="1" x="2332"/>
        <item m="1" x="2333"/>
        <item m="1" x="2334"/>
        <item x="647"/>
        <item m="1" x="1506"/>
        <item m="1" x="1507"/>
        <item m="1" x="2728"/>
        <item m="1" x="2069"/>
        <item x="700"/>
        <item m="1" x="2337"/>
        <item m="1" x="2338"/>
        <item m="1" x="1964"/>
        <item m="1" x="1965"/>
        <item m="1" x="2768"/>
        <item m="1" x="2769"/>
        <item m="1" x="2770"/>
        <item m="1" x="2771"/>
        <item m="1" x="2772"/>
        <item m="1" x="2773"/>
        <item m="1" x="2774"/>
        <item m="1" x="2780"/>
        <item m="1" x="1602"/>
        <item x="794"/>
        <item m="1" x="2787"/>
        <item m="1" x="2789"/>
        <item m="1" x="2790"/>
        <item x="816"/>
        <item m="1" x="2095"/>
        <item m="1" x="2097"/>
        <item x="843"/>
        <item m="1" x="2378"/>
        <item m="1" x="2815"/>
        <item m="1" x="1638"/>
        <item m="1" x="2827"/>
        <item m="1" x="2833"/>
        <item m="1" x="2834"/>
        <item m="1" x="2837"/>
        <item m="1" x="2398"/>
        <item m="1" x="2399"/>
        <item m="1" x="1997"/>
        <item m="1" x="2405"/>
        <item m="1" x="2406"/>
        <item x="1005"/>
        <item x="1006"/>
        <item m="1" x="2413"/>
        <item m="1" x="2414"/>
        <item m="1" x="2125"/>
        <item m="1" x="2004"/>
        <item m="1" x="2889"/>
        <item m="1" x="2007"/>
        <item m="1" x="2897"/>
        <item m="1" x="1735"/>
        <item m="1" x="1736"/>
        <item m="1" x="1737"/>
        <item m="1" x="2906"/>
        <item m="1" x="2920"/>
        <item m="1" x="2921"/>
        <item m="1" x="2936"/>
        <item m="1" x="2454"/>
        <item m="1" x="2455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1786"/>
        <item m="1" x="1787"/>
        <item m="1" x="3019"/>
        <item m="1" x="2541"/>
        <item m="1" x="3026"/>
        <item m="1" x="2168"/>
        <item x="0"/>
        <item x="1"/>
        <item m="1" x="2170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78"/>
        <item m="1" x="2172"/>
        <item m="1" x="2173"/>
        <item m="1" x="2023"/>
        <item m="1" x="1357"/>
        <item x="186"/>
        <item m="1" x="1360"/>
        <item x="196"/>
        <item m="1" x="2178"/>
        <item m="1" x="2026"/>
        <item m="1" x="2179"/>
        <item m="1" x="2181"/>
        <item x="207"/>
        <item x="208"/>
        <item x="209"/>
        <item m="1" x="2184"/>
        <item m="1" x="2185"/>
        <item m="1" x="2186"/>
        <item x="229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x="233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1934"/>
        <item m="1" x="2268"/>
        <item x="234"/>
        <item m="1" x="2269"/>
        <item m="1" x="2270"/>
        <item x="235"/>
        <item x="236"/>
        <item x="237"/>
        <item m="1" x="2271"/>
        <item m="1" x="1415"/>
        <item x="317"/>
        <item m="1" x="1416"/>
        <item m="1" x="1417"/>
        <item m="1" x="1418"/>
        <item m="1" x="1424"/>
        <item x="323"/>
        <item x="324"/>
        <item m="1" x="2272"/>
        <item m="1" x="2273"/>
        <item m="1" x="2274"/>
        <item m="1" x="2275"/>
        <item m="1" x="2276"/>
        <item m="1" x="2278"/>
        <item m="1" x="2279"/>
        <item m="1" x="2042"/>
        <item x="350"/>
        <item x="358"/>
        <item x="359"/>
        <item x="360"/>
        <item x="361"/>
        <item x="362"/>
        <item x="363"/>
        <item x="365"/>
        <item x="373"/>
        <item x="374"/>
        <item m="1" x="2281"/>
        <item m="1" x="2282"/>
        <item m="1" x="1449"/>
        <item m="1" x="1450"/>
        <item x="381"/>
        <item x="382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m="1" x="2285"/>
        <item x="452"/>
        <item x="453"/>
        <item m="1" x="2050"/>
        <item x="462"/>
        <item m="1" x="2292"/>
        <item m="1" x="2294"/>
        <item m="1" x="2295"/>
        <item m="1" x="2297"/>
        <item m="1" x="1462"/>
        <item m="1" x="2054"/>
        <item m="1" x="2055"/>
        <item m="1" x="2298"/>
        <item m="1" x="2299"/>
        <item m="1" x="2300"/>
        <item m="1" x="1469"/>
        <item m="1" x="1470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m="1" x="2305"/>
        <item m="1" x="2308"/>
        <item m="1" x="2062"/>
        <item x="589"/>
        <item x="590"/>
        <item m="1" x="2064"/>
        <item x="597"/>
        <item x="603"/>
        <item m="1" x="2309"/>
        <item m="1" x="2310"/>
        <item m="1" x="1952"/>
        <item x="606"/>
        <item m="1" x="1499"/>
        <item x="612"/>
        <item x="613"/>
        <item x="614"/>
        <item x="615"/>
        <item x="616"/>
        <item x="617"/>
        <item x="618"/>
        <item x="619"/>
        <item m="1" x="2066"/>
        <item m="1" x="2315"/>
        <item m="1" x="2316"/>
        <item m="1" x="2317"/>
        <item m="1" x="2318"/>
        <item x="640"/>
        <item x="641"/>
        <item x="642"/>
        <item x="643"/>
        <item x="648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x="649"/>
        <item x="650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1539"/>
        <item m="1" x="2339"/>
        <item m="1" x="2340"/>
        <item x="701"/>
        <item x="702"/>
        <item x="703"/>
        <item x="713"/>
        <item x="714"/>
        <item x="715"/>
        <item x="716"/>
        <item x="717"/>
        <item x="718"/>
        <item x="721"/>
        <item x="722"/>
        <item m="1" x="1966"/>
        <item m="1" x="1967"/>
        <item m="1" x="1968"/>
        <item m="1" x="1969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5"/>
        <item m="1" x="1556"/>
        <item m="1" x="1557"/>
        <item m="1" x="1558"/>
        <item m="1" x="1559"/>
        <item m="1" x="1560"/>
        <item m="1" x="2341"/>
        <item m="1" x="2342"/>
        <item m="1" x="2343"/>
        <item m="1" x="2344"/>
        <item m="1" x="2084"/>
        <item m="1" x="2085"/>
        <item x="780"/>
        <item x="781"/>
        <item x="782"/>
        <item x="783"/>
        <item x="784"/>
        <item x="785"/>
        <item x="786"/>
        <item x="787"/>
        <item m="1" x="1603"/>
        <item m="1" x="1604"/>
        <item x="795"/>
        <item x="796"/>
        <item m="1" x="2355"/>
        <item m="1" x="2089"/>
        <item m="1" x="1975"/>
        <item m="1" x="2357"/>
        <item m="1" x="1621"/>
        <item m="1" x="2358"/>
        <item x="817"/>
        <item m="1" x="2096"/>
        <item m="1" x="1978"/>
        <item m="1" x="1979"/>
        <item m="1" x="1980"/>
        <item m="1" x="1981"/>
        <item m="1" x="1982"/>
        <item m="1" x="2098"/>
        <item m="1" x="1983"/>
        <item x="844"/>
        <item m="1" x="2374"/>
        <item m="1" x="2379"/>
        <item m="1" x="1625"/>
        <item m="1" x="1626"/>
        <item m="1" x="2380"/>
        <item m="1" x="2381"/>
        <item m="1" x="2382"/>
        <item m="1" x="2383"/>
        <item x="874"/>
        <item x="875"/>
        <item m="1" x="1637"/>
        <item x="879"/>
        <item m="1" x="1639"/>
        <item m="1" x="1640"/>
        <item x="884"/>
        <item x="885"/>
        <item m="1" x="2387"/>
        <item m="1" x="2388"/>
        <item m="1" x="2105"/>
        <item x="907"/>
        <item m="1" x="2389"/>
        <item m="1" x="2107"/>
        <item m="1" x="2390"/>
        <item x="912"/>
        <item m="1" x="2391"/>
        <item m="1" x="2392"/>
        <item m="1" x="2393"/>
        <item x="917"/>
        <item x="918"/>
        <item x="919"/>
        <item m="1" x="2395"/>
        <item m="1" x="2396"/>
        <item m="1" x="2397"/>
        <item m="1" x="2114"/>
        <item m="1" x="2115"/>
        <item m="1" x="2116"/>
        <item m="1" x="1655"/>
        <item m="1" x="1656"/>
        <item m="1" x="2117"/>
        <item m="1" x="2402"/>
        <item m="1" x="2403"/>
        <item m="1" x="1663"/>
        <item m="1" x="1664"/>
        <item x="955"/>
        <item x="963"/>
        <item m="1" x="1989"/>
        <item m="1" x="1998"/>
        <item m="1" x="1999"/>
        <item m="1" x="2000"/>
        <item m="1" x="2001"/>
        <item m="1" x="2002"/>
        <item m="1" x="2003"/>
        <item m="1" x="1665"/>
        <item m="1" x="1666"/>
        <item m="1" x="2404"/>
        <item m="1" x="2407"/>
        <item m="1" x="2408"/>
        <item m="1" x="2409"/>
        <item m="1" x="2410"/>
        <item x="994"/>
        <item m="1" x="1670"/>
        <item m="1" x="1671"/>
        <item m="1" x="2411"/>
        <item m="1" x="2412"/>
        <item m="1" x="1679"/>
        <item m="1" x="2415"/>
        <item m="1" x="2416"/>
        <item m="1" x="2417"/>
        <item m="1" x="2418"/>
        <item m="1" x="2122"/>
        <item m="1" x="1681"/>
        <item m="1" x="1682"/>
        <item m="1" x="2419"/>
        <item m="1" x="2420"/>
        <item x="1030"/>
        <item x="1031"/>
        <item x="1032"/>
        <item x="1033"/>
        <item x="1034"/>
        <item x="1035"/>
        <item x="1036"/>
        <item m="1" x="2437"/>
        <item m="1" x="2438"/>
        <item x="1058"/>
        <item x="1059"/>
        <item x="1060"/>
        <item x="1061"/>
        <item x="1062"/>
        <item x="1063"/>
        <item m="1" x="2008"/>
        <item m="1" x="2126"/>
        <item m="1" x="2127"/>
        <item m="1" x="1693"/>
        <item x="1093"/>
        <item x="1094"/>
        <item x="1095"/>
        <item x="1102"/>
        <item m="1" x="2447"/>
        <item m="1" x="1694"/>
        <item m="1" x="1695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2448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449"/>
        <item m="1" x="2450"/>
        <item m="1" x="2451"/>
        <item m="1" x="2452"/>
        <item m="1" x="2453"/>
        <item m="1" x="2142"/>
        <item m="1" x="2143"/>
        <item m="1" x="1781"/>
        <item m="1" x="1782"/>
        <item m="1" x="1783"/>
        <item m="1" x="1784"/>
        <item m="1" x="1788"/>
        <item m="1" x="2528"/>
        <item m="1" x="1789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6"/>
        <item m="1" x="1847"/>
        <item m="1" x="1848"/>
        <item m="1" x="1849"/>
        <item m="1" x="1850"/>
        <item m="1" x="1851"/>
        <item m="1" x="1852"/>
        <item m="1" x="1853"/>
        <item x="1157"/>
        <item m="1" x="1854"/>
        <item m="1" x="1855"/>
        <item m="1" x="1857"/>
        <item x="1158"/>
        <item x="1159"/>
        <item x="1160"/>
        <item x="1161"/>
        <item m="1" x="1858"/>
        <item m="1" x="2529"/>
        <item x="1297"/>
        <item x="1298"/>
        <item x="1299"/>
        <item x="1300"/>
        <item x="1301"/>
        <item x="1302"/>
        <item x="1303"/>
        <item x="1311"/>
        <item m="1" x="2532"/>
        <item m="1" x="2533"/>
        <item m="1" x="2534"/>
        <item m="1" x="1865"/>
        <item x="1318"/>
        <item m="1" x="2535"/>
        <item m="1" x="2536"/>
        <item m="1" x="2537"/>
        <item m="1" x="2538"/>
        <item x="1330"/>
        <item x="1331"/>
        <item m="1" x="2160"/>
        <item m="1" x="1868"/>
        <item m="1" x="2540"/>
        <item m="1" x="2162"/>
        <item m="1" x="2163"/>
        <item m="1" x="2164"/>
        <item x="1336"/>
        <item m="1" x="1870"/>
        <item m="1" x="1871"/>
        <item m="1" x="2543"/>
        <item m="1" x="2544"/>
        <item x="2"/>
        <item m="1" x="2010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m="1" x="2022"/>
        <item m="1" x="1354"/>
        <item m="1" x="1356"/>
        <item x="183"/>
        <item x="187"/>
        <item x="188"/>
        <item x="189"/>
        <item m="1" x="1359"/>
        <item x="197"/>
        <item m="1" x="1362"/>
        <item m="1" x="2027"/>
        <item m="1" x="1933"/>
        <item x="202"/>
        <item x="210"/>
        <item x="211"/>
        <item x="212"/>
        <item x="213"/>
        <item m="1" x="1365"/>
        <item m="1" x="1366"/>
        <item m="1" x="1367"/>
        <item x="230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x="238"/>
        <item x="239"/>
        <item m="1" x="1406"/>
        <item m="1" x="1407"/>
        <item x="318"/>
        <item x="326"/>
        <item x="327"/>
        <item x="328"/>
        <item m="1" x="1425"/>
        <item m="1" x="2037"/>
        <item m="1" x="1428"/>
        <item m="1" x="1429"/>
        <item x="345"/>
        <item m="1" x="2038"/>
        <item m="1" x="2039"/>
        <item x="366"/>
        <item x="367"/>
        <item x="368"/>
        <item x="369"/>
        <item m="1" x="1439"/>
        <item m="1" x="1440"/>
        <item m="1" x="1441"/>
        <item m="1" x="1442"/>
        <item m="1" x="1443"/>
        <item x="385"/>
        <item m="1" x="1940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m="1" x="2048"/>
        <item m="1" x="2049"/>
        <item x="454"/>
        <item x="461"/>
        <item x="463"/>
        <item m="1" x="2051"/>
        <item m="1" x="2052"/>
        <item m="1" x="2053"/>
        <item m="1" x="1458"/>
        <item m="1" x="1463"/>
        <item m="1" x="2056"/>
        <item m="1" x="1464"/>
        <item m="1" x="2057"/>
        <item x="532"/>
        <item x="549"/>
        <item m="1" x="2058"/>
        <item m="1" x="1949"/>
        <item m="1" x="1484"/>
        <item m="1" x="1485"/>
        <item m="1" x="2059"/>
        <item m="1" x="2060"/>
        <item m="1" x="2061"/>
        <item m="1" x="1488"/>
        <item m="1" x="2063"/>
        <item x="591"/>
        <item m="1" x="1492"/>
        <item x="607"/>
        <item m="1" x="1493"/>
        <item x="620"/>
        <item x="621"/>
        <item x="622"/>
        <item x="623"/>
        <item m="1" x="1953"/>
        <item m="1" x="2067"/>
        <item m="1" x="2068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m="1" x="2082"/>
        <item m="1" x="1529"/>
        <item m="1" x="1530"/>
        <item m="1" x="1531"/>
        <item m="1" x="1532"/>
        <item x="695"/>
        <item m="1" x="2083"/>
        <item x="704"/>
        <item x="705"/>
        <item m="1" x="1540"/>
        <item x="723"/>
        <item x="726"/>
        <item x="730"/>
        <item x="731"/>
        <item x="732"/>
        <item x="733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2086"/>
        <item m="1" x="2087"/>
        <item m="1" x="2088"/>
        <item m="1" x="1970"/>
        <item m="1" x="1971"/>
        <item m="1" x="1972"/>
        <item m="1" x="1605"/>
        <item m="1" x="1606"/>
        <item x="797"/>
        <item m="1" x="2090"/>
        <item m="1" x="1610"/>
        <item x="803"/>
        <item m="1" x="1614"/>
        <item m="1" x="2091"/>
        <item m="1" x="1976"/>
        <item m="1" x="2092"/>
        <item m="1" x="2093"/>
        <item m="1" x="2094"/>
        <item x="818"/>
        <item x="829"/>
        <item x="830"/>
        <item x="831"/>
        <item m="1" x="1627"/>
        <item x="851"/>
        <item m="1" x="1985"/>
        <item m="1" x="1986"/>
        <item m="1" x="1631"/>
        <item m="1" x="1632"/>
        <item m="1" x="2099"/>
        <item x="876"/>
        <item x="886"/>
        <item x="887"/>
        <item m="1" x="2102"/>
        <item m="1" x="2103"/>
        <item m="1" x="2104"/>
        <item x="908"/>
        <item m="1" x="2108"/>
        <item m="1" x="2109"/>
        <item m="1" x="2110"/>
        <item x="920"/>
        <item m="1" x="2112"/>
        <item m="1" x="2113"/>
        <item m="1" x="1653"/>
        <item m="1" x="1657"/>
        <item m="1" x="1658"/>
        <item m="1" x="1659"/>
        <item x="929"/>
        <item x="930"/>
        <item x="946"/>
        <item x="947"/>
        <item x="948"/>
        <item x="949"/>
        <item x="950"/>
        <item m="1" x="2118"/>
        <item m="1" x="2119"/>
        <item x="956"/>
        <item x="964"/>
        <item m="1" x="1667"/>
        <item x="969"/>
        <item x="970"/>
        <item x="971"/>
        <item x="972"/>
        <item x="973"/>
        <item m="1" x="1669"/>
        <item m="1" x="1672"/>
        <item m="1" x="1673"/>
        <item m="1" x="1674"/>
        <item m="1" x="1675"/>
        <item m="1" x="1676"/>
        <item m="1" x="1683"/>
        <item x="1010"/>
        <item x="1011"/>
        <item m="1" x="1684"/>
        <item x="1037"/>
        <item x="1038"/>
        <item x="1039"/>
        <item x="1040"/>
        <item x="1041"/>
        <item x="1042"/>
        <item m="1" x="1686"/>
        <item m="1" x="1687"/>
        <item m="1" x="1688"/>
        <item x="1064"/>
        <item x="1065"/>
        <item x="1066"/>
        <item x="1067"/>
        <item m="1" x="2005"/>
        <item m="1" x="2006"/>
        <item x="1081"/>
        <item x="1082"/>
        <item x="1083"/>
        <item x="1103"/>
        <item x="1104"/>
        <item m="1" x="1696"/>
        <item x="1108"/>
        <item m="1" x="1747"/>
        <item m="1" x="1748"/>
        <item m="1" x="1749"/>
        <item m="1" x="1750"/>
        <item m="1" x="1751"/>
        <item m="1" x="1753"/>
        <item m="1" x="1754"/>
        <item x="1125"/>
        <item x="1126"/>
        <item m="1" x="2138"/>
        <item m="1" x="2139"/>
        <item m="1" x="1764"/>
        <item m="1" x="1766"/>
        <item m="1" x="1767"/>
        <item m="1" x="1768"/>
        <item m="1" x="2140"/>
        <item m="1" x="2141"/>
        <item m="1" x="1779"/>
        <item m="1" x="1780"/>
        <item x="1146"/>
        <item x="1147"/>
        <item x="1162"/>
        <item x="1163"/>
        <item x="1165"/>
        <item x="1166"/>
        <item x="1167"/>
        <item x="1168"/>
        <item x="1169"/>
        <item x="1171"/>
        <item x="1172"/>
        <item x="1173"/>
        <item x="1174"/>
        <item x="1175"/>
        <item x="1176"/>
        <item x="1177"/>
        <item x="1178"/>
        <item x="1179"/>
        <item x="1180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304"/>
        <item x="1305"/>
        <item m="1" x="2146"/>
        <item m="1" x="2147"/>
        <item m="1" x="2148"/>
        <item m="1" x="2149"/>
        <item m="1" x="2150"/>
        <item m="1" x="2151"/>
        <item m="1" x="2152"/>
        <item m="1" x="2009"/>
        <item x="1332"/>
        <item x="1334"/>
        <item m="1" x="2161"/>
        <item x="1337"/>
        <item x="1338"/>
        <item x="1339"/>
        <item m="1" x="2165"/>
        <item m="1" x="1872"/>
        <item x="3"/>
        <item x="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m="1" x="1355"/>
        <item x="184"/>
        <item x="190"/>
        <item m="1" x="1358"/>
        <item x="191"/>
        <item x="192"/>
        <item x="193"/>
        <item m="1" x="1931"/>
        <item m="1" x="1932"/>
        <item x="203"/>
        <item x="214"/>
        <item m="1" x="1368"/>
        <item m="1" x="1369"/>
        <item m="1" x="1370"/>
        <item x="231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m="1" x="1935"/>
        <item m="1" x="1419"/>
        <item m="1" x="1420"/>
        <item m="1" x="1421"/>
        <item m="1" x="1938"/>
        <item m="1" x="1939"/>
        <item x="329"/>
        <item x="330"/>
        <item m="1" x="1426"/>
        <item m="1" x="1427"/>
        <item m="1" x="1430"/>
        <item m="1" x="1433"/>
        <item m="1" x="1435"/>
        <item m="1" x="1436"/>
        <item x="375"/>
        <item m="1" x="1444"/>
        <item m="1" x="1446"/>
        <item m="1" x="1941"/>
        <item x="421"/>
        <item x="422"/>
        <item x="423"/>
        <item x="424"/>
        <item x="425"/>
        <item x="426"/>
        <item x="428"/>
        <item x="429"/>
        <item x="430"/>
        <item x="455"/>
        <item m="1" x="1454"/>
        <item m="1" x="1455"/>
        <item m="1" x="1947"/>
        <item m="1" x="1459"/>
        <item x="522"/>
        <item x="523"/>
        <item m="1" x="1465"/>
        <item m="1" x="1467"/>
        <item x="550"/>
        <item x="551"/>
        <item x="552"/>
        <item m="1" x="1480"/>
        <item m="1" x="1948"/>
        <item m="1" x="1950"/>
        <item m="1" x="1486"/>
        <item m="1" x="1489"/>
        <item m="1" x="1490"/>
        <item m="1" x="1491"/>
        <item x="594"/>
        <item x="608"/>
        <item x="609"/>
        <item x="624"/>
        <item x="625"/>
        <item x="626"/>
        <item x="627"/>
        <item m="1" x="1954"/>
        <item m="1" x="1955"/>
        <item x="632"/>
        <item m="1" x="1501"/>
        <item m="1" x="1956"/>
        <item m="1" x="1503"/>
        <item x="644"/>
        <item x="645"/>
        <item x="665"/>
        <item x="666"/>
        <item x="667"/>
        <item x="668"/>
        <item x="669"/>
        <item x="671"/>
        <item m="1" x="1533"/>
        <item m="1" x="1534"/>
        <item m="1" x="1535"/>
        <item m="1" x="1536"/>
        <item m="1" x="1537"/>
        <item x="706"/>
        <item x="734"/>
        <item x="735"/>
        <item x="736"/>
        <item x="737"/>
        <item x="738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973"/>
        <item m="1" x="1595"/>
        <item m="1" x="1596"/>
        <item m="1" x="1607"/>
        <item x="798"/>
        <item m="1" x="1974"/>
        <item m="1" x="1611"/>
        <item m="1" x="1615"/>
        <item x="812"/>
        <item m="1" x="1977"/>
        <item x="819"/>
        <item x="832"/>
        <item x="833"/>
        <item x="835"/>
        <item x="846"/>
        <item x="848"/>
        <item x="852"/>
        <item x="853"/>
        <item x="854"/>
        <item m="1" x="1628"/>
        <item m="1" x="1633"/>
        <item x="862"/>
        <item x="863"/>
        <item m="1" x="1635"/>
        <item x="877"/>
        <item m="1" x="1642"/>
        <item m="1" x="1645"/>
        <item m="1" x="1648"/>
        <item m="1" x="1649"/>
        <item m="1" x="1987"/>
        <item m="1" x="1651"/>
        <item x="926"/>
        <item x="927"/>
        <item x="931"/>
        <item x="932"/>
        <item m="1" x="1660"/>
        <item m="1" x="1661"/>
        <item m="1" x="1662"/>
        <item x="957"/>
        <item m="1" x="1990"/>
        <item m="1" x="1991"/>
        <item x="974"/>
        <item x="988"/>
        <item x="989"/>
        <item x="996"/>
        <item m="1" x="1680"/>
        <item x="1007"/>
        <item x="1013"/>
        <item x="1043"/>
        <item x="1044"/>
        <item x="1045"/>
        <item m="1" x="1689"/>
        <item x="1068"/>
        <item x="1069"/>
        <item x="1084"/>
        <item x="1085"/>
        <item x="1086"/>
        <item x="1096"/>
        <item x="1097"/>
        <item x="1105"/>
        <item m="1" x="1755"/>
        <item m="1" x="1758"/>
        <item m="1" x="1759"/>
        <item x="1127"/>
        <item x="1128"/>
        <item m="1" x="1769"/>
        <item m="1" x="1770"/>
        <item m="1" x="1776"/>
        <item m="1" x="1777"/>
        <item x="1140"/>
        <item x="1141"/>
        <item x="1148"/>
        <item x="1150"/>
        <item x="1151"/>
        <item x="1205"/>
        <item x="1206"/>
        <item x="1207"/>
        <item x="1208"/>
        <item x="1209"/>
        <item x="1210"/>
        <item x="1211"/>
        <item x="1212"/>
        <item x="1213"/>
        <item x="1215"/>
        <item x="1216"/>
        <item x="1217"/>
        <item x="1218"/>
        <item x="1219"/>
        <item x="1220"/>
        <item x="1222"/>
        <item x="1223"/>
        <item x="1224"/>
        <item x="1225"/>
        <item x="1226"/>
        <item x="1227"/>
        <item x="1228"/>
        <item x="1230"/>
        <item x="1231"/>
        <item x="1232"/>
        <item x="1234"/>
        <item m="1" x="1859"/>
        <item x="1306"/>
        <item m="1" x="1860"/>
        <item m="1" x="1861"/>
        <item m="1" x="1862"/>
        <item m="1" x="1863"/>
        <item m="1" x="1864"/>
        <item m="1" x="1866"/>
        <item m="1" x="1867"/>
        <item x="1335"/>
        <item x="1340"/>
        <item x="1341"/>
        <item x="1342"/>
        <item m="1" x="1873"/>
        <item x="7"/>
        <item x="146"/>
        <item x="147"/>
        <item x="148"/>
        <item x="149"/>
        <item x="150"/>
        <item m="1" x="1353"/>
        <item x="194"/>
        <item m="1" x="1361"/>
        <item m="1" x="1363"/>
        <item m="1" x="1364"/>
        <item m="1" x="1371"/>
        <item m="1" x="1372"/>
        <item m="1" x="1373"/>
        <item m="1" x="1434"/>
        <item x="351"/>
        <item m="1" x="1438"/>
        <item x="387"/>
        <item x="431"/>
        <item x="432"/>
        <item x="433"/>
        <item x="434"/>
        <item x="435"/>
        <item x="436"/>
        <item x="456"/>
        <item m="1" x="1453"/>
        <item x="466"/>
        <item m="1" x="1456"/>
        <item m="1" x="1457"/>
        <item m="1" x="1460"/>
        <item x="524"/>
        <item m="1" x="1466"/>
        <item m="1" x="1468"/>
        <item x="554"/>
        <item m="1" x="1478"/>
        <item m="1" x="1481"/>
        <item m="1" x="1483"/>
        <item m="1" x="1487"/>
        <item x="628"/>
        <item m="1" x="1500"/>
        <item m="1" x="1502"/>
        <item x="635"/>
        <item m="1" x="1504"/>
        <item x="672"/>
        <item x="673"/>
        <item x="674"/>
        <item x="696"/>
        <item x="707"/>
        <item x="708"/>
        <item m="1" x="1541"/>
        <item x="727"/>
        <item m="1" x="1592"/>
        <item m="1" x="1599"/>
        <item x="788"/>
        <item x="801"/>
        <item m="1" x="1612"/>
        <item m="1" x="1613"/>
        <item m="1" x="1616"/>
        <item m="1" x="1617"/>
        <item m="1" x="1622"/>
        <item m="1" x="1623"/>
        <item x="834"/>
        <item x="855"/>
        <item m="1" x="1629"/>
        <item m="1" x="1630"/>
        <item m="1" x="1634"/>
        <item m="1" x="1636"/>
        <item x="871"/>
        <item x="881"/>
        <item m="1" x="1641"/>
        <item m="1" x="1643"/>
        <item m="1" x="1647"/>
        <item x="913"/>
        <item m="1" x="1652"/>
        <item m="1" x="1654"/>
        <item x="958"/>
        <item x="965"/>
        <item x="967"/>
        <item x="975"/>
        <item x="976"/>
        <item x="977"/>
        <item x="978"/>
        <item x="979"/>
        <item x="990"/>
        <item x="997"/>
        <item x="998"/>
        <item m="1" x="1678"/>
        <item x="1008"/>
        <item x="1014"/>
        <item m="1" x="1685"/>
        <item x="1046"/>
        <item x="1054"/>
        <item x="1070"/>
        <item m="1" x="1691"/>
        <item m="1" x="1692"/>
        <item x="1087"/>
        <item m="1" x="1760"/>
        <item m="1" x="1761"/>
        <item m="1" x="1762"/>
        <item m="1" x="1763"/>
        <item x="1129"/>
        <item m="1" x="1773"/>
        <item x="1132"/>
        <item m="1" x="1778"/>
        <item x="1142"/>
        <item x="1143"/>
        <item x="1235"/>
        <item x="1236"/>
        <item x="1237"/>
        <item x="1238"/>
        <item x="1241"/>
        <item x="1243"/>
        <item x="1244"/>
        <item x="1246"/>
        <item x="1247"/>
        <item x="1319"/>
        <item x="1321"/>
        <item m="1" x="1869"/>
        <item x="4"/>
        <item x="5"/>
        <item x="8"/>
        <item x="9"/>
        <item x="1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80"/>
        <item x="185"/>
        <item x="195"/>
        <item x="198"/>
        <item x="199"/>
        <item x="200"/>
        <item x="201"/>
        <item x="204"/>
        <item x="215"/>
        <item x="217"/>
        <item x="220"/>
        <item x="221"/>
        <item x="222"/>
        <item x="223"/>
        <item x="224"/>
        <item x="226"/>
        <item x="23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9"/>
        <item x="320"/>
        <item x="321"/>
        <item x="322"/>
        <item x="331"/>
        <item x="332"/>
        <item x="333"/>
        <item x="334"/>
        <item x="335"/>
        <item x="336"/>
        <item x="337"/>
        <item x="340"/>
        <item x="342"/>
        <item x="343"/>
        <item x="344"/>
        <item x="347"/>
        <item x="348"/>
        <item x="349"/>
        <item x="352"/>
        <item x="353"/>
        <item x="388"/>
        <item x="437"/>
        <item x="438"/>
        <item x="439"/>
        <item x="440"/>
        <item x="441"/>
        <item x="442"/>
        <item x="443"/>
        <item x="445"/>
        <item x="446"/>
        <item x="447"/>
        <item x="448"/>
        <item x="449"/>
        <item x="450"/>
        <item x="457"/>
        <item x="458"/>
        <item x="460"/>
        <item x="464"/>
        <item x="467"/>
        <item x="518"/>
        <item x="520"/>
        <item x="521"/>
        <item x="525"/>
        <item x="529"/>
        <item x="530"/>
        <item x="531"/>
        <item x="533"/>
        <item x="534"/>
        <item x="557"/>
        <item x="558"/>
        <item x="559"/>
        <item x="560"/>
        <item x="561"/>
        <item x="564"/>
        <item x="565"/>
        <item x="567"/>
        <item x="568"/>
        <item x="569"/>
        <item x="570"/>
        <item x="571"/>
        <item x="572"/>
        <item x="573"/>
        <item x="574"/>
        <item x="575"/>
        <item x="576"/>
        <item x="579"/>
        <item x="580"/>
        <item x="581"/>
        <item x="582"/>
        <item x="583"/>
        <item x="584"/>
        <item x="593"/>
        <item x="595"/>
        <item x="604"/>
        <item x="610"/>
        <item x="629"/>
        <item x="630"/>
        <item x="631"/>
        <item x="633"/>
        <item x="634"/>
        <item x="636"/>
        <item x="646"/>
        <item x="675"/>
        <item x="676"/>
        <item x="677"/>
        <item x="679"/>
        <item x="680"/>
        <item x="681"/>
        <item x="682"/>
        <item x="683"/>
        <item x="684"/>
        <item x="685"/>
        <item x="686"/>
        <item x="687"/>
        <item x="697"/>
        <item x="709"/>
        <item x="710"/>
        <item x="711"/>
        <item x="712"/>
        <item x="719"/>
        <item x="720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65"/>
        <item x="767"/>
        <item x="768"/>
        <item x="769"/>
        <item x="789"/>
        <item x="790"/>
        <item x="799"/>
        <item x="800"/>
        <item x="802"/>
        <item x="804"/>
        <item x="805"/>
        <item x="806"/>
        <item x="808"/>
        <item x="810"/>
        <item x="811"/>
        <item x="813"/>
        <item x="814"/>
        <item x="837"/>
        <item x="847"/>
        <item x="849"/>
        <item x="856"/>
        <item x="857"/>
        <item x="858"/>
        <item x="861"/>
        <item x="866"/>
        <item x="867"/>
        <item x="868"/>
        <item x="870"/>
        <item x="878"/>
        <item x="882"/>
        <item x="883"/>
        <item x="895"/>
        <item x="901"/>
        <item x="903"/>
        <item x="904"/>
        <item x="909"/>
        <item x="910"/>
        <item x="914"/>
        <item x="915"/>
        <item x="922"/>
        <item x="924"/>
        <item x="925"/>
        <item x="928"/>
        <item x="935"/>
        <item x="936"/>
        <item x="938"/>
        <item x="951"/>
        <item x="953"/>
        <item x="954"/>
        <item x="959"/>
        <item x="966"/>
        <item x="968"/>
        <item x="980"/>
        <item x="981"/>
        <item x="982"/>
        <item x="983"/>
        <item x="991"/>
        <item x="993"/>
        <item x="1000"/>
        <item x="1001"/>
        <item x="1002"/>
        <item x="1004"/>
        <item x="1009"/>
        <item x="1015"/>
        <item x="1016"/>
        <item x="1017"/>
        <item x="1018"/>
        <item x="1020"/>
        <item x="1021"/>
        <item x="1022"/>
        <item x="1047"/>
        <item x="1048"/>
        <item x="1049"/>
        <item x="1050"/>
        <item x="1051"/>
        <item x="1052"/>
        <item x="1053"/>
        <item x="1055"/>
        <item x="1056"/>
        <item x="1057"/>
        <item x="1071"/>
        <item x="1072"/>
        <item x="1073"/>
        <item x="1074"/>
        <item x="1080"/>
        <item x="1088"/>
        <item x="1089"/>
        <item x="1098"/>
        <item x="1099"/>
        <item x="1107"/>
        <item x="1109"/>
        <item x="1110"/>
        <item x="1111"/>
        <item x="1112"/>
        <item x="1130"/>
        <item x="1131"/>
        <item x="1134"/>
        <item x="1135"/>
        <item x="1136"/>
        <item x="1137"/>
        <item x="1145"/>
        <item x="1152"/>
        <item x="1153"/>
        <item x="1154"/>
        <item x="1250"/>
        <item x="1252"/>
        <item x="1253"/>
        <item x="1254"/>
        <item x="1255"/>
        <item x="1256"/>
        <item x="1258"/>
        <item x="1259"/>
        <item x="1260"/>
        <item x="1262"/>
        <item x="1263"/>
        <item x="1264"/>
        <item x="1267"/>
        <item x="1268"/>
        <item x="1269"/>
        <item x="1270"/>
        <item x="1272"/>
        <item x="1273"/>
        <item x="1274"/>
        <item x="1275"/>
        <item x="1276"/>
        <item x="1278"/>
        <item x="1279"/>
        <item x="1280"/>
        <item x="1281"/>
        <item x="1283"/>
        <item x="1285"/>
        <item x="1286"/>
        <item x="1287"/>
        <item x="1288"/>
        <item x="1307"/>
        <item x="1308"/>
        <item x="1309"/>
        <item x="1312"/>
        <item x="1313"/>
        <item x="1314"/>
        <item x="1315"/>
        <item x="1316"/>
        <item x="1320"/>
        <item x="1322"/>
        <item x="1323"/>
        <item x="1324"/>
        <item x="1325"/>
        <item x="1326"/>
        <item x="1333"/>
        <item x="1344"/>
        <item x="1346"/>
        <item x="1347"/>
        <item x="1348"/>
        <item x="1349"/>
        <item x="1350"/>
        <item x="135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 defaultSubtotal="0"/>
    <pivotField subtotalTop="0" showAll="0" defaultSubtotal="0"/>
    <pivotField numFmtId="15" subtotalTop="0" showAll="0" defaultSubtotal="0"/>
    <pivotField dataField="1" numFmtId="166" subtotalTop="0" showAll="0" defaultSubtotal="0"/>
    <pivotField numFmtId="166" subtotalTop="0" showAll="0" defaultSubtotal="0"/>
    <pivotField numFmtId="166" subtotalTop="0" showAll="0" defaultSubtotal="0"/>
    <pivotField numFmtId="166" subtotalTop="0" multipleItemSelectionAllowed="1" showAll="0" defaultSubtotal="0"/>
    <pivotField numFmtId="166" subtotalTop="0" multipleItemSelectionAllowed="1" showAll="0" defaultSubtotal="0"/>
    <pivotField numFmtId="166" subtotalTop="0" multipleItemSelectionAllowed="1" showAll="0" defaultSubtotal="0"/>
    <pivotField numFmtId="166" subtotalTop="0" multipleItemSelectionAllowed="1" showAll="0" defaultSubtotal="0"/>
    <pivotField numFmtId="166" subtotalTop="0" multipleItemSelectionAllowed="1" showAll="0" defaultSubtotal="0"/>
    <pivotField numFmtId="166" subtotalTop="0" multipleItemSelectionAllowed="1" showAll="0" defaultSubtotal="0"/>
    <pivotField axis="axisPage" dataField="1" numFmtId="166" subtotalTop="0" multipleItemSelectionAllowed="1" showAll="0" defaultSubtotal="0">
      <items count="3812">
        <item h="1" x="3"/>
        <item m="1" x="3366"/>
        <item m="1" x="3793"/>
        <item m="1" x="3749"/>
        <item x="363"/>
        <item m="1" x="1514"/>
        <item m="1" x="3661"/>
        <item m="1" x="3713"/>
        <item m="1" x="1431"/>
        <item m="1" x="3705"/>
        <item m="1" x="1641"/>
        <item m="1" x="667"/>
        <item m="1" x="3803"/>
        <item m="1" x="912"/>
        <item x="207"/>
        <item m="1" x="3807"/>
        <item x="202"/>
        <item m="1" x="2439"/>
        <item m="1" x="621"/>
        <item m="1" x="1513"/>
        <item m="1" x="3440"/>
        <item m="1" x="3703"/>
        <item m="1" x="3810"/>
        <item m="1" x="3796"/>
        <item m="1" x="3805"/>
        <item x="199"/>
        <item m="1" x="3792"/>
        <item m="1" x="3808"/>
        <item m="1" x="1405"/>
        <item x="124"/>
        <item m="1" x="3790"/>
        <item x="364"/>
        <item m="1" x="3768"/>
        <item m="1" x="3686"/>
        <item m="1" x="3801"/>
        <item m="1" x="3766"/>
        <item x="208"/>
        <item m="1" x="3414"/>
        <item m="1" x="3684"/>
        <item m="1" x="3413"/>
        <item m="1" x="3760"/>
        <item m="1" x="3660"/>
        <item m="1" x="3791"/>
        <item x="182"/>
        <item x="167"/>
        <item m="1" x="3656"/>
        <item m="1" x="1991"/>
        <item m="1" x="3664"/>
        <item x="179"/>
        <item x="165"/>
        <item m="1" x="3751"/>
        <item m="1" x="1570"/>
        <item m="1" x="3737"/>
        <item m="1" x="1521"/>
        <item m="1" x="3452"/>
        <item m="1" x="3762"/>
        <item m="1" x="3769"/>
        <item x="171"/>
        <item m="1" x="2061"/>
        <item x="186"/>
        <item x="178"/>
        <item m="1" x="3746"/>
        <item m="1" x="1483"/>
        <item x="160"/>
        <item m="1" x="3584"/>
        <item m="1" x="3759"/>
        <item m="1" x="3798"/>
        <item x="203"/>
        <item m="1" x="3744"/>
        <item m="1" x="3689"/>
        <item x="188"/>
        <item m="1" x="2078"/>
        <item x="219"/>
        <item x="177"/>
        <item x="193"/>
        <item x="175"/>
        <item m="1" x="3739"/>
        <item m="1" x="3761"/>
        <item m="1" x="543"/>
        <item m="1" x="3781"/>
        <item m="1" x="3284"/>
        <item x="191"/>
        <item m="1" x="3283"/>
        <item x="194"/>
        <item m="1" x="3415"/>
        <item x="166"/>
        <item m="1" x="2531"/>
        <item m="1" x="3535"/>
        <item x="172"/>
        <item m="1" x="1884"/>
        <item x="173"/>
        <item m="1" x="1266"/>
        <item m="1" x="3771"/>
        <item x="467"/>
        <item x="298"/>
        <item m="1" x="3811"/>
        <item m="1" x="1516"/>
        <item x="408"/>
        <item m="1" x="3794"/>
        <item m="1" x="3724"/>
        <item m="1" x="3764"/>
        <item m="1" x="3806"/>
        <item m="1" x="3753"/>
        <item m="1" x="3770"/>
        <item m="1" x="3750"/>
        <item m="1" x="3795"/>
        <item x="200"/>
        <item x="190"/>
        <item m="1" x="3780"/>
        <item m="1" x="3765"/>
        <item x="176"/>
        <item x="327"/>
        <item m="1" x="3756"/>
        <item m="1" x="2087"/>
        <item x="209"/>
        <item x="300"/>
        <item x="297"/>
        <item m="1" x="3804"/>
        <item m="1" x="557"/>
        <item x="201"/>
        <item m="1" x="3729"/>
        <item m="1" x="3800"/>
        <item x="189"/>
        <item x="299"/>
        <item x="195"/>
        <item x="198"/>
        <item m="1" x="3799"/>
        <item m="1" x="3802"/>
        <item x="204"/>
        <item m="1" x="3755"/>
        <item m="1" x="3648"/>
        <item m="1" x="3653"/>
        <item m="1" x="3757"/>
        <item m="1" x="3784"/>
        <item m="1" x="3758"/>
        <item m="1" x="3786"/>
        <item x="303"/>
        <item m="1" x="3785"/>
        <item m="1" x="3663"/>
        <item m="1" x="2077"/>
        <item m="1" x="1512"/>
        <item m="1" x="3778"/>
        <item x="196"/>
        <item x="187"/>
        <item m="1" x="3728"/>
        <item x="180"/>
        <item m="1" x="3776"/>
        <item m="1" x="3752"/>
        <item x="181"/>
        <item m="1" x="3745"/>
        <item x="174"/>
        <item x="192"/>
        <item m="1" x="3665"/>
        <item m="1" x="3659"/>
        <item m="1" x="2080"/>
        <item x="163"/>
        <item x="169"/>
        <item m="1" x="3779"/>
        <item x="197"/>
        <item x="304"/>
        <item m="1" x="3543"/>
        <item x="302"/>
        <item x="168"/>
        <item m="1" x="3741"/>
        <item m="1" x="3809"/>
        <item m="1" x="3655"/>
        <item m="1" x="1363"/>
        <item m="1" x="3777"/>
        <item x="170"/>
        <item x="301"/>
        <item m="1" x="3542"/>
        <item m="1" x="3782"/>
        <item m="1" x="3544"/>
        <item m="1" x="3348"/>
        <item m="1" x="3711"/>
        <item m="1" x="3541"/>
        <item x="305"/>
        <item m="1" x="3736"/>
        <item m="1" x="3697"/>
        <item m="1" x="1515"/>
        <item m="1" x="3514"/>
        <item m="1" x="3614"/>
        <item x="205"/>
        <item m="1" x="3650"/>
        <item x="296"/>
        <item m="1" x="3774"/>
        <item m="1" x="3775"/>
        <item m="1" x="3783"/>
        <item m="1" x="3657"/>
        <item m="1" x="3767"/>
        <item m="1" x="3658"/>
        <item m="1" x="3725"/>
        <item m="1" x="3371"/>
        <item m="1" x="3451"/>
        <item m="1" x="3652"/>
        <item m="1" x="3754"/>
        <item m="1" x="3772"/>
        <item m="1" x="3685"/>
        <item m="1" x="3742"/>
        <item m="1" x="3524"/>
        <item x="82"/>
        <item m="1" x="3712"/>
        <item m="1" x="3690"/>
        <item m="1" x="3282"/>
        <item m="1" x="3773"/>
        <item m="1" x="3708"/>
        <item m="1" x="3788"/>
        <item m="1" x="3747"/>
        <item m="1" x="3789"/>
        <item m="1" x="3748"/>
        <item m="1" x="3662"/>
        <item m="1" x="3651"/>
        <item m="1" x="3763"/>
        <item m="1" x="3743"/>
        <item m="1" x="1632"/>
        <item m="1" x="3787"/>
        <item m="1" x="3797"/>
        <item m="1" x="3654"/>
        <item m="1" x="3666"/>
        <item m="1" x="3649"/>
        <item m="1" x="3461"/>
        <item m="1" x="3720"/>
        <item m="1" x="3721"/>
        <item m="1" x="2075"/>
        <item m="1" x="2076"/>
        <item m="1" x="3517"/>
        <item m="1" x="2265"/>
        <item m="1" x="369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584"/>
        <item m="1" x="2609"/>
        <item m="1" x="3606"/>
        <item m="1" x="3585"/>
        <item m="1" x="3586"/>
        <item m="1" x="3136"/>
        <item m="1" x="3687"/>
        <item m="1" x="3688"/>
        <item x="164"/>
        <item x="183"/>
        <item x="184"/>
        <item x="185"/>
        <item x="206"/>
        <item x="210"/>
        <item m="1" x="3691"/>
        <item m="1" x="3692"/>
        <item m="1" x="3693"/>
        <item m="1" x="3694"/>
        <item m="1" x="3695"/>
        <item m="1" x="3698"/>
        <item m="1" x="3699"/>
        <item m="1" x="3700"/>
        <item m="1" x="3701"/>
        <item m="1" x="3702"/>
        <item m="1" x="3704"/>
        <item m="1" x="3706"/>
        <item m="1" x="3707"/>
        <item m="1" x="3709"/>
        <item m="1" x="3710"/>
        <item m="1" x="3714"/>
        <item m="1" x="3715"/>
        <item m="1" x="3716"/>
        <item m="1" x="3717"/>
        <item m="1" x="3473"/>
        <item m="1" x="3718"/>
        <item m="1" x="3477"/>
        <item m="1" x="3719"/>
        <item x="224"/>
        <item x="383"/>
        <item x="384"/>
        <item m="1" x="3722"/>
        <item m="1" x="3723"/>
        <item m="1" x="3623"/>
        <item x="387"/>
        <item m="1" x="3726"/>
        <item m="1" x="3727"/>
        <item m="1" x="3730"/>
        <item m="1" x="3731"/>
        <item m="1" x="3732"/>
        <item m="1" x="3733"/>
        <item m="1" x="3734"/>
        <item m="1" x="3735"/>
        <item m="1" x="3738"/>
        <item m="1" x="849"/>
        <item m="1" x="3740"/>
        <item m="1" x="3080"/>
        <item m="1" x="3557"/>
        <item m="1" x="3558"/>
        <item m="1" x="3559"/>
        <item m="1" x="1218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1713"/>
        <item m="1" x="3575"/>
        <item m="1" x="3576"/>
        <item m="1" x="3577"/>
        <item m="1" x="915"/>
        <item m="1" x="3578"/>
        <item m="1" x="3579"/>
        <item m="1" x="3580"/>
        <item m="1" x="3254"/>
        <item m="1" x="3581"/>
        <item m="1" x="3582"/>
        <item m="1" x="3502"/>
        <item m="1" x="3503"/>
        <item m="1" x="3504"/>
        <item m="1" x="3583"/>
        <item m="1" x="1707"/>
        <item x="227"/>
        <item m="1" x="3587"/>
        <item m="1" x="1830"/>
        <item m="1" x="3588"/>
        <item m="1" x="3589"/>
        <item m="1" x="3590"/>
        <item m="1" x="3591"/>
        <item m="1" x="3422"/>
        <item m="1" x="3423"/>
        <item m="1" x="3592"/>
        <item x="275"/>
        <item m="1" x="3593"/>
        <item m="1" x="3191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511"/>
        <item m="1" x="3512"/>
        <item m="1" x="3513"/>
        <item m="1" x="3280"/>
        <item m="1" x="3281"/>
        <item m="1" x="1627"/>
        <item m="1" x="1262"/>
        <item m="1" x="1401"/>
        <item m="1" x="3603"/>
        <item m="1" x="3604"/>
        <item m="1" x="3605"/>
        <item m="1" x="3546"/>
        <item m="1" x="3453"/>
        <item x="245"/>
        <item m="1" x="3607"/>
        <item m="1" x="2984"/>
        <item m="1" x="3608"/>
        <item m="1" x="2899"/>
        <item m="1" x="3518"/>
        <item m="1" x="2079"/>
        <item m="1" x="2081"/>
        <item m="1" x="2082"/>
        <item m="1" x="1323"/>
        <item x="308"/>
        <item m="1" x="3609"/>
        <item m="1" x="3610"/>
        <item m="1" x="3525"/>
        <item m="1" x="3309"/>
        <item m="1" x="3310"/>
        <item m="1" x="3611"/>
        <item m="1" x="3612"/>
        <item m="1" x="3613"/>
        <item m="1" x="2589"/>
        <item m="1" x="3528"/>
        <item m="1" x="3615"/>
        <item m="1" x="3616"/>
        <item m="1" x="3617"/>
        <item m="1" x="3618"/>
        <item m="1" x="653"/>
        <item m="1" x="3619"/>
        <item x="385"/>
        <item x="386"/>
        <item x="388"/>
        <item x="389"/>
        <item m="1" x="3620"/>
        <item m="1" x="3621"/>
        <item m="1" x="3622"/>
        <item m="1" x="3624"/>
        <item m="1" x="3479"/>
        <item m="1" x="3480"/>
        <item m="1" x="3481"/>
        <item m="1" x="3625"/>
        <item m="1" x="3626"/>
        <item m="1" x="3627"/>
        <item m="1" x="3628"/>
        <item m="1" x="3367"/>
        <item m="1" x="3368"/>
        <item m="1" x="3629"/>
        <item m="1" x="3630"/>
        <item m="1" x="3631"/>
        <item m="1" x="3632"/>
        <item m="1" x="3633"/>
        <item m="1" x="3634"/>
        <item m="1" x="3635"/>
        <item m="1" x="3636"/>
        <item m="1" x="3380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391"/>
        <item m="1" x="3212"/>
        <item m="1" x="1493"/>
        <item m="1" x="3392"/>
        <item m="1" x="3393"/>
        <item m="1" x="3394"/>
        <item m="1" x="3395"/>
        <item m="1" x="1775"/>
        <item m="1" x="3396"/>
        <item m="1" x="3397"/>
        <item m="1" x="3213"/>
        <item m="1" x="3398"/>
        <item m="1" x="3214"/>
        <item m="1" x="3399"/>
        <item m="1" x="3499"/>
        <item m="1" x="3545"/>
        <item m="1" x="3505"/>
        <item m="1" x="3506"/>
        <item m="1" x="3507"/>
        <item m="1" x="3412"/>
        <item m="1" x="3416"/>
        <item m="1" x="3417"/>
        <item m="1" x="3508"/>
        <item m="1" x="3509"/>
        <item m="1" x="3256"/>
        <item m="1" x="3424"/>
        <item m="1" x="2455"/>
        <item m="1" x="3425"/>
        <item m="1" x="3429"/>
        <item m="1" x="3432"/>
        <item m="1" x="3434"/>
        <item m="1" x="3510"/>
        <item m="1" x="3435"/>
        <item m="1" x="3437"/>
        <item m="1" x="3441"/>
        <item m="1" x="3442"/>
        <item m="1" x="3443"/>
        <item m="1" x="3444"/>
        <item m="1" x="3445"/>
        <item m="1" x="3446"/>
        <item m="1" x="3447"/>
        <item m="1" x="1724"/>
        <item m="1" x="3547"/>
        <item m="1" x="2725"/>
        <item m="1" x="3548"/>
        <item x="332"/>
        <item m="1" x="3455"/>
        <item m="1" x="3519"/>
        <item m="1" x="3520"/>
        <item m="1" x="3521"/>
        <item m="1" x="3522"/>
        <item m="1" x="3523"/>
        <item m="1" x="3526"/>
        <item m="1" x="3527"/>
        <item m="1" x="3464"/>
        <item m="1" x="3465"/>
        <item m="1" x="3466"/>
        <item m="1" x="3311"/>
        <item m="1" x="3312"/>
        <item m="1" x="2539"/>
        <item m="1" x="3471"/>
        <item m="1" x="3472"/>
        <item m="1" x="2110"/>
        <item m="1" x="3529"/>
        <item m="1" x="3530"/>
        <item m="1" x="3531"/>
        <item m="1" x="1205"/>
        <item m="1" x="3532"/>
        <item m="1" x="3549"/>
        <item m="1" x="3474"/>
        <item m="1" x="3550"/>
        <item m="1" x="3551"/>
        <item m="1" x="3533"/>
        <item m="1" x="3552"/>
        <item m="1" x="1849"/>
        <item m="1" x="3553"/>
        <item m="1" x="3482"/>
        <item m="1" x="3342"/>
        <item m="1" x="3554"/>
        <item m="1" x="3555"/>
        <item m="1" x="3484"/>
        <item m="1" x="3485"/>
        <item m="1" x="1633"/>
        <item m="1" x="3486"/>
        <item m="1" x="3369"/>
        <item m="1" x="3487"/>
        <item m="1" x="3536"/>
        <item m="1" x="3537"/>
        <item m="1" x="3538"/>
        <item m="1" x="3539"/>
        <item m="1" x="2904"/>
        <item m="1" x="2905"/>
        <item m="1" x="2906"/>
        <item m="1" x="534"/>
        <item m="1" x="3381"/>
        <item m="1" x="3556"/>
        <item m="1" x="3496"/>
        <item m="1" x="3497"/>
        <item m="1" x="3498"/>
        <item m="1" x="3500"/>
        <item m="1" x="2341"/>
        <item m="1" x="3501"/>
        <item m="1" x="3433"/>
        <item m="1" x="3020"/>
        <item m="1" x="3515"/>
        <item m="1" x="3516"/>
        <item m="1" x="3458"/>
        <item m="1" x="3459"/>
        <item m="1" x="3534"/>
        <item m="1" x="3540"/>
        <item m="1" x="3400"/>
        <item m="1" x="3401"/>
        <item m="1" x="3215"/>
        <item m="1" x="3402"/>
        <item m="1" x="3403"/>
        <item m="1" x="3404"/>
        <item m="1" x="3216"/>
        <item m="1" x="803"/>
        <item x="418"/>
        <item x="88"/>
        <item m="1" x="3405"/>
        <item m="1" x="3217"/>
        <item x="409"/>
        <item m="1" x="3406"/>
        <item m="1" x="3407"/>
        <item m="1" x="3408"/>
        <item m="1" x="3409"/>
        <item m="1" x="3410"/>
        <item m="1" x="3411"/>
        <item m="1" x="3244"/>
        <item m="1" x="3418"/>
        <item m="1" x="3419"/>
        <item m="1" x="3420"/>
        <item m="1" x="3421"/>
        <item m="1" x="3426"/>
        <item m="1" x="3427"/>
        <item m="1" x="3428"/>
        <item m="1" x="3430"/>
        <item m="1" x="3431"/>
        <item m="1" x="2476"/>
        <item m="1" x="3436"/>
        <item m="1" x="3438"/>
        <item m="1" x="3439"/>
        <item m="1" x="3448"/>
        <item m="1" x="3449"/>
        <item m="1" x="3450"/>
        <item x="230"/>
        <item m="1" x="3454"/>
        <item m="1" x="3456"/>
        <item m="1" x="3457"/>
        <item m="1" x="3460"/>
        <item m="1" x="2083"/>
        <item m="1" x="3300"/>
        <item m="1" x="3462"/>
        <item m="1" x="3463"/>
        <item m="1" x="3467"/>
        <item m="1" x="3468"/>
        <item m="1" x="3469"/>
        <item m="1" x="3313"/>
        <item m="1" x="3470"/>
        <item x="334"/>
        <item x="335"/>
        <item x="336"/>
        <item x="337"/>
        <item m="1" x="3475"/>
        <item m="1" x="3476"/>
        <item m="1" x="3478"/>
        <item m="1" x="3343"/>
        <item m="1" x="3344"/>
        <item m="1" x="3483"/>
        <item m="1" x="3358"/>
        <item m="1" x="3359"/>
        <item m="1" x="3488"/>
        <item m="1" x="3489"/>
        <item m="1" x="3490"/>
        <item x="423"/>
        <item m="1" x="3491"/>
        <item m="1" x="3492"/>
        <item m="1" x="2907"/>
        <item m="1" x="1808"/>
        <item m="1" x="2908"/>
        <item m="1" x="2909"/>
        <item m="1" x="3382"/>
        <item m="1" x="3383"/>
        <item m="1" x="3384"/>
        <item m="1" x="3493"/>
        <item m="1" x="3494"/>
        <item m="1" x="3495"/>
        <item m="1" x="3211"/>
        <item m="1" x="3218"/>
        <item m="1" x="3219"/>
        <item m="1" x="3220"/>
        <item m="1" x="3221"/>
        <item m="1" x="3222"/>
        <item m="1" x="3223"/>
        <item m="1" x="3044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495"/>
        <item m="1" x="3235"/>
        <item m="1" x="3236"/>
        <item m="1" x="3237"/>
        <item m="1" x="643"/>
        <item m="1" x="3238"/>
        <item m="1" x="3239"/>
        <item m="1" x="3240"/>
        <item m="1" x="3241"/>
        <item m="1" x="1298"/>
        <item m="1" x="3242"/>
        <item m="1" x="3243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5"/>
        <item m="1" x="3257"/>
        <item m="1" x="3258"/>
        <item m="1" x="3259"/>
        <item m="1" x="3146"/>
        <item m="1" x="3147"/>
        <item m="1" x="3260"/>
        <item m="1" x="3261"/>
        <item m="1" x="3262"/>
        <item m="1" x="3263"/>
        <item x="470"/>
        <item m="1" x="3264"/>
        <item m="1" x="3265"/>
        <item m="1" x="3266"/>
        <item m="1" x="3267"/>
        <item m="1" x="3268"/>
        <item m="1" x="3269"/>
        <item m="1" x="1237"/>
        <item x="390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1914"/>
        <item m="1" x="3279"/>
        <item m="1" x="1549"/>
        <item m="1" x="2138"/>
        <item m="1" x="3285"/>
        <item m="1" x="3286"/>
        <item m="1" x="3287"/>
        <item m="1" x="3288"/>
        <item m="1" x="3289"/>
        <item m="1" x="2136"/>
        <item m="1" x="175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2266"/>
        <item m="1" x="3301"/>
        <item m="1" x="3302"/>
        <item m="1" x="3303"/>
        <item m="1" x="3304"/>
        <item m="1" x="1203"/>
        <item m="1" x="3305"/>
        <item m="1" x="3306"/>
        <item m="1" x="3307"/>
        <item m="1" x="3308"/>
        <item m="1" x="3314"/>
        <item m="1" x="3315"/>
        <item m="1" x="3316"/>
        <item m="1" x="3317"/>
        <item m="1" x="3318"/>
        <item m="1" x="3319"/>
        <item m="1" x="3320"/>
        <item m="1" x="755"/>
        <item m="1" x="3321"/>
        <item x="362"/>
        <item x="338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2865"/>
        <item m="1" x="2119"/>
        <item m="1" x="2120"/>
        <item m="1" x="1517"/>
        <item m="1" x="3332"/>
        <item m="1" x="3333"/>
        <item m="1" x="3334"/>
        <item m="1" x="2182"/>
        <item m="1" x="2587"/>
        <item m="1" x="3335"/>
        <item m="1" x="1950"/>
        <item m="1" x="3336"/>
        <item m="1" x="3337"/>
        <item m="1" x="3338"/>
        <item m="1" x="3339"/>
        <item m="1" x="3340"/>
        <item m="1" x="3341"/>
        <item m="1" x="3345"/>
        <item m="1" x="3346"/>
        <item m="1" x="3347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60"/>
        <item m="1" x="3361"/>
        <item m="1" x="3362"/>
        <item m="1" x="3363"/>
        <item m="1" x="3364"/>
        <item m="1" x="1749"/>
        <item m="1" x="3365"/>
        <item m="1" x="3370"/>
        <item x="424"/>
        <item x="425"/>
        <item m="1" x="3372"/>
        <item m="1" x="3373"/>
        <item m="1" x="3374"/>
        <item m="1" x="3375"/>
        <item m="1" x="3376"/>
        <item m="1" x="3377"/>
        <item m="1" x="3378"/>
        <item m="1" x="3379"/>
        <item x="113"/>
        <item m="1" x="1837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221"/>
        <item m="1" x="3385"/>
        <item m="1" x="3386"/>
        <item m="1" x="3021"/>
        <item x="403"/>
        <item m="1" x="3387"/>
        <item m="1" x="3388"/>
        <item m="1" x="3389"/>
        <item m="1" x="1959"/>
        <item m="1" x="3390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x="331"/>
        <item m="1" x="3106"/>
        <item m="1" x="3107"/>
        <item m="1" x="3108"/>
        <item m="1" x="3109"/>
        <item m="1" x="3110"/>
        <item m="1" x="3111"/>
        <item m="1" x="3112"/>
        <item m="1" x="1573"/>
        <item m="1" x="3113"/>
        <item m="1" x="3114"/>
        <item m="1" x="3115"/>
        <item m="1" x="3116"/>
        <item m="1" x="3117"/>
        <item m="1" x="3118"/>
        <item m="1" x="3119"/>
        <item m="1" x="501"/>
        <item m="1" x="3120"/>
        <item m="1" x="3121"/>
        <item m="1" x="903"/>
        <item m="1" x="1965"/>
        <item m="1" x="3122"/>
        <item m="1" x="3123"/>
        <item m="1" x="2799"/>
        <item m="1" x="2462"/>
        <item m="1" x="2800"/>
        <item m="1" x="2801"/>
        <item m="1" x="2802"/>
        <item m="1" x="2803"/>
        <item m="1" x="746"/>
        <item m="1" x="2804"/>
        <item m="1" x="1610"/>
        <item m="1" x="2805"/>
        <item m="1" x="2463"/>
        <item m="1" x="3022"/>
        <item m="1" x="3124"/>
        <item m="1" x="2819"/>
        <item m="1" x="3023"/>
        <item m="1" x="3024"/>
        <item m="1" x="3025"/>
        <item m="1" x="3026"/>
        <item m="1" x="3030"/>
        <item m="1" x="2959"/>
        <item m="1" x="2960"/>
        <item m="1" x="2961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1992"/>
        <item m="1" x="3134"/>
        <item m="1" x="3135"/>
        <item m="1" x="2963"/>
        <item m="1" x="2964"/>
        <item m="1" x="2965"/>
        <item m="1" x="930"/>
        <item m="1" x="2966"/>
        <item m="1" x="2967"/>
        <item m="1" x="2968"/>
        <item m="1" x="2969"/>
        <item m="1" x="2970"/>
        <item m="1" x="2971"/>
        <item m="1" x="2972"/>
        <item m="1" x="3137"/>
        <item m="1" x="3138"/>
        <item m="1" x="747"/>
        <item m="1" x="3036"/>
        <item m="1" x="3139"/>
        <item m="1" x="3140"/>
        <item m="1" x="3141"/>
        <item m="1" x="3142"/>
        <item m="1" x="2780"/>
        <item m="1" x="3143"/>
        <item m="1" x="3144"/>
        <item m="1" x="3145"/>
        <item m="1" x="3040"/>
        <item m="1" x="3041"/>
        <item m="1" x="3042"/>
        <item m="1" x="3043"/>
        <item x="229"/>
        <item m="1" x="2677"/>
        <item m="1" x="2678"/>
        <item m="1" x="2679"/>
        <item m="1" x="2680"/>
        <item m="1" x="2681"/>
        <item m="1" x="3148"/>
        <item m="1" x="2365"/>
        <item m="1" x="2366"/>
        <item m="1" x="2020"/>
        <item m="1" x="1245"/>
        <item x="143"/>
        <item m="1" x="2826"/>
        <item m="1" x="510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2975"/>
        <item m="1" x="2976"/>
        <item m="1" x="2977"/>
        <item m="1" x="2828"/>
        <item m="1" x="2829"/>
        <item m="1" x="2830"/>
        <item m="1" x="3158"/>
        <item m="1" x="3159"/>
        <item m="1" x="2045"/>
        <item m="1" x="2839"/>
        <item m="1" x="1263"/>
        <item m="1" x="2893"/>
        <item m="1" x="894"/>
        <item m="1" x="3160"/>
        <item m="1" x="1865"/>
        <item m="1" x="3161"/>
        <item m="1" x="2978"/>
        <item m="1" x="2979"/>
        <item m="1" x="2980"/>
        <item m="1" x="2895"/>
        <item m="1" x="2896"/>
        <item m="1" x="2897"/>
        <item m="1" x="2380"/>
        <item m="1" x="2846"/>
        <item m="1" x="3046"/>
        <item m="1" x="2985"/>
        <item m="1" x="3162"/>
        <item m="1" x="3163"/>
        <item m="1" x="3164"/>
        <item m="1" x="2986"/>
        <item m="1" x="2900"/>
        <item m="1" x="2901"/>
        <item m="1" x="3050"/>
        <item m="1" x="2084"/>
        <item m="1" x="3165"/>
        <item m="1" x="3166"/>
        <item m="1" x="3167"/>
        <item m="1" x="3168"/>
        <item m="1" x="3169"/>
        <item m="1" x="790"/>
        <item m="1" x="2991"/>
        <item m="1" x="2992"/>
        <item m="1" x="961"/>
        <item m="1" x="2993"/>
        <item m="1" x="2994"/>
        <item m="1" x="2853"/>
        <item m="1" x="2854"/>
        <item m="1" x="2995"/>
        <item m="1" x="3170"/>
        <item m="1" x="3171"/>
        <item m="1" x="2996"/>
        <item m="1" x="2543"/>
        <item m="1" x="3172"/>
        <item m="1" x="3173"/>
        <item m="1" x="2998"/>
        <item m="1" x="3174"/>
        <item m="1" x="3175"/>
        <item m="1" x="2287"/>
        <item m="1" x="3176"/>
        <item m="1" x="3177"/>
        <item m="1" x="2999"/>
        <item m="1" x="3178"/>
        <item m="1" x="3179"/>
        <item m="1" x="3180"/>
        <item m="1" x="3181"/>
        <item m="1" x="3182"/>
        <item m="1" x="3001"/>
        <item m="1" x="3060"/>
        <item m="1" x="3061"/>
        <item m="1" x="3062"/>
        <item m="1" x="3063"/>
        <item m="1" x="2121"/>
        <item m="1" x="3004"/>
        <item m="1" x="3183"/>
        <item m="1" x="3184"/>
        <item m="1" x="3185"/>
        <item m="1" x="3067"/>
        <item m="1" x="3186"/>
        <item m="1" x="3187"/>
        <item m="1" x="3188"/>
        <item m="1" x="3189"/>
        <item m="1" x="3006"/>
        <item m="1" x="3007"/>
        <item m="1" x="3069"/>
        <item m="1" x="3190"/>
        <item m="1" x="3192"/>
        <item m="1" x="3193"/>
        <item m="1" x="3009"/>
        <item m="1" x="1753"/>
        <item m="1" x="3010"/>
        <item m="1" x="3194"/>
        <item m="1" x="3195"/>
        <item m="1" x="3012"/>
        <item m="1" x="3013"/>
        <item m="1" x="3014"/>
        <item m="1" x="2793"/>
        <item m="1" x="2794"/>
        <item x="294"/>
        <item m="1" x="3196"/>
        <item m="1" x="3197"/>
        <item m="1" x="3198"/>
        <item m="1" x="3074"/>
        <item m="1" x="3075"/>
        <item m="1" x="3076"/>
        <item m="1" x="3077"/>
        <item m="1" x="3078"/>
        <item m="1" x="3079"/>
        <item m="1" x="3081"/>
        <item m="1" x="3082"/>
        <item m="1" x="3083"/>
        <item m="1" x="3084"/>
        <item m="1" x="3085"/>
        <item m="1" x="3086"/>
        <item m="1" x="2872"/>
        <item m="1" x="3087"/>
        <item m="1" x="3088"/>
        <item m="1" x="3089"/>
        <item m="1" x="3015"/>
        <item x="426"/>
        <item m="1" x="1090"/>
        <item m="1" x="1300"/>
        <item m="1" x="2922"/>
        <item m="1" x="2923"/>
        <item m="1" x="2924"/>
        <item m="1" x="2925"/>
        <item m="1" x="2926"/>
        <item m="1" x="2927"/>
        <item x="272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887"/>
        <item m="1" x="2945"/>
        <item m="1" x="2946"/>
        <item m="1" x="2947"/>
        <item m="1" x="2948"/>
        <item m="1" x="2949"/>
        <item m="1" x="2883"/>
        <item m="1" x="2884"/>
        <item m="1" x="2168"/>
        <item m="1" x="2169"/>
        <item m="1" x="2170"/>
        <item m="1" x="3199"/>
        <item m="1" x="3200"/>
        <item m="1" x="3201"/>
        <item m="1" x="967"/>
        <item m="1" x="3202"/>
        <item m="1" x="3203"/>
        <item m="1" x="3204"/>
        <item m="1" x="3205"/>
        <item m="1" x="3206"/>
        <item m="1" x="3207"/>
        <item m="1" x="3208"/>
        <item m="1" x="2886"/>
        <item m="1" x="3209"/>
        <item m="1" x="3210"/>
        <item m="1" x="3093"/>
        <item m="1" x="2806"/>
        <item m="1" x="2464"/>
        <item m="1" x="780"/>
        <item m="1" x="2465"/>
        <item m="1" x="2807"/>
        <item m="1" x="2808"/>
        <item m="1" x="2809"/>
        <item m="1" x="2810"/>
        <item m="1" x="2811"/>
        <item m="1" x="2466"/>
        <item m="1" x="3027"/>
        <item m="1" x="3028"/>
        <item m="1" x="3029"/>
        <item m="1" x="3031"/>
        <item m="1" x="3032"/>
        <item m="1" x="3033"/>
        <item m="1" x="3034"/>
        <item m="1" x="2223"/>
        <item x="72"/>
        <item m="1" x="2962"/>
        <item m="1" x="3035"/>
        <item m="1" x="3037"/>
        <item m="1" x="2974"/>
        <item m="1" x="1667"/>
        <item m="1" x="3038"/>
        <item m="1" x="3039"/>
        <item m="1" x="2682"/>
        <item m="1" x="2364"/>
        <item m="1" x="2889"/>
        <item m="1" x="2240"/>
        <item m="1" x="3045"/>
        <item m="1" x="2831"/>
        <item m="1" x="2139"/>
        <item m="1" x="2894"/>
        <item m="1" x="2981"/>
        <item m="1" x="2982"/>
        <item m="1" x="2983"/>
        <item m="1" x="2847"/>
        <item m="1" x="3047"/>
        <item x="116"/>
        <item m="1" x="3048"/>
        <item m="1" x="3049"/>
        <item m="1" x="2261"/>
        <item m="1" x="3051"/>
        <item m="1" x="3052"/>
        <item m="1" x="2987"/>
        <item m="1" x="2085"/>
        <item m="1" x="2086"/>
        <item m="1" x="2988"/>
        <item m="1" x="2989"/>
        <item m="1" x="2990"/>
        <item m="1" x="2855"/>
        <item m="1" x="3053"/>
        <item m="1" x="3054"/>
        <item m="1" x="3055"/>
        <item m="1" x="3056"/>
        <item m="1" x="3057"/>
        <item m="1" x="3058"/>
        <item m="1" x="2288"/>
        <item m="1" x="1740"/>
        <item m="1" x="1077"/>
        <item m="1" x="3000"/>
        <item m="1" x="2859"/>
        <item m="1" x="1369"/>
        <item x="92"/>
        <item m="1" x="3059"/>
        <item m="1" x="3002"/>
        <item m="1" x="3003"/>
        <item m="1" x="3064"/>
        <item m="1" x="3065"/>
        <item m="1" x="3066"/>
        <item m="1" x="3005"/>
        <item m="1" x="2867"/>
        <item m="1" x="3068"/>
        <item m="1" x="3070"/>
        <item m="1" x="3008"/>
        <item m="1" x="2400"/>
        <item m="1" x="3071"/>
        <item m="1" x="3011"/>
        <item m="1" x="3072"/>
        <item m="1" x="3073"/>
        <item m="1" x="2873"/>
        <item m="1" x="2874"/>
        <item m="1" x="2875"/>
        <item m="1" x="2876"/>
        <item m="1" x="3016"/>
        <item m="1" x="3017"/>
        <item m="1" x="3018"/>
        <item m="1" x="3090"/>
        <item m="1" x="2950"/>
        <item m="1" x="2951"/>
        <item m="1" x="2952"/>
        <item m="1" x="3091"/>
        <item m="1" x="3092"/>
        <item m="1" x="2885"/>
        <item m="1" x="2888"/>
        <item m="1" x="2812"/>
        <item m="1" x="2813"/>
        <item m="1" x="2814"/>
        <item m="1" x="2973"/>
        <item m="1" x="2683"/>
        <item m="1" x="2546"/>
        <item m="1" x="2997"/>
        <item m="1" x="2868"/>
        <item m="1" x="2144"/>
        <item m="1" x="2145"/>
        <item m="1" x="3019"/>
        <item m="1" x="2467"/>
        <item m="1" x="2468"/>
        <item m="1" x="2815"/>
        <item m="1" x="511"/>
        <item m="1" x="2469"/>
        <item m="1" x="2816"/>
        <item m="1" x="2817"/>
        <item m="1" x="2470"/>
        <item m="1" x="2471"/>
        <item m="1" x="2472"/>
        <item m="1" x="2186"/>
        <item m="1" x="2473"/>
        <item m="1" x="2474"/>
        <item m="1" x="2475"/>
        <item m="1" x="2187"/>
        <item m="1" x="2477"/>
        <item m="1" x="2478"/>
        <item m="1" x="2479"/>
        <item m="1" x="2188"/>
        <item m="1" x="2480"/>
        <item m="1" x="2481"/>
        <item m="1" x="2818"/>
        <item m="1" x="2820"/>
        <item m="1" x="2821"/>
        <item m="1" x="2822"/>
        <item m="1" x="2507"/>
        <item m="1" x="2508"/>
        <item m="1" x="2342"/>
        <item m="1" x="2343"/>
        <item x="105"/>
        <item m="1" x="2527"/>
        <item m="1" x="2824"/>
        <item m="1" x="2730"/>
        <item m="1" x="2684"/>
        <item m="1" x="2355"/>
        <item m="1" x="2512"/>
        <item m="1" x="2890"/>
        <item m="1" x="2891"/>
        <item m="1" x="2892"/>
        <item m="1" x="2832"/>
        <item m="1" x="2833"/>
        <item m="1" x="2834"/>
        <item m="1" x="2835"/>
        <item m="1" x="2836"/>
        <item m="1" x="2837"/>
        <item m="1" x="2838"/>
        <item m="1" x="1197"/>
        <item m="1" x="1522"/>
        <item m="1" x="1790"/>
        <item m="1" x="2840"/>
        <item m="1" x="2841"/>
        <item m="1" x="2842"/>
        <item m="1" x="2843"/>
        <item m="1" x="2844"/>
        <item m="1" x="2845"/>
        <item m="1" x="2898"/>
        <item m="1" x="2848"/>
        <item m="1" x="2140"/>
        <item m="1" x="2067"/>
        <item m="1" x="2262"/>
        <item m="1" x="2850"/>
        <item m="1" x="2851"/>
        <item m="1" x="2852"/>
        <item m="1" x="2748"/>
        <item m="1" x="2783"/>
        <item m="1" x="2856"/>
        <item m="1" x="2857"/>
        <item m="1" x="913"/>
        <item m="1" x="1334"/>
        <item m="1" x="2860"/>
        <item m="1" x="2861"/>
        <item m="1" x="2705"/>
        <item m="1" x="2862"/>
        <item m="1" x="2863"/>
        <item m="1" x="1520"/>
        <item m="1" x="2600"/>
        <item m="1" x="2902"/>
        <item m="1" x="2870"/>
        <item m="1" x="2401"/>
        <item m="1" x="2792"/>
        <item m="1" x="2146"/>
        <item m="1" x="2147"/>
        <item m="1" x="1362"/>
        <item m="1" x="1051"/>
        <item m="1" x="2871"/>
        <item m="1" x="2877"/>
        <item m="1" x="2878"/>
        <item m="1" x="2879"/>
        <item m="1" x="2880"/>
        <item m="1" x="2453"/>
        <item m="1" x="2881"/>
        <item m="1" x="2634"/>
        <item m="1" x="2903"/>
        <item m="1" x="2953"/>
        <item m="1" x="2954"/>
        <item m="1" x="2955"/>
        <item m="1" x="2956"/>
        <item m="1" x="1379"/>
        <item x="442"/>
        <item m="1" x="2957"/>
        <item m="1" x="2958"/>
        <item m="1" x="2538"/>
        <item x="396"/>
        <item m="1" x="2482"/>
        <item m="1" x="2483"/>
        <item m="1" x="2823"/>
        <item m="1" x="2348"/>
        <item m="1" x="2825"/>
        <item m="1" x="504"/>
        <item m="1" x="2827"/>
        <item m="1" x="2849"/>
        <item m="1" x="2385"/>
        <item m="1" x="2858"/>
        <item m="1" x="2864"/>
        <item m="1" x="2866"/>
        <item m="1" x="2869"/>
        <item m="1" x="2882"/>
        <item x="443"/>
        <item m="1" x="2426"/>
        <item m="1" x="2666"/>
        <item m="1" x="2484"/>
        <item m="1" x="2485"/>
        <item m="1" x="2486"/>
        <item m="1" x="2189"/>
        <item m="1" x="2190"/>
        <item m="1" x="2487"/>
        <item m="1" x="2488"/>
        <item m="1" x="2489"/>
        <item m="1" x="2490"/>
        <item m="1" x="2491"/>
        <item m="1" x="2191"/>
        <item m="1" x="2492"/>
        <item m="1" x="2493"/>
        <item m="1" x="2494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1948"/>
        <item m="1" x="1949"/>
        <item m="1" x="1951"/>
        <item m="1" x="1952"/>
        <item m="1" x="1953"/>
        <item m="1" x="1954"/>
        <item m="1" x="1955"/>
        <item m="1" x="1956"/>
        <item m="1" x="1957"/>
        <item m="1" x="1958"/>
        <item m="1" x="1960"/>
        <item m="1" x="1961"/>
        <item m="1" x="1962"/>
        <item m="1" x="1963"/>
        <item m="1" x="583"/>
        <item m="1" x="2210"/>
        <item m="1" x="2211"/>
        <item m="1" x="2718"/>
        <item m="1" x="2668"/>
        <item m="1" x="2719"/>
        <item m="1" x="2669"/>
        <item m="1" x="2670"/>
        <item m="1" x="2671"/>
        <item m="1" x="2672"/>
        <item m="1" x="2673"/>
        <item m="1" x="2674"/>
        <item m="1" x="2770"/>
        <item m="1" x="2771"/>
        <item m="1" x="2772"/>
        <item m="1" x="2773"/>
        <item m="1" x="2720"/>
        <item m="1" x="2721"/>
        <item m="1" x="2214"/>
        <item m="1" x="2498"/>
        <item m="1" x="2216"/>
        <item m="1" x="2499"/>
        <item m="1" x="2340"/>
        <item m="1" x="2722"/>
        <item m="1" x="2774"/>
        <item m="1" x="2501"/>
        <item m="1" x="2502"/>
        <item m="1" x="2503"/>
        <item m="1" x="2504"/>
        <item m="1" x="2505"/>
        <item x="312"/>
        <item m="1" x="2506"/>
        <item m="1" x="2676"/>
        <item m="1" x="2509"/>
        <item m="1" x="2510"/>
        <item m="1" x="2440"/>
        <item m="1" x="2441"/>
        <item m="1" x="1993"/>
        <item m="1" x="2442"/>
        <item m="1" x="1994"/>
        <item m="1" x="1973"/>
        <item m="1" x="2443"/>
        <item m="1" x="2444"/>
        <item m="1" x="1995"/>
        <item m="1" x="2445"/>
        <item m="1" x="2446"/>
        <item m="1" x="2447"/>
        <item m="1" x="2448"/>
        <item m="1" x="2449"/>
        <item m="1" x="2344"/>
        <item m="1" x="2450"/>
        <item m="1" x="2451"/>
        <item m="1" x="1996"/>
        <item m="1" x="2452"/>
        <item m="1" x="997"/>
        <item m="1" x="2454"/>
        <item m="1" x="2456"/>
        <item m="1" x="2457"/>
        <item m="1" x="1727"/>
        <item m="1" x="2345"/>
        <item m="1" x="1974"/>
        <item m="1" x="2458"/>
        <item m="1" x="2459"/>
        <item m="1" x="1997"/>
        <item m="1" x="1998"/>
        <item m="1" x="2460"/>
        <item m="1" x="2723"/>
        <item m="1" x="2775"/>
        <item m="1" x="2349"/>
        <item m="1" x="2350"/>
        <item m="1" x="2351"/>
        <item m="1" x="2724"/>
        <item m="1" x="2726"/>
        <item m="1" x="2727"/>
        <item m="1" x="2528"/>
        <item m="1" x="2529"/>
        <item m="1" x="1384"/>
        <item m="1" x="2532"/>
        <item m="1" x="2533"/>
        <item m="1" x="2728"/>
        <item m="1" x="2729"/>
        <item x="123"/>
        <item m="1" x="2353"/>
        <item m="1" x="2536"/>
        <item m="1" x="2356"/>
        <item m="1" x="2357"/>
        <item m="1" x="2358"/>
        <item m="1" x="2359"/>
        <item m="1" x="2360"/>
        <item m="1" x="2361"/>
        <item m="1" x="2362"/>
        <item m="1" x="2685"/>
        <item m="1" x="2537"/>
        <item m="1" x="1337"/>
        <item m="1" x="2776"/>
        <item m="1" x="2731"/>
        <item m="1" x="2732"/>
        <item m="1" x="2733"/>
        <item m="1" x="2734"/>
        <item m="1" x="2238"/>
        <item m="1" x="2541"/>
        <item m="1" x="2777"/>
        <item m="1" x="2431"/>
        <item m="1" x="2544"/>
        <item m="1" x="2243"/>
        <item m="1" x="647"/>
        <item m="1" x="2432"/>
        <item m="1" x="2547"/>
        <item m="1" x="2735"/>
        <item m="1" x="2686"/>
        <item m="1" x="2778"/>
        <item m="1" x="2553"/>
        <item m="1" x="2371"/>
        <item m="1" x="756"/>
        <item m="1" x="2372"/>
        <item m="1" x="2373"/>
        <item m="1" x="2374"/>
        <item m="1" x="2375"/>
        <item m="1" x="1518"/>
        <item m="1" x="2047"/>
        <item m="1" x="734"/>
        <item m="1" x="2737"/>
        <item m="1" x="2555"/>
        <item m="1" x="2556"/>
        <item m="1" x="759"/>
        <item m="1" x="2738"/>
        <item m="1" x="2739"/>
        <item m="1" x="2740"/>
        <item m="1" x="2741"/>
        <item m="1" x="2742"/>
        <item m="1" x="2743"/>
        <item m="1" x="2558"/>
        <item m="1" x="2687"/>
        <item m="1" x="2779"/>
        <item m="1" x="2562"/>
        <item m="1" x="2563"/>
        <item m="1" x="2565"/>
        <item m="1" x="1089"/>
        <item m="1" x="2381"/>
        <item m="1" x="2241"/>
        <item m="1" x="1539"/>
        <item m="1" x="2567"/>
        <item m="1" x="2568"/>
        <item m="1" x="2569"/>
        <item m="1" x="2570"/>
        <item m="1" x="2744"/>
        <item m="1" x="2745"/>
        <item m="1" x="2746"/>
        <item x="132"/>
        <item m="1" x="2068"/>
        <item m="1" x="2260"/>
        <item m="1" x="2383"/>
        <item m="1" x="2386"/>
        <item m="1" x="550"/>
        <item m="1" x="2781"/>
        <item m="1" x="2688"/>
        <item m="1" x="2263"/>
        <item m="1" x="2388"/>
        <item m="1" x="2088"/>
        <item m="1" x="2089"/>
        <item m="1" x="2691"/>
        <item m="1" x="2692"/>
        <item m="1" x="2693"/>
        <item m="1" x="2694"/>
        <item m="1" x="2695"/>
        <item m="1" x="2747"/>
        <item m="1" x="2575"/>
        <item m="1" x="2576"/>
        <item m="1" x="2391"/>
        <item m="1" x="2099"/>
        <item m="1" x="2100"/>
        <item m="1" x="1261"/>
        <item m="1" x="2278"/>
        <item m="1" x="2698"/>
        <item m="1" x="2782"/>
        <item m="1" x="2784"/>
        <item m="1" x="2433"/>
        <item m="1" x="2434"/>
        <item m="1" x="2435"/>
        <item m="1" x="2785"/>
        <item m="1" x="2579"/>
        <item m="1" x="2699"/>
        <item m="1" x="2580"/>
        <item m="1" x="2581"/>
        <item x="274"/>
        <item m="1" x="2700"/>
        <item m="1" x="2749"/>
        <item m="1" x="2750"/>
        <item m="1" x="2108"/>
        <item m="1" x="2751"/>
        <item m="1" x="2752"/>
        <item m="1" x="2701"/>
        <item m="1" x="2702"/>
        <item m="1" x="914"/>
        <item m="1" x="2289"/>
        <item m="1" x="2586"/>
        <item m="1" x="2753"/>
        <item m="1" x="2754"/>
        <item m="1" x="2703"/>
        <item m="1" x="2436"/>
        <item m="1" x="828"/>
        <item m="1" x="2296"/>
        <item m="1" x="2297"/>
        <item m="1" x="2298"/>
        <item m="1" x="2299"/>
        <item m="1" x="2786"/>
        <item m="1" x="2787"/>
        <item m="1" x="2788"/>
        <item m="1" x="2789"/>
        <item m="1" x="2790"/>
        <item m="1" x="2791"/>
        <item m="1" x="2756"/>
        <item m="1" x="2592"/>
        <item m="1" x="2757"/>
        <item m="1" x="2395"/>
        <item m="1" x="2118"/>
        <item m="1" x="2597"/>
        <item m="1" x="2758"/>
        <item m="1" x="2759"/>
        <item m="1" x="2601"/>
        <item m="1" x="2706"/>
        <item m="1" x="2707"/>
        <item m="1" x="2709"/>
        <item m="1" x="2760"/>
        <item m="1" x="2761"/>
        <item m="1" x="2710"/>
        <item m="1" x="2762"/>
        <item m="1" x="2605"/>
        <item m="1" x="2402"/>
        <item m="1" x="2403"/>
        <item m="1" x="2404"/>
        <item m="1" x="2308"/>
        <item m="1" x="2148"/>
        <item m="1" x="1915"/>
        <item m="1" x="1916"/>
        <item m="1" x="1364"/>
        <item m="1" x="1365"/>
        <item m="1" x="2712"/>
        <item m="1" x="2611"/>
        <item m="1" x="2612"/>
        <item m="1" x="2763"/>
        <item m="1" x="2614"/>
        <item m="1" x="2615"/>
        <item m="1" x="2616"/>
        <item m="1" x="2764"/>
        <item m="1" x="2619"/>
        <item m="1" x="2621"/>
        <item m="1" x="2622"/>
        <item m="1" x="2623"/>
        <item m="1" x="1395"/>
        <item m="1" x="2624"/>
        <item m="1" x="2625"/>
        <item m="1" x="2626"/>
        <item m="1" x="2627"/>
        <item m="1" x="2628"/>
        <item m="1" x="2158"/>
        <item m="1" x="2715"/>
        <item m="1" x="2765"/>
        <item m="1" x="2414"/>
        <item m="1" x="2635"/>
        <item m="1" x="2636"/>
        <item m="1" x="2637"/>
        <item m="1" x="2716"/>
        <item m="1" x="2437"/>
        <item m="1" x="2438"/>
        <item m="1" x="2418"/>
        <item m="1" x="2419"/>
        <item m="1" x="2420"/>
        <item m="1" x="1706"/>
        <item m="1" x="2640"/>
        <item x="295"/>
        <item x="444"/>
        <item x="445"/>
        <item x="446"/>
        <item x="447"/>
        <item x="448"/>
        <item x="449"/>
        <item x="450"/>
        <item m="1" x="1653"/>
        <item m="1" x="2766"/>
        <item m="1" x="2515"/>
        <item m="1" x="1803"/>
        <item m="1" x="2767"/>
        <item m="1" x="2176"/>
        <item m="1" x="1757"/>
        <item m="1" x="2178"/>
        <item m="1" x="2717"/>
        <item m="1" x="2661"/>
        <item m="1" x="2662"/>
        <item x="340"/>
        <item m="1" x="2795"/>
        <item m="1" x="2796"/>
        <item m="1" x="2429"/>
        <item m="1" x="2430"/>
        <item m="1" x="2183"/>
        <item m="1" x="2797"/>
        <item m="1" x="2798"/>
        <item m="1" x="2768"/>
        <item m="1" x="2769"/>
        <item m="1" x="2664"/>
        <item m="1" x="2665"/>
        <item m="1" x="2675"/>
        <item m="1" x="2133"/>
        <item m="1" x="2736"/>
        <item m="1" x="2129"/>
        <item m="1" x="2689"/>
        <item m="1" x="2696"/>
        <item m="1" x="2697"/>
        <item m="1" x="2755"/>
        <item m="1" x="2593"/>
        <item m="1" x="2610"/>
        <item m="1" x="1366"/>
        <item m="1" x="2713"/>
        <item m="1" x="2714"/>
        <item m="1" x="2632"/>
        <item m="1" x="2639"/>
        <item m="1" x="2663"/>
        <item m="1" x="1736"/>
        <item m="1" x="2461"/>
        <item m="1" x="2667"/>
        <item m="1" x="1964"/>
        <item m="1" x="1966"/>
        <item m="1" x="1967"/>
        <item m="1" x="2530"/>
        <item m="1" x="2367"/>
        <item m="1" x="2369"/>
        <item m="1" x="2548"/>
        <item m="1" x="2571"/>
        <item m="1" x="2690"/>
        <item m="1" x="2574"/>
        <item m="1" x="2101"/>
        <item m="1" x="2577"/>
        <item m="1" x="2704"/>
        <item m="1" x="2591"/>
        <item m="1" x="2594"/>
        <item m="1" x="2598"/>
        <item m="1" x="2599"/>
        <item m="1" x="2708"/>
        <item m="1" x="2711"/>
        <item x="391"/>
        <item m="1" x="666"/>
        <item m="1" x="2613"/>
        <item m="1" x="2617"/>
        <item m="1" x="2629"/>
        <item m="1" x="2630"/>
        <item m="1" x="2412"/>
        <item m="1" x="768"/>
        <item m="1" x="2421"/>
        <item m="1" x="1968"/>
        <item m="1" x="1969"/>
        <item m="1" x="1970"/>
        <item m="1" x="1971"/>
        <item m="1" x="1972"/>
        <item m="1" x="1975"/>
        <item m="1" x="1976"/>
        <item m="1" x="2337"/>
        <item m="1" x="846"/>
        <item m="1" x="2495"/>
        <item m="1" x="2496"/>
        <item m="1" x="2497"/>
        <item m="1" x="2215"/>
        <item m="1" x="2500"/>
        <item m="1" x="836"/>
        <item m="1" x="2224"/>
        <item m="1" x="2225"/>
        <item m="1" x="2511"/>
        <item m="1" x="2513"/>
        <item m="1" x="1999"/>
        <item m="1" x="2514"/>
        <item m="1" x="1244"/>
        <item m="1" x="1448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000"/>
        <item m="1" x="2346"/>
        <item m="1" x="2526"/>
        <item m="1" x="2001"/>
        <item m="1" x="2352"/>
        <item m="1" x="2534"/>
        <item m="1" x="2535"/>
        <item m="1" x="2354"/>
        <item m="1" x="2363"/>
        <item m="1" x="2231"/>
        <item m="1" x="2370"/>
        <item m="1" x="2540"/>
        <item m="1" x="2542"/>
        <item m="1" x="2545"/>
        <item m="1" x="2549"/>
        <item m="1" x="2550"/>
        <item m="1" x="2551"/>
        <item m="1" x="2552"/>
        <item m="1" x="2376"/>
        <item m="1" x="2034"/>
        <item m="1" x="2377"/>
        <item m="1" x="2378"/>
        <item m="1" x="2554"/>
        <item m="1" x="1537"/>
        <item m="1" x="2557"/>
        <item m="1" x="2062"/>
        <item m="1" x="2559"/>
        <item m="1" x="2560"/>
        <item m="1" x="2561"/>
        <item m="1" x="2564"/>
        <item m="1" x="2566"/>
        <item m="1" x="2387"/>
        <item m="1" x="2572"/>
        <item m="1" x="2389"/>
        <item m="1" x="2267"/>
        <item m="1" x="2268"/>
        <item m="1" x="2573"/>
        <item m="1" x="2102"/>
        <item m="1" x="2392"/>
        <item m="1" x="2578"/>
        <item m="1" x="2582"/>
        <item m="1" x="2583"/>
        <item m="1" x="2584"/>
        <item m="1" x="2585"/>
        <item m="1" x="2588"/>
        <item m="1" x="2590"/>
        <item m="1" x="2030"/>
        <item m="1" x="2595"/>
        <item m="1" x="2596"/>
        <item x="367"/>
        <item m="1" x="2396"/>
        <item m="1" x="2602"/>
        <item m="1" x="2603"/>
        <item m="1" x="2604"/>
        <item m="1" x="2606"/>
        <item m="1" x="1623"/>
        <item m="1" x="2607"/>
        <item m="1" x="2309"/>
        <item m="1" x="2608"/>
        <item m="1" x="2312"/>
        <item m="1" x="1523"/>
        <item m="1" x="1524"/>
        <item m="1" x="1525"/>
        <item m="1" x="1526"/>
        <item m="1" x="2406"/>
        <item m="1" x="2618"/>
        <item m="1" x="2407"/>
        <item m="1" x="2620"/>
        <item m="1" x="2314"/>
        <item m="1" x="2315"/>
        <item m="1" x="2409"/>
        <item m="1" x="2410"/>
        <item m="1" x="2411"/>
        <item m="1" x="2631"/>
        <item m="1" x="2413"/>
        <item m="1" x="2633"/>
        <item m="1" x="2638"/>
        <item m="1" x="2417"/>
        <item m="1" x="2325"/>
        <item m="1" x="2422"/>
        <item m="1" x="2423"/>
        <item m="1" x="2425"/>
        <item m="1" x="2427"/>
        <item m="1" x="2641"/>
        <item m="1" x="57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512"/>
        <item m="1" x="696"/>
        <item m="1" x="2338"/>
        <item m="1" x="2339"/>
        <item m="1" x="2347"/>
        <item m="1" x="2007"/>
        <item m="1" x="2368"/>
        <item m="1" x="604"/>
        <item m="1" x="2379"/>
        <item m="1" x="2382"/>
        <item m="1" x="2384"/>
        <item m="1" x="2390"/>
        <item m="1" x="2280"/>
        <item m="1" x="2281"/>
        <item m="1" x="2291"/>
        <item m="1" x="2302"/>
        <item m="1" x="2393"/>
        <item m="1" x="2394"/>
        <item m="1" x="2397"/>
        <item m="1" x="2398"/>
        <item m="1" x="2399"/>
        <item m="1" x="2405"/>
        <item m="1" x="539"/>
        <item m="1" x="1284"/>
        <item m="1" x="2408"/>
        <item m="1" x="2415"/>
        <item m="1" x="2416"/>
        <item m="1" x="2424"/>
        <item m="1" x="2428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432"/>
        <item m="1" x="1789"/>
        <item m="1" x="1791"/>
        <item m="1" x="2212"/>
        <item m="1" x="2213"/>
        <item m="1" x="2217"/>
        <item m="1" x="2218"/>
        <item m="1" x="2219"/>
        <item m="1" x="2220"/>
        <item m="1" x="769"/>
        <item m="1" x="2222"/>
        <item m="1" x="2226"/>
        <item m="1" x="2227"/>
        <item x="314"/>
        <item m="1" x="1984"/>
        <item m="1" x="2228"/>
        <item m="1" x="2229"/>
        <item m="1" x="2002"/>
        <item m="1" x="1527"/>
        <item m="1" x="2230"/>
        <item m="1" x="2003"/>
        <item m="1" x="2004"/>
        <item m="1" x="2005"/>
        <item m="1" x="2008"/>
        <item m="1" x="2009"/>
        <item m="1" x="2017"/>
        <item m="1" x="2232"/>
        <item m="1" x="492"/>
        <item m="1" x="2019"/>
        <item m="1" x="2233"/>
        <item m="1" x="2234"/>
        <item m="1" x="2235"/>
        <item m="1" x="2024"/>
        <item m="1" x="2236"/>
        <item m="1" x="2237"/>
        <item m="1" x="958"/>
        <item m="1" x="2239"/>
        <item m="1" x="2242"/>
        <item m="1" x="2244"/>
        <item m="1" x="2245"/>
        <item x="211"/>
        <item x="212"/>
        <item m="1" x="2032"/>
        <item m="1" x="2035"/>
        <item m="1" x="2036"/>
        <item m="1" x="2037"/>
        <item m="1" x="2038"/>
        <item m="1" x="2039"/>
        <item m="1" x="2040"/>
        <item m="1" x="1752"/>
        <item m="1" x="2041"/>
        <item m="1" x="2246"/>
        <item m="1" x="2247"/>
        <item m="1" x="2049"/>
        <item m="1" x="1135"/>
        <item m="1" x="1038"/>
        <item m="1" x="2052"/>
        <item m="1" x="2057"/>
        <item m="1" x="2248"/>
        <item m="1" x="2059"/>
        <item m="1" x="2060"/>
        <item m="1" x="917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069"/>
        <item m="1" x="1859"/>
        <item m="1" x="1311"/>
        <item m="1" x="2071"/>
        <item m="1" x="2264"/>
        <item m="1" x="2090"/>
        <item x="309"/>
        <item m="1" x="2269"/>
        <item m="1" x="2270"/>
        <item m="1" x="2271"/>
        <item m="1" x="2272"/>
        <item m="1" x="2273"/>
        <item m="1" x="2274"/>
        <item m="1" x="2275"/>
        <item m="1" x="2276"/>
        <item m="1" x="2092"/>
        <item m="1" x="2093"/>
        <item m="1" x="2277"/>
        <item m="1" x="2098"/>
        <item m="1" x="2103"/>
        <item m="1" x="2104"/>
        <item m="1" x="2279"/>
        <item m="1" x="2282"/>
        <item m="1" x="2283"/>
        <item m="1" x="2284"/>
        <item m="1" x="2285"/>
        <item m="1" x="2286"/>
        <item m="1" x="2290"/>
        <item m="1" x="2292"/>
        <item m="1" x="2293"/>
        <item m="1" x="2294"/>
        <item m="1" x="2295"/>
        <item m="1" x="2300"/>
        <item m="1" x="2301"/>
        <item m="1" x="1479"/>
        <item m="1" x="1603"/>
        <item m="1" x="2303"/>
        <item m="1" x="2304"/>
        <item m="1" x="2305"/>
        <item m="1" x="1377"/>
        <item m="1" x="2126"/>
        <item m="1" x="2127"/>
        <item m="1" x="2130"/>
        <item m="1" x="2306"/>
        <item m="1" x="2307"/>
        <item m="1" x="2134"/>
        <item m="1" x="2135"/>
        <item m="1" x="2310"/>
        <item m="1" x="2311"/>
        <item m="1" x="587"/>
        <item m="1" x="2313"/>
        <item m="1" x="2142"/>
        <item m="1" x="1367"/>
        <item m="1" x="2149"/>
        <item m="1" x="2316"/>
        <item m="1" x="2317"/>
        <item m="1" x="2318"/>
        <item m="1" x="2319"/>
        <item m="1" x="2320"/>
        <item m="1" x="2321"/>
        <item m="1" x="2153"/>
        <item m="1" x="2154"/>
        <item m="1" x="2322"/>
        <item m="1" x="2323"/>
        <item m="1" x="1932"/>
        <item m="1" x="2161"/>
        <item m="1" x="2162"/>
        <item m="1" x="2163"/>
        <item m="1" x="2324"/>
        <item m="1" x="2326"/>
        <item m="1" x="2327"/>
        <item m="1" x="1982"/>
        <item m="1" x="2328"/>
        <item m="1" x="2329"/>
        <item m="1" x="2165"/>
        <item m="1" x="2330"/>
        <item m="1" x="2171"/>
        <item m="1" x="2331"/>
        <item m="1" x="2332"/>
        <item m="1" x="2333"/>
        <item m="1" x="2334"/>
        <item m="1" x="2335"/>
        <item m="1" x="2181"/>
        <item m="1" x="2184"/>
        <item m="1" x="2336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150"/>
        <item m="1" x="1804"/>
        <item m="1" x="1977"/>
        <item m="1" x="1978"/>
        <item m="1" x="1979"/>
        <item m="1" x="1980"/>
        <item m="1" x="1981"/>
        <item m="1" x="1983"/>
        <item m="1" x="1985"/>
        <item m="1" x="1986"/>
        <item m="1" x="1987"/>
        <item m="1" x="1988"/>
        <item m="1" x="1989"/>
        <item m="1" x="1990"/>
        <item m="1" x="2006"/>
        <item m="1" x="2010"/>
        <item m="1" x="2011"/>
        <item m="1" x="2012"/>
        <item x="121"/>
        <item m="1" x="1832"/>
        <item m="1" x="2013"/>
        <item m="1" x="2014"/>
        <item m="1" x="2015"/>
        <item m="1" x="2016"/>
        <item m="1" x="1758"/>
        <item m="1" x="2018"/>
        <item m="1" x="2021"/>
        <item m="1" x="2022"/>
        <item m="1" x="1130"/>
        <item m="1" x="2023"/>
        <item m="1" x="2025"/>
        <item m="1" x="2026"/>
        <item m="1" x="2027"/>
        <item m="1" x="2028"/>
        <item m="1" x="2029"/>
        <item m="1" x="2031"/>
        <item m="1" x="2033"/>
        <item m="1" x="2042"/>
        <item m="1" x="2043"/>
        <item m="1" x="2044"/>
        <item m="1" x="2046"/>
        <item m="1" x="804"/>
        <item m="1" x="2048"/>
        <item m="1" x="2050"/>
        <item m="1" x="2051"/>
        <item m="1" x="2053"/>
        <item m="1" x="2054"/>
        <item m="1" x="2055"/>
        <item m="1" x="2056"/>
        <item m="1" x="2058"/>
        <item m="1" x="2063"/>
        <item m="1" x="2064"/>
        <item m="1" x="2065"/>
        <item m="1" x="2066"/>
        <item m="1" x="1860"/>
        <item m="1" x="2070"/>
        <item m="1" x="1312"/>
        <item m="1" x="1313"/>
        <item m="1" x="2072"/>
        <item m="1" x="2073"/>
        <item m="1" x="2074"/>
        <item m="1" x="2091"/>
        <item m="1" x="2094"/>
        <item m="1" x="2095"/>
        <item m="1" x="2096"/>
        <item m="1" x="2097"/>
        <item m="1" x="2105"/>
        <item m="1" x="2106"/>
        <item m="1" x="2107"/>
        <item m="1" x="2109"/>
        <item m="1" x="2111"/>
        <item m="1" x="2112"/>
        <item m="1" x="2113"/>
        <item m="1" x="2114"/>
        <item m="1" x="1478"/>
        <item m="1" x="2115"/>
        <item m="1" x="2116"/>
        <item m="1" x="2117"/>
        <item m="1" x="1004"/>
        <item m="1" x="1528"/>
        <item m="1" x="2122"/>
        <item m="1" x="2123"/>
        <item m="1" x="2124"/>
        <item m="1" x="2125"/>
        <item m="1" x="2128"/>
        <item m="1" x="2131"/>
        <item m="1" x="2132"/>
        <item m="1" x="2137"/>
        <item m="1" x="2141"/>
        <item m="1" x="2143"/>
        <item m="1" x="1529"/>
        <item m="1" x="1368"/>
        <item m="1" x="2150"/>
        <item m="1" x="2151"/>
        <item m="1" x="2152"/>
        <item m="1" x="2155"/>
        <item m="1" x="2156"/>
        <item m="1" x="2157"/>
        <item m="1" x="2159"/>
        <item m="1" x="2160"/>
        <item m="1" x="2164"/>
        <item m="1" x="2166"/>
        <item m="1" x="1530"/>
        <item m="1" x="2167"/>
        <item x="451"/>
        <item m="1" x="2172"/>
        <item m="1" x="2173"/>
        <item m="1" x="2174"/>
        <item m="1" x="2175"/>
        <item x="13"/>
        <item m="1" x="2177"/>
        <item m="1" x="2179"/>
        <item m="1" x="2180"/>
        <item x="474"/>
        <item m="1" x="2185"/>
        <item m="1" x="1536"/>
        <item x="460"/>
        <item m="1" x="1805"/>
        <item m="1" x="1806"/>
        <item m="1" x="1807"/>
        <item m="1" x="1809"/>
        <item m="1" x="672"/>
        <item m="1" x="1810"/>
        <item m="1" x="1811"/>
        <item m="1" x="1812"/>
        <item m="1" x="1538"/>
        <item m="1" x="1541"/>
        <item m="1" x="1542"/>
        <item m="1" x="1543"/>
        <item x="94"/>
        <item m="1" x="1547"/>
        <item m="1" x="1548"/>
        <item m="1" x="1550"/>
        <item m="1" x="1551"/>
        <item m="1" x="1552"/>
        <item m="1" x="1553"/>
        <item m="1" x="1145"/>
        <item m="1" x="1554"/>
        <item m="1" x="1555"/>
        <item m="1" x="1813"/>
        <item m="1" x="1558"/>
        <item m="1" x="1559"/>
        <item m="1" x="1563"/>
        <item m="1" x="1814"/>
        <item m="1" x="1815"/>
        <item m="1" x="1565"/>
        <item m="1" x="1568"/>
        <item m="1" x="1571"/>
        <item m="1" x="1572"/>
        <item m="1" x="1576"/>
        <item m="1" x="1577"/>
        <item x="58"/>
        <item m="1" x="1578"/>
        <item m="1" x="1816"/>
        <item m="1" x="1580"/>
        <item m="1" x="1583"/>
        <item m="1" x="1817"/>
        <item m="1" x="1585"/>
        <item m="1" x="1587"/>
        <item m="1" x="1818"/>
        <item m="1" x="1590"/>
        <item m="1" x="1591"/>
        <item m="1" x="1594"/>
        <item m="1" x="1595"/>
        <item m="1" x="1596"/>
        <item m="1" x="1597"/>
        <item m="1" x="1600"/>
        <item m="1" x="1601"/>
        <item m="1" x="1602"/>
        <item m="1" x="1819"/>
        <item m="1" x="1605"/>
        <item m="1" x="1607"/>
        <item m="1" x="1608"/>
        <item m="1" x="1609"/>
        <item m="1" x="853"/>
        <item m="1" x="1614"/>
        <item m="1" x="1820"/>
        <item m="1" x="1617"/>
        <item m="1" x="1821"/>
        <item m="1" x="1619"/>
        <item m="1" x="1625"/>
        <item m="1" x="1626"/>
        <item m="1" x="1629"/>
        <item m="1" x="1630"/>
        <item m="1" x="1634"/>
        <item m="1" x="1635"/>
        <item x="7"/>
        <item m="1" x="508"/>
        <item m="1" x="1637"/>
        <item m="1" x="1822"/>
        <item m="1" x="1643"/>
        <item m="1" x="1644"/>
        <item m="1" x="1645"/>
        <item m="1" x="1402"/>
        <item m="1" x="1823"/>
        <item m="1" x="1646"/>
        <item m="1" x="1403"/>
        <item m="1" x="1219"/>
        <item m="1" x="1404"/>
        <item x="25"/>
        <item m="1" x="1544"/>
        <item m="1" x="1611"/>
        <item m="1" x="1639"/>
        <item m="1" x="1654"/>
        <item m="1" x="1658"/>
        <item m="1" x="1824"/>
        <item m="1" x="1825"/>
        <item m="1" x="1670"/>
        <item m="1" x="1826"/>
        <item m="1" x="1827"/>
        <item m="1" x="1828"/>
        <item m="1" x="1829"/>
        <item x="106"/>
        <item m="1" x="498"/>
        <item m="1" x="1566"/>
        <item m="1" x="721"/>
        <item m="1" x="1831"/>
        <item m="1" x="1592"/>
        <item m="1" x="1833"/>
        <item m="1" x="1834"/>
        <item m="1" x="1659"/>
        <item m="1" x="1671"/>
        <item m="1" x="1672"/>
        <item m="1" x="1612"/>
        <item m="1" x="1640"/>
        <item m="1" x="1835"/>
        <item m="1" x="1836"/>
        <item m="1" x="1660"/>
        <item m="1" x="1560"/>
        <item m="1" x="1575"/>
        <item m="1" x="1586"/>
        <item m="1" x="1593"/>
        <item m="1" x="1598"/>
        <item m="1" x="1620"/>
        <item m="1" x="1248"/>
        <item m="1" x="1249"/>
        <item m="1" x="1838"/>
        <item m="1" x="1839"/>
        <item m="1" x="1840"/>
        <item m="1" x="1841"/>
        <item m="1" x="1842"/>
        <item m="1" x="1561"/>
        <item m="1" x="1574"/>
        <item m="1" x="1843"/>
        <item m="1" x="1844"/>
        <item m="1" x="1845"/>
        <item m="1" x="1846"/>
        <item m="1" x="1847"/>
        <item m="1" x="1647"/>
        <item m="1" x="1648"/>
        <item m="1" x="1649"/>
        <item m="1" x="1650"/>
        <item m="1" x="1651"/>
        <item x="130"/>
        <item m="1" x="1652"/>
        <item m="1" x="1661"/>
        <item m="1" x="1662"/>
        <item m="1" x="1663"/>
        <item x="220"/>
        <item m="1" x="1035"/>
        <item m="1" x="1036"/>
        <item m="1" x="1848"/>
        <item m="1" x="1545"/>
        <item x="240"/>
        <item m="1" x="1850"/>
        <item m="1" x="1851"/>
        <item m="1" x="1265"/>
        <item m="1" x="1852"/>
        <item m="1" x="1853"/>
        <item m="1" x="1854"/>
        <item m="1" x="1855"/>
        <item m="1" x="1856"/>
        <item m="1" x="1664"/>
        <item m="1" x="1857"/>
        <item m="1" x="1858"/>
        <item m="1" x="1861"/>
        <item m="1" x="1862"/>
        <item m="1" x="1863"/>
        <item m="1" x="1864"/>
        <item m="1" x="1291"/>
        <item m="1" x="1297"/>
        <item m="1" x="493"/>
        <item m="1" x="1866"/>
        <item m="1" x="1867"/>
        <item m="1" x="1868"/>
        <item m="1" x="1606"/>
        <item x="306"/>
        <item x="307"/>
        <item x="310"/>
        <item m="1" x="507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665"/>
        <item m="1" x="1878"/>
        <item m="1" x="1879"/>
        <item m="1" x="1880"/>
        <item m="1" x="1588"/>
        <item m="1" x="1621"/>
        <item m="1" x="1477"/>
        <item m="1" x="1881"/>
        <item m="1" x="762"/>
        <item m="1" x="1882"/>
        <item m="1" x="1883"/>
        <item m="1" x="1885"/>
        <item x="326"/>
        <item m="1" x="1886"/>
        <item m="1" x="916"/>
        <item x="333"/>
        <item m="1" x="1581"/>
        <item m="1" x="1631"/>
        <item m="1" x="1887"/>
        <item m="1" x="1888"/>
        <item m="1" x="1889"/>
        <item m="1" x="1735"/>
        <item m="1" x="1622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666"/>
        <item m="1" x="1899"/>
        <item m="1" x="1900"/>
        <item m="1" x="1636"/>
        <item m="1" x="1901"/>
        <item m="1" x="1902"/>
        <item m="1" x="1903"/>
        <item m="1" x="1904"/>
        <item m="1" x="1905"/>
        <item m="1" x="1906"/>
        <item m="1" x="1907"/>
        <item m="1" x="1908"/>
        <item m="1" x="564"/>
        <item m="1" x="1909"/>
        <item m="1" x="1910"/>
        <item m="1" x="1911"/>
        <item m="1" x="1912"/>
        <item m="1" x="1913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704"/>
        <item m="1" x="1926"/>
        <item m="1" x="1927"/>
        <item m="1" x="1928"/>
        <item m="1" x="1929"/>
        <item m="1" x="1930"/>
        <item m="1" x="1931"/>
        <item m="1" x="513"/>
        <item m="1" x="1531"/>
        <item m="1" x="1532"/>
        <item m="1" x="1933"/>
        <item m="1" x="1534"/>
        <item m="1" x="1934"/>
        <item m="1" x="1935"/>
        <item m="1" x="1546"/>
        <item m="1" x="1936"/>
        <item m="1" x="1937"/>
        <item m="1" x="1569"/>
        <item m="1" x="1582"/>
        <item m="1" x="1599"/>
        <item m="1" x="1616"/>
        <item m="1" x="1624"/>
        <item m="1" x="1628"/>
        <item m="1" x="1655"/>
        <item m="1" x="1668"/>
        <item m="1" x="1669"/>
        <item m="1" x="1938"/>
        <item m="1" x="1939"/>
        <item m="1" x="1378"/>
        <item x="452"/>
        <item m="1" x="1940"/>
        <item m="1" x="1941"/>
        <item m="1" x="1942"/>
        <item m="1" x="1642"/>
        <item m="1" x="1943"/>
        <item m="1" x="1944"/>
        <item m="1" x="1945"/>
        <item m="1" x="1946"/>
        <item m="1" x="1393"/>
        <item x="413"/>
        <item m="1" x="1613"/>
        <item m="1" x="1394"/>
        <item m="1" x="1656"/>
        <item m="1" x="1673"/>
        <item m="1" x="1947"/>
        <item h="1" m="1" x="1676"/>
        <item h="1" m="1" x="1557"/>
        <item m="1" x="928"/>
        <item h="1" m="1" x="1564"/>
        <item h="1" m="1" x="1579"/>
        <item h="1" m="1" x="1584"/>
        <item h="1" m="1" x="1589"/>
        <item h="1" m="1" x="1604"/>
        <item h="1" m="1" x="1615"/>
        <item h="1" m="1" x="1618"/>
        <item h="1" m="1" x="1638"/>
        <item h="1" m="1" x="1657"/>
        <item h="1" m="1" x="1677"/>
        <item m="1" x="1407"/>
        <item m="1" x="1408"/>
        <item m="1" x="1409"/>
        <item m="1" x="1410"/>
        <item m="1" x="1411"/>
        <item m="1" x="1412"/>
        <item h="1" m="1" x="1705"/>
        <item m="1" x="1413"/>
        <item m="1" x="1414"/>
        <item m="1" x="767"/>
        <item h="1" m="1" x="1725"/>
        <item x="54"/>
        <item m="1" x="1417"/>
        <item h="1" m="1" x="1726"/>
        <item m="1" x="1222"/>
        <item m="1" x="1419"/>
        <item h="1" m="1" x="1737"/>
        <item h="1" m="1" x="1738"/>
        <item h="1" m="1" x="1700"/>
        <item x="112"/>
        <item h="1" m="1" x="1739"/>
        <item h="1" m="1" x="1728"/>
        <item h="1" m="1" x="1741"/>
        <item h="1" m="1" x="1687"/>
        <item m="1" x="772"/>
        <item m="1" x="1240"/>
        <item m="1" x="1241"/>
        <item m="1" x="1242"/>
        <item h="1" m="1" x="1729"/>
        <item h="1" m="1" x="1742"/>
        <item x="146"/>
        <item h="1" m="1" x="1730"/>
        <item h="1" m="1" x="1731"/>
        <item h="1" m="1" x="1732"/>
        <item m="1" x="1250"/>
        <item m="1" x="1251"/>
        <item h="1" m="1" x="1743"/>
        <item h="1" m="1" x="1744"/>
        <item h="1" m="1" x="1708"/>
        <item h="1" m="1" x="1733"/>
        <item h="1" m="1" x="1688"/>
        <item h="1" m="1" x="1689"/>
        <item h="1" m="1" x="1690"/>
        <item m="1" x="1139"/>
        <item m="1" x="1264"/>
        <item h="1" m="1" x="1709"/>
        <item h="1" m="1" x="1691"/>
        <item h="1" m="1" x="1745"/>
        <item h="1" m="1" x="1746"/>
        <item m="1" x="1290"/>
        <item m="1" x="1292"/>
        <item m="1" x="1293"/>
        <item h="1" m="1" x="1747"/>
        <item m="1" x="1305"/>
        <item h="1" m="1" x="1710"/>
        <item h="1" m="1" x="1748"/>
        <item m="1" x="1324"/>
        <item h="1" m="1" x="1678"/>
        <item h="1" m="1" x="1692"/>
        <item h="1" m="1" x="1693"/>
        <item h="1" m="1" x="1701"/>
        <item h="1" m="1" x="1702"/>
        <item h="1" m="1" x="1711"/>
        <item h="1" m="1" x="1567"/>
        <item m="1" x="1332"/>
        <item h="1" m="1" x="1674"/>
        <item h="1" m="1" x="1682"/>
        <item h="1" m="1" x="1712"/>
        <item h="1" m="1" x="1750"/>
        <item m="1" x="730"/>
        <item h="1" m="1" x="1675"/>
        <item h="1" m="1" x="1679"/>
        <item h="1" m="1" x="1694"/>
        <item h="1" m="1" x="1714"/>
        <item h="1" m="1" x="1715"/>
        <item h="1" m="1" x="1716"/>
        <item h="1" m="1" x="1717"/>
        <item h="1" m="1" x="1751"/>
        <item h="1" m="1" x="1519"/>
        <item m="1" x="1348"/>
        <item h="1" m="1" x="1695"/>
        <item h="1" m="1" x="1703"/>
        <item h="1" m="1" x="1718"/>
        <item m="1" x="1370"/>
        <item m="1" x="1371"/>
        <item h="1" m="1" x="1683"/>
        <item h="1" m="1" x="1719"/>
        <item h="1" m="1" x="1684"/>
        <item h="1" m="1" x="1720"/>
        <item h="1" m="1" x="1721"/>
        <item h="1" m="1" x="1734"/>
        <item h="1" m="1" x="1696"/>
        <item h="1" m="1" x="1722"/>
        <item h="1" m="1" x="1754"/>
        <item h="1" m="1" x="1680"/>
        <item h="1" m="1" x="1704"/>
        <item h="1" m="1" x="1755"/>
        <item h="1" m="1" x="1533"/>
        <item h="1" m="1" x="1535"/>
        <item h="1" m="1" x="1540"/>
        <item h="1" m="1" x="1556"/>
        <item h="1" m="1" x="1562"/>
        <item m="1" x="660"/>
        <item h="1" m="1" x="1685"/>
        <item h="1" m="1" x="1723"/>
        <item h="1" m="1" x="1756"/>
        <item h="1" m="1" x="1681"/>
        <item h="1" m="1" x="1686"/>
        <item h="1" m="1" x="1697"/>
        <item h="1" m="1" x="1698"/>
        <item h="1" m="1" x="1699"/>
        <item m="1" x="1216"/>
        <item m="1" x="1406"/>
        <item m="1" x="1220"/>
        <item m="1" x="1221"/>
        <item m="1" x="1415"/>
        <item m="1" x="1416"/>
        <item m="1" x="1418"/>
        <item m="1" x="1420"/>
        <item x="465"/>
        <item x="4"/>
        <item m="1" x="1421"/>
        <item m="1" x="1422"/>
        <item m="1" x="1423"/>
        <item m="1" x="1223"/>
        <item m="1" x="1424"/>
        <item m="1" x="1224"/>
        <item m="1" x="1425"/>
        <item m="1" x="1426"/>
        <item m="1" x="1427"/>
        <item m="1" x="1428"/>
        <item m="1" x="1225"/>
        <item m="1" x="1226"/>
        <item m="1" x="1429"/>
        <item m="1" x="1227"/>
        <item m="1" x="1430"/>
        <item m="1" x="1433"/>
        <item m="1" x="1434"/>
        <item m="1" x="1228"/>
        <item m="1" x="1229"/>
        <item m="1" x="1274"/>
        <item m="1" x="1435"/>
        <item m="1" x="1436"/>
        <item m="1" x="1230"/>
        <item m="1" x="1437"/>
        <item m="1" x="1438"/>
        <item m="1" x="1439"/>
        <item m="1" x="1440"/>
        <item m="1" x="1441"/>
        <item m="1" x="978"/>
        <item m="1" x="1442"/>
        <item m="1" x="979"/>
        <item m="1" x="980"/>
        <item m="1" x="1136"/>
        <item m="1" x="1137"/>
        <item m="1" x="1138"/>
        <item m="1" x="981"/>
        <item m="1" x="1140"/>
        <item m="1" x="1141"/>
        <item m="1" x="622"/>
        <item m="1" x="1142"/>
        <item m="1" x="1143"/>
        <item m="1" x="982"/>
        <item m="1" x="709"/>
        <item m="1" x="1144"/>
        <item m="1" x="1146"/>
        <item m="1" x="983"/>
        <item m="1" x="1147"/>
        <item m="1" x="1148"/>
        <item m="1" x="1149"/>
        <item x="75"/>
        <item m="1" x="1443"/>
        <item m="1" x="1232"/>
        <item m="1" x="1444"/>
        <item m="1" x="1445"/>
        <item m="1" x="1000"/>
        <item m="1" x="1001"/>
        <item m="1" x="1002"/>
        <item x="107"/>
        <item m="1" x="1003"/>
        <item m="1" x="1446"/>
        <item m="1" x="1238"/>
        <item m="1" x="1243"/>
        <item m="1" x="1008"/>
        <item m="1" x="1009"/>
        <item m="1" x="1447"/>
        <item x="139"/>
        <item m="1" x="1247"/>
        <item m="1" x="1252"/>
        <item m="1" x="866"/>
        <item m="1" x="867"/>
        <item m="1" x="868"/>
        <item m="1" x="1449"/>
        <item m="1" x="1254"/>
        <item x="213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255"/>
        <item m="1" x="1256"/>
        <item m="1" x="1160"/>
        <item m="1" x="1257"/>
        <item m="1" x="1258"/>
        <item m="1" x="1259"/>
        <item m="1" x="1267"/>
        <item m="1" x="1268"/>
        <item m="1" x="806"/>
        <item m="1" x="1270"/>
        <item m="1" x="1271"/>
        <item m="1" x="1272"/>
        <item m="1" x="1273"/>
        <item m="1" x="1461"/>
        <item m="1" x="1462"/>
        <item m="1" x="1463"/>
        <item m="1" x="1464"/>
        <item m="1" x="1276"/>
        <item m="1" x="1277"/>
        <item m="1" x="1278"/>
        <item m="1" x="1279"/>
        <item m="1" x="1280"/>
        <item m="1" x="1281"/>
        <item m="1" x="1282"/>
        <item m="1" x="1283"/>
        <item m="1" x="1285"/>
        <item m="1" x="1286"/>
        <item m="1" x="1287"/>
        <item m="1" x="1288"/>
        <item m="1" x="1294"/>
        <item m="1" x="1295"/>
        <item m="1" x="1296"/>
        <item x="265"/>
        <item m="1" x="1299"/>
        <item m="1" x="1301"/>
        <item m="1" x="1302"/>
        <item m="1" x="1303"/>
        <item m="1" x="1304"/>
        <item m="1" x="1306"/>
        <item m="1" x="1307"/>
        <item m="1" x="1308"/>
        <item m="1" x="1309"/>
        <item m="1" x="1310"/>
        <item m="1" x="1314"/>
        <item m="1" x="1465"/>
        <item m="1" x="1315"/>
        <item m="1" x="1316"/>
        <item m="1" x="1317"/>
        <item m="1" x="1318"/>
        <item m="1" x="1320"/>
        <item m="1" x="1466"/>
        <item m="1" x="1467"/>
        <item m="1" x="1468"/>
        <item m="1" x="1469"/>
        <item m="1" x="1470"/>
        <item m="1" x="1471"/>
        <item m="1" x="1472"/>
        <item m="1" x="1473"/>
        <item m="1" x="1327"/>
        <item m="1" x="1474"/>
        <item m="1" x="1475"/>
        <item m="1" x="1329"/>
        <item m="1" x="1330"/>
        <item m="1" x="1476"/>
        <item m="1" x="1333"/>
        <item m="1" x="1335"/>
        <item m="1" x="1188"/>
        <item m="1" x="918"/>
        <item m="1" x="919"/>
        <item m="1" x="1071"/>
        <item m="1" x="1072"/>
        <item m="1" x="1073"/>
        <item m="1" x="1074"/>
        <item m="1" x="1340"/>
        <item m="1" x="1341"/>
        <item m="1" x="1343"/>
        <item m="1" x="1344"/>
        <item m="1" x="1345"/>
        <item m="1" x="1346"/>
        <item m="1" x="1480"/>
        <item x="360"/>
        <item x="361"/>
        <item m="1" x="1481"/>
        <item x="369"/>
        <item m="1" x="1482"/>
        <item m="1" x="1351"/>
        <item m="1" x="1352"/>
        <item m="1" x="1353"/>
        <item m="1" x="1354"/>
        <item m="1" x="1355"/>
        <item m="1" x="1357"/>
        <item m="1" x="1484"/>
        <item m="1" x="1485"/>
        <item x="392"/>
        <item m="1" x="1372"/>
        <item m="1" x="1486"/>
        <item m="1" x="1487"/>
        <item m="1" x="1488"/>
        <item m="1" x="1489"/>
        <item m="1" x="1490"/>
        <item m="1" x="1491"/>
        <item m="1" x="1492"/>
        <item m="1" x="1494"/>
        <item m="1" x="1495"/>
        <item m="1" x="1496"/>
        <item m="1" x="1497"/>
        <item m="1" x="1498"/>
        <item m="1" x="1374"/>
        <item m="1" x="1499"/>
        <item m="1" x="1500"/>
        <item m="1" x="1501"/>
        <item m="1" x="1502"/>
        <item m="1" x="1503"/>
        <item m="1" x="1504"/>
        <item m="1" x="1505"/>
        <item m="1" x="1506"/>
        <item m="1" x="602"/>
        <item x="129"/>
        <item m="1" x="603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1380"/>
        <item m="1" x="1381"/>
        <item m="1" x="1382"/>
        <item m="1" x="1383"/>
        <item m="1" x="1385"/>
        <item m="1" x="1386"/>
        <item m="1" x="1387"/>
        <item m="1" x="1388"/>
        <item x="453"/>
        <item x="454"/>
        <item m="1" x="1121"/>
        <item m="1" x="1122"/>
        <item m="1" x="1123"/>
        <item m="1" x="1124"/>
        <item m="1" x="1125"/>
        <item m="1" x="1392"/>
        <item m="1" x="1396"/>
        <item m="1" x="1397"/>
        <item m="1" x="1398"/>
        <item m="1" x="1399"/>
        <item m="1" x="1507"/>
        <item m="1" x="1508"/>
        <item m="1" x="1509"/>
        <item m="1" x="1510"/>
        <item m="1" x="1511"/>
        <item m="1" x="845"/>
        <item m="1" x="1217"/>
        <item m="1" x="1151"/>
        <item m="1" x="1152"/>
        <item m="1" x="947"/>
        <item m="1" x="984"/>
        <item m="1" x="985"/>
        <item m="1" x="1231"/>
        <item m="1" x="703"/>
        <item x="79"/>
        <item m="1" x="1233"/>
        <item x="315"/>
        <item m="1" x="1234"/>
        <item m="1" x="1235"/>
        <item m="1" x="1236"/>
        <item m="1" x="1239"/>
        <item m="1" x="1246"/>
        <item m="1" x="1253"/>
        <item m="1" x="1260"/>
        <item m="1" x="533"/>
        <item m="1" x="1269"/>
        <item m="1" x="1275"/>
        <item m="1" x="1289"/>
        <item m="1" x="1319"/>
        <item m="1" x="1321"/>
        <item m="1" x="1322"/>
        <item m="1" x="1325"/>
        <item x="311"/>
        <item m="1" x="1326"/>
        <item m="1" x="1328"/>
        <item m="1" x="1331"/>
        <item m="1" x="1336"/>
        <item m="1" x="1338"/>
        <item m="1" x="1339"/>
        <item m="1" x="1342"/>
        <item x="359"/>
        <item m="1" x="1347"/>
        <item m="1" x="1349"/>
        <item m="1" x="1350"/>
        <item m="1" x="1356"/>
        <item m="1" x="1358"/>
        <item m="1" x="1359"/>
        <item m="1" x="1360"/>
        <item m="1" x="1361"/>
        <item m="1" x="1373"/>
        <item m="1" x="1375"/>
        <item m="1" x="1376"/>
        <item m="1" x="614"/>
        <item m="1" x="615"/>
        <item m="1" x="1389"/>
        <item m="1" x="1390"/>
        <item m="1" x="1391"/>
        <item m="1" x="1126"/>
        <item m="1" x="1400"/>
        <item m="1" x="1153"/>
        <item m="1" x="986"/>
        <item m="1" x="1154"/>
        <item m="1" x="1155"/>
        <item m="1" x="987"/>
        <item m="1" x="833"/>
        <item m="1" x="1156"/>
        <item m="1" x="1157"/>
        <item m="1" x="1158"/>
        <item m="1" x="1159"/>
        <item m="1" x="988"/>
        <item m="1" x="989"/>
        <item m="1" x="990"/>
        <item m="1" x="991"/>
        <item m="1" x="1161"/>
        <item m="1" x="992"/>
        <item m="1" x="1162"/>
        <item m="1" x="993"/>
        <item m="1" x="1163"/>
        <item x="29"/>
        <item m="1" x="1164"/>
        <item m="1" x="662"/>
        <item m="1" x="663"/>
        <item m="1" x="664"/>
        <item m="1" x="665"/>
        <item m="1" x="668"/>
        <item m="1" x="669"/>
        <item m="1" x="670"/>
        <item m="1" x="671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770"/>
        <item m="1" x="683"/>
        <item m="1" x="771"/>
        <item m="1" x="684"/>
        <item m="1" x="685"/>
        <item m="1" x="686"/>
        <item m="1" x="687"/>
        <item m="1" x="688"/>
        <item m="1" x="689"/>
        <item x="93"/>
        <item m="1" x="690"/>
        <item m="1" x="691"/>
        <item m="1" x="1165"/>
        <item m="1" x="1166"/>
        <item m="1" x="996"/>
        <item m="1" x="852"/>
        <item m="1" x="784"/>
        <item m="1" x="785"/>
        <item m="1" x="857"/>
        <item m="1" x="1167"/>
        <item x="108"/>
        <item m="1" x="1168"/>
        <item m="1" x="1006"/>
        <item m="1" x="1010"/>
        <item m="1" x="1011"/>
        <item x="135"/>
        <item x="140"/>
        <item x="141"/>
        <item m="1" x="1012"/>
        <item m="1" x="1013"/>
        <item m="1" x="1014"/>
        <item m="1" x="1015"/>
        <item m="1" x="1016"/>
        <item m="1" x="1169"/>
        <item m="1" x="869"/>
        <item m="1" x="870"/>
        <item m="1" x="871"/>
        <item m="1" x="872"/>
        <item m="1" x="725"/>
        <item m="1" x="726"/>
        <item m="1" x="727"/>
        <item m="1" x="1017"/>
        <item x="162"/>
        <item m="1" x="1019"/>
        <item m="1" x="1021"/>
        <item m="1" x="1022"/>
        <item m="1" x="1170"/>
        <item m="1" x="1171"/>
        <item m="1" x="1172"/>
        <item m="1" x="1173"/>
        <item m="1" x="1024"/>
        <item m="1" x="1025"/>
        <item m="1" x="1026"/>
        <item m="1" x="1027"/>
        <item m="1" x="880"/>
        <item m="1" x="1174"/>
        <item m="1" x="540"/>
        <item x="232"/>
        <item x="233"/>
        <item x="242"/>
        <item x="243"/>
        <item x="244"/>
        <item x="246"/>
        <item m="1" x="1037"/>
        <item m="1" x="885"/>
        <item m="1" x="886"/>
        <item m="1" x="1175"/>
        <item m="1" x="1176"/>
        <item m="1" x="1177"/>
        <item x="266"/>
        <item m="1" x="892"/>
        <item m="1" x="893"/>
        <item m="1" x="1044"/>
        <item m="1" x="1045"/>
        <item m="1" x="738"/>
        <item x="292"/>
        <item m="1" x="1046"/>
        <item m="1" x="1047"/>
        <item m="1" x="1048"/>
        <item m="1" x="1049"/>
        <item m="1" x="1050"/>
        <item m="1" x="1052"/>
        <item m="1" x="1053"/>
        <item m="1" x="1054"/>
        <item m="1" x="1055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897"/>
        <item m="1" x="905"/>
        <item x="318"/>
        <item m="1" x="1187"/>
        <item m="1" x="1189"/>
        <item m="1" x="1062"/>
        <item m="1" x="1063"/>
        <item m="1" x="1064"/>
        <item m="1" x="907"/>
        <item m="1" x="1065"/>
        <item m="1" x="1190"/>
        <item m="1" x="909"/>
        <item m="1" x="572"/>
        <item m="1" x="920"/>
        <item m="1" x="921"/>
        <item m="1" x="1075"/>
        <item x="339"/>
        <item m="1" x="1076"/>
        <item m="1" x="1191"/>
        <item m="1" x="1192"/>
        <item m="1" x="1193"/>
        <item m="1" x="1194"/>
        <item m="1" x="1195"/>
        <item m="1" x="1196"/>
        <item m="1" x="1198"/>
        <item m="1" x="1199"/>
        <item x="351"/>
        <item m="1" x="1080"/>
        <item m="1" x="1081"/>
        <item m="1" x="1082"/>
        <item m="1" x="1200"/>
        <item x="366"/>
        <item m="1" x="1201"/>
        <item m="1" x="1084"/>
        <item m="1" x="1086"/>
        <item m="1" x="823"/>
        <item m="1" x="934"/>
        <item m="1" x="1202"/>
        <item x="381"/>
        <item m="1" x="1204"/>
        <item m="1" x="1091"/>
        <item m="1" x="1092"/>
        <item m="1" x="1094"/>
        <item m="1" x="1095"/>
        <item m="1" x="1096"/>
        <item x="397"/>
        <item m="1" x="1097"/>
        <item m="1" x="1098"/>
        <item m="1" x="1099"/>
        <item m="1" x="942"/>
        <item m="1" x="943"/>
        <item m="1" x="515"/>
        <item m="1" x="944"/>
        <item m="1" x="945"/>
        <item m="1" x="946"/>
        <item m="1" x="948"/>
        <item m="1" x="955"/>
        <item m="1" x="956"/>
        <item x="435"/>
        <item m="1" x="1108"/>
        <item m="1" x="616"/>
        <item m="1" x="617"/>
        <item m="1" x="618"/>
        <item m="1" x="619"/>
        <item m="1" x="620"/>
        <item m="1" x="623"/>
        <item m="1" x="624"/>
        <item m="1" x="625"/>
        <item m="1" x="626"/>
        <item m="1" x="627"/>
        <item m="1" x="628"/>
        <item m="1" x="629"/>
        <item m="1" x="1206"/>
        <item x="441"/>
        <item m="1" x="1207"/>
        <item m="1" x="1208"/>
        <item m="1" x="1209"/>
        <item m="1" x="1210"/>
        <item m="1" x="1211"/>
        <item m="1" x="1212"/>
        <item m="1" x="1213"/>
        <item m="1" x="1214"/>
        <item m="1" x="1110"/>
        <item m="1" x="1111"/>
        <item m="1" x="1112"/>
        <item m="1" x="1113"/>
        <item m="1" x="1114"/>
        <item m="1" x="1117"/>
        <item m="1" x="970"/>
        <item m="1" x="832"/>
        <item m="1" x="971"/>
        <item x="456"/>
        <item x="457"/>
        <item x="458"/>
        <item m="1" x="1215"/>
        <item m="1" x="1129"/>
        <item m="1" x="1132"/>
        <item m="1" x="1133"/>
        <item m="1" x="834"/>
        <item m="1" x="835"/>
        <item m="1" x="837"/>
        <item m="1" x="838"/>
        <item m="1" x="692"/>
        <item m="1" x="693"/>
        <item m="1" x="694"/>
        <item m="1" x="695"/>
        <item m="1" x="697"/>
        <item m="1" x="698"/>
        <item m="1" x="699"/>
        <item m="1" x="700"/>
        <item m="1" x="701"/>
        <item m="1" x="702"/>
        <item m="1" x="994"/>
        <item m="1" x="848"/>
        <item m="1" x="995"/>
        <item m="1" x="998"/>
        <item m="1" x="999"/>
        <item m="1" x="858"/>
        <item m="1" x="1005"/>
        <item m="1" x="1007"/>
        <item m="1" x="789"/>
        <item m="1" x="863"/>
        <item m="1" x="728"/>
        <item x="95"/>
        <item m="1" x="1018"/>
        <item m="1" x="1020"/>
        <item m="1" x="1023"/>
        <item m="1" x="1028"/>
        <item m="1" x="1029"/>
        <item m="1" x="1030"/>
        <item m="1" x="1031"/>
        <item m="1" x="1032"/>
        <item m="1" x="1033"/>
        <item m="1" x="1034"/>
        <item m="1" x="1039"/>
        <item m="1" x="1040"/>
        <item m="1" x="1041"/>
        <item m="1" x="1042"/>
        <item m="1" x="887"/>
        <item m="1" x="888"/>
        <item x="261"/>
        <item m="1" x="1043"/>
        <item x="289"/>
        <item m="1" x="1056"/>
        <item m="1" x="1057"/>
        <item m="1" x="1058"/>
        <item m="1" x="1059"/>
        <item m="1" x="1060"/>
        <item m="1" x="896"/>
        <item m="1" x="898"/>
        <item m="1" x="899"/>
        <item m="1" x="900"/>
        <item m="1" x="901"/>
        <item m="1" x="902"/>
        <item x="319"/>
        <item m="1" x="1061"/>
        <item m="1" x="566"/>
        <item m="1" x="1066"/>
        <item m="1" x="1067"/>
        <item m="1" x="1068"/>
        <item m="1" x="1069"/>
        <item m="1" x="1070"/>
        <item x="341"/>
        <item m="1" x="1078"/>
        <item m="1" x="1079"/>
        <item x="352"/>
        <item m="1" x="1083"/>
        <item m="1" x="1085"/>
        <item m="1" x="1087"/>
        <item m="1" x="1088"/>
        <item m="1" x="1093"/>
        <item m="1" x="1100"/>
        <item m="1" x="1101"/>
        <item m="1" x="1102"/>
        <item m="1" x="1103"/>
        <item m="1" x="1104"/>
        <item m="1" x="1105"/>
        <item m="1" x="949"/>
        <item m="1" x="1106"/>
        <item m="1" x="1107"/>
        <item m="1" x="957"/>
        <item m="1" x="630"/>
        <item m="1" x="1109"/>
        <item m="1" x="1115"/>
        <item m="1" x="1116"/>
        <item m="1" x="650"/>
        <item m="1" x="1118"/>
        <item m="1" x="1119"/>
        <item m="1" x="1120"/>
        <item x="459"/>
        <item x="461"/>
        <item m="1" x="1127"/>
        <item m="1" x="1128"/>
        <item m="1" x="1131"/>
        <item m="1" x="1134"/>
        <item m="1" x="839"/>
        <item m="1" x="975"/>
        <item m="1" x="843"/>
        <item m="1" x="844"/>
        <item m="1" x="705"/>
        <item m="1" x="706"/>
        <item m="1" x="707"/>
        <item m="1" x="708"/>
        <item m="1" x="710"/>
        <item m="1" x="773"/>
        <item m="1" x="711"/>
        <item m="1" x="774"/>
        <item m="1" x="712"/>
        <item m="1" x="713"/>
        <item m="1" x="714"/>
        <item m="1" x="715"/>
        <item m="1" x="716"/>
        <item m="1" x="717"/>
        <item m="1" x="775"/>
        <item m="1" x="718"/>
        <item x="5"/>
        <item x="6"/>
        <item x="8"/>
        <item x="9"/>
        <item x="10"/>
        <item x="11"/>
        <item x="12"/>
        <item x="14"/>
        <item x="15"/>
        <item x="16"/>
        <item x="17"/>
        <item x="78"/>
        <item m="1" x="847"/>
        <item m="1" x="850"/>
        <item m="1" x="851"/>
        <item m="1" x="779"/>
        <item m="1" x="781"/>
        <item m="1" x="782"/>
        <item m="1" x="854"/>
        <item m="1" x="855"/>
        <item m="1" x="856"/>
        <item m="1" x="859"/>
        <item m="1" x="860"/>
        <item m="1" x="861"/>
        <item x="109"/>
        <item m="1" x="505"/>
        <item m="1" x="862"/>
        <item m="1" x="791"/>
        <item m="1" x="792"/>
        <item m="1" x="793"/>
        <item m="1" x="794"/>
        <item x="127"/>
        <item x="128"/>
        <item x="134"/>
        <item x="136"/>
        <item x="142"/>
        <item m="1" x="516"/>
        <item m="1" x="864"/>
        <item m="1" x="865"/>
        <item m="1" x="519"/>
        <item m="1" x="520"/>
        <item m="1" x="797"/>
        <item m="1" x="873"/>
        <item m="1" x="874"/>
        <item m="1" x="875"/>
        <item m="1" x="876"/>
        <item m="1" x="877"/>
        <item m="1" x="878"/>
        <item m="1" x="532"/>
        <item m="1" x="879"/>
        <item m="1" x="881"/>
        <item m="1" x="802"/>
        <item x="234"/>
        <item x="235"/>
        <item x="241"/>
        <item m="1" x="805"/>
        <item x="250"/>
        <item m="1" x="882"/>
        <item m="1" x="883"/>
        <item m="1" x="884"/>
        <item m="1" x="889"/>
        <item m="1" x="890"/>
        <item m="1" x="891"/>
        <item x="256"/>
        <item m="1" x="808"/>
        <item x="262"/>
        <item x="263"/>
        <item x="267"/>
        <item m="1" x="895"/>
        <item x="268"/>
        <item x="269"/>
        <item x="278"/>
        <item x="279"/>
        <item x="280"/>
        <item x="281"/>
        <item x="282"/>
        <item x="283"/>
        <item m="1" x="739"/>
        <item m="1" x="740"/>
        <item m="1" x="741"/>
        <item m="1" x="742"/>
        <item m="1" x="743"/>
        <item x="271"/>
        <item x="313"/>
        <item m="1" x="904"/>
        <item m="1" x="561"/>
        <item m="1" x="562"/>
        <item m="1" x="906"/>
        <item m="1" x="567"/>
        <item x="321"/>
        <item m="1" x="908"/>
        <item m="1" x="750"/>
        <item m="1" x="910"/>
        <item m="1" x="573"/>
        <item m="1" x="911"/>
        <item m="1" x="922"/>
        <item x="342"/>
        <item m="1" x="923"/>
        <item m="1" x="924"/>
        <item m="1" x="925"/>
        <item m="1" x="926"/>
        <item m="1" x="927"/>
        <item x="353"/>
        <item x="354"/>
        <item m="1" x="819"/>
        <item m="1" x="820"/>
        <item m="1" x="929"/>
        <item m="1" x="931"/>
        <item x="372"/>
        <item m="1" x="932"/>
        <item x="375"/>
        <item m="1" x="933"/>
        <item m="1" x="826"/>
        <item m="1" x="935"/>
        <item m="1" x="936"/>
        <item m="1" x="937"/>
        <item x="393"/>
        <item m="1" x="754"/>
        <item x="398"/>
        <item x="399"/>
        <item x="400"/>
        <item m="1" x="938"/>
        <item m="1" x="939"/>
        <item x="402"/>
        <item m="1" x="940"/>
        <item m="1" x="941"/>
        <item m="1" x="950"/>
        <item m="1" x="951"/>
        <item x="412"/>
        <item m="1" x="952"/>
        <item m="1" x="953"/>
        <item m="1" x="954"/>
        <item m="1" x="959"/>
        <item m="1" x="960"/>
        <item x="431"/>
        <item x="436"/>
        <item m="1" x="631"/>
        <item m="1" x="632"/>
        <item m="1" x="633"/>
        <item m="1" x="634"/>
        <item m="1" x="635"/>
        <item m="1" x="636"/>
        <item m="1" x="637"/>
        <item m="1" x="638"/>
        <item m="1" x="962"/>
        <item m="1" x="649"/>
        <item x="455"/>
        <item m="1" x="963"/>
        <item m="1" x="964"/>
        <item m="1" x="965"/>
        <item m="1" x="966"/>
        <item m="1" x="968"/>
        <item m="1" x="969"/>
        <item x="462"/>
        <item x="463"/>
        <item m="1" x="655"/>
        <item x="475"/>
        <item m="1" x="972"/>
        <item m="1" x="973"/>
        <item m="1" x="974"/>
        <item m="1" x="840"/>
        <item x="477"/>
        <item x="478"/>
        <item m="1" x="976"/>
        <item m="1" x="977"/>
        <item x="0"/>
        <item x="18"/>
        <item x="19"/>
        <item x="20"/>
        <item x="21"/>
        <item x="22"/>
        <item x="23"/>
        <item x="24"/>
        <item x="26"/>
        <item x="27"/>
        <item x="28"/>
        <item x="30"/>
        <item x="31"/>
        <item x="32"/>
        <item x="33"/>
        <item x="34"/>
        <item x="76"/>
        <item m="1" x="776"/>
        <item m="1" x="777"/>
        <item m="1" x="489"/>
        <item m="1" x="778"/>
        <item m="1" x="783"/>
        <item m="1" x="491"/>
        <item x="97"/>
        <item m="1" x="497"/>
        <item x="317"/>
        <item x="110"/>
        <item m="1" x="722"/>
        <item m="1" x="786"/>
        <item x="122"/>
        <item m="1" x="787"/>
        <item m="1" x="788"/>
        <item x="137"/>
        <item m="1" x="517"/>
        <item m="1" x="518"/>
        <item m="1" x="795"/>
        <item m="1" x="724"/>
        <item x="156"/>
        <item x="159"/>
        <item m="1" x="796"/>
        <item m="1" x="798"/>
        <item m="1" x="799"/>
        <item m="1" x="800"/>
        <item m="1" x="525"/>
        <item m="1" x="526"/>
        <item m="1" x="527"/>
        <item m="1" x="528"/>
        <item m="1" x="529"/>
        <item m="1" x="530"/>
        <item m="1" x="531"/>
        <item m="1" x="729"/>
        <item m="1" x="535"/>
        <item x="228"/>
        <item m="1" x="801"/>
        <item x="247"/>
        <item m="1" x="732"/>
        <item m="1" x="541"/>
        <item m="1" x="807"/>
        <item x="257"/>
        <item m="1" x="809"/>
        <item m="1" x="810"/>
        <item m="1" x="552"/>
        <item x="270"/>
        <item x="285"/>
        <item m="1" x="744"/>
        <item m="1" x="745"/>
        <item m="1" x="811"/>
        <item m="1" x="812"/>
        <item x="316"/>
        <item m="1" x="560"/>
        <item m="1" x="563"/>
        <item m="1" x="813"/>
        <item x="322"/>
        <item m="1" x="814"/>
        <item m="1" x="815"/>
        <item m="1" x="816"/>
        <item m="1" x="817"/>
        <item x="343"/>
        <item m="1" x="575"/>
        <item m="1" x="818"/>
        <item m="1" x="821"/>
        <item x="368"/>
        <item m="1" x="822"/>
        <item m="1" x="824"/>
        <item m="1" x="825"/>
        <item m="1" x="827"/>
        <item m="1" x="594"/>
        <item x="410"/>
        <item x="411"/>
        <item m="1" x="763"/>
        <item m="1" x="764"/>
        <item x="432"/>
        <item m="1" x="598"/>
        <item m="1" x="639"/>
        <item m="1" x="640"/>
        <item m="1" x="641"/>
        <item m="1" x="642"/>
        <item m="1" x="829"/>
        <item m="1" x="830"/>
        <item m="1" x="831"/>
        <item x="464"/>
        <item x="473"/>
        <item m="1" x="765"/>
        <item x="479"/>
        <item m="1" x="841"/>
        <item m="1" x="842"/>
        <item m="1" x="766"/>
        <item x="1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485"/>
        <item m="1" x="487"/>
        <item m="1" x="488"/>
        <item x="83"/>
        <item m="1" x="490"/>
        <item m="1" x="719"/>
        <item m="1" x="494"/>
        <item m="1" x="720"/>
        <item m="1" x="499"/>
        <item m="1" x="500"/>
        <item m="1" x="502"/>
        <item m="1" x="506"/>
        <item x="126"/>
        <item m="1" x="514"/>
        <item x="144"/>
        <item x="145"/>
        <item x="147"/>
        <item m="1" x="723"/>
        <item x="157"/>
        <item m="1" x="522"/>
        <item m="1" x="523"/>
        <item x="215"/>
        <item x="216"/>
        <item x="217"/>
        <item m="1" x="536"/>
        <item m="1" x="538"/>
        <item x="236"/>
        <item x="237"/>
        <item m="1" x="731"/>
        <item m="1" x="733"/>
        <item m="1" x="542"/>
        <item m="1" x="544"/>
        <item m="1" x="735"/>
        <item m="1" x="736"/>
        <item m="1" x="546"/>
        <item m="1" x="737"/>
        <item m="1" x="547"/>
        <item x="258"/>
        <item m="1" x="548"/>
        <item x="273"/>
        <item m="1" x="553"/>
        <item x="286"/>
        <item x="290"/>
        <item m="1" x="748"/>
        <item m="1" x="749"/>
        <item m="1" x="554"/>
        <item m="1" x="555"/>
        <item m="1" x="556"/>
        <item m="1" x="558"/>
        <item m="1" x="559"/>
        <item m="1" x="565"/>
        <item x="323"/>
        <item m="1" x="568"/>
        <item m="1" x="569"/>
        <item m="1" x="751"/>
        <item m="1" x="574"/>
        <item x="344"/>
        <item x="346"/>
        <item m="1" x="576"/>
        <item m="1" x="752"/>
        <item m="1" x="579"/>
        <item x="355"/>
        <item x="356"/>
        <item m="1" x="580"/>
        <item m="1" x="581"/>
        <item x="358"/>
        <item m="1" x="582"/>
        <item x="373"/>
        <item x="377"/>
        <item m="1" x="753"/>
        <item x="394"/>
        <item x="60"/>
        <item m="1" x="757"/>
        <item m="1" x="758"/>
        <item m="1" x="760"/>
        <item m="1" x="761"/>
        <item m="1" x="589"/>
        <item m="1" x="591"/>
        <item x="414"/>
        <item m="1" x="596"/>
        <item m="1" x="597"/>
        <item x="427"/>
        <item x="433"/>
        <item m="1" x="599"/>
        <item m="1" x="600"/>
        <item m="1" x="644"/>
        <item m="1" x="645"/>
        <item m="1" x="646"/>
        <item m="1" x="648"/>
        <item x="466"/>
        <item x="468"/>
        <item x="469"/>
        <item m="1" x="656"/>
        <item m="1" x="657"/>
        <item m="1" x="658"/>
        <item m="1" x="659"/>
        <item x="53"/>
        <item x="55"/>
        <item x="56"/>
        <item x="57"/>
        <item x="59"/>
        <item m="1" x="486"/>
        <item x="89"/>
        <item m="1" x="496"/>
        <item x="98"/>
        <item m="1" x="503"/>
        <item m="1" x="509"/>
        <item x="138"/>
        <item x="155"/>
        <item m="1" x="521"/>
        <item m="1" x="524"/>
        <item m="1" x="537"/>
        <item x="248"/>
        <item m="1" x="545"/>
        <item x="259"/>
        <item m="1" x="549"/>
        <item x="260"/>
        <item m="1" x="551"/>
        <item m="1" x="570"/>
        <item m="1" x="577"/>
        <item m="1" x="578"/>
        <item m="1" x="585"/>
        <item m="1" x="586"/>
        <item m="1" x="588"/>
        <item x="401"/>
        <item m="1" x="590"/>
        <item m="1" x="592"/>
        <item m="1" x="593"/>
        <item m="1" x="595"/>
        <item x="437"/>
        <item m="1" x="601"/>
        <item m="1" x="651"/>
        <item m="1" x="652"/>
        <item m="1" x="654"/>
        <item m="1" x="661"/>
        <item x="2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7"/>
        <item x="80"/>
        <item x="81"/>
        <item x="84"/>
        <item x="85"/>
        <item x="86"/>
        <item x="87"/>
        <item x="90"/>
        <item x="91"/>
        <item x="96"/>
        <item x="99"/>
        <item x="100"/>
        <item x="101"/>
        <item x="102"/>
        <item x="103"/>
        <item x="104"/>
        <item x="111"/>
        <item x="114"/>
        <item x="115"/>
        <item x="117"/>
        <item x="118"/>
        <item x="119"/>
        <item x="120"/>
        <item x="125"/>
        <item x="131"/>
        <item x="133"/>
        <item x="148"/>
        <item x="149"/>
        <item x="150"/>
        <item x="151"/>
        <item x="152"/>
        <item x="153"/>
        <item x="154"/>
        <item x="158"/>
        <item x="161"/>
        <item x="214"/>
        <item x="218"/>
        <item x="221"/>
        <item x="222"/>
        <item x="223"/>
        <item x="225"/>
        <item x="226"/>
        <item x="231"/>
        <item x="238"/>
        <item x="239"/>
        <item x="249"/>
        <item x="251"/>
        <item x="252"/>
        <item x="253"/>
        <item x="254"/>
        <item x="255"/>
        <item x="264"/>
        <item x="276"/>
        <item x="277"/>
        <item x="284"/>
        <item x="287"/>
        <item x="288"/>
        <item x="291"/>
        <item x="293"/>
        <item x="320"/>
        <item x="324"/>
        <item x="325"/>
        <item x="328"/>
        <item x="329"/>
        <item x="330"/>
        <item x="345"/>
        <item x="347"/>
        <item x="348"/>
        <item x="349"/>
        <item x="350"/>
        <item x="357"/>
        <item x="365"/>
        <item x="370"/>
        <item x="371"/>
        <item x="374"/>
        <item x="376"/>
        <item x="378"/>
        <item x="379"/>
        <item x="380"/>
        <item x="382"/>
        <item x="395"/>
        <item x="404"/>
        <item x="405"/>
        <item x="406"/>
        <item x="407"/>
        <item x="415"/>
        <item x="416"/>
        <item x="417"/>
        <item x="419"/>
        <item x="420"/>
        <item x="421"/>
        <item x="422"/>
        <item x="428"/>
        <item x="429"/>
        <item x="430"/>
        <item x="434"/>
        <item x="438"/>
        <item x="439"/>
        <item x="440"/>
        <item x="471"/>
        <item x="472"/>
        <item x="476"/>
        <item x="480"/>
        <item x="481"/>
        <item x="482"/>
        <item x="483"/>
        <item x="484"/>
      </items>
    </pivotField>
    <pivotField numFmtId="165" subtotalTop="0" showAll="0" defaultSubtotal="0"/>
    <pivotField numFmtId="166" subtotalTop="0" multipleItemSelectionAllowed="1" showAll="0" defaultSubtotal="0"/>
    <pivotField numFmtId="166" subtotalTop="0" showAll="0" defaultSubtotal="0"/>
    <pivotField numFmtId="166" subtotalTop="0" showAll="0" defaultSubtotal="0"/>
    <pivotField numFmtId="166" subtotalTop="0" showAll="0" defaultSubtotal="0"/>
    <pivotField numFmtId="166" subtotalTop="0" showAll="0" defaultSubtotal="0"/>
    <pivotField subtotalTop="0" showAll="0" defaultSubtotal="0">
      <items count="7">
        <item x="1"/>
        <item m="1" x="3"/>
        <item x="0"/>
        <item m="1" x="2"/>
        <item m="1" x="6"/>
        <item m="1" x="4"/>
        <item m="1" x="5"/>
      </items>
    </pivotField>
    <pivotField subtotalTop="0" showAll="0" defaultSubtotal="0">
      <items count="10">
        <item h="1" m="1" x="9"/>
        <item h="1" x="6"/>
        <item h="1" x="2"/>
        <item h="1" x="7"/>
        <item h="1" x="3"/>
        <item h="1" x="5"/>
        <item h="1" x="1"/>
        <item h="1" x="4"/>
        <item h="1" x="8"/>
        <item x="0"/>
      </items>
    </pivotField>
    <pivotField subtotalTop="0" showAll="0" defaultSubtotal="0"/>
  </pivotFields>
  <rowFields count="2">
    <field x="0"/>
    <field x="2"/>
  </rowFields>
  <rowItems count="103">
    <i>
      <x v="47"/>
    </i>
    <i>
      <x v="69"/>
    </i>
    <i>
      <x v="95"/>
    </i>
    <i r="1">
      <x v="5988"/>
    </i>
    <i r="1">
      <x v="5075"/>
    </i>
    <i r="1">
      <x v="6738"/>
    </i>
    <i r="1">
      <x v="7165"/>
    </i>
    <i r="1">
      <x v="7166"/>
    </i>
    <i>
      <x v="57"/>
    </i>
    <i r="1">
      <x v="5652"/>
    </i>
    <i r="1">
      <x v="5650"/>
    </i>
    <i r="1">
      <x v="6495"/>
    </i>
    <i r="1">
      <x v="5651"/>
    </i>
    <i>
      <x v="52"/>
    </i>
    <i r="1">
      <x v="6725"/>
    </i>
    <i r="1">
      <x v="6726"/>
    </i>
    <i r="1">
      <x v="6727"/>
    </i>
    <i>
      <x v="50"/>
    </i>
    <i r="1">
      <x v="5906"/>
    </i>
    <i r="1">
      <x v="5908"/>
    </i>
    <i r="1">
      <x v="6686"/>
    </i>
    <i r="1">
      <x v="1481"/>
    </i>
    <i>
      <x v="83"/>
    </i>
    <i r="1">
      <x v="6159"/>
    </i>
    <i r="1">
      <x v="6848"/>
    </i>
    <i r="1">
      <x v="6850"/>
    </i>
    <i r="1">
      <x v="7231"/>
    </i>
    <i r="1">
      <x v="6157"/>
    </i>
    <i r="1">
      <x v="6853"/>
    </i>
    <i r="1">
      <x v="6163"/>
    </i>
    <i r="1">
      <x v="6851"/>
    </i>
    <i r="1">
      <x v="6161"/>
    </i>
    <i r="1">
      <x v="6158"/>
    </i>
    <i r="1">
      <x v="6849"/>
    </i>
    <i r="1">
      <x v="6160"/>
    </i>
    <i r="1">
      <x v="6162"/>
    </i>
    <i r="1">
      <x v="6155"/>
    </i>
    <i r="1">
      <x v="6852"/>
    </i>
    <i r="1">
      <x v="7230"/>
    </i>
    <i r="1">
      <x v="6847"/>
    </i>
    <i>
      <x v="129"/>
    </i>
    <i r="1">
      <x v="6510"/>
    </i>
    <i r="1">
      <x v="7016"/>
    </i>
    <i r="1">
      <x v="166"/>
    </i>
    <i r="1">
      <x v="6509"/>
    </i>
    <i>
      <x v="61"/>
    </i>
    <i r="1">
      <x v="6371"/>
    </i>
    <i r="1">
      <x v="5463"/>
    </i>
    <i r="1">
      <x v="6370"/>
    </i>
    <i r="1">
      <x v="6208"/>
    </i>
    <i>
      <x v="49"/>
    </i>
    <i r="1">
      <x v="5568"/>
    </i>
    <i r="1">
      <x v="6446"/>
    </i>
    <i r="1">
      <x v="6448"/>
    </i>
    <i r="1">
      <x v="6445"/>
    </i>
    <i r="1">
      <x v="5566"/>
    </i>
    <i r="1">
      <x v="5567"/>
    </i>
    <i r="1">
      <x v="6447"/>
    </i>
    <i r="1">
      <x v="6221"/>
    </i>
    <i>
      <x v="79"/>
    </i>
    <i r="1">
      <x v="6877"/>
    </i>
    <i r="1">
      <x v="6317"/>
    </i>
    <i r="1">
      <x v="6318"/>
    </i>
    <i>
      <x v="72"/>
    </i>
    <i r="1">
      <x v="5570"/>
    </i>
    <i r="1">
      <x v="7333"/>
    </i>
    <i r="1">
      <x v="6452"/>
    </i>
    <i r="1">
      <x v="6453"/>
    </i>
    <i r="1">
      <x v="5569"/>
    </i>
    <i>
      <x v="48"/>
    </i>
    <i r="1">
      <x v="5927"/>
    </i>
    <i r="1">
      <x v="5926"/>
    </i>
    <i r="1">
      <x v="5929"/>
    </i>
    <i r="1">
      <x v="5928"/>
    </i>
    <i>
      <x v="82"/>
    </i>
    <i>
      <x v="98"/>
    </i>
    <i r="1">
      <x v="6458"/>
    </i>
    <i r="1">
      <x v="6459"/>
    </i>
    <i>
      <x v="70"/>
    </i>
    <i r="1">
      <x v="7018"/>
    </i>
    <i r="1">
      <x v="6517"/>
    </i>
    <i>
      <x v="44"/>
    </i>
    <i r="1">
      <x v="5577"/>
    </i>
    <i r="1">
      <x v="3525"/>
    </i>
    <i>
      <x v="56"/>
    </i>
    <i r="1">
      <x v="4456"/>
    </i>
    <i r="1">
      <x v="4455"/>
    </i>
    <i>
      <x v="181"/>
    </i>
    <i r="1">
      <x v="205"/>
    </i>
    <i>
      <x v="75"/>
    </i>
    <i r="1">
      <x v="3857"/>
    </i>
    <i>
      <x v="180"/>
    </i>
    <i r="1">
      <x v="7882"/>
    </i>
    <i>
      <x v="116"/>
    </i>
    <i r="1">
      <x v="7806"/>
    </i>
    <i>
      <x v="119"/>
    </i>
    <i r="1">
      <x v="244"/>
    </i>
    <i r="1">
      <x v="5864"/>
    </i>
    <i>
      <x v="172"/>
    </i>
    <i r="1">
      <x v="210"/>
    </i>
    <i>
      <x v="94"/>
    </i>
    <i r="1">
      <x v="7418"/>
    </i>
    <i t="grand">
      <x/>
    </i>
  </rowItems>
  <colFields count="1">
    <field x="-2"/>
  </colFields>
  <colItems count="2">
    <i>
      <x/>
    </i>
    <i i="1">
      <x v="1"/>
    </i>
  </colItems>
  <pageFields count="1">
    <pageField fld="15" hier="-1"/>
  </pageFields>
  <dataFields count="2">
    <dataField name="Suma de Total vencido" fld="15" baseField="0" baseItem="0" numFmtId="166"/>
    <dataField name="Promedio de Dias" fld="6" subtotal="average" baseField="0" baseItem="248" numFmtId="166"/>
  </dataFields>
  <formats count="21">
    <format dxfId="368">
      <pivotArea outline="0" collapsedLevelsAreSubtotals="1" fieldPosition="0"/>
    </format>
    <format dxfId="367">
      <pivotArea type="all" dataOnly="0" outline="0" fieldPosition="0"/>
    </format>
    <format dxfId="366">
      <pivotArea outline="0" collapsedLevelsAreSubtotals="1" fieldPosition="0"/>
    </format>
    <format dxfId="365">
      <pivotArea field="22" type="button" dataOnly="0" labelOnly="1" outline="0"/>
    </format>
    <format dxfId="364">
      <pivotArea dataOnly="0" labelOnly="1" grandRow="1" outline="0" fieldPosition="0"/>
    </format>
    <format dxfId="363">
      <pivotArea type="all" dataOnly="0" outline="0" fieldPosition="0"/>
    </format>
    <format dxfId="362">
      <pivotArea outline="0" collapsedLevelsAreSubtotals="1" fieldPosition="0"/>
    </format>
    <format dxfId="361">
      <pivotArea field="22" type="button" dataOnly="0" labelOnly="1" outline="0"/>
    </format>
    <format dxfId="360">
      <pivotArea dataOnly="0" labelOnly="1" grandRow="1" outline="0" fieldPosition="0"/>
    </format>
    <format dxfId="359">
      <pivotArea type="all" dataOnly="0" outline="0" fieldPosition="0"/>
    </format>
    <format dxfId="358">
      <pivotArea outline="0" collapsedLevelsAreSubtotals="1" fieldPosition="0"/>
    </format>
    <format dxfId="357">
      <pivotArea field="22" type="button" dataOnly="0" labelOnly="1" outline="0"/>
    </format>
    <format dxfId="356">
      <pivotArea dataOnly="0" labelOnly="1" grandRow="1" outline="0" fieldPosition="0"/>
    </format>
    <format dxfId="355">
      <pivotArea type="all" dataOnly="0" outline="0" fieldPosition="0"/>
    </format>
    <format dxfId="354">
      <pivotArea outline="0" collapsedLevelsAreSubtotals="1" fieldPosition="0"/>
    </format>
    <format dxfId="353">
      <pivotArea field="22" type="button" dataOnly="0" labelOnly="1" outline="0"/>
    </format>
    <format dxfId="352">
      <pivotArea dataOnly="0" labelOnly="1" grandRow="1" outline="0" fieldPosition="0"/>
    </format>
    <format dxfId="351">
      <pivotArea type="all" dataOnly="0" outline="0" fieldPosition="0"/>
    </format>
    <format dxfId="350">
      <pivotArea outline="0" collapsedLevelsAreSubtotals="1" fieldPosition="0"/>
    </format>
    <format dxfId="349">
      <pivotArea field="22" type="button" dataOnly="0" labelOnly="1" outline="0"/>
    </format>
    <format dxfId="348">
      <pivotArea dataOnly="0" labelOnly="1" grandRow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37F127-F5E3-411C-A472-47C9959318A0}" name="30vendedor" cacheId="0" applyNumberFormats="0" applyBorderFormats="0" applyFontFormats="0" applyPatternFormats="0" applyAlignmentFormats="0" applyWidthHeightFormats="1" dataCaption="Valores" grandTotalCaption="Total vencido" updatedVersion="8" minRefreshableVersion="3" useAutoFormatting="1" itemPrintTitles="1" createdVersion="8" indent="0" showHeaders="0" outline="1" outlineData="1" multipleFieldFilters="0" rowHeaderCaption="Clientes">
  <location ref="L13:O43" firstHeaderRow="0" firstDataRow="1" firstDataCol="1" rowPageCount="1" colPageCount="1"/>
  <pivotFields count="25">
    <pivotField axis="axisRow" showAll="0">
      <items count="188">
        <item sd="0" x="25"/>
        <item sd="0" x="32"/>
        <item sd="0" x="41"/>
        <item sd="0" x="52"/>
        <item sd="0" x="53"/>
        <item sd="0" x="58"/>
        <item sd="0" x="83"/>
        <item sd="0" x="95"/>
        <item sd="0" x="96"/>
        <item sd="0" x="112"/>
        <item sd="0" x="113"/>
        <item sd="0" x="114"/>
        <item sd="0" x="118"/>
        <item sd="0" x="123"/>
        <item sd="0" x="137"/>
        <item sd="0" x="143"/>
        <item sd="0" x="145"/>
        <item sd="0" x="151"/>
        <item sd="0" x="156"/>
        <item sd="0" x="167"/>
        <item sd="0" x="170"/>
        <item sd="0" x="171"/>
        <item sd="0" x="172"/>
        <item sd="0" x="176"/>
        <item sd="0" x="178"/>
        <item sd="0" x="179"/>
        <item sd="0" x="183"/>
        <item sd="0" x="90"/>
        <item sd="0" x="133"/>
        <item sd="0" x="3"/>
        <item sd="0" x="9"/>
        <item sd="0" x="110"/>
        <item sd="0" x="158"/>
        <item sd="0" x="168"/>
        <item sd="0" x="165"/>
        <item sd="0" x="36"/>
        <item sd="0" x="1"/>
        <item sd="0" x="78"/>
        <item sd="0" x="82"/>
        <item sd="0" x="111"/>
        <item sd="0" x="22"/>
        <item sd="0" x="134"/>
        <item sd="0" x="93"/>
        <item sd="0" x="21"/>
        <item sd="0" x="39"/>
        <item sd="0" x="37"/>
        <item sd="0" x="61"/>
        <item sd="0" x="49"/>
        <item sd="0" x="152"/>
        <item x="34"/>
        <item x="148"/>
        <item sd="0" x="125"/>
        <item sd="0" x="161"/>
        <item sd="0" x="85"/>
        <item sd="0" x="164"/>
        <item sd="0" x="153"/>
        <item sd="0" x="174"/>
        <item sd="0" x="57"/>
        <item sd="0" x="100"/>
        <item sd="0" x="84"/>
        <item sd="0" x="98"/>
        <item sd="0" x="16"/>
        <item sd="0" x="175"/>
        <item sd="0" x="106"/>
        <item sd="0" x="116"/>
        <item sd="0" x="109"/>
        <item sd="0" x="54"/>
        <item sd="0" x="101"/>
        <item sd="0" x="162"/>
        <item sd="0" x="42"/>
        <item sd="0" x="76"/>
        <item sd="0"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 sd="0"/>
      </items>
    </pivotField>
    <pivotField showAll="0"/>
    <pivotField axis="axisRow" showAll="0">
      <items count="8001">
        <item m="1" x="6082"/>
        <item m="1" x="5510"/>
        <item x="770"/>
        <item m="1" x="5511"/>
        <item m="1" x="5512"/>
        <item m="1" x="5513"/>
        <item m="1" x="5514"/>
        <item m="1" x="5515"/>
        <item m="1" x="4079"/>
        <item m="1" x="5516"/>
        <item m="1" x="5517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755"/>
        <item x="756"/>
        <item x="757"/>
        <item x="758"/>
        <item x="759"/>
        <item x="760"/>
        <item x="761"/>
        <item x="762"/>
        <item x="939"/>
        <item x="940"/>
        <item x="941"/>
        <item x="942"/>
        <item x="943"/>
        <item x="944"/>
        <item x="945"/>
        <item x="763"/>
        <item x="764"/>
        <item m="1" x="3799"/>
        <item m="1" x="2303"/>
        <item x="562"/>
        <item m="1" x="2997"/>
        <item x="809"/>
        <item m="1" x="2667"/>
        <item m="1" x="2372"/>
        <item m="1" x="1790"/>
        <item m="1" x="1624"/>
        <item m="1" x="1827"/>
        <item m="1" x="1461"/>
        <item m="1" x="1845"/>
        <item m="1" x="1856"/>
        <item m="1" x="1554"/>
        <item m="1" x="1668"/>
        <item m="1" x="1984"/>
        <item x="880"/>
        <item m="1" x="2542"/>
        <item m="1" x="2280"/>
        <item m="1" x="2400"/>
        <item x="845"/>
        <item x="828"/>
        <item x="1164"/>
        <item x="325"/>
        <item x="1170"/>
        <item m="1" x="1765"/>
        <item m="1" x="2277"/>
        <item x="364"/>
        <item x="1181"/>
        <item m="1" x="1752"/>
        <item m="1" x="7480"/>
        <item m="1" x="5518"/>
        <item m="1" x="5519"/>
        <item m="1" x="5520"/>
        <item m="1" x="5521"/>
        <item m="1" x="5590"/>
        <item m="1" x="5630"/>
        <item m="1" x="5631"/>
        <item m="1" x="1644"/>
        <item x="995"/>
        <item x="1214"/>
        <item x="1149"/>
        <item m="1" x="1445"/>
        <item m="1" x="7614"/>
        <item m="1" x="5522"/>
        <item m="1" x="5523"/>
        <item x="820"/>
        <item x="821"/>
        <item x="822"/>
        <item x="823"/>
        <item x="824"/>
        <item x="825"/>
        <item x="826"/>
        <item m="1" x="1756"/>
        <item m="1" x="7490"/>
        <item m="1" x="7491"/>
        <item x="724"/>
        <item m="1" x="7492"/>
        <item m="1" x="7493"/>
        <item m="1" x="7494"/>
        <item m="1" x="7495"/>
        <item m="1" x="7496"/>
        <item m="1" x="1771"/>
        <item x="1012"/>
        <item m="1" x="1757"/>
        <item m="1" x="1431"/>
        <item m="1" x="1352"/>
        <item x="888"/>
        <item x="427"/>
        <item m="1" x="1677"/>
        <item m="1" x="1772"/>
        <item x="836"/>
        <item x="1233"/>
        <item x="553"/>
        <item x="933"/>
        <item m="1" x="1774"/>
        <item m="1" x="1597"/>
        <item x="1240"/>
        <item m="1" x="1775"/>
        <item m="1" x="1538"/>
        <item m="1" x="1591"/>
        <item x="864"/>
        <item x="1239"/>
        <item x="670"/>
        <item x="1229"/>
        <item x="1221"/>
        <item m="1" x="1646"/>
        <item x="827"/>
        <item m="1" x="5632"/>
        <item x="592"/>
        <item m="1" x="7497"/>
        <item m="1" x="7498"/>
        <item m="1" x="7499"/>
        <item m="1" x="7500"/>
        <item m="1" x="7501"/>
        <item m="1" x="7502"/>
        <item m="1" x="7381"/>
        <item m="1" x="1482"/>
        <item m="1" x="1598"/>
        <item x="1242"/>
        <item m="1" x="5524"/>
        <item m="1" x="5525"/>
        <item m="1" x="5526"/>
        <item m="1" x="5527"/>
        <item x="1075"/>
        <item x="386"/>
        <item m="1" x="1618"/>
        <item x="865"/>
        <item x="1245"/>
        <item m="1" x="1593"/>
        <item m="1" x="1690"/>
        <item x="934"/>
        <item x="1249"/>
        <item x="1106"/>
        <item x="1133"/>
        <item m="1" x="1432"/>
        <item x="1251"/>
        <item x="179"/>
        <item m="1" x="1594"/>
        <item m="1" x="7927"/>
        <item m="1" x="7503"/>
        <item x="1248"/>
        <item m="1" x="7504"/>
        <item m="1" x="7505"/>
        <item x="889"/>
        <item x="678"/>
        <item x="1257"/>
        <item x="999"/>
        <item x="923"/>
        <item x="921"/>
        <item x="556"/>
        <item x="1261"/>
        <item x="338"/>
        <item x="346"/>
        <item x="1265"/>
        <item x="911"/>
        <item x="444"/>
        <item x="1079"/>
        <item x="339"/>
        <item x="1271"/>
        <item x="850"/>
        <item x="468"/>
        <item x="1277"/>
        <item x="869"/>
        <item x="952"/>
        <item x="1003"/>
        <item x="605"/>
        <item x="1345"/>
        <item x="1282"/>
        <item x="1284"/>
        <item x="691"/>
        <item x="859"/>
        <item x="860"/>
        <item x="1019"/>
        <item x="992"/>
        <item x="689"/>
        <item x="728"/>
        <item x="890"/>
        <item x="688"/>
        <item x="1343"/>
        <item x="216"/>
        <item x="766"/>
        <item x="370"/>
        <item m="1" x="7577"/>
        <item x="459"/>
        <item x="519"/>
        <item x="555"/>
        <item x="897"/>
        <item m="1" x="6263"/>
        <item x="1155"/>
        <item m="1" x="7464"/>
        <item x="1310"/>
        <item m="1" x="7928"/>
        <item x="1266"/>
        <item x="225"/>
        <item x="690"/>
        <item x="1076"/>
        <item x="1077"/>
        <item x="1078"/>
        <item m="1" x="7506"/>
        <item m="1" x="7507"/>
        <item m="1" x="7508"/>
        <item x="312"/>
        <item m="1" x="7509"/>
        <item m="1" x="7510"/>
        <item m="1" x="7511"/>
        <item x="1144"/>
        <item m="1" x="7512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165"/>
        <item m="1" x="6624"/>
        <item m="1" x="7166"/>
        <item m="1" x="7167"/>
        <item m="1" x="7168"/>
        <item m="1" x="7169"/>
        <item m="1" x="6625"/>
        <item m="1" x="7170"/>
        <item m="1" x="7171"/>
        <item m="1" x="7787"/>
        <item m="1" x="7788"/>
        <item m="1" x="7789"/>
        <item m="1" x="7790"/>
        <item m="1" x="7990"/>
        <item m="1" x="7991"/>
        <item m="1" x="7992"/>
        <item m="1" x="7993"/>
        <item m="1" x="7994"/>
        <item m="1" x="7995"/>
        <item m="1" x="7996"/>
        <item m="1" x="7578"/>
        <item m="1" x="7579"/>
        <item m="1" x="7580"/>
        <item m="1" x="7581"/>
        <item m="1" x="7808"/>
        <item m="1" x="7814"/>
        <item m="1" x="7815"/>
        <item m="1" x="7816"/>
        <item m="1" x="7817"/>
        <item m="1" x="7818"/>
        <item m="1" x="5311"/>
        <item m="1" x="3323"/>
        <item x="379"/>
        <item x="380"/>
        <item m="1" x="7598"/>
        <item m="1" x="7599"/>
        <item m="1" x="7600"/>
        <item m="1" x="7604"/>
        <item m="1" x="7251"/>
        <item m="1" x="7834"/>
        <item m="1" x="5528"/>
        <item m="1" x="5529"/>
        <item m="1" x="5530"/>
        <item m="1" x="5531"/>
        <item m="1" x="5532"/>
        <item m="1" x="7637"/>
        <item m="1" x="7638"/>
        <item m="1" x="7639"/>
        <item m="1" x="2359"/>
        <item m="1" x="6109"/>
        <item m="1" x="7665"/>
        <item m="1" x="4080"/>
        <item m="1" x="7898"/>
        <item m="1" x="7677"/>
        <item m="1" x="7678"/>
        <item m="1" x="7901"/>
        <item m="1" x="7693"/>
        <item m="1" x="7694"/>
        <item m="1" x="7155"/>
        <item m="1" x="7156"/>
        <item m="1" x="6824"/>
        <item m="1" x="7929"/>
        <item m="1" x="7930"/>
        <item m="1" x="7931"/>
        <item m="1" x="7932"/>
        <item m="1" x="7933"/>
        <item m="1" x="7934"/>
        <item m="1" x="7935"/>
        <item m="1" x="7936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x="341"/>
        <item m="1" x="5773"/>
        <item m="1" x="5774"/>
        <item m="1" x="7428"/>
        <item m="1" x="7948"/>
        <item m="1" x="7784"/>
        <item m="1" x="7172"/>
        <item m="1" x="6626"/>
        <item m="1" x="7173"/>
        <item m="1" x="6627"/>
        <item m="1" x="7174"/>
        <item m="1" x="7175"/>
        <item m="1" x="6628"/>
        <item m="1" x="7176"/>
        <item m="1" x="7177"/>
        <item m="1" x="7178"/>
        <item m="1" x="7179"/>
        <item m="1" x="7180"/>
        <item m="1" x="6629"/>
        <item m="1" x="7181"/>
        <item m="1" x="7182"/>
        <item m="1" x="7183"/>
        <item m="1" x="6630"/>
        <item m="1" x="6631"/>
        <item m="1" x="7184"/>
        <item m="1" x="7185"/>
        <item m="1" x="6632"/>
        <item m="1" x="7186"/>
        <item m="1" x="7187"/>
        <item m="1" x="6633"/>
        <item m="1" x="6634"/>
        <item m="1" x="6635"/>
        <item m="1" x="5952"/>
        <item m="1" x="6636"/>
        <item m="1" x="6637"/>
        <item m="1" x="6638"/>
        <item m="1" x="5953"/>
        <item m="1" x="6639"/>
        <item m="1" x="6640"/>
        <item m="1" x="6641"/>
        <item m="1" x="6642"/>
        <item m="1" x="5954"/>
        <item m="1" x="5955"/>
        <item m="1" x="6643"/>
        <item m="1" x="6644"/>
        <item m="1" x="6645"/>
        <item m="1" x="6646"/>
        <item m="1" x="6647"/>
        <item m="1" x="6648"/>
        <item m="1" x="6649"/>
        <item m="1" x="5956"/>
        <item m="1" x="5957"/>
        <item m="1" x="6650"/>
        <item m="1" x="6651"/>
        <item m="1" x="6652"/>
        <item m="1" x="6653"/>
        <item m="1" x="6654"/>
        <item m="1" x="5958"/>
        <item m="1" x="6655"/>
        <item m="1" x="6656"/>
        <item m="1" x="6657"/>
        <item m="1" x="66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121"/>
        <item m="1" x="5122"/>
        <item m="1" x="5123"/>
        <item m="1" x="5124"/>
        <item m="1" x="5125"/>
        <item m="1" x="5126"/>
        <item m="1" x="7985"/>
        <item m="1" x="5127"/>
        <item m="1" x="7786"/>
        <item m="1" x="7986"/>
        <item m="1" x="7189"/>
        <item m="1" x="7987"/>
        <item m="1" x="7988"/>
        <item m="1" x="7791"/>
        <item m="1" x="7792"/>
        <item m="1" x="7793"/>
        <item m="1" x="7794"/>
        <item m="1" x="7190"/>
        <item m="1" x="7191"/>
        <item m="1" x="7192"/>
        <item m="1" x="7128"/>
        <item m="1" x="7129"/>
        <item m="1" x="7130"/>
        <item m="1" x="7131"/>
        <item m="1" x="7045"/>
        <item m="1" x="7795"/>
        <item m="1" x="7796"/>
        <item m="1" x="7797"/>
        <item m="1" x="7193"/>
        <item m="1" x="7989"/>
        <item m="1" x="7194"/>
        <item m="1" x="7800"/>
        <item m="1" x="7569"/>
        <item m="1" x="7570"/>
        <item m="1" x="7571"/>
        <item m="1" x="7573"/>
        <item m="1" x="7574"/>
        <item m="1" x="7575"/>
        <item m="1" x="7199"/>
        <item m="1" x="7200"/>
        <item m="1" x="7201"/>
        <item m="1" x="7202"/>
        <item m="1" x="6667"/>
        <item m="1" x="6668"/>
        <item m="1" x="7997"/>
        <item m="1" x="7998"/>
        <item m="1" x="6673"/>
        <item m="1" x="6674"/>
        <item m="1" x="6675"/>
        <item m="1" x="7999"/>
        <item m="1" x="7802"/>
        <item m="1" x="6222"/>
        <item m="1" x="7803"/>
        <item m="1" x="7804"/>
        <item m="1" x="7805"/>
        <item m="1" x="6223"/>
        <item m="1" x="7806"/>
        <item m="1" x="7807"/>
        <item m="1" x="6596"/>
        <item m="1" x="6597"/>
        <item m="1" x="5192"/>
        <item m="1" x="6598"/>
        <item m="1" x="5193"/>
        <item m="1" x="6599"/>
        <item m="1" x="6600"/>
        <item m="1" x="6601"/>
        <item m="1" x="5194"/>
        <item m="1" x="5195"/>
        <item m="1" x="6602"/>
        <item m="1" x="6603"/>
        <item m="1" x="6604"/>
        <item m="1" x="6605"/>
        <item m="1" x="6606"/>
        <item m="1" x="6224"/>
        <item m="1" x="6607"/>
        <item m="1" x="6608"/>
        <item m="1" x="5196"/>
        <item m="1" x="6609"/>
        <item m="1" x="6610"/>
        <item m="1" x="6611"/>
        <item m="1" x="7582"/>
        <item x="313"/>
        <item m="1" x="7583"/>
        <item m="1" x="7584"/>
        <item m="1" x="7585"/>
        <item m="1" x="7586"/>
        <item m="1" x="7809"/>
        <item m="1" x="7810"/>
        <item m="1" x="7587"/>
        <item m="1" x="7588"/>
        <item m="1" x="6695"/>
        <item m="1" x="7204"/>
        <item m="1" x="7049"/>
        <item m="1" x="7050"/>
        <item m="1" x="7051"/>
        <item m="1" x="7052"/>
        <item m="1" x="6696"/>
        <item m="1" x="7812"/>
        <item m="1" x="7055"/>
        <item m="1" x="6964"/>
        <item m="1" x="6965"/>
        <item m="1" x="6966"/>
        <item m="1" x="6967"/>
        <item m="1" x="6968"/>
        <item m="1" x="6969"/>
        <item m="1" x="6970"/>
        <item m="1" x="6971"/>
        <item m="1" x="6252"/>
        <item m="1" x="6253"/>
        <item m="1" x="6254"/>
        <item m="1" x="6255"/>
        <item m="1" x="6706"/>
        <item m="1" x="6707"/>
        <item m="1" x="7437"/>
        <item m="1" x="7438"/>
        <item m="1" x="7209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590"/>
        <item m="1" x="7591"/>
        <item m="1" x="7597"/>
        <item m="1" x="7215"/>
        <item m="1" x="7827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139"/>
        <item m="1" x="6731"/>
        <item m="1" x="6308"/>
        <item m="1" x="6309"/>
        <item m="1" x="6310"/>
        <item m="1" x="6311"/>
        <item m="1" x="6312"/>
        <item m="1" x="6313"/>
        <item m="1" x="5388"/>
        <item m="1" x="7462"/>
        <item m="1" x="7072"/>
        <item m="1" x="7606"/>
        <item m="1" x="7240"/>
        <item m="1" x="6737"/>
        <item m="1" x="6738"/>
        <item m="1" x="7607"/>
        <item m="1" x="7608"/>
        <item m="1" x="7609"/>
        <item m="1" x="7610"/>
        <item m="1" x="7611"/>
        <item m="1" x="7612"/>
        <item m="1" x="7613"/>
        <item m="1" x="7241"/>
        <item m="1" x="7242"/>
        <item m="1" x="7243"/>
        <item m="1" x="7244"/>
        <item m="1" x="7073"/>
        <item m="1" x="7074"/>
        <item m="1" x="7075"/>
        <item m="1" x="7076"/>
        <item m="1" x="7077"/>
        <item m="1" x="7465"/>
        <item m="1" x="7466"/>
        <item m="1" x="6337"/>
        <item m="1" x="7252"/>
        <item m="1" x="7253"/>
        <item m="1" x="7254"/>
        <item m="1" x="6750"/>
        <item m="1" x="6751"/>
        <item m="1" x="6752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468"/>
        <item m="1" x="7869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255"/>
        <item m="1" x="7256"/>
        <item m="1" x="7257"/>
        <item m="1" x="7258"/>
        <item m="1" x="7259"/>
        <item m="1" x="7260"/>
        <item m="1" x="7615"/>
        <item m="1" x="7616"/>
        <item m="1" x="7617"/>
        <item m="1" x="7622"/>
        <item m="1" x="7626"/>
        <item m="1" x="6074"/>
        <item m="1" x="6075"/>
        <item m="1" x="7481"/>
        <item m="1" x="7482"/>
        <item m="1" x="7871"/>
        <item m="1" x="7872"/>
        <item m="1" x="7873"/>
        <item m="1" x="7874"/>
        <item m="1" x="7875"/>
        <item m="1" x="7876"/>
        <item m="1" x="7276"/>
        <item m="1" x="7627"/>
        <item m="1" x="7877"/>
        <item m="1" x="7878"/>
        <item m="1" x="7632"/>
        <item m="1" x="7633"/>
        <item m="1" x="7634"/>
        <item m="1" x="7282"/>
        <item m="1" x="7283"/>
        <item m="1" x="7635"/>
        <item m="1" x="7284"/>
        <item m="1" x="7285"/>
        <item m="1" x="7640"/>
        <item m="1" x="7288"/>
        <item m="1" x="7289"/>
        <item m="1" x="7290"/>
        <item m="1" x="7092"/>
        <item m="1" x="6772"/>
        <item m="1" x="7641"/>
        <item m="1" x="7643"/>
        <item m="1" x="7645"/>
        <item m="1" x="7646"/>
        <item m="1" x="7651"/>
        <item m="1" x="2360"/>
        <item m="1" x="2361"/>
        <item m="1" x="7652"/>
        <item m="1" x="7653"/>
        <item m="1" x="7654"/>
        <item m="1" x="7301"/>
        <item m="1" x="7302"/>
        <item m="1" x="7655"/>
        <item m="1" x="7484"/>
        <item m="1" x="7304"/>
        <item m="1" x="6110"/>
        <item m="1" x="6111"/>
        <item m="1" x="7656"/>
        <item m="1" x="7657"/>
        <item m="1" x="7658"/>
        <item m="1" x="7659"/>
        <item m="1" x="7305"/>
        <item m="1" x="7306"/>
        <item m="1" x="7307"/>
        <item m="1" x="7308"/>
        <item m="1" x="7660"/>
        <item m="1" x="7664"/>
        <item m="1" x="7666"/>
        <item m="1" x="7667"/>
        <item m="1" x="7668"/>
        <item m="1" x="7016"/>
        <item m="1" x="7891"/>
        <item m="1" x="7892"/>
        <item m="1" x="7893"/>
        <item m="1" x="7894"/>
        <item m="1" x="7895"/>
        <item m="1" x="7896"/>
        <item m="1" x="7897"/>
        <item m="1" x="7669"/>
        <item m="1" x="4081"/>
        <item m="1" x="7672"/>
        <item m="1" x="7675"/>
        <item m="1" x="7323"/>
        <item m="1" x="7324"/>
        <item m="1" x="6805"/>
        <item m="1" x="7899"/>
        <item m="1" x="7329"/>
        <item m="1" x="7680"/>
        <item m="1" x="7681"/>
        <item m="1" x="7682"/>
        <item m="1" x="7683"/>
        <item m="1" x="7330"/>
        <item m="1" x="7905"/>
        <item m="1" x="7906"/>
        <item m="1" x="7907"/>
        <item m="1" x="7908"/>
        <item m="1" x="7684"/>
        <item m="1" x="7685"/>
        <item m="1" x="7686"/>
        <item m="1" x="7337"/>
        <item m="1" x="7338"/>
        <item m="1" x="7339"/>
        <item m="1" x="7687"/>
        <item m="1" x="7688"/>
        <item m="1" x="7689"/>
        <item m="1" x="6400"/>
        <item m="1" x="6401"/>
        <item m="1" x="7910"/>
        <item m="1" x="7691"/>
        <item m="1" x="6825"/>
        <item m="1" x="5683"/>
        <item m="1" x="5684"/>
        <item m="1" x="5685"/>
        <item m="1" x="5686"/>
        <item m="1" x="5687"/>
        <item m="1" x="5030"/>
        <item m="1" x="7911"/>
        <item m="1" x="7912"/>
        <item m="1" x="7913"/>
        <item m="1" x="7914"/>
        <item m="1" x="7915"/>
        <item m="1" x="7916"/>
        <item m="1" x="7917"/>
        <item m="1" x="7695"/>
        <item m="1" x="7696"/>
        <item m="1" x="7697"/>
        <item m="1" x="7698"/>
        <item m="1" x="7918"/>
        <item m="1" x="7346"/>
        <item m="1" x="7347"/>
        <item m="1" x="7919"/>
        <item m="1" x="7920"/>
        <item m="1" x="7921"/>
        <item m="1" x="7922"/>
        <item m="1" x="7923"/>
        <item m="1" x="7924"/>
        <item m="1" x="7925"/>
        <item m="1" x="7926"/>
        <item m="1" x="7701"/>
        <item m="1" x="7702"/>
        <item m="1" x="7359"/>
        <item m="1" x="7360"/>
        <item m="1" x="7361"/>
        <item m="1" x="7362"/>
        <item m="1" x="7363"/>
        <item m="1" x="7364"/>
        <item m="1" x="7365"/>
        <item m="1" x="7366"/>
        <item m="1" x="6842"/>
        <item m="1" x="6843"/>
        <item m="1" x="6844"/>
        <item m="1" x="6845"/>
        <item m="1" x="6846"/>
        <item m="1" x="6847"/>
        <item m="1" x="6848"/>
        <item m="1" x="7937"/>
        <item m="1" x="7704"/>
        <item m="1" x="7705"/>
        <item m="1" x="7706"/>
        <item m="1" x="7707"/>
        <item m="1" x="7708"/>
        <item m="1" x="7709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710"/>
        <item m="1" x="7711"/>
        <item m="1" x="7377"/>
        <item m="1" x="6858"/>
        <item m="1" x="6859"/>
        <item m="1" x="6860"/>
        <item m="1" x="7712"/>
        <item m="1" x="7713"/>
        <item m="1" x="7714"/>
        <item m="1" x="7715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3717"/>
        <item x="1113"/>
        <item x="1114"/>
        <item x="1115"/>
        <item x="1116"/>
        <item x="1117"/>
        <item x="1118"/>
        <item x="1119"/>
        <item x="1120"/>
        <item x="1121"/>
        <item m="1" x="7719"/>
        <item m="1" x="7720"/>
        <item m="1" x="7721"/>
        <item m="1" x="7722"/>
        <item m="1" x="7554"/>
        <item m="1" x="7555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390"/>
        <item m="1" x="7391"/>
        <item m="1" x="7392"/>
        <item m="1" x="7393"/>
        <item m="1" x="7394"/>
        <item m="1" x="7395"/>
        <item m="1" x="7942"/>
        <item m="1" x="7770"/>
        <item m="1" x="7771"/>
        <item m="1" x="7772"/>
        <item m="1" x="7423"/>
        <item m="1" x="7429"/>
        <item m="1" x="7430"/>
        <item m="1" x="7943"/>
        <item m="1" x="7944"/>
        <item m="1" x="7945"/>
        <item m="1" x="7946"/>
        <item m="1" x="7780"/>
        <item m="1" x="7781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7785"/>
        <item m="1" x="5141"/>
        <item m="1" x="5142"/>
        <item m="1" x="7565"/>
        <item m="1" x="7566"/>
        <item m="1" x="7046"/>
        <item m="1" x="7798"/>
        <item m="1" x="7799"/>
        <item m="1" x="7801"/>
        <item m="1" x="5997"/>
        <item m="1" x="6669"/>
        <item m="1" x="6670"/>
        <item m="1" x="6671"/>
        <item m="1" x="6676"/>
        <item m="1" x="6612"/>
        <item m="1" x="6613"/>
        <item m="1" x="6614"/>
        <item m="1" x="6615"/>
        <item m="1" x="6616"/>
        <item m="1" x="6617"/>
        <item m="1" x="6618"/>
        <item m="1" x="5197"/>
        <item m="1" x="6619"/>
        <item m="1" x="6620"/>
        <item m="1" x="5198"/>
        <item m="1" x="5199"/>
        <item m="1" x="6621"/>
        <item m="1" x="6697"/>
        <item m="1" x="6698"/>
        <item m="1" x="1936"/>
        <item m="1" x="7811"/>
        <item m="1" x="7813"/>
        <item m="1" x="7056"/>
        <item m="1" x="6256"/>
        <item m="1" x="6257"/>
        <item m="1" x="6258"/>
        <item m="1" x="6259"/>
        <item m="1" x="6260"/>
        <item m="1" x="6265"/>
        <item m="1" x="7454"/>
        <item m="1" x="7455"/>
        <item m="1" x="7456"/>
        <item m="1" x="7457"/>
        <item m="1" x="7458"/>
        <item m="1" x="7819"/>
        <item m="1" x="7592"/>
        <item m="1" x="7593"/>
        <item m="1" x="7820"/>
        <item m="1" x="7821"/>
        <item m="1" x="7822"/>
        <item m="1" x="7823"/>
        <item m="1" x="7824"/>
        <item m="1" x="7825"/>
        <item m="1" x="7826"/>
        <item m="1" x="7216"/>
        <item m="1" x="7828"/>
        <item m="1" x="7829"/>
        <item m="1" x="7601"/>
        <item m="1" x="7830"/>
        <item m="1" x="7831"/>
        <item m="1" x="7832"/>
        <item m="1" x="7605"/>
        <item m="1" x="3397"/>
        <item m="1" x="7463"/>
        <item m="1" x="7237"/>
        <item m="1" x="7078"/>
        <item m="1" x="6740"/>
        <item m="1" x="7246"/>
        <item m="1" x="7833"/>
        <item m="1" x="6338"/>
        <item m="1" x="6753"/>
        <item m="1" x="6754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618"/>
        <item m="1" x="7619"/>
        <item m="1" x="7870"/>
        <item m="1" x="7277"/>
        <item m="1" x="7879"/>
        <item m="1" x="7880"/>
        <item m="1" x="7881"/>
        <item m="1" x="7629"/>
        <item m="1" x="5533"/>
        <item m="1" x="5534"/>
        <item m="1" x="5535"/>
        <item x="771"/>
        <item m="1" x="5536"/>
        <item m="1" x="5537"/>
        <item m="1" x="6994"/>
        <item m="1" x="7286"/>
        <item m="1" x="7636"/>
        <item m="1" x="6773"/>
        <item m="1" x="6366"/>
        <item m="1" x="7642"/>
        <item m="1" x="7882"/>
        <item m="1" x="7883"/>
        <item m="1" x="7884"/>
        <item m="1" x="7885"/>
        <item m="1" x="7886"/>
        <item m="1" x="7649"/>
        <item m="1" x="7887"/>
        <item m="1" x="7888"/>
        <item m="1" x="7303"/>
        <item m="1" x="7309"/>
        <item m="1" x="7310"/>
        <item m="1" x="7661"/>
        <item m="1" x="7662"/>
        <item m="1" x="7663"/>
        <item m="1" x="7889"/>
        <item m="1" x="7890"/>
        <item m="1" x="6123"/>
        <item m="1" x="6124"/>
        <item m="1" x="7670"/>
        <item m="1" x="7317"/>
        <item m="1" x="7674"/>
        <item m="1" x="7487"/>
        <item m="1" x="7676"/>
        <item m="1" x="7900"/>
        <item m="1" x="7902"/>
        <item m="1" x="7903"/>
        <item m="1" x="7679"/>
        <item m="1" x="7331"/>
        <item m="1" x="7332"/>
        <item m="1" x="7904"/>
        <item m="1" x="7333"/>
        <item m="1" x="7334"/>
        <item m="1" x="7340"/>
        <item m="1" x="6402"/>
        <item m="1" x="7909"/>
        <item m="1" x="5031"/>
        <item m="1" x="7343"/>
        <item m="1" x="7344"/>
        <item m="1" x="7345"/>
        <item m="1" x="7025"/>
        <item m="1" x="7348"/>
        <item m="1" x="7699"/>
        <item m="1" x="7350"/>
        <item m="1" x="7703"/>
        <item m="1" x="7354"/>
        <item m="1" x="6849"/>
        <item m="1" x="6850"/>
        <item m="1" x="6851"/>
        <item m="1" x="6852"/>
        <item m="1" x="6853"/>
        <item m="1" x="6854"/>
        <item m="1" x="7938"/>
        <item m="1" x="7378"/>
        <item m="1" x="7379"/>
        <item m="1" x="6861"/>
        <item m="1" x="6862"/>
        <item m="1" x="7939"/>
        <item m="1" x="7716"/>
        <item m="1" x="7489"/>
        <item m="1" x="7543"/>
        <item m="1" x="7544"/>
        <item m="1" x="7545"/>
        <item m="1" x="7546"/>
        <item m="1" x="7547"/>
        <item m="1" x="7940"/>
        <item m="1" x="7718"/>
        <item x="1122"/>
        <item m="1" x="7382"/>
        <item m="1" x="7112"/>
        <item m="1" x="6463"/>
        <item m="1" x="7556"/>
        <item m="1" x="7557"/>
        <item m="1" x="7558"/>
        <item m="1" x="7941"/>
        <item m="1" x="7383"/>
        <item m="1" x="7384"/>
        <item m="1" x="7396"/>
        <item m="1" x="7397"/>
        <item m="1" x="7398"/>
        <item m="1" x="7399"/>
        <item m="1" x="5815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777"/>
        <item m="1" x="6579"/>
        <item m="1" x="7434"/>
        <item m="1" x="7435"/>
        <item m="1" x="7947"/>
        <item m="1" x="5143"/>
        <item m="1" x="5144"/>
        <item m="1" x="5145"/>
        <item m="1" x="5146"/>
        <item m="1" x="5147"/>
        <item m="1" x="7563"/>
        <item m="1" x="7564"/>
        <item m="1" x="7567"/>
        <item m="1" x="7568"/>
        <item m="1" x="7572"/>
        <item m="1" x="6000"/>
        <item m="1" x="7576"/>
        <item m="1" x="7589"/>
        <item m="1" x="6010"/>
        <item m="1" x="7459"/>
        <item m="1" x="7460"/>
        <item m="1" x="7594"/>
        <item m="1" x="7595"/>
        <item m="1" x="7596"/>
        <item m="1" x="6300"/>
        <item m="1" x="7217"/>
        <item m="1" x="7602"/>
        <item m="1" x="7603"/>
        <item m="1" x="6739"/>
        <item m="1" x="6741"/>
        <item m="1" x="6742"/>
        <item m="1" x="6743"/>
        <item m="1" x="6339"/>
        <item m="1" x="7271"/>
        <item m="1" x="7272"/>
        <item m="1" x="7273"/>
        <item m="1" x="7079"/>
        <item m="1" x="7620"/>
        <item m="1" x="7621"/>
        <item m="1" x="5486"/>
        <item m="1" x="7623"/>
        <item m="1" x="7624"/>
        <item m="1" x="7625"/>
        <item m="1" x="7628"/>
        <item m="1" x="7630"/>
        <item m="1" x="7631"/>
        <item m="1" x="6995"/>
        <item m="1" x="7644"/>
        <item m="1" x="7647"/>
        <item m="1" x="7648"/>
        <item m="1" x="7650"/>
        <item m="1" x="7012"/>
        <item m="1" x="7148"/>
        <item m="1" x="7311"/>
        <item m="1" x="7313"/>
        <item m="1" x="6125"/>
        <item m="1" x="7318"/>
        <item m="1" x="7149"/>
        <item m="1" x="7671"/>
        <item m="1" x="7673"/>
        <item m="1" x="7321"/>
        <item m="1" x="7335"/>
        <item m="1" x="7107"/>
        <item m="1" x="7108"/>
        <item m="1" x="7690"/>
        <item m="1" x="7692"/>
        <item m="1" x="4085"/>
        <item m="1" x="4086"/>
        <item m="1" x="3644"/>
        <item m="1" x="3645"/>
        <item m="1" x="7026"/>
        <item m="1" x="7027"/>
        <item m="1" x="7028"/>
        <item m="1" x="7029"/>
        <item m="1" x="7349"/>
        <item m="1" x="7351"/>
        <item m="1" x="7700"/>
        <item m="1" x="7355"/>
        <item m="1" x="6160"/>
        <item m="1" x="6161"/>
        <item m="1" x="6433"/>
        <item m="1" x="7380"/>
        <item m="1" x="6863"/>
        <item m="1" x="7548"/>
        <item m="1" x="7717"/>
        <item m="1" x="7559"/>
        <item m="1" x="7560"/>
        <item m="1" x="7723"/>
        <item m="1" x="7385"/>
        <item m="1" x="7386"/>
        <item m="1" x="6884"/>
        <item m="1" x="6885"/>
        <item m="1" x="6886"/>
        <item m="1" x="6887"/>
        <item m="1" x="6888"/>
        <item m="1" x="6889"/>
        <item m="1" x="7769"/>
        <item m="1" x="7773"/>
        <item m="1" x="7774"/>
        <item m="1" x="7775"/>
        <item m="1" x="7776"/>
        <item m="1" x="7778"/>
        <item m="1" x="7779"/>
        <item m="1" x="7039"/>
        <item m="1" x="7782"/>
        <item m="1" x="7783"/>
        <item m="1" x="7164"/>
        <item m="1" x="5148"/>
        <item m="1" x="5149"/>
        <item m="1" x="5150"/>
        <item m="1" x="5151"/>
        <item m="1" x="5152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5977"/>
        <item m="1" x="5978"/>
        <item m="1" x="7188"/>
        <item m="1" x="6958"/>
        <item m="1" x="6209"/>
        <item m="1" x="7195"/>
        <item m="1" x="7196"/>
        <item m="1" x="7436"/>
        <item m="1" x="6001"/>
        <item m="1" x="6002"/>
        <item m="1" x="7203"/>
        <item m="1" x="6219"/>
        <item m="1" x="6220"/>
        <item m="1" x="6225"/>
        <item m="1" x="6677"/>
        <item m="1" x="6678"/>
        <item m="1" x="6679"/>
        <item m="1" x="5200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5201"/>
        <item m="1" x="6226"/>
        <item m="1" x="6694"/>
        <item m="1" x="5202"/>
        <item m="1" x="6238"/>
        <item m="1" x="5266"/>
        <item m="1" x="7205"/>
        <item m="1" x="4082"/>
        <item m="1" x="7057"/>
        <item m="1" x="6011"/>
        <item m="1" x="7208"/>
        <item m="1" x="7461"/>
        <item m="1" x="6268"/>
        <item m="1" x="6269"/>
        <item m="1" x="6270"/>
        <item m="1" x="6271"/>
        <item m="1" x="7059"/>
        <item m="1" x="7060"/>
        <item m="1" x="7211"/>
        <item m="1" x="7212"/>
        <item m="1" x="7214"/>
        <item m="1" x="7064"/>
        <item m="1" x="7065"/>
        <item m="1" x="6720"/>
        <item m="1" x="7218"/>
        <item m="1" x="7219"/>
        <item m="1" x="7220"/>
        <item m="1" x="6314"/>
        <item m="1" x="5368"/>
        <item m="1" x="6315"/>
        <item m="1" x="7233"/>
        <item m="1" x="7234"/>
        <item m="1" x="4083"/>
        <item m="1" x="7236"/>
        <item m="1" x="7238"/>
        <item m="1" x="7239"/>
        <item m="1" x="6325"/>
        <item m="1" x="6327"/>
        <item m="1" x="6328"/>
        <item m="1" x="6329"/>
        <item m="1" x="7245"/>
        <item m="1" x="6330"/>
        <item m="1" x="6331"/>
        <item m="1" x="7247"/>
        <item m="1" x="7248"/>
        <item m="1" x="7467"/>
        <item m="1" x="7250"/>
        <item m="1" x="5435"/>
        <item m="1" x="5436"/>
        <item m="1" x="5437"/>
        <item m="1" x="5438"/>
        <item m="1" x="7080"/>
        <item m="1" x="7081"/>
        <item m="1" x="7082"/>
        <item m="1" x="7083"/>
        <item m="1" x="7084"/>
        <item m="1" x="7085"/>
        <item m="1" x="7086"/>
        <item m="1" x="7087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7088"/>
        <item m="1" x="7479"/>
        <item m="1" x="5487"/>
        <item m="1" x="7274"/>
        <item m="1" x="6349"/>
        <item m="1" x="6350"/>
        <item m="1" x="7275"/>
        <item m="1" x="6353"/>
        <item m="1" x="6769"/>
        <item m="1" x="7278"/>
        <item m="1" x="7279"/>
        <item m="1" x="7280"/>
        <item m="1" x="6996"/>
        <item m="1" x="6997"/>
        <item m="1" x="6771"/>
        <item m="1" x="7287"/>
        <item m="1" x="5571"/>
        <item m="1" x="5572"/>
        <item m="1" x="7291"/>
        <item m="1" x="7483"/>
        <item m="1" x="7292"/>
        <item m="1" x="7144"/>
        <item m="1" x="7293"/>
        <item m="1" x="7294"/>
        <item m="1" x="7295"/>
        <item m="1" x="7296"/>
        <item m="1" x="7013"/>
        <item m="1" x="6783"/>
        <item m="1" x="6784"/>
        <item m="1" x="6786"/>
        <item m="1" x="7312"/>
        <item m="1" x="6787"/>
        <item m="1" x="7314"/>
        <item m="1" x="7098"/>
        <item m="1" x="7099"/>
        <item m="1" x="7315"/>
        <item m="1" x="5621"/>
        <item m="1" x="7150"/>
        <item m="1" x="7151"/>
        <item m="1" x="7319"/>
        <item m="1" x="4084"/>
        <item m="1" x="7485"/>
        <item m="1" x="7486"/>
        <item m="1" x="7322"/>
        <item m="1" x="7325"/>
        <item m="1" x="7326"/>
        <item m="1" x="7327"/>
        <item m="1" x="7328"/>
        <item m="1" x="5645"/>
        <item m="1" x="7336"/>
        <item m="1" x="6810"/>
        <item m="1" x="6811"/>
        <item m="1" x="6815"/>
        <item m="1" x="6816"/>
        <item m="1" x="6817"/>
        <item m="1" x="7488"/>
        <item m="1" x="6818"/>
        <item m="1" x="6819"/>
        <item m="1" x="6397"/>
        <item m="1" x="6403"/>
        <item m="1" x="6404"/>
        <item m="1" x="7341"/>
        <item x="960"/>
        <item m="1" x="4087"/>
        <item m="1" x="3646"/>
        <item m="1" x="6826"/>
        <item m="1" x="6827"/>
        <item m="1" x="6410"/>
        <item m="1" x="6828"/>
        <item m="1" x="6829"/>
        <item m="1" x="7352"/>
        <item m="1" x="7353"/>
        <item m="1" x="6831"/>
        <item m="1" x="6832"/>
        <item m="1" x="7356"/>
        <item m="1" x="7357"/>
        <item m="1" x="7358"/>
        <item m="1" x="6162"/>
        <item m="1" x="6163"/>
        <item m="1" x="6164"/>
        <item m="1" x="6434"/>
        <item m="1" x="6435"/>
        <item m="1" x="6436"/>
        <item m="1" x="6437"/>
        <item m="1" x="6442"/>
        <item m="1" x="6857"/>
        <item m="1" x="6171"/>
        <item m="1" x="6172"/>
        <item m="1" x="6173"/>
        <item m="1" x="6593"/>
        <item m="1" x="7549"/>
        <item m="1" x="7550"/>
        <item m="1" x="7551"/>
        <item m="1" x="7552"/>
        <item m="1" x="7553"/>
        <item m="1" x="6445"/>
        <item m="1" x="7113"/>
        <item m="1" x="6461"/>
        <item m="1" x="7036"/>
        <item m="1" x="7561"/>
        <item m="1" x="7562"/>
        <item m="1" x="7119"/>
        <item m="1" x="7120"/>
        <item m="1" x="7387"/>
        <item m="1" x="7388"/>
        <item m="1" x="7389"/>
        <item m="1" x="6872"/>
        <item m="1" x="6873"/>
        <item m="1" x="6874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7421"/>
        <item m="1" x="7424"/>
        <item m="1" x="7425"/>
        <item m="1" x="7426"/>
        <item m="1" x="7427"/>
        <item m="1" x="7158"/>
        <item m="1" x="6580"/>
        <item m="1" x="7431"/>
        <item m="1" x="5946"/>
        <item m="1" x="7433"/>
        <item m="1" x="7040"/>
        <item m="1" x="4795"/>
        <item m="1" x="6662"/>
        <item m="1" x="7197"/>
        <item m="1" x="7198"/>
        <item m="1" x="6003"/>
        <item m="1" x="6239"/>
        <item m="1" x="6244"/>
        <item m="1" x="7206"/>
        <item m="1" x="7207"/>
        <item m="1" x="6266"/>
        <item m="1" x="6272"/>
        <item m="1" x="6273"/>
        <item m="1" x="6293"/>
        <item m="1" x="7210"/>
        <item m="1" x="7213"/>
        <item m="1" x="6721"/>
        <item m="1" x="5369"/>
        <item m="1" x="7235"/>
        <item m="1" x="7071"/>
        <item m="1" x="7249"/>
        <item m="1" x="6764"/>
        <item m="1" x="7089"/>
        <item m="1" x="7090"/>
        <item m="1" x="6076"/>
        <item m="1" x="6770"/>
        <item m="1" x="7281"/>
        <item m="1" x="5573"/>
        <item m="1" x="7297"/>
        <item m="1" x="7298"/>
        <item m="1" x="7299"/>
        <item m="1" x="7300"/>
        <item m="1" x="6112"/>
        <item m="1" x="6788"/>
        <item m="1" x="7014"/>
        <item m="1" x="7316"/>
        <item m="1" x="7152"/>
        <item m="1" x="7153"/>
        <item m="1" x="7320"/>
        <item m="1" x="7102"/>
        <item m="1" x="7103"/>
        <item m="1" x="6146"/>
        <item m="1" x="7342"/>
        <item m="1" x="6821"/>
        <item m="1" x="7109"/>
        <item m="1" x="6833"/>
        <item m="1" x="6165"/>
        <item m="1" x="6166"/>
        <item m="1" x="6438"/>
        <item m="1" x="5747"/>
        <item m="1" x="6446"/>
        <item m="1" x="7114"/>
        <item m="1" x="6921"/>
        <item m="1" x="6477"/>
        <item m="1" x="6922"/>
        <item m="1" x="6923"/>
        <item m="1" x="6924"/>
        <item m="1" x="7422"/>
        <item m="1" x="7432"/>
        <item m="1" x="6952"/>
        <item m="1" x="6953"/>
        <item m="1" x="6622"/>
        <item m="1" x="6954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6203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5979"/>
        <item m="1" x="6204"/>
        <item m="1" x="7043"/>
        <item m="1" x="6955"/>
        <item m="1" x="7044"/>
        <item m="1" x="6956"/>
        <item m="1" x="6957"/>
        <item m="1" x="6959"/>
        <item m="1" x="6960"/>
        <item m="1" x="6961"/>
        <item m="1" x="6962"/>
        <item m="1" x="6661"/>
        <item m="1" x="6210"/>
        <item m="1" x="6211"/>
        <item m="1" x="5160"/>
        <item m="1" x="5161"/>
        <item m="1" x="5984"/>
        <item m="1" x="5985"/>
        <item m="1" x="5986"/>
        <item m="1" x="5987"/>
        <item m="1" x="6663"/>
        <item m="1" x="6214"/>
        <item m="1" x="7047"/>
        <item m="1" x="7132"/>
        <item m="1" x="7133"/>
        <item m="1" x="6666"/>
        <item m="1" x="6004"/>
        <item m="1" x="5177"/>
        <item m="1" x="5178"/>
        <item m="1" x="5179"/>
        <item m="1" x="5180"/>
        <item m="1" x="5181"/>
        <item m="1" x="5182"/>
        <item m="1" x="6672"/>
        <item m="1" x="6963"/>
        <item m="1" x="6221"/>
        <item m="1" x="6007"/>
        <item m="1" x="5189"/>
        <item m="1" x="6227"/>
        <item m="1" x="6228"/>
        <item m="1" x="6229"/>
        <item m="1" x="6230"/>
        <item m="1" x="6231"/>
        <item m="1" x="6232"/>
        <item m="1" x="5203"/>
        <item m="1" x="6233"/>
        <item m="1" x="6234"/>
        <item m="1" x="6235"/>
        <item m="1" x="6236"/>
        <item m="1" x="4088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7048"/>
        <item m="1" x="7134"/>
        <item m="1" x="6240"/>
        <item m="1" x="6241"/>
        <item m="1" x="5267"/>
        <item m="1" x="5268"/>
        <item m="1" x="5269"/>
        <item m="1" x="6699"/>
        <item m="1" x="6700"/>
        <item m="1" x="6701"/>
        <item m="1" x="7053"/>
        <item m="1" x="7054"/>
        <item m="1" x="6704"/>
        <item m="1" x="6249"/>
        <item m="1" x="6705"/>
        <item m="1" x="6261"/>
        <item m="1" x="5292"/>
        <item m="1" x="5293"/>
        <item m="1" x="6972"/>
        <item m="1" x="6012"/>
        <item m="1" x="5306"/>
        <item m="1" x="7135"/>
        <item m="1" x="6973"/>
        <item m="1" x="5314"/>
        <item m="1" x="6267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7136"/>
        <item m="1" x="7058"/>
        <item m="1" x="6708"/>
        <item m="1" x="6294"/>
        <item m="1" x="6295"/>
        <item m="1" x="6974"/>
        <item m="1" x="6975"/>
        <item m="1" x="6712"/>
        <item m="1" x="6713"/>
        <item m="1" x="7061"/>
        <item m="1" x="7062"/>
        <item m="1" x="7137"/>
        <item m="1" x="7138"/>
        <item m="1" x="6585"/>
        <item m="1" x="6718"/>
        <item m="1" x="7063"/>
        <item m="1" x="6027"/>
        <item m="1" x="6028"/>
        <item m="1" x="7066"/>
        <item m="1" x="7067"/>
        <item m="1" x="6586"/>
        <item m="1" x="6722"/>
        <item m="1" x="6723"/>
        <item m="1" x="6724"/>
        <item m="1" x="6301"/>
        <item m="1" x="6302"/>
        <item m="1" x="6725"/>
        <item m="1" x="6726"/>
        <item m="1" x="7068"/>
        <item m="1" x="6976"/>
        <item m="1" x="672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7069"/>
        <item m="1" x="6977"/>
        <item m="1" x="6980"/>
        <item m="1" x="6732"/>
        <item m="1" x="6733"/>
        <item m="1" x="6981"/>
        <item m="1" x="5392"/>
        <item m="1" x="7070"/>
        <item m="1" x="6982"/>
        <item m="1" x="6735"/>
        <item m="1" x="6736"/>
        <item m="1" x="5398"/>
        <item m="1" x="5399"/>
        <item m="1" x="6326"/>
        <item m="1" x="6332"/>
        <item m="1" x="6333"/>
        <item m="1" x="6334"/>
        <item m="1" x="6335"/>
        <item m="1" x="5408"/>
        <item m="1" x="5409"/>
        <item m="1" x="5410"/>
        <item m="1" x="5411"/>
        <item m="1" x="5412"/>
        <item m="1" x="6983"/>
        <item m="1" x="6984"/>
        <item m="1" x="7140"/>
        <item m="1" x="6744"/>
        <item m="1" x="6745"/>
        <item m="1" x="6747"/>
        <item m="1" x="7141"/>
        <item m="1" x="6749"/>
        <item m="1" x="5439"/>
        <item m="1" x="5440"/>
        <item m="1" x="5441"/>
        <item m="1" x="5442"/>
        <item m="1" x="6765"/>
        <item m="1" x="6766"/>
        <item m="1" x="6767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7091"/>
        <item m="1" x="6340"/>
        <item m="1" x="6341"/>
        <item m="1" x="6342"/>
        <item m="1" x="6343"/>
        <item m="1" x="6344"/>
        <item m="1" x="6072"/>
        <item m="1" x="6347"/>
        <item m="1" x="6768"/>
        <item m="1" x="5489"/>
        <item m="1" x="7142"/>
        <item m="1" x="6986"/>
        <item m="1" x="6354"/>
        <item m="1" x="6355"/>
        <item m="1" x="6356"/>
        <item m="1" x="6357"/>
        <item m="1" x="6988"/>
        <item m="1" x="6989"/>
        <item m="1" x="6990"/>
        <item m="1" x="6991"/>
        <item m="1" x="6992"/>
        <item m="1" x="5538"/>
        <item m="1" x="5539"/>
        <item m="1" x="5540"/>
        <item m="1" x="5541"/>
        <item m="1" x="5542"/>
        <item m="1" x="6993"/>
        <item m="1" x="6998"/>
        <item m="1" x="6999"/>
        <item m="1" x="7000"/>
        <item m="1" x="7001"/>
        <item m="1" x="7002"/>
        <item m="1" x="7003"/>
        <item m="1" x="6083"/>
        <item m="1" x="6084"/>
        <item m="1" x="6085"/>
        <item m="1" x="6086"/>
        <item m="1" x="6087"/>
        <item m="1" x="6088"/>
        <item m="1" x="6089"/>
        <item m="1" x="6092"/>
        <item m="1" x="6093"/>
        <item m="1" x="5574"/>
        <item m="1" x="5575"/>
        <item m="1" x="5576"/>
        <item m="1" x="6094"/>
        <item m="1" x="6095"/>
        <item m="1" x="6774"/>
        <item m="1" x="7004"/>
        <item m="1" x="7143"/>
        <item m="1" x="7145"/>
        <item m="1" x="6588"/>
        <item m="1" x="6589"/>
        <item m="1" x="6590"/>
        <item m="1" x="7146"/>
        <item m="1" x="7147"/>
        <item m="1" x="6776"/>
        <item m="1" x="7008"/>
        <item m="1" x="6777"/>
        <item m="1" x="6778"/>
        <item m="1" x="7093"/>
        <item m="1" x="7009"/>
        <item m="1" x="7094"/>
        <item m="1" x="7095"/>
        <item m="1" x="5587"/>
        <item m="1" x="7096"/>
        <item m="1" x="7097"/>
        <item m="1" x="7010"/>
        <item m="1" x="7011"/>
        <item m="1" x="2362"/>
        <item m="1" x="6785"/>
        <item m="1" x="6374"/>
        <item m="1" x="6107"/>
        <item m="1" x="6108"/>
        <item m="1" x="5591"/>
        <item m="1" x="6375"/>
        <item m="1" x="5605"/>
        <item m="1" x="5606"/>
        <item m="1" x="6789"/>
        <item m="1" x="6790"/>
        <item m="1" x="6113"/>
        <item m="1" x="6791"/>
        <item m="1" x="6114"/>
        <item m="1" x="6115"/>
        <item m="1" x="7015"/>
        <item m="1" x="6792"/>
        <item m="1" x="6793"/>
        <item m="1" x="6794"/>
        <item m="1" x="6795"/>
        <item m="1" x="6376"/>
        <item m="1" x="6591"/>
        <item m="1" x="6592"/>
        <item m="1" x="6126"/>
        <item m="1" x="7100"/>
        <item m="1" x="6797"/>
        <item m="1" x="6798"/>
        <item m="1" x="6799"/>
        <item m="1" x="6800"/>
        <item m="1" x="4018"/>
        <item m="1" x="4019"/>
        <item m="1" x="7101"/>
        <item m="1" x="6384"/>
        <item m="1" x="3601"/>
        <item m="1" x="6802"/>
        <item m="1" x="6804"/>
        <item m="1" x="5637"/>
        <item m="1" x="5638"/>
        <item m="1" x="6806"/>
        <item m="1" x="7017"/>
        <item m="1" x="7018"/>
        <item m="1" x="7019"/>
        <item m="1" x="6807"/>
        <item m="1" x="7020"/>
        <item m="1" x="5646"/>
        <item m="1" x="5647"/>
        <item m="1" x="7021"/>
        <item m="1" x="7104"/>
        <item m="1" x="7105"/>
        <item m="1" x="7022"/>
        <item m="1" x="7023"/>
        <item m="1" x="6812"/>
        <item m="1" x="6813"/>
        <item m="1" x="6391"/>
        <item m="1" x="6392"/>
        <item m="1" x="6393"/>
        <item m="1" x="6141"/>
        <item m="1" x="6394"/>
        <item m="1" x="6395"/>
        <item m="1" x="6142"/>
        <item m="1" x="7106"/>
        <item m="1" x="7154"/>
        <item m="1" x="6814"/>
        <item m="1" x="6398"/>
        <item m="1" x="6399"/>
        <item m="1" x="5660"/>
        <item m="1" x="5661"/>
        <item m="1" x="5662"/>
        <item m="1" x="5663"/>
        <item m="1" x="5664"/>
        <item m="1" x="6147"/>
        <item m="1" x="6148"/>
        <item m="1" x="5672"/>
        <item m="1" x="5673"/>
        <item m="1" x="5676"/>
        <item m="1" x="6822"/>
        <item m="1" x="6823"/>
        <item m="1" x="6153"/>
        <item m="1" x="4089"/>
        <item m="1" x="3647"/>
        <item m="1" x="3648"/>
        <item m="1" x="6411"/>
        <item m="1" x="6412"/>
        <item m="1" x="6413"/>
        <item m="1" x="6414"/>
        <item m="1" x="6415"/>
        <item m="1" x="6416"/>
        <item m="1" x="6417"/>
        <item m="1" x="6830"/>
        <item m="1" x="6418"/>
        <item m="1" x="6419"/>
        <item m="1" x="6420"/>
        <item m="1" x="7110"/>
        <item m="1" x="6421"/>
        <item m="1" x="6422"/>
        <item m="1" x="6834"/>
        <item m="1" x="6835"/>
        <item m="1" x="6423"/>
        <item m="1" x="6424"/>
        <item m="1" x="6425"/>
        <item m="1" x="6426"/>
        <item m="1" x="6427"/>
        <item m="1" x="7111"/>
        <item m="1" x="6836"/>
        <item m="1" x="7030"/>
        <item m="1" x="7031"/>
        <item m="1" x="7032"/>
        <item m="1" x="6839"/>
        <item m="1" x="6840"/>
        <item m="1" x="6841"/>
        <item m="1" x="6167"/>
        <item m="1" x="6168"/>
        <item m="1" x="6169"/>
        <item m="1" x="5726"/>
        <item m="1" x="5727"/>
        <item m="1" x="6439"/>
        <item m="1" x="5730"/>
        <item m="1" x="5731"/>
        <item m="1" x="5732"/>
        <item m="1" x="5733"/>
        <item m="1" x="5734"/>
        <item m="1" x="5735"/>
        <item m="1" x="6855"/>
        <item m="1" x="6856"/>
        <item m="1" x="6440"/>
        <item m="1" x="6443"/>
        <item m="1" x="6444"/>
        <item m="1" x="5066"/>
        <item m="1" x="5750"/>
        <item m="1" x="5751"/>
        <item m="1" x="6174"/>
        <item m="1" x="6175"/>
        <item m="1" x="6176"/>
        <item m="1" x="7034"/>
        <item m="1" x="6594"/>
        <item m="1" x="6864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7157"/>
        <item m="1" x="6865"/>
        <item m="1" x="6866"/>
        <item x="1123"/>
        <item m="1" x="7037"/>
        <item m="1" x="5775"/>
        <item m="1" x="6867"/>
        <item m="1" x="6462"/>
        <item m="1" x="5776"/>
        <item m="1" x="7115"/>
        <item m="1" x="7116"/>
        <item m="1" x="6464"/>
        <item m="1" x="6465"/>
        <item m="1" x="6466"/>
        <item m="1" x="6467"/>
        <item m="1" x="6468"/>
        <item m="1" x="6469"/>
        <item m="1" x="7117"/>
        <item m="1" x="7118"/>
        <item m="1" x="6595"/>
        <item m="1" x="5795"/>
        <item m="1" x="5796"/>
        <item m="1" x="6870"/>
        <item m="1" x="6871"/>
        <item m="1" x="6473"/>
        <item m="1" x="64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185"/>
        <item m="1" x="6186"/>
        <item m="1" x="6187"/>
        <item m="1" x="6188"/>
        <item m="1" x="6189"/>
        <item m="1" x="6190"/>
        <item m="1" x="6191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478"/>
        <item m="1" x="6934"/>
        <item m="1" x="6935"/>
        <item m="1" x="6936"/>
        <item m="1" x="6937"/>
        <item m="1" x="6938"/>
        <item m="1" x="6939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7038"/>
        <item m="1" x="6941"/>
        <item m="1" x="7159"/>
        <item m="1" x="7160"/>
        <item m="1" x="7161"/>
        <item m="1" x="7121"/>
        <item m="1" x="7122"/>
        <item m="1" x="7123"/>
        <item m="1" x="7124"/>
        <item m="1" x="6942"/>
        <item m="1" x="6943"/>
        <item m="1" x="6944"/>
        <item m="1" x="6945"/>
        <item m="1" x="6573"/>
        <item m="1" x="5944"/>
        <item m="1" x="6947"/>
        <item m="1" x="7162"/>
        <item m="1" x="7125"/>
        <item m="1" x="7126"/>
        <item m="1" x="7127"/>
        <item m="1" x="7163"/>
        <item m="1" x="6949"/>
        <item m="1" x="6950"/>
        <item m="1" x="6583"/>
        <item m="1" x="6584"/>
        <item m="1" x="6197"/>
        <item m="1" x="6951"/>
        <item m="1" x="6623"/>
        <item m="1" x="4838"/>
        <item m="1" x="6659"/>
        <item m="1" x="6660"/>
        <item m="1" x="6665"/>
        <item m="1" x="5307"/>
        <item m="1" x="6709"/>
        <item m="1" x="6714"/>
        <item m="1" x="6719"/>
        <item m="1" x="6032"/>
        <item m="1" x="6727"/>
        <item m="1" x="6978"/>
        <item m="1" x="6316"/>
        <item m="1" x="5395"/>
        <item m="1" x="5400"/>
        <item m="1" x="6746"/>
        <item m="1" x="6065"/>
        <item m="1" x="6066"/>
        <item m="1" x="6067"/>
        <item m="1" x="6345"/>
        <item m="1" x="6985"/>
        <item m="1" x="6351"/>
        <item m="1" x="6358"/>
        <item m="1" x="6359"/>
        <item m="1" x="6779"/>
        <item m="1" x="6377"/>
        <item m="1" x="6127"/>
        <item m="1" x="6801"/>
        <item m="1" x="6803"/>
        <item m="1" x="6808"/>
        <item m="1" x="6143"/>
        <item m="1" x="7024"/>
        <item m="1" x="6155"/>
        <item m="1" x="6156"/>
        <item m="1" x="5688"/>
        <item m="1" x="7033"/>
        <item m="1" x="6430"/>
        <item m="1" x="6431"/>
        <item m="1" x="5736"/>
        <item m="1" x="5752"/>
        <item m="1" x="5760"/>
        <item m="1" x="6177"/>
        <item m="1" x="7035"/>
        <item x="1124"/>
        <item m="1" x="6868"/>
        <item m="1" x="6546"/>
        <item m="1" x="6547"/>
        <item m="1" x="6548"/>
        <item m="1" x="6549"/>
        <item m="1" x="6550"/>
        <item m="1" x="6551"/>
        <item m="1" x="7041"/>
        <item m="1" x="7042"/>
        <item m="1" x="5162"/>
        <item m="1" x="6242"/>
        <item m="1" x="6702"/>
        <item m="1" x="6703"/>
        <item m="1" x="6288"/>
        <item m="1" x="6289"/>
        <item m="1" x="6290"/>
        <item m="1" x="6717"/>
        <item m="1" x="6303"/>
        <item m="1" x="6979"/>
        <item m="1" x="6734"/>
        <item m="1" x="5413"/>
        <item m="1" x="5414"/>
        <item m="1" x="5415"/>
        <item m="1" x="5416"/>
        <item m="1" x="6987"/>
        <item m="1" x="6090"/>
        <item m="1" x="6368"/>
        <item m="1" x="7005"/>
        <item m="1" x="7006"/>
        <item m="1" x="7007"/>
        <item m="1" x="6100"/>
        <item m="1" x="6387"/>
        <item m="1" x="6820"/>
        <item m="1" x="6458"/>
        <item m="1" x="6552"/>
        <item m="1" x="3855"/>
        <item m="1" x="6946"/>
        <item m="1" x="4100"/>
        <item m="1" x="4101"/>
        <item m="1" x="4103"/>
        <item m="1" x="4104"/>
        <item m="1" x="4105"/>
        <item m="1" x="4106"/>
        <item m="1" x="4110"/>
        <item m="1" x="4111"/>
        <item m="1" x="2171"/>
        <item m="1" x="6206"/>
        <item m="1" x="5163"/>
        <item m="1" x="5164"/>
        <item m="1" x="5165"/>
        <item m="1" x="6664"/>
        <item m="1" x="5183"/>
        <item m="1" x="5190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6250"/>
        <item m="1" x="5294"/>
        <item m="1" x="5295"/>
        <item m="1" x="5296"/>
        <item m="1" x="5297"/>
        <item m="1" x="6262"/>
        <item m="1" x="5315"/>
        <item m="1" x="6291"/>
        <item m="1" x="6710"/>
        <item m="1" x="6711"/>
        <item m="1" x="6715"/>
        <item m="1" x="6716"/>
        <item m="1" x="6728"/>
        <item m="1" x="6730"/>
        <item m="1" x="5380"/>
        <item m="1" x="6317"/>
        <item m="1" x="6318"/>
        <item m="1" x="6321"/>
        <item m="1" x="6323"/>
        <item m="1" x="6324"/>
        <item m="1" x="5417"/>
        <item m="1" x="5418"/>
        <item m="1" x="5419"/>
        <item m="1" x="6748"/>
        <item m="1" x="5443"/>
        <item m="1" x="6068"/>
        <item m="1" x="6069"/>
        <item m="1" x="6346"/>
        <item m="1" x="5492"/>
        <item m="1" x="5493"/>
        <item m="1" x="6360"/>
        <item m="1" x="6361"/>
        <item m="1" x="6362"/>
        <item m="1" x="6365"/>
        <item m="1" x="6091"/>
        <item m="1" x="5546"/>
        <item m="1" x="5547"/>
        <item m="1" x="5548"/>
        <item m="1" x="5567"/>
        <item m="1" x="5577"/>
        <item m="1" x="6367"/>
        <item m="1" x="6369"/>
        <item m="1" x="6775"/>
        <item m="1" x="6780"/>
        <item m="1" x="6781"/>
        <item m="1" x="6782"/>
        <item m="1" x="5592"/>
        <item m="1" x="5602"/>
        <item m="1" x="6116"/>
        <item m="1" x="6378"/>
        <item m="1" x="6379"/>
        <item m="1" x="6117"/>
        <item m="1" x="6796"/>
        <item m="1" x="6382"/>
        <item m="1" x="6385"/>
        <item m="1" x="6130"/>
        <item m="1" x="6386"/>
        <item m="1" x="6134"/>
        <item m="1" x="6809"/>
        <item m="1" x="6144"/>
        <item m="1" x="6145"/>
        <item m="1" x="5674"/>
        <item m="1" x="6154"/>
        <item m="1" x="3649"/>
        <item m="1" x="5689"/>
        <item m="1" x="5702"/>
        <item m="1" x="6428"/>
        <item m="1" x="6429"/>
        <item m="1" x="6837"/>
        <item m="1" x="6838"/>
        <item m="1" x="6432"/>
        <item m="1" x="5728"/>
        <item m="1" x="5729"/>
        <item m="1" x="5737"/>
        <item m="1" x="6441"/>
        <item m="1" x="5753"/>
        <item m="1" x="6459"/>
        <item m="1" x="6460"/>
        <item m="1" x="5777"/>
        <item m="1" x="6470"/>
        <item m="1" x="6869"/>
        <item m="1" x="6475"/>
        <item m="1" x="6476"/>
        <item m="1" x="619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940"/>
        <item m="1" x="6574"/>
        <item m="1" x="6193"/>
        <item m="1" x="6948"/>
        <item m="1" x="6202"/>
        <item m="1" x="4114"/>
        <item m="1" x="4115"/>
        <item m="1" x="4116"/>
        <item m="1" x="4117"/>
        <item m="1" x="4118"/>
        <item m="1" x="4119"/>
        <item m="1" x="4120"/>
        <item m="1" x="4121"/>
        <item m="1" x="4123"/>
        <item m="1" x="4124"/>
        <item m="1" x="4125"/>
        <item m="1" x="4129"/>
        <item m="1" x="4130"/>
        <item m="1" x="4131"/>
        <item m="1" x="4132"/>
        <item m="1" x="6205"/>
        <item m="1" x="6207"/>
        <item m="1" x="6208"/>
        <item m="1" x="5166"/>
        <item m="1" x="5167"/>
        <item m="1" x="6212"/>
        <item m="1" x="6213"/>
        <item m="1" x="6215"/>
        <item m="1" x="5994"/>
        <item m="1" x="6216"/>
        <item m="1" x="6217"/>
        <item m="1" x="5184"/>
        <item m="1" x="6218"/>
        <item m="1" x="6237"/>
        <item m="1" x="5270"/>
        <item m="1" x="6245"/>
        <item m="1" x="5271"/>
        <item m="1" x="5272"/>
        <item m="1" x="6246"/>
        <item m="1" x="6247"/>
        <item m="1" x="6248"/>
        <item m="1" x="6251"/>
        <item m="1" x="5308"/>
        <item m="1" x="6264"/>
        <item m="1" x="5316"/>
        <item m="1" x="5317"/>
        <item m="1" x="6292"/>
        <item m="1" x="5338"/>
        <item m="1" x="6296"/>
        <item m="1" x="6297"/>
        <item m="1" x="6298"/>
        <item m="1" x="6299"/>
        <item m="1" x="6033"/>
        <item m="1" x="6304"/>
        <item m="1" x="6305"/>
        <item m="1" x="6306"/>
        <item m="1" x="6307"/>
        <item m="1" x="5381"/>
        <item m="1" x="5382"/>
        <item m="1" x="5383"/>
        <item m="1" x="5384"/>
        <item m="1" x="5385"/>
        <item m="1" x="5386"/>
        <item m="1" x="5387"/>
        <item m="1" x="6319"/>
        <item m="1" x="6587"/>
        <item m="1" x="6320"/>
        <item m="1" x="6322"/>
        <item m="1" x="5401"/>
        <item m="1" x="5402"/>
        <item m="1" x="5420"/>
        <item m="1" x="6336"/>
        <item m="1" x="5444"/>
        <item m="1" x="5450"/>
        <item m="1" x="5451"/>
        <item m="1" x="5452"/>
        <item m="1" x="5453"/>
        <item m="1" x="5454"/>
        <item m="1" x="5481"/>
        <item m="1" x="4939"/>
        <item m="1" x="6348"/>
        <item m="1" x="6352"/>
        <item m="1" x="3511"/>
        <item m="1" x="5494"/>
        <item m="1" x="6363"/>
        <item m="1" x="6364"/>
        <item m="1" x="5543"/>
        <item x="772"/>
        <item m="1" x="5544"/>
        <item m="1" x="5545"/>
        <item x="773"/>
        <item m="1" x="4971"/>
        <item m="1" x="6096"/>
        <item m="1" x="6370"/>
        <item m="1" x="6371"/>
        <item m="1" x="6372"/>
        <item m="1" x="6101"/>
        <item m="1" x="6102"/>
        <item m="1" x="6373"/>
        <item m="1" x="5593"/>
        <item m="1" x="5594"/>
        <item m="1" x="5595"/>
        <item m="1" x="6118"/>
        <item m="1" x="6119"/>
        <item m="1" x="6120"/>
        <item m="1" x="6380"/>
        <item m="1" x="6381"/>
        <item m="1" x="6383"/>
        <item m="1" x="6132"/>
        <item m="1" x="6133"/>
        <item m="1" x="6388"/>
        <item m="1" x="6389"/>
        <item m="1" x="6390"/>
        <item m="1" x="5649"/>
        <item m="1" x="6396"/>
        <item m="1" x="5665"/>
        <item m="1" x="5666"/>
        <item m="1" x="6405"/>
        <item m="1" x="5675"/>
        <item m="1" x="5023"/>
        <item m="1" x="6406"/>
        <item m="1" x="6407"/>
        <item m="1" x="6408"/>
        <item m="1" x="6409"/>
        <item m="1" x="5690"/>
        <item m="1" x="5691"/>
        <item m="1" x="5703"/>
        <item m="1" x="5707"/>
        <item m="1" x="6157"/>
        <item m="1" x="6158"/>
        <item m="1" x="6159"/>
        <item m="1" x="5738"/>
        <item m="1" x="5754"/>
        <item m="1" x="5761"/>
        <item m="1" x="5762"/>
        <item m="1" x="6178"/>
        <item m="1" x="6179"/>
        <item m="1" x="4090"/>
        <item m="1" x="5778"/>
        <item m="1" x="5784"/>
        <item m="1" x="5785"/>
        <item m="1" x="6471"/>
        <item m="1" x="6472"/>
        <item m="1" x="5803"/>
        <item m="1" x="5804"/>
        <item m="1" x="5805"/>
        <item m="1" x="5816"/>
        <item m="1" x="6571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6572"/>
        <item m="1" x="6575"/>
        <item m="1" x="6576"/>
        <item m="1" x="6577"/>
        <item m="1" x="6578"/>
        <item m="1" x="6581"/>
        <item m="1" x="5945"/>
        <item m="1" x="6582"/>
        <item m="1" x="6198"/>
        <item m="1" x="6199"/>
        <item m="1" x="5263"/>
        <item m="1" x="5264"/>
        <item m="1" x="6243"/>
        <item m="1" x="5318"/>
        <item m="1" x="5319"/>
        <item m="1" x="4098"/>
        <item m="1" x="5119"/>
        <item m="1" x="4135"/>
        <item m="1" x="4137"/>
        <item m="1" x="4138"/>
        <item m="1" x="4139"/>
        <item m="1" x="4140"/>
        <item m="1" x="4143"/>
        <item m="1" x="4144"/>
        <item m="1" x="4145"/>
        <item m="1" x="4146"/>
        <item m="1" x="4147"/>
        <item m="1" x="4148"/>
        <item m="1" x="4149"/>
        <item m="1" x="4152"/>
        <item m="1" x="4153"/>
        <item m="1" x="4154"/>
        <item m="1" x="4156"/>
        <item m="1" x="4158"/>
        <item m="1" x="4159"/>
        <item m="1" x="4160"/>
        <item m="1" x="4163"/>
        <item m="1" x="4164"/>
        <item m="1" x="4165"/>
        <item m="1" x="4166"/>
        <item m="1" x="4169"/>
        <item m="1" x="4170"/>
        <item m="1" x="4171"/>
        <item m="1" x="4172"/>
        <item m="1" x="4173"/>
        <item m="1" x="4174"/>
        <item m="1" x="4177"/>
        <item m="1" x="4178"/>
        <item m="1" x="4179"/>
        <item m="1" x="4180"/>
        <item m="1" x="4184"/>
        <item m="1" x="4185"/>
        <item m="1" x="4186"/>
        <item m="1" x="5980"/>
        <item m="1" x="5981"/>
        <item m="1" x="5154"/>
        <item m="1" x="5982"/>
        <item m="1" x="5983"/>
        <item m="1" x="5168"/>
        <item m="1" x="5169"/>
        <item m="1" x="5170"/>
        <item m="1" x="5171"/>
        <item m="1" x="5172"/>
        <item m="1" x="4107"/>
        <item m="1" x="5175"/>
        <item m="1" x="5988"/>
        <item m="1" x="5989"/>
        <item m="1" x="5990"/>
        <item m="1" x="5991"/>
        <item m="1" x="5992"/>
        <item m="1" x="5993"/>
        <item m="1" x="5995"/>
        <item m="1" x="5996"/>
        <item m="1" x="5998"/>
        <item m="1" x="5999"/>
        <item m="1" x="5185"/>
        <item m="1" x="5186"/>
        <item m="1" x="6005"/>
        <item m="1" x="6006"/>
        <item m="1" x="5191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6008"/>
        <item m="1" x="6009"/>
        <item m="1" x="5265"/>
        <item m="1" x="5273"/>
        <item m="1" x="4855"/>
        <item m="1" x="4856"/>
        <item m="1" x="5276"/>
        <item m="1" x="5277"/>
        <item m="1" x="5286"/>
        <item m="1" x="5288"/>
        <item m="1" x="5290"/>
        <item m="1" x="5291"/>
        <item m="1" x="5298"/>
        <item m="1" x="5299"/>
        <item m="1" x="5300"/>
        <item m="1" x="5301"/>
        <item m="1" x="5302"/>
        <item m="1" x="5303"/>
        <item m="1" x="5304"/>
        <item m="1" x="5309"/>
        <item m="1" x="5310"/>
        <item m="1" x="5312"/>
        <item m="1" x="487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6013"/>
        <item m="1" x="6014"/>
        <item m="1" x="5339"/>
        <item m="1" x="5340"/>
        <item m="1" x="6015"/>
        <item m="1" x="5341"/>
        <item m="1" x="5342"/>
        <item m="1" x="5343"/>
        <item m="1" x="5344"/>
        <item m="1" x="6016"/>
        <item m="1" x="6017"/>
        <item m="1" x="6018"/>
        <item m="1" x="6019"/>
        <item m="1" x="6020"/>
        <item m="1" x="6021"/>
        <item m="1" x="6022"/>
        <item m="1" x="6023"/>
        <item m="1" x="5347"/>
        <item m="1" x="5348"/>
        <item m="1" x="6024"/>
        <item m="1" x="6025"/>
        <item m="1" x="6026"/>
        <item m="1" x="6029"/>
        <item m="1" x="6030"/>
        <item m="1" x="6031"/>
        <item m="1" x="5354"/>
        <item m="1" x="6034"/>
        <item m="1" x="5355"/>
        <item m="1" x="5356"/>
        <item m="1" x="5357"/>
        <item m="1" x="5358"/>
        <item x="526"/>
        <item x="527"/>
        <item m="1" x="5364"/>
        <item m="1" x="5365"/>
        <item m="1" x="4902"/>
        <item m="1" x="4903"/>
        <item m="1" x="4904"/>
        <item m="1" x="6035"/>
        <item m="1" x="6036"/>
        <item m="1" x="6037"/>
        <item m="1" x="5391"/>
        <item m="1" x="5393"/>
        <item m="1" x="6038"/>
        <item m="1" x="5396"/>
        <item m="1" x="5397"/>
        <item m="1" x="5403"/>
        <item m="1" x="5404"/>
        <item m="1" x="5406"/>
        <item m="1" x="5421"/>
        <item m="1" x="5422"/>
        <item m="1" x="5423"/>
        <item m="1" x="5424"/>
        <item m="1" x="5425"/>
        <item m="1" x="5426"/>
        <item m="1" x="5427"/>
        <item m="1" x="5428"/>
        <item m="1" x="5433"/>
        <item m="1" x="6039"/>
        <item m="1" x="6040"/>
        <item m="1" x="5445"/>
        <item m="1" x="5446"/>
        <item m="1" x="5447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6070"/>
        <item m="1" x="6071"/>
        <item m="1" x="5482"/>
        <item m="1" x="5483"/>
        <item m="1" x="4940"/>
        <item m="1" x="6073"/>
        <item m="1" x="5490"/>
        <item m="1" x="4946"/>
        <item m="1" x="3512"/>
        <item m="1" x="5491"/>
        <item m="1" x="5495"/>
        <item m="1" x="5496"/>
        <item m="1" x="5497"/>
        <item m="1" x="5498"/>
        <item m="1" x="5499"/>
        <item m="1" x="6077"/>
        <item m="1" x="6078"/>
        <item m="1" x="6079"/>
        <item m="1" x="6080"/>
        <item m="1" x="6081"/>
        <item m="1" x="5503"/>
        <item m="1" x="5504"/>
        <item m="1" x="5505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5"/>
        <item m="1" x="5566"/>
        <item m="1" x="5568"/>
        <item m="1" x="5569"/>
        <item m="1" x="4972"/>
        <item m="1" x="6097"/>
        <item m="1" x="6098"/>
        <item m="1" x="6099"/>
        <item m="1" x="6103"/>
        <item m="1" x="5583"/>
        <item m="1" x="5584"/>
        <item m="1" x="6104"/>
        <item m="1" x="6105"/>
        <item m="1" x="6106"/>
        <item m="1" x="2363"/>
        <item m="1" x="5596"/>
        <item m="1" x="5597"/>
        <item m="1" x="5598"/>
        <item m="1" x="5603"/>
        <item m="1" x="5604"/>
        <item m="1" x="4150"/>
        <item m="1" x="5607"/>
        <item m="1" x="5608"/>
        <item m="1" x="5609"/>
        <item m="1" x="5610"/>
        <item m="1" x="5614"/>
        <item m="1" x="5615"/>
        <item m="1" x="5616"/>
        <item m="1" x="5617"/>
        <item m="1" x="6121"/>
        <item m="1" x="6122"/>
        <item m="1" x="5622"/>
        <item m="1" x="5623"/>
        <item m="1" x="5624"/>
        <item m="1" x="5625"/>
        <item m="1" x="6128"/>
        <item m="1" x="6129"/>
        <item m="1" x="5633"/>
        <item m="1" x="5634"/>
        <item m="1" x="6131"/>
        <item m="1" x="5635"/>
        <item m="1" x="6135"/>
        <item m="1" x="5639"/>
        <item m="1" x="6136"/>
        <item m="1" x="6137"/>
        <item m="1" x="5643"/>
        <item m="1" x="6138"/>
        <item m="1" x="6139"/>
        <item m="1" x="6140"/>
        <item m="1" x="5650"/>
        <item m="1" x="5651"/>
        <item m="1" x="5652"/>
        <item m="1" x="5653"/>
        <item m="1" x="5654"/>
        <item m="1" x="5658"/>
        <item m="1" x="5659"/>
        <item m="1" x="5667"/>
        <item m="1" x="5668"/>
        <item m="1" x="5669"/>
        <item m="1" x="5670"/>
        <item m="1" x="5671"/>
        <item m="1" x="5024"/>
        <item m="1" x="6149"/>
        <item m="1" x="6150"/>
        <item m="1" x="6151"/>
        <item m="1" x="6152"/>
        <item m="1" x="5677"/>
        <item m="1" x="5678"/>
        <item m="1" x="5679"/>
        <item m="1" x="5680"/>
        <item m="1" x="5681"/>
        <item m="1" x="3650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4"/>
        <item m="1" x="5705"/>
        <item m="1" x="3663"/>
        <item m="1" x="5708"/>
        <item m="1" x="5709"/>
        <item m="1" x="5710"/>
        <item m="1" x="5711"/>
        <item m="1" x="5712"/>
        <item m="1" x="5713"/>
        <item m="1" x="5714"/>
        <item m="1" x="5718"/>
        <item m="1" x="5719"/>
        <item m="1" x="5720"/>
        <item m="1" x="5721"/>
        <item m="1" x="5722"/>
        <item m="1" x="5723"/>
        <item m="1" x="5052"/>
        <item m="1" x="5053"/>
        <item m="1" x="5054"/>
        <item m="1" x="5055"/>
        <item m="1" x="5056"/>
        <item m="1" x="5057"/>
        <item m="1" x="5058"/>
        <item m="1" x="5739"/>
        <item m="1" x="5740"/>
        <item m="1" x="5741"/>
        <item m="1" x="5742"/>
        <item m="1" x="5743"/>
        <item m="1" x="5744"/>
        <item m="1" x="6170"/>
        <item m="1" x="5748"/>
        <item m="1" x="5755"/>
        <item m="1" x="5756"/>
        <item m="1" x="5757"/>
        <item m="1" x="5758"/>
        <item m="1" x="5763"/>
        <item m="1" x="5764"/>
        <item m="1" x="5765"/>
        <item m="1" x="5767"/>
        <item m="1" x="5768"/>
        <item m="1" x="5769"/>
        <item m="1" x="5770"/>
        <item m="1" x="4091"/>
        <item m="1" x="4092"/>
        <item m="1" x="4093"/>
        <item m="1" x="4094"/>
        <item m="1" x="4097"/>
        <item m="1" x="4102"/>
        <item m="1" x="4109"/>
        <item m="1" x="4113"/>
        <item m="1" x="6180"/>
        <item m="1" x="6181"/>
        <item m="1" x="5779"/>
        <item m="1" x="5780"/>
        <item m="1" x="5781"/>
        <item m="1" x="5782"/>
        <item m="1" x="5786"/>
        <item m="1" x="5787"/>
        <item m="1" x="5788"/>
        <item m="1" x="5789"/>
        <item m="1" x="6182"/>
        <item m="1" x="6183"/>
        <item m="1" x="6184"/>
        <item m="1" x="5792"/>
        <item m="1" x="5797"/>
        <item m="1" x="5798"/>
        <item m="1" x="5799"/>
        <item m="1" x="5800"/>
        <item m="1" x="5806"/>
        <item m="1" x="5807"/>
        <item m="1" x="5808"/>
        <item m="1" x="5809"/>
        <item m="1" x="5810"/>
        <item m="1" x="5811"/>
        <item m="1" x="5812"/>
        <item m="1" x="5813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28"/>
        <item m="1" x="5929"/>
        <item m="1" x="5930"/>
        <item m="1" x="5932"/>
        <item m="1" x="5933"/>
        <item m="1" x="5934"/>
        <item m="1" x="5935"/>
        <item m="1" x="5936"/>
        <item m="1" x="5941"/>
        <item m="1" x="5942"/>
        <item m="1" x="6194"/>
        <item m="1" x="6195"/>
        <item m="1" x="6196"/>
        <item m="1" x="5948"/>
        <item m="1" x="5949"/>
        <item m="1" x="5950"/>
        <item m="1" x="6200"/>
        <item m="1" x="6201"/>
        <item m="1" x="5120"/>
        <item m="1" x="4188"/>
        <item m="1" x="4189"/>
        <item m="1" x="4190"/>
        <item m="1" x="4194"/>
        <item m="1" x="4195"/>
        <item m="1" x="4198"/>
        <item m="1" x="4199"/>
        <item m="1" x="4202"/>
        <item m="1" x="4203"/>
        <item m="1" x="3870"/>
        <item m="1" x="5153"/>
        <item m="1" x="5155"/>
        <item m="1" x="5156"/>
        <item m="1" x="5157"/>
        <item m="1" x="5158"/>
        <item m="1" x="5159"/>
        <item m="1" x="5173"/>
        <item m="1" x="5174"/>
        <item m="1" x="5176"/>
        <item m="1" x="5187"/>
        <item m="1" x="5188"/>
        <item m="1" x="5262"/>
        <item x="314"/>
        <item m="1" x="5274"/>
        <item m="1" x="5275"/>
        <item m="1" x="5278"/>
        <item m="1" x="5279"/>
        <item m="1" x="5280"/>
        <item m="1" x="5281"/>
        <item m="1" x="5282"/>
        <item m="1" x="5283"/>
        <item m="1" x="5284"/>
        <item m="1" x="5285"/>
        <item m="1" x="5287"/>
        <item m="1" x="5289"/>
        <item m="1" x="5305"/>
        <item m="1" x="5313"/>
        <item m="1" x="4880"/>
        <item m="1" x="5331"/>
        <item m="1" x="5332"/>
        <item m="1" x="5333"/>
        <item m="1" x="5334"/>
        <item m="1" x="5335"/>
        <item m="1" x="5336"/>
        <item m="1" x="5337"/>
        <item m="1" x="4126"/>
        <item m="1" x="5345"/>
        <item m="1" x="5346"/>
        <item m="1" x="5349"/>
        <item m="1" x="5350"/>
        <item m="1" x="5351"/>
        <item m="1" x="5352"/>
        <item m="1" x="5353"/>
        <item m="1" x="5359"/>
        <item m="1" x="5360"/>
        <item m="1" x="5361"/>
        <item m="1" x="5362"/>
        <item m="1" x="5363"/>
        <item m="1" x="5366"/>
        <item m="1" x="5367"/>
        <item m="1" x="4905"/>
        <item x="563"/>
        <item m="1" x="5389"/>
        <item m="1" x="5390"/>
        <item m="1" x="5394"/>
        <item m="1" x="5405"/>
        <item m="1" x="5407"/>
        <item m="1" x="5429"/>
        <item m="1" x="5430"/>
        <item m="1" x="5431"/>
        <item m="1" x="5432"/>
        <item m="1" x="5434"/>
        <item m="1" x="5448"/>
        <item m="1" x="5449"/>
        <item m="1" x="5476"/>
        <item m="1" x="5477"/>
        <item m="1" x="5478"/>
        <item m="1" x="5479"/>
        <item m="1" x="5480"/>
        <item m="1" x="5484"/>
        <item m="1" x="5485"/>
        <item m="1" x="4941"/>
        <item m="1" x="5488"/>
        <item m="1" x="4947"/>
        <item m="1" x="3513"/>
        <item m="1" x="5500"/>
        <item m="1" x="5501"/>
        <item m="1" x="5502"/>
        <item m="1" x="5506"/>
        <item m="1" x="5507"/>
        <item m="1" x="5508"/>
        <item m="1" x="5509"/>
        <item m="1" x="5562"/>
        <item m="1" x="5563"/>
        <item m="1" x="5564"/>
        <item m="1" x="5570"/>
        <item m="1" x="4134"/>
        <item m="1" x="5578"/>
        <item m="1" x="5579"/>
        <item m="1" x="5580"/>
        <item m="1" x="5581"/>
        <item m="1" x="5582"/>
        <item m="1" x="5585"/>
        <item m="1" x="5586"/>
        <item m="1" x="5588"/>
        <item m="1" x="5589"/>
        <item m="1" x="2364"/>
        <item m="1" x="5599"/>
        <item m="1" x="5600"/>
        <item m="1" x="5601"/>
        <item m="1" x="2801"/>
        <item m="1" x="5611"/>
        <item m="1" x="5612"/>
        <item m="1" x="5613"/>
        <item m="1" x="5618"/>
        <item m="1" x="5619"/>
        <item m="1" x="5620"/>
        <item m="1" x="5626"/>
        <item m="1" x="5627"/>
        <item m="1" x="5628"/>
        <item m="1" x="5629"/>
        <item m="1" x="4996"/>
        <item m="1" x="5636"/>
        <item m="1" x="5640"/>
        <item m="1" x="5641"/>
        <item m="1" x="5642"/>
        <item m="1" x="5644"/>
        <item m="1" x="4204"/>
        <item m="1" x="5648"/>
        <item m="1" x="5655"/>
        <item m="1" x="5656"/>
        <item m="1" x="5657"/>
        <item m="1" x="5025"/>
        <item m="1" x="5682"/>
        <item m="1" x="5701"/>
        <item m="1" x="5706"/>
        <item m="1" x="5715"/>
        <item m="1" x="5716"/>
        <item m="1" x="5717"/>
        <item m="1" x="5724"/>
        <item m="1" x="5725"/>
        <item m="1" x="5059"/>
        <item m="1" x="5060"/>
        <item m="1" x="5745"/>
        <item m="1" x="5746"/>
        <item m="1" x="5749"/>
        <item m="1" x="5759"/>
        <item m="1" x="5766"/>
        <item m="1" x="5771"/>
        <item m="1" x="4122"/>
        <item m="1" x="4128"/>
        <item m="1" x="4136"/>
        <item m="1" x="5772"/>
        <item m="1" x="5783"/>
        <item m="1" x="5790"/>
        <item m="1" x="5791"/>
        <item m="1" x="5793"/>
        <item m="1" x="5794"/>
        <item m="1" x="5801"/>
        <item m="1" x="5802"/>
        <item m="1" x="5814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31"/>
        <item m="1" x="5937"/>
        <item m="1" x="5938"/>
        <item m="1" x="5939"/>
        <item m="1" x="5940"/>
        <item m="1" x="5943"/>
        <item m="1" x="5947"/>
        <item m="1" x="5951"/>
        <item m="1" x="4176"/>
        <item m="1" x="4253"/>
        <item m="1" x="4419"/>
        <item m="1" x="4779"/>
        <item m="1" x="4307"/>
        <item m="1" x="4205"/>
        <item m="1" x="4206"/>
        <item m="1" x="4207"/>
        <item m="1" x="4208"/>
        <item m="1" x="4209"/>
        <item m="1" x="4214"/>
        <item m="1" x="4215"/>
        <item m="1" x="4216"/>
        <item m="1" x="3871"/>
        <item m="1" x="4231"/>
        <item m="1" x="4232"/>
        <item m="1" x="3205"/>
        <item m="1" x="3206"/>
        <item m="1" x="3207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208"/>
        <item m="1" x="3883"/>
        <item m="1" x="3209"/>
        <item m="1" x="3884"/>
        <item m="1" x="3885"/>
        <item m="1" x="3886"/>
        <item m="1" x="3887"/>
        <item m="1" x="3888"/>
        <item m="1" x="3889"/>
        <item m="1" x="3890"/>
        <item m="1" x="3210"/>
        <item m="1" x="3891"/>
        <item m="1" x="3892"/>
        <item m="1" x="3893"/>
        <item x="11"/>
        <item m="1" x="3894"/>
        <item m="1" x="3895"/>
        <item m="1" x="3896"/>
        <item m="1" x="3211"/>
        <item m="1" x="3897"/>
        <item m="1" x="3212"/>
        <item m="1" x="3898"/>
        <item m="1" x="3899"/>
        <item m="1" x="3900"/>
        <item m="1" x="3901"/>
        <item m="1" x="3213"/>
        <item m="1" x="3214"/>
        <item m="1" x="3902"/>
        <item m="1" x="3215"/>
        <item m="1" x="3903"/>
        <item m="1" x="3904"/>
        <item m="1" x="3905"/>
        <item m="1" x="3906"/>
        <item m="1" x="3907"/>
        <item m="1" x="3216"/>
        <item m="1" x="3217"/>
        <item m="1" x="3908"/>
        <item m="1" x="3909"/>
        <item m="1" x="3910"/>
        <item m="1" x="3911"/>
        <item m="1" x="3218"/>
        <item m="1" x="3912"/>
        <item m="1" x="3913"/>
        <item m="1" x="3914"/>
        <item m="1" x="3915"/>
        <item m="1" x="3916"/>
        <item m="1" x="2546"/>
        <item m="1" x="3917"/>
        <item m="1" x="3027"/>
        <item m="1" x="2547"/>
        <item m="1" x="2548"/>
        <item m="1" x="3028"/>
        <item m="1" x="3029"/>
        <item m="1" x="3030"/>
        <item m="1" x="2549"/>
        <item m="1" x="3031"/>
        <item m="1" x="3032"/>
        <item m="1" x="3033"/>
        <item m="1" x="3034"/>
        <item m="1" x="3035"/>
        <item m="1" x="3036"/>
        <item m="1" x="2550"/>
        <item m="1" x="3037"/>
        <item m="1" x="3038"/>
        <item m="1" x="3039"/>
        <item m="1" x="3040"/>
        <item m="1" x="2551"/>
        <item m="1" x="3041"/>
        <item m="1" x="3042"/>
        <item m="1" x="3043"/>
        <item m="1" x="4839"/>
        <item m="1" x="4840"/>
        <item m="1" x="4841"/>
        <item m="1" x="4842"/>
        <item m="1" x="4843"/>
        <item m="1" x="4392"/>
        <item m="1" x="4393"/>
        <item m="1" x="4452"/>
        <item m="1" x="4453"/>
        <item m="1" x="4499"/>
        <item m="1" x="4516"/>
        <item m="1" x="4557"/>
        <item m="1" x="3919"/>
        <item m="1" x="4181"/>
        <item m="1" x="4210"/>
        <item m="1" x="4226"/>
        <item m="1" x="4233"/>
        <item m="1" x="4844"/>
        <item m="1" x="4845"/>
        <item m="1" x="4846"/>
        <item m="1" x="4847"/>
        <item m="1" x="4246"/>
        <item m="1" x="4333"/>
        <item m="1" x="4632"/>
        <item m="1" x="4670"/>
        <item m="1" x="4848"/>
        <item m="1" x="4849"/>
        <item m="1" x="4850"/>
        <item m="1" x="4500"/>
        <item m="1" x="3925"/>
        <item m="1" x="4528"/>
        <item m="1" x="4529"/>
        <item m="1" x="4530"/>
        <item m="1" x="4531"/>
        <item m="1" x="4532"/>
        <item m="1" x="4533"/>
        <item m="1" x="4607"/>
        <item m="1" x="4608"/>
        <item m="1" x="4609"/>
        <item m="1" x="4610"/>
        <item m="1" x="4851"/>
        <item m="1" x="4611"/>
        <item m="1" x="4852"/>
        <item m="1" x="4853"/>
        <item m="1" x="4095"/>
        <item m="1" x="4096"/>
        <item m="1" x="4112"/>
        <item m="1" x="4133"/>
        <item m="1" x="4854"/>
        <item m="1" x="4227"/>
        <item m="1" x="2597"/>
        <item m="1" x="4228"/>
        <item m="1" x="4857"/>
        <item m="1" x="4299"/>
        <item m="1" x="4475"/>
        <item m="1" x="4558"/>
        <item m="1" x="3960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161"/>
        <item m="1" x="4875"/>
        <item m="1" x="4876"/>
        <item m="1" x="4432"/>
        <item m="1" x="4234"/>
        <item m="1" x="4247"/>
        <item m="1" x="4248"/>
        <item m="1" x="3310"/>
        <item m="1" x="3311"/>
        <item m="1" x="3312"/>
        <item m="1" x="3313"/>
        <item m="1" x="3314"/>
        <item m="1" x="4182"/>
        <item m="1" x="4211"/>
        <item m="1" x="4217"/>
        <item m="1" x="4394"/>
        <item m="1" x="4501"/>
        <item m="1" x="3964"/>
        <item x="376"/>
        <item m="1" x="4877"/>
        <item m="1" x="4878"/>
        <item x="383"/>
        <item m="1" x="4502"/>
        <item m="1" x="4235"/>
        <item m="1" x="4881"/>
        <item m="1" x="4300"/>
        <item m="1" x="4301"/>
        <item m="1" x="4302"/>
        <item m="1" x="4303"/>
        <item m="1" x="4338"/>
        <item m="1" x="4364"/>
        <item m="1" x="4365"/>
        <item m="1" x="4395"/>
        <item m="1" x="4433"/>
        <item m="1" x="4454"/>
        <item m="1" x="4476"/>
        <item m="1" x="4503"/>
        <item m="1" x="4517"/>
        <item m="1" x="4534"/>
        <item m="1" x="4535"/>
        <item m="1" x="4536"/>
        <item m="1" x="4559"/>
        <item m="1" x="4589"/>
        <item m="1" x="4612"/>
        <item m="1" x="4642"/>
        <item m="1" x="4659"/>
        <item m="1" x="4660"/>
        <item m="1" x="4671"/>
        <item m="1" x="4672"/>
        <item m="1" x="4688"/>
        <item m="1" x="4142"/>
        <item m="1" x="4155"/>
        <item m="1" x="4162"/>
        <item m="1" x="4167"/>
        <item m="1" x="3358"/>
        <item m="1" x="3359"/>
        <item m="1" x="3360"/>
        <item m="1" x="3361"/>
        <item m="1" x="3362"/>
        <item m="1" x="3363"/>
        <item m="1" x="2286"/>
        <item m="1" x="4882"/>
        <item m="1" x="4412"/>
        <item m="1" x="4455"/>
        <item m="1" x="4196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590"/>
        <item m="1" x="4613"/>
        <item m="1" x="4633"/>
        <item x="528"/>
        <item m="1" x="4896"/>
        <item m="1" x="4897"/>
        <item m="1" x="4898"/>
        <item m="1" x="4899"/>
        <item m="1" x="4127"/>
        <item m="1" x="4141"/>
        <item m="1" x="4900"/>
        <item m="1" x="4901"/>
        <item m="1" x="4218"/>
        <item m="1" x="4219"/>
        <item m="1" x="4220"/>
        <item m="1" x="4221"/>
        <item m="1" x="4222"/>
        <item m="1" x="4223"/>
        <item m="1" x="4224"/>
        <item m="1" x="4236"/>
        <item m="1" x="4237"/>
        <item m="1" x="4238"/>
        <item m="1" x="4265"/>
        <item m="1" x="4266"/>
        <item m="1" x="4267"/>
        <item m="1" x="3982"/>
        <item m="1" x="3983"/>
        <item m="1" x="3984"/>
        <item m="1" x="3985"/>
        <item m="1" x="3986"/>
        <item m="1" x="3384"/>
        <item m="1" x="3385"/>
        <item m="1" x="3386"/>
        <item m="1" x="3387"/>
        <item m="1" x="3388"/>
        <item m="1" x="3389"/>
        <item m="1" x="2691"/>
        <item m="1" x="1479"/>
        <item m="1" x="4906"/>
        <item m="1" x="4225"/>
        <item m="1" x="4907"/>
        <item m="1" x="4908"/>
        <item m="1" x="4909"/>
        <item m="1" x="4108"/>
        <item x="596"/>
        <item m="1" x="4099"/>
        <item m="1" x="4441"/>
        <item m="1" x="4560"/>
        <item m="1" x="4910"/>
        <item m="1" x="3399"/>
        <item m="1" x="3400"/>
        <item m="1" x="4911"/>
        <item m="1" x="3401"/>
        <item m="1" x="3402"/>
        <item m="1" x="3403"/>
        <item m="1" x="4912"/>
        <item m="1" x="4341"/>
        <item m="1" x="4477"/>
        <item m="1" x="4614"/>
        <item m="1" x="4913"/>
        <item m="1" x="4914"/>
        <item m="1" x="4915"/>
        <item m="1" x="4916"/>
        <item m="1" x="4917"/>
        <item m="1" x="4918"/>
        <item m="1" x="4919"/>
        <item m="1" x="4284"/>
        <item m="1" x="4368"/>
        <item m="1" x="4421"/>
        <item m="1" x="4456"/>
        <item m="1" x="4457"/>
        <item m="1" x="4478"/>
        <item m="1" x="4504"/>
        <item m="1" x="4537"/>
        <item m="1" x="4561"/>
        <item m="1" x="4615"/>
        <item m="1" x="3410"/>
        <item m="1" x="3411"/>
        <item m="1" x="3412"/>
        <item m="1" x="3413"/>
        <item m="1" x="4268"/>
        <item m="1" x="4920"/>
        <item m="1" x="4921"/>
        <item m="1" x="4922"/>
        <item m="1" x="4239"/>
        <item m="1" x="4342"/>
        <item m="1" x="4422"/>
        <item m="1" x="4458"/>
        <item m="1" x="4479"/>
        <item m="1" x="3996"/>
        <item m="1" x="3997"/>
        <item m="1" x="3431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459"/>
        <item m="1" x="4460"/>
        <item m="1" x="4933"/>
        <item m="1" x="4480"/>
        <item m="1" x="4481"/>
        <item m="1" x="4505"/>
        <item m="1" x="4506"/>
        <item m="1" x="4507"/>
        <item m="1" x="4508"/>
        <item m="1" x="4518"/>
        <item m="1" x="4538"/>
        <item m="1" x="4539"/>
        <item m="1" x="4540"/>
        <item m="1" x="4562"/>
        <item m="1" x="4563"/>
        <item m="1" x="4564"/>
        <item m="1" x="4565"/>
        <item m="1" x="4592"/>
        <item m="1" x="4593"/>
        <item m="1" x="4616"/>
        <item m="1" x="4617"/>
        <item m="1" x="4634"/>
        <item m="1" x="4643"/>
        <item m="1" x="4644"/>
        <item m="1" x="4645"/>
        <item m="1" x="4646"/>
        <item m="1" x="4673"/>
        <item m="1" x="4674"/>
        <item m="1" x="4934"/>
        <item m="1" x="4691"/>
        <item m="1" x="4935"/>
        <item m="1" x="4936"/>
        <item m="1" x="3472"/>
        <item m="1" x="4937"/>
        <item m="1" x="3473"/>
        <item m="1" x="4938"/>
        <item m="1" x="3474"/>
        <item m="1" x="3475"/>
        <item m="1" x="3476"/>
        <item m="1" x="4942"/>
        <item m="1" x="4943"/>
        <item m="1" x="4944"/>
        <item m="1" x="4945"/>
        <item m="1" x="3489"/>
        <item m="1" x="3490"/>
        <item m="1" x="3496"/>
        <item m="1" x="3497"/>
        <item m="1" x="4948"/>
        <item m="1" x="4175"/>
        <item m="1" x="4200"/>
        <item m="1" x="3505"/>
        <item m="1" x="3506"/>
        <item m="1" x="4949"/>
        <item m="1" x="4950"/>
        <item m="1" x="4951"/>
        <item m="1" x="4952"/>
        <item m="1" x="4343"/>
        <item m="1" x="4371"/>
        <item m="1" x="4435"/>
        <item m="1" x="4442"/>
        <item m="1" x="4482"/>
        <item m="1" x="4483"/>
        <item m="1" x="4566"/>
        <item m="1" x="4953"/>
        <item m="1" x="4954"/>
        <item m="1" x="4955"/>
        <item m="1" x="4956"/>
        <item m="1" x="4285"/>
        <item m="1" x="4320"/>
        <item m="1" x="4344"/>
        <item x="774"/>
        <item m="1" x="4957"/>
        <item m="1" x="4958"/>
        <item m="1" x="3548"/>
        <item m="1" x="3549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254"/>
        <item m="1" x="4269"/>
        <item m="1" x="4270"/>
        <item m="1" x="4278"/>
        <item m="1" x="4279"/>
        <item m="1" x="4286"/>
        <item m="1" x="4373"/>
        <item m="1" x="4399"/>
        <item m="1" x="4400"/>
        <item m="1" x="4423"/>
        <item m="1" x="4424"/>
        <item m="1" x="4462"/>
        <item m="1" x="4463"/>
        <item m="1" x="4968"/>
        <item m="1" x="4969"/>
        <item m="1" x="4240"/>
        <item m="1" x="4009"/>
        <item m="1" x="4970"/>
        <item m="1" x="4157"/>
        <item m="1" x="4013"/>
        <item m="1" x="3559"/>
        <item m="1" x="3560"/>
        <item m="1" x="3561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x="807"/>
        <item m="1" x="4984"/>
        <item m="1" x="4250"/>
        <item m="1" x="4985"/>
        <item m="1" x="4986"/>
        <item m="1" x="2365"/>
        <item m="1" x="2366"/>
        <item m="1" x="2367"/>
        <item m="1" x="4288"/>
        <item m="1" x="4305"/>
        <item m="1" x="4347"/>
        <item m="1" x="4379"/>
        <item m="1" x="4380"/>
        <item m="1" x="4509"/>
        <item m="1" x="4519"/>
        <item m="1" x="4567"/>
        <item m="1" x="4568"/>
        <item m="1" x="4618"/>
        <item m="1" x="4635"/>
        <item m="1" x="4661"/>
        <item m="1" x="4692"/>
        <item m="1" x="4987"/>
        <item m="1" x="4510"/>
        <item m="1" x="4542"/>
        <item m="1" x="4988"/>
        <item m="1" x="4675"/>
        <item m="1" x="2802"/>
        <item m="1" x="2803"/>
        <item m="1" x="2804"/>
        <item m="1" x="4251"/>
        <item m="1" x="4255"/>
        <item m="1" x="4271"/>
        <item m="1" x="4289"/>
        <item m="1" x="4290"/>
        <item m="1" x="4348"/>
        <item m="1" x="4401"/>
        <item m="1" x="4445"/>
        <item m="1" x="4381"/>
        <item m="1" x="4402"/>
        <item m="1" x="4413"/>
        <item m="1" x="4446"/>
        <item m="1" x="4989"/>
        <item m="1" x="4990"/>
        <item m="1" x="4291"/>
        <item m="1" x="4292"/>
        <item m="1" x="4403"/>
        <item m="1" x="4464"/>
        <item m="1" x="4991"/>
        <item m="1" x="4992"/>
        <item m="1" x="4993"/>
        <item m="1" x="4994"/>
        <item m="1" x="4191"/>
        <item m="1" x="4995"/>
        <item m="1" x="3602"/>
        <item m="1" x="4997"/>
        <item x="902"/>
        <item m="1" x="4998"/>
        <item m="1" x="4488"/>
        <item m="1" x="4489"/>
        <item m="1" x="3609"/>
        <item m="1" x="3610"/>
        <item m="1" x="4999"/>
        <item m="1" x="5000"/>
        <item m="1" x="5001"/>
        <item m="1" x="5002"/>
        <item m="1" x="5003"/>
        <item m="1" x="5004"/>
        <item m="1" x="4241"/>
        <item m="1" x="4272"/>
        <item m="1" x="5005"/>
        <item m="1" x="4349"/>
        <item m="1" x="5006"/>
        <item m="1" x="5007"/>
        <item m="1" x="4025"/>
        <item m="1" x="3621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4597"/>
        <item m="1" x="4636"/>
        <item m="1" x="4662"/>
        <item m="1" x="4693"/>
        <item m="1" x="5017"/>
        <item m="1" x="5018"/>
        <item m="1" x="5019"/>
        <item m="1" x="5020"/>
        <item m="1" x="5021"/>
        <item m="1" x="5022"/>
        <item m="1" x="4425"/>
        <item m="1" x="4426"/>
        <item m="1" x="4465"/>
        <item m="1" x="4490"/>
        <item m="1" x="4598"/>
        <item m="1" x="4676"/>
        <item m="1" x="5026"/>
        <item m="1" x="4293"/>
        <item m="1" x="4427"/>
        <item m="1" x="4543"/>
        <item m="1" x="4027"/>
        <item m="1" x="4028"/>
        <item m="1" x="5027"/>
        <item m="1" x="5028"/>
        <item m="1" x="5029"/>
        <item m="1" x="4415"/>
        <item m="1" x="4520"/>
        <item m="1" x="4637"/>
        <item m="1" x="3651"/>
        <item m="1" x="5032"/>
        <item m="1" x="5033"/>
        <item m="1" x="5034"/>
        <item m="1" x="5035"/>
        <item m="1" x="5036"/>
        <item m="1" x="4521"/>
        <item m="1" x="4522"/>
        <item m="1" x="4523"/>
        <item m="1" x="4619"/>
        <item m="1" x="4620"/>
        <item m="1" x="4621"/>
        <item m="1" x="4622"/>
        <item m="1" x="4648"/>
        <item m="1" x="4694"/>
        <item m="1" x="5037"/>
        <item m="1" x="5038"/>
        <item m="1" x="3664"/>
        <item m="1" x="4383"/>
        <item m="1" x="2859"/>
        <item m="1" x="4416"/>
        <item m="1" x="5039"/>
        <item m="1" x="5040"/>
        <item m="1" x="5041"/>
        <item m="1" x="4259"/>
        <item m="1" x="4294"/>
        <item m="1" x="4352"/>
        <item m="1" x="4384"/>
        <item m="1" x="4404"/>
        <item m="1" x="4428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4448"/>
        <item m="1" x="4449"/>
        <item m="1" x="5061"/>
        <item m="1" x="4242"/>
        <item m="1" x="4243"/>
        <item m="1" x="4260"/>
        <item m="1" x="4295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5062"/>
        <item m="1" x="4273"/>
        <item m="1" x="4296"/>
        <item m="1" x="4306"/>
        <item m="1" x="4353"/>
        <item m="1" x="4405"/>
        <item m="1" x="4429"/>
        <item m="1" x="4437"/>
        <item m="1" x="4466"/>
        <item m="1" x="4512"/>
        <item m="1" x="4544"/>
        <item m="1" x="4623"/>
        <item m="1" x="4649"/>
        <item m="1" x="4677"/>
        <item m="1" x="3686"/>
        <item m="1" x="5063"/>
        <item m="1" x="5064"/>
        <item m="1" x="5065"/>
        <item m="1" x="5067"/>
        <item m="1" x="4354"/>
        <item m="1" x="4386"/>
        <item m="1" x="4406"/>
        <item m="1" x="4450"/>
        <item m="1" x="4494"/>
        <item m="1" x="4355"/>
        <item m="1" x="4407"/>
        <item m="1" x="4467"/>
        <item m="1" x="4057"/>
        <item m="1" x="4058"/>
        <item m="1" x="4059"/>
        <item m="1" x="4256"/>
        <item m="1" x="4281"/>
        <item m="1" x="4328"/>
        <item m="1" x="4151"/>
        <item m="1" x="4168"/>
        <item m="1" x="4187"/>
        <item m="1" x="4192"/>
        <item m="1" x="4193"/>
        <item m="1" x="4197"/>
        <item m="1" x="4212"/>
        <item m="1" x="4229"/>
        <item m="1" x="4244"/>
        <item m="1" x="4245"/>
        <item m="1" x="4252"/>
        <item m="1" x="4261"/>
        <item m="1" x="4297"/>
        <item m="1" x="4356"/>
        <item m="1" x="1697"/>
        <item m="1" x="1698"/>
        <item m="1" x="1699"/>
        <item m="1" x="5068"/>
        <item m="1" x="5069"/>
        <item m="1" x="5070"/>
        <item m="1" x="5071"/>
        <item m="1" x="5072"/>
        <item m="1" x="5073"/>
        <item m="1" x="4600"/>
        <item m="1" x="4663"/>
        <item m="1" x="5074"/>
        <item m="1" x="5075"/>
        <item m="1" x="5076"/>
        <item m="1" x="5077"/>
        <item m="1" x="5078"/>
        <item m="1" x="5079"/>
        <item m="1" x="5080"/>
        <item m="1" x="3725"/>
        <item m="1" x="3726"/>
        <item m="1" x="5081"/>
        <item m="1" x="4213"/>
        <item m="1" x="5082"/>
        <item m="1" x="5083"/>
        <item m="1" x="4417"/>
        <item m="1" x="4418"/>
        <item m="1" x="5084"/>
        <item m="1" x="5085"/>
        <item m="1" x="5086"/>
        <item m="1" x="5087"/>
        <item m="1" x="5088"/>
        <item m="1" x="5089"/>
        <item m="1" x="4545"/>
        <item m="1" x="4546"/>
        <item m="1" x="4547"/>
        <item m="1" x="4548"/>
        <item m="1" x="4601"/>
        <item m="1" x="4624"/>
        <item m="1" x="4650"/>
        <item m="1" x="4651"/>
        <item m="1" x="4664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4438"/>
        <item m="1" x="5102"/>
        <item m="1" x="5103"/>
        <item m="1" x="5104"/>
        <item m="1" x="5105"/>
        <item m="1" x="5106"/>
        <item m="1" x="4469"/>
        <item m="1" x="4470"/>
        <item m="1" x="4471"/>
        <item m="1" x="5107"/>
        <item m="1" x="5108"/>
        <item m="1" x="4495"/>
        <item m="1" x="4496"/>
        <item m="1" x="4497"/>
        <item m="1" x="4513"/>
        <item m="1" x="4514"/>
        <item m="1" x="4515"/>
        <item m="1" x="4525"/>
        <item m="1" x="4526"/>
        <item m="1" x="4527"/>
        <item m="1" x="4549"/>
        <item m="1" x="4550"/>
        <item m="1" x="4551"/>
        <item m="1" x="4552"/>
        <item m="1" x="4553"/>
        <item m="1" x="4554"/>
        <item m="1" x="4555"/>
        <item m="1" x="4569"/>
        <item m="1" x="4570"/>
        <item m="1" x="4571"/>
        <item m="1" x="4572"/>
        <item m="1" x="4573"/>
        <item m="1" x="4574"/>
        <item m="1" x="4602"/>
        <item m="1" x="4603"/>
        <item m="1" x="4604"/>
        <item m="1" x="4605"/>
        <item m="1" x="4606"/>
        <item m="1" x="4625"/>
        <item m="1" x="4626"/>
        <item m="1" x="4627"/>
        <item m="1" x="4628"/>
        <item m="1" x="4629"/>
        <item m="1" x="4630"/>
        <item m="1" x="4631"/>
        <item m="1" x="4638"/>
        <item m="1" x="4639"/>
        <item m="1" x="4640"/>
        <item m="1" x="4652"/>
        <item m="1" x="4653"/>
        <item m="1" x="4654"/>
        <item m="1" x="4655"/>
        <item m="1" x="4656"/>
        <item m="1" x="4657"/>
        <item m="1" x="4658"/>
        <item m="1" x="5109"/>
        <item m="1" x="4665"/>
        <item m="1" x="4666"/>
        <item m="1" x="4667"/>
        <item m="1" x="4668"/>
        <item m="1" x="4669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95"/>
        <item m="1" x="4696"/>
        <item m="1" x="4697"/>
        <item m="1" x="4698"/>
        <item m="1" x="4699"/>
        <item m="1" x="5110"/>
        <item m="1" x="5111"/>
        <item m="1" x="4201"/>
        <item m="1" x="4257"/>
        <item m="1" x="4262"/>
        <item m="1" x="4357"/>
        <item m="1" x="4408"/>
        <item m="1" x="3001"/>
        <item m="1" x="5112"/>
        <item m="1" x="5113"/>
        <item m="1" x="5114"/>
        <item m="1" x="4183"/>
        <item m="1" x="3856"/>
        <item m="1" x="3857"/>
        <item m="1" x="4230"/>
        <item m="1" x="4249"/>
        <item m="1" x="4275"/>
        <item m="1" x="4071"/>
        <item m="1" x="4072"/>
        <item m="1" x="4073"/>
        <item m="1" x="4074"/>
        <item m="1" x="5115"/>
        <item m="1" x="5116"/>
        <item m="1" x="5117"/>
        <item m="1" x="4575"/>
        <item m="1" x="4576"/>
        <item m="1" x="4641"/>
        <item m="1" x="5118"/>
        <item m="1" x="4439"/>
        <item m="1" x="3044"/>
        <item m="1" x="3045"/>
        <item m="1" x="3046"/>
        <item m="1" x="3047"/>
        <item m="1" x="2552"/>
        <item m="1" x="2553"/>
        <item m="1" x="3048"/>
        <item m="1" x="2554"/>
        <item m="1" x="3049"/>
        <item m="1" x="3050"/>
        <item m="1" x="2555"/>
        <item m="1" x="3051"/>
        <item m="1" x="3052"/>
        <item m="1" x="3053"/>
        <item m="1" x="3054"/>
        <item m="1" x="3055"/>
        <item m="1" x="3056"/>
        <item m="1" x="3057"/>
        <item m="1" x="2556"/>
        <item m="1" x="2557"/>
        <item m="1" x="3058"/>
        <item m="1" x="2558"/>
        <item m="1" x="4391"/>
        <item m="1" x="4308"/>
        <item m="1" x="4309"/>
        <item m="1" x="4451"/>
        <item m="1" x="3920"/>
        <item m="1" x="4359"/>
        <item m="1" x="4277"/>
        <item m="1" x="4360"/>
        <item m="1" x="4332"/>
        <item m="1" x="4411"/>
        <item m="1" x="3232"/>
        <item m="1" x="3233"/>
        <item m="1" x="3234"/>
        <item m="1" x="4361"/>
        <item m="1" x="4334"/>
        <item m="1" x="3245"/>
        <item m="1" x="3926"/>
        <item m="1" x="3927"/>
        <item m="1" x="3928"/>
        <item m="1" x="3247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248"/>
        <item m="1" x="4335"/>
        <item m="1" x="4263"/>
        <item m="1" x="4310"/>
        <item m="1" x="4311"/>
        <item m="1" x="3298"/>
        <item m="1" x="4336"/>
        <item m="1" x="4312"/>
        <item m="1" x="4313"/>
        <item m="1" x="4337"/>
        <item m="1" x="4362"/>
        <item m="1" x="4363"/>
        <item m="1" x="4264"/>
        <item m="1" x="4282"/>
        <item m="1" x="3315"/>
        <item m="1" x="2615"/>
        <item x="377"/>
        <item m="1" x="4700"/>
        <item m="1" x="4420"/>
        <item m="1" x="4689"/>
        <item m="1" x="4690"/>
        <item m="1" x="4701"/>
        <item m="1" x="4702"/>
        <item m="1" x="4715"/>
        <item m="1" x="3327"/>
        <item m="1" x="3328"/>
        <item m="1" x="3329"/>
        <item m="1" x="3330"/>
        <item m="1" x="4339"/>
        <item m="1" x="2287"/>
        <item m="1" x="4434"/>
        <item m="1" x="4440"/>
        <item m="1" x="4366"/>
        <item m="1" x="4314"/>
        <item m="1" x="4724"/>
        <item m="1" x="4768"/>
        <item m="1" x="4315"/>
        <item m="1" x="4340"/>
        <item m="1" x="4703"/>
        <item m="1" x="4740"/>
        <item m="1" x="4283"/>
        <item m="1" x="4367"/>
        <item m="1" x="4304"/>
        <item m="1" x="4396"/>
        <item m="1" x="4397"/>
        <item m="1" x="3390"/>
        <item m="1" x="3391"/>
        <item m="1" x="3392"/>
        <item m="1" x="3393"/>
        <item m="1" x="3114"/>
        <item m="1" x="3115"/>
        <item m="1" x="3116"/>
        <item m="1" x="3117"/>
        <item m="1" x="4316"/>
        <item x="577"/>
        <item m="1" x="4591"/>
        <item m="1" x="3404"/>
        <item m="1" x="3407"/>
        <item m="1" x="3414"/>
        <item m="1" x="3415"/>
        <item m="1" x="4369"/>
        <item m="1" x="4317"/>
        <item m="1" x="4318"/>
        <item m="1" x="4370"/>
        <item m="1" x="3432"/>
        <item m="1" x="4704"/>
        <item m="1" x="4705"/>
        <item m="1" x="4706"/>
        <item m="1" x="4707"/>
        <item m="1" x="4716"/>
        <item m="1" x="4725"/>
        <item m="1" x="4726"/>
        <item m="1" x="4727"/>
        <item m="1" x="4728"/>
        <item m="1" x="4741"/>
        <item m="1" x="4742"/>
        <item m="1" x="3436"/>
        <item m="1" x="3477"/>
        <item m="1" x="3478"/>
        <item m="1" x="3479"/>
        <item m="1" x="3480"/>
        <item m="1" x="3491"/>
        <item m="1" x="3492"/>
        <item m="1" x="4319"/>
        <item m="1" x="3498"/>
        <item m="1" x="3499"/>
        <item m="1" x="3507"/>
        <item m="1" x="3508"/>
        <item m="1" x="3514"/>
        <item m="1" x="4577"/>
        <item m="1" x="4584"/>
        <item m="1" x="4594"/>
        <item m="1" x="4647"/>
        <item m="1" x="4372"/>
        <item m="1" x="4398"/>
        <item m="1" x="4443"/>
        <item m="1" x="4444"/>
        <item m="1" x="4461"/>
        <item m="1" x="4484"/>
        <item m="1" x="4541"/>
        <item m="1" x="4002"/>
        <item m="1" x="4003"/>
        <item m="1" x="4004"/>
        <item m="1" x="4010"/>
        <item m="1" x="4729"/>
        <item m="1" x="3562"/>
        <item m="1" x="4374"/>
        <item m="1" x="4375"/>
        <item m="1" x="4321"/>
        <item m="1" x="4436"/>
        <item m="1" x="4258"/>
        <item m="1" x="4345"/>
        <item m="1" x="4376"/>
        <item m="1" x="4287"/>
        <item m="1" x="4346"/>
        <item m="1" x="1619"/>
        <item m="1" x="4377"/>
        <item m="1" x="4322"/>
        <item m="1" x="4378"/>
        <item m="1" x="2368"/>
        <item m="1" x="4708"/>
        <item m="1" x="4756"/>
        <item m="1" x="4757"/>
        <item m="1" x="4769"/>
        <item m="1" x="4770"/>
        <item m="1" x="4511"/>
        <item m="1" x="4578"/>
        <item m="1" x="4585"/>
        <item m="1" x="4485"/>
        <item m="1" x="4486"/>
        <item m="1" x="4579"/>
        <item m="1" x="4586"/>
        <item m="1" x="4587"/>
        <item m="1" x="4595"/>
        <item m="1" x="4596"/>
        <item m="1" x="4323"/>
        <item m="1" x="4382"/>
        <item m="1" x="4487"/>
        <item m="1" x="3603"/>
        <item m="1" x="3604"/>
        <item m="1" x="3611"/>
        <item m="1" x="3612"/>
        <item m="1" x="4414"/>
        <item m="1" x="4447"/>
        <item m="1" x="4280"/>
        <item m="1" x="4324"/>
        <item m="1" x="2835"/>
        <item m="1" x="4717"/>
        <item m="1" x="4730"/>
        <item m="1" x="4743"/>
        <item m="1" x="4350"/>
        <item m="1" x="4709"/>
        <item m="1" x="4738"/>
        <item m="1" x="4744"/>
        <item m="1" x="3631"/>
        <item m="1" x="3632"/>
        <item m="1" x="4325"/>
        <item m="1" x="4326"/>
        <item m="1" x="4710"/>
        <item m="1" x="4351"/>
        <item m="1" x="4711"/>
        <item m="1" x="4712"/>
        <item m="1" x="4771"/>
        <item m="1" x="4772"/>
        <item m="1" x="4773"/>
        <item m="1" x="4491"/>
        <item m="1" x="4524"/>
        <item m="1" x="4492"/>
        <item m="1" x="4580"/>
        <item m="1" x="4588"/>
        <item m="1" x="4385"/>
        <item m="1" x="4493"/>
        <item m="1" x="4581"/>
        <item m="1" x="4582"/>
        <item m="1" x="4599"/>
        <item m="1" x="3681"/>
        <item m="1" x="3682"/>
        <item m="1" x="3683"/>
        <item m="1" x="3684"/>
        <item m="1" x="3687"/>
        <item m="1" x="3688"/>
        <item m="1" x="3689"/>
        <item m="1" x="3690"/>
        <item m="1" x="4583"/>
        <item m="1" x="4053"/>
        <item m="1" x="4054"/>
        <item m="1" x="4430"/>
        <item m="1" x="3707"/>
        <item m="1" x="3708"/>
        <item m="1" x="4327"/>
        <item m="1" x="4468"/>
        <item m="1" x="1700"/>
        <item m="1" x="1701"/>
        <item m="1" x="1702"/>
        <item m="1" x="1703"/>
        <item m="1" x="4329"/>
        <item m="1" x="4731"/>
        <item m="1" x="4745"/>
        <item m="1" x="3727"/>
        <item m="1" x="3728"/>
        <item m="1" x="3729"/>
        <item m="1" x="3730"/>
        <item m="1" x="3731"/>
        <item m="1" x="4330"/>
        <item m="1" x="4387"/>
        <item x="1138"/>
        <item x="1139"/>
        <item m="1" x="3741"/>
        <item m="1" x="3742"/>
        <item m="1" x="4746"/>
        <item m="1" x="3743"/>
        <item m="1" x="4388"/>
        <item m="1" x="4713"/>
        <item m="1" x="4718"/>
        <item m="1" x="4719"/>
        <item m="1" x="4720"/>
        <item m="1" x="4721"/>
        <item m="1" x="4722"/>
        <item m="1" x="4723"/>
        <item m="1" x="4732"/>
        <item m="1" x="4733"/>
        <item m="1" x="4734"/>
        <item m="1" x="4735"/>
        <item m="1" x="4736"/>
        <item m="1" x="4737"/>
        <item m="1" x="4739"/>
        <item m="1" x="4747"/>
        <item m="1" x="4748"/>
        <item m="1" x="4749"/>
        <item m="1" x="4750"/>
        <item m="1" x="4751"/>
        <item m="1" x="4752"/>
        <item m="1" x="4753"/>
        <item m="1" x="4754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74"/>
        <item m="1" x="4775"/>
        <item m="1" x="4776"/>
        <item m="1" x="4777"/>
        <item m="1" x="4778"/>
        <item m="1" x="3002"/>
        <item m="1" x="4556"/>
        <item m="1" x="3003"/>
        <item m="1" x="4274"/>
        <item m="1" x="4298"/>
        <item m="1" x="4389"/>
        <item m="1" x="4409"/>
        <item m="1" x="4410"/>
        <item m="1" x="4431"/>
        <item m="1" x="4472"/>
        <item m="1" x="4473"/>
        <item m="1" x="3854"/>
        <item m="1" x="4474"/>
        <item m="1" x="4498"/>
        <item m="1" x="3858"/>
        <item m="1" x="2153"/>
        <item m="1" x="4358"/>
        <item m="1" x="4331"/>
        <item m="1" x="4714"/>
        <item m="1" x="4755"/>
        <item m="1" x="4390"/>
        <item m="1" x="4276"/>
        <item m="1" x="3200"/>
        <item m="1" x="3201"/>
        <item m="1" x="3203"/>
        <item m="1" x="2559"/>
        <item m="1" x="3059"/>
        <item m="1" x="3060"/>
        <item m="1" x="2560"/>
        <item m="1" x="3061"/>
        <item m="1" x="2561"/>
        <item m="1" x="3062"/>
        <item m="1" x="2562"/>
        <item m="1" x="3063"/>
        <item m="1" x="1874"/>
        <item m="1" x="2011"/>
        <item m="1" x="1875"/>
        <item m="1" x="1876"/>
        <item m="1" x="1877"/>
        <item m="1" x="1878"/>
        <item m="1" x="1879"/>
        <item m="1" x="1880"/>
        <item m="1" x="1881"/>
        <item m="1" x="2012"/>
        <item m="1" x="1882"/>
        <item m="1" x="1883"/>
        <item m="1" x="1884"/>
        <item m="1" x="1885"/>
        <item m="1" x="1886"/>
        <item m="1" x="2013"/>
        <item m="1" x="1887"/>
        <item m="1" x="1888"/>
        <item m="1" x="1889"/>
        <item m="1" x="1890"/>
        <item m="1" x="1891"/>
        <item m="1" x="1892"/>
        <item m="1" x="1893"/>
        <item m="1" x="1894"/>
        <item m="1" x="2014"/>
        <item m="1" x="1895"/>
        <item m="1" x="2015"/>
        <item m="1" x="1896"/>
        <item m="1" x="1897"/>
        <item m="1" x="1898"/>
        <item m="1" x="1899"/>
        <item m="1" x="1900"/>
        <item m="1" x="1901"/>
        <item m="1" x="2016"/>
        <item m="1" x="1902"/>
        <item m="1" x="1903"/>
        <item m="1" x="2017"/>
        <item m="1" x="1904"/>
        <item m="1" x="1905"/>
        <item m="1" x="1906"/>
        <item m="1" x="1907"/>
        <item m="1" x="1908"/>
        <item m="1" x="2018"/>
        <item m="1" x="1909"/>
        <item m="1" x="1910"/>
        <item m="1" x="1911"/>
        <item m="1" x="1912"/>
        <item m="1" x="1913"/>
        <item m="1" x="1914"/>
        <item x="177"/>
        <item m="1" x="2174"/>
        <item x="182"/>
        <item m="1" x="3918"/>
        <item m="1" x="3221"/>
        <item m="1" x="3222"/>
        <item m="1" x="3223"/>
        <item m="1" x="3224"/>
        <item m="1" x="3225"/>
        <item m="1" x="3226"/>
        <item m="1" x="3227"/>
        <item m="1" x="3228"/>
        <item m="1" x="3067"/>
        <item m="1" x="3068"/>
        <item m="1" x="3921"/>
        <item m="1" x="3229"/>
        <item m="1" x="3230"/>
        <item m="1" x="3922"/>
        <item m="1" x="3235"/>
        <item m="1" x="3236"/>
        <item m="1" x="3237"/>
        <item m="1" x="3238"/>
        <item m="1" x="3239"/>
        <item m="1" x="3240"/>
        <item m="1" x="3241"/>
        <item m="1" x="3923"/>
        <item m="1" x="3242"/>
        <item m="1" x="3243"/>
        <item m="1" x="3244"/>
        <item m="1" x="3924"/>
        <item m="1" x="3246"/>
        <item m="1" x="2187"/>
        <item m="1" x="218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2595"/>
        <item m="1" x="2598"/>
        <item m="1" x="2599"/>
        <item m="1" x="2600"/>
        <item x="315"/>
        <item m="1" x="2601"/>
        <item m="1" x="1408"/>
        <item m="1" x="2602"/>
        <item m="1" x="1409"/>
        <item m="1" x="1410"/>
        <item m="1" x="1411"/>
        <item m="1" x="3299"/>
        <item m="1" x="3300"/>
        <item m="1" x="3301"/>
        <item m="1" x="3103"/>
        <item m="1" x="3302"/>
        <item m="1" x="3961"/>
        <item m="1" x="3962"/>
        <item m="1" x="3307"/>
        <item m="1" x="3309"/>
        <item m="1" x="3963"/>
        <item m="1" x="3316"/>
        <item m="1" x="3317"/>
        <item m="1" x="3318"/>
        <item m="1" x="2616"/>
        <item x="378"/>
        <item m="1" x="3965"/>
        <item m="1" x="2618"/>
        <item m="1" x="2619"/>
        <item m="1" x="2283"/>
        <item m="1" x="3324"/>
        <item m="1" x="3325"/>
        <item m="1" x="3326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966"/>
        <item m="1" x="2288"/>
        <item m="1" x="2289"/>
        <item m="1" x="2290"/>
        <item m="1" x="2291"/>
        <item m="1" x="1942"/>
        <item m="1" x="1943"/>
        <item m="1" x="3967"/>
        <item m="1" x="3364"/>
        <item m="1" x="3968"/>
        <item m="1" x="3969"/>
        <item m="1" x="3970"/>
        <item m="1" x="3971"/>
        <item m="1" x="3972"/>
        <item m="1" x="3371"/>
        <item m="1" x="3372"/>
        <item m="1" x="3373"/>
        <item m="1" x="3973"/>
        <item m="1" x="3374"/>
        <item m="1" x="3375"/>
        <item m="1" x="3376"/>
        <item m="1" x="3377"/>
        <item m="1" x="3378"/>
        <item m="1" x="3379"/>
        <item m="1" x="3380"/>
        <item m="1" x="3974"/>
        <item m="1" x="3975"/>
        <item m="1" x="3976"/>
        <item m="1" x="3977"/>
        <item m="1" x="3978"/>
        <item m="1" x="3979"/>
        <item m="1" x="3980"/>
        <item m="1" x="3981"/>
        <item m="1" x="3383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x="566"/>
        <item m="1" x="3395"/>
        <item x="585"/>
        <item x="586"/>
        <item x="587"/>
        <item m="1" x="3987"/>
        <item m="1" x="3988"/>
        <item m="1" x="3398"/>
        <item m="1" x="3405"/>
        <item m="1" x="3406"/>
        <item m="1" x="2693"/>
        <item m="1" x="3408"/>
        <item m="1" x="3409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989"/>
        <item m="1" x="3990"/>
        <item m="1" x="3991"/>
        <item m="1" x="3992"/>
        <item m="1" x="3993"/>
        <item m="1" x="3994"/>
        <item m="1" x="3995"/>
        <item m="1" x="3433"/>
        <item m="1" x="3434"/>
        <item m="1" x="3435"/>
        <item m="1" x="2319"/>
        <item m="1" x="2320"/>
        <item m="1" x="2321"/>
        <item m="1" x="2322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81"/>
        <item m="1" x="3482"/>
        <item m="1" x="3483"/>
        <item m="1" x="3484"/>
        <item m="1" x="3485"/>
        <item m="1" x="3486"/>
        <item m="1" x="3487"/>
        <item m="1" x="3493"/>
        <item m="1" x="3494"/>
        <item m="1" x="3134"/>
        <item x="698"/>
        <item m="1" x="3500"/>
        <item m="1" x="3501"/>
        <item m="1" x="3502"/>
        <item m="1" x="3503"/>
        <item m="1" x="3504"/>
        <item m="1" x="3509"/>
        <item m="1" x="3510"/>
        <item m="1" x="2730"/>
        <item m="1" x="3998"/>
        <item m="1" x="3999"/>
        <item m="1" x="4000"/>
        <item m="1" x="3515"/>
        <item m="1" x="4001"/>
        <item m="1" x="3516"/>
        <item m="1" x="3517"/>
        <item m="1" x="3518"/>
        <item m="1" x="3519"/>
        <item m="1" x="3520"/>
        <item x="729"/>
        <item m="1" x="3521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41"/>
        <item m="1" x="3542"/>
        <item m="1" x="3543"/>
        <item m="1" x="3544"/>
        <item m="1" x="3545"/>
        <item m="1" x="4005"/>
        <item m="1" x="4006"/>
        <item m="1" x="4007"/>
        <item m="1" x="4008"/>
        <item m="1" x="3553"/>
        <item m="1" x="3554"/>
        <item m="1" x="3555"/>
        <item m="1" x="3556"/>
        <item m="1" x="3140"/>
        <item m="1" x="3141"/>
        <item m="1" x="3142"/>
        <item m="1" x="3143"/>
        <item m="1" x="3144"/>
        <item m="1" x="3557"/>
        <item m="1" x="3558"/>
        <item m="1" x="2353"/>
        <item m="1" x="4011"/>
        <item m="1" x="4012"/>
        <item m="1" x="3148"/>
        <item m="1" x="3149"/>
        <item m="1" x="2781"/>
        <item m="1" x="2782"/>
        <item m="1" x="2783"/>
        <item m="1" x="3563"/>
        <item m="1" x="3564"/>
        <item m="1" x="2354"/>
        <item m="1" x="3565"/>
        <item m="1" x="3566"/>
        <item m="1" x="4014"/>
        <item m="1" x="4015"/>
        <item m="1" x="4016"/>
        <item m="1" x="4017"/>
        <item m="1" x="2369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2"/>
        <item m="1" x="3583"/>
        <item m="1" x="3584"/>
        <item m="1" x="2805"/>
        <item x="838"/>
        <item x="839"/>
        <item x="840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152"/>
        <item m="1" x="3153"/>
        <item m="1" x="3154"/>
        <item m="1" x="3155"/>
        <item m="1" x="3596"/>
        <item m="1" x="2816"/>
        <item m="1" x="3597"/>
        <item m="1" x="3598"/>
        <item m="1" x="3599"/>
        <item m="1" x="3600"/>
        <item m="1" x="2819"/>
        <item x="891"/>
        <item x="892"/>
        <item x="893"/>
        <item m="1" x="4020"/>
        <item m="1" x="4021"/>
        <item m="1" x="4022"/>
        <item m="1" x="3607"/>
        <item m="1" x="3608"/>
        <item m="1" x="3613"/>
        <item m="1" x="3614"/>
        <item m="1" x="3615"/>
        <item m="1" x="3616"/>
        <item m="1" x="4023"/>
        <item m="1" x="3617"/>
        <item m="1" x="3618"/>
        <item m="1" x="4024"/>
        <item m="1" x="2836"/>
        <item m="1" x="2394"/>
        <item m="1" x="4026"/>
        <item m="1" x="3623"/>
        <item m="1" x="3624"/>
        <item m="1" x="3625"/>
        <item m="1" x="3626"/>
        <item m="1" x="3628"/>
        <item m="1" x="3629"/>
        <item m="1" x="3630"/>
        <item m="1" x="3633"/>
        <item m="1" x="3634"/>
        <item m="1" x="3635"/>
        <item m="1" x="3636"/>
        <item m="1" x="2847"/>
        <item m="1" x="2848"/>
        <item m="1" x="3639"/>
        <item m="1" x="3640"/>
        <item m="1" x="3641"/>
        <item m="1" x="3642"/>
        <item m="1" x="3643"/>
        <item m="1" x="4029"/>
        <item m="1" x="2851"/>
        <item m="1" x="4030"/>
        <item m="1" x="4031"/>
        <item m="1" x="4032"/>
        <item m="1" x="4033"/>
        <item m="1" x="4034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7"/>
        <item m="1" x="3668"/>
        <item m="1" x="3669"/>
        <item m="1" x="3670"/>
        <item m="1" x="3671"/>
        <item m="1" x="3672"/>
        <item m="1" x="4035"/>
        <item m="1" x="4036"/>
        <item m="1" x="4037"/>
        <item m="1" x="4038"/>
        <item m="1" x="4039"/>
        <item m="1" x="4040"/>
        <item m="1" x="3674"/>
        <item m="1" x="3675"/>
        <item m="1" x="3676"/>
        <item m="1" x="3677"/>
        <item m="1" x="3678"/>
        <item m="1" x="3679"/>
        <item m="1" x="3680"/>
        <item m="1" x="3685"/>
        <item x="1023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4052"/>
        <item m="1" x="4055"/>
        <item m="1" x="4056"/>
        <item m="1" x="3702"/>
        <item m="1" x="3703"/>
        <item m="1" x="3704"/>
        <item m="1" x="3705"/>
        <item m="1" x="3706"/>
        <item m="1" x="3709"/>
        <item m="1" x="3710"/>
        <item m="1" x="2441"/>
        <item m="1" x="2442"/>
        <item m="1" x="2443"/>
        <item m="1" x="2444"/>
        <item m="1" x="4060"/>
        <item m="1" x="4061"/>
        <item m="1" x="4062"/>
        <item m="1" x="4063"/>
        <item m="1" x="4064"/>
        <item m="1" x="3711"/>
        <item m="1" x="3712"/>
        <item x="1100"/>
        <item m="1" x="3713"/>
        <item m="1" x="3714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3718"/>
        <item m="1" x="3719"/>
        <item m="1" x="3720"/>
        <item m="1" x="3721"/>
        <item m="1" x="3722"/>
        <item m="1" x="3723"/>
        <item m="1" x="3732"/>
        <item m="1" x="3733"/>
        <item m="1" x="3734"/>
        <item m="1" x="3735"/>
        <item m="1" x="3736"/>
        <item m="1" x="3186"/>
        <item m="1" x="3187"/>
        <item m="1" x="3188"/>
        <item m="1" x="3189"/>
        <item m="1" x="4065"/>
        <item m="1" x="3737"/>
        <item m="1" x="3738"/>
        <item m="1" x="3739"/>
        <item m="1" x="3740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4066"/>
        <item m="1" x="3004"/>
        <item m="1" x="3005"/>
        <item m="1" x="3006"/>
        <item m="1" x="2530"/>
        <item m="1" x="2144"/>
        <item m="1" x="2531"/>
        <item m="1" x="3853"/>
        <item m="1" x="4067"/>
        <item m="1" x="4068"/>
        <item m="1" x="4069"/>
        <item m="1" x="4070"/>
        <item m="1" x="3859"/>
        <item m="1" x="3860"/>
        <item x="1317"/>
        <item m="1" x="3196"/>
        <item m="1" x="2154"/>
        <item m="1" x="2155"/>
        <item m="1" x="2156"/>
        <item m="1" x="2157"/>
        <item m="1" x="2158"/>
        <item m="1" x="4075"/>
        <item m="1" x="4076"/>
        <item m="1" x="3861"/>
        <item m="1" x="3862"/>
        <item m="1" x="4077"/>
        <item m="1" x="4078"/>
        <item m="1" x="3863"/>
        <item m="1" x="3864"/>
        <item m="1" x="3865"/>
        <item m="1" x="3866"/>
        <item m="1" x="3867"/>
        <item m="1" x="3868"/>
        <item m="1" x="3202"/>
        <item m="1" x="3204"/>
        <item m="1" x="1915"/>
        <item m="1" x="1916"/>
        <item m="1" x="1917"/>
        <item m="1" x="1918"/>
        <item m="1" x="3219"/>
        <item m="1" x="3220"/>
        <item m="1" x="3231"/>
        <item m="1" x="2028"/>
        <item m="1" x="2189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297"/>
        <item m="1" x="1412"/>
        <item m="1" x="2603"/>
        <item m="1" x="3303"/>
        <item m="1" x="3304"/>
        <item m="1" x="3305"/>
        <item m="1" x="3306"/>
        <item m="1" x="3308"/>
        <item m="1" x="3319"/>
        <item m="1" x="3320"/>
        <item m="1" x="3321"/>
        <item m="1" x="3322"/>
        <item m="1" x="2043"/>
        <item m="1" x="2044"/>
        <item m="1" x="2617"/>
        <item m="1" x="2620"/>
        <item m="1" x="3357"/>
        <item m="1" x="3365"/>
        <item m="1" x="3366"/>
        <item m="1" x="3367"/>
        <item m="1" x="3368"/>
        <item m="1" x="3369"/>
        <item m="1" x="3370"/>
        <item m="1" x="3381"/>
        <item m="1" x="3382"/>
        <item m="1" x="3394"/>
        <item x="578"/>
        <item m="1" x="3396"/>
        <item m="1" x="2696"/>
        <item m="1" x="2697"/>
        <item m="1" x="3429"/>
        <item m="1" x="3430"/>
        <item m="1" x="3468"/>
        <item m="1" x="3469"/>
        <item m="1" x="3470"/>
        <item m="1" x="3471"/>
        <item m="1" x="3121"/>
        <item m="1" x="3122"/>
        <item m="1" x="3488"/>
        <item m="1" x="3495"/>
        <item m="1" x="2731"/>
        <item m="1" x="3522"/>
        <item m="1" x="3523"/>
        <item m="1" x="3535"/>
        <item m="1" x="3536"/>
        <item m="1" x="3537"/>
        <item m="1" x="3538"/>
        <item m="1" x="3539"/>
        <item m="1" x="3540"/>
        <item m="1" x="3546"/>
        <item m="1" x="3547"/>
        <item x="775"/>
        <item m="1" x="3550"/>
        <item m="1" x="3551"/>
        <item m="1" x="3552"/>
        <item x="791"/>
        <item m="1" x="3567"/>
        <item m="1" x="3568"/>
        <item m="1" x="3569"/>
        <item m="1" x="3570"/>
        <item m="1" x="3581"/>
        <item m="1" x="3156"/>
        <item m="1" x="2820"/>
        <item m="1" x="3605"/>
        <item m="1" x="3606"/>
        <item x="898"/>
        <item m="1" x="3619"/>
        <item m="1" x="3620"/>
        <item m="1" x="3622"/>
        <item m="1" x="3627"/>
        <item x="937"/>
        <item m="1" x="3170"/>
        <item m="1" x="3171"/>
        <item m="1" x="3172"/>
        <item m="1" x="3637"/>
        <item m="1" x="3638"/>
        <item m="1" x="2860"/>
        <item m="1" x="2121"/>
        <item m="1" x="3665"/>
        <item m="1" x="3666"/>
        <item m="1" x="3673"/>
        <item m="1" x="2431"/>
        <item m="1" x="2882"/>
        <item m="1" x="1719"/>
        <item m="1" x="1720"/>
        <item m="1" x="3715"/>
        <item m="1" x="3716"/>
        <item m="1" x="3724"/>
        <item m="1" x="3190"/>
        <item m="1" x="3755"/>
        <item m="1" x="3756"/>
        <item m="1" x="3757"/>
        <item m="1" x="3758"/>
        <item m="1" x="3845"/>
        <item m="1" x="3846"/>
        <item m="1" x="3847"/>
        <item m="1" x="3848"/>
        <item m="1" x="3849"/>
        <item m="1" x="3850"/>
        <item m="1" x="3851"/>
        <item m="1" x="2941"/>
        <item m="1" x="2942"/>
        <item m="1" x="3852"/>
        <item m="1" x="2943"/>
        <item m="1" x="2944"/>
        <item m="1" x="2945"/>
        <item m="1" x="2946"/>
        <item m="1" x="2947"/>
        <item m="1" x="2948"/>
        <item m="1" x="2949"/>
        <item m="1" x="2950"/>
        <item m="1" x="3013"/>
        <item m="1" x="3014"/>
        <item m="1" x="2159"/>
        <item m="1" x="3869"/>
        <item m="1" x="2166"/>
        <item m="1" x="2167"/>
        <item m="1" x="2169"/>
        <item m="1" x="1919"/>
        <item m="1" x="1920"/>
        <item m="1" x="1921"/>
        <item m="1" x="1922"/>
        <item m="1" x="2019"/>
        <item m="1" x="1923"/>
        <item m="1" x="2020"/>
        <item m="1" x="1924"/>
        <item m="1" x="1925"/>
        <item m="1" x="1926"/>
        <item m="1" x="1927"/>
        <item m="1" x="1928"/>
        <item m="1" x="1929"/>
        <item m="1" x="2021"/>
        <item m="1" x="193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m="1" x="3064"/>
        <item m="1" x="3065"/>
        <item m="1" x="3066"/>
        <item m="1" x="2564"/>
        <item m="1" x="2565"/>
        <item m="1" x="2568"/>
        <item m="1" x="2569"/>
        <item m="1" x="2570"/>
        <item m="1" x="2175"/>
        <item m="1" x="2176"/>
        <item m="1" x="2024"/>
        <item m="1" x="2025"/>
        <item m="1" x="2177"/>
        <item m="1" x="2572"/>
        <item m="1" x="2573"/>
        <item m="1" x="3069"/>
        <item m="1" x="2574"/>
        <item m="1" x="2029"/>
        <item m="1" x="2030"/>
        <item m="1" x="2031"/>
        <item m="1" x="2032"/>
        <item x="205"/>
        <item m="1" x="2182"/>
        <item x="218"/>
        <item x="219"/>
        <item m="1" x="2183"/>
        <item m="1" x="2575"/>
        <item m="1" x="2033"/>
        <item m="1" x="2034"/>
        <item m="1" x="3070"/>
        <item m="1" x="2190"/>
        <item m="1" x="2191"/>
        <item x="227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3102"/>
        <item m="1" x="1413"/>
        <item x="316"/>
        <item m="1" x="1414"/>
        <item m="1" x="2604"/>
        <item m="1" x="2605"/>
        <item m="1" x="1937"/>
        <item m="1" x="2035"/>
        <item m="1" x="2036"/>
        <item m="1" x="1422"/>
        <item m="1" x="3104"/>
        <item m="1" x="3105"/>
        <item m="1" x="3106"/>
        <item m="1" x="2612"/>
        <item m="1" x="2614"/>
        <item m="1" x="2040"/>
        <item m="1" x="1437"/>
        <item m="1" x="2041"/>
        <item m="1" x="2045"/>
        <item m="1" x="2046"/>
        <item m="1" x="2047"/>
        <item x="354"/>
        <item x="355"/>
        <item x="356"/>
        <item x="371"/>
        <item x="372"/>
        <item m="1" x="3107"/>
        <item m="1" x="2621"/>
        <item m="1" x="2622"/>
        <item m="1" x="1447"/>
        <item m="1" x="1448"/>
        <item m="1" x="2284"/>
        <item x="384"/>
        <item m="1" x="3108"/>
        <item m="1" x="3109"/>
        <item m="1" x="3110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1944"/>
        <item m="1" x="1945"/>
        <item m="1" x="1946"/>
        <item x="451"/>
        <item m="1" x="1451"/>
        <item m="1" x="1452"/>
        <item m="1" x="2662"/>
        <item m="1" x="2663"/>
        <item m="1" x="2664"/>
        <item x="465"/>
        <item m="1" x="3111"/>
        <item m="1" x="3112"/>
        <item m="1" x="2293"/>
        <item m="1" x="2668"/>
        <item m="1" x="2669"/>
        <item m="1" x="3113"/>
        <item m="1" x="2670"/>
        <item m="1" x="2671"/>
        <item m="1" x="2672"/>
        <item m="1" x="2296"/>
        <item m="1" x="2673"/>
        <item m="1" x="2674"/>
        <item m="1" x="2676"/>
        <item m="1" x="2677"/>
        <item m="1" x="2678"/>
        <item m="1" x="2679"/>
        <item m="1" x="2301"/>
        <item m="1" x="2302"/>
        <item m="1" x="2304"/>
        <item m="1" x="1471"/>
        <item m="1" x="1472"/>
        <item m="1" x="1473"/>
        <item m="1" x="1474"/>
        <item m="1" x="1475"/>
        <item m="1" x="1476"/>
        <item m="1" x="1477"/>
        <item x="535"/>
        <item x="536"/>
        <item x="537"/>
        <item m="1" x="2306"/>
        <item m="1" x="2307"/>
        <item m="1" x="3118"/>
        <item m="1" x="3119"/>
        <item x="588"/>
        <item m="1" x="2692"/>
        <item x="598"/>
        <item x="599"/>
        <item x="600"/>
        <item x="601"/>
        <item x="602"/>
        <item m="1" x="2694"/>
        <item m="1" x="2695"/>
        <item m="1" x="2065"/>
        <item m="1" x="2311"/>
        <item x="611"/>
        <item m="1" x="2698"/>
        <item m="1" x="2699"/>
        <item m="1" x="2700"/>
        <item m="1" x="2701"/>
        <item m="1" x="2702"/>
        <item m="1" x="2703"/>
        <item m="1" x="2704"/>
        <item m="1" x="2705"/>
        <item m="1" x="2312"/>
        <item m="1" x="2313"/>
        <item m="1" x="2314"/>
        <item m="1" x="1494"/>
        <item m="1" x="1495"/>
        <item m="1" x="1496"/>
        <item m="1" x="2706"/>
        <item m="1" x="3120"/>
        <item m="1" x="2323"/>
        <item m="1" x="2324"/>
        <item m="1" x="2325"/>
        <item x="637"/>
        <item x="638"/>
        <item x="639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326"/>
        <item m="1" x="2327"/>
        <item m="1" x="2328"/>
        <item m="1" x="2329"/>
        <item m="1" x="2330"/>
        <item m="1" x="2331"/>
        <item m="1" x="1505"/>
        <item m="1" x="2723"/>
        <item m="1" x="2724"/>
        <item m="1" x="2725"/>
        <item m="1" x="2726"/>
        <item m="1" x="2727"/>
        <item m="1" x="3135"/>
        <item x="692"/>
        <item x="693"/>
        <item x="694"/>
        <item x="699"/>
        <item m="1" x="2335"/>
        <item m="1" x="2336"/>
        <item m="1" x="2729"/>
        <item m="1" x="1957"/>
        <item m="1" x="1958"/>
        <item m="1" x="1959"/>
        <item x="725"/>
        <item m="1" x="3136"/>
        <item m="1" x="3137"/>
        <item m="1" x="3138"/>
        <item m="1" x="3139"/>
        <item m="1" x="2732"/>
        <item m="1" x="2733"/>
        <item m="1" x="2734"/>
        <item m="1" x="1960"/>
        <item m="1" x="1961"/>
        <item m="1" x="1962"/>
        <item m="1" x="1963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75"/>
        <item m="1" x="2776"/>
        <item m="1" x="2777"/>
        <item m="1" x="2778"/>
        <item m="1" x="2779"/>
        <item x="776"/>
        <item x="777"/>
        <item x="778"/>
        <item x="779"/>
        <item m="1" x="3145"/>
        <item m="1" x="3146"/>
        <item m="1" x="3147"/>
        <item m="1" x="2345"/>
        <item m="1" x="2346"/>
        <item m="1" x="2347"/>
        <item m="1" x="2348"/>
        <item m="1" x="2349"/>
        <item m="1" x="2350"/>
        <item m="1" x="2351"/>
        <item m="1" x="2352"/>
        <item m="1" x="1600"/>
        <item m="1" x="1601"/>
        <item x="792"/>
        <item m="1" x="1608"/>
        <item m="1" x="1609"/>
        <item x="793"/>
        <item m="1" x="2784"/>
        <item m="1" x="3150"/>
        <item m="1" x="2785"/>
        <item m="1" x="2786"/>
        <item m="1" x="2356"/>
        <item m="1" x="1620"/>
        <item m="1" x="2788"/>
        <item m="1" x="3151"/>
        <item m="1" x="2370"/>
        <item x="815"/>
        <item m="1" x="2791"/>
        <item m="1" x="2792"/>
        <item m="1" x="2793"/>
        <item m="1" x="2794"/>
        <item m="1" x="2795"/>
        <item m="1" x="2796"/>
        <item m="1" x="2797"/>
        <item m="1" x="2371"/>
        <item m="1" x="2798"/>
        <item m="1" x="2799"/>
        <item m="1" x="2800"/>
        <item m="1" x="2373"/>
        <item x="841"/>
        <item x="842"/>
        <item m="1" x="2806"/>
        <item m="1" x="2807"/>
        <item m="1" x="2808"/>
        <item m="1" x="2809"/>
        <item m="1" x="2810"/>
        <item m="1" x="2375"/>
        <item m="1" x="2376"/>
        <item m="1" x="2377"/>
        <item m="1" x="3157"/>
        <item m="1" x="3158"/>
        <item m="1" x="3159"/>
        <item m="1" x="3160"/>
        <item m="1" x="3161"/>
        <item m="1" x="2811"/>
        <item m="1" x="2812"/>
        <item m="1" x="2813"/>
        <item m="1" x="2814"/>
        <item x="872"/>
        <item x="873"/>
        <item m="1" x="2817"/>
        <item m="1" x="2818"/>
        <item m="1" x="2100"/>
        <item m="1" x="2101"/>
        <item m="1" x="2821"/>
        <item m="1" x="2822"/>
        <item m="1" x="2823"/>
        <item m="1" x="2384"/>
        <item m="1" x="2385"/>
        <item m="1" x="2386"/>
        <item x="894"/>
        <item x="896"/>
        <item m="1" x="3162"/>
        <item x="899"/>
        <item x="900"/>
        <item m="1" x="3163"/>
        <item m="1" x="2824"/>
        <item m="1" x="2825"/>
        <item m="1" x="2826"/>
        <item x="905"/>
        <item m="1" x="2828"/>
        <item m="1" x="2829"/>
        <item x="906"/>
        <item m="1" x="2106"/>
        <item m="1" x="2830"/>
        <item m="1" x="2831"/>
        <item m="1" x="2832"/>
        <item m="1" x="3164"/>
        <item m="1" x="3165"/>
        <item m="1" x="2111"/>
        <item m="1" x="1650"/>
        <item x="916"/>
        <item m="1" x="3166"/>
        <item m="1" x="3167"/>
        <item m="1" x="2838"/>
        <item m="1" x="2839"/>
        <item m="1" x="2840"/>
        <item m="1" x="2841"/>
        <item m="1" x="2842"/>
        <item m="1" x="2843"/>
        <item m="1" x="3168"/>
        <item m="1" x="3169"/>
        <item m="1" x="2844"/>
        <item m="1" x="2845"/>
        <item m="1" x="2846"/>
        <item m="1" x="2401"/>
        <item m="1" x="3173"/>
        <item m="1" x="3174"/>
        <item m="1" x="2849"/>
        <item m="1" x="2850"/>
        <item m="1" x="2120"/>
        <item m="1" x="1988"/>
        <item m="1" x="2852"/>
        <item x="961"/>
        <item m="1" x="2853"/>
        <item x="962"/>
        <item m="1" x="3175"/>
        <item m="1" x="3176"/>
        <item m="1" x="3177"/>
        <item m="1" x="3178"/>
        <item m="1" x="3179"/>
        <item m="1" x="3180"/>
        <item m="1" x="3181"/>
        <item m="1" x="2854"/>
        <item m="1" x="2855"/>
        <item m="1" x="2856"/>
        <item m="1" x="2857"/>
        <item m="1" x="2858"/>
        <item m="1" x="1992"/>
        <item m="1" x="1993"/>
        <item m="1" x="1994"/>
        <item m="1" x="1995"/>
        <item m="1" x="1996"/>
        <item x="984"/>
        <item x="985"/>
        <item x="986"/>
        <item x="987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3182"/>
        <item m="1" x="2432"/>
        <item m="1" x="2433"/>
        <item m="1" x="2434"/>
        <item m="1" x="2435"/>
        <item m="1" x="2436"/>
        <item x="1024"/>
        <item x="1025"/>
        <item x="1026"/>
        <item x="1027"/>
        <item x="1028"/>
        <item x="1029"/>
        <item m="1" x="3183"/>
        <item m="1" x="2883"/>
        <item m="1" x="2884"/>
        <item m="1" x="2885"/>
        <item m="1" x="2886"/>
        <item m="1" x="2887"/>
        <item m="1" x="2888"/>
        <item m="1" x="2439"/>
        <item m="1" x="2440"/>
        <item m="1" x="2123"/>
        <item m="1" x="2124"/>
        <item m="1" x="2890"/>
        <item m="1" x="2891"/>
        <item m="1" x="2892"/>
        <item m="1" x="2893"/>
        <item m="1" x="2894"/>
        <item m="1" x="2895"/>
        <item m="1" x="2896"/>
        <item m="1" x="2445"/>
        <item m="1" x="2446"/>
        <item x="1090"/>
        <item x="1091"/>
        <item x="1092"/>
        <item m="1" x="2898"/>
        <item m="1" x="2899"/>
        <item x="1101"/>
        <item m="1" x="2900"/>
        <item m="1" x="2901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3184"/>
        <item m="1" x="3185"/>
        <item m="1" x="2902"/>
        <item m="1" x="2903"/>
        <item m="1" x="2904"/>
        <item m="1" x="2905"/>
        <item m="1" x="3191"/>
        <item m="1" x="3192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3193"/>
        <item m="1" x="3194"/>
        <item m="1" x="3195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7"/>
        <item m="1" x="1785"/>
        <item m="1" x="2938"/>
        <item m="1" x="2939"/>
        <item m="1" x="2940"/>
        <item m="1" x="2951"/>
        <item m="1" x="2952"/>
        <item m="1" x="2953"/>
        <item m="1" x="2954"/>
        <item m="1" x="2955"/>
        <item m="1" x="2956"/>
        <item m="1" x="2957"/>
        <item x="1156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8"/>
        <item m="1" x="2456"/>
        <item m="1" x="2999"/>
        <item m="1" x="3000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x="1289"/>
        <item m="1" x="2145"/>
        <item x="1290"/>
        <item x="1291"/>
        <item x="1292"/>
        <item x="1293"/>
        <item x="1294"/>
        <item x="1295"/>
        <item x="1296"/>
        <item m="1" x="3007"/>
        <item m="1" x="3008"/>
        <item m="1" x="3009"/>
        <item m="1" x="3010"/>
        <item m="1" x="3011"/>
        <item m="1" x="3012"/>
        <item m="1" x="3015"/>
        <item m="1" x="3016"/>
        <item m="1" x="3017"/>
        <item m="1" x="3018"/>
        <item x="1327"/>
        <item x="1328"/>
        <item x="1329"/>
        <item m="1" x="2539"/>
        <item m="1" x="3197"/>
        <item m="1" x="3198"/>
        <item m="1" x="3020"/>
        <item m="1" x="3021"/>
        <item m="1" x="3022"/>
        <item m="1" x="3023"/>
        <item m="1" x="3024"/>
        <item m="1" x="3025"/>
        <item m="1" x="3199"/>
        <item m="1" x="2545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181"/>
        <item m="1" x="2563"/>
        <item m="1" x="2566"/>
        <item m="1" x="2567"/>
        <item m="1" x="2571"/>
        <item m="1" x="2180"/>
        <item x="206"/>
        <item m="1" x="2576"/>
        <item m="1" x="2577"/>
        <item x="228"/>
        <item m="1" x="2596"/>
        <item m="1" x="1423"/>
        <item m="1" x="2606"/>
        <item m="1" x="2607"/>
        <item m="1" x="2608"/>
        <item m="1" x="2609"/>
        <item m="1" x="2610"/>
        <item m="1" x="2611"/>
        <item m="1" x="2613"/>
        <item x="357"/>
        <item m="1" x="2623"/>
        <item m="1" x="2657"/>
        <item m="1" x="2658"/>
        <item m="1" x="2659"/>
        <item m="1" x="2660"/>
        <item m="1" x="2661"/>
        <item m="1" x="2665"/>
        <item m="1" x="2666"/>
        <item m="1" x="2675"/>
        <item m="1" x="1951"/>
        <item m="1" x="1497"/>
        <item m="1" x="1498"/>
        <item m="1" x="2707"/>
        <item m="1" x="2708"/>
        <item m="1" x="2332"/>
        <item m="1" x="2333"/>
        <item m="1" x="2334"/>
        <item x="647"/>
        <item m="1" x="1506"/>
        <item m="1" x="1507"/>
        <item m="1" x="2728"/>
        <item m="1" x="2069"/>
        <item x="700"/>
        <item m="1" x="2337"/>
        <item m="1" x="2338"/>
        <item m="1" x="1964"/>
        <item m="1" x="1965"/>
        <item m="1" x="2768"/>
        <item m="1" x="2769"/>
        <item m="1" x="2770"/>
        <item m="1" x="2771"/>
        <item m="1" x="2772"/>
        <item m="1" x="2773"/>
        <item m="1" x="2774"/>
        <item m="1" x="2780"/>
        <item m="1" x="1602"/>
        <item x="794"/>
        <item m="1" x="2787"/>
        <item m="1" x="2789"/>
        <item m="1" x="2790"/>
        <item x="816"/>
        <item m="1" x="2095"/>
        <item m="1" x="2097"/>
        <item x="843"/>
        <item m="1" x="2378"/>
        <item m="1" x="2815"/>
        <item m="1" x="1638"/>
        <item m="1" x="2827"/>
        <item m="1" x="2833"/>
        <item m="1" x="2834"/>
        <item m="1" x="2837"/>
        <item m="1" x="2398"/>
        <item m="1" x="2399"/>
        <item m="1" x="1997"/>
        <item m="1" x="2405"/>
        <item m="1" x="2406"/>
        <item x="1005"/>
        <item x="1006"/>
        <item m="1" x="2413"/>
        <item m="1" x="2414"/>
        <item m="1" x="2125"/>
        <item m="1" x="2004"/>
        <item m="1" x="2889"/>
        <item m="1" x="2007"/>
        <item m="1" x="2897"/>
        <item m="1" x="1735"/>
        <item m="1" x="1736"/>
        <item m="1" x="1737"/>
        <item m="1" x="2906"/>
        <item m="1" x="2920"/>
        <item m="1" x="2921"/>
        <item m="1" x="2936"/>
        <item m="1" x="2454"/>
        <item m="1" x="2455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1786"/>
        <item m="1" x="1787"/>
        <item m="1" x="3019"/>
        <item m="1" x="2541"/>
        <item m="1" x="3026"/>
        <item m="1" x="2168"/>
        <item x="0"/>
        <item x="1"/>
        <item m="1" x="2170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78"/>
        <item m="1" x="2172"/>
        <item m="1" x="2173"/>
        <item m="1" x="2023"/>
        <item m="1" x="1357"/>
        <item x="186"/>
        <item m="1" x="1360"/>
        <item x="196"/>
        <item m="1" x="2178"/>
        <item m="1" x="2026"/>
        <item m="1" x="2179"/>
        <item m="1" x="2181"/>
        <item x="207"/>
        <item x="208"/>
        <item x="209"/>
        <item m="1" x="2184"/>
        <item m="1" x="2185"/>
        <item m="1" x="2186"/>
        <item x="229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x="233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1934"/>
        <item m="1" x="2268"/>
        <item x="234"/>
        <item m="1" x="2269"/>
        <item m="1" x="2270"/>
        <item x="235"/>
        <item x="236"/>
        <item x="237"/>
        <item m="1" x="2271"/>
        <item m="1" x="1415"/>
        <item x="317"/>
        <item m="1" x="1416"/>
        <item m="1" x="1417"/>
        <item m="1" x="1418"/>
        <item m="1" x="1424"/>
        <item x="323"/>
        <item x="324"/>
        <item m="1" x="2272"/>
        <item m="1" x="2273"/>
        <item m="1" x="2274"/>
        <item m="1" x="2275"/>
        <item m="1" x="2276"/>
        <item m="1" x="2278"/>
        <item m="1" x="2279"/>
        <item m="1" x="2042"/>
        <item x="350"/>
        <item x="358"/>
        <item x="359"/>
        <item x="360"/>
        <item x="361"/>
        <item x="362"/>
        <item x="363"/>
        <item x="365"/>
        <item x="373"/>
        <item x="374"/>
        <item m="1" x="2281"/>
        <item m="1" x="2282"/>
        <item m="1" x="1449"/>
        <item m="1" x="1450"/>
        <item x="381"/>
        <item x="382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m="1" x="2285"/>
        <item x="452"/>
        <item x="453"/>
        <item m="1" x="2050"/>
        <item x="462"/>
        <item m="1" x="2292"/>
        <item m="1" x="2294"/>
        <item m="1" x="2295"/>
        <item m="1" x="2297"/>
        <item m="1" x="1462"/>
        <item m="1" x="2054"/>
        <item m="1" x="2055"/>
        <item m="1" x="2298"/>
        <item m="1" x="2299"/>
        <item m="1" x="2300"/>
        <item m="1" x="1469"/>
        <item m="1" x="1470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m="1" x="2305"/>
        <item m="1" x="2308"/>
        <item m="1" x="2062"/>
        <item x="589"/>
        <item x="590"/>
        <item m="1" x="2064"/>
        <item x="597"/>
        <item x="603"/>
        <item m="1" x="2309"/>
        <item m="1" x="2310"/>
        <item m="1" x="1952"/>
        <item x="606"/>
        <item m="1" x="1499"/>
        <item x="612"/>
        <item x="613"/>
        <item x="614"/>
        <item x="615"/>
        <item x="616"/>
        <item x="617"/>
        <item x="618"/>
        <item x="619"/>
        <item m="1" x="2066"/>
        <item m="1" x="2315"/>
        <item m="1" x="2316"/>
        <item m="1" x="2317"/>
        <item m="1" x="2318"/>
        <item x="640"/>
        <item x="641"/>
        <item x="642"/>
        <item x="643"/>
        <item x="648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x="649"/>
        <item x="650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1539"/>
        <item m="1" x="2339"/>
        <item m="1" x="2340"/>
        <item x="701"/>
        <item x="702"/>
        <item x="703"/>
        <item x="713"/>
        <item x="714"/>
        <item x="715"/>
        <item x="716"/>
        <item x="717"/>
        <item x="718"/>
        <item x="721"/>
        <item x="722"/>
        <item m="1" x="1966"/>
        <item m="1" x="1967"/>
        <item m="1" x="1968"/>
        <item m="1" x="1969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5"/>
        <item m="1" x="1556"/>
        <item m="1" x="1557"/>
        <item m="1" x="1558"/>
        <item m="1" x="1559"/>
        <item m="1" x="1560"/>
        <item m="1" x="2341"/>
        <item m="1" x="2342"/>
        <item m="1" x="2343"/>
        <item m="1" x="2344"/>
        <item m="1" x="2084"/>
        <item m="1" x="2085"/>
        <item x="780"/>
        <item x="781"/>
        <item x="782"/>
        <item x="783"/>
        <item x="784"/>
        <item x="785"/>
        <item x="786"/>
        <item x="787"/>
        <item m="1" x="1603"/>
        <item m="1" x="1604"/>
        <item x="795"/>
        <item x="796"/>
        <item m="1" x="2355"/>
        <item m="1" x="2089"/>
        <item m="1" x="1975"/>
        <item m="1" x="2357"/>
        <item m="1" x="1621"/>
        <item m="1" x="2358"/>
        <item x="817"/>
        <item m="1" x="2096"/>
        <item m="1" x="1978"/>
        <item m="1" x="1979"/>
        <item m="1" x="1980"/>
        <item m="1" x="1981"/>
        <item m="1" x="1982"/>
        <item m="1" x="2098"/>
        <item m="1" x="1983"/>
        <item x="844"/>
        <item m="1" x="2374"/>
        <item m="1" x="2379"/>
        <item m="1" x="1625"/>
        <item m="1" x="1626"/>
        <item m="1" x="2380"/>
        <item m="1" x="2381"/>
        <item m="1" x="2382"/>
        <item m="1" x="2383"/>
        <item x="874"/>
        <item x="875"/>
        <item m="1" x="1637"/>
        <item x="879"/>
        <item m="1" x="1639"/>
        <item m="1" x="1640"/>
        <item x="884"/>
        <item x="885"/>
        <item m="1" x="2387"/>
        <item m="1" x="2388"/>
        <item m="1" x="2105"/>
        <item x="907"/>
        <item m="1" x="2389"/>
        <item m="1" x="2107"/>
        <item m="1" x="2390"/>
        <item x="912"/>
        <item m="1" x="2391"/>
        <item m="1" x="2392"/>
        <item m="1" x="2393"/>
        <item x="917"/>
        <item x="918"/>
        <item x="919"/>
        <item m="1" x="2395"/>
        <item m="1" x="2396"/>
        <item m="1" x="2397"/>
        <item m="1" x="2114"/>
        <item m="1" x="2115"/>
        <item m="1" x="2116"/>
        <item m="1" x="1655"/>
        <item m="1" x="1656"/>
        <item m="1" x="2117"/>
        <item m="1" x="2402"/>
        <item m="1" x="2403"/>
        <item m="1" x="1663"/>
        <item m="1" x="1664"/>
        <item x="955"/>
        <item x="963"/>
        <item m="1" x="1989"/>
        <item m="1" x="1998"/>
        <item m="1" x="1999"/>
        <item m="1" x="2000"/>
        <item m="1" x="2001"/>
        <item m="1" x="2002"/>
        <item m="1" x="2003"/>
        <item m="1" x="1665"/>
        <item m="1" x="1666"/>
        <item m="1" x="2404"/>
        <item m="1" x="2407"/>
        <item m="1" x="2408"/>
        <item m="1" x="2409"/>
        <item m="1" x="2410"/>
        <item x="994"/>
        <item m="1" x="1670"/>
        <item m="1" x="1671"/>
        <item m="1" x="2411"/>
        <item m="1" x="2412"/>
        <item m="1" x="1679"/>
        <item m="1" x="2415"/>
        <item m="1" x="2416"/>
        <item m="1" x="2417"/>
        <item m="1" x="2418"/>
        <item m="1" x="2122"/>
        <item m="1" x="1681"/>
        <item m="1" x="1682"/>
        <item m="1" x="2419"/>
        <item m="1" x="2420"/>
        <item x="1030"/>
        <item x="1031"/>
        <item x="1032"/>
        <item x="1033"/>
        <item x="1034"/>
        <item x="1035"/>
        <item x="1036"/>
        <item m="1" x="2437"/>
        <item m="1" x="2438"/>
        <item x="1058"/>
        <item x="1059"/>
        <item x="1060"/>
        <item x="1061"/>
        <item x="1062"/>
        <item x="1063"/>
        <item m="1" x="2008"/>
        <item m="1" x="2126"/>
        <item m="1" x="2127"/>
        <item m="1" x="1693"/>
        <item x="1093"/>
        <item x="1094"/>
        <item x="1095"/>
        <item x="1102"/>
        <item m="1" x="2447"/>
        <item m="1" x="1694"/>
        <item m="1" x="1695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2448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449"/>
        <item m="1" x="2450"/>
        <item m="1" x="2451"/>
        <item m="1" x="2452"/>
        <item m="1" x="2453"/>
        <item m="1" x="2142"/>
        <item m="1" x="2143"/>
        <item m="1" x="1781"/>
        <item m="1" x="1782"/>
        <item m="1" x="1783"/>
        <item m="1" x="1784"/>
        <item m="1" x="1788"/>
        <item m="1" x="2528"/>
        <item m="1" x="1789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6"/>
        <item m="1" x="1847"/>
        <item m="1" x="1848"/>
        <item m="1" x="1849"/>
        <item m="1" x="1850"/>
        <item m="1" x="1851"/>
        <item m="1" x="1852"/>
        <item m="1" x="1853"/>
        <item x="1157"/>
        <item m="1" x="1854"/>
        <item m="1" x="1855"/>
        <item m="1" x="1857"/>
        <item x="1158"/>
        <item x="1159"/>
        <item x="1160"/>
        <item x="1161"/>
        <item m="1" x="1858"/>
        <item m="1" x="2529"/>
        <item x="1297"/>
        <item x="1298"/>
        <item x="1299"/>
        <item x="1300"/>
        <item x="1301"/>
        <item x="1302"/>
        <item x="1303"/>
        <item x="1311"/>
        <item m="1" x="2532"/>
        <item m="1" x="2533"/>
        <item m="1" x="2534"/>
        <item m="1" x="1865"/>
        <item x="1318"/>
        <item m="1" x="2535"/>
        <item m="1" x="2536"/>
        <item m="1" x="2537"/>
        <item m="1" x="2538"/>
        <item x="1330"/>
        <item x="1331"/>
        <item m="1" x="2160"/>
        <item m="1" x="1868"/>
        <item m="1" x="2540"/>
        <item m="1" x="2162"/>
        <item m="1" x="2163"/>
        <item m="1" x="2164"/>
        <item x="1336"/>
        <item m="1" x="1870"/>
        <item m="1" x="1871"/>
        <item m="1" x="2543"/>
        <item m="1" x="2544"/>
        <item x="2"/>
        <item m="1" x="2010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m="1" x="2022"/>
        <item m="1" x="1354"/>
        <item m="1" x="1356"/>
        <item x="183"/>
        <item x="187"/>
        <item x="188"/>
        <item x="189"/>
        <item m="1" x="1359"/>
        <item x="197"/>
        <item m="1" x="1362"/>
        <item m="1" x="2027"/>
        <item m="1" x="1933"/>
        <item x="202"/>
        <item x="210"/>
        <item x="211"/>
        <item x="212"/>
        <item x="213"/>
        <item m="1" x="1365"/>
        <item m="1" x="1366"/>
        <item m="1" x="1367"/>
        <item x="230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x="238"/>
        <item x="239"/>
        <item m="1" x="1406"/>
        <item m="1" x="1407"/>
        <item x="318"/>
        <item x="326"/>
        <item x="327"/>
        <item x="328"/>
        <item m="1" x="1425"/>
        <item m="1" x="2037"/>
        <item m="1" x="1428"/>
        <item m="1" x="1429"/>
        <item x="345"/>
        <item m="1" x="2038"/>
        <item m="1" x="2039"/>
        <item x="366"/>
        <item x="367"/>
        <item x="368"/>
        <item x="369"/>
        <item m="1" x="1439"/>
        <item m="1" x="1440"/>
        <item m="1" x="1441"/>
        <item m="1" x="1442"/>
        <item m="1" x="1443"/>
        <item x="385"/>
        <item m="1" x="1940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m="1" x="2048"/>
        <item m="1" x="2049"/>
        <item x="454"/>
        <item x="461"/>
        <item x="463"/>
        <item m="1" x="2051"/>
        <item m="1" x="2052"/>
        <item m="1" x="2053"/>
        <item m="1" x="1458"/>
        <item m="1" x="1463"/>
        <item m="1" x="2056"/>
        <item m="1" x="1464"/>
        <item m="1" x="2057"/>
        <item x="532"/>
        <item x="549"/>
        <item m="1" x="2058"/>
        <item m="1" x="1949"/>
        <item m="1" x="1484"/>
        <item m="1" x="1485"/>
        <item m="1" x="2059"/>
        <item m="1" x="2060"/>
        <item m="1" x="2061"/>
        <item m="1" x="1488"/>
        <item m="1" x="2063"/>
        <item x="591"/>
        <item m="1" x="1492"/>
        <item x="607"/>
        <item m="1" x="1493"/>
        <item x="620"/>
        <item x="621"/>
        <item x="622"/>
        <item x="623"/>
        <item m="1" x="1953"/>
        <item m="1" x="2067"/>
        <item m="1" x="2068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m="1" x="2082"/>
        <item m="1" x="1529"/>
        <item m="1" x="1530"/>
        <item m="1" x="1531"/>
        <item m="1" x="1532"/>
        <item x="695"/>
        <item m="1" x="2083"/>
        <item x="704"/>
        <item x="705"/>
        <item m="1" x="1540"/>
        <item x="723"/>
        <item x="726"/>
        <item x="730"/>
        <item x="731"/>
        <item x="732"/>
        <item x="733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2086"/>
        <item m="1" x="2087"/>
        <item m="1" x="2088"/>
        <item m="1" x="1970"/>
        <item m="1" x="1971"/>
        <item m="1" x="1972"/>
        <item m="1" x="1605"/>
        <item m="1" x="1606"/>
        <item x="797"/>
        <item m="1" x="2090"/>
        <item m="1" x="1610"/>
        <item x="803"/>
        <item m="1" x="1614"/>
        <item m="1" x="2091"/>
        <item m="1" x="1976"/>
        <item m="1" x="2092"/>
        <item m="1" x="2093"/>
        <item m="1" x="2094"/>
        <item x="818"/>
        <item x="829"/>
        <item x="830"/>
        <item x="831"/>
        <item m="1" x="1627"/>
        <item x="851"/>
        <item m="1" x="1985"/>
        <item m="1" x="1986"/>
        <item m="1" x="1631"/>
        <item m="1" x="1632"/>
        <item m="1" x="2099"/>
        <item x="876"/>
        <item x="886"/>
        <item x="887"/>
        <item m="1" x="2102"/>
        <item m="1" x="2103"/>
        <item m="1" x="2104"/>
        <item x="908"/>
        <item m="1" x="2108"/>
        <item m="1" x="2109"/>
        <item m="1" x="2110"/>
        <item x="920"/>
        <item m="1" x="2112"/>
        <item m="1" x="2113"/>
        <item m="1" x="1653"/>
        <item m="1" x="1657"/>
        <item m="1" x="1658"/>
        <item m="1" x="1659"/>
        <item x="929"/>
        <item x="930"/>
        <item x="946"/>
        <item x="947"/>
        <item x="948"/>
        <item x="949"/>
        <item x="950"/>
        <item m="1" x="2118"/>
        <item m="1" x="2119"/>
        <item x="956"/>
        <item x="964"/>
        <item m="1" x="1667"/>
        <item x="969"/>
        <item x="970"/>
        <item x="971"/>
        <item x="972"/>
        <item x="973"/>
        <item m="1" x="1669"/>
        <item m="1" x="1672"/>
        <item m="1" x="1673"/>
        <item m="1" x="1674"/>
        <item m="1" x="1675"/>
        <item m="1" x="1676"/>
        <item m="1" x="1683"/>
        <item x="1010"/>
        <item x="1011"/>
        <item m="1" x="1684"/>
        <item x="1037"/>
        <item x="1038"/>
        <item x="1039"/>
        <item x="1040"/>
        <item x="1041"/>
        <item x="1042"/>
        <item m="1" x="1686"/>
        <item m="1" x="1687"/>
        <item m="1" x="1688"/>
        <item x="1064"/>
        <item x="1065"/>
        <item x="1066"/>
        <item x="1067"/>
        <item m="1" x="2005"/>
        <item m="1" x="2006"/>
        <item x="1081"/>
        <item x="1082"/>
        <item x="1083"/>
        <item x="1103"/>
        <item x="1104"/>
        <item m="1" x="1696"/>
        <item x="1108"/>
        <item m="1" x="1747"/>
        <item m="1" x="1748"/>
        <item m="1" x="1749"/>
        <item m="1" x="1750"/>
        <item m="1" x="1751"/>
        <item m="1" x="1753"/>
        <item m="1" x="1754"/>
        <item x="1125"/>
        <item x="1126"/>
        <item m="1" x="2138"/>
        <item m="1" x="2139"/>
        <item m="1" x="1764"/>
        <item m="1" x="1766"/>
        <item m="1" x="1767"/>
        <item m="1" x="1768"/>
        <item m="1" x="2140"/>
        <item m="1" x="2141"/>
        <item m="1" x="1779"/>
        <item m="1" x="1780"/>
        <item x="1146"/>
        <item x="1147"/>
        <item x="1162"/>
        <item x="1163"/>
        <item x="1165"/>
        <item x="1166"/>
        <item x="1167"/>
        <item x="1168"/>
        <item x="1169"/>
        <item x="1171"/>
        <item x="1172"/>
        <item x="1173"/>
        <item x="1174"/>
        <item x="1175"/>
        <item x="1176"/>
        <item x="1177"/>
        <item x="1178"/>
        <item x="1179"/>
        <item x="1180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304"/>
        <item x="1305"/>
        <item m="1" x="2146"/>
        <item m="1" x="2147"/>
        <item m="1" x="2148"/>
        <item m="1" x="2149"/>
        <item m="1" x="2150"/>
        <item m="1" x="2151"/>
        <item m="1" x="2152"/>
        <item m="1" x="2009"/>
        <item x="1332"/>
        <item x="1334"/>
        <item m="1" x="2161"/>
        <item x="1337"/>
        <item x="1338"/>
        <item x="1339"/>
        <item m="1" x="2165"/>
        <item m="1" x="1872"/>
        <item x="3"/>
        <item x="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m="1" x="1355"/>
        <item x="184"/>
        <item x="190"/>
        <item m="1" x="1358"/>
        <item x="191"/>
        <item x="192"/>
        <item x="193"/>
        <item m="1" x="1931"/>
        <item m="1" x="1932"/>
        <item x="203"/>
        <item x="214"/>
        <item m="1" x="1368"/>
        <item m="1" x="1369"/>
        <item m="1" x="1370"/>
        <item x="231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m="1" x="1935"/>
        <item m="1" x="1419"/>
        <item m="1" x="1420"/>
        <item m="1" x="1421"/>
        <item m="1" x="1938"/>
        <item m="1" x="1939"/>
        <item x="329"/>
        <item x="330"/>
        <item m="1" x="1426"/>
        <item m="1" x="1427"/>
        <item m="1" x="1430"/>
        <item m="1" x="1433"/>
        <item m="1" x="1435"/>
        <item m="1" x="1436"/>
        <item x="375"/>
        <item m="1" x="1444"/>
        <item m="1" x="1446"/>
        <item m="1" x="1941"/>
        <item x="421"/>
        <item x="422"/>
        <item x="423"/>
        <item x="424"/>
        <item x="425"/>
        <item x="426"/>
        <item x="428"/>
        <item x="429"/>
        <item x="430"/>
        <item x="455"/>
        <item m="1" x="1454"/>
        <item m="1" x="1455"/>
        <item m="1" x="1947"/>
        <item m="1" x="1459"/>
        <item x="522"/>
        <item x="523"/>
        <item m="1" x="1465"/>
        <item m="1" x="1467"/>
        <item x="550"/>
        <item x="551"/>
        <item x="552"/>
        <item m="1" x="1480"/>
        <item m="1" x="1948"/>
        <item m="1" x="1950"/>
        <item m="1" x="1486"/>
        <item m="1" x="1489"/>
        <item m="1" x="1490"/>
        <item m="1" x="1491"/>
        <item x="594"/>
        <item x="608"/>
        <item x="609"/>
        <item x="624"/>
        <item x="625"/>
        <item x="626"/>
        <item x="627"/>
        <item m="1" x="1954"/>
        <item m="1" x="1955"/>
        <item x="632"/>
        <item m="1" x="1501"/>
        <item m="1" x="1956"/>
        <item m="1" x="1503"/>
        <item x="644"/>
        <item x="645"/>
        <item x="665"/>
        <item x="666"/>
        <item x="667"/>
        <item x="668"/>
        <item x="669"/>
        <item x="671"/>
        <item m="1" x="1533"/>
        <item m="1" x="1534"/>
        <item m="1" x="1535"/>
        <item m="1" x="1536"/>
        <item m="1" x="1537"/>
        <item x="706"/>
        <item x="734"/>
        <item x="735"/>
        <item x="736"/>
        <item x="737"/>
        <item x="738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973"/>
        <item m="1" x="1595"/>
        <item m="1" x="1596"/>
        <item m="1" x="1607"/>
        <item x="798"/>
        <item m="1" x="1974"/>
        <item m="1" x="1611"/>
        <item m="1" x="1615"/>
        <item x="812"/>
        <item m="1" x="1977"/>
        <item x="819"/>
        <item x="832"/>
        <item x="833"/>
        <item x="835"/>
        <item x="846"/>
        <item x="848"/>
        <item x="852"/>
        <item x="853"/>
        <item x="854"/>
        <item m="1" x="1628"/>
        <item m="1" x="1633"/>
        <item x="862"/>
        <item x="863"/>
        <item m="1" x="1635"/>
        <item x="877"/>
        <item m="1" x="1642"/>
        <item m="1" x="1645"/>
        <item m="1" x="1648"/>
        <item m="1" x="1649"/>
        <item m="1" x="1987"/>
        <item m="1" x="1651"/>
        <item x="926"/>
        <item x="927"/>
        <item x="931"/>
        <item x="932"/>
        <item m="1" x="1660"/>
        <item m="1" x="1661"/>
        <item m="1" x="1662"/>
        <item x="957"/>
        <item m="1" x="1990"/>
        <item m="1" x="1991"/>
        <item x="974"/>
        <item x="988"/>
        <item x="989"/>
        <item x="996"/>
        <item m="1" x="1680"/>
        <item x="1007"/>
        <item x="1013"/>
        <item x="1043"/>
        <item x="1044"/>
        <item x="1045"/>
        <item m="1" x="1689"/>
        <item x="1068"/>
        <item x="1069"/>
        <item x="1084"/>
        <item x="1085"/>
        <item x="1086"/>
        <item x="1096"/>
        <item x="1097"/>
        <item x="1105"/>
        <item m="1" x="1755"/>
        <item m="1" x="1758"/>
        <item m="1" x="1759"/>
        <item x="1127"/>
        <item x="1128"/>
        <item m="1" x="1769"/>
        <item m="1" x="1770"/>
        <item m="1" x="1776"/>
        <item m="1" x="1777"/>
        <item x="1140"/>
        <item x="1141"/>
        <item x="1148"/>
        <item x="1150"/>
        <item x="1151"/>
        <item x="1205"/>
        <item x="1206"/>
        <item x="1207"/>
        <item x="1208"/>
        <item x="1209"/>
        <item x="1210"/>
        <item x="1211"/>
        <item x="1212"/>
        <item x="1213"/>
        <item x="1215"/>
        <item x="1216"/>
        <item x="1217"/>
        <item x="1218"/>
        <item x="1219"/>
        <item x="1220"/>
        <item x="1222"/>
        <item x="1223"/>
        <item x="1224"/>
        <item x="1225"/>
        <item x="1226"/>
        <item x="1227"/>
        <item x="1228"/>
        <item x="1230"/>
        <item x="1231"/>
        <item x="1232"/>
        <item x="1234"/>
        <item m="1" x="1859"/>
        <item x="1306"/>
        <item m="1" x="1860"/>
        <item m="1" x="1861"/>
        <item m="1" x="1862"/>
        <item m="1" x="1863"/>
        <item m="1" x="1864"/>
        <item m="1" x="1866"/>
        <item m="1" x="1867"/>
        <item x="1335"/>
        <item x="1340"/>
        <item x="1341"/>
        <item x="1342"/>
        <item m="1" x="1873"/>
        <item x="7"/>
        <item x="146"/>
        <item x="147"/>
        <item x="148"/>
        <item x="149"/>
        <item x="150"/>
        <item m="1" x="1353"/>
        <item x="194"/>
        <item m="1" x="1361"/>
        <item m="1" x="1363"/>
        <item m="1" x="1364"/>
        <item m="1" x="1371"/>
        <item m="1" x="1372"/>
        <item m="1" x="1373"/>
        <item m="1" x="1434"/>
        <item x="351"/>
        <item m="1" x="1438"/>
        <item x="387"/>
        <item x="431"/>
        <item x="432"/>
        <item x="433"/>
        <item x="434"/>
        <item x="435"/>
        <item x="436"/>
        <item x="456"/>
        <item m="1" x="1453"/>
        <item x="466"/>
        <item m="1" x="1456"/>
        <item m="1" x="1457"/>
        <item m="1" x="1460"/>
        <item x="524"/>
        <item m="1" x="1466"/>
        <item m="1" x="1468"/>
        <item x="554"/>
        <item m="1" x="1478"/>
        <item m="1" x="1481"/>
        <item m="1" x="1483"/>
        <item m="1" x="1487"/>
        <item x="628"/>
        <item m="1" x="1500"/>
        <item m="1" x="1502"/>
        <item x="635"/>
        <item m="1" x="1504"/>
        <item x="672"/>
        <item x="673"/>
        <item x="674"/>
        <item x="696"/>
        <item x="707"/>
        <item x="708"/>
        <item m="1" x="1541"/>
        <item x="727"/>
        <item m="1" x="1592"/>
        <item m="1" x="1599"/>
        <item x="788"/>
        <item x="801"/>
        <item m="1" x="1612"/>
        <item m="1" x="1613"/>
        <item m="1" x="1616"/>
        <item m="1" x="1617"/>
        <item m="1" x="1622"/>
        <item m="1" x="1623"/>
        <item x="834"/>
        <item x="855"/>
        <item m="1" x="1629"/>
        <item m="1" x="1630"/>
        <item m="1" x="1634"/>
        <item m="1" x="1636"/>
        <item x="871"/>
        <item x="881"/>
        <item m="1" x="1641"/>
        <item m="1" x="1643"/>
        <item m="1" x="1647"/>
        <item x="913"/>
        <item m="1" x="1652"/>
        <item m="1" x="1654"/>
        <item x="958"/>
        <item x="965"/>
        <item x="967"/>
        <item x="975"/>
        <item x="976"/>
        <item x="977"/>
        <item x="978"/>
        <item x="979"/>
        <item x="990"/>
        <item x="997"/>
        <item x="998"/>
        <item m="1" x="1678"/>
        <item x="1008"/>
        <item x="1014"/>
        <item m="1" x="1685"/>
        <item x="1046"/>
        <item x="1054"/>
        <item x="1070"/>
        <item m="1" x="1691"/>
        <item m="1" x="1692"/>
        <item x="1087"/>
        <item m="1" x="1760"/>
        <item m="1" x="1761"/>
        <item m="1" x="1762"/>
        <item m="1" x="1763"/>
        <item x="1129"/>
        <item m="1" x="1773"/>
        <item x="1132"/>
        <item m="1" x="1778"/>
        <item x="1142"/>
        <item x="1143"/>
        <item x="1235"/>
        <item x="1236"/>
        <item x="1237"/>
        <item x="1238"/>
        <item x="1241"/>
        <item x="1243"/>
        <item x="1244"/>
        <item x="1246"/>
        <item x="1247"/>
        <item x="1319"/>
        <item x="1321"/>
        <item m="1" x="1869"/>
        <item x="4"/>
        <item x="5"/>
        <item x="8"/>
        <item x="9"/>
        <item x="1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80"/>
        <item x="185"/>
        <item x="195"/>
        <item x="198"/>
        <item x="199"/>
        <item x="200"/>
        <item x="201"/>
        <item x="204"/>
        <item x="215"/>
        <item x="217"/>
        <item x="220"/>
        <item x="221"/>
        <item x="222"/>
        <item x="223"/>
        <item x="224"/>
        <item x="226"/>
        <item x="23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9"/>
        <item x="320"/>
        <item x="321"/>
        <item x="322"/>
        <item x="331"/>
        <item x="332"/>
        <item x="333"/>
        <item x="334"/>
        <item x="335"/>
        <item x="336"/>
        <item x="337"/>
        <item x="340"/>
        <item x="342"/>
        <item x="343"/>
        <item x="344"/>
        <item x="347"/>
        <item x="348"/>
        <item x="349"/>
        <item x="352"/>
        <item x="353"/>
        <item x="388"/>
        <item x="437"/>
        <item x="438"/>
        <item x="439"/>
        <item x="440"/>
        <item x="441"/>
        <item x="442"/>
        <item x="443"/>
        <item x="445"/>
        <item x="446"/>
        <item x="447"/>
        <item x="448"/>
        <item x="449"/>
        <item x="450"/>
        <item x="457"/>
        <item x="458"/>
        <item x="460"/>
        <item x="464"/>
        <item x="467"/>
        <item x="518"/>
        <item x="520"/>
        <item x="521"/>
        <item x="525"/>
        <item x="529"/>
        <item x="530"/>
        <item x="531"/>
        <item x="533"/>
        <item x="534"/>
        <item x="557"/>
        <item x="558"/>
        <item x="559"/>
        <item x="560"/>
        <item x="561"/>
        <item x="564"/>
        <item x="565"/>
        <item x="567"/>
        <item x="568"/>
        <item x="569"/>
        <item x="570"/>
        <item x="571"/>
        <item x="572"/>
        <item x="573"/>
        <item x="574"/>
        <item x="575"/>
        <item x="576"/>
        <item x="579"/>
        <item x="580"/>
        <item x="581"/>
        <item x="582"/>
        <item x="583"/>
        <item x="584"/>
        <item x="593"/>
        <item x="595"/>
        <item x="604"/>
        <item x="610"/>
        <item x="629"/>
        <item x="630"/>
        <item x="631"/>
        <item x="633"/>
        <item x="634"/>
        <item x="636"/>
        <item x="646"/>
        <item x="675"/>
        <item x="676"/>
        <item x="677"/>
        <item x="679"/>
        <item x="680"/>
        <item x="681"/>
        <item x="682"/>
        <item x="683"/>
        <item x="684"/>
        <item x="685"/>
        <item x="686"/>
        <item x="687"/>
        <item x="697"/>
        <item x="709"/>
        <item x="710"/>
        <item x="711"/>
        <item x="712"/>
        <item x="719"/>
        <item x="720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65"/>
        <item x="767"/>
        <item x="768"/>
        <item x="769"/>
        <item x="789"/>
        <item x="790"/>
        <item x="799"/>
        <item x="800"/>
        <item x="802"/>
        <item x="804"/>
        <item x="805"/>
        <item x="806"/>
        <item x="808"/>
        <item x="810"/>
        <item x="811"/>
        <item x="813"/>
        <item x="814"/>
        <item x="837"/>
        <item x="847"/>
        <item x="849"/>
        <item x="856"/>
        <item x="857"/>
        <item x="858"/>
        <item x="861"/>
        <item x="866"/>
        <item x="867"/>
        <item x="868"/>
        <item x="870"/>
        <item x="878"/>
        <item x="882"/>
        <item x="883"/>
        <item x="895"/>
        <item x="901"/>
        <item x="903"/>
        <item x="904"/>
        <item x="909"/>
        <item x="910"/>
        <item x="914"/>
        <item x="915"/>
        <item x="922"/>
        <item x="924"/>
        <item x="925"/>
        <item x="928"/>
        <item x="935"/>
        <item x="936"/>
        <item x="938"/>
        <item x="951"/>
        <item x="953"/>
        <item x="954"/>
        <item x="959"/>
        <item x="966"/>
        <item x="968"/>
        <item x="980"/>
        <item x="981"/>
        <item x="982"/>
        <item x="983"/>
        <item x="991"/>
        <item x="993"/>
        <item x="1000"/>
        <item x="1001"/>
        <item x="1002"/>
        <item x="1004"/>
        <item x="1009"/>
        <item x="1015"/>
        <item x="1016"/>
        <item x="1017"/>
        <item x="1018"/>
        <item x="1020"/>
        <item x="1021"/>
        <item x="1022"/>
        <item x="1047"/>
        <item x="1048"/>
        <item x="1049"/>
        <item x="1050"/>
        <item x="1051"/>
        <item x="1052"/>
        <item x="1053"/>
        <item x="1055"/>
        <item x="1056"/>
        <item x="1057"/>
        <item x="1071"/>
        <item x="1072"/>
        <item x="1073"/>
        <item x="1074"/>
        <item x="1080"/>
        <item x="1088"/>
        <item x="1089"/>
        <item x="1098"/>
        <item x="1099"/>
        <item x="1107"/>
        <item x="1109"/>
        <item x="1110"/>
        <item x="1111"/>
        <item x="1112"/>
        <item x="1130"/>
        <item x="1131"/>
        <item x="1134"/>
        <item x="1135"/>
        <item x="1136"/>
        <item x="1137"/>
        <item x="1145"/>
        <item x="1152"/>
        <item x="1153"/>
        <item x="1154"/>
        <item x="1250"/>
        <item x="1252"/>
        <item x="1253"/>
        <item x="1254"/>
        <item x="1255"/>
        <item x="1256"/>
        <item x="1258"/>
        <item x="1259"/>
        <item x="1260"/>
        <item x="1262"/>
        <item x="1263"/>
        <item x="1264"/>
        <item x="1267"/>
        <item x="1268"/>
        <item x="1269"/>
        <item x="1270"/>
        <item x="1272"/>
        <item x="1273"/>
        <item x="1274"/>
        <item x="1275"/>
        <item x="1276"/>
        <item x="1278"/>
        <item x="1279"/>
        <item x="1280"/>
        <item x="1281"/>
        <item x="1283"/>
        <item x="1285"/>
        <item x="1286"/>
        <item x="1287"/>
        <item x="1288"/>
        <item x="1307"/>
        <item x="1308"/>
        <item x="1309"/>
        <item x="1312"/>
        <item x="1313"/>
        <item x="1314"/>
        <item x="1315"/>
        <item x="1316"/>
        <item x="1320"/>
        <item x="1322"/>
        <item x="1323"/>
        <item x="1324"/>
        <item x="1325"/>
        <item x="1326"/>
        <item x="1333"/>
        <item x="1344"/>
        <item x="1346"/>
        <item x="1347"/>
        <item x="1348"/>
        <item x="1349"/>
        <item x="1350"/>
        <item x="1351"/>
        <item t="default"/>
      </items>
    </pivotField>
    <pivotField showAll="0"/>
    <pivotField showAll="0"/>
    <pivotField numFmtId="15" showAll="0"/>
    <pivotField dataField="1" numFmtId="166" showAll="0"/>
    <pivotField numFmtId="166" showAll="0"/>
    <pivotField numFmtId="166" showAll="0"/>
    <pivotField numFmtId="166" showAll="0"/>
    <pivotField numFmtId="166" multipleItemSelectionAllowed="1" showAll="0"/>
    <pivotField numFmtId="166" multipleItemSelectionAllowed="1" showAll="0"/>
    <pivotField numFmtId="166" multipleItemSelectionAllowed="1" showAll="0"/>
    <pivotField numFmtId="166" multipleItemSelectionAllowed="1" showAll="0"/>
    <pivotField axis="axisPage" dataField="1" numFmtId="166" multipleItemSelectionAllowed="1" showAll="0">
      <items count="1122">
        <item h="1" x="0"/>
        <item m="1" x="1104"/>
        <item x="124"/>
        <item m="1" x="1089"/>
        <item m="1" x="855"/>
        <item m="1" x="1109"/>
        <item m="1" x="890"/>
        <item m="1" x="849"/>
        <item m="1" x="1120"/>
        <item m="1" x="1116"/>
        <item m="1" x="1118"/>
        <item m="1" x="858"/>
        <item m="1" x="1117"/>
        <item m="1" x="888"/>
        <item m="1" x="1023"/>
        <item m="1" x="856"/>
        <item m="1" x="889"/>
        <item m="1" x="853"/>
        <item m="1" x="870"/>
        <item m="1" x="868"/>
        <item m="1" x="854"/>
        <item m="1" x="865"/>
        <item m="1" x="862"/>
        <item m="1" x="861"/>
        <item m="1" x="891"/>
        <item m="1" x="1024"/>
        <item m="1" x="864"/>
        <item m="1" x="860"/>
        <item m="1" x="869"/>
        <item m="1" x="1022"/>
        <item m="1" x="857"/>
        <item m="1" x="863"/>
        <item m="1" x="866"/>
        <item m="1" x="851"/>
        <item m="1" x="852"/>
        <item m="1" x="859"/>
        <item m="1" x="867"/>
        <item m="1" x="1094"/>
        <item m="1" x="1119"/>
        <item m="1" x="1106"/>
        <item m="1" x="1105"/>
        <item m="1" x="1093"/>
        <item m="1" x="1073"/>
        <item m="1" x="871"/>
        <item m="1" x="872"/>
        <item m="1" x="1087"/>
        <item m="1" x="874"/>
        <item m="1" x="873"/>
        <item m="1" x="1091"/>
        <item m="1" x="876"/>
        <item m="1" x="877"/>
        <item m="1" x="878"/>
        <item m="1" x="879"/>
        <item m="1" x="880"/>
        <item m="1" x="881"/>
        <item m="1" x="1112"/>
        <item m="1" x="1107"/>
        <item m="1" x="1113"/>
        <item m="1" x="1114"/>
        <item m="1" x="1115"/>
        <item m="1" x="1108"/>
        <item m="1" x="1111"/>
        <item m="1" x="1102"/>
        <item m="1" x="1097"/>
        <item m="1" x="1101"/>
        <item m="1" x="1110"/>
        <item m="1" x="1030"/>
        <item m="1" x="1099"/>
        <item m="1" x="1103"/>
        <item m="1" x="1095"/>
        <item h="1" m="1" x="1100"/>
        <item m="1" x="1098"/>
        <item m="1" x="1096"/>
        <item m="1" x="1084"/>
        <item m="1" x="1092"/>
        <item m="1" x="1031"/>
        <item m="1" x="1088"/>
        <item m="1" x="1090"/>
        <item m="1" x="875"/>
        <item m="1" x="1086"/>
        <item m="1" x="1085"/>
        <item m="1" x="1082"/>
        <item m="1" x="1059"/>
        <item m="1" x="1083"/>
        <item m="1" x="1072"/>
        <item m="1" x="1081"/>
        <item m="1" x="882"/>
        <item m="1" x="883"/>
        <item m="1" x="884"/>
        <item m="1" x="885"/>
        <item m="1" x="1080"/>
        <item m="1" x="1070"/>
        <item m="1" x="1079"/>
        <item m="1" x="886"/>
        <item m="1" x="1071"/>
        <item m="1" x="1065"/>
        <item m="1" x="1078"/>
        <item m="1" x="1077"/>
        <item m="1" x="1074"/>
        <item m="1" x="1075"/>
        <item m="1" x="1076"/>
        <item m="1" x="1069"/>
        <item m="1" x="565"/>
        <item x="137"/>
        <item m="1" x="1067"/>
        <item m="1" x="1068"/>
        <item m="1" x="1064"/>
        <item m="1" x="1058"/>
        <item m="1" x="887"/>
        <item m="1" x="1066"/>
        <item m="1" x="1047"/>
        <item m="1" x="1048"/>
        <item m="1" x="1061"/>
        <item m="1" x="1049"/>
        <item m="1" x="1062"/>
        <item m="1" x="1063"/>
        <item m="1" x="1050"/>
        <item m="1" x="1051"/>
        <item m="1" x="1052"/>
        <item m="1" x="1053"/>
        <item h="1" m="1" x="1060"/>
        <item m="1" x="1019"/>
        <item m="1" x="1057"/>
        <item m="1" x="1056"/>
        <item m="1" x="1034"/>
        <item m="1" x="1054"/>
        <item m="1" x="105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35"/>
        <item m="1" x="1032"/>
        <item m="1" x="1033"/>
        <item m="1" x="471"/>
        <item m="1" x="1021"/>
        <item m="1" x="1028"/>
        <item m="1" x="848"/>
        <item m="1" x="1025"/>
        <item m="1" x="1026"/>
        <item m="1" x="1027"/>
        <item m="1" x="1029"/>
        <item m="1" x="850"/>
        <item m="1" x="976"/>
        <item m="1" x="977"/>
        <item m="1" x="1020"/>
        <item m="1" x="1016"/>
        <item m="1" x="1017"/>
        <item m="1" x="1018"/>
        <item m="1" x="1006"/>
        <item m="1" x="929"/>
        <item m="1" x="1008"/>
        <item m="1" x="1009"/>
        <item m="1" x="893"/>
        <item m="1" x="1010"/>
        <item m="1" x="1011"/>
        <item m="1" x="1014"/>
        <item m="1" x="1015"/>
        <item m="1" x="971"/>
        <item m="1" x="1007"/>
        <item m="1" x="1013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x="33"/>
        <item m="1" x="1012"/>
        <item m="1" x="939"/>
        <item m="1" x="349"/>
        <item m="1" x="975"/>
        <item m="1" x="927"/>
        <item m="1" x="928"/>
        <item m="1" x="930"/>
        <item m="1" x="931"/>
        <item m="1" x="980"/>
        <item m="1" x="1003"/>
        <item m="1" x="979"/>
        <item m="1" x="1004"/>
        <item m="1" x="1005"/>
        <item m="1" x="978"/>
        <item m="1" x="981"/>
        <item m="1" x="982"/>
        <item m="1" x="983"/>
        <item m="1" x="407"/>
        <item x="25"/>
        <item x="26"/>
        <item x="27"/>
        <item x="28"/>
        <item x="29"/>
        <item x="30"/>
        <item x="31"/>
        <item x="32"/>
        <item m="1" x="1002"/>
        <item m="1" x="810"/>
        <item m="1" x="842"/>
        <item m="1" x="984"/>
        <item m="1" x="985"/>
        <item x="23"/>
        <item x="34"/>
        <item x="35"/>
        <item x="36"/>
        <item x="37"/>
        <item x="38"/>
        <item x="39"/>
        <item x="40"/>
        <item x="41"/>
        <item x="42"/>
        <item m="1" x="940"/>
        <item m="1" x="972"/>
        <item m="1" x="408"/>
        <item m="1" x="409"/>
        <item m="1" x="233"/>
        <item m="1" x="932"/>
        <item m="1" x="933"/>
        <item m="1" x="950"/>
        <item m="1" x="951"/>
        <item m="1" x="952"/>
        <item m="1" x="953"/>
        <item x="46"/>
        <item x="47"/>
        <item x="48"/>
        <item x="49"/>
        <item x="50"/>
        <item x="51"/>
        <item x="52"/>
        <item x="53"/>
        <item m="1" x="938"/>
        <item m="1" x="973"/>
        <item m="1" x="974"/>
        <item m="1" x="843"/>
        <item m="1" x="920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x="54"/>
        <item x="55"/>
        <item x="56"/>
        <item x="57"/>
        <item x="58"/>
        <item x="59"/>
        <item x="60"/>
        <item x="61"/>
        <item x="62"/>
        <item m="1" x="921"/>
        <item m="1" x="963"/>
        <item m="1" x="964"/>
        <item m="1" x="965"/>
        <item m="1" x="941"/>
        <item m="1" x="942"/>
        <item m="1" x="943"/>
        <item m="1" x="966"/>
        <item m="1" x="967"/>
        <item m="1" x="968"/>
        <item x="149"/>
        <item m="1" x="969"/>
        <item m="1" x="970"/>
        <item m="1" x="947"/>
        <item m="1" x="934"/>
        <item m="1" x="946"/>
        <item x="63"/>
        <item x="64"/>
        <item x="65"/>
        <item m="1" x="410"/>
        <item x="67"/>
        <item x="68"/>
        <item x="69"/>
        <item x="70"/>
        <item m="1" x="411"/>
        <item m="1" x="948"/>
        <item m="1" x="937"/>
        <item m="1" x="949"/>
        <item m="1" x="897"/>
        <item m="1" x="944"/>
        <item m="1" x="925"/>
        <item m="1" x="935"/>
        <item m="1" x="936"/>
        <item m="1" x="945"/>
        <item m="1" x="896"/>
        <item m="1" x="898"/>
        <item m="1" x="918"/>
        <item m="1" x="926"/>
        <item m="1" x="908"/>
        <item m="1" x="909"/>
        <item m="1" x="910"/>
        <item m="1" x="922"/>
        <item m="1" x="923"/>
        <item m="1" x="924"/>
        <item m="1" x="899"/>
        <item m="1" x="906"/>
        <item m="1" x="911"/>
        <item m="1" x="912"/>
        <item m="1" x="913"/>
        <item m="1" x="809"/>
        <item m="1" x="914"/>
        <item m="1" x="900"/>
        <item m="1" x="901"/>
        <item m="1" x="915"/>
        <item m="1" x="916"/>
        <item m="1" x="917"/>
        <item m="1" x="894"/>
        <item m="1" x="919"/>
        <item m="1" x="902"/>
        <item m="1" x="907"/>
        <item m="1" x="903"/>
        <item m="1" x="904"/>
        <item m="1" x="905"/>
        <item m="1" x="895"/>
        <item m="1" x="847"/>
        <item m="1" x="568"/>
        <item m="1" x="844"/>
        <item m="1" x="892"/>
        <item m="1" x="846"/>
        <item m="1" x="841"/>
        <item m="1" x="564"/>
        <item m="1" x="845"/>
        <item m="1" x="839"/>
        <item m="1" x="840"/>
        <item m="1" x="627"/>
        <item m="1" x="833"/>
        <item m="1" x="811"/>
        <item m="1" x="835"/>
        <item m="1" x="777"/>
        <item m="1" x="829"/>
        <item m="1" x="778"/>
        <item m="1" x="826"/>
        <item m="1" x="821"/>
        <item m="1" x="784"/>
        <item m="1" x="814"/>
        <item m="1" x="578"/>
        <item m="1" x="822"/>
        <item m="1" x="836"/>
        <item m="1" x="830"/>
        <item m="1" x="831"/>
        <item m="1" x="834"/>
        <item m="1" x="837"/>
        <item m="1" x="823"/>
        <item m="1" x="832"/>
        <item m="1" x="838"/>
        <item x="75"/>
        <item m="1" x="827"/>
        <item m="1" x="566"/>
        <item m="1" x="572"/>
        <item m="1" x="571"/>
        <item x="7"/>
        <item m="1" x="824"/>
        <item m="1" x="828"/>
        <item m="1" x="825"/>
        <item m="1" x="815"/>
        <item m="1" x="805"/>
        <item m="1" x="807"/>
        <item m="1" x="816"/>
        <item m="1" x="817"/>
        <item x="121"/>
        <item m="1" x="818"/>
        <item m="1" x="819"/>
        <item m="1" x="820"/>
        <item m="1" x="804"/>
        <item m="1" x="812"/>
        <item m="1" x="813"/>
        <item x="97"/>
        <item m="1" x="567"/>
        <item m="1" x="808"/>
        <item m="1" x="799"/>
        <item x="98"/>
        <item x="99"/>
        <item m="1" x="792"/>
        <item x="100"/>
        <item m="1" x="796"/>
        <item m="1" x="786"/>
        <item x="101"/>
        <item m="1" x="802"/>
        <item m="1" x="806"/>
        <item m="1" x="798"/>
        <item m="1" x="781"/>
        <item x="102"/>
        <item x="103"/>
        <item x="104"/>
        <item m="1" x="803"/>
        <item m="1" x="793"/>
        <item x="24"/>
        <item x="43"/>
        <item x="44"/>
        <item x="45"/>
        <item x="66"/>
        <item x="71"/>
        <item m="1" x="766"/>
        <item m="1" x="800"/>
        <item m="1" x="801"/>
        <item m="1" x="785"/>
        <item m="1" x="779"/>
        <item m="1" x="748"/>
        <item m="1" x="780"/>
        <item m="1" x="765"/>
        <item m="1" x="787"/>
        <item m="1" x="782"/>
        <item m="1" x="569"/>
        <item m="1" x="570"/>
        <item m="1" x="797"/>
        <item m="1" x="789"/>
        <item m="1" x="794"/>
        <item m="1" x="795"/>
        <item m="1" x="783"/>
        <item m="1" x="767"/>
        <item m="1" x="768"/>
        <item m="1" x="788"/>
        <item m="1" x="790"/>
        <item m="1" x="791"/>
        <item m="1" x="772"/>
        <item x="105"/>
        <item x="106"/>
        <item m="1" x="771"/>
        <item m="1" x="775"/>
        <item m="1" x="764"/>
        <item m="1" x="735"/>
        <item m="1" x="679"/>
        <item m="1" x="628"/>
        <item m="1" x="573"/>
        <item m="1" x="379"/>
        <item x="109"/>
        <item m="1" x="769"/>
        <item m="1" x="770"/>
        <item m="1" x="412"/>
        <item x="143"/>
        <item x="144"/>
        <item x="145"/>
        <item x="146"/>
        <item x="147"/>
        <item x="148"/>
        <item m="1" x="773"/>
        <item m="1" x="774"/>
        <item m="1" x="776"/>
        <item x="157"/>
        <item m="1" x="755"/>
        <item m="1" x="756"/>
        <item m="1" x="757"/>
        <item m="1" x="672"/>
        <item m="1" x="758"/>
        <item m="1" x="574"/>
        <item m="1" x="584"/>
        <item x="123"/>
        <item x="125"/>
        <item x="126"/>
        <item x="127"/>
        <item m="1" x="673"/>
        <item m="1" x="587"/>
        <item m="1" x="759"/>
        <item m="1" x="760"/>
        <item m="1" x="761"/>
        <item x="158"/>
        <item m="1" x="681"/>
        <item m="1" x="682"/>
        <item m="1" x="683"/>
        <item m="1" x="684"/>
        <item m="1" x="685"/>
        <item m="1" x="686"/>
        <item m="1" x="523"/>
        <item m="1" x="687"/>
        <item m="1" x="688"/>
        <item m="1" x="689"/>
        <item m="1" x="690"/>
        <item m="1" x="691"/>
        <item m="1" x="762"/>
        <item m="1" x="763"/>
        <item m="1" x="550"/>
        <item m="1" x="551"/>
        <item m="1" x="726"/>
        <item m="1" x="727"/>
        <item m="1" x="728"/>
        <item m="1" x="729"/>
        <item m="1" x="730"/>
        <item m="1" x="749"/>
        <item m="1" x="750"/>
        <item m="1" x="751"/>
        <item m="1" x="640"/>
        <item m="1" x="641"/>
        <item m="1" x="557"/>
        <item m="1" x="360"/>
        <item m="1" x="678"/>
        <item m="1" x="575"/>
        <item m="1" x="447"/>
        <item m="1" x="737"/>
        <item m="1" x="588"/>
        <item m="1" x="741"/>
        <item m="1" x="752"/>
        <item m="1" x="753"/>
        <item m="1" x="754"/>
        <item m="1" x="742"/>
        <item m="1" x="743"/>
        <item m="1" x="744"/>
        <item m="1" x="745"/>
        <item m="1" x="746"/>
        <item x="159"/>
        <item x="160"/>
        <item x="16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217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40"/>
        <item m="1" x="674"/>
        <item m="1" x="676"/>
        <item m="1" x="639"/>
        <item x="19"/>
        <item m="1" x="304"/>
        <item m="1" x="747"/>
        <item m="1" x="716"/>
        <item m="1" x="717"/>
        <item m="1" x="718"/>
        <item m="1" x="719"/>
        <item m="1" x="677"/>
        <item m="1" x="731"/>
        <item m="1" x="732"/>
        <item m="1" x="733"/>
        <item m="1" x="734"/>
        <item m="1" x="736"/>
        <item m="1" x="680"/>
        <item m="1" x="738"/>
        <item m="1" x="739"/>
        <item m="1" x="720"/>
        <item m="1" x="675"/>
        <item m="1" x="671"/>
        <item m="1" x="589"/>
        <item m="1" x="721"/>
        <item m="1" x="722"/>
        <item m="1" x="723"/>
        <item m="1" x="724"/>
        <item m="1" x="725"/>
        <item m="1" x="645"/>
        <item m="1" x="646"/>
        <item m="1" x="647"/>
        <item m="1" x="648"/>
        <item m="1" x="649"/>
        <item m="1" x="650"/>
        <item m="1" x="623"/>
        <item m="1" x="659"/>
        <item m="1" x="660"/>
        <item m="1" x="661"/>
        <item m="1" x="662"/>
        <item m="1" x="663"/>
        <item m="1" x="664"/>
        <item m="1" x="655"/>
        <item m="1" x="558"/>
        <item m="1" x="413"/>
        <item m="1" x="666"/>
        <item m="1" x="642"/>
        <item m="1" x="625"/>
        <item m="1" x="576"/>
        <item m="1" x="577"/>
        <item m="1" x="667"/>
        <item m="1" x="305"/>
        <item m="1" x="629"/>
        <item m="1" x="630"/>
        <item m="1" x="586"/>
        <item m="1" x="643"/>
        <item m="1" x="668"/>
        <item m="1" x="669"/>
        <item m="1" x="670"/>
        <item m="1" x="658"/>
        <item m="1" x="596"/>
        <item m="1" x="597"/>
        <item m="1" x="598"/>
        <item m="1" x="600"/>
        <item m="1" x="657"/>
        <item m="1" x="665"/>
        <item m="1" x="590"/>
        <item m="1" x="591"/>
        <item m="1" x="651"/>
        <item m="1" x="652"/>
        <item m="1" x="653"/>
        <item m="1" x="636"/>
        <item m="1" x="637"/>
        <item m="1" x="654"/>
        <item m="1" x="416"/>
        <item m="1" x="638"/>
        <item m="1" x="417"/>
        <item m="1" x="560"/>
        <item m="1" x="626"/>
        <item m="1" x="656"/>
        <item m="1" x="306"/>
        <item m="1" x="415"/>
        <item m="1" x="644"/>
        <item m="1" x="592"/>
        <item m="1" x="593"/>
        <item m="1" x="395"/>
        <item m="1" x="601"/>
        <item m="1" x="602"/>
        <item m="1" x="200"/>
        <item x="164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552"/>
        <item m="1" x="553"/>
        <item m="1" x="554"/>
        <item m="1" x="555"/>
        <item m="1" x="556"/>
        <item m="1" x="366"/>
        <item m="1" x="561"/>
        <item m="1" x="624"/>
        <item m="1" x="562"/>
        <item m="1" x="579"/>
        <item m="1" x="580"/>
        <item m="1" x="581"/>
        <item m="1" x="582"/>
        <item m="1" x="583"/>
        <item m="1" x="307"/>
        <item m="1" x="631"/>
        <item m="1" x="632"/>
        <item m="1" x="633"/>
        <item m="1" x="634"/>
        <item m="1" x="635"/>
        <item m="1" x="594"/>
        <item m="1" x="536"/>
        <item m="1" x="385"/>
        <item m="1" x="386"/>
        <item m="1" x="387"/>
        <item m="1" x="595"/>
        <item x="165"/>
        <item x="166"/>
        <item x="167"/>
        <item x="168"/>
        <item m="1" x="599"/>
        <item m="1" x="542"/>
        <item m="1" x="543"/>
        <item m="1" x="544"/>
        <item m="1" x="545"/>
        <item m="1" x="546"/>
        <item m="1" x="547"/>
        <item m="1" x="548"/>
        <item m="1" x="549"/>
        <item m="1" x="559"/>
        <item m="1" x="563"/>
        <item m="1" x="585"/>
        <item m="1" x="537"/>
        <item x="169"/>
        <item x="170"/>
        <item x="171"/>
        <item m="1" x="433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4"/>
        <item m="1" x="238"/>
        <item m="1" x="525"/>
        <item m="1" x="526"/>
        <item m="1" x="527"/>
        <item m="1" x="435"/>
        <item m="1" x="436"/>
        <item m="1" x="291"/>
        <item m="1" x="423"/>
        <item x="8"/>
        <item m="1" x="188"/>
        <item m="1" x="267"/>
        <item m="1" x="359"/>
        <item x="72"/>
        <item x="73"/>
        <item m="1" x="428"/>
        <item m="1" x="434"/>
        <item m="1" x="528"/>
        <item m="1" x="529"/>
        <item m="1" x="530"/>
        <item m="1" x="531"/>
        <item m="1" x="532"/>
        <item m="1" x="376"/>
        <item m="1" x="377"/>
        <item m="1" x="378"/>
        <item x="107"/>
        <item x="108"/>
        <item x="110"/>
        <item m="1" x="533"/>
        <item m="1" x="534"/>
        <item m="1" x="308"/>
        <item x="122"/>
        <item m="1" x="405"/>
        <item m="1" x="406"/>
        <item m="1" x="535"/>
        <item m="1" x="418"/>
        <item m="1" x="424"/>
        <item m="1" x="419"/>
        <item m="1" x="420"/>
        <item m="1" x="421"/>
        <item m="1" x="422"/>
        <item m="1" x="425"/>
        <item m="1" x="388"/>
        <item m="1" x="389"/>
        <item m="1" x="390"/>
        <item m="1" x="391"/>
        <item m="1" x="538"/>
        <item m="1" x="426"/>
        <item m="1" x="427"/>
        <item m="1" x="429"/>
        <item m="1" x="539"/>
        <item m="1" x="431"/>
        <item m="1" x="540"/>
        <item m="1" x="541"/>
        <item m="1" x="394"/>
        <item x="172"/>
        <item x="173"/>
        <item x="174"/>
        <item x="186"/>
        <item h="1" m="1" x="438"/>
        <item h="1" m="1" x="439"/>
        <item h="1" m="1" x="440"/>
        <item h="1" m="1" x="441"/>
        <item h="1" m="1" x="445"/>
        <item h="1" m="1" x="446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7"/>
        <item h="1" m="1" x="458"/>
        <item h="1" m="1" x="459"/>
        <item h="1" m="1" x="463"/>
        <item h="1" m="1" x="464"/>
        <item h="1" m="1" x="465"/>
        <item h="1" m="1" x="466"/>
        <item h="1" m="1" x="469"/>
        <item h="1" m="1" x="442"/>
        <item h="1" m="1" x="467"/>
        <item h="1" m="1" x="460"/>
        <item h="1" m="1" x="461"/>
        <item x="76"/>
        <item h="1" m="1" x="443"/>
        <item h="1" m="1" x="468"/>
        <item h="1" m="1" x="414"/>
        <item m="1" x="393"/>
        <item h="1" m="1" x="430"/>
        <item h="1" m="1" x="432"/>
        <item h="1" m="1" x="437"/>
        <item h="1" m="1" x="444"/>
        <item h="1" m="1" x="456"/>
        <item h="1" m="1" x="462"/>
        <item h="1" m="1" x="470"/>
        <item m="1" x="398"/>
        <item m="1" x="399"/>
        <item m="1" x="400"/>
        <item m="1" x="357"/>
        <item m="1" x="358"/>
        <item m="1" x="401"/>
        <item m="1" x="402"/>
        <item m="1" x="361"/>
        <item m="1" x="362"/>
        <item m="1" x="363"/>
        <item x="74"/>
        <item m="1" x="332"/>
        <item m="1" x="333"/>
        <item x="83"/>
        <item m="1" x="367"/>
        <item m="1" x="368"/>
        <item m="1" x="370"/>
        <item m="1" x="371"/>
        <item m="1" x="373"/>
        <item m="1" x="374"/>
        <item m="1" x="403"/>
        <item m="1" x="404"/>
        <item x="120"/>
        <item m="1" x="309"/>
        <item m="1" x="310"/>
        <item m="1" x="334"/>
        <item m="1" x="384"/>
        <item x="150"/>
        <item m="1" x="392"/>
        <item m="1" x="396"/>
        <item m="1" x="356"/>
        <item m="1" x="364"/>
        <item m="1" x="365"/>
        <item m="1" x="369"/>
        <item m="1" x="372"/>
        <item m="1" x="375"/>
        <item m="1" x="380"/>
        <item m="1" x="381"/>
        <item m="1" x="195"/>
        <item m="1" x="311"/>
        <item m="1" x="382"/>
        <item m="1" x="383"/>
        <item m="1" x="397"/>
        <item x="1"/>
        <item m="1" x="318"/>
        <item m="1" x="345"/>
        <item m="1" x="319"/>
        <item m="1" x="320"/>
        <item m="1" x="346"/>
        <item m="1" x="347"/>
        <item m="1" x="348"/>
        <item m="1" x="321"/>
        <item m="1" x="350"/>
        <item m="1" x="351"/>
        <item m="1" x="218"/>
        <item m="1" x="352"/>
        <item m="1" x="353"/>
        <item m="1" x="322"/>
        <item x="2"/>
        <item m="1" x="324"/>
        <item m="1" x="325"/>
        <item m="1" x="326"/>
        <item x="9"/>
        <item m="1" x="327"/>
        <item m="1" x="328"/>
        <item m="1" x="329"/>
        <item m="1" x="330"/>
        <item m="1" x="331"/>
        <item x="20"/>
        <item m="1" x="293"/>
        <item m="1" x="294"/>
        <item m="1" x="295"/>
        <item x="78"/>
        <item m="1" x="354"/>
        <item x="92"/>
        <item m="1" x="355"/>
        <item m="1" x="312"/>
        <item m="1" x="313"/>
        <item m="1" x="335"/>
        <item m="1" x="336"/>
        <item m="1" x="337"/>
        <item x="134"/>
        <item x="135"/>
        <item x="140"/>
        <item m="1" x="338"/>
        <item m="1" x="339"/>
        <item m="1" x="197"/>
        <item m="1" x="198"/>
        <item m="1" x="199"/>
        <item m="1" x="201"/>
        <item m="1" x="202"/>
        <item m="1" x="203"/>
        <item m="1" x="204"/>
        <item m="1" x="205"/>
        <item m="1" x="206"/>
        <item x="163"/>
        <item x="175"/>
        <item x="176"/>
        <item m="1" x="340"/>
        <item m="1" x="341"/>
        <item m="1" x="342"/>
        <item m="1" x="343"/>
        <item m="1" x="323"/>
        <item m="1" x="292"/>
        <item x="4"/>
        <item x="15"/>
        <item m="1" x="191"/>
        <item x="136"/>
        <item m="1" x="207"/>
        <item m="1" x="208"/>
        <item m="1" x="209"/>
        <item m="1" x="344"/>
        <item m="1" x="228"/>
        <item m="1" x="274"/>
        <item m="1" x="229"/>
        <item m="1" x="230"/>
        <item m="1" x="231"/>
        <item m="1" x="232"/>
        <item m="1" x="234"/>
        <item m="1" x="235"/>
        <item m="1" x="275"/>
        <item m="1" x="236"/>
        <item m="1" x="279"/>
        <item m="1" x="280"/>
        <item m="1" x="189"/>
        <item x="10"/>
        <item x="12"/>
        <item x="16"/>
        <item x="17"/>
        <item x="18"/>
        <item m="1" x="296"/>
        <item m="1" x="297"/>
        <item m="1" x="298"/>
        <item m="1" x="299"/>
        <item m="1" x="269"/>
        <item x="22"/>
        <item m="1" x="190"/>
        <item m="1" x="300"/>
        <item m="1" x="192"/>
        <item x="90"/>
        <item m="1" x="301"/>
        <item x="117"/>
        <item m="1" x="302"/>
        <item m="1" x="303"/>
        <item m="1" x="196"/>
        <item m="1" x="314"/>
        <item x="128"/>
        <item x="129"/>
        <item x="132"/>
        <item x="138"/>
        <item x="142"/>
        <item m="1" x="283"/>
        <item m="1" x="315"/>
        <item m="1" x="210"/>
        <item m="1" x="211"/>
        <item m="1" x="212"/>
        <item m="1" x="213"/>
        <item m="1" x="214"/>
        <item m="1" x="215"/>
        <item m="1" x="216"/>
        <item m="1" x="316"/>
        <item m="1" x="284"/>
        <item m="1" x="317"/>
        <item m="1" x="286"/>
        <item m="1" x="287"/>
        <item m="1" x="288"/>
        <item m="1" x="237"/>
        <item m="1" x="239"/>
        <item m="1" x="240"/>
        <item m="1" x="276"/>
        <item m="1" x="241"/>
        <item m="1" x="242"/>
        <item m="1" x="243"/>
        <item m="1" x="244"/>
        <item m="1" x="245"/>
        <item m="1" x="246"/>
        <item m="1" x="247"/>
        <item m="1" x="248"/>
        <item m="1" x="277"/>
        <item m="1" x="249"/>
        <item m="1" x="278"/>
        <item m="1" x="250"/>
        <item m="1" x="251"/>
        <item x="5"/>
        <item m="1" x="268"/>
        <item m="1" x="270"/>
        <item m="1" x="271"/>
        <item x="79"/>
        <item x="81"/>
        <item x="84"/>
        <item x="85"/>
        <item x="86"/>
        <item x="87"/>
        <item x="88"/>
        <item m="1" x="273"/>
        <item x="96"/>
        <item x="111"/>
        <item x="112"/>
        <item x="113"/>
        <item m="1" x="281"/>
        <item x="139"/>
        <item m="1" x="282"/>
        <item x="162"/>
        <item m="1" x="219"/>
        <item m="1" x="220"/>
        <item m="1" x="221"/>
        <item m="1" x="222"/>
        <item m="1" x="223"/>
        <item m="1" x="224"/>
        <item x="178"/>
        <item m="1" x="285"/>
        <item x="179"/>
        <item m="1" x="289"/>
        <item m="1" x="290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x="6"/>
        <item x="13"/>
        <item m="1" x="272"/>
        <item x="82"/>
        <item x="93"/>
        <item x="95"/>
        <item x="118"/>
        <item m="1" x="193"/>
        <item m="1" x="194"/>
        <item x="130"/>
        <item x="133"/>
        <item x="151"/>
        <item m="1" x="225"/>
        <item m="1" x="227"/>
        <item x="180"/>
        <item x="181"/>
        <item x="21"/>
        <item x="155"/>
        <item m="1" x="226"/>
        <item x="182"/>
        <item x="183"/>
        <item x="3"/>
        <item x="11"/>
        <item x="14"/>
        <item x="77"/>
        <item x="80"/>
        <item x="89"/>
        <item x="91"/>
        <item x="94"/>
        <item x="114"/>
        <item x="115"/>
        <item x="116"/>
        <item x="119"/>
        <item x="131"/>
        <item x="141"/>
        <item x="152"/>
        <item x="153"/>
        <item x="154"/>
        <item x="156"/>
        <item x="177"/>
        <item x="184"/>
        <item x="185"/>
        <item x="187"/>
        <item t="default"/>
      </items>
    </pivotField>
    <pivotField dataField="1" numFmtId="166" showAll="0"/>
    <pivotField numFmtId="165" showAll="0"/>
    <pivotField numFmtId="166" multipleItemSelectionAllowed="1" showAll="0"/>
    <pivotField numFmtId="166" showAll="0"/>
    <pivotField numFmtId="166" showAll="0"/>
    <pivotField numFmtId="166" showAll="0"/>
    <pivotField numFmtId="166" showAll="0"/>
    <pivotField showAll="0">
      <items count="8">
        <item x="1"/>
        <item m="1" x="3"/>
        <item x="0"/>
        <item m="1" x="2"/>
        <item m="1" x="6"/>
        <item m="1" x="4"/>
        <item m="1" x="5"/>
        <item t="default"/>
      </items>
    </pivotField>
    <pivotField showAll="0">
      <items count="11">
        <item h="1" m="1" x="9"/>
        <item h="1" x="6"/>
        <item h="1" x="2"/>
        <item h="1" x="7"/>
        <item h="1" x="3"/>
        <item h="1" x="5"/>
        <item h="1" x="1"/>
        <item h="1" x="4"/>
        <item h="1" x="8"/>
        <item x="0"/>
        <item t="default"/>
      </items>
    </pivotField>
    <pivotField showAll="0"/>
  </pivotFields>
  <rowFields count="2">
    <field x="0"/>
    <field x="2"/>
  </rowFields>
  <rowItems count="30">
    <i>
      <x v="44"/>
    </i>
    <i>
      <x v="47"/>
    </i>
    <i>
      <x v="48"/>
    </i>
    <i>
      <x v="50"/>
    </i>
    <i r="1">
      <x v="1481"/>
    </i>
    <i>
      <x v="56"/>
    </i>
    <i>
      <x v="69"/>
    </i>
    <i>
      <x v="72"/>
    </i>
    <i r="1">
      <x v="5569"/>
    </i>
    <i r="1">
      <x v="5570"/>
    </i>
    <i r="1">
      <x v="6452"/>
    </i>
    <i>
      <x v="75"/>
    </i>
    <i r="1">
      <x v="3857"/>
    </i>
    <i>
      <x v="82"/>
    </i>
    <i r="1">
      <x v="5321"/>
    </i>
    <i r="1">
      <x v="5806"/>
    </i>
    <i>
      <x v="83"/>
    </i>
    <i r="1">
      <x v="6155"/>
    </i>
    <i r="1">
      <x v="6157"/>
    </i>
    <i r="1">
      <x v="6158"/>
    </i>
    <i r="1">
      <x v="6159"/>
    </i>
    <i r="1">
      <x v="6160"/>
    </i>
    <i r="1">
      <x v="6161"/>
    </i>
    <i r="1">
      <x v="6162"/>
    </i>
    <i r="1">
      <x v="6163"/>
    </i>
    <i>
      <x v="95"/>
    </i>
    <i r="1">
      <x v="5075"/>
    </i>
    <i>
      <x v="119"/>
    </i>
    <i r="1">
      <x v="586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4" hier="-1"/>
  </pageFields>
  <dataFields count="3">
    <dataField name="Valor" fld="15" baseField="0" baseItem="0"/>
    <dataField name="Participacion" fld="14" showDataAs="percentOfTotal" baseField="0" baseItem="54" numFmtId="10"/>
    <dataField name="Promedio Dias" fld="6" subtotal="average" baseField="0" baseItem="198"/>
  </dataFields>
  <formats count="28">
    <format dxfId="396">
      <pivotArea outline="0" collapsedLevelsAreSubtotals="1" fieldPosition="0"/>
    </format>
    <format dxfId="395">
      <pivotArea outline="0" fieldPosition="0">
        <references count="1">
          <reference field="4294967294" count="1">
            <x v="1"/>
          </reference>
        </references>
      </pivotArea>
    </format>
    <format dxfId="394">
      <pivotArea type="all" dataOnly="0" outline="0" fieldPosition="0"/>
    </format>
    <format dxfId="393">
      <pivotArea outline="0" collapsedLevelsAreSubtotals="1" fieldPosition="0"/>
    </format>
    <format dxfId="392">
      <pivotArea field="22" type="button" dataOnly="0" labelOnly="1" outline="0"/>
    </format>
    <format dxfId="391">
      <pivotArea dataOnly="0" labelOnly="1" grandRow="1" outline="0" fieldPosition="0"/>
    </format>
    <format dxfId="3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9">
      <pivotArea type="all" dataOnly="0" outline="0" fieldPosition="0"/>
    </format>
    <format dxfId="388">
      <pivotArea outline="0" collapsedLevelsAreSubtotals="1" fieldPosition="0"/>
    </format>
    <format dxfId="387">
      <pivotArea field="22" type="button" dataOnly="0" labelOnly="1" outline="0"/>
    </format>
    <format dxfId="386">
      <pivotArea dataOnly="0" labelOnly="1" grandRow="1" outline="0" fieldPosition="0"/>
    </format>
    <format dxfId="38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84">
      <pivotArea type="all" dataOnly="0" outline="0" fieldPosition="0"/>
    </format>
    <format dxfId="383">
      <pivotArea outline="0" collapsedLevelsAreSubtotals="1" fieldPosition="0"/>
    </format>
    <format dxfId="382">
      <pivotArea field="22" type="button" dataOnly="0" labelOnly="1" outline="0"/>
    </format>
    <format dxfId="381">
      <pivotArea dataOnly="0" labelOnly="1" grandRow="1" outline="0" fieldPosition="0"/>
    </format>
    <format dxfId="38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79">
      <pivotArea type="all" dataOnly="0" outline="0" fieldPosition="0"/>
    </format>
    <format dxfId="378">
      <pivotArea outline="0" collapsedLevelsAreSubtotals="1" fieldPosition="0"/>
    </format>
    <format dxfId="377">
      <pivotArea field="22" type="button" dataOnly="0" labelOnly="1" outline="0"/>
    </format>
    <format dxfId="376">
      <pivotArea dataOnly="0" labelOnly="1" grandRow="1" outline="0" fieldPosition="0"/>
    </format>
    <format dxfId="37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74">
      <pivotArea type="all" dataOnly="0" outline="0" fieldPosition="0"/>
    </format>
    <format dxfId="373">
      <pivotArea outline="0" collapsedLevelsAreSubtotals="1" fieldPosition="0"/>
    </format>
    <format dxfId="372">
      <pivotArea field="22" type="button" dataOnly="0" labelOnly="1" outline="0"/>
    </format>
    <format dxfId="371">
      <pivotArea dataOnly="0" labelOnly="1" grandRow="1" outline="0" fieldPosition="0"/>
    </format>
    <format dxfId="37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69">
      <pivotArea dataOnly="0" fieldPosition="0">
        <references count="1">
          <reference field="0" count="1">
            <x v="23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A00BB8-F32C-47EA-89C9-F8B6893DF110}" name="9a30vendedor" cacheId="0" applyNumberFormats="0" applyBorderFormats="0" applyFontFormats="0" applyPatternFormats="0" applyAlignmentFormats="0" applyWidthHeightFormats="1" dataCaption="Valores" grandTotalCaption="Total vencido" updatedVersion="8" minRefreshableVersion="3" useAutoFormatting="1" itemPrintTitles="1" createdVersion="8" indent="0" showHeaders="0" outline="1" outlineData="1" multipleFieldFilters="0" rowHeaderCaption="Clientes">
  <location ref="G13:J62" firstHeaderRow="0" firstDataRow="1" firstDataCol="1" rowPageCount="1" colPageCount="1"/>
  <pivotFields count="25">
    <pivotField axis="axisRow" showAll="0" sortType="descending">
      <items count="188">
        <item x="25"/>
        <item x="32"/>
        <item x="41"/>
        <item x="52"/>
        <item x="53"/>
        <item x="58"/>
        <item x="83"/>
        <item x="95"/>
        <item x="96"/>
        <item x="112"/>
        <item x="113"/>
        <item x="114"/>
        <item x="118"/>
        <item x="123"/>
        <item x="137"/>
        <item x="143"/>
        <item x="145"/>
        <item x="151"/>
        <item x="156"/>
        <item x="167"/>
        <item x="171"/>
        <item x="172"/>
        <item x="176"/>
        <item x="178"/>
        <item x="170"/>
        <item x="179"/>
        <item x="183"/>
        <item x="90"/>
        <item x="134"/>
        <item x="133"/>
        <item x="3"/>
        <item x="9"/>
        <item x="110"/>
        <item x="158"/>
        <item x="168"/>
        <item x="165"/>
        <item x="36"/>
        <item x="1"/>
        <item x="78"/>
        <item x="82"/>
        <item x="111"/>
        <item x="22"/>
        <item x="93"/>
        <item x="21"/>
        <item x="39"/>
        <item x="37"/>
        <item x="61"/>
        <item x="49"/>
        <item x="152"/>
        <item x="34"/>
        <item x="148"/>
        <item x="125"/>
        <item x="161"/>
        <item x="85"/>
        <item x="164"/>
        <item x="153"/>
        <item x="174"/>
        <item x="57"/>
        <item x="100"/>
        <item x="84"/>
        <item x="98"/>
        <item x="16"/>
        <item x="175"/>
        <item x="106"/>
        <item x="116"/>
        <item x="109"/>
        <item x="54"/>
        <item x="101"/>
        <item x="162"/>
        <item x="42"/>
        <item x="76"/>
        <item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axis="axisRow" showAll="0">
      <items count="8001">
        <item m="1" x="6082"/>
        <item m="1" x="5510"/>
        <item x="770"/>
        <item m="1" x="5511"/>
        <item m="1" x="5512"/>
        <item m="1" x="5513"/>
        <item m="1" x="5514"/>
        <item m="1" x="5515"/>
        <item m="1" x="4079"/>
        <item m="1" x="5516"/>
        <item m="1" x="5517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755"/>
        <item x="756"/>
        <item x="757"/>
        <item x="758"/>
        <item x="759"/>
        <item x="760"/>
        <item x="761"/>
        <item x="762"/>
        <item x="939"/>
        <item x="940"/>
        <item x="941"/>
        <item x="942"/>
        <item x="943"/>
        <item x="944"/>
        <item x="945"/>
        <item x="763"/>
        <item x="764"/>
        <item m="1" x="3799"/>
        <item m="1" x="2303"/>
        <item x="562"/>
        <item m="1" x="2997"/>
        <item x="809"/>
        <item m="1" x="2667"/>
        <item m="1" x="2372"/>
        <item m="1" x="1790"/>
        <item m="1" x="1624"/>
        <item m="1" x="1827"/>
        <item m="1" x="1461"/>
        <item m="1" x="1845"/>
        <item m="1" x="1856"/>
        <item m="1" x="1554"/>
        <item m="1" x="1668"/>
        <item m="1" x="1984"/>
        <item x="880"/>
        <item m="1" x="2542"/>
        <item m="1" x="2280"/>
        <item m="1" x="2400"/>
        <item x="845"/>
        <item x="828"/>
        <item x="1164"/>
        <item x="325"/>
        <item x="1170"/>
        <item m="1" x="1765"/>
        <item m="1" x="2277"/>
        <item x="364"/>
        <item x="1181"/>
        <item m="1" x="1752"/>
        <item m="1" x="7480"/>
        <item m="1" x="5518"/>
        <item m="1" x="5519"/>
        <item m="1" x="5520"/>
        <item m="1" x="5521"/>
        <item m="1" x="5590"/>
        <item m="1" x="5630"/>
        <item m="1" x="5631"/>
        <item m="1" x="1644"/>
        <item x="995"/>
        <item x="1214"/>
        <item x="1149"/>
        <item m="1" x="1445"/>
        <item m="1" x="7614"/>
        <item m="1" x="5522"/>
        <item m="1" x="5523"/>
        <item x="820"/>
        <item x="821"/>
        <item x="822"/>
        <item x="823"/>
        <item x="824"/>
        <item x="825"/>
        <item x="826"/>
        <item m="1" x="1756"/>
        <item m="1" x="7490"/>
        <item m="1" x="7491"/>
        <item x="724"/>
        <item m="1" x="7492"/>
        <item m="1" x="7493"/>
        <item m="1" x="7494"/>
        <item m="1" x="7495"/>
        <item m="1" x="7496"/>
        <item m="1" x="1771"/>
        <item x="1012"/>
        <item m="1" x="1757"/>
        <item m="1" x="1431"/>
        <item m="1" x="1352"/>
        <item x="888"/>
        <item x="427"/>
        <item m="1" x="1677"/>
        <item m="1" x="1772"/>
        <item x="836"/>
        <item x="1233"/>
        <item x="553"/>
        <item x="933"/>
        <item m="1" x="1774"/>
        <item m="1" x="1597"/>
        <item x="1240"/>
        <item m="1" x="1775"/>
        <item m="1" x="1538"/>
        <item m="1" x="1591"/>
        <item x="864"/>
        <item x="1239"/>
        <item x="670"/>
        <item x="1229"/>
        <item x="1221"/>
        <item m="1" x="1646"/>
        <item x="827"/>
        <item m="1" x="5632"/>
        <item x="592"/>
        <item m="1" x="7497"/>
        <item m="1" x="7498"/>
        <item m="1" x="7499"/>
        <item m="1" x="7500"/>
        <item m="1" x="7501"/>
        <item m="1" x="7502"/>
        <item m="1" x="7381"/>
        <item m="1" x="1482"/>
        <item m="1" x="1598"/>
        <item x="1242"/>
        <item m="1" x="5524"/>
        <item m="1" x="5525"/>
        <item m="1" x="5526"/>
        <item m="1" x="5527"/>
        <item x="1075"/>
        <item x="386"/>
        <item m="1" x="1618"/>
        <item x="865"/>
        <item x="1245"/>
        <item m="1" x="1593"/>
        <item m="1" x="1690"/>
        <item x="934"/>
        <item x="1249"/>
        <item x="1106"/>
        <item x="1133"/>
        <item m="1" x="1432"/>
        <item x="1251"/>
        <item x="179"/>
        <item m="1" x="1594"/>
        <item m="1" x="7927"/>
        <item m="1" x="7503"/>
        <item x="1248"/>
        <item m="1" x="7504"/>
        <item m="1" x="7505"/>
        <item x="889"/>
        <item x="678"/>
        <item x="1257"/>
        <item x="999"/>
        <item x="923"/>
        <item x="921"/>
        <item x="556"/>
        <item x="1261"/>
        <item x="338"/>
        <item x="346"/>
        <item x="1265"/>
        <item x="911"/>
        <item x="444"/>
        <item x="1079"/>
        <item x="339"/>
        <item x="1271"/>
        <item x="850"/>
        <item x="468"/>
        <item x="1277"/>
        <item x="869"/>
        <item x="952"/>
        <item x="1003"/>
        <item x="605"/>
        <item x="1345"/>
        <item x="1282"/>
        <item x="1284"/>
        <item x="691"/>
        <item x="859"/>
        <item x="860"/>
        <item x="1019"/>
        <item x="992"/>
        <item x="689"/>
        <item x="728"/>
        <item x="890"/>
        <item x="688"/>
        <item x="1343"/>
        <item x="216"/>
        <item x="766"/>
        <item x="370"/>
        <item m="1" x="7577"/>
        <item x="459"/>
        <item x="519"/>
        <item x="555"/>
        <item x="897"/>
        <item m="1" x="6263"/>
        <item x="1155"/>
        <item m="1" x="7464"/>
        <item x="1310"/>
        <item m="1" x="7928"/>
        <item x="1266"/>
        <item x="225"/>
        <item x="690"/>
        <item x="1076"/>
        <item x="1077"/>
        <item x="1078"/>
        <item m="1" x="7506"/>
        <item m="1" x="7507"/>
        <item m="1" x="7508"/>
        <item x="312"/>
        <item m="1" x="7509"/>
        <item m="1" x="7510"/>
        <item m="1" x="7511"/>
        <item x="1144"/>
        <item m="1" x="7512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165"/>
        <item m="1" x="6624"/>
        <item m="1" x="7166"/>
        <item m="1" x="7167"/>
        <item m="1" x="7168"/>
        <item m="1" x="7169"/>
        <item m="1" x="6625"/>
        <item m="1" x="7170"/>
        <item m="1" x="7171"/>
        <item m="1" x="7787"/>
        <item m="1" x="7788"/>
        <item m="1" x="7789"/>
        <item m="1" x="7790"/>
        <item m="1" x="7990"/>
        <item m="1" x="7991"/>
        <item m="1" x="7992"/>
        <item m="1" x="7993"/>
        <item m="1" x="7994"/>
        <item m="1" x="7995"/>
        <item m="1" x="7996"/>
        <item m="1" x="7578"/>
        <item m="1" x="7579"/>
        <item m="1" x="7580"/>
        <item m="1" x="7581"/>
        <item m="1" x="7808"/>
        <item m="1" x="7814"/>
        <item m="1" x="7815"/>
        <item m="1" x="7816"/>
        <item m="1" x="7817"/>
        <item m="1" x="7818"/>
        <item m="1" x="5311"/>
        <item m="1" x="3323"/>
        <item x="379"/>
        <item x="380"/>
        <item m="1" x="7598"/>
        <item m="1" x="7599"/>
        <item m="1" x="7600"/>
        <item m="1" x="7604"/>
        <item m="1" x="7251"/>
        <item m="1" x="7834"/>
        <item m="1" x="5528"/>
        <item m="1" x="5529"/>
        <item m="1" x="5530"/>
        <item m="1" x="5531"/>
        <item m="1" x="5532"/>
        <item m="1" x="7637"/>
        <item m="1" x="7638"/>
        <item m="1" x="7639"/>
        <item m="1" x="2359"/>
        <item m="1" x="6109"/>
        <item m="1" x="7665"/>
        <item m="1" x="4080"/>
        <item m="1" x="7898"/>
        <item m="1" x="7677"/>
        <item m="1" x="7678"/>
        <item m="1" x="7901"/>
        <item m="1" x="7693"/>
        <item m="1" x="7694"/>
        <item m="1" x="7155"/>
        <item m="1" x="7156"/>
        <item m="1" x="6824"/>
        <item m="1" x="7929"/>
        <item m="1" x="7930"/>
        <item m="1" x="7931"/>
        <item m="1" x="7932"/>
        <item m="1" x="7933"/>
        <item m="1" x="7934"/>
        <item m="1" x="7935"/>
        <item m="1" x="7936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x="341"/>
        <item m="1" x="5773"/>
        <item m="1" x="5774"/>
        <item m="1" x="7428"/>
        <item m="1" x="7948"/>
        <item m="1" x="7784"/>
        <item m="1" x="7172"/>
        <item m="1" x="6626"/>
        <item m="1" x="7173"/>
        <item m="1" x="6627"/>
        <item m="1" x="7174"/>
        <item m="1" x="7175"/>
        <item m="1" x="6628"/>
        <item m="1" x="7176"/>
        <item m="1" x="7177"/>
        <item m="1" x="7178"/>
        <item m="1" x="7179"/>
        <item m="1" x="7180"/>
        <item m="1" x="6629"/>
        <item m="1" x="7181"/>
        <item m="1" x="7182"/>
        <item m="1" x="7183"/>
        <item m="1" x="6630"/>
        <item m="1" x="6631"/>
        <item m="1" x="7184"/>
        <item m="1" x="7185"/>
        <item m="1" x="6632"/>
        <item m="1" x="7186"/>
        <item m="1" x="7187"/>
        <item m="1" x="6633"/>
        <item m="1" x="6634"/>
        <item m="1" x="6635"/>
        <item m="1" x="5952"/>
        <item m="1" x="6636"/>
        <item m="1" x="6637"/>
        <item m="1" x="6638"/>
        <item m="1" x="5953"/>
        <item m="1" x="6639"/>
        <item m="1" x="6640"/>
        <item m="1" x="6641"/>
        <item m="1" x="6642"/>
        <item m="1" x="5954"/>
        <item m="1" x="5955"/>
        <item m="1" x="6643"/>
        <item m="1" x="6644"/>
        <item m="1" x="6645"/>
        <item m="1" x="6646"/>
        <item m="1" x="6647"/>
        <item m="1" x="6648"/>
        <item m="1" x="6649"/>
        <item m="1" x="5956"/>
        <item m="1" x="5957"/>
        <item m="1" x="6650"/>
        <item m="1" x="6651"/>
        <item m="1" x="6652"/>
        <item m="1" x="6653"/>
        <item m="1" x="6654"/>
        <item m="1" x="5958"/>
        <item m="1" x="6655"/>
        <item m="1" x="6656"/>
        <item m="1" x="6657"/>
        <item m="1" x="66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121"/>
        <item m="1" x="5122"/>
        <item m="1" x="5123"/>
        <item m="1" x="5124"/>
        <item m="1" x="5125"/>
        <item m="1" x="5126"/>
        <item m="1" x="7985"/>
        <item m="1" x="5127"/>
        <item m="1" x="7786"/>
        <item m="1" x="7986"/>
        <item m="1" x="7189"/>
        <item m="1" x="7987"/>
        <item m="1" x="7988"/>
        <item m="1" x="7791"/>
        <item m="1" x="7792"/>
        <item m="1" x="7793"/>
        <item m="1" x="7794"/>
        <item m="1" x="7190"/>
        <item m="1" x="7191"/>
        <item m="1" x="7192"/>
        <item m="1" x="7128"/>
        <item m="1" x="7129"/>
        <item m="1" x="7130"/>
        <item m="1" x="7131"/>
        <item m="1" x="7045"/>
        <item m="1" x="7795"/>
        <item m="1" x="7796"/>
        <item m="1" x="7797"/>
        <item m="1" x="7193"/>
        <item m="1" x="7989"/>
        <item m="1" x="7194"/>
        <item m="1" x="7800"/>
        <item m="1" x="7569"/>
        <item m="1" x="7570"/>
        <item m="1" x="7571"/>
        <item m="1" x="7573"/>
        <item m="1" x="7574"/>
        <item m="1" x="7575"/>
        <item m="1" x="7199"/>
        <item m="1" x="7200"/>
        <item m="1" x="7201"/>
        <item m="1" x="7202"/>
        <item m="1" x="6667"/>
        <item m="1" x="6668"/>
        <item m="1" x="7997"/>
        <item m="1" x="7998"/>
        <item m="1" x="6673"/>
        <item m="1" x="6674"/>
        <item m="1" x="6675"/>
        <item m="1" x="7999"/>
        <item m="1" x="7802"/>
        <item m="1" x="6222"/>
        <item m="1" x="7803"/>
        <item m="1" x="7804"/>
        <item m="1" x="7805"/>
        <item m="1" x="6223"/>
        <item m="1" x="7806"/>
        <item m="1" x="7807"/>
        <item m="1" x="6596"/>
        <item m="1" x="6597"/>
        <item m="1" x="5192"/>
        <item m="1" x="6598"/>
        <item m="1" x="5193"/>
        <item m="1" x="6599"/>
        <item m="1" x="6600"/>
        <item m="1" x="6601"/>
        <item m="1" x="5194"/>
        <item m="1" x="5195"/>
        <item m="1" x="6602"/>
        <item m="1" x="6603"/>
        <item m="1" x="6604"/>
        <item m="1" x="6605"/>
        <item m="1" x="6606"/>
        <item m="1" x="6224"/>
        <item m="1" x="6607"/>
        <item m="1" x="6608"/>
        <item m="1" x="5196"/>
        <item m="1" x="6609"/>
        <item m="1" x="6610"/>
        <item m="1" x="6611"/>
        <item m="1" x="7582"/>
        <item x="313"/>
        <item m="1" x="7583"/>
        <item m="1" x="7584"/>
        <item m="1" x="7585"/>
        <item m="1" x="7586"/>
        <item m="1" x="7809"/>
        <item m="1" x="7810"/>
        <item m="1" x="7587"/>
        <item m="1" x="7588"/>
        <item m="1" x="6695"/>
        <item m="1" x="7204"/>
        <item m="1" x="7049"/>
        <item m="1" x="7050"/>
        <item m="1" x="7051"/>
        <item m="1" x="7052"/>
        <item m="1" x="6696"/>
        <item m="1" x="7812"/>
        <item m="1" x="7055"/>
        <item m="1" x="6964"/>
        <item m="1" x="6965"/>
        <item m="1" x="6966"/>
        <item m="1" x="6967"/>
        <item m="1" x="6968"/>
        <item m="1" x="6969"/>
        <item m="1" x="6970"/>
        <item m="1" x="6971"/>
        <item m="1" x="6252"/>
        <item m="1" x="6253"/>
        <item m="1" x="6254"/>
        <item m="1" x="6255"/>
        <item m="1" x="6706"/>
        <item m="1" x="6707"/>
        <item m="1" x="7437"/>
        <item m="1" x="7438"/>
        <item m="1" x="7209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590"/>
        <item m="1" x="7591"/>
        <item m="1" x="7597"/>
        <item m="1" x="7215"/>
        <item m="1" x="7827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139"/>
        <item m="1" x="6731"/>
        <item m="1" x="6308"/>
        <item m="1" x="6309"/>
        <item m="1" x="6310"/>
        <item m="1" x="6311"/>
        <item m="1" x="6312"/>
        <item m="1" x="6313"/>
        <item m="1" x="5388"/>
        <item m="1" x="7462"/>
        <item m="1" x="7072"/>
        <item m="1" x="7606"/>
        <item m="1" x="7240"/>
        <item m="1" x="6737"/>
        <item m="1" x="6738"/>
        <item m="1" x="7607"/>
        <item m="1" x="7608"/>
        <item m="1" x="7609"/>
        <item m="1" x="7610"/>
        <item m="1" x="7611"/>
        <item m="1" x="7612"/>
        <item m="1" x="7613"/>
        <item m="1" x="7241"/>
        <item m="1" x="7242"/>
        <item m="1" x="7243"/>
        <item m="1" x="7244"/>
        <item m="1" x="7073"/>
        <item m="1" x="7074"/>
        <item m="1" x="7075"/>
        <item m="1" x="7076"/>
        <item m="1" x="7077"/>
        <item m="1" x="7465"/>
        <item m="1" x="7466"/>
        <item m="1" x="6337"/>
        <item m="1" x="7252"/>
        <item m="1" x="7253"/>
        <item m="1" x="7254"/>
        <item m="1" x="6750"/>
        <item m="1" x="6751"/>
        <item m="1" x="6752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468"/>
        <item m="1" x="7869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255"/>
        <item m="1" x="7256"/>
        <item m="1" x="7257"/>
        <item m="1" x="7258"/>
        <item m="1" x="7259"/>
        <item m="1" x="7260"/>
        <item m="1" x="7615"/>
        <item m="1" x="7616"/>
        <item m="1" x="7617"/>
        <item m="1" x="7622"/>
        <item m="1" x="7626"/>
        <item m="1" x="6074"/>
        <item m="1" x="6075"/>
        <item m="1" x="7481"/>
        <item m="1" x="7482"/>
        <item m="1" x="7871"/>
        <item m="1" x="7872"/>
        <item m="1" x="7873"/>
        <item m="1" x="7874"/>
        <item m="1" x="7875"/>
        <item m="1" x="7876"/>
        <item m="1" x="7276"/>
        <item m="1" x="7627"/>
        <item m="1" x="7877"/>
        <item m="1" x="7878"/>
        <item m="1" x="7632"/>
        <item m="1" x="7633"/>
        <item m="1" x="7634"/>
        <item m="1" x="7282"/>
        <item m="1" x="7283"/>
        <item m="1" x="7635"/>
        <item m="1" x="7284"/>
        <item m="1" x="7285"/>
        <item m="1" x="7640"/>
        <item m="1" x="7288"/>
        <item m="1" x="7289"/>
        <item m="1" x="7290"/>
        <item m="1" x="7092"/>
        <item m="1" x="6772"/>
        <item m="1" x="7641"/>
        <item m="1" x="7643"/>
        <item m="1" x="7645"/>
        <item m="1" x="7646"/>
        <item m="1" x="7651"/>
        <item m="1" x="2360"/>
        <item m="1" x="2361"/>
        <item m="1" x="7652"/>
        <item m="1" x="7653"/>
        <item m="1" x="7654"/>
        <item m="1" x="7301"/>
        <item m="1" x="7302"/>
        <item m="1" x="7655"/>
        <item m="1" x="7484"/>
        <item m="1" x="7304"/>
        <item m="1" x="6110"/>
        <item m="1" x="6111"/>
        <item m="1" x="7656"/>
        <item m="1" x="7657"/>
        <item m="1" x="7658"/>
        <item m="1" x="7659"/>
        <item m="1" x="7305"/>
        <item m="1" x="7306"/>
        <item m="1" x="7307"/>
        <item m="1" x="7308"/>
        <item m="1" x="7660"/>
        <item m="1" x="7664"/>
        <item m="1" x="7666"/>
        <item m="1" x="7667"/>
        <item m="1" x="7668"/>
        <item m="1" x="7016"/>
        <item m="1" x="7891"/>
        <item m="1" x="7892"/>
        <item m="1" x="7893"/>
        <item m="1" x="7894"/>
        <item m="1" x="7895"/>
        <item m="1" x="7896"/>
        <item m="1" x="7897"/>
        <item m="1" x="7669"/>
        <item m="1" x="4081"/>
        <item m="1" x="7672"/>
        <item m="1" x="7675"/>
        <item m="1" x="7323"/>
        <item m="1" x="7324"/>
        <item m="1" x="6805"/>
        <item m="1" x="7899"/>
        <item m="1" x="7329"/>
        <item m="1" x="7680"/>
        <item m="1" x="7681"/>
        <item m="1" x="7682"/>
        <item m="1" x="7683"/>
        <item m="1" x="7330"/>
        <item m="1" x="7905"/>
        <item m="1" x="7906"/>
        <item m="1" x="7907"/>
        <item m="1" x="7908"/>
        <item m="1" x="7684"/>
        <item m="1" x="7685"/>
        <item m="1" x="7686"/>
        <item m="1" x="7337"/>
        <item m="1" x="7338"/>
        <item m="1" x="7339"/>
        <item m="1" x="7687"/>
        <item m="1" x="7688"/>
        <item m="1" x="7689"/>
        <item m="1" x="6400"/>
        <item m="1" x="6401"/>
        <item m="1" x="7910"/>
        <item m="1" x="7691"/>
        <item m="1" x="6825"/>
        <item m="1" x="5683"/>
        <item m="1" x="5684"/>
        <item m="1" x="5685"/>
        <item m="1" x="5686"/>
        <item m="1" x="5687"/>
        <item m="1" x="5030"/>
        <item m="1" x="7911"/>
        <item m="1" x="7912"/>
        <item m="1" x="7913"/>
        <item m="1" x="7914"/>
        <item m="1" x="7915"/>
        <item m="1" x="7916"/>
        <item m="1" x="7917"/>
        <item m="1" x="7695"/>
        <item m="1" x="7696"/>
        <item m="1" x="7697"/>
        <item m="1" x="7698"/>
        <item m="1" x="7918"/>
        <item m="1" x="7346"/>
        <item m="1" x="7347"/>
        <item m="1" x="7919"/>
        <item m="1" x="7920"/>
        <item m="1" x="7921"/>
        <item m="1" x="7922"/>
        <item m="1" x="7923"/>
        <item m="1" x="7924"/>
        <item m="1" x="7925"/>
        <item m="1" x="7926"/>
        <item m="1" x="7701"/>
        <item m="1" x="7702"/>
        <item m="1" x="7359"/>
        <item m="1" x="7360"/>
        <item m="1" x="7361"/>
        <item m="1" x="7362"/>
        <item m="1" x="7363"/>
        <item m="1" x="7364"/>
        <item m="1" x="7365"/>
        <item m="1" x="7366"/>
        <item m="1" x="6842"/>
        <item m="1" x="6843"/>
        <item m="1" x="6844"/>
        <item m="1" x="6845"/>
        <item m="1" x="6846"/>
        <item m="1" x="6847"/>
        <item m="1" x="6848"/>
        <item m="1" x="7937"/>
        <item m="1" x="7704"/>
        <item m="1" x="7705"/>
        <item m="1" x="7706"/>
        <item m="1" x="7707"/>
        <item m="1" x="7708"/>
        <item m="1" x="7709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710"/>
        <item m="1" x="7711"/>
        <item m="1" x="7377"/>
        <item m="1" x="6858"/>
        <item m="1" x="6859"/>
        <item m="1" x="6860"/>
        <item m="1" x="7712"/>
        <item m="1" x="7713"/>
        <item m="1" x="7714"/>
        <item m="1" x="7715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3717"/>
        <item x="1113"/>
        <item x="1114"/>
        <item x="1115"/>
        <item x="1116"/>
        <item x="1117"/>
        <item x="1118"/>
        <item x="1119"/>
        <item x="1120"/>
        <item x="1121"/>
        <item m="1" x="7719"/>
        <item m="1" x="7720"/>
        <item m="1" x="7721"/>
        <item m="1" x="7722"/>
        <item m="1" x="7554"/>
        <item m="1" x="7555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390"/>
        <item m="1" x="7391"/>
        <item m="1" x="7392"/>
        <item m="1" x="7393"/>
        <item m="1" x="7394"/>
        <item m="1" x="7395"/>
        <item m="1" x="7942"/>
        <item m="1" x="7770"/>
        <item m="1" x="7771"/>
        <item m="1" x="7772"/>
        <item m="1" x="7423"/>
        <item m="1" x="7429"/>
        <item m="1" x="7430"/>
        <item m="1" x="7943"/>
        <item m="1" x="7944"/>
        <item m="1" x="7945"/>
        <item m="1" x="7946"/>
        <item m="1" x="7780"/>
        <item m="1" x="7781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7785"/>
        <item m="1" x="5141"/>
        <item m="1" x="5142"/>
        <item m="1" x="7565"/>
        <item m="1" x="7566"/>
        <item m="1" x="7046"/>
        <item m="1" x="7798"/>
        <item m="1" x="7799"/>
        <item m="1" x="7801"/>
        <item m="1" x="5997"/>
        <item m="1" x="6669"/>
        <item m="1" x="6670"/>
        <item m="1" x="6671"/>
        <item m="1" x="6676"/>
        <item m="1" x="6612"/>
        <item m="1" x="6613"/>
        <item m="1" x="6614"/>
        <item m="1" x="6615"/>
        <item m="1" x="6616"/>
        <item m="1" x="6617"/>
        <item m="1" x="6618"/>
        <item m="1" x="5197"/>
        <item m="1" x="6619"/>
        <item m="1" x="6620"/>
        <item m="1" x="5198"/>
        <item m="1" x="5199"/>
        <item m="1" x="6621"/>
        <item m="1" x="6697"/>
        <item m="1" x="6698"/>
        <item m="1" x="1936"/>
        <item m="1" x="7811"/>
        <item m="1" x="7813"/>
        <item m="1" x="7056"/>
        <item m="1" x="6256"/>
        <item m="1" x="6257"/>
        <item m="1" x="6258"/>
        <item m="1" x="6259"/>
        <item m="1" x="6260"/>
        <item m="1" x="6265"/>
        <item m="1" x="7454"/>
        <item m="1" x="7455"/>
        <item m="1" x="7456"/>
        <item m="1" x="7457"/>
        <item m="1" x="7458"/>
        <item m="1" x="7819"/>
        <item m="1" x="7592"/>
        <item m="1" x="7593"/>
        <item m="1" x="7820"/>
        <item m="1" x="7821"/>
        <item m="1" x="7822"/>
        <item m="1" x="7823"/>
        <item m="1" x="7824"/>
        <item m="1" x="7825"/>
        <item m="1" x="7826"/>
        <item m="1" x="7216"/>
        <item m="1" x="7828"/>
        <item m="1" x="7829"/>
        <item m="1" x="7601"/>
        <item m="1" x="7830"/>
        <item m="1" x="7831"/>
        <item m="1" x="7832"/>
        <item m="1" x="7605"/>
        <item m="1" x="3397"/>
        <item m="1" x="7463"/>
        <item m="1" x="7237"/>
        <item m="1" x="7078"/>
        <item m="1" x="6740"/>
        <item m="1" x="7246"/>
        <item m="1" x="7833"/>
        <item m="1" x="6338"/>
        <item m="1" x="6753"/>
        <item m="1" x="6754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618"/>
        <item m="1" x="7619"/>
        <item m="1" x="7870"/>
        <item m="1" x="7277"/>
        <item m="1" x="7879"/>
        <item m="1" x="7880"/>
        <item m="1" x="7881"/>
        <item m="1" x="7629"/>
        <item m="1" x="5533"/>
        <item m="1" x="5534"/>
        <item m="1" x="5535"/>
        <item x="771"/>
        <item m="1" x="5536"/>
        <item m="1" x="5537"/>
        <item m="1" x="6994"/>
        <item m="1" x="7286"/>
        <item m="1" x="7636"/>
        <item m="1" x="6773"/>
        <item m="1" x="6366"/>
        <item m="1" x="7642"/>
        <item m="1" x="7882"/>
        <item m="1" x="7883"/>
        <item m="1" x="7884"/>
        <item m="1" x="7885"/>
        <item m="1" x="7886"/>
        <item m="1" x="7649"/>
        <item m="1" x="7887"/>
        <item m="1" x="7888"/>
        <item m="1" x="7303"/>
        <item m="1" x="7309"/>
        <item m="1" x="7310"/>
        <item m="1" x="7661"/>
        <item m="1" x="7662"/>
        <item m="1" x="7663"/>
        <item m="1" x="7889"/>
        <item m="1" x="7890"/>
        <item m="1" x="6123"/>
        <item m="1" x="6124"/>
        <item m="1" x="7670"/>
        <item m="1" x="7317"/>
        <item m="1" x="7674"/>
        <item m="1" x="7487"/>
        <item m="1" x="7676"/>
        <item m="1" x="7900"/>
        <item m="1" x="7902"/>
        <item m="1" x="7903"/>
        <item m="1" x="7679"/>
        <item m="1" x="7331"/>
        <item m="1" x="7332"/>
        <item m="1" x="7904"/>
        <item m="1" x="7333"/>
        <item m="1" x="7334"/>
        <item m="1" x="7340"/>
        <item m="1" x="6402"/>
        <item m="1" x="7909"/>
        <item m="1" x="5031"/>
        <item m="1" x="7343"/>
        <item m="1" x="7344"/>
        <item m="1" x="7345"/>
        <item m="1" x="7025"/>
        <item m="1" x="7348"/>
        <item m="1" x="7699"/>
        <item m="1" x="7350"/>
        <item m="1" x="7703"/>
        <item m="1" x="7354"/>
        <item m="1" x="6849"/>
        <item m="1" x="6850"/>
        <item m="1" x="6851"/>
        <item m="1" x="6852"/>
        <item m="1" x="6853"/>
        <item m="1" x="6854"/>
        <item m="1" x="7938"/>
        <item m="1" x="7378"/>
        <item m="1" x="7379"/>
        <item m="1" x="6861"/>
        <item m="1" x="6862"/>
        <item m="1" x="7939"/>
        <item m="1" x="7716"/>
        <item m="1" x="7489"/>
        <item m="1" x="7543"/>
        <item m="1" x="7544"/>
        <item m="1" x="7545"/>
        <item m="1" x="7546"/>
        <item m="1" x="7547"/>
        <item m="1" x="7940"/>
        <item m="1" x="7718"/>
        <item x="1122"/>
        <item m="1" x="7382"/>
        <item m="1" x="7112"/>
        <item m="1" x="6463"/>
        <item m="1" x="7556"/>
        <item m="1" x="7557"/>
        <item m="1" x="7558"/>
        <item m="1" x="7941"/>
        <item m="1" x="7383"/>
        <item m="1" x="7384"/>
        <item m="1" x="7396"/>
        <item m="1" x="7397"/>
        <item m="1" x="7398"/>
        <item m="1" x="7399"/>
        <item m="1" x="5815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777"/>
        <item m="1" x="6579"/>
        <item m="1" x="7434"/>
        <item m="1" x="7435"/>
        <item m="1" x="7947"/>
        <item m="1" x="5143"/>
        <item m="1" x="5144"/>
        <item m="1" x="5145"/>
        <item m="1" x="5146"/>
        <item m="1" x="5147"/>
        <item m="1" x="7563"/>
        <item m="1" x="7564"/>
        <item m="1" x="7567"/>
        <item m="1" x="7568"/>
        <item m="1" x="7572"/>
        <item m="1" x="6000"/>
        <item m="1" x="7576"/>
        <item m="1" x="7589"/>
        <item m="1" x="6010"/>
        <item m="1" x="7459"/>
        <item m="1" x="7460"/>
        <item m="1" x="7594"/>
        <item m="1" x="7595"/>
        <item m="1" x="7596"/>
        <item m="1" x="6300"/>
        <item m="1" x="7217"/>
        <item m="1" x="7602"/>
        <item m="1" x="7603"/>
        <item m="1" x="6739"/>
        <item m="1" x="6741"/>
        <item m="1" x="6742"/>
        <item m="1" x="6743"/>
        <item m="1" x="6339"/>
        <item m="1" x="7271"/>
        <item m="1" x="7272"/>
        <item m="1" x="7273"/>
        <item m="1" x="7079"/>
        <item m="1" x="7620"/>
        <item m="1" x="7621"/>
        <item m="1" x="5486"/>
        <item m="1" x="7623"/>
        <item m="1" x="7624"/>
        <item m="1" x="7625"/>
        <item m="1" x="7628"/>
        <item m="1" x="7630"/>
        <item m="1" x="7631"/>
        <item m="1" x="6995"/>
        <item m="1" x="7644"/>
        <item m="1" x="7647"/>
        <item m="1" x="7648"/>
        <item m="1" x="7650"/>
        <item m="1" x="7012"/>
        <item m="1" x="7148"/>
        <item m="1" x="7311"/>
        <item m="1" x="7313"/>
        <item m="1" x="6125"/>
        <item m="1" x="7318"/>
        <item m="1" x="7149"/>
        <item m="1" x="7671"/>
        <item m="1" x="7673"/>
        <item m="1" x="7321"/>
        <item m="1" x="7335"/>
        <item m="1" x="7107"/>
        <item m="1" x="7108"/>
        <item m="1" x="7690"/>
        <item m="1" x="7692"/>
        <item m="1" x="4085"/>
        <item m="1" x="4086"/>
        <item m="1" x="3644"/>
        <item m="1" x="3645"/>
        <item m="1" x="7026"/>
        <item m="1" x="7027"/>
        <item m="1" x="7028"/>
        <item m="1" x="7029"/>
        <item m="1" x="7349"/>
        <item m="1" x="7351"/>
        <item m="1" x="7700"/>
        <item m="1" x="7355"/>
        <item m="1" x="6160"/>
        <item m="1" x="6161"/>
        <item m="1" x="6433"/>
        <item m="1" x="7380"/>
        <item m="1" x="6863"/>
        <item m="1" x="7548"/>
        <item m="1" x="7717"/>
        <item m="1" x="7559"/>
        <item m="1" x="7560"/>
        <item m="1" x="7723"/>
        <item m="1" x="7385"/>
        <item m="1" x="7386"/>
        <item m="1" x="6884"/>
        <item m="1" x="6885"/>
        <item m="1" x="6886"/>
        <item m="1" x="6887"/>
        <item m="1" x="6888"/>
        <item m="1" x="6889"/>
        <item m="1" x="7769"/>
        <item m="1" x="7773"/>
        <item m="1" x="7774"/>
        <item m="1" x="7775"/>
        <item m="1" x="7776"/>
        <item m="1" x="7778"/>
        <item m="1" x="7779"/>
        <item m="1" x="7039"/>
        <item m="1" x="7782"/>
        <item m="1" x="7783"/>
        <item m="1" x="7164"/>
        <item m="1" x="5148"/>
        <item m="1" x="5149"/>
        <item m="1" x="5150"/>
        <item m="1" x="5151"/>
        <item m="1" x="5152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5977"/>
        <item m="1" x="5978"/>
        <item m="1" x="7188"/>
        <item m="1" x="6958"/>
        <item m="1" x="6209"/>
        <item m="1" x="7195"/>
        <item m="1" x="7196"/>
        <item m="1" x="7436"/>
        <item m="1" x="6001"/>
        <item m="1" x="6002"/>
        <item m="1" x="7203"/>
        <item m="1" x="6219"/>
        <item m="1" x="6220"/>
        <item m="1" x="6225"/>
        <item m="1" x="6677"/>
        <item m="1" x="6678"/>
        <item m="1" x="6679"/>
        <item m="1" x="5200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5201"/>
        <item m="1" x="6226"/>
        <item m="1" x="6694"/>
        <item m="1" x="5202"/>
        <item m="1" x="6238"/>
        <item m="1" x="5266"/>
        <item m="1" x="7205"/>
        <item m="1" x="4082"/>
        <item m="1" x="7057"/>
        <item m="1" x="6011"/>
        <item m="1" x="7208"/>
        <item m="1" x="7461"/>
        <item m="1" x="6268"/>
        <item m="1" x="6269"/>
        <item m="1" x="6270"/>
        <item m="1" x="6271"/>
        <item m="1" x="7059"/>
        <item m="1" x="7060"/>
        <item m="1" x="7211"/>
        <item m="1" x="7212"/>
        <item m="1" x="7214"/>
        <item m="1" x="7064"/>
        <item m="1" x="7065"/>
        <item m="1" x="6720"/>
        <item m="1" x="7218"/>
        <item m="1" x="7219"/>
        <item m="1" x="7220"/>
        <item m="1" x="6314"/>
        <item m="1" x="5368"/>
        <item m="1" x="6315"/>
        <item m="1" x="7233"/>
        <item m="1" x="7234"/>
        <item m="1" x="4083"/>
        <item m="1" x="7236"/>
        <item m="1" x="7238"/>
        <item m="1" x="7239"/>
        <item m="1" x="6325"/>
        <item m="1" x="6327"/>
        <item m="1" x="6328"/>
        <item m="1" x="6329"/>
        <item m="1" x="7245"/>
        <item m="1" x="6330"/>
        <item m="1" x="6331"/>
        <item m="1" x="7247"/>
        <item m="1" x="7248"/>
        <item m="1" x="7467"/>
        <item m="1" x="7250"/>
        <item m="1" x="5435"/>
        <item m="1" x="5436"/>
        <item m="1" x="5437"/>
        <item m="1" x="5438"/>
        <item m="1" x="7080"/>
        <item m="1" x="7081"/>
        <item m="1" x="7082"/>
        <item m="1" x="7083"/>
        <item m="1" x="7084"/>
        <item m="1" x="7085"/>
        <item m="1" x="7086"/>
        <item m="1" x="7087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7088"/>
        <item m="1" x="7479"/>
        <item m="1" x="5487"/>
        <item m="1" x="7274"/>
        <item m="1" x="6349"/>
        <item m="1" x="6350"/>
        <item m="1" x="7275"/>
        <item m="1" x="6353"/>
        <item m="1" x="6769"/>
        <item m="1" x="7278"/>
        <item m="1" x="7279"/>
        <item m="1" x="7280"/>
        <item m="1" x="6996"/>
        <item m="1" x="6997"/>
        <item m="1" x="6771"/>
        <item m="1" x="7287"/>
        <item m="1" x="5571"/>
        <item m="1" x="5572"/>
        <item m="1" x="7291"/>
        <item m="1" x="7483"/>
        <item m="1" x="7292"/>
        <item m="1" x="7144"/>
        <item m="1" x="7293"/>
        <item m="1" x="7294"/>
        <item m="1" x="7295"/>
        <item m="1" x="7296"/>
        <item m="1" x="7013"/>
        <item m="1" x="6783"/>
        <item m="1" x="6784"/>
        <item m="1" x="6786"/>
        <item m="1" x="7312"/>
        <item m="1" x="6787"/>
        <item m="1" x="7314"/>
        <item m="1" x="7098"/>
        <item m="1" x="7099"/>
        <item m="1" x="7315"/>
        <item m="1" x="5621"/>
        <item m="1" x="7150"/>
        <item m="1" x="7151"/>
        <item m="1" x="7319"/>
        <item m="1" x="4084"/>
        <item m="1" x="7485"/>
        <item m="1" x="7486"/>
        <item m="1" x="7322"/>
        <item m="1" x="7325"/>
        <item m="1" x="7326"/>
        <item m="1" x="7327"/>
        <item m="1" x="7328"/>
        <item m="1" x="5645"/>
        <item m="1" x="7336"/>
        <item m="1" x="6810"/>
        <item m="1" x="6811"/>
        <item m="1" x="6815"/>
        <item m="1" x="6816"/>
        <item m="1" x="6817"/>
        <item m="1" x="7488"/>
        <item m="1" x="6818"/>
        <item m="1" x="6819"/>
        <item m="1" x="6397"/>
        <item m="1" x="6403"/>
        <item m="1" x="6404"/>
        <item m="1" x="7341"/>
        <item x="960"/>
        <item m="1" x="4087"/>
        <item m="1" x="3646"/>
        <item m="1" x="6826"/>
        <item m="1" x="6827"/>
        <item m="1" x="6410"/>
        <item m="1" x="6828"/>
        <item m="1" x="6829"/>
        <item m="1" x="7352"/>
        <item m="1" x="7353"/>
        <item m="1" x="6831"/>
        <item m="1" x="6832"/>
        <item m="1" x="7356"/>
        <item m="1" x="7357"/>
        <item m="1" x="7358"/>
        <item m="1" x="6162"/>
        <item m="1" x="6163"/>
        <item m="1" x="6164"/>
        <item m="1" x="6434"/>
        <item m="1" x="6435"/>
        <item m="1" x="6436"/>
        <item m="1" x="6437"/>
        <item m="1" x="6442"/>
        <item m="1" x="6857"/>
        <item m="1" x="6171"/>
        <item m="1" x="6172"/>
        <item m="1" x="6173"/>
        <item m="1" x="6593"/>
        <item m="1" x="7549"/>
        <item m="1" x="7550"/>
        <item m="1" x="7551"/>
        <item m="1" x="7552"/>
        <item m="1" x="7553"/>
        <item m="1" x="6445"/>
        <item m="1" x="7113"/>
        <item m="1" x="6461"/>
        <item m="1" x="7036"/>
        <item m="1" x="7561"/>
        <item m="1" x="7562"/>
        <item m="1" x="7119"/>
        <item m="1" x="7120"/>
        <item m="1" x="7387"/>
        <item m="1" x="7388"/>
        <item m="1" x="7389"/>
        <item m="1" x="6872"/>
        <item m="1" x="6873"/>
        <item m="1" x="6874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7421"/>
        <item m="1" x="7424"/>
        <item m="1" x="7425"/>
        <item m="1" x="7426"/>
        <item m="1" x="7427"/>
        <item m="1" x="7158"/>
        <item m="1" x="6580"/>
        <item m="1" x="7431"/>
        <item m="1" x="5946"/>
        <item m="1" x="7433"/>
        <item m="1" x="7040"/>
        <item m="1" x="4795"/>
        <item m="1" x="6662"/>
        <item m="1" x="7197"/>
        <item m="1" x="7198"/>
        <item m="1" x="6003"/>
        <item m="1" x="6239"/>
        <item m="1" x="6244"/>
        <item m="1" x="7206"/>
        <item m="1" x="7207"/>
        <item m="1" x="6266"/>
        <item m="1" x="6272"/>
        <item m="1" x="6273"/>
        <item m="1" x="6293"/>
        <item m="1" x="7210"/>
        <item m="1" x="7213"/>
        <item m="1" x="6721"/>
        <item m="1" x="5369"/>
        <item m="1" x="7235"/>
        <item m="1" x="7071"/>
        <item m="1" x="7249"/>
        <item m="1" x="6764"/>
        <item m="1" x="7089"/>
        <item m="1" x="7090"/>
        <item m="1" x="6076"/>
        <item m="1" x="6770"/>
        <item m="1" x="7281"/>
        <item m="1" x="5573"/>
        <item m="1" x="7297"/>
        <item m="1" x="7298"/>
        <item m="1" x="7299"/>
        <item m="1" x="7300"/>
        <item m="1" x="6112"/>
        <item m="1" x="6788"/>
        <item m="1" x="7014"/>
        <item m="1" x="7316"/>
        <item m="1" x="7152"/>
        <item m="1" x="7153"/>
        <item m="1" x="7320"/>
        <item m="1" x="7102"/>
        <item m="1" x="7103"/>
        <item m="1" x="6146"/>
        <item m="1" x="7342"/>
        <item m="1" x="6821"/>
        <item m="1" x="7109"/>
        <item m="1" x="6833"/>
        <item m="1" x="6165"/>
        <item m="1" x="6166"/>
        <item m="1" x="6438"/>
        <item m="1" x="5747"/>
        <item m="1" x="6446"/>
        <item m="1" x="7114"/>
        <item m="1" x="6921"/>
        <item m="1" x="6477"/>
        <item m="1" x="6922"/>
        <item m="1" x="6923"/>
        <item m="1" x="6924"/>
        <item m="1" x="7422"/>
        <item m="1" x="7432"/>
        <item m="1" x="6952"/>
        <item m="1" x="6953"/>
        <item m="1" x="6622"/>
        <item m="1" x="6954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6203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5979"/>
        <item m="1" x="6204"/>
        <item m="1" x="7043"/>
        <item m="1" x="6955"/>
        <item m="1" x="7044"/>
        <item m="1" x="6956"/>
        <item m="1" x="6957"/>
        <item m="1" x="6959"/>
        <item m="1" x="6960"/>
        <item m="1" x="6961"/>
        <item m="1" x="6962"/>
        <item m="1" x="6661"/>
        <item m="1" x="6210"/>
        <item m="1" x="6211"/>
        <item m="1" x="5160"/>
        <item m="1" x="5161"/>
        <item m="1" x="5984"/>
        <item m="1" x="5985"/>
        <item m="1" x="5986"/>
        <item m="1" x="5987"/>
        <item m="1" x="6663"/>
        <item m="1" x="6214"/>
        <item m="1" x="7047"/>
        <item m="1" x="7132"/>
        <item m="1" x="7133"/>
        <item m="1" x="6666"/>
        <item m="1" x="6004"/>
        <item m="1" x="5177"/>
        <item m="1" x="5178"/>
        <item m="1" x="5179"/>
        <item m="1" x="5180"/>
        <item m="1" x="5181"/>
        <item m="1" x="5182"/>
        <item m="1" x="6672"/>
        <item m="1" x="6963"/>
        <item m="1" x="6221"/>
        <item m="1" x="6007"/>
        <item m="1" x="5189"/>
        <item m="1" x="6227"/>
        <item m="1" x="6228"/>
        <item m="1" x="6229"/>
        <item m="1" x="6230"/>
        <item m="1" x="6231"/>
        <item m="1" x="6232"/>
        <item m="1" x="5203"/>
        <item m="1" x="6233"/>
        <item m="1" x="6234"/>
        <item m="1" x="6235"/>
        <item m="1" x="6236"/>
        <item m="1" x="4088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7048"/>
        <item m="1" x="7134"/>
        <item m="1" x="6240"/>
        <item m="1" x="6241"/>
        <item m="1" x="5267"/>
        <item m="1" x="5268"/>
        <item m="1" x="5269"/>
        <item m="1" x="6699"/>
        <item m="1" x="6700"/>
        <item m="1" x="6701"/>
        <item m="1" x="7053"/>
        <item m="1" x="7054"/>
        <item m="1" x="6704"/>
        <item m="1" x="6249"/>
        <item m="1" x="6705"/>
        <item m="1" x="6261"/>
        <item m="1" x="5292"/>
        <item m="1" x="5293"/>
        <item m="1" x="6972"/>
        <item m="1" x="6012"/>
        <item m="1" x="5306"/>
        <item m="1" x="7135"/>
        <item m="1" x="6973"/>
        <item m="1" x="5314"/>
        <item m="1" x="6267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7136"/>
        <item m="1" x="7058"/>
        <item m="1" x="6708"/>
        <item m="1" x="6294"/>
        <item m="1" x="6295"/>
        <item m="1" x="6974"/>
        <item m="1" x="6975"/>
        <item m="1" x="6712"/>
        <item m="1" x="6713"/>
        <item m="1" x="7061"/>
        <item m="1" x="7062"/>
        <item m="1" x="7137"/>
        <item m="1" x="7138"/>
        <item m="1" x="6585"/>
        <item m="1" x="6718"/>
        <item m="1" x="7063"/>
        <item m="1" x="6027"/>
        <item m="1" x="6028"/>
        <item m="1" x="7066"/>
        <item m="1" x="7067"/>
        <item m="1" x="6586"/>
        <item m="1" x="6722"/>
        <item m="1" x="6723"/>
        <item m="1" x="6724"/>
        <item m="1" x="6301"/>
        <item m="1" x="6302"/>
        <item m="1" x="6725"/>
        <item m="1" x="6726"/>
        <item m="1" x="7068"/>
        <item m="1" x="6976"/>
        <item m="1" x="672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7069"/>
        <item m="1" x="6977"/>
        <item m="1" x="6980"/>
        <item m="1" x="6732"/>
        <item m="1" x="6733"/>
        <item m="1" x="6981"/>
        <item m="1" x="5392"/>
        <item m="1" x="7070"/>
        <item m="1" x="6982"/>
        <item m="1" x="6735"/>
        <item m="1" x="6736"/>
        <item m="1" x="5398"/>
        <item m="1" x="5399"/>
        <item m="1" x="6326"/>
        <item m="1" x="6332"/>
        <item m="1" x="6333"/>
        <item m="1" x="6334"/>
        <item m="1" x="6335"/>
        <item m="1" x="5408"/>
        <item m="1" x="5409"/>
        <item m="1" x="5410"/>
        <item m="1" x="5411"/>
        <item m="1" x="5412"/>
        <item m="1" x="6983"/>
        <item m="1" x="6984"/>
        <item m="1" x="7140"/>
        <item m="1" x="6744"/>
        <item m="1" x="6745"/>
        <item m="1" x="6747"/>
        <item m="1" x="7141"/>
        <item m="1" x="6749"/>
        <item m="1" x="5439"/>
        <item m="1" x="5440"/>
        <item m="1" x="5441"/>
        <item m="1" x="5442"/>
        <item m="1" x="6765"/>
        <item m="1" x="6766"/>
        <item m="1" x="6767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7091"/>
        <item m="1" x="6340"/>
        <item m="1" x="6341"/>
        <item m="1" x="6342"/>
        <item m="1" x="6343"/>
        <item m="1" x="6344"/>
        <item m="1" x="6072"/>
        <item m="1" x="6347"/>
        <item m="1" x="6768"/>
        <item m="1" x="5489"/>
        <item m="1" x="7142"/>
        <item m="1" x="6986"/>
        <item m="1" x="6354"/>
        <item m="1" x="6355"/>
        <item m="1" x="6356"/>
        <item m="1" x="6357"/>
        <item m="1" x="6988"/>
        <item m="1" x="6989"/>
        <item m="1" x="6990"/>
        <item m="1" x="6991"/>
        <item m="1" x="6992"/>
        <item m="1" x="5538"/>
        <item m="1" x="5539"/>
        <item m="1" x="5540"/>
        <item m="1" x="5541"/>
        <item m="1" x="5542"/>
        <item m="1" x="6993"/>
        <item m="1" x="6998"/>
        <item m="1" x="6999"/>
        <item m="1" x="7000"/>
        <item m="1" x="7001"/>
        <item m="1" x="7002"/>
        <item m="1" x="7003"/>
        <item m="1" x="6083"/>
        <item m="1" x="6084"/>
        <item m="1" x="6085"/>
        <item m="1" x="6086"/>
        <item m="1" x="6087"/>
        <item m="1" x="6088"/>
        <item m="1" x="6089"/>
        <item m="1" x="6092"/>
        <item m="1" x="6093"/>
        <item m="1" x="5574"/>
        <item m="1" x="5575"/>
        <item m="1" x="5576"/>
        <item m="1" x="6094"/>
        <item m="1" x="6095"/>
        <item m="1" x="6774"/>
        <item m="1" x="7004"/>
        <item m="1" x="7143"/>
        <item m="1" x="7145"/>
        <item m="1" x="6588"/>
        <item m="1" x="6589"/>
        <item m="1" x="6590"/>
        <item m="1" x="7146"/>
        <item m="1" x="7147"/>
        <item m="1" x="6776"/>
        <item m="1" x="7008"/>
        <item m="1" x="6777"/>
        <item m="1" x="6778"/>
        <item m="1" x="7093"/>
        <item m="1" x="7009"/>
        <item m="1" x="7094"/>
        <item m="1" x="7095"/>
        <item m="1" x="5587"/>
        <item m="1" x="7096"/>
        <item m="1" x="7097"/>
        <item m="1" x="7010"/>
        <item m="1" x="7011"/>
        <item m="1" x="2362"/>
        <item m="1" x="6785"/>
        <item m="1" x="6374"/>
        <item m="1" x="6107"/>
        <item m="1" x="6108"/>
        <item m="1" x="5591"/>
        <item m="1" x="6375"/>
        <item m="1" x="5605"/>
        <item m="1" x="5606"/>
        <item m="1" x="6789"/>
        <item m="1" x="6790"/>
        <item m="1" x="6113"/>
        <item m="1" x="6791"/>
        <item m="1" x="6114"/>
        <item m="1" x="6115"/>
        <item m="1" x="7015"/>
        <item m="1" x="6792"/>
        <item m="1" x="6793"/>
        <item m="1" x="6794"/>
        <item m="1" x="6795"/>
        <item m="1" x="6376"/>
        <item m="1" x="6591"/>
        <item m="1" x="6592"/>
        <item m="1" x="6126"/>
        <item m="1" x="7100"/>
        <item m="1" x="6797"/>
        <item m="1" x="6798"/>
        <item m="1" x="6799"/>
        <item m="1" x="6800"/>
        <item m="1" x="4018"/>
        <item m="1" x="4019"/>
        <item m="1" x="7101"/>
        <item m="1" x="6384"/>
        <item m="1" x="3601"/>
        <item m="1" x="6802"/>
        <item m="1" x="6804"/>
        <item m="1" x="5637"/>
        <item m="1" x="5638"/>
        <item m="1" x="6806"/>
        <item m="1" x="7017"/>
        <item m="1" x="7018"/>
        <item m="1" x="7019"/>
        <item m="1" x="6807"/>
        <item m="1" x="7020"/>
        <item m="1" x="5646"/>
        <item m="1" x="5647"/>
        <item m="1" x="7021"/>
        <item m="1" x="7104"/>
        <item m="1" x="7105"/>
        <item m="1" x="7022"/>
        <item m="1" x="7023"/>
        <item m="1" x="6812"/>
        <item m="1" x="6813"/>
        <item m="1" x="6391"/>
        <item m="1" x="6392"/>
        <item m="1" x="6393"/>
        <item m="1" x="6141"/>
        <item m="1" x="6394"/>
        <item m="1" x="6395"/>
        <item m="1" x="6142"/>
        <item m="1" x="7106"/>
        <item m="1" x="7154"/>
        <item m="1" x="6814"/>
        <item m="1" x="6398"/>
        <item m="1" x="6399"/>
        <item m="1" x="5660"/>
        <item m="1" x="5661"/>
        <item m="1" x="5662"/>
        <item m="1" x="5663"/>
        <item m="1" x="5664"/>
        <item m="1" x="6147"/>
        <item m="1" x="6148"/>
        <item m="1" x="5672"/>
        <item m="1" x="5673"/>
        <item m="1" x="5676"/>
        <item m="1" x="6822"/>
        <item m="1" x="6823"/>
        <item m="1" x="6153"/>
        <item m="1" x="4089"/>
        <item m="1" x="3647"/>
        <item m="1" x="3648"/>
        <item m="1" x="6411"/>
        <item m="1" x="6412"/>
        <item m="1" x="6413"/>
        <item m="1" x="6414"/>
        <item m="1" x="6415"/>
        <item m="1" x="6416"/>
        <item m="1" x="6417"/>
        <item m="1" x="6830"/>
        <item m="1" x="6418"/>
        <item m="1" x="6419"/>
        <item m="1" x="6420"/>
        <item m="1" x="7110"/>
        <item m="1" x="6421"/>
        <item m="1" x="6422"/>
        <item m="1" x="6834"/>
        <item m="1" x="6835"/>
        <item m="1" x="6423"/>
        <item m="1" x="6424"/>
        <item m="1" x="6425"/>
        <item m="1" x="6426"/>
        <item m="1" x="6427"/>
        <item m="1" x="7111"/>
        <item m="1" x="6836"/>
        <item m="1" x="7030"/>
        <item m="1" x="7031"/>
        <item m="1" x="7032"/>
        <item m="1" x="6839"/>
        <item m="1" x="6840"/>
        <item m="1" x="6841"/>
        <item m="1" x="6167"/>
        <item m="1" x="6168"/>
        <item m="1" x="6169"/>
        <item m="1" x="5726"/>
        <item m="1" x="5727"/>
        <item m="1" x="6439"/>
        <item m="1" x="5730"/>
        <item m="1" x="5731"/>
        <item m="1" x="5732"/>
        <item m="1" x="5733"/>
        <item m="1" x="5734"/>
        <item m="1" x="5735"/>
        <item m="1" x="6855"/>
        <item m="1" x="6856"/>
        <item m="1" x="6440"/>
        <item m="1" x="6443"/>
        <item m="1" x="6444"/>
        <item m="1" x="5066"/>
        <item m="1" x="5750"/>
        <item m="1" x="5751"/>
        <item m="1" x="6174"/>
        <item m="1" x="6175"/>
        <item m="1" x="6176"/>
        <item m="1" x="7034"/>
        <item m="1" x="6594"/>
        <item m="1" x="6864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7157"/>
        <item m="1" x="6865"/>
        <item m="1" x="6866"/>
        <item x="1123"/>
        <item m="1" x="7037"/>
        <item m="1" x="5775"/>
        <item m="1" x="6867"/>
        <item m="1" x="6462"/>
        <item m="1" x="5776"/>
        <item m="1" x="7115"/>
        <item m="1" x="7116"/>
        <item m="1" x="6464"/>
        <item m="1" x="6465"/>
        <item m="1" x="6466"/>
        <item m="1" x="6467"/>
        <item m="1" x="6468"/>
        <item m="1" x="6469"/>
        <item m="1" x="7117"/>
        <item m="1" x="7118"/>
        <item m="1" x="6595"/>
        <item m="1" x="5795"/>
        <item m="1" x="5796"/>
        <item m="1" x="6870"/>
        <item m="1" x="6871"/>
        <item m="1" x="6473"/>
        <item m="1" x="64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185"/>
        <item m="1" x="6186"/>
        <item m="1" x="6187"/>
        <item m="1" x="6188"/>
        <item m="1" x="6189"/>
        <item m="1" x="6190"/>
        <item m="1" x="6191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478"/>
        <item m="1" x="6934"/>
        <item m="1" x="6935"/>
        <item m="1" x="6936"/>
        <item m="1" x="6937"/>
        <item m="1" x="6938"/>
        <item m="1" x="6939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7038"/>
        <item m="1" x="6941"/>
        <item m="1" x="7159"/>
        <item m="1" x="7160"/>
        <item m="1" x="7161"/>
        <item m="1" x="7121"/>
        <item m="1" x="7122"/>
        <item m="1" x="7123"/>
        <item m="1" x="7124"/>
        <item m="1" x="6942"/>
        <item m="1" x="6943"/>
        <item m="1" x="6944"/>
        <item m="1" x="6945"/>
        <item m="1" x="6573"/>
        <item m="1" x="5944"/>
        <item m="1" x="6947"/>
        <item m="1" x="7162"/>
        <item m="1" x="7125"/>
        <item m="1" x="7126"/>
        <item m="1" x="7127"/>
        <item m="1" x="7163"/>
        <item m="1" x="6949"/>
        <item m="1" x="6950"/>
        <item m="1" x="6583"/>
        <item m="1" x="6584"/>
        <item m="1" x="6197"/>
        <item m="1" x="6951"/>
        <item m="1" x="6623"/>
        <item m="1" x="4838"/>
        <item m="1" x="6659"/>
        <item m="1" x="6660"/>
        <item m="1" x="6665"/>
        <item m="1" x="5307"/>
        <item m="1" x="6709"/>
        <item m="1" x="6714"/>
        <item m="1" x="6719"/>
        <item m="1" x="6032"/>
        <item m="1" x="6727"/>
        <item m="1" x="6978"/>
        <item m="1" x="6316"/>
        <item m="1" x="5395"/>
        <item m="1" x="5400"/>
        <item m="1" x="6746"/>
        <item m="1" x="6065"/>
        <item m="1" x="6066"/>
        <item m="1" x="6067"/>
        <item m="1" x="6345"/>
        <item m="1" x="6985"/>
        <item m="1" x="6351"/>
        <item m="1" x="6358"/>
        <item m="1" x="6359"/>
        <item m="1" x="6779"/>
        <item m="1" x="6377"/>
        <item m="1" x="6127"/>
        <item m="1" x="6801"/>
        <item m="1" x="6803"/>
        <item m="1" x="6808"/>
        <item m="1" x="6143"/>
        <item m="1" x="7024"/>
        <item m="1" x="6155"/>
        <item m="1" x="6156"/>
        <item m="1" x="5688"/>
        <item m="1" x="7033"/>
        <item m="1" x="6430"/>
        <item m="1" x="6431"/>
        <item m="1" x="5736"/>
        <item m="1" x="5752"/>
        <item m="1" x="5760"/>
        <item m="1" x="6177"/>
        <item m="1" x="7035"/>
        <item x="1124"/>
        <item m="1" x="6868"/>
        <item m="1" x="6546"/>
        <item m="1" x="6547"/>
        <item m="1" x="6548"/>
        <item m="1" x="6549"/>
        <item m="1" x="6550"/>
        <item m="1" x="6551"/>
        <item m="1" x="7041"/>
        <item m="1" x="7042"/>
        <item m="1" x="5162"/>
        <item m="1" x="6242"/>
        <item m="1" x="6702"/>
        <item m="1" x="6703"/>
        <item m="1" x="6288"/>
        <item m="1" x="6289"/>
        <item m="1" x="6290"/>
        <item m="1" x="6717"/>
        <item m="1" x="6303"/>
        <item m="1" x="6979"/>
        <item m="1" x="6734"/>
        <item m="1" x="5413"/>
        <item m="1" x="5414"/>
        <item m="1" x="5415"/>
        <item m="1" x="5416"/>
        <item m="1" x="6987"/>
        <item m="1" x="6090"/>
        <item m="1" x="6368"/>
        <item m="1" x="7005"/>
        <item m="1" x="7006"/>
        <item m="1" x="7007"/>
        <item m="1" x="6100"/>
        <item m="1" x="6387"/>
        <item m="1" x="6820"/>
        <item m="1" x="6458"/>
        <item m="1" x="6552"/>
        <item m="1" x="3855"/>
        <item m="1" x="6946"/>
        <item m="1" x="4100"/>
        <item m="1" x="4101"/>
        <item m="1" x="4103"/>
        <item m="1" x="4104"/>
        <item m="1" x="4105"/>
        <item m="1" x="4106"/>
        <item m="1" x="4110"/>
        <item m="1" x="4111"/>
        <item m="1" x="2171"/>
        <item m="1" x="6206"/>
        <item m="1" x="5163"/>
        <item m="1" x="5164"/>
        <item m="1" x="5165"/>
        <item m="1" x="6664"/>
        <item m="1" x="5183"/>
        <item m="1" x="5190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6250"/>
        <item m="1" x="5294"/>
        <item m="1" x="5295"/>
        <item m="1" x="5296"/>
        <item m="1" x="5297"/>
        <item m="1" x="6262"/>
        <item m="1" x="5315"/>
        <item m="1" x="6291"/>
        <item m="1" x="6710"/>
        <item m="1" x="6711"/>
        <item m="1" x="6715"/>
        <item m="1" x="6716"/>
        <item m="1" x="6728"/>
        <item m="1" x="6730"/>
        <item m="1" x="5380"/>
        <item m="1" x="6317"/>
        <item m="1" x="6318"/>
        <item m="1" x="6321"/>
        <item m="1" x="6323"/>
        <item m="1" x="6324"/>
        <item m="1" x="5417"/>
        <item m="1" x="5418"/>
        <item m="1" x="5419"/>
        <item m="1" x="6748"/>
        <item m="1" x="5443"/>
        <item m="1" x="6068"/>
        <item m="1" x="6069"/>
        <item m="1" x="6346"/>
        <item m="1" x="5492"/>
        <item m="1" x="5493"/>
        <item m="1" x="6360"/>
        <item m="1" x="6361"/>
        <item m="1" x="6362"/>
        <item m="1" x="6365"/>
        <item m="1" x="6091"/>
        <item m="1" x="5546"/>
        <item m="1" x="5547"/>
        <item m="1" x="5548"/>
        <item m="1" x="5567"/>
        <item m="1" x="5577"/>
        <item m="1" x="6367"/>
        <item m="1" x="6369"/>
        <item m="1" x="6775"/>
        <item m="1" x="6780"/>
        <item m="1" x="6781"/>
        <item m="1" x="6782"/>
        <item m="1" x="5592"/>
        <item m="1" x="5602"/>
        <item m="1" x="6116"/>
        <item m="1" x="6378"/>
        <item m="1" x="6379"/>
        <item m="1" x="6117"/>
        <item m="1" x="6796"/>
        <item m="1" x="6382"/>
        <item m="1" x="6385"/>
        <item m="1" x="6130"/>
        <item m="1" x="6386"/>
        <item m="1" x="6134"/>
        <item m="1" x="6809"/>
        <item m="1" x="6144"/>
        <item m="1" x="6145"/>
        <item m="1" x="5674"/>
        <item m="1" x="6154"/>
        <item m="1" x="3649"/>
        <item m="1" x="5689"/>
        <item m="1" x="5702"/>
        <item m="1" x="6428"/>
        <item m="1" x="6429"/>
        <item m="1" x="6837"/>
        <item m="1" x="6838"/>
        <item m="1" x="6432"/>
        <item m="1" x="5728"/>
        <item m="1" x="5729"/>
        <item m="1" x="5737"/>
        <item m="1" x="6441"/>
        <item m="1" x="5753"/>
        <item m="1" x="6459"/>
        <item m="1" x="6460"/>
        <item m="1" x="5777"/>
        <item m="1" x="6470"/>
        <item m="1" x="6869"/>
        <item m="1" x="6475"/>
        <item m="1" x="6476"/>
        <item m="1" x="619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940"/>
        <item m="1" x="6574"/>
        <item m="1" x="6193"/>
        <item m="1" x="6948"/>
        <item m="1" x="6202"/>
        <item m="1" x="4114"/>
        <item m="1" x="4115"/>
        <item m="1" x="4116"/>
        <item m="1" x="4117"/>
        <item m="1" x="4118"/>
        <item m="1" x="4119"/>
        <item m="1" x="4120"/>
        <item m="1" x="4121"/>
        <item m="1" x="4123"/>
        <item m="1" x="4124"/>
        <item m="1" x="4125"/>
        <item m="1" x="4129"/>
        <item m="1" x="4130"/>
        <item m="1" x="4131"/>
        <item m="1" x="4132"/>
        <item m="1" x="6205"/>
        <item m="1" x="6207"/>
        <item m="1" x="6208"/>
        <item m="1" x="5166"/>
        <item m="1" x="5167"/>
        <item m="1" x="6212"/>
        <item m="1" x="6213"/>
        <item m="1" x="6215"/>
        <item m="1" x="5994"/>
        <item m="1" x="6216"/>
        <item m="1" x="6217"/>
        <item m="1" x="5184"/>
        <item m="1" x="6218"/>
        <item m="1" x="6237"/>
        <item m="1" x="5270"/>
        <item m="1" x="6245"/>
        <item m="1" x="5271"/>
        <item m="1" x="5272"/>
        <item m="1" x="6246"/>
        <item m="1" x="6247"/>
        <item m="1" x="6248"/>
        <item m="1" x="6251"/>
        <item m="1" x="5308"/>
        <item m="1" x="6264"/>
        <item m="1" x="5316"/>
        <item m="1" x="5317"/>
        <item m="1" x="6292"/>
        <item m="1" x="5338"/>
        <item m="1" x="6296"/>
        <item m="1" x="6297"/>
        <item m="1" x="6298"/>
        <item m="1" x="6299"/>
        <item m="1" x="6033"/>
        <item m="1" x="6304"/>
        <item m="1" x="6305"/>
        <item m="1" x="6306"/>
        <item m="1" x="6307"/>
        <item m="1" x="5381"/>
        <item m="1" x="5382"/>
        <item m="1" x="5383"/>
        <item m="1" x="5384"/>
        <item m="1" x="5385"/>
        <item m="1" x="5386"/>
        <item m="1" x="5387"/>
        <item m="1" x="6319"/>
        <item m="1" x="6587"/>
        <item m="1" x="6320"/>
        <item m="1" x="6322"/>
        <item m="1" x="5401"/>
        <item m="1" x="5402"/>
        <item m="1" x="5420"/>
        <item m="1" x="6336"/>
        <item m="1" x="5444"/>
        <item m="1" x="5450"/>
        <item m="1" x="5451"/>
        <item m="1" x="5452"/>
        <item m="1" x="5453"/>
        <item m="1" x="5454"/>
        <item m="1" x="5481"/>
        <item m="1" x="4939"/>
        <item m="1" x="6348"/>
        <item m="1" x="6352"/>
        <item m="1" x="3511"/>
        <item m="1" x="5494"/>
        <item m="1" x="6363"/>
        <item m="1" x="6364"/>
        <item m="1" x="5543"/>
        <item x="772"/>
        <item m="1" x="5544"/>
        <item m="1" x="5545"/>
        <item x="773"/>
        <item m="1" x="4971"/>
        <item m="1" x="6096"/>
        <item m="1" x="6370"/>
        <item m="1" x="6371"/>
        <item m="1" x="6372"/>
        <item m="1" x="6101"/>
        <item m="1" x="6102"/>
        <item m="1" x="6373"/>
        <item m="1" x="5593"/>
        <item m="1" x="5594"/>
        <item m="1" x="5595"/>
        <item m="1" x="6118"/>
        <item m="1" x="6119"/>
        <item m="1" x="6120"/>
        <item m="1" x="6380"/>
        <item m="1" x="6381"/>
        <item m="1" x="6383"/>
        <item m="1" x="6132"/>
        <item m="1" x="6133"/>
        <item m="1" x="6388"/>
        <item m="1" x="6389"/>
        <item m="1" x="6390"/>
        <item m="1" x="5649"/>
        <item m="1" x="6396"/>
        <item m="1" x="5665"/>
        <item m="1" x="5666"/>
        <item m="1" x="6405"/>
        <item m="1" x="5675"/>
        <item m="1" x="5023"/>
        <item m="1" x="6406"/>
        <item m="1" x="6407"/>
        <item m="1" x="6408"/>
        <item m="1" x="6409"/>
        <item m="1" x="5690"/>
        <item m="1" x="5691"/>
        <item m="1" x="5703"/>
        <item m="1" x="5707"/>
        <item m="1" x="6157"/>
        <item m="1" x="6158"/>
        <item m="1" x="6159"/>
        <item m="1" x="5738"/>
        <item m="1" x="5754"/>
        <item m="1" x="5761"/>
        <item m="1" x="5762"/>
        <item m="1" x="6178"/>
        <item m="1" x="6179"/>
        <item m="1" x="4090"/>
        <item m="1" x="5778"/>
        <item m="1" x="5784"/>
        <item m="1" x="5785"/>
        <item m="1" x="6471"/>
        <item m="1" x="6472"/>
        <item m="1" x="5803"/>
        <item m="1" x="5804"/>
        <item m="1" x="5805"/>
        <item m="1" x="5816"/>
        <item m="1" x="6571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6572"/>
        <item m="1" x="6575"/>
        <item m="1" x="6576"/>
        <item m="1" x="6577"/>
        <item m="1" x="6578"/>
        <item m="1" x="6581"/>
        <item m="1" x="5945"/>
        <item m="1" x="6582"/>
        <item m="1" x="6198"/>
        <item m="1" x="6199"/>
        <item m="1" x="5263"/>
        <item m="1" x="5264"/>
        <item m="1" x="6243"/>
        <item m="1" x="5318"/>
        <item m="1" x="5319"/>
        <item m="1" x="4098"/>
        <item m="1" x="5119"/>
        <item m="1" x="4135"/>
        <item m="1" x="4137"/>
        <item m="1" x="4138"/>
        <item m="1" x="4139"/>
        <item m="1" x="4140"/>
        <item m="1" x="4143"/>
        <item m="1" x="4144"/>
        <item m="1" x="4145"/>
        <item m="1" x="4146"/>
        <item m="1" x="4147"/>
        <item m="1" x="4148"/>
        <item m="1" x="4149"/>
        <item m="1" x="4152"/>
        <item m="1" x="4153"/>
        <item m="1" x="4154"/>
        <item m="1" x="4156"/>
        <item m="1" x="4158"/>
        <item m="1" x="4159"/>
        <item m="1" x="4160"/>
        <item m="1" x="4163"/>
        <item m="1" x="4164"/>
        <item m="1" x="4165"/>
        <item m="1" x="4166"/>
        <item m="1" x="4169"/>
        <item m="1" x="4170"/>
        <item m="1" x="4171"/>
        <item m="1" x="4172"/>
        <item m="1" x="4173"/>
        <item m="1" x="4174"/>
        <item m="1" x="4177"/>
        <item m="1" x="4178"/>
        <item m="1" x="4179"/>
        <item m="1" x="4180"/>
        <item m="1" x="4184"/>
        <item m="1" x="4185"/>
        <item m="1" x="4186"/>
        <item m="1" x="5980"/>
        <item m="1" x="5981"/>
        <item m="1" x="5154"/>
        <item m="1" x="5982"/>
        <item m="1" x="5983"/>
        <item m="1" x="5168"/>
        <item m="1" x="5169"/>
        <item m="1" x="5170"/>
        <item m="1" x="5171"/>
        <item m="1" x="5172"/>
        <item m="1" x="4107"/>
        <item m="1" x="5175"/>
        <item m="1" x="5988"/>
        <item m="1" x="5989"/>
        <item m="1" x="5990"/>
        <item m="1" x="5991"/>
        <item m="1" x="5992"/>
        <item m="1" x="5993"/>
        <item m="1" x="5995"/>
        <item m="1" x="5996"/>
        <item m="1" x="5998"/>
        <item m="1" x="5999"/>
        <item m="1" x="5185"/>
        <item m="1" x="5186"/>
        <item m="1" x="6005"/>
        <item m="1" x="6006"/>
        <item m="1" x="5191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6008"/>
        <item m="1" x="6009"/>
        <item m="1" x="5265"/>
        <item m="1" x="5273"/>
        <item m="1" x="4855"/>
        <item m="1" x="4856"/>
        <item m="1" x="5276"/>
        <item m="1" x="5277"/>
        <item m="1" x="5286"/>
        <item m="1" x="5288"/>
        <item m="1" x="5290"/>
        <item m="1" x="5291"/>
        <item m="1" x="5298"/>
        <item m="1" x="5299"/>
        <item m="1" x="5300"/>
        <item m="1" x="5301"/>
        <item m="1" x="5302"/>
        <item m="1" x="5303"/>
        <item m="1" x="5304"/>
        <item m="1" x="5309"/>
        <item m="1" x="5310"/>
        <item m="1" x="5312"/>
        <item m="1" x="487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6013"/>
        <item m="1" x="6014"/>
        <item m="1" x="5339"/>
        <item m="1" x="5340"/>
        <item m="1" x="6015"/>
        <item m="1" x="5341"/>
        <item m="1" x="5342"/>
        <item m="1" x="5343"/>
        <item m="1" x="5344"/>
        <item m="1" x="6016"/>
        <item m="1" x="6017"/>
        <item m="1" x="6018"/>
        <item m="1" x="6019"/>
        <item m="1" x="6020"/>
        <item m="1" x="6021"/>
        <item m="1" x="6022"/>
        <item m="1" x="6023"/>
        <item m="1" x="5347"/>
        <item m="1" x="5348"/>
        <item m="1" x="6024"/>
        <item m="1" x="6025"/>
        <item m="1" x="6026"/>
        <item m="1" x="6029"/>
        <item m="1" x="6030"/>
        <item m="1" x="6031"/>
        <item m="1" x="5354"/>
        <item m="1" x="6034"/>
        <item m="1" x="5355"/>
        <item m="1" x="5356"/>
        <item m="1" x="5357"/>
        <item m="1" x="5358"/>
        <item x="526"/>
        <item x="527"/>
        <item m="1" x="5364"/>
        <item m="1" x="5365"/>
        <item m="1" x="4902"/>
        <item m="1" x="4903"/>
        <item m="1" x="4904"/>
        <item m="1" x="6035"/>
        <item m="1" x="6036"/>
        <item m="1" x="6037"/>
        <item m="1" x="5391"/>
        <item m="1" x="5393"/>
        <item m="1" x="6038"/>
        <item m="1" x="5396"/>
        <item m="1" x="5397"/>
        <item m="1" x="5403"/>
        <item m="1" x="5404"/>
        <item m="1" x="5406"/>
        <item m="1" x="5421"/>
        <item m="1" x="5422"/>
        <item m="1" x="5423"/>
        <item m="1" x="5424"/>
        <item m="1" x="5425"/>
        <item m="1" x="5426"/>
        <item m="1" x="5427"/>
        <item m="1" x="5428"/>
        <item m="1" x="5433"/>
        <item m="1" x="6039"/>
        <item m="1" x="6040"/>
        <item m="1" x="5445"/>
        <item m="1" x="5446"/>
        <item m="1" x="5447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6070"/>
        <item m="1" x="6071"/>
        <item m="1" x="5482"/>
        <item m="1" x="5483"/>
        <item m="1" x="4940"/>
        <item m="1" x="6073"/>
        <item m="1" x="5490"/>
        <item m="1" x="4946"/>
        <item m="1" x="3512"/>
        <item m="1" x="5491"/>
        <item m="1" x="5495"/>
        <item m="1" x="5496"/>
        <item m="1" x="5497"/>
        <item m="1" x="5498"/>
        <item m="1" x="5499"/>
        <item m="1" x="6077"/>
        <item m="1" x="6078"/>
        <item m="1" x="6079"/>
        <item m="1" x="6080"/>
        <item m="1" x="6081"/>
        <item m="1" x="5503"/>
        <item m="1" x="5504"/>
        <item m="1" x="5505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5"/>
        <item m="1" x="5566"/>
        <item m="1" x="5568"/>
        <item m="1" x="5569"/>
        <item m="1" x="4972"/>
        <item m="1" x="6097"/>
        <item m="1" x="6098"/>
        <item m="1" x="6099"/>
        <item m="1" x="6103"/>
        <item m="1" x="5583"/>
        <item m="1" x="5584"/>
        <item m="1" x="6104"/>
        <item m="1" x="6105"/>
        <item m="1" x="6106"/>
        <item m="1" x="2363"/>
        <item m="1" x="5596"/>
        <item m="1" x="5597"/>
        <item m="1" x="5598"/>
        <item m="1" x="5603"/>
        <item m="1" x="5604"/>
        <item m="1" x="4150"/>
        <item m="1" x="5607"/>
        <item m="1" x="5608"/>
        <item m="1" x="5609"/>
        <item m="1" x="5610"/>
        <item m="1" x="5614"/>
        <item m="1" x="5615"/>
        <item m="1" x="5616"/>
        <item m="1" x="5617"/>
        <item m="1" x="6121"/>
        <item m="1" x="6122"/>
        <item m="1" x="5622"/>
        <item m="1" x="5623"/>
        <item m="1" x="5624"/>
        <item m="1" x="5625"/>
        <item m="1" x="6128"/>
        <item m="1" x="6129"/>
        <item m="1" x="5633"/>
        <item m="1" x="5634"/>
        <item m="1" x="6131"/>
        <item m="1" x="5635"/>
        <item m="1" x="6135"/>
        <item m="1" x="5639"/>
        <item m="1" x="6136"/>
        <item m="1" x="6137"/>
        <item m="1" x="5643"/>
        <item m="1" x="6138"/>
        <item m="1" x="6139"/>
        <item m="1" x="6140"/>
        <item m="1" x="5650"/>
        <item m="1" x="5651"/>
        <item m="1" x="5652"/>
        <item m="1" x="5653"/>
        <item m="1" x="5654"/>
        <item m="1" x="5658"/>
        <item m="1" x="5659"/>
        <item m="1" x="5667"/>
        <item m="1" x="5668"/>
        <item m="1" x="5669"/>
        <item m="1" x="5670"/>
        <item m="1" x="5671"/>
        <item m="1" x="5024"/>
        <item m="1" x="6149"/>
        <item m="1" x="6150"/>
        <item m="1" x="6151"/>
        <item m="1" x="6152"/>
        <item m="1" x="5677"/>
        <item m="1" x="5678"/>
        <item m="1" x="5679"/>
        <item m="1" x="5680"/>
        <item m="1" x="5681"/>
        <item m="1" x="3650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4"/>
        <item m="1" x="5705"/>
        <item m="1" x="3663"/>
        <item m="1" x="5708"/>
        <item m="1" x="5709"/>
        <item m="1" x="5710"/>
        <item m="1" x="5711"/>
        <item m="1" x="5712"/>
        <item m="1" x="5713"/>
        <item m="1" x="5714"/>
        <item m="1" x="5718"/>
        <item m="1" x="5719"/>
        <item m="1" x="5720"/>
        <item m="1" x="5721"/>
        <item m="1" x="5722"/>
        <item m="1" x="5723"/>
        <item m="1" x="5052"/>
        <item m="1" x="5053"/>
        <item m="1" x="5054"/>
        <item m="1" x="5055"/>
        <item m="1" x="5056"/>
        <item m="1" x="5057"/>
        <item m="1" x="5058"/>
        <item m="1" x="5739"/>
        <item m="1" x="5740"/>
        <item m="1" x="5741"/>
        <item m="1" x="5742"/>
        <item m="1" x="5743"/>
        <item m="1" x="5744"/>
        <item m="1" x="6170"/>
        <item m="1" x="5748"/>
        <item m="1" x="5755"/>
        <item m="1" x="5756"/>
        <item m="1" x="5757"/>
        <item m="1" x="5758"/>
        <item m="1" x="5763"/>
        <item m="1" x="5764"/>
        <item m="1" x="5765"/>
        <item m="1" x="5767"/>
        <item m="1" x="5768"/>
        <item m="1" x="5769"/>
        <item m="1" x="5770"/>
        <item m="1" x="4091"/>
        <item m="1" x="4092"/>
        <item m="1" x="4093"/>
        <item m="1" x="4094"/>
        <item m="1" x="4097"/>
        <item m="1" x="4102"/>
        <item m="1" x="4109"/>
        <item m="1" x="4113"/>
        <item m="1" x="6180"/>
        <item m="1" x="6181"/>
        <item m="1" x="5779"/>
        <item m="1" x="5780"/>
        <item m="1" x="5781"/>
        <item m="1" x="5782"/>
        <item m="1" x="5786"/>
        <item m="1" x="5787"/>
        <item m="1" x="5788"/>
        <item m="1" x="5789"/>
        <item m="1" x="6182"/>
        <item m="1" x="6183"/>
        <item m="1" x="6184"/>
        <item m="1" x="5792"/>
        <item m="1" x="5797"/>
        <item m="1" x="5798"/>
        <item m="1" x="5799"/>
        <item m="1" x="5800"/>
        <item m="1" x="5806"/>
        <item m="1" x="5807"/>
        <item m="1" x="5808"/>
        <item m="1" x="5809"/>
        <item m="1" x="5810"/>
        <item m="1" x="5811"/>
        <item m="1" x="5812"/>
        <item m="1" x="5813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28"/>
        <item m="1" x="5929"/>
        <item m="1" x="5930"/>
        <item m="1" x="5932"/>
        <item m="1" x="5933"/>
        <item m="1" x="5934"/>
        <item m="1" x="5935"/>
        <item m="1" x="5936"/>
        <item m="1" x="5941"/>
        <item m="1" x="5942"/>
        <item m="1" x="6194"/>
        <item m="1" x="6195"/>
        <item m="1" x="6196"/>
        <item m="1" x="5948"/>
        <item m="1" x="5949"/>
        <item m="1" x="5950"/>
        <item m="1" x="6200"/>
        <item m="1" x="6201"/>
        <item m="1" x="5120"/>
        <item m="1" x="4188"/>
        <item m="1" x="4189"/>
        <item m="1" x="4190"/>
        <item m="1" x="4194"/>
        <item m="1" x="4195"/>
        <item m="1" x="4198"/>
        <item m="1" x="4199"/>
        <item m="1" x="4202"/>
        <item m="1" x="4203"/>
        <item m="1" x="3870"/>
        <item m="1" x="5153"/>
        <item m="1" x="5155"/>
        <item m="1" x="5156"/>
        <item m="1" x="5157"/>
        <item m="1" x="5158"/>
        <item m="1" x="5159"/>
        <item m="1" x="5173"/>
        <item m="1" x="5174"/>
        <item m="1" x="5176"/>
        <item m="1" x="5187"/>
        <item m="1" x="5188"/>
        <item m="1" x="5262"/>
        <item x="314"/>
        <item m="1" x="5274"/>
        <item m="1" x="5275"/>
        <item m="1" x="5278"/>
        <item m="1" x="5279"/>
        <item m="1" x="5280"/>
        <item m="1" x="5281"/>
        <item m="1" x="5282"/>
        <item m="1" x="5283"/>
        <item m="1" x="5284"/>
        <item m="1" x="5285"/>
        <item m="1" x="5287"/>
        <item m="1" x="5289"/>
        <item m="1" x="5305"/>
        <item m="1" x="5313"/>
        <item m="1" x="4880"/>
        <item m="1" x="5331"/>
        <item m="1" x="5332"/>
        <item m="1" x="5333"/>
        <item m="1" x="5334"/>
        <item m="1" x="5335"/>
        <item m="1" x="5336"/>
        <item m="1" x="5337"/>
        <item m="1" x="4126"/>
        <item m="1" x="5345"/>
        <item m="1" x="5346"/>
        <item m="1" x="5349"/>
        <item m="1" x="5350"/>
        <item m="1" x="5351"/>
        <item m="1" x="5352"/>
        <item m="1" x="5353"/>
        <item m="1" x="5359"/>
        <item m="1" x="5360"/>
        <item m="1" x="5361"/>
        <item m="1" x="5362"/>
        <item m="1" x="5363"/>
        <item m="1" x="5366"/>
        <item m="1" x="5367"/>
        <item m="1" x="4905"/>
        <item x="563"/>
        <item m="1" x="5389"/>
        <item m="1" x="5390"/>
        <item m="1" x="5394"/>
        <item m="1" x="5405"/>
        <item m="1" x="5407"/>
        <item m="1" x="5429"/>
        <item m="1" x="5430"/>
        <item m="1" x="5431"/>
        <item m="1" x="5432"/>
        <item m="1" x="5434"/>
        <item m="1" x="5448"/>
        <item m="1" x="5449"/>
        <item m="1" x="5476"/>
        <item m="1" x="5477"/>
        <item m="1" x="5478"/>
        <item m="1" x="5479"/>
        <item m="1" x="5480"/>
        <item m="1" x="5484"/>
        <item m="1" x="5485"/>
        <item m="1" x="4941"/>
        <item m="1" x="5488"/>
        <item m="1" x="4947"/>
        <item m="1" x="3513"/>
        <item m="1" x="5500"/>
        <item m="1" x="5501"/>
        <item m="1" x="5502"/>
        <item m="1" x="5506"/>
        <item m="1" x="5507"/>
        <item m="1" x="5508"/>
        <item m="1" x="5509"/>
        <item m="1" x="5562"/>
        <item m="1" x="5563"/>
        <item m="1" x="5564"/>
        <item m="1" x="5570"/>
        <item m="1" x="4134"/>
        <item m="1" x="5578"/>
        <item m="1" x="5579"/>
        <item m="1" x="5580"/>
        <item m="1" x="5581"/>
        <item m="1" x="5582"/>
        <item m="1" x="5585"/>
        <item m="1" x="5586"/>
        <item m="1" x="5588"/>
        <item m="1" x="5589"/>
        <item m="1" x="2364"/>
        <item m="1" x="5599"/>
        <item m="1" x="5600"/>
        <item m="1" x="5601"/>
        <item m="1" x="2801"/>
        <item m="1" x="5611"/>
        <item m="1" x="5612"/>
        <item m="1" x="5613"/>
        <item m="1" x="5618"/>
        <item m="1" x="5619"/>
        <item m="1" x="5620"/>
        <item m="1" x="5626"/>
        <item m="1" x="5627"/>
        <item m="1" x="5628"/>
        <item m="1" x="5629"/>
        <item m="1" x="4996"/>
        <item m="1" x="5636"/>
        <item m="1" x="5640"/>
        <item m="1" x="5641"/>
        <item m="1" x="5642"/>
        <item m="1" x="5644"/>
        <item m="1" x="4204"/>
        <item m="1" x="5648"/>
        <item m="1" x="5655"/>
        <item m="1" x="5656"/>
        <item m="1" x="5657"/>
        <item m="1" x="5025"/>
        <item m="1" x="5682"/>
        <item m="1" x="5701"/>
        <item m="1" x="5706"/>
        <item m="1" x="5715"/>
        <item m="1" x="5716"/>
        <item m="1" x="5717"/>
        <item m="1" x="5724"/>
        <item m="1" x="5725"/>
        <item m="1" x="5059"/>
        <item m="1" x="5060"/>
        <item m="1" x="5745"/>
        <item m="1" x="5746"/>
        <item m="1" x="5749"/>
        <item m="1" x="5759"/>
        <item m="1" x="5766"/>
        <item m="1" x="5771"/>
        <item m="1" x="4122"/>
        <item m="1" x="4128"/>
        <item m="1" x="4136"/>
        <item m="1" x="5772"/>
        <item m="1" x="5783"/>
        <item m="1" x="5790"/>
        <item m="1" x="5791"/>
        <item m="1" x="5793"/>
        <item m="1" x="5794"/>
        <item m="1" x="5801"/>
        <item m="1" x="5802"/>
        <item m="1" x="5814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31"/>
        <item m="1" x="5937"/>
        <item m="1" x="5938"/>
        <item m="1" x="5939"/>
        <item m="1" x="5940"/>
        <item m="1" x="5943"/>
        <item m="1" x="5947"/>
        <item m="1" x="5951"/>
        <item m="1" x="4176"/>
        <item m="1" x="4253"/>
        <item m="1" x="4419"/>
        <item m="1" x="4779"/>
        <item m="1" x="4307"/>
        <item m="1" x="4205"/>
        <item m="1" x="4206"/>
        <item m="1" x="4207"/>
        <item m="1" x="4208"/>
        <item m="1" x="4209"/>
        <item m="1" x="4214"/>
        <item m="1" x="4215"/>
        <item m="1" x="4216"/>
        <item m="1" x="3871"/>
        <item m="1" x="4231"/>
        <item m="1" x="4232"/>
        <item m="1" x="3205"/>
        <item m="1" x="3206"/>
        <item m="1" x="3207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208"/>
        <item m="1" x="3883"/>
        <item m="1" x="3209"/>
        <item m="1" x="3884"/>
        <item m="1" x="3885"/>
        <item m="1" x="3886"/>
        <item m="1" x="3887"/>
        <item m="1" x="3888"/>
        <item m="1" x="3889"/>
        <item m="1" x="3890"/>
        <item m="1" x="3210"/>
        <item m="1" x="3891"/>
        <item m="1" x="3892"/>
        <item m="1" x="3893"/>
        <item x="11"/>
        <item m="1" x="3894"/>
        <item m="1" x="3895"/>
        <item m="1" x="3896"/>
        <item m="1" x="3211"/>
        <item m="1" x="3897"/>
        <item m="1" x="3212"/>
        <item m="1" x="3898"/>
        <item m="1" x="3899"/>
        <item m="1" x="3900"/>
        <item m="1" x="3901"/>
        <item m="1" x="3213"/>
        <item m="1" x="3214"/>
        <item m="1" x="3902"/>
        <item m="1" x="3215"/>
        <item m="1" x="3903"/>
        <item m="1" x="3904"/>
        <item m="1" x="3905"/>
        <item m="1" x="3906"/>
        <item m="1" x="3907"/>
        <item m="1" x="3216"/>
        <item m="1" x="3217"/>
        <item m="1" x="3908"/>
        <item m="1" x="3909"/>
        <item m="1" x="3910"/>
        <item m="1" x="3911"/>
        <item m="1" x="3218"/>
        <item m="1" x="3912"/>
        <item m="1" x="3913"/>
        <item m="1" x="3914"/>
        <item m="1" x="3915"/>
        <item m="1" x="3916"/>
        <item m="1" x="2546"/>
        <item m="1" x="3917"/>
        <item m="1" x="3027"/>
        <item m="1" x="2547"/>
        <item m="1" x="2548"/>
        <item m="1" x="3028"/>
        <item m="1" x="3029"/>
        <item m="1" x="3030"/>
        <item m="1" x="2549"/>
        <item m="1" x="3031"/>
        <item m="1" x="3032"/>
        <item m="1" x="3033"/>
        <item m="1" x="3034"/>
        <item m="1" x="3035"/>
        <item m="1" x="3036"/>
        <item m="1" x="2550"/>
        <item m="1" x="3037"/>
        <item m="1" x="3038"/>
        <item m="1" x="3039"/>
        <item m="1" x="3040"/>
        <item m="1" x="2551"/>
        <item m="1" x="3041"/>
        <item m="1" x="3042"/>
        <item m="1" x="3043"/>
        <item m="1" x="4839"/>
        <item m="1" x="4840"/>
        <item m="1" x="4841"/>
        <item m="1" x="4842"/>
        <item m="1" x="4843"/>
        <item m="1" x="4392"/>
        <item m="1" x="4393"/>
        <item m="1" x="4452"/>
        <item m="1" x="4453"/>
        <item m="1" x="4499"/>
        <item m="1" x="4516"/>
        <item m="1" x="4557"/>
        <item m="1" x="3919"/>
        <item m="1" x="4181"/>
        <item m="1" x="4210"/>
        <item m="1" x="4226"/>
        <item m="1" x="4233"/>
        <item m="1" x="4844"/>
        <item m="1" x="4845"/>
        <item m="1" x="4846"/>
        <item m="1" x="4847"/>
        <item m="1" x="4246"/>
        <item m="1" x="4333"/>
        <item m="1" x="4632"/>
        <item m="1" x="4670"/>
        <item m="1" x="4848"/>
        <item m="1" x="4849"/>
        <item m="1" x="4850"/>
        <item m="1" x="4500"/>
        <item m="1" x="3925"/>
        <item m="1" x="4528"/>
        <item m="1" x="4529"/>
        <item m="1" x="4530"/>
        <item m="1" x="4531"/>
        <item m="1" x="4532"/>
        <item m="1" x="4533"/>
        <item m="1" x="4607"/>
        <item m="1" x="4608"/>
        <item m="1" x="4609"/>
        <item m="1" x="4610"/>
        <item m="1" x="4851"/>
        <item m="1" x="4611"/>
        <item m="1" x="4852"/>
        <item m="1" x="4853"/>
        <item m="1" x="4095"/>
        <item m="1" x="4096"/>
        <item m="1" x="4112"/>
        <item m="1" x="4133"/>
        <item m="1" x="4854"/>
        <item m="1" x="4227"/>
        <item m="1" x="2597"/>
        <item m="1" x="4228"/>
        <item m="1" x="4857"/>
        <item m="1" x="4299"/>
        <item m="1" x="4475"/>
        <item m="1" x="4558"/>
        <item m="1" x="3960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161"/>
        <item m="1" x="4875"/>
        <item m="1" x="4876"/>
        <item m="1" x="4432"/>
        <item m="1" x="4234"/>
        <item m="1" x="4247"/>
        <item m="1" x="4248"/>
        <item m="1" x="3310"/>
        <item m="1" x="3311"/>
        <item m="1" x="3312"/>
        <item m="1" x="3313"/>
        <item m="1" x="3314"/>
        <item m="1" x="4182"/>
        <item m="1" x="4211"/>
        <item m="1" x="4217"/>
        <item m="1" x="4394"/>
        <item m="1" x="4501"/>
        <item m="1" x="3964"/>
        <item x="376"/>
        <item m="1" x="4877"/>
        <item m="1" x="4878"/>
        <item x="383"/>
        <item m="1" x="4502"/>
        <item m="1" x="4235"/>
        <item m="1" x="4881"/>
        <item m="1" x="4300"/>
        <item m="1" x="4301"/>
        <item m="1" x="4302"/>
        <item m="1" x="4303"/>
        <item m="1" x="4338"/>
        <item m="1" x="4364"/>
        <item m="1" x="4365"/>
        <item m="1" x="4395"/>
        <item m="1" x="4433"/>
        <item m="1" x="4454"/>
        <item m="1" x="4476"/>
        <item m="1" x="4503"/>
        <item m="1" x="4517"/>
        <item m="1" x="4534"/>
        <item m="1" x="4535"/>
        <item m="1" x="4536"/>
        <item m="1" x="4559"/>
        <item m="1" x="4589"/>
        <item m="1" x="4612"/>
        <item m="1" x="4642"/>
        <item m="1" x="4659"/>
        <item m="1" x="4660"/>
        <item m="1" x="4671"/>
        <item m="1" x="4672"/>
        <item m="1" x="4688"/>
        <item m="1" x="4142"/>
        <item m="1" x="4155"/>
        <item m="1" x="4162"/>
        <item m="1" x="4167"/>
        <item m="1" x="3358"/>
        <item m="1" x="3359"/>
        <item m="1" x="3360"/>
        <item m="1" x="3361"/>
        <item m="1" x="3362"/>
        <item m="1" x="3363"/>
        <item m="1" x="2286"/>
        <item m="1" x="4882"/>
        <item m="1" x="4412"/>
        <item m="1" x="4455"/>
        <item m="1" x="4196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590"/>
        <item m="1" x="4613"/>
        <item m="1" x="4633"/>
        <item x="528"/>
        <item m="1" x="4896"/>
        <item m="1" x="4897"/>
        <item m="1" x="4898"/>
        <item m="1" x="4899"/>
        <item m="1" x="4127"/>
        <item m="1" x="4141"/>
        <item m="1" x="4900"/>
        <item m="1" x="4901"/>
        <item m="1" x="4218"/>
        <item m="1" x="4219"/>
        <item m="1" x="4220"/>
        <item m="1" x="4221"/>
        <item m="1" x="4222"/>
        <item m="1" x="4223"/>
        <item m="1" x="4224"/>
        <item m="1" x="4236"/>
        <item m="1" x="4237"/>
        <item m="1" x="4238"/>
        <item m="1" x="4265"/>
        <item m="1" x="4266"/>
        <item m="1" x="4267"/>
        <item m="1" x="3982"/>
        <item m="1" x="3983"/>
        <item m="1" x="3984"/>
        <item m="1" x="3985"/>
        <item m="1" x="3986"/>
        <item m="1" x="3384"/>
        <item m="1" x="3385"/>
        <item m="1" x="3386"/>
        <item m="1" x="3387"/>
        <item m="1" x="3388"/>
        <item m="1" x="3389"/>
        <item m="1" x="2691"/>
        <item m="1" x="1479"/>
        <item m="1" x="4906"/>
        <item m="1" x="4225"/>
        <item m="1" x="4907"/>
        <item m="1" x="4908"/>
        <item m="1" x="4909"/>
        <item m="1" x="4108"/>
        <item x="596"/>
        <item m="1" x="4099"/>
        <item m="1" x="4441"/>
        <item m="1" x="4560"/>
        <item m="1" x="4910"/>
        <item m="1" x="3399"/>
        <item m="1" x="3400"/>
        <item m="1" x="4911"/>
        <item m="1" x="3401"/>
        <item m="1" x="3402"/>
        <item m="1" x="3403"/>
        <item m="1" x="4912"/>
        <item m="1" x="4341"/>
        <item m="1" x="4477"/>
        <item m="1" x="4614"/>
        <item m="1" x="4913"/>
        <item m="1" x="4914"/>
        <item m="1" x="4915"/>
        <item m="1" x="4916"/>
        <item m="1" x="4917"/>
        <item m="1" x="4918"/>
        <item m="1" x="4919"/>
        <item m="1" x="4284"/>
        <item m="1" x="4368"/>
        <item m="1" x="4421"/>
        <item m="1" x="4456"/>
        <item m="1" x="4457"/>
        <item m="1" x="4478"/>
        <item m="1" x="4504"/>
        <item m="1" x="4537"/>
        <item m="1" x="4561"/>
        <item m="1" x="4615"/>
        <item m="1" x="3410"/>
        <item m="1" x="3411"/>
        <item m="1" x="3412"/>
        <item m="1" x="3413"/>
        <item m="1" x="4268"/>
        <item m="1" x="4920"/>
        <item m="1" x="4921"/>
        <item m="1" x="4922"/>
        <item m="1" x="4239"/>
        <item m="1" x="4342"/>
        <item m="1" x="4422"/>
        <item m="1" x="4458"/>
        <item m="1" x="4479"/>
        <item m="1" x="3996"/>
        <item m="1" x="3997"/>
        <item m="1" x="3431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459"/>
        <item m="1" x="4460"/>
        <item m="1" x="4933"/>
        <item m="1" x="4480"/>
        <item m="1" x="4481"/>
        <item m="1" x="4505"/>
        <item m="1" x="4506"/>
        <item m="1" x="4507"/>
        <item m="1" x="4508"/>
        <item m="1" x="4518"/>
        <item m="1" x="4538"/>
        <item m="1" x="4539"/>
        <item m="1" x="4540"/>
        <item m="1" x="4562"/>
        <item m="1" x="4563"/>
        <item m="1" x="4564"/>
        <item m="1" x="4565"/>
        <item m="1" x="4592"/>
        <item m="1" x="4593"/>
        <item m="1" x="4616"/>
        <item m="1" x="4617"/>
        <item m="1" x="4634"/>
        <item m="1" x="4643"/>
        <item m="1" x="4644"/>
        <item m="1" x="4645"/>
        <item m="1" x="4646"/>
        <item m="1" x="4673"/>
        <item m="1" x="4674"/>
        <item m="1" x="4934"/>
        <item m="1" x="4691"/>
        <item m="1" x="4935"/>
        <item m="1" x="4936"/>
        <item m="1" x="3472"/>
        <item m="1" x="4937"/>
        <item m="1" x="3473"/>
        <item m="1" x="4938"/>
        <item m="1" x="3474"/>
        <item m="1" x="3475"/>
        <item m="1" x="3476"/>
        <item m="1" x="4942"/>
        <item m="1" x="4943"/>
        <item m="1" x="4944"/>
        <item m="1" x="4945"/>
        <item m="1" x="3489"/>
        <item m="1" x="3490"/>
        <item m="1" x="3496"/>
        <item m="1" x="3497"/>
        <item m="1" x="4948"/>
        <item m="1" x="4175"/>
        <item m="1" x="4200"/>
        <item m="1" x="3505"/>
        <item m="1" x="3506"/>
        <item m="1" x="4949"/>
        <item m="1" x="4950"/>
        <item m="1" x="4951"/>
        <item m="1" x="4952"/>
        <item m="1" x="4343"/>
        <item m="1" x="4371"/>
        <item m="1" x="4435"/>
        <item m="1" x="4442"/>
        <item m="1" x="4482"/>
        <item m="1" x="4483"/>
        <item m="1" x="4566"/>
        <item m="1" x="4953"/>
        <item m="1" x="4954"/>
        <item m="1" x="4955"/>
        <item m="1" x="4956"/>
        <item m="1" x="4285"/>
        <item m="1" x="4320"/>
        <item m="1" x="4344"/>
        <item x="774"/>
        <item m="1" x="4957"/>
        <item m="1" x="4958"/>
        <item m="1" x="3548"/>
        <item m="1" x="3549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254"/>
        <item m="1" x="4269"/>
        <item m="1" x="4270"/>
        <item m="1" x="4278"/>
        <item m="1" x="4279"/>
        <item m="1" x="4286"/>
        <item m="1" x="4373"/>
        <item m="1" x="4399"/>
        <item m="1" x="4400"/>
        <item m="1" x="4423"/>
        <item m="1" x="4424"/>
        <item m="1" x="4462"/>
        <item m="1" x="4463"/>
        <item m="1" x="4968"/>
        <item m="1" x="4969"/>
        <item m="1" x="4240"/>
        <item m="1" x="4009"/>
        <item m="1" x="4970"/>
        <item m="1" x="4157"/>
        <item m="1" x="4013"/>
        <item m="1" x="3559"/>
        <item m="1" x="3560"/>
        <item m="1" x="3561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x="807"/>
        <item m="1" x="4984"/>
        <item m="1" x="4250"/>
        <item m="1" x="4985"/>
        <item m="1" x="4986"/>
        <item m="1" x="2365"/>
        <item m="1" x="2366"/>
        <item m="1" x="2367"/>
        <item m="1" x="4288"/>
        <item m="1" x="4305"/>
        <item m="1" x="4347"/>
        <item m="1" x="4379"/>
        <item m="1" x="4380"/>
        <item m="1" x="4509"/>
        <item m="1" x="4519"/>
        <item m="1" x="4567"/>
        <item m="1" x="4568"/>
        <item m="1" x="4618"/>
        <item m="1" x="4635"/>
        <item m="1" x="4661"/>
        <item m="1" x="4692"/>
        <item m="1" x="4987"/>
        <item m="1" x="4510"/>
        <item m="1" x="4542"/>
        <item m="1" x="4988"/>
        <item m="1" x="4675"/>
        <item m="1" x="2802"/>
        <item m="1" x="2803"/>
        <item m="1" x="2804"/>
        <item m="1" x="4251"/>
        <item m="1" x="4255"/>
        <item m="1" x="4271"/>
        <item m="1" x="4289"/>
        <item m="1" x="4290"/>
        <item m="1" x="4348"/>
        <item m="1" x="4401"/>
        <item m="1" x="4445"/>
        <item m="1" x="4381"/>
        <item m="1" x="4402"/>
        <item m="1" x="4413"/>
        <item m="1" x="4446"/>
        <item m="1" x="4989"/>
        <item m="1" x="4990"/>
        <item m="1" x="4291"/>
        <item m="1" x="4292"/>
        <item m="1" x="4403"/>
        <item m="1" x="4464"/>
        <item m="1" x="4991"/>
        <item m="1" x="4992"/>
        <item m="1" x="4993"/>
        <item m="1" x="4994"/>
        <item m="1" x="4191"/>
        <item m="1" x="4995"/>
        <item m="1" x="3602"/>
        <item m="1" x="4997"/>
        <item x="902"/>
        <item m="1" x="4998"/>
        <item m="1" x="4488"/>
        <item m="1" x="4489"/>
        <item m="1" x="3609"/>
        <item m="1" x="3610"/>
        <item m="1" x="4999"/>
        <item m="1" x="5000"/>
        <item m="1" x="5001"/>
        <item m="1" x="5002"/>
        <item m="1" x="5003"/>
        <item m="1" x="5004"/>
        <item m="1" x="4241"/>
        <item m="1" x="4272"/>
        <item m="1" x="5005"/>
        <item m="1" x="4349"/>
        <item m="1" x="5006"/>
        <item m="1" x="5007"/>
        <item m="1" x="4025"/>
        <item m="1" x="3621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4597"/>
        <item m="1" x="4636"/>
        <item m="1" x="4662"/>
        <item m="1" x="4693"/>
        <item m="1" x="5017"/>
        <item m="1" x="5018"/>
        <item m="1" x="5019"/>
        <item m="1" x="5020"/>
        <item m="1" x="5021"/>
        <item m="1" x="5022"/>
        <item m="1" x="4425"/>
        <item m="1" x="4426"/>
        <item m="1" x="4465"/>
        <item m="1" x="4490"/>
        <item m="1" x="4598"/>
        <item m="1" x="4676"/>
        <item m="1" x="5026"/>
        <item m="1" x="4293"/>
        <item m="1" x="4427"/>
        <item m="1" x="4543"/>
        <item m="1" x="4027"/>
        <item m="1" x="4028"/>
        <item m="1" x="5027"/>
        <item m="1" x="5028"/>
        <item m="1" x="5029"/>
        <item m="1" x="4415"/>
        <item m="1" x="4520"/>
        <item m="1" x="4637"/>
        <item m="1" x="3651"/>
        <item m="1" x="5032"/>
        <item m="1" x="5033"/>
        <item m="1" x="5034"/>
        <item m="1" x="5035"/>
        <item m="1" x="5036"/>
        <item m="1" x="4521"/>
        <item m="1" x="4522"/>
        <item m="1" x="4523"/>
        <item m="1" x="4619"/>
        <item m="1" x="4620"/>
        <item m="1" x="4621"/>
        <item m="1" x="4622"/>
        <item m="1" x="4648"/>
        <item m="1" x="4694"/>
        <item m="1" x="5037"/>
        <item m="1" x="5038"/>
        <item m="1" x="3664"/>
        <item m="1" x="4383"/>
        <item m="1" x="2859"/>
        <item m="1" x="4416"/>
        <item m="1" x="5039"/>
        <item m="1" x="5040"/>
        <item m="1" x="5041"/>
        <item m="1" x="4259"/>
        <item m="1" x="4294"/>
        <item m="1" x="4352"/>
        <item m="1" x="4384"/>
        <item m="1" x="4404"/>
        <item m="1" x="4428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4448"/>
        <item m="1" x="4449"/>
        <item m="1" x="5061"/>
        <item m="1" x="4242"/>
        <item m="1" x="4243"/>
        <item m="1" x="4260"/>
        <item m="1" x="4295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5062"/>
        <item m="1" x="4273"/>
        <item m="1" x="4296"/>
        <item m="1" x="4306"/>
        <item m="1" x="4353"/>
        <item m="1" x="4405"/>
        <item m="1" x="4429"/>
        <item m="1" x="4437"/>
        <item m="1" x="4466"/>
        <item m="1" x="4512"/>
        <item m="1" x="4544"/>
        <item m="1" x="4623"/>
        <item m="1" x="4649"/>
        <item m="1" x="4677"/>
        <item m="1" x="3686"/>
        <item m="1" x="5063"/>
        <item m="1" x="5064"/>
        <item m="1" x="5065"/>
        <item m="1" x="5067"/>
        <item m="1" x="4354"/>
        <item m="1" x="4386"/>
        <item m="1" x="4406"/>
        <item m="1" x="4450"/>
        <item m="1" x="4494"/>
        <item m="1" x="4355"/>
        <item m="1" x="4407"/>
        <item m="1" x="4467"/>
        <item m="1" x="4057"/>
        <item m="1" x="4058"/>
        <item m="1" x="4059"/>
        <item m="1" x="4256"/>
        <item m="1" x="4281"/>
        <item m="1" x="4328"/>
        <item m="1" x="4151"/>
        <item m="1" x="4168"/>
        <item m="1" x="4187"/>
        <item m="1" x="4192"/>
        <item m="1" x="4193"/>
        <item m="1" x="4197"/>
        <item m="1" x="4212"/>
        <item m="1" x="4229"/>
        <item m="1" x="4244"/>
        <item m="1" x="4245"/>
        <item m="1" x="4252"/>
        <item m="1" x="4261"/>
        <item m="1" x="4297"/>
        <item m="1" x="4356"/>
        <item m="1" x="1697"/>
        <item m="1" x="1698"/>
        <item m="1" x="1699"/>
        <item m="1" x="5068"/>
        <item m="1" x="5069"/>
        <item m="1" x="5070"/>
        <item m="1" x="5071"/>
        <item m="1" x="5072"/>
        <item m="1" x="5073"/>
        <item m="1" x="4600"/>
        <item m="1" x="4663"/>
        <item m="1" x="5074"/>
        <item m="1" x="5075"/>
        <item m="1" x="5076"/>
        <item m="1" x="5077"/>
        <item m="1" x="5078"/>
        <item m="1" x="5079"/>
        <item m="1" x="5080"/>
        <item m="1" x="3725"/>
        <item m="1" x="3726"/>
        <item m="1" x="5081"/>
        <item m="1" x="4213"/>
        <item m="1" x="5082"/>
        <item m="1" x="5083"/>
        <item m="1" x="4417"/>
        <item m="1" x="4418"/>
        <item m="1" x="5084"/>
        <item m="1" x="5085"/>
        <item m="1" x="5086"/>
        <item m="1" x="5087"/>
        <item m="1" x="5088"/>
        <item m="1" x="5089"/>
        <item m="1" x="4545"/>
        <item m="1" x="4546"/>
        <item m="1" x="4547"/>
        <item m="1" x="4548"/>
        <item m="1" x="4601"/>
        <item m="1" x="4624"/>
        <item m="1" x="4650"/>
        <item m="1" x="4651"/>
        <item m="1" x="4664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4438"/>
        <item m="1" x="5102"/>
        <item m="1" x="5103"/>
        <item m="1" x="5104"/>
        <item m="1" x="5105"/>
        <item m="1" x="5106"/>
        <item m="1" x="4469"/>
        <item m="1" x="4470"/>
        <item m="1" x="4471"/>
        <item m="1" x="5107"/>
        <item m="1" x="5108"/>
        <item m="1" x="4495"/>
        <item m="1" x="4496"/>
        <item m="1" x="4497"/>
        <item m="1" x="4513"/>
        <item m="1" x="4514"/>
        <item m="1" x="4515"/>
        <item m="1" x="4525"/>
        <item m="1" x="4526"/>
        <item m="1" x="4527"/>
        <item m="1" x="4549"/>
        <item m="1" x="4550"/>
        <item m="1" x="4551"/>
        <item m="1" x="4552"/>
        <item m="1" x="4553"/>
        <item m="1" x="4554"/>
        <item m="1" x="4555"/>
        <item m="1" x="4569"/>
        <item m="1" x="4570"/>
        <item m="1" x="4571"/>
        <item m="1" x="4572"/>
        <item m="1" x="4573"/>
        <item m="1" x="4574"/>
        <item m="1" x="4602"/>
        <item m="1" x="4603"/>
        <item m="1" x="4604"/>
        <item m="1" x="4605"/>
        <item m="1" x="4606"/>
        <item m="1" x="4625"/>
        <item m="1" x="4626"/>
        <item m="1" x="4627"/>
        <item m="1" x="4628"/>
        <item m="1" x="4629"/>
        <item m="1" x="4630"/>
        <item m="1" x="4631"/>
        <item m="1" x="4638"/>
        <item m="1" x="4639"/>
        <item m="1" x="4640"/>
        <item m="1" x="4652"/>
        <item m="1" x="4653"/>
        <item m="1" x="4654"/>
        <item m="1" x="4655"/>
        <item m="1" x="4656"/>
        <item m="1" x="4657"/>
        <item m="1" x="4658"/>
        <item m="1" x="5109"/>
        <item m="1" x="4665"/>
        <item m="1" x="4666"/>
        <item m="1" x="4667"/>
        <item m="1" x="4668"/>
        <item m="1" x="4669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95"/>
        <item m="1" x="4696"/>
        <item m="1" x="4697"/>
        <item m="1" x="4698"/>
        <item m="1" x="4699"/>
        <item m="1" x="5110"/>
        <item m="1" x="5111"/>
        <item m="1" x="4201"/>
        <item m="1" x="4257"/>
        <item m="1" x="4262"/>
        <item m="1" x="4357"/>
        <item m="1" x="4408"/>
        <item m="1" x="3001"/>
        <item m="1" x="5112"/>
        <item m="1" x="5113"/>
        <item m="1" x="5114"/>
        <item m="1" x="4183"/>
        <item m="1" x="3856"/>
        <item m="1" x="3857"/>
        <item m="1" x="4230"/>
        <item m="1" x="4249"/>
        <item m="1" x="4275"/>
        <item m="1" x="4071"/>
        <item m="1" x="4072"/>
        <item m="1" x="4073"/>
        <item m="1" x="4074"/>
        <item m="1" x="5115"/>
        <item m="1" x="5116"/>
        <item m="1" x="5117"/>
        <item m="1" x="4575"/>
        <item m="1" x="4576"/>
        <item m="1" x="4641"/>
        <item m="1" x="5118"/>
        <item m="1" x="4439"/>
        <item m="1" x="3044"/>
        <item m="1" x="3045"/>
        <item m="1" x="3046"/>
        <item m="1" x="3047"/>
        <item m="1" x="2552"/>
        <item m="1" x="2553"/>
        <item m="1" x="3048"/>
        <item m="1" x="2554"/>
        <item m="1" x="3049"/>
        <item m="1" x="3050"/>
        <item m="1" x="2555"/>
        <item m="1" x="3051"/>
        <item m="1" x="3052"/>
        <item m="1" x="3053"/>
        <item m="1" x="3054"/>
        <item m="1" x="3055"/>
        <item m="1" x="3056"/>
        <item m="1" x="3057"/>
        <item m="1" x="2556"/>
        <item m="1" x="2557"/>
        <item m="1" x="3058"/>
        <item m="1" x="2558"/>
        <item m="1" x="4391"/>
        <item m="1" x="4308"/>
        <item m="1" x="4309"/>
        <item m="1" x="4451"/>
        <item m="1" x="3920"/>
        <item m="1" x="4359"/>
        <item m="1" x="4277"/>
        <item m="1" x="4360"/>
        <item m="1" x="4332"/>
        <item m="1" x="4411"/>
        <item m="1" x="3232"/>
        <item m="1" x="3233"/>
        <item m="1" x="3234"/>
        <item m="1" x="4361"/>
        <item m="1" x="4334"/>
        <item m="1" x="3245"/>
        <item m="1" x="3926"/>
        <item m="1" x="3927"/>
        <item m="1" x="3928"/>
        <item m="1" x="3247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248"/>
        <item m="1" x="4335"/>
        <item m="1" x="4263"/>
        <item m="1" x="4310"/>
        <item m="1" x="4311"/>
        <item m="1" x="3298"/>
        <item m="1" x="4336"/>
        <item m="1" x="4312"/>
        <item m="1" x="4313"/>
        <item m="1" x="4337"/>
        <item m="1" x="4362"/>
        <item m="1" x="4363"/>
        <item m="1" x="4264"/>
        <item m="1" x="4282"/>
        <item m="1" x="3315"/>
        <item m="1" x="2615"/>
        <item x="377"/>
        <item m="1" x="4700"/>
        <item m="1" x="4420"/>
        <item m="1" x="4689"/>
        <item m="1" x="4690"/>
        <item m="1" x="4701"/>
        <item m="1" x="4702"/>
        <item m="1" x="4715"/>
        <item m="1" x="3327"/>
        <item m="1" x="3328"/>
        <item m="1" x="3329"/>
        <item m="1" x="3330"/>
        <item m="1" x="4339"/>
        <item m="1" x="2287"/>
        <item m="1" x="4434"/>
        <item m="1" x="4440"/>
        <item m="1" x="4366"/>
        <item m="1" x="4314"/>
        <item m="1" x="4724"/>
        <item m="1" x="4768"/>
        <item m="1" x="4315"/>
        <item m="1" x="4340"/>
        <item m="1" x="4703"/>
        <item m="1" x="4740"/>
        <item m="1" x="4283"/>
        <item m="1" x="4367"/>
        <item m="1" x="4304"/>
        <item m="1" x="4396"/>
        <item m="1" x="4397"/>
        <item m="1" x="3390"/>
        <item m="1" x="3391"/>
        <item m="1" x="3392"/>
        <item m="1" x="3393"/>
        <item m="1" x="3114"/>
        <item m="1" x="3115"/>
        <item m="1" x="3116"/>
        <item m="1" x="3117"/>
        <item m="1" x="4316"/>
        <item x="577"/>
        <item m="1" x="4591"/>
        <item m="1" x="3404"/>
        <item m="1" x="3407"/>
        <item m="1" x="3414"/>
        <item m="1" x="3415"/>
        <item m="1" x="4369"/>
        <item m="1" x="4317"/>
        <item m="1" x="4318"/>
        <item m="1" x="4370"/>
        <item m="1" x="3432"/>
        <item m="1" x="4704"/>
        <item m="1" x="4705"/>
        <item m="1" x="4706"/>
        <item m="1" x="4707"/>
        <item m="1" x="4716"/>
        <item m="1" x="4725"/>
        <item m="1" x="4726"/>
        <item m="1" x="4727"/>
        <item m="1" x="4728"/>
        <item m="1" x="4741"/>
        <item m="1" x="4742"/>
        <item m="1" x="3436"/>
        <item m="1" x="3477"/>
        <item m="1" x="3478"/>
        <item m="1" x="3479"/>
        <item m="1" x="3480"/>
        <item m="1" x="3491"/>
        <item m="1" x="3492"/>
        <item m="1" x="4319"/>
        <item m="1" x="3498"/>
        <item m="1" x="3499"/>
        <item m="1" x="3507"/>
        <item m="1" x="3508"/>
        <item m="1" x="3514"/>
        <item m="1" x="4577"/>
        <item m="1" x="4584"/>
        <item m="1" x="4594"/>
        <item m="1" x="4647"/>
        <item m="1" x="4372"/>
        <item m="1" x="4398"/>
        <item m="1" x="4443"/>
        <item m="1" x="4444"/>
        <item m="1" x="4461"/>
        <item m="1" x="4484"/>
        <item m="1" x="4541"/>
        <item m="1" x="4002"/>
        <item m="1" x="4003"/>
        <item m="1" x="4004"/>
        <item m="1" x="4010"/>
        <item m="1" x="4729"/>
        <item m="1" x="3562"/>
        <item m="1" x="4374"/>
        <item m="1" x="4375"/>
        <item m="1" x="4321"/>
        <item m="1" x="4436"/>
        <item m="1" x="4258"/>
        <item m="1" x="4345"/>
        <item m="1" x="4376"/>
        <item m="1" x="4287"/>
        <item m="1" x="4346"/>
        <item m="1" x="1619"/>
        <item m="1" x="4377"/>
        <item m="1" x="4322"/>
        <item m="1" x="4378"/>
        <item m="1" x="2368"/>
        <item m="1" x="4708"/>
        <item m="1" x="4756"/>
        <item m="1" x="4757"/>
        <item m="1" x="4769"/>
        <item m="1" x="4770"/>
        <item m="1" x="4511"/>
        <item m="1" x="4578"/>
        <item m="1" x="4585"/>
        <item m="1" x="4485"/>
        <item m="1" x="4486"/>
        <item m="1" x="4579"/>
        <item m="1" x="4586"/>
        <item m="1" x="4587"/>
        <item m="1" x="4595"/>
        <item m="1" x="4596"/>
        <item m="1" x="4323"/>
        <item m="1" x="4382"/>
        <item m="1" x="4487"/>
        <item m="1" x="3603"/>
        <item m="1" x="3604"/>
        <item m="1" x="3611"/>
        <item m="1" x="3612"/>
        <item m="1" x="4414"/>
        <item m="1" x="4447"/>
        <item m="1" x="4280"/>
        <item m="1" x="4324"/>
        <item m="1" x="2835"/>
        <item m="1" x="4717"/>
        <item m="1" x="4730"/>
        <item m="1" x="4743"/>
        <item m="1" x="4350"/>
        <item m="1" x="4709"/>
        <item m="1" x="4738"/>
        <item m="1" x="4744"/>
        <item m="1" x="3631"/>
        <item m="1" x="3632"/>
        <item m="1" x="4325"/>
        <item m="1" x="4326"/>
        <item m="1" x="4710"/>
        <item m="1" x="4351"/>
        <item m="1" x="4711"/>
        <item m="1" x="4712"/>
        <item m="1" x="4771"/>
        <item m="1" x="4772"/>
        <item m="1" x="4773"/>
        <item m="1" x="4491"/>
        <item m="1" x="4524"/>
        <item m="1" x="4492"/>
        <item m="1" x="4580"/>
        <item m="1" x="4588"/>
        <item m="1" x="4385"/>
        <item m="1" x="4493"/>
        <item m="1" x="4581"/>
        <item m="1" x="4582"/>
        <item m="1" x="4599"/>
        <item m="1" x="3681"/>
        <item m="1" x="3682"/>
        <item m="1" x="3683"/>
        <item m="1" x="3684"/>
        <item m="1" x="3687"/>
        <item m="1" x="3688"/>
        <item m="1" x="3689"/>
        <item m="1" x="3690"/>
        <item m="1" x="4583"/>
        <item m="1" x="4053"/>
        <item m="1" x="4054"/>
        <item m="1" x="4430"/>
        <item m="1" x="3707"/>
        <item m="1" x="3708"/>
        <item m="1" x="4327"/>
        <item m="1" x="4468"/>
        <item m="1" x="1700"/>
        <item m="1" x="1701"/>
        <item m="1" x="1702"/>
        <item m="1" x="1703"/>
        <item m="1" x="4329"/>
        <item m="1" x="4731"/>
        <item m="1" x="4745"/>
        <item m="1" x="3727"/>
        <item m="1" x="3728"/>
        <item m="1" x="3729"/>
        <item m="1" x="3730"/>
        <item m="1" x="3731"/>
        <item m="1" x="4330"/>
        <item m="1" x="4387"/>
        <item x="1138"/>
        <item x="1139"/>
        <item m="1" x="3741"/>
        <item m="1" x="3742"/>
        <item m="1" x="4746"/>
        <item m="1" x="3743"/>
        <item m="1" x="4388"/>
        <item m="1" x="4713"/>
        <item m="1" x="4718"/>
        <item m="1" x="4719"/>
        <item m="1" x="4720"/>
        <item m="1" x="4721"/>
        <item m="1" x="4722"/>
        <item m="1" x="4723"/>
        <item m="1" x="4732"/>
        <item m="1" x="4733"/>
        <item m="1" x="4734"/>
        <item m="1" x="4735"/>
        <item m="1" x="4736"/>
        <item m="1" x="4737"/>
        <item m="1" x="4739"/>
        <item m="1" x="4747"/>
        <item m="1" x="4748"/>
        <item m="1" x="4749"/>
        <item m="1" x="4750"/>
        <item m="1" x="4751"/>
        <item m="1" x="4752"/>
        <item m="1" x="4753"/>
        <item m="1" x="4754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74"/>
        <item m="1" x="4775"/>
        <item m="1" x="4776"/>
        <item m="1" x="4777"/>
        <item m="1" x="4778"/>
        <item m="1" x="3002"/>
        <item m="1" x="4556"/>
        <item m="1" x="3003"/>
        <item m="1" x="4274"/>
        <item m="1" x="4298"/>
        <item m="1" x="4389"/>
        <item m="1" x="4409"/>
        <item m="1" x="4410"/>
        <item m="1" x="4431"/>
        <item m="1" x="4472"/>
        <item m="1" x="4473"/>
        <item m="1" x="3854"/>
        <item m="1" x="4474"/>
        <item m="1" x="4498"/>
        <item m="1" x="3858"/>
        <item m="1" x="2153"/>
        <item m="1" x="4358"/>
        <item m="1" x="4331"/>
        <item m="1" x="4714"/>
        <item m="1" x="4755"/>
        <item m="1" x="4390"/>
        <item m="1" x="4276"/>
        <item m="1" x="3200"/>
        <item m="1" x="3201"/>
        <item m="1" x="3203"/>
        <item m="1" x="2559"/>
        <item m="1" x="3059"/>
        <item m="1" x="3060"/>
        <item m="1" x="2560"/>
        <item m="1" x="3061"/>
        <item m="1" x="2561"/>
        <item m="1" x="3062"/>
        <item m="1" x="2562"/>
        <item m="1" x="3063"/>
        <item m="1" x="1874"/>
        <item m="1" x="2011"/>
        <item m="1" x="1875"/>
        <item m="1" x="1876"/>
        <item m="1" x="1877"/>
        <item m="1" x="1878"/>
        <item m="1" x="1879"/>
        <item m="1" x="1880"/>
        <item m="1" x="1881"/>
        <item m="1" x="2012"/>
        <item m="1" x="1882"/>
        <item m="1" x="1883"/>
        <item m="1" x="1884"/>
        <item m="1" x="1885"/>
        <item m="1" x="1886"/>
        <item m="1" x="2013"/>
        <item m="1" x="1887"/>
        <item m="1" x="1888"/>
        <item m="1" x="1889"/>
        <item m="1" x="1890"/>
        <item m="1" x="1891"/>
        <item m="1" x="1892"/>
        <item m="1" x="1893"/>
        <item m="1" x="1894"/>
        <item m="1" x="2014"/>
        <item m="1" x="1895"/>
        <item m="1" x="2015"/>
        <item m="1" x="1896"/>
        <item m="1" x="1897"/>
        <item m="1" x="1898"/>
        <item m="1" x="1899"/>
        <item m="1" x="1900"/>
        <item m="1" x="1901"/>
        <item m="1" x="2016"/>
        <item m="1" x="1902"/>
        <item m="1" x="1903"/>
        <item m="1" x="2017"/>
        <item m="1" x="1904"/>
        <item m="1" x="1905"/>
        <item m="1" x="1906"/>
        <item m="1" x="1907"/>
        <item m="1" x="1908"/>
        <item m="1" x="2018"/>
        <item m="1" x="1909"/>
        <item m="1" x="1910"/>
        <item m="1" x="1911"/>
        <item m="1" x="1912"/>
        <item m="1" x="1913"/>
        <item m="1" x="1914"/>
        <item x="177"/>
        <item m="1" x="2174"/>
        <item x="182"/>
        <item m="1" x="3918"/>
        <item m="1" x="3221"/>
        <item m="1" x="3222"/>
        <item m="1" x="3223"/>
        <item m="1" x="3224"/>
        <item m="1" x="3225"/>
        <item m="1" x="3226"/>
        <item m="1" x="3227"/>
        <item m="1" x="3228"/>
        <item m="1" x="3067"/>
        <item m="1" x="3068"/>
        <item m="1" x="3921"/>
        <item m="1" x="3229"/>
        <item m="1" x="3230"/>
        <item m="1" x="3922"/>
        <item m="1" x="3235"/>
        <item m="1" x="3236"/>
        <item m="1" x="3237"/>
        <item m="1" x="3238"/>
        <item m="1" x="3239"/>
        <item m="1" x="3240"/>
        <item m="1" x="3241"/>
        <item m="1" x="3923"/>
        <item m="1" x="3242"/>
        <item m="1" x="3243"/>
        <item m="1" x="3244"/>
        <item m="1" x="3924"/>
        <item m="1" x="3246"/>
        <item m="1" x="2187"/>
        <item m="1" x="218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2595"/>
        <item m="1" x="2598"/>
        <item m="1" x="2599"/>
        <item m="1" x="2600"/>
        <item x="315"/>
        <item m="1" x="2601"/>
        <item m="1" x="1408"/>
        <item m="1" x="2602"/>
        <item m="1" x="1409"/>
        <item m="1" x="1410"/>
        <item m="1" x="1411"/>
        <item m="1" x="3299"/>
        <item m="1" x="3300"/>
        <item m="1" x="3301"/>
        <item m="1" x="3103"/>
        <item m="1" x="3302"/>
        <item m="1" x="3961"/>
        <item m="1" x="3962"/>
        <item m="1" x="3307"/>
        <item m="1" x="3309"/>
        <item m="1" x="3963"/>
        <item m="1" x="3316"/>
        <item m="1" x="3317"/>
        <item m="1" x="3318"/>
        <item m="1" x="2616"/>
        <item x="378"/>
        <item m="1" x="3965"/>
        <item m="1" x="2618"/>
        <item m="1" x="2619"/>
        <item m="1" x="2283"/>
        <item m="1" x="3324"/>
        <item m="1" x="3325"/>
        <item m="1" x="3326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966"/>
        <item m="1" x="2288"/>
        <item m="1" x="2289"/>
        <item m="1" x="2290"/>
        <item m="1" x="2291"/>
        <item m="1" x="1942"/>
        <item m="1" x="1943"/>
        <item m="1" x="3967"/>
        <item m="1" x="3364"/>
        <item m="1" x="3968"/>
        <item m="1" x="3969"/>
        <item m="1" x="3970"/>
        <item m="1" x="3971"/>
        <item m="1" x="3972"/>
        <item m="1" x="3371"/>
        <item m="1" x="3372"/>
        <item m="1" x="3373"/>
        <item m="1" x="3973"/>
        <item m="1" x="3374"/>
        <item m="1" x="3375"/>
        <item m="1" x="3376"/>
        <item m="1" x="3377"/>
        <item m="1" x="3378"/>
        <item m="1" x="3379"/>
        <item m="1" x="3380"/>
        <item m="1" x="3974"/>
        <item m="1" x="3975"/>
        <item m="1" x="3976"/>
        <item m="1" x="3977"/>
        <item m="1" x="3978"/>
        <item m="1" x="3979"/>
        <item m="1" x="3980"/>
        <item m="1" x="3981"/>
        <item m="1" x="3383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x="566"/>
        <item m="1" x="3395"/>
        <item x="585"/>
        <item x="586"/>
        <item x="587"/>
        <item m="1" x="3987"/>
        <item m="1" x="3988"/>
        <item m="1" x="3398"/>
        <item m="1" x="3405"/>
        <item m="1" x="3406"/>
        <item m="1" x="2693"/>
        <item m="1" x="3408"/>
        <item m="1" x="3409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989"/>
        <item m="1" x="3990"/>
        <item m="1" x="3991"/>
        <item m="1" x="3992"/>
        <item m="1" x="3993"/>
        <item m="1" x="3994"/>
        <item m="1" x="3995"/>
        <item m="1" x="3433"/>
        <item m="1" x="3434"/>
        <item m="1" x="3435"/>
        <item m="1" x="2319"/>
        <item m="1" x="2320"/>
        <item m="1" x="2321"/>
        <item m="1" x="2322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81"/>
        <item m="1" x="3482"/>
        <item m="1" x="3483"/>
        <item m="1" x="3484"/>
        <item m="1" x="3485"/>
        <item m="1" x="3486"/>
        <item m="1" x="3487"/>
        <item m="1" x="3493"/>
        <item m="1" x="3494"/>
        <item m="1" x="3134"/>
        <item x="698"/>
        <item m="1" x="3500"/>
        <item m="1" x="3501"/>
        <item m="1" x="3502"/>
        <item m="1" x="3503"/>
        <item m="1" x="3504"/>
        <item m="1" x="3509"/>
        <item m="1" x="3510"/>
        <item m="1" x="2730"/>
        <item m="1" x="3998"/>
        <item m="1" x="3999"/>
        <item m="1" x="4000"/>
        <item m="1" x="3515"/>
        <item m="1" x="4001"/>
        <item m="1" x="3516"/>
        <item m="1" x="3517"/>
        <item m="1" x="3518"/>
        <item m="1" x="3519"/>
        <item m="1" x="3520"/>
        <item x="729"/>
        <item m="1" x="3521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41"/>
        <item m="1" x="3542"/>
        <item m="1" x="3543"/>
        <item m="1" x="3544"/>
        <item m="1" x="3545"/>
        <item m="1" x="4005"/>
        <item m="1" x="4006"/>
        <item m="1" x="4007"/>
        <item m="1" x="4008"/>
        <item m="1" x="3553"/>
        <item m="1" x="3554"/>
        <item m="1" x="3555"/>
        <item m="1" x="3556"/>
        <item m="1" x="3140"/>
        <item m="1" x="3141"/>
        <item m="1" x="3142"/>
        <item m="1" x="3143"/>
        <item m="1" x="3144"/>
        <item m="1" x="3557"/>
        <item m="1" x="3558"/>
        <item m="1" x="2353"/>
        <item m="1" x="4011"/>
        <item m="1" x="4012"/>
        <item m="1" x="3148"/>
        <item m="1" x="3149"/>
        <item m="1" x="2781"/>
        <item m="1" x="2782"/>
        <item m="1" x="2783"/>
        <item m="1" x="3563"/>
        <item m="1" x="3564"/>
        <item m="1" x="2354"/>
        <item m="1" x="3565"/>
        <item m="1" x="3566"/>
        <item m="1" x="4014"/>
        <item m="1" x="4015"/>
        <item m="1" x="4016"/>
        <item m="1" x="4017"/>
        <item m="1" x="2369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2"/>
        <item m="1" x="3583"/>
        <item m="1" x="3584"/>
        <item m="1" x="2805"/>
        <item x="838"/>
        <item x="839"/>
        <item x="840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152"/>
        <item m="1" x="3153"/>
        <item m="1" x="3154"/>
        <item m="1" x="3155"/>
        <item m="1" x="3596"/>
        <item m="1" x="2816"/>
        <item m="1" x="3597"/>
        <item m="1" x="3598"/>
        <item m="1" x="3599"/>
        <item m="1" x="3600"/>
        <item m="1" x="2819"/>
        <item x="891"/>
        <item x="892"/>
        <item x="893"/>
        <item m="1" x="4020"/>
        <item m="1" x="4021"/>
        <item m="1" x="4022"/>
        <item m="1" x="3607"/>
        <item m="1" x="3608"/>
        <item m="1" x="3613"/>
        <item m="1" x="3614"/>
        <item m="1" x="3615"/>
        <item m="1" x="3616"/>
        <item m="1" x="4023"/>
        <item m="1" x="3617"/>
        <item m="1" x="3618"/>
        <item m="1" x="4024"/>
        <item m="1" x="2836"/>
        <item m="1" x="2394"/>
        <item m="1" x="4026"/>
        <item m="1" x="3623"/>
        <item m="1" x="3624"/>
        <item m="1" x="3625"/>
        <item m="1" x="3626"/>
        <item m="1" x="3628"/>
        <item m="1" x="3629"/>
        <item m="1" x="3630"/>
        <item m="1" x="3633"/>
        <item m="1" x="3634"/>
        <item m="1" x="3635"/>
        <item m="1" x="3636"/>
        <item m="1" x="2847"/>
        <item m="1" x="2848"/>
        <item m="1" x="3639"/>
        <item m="1" x="3640"/>
        <item m="1" x="3641"/>
        <item m="1" x="3642"/>
        <item m="1" x="3643"/>
        <item m="1" x="4029"/>
        <item m="1" x="2851"/>
        <item m="1" x="4030"/>
        <item m="1" x="4031"/>
        <item m="1" x="4032"/>
        <item m="1" x="4033"/>
        <item m="1" x="4034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7"/>
        <item m="1" x="3668"/>
        <item m="1" x="3669"/>
        <item m="1" x="3670"/>
        <item m="1" x="3671"/>
        <item m="1" x="3672"/>
        <item m="1" x="4035"/>
        <item m="1" x="4036"/>
        <item m="1" x="4037"/>
        <item m="1" x="4038"/>
        <item m="1" x="4039"/>
        <item m="1" x="4040"/>
        <item m="1" x="3674"/>
        <item m="1" x="3675"/>
        <item m="1" x="3676"/>
        <item m="1" x="3677"/>
        <item m="1" x="3678"/>
        <item m="1" x="3679"/>
        <item m="1" x="3680"/>
        <item m="1" x="3685"/>
        <item x="1023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4052"/>
        <item m="1" x="4055"/>
        <item m="1" x="4056"/>
        <item m="1" x="3702"/>
        <item m="1" x="3703"/>
        <item m="1" x="3704"/>
        <item m="1" x="3705"/>
        <item m="1" x="3706"/>
        <item m="1" x="3709"/>
        <item m="1" x="3710"/>
        <item m="1" x="2441"/>
        <item m="1" x="2442"/>
        <item m="1" x="2443"/>
        <item m="1" x="2444"/>
        <item m="1" x="4060"/>
        <item m="1" x="4061"/>
        <item m="1" x="4062"/>
        <item m="1" x="4063"/>
        <item m="1" x="4064"/>
        <item m="1" x="3711"/>
        <item m="1" x="3712"/>
        <item x="1100"/>
        <item m="1" x="3713"/>
        <item m="1" x="3714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3718"/>
        <item m="1" x="3719"/>
        <item m="1" x="3720"/>
        <item m="1" x="3721"/>
        <item m="1" x="3722"/>
        <item m="1" x="3723"/>
        <item m="1" x="3732"/>
        <item m="1" x="3733"/>
        <item m="1" x="3734"/>
        <item m="1" x="3735"/>
        <item m="1" x="3736"/>
        <item m="1" x="3186"/>
        <item m="1" x="3187"/>
        <item m="1" x="3188"/>
        <item m="1" x="3189"/>
        <item m="1" x="4065"/>
        <item m="1" x="3737"/>
        <item m="1" x="3738"/>
        <item m="1" x="3739"/>
        <item m="1" x="3740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4066"/>
        <item m="1" x="3004"/>
        <item m="1" x="3005"/>
        <item m="1" x="3006"/>
        <item m="1" x="2530"/>
        <item m="1" x="2144"/>
        <item m="1" x="2531"/>
        <item m="1" x="3853"/>
        <item m="1" x="4067"/>
        <item m="1" x="4068"/>
        <item m="1" x="4069"/>
        <item m="1" x="4070"/>
        <item m="1" x="3859"/>
        <item m="1" x="3860"/>
        <item x="1317"/>
        <item m="1" x="3196"/>
        <item m="1" x="2154"/>
        <item m="1" x="2155"/>
        <item m="1" x="2156"/>
        <item m="1" x="2157"/>
        <item m="1" x="2158"/>
        <item m="1" x="4075"/>
        <item m="1" x="4076"/>
        <item m="1" x="3861"/>
        <item m="1" x="3862"/>
        <item m="1" x="4077"/>
        <item m="1" x="4078"/>
        <item m="1" x="3863"/>
        <item m="1" x="3864"/>
        <item m="1" x="3865"/>
        <item m="1" x="3866"/>
        <item m="1" x="3867"/>
        <item m="1" x="3868"/>
        <item m="1" x="3202"/>
        <item m="1" x="3204"/>
        <item m="1" x="1915"/>
        <item m="1" x="1916"/>
        <item m="1" x="1917"/>
        <item m="1" x="1918"/>
        <item m="1" x="3219"/>
        <item m="1" x="3220"/>
        <item m="1" x="3231"/>
        <item m="1" x="2028"/>
        <item m="1" x="2189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297"/>
        <item m="1" x="1412"/>
        <item m="1" x="2603"/>
        <item m="1" x="3303"/>
        <item m="1" x="3304"/>
        <item m="1" x="3305"/>
        <item m="1" x="3306"/>
        <item m="1" x="3308"/>
        <item m="1" x="3319"/>
        <item m="1" x="3320"/>
        <item m="1" x="3321"/>
        <item m="1" x="3322"/>
        <item m="1" x="2043"/>
        <item m="1" x="2044"/>
        <item m="1" x="2617"/>
        <item m="1" x="2620"/>
        <item m="1" x="3357"/>
        <item m="1" x="3365"/>
        <item m="1" x="3366"/>
        <item m="1" x="3367"/>
        <item m="1" x="3368"/>
        <item m="1" x="3369"/>
        <item m="1" x="3370"/>
        <item m="1" x="3381"/>
        <item m="1" x="3382"/>
        <item m="1" x="3394"/>
        <item x="578"/>
        <item m="1" x="3396"/>
        <item m="1" x="2696"/>
        <item m="1" x="2697"/>
        <item m="1" x="3429"/>
        <item m="1" x="3430"/>
        <item m="1" x="3468"/>
        <item m="1" x="3469"/>
        <item m="1" x="3470"/>
        <item m="1" x="3471"/>
        <item m="1" x="3121"/>
        <item m="1" x="3122"/>
        <item m="1" x="3488"/>
        <item m="1" x="3495"/>
        <item m="1" x="2731"/>
        <item m="1" x="3522"/>
        <item m="1" x="3523"/>
        <item m="1" x="3535"/>
        <item m="1" x="3536"/>
        <item m="1" x="3537"/>
        <item m="1" x="3538"/>
        <item m="1" x="3539"/>
        <item m="1" x="3540"/>
        <item m="1" x="3546"/>
        <item m="1" x="3547"/>
        <item x="775"/>
        <item m="1" x="3550"/>
        <item m="1" x="3551"/>
        <item m="1" x="3552"/>
        <item x="791"/>
        <item m="1" x="3567"/>
        <item m="1" x="3568"/>
        <item m="1" x="3569"/>
        <item m="1" x="3570"/>
        <item m="1" x="3581"/>
        <item m="1" x="3156"/>
        <item m="1" x="2820"/>
        <item m="1" x="3605"/>
        <item m="1" x="3606"/>
        <item x="898"/>
        <item m="1" x="3619"/>
        <item m="1" x="3620"/>
        <item m="1" x="3622"/>
        <item m="1" x="3627"/>
        <item x="937"/>
        <item m="1" x="3170"/>
        <item m="1" x="3171"/>
        <item m="1" x="3172"/>
        <item m="1" x="3637"/>
        <item m="1" x="3638"/>
        <item m="1" x="2860"/>
        <item m="1" x="2121"/>
        <item m="1" x="3665"/>
        <item m="1" x="3666"/>
        <item m="1" x="3673"/>
        <item m="1" x="2431"/>
        <item m="1" x="2882"/>
        <item m="1" x="1719"/>
        <item m="1" x="1720"/>
        <item m="1" x="3715"/>
        <item m="1" x="3716"/>
        <item m="1" x="3724"/>
        <item m="1" x="3190"/>
        <item m="1" x="3755"/>
        <item m="1" x="3756"/>
        <item m="1" x="3757"/>
        <item m="1" x="3758"/>
        <item m="1" x="3845"/>
        <item m="1" x="3846"/>
        <item m="1" x="3847"/>
        <item m="1" x="3848"/>
        <item m="1" x="3849"/>
        <item m="1" x="3850"/>
        <item m="1" x="3851"/>
        <item m="1" x="2941"/>
        <item m="1" x="2942"/>
        <item m="1" x="3852"/>
        <item m="1" x="2943"/>
        <item m="1" x="2944"/>
        <item m="1" x="2945"/>
        <item m="1" x="2946"/>
        <item m="1" x="2947"/>
        <item m="1" x="2948"/>
        <item m="1" x="2949"/>
        <item m="1" x="2950"/>
        <item m="1" x="3013"/>
        <item m="1" x="3014"/>
        <item m="1" x="2159"/>
        <item m="1" x="3869"/>
        <item m="1" x="2166"/>
        <item m="1" x="2167"/>
        <item m="1" x="2169"/>
        <item m="1" x="1919"/>
        <item m="1" x="1920"/>
        <item m="1" x="1921"/>
        <item m="1" x="1922"/>
        <item m="1" x="2019"/>
        <item m="1" x="1923"/>
        <item m="1" x="2020"/>
        <item m="1" x="1924"/>
        <item m="1" x="1925"/>
        <item m="1" x="1926"/>
        <item m="1" x="1927"/>
        <item m="1" x="1928"/>
        <item m="1" x="1929"/>
        <item m="1" x="2021"/>
        <item m="1" x="193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m="1" x="3064"/>
        <item m="1" x="3065"/>
        <item m="1" x="3066"/>
        <item m="1" x="2564"/>
        <item m="1" x="2565"/>
        <item m="1" x="2568"/>
        <item m="1" x="2569"/>
        <item m="1" x="2570"/>
        <item m="1" x="2175"/>
        <item m="1" x="2176"/>
        <item m="1" x="2024"/>
        <item m="1" x="2025"/>
        <item m="1" x="2177"/>
        <item m="1" x="2572"/>
        <item m="1" x="2573"/>
        <item m="1" x="3069"/>
        <item m="1" x="2574"/>
        <item m="1" x="2029"/>
        <item m="1" x="2030"/>
        <item m="1" x="2031"/>
        <item m="1" x="2032"/>
        <item x="205"/>
        <item m="1" x="2182"/>
        <item x="218"/>
        <item x="219"/>
        <item m="1" x="2183"/>
        <item m="1" x="2575"/>
        <item m="1" x="2033"/>
        <item m="1" x="2034"/>
        <item m="1" x="3070"/>
        <item m="1" x="2190"/>
        <item m="1" x="2191"/>
        <item x="227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3102"/>
        <item m="1" x="1413"/>
        <item x="316"/>
        <item m="1" x="1414"/>
        <item m="1" x="2604"/>
        <item m="1" x="2605"/>
        <item m="1" x="1937"/>
        <item m="1" x="2035"/>
        <item m="1" x="2036"/>
        <item m="1" x="1422"/>
        <item m="1" x="3104"/>
        <item m="1" x="3105"/>
        <item m="1" x="3106"/>
        <item m="1" x="2612"/>
        <item m="1" x="2614"/>
        <item m="1" x="2040"/>
        <item m="1" x="1437"/>
        <item m="1" x="2041"/>
        <item m="1" x="2045"/>
        <item m="1" x="2046"/>
        <item m="1" x="2047"/>
        <item x="354"/>
        <item x="355"/>
        <item x="356"/>
        <item x="371"/>
        <item x="372"/>
        <item m="1" x="3107"/>
        <item m="1" x="2621"/>
        <item m="1" x="2622"/>
        <item m="1" x="1447"/>
        <item m="1" x="1448"/>
        <item m="1" x="2284"/>
        <item x="384"/>
        <item m="1" x="3108"/>
        <item m="1" x="3109"/>
        <item m="1" x="3110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1944"/>
        <item m="1" x="1945"/>
        <item m="1" x="1946"/>
        <item x="451"/>
        <item m="1" x="1451"/>
        <item m="1" x="1452"/>
        <item m="1" x="2662"/>
        <item m="1" x="2663"/>
        <item m="1" x="2664"/>
        <item x="465"/>
        <item m="1" x="3111"/>
        <item m="1" x="3112"/>
        <item m="1" x="2293"/>
        <item m="1" x="2668"/>
        <item m="1" x="2669"/>
        <item m="1" x="3113"/>
        <item m="1" x="2670"/>
        <item m="1" x="2671"/>
        <item m="1" x="2672"/>
        <item m="1" x="2296"/>
        <item m="1" x="2673"/>
        <item m="1" x="2674"/>
        <item m="1" x="2676"/>
        <item m="1" x="2677"/>
        <item m="1" x="2678"/>
        <item m="1" x="2679"/>
        <item m="1" x="2301"/>
        <item m="1" x="2302"/>
        <item m="1" x="2304"/>
        <item m="1" x="1471"/>
        <item m="1" x="1472"/>
        <item m="1" x="1473"/>
        <item m="1" x="1474"/>
        <item m="1" x="1475"/>
        <item m="1" x="1476"/>
        <item m="1" x="1477"/>
        <item x="535"/>
        <item x="536"/>
        <item x="537"/>
        <item m="1" x="2306"/>
        <item m="1" x="2307"/>
        <item m="1" x="3118"/>
        <item m="1" x="3119"/>
        <item x="588"/>
        <item m="1" x="2692"/>
        <item x="598"/>
        <item x="599"/>
        <item x="600"/>
        <item x="601"/>
        <item x="602"/>
        <item m="1" x="2694"/>
        <item m="1" x="2695"/>
        <item m="1" x="2065"/>
        <item m="1" x="2311"/>
        <item x="611"/>
        <item m="1" x="2698"/>
        <item m="1" x="2699"/>
        <item m="1" x="2700"/>
        <item m="1" x="2701"/>
        <item m="1" x="2702"/>
        <item m="1" x="2703"/>
        <item m="1" x="2704"/>
        <item m="1" x="2705"/>
        <item m="1" x="2312"/>
        <item m="1" x="2313"/>
        <item m="1" x="2314"/>
        <item m="1" x="1494"/>
        <item m="1" x="1495"/>
        <item m="1" x="1496"/>
        <item m="1" x="2706"/>
        <item m="1" x="3120"/>
        <item m="1" x="2323"/>
        <item m="1" x="2324"/>
        <item m="1" x="2325"/>
        <item x="637"/>
        <item x="638"/>
        <item x="639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326"/>
        <item m="1" x="2327"/>
        <item m="1" x="2328"/>
        <item m="1" x="2329"/>
        <item m="1" x="2330"/>
        <item m="1" x="2331"/>
        <item m="1" x="1505"/>
        <item m="1" x="2723"/>
        <item m="1" x="2724"/>
        <item m="1" x="2725"/>
        <item m="1" x="2726"/>
        <item m="1" x="2727"/>
        <item m="1" x="3135"/>
        <item x="692"/>
        <item x="693"/>
        <item x="694"/>
        <item x="699"/>
        <item m="1" x="2335"/>
        <item m="1" x="2336"/>
        <item m="1" x="2729"/>
        <item m="1" x="1957"/>
        <item m="1" x="1958"/>
        <item m="1" x="1959"/>
        <item x="725"/>
        <item m="1" x="3136"/>
        <item m="1" x="3137"/>
        <item m="1" x="3138"/>
        <item m="1" x="3139"/>
        <item m="1" x="2732"/>
        <item m="1" x="2733"/>
        <item m="1" x="2734"/>
        <item m="1" x="1960"/>
        <item m="1" x="1961"/>
        <item m="1" x="1962"/>
        <item m="1" x="1963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75"/>
        <item m="1" x="2776"/>
        <item m="1" x="2777"/>
        <item m="1" x="2778"/>
        <item m="1" x="2779"/>
        <item x="776"/>
        <item x="777"/>
        <item x="778"/>
        <item x="779"/>
        <item m="1" x="3145"/>
        <item m="1" x="3146"/>
        <item m="1" x="3147"/>
        <item m="1" x="2345"/>
        <item m="1" x="2346"/>
        <item m="1" x="2347"/>
        <item m="1" x="2348"/>
        <item m="1" x="2349"/>
        <item m="1" x="2350"/>
        <item m="1" x="2351"/>
        <item m="1" x="2352"/>
        <item m="1" x="1600"/>
        <item m="1" x="1601"/>
        <item x="792"/>
        <item m="1" x="1608"/>
        <item m="1" x="1609"/>
        <item x="793"/>
        <item m="1" x="2784"/>
        <item m="1" x="3150"/>
        <item m="1" x="2785"/>
        <item m="1" x="2786"/>
        <item m="1" x="2356"/>
        <item m="1" x="1620"/>
        <item m="1" x="2788"/>
        <item m="1" x="3151"/>
        <item m="1" x="2370"/>
        <item x="815"/>
        <item m="1" x="2791"/>
        <item m="1" x="2792"/>
        <item m="1" x="2793"/>
        <item m="1" x="2794"/>
        <item m="1" x="2795"/>
        <item m="1" x="2796"/>
        <item m="1" x="2797"/>
        <item m="1" x="2371"/>
        <item m="1" x="2798"/>
        <item m="1" x="2799"/>
        <item m="1" x="2800"/>
        <item m="1" x="2373"/>
        <item x="841"/>
        <item x="842"/>
        <item m="1" x="2806"/>
        <item m="1" x="2807"/>
        <item m="1" x="2808"/>
        <item m="1" x="2809"/>
        <item m="1" x="2810"/>
        <item m="1" x="2375"/>
        <item m="1" x="2376"/>
        <item m="1" x="2377"/>
        <item m="1" x="3157"/>
        <item m="1" x="3158"/>
        <item m="1" x="3159"/>
        <item m="1" x="3160"/>
        <item m="1" x="3161"/>
        <item m="1" x="2811"/>
        <item m="1" x="2812"/>
        <item m="1" x="2813"/>
        <item m="1" x="2814"/>
        <item x="872"/>
        <item x="873"/>
        <item m="1" x="2817"/>
        <item m="1" x="2818"/>
        <item m="1" x="2100"/>
        <item m="1" x="2101"/>
        <item m="1" x="2821"/>
        <item m="1" x="2822"/>
        <item m="1" x="2823"/>
        <item m="1" x="2384"/>
        <item m="1" x="2385"/>
        <item m="1" x="2386"/>
        <item x="894"/>
        <item x="896"/>
        <item m="1" x="3162"/>
        <item x="899"/>
        <item x="900"/>
        <item m="1" x="3163"/>
        <item m="1" x="2824"/>
        <item m="1" x="2825"/>
        <item m="1" x="2826"/>
        <item x="905"/>
        <item m="1" x="2828"/>
        <item m="1" x="2829"/>
        <item x="906"/>
        <item m="1" x="2106"/>
        <item m="1" x="2830"/>
        <item m="1" x="2831"/>
        <item m="1" x="2832"/>
        <item m="1" x="3164"/>
        <item m="1" x="3165"/>
        <item m="1" x="2111"/>
        <item m="1" x="1650"/>
        <item x="916"/>
        <item m="1" x="3166"/>
        <item m="1" x="3167"/>
        <item m="1" x="2838"/>
        <item m="1" x="2839"/>
        <item m="1" x="2840"/>
        <item m="1" x="2841"/>
        <item m="1" x="2842"/>
        <item m="1" x="2843"/>
        <item m="1" x="3168"/>
        <item m="1" x="3169"/>
        <item m="1" x="2844"/>
        <item m="1" x="2845"/>
        <item m="1" x="2846"/>
        <item m="1" x="2401"/>
        <item m="1" x="3173"/>
        <item m="1" x="3174"/>
        <item m="1" x="2849"/>
        <item m="1" x="2850"/>
        <item m="1" x="2120"/>
        <item m="1" x="1988"/>
        <item m="1" x="2852"/>
        <item x="961"/>
        <item m="1" x="2853"/>
        <item x="962"/>
        <item m="1" x="3175"/>
        <item m="1" x="3176"/>
        <item m="1" x="3177"/>
        <item m="1" x="3178"/>
        <item m="1" x="3179"/>
        <item m="1" x="3180"/>
        <item m="1" x="3181"/>
        <item m="1" x="2854"/>
        <item m="1" x="2855"/>
        <item m="1" x="2856"/>
        <item m="1" x="2857"/>
        <item m="1" x="2858"/>
        <item m="1" x="1992"/>
        <item m="1" x="1993"/>
        <item m="1" x="1994"/>
        <item m="1" x="1995"/>
        <item m="1" x="1996"/>
        <item x="984"/>
        <item x="985"/>
        <item x="986"/>
        <item x="987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3182"/>
        <item m="1" x="2432"/>
        <item m="1" x="2433"/>
        <item m="1" x="2434"/>
        <item m="1" x="2435"/>
        <item m="1" x="2436"/>
        <item x="1024"/>
        <item x="1025"/>
        <item x="1026"/>
        <item x="1027"/>
        <item x="1028"/>
        <item x="1029"/>
        <item m="1" x="3183"/>
        <item m="1" x="2883"/>
        <item m="1" x="2884"/>
        <item m="1" x="2885"/>
        <item m="1" x="2886"/>
        <item m="1" x="2887"/>
        <item m="1" x="2888"/>
        <item m="1" x="2439"/>
        <item m="1" x="2440"/>
        <item m="1" x="2123"/>
        <item m="1" x="2124"/>
        <item m="1" x="2890"/>
        <item m="1" x="2891"/>
        <item m="1" x="2892"/>
        <item m="1" x="2893"/>
        <item m="1" x="2894"/>
        <item m="1" x="2895"/>
        <item m="1" x="2896"/>
        <item m="1" x="2445"/>
        <item m="1" x="2446"/>
        <item x="1090"/>
        <item x="1091"/>
        <item x="1092"/>
        <item m="1" x="2898"/>
        <item m="1" x="2899"/>
        <item x="1101"/>
        <item m="1" x="2900"/>
        <item m="1" x="2901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3184"/>
        <item m="1" x="3185"/>
        <item m="1" x="2902"/>
        <item m="1" x="2903"/>
        <item m="1" x="2904"/>
        <item m="1" x="2905"/>
        <item m="1" x="3191"/>
        <item m="1" x="3192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3193"/>
        <item m="1" x="3194"/>
        <item m="1" x="3195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7"/>
        <item m="1" x="1785"/>
        <item m="1" x="2938"/>
        <item m="1" x="2939"/>
        <item m="1" x="2940"/>
        <item m="1" x="2951"/>
        <item m="1" x="2952"/>
        <item m="1" x="2953"/>
        <item m="1" x="2954"/>
        <item m="1" x="2955"/>
        <item m="1" x="2956"/>
        <item m="1" x="2957"/>
        <item x="1156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8"/>
        <item m="1" x="2456"/>
        <item m="1" x="2999"/>
        <item m="1" x="3000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x="1289"/>
        <item m="1" x="2145"/>
        <item x="1290"/>
        <item x="1291"/>
        <item x="1292"/>
        <item x="1293"/>
        <item x="1294"/>
        <item x="1295"/>
        <item x="1296"/>
        <item m="1" x="3007"/>
        <item m="1" x="3008"/>
        <item m="1" x="3009"/>
        <item m="1" x="3010"/>
        <item m="1" x="3011"/>
        <item m="1" x="3012"/>
        <item m="1" x="3015"/>
        <item m="1" x="3016"/>
        <item m="1" x="3017"/>
        <item m="1" x="3018"/>
        <item x="1327"/>
        <item x="1328"/>
        <item x="1329"/>
        <item m="1" x="2539"/>
        <item m="1" x="3197"/>
        <item m="1" x="3198"/>
        <item m="1" x="3020"/>
        <item m="1" x="3021"/>
        <item m="1" x="3022"/>
        <item m="1" x="3023"/>
        <item m="1" x="3024"/>
        <item m="1" x="3025"/>
        <item m="1" x="3199"/>
        <item m="1" x="2545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181"/>
        <item m="1" x="2563"/>
        <item m="1" x="2566"/>
        <item m="1" x="2567"/>
        <item m="1" x="2571"/>
        <item m="1" x="2180"/>
        <item x="206"/>
        <item m="1" x="2576"/>
        <item m="1" x="2577"/>
        <item x="228"/>
        <item m="1" x="2596"/>
        <item m="1" x="1423"/>
        <item m="1" x="2606"/>
        <item m="1" x="2607"/>
        <item m="1" x="2608"/>
        <item m="1" x="2609"/>
        <item m="1" x="2610"/>
        <item m="1" x="2611"/>
        <item m="1" x="2613"/>
        <item x="357"/>
        <item m="1" x="2623"/>
        <item m="1" x="2657"/>
        <item m="1" x="2658"/>
        <item m="1" x="2659"/>
        <item m="1" x="2660"/>
        <item m="1" x="2661"/>
        <item m="1" x="2665"/>
        <item m="1" x="2666"/>
        <item m="1" x="2675"/>
        <item m="1" x="1951"/>
        <item m="1" x="1497"/>
        <item m="1" x="1498"/>
        <item m="1" x="2707"/>
        <item m="1" x="2708"/>
        <item m="1" x="2332"/>
        <item m="1" x="2333"/>
        <item m="1" x="2334"/>
        <item x="647"/>
        <item m="1" x="1506"/>
        <item m="1" x="1507"/>
        <item m="1" x="2728"/>
        <item m="1" x="2069"/>
        <item x="700"/>
        <item m="1" x="2337"/>
        <item m="1" x="2338"/>
        <item m="1" x="1964"/>
        <item m="1" x="1965"/>
        <item m="1" x="2768"/>
        <item m="1" x="2769"/>
        <item m="1" x="2770"/>
        <item m="1" x="2771"/>
        <item m="1" x="2772"/>
        <item m="1" x="2773"/>
        <item m="1" x="2774"/>
        <item m="1" x="2780"/>
        <item m="1" x="1602"/>
        <item x="794"/>
        <item m="1" x="2787"/>
        <item m="1" x="2789"/>
        <item m="1" x="2790"/>
        <item x="816"/>
        <item m="1" x="2095"/>
        <item m="1" x="2097"/>
        <item x="843"/>
        <item m="1" x="2378"/>
        <item m="1" x="2815"/>
        <item m="1" x="1638"/>
        <item m="1" x="2827"/>
        <item m="1" x="2833"/>
        <item m="1" x="2834"/>
        <item m="1" x="2837"/>
        <item m="1" x="2398"/>
        <item m="1" x="2399"/>
        <item m="1" x="1997"/>
        <item m="1" x="2405"/>
        <item m="1" x="2406"/>
        <item x="1005"/>
        <item x="1006"/>
        <item m="1" x="2413"/>
        <item m="1" x="2414"/>
        <item m="1" x="2125"/>
        <item m="1" x="2004"/>
        <item m="1" x="2889"/>
        <item m="1" x="2007"/>
        <item m="1" x="2897"/>
        <item m="1" x="1735"/>
        <item m="1" x="1736"/>
        <item m="1" x="1737"/>
        <item m="1" x="2906"/>
        <item m="1" x="2920"/>
        <item m="1" x="2921"/>
        <item m="1" x="2936"/>
        <item m="1" x="2454"/>
        <item m="1" x="2455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1786"/>
        <item m="1" x="1787"/>
        <item m="1" x="3019"/>
        <item m="1" x="2541"/>
        <item m="1" x="3026"/>
        <item m="1" x="2168"/>
        <item x="0"/>
        <item x="1"/>
        <item m="1" x="2170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78"/>
        <item m="1" x="2172"/>
        <item m="1" x="2173"/>
        <item m="1" x="2023"/>
        <item m="1" x="1357"/>
        <item x="186"/>
        <item m="1" x="1360"/>
        <item x="196"/>
        <item m="1" x="2178"/>
        <item m="1" x="2026"/>
        <item m="1" x="2179"/>
        <item m="1" x="2181"/>
        <item x="207"/>
        <item x="208"/>
        <item x="209"/>
        <item m="1" x="2184"/>
        <item m="1" x="2185"/>
        <item m="1" x="2186"/>
        <item x="229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x="233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1934"/>
        <item m="1" x="2268"/>
        <item x="234"/>
        <item m="1" x="2269"/>
        <item m="1" x="2270"/>
        <item x="235"/>
        <item x="236"/>
        <item x="237"/>
        <item m="1" x="2271"/>
        <item m="1" x="1415"/>
        <item x="317"/>
        <item m="1" x="1416"/>
        <item m="1" x="1417"/>
        <item m="1" x="1418"/>
        <item m="1" x="1424"/>
        <item x="323"/>
        <item x="324"/>
        <item m="1" x="2272"/>
        <item m="1" x="2273"/>
        <item m="1" x="2274"/>
        <item m="1" x="2275"/>
        <item m="1" x="2276"/>
        <item m="1" x="2278"/>
        <item m="1" x="2279"/>
        <item m="1" x="2042"/>
        <item x="350"/>
        <item x="358"/>
        <item x="359"/>
        <item x="360"/>
        <item x="361"/>
        <item x="362"/>
        <item x="363"/>
        <item x="365"/>
        <item x="373"/>
        <item x="374"/>
        <item m="1" x="2281"/>
        <item m="1" x="2282"/>
        <item m="1" x="1449"/>
        <item m="1" x="1450"/>
        <item x="381"/>
        <item x="382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m="1" x="2285"/>
        <item x="452"/>
        <item x="453"/>
        <item m="1" x="2050"/>
        <item x="462"/>
        <item m="1" x="2292"/>
        <item m="1" x="2294"/>
        <item m="1" x="2295"/>
        <item m="1" x="2297"/>
        <item m="1" x="1462"/>
        <item m="1" x="2054"/>
        <item m="1" x="2055"/>
        <item m="1" x="2298"/>
        <item m="1" x="2299"/>
        <item m="1" x="2300"/>
        <item m="1" x="1469"/>
        <item m="1" x="1470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m="1" x="2305"/>
        <item m="1" x="2308"/>
        <item m="1" x="2062"/>
        <item x="589"/>
        <item x="590"/>
        <item m="1" x="2064"/>
        <item x="597"/>
        <item x="603"/>
        <item m="1" x="2309"/>
        <item m="1" x="2310"/>
        <item m="1" x="1952"/>
        <item x="606"/>
        <item m="1" x="1499"/>
        <item x="612"/>
        <item x="613"/>
        <item x="614"/>
        <item x="615"/>
        <item x="616"/>
        <item x="617"/>
        <item x="618"/>
        <item x="619"/>
        <item m="1" x="2066"/>
        <item m="1" x="2315"/>
        <item m="1" x="2316"/>
        <item m="1" x="2317"/>
        <item m="1" x="2318"/>
        <item x="640"/>
        <item x="641"/>
        <item x="642"/>
        <item x="643"/>
        <item x="648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x="649"/>
        <item x="650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1539"/>
        <item m="1" x="2339"/>
        <item m="1" x="2340"/>
        <item x="701"/>
        <item x="702"/>
        <item x="703"/>
        <item x="713"/>
        <item x="714"/>
        <item x="715"/>
        <item x="716"/>
        <item x="717"/>
        <item x="718"/>
        <item x="721"/>
        <item x="722"/>
        <item m="1" x="1966"/>
        <item m="1" x="1967"/>
        <item m="1" x="1968"/>
        <item m="1" x="1969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5"/>
        <item m="1" x="1556"/>
        <item m="1" x="1557"/>
        <item m="1" x="1558"/>
        <item m="1" x="1559"/>
        <item m="1" x="1560"/>
        <item m="1" x="2341"/>
        <item m="1" x="2342"/>
        <item m="1" x="2343"/>
        <item m="1" x="2344"/>
        <item m="1" x="2084"/>
        <item m="1" x="2085"/>
        <item x="780"/>
        <item x="781"/>
        <item x="782"/>
        <item x="783"/>
        <item x="784"/>
        <item x="785"/>
        <item x="786"/>
        <item x="787"/>
        <item m="1" x="1603"/>
        <item m="1" x="1604"/>
        <item x="795"/>
        <item x="796"/>
        <item m="1" x="2355"/>
        <item m="1" x="2089"/>
        <item m="1" x="1975"/>
        <item m="1" x="2357"/>
        <item m="1" x="1621"/>
        <item m="1" x="2358"/>
        <item x="817"/>
        <item m="1" x="2096"/>
        <item m="1" x="1978"/>
        <item m="1" x="1979"/>
        <item m="1" x="1980"/>
        <item m="1" x="1981"/>
        <item m="1" x="1982"/>
        <item m="1" x="2098"/>
        <item m="1" x="1983"/>
        <item x="844"/>
        <item m="1" x="2374"/>
        <item m="1" x="2379"/>
        <item m="1" x="1625"/>
        <item m="1" x="1626"/>
        <item m="1" x="2380"/>
        <item m="1" x="2381"/>
        <item m="1" x="2382"/>
        <item m="1" x="2383"/>
        <item x="874"/>
        <item x="875"/>
        <item m="1" x="1637"/>
        <item x="879"/>
        <item m="1" x="1639"/>
        <item m="1" x="1640"/>
        <item x="884"/>
        <item x="885"/>
        <item m="1" x="2387"/>
        <item m="1" x="2388"/>
        <item m="1" x="2105"/>
        <item x="907"/>
        <item m="1" x="2389"/>
        <item m="1" x="2107"/>
        <item m="1" x="2390"/>
        <item x="912"/>
        <item m="1" x="2391"/>
        <item m="1" x="2392"/>
        <item m="1" x="2393"/>
        <item x="917"/>
        <item x="918"/>
        <item x="919"/>
        <item m="1" x="2395"/>
        <item m="1" x="2396"/>
        <item m="1" x="2397"/>
        <item m="1" x="2114"/>
        <item m="1" x="2115"/>
        <item m="1" x="2116"/>
        <item m="1" x="1655"/>
        <item m="1" x="1656"/>
        <item m="1" x="2117"/>
        <item m="1" x="2402"/>
        <item m="1" x="2403"/>
        <item m="1" x="1663"/>
        <item m="1" x="1664"/>
        <item x="955"/>
        <item x="963"/>
        <item m="1" x="1989"/>
        <item m="1" x="1998"/>
        <item m="1" x="1999"/>
        <item m="1" x="2000"/>
        <item m="1" x="2001"/>
        <item m="1" x="2002"/>
        <item m="1" x="2003"/>
        <item m="1" x="1665"/>
        <item m="1" x="1666"/>
        <item m="1" x="2404"/>
        <item m="1" x="2407"/>
        <item m="1" x="2408"/>
        <item m="1" x="2409"/>
        <item m="1" x="2410"/>
        <item x="994"/>
        <item m="1" x="1670"/>
        <item m="1" x="1671"/>
        <item m="1" x="2411"/>
        <item m="1" x="2412"/>
        <item m="1" x="1679"/>
        <item m="1" x="2415"/>
        <item m="1" x="2416"/>
        <item m="1" x="2417"/>
        <item m="1" x="2418"/>
        <item m="1" x="2122"/>
        <item m="1" x="1681"/>
        <item m="1" x="1682"/>
        <item m="1" x="2419"/>
        <item m="1" x="2420"/>
        <item x="1030"/>
        <item x="1031"/>
        <item x="1032"/>
        <item x="1033"/>
        <item x="1034"/>
        <item x="1035"/>
        <item x="1036"/>
        <item m="1" x="2437"/>
        <item m="1" x="2438"/>
        <item x="1058"/>
        <item x="1059"/>
        <item x="1060"/>
        <item x="1061"/>
        <item x="1062"/>
        <item x="1063"/>
        <item m="1" x="2008"/>
        <item m="1" x="2126"/>
        <item m="1" x="2127"/>
        <item m="1" x="1693"/>
        <item x="1093"/>
        <item x="1094"/>
        <item x="1095"/>
        <item x="1102"/>
        <item m="1" x="2447"/>
        <item m="1" x="1694"/>
        <item m="1" x="1695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2448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449"/>
        <item m="1" x="2450"/>
        <item m="1" x="2451"/>
        <item m="1" x="2452"/>
        <item m="1" x="2453"/>
        <item m="1" x="2142"/>
        <item m="1" x="2143"/>
        <item m="1" x="1781"/>
        <item m="1" x="1782"/>
        <item m="1" x="1783"/>
        <item m="1" x="1784"/>
        <item m="1" x="1788"/>
        <item m="1" x="2528"/>
        <item m="1" x="1789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6"/>
        <item m="1" x="1847"/>
        <item m="1" x="1848"/>
        <item m="1" x="1849"/>
        <item m="1" x="1850"/>
        <item m="1" x="1851"/>
        <item m="1" x="1852"/>
        <item m="1" x="1853"/>
        <item x="1157"/>
        <item m="1" x="1854"/>
        <item m="1" x="1855"/>
        <item m="1" x="1857"/>
        <item x="1158"/>
        <item x="1159"/>
        <item x="1160"/>
        <item x="1161"/>
        <item m="1" x="1858"/>
        <item m="1" x="2529"/>
        <item x="1297"/>
        <item x="1298"/>
        <item x="1299"/>
        <item x="1300"/>
        <item x="1301"/>
        <item x="1302"/>
        <item x="1303"/>
        <item x="1311"/>
        <item m="1" x="2532"/>
        <item m="1" x="2533"/>
        <item m="1" x="2534"/>
        <item m="1" x="1865"/>
        <item x="1318"/>
        <item m="1" x="2535"/>
        <item m="1" x="2536"/>
        <item m="1" x="2537"/>
        <item m="1" x="2538"/>
        <item x="1330"/>
        <item x="1331"/>
        <item m="1" x="2160"/>
        <item m="1" x="1868"/>
        <item m="1" x="2540"/>
        <item m="1" x="2162"/>
        <item m="1" x="2163"/>
        <item m="1" x="2164"/>
        <item x="1336"/>
        <item m="1" x="1870"/>
        <item m="1" x="1871"/>
        <item m="1" x="2543"/>
        <item m="1" x="2544"/>
        <item x="2"/>
        <item m="1" x="2010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m="1" x="2022"/>
        <item m="1" x="1354"/>
        <item m="1" x="1356"/>
        <item x="183"/>
        <item x="187"/>
        <item x="188"/>
        <item x="189"/>
        <item m="1" x="1359"/>
        <item x="197"/>
        <item m="1" x="1362"/>
        <item m="1" x="2027"/>
        <item m="1" x="1933"/>
        <item x="202"/>
        <item x="210"/>
        <item x="211"/>
        <item x="212"/>
        <item x="213"/>
        <item m="1" x="1365"/>
        <item m="1" x="1366"/>
        <item m="1" x="1367"/>
        <item x="230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x="238"/>
        <item x="239"/>
        <item m="1" x="1406"/>
        <item m="1" x="1407"/>
        <item x="318"/>
        <item x="326"/>
        <item x="327"/>
        <item x="328"/>
        <item m="1" x="1425"/>
        <item m="1" x="2037"/>
        <item m="1" x="1428"/>
        <item m="1" x="1429"/>
        <item x="345"/>
        <item m="1" x="2038"/>
        <item m="1" x="2039"/>
        <item x="366"/>
        <item x="367"/>
        <item x="368"/>
        <item x="369"/>
        <item m="1" x="1439"/>
        <item m="1" x="1440"/>
        <item m="1" x="1441"/>
        <item m="1" x="1442"/>
        <item m="1" x="1443"/>
        <item x="385"/>
        <item m="1" x="1940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m="1" x="2048"/>
        <item m="1" x="2049"/>
        <item x="454"/>
        <item x="461"/>
        <item x="463"/>
        <item m="1" x="2051"/>
        <item m="1" x="2052"/>
        <item m="1" x="2053"/>
        <item m="1" x="1458"/>
        <item m="1" x="1463"/>
        <item m="1" x="2056"/>
        <item m="1" x="1464"/>
        <item m="1" x="2057"/>
        <item x="532"/>
        <item x="549"/>
        <item m="1" x="2058"/>
        <item m="1" x="1949"/>
        <item m="1" x="1484"/>
        <item m="1" x="1485"/>
        <item m="1" x="2059"/>
        <item m="1" x="2060"/>
        <item m="1" x="2061"/>
        <item m="1" x="1488"/>
        <item m="1" x="2063"/>
        <item x="591"/>
        <item m="1" x="1492"/>
        <item x="607"/>
        <item m="1" x="1493"/>
        <item x="620"/>
        <item x="621"/>
        <item x="622"/>
        <item x="623"/>
        <item m="1" x="1953"/>
        <item m="1" x="2067"/>
        <item m="1" x="2068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m="1" x="2082"/>
        <item m="1" x="1529"/>
        <item m="1" x="1530"/>
        <item m="1" x="1531"/>
        <item m="1" x="1532"/>
        <item x="695"/>
        <item m="1" x="2083"/>
        <item x="704"/>
        <item x="705"/>
        <item m="1" x="1540"/>
        <item x="723"/>
        <item x="726"/>
        <item x="730"/>
        <item x="731"/>
        <item x="732"/>
        <item x="733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2086"/>
        <item m="1" x="2087"/>
        <item m="1" x="2088"/>
        <item m="1" x="1970"/>
        <item m="1" x="1971"/>
        <item m="1" x="1972"/>
        <item m="1" x="1605"/>
        <item m="1" x="1606"/>
        <item x="797"/>
        <item m="1" x="2090"/>
        <item m="1" x="1610"/>
        <item x="803"/>
        <item m="1" x="1614"/>
        <item m="1" x="2091"/>
        <item m="1" x="1976"/>
        <item m="1" x="2092"/>
        <item m="1" x="2093"/>
        <item m="1" x="2094"/>
        <item x="818"/>
        <item x="829"/>
        <item x="830"/>
        <item x="831"/>
        <item m="1" x="1627"/>
        <item x="851"/>
        <item m="1" x="1985"/>
        <item m="1" x="1986"/>
        <item m="1" x="1631"/>
        <item m="1" x="1632"/>
        <item m="1" x="2099"/>
        <item x="876"/>
        <item x="886"/>
        <item x="887"/>
        <item m="1" x="2102"/>
        <item m="1" x="2103"/>
        <item m="1" x="2104"/>
        <item x="908"/>
        <item m="1" x="2108"/>
        <item m="1" x="2109"/>
        <item m="1" x="2110"/>
        <item x="920"/>
        <item m="1" x="2112"/>
        <item m="1" x="2113"/>
        <item m="1" x="1653"/>
        <item m="1" x="1657"/>
        <item m="1" x="1658"/>
        <item m="1" x="1659"/>
        <item x="929"/>
        <item x="930"/>
        <item x="946"/>
        <item x="947"/>
        <item x="948"/>
        <item x="949"/>
        <item x="950"/>
        <item m="1" x="2118"/>
        <item m="1" x="2119"/>
        <item x="956"/>
        <item x="964"/>
        <item m="1" x="1667"/>
        <item x="969"/>
        <item x="970"/>
        <item x="971"/>
        <item x="972"/>
        <item x="973"/>
        <item m="1" x="1669"/>
        <item m="1" x="1672"/>
        <item m="1" x="1673"/>
        <item m="1" x="1674"/>
        <item m="1" x="1675"/>
        <item m="1" x="1676"/>
        <item m="1" x="1683"/>
        <item x="1010"/>
        <item x="1011"/>
        <item m="1" x="1684"/>
        <item x="1037"/>
        <item x="1038"/>
        <item x="1039"/>
        <item x="1040"/>
        <item x="1041"/>
        <item x="1042"/>
        <item m="1" x="1686"/>
        <item m="1" x="1687"/>
        <item m="1" x="1688"/>
        <item x="1064"/>
        <item x="1065"/>
        <item x="1066"/>
        <item x="1067"/>
        <item m="1" x="2005"/>
        <item m="1" x="2006"/>
        <item x="1081"/>
        <item x="1082"/>
        <item x="1083"/>
        <item x="1103"/>
        <item x="1104"/>
        <item m="1" x="1696"/>
        <item x="1108"/>
        <item m="1" x="1747"/>
        <item m="1" x="1748"/>
        <item m="1" x="1749"/>
        <item m="1" x="1750"/>
        <item m="1" x="1751"/>
        <item m="1" x="1753"/>
        <item m="1" x="1754"/>
        <item x="1125"/>
        <item x="1126"/>
        <item m="1" x="2138"/>
        <item m="1" x="2139"/>
        <item m="1" x="1764"/>
        <item m="1" x="1766"/>
        <item m="1" x="1767"/>
        <item m="1" x="1768"/>
        <item m="1" x="2140"/>
        <item m="1" x="2141"/>
        <item m="1" x="1779"/>
        <item m="1" x="1780"/>
        <item x="1146"/>
        <item x="1147"/>
        <item x="1162"/>
        <item x="1163"/>
        <item x="1165"/>
        <item x="1166"/>
        <item x="1167"/>
        <item x="1168"/>
        <item x="1169"/>
        <item x="1171"/>
        <item x="1172"/>
        <item x="1173"/>
        <item x="1174"/>
        <item x="1175"/>
        <item x="1176"/>
        <item x="1177"/>
        <item x="1178"/>
        <item x="1179"/>
        <item x="1180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304"/>
        <item x="1305"/>
        <item m="1" x="2146"/>
        <item m="1" x="2147"/>
        <item m="1" x="2148"/>
        <item m="1" x="2149"/>
        <item m="1" x="2150"/>
        <item m="1" x="2151"/>
        <item m="1" x="2152"/>
        <item m="1" x="2009"/>
        <item x="1332"/>
        <item x="1334"/>
        <item m="1" x="2161"/>
        <item x="1337"/>
        <item x="1338"/>
        <item x="1339"/>
        <item m="1" x="2165"/>
        <item m="1" x="1872"/>
        <item x="3"/>
        <item x="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m="1" x="1355"/>
        <item x="184"/>
        <item x="190"/>
        <item m="1" x="1358"/>
        <item x="191"/>
        <item x="192"/>
        <item x="193"/>
        <item m="1" x="1931"/>
        <item m="1" x="1932"/>
        <item x="203"/>
        <item x="214"/>
        <item m="1" x="1368"/>
        <item m="1" x="1369"/>
        <item m="1" x="1370"/>
        <item x="231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m="1" x="1935"/>
        <item m="1" x="1419"/>
        <item m="1" x="1420"/>
        <item m="1" x="1421"/>
        <item m="1" x="1938"/>
        <item m="1" x="1939"/>
        <item x="329"/>
        <item x="330"/>
        <item m="1" x="1426"/>
        <item m="1" x="1427"/>
        <item m="1" x="1430"/>
        <item m="1" x="1433"/>
        <item m="1" x="1435"/>
        <item m="1" x="1436"/>
        <item x="375"/>
        <item m="1" x="1444"/>
        <item m="1" x="1446"/>
        <item m="1" x="1941"/>
        <item x="421"/>
        <item x="422"/>
        <item x="423"/>
        <item x="424"/>
        <item x="425"/>
        <item x="426"/>
        <item x="428"/>
        <item x="429"/>
        <item x="430"/>
        <item x="455"/>
        <item m="1" x="1454"/>
        <item m="1" x="1455"/>
        <item m="1" x="1947"/>
        <item m="1" x="1459"/>
        <item x="522"/>
        <item x="523"/>
        <item m="1" x="1465"/>
        <item m="1" x="1467"/>
        <item x="550"/>
        <item x="551"/>
        <item x="552"/>
        <item m="1" x="1480"/>
        <item m="1" x="1948"/>
        <item m="1" x="1950"/>
        <item m="1" x="1486"/>
        <item m="1" x="1489"/>
        <item m="1" x="1490"/>
        <item m="1" x="1491"/>
        <item x="594"/>
        <item x="608"/>
        <item x="609"/>
        <item x="624"/>
        <item x="625"/>
        <item x="626"/>
        <item x="627"/>
        <item m="1" x="1954"/>
        <item m="1" x="1955"/>
        <item x="632"/>
        <item m="1" x="1501"/>
        <item m="1" x="1956"/>
        <item m="1" x="1503"/>
        <item x="644"/>
        <item x="645"/>
        <item x="665"/>
        <item x="666"/>
        <item x="667"/>
        <item x="668"/>
        <item x="669"/>
        <item x="671"/>
        <item m="1" x="1533"/>
        <item m="1" x="1534"/>
        <item m="1" x="1535"/>
        <item m="1" x="1536"/>
        <item m="1" x="1537"/>
        <item x="706"/>
        <item x="734"/>
        <item x="735"/>
        <item x="736"/>
        <item x="737"/>
        <item x="738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973"/>
        <item m="1" x="1595"/>
        <item m="1" x="1596"/>
        <item m="1" x="1607"/>
        <item x="798"/>
        <item m="1" x="1974"/>
        <item m="1" x="1611"/>
        <item m="1" x="1615"/>
        <item x="812"/>
        <item m="1" x="1977"/>
        <item x="819"/>
        <item x="832"/>
        <item x="833"/>
        <item x="835"/>
        <item x="846"/>
        <item x="848"/>
        <item x="852"/>
        <item x="853"/>
        <item x="854"/>
        <item m="1" x="1628"/>
        <item m="1" x="1633"/>
        <item x="862"/>
        <item x="863"/>
        <item m="1" x="1635"/>
        <item x="877"/>
        <item m="1" x="1642"/>
        <item m="1" x="1645"/>
        <item m="1" x="1648"/>
        <item m="1" x="1649"/>
        <item m="1" x="1987"/>
        <item m="1" x="1651"/>
        <item x="926"/>
        <item x="927"/>
        <item x="931"/>
        <item x="932"/>
        <item m="1" x="1660"/>
        <item m="1" x="1661"/>
        <item m="1" x="1662"/>
        <item x="957"/>
        <item m="1" x="1990"/>
        <item m="1" x="1991"/>
        <item x="974"/>
        <item x="988"/>
        <item x="989"/>
        <item x="996"/>
        <item m="1" x="1680"/>
        <item x="1007"/>
        <item x="1013"/>
        <item x="1043"/>
        <item x="1044"/>
        <item x="1045"/>
        <item m="1" x="1689"/>
        <item x="1068"/>
        <item x="1069"/>
        <item x="1084"/>
        <item x="1085"/>
        <item x="1086"/>
        <item x="1096"/>
        <item x="1097"/>
        <item x="1105"/>
        <item m="1" x="1755"/>
        <item m="1" x="1758"/>
        <item m="1" x="1759"/>
        <item x="1127"/>
        <item x="1128"/>
        <item m="1" x="1769"/>
        <item m="1" x="1770"/>
        <item m="1" x="1776"/>
        <item m="1" x="1777"/>
        <item x="1140"/>
        <item x="1141"/>
        <item x="1148"/>
        <item x="1150"/>
        <item x="1151"/>
        <item x="1205"/>
        <item x="1206"/>
        <item x="1207"/>
        <item x="1208"/>
        <item x="1209"/>
        <item x="1210"/>
        <item x="1211"/>
        <item x="1212"/>
        <item x="1213"/>
        <item x="1215"/>
        <item x="1216"/>
        <item x="1217"/>
        <item x="1218"/>
        <item x="1219"/>
        <item x="1220"/>
        <item x="1222"/>
        <item x="1223"/>
        <item x="1224"/>
        <item x="1225"/>
        <item x="1226"/>
        <item x="1227"/>
        <item x="1228"/>
        <item x="1230"/>
        <item x="1231"/>
        <item x="1232"/>
        <item x="1234"/>
        <item m="1" x="1859"/>
        <item x="1306"/>
        <item m="1" x="1860"/>
        <item m="1" x="1861"/>
        <item m="1" x="1862"/>
        <item m="1" x="1863"/>
        <item m="1" x="1864"/>
        <item m="1" x="1866"/>
        <item m="1" x="1867"/>
        <item x="1335"/>
        <item x="1340"/>
        <item x="1341"/>
        <item x="1342"/>
        <item m="1" x="1873"/>
        <item x="7"/>
        <item x="146"/>
        <item x="147"/>
        <item x="148"/>
        <item x="149"/>
        <item x="150"/>
        <item m="1" x="1353"/>
        <item x="194"/>
        <item m="1" x="1361"/>
        <item m="1" x="1363"/>
        <item m="1" x="1364"/>
        <item m="1" x="1371"/>
        <item m="1" x="1372"/>
        <item m="1" x="1373"/>
        <item m="1" x="1434"/>
        <item x="351"/>
        <item m="1" x="1438"/>
        <item x="387"/>
        <item x="431"/>
        <item x="432"/>
        <item x="433"/>
        <item x="434"/>
        <item x="435"/>
        <item x="436"/>
        <item x="456"/>
        <item m="1" x="1453"/>
        <item x="466"/>
        <item m="1" x="1456"/>
        <item m="1" x="1457"/>
        <item m="1" x="1460"/>
        <item x="524"/>
        <item m="1" x="1466"/>
        <item m="1" x="1468"/>
        <item x="554"/>
        <item m="1" x="1478"/>
        <item m="1" x="1481"/>
        <item m="1" x="1483"/>
        <item m="1" x="1487"/>
        <item x="628"/>
        <item m="1" x="1500"/>
        <item m="1" x="1502"/>
        <item x="635"/>
        <item m="1" x="1504"/>
        <item x="672"/>
        <item x="673"/>
        <item x="674"/>
        <item x="696"/>
        <item x="707"/>
        <item x="708"/>
        <item m="1" x="1541"/>
        <item x="727"/>
        <item m="1" x="1592"/>
        <item m="1" x="1599"/>
        <item x="788"/>
        <item x="801"/>
        <item m="1" x="1612"/>
        <item m="1" x="1613"/>
        <item m="1" x="1616"/>
        <item m="1" x="1617"/>
        <item m="1" x="1622"/>
        <item m="1" x="1623"/>
        <item x="834"/>
        <item x="855"/>
        <item m="1" x="1629"/>
        <item m="1" x="1630"/>
        <item m="1" x="1634"/>
        <item m="1" x="1636"/>
        <item x="871"/>
        <item x="881"/>
        <item m="1" x="1641"/>
        <item m="1" x="1643"/>
        <item m="1" x="1647"/>
        <item x="913"/>
        <item m="1" x="1652"/>
        <item m="1" x="1654"/>
        <item x="958"/>
        <item x="965"/>
        <item x="967"/>
        <item x="975"/>
        <item x="976"/>
        <item x="977"/>
        <item x="978"/>
        <item x="979"/>
        <item x="990"/>
        <item x="997"/>
        <item x="998"/>
        <item m="1" x="1678"/>
        <item x="1008"/>
        <item x="1014"/>
        <item m="1" x="1685"/>
        <item x="1046"/>
        <item x="1054"/>
        <item x="1070"/>
        <item m="1" x="1691"/>
        <item m="1" x="1692"/>
        <item x="1087"/>
        <item m="1" x="1760"/>
        <item m="1" x="1761"/>
        <item m="1" x="1762"/>
        <item m="1" x="1763"/>
        <item x="1129"/>
        <item m="1" x="1773"/>
        <item x="1132"/>
        <item m="1" x="1778"/>
        <item x="1142"/>
        <item x="1143"/>
        <item x="1235"/>
        <item x="1236"/>
        <item x="1237"/>
        <item x="1238"/>
        <item x="1241"/>
        <item x="1243"/>
        <item x="1244"/>
        <item x="1246"/>
        <item x="1247"/>
        <item x="1319"/>
        <item x="1321"/>
        <item m="1" x="1869"/>
        <item x="4"/>
        <item x="5"/>
        <item x="8"/>
        <item x="9"/>
        <item x="1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80"/>
        <item x="185"/>
        <item x="195"/>
        <item x="198"/>
        <item x="199"/>
        <item x="200"/>
        <item x="201"/>
        <item x="204"/>
        <item x="215"/>
        <item x="217"/>
        <item x="220"/>
        <item x="221"/>
        <item x="222"/>
        <item x="223"/>
        <item x="224"/>
        <item x="226"/>
        <item x="23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9"/>
        <item x="320"/>
        <item x="321"/>
        <item x="322"/>
        <item x="331"/>
        <item x="332"/>
        <item x="333"/>
        <item x="334"/>
        <item x="335"/>
        <item x="336"/>
        <item x="337"/>
        <item x="340"/>
        <item x="342"/>
        <item x="343"/>
        <item x="344"/>
        <item x="347"/>
        <item x="348"/>
        <item x="349"/>
        <item x="352"/>
        <item x="353"/>
        <item x="388"/>
        <item x="437"/>
        <item x="438"/>
        <item x="439"/>
        <item x="440"/>
        <item x="441"/>
        <item x="442"/>
        <item x="443"/>
        <item x="445"/>
        <item x="446"/>
        <item x="447"/>
        <item x="448"/>
        <item x="449"/>
        <item x="450"/>
        <item x="457"/>
        <item x="458"/>
        <item x="460"/>
        <item x="464"/>
        <item x="467"/>
        <item x="518"/>
        <item x="520"/>
        <item x="521"/>
        <item x="525"/>
        <item x="529"/>
        <item x="530"/>
        <item x="531"/>
        <item x="533"/>
        <item x="534"/>
        <item x="557"/>
        <item x="558"/>
        <item x="559"/>
        <item x="560"/>
        <item x="561"/>
        <item x="564"/>
        <item x="565"/>
        <item x="567"/>
        <item x="568"/>
        <item x="569"/>
        <item x="570"/>
        <item x="571"/>
        <item x="572"/>
        <item x="573"/>
        <item x="574"/>
        <item x="575"/>
        <item x="576"/>
        <item x="579"/>
        <item x="580"/>
        <item x="581"/>
        <item x="582"/>
        <item x="583"/>
        <item x="584"/>
        <item x="593"/>
        <item x="595"/>
        <item x="604"/>
        <item x="610"/>
        <item x="629"/>
        <item x="630"/>
        <item x="631"/>
        <item x="633"/>
        <item x="634"/>
        <item x="636"/>
        <item x="646"/>
        <item x="675"/>
        <item x="676"/>
        <item x="677"/>
        <item x="679"/>
        <item x="680"/>
        <item x="681"/>
        <item x="682"/>
        <item x="683"/>
        <item x="684"/>
        <item x="685"/>
        <item x="686"/>
        <item x="687"/>
        <item x="697"/>
        <item x="709"/>
        <item x="710"/>
        <item x="711"/>
        <item x="712"/>
        <item x="719"/>
        <item x="720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65"/>
        <item x="767"/>
        <item x="768"/>
        <item x="769"/>
        <item x="789"/>
        <item x="790"/>
        <item x="799"/>
        <item x="800"/>
        <item x="802"/>
        <item x="804"/>
        <item x="805"/>
        <item x="806"/>
        <item x="808"/>
        <item x="810"/>
        <item x="811"/>
        <item x="813"/>
        <item x="814"/>
        <item x="837"/>
        <item x="847"/>
        <item x="849"/>
        <item x="856"/>
        <item x="857"/>
        <item x="858"/>
        <item x="861"/>
        <item x="866"/>
        <item x="867"/>
        <item x="868"/>
        <item x="870"/>
        <item x="878"/>
        <item x="882"/>
        <item x="883"/>
        <item x="895"/>
        <item x="901"/>
        <item x="903"/>
        <item x="904"/>
        <item x="909"/>
        <item x="910"/>
        <item x="914"/>
        <item x="915"/>
        <item x="922"/>
        <item x="924"/>
        <item x="925"/>
        <item x="928"/>
        <item x="935"/>
        <item x="936"/>
        <item x="938"/>
        <item x="951"/>
        <item x="953"/>
        <item x="954"/>
        <item x="959"/>
        <item x="966"/>
        <item x="968"/>
        <item x="980"/>
        <item x="981"/>
        <item x="982"/>
        <item x="983"/>
        <item x="991"/>
        <item x="993"/>
        <item x="1000"/>
        <item x="1001"/>
        <item x="1002"/>
        <item x="1004"/>
        <item x="1009"/>
        <item x="1015"/>
        <item x="1016"/>
        <item x="1017"/>
        <item x="1018"/>
        <item x="1020"/>
        <item x="1021"/>
        <item x="1022"/>
        <item x="1047"/>
        <item x="1048"/>
        <item x="1049"/>
        <item x="1050"/>
        <item x="1051"/>
        <item x="1052"/>
        <item x="1053"/>
        <item x="1055"/>
        <item x="1056"/>
        <item x="1057"/>
        <item x="1071"/>
        <item x="1072"/>
        <item x="1073"/>
        <item x="1074"/>
        <item x="1080"/>
        <item x="1088"/>
        <item x="1089"/>
        <item x="1098"/>
        <item x="1099"/>
        <item x="1107"/>
        <item x="1109"/>
        <item x="1110"/>
        <item x="1111"/>
        <item x="1112"/>
        <item x="1130"/>
        <item x="1131"/>
        <item x="1134"/>
        <item x="1135"/>
        <item x="1136"/>
        <item x="1137"/>
        <item x="1145"/>
        <item x="1152"/>
        <item x="1153"/>
        <item x="1154"/>
        <item x="1250"/>
        <item x="1252"/>
        <item x="1253"/>
        <item x="1254"/>
        <item x="1255"/>
        <item x="1256"/>
        <item x="1258"/>
        <item x="1259"/>
        <item x="1260"/>
        <item x="1262"/>
        <item x="1263"/>
        <item x="1264"/>
        <item x="1267"/>
        <item x="1268"/>
        <item x="1269"/>
        <item x="1270"/>
        <item x="1272"/>
        <item x="1273"/>
        <item x="1274"/>
        <item x="1275"/>
        <item x="1276"/>
        <item x="1278"/>
        <item x="1279"/>
        <item x="1280"/>
        <item x="1281"/>
        <item x="1283"/>
        <item x="1285"/>
        <item x="1286"/>
        <item x="1287"/>
        <item x="1288"/>
        <item x="1307"/>
        <item x="1308"/>
        <item x="1309"/>
        <item x="1312"/>
        <item x="1313"/>
        <item x="1314"/>
        <item x="1315"/>
        <item x="1316"/>
        <item x="1320"/>
        <item x="1322"/>
        <item x="1323"/>
        <item x="1324"/>
        <item x="1325"/>
        <item x="1326"/>
        <item x="1333"/>
        <item x="1344"/>
        <item x="1346"/>
        <item x="1347"/>
        <item x="1348"/>
        <item x="1349"/>
        <item x="1350"/>
        <item x="1351"/>
        <item t="default"/>
      </items>
    </pivotField>
    <pivotField showAll="0"/>
    <pivotField showAll="0"/>
    <pivotField numFmtId="15" showAll="0"/>
    <pivotField dataField="1" numFmtId="166" showAll="0"/>
    <pivotField numFmtId="166" showAll="0"/>
    <pivotField dataField="1" numFmtId="166" showAll="0"/>
    <pivotField numFmtId="166" showAll="0"/>
    <pivotField numFmtId="166" multipleItemSelectionAllowed="1" showAll="0"/>
    <pivotField numFmtId="166" multipleItemSelectionAllowed="1" showAll="0"/>
    <pivotField numFmtId="166" multipleItemSelectionAllowed="1" showAll="0"/>
    <pivotField numFmtId="166" multipleItemSelectionAllowed="1" showAll="0"/>
    <pivotField numFmtId="166" multipleItemSelectionAllowed="1" showAll="0"/>
    <pivotField dataField="1" numFmtId="166" showAll="0"/>
    <pivotField axis="axisPage" numFmtId="165" multipleItemSelectionAllowed="1" showAll="0">
      <items count="4369">
        <item h="1" x="2"/>
        <item m="1" x="4352"/>
        <item m="1" x="4349"/>
        <item m="1" x="1979"/>
        <item m="1" x="4345"/>
        <item m="1" x="1243"/>
        <item m="1" x="4367"/>
        <item m="1" x="1925"/>
        <item m="1" x="4347"/>
        <item m="1" x="3225"/>
        <item m="1" x="4361"/>
        <item m="1" x="4365"/>
        <item m="1" x="4360"/>
        <item m="1" x="4336"/>
        <item m="1" x="4366"/>
        <item m="1" x="4364"/>
        <item m="1" x="4359"/>
        <item m="1" x="4353"/>
        <item m="1" x="4362"/>
        <item m="1" x="4363"/>
        <item m="1" x="4357"/>
        <item m="1" x="4354"/>
        <item m="1" x="4356"/>
        <item m="1" x="4350"/>
        <item m="1" x="4358"/>
        <item m="1" x="4335"/>
        <item m="1" x="4355"/>
        <item m="1" x="4351"/>
        <item m="1" x="4332"/>
        <item m="1" x="4337"/>
        <item m="1" x="4338"/>
        <item m="1" x="4343"/>
        <item m="1" x="4344"/>
        <item m="1" x="4346"/>
        <item m="1" x="4334"/>
        <item m="1" x="4327"/>
        <item m="1" x="4339"/>
        <item m="1" x="4340"/>
        <item m="1" x="4348"/>
        <item m="1" x="4342"/>
        <item m="1" x="4328"/>
        <item m="1" x="4341"/>
        <item m="1" x="4324"/>
        <item m="1" x="4333"/>
        <item m="1" x="4326"/>
        <item m="1" x="4329"/>
        <item m="1" x="4331"/>
        <item m="1" x="4325"/>
        <item m="1" x="4313"/>
        <item m="1" x="4330"/>
        <item m="1" x="4320"/>
        <item m="1" x="4321"/>
        <item m="1" x="4318"/>
        <item m="1" x="4304"/>
        <item m="1" x="4305"/>
        <item m="1" x="4319"/>
        <item m="1" x="4294"/>
        <item m="1" x="4322"/>
        <item m="1" x="4309"/>
        <item m="1" x="4312"/>
        <item m="1" x="4315"/>
        <item m="1" x="4316"/>
        <item m="1" x="4323"/>
        <item m="1" x="4299"/>
        <item m="1" x="4301"/>
        <item m="1" x="4302"/>
        <item m="1" x="4317"/>
        <item m="1" x="4303"/>
        <item m="1" x="650"/>
        <item m="1" x="4306"/>
        <item m="1" x="4314"/>
        <item m="1" x="4307"/>
        <item m="1" x="4308"/>
        <item m="1" x="4310"/>
        <item m="1" x="4287"/>
        <item m="1" x="3466"/>
        <item m="1" x="4297"/>
        <item m="1" x="4282"/>
        <item m="1" x="4300"/>
        <item m="1" x="4311"/>
        <item m="1" x="622"/>
        <item m="1" x="4292"/>
        <item m="1" x="4283"/>
        <item m="1" x="4274"/>
        <item m="1" x="3349"/>
        <item m="1" x="4298"/>
        <item m="1" x="4291"/>
        <item m="1" x="4293"/>
        <item m="1" x="3129"/>
        <item m="1" x="4295"/>
        <item m="1" x="4296"/>
        <item m="1" x="3350"/>
        <item m="1" x="4290"/>
        <item m="1" x="398"/>
        <item m="1" x="2671"/>
        <item m="1" x="2626"/>
        <item m="1" x="4238"/>
        <item m="1" x="4284"/>
        <item m="1" x="4285"/>
        <item m="1" x="4280"/>
        <item m="1" x="4281"/>
        <item m="1" x="4286"/>
        <item m="1" x="2679"/>
        <item m="1" x="4289"/>
        <item m="1" x="4288"/>
        <item m="1" x="4275"/>
        <item m="1" x="4276"/>
        <item m="1" x="4269"/>
        <item m="1" x="4277"/>
        <item m="1" x="4278"/>
        <item m="1" x="4279"/>
        <item m="1" x="4237"/>
        <item m="1" x="4272"/>
        <item m="1" x="4257"/>
        <item m="1" x="4270"/>
        <item m="1" x="4273"/>
        <item m="1" x="4271"/>
        <item m="1" x="4219"/>
        <item m="1" x="4220"/>
        <item m="1" x="4258"/>
        <item m="1" x="4259"/>
        <item m="1" x="4260"/>
        <item m="1" x="4267"/>
        <item m="1" x="4268"/>
        <item m="1" x="4210"/>
        <item m="1" x="4207"/>
        <item m="1" x="4239"/>
        <item m="1" x="4264"/>
        <item m="1" x="4265"/>
        <item m="1" x="4266"/>
        <item m="1" x="4247"/>
        <item m="1" x="4240"/>
        <item m="1" x="4170"/>
        <item m="1" x="4241"/>
        <item m="1" x="4242"/>
        <item m="1" x="4244"/>
        <item m="1" x="1914"/>
        <item m="1" x="4261"/>
        <item m="1" x="4246"/>
        <item m="1" x="4250"/>
        <item m="1" x="4243"/>
        <item m="1" x="4251"/>
        <item m="1" x="4252"/>
        <item m="1" x="4253"/>
        <item m="1" x="4245"/>
        <item m="1" x="4262"/>
        <item m="1" x="4263"/>
        <item m="1" x="4248"/>
        <item m="1" x="4255"/>
        <item m="1" x="4256"/>
        <item m="1" x="4208"/>
        <item m="1" x="4218"/>
        <item m="1" x="579"/>
        <item m="1" x="4249"/>
        <item m="1" x="4209"/>
        <item m="1" x="4254"/>
        <item m="1" x="3168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11"/>
        <item m="1" x="4235"/>
        <item m="1" x="4221"/>
        <item m="1" x="4232"/>
        <item m="1" x="4233"/>
        <item m="1" x="4234"/>
        <item m="1" x="4214"/>
        <item m="1" x="4199"/>
        <item m="1" x="4236"/>
        <item m="1" x="4216"/>
        <item m="1" x="4212"/>
        <item m="1" x="4213"/>
        <item m="1" x="4222"/>
        <item m="1" x="4217"/>
        <item m="1" x="4215"/>
        <item m="1" x="4165"/>
        <item m="1" x="1850"/>
        <item m="1" x="4180"/>
        <item m="1" x="4181"/>
        <item m="1" x="4182"/>
        <item m="1" x="4204"/>
        <item m="1" x="2402"/>
        <item m="1" x="4206"/>
        <item m="1" x="4200"/>
        <item m="1" x="4205"/>
        <item m="1" x="4183"/>
        <item m="1" x="1859"/>
        <item m="1" x="4201"/>
        <item m="1" x="4184"/>
        <item m="1" x="4163"/>
        <item m="1" x="4203"/>
        <item m="1" x="4168"/>
        <item m="1" x="4202"/>
        <item m="1" x="4177"/>
        <item m="1" x="4178"/>
        <item m="1" x="4185"/>
        <item m="1" x="4186"/>
        <item m="1" x="4187"/>
        <item m="1" x="4188"/>
        <item m="1" x="4189"/>
        <item m="1" x="4190"/>
        <item m="1" x="4191"/>
        <item m="1" x="4164"/>
        <item m="1" x="4192"/>
        <item m="1" x="4193"/>
        <item m="1" x="4194"/>
        <item m="1" x="4195"/>
        <item m="1" x="4196"/>
        <item m="1" x="4197"/>
        <item m="1" x="4173"/>
        <item m="1" x="4174"/>
        <item m="1" x="4175"/>
        <item m="1" x="4176"/>
        <item m="1" x="4198"/>
        <item m="1" x="4179"/>
        <item m="1" x="4169"/>
        <item m="1" x="4171"/>
        <item m="1" x="2173"/>
        <item m="1" x="4166"/>
        <item m="1" x="199"/>
        <item m="1" x="1511"/>
        <item m="1" x="4167"/>
        <item m="1" x="4172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1435"/>
        <item m="1" x="4153"/>
        <item m="1" x="2016"/>
        <item m="1" x="4154"/>
        <item m="1" x="4155"/>
        <item m="1" x="4131"/>
        <item m="1" x="4125"/>
        <item m="1" x="797"/>
        <item m="1" x="1258"/>
        <item m="1" x="4156"/>
        <item m="1" x="4114"/>
        <item m="1" x="4122"/>
        <item m="1" x="4115"/>
        <item m="1" x="4116"/>
        <item m="1" x="4132"/>
        <item m="1" x="4120"/>
        <item m="1" x="4103"/>
        <item m="1" x="4157"/>
        <item m="1" x="4158"/>
        <item m="1" x="4159"/>
        <item m="1" x="4160"/>
        <item m="1" x="4161"/>
        <item m="1" x="256"/>
        <item m="1" x="4133"/>
        <item m="1" x="4162"/>
        <item m="1" x="1632"/>
        <item m="1" x="4135"/>
        <item m="1" x="4129"/>
        <item m="1" x="4123"/>
        <item m="1" x="4090"/>
        <item m="1" x="4126"/>
        <item m="1" x="4089"/>
        <item m="1" x="4130"/>
        <item m="1" x="4124"/>
        <item m="1" x="4134"/>
        <item m="1" x="4128"/>
        <item m="1" x="4083"/>
        <item m="1" x="4127"/>
        <item m="1" x="4106"/>
        <item m="1" x="4107"/>
        <item m="1" x="4108"/>
        <item m="1" x="4109"/>
        <item m="1" x="4110"/>
        <item m="1" x="4111"/>
        <item m="1" x="4084"/>
        <item m="1" x="4112"/>
        <item m="1" x="4113"/>
        <item m="1" x="4059"/>
        <item m="1" x="4117"/>
        <item m="1" x="4118"/>
        <item m="1" x="4119"/>
        <item m="1" x="4121"/>
        <item m="1" x="4104"/>
        <item m="1" x="4105"/>
        <item m="1" x="4099"/>
        <item m="1" x="4101"/>
        <item m="1" x="4102"/>
        <item m="1" x="4051"/>
        <item m="1" x="3988"/>
        <item m="1" x="2049"/>
        <item m="1" x="4085"/>
        <item m="1" x="4086"/>
        <item m="1" x="4094"/>
        <item m="1" x="4040"/>
        <item m="1" x="4041"/>
        <item m="1" x="4042"/>
        <item m="1" x="4092"/>
        <item m="1" x="4100"/>
        <item m="1" x="4095"/>
        <item m="1" x="4068"/>
        <item m="1" x="4069"/>
        <item m="1" x="4098"/>
        <item x="69"/>
        <item m="1" x="4096"/>
        <item m="1" x="4097"/>
        <item m="1" x="2847"/>
        <item m="1" x="4014"/>
        <item m="1" x="934"/>
        <item m="1" x="4070"/>
        <item m="1" x="4071"/>
        <item m="1" x="4072"/>
        <item x="26"/>
        <item m="1" x="4064"/>
        <item m="1" x="4091"/>
        <item m="1" x="4093"/>
        <item m="1" x="4073"/>
        <item m="1" x="4074"/>
        <item m="1" x="4075"/>
        <item m="1" x="4076"/>
        <item m="1" x="4077"/>
        <item m="1" x="4078"/>
        <item m="1" x="4079"/>
        <item m="1" x="4080"/>
        <item m="1" x="4063"/>
        <item m="1" x="4081"/>
        <item m="1" x="4082"/>
        <item m="1" x="1210"/>
        <item m="1" x="4087"/>
        <item m="1" x="4088"/>
        <item m="1" x="4053"/>
        <item m="1" x="4065"/>
        <item m="1" x="4009"/>
        <item m="1" x="4066"/>
        <item m="1" x="4025"/>
        <item m="1" x="4056"/>
        <item m="1" x="4067"/>
        <item m="1" x="4024"/>
        <item m="1" x="4026"/>
        <item m="1" x="4020"/>
        <item m="1" x="4062"/>
        <item m="1" x="4061"/>
        <item m="1" x="3963"/>
        <item m="1" x="4022"/>
        <item m="1" x="4012"/>
        <item m="1" x="2551"/>
        <item m="1" x="4049"/>
        <item m="1" x="4055"/>
        <item m="1" x="4027"/>
        <item m="1" x="4017"/>
        <item m="1" x="4057"/>
        <item m="1" x="4044"/>
        <item m="1" x="4045"/>
        <item m="1" x="3974"/>
        <item m="1" x="3961"/>
        <item m="1" x="4058"/>
        <item m="1" x="3962"/>
        <item m="1" x="4060"/>
        <item m="1" x="4028"/>
        <item m="1" x="4029"/>
        <item m="1" x="4018"/>
        <item m="1" x="3958"/>
        <item m="1" x="4046"/>
        <item m="1" x="3968"/>
        <item m="1" x="4047"/>
        <item m="1" x="2902"/>
        <item m="1" x="4030"/>
        <item m="1" x="4031"/>
        <item m="1" x="4019"/>
        <item m="1" x="4001"/>
        <item h="1" m="1" x="4043"/>
        <item m="1" x="4036"/>
        <item h="1" m="1" x="4048"/>
        <item h="1" m="1" x="4050"/>
        <item h="1" m="1" x="4052"/>
        <item h="1" m="1" x="4054"/>
        <item m="1" x="4021"/>
        <item m="1" x="4037"/>
        <item m="1" x="4038"/>
        <item m="1" x="4039"/>
        <item m="1" x="4023"/>
        <item m="1" x="4032"/>
        <item m="1" x="3977"/>
        <item m="1" x="3948"/>
        <item m="1" x="3978"/>
        <item m="1" x="3949"/>
        <item m="1" x="3979"/>
        <item m="1" x="3389"/>
        <item m="1" x="3980"/>
        <item m="1" x="3981"/>
        <item m="1" x="3982"/>
        <item m="1" x="4002"/>
        <item m="1" x="4005"/>
        <item m="1" x="3931"/>
        <item m="1" x="4013"/>
        <item m="1" x="4008"/>
        <item m="1" x="3975"/>
        <item m="1" x="2268"/>
        <item m="1" x="4016"/>
        <item m="1" x="3993"/>
        <item m="1" x="3969"/>
        <item m="1" x="3994"/>
        <item m="1" x="4010"/>
        <item m="1" x="4033"/>
        <item m="1" x="4034"/>
        <item m="1" x="1766"/>
        <item m="1" x="4035"/>
        <item m="1" x="3996"/>
        <item m="1" x="3997"/>
        <item m="1" x="2304"/>
        <item m="1" x="3950"/>
        <item m="1" x="4003"/>
        <item m="1" x="3932"/>
        <item m="1" x="4015"/>
        <item m="1" x="3970"/>
        <item m="1" x="3995"/>
        <item m="1" x="3998"/>
        <item m="1" x="3983"/>
        <item m="1" x="2615"/>
        <item m="1" x="3984"/>
        <item m="1" x="4004"/>
        <item m="1" x="4006"/>
        <item m="1" x="3939"/>
        <item m="1" x="2798"/>
        <item m="1" x="3985"/>
        <item m="1" x="3986"/>
        <item m="1" x="3987"/>
        <item m="1" x="3964"/>
        <item m="1" x="3933"/>
        <item m="1" x="4007"/>
        <item m="1" x="3971"/>
        <item m="1" x="2061"/>
        <item m="1" x="4011"/>
        <item m="1" x="3951"/>
        <item m="1" x="3952"/>
        <item m="1" x="3989"/>
        <item m="1" x="3990"/>
        <item m="1" x="3991"/>
        <item m="1" x="3992"/>
        <item m="1" x="3966"/>
        <item m="1" x="3959"/>
        <item m="1" x="3976"/>
        <item m="1" x="2673"/>
        <item m="1" x="770"/>
        <item m="1" x="3940"/>
        <item m="1" x="3941"/>
        <item m="1" x="3999"/>
        <item m="1" x="4000"/>
        <item m="1" x="2043"/>
        <item m="1" x="3953"/>
        <item m="1" x="3965"/>
        <item m="1" x="3934"/>
        <item m="1" x="3967"/>
        <item m="1" x="3914"/>
        <item m="1" x="3655"/>
        <item m="1" x="3937"/>
        <item m="1" x="3972"/>
        <item m="1" x="3973"/>
        <item m="1" x="3954"/>
        <item m="1" x="3955"/>
        <item m="1" x="3956"/>
        <item m="1" x="3957"/>
        <item m="1" x="2435"/>
        <item m="1" x="2181"/>
        <item m="1" x="3881"/>
        <item m="1" x="3929"/>
        <item m="1" x="3920"/>
        <item m="1" x="3880"/>
        <item m="1" x="3944"/>
        <item m="1" x="3910"/>
        <item m="1" x="3960"/>
        <item m="1" x="3947"/>
        <item m="1" x="3917"/>
        <item m="1" x="3918"/>
        <item m="1" x="3943"/>
        <item m="1" x="3899"/>
        <item m="1" x="3882"/>
        <item m="1" x="3883"/>
        <item m="1" x="3930"/>
        <item m="1" x="3935"/>
        <item m="1" x="3911"/>
        <item m="1" x="3945"/>
        <item m="1" x="3946"/>
        <item m="1" x="3925"/>
        <item m="1" x="3926"/>
        <item m="1" x="3927"/>
        <item m="1" x="2461"/>
        <item m="1" x="3871"/>
        <item m="1" x="3909"/>
        <item m="1" x="3936"/>
        <item m="1" x="3938"/>
        <item m="1" x="3380"/>
        <item m="1" x="3884"/>
        <item m="1" x="3872"/>
        <item m="1" x="3942"/>
        <item m="1" x="3885"/>
        <item m="1" x="3886"/>
        <item m="1" x="3912"/>
        <item m="1" x="3915"/>
        <item m="1" x="3924"/>
        <item m="1" x="1627"/>
        <item m="1" x="3928"/>
        <item m="1" x="3878"/>
        <item m="1" x="3847"/>
        <item m="1" x="3919"/>
        <item m="1" x="3913"/>
        <item m="1" x="3916"/>
        <item m="1" x="3921"/>
        <item m="1" x="1290"/>
        <item m="1" x="3544"/>
        <item m="1" x="3922"/>
        <item m="1" x="3923"/>
        <item m="1" x="3900"/>
        <item m="1" x="3887"/>
        <item m="1" x="3888"/>
        <item m="1" x="3901"/>
        <item m="1" x="3889"/>
        <item m="1" x="3905"/>
        <item m="1" x="3902"/>
        <item m="1" x="2052"/>
        <item x="92"/>
        <item m="1" x="3890"/>
        <item m="1" x="1543"/>
        <item m="1" x="3896"/>
        <item m="1" x="3908"/>
        <item m="1" x="3891"/>
        <item m="1" x="3892"/>
        <item m="1" x="3893"/>
        <item m="1" x="2424"/>
        <item m="1" x="3897"/>
        <item m="1" x="3879"/>
        <item m="1" x="3903"/>
        <item m="1" x="3894"/>
        <item m="1" x="387"/>
        <item m="1" x="3549"/>
        <item m="1" x="3907"/>
        <item m="1" x="3906"/>
        <item m="1" x="3895"/>
        <item m="1" x="3904"/>
        <item m="1" x="2434"/>
        <item m="1" x="3898"/>
        <item m="1" x="3811"/>
        <item m="1" x="3812"/>
        <item m="1" x="3813"/>
        <item m="1" x="3814"/>
        <item m="1" x="3815"/>
        <item m="1" x="3859"/>
        <item m="1" x="3816"/>
        <item m="1" x="3817"/>
        <item m="1" x="3818"/>
        <item m="1" x="3819"/>
        <item m="1" x="3820"/>
        <item m="1" x="1641"/>
        <item m="1" x="3821"/>
        <item m="1" x="3822"/>
        <item m="1" x="3823"/>
        <item m="1" x="2208"/>
        <item m="1" x="3867"/>
        <item m="1" x="3848"/>
        <item m="1" x="3849"/>
        <item m="1" x="3850"/>
        <item m="1" x="3870"/>
        <item m="1" x="3874"/>
        <item m="1" x="3803"/>
        <item m="1" x="3628"/>
        <item m="1" x="3855"/>
        <item m="1" x="3863"/>
        <item m="1" x="2387"/>
        <item m="1" x="3864"/>
        <item m="1" x="3521"/>
        <item m="1" x="3875"/>
        <item m="1" x="3876"/>
        <item m="1" x="3877"/>
        <item m="1" x="3571"/>
        <item m="1" x="3873"/>
        <item m="1" x="3824"/>
        <item m="1" x="3825"/>
        <item m="1" x="3826"/>
        <item m="1" x="3845"/>
        <item m="1" x="3868"/>
        <item m="1" x="3851"/>
        <item m="1" x="3869"/>
        <item m="1" x="3856"/>
        <item m="1" x="3842"/>
        <item m="1" x="3232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46"/>
        <item m="1" x="3852"/>
        <item m="1" x="3853"/>
        <item m="1" x="3854"/>
        <item m="1" x="3807"/>
        <item m="1" x="3798"/>
        <item m="1" x="3799"/>
        <item m="1" x="3840"/>
        <item m="1" x="932"/>
        <item m="1" x="3857"/>
        <item m="1" x="3858"/>
        <item m="1" x="3865"/>
        <item m="1" x="3808"/>
        <item m="1" x="3809"/>
        <item m="1" x="3866"/>
        <item m="1" x="3810"/>
        <item m="1" x="3843"/>
        <item m="1" x="3844"/>
        <item m="1" x="385"/>
        <item m="1" x="3837"/>
        <item m="1" x="3860"/>
        <item m="1" x="3861"/>
        <item m="1" x="3862"/>
        <item m="1" x="3801"/>
        <item m="1" x="3841"/>
        <item m="1" x="3806"/>
        <item m="1" x="3805"/>
        <item m="1" x="3838"/>
        <item m="1" x="3839"/>
        <item m="1" x="3766"/>
        <item m="1" x="2056"/>
        <item m="1" x="3767"/>
        <item m="1" x="3768"/>
        <item m="1" x="3748"/>
        <item m="1" x="3769"/>
        <item m="1" x="3753"/>
        <item m="1" x="3749"/>
        <item m="1" x="3802"/>
        <item m="1" x="3804"/>
        <item m="1" x="2459"/>
        <item m="1" x="3751"/>
        <item m="1" x="3770"/>
        <item m="1" x="3771"/>
        <item m="1" x="3772"/>
        <item m="1" x="3773"/>
        <item m="1" x="3001"/>
        <item m="1" x="3785"/>
        <item m="1" x="1015"/>
        <item m="1" x="3760"/>
        <item m="1" x="2578"/>
        <item m="1" x="769"/>
        <item m="1" x="3774"/>
        <item m="1" x="3775"/>
        <item m="1" x="3776"/>
        <item m="1" x="3686"/>
        <item m="1" x="3687"/>
        <item m="1" x="3718"/>
        <item m="1" x="3719"/>
        <item m="1" x="3720"/>
        <item m="1" x="3786"/>
        <item m="1" x="3793"/>
        <item m="1" x="3736"/>
        <item m="1" x="3737"/>
        <item m="1" x="2425"/>
        <item m="1" x="649"/>
        <item m="1" x="3777"/>
        <item m="1" x="3778"/>
        <item m="1" x="3779"/>
        <item m="1" x="3780"/>
        <item m="1" x="3781"/>
        <item m="1" x="3782"/>
        <item m="1" x="3783"/>
        <item m="1" x="3784"/>
        <item m="1" x="3688"/>
        <item m="1" x="3721"/>
        <item m="1" x="3787"/>
        <item m="1" x="3723"/>
        <item m="1" x="3724"/>
        <item m="1" x="3725"/>
        <item m="1" x="3654"/>
        <item m="1" x="3797"/>
        <item m="1" x="3788"/>
        <item m="1" x="3789"/>
        <item m="1" x="3790"/>
        <item m="1" x="3791"/>
        <item m="1" x="3792"/>
        <item m="1" x="3763"/>
        <item m="1" x="3764"/>
        <item m="1" x="3794"/>
        <item m="1" x="3800"/>
        <item m="1" x="3738"/>
        <item m="1" x="3739"/>
        <item m="1" x="3795"/>
        <item m="1" x="3796"/>
        <item m="1" x="3689"/>
        <item m="1" x="3690"/>
        <item m="1" x="3691"/>
        <item m="1" x="3726"/>
        <item m="1" x="3692"/>
        <item m="1" x="2492"/>
        <item m="1" x="3693"/>
        <item m="1" x="3671"/>
        <item m="1" x="3684"/>
        <item m="1" x="3607"/>
        <item m="1" x="3608"/>
        <item m="1" x="3609"/>
        <item m="1" x="3610"/>
        <item m="1" x="3752"/>
        <item m="1" x="3612"/>
        <item m="1" x="3613"/>
        <item m="1" x="3765"/>
        <item m="1" x="3673"/>
        <item m="1" x="3694"/>
        <item m="1" x="3695"/>
        <item m="1" x="3696"/>
        <item m="1" x="3697"/>
        <item m="1" x="3698"/>
        <item m="1" x="3699"/>
        <item m="1" x="3700"/>
        <item m="1" x="3754"/>
        <item m="1" x="3755"/>
        <item m="1" x="3756"/>
        <item m="1" x="3757"/>
        <item m="1" x="1898"/>
        <item m="1" x="3761"/>
        <item m="1" x="3762"/>
        <item m="1" x="3758"/>
        <item m="1" x="3704"/>
        <item m="1" x="3740"/>
        <item m="1" x="3741"/>
        <item m="1" x="3759"/>
        <item m="1" x="370"/>
        <item m="1" x="3678"/>
        <item m="1" x="3701"/>
        <item m="1" x="3702"/>
        <item m="1" x="3703"/>
        <item m="1" x="3705"/>
        <item m="1" x="3727"/>
        <item m="1" x="3706"/>
        <item m="1" x="3707"/>
        <item m="1" x="3728"/>
        <item m="1" x="3729"/>
        <item m="1" x="3750"/>
        <item m="1" x="374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22"/>
        <item m="1" x="3653"/>
        <item m="1" x="3611"/>
        <item m="1" x="3730"/>
        <item m="1" x="3731"/>
        <item m="1" x="3732"/>
        <item m="1" x="3733"/>
        <item m="1" x="3734"/>
        <item m="1" x="3735"/>
        <item m="1" x="3674"/>
        <item m="1" x="3660"/>
        <item m="1" x="3742"/>
        <item m="1" x="3743"/>
        <item m="1" x="3744"/>
        <item m="1" x="3745"/>
        <item m="1" x="3746"/>
        <item m="1" x="3681"/>
        <item m="1" x="3682"/>
        <item m="1" x="3603"/>
        <item m="1" x="3604"/>
        <item m="1" x="3645"/>
        <item m="1" x="3646"/>
        <item m="1" x="3679"/>
        <item m="1" x="3661"/>
        <item m="1" x="3614"/>
        <item m="1" x="3672"/>
        <item m="1" x="3664"/>
        <item m="1" x="3652"/>
        <item m="1" x="3685"/>
        <item m="1" x="3680"/>
        <item m="1" x="3675"/>
        <item m="1" x="3676"/>
        <item m="1" x="3667"/>
        <item m="1" x="3683"/>
        <item m="1" x="3670"/>
        <item m="1" x="3665"/>
        <item m="1" x="3662"/>
        <item m="1" x="3677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2122"/>
        <item m="1" x="3591"/>
        <item m="1" x="3592"/>
        <item m="1" x="3657"/>
        <item m="1" x="3658"/>
        <item m="1" x="3659"/>
        <item m="1" x="3572"/>
        <item m="1" x="3565"/>
        <item m="1" x="3566"/>
        <item m="1" x="1042"/>
        <item m="1" x="3663"/>
        <item m="1" x="3615"/>
        <item m="1" x="3649"/>
        <item m="1" x="3650"/>
        <item m="1" x="3567"/>
        <item m="1" x="3666"/>
        <item m="1" x="3639"/>
        <item m="1" x="3641"/>
        <item m="1" x="3656"/>
        <item m="1" x="3668"/>
        <item m="1" x="3623"/>
        <item m="1" x="3624"/>
        <item m="1" x="3625"/>
        <item m="1" x="3626"/>
        <item m="1" x="3629"/>
        <item m="1" x="3630"/>
        <item m="1" x="3669"/>
        <item m="1" x="3631"/>
        <item m="1" x="3600"/>
        <item m="1" x="3593"/>
        <item m="1" x="647"/>
        <item m="1" x="3594"/>
        <item m="1" x="3635"/>
        <item m="1" x="3457"/>
        <item m="1" x="3458"/>
        <item m="1" x="3459"/>
        <item m="1" x="3460"/>
        <item m="1" x="3461"/>
        <item m="1" x="3462"/>
        <item m="1" x="3463"/>
        <item m="1" x="3616"/>
        <item m="1" x="3595"/>
        <item m="1" x="3596"/>
        <item m="1" x="3137"/>
        <item m="1" x="3597"/>
        <item m="1" x="3598"/>
        <item m="1" x="3489"/>
        <item m="1" x="3490"/>
        <item m="1" x="3491"/>
        <item m="1" x="3492"/>
        <item m="1" x="3493"/>
        <item m="1" x="2292"/>
        <item m="1" x="3494"/>
        <item m="1" x="3535"/>
        <item m="1" x="3647"/>
        <item m="1" x="3648"/>
        <item m="1" x="3617"/>
        <item m="1" x="3618"/>
        <item m="1" x="3620"/>
        <item m="1" x="3627"/>
        <item m="1" x="3601"/>
        <item m="1" x="3602"/>
        <item m="1" x="3551"/>
        <item m="1" x="3636"/>
        <item m="1" x="3536"/>
        <item m="1" x="3537"/>
        <item m="1" x="3632"/>
        <item m="1" x="3651"/>
        <item m="1" x="3638"/>
        <item m="1" x="3621"/>
        <item m="1" x="3642"/>
        <item m="1" x="3643"/>
        <item m="1" x="3644"/>
        <item m="1" x="3622"/>
        <item m="1" x="2143"/>
        <item m="1" x="3606"/>
        <item m="1" x="3637"/>
        <item m="1" x="1836"/>
        <item m="1" x="3640"/>
        <item m="1" x="3495"/>
        <item m="1" x="3634"/>
        <item m="1" x="3605"/>
        <item m="1" x="3496"/>
        <item m="1" x="3497"/>
        <item m="1" x="3498"/>
        <item m="1" x="3499"/>
        <item m="1" x="3532"/>
        <item m="1" x="3538"/>
        <item m="1" x="3633"/>
        <item m="1" x="3619"/>
        <item m="1" x="3576"/>
        <item m="1" x="3524"/>
        <item m="1" x="3552"/>
        <item m="1" x="3500"/>
        <item m="1" x="3501"/>
        <item m="1" x="2717"/>
        <item m="1" x="3502"/>
        <item m="1" x="3503"/>
        <item m="1" x="3504"/>
        <item m="1" x="3505"/>
        <item m="1" x="3506"/>
        <item m="1" x="3507"/>
        <item m="1" x="3508"/>
        <item m="1" x="2281"/>
        <item m="1" x="3555"/>
        <item m="1" x="3533"/>
        <item m="1" x="3539"/>
        <item m="1" x="3540"/>
        <item m="1" x="3541"/>
        <item m="1" x="3557"/>
        <item m="1" x="3558"/>
        <item m="1" x="3559"/>
        <item m="1" x="3560"/>
        <item m="1" x="3561"/>
        <item m="1" x="3562"/>
        <item m="1" x="3563"/>
        <item m="1" x="3564"/>
        <item m="1" x="3574"/>
        <item m="1" x="3575"/>
        <item m="1" x="3568"/>
        <item m="1" x="3577"/>
        <item m="1" x="3578"/>
        <item m="1" x="3579"/>
        <item m="1" x="372"/>
        <item m="1" x="3570"/>
        <item m="1" x="3599"/>
        <item m="1" x="3523"/>
        <item m="1" x="3573"/>
        <item m="1" x="3509"/>
        <item m="1" x="3510"/>
        <item m="1" x="3556"/>
        <item m="1" x="3580"/>
        <item m="1" x="3553"/>
        <item m="1" x="3488"/>
        <item m="1" x="3511"/>
        <item m="1" x="3512"/>
        <item m="1" x="3513"/>
        <item m="1" x="3412"/>
        <item m="1" x="3413"/>
        <item m="1" x="3514"/>
        <item m="1" x="3542"/>
        <item m="1" x="3516"/>
        <item m="1" x="3547"/>
        <item m="1" x="3520"/>
        <item m="1" x="3550"/>
        <item m="1" x="3528"/>
        <item m="1" x="3529"/>
        <item m="1" x="3478"/>
        <item m="1" x="3271"/>
        <item m="1" x="3414"/>
        <item m="1" x="3415"/>
        <item m="1" x="3416"/>
        <item m="1" x="3417"/>
        <item m="1" x="3418"/>
        <item m="1" x="3419"/>
        <item m="1" x="3420"/>
        <item m="1" x="3515"/>
        <item m="1" x="3531"/>
        <item m="1" x="3534"/>
        <item m="1" x="3543"/>
        <item m="1" x="3450"/>
        <item m="1" x="3451"/>
        <item m="1" x="3546"/>
        <item m="1" x="3517"/>
        <item m="1" x="3569"/>
        <item m="1" x="3548"/>
        <item m="1" x="3518"/>
        <item m="1" x="273"/>
        <item m="1" x="3525"/>
        <item m="1" x="3526"/>
        <item m="1" x="3479"/>
        <item m="1" x="3554"/>
        <item m="1" x="3530"/>
        <item m="1" x="3421"/>
        <item m="1" x="3422"/>
        <item m="1" x="3545"/>
        <item m="1" x="3522"/>
        <item m="1" x="3423"/>
        <item m="1" x="3424"/>
        <item m="1" x="3447"/>
        <item m="1" x="3454"/>
        <item m="1" x="3455"/>
        <item m="1" x="3456"/>
        <item m="1" x="3519"/>
        <item m="1" x="3527"/>
        <item m="1" x="3480"/>
        <item m="1" x="3481"/>
        <item m="1" x="657"/>
        <item m="1" x="3425"/>
        <item m="1" x="3426"/>
        <item m="1" x="1285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2048"/>
        <item m="1" x="3442"/>
        <item m="1" x="3443"/>
        <item m="1" x="3444"/>
        <item m="1" x="3445"/>
        <item m="1" x="3343"/>
        <item m="1" x="3344"/>
        <item m="1" x="3345"/>
        <item m="1" x="3346"/>
        <item m="1" x="3446"/>
        <item m="1" x="3448"/>
        <item m="1" x="3449"/>
        <item m="1" x="3402"/>
        <item m="1" x="3452"/>
        <item m="1" x="3404"/>
        <item m="1" x="3453"/>
        <item m="1" x="3464"/>
        <item m="1" x="3465"/>
        <item m="1" x="3410"/>
        <item m="1" x="3467"/>
        <item m="1" x="1310"/>
        <item m="1" x="3468"/>
        <item m="1" x="3388"/>
        <item m="1" x="2994"/>
        <item m="1" x="3469"/>
        <item m="1" x="3470"/>
        <item m="1" x="3471"/>
        <item m="1" x="3472"/>
        <item m="1" x="3473"/>
        <item m="1" x="3474"/>
        <item m="1" x="3475"/>
        <item m="1" x="829"/>
        <item m="1" x="3476"/>
        <item m="1" x="2076"/>
        <item m="1" x="3477"/>
        <item m="1" x="3482"/>
        <item m="1" x="3483"/>
        <item m="1" x="3484"/>
        <item m="1" x="3485"/>
        <item m="1" x="3486"/>
        <item m="1" x="3487"/>
        <item m="1" x="3401"/>
        <item m="1" x="3347"/>
        <item m="1" x="3348"/>
        <item m="1" x="3351"/>
        <item m="1" x="209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296"/>
        <item m="1" x="3361"/>
        <item m="1" x="3362"/>
        <item m="1" x="3363"/>
        <item m="1" x="3364"/>
        <item m="1" x="3243"/>
        <item m="1" x="3315"/>
        <item m="1" x="3372"/>
        <item m="1" x="3373"/>
        <item m="1" x="3403"/>
        <item m="1" x="3409"/>
        <item m="1" x="3411"/>
        <item m="1" x="3384"/>
        <item m="1" x="3385"/>
        <item m="1" x="1935"/>
        <item m="1" x="3387"/>
        <item m="1" x="3405"/>
        <item m="1" x="1422"/>
        <item m="1" x="3407"/>
        <item m="1" x="3391"/>
        <item m="1" x="3392"/>
        <item m="1" x="3393"/>
        <item m="1" x="3394"/>
        <item m="1" x="3397"/>
        <item m="1" x="3294"/>
        <item m="1" x="3241"/>
        <item m="1" x="3295"/>
        <item m="1" x="3400"/>
        <item m="1" x="3341"/>
        <item m="1" x="3342"/>
        <item m="1" x="3311"/>
        <item m="1" x="3298"/>
        <item m="1" x="3406"/>
        <item m="1" x="3408"/>
        <item m="1" x="3365"/>
        <item m="1" x="3366"/>
        <item m="1" x="3367"/>
        <item m="1" x="3368"/>
        <item m="1" x="3369"/>
        <item m="1" x="3370"/>
        <item m="1" x="3371"/>
        <item m="1" x="3244"/>
        <item m="1" x="3245"/>
        <item m="1" x="3246"/>
        <item m="1" x="3247"/>
        <item m="1" x="3248"/>
        <item m="1" x="3249"/>
        <item m="1" x="3316"/>
        <item m="1" x="1267"/>
        <item m="1" x="3317"/>
        <item m="1" x="3318"/>
        <item m="1" x="1154"/>
        <item m="1" x="445"/>
        <item m="1" x="3319"/>
        <item m="1" x="196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299"/>
        <item m="1" x="3312"/>
        <item m="1" x="3313"/>
        <item m="1" x="3334"/>
        <item m="1" x="3374"/>
        <item m="1" x="3375"/>
        <item m="1" x="3376"/>
        <item m="1" x="3377"/>
        <item m="1" x="3378"/>
        <item m="1" x="3379"/>
        <item m="1" x="3381"/>
        <item m="1" x="3382"/>
        <item m="1" x="3383"/>
        <item m="1" x="490"/>
        <item m="1" x="3386"/>
        <item m="1" x="3338"/>
        <item m="1" x="3390"/>
        <item m="1" x="3395"/>
        <item m="1" x="3396"/>
        <item m="1" x="2900"/>
        <item m="1" x="3398"/>
        <item m="1" x="3399"/>
        <item m="1" x="3240"/>
        <item m="1" x="3242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333"/>
        <item m="1" x="3227"/>
        <item m="1" x="3276"/>
        <item m="1" x="3335"/>
        <item m="1" x="3301"/>
        <item m="1" x="3302"/>
        <item m="1" x="3303"/>
        <item m="1" x="3304"/>
        <item m="1" x="1508"/>
        <item m="1" x="3305"/>
        <item m="1" x="3306"/>
        <item m="1" x="3307"/>
        <item m="1" x="3308"/>
        <item m="1" x="3314"/>
        <item m="1" x="3336"/>
        <item m="1" x="3278"/>
        <item m="1" x="3230"/>
        <item m="1" x="3281"/>
        <item m="1" x="704"/>
        <item m="1" x="3283"/>
        <item m="1" x="3337"/>
        <item m="1" x="3309"/>
        <item m="1" x="3339"/>
        <item m="1" x="3234"/>
        <item m="1" x="3285"/>
        <item m="1" x="3286"/>
        <item m="1" x="3340"/>
        <item m="1" x="3235"/>
        <item m="1" x="3260"/>
        <item m="1" x="3261"/>
        <item m="1" x="3262"/>
        <item m="1" x="3263"/>
        <item m="1" x="3264"/>
        <item m="1" x="3265"/>
        <item m="1" x="2283"/>
        <item m="1" x="3182"/>
        <item m="1" x="3183"/>
        <item m="1" x="3184"/>
        <item m="1" x="3274"/>
        <item m="1" x="451"/>
        <item m="1" x="3216"/>
        <item m="1" x="3287"/>
        <item m="1" x="3288"/>
        <item m="1" x="3223"/>
        <item m="1" x="3310"/>
        <item m="1" x="3226"/>
        <item m="1" x="3300"/>
        <item m="1" x="3210"/>
        <item m="1" x="3266"/>
        <item m="1" x="3267"/>
        <item m="1" x="3268"/>
        <item m="1" x="3269"/>
        <item m="1" x="3270"/>
        <item m="1" x="3163"/>
        <item m="1" x="3164"/>
        <item m="1" x="3165"/>
        <item m="1" x="3272"/>
        <item m="1" x="3277"/>
        <item m="1" x="3189"/>
        <item m="1" x="3190"/>
        <item m="1" x="3191"/>
        <item m="1" x="3192"/>
        <item m="1" x="3193"/>
        <item m="1" x="3194"/>
        <item m="1" x="3195"/>
        <item m="1" x="3196"/>
        <item m="1" x="3091"/>
        <item m="1" x="3237"/>
        <item m="1" x="3280"/>
        <item m="1" x="3282"/>
        <item m="1" x="3297"/>
        <item m="1" x="3219"/>
        <item m="1" x="3220"/>
        <item m="1" x="3292"/>
        <item m="1" x="3224"/>
        <item m="1" x="3166"/>
        <item m="1" x="3273"/>
        <item m="1" x="3275"/>
        <item m="1" x="3279"/>
        <item m="1" x="3207"/>
        <item m="1" x="3284"/>
        <item m="1" x="3289"/>
        <item m="1" x="3290"/>
        <item m="1" x="3291"/>
        <item m="1" x="3293"/>
        <item m="1" x="3167"/>
        <item m="1" x="3052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57"/>
        <item m="1" x="3186"/>
        <item m="1" x="3187"/>
        <item m="1" x="3188"/>
        <item m="1" x="3229"/>
        <item m="1" x="3197"/>
        <item m="1" x="3198"/>
        <item m="1" x="3199"/>
        <item m="1" x="3200"/>
        <item m="1" x="3201"/>
        <item m="1" x="3202"/>
        <item m="1" x="3203"/>
        <item m="1" x="3204"/>
        <item m="1" x="3208"/>
        <item m="1" x="3209"/>
        <item m="1" x="3158"/>
        <item m="1" x="3231"/>
        <item m="1" x="3214"/>
        <item m="1" x="618"/>
        <item m="1" x="1104"/>
        <item m="1" x="3238"/>
        <item m="1" x="3239"/>
        <item m="1" x="3222"/>
        <item m="1" x="3178"/>
        <item m="1" x="3179"/>
        <item m="1" x="3180"/>
        <item m="1" x="3181"/>
        <item m="1" x="3151"/>
        <item m="1" x="3152"/>
        <item m="1" x="3185"/>
        <item m="1" x="3153"/>
        <item h="1" m="1" x="3236"/>
        <item m="1" x="3233"/>
        <item m="1" x="2326"/>
        <item m="1" x="3221"/>
        <item m="1" x="3217"/>
        <item m="1" x="3103"/>
        <item m="1" x="3104"/>
        <item m="1" x="3105"/>
        <item m="1" x="3106"/>
        <item m="1" x="3107"/>
        <item m="1" x="3108"/>
        <item m="1" x="3109"/>
        <item m="1" x="3110"/>
        <item m="1" x="3117"/>
        <item m="1" x="3119"/>
        <item m="1" x="3120"/>
        <item m="1" x="3121"/>
        <item m="1" x="3122"/>
        <item m="1" x="3123"/>
        <item m="1" x="3124"/>
        <item m="1" x="3125"/>
        <item m="1" x="3205"/>
        <item m="1" x="3128"/>
        <item m="1" x="3211"/>
        <item m="1" x="3212"/>
        <item m="1" x="2549"/>
        <item m="1" x="3228"/>
        <item m="1" x="3213"/>
        <item m="1" x="1170"/>
        <item m="1" x="3218"/>
        <item m="1" x="3133"/>
        <item m="1" x="3144"/>
        <item m="1" x="3126"/>
        <item m="1" x="3206"/>
        <item m="1" x="3215"/>
        <item m="1" x="3134"/>
        <item m="1" x="3111"/>
        <item m="1" x="3099"/>
        <item m="1" x="3112"/>
        <item m="1" x="3100"/>
        <item m="1" x="3113"/>
        <item m="1" x="3051"/>
        <item m="1" x="3114"/>
        <item m="1" x="3115"/>
        <item m="1" x="3116"/>
        <item m="1" x="3053"/>
        <item m="1" x="3054"/>
        <item m="1" x="3055"/>
        <item m="1" x="3056"/>
        <item m="1" x="3057"/>
        <item m="1" x="2100"/>
        <item m="1" x="3058"/>
        <item m="1" x="3059"/>
        <item m="1" x="3060"/>
        <item m="1" x="3061"/>
        <item m="1" x="3062"/>
        <item m="1" x="3063"/>
        <item m="1" x="1570"/>
        <item m="1" x="3003"/>
        <item m="1" x="3064"/>
        <item m="1" x="3004"/>
        <item m="1" x="3065"/>
        <item m="1" x="3005"/>
        <item m="1" x="3006"/>
        <item m="1" x="3147"/>
        <item m="1" x="3148"/>
        <item m="1" x="3118"/>
        <item m="1" x="3029"/>
        <item m="1" x="3154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30"/>
        <item m="1" x="3008"/>
        <item m="1" x="3009"/>
        <item m="1" x="3010"/>
        <item m="1" x="3011"/>
        <item m="1" x="3012"/>
        <item m="1" x="3013"/>
        <item m="1" x="3014"/>
        <item m="1" x="3015"/>
        <item m="1" x="3101"/>
        <item m="1" x="3085"/>
        <item m="1" x="3087"/>
        <item m="1" x="3088"/>
        <item m="1" x="3149"/>
        <item m="1" x="3035"/>
        <item m="1" x="3037"/>
        <item m="1" x="3038"/>
        <item m="1" x="3039"/>
        <item m="1" x="3040"/>
        <item m="1" x="3102"/>
        <item m="1" x="3145"/>
        <item m="1" x="3146"/>
        <item m="1" x="3159"/>
        <item m="1" x="3160"/>
        <item m="1" x="3161"/>
        <item m="1" x="3019"/>
        <item m="1" x="3020"/>
        <item m="1" x="3093"/>
        <item m="1" x="3155"/>
        <item m="1" x="3132"/>
        <item m="1" x="3150"/>
        <item m="1" x="3021"/>
        <item m="1" x="3135"/>
        <item m="1" x="3136"/>
        <item m="1" x="3138"/>
        <item m="1" x="3139"/>
        <item m="1" x="3094"/>
        <item m="1" x="3156"/>
        <item m="1" x="3140"/>
        <item m="1" x="3141"/>
        <item m="1" x="3142"/>
        <item m="1" x="3143"/>
        <item m="1" x="3049"/>
        <item m="1" x="3050"/>
        <item m="1" x="3098"/>
        <item m="1" x="3022"/>
        <item m="1" x="3162"/>
        <item m="1" x="3066"/>
        <item m="1" x="3067"/>
        <item m="1" x="3072"/>
        <item m="1" x="3017"/>
        <item m="1" x="3130"/>
        <item m="1" x="3095"/>
        <item m="1" x="3096"/>
        <item m="1" x="3068"/>
        <item m="1" x="2999"/>
        <item m="1" x="3069"/>
        <item m="1" x="3000"/>
        <item m="1" x="2977"/>
        <item m="1" x="3070"/>
        <item m="1" x="3127"/>
        <item m="1" x="2986"/>
        <item m="1" x="2987"/>
        <item m="1" x="2988"/>
        <item m="1" x="2989"/>
        <item m="1" x="2990"/>
        <item m="1" x="2991"/>
        <item m="1" x="2992"/>
        <item m="1" x="2993"/>
        <item m="1" x="3016"/>
        <item m="1" x="3041"/>
        <item m="1" x="3131"/>
        <item m="1" x="2961"/>
        <item m="1" x="2997"/>
        <item m="1" x="2978"/>
        <item m="1" x="2979"/>
        <item m="1" x="2980"/>
        <item m="1" x="2981"/>
        <item m="1" x="2982"/>
        <item m="1" x="2983"/>
        <item m="1" x="2984"/>
        <item m="1" x="2962"/>
        <item m="1" x="2963"/>
        <item m="1" x="2949"/>
        <item m="1" x="2950"/>
        <item m="1" x="1987"/>
        <item m="1" x="2951"/>
        <item m="1" x="2952"/>
        <item m="1" x="3071"/>
        <item m="1" x="3073"/>
        <item m="1" x="3007"/>
        <item m="1" x="3074"/>
        <item m="1" x="3075"/>
        <item m="1" x="3023"/>
        <item m="1" x="3086"/>
        <item m="1" x="2956"/>
        <item m="1" x="3032"/>
        <item m="1" x="3033"/>
        <item m="1" x="3089"/>
        <item m="1" x="3092"/>
        <item m="1" x="2535"/>
        <item m="1" x="3043"/>
        <item m="1" x="3047"/>
        <item m="1" x="2973"/>
        <item m="1" x="2974"/>
        <item m="1" x="2975"/>
        <item m="1" x="3097"/>
        <item m="1" x="3090"/>
        <item m="1" x="2946"/>
        <item m="1" x="3048"/>
        <item m="1" x="2923"/>
        <item m="1" x="2924"/>
        <item m="1" x="2925"/>
        <item m="1" x="2926"/>
        <item m="1" x="2927"/>
        <item m="1" x="2928"/>
        <item m="1" x="1990"/>
        <item m="1" x="1232"/>
        <item m="1" x="2191"/>
        <item m="1" x="2929"/>
        <item m="1" x="3027"/>
        <item m="1" x="2932"/>
        <item m="1" x="3028"/>
        <item m="1" x="2964"/>
        <item m="1" x="2953"/>
        <item m="1" x="2935"/>
        <item m="1" x="2936"/>
        <item m="1" x="2937"/>
        <item m="1" x="2938"/>
        <item m="1" x="222"/>
        <item m="1" x="2939"/>
        <item m="1" x="2940"/>
        <item m="1" x="2941"/>
        <item m="1" x="2942"/>
        <item m="1" x="3031"/>
        <item m="1" x="2966"/>
        <item m="1" x="2943"/>
        <item m="1" x="2944"/>
        <item m="1" x="3034"/>
        <item m="1" x="3036"/>
        <item m="1" x="2945"/>
        <item m="1" x="3042"/>
        <item m="1" x="3044"/>
        <item m="1" x="3045"/>
        <item m="1" x="3046"/>
        <item m="1" x="2996"/>
        <item m="1" x="2947"/>
        <item m="1" x="2948"/>
        <item m="1" x="3025"/>
        <item x="122"/>
        <item m="1" x="2930"/>
        <item m="1" x="2903"/>
        <item m="1" x="2904"/>
        <item m="1" x="2931"/>
        <item m="1" x="2985"/>
        <item m="1" x="3024"/>
        <item m="1" x="2909"/>
        <item m="1" x="2916"/>
        <item m="1" x="2917"/>
        <item m="1" x="3026"/>
        <item m="1" x="2892"/>
        <item m="1" x="2857"/>
        <item m="1" x="2858"/>
        <item m="1" x="2859"/>
        <item m="1" x="2860"/>
        <item m="1" x="2861"/>
        <item m="1" x="2862"/>
        <item m="1" x="2907"/>
        <item m="1" x="2967"/>
        <item m="1" x="3018"/>
        <item m="1" x="2958"/>
        <item m="1" x="2915"/>
        <item m="1" x="2895"/>
        <item m="1" x="2863"/>
        <item m="1" x="2754"/>
        <item m="1" x="2188"/>
        <item m="1" x="720"/>
        <item m="1" x="2864"/>
        <item m="1" x="2865"/>
        <item m="1" x="2866"/>
        <item m="1" x="2867"/>
        <item m="1" x="2868"/>
        <item m="1" x="2869"/>
        <item m="1" x="2870"/>
        <item m="1" x="2905"/>
        <item m="1" x="2954"/>
        <item m="1" x="2965"/>
        <item m="1" x="2846"/>
        <item m="1" x="2910"/>
        <item m="1" x="2995"/>
        <item m="1" x="2853"/>
        <item m="1" x="2854"/>
        <item m="1" x="3002"/>
        <item m="1" x="2972"/>
        <item m="1" x="2896"/>
        <item m="1" x="2897"/>
        <item m="1" x="2960"/>
        <item m="1" x="2918"/>
        <item m="1" x="2919"/>
        <item m="1" x="2998"/>
        <item m="1" x="2970"/>
        <item m="1" x="2852"/>
        <item m="1" x="2855"/>
        <item m="1" x="2871"/>
        <item m="1" x="2872"/>
        <item m="1" x="2873"/>
        <item m="1" x="2874"/>
        <item m="1" x="2875"/>
        <item m="1" x="2876"/>
        <item m="1" x="2877"/>
        <item m="1" x="2933"/>
        <item m="1" x="2908"/>
        <item m="1" x="2841"/>
        <item m="1" x="2842"/>
        <item m="1" x="2955"/>
        <item m="1" x="2911"/>
        <item m="1" x="2912"/>
        <item m="1" x="2957"/>
        <item m="1" x="2832"/>
        <item m="1" x="2968"/>
        <item m="1" x="2969"/>
        <item m="1" x="2971"/>
        <item m="1" x="2959"/>
        <item m="1" x="2833"/>
        <item m="1" x="2834"/>
        <item m="1" x="2835"/>
        <item m="1" x="2898"/>
        <item m="1" x="2899"/>
        <item m="1" x="2920"/>
        <item m="1" x="2921"/>
        <item m="1" x="2976"/>
        <item m="1" x="2878"/>
        <item m="1" x="2023"/>
        <item m="1" x="2879"/>
        <item m="1" x="2821"/>
        <item m="1" x="2819"/>
        <item m="1" x="2880"/>
        <item m="1" x="2881"/>
        <item m="1" x="2820"/>
        <item m="1" x="2906"/>
        <item m="1" x="2934"/>
        <item m="1" x="2913"/>
        <item m="1" x="2886"/>
        <item m="1" x="2889"/>
        <item m="1" x="2901"/>
        <item m="1" x="2856"/>
        <item m="1" x="2887"/>
        <item m="1" x="1711"/>
        <item m="1" x="2804"/>
        <item m="1" x="2882"/>
        <item m="1" x="2805"/>
        <item m="1" x="2806"/>
        <item m="1" x="2807"/>
        <item m="1" x="2808"/>
        <item m="1" x="2809"/>
        <item m="1" x="2777"/>
        <item m="1" x="2778"/>
        <item m="1" x="2769"/>
        <item m="1" x="2779"/>
        <item m="1" x="2883"/>
        <item m="1" x="2837"/>
        <item m="1" x="2790"/>
        <item m="1" x="2840"/>
        <item m="1" x="2843"/>
        <item m="1" x="2794"/>
        <item m="1" x="2844"/>
        <item m="1" x="2885"/>
        <item m="1" x="2810"/>
        <item m="1" x="2914"/>
        <item m="1" x="2888"/>
        <item m="1" x="2890"/>
        <item m="1" x="2815"/>
        <item m="1" x="2796"/>
        <item m="1" x="2822"/>
        <item m="1" x="2922"/>
        <item m="1" x="2836"/>
        <item m="1" x="2765"/>
        <item m="1" x="2884"/>
        <item m="1" x="2825"/>
        <item m="1" x="2818"/>
        <item m="1" x="2891"/>
        <item m="1" x="2893"/>
        <item m="1" x="2894"/>
        <item m="1" x="2797"/>
        <item m="1" x="2780"/>
        <item m="1" x="2781"/>
        <item m="1" x="2782"/>
        <item m="1" x="2783"/>
        <item m="1" x="2784"/>
        <item m="1" x="2746"/>
        <item m="1" x="2785"/>
        <item m="1" x="2617"/>
        <item m="1" x="2791"/>
        <item m="1" x="2792"/>
        <item m="1" x="2838"/>
        <item m="1" x="2839"/>
        <item m="1" x="2770"/>
        <item m="1" x="2845"/>
        <item m="1" x="2848"/>
        <item m="1" x="2745"/>
        <item m="1" x="2849"/>
        <item m="1" x="2850"/>
        <item m="1" x="1257"/>
        <item m="1" x="2851"/>
        <item m="1" x="2776"/>
        <item m="1" x="2768"/>
        <item m="1" x="2801"/>
        <item m="1" x="2802"/>
        <item m="1" x="2683"/>
        <item m="1" x="2747"/>
        <item m="1" x="2786"/>
        <item m="1" x="732"/>
        <item m="1" x="2748"/>
        <item m="1" x="2749"/>
        <item m="1" x="2787"/>
        <item m="1" x="2750"/>
        <item m="1" x="2824"/>
        <item m="1" x="2826"/>
        <item m="1" x="2817"/>
        <item m="1" x="2827"/>
        <item m="1" x="2828"/>
        <item m="1" x="2829"/>
        <item m="1" x="2830"/>
        <item m="1" x="2811"/>
        <item m="1" x="2831"/>
        <item m="1" x="2799"/>
        <item m="1" x="2800"/>
        <item m="1" x="2751"/>
        <item m="1" x="2788"/>
        <item m="1" x="2789"/>
        <item m="1" x="2752"/>
        <item m="1" x="2109"/>
        <item m="1" x="2753"/>
        <item m="1" x="2755"/>
        <item m="1" x="2758"/>
        <item m="1" x="2812"/>
        <item m="1" x="2719"/>
        <item m="1" x="2720"/>
        <item m="1" x="2772"/>
        <item m="1" x="2814"/>
        <item m="1" x="2740"/>
        <item m="1" x="2763"/>
        <item m="1" x="2767"/>
        <item m="1" x="2823"/>
        <item m="1" x="2756"/>
        <item m="1" x="604"/>
        <item m="1" x="2757"/>
        <item m="1" x="2706"/>
        <item m="1" x="2816"/>
        <item m="1" x="2793"/>
        <item m="1" x="2813"/>
        <item m="1" x="2773"/>
        <item m="1" x="2774"/>
        <item m="1" x="2761"/>
        <item m="1" x="2731"/>
        <item m="1" x="2707"/>
        <item m="1" x="2689"/>
        <item m="1" x="2721"/>
        <item m="1" x="2803"/>
        <item m="1" x="2690"/>
        <item m="1" x="2708"/>
        <item m="1" x="2691"/>
        <item m="1" x="2709"/>
        <item m="1" x="2692"/>
        <item m="1" x="2710"/>
        <item m="1" x="369"/>
        <item m="1" x="2693"/>
        <item m="1" x="2711"/>
        <item m="1" x="2771"/>
        <item m="1" x="2795"/>
        <item m="1" x="2766"/>
        <item m="1" x="2739"/>
        <item m="1" x="2775"/>
        <item m="1" x="2182"/>
        <item m="1" x="2741"/>
        <item m="1" x="2762"/>
        <item m="1" x="2726"/>
        <item m="1" x="2764"/>
        <item m="1" x="2699"/>
        <item m="1" x="2712"/>
        <item m="1" x="2713"/>
        <item m="1" x="2735"/>
        <item m="1" x="2725"/>
        <item m="1" x="2678"/>
        <item m="1" x="2759"/>
        <item m="1" x="2760"/>
        <item m="1" x="2714"/>
        <item m="1" x="2694"/>
        <item m="1" x="2393"/>
        <item m="1" x="2695"/>
        <item m="1" x="2715"/>
        <item m="1" x="2659"/>
        <item m="1" x="2660"/>
        <item m="1" x="2718"/>
        <item m="1" x="2729"/>
        <item m="1" x="2732"/>
        <item m="1" x="2722"/>
        <item m="1" x="2723"/>
        <item m="1" x="2727"/>
        <item m="1" x="2744"/>
        <item m="1" x="2716"/>
        <item m="1" x="2696"/>
        <item m="1" x="2661"/>
        <item m="1" x="1495"/>
        <item m="1" x="2662"/>
        <item m="1" x="2663"/>
        <item m="1" x="2664"/>
        <item m="1" x="2665"/>
        <item m="1" x="2736"/>
        <item m="1" x="2730"/>
        <item m="1" x="2737"/>
        <item m="1" x="811"/>
        <item m="1" x="2738"/>
        <item m="1" x="2675"/>
        <item m="1" x="2676"/>
        <item m="1" x="2724"/>
        <item m="1" x="2734"/>
        <item m="1" x="2704"/>
        <item m="1" x="2537"/>
        <item m="1" x="2680"/>
        <item m="1" x="2742"/>
        <item m="1" x="2743"/>
        <item m="1" x="2666"/>
        <item m="1" x="2667"/>
        <item m="1" x="2668"/>
        <item m="1" x="801"/>
        <item m="1" x="2669"/>
        <item m="1" x="2685"/>
        <item m="1" x="2677"/>
        <item m="1" x="2702"/>
        <item m="1" x="2733"/>
        <item m="1" x="2681"/>
        <item m="1" x="2728"/>
        <item m="1" x="2670"/>
        <item m="1" x="2583"/>
        <item m="1" x="2674"/>
        <item m="1" x="2700"/>
        <item m="1" x="2701"/>
        <item m="1" x="2705"/>
        <item m="1" x="2584"/>
        <item m="1" x="2672"/>
        <item m="1" x="2697"/>
        <item m="1" x="2703"/>
        <item m="1" x="2688"/>
        <item m="1" x="1112"/>
        <item m="1" x="2640"/>
        <item m="1" x="2644"/>
        <item m="1" x="2585"/>
        <item m="1" x="2586"/>
        <item m="1" x="2587"/>
        <item m="1" x="2588"/>
        <item m="1" x="2682"/>
        <item m="1" x="2579"/>
        <item m="1" x="2589"/>
        <item m="1" x="2590"/>
        <item m="1" x="2591"/>
        <item m="1" x="2623"/>
        <item m="1" x="2635"/>
        <item m="1" x="2571"/>
        <item x="60"/>
        <item m="1" x="2687"/>
        <item m="1" x="2698"/>
        <item m="1" x="2649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16"/>
        <item m="1" x="2686"/>
        <item m="1" x="2568"/>
        <item m="1" x="2636"/>
        <item m="1" x="2570"/>
        <item m="1" x="2641"/>
        <item m="1" x="2643"/>
        <item m="1" x="2650"/>
        <item m="1" x="2653"/>
        <item m="1" x="2580"/>
        <item m="1" x="2657"/>
        <item m="1" x="2603"/>
        <item m="1" x="1178"/>
        <item m="1" x="2618"/>
        <item m="1" x="2639"/>
        <item m="1" x="2645"/>
        <item m="1" x="2646"/>
        <item m="1" x="2684"/>
        <item m="1" x="2604"/>
        <item m="1" x="2605"/>
        <item m="1" x="2606"/>
        <item m="1" x="2362"/>
        <item m="1" x="2607"/>
        <item m="1" x="2608"/>
        <item m="1" x="2609"/>
        <item m="1" x="2610"/>
        <item m="1" x="2611"/>
        <item m="1" x="2612"/>
        <item m="1" x="2613"/>
        <item m="1" x="2614"/>
        <item m="1" x="2540"/>
        <item m="1" x="2541"/>
        <item m="1" x="2542"/>
        <item m="1" x="2543"/>
        <item m="1" x="2544"/>
        <item m="1" x="2559"/>
        <item m="1" x="2489"/>
        <item m="1" x="2619"/>
        <item m="1" x="2620"/>
        <item m="1" x="2621"/>
        <item m="1" x="2622"/>
        <item m="1" x="2624"/>
        <item m="1" x="2625"/>
        <item m="1" x="2627"/>
        <item m="1" x="2628"/>
        <item m="1" x="2629"/>
        <item m="1" x="2630"/>
        <item m="1" x="2631"/>
        <item m="1" x="2632"/>
        <item m="1" x="2582"/>
        <item m="1" x="2633"/>
        <item m="1" x="2634"/>
        <item m="1" x="2637"/>
        <item m="1" x="192"/>
        <item m="1" x="2638"/>
        <item m="1" x="2503"/>
        <item m="1" x="2642"/>
        <item m="1" x="2647"/>
        <item m="1" x="2648"/>
        <item m="1" x="2651"/>
        <item m="1" x="2095"/>
        <item m="1" x="2652"/>
        <item m="1" x="2574"/>
        <item m="1" x="2654"/>
        <item m="1" x="2655"/>
        <item m="1" x="2539"/>
        <item m="1" x="2656"/>
        <item m="1" x="2658"/>
        <item m="1" x="2545"/>
        <item m="1" x="2546"/>
        <item m="1" x="2547"/>
        <item m="1" x="2548"/>
        <item m="1" x="2561"/>
        <item m="1" x="2562"/>
        <item m="1" x="2502"/>
        <item m="1" x="2572"/>
        <item m="1" x="2575"/>
        <item m="1" x="2550"/>
        <item m="1" x="2552"/>
        <item m="1" x="2553"/>
        <item m="1" x="2554"/>
        <item m="1" x="2555"/>
        <item m="1" x="2556"/>
        <item m="1" x="2557"/>
        <item m="1" x="2558"/>
        <item m="1" x="1985"/>
        <item m="1" x="2509"/>
        <item m="1" x="2510"/>
        <item m="1" x="2511"/>
        <item m="1" x="2520"/>
        <item m="1" x="2560"/>
        <item m="1" x="2522"/>
        <item m="1" x="2490"/>
        <item m="1" x="2491"/>
        <item m="1" x="2060"/>
        <item m="1" x="2524"/>
        <item m="1" x="2526"/>
        <item m="1" x="2527"/>
        <item m="1" x="2317"/>
        <item m="1" x="2563"/>
        <item m="1" x="2564"/>
        <item m="1" x="2565"/>
        <item m="1" x="2566"/>
        <item m="1" x="2567"/>
        <item m="1" x="2498"/>
        <item m="1" x="2499"/>
        <item m="1" x="2530"/>
        <item m="1" x="2569"/>
        <item m="1" x="1574"/>
        <item m="1" x="2573"/>
        <item m="1" x="2536"/>
        <item m="1" x="2576"/>
        <item m="1" x="2577"/>
        <item m="1" x="2581"/>
        <item m="1" x="2508"/>
        <item m="1" x="2512"/>
        <item m="1" x="2513"/>
        <item m="1" x="2514"/>
        <item m="1" x="2325"/>
        <item m="1" x="2515"/>
        <item m="1" x="2516"/>
        <item m="1" x="2293"/>
        <item m="1" x="2517"/>
        <item m="1" x="2518"/>
        <item m="1" x="2519"/>
        <item m="1" x="2399"/>
        <item m="1" x="2521"/>
        <item m="1" x="2476"/>
        <item m="1" x="2523"/>
        <item m="1" x="2477"/>
        <item m="1" x="2478"/>
        <item m="1" x="2479"/>
        <item m="1" x="2480"/>
        <item m="1" x="2481"/>
        <item m="1" x="2525"/>
        <item m="1" x="2494"/>
        <item m="1" x="2528"/>
        <item m="1" x="2529"/>
        <item m="1" x="2531"/>
        <item m="1" x="2532"/>
        <item m="1" x="2533"/>
        <item m="1" x="2534"/>
        <item m="1" x="243"/>
        <item m="1" x="2538"/>
        <item m="1" x="2487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41"/>
        <item m="1" x="2493"/>
        <item m="1" x="2495"/>
        <item m="1" x="2496"/>
        <item m="1" x="2497"/>
        <item m="1" x="2468"/>
        <item m="1" x="2500"/>
        <item m="1" x="2501"/>
        <item m="1" x="2469"/>
        <item m="1" x="664"/>
        <item m="1" x="2448"/>
        <item m="1" x="2068"/>
        <item m="1" x="863"/>
        <item m="1" x="1110"/>
        <item m="1" x="2504"/>
        <item m="1" x="2506"/>
        <item m="1" x="2507"/>
        <item m="1" x="274"/>
        <item m="1" x="2505"/>
        <item m="1" x="2452"/>
        <item m="1" x="2453"/>
        <item m="1" x="2454"/>
        <item m="1" x="2462"/>
        <item m="1" x="2463"/>
        <item m="1" x="2488"/>
        <item m="1" x="2414"/>
        <item m="1" x="2412"/>
        <item m="1" x="365"/>
        <item m="1" x="2426"/>
        <item m="1" x="2253"/>
        <item m="1" x="2427"/>
        <item m="1" x="2428"/>
        <item m="1" x="2429"/>
        <item m="1" x="2430"/>
        <item m="1" x="2431"/>
        <item m="1" x="2432"/>
        <item m="1" x="2433"/>
        <item m="1" x="2436"/>
        <item m="1" x="2437"/>
        <item m="1" x="2438"/>
        <item m="1" x="2439"/>
        <item m="1" x="839"/>
        <item m="1" x="2442"/>
        <item m="1" x="2445"/>
        <item m="1" x="2446"/>
        <item m="1" x="2472"/>
        <item m="1" x="2406"/>
        <item m="1" x="2482"/>
        <item m="1" x="2473"/>
        <item m="1" x="2474"/>
        <item m="1" x="2449"/>
        <item m="1" x="2450"/>
        <item m="1" x="2483"/>
        <item m="1" x="2484"/>
        <item m="1" x="2485"/>
        <item m="1" x="2486"/>
        <item m="1" x="2455"/>
        <item m="1" x="2456"/>
        <item m="1" x="2457"/>
        <item m="1" x="2458"/>
        <item m="1" x="2464"/>
        <item m="1" x="2398"/>
        <item m="1" x="2440"/>
        <item m="1" x="2343"/>
        <item m="1" x="2335"/>
        <item m="1" x="2336"/>
        <item m="1" x="2344"/>
        <item m="1" x="2345"/>
        <item m="1" x="2443"/>
        <item m="1" x="2444"/>
        <item m="1" x="2403"/>
        <item m="1" x="2466"/>
        <item m="1" x="2467"/>
        <item m="1" x="2451"/>
        <item m="1" x="2470"/>
        <item m="1" x="2471"/>
        <item m="1" x="2475"/>
        <item m="1" x="375"/>
        <item m="1" x="2460"/>
        <item m="1" x="2465"/>
        <item m="1" x="2328"/>
        <item m="1" x="928"/>
        <item m="1" x="2346"/>
        <item m="1" x="2329"/>
        <item m="1" x="2347"/>
        <item m="1" x="2401"/>
        <item m="1" x="2413"/>
        <item m="1" x="2447"/>
        <item m="1" x="2390"/>
        <item m="1" x="2340"/>
        <item m="1" x="2348"/>
        <item m="1" x="2349"/>
        <item m="1" x="2330"/>
        <item m="1" x="2350"/>
        <item m="1" x="2351"/>
        <item m="1" x="2223"/>
        <item m="1" x="2404"/>
        <item m="1" x="2394"/>
        <item m="1" x="2405"/>
        <item m="1" x="2407"/>
        <item m="1" x="2411"/>
        <item m="1" x="2382"/>
        <item m="1" x="2388"/>
        <item m="1" x="2400"/>
        <item m="1" x="2391"/>
        <item m="1" x="2408"/>
        <item m="1" x="2409"/>
        <item m="1" x="2410"/>
        <item m="1" x="2334"/>
        <item m="1" x="2276"/>
        <item m="1" x="2352"/>
        <item m="1" x="2353"/>
        <item m="1" x="1955"/>
        <item m="1" x="2354"/>
        <item m="1" x="2355"/>
        <item m="1" x="2277"/>
        <item m="1" x="2356"/>
        <item m="1" x="2357"/>
        <item m="1" x="2358"/>
        <item m="1" x="2308"/>
        <item m="1" x="2309"/>
        <item m="1" x="2337"/>
        <item m="1" x="2395"/>
        <item m="1" x="2396"/>
        <item m="1" x="2392"/>
        <item m="1" x="2377"/>
        <item m="1" x="2397"/>
        <item m="1" x="2316"/>
        <item m="1" x="2383"/>
        <item m="1" x="2384"/>
        <item m="1" x="2389"/>
        <item m="1" x="2359"/>
        <item m="1" x="2360"/>
        <item m="1" x="1457"/>
        <item m="1" x="2361"/>
        <item m="1" x="2278"/>
        <item m="1" x="2279"/>
        <item m="1" x="2280"/>
        <item m="1" x="2363"/>
        <item m="1" x="2364"/>
        <item m="1" x="2365"/>
        <item m="1" x="2366"/>
        <item m="1" x="2282"/>
        <item m="1" x="351"/>
        <item m="1" x="2367"/>
        <item m="1" x="2368"/>
        <item m="1" x="2369"/>
        <item m="1" x="2338"/>
        <item m="1" x="1607"/>
        <item m="1" x="2370"/>
        <item m="1" x="2371"/>
        <item m="1" x="2372"/>
        <item m="1" x="2373"/>
        <item m="1" x="747"/>
        <item m="1" x="2375"/>
        <item m="1" x="2376"/>
        <item m="1" x="2378"/>
        <item m="1" x="2379"/>
        <item m="1" x="2380"/>
        <item m="1" x="2381"/>
        <item m="1" x="2385"/>
        <item m="1" x="2386"/>
        <item m="1" x="2275"/>
        <item h="1" m="1" x="2374"/>
        <item m="1" x="2284"/>
        <item m="1" x="2285"/>
        <item m="1" x="2286"/>
        <item m="1" x="2287"/>
        <item m="1" x="2288"/>
        <item m="1" x="2289"/>
        <item m="1" x="2290"/>
        <item m="1" x="2291"/>
        <item m="1" x="2254"/>
        <item m="1" x="2255"/>
        <item m="1" x="2256"/>
        <item m="1" x="2331"/>
        <item m="1" x="2332"/>
        <item m="1" x="2339"/>
        <item m="1" x="2269"/>
        <item m="1" x="2313"/>
        <item m="1" x="2314"/>
        <item m="1" x="2315"/>
        <item m="1" x="2272"/>
        <item m="1" x="2273"/>
        <item m="1" x="2341"/>
        <item m="1" x="2320"/>
        <item m="1" x="2342"/>
        <item m="1" x="2323"/>
        <item m="1" x="2294"/>
        <item m="1" x="2295"/>
        <item m="1" x="2305"/>
        <item m="1" x="2257"/>
        <item m="1" x="2261"/>
        <item m="1" x="2267"/>
        <item m="1" x="2333"/>
        <item m="1" x="2318"/>
        <item m="1" x="2324"/>
        <item m="1" x="2296"/>
        <item m="1" x="2297"/>
        <item m="1" x="2298"/>
        <item m="1" x="2299"/>
        <item m="1" x="2300"/>
        <item m="1" x="2301"/>
        <item m="1" x="2302"/>
        <item m="1" x="2303"/>
        <item m="1" x="2110"/>
        <item m="1" x="2111"/>
        <item m="1" x="2306"/>
        <item m="1" x="2307"/>
        <item m="1" x="2258"/>
        <item m="1" x="2259"/>
        <item m="1" x="2262"/>
        <item m="1" x="2263"/>
        <item m="1" x="2310"/>
        <item m="1" x="2264"/>
        <item m="1" x="2265"/>
        <item m="1" x="2266"/>
        <item m="1" x="2235"/>
        <item m="1" x="2239"/>
        <item m="1" x="2248"/>
        <item m="1" x="2216"/>
        <item m="1" x="2311"/>
        <item m="1" x="2312"/>
        <item m="1" x="2154"/>
        <item m="1" x="2270"/>
        <item m="1" x="2249"/>
        <item m="1" x="2217"/>
        <item m="1" x="2175"/>
        <item m="1" x="2252"/>
        <item m="1" x="2319"/>
        <item m="1" x="2274"/>
        <item m="1" x="2321"/>
        <item m="1" x="2322"/>
        <item m="1" x="2226"/>
        <item m="1" x="2327"/>
        <item m="1" x="2205"/>
        <item m="1" x="2112"/>
        <item m="1" x="2113"/>
        <item m="1" x="2114"/>
        <item m="1" x="2115"/>
        <item m="1" x="2116"/>
        <item m="1" x="2260"/>
        <item m="1" x="2231"/>
        <item m="1" x="2165"/>
        <item m="1" x="2233"/>
        <item m="1" x="2234"/>
        <item m="1" x="2271"/>
        <item m="1" x="2176"/>
        <item m="1" x="2177"/>
        <item m="1" x="2199"/>
        <item m="1" x="2200"/>
        <item m="1" x="2203"/>
        <item m="1" x="2117"/>
        <item m="1" x="2118"/>
        <item m="1" x="2119"/>
        <item m="1" x="2120"/>
        <item m="1" x="1717"/>
        <item m="1" x="2121"/>
        <item m="1" x="2123"/>
        <item m="1" x="2124"/>
        <item m="1" x="2125"/>
        <item m="1" x="1046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545"/>
        <item m="1" x="2137"/>
        <item m="1" x="2138"/>
        <item m="1" x="2139"/>
        <item m="1" x="2140"/>
        <item m="1" x="2141"/>
        <item m="1" x="2142"/>
        <item m="1" x="2144"/>
        <item m="1" x="2145"/>
        <item m="1" x="2229"/>
        <item m="1" x="2230"/>
        <item m="1" x="2162"/>
        <item m="1" x="780"/>
        <item m="1" x="2206"/>
        <item m="1" x="2163"/>
        <item m="1" x="2164"/>
        <item m="1" x="2209"/>
        <item m="1" x="2210"/>
        <item m="1" x="2211"/>
        <item m="1" x="2232"/>
        <item m="1" x="2166"/>
        <item m="1" x="2167"/>
        <item m="1" x="2212"/>
        <item m="1" x="2213"/>
        <item m="1" x="2236"/>
        <item m="1" x="2237"/>
        <item m="1" x="2238"/>
        <item m="1" x="2214"/>
        <item m="1" x="2215"/>
        <item m="1" x="2240"/>
        <item m="1" x="2241"/>
        <item m="1" x="2242"/>
        <item m="1" x="2243"/>
        <item m="1" x="2244"/>
        <item m="1" x="2245"/>
        <item m="1" x="2246"/>
        <item m="1" x="2247"/>
        <item m="1" x="2170"/>
        <item m="1" x="2088"/>
        <item m="1" x="2172"/>
        <item m="1" x="2250"/>
        <item m="1" x="2251"/>
        <item m="1" x="2180"/>
        <item m="1" x="2092"/>
        <item m="1" x="2219"/>
        <item m="1" x="2220"/>
        <item m="1" x="2221"/>
        <item m="1" x="2222"/>
        <item m="1" x="2185"/>
        <item m="1" x="2224"/>
        <item m="1" x="2225"/>
        <item m="1" x="2187"/>
        <item m="1" x="2189"/>
        <item m="1" x="2190"/>
        <item m="1" x="2192"/>
        <item m="1" x="2193"/>
        <item m="1" x="2227"/>
        <item m="1" x="2228"/>
        <item m="1" x="2146"/>
        <item m="1" x="2147"/>
        <item m="1" x="2148"/>
        <item m="1" x="2149"/>
        <item m="1" x="2150"/>
        <item m="1" x="2151"/>
        <item m="1" x="2152"/>
        <item m="1" x="2207"/>
        <item m="1" x="2058"/>
        <item m="1" x="2168"/>
        <item m="1" x="2085"/>
        <item m="1" x="2174"/>
        <item m="1" x="2069"/>
        <item m="1" x="2218"/>
        <item m="1" x="2186"/>
        <item m="1" x="2194"/>
        <item m="1" x="2196"/>
        <item m="1" x="2201"/>
        <item m="1" x="2202"/>
        <item m="1" x="2082"/>
        <item m="1" x="1427"/>
        <item m="1" x="2153"/>
        <item m="1" x="2155"/>
        <item m="1" x="2156"/>
        <item m="1" x="2157"/>
        <item m="1" x="2158"/>
        <item m="1" x="2159"/>
        <item m="1" x="2160"/>
        <item m="1" x="2161"/>
        <item m="1" x="2042"/>
        <item m="1" x="2059"/>
        <item m="1" x="2083"/>
        <item m="1" x="2169"/>
        <item m="1" x="2086"/>
        <item m="1" x="2064"/>
        <item m="1" x="1377"/>
        <item m="1" x="2065"/>
        <item m="1" x="2171"/>
        <item m="1" x="2178"/>
        <item m="1" x="2179"/>
        <item m="1" x="2070"/>
        <item m="1" x="2183"/>
        <item m="1" x="2093"/>
        <item m="1" x="2184"/>
        <item m="1" x="2195"/>
        <item m="1" x="2197"/>
        <item m="1" x="2198"/>
        <item m="1" x="2204"/>
        <item m="1" x="2044"/>
        <item m="1" x="2045"/>
        <item m="1" x="2046"/>
        <item m="1" x="2047"/>
        <item m="1" x="768"/>
        <item m="1" x="985"/>
        <item m="1" x="2084"/>
        <item m="1" x="2087"/>
        <item m="1" x="2028"/>
        <item m="1" x="2029"/>
        <item m="1" x="2089"/>
        <item m="1" x="2066"/>
        <item m="1" x="2090"/>
        <item m="1" x="2067"/>
        <item m="1" x="2071"/>
        <item m="1" x="2073"/>
        <item m="1" x="2094"/>
        <item m="1" x="2079"/>
        <item m="1" x="2037"/>
        <item m="1" x="2096"/>
        <item m="1" x="2097"/>
        <item m="1" x="2098"/>
        <item m="1" x="2099"/>
        <item m="1" x="2101"/>
        <item m="1" x="2102"/>
        <item m="1" x="2103"/>
        <item m="1" x="2104"/>
        <item m="1" x="408"/>
        <item m="1" x="746"/>
        <item m="1" x="2105"/>
        <item m="1" x="2106"/>
        <item m="1" x="2107"/>
        <item m="1" x="2108"/>
        <item m="1" x="2050"/>
        <item m="1" x="2051"/>
        <item m="1" x="2053"/>
        <item m="1" x="2054"/>
        <item m="1" x="2055"/>
        <item x="80"/>
        <item m="1" x="2057"/>
        <item m="1" x="1498"/>
        <item m="1" x="2062"/>
        <item m="1" x="2063"/>
        <item m="1" x="2007"/>
        <item m="1" x="2014"/>
        <item m="1" x="2072"/>
        <item m="1" x="2030"/>
        <item m="1" x="2074"/>
        <item m="1" x="2075"/>
        <item m="1" x="2035"/>
        <item m="1" x="2077"/>
        <item m="1" x="2078"/>
        <item m="1" x="2012"/>
        <item m="1" x="2080"/>
        <item m="1" x="2081"/>
        <item m="1" x="2015"/>
        <item m="1" x="918"/>
        <item m="1" x="2017"/>
        <item m="1" x="2018"/>
        <item m="1" x="2019"/>
        <item m="1" x="2020"/>
        <item m="1" x="2021"/>
        <item m="1" x="2022"/>
        <item m="1" x="1706"/>
        <item m="1" x="2024"/>
        <item m="1" x="2025"/>
        <item m="1" x="2026"/>
        <item m="1" x="2027"/>
        <item m="1" x="855"/>
        <item m="1" x="1972"/>
        <item m="1" x="2009"/>
        <item m="1" x="1973"/>
        <item m="1" x="847"/>
        <item m="1" x="2031"/>
        <item m="1" x="2032"/>
        <item m="1" x="1981"/>
        <item m="1" x="2033"/>
        <item m="1" x="1983"/>
        <item m="1" x="1234"/>
        <item m="1" x="1984"/>
        <item m="1" x="2034"/>
        <item m="1" x="2036"/>
        <item m="1" x="2011"/>
        <item m="1" x="1994"/>
        <item m="1" x="2038"/>
        <item m="1" x="2039"/>
        <item m="1" x="2040"/>
        <item m="1" x="2041"/>
        <item m="1" x="2000"/>
        <item m="1" x="2001"/>
        <item m="1" x="2002"/>
        <item m="1" x="1954"/>
        <item m="1" x="2003"/>
        <item m="1" x="2004"/>
        <item m="1" x="2005"/>
        <item m="1" x="2006"/>
        <item m="1" x="1968"/>
        <item m="1" x="2013"/>
        <item m="1" x="1969"/>
        <item m="1" x="1971"/>
        <item m="1" x="2008"/>
        <item x="112"/>
        <item m="1" x="2010"/>
        <item m="1" x="1977"/>
        <item m="1" x="1978"/>
        <item m="1" x="1986"/>
        <item m="1" x="1988"/>
        <item m="1" x="1989"/>
        <item m="1" x="1995"/>
        <item m="1" x="1996"/>
        <item m="1" x="1956"/>
        <item m="1" x="1959"/>
        <item m="1" x="1947"/>
        <item m="1" x="1865"/>
        <item m="1" x="521"/>
        <item m="1" x="786"/>
        <item m="1" x="1948"/>
        <item m="1" x="1949"/>
        <item m="1" x="1950"/>
        <item m="1" x="1951"/>
        <item m="1" x="1058"/>
        <item m="1" x="1952"/>
        <item m="1" x="1953"/>
        <item m="1" x="1327"/>
        <item m="1" x="1957"/>
        <item m="1" x="1958"/>
        <item m="1" x="1960"/>
        <item m="1" x="1961"/>
        <item m="1" x="1962"/>
        <item m="1" x="1963"/>
        <item m="1" x="1964"/>
        <item m="1" x="1965"/>
        <item m="1" x="1966"/>
        <item m="1" x="1967"/>
        <item m="1" x="1970"/>
        <item m="1" x="1974"/>
        <item m="1" x="1975"/>
        <item m="1" x="1976"/>
        <item m="1" x="1897"/>
        <item m="1" x="1980"/>
        <item m="1" x="1902"/>
        <item m="1" x="1982"/>
        <item m="1" x="1991"/>
        <item m="1" x="1992"/>
        <item m="1" x="1993"/>
        <item m="1" x="1932"/>
        <item m="1" x="1941"/>
        <item m="1" x="1997"/>
        <item m="1" x="1998"/>
        <item m="1" x="1999"/>
        <item m="1" x="1866"/>
        <item m="1" x="1867"/>
        <item m="1" x="1868"/>
        <item m="1" x="1869"/>
        <item m="1" x="1870"/>
        <item m="1" x="1871"/>
        <item m="1" x="1872"/>
        <item m="1" x="1873"/>
        <item m="1" x="1771"/>
        <item m="1" x="1750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9"/>
        <item m="1" x="1900"/>
        <item m="1" x="1901"/>
        <item m="1" x="1903"/>
        <item m="1" x="1904"/>
        <item m="1" x="310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5"/>
        <item m="1" x="1916"/>
        <item m="1" x="1917"/>
        <item m="1" x="1918"/>
        <item m="1" x="1832"/>
        <item m="1" x="1919"/>
        <item m="1" x="1920"/>
        <item m="1" x="1921"/>
        <item m="1" x="1922"/>
        <item m="1" x="1923"/>
        <item m="1" x="1924"/>
        <item m="1" x="1926"/>
        <item m="1" x="1927"/>
        <item m="1" x="1928"/>
        <item m="1" x="1929"/>
        <item m="1" x="1930"/>
        <item m="1" x="1931"/>
        <item m="1" x="1933"/>
        <item m="1" x="1934"/>
        <item m="1" x="1936"/>
        <item m="1" x="1937"/>
        <item m="1" x="1244"/>
        <item m="1" x="1744"/>
        <item m="1" x="1938"/>
        <item m="1" x="959"/>
        <item m="1" x="1939"/>
        <item m="1" x="1940"/>
        <item m="1" x="1847"/>
        <item m="1" x="1848"/>
        <item m="1" x="1849"/>
        <item m="1" x="1942"/>
        <item m="1" x="1943"/>
        <item m="1" x="1944"/>
        <item m="1" x="1945"/>
        <item m="1" x="1946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453"/>
        <item m="1" x="1787"/>
        <item m="1" x="1788"/>
        <item m="1" x="929"/>
        <item m="1" x="1789"/>
        <item m="1" x="1790"/>
        <item m="1" x="1791"/>
        <item m="1" x="1119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3"/>
        <item m="1" x="1834"/>
        <item m="1" x="354"/>
        <item m="1" x="1835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51"/>
        <item m="1" x="1852"/>
        <item m="1" x="1853"/>
        <item m="1" x="1854"/>
        <item m="1" x="1855"/>
        <item m="1" x="1856"/>
        <item m="1" x="1857"/>
        <item m="1" x="1858"/>
        <item m="1" x="1860"/>
        <item m="1" x="1861"/>
        <item x="101"/>
        <item m="1" x="1862"/>
        <item m="1" x="1863"/>
        <item m="1" x="1864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x="121"/>
        <item m="1" x="1705"/>
        <item m="1" x="1707"/>
        <item m="1" x="1708"/>
        <item m="1" x="1709"/>
        <item m="1" x="1710"/>
        <item m="1" x="1712"/>
        <item m="1" x="1713"/>
        <item m="1" x="1714"/>
        <item m="1" x="1715"/>
        <item m="1" x="1716"/>
        <item m="1" x="1718"/>
        <item m="1" x="1719"/>
        <item m="1" x="955"/>
        <item m="1" x="1720"/>
        <item m="1" x="1721"/>
        <item m="1" x="1655"/>
        <item m="1" x="1616"/>
        <item m="1" x="1656"/>
        <item m="1" x="1657"/>
        <item m="1" x="1658"/>
        <item m="1" x="1659"/>
        <item m="1" x="1660"/>
        <item m="1" x="1722"/>
        <item m="1" x="1723"/>
        <item m="1" x="1724"/>
        <item m="1" x="1725"/>
        <item m="1" x="1726"/>
        <item m="1" x="1727"/>
        <item m="1" x="1661"/>
        <item m="1" x="1662"/>
        <item m="1" x="1663"/>
        <item m="1" x="1664"/>
        <item m="1" x="1620"/>
        <item m="1" x="1621"/>
        <item m="1" x="1728"/>
        <item m="1" x="1729"/>
        <item m="1" x="1730"/>
        <item m="1" x="1509"/>
        <item m="1" x="1731"/>
        <item m="1" x="1732"/>
        <item m="1" x="1733"/>
        <item m="1" x="1667"/>
        <item m="1" x="1668"/>
        <item m="1" x="1669"/>
        <item m="1" x="1670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622"/>
        <item m="1" x="1623"/>
        <item m="1" x="1624"/>
        <item m="1" x="1745"/>
        <item m="1" x="1746"/>
        <item m="1" x="1256"/>
        <item m="1" x="1604"/>
        <item m="1" x="1672"/>
        <item m="1" x="1747"/>
        <item m="1" x="1673"/>
        <item m="1" x="1606"/>
        <item m="1" x="1748"/>
        <item m="1" x="1749"/>
        <item m="1" x="1675"/>
        <item m="1" x="1676"/>
        <item m="1" x="1629"/>
        <item m="1" x="1630"/>
        <item m="1" x="1576"/>
        <item m="1" x="1631"/>
        <item m="1" x="1633"/>
        <item m="1" x="1635"/>
        <item m="1" x="1751"/>
        <item m="1" x="1752"/>
        <item m="1" x="1753"/>
        <item m="1" x="1754"/>
        <item m="1" x="1755"/>
        <item m="1" x="1638"/>
        <item m="1" x="1677"/>
        <item m="1" x="1678"/>
        <item m="1" x="1639"/>
        <item m="1" x="1756"/>
        <item m="1" x="1757"/>
        <item m="1" x="1642"/>
        <item m="1" x="1681"/>
        <item m="1" x="1758"/>
        <item m="1" x="1759"/>
        <item m="1" x="1643"/>
        <item m="1" x="1644"/>
        <item m="1" x="1646"/>
        <item m="1" x="1647"/>
        <item m="1" x="1648"/>
        <item m="1" x="1760"/>
        <item m="1" x="1761"/>
        <item m="1" x="1682"/>
        <item m="1" x="1683"/>
        <item m="1" x="1684"/>
        <item m="1" x="1685"/>
        <item m="1" x="1686"/>
        <item m="1" x="1687"/>
        <item m="1" x="513"/>
        <item m="1" x="1762"/>
        <item m="1" x="1763"/>
        <item m="1" x="1764"/>
        <item m="1" x="1765"/>
        <item m="1" x="1691"/>
        <item m="1" x="1650"/>
        <item m="1" x="1651"/>
        <item m="1" x="1652"/>
        <item m="1" x="1653"/>
        <item m="1" x="1654"/>
        <item m="1" x="1608"/>
        <item m="1" x="1609"/>
        <item m="1" x="1610"/>
        <item m="1" x="1611"/>
        <item m="1" x="1692"/>
        <item m="1" x="1595"/>
        <item m="1" x="1767"/>
        <item m="1" x="1768"/>
        <item m="1" x="1769"/>
        <item m="1" x="1770"/>
        <item m="1" x="1521"/>
        <item m="1" x="1522"/>
        <item m="1" x="1523"/>
        <item m="1" x="1524"/>
        <item m="1" x="1525"/>
        <item m="1" x="1526"/>
        <item m="1" x="266"/>
        <item m="1" x="1527"/>
        <item m="1" x="836"/>
        <item m="1" x="1617"/>
        <item m="1" x="1618"/>
        <item m="1" x="1665"/>
        <item m="1" x="1666"/>
        <item m="1" x="1545"/>
        <item m="1" x="1553"/>
        <item m="1" x="1554"/>
        <item m="1" x="1555"/>
        <item m="1" x="1565"/>
        <item m="1" x="1602"/>
        <item m="1" x="1567"/>
        <item m="1" x="1568"/>
        <item m="1" x="1671"/>
        <item m="1" x="1628"/>
        <item m="1" x="1674"/>
        <item m="1" x="1577"/>
        <item m="1" x="1634"/>
        <item m="1" x="1579"/>
        <item m="1" x="1580"/>
        <item m="1" x="1636"/>
        <item m="1" x="1637"/>
        <item m="1" x="1679"/>
        <item m="1" x="1680"/>
        <item m="1" x="1640"/>
        <item m="1" x="1645"/>
        <item m="1" x="1587"/>
        <item m="1" x="1588"/>
        <item m="1" x="1590"/>
        <item m="1" x="1688"/>
        <item m="1" x="1689"/>
        <item m="1" x="1690"/>
        <item m="1" x="1596"/>
        <item m="1" x="1528"/>
        <item m="1" x="1529"/>
        <item m="1" x="1619"/>
        <item m="1" x="1546"/>
        <item m="1" x="1547"/>
        <item m="1" x="1548"/>
        <item m="1" x="1549"/>
        <item m="1" x="1551"/>
        <item m="1" x="1552"/>
        <item m="1" x="1625"/>
        <item m="1" x="1626"/>
        <item m="1" x="1605"/>
        <item m="1" x="1589"/>
        <item m="1" x="1649"/>
        <item m="1" x="1612"/>
        <item m="1" x="1597"/>
        <item m="1" x="1530"/>
        <item m="1" x="1531"/>
        <item m="1" x="300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4"/>
        <item m="1" x="1550"/>
        <item m="1" x="1480"/>
        <item m="1" x="1601"/>
        <item m="1" x="1556"/>
        <item m="1" x="1603"/>
        <item m="1" x="1569"/>
        <item m="1" x="1571"/>
        <item m="1" x="1572"/>
        <item m="1" x="1573"/>
        <item m="1" x="1575"/>
        <item m="1" x="1578"/>
        <item m="1" x="1581"/>
        <item m="1" x="1582"/>
        <item m="1" x="1583"/>
        <item m="1" x="1584"/>
        <item m="1" x="1585"/>
        <item m="1" x="1586"/>
        <item m="1" x="1496"/>
        <item m="1" x="1497"/>
        <item m="1" x="1591"/>
        <item m="1" x="1592"/>
        <item m="1" x="1593"/>
        <item m="1" x="1594"/>
        <item m="1" x="1613"/>
        <item m="1" x="1614"/>
        <item m="1" x="1615"/>
        <item m="1" x="1599"/>
        <item m="1" x="1600"/>
        <item m="1" x="1445"/>
        <item m="1" x="1446"/>
        <item m="1" x="1542"/>
        <item m="1" x="1453"/>
        <item m="1" x="1455"/>
        <item m="1" x="14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6"/>
        <item m="1" x="1458"/>
        <item m="1" x="682"/>
        <item m="1" x="1467"/>
        <item m="1" x="1598"/>
        <item m="1" x="1447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211"/>
        <item m="1" x="1347"/>
        <item m="1" x="1348"/>
        <item m="1" x="1349"/>
        <item m="1" x="1350"/>
        <item m="1" x="1351"/>
        <item m="1" x="1352"/>
        <item m="1" x="1353"/>
        <item m="1" x="1212"/>
        <item m="1" x="1213"/>
        <item m="1" x="1354"/>
        <item m="1" x="1355"/>
        <item m="1" x="1356"/>
        <item m="1" x="1357"/>
        <item m="1" x="1358"/>
        <item m="1" x="1214"/>
        <item m="1" x="1359"/>
        <item m="1" x="1360"/>
        <item m="1" x="1361"/>
        <item m="1" x="1362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473"/>
        <item m="1" x="1449"/>
        <item m="1" x="1450"/>
        <item m="1" x="1500"/>
        <item m="1" x="1501"/>
        <item m="1" x="1502"/>
        <item m="1" x="1503"/>
        <item m="1" x="1363"/>
        <item m="1" x="1229"/>
        <item m="1" x="1504"/>
        <item m="1" x="1365"/>
        <item m="1" x="1366"/>
        <item m="1" x="1367"/>
        <item m="1" x="1370"/>
        <item m="1" x="1371"/>
        <item m="1" x="1372"/>
        <item m="1" x="1373"/>
        <item m="1" x="1451"/>
        <item m="1" x="1452"/>
        <item m="1" x="1311"/>
        <item m="1" x="1312"/>
        <item m="1" x="1231"/>
        <item m="1" x="1313"/>
        <item m="1" x="1038"/>
        <item m="1" x="1314"/>
        <item m="1" x="1315"/>
        <item m="1" x="1233"/>
        <item m="1" x="1316"/>
        <item m="1" x="1317"/>
        <item m="1" x="1318"/>
        <item m="1" x="1319"/>
        <item m="1" x="1320"/>
        <item m="1" x="1235"/>
        <item m="1" x="1321"/>
        <item m="1" x="1322"/>
        <item m="1" x="1236"/>
        <item m="1" x="1323"/>
        <item m="1" x="1324"/>
        <item m="1" x="1237"/>
        <item m="1" x="1238"/>
        <item m="1" x="1239"/>
        <item m="1" x="1474"/>
        <item m="1" x="1475"/>
        <item m="1" x="1476"/>
        <item m="1" x="1477"/>
        <item m="1" x="1375"/>
        <item m="1" x="1378"/>
        <item m="1" x="1454"/>
        <item m="1" x="1478"/>
        <item m="1" x="1479"/>
        <item m="1" x="1242"/>
        <item m="1" x="1382"/>
        <item m="1" x="1383"/>
        <item m="1" x="1505"/>
        <item m="1" x="1481"/>
        <item m="1" x="1506"/>
        <item m="1" x="1507"/>
        <item m="1" x="1389"/>
        <item m="1" x="1393"/>
        <item m="1" x="1394"/>
        <item m="1" x="1482"/>
        <item m="1" x="1483"/>
        <item m="1" x="1484"/>
        <item m="1" x="1485"/>
        <item m="1" x="1399"/>
        <item m="1" x="1400"/>
        <item m="1" x="1401"/>
        <item m="1" x="1486"/>
        <item m="1" x="1259"/>
        <item m="1" x="1260"/>
        <item m="1" x="1262"/>
        <item m="1" x="1263"/>
        <item m="1" x="1264"/>
        <item m="1" x="1510"/>
        <item m="1" x="1459"/>
        <item m="1" x="1266"/>
        <item m="1" x="1460"/>
        <item m="1" x="1461"/>
        <item m="1" x="1462"/>
        <item m="1" x="1487"/>
        <item m="1" x="1404"/>
        <item m="1" x="1405"/>
        <item m="1" x="1269"/>
        <item m="1" x="1270"/>
        <item m="1" x="1512"/>
        <item m="1" x="1303"/>
        <item m="1" x="1304"/>
        <item m="1" x="1406"/>
        <item m="1" x="1464"/>
        <item m="1" x="1488"/>
        <item m="1" x="1271"/>
        <item m="1" x="1489"/>
        <item m="1" x="1465"/>
        <item m="1" x="1272"/>
        <item m="1" x="1273"/>
        <item m="1" x="1490"/>
        <item m="1" x="1466"/>
        <item m="1" x="1274"/>
        <item m="1" x="1275"/>
        <item m="1" x="1276"/>
        <item m="1" x="1277"/>
        <item m="1" x="1513"/>
        <item m="1" x="1514"/>
        <item m="1" x="1515"/>
        <item m="1" x="1516"/>
        <item m="1" x="1517"/>
        <item m="1" x="1518"/>
        <item m="1" x="1278"/>
        <item m="1" x="1414"/>
        <item m="1" x="1492"/>
        <item m="1" x="1493"/>
        <item m="1" x="1494"/>
        <item m="1" x="867"/>
        <item m="1" x="1468"/>
        <item m="1" x="1279"/>
        <item m="1" x="1280"/>
        <item m="1" x="1281"/>
        <item m="1" x="1417"/>
        <item m="1" x="1469"/>
        <item m="1" x="1470"/>
        <item m="1" x="1282"/>
        <item m="1" x="1283"/>
        <item m="1" x="1284"/>
        <item m="1" x="1286"/>
        <item m="1" x="1418"/>
        <item m="1" x="1424"/>
        <item m="1" x="1425"/>
        <item m="1" x="1426"/>
        <item m="1" x="1287"/>
        <item m="1" x="1471"/>
        <item m="1" x="1434"/>
        <item m="1" x="1308"/>
        <item m="1" x="1472"/>
        <item m="1" x="1440"/>
        <item m="1" x="1293"/>
        <item m="1" x="1294"/>
        <item m="1" x="1295"/>
        <item m="1" x="1296"/>
        <item m="1" x="1297"/>
        <item m="1" x="1499"/>
        <item m="1" x="1441"/>
        <item m="1" x="1519"/>
        <item m="1" x="1298"/>
        <item m="1" x="1299"/>
        <item m="1" x="1300"/>
        <item m="1" x="1520"/>
        <item m="1" x="1146"/>
        <item m="1" x="1147"/>
        <item m="1" x="1148"/>
        <item m="1" x="1149"/>
        <item m="1" x="1150"/>
        <item m="1" x="1151"/>
        <item m="1" x="1491"/>
        <item m="1" x="1205"/>
        <item m="1" x="1206"/>
        <item m="1" x="1448"/>
        <item m="1" x="1169"/>
        <item m="1" x="1390"/>
        <item m="1" x="1463"/>
        <item m="1" x="1309"/>
        <item m="1" x="1152"/>
        <item m="1" x="1153"/>
        <item m="1" x="1155"/>
        <item m="1" x="1156"/>
        <item m="1" x="1157"/>
        <item m="1" x="1158"/>
        <item m="1" x="1159"/>
        <item m="1" x="1021"/>
        <item m="1" x="1022"/>
        <item m="1" x="1023"/>
        <item m="1" x="1024"/>
        <item m="1" x="1160"/>
        <item m="1" x="1161"/>
        <item m="1" x="1364"/>
        <item m="1" x="1230"/>
        <item m="1" x="1368"/>
        <item m="1" x="1369"/>
        <item m="1" x="390"/>
        <item m="1" x="1374"/>
        <item m="1" x="1325"/>
        <item m="1" x="1326"/>
        <item m="1" x="1328"/>
        <item m="1" x="1329"/>
        <item m="1" x="1330"/>
        <item m="1" x="1331"/>
        <item m="1" x="1039"/>
        <item m="1" x="1332"/>
        <item m="1" x="1333"/>
        <item m="1" x="1073"/>
        <item m="1" x="1074"/>
        <item m="1" x="1334"/>
        <item m="1" x="1240"/>
        <item m="1" x="1376"/>
        <item m="1" x="707"/>
        <item m="1" x="1379"/>
        <item m="1" x="1380"/>
        <item m="1" x="1241"/>
        <item m="1" x="1381"/>
        <item m="1" x="1245"/>
        <item m="1" x="1246"/>
        <item m="1" x="1247"/>
        <item m="1" x="1248"/>
        <item m="1" x="1249"/>
        <item m="1" x="1384"/>
        <item m="1" x="1250"/>
        <item m="1" x="1385"/>
        <item m="1" x="1386"/>
        <item m="1" x="1301"/>
        <item m="1" x="1387"/>
        <item m="1" x="1302"/>
        <item m="1" x="1388"/>
        <item m="1" x="1251"/>
        <item m="1" x="269"/>
        <item m="1" x="1252"/>
        <item m="1" x="1253"/>
        <item m="1" x="1254"/>
        <item m="1" x="1255"/>
        <item m="1" x="1391"/>
        <item m="1" x="465"/>
        <item m="1" x="1392"/>
        <item m="1" x="1395"/>
        <item m="1" x="1396"/>
        <item m="1" x="1397"/>
        <item m="1" x="1398"/>
        <item m="1" x="512"/>
        <item m="1" x="1402"/>
        <item m="1" x="1403"/>
        <item m="1" x="1261"/>
        <item m="1" x="1171"/>
        <item m="1" x="1265"/>
        <item m="1" x="1114"/>
        <item m="1" x="1179"/>
        <item m="1" x="1180"/>
        <item m="1" x="1305"/>
        <item m="1" x="1407"/>
        <item m="1" x="1408"/>
        <item m="1" x="1409"/>
        <item m="1" x="1410"/>
        <item m="1" x="1306"/>
        <item m="1" x="1307"/>
        <item m="1" x="1411"/>
        <item m="1" x="1412"/>
        <item m="1" x="1413"/>
        <item m="1" x="1415"/>
        <item m="1" x="1416"/>
        <item m="1" x="1190"/>
        <item m="1" x="1125"/>
        <item m="1" x="1194"/>
        <item m="1" x="1130"/>
        <item m="1" x="1419"/>
        <item m="1" x="1420"/>
        <item m="1" x="1421"/>
        <item m="1" x="1423"/>
        <item m="1" x="790"/>
        <item m="1" x="1428"/>
        <item m="1" x="1429"/>
        <item m="1" x="1430"/>
        <item m="1" x="1431"/>
        <item m="1" x="1432"/>
        <item m="1" x="1433"/>
        <item m="1" x="1288"/>
        <item m="1" x="1289"/>
        <item m="1" x="1436"/>
        <item m="1" x="1437"/>
        <item m="1" x="1291"/>
        <item m="1" x="1292"/>
        <item m="1" x="1438"/>
        <item m="1" x="1439"/>
        <item m="1" x="1207"/>
        <item m="1" x="1138"/>
        <item m="1" x="1140"/>
        <item m="1" x="1141"/>
        <item m="1" x="1142"/>
        <item m="1" x="1442"/>
        <item m="1" x="1443"/>
        <item m="1" x="1444"/>
        <item m="1" x="1025"/>
        <item m="1" x="1026"/>
        <item m="1" x="1027"/>
        <item m="1" x="1028"/>
        <item m="1" x="1124"/>
        <item m="1" x="1268"/>
        <item m="1" x="1131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40"/>
        <item x="140"/>
        <item m="1" x="1041"/>
        <item m="1" x="1043"/>
        <item m="1" x="1044"/>
        <item m="1" x="1045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9"/>
        <item m="1" x="1071"/>
        <item m="1" x="1162"/>
        <item m="1" x="339"/>
        <item m="1" x="1163"/>
        <item m="1" x="1164"/>
        <item m="1" x="1165"/>
        <item m="1" x="1166"/>
        <item m="1" x="1075"/>
        <item m="1" x="1076"/>
        <item m="1" x="1077"/>
        <item m="1" x="1079"/>
        <item m="1" x="1080"/>
        <item m="1" x="1082"/>
        <item m="1" x="1083"/>
        <item m="1" x="1167"/>
        <item m="1" x="1168"/>
        <item m="1" x="1086"/>
        <item m="1" x="1089"/>
        <item m="1" x="1090"/>
        <item m="1" x="1098"/>
        <item m="1" x="1099"/>
        <item m="1" x="611"/>
        <item m="1" x="1102"/>
        <item m="1" x="1103"/>
        <item m="1" x="779"/>
        <item m="1" x="1106"/>
        <item m="1" x="1108"/>
        <item m="1" x="1111"/>
        <item m="1" x="1172"/>
        <item m="1" x="1173"/>
        <item m="1" x="1174"/>
        <item m="1" x="1175"/>
        <item m="1" x="1176"/>
        <item m="1" x="1177"/>
        <item m="1" x="1115"/>
        <item m="1" x="1116"/>
        <item m="1" x="1117"/>
        <item m="1" x="1181"/>
        <item m="1" x="1182"/>
        <item m="1" x="1183"/>
        <item m="1" x="1184"/>
        <item m="1" x="1185"/>
        <item m="1" x="1186"/>
        <item m="1" x="1187"/>
        <item m="1" x="1188"/>
        <item m="1" x="1121"/>
        <item x="132"/>
        <item m="1" x="1189"/>
        <item m="1" x="1122"/>
        <item m="1" x="1191"/>
        <item m="1" x="1192"/>
        <item m="1" x="1193"/>
        <item m="1" x="1126"/>
        <item m="1" x="1127"/>
        <item m="1" x="1128"/>
        <item m="1" x="1129"/>
        <item m="1" x="1132"/>
        <item m="1" x="1195"/>
        <item m="1" x="1196"/>
        <item m="1" x="1197"/>
        <item m="1" x="1198"/>
        <item m="1" x="1199"/>
        <item m="1" x="1200"/>
        <item m="1" x="1135"/>
        <item m="1" x="1201"/>
        <item m="1" x="1202"/>
        <item m="1" x="1203"/>
        <item m="1" x="1204"/>
        <item m="1" x="1208"/>
        <item m="1" x="1209"/>
        <item m="1" x="1145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2"/>
        <item m="1" x="1078"/>
        <item m="1" x="1081"/>
        <item m="1" x="1084"/>
        <item m="1" x="1085"/>
        <item m="1" x="172"/>
        <item m="1" x="1087"/>
        <item m="1" x="1088"/>
        <item m="1" x="1091"/>
        <item m="1" x="1092"/>
        <item m="1" x="1093"/>
        <item m="1" x="1094"/>
        <item m="1" x="1095"/>
        <item m="1" x="1096"/>
        <item m="1" x="1097"/>
        <item m="1" x="1100"/>
        <item m="1" x="1101"/>
        <item m="1" x="1105"/>
        <item m="1" x="1107"/>
        <item m="1" x="1109"/>
        <item m="1" x="1113"/>
        <item m="1" x="1118"/>
        <item m="1" x="1120"/>
        <item m="1" x="1123"/>
        <item m="1" x="1133"/>
        <item m="1" x="1134"/>
        <item m="1" x="1136"/>
        <item m="1" x="1137"/>
        <item m="1" x="1139"/>
        <item m="1" x="1143"/>
        <item m="1" x="1144"/>
        <item m="1" x="925"/>
        <item m="1" x="926"/>
        <item m="1" x="927"/>
        <item m="1" x="930"/>
        <item m="1" x="931"/>
        <item m="1" x="933"/>
        <item m="1" x="873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794"/>
        <item m="1" x="795"/>
        <item m="1" x="796"/>
        <item m="1" x="800"/>
        <item x="56"/>
        <item m="1" x="802"/>
        <item m="1" x="945"/>
        <item m="1" x="804"/>
        <item m="1" x="807"/>
        <item m="1" x="946"/>
        <item m="1" x="809"/>
        <item m="1" x="947"/>
        <item m="1" x="815"/>
        <item m="1" x="816"/>
        <item m="1" x="819"/>
        <item m="1" x="820"/>
        <item m="1" x="821"/>
        <item m="1" x="822"/>
        <item m="1" x="826"/>
        <item m="1" x="827"/>
        <item m="1" x="828"/>
        <item m="1" x="948"/>
        <item m="1" x="831"/>
        <item m="1" x="833"/>
        <item m="1" x="834"/>
        <item m="1" x="835"/>
        <item m="1" x="357"/>
        <item m="1" x="840"/>
        <item m="1" x="949"/>
        <item m="1" x="843"/>
        <item m="1" x="950"/>
        <item m="1" x="845"/>
        <item m="1" x="853"/>
        <item m="1" x="854"/>
        <item m="1" x="951"/>
        <item m="1" x="837"/>
        <item m="1" x="952"/>
        <item m="1" x="953"/>
        <item m="1" x="169"/>
        <item m="1" x="954"/>
        <item m="1" x="956"/>
        <item m="1" x="957"/>
        <item m="1" x="189"/>
        <item m="1" x="817"/>
        <item m="1" x="838"/>
        <item m="1" x="958"/>
        <item m="1" x="960"/>
        <item m="1" x="799"/>
        <item m="1" x="810"/>
        <item m="1" x="818"/>
        <item m="1" x="823"/>
        <item m="1" x="846"/>
        <item m="1" x="961"/>
        <item m="1" x="962"/>
        <item m="1" x="798"/>
        <item m="1" x="963"/>
        <item m="1" x="964"/>
        <item m="1" x="965"/>
        <item m="1" x="966"/>
        <item m="1" x="967"/>
        <item m="1" x="812"/>
        <item m="1" x="824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832"/>
        <item x="115"/>
        <item m="1" x="217"/>
        <item m="1" x="977"/>
        <item m="1" x="978"/>
        <item m="1" x="979"/>
        <item m="1" x="980"/>
        <item m="1" x="981"/>
        <item m="1" x="813"/>
        <item m="1" x="849"/>
        <item m="1" x="982"/>
        <item m="1" x="983"/>
        <item m="1" x="984"/>
        <item m="1" x="986"/>
        <item m="1" x="856"/>
        <item m="1" x="805"/>
        <item m="1" x="987"/>
        <item m="1" x="850"/>
        <item m="1" x="988"/>
        <item m="1" x="989"/>
        <item m="1" x="990"/>
        <item m="1" x="991"/>
        <item m="1" x="992"/>
        <item m="1" x="450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240"/>
        <item m="1" x="1009"/>
        <item m="1" x="1010"/>
        <item m="1" x="1011"/>
        <item m="1" x="1012"/>
        <item m="1" x="1013"/>
        <item m="1" x="1014"/>
        <item m="1" x="1016"/>
        <item m="1" x="1017"/>
        <item m="1" x="1018"/>
        <item m="1" x="806"/>
        <item m="1" x="825"/>
        <item m="1" x="842"/>
        <item m="1" x="851"/>
        <item m="1" x="852"/>
        <item m="1" x="857"/>
        <item m="1" x="1019"/>
        <item m="1" x="1020"/>
        <item m="1" x="716"/>
        <item x="144"/>
        <item h="1" m="1" x="803"/>
        <item h="1" m="1" x="808"/>
        <item h="1" m="1" x="814"/>
        <item h="1" m="1" x="830"/>
        <item h="1" m="1" x="841"/>
        <item h="1" m="1" x="844"/>
        <item h="1" m="1" x="858"/>
        <item h="1" m="1" x="859"/>
        <item h="1" m="1" x="865"/>
        <item h="1" m="1" x="866"/>
        <item x="5"/>
        <item h="1" m="1" x="870"/>
        <item h="1" m="1" x="871"/>
        <item h="1" m="1" x="872"/>
        <item h="1" m="1" x="880"/>
        <item h="1" m="1" x="881"/>
        <item h="1" m="1" x="882"/>
        <item h="1" m="1" x="902"/>
        <item h="1" m="1" x="903"/>
        <item h="1" m="1" x="883"/>
        <item h="1" m="1" x="917"/>
        <item h="1" m="1" x="919"/>
        <item h="1" m="1" x="920"/>
        <item x="23"/>
        <item h="1" m="1" x="874"/>
        <item h="1" m="1" x="896"/>
        <item h="1" m="1" x="904"/>
        <item h="1" m="1" x="921"/>
        <item h="1" m="1" x="905"/>
        <item h="1" m="1" x="922"/>
        <item h="1" m="1" x="923"/>
        <item h="1" m="1" x="875"/>
        <item h="1" m="1" x="906"/>
        <item h="1" m="1" x="862"/>
        <item h="1" m="1" x="907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908"/>
        <item h="1" m="1" x="909"/>
        <item h="1" m="1" x="910"/>
        <item h="1" m="1" x="891"/>
        <item h="1" m="1" x="876"/>
        <item h="1" m="1" x="868"/>
        <item h="1" m="1" x="897"/>
        <item h="1" m="1" x="911"/>
        <item h="1" m="1" x="892"/>
        <item h="1" m="1" x="893"/>
        <item h="1" m="1" x="898"/>
        <item h="1" m="1" x="899"/>
        <item h="1" m="1" x="848"/>
        <item h="1" m="1" x="912"/>
        <item h="1" m="1" x="877"/>
        <item h="1" m="1" x="860"/>
        <item h="1" m="1" x="861"/>
        <item h="1" m="1" x="913"/>
        <item h="1" m="1" x="869"/>
        <item h="1" m="1" x="894"/>
        <item h="1" m="1" x="914"/>
        <item h="1" m="1" x="878"/>
        <item h="1" m="1" x="900"/>
        <item h="1" m="1" x="915"/>
        <item h="1" m="1" x="916"/>
        <item h="1" m="1" x="879"/>
        <item h="1" m="1" x="864"/>
        <item h="1" m="1" x="895"/>
        <item h="1" m="1" x="901"/>
        <item h="1" m="1" x="924"/>
        <item m="1" x="721"/>
        <item m="1" x="722"/>
        <item m="1" x="723"/>
        <item m="1" x="724"/>
        <item m="1" x="725"/>
        <item m="1" x="726"/>
        <item m="1" x="727"/>
        <item m="1" x="598"/>
        <item m="1" x="728"/>
        <item m="1" x="599"/>
        <item m="1" x="729"/>
        <item m="1" x="730"/>
        <item m="1" x="731"/>
        <item x="52"/>
        <item m="1" x="733"/>
        <item m="1" x="600"/>
        <item m="1" x="734"/>
        <item m="1" x="735"/>
        <item x="153"/>
        <item m="1" x="601"/>
        <item m="1" x="736"/>
        <item m="1" x="737"/>
        <item m="1" x="738"/>
        <item m="1" x="602"/>
        <item m="1" x="739"/>
        <item m="1" x="603"/>
        <item m="1" x="740"/>
        <item m="1" x="741"/>
        <item m="1" x="742"/>
        <item m="1" x="743"/>
        <item m="1" x="605"/>
        <item m="1" x="744"/>
        <item m="1" x="606"/>
        <item m="1" x="745"/>
        <item m="1" x="748"/>
        <item m="1" x="749"/>
        <item m="1" x="607"/>
        <item m="1" x="608"/>
        <item m="1" x="703"/>
        <item m="1" x="750"/>
        <item m="1" x="751"/>
        <item m="1" x="609"/>
        <item m="1" x="752"/>
        <item m="1" x="753"/>
        <item m="1" x="754"/>
        <item m="1" x="755"/>
        <item m="1" x="756"/>
        <item m="1" x="610"/>
        <item m="1" x="757"/>
        <item m="1" x="623"/>
        <item m="1" x="624"/>
        <item m="1" x="625"/>
        <item m="1" x="626"/>
        <item m="1" x="627"/>
        <item m="1" x="284"/>
        <item m="1" x="628"/>
        <item m="1" x="629"/>
        <item m="1" x="630"/>
        <item m="1" x="631"/>
        <item m="1" x="632"/>
        <item m="1" x="633"/>
        <item m="1" x="634"/>
        <item m="1" x="758"/>
        <item m="1" x="759"/>
        <item m="1" x="635"/>
        <item m="1" x="636"/>
        <item m="1" x="637"/>
        <item m="1" x="760"/>
        <item m="1" x="761"/>
        <item m="1" x="762"/>
        <item m="1" x="763"/>
        <item m="1" x="764"/>
        <item m="1" x="765"/>
        <item m="1" x="766"/>
        <item m="1" x="767"/>
        <item m="1" x="639"/>
        <item m="1" x="640"/>
        <item m="1" x="561"/>
        <item m="1" x="644"/>
        <item m="1" x="645"/>
        <item m="1" x="646"/>
        <item m="1" x="651"/>
        <item m="1" x="652"/>
        <item m="1" x="653"/>
        <item m="1" x="654"/>
        <item m="1" x="655"/>
        <item m="1" x="656"/>
        <item m="1" x="771"/>
        <item m="1" x="658"/>
        <item m="1" x="659"/>
        <item m="1" x="660"/>
        <item m="1" x="662"/>
        <item m="1" x="772"/>
        <item m="1" x="663"/>
        <item m="1" x="665"/>
        <item m="1" x="666"/>
        <item m="1" x="667"/>
        <item m="1" x="668"/>
        <item m="1" x="669"/>
        <item m="1" x="670"/>
        <item m="1" x="671"/>
        <item m="1" x="673"/>
        <item m="1" x="773"/>
        <item m="1" x="774"/>
        <item m="1" x="775"/>
        <item m="1" x="776"/>
        <item m="1" x="777"/>
        <item m="1" x="679"/>
        <item m="1" x="680"/>
        <item m="1" x="681"/>
        <item m="1" x="778"/>
        <item m="1" x="684"/>
        <item m="1" x="686"/>
        <item m="1" x="687"/>
        <item m="1" x="689"/>
        <item m="1" x="691"/>
        <item m="1" x="208"/>
        <item m="1" x="692"/>
        <item m="1" x="693"/>
        <item m="1" x="781"/>
        <item m="1" x="782"/>
        <item m="1" x="783"/>
        <item m="1" x="784"/>
        <item m="1" x="785"/>
        <item m="1" x="787"/>
        <item m="1" x="788"/>
        <item m="1" x="789"/>
        <item m="1" x="694"/>
        <item x="71"/>
        <item m="1" x="695"/>
        <item m="1" x="696"/>
        <item m="1" x="697"/>
        <item m="1" x="698"/>
        <item m="1" x="699"/>
        <item m="1" x="702"/>
        <item m="1" x="705"/>
        <item m="1" x="706"/>
        <item m="1" x="710"/>
        <item m="1" x="711"/>
        <item m="1" x="712"/>
        <item m="1" x="713"/>
        <item m="1" x="714"/>
        <item m="1" x="717"/>
        <item m="1" x="718"/>
        <item m="1" x="791"/>
        <item m="1" x="792"/>
        <item m="1" x="793"/>
        <item m="1" x="612"/>
        <item m="1" x="613"/>
        <item m="1" x="614"/>
        <item m="1" x="615"/>
        <item m="1" x="616"/>
        <item m="1" x="617"/>
        <item m="1" x="619"/>
        <item m="1" x="620"/>
        <item m="1" x="621"/>
        <item m="1" x="638"/>
        <item m="1" x="641"/>
        <item m="1" x="642"/>
        <item m="1" x="643"/>
        <item m="1" x="648"/>
        <item m="1" x="661"/>
        <item m="1" x="672"/>
        <item m="1" x="674"/>
        <item m="1" x="675"/>
        <item m="1" x="676"/>
        <item m="1" x="677"/>
        <item m="1" x="678"/>
        <item x="114"/>
        <item m="1" x="683"/>
        <item m="1" x="685"/>
        <item m="1" x="688"/>
        <item m="1" x="690"/>
        <item m="1" x="700"/>
        <item m="1" x="701"/>
        <item m="1" x="708"/>
        <item m="1" x="709"/>
        <item m="1" x="715"/>
        <item m="1" x="719"/>
        <item m="1" x="245"/>
        <item m="1" x="544"/>
        <item m="1" x="546"/>
        <item m="1" x="547"/>
        <item m="1" x="548"/>
        <item m="1" x="549"/>
        <item m="1" x="550"/>
        <item m="1" x="551"/>
        <item m="1" x="552"/>
        <item m="1" x="553"/>
        <item m="1" x="410"/>
        <item m="1" x="436"/>
        <item m="1" x="437"/>
        <item m="1" x="554"/>
        <item m="1" x="438"/>
        <item m="1" x="555"/>
        <item m="1" x="556"/>
        <item m="1" x="439"/>
        <item m="1" x="429"/>
        <item m="1" x="557"/>
        <item m="1" x="558"/>
        <item m="1" x="559"/>
        <item m="1" x="560"/>
        <item m="1" x="440"/>
        <item m="1" x="441"/>
        <item m="1" x="442"/>
        <item m="1" x="443"/>
        <item m="1" x="562"/>
        <item m="1" x="444"/>
        <item m="1" x="563"/>
        <item m="1" x="564"/>
        <item x="27"/>
        <item m="1" x="565"/>
        <item m="1" x="446"/>
        <item m="1" x="447"/>
        <item m="1" x="448"/>
        <item m="1" x="449"/>
        <item m="1" x="290"/>
        <item m="1" x="452"/>
        <item m="1" x="454"/>
        <item m="1" x="455"/>
        <item m="1" x="335"/>
        <item m="1" x="336"/>
        <item m="1" x="337"/>
        <item m="1" x="338"/>
        <item m="1" x="239"/>
        <item m="1" x="566"/>
        <item m="1" x="457"/>
        <item m="1" x="458"/>
        <item m="1" x="358"/>
        <item m="1" x="171"/>
        <item m="1" x="459"/>
        <item m="1" x="460"/>
        <item m="1" x="461"/>
        <item m="1" x="567"/>
        <item m="1" x="462"/>
        <item m="1" x="463"/>
        <item m="1" x="464"/>
        <item m="1" x="466"/>
        <item m="1" x="468"/>
        <item m="1" x="469"/>
        <item m="1" x="470"/>
        <item m="1" x="471"/>
        <item m="1" x="472"/>
        <item m="1" x="473"/>
        <item m="1" x="474"/>
        <item m="1" x="475"/>
        <item m="1" x="568"/>
        <item m="1" x="569"/>
        <item m="1" x="570"/>
        <item m="1" x="571"/>
        <item m="1" x="476"/>
        <item m="1" x="477"/>
        <item m="1" x="478"/>
        <item m="1" x="572"/>
        <item m="1" x="480"/>
        <item m="1" x="481"/>
        <item m="1" x="371"/>
        <item m="1" x="482"/>
        <item m="1" x="573"/>
        <item m="1" x="574"/>
        <item m="1" x="484"/>
        <item m="1" x="485"/>
        <item m="1" x="486"/>
        <item m="1" x="487"/>
        <item m="1" x="488"/>
        <item m="1" x="489"/>
        <item m="1" x="491"/>
        <item m="1" x="575"/>
        <item m="1" x="576"/>
        <item m="1" x="577"/>
        <item m="1" x="578"/>
        <item m="1" x="494"/>
        <item m="1" x="495"/>
        <item m="1" x="580"/>
        <item m="1" x="581"/>
        <item m="1" x="497"/>
        <item m="1" x="498"/>
        <item m="1" x="500"/>
        <item m="1" x="501"/>
        <item m="1" x="502"/>
        <item m="1" x="503"/>
        <item m="1" x="504"/>
        <item m="1" x="505"/>
        <item m="1" x="506"/>
        <item m="1" x="507"/>
        <item m="1" x="582"/>
        <item m="1" x="583"/>
        <item m="1" x="584"/>
        <item m="1" x="585"/>
        <item m="1" x="586"/>
        <item m="1" x="508"/>
        <item m="1" x="509"/>
        <item m="1" x="587"/>
        <item m="1" x="511"/>
        <item m="1" x="514"/>
        <item m="1" x="515"/>
        <item m="1" x="516"/>
        <item m="1" x="517"/>
        <item m="1" x="518"/>
        <item m="1" x="522"/>
        <item m="1" x="405"/>
        <item m="1" x="175"/>
        <item m="1" x="588"/>
        <item m="1" x="589"/>
        <item m="1" x="590"/>
        <item m="1" x="523"/>
        <item m="1" x="524"/>
        <item m="1" x="525"/>
        <item m="1" x="526"/>
        <item m="1" x="527"/>
        <item m="1" x="528"/>
        <item m="1" x="529"/>
        <item m="1" x="530"/>
        <item m="1" x="422"/>
        <item m="1" x="423"/>
        <item m="1" x="591"/>
        <item m="1" x="592"/>
        <item m="1" x="593"/>
        <item m="1" x="594"/>
        <item m="1" x="595"/>
        <item m="1" x="596"/>
        <item m="1" x="533"/>
        <item m="1" x="534"/>
        <item m="1" x="535"/>
        <item m="1" x="536"/>
        <item m="1" x="597"/>
        <item m="1" x="537"/>
        <item m="1" x="538"/>
        <item m="1" x="541"/>
        <item m="1" x="542"/>
        <item m="1" x="543"/>
        <item m="1" x="433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456"/>
        <item m="1" x="356"/>
        <item m="1" x="467"/>
        <item m="1" x="363"/>
        <item m="1" x="364"/>
        <item m="1" x="479"/>
        <item m="1" x="373"/>
        <item m="1" x="377"/>
        <item m="1" x="483"/>
        <item m="1" x="383"/>
        <item m="1" x="384"/>
        <item m="1" x="389"/>
        <item m="1" x="492"/>
        <item m="1" x="493"/>
        <item m="1" x="391"/>
        <item m="1" x="392"/>
        <item m="1" x="496"/>
        <item m="1" x="499"/>
        <item m="1" x="510"/>
        <item m="1" x="402"/>
        <item m="1" x="403"/>
        <item m="1" x="519"/>
        <item m="1" x="520"/>
        <item m="1" x="406"/>
        <item m="1" x="407"/>
        <item m="1" x="416"/>
        <item m="1" x="417"/>
        <item m="1" x="421"/>
        <item m="1" x="424"/>
        <item m="1" x="425"/>
        <item m="1" x="426"/>
        <item m="1" x="531"/>
        <item m="1" x="532"/>
        <item m="1" x="428"/>
        <item m="1" x="430"/>
        <item m="1" x="539"/>
        <item m="1" x="540"/>
        <item m="1" x="434"/>
        <item m="1" x="334"/>
        <item m="1" x="352"/>
        <item m="1" x="277"/>
        <item m="1" x="278"/>
        <item m="1" x="279"/>
        <item m="1" x="280"/>
        <item m="1" x="281"/>
        <item m="1" x="282"/>
        <item m="1" x="283"/>
        <item m="1" x="285"/>
        <item m="1" x="286"/>
        <item m="1" x="287"/>
        <item m="1" x="288"/>
        <item m="1" x="289"/>
        <item m="1" x="291"/>
        <item m="1" x="292"/>
        <item m="1" x="293"/>
        <item m="1" x="294"/>
        <item m="1" x="237"/>
        <item m="1" x="238"/>
        <item m="1" x="241"/>
        <item m="1" x="242"/>
        <item m="1" x="244"/>
        <item m="1" x="246"/>
        <item m="1" x="295"/>
        <item m="1" x="247"/>
        <item m="1" x="296"/>
        <item m="1" x="248"/>
        <item m="1" x="164"/>
        <item m="1" x="353"/>
        <item m="1" x="355"/>
        <item m="1" x="299"/>
        <item m="1" x="359"/>
        <item m="1" x="360"/>
        <item m="1" x="361"/>
        <item m="1" x="170"/>
        <item m="1" x="303"/>
        <item m="1" x="304"/>
        <item m="1" x="305"/>
        <item m="1" x="309"/>
        <item m="1" x="173"/>
        <item m="1" x="362"/>
        <item m="1" x="311"/>
        <item m="1" x="179"/>
        <item m="1" x="366"/>
        <item m="1" x="367"/>
        <item m="1" x="368"/>
        <item m="1" x="314"/>
        <item m="1" x="374"/>
        <item m="1" x="376"/>
        <item m="1" x="190"/>
        <item m="1" x="378"/>
        <item m="1" x="379"/>
        <item m="1" x="380"/>
        <item m="1" x="381"/>
        <item m="1" x="382"/>
        <item m="1" x="317"/>
        <item m="1" x="193"/>
        <item m="1" x="386"/>
        <item m="1" x="388"/>
        <item m="1" x="259"/>
        <item m="1" x="318"/>
        <item m="1" x="195"/>
        <item m="1" x="197"/>
        <item m="1" x="393"/>
        <item m="1" x="394"/>
        <item m="1" x="395"/>
        <item m="1" x="396"/>
        <item m="1" x="397"/>
        <item m="1" x="319"/>
        <item m="1" x="399"/>
        <item m="1" x="320"/>
        <item m="1" x="203"/>
        <item m="1" x="400"/>
        <item m="1" x="401"/>
        <item m="1" x="321"/>
        <item m="1" x="205"/>
        <item m="1" x="322"/>
        <item m="1" x="323"/>
        <item m="1" x="207"/>
        <item m="1" x="404"/>
        <item m="1" x="326"/>
        <item m="1" x="209"/>
        <item m="1" x="210"/>
        <item m="1" x="211"/>
        <item m="1" x="270"/>
        <item m="1" x="212"/>
        <item m="1" x="409"/>
        <item m="1" x="411"/>
        <item m="1" x="412"/>
        <item m="1" x="413"/>
        <item m="1" x="414"/>
        <item x="143"/>
        <item m="1" x="415"/>
        <item m="1" x="418"/>
        <item m="1" x="419"/>
        <item m="1" x="420"/>
        <item m="1" x="427"/>
        <item m="1" x="327"/>
        <item m="1" x="272"/>
        <item m="1" x="215"/>
        <item m="1" x="216"/>
        <item m="1" x="218"/>
        <item m="1" x="328"/>
        <item m="1" x="230"/>
        <item m="1" x="329"/>
        <item m="1" x="330"/>
        <item m="1" x="231"/>
        <item m="1" x="232"/>
        <item m="1" x="431"/>
        <item m="1" x="432"/>
        <item m="1" x="331"/>
        <item m="1" x="332"/>
        <item m="1" x="435"/>
        <item m="1" x="249"/>
        <item m="1" x="250"/>
        <item m="1" x="251"/>
        <item m="1" x="252"/>
        <item m="1" x="253"/>
        <item m="1" x="297"/>
        <item m="1" x="254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m="1" x="298"/>
        <item m="1" x="301"/>
        <item m="1" x="302"/>
        <item m="1" x="306"/>
        <item m="1" x="307"/>
        <item m="1" x="308"/>
        <item x="70"/>
        <item m="1" x="176"/>
        <item m="1" x="180"/>
        <item m="1" x="312"/>
        <item m="1" x="313"/>
        <item x="84"/>
        <item x="85"/>
        <item x="88"/>
        <item m="1" x="315"/>
        <item x="91"/>
        <item m="1" x="316"/>
        <item x="96"/>
        <item x="97"/>
        <item x="98"/>
        <item x="103"/>
        <item x="104"/>
        <item x="105"/>
        <item x="106"/>
        <item x="107"/>
        <item x="108"/>
        <item m="1" x="260"/>
        <item m="1" x="261"/>
        <item m="1" x="262"/>
        <item m="1" x="263"/>
        <item x="100"/>
        <item m="1" x="198"/>
        <item m="1" x="200"/>
        <item x="117"/>
        <item m="1" x="267"/>
        <item m="1" x="204"/>
        <item x="126"/>
        <item x="127"/>
        <item m="1" x="324"/>
        <item x="135"/>
        <item m="1" x="325"/>
        <item x="137"/>
        <item m="1" x="268"/>
        <item x="146"/>
        <item x="149"/>
        <item m="1" x="219"/>
        <item m="1" x="220"/>
        <item m="1" x="221"/>
        <item m="1" x="223"/>
        <item m="1" x="224"/>
        <item m="1" x="225"/>
        <item m="1" x="233"/>
        <item x="160"/>
        <item m="1" x="234"/>
        <item x="161"/>
        <item m="1" x="333"/>
        <item x="0"/>
        <item x="16"/>
        <item x="17"/>
        <item x="18"/>
        <item x="19"/>
        <item x="20"/>
        <item x="21"/>
        <item x="22"/>
        <item x="24"/>
        <item x="25"/>
        <item x="28"/>
        <item x="29"/>
        <item x="59"/>
        <item m="1" x="165"/>
        <item m="1" x="166"/>
        <item m="1" x="167"/>
        <item x="64"/>
        <item m="1" x="168"/>
        <item x="116"/>
        <item x="66"/>
        <item m="1" x="255"/>
        <item x="67"/>
        <item x="68"/>
        <item x="72"/>
        <item m="1" x="174"/>
        <item m="1" x="177"/>
        <item m="1" x="178"/>
        <item x="77"/>
        <item x="79"/>
        <item m="1" x="181"/>
        <item m="1" x="182"/>
        <item m="1" x="183"/>
        <item m="1" x="184"/>
        <item m="1" x="185"/>
        <item m="1" x="186"/>
        <item m="1" x="187"/>
        <item m="1" x="188"/>
        <item x="89"/>
        <item m="1" x="257"/>
        <item m="1" x="258"/>
        <item m="1" x="194"/>
        <item x="99"/>
        <item x="109"/>
        <item m="1" x="264"/>
        <item m="1" x="265"/>
        <item x="113"/>
        <item m="1" x="201"/>
        <item m="1" x="202"/>
        <item x="118"/>
        <item x="123"/>
        <item m="1" x="206"/>
        <item x="133"/>
        <item m="1" x="213"/>
        <item x="141"/>
        <item x="142"/>
        <item m="1" x="271"/>
        <item x="147"/>
        <item m="1" x="214"/>
        <item m="1" x="226"/>
        <item m="1" x="227"/>
        <item m="1" x="228"/>
        <item x="152"/>
        <item x="159"/>
        <item m="1" x="275"/>
        <item m="1" x="235"/>
        <item m="1" x="276"/>
        <item x="30"/>
        <item x="31"/>
        <item x="32"/>
        <item m="1" x="191"/>
        <item m="1" x="229"/>
        <item x="162"/>
        <item m="1" x="236"/>
        <item x="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7"/>
        <item x="58"/>
        <item x="61"/>
        <item x="62"/>
        <item x="63"/>
        <item x="65"/>
        <item x="73"/>
        <item x="74"/>
        <item x="75"/>
        <item x="76"/>
        <item x="78"/>
        <item x="81"/>
        <item x="82"/>
        <item x="83"/>
        <item x="86"/>
        <item x="87"/>
        <item x="90"/>
        <item x="93"/>
        <item x="94"/>
        <item x="95"/>
        <item x="102"/>
        <item x="110"/>
        <item x="111"/>
        <item x="119"/>
        <item x="120"/>
        <item x="124"/>
        <item x="125"/>
        <item x="128"/>
        <item x="129"/>
        <item x="130"/>
        <item x="131"/>
        <item x="134"/>
        <item x="136"/>
        <item x="138"/>
        <item x="139"/>
        <item x="145"/>
        <item x="148"/>
        <item x="150"/>
        <item x="151"/>
        <item x="154"/>
        <item x="155"/>
        <item x="156"/>
        <item x="157"/>
        <item x="158"/>
        <item x="163"/>
        <item t="default"/>
      </items>
    </pivotField>
    <pivotField numFmtId="166" multipleItemSelectionAllowed="1" showAll="0"/>
    <pivotField numFmtId="166" showAll="0"/>
    <pivotField numFmtId="166" showAll="0"/>
    <pivotField numFmtId="166" showAll="0"/>
    <pivotField numFmtId="166" showAll="0"/>
    <pivotField showAll="0">
      <items count="8">
        <item m="1" x="2"/>
        <item m="1" x="4"/>
        <item x="1"/>
        <item m="1" x="3"/>
        <item x="0"/>
        <item m="1" x="6"/>
        <item m="1" x="5"/>
        <item t="default"/>
      </items>
    </pivotField>
    <pivotField showAll="0">
      <items count="11">
        <item h="1" m="1" x="9"/>
        <item h="1" x="6"/>
        <item h="1" x="2"/>
        <item h="1" x="7"/>
        <item h="1" x="3"/>
        <item h="1" x="5"/>
        <item h="1" x="1"/>
        <item h="1" x="4"/>
        <item h="1" x="8"/>
        <item x="0"/>
        <item t="default"/>
      </items>
    </pivotField>
    <pivotField showAll="0"/>
  </pivotFields>
  <rowFields count="2">
    <field x="0"/>
    <field x="2"/>
  </rowFields>
  <rowItems count="49">
    <i>
      <x v="69"/>
    </i>
    <i r="1">
      <x v="6479"/>
    </i>
    <i r="1">
      <x v="6480"/>
    </i>
    <i>
      <x v="95"/>
    </i>
    <i r="1">
      <x v="5988"/>
    </i>
    <i r="1">
      <x v="6738"/>
    </i>
    <i>
      <x v="57"/>
    </i>
    <i r="1">
      <x v="5650"/>
    </i>
    <i r="1">
      <x v="5651"/>
    </i>
    <i r="1">
      <x v="5652"/>
    </i>
    <i>
      <x v="50"/>
    </i>
    <i r="1">
      <x v="5906"/>
    </i>
    <i r="1">
      <x v="5908"/>
    </i>
    <i>
      <x v="129"/>
    </i>
    <i r="1">
      <x v="6509"/>
    </i>
    <i r="1">
      <x v="6510"/>
    </i>
    <i r="1">
      <x v="7016"/>
    </i>
    <i>
      <x v="83"/>
    </i>
    <i r="1">
      <x v="6847"/>
    </i>
    <i r="1">
      <x v="6848"/>
    </i>
    <i r="1">
      <x v="6849"/>
    </i>
    <i r="1">
      <x v="6850"/>
    </i>
    <i r="1">
      <x v="6851"/>
    </i>
    <i r="1">
      <x v="6852"/>
    </i>
    <i r="1">
      <x v="6853"/>
    </i>
    <i>
      <x v="49"/>
    </i>
    <i r="1">
      <x v="5566"/>
    </i>
    <i r="1">
      <x v="5567"/>
    </i>
    <i r="1">
      <x v="5568"/>
    </i>
    <i r="1">
      <x v="6221"/>
    </i>
    <i>
      <x v="98"/>
    </i>
    <i r="1">
      <x v="6458"/>
    </i>
    <i r="1">
      <x v="6459"/>
    </i>
    <i>
      <x v="79"/>
    </i>
    <i r="1">
      <x v="6317"/>
    </i>
    <i r="1">
      <x v="6318"/>
    </i>
    <i>
      <x v="61"/>
    </i>
    <i r="1">
      <x v="5463"/>
    </i>
    <i r="1">
      <x v="6208"/>
    </i>
    <i>
      <x v="72"/>
    </i>
    <i r="1">
      <x v="6453"/>
    </i>
    <i r="1">
      <x v="7333"/>
    </i>
    <i>
      <x v="44"/>
    </i>
    <i r="1">
      <x v="5577"/>
    </i>
    <i>
      <x v="70"/>
    </i>
    <i r="1">
      <x v="6517"/>
    </i>
    <i>
      <x v="94"/>
    </i>
    <i r="1">
      <x v="741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6" hier="-1"/>
  </pageFields>
  <dataFields count="3">
    <dataField name="Valor" fld="15" baseField="0" baseItem="0"/>
    <dataField name="Suma de Saldo" fld="8" showDataAs="percentOfTotal" baseField="22" baseItem="0" numFmtId="10"/>
    <dataField name="Promedio Dias" fld="6" subtotal="average" baseField="0" baseItem="149"/>
  </dataFields>
  <formats count="28">
    <format dxfId="424">
      <pivotArea outline="0" collapsedLevelsAreSubtotals="1" fieldPosition="0"/>
    </format>
    <format dxfId="423">
      <pivotArea outline="0" fieldPosition="0">
        <references count="1">
          <reference field="4294967294" count="1">
            <x v="1"/>
          </reference>
        </references>
      </pivotArea>
    </format>
    <format dxfId="422">
      <pivotArea type="all" dataOnly="0" outline="0" fieldPosition="0"/>
    </format>
    <format dxfId="421">
      <pivotArea type="all" dataOnly="0" outline="0" fieldPosition="0"/>
    </format>
    <format dxfId="420">
      <pivotArea outline="0" collapsedLevelsAreSubtotals="1" fieldPosition="0"/>
    </format>
    <format dxfId="419">
      <pivotArea field="22" type="button" dataOnly="0" labelOnly="1" outline="0"/>
    </format>
    <format dxfId="418">
      <pivotArea dataOnly="0" labelOnly="1" grandRow="1" outline="0" fieldPosition="0"/>
    </format>
    <format dxfId="4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6">
      <pivotArea type="all" dataOnly="0" outline="0" fieldPosition="0"/>
    </format>
    <format dxfId="415">
      <pivotArea outline="0" collapsedLevelsAreSubtotals="1" fieldPosition="0"/>
    </format>
    <format dxfId="414">
      <pivotArea field="22" type="button" dataOnly="0" labelOnly="1" outline="0"/>
    </format>
    <format dxfId="413">
      <pivotArea dataOnly="0" labelOnly="1" grandRow="1" outline="0" fieldPosition="0"/>
    </format>
    <format dxfId="4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11">
      <pivotArea type="all" dataOnly="0" outline="0" fieldPosition="0"/>
    </format>
    <format dxfId="410">
      <pivotArea outline="0" collapsedLevelsAreSubtotals="1" fieldPosition="0"/>
    </format>
    <format dxfId="409">
      <pivotArea field="22" type="button" dataOnly="0" labelOnly="1" outline="0"/>
    </format>
    <format dxfId="408">
      <pivotArea dataOnly="0" labelOnly="1" grandRow="1" outline="0" fieldPosition="0"/>
    </format>
    <format dxfId="40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06">
      <pivotArea type="all" dataOnly="0" outline="0" fieldPosition="0"/>
    </format>
    <format dxfId="405">
      <pivotArea outline="0" collapsedLevelsAreSubtotals="1" fieldPosition="0"/>
    </format>
    <format dxfId="404">
      <pivotArea field="22" type="button" dataOnly="0" labelOnly="1" outline="0"/>
    </format>
    <format dxfId="403">
      <pivotArea dataOnly="0" labelOnly="1" grandRow="1" outline="0" fieldPosition="0"/>
    </format>
    <format dxfId="40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01">
      <pivotArea type="all" dataOnly="0" outline="0" fieldPosition="0"/>
    </format>
    <format dxfId="400">
      <pivotArea outline="0" collapsedLevelsAreSubtotals="1" fieldPosition="0"/>
    </format>
    <format dxfId="399">
      <pivotArea field="22" type="button" dataOnly="0" labelOnly="1" outline="0"/>
    </format>
    <format dxfId="398">
      <pivotArea dataOnly="0" labelOnly="1" grandRow="1" outline="0" fieldPosition="0"/>
    </format>
    <format dxfId="39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2802CE-C981-4A0D-A889-99BC8CFC0F65}" name="sinvencervendedor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showHeaders="0" outline="1" outlineData="1" multipleFieldFilters="0" rowHeaderCaption="Clientes">
  <location ref="V13:Y36" firstHeaderRow="0" firstDataRow="1" firstDataCol="1" rowPageCount="1" colPageCount="1"/>
  <pivotFields count="25">
    <pivotField axis="axisRow" subtotalTop="0" showAll="0" sortType="descending">
      <items count="188">
        <item x="25"/>
        <item x="32"/>
        <item x="41"/>
        <item x="52"/>
        <item x="53"/>
        <item x="58"/>
        <item x="83"/>
        <item x="95"/>
        <item x="96"/>
        <item x="112"/>
        <item x="113"/>
        <item x="114"/>
        <item x="118"/>
        <item x="123"/>
        <item x="137"/>
        <item x="143"/>
        <item x="145"/>
        <item x="151"/>
        <item x="156"/>
        <item x="167"/>
        <item x="170"/>
        <item x="171"/>
        <item x="172"/>
        <item x="176"/>
        <item x="178"/>
        <item x="179"/>
        <item x="183"/>
        <item x="90"/>
        <item x="133"/>
        <item x="3"/>
        <item x="9"/>
        <item x="110"/>
        <item x="158"/>
        <item x="168"/>
        <item x="165"/>
        <item x="36"/>
        <item x="1"/>
        <item x="78"/>
        <item x="82"/>
        <item x="111"/>
        <item x="22"/>
        <item x="134"/>
        <item x="93"/>
        <item x="21"/>
        <item x="39"/>
        <item x="37"/>
        <item x="61"/>
        <item x="49"/>
        <item x="152"/>
        <item x="34"/>
        <item x="148"/>
        <item x="125"/>
        <item x="161"/>
        <item x="85"/>
        <item x="164"/>
        <item x="153"/>
        <item x="174"/>
        <item x="57"/>
        <item x="100"/>
        <item x="84"/>
        <item x="98"/>
        <item x="16"/>
        <item x="175"/>
        <item x="106"/>
        <item x="116"/>
        <item x="109"/>
        <item x="54"/>
        <item x="101"/>
        <item x="162"/>
        <item x="42"/>
        <item x="76"/>
        <item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/>
    <pivotField subtotalTop="0" showAll="0"/>
    <pivotField subtotalTop="0" showAll="0"/>
    <pivotField subtotalTop="0" showAll="0"/>
    <pivotField numFmtId="15" subtotalTop="0" showAll="0"/>
    <pivotField dataField="1" numFmtId="166" subtotalTop="0" showAll="0"/>
    <pivotField numFmtId="166" subtotalTop="0" showAll="0"/>
    <pivotField numFmtId="166" subtotalTop="0" showAll="0"/>
    <pivotField axis="axisPage" dataField="1" numFmtId="166" subtotalTop="0" multipleItemSelectionAllowed="1" showAll="0">
      <items count="8001">
        <item h="1" x="0"/>
        <item m="1" x="5055"/>
        <item m="1" x="7943"/>
        <item m="1" x="2330"/>
        <item m="1" x="1108"/>
        <item m="1" x="1337"/>
        <item x="641"/>
        <item m="1" x="7162"/>
        <item m="1" x="7284"/>
        <item m="1" x="2068"/>
        <item m="1" x="2735"/>
        <item m="1" x="6617"/>
        <item m="1" x="2632"/>
        <item m="1" x="4368"/>
        <item m="1" x="5760"/>
        <item m="1" x="2342"/>
        <item m="1" x="7768"/>
        <item m="1" x="4787"/>
        <item m="1" x="1454"/>
        <item m="1" x="2294"/>
        <item m="1" x="7610"/>
        <item m="1" x="1639"/>
        <item m="1" x="2244"/>
        <item m="1" x="834"/>
        <item m="1" x="7673"/>
        <item m="1" x="4055"/>
        <item m="1" x="7734"/>
        <item m="1" x="1158"/>
        <item x="437"/>
        <item m="1" x="1230"/>
        <item x="472"/>
        <item x="211"/>
        <item m="1" x="7759"/>
        <item x="406"/>
        <item m="1" x="1887"/>
        <item m="1" x="1111"/>
        <item m="1" x="5761"/>
        <item m="1" x="889"/>
        <item m="1" x="5892"/>
        <item m="1" x="5070"/>
        <item m="1" x="3707"/>
        <item m="1" x="2066"/>
        <item m="1" x="1603"/>
        <item m="1" x="1118"/>
        <item m="1" x="1809"/>
        <item m="1" x="6798"/>
        <item m="1" x="7698"/>
        <item m="1" x="7945"/>
        <item m="1" x="845"/>
        <item m="1" x="2205"/>
        <item x="394"/>
        <item m="1" x="888"/>
        <item x="687"/>
        <item m="1" x="5486"/>
        <item m="1" x="4035"/>
        <item x="422"/>
        <item m="1" x="7259"/>
        <item x="475"/>
        <item m="1" x="4783"/>
        <item x="788"/>
        <item m="1" x="2249"/>
        <item m="1" x="5726"/>
        <item m="1" x="1328"/>
        <item m="1" x="3815"/>
        <item m="1" x="1596"/>
        <item m="1" x="2700"/>
        <item m="1" x="3940"/>
        <item m="1" x="876"/>
        <item m="1" x="3003"/>
        <item m="1" x="3354"/>
        <item m="1" x="6070"/>
        <item m="1" x="6473"/>
        <item x="770"/>
        <item m="1" x="6893"/>
        <item m="1" x="3555"/>
        <item m="1" x="5836"/>
        <item m="1" x="3987"/>
        <item m="1" x="7801"/>
        <item m="1" x="1859"/>
        <item m="1" x="7941"/>
        <item m="1" x="5819"/>
        <item m="1" x="7744"/>
        <item m="1" x="7851"/>
        <item m="1" x="976"/>
        <item m="1" x="2402"/>
        <item m="1" x="1721"/>
        <item m="1" x="945"/>
        <item m="1" x="7849"/>
        <item m="1" x="7292"/>
        <item m="1" x="3095"/>
        <item m="1" x="2278"/>
        <item m="1" x="7329"/>
        <item m="1" x="4655"/>
        <item x="539"/>
        <item m="1" x="1127"/>
        <item m="1" x="1419"/>
        <item m="1" x="5061"/>
        <item m="1" x="1595"/>
        <item x="743"/>
        <item m="1" x="2748"/>
        <item x="657"/>
        <item m="1" x="1141"/>
        <item m="1" x="7936"/>
        <item x="762"/>
        <item m="1" x="4907"/>
        <item m="1" x="6750"/>
        <item m="1" x="1192"/>
        <item m="1" x="5572"/>
        <item m="1" x="1478"/>
        <item x="523"/>
        <item m="1" x="1124"/>
        <item x="659"/>
        <item m="1" x="3646"/>
        <item m="1" x="5174"/>
        <item m="1" x="6754"/>
        <item m="1" x="5762"/>
        <item x="8"/>
        <item m="1" x="1898"/>
        <item m="1" x="6915"/>
        <item m="1" x="6478"/>
        <item m="1" x="1952"/>
        <item m="1" x="3078"/>
        <item m="1" x="7192"/>
        <item m="1" x="5794"/>
        <item m="1" x="7959"/>
        <item m="1" x="5870"/>
        <item m="1" x="925"/>
        <item x="386"/>
        <item x="658"/>
        <item m="1" x="6982"/>
        <item m="1" x="2881"/>
        <item m="1" x="7296"/>
        <item x="397"/>
        <item m="1" x="7701"/>
        <item m="1" x="4654"/>
        <item m="1" x="7859"/>
        <item m="1" x="6591"/>
        <item m="1" x="2828"/>
        <item m="1" x="3171"/>
        <item m="1" x="1112"/>
        <item m="1" x="3371"/>
        <item x="711"/>
        <item m="1" x="5634"/>
        <item m="1" x="6062"/>
        <item m="1" x="905"/>
        <item m="1" x="6738"/>
        <item m="1" x="1171"/>
        <item m="1" x="1170"/>
        <item m="1" x="2521"/>
        <item x="334"/>
        <item m="1" x="1433"/>
        <item x="522"/>
        <item m="1" x="7856"/>
        <item m="1" x="5238"/>
        <item m="1" x="4632"/>
        <item m="1" x="7688"/>
        <item m="1" x="1414"/>
        <item m="1" x="6622"/>
        <item x="702"/>
        <item m="1" x="4986"/>
        <item m="1" x="2988"/>
        <item x="568"/>
        <item m="1" x="7359"/>
        <item m="1" x="6792"/>
        <item m="1" x="2606"/>
        <item m="1" x="6121"/>
        <item m="1" x="4696"/>
        <item m="1" x="6476"/>
        <item m="1" x="6787"/>
        <item m="1" x="7682"/>
        <item m="1" x="1793"/>
        <item m="1" x="3031"/>
        <item m="1" x="4244"/>
        <item m="1" x="6036"/>
        <item m="1" x="2063"/>
        <item m="1" x="7583"/>
        <item m="1" x="4672"/>
        <item x="632"/>
        <item m="1" x="5069"/>
        <item m="1" x="3048"/>
        <item m="1" x="2875"/>
        <item m="1" x="3841"/>
        <item m="1" x="7799"/>
        <item x="400"/>
        <item m="1" x="2037"/>
        <item m="1" x="1168"/>
        <item m="1" x="5409"/>
        <item x="569"/>
        <item m="1" x="3810"/>
        <item m="1" x="4370"/>
        <item m="1" x="6826"/>
        <item m="1" x="1916"/>
        <item m="1" x="2055"/>
        <item m="1" x="5394"/>
        <item x="604"/>
        <item m="1" x="7869"/>
        <item m="1" x="7567"/>
        <item m="1" x="6786"/>
        <item m="1" x="3863"/>
        <item m="1" x="7683"/>
        <item m="1" x="7852"/>
        <item m="1" x="3744"/>
        <item m="1" x="7908"/>
        <item m="1" x="1015"/>
        <item x="118"/>
        <item m="1" x="2065"/>
        <item m="1" x="4054"/>
        <item m="1" x="4496"/>
        <item m="1" x="984"/>
        <item x="809"/>
        <item m="1" x="1140"/>
        <item m="1" x="2463"/>
        <item m="1" x="6584"/>
        <item m="1" x="4675"/>
        <item m="1" x="7487"/>
        <item m="1" x="1109"/>
        <item m="1" x="7528"/>
        <item x="821"/>
        <item m="1" x="2408"/>
        <item m="1" x="7085"/>
        <item m="1" x="2343"/>
        <item x="606"/>
        <item x="346"/>
        <item x="527"/>
        <item m="1" x="4445"/>
        <item m="1" x="7754"/>
        <item m="1" x="7133"/>
        <item m="1" x="4685"/>
        <item m="1" x="950"/>
        <item m="1" x="6954"/>
        <item m="1" x="6919"/>
        <item m="1" x="2971"/>
        <item x="178"/>
        <item m="1" x="2664"/>
        <item m="1" x="1614"/>
        <item m="1" x="1302"/>
        <item m="1" x="1095"/>
        <item m="1" x="4104"/>
        <item m="1" x="7235"/>
        <item m="1" x="6927"/>
        <item m="1" x="842"/>
        <item m="1" x="6144"/>
        <item m="1" x="7585"/>
        <item m="1" x="3049"/>
        <item m="1" x="5971"/>
        <item x="398"/>
        <item x="5"/>
        <item m="1" x="7489"/>
        <item m="1" x="7644"/>
        <item m="1" x="4353"/>
        <item m="1" x="1147"/>
        <item m="1" x="3215"/>
        <item m="1" x="3017"/>
        <item m="1" x="5342"/>
        <item m="1" x="4598"/>
        <item m="1" x="6543"/>
        <item m="1" x="7027"/>
        <item m="1" x="5236"/>
        <item m="1" x="3734"/>
        <item m="1" x="7739"/>
        <item m="1" x="7790"/>
        <item m="1" x="3944"/>
        <item m="1" x="3402"/>
        <item m="1" x="7823"/>
        <item m="1" x="7934"/>
        <item x="767"/>
        <item m="1" x="4258"/>
        <item m="1" x="2313"/>
        <item m="1" x="2239"/>
        <item m="1" x="4070"/>
        <item m="1" x="5641"/>
        <item m="1" x="4990"/>
        <item m="1" x="7039"/>
        <item m="1" x="1341"/>
        <item x="550"/>
        <item m="1" x="2783"/>
        <item m="1" x="5925"/>
        <item m="1" x="1027"/>
        <item m="1" x="2062"/>
        <item m="1" x="7895"/>
        <item m="1" x="5041"/>
        <item m="1" x="5678"/>
        <item m="1" x="2942"/>
        <item m="1" x="2156"/>
        <item m="1" x="7993"/>
        <item m="1" x="1188"/>
        <item m="1" x="2706"/>
        <item m="1" x="7053"/>
        <item m="1" x="6736"/>
        <item m="1" x="4047"/>
        <item x="185"/>
        <item m="1" x="7439"/>
        <item m="1" x="7956"/>
        <item m="1" x="6850"/>
        <item m="1" x="1003"/>
        <item x="756"/>
        <item m="1" x="2100"/>
        <item m="1" x="7885"/>
        <item m="1" x="1894"/>
        <item m="1" x="3145"/>
        <item m="1" x="3172"/>
        <item m="1" x="1593"/>
        <item m="1" x="3812"/>
        <item m="1" x="7743"/>
        <item m="1" x="2567"/>
        <item m="1" x="4670"/>
        <item m="1" x="6847"/>
        <item m="1" x="3245"/>
        <item m="1" x="2378"/>
        <item m="1" x="6401"/>
        <item m="1" x="2756"/>
        <item m="1" x="6425"/>
        <item x="722"/>
        <item m="1" x="3559"/>
        <item m="1" x="7675"/>
        <item m="1" x="2678"/>
        <item m="1" x="7353"/>
        <item m="1" x="3623"/>
        <item m="1" x="5816"/>
        <item m="1" x="1077"/>
        <item m="1" x="5303"/>
        <item m="1" x="2260"/>
        <item m="1" x="5541"/>
        <item m="1" x="3230"/>
        <item m="1" x="7794"/>
        <item x="712"/>
        <item m="1" x="6114"/>
        <item m="1" x="5296"/>
        <item m="1" x="5427"/>
        <item m="1" x="6333"/>
        <item m="1" x="6651"/>
        <item m="1" x="4459"/>
        <item m="1" x="5072"/>
        <item m="1" x="6964"/>
        <item m="1" x="5253"/>
        <item m="1" x="5297"/>
        <item m="1" x="7373"/>
        <item m="1" x="4861"/>
        <item m="1" x="7417"/>
        <item m="1" x="2842"/>
        <item m="1" x="2843"/>
        <item m="1" x="3661"/>
        <item m="1" x="7798"/>
        <item m="1" x="6197"/>
        <item m="1" x="5929"/>
        <item m="1" x="7472"/>
        <item m="1" x="5822"/>
        <item m="1" x="6592"/>
        <item m="1" x="6681"/>
        <item m="1" x="7479"/>
        <item x="673"/>
        <item m="1" x="3387"/>
        <item m="1" x="5940"/>
        <item m="1" x="3456"/>
        <item m="1" x="1699"/>
        <item m="1" x="1248"/>
        <item m="1" x="6723"/>
        <item m="1" x="1128"/>
        <item m="1" x="4424"/>
        <item m="1" x="1137"/>
        <item m="1" x="1575"/>
        <item m="1" x="5738"/>
        <item m="1" x="6804"/>
        <item m="1" x="6005"/>
        <item m="1" x="3388"/>
        <item m="1" x="7095"/>
        <item m="1" x="7928"/>
        <item m="1" x="6298"/>
        <item m="1" x="5018"/>
        <item m="1" x="2341"/>
        <item m="1" x="1589"/>
        <item m="1" x="7755"/>
        <item m="1" x="4829"/>
        <item m="1" x="3856"/>
        <item m="1" x="6218"/>
        <item m="1" x="6725"/>
        <item m="1" x="5856"/>
        <item m="1" x="5536"/>
        <item x="625"/>
        <item m="1" x="5336"/>
        <item m="1" x="5764"/>
        <item m="1" x="941"/>
        <item m="1" x="7163"/>
        <item m="1" x="6851"/>
        <item m="1" x="6122"/>
        <item m="1" x="6069"/>
        <item m="1" x="6913"/>
        <item m="1" x="932"/>
        <item m="1" x="5103"/>
        <item m="1" x="4132"/>
        <item m="1" x="6610"/>
        <item m="1" x="6921"/>
        <item m="1" x="5648"/>
        <item m="1" x="5739"/>
        <item m="1" x="7433"/>
        <item m="1" x="7650"/>
        <item m="1" x="7946"/>
        <item x="646"/>
        <item m="1" x="4995"/>
        <item m="1" x="7426"/>
        <item x="292"/>
        <item m="1" x="4342"/>
        <item m="1" x="6138"/>
        <item m="1" x="4522"/>
        <item m="1" x="4248"/>
        <item m="1" x="3790"/>
        <item m="1" x="6373"/>
        <item m="1" x="6872"/>
        <item m="1" x="2307"/>
        <item m="1" x="6519"/>
        <item m="1" x="4299"/>
        <item m="1" x="4513"/>
        <item m="1" x="7854"/>
        <item m="1" x="2915"/>
        <item m="1" x="1554"/>
        <item m="1" x="4751"/>
        <item m="1" x="7793"/>
        <item m="1" x="5984"/>
        <item m="1" x="6523"/>
        <item x="78"/>
        <item m="1" x="7483"/>
        <item m="1" x="3628"/>
        <item m="1" x="5346"/>
        <item m="1" x="2457"/>
        <item m="1" x="7548"/>
        <item m="1" x="3042"/>
        <item m="1" x="7829"/>
        <item m="1" x="2655"/>
        <item m="1" x="3738"/>
        <item x="91"/>
        <item m="1" x="6127"/>
        <item m="1" x="2000"/>
        <item m="1" x="2764"/>
        <item m="1" x="7816"/>
        <item m="1" x="4712"/>
        <item m="1" x="1405"/>
        <item m="1" x="3291"/>
        <item x="409"/>
        <item m="1" x="7630"/>
        <item m="1" x="7167"/>
        <item m="1" x="970"/>
        <item m="1" x="7906"/>
        <item m="1" x="3319"/>
        <item m="1" x="4330"/>
        <item m="1" x="3167"/>
        <item m="1" x="7914"/>
        <item x="152"/>
        <item m="1" x="5435"/>
        <item m="1" x="1724"/>
        <item x="275"/>
        <item m="1" x="1744"/>
        <item m="1" x="6985"/>
        <item m="1" x="3741"/>
        <item m="1" x="6140"/>
        <item m="1" x="6136"/>
        <item m="1" x="1646"/>
        <item m="1" x="2515"/>
        <item m="1" x="7358"/>
        <item m="1" x="6974"/>
        <item m="1" x="5620"/>
        <item m="1" x="4656"/>
        <item m="1" x="6445"/>
        <item m="1" x="4484"/>
        <item m="1" x="6203"/>
        <item m="1" x="6357"/>
        <item m="1" x="4602"/>
        <item m="1" x="3857"/>
        <item x="755"/>
        <item m="1" x="3635"/>
        <item m="1" x="6313"/>
        <item m="1" x="2234"/>
        <item m="1" x="4836"/>
        <item m="1" x="3174"/>
        <item x="771"/>
        <item m="1" x="7700"/>
        <item m="1" x="5126"/>
        <item x="730"/>
        <item m="1" x="1017"/>
        <item m="1" x="7010"/>
        <item m="1" x="3833"/>
        <item m="1" x="1270"/>
        <item m="1" x="7207"/>
        <item m="1" x="3662"/>
        <item m="1" x="6423"/>
        <item m="1" x="3840"/>
        <item m="1" x="1580"/>
        <item m="1" x="7872"/>
        <item m="1" x="2215"/>
        <item m="1" x="2995"/>
        <item m="1" x="2349"/>
        <item m="1" x="6335"/>
        <item m="1" x="1157"/>
        <item m="1" x="1383"/>
        <item m="1" x="2878"/>
        <item m="1" x="3375"/>
        <item m="1" x="2398"/>
        <item m="1" x="4271"/>
        <item m="1" x="5161"/>
        <item m="1" x="3040"/>
        <item m="1" x="4293"/>
        <item m="1" x="1296"/>
        <item m="1" x="6100"/>
        <item m="1" x="7171"/>
        <item m="1" x="4044"/>
        <item m="1" x="1679"/>
        <item m="1" x="1696"/>
        <item m="1" x="5393"/>
        <item m="1" x="4711"/>
        <item m="1" x="2689"/>
        <item m="1" x="3666"/>
        <item m="1" x="2972"/>
        <item m="1" x="3907"/>
        <item m="1" x="935"/>
        <item m="1" x="2053"/>
        <item m="1" x="3276"/>
        <item m="1" x="7193"/>
        <item m="1" x="7067"/>
        <item m="1" x="4562"/>
        <item m="1" x="3494"/>
        <item m="1" x="7873"/>
        <item m="1" x="5981"/>
        <item m="1" x="4098"/>
        <item m="1" x="3197"/>
        <item m="1" x="2658"/>
        <item m="1" x="7383"/>
        <item m="1" x="3148"/>
        <item m="1" x="7490"/>
        <item m="1" x="5700"/>
        <item m="1" x="2778"/>
        <item m="1" x="1742"/>
        <item m="1" x="2015"/>
        <item m="1" x="7407"/>
        <item m="1" x="3722"/>
        <item m="1" x="4981"/>
        <item m="1" x="7916"/>
        <item x="424"/>
        <item m="1" x="4458"/>
        <item m="1" x="5683"/>
        <item m="1" x="1418"/>
        <item m="1" x="2998"/>
        <item x="412"/>
        <item m="1" x="3274"/>
        <item m="1" x="7431"/>
        <item m="1" x="4477"/>
        <item m="1" x="2269"/>
        <item m="1" x="2667"/>
        <item m="1" x="1808"/>
        <item m="1" x="2898"/>
        <item m="1" x="6291"/>
        <item m="1" x="2101"/>
        <item m="1" x="5704"/>
        <item m="1" x="6377"/>
        <item m="1" x="7424"/>
        <item m="1" x="7894"/>
        <item x="175"/>
        <item m="1" x="6852"/>
        <item m="1" x="3638"/>
        <item m="1" x="5763"/>
        <item m="1" x="6862"/>
        <item m="1" x="906"/>
        <item m="1" x="3860"/>
        <item m="1" x="5250"/>
        <item m="1" x="2889"/>
        <item m="1" x="6864"/>
        <item m="1" x="895"/>
        <item m="1" x="6890"/>
        <item m="1" x="7848"/>
        <item m="1" x="1347"/>
        <item m="1" x="3310"/>
        <item m="1" x="3720"/>
        <item m="1" x="7599"/>
        <item m="1" x="7458"/>
        <item m="1" x="7051"/>
        <item x="605"/>
        <item m="1" x="2984"/>
        <item m="1" x="3787"/>
        <item m="1" x="7078"/>
        <item m="1" x="1493"/>
        <item m="1" x="7984"/>
        <item m="1" x="5044"/>
        <item m="1" x="2346"/>
        <item m="1" x="7455"/>
        <item m="1" x="4460"/>
        <item m="1" x="6959"/>
        <item x="431"/>
        <item m="1" x="7151"/>
        <item m="1" x="5333"/>
        <item x="697"/>
        <item m="1" x="5854"/>
        <item m="1" x="1202"/>
        <item m="1" x="5464"/>
        <item m="1" x="4051"/>
        <item m="1" x="2324"/>
        <item m="1" x="7386"/>
        <item m="1" x="3837"/>
        <item m="1" x="7750"/>
        <item m="1" x="2622"/>
        <item m="1" x="2123"/>
        <item m="1" x="7738"/>
        <item m="1" x="3868"/>
        <item m="1" x="5986"/>
        <item m="1" x="2201"/>
        <item m="1" x="4261"/>
        <item m="1" x="1937"/>
        <item m="1" x="7949"/>
        <item m="1" x="2561"/>
        <item m="1" x="1195"/>
        <item m="1" x="5845"/>
        <item m="1" x="1091"/>
        <item m="1" x="7165"/>
        <item x="144"/>
        <item m="1" x="6229"/>
        <item m="1" x="3736"/>
        <item m="1" x="7805"/>
        <item m="1" x="7925"/>
        <item m="1" x="4273"/>
        <item m="1" x="5376"/>
        <item m="1" x="6883"/>
        <item m="1" x="7629"/>
        <item m="1" x="5165"/>
        <item m="1" x="1424"/>
        <item m="1" x="2030"/>
        <item m="1" x="4543"/>
        <item m="1" x="2287"/>
        <item m="1" x="5015"/>
        <item m="1" x="7029"/>
        <item m="1" x="5340"/>
        <item m="1" x="2577"/>
        <item m="1" x="4891"/>
        <item m="1" x="2801"/>
        <item m="1" x="2848"/>
        <item m="1" x="2258"/>
        <item m="1" x="3626"/>
        <item m="1" x="3317"/>
        <item m="1" x="5493"/>
        <item m="1" x="6477"/>
        <item m="1" x="5347"/>
        <item m="1" x="1355"/>
        <item m="1" x="4277"/>
        <item m="1" x="7753"/>
        <item m="1" x="2194"/>
        <item m="1" x="2922"/>
        <item m="1" x="7868"/>
        <item m="1" x="2202"/>
        <item m="1" x="1830"/>
        <item m="1" x="3236"/>
        <item m="1" x="2297"/>
        <item m="1" x="6718"/>
        <item m="1" x="7196"/>
        <item m="1" x="2061"/>
        <item m="1" x="1500"/>
        <item m="1" x="1623"/>
        <item m="1" x="1030"/>
        <item m="1" x="7271"/>
        <item m="1" x="1258"/>
        <item m="1" x="2150"/>
        <item m="1" x="6184"/>
        <item m="1" x="5211"/>
        <item x="90"/>
        <item m="1" x="7957"/>
        <item m="1" x="7958"/>
        <item m="1" x="7960"/>
        <item m="1" x="7961"/>
        <item m="1" x="7962"/>
        <item m="1" x="7963"/>
        <item m="1" x="7861"/>
        <item m="1" x="7966"/>
        <item m="1" x="7967"/>
        <item m="1" x="7968"/>
        <item m="1" x="2912"/>
        <item m="1" x="1129"/>
        <item m="1" x="7970"/>
        <item m="1" x="7886"/>
        <item m="1" x="7887"/>
        <item m="1" x="7888"/>
        <item m="1" x="7985"/>
        <item m="1" x="7986"/>
        <item m="1" x="7987"/>
        <item m="1" x="7988"/>
        <item m="1" x="7989"/>
        <item m="1" x="7990"/>
        <item m="1" x="2542"/>
        <item m="1" x="5062"/>
        <item m="1" x="2485"/>
        <item x="6"/>
        <item m="1" x="5179"/>
        <item m="1" x="3111"/>
        <item m="1" x="7231"/>
        <item m="1" x="7910"/>
        <item m="1" x="4329"/>
        <item m="1" x="4716"/>
        <item m="1" x="5905"/>
        <item m="1" x="1272"/>
        <item m="1" x="2687"/>
        <item m="1" x="4423"/>
        <item m="1" x="6772"/>
        <item m="1" x="4814"/>
        <item m="1" x="7857"/>
        <item m="1" x="7858"/>
        <item m="1" x="3458"/>
        <item m="1" x="7862"/>
        <item m="1" x="7863"/>
        <item m="1" x="939"/>
        <item m="1" x="7865"/>
        <item m="1" x="7867"/>
        <item m="1" x="7871"/>
        <item m="1" x="7708"/>
        <item m="1" x="7976"/>
        <item m="1" x="7880"/>
        <item m="1" x="4183"/>
        <item m="1" x="4976"/>
        <item m="1" x="7983"/>
        <item m="1" x="7889"/>
        <item m="1" x="7890"/>
        <item x="538"/>
        <item m="1" x="4503"/>
        <item m="1" x="7991"/>
        <item x="537"/>
        <item m="1" x="7821"/>
        <item m="1" x="7915"/>
        <item m="1" x="7917"/>
        <item m="1" x="2513"/>
        <item m="1" x="7930"/>
        <item m="1" x="7931"/>
        <item m="1" x="7932"/>
        <item m="1" x="7846"/>
        <item m="1" x="7847"/>
        <item m="1" x="7971"/>
        <item m="1" x="7737"/>
        <item m="1" x="7822"/>
        <item m="1" x="7850"/>
        <item m="1" x="7686"/>
        <item m="1" x="7687"/>
        <item m="1" x="7689"/>
        <item m="1" x="7690"/>
        <item m="1" x="7691"/>
        <item m="1" x="7692"/>
        <item m="1" x="7693"/>
        <item m="1" x="7694"/>
        <item m="1" x="7695"/>
        <item m="1" x="7696"/>
        <item m="1" x="1313"/>
        <item m="1" x="7699"/>
        <item m="1" x="7702"/>
        <item m="1" x="7704"/>
        <item m="1" x="7707"/>
        <item m="1" x="7709"/>
        <item m="1" x="7710"/>
        <item m="1" x="7972"/>
        <item m="1" x="7974"/>
        <item m="1" x="7878"/>
        <item m="1" x="2727"/>
        <item m="1" x="7730"/>
        <item m="1" x="7731"/>
        <item m="1" x="7732"/>
        <item m="1" x="7733"/>
        <item m="1" x="7735"/>
        <item m="1" x="7884"/>
        <item m="1" x="7742"/>
        <item m="1" x="962"/>
        <item m="1" x="7992"/>
        <item m="1" x="7747"/>
        <item m="1" x="7748"/>
        <item m="1" x="7783"/>
        <item m="1" x="7769"/>
        <item m="1" x="7896"/>
        <item m="1" x="5753"/>
        <item m="1" x="7907"/>
        <item m="1" x="7817"/>
        <item m="1" x="7824"/>
        <item m="1" x="6339"/>
        <item m="1" x="7834"/>
        <item x="795"/>
        <item m="1" x="7837"/>
        <item m="1" x="7838"/>
        <item m="1" x="7840"/>
        <item m="1" x="3934"/>
        <item m="1" x="7853"/>
        <item m="1" x="5016"/>
        <item m="1" x="7933"/>
        <item m="1" x="7937"/>
        <item m="1" x="7938"/>
        <item m="1" x="7939"/>
        <item x="299"/>
        <item m="1" x="7559"/>
        <item x="128"/>
        <item m="1" x="7560"/>
        <item m="1" x="7561"/>
        <item m="1" x="2569"/>
        <item m="1" x="7562"/>
        <item m="1" x="7563"/>
        <item m="1" x="7564"/>
        <item m="1" x="7580"/>
        <item m="1" x="7581"/>
        <item m="1" x="7582"/>
        <item m="1" x="7584"/>
        <item m="1" x="7975"/>
        <item m="1" x="3967"/>
        <item m="1" x="7597"/>
        <item m="1" x="7598"/>
        <item m="1" x="7982"/>
        <item m="1" x="7602"/>
        <item m="1" x="7603"/>
        <item m="1" x="7604"/>
        <item m="1" x="7749"/>
        <item m="1" x="7751"/>
        <item m="1" x="7297"/>
        <item m="1" x="7752"/>
        <item m="1" x="7994"/>
        <item m="1" x="7761"/>
        <item m="1" x="7791"/>
        <item m="1" x="7909"/>
        <item m="1" x="7646"/>
        <item m="1" x="7825"/>
        <item m="1" x="7649"/>
        <item m="1" x="7655"/>
        <item m="1" x="7926"/>
        <item m="1" x="7927"/>
        <item m="1" x="7935"/>
        <item m="1" x="7940"/>
        <item m="1" x="2711"/>
        <item m="1" x="3895"/>
        <item m="1" x="7954"/>
        <item m="1" x="7955"/>
        <item m="1" x="7565"/>
        <item x="631"/>
        <item m="1" x="7566"/>
        <item m="1" x="7568"/>
        <item m="1" x="7569"/>
        <item m="1" x="7328"/>
        <item m="1" x="7330"/>
        <item m="1" x="7331"/>
        <item m="1" x="7570"/>
        <item m="1" x="7333"/>
        <item m="1" x="7334"/>
        <item m="1" x="7335"/>
        <item m="1" x="2195"/>
        <item m="1" x="4128"/>
        <item m="1" x="7336"/>
        <item m="1" x="7337"/>
        <item m="1" x="7338"/>
        <item m="1" x="7571"/>
        <item m="1" x="7340"/>
        <item m="1" x="7341"/>
        <item m="1" x="7572"/>
        <item m="1" x="2004"/>
        <item m="1" x="7573"/>
        <item m="1" x="7348"/>
        <item m="1" x="7349"/>
        <item m="1" x="7964"/>
        <item m="1" x="7965"/>
        <item m="1" x="7352"/>
        <item m="1" x="7356"/>
        <item m="1" x="7357"/>
        <item m="1" x="1203"/>
        <item m="1" x="4105"/>
        <item m="1" x="7364"/>
        <item m="1" x="3085"/>
        <item m="1" x="7366"/>
        <item m="1" x="7870"/>
        <item m="1" x="7367"/>
        <item m="1" x="7368"/>
        <item m="1" x="7369"/>
        <item m="1" x="2627"/>
        <item m="1" x="7588"/>
        <item m="1" x="7590"/>
        <item m="1" x="7711"/>
        <item m="1" x="7712"/>
        <item m="1" x="7713"/>
        <item m="1" x="7714"/>
        <item m="1" x="7715"/>
        <item m="1" x="7716"/>
        <item m="1" x="7969"/>
        <item m="1" x="7973"/>
        <item m="1" x="7720"/>
        <item m="1" x="7723"/>
        <item m="1" x="7724"/>
        <item m="1" x="7977"/>
        <item m="1" x="7978"/>
        <item m="1" x="7979"/>
        <item m="1" x="7389"/>
        <item m="1" x="7390"/>
        <item m="1" x="7391"/>
        <item m="1" x="7392"/>
        <item m="1" x="7393"/>
        <item m="1" x="7394"/>
        <item m="1" x="7980"/>
        <item m="1" x="7981"/>
        <item m="1" x="7740"/>
        <item m="1" x="7605"/>
        <item m="1" x="6993"/>
        <item m="1" x="7400"/>
        <item m="1" x="7401"/>
        <item m="1" x="7402"/>
        <item m="1" x="7403"/>
        <item m="1" x="7745"/>
        <item m="1" x="7746"/>
        <item m="1" x="7609"/>
        <item m="1" x="7756"/>
        <item m="1" x="7757"/>
        <item m="1" x="7758"/>
        <item m="1" x="7760"/>
        <item m="1" x="7762"/>
        <item m="1" x="7763"/>
        <item m="1" x="4292"/>
        <item m="1" x="7764"/>
        <item m="1" x="6443"/>
        <item m="1" x="7612"/>
        <item m="1" x="7613"/>
        <item m="1" x="7614"/>
        <item m="1" x="5156"/>
        <item m="1" x="7995"/>
        <item m="1" x="6149"/>
        <item x="686"/>
        <item m="1" x="7996"/>
        <item m="1" x="7997"/>
        <item m="1" x="7998"/>
        <item m="1" x="7999"/>
        <item m="1" x="7772"/>
        <item m="1" x="7780"/>
        <item m="1" x="7781"/>
        <item m="1" x="7782"/>
        <item m="1" x="7784"/>
        <item m="1" x="5022"/>
        <item m="1" x="7787"/>
        <item m="1" x="7788"/>
        <item m="1" x="7789"/>
        <item m="1" x="7792"/>
        <item m="1" x="7795"/>
        <item m="1" x="5722"/>
        <item m="1" x="1205"/>
        <item m="1" x="4826"/>
        <item m="1" x="7797"/>
        <item m="1" x="7897"/>
        <item x="345"/>
        <item m="1" x="7899"/>
        <item m="1" x="7900"/>
        <item m="1" x="7803"/>
        <item m="1" x="7804"/>
        <item m="1" x="7901"/>
        <item m="1" x="7902"/>
        <item m="1" x="7903"/>
        <item m="1" x="7807"/>
        <item m="1" x="7642"/>
        <item m="1" x="6101"/>
        <item m="1" x="7904"/>
        <item m="1" x="7905"/>
        <item m="1" x="7464"/>
        <item m="1" x="7812"/>
        <item m="1" x="7813"/>
        <item m="1" x="3219"/>
        <item m="1" x="7814"/>
        <item m="1" x="7815"/>
        <item m="1" x="5033"/>
        <item m="1" x="1139"/>
        <item m="1" x="7818"/>
        <item m="1" x="7476"/>
        <item m="1" x="7477"/>
        <item m="1" x="7911"/>
        <item m="1" x="5073"/>
        <item m="1" x="1076"/>
        <item m="1" x="7826"/>
        <item m="1" x="2404"/>
        <item m="1" x="7827"/>
        <item m="1" x="7912"/>
        <item m="1" x="7913"/>
        <item m="1" x="7830"/>
        <item m="1" x="7831"/>
        <item m="1" x="7832"/>
        <item m="1" x="7651"/>
        <item m="1" x="7652"/>
        <item m="1" x="7653"/>
        <item m="1" x="7504"/>
        <item m="1" x="7656"/>
        <item m="1" x="7657"/>
        <item m="1" x="7505"/>
        <item m="1" x="7506"/>
        <item m="1" x="5367"/>
        <item m="1" x="7507"/>
        <item m="1" x="1586"/>
        <item m="1" x="7836"/>
        <item m="1" x="7658"/>
        <item m="1" x="7661"/>
        <item m="1" x="1241"/>
        <item m="1" x="7918"/>
        <item m="1" x="7839"/>
        <item m="1" x="7919"/>
        <item m="1" x="7920"/>
        <item m="1" x="7921"/>
        <item m="1" x="7841"/>
        <item m="1" x="7842"/>
        <item m="1" x="7843"/>
        <item m="1" x="7666"/>
        <item m="1" x="7929"/>
        <item m="1" x="7844"/>
        <item m="1" x="7845"/>
        <item m="1" x="7942"/>
        <item m="1" x="7944"/>
        <item m="1" x="7947"/>
        <item x="602"/>
        <item m="1" x="7948"/>
        <item m="1" x="7950"/>
        <item m="1" x="7671"/>
        <item m="1" x="7672"/>
        <item m="1" x="7674"/>
        <item m="1" x="4927"/>
        <item m="1" x="7676"/>
        <item m="1" x="7677"/>
        <item m="1" x="7529"/>
        <item m="1" x="7530"/>
        <item m="1" x="7531"/>
        <item m="1" x="7532"/>
        <item m="1" x="7533"/>
        <item m="1" x="7534"/>
        <item m="1" x="2787"/>
        <item m="1" x="2104"/>
        <item m="1" x="1149"/>
        <item x="700"/>
        <item m="1" x="936"/>
        <item m="1" x="7951"/>
        <item m="1" x="1694"/>
        <item m="1" x="1683"/>
        <item m="1" x="7535"/>
        <item m="1" x="1682"/>
        <item m="1" x="7536"/>
        <item m="1" x="6660"/>
        <item m="1" x="6659"/>
        <item m="1" x="7557"/>
        <item m="1" x="7953"/>
        <item m="1" x="4736"/>
        <item m="1" x="7855"/>
        <item m="1" x="5017"/>
        <item m="1" x="7558"/>
        <item m="1" x="7685"/>
        <item m="1" x="7344"/>
        <item m="1" x="7345"/>
        <item m="1" x="7346"/>
        <item m="1" x="7347"/>
        <item m="1" x="7144"/>
        <item m="1" x="7145"/>
        <item m="1" x="7146"/>
        <item m="1" x="7860"/>
        <item m="1" x="7350"/>
        <item m="1" x="7158"/>
        <item m="1" x="7864"/>
        <item m="1" x="7354"/>
        <item m="1" x="7866"/>
        <item x="720"/>
        <item m="1" x="7360"/>
        <item m="1" x="7361"/>
        <item m="1" x="7362"/>
        <item m="1" x="7705"/>
        <item m="1" x="7169"/>
        <item x="782"/>
        <item m="1" x="7589"/>
        <item m="1" x="7874"/>
        <item m="1" x="7717"/>
        <item m="1" x="7875"/>
        <item m="1" x="7876"/>
        <item m="1" x="7877"/>
        <item m="1" x="7719"/>
        <item m="1" x="7722"/>
        <item m="1" x="7725"/>
        <item m="1" x="7726"/>
        <item m="1" x="7381"/>
        <item m="1" x="7879"/>
        <item m="1" x="7395"/>
        <item m="1" x="7396"/>
        <item m="1" x="7397"/>
        <item m="1" x="7881"/>
        <item m="1" x="7882"/>
        <item m="1" x="7883"/>
        <item m="1" x="7404"/>
        <item m="1" x="4679"/>
        <item m="1" x="7615"/>
        <item m="1" x="7616"/>
        <item m="1" x="7617"/>
        <item m="1" x="7770"/>
        <item m="1" x="7773"/>
        <item m="1" x="7774"/>
        <item m="1" x="7775"/>
        <item m="1" x="7776"/>
        <item m="1" x="7891"/>
        <item m="1" x="7892"/>
        <item m="1" x="7893"/>
        <item m="1" x="7631"/>
        <item m="1" x="7445"/>
        <item m="1" x="7898"/>
        <item m="1" x="7802"/>
        <item m="1" x="7809"/>
        <item m="1" x="7810"/>
        <item m="1" x="7466"/>
        <item m="1" x="7478"/>
        <item m="1" x="7480"/>
        <item m="1" x="2738"/>
        <item m="1" x="7828"/>
        <item m="1" x="7833"/>
        <item m="1" x="7508"/>
        <item m="1" x="1615"/>
        <item m="1" x="7835"/>
        <item m="1" x="7659"/>
        <item m="1" x="7922"/>
        <item m="1" x="7923"/>
        <item m="1" x="7924"/>
        <item m="1" x="7518"/>
        <item m="1" x="7665"/>
        <item m="1" x="7668"/>
        <item m="1" x="7669"/>
        <item m="1" x="1689"/>
        <item m="1" x="7537"/>
        <item m="1" x="4106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952"/>
        <item m="1" x="1040"/>
        <item m="1" x="2628"/>
        <item m="1" x="7147"/>
        <item x="250"/>
        <item x="751"/>
        <item m="1" x="7148"/>
        <item m="1" x="6464"/>
        <item m="1" x="7697"/>
        <item x="798"/>
        <item m="1" x="7160"/>
        <item m="1" x="1119"/>
        <item m="1" x="7166"/>
        <item m="1" x="7703"/>
        <item m="1" x="7706"/>
        <item m="1" x="7172"/>
        <item m="1" x="7718"/>
        <item m="1" x="7721"/>
        <item m="1" x="6071"/>
        <item m="1" x="7727"/>
        <item m="1" x="3308"/>
        <item m="1" x="7728"/>
        <item m="1" x="7729"/>
        <item m="1" x="7736"/>
        <item m="1" x="7741"/>
        <item m="1" x="7208"/>
        <item m="1" x="7618"/>
        <item m="1" x="7117"/>
        <item m="1" x="7619"/>
        <item m="1" x="7765"/>
        <item m="1" x="7410"/>
        <item m="1" x="7766"/>
        <item m="1" x="7767"/>
        <item m="1" x="7421"/>
        <item m="1" x="7771"/>
        <item m="1" x="7777"/>
        <item m="1" x="7778"/>
        <item m="1" x="7779"/>
        <item m="1" x="7785"/>
        <item m="1" x="7786"/>
        <item m="1" x="7446"/>
        <item m="1" x="7796"/>
        <item m="1" x="7632"/>
        <item m="1" x="7800"/>
        <item m="1" x="7635"/>
        <item m="1" x="7637"/>
        <item m="1" x="7806"/>
        <item m="1" x="7808"/>
        <item m="1" x="7811"/>
        <item m="1" x="7473"/>
        <item m="1" x="7819"/>
        <item m="1" x="7820"/>
        <item m="1" x="7481"/>
        <item m="1" x="7482"/>
        <item m="1" x="7648"/>
        <item m="1" x="7269"/>
        <item m="1" x="7280"/>
        <item m="1" x="7288"/>
        <item m="1" x="7525"/>
        <item m="1" x="7549"/>
        <item m="1" x="1713"/>
        <item m="1" x="6002"/>
        <item m="1" x="1132"/>
        <item m="1" x="5936"/>
        <item m="1" x="2185"/>
        <item m="1" x="7107"/>
        <item x="723"/>
        <item m="1" x="7550"/>
        <item m="1" x="7551"/>
        <item m="1" x="7552"/>
        <item m="1" x="7311"/>
        <item m="1" x="1710"/>
        <item m="1" x="7149"/>
        <item m="1" x="7150"/>
        <item m="1" x="3471"/>
        <item m="1" x="7152"/>
        <item m="1" x="7574"/>
        <item m="1" x="7575"/>
        <item m="1" x="7576"/>
        <item m="1" x="7156"/>
        <item m="1" x="7157"/>
        <item m="1" x="7577"/>
        <item m="1" x="4427"/>
        <item m="1" x="6961"/>
        <item m="1" x="7578"/>
        <item m="1" x="6963"/>
        <item m="1" x="1917"/>
        <item m="1" x="1294"/>
        <item m="1" x="7579"/>
        <item m="1" x="6966"/>
        <item x="413"/>
        <item m="1" x="6967"/>
        <item m="1" x="6969"/>
        <item m="1" x="6970"/>
        <item m="1" x="7161"/>
        <item m="1" x="6971"/>
        <item m="1" x="3965"/>
        <item m="1" x="6973"/>
        <item m="1" x="5850"/>
        <item m="1" x="7363"/>
        <item m="1" x="6721"/>
        <item m="1" x="7168"/>
        <item m="1" x="6976"/>
        <item m="1" x="7586"/>
        <item m="1" x="7587"/>
        <item m="1" x="7170"/>
        <item m="1" x="6978"/>
        <item m="1" x="6979"/>
        <item m="1" x="6980"/>
        <item x="504"/>
        <item m="1" x="3938"/>
        <item m="1" x="7370"/>
        <item m="1" x="7173"/>
        <item m="1" x="7174"/>
        <item m="1" x="5374"/>
        <item m="1" x="7175"/>
        <item m="1" x="7176"/>
        <item m="1" x="7177"/>
        <item m="1" x="7178"/>
        <item m="1" x="7591"/>
        <item m="1" x="7592"/>
        <item m="1" x="7376"/>
        <item m="1" x="7593"/>
        <item m="1" x="7382"/>
        <item m="1" x="7018"/>
        <item m="1" x="7594"/>
        <item x="479"/>
        <item m="1" x="7595"/>
        <item m="1" x="7596"/>
        <item m="1" x="7194"/>
        <item m="1" x="7195"/>
        <item m="1" x="7197"/>
        <item m="1" x="7198"/>
        <item m="1" x="7199"/>
        <item m="1" x="7200"/>
        <item m="1" x="6987"/>
        <item m="1" x="6988"/>
        <item m="1" x="6989"/>
        <item m="1" x="7600"/>
        <item m="1" x="7601"/>
        <item m="1" x="7606"/>
        <item m="1" x="7607"/>
        <item m="1" x="6990"/>
        <item m="1" x="6991"/>
        <item m="1" x="7405"/>
        <item m="1" x="7608"/>
        <item m="1" x="7406"/>
        <item m="1" x="6998"/>
        <item m="1" x="7611"/>
        <item m="1" x="7409"/>
        <item m="1" x="7411"/>
        <item m="1" x="7412"/>
        <item m="1" x="7413"/>
        <item m="1" x="7414"/>
        <item m="1" x="7415"/>
        <item m="1" x="5112"/>
        <item m="1" x="7113"/>
        <item m="1" x="7416"/>
        <item x="812"/>
        <item m="1" x="7209"/>
        <item x="818"/>
        <item m="1" x="7210"/>
        <item m="1" x="3847"/>
        <item m="1" x="7211"/>
        <item m="1" x="942"/>
        <item m="1" x="7620"/>
        <item m="1" x="7621"/>
        <item m="1" x="7422"/>
        <item m="1" x="7423"/>
        <item m="1" x="7425"/>
        <item m="1" x="7622"/>
        <item m="1" x="7623"/>
        <item m="1" x="7624"/>
        <item m="1" x="7625"/>
        <item m="1" x="7626"/>
        <item m="1" x="7434"/>
        <item m="1" x="7435"/>
        <item m="1" x="7436"/>
        <item m="1" x="7437"/>
        <item m="1" x="7627"/>
        <item m="1" x="7628"/>
        <item m="1" x="7633"/>
        <item m="1" x="7447"/>
        <item m="1" x="7448"/>
        <item m="1" x="7634"/>
        <item m="1" x="7450"/>
        <item m="1" x="7451"/>
        <item m="1" x="7636"/>
        <item m="1" x="7453"/>
        <item m="1" x="7638"/>
        <item m="1" x="7639"/>
        <item m="1" x="7640"/>
        <item m="1" x="7641"/>
        <item m="1" x="7459"/>
        <item m="1" x="7041"/>
        <item m="1" x="7643"/>
        <item m="1" x="6439"/>
        <item m="1" x="7461"/>
        <item m="1" x="1673"/>
        <item m="1" x="7467"/>
        <item m="1" x="7468"/>
        <item m="1" x="7469"/>
        <item m="1" x="7470"/>
        <item m="1" x="7255"/>
        <item m="1" x="7134"/>
        <item m="1" x="7135"/>
        <item m="1" x="7136"/>
        <item m="1" x="7474"/>
        <item m="1" x="7475"/>
        <item m="1" x="7645"/>
        <item m="1" x="7258"/>
        <item m="1" x="7048"/>
        <item m="1" x="7049"/>
        <item m="1" x="7484"/>
        <item m="1" x="7485"/>
        <item m="1" x="7486"/>
        <item m="1" x="7488"/>
        <item x="558"/>
        <item m="1" x="3383"/>
        <item m="1" x="3457"/>
        <item m="1" x="7494"/>
        <item m="1" x="7647"/>
        <item m="1" x="4030"/>
        <item m="1" x="7495"/>
        <item m="1" x="7496"/>
        <item m="1" x="7497"/>
        <item m="1" x="7498"/>
        <item m="1" x="7270"/>
        <item m="1" x="7654"/>
        <item m="1" x="7058"/>
        <item m="1" x="7059"/>
        <item m="1" x="7273"/>
        <item m="1" x="2660"/>
        <item m="1" x="7274"/>
        <item m="1" x="7060"/>
        <item m="1" x="7660"/>
        <item m="1" x="7509"/>
        <item m="1" x="7276"/>
        <item m="1" x="7277"/>
        <item x="407"/>
        <item m="1" x="6517"/>
        <item m="1" x="7662"/>
        <item m="1" x="7511"/>
        <item m="1" x="7512"/>
        <item m="1" x="7513"/>
        <item m="1" x="7514"/>
        <item m="1" x="7516"/>
        <item m="1" x="7663"/>
        <item m="1" x="7068"/>
        <item m="1" x="7069"/>
        <item m="1" x="7664"/>
        <item m="1" x="7519"/>
        <item m="1" x="7520"/>
        <item m="1" x="7667"/>
        <item m="1" x="7670"/>
        <item m="1" x="7524"/>
        <item m="1" x="7293"/>
        <item m="1" x="6506"/>
        <item m="1" x="7294"/>
        <item x="685"/>
        <item x="774"/>
        <item m="1" x="7553"/>
        <item m="1" x="5256"/>
        <item m="1" x="6627"/>
        <item m="1" x="5270"/>
        <item m="1" x="6650"/>
        <item m="1" x="6250"/>
        <item x="671"/>
        <item m="1" x="7298"/>
        <item m="1" x="2108"/>
        <item m="1" x="4872"/>
        <item m="1" x="7299"/>
        <item x="693"/>
        <item m="1" x="7300"/>
        <item m="1" x="2726"/>
        <item m="1" x="7301"/>
        <item m="1" x="7302"/>
        <item m="1" x="7303"/>
        <item m="1" x="7304"/>
        <item m="1" x="7305"/>
        <item m="1" x="7306"/>
        <item m="1" x="7307"/>
        <item m="1" x="7308"/>
        <item m="1" x="2071"/>
        <item m="1" x="7309"/>
        <item m="1" x="3792"/>
        <item m="1" x="7678"/>
        <item m="1" x="7679"/>
        <item m="1" x="7680"/>
        <item m="1" x="2562"/>
        <item m="1" x="7555"/>
        <item m="1" x="7556"/>
        <item m="1" x="7681"/>
        <item m="1" x="7684"/>
        <item m="1" x="4938"/>
        <item m="1" x="7332"/>
        <item m="1" x="7339"/>
        <item m="1" x="7342"/>
        <item m="1" x="7343"/>
        <item m="1" x="7153"/>
        <item m="1" x="7154"/>
        <item m="1" x="7155"/>
        <item m="1" x="6958"/>
        <item m="1" x="6960"/>
        <item m="1" x="6962"/>
        <item m="1" x="6965"/>
        <item m="1" x="6667"/>
        <item m="1" x="6668"/>
        <item m="1" x="6669"/>
        <item m="1" x="6670"/>
        <item m="1" x="6475"/>
        <item m="1" x="6671"/>
        <item m="1" x="6672"/>
        <item x="148"/>
        <item m="1" x="6673"/>
        <item m="1" x="6674"/>
        <item m="1" x="6700"/>
        <item m="1" x="6701"/>
        <item m="1" x="7351"/>
        <item m="1" x="1340"/>
        <item m="1" x="6706"/>
        <item m="1" x="6527"/>
        <item m="1" x="7355"/>
        <item m="1" x="6712"/>
        <item m="1" x="6713"/>
        <item m="1" x="6714"/>
        <item m="1" x="6727"/>
        <item m="1" x="6728"/>
        <item m="1" x="7365"/>
        <item m="1" x="6977"/>
        <item m="1" x="6733"/>
        <item m="1" x="6734"/>
        <item m="1" x="6739"/>
        <item m="1" x="6134"/>
        <item m="1" x="7371"/>
        <item m="1" x="6742"/>
        <item m="1" x="7372"/>
        <item m="1" x="6745"/>
        <item m="1" x="7179"/>
        <item m="1" x="7180"/>
        <item m="1" x="7181"/>
        <item m="1" x="7182"/>
        <item m="1" x="4653"/>
        <item m="1" x="7374"/>
        <item m="1" x="4718"/>
        <item m="1" x="7375"/>
        <item m="1" x="7377"/>
        <item m="1" x="7097"/>
        <item m="1" x="7378"/>
        <item m="1" x="7379"/>
        <item m="1" x="7380"/>
        <item m="1" x="7384"/>
        <item m="1" x="7385"/>
        <item m="1" x="7387"/>
        <item m="1" x="7388"/>
        <item m="1" x="6757"/>
        <item m="1" x="6758"/>
        <item m="1" x="6759"/>
        <item m="1" x="6760"/>
        <item m="1" x="6761"/>
        <item m="1" x="7398"/>
        <item m="1" x="6762"/>
        <item m="1" x="7399"/>
        <item m="1" x="3814"/>
        <item m="1" x="7205"/>
        <item m="1" x="7206"/>
        <item m="1" x="6994"/>
        <item m="1" x="6774"/>
        <item m="1" x="7408"/>
        <item m="1" x="6999"/>
        <item m="1" x="6788"/>
        <item m="1" x="6789"/>
        <item m="1" x="7212"/>
        <item m="1" x="7213"/>
        <item m="1" x="4644"/>
        <item m="1" x="7105"/>
        <item m="1" x="7108"/>
        <item m="1" x="7418"/>
        <item m="1" x="7110"/>
        <item m="1" x="7419"/>
        <item m="1" x="7420"/>
        <item m="1" x="7427"/>
        <item m="1" x="7428"/>
        <item m="1" x="7429"/>
        <item m="1" x="7430"/>
        <item m="1" x="7432"/>
        <item m="1" x="7438"/>
        <item m="1" x="7224"/>
        <item m="1" x="7226"/>
        <item m="1" x="7440"/>
        <item m="1" x="7227"/>
        <item m="1" x="7228"/>
        <item m="1" x="7441"/>
        <item m="1" x="7442"/>
        <item m="1" x="7443"/>
        <item m="1" x="7444"/>
        <item m="1" x="7233"/>
        <item m="1" x="7236"/>
        <item m="1" x="7449"/>
        <item m="1" x="7452"/>
        <item m="1" x="7454"/>
        <item m="1" x="7456"/>
        <item m="1" x="7457"/>
        <item m="1" x="6840"/>
        <item m="1" x="6841"/>
        <item m="1" x="6842"/>
        <item m="1" x="7460"/>
        <item m="1" x="7462"/>
        <item m="1" x="7463"/>
        <item m="1" x="7465"/>
        <item m="1" x="7471"/>
        <item m="1" x="7252"/>
        <item m="1" x="7253"/>
        <item m="1" x="7256"/>
        <item m="1" x="6857"/>
        <item m="1" x="4434"/>
        <item m="1" x="7491"/>
        <item m="1" x="7492"/>
        <item m="1" x="3136"/>
        <item m="1" x="7493"/>
        <item m="1" x="7260"/>
        <item m="1" x="7261"/>
        <item m="1" x="7499"/>
        <item m="1" x="7500"/>
        <item m="1" x="7501"/>
        <item m="1" x="7502"/>
        <item m="1" x="7503"/>
        <item m="1" x="7272"/>
        <item m="1" x="6875"/>
        <item m="1" x="6876"/>
        <item m="1" x="6880"/>
        <item m="1" x="7278"/>
        <item m="1" x="7279"/>
        <item m="1" x="7140"/>
        <item m="1" x="6889"/>
        <item m="1" x="7510"/>
        <item m="1" x="7515"/>
        <item m="1" x="7517"/>
        <item m="1" x="7282"/>
        <item m="1" x="7283"/>
        <item m="1" x="7070"/>
        <item m="1" x="6905"/>
        <item m="1" x="7521"/>
        <item m="1" x="7522"/>
        <item m="1" x="7523"/>
        <item m="1" x="7291"/>
        <item m="1" x="7295"/>
        <item m="1" x="963"/>
        <item m="1" x="7526"/>
        <item m="1" x="7527"/>
        <item m="1" x="7310"/>
        <item m="1" x="5627"/>
        <item m="1" x="7312"/>
        <item m="1" x="7313"/>
        <item m="1" x="7314"/>
        <item m="1" x="7073"/>
        <item m="1" x="2238"/>
        <item m="1" x="4724"/>
        <item m="1" x="1597"/>
        <item m="1" x="7074"/>
        <item m="1" x="7075"/>
        <item m="1" x="6944"/>
        <item m="1" x="7554"/>
        <item m="1" x="7077"/>
        <item m="1" x="7079"/>
        <item m="1" x="7080"/>
        <item m="1" x="2506"/>
        <item m="1" x="7081"/>
        <item m="1" x="5353"/>
        <item m="1" x="6665"/>
        <item m="1" x="7326"/>
        <item m="1" x="7327"/>
        <item m="1" x="5505"/>
        <item m="1" x="6675"/>
        <item m="1" x="6676"/>
        <item m="1" x="6677"/>
        <item m="1" x="6678"/>
        <item x="41"/>
        <item m="1" x="6679"/>
        <item m="1" x="6680"/>
        <item m="1" x="6682"/>
        <item m="1" x="6683"/>
        <item m="1" x="6684"/>
        <item m="1" x="6570"/>
        <item m="1" x="1002"/>
        <item m="1" x="6685"/>
        <item m="1" x="6686"/>
        <item m="1" x="6687"/>
        <item m="1" x="6688"/>
        <item m="1" x="6689"/>
        <item m="1" x="6690"/>
        <item m="1" x="2666"/>
        <item m="1" x="6691"/>
        <item m="1" x="6692"/>
        <item m="1" x="6693"/>
        <item m="1" x="6694"/>
        <item m="1" x="6695"/>
        <item m="1" x="6702"/>
        <item m="1" x="6703"/>
        <item m="1" x="6704"/>
        <item m="1" x="7159"/>
        <item m="1" x="6707"/>
        <item m="1" x="6709"/>
        <item m="1" x="6710"/>
        <item m="1" x="6711"/>
        <item m="1" x="7164"/>
        <item m="1" x="6715"/>
        <item m="1" x="6716"/>
        <item m="1" x="6717"/>
        <item m="1" x="6719"/>
        <item m="1" x="6720"/>
        <item m="1" x="6729"/>
        <item m="1" x="6731"/>
        <item m="1" x="6735"/>
        <item m="1" x="6737"/>
        <item m="1" x="7094"/>
        <item m="1" x="6746"/>
        <item m="1" x="6747"/>
        <item m="1" x="7183"/>
        <item m="1" x="7184"/>
        <item m="1" x="7185"/>
        <item x="367"/>
        <item m="1" x="7186"/>
        <item m="1" x="7187"/>
        <item m="1" x="7188"/>
        <item m="1" x="7189"/>
        <item m="1" x="7190"/>
        <item m="1" x="7096"/>
        <item m="1" x="7098"/>
        <item m="1" x="7099"/>
        <item m="1" x="7191"/>
        <item m="1" x="6983"/>
        <item m="1" x="6984"/>
        <item m="1" x="4052"/>
        <item m="1" x="3909"/>
        <item m="1" x="6763"/>
        <item m="1" x="6764"/>
        <item m="1" x="6765"/>
        <item m="1" x="7201"/>
        <item m="1" x="7202"/>
        <item x="363"/>
        <item m="1" x="7203"/>
        <item m="1" x="3176"/>
        <item m="1" x="7204"/>
        <item m="1" x="7104"/>
        <item m="1" x="4267"/>
        <item m="1" x="6992"/>
        <item m="1" x="6775"/>
        <item m="1" x="6776"/>
        <item m="1" x="6777"/>
        <item m="1" x="6778"/>
        <item m="1" x="6779"/>
        <item m="1" x="4765"/>
        <item m="1" x="6780"/>
        <item m="1" x="6781"/>
        <item m="1" x="6996"/>
        <item m="1" x="6790"/>
        <item m="1" x="6791"/>
        <item m="1" x="7109"/>
        <item m="1" x="7111"/>
        <item m="1" x="7112"/>
        <item m="1" x="7114"/>
        <item m="1" x="7115"/>
        <item m="1" x="7116"/>
        <item m="1" x="7001"/>
        <item m="1" x="7002"/>
        <item m="1" x="7003"/>
        <item m="1" x="7004"/>
        <item m="1" x="7005"/>
        <item m="1" x="7006"/>
        <item m="1" x="7007"/>
        <item m="1" x="7008"/>
        <item m="1" x="5791"/>
        <item m="1" x="7214"/>
        <item m="1" x="7215"/>
        <item m="1" x="7014"/>
        <item m="1" x="2453"/>
        <item m="1" x="7216"/>
        <item m="1" x="7217"/>
        <item m="1" x="7218"/>
        <item m="1" x="7219"/>
        <item m="1" x="7220"/>
        <item m="1" x="7221"/>
        <item m="1" x="7222"/>
        <item m="1" x="7223"/>
        <item m="1" x="7019"/>
        <item m="1" x="7020"/>
        <item m="1" x="7225"/>
        <item m="1" x="7021"/>
        <item m="1" x="6825"/>
        <item m="1" x="7229"/>
        <item m="1" x="7230"/>
        <item m="1" x="7023"/>
        <item m="1" x="7024"/>
        <item m="1" x="7025"/>
        <item m="1" x="7232"/>
        <item m="1" x="7234"/>
        <item m="1" x="7031"/>
        <item m="1" x="7032"/>
        <item m="1" x="7033"/>
        <item m="1" x="6830"/>
        <item m="1" x="7237"/>
        <item m="1" x="7238"/>
        <item m="1" x="7239"/>
        <item m="1" x="7240"/>
        <item m="1" x="7034"/>
        <item m="1" x="7035"/>
        <item m="1" x="7241"/>
        <item m="1" x="7127"/>
        <item m="1" x="7128"/>
        <item m="1" x="7129"/>
        <item m="1" x="4074"/>
        <item m="1" x="7242"/>
        <item m="1" x="7243"/>
        <item m="1" x="7244"/>
        <item m="1" x="7245"/>
        <item m="1" x="7246"/>
        <item m="1" x="6843"/>
        <item m="1" x="7247"/>
        <item m="1" x="7248"/>
        <item m="1" x="7249"/>
        <item m="1" x="7250"/>
        <item m="1" x="7251"/>
        <item m="1" x="7254"/>
        <item m="1" x="7045"/>
        <item m="1" x="7046"/>
        <item m="1" x="6849"/>
        <item m="1" x="4929"/>
        <item m="1" x="3309"/>
        <item m="1" x="7257"/>
        <item m="1" x="6858"/>
        <item m="1" x="7050"/>
        <item m="1" x="7052"/>
        <item m="1" x="6859"/>
        <item m="1" x="6861"/>
        <item m="1" x="7262"/>
        <item m="1" x="7263"/>
        <item m="1" x="7138"/>
        <item m="1" x="7139"/>
        <item m="1" x="7264"/>
        <item m="1" x="7265"/>
        <item m="1" x="1317"/>
        <item m="1" x="7266"/>
        <item m="1" x="7267"/>
        <item m="1" x="7268"/>
        <item m="1" x="6877"/>
        <item x="783"/>
        <item m="1" x="6878"/>
        <item m="1" x="6879"/>
        <item m="1" x="6881"/>
        <item m="1" x="6882"/>
        <item m="1" x="7275"/>
        <item m="1" x="6885"/>
        <item m="1" x="7063"/>
        <item m="1" x="7064"/>
        <item m="1" x="6891"/>
        <item m="1" x="3942"/>
        <item m="1" x="7281"/>
        <item m="1" x="7285"/>
        <item m="1" x="7286"/>
        <item m="1" x="7287"/>
        <item m="1" x="7065"/>
        <item x="681"/>
        <item m="1" x="5980"/>
        <item m="1" x="7066"/>
        <item m="1" x="6906"/>
        <item m="1" x="6907"/>
        <item m="1" x="7289"/>
        <item m="1" x="7290"/>
        <item m="1" x="5574"/>
        <item m="1" x="7072"/>
        <item m="1" x="6914"/>
        <item m="1" x="6916"/>
        <item m="1" x="6918"/>
        <item m="1" x="6917"/>
        <item m="1" x="7076"/>
        <item m="1" x="7082"/>
        <item m="1" x="1508"/>
        <item m="1" x="7083"/>
        <item m="1" x="7084"/>
        <item m="1" x="5341"/>
        <item x="787"/>
        <item m="1" x="6922"/>
        <item m="1" x="6923"/>
        <item m="1" x="6924"/>
        <item m="1" x="6925"/>
        <item m="1" x="6926"/>
        <item m="1" x="4735"/>
        <item m="1" x="5928"/>
        <item m="1" x="6928"/>
        <item m="1" x="6929"/>
        <item m="1" x="4102"/>
        <item x="779"/>
        <item m="1" x="6271"/>
        <item x="735"/>
        <item x="793"/>
        <item m="1" x="6637"/>
        <item m="1" x="4641"/>
        <item m="1" x="6930"/>
        <item m="1" x="7315"/>
        <item m="1" x="1382"/>
        <item m="1" x="4082"/>
        <item m="1" x="6932"/>
        <item m="1" x="4528"/>
        <item m="1" x="6275"/>
        <item m="1" x="6933"/>
        <item m="1" x="6934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089"/>
        <item m="1" x="7090"/>
        <item m="1" x="7091"/>
        <item m="1" x="6696"/>
        <item m="1" x="6697"/>
        <item m="1" x="6698"/>
        <item m="1" x="6699"/>
        <item m="1" x="3235"/>
        <item m="1" x="6294"/>
        <item m="1" x="6295"/>
        <item m="1" x="6296"/>
        <item m="1" x="6297"/>
        <item m="1" x="6299"/>
        <item m="1" x="6300"/>
        <item m="1" x="6301"/>
        <item m="1" x="6302"/>
        <item m="1" x="6303"/>
        <item m="1" x="6323"/>
        <item m="1" x="6324"/>
        <item m="1" x="7092"/>
        <item m="1" x="7093"/>
        <item m="1" x="6708"/>
        <item m="1" x="6330"/>
        <item m="1" x="6972"/>
        <item m="1" x="6337"/>
        <item m="1" x="6338"/>
        <item m="1" x="6722"/>
        <item m="1" x="6724"/>
        <item m="1" x="6726"/>
        <item m="1" x="6341"/>
        <item m="1" x="6342"/>
        <item m="1" x="6343"/>
        <item m="1" x="6349"/>
        <item m="1" x="6975"/>
        <item m="1" x="6355"/>
        <item m="1" x="6356"/>
        <item m="1" x="6358"/>
        <item m="1" x="6740"/>
        <item m="1" x="6743"/>
        <item m="1" x="6362"/>
        <item m="1" x="6363"/>
        <item m="1" x="6364"/>
        <item m="1" x="6365"/>
        <item m="1" x="7100"/>
        <item m="1" x="4282"/>
        <item m="1" x="7101"/>
        <item m="1" x="7102"/>
        <item m="1" x="6390"/>
        <item m="1" x="6391"/>
        <item m="1" x="6392"/>
        <item m="1" x="6393"/>
        <item m="1" x="6394"/>
        <item m="1" x="6395"/>
        <item m="1" x="6396"/>
        <item m="1" x="7103"/>
        <item x="92"/>
        <item m="1" x="6769"/>
        <item m="1" x="6770"/>
        <item m="1" x="5298"/>
        <item m="1" x="6782"/>
        <item m="1" x="6411"/>
        <item m="1" x="6412"/>
        <item m="1" x="7106"/>
        <item m="1" x="6783"/>
        <item m="1" x="6997"/>
        <item m="1" x="4264"/>
        <item m="1" x="6424"/>
        <item m="1" x="7009"/>
        <item m="1" x="7011"/>
        <item m="1" x="6794"/>
        <item m="1" x="6795"/>
        <item m="1" x="6796"/>
        <item m="1" x="6797"/>
        <item m="1" x="6799"/>
        <item m="1" x="6800"/>
        <item m="1" x="6802"/>
        <item m="1" x="5108"/>
        <item m="1" x="7118"/>
        <item m="1" x="7119"/>
        <item m="1" x="7015"/>
        <item m="1" x="6814"/>
        <item m="1" x="7120"/>
        <item m="1" x="7121"/>
        <item m="1" x="7122"/>
        <item m="1" x="7123"/>
        <item m="1" x="7124"/>
        <item m="1" x="7125"/>
        <item m="1" x="6821"/>
        <item m="1" x="6822"/>
        <item m="1" x="6465"/>
        <item m="1" x="7026"/>
        <item m="1" x="7028"/>
        <item m="1" x="7126"/>
        <item m="1" x="6829"/>
        <item m="1" x="1622"/>
        <item m="1" x="7036"/>
        <item m="1" x="6831"/>
        <item m="1" x="6832"/>
        <item m="1" x="7037"/>
        <item m="1" x="6834"/>
        <item m="1" x="6835"/>
        <item m="1" x="7130"/>
        <item m="1" x="7131"/>
        <item m="1" x="2591"/>
        <item m="1" x="6495"/>
        <item m="1" x="6496"/>
        <item m="1" x="6497"/>
        <item m="1" x="7042"/>
        <item m="1" x="6844"/>
        <item m="1" x="7043"/>
        <item m="1" x="7132"/>
        <item m="1" x="6848"/>
        <item m="1" x="6500"/>
        <item x="66"/>
        <item m="1" x="4977"/>
        <item m="1" x="5730"/>
        <item m="1" x="6853"/>
        <item m="1" x="3357"/>
        <item m="1" x="6507"/>
        <item m="1" x="6854"/>
        <item m="1" x="6855"/>
        <item m="1" x="7137"/>
        <item m="1" x="6515"/>
        <item m="1" x="6860"/>
        <item m="1" x="6518"/>
        <item m="1" x="4728"/>
        <item m="1" x="949"/>
        <item m="1" x="943"/>
        <item m="1" x="7054"/>
        <item m="1" x="6863"/>
        <item m="1" x="6865"/>
        <item m="1" x="6866"/>
        <item m="1" x="7056"/>
        <item m="1" x="7057"/>
        <item m="1" x="6871"/>
        <item m="1" x="6544"/>
        <item m="1" x="6545"/>
        <item m="1" x="6546"/>
        <item m="1" x="6884"/>
        <item m="1" x="6549"/>
        <item m="1" x="6550"/>
        <item m="1" x="6551"/>
        <item m="1" x="6552"/>
        <item m="1" x="6886"/>
        <item m="1" x="6566"/>
        <item m="1" x="6567"/>
        <item m="1" x="6892"/>
        <item m="1" x="6894"/>
        <item m="1" x="6895"/>
        <item m="1" x="6896"/>
        <item m="1" x="6897"/>
        <item m="1" x="6898"/>
        <item m="1" x="6576"/>
        <item m="1" x="7071"/>
        <item m="1" x="6908"/>
        <item m="1" x="7141"/>
        <item m="1" x="6910"/>
        <item m="1" x="6912"/>
        <item m="1" x="6920"/>
        <item m="1" x="6586"/>
        <item m="1" x="6587"/>
        <item m="1" x="6588"/>
        <item m="1" x="6931"/>
        <item m="1" x="4738"/>
        <item m="1" x="6935"/>
        <item m="1" x="6936"/>
        <item m="1" x="6937"/>
        <item x="811"/>
        <item x="715"/>
        <item m="1" x="5268"/>
        <item m="1" x="6938"/>
        <item m="1" x="6939"/>
        <item m="1" x="6940"/>
        <item m="1" x="6941"/>
        <item m="1" x="6942"/>
        <item m="1" x="6943"/>
        <item m="1" x="6945"/>
        <item m="1" x="6595"/>
        <item m="1" x="6946"/>
        <item m="1" x="6947"/>
        <item m="1" x="6948"/>
        <item m="1" x="5265"/>
        <item m="1" x="7142"/>
        <item m="1" x="5260"/>
        <item m="1" x="6950"/>
        <item m="1" x="7088"/>
        <item m="1" x="6955"/>
        <item m="1" x="6956"/>
        <item m="1" x="7143"/>
        <item m="1" x="6304"/>
        <item m="1" x="6305"/>
        <item m="1" x="6306"/>
        <item m="1" x="6968"/>
        <item m="1" x="6325"/>
        <item m="1" x="1020"/>
        <item m="1" x="6331"/>
        <item m="1" x="6981"/>
        <item m="1" x="6751"/>
        <item m="1" x="6753"/>
        <item m="1" x="6986"/>
        <item m="1" x="6766"/>
        <item m="1" x="6768"/>
        <item m="1" x="6413"/>
        <item m="1" x="6995"/>
        <item m="1" x="6785"/>
        <item m="1" x="7000"/>
        <item m="1" x="6801"/>
        <item m="1" x="6803"/>
        <item m="1" x="6805"/>
        <item m="1" x="6806"/>
        <item m="1" x="7012"/>
        <item m="1" x="7013"/>
        <item m="1" x="6815"/>
        <item m="1" x="6816"/>
        <item m="1" x="7016"/>
        <item m="1" x="7017"/>
        <item m="1" x="1613"/>
        <item m="1" x="7022"/>
        <item m="1" x="7030"/>
        <item m="1" x="6836"/>
        <item m="1" x="7038"/>
        <item m="1" x="6837"/>
        <item m="1" x="7040"/>
        <item m="1" x="7044"/>
        <item m="1" x="2909"/>
        <item m="1" x="7047"/>
        <item m="1" x="6520"/>
        <item m="1" x="6521"/>
        <item m="1" x="6522"/>
        <item m="1" x="6867"/>
        <item m="1" x="7055"/>
        <item m="1" x="6873"/>
        <item m="1" x="7061"/>
        <item m="1" x="7062"/>
        <item m="1" x="6887"/>
        <item m="1" x="6899"/>
        <item x="382"/>
        <item m="1" x="6909"/>
        <item m="1" x="6221"/>
        <item m="1" x="6589"/>
        <item m="1" x="6949"/>
        <item m="1" x="6951"/>
        <item m="1" x="6596"/>
        <item x="777"/>
        <item m="1" x="7086"/>
        <item m="1" x="6598"/>
        <item m="1" x="6599"/>
        <item m="1" x="7087"/>
        <item m="1" x="6307"/>
        <item m="1" x="1513"/>
        <item m="1" x="6308"/>
        <item m="1" x="6309"/>
        <item m="1" x="6310"/>
        <item m="1" x="6311"/>
        <item m="1" x="3015"/>
        <item m="1" x="6312"/>
        <item m="1" x="4166"/>
        <item m="1" x="6326"/>
        <item m="1" x="6705"/>
        <item m="1" x="6332"/>
        <item m="1" x="6340"/>
        <item m="1" x="6350"/>
        <item m="1" x="6730"/>
        <item m="1" x="6732"/>
        <item m="1" x="6741"/>
        <item m="1" x="6744"/>
        <item m="1" x="6366"/>
        <item m="1" x="6367"/>
        <item m="1" x="6368"/>
        <item m="1" x="6369"/>
        <item m="1" x="6748"/>
        <item m="1" x="4780"/>
        <item m="1" x="6749"/>
        <item m="1" x="6752"/>
        <item m="1" x="6755"/>
        <item m="1" x="6383"/>
        <item m="1" x="6756"/>
        <item m="1" x="6397"/>
        <item m="1" x="6398"/>
        <item m="1" x="6399"/>
        <item m="1" x="6767"/>
        <item m="1" x="6771"/>
        <item m="1" x="6078"/>
        <item m="1" x="6773"/>
        <item m="1" x="6414"/>
        <item m="1" x="6415"/>
        <item m="1" x="6784"/>
        <item m="1" x="6793"/>
        <item m="1" x="6807"/>
        <item m="1" x="6808"/>
        <item m="1" x="4614"/>
        <item m="1" x="6809"/>
        <item m="1" x="6810"/>
        <item m="1" x="6811"/>
        <item m="1" x="6812"/>
        <item m="1" x="6813"/>
        <item m="1" x="6446"/>
        <item m="1" x="6817"/>
        <item m="1" x="4472"/>
        <item m="1" x="6818"/>
        <item m="1" x="6819"/>
        <item m="1" x="6820"/>
        <item m="1" x="6823"/>
        <item m="1" x="6824"/>
        <item m="1" x="6827"/>
        <item m="1" x="6828"/>
        <item m="1" x="2573"/>
        <item m="1" x="6833"/>
        <item m="1" x="6838"/>
        <item m="1" x="6839"/>
        <item m="1" x="6498"/>
        <item m="1" x="6845"/>
        <item m="1" x="6846"/>
        <item m="1" x="6856"/>
        <item m="1" x="6516"/>
        <item m="1" x="2510"/>
        <item m="1" x="6868"/>
        <item m="1" x="6869"/>
        <item m="1" x="6870"/>
        <item m="1" x="6874"/>
        <item m="1" x="6547"/>
        <item m="1" x="6548"/>
        <item m="1" x="5781"/>
        <item m="1" x="6553"/>
        <item m="1" x="6554"/>
        <item m="1" x="6555"/>
        <item m="1" x="6888"/>
        <item m="1" x="3252"/>
        <item m="1" x="6900"/>
        <item m="1" x="6901"/>
        <item m="1" x="6902"/>
        <item m="1" x="6903"/>
        <item m="1" x="6904"/>
        <item m="1" x="4308"/>
        <item m="1" x="6911"/>
        <item x="820"/>
        <item m="1" x="6597"/>
        <item m="1" x="4107"/>
        <item m="1" x="6600"/>
        <item m="1" x="6601"/>
        <item m="1" x="6602"/>
        <item m="1" x="6603"/>
        <item m="1" x="6604"/>
        <item m="1" x="6605"/>
        <item m="1" x="6952"/>
        <item m="1" x="6607"/>
        <item m="1" x="6608"/>
        <item m="1" x="6609"/>
        <item m="1" x="6611"/>
        <item m="1" x="6612"/>
        <item m="1" x="6613"/>
        <item m="1" x="2083"/>
        <item m="1" x="4268"/>
        <item m="1" x="6953"/>
        <item m="1" x="6615"/>
        <item m="1" x="6957"/>
        <item m="1" x="6663"/>
        <item m="1" x="6314"/>
        <item m="1" x="6315"/>
        <item m="1" x="6316"/>
        <item m="1" x="6317"/>
        <item m="1" x="6318"/>
        <item m="1" x="6319"/>
        <item m="1" x="6222"/>
        <item m="1" x="6320"/>
        <item m="1" x="6321"/>
        <item x="638"/>
        <item m="1" x="5821"/>
        <item m="1" x="5823"/>
        <item m="1" x="5824"/>
        <item m="1" x="5825"/>
        <item m="1" x="5826"/>
        <item m="1" x="5827"/>
        <item m="1" x="5828"/>
        <item m="1" x="5829"/>
        <item m="1" x="5830"/>
        <item m="1" x="3302"/>
        <item m="1" x="5831"/>
        <item m="1" x="5832"/>
        <item m="1" x="5833"/>
        <item m="1" x="5834"/>
        <item m="1" x="5835"/>
        <item m="1" x="5837"/>
        <item m="1" x="4992"/>
        <item m="1" x="6322"/>
        <item m="1" x="1523"/>
        <item m="1" x="6327"/>
        <item m="1" x="6328"/>
        <item m="1" x="5873"/>
        <item m="1" x="5874"/>
        <item m="1" x="6329"/>
        <item m="1" x="5876"/>
        <item m="1" x="5881"/>
        <item m="1" x="6334"/>
        <item m="1" x="5882"/>
        <item m="1" x="5883"/>
        <item m="1" x="6336"/>
        <item m="1" x="3162"/>
        <item m="1" x="5893"/>
        <item m="1" x="5894"/>
        <item m="1" x="6344"/>
        <item m="1" x="6345"/>
        <item m="1" x="6346"/>
        <item m="1" x="6347"/>
        <item m="1" x="3577"/>
        <item m="1" x="6348"/>
        <item m="1" x="5897"/>
        <item m="1" x="6351"/>
        <item m="1" x="6352"/>
        <item m="1" x="5917"/>
        <item m="1" x="5918"/>
        <item m="1" x="6353"/>
        <item m="1" x="6354"/>
        <item m="1" x="5922"/>
        <item x="794"/>
        <item m="1" x="5926"/>
        <item m="1" x="5927"/>
        <item m="1" x="6359"/>
        <item m="1" x="1715"/>
        <item m="1" x="6360"/>
        <item m="1" x="6361"/>
        <item m="1" x="5315"/>
        <item m="1" x="900"/>
        <item x="282"/>
        <item m="1" x="919"/>
        <item m="1" x="6370"/>
        <item m="1" x="6371"/>
        <item m="1" x="6372"/>
        <item m="1" x="6374"/>
        <item m="1" x="6375"/>
        <item m="1" x="6376"/>
        <item m="1" x="6378"/>
        <item m="1" x="5674"/>
        <item m="1" x="6379"/>
        <item m="1" x="6380"/>
        <item m="1" x="6381"/>
        <item m="1" x="4526"/>
        <item m="1" x="6382"/>
        <item m="1" x="6384"/>
        <item m="1" x="6385"/>
        <item m="1" x="6386"/>
        <item m="1" x="6387"/>
        <item m="1" x="5964"/>
        <item m="1" x="6388"/>
        <item m="1" x="6389"/>
        <item m="1" x="6400"/>
        <item m="1" x="3467"/>
        <item m="1" x="6402"/>
        <item m="1" x="6403"/>
        <item m="1" x="6404"/>
        <item m="1" x="6405"/>
        <item m="1" x="5966"/>
        <item m="1" x="5967"/>
        <item m="1" x="5899"/>
        <item m="1" x="6406"/>
        <item m="1" x="5969"/>
        <item m="1" x="5970"/>
        <item m="1" x="5972"/>
        <item m="1" x="5973"/>
        <item m="1" x="5974"/>
        <item m="1" x="6407"/>
        <item m="1" x="6408"/>
        <item m="1" x="6409"/>
        <item m="1" x="6410"/>
        <item m="1" x="6416"/>
        <item m="1" x="6417"/>
        <item m="1" x="6418"/>
        <item m="1" x="6419"/>
        <item m="1" x="5988"/>
        <item m="1" x="5989"/>
        <item m="1" x="5990"/>
        <item m="1" x="5991"/>
        <item m="1" x="6420"/>
        <item m="1" x="6421"/>
        <item m="1" x="6422"/>
        <item m="1" x="6426"/>
        <item m="1" x="6427"/>
        <item m="1" x="6428"/>
        <item m="1" x="6429"/>
        <item m="1" x="6430"/>
        <item m="1" x="6431"/>
        <item m="1" x="6432"/>
        <item m="1" x="6433"/>
        <item m="1" x="5330"/>
        <item m="1" x="6434"/>
        <item m="1" x="6435"/>
        <item m="1" x="6436"/>
        <item m="1" x="6035"/>
        <item m="1" x="6437"/>
        <item m="1" x="6017"/>
        <item m="1" x="6438"/>
        <item m="1" x="6440"/>
        <item m="1" x="6441"/>
        <item m="1" x="6442"/>
        <item m="1" x="6444"/>
        <item m="1" x="6009"/>
        <item m="1" x="6010"/>
        <item m="1" x="6011"/>
        <item m="1" x="6012"/>
        <item m="1" x="6013"/>
        <item m="1" x="6014"/>
        <item m="1" x="4199"/>
        <item m="1" x="4660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6"/>
        <item m="1" x="6467"/>
        <item m="1" x="3150"/>
        <item m="1" x="6468"/>
        <item m="1" x="6469"/>
        <item m="1" x="6470"/>
        <item m="1" x="6471"/>
        <item m="1" x="6472"/>
        <item m="1" x="6474"/>
        <item m="1" x="1561"/>
        <item m="1" x="6479"/>
        <item m="1" x="1375"/>
        <item m="1" x="6480"/>
        <item m="1" x="6481"/>
        <item m="1" x="6482"/>
        <item m="1" x="6483"/>
        <item m="1" x="6484"/>
        <item m="1" x="6485"/>
        <item m="1" x="6486"/>
        <item m="1" x="2570"/>
        <item m="1" x="6487"/>
        <item m="1" x="6488"/>
        <item m="1" x="6489"/>
        <item m="1" x="6490"/>
        <item m="1" x="6491"/>
        <item m="1" x="6492"/>
        <item m="1" x="6493"/>
        <item m="1" x="6494"/>
        <item m="1" x="6106"/>
        <item m="1" x="6107"/>
        <item m="1" x="6108"/>
        <item m="1" x="6109"/>
        <item m="1" x="6499"/>
        <item m="1" x="6119"/>
        <item m="1" x="6120"/>
        <item x="623"/>
        <item m="1" x="6501"/>
        <item m="1" x="1028"/>
        <item m="1" x="6502"/>
        <item m="1" x="6503"/>
        <item m="1" x="6504"/>
        <item m="1" x="6505"/>
        <item m="1" x="3228"/>
        <item m="1" x="6508"/>
        <item m="1" x="6509"/>
        <item x="692"/>
        <item m="1" x="6510"/>
        <item m="1" x="6511"/>
        <item m="1" x="6512"/>
        <item m="1" x="2165"/>
        <item m="1" x="6513"/>
        <item m="1" x="2469"/>
        <item m="1" x="6514"/>
        <item m="1" x="6137"/>
        <item m="1" x="6524"/>
        <item m="1" x="6525"/>
        <item m="1" x="6526"/>
        <item m="1" x="4260"/>
        <item m="1" x="6528"/>
        <item m="1" x="6529"/>
        <item x="552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x="810"/>
        <item m="1" x="6540"/>
        <item m="1" x="6541"/>
        <item m="1" x="6542"/>
        <item m="1" x="6166"/>
        <item m="1" x="6167"/>
        <item m="1" x="6168"/>
        <item m="1" x="6169"/>
        <item m="1" x="6556"/>
        <item m="1" x="6557"/>
        <item m="1" x="6558"/>
        <item m="1" x="6176"/>
        <item m="1" x="6177"/>
        <item m="1" x="6559"/>
        <item m="1" x="6560"/>
        <item m="1" x="6561"/>
        <item m="1" x="6562"/>
        <item m="1" x="6563"/>
        <item m="1" x="6564"/>
        <item m="1" x="6565"/>
        <item m="1" x="6187"/>
        <item m="1" x="6192"/>
        <item m="1" x="4002"/>
        <item m="1" x="6193"/>
        <item m="1" x="6568"/>
        <item m="1" x="6569"/>
        <item m="1" x="6571"/>
        <item m="1" x="6572"/>
        <item m="1" x="6573"/>
        <item m="1" x="1343"/>
        <item m="1" x="6574"/>
        <item m="1" x="6575"/>
        <item m="1" x="6577"/>
        <item m="1" x="6578"/>
        <item m="1" x="6579"/>
        <item m="1" x="6580"/>
        <item m="1" x="6581"/>
        <item m="1" x="6582"/>
        <item m="1" x="5282"/>
        <item m="1" x="6583"/>
        <item m="1" x="6585"/>
        <item m="1" x="6590"/>
        <item m="1" x="6593"/>
        <item m="1" x="6594"/>
        <item m="1" x="5423"/>
        <item m="1" x="6606"/>
        <item m="1" x="6614"/>
        <item m="1" x="6278"/>
        <item m="1" x="6616"/>
        <item m="1" x="6618"/>
        <item m="1" x="6619"/>
        <item m="1" x="5267"/>
        <item x="736"/>
        <item x="698"/>
        <item m="1" x="6620"/>
        <item m="1" x="4762"/>
        <item m="1" x="6621"/>
        <item m="1" x="6623"/>
        <item m="1" x="6624"/>
        <item m="1" x="6625"/>
        <item m="1" x="6626"/>
        <item m="1" x="2762"/>
        <item m="1" x="6628"/>
        <item m="1" x="6629"/>
        <item m="1" x="6630"/>
        <item m="1" x="5797"/>
        <item m="1" x="6631"/>
        <item m="1" x="6632"/>
        <item m="1" x="6633"/>
        <item m="1" x="1541"/>
        <item m="1" x="2087"/>
        <item m="1" x="6634"/>
        <item m="1" x="6635"/>
        <item m="1" x="6636"/>
        <item m="1" x="6638"/>
        <item m="1" x="6268"/>
        <item m="1" x="6639"/>
        <item m="1" x="6640"/>
        <item m="1" x="6641"/>
        <item m="1" x="6642"/>
        <item m="1" x="6643"/>
        <item m="1" x="6644"/>
        <item m="1" x="6645"/>
        <item m="1" x="4592"/>
        <item m="1" x="6646"/>
        <item m="1" x="6647"/>
        <item m="1" x="6648"/>
        <item m="1" x="6649"/>
        <item m="1" x="6652"/>
        <item m="1" x="6653"/>
        <item m="1" x="6242"/>
        <item m="1" x="5545"/>
        <item m="1" x="6654"/>
        <item m="1" x="6224"/>
        <item m="1" x="6225"/>
        <item m="1" x="6226"/>
        <item m="1" x="6227"/>
        <item m="1" x="6228"/>
        <item x="682"/>
        <item m="1" x="6230"/>
        <item m="1" x="1708"/>
        <item m="1" x="6231"/>
        <item m="1" x="6655"/>
        <item m="1" x="6656"/>
        <item m="1" x="6657"/>
        <item m="1" x="6658"/>
        <item m="1" x="6661"/>
        <item m="1" x="6662"/>
        <item m="1" x="6664"/>
        <item m="1" x="6287"/>
        <item m="1" x="6288"/>
        <item m="1" x="6666"/>
        <item m="1" x="2811"/>
        <item m="1" x="4311"/>
        <item m="1" x="5838"/>
        <item m="1" x="5839"/>
        <item m="1" x="5840"/>
        <item m="1" x="5841"/>
        <item m="1" x="5842"/>
        <item m="1" x="5843"/>
        <item m="1" x="5844"/>
        <item m="1" x="5846"/>
        <item m="1" x="5847"/>
        <item m="1" x="5848"/>
        <item m="1" x="5849"/>
        <item m="1" x="5851"/>
        <item m="1" x="2600"/>
        <item m="1" x="5852"/>
        <item m="1" x="5853"/>
        <item m="1" x="5855"/>
        <item m="1" x="5857"/>
        <item m="1" x="5858"/>
        <item m="1" x="5859"/>
        <item m="1" x="5860"/>
        <item m="1" x="1162"/>
        <item m="1" x="5861"/>
        <item m="1" x="5862"/>
        <item m="1" x="1299"/>
        <item m="1" x="5863"/>
        <item m="1" x="5864"/>
        <item m="1" x="4892"/>
        <item m="1" x="5865"/>
        <item m="1" x="5866"/>
        <item m="1" x="5867"/>
        <item m="1" x="5868"/>
        <item m="1" x="5869"/>
        <item m="1" x="2572"/>
        <item m="1" x="5137"/>
        <item m="1" x="1606"/>
        <item m="1" x="3650"/>
        <item m="1" x="5871"/>
        <item m="1" x="5872"/>
        <item m="1" x="5875"/>
        <item m="1" x="5877"/>
        <item m="1" x="5878"/>
        <item m="1" x="5879"/>
        <item m="1" x="5880"/>
        <item m="1" x="5884"/>
        <item m="1" x="5885"/>
        <item m="1" x="5886"/>
        <item m="1" x="5887"/>
        <item m="1" x="5888"/>
        <item m="1" x="5889"/>
        <item m="1" x="5890"/>
        <item m="1" x="5891"/>
        <item m="1" x="5895"/>
        <item m="1" x="5896"/>
        <item m="1" x="5898"/>
        <item m="1" x="5900"/>
        <item m="1" x="5901"/>
        <item m="1" x="5902"/>
        <item m="1" x="5903"/>
        <item m="1" x="5904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3651"/>
        <item m="1" x="5916"/>
        <item m="1" x="1890"/>
        <item m="1" x="3624"/>
        <item m="1" x="5919"/>
        <item m="1" x="5920"/>
        <item m="1" x="5921"/>
        <item m="1" x="5923"/>
        <item m="1" x="5924"/>
        <item m="1" x="5930"/>
        <item m="1" x="5931"/>
        <item m="1" x="5932"/>
        <item m="1" x="5933"/>
        <item m="1" x="5934"/>
        <item m="1" x="5935"/>
        <item m="1" x="5937"/>
        <item m="1" x="1456"/>
        <item m="1" x="5938"/>
        <item m="1" x="5939"/>
        <item m="1" x="5941"/>
        <item m="1" x="5942"/>
        <item m="1" x="5943"/>
        <item m="1" x="5944"/>
        <item m="1" x="5945"/>
        <item m="1" x="1564"/>
        <item m="1" x="1004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319"/>
        <item m="1" x="5958"/>
        <item m="1" x="5959"/>
        <item m="1" x="5960"/>
        <item m="1" x="5961"/>
        <item m="1" x="4331"/>
        <item x="474"/>
        <item x="213"/>
        <item m="1" x="5962"/>
        <item m="1" x="5963"/>
        <item m="1" x="5965"/>
        <item m="1" x="5968"/>
        <item m="1" x="5975"/>
        <item m="1" x="5976"/>
        <item m="1" x="5977"/>
        <item m="1" x="5978"/>
        <item m="1" x="5979"/>
        <item m="1" x="1154"/>
        <item m="1" x="5982"/>
        <item m="1" x="5983"/>
        <item m="1" x="5985"/>
        <item m="1" x="2914"/>
        <item m="1" x="5987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3"/>
        <item m="1" x="3416"/>
        <item m="1" x="6004"/>
        <item m="1" x="6006"/>
        <item m="1" x="6007"/>
        <item m="1" x="6008"/>
        <item m="1" x="6015"/>
        <item m="1" x="6016"/>
        <item m="1" x="6018"/>
        <item m="1" x="6019"/>
        <item m="1" x="6020"/>
        <item m="1" x="5594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4909"/>
        <item m="1" x="5795"/>
        <item m="1" x="6034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833"/>
        <item m="1" x="6061"/>
        <item m="1" x="6063"/>
        <item m="1" x="6064"/>
        <item m="1" x="6065"/>
        <item m="1" x="6066"/>
        <item m="1" x="6067"/>
        <item m="1" x="6068"/>
        <item m="1" x="6072"/>
        <item m="1" x="1946"/>
        <item m="1" x="6073"/>
        <item m="1" x="6074"/>
        <item m="1" x="6075"/>
        <item x="781"/>
        <item m="1" x="6076"/>
        <item m="1" x="6077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3981"/>
        <item m="1" x="6097"/>
        <item m="1" x="6098"/>
        <item m="1" x="6099"/>
        <item m="1" x="6102"/>
        <item m="1" x="6103"/>
        <item m="1" x="6104"/>
        <item m="1" x="6105"/>
        <item m="1" x="6110"/>
        <item m="1" x="6111"/>
        <item m="1" x="6112"/>
        <item m="1" x="6113"/>
        <item m="1" x="6115"/>
        <item m="1" x="6116"/>
        <item m="1" x="6117"/>
        <item m="1" x="6118"/>
        <item m="1" x="6123"/>
        <item m="1" x="6124"/>
        <item m="1" x="6125"/>
        <item m="1" x="6126"/>
        <item m="1" x="6128"/>
        <item m="1" x="6129"/>
        <item m="1" x="6130"/>
        <item m="1" x="6131"/>
        <item m="1" x="4401"/>
        <item m="1" x="3376"/>
        <item m="1" x="6132"/>
        <item m="1" x="6133"/>
        <item m="1" x="6135"/>
        <item m="1" x="6139"/>
        <item m="1" x="6141"/>
        <item m="1" x="6142"/>
        <item m="1" x="6143"/>
        <item m="1" x="6145"/>
        <item m="1" x="6146"/>
        <item m="1" x="6147"/>
        <item m="1" x="6148"/>
        <item m="1" x="6150"/>
        <item m="1" x="6151"/>
        <item x="189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70"/>
        <item m="1" x="6171"/>
        <item m="1" x="6172"/>
        <item m="1" x="6173"/>
        <item m="1" x="6174"/>
        <item m="1" x="6175"/>
        <item m="1" x="6178"/>
        <item m="1" x="6179"/>
        <item m="1" x="6180"/>
        <item m="1" x="6181"/>
        <item m="1" x="6182"/>
        <item m="1" x="6183"/>
        <item m="1" x="3021"/>
        <item m="1" x="6185"/>
        <item m="1" x="6186"/>
        <item m="1" x="6188"/>
        <item m="1" x="6189"/>
        <item m="1" x="6190"/>
        <item m="1" x="6191"/>
        <item m="1" x="6194"/>
        <item m="1" x="6195"/>
        <item m="1" x="6196"/>
        <item m="1" x="6198"/>
        <item m="1" x="6199"/>
        <item m="1" x="6200"/>
        <item m="1" x="6201"/>
        <item m="1" x="6202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9"/>
        <item m="1" x="1754"/>
        <item m="1" x="6220"/>
        <item m="1" x="956"/>
        <item m="1" x="6223"/>
        <item m="1" x="6232"/>
        <item m="1" x="2752"/>
        <item m="1" x="940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x="780"/>
        <item m="1" x="6243"/>
        <item m="1" x="6244"/>
        <item m="1" x="6245"/>
        <item m="1" x="6246"/>
        <item m="1" x="6247"/>
        <item m="1" x="2093"/>
        <item m="1" x="6248"/>
        <item m="1" x="4057"/>
        <item m="1" x="6249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3584"/>
        <item m="1" x="6264"/>
        <item m="1" x="2749"/>
        <item m="1" x="6265"/>
        <item m="1" x="6266"/>
        <item m="1" x="6267"/>
        <item m="1" x="6269"/>
        <item m="1" x="6270"/>
        <item m="1" x="6272"/>
        <item m="1" x="3267"/>
        <item m="1" x="6273"/>
        <item m="1" x="6274"/>
        <item m="1" x="6276"/>
        <item m="1" x="6277"/>
        <item m="1" x="6279"/>
        <item m="1" x="6280"/>
        <item m="1" x="6281"/>
        <item m="1" x="6282"/>
        <item m="1" x="6283"/>
        <item m="1" x="6284"/>
        <item m="1" x="6285"/>
        <item m="1" x="6286"/>
        <item m="1" x="2576"/>
        <item m="1" x="5284"/>
        <item x="149"/>
        <item m="1" x="6289"/>
        <item m="1" x="6290"/>
        <item m="1" x="6292"/>
        <item m="1" x="6293"/>
        <item m="1" x="5554"/>
        <item m="1" x="4357"/>
        <item m="1" x="5640"/>
        <item x="121"/>
        <item x="757"/>
        <item m="1" x="5642"/>
        <item m="1" x="5643"/>
        <item m="1" x="5644"/>
        <item m="1" x="5645"/>
        <item m="1" x="5646"/>
        <item m="1" x="2471"/>
        <item m="1" x="5555"/>
        <item m="1" x="5556"/>
        <item m="1" x="5363"/>
        <item m="1" x="5364"/>
        <item m="1" x="5365"/>
        <item m="1" x="5366"/>
        <item m="1" x="5368"/>
        <item m="1" x="5369"/>
        <item m="1" x="5370"/>
        <item x="63"/>
        <item m="1" x="5371"/>
        <item m="1" x="989"/>
        <item m="1" x="5372"/>
        <item m="1" x="5358"/>
        <item m="1" x="5373"/>
        <item m="1" x="5375"/>
        <item m="1" x="5377"/>
        <item m="1" x="5378"/>
        <item m="1" x="5379"/>
        <item m="1" x="5291"/>
        <item m="1" x="5292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x="724"/>
        <item m="1" x="4972"/>
        <item m="1" x="1234"/>
        <item m="1" x="4973"/>
        <item m="1" x="4974"/>
        <item m="1" x="4975"/>
        <item m="1" x="4978"/>
        <item m="1" x="4979"/>
        <item m="1" x="4980"/>
        <item m="1" x="3484"/>
        <item m="1" x="4982"/>
        <item m="1" x="3356"/>
        <item m="1" x="5647"/>
        <item m="1" x="4984"/>
        <item m="1" x="4985"/>
        <item m="1" x="4987"/>
        <item m="1" x="1160"/>
        <item m="1" x="4989"/>
        <item m="1" x="4991"/>
        <item m="1" x="5218"/>
        <item m="1" x="4993"/>
        <item m="1" x="5649"/>
        <item m="1" x="5650"/>
        <item m="1" x="5651"/>
        <item m="1" x="5652"/>
        <item m="1" x="5653"/>
        <item m="1" x="5558"/>
        <item m="1" x="5559"/>
        <item m="1" x="5004"/>
        <item m="1" x="5005"/>
        <item m="1" x="5006"/>
        <item m="1" x="5007"/>
        <item m="1" x="5008"/>
        <item m="1" x="5009"/>
        <item m="1" x="5654"/>
        <item m="1" x="5655"/>
        <item m="1" x="5011"/>
        <item m="1" x="5656"/>
        <item m="1" x="5012"/>
        <item m="1" x="5657"/>
        <item m="1" x="5658"/>
        <item m="1" x="5390"/>
        <item m="1" x="5391"/>
        <item m="1" x="5019"/>
        <item m="1" x="2494"/>
        <item m="1" x="5392"/>
        <item m="1" x="5024"/>
        <item m="1" x="5659"/>
        <item m="1" x="5660"/>
        <item m="1" x="5661"/>
        <item m="1" x="5662"/>
        <item m="1" x="5663"/>
        <item m="1" x="5562"/>
        <item m="1" x="3719"/>
        <item m="1" x="5563"/>
        <item m="1" x="5564"/>
        <item m="1" x="5565"/>
        <item m="1" x="5566"/>
        <item m="1" x="5567"/>
        <item m="1" x="5026"/>
        <item m="1" x="5027"/>
        <item m="1" x="5028"/>
        <item m="1" x="5029"/>
        <item m="1" x="4750"/>
        <item m="1" x="5030"/>
        <item m="1" x="5031"/>
        <item m="1" x="5032"/>
        <item m="1" x="2668"/>
        <item m="1" x="5034"/>
        <item m="1" x="5035"/>
        <item m="1" x="5036"/>
        <item m="1" x="5037"/>
        <item m="1" x="3718"/>
        <item m="1" x="5038"/>
        <item m="1" x="5039"/>
        <item m="1" x="5040"/>
        <item m="1" x="5042"/>
        <item m="1" x="5664"/>
        <item m="1" x="5665"/>
        <item m="1" x="5395"/>
        <item m="1" x="5396"/>
        <item m="1" x="5054"/>
        <item m="1" x="5056"/>
        <item m="1" x="5057"/>
        <item m="1" x="3450"/>
        <item m="1" x="5666"/>
        <item m="1" x="5667"/>
        <item m="1" x="5668"/>
        <item m="1" x="5568"/>
        <item m="1" x="5398"/>
        <item m="1" x="5399"/>
        <item m="1" x="5060"/>
        <item m="1" x="5064"/>
        <item m="1" x="5669"/>
        <item m="1" x="5299"/>
        <item m="1" x="5400"/>
        <item m="1" x="5401"/>
        <item m="1" x="5402"/>
        <item m="1" x="5300"/>
        <item m="1" x="5301"/>
        <item m="1" x="5302"/>
        <item m="1" x="5304"/>
        <item m="1" x="5305"/>
        <item m="1" x="5306"/>
        <item m="1" x="5307"/>
        <item m="1" x="5308"/>
        <item m="1" x="5309"/>
        <item m="1" x="5310"/>
        <item m="1" x="5403"/>
        <item m="1" x="5570"/>
        <item m="1" x="1401"/>
        <item m="1" x="5670"/>
        <item m="1" x="5071"/>
        <item m="1" x="5671"/>
        <item m="1" x="5672"/>
        <item m="1" x="5410"/>
        <item m="1" x="5411"/>
        <item m="1" x="5412"/>
        <item m="1" x="5413"/>
        <item m="1" x="5414"/>
        <item m="1" x="5415"/>
        <item m="1" x="5416"/>
        <item m="1" x="2394"/>
        <item m="1" x="5076"/>
        <item m="1" x="5077"/>
        <item m="1" x="5078"/>
        <item m="1" x="5079"/>
        <item m="1" x="5080"/>
        <item m="1" x="5081"/>
        <item m="1" x="5082"/>
        <item m="1" x="5673"/>
        <item x="563"/>
        <item m="1" x="4338"/>
        <item m="1" x="5090"/>
        <item m="1" x="1391"/>
        <item m="1" x="5675"/>
        <item m="1" x="5676"/>
        <item m="1" x="5677"/>
        <item m="1" x="5421"/>
        <item m="1" x="5422"/>
        <item m="1" x="5424"/>
        <item m="1" x="5091"/>
        <item m="1" x="5092"/>
        <item m="1" x="5093"/>
        <item m="1" x="5094"/>
        <item m="1" x="5095"/>
        <item m="1" x="5096"/>
        <item m="1" x="5679"/>
        <item m="1" x="4269"/>
        <item m="1" x="3606"/>
        <item m="1" x="3074"/>
        <item m="1" x="5104"/>
        <item m="1" x="5269"/>
        <item m="1" x="5680"/>
        <item m="1" x="5681"/>
        <item m="1" x="5579"/>
        <item m="1" x="5580"/>
        <item m="1" x="5581"/>
        <item m="1" x="5582"/>
        <item m="1" x="5583"/>
        <item m="1" x="5584"/>
        <item m="1" x="4452"/>
        <item m="1" x="5585"/>
        <item m="1" x="5586"/>
        <item m="1" x="5587"/>
        <item m="1" x="4193"/>
        <item m="1" x="5588"/>
        <item m="1" x="5589"/>
        <item m="1" x="5590"/>
        <item m="1" x="5591"/>
        <item m="1" x="5592"/>
        <item m="1" x="5593"/>
        <item m="1" x="4720"/>
        <item m="1" x="5595"/>
        <item m="1" x="5596"/>
        <item m="1" x="5597"/>
        <item m="1" x="5598"/>
        <item m="1" x="5321"/>
        <item m="1" x="5599"/>
        <item m="1" x="5322"/>
        <item m="1" x="5323"/>
        <item m="1" x="5324"/>
        <item m="1" x="5325"/>
        <item m="1" x="4454"/>
        <item m="1" x="5326"/>
        <item m="1" x="5327"/>
        <item m="1" x="5328"/>
        <item m="1" x="5329"/>
        <item m="1" x="5106"/>
        <item m="1" x="5107"/>
        <item m="1" x="5109"/>
        <item m="1" x="5682"/>
        <item m="1" x="1565"/>
        <item m="1" x="3224"/>
        <item m="1" x="5428"/>
        <item m="1" x="5684"/>
        <item m="1" x="5436"/>
        <item m="1" x="5685"/>
        <item m="1" x="5686"/>
        <item m="1" x="5602"/>
        <item m="1" x="5603"/>
        <item m="1" x="5604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441"/>
        <item m="1" x="5442"/>
        <item m="1" x="5697"/>
        <item m="1" x="5444"/>
        <item m="1" x="5698"/>
        <item m="1" x="5699"/>
        <item m="1" x="5701"/>
        <item m="1" x="5150"/>
        <item m="1" x="5448"/>
        <item m="1" x="937"/>
        <item m="1" x="5151"/>
        <item m="1" x="5702"/>
        <item m="1" x="5450"/>
        <item m="1" x="5153"/>
        <item m="1" x="5703"/>
        <item m="1" x="5154"/>
        <item m="1" x="2222"/>
        <item m="1" x="5705"/>
        <item m="1" x="5706"/>
        <item m="1" x="3113"/>
        <item m="1" x="5451"/>
        <item m="1" x="5452"/>
        <item m="1" x="5707"/>
        <item m="1" x="1789"/>
        <item m="1" x="5708"/>
        <item m="1" x="5709"/>
        <item m="1" x="5710"/>
        <item m="1" x="5711"/>
        <item m="1" x="5712"/>
        <item m="1" x="5713"/>
        <item m="1" x="5456"/>
        <item m="1" x="5457"/>
        <item m="1" x="5714"/>
        <item m="1" x="5715"/>
        <item m="1" x="5716"/>
        <item m="1" x="5717"/>
        <item m="1" x="5463"/>
        <item m="1" x="5718"/>
        <item m="1" x="5719"/>
        <item m="1" x="5614"/>
        <item m="1" x="5467"/>
        <item m="1" x="5720"/>
        <item m="1" x="5721"/>
        <item m="1" x="5723"/>
        <item m="1" x="5470"/>
        <item m="1" x="5724"/>
        <item m="1" x="5725"/>
        <item m="1" x="5471"/>
        <item m="1" x="5472"/>
        <item m="1" x="1706"/>
        <item m="1" x="5181"/>
        <item m="1" x="5618"/>
        <item m="1" x="5619"/>
        <item m="1" x="5473"/>
        <item m="1" x="5185"/>
        <item m="1" x="5186"/>
        <item m="1" x="5727"/>
        <item m="1" x="5474"/>
        <item m="1" x="5728"/>
        <item m="1" x="5729"/>
        <item m="1" x="1220"/>
        <item m="1" x="5621"/>
        <item m="1" x="5622"/>
        <item m="1" x="5477"/>
        <item x="222"/>
        <item m="1" x="5193"/>
        <item m="1" x="5194"/>
        <item m="1" x="5623"/>
        <item m="1" x="5624"/>
        <item m="1" x="5625"/>
        <item m="1" x="5626"/>
        <item m="1" x="1566"/>
        <item m="1" x="5479"/>
        <item m="1" x="5480"/>
        <item m="1" x="1601"/>
        <item m="1" x="5481"/>
        <item m="1" x="928"/>
        <item m="1" x="5628"/>
        <item m="1" x="5482"/>
        <item m="1" x="5731"/>
        <item m="1" x="5732"/>
        <item m="1" x="5733"/>
        <item m="1" x="5629"/>
        <item m="1" x="5630"/>
        <item m="1" x="5734"/>
        <item m="1" x="5632"/>
        <item m="1" x="5633"/>
        <item m="1" x="5487"/>
        <item m="1" x="5735"/>
        <item m="1" x="5736"/>
        <item m="1" x="5737"/>
        <item m="1" x="5489"/>
        <item m="1" x="5490"/>
        <item m="1" x="5491"/>
        <item m="1" x="5215"/>
        <item m="1" x="5216"/>
        <item m="1" x="5217"/>
        <item x="769"/>
        <item m="1" x="2661"/>
        <item m="1" x="5740"/>
        <item m="1" x="5492"/>
        <item m="1" x="5494"/>
        <item m="1" x="4036"/>
        <item m="1" x="4003"/>
        <item m="1" x="5221"/>
        <item m="1" x="5222"/>
        <item m="1" x="5223"/>
        <item m="1" x="5224"/>
        <item m="1" x="5225"/>
        <item m="1" x="5741"/>
        <item m="1" x="2241"/>
        <item m="1" x="5495"/>
        <item m="1" x="5496"/>
        <item m="1" x="5344"/>
        <item m="1" x="5497"/>
        <item m="1" x="5234"/>
        <item m="1" x="5235"/>
        <item m="1" x="5636"/>
        <item m="1" x="5742"/>
        <item m="1" x="5743"/>
        <item m="1" x="5744"/>
        <item m="1" x="5500"/>
        <item m="1" x="5501"/>
        <item m="1" x="1291"/>
        <item m="1" x="5502"/>
        <item m="1" x="5745"/>
        <item m="1" x="2582"/>
        <item m="1" x="5503"/>
        <item m="1" x="5504"/>
        <item m="1" x="5356"/>
        <item m="1" x="5240"/>
        <item m="1" x="5241"/>
        <item m="1" x="5242"/>
        <item m="1" x="5243"/>
        <item m="1" x="5244"/>
        <item m="1" x="4693"/>
        <item m="1" x="5746"/>
        <item m="1" x="5747"/>
        <item m="1" x="5748"/>
        <item m="1" x="5749"/>
        <item m="1" x="5750"/>
        <item m="1" x="5506"/>
        <item m="1" x="5507"/>
        <item m="1" x="5751"/>
        <item m="1" x="5752"/>
        <item m="1" x="5754"/>
        <item m="1" x="5755"/>
        <item m="1" x="2447"/>
        <item m="1" x="5510"/>
        <item m="1" x="4313"/>
        <item m="1" x="5756"/>
        <item m="1" x="5757"/>
        <item m="1" x="5758"/>
        <item m="1" x="5759"/>
        <item m="1" x="2744"/>
        <item m="1" x="5513"/>
        <item m="1" x="5514"/>
        <item m="1" x="2097"/>
        <item m="1" x="5765"/>
        <item m="1" x="2094"/>
        <item m="1" x="5766"/>
        <item m="1" x="5767"/>
        <item m="1" x="5768"/>
        <item m="1" x="5769"/>
        <item m="1" x="5770"/>
        <item m="1" x="5771"/>
        <item m="1" x="5772"/>
        <item m="1" x="4734"/>
        <item m="1" x="5773"/>
        <item m="1" x="5774"/>
        <item m="1" x="5775"/>
        <item m="1" x="5776"/>
        <item m="1" x="5777"/>
        <item m="1" x="5778"/>
        <item m="1" x="5779"/>
        <item m="1" x="5780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2"/>
        <item m="1" x="5793"/>
        <item m="1" x="5796"/>
        <item m="1" x="5798"/>
        <item x="725"/>
        <item m="1" x="5799"/>
        <item m="1" x="5800"/>
        <item m="1" x="5801"/>
        <item m="1" x="5802"/>
        <item m="1" x="5803"/>
        <item x="163"/>
        <item m="1" x="5804"/>
        <item m="1" x="5805"/>
        <item m="1" x="5806"/>
        <item m="1" x="5516"/>
        <item m="1" x="5807"/>
        <item m="1" x="5808"/>
        <item m="1" x="5809"/>
        <item m="1" x="5810"/>
        <item m="1" x="5811"/>
        <item m="1" x="5812"/>
        <item m="1" x="5813"/>
        <item m="1" x="5814"/>
        <item m="1" x="5517"/>
        <item m="1" x="5518"/>
        <item m="1" x="5519"/>
        <item m="1" x="5520"/>
        <item m="1" x="2741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1697"/>
        <item m="1" x="5532"/>
        <item m="1" x="5533"/>
        <item m="1" x="5534"/>
        <item m="1" x="5535"/>
        <item m="1" x="4732"/>
        <item x="721"/>
        <item m="1" x="5537"/>
        <item m="1" x="5538"/>
        <item m="1" x="5539"/>
        <item m="1" x="2725"/>
        <item m="1" x="5540"/>
        <item m="1" x="5815"/>
        <item m="1" x="5543"/>
        <item m="1" x="5544"/>
        <item m="1" x="5254"/>
        <item m="1" x="5255"/>
        <item m="1" x="5817"/>
        <item m="1" x="5818"/>
        <item m="1" x="4742"/>
        <item m="1" x="1256"/>
        <item m="1" x="5820"/>
        <item m="1" x="5638"/>
        <item m="1" x="5549"/>
        <item m="1" x="5550"/>
        <item m="1" x="4983"/>
        <item m="1" x="4988"/>
        <item m="1" x="4994"/>
        <item m="1" x="4996"/>
        <item m="1" x="4997"/>
        <item m="1" x="4998"/>
        <item m="1" x="4999"/>
        <item m="1" x="5000"/>
        <item m="1" x="5001"/>
        <item m="1" x="5557"/>
        <item m="1" x="5380"/>
        <item m="1" x="4894"/>
        <item m="1" x="5384"/>
        <item m="1" x="5385"/>
        <item m="1" x="5010"/>
        <item m="1" x="5560"/>
        <item m="1" x="5561"/>
        <item m="1" x="5020"/>
        <item m="1" x="5021"/>
        <item m="1" x="5025"/>
        <item x="471"/>
        <item m="1" x="5043"/>
        <item m="1" x="5045"/>
        <item m="1" x="5046"/>
        <item m="1" x="5047"/>
        <item m="1" x="4760"/>
        <item m="1" x="5048"/>
        <item m="1" x="5049"/>
        <item m="1" x="5050"/>
        <item m="1" x="5051"/>
        <item m="1" x="5052"/>
        <item m="1" x="5058"/>
        <item m="1" x="4895"/>
        <item m="1" x="4896"/>
        <item m="1" x="1777"/>
        <item m="1" x="3363"/>
        <item m="1" x="5063"/>
        <item m="1" x="5569"/>
        <item m="1" x="5311"/>
        <item m="1" x="5312"/>
        <item m="1" x="5313"/>
        <item m="1" x="5314"/>
        <item m="1" x="5405"/>
        <item m="1" x="5571"/>
        <item m="1" x="5573"/>
        <item m="1" x="5575"/>
        <item m="1" x="5417"/>
        <item m="1" x="5576"/>
        <item m="1" x="5577"/>
        <item m="1" x="5419"/>
        <item m="1" x="5420"/>
        <item m="1" x="5087"/>
        <item m="1" x="5097"/>
        <item m="1" x="5098"/>
        <item m="1" x="5425"/>
        <item m="1" x="5578"/>
        <item m="1" x="2610"/>
        <item m="1" x="5105"/>
        <item m="1" x="5110"/>
        <item m="1" x="5111"/>
        <item m="1" x="5113"/>
        <item m="1" x="5114"/>
        <item m="1" x="5115"/>
        <item m="1" x="5116"/>
        <item m="1" x="5600"/>
        <item m="1" x="5118"/>
        <item m="1" x="5429"/>
        <item m="1" x="5430"/>
        <item m="1" x="5601"/>
        <item m="1" x="5127"/>
        <item m="1" x="5605"/>
        <item m="1" x="5606"/>
        <item m="1" x="5607"/>
        <item m="1" x="5608"/>
        <item m="1" x="5609"/>
        <item m="1" x="5438"/>
        <item m="1" x="5133"/>
        <item m="1" x="5138"/>
        <item m="1" x="5140"/>
        <item m="1" x="5141"/>
        <item m="1" x="4075"/>
        <item m="1" x="5610"/>
        <item m="1" x="5611"/>
        <item m="1" x="5152"/>
        <item m="1" x="5155"/>
        <item m="1" x="5612"/>
        <item m="1" x="5453"/>
        <item m="1" x="5454"/>
        <item m="1" x="5455"/>
        <item m="1" x="5166"/>
        <item m="1" x="5167"/>
        <item m="1" x="5613"/>
        <item m="1" x="5459"/>
        <item m="1" x="5460"/>
        <item m="1" x="5465"/>
        <item m="1" x="5468"/>
        <item m="1" x="5469"/>
        <item m="1" x="5615"/>
        <item m="1" x="5616"/>
        <item m="1" x="5182"/>
        <item m="1" x="5617"/>
        <item m="1" x="5183"/>
        <item m="1" x="5184"/>
        <item m="1" x="5187"/>
        <item m="1" x="5195"/>
        <item m="1" x="5197"/>
        <item m="1" x="5198"/>
        <item m="1" x="5199"/>
        <item m="1" x="5200"/>
        <item m="1" x="5483"/>
        <item m="1" x="5631"/>
        <item m="1" x="5488"/>
        <item m="1" x="5219"/>
        <item m="1" x="5220"/>
        <item m="1" x="5226"/>
        <item m="1" x="5227"/>
        <item m="1" x="4934"/>
        <item m="1" x="5230"/>
        <item m="1" x="5231"/>
        <item m="1" x="2308"/>
        <item m="1" x="5635"/>
        <item m="1" x="5498"/>
        <item m="1" x="5499"/>
        <item m="1" x="5348"/>
        <item m="1" x="5349"/>
        <item m="1" x="5350"/>
        <item m="1" x="5245"/>
        <item m="1" x="5508"/>
        <item m="1" x="5246"/>
        <item m="1" x="5509"/>
        <item x="436"/>
        <item m="1" x="5357"/>
        <item m="1" x="5512"/>
        <item m="1" x="5515"/>
        <item m="1" x="5542"/>
        <item m="1" x="5257"/>
        <item m="1" x="5258"/>
        <item m="1" x="5259"/>
        <item m="1" x="5261"/>
        <item m="1" x="5262"/>
        <item m="1" x="5263"/>
        <item m="1" x="5264"/>
        <item m="1" x="5266"/>
        <item m="1" x="4407"/>
        <item m="1" x="3275"/>
        <item m="1" x="5637"/>
        <item m="1" x="5272"/>
        <item m="1" x="5273"/>
        <item m="1" x="5274"/>
        <item m="1" x="5275"/>
        <item m="1" x="5276"/>
        <item m="1" x="5277"/>
        <item m="1" x="4647"/>
        <item m="1" x="5278"/>
        <item m="1" x="5547"/>
        <item m="1" x="5289"/>
        <item m="1" x="5639"/>
        <item m="1" x="5381"/>
        <item m="1" x="4746"/>
        <item m="1" x="4747"/>
        <item m="1" x="4748"/>
        <item m="1" x="4749"/>
        <item m="1" x="5382"/>
        <item m="1" x="5383"/>
        <item m="1" x="5386"/>
        <item m="1" x="5387"/>
        <item m="1" x="5388"/>
        <item m="1" x="5389"/>
        <item m="1" x="4758"/>
        <item m="1" x="5397"/>
        <item m="1" x="4784"/>
        <item m="1" x="4898"/>
        <item m="1" x="5316"/>
        <item m="1" x="5317"/>
        <item m="1" x="5404"/>
        <item m="1" x="5406"/>
        <item m="1" x="5407"/>
        <item m="1" x="5408"/>
        <item m="1" x="5418"/>
        <item m="1" x="4797"/>
        <item m="1" x="5426"/>
        <item m="1" x="4799"/>
        <item m="1" x="5117"/>
        <item m="1" x="5119"/>
        <item m="1" x="5120"/>
        <item m="1" x="5121"/>
        <item m="1" x="4908"/>
        <item m="1" x="2623"/>
        <item m="1" x="5431"/>
        <item m="1" x="5432"/>
        <item m="1" x="5433"/>
        <item m="1" x="5434"/>
        <item m="1" x="5437"/>
        <item m="1" x="5439"/>
        <item m="1" x="5440"/>
        <item m="1" x="5443"/>
        <item x="799"/>
        <item m="1" x="5445"/>
        <item m="1" x="5446"/>
        <item m="1" x="5447"/>
        <item m="1" x="5449"/>
        <item m="1" x="4952"/>
        <item m="1" x="5157"/>
        <item m="1" x="5160"/>
        <item m="1" x="5168"/>
        <item m="1" x="5458"/>
        <item m="1" x="5461"/>
        <item m="1" x="5462"/>
        <item m="1" x="5466"/>
        <item m="1" x="1055"/>
        <item m="1" x="5475"/>
        <item m="1" x="5476"/>
        <item m="1" x="4838"/>
        <item m="1" x="4839"/>
        <item m="1" x="5478"/>
        <item m="1" x="4842"/>
        <item m="1" x="4843"/>
        <item m="1" x="5201"/>
        <item m="1" x="5205"/>
        <item m="1" x="5484"/>
        <item m="1" x="5485"/>
        <item m="1" x="5212"/>
        <item m="1" x="4850"/>
        <item m="1" x="4852"/>
        <item m="1" x="5232"/>
        <item m="1" x="4857"/>
        <item m="1" x="5351"/>
        <item m="1" x="5359"/>
        <item m="1" x="5360"/>
        <item m="1" x="5511"/>
        <item m="1" x="5251"/>
        <item m="1" x="5252"/>
        <item m="1" x="5271"/>
        <item m="1" x="4869"/>
        <item m="1" x="4870"/>
        <item m="1" x="4871"/>
        <item m="1" x="2746"/>
        <item m="1" x="4873"/>
        <item m="1" x="5546"/>
        <item m="1" x="5548"/>
        <item m="1" x="5551"/>
        <item m="1" x="5552"/>
        <item m="1" x="5553"/>
        <item m="1" x="4893"/>
        <item m="1" x="4745"/>
        <item m="1" x="4752"/>
        <item m="1" x="4753"/>
        <item m="1" x="4312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5293"/>
        <item m="1" x="5002"/>
        <item m="1" x="5003"/>
        <item m="1" x="5294"/>
        <item m="1" x="5013"/>
        <item m="1" x="5295"/>
        <item m="1" x="4759"/>
        <item m="1" x="4351"/>
        <item m="1" x="5023"/>
        <item m="1" x="4354"/>
        <item m="1" x="4355"/>
        <item m="1" x="4761"/>
        <item m="1" x="4763"/>
        <item m="1" x="4764"/>
        <item m="1" x="3861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3717"/>
        <item m="1" x="4778"/>
        <item m="1" x="4779"/>
        <item m="1" x="4372"/>
        <item m="1" x="4897"/>
        <item m="1" x="4380"/>
        <item x="216"/>
        <item m="1" x="5318"/>
        <item m="1" x="4668"/>
        <item m="1" x="4384"/>
        <item m="1" x="4385"/>
        <item m="1" x="4386"/>
        <item m="1" x="5065"/>
        <item m="1" x="5066"/>
        <item m="1" x="2921"/>
        <item m="1" x="4902"/>
        <item m="1" x="4903"/>
        <item m="1" x="2730"/>
        <item m="1" x="5075"/>
        <item m="1" x="4789"/>
        <item m="1" x="4790"/>
        <item m="1" x="4791"/>
        <item m="1" x="5083"/>
        <item m="1" x="4158"/>
        <item m="1" x="5085"/>
        <item m="1" x="5086"/>
        <item m="1" x="5088"/>
        <item m="1" x="5320"/>
        <item m="1" x="4433"/>
        <item m="1" x="4446"/>
        <item m="1" x="4798"/>
        <item m="1" x="4800"/>
        <item m="1" x="5099"/>
        <item m="1" x="4436"/>
        <item m="1" x="5100"/>
        <item m="1" x="4437"/>
        <item m="1" x="5102"/>
        <item m="1" x="4443"/>
        <item m="1" x="4444"/>
        <item m="1" x="4910"/>
        <item m="1" x="4911"/>
        <item m="1" x="4912"/>
        <item m="1" x="4913"/>
        <item m="1" x="4914"/>
        <item m="1" x="5122"/>
        <item m="1" x="4674"/>
        <item m="1" x="4676"/>
        <item m="1" x="4677"/>
        <item m="1" x="4678"/>
        <item m="1" x="4680"/>
        <item m="1" x="4681"/>
        <item m="1" x="5331"/>
        <item m="1" x="5123"/>
        <item m="1" x="5332"/>
        <item m="1" x="5124"/>
        <item m="1" x="5128"/>
        <item m="1" x="4521"/>
        <item m="1" x="5334"/>
        <item m="1" x="5130"/>
        <item m="1" x="5131"/>
        <item m="1" x="5134"/>
        <item m="1" x="5135"/>
        <item m="1" x="5136"/>
        <item m="1" x="5139"/>
        <item m="1" x="5142"/>
        <item m="1" x="5143"/>
        <item m="1" x="5145"/>
        <item m="1" x="5335"/>
        <item m="1" x="4824"/>
        <item m="1" x="1888"/>
        <item m="1" x="4686"/>
        <item m="1" x="4687"/>
        <item m="1" x="4689"/>
        <item m="1" x="5158"/>
        <item m="1" x="1630"/>
        <item m="1" x="5162"/>
        <item m="1" x="5164"/>
        <item m="1" x="5169"/>
        <item m="1" x="5170"/>
        <item x="414"/>
        <item m="1" x="5173"/>
        <item m="1" x="1633"/>
        <item m="1" x="5337"/>
        <item m="1" x="5338"/>
        <item m="1" x="5339"/>
        <item m="1" x="5175"/>
        <item m="1" x="5176"/>
        <item m="1" x="5177"/>
        <item m="1" x="5178"/>
        <item m="1" x="4697"/>
        <item m="1" x="4834"/>
        <item m="1" x="4700"/>
        <item m="1" x="5188"/>
        <item m="1" x="5189"/>
        <item m="1" x="2961"/>
        <item m="1" x="4840"/>
        <item m="1" x="4841"/>
        <item m="1" x="5196"/>
        <item m="1" x="4701"/>
        <item m="1" x="3165"/>
        <item m="1" x="4536"/>
        <item m="1" x="5202"/>
        <item m="1" x="5203"/>
        <item m="1" x="5206"/>
        <item m="1" x="5207"/>
        <item m="1" x="5208"/>
        <item m="1" x="5209"/>
        <item m="1" x="5210"/>
        <item m="1" x="5213"/>
        <item m="1" x="5214"/>
        <item m="1" x="4851"/>
        <item m="1" x="4554"/>
        <item m="1" x="4555"/>
        <item m="1" x="4853"/>
        <item m="1" x="4854"/>
        <item m="1" x="5343"/>
        <item m="1" x="4561"/>
        <item m="1" x="5233"/>
        <item m="1" x="5345"/>
        <item m="1" x="4858"/>
        <item m="1" x="4859"/>
        <item m="1" x="4569"/>
        <item m="1" x="5237"/>
        <item m="1" x="5352"/>
        <item m="1" x="902"/>
        <item m="1" x="5354"/>
        <item m="1" x="5355"/>
        <item m="1" x="4939"/>
        <item m="1" x="5247"/>
        <item m="1" x="5361"/>
        <item m="1" x="5362"/>
        <item m="1" x="4142"/>
        <item m="1" x="5248"/>
        <item m="1" x="5249"/>
        <item m="1" x="4717"/>
        <item m="1" x="1886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719"/>
        <item m="1" x="2257"/>
        <item m="1" x="4721"/>
        <item m="1" x="4722"/>
        <item m="1" x="4723"/>
        <item m="1" x="4725"/>
        <item m="1" x="5279"/>
        <item m="1" x="4727"/>
        <item m="1" x="3384"/>
        <item m="1" x="4729"/>
        <item m="1" x="5281"/>
        <item m="1" x="5283"/>
        <item m="1" x="5285"/>
        <item m="1" x="5286"/>
        <item m="1" x="5288"/>
        <item m="1" x="4886"/>
        <item m="1" x="5290"/>
        <item m="1" x="4325"/>
        <item m="1" x="4345"/>
        <item m="1" x="5014"/>
        <item m="1" x="4352"/>
        <item m="1" x="5053"/>
        <item m="1" x="4373"/>
        <item m="1" x="892"/>
        <item m="1" x="5059"/>
        <item m="1" x="4382"/>
        <item m="1" x="4387"/>
        <item m="1" x="4388"/>
        <item m="1" x="5067"/>
        <item m="1" x="5068"/>
        <item m="1" x="5074"/>
        <item m="1" x="4416"/>
        <item m="1" x="5084"/>
        <item m="1" x="5089"/>
        <item m="1" x="5101"/>
        <item m="1" x="4682"/>
        <item x="307"/>
        <item m="1" x="5125"/>
        <item m="1" x="3114"/>
        <item m="1" x="5129"/>
        <item m="1" x="5132"/>
        <item m="1" x="5144"/>
        <item m="1" x="5146"/>
        <item m="1" x="5147"/>
        <item m="1" x="5148"/>
        <item m="1" x="5149"/>
        <item m="1" x="5159"/>
        <item m="1" x="5163"/>
        <item m="1" x="5171"/>
        <item m="1" x="5172"/>
        <item m="1" x="5180"/>
        <item m="1" x="5190"/>
        <item m="1" x="5191"/>
        <item m="1" x="5192"/>
        <item m="1" x="4702"/>
        <item m="1" x="5204"/>
        <item m="1" x="2375"/>
        <item m="1" x="4556"/>
        <item m="1" x="4557"/>
        <item m="1" x="4560"/>
        <item m="1" x="5228"/>
        <item m="1" x="5229"/>
        <item m="1" x="4961"/>
        <item m="1" x="5239"/>
        <item m="1" x="4866"/>
        <item m="1" x="4730"/>
        <item m="1" x="5280"/>
        <item m="1" x="4731"/>
        <item m="1" x="5287"/>
        <item m="1" x="863"/>
        <item m="1" x="4889"/>
        <item m="1" x="4890"/>
        <item m="1" x="4326"/>
        <item m="1" x="4327"/>
        <item m="1" x="2528"/>
        <item m="1" x="4328"/>
        <item m="1" x="4332"/>
        <item m="1" x="4333"/>
        <item m="1" x="4334"/>
        <item m="1" x="4335"/>
        <item m="1" x="4336"/>
        <item m="1" x="4337"/>
        <item m="1" x="4339"/>
        <item m="1" x="4340"/>
        <item m="1" x="4131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2790"/>
        <item m="1" x="4143"/>
        <item m="1" x="3598"/>
        <item m="1" x="3599"/>
        <item m="1" x="4942"/>
        <item m="1" x="3601"/>
        <item x="29"/>
        <item m="1" x="3602"/>
        <item m="1" x="3603"/>
        <item m="1" x="4754"/>
        <item m="1" x="4943"/>
        <item m="1" x="4756"/>
        <item m="1" x="4346"/>
        <item m="1" x="4347"/>
        <item m="1" x="4147"/>
        <item m="1" x="4148"/>
        <item m="1" x="4944"/>
        <item m="1" x="4757"/>
        <item m="1" x="4153"/>
        <item m="1" x="4154"/>
        <item m="1" x="4155"/>
        <item m="1" x="4156"/>
        <item m="1" x="3680"/>
        <item m="1" x="4356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2951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4374"/>
        <item m="1" x="4160"/>
        <item m="1" x="4781"/>
        <item m="1" x="4164"/>
        <item m="1" x="4381"/>
        <item m="1" x="4165"/>
        <item m="1" x="4383"/>
        <item m="1" x="4389"/>
        <item m="1" x="4390"/>
        <item m="1" x="4391"/>
        <item m="1" x="4392"/>
        <item x="264"/>
        <item m="1" x="983"/>
        <item m="1" x="4393"/>
        <item m="1" x="4394"/>
        <item m="1" x="4395"/>
        <item m="1" x="4396"/>
        <item m="1" x="4397"/>
        <item m="1" x="4398"/>
        <item m="1" x="4399"/>
        <item m="1" x="1972"/>
        <item m="1" x="4785"/>
        <item m="1" x="4404"/>
        <item x="218"/>
        <item m="1" x="4899"/>
        <item m="1" x="4900"/>
        <item m="1" x="4945"/>
        <item m="1" x="4901"/>
        <item m="1" x="4904"/>
        <item m="1" x="4905"/>
        <item m="1" x="4671"/>
        <item m="1" x="4673"/>
        <item m="1" x="4906"/>
        <item m="1" x="4410"/>
        <item m="1" x="4435"/>
        <item m="1" x="1947"/>
        <item m="1" x="4417"/>
        <item m="1" x="4418"/>
        <item m="1" x="4419"/>
        <item m="1" x="4420"/>
        <item m="1" x="4421"/>
        <item m="1" x="4422"/>
        <item m="1" x="4178"/>
        <item m="1" x="4179"/>
        <item m="1" x="4180"/>
        <item m="1" x="4946"/>
        <item m="1" x="4792"/>
        <item m="1" x="4796"/>
        <item m="1" x="1717"/>
        <item m="1" x="2809"/>
        <item m="1" x="4438"/>
        <item m="1" x="4439"/>
        <item m="1" x="4440"/>
        <item m="1" x="4441"/>
        <item m="1" x="4801"/>
        <item m="1" x="4187"/>
        <item m="1" x="2958"/>
        <item m="1" x="4802"/>
        <item m="1" x="4803"/>
        <item m="1" x="4190"/>
        <item m="1" x="4191"/>
        <item m="1" x="4192"/>
        <item m="1" x="4683"/>
        <item m="1" x="4684"/>
        <item m="1" x="4447"/>
        <item m="1" x="4448"/>
        <item m="1" x="4449"/>
        <item m="1" x="4450"/>
        <item m="1" x="4451"/>
        <item m="1" x="4453"/>
        <item m="1" x="4455"/>
        <item m="1" x="4194"/>
        <item m="1" x="4195"/>
        <item m="1" x="4196"/>
        <item m="1" x="4197"/>
        <item m="1" x="4198"/>
        <item m="1" x="4200"/>
        <item m="1" x="4201"/>
        <item m="1" x="4202"/>
        <item m="1" x="4805"/>
        <item m="1" x="4915"/>
        <item m="1" x="4456"/>
        <item m="1" x="4457"/>
        <item m="1" x="4916"/>
        <item m="1" x="4807"/>
        <item m="1" x="4465"/>
        <item m="1" x="4466"/>
        <item m="1" x="4467"/>
        <item m="1" x="4947"/>
        <item m="1" x="4917"/>
        <item m="1" x="4809"/>
        <item m="1" x="4918"/>
        <item m="1" x="4919"/>
        <item m="1" x="4948"/>
        <item m="1" x="4949"/>
        <item m="1" x="4950"/>
        <item m="1" x="4815"/>
        <item m="1" x="4816"/>
        <item m="1" x="4817"/>
        <item m="1" x="4480"/>
        <item m="1" x="4481"/>
        <item m="1" x="4482"/>
        <item m="1" x="4483"/>
        <item m="1" x="4233"/>
        <item m="1" x="4490"/>
        <item m="1" x="4226"/>
        <item m="1" x="4920"/>
        <item m="1" x="4818"/>
        <item m="1" x="4491"/>
        <item m="1" x="4921"/>
        <item m="1" x="4951"/>
        <item m="1" x="4688"/>
        <item m="1" x="4501"/>
        <item m="1" x="4234"/>
        <item m="1" x="3903"/>
        <item m="1" x="4502"/>
        <item m="1" x="4235"/>
        <item m="1" x="3912"/>
        <item m="1" x="4825"/>
        <item m="1" x="4690"/>
        <item m="1" x="4691"/>
        <item m="1" x="4504"/>
        <item m="1" x="4505"/>
        <item m="1" x="4922"/>
        <item m="1" x="4827"/>
        <item m="1" x="4692"/>
        <item m="1" x="4923"/>
        <item m="1" x="4507"/>
        <item m="1" x="4514"/>
        <item m="1" x="4953"/>
        <item m="1" x="4954"/>
        <item m="1" x="4828"/>
        <item m="1" x="4694"/>
        <item m="1" x="4249"/>
        <item m="1" x="4926"/>
        <item m="1" x="4955"/>
        <item m="1" x="4254"/>
        <item m="1" x="4830"/>
        <item m="1" x="4831"/>
        <item m="1" x="4928"/>
        <item m="1" x="4698"/>
        <item m="1" x="4699"/>
        <item m="1" x="3460"/>
        <item m="1" x="4523"/>
        <item x="113"/>
        <item m="1" x="4524"/>
        <item m="1" x="4525"/>
        <item m="1" x="4529"/>
        <item m="1" x="4530"/>
        <item m="1" x="3941"/>
        <item m="1" x="4835"/>
        <item m="1" x="4265"/>
        <item m="1" x="4956"/>
        <item x="347"/>
        <item m="1" x="4957"/>
        <item m="1" x="4272"/>
        <item m="1" x="4958"/>
        <item m="1" x="4537"/>
        <item m="1" x="4538"/>
        <item m="1" x="4539"/>
        <item m="1" x="4540"/>
        <item m="1" x="4541"/>
        <item m="1" x="4542"/>
        <item m="1" x="4844"/>
        <item m="1" x="4930"/>
        <item m="1" x="4544"/>
        <item m="1" x="4931"/>
        <item m="1" x="4845"/>
        <item m="1" x="4846"/>
        <item m="1" x="4703"/>
        <item m="1" x="4932"/>
        <item m="1" x="4933"/>
        <item m="1" x="4847"/>
        <item m="1" x="4959"/>
        <item m="1" x="4960"/>
        <item m="1" x="4848"/>
        <item m="1" x="4705"/>
        <item m="1" x="4706"/>
        <item m="1" x="4707"/>
        <item m="1" x="4558"/>
        <item m="1" x="4559"/>
        <item m="1" x="4285"/>
        <item m="1" x="3985"/>
        <item m="1" x="3986"/>
        <item m="1" x="4563"/>
        <item m="1" x="4564"/>
        <item m="1" x="4286"/>
        <item m="1" x="4287"/>
        <item m="1" x="4288"/>
        <item x="215"/>
        <item m="1" x="4935"/>
        <item m="1" x="4856"/>
        <item m="1" x="4708"/>
        <item m="1" x="4565"/>
        <item m="1" x="4566"/>
        <item m="1" x="4567"/>
        <item m="1" x="4570"/>
        <item m="1" x="4291"/>
        <item m="1" x="1994"/>
        <item m="1" x="4936"/>
        <item m="1" x="4860"/>
        <item m="1" x="4709"/>
        <item m="1" x="4573"/>
        <item m="1" x="4574"/>
        <item m="1" x="4575"/>
        <item m="1" x="4576"/>
        <item m="1" x="4577"/>
        <item m="1" x="4937"/>
        <item m="1" x="4864"/>
        <item m="1" x="4865"/>
        <item m="1" x="4580"/>
        <item m="1" x="4710"/>
        <item m="1" x="4940"/>
        <item m="1" x="4031"/>
        <item m="1" x="4867"/>
        <item m="1" x="4582"/>
        <item m="1" x="3905"/>
        <item m="1" x="2890"/>
        <item m="1" x="4868"/>
        <item m="1" x="2365"/>
        <item m="1" x="4584"/>
        <item m="1" x="4585"/>
        <item m="1" x="4713"/>
        <item m="1" x="2169"/>
        <item m="1" x="4714"/>
        <item m="1" x="4715"/>
        <item m="1" x="4300"/>
        <item m="1" x="4301"/>
        <item m="1" x="4302"/>
        <item m="1" x="4726"/>
        <item m="1" x="4733"/>
        <item m="1" x="2086"/>
        <item x="478"/>
        <item m="1" x="4737"/>
        <item m="1" x="4739"/>
        <item m="1" x="4740"/>
        <item m="1" x="3125"/>
        <item m="1" x="4741"/>
        <item m="1" x="4588"/>
        <item m="1" x="4589"/>
        <item x="677"/>
        <item m="1" x="4590"/>
        <item m="1" x="4591"/>
        <item m="1" x="4593"/>
        <item m="1" x="4594"/>
        <item m="1" x="4595"/>
        <item m="1" x="4596"/>
        <item m="1" x="4597"/>
        <item m="1" x="4599"/>
        <item m="1" x="4600"/>
        <item m="1" x="4601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x="676"/>
        <item m="1" x="4615"/>
        <item m="1" x="4616"/>
        <item m="1" x="4617"/>
        <item m="1" x="4618"/>
        <item x="760"/>
        <item m="1" x="4619"/>
        <item m="1" x="4620"/>
        <item m="1" x="4621"/>
        <item m="1" x="4941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887"/>
        <item m="1" x="4744"/>
        <item m="1" x="4662"/>
        <item m="1" x="4888"/>
        <item m="1" x="1386"/>
        <item m="1" x="3600"/>
        <item m="1" x="3604"/>
        <item m="1" x="4755"/>
        <item m="1" x="4174"/>
        <item m="1" x="4788"/>
        <item m="1" x="4793"/>
        <item m="1" x="4795"/>
        <item m="1" x="4432"/>
        <item x="53"/>
        <item m="1" x="4204"/>
        <item m="1" x="4205"/>
        <item m="1" x="951"/>
        <item m="1" x="4806"/>
        <item m="1" x="4468"/>
        <item m="1" x="4812"/>
        <item m="1" x="4813"/>
        <item m="1" x="4822"/>
        <item m="1" x="4508"/>
        <item m="1" x="3075"/>
        <item m="1" x="4924"/>
        <item m="1" x="4925"/>
        <item m="1" x="4253"/>
        <item m="1" x="4832"/>
        <item m="1" x="4833"/>
        <item m="1" x="4266"/>
        <item m="1" x="4837"/>
        <item m="1" x="4274"/>
        <item m="1" x="4275"/>
        <item m="1" x="4276"/>
        <item m="1" x="4849"/>
        <item m="1" x="4552"/>
        <item m="1" x="3791"/>
        <item m="1" x="3997"/>
        <item m="1" x="4855"/>
        <item m="1" x="4568"/>
        <item x="678"/>
        <item m="1" x="4150"/>
        <item m="1" x="4863"/>
        <item m="1" x="4633"/>
        <item m="1" x="4634"/>
        <item m="1" x="4635"/>
        <item m="1" x="4782"/>
        <item m="1" x="4400"/>
        <item m="1" x="4402"/>
        <item m="1" x="4786"/>
        <item m="1" x="4409"/>
        <item m="1" x="4411"/>
        <item m="1" x="4794"/>
        <item m="1" x="4804"/>
        <item m="1" x="3817"/>
        <item m="1" x="3818"/>
        <item m="1" x="3819"/>
        <item m="1" x="4808"/>
        <item m="1" x="4810"/>
        <item m="1" x="4811"/>
        <item m="1" x="4485"/>
        <item m="1" x="4642"/>
        <item m="1" x="4819"/>
        <item m="1" x="4820"/>
        <item m="1" x="4821"/>
        <item m="1" x="4823"/>
        <item m="1" x="4519"/>
        <item m="1" x="4546"/>
        <item m="1" x="4547"/>
        <item m="1" x="954"/>
        <item m="1" x="4862"/>
        <item m="1" x="4581"/>
        <item m="1" x="4622"/>
        <item m="1" x="4636"/>
        <item m="1" x="4657"/>
        <item m="1" x="1305"/>
        <item m="1" x="3605"/>
        <item m="1" x="3607"/>
        <item m="1" x="3608"/>
        <item m="1" x="3609"/>
        <item m="1" x="3610"/>
        <item m="1" x="3667"/>
        <item m="1" x="3668"/>
        <item m="1" x="3669"/>
        <item m="1" x="3681"/>
        <item m="1" x="3701"/>
        <item m="1" x="3702"/>
        <item m="1" x="3703"/>
        <item m="1" x="914"/>
        <item m="1" x="3242"/>
        <item m="1" x="3704"/>
        <item m="1" x="3705"/>
        <item m="1" x="3706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21"/>
        <item m="1" x="3742"/>
        <item m="1" x="3750"/>
        <item m="1" x="3751"/>
        <item m="1" x="3752"/>
        <item m="1" x="3753"/>
        <item m="1" x="3760"/>
        <item m="1" x="4403"/>
        <item m="1" x="4669"/>
        <item m="1" x="3796"/>
        <item m="1" x="4425"/>
        <item m="1" x="4426"/>
        <item m="1" x="4430"/>
        <item m="1" x="4186"/>
        <item m="1" x="4188"/>
        <item m="1" x="3816"/>
        <item m="1" x="3820"/>
        <item m="1" x="4203"/>
        <item m="1" x="4206"/>
        <item m="1" x="4207"/>
        <item m="1" x="4461"/>
        <item m="1" x="4469"/>
        <item m="1" x="4214"/>
        <item m="1" x="4471"/>
        <item m="1" x="4473"/>
        <item m="1" x="4474"/>
        <item m="1" x="4479"/>
        <item m="1" x="4486"/>
        <item m="1" x="4487"/>
        <item m="1" x="4488"/>
        <item m="1" x="4489"/>
        <item x="591"/>
        <item m="1" x="4492"/>
        <item m="1" x="4493"/>
        <item m="1" x="4495"/>
        <item m="1" x="4506"/>
        <item m="1" x="4509"/>
        <item m="1" x="4510"/>
        <item m="1" x="4511"/>
        <item m="1" x="4695"/>
        <item m="1" x="3644"/>
        <item m="1" x="4516"/>
        <item m="1" x="4520"/>
        <item m="1" x="4262"/>
        <item m="1" x="3946"/>
        <item m="1" x="4534"/>
        <item m="1" x="4535"/>
        <item m="1" x="3953"/>
        <item m="1" x="4545"/>
        <item m="1" x="4548"/>
        <item m="1" x="4549"/>
        <item m="1" x="4550"/>
        <item m="1" x="4704"/>
        <item m="1" x="4553"/>
        <item m="1" x="3988"/>
        <item m="1" x="3998"/>
        <item m="1" x="3999"/>
        <item m="1" x="4290"/>
        <item m="1" x="4578"/>
        <item m="1" x="4579"/>
        <item m="1" x="4294"/>
        <item m="1" x="4032"/>
        <item m="1" x="4583"/>
        <item m="1" x="4586"/>
        <item m="1" x="4069"/>
        <item m="1" x="3261"/>
        <item m="1" x="4637"/>
        <item m="1" x="4638"/>
        <item m="1" x="4639"/>
        <item m="1" x="4640"/>
        <item m="1" x="4643"/>
        <item m="1" x="1142"/>
        <item m="1" x="4645"/>
        <item m="1" x="4646"/>
        <item m="1" x="4648"/>
        <item m="1" x="4649"/>
        <item m="1" x="4650"/>
        <item m="1" x="4743"/>
        <item m="1" x="4658"/>
        <item m="1" x="3611"/>
        <item m="1" x="2767"/>
        <item m="1" x="3612"/>
        <item x="36"/>
        <item m="1" x="3613"/>
        <item m="1" x="3614"/>
        <item m="1" x="3615"/>
        <item m="1" x="3616"/>
        <item m="1" x="3617"/>
        <item m="1" x="3618"/>
        <item m="1" x="3619"/>
        <item m="1" x="4341"/>
        <item m="1" x="3621"/>
        <item m="1" x="4343"/>
        <item m="1" x="4344"/>
        <item m="1" x="3670"/>
        <item m="1" x="3671"/>
        <item m="1" x="4348"/>
        <item m="1" x="4349"/>
        <item m="1" x="4350"/>
        <item m="1" x="3682"/>
        <item m="1" x="4375"/>
        <item m="1" x="3263"/>
        <item m="1" x="3470"/>
        <item m="1" x="4376"/>
        <item m="1" x="4377"/>
        <item m="1" x="4378"/>
        <item m="1" x="4664"/>
        <item m="1" x="3763"/>
        <item m="1" x="3764"/>
        <item m="1" x="4405"/>
        <item m="1" x="4406"/>
        <item m="1" x="4408"/>
        <item m="1" x="4175"/>
        <item m="1" x="4412"/>
        <item m="1" x="4413"/>
        <item m="1" x="4414"/>
        <item m="1" x="4415"/>
        <item m="1" x="3797"/>
        <item m="1" x="3798"/>
        <item m="1" x="3799"/>
        <item m="1" x="3800"/>
        <item m="1" x="3801"/>
        <item m="1" x="3802"/>
        <item m="1" x="3803"/>
        <item m="1" x="4665"/>
        <item m="1" x="4428"/>
        <item m="1" x="4429"/>
        <item m="1" x="4431"/>
        <item m="1" x="4184"/>
        <item m="1" x="4185"/>
        <item m="1" x="3821"/>
        <item m="1" x="4442"/>
        <item m="1" x="3838"/>
        <item m="1" x="3839"/>
        <item m="1" x="2935"/>
        <item m="1" x="4208"/>
        <item m="1" x="4462"/>
        <item m="1" x="4463"/>
        <item m="1" x="4464"/>
        <item m="1" x="4470"/>
        <item m="1" x="4475"/>
        <item m="1" x="4476"/>
        <item m="1" x="4478"/>
        <item m="1" x="4227"/>
        <item m="1" x="4494"/>
        <item m="1" x="4497"/>
        <item m="1" x="4498"/>
        <item m="1" x="4499"/>
        <item m="1" x="4500"/>
        <item m="1" x="3904"/>
        <item m="1" x="4238"/>
        <item m="1" x="4239"/>
        <item m="1" x="4240"/>
        <item m="1" x="4512"/>
        <item m="1" x="4515"/>
        <item m="1" x="4517"/>
        <item m="1" x="4518"/>
        <item m="1" x="3936"/>
        <item m="1" x="4527"/>
        <item m="1" x="4531"/>
        <item m="1" x="3948"/>
        <item m="1" x="4532"/>
        <item m="1" x="4533"/>
        <item m="1" x="3954"/>
        <item m="1" x="3955"/>
        <item m="1" x="4551"/>
        <item m="1" x="4283"/>
        <item m="1" x="4284"/>
        <item m="1" x="4666"/>
        <item m="1" x="4008"/>
        <item m="1" x="4014"/>
        <item m="1" x="4015"/>
        <item m="1" x="4571"/>
        <item m="1" x="4572"/>
        <item m="1" x="3521"/>
        <item m="1" x="4033"/>
        <item m="1" x="4295"/>
        <item m="1" x="2598"/>
        <item m="1" x="4587"/>
        <item m="1" x="4045"/>
        <item m="1" x="4053"/>
        <item m="1" x="3206"/>
        <item m="1" x="4667"/>
        <item x="680"/>
        <item m="1" x="2838"/>
        <item m="1" x="4651"/>
        <item m="1" x="4059"/>
        <item m="1" x="4060"/>
        <item m="1" x="1599"/>
        <item m="1" x="4061"/>
        <item m="1" x="4652"/>
        <item m="1" x="4659"/>
        <item m="1" x="4661"/>
        <item m="1" x="4663"/>
        <item m="1" x="4369"/>
        <item m="1" x="4371"/>
        <item m="1" x="4379"/>
        <item m="1" x="3765"/>
        <item m="1" x="3766"/>
        <item m="1" x="4000"/>
        <item m="1" x="4056"/>
        <item m="1" x="3596"/>
        <item m="1" x="4130"/>
        <item m="1" x="3620"/>
        <item m="1" x="3622"/>
        <item m="1" x="3625"/>
        <item m="1" x="3627"/>
        <item m="1" x="3629"/>
        <item m="1" x="3630"/>
        <item m="1" x="3631"/>
        <item m="1" x="3632"/>
        <item m="1" x="3633"/>
        <item m="1" x="3634"/>
        <item m="1" x="3636"/>
        <item m="1" x="1495"/>
        <item m="1" x="3637"/>
        <item m="1" x="3639"/>
        <item x="667"/>
        <item m="1" x="3640"/>
        <item m="1" x="3641"/>
        <item m="1" x="3642"/>
        <item m="1" x="3643"/>
        <item m="1" x="3645"/>
        <item m="1" x="3647"/>
        <item m="1" x="3648"/>
        <item m="1" x="3652"/>
        <item m="1" x="3653"/>
        <item m="1" x="4144"/>
        <item m="1" x="4145"/>
        <item m="1" x="4146"/>
        <item m="1" x="3672"/>
        <item m="1" x="3673"/>
        <item m="1" x="3674"/>
        <item m="1" x="3675"/>
        <item m="1" x="4149"/>
        <item m="1" x="3679"/>
        <item m="1" x="4151"/>
        <item m="1" x="4152"/>
        <item m="1" x="3683"/>
        <item m="1" x="4157"/>
        <item m="1" x="3685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5"/>
        <item m="1" x="3737"/>
        <item m="1" x="3739"/>
        <item m="1" x="3740"/>
        <item m="1" x="4159"/>
        <item m="1" x="3743"/>
        <item m="1" x="3745"/>
        <item m="1" x="3746"/>
        <item m="1" x="4161"/>
        <item m="1" x="4162"/>
        <item m="1" x="3748"/>
        <item m="1" x="4163"/>
        <item x="691"/>
        <item m="1" x="3754"/>
        <item m="1" x="3755"/>
        <item m="1" x="3756"/>
        <item m="1" x="3757"/>
        <item m="1" x="3758"/>
        <item m="1" x="3759"/>
        <item m="1" x="3761"/>
        <item m="1" x="3767"/>
        <item m="1" x="3768"/>
        <item m="1" x="3769"/>
        <item m="1" x="3770"/>
        <item m="1" x="3771"/>
        <item x="287"/>
        <item m="1" x="3772"/>
        <item m="1" x="3773"/>
        <item m="1" x="3774"/>
        <item m="1" x="3775"/>
        <item m="1" x="4167"/>
        <item m="1" x="3782"/>
        <item m="1" x="3783"/>
        <item m="1" x="4168"/>
        <item m="1" x="4169"/>
        <item m="1" x="4170"/>
        <item m="1" x="4171"/>
        <item m="1" x="4172"/>
        <item m="1" x="4173"/>
        <item m="1" x="3786"/>
        <item m="1" x="4176"/>
        <item m="1" x="3788"/>
        <item m="1" x="3789"/>
        <item m="1" x="4177"/>
        <item m="1" x="3804"/>
        <item m="1" x="3805"/>
        <item m="1" x="3806"/>
        <item m="1" x="4181"/>
        <item m="1" x="4182"/>
        <item m="1" x="3809"/>
        <item m="1" x="3811"/>
        <item m="1" x="3822"/>
        <item m="1" x="3823"/>
        <item m="1" x="3824"/>
        <item m="1" x="3825"/>
        <item m="1" x="3826"/>
        <item m="1" x="1227"/>
        <item m="1" x="3827"/>
        <item m="1" x="3828"/>
        <item m="1" x="4189"/>
        <item m="1" x="3194"/>
        <item m="1" x="3834"/>
        <item m="1" x="3835"/>
        <item m="1" x="3842"/>
        <item m="1" x="3843"/>
        <item m="1" x="3844"/>
        <item m="1" x="3845"/>
        <item m="1" x="3846"/>
        <item m="1" x="3848"/>
        <item m="1" x="3849"/>
        <item m="1" x="3850"/>
        <item m="1" x="2773"/>
        <item m="1" x="1445"/>
        <item m="1" x="3851"/>
        <item m="1" x="3852"/>
        <item m="1" x="3853"/>
        <item m="1" x="2121"/>
        <item m="1" x="3854"/>
        <item m="1" x="3855"/>
        <item m="1" x="1863"/>
        <item m="1" x="4209"/>
        <item x="288"/>
        <item m="1" x="4210"/>
        <item m="1" x="4211"/>
        <item m="1" x="3865"/>
        <item m="1" x="4212"/>
        <item m="1" x="4213"/>
        <item m="1" x="3867"/>
        <item m="1" x="3869"/>
        <item m="1" x="3870"/>
        <item m="1" x="3871"/>
        <item m="1" x="3872"/>
        <item m="1" x="4215"/>
        <item m="1" x="4216"/>
        <item m="1" x="4217"/>
        <item m="1" x="4218"/>
        <item m="1" x="4219"/>
        <item m="1" x="4220"/>
        <item m="1" x="3060"/>
        <item m="1" x="4221"/>
        <item m="1" x="4222"/>
        <item m="1" x="4223"/>
        <item m="1" x="3882"/>
        <item m="1" x="3883"/>
        <item m="1" x="3884"/>
        <item m="1" x="3885"/>
        <item m="1" x="3886"/>
        <item m="1" x="3887"/>
        <item m="1" x="3888"/>
        <item m="1" x="4224"/>
        <item m="1" x="4225"/>
        <item m="1" x="3893"/>
        <item m="1" x="3894"/>
        <item m="1" x="3896"/>
        <item m="1" x="4228"/>
        <item m="1" x="4229"/>
        <item m="1" x="4230"/>
        <item m="1" x="4231"/>
        <item m="1" x="4232"/>
        <item m="1" x="3906"/>
        <item m="1" x="3908"/>
        <item m="1" x="3910"/>
        <item m="1" x="3911"/>
        <item m="1" x="3913"/>
        <item m="1" x="4236"/>
        <item m="1" x="3915"/>
        <item m="1" x="3916"/>
        <item m="1" x="4237"/>
        <item m="1" x="4241"/>
        <item m="1" x="3921"/>
        <item m="1" x="3922"/>
        <item m="1" x="4242"/>
        <item m="1" x="4243"/>
        <item m="1" x="4245"/>
        <item m="1" x="4246"/>
        <item m="1" x="4247"/>
        <item m="1" x="3929"/>
        <item m="1" x="4250"/>
        <item m="1" x="4251"/>
        <item m="1" x="4252"/>
        <item m="1" x="4255"/>
        <item m="1" x="4256"/>
        <item m="1" x="4257"/>
        <item m="1" x="4259"/>
        <item m="1" x="3937"/>
        <item m="1" x="3939"/>
        <item m="1" x="4263"/>
        <item m="1" x="3943"/>
        <item m="1" x="3945"/>
        <item m="1" x="3947"/>
        <item m="1" x="3949"/>
        <item m="1" x="4270"/>
        <item m="1" x="3951"/>
        <item m="1" x="3956"/>
        <item m="1" x="3957"/>
        <item m="1" x="3958"/>
        <item m="1" x="3959"/>
        <item m="1" x="2625"/>
        <item m="1" x="3960"/>
        <item m="1" x="3961"/>
        <item m="1" x="3962"/>
        <item m="1" x="3963"/>
        <item m="1" x="3966"/>
        <item m="1" x="4278"/>
        <item m="1" x="4279"/>
        <item m="1" x="3969"/>
        <item m="1" x="3970"/>
        <item m="1" x="3971"/>
        <item m="1" x="3972"/>
        <item m="1" x="4280"/>
        <item m="1" x="4281"/>
        <item m="1" x="3978"/>
        <item m="1" x="3979"/>
        <item m="1" x="3980"/>
        <item m="1" x="3982"/>
        <item m="1" x="3989"/>
        <item m="1" x="3990"/>
        <item m="1" x="3991"/>
        <item m="1" x="3992"/>
        <item m="1" x="1739"/>
        <item m="1" x="3993"/>
        <item m="1" x="3994"/>
        <item m="1" x="4001"/>
        <item m="1" x="4004"/>
        <item m="1" x="4005"/>
        <item m="1" x="4289"/>
        <item m="1" x="4009"/>
        <item m="1" x="4010"/>
        <item m="1" x="4011"/>
        <item m="1" x="4012"/>
        <item m="1" x="4016"/>
        <item m="1" x="4017"/>
        <item m="1" x="4018"/>
        <item m="1" x="4020"/>
        <item m="1" x="4021"/>
        <item m="1" x="4022"/>
        <item m="1" x="4023"/>
        <item m="1" x="4024"/>
        <item m="1" x="4025"/>
        <item m="1" x="4026"/>
        <item m="1" x="4034"/>
        <item m="1" x="4037"/>
        <item m="1" x="4296"/>
        <item m="1" x="4297"/>
        <item m="1" x="4039"/>
        <item m="1" x="4040"/>
        <item m="1" x="4298"/>
        <item m="1" x="4043"/>
        <item m="1" x="4046"/>
        <item m="1" x="4048"/>
        <item m="1" x="4049"/>
        <item m="1" x="4050"/>
        <item x="196"/>
        <item m="1" x="4058"/>
        <item m="1" x="2904"/>
        <item m="1" x="4062"/>
        <item m="1" x="4063"/>
        <item m="1" x="4064"/>
        <item m="1" x="4065"/>
        <item m="1" x="4066"/>
        <item m="1" x="2836"/>
        <item m="1" x="4067"/>
        <item m="1" x="4068"/>
        <item m="1" x="1048"/>
        <item m="1" x="1138"/>
        <item m="1" x="4071"/>
        <item m="1" x="4072"/>
        <item m="1" x="4073"/>
        <item m="1" x="4076"/>
        <item x="748"/>
        <item m="1" x="4077"/>
        <item m="1" x="3578"/>
        <item m="1" x="4078"/>
        <item m="1" x="4079"/>
        <item m="1" x="4080"/>
        <item m="1" x="4081"/>
        <item x="768"/>
        <item m="1" x="4083"/>
        <item m="1" x="4084"/>
        <item m="1" x="4085"/>
        <item m="1" x="4086"/>
        <item m="1" x="4087"/>
        <item m="1" x="4088"/>
        <item m="1" x="4089"/>
        <item m="1" x="4303"/>
        <item m="1" x="4304"/>
        <item m="1" x="4091"/>
        <item m="1" x="4115"/>
        <item m="1" x="4093"/>
        <item m="1" x="4094"/>
        <item m="1" x="4095"/>
        <item m="1" x="4096"/>
        <item m="1" x="4097"/>
        <item m="1" x="4116"/>
        <item m="1" x="4117"/>
        <item m="1" x="4305"/>
        <item m="1" x="4118"/>
        <item m="1" x="4119"/>
        <item m="1" x="4120"/>
        <item m="1" x="4121"/>
        <item m="1" x="2069"/>
        <item m="1" x="4306"/>
        <item m="1" x="4307"/>
        <item m="1" x="4309"/>
        <item m="1" x="4126"/>
        <item m="1" x="4127"/>
        <item m="1" x="4310"/>
        <item m="1" x="3597"/>
        <item m="1" x="3041"/>
        <item m="1" x="3649"/>
        <item m="1" x="3654"/>
        <item m="1" x="3655"/>
        <item x="590"/>
        <item m="1" x="3656"/>
        <item m="1" x="3657"/>
        <item m="1" x="3658"/>
        <item m="1" x="3659"/>
        <item m="1" x="3660"/>
        <item m="1" x="3663"/>
        <item m="1" x="3664"/>
        <item m="1" x="3665"/>
        <item m="1" x="3676"/>
        <item m="1" x="3677"/>
        <item m="1" x="3678"/>
        <item m="1" x="3684"/>
        <item m="1" x="3747"/>
        <item m="1" x="2344"/>
        <item m="1" x="3749"/>
        <item m="1" x="3762"/>
        <item m="1" x="3776"/>
        <item m="1" x="3777"/>
        <item m="1" x="3778"/>
        <item m="1" x="3779"/>
        <item m="1" x="3780"/>
        <item m="1" x="3781"/>
        <item m="1" x="3784"/>
        <item m="1" x="3785"/>
        <item m="1" x="1420"/>
        <item m="1" x="3793"/>
        <item m="1" x="3794"/>
        <item m="1" x="3795"/>
        <item m="1" x="3807"/>
        <item m="1" x="3808"/>
        <item m="1" x="3813"/>
        <item m="1" x="3829"/>
        <item m="1" x="3830"/>
        <item m="1" x="3831"/>
        <item m="1" x="3832"/>
        <item m="1" x="3836"/>
        <item m="1" x="3858"/>
        <item m="1" x="3859"/>
        <item m="1" x="3862"/>
        <item m="1" x="3864"/>
        <item m="1" x="3866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9"/>
        <item m="1" x="3890"/>
        <item m="1" x="3891"/>
        <item m="1" x="3892"/>
        <item m="1" x="3897"/>
        <item m="1" x="3898"/>
        <item m="1" x="1083"/>
        <item m="1" x="3899"/>
        <item m="1" x="3900"/>
        <item m="1" x="3901"/>
        <item m="1" x="3902"/>
        <item m="1" x="3379"/>
        <item m="1" x="1233"/>
        <item m="1" x="3914"/>
        <item m="1" x="3917"/>
        <item m="1" x="3918"/>
        <item m="1" x="3919"/>
        <item m="1" x="3920"/>
        <item m="1" x="3923"/>
        <item m="1" x="3924"/>
        <item m="1" x="3925"/>
        <item m="1" x="3926"/>
        <item m="1" x="3927"/>
        <item m="1" x="3928"/>
        <item m="1" x="3930"/>
        <item m="1" x="3931"/>
        <item m="1" x="3932"/>
        <item m="1" x="3933"/>
        <item x="427"/>
        <item m="1" x="3935"/>
        <item m="1" x="1792"/>
        <item m="1" x="3950"/>
        <item x="709"/>
        <item m="1" x="3952"/>
        <item m="1" x="3964"/>
        <item m="1" x="3968"/>
        <item m="1" x="3973"/>
        <item m="1" x="3974"/>
        <item m="1" x="3975"/>
        <item m="1" x="3976"/>
        <item m="1" x="3977"/>
        <item m="1" x="3983"/>
        <item m="1" x="3984"/>
        <item m="1" x="3995"/>
        <item m="1" x="3996"/>
        <item m="1" x="4006"/>
        <item m="1" x="4007"/>
        <item m="1" x="4013"/>
        <item m="1" x="4019"/>
        <item m="1" x="2736"/>
        <item m="1" x="4027"/>
        <item m="1" x="4028"/>
        <item m="1" x="4029"/>
        <item m="1" x="4038"/>
        <item m="1" x="4041"/>
        <item m="1" x="4042"/>
        <item m="1" x="2983"/>
        <item m="1" x="4090"/>
        <item m="1" x="4092"/>
        <item m="1" x="4099"/>
        <item m="1" x="4100"/>
        <item m="1" x="4101"/>
        <item m="1" x="4103"/>
        <item m="1" x="4108"/>
        <item m="1" x="4109"/>
        <item m="1" x="4110"/>
        <item m="1" x="4111"/>
        <item m="1" x="4112"/>
        <item m="1" x="4113"/>
        <item m="1" x="2102"/>
        <item m="1" x="4114"/>
        <item m="1" x="4122"/>
        <item m="1" x="4123"/>
        <item m="1" x="4124"/>
        <item m="1" x="4125"/>
        <item x="298"/>
        <item m="1" x="4129"/>
        <item m="1" x="3005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1184"/>
        <item m="1" x="1758"/>
        <item m="1" x="3403"/>
        <item m="1" x="3404"/>
        <item m="1" x="3405"/>
        <item m="1" x="3406"/>
        <item m="1" x="1726"/>
        <item m="1" x="3407"/>
        <item m="1" x="2905"/>
        <item m="1" x="3408"/>
        <item m="1" x="2938"/>
        <item m="1" x="2939"/>
        <item m="1" x="2967"/>
        <item x="61"/>
        <item m="1" x="2789"/>
        <item m="1" x="3006"/>
        <item m="1" x="3007"/>
        <item m="1" x="3023"/>
        <item m="1" x="3024"/>
        <item m="1" x="3409"/>
        <item m="1" x="3047"/>
        <item m="1" x="3050"/>
        <item m="1" x="3071"/>
        <item m="1" x="3097"/>
        <item m="1" x="3098"/>
        <item m="1" x="2846"/>
        <item m="1" x="3124"/>
        <item m="1" x="3410"/>
        <item m="1" x="3411"/>
        <item m="1" x="3137"/>
        <item m="1" x="3412"/>
        <item m="1" x="3163"/>
        <item m="1" x="3164"/>
        <item m="1" x="3413"/>
        <item m="1" x="3414"/>
        <item m="1" x="3415"/>
        <item m="1" x="3209"/>
        <item m="1" x="3417"/>
        <item m="1" x="3256"/>
        <item m="1" x="3264"/>
        <item m="1" x="957"/>
        <item m="1" x="3279"/>
        <item m="1" x="3418"/>
        <item m="1" x="3419"/>
        <item m="1" x="3295"/>
        <item m="1" x="3296"/>
        <item m="1" x="3297"/>
        <item m="1" x="3420"/>
        <item m="1" x="3421"/>
        <item m="1" x="3422"/>
        <item m="1" x="3423"/>
        <item m="1" x="3424"/>
        <item m="1" x="3425"/>
        <item m="1" x="2969"/>
        <item m="1" x="2970"/>
        <item m="1" x="3052"/>
        <item m="1" x="3053"/>
        <item m="1" x="3099"/>
        <item m="1" x="3127"/>
        <item m="1" x="3166"/>
        <item m="1" x="3280"/>
        <item m="1" x="3426"/>
        <item m="1" x="3427"/>
        <item m="1" x="2907"/>
        <item m="1" x="3298"/>
        <item m="1" x="3100"/>
        <item m="1" x="3299"/>
        <item m="1" x="3139"/>
        <item m="1" x="3140"/>
        <item m="1" x="3141"/>
        <item m="1" x="3142"/>
        <item m="1" x="1672"/>
        <item m="1" x="3143"/>
        <item m="1" x="3231"/>
        <item m="1" x="3232"/>
        <item m="1" x="3233"/>
        <item m="1" x="3428"/>
        <item m="1" x="3234"/>
        <item m="1" x="3429"/>
        <item m="1" x="3430"/>
        <item m="1" x="3431"/>
        <item m="1" x="3072"/>
        <item m="1" x="3432"/>
        <item m="1" x="3433"/>
        <item m="1" x="3434"/>
        <item m="1" x="3026"/>
        <item m="1" x="2124"/>
        <item m="1" x="3435"/>
        <item m="1" x="3436"/>
        <item m="1" x="3437"/>
        <item m="1" x="3438"/>
        <item m="1" x="1092"/>
        <item m="1" x="3315"/>
        <item m="1" x="3439"/>
        <item x="493"/>
        <item m="1" x="3440"/>
        <item m="1" x="3441"/>
        <item m="1" x="3442"/>
        <item m="1" x="986"/>
        <item m="1" x="2944"/>
        <item m="1" x="3027"/>
        <item m="1" x="3054"/>
        <item m="1" x="3101"/>
        <item m="1" x="3128"/>
        <item m="1" x="3144"/>
        <item m="1" x="3168"/>
        <item m="1" x="3210"/>
        <item m="1" x="3265"/>
        <item m="1" x="3282"/>
        <item m="1" x="3283"/>
        <item m="1" x="3300"/>
        <item m="1" x="3301"/>
        <item m="1" x="3316"/>
        <item m="1" x="3443"/>
        <item m="1" x="3444"/>
        <item m="1" x="2945"/>
        <item m="1" x="3055"/>
        <item m="1" x="3445"/>
        <item m="1" x="3056"/>
        <item m="1" x="3446"/>
        <item m="1" x="3447"/>
        <item m="1" x="3448"/>
        <item m="1" x="3449"/>
        <item m="1" x="3211"/>
        <item m="1" x="2588"/>
        <item m="1" x="3257"/>
        <item m="1" x="3451"/>
        <item m="1" x="3452"/>
        <item m="1" x="3453"/>
        <item m="1" x="3454"/>
        <item m="1" x="2975"/>
        <item m="1" x="3102"/>
        <item m="1" x="3103"/>
        <item m="1" x="3104"/>
        <item m="1" x="3105"/>
        <item m="1" x="3106"/>
        <item m="1" x="3107"/>
        <item m="1" x="2295"/>
        <item m="1" x="3237"/>
        <item m="1" x="3238"/>
        <item m="1" x="3239"/>
        <item m="1" x="3455"/>
        <item m="1" x="3035"/>
        <item m="1" x="3169"/>
        <item m="1" x="3009"/>
        <item m="1" x="1581"/>
        <item m="1" x="3240"/>
        <item m="1" x="3459"/>
        <item m="1" x="3461"/>
        <item m="1" x="3462"/>
        <item m="1" x="3463"/>
        <item m="1" x="3464"/>
        <item m="1" x="2947"/>
        <item m="1" x="3010"/>
        <item m="1" x="1219"/>
        <item m="1" x="3057"/>
        <item m="1" x="3073"/>
        <item m="1" x="3108"/>
        <item m="1" x="3146"/>
        <item m="1" x="3170"/>
        <item m="1" x="2631"/>
        <item m="1" x="3258"/>
        <item m="1" x="3266"/>
        <item m="1" x="3465"/>
        <item m="1" x="3466"/>
        <item m="1" x="3468"/>
        <item m="1" x="3058"/>
        <item m="1" x="3147"/>
        <item m="1" x="3318"/>
        <item m="1" x="3469"/>
        <item m="1" x="3472"/>
        <item m="1" x="3473"/>
        <item m="1" x="3474"/>
        <item m="1" x="3475"/>
        <item m="1" x="3476"/>
        <item m="1" x="3059"/>
        <item m="1" x="3076"/>
        <item m="1" x="3109"/>
        <item m="1" x="3110"/>
        <item m="1" x="3130"/>
        <item m="1" x="3149"/>
        <item m="1" x="3173"/>
        <item m="1" x="3213"/>
        <item m="1" x="3214"/>
        <item m="1" x="3241"/>
        <item m="1" x="1216"/>
        <item m="1" x="3268"/>
        <item m="1" x="3304"/>
        <item m="1" x="3305"/>
        <item m="1" x="3477"/>
        <item m="1" x="3478"/>
        <item m="1" x="2916"/>
        <item m="1" x="3479"/>
        <item m="1" x="3480"/>
        <item m="1" x="2994"/>
        <item x="180"/>
        <item m="1" x="3481"/>
        <item m="1" x="2996"/>
        <item m="1" x="3482"/>
        <item m="1" x="3483"/>
        <item m="1" x="3485"/>
        <item m="1" x="2918"/>
        <item m="1" x="2950"/>
        <item m="1" x="3028"/>
        <item m="1" x="3036"/>
        <item m="1" x="3079"/>
        <item m="1" x="3175"/>
        <item m="1" x="3486"/>
        <item m="1" x="3487"/>
        <item m="1" x="3488"/>
        <item m="1" x="3489"/>
        <item m="1" x="3490"/>
        <item m="1" x="3491"/>
        <item m="1" x="3492"/>
        <item m="1" x="3493"/>
        <item m="1" x="3495"/>
        <item m="1" x="3496"/>
        <item m="1" x="3497"/>
        <item m="1" x="3498"/>
        <item m="1" x="2759"/>
        <item m="1" x="2952"/>
        <item m="1" x="2978"/>
        <item m="1" x="2979"/>
        <item m="1" x="3013"/>
        <item m="1" x="3014"/>
        <item m="1" x="3061"/>
        <item m="1" x="3062"/>
        <item m="1" x="2920"/>
        <item m="1" x="3499"/>
        <item m="1" x="3500"/>
        <item m="1" x="2997"/>
        <item m="1" x="3501"/>
        <item m="1" x="3502"/>
        <item m="1" x="3503"/>
        <item m="1" x="3504"/>
        <item m="1" x="3216"/>
        <item m="1" x="3505"/>
        <item m="1" x="2923"/>
        <item m="1" x="2957"/>
        <item x="477"/>
        <item m="1" x="3243"/>
        <item m="1" x="3284"/>
        <item m="1" x="3506"/>
        <item m="1" x="3115"/>
        <item m="1" x="3151"/>
        <item m="1" x="3507"/>
        <item m="1" x="3306"/>
        <item m="1" x="2924"/>
        <item m="1" x="3081"/>
        <item m="1" x="3285"/>
        <item m="1" x="3508"/>
        <item m="1" x="3509"/>
        <item m="1" x="3510"/>
        <item m="1" x="3511"/>
        <item m="1" x="3512"/>
        <item m="1" x="2925"/>
        <item m="1" x="2981"/>
        <item x="617"/>
        <item m="1" x="2959"/>
        <item m="1" x="2982"/>
        <item m="1" x="3513"/>
        <item m="1" x="3514"/>
        <item m="1" x="3515"/>
        <item m="1" x="3516"/>
        <item m="1" x="3517"/>
        <item m="1" x="3518"/>
        <item m="1" x="3519"/>
        <item m="1" x="2926"/>
        <item m="1" x="3086"/>
        <item m="1" x="3270"/>
        <item m="1" x="3286"/>
        <item m="1" x="3520"/>
        <item m="1" x="3522"/>
        <item m="1" x="3523"/>
        <item m="1" x="3524"/>
        <item m="1" x="3525"/>
        <item m="1" x="3526"/>
        <item m="1" x="3259"/>
        <item m="1" x="3287"/>
        <item m="1" x="3320"/>
        <item m="1" x="3527"/>
        <item m="1" x="3016"/>
        <item m="1" x="3064"/>
        <item m="1" x="2504"/>
        <item m="1" x="3307"/>
        <item m="1" x="3528"/>
        <item m="1" x="3018"/>
        <item m="1" x="3152"/>
        <item m="1" x="3271"/>
        <item m="1" x="2608"/>
        <item x="565"/>
        <item m="1" x="3000"/>
        <item m="1" x="3131"/>
        <item m="1" x="3260"/>
        <item m="1" x="3529"/>
        <item m="1" x="3530"/>
        <item m="1" x="3531"/>
        <item m="1" x="3532"/>
        <item m="1" x="3132"/>
        <item m="1" x="3133"/>
        <item m="1" x="3134"/>
        <item m="1" x="3244"/>
        <item m="1" x="3246"/>
        <item m="1" x="3247"/>
        <item m="1" x="3272"/>
        <item m="1" x="3321"/>
        <item m="1" x="3533"/>
        <item m="1" x="3001"/>
        <item m="1" x="3534"/>
        <item m="1" x="3535"/>
        <item m="1" x="3536"/>
        <item m="1" x="3537"/>
        <item m="1" x="2930"/>
        <item m="1" x="2962"/>
        <item m="1" x="2985"/>
        <item m="1" x="3538"/>
        <item m="1" x="3539"/>
        <item m="1" x="3540"/>
        <item m="1" x="3541"/>
        <item m="1" x="1398"/>
        <item m="1" x="3542"/>
        <item m="1" x="3543"/>
        <item m="1" x="3544"/>
        <item m="1" x="3545"/>
        <item m="1" x="3546"/>
        <item m="1" x="3043"/>
        <item m="1" x="3547"/>
        <item m="1" x="3548"/>
        <item m="1" x="3549"/>
        <item m="1" x="3550"/>
        <item m="1" x="2931"/>
        <item m="1" x="3020"/>
        <item m="1" x="3030"/>
        <item m="1" x="3090"/>
        <item m="1" x="3551"/>
        <item m="1" x="3288"/>
        <item x="600"/>
        <item m="1" x="3552"/>
        <item m="1" x="3553"/>
        <item m="1" x="3554"/>
        <item m="1" x="2932"/>
        <item m="1" x="2986"/>
        <item m="1" x="3065"/>
        <item m="1" x="3117"/>
        <item m="1" x="3556"/>
        <item m="1" x="3249"/>
        <item m="1" x="3322"/>
        <item m="1" x="3557"/>
        <item m="1" x="2933"/>
        <item m="1" x="2964"/>
        <item m="1" x="2987"/>
        <item m="1" x="3044"/>
        <item m="1" x="3091"/>
        <item x="116"/>
        <item m="1" x="3066"/>
        <item m="1" x="3221"/>
        <item m="1" x="3222"/>
        <item m="1" x="3250"/>
        <item m="1" x="3558"/>
        <item m="1" x="3560"/>
        <item m="1" x="3561"/>
        <item m="1" x="3562"/>
        <item m="1" x="3563"/>
        <item m="1" x="2934"/>
        <item m="1" x="2989"/>
        <item m="1" x="1304"/>
        <item m="1" x="3564"/>
        <item m="1" x="3565"/>
        <item x="521"/>
        <item m="1" x="3566"/>
        <item m="1" x="3223"/>
        <item m="1" x="3289"/>
        <item m="1" x="3567"/>
        <item m="1" x="3568"/>
        <item m="1" x="3569"/>
        <item m="1" x="3045"/>
        <item m="1" x="1295"/>
        <item m="1" x="3570"/>
        <item m="1" x="3571"/>
        <item m="1" x="3004"/>
        <item m="1" x="3572"/>
        <item m="1" x="3573"/>
        <item m="1" x="3574"/>
        <item m="1" x="3575"/>
        <item m="1" x="3155"/>
        <item m="1" x="3156"/>
        <item m="1" x="3226"/>
        <item m="1" x="3251"/>
        <item m="1" x="3273"/>
        <item m="1" x="3576"/>
        <item m="1" x="3290"/>
        <item m="1" x="3579"/>
        <item m="1" x="3580"/>
        <item m="1" x="3581"/>
        <item m="1" x="3582"/>
        <item m="1" x="1262"/>
        <item m="1" x="3583"/>
        <item m="1" x="3032"/>
        <item x="741"/>
        <item m="1" x="2917"/>
        <item m="1" x="3068"/>
        <item m="1" x="3585"/>
        <item m="1" x="3586"/>
        <item m="1" x="3093"/>
        <item m="1" x="3094"/>
        <item m="1" x="3121"/>
        <item m="1" x="3122"/>
        <item m="1" x="3135"/>
        <item m="1" x="1130"/>
        <item m="1" x="3157"/>
        <item m="1" x="3158"/>
        <item m="1" x="3159"/>
        <item m="1" x="3160"/>
        <item m="1" x="3161"/>
        <item m="1" x="3177"/>
        <item m="1" x="3178"/>
        <item m="1" x="3179"/>
        <item m="1" x="3180"/>
        <item m="1" x="3181"/>
        <item m="1" x="3227"/>
        <item m="1" x="2187"/>
        <item m="1" x="3253"/>
        <item m="1" x="3254"/>
        <item m="1" x="3262"/>
        <item m="1" x="2743"/>
        <item m="1" x="3277"/>
        <item m="1" x="3587"/>
        <item m="1" x="1123"/>
        <item m="1" x="1261"/>
        <item m="1" x="3311"/>
        <item m="1" x="3312"/>
        <item m="1" x="3313"/>
        <item m="1" x="3323"/>
        <item m="1" x="3324"/>
        <item m="1" x="3588"/>
        <item m="1" x="3589"/>
        <item m="1" x="2990"/>
        <item m="1" x="3046"/>
        <item m="1" x="3590"/>
        <item m="1" x="3591"/>
        <item m="1" x="3070"/>
        <item m="1" x="3592"/>
        <item m="1" x="3593"/>
        <item m="1" x="3594"/>
        <item m="1" x="3183"/>
        <item m="1" x="3595"/>
        <item h="1" m="1" x="3033"/>
        <item h="1" m="1" x="2903"/>
        <item h="1" m="1" x="2937"/>
        <item h="1" m="1" x="3025"/>
        <item h="1" m="1" x="3126"/>
        <item h="1" m="1" x="3138"/>
        <item h="1" m="1" x="3205"/>
        <item h="1" m="1" x="3207"/>
        <item h="1" m="1" x="3208"/>
        <item h="1" m="1" x="3229"/>
        <item h="1" m="1" x="3255"/>
        <item h="1" m="1" x="3293"/>
        <item h="1" m="1" x="3294"/>
        <item h="1" m="1" x="3314"/>
        <item m="1" x="2791"/>
        <item m="1" x="2792"/>
        <item m="1" x="2656"/>
        <item m="1" x="2793"/>
        <item m="1" x="2794"/>
        <item m="1" x="2282"/>
        <item m="1" x="2283"/>
        <item h="1" m="1" x="3358"/>
        <item m="1" x="2286"/>
        <item m="1" x="2288"/>
        <item m="1" x="2289"/>
        <item m="1" x="2290"/>
        <item m="1" x="2526"/>
        <item h="1" m="1" x="3372"/>
        <item h="1" m="1" x="3373"/>
        <item m="1" x="2296"/>
        <item h="1" m="1" x="2968"/>
        <item h="1" m="1" x="3051"/>
        <item m="1" x="2797"/>
        <item h="1" m="1" x="2940"/>
        <item h="1" m="1" x="2941"/>
        <item h="1" m="1" x="2906"/>
        <item h="1" m="1" x="2993"/>
        <item m="1" x="2800"/>
        <item h="1" m="1" x="2908"/>
        <item m="1" x="2347"/>
        <item m="1" x="2805"/>
        <item m="1" x="2806"/>
        <item m="1" x="2350"/>
        <item m="1" x="2807"/>
        <item m="1" x="2808"/>
        <item m="1" x="2810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x="683"/>
        <item m="1" x="2829"/>
        <item m="1" x="2830"/>
        <item m="1" x="2831"/>
        <item m="1" x="2832"/>
        <item m="1" x="2833"/>
        <item m="1" x="2834"/>
        <item m="1" x="2351"/>
        <item h="1" m="1" x="3281"/>
        <item m="1" x="2389"/>
        <item h="1" m="1" x="2910"/>
        <item h="1" m="1" x="2911"/>
        <item h="1" m="1" x="2943"/>
        <item m="1" x="2397"/>
        <item m="1" x="2406"/>
        <item h="1" m="1" x="3325"/>
        <item h="1" m="1" x="3008"/>
        <item m="1" x="2435"/>
        <item h="1" m="1" x="3326"/>
        <item h="1" m="1" x="3327"/>
        <item h="1" m="1" x="3337"/>
        <item m="1" x="2411"/>
        <item m="1" x="2412"/>
        <item m="1" x="2413"/>
        <item m="1" x="2414"/>
        <item h="1" m="1" x="3196"/>
        <item h="1" m="1" x="3034"/>
        <item h="1" m="1" x="3346"/>
        <item h="1" m="1" x="3378"/>
        <item h="1" m="1" x="2913"/>
        <item h="1" m="1" x="3328"/>
        <item h="1" m="1" x="3359"/>
        <item h="1" m="1" x="2946"/>
        <item h="1" m="1" x="2973"/>
        <item h="1" m="1" x="2974"/>
        <item m="1" x="2841"/>
        <item m="1" x="2460"/>
        <item m="1" x="2461"/>
        <item m="1" x="2462"/>
        <item m="1" x="2464"/>
        <item m="1" x="2465"/>
        <item m="1" x="2466"/>
        <item h="1" m="1" x="3212"/>
        <item h="1" m="1" x="3129"/>
        <item m="1" x="2477"/>
        <item h="1" m="1" x="3303"/>
        <item h="1" m="1" x="3347"/>
        <item h="1" m="1" x="2948"/>
        <item h="1" m="1" x="2949"/>
        <item h="1" m="1" x="3011"/>
        <item x="120"/>
        <item h="1" m="1" x="3329"/>
        <item h="1" m="1" x="3330"/>
        <item h="1" m="1" x="3331"/>
        <item h="1" m="1" x="3332"/>
        <item h="1" m="1" x="3338"/>
        <item h="1" m="1" x="3348"/>
        <item h="1" m="1" x="3349"/>
        <item h="1" m="1" x="3350"/>
        <item h="1" m="1" x="3351"/>
        <item h="1" m="1" x="3360"/>
        <item m="1" x="2011"/>
        <item h="1" m="1" x="3012"/>
        <item h="1" m="1" x="3112"/>
        <item h="1" m="1" x="3184"/>
        <item h="1" m="1" x="3077"/>
        <item h="1" m="1" x="3198"/>
        <item h="1" m="1" x="2976"/>
        <item h="1" m="1" x="3199"/>
        <item h="1" m="1" x="3269"/>
        <item h="1" m="1" x="2919"/>
        <item h="1" m="1" x="2977"/>
        <item h="1" m="1" x="3037"/>
        <item h="1" m="1" x="3038"/>
        <item h="1" m="1" x="3080"/>
        <item x="551"/>
        <item h="1" m="1" x="3200"/>
        <item h="1" m="1" x="2980"/>
        <item h="1" m="1" x="2953"/>
        <item h="1" m="1" x="3029"/>
        <item h="1" m="1" x="2954"/>
        <item h="1" m="1" x="2955"/>
        <item h="1" m="1" x="2956"/>
        <item m="1" x="2558"/>
        <item h="1" m="1" x="3185"/>
        <item h="1" m="1" x="3374"/>
        <item h="1" m="1" x="3380"/>
        <item h="1" m="1" x="3039"/>
        <item h="1" m="1" x="3116"/>
        <item h="1" m="1" x="3201"/>
        <item h="1" m="1" x="3082"/>
        <item h="1" m="1" x="3083"/>
        <item h="1" m="1" x="3186"/>
        <item h="1" m="1" x="3202"/>
        <item h="1" m="1" x="3063"/>
        <item h="1" m="1" x="3203"/>
        <item h="1" m="1" x="3217"/>
        <item h="1" m="1" x="3218"/>
        <item h="1" m="1" x="2960"/>
        <item h="1" m="1" x="3084"/>
        <item h="1" m="1" x="3339"/>
        <item h="1" m="1" x="3340"/>
        <item m="1" x="2866"/>
        <item m="1" x="2593"/>
        <item h="1" m="1" x="2927"/>
        <item h="1" m="1" x="2999"/>
        <item m="1" x="2599"/>
        <item h="1" m="1" x="3341"/>
        <item h="1" m="1" x="3352"/>
        <item h="1" m="1" x="3361"/>
        <item h="1" m="1" x="2928"/>
        <item h="1" m="1" x="3362"/>
        <item m="1" x="2870"/>
        <item h="1" m="1" x="3333"/>
        <item h="1" m="1" x="2929"/>
        <item x="391"/>
        <item h="1" m="1" x="3334"/>
        <item h="1" m="1" x="3381"/>
        <item h="1" m="1" x="3382"/>
        <item h="1" m="1" x="3087"/>
        <item h="1" m="1" x="3019"/>
        <item h="1" m="1" x="3088"/>
        <item h="1" m="1" x="3187"/>
        <item h="1" m="1" x="3204"/>
        <item h="1" m="1" x="2963"/>
        <item h="1" m="1" x="3089"/>
        <item h="1" m="1" x="3188"/>
        <item h="1" m="1" x="3189"/>
        <item h="1" m="1" x="3248"/>
        <item m="1" x="2880"/>
        <item m="1" x="2648"/>
        <item h="1" m="1" x="3153"/>
        <item m="1" x="2882"/>
        <item m="1" x="2883"/>
        <item m="1" x="2659"/>
        <item h="1" m="1" x="3190"/>
        <item h="1" m="1" x="3220"/>
        <item h="1" m="1" x="3292"/>
        <item h="1" m="1" x="3022"/>
        <item m="1" x="2676"/>
        <item m="1" x="2677"/>
        <item h="1" m="1" x="3067"/>
        <item h="1" m="1" x="3002"/>
        <item h="1" m="1" x="3092"/>
        <item h="1" m="1" x="3191"/>
        <item h="1" m="1" x="3192"/>
        <item h="1" m="1" x="3193"/>
        <item m="1" x="909"/>
        <item m="1" x="1618"/>
        <item h="1" m="1" x="3118"/>
        <item h="1" m="1" x="3225"/>
        <item h="1" m="1" x="3119"/>
        <item h="1" m="1" x="3120"/>
        <item h="1" m="1" x="3154"/>
        <item m="1" x="2893"/>
        <item m="1" x="2894"/>
        <item h="1" m="1" x="3364"/>
        <item h="1" m="1" x="3365"/>
        <item h="1" m="1" x="2965"/>
        <item h="1" m="1" x="3278"/>
        <item h="1" m="1" x="3335"/>
        <item h="1" m="1" x="3342"/>
        <item h="1" m="1" x="3343"/>
        <item h="1" m="1" x="3344"/>
        <item h="1" m="1" x="3345"/>
        <item m="1" x="2105"/>
        <item h="1" m="1" x="3353"/>
        <item h="1" m="1" x="3355"/>
        <item h="1" m="1" x="3366"/>
        <item h="1" m="1" x="3367"/>
        <item h="1" m="1" x="3368"/>
        <item h="1" m="1" x="3369"/>
        <item h="1" m="1" x="3370"/>
        <item x="223"/>
        <item h="1" m="1" x="3377"/>
        <item m="1" x="2500"/>
        <item h="1" m="1" x="3385"/>
        <item h="1" m="1" x="3386"/>
        <item h="1" m="1" x="3123"/>
        <item x="93"/>
        <item h="1" m="1" x="3195"/>
        <item h="1" m="1" x="2991"/>
        <item m="1" x="1177"/>
        <item h="1" m="1" x="3069"/>
        <item h="1" m="1" x="3096"/>
        <item h="1" m="1" x="2992"/>
        <item h="1" m="1" x="2966"/>
        <item h="1" m="1" x="3182"/>
        <item h="1" m="1" x="2936"/>
        <item h="1" m="1" x="3336"/>
        <item m="1" x="2279"/>
        <item m="1" x="2284"/>
        <item m="1" x="2285"/>
        <item m="1" x="2291"/>
        <item m="1" x="2292"/>
        <item m="1" x="2293"/>
        <item m="1" x="973"/>
        <item m="1" x="2298"/>
        <item m="1" x="2299"/>
        <item m="1" x="2300"/>
        <item m="1" x="2301"/>
        <item m="1" x="1457"/>
        <item m="1" x="2302"/>
        <item m="1" x="1897"/>
        <item m="1" x="2303"/>
        <item m="1" x="2304"/>
        <item m="1" x="2305"/>
        <item m="1" x="2129"/>
        <item m="1" x="2085"/>
        <item m="1" x="2306"/>
        <item m="1" x="2309"/>
        <item m="1" x="2310"/>
        <item m="1" x="2311"/>
        <item m="1" x="2312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x="11"/>
        <item m="1" x="2325"/>
        <item m="1" x="2326"/>
        <item m="1" x="2327"/>
        <item m="1" x="2328"/>
        <item m="1" x="2329"/>
        <item m="1" x="2331"/>
        <item m="1" x="2332"/>
        <item m="1" x="2125"/>
        <item m="1" x="2126"/>
        <item m="1" x="2127"/>
        <item m="1" x="2128"/>
        <item x="71"/>
        <item m="1" x="2130"/>
        <item m="1" x="2131"/>
        <item m="1" x="2132"/>
        <item m="1" x="2133"/>
        <item m="1" x="2134"/>
        <item x="142"/>
        <item m="1" x="2795"/>
        <item m="1" x="2796"/>
        <item m="1" x="2334"/>
        <item m="1" x="2335"/>
        <item x="666"/>
        <item m="1" x="2336"/>
        <item m="1" x="2337"/>
        <item m="1" x="2338"/>
        <item m="1" x="2339"/>
        <item m="1" x="2340"/>
        <item m="1" x="2137"/>
        <item m="1" x="2138"/>
        <item m="1" x="2798"/>
        <item m="1" x="2799"/>
        <item m="1" x="1671"/>
        <item m="1" x="2345"/>
        <item m="1" x="2802"/>
        <item m="1" x="2803"/>
        <item x="62"/>
        <item m="1" x="2804"/>
        <item m="1" x="2348"/>
        <item m="1" x="2143"/>
        <item m="1" x="2352"/>
        <item m="1" x="2353"/>
        <item m="1" x="2354"/>
        <item m="1" x="2355"/>
        <item m="1" x="1049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6"/>
        <item m="1" x="2367"/>
        <item m="1" x="2368"/>
        <item m="1" x="2369"/>
        <item m="1" x="2370"/>
        <item m="1" x="2090"/>
        <item m="1" x="2371"/>
        <item m="1" x="2372"/>
        <item x="201"/>
        <item m="1" x="2373"/>
        <item m="1" x="2374"/>
        <item m="1" x="1094"/>
        <item m="1" x="2376"/>
        <item m="1" x="2377"/>
        <item m="1" x="2379"/>
        <item m="1" x="2380"/>
        <item m="1" x="2381"/>
        <item m="1" x="2382"/>
        <item m="1" x="861"/>
        <item m="1" x="2383"/>
        <item m="1" x="2384"/>
        <item m="1" x="2385"/>
        <item m="1" x="2386"/>
        <item m="1" x="2387"/>
        <item m="1" x="1199"/>
        <item m="1" x="2390"/>
        <item m="1" x="2391"/>
        <item m="1" x="2392"/>
        <item m="1" x="2393"/>
        <item m="1" x="2396"/>
        <item m="1" x="2399"/>
        <item m="1" x="2400"/>
        <item m="1" x="2407"/>
        <item m="1" x="1332"/>
        <item m="1" x="2173"/>
        <item m="1" x="2835"/>
        <item m="1" x="2410"/>
        <item m="1" x="2415"/>
        <item m="1" x="2416"/>
        <item m="1" x="2417"/>
        <item m="1" x="2418"/>
        <item m="1" x="2419"/>
        <item m="1" x="2420"/>
        <item m="1" x="2421"/>
        <item x="258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6"/>
        <item m="1" x="2437"/>
        <item m="1" x="2438"/>
        <item m="1" x="2439"/>
        <item m="1" x="1159"/>
        <item m="1" x="2441"/>
        <item m="1" x="2442"/>
        <item m="1" x="2443"/>
        <item m="1" x="2444"/>
        <item m="1" x="2445"/>
        <item m="1" x="2118"/>
        <item m="1" x="2837"/>
        <item m="1" x="2448"/>
        <item m="1" x="2449"/>
        <item m="1" x="2450"/>
        <item m="1" x="2451"/>
        <item m="1" x="2452"/>
        <item m="1" x="2454"/>
        <item m="1" x="2455"/>
        <item m="1" x="2456"/>
        <item m="1" x="2839"/>
        <item m="1" x="2840"/>
        <item m="1" x="2459"/>
        <item m="1" x="2467"/>
        <item m="1" x="2468"/>
        <item m="1" x="2470"/>
        <item m="1" x="2179"/>
        <item m="1" x="2180"/>
        <item m="1" x="2181"/>
        <item m="1" x="2182"/>
        <item m="1" x="2183"/>
        <item m="1" x="2184"/>
        <item m="1" x="2472"/>
        <item m="1" x="2473"/>
        <item m="1" x="2474"/>
        <item m="1" x="2844"/>
        <item m="1" x="2475"/>
        <item m="1" x="2845"/>
        <item m="1" x="2476"/>
        <item x="95"/>
        <item m="1" x="2478"/>
        <item m="1" x="2847"/>
        <item m="1" x="2479"/>
        <item m="1" x="2480"/>
        <item m="1" x="2481"/>
        <item m="1" x="2482"/>
        <item m="1" x="2483"/>
        <item m="1" x="2484"/>
        <item m="1" x="2486"/>
        <item x="739"/>
        <item m="1" x="2487"/>
        <item m="1" x="2488"/>
        <item m="1" x="2489"/>
        <item m="1" x="2490"/>
        <item m="1" x="2849"/>
        <item m="1" x="2850"/>
        <item m="1" x="2851"/>
        <item m="1" x="2495"/>
        <item m="1" x="2496"/>
        <item m="1" x="2497"/>
        <item m="1" x="2498"/>
        <item m="1" x="2499"/>
        <item m="1" x="2189"/>
        <item m="1" x="2190"/>
        <item m="1" x="2501"/>
        <item m="1" x="2502"/>
        <item m="1" x="2503"/>
        <item x="224"/>
        <item m="1" x="2505"/>
        <item x="387"/>
        <item m="1" x="2507"/>
        <item m="1" x="2508"/>
        <item m="1" x="2509"/>
        <item m="1" x="2511"/>
        <item m="1" x="948"/>
        <item m="1" x="2512"/>
        <item m="1" x="947"/>
        <item m="1" x="2514"/>
        <item x="389"/>
        <item m="1" x="2516"/>
        <item m="1" x="2852"/>
        <item m="1" x="2519"/>
        <item m="1" x="2520"/>
        <item m="1" x="2524"/>
        <item m="1" x="1996"/>
        <item m="1" x="2853"/>
        <item m="1" x="2527"/>
        <item m="1" x="2529"/>
        <item m="1" x="2530"/>
        <item m="1" x="2531"/>
        <item m="1" x="2532"/>
        <item m="1" x="2533"/>
        <item m="1" x="2854"/>
        <item m="1" x="2534"/>
        <item m="1" x="2855"/>
        <item m="1" x="2535"/>
        <item m="1" x="2856"/>
        <item m="1" x="2541"/>
        <item m="1" x="2543"/>
        <item m="1" x="2857"/>
        <item m="1" x="2858"/>
        <item m="1" x="2547"/>
        <item m="1" x="2548"/>
        <item m="1" x="2549"/>
        <item m="1" x="2550"/>
        <item m="1" x="2551"/>
        <item m="1" x="2859"/>
        <item m="1" x="2553"/>
        <item m="1" x="2554"/>
        <item m="1" x="2555"/>
        <item m="1" x="2860"/>
        <item m="1" x="2556"/>
        <item m="1" x="2557"/>
        <item m="1" x="2861"/>
        <item m="1" x="2862"/>
        <item m="1" x="2863"/>
        <item m="1" x="2559"/>
        <item m="1" x="2560"/>
        <item m="1" x="2563"/>
        <item m="1" x="2564"/>
        <item m="1" x="2565"/>
        <item m="1" x="2566"/>
        <item m="1" x="2568"/>
        <item m="1" x="2571"/>
        <item m="1" x="2574"/>
        <item m="1" x="2575"/>
        <item m="1" x="2221"/>
        <item m="1" x="2864"/>
        <item m="1" x="2578"/>
        <item m="1" x="2579"/>
        <item m="1" x="2580"/>
        <item m="1" x="2581"/>
        <item m="1" x="2583"/>
        <item m="1" x="2584"/>
        <item m="1" x="2586"/>
        <item m="1" x="2587"/>
        <item m="1" x="2589"/>
        <item m="1" x="1968"/>
        <item m="1" x="2590"/>
        <item m="1" x="2229"/>
        <item m="1" x="2865"/>
        <item m="1" x="2594"/>
        <item m="1" x="2595"/>
        <item m="1" x="2867"/>
        <item m="1" x="2596"/>
        <item m="1" x="2597"/>
        <item m="1" x="2868"/>
        <item m="1" x="2869"/>
        <item m="1" x="2601"/>
        <item m="1" x="2602"/>
        <item m="1" x="2603"/>
        <item m="1" x="2604"/>
        <item m="1" x="2607"/>
        <item m="1" x="2609"/>
        <item m="1" x="2611"/>
        <item m="1" x="2612"/>
        <item x="46"/>
        <item m="1" x="2615"/>
        <item m="1" x="2616"/>
        <item m="1" x="2617"/>
        <item m="1" x="2618"/>
        <item m="1" x="2619"/>
        <item m="1" x="2620"/>
        <item m="1" x="1173"/>
        <item m="1" x="2871"/>
        <item m="1" x="2872"/>
        <item m="1" x="2873"/>
        <item m="1" x="2874"/>
        <item m="1" x="2621"/>
        <item m="1" x="2624"/>
        <item m="1" x="2626"/>
        <item m="1" x="1393"/>
        <item m="1" x="2629"/>
        <item m="1" x="2633"/>
        <item m="1" x="2634"/>
        <item m="1" x="2635"/>
        <item m="1" x="2636"/>
        <item m="1" x="2637"/>
        <item m="1" x="2876"/>
        <item m="1" x="2877"/>
        <item m="1" x="2879"/>
        <item m="1" x="2640"/>
        <item m="1" x="2641"/>
        <item m="1" x="2642"/>
        <item m="1" x="2643"/>
        <item m="1" x="2644"/>
        <item m="1" x="2645"/>
        <item m="1" x="2646"/>
        <item m="1" x="2647"/>
        <item m="1" x="2649"/>
        <item m="1" x="2650"/>
        <item m="1" x="2651"/>
        <item m="1" x="2652"/>
        <item m="1" x="1814"/>
        <item m="1" x="2653"/>
        <item m="1" x="2654"/>
        <item m="1" x="2657"/>
        <item m="1" x="2255"/>
        <item m="1" x="2662"/>
        <item m="1" x="2663"/>
        <item m="1" x="2665"/>
        <item m="1" x="2669"/>
        <item m="1" x="2670"/>
        <item m="1" x="2884"/>
        <item m="1" x="2885"/>
        <item m="1" x="2671"/>
        <item m="1" x="2672"/>
        <item m="1" x="2673"/>
        <item m="1" x="2674"/>
        <item m="1" x="2675"/>
        <item m="1" x="2679"/>
        <item m="1" x="2259"/>
        <item m="1" x="2886"/>
        <item m="1" x="2887"/>
        <item m="1" x="2888"/>
        <item m="1" x="2680"/>
        <item m="1" x="2681"/>
        <item m="1" x="2682"/>
        <item m="1" x="2683"/>
        <item m="1" x="2684"/>
        <item m="1" x="2685"/>
        <item m="1" x="2686"/>
        <item m="1" x="2688"/>
        <item m="1" x="2693"/>
        <item m="1" x="2694"/>
        <item m="1" x="2695"/>
        <item m="1" x="2696"/>
        <item m="1" x="2697"/>
        <item m="1" x="2698"/>
        <item m="1" x="2891"/>
        <item m="1" x="2701"/>
        <item m="1" x="2702"/>
        <item m="1" x="2703"/>
        <item m="1" x="2704"/>
        <item m="1" x="2892"/>
        <item m="1" x="2707"/>
        <item m="1" x="2708"/>
        <item m="1" x="2709"/>
        <item m="1" x="2710"/>
        <item m="1" x="2712"/>
        <item m="1" x="2713"/>
        <item m="1" x="2714"/>
        <item m="1" x="1122"/>
        <item m="1" x="2715"/>
        <item m="1" x="2716"/>
        <item m="1" x="2717"/>
        <item m="1" x="2721"/>
        <item m="1" x="2722"/>
        <item m="1" x="2723"/>
        <item m="1" x="2724"/>
        <item x="395"/>
        <item x="745"/>
        <item m="1" x="2728"/>
        <item m="1" x="2729"/>
        <item m="1" x="2731"/>
        <item m="1" x="2732"/>
        <item m="1" x="2733"/>
        <item m="1" x="2734"/>
        <item m="1" x="2737"/>
        <item m="1" x="1263"/>
        <item m="1" x="2739"/>
        <item m="1" x="2740"/>
        <item m="1" x="2742"/>
        <item m="1" x="2745"/>
        <item m="1" x="2747"/>
        <item m="1" x="2750"/>
        <item m="1" x="2751"/>
        <item m="1" x="2753"/>
        <item m="1" x="2754"/>
        <item m="1" x="2755"/>
        <item x="766"/>
        <item m="1" x="2757"/>
        <item m="1" x="2758"/>
        <item m="1" x="2760"/>
        <item m="1" x="1145"/>
        <item m="1" x="2761"/>
        <item m="1" x="2763"/>
        <item m="1" x="2765"/>
        <item m="1" x="2766"/>
        <item m="1" x="2768"/>
        <item m="1" x="2769"/>
        <item m="1" x="2770"/>
        <item m="1" x="2771"/>
        <item m="1" x="2895"/>
        <item m="1" x="2896"/>
        <item m="1" x="2775"/>
        <item m="1" x="2776"/>
        <item m="1" x="2777"/>
        <item m="1" x="2897"/>
        <item m="1" x="2899"/>
        <item m="1" x="2900"/>
        <item m="1" x="2901"/>
        <item m="1" x="2781"/>
        <item m="1" x="2782"/>
        <item m="1" x="2784"/>
        <item m="1" x="2785"/>
        <item m="1" x="2274"/>
        <item m="1" x="2902"/>
        <item m="1" x="2786"/>
        <item m="1" x="1447"/>
        <item m="1" x="2788"/>
        <item x="514"/>
        <item m="1" x="1948"/>
        <item m="1" x="2280"/>
        <item m="1" x="2281"/>
        <item m="1" x="1740"/>
        <item m="1" x="1741"/>
        <item m="1" x="2333"/>
        <item m="1" x="1779"/>
        <item m="1" x="1782"/>
        <item m="1" x="2144"/>
        <item m="1" x="2145"/>
        <item m="1" x="2146"/>
        <item m="1" x="2147"/>
        <item m="1" x="2148"/>
        <item m="1" x="2149"/>
        <item m="1" x="2151"/>
        <item x="130"/>
        <item m="1" x="2388"/>
        <item m="1" x="2395"/>
        <item m="1" x="1306"/>
        <item m="1" x="2401"/>
        <item m="1" x="2403"/>
        <item m="1" x="2171"/>
        <item m="1" x="2405"/>
        <item m="1" x="2409"/>
        <item m="1" x="2440"/>
        <item m="1" x="2446"/>
        <item m="1" x="1315"/>
        <item m="1" x="2458"/>
        <item m="1" x="2491"/>
        <item m="1" x="2492"/>
        <item m="1" x="2493"/>
        <item m="1" x="2517"/>
        <item m="1" x="2518"/>
        <item m="1" x="1860"/>
        <item x="404"/>
        <item m="1" x="2522"/>
        <item m="1" x="2523"/>
        <item m="1" x="2525"/>
        <item m="1" x="1356"/>
        <item m="1" x="1001"/>
        <item m="1" x="2536"/>
        <item m="1" x="2537"/>
        <item m="1" x="2538"/>
        <item m="1" x="2539"/>
        <item m="1" x="2540"/>
        <item m="1" x="2544"/>
        <item m="1" x="2545"/>
        <item m="1" x="2546"/>
        <item m="1" x="2552"/>
        <item m="1" x="908"/>
        <item m="1" x="1545"/>
        <item m="1" x="2585"/>
        <item m="1" x="2592"/>
        <item m="1" x="1634"/>
        <item x="233"/>
        <item m="1" x="2605"/>
        <item m="1" x="2240"/>
        <item m="1" x="2613"/>
        <item m="1" x="2614"/>
        <item m="1" x="2630"/>
        <item m="1" x="2638"/>
        <item m="1" x="2639"/>
        <item m="1" x="2690"/>
        <item m="1" x="2691"/>
        <item m="1" x="2692"/>
        <item m="1" x="2699"/>
        <item m="1" x="2705"/>
        <item m="1" x="2718"/>
        <item m="1" x="2719"/>
        <item m="1" x="2720"/>
        <item m="1" x="2110"/>
        <item m="1" x="2772"/>
        <item m="1" x="2774"/>
        <item m="1" x="2067"/>
        <item m="1" x="2070"/>
        <item m="1" x="2779"/>
        <item m="1" x="2780"/>
        <item m="1" x="2115"/>
        <item m="1" x="1736"/>
        <item m="1" x="1737"/>
        <item m="1" x="1743"/>
        <item m="1" x="1745"/>
        <item m="1" x="1746"/>
        <item m="1" x="1747"/>
        <item m="1" x="1748"/>
        <item m="1" x="1749"/>
        <item m="1" x="1532"/>
        <item m="1" x="1750"/>
        <item m="1" x="1751"/>
        <item m="1" x="1752"/>
        <item m="1" x="1753"/>
        <item m="1" x="1755"/>
        <item m="1" x="1756"/>
        <item m="1" x="1757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446"/>
        <item m="1" x="1448"/>
        <item m="1" x="1449"/>
        <item m="1" x="1450"/>
        <item m="1" x="1451"/>
        <item m="1" x="1452"/>
        <item m="1" x="1453"/>
        <item m="1" x="1455"/>
        <item m="1" x="1458"/>
        <item m="1" x="1459"/>
        <item m="1" x="1460"/>
        <item m="1" x="1461"/>
        <item m="1" x="1462"/>
        <item m="1" x="1267"/>
        <item m="1" x="1268"/>
        <item m="1" x="1269"/>
        <item m="1" x="1271"/>
        <item x="621"/>
        <item m="1" x="1273"/>
        <item m="1" x="1274"/>
        <item x="18"/>
        <item m="1" x="1275"/>
        <item m="1" x="1276"/>
        <item m="1" x="1277"/>
        <item m="1" x="2135"/>
        <item m="1" x="2136"/>
        <item m="1" x="1770"/>
        <item m="1" x="1773"/>
        <item m="1" x="1774"/>
        <item m="1" x="1775"/>
        <item m="1" x="1776"/>
        <item m="1" x="1467"/>
        <item m="1" x="1468"/>
        <item m="1" x="1286"/>
        <item m="1" x="2139"/>
        <item m="1" x="2140"/>
        <item m="1" x="1780"/>
        <item m="1" x="1781"/>
        <item m="1" x="1472"/>
        <item m="1" x="2141"/>
        <item m="1" x="2142"/>
        <item m="1" x="1783"/>
        <item m="1" x="1784"/>
        <item m="1" x="1473"/>
        <item m="1" x="2152"/>
        <item m="1" x="2153"/>
        <item m="1" x="2154"/>
        <item m="1" x="2155"/>
        <item m="1" x="2157"/>
        <item m="1" x="2158"/>
        <item m="1" x="2159"/>
        <item m="1" x="2160"/>
        <item m="1" x="2161"/>
        <item m="1" x="2162"/>
        <item m="1" x="2163"/>
        <item m="1" x="2164"/>
        <item m="1" x="2166"/>
        <item m="1" x="2167"/>
        <item m="1" x="2168"/>
        <item m="1" x="1785"/>
        <item x="499"/>
        <item m="1" x="1786"/>
        <item m="1" x="1787"/>
        <item m="1" x="1788"/>
        <item m="1" x="1790"/>
        <item m="1" x="1791"/>
        <item m="1" x="1794"/>
        <item m="1" x="1795"/>
        <item m="1" x="1796"/>
        <item m="1" x="1797"/>
        <item m="1" x="1798"/>
        <item m="1" x="1799"/>
        <item m="1" x="1800"/>
        <item m="1" x="1801"/>
        <item m="1" x="1475"/>
        <item m="1" x="1476"/>
        <item m="1" x="1477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4"/>
        <item m="1" x="1496"/>
        <item m="1" x="1497"/>
        <item m="1" x="1498"/>
        <item m="1" x="1499"/>
        <item m="1" x="1501"/>
        <item x="411"/>
        <item m="1" x="1502"/>
        <item m="1" x="1503"/>
        <item m="1" x="1504"/>
        <item m="1" x="1505"/>
        <item m="1" x="1506"/>
        <item m="1" x="1803"/>
        <item m="1" x="1804"/>
        <item m="1" x="1805"/>
        <item m="1" x="1552"/>
        <item m="1" x="1553"/>
        <item m="1" x="1297"/>
        <item m="1" x="1807"/>
        <item m="1" x="1557"/>
        <item m="1" x="2170"/>
        <item m="1" x="1810"/>
        <item m="1" x="1811"/>
        <item m="1" x="1812"/>
        <item m="1" x="1813"/>
        <item m="1" x="2172"/>
        <item m="1" x="1815"/>
        <item m="1" x="1309"/>
        <item m="1" x="2174"/>
        <item m="1" x="2175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2176"/>
        <item m="1" x="1855"/>
        <item m="1" x="1856"/>
        <item m="1" x="1857"/>
        <item m="1" x="1858"/>
        <item m="1" x="1300"/>
        <item m="1" x="1207"/>
        <item m="1" x="1861"/>
        <item m="1" x="2177"/>
        <item m="1" x="1862"/>
        <item m="1" x="1864"/>
        <item m="1" x="2178"/>
        <item m="1" x="1866"/>
        <item m="1" x="1698"/>
        <item m="1" x="1867"/>
        <item m="1" x="1868"/>
        <item m="1" x="1869"/>
        <item m="1" x="1870"/>
        <item m="1" x="1569"/>
        <item m="1" x="1570"/>
        <item m="1" x="1571"/>
        <item m="1" x="1572"/>
        <item m="1" x="1573"/>
        <item m="1" x="1574"/>
        <item m="1" x="1318"/>
        <item m="1" x="1319"/>
        <item m="1" x="1320"/>
        <item m="1" x="1871"/>
        <item m="1" x="1579"/>
        <item m="1" x="1872"/>
        <item m="1" x="1873"/>
        <item m="1" x="2186"/>
        <item m="1" x="1874"/>
        <item m="1" x="1875"/>
        <item m="1" x="1876"/>
        <item m="1" x="1877"/>
        <item m="1" x="1878"/>
        <item x="773"/>
        <item x="440"/>
        <item m="1" x="1879"/>
        <item m="1" x="1880"/>
        <item m="1" x="1881"/>
        <item m="1" x="1583"/>
        <item m="1" x="1584"/>
        <item m="1" x="1585"/>
        <item m="1" x="1327"/>
        <item m="1" x="2188"/>
        <item m="1" x="1883"/>
        <item x="383"/>
        <item m="1" x="1884"/>
        <item m="1" x="1885"/>
        <item m="1" x="1591"/>
        <item m="1" x="1334"/>
        <item m="1" x="2191"/>
        <item m="1" x="2192"/>
        <item m="1" x="2193"/>
        <item x="105"/>
        <item m="1" x="2196"/>
        <item m="1" x="1889"/>
        <item m="1" x="1891"/>
        <item m="1" x="1892"/>
        <item x="480"/>
        <item m="1" x="1592"/>
        <item m="1" x="2197"/>
        <item m="1" x="1335"/>
        <item m="1" x="1895"/>
        <item m="1" x="1896"/>
        <item m="1" x="1600"/>
        <item m="1" x="1899"/>
        <item m="1" x="1900"/>
        <item m="1" x="2198"/>
        <item m="1" x="1902"/>
        <item m="1" x="1903"/>
        <item m="1" x="2199"/>
        <item m="1" x="2200"/>
        <item m="1" x="2203"/>
        <item x="309"/>
        <item m="1" x="1904"/>
        <item m="1" x="1905"/>
        <item m="1" x="1906"/>
        <item m="1" x="1907"/>
        <item x="439"/>
        <item m="1" x="1908"/>
        <item m="1" x="1909"/>
        <item m="1" x="1910"/>
        <item m="1" x="1911"/>
        <item m="1" x="1912"/>
        <item m="1" x="1913"/>
        <item m="1" x="1914"/>
        <item m="1" x="1915"/>
        <item m="1" x="1918"/>
        <item m="1" x="1919"/>
        <item m="1" x="1920"/>
        <item x="245"/>
        <item m="1" x="2204"/>
        <item m="1" x="2206"/>
        <item m="1" x="1921"/>
        <item m="1" x="1922"/>
        <item m="1" x="1923"/>
        <item m="1" x="2207"/>
        <item m="1" x="1931"/>
        <item m="1" x="1932"/>
        <item m="1" x="2208"/>
        <item m="1" x="2209"/>
        <item m="1" x="2210"/>
        <item m="1" x="2211"/>
        <item m="1" x="2212"/>
        <item m="1" x="2213"/>
        <item m="1" x="2214"/>
        <item m="1" x="1936"/>
        <item m="1" x="2216"/>
        <item m="1" x="2217"/>
        <item m="1" x="1939"/>
        <item m="1" x="2218"/>
        <item m="1" x="1941"/>
        <item m="1" x="2219"/>
        <item m="1" x="2220"/>
        <item m="1" x="1942"/>
        <item m="1" x="1943"/>
        <item m="1" x="1944"/>
        <item m="1" x="1945"/>
        <item m="1" x="1949"/>
        <item m="1" x="1621"/>
        <item m="1" x="1951"/>
        <item m="1" x="1953"/>
        <item m="1" x="1954"/>
        <item m="1" x="1624"/>
        <item m="1" x="2223"/>
        <item m="1" x="1956"/>
        <item m="1" x="1957"/>
        <item m="1" x="1958"/>
        <item m="1" x="1959"/>
        <item m="1" x="2224"/>
        <item m="1" x="2225"/>
        <item m="1" x="2226"/>
        <item m="1" x="1962"/>
        <item m="1" x="1963"/>
        <item m="1" x="1964"/>
        <item m="1" x="2227"/>
        <item m="1" x="1966"/>
        <item m="1" x="2228"/>
        <item m="1" x="1969"/>
        <item m="1" x="1970"/>
        <item m="1" x="1971"/>
        <item m="1" x="1973"/>
        <item m="1" x="2230"/>
        <item m="1" x="2231"/>
        <item m="1" x="1976"/>
        <item m="1" x="1977"/>
        <item m="1" x="1978"/>
        <item m="1" x="1376"/>
        <item m="1" x="2232"/>
        <item m="1" x="1979"/>
        <item m="1" x="1980"/>
        <item m="1" x="2233"/>
        <item m="1" x="1981"/>
        <item m="1" x="1379"/>
        <item m="1" x="2235"/>
        <item m="1" x="1983"/>
        <item m="1" x="1984"/>
        <item m="1" x="1985"/>
        <item m="1" x="1986"/>
        <item m="1" x="1987"/>
        <item m="1" x="2236"/>
        <item m="1" x="2237"/>
        <item m="1" x="1988"/>
        <item m="1" x="1989"/>
        <item m="1" x="1990"/>
        <item m="1" x="1991"/>
        <item m="1" x="1645"/>
        <item m="1" x="1387"/>
        <item m="1" x="1992"/>
        <item m="1" x="1993"/>
        <item m="1" x="1388"/>
        <item m="1" x="2242"/>
        <item m="1" x="2243"/>
        <item m="1" x="2245"/>
        <item m="1" x="2246"/>
        <item m="1" x="1995"/>
        <item m="1" x="1997"/>
        <item m="1" x="1998"/>
        <item m="1" x="1389"/>
        <item m="1" x="1148"/>
        <item m="1" x="1390"/>
        <item m="1" x="1999"/>
        <item m="1" x="2001"/>
        <item m="1" x="2247"/>
        <item m="1" x="2248"/>
        <item m="1" x="2250"/>
        <item m="1" x="2002"/>
        <item m="1" x="2003"/>
        <item m="1" x="2005"/>
        <item m="1" x="2006"/>
        <item m="1" x="2251"/>
        <item m="1" x="2252"/>
        <item m="1" x="2253"/>
        <item m="1" x="2012"/>
        <item m="1" x="2013"/>
        <item m="1" x="2014"/>
        <item m="1" x="2016"/>
        <item m="1" x="2254"/>
        <item m="1" x="2017"/>
        <item m="1" x="1400"/>
        <item m="1" x="2018"/>
        <item m="1" x="2019"/>
        <item m="1" x="2020"/>
        <item m="1" x="1662"/>
        <item m="1" x="1663"/>
        <item m="1" x="1402"/>
        <item x="612"/>
        <item m="1" x="2021"/>
        <item m="1" x="2022"/>
        <item m="1" x="2023"/>
        <item m="1" x="2024"/>
        <item m="1" x="2025"/>
        <item x="620"/>
        <item m="1" x="1666"/>
        <item m="1" x="1667"/>
        <item m="1" x="2256"/>
        <item m="1" x="2026"/>
        <item m="1" x="2027"/>
        <item m="1" x="2028"/>
        <item x="419"/>
        <item m="1" x="2029"/>
        <item m="1" x="2031"/>
        <item m="1" x="2032"/>
        <item m="1" x="2033"/>
        <item m="1" x="1670"/>
        <item m="1" x="1410"/>
        <item m="1" x="2034"/>
        <item m="1" x="2035"/>
        <item m="1" x="2036"/>
        <item m="1" x="2038"/>
        <item m="1" x="2039"/>
        <item m="1" x="2040"/>
        <item m="1" x="2041"/>
        <item m="1" x="2045"/>
        <item m="1" x="2046"/>
        <item m="1" x="2047"/>
        <item m="1" x="2048"/>
        <item m="1" x="2261"/>
        <item m="1" x="2262"/>
        <item m="1" x="2050"/>
        <item m="1" x="2051"/>
        <item m="1" x="2052"/>
        <item m="1" x="2054"/>
        <item m="1" x="2263"/>
        <item m="1" x="2264"/>
        <item m="1" x="2056"/>
        <item m="1" x="2057"/>
        <item m="1" x="2058"/>
        <item m="1" x="2059"/>
        <item m="1" x="2060"/>
        <item m="1" x="2064"/>
        <item m="1" x="2265"/>
        <item m="1" x="2266"/>
        <item m="1" x="2267"/>
        <item m="1" x="2268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4"/>
        <item m="1" x="2088"/>
        <item m="1" x="2089"/>
        <item m="1" x="2091"/>
        <item m="1" x="2092"/>
        <item m="1" x="2095"/>
        <item m="1" x="2096"/>
        <item m="1" x="1144"/>
        <item m="1" x="2098"/>
        <item m="1" x="2099"/>
        <item m="1" x="2103"/>
        <item m="1" x="2106"/>
        <item m="1" x="2107"/>
        <item m="1" x="2109"/>
        <item m="1" x="2111"/>
        <item m="1" x="1684"/>
        <item m="1" x="1685"/>
        <item m="1" x="1686"/>
        <item m="1" x="1687"/>
        <item x="727"/>
        <item m="1" x="1688"/>
        <item m="1" x="1690"/>
        <item m="1" x="1691"/>
        <item m="1" x="1692"/>
        <item m="1" x="1693"/>
        <item m="1" x="1695"/>
        <item m="1" x="1700"/>
        <item x="35"/>
        <item m="1" x="1701"/>
        <item m="1" x="1702"/>
        <item m="1" x="1703"/>
        <item m="1" x="1704"/>
        <item m="1" x="1705"/>
        <item m="1" x="1707"/>
        <item m="1" x="1709"/>
        <item m="1" x="1711"/>
        <item m="1" x="1712"/>
        <item m="1" x="1714"/>
        <item m="1" x="996"/>
        <item m="1" x="2113"/>
        <item m="1" x="2270"/>
        <item m="1" x="2271"/>
        <item m="1" x="1728"/>
        <item m="1" x="2114"/>
        <item m="1" x="2272"/>
        <item m="1" x="2273"/>
        <item m="1" x="2116"/>
        <item m="1" x="2117"/>
        <item m="1" x="1730"/>
        <item m="1" x="2275"/>
        <item m="1" x="2276"/>
        <item m="1" x="2277"/>
        <item m="1" x="2119"/>
        <item m="1" x="2120"/>
        <item m="1" x="2122"/>
        <item m="1" x="1738"/>
        <item m="1" x="1278"/>
        <item m="1" x="1279"/>
        <item m="1" x="1280"/>
        <item m="1" x="1281"/>
        <item m="1" x="1282"/>
        <item m="1" x="1183"/>
        <item m="1" x="1185"/>
        <item m="1" x="1186"/>
        <item m="1" x="1187"/>
        <item m="1" x="1189"/>
        <item m="1" x="1190"/>
        <item m="1" x="1768"/>
        <item m="1" x="1769"/>
        <item m="1" x="1771"/>
        <item m="1" x="1772"/>
        <item m="1" x="1778"/>
        <item m="1" x="1196"/>
        <item m="1" x="1802"/>
        <item m="1" x="1806"/>
        <item m="1" x="1816"/>
        <item m="1" x="1850"/>
        <item m="1" x="1851"/>
        <item m="1" x="1852"/>
        <item m="1" x="1853"/>
        <item m="1" x="1854"/>
        <item m="1" x="1865"/>
        <item m="1" x="1329"/>
        <item m="1" x="1882"/>
        <item m="1" x="1594"/>
        <item m="1" x="1598"/>
        <item m="1" x="1893"/>
        <item m="1" x="1901"/>
        <item m="1" x="1605"/>
        <item m="1" x="1924"/>
        <item m="1" x="1925"/>
        <item m="1" x="1926"/>
        <item m="1" x="1927"/>
        <item m="1" x="1928"/>
        <item m="1" x="1929"/>
        <item m="1" x="1930"/>
        <item m="1" x="1933"/>
        <item m="1" x="1934"/>
        <item m="1" x="1935"/>
        <item m="1" x="1938"/>
        <item m="1" x="1940"/>
        <item m="1" x="1950"/>
        <item m="1" x="1364"/>
        <item m="1" x="1955"/>
        <item m="1" x="1960"/>
        <item m="1" x="1961"/>
        <item m="1" x="1965"/>
        <item m="1" x="1967"/>
        <item m="1" x="1373"/>
        <item m="1" x="1974"/>
        <item m="1" x="1975"/>
        <item m="1" x="1982"/>
        <item m="1" x="1640"/>
        <item m="1" x="1641"/>
        <item m="1" x="1392"/>
        <item m="1" x="2007"/>
        <item m="1" x="2008"/>
        <item m="1" x="2009"/>
        <item m="1" x="2010"/>
        <item m="1" x="1655"/>
        <item m="1" x="1656"/>
        <item m="1" x="1406"/>
        <item m="1" x="1668"/>
        <item m="1" x="2042"/>
        <item m="1" x="2043"/>
        <item m="1" x="2044"/>
        <item m="1" x="2049"/>
        <item m="1" x="1681"/>
        <item m="1" x="1716"/>
        <item m="1" x="1718"/>
        <item m="1" x="2112"/>
        <item m="1" x="1720"/>
        <item m="1" x="1722"/>
        <item m="1" x="1723"/>
        <item m="1" x="1733"/>
        <item m="1" x="1443"/>
        <item m="1" x="1444"/>
        <item x="524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5"/>
        <item m="1" x="836"/>
        <item x="9"/>
        <item x="10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m="1" x="1463"/>
        <item m="1" x="1464"/>
        <item m="1" x="1465"/>
        <item m="1" x="1466"/>
        <item m="1" x="1287"/>
        <item x="103"/>
        <item m="1" x="1469"/>
        <item m="1" x="1470"/>
        <item m="1" x="1471"/>
        <item m="1" x="848"/>
        <item m="1" x="849"/>
        <item x="129"/>
        <item m="1" x="1474"/>
        <item m="1" x="1507"/>
        <item m="1" x="1509"/>
        <item m="1" x="1510"/>
        <item m="1" x="1511"/>
        <item m="1" x="1512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4"/>
        <item m="1" x="1525"/>
        <item m="1" x="1526"/>
        <item m="1" x="1527"/>
        <item m="1" x="1528"/>
        <item m="1" x="1529"/>
        <item m="1" x="1530"/>
        <item m="1" x="1531"/>
        <item m="1" x="1533"/>
        <item m="1" x="1534"/>
        <item x="172"/>
        <item m="1" x="1535"/>
        <item m="1" x="1536"/>
        <item m="1" x="1537"/>
        <item m="1" x="1538"/>
        <item m="1" x="1539"/>
        <item m="1" x="1540"/>
        <item m="1" x="1542"/>
        <item m="1" x="1543"/>
        <item m="1" x="1544"/>
        <item m="1" x="1546"/>
        <item m="1" x="1197"/>
        <item m="1" x="1547"/>
        <item x="138"/>
        <item m="1" x="1548"/>
        <item m="1" x="1549"/>
        <item x="137"/>
        <item x="136"/>
        <item x="135"/>
        <item m="1" x="1550"/>
        <item m="1" x="1551"/>
        <item m="1" x="1298"/>
        <item m="1" x="890"/>
        <item m="1" x="1555"/>
        <item m="1" x="1556"/>
        <item m="1" x="1303"/>
        <item m="1" x="893"/>
        <item m="1" x="894"/>
        <item m="1" x="896"/>
        <item x="226"/>
        <item x="227"/>
        <item x="228"/>
        <item x="229"/>
        <item m="1" x="1558"/>
        <item m="1" x="1559"/>
        <item m="1" x="1560"/>
        <item m="1" x="1307"/>
        <item m="1" x="1308"/>
        <item m="1" x="897"/>
        <item m="1" x="898"/>
        <item m="1" x="899"/>
        <item m="1" x="901"/>
        <item m="1" x="903"/>
        <item x="239"/>
        <item x="240"/>
        <item x="241"/>
        <item x="242"/>
        <item x="243"/>
        <item x="244"/>
        <item x="246"/>
        <item x="247"/>
        <item x="248"/>
        <item x="249"/>
        <item m="1" x="1562"/>
        <item m="1" x="1312"/>
        <item m="1" x="1563"/>
        <item m="1" x="913"/>
        <item m="1" x="1567"/>
        <item m="1" x="1568"/>
        <item m="1" x="1209"/>
        <item m="1" x="917"/>
        <item x="316"/>
        <item x="317"/>
        <item x="318"/>
        <item x="319"/>
        <item x="320"/>
        <item x="321"/>
        <item x="322"/>
        <item x="323"/>
        <item x="324"/>
        <item x="325"/>
        <item m="1" x="1324"/>
        <item m="1" x="1576"/>
        <item m="1" x="1577"/>
        <item m="1" x="1578"/>
        <item m="1" x="1326"/>
        <item m="1" x="1582"/>
        <item m="1" x="1213"/>
        <item m="1" x="926"/>
        <item m="1" x="927"/>
        <item x="358"/>
        <item x="359"/>
        <item m="1" x="1587"/>
        <item m="1" x="1330"/>
        <item m="1" x="1588"/>
        <item m="1" x="1590"/>
        <item x="377"/>
        <item x="378"/>
        <item x="379"/>
        <item x="380"/>
        <item m="1" x="1215"/>
        <item m="1" x="1217"/>
        <item m="1" x="1218"/>
        <item m="1" x="938"/>
        <item m="1" x="944"/>
        <item x="740"/>
        <item m="1" x="946"/>
        <item x="384"/>
        <item x="385"/>
        <item m="1" x="1336"/>
        <item m="1" x="1338"/>
        <item m="1" x="1339"/>
        <item m="1" x="1602"/>
        <item m="1" x="1604"/>
        <item m="1" x="1345"/>
        <item m="1" x="1348"/>
        <item m="1" x="1349"/>
        <item m="1" x="961"/>
        <item m="1" x="965"/>
        <item m="1" x="966"/>
        <item m="1" x="967"/>
        <item m="1" x="968"/>
        <item m="1" x="969"/>
        <item m="1" x="971"/>
        <item m="1" x="972"/>
        <item m="1" x="974"/>
        <item m="1" x="975"/>
        <item m="1" x="977"/>
        <item m="1" x="978"/>
        <item m="1" x="979"/>
        <item m="1" x="980"/>
        <item m="1" x="1607"/>
        <item m="1" x="1608"/>
        <item m="1" x="1609"/>
        <item m="1" x="1610"/>
        <item m="1" x="1611"/>
        <item m="1" x="1612"/>
        <item m="1" x="1616"/>
        <item m="1" x="1617"/>
        <item m="1" x="1619"/>
        <item m="1" x="1357"/>
        <item m="1" x="1620"/>
        <item x="470"/>
        <item m="1" x="1362"/>
        <item m="1" x="1363"/>
        <item m="1" x="1231"/>
        <item m="1" x="1232"/>
        <item x="473"/>
        <item m="1" x="1365"/>
        <item m="1" x="1235"/>
        <item m="1" x="1366"/>
        <item m="1" x="1021"/>
        <item m="1" x="1625"/>
        <item m="1" x="1626"/>
        <item m="1" x="1627"/>
        <item m="1" x="1628"/>
        <item m="1" x="1367"/>
        <item m="1" x="1629"/>
        <item m="1" x="1631"/>
        <item m="1" x="1368"/>
        <item m="1" x="1632"/>
        <item m="1" x="1370"/>
        <item m="1" x="1371"/>
        <item m="1" x="1372"/>
        <item m="1" x="1031"/>
        <item m="1" x="1032"/>
        <item x="508"/>
        <item x="509"/>
        <item m="1" x="1635"/>
        <item m="1" x="1035"/>
        <item m="1" x="1636"/>
        <item m="1" x="1637"/>
        <item m="1" x="823"/>
        <item m="1" x="1638"/>
        <item m="1" x="1042"/>
        <item x="520"/>
        <item m="1" x="1384"/>
        <item m="1" x="1047"/>
        <item m="1" x="1642"/>
        <item m="1" x="1385"/>
        <item m="1" x="1643"/>
        <item m="1" x="1644"/>
        <item m="1" x="1052"/>
        <item m="1" x="1053"/>
        <item x="543"/>
        <item m="1" x="1054"/>
        <item m="1" x="1246"/>
        <item m="1" x="1247"/>
        <item m="1" x="1249"/>
        <item m="1" x="1250"/>
        <item m="1" x="1056"/>
        <item m="1" x="1057"/>
        <item m="1" x="1647"/>
        <item m="1" x="1648"/>
        <item m="1" x="1649"/>
        <item m="1" x="1650"/>
        <item m="1" x="1651"/>
        <item m="1" x="1394"/>
        <item m="1" x="1395"/>
        <item m="1" x="1652"/>
        <item m="1" x="1653"/>
        <item m="1" x="1654"/>
        <item m="1" x="1657"/>
        <item m="1" x="1658"/>
        <item m="1" x="1659"/>
        <item m="1" x="1660"/>
        <item m="1" x="1255"/>
        <item m="1" x="1661"/>
        <item m="1" x="1074"/>
        <item m="1" x="1075"/>
        <item x="593"/>
        <item x="594"/>
        <item x="595"/>
        <item m="1" x="1664"/>
        <item m="1" x="1665"/>
        <item m="1" x="1080"/>
        <item m="1" x="1081"/>
        <item x="615"/>
        <item x="616"/>
        <item m="1" x="1669"/>
        <item m="1" x="1408"/>
        <item m="1" x="1409"/>
        <item m="1" x="1085"/>
        <item m="1" x="1088"/>
        <item x="636"/>
        <item x="637"/>
        <item m="1" x="1257"/>
        <item m="1" x="1411"/>
        <item m="1" x="1096"/>
        <item m="1" x="1674"/>
        <item x="588"/>
        <item m="1" x="1413"/>
        <item m="1" x="1415"/>
        <item m="1" x="1416"/>
        <item m="1" x="1675"/>
        <item m="1" x="1417"/>
        <item m="1" x="1676"/>
        <item m="1" x="1677"/>
        <item m="1" x="1421"/>
        <item x="114"/>
        <item m="1" x="1422"/>
        <item m="1" x="1678"/>
        <item m="1" x="1427"/>
        <item m="1" x="1428"/>
        <item m="1" x="1680"/>
        <item m="1" x="1121"/>
        <item m="1" x="1719"/>
        <item m="1" x="1125"/>
        <item m="1" x="1126"/>
        <item m="1" x="1005"/>
        <item m="1" x="1131"/>
        <item m="1" x="1133"/>
        <item m="1" x="1134"/>
        <item m="1" x="1135"/>
        <item m="1" x="1136"/>
        <item m="1" x="1143"/>
        <item m="1" x="1146"/>
        <item m="1" x="1150"/>
        <item m="1" x="1151"/>
        <item m="1" x="1152"/>
        <item m="1" x="1153"/>
        <item m="1" x="910"/>
        <item m="1" x="1155"/>
        <item m="1" x="1156"/>
        <item m="1" x="1161"/>
        <item m="1" x="1163"/>
        <item m="1" x="1164"/>
        <item m="1" x="1165"/>
        <item m="1" x="1166"/>
        <item m="1" x="1167"/>
        <item m="1" x="1169"/>
        <item x="749"/>
        <item m="1" x="1172"/>
        <item x="679"/>
        <item x="814"/>
        <item m="1" x="1725"/>
        <item m="1" x="1429"/>
        <item m="1" x="1430"/>
        <item m="1" x="1431"/>
        <item m="1" x="1727"/>
        <item m="1" x="1729"/>
        <item m="1" x="1179"/>
        <item x="805"/>
        <item m="1" x="1731"/>
        <item m="1" x="1732"/>
        <item m="1" x="1440"/>
        <item m="1" x="1441"/>
        <item x="808"/>
        <item m="1" x="1182"/>
        <item m="1" x="1734"/>
        <item m="1" x="1735"/>
        <item m="1" x="822"/>
        <item x="32"/>
        <item x="33"/>
        <item x="34"/>
        <item x="37"/>
        <item x="38"/>
        <item x="39"/>
        <item x="40"/>
        <item x="42"/>
        <item x="43"/>
        <item x="44"/>
        <item x="45"/>
        <item x="47"/>
        <item x="48"/>
        <item x="49"/>
        <item x="50"/>
        <item x="51"/>
        <item m="1" x="1283"/>
        <item m="1" x="1284"/>
        <item m="1" x="1285"/>
        <item m="1" x="838"/>
        <item x="104"/>
        <item m="1" x="1288"/>
        <item m="1" x="1289"/>
        <item m="1" x="1290"/>
        <item m="1" x="1292"/>
        <item m="1" x="1293"/>
        <item m="1" x="846"/>
        <item x="117"/>
        <item x="119"/>
        <item m="1" x="853"/>
        <item m="1" x="854"/>
        <item m="1" x="855"/>
        <item m="1" x="856"/>
        <item m="1" x="857"/>
        <item m="1" x="858"/>
        <item m="1" x="859"/>
        <item m="1" x="860"/>
        <item m="1" x="862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x="208"/>
        <item x="209"/>
        <item x="210"/>
        <item m="1" x="1301"/>
        <item x="230"/>
        <item x="231"/>
        <item x="232"/>
        <item x="235"/>
        <item m="1" x="1310"/>
        <item x="251"/>
        <item x="252"/>
        <item x="253"/>
        <item x="254"/>
        <item x="255"/>
        <item x="256"/>
        <item x="257"/>
        <item x="259"/>
        <item x="260"/>
        <item x="261"/>
        <item x="262"/>
        <item x="263"/>
        <item m="1" x="1311"/>
        <item m="1" x="904"/>
        <item m="1" x="1314"/>
        <item m="1" x="911"/>
        <item m="1" x="1316"/>
        <item x="313"/>
        <item x="326"/>
        <item m="1" x="1321"/>
        <item m="1" x="1322"/>
        <item m="1" x="1323"/>
        <item m="1" x="1325"/>
        <item m="1" x="923"/>
        <item m="1" x="924"/>
        <item x="357"/>
        <item x="360"/>
        <item x="362"/>
        <item x="364"/>
        <item m="1" x="1214"/>
        <item m="1" x="1331"/>
        <item m="1" x="1333"/>
        <item x="388"/>
        <item x="390"/>
        <item x="392"/>
        <item x="393"/>
        <item x="396"/>
        <item x="399"/>
        <item m="1" x="955"/>
        <item m="1" x="1342"/>
        <item m="1" x="1344"/>
        <item m="1" x="958"/>
        <item m="1" x="959"/>
        <item m="1" x="1346"/>
        <item m="1" x="964"/>
        <item x="59"/>
        <item m="1" x="981"/>
        <item m="1" x="982"/>
        <item m="1" x="985"/>
        <item m="1" x="987"/>
        <item m="1" x="988"/>
        <item m="1" x="990"/>
        <item m="1" x="991"/>
        <item m="1" x="992"/>
        <item m="1" x="993"/>
        <item m="1" x="994"/>
        <item m="1" x="995"/>
        <item m="1" x="1350"/>
        <item m="1" x="1351"/>
        <item m="1" x="1352"/>
        <item m="1" x="1353"/>
        <item m="1" x="1221"/>
        <item m="1" x="1354"/>
        <item m="1" x="1011"/>
        <item m="1" x="1013"/>
        <item m="1" x="1358"/>
        <item x="464"/>
        <item m="1" x="1359"/>
        <item m="1" x="1360"/>
        <item m="1" x="1361"/>
        <item x="476"/>
        <item x="483"/>
        <item m="1" x="1236"/>
        <item m="1" x="1022"/>
        <item m="1" x="1023"/>
        <item m="1" x="1239"/>
        <item m="1" x="1240"/>
        <item m="1" x="1026"/>
        <item m="1" x="1369"/>
        <item x="510"/>
        <item x="511"/>
        <item m="1" x="1374"/>
        <item x="516"/>
        <item m="1" x="1377"/>
        <item m="1" x="1378"/>
        <item m="1" x="1036"/>
        <item m="1" x="1380"/>
        <item m="1" x="1381"/>
        <item m="1" x="1044"/>
        <item m="1" x="1050"/>
        <item m="1" x="1051"/>
        <item x="529"/>
        <item x="530"/>
        <item x="540"/>
        <item x="541"/>
        <item x="544"/>
        <item x="548"/>
        <item m="1" x="1058"/>
        <item x="553"/>
        <item x="554"/>
        <item x="555"/>
        <item x="556"/>
        <item m="1" x="1059"/>
        <item m="1" x="1251"/>
        <item m="1" x="1252"/>
        <item m="1" x="1061"/>
        <item m="1" x="1062"/>
        <item m="1" x="1063"/>
        <item m="1" x="1396"/>
        <item m="1" x="1397"/>
        <item m="1" x="1254"/>
        <item m="1" x="1071"/>
        <item m="1" x="1072"/>
        <item m="1" x="1399"/>
        <item x="596"/>
        <item x="597"/>
        <item x="598"/>
        <item x="599"/>
        <item x="601"/>
        <item m="1" x="1403"/>
        <item m="1" x="1404"/>
        <item m="1" x="1078"/>
        <item x="618"/>
        <item x="619"/>
        <item m="1" x="1407"/>
        <item m="1" x="1086"/>
        <item m="1" x="1087"/>
        <item x="629"/>
        <item m="1" x="1089"/>
        <item m="1" x="1090"/>
        <item m="1" x="1412"/>
        <item m="1" x="1259"/>
        <item m="1" x="1093"/>
        <item m="1" x="1097"/>
        <item x="648"/>
        <item x="649"/>
        <item m="1" x="1423"/>
        <item m="1" x="1425"/>
        <item m="1" x="1426"/>
        <item m="1" x="1120"/>
        <item x="675"/>
        <item x="684"/>
        <item x="688"/>
        <item x="689"/>
        <item x="690"/>
        <item x="694"/>
        <item x="695"/>
        <item x="696"/>
        <item x="699"/>
        <item x="701"/>
        <item x="703"/>
        <item x="704"/>
        <item x="705"/>
        <item x="706"/>
        <item x="707"/>
        <item x="708"/>
        <item x="710"/>
        <item x="713"/>
        <item x="714"/>
        <item x="716"/>
        <item x="717"/>
        <item x="718"/>
        <item x="719"/>
        <item m="1" x="1174"/>
        <item m="1" x="1175"/>
        <item m="1" x="1432"/>
        <item m="1" x="1434"/>
        <item m="1" x="1435"/>
        <item m="1" x="1436"/>
        <item m="1" x="1437"/>
        <item m="1" x="1438"/>
        <item x="806"/>
        <item m="1" x="1439"/>
        <item m="1" x="1442"/>
        <item x="1"/>
        <item x="4"/>
        <item x="52"/>
        <item x="54"/>
        <item x="55"/>
        <item x="56"/>
        <item x="57"/>
        <item x="58"/>
        <item x="60"/>
        <item x="64"/>
        <item x="65"/>
        <item x="67"/>
        <item x="68"/>
        <item x="69"/>
        <item x="70"/>
        <item m="1" x="1191"/>
        <item m="1" x="839"/>
        <item m="1" x="840"/>
        <item x="106"/>
        <item x="107"/>
        <item m="1" x="841"/>
        <item x="109"/>
        <item x="110"/>
        <item m="1" x="1193"/>
        <item m="1" x="1194"/>
        <item m="1" x="847"/>
        <item x="131"/>
        <item x="139"/>
        <item x="140"/>
        <item x="141"/>
        <item x="143"/>
        <item x="145"/>
        <item x="146"/>
        <item x="147"/>
        <item x="150"/>
        <item x="151"/>
        <item x="153"/>
        <item x="154"/>
        <item x="155"/>
        <item x="156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m="1" x="1198"/>
        <item m="1" x="1200"/>
        <item m="1" x="1201"/>
        <item m="1" x="1204"/>
        <item x="265"/>
        <item x="266"/>
        <item x="267"/>
        <item x="268"/>
        <item x="269"/>
        <item x="270"/>
        <item x="271"/>
        <item m="1" x="1206"/>
        <item x="273"/>
        <item x="293"/>
        <item m="1" x="907"/>
        <item m="1" x="912"/>
        <item x="308"/>
        <item m="1" x="1208"/>
        <item x="327"/>
        <item x="328"/>
        <item x="329"/>
        <item x="330"/>
        <item m="1" x="1210"/>
        <item m="1" x="1211"/>
        <item m="1" x="1212"/>
        <item m="1" x="921"/>
        <item m="1" x="922"/>
        <item x="354"/>
        <item x="355"/>
        <item x="361"/>
        <item x="366"/>
        <item x="368"/>
        <item x="369"/>
        <item x="370"/>
        <item m="1" x="930"/>
        <item x="381"/>
        <item x="401"/>
        <item x="402"/>
        <item x="403"/>
        <item x="405"/>
        <item m="1" x="952"/>
        <item m="1" x="953"/>
        <item x="432"/>
        <item x="433"/>
        <item x="195"/>
        <item x="435"/>
        <item m="1" x="997"/>
        <item m="1" x="998"/>
        <item m="1" x="999"/>
        <item m="1" x="1000"/>
        <item m="1" x="1222"/>
        <item m="1" x="1223"/>
        <item m="1" x="1224"/>
        <item m="1" x="1225"/>
        <item m="1" x="1226"/>
        <item x="426"/>
        <item x="459"/>
        <item m="1" x="1014"/>
        <item m="1" x="1228"/>
        <item m="1" x="1229"/>
        <item x="481"/>
        <item x="484"/>
        <item x="487"/>
        <item m="1" x="1024"/>
        <item m="1" x="1237"/>
        <item m="1" x="1238"/>
        <item x="496"/>
        <item x="497"/>
        <item x="498"/>
        <item x="512"/>
        <item m="1" x="1037"/>
        <item m="1" x="1041"/>
        <item m="1" x="1242"/>
        <item m="1" x="1243"/>
        <item m="1" x="1045"/>
        <item x="531"/>
        <item x="532"/>
        <item x="519"/>
        <item m="1" x="1244"/>
        <item m="1" x="1245"/>
        <item x="545"/>
        <item x="557"/>
        <item x="566"/>
        <item x="567"/>
        <item m="1" x="1064"/>
        <item x="572"/>
        <item m="1" x="1253"/>
        <item m="1" x="1067"/>
        <item m="1" x="1069"/>
        <item m="1" x="1070"/>
        <item m="1" x="1073"/>
        <item x="584"/>
        <item x="585"/>
        <item x="603"/>
        <item x="622"/>
        <item x="630"/>
        <item x="639"/>
        <item x="642"/>
        <item m="1" x="1098"/>
        <item m="1" x="1099"/>
        <item m="1" x="1100"/>
        <item m="1" x="1101"/>
        <item m="1" x="1102"/>
        <item x="650"/>
        <item m="1" x="1260"/>
        <item m="1" x="1107"/>
        <item m="1" x="1110"/>
        <item m="1" x="1113"/>
        <item m="1" x="1114"/>
        <item x="660"/>
        <item x="661"/>
        <item x="668"/>
        <item x="669"/>
        <item x="670"/>
        <item x="726"/>
        <item x="728"/>
        <item x="729"/>
        <item x="731"/>
        <item x="732"/>
        <item x="733"/>
        <item x="734"/>
        <item x="737"/>
        <item x="738"/>
        <item x="742"/>
        <item x="744"/>
        <item m="1" x="1264"/>
        <item m="1" x="1265"/>
        <item m="1" x="1176"/>
        <item m="1" x="1180"/>
        <item x="813"/>
        <item m="1" x="1266"/>
        <item x="72"/>
        <item x="73"/>
        <item x="74"/>
        <item x="75"/>
        <item x="101"/>
        <item m="1" x="837"/>
        <item x="111"/>
        <item m="1" x="843"/>
        <item m="1" x="844"/>
        <item m="1" x="850"/>
        <item m="1" x="851"/>
        <item m="1" x="852"/>
        <item x="212"/>
        <item m="1" x="891"/>
        <item x="236"/>
        <item x="237"/>
        <item x="272"/>
        <item x="274"/>
        <item x="276"/>
        <item x="277"/>
        <item x="278"/>
        <item x="279"/>
        <item x="294"/>
        <item x="300"/>
        <item m="1" x="915"/>
        <item m="1" x="916"/>
        <item x="331"/>
        <item m="1" x="918"/>
        <item m="1" x="920"/>
        <item x="365"/>
        <item m="1" x="929"/>
        <item m="1" x="931"/>
        <item m="1" x="933"/>
        <item m="1" x="934"/>
        <item x="408"/>
        <item m="1" x="960"/>
        <item x="434"/>
        <item m="1" x="1006"/>
        <item m="1" x="1007"/>
        <item m="1" x="1008"/>
        <item m="1" x="1009"/>
        <item m="1" x="1010"/>
        <item m="1" x="1012"/>
        <item x="462"/>
        <item m="1" x="1016"/>
        <item m="1" x="1018"/>
        <item m="1" x="1019"/>
        <item x="489"/>
        <item x="490"/>
        <item m="1" x="1025"/>
        <item m="1" x="1029"/>
        <item x="505"/>
        <item m="1" x="1033"/>
        <item m="1" x="1034"/>
        <item m="1" x="1038"/>
        <item m="1" x="1039"/>
        <item x="174"/>
        <item m="1" x="1043"/>
        <item m="1" x="1046"/>
        <item x="533"/>
        <item x="534"/>
        <item x="546"/>
        <item x="549"/>
        <item x="559"/>
        <item x="560"/>
        <item x="561"/>
        <item m="1" x="1060"/>
        <item x="573"/>
        <item m="1" x="1065"/>
        <item m="1" x="1066"/>
        <item m="1" x="1068"/>
        <item x="582"/>
        <item x="586"/>
        <item m="1" x="1079"/>
        <item x="624"/>
        <item m="1" x="1082"/>
        <item m="1" x="1084"/>
        <item x="633"/>
        <item m="1" x="1103"/>
        <item m="1" x="1104"/>
        <item m="1" x="1105"/>
        <item m="1" x="1106"/>
        <item x="651"/>
        <item x="652"/>
        <item m="1" x="1115"/>
        <item m="1" x="1116"/>
        <item m="1" x="1117"/>
        <item x="662"/>
        <item x="663"/>
        <item x="746"/>
        <item x="747"/>
        <item x="750"/>
        <item x="752"/>
        <item x="753"/>
        <item x="754"/>
        <item m="1" x="1178"/>
        <item m="1" x="1181"/>
        <item x="2"/>
        <item x="3"/>
        <item x="7"/>
        <item x="76"/>
        <item x="77"/>
        <item x="79"/>
        <item x="80"/>
        <item x="81"/>
        <item x="82"/>
        <item x="83"/>
        <item x="84"/>
        <item x="85"/>
        <item x="86"/>
        <item x="87"/>
        <item x="88"/>
        <item x="89"/>
        <item x="94"/>
        <item x="96"/>
        <item x="97"/>
        <item x="98"/>
        <item x="99"/>
        <item x="100"/>
        <item x="102"/>
        <item x="108"/>
        <item x="112"/>
        <item x="115"/>
        <item x="122"/>
        <item x="123"/>
        <item x="124"/>
        <item x="125"/>
        <item x="126"/>
        <item x="127"/>
        <item x="132"/>
        <item x="133"/>
        <item x="134"/>
        <item x="169"/>
        <item x="170"/>
        <item x="171"/>
        <item x="173"/>
        <item x="176"/>
        <item x="177"/>
        <item x="179"/>
        <item x="181"/>
        <item x="182"/>
        <item x="183"/>
        <item x="184"/>
        <item x="186"/>
        <item x="187"/>
        <item x="188"/>
        <item x="190"/>
        <item x="191"/>
        <item x="192"/>
        <item x="193"/>
        <item x="194"/>
        <item x="197"/>
        <item x="198"/>
        <item x="199"/>
        <item x="200"/>
        <item x="202"/>
        <item x="203"/>
        <item x="204"/>
        <item x="205"/>
        <item x="206"/>
        <item x="207"/>
        <item x="214"/>
        <item x="217"/>
        <item x="219"/>
        <item x="220"/>
        <item x="221"/>
        <item x="225"/>
        <item x="234"/>
        <item x="238"/>
        <item x="280"/>
        <item x="281"/>
        <item x="283"/>
        <item x="284"/>
        <item x="285"/>
        <item x="286"/>
        <item x="289"/>
        <item x="290"/>
        <item x="291"/>
        <item x="295"/>
        <item x="296"/>
        <item x="297"/>
        <item x="301"/>
        <item x="302"/>
        <item x="303"/>
        <item x="304"/>
        <item x="305"/>
        <item x="306"/>
        <item x="310"/>
        <item x="311"/>
        <item x="312"/>
        <item x="314"/>
        <item x="315"/>
        <item x="332"/>
        <item x="333"/>
        <item x="335"/>
        <item x="336"/>
        <item x="337"/>
        <item x="338"/>
        <item x="339"/>
        <item x="340"/>
        <item x="341"/>
        <item x="342"/>
        <item x="343"/>
        <item x="344"/>
        <item x="348"/>
        <item x="349"/>
        <item x="350"/>
        <item x="351"/>
        <item x="352"/>
        <item x="353"/>
        <item x="356"/>
        <item x="371"/>
        <item x="372"/>
        <item x="373"/>
        <item x="374"/>
        <item x="375"/>
        <item x="376"/>
        <item x="410"/>
        <item x="415"/>
        <item x="416"/>
        <item x="417"/>
        <item x="418"/>
        <item x="420"/>
        <item x="421"/>
        <item x="423"/>
        <item x="425"/>
        <item x="428"/>
        <item x="429"/>
        <item x="430"/>
        <item x="438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60"/>
        <item x="461"/>
        <item x="463"/>
        <item x="465"/>
        <item x="466"/>
        <item x="467"/>
        <item x="468"/>
        <item x="469"/>
        <item x="482"/>
        <item x="485"/>
        <item x="486"/>
        <item x="488"/>
        <item x="491"/>
        <item x="492"/>
        <item x="494"/>
        <item x="495"/>
        <item x="500"/>
        <item x="501"/>
        <item x="502"/>
        <item x="503"/>
        <item x="506"/>
        <item x="507"/>
        <item x="513"/>
        <item x="515"/>
        <item x="517"/>
        <item x="518"/>
        <item x="525"/>
        <item x="526"/>
        <item x="528"/>
        <item x="535"/>
        <item x="536"/>
        <item x="542"/>
        <item x="547"/>
        <item x="562"/>
        <item x="564"/>
        <item x="570"/>
        <item x="571"/>
        <item x="574"/>
        <item x="575"/>
        <item x="576"/>
        <item x="577"/>
        <item x="578"/>
        <item x="579"/>
        <item x="580"/>
        <item x="581"/>
        <item x="583"/>
        <item x="587"/>
        <item x="589"/>
        <item x="592"/>
        <item x="607"/>
        <item x="608"/>
        <item x="609"/>
        <item x="610"/>
        <item x="611"/>
        <item x="613"/>
        <item x="614"/>
        <item x="626"/>
        <item x="627"/>
        <item x="628"/>
        <item x="634"/>
        <item x="635"/>
        <item x="640"/>
        <item x="643"/>
        <item x="644"/>
        <item x="645"/>
        <item x="647"/>
        <item x="653"/>
        <item x="654"/>
        <item x="655"/>
        <item x="656"/>
        <item x="664"/>
        <item x="665"/>
        <item x="672"/>
        <item x="674"/>
        <item x="758"/>
        <item x="759"/>
        <item x="761"/>
        <item x="763"/>
        <item x="764"/>
        <item x="765"/>
        <item x="772"/>
        <item x="775"/>
        <item x="776"/>
        <item x="778"/>
        <item x="784"/>
        <item x="785"/>
        <item x="786"/>
        <item x="789"/>
        <item x="790"/>
        <item x="791"/>
        <item x="792"/>
        <item x="796"/>
        <item x="797"/>
        <item x="800"/>
        <item x="801"/>
        <item x="802"/>
        <item x="803"/>
        <item x="804"/>
        <item x="807"/>
        <item x="815"/>
        <item x="816"/>
        <item x="817"/>
        <item x="819"/>
        <item t="default"/>
      </items>
    </pivotField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numFmtId="166" subtotalTop="0" showAll="0"/>
    <pivotField numFmtId="165" subtotalTop="0" showAll="0"/>
    <pivotField numFmtId="166" subtotalTop="0" multipleItemSelectionAllowed="1" showAll="0"/>
    <pivotField numFmtId="166" subtotalTop="0" showAll="0"/>
    <pivotField numFmtId="166" subtotalTop="0" showAll="0"/>
    <pivotField numFmtId="166" subtotalTop="0" showAll="0"/>
    <pivotField numFmtId="166" subtotalTop="0" showAll="0"/>
    <pivotField subtotalTop="0" showAll="0">
      <items count="8">
        <item x="1"/>
        <item m="1" x="3"/>
        <item x="0"/>
        <item m="1" x="2"/>
        <item m="1" x="6"/>
        <item m="1" x="4"/>
        <item m="1" x="5"/>
        <item t="default"/>
      </items>
    </pivotField>
    <pivotField subtotalTop="0" showAll="0">
      <items count="11">
        <item h="1" m="1" x="9"/>
        <item h="1" x="6"/>
        <item h="1" x="2"/>
        <item h="1" x="7"/>
        <item h="1" x="3"/>
        <item h="1" x="5"/>
        <item h="1" x="1"/>
        <item h="1" x="4"/>
        <item h="1" x="8"/>
        <item x="0"/>
        <item t="default"/>
      </items>
    </pivotField>
    <pivotField subtotalTop="0" showAll="0"/>
  </pivotFields>
  <rowFields count="1">
    <field x="0"/>
  </rowFields>
  <rowItems count="23">
    <i>
      <x v="52"/>
    </i>
    <i>
      <x v="69"/>
    </i>
    <i>
      <x v="57"/>
    </i>
    <i>
      <x v="95"/>
    </i>
    <i>
      <x v="61"/>
    </i>
    <i>
      <x v="3"/>
    </i>
    <i>
      <x v="49"/>
    </i>
    <i>
      <x v="48"/>
    </i>
    <i>
      <x v="56"/>
    </i>
    <i>
      <x v="65"/>
    </i>
    <i>
      <x v="50"/>
    </i>
    <i>
      <x v="81"/>
    </i>
    <i>
      <x v="10"/>
    </i>
    <i>
      <x v="62"/>
    </i>
    <i>
      <x v="83"/>
    </i>
    <i>
      <x v="70"/>
    </i>
    <i>
      <x v="79"/>
    </i>
    <i>
      <x v="161"/>
    </i>
    <i>
      <x v="129"/>
    </i>
    <i>
      <x v="44"/>
    </i>
    <i>
      <x v="173"/>
    </i>
    <i>
      <x v="9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9" hier="-1"/>
  </pageFields>
  <dataFields count="3">
    <dataField name="Valor" fld="9" baseField="0" baseItem="0"/>
    <dataField name="Participacion" fld="9" showDataAs="percentOfTotal" baseField="22" baseItem="0" numFmtId="10"/>
    <dataField name="Promedio Dias" fld="6" subtotal="average" baseField="0" baseItem="104" numFmtId="1"/>
  </dataFields>
  <formats count="29">
    <format dxfId="453">
      <pivotArea outline="0" collapsedLevelsAreSubtotals="1" fieldPosition="0"/>
    </format>
    <format dxfId="452">
      <pivotArea outline="0" fieldPosition="0">
        <references count="1">
          <reference field="4294967294" count="1">
            <x v="1"/>
          </reference>
        </references>
      </pivotArea>
    </format>
    <format dxfId="451">
      <pivotArea type="all" dataOnly="0" outline="0" fieldPosition="0"/>
    </format>
    <format dxfId="450">
      <pivotArea outline="0" collapsedLevelsAreSubtotals="1" fieldPosition="0"/>
    </format>
    <format dxfId="449">
      <pivotArea field="22" type="button" dataOnly="0" labelOnly="1" outline="0"/>
    </format>
    <format dxfId="448">
      <pivotArea dataOnly="0" labelOnly="1" grandRow="1" outline="0" fieldPosition="0"/>
    </format>
    <format dxfId="4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6">
      <pivotArea type="all" dataOnly="0" outline="0" fieldPosition="0"/>
    </format>
    <format dxfId="445">
      <pivotArea outline="0" collapsedLevelsAreSubtotals="1" fieldPosition="0"/>
    </format>
    <format dxfId="444">
      <pivotArea field="22" type="button" dataOnly="0" labelOnly="1" outline="0"/>
    </format>
    <format dxfId="443">
      <pivotArea dataOnly="0" labelOnly="1" grandRow="1" outline="0" fieldPosition="0"/>
    </format>
    <format dxfId="44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41">
      <pivotArea type="all" dataOnly="0" outline="0" fieldPosition="0"/>
    </format>
    <format dxfId="440">
      <pivotArea outline="0" collapsedLevelsAreSubtotals="1" fieldPosition="0"/>
    </format>
    <format dxfId="439">
      <pivotArea field="22" type="button" dataOnly="0" labelOnly="1" outline="0"/>
    </format>
    <format dxfId="438">
      <pivotArea dataOnly="0" labelOnly="1" grandRow="1" outline="0" fieldPosition="0"/>
    </format>
    <format dxfId="43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36">
      <pivotArea type="all" dataOnly="0" outline="0" fieldPosition="0"/>
    </format>
    <format dxfId="435">
      <pivotArea outline="0" collapsedLevelsAreSubtotals="1" fieldPosition="0"/>
    </format>
    <format dxfId="434">
      <pivotArea field="22" type="button" dataOnly="0" labelOnly="1" outline="0"/>
    </format>
    <format dxfId="433">
      <pivotArea dataOnly="0" labelOnly="1" grandRow="1" outline="0" fieldPosition="0"/>
    </format>
    <format dxfId="43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3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3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29">
      <pivotArea type="all" dataOnly="0" outline="0" fieldPosition="0"/>
    </format>
    <format dxfId="428">
      <pivotArea outline="0" collapsedLevelsAreSubtotals="1" fieldPosition="0"/>
    </format>
    <format dxfId="427">
      <pivotArea field="22" type="button" dataOnly="0" labelOnly="1" outline="0"/>
    </format>
    <format dxfId="426">
      <pivotArea dataOnly="0" labelOnly="1" grandRow="1" outline="0" fieldPosition="0"/>
    </format>
    <format dxfId="42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3D2D8-DD8D-4A2A-9F83-A93C550FC695}" name="TablaDinámica1" cacheId="0" applyNumberFormats="0" applyBorderFormats="0" applyFontFormats="0" applyPatternFormats="0" applyAlignmentFormats="0" applyWidthHeightFormats="1" dataCaption="Valores" grandTotalCaption="Total vencido" updatedVersion="8" minRefreshableVersion="3" useAutoFormatting="1" itemPrintTitles="1" createdVersion="8" indent="0" outline="1" outlineData="1" multipleFieldFilters="0" rowHeaderCaption="Clientes">
  <location ref="F4:I62" firstHeaderRow="0" firstDataRow="1" firstDataCol="1" rowPageCount="1" colPageCount="1"/>
  <pivotFields count="25">
    <pivotField axis="axisRow" subtotalTop="0" showAll="0" sortType="descending">
      <items count="188">
        <item x="25"/>
        <item x="32"/>
        <item x="41"/>
        <item x="52"/>
        <item x="53"/>
        <item x="58"/>
        <item x="83"/>
        <item x="95"/>
        <item x="96"/>
        <item x="112"/>
        <item x="113"/>
        <item x="114"/>
        <item x="118"/>
        <item x="123"/>
        <item x="137"/>
        <item x="143"/>
        <item x="145"/>
        <item x="151"/>
        <item x="156"/>
        <item x="167"/>
        <item x="171"/>
        <item x="172"/>
        <item x="176"/>
        <item x="178"/>
        <item x="170"/>
        <item x="179"/>
        <item x="183"/>
        <item x="90"/>
        <item x="134"/>
        <item x="133"/>
        <item x="3"/>
        <item x="9"/>
        <item x="110"/>
        <item x="158"/>
        <item x="168"/>
        <item x="165"/>
        <item x="36"/>
        <item x="1"/>
        <item x="78"/>
        <item x="82"/>
        <item x="111"/>
        <item x="22"/>
        <item x="93"/>
        <item x="21"/>
        <item x="39"/>
        <item x="37"/>
        <item x="61"/>
        <item x="49"/>
        <item x="152"/>
        <item x="34"/>
        <item x="148"/>
        <item x="125"/>
        <item x="161"/>
        <item x="85"/>
        <item x="164"/>
        <item x="153"/>
        <item x="174"/>
        <item x="57"/>
        <item x="100"/>
        <item x="84"/>
        <item x="98"/>
        <item x="16"/>
        <item x="175"/>
        <item x="106"/>
        <item x="116"/>
        <item x="109"/>
        <item x="54"/>
        <item x="101"/>
        <item x="162"/>
        <item x="42"/>
        <item x="76"/>
        <item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ubtotalTop="0" showAll="0"/>
    <pivotField subtotalTop="0" showAll="0"/>
    <pivotField subtotalTop="0" showAll="0"/>
    <pivotField subtotalTop="0" showAll="0"/>
    <pivotField numFmtId="15" subtotalTop="0" showAll="0"/>
    <pivotField dataField="1" numFmtId="166" subtotalTop="0" showAll="0"/>
    <pivotField numFmtId="166" subtotalTop="0" showAll="0"/>
    <pivotField dataField="1" numFmtId="166" subtotalTop="0" showAll="0"/>
    <pivotField numFmtId="166" subtotalTop="0" showAll="0"/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dataField="1" numFmtId="166" subtotalTop="0" showAll="0"/>
    <pivotField axis="axisPage" numFmtId="165" subtotalTop="0" multipleItemSelectionAllowed="1" showAll="0">
      <items count="4369">
        <item h="1" x="2"/>
        <item m="1" x="4352"/>
        <item m="1" x="4349"/>
        <item m="1" x="1979"/>
        <item m="1" x="4345"/>
        <item m="1" x="1243"/>
        <item m="1" x="4367"/>
        <item m="1" x="1925"/>
        <item m="1" x="4347"/>
        <item m="1" x="3225"/>
        <item m="1" x="4361"/>
        <item m="1" x="4365"/>
        <item m="1" x="4360"/>
        <item m="1" x="4336"/>
        <item m="1" x="4366"/>
        <item m="1" x="4364"/>
        <item m="1" x="4359"/>
        <item m="1" x="4353"/>
        <item m="1" x="4362"/>
        <item m="1" x="4363"/>
        <item m="1" x="4357"/>
        <item m="1" x="4354"/>
        <item m="1" x="4356"/>
        <item m="1" x="4350"/>
        <item m="1" x="4358"/>
        <item m="1" x="4335"/>
        <item m="1" x="4355"/>
        <item m="1" x="4351"/>
        <item m="1" x="4332"/>
        <item m="1" x="4337"/>
        <item m="1" x="4338"/>
        <item m="1" x="4343"/>
        <item m="1" x="4344"/>
        <item m="1" x="4346"/>
        <item m="1" x="4334"/>
        <item m="1" x="4327"/>
        <item m="1" x="4339"/>
        <item m="1" x="4340"/>
        <item m="1" x="4348"/>
        <item m="1" x="4342"/>
        <item m="1" x="4328"/>
        <item m="1" x="4341"/>
        <item m="1" x="4324"/>
        <item m="1" x="4333"/>
        <item m="1" x="4326"/>
        <item m="1" x="4329"/>
        <item m="1" x="4331"/>
        <item m="1" x="4325"/>
        <item m="1" x="4313"/>
        <item m="1" x="4330"/>
        <item m="1" x="4320"/>
        <item m="1" x="4321"/>
        <item m="1" x="4318"/>
        <item m="1" x="4304"/>
        <item m="1" x="4305"/>
        <item m="1" x="4319"/>
        <item m="1" x="4294"/>
        <item m="1" x="4322"/>
        <item m="1" x="4309"/>
        <item m="1" x="4312"/>
        <item m="1" x="4315"/>
        <item m="1" x="4316"/>
        <item m="1" x="4323"/>
        <item m="1" x="4299"/>
        <item m="1" x="4301"/>
        <item m="1" x="4302"/>
        <item m="1" x="4317"/>
        <item m="1" x="4303"/>
        <item m="1" x="650"/>
        <item m="1" x="4306"/>
        <item m="1" x="4314"/>
        <item m="1" x="4307"/>
        <item m="1" x="4308"/>
        <item m="1" x="4310"/>
        <item m="1" x="4287"/>
        <item m="1" x="3466"/>
        <item m="1" x="4297"/>
        <item m="1" x="4282"/>
        <item m="1" x="4300"/>
        <item m="1" x="4311"/>
        <item m="1" x="622"/>
        <item m="1" x="4292"/>
        <item m="1" x="4283"/>
        <item m="1" x="4274"/>
        <item m="1" x="3349"/>
        <item m="1" x="4298"/>
        <item m="1" x="4291"/>
        <item m="1" x="4293"/>
        <item m="1" x="3129"/>
        <item m="1" x="4295"/>
        <item m="1" x="4296"/>
        <item m="1" x="3350"/>
        <item m="1" x="4290"/>
        <item m="1" x="398"/>
        <item m="1" x="2671"/>
        <item m="1" x="2626"/>
        <item m="1" x="4238"/>
        <item m="1" x="4284"/>
        <item m="1" x="4285"/>
        <item m="1" x="4280"/>
        <item m="1" x="4281"/>
        <item m="1" x="4286"/>
        <item m="1" x="2679"/>
        <item m="1" x="4289"/>
        <item m="1" x="4288"/>
        <item m="1" x="4275"/>
        <item m="1" x="4276"/>
        <item m="1" x="4269"/>
        <item m="1" x="4277"/>
        <item m="1" x="4278"/>
        <item m="1" x="4279"/>
        <item m="1" x="4237"/>
        <item m="1" x="4272"/>
        <item m="1" x="4257"/>
        <item m="1" x="4270"/>
        <item m="1" x="4273"/>
        <item m="1" x="4271"/>
        <item m="1" x="4219"/>
        <item m="1" x="4220"/>
        <item m="1" x="4258"/>
        <item m="1" x="4259"/>
        <item m="1" x="4260"/>
        <item m="1" x="4267"/>
        <item m="1" x="4268"/>
        <item m="1" x="4210"/>
        <item m="1" x="4207"/>
        <item m="1" x="4239"/>
        <item m="1" x="4264"/>
        <item m="1" x="4265"/>
        <item m="1" x="4266"/>
        <item m="1" x="4247"/>
        <item m="1" x="4240"/>
        <item m="1" x="4170"/>
        <item m="1" x="4241"/>
        <item m="1" x="4242"/>
        <item m="1" x="4244"/>
        <item m="1" x="1914"/>
        <item m="1" x="4261"/>
        <item m="1" x="4246"/>
        <item m="1" x="4250"/>
        <item m="1" x="4243"/>
        <item m="1" x="4251"/>
        <item m="1" x="4252"/>
        <item m="1" x="4253"/>
        <item m="1" x="4245"/>
        <item m="1" x="4262"/>
        <item m="1" x="4263"/>
        <item m="1" x="4248"/>
        <item m="1" x="4255"/>
        <item m="1" x="4256"/>
        <item m="1" x="4208"/>
        <item m="1" x="4218"/>
        <item m="1" x="579"/>
        <item m="1" x="4249"/>
        <item m="1" x="4209"/>
        <item m="1" x="4254"/>
        <item m="1" x="3168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11"/>
        <item m="1" x="4235"/>
        <item m="1" x="4221"/>
        <item m="1" x="4232"/>
        <item m="1" x="4233"/>
        <item m="1" x="4234"/>
        <item m="1" x="4214"/>
        <item m="1" x="4199"/>
        <item m="1" x="4236"/>
        <item m="1" x="4216"/>
        <item m="1" x="4212"/>
        <item m="1" x="4213"/>
        <item m="1" x="4222"/>
        <item m="1" x="4217"/>
        <item m="1" x="4215"/>
        <item m="1" x="4165"/>
        <item m="1" x="1850"/>
        <item m="1" x="4180"/>
        <item m="1" x="4181"/>
        <item m="1" x="4182"/>
        <item m="1" x="4204"/>
        <item m="1" x="2402"/>
        <item m="1" x="4206"/>
        <item m="1" x="4200"/>
        <item m="1" x="4205"/>
        <item m="1" x="4183"/>
        <item m="1" x="1859"/>
        <item m="1" x="4201"/>
        <item m="1" x="4184"/>
        <item m="1" x="4163"/>
        <item m="1" x="4203"/>
        <item m="1" x="4168"/>
        <item m="1" x="4202"/>
        <item m="1" x="4177"/>
        <item m="1" x="4178"/>
        <item m="1" x="4185"/>
        <item m="1" x="4186"/>
        <item m="1" x="4187"/>
        <item m="1" x="4188"/>
        <item m="1" x="4189"/>
        <item m="1" x="4190"/>
        <item m="1" x="4191"/>
        <item m="1" x="4164"/>
        <item m="1" x="4192"/>
        <item m="1" x="4193"/>
        <item m="1" x="4194"/>
        <item m="1" x="4195"/>
        <item m="1" x="4196"/>
        <item m="1" x="4197"/>
        <item m="1" x="4173"/>
        <item m="1" x="4174"/>
        <item m="1" x="4175"/>
        <item m="1" x="4176"/>
        <item m="1" x="4198"/>
        <item m="1" x="4179"/>
        <item m="1" x="4169"/>
        <item m="1" x="4171"/>
        <item m="1" x="2173"/>
        <item m="1" x="4166"/>
        <item m="1" x="199"/>
        <item m="1" x="1511"/>
        <item m="1" x="4167"/>
        <item m="1" x="4172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1435"/>
        <item m="1" x="4153"/>
        <item m="1" x="2016"/>
        <item m="1" x="4154"/>
        <item m="1" x="4155"/>
        <item m="1" x="4131"/>
        <item m="1" x="4125"/>
        <item m="1" x="797"/>
        <item m="1" x="1258"/>
        <item m="1" x="4156"/>
        <item m="1" x="4114"/>
        <item m="1" x="4122"/>
        <item m="1" x="4115"/>
        <item m="1" x="4116"/>
        <item m="1" x="4132"/>
        <item m="1" x="4120"/>
        <item m="1" x="4103"/>
        <item m="1" x="4157"/>
        <item m="1" x="4158"/>
        <item m="1" x="4159"/>
        <item m="1" x="4160"/>
        <item m="1" x="4161"/>
        <item m="1" x="256"/>
        <item m="1" x="4133"/>
        <item m="1" x="4162"/>
        <item m="1" x="1632"/>
        <item m="1" x="4135"/>
        <item m="1" x="4129"/>
        <item m="1" x="4123"/>
        <item m="1" x="4090"/>
        <item m="1" x="4126"/>
        <item m="1" x="4089"/>
        <item m="1" x="4130"/>
        <item m="1" x="4124"/>
        <item m="1" x="4134"/>
        <item m="1" x="4128"/>
        <item m="1" x="4083"/>
        <item m="1" x="4127"/>
        <item m="1" x="4106"/>
        <item m="1" x="4107"/>
        <item m="1" x="4108"/>
        <item m="1" x="4109"/>
        <item m="1" x="4110"/>
        <item m="1" x="4111"/>
        <item m="1" x="4084"/>
        <item m="1" x="4112"/>
        <item m="1" x="4113"/>
        <item m="1" x="4059"/>
        <item m="1" x="4117"/>
        <item m="1" x="4118"/>
        <item m="1" x="4119"/>
        <item m="1" x="4121"/>
        <item m="1" x="4104"/>
        <item m="1" x="4105"/>
        <item m="1" x="4099"/>
        <item m="1" x="4101"/>
        <item m="1" x="4102"/>
        <item m="1" x="4051"/>
        <item m="1" x="3988"/>
        <item m="1" x="2049"/>
        <item m="1" x="4085"/>
        <item m="1" x="4086"/>
        <item m="1" x="4094"/>
        <item m="1" x="4040"/>
        <item m="1" x="4041"/>
        <item m="1" x="4042"/>
        <item m="1" x="4092"/>
        <item m="1" x="4100"/>
        <item m="1" x="4095"/>
        <item m="1" x="4068"/>
        <item m="1" x="4069"/>
        <item m="1" x="4098"/>
        <item x="69"/>
        <item m="1" x="4096"/>
        <item m="1" x="4097"/>
        <item m="1" x="2847"/>
        <item m="1" x="4014"/>
        <item m="1" x="934"/>
        <item m="1" x="4070"/>
        <item m="1" x="4071"/>
        <item m="1" x="4072"/>
        <item x="26"/>
        <item m="1" x="4064"/>
        <item m="1" x="4091"/>
        <item m="1" x="4093"/>
        <item m="1" x="4073"/>
        <item m="1" x="4074"/>
        <item m="1" x="4075"/>
        <item m="1" x="4076"/>
        <item m="1" x="4077"/>
        <item m="1" x="4078"/>
        <item m="1" x="4079"/>
        <item m="1" x="4080"/>
        <item m="1" x="4063"/>
        <item m="1" x="4081"/>
        <item m="1" x="4082"/>
        <item m="1" x="1210"/>
        <item m="1" x="4087"/>
        <item m="1" x="4088"/>
        <item m="1" x="4053"/>
        <item m="1" x="4065"/>
        <item m="1" x="4009"/>
        <item m="1" x="4066"/>
        <item m="1" x="4025"/>
        <item m="1" x="4056"/>
        <item m="1" x="4067"/>
        <item m="1" x="4024"/>
        <item m="1" x="4026"/>
        <item m="1" x="4020"/>
        <item m="1" x="4062"/>
        <item m="1" x="4061"/>
        <item m="1" x="3963"/>
        <item m="1" x="4022"/>
        <item m="1" x="4012"/>
        <item m="1" x="2551"/>
        <item m="1" x="4049"/>
        <item m="1" x="4055"/>
        <item m="1" x="4027"/>
        <item m="1" x="4017"/>
        <item m="1" x="4057"/>
        <item m="1" x="4044"/>
        <item m="1" x="4045"/>
        <item m="1" x="3974"/>
        <item m="1" x="3961"/>
        <item m="1" x="4058"/>
        <item m="1" x="3962"/>
        <item m="1" x="4060"/>
        <item m="1" x="4028"/>
        <item m="1" x="4029"/>
        <item m="1" x="4018"/>
        <item m="1" x="3958"/>
        <item m="1" x="4046"/>
        <item m="1" x="3968"/>
        <item m="1" x="4047"/>
        <item m="1" x="2902"/>
        <item m="1" x="4030"/>
        <item m="1" x="4031"/>
        <item m="1" x="4019"/>
        <item m="1" x="4001"/>
        <item h="1" m="1" x="4043"/>
        <item m="1" x="4036"/>
        <item h="1" m="1" x="4048"/>
        <item h="1" m="1" x="4050"/>
        <item h="1" m="1" x="4052"/>
        <item h="1" m="1" x="4054"/>
        <item m="1" x="4021"/>
        <item m="1" x="4037"/>
        <item m="1" x="4038"/>
        <item m="1" x="4039"/>
        <item m="1" x="4023"/>
        <item m="1" x="4032"/>
        <item m="1" x="3977"/>
        <item m="1" x="3948"/>
        <item m="1" x="3978"/>
        <item m="1" x="3949"/>
        <item m="1" x="3979"/>
        <item m="1" x="3389"/>
        <item m="1" x="3980"/>
        <item m="1" x="3981"/>
        <item m="1" x="3982"/>
        <item m="1" x="4002"/>
        <item m="1" x="4005"/>
        <item m="1" x="3931"/>
        <item m="1" x="4013"/>
        <item m="1" x="4008"/>
        <item m="1" x="3975"/>
        <item m="1" x="2268"/>
        <item m="1" x="4016"/>
        <item m="1" x="3993"/>
        <item m="1" x="3969"/>
        <item m="1" x="3994"/>
        <item m="1" x="4010"/>
        <item m="1" x="4033"/>
        <item m="1" x="4034"/>
        <item m="1" x="1766"/>
        <item m="1" x="4035"/>
        <item m="1" x="3996"/>
        <item m="1" x="3997"/>
        <item m="1" x="2304"/>
        <item m="1" x="3950"/>
        <item m="1" x="4003"/>
        <item m="1" x="3932"/>
        <item m="1" x="4015"/>
        <item m="1" x="3970"/>
        <item m="1" x="3995"/>
        <item m="1" x="3998"/>
        <item m="1" x="3983"/>
        <item m="1" x="2615"/>
        <item m="1" x="3984"/>
        <item m="1" x="4004"/>
        <item m="1" x="4006"/>
        <item m="1" x="3939"/>
        <item m="1" x="2798"/>
        <item m="1" x="3985"/>
        <item m="1" x="3986"/>
        <item m="1" x="3987"/>
        <item m="1" x="3964"/>
        <item m="1" x="3933"/>
        <item m="1" x="4007"/>
        <item m="1" x="3971"/>
        <item m="1" x="2061"/>
        <item m="1" x="4011"/>
        <item m="1" x="3951"/>
        <item m="1" x="3952"/>
        <item m="1" x="3989"/>
        <item m="1" x="3990"/>
        <item m="1" x="3991"/>
        <item m="1" x="3992"/>
        <item m="1" x="3966"/>
        <item m="1" x="3959"/>
        <item m="1" x="3976"/>
        <item m="1" x="2673"/>
        <item m="1" x="770"/>
        <item m="1" x="3940"/>
        <item m="1" x="3941"/>
        <item m="1" x="3999"/>
        <item m="1" x="4000"/>
        <item m="1" x="2043"/>
        <item m="1" x="3953"/>
        <item m="1" x="3965"/>
        <item m="1" x="3934"/>
        <item m="1" x="3967"/>
        <item m="1" x="3914"/>
        <item m="1" x="3655"/>
        <item m="1" x="3937"/>
        <item m="1" x="3972"/>
        <item m="1" x="3973"/>
        <item m="1" x="3954"/>
        <item m="1" x="3955"/>
        <item m="1" x="3956"/>
        <item m="1" x="3957"/>
        <item m="1" x="2435"/>
        <item m="1" x="2181"/>
        <item m="1" x="3881"/>
        <item m="1" x="3929"/>
        <item m="1" x="3920"/>
        <item m="1" x="3880"/>
        <item m="1" x="3944"/>
        <item m="1" x="3910"/>
        <item m="1" x="3960"/>
        <item m="1" x="3947"/>
        <item m="1" x="3917"/>
        <item m="1" x="3918"/>
        <item m="1" x="3943"/>
        <item m="1" x="3899"/>
        <item m="1" x="3882"/>
        <item m="1" x="3883"/>
        <item m="1" x="3930"/>
        <item m="1" x="3935"/>
        <item m="1" x="3911"/>
        <item m="1" x="3945"/>
        <item m="1" x="3946"/>
        <item m="1" x="3925"/>
        <item m="1" x="3926"/>
        <item m="1" x="3927"/>
        <item m="1" x="2461"/>
        <item m="1" x="3871"/>
        <item m="1" x="3909"/>
        <item m="1" x="3936"/>
        <item m="1" x="3938"/>
        <item m="1" x="3380"/>
        <item m="1" x="3884"/>
        <item m="1" x="3872"/>
        <item m="1" x="3942"/>
        <item m="1" x="3885"/>
        <item m="1" x="3886"/>
        <item m="1" x="3912"/>
        <item m="1" x="3915"/>
        <item m="1" x="3924"/>
        <item m="1" x="1627"/>
        <item m="1" x="3928"/>
        <item m="1" x="3878"/>
        <item m="1" x="3847"/>
        <item m="1" x="3919"/>
        <item m="1" x="3913"/>
        <item m="1" x="3916"/>
        <item m="1" x="3921"/>
        <item m="1" x="1290"/>
        <item m="1" x="3544"/>
        <item m="1" x="3922"/>
        <item m="1" x="3923"/>
        <item m="1" x="3900"/>
        <item m="1" x="3887"/>
        <item m="1" x="3888"/>
        <item m="1" x="3901"/>
        <item m="1" x="3889"/>
        <item m="1" x="3905"/>
        <item m="1" x="3902"/>
        <item m="1" x="2052"/>
        <item x="92"/>
        <item m="1" x="3890"/>
        <item m="1" x="1543"/>
        <item m="1" x="3896"/>
        <item m="1" x="3908"/>
        <item m="1" x="3891"/>
        <item m="1" x="3892"/>
        <item m="1" x="3893"/>
        <item m="1" x="2424"/>
        <item m="1" x="3897"/>
        <item m="1" x="3879"/>
        <item m="1" x="3903"/>
        <item m="1" x="3894"/>
        <item m="1" x="387"/>
        <item m="1" x="3549"/>
        <item m="1" x="3907"/>
        <item m="1" x="3906"/>
        <item m="1" x="3895"/>
        <item m="1" x="3904"/>
        <item m="1" x="2434"/>
        <item m="1" x="3898"/>
        <item m="1" x="3811"/>
        <item m="1" x="3812"/>
        <item m="1" x="3813"/>
        <item m="1" x="3814"/>
        <item m="1" x="3815"/>
        <item m="1" x="3859"/>
        <item m="1" x="3816"/>
        <item m="1" x="3817"/>
        <item m="1" x="3818"/>
        <item m="1" x="3819"/>
        <item m="1" x="3820"/>
        <item m="1" x="1641"/>
        <item m="1" x="3821"/>
        <item m="1" x="3822"/>
        <item m="1" x="3823"/>
        <item m="1" x="2208"/>
        <item m="1" x="3867"/>
        <item m="1" x="3848"/>
        <item m="1" x="3849"/>
        <item m="1" x="3850"/>
        <item m="1" x="3870"/>
        <item m="1" x="3874"/>
        <item m="1" x="3803"/>
        <item m="1" x="3628"/>
        <item m="1" x="3855"/>
        <item m="1" x="3863"/>
        <item m="1" x="2387"/>
        <item m="1" x="3864"/>
        <item m="1" x="3521"/>
        <item m="1" x="3875"/>
        <item m="1" x="3876"/>
        <item m="1" x="3877"/>
        <item m="1" x="3571"/>
        <item m="1" x="3873"/>
        <item m="1" x="3824"/>
        <item m="1" x="3825"/>
        <item m="1" x="3826"/>
        <item m="1" x="3845"/>
        <item m="1" x="3868"/>
        <item m="1" x="3851"/>
        <item m="1" x="3869"/>
        <item m="1" x="3856"/>
        <item m="1" x="3842"/>
        <item m="1" x="3232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46"/>
        <item m="1" x="3852"/>
        <item m="1" x="3853"/>
        <item m="1" x="3854"/>
        <item m="1" x="3807"/>
        <item m="1" x="3798"/>
        <item m="1" x="3799"/>
        <item m="1" x="3840"/>
        <item m="1" x="932"/>
        <item m="1" x="3857"/>
        <item m="1" x="3858"/>
        <item m="1" x="3865"/>
        <item m="1" x="3808"/>
        <item m="1" x="3809"/>
        <item m="1" x="3866"/>
        <item m="1" x="3810"/>
        <item m="1" x="3843"/>
        <item m="1" x="3844"/>
        <item m="1" x="385"/>
        <item m="1" x="3837"/>
        <item m="1" x="3860"/>
        <item m="1" x="3861"/>
        <item m="1" x="3862"/>
        <item m="1" x="3801"/>
        <item m="1" x="3841"/>
        <item m="1" x="3806"/>
        <item m="1" x="3805"/>
        <item m="1" x="3838"/>
        <item m="1" x="3839"/>
        <item m="1" x="3766"/>
        <item m="1" x="2056"/>
        <item m="1" x="3767"/>
        <item m="1" x="3768"/>
        <item m="1" x="3748"/>
        <item m="1" x="3769"/>
        <item m="1" x="3753"/>
        <item m="1" x="3749"/>
        <item m="1" x="3802"/>
        <item m="1" x="3804"/>
        <item m="1" x="2459"/>
        <item m="1" x="3751"/>
        <item m="1" x="3770"/>
        <item m="1" x="3771"/>
        <item m="1" x="3772"/>
        <item m="1" x="3773"/>
        <item m="1" x="3001"/>
        <item m="1" x="3785"/>
        <item m="1" x="1015"/>
        <item m="1" x="3760"/>
        <item m="1" x="2578"/>
        <item m="1" x="769"/>
        <item m="1" x="3774"/>
        <item m="1" x="3775"/>
        <item m="1" x="3776"/>
        <item m="1" x="3686"/>
        <item m="1" x="3687"/>
        <item m="1" x="3718"/>
        <item m="1" x="3719"/>
        <item m="1" x="3720"/>
        <item m="1" x="3786"/>
        <item m="1" x="3793"/>
        <item m="1" x="3736"/>
        <item m="1" x="3737"/>
        <item m="1" x="2425"/>
        <item m="1" x="649"/>
        <item m="1" x="3777"/>
        <item m="1" x="3778"/>
        <item m="1" x="3779"/>
        <item m="1" x="3780"/>
        <item m="1" x="3781"/>
        <item m="1" x="3782"/>
        <item m="1" x="3783"/>
        <item m="1" x="3784"/>
        <item m="1" x="3688"/>
        <item m="1" x="3721"/>
        <item m="1" x="3787"/>
        <item m="1" x="3723"/>
        <item m="1" x="3724"/>
        <item m="1" x="3725"/>
        <item m="1" x="3654"/>
        <item m="1" x="3797"/>
        <item m="1" x="3788"/>
        <item m="1" x="3789"/>
        <item m="1" x="3790"/>
        <item m="1" x="3791"/>
        <item m="1" x="3792"/>
        <item m="1" x="3763"/>
        <item m="1" x="3764"/>
        <item m="1" x="3794"/>
        <item m="1" x="3800"/>
        <item m="1" x="3738"/>
        <item m="1" x="3739"/>
        <item m="1" x="3795"/>
        <item m="1" x="3796"/>
        <item m="1" x="3689"/>
        <item m="1" x="3690"/>
        <item m="1" x="3691"/>
        <item m="1" x="3726"/>
        <item m="1" x="3692"/>
        <item m="1" x="2492"/>
        <item m="1" x="3693"/>
        <item m="1" x="3671"/>
        <item m="1" x="3684"/>
        <item m="1" x="3607"/>
        <item m="1" x="3608"/>
        <item m="1" x="3609"/>
        <item m="1" x="3610"/>
        <item m="1" x="3752"/>
        <item m="1" x="3612"/>
        <item m="1" x="3613"/>
        <item m="1" x="3765"/>
        <item m="1" x="3673"/>
        <item m="1" x="3694"/>
        <item m="1" x="3695"/>
        <item m="1" x="3696"/>
        <item m="1" x="3697"/>
        <item m="1" x="3698"/>
        <item m="1" x="3699"/>
        <item m="1" x="3700"/>
        <item m="1" x="3754"/>
        <item m="1" x="3755"/>
        <item m="1" x="3756"/>
        <item m="1" x="3757"/>
        <item m="1" x="1898"/>
        <item m="1" x="3761"/>
        <item m="1" x="3762"/>
        <item m="1" x="3758"/>
        <item m="1" x="3704"/>
        <item m="1" x="3740"/>
        <item m="1" x="3741"/>
        <item m="1" x="3759"/>
        <item m="1" x="370"/>
        <item m="1" x="3678"/>
        <item m="1" x="3701"/>
        <item m="1" x="3702"/>
        <item m="1" x="3703"/>
        <item m="1" x="3705"/>
        <item m="1" x="3727"/>
        <item m="1" x="3706"/>
        <item m="1" x="3707"/>
        <item m="1" x="3728"/>
        <item m="1" x="3729"/>
        <item m="1" x="3750"/>
        <item m="1" x="374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22"/>
        <item m="1" x="3653"/>
        <item m="1" x="3611"/>
        <item m="1" x="3730"/>
        <item m="1" x="3731"/>
        <item m="1" x="3732"/>
        <item m="1" x="3733"/>
        <item m="1" x="3734"/>
        <item m="1" x="3735"/>
        <item m="1" x="3674"/>
        <item m="1" x="3660"/>
        <item m="1" x="3742"/>
        <item m="1" x="3743"/>
        <item m="1" x="3744"/>
        <item m="1" x="3745"/>
        <item m="1" x="3746"/>
        <item m="1" x="3681"/>
        <item m="1" x="3682"/>
        <item m="1" x="3603"/>
        <item m="1" x="3604"/>
        <item m="1" x="3645"/>
        <item m="1" x="3646"/>
        <item m="1" x="3679"/>
        <item m="1" x="3661"/>
        <item m="1" x="3614"/>
        <item m="1" x="3672"/>
        <item m="1" x="3664"/>
        <item m="1" x="3652"/>
        <item m="1" x="3685"/>
        <item m="1" x="3680"/>
        <item m="1" x="3675"/>
        <item m="1" x="3676"/>
        <item m="1" x="3667"/>
        <item m="1" x="3683"/>
        <item m="1" x="3670"/>
        <item m="1" x="3665"/>
        <item m="1" x="3662"/>
        <item m="1" x="3677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2122"/>
        <item m="1" x="3591"/>
        <item m="1" x="3592"/>
        <item m="1" x="3657"/>
        <item m="1" x="3658"/>
        <item m="1" x="3659"/>
        <item m="1" x="3572"/>
        <item m="1" x="3565"/>
        <item m="1" x="3566"/>
        <item m="1" x="1042"/>
        <item m="1" x="3663"/>
        <item m="1" x="3615"/>
        <item m="1" x="3649"/>
        <item m="1" x="3650"/>
        <item m="1" x="3567"/>
        <item m="1" x="3666"/>
        <item m="1" x="3639"/>
        <item m="1" x="3641"/>
        <item m="1" x="3656"/>
        <item m="1" x="3668"/>
        <item m="1" x="3623"/>
        <item m="1" x="3624"/>
        <item m="1" x="3625"/>
        <item m="1" x="3626"/>
        <item m="1" x="3629"/>
        <item m="1" x="3630"/>
        <item m="1" x="3669"/>
        <item m="1" x="3631"/>
        <item m="1" x="3600"/>
        <item m="1" x="3593"/>
        <item m="1" x="647"/>
        <item m="1" x="3594"/>
        <item m="1" x="3635"/>
        <item m="1" x="3457"/>
        <item m="1" x="3458"/>
        <item m="1" x="3459"/>
        <item m="1" x="3460"/>
        <item m="1" x="3461"/>
        <item m="1" x="3462"/>
        <item m="1" x="3463"/>
        <item m="1" x="3616"/>
        <item m="1" x="3595"/>
        <item m="1" x="3596"/>
        <item m="1" x="3137"/>
        <item m="1" x="3597"/>
        <item m="1" x="3598"/>
        <item m="1" x="3489"/>
        <item m="1" x="3490"/>
        <item m="1" x="3491"/>
        <item m="1" x="3492"/>
        <item m="1" x="3493"/>
        <item m="1" x="2292"/>
        <item m="1" x="3494"/>
        <item m="1" x="3535"/>
        <item m="1" x="3647"/>
        <item m="1" x="3648"/>
        <item m="1" x="3617"/>
        <item m="1" x="3618"/>
        <item m="1" x="3620"/>
        <item m="1" x="3627"/>
        <item m="1" x="3601"/>
        <item m="1" x="3602"/>
        <item m="1" x="3551"/>
        <item m="1" x="3636"/>
        <item m="1" x="3536"/>
        <item m="1" x="3537"/>
        <item m="1" x="3632"/>
        <item m="1" x="3651"/>
        <item m="1" x="3638"/>
        <item m="1" x="3621"/>
        <item m="1" x="3642"/>
        <item m="1" x="3643"/>
        <item m="1" x="3644"/>
        <item m="1" x="3622"/>
        <item m="1" x="2143"/>
        <item m="1" x="3606"/>
        <item m="1" x="3637"/>
        <item m="1" x="1836"/>
        <item m="1" x="3640"/>
        <item m="1" x="3495"/>
        <item m="1" x="3634"/>
        <item m="1" x="3605"/>
        <item m="1" x="3496"/>
        <item m="1" x="3497"/>
        <item m="1" x="3498"/>
        <item m="1" x="3499"/>
        <item m="1" x="3532"/>
        <item m="1" x="3538"/>
        <item m="1" x="3633"/>
        <item m="1" x="3619"/>
        <item m="1" x="3576"/>
        <item m="1" x="3524"/>
        <item m="1" x="3552"/>
        <item m="1" x="3500"/>
        <item m="1" x="3501"/>
        <item m="1" x="2717"/>
        <item m="1" x="3502"/>
        <item m="1" x="3503"/>
        <item m="1" x="3504"/>
        <item m="1" x="3505"/>
        <item m="1" x="3506"/>
        <item m="1" x="3507"/>
        <item m="1" x="3508"/>
        <item m="1" x="2281"/>
        <item m="1" x="3555"/>
        <item m="1" x="3533"/>
        <item m="1" x="3539"/>
        <item m="1" x="3540"/>
        <item m="1" x="3541"/>
        <item m="1" x="3557"/>
        <item m="1" x="3558"/>
        <item m="1" x="3559"/>
        <item m="1" x="3560"/>
        <item m="1" x="3561"/>
        <item m="1" x="3562"/>
        <item m="1" x="3563"/>
        <item m="1" x="3564"/>
        <item m="1" x="3574"/>
        <item m="1" x="3575"/>
        <item m="1" x="3568"/>
        <item m="1" x="3577"/>
        <item m="1" x="3578"/>
        <item m="1" x="3579"/>
        <item m="1" x="372"/>
        <item m="1" x="3570"/>
        <item m="1" x="3599"/>
        <item m="1" x="3523"/>
        <item m="1" x="3573"/>
        <item m="1" x="3509"/>
        <item m="1" x="3510"/>
        <item m="1" x="3556"/>
        <item m="1" x="3580"/>
        <item m="1" x="3553"/>
        <item m="1" x="3488"/>
        <item m="1" x="3511"/>
        <item m="1" x="3512"/>
        <item m="1" x="3513"/>
        <item m="1" x="3412"/>
        <item m="1" x="3413"/>
        <item m="1" x="3514"/>
        <item m="1" x="3542"/>
        <item m="1" x="3516"/>
        <item m="1" x="3547"/>
        <item m="1" x="3520"/>
        <item m="1" x="3550"/>
        <item m="1" x="3528"/>
        <item m="1" x="3529"/>
        <item m="1" x="3478"/>
        <item m="1" x="3271"/>
        <item m="1" x="3414"/>
        <item m="1" x="3415"/>
        <item m="1" x="3416"/>
        <item m="1" x="3417"/>
        <item m="1" x="3418"/>
        <item m="1" x="3419"/>
        <item m="1" x="3420"/>
        <item m="1" x="3515"/>
        <item m="1" x="3531"/>
        <item m="1" x="3534"/>
        <item m="1" x="3543"/>
        <item m="1" x="3450"/>
        <item m="1" x="3451"/>
        <item m="1" x="3546"/>
        <item m="1" x="3517"/>
        <item m="1" x="3569"/>
        <item m="1" x="3548"/>
        <item m="1" x="3518"/>
        <item m="1" x="273"/>
        <item m="1" x="3525"/>
        <item m="1" x="3526"/>
        <item m="1" x="3479"/>
        <item m="1" x="3554"/>
        <item m="1" x="3530"/>
        <item m="1" x="3421"/>
        <item m="1" x="3422"/>
        <item m="1" x="3545"/>
        <item m="1" x="3522"/>
        <item m="1" x="3423"/>
        <item m="1" x="3424"/>
        <item m="1" x="3447"/>
        <item m="1" x="3454"/>
        <item m="1" x="3455"/>
        <item m="1" x="3456"/>
        <item m="1" x="3519"/>
        <item m="1" x="3527"/>
        <item m="1" x="3480"/>
        <item m="1" x="3481"/>
        <item m="1" x="657"/>
        <item m="1" x="3425"/>
        <item m="1" x="3426"/>
        <item m="1" x="1285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2048"/>
        <item m="1" x="3442"/>
        <item m="1" x="3443"/>
        <item m="1" x="3444"/>
        <item m="1" x="3445"/>
        <item m="1" x="3343"/>
        <item m="1" x="3344"/>
        <item m="1" x="3345"/>
        <item m="1" x="3346"/>
        <item m="1" x="3446"/>
        <item m="1" x="3448"/>
        <item m="1" x="3449"/>
        <item m="1" x="3402"/>
        <item m="1" x="3452"/>
        <item m="1" x="3404"/>
        <item m="1" x="3453"/>
        <item m="1" x="3464"/>
        <item m="1" x="3465"/>
        <item m="1" x="3410"/>
        <item m="1" x="3467"/>
        <item m="1" x="1310"/>
        <item m="1" x="3468"/>
        <item m="1" x="3388"/>
        <item m="1" x="2994"/>
        <item m="1" x="3469"/>
        <item m="1" x="3470"/>
        <item m="1" x="3471"/>
        <item m="1" x="3472"/>
        <item m="1" x="3473"/>
        <item m="1" x="3474"/>
        <item m="1" x="3475"/>
        <item m="1" x="829"/>
        <item m="1" x="3476"/>
        <item m="1" x="2076"/>
        <item m="1" x="3477"/>
        <item m="1" x="3482"/>
        <item m="1" x="3483"/>
        <item m="1" x="3484"/>
        <item m="1" x="3485"/>
        <item m="1" x="3486"/>
        <item m="1" x="3487"/>
        <item m="1" x="3401"/>
        <item m="1" x="3347"/>
        <item m="1" x="3348"/>
        <item m="1" x="3351"/>
        <item m="1" x="209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296"/>
        <item m="1" x="3361"/>
        <item m="1" x="3362"/>
        <item m="1" x="3363"/>
        <item m="1" x="3364"/>
        <item m="1" x="3243"/>
        <item m="1" x="3315"/>
        <item m="1" x="3372"/>
        <item m="1" x="3373"/>
        <item m="1" x="3403"/>
        <item m="1" x="3409"/>
        <item m="1" x="3411"/>
        <item m="1" x="3384"/>
        <item m="1" x="3385"/>
        <item m="1" x="1935"/>
        <item m="1" x="3387"/>
        <item m="1" x="3405"/>
        <item m="1" x="1422"/>
        <item m="1" x="3407"/>
        <item m="1" x="3391"/>
        <item m="1" x="3392"/>
        <item m="1" x="3393"/>
        <item m="1" x="3394"/>
        <item m="1" x="3397"/>
        <item m="1" x="3294"/>
        <item m="1" x="3241"/>
        <item m="1" x="3295"/>
        <item m="1" x="3400"/>
        <item m="1" x="3341"/>
        <item m="1" x="3342"/>
        <item m="1" x="3311"/>
        <item m="1" x="3298"/>
        <item m="1" x="3406"/>
        <item m="1" x="3408"/>
        <item m="1" x="3365"/>
        <item m="1" x="3366"/>
        <item m="1" x="3367"/>
        <item m="1" x="3368"/>
        <item m="1" x="3369"/>
        <item m="1" x="3370"/>
        <item m="1" x="3371"/>
        <item m="1" x="3244"/>
        <item m="1" x="3245"/>
        <item m="1" x="3246"/>
        <item m="1" x="3247"/>
        <item m="1" x="3248"/>
        <item m="1" x="3249"/>
        <item m="1" x="3316"/>
        <item m="1" x="1267"/>
        <item m="1" x="3317"/>
        <item m="1" x="3318"/>
        <item m="1" x="1154"/>
        <item m="1" x="445"/>
        <item m="1" x="3319"/>
        <item m="1" x="196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299"/>
        <item m="1" x="3312"/>
        <item m="1" x="3313"/>
        <item m="1" x="3334"/>
        <item m="1" x="3374"/>
        <item m="1" x="3375"/>
        <item m="1" x="3376"/>
        <item m="1" x="3377"/>
        <item m="1" x="3378"/>
        <item m="1" x="3379"/>
        <item m="1" x="3381"/>
        <item m="1" x="3382"/>
        <item m="1" x="3383"/>
        <item m="1" x="490"/>
        <item m="1" x="3386"/>
        <item m="1" x="3338"/>
        <item m="1" x="3390"/>
        <item m="1" x="3395"/>
        <item m="1" x="3396"/>
        <item m="1" x="2900"/>
        <item m="1" x="3398"/>
        <item m="1" x="3399"/>
        <item m="1" x="3240"/>
        <item m="1" x="3242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333"/>
        <item m="1" x="3227"/>
        <item m="1" x="3276"/>
        <item m="1" x="3335"/>
        <item m="1" x="3301"/>
        <item m="1" x="3302"/>
        <item m="1" x="3303"/>
        <item m="1" x="3304"/>
        <item m="1" x="1508"/>
        <item m="1" x="3305"/>
        <item m="1" x="3306"/>
        <item m="1" x="3307"/>
        <item m="1" x="3308"/>
        <item m="1" x="3314"/>
        <item m="1" x="3336"/>
        <item m="1" x="3278"/>
        <item m="1" x="3230"/>
        <item m="1" x="3281"/>
        <item m="1" x="704"/>
        <item m="1" x="3283"/>
        <item m="1" x="3337"/>
        <item m="1" x="3309"/>
        <item m="1" x="3339"/>
        <item m="1" x="3234"/>
        <item m="1" x="3285"/>
        <item m="1" x="3286"/>
        <item m="1" x="3340"/>
        <item m="1" x="3235"/>
        <item m="1" x="3260"/>
        <item m="1" x="3261"/>
        <item m="1" x="3262"/>
        <item m="1" x="3263"/>
        <item m="1" x="3264"/>
        <item m="1" x="3265"/>
        <item m="1" x="2283"/>
        <item m="1" x="3182"/>
        <item m="1" x="3183"/>
        <item m="1" x="3184"/>
        <item m="1" x="3274"/>
        <item m="1" x="451"/>
        <item m="1" x="3216"/>
        <item m="1" x="3287"/>
        <item m="1" x="3288"/>
        <item m="1" x="3223"/>
        <item m="1" x="3310"/>
        <item m="1" x="3226"/>
        <item m="1" x="3300"/>
        <item m="1" x="3210"/>
        <item m="1" x="3266"/>
        <item m="1" x="3267"/>
        <item m="1" x="3268"/>
        <item m="1" x="3269"/>
        <item m="1" x="3270"/>
        <item m="1" x="3163"/>
        <item m="1" x="3164"/>
        <item m="1" x="3165"/>
        <item m="1" x="3272"/>
        <item m="1" x="3277"/>
        <item m="1" x="3189"/>
        <item m="1" x="3190"/>
        <item m="1" x="3191"/>
        <item m="1" x="3192"/>
        <item m="1" x="3193"/>
        <item m="1" x="3194"/>
        <item m="1" x="3195"/>
        <item m="1" x="3196"/>
        <item m="1" x="3091"/>
        <item m="1" x="3237"/>
        <item m="1" x="3280"/>
        <item m="1" x="3282"/>
        <item m="1" x="3297"/>
        <item m="1" x="3219"/>
        <item m="1" x="3220"/>
        <item m="1" x="3292"/>
        <item m="1" x="3224"/>
        <item m="1" x="3166"/>
        <item m="1" x="3273"/>
        <item m="1" x="3275"/>
        <item m="1" x="3279"/>
        <item m="1" x="3207"/>
        <item m="1" x="3284"/>
        <item m="1" x="3289"/>
        <item m="1" x="3290"/>
        <item m="1" x="3291"/>
        <item m="1" x="3293"/>
        <item m="1" x="3167"/>
        <item m="1" x="3052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57"/>
        <item m="1" x="3186"/>
        <item m="1" x="3187"/>
        <item m="1" x="3188"/>
        <item m="1" x="3229"/>
        <item m="1" x="3197"/>
        <item m="1" x="3198"/>
        <item m="1" x="3199"/>
        <item m="1" x="3200"/>
        <item m="1" x="3201"/>
        <item m="1" x="3202"/>
        <item m="1" x="3203"/>
        <item m="1" x="3204"/>
        <item m="1" x="3208"/>
        <item m="1" x="3209"/>
        <item m="1" x="3158"/>
        <item m="1" x="3231"/>
        <item m="1" x="3214"/>
        <item m="1" x="618"/>
        <item m="1" x="1104"/>
        <item m="1" x="3238"/>
        <item m="1" x="3239"/>
        <item m="1" x="3222"/>
        <item m="1" x="3178"/>
        <item m="1" x="3179"/>
        <item m="1" x="3180"/>
        <item m="1" x="3181"/>
        <item m="1" x="3151"/>
        <item m="1" x="3152"/>
        <item m="1" x="3185"/>
        <item m="1" x="3153"/>
        <item h="1" m="1" x="3236"/>
        <item m="1" x="3233"/>
        <item m="1" x="2326"/>
        <item m="1" x="3221"/>
        <item m="1" x="3217"/>
        <item m="1" x="3103"/>
        <item m="1" x="3104"/>
        <item m="1" x="3105"/>
        <item m="1" x="3106"/>
        <item m="1" x="3107"/>
        <item m="1" x="3108"/>
        <item m="1" x="3109"/>
        <item m="1" x="3110"/>
        <item m="1" x="3117"/>
        <item m="1" x="3119"/>
        <item m="1" x="3120"/>
        <item m="1" x="3121"/>
        <item m="1" x="3122"/>
        <item m="1" x="3123"/>
        <item m="1" x="3124"/>
        <item m="1" x="3125"/>
        <item m="1" x="3205"/>
        <item m="1" x="3128"/>
        <item m="1" x="3211"/>
        <item m="1" x="3212"/>
        <item m="1" x="2549"/>
        <item m="1" x="3228"/>
        <item m="1" x="3213"/>
        <item m="1" x="1170"/>
        <item m="1" x="3218"/>
        <item m="1" x="3133"/>
        <item m="1" x="3144"/>
        <item m="1" x="3126"/>
        <item m="1" x="3206"/>
        <item m="1" x="3215"/>
        <item m="1" x="3134"/>
        <item m="1" x="3111"/>
        <item m="1" x="3099"/>
        <item m="1" x="3112"/>
        <item m="1" x="3100"/>
        <item m="1" x="3113"/>
        <item m="1" x="3051"/>
        <item m="1" x="3114"/>
        <item m="1" x="3115"/>
        <item m="1" x="3116"/>
        <item m="1" x="3053"/>
        <item m="1" x="3054"/>
        <item m="1" x="3055"/>
        <item m="1" x="3056"/>
        <item m="1" x="3057"/>
        <item m="1" x="2100"/>
        <item m="1" x="3058"/>
        <item m="1" x="3059"/>
        <item m="1" x="3060"/>
        <item m="1" x="3061"/>
        <item m="1" x="3062"/>
        <item m="1" x="3063"/>
        <item m="1" x="1570"/>
        <item m="1" x="3003"/>
        <item m="1" x="3064"/>
        <item m="1" x="3004"/>
        <item m="1" x="3065"/>
        <item m="1" x="3005"/>
        <item m="1" x="3006"/>
        <item m="1" x="3147"/>
        <item m="1" x="3148"/>
        <item m="1" x="3118"/>
        <item m="1" x="3029"/>
        <item m="1" x="3154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30"/>
        <item m="1" x="3008"/>
        <item m="1" x="3009"/>
        <item m="1" x="3010"/>
        <item m="1" x="3011"/>
        <item m="1" x="3012"/>
        <item m="1" x="3013"/>
        <item m="1" x="3014"/>
        <item m="1" x="3015"/>
        <item m="1" x="3101"/>
        <item m="1" x="3085"/>
        <item m="1" x="3087"/>
        <item m="1" x="3088"/>
        <item m="1" x="3149"/>
        <item m="1" x="3035"/>
        <item m="1" x="3037"/>
        <item m="1" x="3038"/>
        <item m="1" x="3039"/>
        <item m="1" x="3040"/>
        <item m="1" x="3102"/>
        <item m="1" x="3145"/>
        <item m="1" x="3146"/>
        <item m="1" x="3159"/>
        <item m="1" x="3160"/>
        <item m="1" x="3161"/>
        <item m="1" x="3019"/>
        <item m="1" x="3020"/>
        <item m="1" x="3093"/>
        <item m="1" x="3155"/>
        <item m="1" x="3132"/>
        <item m="1" x="3150"/>
        <item m="1" x="3021"/>
        <item m="1" x="3135"/>
        <item m="1" x="3136"/>
        <item m="1" x="3138"/>
        <item m="1" x="3139"/>
        <item m="1" x="3094"/>
        <item m="1" x="3156"/>
        <item m="1" x="3140"/>
        <item m="1" x="3141"/>
        <item m="1" x="3142"/>
        <item m="1" x="3143"/>
        <item m="1" x="3049"/>
        <item m="1" x="3050"/>
        <item m="1" x="3098"/>
        <item m="1" x="3022"/>
        <item m="1" x="3162"/>
        <item m="1" x="3066"/>
        <item m="1" x="3067"/>
        <item m="1" x="3072"/>
        <item m="1" x="3017"/>
        <item m="1" x="3130"/>
        <item m="1" x="3095"/>
        <item m="1" x="3096"/>
        <item m="1" x="3068"/>
        <item m="1" x="2999"/>
        <item m="1" x="3069"/>
        <item m="1" x="3000"/>
        <item m="1" x="2977"/>
        <item m="1" x="3070"/>
        <item m="1" x="3127"/>
        <item m="1" x="2986"/>
        <item m="1" x="2987"/>
        <item m="1" x="2988"/>
        <item m="1" x="2989"/>
        <item m="1" x="2990"/>
        <item m="1" x="2991"/>
        <item m="1" x="2992"/>
        <item m="1" x="2993"/>
        <item m="1" x="3016"/>
        <item m="1" x="3041"/>
        <item m="1" x="3131"/>
        <item m="1" x="2961"/>
        <item m="1" x="2997"/>
        <item m="1" x="2978"/>
        <item m="1" x="2979"/>
        <item m="1" x="2980"/>
        <item m="1" x="2981"/>
        <item m="1" x="2982"/>
        <item m="1" x="2983"/>
        <item m="1" x="2984"/>
        <item m="1" x="2962"/>
        <item m="1" x="2963"/>
        <item m="1" x="2949"/>
        <item m="1" x="2950"/>
        <item m="1" x="1987"/>
        <item m="1" x="2951"/>
        <item m="1" x="2952"/>
        <item m="1" x="3071"/>
        <item m="1" x="3073"/>
        <item m="1" x="3007"/>
        <item m="1" x="3074"/>
        <item m="1" x="3075"/>
        <item m="1" x="3023"/>
        <item m="1" x="3086"/>
        <item m="1" x="2956"/>
        <item m="1" x="3032"/>
        <item m="1" x="3033"/>
        <item m="1" x="3089"/>
        <item m="1" x="3092"/>
        <item m="1" x="2535"/>
        <item m="1" x="3043"/>
        <item m="1" x="3047"/>
        <item m="1" x="2973"/>
        <item m="1" x="2974"/>
        <item m="1" x="2975"/>
        <item m="1" x="3097"/>
        <item m="1" x="3090"/>
        <item m="1" x="2946"/>
        <item m="1" x="3048"/>
        <item m="1" x="2923"/>
        <item m="1" x="2924"/>
        <item m="1" x="2925"/>
        <item m="1" x="2926"/>
        <item m="1" x="2927"/>
        <item m="1" x="2928"/>
        <item m="1" x="1990"/>
        <item m="1" x="1232"/>
        <item m="1" x="2191"/>
        <item m="1" x="2929"/>
        <item m="1" x="3027"/>
        <item m="1" x="2932"/>
        <item m="1" x="3028"/>
        <item m="1" x="2964"/>
        <item m="1" x="2953"/>
        <item m="1" x="2935"/>
        <item m="1" x="2936"/>
        <item m="1" x="2937"/>
        <item m="1" x="2938"/>
        <item m="1" x="222"/>
        <item m="1" x="2939"/>
        <item m="1" x="2940"/>
        <item m="1" x="2941"/>
        <item m="1" x="2942"/>
        <item m="1" x="3031"/>
        <item m="1" x="2966"/>
        <item m="1" x="2943"/>
        <item m="1" x="2944"/>
        <item m="1" x="3034"/>
        <item m="1" x="3036"/>
        <item m="1" x="2945"/>
        <item m="1" x="3042"/>
        <item m="1" x="3044"/>
        <item m="1" x="3045"/>
        <item m="1" x="3046"/>
        <item m="1" x="2996"/>
        <item m="1" x="2947"/>
        <item m="1" x="2948"/>
        <item m="1" x="3025"/>
        <item x="122"/>
        <item m="1" x="2930"/>
        <item m="1" x="2903"/>
        <item m="1" x="2904"/>
        <item m="1" x="2931"/>
        <item m="1" x="2985"/>
        <item m="1" x="3024"/>
        <item m="1" x="2909"/>
        <item m="1" x="2916"/>
        <item m="1" x="2917"/>
        <item m="1" x="3026"/>
        <item m="1" x="2892"/>
        <item m="1" x="2857"/>
        <item m="1" x="2858"/>
        <item m="1" x="2859"/>
        <item m="1" x="2860"/>
        <item m="1" x="2861"/>
        <item m="1" x="2862"/>
        <item m="1" x="2907"/>
        <item m="1" x="2967"/>
        <item m="1" x="3018"/>
        <item m="1" x="2958"/>
        <item m="1" x="2915"/>
        <item m="1" x="2895"/>
        <item m="1" x="2863"/>
        <item m="1" x="2754"/>
        <item m="1" x="2188"/>
        <item m="1" x="720"/>
        <item m="1" x="2864"/>
        <item m="1" x="2865"/>
        <item m="1" x="2866"/>
        <item m="1" x="2867"/>
        <item m="1" x="2868"/>
        <item m="1" x="2869"/>
        <item m="1" x="2870"/>
        <item m="1" x="2905"/>
        <item m="1" x="2954"/>
        <item m="1" x="2965"/>
        <item m="1" x="2846"/>
        <item m="1" x="2910"/>
        <item m="1" x="2995"/>
        <item m="1" x="2853"/>
        <item m="1" x="2854"/>
        <item m="1" x="3002"/>
        <item m="1" x="2972"/>
        <item m="1" x="2896"/>
        <item m="1" x="2897"/>
        <item m="1" x="2960"/>
        <item m="1" x="2918"/>
        <item m="1" x="2919"/>
        <item m="1" x="2998"/>
        <item m="1" x="2970"/>
        <item m="1" x="2852"/>
        <item m="1" x="2855"/>
        <item m="1" x="2871"/>
        <item m="1" x="2872"/>
        <item m="1" x="2873"/>
        <item m="1" x="2874"/>
        <item m="1" x="2875"/>
        <item m="1" x="2876"/>
        <item m="1" x="2877"/>
        <item m="1" x="2933"/>
        <item m="1" x="2908"/>
        <item m="1" x="2841"/>
        <item m="1" x="2842"/>
        <item m="1" x="2955"/>
        <item m="1" x="2911"/>
        <item m="1" x="2912"/>
        <item m="1" x="2957"/>
        <item m="1" x="2832"/>
        <item m="1" x="2968"/>
        <item m="1" x="2969"/>
        <item m="1" x="2971"/>
        <item m="1" x="2959"/>
        <item m="1" x="2833"/>
        <item m="1" x="2834"/>
        <item m="1" x="2835"/>
        <item m="1" x="2898"/>
        <item m="1" x="2899"/>
        <item m="1" x="2920"/>
        <item m="1" x="2921"/>
        <item m="1" x="2976"/>
        <item m="1" x="2878"/>
        <item m="1" x="2023"/>
        <item m="1" x="2879"/>
        <item m="1" x="2821"/>
        <item m="1" x="2819"/>
        <item m="1" x="2880"/>
        <item m="1" x="2881"/>
        <item m="1" x="2820"/>
        <item m="1" x="2906"/>
        <item m="1" x="2934"/>
        <item m="1" x="2913"/>
        <item m="1" x="2886"/>
        <item m="1" x="2889"/>
        <item m="1" x="2901"/>
        <item m="1" x="2856"/>
        <item m="1" x="2887"/>
        <item m="1" x="1711"/>
        <item m="1" x="2804"/>
        <item m="1" x="2882"/>
        <item m="1" x="2805"/>
        <item m="1" x="2806"/>
        <item m="1" x="2807"/>
        <item m="1" x="2808"/>
        <item m="1" x="2809"/>
        <item m="1" x="2777"/>
        <item m="1" x="2778"/>
        <item m="1" x="2769"/>
        <item m="1" x="2779"/>
        <item m="1" x="2883"/>
        <item m="1" x="2837"/>
        <item m="1" x="2790"/>
        <item m="1" x="2840"/>
        <item m="1" x="2843"/>
        <item m="1" x="2794"/>
        <item m="1" x="2844"/>
        <item m="1" x="2885"/>
        <item m="1" x="2810"/>
        <item m="1" x="2914"/>
        <item m="1" x="2888"/>
        <item m="1" x="2890"/>
        <item m="1" x="2815"/>
        <item m="1" x="2796"/>
        <item m="1" x="2822"/>
        <item m="1" x="2922"/>
        <item m="1" x="2836"/>
        <item m="1" x="2765"/>
        <item m="1" x="2884"/>
        <item m="1" x="2825"/>
        <item m="1" x="2818"/>
        <item m="1" x="2891"/>
        <item m="1" x="2893"/>
        <item m="1" x="2894"/>
        <item m="1" x="2797"/>
        <item m="1" x="2780"/>
        <item m="1" x="2781"/>
        <item m="1" x="2782"/>
        <item m="1" x="2783"/>
        <item m="1" x="2784"/>
        <item m="1" x="2746"/>
        <item m="1" x="2785"/>
        <item m="1" x="2617"/>
        <item m="1" x="2791"/>
        <item m="1" x="2792"/>
        <item m="1" x="2838"/>
        <item m="1" x="2839"/>
        <item m="1" x="2770"/>
        <item m="1" x="2845"/>
        <item m="1" x="2848"/>
        <item m="1" x="2745"/>
        <item m="1" x="2849"/>
        <item m="1" x="2850"/>
        <item m="1" x="1257"/>
        <item m="1" x="2851"/>
        <item m="1" x="2776"/>
        <item m="1" x="2768"/>
        <item m="1" x="2801"/>
        <item m="1" x="2802"/>
        <item m="1" x="2683"/>
        <item m="1" x="2747"/>
        <item m="1" x="2786"/>
        <item m="1" x="732"/>
        <item m="1" x="2748"/>
        <item m="1" x="2749"/>
        <item m="1" x="2787"/>
        <item m="1" x="2750"/>
        <item m="1" x="2824"/>
        <item m="1" x="2826"/>
        <item m="1" x="2817"/>
        <item m="1" x="2827"/>
        <item m="1" x="2828"/>
        <item m="1" x="2829"/>
        <item m="1" x="2830"/>
        <item m="1" x="2811"/>
        <item m="1" x="2831"/>
        <item m="1" x="2799"/>
        <item m="1" x="2800"/>
        <item m="1" x="2751"/>
        <item m="1" x="2788"/>
        <item m="1" x="2789"/>
        <item m="1" x="2752"/>
        <item m="1" x="2109"/>
        <item m="1" x="2753"/>
        <item m="1" x="2755"/>
        <item m="1" x="2758"/>
        <item m="1" x="2812"/>
        <item m="1" x="2719"/>
        <item m="1" x="2720"/>
        <item m="1" x="2772"/>
        <item m="1" x="2814"/>
        <item m="1" x="2740"/>
        <item m="1" x="2763"/>
        <item m="1" x="2767"/>
        <item m="1" x="2823"/>
        <item m="1" x="2756"/>
        <item m="1" x="604"/>
        <item m="1" x="2757"/>
        <item m="1" x="2706"/>
        <item m="1" x="2816"/>
        <item m="1" x="2793"/>
        <item m="1" x="2813"/>
        <item m="1" x="2773"/>
        <item m="1" x="2774"/>
        <item m="1" x="2761"/>
        <item m="1" x="2731"/>
        <item m="1" x="2707"/>
        <item m="1" x="2689"/>
        <item m="1" x="2721"/>
        <item m="1" x="2803"/>
        <item m="1" x="2690"/>
        <item m="1" x="2708"/>
        <item m="1" x="2691"/>
        <item m="1" x="2709"/>
        <item m="1" x="2692"/>
        <item m="1" x="2710"/>
        <item m="1" x="369"/>
        <item m="1" x="2693"/>
        <item m="1" x="2711"/>
        <item m="1" x="2771"/>
        <item m="1" x="2795"/>
        <item m="1" x="2766"/>
        <item m="1" x="2739"/>
        <item m="1" x="2775"/>
        <item m="1" x="2182"/>
        <item m="1" x="2741"/>
        <item m="1" x="2762"/>
        <item m="1" x="2726"/>
        <item m="1" x="2764"/>
        <item m="1" x="2699"/>
        <item m="1" x="2712"/>
        <item m="1" x="2713"/>
        <item m="1" x="2735"/>
        <item m="1" x="2725"/>
        <item m="1" x="2678"/>
        <item m="1" x="2759"/>
        <item m="1" x="2760"/>
        <item m="1" x="2714"/>
        <item m="1" x="2694"/>
        <item m="1" x="2393"/>
        <item m="1" x="2695"/>
        <item m="1" x="2715"/>
        <item m="1" x="2659"/>
        <item m="1" x="2660"/>
        <item m="1" x="2718"/>
        <item m="1" x="2729"/>
        <item m="1" x="2732"/>
        <item m="1" x="2722"/>
        <item m="1" x="2723"/>
        <item m="1" x="2727"/>
        <item m="1" x="2744"/>
        <item m="1" x="2716"/>
        <item m="1" x="2696"/>
        <item m="1" x="2661"/>
        <item m="1" x="1495"/>
        <item m="1" x="2662"/>
        <item m="1" x="2663"/>
        <item m="1" x="2664"/>
        <item m="1" x="2665"/>
        <item m="1" x="2736"/>
        <item m="1" x="2730"/>
        <item m="1" x="2737"/>
        <item m="1" x="811"/>
        <item m="1" x="2738"/>
        <item m="1" x="2675"/>
        <item m="1" x="2676"/>
        <item m="1" x="2724"/>
        <item m="1" x="2734"/>
        <item m="1" x="2704"/>
        <item m="1" x="2537"/>
        <item m="1" x="2680"/>
        <item m="1" x="2742"/>
        <item m="1" x="2743"/>
        <item m="1" x="2666"/>
        <item m="1" x="2667"/>
        <item m="1" x="2668"/>
        <item m="1" x="801"/>
        <item m="1" x="2669"/>
        <item m="1" x="2685"/>
        <item m="1" x="2677"/>
        <item m="1" x="2702"/>
        <item m="1" x="2733"/>
        <item m="1" x="2681"/>
        <item m="1" x="2728"/>
        <item m="1" x="2670"/>
        <item m="1" x="2583"/>
        <item m="1" x="2674"/>
        <item m="1" x="2700"/>
        <item m="1" x="2701"/>
        <item m="1" x="2705"/>
        <item m="1" x="2584"/>
        <item m="1" x="2672"/>
        <item m="1" x="2697"/>
        <item m="1" x="2703"/>
        <item m="1" x="2688"/>
        <item m="1" x="1112"/>
        <item m="1" x="2640"/>
        <item m="1" x="2644"/>
        <item m="1" x="2585"/>
        <item m="1" x="2586"/>
        <item m="1" x="2587"/>
        <item m="1" x="2588"/>
        <item m="1" x="2682"/>
        <item m="1" x="2579"/>
        <item m="1" x="2589"/>
        <item m="1" x="2590"/>
        <item m="1" x="2591"/>
        <item m="1" x="2623"/>
        <item m="1" x="2635"/>
        <item m="1" x="2571"/>
        <item x="60"/>
        <item m="1" x="2687"/>
        <item m="1" x="2698"/>
        <item m="1" x="2649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16"/>
        <item m="1" x="2686"/>
        <item m="1" x="2568"/>
        <item m="1" x="2636"/>
        <item m="1" x="2570"/>
        <item m="1" x="2641"/>
        <item m="1" x="2643"/>
        <item m="1" x="2650"/>
        <item m="1" x="2653"/>
        <item m="1" x="2580"/>
        <item m="1" x="2657"/>
        <item m="1" x="2603"/>
        <item m="1" x="1178"/>
        <item m="1" x="2618"/>
        <item m="1" x="2639"/>
        <item m="1" x="2645"/>
        <item m="1" x="2646"/>
        <item m="1" x="2684"/>
        <item m="1" x="2604"/>
        <item m="1" x="2605"/>
        <item m="1" x="2606"/>
        <item m="1" x="2362"/>
        <item m="1" x="2607"/>
        <item m="1" x="2608"/>
        <item m="1" x="2609"/>
        <item m="1" x="2610"/>
        <item m="1" x="2611"/>
        <item m="1" x="2612"/>
        <item m="1" x="2613"/>
        <item m="1" x="2614"/>
        <item m="1" x="2540"/>
        <item m="1" x="2541"/>
        <item m="1" x="2542"/>
        <item m="1" x="2543"/>
        <item m="1" x="2544"/>
        <item m="1" x="2559"/>
        <item m="1" x="2489"/>
        <item m="1" x="2619"/>
        <item m="1" x="2620"/>
        <item m="1" x="2621"/>
        <item m="1" x="2622"/>
        <item m="1" x="2624"/>
        <item m="1" x="2625"/>
        <item m="1" x="2627"/>
        <item m="1" x="2628"/>
        <item m="1" x="2629"/>
        <item m="1" x="2630"/>
        <item m="1" x="2631"/>
        <item m="1" x="2632"/>
        <item m="1" x="2582"/>
        <item m="1" x="2633"/>
        <item m="1" x="2634"/>
        <item m="1" x="2637"/>
        <item m="1" x="192"/>
        <item m="1" x="2638"/>
        <item m="1" x="2503"/>
        <item m="1" x="2642"/>
        <item m="1" x="2647"/>
        <item m="1" x="2648"/>
        <item m="1" x="2651"/>
        <item m="1" x="2095"/>
        <item m="1" x="2652"/>
        <item m="1" x="2574"/>
        <item m="1" x="2654"/>
        <item m="1" x="2655"/>
        <item m="1" x="2539"/>
        <item m="1" x="2656"/>
        <item m="1" x="2658"/>
        <item m="1" x="2545"/>
        <item m="1" x="2546"/>
        <item m="1" x="2547"/>
        <item m="1" x="2548"/>
        <item m="1" x="2561"/>
        <item m="1" x="2562"/>
        <item m="1" x="2502"/>
        <item m="1" x="2572"/>
        <item m="1" x="2575"/>
        <item m="1" x="2550"/>
        <item m="1" x="2552"/>
        <item m="1" x="2553"/>
        <item m="1" x="2554"/>
        <item m="1" x="2555"/>
        <item m="1" x="2556"/>
        <item m="1" x="2557"/>
        <item m="1" x="2558"/>
        <item m="1" x="1985"/>
        <item m="1" x="2509"/>
        <item m="1" x="2510"/>
        <item m="1" x="2511"/>
        <item m="1" x="2520"/>
        <item m="1" x="2560"/>
        <item m="1" x="2522"/>
        <item m="1" x="2490"/>
        <item m="1" x="2491"/>
        <item m="1" x="2060"/>
        <item m="1" x="2524"/>
        <item m="1" x="2526"/>
        <item m="1" x="2527"/>
        <item m="1" x="2317"/>
        <item m="1" x="2563"/>
        <item m="1" x="2564"/>
        <item m="1" x="2565"/>
        <item m="1" x="2566"/>
        <item m="1" x="2567"/>
        <item m="1" x="2498"/>
        <item m="1" x="2499"/>
        <item m="1" x="2530"/>
        <item m="1" x="2569"/>
        <item m="1" x="1574"/>
        <item m="1" x="2573"/>
        <item m="1" x="2536"/>
        <item m="1" x="2576"/>
        <item m="1" x="2577"/>
        <item m="1" x="2581"/>
        <item m="1" x="2508"/>
        <item m="1" x="2512"/>
        <item m="1" x="2513"/>
        <item m="1" x="2514"/>
        <item m="1" x="2325"/>
        <item m="1" x="2515"/>
        <item m="1" x="2516"/>
        <item m="1" x="2293"/>
        <item m="1" x="2517"/>
        <item m="1" x="2518"/>
        <item m="1" x="2519"/>
        <item m="1" x="2399"/>
        <item m="1" x="2521"/>
        <item m="1" x="2476"/>
        <item m="1" x="2523"/>
        <item m="1" x="2477"/>
        <item m="1" x="2478"/>
        <item m="1" x="2479"/>
        <item m="1" x="2480"/>
        <item m="1" x="2481"/>
        <item m="1" x="2525"/>
        <item m="1" x="2494"/>
        <item m="1" x="2528"/>
        <item m="1" x="2529"/>
        <item m="1" x="2531"/>
        <item m="1" x="2532"/>
        <item m="1" x="2533"/>
        <item m="1" x="2534"/>
        <item m="1" x="243"/>
        <item m="1" x="2538"/>
        <item m="1" x="2487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41"/>
        <item m="1" x="2493"/>
        <item m="1" x="2495"/>
        <item m="1" x="2496"/>
        <item m="1" x="2497"/>
        <item m="1" x="2468"/>
        <item m="1" x="2500"/>
        <item m="1" x="2501"/>
        <item m="1" x="2469"/>
        <item m="1" x="664"/>
        <item m="1" x="2448"/>
        <item m="1" x="2068"/>
        <item m="1" x="863"/>
        <item m="1" x="1110"/>
        <item m="1" x="2504"/>
        <item m="1" x="2506"/>
        <item m="1" x="2507"/>
        <item m="1" x="274"/>
        <item m="1" x="2505"/>
        <item m="1" x="2452"/>
        <item m="1" x="2453"/>
        <item m="1" x="2454"/>
        <item m="1" x="2462"/>
        <item m="1" x="2463"/>
        <item m="1" x="2488"/>
        <item m="1" x="2414"/>
        <item m="1" x="2412"/>
        <item m="1" x="365"/>
        <item m="1" x="2426"/>
        <item m="1" x="2253"/>
        <item m="1" x="2427"/>
        <item m="1" x="2428"/>
        <item m="1" x="2429"/>
        <item m="1" x="2430"/>
        <item m="1" x="2431"/>
        <item m="1" x="2432"/>
        <item m="1" x="2433"/>
        <item m="1" x="2436"/>
        <item m="1" x="2437"/>
        <item m="1" x="2438"/>
        <item m="1" x="2439"/>
        <item m="1" x="839"/>
        <item m="1" x="2442"/>
        <item m="1" x="2445"/>
        <item m="1" x="2446"/>
        <item m="1" x="2472"/>
        <item m="1" x="2406"/>
        <item m="1" x="2482"/>
        <item m="1" x="2473"/>
        <item m="1" x="2474"/>
        <item m="1" x="2449"/>
        <item m="1" x="2450"/>
        <item m="1" x="2483"/>
        <item m="1" x="2484"/>
        <item m="1" x="2485"/>
        <item m="1" x="2486"/>
        <item m="1" x="2455"/>
        <item m="1" x="2456"/>
        <item m="1" x="2457"/>
        <item m="1" x="2458"/>
        <item m="1" x="2464"/>
        <item m="1" x="2398"/>
        <item m="1" x="2440"/>
        <item m="1" x="2343"/>
        <item m="1" x="2335"/>
        <item m="1" x="2336"/>
        <item m="1" x="2344"/>
        <item m="1" x="2345"/>
        <item m="1" x="2443"/>
        <item m="1" x="2444"/>
        <item m="1" x="2403"/>
        <item m="1" x="2466"/>
        <item m="1" x="2467"/>
        <item m="1" x="2451"/>
        <item m="1" x="2470"/>
        <item m="1" x="2471"/>
        <item m="1" x="2475"/>
        <item m="1" x="375"/>
        <item m="1" x="2460"/>
        <item m="1" x="2465"/>
        <item m="1" x="2328"/>
        <item m="1" x="928"/>
        <item m="1" x="2346"/>
        <item m="1" x="2329"/>
        <item m="1" x="2347"/>
        <item m="1" x="2401"/>
        <item m="1" x="2413"/>
        <item m="1" x="2447"/>
        <item m="1" x="2390"/>
        <item m="1" x="2340"/>
        <item m="1" x="2348"/>
        <item m="1" x="2349"/>
        <item m="1" x="2330"/>
        <item m="1" x="2350"/>
        <item m="1" x="2351"/>
        <item m="1" x="2223"/>
        <item m="1" x="2404"/>
        <item m="1" x="2394"/>
        <item m="1" x="2405"/>
        <item m="1" x="2407"/>
        <item m="1" x="2411"/>
        <item m="1" x="2382"/>
        <item m="1" x="2388"/>
        <item m="1" x="2400"/>
        <item m="1" x="2391"/>
        <item m="1" x="2408"/>
        <item m="1" x="2409"/>
        <item m="1" x="2410"/>
        <item m="1" x="2334"/>
        <item m="1" x="2276"/>
        <item m="1" x="2352"/>
        <item m="1" x="2353"/>
        <item m="1" x="1955"/>
        <item m="1" x="2354"/>
        <item m="1" x="2355"/>
        <item m="1" x="2277"/>
        <item m="1" x="2356"/>
        <item m="1" x="2357"/>
        <item m="1" x="2358"/>
        <item m="1" x="2308"/>
        <item m="1" x="2309"/>
        <item m="1" x="2337"/>
        <item m="1" x="2395"/>
        <item m="1" x="2396"/>
        <item m="1" x="2392"/>
        <item m="1" x="2377"/>
        <item m="1" x="2397"/>
        <item m="1" x="2316"/>
        <item m="1" x="2383"/>
        <item m="1" x="2384"/>
        <item m="1" x="2389"/>
        <item m="1" x="2359"/>
        <item m="1" x="2360"/>
        <item m="1" x="1457"/>
        <item m="1" x="2361"/>
        <item m="1" x="2278"/>
        <item m="1" x="2279"/>
        <item m="1" x="2280"/>
        <item m="1" x="2363"/>
        <item m="1" x="2364"/>
        <item m="1" x="2365"/>
        <item m="1" x="2366"/>
        <item m="1" x="2282"/>
        <item m="1" x="351"/>
        <item m="1" x="2367"/>
        <item m="1" x="2368"/>
        <item m="1" x="2369"/>
        <item m="1" x="2338"/>
        <item m="1" x="1607"/>
        <item m="1" x="2370"/>
        <item m="1" x="2371"/>
        <item m="1" x="2372"/>
        <item m="1" x="2373"/>
        <item m="1" x="747"/>
        <item m="1" x="2375"/>
        <item m="1" x="2376"/>
        <item m="1" x="2378"/>
        <item m="1" x="2379"/>
        <item m="1" x="2380"/>
        <item m="1" x="2381"/>
        <item m="1" x="2385"/>
        <item m="1" x="2386"/>
        <item m="1" x="2275"/>
        <item h="1" m="1" x="2374"/>
        <item m="1" x="2284"/>
        <item m="1" x="2285"/>
        <item m="1" x="2286"/>
        <item m="1" x="2287"/>
        <item m="1" x="2288"/>
        <item m="1" x="2289"/>
        <item m="1" x="2290"/>
        <item m="1" x="2291"/>
        <item m="1" x="2254"/>
        <item m="1" x="2255"/>
        <item m="1" x="2256"/>
        <item m="1" x="2331"/>
        <item m="1" x="2332"/>
        <item m="1" x="2339"/>
        <item m="1" x="2269"/>
        <item m="1" x="2313"/>
        <item m="1" x="2314"/>
        <item m="1" x="2315"/>
        <item m="1" x="2272"/>
        <item m="1" x="2273"/>
        <item m="1" x="2341"/>
        <item m="1" x="2320"/>
        <item m="1" x="2342"/>
        <item m="1" x="2323"/>
        <item m="1" x="2294"/>
        <item m="1" x="2295"/>
        <item m="1" x="2305"/>
        <item m="1" x="2257"/>
        <item m="1" x="2261"/>
        <item m="1" x="2267"/>
        <item m="1" x="2333"/>
        <item m="1" x="2318"/>
        <item m="1" x="2324"/>
        <item m="1" x="2296"/>
        <item m="1" x="2297"/>
        <item m="1" x="2298"/>
        <item m="1" x="2299"/>
        <item m="1" x="2300"/>
        <item m="1" x="2301"/>
        <item m="1" x="2302"/>
        <item m="1" x="2303"/>
        <item m="1" x="2110"/>
        <item m="1" x="2111"/>
        <item m="1" x="2306"/>
        <item m="1" x="2307"/>
        <item m="1" x="2258"/>
        <item m="1" x="2259"/>
        <item m="1" x="2262"/>
        <item m="1" x="2263"/>
        <item m="1" x="2310"/>
        <item m="1" x="2264"/>
        <item m="1" x="2265"/>
        <item m="1" x="2266"/>
        <item m="1" x="2235"/>
        <item m="1" x="2239"/>
        <item m="1" x="2248"/>
        <item m="1" x="2216"/>
        <item m="1" x="2311"/>
        <item m="1" x="2312"/>
        <item m="1" x="2154"/>
        <item m="1" x="2270"/>
        <item m="1" x="2249"/>
        <item m="1" x="2217"/>
        <item m="1" x="2175"/>
        <item m="1" x="2252"/>
        <item m="1" x="2319"/>
        <item m="1" x="2274"/>
        <item m="1" x="2321"/>
        <item m="1" x="2322"/>
        <item m="1" x="2226"/>
        <item m="1" x="2327"/>
        <item m="1" x="2205"/>
        <item m="1" x="2112"/>
        <item m="1" x="2113"/>
        <item m="1" x="2114"/>
        <item m="1" x="2115"/>
        <item m="1" x="2116"/>
        <item m="1" x="2260"/>
        <item m="1" x="2231"/>
        <item m="1" x="2165"/>
        <item m="1" x="2233"/>
        <item m="1" x="2234"/>
        <item m="1" x="2271"/>
        <item m="1" x="2176"/>
        <item m="1" x="2177"/>
        <item m="1" x="2199"/>
        <item m="1" x="2200"/>
        <item m="1" x="2203"/>
        <item m="1" x="2117"/>
        <item m="1" x="2118"/>
        <item m="1" x="2119"/>
        <item m="1" x="2120"/>
        <item m="1" x="1717"/>
        <item m="1" x="2121"/>
        <item m="1" x="2123"/>
        <item m="1" x="2124"/>
        <item m="1" x="2125"/>
        <item m="1" x="1046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545"/>
        <item m="1" x="2137"/>
        <item m="1" x="2138"/>
        <item m="1" x="2139"/>
        <item m="1" x="2140"/>
        <item m="1" x="2141"/>
        <item m="1" x="2142"/>
        <item m="1" x="2144"/>
        <item m="1" x="2145"/>
        <item m="1" x="2229"/>
        <item m="1" x="2230"/>
        <item m="1" x="2162"/>
        <item m="1" x="780"/>
        <item m="1" x="2206"/>
        <item m="1" x="2163"/>
        <item m="1" x="2164"/>
        <item m="1" x="2209"/>
        <item m="1" x="2210"/>
        <item m="1" x="2211"/>
        <item m="1" x="2232"/>
        <item m="1" x="2166"/>
        <item m="1" x="2167"/>
        <item m="1" x="2212"/>
        <item m="1" x="2213"/>
        <item m="1" x="2236"/>
        <item m="1" x="2237"/>
        <item m="1" x="2238"/>
        <item m="1" x="2214"/>
        <item m="1" x="2215"/>
        <item m="1" x="2240"/>
        <item m="1" x="2241"/>
        <item m="1" x="2242"/>
        <item m="1" x="2243"/>
        <item m="1" x="2244"/>
        <item m="1" x="2245"/>
        <item m="1" x="2246"/>
        <item m="1" x="2247"/>
        <item m="1" x="2170"/>
        <item m="1" x="2088"/>
        <item m="1" x="2172"/>
        <item m="1" x="2250"/>
        <item m="1" x="2251"/>
        <item m="1" x="2180"/>
        <item m="1" x="2092"/>
        <item m="1" x="2219"/>
        <item m="1" x="2220"/>
        <item m="1" x="2221"/>
        <item m="1" x="2222"/>
        <item m="1" x="2185"/>
        <item m="1" x="2224"/>
        <item m="1" x="2225"/>
        <item m="1" x="2187"/>
        <item m="1" x="2189"/>
        <item m="1" x="2190"/>
        <item m="1" x="2192"/>
        <item m="1" x="2193"/>
        <item m="1" x="2227"/>
        <item m="1" x="2228"/>
        <item m="1" x="2146"/>
        <item m="1" x="2147"/>
        <item m="1" x="2148"/>
        <item m="1" x="2149"/>
        <item m="1" x="2150"/>
        <item m="1" x="2151"/>
        <item m="1" x="2152"/>
        <item m="1" x="2207"/>
        <item m="1" x="2058"/>
        <item m="1" x="2168"/>
        <item m="1" x="2085"/>
        <item m="1" x="2174"/>
        <item m="1" x="2069"/>
        <item m="1" x="2218"/>
        <item m="1" x="2186"/>
        <item m="1" x="2194"/>
        <item m="1" x="2196"/>
        <item m="1" x="2201"/>
        <item m="1" x="2202"/>
        <item m="1" x="2082"/>
        <item m="1" x="1427"/>
        <item m="1" x="2153"/>
        <item m="1" x="2155"/>
        <item m="1" x="2156"/>
        <item m="1" x="2157"/>
        <item m="1" x="2158"/>
        <item m="1" x="2159"/>
        <item m="1" x="2160"/>
        <item m="1" x="2161"/>
        <item m="1" x="2042"/>
        <item m="1" x="2059"/>
        <item m="1" x="2083"/>
        <item m="1" x="2169"/>
        <item m="1" x="2086"/>
        <item m="1" x="2064"/>
        <item m="1" x="1377"/>
        <item m="1" x="2065"/>
        <item m="1" x="2171"/>
        <item m="1" x="2178"/>
        <item m="1" x="2179"/>
        <item m="1" x="2070"/>
        <item m="1" x="2183"/>
        <item m="1" x="2093"/>
        <item m="1" x="2184"/>
        <item m="1" x="2195"/>
        <item m="1" x="2197"/>
        <item m="1" x="2198"/>
        <item m="1" x="2204"/>
        <item m="1" x="2044"/>
        <item m="1" x="2045"/>
        <item m="1" x="2046"/>
        <item m="1" x="2047"/>
        <item m="1" x="768"/>
        <item m="1" x="985"/>
        <item m="1" x="2084"/>
        <item m="1" x="2087"/>
        <item m="1" x="2028"/>
        <item m="1" x="2029"/>
        <item m="1" x="2089"/>
        <item m="1" x="2066"/>
        <item m="1" x="2090"/>
        <item m="1" x="2067"/>
        <item m="1" x="2071"/>
        <item m="1" x="2073"/>
        <item m="1" x="2094"/>
        <item m="1" x="2079"/>
        <item m="1" x="2037"/>
        <item m="1" x="2096"/>
        <item m="1" x="2097"/>
        <item m="1" x="2098"/>
        <item m="1" x="2099"/>
        <item m="1" x="2101"/>
        <item m="1" x="2102"/>
        <item m="1" x="2103"/>
        <item m="1" x="2104"/>
        <item m="1" x="408"/>
        <item m="1" x="746"/>
        <item m="1" x="2105"/>
        <item m="1" x="2106"/>
        <item m="1" x="2107"/>
        <item m="1" x="2108"/>
        <item m="1" x="2050"/>
        <item m="1" x="2051"/>
        <item m="1" x="2053"/>
        <item m="1" x="2054"/>
        <item m="1" x="2055"/>
        <item x="80"/>
        <item m="1" x="2057"/>
        <item m="1" x="1498"/>
        <item m="1" x="2062"/>
        <item m="1" x="2063"/>
        <item m="1" x="2007"/>
        <item m="1" x="2014"/>
        <item m="1" x="2072"/>
        <item m="1" x="2030"/>
        <item m="1" x="2074"/>
        <item m="1" x="2075"/>
        <item m="1" x="2035"/>
        <item m="1" x="2077"/>
        <item m="1" x="2078"/>
        <item m="1" x="2012"/>
        <item m="1" x="2080"/>
        <item m="1" x="2081"/>
        <item m="1" x="2015"/>
        <item m="1" x="918"/>
        <item m="1" x="2017"/>
        <item m="1" x="2018"/>
        <item m="1" x="2019"/>
        <item m="1" x="2020"/>
        <item m="1" x="2021"/>
        <item m="1" x="2022"/>
        <item m="1" x="1706"/>
        <item m="1" x="2024"/>
        <item m="1" x="2025"/>
        <item m="1" x="2026"/>
        <item m="1" x="2027"/>
        <item m="1" x="855"/>
        <item m="1" x="1972"/>
        <item m="1" x="2009"/>
        <item m="1" x="1973"/>
        <item m="1" x="847"/>
        <item m="1" x="2031"/>
        <item m="1" x="2032"/>
        <item m="1" x="1981"/>
        <item m="1" x="2033"/>
        <item m="1" x="1983"/>
        <item m="1" x="1234"/>
        <item m="1" x="1984"/>
        <item m="1" x="2034"/>
        <item m="1" x="2036"/>
        <item m="1" x="2011"/>
        <item m="1" x="1994"/>
        <item m="1" x="2038"/>
        <item m="1" x="2039"/>
        <item m="1" x="2040"/>
        <item m="1" x="2041"/>
        <item m="1" x="2000"/>
        <item m="1" x="2001"/>
        <item m="1" x="2002"/>
        <item m="1" x="1954"/>
        <item m="1" x="2003"/>
        <item m="1" x="2004"/>
        <item m="1" x="2005"/>
        <item m="1" x="2006"/>
        <item m="1" x="1968"/>
        <item m="1" x="2013"/>
        <item m="1" x="1969"/>
        <item m="1" x="1971"/>
        <item m="1" x="2008"/>
        <item x="112"/>
        <item m="1" x="2010"/>
        <item m="1" x="1977"/>
        <item m="1" x="1978"/>
        <item m="1" x="1986"/>
        <item m="1" x="1988"/>
        <item m="1" x="1989"/>
        <item m="1" x="1995"/>
        <item m="1" x="1996"/>
        <item m="1" x="1956"/>
        <item m="1" x="1959"/>
        <item m="1" x="1947"/>
        <item m="1" x="1865"/>
        <item m="1" x="521"/>
        <item m="1" x="786"/>
        <item m="1" x="1948"/>
        <item m="1" x="1949"/>
        <item m="1" x="1950"/>
        <item m="1" x="1951"/>
        <item m="1" x="1058"/>
        <item m="1" x="1952"/>
        <item m="1" x="1953"/>
        <item m="1" x="1327"/>
        <item m="1" x="1957"/>
        <item m="1" x="1958"/>
        <item m="1" x="1960"/>
        <item m="1" x="1961"/>
        <item m="1" x="1962"/>
        <item m="1" x="1963"/>
        <item m="1" x="1964"/>
        <item m="1" x="1965"/>
        <item m="1" x="1966"/>
        <item m="1" x="1967"/>
        <item m="1" x="1970"/>
        <item m="1" x="1974"/>
        <item m="1" x="1975"/>
        <item m="1" x="1976"/>
        <item m="1" x="1897"/>
        <item m="1" x="1980"/>
        <item m="1" x="1902"/>
        <item m="1" x="1982"/>
        <item m="1" x="1991"/>
        <item m="1" x="1992"/>
        <item m="1" x="1993"/>
        <item m="1" x="1932"/>
        <item m="1" x="1941"/>
        <item m="1" x="1997"/>
        <item m="1" x="1998"/>
        <item m="1" x="1999"/>
        <item m="1" x="1866"/>
        <item m="1" x="1867"/>
        <item m="1" x="1868"/>
        <item m="1" x="1869"/>
        <item m="1" x="1870"/>
        <item m="1" x="1871"/>
        <item m="1" x="1872"/>
        <item m="1" x="1873"/>
        <item m="1" x="1771"/>
        <item m="1" x="1750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9"/>
        <item m="1" x="1900"/>
        <item m="1" x="1901"/>
        <item m="1" x="1903"/>
        <item m="1" x="1904"/>
        <item m="1" x="310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5"/>
        <item m="1" x="1916"/>
        <item m="1" x="1917"/>
        <item m="1" x="1918"/>
        <item m="1" x="1832"/>
        <item m="1" x="1919"/>
        <item m="1" x="1920"/>
        <item m="1" x="1921"/>
        <item m="1" x="1922"/>
        <item m="1" x="1923"/>
        <item m="1" x="1924"/>
        <item m="1" x="1926"/>
        <item m="1" x="1927"/>
        <item m="1" x="1928"/>
        <item m="1" x="1929"/>
        <item m="1" x="1930"/>
        <item m="1" x="1931"/>
        <item m="1" x="1933"/>
        <item m="1" x="1934"/>
        <item m="1" x="1936"/>
        <item m="1" x="1937"/>
        <item m="1" x="1244"/>
        <item m="1" x="1744"/>
        <item m="1" x="1938"/>
        <item m="1" x="959"/>
        <item m="1" x="1939"/>
        <item m="1" x="1940"/>
        <item m="1" x="1847"/>
        <item m="1" x="1848"/>
        <item m="1" x="1849"/>
        <item m="1" x="1942"/>
        <item m="1" x="1943"/>
        <item m="1" x="1944"/>
        <item m="1" x="1945"/>
        <item m="1" x="1946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453"/>
        <item m="1" x="1787"/>
        <item m="1" x="1788"/>
        <item m="1" x="929"/>
        <item m="1" x="1789"/>
        <item m="1" x="1790"/>
        <item m="1" x="1791"/>
        <item m="1" x="1119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3"/>
        <item m="1" x="1834"/>
        <item m="1" x="354"/>
        <item m="1" x="1835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51"/>
        <item m="1" x="1852"/>
        <item m="1" x="1853"/>
        <item m="1" x="1854"/>
        <item m="1" x="1855"/>
        <item m="1" x="1856"/>
        <item m="1" x="1857"/>
        <item m="1" x="1858"/>
        <item m="1" x="1860"/>
        <item m="1" x="1861"/>
        <item x="101"/>
        <item m="1" x="1862"/>
        <item m="1" x="1863"/>
        <item m="1" x="1864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x="121"/>
        <item m="1" x="1705"/>
        <item m="1" x="1707"/>
        <item m="1" x="1708"/>
        <item m="1" x="1709"/>
        <item m="1" x="1710"/>
        <item m="1" x="1712"/>
        <item m="1" x="1713"/>
        <item m="1" x="1714"/>
        <item m="1" x="1715"/>
        <item m="1" x="1716"/>
        <item m="1" x="1718"/>
        <item m="1" x="1719"/>
        <item m="1" x="955"/>
        <item m="1" x="1720"/>
        <item m="1" x="1721"/>
        <item m="1" x="1655"/>
        <item m="1" x="1616"/>
        <item m="1" x="1656"/>
        <item m="1" x="1657"/>
        <item m="1" x="1658"/>
        <item m="1" x="1659"/>
        <item m="1" x="1660"/>
        <item m="1" x="1722"/>
        <item m="1" x="1723"/>
        <item m="1" x="1724"/>
        <item m="1" x="1725"/>
        <item m="1" x="1726"/>
        <item m="1" x="1727"/>
        <item m="1" x="1661"/>
        <item m="1" x="1662"/>
        <item m="1" x="1663"/>
        <item m="1" x="1664"/>
        <item m="1" x="1620"/>
        <item m="1" x="1621"/>
        <item m="1" x="1728"/>
        <item m="1" x="1729"/>
        <item m="1" x="1730"/>
        <item m="1" x="1509"/>
        <item m="1" x="1731"/>
        <item m="1" x="1732"/>
        <item m="1" x="1733"/>
        <item m="1" x="1667"/>
        <item m="1" x="1668"/>
        <item m="1" x="1669"/>
        <item m="1" x="1670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622"/>
        <item m="1" x="1623"/>
        <item m="1" x="1624"/>
        <item m="1" x="1745"/>
        <item m="1" x="1746"/>
        <item m="1" x="1256"/>
        <item m="1" x="1604"/>
        <item m="1" x="1672"/>
        <item m="1" x="1747"/>
        <item m="1" x="1673"/>
        <item m="1" x="1606"/>
        <item m="1" x="1748"/>
        <item m="1" x="1749"/>
        <item m="1" x="1675"/>
        <item m="1" x="1676"/>
        <item m="1" x="1629"/>
        <item m="1" x="1630"/>
        <item m="1" x="1576"/>
        <item m="1" x="1631"/>
        <item m="1" x="1633"/>
        <item m="1" x="1635"/>
        <item m="1" x="1751"/>
        <item m="1" x="1752"/>
        <item m="1" x="1753"/>
        <item m="1" x="1754"/>
        <item m="1" x="1755"/>
        <item m="1" x="1638"/>
        <item m="1" x="1677"/>
        <item m="1" x="1678"/>
        <item m="1" x="1639"/>
        <item m="1" x="1756"/>
        <item m="1" x="1757"/>
        <item m="1" x="1642"/>
        <item m="1" x="1681"/>
        <item m="1" x="1758"/>
        <item m="1" x="1759"/>
        <item m="1" x="1643"/>
        <item m="1" x="1644"/>
        <item m="1" x="1646"/>
        <item m="1" x="1647"/>
        <item m="1" x="1648"/>
        <item m="1" x="1760"/>
        <item m="1" x="1761"/>
        <item m="1" x="1682"/>
        <item m="1" x="1683"/>
        <item m="1" x="1684"/>
        <item m="1" x="1685"/>
        <item m="1" x="1686"/>
        <item m="1" x="1687"/>
        <item m="1" x="513"/>
        <item m="1" x="1762"/>
        <item m="1" x="1763"/>
        <item m="1" x="1764"/>
        <item m="1" x="1765"/>
        <item m="1" x="1691"/>
        <item m="1" x="1650"/>
        <item m="1" x="1651"/>
        <item m="1" x="1652"/>
        <item m="1" x="1653"/>
        <item m="1" x="1654"/>
        <item m="1" x="1608"/>
        <item m="1" x="1609"/>
        <item m="1" x="1610"/>
        <item m="1" x="1611"/>
        <item m="1" x="1692"/>
        <item m="1" x="1595"/>
        <item m="1" x="1767"/>
        <item m="1" x="1768"/>
        <item m="1" x="1769"/>
        <item m="1" x="1770"/>
        <item m="1" x="1521"/>
        <item m="1" x="1522"/>
        <item m="1" x="1523"/>
        <item m="1" x="1524"/>
        <item m="1" x="1525"/>
        <item m="1" x="1526"/>
        <item m="1" x="266"/>
        <item m="1" x="1527"/>
        <item m="1" x="836"/>
        <item m="1" x="1617"/>
        <item m="1" x="1618"/>
        <item m="1" x="1665"/>
        <item m="1" x="1666"/>
        <item m="1" x="1545"/>
        <item m="1" x="1553"/>
        <item m="1" x="1554"/>
        <item m="1" x="1555"/>
        <item m="1" x="1565"/>
        <item m="1" x="1602"/>
        <item m="1" x="1567"/>
        <item m="1" x="1568"/>
        <item m="1" x="1671"/>
        <item m="1" x="1628"/>
        <item m="1" x="1674"/>
        <item m="1" x="1577"/>
        <item m="1" x="1634"/>
        <item m="1" x="1579"/>
        <item m="1" x="1580"/>
        <item m="1" x="1636"/>
        <item m="1" x="1637"/>
        <item m="1" x="1679"/>
        <item m="1" x="1680"/>
        <item m="1" x="1640"/>
        <item m="1" x="1645"/>
        <item m="1" x="1587"/>
        <item m="1" x="1588"/>
        <item m="1" x="1590"/>
        <item m="1" x="1688"/>
        <item m="1" x="1689"/>
        <item m="1" x="1690"/>
        <item m="1" x="1596"/>
        <item m="1" x="1528"/>
        <item m="1" x="1529"/>
        <item m="1" x="1619"/>
        <item m="1" x="1546"/>
        <item m="1" x="1547"/>
        <item m="1" x="1548"/>
        <item m="1" x="1549"/>
        <item m="1" x="1551"/>
        <item m="1" x="1552"/>
        <item m="1" x="1625"/>
        <item m="1" x="1626"/>
        <item m="1" x="1605"/>
        <item m="1" x="1589"/>
        <item m="1" x="1649"/>
        <item m="1" x="1612"/>
        <item m="1" x="1597"/>
        <item m="1" x="1530"/>
        <item m="1" x="1531"/>
        <item m="1" x="300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4"/>
        <item m="1" x="1550"/>
        <item m="1" x="1480"/>
        <item m="1" x="1601"/>
        <item m="1" x="1556"/>
        <item m="1" x="1603"/>
        <item m="1" x="1569"/>
        <item m="1" x="1571"/>
        <item m="1" x="1572"/>
        <item m="1" x="1573"/>
        <item m="1" x="1575"/>
        <item m="1" x="1578"/>
        <item m="1" x="1581"/>
        <item m="1" x="1582"/>
        <item m="1" x="1583"/>
        <item m="1" x="1584"/>
        <item m="1" x="1585"/>
        <item m="1" x="1586"/>
        <item m="1" x="1496"/>
        <item m="1" x="1497"/>
        <item m="1" x="1591"/>
        <item m="1" x="1592"/>
        <item m="1" x="1593"/>
        <item m="1" x="1594"/>
        <item m="1" x="1613"/>
        <item m="1" x="1614"/>
        <item m="1" x="1615"/>
        <item m="1" x="1599"/>
        <item m="1" x="1600"/>
        <item m="1" x="1445"/>
        <item m="1" x="1446"/>
        <item h="1" m="1" x="1542"/>
        <item m="1" x="1453"/>
        <item m="1" x="1455"/>
        <item m="1" x="1456"/>
        <item h="1" m="1" x="1557"/>
        <item h="1" m="1" x="1558"/>
        <item h="1" m="1" x="1559"/>
        <item h="1" m="1" x="1560"/>
        <item h="1" m="1" x="1561"/>
        <item h="1" m="1" x="1562"/>
        <item h="1" m="1" x="1563"/>
        <item h="1" m="1" x="1564"/>
        <item h="1" m="1" x="1566"/>
        <item m="1" x="1458"/>
        <item m="1" x="682"/>
        <item m="1" x="1467"/>
        <item h="1" m="1" x="1598"/>
        <item m="1" x="1447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211"/>
        <item m="1" x="1347"/>
        <item m="1" x="1348"/>
        <item m="1" x="1349"/>
        <item m="1" x="1350"/>
        <item m="1" x="1351"/>
        <item m="1" x="1352"/>
        <item m="1" x="1353"/>
        <item m="1" x="1212"/>
        <item m="1" x="1213"/>
        <item m="1" x="1354"/>
        <item m="1" x="1355"/>
        <item m="1" x="1356"/>
        <item m="1" x="1357"/>
        <item m="1" x="1358"/>
        <item m="1" x="1214"/>
        <item m="1" x="1359"/>
        <item m="1" x="1360"/>
        <item m="1" x="1361"/>
        <item m="1" x="1362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473"/>
        <item m="1" x="1449"/>
        <item m="1" x="1450"/>
        <item m="1" x="1500"/>
        <item m="1" x="1501"/>
        <item m="1" x="1502"/>
        <item m="1" x="1503"/>
        <item m="1" x="1363"/>
        <item m="1" x="1229"/>
        <item m="1" x="1504"/>
        <item m="1" x="1365"/>
        <item m="1" x="1366"/>
        <item m="1" x="1367"/>
        <item m="1" x="1370"/>
        <item m="1" x="1371"/>
        <item m="1" x="1372"/>
        <item m="1" x="1373"/>
        <item m="1" x="1451"/>
        <item m="1" x="1452"/>
        <item m="1" x="1311"/>
        <item m="1" x="1312"/>
        <item m="1" x="1231"/>
        <item m="1" x="1313"/>
        <item m="1" x="1038"/>
        <item m="1" x="1314"/>
        <item m="1" x="1315"/>
        <item m="1" x="1233"/>
        <item m="1" x="1316"/>
        <item m="1" x="1317"/>
        <item m="1" x="1318"/>
        <item m="1" x="1319"/>
        <item m="1" x="1320"/>
        <item m="1" x="1235"/>
        <item m="1" x="1321"/>
        <item m="1" x="1322"/>
        <item m="1" x="1236"/>
        <item m="1" x="1323"/>
        <item m="1" x="1324"/>
        <item m="1" x="1237"/>
        <item m="1" x="1238"/>
        <item m="1" x="1239"/>
        <item m="1" x="1474"/>
        <item m="1" x="1475"/>
        <item m="1" x="1476"/>
        <item m="1" x="1477"/>
        <item m="1" x="1375"/>
        <item m="1" x="1378"/>
        <item m="1" x="1454"/>
        <item m="1" x="1478"/>
        <item m="1" x="1479"/>
        <item m="1" x="1242"/>
        <item m="1" x="1382"/>
        <item m="1" x="1383"/>
        <item m="1" x="1505"/>
        <item m="1" x="1481"/>
        <item m="1" x="1506"/>
        <item m="1" x="1507"/>
        <item m="1" x="1389"/>
        <item m="1" x="1393"/>
        <item m="1" x="1394"/>
        <item m="1" x="1482"/>
        <item m="1" x="1483"/>
        <item m="1" x="1484"/>
        <item m="1" x="1485"/>
        <item m="1" x="1399"/>
        <item m="1" x="1400"/>
        <item m="1" x="1401"/>
        <item m="1" x="1486"/>
        <item m="1" x="1259"/>
        <item m="1" x="1260"/>
        <item m="1" x="1262"/>
        <item m="1" x="1263"/>
        <item m="1" x="1264"/>
        <item m="1" x="1510"/>
        <item m="1" x="1459"/>
        <item m="1" x="1266"/>
        <item m="1" x="1460"/>
        <item m="1" x="1461"/>
        <item m="1" x="1462"/>
        <item m="1" x="1487"/>
        <item m="1" x="1404"/>
        <item m="1" x="1405"/>
        <item m="1" x="1269"/>
        <item m="1" x="1270"/>
        <item m="1" x="1512"/>
        <item m="1" x="1303"/>
        <item m="1" x="1304"/>
        <item m="1" x="1406"/>
        <item m="1" x="1464"/>
        <item m="1" x="1488"/>
        <item m="1" x="1271"/>
        <item m="1" x="1489"/>
        <item m="1" x="1465"/>
        <item m="1" x="1272"/>
        <item m="1" x="1273"/>
        <item m="1" x="1490"/>
        <item m="1" x="1466"/>
        <item m="1" x="1274"/>
        <item m="1" x="1275"/>
        <item m="1" x="1276"/>
        <item m="1" x="1277"/>
        <item m="1" x="1513"/>
        <item m="1" x="1514"/>
        <item m="1" x="1515"/>
        <item m="1" x="1516"/>
        <item m="1" x="1517"/>
        <item m="1" x="1518"/>
        <item m="1" x="1278"/>
        <item m="1" x="1414"/>
        <item m="1" x="1492"/>
        <item m="1" x="1493"/>
        <item m="1" x="1494"/>
        <item m="1" x="867"/>
        <item m="1" x="1468"/>
        <item m="1" x="1279"/>
        <item m="1" x="1280"/>
        <item m="1" x="1281"/>
        <item m="1" x="1417"/>
        <item m="1" x="1469"/>
        <item m="1" x="1470"/>
        <item m="1" x="1282"/>
        <item m="1" x="1283"/>
        <item m="1" x="1284"/>
        <item m="1" x="1286"/>
        <item m="1" x="1418"/>
        <item m="1" x="1424"/>
        <item m="1" x="1425"/>
        <item m="1" x="1426"/>
        <item m="1" x="1287"/>
        <item m="1" x="1471"/>
        <item m="1" x="1434"/>
        <item m="1" x="1308"/>
        <item m="1" x="1472"/>
        <item m="1" x="1440"/>
        <item m="1" x="1293"/>
        <item m="1" x="1294"/>
        <item m="1" x="1295"/>
        <item m="1" x="1296"/>
        <item m="1" x="1297"/>
        <item m="1" x="1499"/>
        <item m="1" x="1441"/>
        <item m="1" x="1519"/>
        <item m="1" x="1298"/>
        <item m="1" x="1299"/>
        <item m="1" x="1300"/>
        <item m="1" x="1520"/>
        <item m="1" x="1146"/>
        <item m="1" x="1147"/>
        <item m="1" x="1148"/>
        <item m="1" x="1149"/>
        <item m="1" x="1150"/>
        <item m="1" x="1151"/>
        <item m="1" x="1491"/>
        <item m="1" x="1205"/>
        <item m="1" x="1206"/>
        <item m="1" x="1448"/>
        <item m="1" x="1169"/>
        <item m="1" x="1390"/>
        <item m="1" x="1463"/>
        <item m="1" x="1309"/>
        <item m="1" x="1152"/>
        <item m="1" x="1153"/>
        <item m="1" x="1155"/>
        <item m="1" x="1156"/>
        <item m="1" x="1157"/>
        <item m="1" x="1158"/>
        <item m="1" x="1159"/>
        <item m="1" x="1021"/>
        <item m="1" x="1022"/>
        <item m="1" x="1023"/>
        <item m="1" x="1024"/>
        <item m="1" x="1160"/>
        <item m="1" x="1161"/>
        <item m="1" x="1364"/>
        <item m="1" x="1230"/>
        <item m="1" x="1368"/>
        <item m="1" x="1369"/>
        <item m="1" x="390"/>
        <item m="1" x="1374"/>
        <item m="1" x="1325"/>
        <item m="1" x="1326"/>
        <item m="1" x="1328"/>
        <item m="1" x="1329"/>
        <item m="1" x="1330"/>
        <item m="1" x="1331"/>
        <item m="1" x="1039"/>
        <item m="1" x="1332"/>
        <item m="1" x="1333"/>
        <item m="1" x="1073"/>
        <item m="1" x="1074"/>
        <item m="1" x="1334"/>
        <item m="1" x="1240"/>
        <item m="1" x="1376"/>
        <item m="1" x="707"/>
        <item m="1" x="1379"/>
        <item m="1" x="1380"/>
        <item m="1" x="1241"/>
        <item m="1" x="1381"/>
        <item m="1" x="1245"/>
        <item m="1" x="1246"/>
        <item m="1" x="1247"/>
        <item m="1" x="1248"/>
        <item m="1" x="1249"/>
        <item m="1" x="1384"/>
        <item m="1" x="1250"/>
        <item m="1" x="1385"/>
        <item m="1" x="1386"/>
        <item m="1" x="1301"/>
        <item m="1" x="1387"/>
        <item m="1" x="1302"/>
        <item m="1" x="1388"/>
        <item m="1" x="1251"/>
        <item m="1" x="269"/>
        <item m="1" x="1252"/>
        <item m="1" x="1253"/>
        <item m="1" x="1254"/>
        <item m="1" x="1255"/>
        <item m="1" x="1391"/>
        <item m="1" x="465"/>
        <item m="1" x="1392"/>
        <item m="1" x="1395"/>
        <item m="1" x="1396"/>
        <item m="1" x="1397"/>
        <item m="1" x="1398"/>
        <item m="1" x="512"/>
        <item m="1" x="1402"/>
        <item m="1" x="1403"/>
        <item m="1" x="1261"/>
        <item m="1" x="1171"/>
        <item m="1" x="1265"/>
        <item m="1" x="1114"/>
        <item m="1" x="1179"/>
        <item m="1" x="1180"/>
        <item m="1" x="1305"/>
        <item m="1" x="1407"/>
        <item m="1" x="1408"/>
        <item m="1" x="1409"/>
        <item m="1" x="1410"/>
        <item m="1" x="1306"/>
        <item m="1" x="1307"/>
        <item m="1" x="1411"/>
        <item m="1" x="1412"/>
        <item m="1" x="1413"/>
        <item m="1" x="1415"/>
        <item m="1" x="1416"/>
        <item m="1" x="1190"/>
        <item m="1" x="1125"/>
        <item m="1" x="1194"/>
        <item m="1" x="1130"/>
        <item m="1" x="1419"/>
        <item m="1" x="1420"/>
        <item m="1" x="1421"/>
        <item m="1" x="1423"/>
        <item m="1" x="790"/>
        <item m="1" x="1428"/>
        <item m="1" x="1429"/>
        <item m="1" x="1430"/>
        <item m="1" x="1431"/>
        <item m="1" x="1432"/>
        <item m="1" x="1433"/>
        <item m="1" x="1288"/>
        <item m="1" x="1289"/>
        <item m="1" x="1436"/>
        <item m="1" x="1437"/>
        <item m="1" x="1291"/>
        <item m="1" x="1292"/>
        <item m="1" x="1438"/>
        <item m="1" x="1439"/>
        <item m="1" x="1207"/>
        <item m="1" x="1138"/>
        <item m="1" x="1140"/>
        <item m="1" x="1141"/>
        <item m="1" x="1142"/>
        <item m="1" x="1442"/>
        <item m="1" x="1443"/>
        <item m="1" x="1444"/>
        <item m="1" x="1025"/>
        <item m="1" x="1026"/>
        <item m="1" x="1027"/>
        <item m="1" x="1028"/>
        <item m="1" x="1124"/>
        <item m="1" x="1268"/>
        <item m="1" x="1131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40"/>
        <item x="140"/>
        <item m="1" x="1041"/>
        <item m="1" x="1043"/>
        <item m="1" x="1044"/>
        <item m="1" x="1045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9"/>
        <item m="1" x="1071"/>
        <item m="1" x="1162"/>
        <item m="1" x="339"/>
        <item m="1" x="1163"/>
        <item m="1" x="1164"/>
        <item m="1" x="1165"/>
        <item m="1" x="1166"/>
        <item m="1" x="1075"/>
        <item m="1" x="1076"/>
        <item m="1" x="1077"/>
        <item m="1" x="1079"/>
        <item m="1" x="1080"/>
        <item m="1" x="1082"/>
        <item m="1" x="1083"/>
        <item m="1" x="1167"/>
        <item m="1" x="1168"/>
        <item m="1" x="1086"/>
        <item m="1" x="1089"/>
        <item m="1" x="1090"/>
        <item m="1" x="1098"/>
        <item m="1" x="1099"/>
        <item m="1" x="611"/>
        <item m="1" x="1102"/>
        <item m="1" x="1103"/>
        <item m="1" x="779"/>
        <item m="1" x="1106"/>
        <item m="1" x="1108"/>
        <item m="1" x="1111"/>
        <item m="1" x="1172"/>
        <item m="1" x="1173"/>
        <item m="1" x="1174"/>
        <item m="1" x="1175"/>
        <item m="1" x="1176"/>
        <item m="1" x="1177"/>
        <item m="1" x="1115"/>
        <item m="1" x="1116"/>
        <item m="1" x="1117"/>
        <item m="1" x="1181"/>
        <item m="1" x="1182"/>
        <item m="1" x="1183"/>
        <item m="1" x="1184"/>
        <item m="1" x="1185"/>
        <item m="1" x="1186"/>
        <item m="1" x="1187"/>
        <item m="1" x="1188"/>
        <item m="1" x="1121"/>
        <item x="132"/>
        <item m="1" x="1189"/>
        <item m="1" x="1122"/>
        <item m="1" x="1191"/>
        <item m="1" x="1192"/>
        <item m="1" x="1193"/>
        <item m="1" x="1126"/>
        <item m="1" x="1127"/>
        <item m="1" x="1128"/>
        <item m="1" x="1129"/>
        <item m="1" x="1132"/>
        <item m="1" x="1195"/>
        <item m="1" x="1196"/>
        <item m="1" x="1197"/>
        <item m="1" x="1198"/>
        <item m="1" x="1199"/>
        <item m="1" x="1200"/>
        <item m="1" x="1135"/>
        <item m="1" x="1201"/>
        <item m="1" x="1202"/>
        <item m="1" x="1203"/>
        <item m="1" x="1204"/>
        <item m="1" x="1208"/>
        <item m="1" x="1209"/>
        <item m="1" x="1145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2"/>
        <item m="1" x="1078"/>
        <item m="1" x="1081"/>
        <item m="1" x="1084"/>
        <item m="1" x="1085"/>
        <item m="1" x="172"/>
        <item m="1" x="1087"/>
        <item m="1" x="1088"/>
        <item m="1" x="1091"/>
        <item m="1" x="1092"/>
        <item m="1" x="1093"/>
        <item m="1" x="1094"/>
        <item m="1" x="1095"/>
        <item m="1" x="1096"/>
        <item m="1" x="1097"/>
        <item m="1" x="1100"/>
        <item m="1" x="1101"/>
        <item m="1" x="1105"/>
        <item m="1" x="1107"/>
        <item m="1" x="1109"/>
        <item m="1" x="1113"/>
        <item m="1" x="1118"/>
        <item m="1" x="1120"/>
        <item m="1" x="1123"/>
        <item m="1" x="1133"/>
        <item m="1" x="1134"/>
        <item m="1" x="1136"/>
        <item m="1" x="1137"/>
        <item m="1" x="1139"/>
        <item m="1" x="1143"/>
        <item m="1" x="1144"/>
        <item m="1" x="925"/>
        <item m="1" x="926"/>
        <item m="1" x="927"/>
        <item m="1" x="930"/>
        <item m="1" x="931"/>
        <item m="1" x="933"/>
        <item m="1" x="873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794"/>
        <item m="1" x="795"/>
        <item m="1" x="796"/>
        <item m="1" x="800"/>
        <item x="56"/>
        <item m="1" x="802"/>
        <item m="1" x="945"/>
        <item m="1" x="804"/>
        <item m="1" x="807"/>
        <item m="1" x="946"/>
        <item m="1" x="809"/>
        <item m="1" x="947"/>
        <item m="1" x="815"/>
        <item m="1" x="816"/>
        <item m="1" x="819"/>
        <item m="1" x="820"/>
        <item m="1" x="821"/>
        <item m="1" x="822"/>
        <item m="1" x="826"/>
        <item m="1" x="827"/>
        <item m="1" x="828"/>
        <item m="1" x="948"/>
        <item m="1" x="831"/>
        <item m="1" x="833"/>
        <item m="1" x="834"/>
        <item m="1" x="835"/>
        <item m="1" x="357"/>
        <item m="1" x="840"/>
        <item m="1" x="949"/>
        <item m="1" x="843"/>
        <item m="1" x="950"/>
        <item m="1" x="845"/>
        <item m="1" x="853"/>
        <item m="1" x="854"/>
        <item m="1" x="951"/>
        <item m="1" x="837"/>
        <item m="1" x="952"/>
        <item m="1" x="953"/>
        <item m="1" x="169"/>
        <item m="1" x="954"/>
        <item m="1" x="956"/>
        <item m="1" x="957"/>
        <item m="1" x="189"/>
        <item m="1" x="817"/>
        <item m="1" x="838"/>
        <item m="1" x="958"/>
        <item m="1" x="960"/>
        <item m="1" x="799"/>
        <item m="1" x="810"/>
        <item m="1" x="818"/>
        <item m="1" x="823"/>
        <item m="1" x="846"/>
        <item m="1" x="961"/>
        <item m="1" x="962"/>
        <item m="1" x="798"/>
        <item m="1" x="963"/>
        <item m="1" x="964"/>
        <item m="1" x="965"/>
        <item m="1" x="966"/>
        <item m="1" x="967"/>
        <item m="1" x="812"/>
        <item m="1" x="824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832"/>
        <item x="115"/>
        <item m="1" x="217"/>
        <item m="1" x="977"/>
        <item m="1" x="978"/>
        <item m="1" x="979"/>
        <item m="1" x="980"/>
        <item m="1" x="981"/>
        <item m="1" x="813"/>
        <item m="1" x="849"/>
        <item m="1" x="982"/>
        <item m="1" x="983"/>
        <item m="1" x="984"/>
        <item m="1" x="986"/>
        <item m="1" x="856"/>
        <item m="1" x="805"/>
        <item m="1" x="987"/>
        <item m="1" x="850"/>
        <item m="1" x="988"/>
        <item m="1" x="989"/>
        <item m="1" x="990"/>
        <item m="1" x="991"/>
        <item m="1" x="992"/>
        <item m="1" x="450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240"/>
        <item m="1" x="1009"/>
        <item m="1" x="1010"/>
        <item m="1" x="1011"/>
        <item m="1" x="1012"/>
        <item m="1" x="1013"/>
        <item m="1" x="1014"/>
        <item m="1" x="1016"/>
        <item m="1" x="1017"/>
        <item m="1" x="1018"/>
        <item m="1" x="806"/>
        <item m="1" x="825"/>
        <item m="1" x="842"/>
        <item m="1" x="851"/>
        <item m="1" x="852"/>
        <item m="1" x="857"/>
        <item m="1" x="1019"/>
        <item m="1" x="1020"/>
        <item m="1" x="716"/>
        <item x="144"/>
        <item h="1" m="1" x="803"/>
        <item h="1" m="1" x="808"/>
        <item h="1" m="1" x="814"/>
        <item h="1" m="1" x="830"/>
        <item h="1" m="1" x="841"/>
        <item h="1" m="1" x="844"/>
        <item h="1" m="1" x="858"/>
        <item h="1" m="1" x="859"/>
        <item h="1" m="1" x="865"/>
        <item h="1" m="1" x="866"/>
        <item x="5"/>
        <item h="1" m="1" x="870"/>
        <item h="1" m="1" x="871"/>
        <item h="1" m="1" x="872"/>
        <item h="1" m="1" x="880"/>
        <item h="1" m="1" x="881"/>
        <item h="1" m="1" x="882"/>
        <item h="1" m="1" x="902"/>
        <item h="1" m="1" x="903"/>
        <item h="1" m="1" x="883"/>
        <item h="1" m="1" x="917"/>
        <item h="1" m="1" x="919"/>
        <item h="1" m="1" x="920"/>
        <item x="23"/>
        <item h="1" m="1" x="874"/>
        <item h="1" m="1" x="896"/>
        <item h="1" m="1" x="904"/>
        <item h="1" m="1" x="921"/>
        <item h="1" m="1" x="905"/>
        <item h="1" m="1" x="922"/>
        <item h="1" m="1" x="923"/>
        <item h="1" m="1" x="875"/>
        <item h="1" m="1" x="906"/>
        <item h="1" m="1" x="862"/>
        <item h="1" m="1" x="907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908"/>
        <item h="1" m="1" x="909"/>
        <item h="1" m="1" x="910"/>
        <item h="1" m="1" x="891"/>
        <item h="1" m="1" x="876"/>
        <item h="1" m="1" x="868"/>
        <item h="1" m="1" x="897"/>
        <item h="1" m="1" x="911"/>
        <item h="1" m="1" x="892"/>
        <item h="1" m="1" x="893"/>
        <item h="1" m="1" x="898"/>
        <item h="1" m="1" x="899"/>
        <item h="1" m="1" x="848"/>
        <item h="1" m="1" x="912"/>
        <item h="1" m="1" x="877"/>
        <item h="1" m="1" x="860"/>
        <item h="1" m="1" x="861"/>
        <item h="1" m="1" x="913"/>
        <item h="1" m="1" x="869"/>
        <item h="1" m="1" x="894"/>
        <item h="1" m="1" x="914"/>
        <item h="1" m="1" x="878"/>
        <item h="1" m="1" x="900"/>
        <item h="1" m="1" x="915"/>
        <item h="1" m="1" x="916"/>
        <item h="1" m="1" x="879"/>
        <item h="1" m="1" x="864"/>
        <item h="1" m="1" x="895"/>
        <item h="1" m="1" x="901"/>
        <item h="1" m="1" x="924"/>
        <item m="1" x="721"/>
        <item m="1" x="722"/>
        <item m="1" x="723"/>
        <item m="1" x="724"/>
        <item m="1" x="725"/>
        <item m="1" x="726"/>
        <item m="1" x="727"/>
        <item m="1" x="598"/>
        <item m="1" x="728"/>
        <item m="1" x="599"/>
        <item m="1" x="729"/>
        <item m="1" x="730"/>
        <item m="1" x="731"/>
        <item x="52"/>
        <item m="1" x="733"/>
        <item m="1" x="600"/>
        <item m="1" x="734"/>
        <item m="1" x="735"/>
        <item x="153"/>
        <item m="1" x="601"/>
        <item m="1" x="736"/>
        <item m="1" x="737"/>
        <item m="1" x="738"/>
        <item m="1" x="602"/>
        <item m="1" x="739"/>
        <item m="1" x="603"/>
        <item m="1" x="740"/>
        <item m="1" x="741"/>
        <item m="1" x="742"/>
        <item m="1" x="743"/>
        <item m="1" x="605"/>
        <item m="1" x="744"/>
        <item m="1" x="606"/>
        <item m="1" x="745"/>
        <item m="1" x="748"/>
        <item m="1" x="749"/>
        <item m="1" x="607"/>
        <item m="1" x="608"/>
        <item m="1" x="703"/>
        <item m="1" x="750"/>
        <item m="1" x="751"/>
        <item m="1" x="609"/>
        <item m="1" x="752"/>
        <item m="1" x="753"/>
        <item m="1" x="754"/>
        <item m="1" x="755"/>
        <item m="1" x="756"/>
        <item m="1" x="610"/>
        <item m="1" x="757"/>
        <item m="1" x="623"/>
        <item m="1" x="624"/>
        <item m="1" x="625"/>
        <item m="1" x="626"/>
        <item m="1" x="627"/>
        <item m="1" x="284"/>
        <item m="1" x="628"/>
        <item m="1" x="629"/>
        <item m="1" x="630"/>
        <item m="1" x="631"/>
        <item m="1" x="632"/>
        <item m="1" x="633"/>
        <item m="1" x="634"/>
        <item m="1" x="758"/>
        <item m="1" x="759"/>
        <item m="1" x="635"/>
        <item m="1" x="636"/>
        <item m="1" x="637"/>
        <item m="1" x="760"/>
        <item m="1" x="761"/>
        <item m="1" x="762"/>
        <item m="1" x="763"/>
        <item m="1" x="764"/>
        <item m="1" x="765"/>
        <item m="1" x="766"/>
        <item m="1" x="767"/>
        <item m="1" x="639"/>
        <item m="1" x="640"/>
        <item m="1" x="561"/>
        <item m="1" x="644"/>
        <item m="1" x="645"/>
        <item m="1" x="646"/>
        <item m="1" x="651"/>
        <item m="1" x="652"/>
        <item m="1" x="653"/>
        <item m="1" x="654"/>
        <item m="1" x="655"/>
        <item m="1" x="656"/>
        <item m="1" x="771"/>
        <item m="1" x="658"/>
        <item m="1" x="659"/>
        <item m="1" x="660"/>
        <item m="1" x="662"/>
        <item m="1" x="772"/>
        <item m="1" x="663"/>
        <item m="1" x="665"/>
        <item m="1" x="666"/>
        <item m="1" x="667"/>
        <item m="1" x="668"/>
        <item m="1" x="669"/>
        <item m="1" x="670"/>
        <item m="1" x="671"/>
        <item m="1" x="673"/>
        <item m="1" x="773"/>
        <item m="1" x="774"/>
        <item m="1" x="775"/>
        <item m="1" x="776"/>
        <item m="1" x="777"/>
        <item m="1" x="679"/>
        <item m="1" x="680"/>
        <item m="1" x="681"/>
        <item m="1" x="778"/>
        <item m="1" x="684"/>
        <item m="1" x="686"/>
        <item m="1" x="687"/>
        <item m="1" x="689"/>
        <item m="1" x="691"/>
        <item m="1" x="208"/>
        <item m="1" x="692"/>
        <item m="1" x="693"/>
        <item m="1" x="781"/>
        <item m="1" x="782"/>
        <item m="1" x="783"/>
        <item m="1" x="784"/>
        <item m="1" x="785"/>
        <item m="1" x="787"/>
        <item m="1" x="788"/>
        <item m="1" x="789"/>
        <item m="1" x="694"/>
        <item x="71"/>
        <item m="1" x="695"/>
        <item m="1" x="696"/>
        <item m="1" x="697"/>
        <item m="1" x="698"/>
        <item m="1" x="699"/>
        <item m="1" x="702"/>
        <item m="1" x="705"/>
        <item m="1" x="706"/>
        <item m="1" x="710"/>
        <item m="1" x="711"/>
        <item m="1" x="712"/>
        <item m="1" x="713"/>
        <item m="1" x="714"/>
        <item m="1" x="717"/>
        <item m="1" x="718"/>
        <item m="1" x="791"/>
        <item m="1" x="792"/>
        <item m="1" x="793"/>
        <item m="1" x="612"/>
        <item m="1" x="613"/>
        <item m="1" x="614"/>
        <item m="1" x="615"/>
        <item m="1" x="616"/>
        <item m="1" x="617"/>
        <item m="1" x="619"/>
        <item m="1" x="620"/>
        <item m="1" x="621"/>
        <item m="1" x="638"/>
        <item m="1" x="641"/>
        <item m="1" x="642"/>
        <item m="1" x="643"/>
        <item m="1" x="648"/>
        <item m="1" x="661"/>
        <item m="1" x="672"/>
        <item m="1" x="674"/>
        <item m="1" x="675"/>
        <item m="1" x="676"/>
        <item m="1" x="677"/>
        <item m="1" x="678"/>
        <item x="114"/>
        <item m="1" x="683"/>
        <item m="1" x="685"/>
        <item m="1" x="688"/>
        <item m="1" x="690"/>
        <item m="1" x="700"/>
        <item m="1" x="701"/>
        <item m="1" x="708"/>
        <item m="1" x="709"/>
        <item m="1" x="715"/>
        <item m="1" x="719"/>
        <item m="1" x="245"/>
        <item m="1" x="544"/>
        <item m="1" x="546"/>
        <item m="1" x="547"/>
        <item m="1" x="548"/>
        <item m="1" x="549"/>
        <item m="1" x="550"/>
        <item m="1" x="551"/>
        <item m="1" x="552"/>
        <item m="1" x="553"/>
        <item m="1" x="410"/>
        <item m="1" x="436"/>
        <item m="1" x="437"/>
        <item m="1" x="554"/>
        <item m="1" x="438"/>
        <item m="1" x="555"/>
        <item m="1" x="556"/>
        <item m="1" x="439"/>
        <item m="1" x="429"/>
        <item m="1" x="557"/>
        <item m="1" x="558"/>
        <item m="1" x="559"/>
        <item m="1" x="560"/>
        <item m="1" x="440"/>
        <item m="1" x="441"/>
        <item m="1" x="442"/>
        <item m="1" x="443"/>
        <item m="1" x="562"/>
        <item m="1" x="444"/>
        <item m="1" x="563"/>
        <item m="1" x="564"/>
        <item x="27"/>
        <item m="1" x="565"/>
        <item m="1" x="446"/>
        <item m="1" x="447"/>
        <item m="1" x="448"/>
        <item m="1" x="449"/>
        <item m="1" x="290"/>
        <item m="1" x="452"/>
        <item m="1" x="454"/>
        <item m="1" x="455"/>
        <item m="1" x="335"/>
        <item m="1" x="336"/>
        <item m="1" x="337"/>
        <item m="1" x="338"/>
        <item m="1" x="239"/>
        <item m="1" x="566"/>
        <item m="1" x="457"/>
        <item m="1" x="458"/>
        <item m="1" x="358"/>
        <item m="1" x="171"/>
        <item m="1" x="459"/>
        <item m="1" x="460"/>
        <item m="1" x="461"/>
        <item m="1" x="567"/>
        <item m="1" x="462"/>
        <item m="1" x="463"/>
        <item m="1" x="464"/>
        <item m="1" x="466"/>
        <item m="1" x="468"/>
        <item m="1" x="469"/>
        <item m="1" x="470"/>
        <item m="1" x="471"/>
        <item m="1" x="472"/>
        <item m="1" x="473"/>
        <item m="1" x="474"/>
        <item m="1" x="475"/>
        <item m="1" x="568"/>
        <item m="1" x="569"/>
        <item m="1" x="570"/>
        <item m="1" x="571"/>
        <item m="1" x="476"/>
        <item m="1" x="477"/>
        <item m="1" x="478"/>
        <item m="1" x="572"/>
        <item m="1" x="480"/>
        <item m="1" x="481"/>
        <item m="1" x="371"/>
        <item m="1" x="482"/>
        <item m="1" x="573"/>
        <item m="1" x="574"/>
        <item m="1" x="484"/>
        <item m="1" x="485"/>
        <item m="1" x="486"/>
        <item m="1" x="487"/>
        <item m="1" x="488"/>
        <item m="1" x="489"/>
        <item m="1" x="491"/>
        <item m="1" x="575"/>
        <item m="1" x="576"/>
        <item m="1" x="577"/>
        <item m="1" x="578"/>
        <item m="1" x="494"/>
        <item m="1" x="495"/>
        <item m="1" x="580"/>
        <item m="1" x="581"/>
        <item m="1" x="497"/>
        <item m="1" x="498"/>
        <item m="1" x="500"/>
        <item m="1" x="501"/>
        <item m="1" x="502"/>
        <item m="1" x="503"/>
        <item m="1" x="504"/>
        <item m="1" x="505"/>
        <item m="1" x="506"/>
        <item m="1" x="507"/>
        <item m="1" x="582"/>
        <item m="1" x="583"/>
        <item m="1" x="584"/>
        <item m="1" x="585"/>
        <item m="1" x="586"/>
        <item m="1" x="508"/>
        <item m="1" x="509"/>
        <item m="1" x="587"/>
        <item m="1" x="511"/>
        <item m="1" x="514"/>
        <item m="1" x="515"/>
        <item m="1" x="516"/>
        <item m="1" x="517"/>
        <item m="1" x="518"/>
        <item m="1" x="522"/>
        <item m="1" x="405"/>
        <item m="1" x="175"/>
        <item m="1" x="588"/>
        <item m="1" x="589"/>
        <item m="1" x="590"/>
        <item m="1" x="523"/>
        <item m="1" x="524"/>
        <item m="1" x="525"/>
        <item m="1" x="526"/>
        <item m="1" x="527"/>
        <item m="1" x="528"/>
        <item m="1" x="529"/>
        <item m="1" x="530"/>
        <item m="1" x="422"/>
        <item m="1" x="423"/>
        <item m="1" x="591"/>
        <item m="1" x="592"/>
        <item m="1" x="593"/>
        <item m="1" x="594"/>
        <item m="1" x="595"/>
        <item m="1" x="596"/>
        <item m="1" x="533"/>
        <item m="1" x="534"/>
        <item m="1" x="535"/>
        <item m="1" x="536"/>
        <item m="1" x="597"/>
        <item m="1" x="537"/>
        <item m="1" x="538"/>
        <item m="1" x="541"/>
        <item m="1" x="542"/>
        <item m="1" x="543"/>
        <item m="1" x="433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456"/>
        <item m="1" x="356"/>
        <item m="1" x="467"/>
        <item m="1" x="363"/>
        <item m="1" x="364"/>
        <item m="1" x="479"/>
        <item m="1" x="373"/>
        <item m="1" x="377"/>
        <item m="1" x="483"/>
        <item m="1" x="383"/>
        <item m="1" x="384"/>
        <item m="1" x="389"/>
        <item m="1" x="492"/>
        <item m="1" x="493"/>
        <item m="1" x="391"/>
        <item m="1" x="392"/>
        <item m="1" x="496"/>
        <item m="1" x="499"/>
        <item m="1" x="510"/>
        <item m="1" x="402"/>
        <item m="1" x="403"/>
        <item m="1" x="519"/>
        <item m="1" x="520"/>
        <item m="1" x="406"/>
        <item m="1" x="407"/>
        <item m="1" x="416"/>
        <item m="1" x="417"/>
        <item m="1" x="421"/>
        <item m="1" x="424"/>
        <item m="1" x="425"/>
        <item m="1" x="426"/>
        <item m="1" x="531"/>
        <item m="1" x="532"/>
        <item m="1" x="428"/>
        <item m="1" x="430"/>
        <item m="1" x="539"/>
        <item m="1" x="540"/>
        <item m="1" x="434"/>
        <item m="1" x="334"/>
        <item m="1" x="352"/>
        <item m="1" x="277"/>
        <item m="1" x="278"/>
        <item m="1" x="279"/>
        <item m="1" x="280"/>
        <item m="1" x="281"/>
        <item m="1" x="282"/>
        <item m="1" x="283"/>
        <item m="1" x="285"/>
        <item m="1" x="286"/>
        <item m="1" x="287"/>
        <item m="1" x="288"/>
        <item m="1" x="289"/>
        <item m="1" x="291"/>
        <item m="1" x="292"/>
        <item m="1" x="293"/>
        <item m="1" x="294"/>
        <item m="1" x="237"/>
        <item m="1" x="238"/>
        <item m="1" x="241"/>
        <item m="1" x="242"/>
        <item m="1" x="244"/>
        <item m="1" x="246"/>
        <item m="1" x="295"/>
        <item m="1" x="247"/>
        <item m="1" x="296"/>
        <item m="1" x="248"/>
        <item m="1" x="164"/>
        <item m="1" x="353"/>
        <item m="1" x="355"/>
        <item m="1" x="299"/>
        <item m="1" x="359"/>
        <item m="1" x="360"/>
        <item m="1" x="361"/>
        <item m="1" x="170"/>
        <item m="1" x="303"/>
        <item m="1" x="304"/>
        <item m="1" x="305"/>
        <item m="1" x="309"/>
        <item m="1" x="173"/>
        <item m="1" x="362"/>
        <item m="1" x="311"/>
        <item m="1" x="179"/>
        <item m="1" x="366"/>
        <item m="1" x="367"/>
        <item m="1" x="368"/>
        <item m="1" x="314"/>
        <item m="1" x="374"/>
        <item m="1" x="376"/>
        <item m="1" x="190"/>
        <item m="1" x="378"/>
        <item m="1" x="379"/>
        <item m="1" x="380"/>
        <item m="1" x="381"/>
        <item m="1" x="382"/>
        <item m="1" x="317"/>
        <item m="1" x="193"/>
        <item m="1" x="386"/>
        <item m="1" x="388"/>
        <item m="1" x="259"/>
        <item m="1" x="318"/>
        <item m="1" x="195"/>
        <item m="1" x="197"/>
        <item m="1" x="393"/>
        <item m="1" x="394"/>
        <item m="1" x="395"/>
        <item m="1" x="396"/>
        <item m="1" x="397"/>
        <item m="1" x="319"/>
        <item m="1" x="399"/>
        <item m="1" x="320"/>
        <item m="1" x="203"/>
        <item m="1" x="400"/>
        <item m="1" x="401"/>
        <item m="1" x="321"/>
        <item m="1" x="205"/>
        <item m="1" x="322"/>
        <item m="1" x="323"/>
        <item m="1" x="207"/>
        <item m="1" x="404"/>
        <item m="1" x="326"/>
        <item m="1" x="209"/>
        <item m="1" x="210"/>
        <item m="1" x="211"/>
        <item m="1" x="270"/>
        <item m="1" x="212"/>
        <item m="1" x="409"/>
        <item m="1" x="411"/>
        <item m="1" x="412"/>
        <item m="1" x="413"/>
        <item m="1" x="414"/>
        <item x="143"/>
        <item m="1" x="415"/>
        <item m="1" x="418"/>
        <item m="1" x="419"/>
        <item m="1" x="420"/>
        <item m="1" x="427"/>
        <item m="1" x="327"/>
        <item m="1" x="272"/>
        <item m="1" x="215"/>
        <item m="1" x="216"/>
        <item m="1" x="218"/>
        <item m="1" x="328"/>
        <item m="1" x="230"/>
        <item m="1" x="329"/>
        <item m="1" x="330"/>
        <item m="1" x="231"/>
        <item m="1" x="232"/>
        <item m="1" x="431"/>
        <item m="1" x="432"/>
        <item m="1" x="331"/>
        <item m="1" x="332"/>
        <item m="1" x="435"/>
        <item m="1" x="249"/>
        <item m="1" x="250"/>
        <item m="1" x="251"/>
        <item m="1" x="252"/>
        <item m="1" x="253"/>
        <item m="1" x="297"/>
        <item m="1" x="254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m="1" x="298"/>
        <item m="1" x="301"/>
        <item m="1" x="302"/>
        <item m="1" x="306"/>
        <item m="1" x="307"/>
        <item m="1" x="308"/>
        <item x="70"/>
        <item m="1" x="176"/>
        <item m="1" x="180"/>
        <item m="1" x="312"/>
        <item m="1" x="313"/>
        <item x="84"/>
        <item x="85"/>
        <item x="88"/>
        <item m="1" x="315"/>
        <item x="91"/>
        <item m="1" x="316"/>
        <item x="96"/>
        <item x="97"/>
        <item x="98"/>
        <item x="103"/>
        <item x="104"/>
        <item x="105"/>
        <item x="106"/>
        <item x="107"/>
        <item x="108"/>
        <item m="1" x="260"/>
        <item m="1" x="261"/>
        <item m="1" x="262"/>
        <item m="1" x="263"/>
        <item x="100"/>
        <item m="1" x="198"/>
        <item m="1" x="200"/>
        <item x="117"/>
        <item m="1" x="267"/>
        <item m="1" x="204"/>
        <item x="126"/>
        <item x="127"/>
        <item m="1" x="324"/>
        <item x="135"/>
        <item m="1" x="325"/>
        <item x="137"/>
        <item m="1" x="268"/>
        <item x="146"/>
        <item x="149"/>
        <item m="1" x="219"/>
        <item m="1" x="220"/>
        <item m="1" x="221"/>
        <item m="1" x="223"/>
        <item m="1" x="224"/>
        <item m="1" x="225"/>
        <item m="1" x="233"/>
        <item x="160"/>
        <item m="1" x="234"/>
        <item x="161"/>
        <item m="1" x="333"/>
        <item x="0"/>
        <item x="16"/>
        <item x="17"/>
        <item x="18"/>
        <item x="19"/>
        <item x="20"/>
        <item x="21"/>
        <item x="22"/>
        <item x="24"/>
        <item x="25"/>
        <item x="28"/>
        <item x="29"/>
        <item x="59"/>
        <item m="1" x="165"/>
        <item m="1" x="166"/>
        <item m="1" x="167"/>
        <item x="64"/>
        <item m="1" x="168"/>
        <item x="116"/>
        <item x="66"/>
        <item m="1" x="255"/>
        <item x="67"/>
        <item x="68"/>
        <item x="72"/>
        <item m="1" x="174"/>
        <item m="1" x="177"/>
        <item m="1" x="178"/>
        <item x="77"/>
        <item x="79"/>
        <item m="1" x="181"/>
        <item m="1" x="182"/>
        <item m="1" x="183"/>
        <item m="1" x="184"/>
        <item m="1" x="185"/>
        <item m="1" x="186"/>
        <item m="1" x="187"/>
        <item m="1" x="188"/>
        <item x="89"/>
        <item m="1" x="257"/>
        <item m="1" x="258"/>
        <item m="1" x="194"/>
        <item x="99"/>
        <item x="109"/>
        <item m="1" x="264"/>
        <item m="1" x="265"/>
        <item x="113"/>
        <item m="1" x="201"/>
        <item m="1" x="202"/>
        <item x="118"/>
        <item x="123"/>
        <item m="1" x="206"/>
        <item x="133"/>
        <item m="1" x="213"/>
        <item x="141"/>
        <item x="142"/>
        <item m="1" x="271"/>
        <item x="147"/>
        <item m="1" x="214"/>
        <item m="1" x="226"/>
        <item m="1" x="227"/>
        <item m="1" x="228"/>
        <item x="152"/>
        <item x="159"/>
        <item m="1" x="275"/>
        <item m="1" x="235"/>
        <item m="1" x="276"/>
        <item x="30"/>
        <item x="31"/>
        <item x="32"/>
        <item m="1" x="191"/>
        <item m="1" x="229"/>
        <item x="162"/>
        <item m="1" x="236"/>
        <item x="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7"/>
        <item x="58"/>
        <item x="61"/>
        <item x="62"/>
        <item x="63"/>
        <item x="65"/>
        <item x="73"/>
        <item x="74"/>
        <item x="75"/>
        <item x="76"/>
        <item x="78"/>
        <item x="81"/>
        <item x="82"/>
        <item x="83"/>
        <item x="86"/>
        <item x="87"/>
        <item x="90"/>
        <item x="93"/>
        <item x="94"/>
        <item x="95"/>
        <item x="102"/>
        <item x="110"/>
        <item x="111"/>
        <item x="119"/>
        <item x="120"/>
        <item x="124"/>
        <item x="125"/>
        <item x="128"/>
        <item x="129"/>
        <item x="130"/>
        <item x="131"/>
        <item x="134"/>
        <item x="136"/>
        <item x="138"/>
        <item x="139"/>
        <item x="145"/>
        <item x="148"/>
        <item x="150"/>
        <item x="151"/>
        <item x="154"/>
        <item x="155"/>
        <item x="156"/>
        <item x="157"/>
        <item x="158"/>
        <item x="163"/>
        <item t="default"/>
      </items>
    </pivotField>
    <pivotField numFmtId="166" subtotalTop="0" multipleItemSelectionAllowed="1" showAll="0"/>
    <pivotField numFmtId="166" subtotalTop="0" showAll="0"/>
    <pivotField numFmtId="166" subtotalTop="0" showAll="0"/>
    <pivotField numFmtId="166" subtotalTop="0" showAll="0"/>
    <pivotField numFmtId="166" subtotalTop="0" showAll="0"/>
    <pivotField axis="axisRow" subtotalTop="0" showAll="0">
      <items count="8">
        <item m="1" x="2"/>
        <item m="1" x="4"/>
        <item x="1"/>
        <item m="1" x="3"/>
        <item x="0"/>
        <item m="1" x="6"/>
        <item m="1" x="5"/>
        <item t="default"/>
      </items>
    </pivotField>
    <pivotField subtotalTop="0" showAll="0"/>
    <pivotField subtotalTop="0" showAll="0"/>
  </pivotFields>
  <rowFields count="2">
    <field x="22"/>
    <field x="0"/>
  </rowFields>
  <rowItems count="58">
    <i>
      <x v="2"/>
    </i>
    <i r="1">
      <x v="30"/>
    </i>
    <i r="1">
      <x v="107"/>
    </i>
    <i r="1">
      <x v="108"/>
    </i>
    <i r="1">
      <x v="29"/>
    </i>
    <i r="1">
      <x v="33"/>
    </i>
    <i r="1">
      <x v="152"/>
    </i>
    <i r="1">
      <x v="126"/>
    </i>
    <i r="1">
      <x v="53"/>
    </i>
    <i r="1">
      <x v="89"/>
    </i>
    <i r="1">
      <x v="35"/>
    </i>
    <i r="1">
      <x v="43"/>
    </i>
    <i r="1">
      <x v="71"/>
    </i>
    <i r="1">
      <x v="23"/>
    </i>
    <i r="1">
      <x v="132"/>
    </i>
    <i r="1">
      <x v="117"/>
    </i>
    <i r="1">
      <x v="144"/>
    </i>
    <i r="1">
      <x v="110"/>
    </i>
    <i r="1">
      <x v="114"/>
    </i>
    <i r="1">
      <x v="139"/>
    </i>
    <i r="1">
      <x v="96"/>
    </i>
    <i r="1">
      <x v="86"/>
    </i>
    <i r="1">
      <x v="120"/>
    </i>
    <i r="1">
      <x v="78"/>
    </i>
    <i r="1">
      <x v="32"/>
    </i>
    <i r="1">
      <x v="39"/>
    </i>
    <i r="1">
      <x v="19"/>
    </i>
    <i t="default">
      <x v="2"/>
    </i>
    <i>
      <x v="4"/>
    </i>
    <i r="1">
      <x v="69"/>
    </i>
    <i r="1">
      <x v="27"/>
    </i>
    <i r="1">
      <x v="58"/>
    </i>
    <i r="1">
      <x v="13"/>
    </i>
    <i r="1">
      <x v="95"/>
    </i>
    <i r="1">
      <x v="87"/>
    </i>
    <i r="1">
      <x v="57"/>
    </i>
    <i r="1">
      <x v="141"/>
    </i>
    <i r="1">
      <x v="55"/>
    </i>
    <i r="1">
      <x v="50"/>
    </i>
    <i r="1">
      <x v="11"/>
    </i>
    <i r="1">
      <x v="129"/>
    </i>
    <i r="1">
      <x v="132"/>
    </i>
    <i r="1">
      <x v="6"/>
    </i>
    <i r="1">
      <x v="83"/>
    </i>
    <i r="1">
      <x v="49"/>
    </i>
    <i r="1">
      <x v="100"/>
    </i>
    <i r="1">
      <x v="98"/>
    </i>
    <i r="1">
      <x v="25"/>
    </i>
    <i r="1">
      <x v="79"/>
    </i>
    <i r="1">
      <x v="61"/>
    </i>
    <i r="1">
      <x v="90"/>
    </i>
    <i r="1">
      <x v="72"/>
    </i>
    <i r="1">
      <x v="44"/>
    </i>
    <i r="1">
      <x v="70"/>
    </i>
    <i r="1">
      <x v="14"/>
    </i>
    <i r="1">
      <x v="94"/>
    </i>
    <i t="default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6" hier="-1"/>
  </pageFields>
  <dataFields count="3">
    <dataField name="Valor" fld="15" baseField="0" baseItem="0"/>
    <dataField name="Suma de Saldo" fld="8" showDataAs="percentOfTotal" baseField="22" baseItem="0" numFmtId="10"/>
    <dataField name="Promedio Dias" fld="6" subtotal="average" baseField="0" baseItem="149"/>
  </dataFields>
  <formats count="51">
    <format dxfId="85">
      <pivotArea outline="0" collapsedLevelsAreSubtotals="1" fieldPosition="0"/>
    </format>
    <format dxfId="84">
      <pivotArea outline="0" fieldPosition="0">
        <references count="1">
          <reference field="4294967294" count="1">
            <x v="1"/>
          </reference>
        </references>
      </pivotArea>
    </format>
    <format dxfId="83">
      <pivotArea type="all" dataOnly="0" outline="0" fieldPosition="0"/>
    </format>
    <format dxfId="82">
      <pivotArea dataOnly="0" labelOnly="1" fieldPosition="0">
        <references count="2">
          <reference field="0" count="2">
            <x v="24"/>
            <x v="25"/>
          </reference>
          <reference field="22" count="1" selected="0">
            <x v="4"/>
          </reference>
        </references>
      </pivotArea>
    </format>
    <format dxfId="81">
      <pivotArea dataOnly="0" labelOnly="1" fieldPosition="0">
        <references count="2">
          <reference field="0" count="1">
            <x v="29"/>
          </reference>
          <reference field="22" count="1" selected="0">
            <x v="2"/>
          </reference>
        </references>
      </pivotArea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22" type="button" dataOnly="0" labelOnly="1" outline="0" axis="axisRow" fieldPosition="0"/>
    </format>
    <format dxfId="77">
      <pivotArea dataOnly="0" labelOnly="1" fieldPosition="0">
        <references count="1">
          <reference field="22" count="2">
            <x v="2"/>
            <x v="4"/>
          </reference>
        </references>
      </pivotArea>
    </format>
    <format dxfId="76">
      <pivotArea dataOnly="0" labelOnly="1" grandRow="1" outline="0" fieldPosition="0"/>
    </format>
    <format dxfId="75">
      <pivotArea dataOnly="0" labelOnly="1" fieldPosition="0">
        <references count="2">
          <reference field="0" count="2">
            <x v="24"/>
            <x v="25"/>
          </reference>
          <reference field="22" count="1" selected="0">
            <x v="4"/>
          </reference>
        </references>
      </pivotArea>
    </format>
    <format dxfId="74">
      <pivotArea dataOnly="0" labelOnly="1" fieldPosition="0">
        <references count="2">
          <reference field="0" count="1">
            <x v="29"/>
          </reference>
          <reference field="22" count="1" selected="0">
            <x v="2"/>
          </reference>
        </references>
      </pivotArea>
    </format>
    <format dxfId="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22" type="button" dataOnly="0" labelOnly="1" outline="0" axis="axisRow" fieldPosition="0"/>
    </format>
    <format dxfId="69">
      <pivotArea dataOnly="0" labelOnly="1" fieldPosition="0">
        <references count="1">
          <reference field="22" count="2">
            <x v="2"/>
            <x v="4"/>
          </reference>
        </references>
      </pivotArea>
    </format>
    <format dxfId="68">
      <pivotArea dataOnly="0" labelOnly="1" fieldPosition="0">
        <references count="1">
          <reference field="22" count="2" defaultSubtotal="1">
            <x v="2"/>
            <x v="4"/>
          </reference>
        </references>
      </pivotArea>
    </format>
    <format dxfId="67">
      <pivotArea dataOnly="0" labelOnly="1" grandRow="1" outline="0" fieldPosition="0"/>
    </format>
    <format dxfId="66">
      <pivotArea dataOnly="0" labelOnly="1" fieldPosition="0">
        <references count="2">
          <reference field="0" count="2">
            <x v="23"/>
            <x v="36"/>
          </reference>
          <reference field="22" count="1" selected="0">
            <x v="2"/>
          </reference>
        </references>
      </pivotArea>
    </format>
    <format dxfId="65">
      <pivotArea dataOnly="0" labelOnly="1" fieldPosition="0">
        <references count="2">
          <reference field="0" count="2">
            <x v="0"/>
            <x v="11"/>
          </reference>
          <reference field="22" count="1" selected="0">
            <x v="4"/>
          </reference>
        </references>
      </pivotArea>
    </format>
    <format dxfId="6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22" type="button" dataOnly="0" labelOnly="1" outline="0" axis="axisRow" fieldPosition="0"/>
    </format>
    <format dxfId="60">
      <pivotArea dataOnly="0" labelOnly="1" fieldPosition="0">
        <references count="1">
          <reference field="22" count="2">
            <x v="2"/>
            <x v="4"/>
          </reference>
        </references>
      </pivotArea>
    </format>
    <format dxfId="59">
      <pivotArea dataOnly="0" labelOnly="1" fieldPosition="0">
        <references count="1">
          <reference field="22" count="2" defaultSubtotal="1">
            <x v="2"/>
            <x v="4"/>
          </reference>
        </references>
      </pivotArea>
    </format>
    <format dxfId="58">
      <pivotArea dataOnly="0" labelOnly="1" grandRow="1" outline="0" fieldPosition="0"/>
    </format>
    <format dxfId="57">
      <pivotArea dataOnly="0" labelOnly="1" fieldPosition="0">
        <references count="2">
          <reference field="0" count="2">
            <x v="23"/>
            <x v="36"/>
          </reference>
          <reference field="22" count="1" selected="0">
            <x v="2"/>
          </reference>
        </references>
      </pivotArea>
    </format>
    <format dxfId="56">
      <pivotArea dataOnly="0" labelOnly="1" fieldPosition="0">
        <references count="2">
          <reference field="0" count="2">
            <x v="0"/>
            <x v="11"/>
          </reference>
          <reference field="22" count="1" selected="0">
            <x v="4"/>
          </reference>
        </references>
      </pivotArea>
    </format>
    <format dxfId="5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22" type="button" dataOnly="0" labelOnly="1" outline="0" axis="axisRow" fieldPosition="0"/>
    </format>
    <format dxfId="51">
      <pivotArea dataOnly="0" labelOnly="1" fieldPosition="0">
        <references count="1">
          <reference field="22" count="2">
            <x v="2"/>
            <x v="4"/>
          </reference>
        </references>
      </pivotArea>
    </format>
    <format dxfId="50">
      <pivotArea dataOnly="0" labelOnly="1" fieldPosition="0">
        <references count="1">
          <reference field="22" count="2" defaultSubtotal="1">
            <x v="2"/>
            <x v="4"/>
          </reference>
        </references>
      </pivotArea>
    </format>
    <format dxfId="49">
      <pivotArea dataOnly="0" labelOnly="1" grandRow="1" outline="0" fieldPosition="0"/>
    </format>
    <format dxfId="48">
      <pivotArea dataOnly="0" labelOnly="1" fieldPosition="0">
        <references count="2">
          <reference field="0" count="1">
            <x v="24"/>
          </reference>
          <reference field="22" count="1" selected="0">
            <x v="4"/>
          </reference>
        </references>
      </pivotArea>
    </format>
    <format dxfId="4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22" type="button" dataOnly="0" labelOnly="1" outline="0" axis="axisRow" fieldPosition="0"/>
    </format>
    <format dxfId="43">
      <pivotArea dataOnly="0" labelOnly="1" fieldPosition="0">
        <references count="1">
          <reference field="22" count="3">
            <x v="2"/>
            <x v="3"/>
            <x v="4"/>
          </reference>
        </references>
      </pivotArea>
    </format>
    <format dxfId="42">
      <pivotArea dataOnly="0" labelOnly="1" fieldPosition="0">
        <references count="1">
          <reference field="22" count="3" defaultSubtotal="1">
            <x v="2"/>
            <x v="3"/>
            <x v="4"/>
          </reference>
        </references>
      </pivotArea>
    </format>
    <format dxfId="41">
      <pivotArea dataOnly="0" labelOnly="1" grandRow="1" outline="0" fieldPosition="0"/>
    </format>
    <format dxfId="40">
      <pivotArea dataOnly="0" labelOnly="1" fieldPosition="0">
        <references count="2">
          <reference field="0" count="4">
            <x v="2"/>
            <x v="29"/>
            <x v="30"/>
            <x v="33"/>
          </reference>
          <reference field="22" count="1" selected="0">
            <x v="2"/>
          </reference>
        </references>
      </pivotArea>
    </format>
    <format dxfId="39">
      <pivotArea dataOnly="0" labelOnly="1" fieldPosition="0">
        <references count="2">
          <reference field="0" count="1">
            <x v="2"/>
          </reference>
          <reference field="22" count="1" selected="0">
            <x v="3"/>
          </reference>
        </references>
      </pivotArea>
    </format>
    <format dxfId="38">
      <pivotArea dataOnly="0" labelOnly="1" fieldPosition="0">
        <references count="2">
          <reference field="0" count="4">
            <x v="0"/>
            <x v="24"/>
            <x v="31"/>
            <x v="38"/>
          </reference>
          <reference field="22" count="1" selected="0">
            <x v="4"/>
          </reference>
        </references>
      </pivotArea>
    </format>
    <format dxfId="3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6">
      <pivotArea collapsedLevelsAreSubtotals="1" fieldPosition="0">
        <references count="2">
          <reference field="0" count="3">
            <x v="30"/>
            <x v="33"/>
            <x v="35"/>
          </reference>
          <reference field="22" count="1" selected="0">
            <x v="2"/>
          </reference>
        </references>
      </pivotArea>
    </format>
    <format dxfId="35">
      <pivotArea dataOnly="0" labelOnly="1" fieldPosition="0">
        <references count="2">
          <reference field="0" count="3">
            <x v="30"/>
            <x v="33"/>
            <x v="35"/>
          </reference>
          <reference field="22" count="1" selected="0"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068B5E-0F7C-4D59-985C-296175D1B18C}" name="TablaDinámica18" cacheId="0" applyNumberFormats="0" applyBorderFormats="0" applyFontFormats="0" applyPatternFormats="0" applyAlignmentFormats="0" applyWidthHeightFormats="1" dataCaption="Valores" grandTotalCaption="Total a recaudar" updatedVersion="8" minRefreshableVersion="3" showDrill="0" useAutoFormatting="1" itemPrintTitles="1" createdVersion="8" indent="0" outline="1" outlineData="1" multipleFieldFilters="0">
  <location ref="U3:V41" firstHeaderRow="1" firstDataRow="1" firstDataCol="1" rowPageCount="1" colPageCount="1"/>
  <pivotFields count="25">
    <pivotField axis="axisRow" showAll="0" sortType="descending">
      <items count="188">
        <item x="25"/>
        <item x="32"/>
        <item x="41"/>
        <item x="52"/>
        <item x="53"/>
        <item x="58"/>
        <item x="83"/>
        <item x="90"/>
        <item x="95"/>
        <item x="96"/>
        <item x="112"/>
        <item x="113"/>
        <item x="114"/>
        <item x="118"/>
        <item x="123"/>
        <item x="133"/>
        <item x="137"/>
        <item x="143"/>
        <item x="145"/>
        <item x="151"/>
        <item x="156"/>
        <item x="167"/>
        <item x="170"/>
        <item x="171"/>
        <item x="172"/>
        <item x="176"/>
        <item x="178"/>
        <item x="179"/>
        <item x="183"/>
        <item x="3"/>
        <item x="9"/>
        <item x="110"/>
        <item x="158"/>
        <item x="168"/>
        <item x="165"/>
        <item x="36"/>
        <item x="1"/>
        <item x="78"/>
        <item x="82"/>
        <item x="111"/>
        <item x="22"/>
        <item x="134"/>
        <item x="93"/>
        <item x="21"/>
        <item x="39"/>
        <item x="37"/>
        <item x="61"/>
        <item x="49"/>
        <item x="152"/>
        <item x="34"/>
        <item x="148"/>
        <item x="125"/>
        <item x="161"/>
        <item x="85"/>
        <item x="164"/>
        <item x="153"/>
        <item x="174"/>
        <item x="57"/>
        <item x="100"/>
        <item x="84"/>
        <item x="98"/>
        <item x="16"/>
        <item x="175"/>
        <item x="106"/>
        <item x="116"/>
        <item x="109"/>
        <item x="54"/>
        <item x="101"/>
        <item x="162"/>
        <item x="42"/>
        <item x="76"/>
        <item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ame="Vencimiento proximos" axis="axisPage" numFmtId="15" multipleItemSelectionAllowed="1" showAll="0">
      <items count="8001">
        <item h="1" m="1" x="7391"/>
        <item h="1" m="1" x="7172"/>
        <item h="1" m="1" x="7991"/>
        <item h="1" m="1" x="7161"/>
        <item h="1" m="1" x="7162"/>
        <item h="1" m="1" x="7163"/>
        <item h="1" m="1" x="7164"/>
        <item h="1" m="1" x="7165"/>
        <item h="1" m="1" x="7173"/>
        <item h="1" m="1" x="7166"/>
        <item h="1" m="1" x="7160"/>
        <item h="1" m="1" x="7985"/>
        <item h="1" m="1" x="7143"/>
        <item h="1" m="1" x="7159"/>
        <item h="1" m="1" x="7171"/>
        <item h="1" m="1" x="7300"/>
        <item h="1" m="1" x="7944"/>
        <item h="1" m="1" x="7144"/>
        <item h="1" m="1" x="7146"/>
        <item h="1" m="1" x="7147"/>
        <item h="1" m="1" x="7283"/>
        <item h="1" m="1" x="7145"/>
        <item h="1" m="1" x="7174"/>
        <item h="1" m="1" x="7148"/>
        <item h="1" m="1" x="7149"/>
        <item h="1" m="1" x="7150"/>
        <item h="1" m="1" x="7151"/>
        <item h="1" m="1" x="7152"/>
        <item h="1" m="1" x="7153"/>
        <item h="1" m="1" x="7154"/>
        <item h="1" m="1" x="7155"/>
        <item h="1" m="1" x="7170"/>
        <item h="1" m="1" x="7156"/>
        <item h="1" m="1" x="7158"/>
        <item h="1" m="1" x="7157"/>
        <item h="1" m="1" x="7989"/>
        <item h="1" m="1" x="7990"/>
        <item h="1" m="1" x="7959"/>
        <item h="1" m="1" x="7977"/>
        <item h="1" m="1" x="7998"/>
        <item h="1" m="1" x="7999"/>
        <item h="1" m="1" x="7355"/>
        <item h="1" m="1" x="7970"/>
        <item h="1" m="1" x="7997"/>
        <item h="1" m="1" x="7987"/>
        <item h="1" m="1" x="7984"/>
        <item h="1" m="1" x="7993"/>
        <item h="1" m="1" x="7978"/>
        <item h="1" m="1" x="7995"/>
        <item h="1" m="1" x="7971"/>
        <item h="1" m="1" x="7988"/>
        <item h="1" m="1" x="7966"/>
        <item h="1" m="1" x="7979"/>
        <item h="1" m="1" x="7969"/>
        <item h="1" m="1" x="7972"/>
        <item h="1" m="1" x="7976"/>
        <item h="1" m="1" x="7986"/>
        <item h="1" m="1" x="7982"/>
        <item h="1" m="1" x="7980"/>
        <item h="1" m="1" x="7974"/>
        <item h="1" m="1" x="7955"/>
        <item h="1" m="1" x="7996"/>
        <item h="1" m="1" x="7983"/>
        <item h="1" m="1" x="7981"/>
        <item h="1" m="1" x="7973"/>
        <item h="1" m="1" x="7960"/>
        <item h="1" m="1" x="7994"/>
        <item h="1" m="1" x="7962"/>
        <item h="1" m="1" x="7954"/>
        <item h="1" m="1" x="7943"/>
        <item h="1" m="1" x="7968"/>
        <item h="1" m="1" x="7659"/>
        <item h="1" m="1" x="7661"/>
        <item h="1" m="1" x="7712"/>
        <item h="1" m="1" x="7765"/>
        <item h="1" m="1" x="7811"/>
        <item h="1" m="1" x="7963"/>
        <item h="1" m="1" x="7956"/>
        <item h="1" m="1" x="7992"/>
        <item h="1" m="1" x="7964"/>
        <item h="1" m="1" x="7965"/>
        <item h="1" m="1" x="7957"/>
        <item h="1" m="1" x="7953"/>
        <item h="1" m="1" x="7961"/>
        <item h="1" m="1" x="7949"/>
        <item h="1" m="1" x="7967"/>
        <item h="1" m="1" x="7958"/>
        <item h="1" m="1" x="7951"/>
        <item h="1" m="1" x="7952"/>
        <item h="1" m="1" x="7950"/>
        <item h="1" m="1" x="7945"/>
        <item h="1" m="1" x="7931"/>
        <item h="1" m="1" x="7919"/>
        <item h="1" m="1" x="7946"/>
        <item h="1" m="1" x="7939"/>
        <item h="1" m="1" x="7921"/>
        <item h="1" m="1" x="7938"/>
        <item h="1" m="1" x="7920"/>
        <item h="1" m="1" x="7929"/>
        <item h="1" m="1" x="7947"/>
        <item h="1" m="1" x="7975"/>
        <item h="1" m="1" x="7941"/>
        <item h="1" m="1" x="7932"/>
        <item h="1" m="1" x="7928"/>
        <item h="1" m="1" x="7942"/>
        <item h="1" m="1" x="7933"/>
        <item h="1" m="1" x="7922"/>
        <item h="1" m="1" x="7948"/>
        <item h="1" m="1" x="7923"/>
        <item h="1" m="1" x="7934"/>
        <item h="1" m="1" x="7937"/>
        <item h="1" m="1" x="7936"/>
        <item h="1" m="1" x="7930"/>
        <item h="1" m="1" x="7924"/>
        <item h="1" m="1" x="7935"/>
        <item h="1" m="1" x="7916"/>
        <item h="1" m="1" x="7925"/>
        <item h="1" m="1" x="7907"/>
        <item h="1" m="1" x="7940"/>
        <item h="1" m="1" x="7918"/>
        <item h="1" m="1" x="7912"/>
        <item h="1" m="1" x="7915"/>
        <item h="1" m="1" x="7904"/>
        <item h="1" m="1" x="7909"/>
        <item h="1" m="1" x="7926"/>
        <item h="1" m="1" x="7905"/>
        <item h="1" m="1" x="7913"/>
        <item h="1" m="1" x="7910"/>
        <item h="1" m="1" x="7906"/>
        <item h="1" m="1" x="7896"/>
        <item h="1" m="1" x="7888"/>
        <item h="1" m="1" x="7899"/>
        <item h="1" m="1" x="7911"/>
        <item h="1" m="1" x="7917"/>
        <item h="1" m="1" x="7927"/>
        <item h="1" m="1" x="7914"/>
        <item h="1" m="1" x="7890"/>
        <item h="1" m="1" x="7900"/>
        <item h="1" m="1" x="7901"/>
        <item h="1" m="1" x="7875"/>
        <item h="1" m="1" x="7902"/>
        <item h="1" m="1" x="7908"/>
        <item h="1" m="1" x="7903"/>
        <item h="1" m="1" x="7894"/>
        <item h="1" m="1" x="7889"/>
        <item h="1" m="1" x="7892"/>
        <item h="1" m="1" x="7893"/>
        <item h="1" m="1" x="7877"/>
        <item h="1" m="1" x="7379"/>
        <item h="1" m="1" x="7883"/>
        <item h="1" m="1" x="7878"/>
        <item h="1" m="1" x="7891"/>
        <item h="1" m="1" x="7879"/>
        <item h="1" m="1" x="7898"/>
        <item h="1" m="1" x="7887"/>
        <item h="1" m="1" x="7417"/>
        <item h="1" m="1" x="7884"/>
        <item h="1" m="1" x="7167"/>
        <item h="1" m="1" x="7168"/>
        <item h="1" m="1" x="7895"/>
        <item h="1" m="1" x="7881"/>
        <item h="1" m="1" x="7880"/>
        <item h="1" m="1" x="7418"/>
        <item h="1" m="1" x="7406"/>
        <item h="1" m="1" x="7876"/>
        <item h="1" m="1" x="7367"/>
        <item h="1" m="1" x="7416"/>
        <item h="1" m="1" x="7897"/>
        <item h="1" m="1" x="7885"/>
        <item h="1" m="1" x="7874"/>
        <item h="1" m="1" x="7882"/>
        <item h="1" m="1" x="7409"/>
        <item h="1" m="1" x="7169"/>
        <item h="1" m="1" x="7413"/>
        <item h="1" m="1" x="7394"/>
        <item h="1" m="1" x="7411"/>
        <item h="1" m="1" x="7401"/>
        <item h="1" m="1" x="7393"/>
        <item h="1" m="1" x="7410"/>
        <item h="1" m="1" x="7873"/>
        <item h="1" m="1" x="7359"/>
        <item h="1" m="1" x="7402"/>
        <item h="1" m="1" x="7886"/>
        <item h="1" m="1" x="7415"/>
        <item h="1" m="1" x="7396"/>
        <item h="1" m="1" x="7398"/>
        <item h="1" m="1" x="7397"/>
        <item h="1" m="1" x="7399"/>
        <item h="1" m="1" x="7414"/>
        <item h="1" m="1" x="7400"/>
        <item h="1" m="1" x="7405"/>
        <item h="1" m="1" x="7395"/>
        <item h="1" m="1" x="7389"/>
        <item h="1" m="1" x="7403"/>
        <item h="1" m="1" x="7407"/>
        <item h="1" m="1" x="7390"/>
        <item h="1" m="1" x="7388"/>
        <item h="1" m="1" x="7374"/>
        <item h="1" m="1" x="7412"/>
        <item h="1" m="1" x="7380"/>
        <item h="1" m="1" x="7381"/>
        <item h="1" m="1" x="7338"/>
        <item h="1" m="1" x="7377"/>
        <item h="1" m="1" x="7404"/>
        <item h="1" m="1" x="7382"/>
        <item h="1" m="1" x="7371"/>
        <item h="1" m="1" x="7408"/>
        <item h="1" m="1" x="7372"/>
        <item h="1" m="1" x="7383"/>
        <item h="1" m="1" x="7384"/>
        <item h="1" m="1" x="7385"/>
        <item h="1" m="1" x="7378"/>
        <item h="1" m="1" x="7376"/>
        <item h="1" m="1" x="7386"/>
        <item h="1" m="1" x="7368"/>
        <item h="1" m="1" x="7357"/>
        <item h="1" m="1" x="7363"/>
        <item m="1" x="7419"/>
        <item h="1" m="1" x="7420"/>
        <item h="1" m="1" x="7421"/>
        <item h="1" m="1" x="7422"/>
        <item h="1" m="1" x="7423"/>
        <item h="1" m="1" x="7424"/>
        <item h="1" m="1" x="7425"/>
        <item h="1" m="1" x="7426"/>
        <item h="1" m="1" x="7427"/>
        <item h="1" m="1" x="7428"/>
        <item h="1" m="1" x="7429"/>
        <item h="1" m="1" x="7430"/>
        <item h="1" m="1" x="7431"/>
        <item h="1" m="1" x="7432"/>
        <item m="1" x="7433"/>
        <item m="1" x="7434"/>
        <item m="1" x="7435"/>
        <item m="1" x="7436"/>
        <item h="1" m="1" x="7437"/>
        <item h="1" m="1" x="7438"/>
        <item h="1" m="1" x="7439"/>
        <item h="1" m="1" x="7440"/>
        <item h="1" m="1" x="7441"/>
        <item h="1" m="1" x="7442"/>
        <item h="1" m="1" x="7443"/>
        <item h="1" m="1" x="7444"/>
        <item h="1" m="1" x="7445"/>
        <item h="1" m="1" x="7446"/>
        <item h="1" m="1" x="7447"/>
        <item h="1" m="1" x="7448"/>
        <item h="1" m="1" x="7449"/>
        <item h="1" m="1" x="7450"/>
        <item h="1" m="1" x="7451"/>
        <item h="1" m="1" x="7452"/>
        <item h="1" m="1" x="7453"/>
        <item h="1" m="1" x="7454"/>
        <item h="1" m="1" x="7455"/>
        <item h="1" m="1" x="7456"/>
        <item h="1" m="1" x="7457"/>
        <item h="1" m="1" x="7458"/>
        <item h="1" m="1" x="7459"/>
        <item h="1" m="1" x="7460"/>
        <item h="1" m="1" x="7461"/>
        <item h="1" m="1" x="7462"/>
        <item h="1" m="1" x="7463"/>
        <item h="1" m="1" x="7464"/>
        <item h="1" m="1" x="7465"/>
        <item h="1" m="1" x="7466"/>
        <item h="1" m="1" x="7467"/>
        <item h="1" m="1" x="7468"/>
        <item h="1" m="1" x="7469"/>
        <item h="1" m="1" x="7470"/>
        <item h="1" m="1" x="7471"/>
        <item h="1" m="1" x="7472"/>
        <item h="1" m="1" x="7473"/>
        <item h="1" m="1" x="7474"/>
        <item h="1" m="1" x="7475"/>
        <item h="1" m="1" x="7476"/>
        <item h="1" m="1" x="7477"/>
        <item h="1" m="1" x="7478"/>
        <item h="1" m="1" x="7479"/>
        <item h="1" m="1" x="7480"/>
        <item h="1" m="1" x="7481"/>
        <item h="1" m="1" x="7482"/>
        <item h="1" m="1" x="7483"/>
        <item h="1" m="1" x="7484"/>
        <item h="1" m="1" x="7485"/>
        <item h="1" m="1" x="7486"/>
        <item h="1" m="1" x="7487"/>
        <item h="1" m="1" x="7488"/>
        <item h="1" m="1" x="7489"/>
        <item h="1" m="1" x="7490"/>
        <item h="1" m="1" x="7491"/>
        <item h="1" m="1" x="7492"/>
        <item h="1" m="1" x="7493"/>
        <item h="1" m="1" x="7494"/>
        <item h="1" m="1" x="7495"/>
        <item h="1" m="1" x="7496"/>
        <item h="1" m="1" x="7497"/>
        <item h="1" m="1" x="7498"/>
        <item h="1" m="1" x="7499"/>
        <item h="1" m="1" x="7500"/>
        <item h="1" m="1" x="7501"/>
        <item h="1" m="1" x="7502"/>
        <item h="1" m="1" x="7503"/>
        <item h="1" m="1" x="7504"/>
        <item h="1" m="1" x="7505"/>
        <item h="1" m="1" x="7506"/>
        <item h="1" m="1" x="7507"/>
        <item h="1" m="1" x="7508"/>
        <item h="1" m="1" x="7509"/>
        <item h="1" m="1" x="7510"/>
        <item h="1" m="1" x="7511"/>
        <item h="1" m="1" x="7512"/>
        <item m="1" x="7513"/>
        <item h="1" m="1" x="7514"/>
        <item h="1" m="1" x="7515"/>
        <item h="1" m="1" x="7516"/>
        <item h="1" m="1" x="7517"/>
        <item h="1" m="1" x="7518"/>
        <item h="1" m="1" x="7519"/>
        <item h="1" m="1" x="7520"/>
        <item h="1" m="1" x="7521"/>
        <item h="1" m="1" x="7522"/>
        <item h="1" m="1" x="7523"/>
        <item h="1" m="1" x="7524"/>
        <item h="1" m="1" x="7525"/>
        <item h="1" m="1" x="7526"/>
        <item h="1" m="1" x="7527"/>
        <item h="1" m="1" x="7528"/>
        <item h="1" m="1" x="7529"/>
        <item h="1" m="1" x="7530"/>
        <item h="1" m="1" x="7531"/>
        <item h="1" m="1" x="7532"/>
        <item m="1" x="7533"/>
        <item h="1" m="1" x="7534"/>
        <item m="1" x="7535"/>
        <item h="1" m="1" x="7536"/>
        <item h="1" m="1" x="7537"/>
        <item h="1" m="1" x="7538"/>
        <item m="1" x="7539"/>
        <item h="1" m="1" x="7540"/>
        <item h="1" m="1" x="7541"/>
        <item h="1" m="1" x="7542"/>
        <item h="1" m="1" x="7543"/>
        <item h="1" m="1" x="7544"/>
        <item h="1" m="1" x="7545"/>
        <item h="1" m="1" x="7546"/>
        <item h="1" m="1" x="7547"/>
        <item h="1" m="1" x="7548"/>
        <item m="1" x="7549"/>
        <item h="1" m="1" x="7550"/>
        <item h="1" m="1" x="7551"/>
        <item h="1" m="1" x="7552"/>
        <item h="1" m="1" x="7553"/>
        <item h="1" m="1" x="7554"/>
        <item m="1" x="7555"/>
        <item h="1" m="1" x="7556"/>
        <item h="1" m="1" x="7557"/>
        <item h="1" m="1" x="7558"/>
        <item h="1" m="1" x="7559"/>
        <item m="1" x="7560"/>
        <item h="1" m="1" x="7561"/>
        <item h="1" m="1" x="7562"/>
        <item h="1" m="1" x="7563"/>
        <item h="1" m="1" x="7564"/>
        <item h="1" m="1" x="7565"/>
        <item h="1" m="1" x="7566"/>
        <item h="1" m="1" x="7567"/>
        <item h="1" m="1" x="7568"/>
        <item h="1" m="1" x="7569"/>
        <item h="1" m="1" x="7570"/>
        <item h="1" m="1" x="7571"/>
        <item h="1" m="1" x="7572"/>
        <item h="1" m="1" x="7573"/>
        <item h="1" m="1" x="7574"/>
        <item h="1" m="1" x="7575"/>
        <item h="1" m="1" x="7576"/>
        <item h="1" m="1" x="7577"/>
        <item h="1" m="1" x="7578"/>
        <item h="1" m="1" x="7579"/>
        <item h="1" m="1" x="7580"/>
        <item h="1" m="1" x="7581"/>
        <item h="1" m="1" x="7582"/>
        <item h="1" m="1" x="7583"/>
        <item h="1" m="1" x="7584"/>
        <item h="1" m="1" x="7585"/>
        <item h="1" m="1" x="7586"/>
        <item h="1" m="1" x="7587"/>
        <item h="1" m="1" x="7588"/>
        <item h="1" m="1" x="7589"/>
        <item h="1" m="1" x="7590"/>
        <item h="1" m="1" x="7591"/>
        <item h="1" m="1" x="7592"/>
        <item h="1" m="1" x="7593"/>
        <item h="1" m="1" x="7594"/>
        <item h="1" m="1" x="7595"/>
        <item h="1" m="1" x="7596"/>
        <item h="1" m="1" x="7597"/>
        <item h="1" m="1" x="7598"/>
        <item h="1" m="1" x="7599"/>
        <item h="1" m="1" x="7600"/>
        <item h="1" m="1" x="7601"/>
        <item h="1" m="1" x="7602"/>
        <item h="1" m="1" x="7603"/>
        <item h="1" m="1" x="7604"/>
        <item h="1" m="1" x="7605"/>
        <item h="1" m="1" x="7606"/>
        <item h="1" m="1" x="7607"/>
        <item h="1" m="1" x="7608"/>
        <item h="1" m="1" x="7609"/>
        <item h="1" m="1" x="7610"/>
        <item h="1" m="1" x="7611"/>
        <item h="1" m="1" x="7612"/>
        <item h="1" m="1" x="7613"/>
        <item h="1" m="1" x="7614"/>
        <item h="1" m="1" x="7615"/>
        <item h="1" m="1" x="7616"/>
        <item h="1" m="1" x="7617"/>
        <item h="1" m="1" x="7618"/>
        <item h="1" m="1" x="7619"/>
        <item h="1" m="1" x="7620"/>
        <item h="1" m="1" x="7621"/>
        <item h="1" m="1" x="7622"/>
        <item h="1" m="1" x="7623"/>
        <item h="1" m="1" x="7624"/>
        <item h="1" m="1" x="7625"/>
        <item h="1" m="1" x="7626"/>
        <item h="1" m="1" x="7627"/>
        <item h="1" m="1" x="7628"/>
        <item h="1" m="1" x="7629"/>
        <item h="1" m="1" x="7630"/>
        <item h="1" m="1" x="7631"/>
        <item h="1" m="1" x="7632"/>
        <item h="1" m="1" x="7633"/>
        <item h="1" m="1" x="7634"/>
        <item h="1" m="1" x="7635"/>
        <item h="1" m="1" x="7636"/>
        <item h="1" m="1" x="7637"/>
        <item h="1" m="1" x="7638"/>
        <item h="1" m="1" x="7639"/>
        <item h="1" m="1" x="7640"/>
        <item h="1" m="1" x="7641"/>
        <item h="1" m="1" x="7642"/>
        <item h="1" m="1" x="7643"/>
        <item h="1" m="1" x="7644"/>
        <item h="1" m="1" x="7645"/>
        <item h="1" m="1" x="7646"/>
        <item h="1" m="1" x="7647"/>
        <item h="1" m="1" x="7648"/>
        <item h="1" m="1" x="7649"/>
        <item h="1" m="1" x="7650"/>
        <item h="1" m="1" x="7651"/>
        <item h="1" m="1" x="7652"/>
        <item h="1" m="1" x="7653"/>
        <item h="1" m="1" x="7654"/>
        <item m="1" x="7655"/>
        <item h="1" m="1" x="7656"/>
        <item h="1" m="1" x="7657"/>
        <item h="1" m="1" x="7658"/>
        <item h="1" m="1" x="7660"/>
        <item m="1" x="7662"/>
        <item h="1" m="1" x="7663"/>
        <item h="1" m="1" x="7664"/>
        <item h="1" m="1" x="7665"/>
        <item h="1" m="1" x="7666"/>
        <item h="1" m="1" x="7667"/>
        <item h="1" m="1" x="7668"/>
        <item h="1" m="1" x="7669"/>
        <item h="1" m="1" x="7670"/>
        <item h="1" m="1" x="7671"/>
        <item h="1" m="1" x="7672"/>
        <item h="1" m="1" x="7673"/>
        <item h="1" m="1" x="7674"/>
        <item h="1" m="1" x="7675"/>
        <item h="1" m="1" x="7676"/>
        <item h="1" m="1" x="7677"/>
        <item h="1" m="1" x="7678"/>
        <item h="1" m="1" x="7679"/>
        <item h="1" m="1" x="7680"/>
        <item h="1" m="1" x="7681"/>
        <item h="1" m="1" x="7682"/>
        <item h="1" m="1" x="7683"/>
        <item h="1" m="1" x="7684"/>
        <item h="1" m="1" x="7685"/>
        <item h="1" m="1" x="7686"/>
        <item h="1" m="1" x="7687"/>
        <item h="1" m="1" x="7688"/>
        <item h="1" m="1" x="7689"/>
        <item h="1" m="1" x="7690"/>
        <item h="1" m="1" x="7691"/>
        <item h="1" m="1" x="7692"/>
        <item h="1" m="1" x="7693"/>
        <item h="1" m="1" x="7694"/>
        <item h="1" m="1" x="7695"/>
        <item h="1" m="1" x="7696"/>
        <item h="1" m="1" x="7697"/>
        <item h="1" m="1" x="7698"/>
        <item h="1" m="1" x="7699"/>
        <item h="1" m="1" x="7700"/>
        <item h="1" m="1" x="7701"/>
        <item h="1" m="1" x="7702"/>
        <item m="1" x="7703"/>
        <item h="1" m="1" x="7704"/>
        <item h="1" m="1" x="7705"/>
        <item h="1" m="1" x="7706"/>
        <item h="1" m="1" x="7707"/>
        <item h="1" m="1" x="7708"/>
        <item h="1" m="1" x="7709"/>
        <item h="1" m="1" x="7710"/>
        <item h="1" m="1" x="7711"/>
        <item h="1" m="1" x="7713"/>
        <item h="1" m="1" x="7714"/>
        <item h="1" m="1" x="7715"/>
        <item h="1" m="1" x="7716"/>
        <item h="1" m="1" x="7717"/>
        <item h="1" m="1" x="7718"/>
        <item h="1" m="1" x="7719"/>
        <item h="1" m="1" x="7720"/>
        <item h="1" m="1" x="7721"/>
        <item h="1" m="1" x="7722"/>
        <item h="1" m="1" x="7723"/>
        <item h="1" m="1" x="7724"/>
        <item h="1" m="1" x="7725"/>
        <item h="1" m="1" x="7726"/>
        <item h="1" m="1" x="7727"/>
        <item h="1" m="1" x="7728"/>
        <item h="1" m="1" x="7729"/>
        <item h="1" m="1" x="7730"/>
        <item h="1" m="1" x="7731"/>
        <item h="1" m="1" x="7732"/>
        <item h="1" m="1" x="7733"/>
        <item h="1" m="1" x="7734"/>
        <item h="1" m="1" x="7735"/>
        <item h="1" m="1" x="7736"/>
        <item h="1" m="1" x="7737"/>
        <item h="1" m="1" x="7738"/>
        <item m="1" x="7739"/>
        <item h="1" m="1" x="7740"/>
        <item h="1" m="1" x="7741"/>
        <item m="1" x="7742"/>
        <item h="1" m="1" x="7743"/>
        <item h="1" m="1" x="7744"/>
        <item h="1" m="1" x="7745"/>
        <item h="1" m="1" x="7746"/>
        <item h="1" m="1" x="7747"/>
        <item h="1" m="1" x="7748"/>
        <item h="1" m="1" x="7749"/>
        <item h="1" m="1" x="7750"/>
        <item h="1" m="1" x="7751"/>
        <item h="1" m="1" x="7752"/>
        <item h="1" m="1" x="7753"/>
        <item h="1" m="1" x="7754"/>
        <item h="1" m="1" x="7755"/>
        <item h="1" m="1" x="7756"/>
        <item h="1" m="1" x="7757"/>
        <item h="1" m="1" x="7758"/>
        <item h="1" m="1" x="7759"/>
        <item h="1" m="1" x="7760"/>
        <item h="1" m="1" x="7761"/>
        <item h="1" m="1" x="7762"/>
        <item h="1" m="1" x="7763"/>
        <item h="1" m="1" x="7764"/>
        <item m="1" x="7766"/>
        <item h="1" m="1" x="7767"/>
        <item h="1" m="1" x="7768"/>
        <item h="1" m="1" x="7769"/>
        <item h="1" m="1" x="7770"/>
        <item h="1" m="1" x="7771"/>
        <item h="1" m="1" x="7772"/>
        <item h="1" m="1" x="7773"/>
        <item h="1" m="1" x="7774"/>
        <item h="1" m="1" x="7775"/>
        <item h="1" m="1" x="7776"/>
        <item h="1" m="1" x="7777"/>
        <item h="1" m="1" x="7778"/>
        <item h="1" m="1" x="7779"/>
        <item h="1" m="1" x="7780"/>
        <item h="1" m="1" x="7781"/>
        <item m="1" x="7782"/>
        <item h="1" m="1" x="7783"/>
        <item h="1" m="1" x="7784"/>
        <item h="1" m="1" x="7785"/>
        <item h="1" m="1" x="7786"/>
        <item h="1" m="1" x="7787"/>
        <item h="1" m="1" x="7788"/>
        <item h="1" m="1" x="7789"/>
        <item h="1" m="1" x="7790"/>
        <item h="1" m="1" x="7791"/>
        <item h="1" m="1" x="7792"/>
        <item h="1" m="1" x="7793"/>
        <item h="1" m="1" x="7794"/>
        <item h="1" m="1" x="7795"/>
        <item h="1" m="1" x="7796"/>
        <item h="1" m="1" x="7797"/>
        <item h="1" m="1" x="7798"/>
        <item h="1" m="1" x="7799"/>
        <item h="1" m="1" x="7800"/>
        <item h="1" m="1" x="7801"/>
        <item h="1" m="1" x="7802"/>
        <item h="1" m="1" x="7803"/>
        <item h="1" m="1" x="7804"/>
        <item h="1" m="1" x="7805"/>
        <item h="1" m="1" x="7806"/>
        <item h="1" m="1" x="7807"/>
        <item h="1" m="1" x="7808"/>
        <item h="1" m="1" x="7809"/>
        <item h="1" m="1" x="7810"/>
        <item h="1" m="1" x="7812"/>
        <item h="1" m="1" x="7813"/>
        <item h="1" m="1" x="7814"/>
        <item h="1" m="1" x="7815"/>
        <item h="1" m="1" x="7816"/>
        <item h="1" m="1" x="7817"/>
        <item h="1" m="1" x="7818"/>
        <item h="1" m="1" x="7819"/>
        <item h="1" m="1" x="7820"/>
        <item h="1" m="1" x="7821"/>
        <item h="1" m="1" x="7822"/>
        <item h="1" m="1" x="7823"/>
        <item h="1" m="1" x="7824"/>
        <item h="1" m="1" x="7825"/>
        <item h="1" m="1" x="7826"/>
        <item h="1" m="1" x="7827"/>
        <item h="1" m="1" x="7828"/>
        <item h="1" m="1" x="7829"/>
        <item h="1" m="1" x="7830"/>
        <item h="1" m="1" x="7831"/>
        <item h="1" m="1" x="7832"/>
        <item h="1" m="1" x="7833"/>
        <item h="1" m="1" x="7834"/>
        <item h="1" m="1" x="7835"/>
        <item h="1" m="1" x="7836"/>
        <item h="1" m="1" x="7837"/>
        <item h="1" m="1" x="7838"/>
        <item h="1" m="1" x="7839"/>
        <item h="1" m="1" x="7840"/>
        <item h="1" m="1" x="7841"/>
        <item h="1" m="1" x="7842"/>
        <item h="1" m="1" x="7843"/>
        <item h="1" m="1" x="7844"/>
        <item h="1" m="1" x="7845"/>
        <item h="1" m="1" x="7846"/>
        <item h="1" m="1" x="7847"/>
        <item h="1" m="1" x="7848"/>
        <item h="1" m="1" x="7849"/>
        <item h="1" m="1" x="7850"/>
        <item h="1" m="1" x="7851"/>
        <item h="1" m="1" x="7852"/>
        <item h="1" m="1" x="7853"/>
        <item h="1" m="1" x="7854"/>
        <item h="1" m="1" x="7855"/>
        <item h="1" m="1" x="7856"/>
        <item h="1" m="1" x="7857"/>
        <item h="1" m="1" x="7858"/>
        <item h="1" m="1" x="7859"/>
        <item h="1" m="1" x="7860"/>
        <item h="1" m="1" x="7861"/>
        <item h="1" m="1" x="7862"/>
        <item m="1" x="7863"/>
        <item h="1" m="1" x="7864"/>
        <item h="1" m="1" x="7865"/>
        <item h="1" m="1" x="7866"/>
        <item h="1" m="1" x="7867"/>
        <item h="1" m="1" x="7868"/>
        <item h="1" m="1" x="7869"/>
        <item h="1" m="1" x="7870"/>
        <item h="1" m="1" x="7871"/>
        <item m="1" x="7872"/>
        <item h="1" m="1" x="7333"/>
        <item h="1" m="1" x="7360"/>
        <item h="1" m="1" x="7392"/>
        <item h="1" m="1" x="7366"/>
        <item h="1" m="1" x="7369"/>
        <item h="1" m="1" x="7365"/>
        <item h="1" m="1" x="7370"/>
        <item h="1" m="1" x="7325"/>
        <item h="1" m="1" x="7387"/>
        <item h="1" m="1" x="7361"/>
        <item h="1" m="1" x="7362"/>
        <item h="1" m="1" x="7326"/>
        <item h="1" m="1" x="7327"/>
        <item h="1" m="1" x="7354"/>
        <item h="1" m="1" x="7358"/>
        <item h="1" m="1" x="7328"/>
        <item h="1" m="1" x="7329"/>
        <item h="1" m="1" x="7351"/>
        <item h="1" m="1" x="7373"/>
        <item h="1" m="1" x="7364"/>
        <item h="1" m="1" x="7330"/>
        <item h="1" m="1" x="7352"/>
        <item h="1" m="1" x="7375"/>
        <item h="1" m="1" x="7343"/>
        <item h="1" m="1" x="7344"/>
        <item h="1" m="1" x="7345"/>
        <item h="1" m="1" x="7335"/>
        <item h="1" m="1" x="7324"/>
        <item h="1" m="1" x="7346"/>
        <item h="1" m="1" x="7322"/>
        <item h="1" m="1" x="7334"/>
        <item h="1" m="1" x="7347"/>
        <item h="1" m="1" x="7348"/>
        <item h="1" m="1" x="7349"/>
        <item h="1" m="1" x="7341"/>
        <item h="1" m="1" x="7299"/>
        <item h="1" m="1" x="7323"/>
        <item h="1" m="1" x="7331"/>
        <item h="1" m="1" x="7332"/>
        <item h="1" m="1" x="7350"/>
        <item h="1" m="1" x="7315"/>
        <item h="1" m="1" x="7316"/>
        <item h="1" m="1" x="7356"/>
        <item h="1" m="1" x="7317"/>
        <item h="1" m="1" x="7336"/>
        <item h="1" m="1" x="7337"/>
        <item h="1" m="1" x="7342"/>
        <item h="1" m="1" x="7318"/>
        <item h="1" m="1" x="7319"/>
        <item h="1" m="1" x="7312"/>
        <item h="1" m="1" x="7280"/>
        <item h="1" m="1" x="7340"/>
        <item h="1" m="1" x="7353"/>
        <item h="1" m="1" x="7320"/>
        <item h="1" m="1" x="7309"/>
        <item h="1" m="1" x="7339"/>
        <item h="1" m="1" x="7321"/>
        <item h="1" m="1" x="7301"/>
        <item h="1" m="1" x="7302"/>
        <item h="1" m="1" x="7303"/>
        <item h="1" m="1" x="7304"/>
        <item h="1" m="1" x="7305"/>
        <item h="1" m="1" x="7284"/>
        <item h="1" m="1" x="7306"/>
        <item h="1" m="1" x="7285"/>
        <item h="1" m="1" x="7307"/>
        <item h="1" m="1" x="7311"/>
        <item h="1" m="1" x="7308"/>
        <item h="1" m="1" x="7286"/>
        <item h="1" m="1" x="7287"/>
        <item h="1" m="1" x="7288"/>
        <item h="1" m="1" x="7310"/>
        <item h="1" m="1" x="7241"/>
        <item h="1" m="1" x="7289"/>
        <item h="1" m="1" x="7290"/>
        <item h="1" m="1" x="7291"/>
        <item h="1" m="1" x="7292"/>
        <item h="1" m="1" x="7293"/>
        <item h="1" m="1" x="7294"/>
        <item h="1" m="1" x="7295"/>
        <item h="1" m="1" x="7296"/>
        <item h="1" m="1" x="7297"/>
        <item h="1" m="1" x="7259"/>
        <item h="1" m="1" x="7240"/>
        <item h="1" m="1" x="7261"/>
        <item h="1" m="1" x="7314"/>
        <item h="1" m="1" x="7282"/>
        <item h="1" m="1" x="7071"/>
        <item h="1" m="1" x="7217"/>
        <item h="1" m="1" x="7276"/>
        <item h="1" m="1" x="7277"/>
        <item h="1" m="1" x="7225"/>
        <item h="1" m="1" x="7275"/>
        <item h="1" m="1" x="7263"/>
        <item h="1" m="1" x="7274"/>
        <item h="1" m="1" x="7243"/>
        <item h="1" m="1" x="7264"/>
        <item h="1" m="1" x="7251"/>
        <item h="1" m="1" x="7273"/>
        <item h="1" m="1" x="7215"/>
        <item h="1" m="1" x="7265"/>
        <item h="1" m="1" x="7271"/>
        <item m="1" x="7313"/>
        <item h="1" m="1" x="7269"/>
        <item h="1" m="1" x="7278"/>
        <item h="1" m="1" x="7272"/>
        <item h="1" m="1" x="7254"/>
        <item h="1" m="1" x="7279"/>
        <item h="1" m="1" x="7298"/>
        <item h="1" m="1" x="7266"/>
        <item h="1" m="1" x="7236"/>
        <item h="1" m="1" x="7267"/>
        <item h="1" m="1" x="7252"/>
        <item h="1" m="1" x="7281"/>
        <item h="1" m="1" x="7216"/>
        <item h="1" m="1" x="7214"/>
        <item h="1" m="1" x="7268"/>
        <item h="1" x="81"/>
        <item h="1" m="1" x="7257"/>
        <item h="1" x="78"/>
        <item h="1" m="1" x="7256"/>
        <item h="1" m="1" x="7258"/>
        <item h="1" m="1" x="7242"/>
        <item h="1" x="79"/>
        <item h="1" m="1" x="7244"/>
        <item h="1" m="1" x="7270"/>
        <item h="1" m="1" x="7245"/>
        <item h="1" m="1" x="7246"/>
        <item h="1" x="82"/>
        <item h="1" m="1" x="7247"/>
        <item h="1" m="1" x="7237"/>
        <item h="1" x="80"/>
        <item h="1" m="1" x="7249"/>
        <item h="1" m="1" x="7226"/>
        <item h="1" x="83"/>
        <item h="1" m="1" x="7218"/>
        <item h="1" m="1" x="7248"/>
        <item h="1" x="84"/>
        <item h="1" m="1" x="7116"/>
        <item h="1" m="1" x="7189"/>
        <item h="1" m="1" x="7260"/>
        <item h="1" m="1" x="7231"/>
        <item h="1" m="1" x="7224"/>
        <item h="1" m="1" x="7232"/>
        <item h="1" x="85"/>
        <item h="1" m="1" x="7262"/>
        <item h="1" m="1" x="7233"/>
        <item h="1" m="1" x="7234"/>
        <item h="1" m="1" x="7250"/>
        <item h="1" m="1" x="7235"/>
        <item h="1" m="1" x="7253"/>
        <item h="1" m="1" x="7227"/>
        <item h="1" m="1" x="7230"/>
        <item h="1" x="86"/>
        <item h="1" m="1" x="7210"/>
        <item h="1" m="1" x="7228"/>
        <item h="1" m="1" x="7229"/>
        <item h="1" m="1" x="7219"/>
        <item h="1" m="1" x="7238"/>
        <item h="1" m="1" x="7255"/>
        <item h="1" m="1" x="7220"/>
        <item h="1" m="1" x="7221"/>
        <item h="1" m="1" x="7190"/>
        <item h="1" m="1" x="7222"/>
        <item h="1" m="1" x="7201"/>
        <item h="1" m="1" x="7209"/>
        <item h="1" m="1" x="7207"/>
        <item h="1" m="1" x="7127"/>
        <item h="1" m="1" x="7213"/>
        <item h="1" m="1" x="7204"/>
        <item h="1" m="1" x="7205"/>
        <item h="1" m="1" x="7206"/>
        <item h="1" m="1" x="7182"/>
        <item h="1" m="1" x="7195"/>
        <item h="1" m="1" x="7196"/>
        <item h="1" m="1" x="7197"/>
        <item h="1" m="1" x="7203"/>
        <item h="1" m="1" x="7193"/>
        <item h="1" m="1" x="7223"/>
        <item h="1" m="1" x="7191"/>
        <item h="1" m="1" x="7202"/>
        <item h="1" m="1" x="7183"/>
        <item h="1" m="1" x="7187"/>
        <item h="1" m="1" x="7142"/>
        <item h="1" m="1" x="7239"/>
        <item h="1" m="1" x="7198"/>
        <item h="1" m="1" x="7199"/>
        <item h="1" m="1" x="7128"/>
        <item h="1" m="1" x="7194"/>
        <item h="1" m="1" x="7211"/>
        <item h="1" m="1" x="7188"/>
        <item h="1" m="1" x="7180"/>
        <item h="1" m="1" x="7175"/>
        <item h="1" m="1" x="7200"/>
        <item h="1" m="1" x="7176"/>
        <item h="1" m="1" x="7117"/>
        <item h="1" m="1" x="7208"/>
        <item h="1" m="1" x="7177"/>
        <item h="1" m="1" x="7212"/>
        <item h="1" m="1" x="7181"/>
        <item h="1" m="1" x="7184"/>
        <item h="1" m="1" x="7138"/>
        <item h="1" m="1" x="7178"/>
        <item h="1" m="1" x="7125"/>
        <item h="1" m="1" x="2679"/>
        <item h="1" m="1" x="7139"/>
        <item h="1" m="1" x="7140"/>
        <item h="1" m="1" x="7141"/>
        <item h="1" m="1" x="7179"/>
        <item h="1" m="1" x="7185"/>
        <item h="1" m="1" x="7129"/>
        <item h="1" m="1" x="7126"/>
        <item h="1" m="1" x="7130"/>
        <item h="1" m="1" x="7135"/>
        <item h="1" m="1" x="7118"/>
        <item h="1" x="117"/>
        <item h="1" m="1" x="5978"/>
        <item h="1" m="1" x="7085"/>
        <item h="1" m="1" x="7131"/>
        <item h="1" m="1" x="7124"/>
        <item h="1" m="1" x="7186"/>
        <item h="1" m="1" x="7132"/>
        <item h="1" m="1" x="7121"/>
        <item h="1" m="1" x="3722"/>
        <item h="1" m="1" x="7100"/>
        <item h="1" m="1" x="7119"/>
        <item h="1" m="1" x="7120"/>
        <item h="1" m="1" x="7133"/>
        <item m="1" x="7192"/>
        <item h="1" m="1" x="7072"/>
        <item h="1" m="1" x="7122"/>
        <item h="1" m="1" x="7093"/>
        <item h="1" m="1" x="7137"/>
        <item h="1" m="1" x="7109"/>
        <item h="1" m="1" x="7111"/>
        <item h="1" m="1" x="5972"/>
        <item h="1" m="1" x="7088"/>
        <item h="1" m="1" x="7113"/>
        <item h="1" m="1" x="7090"/>
        <item h="1" m="1" x="7123"/>
        <item h="1" m="1" x="7114"/>
        <item h="1" m="1" x="2680"/>
        <item h="1" x="90"/>
        <item h="1" m="1" x="7101"/>
        <item h="1" m="1" x="7091"/>
        <item h="1" m="1" x="7094"/>
        <item h="1" m="1" x="7102"/>
        <item h="1" m="1" x="7136"/>
        <item h="1" m="1" x="7092"/>
        <item h="1" m="1" x="7103"/>
        <item h="1" m="1" x="7065"/>
        <item h="1" m="1" x="7112"/>
        <item h="1" m="1" x="7104"/>
        <item h="1" m="1" x="7134"/>
        <item h="1" m="1" x="7105"/>
        <item h="1" m="1" x="7115"/>
        <item h="1" m="1" x="7106"/>
        <item h="1" m="1" x="7107"/>
        <item h="1" m="1" x="7076"/>
        <item h="1" m="1" x="7099"/>
        <item h="1" m="1" x="7108"/>
        <item h="1" m="1" x="7095"/>
        <item h="1" x="126"/>
        <item h="1" m="1" x="7077"/>
        <item h="1" m="1" x="7078"/>
        <item h="1" m="1" x="7096"/>
        <item h="1" m="1" x="7110"/>
        <item h="1" x="107"/>
        <item h="1" m="1" x="7073"/>
        <item h="1" m="1" x="1657"/>
        <item h="1" x="109"/>
        <item h="1" m="1" x="7079"/>
        <item h="1" m="1" x="7097"/>
        <item h="1" x="108"/>
        <item h="1" m="1" x="7080"/>
        <item h="1" m="1" x="7081"/>
        <item h="1" m="1" x="7082"/>
        <item h="1" m="1" x="7089"/>
        <item h="1" m="1" x="7098"/>
        <item h="1" m="1" x="7074"/>
        <item h="1" m="1" x="2634"/>
        <item h="1" m="1" x="7083"/>
        <item h="1" m="1" x="7084"/>
        <item h="1" x="110"/>
        <item h="1" m="1" x="5988"/>
        <item h="1" m="1" x="5981"/>
        <item h="1" m="1" x="7070"/>
        <item h="1" m="1" x="7086"/>
        <item h="1" m="1" x="7087"/>
        <item h="1" x="112"/>
        <item h="1" m="1" x="7057"/>
        <item h="1" x="114"/>
        <item h="1" m="1" x="7058"/>
        <item h="1" m="1" x="7059"/>
        <item h="1" m="1" x="7060"/>
        <item h="1" m="1" x="6557"/>
        <item h="1" m="1" x="7075"/>
        <item h="1" x="111"/>
        <item h="1" m="1" x="5976"/>
        <item h="1" m="1" x="7061"/>
        <item h="1" m="1" x="7062"/>
        <item h="1" m="1" x="5152"/>
        <item h="1" m="1" x="7063"/>
        <item h="1" x="113"/>
        <item h="1" m="1" x="5983"/>
        <item h="1" m="1" x="7064"/>
        <item h="1" m="1" x="2681"/>
        <item h="1" m="1" x="5987"/>
        <item h="1" m="1" x="5973"/>
        <item h="1" m="1" x="5977"/>
        <item h="1" m="1" x="5984"/>
        <item h="1" m="1" x="7067"/>
        <item h="1" m="1" x="5145"/>
        <item h="1" m="1" x="6551"/>
        <item h="1" m="1" x="6552"/>
        <item h="1" m="1" x="5165"/>
        <item h="1" m="1" x="6553"/>
        <item h="1" m="1" x="5158"/>
        <item h="1" m="1" x="5159"/>
        <item h="1" m="1" x="7068"/>
        <item h="1" m="1" x="5986"/>
        <item h="1" m="1" x="5168"/>
        <item h="1" m="1" x="5163"/>
        <item h="1" m="1" x="5985"/>
        <item h="1" x="115"/>
        <item h="1" m="1" x="6554"/>
        <item h="1" x="133"/>
        <item h="1" m="1" x="5166"/>
        <item h="1" m="1" x="6556"/>
        <item h="1" m="1" x="7066"/>
        <item h="1" m="1" x="6555"/>
        <item h="1" x="134"/>
        <item h="1" x="135"/>
        <item h="1" m="1" x="6548"/>
        <item h="1" m="1" x="2682"/>
        <item h="1" m="1" x="5055"/>
        <item h="1" x="136"/>
        <item h="1" x="137"/>
        <item h="1" x="138"/>
        <item h="1" m="1" x="7069"/>
        <item h="1" m="1" x="5160"/>
        <item h="1" m="1" x="6558"/>
        <item h="1" m="1" x="5982"/>
        <item h="1" x="116"/>
        <item h="1" m="1" x="6550"/>
        <item h="1" m="1" x="5979"/>
        <item h="1" m="1" x="5167"/>
        <item h="1" m="1" x="5974"/>
        <item h="1" x="142"/>
        <item h="1" m="1" x="2686"/>
        <item h="1" m="1" x="5161"/>
        <item h="1" m="1" x="5971"/>
        <item h="1" x="127"/>
        <item h="1" m="1" x="4643"/>
        <item h="1" m="1" x="5156"/>
        <item h="1" m="1" x="4644"/>
        <item h="1" x="128"/>
        <item h="1" m="1" x="5162"/>
        <item h="1" x="129"/>
        <item m="1" x="6549"/>
        <item h="1" m="1" x="5989"/>
        <item h="1" m="1" x="6559"/>
        <item h="1" m="1" x="6560"/>
        <item h="1" m="1" x="6561"/>
        <item h="1" m="1" x="6562"/>
        <item h="1" m="1" x="6563"/>
        <item h="1" m="1" x="6564"/>
        <item h="1" m="1" x="6565"/>
        <item h="1" m="1" x="6566"/>
        <item h="1" m="1" x="6567"/>
        <item h="1" m="1" x="6568"/>
        <item h="1" m="1" x="6569"/>
        <item h="1" m="1" x="6570"/>
        <item h="1" m="1" x="6571"/>
        <item h="1" m="1" x="6572"/>
        <item h="1" m="1" x="6573"/>
        <item h="1" m="1" x="6574"/>
        <item h="1" m="1" x="6575"/>
        <item h="1" m="1" x="6576"/>
        <item h="1" m="1" x="6577"/>
        <item h="1" m="1" x="6578"/>
        <item h="1" m="1" x="6579"/>
        <item h="1" m="1" x="6580"/>
        <item h="1" m="1" x="6581"/>
        <item h="1" m="1" x="6582"/>
        <item h="1" m="1" x="6583"/>
        <item h="1" m="1" x="6584"/>
        <item h="1" m="1" x="6585"/>
        <item h="1" m="1" x="6586"/>
        <item h="1" m="1" x="6587"/>
        <item h="1" m="1" x="6588"/>
        <item h="1" m="1" x="6589"/>
        <item h="1" m="1" x="6590"/>
        <item h="1" m="1" x="6591"/>
        <item h="1" m="1" x="6592"/>
        <item h="1" m="1" x="6593"/>
        <item h="1" m="1" x="6594"/>
        <item h="1" m="1" x="6595"/>
        <item h="1" m="1" x="6596"/>
        <item h="1" m="1" x="6597"/>
        <item h="1" m="1" x="6598"/>
        <item h="1" m="1" x="6599"/>
        <item m="1" x="6600"/>
        <item h="1" m="1" x="6601"/>
        <item h="1" m="1" x="6602"/>
        <item h="1" m="1" x="6603"/>
        <item h="1" m="1" x="6604"/>
        <item h="1" m="1" x="6605"/>
        <item h="1" m="1" x="6606"/>
        <item h="1" m="1" x="6607"/>
        <item h="1" m="1" x="6608"/>
        <item h="1" m="1" x="6609"/>
        <item h="1" m="1" x="6610"/>
        <item h="1" m="1" x="6611"/>
        <item h="1" m="1" x="6612"/>
        <item h="1" m="1" x="6613"/>
        <item h="1" m="1" x="6614"/>
        <item h="1" m="1" x="6615"/>
        <item h="1" m="1" x="6616"/>
        <item h="1" m="1" x="6617"/>
        <item h="1" m="1" x="6618"/>
        <item h="1" m="1" x="6619"/>
        <item h="1" m="1" x="6620"/>
        <item h="1" m="1" x="6621"/>
        <item h="1" m="1" x="6622"/>
        <item h="1" m="1" x="6623"/>
        <item h="1" m="1" x="6624"/>
        <item h="1" m="1" x="6625"/>
        <item h="1" m="1" x="6626"/>
        <item h="1" m="1" x="5990"/>
        <item h="1" m="1" x="5171"/>
        <item h="1" m="1" x="5172"/>
        <item h="1" m="1" x="5991"/>
        <item h="1" m="1" x="5992"/>
        <item m="1" x="5993"/>
        <item m="1" x="5994"/>
        <item m="1" x="5995"/>
        <item m="1" x="5996"/>
        <item m="1" x="5997"/>
        <item m="1" x="5998"/>
        <item m="1" x="5173"/>
        <item m="1" x="5999"/>
        <item m="1" x="5174"/>
        <item m="1" x="6000"/>
        <item m="1" x="6001"/>
        <item m="1" x="6002"/>
        <item m="1" x="5175"/>
        <item m="1" x="6003"/>
        <item m="1" x="6004"/>
        <item m="1" x="6005"/>
        <item m="1" x="5176"/>
        <item m="1" x="6006"/>
        <item m="1" x="6007"/>
        <item m="1" x="6008"/>
        <item m="1" x="6009"/>
        <item m="1" x="5177"/>
        <item m="1" x="6010"/>
        <item m="1" x="6011"/>
        <item m="1" x="5178"/>
        <item h="1" m="1" x="6012"/>
        <item h="1" m="1" x="6013"/>
        <item h="1" m="1" x="6014"/>
        <item h="1" m="1" x="5179"/>
        <item h="1" m="1" x="6015"/>
        <item h="1" m="1" x="6016"/>
        <item h="1" m="1" x="6017"/>
        <item h="1" m="1" x="6018"/>
        <item h="1" m="1" x="5180"/>
        <item h="1" m="1" x="6019"/>
        <item h="1" m="1" x="6627"/>
        <item h="1" m="1" x="6628"/>
        <item h="1" m="1" x="6629"/>
        <item h="1" m="1" x="6630"/>
        <item h="1" m="1" x="6631"/>
        <item h="1" m="1" x="6632"/>
        <item h="1" m="1" x="6038"/>
        <item h="1" m="1" x="6039"/>
        <item h="1" m="1" x="6040"/>
        <item h="1" m="1" x="6041"/>
        <item h="1" m="1" x="6633"/>
        <item h="1" m="1" x="6634"/>
        <item h="1" m="1" x="6635"/>
        <item h="1" m="1" x="6636"/>
        <item h="1" m="1" x="6637"/>
        <item h="1" m="1" x="6638"/>
        <item m="1" x="6639"/>
        <item h="1" m="1" x="6640"/>
        <item h="1" m="1" x="6050"/>
        <item h="1" m="1" x="6051"/>
        <item h="1" m="1" x="6052"/>
        <item h="1" m="1" x="6053"/>
        <item h="1" m="1" x="6054"/>
        <item h="1" m="1" x="6055"/>
        <item h="1" m="1" x="6056"/>
        <item h="1" m="1" x="6057"/>
        <item h="1" m="1" x="6058"/>
        <item h="1" m="1" x="6059"/>
        <item h="1" m="1" x="6641"/>
        <item m="1" x="6642"/>
        <item m="1" x="6643"/>
        <item h="1" m="1" x="6644"/>
        <item h="1" m="1" x="6645"/>
        <item h="1" m="1" x="6646"/>
        <item h="1" m="1" x="6647"/>
        <item h="1" m="1" x="6648"/>
        <item h="1" m="1" x="6062"/>
        <item h="1" m="1" x="5294"/>
        <item h="1" m="1" x="6649"/>
        <item h="1" m="1" x="6650"/>
        <item h="1" m="1" x="6063"/>
        <item h="1" m="1" x="6064"/>
        <item h="1" m="1" x="6651"/>
        <item h="1" m="1" x="6065"/>
        <item h="1" m="1" x="6652"/>
        <item h="1" m="1" x="6653"/>
        <item h="1" m="1" x="6654"/>
        <item h="1" m="1" x="6655"/>
        <item h="1" m="1" x="6656"/>
        <item h="1" m="1" x="6657"/>
        <item h="1" m="1" x="6658"/>
        <item h="1" m="1" x="6659"/>
        <item h="1" m="1" x="6660"/>
        <item h="1" m="1" x="6661"/>
        <item h="1" m="1" x="6662"/>
        <item h="1" m="1" x="6663"/>
        <item h="1" m="1" x="6664"/>
        <item h="1" m="1" x="6066"/>
        <item h="1" m="1" x="6067"/>
        <item h="1" m="1" x="6068"/>
        <item h="1" m="1" x="6665"/>
        <item h="1" m="1" x="6666"/>
        <item h="1" m="1" x="6667"/>
        <item h="1" m="1" x="6668"/>
        <item h="1" m="1" x="5320"/>
        <item h="1" m="1" x="6669"/>
        <item h="1" m="1" x="6670"/>
        <item m="1" x="6671"/>
        <item h="1" m="1" x="6672"/>
        <item h="1" m="1" x="6673"/>
        <item h="1" m="1" x="6674"/>
        <item h="1" m="1" x="6675"/>
        <item h="1" m="1" x="6084"/>
        <item h="1" m="1" x="6085"/>
        <item h="1" m="1" x="6086"/>
        <item h="1" m="1" x="6087"/>
        <item m="1" x="6676"/>
        <item h="1" m="1" x="6677"/>
        <item h="1" m="1" x="6678"/>
        <item m="1" x="6679"/>
        <item h="1" m="1" x="6091"/>
        <item h="1" m="1" x="6092"/>
        <item h="1" m="1" x="6680"/>
        <item h="1" m="1" x="6681"/>
        <item h="1" m="1" x="6094"/>
        <item h="1" m="1" x="6095"/>
        <item h="1" m="1" x="6096"/>
        <item h="1" m="1" x="6097"/>
        <item h="1" m="1" x="6098"/>
        <item h="1" m="1" x="6099"/>
        <item h="1" m="1" x="6100"/>
        <item h="1" m="1" x="6101"/>
        <item h="1" m="1" x="6102"/>
        <item h="1" m="1" x="6103"/>
        <item h="1" m="1" x="6104"/>
        <item h="1" m="1" x="6105"/>
        <item h="1" m="1" x="6682"/>
        <item h="1" m="1" x="6683"/>
        <item h="1" m="1" x="6108"/>
        <item h="1" m="1" x="6109"/>
        <item h="1" m="1" x="6110"/>
        <item h="1" m="1" x="6111"/>
        <item h="1" m="1" x="6684"/>
        <item h="1" m="1" x="6685"/>
        <item h="1" m="1" x="6113"/>
        <item h="1" m="1" x="6686"/>
        <item h="1" m="1" x="6116"/>
        <item h="1" m="1" x="6687"/>
        <item h="1" m="1" x="6688"/>
        <item h="1" m="1" x="6118"/>
        <item h="1" m="1" x="6119"/>
        <item h="1" m="1" x="6120"/>
        <item h="1" m="1" x="6121"/>
        <item h="1" m="1" x="6122"/>
        <item h="1" m="1" x="6689"/>
        <item h="1" m="1" x="6690"/>
        <item h="1" m="1" x="6691"/>
        <item h="1" m="1" x="6692"/>
        <item h="1" m="1" x="6693"/>
        <item h="1" m="1" x="6694"/>
        <item h="1" m="1" x="6695"/>
        <item h="1" m="1" x="6696"/>
        <item h="1" m="1" x="6697"/>
        <item h="1" m="1" x="6698"/>
        <item h="1" m="1" x="6699"/>
        <item m="1" x="6700"/>
        <item m="1" x="6701"/>
        <item m="1" x="6702"/>
        <item h="1" m="1" x="670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704"/>
        <item h="1" m="1" x="6124"/>
        <item h="1" m="1" x="6125"/>
        <item m="1" x="6705"/>
        <item h="1" m="1" x="6706"/>
        <item m="1" x="6707"/>
        <item h="1" m="1" x="6708"/>
        <item h="1" m="1" x="6709"/>
        <item h="1" m="1" x="6710"/>
        <item h="1" m="1" x="6711"/>
        <item h="1" m="1" x="6712"/>
        <item h="1" m="1" x="6713"/>
        <item m="1" x="6714"/>
        <item h="1" m="1" x="6715"/>
        <item h="1" m="1" x="6716"/>
        <item h="1" m="1" x="6140"/>
        <item h="1" m="1" x="6717"/>
        <item h="1" m="1" x="6718"/>
        <item h="1" m="1" x="6719"/>
        <item h="1" m="1" x="6720"/>
        <item h="1" m="1" x="6721"/>
        <item h="1" m="1" x="6722"/>
        <item h="1" m="1" x="6723"/>
        <item h="1" m="1" x="6724"/>
        <item h="1" m="1" x="6725"/>
        <item h="1" m="1" x="6141"/>
        <item h="1" m="1" x="6142"/>
        <item h="1" m="1" x="6143"/>
        <item h="1" m="1" x="6144"/>
        <item h="1" m="1" x="6145"/>
        <item h="1" m="1" x="6146"/>
        <item h="1" m="1" x="6147"/>
        <item h="1" m="1" x="6148"/>
        <item h="1" m="1" x="6149"/>
        <item h="1" m="1" x="6150"/>
        <item h="1" m="1" x="6151"/>
        <item h="1" m="1" x="6152"/>
        <item h="1" m="1" x="6153"/>
        <item h="1" m="1" x="6154"/>
        <item h="1" m="1" x="5406"/>
        <item h="1" m="1" x="5407"/>
        <item h="1" m="1" x="5408"/>
        <item h="1" m="1" x="5409"/>
        <item h="1" m="1" x="6726"/>
        <item h="1" m="1" x="5410"/>
        <item h="1" m="1" x="711"/>
        <item m="1" x="6727"/>
        <item h="1" m="1" x="6728"/>
        <item h="1" m="1" x="6729"/>
        <item h="1" m="1" x="3111"/>
        <item h="1" m="1" x="6158"/>
        <item h="1" m="1" x="6159"/>
        <item h="1" m="1" x="5448"/>
        <item h="1" m="1" x="6160"/>
        <item h="1" m="1" x="6161"/>
        <item h="1" m="1" x="6162"/>
        <item h="1" m="1" x="5449"/>
        <item h="1" m="1" x="5450"/>
        <item h="1" m="1" x="6730"/>
        <item h="1" m="1" x="6731"/>
        <item h="1" m="1" x="6167"/>
        <item h="1" m="1" x="6732"/>
        <item h="1" m="1" x="6733"/>
        <item h="1" m="1" x="6734"/>
        <item h="1" m="1" x="6735"/>
        <item h="1" m="1" x="6736"/>
        <item m="1" x="6737"/>
        <item h="1" m="1" x="6738"/>
        <item h="1" m="1" x="6739"/>
        <item h="1" m="1" x="6740"/>
        <item h="1" m="1" x="6169"/>
        <item h="1" m="1" x="6170"/>
        <item h="1" m="1" x="6171"/>
        <item h="1" m="1" x="6172"/>
        <item h="1" m="1" x="6173"/>
        <item h="1" m="1" x="6174"/>
        <item h="1" m="1" x="6175"/>
        <item h="1" m="1" x="6176"/>
        <item h="1" m="1" x="6177"/>
        <item h="1" m="1" x="6178"/>
        <item h="1" m="1" x="6741"/>
        <item h="1" m="1" x="6742"/>
        <item h="1" m="1" x="6190"/>
        <item h="1" m="1" x="6191"/>
        <item h="1" m="1" x="6192"/>
        <item h="1" m="1" x="6743"/>
        <item h="1" m="1" x="6744"/>
        <item h="1" m="1" x="6745"/>
        <item h="1" m="1" x="6746"/>
        <item h="1" m="1" x="6195"/>
        <item h="1" m="1" x="6196"/>
        <item h="1" m="1" x="6197"/>
        <item h="1" m="1" x="6198"/>
        <item h="1" m="1" x="6199"/>
        <item h="1" m="1" x="6200"/>
        <item h="1" m="1" x="6747"/>
        <item h="1" m="1" x="6748"/>
        <item h="1" m="1" x="6749"/>
        <item h="1" m="1" x="6750"/>
        <item h="1" m="1" x="6751"/>
        <item h="1" m="1" x="6752"/>
        <item h="1" m="1" x="6753"/>
        <item h="1" m="1" x="6754"/>
        <item h="1" m="1" x="6755"/>
        <item h="1" m="1" x="6756"/>
        <item h="1" m="1" x="6757"/>
        <item h="1" m="1" x="6758"/>
        <item h="1" m="1" x="6759"/>
        <item h="1" m="1" x="6760"/>
        <item h="1" m="1" x="6761"/>
        <item h="1" m="1" x="6762"/>
        <item h="1" m="1" x="6763"/>
        <item h="1" m="1" x="6764"/>
        <item h="1" m="1" x="6765"/>
        <item h="1" m="1" x="6766"/>
        <item h="1" m="1" x="6767"/>
        <item h="1" m="1" x="6768"/>
        <item h="1" m="1" x="6204"/>
        <item h="1" m="1" x="6205"/>
        <item h="1" m="1" x="6206"/>
        <item h="1" m="1" x="6207"/>
        <item h="1" m="1" x="6208"/>
        <item h="1" m="1" x="6209"/>
        <item h="1" m="1" x="6210"/>
        <item m="1" x="6769"/>
        <item h="1" m="1" x="6252"/>
        <item h="1" m="1" x="4811"/>
        <item h="1" m="1" x="6254"/>
        <item h="1" m="1" x="6770"/>
        <item h="1" m="1" x="6771"/>
        <item h="1" m="1" x="6772"/>
        <item h="1" m="1" x="6773"/>
        <item h="1" m="1" x="6774"/>
        <item h="1" m="1" x="6775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6776"/>
        <item h="1" m="1" x="6777"/>
        <item h="1" m="1" x="6778"/>
        <item h="1" m="1" x="6779"/>
        <item h="1" m="1" x="6263"/>
        <item h="1" m="1" x="4165"/>
        <item h="1" m="1" x="3237"/>
        <item h="1" m="1" x="6264"/>
        <item h="1" m="1" x="965"/>
        <item h="1" m="1" x="3238"/>
        <item h="1" m="1" x="3239"/>
        <item h="1" m="1" x="3240"/>
        <item h="1" m="1" x="3241"/>
        <item h="1" m="1" x="3242"/>
        <item h="1" m="1" x="3243"/>
        <item h="1" m="1" x="6780"/>
        <item h="1" m="1" x="3244"/>
        <item h="1" m="1" x="3245"/>
        <item h="1" m="1" x="3246"/>
        <item h="1" m="1" x="6781"/>
        <item h="1" m="1" x="3247"/>
        <item h="1" m="1" x="3248"/>
        <item m="1" x="6782"/>
        <item h="1" m="1" x="6783"/>
        <item h="1" m="1" x="6784"/>
        <item h="1" m="1" x="6785"/>
        <item h="1" m="1" x="6265"/>
        <item h="1" m="1" x="6266"/>
        <item h="1" m="1" x="6786"/>
        <item h="1" m="1" x="6269"/>
        <item h="1" m="1" x="6787"/>
        <item h="1" m="1" x="6788"/>
        <item h="1" m="1" x="6273"/>
        <item h="1" m="1" x="6274"/>
        <item h="1" m="1" x="6275"/>
        <item h="1" m="1" x="6276"/>
        <item h="1" m="1" x="6277"/>
        <item h="1" m="1" x="6278"/>
        <item h="1" m="1" x="6789"/>
        <item m="1" x="6790"/>
        <item h="1" m="1" x="6791"/>
        <item m="1" x="6792"/>
        <item h="1" m="1" x="1012"/>
        <item h="1" m="1" x="6793"/>
        <item h="1" m="1" x="6794"/>
        <item h="1" m="1" x="6795"/>
        <item h="1" m="1" x="6796"/>
        <item h="1" m="1" x="6797"/>
        <item h="1" m="1" x="6798"/>
        <item h="1" m="1" x="6799"/>
        <item h="1" m="1" x="6287"/>
        <item h="1" m="1" x="6288"/>
        <item h="1" m="1" x="6289"/>
        <item h="1" m="1" x="6290"/>
        <item h="1" m="1" x="3320"/>
        <item h="1" m="1" x="6800"/>
        <item h="1" m="1" x="6801"/>
        <item h="1" m="1" x="6802"/>
        <item h="1" m="1" x="6803"/>
        <item h="1" m="1" x="6804"/>
        <item h="1" m="1" x="6805"/>
        <item h="1" m="1" x="6806"/>
        <item h="1" m="1" x="6807"/>
        <item h="1" m="1" x="6808"/>
        <item h="1" m="1" x="6809"/>
        <item h="1" m="1" x="6810"/>
        <item h="1" m="1" x="6811"/>
        <item h="1" m="1" x="6296"/>
        <item h="1" m="1" x="6297"/>
        <item h="1" m="1" x="6812"/>
        <item h="1" m="1" x="6813"/>
        <item h="1" m="1" x="6814"/>
        <item h="1" m="1" x="6815"/>
        <item h="1" m="1" x="6312"/>
        <item h="1" m="1" x="6816"/>
        <item h="1" m="1" x="6817"/>
        <item h="1" m="1" x="6818"/>
        <item h="1" m="1" x="6819"/>
        <item h="1" m="1" x="6820"/>
        <item h="1" m="1" x="6821"/>
        <item h="1" m="1" x="6822"/>
        <item h="1" m="1" x="3363"/>
        <item h="1" m="1" x="3364"/>
        <item h="1" m="1" x="2309"/>
        <item h="1" m="1" x="6823"/>
        <item h="1" m="1" x="6321"/>
        <item h="1" m="1" x="6322"/>
        <item m="1" x="6824"/>
        <item h="1" m="1" x="6825"/>
        <item h="1" m="1" x="6826"/>
        <item h="1" m="1" x="6827"/>
        <item h="1" m="1" x="6828"/>
        <item h="1" m="1" x="6829"/>
        <item h="1" m="1" x="6830"/>
        <item h="1" m="1" x="6831"/>
        <item h="1" m="1" x="5642"/>
        <item h="1" m="1" x="5643"/>
        <item h="1" m="1" x="6832"/>
        <item h="1" m="1" x="6833"/>
        <item h="1" m="1" x="6834"/>
        <item h="1" m="1" x="6835"/>
        <item h="1" m="1" x="6836"/>
        <item h="1" m="1" x="6837"/>
        <item h="1" m="1" x="6838"/>
        <item h="1" m="1" x="6839"/>
        <item h="1" m="1" x="6840"/>
        <item h="1" m="1" x="6841"/>
        <item h="1" m="1" x="6842"/>
        <item h="1" m="1" x="1143"/>
        <item h="1" m="1" x="1144"/>
        <item h="1" m="1" x="1145"/>
        <item h="1" m="1" x="1146"/>
        <item h="1" m="1" x="1147"/>
        <item h="1" m="1" x="1148"/>
        <item h="1" m="1" x="1149"/>
        <item h="1" m="1" x="6843"/>
        <item h="1" m="1" x="6341"/>
        <item h="1" m="1" x="6342"/>
        <item h="1" m="1" x="6343"/>
        <item h="1" m="1" x="6344"/>
        <item h="1" m="1" x="6345"/>
        <item h="1" m="1" x="6346"/>
        <item h="1" m="1" x="6347"/>
        <item h="1" m="1" x="6844"/>
        <item h="1" m="1" x="6845"/>
        <item m="1" x="6846"/>
        <item h="1" m="1" x="6847"/>
        <item h="1" m="1" x="6848"/>
        <item h="1" m="1" x="6849"/>
        <item h="1" m="1" x="6850"/>
        <item h="1" m="1" x="6356"/>
        <item h="1" m="1" x="6851"/>
        <item h="1" m="1" x="6852"/>
        <item h="1" m="1" x="6853"/>
        <item h="1" m="1" x="6854"/>
        <item h="1" m="1" x="6357"/>
        <item h="1" m="1" x="6358"/>
        <item h="1" m="1" x="6359"/>
        <item h="1" m="1" x="6360"/>
        <item h="1" m="1" x="5680"/>
        <item h="1" m="1" x="5681"/>
        <item h="1" m="1" x="5682"/>
        <item h="1" m="1" x="5683"/>
        <item h="1" m="1" x="5684"/>
        <item h="1" m="1" x="5690"/>
        <item h="1" m="1" x="6855"/>
        <item h="1" m="1" x="6856"/>
        <item h="1" m="1" x="6857"/>
        <item h="1" m="1" x="6858"/>
        <item h="1" m="1" x="6859"/>
        <item h="1" m="1" x="6860"/>
        <item h="1" m="1" x="6861"/>
        <item h="1" m="1" x="6862"/>
        <item h="1" m="1" x="6863"/>
        <item h="1" m="1" x="6864"/>
        <item h="1" m="1" x="6865"/>
        <item h="1" m="1" x="6866"/>
        <item h="1" m="1" x="6867"/>
        <item h="1" m="1" x="6868"/>
        <item h="1" m="1" x="6869"/>
        <item h="1" m="1" x="6870"/>
        <item h="1" m="1" x="6871"/>
        <item h="1" m="1" x="6872"/>
        <item h="1" m="1" x="6873"/>
        <item h="1" m="1" x="6874"/>
        <item h="1" m="1" x="6875"/>
        <item h="1" m="1" x="6876"/>
        <item h="1" m="1" x="6877"/>
        <item h="1" m="1" x="6878"/>
        <item h="1" m="1" x="6879"/>
        <item h="1" m="1" x="6880"/>
        <item h="1" m="1" x="6881"/>
        <item h="1" m="1" x="6882"/>
        <item h="1" m="1" x="6883"/>
        <item h="1" m="1" x="6884"/>
        <item h="1" m="1" x="6885"/>
        <item h="1" m="1" x="6886"/>
        <item h="1" m="1" x="6887"/>
        <item h="1" m="1" x="6888"/>
        <item h="1" m="1" x="6889"/>
        <item h="1" m="1" x="6890"/>
        <item h="1" m="1" x="6891"/>
        <item h="1" m="1" x="6892"/>
        <item h="1" m="1" x="6893"/>
        <item h="1" m="1" x="6894"/>
        <item h="1" m="1" x="6382"/>
        <item h="1" m="1" x="6383"/>
        <item h="1" m="1" x="6384"/>
        <item h="1" m="1" x="6385"/>
        <item h="1" m="1" x="5732"/>
        <item h="1" m="1" x="5733"/>
        <item h="1" m="1" x="5734"/>
        <item h="1" m="1" x="5735"/>
        <item h="1" m="1" x="5736"/>
        <item h="1" m="1" x="5753"/>
        <item h="1" m="1" x="5754"/>
        <item h="1" m="1" x="6895"/>
        <item h="1" m="1" x="6896"/>
        <item m="1" x="6897"/>
        <item h="1" m="1" x="5755"/>
        <item h="1" m="1" x="6898"/>
        <item h="1" m="1" x="6899"/>
        <item h="1" m="1" x="6900"/>
        <item h="1" m="1" x="5756"/>
        <item h="1" m="1" x="6901"/>
        <item h="1" m="1" x="6902"/>
        <item h="1" m="1" x="6903"/>
        <item h="1" m="1" x="5757"/>
        <item h="1" m="1" x="6386"/>
        <item h="1" m="1" x="6387"/>
        <item h="1" m="1" x="6388"/>
        <item h="1" m="1" x="6389"/>
        <item h="1" m="1" x="6390"/>
        <item h="1" m="1" x="6391"/>
        <item h="1" m="1" x="6392"/>
        <item h="1" m="1" x="5774"/>
        <item h="1" m="1" x="6904"/>
        <item h="1" m="1" x="6398"/>
        <item h="1" m="1" x="6399"/>
        <item h="1" m="1" x="6400"/>
        <item h="1" m="1" x="6401"/>
        <item h="1" m="1" x="6402"/>
        <item h="1" m="1" x="6905"/>
        <item h="1" m="1" x="6906"/>
        <item h="1" m="1" x="6907"/>
        <item h="1" m="1" x="6908"/>
        <item h="1" m="1" x="6909"/>
        <item h="1" m="1" x="6405"/>
        <item h="1" m="1" x="6406"/>
        <item h="1" m="1" x="5784"/>
        <item h="1" m="1" x="5785"/>
        <item h="1" m="1" x="6407"/>
        <item h="1" m="1" x="6408"/>
        <item h="1" m="1" x="6409"/>
        <item h="1" m="1" x="6410"/>
        <item h="1" m="1" x="6910"/>
        <item h="1" m="1" x="6911"/>
        <item h="1" m="1" x="6912"/>
        <item h="1" m="1" x="6913"/>
        <item m="1" x="6914"/>
        <item h="1" m="1" x="6915"/>
        <item h="1" m="1" x="6916"/>
        <item h="1" m="1" x="6917"/>
        <item h="1" m="1" x="6918"/>
        <item h="1" m="1" x="6919"/>
        <item h="1" m="1" x="6920"/>
        <item h="1" m="1" x="6921"/>
        <item h="1" m="1" x="6922"/>
        <item h="1" m="1" x="6923"/>
        <item h="1" m="1" x="5801"/>
        <item h="1" m="1" x="5802"/>
        <item h="1" m="1" x="5803"/>
        <item h="1" m="1" x="5804"/>
        <item h="1" m="1" x="5805"/>
        <item h="1" m="1" x="5806"/>
        <item h="1" m="1" x="6924"/>
        <item h="1" m="1" x="6925"/>
        <item h="1" m="1" x="6926"/>
        <item h="1" m="1" x="6927"/>
        <item h="1" m="1" x="6928"/>
        <item h="1" m="1" x="6929"/>
        <item h="1" m="1" x="6930"/>
        <item h="1" m="1" x="6931"/>
        <item h="1" m="1" x="6932"/>
        <item h="1" m="1" x="6933"/>
        <item h="1" m="1" x="6934"/>
        <item h="1" m="1" x="6935"/>
        <item h="1" m="1" x="6936"/>
        <item h="1" m="1" x="6937"/>
        <item h="1" m="1" x="6938"/>
        <item h="1" m="1" x="6939"/>
        <item h="1" m="1" x="6940"/>
        <item h="1" m="1" x="6941"/>
        <item h="1" m="1" x="6942"/>
        <item h="1" m="1" x="6943"/>
        <item h="1" m="1" x="6944"/>
        <item h="1" m="1" x="6945"/>
        <item h="1" m="1" x="6946"/>
        <item h="1" m="1" x="6947"/>
        <item h="1" m="1" x="6948"/>
        <item h="1" m="1" x="6949"/>
        <item h="1" m="1" x="6950"/>
        <item h="1" m="1" x="6951"/>
        <item h="1" m="1" x="6952"/>
        <item h="1" m="1" x="6953"/>
        <item h="1" m="1" x="6954"/>
        <item h="1" m="1" x="6955"/>
        <item h="1" m="1" x="6956"/>
        <item h="1" m="1" x="6957"/>
        <item h="1" m="1" x="6958"/>
        <item h="1" m="1" x="6959"/>
        <item h="1" m="1" x="6960"/>
        <item h="1" m="1" x="6961"/>
        <item h="1" m="1" x="6962"/>
        <item h="1" m="1" x="6963"/>
        <item h="1" m="1" x="6964"/>
        <item h="1" m="1" x="6965"/>
        <item h="1" m="1" x="6966"/>
        <item h="1" m="1" x="6967"/>
        <item h="1" m="1" x="6968"/>
        <item h="1" m="1" x="6969"/>
        <item h="1" m="1" x="6970"/>
        <item h="1" m="1" x="6971"/>
        <item h="1" m="1" x="6972"/>
        <item h="1" m="1" x="6973"/>
        <item h="1" m="1" x="6974"/>
        <item h="1" m="1" x="6975"/>
        <item h="1" m="1" x="6976"/>
        <item h="1" m="1" x="6977"/>
        <item h="1" m="1" x="6978"/>
        <item h="1" m="1" x="6979"/>
        <item h="1" m="1" x="6980"/>
        <item h="1" m="1" x="6981"/>
        <item h="1" m="1" x="6982"/>
        <item h="1" m="1" x="6983"/>
        <item h="1" m="1" x="6984"/>
        <item h="1" m="1" x="6985"/>
        <item h="1" m="1" x="6986"/>
        <item h="1" m="1" x="6987"/>
        <item h="1" m="1" x="6988"/>
        <item h="1" m="1" x="6989"/>
        <item h="1" m="1" x="6990"/>
        <item h="1" m="1" x="6991"/>
        <item h="1" m="1" x="6992"/>
        <item h="1" m="1" x="6993"/>
        <item h="1" m="1" x="6994"/>
        <item h="1" m="1" x="6995"/>
        <item h="1" m="1" x="6996"/>
        <item h="1" m="1" x="6997"/>
        <item h="1" m="1" x="6998"/>
        <item h="1" m="1" x="6999"/>
        <item h="1" m="1" x="7000"/>
        <item h="1" m="1" x="7001"/>
        <item h="1" m="1" x="7002"/>
        <item h="1" m="1" x="7003"/>
        <item h="1" m="1" x="7004"/>
        <item h="1" m="1" x="7005"/>
        <item h="1" m="1" x="7006"/>
        <item h="1" m="1" x="7007"/>
        <item h="1" m="1" x="7008"/>
        <item h="1" m="1" x="7009"/>
        <item h="1" m="1" x="7010"/>
        <item h="1" m="1" x="7011"/>
        <item h="1" m="1" x="7012"/>
        <item h="1" m="1" x="7013"/>
        <item h="1" m="1" x="7014"/>
        <item h="1" m="1" x="7015"/>
        <item h="1" m="1" x="7016"/>
        <item h="1" m="1" x="7017"/>
        <item h="1" m="1" x="7018"/>
        <item h="1" m="1" x="7019"/>
        <item h="1" m="1" x="7020"/>
        <item h="1" m="1" x="7021"/>
        <item h="1" m="1" x="7022"/>
        <item h="1" m="1" x="7023"/>
        <item h="1" m="1" x="7024"/>
        <item h="1" m="1" x="7025"/>
        <item h="1" m="1" x="7026"/>
        <item h="1" m="1" x="7027"/>
        <item h="1" m="1" x="7028"/>
        <item h="1" m="1" x="7029"/>
        <item h="1" m="1" x="7030"/>
        <item h="1" m="1" x="7031"/>
        <item h="1" m="1" x="7032"/>
        <item h="1" m="1" x="7033"/>
        <item h="1" m="1" x="7034"/>
        <item h="1" m="1" x="7035"/>
        <item h="1" m="1" x="7036"/>
        <item h="1" m="1" x="7037"/>
        <item h="1" m="1" x="7038"/>
        <item h="1" m="1" x="7039"/>
        <item h="1" m="1" x="7040"/>
        <item h="1" m="1" x="7041"/>
        <item h="1" m="1" x="7042"/>
        <item h="1" m="1" x="6429"/>
        <item h="1" m="1" x="6430"/>
        <item h="1" m="1" x="6431"/>
        <item h="1" m="1" x="6432"/>
        <item h="1" m="1" x="6433"/>
        <item h="1" m="1" x="6434"/>
        <item h="1" m="1" x="6435"/>
        <item h="1" m="1" x="6436"/>
        <item h="1" m="1" x="6437"/>
        <item h="1" m="1" x="6438"/>
        <item h="1" m="1" x="6439"/>
        <item h="1" m="1" x="6440"/>
        <item h="1" m="1" x="6441"/>
        <item h="1" m="1" x="6442"/>
        <item h="1" m="1" x="6443"/>
        <item h="1" m="1" x="6444"/>
        <item h="1" m="1" x="6445"/>
        <item h="1" m="1" x="7043"/>
        <item m="1" x="7044"/>
        <item m="1" x="7045"/>
        <item h="1" m="1" x="7046"/>
        <item h="1" m="1" x="7047"/>
        <item h="1" m="1" x="7048"/>
        <item h="1" m="1" x="7049"/>
        <item h="1" m="1" x="7050"/>
        <item h="1" m="1" x="7051"/>
        <item h="1" m="1" x="7052"/>
        <item h="1" m="1" x="7053"/>
        <item h="1" m="1" x="7054"/>
        <item h="1" m="1" x="7055"/>
        <item h="1" m="1" x="7056"/>
        <item h="1" m="1" x="6542"/>
        <item h="1" m="1" x="5154"/>
        <item h="1" m="1" x="4645"/>
        <item h="1" m="1" x="4646"/>
        <item h="1" m="1" x="4647"/>
        <item h="1" x="130"/>
        <item h="1" m="1" x="5980"/>
        <item h="1" m="1" x="5975"/>
        <item h="1" m="1" x="4648"/>
        <item h="1" m="1" x="5155"/>
        <item h="1" m="1" x="5157"/>
        <item h="1" x="143"/>
        <item h="1" m="1" x="4650"/>
        <item h="1" m="1" x="4651"/>
        <item h="1" m="1" x="5147"/>
        <item h="1" m="1" x="2687"/>
        <item h="1" x="144"/>
        <item h="1" m="1" x="4652"/>
        <item h="1" m="1" x="5151"/>
        <item h="1" m="1" x="6020"/>
        <item h="1" m="1" x="6021"/>
        <item h="1" m="1" x="5181"/>
        <item h="1" m="1" x="6022"/>
        <item h="1" m="1" x="6023"/>
        <item h="1" m="1" x="6024"/>
        <item h="1" m="1" x="6025"/>
        <item h="1" m="1" x="6026"/>
        <item h="1" m="1" x="6027"/>
        <item h="1" m="1" x="6028"/>
        <item h="1" m="1" x="6029"/>
        <item h="1" m="1" x="6030"/>
        <item h="1" m="1" x="6031"/>
        <item h="1" m="1" x="5182"/>
        <item h="1" m="1" x="6032"/>
        <item h="1" m="1" x="5183"/>
        <item h="1" m="1" x="6033"/>
        <item h="1" m="1" x="5184"/>
        <item h="1" m="1" x="6034"/>
        <item h="1" m="1" x="5185"/>
        <item h="1" m="1" x="6035"/>
        <item h="1" m="1" x="6036"/>
        <item h="1" m="1" x="5186"/>
        <item h="1" m="1" x="5187"/>
        <item h="1" m="1" x="5188"/>
        <item h="1" m="1" x="5189"/>
        <item h="1" m="1" x="5190"/>
        <item h="1" m="1" x="5191"/>
        <item h="1" m="1" x="5192"/>
        <item h="1" m="1" x="5193"/>
        <item h="1" m="1" x="5194"/>
        <item h="1" m="1" x="5195"/>
        <item h="1" m="1" x="5196"/>
        <item h="1" m="1" x="5197"/>
        <item h="1" m="1" x="5198"/>
        <item h="1" m="1" x="5199"/>
        <item h="1" m="1" x="5200"/>
        <item h="1" m="1" x="5201"/>
        <item h="1" m="1" x="5202"/>
        <item h="1" m="1" x="5203"/>
        <item h="1" m="1" x="5204"/>
        <item h="1" m="1" x="5205"/>
        <item h="1" m="1" x="5206"/>
        <item h="1" m="1" x="5207"/>
        <item h="1" m="1" x="5208"/>
        <item h="1" m="1" x="5209"/>
        <item h="1" m="1" x="6037"/>
        <item h="1" m="1" x="6042"/>
        <item h="1" m="1" x="6043"/>
        <item h="1" m="1" x="6044"/>
        <item h="1" m="1" x="5263"/>
        <item h="1" m="1" x="5264"/>
        <item h="1" m="1" x="6045"/>
        <item h="1" m="1" x="6046"/>
        <item h="1" m="1" x="6047"/>
        <item h="1" m="1" x="6048"/>
        <item h="1" m="1" x="6049"/>
        <item h="1" m="1" x="6060"/>
        <item h="1" m="1" x="5283"/>
        <item h="1" m="1" x="5284"/>
        <item h="1" m="1" x="6061"/>
        <item h="1" m="1" x="5295"/>
        <item h="1" m="1" x="5296"/>
        <item h="1" m="1" x="5297"/>
        <item h="1" m="1" x="5298"/>
        <item h="1" m="1" x="5299"/>
        <item h="1" m="1" x="6069"/>
        <item h="1" m="1" x="6070"/>
        <item h="1" m="1" x="6071"/>
        <item h="1" m="1" x="6072"/>
        <item h="1" m="1" x="6073"/>
        <item h="1" m="1" x="6074"/>
        <item h="1" m="1" x="6075"/>
        <item h="1" m="1" x="6076"/>
        <item h="1" m="1" x="6077"/>
        <item h="1" m="1" x="6078"/>
        <item h="1" m="1" x="6079"/>
        <item h="1" m="1" x="2899"/>
        <item h="1" m="1" x="6080"/>
        <item h="1" m="1" x="5307"/>
        <item h="1" m="1" x="5308"/>
        <item h="1" m="1" x="6081"/>
        <item h="1" m="1" x="6082"/>
        <item h="1" m="1" x="6083"/>
        <item h="1" m="1" x="6088"/>
        <item h="1" m="1" x="5321"/>
        <item h="1" m="1" x="6089"/>
        <item h="1" m="1" x="6090"/>
        <item h="1" m="1" x="6093"/>
        <item h="1" m="1" x="6106"/>
        <item h="1" m="1" x="6107"/>
        <item h="1" m="1" x="5331"/>
        <item h="1" m="1" x="5332"/>
        <item h="1" m="1" x="5333"/>
        <item h="1" m="1" x="5334"/>
        <item h="1" m="1" x="5335"/>
        <item h="1" m="1" x="5336"/>
        <item h="1" m="1" x="6112"/>
        <item h="1" m="1" x="5341"/>
        <item h="1" m="1" x="6114"/>
        <item h="1" m="1" x="6115"/>
        <item h="1" m="1" x="5345"/>
        <item h="1" m="1" x="6117"/>
        <item h="1" m="1" x="5351"/>
        <item h="1" m="1" x="5352"/>
        <item h="1" m="1" x="5353"/>
        <item h="1" m="1" x="5354"/>
        <item h="1" m="1" x="5355"/>
        <item h="1" m="1" x="5356"/>
        <item h="1" m="1" x="6123"/>
        <item h="1" m="1" x="6126"/>
        <item h="1" m="1" x="6127"/>
        <item h="1" m="1" x="6128"/>
        <item h="1" m="1" x="6129"/>
        <item h="1" m="1" x="6130"/>
        <item h="1" m="1" x="6131"/>
        <item h="1" m="1" x="6132"/>
        <item h="1" m="1" x="6133"/>
        <item h="1" m="1" x="6134"/>
        <item h="1" m="1" x="6135"/>
        <item h="1" m="1" x="6136"/>
        <item h="1" m="1" x="6137"/>
        <item h="1" m="1" x="6138"/>
        <item h="1" m="1" x="6139"/>
        <item h="1" m="1" x="5411"/>
        <item h="1" m="1" x="5412"/>
        <item h="1" m="1" x="5413"/>
        <item h="1" m="1" x="5414"/>
        <item h="1" m="1" x="5415"/>
        <item h="1" m="1" x="5416"/>
        <item h="1" m="1" x="5417"/>
        <item h="1" m="1" x="5418"/>
        <item h="1" m="1" x="5419"/>
        <item h="1" m="1" x="5420"/>
        <item h="1" m="1" x="6155"/>
        <item h="1" m="1" x="6156"/>
        <item h="1" m="1" x="5445"/>
        <item h="1" m="1" x="6157"/>
        <item h="1" m="1" x="6163"/>
        <item h="1" m="1" x="6164"/>
        <item h="1" m="1" x="6165"/>
        <item h="1" m="1" x="6166"/>
        <item h="1" m="1" x="6168"/>
        <item h="1" m="1" x="5454"/>
        <item h="1" m="1" x="5455"/>
        <item h="1" m="1" x="6179"/>
        <item h="1" m="1" x="6180"/>
        <item h="1" m="1" x="6181"/>
        <item h="1" m="1" x="6182"/>
        <item h="1" m="1" x="6183"/>
        <item h="1" m="1" x="6184"/>
        <item h="1" m="1" x="6185"/>
        <item h="1" m="1" x="6186"/>
        <item h="1" m="1" x="6187"/>
        <item h="1" m="1" x="6188"/>
        <item h="1" m="1" x="5458"/>
        <item h="1" m="1" x="5459"/>
        <item h="1" m="1" x="5460"/>
        <item h="1" m="1" x="5461"/>
        <item h="1" m="1" x="6189"/>
        <item h="1" m="1" x="6193"/>
        <item h="1" m="1" x="6194"/>
        <item h="1" m="1" x="5475"/>
        <item h="1" m="1" x="6201"/>
        <item h="1" m="1" x="6202"/>
        <item h="1" m="1" x="6203"/>
        <item h="1" m="1" x="5480"/>
        <item h="1" m="1" x="5481"/>
        <item h="1" m="1" x="6211"/>
        <item h="1" m="1" x="6212"/>
        <item h="1" m="1" x="6213"/>
        <item h="1" m="1" x="6214"/>
        <item h="1" m="1" x="6215"/>
        <item h="1" m="1" x="6216"/>
        <item h="1" m="1" x="6217"/>
        <item h="1" m="1" x="6218"/>
        <item h="1" m="1" x="6219"/>
        <item h="1" m="1" x="6220"/>
        <item h="1" m="1" x="6221"/>
        <item h="1" m="1" x="6222"/>
        <item h="1" m="1" x="6223"/>
        <item h="1" m="1" x="6224"/>
        <item h="1" m="1" x="6225"/>
        <item h="1" m="1" x="6226"/>
        <item h="1" m="1" x="6227"/>
        <item h="1" m="1" x="6228"/>
        <item h="1" m="1" x="6229"/>
        <item h="1" m="1" x="6230"/>
        <item h="1" m="1" x="6231"/>
        <item h="1" m="1" x="6232"/>
        <item h="1" m="1" x="6233"/>
        <item h="1" m="1" x="6234"/>
        <item h="1" m="1" x="6235"/>
        <item h="1" m="1" x="6236"/>
        <item h="1" m="1" x="6237"/>
        <item h="1" m="1" x="6238"/>
        <item h="1" m="1" x="6239"/>
        <item h="1" m="1" x="6240"/>
        <item h="1" m="1" x="6241"/>
        <item h="1" m="1" x="6242"/>
        <item h="1" m="1" x="6243"/>
        <item h="1" m="1" x="6244"/>
        <item h="1" m="1" x="6245"/>
        <item h="1" m="1" x="6246"/>
        <item h="1" m="1" x="6247"/>
        <item h="1" m="1" x="6248"/>
        <item h="1" m="1" x="6249"/>
        <item h="1" m="1" x="5521"/>
        <item h="1" m="1" x="6250"/>
        <item h="1" m="1" x="6251"/>
        <item h="1" m="1" x="6253"/>
        <item h="1" m="1" x="6255"/>
        <item h="1" m="1" x="6256"/>
        <item h="1" m="1" x="5529"/>
        <item h="1" m="1" x="6257"/>
        <item h="1" m="1" x="6258"/>
        <item h="1" m="1" x="6259"/>
        <item h="1" m="1" x="6260"/>
        <item h="1" m="1" x="6261"/>
        <item h="1" m="1" x="6262"/>
        <item h="1" m="1" x="3249"/>
        <item h="1" m="1" x="3250"/>
        <item h="1" m="1" x="6267"/>
        <item h="1" m="1" x="6268"/>
        <item h="1" m="1" x="5549"/>
        <item h="1" m="1" x="5550"/>
        <item h="1" m="1" x="5551"/>
        <item h="1" m="1" x="6270"/>
        <item h="1" m="1" x="6271"/>
        <item h="1" m="1" x="5561"/>
        <item h="1" m="1" x="6272"/>
        <item h="1" m="1" x="6279"/>
        <item h="1" m="1" x="6280"/>
        <item h="1" m="1" x="6281"/>
        <item h="1" m="1" x="6282"/>
        <item h="1" m="1" x="5566"/>
        <item h="1" m="1" x="6283"/>
        <item h="1" m="1" x="5574"/>
        <item h="1" m="1" x="5575"/>
        <item h="1" m="1" x="5576"/>
        <item h="1" m="1" x="5577"/>
        <item h="1" m="1" x="6284"/>
        <item h="1" m="1" x="6285"/>
        <item h="1" m="1" x="6286"/>
        <item h="1" m="1" x="1026"/>
        <item h="1" m="1" x="1027"/>
        <item h="1" m="1" x="1028"/>
        <item h="1" m="1" x="1029"/>
        <item h="1" m="1" x="1030"/>
        <item h="1" m="1" x="1031"/>
        <item h="1" m="1" x="1032"/>
        <item h="1" m="1" x="1033"/>
        <item h="1" m="1" x="6291"/>
        <item h="1" m="1" x="6292"/>
        <item h="1" m="1" x="6293"/>
        <item h="1" m="1" x="6294"/>
        <item h="1" m="1" x="5592"/>
        <item h="1" m="1" x="6295"/>
        <item h="1" m="1" x="6298"/>
        <item h="1" m="1" x="6299"/>
        <item h="1" m="1" x="6300"/>
        <item h="1" m="1" x="6301"/>
        <item h="1" m="1" x="6302"/>
        <item h="1" m="1" x="6303"/>
        <item h="1" m="1" x="6304"/>
        <item h="1" m="1" x="6305"/>
        <item h="1" m="1" x="6306"/>
        <item h="1" m="1" x="6307"/>
        <item h="1" m="1" x="6308"/>
        <item h="1" m="1" x="6309"/>
        <item h="1" m="1" x="6310"/>
        <item h="1" m="1" x="6311"/>
        <item h="1" m="1" x="6313"/>
        <item h="1" m="1" x="6314"/>
        <item h="1" m="1" x="6315"/>
        <item h="1" m="1" x="6316"/>
        <item h="1" m="1" x="6317"/>
        <item h="1" m="1" x="6318"/>
        <item h="1" m="1" x="6319"/>
        <item h="1" m="1" x="6320"/>
        <item h="1" m="1" x="3365"/>
        <item h="1" m="1" x="6323"/>
        <item h="1" m="1" x="5628"/>
        <item h="1" m="1" x="5629"/>
        <item h="1" m="1" x="5630"/>
        <item h="1" m="1" x="6324"/>
        <item h="1" m="1" x="6325"/>
        <item h="1" m="1" x="6326"/>
        <item h="1" m="1" x="6327"/>
        <item h="1" m="1" x="6328"/>
        <item h="1" m="1" x="6329"/>
        <item h="1" m="1" x="6330"/>
        <item h="1" m="1" x="5644"/>
        <item h="1" m="1" x="5645"/>
        <item h="1" m="1" x="6331"/>
        <item h="1" m="1" x="6332"/>
        <item h="1" m="1" x="6333"/>
        <item h="1" m="1" x="6334"/>
        <item h="1" m="1" x="6335"/>
        <item h="1" m="1" x="6336"/>
        <item h="1" m="1" x="6337"/>
        <item h="1" m="1" x="6338"/>
        <item h="1" m="1" x="6339"/>
        <item h="1" m="1" x="6340"/>
        <item h="1" m="1" x="6348"/>
        <item h="1" m="1" x="6349"/>
        <item h="1" m="1" x="6350"/>
        <item h="1" m="1" x="6351"/>
        <item h="1" m="1" x="6352"/>
        <item h="1" m="1" x="5657"/>
        <item h="1" m="1" x="5658"/>
        <item h="1" m="1" x="5659"/>
        <item h="1" m="1" x="5660"/>
        <item h="1" m="1" x="5672"/>
        <item h="1" m="1" x="5673"/>
        <item h="1" m="1" x="6353"/>
        <item h="1" m="1" x="6354"/>
        <item h="1" m="1" x="6355"/>
        <item h="1" m="1" x="5685"/>
        <item h="1" m="1" x="5686"/>
        <item h="1" m="1" x="6361"/>
        <item h="1" m="1" x="6362"/>
        <item h="1" m="1" x="6363"/>
        <item h="1" m="1" x="6364"/>
        <item h="1" m="1" x="5691"/>
        <item h="1" m="1" x="5692"/>
        <item h="1" m="1" x="5693"/>
        <item h="1" m="1" x="5694"/>
        <item h="1" m="1" x="5695"/>
        <item h="1" m="1" x="6365"/>
        <item h="1" m="1" x="6366"/>
        <item h="1" m="1" x="6367"/>
        <item h="1" m="1" x="6368"/>
        <item h="1" m="1" x="6369"/>
        <item h="1" m="1" x="6370"/>
        <item h="1" m="1" x="6371"/>
        <item h="1" m="1" x="6372"/>
        <item h="1" m="1" x="6373"/>
        <item h="1" m="1" x="6374"/>
        <item h="1" m="1" x="6375"/>
        <item h="1" m="1" x="6376"/>
        <item h="1" m="1" x="6377"/>
        <item h="1" m="1" x="6378"/>
        <item h="1" m="1" x="6379"/>
        <item h="1" m="1" x="6380"/>
        <item h="1" m="1" x="6381"/>
        <item h="1" m="1" x="5737"/>
        <item h="1" m="1" x="5738"/>
        <item h="1" m="1" x="5739"/>
        <item h="1" m="1" x="5740"/>
        <item h="1" m="1" x="5741"/>
        <item h="1" m="1" x="5742"/>
        <item h="1" m="1" x="5743"/>
        <item h="1" m="1" x="5744"/>
        <item h="1" m="1" x="5745"/>
        <item h="1" m="1" x="6393"/>
        <item h="1" m="1" x="6394"/>
        <item h="1" m="1" x="6395"/>
        <item h="1" m="1" x="6396"/>
        <item h="1" m="1" x="6397"/>
        <item h="1" m="1" x="5758"/>
        <item h="1" m="1" x="5759"/>
        <item h="1" m="1" x="5760"/>
        <item h="1" m="1" x="5761"/>
        <item h="1" m="1" x="5762"/>
        <item h="1" m="1" x="6403"/>
        <item h="1" m="1" x="6404"/>
        <item h="1" m="1" x="5775"/>
        <item h="1" m="1" x="5786"/>
        <item h="1" m="1" x="5787"/>
        <item h="1" m="1" x="5788"/>
        <item h="1" m="1" x="5789"/>
        <item h="1" m="1" x="6411"/>
        <item h="1" m="1" x="4918"/>
        <item h="1" m="1" x="4919"/>
        <item h="1" m="1" x="4920"/>
        <item h="1" m="1" x="4921"/>
        <item h="1" m="1" x="4922"/>
        <item h="1" m="1" x="4923"/>
        <item h="1" m="1" x="4924"/>
        <item h="1" m="1" x="4925"/>
        <item h="1" m="1" x="4926"/>
        <item h="1" m="1" x="4927"/>
        <item h="1" m="1" x="4928"/>
        <item h="1" m="1" x="4929"/>
        <item h="1" m="1" x="4930"/>
        <item h="1" m="1" x="4931"/>
        <item h="1" m="1" x="4932"/>
        <item h="1" m="1" x="4933"/>
        <item h="1" m="1" x="5807"/>
        <item h="1" m="1" x="5808"/>
        <item h="1" m="1" x="4990"/>
        <item h="1" m="1" x="6412"/>
        <item h="1" m="1" x="6413"/>
        <item h="1" m="1" x="6414"/>
        <item h="1" m="1" x="6415"/>
        <item h="1" m="1" x="6416"/>
        <item h="1" m="1" x="6417"/>
        <item h="1" m="1" x="6418"/>
        <item h="1" m="1" x="6419"/>
        <item h="1" m="1" x="6420"/>
        <item h="1" m="1" x="6421"/>
        <item h="1" m="1" x="6422"/>
        <item h="1" m="1" x="6423"/>
        <item h="1" m="1" x="6424"/>
        <item h="1" m="1" x="6425"/>
        <item h="1" m="1" x="6426"/>
        <item h="1" m="1" x="6427"/>
        <item h="1" m="1" x="6428"/>
        <item h="1" m="1" x="5820"/>
        <item h="1" m="1" x="5821"/>
        <item h="1" m="1" x="5822"/>
        <item h="1" m="1" x="5823"/>
        <item h="1" m="1" x="6446"/>
        <item h="1" m="1" x="6447"/>
        <item h="1" m="1" x="6448"/>
        <item h="1" m="1" x="6449"/>
        <item h="1" m="1" x="6450"/>
        <item h="1" m="1" x="6451"/>
        <item h="1" m="1" x="6452"/>
        <item h="1" m="1" x="6453"/>
        <item h="1" m="1" x="6454"/>
        <item h="1" m="1" x="6455"/>
        <item h="1" m="1" x="6456"/>
        <item h="1" m="1" x="6457"/>
        <item h="1" m="1" x="6458"/>
        <item h="1" m="1" x="6459"/>
        <item h="1" m="1" x="6460"/>
        <item h="1" m="1" x="6461"/>
        <item h="1" m="1" x="6462"/>
        <item h="1" m="1" x="6463"/>
        <item h="1" m="1" x="6464"/>
        <item h="1" m="1" x="6465"/>
        <item h="1" m="1" x="6466"/>
        <item h="1" m="1" x="6467"/>
        <item h="1" m="1" x="6468"/>
        <item h="1" m="1" x="6469"/>
        <item h="1" m="1" x="6470"/>
        <item h="1" m="1" x="6471"/>
        <item h="1" m="1" x="6472"/>
        <item h="1" m="1" x="6473"/>
        <item h="1" m="1" x="6474"/>
        <item h="1" m="1" x="6475"/>
        <item h="1" m="1" x="6476"/>
        <item h="1" m="1" x="6477"/>
        <item h="1" m="1" x="6478"/>
        <item h="1" m="1" x="6479"/>
        <item h="1" m="1" x="6480"/>
        <item h="1" m="1" x="6481"/>
        <item h="1" m="1" x="6482"/>
        <item h="1" m="1" x="6483"/>
        <item h="1" m="1" x="6484"/>
        <item h="1" m="1" x="6485"/>
        <item h="1" m="1" x="6486"/>
        <item h="1" m="1" x="6487"/>
        <item h="1" m="1" x="6488"/>
        <item h="1" m="1" x="6489"/>
        <item h="1" m="1" x="6490"/>
        <item h="1" m="1" x="6491"/>
        <item h="1" m="1" x="6492"/>
        <item h="1" m="1" x="6493"/>
        <item h="1" m="1" x="6494"/>
        <item h="1" m="1" x="6495"/>
        <item h="1" m="1" x="6496"/>
        <item h="1" m="1" x="6497"/>
        <item h="1" m="1" x="6498"/>
        <item h="1" m="1" x="6499"/>
        <item h="1" m="1" x="6500"/>
        <item h="1" m="1" x="6501"/>
        <item h="1" m="1" x="6502"/>
        <item h="1" m="1" x="6503"/>
        <item h="1" m="1" x="6504"/>
        <item h="1" m="1" x="6505"/>
        <item h="1" m="1" x="6506"/>
        <item h="1" m="1" x="6507"/>
        <item h="1" m="1" x="6508"/>
        <item h="1" m="1" x="6509"/>
        <item h="1" m="1" x="6510"/>
        <item h="1" m="1" x="6511"/>
        <item h="1" m="1" x="6512"/>
        <item h="1" m="1" x="6513"/>
        <item h="1" m="1" x="6514"/>
        <item h="1" m="1" x="6515"/>
        <item h="1" m="1" x="6516"/>
        <item h="1" m="1" x="6517"/>
        <item h="1" m="1" x="6518"/>
        <item h="1" m="1" x="5837"/>
        <item h="1" m="1" x="6519"/>
        <item h="1" m="1" x="6520"/>
        <item h="1" m="1" x="6521"/>
        <item h="1" m="1" x="6522"/>
        <item h="1" m="1" x="6523"/>
        <item h="1" m="1" x="6524"/>
        <item h="1" m="1" x="6525"/>
        <item h="1" m="1" x="6526"/>
        <item h="1" m="1" x="6527"/>
        <item h="1" m="1" x="6528"/>
        <item h="1" m="1" x="6529"/>
        <item h="1" m="1" x="6530"/>
        <item h="1" m="1" x="6531"/>
        <item h="1" m="1" x="6532"/>
        <item h="1" m="1" x="6533"/>
        <item h="1" m="1" x="6534"/>
        <item h="1" m="1" x="6535"/>
        <item h="1" m="1" x="6536"/>
        <item h="1" m="1" x="6537"/>
        <item h="1" m="1" x="6538"/>
        <item h="1" m="1" x="6539"/>
        <item h="1" m="1" x="6540"/>
        <item h="1" m="1" x="6541"/>
        <item h="1" m="1" x="6543"/>
        <item h="1" m="1" x="6544"/>
        <item h="1" m="1" x="6545"/>
        <item h="1" m="1" x="6546"/>
        <item h="1" m="1" x="6547"/>
        <item h="1" m="1" x="5148"/>
        <item h="1" m="1" x="2670"/>
        <item h="1" x="145"/>
        <item h="1" m="1" x="4654"/>
        <item h="1" m="1" x="5149"/>
        <item h="1" m="1" x="4655"/>
        <item h="1" m="1" x="4653"/>
        <item h="1" m="1" x="4649"/>
        <item h="1" m="1" x="2683"/>
        <item h="1" m="1" x="5052"/>
        <item h="1" m="1" x="2673"/>
        <item h="1" m="1" x="5061"/>
        <item h="1" m="1" x="5062"/>
        <item h="1" m="1" x="5169"/>
        <item h="1" m="1" x="5170"/>
        <item h="1" m="1" x="5210"/>
        <item h="1" m="1" x="5211"/>
        <item h="1" m="1" x="5212"/>
        <item h="1" m="1" x="5213"/>
        <item h="1" m="1" x="5214"/>
        <item h="1" m="1" x="5215"/>
        <item h="1" m="1" x="5216"/>
        <item h="1" m="1" x="5217"/>
        <item h="1" m="1" x="5218"/>
        <item h="1" m="1" x="5219"/>
        <item h="1" m="1" x="5220"/>
        <item h="1" m="1" x="5221"/>
        <item h="1" m="1" x="5222"/>
        <item h="1" m="1" x="5223"/>
        <item h="1" m="1" x="5224"/>
        <item h="1" m="1" x="5225"/>
        <item h="1" m="1" x="5226"/>
        <item h="1" m="1" x="5227"/>
        <item h="1" m="1" x="5228"/>
        <item h="1" m="1" x="5229"/>
        <item h="1" m="1" x="5230"/>
        <item h="1" m="1" x="5231"/>
        <item h="1" m="1" x="5232"/>
        <item h="1" m="1" x="5233"/>
        <item h="1" m="1" x="5234"/>
        <item h="1" m="1" x="5235"/>
        <item h="1" m="1" x="5236"/>
        <item h="1" m="1" x="5237"/>
        <item h="1" m="1" x="5238"/>
        <item h="1" m="1" x="5239"/>
        <item h="1" m="1" x="5240"/>
        <item h="1" m="1" x="5241"/>
        <item h="1" m="1" x="5242"/>
        <item h="1" m="1" x="5243"/>
        <item h="1" m="1" x="5244"/>
        <item h="1" m="1" x="5245"/>
        <item h="1" m="1" x="5246"/>
        <item h="1" m="1" x="5247"/>
        <item h="1" m="1" x="5248"/>
        <item h="1" m="1" x="5249"/>
        <item h="1" m="1" x="5250"/>
        <item h="1" m="1" x="5251"/>
        <item h="1" m="1" x="5252"/>
        <item h="1" m="1" x="5253"/>
        <item h="1" m="1" x="5254"/>
        <item h="1" m="1" x="5255"/>
        <item h="1" m="1" x="5256"/>
        <item h="1" m="1" x="5257"/>
        <item h="1" m="1" x="5258"/>
        <item h="1" m="1" x="5259"/>
        <item h="1" m="1" x="5260"/>
        <item h="1" m="1" x="5261"/>
        <item h="1" m="1" x="5262"/>
        <item h="1" m="1" x="5265"/>
        <item h="1" m="1" x="5266"/>
        <item h="1" m="1" x="5267"/>
        <item h="1" m="1" x="5268"/>
        <item h="1" m="1" x="5269"/>
        <item h="1" m="1" x="5270"/>
        <item h="1" m="1" x="5271"/>
        <item h="1" m="1" x="5272"/>
        <item h="1" m="1" x="5273"/>
        <item h="1" m="1" x="5274"/>
        <item h="1" m="1" x="5275"/>
        <item h="1" m="1" x="5276"/>
        <item h="1" m="1" x="5277"/>
        <item h="1" m="1" x="5278"/>
        <item h="1" m="1" x="5279"/>
        <item h="1" m="1" x="5280"/>
        <item h="1" m="1" x="5281"/>
        <item h="1" m="1" x="5282"/>
        <item h="1" m="1" x="5285"/>
        <item h="1" m="1" x="5286"/>
        <item h="1" m="1" x="5287"/>
        <item h="1" m="1" x="5288"/>
        <item h="1" m="1" x="5289"/>
        <item h="1" m="1" x="5290"/>
        <item h="1" m="1" x="5291"/>
        <item h="1" m="1" x="5292"/>
        <item h="1" m="1" x="5293"/>
        <item h="1" m="1" x="5300"/>
        <item h="1" m="1" x="5301"/>
        <item h="1" m="1" x="5302"/>
        <item h="1" m="1" x="5303"/>
        <item h="1" m="1" x="5304"/>
        <item h="1" m="1" x="5305"/>
        <item h="1" m="1" x="5306"/>
        <item h="1" m="1" x="5309"/>
        <item h="1" m="1" x="5310"/>
        <item h="1" m="1" x="5311"/>
        <item h="1" m="1" x="5312"/>
        <item h="1" m="1" x="5313"/>
        <item h="1" m="1" x="5314"/>
        <item h="1" m="1" x="2900"/>
        <item h="1" m="1" x="5315"/>
        <item h="1" m="1" x="5316"/>
        <item h="1" m="1" x="5317"/>
        <item h="1" m="1" x="5095"/>
        <item h="1" m="1" x="5318"/>
        <item h="1" m="1" x="5319"/>
        <item h="1" m="1" x="5322"/>
        <item h="1" m="1" x="5323"/>
        <item h="1" m="1" x="5324"/>
        <item h="1" m="1" x="5325"/>
        <item h="1" m="1" x="5326"/>
        <item h="1" m="1" x="5327"/>
        <item h="1" m="1" x="5328"/>
        <item h="1" m="1" x="5329"/>
        <item h="1" m="1" x="5330"/>
        <item h="1" m="1" x="5337"/>
        <item h="1" m="1" x="5338"/>
        <item h="1" m="1" x="5339"/>
        <item h="1" m="1" x="5340"/>
        <item h="1" m="1" x="5342"/>
        <item h="1" m="1" x="5343"/>
        <item h="1" m="1" x="5344"/>
        <item h="1" m="1" x="5346"/>
        <item h="1" m="1" x="5347"/>
        <item h="1" m="1" x="5348"/>
        <item h="1" m="1" x="5349"/>
        <item h="1" m="1" x="3961"/>
        <item h="1" m="1" x="3962"/>
        <item h="1" m="1" x="5350"/>
        <item h="1" m="1" x="5357"/>
        <item h="1" m="1" x="5358"/>
        <item h="1" m="1" x="5359"/>
        <item h="1" m="1" x="5360"/>
        <item h="1" m="1" x="5361"/>
        <item h="1" m="1" x="5362"/>
        <item h="1" m="1" x="5363"/>
        <item h="1" m="1" x="5364"/>
        <item h="1" m="1" x="5365"/>
        <item h="1" m="1" x="5366"/>
        <item h="1" m="1" x="5367"/>
        <item h="1" m="1" x="5368"/>
        <item h="1" m="1" x="5369"/>
        <item h="1" m="1" x="5370"/>
        <item h="1" m="1" x="5371"/>
        <item h="1" m="1" x="5372"/>
        <item h="1" m="1" x="5373"/>
        <item h="1" m="1" x="5374"/>
        <item h="1" m="1" x="5375"/>
        <item h="1" m="1" x="5376"/>
        <item h="1" m="1" x="5377"/>
        <item h="1" m="1" x="5378"/>
        <item h="1" m="1" x="5379"/>
        <item h="1" m="1" x="5380"/>
        <item h="1" m="1" x="5381"/>
        <item h="1" m="1" x="5382"/>
        <item h="1" m="1" x="5383"/>
        <item h="1" m="1" x="5384"/>
        <item h="1" m="1" x="5385"/>
        <item h="1" m="1" x="5386"/>
        <item h="1" m="1" x="5387"/>
        <item h="1" m="1" x="5388"/>
        <item h="1" m="1" x="5389"/>
        <item h="1" m="1" x="5390"/>
        <item h="1" m="1" x="5391"/>
        <item h="1" m="1" x="5392"/>
        <item h="1" m="1" x="5393"/>
        <item h="1" m="1" x="5394"/>
        <item h="1" m="1" x="5395"/>
        <item h="1" m="1" x="5396"/>
        <item h="1" m="1" x="5397"/>
        <item h="1" m="1" x="5398"/>
        <item h="1" m="1" x="5399"/>
        <item h="1" m="1" x="5400"/>
        <item h="1" m="1" x="5401"/>
        <item h="1" m="1" x="5402"/>
        <item h="1" m="1" x="5403"/>
        <item h="1" m="1" x="5404"/>
        <item h="1" m="1" x="5405"/>
        <item h="1" m="1" x="5421"/>
        <item h="1" m="1" x="5422"/>
        <item h="1" m="1" x="5423"/>
        <item h="1" m="1" x="5424"/>
        <item h="1" m="1" x="5425"/>
        <item h="1" m="1" x="5426"/>
        <item h="1" m="1" x="5427"/>
        <item h="1" m="1" x="5428"/>
        <item h="1" m="1" x="5429"/>
        <item h="1" m="1" x="5430"/>
        <item h="1" m="1" x="5431"/>
        <item h="1" m="1" x="5432"/>
        <item h="1" m="1" x="5433"/>
        <item h="1" m="1" x="5434"/>
        <item h="1" m="1" x="5435"/>
        <item h="1" m="1" x="5436"/>
        <item h="1" m="1" x="5437"/>
        <item h="1" m="1" x="5438"/>
        <item h="1" m="1" x="5439"/>
        <item h="1" m="1" x="5440"/>
        <item h="1" m="1" x="5441"/>
        <item h="1" m="1" x="5442"/>
        <item h="1" m="1" x="5443"/>
        <item h="1" m="1" x="5444"/>
        <item h="1" m="1" x="5446"/>
        <item h="1" m="1" x="5447"/>
        <item h="1" m="1" x="5451"/>
        <item h="1" m="1" x="5452"/>
        <item h="1" m="1" x="5453"/>
        <item h="1" m="1" x="5456"/>
        <item h="1" m="1" x="5457"/>
        <item h="1" m="1" x="5462"/>
        <item h="1" m="1" x="5463"/>
        <item h="1" m="1" x="5464"/>
        <item h="1" m="1" x="5465"/>
        <item h="1" m="1" x="5466"/>
        <item h="1" m="1" x="5467"/>
        <item h="1" m="1" x="5468"/>
        <item h="1" m="1" x="5469"/>
        <item h="1" m="1" x="5470"/>
        <item h="1" m="1" x="5471"/>
        <item h="1" m="1" x="5472"/>
        <item h="1" m="1" x="4769"/>
        <item h="1" m="1" x="5473"/>
        <item h="1" m="1" x="5474"/>
        <item h="1" m="1" x="5476"/>
        <item h="1" m="1" x="5477"/>
        <item h="1" m="1" x="5478"/>
        <item h="1" m="1" x="5479"/>
        <item h="1" m="1" x="5482"/>
        <item h="1" m="1" x="5483"/>
        <item h="1" m="1" x="5484"/>
        <item h="1" m="1" x="5485"/>
        <item h="1" m="1" x="5486"/>
        <item h="1" m="1" x="5487"/>
        <item h="1" m="1" x="5488"/>
        <item h="1" m="1" x="5489"/>
        <item h="1" m="1" x="5490"/>
        <item h="1" m="1" x="5491"/>
        <item h="1" m="1" x="5492"/>
        <item h="1" m="1" x="5493"/>
        <item h="1" m="1" x="5494"/>
        <item h="1" m="1" x="5495"/>
        <item h="1" m="1" x="5496"/>
        <item h="1" m="1" x="5497"/>
        <item h="1" m="1" x="5498"/>
        <item h="1" m="1" x="5499"/>
        <item h="1" m="1" x="5500"/>
        <item h="1" m="1" x="5501"/>
        <item h="1" m="1" x="5502"/>
        <item h="1" m="1" x="5503"/>
        <item h="1" m="1" x="5504"/>
        <item h="1" m="1" x="5505"/>
        <item h="1" m="1" x="5506"/>
        <item h="1" m="1" x="5507"/>
        <item h="1" m="1" x="5508"/>
        <item h="1" m="1" x="5509"/>
        <item h="1" m="1" x="5510"/>
        <item h="1" m="1" x="5511"/>
        <item h="1" m="1" x="5512"/>
        <item h="1" m="1" x="5513"/>
        <item h="1" m="1" x="5514"/>
        <item h="1" m="1" x="5515"/>
        <item h="1" m="1" x="5516"/>
        <item h="1" m="1" x="5517"/>
        <item h="1" m="1" x="5518"/>
        <item h="1" m="1" x="5519"/>
        <item h="1" m="1" x="5520"/>
        <item h="1" m="1" x="5522"/>
        <item h="1" m="1" x="5523"/>
        <item h="1" m="1" x="5524"/>
        <item h="1" m="1" x="5525"/>
        <item h="1" m="1" x="5526"/>
        <item h="1" m="1" x="5527"/>
        <item h="1" m="1" x="5528"/>
        <item h="1" m="1" x="5530"/>
        <item h="1" m="1" x="5531"/>
        <item h="1" m="1" x="5532"/>
        <item h="1" m="1" x="5533"/>
        <item h="1" m="1" x="5534"/>
        <item h="1" m="1" x="5535"/>
        <item h="1" m="1" x="5536"/>
        <item h="1" m="1" x="5537"/>
        <item h="1" m="1" x="5538"/>
        <item h="1" m="1" x="5539"/>
        <item h="1" m="1" x="5540"/>
        <item h="1" m="1" x="5541"/>
        <item h="1" m="1" x="5542"/>
        <item h="1" m="1" x="5543"/>
        <item h="1" m="1" x="5544"/>
        <item h="1" m="1" x="5545"/>
        <item h="1" m="1" x="5546"/>
        <item h="1" m="1" x="5547"/>
        <item h="1" m="1" x="5548"/>
        <item h="1" m="1" x="3251"/>
        <item h="1" m="1" x="3252"/>
        <item h="1" m="1" x="3253"/>
        <item h="1" m="1" x="3254"/>
        <item h="1" m="1" x="5552"/>
        <item h="1" m="1" x="5553"/>
        <item h="1" m="1" x="5554"/>
        <item h="1" m="1" x="5555"/>
        <item h="1" m="1" x="5556"/>
        <item h="1" m="1" x="5557"/>
        <item h="1" m="1" x="5558"/>
        <item h="1" m="1" x="5559"/>
        <item h="1" m="1" x="5560"/>
        <item h="1" m="1" x="5562"/>
        <item h="1" m="1" x="5563"/>
        <item h="1" m="1" x="5564"/>
        <item h="1" m="1" x="5565"/>
        <item h="1" m="1" x="5567"/>
        <item h="1" m="1" x="5568"/>
        <item h="1" m="1" x="5569"/>
        <item h="1" m="1" x="5570"/>
        <item h="1" m="1" x="5571"/>
        <item h="1" m="1" x="5572"/>
        <item h="1" m="1" x="5573"/>
        <item h="1" m="1" x="5578"/>
        <item h="1" m="1" x="5579"/>
        <item h="1" m="1" x="5580"/>
        <item h="1" m="1" x="5581"/>
        <item h="1" m="1" x="5582"/>
        <item h="1" m="1" x="5583"/>
        <item h="1" m="1" x="5584"/>
        <item h="1" m="1" x="5585"/>
        <item h="1" m="1" x="5586"/>
        <item h="1" m="1" x="5587"/>
        <item h="1" m="1" x="5588"/>
        <item h="1" m="1" x="5589"/>
        <item h="1" m="1" x="5590"/>
        <item h="1" m="1" x="5591"/>
        <item h="1" m="1" x="2246"/>
        <item h="1" m="1" x="5593"/>
        <item h="1" m="1" x="5594"/>
        <item h="1" m="1" x="5595"/>
        <item h="1" m="1" x="5596"/>
        <item h="1" m="1" x="5597"/>
        <item h="1" m="1" x="5598"/>
        <item h="1" m="1" x="5599"/>
        <item h="1" m="1" x="5600"/>
        <item h="1" m="1" x="5601"/>
        <item h="1" m="1" x="5602"/>
        <item h="1" m="1" x="5603"/>
        <item h="1" m="1" x="5604"/>
        <item h="1" m="1" x="5605"/>
        <item h="1" m="1" x="5606"/>
        <item h="1" m="1" x="5607"/>
        <item h="1" m="1" x="5608"/>
        <item h="1" m="1" x="5609"/>
        <item h="1" m="1" x="5610"/>
        <item h="1" m="1" x="5611"/>
        <item h="1" m="1" x="5612"/>
        <item h="1" m="1" x="5613"/>
        <item h="1" m="1" x="5614"/>
        <item h="1" m="1" x="5615"/>
        <item h="1" m="1" x="5616"/>
        <item h="1" m="1" x="5617"/>
        <item h="1" m="1" x="5618"/>
        <item h="1" m="1" x="5619"/>
        <item h="1" m="1" x="5620"/>
        <item h="1" m="1" x="5621"/>
        <item h="1" m="1" x="5622"/>
        <item h="1" m="1" x="5623"/>
        <item h="1" m="1" x="5624"/>
        <item h="1" m="1" x="5625"/>
        <item h="1" m="1" x="5626"/>
        <item h="1" m="1" x="5627"/>
        <item h="1" m="1" x="5631"/>
        <item h="1" m="1" x="5632"/>
        <item h="1" m="1" x="5633"/>
        <item h="1" m="1" x="5634"/>
        <item h="1" m="1" x="5635"/>
        <item h="1" m="1" x="5636"/>
        <item h="1" m="1" x="5637"/>
        <item h="1" m="1" x="5638"/>
        <item h="1" m="1" x="5639"/>
        <item h="1" m="1" x="5640"/>
        <item h="1" m="1" x="5641"/>
        <item h="1" m="1" x="5646"/>
        <item h="1" m="1" x="5647"/>
        <item h="1" m="1" x="5648"/>
        <item h="1" m="1" x="5649"/>
        <item h="1" m="1" x="5650"/>
        <item h="1" m="1" x="5651"/>
        <item h="1" m="1" x="5652"/>
        <item h="1" m="1" x="5653"/>
        <item h="1" m="1" x="5654"/>
        <item h="1" m="1" x="5655"/>
        <item h="1" m="1" x="5656"/>
        <item h="1" m="1" x="5661"/>
        <item h="1" m="1" x="5662"/>
        <item h="1" m="1" x="5663"/>
        <item h="1" m="1" x="5664"/>
        <item h="1" m="1" x="5665"/>
        <item h="1" m="1" x="5666"/>
        <item h="1" m="1" x="5667"/>
        <item h="1" m="1" x="5668"/>
        <item h="1" m="1" x="5669"/>
        <item h="1" m="1" x="5670"/>
        <item h="1" m="1" x="5671"/>
        <item h="1" m="1" x="5674"/>
        <item h="1" m="1" x="5675"/>
        <item h="1" m="1" x="5676"/>
        <item h="1" m="1" x="5677"/>
        <item h="1" m="1" x="5678"/>
        <item h="1" m="1" x="5679"/>
        <item h="1" m="1" x="5687"/>
        <item h="1" m="1" x="5688"/>
        <item h="1" m="1" x="5689"/>
        <item h="1" m="1" x="5696"/>
        <item h="1" m="1" x="5697"/>
        <item h="1" m="1" x="5698"/>
        <item h="1" m="1" x="5699"/>
        <item h="1" m="1" x="5700"/>
        <item h="1" m="1" x="5701"/>
        <item h="1" m="1" x="5702"/>
        <item h="1" m="1" x="5703"/>
        <item h="1" m="1" x="5704"/>
        <item h="1" m="1" x="5705"/>
        <item h="1" m="1" x="5706"/>
        <item h="1" m="1" x="5707"/>
        <item h="1" m="1" x="5708"/>
        <item h="1" m="1" x="5709"/>
        <item h="1" m="1" x="5710"/>
        <item h="1" m="1" x="5711"/>
        <item h="1" m="1" x="5712"/>
        <item h="1" m="1" x="5713"/>
        <item h="1" m="1" x="5714"/>
        <item h="1" m="1" x="5715"/>
        <item h="1" m="1" x="5716"/>
        <item h="1" m="1" x="5717"/>
        <item h="1" m="1" x="5718"/>
        <item h="1" m="1" x="5719"/>
        <item h="1" m="1" x="5720"/>
        <item h="1" m="1" x="5721"/>
        <item h="1" m="1" x="5722"/>
        <item h="1" m="1" x="5723"/>
        <item h="1" m="1" x="5724"/>
        <item h="1" m="1" x="5725"/>
        <item h="1" m="1" x="5726"/>
        <item h="1" m="1" x="5727"/>
        <item h="1" m="1" x="5728"/>
        <item h="1" m="1" x="5729"/>
        <item h="1" m="1" x="5730"/>
        <item h="1" m="1" x="5731"/>
        <item h="1" m="1" x="5746"/>
        <item h="1" m="1" x="5747"/>
        <item h="1" m="1" x="5748"/>
        <item h="1" m="1" x="5749"/>
        <item h="1" m="1" x="5750"/>
        <item h="1" m="1" x="5751"/>
        <item h="1" m="1" x="5752"/>
        <item h="1" m="1" x="5763"/>
        <item h="1" m="1" x="5764"/>
        <item h="1" m="1" x="5765"/>
        <item h="1" m="1" x="5766"/>
        <item h="1" m="1" x="5767"/>
        <item h="1" m="1" x="5768"/>
        <item h="1" m="1" x="5769"/>
        <item h="1" m="1" x="5770"/>
        <item h="1" m="1" x="5771"/>
        <item h="1" m="1" x="5772"/>
        <item h="1" m="1" x="5773"/>
        <item h="1" m="1" x="1265"/>
        <item h="1" m="1" x="1266"/>
        <item h="1" m="1" x="1267"/>
        <item h="1" m="1" x="1268"/>
        <item h="1" m="1" x="5776"/>
        <item h="1" m="1" x="5777"/>
        <item h="1" m="1" x="5778"/>
        <item h="1" m="1" x="5779"/>
        <item h="1" m="1" x="5780"/>
        <item h="1" m="1" x="5781"/>
        <item h="1" m="1" x="5782"/>
        <item h="1" m="1" x="5783"/>
        <item h="1" m="1" x="5790"/>
        <item h="1" m="1" x="5791"/>
        <item h="1" m="1" x="5792"/>
        <item h="1" m="1" x="5793"/>
        <item h="1" m="1" x="5794"/>
        <item h="1" m="1" x="5795"/>
        <item h="1" m="1" x="5796"/>
        <item h="1" m="1" x="5797"/>
        <item h="1" m="1" x="5798"/>
        <item h="1" m="1" x="4934"/>
        <item h="1" m="1" x="4935"/>
        <item h="1" m="1" x="4936"/>
        <item h="1" m="1" x="4937"/>
        <item h="1" m="1" x="4938"/>
        <item h="1" m="1" x="4939"/>
        <item h="1" m="1" x="4940"/>
        <item h="1" m="1" x="4941"/>
        <item h="1" m="1" x="4942"/>
        <item h="1" m="1" x="4943"/>
        <item h="1" m="1" x="4944"/>
        <item h="1" m="1" x="4945"/>
        <item h="1" m="1" x="4946"/>
        <item h="1" m="1" x="4947"/>
        <item h="1" m="1" x="4948"/>
        <item h="1" m="1" x="5799"/>
        <item h="1" m="1" x="5800"/>
        <item h="1" m="1" x="5809"/>
        <item h="1" m="1" x="5810"/>
        <item h="1" m="1" x="5811"/>
        <item h="1" m="1" x="5812"/>
        <item h="1" m="1" x="5813"/>
        <item h="1" m="1" x="5814"/>
        <item h="1" m="1" x="5815"/>
        <item h="1" m="1" x="5816"/>
        <item h="1" m="1" x="5817"/>
        <item h="1" m="1" x="5818"/>
        <item h="1" m="1" x="5819"/>
        <item h="1" m="1" x="5824"/>
        <item h="1" m="1" x="5825"/>
        <item h="1" m="1" x="5826"/>
        <item h="1" m="1" x="5827"/>
        <item h="1" m="1" x="5828"/>
        <item h="1" m="1" x="5829"/>
        <item h="1" m="1" x="5830"/>
        <item h="1" m="1" x="5831"/>
        <item h="1" m="1" x="5832"/>
        <item h="1" m="1" x="5833"/>
        <item h="1" m="1" x="5834"/>
        <item h="1" m="1" x="5835"/>
        <item h="1" m="1" x="5836"/>
        <item h="1" m="1" x="5838"/>
        <item h="1" m="1" x="5839"/>
        <item h="1" m="1" x="5840"/>
        <item h="1" m="1" x="5841"/>
        <item h="1" m="1" x="5842"/>
        <item h="1" m="1" x="5843"/>
        <item h="1" m="1" x="5844"/>
        <item h="1" m="1" x="5845"/>
        <item h="1" m="1" x="5846"/>
        <item h="1" m="1" x="5847"/>
        <item h="1" m="1" x="5848"/>
        <item h="1" m="1" x="5849"/>
        <item h="1" m="1" x="5850"/>
        <item h="1" m="1" x="5851"/>
        <item h="1" m="1" x="5852"/>
        <item h="1" m="1" x="5853"/>
        <item h="1" m="1" x="5854"/>
        <item h="1" m="1" x="5855"/>
        <item h="1" m="1" x="5856"/>
        <item h="1" m="1" x="5857"/>
        <item h="1" m="1" x="5858"/>
        <item h="1" m="1" x="5859"/>
        <item h="1" m="1" x="5860"/>
        <item h="1" m="1" x="5861"/>
        <item h="1" m="1" x="5862"/>
        <item h="1" m="1" x="5863"/>
        <item h="1" m="1" x="5864"/>
        <item h="1" m="1" x="5865"/>
        <item h="1" m="1" x="5866"/>
        <item h="1" m="1" x="5867"/>
        <item h="1" m="1" x="5868"/>
        <item h="1" m="1" x="5869"/>
        <item h="1" m="1" x="5870"/>
        <item h="1" m="1" x="5871"/>
        <item h="1" m="1" x="5872"/>
        <item h="1" m="1" x="5873"/>
        <item h="1" m="1" x="5874"/>
        <item h="1" m="1" x="5875"/>
        <item h="1" m="1" x="5876"/>
        <item h="1" m="1" x="5877"/>
        <item h="1" m="1" x="5878"/>
        <item h="1" m="1" x="5879"/>
        <item h="1" m="1" x="5880"/>
        <item h="1" m="1" x="5881"/>
        <item h="1" m="1" x="5882"/>
        <item h="1" m="1" x="5883"/>
        <item h="1" m="1" x="5884"/>
        <item h="1" m="1" x="5885"/>
        <item h="1" m="1" x="5886"/>
        <item h="1" m="1" x="5887"/>
        <item h="1" m="1" x="5888"/>
        <item h="1" m="1" x="5889"/>
        <item h="1" m="1" x="5890"/>
        <item h="1" m="1" x="5891"/>
        <item h="1" m="1" x="5892"/>
        <item h="1" m="1" x="5893"/>
        <item h="1" m="1" x="5894"/>
        <item h="1" m="1" x="5895"/>
        <item h="1" m="1" x="5896"/>
        <item h="1" m="1" x="5897"/>
        <item h="1" m="1" x="5898"/>
        <item h="1" m="1" x="5899"/>
        <item h="1" m="1" x="5900"/>
        <item h="1" m="1" x="5901"/>
        <item h="1" m="1" x="5902"/>
        <item h="1" m="1" x="5903"/>
        <item h="1" m="1" x="5904"/>
        <item h="1" m="1" x="5905"/>
        <item h="1" m="1" x="5906"/>
        <item h="1" m="1" x="5907"/>
        <item h="1" m="1" x="5908"/>
        <item h="1" m="1" x="5909"/>
        <item h="1" m="1" x="5910"/>
        <item h="1" m="1" x="5911"/>
        <item h="1" m="1" x="5912"/>
        <item h="1" m="1" x="5913"/>
        <item h="1" m="1" x="5914"/>
        <item h="1" m="1" x="5915"/>
        <item h="1" m="1" x="5916"/>
        <item h="1" m="1" x="5917"/>
        <item h="1" m="1" x="5918"/>
        <item h="1" m="1" x="5919"/>
        <item h="1" m="1" x="5920"/>
        <item h="1" m="1" x="5921"/>
        <item h="1" m="1" x="5922"/>
        <item h="1" m="1" x="5923"/>
        <item h="1" m="1" x="5924"/>
        <item h="1" m="1" x="5925"/>
        <item h="1" m="1" x="5926"/>
        <item h="1" m="1" x="5927"/>
        <item h="1" m="1" x="5928"/>
        <item h="1" m="1" x="5929"/>
        <item h="1" m="1" x="5930"/>
        <item h="1" m="1" x="5931"/>
        <item h="1" m="1" x="5932"/>
        <item h="1" m="1" x="5933"/>
        <item h="1" m="1" x="5934"/>
        <item h="1" m="1" x="5935"/>
        <item h="1" m="1" x="5936"/>
        <item h="1" m="1" x="5937"/>
        <item h="1" m="1" x="5938"/>
        <item h="1" m="1" x="5939"/>
        <item h="1" m="1" x="5940"/>
        <item h="1" m="1" x="5941"/>
        <item h="1" m="1" x="5942"/>
        <item h="1" m="1" x="5943"/>
        <item h="1" m="1" x="5944"/>
        <item h="1" m="1" x="5945"/>
        <item h="1" m="1" x="5946"/>
        <item h="1" m="1" x="5947"/>
        <item h="1" m="1" x="5948"/>
        <item h="1" m="1" x="5949"/>
        <item h="1" m="1" x="5950"/>
        <item h="1" m="1" x="5951"/>
        <item h="1" m="1" x="5952"/>
        <item h="1" m="1" x="5953"/>
        <item h="1" m="1" x="5954"/>
        <item h="1" m="1" x="5955"/>
        <item h="1" m="1" x="5956"/>
        <item h="1" m="1" x="5957"/>
        <item h="1" m="1" x="5958"/>
        <item h="1" m="1" x="5959"/>
        <item h="1" m="1" x="5960"/>
        <item h="1" m="1" x="5961"/>
        <item h="1" m="1" x="5962"/>
        <item h="1" m="1" x="5963"/>
        <item h="1" m="1" x="5964"/>
        <item h="1" m="1" x="5965"/>
        <item h="1" m="1" x="5966"/>
        <item h="1" m="1" x="5967"/>
        <item h="1" m="1" x="5968"/>
        <item h="1" m="1" x="5969"/>
        <item h="1" m="1" x="5970"/>
        <item h="1" m="1" x="1661"/>
        <item h="1" m="1" x="4656"/>
        <item h="1" m="1" x="4657"/>
        <item h="1" m="1" x="2684"/>
        <item h="1" x="70"/>
        <item h="1" m="1" x="4658"/>
        <item h="1" m="1" x="4659"/>
        <item h="1" m="1" x="4639"/>
        <item h="1" m="1" x="5150"/>
        <item h="1" m="1" x="4640"/>
        <item h="1" m="1" x="1643"/>
        <item h="1" m="1" x="4660"/>
        <item h="1" m="1" x="4638"/>
        <item h="1" m="1" x="2671"/>
        <item h="1" x="59"/>
        <item h="1" m="1" x="5164"/>
        <item h="1" m="1" x="5153"/>
        <item h="1" m="1" x="5053"/>
        <item h="1" m="1" x="5146"/>
        <item h="1" m="1" x="5143"/>
        <item h="1" m="1" x="4635"/>
        <item h="1" m="1" x="5056"/>
        <item h="1" m="1" x="5054"/>
        <item h="1" m="1" x="4662"/>
        <item h="1" m="1" x="5144"/>
        <item h="1" m="1" x="5059"/>
        <item h="1" m="1" x="2693"/>
        <item h="1" m="1" x="4642"/>
        <item h="1" m="1" x="3730"/>
        <item h="1" m="1" x="2695"/>
        <item h="1" m="1" x="2694"/>
        <item h="1" m="1" x="1644"/>
        <item h="1" m="1" x="3727"/>
        <item h="1" m="1" x="2635"/>
        <item h="1" m="1" x="4661"/>
        <item h="1" x="71"/>
        <item h="1" m="1" x="3728"/>
        <item h="1" m="1" x="5057"/>
        <item h="1" m="1" x="1679"/>
        <item h="1" m="1" x="2685"/>
        <item h="1" x="118"/>
        <item h="1" m="1" x="3725"/>
        <item h="1" m="1" x="2689"/>
        <item h="1" m="1" x="2636"/>
        <item h="1" x="146"/>
        <item h="1" m="1" x="2690"/>
        <item h="1" x="147"/>
        <item h="1" m="1" x="3729"/>
        <item h="1" m="1" x="1674"/>
        <item h="1" x="148"/>
        <item h="1" m="1" x="2677"/>
        <item h="1" m="1" x="2691"/>
        <item h="1" x="149"/>
        <item h="1" x="150"/>
        <item h="1" m="1" x="3720"/>
        <item h="1" m="1" x="1675"/>
        <item h="1" x="151"/>
        <item h="1" m="1" x="2672"/>
        <item h="1" m="1" x="1666"/>
        <item h="1" x="152"/>
        <item h="1" m="1" x="2665"/>
        <item h="1" x="153"/>
        <item h="1" m="1" x="5058"/>
        <item h="1" m="1" x="3724"/>
        <item h="1" m="1" x="4636"/>
        <item h="1" m="1" x="4641"/>
        <item h="1" m="1" x="4637"/>
        <item h="1" m="1" x="2637"/>
        <item h="1" m="1" x="2675"/>
        <item h="1" m="1" x="3726"/>
        <item h="1" m="1" x="5060"/>
        <item h="1" m="1" x="5063"/>
        <item h="1" m="1" x="4664"/>
        <item h="1" m="1" x="3735"/>
        <item h="1" m="1" x="4665"/>
        <item h="1" m="1" x="4666"/>
        <item h="1" m="1" x="4667"/>
        <item h="1" m="1" x="4668"/>
        <item h="1" m="1" x="3736"/>
        <item h="1" m="1" x="4669"/>
        <item h="1" m="1" x="4670"/>
        <item h="1" m="1" x="4671"/>
        <item h="1" m="1" x="3737"/>
        <item h="1" m="1" x="4672"/>
        <item h="1" m="1" x="3738"/>
        <item h="1" m="1" x="4673"/>
        <item h="1" m="1" x="4674"/>
        <item h="1" m="1" x="3739"/>
        <item h="1" m="1" x="4675"/>
        <item h="1" m="1" x="4676"/>
        <item h="1" m="1" x="4677"/>
        <item h="1" m="1" x="4678"/>
        <item h="1" m="1" x="4679"/>
        <item h="1" m="1" x="3740"/>
        <item h="1" m="1" x="4680"/>
        <item h="1" m="1" x="4681"/>
        <item h="1" m="1" x="4682"/>
        <item h="1" m="1" x="3741"/>
        <item h="1" m="1" x="3742"/>
        <item h="1" m="1" x="4683"/>
        <item h="1" m="1" x="4684"/>
        <item h="1" m="1" x="3743"/>
        <item h="1" m="1" x="4685"/>
        <item h="1" m="1" x="4686"/>
        <item h="1" m="1" x="3744"/>
        <item h="1" m="1" x="3745"/>
        <item h="1" m="1" x="3746"/>
        <item h="1" m="1" x="3747"/>
        <item h="1" m="1" x="3748"/>
        <item h="1" m="1" x="3749"/>
        <item h="1" m="1" x="3750"/>
        <item h="1" m="1" x="3751"/>
        <item h="1" m="1" x="3752"/>
        <item h="1" m="1" x="3753"/>
        <item h="1" m="1" x="3754"/>
        <item h="1" m="1" x="3755"/>
        <item h="1" m="1" x="3756"/>
        <item h="1" m="1" x="3757"/>
        <item h="1" m="1" x="3758"/>
        <item h="1" m="1" x="3759"/>
        <item h="1" m="1" x="3760"/>
        <item h="1" m="1" x="3761"/>
        <item h="1" m="1" x="3762"/>
        <item h="1" m="1" x="3763"/>
        <item h="1" m="1" x="3764"/>
        <item h="1" m="1" x="3765"/>
        <item h="1" m="1" x="3766"/>
        <item h="1" m="1" x="3767"/>
        <item h="1" m="1" x="3768"/>
        <item h="1" m="1" x="3769"/>
        <item h="1" m="1" x="3770"/>
        <item h="1" m="1" x="3771"/>
        <item h="1" m="1" x="3772"/>
        <item h="1" m="1" x="3773"/>
        <item h="1" m="1" x="3774"/>
        <item h="1" m="1" x="3775"/>
        <item h="1" m="1" x="3776"/>
        <item h="1" m="1" x="3777"/>
        <item h="1" m="1" x="3778"/>
        <item h="1" m="1" x="3779"/>
        <item h="1" m="1" x="3780"/>
        <item h="1" m="1" x="3781"/>
        <item h="1" m="1" x="3782"/>
        <item h="1" m="1" x="3783"/>
        <item h="1" m="1" x="3784"/>
        <item h="1" m="1" x="3785"/>
        <item h="1" m="1" x="3786"/>
        <item h="1" m="1" x="3787"/>
        <item h="1" m="1" x="3788"/>
        <item h="1" m="1" x="3789"/>
        <item h="1" m="1" x="3790"/>
        <item h="1" m="1" x="3791"/>
        <item h="1" m="1" x="3792"/>
        <item h="1" m="1" x="3793"/>
        <item h="1" m="1" x="3794"/>
        <item h="1" m="1" x="2699"/>
        <item h="1" m="1" x="2700"/>
        <item h="1" m="1" x="2701"/>
        <item h="1" m="1" x="2702"/>
        <item h="1" m="1" x="2703"/>
        <item h="1" m="1" x="2704"/>
        <item h="1" m="1" x="2705"/>
        <item h="1" m="1" x="2706"/>
        <item h="1" m="1" x="2707"/>
        <item h="1" m="1" x="2708"/>
        <item h="1" m="1" x="2709"/>
        <item h="1" m="1" x="2710"/>
        <item h="1" m="1" x="2711"/>
        <item h="1" m="1" x="2712"/>
        <item h="1" m="1" x="2713"/>
        <item h="1" m="1" x="2714"/>
        <item h="1" m="1" x="2715"/>
        <item h="1" m="1" x="2716"/>
        <item h="1" m="1" x="2717"/>
        <item h="1" m="1" x="2718"/>
        <item h="1" m="1" x="5064"/>
        <item h="1" m="1" x="2719"/>
        <item h="1" m="1" x="2720"/>
        <item h="1" m="1" x="5065"/>
        <item h="1" m="1" x="4688"/>
        <item h="1" m="1" x="5066"/>
        <item h="1" m="1" x="5067"/>
        <item h="1" m="1" x="5068"/>
        <item h="1" m="1" x="5069"/>
        <item h="1" m="1" x="5070"/>
        <item h="1" m="1" x="5071"/>
        <item h="1" m="1" x="5072"/>
        <item h="1" m="1" x="5073"/>
        <item h="1" m="1" x="5074"/>
        <item h="1" m="1" x="5075"/>
        <item h="1" m="1" x="4689"/>
        <item h="1" m="1" x="4690"/>
        <item h="1" m="1" x="4691"/>
        <item h="1" m="1" x="3811"/>
        <item h="1" m="1" x="3812"/>
        <item h="1" m="1" x="3813"/>
        <item h="1" m="1" x="3814"/>
        <item h="1" m="1" x="3815"/>
        <item h="1" m="1" x="3816"/>
        <item h="1" m="1" x="5076"/>
        <item h="1" m="1" x="5077"/>
        <item h="1" m="1" x="5078"/>
        <item h="1" m="1" x="5079"/>
        <item h="1" m="1" x="5080"/>
        <item h="1" m="1" x="4692"/>
        <item h="1" m="1" x="4693"/>
        <item h="1" m="1" x="5081"/>
        <item h="1" m="1" x="5082"/>
        <item h="1" m="1" x="5083"/>
        <item h="1" m="1" x="5084"/>
        <item h="1" m="1" x="5085"/>
        <item h="1" m="1" x="3830"/>
        <item h="1" m="1" x="5086"/>
        <item h="1" m="1" x="5087"/>
        <item h="1" m="1" x="5088"/>
        <item h="1" m="1" x="4697"/>
        <item h="1" m="1" x="4698"/>
        <item h="1" m="1" x="4699"/>
        <item h="1" m="1" x="4700"/>
        <item h="1" m="1" x="3832"/>
        <item h="1" m="1" x="3833"/>
        <item h="1" m="1" x="3834"/>
        <item h="1" m="1" x="3835"/>
        <item h="1" m="1" x="3836"/>
        <item h="1" m="1" x="3844"/>
        <item h="1" m="1" x="3845"/>
        <item h="1" m="1" x="3846"/>
        <item h="1" m="1" x="3847"/>
        <item h="1" m="1" x="5089"/>
        <item h="1" m="1" x="3852"/>
        <item h="1" m="1" x="5090"/>
        <item h="1" m="1" x="5091"/>
        <item h="1" m="1" x="5092"/>
        <item h="1" m="1" x="3853"/>
        <item h="1" m="1" x="5093"/>
        <item h="1" m="1" x="5094"/>
        <item h="1" m="1" x="3854"/>
        <item h="1" m="1" x="3855"/>
        <item h="1" m="1" x="2901"/>
        <item h="1" m="1" x="3856"/>
        <item h="1" m="1" x="2902"/>
        <item h="1" m="1" x="3857"/>
        <item h="1" m="1" x="3858"/>
        <item h="1" m="1" x="3859"/>
        <item h="1" m="1" x="2903"/>
        <item h="1" m="1" x="2904"/>
        <item h="1" m="1" x="3860"/>
        <item h="1" m="1" x="3861"/>
        <item h="1" m="1" x="3862"/>
        <item h="1" m="1" x="3863"/>
        <item h="1" m="1" x="3864"/>
        <item h="1" m="1" x="3865"/>
        <item h="1" m="1" x="3866"/>
        <item h="1" m="1" x="3867"/>
        <item h="1" m="1" x="2905"/>
        <item h="1" m="1" x="3868"/>
        <item h="1" m="1" x="3869"/>
        <item h="1" m="1" x="3870"/>
        <item h="1" m="1" x="3871"/>
        <item h="1" m="1" x="3872"/>
        <item h="1" m="1" x="3873"/>
        <item h="1" m="1" x="3874"/>
        <item h="1" m="1" x="3875"/>
        <item h="1" m="1" x="3876"/>
        <item h="1" m="1" x="3877"/>
        <item h="1" m="1" x="2906"/>
        <item h="1" m="1" x="3878"/>
        <item h="1" m="1" x="3879"/>
        <item h="1" m="1" x="2907"/>
        <item h="1" m="1" x="2908"/>
        <item h="1" m="1" x="3880"/>
        <item h="1" m="1" x="5096"/>
        <item h="1" m="1" x="5097"/>
        <item h="1" m="1" x="5098"/>
        <item h="1" m="1" x="5099"/>
        <item h="1" m="1" x="5100"/>
        <item h="1" m="1" x="456"/>
        <item h="1" m="1" x="5101"/>
        <item h="1" m="1" x="5102"/>
        <item h="1" m="1" x="5103"/>
        <item h="1" m="1" x="5104"/>
        <item h="1" m="1" x="5105"/>
        <item h="1" m="1" x="5106"/>
        <item h="1" m="1" x="5107"/>
        <item h="1" m="1" x="5108"/>
        <item h="1" m="1" x="5109"/>
        <item h="1" m="1" x="3917"/>
        <item h="1" m="1" x="4702"/>
        <item h="1" m="1" x="3918"/>
        <item h="1" m="1" x="3919"/>
        <item h="1" m="1" x="3920"/>
        <item h="1" m="1" x="3921"/>
        <item h="1" m="1" x="3922"/>
        <item h="1" m="1" x="3923"/>
        <item h="1" m="1" x="3924"/>
        <item h="1" m="1" x="1913"/>
        <item h="1" m="1" x="5110"/>
        <item h="1" m="1" x="5111"/>
        <item h="1" m="1" x="5112"/>
        <item h="1" m="1" x="3934"/>
        <item h="1" m="1" x="3935"/>
        <item h="1" m="1" x="5113"/>
        <item h="1" m="1" x="5114"/>
        <item h="1" m="1" x="5115"/>
        <item h="1" m="1" x="5116"/>
        <item h="1" m="1" x="5117"/>
        <item h="1" m="1" x="3937"/>
        <item h="1" m="1" x="3938"/>
        <item h="1" m="1" x="3939"/>
        <item h="1" m="1" x="3940"/>
        <item h="1" m="1" x="3941"/>
        <item h="1" m="1" x="3942"/>
        <item h="1" m="1" x="3943"/>
        <item h="1" m="1" x="3944"/>
        <item h="1" m="1" x="3945"/>
        <item h="1" m="1" x="3946"/>
        <item h="1" m="1" x="3947"/>
        <item h="1" m="1" x="3948"/>
        <item h="1" m="1" x="3949"/>
        <item h="1" m="1" x="3950"/>
        <item h="1" m="1" x="3951"/>
        <item h="1" m="1" x="3952"/>
        <item h="1" m="1" x="3953"/>
        <item h="1" m="1" x="3956"/>
        <item h="1" m="1" x="3957"/>
        <item h="1" m="1" x="3024"/>
        <item h="1" m="1" x="1946"/>
        <item h="1" m="1" x="527"/>
        <item h="1" m="1" x="528"/>
        <item h="1" m="1" x="4705"/>
        <item h="1" m="1" x="4706"/>
        <item h="1" m="1" x="3965"/>
        <item h="1" m="1" x="4707"/>
        <item h="1" m="1" x="4708"/>
        <item h="1" m="1" x="4709"/>
        <item h="1" m="1" x="4710"/>
        <item h="1" m="1" x="4711"/>
        <item h="1" m="1" x="4712"/>
        <item h="1" m="1" x="4713"/>
        <item h="1" m="1" x="4714"/>
        <item h="1" m="1" x="4715"/>
        <item h="1" m="1" x="4716"/>
        <item h="1" m="1" x="4717"/>
        <item h="1" m="1" x="4718"/>
        <item h="1" m="1" x="4719"/>
        <item h="1" m="1" x="4720"/>
        <item h="1" m="1" x="4721"/>
        <item h="1" m="1" x="4722"/>
        <item h="1" m="1" x="4723"/>
        <item h="1" m="1" x="4724"/>
        <item h="1" m="1" x="4725"/>
        <item h="1" m="1" x="4726"/>
        <item h="1" m="1" x="4727"/>
        <item h="1" m="1" x="5118"/>
        <item h="1" m="1" x="5119"/>
        <item h="1" m="1" x="5120"/>
        <item h="1" m="1" x="5121"/>
        <item h="1" m="1" x="5122"/>
        <item h="1" m="1" x="5123"/>
        <item h="1" m="1" x="5124"/>
        <item h="1" m="1" x="5125"/>
        <item h="1" m="1" x="5126"/>
        <item h="1" m="1" x="5127"/>
        <item h="1" m="1" x="5128"/>
        <item h="1" m="1" x="5129"/>
        <item h="1" m="1" x="5130"/>
        <item h="1" m="1" x="4734"/>
        <item h="1" m="1" x="4735"/>
        <item h="1" m="1" x="5131"/>
        <item h="1" m="1" x="5132"/>
        <item h="1" m="1" x="5133"/>
        <item h="1" m="1" x="5134"/>
        <item h="1" m="1" x="5135"/>
        <item h="1" m="1" x="5136"/>
        <item h="1" m="1" x="4740"/>
        <item h="1" m="1" x="4741"/>
        <item h="1" m="1" x="4742"/>
        <item h="1" m="1" x="4743"/>
        <item h="1" m="1" x="4744"/>
        <item h="1" m="1" x="4745"/>
        <item h="1" m="1" x="4746"/>
        <item h="1" m="1" x="4747"/>
        <item h="1" m="1" x="4748"/>
        <item h="1" m="1" x="4749"/>
        <item h="1" m="1" x="4750"/>
        <item h="1" m="1" x="4751"/>
        <item h="1" m="1" x="4026"/>
        <item h="1" m="1" x="4027"/>
        <item h="1" m="1" x="4028"/>
        <item h="1" m="1" x="4029"/>
        <item h="1" m="1" x="4030"/>
        <item h="1" m="1" x="4031"/>
        <item h="1" m="1" x="4032"/>
        <item h="1" m="1" x="4033"/>
        <item h="1" m="1" x="5137"/>
        <item h="1" m="1" x="3108"/>
        <item h="1" m="1" x="5138"/>
        <item h="1" m="1" x="5139"/>
        <item h="1" m="1" x="5140"/>
        <item h="1" m="1" x="5141"/>
        <item h="1" m="1" x="5142"/>
        <item h="1" m="1" x="2048"/>
        <item h="1" m="1" x="2664"/>
        <item h="1" m="1" x="2666"/>
        <item h="1" x="154"/>
        <item h="1" m="1" x="2667"/>
        <item h="1" m="1" x="1638"/>
        <item h="1" m="1" x="2678"/>
        <item h="1" m="1" x="2668"/>
        <item h="1" m="1" x="1641"/>
        <item h="1" m="1" x="3721"/>
        <item h="1" m="1" x="4663"/>
        <item h="1" m="1" x="2721"/>
        <item h="1" m="1" x="2722"/>
        <item h="1" m="1" x="2723"/>
        <item h="1" m="1" x="2724"/>
        <item h="1" m="1" x="2725"/>
        <item h="1" m="1" x="2726"/>
        <item h="1" m="1" x="2727"/>
        <item h="1" m="1" x="2728"/>
        <item h="1" m="1" x="2729"/>
        <item h="1" m="1" x="2730"/>
        <item h="1" m="1" x="2731"/>
        <item h="1" m="1" x="2732"/>
        <item h="1" m="1" x="2733"/>
        <item h="1" m="1" x="2734"/>
        <item h="1" m="1" x="2735"/>
        <item h="1" m="1" x="2736"/>
        <item h="1" m="1" x="2737"/>
        <item h="1" m="1" x="2738"/>
        <item h="1" m="1" x="2739"/>
        <item h="1" m="1" x="2740"/>
        <item h="1" m="1" x="2741"/>
        <item h="1" m="1" x="2742"/>
        <item h="1" m="1" x="2743"/>
        <item h="1" m="1" x="2744"/>
        <item h="1" m="1" x="2745"/>
        <item h="1" m="1" x="3796"/>
        <item h="1" m="1" x="3797"/>
        <item h="1" m="1" x="4687"/>
        <item h="1" m="1" x="3805"/>
        <item h="1" m="1" x="3817"/>
        <item h="1" m="1" x="4694"/>
        <item h="1" m="1" x="4695"/>
        <item h="1" m="1" x="4696"/>
        <item h="1" m="1" x="3837"/>
        <item h="1" m="1" x="3838"/>
        <item h="1" m="1" x="3839"/>
        <item h="1" m="1" x="4701"/>
        <item h="1" m="1" x="3848"/>
        <item h="1" m="1" x="3849"/>
        <item h="1" m="1" x="3881"/>
        <item h="1" m="1" x="3882"/>
        <item h="1" m="1" x="3883"/>
        <item h="1" m="1" x="3884"/>
        <item h="1" m="1" x="2909"/>
        <item h="1" m="1" x="3885"/>
        <item h="1" m="1" x="3886"/>
        <item h="1" m="1" x="3887"/>
        <item h="1" m="1" x="3888"/>
        <item h="1" m="1" x="3889"/>
        <item h="1" m="1" x="3890"/>
        <item h="1" m="1" x="3891"/>
        <item h="1" m="1" x="3892"/>
        <item h="1" m="1" x="3893"/>
        <item h="1" m="1" x="3894"/>
        <item h="1" m="1" x="3895"/>
        <item h="1" m="1" x="3896"/>
        <item h="1" m="1" x="3897"/>
        <item h="1" m="1" x="3898"/>
        <item h="1" m="1" x="2910"/>
        <item h="1" m="1" x="3899"/>
        <item h="1" m="1" x="3900"/>
        <item h="1" m="1" x="2911"/>
        <item h="1" m="1" x="3913"/>
        <item h="1" m="1" x="2976"/>
        <item h="1" m="1" x="4703"/>
        <item h="1" m="1" x="2998"/>
        <item h="1" m="1" x="3936"/>
        <item h="1" m="1" x="3958"/>
        <item h="1" m="1" x="3959"/>
        <item h="1" m="1" x="4704"/>
        <item h="1" m="1" x="4728"/>
        <item h="1" m="1" x="4729"/>
        <item h="1" m="1" x="4730"/>
        <item h="1" m="1" x="3968"/>
        <item h="1" m="1" x="3969"/>
        <item h="1" m="1" x="3970"/>
        <item h="1" m="1" x="3971"/>
        <item h="1" m="1" x="3991"/>
        <item h="1" m="1" x="3992"/>
        <item h="1" m="1" x="4731"/>
        <item h="1" m="1" x="4732"/>
        <item h="1" m="1" x="4733"/>
        <item h="1" m="1" x="4009"/>
        <item h="1" m="1" x="4010"/>
        <item h="1" m="1" x="4013"/>
        <item h="1" m="1" x="4736"/>
        <item h="1" m="1" x="4014"/>
        <item h="1" m="1" x="4737"/>
        <item h="1" m="1" x="4738"/>
        <item h="1" m="1" x="4739"/>
        <item h="1" m="1" x="4034"/>
        <item h="1" m="1" x="3084"/>
        <item h="1" m="1" x="4035"/>
        <item h="1" m="1" x="4752"/>
        <item h="1" m="1" x="4753"/>
        <item h="1" m="1" x="3116"/>
        <item h="1" m="1" x="4754"/>
        <item h="1" m="1" x="4755"/>
        <item h="1" m="1" x="4045"/>
        <item h="1" m="1" x="4756"/>
        <item h="1" m="1" x="4757"/>
        <item h="1" m="1" x="4758"/>
        <item h="1" m="1" x="4759"/>
        <item h="1" m="1" x="4760"/>
        <item h="1" m="1" x="4048"/>
        <item h="1" m="1" x="4049"/>
        <item h="1" m="1" x="4050"/>
        <item h="1" m="1" x="4051"/>
        <item h="1" m="1" x="4761"/>
        <item h="1" m="1" x="4762"/>
        <item h="1" m="1" x="4763"/>
        <item h="1" m="1" x="4764"/>
        <item h="1" m="1" x="4053"/>
        <item h="1" m="1" x="4054"/>
        <item h="1" m="1" x="4055"/>
        <item h="1" m="1" x="4056"/>
        <item h="1" m="1" x="4057"/>
        <item h="1" m="1" x="4058"/>
        <item h="1" m="1" x="4059"/>
        <item h="1" m="1" x="4060"/>
        <item h="1" m="1" x="4061"/>
        <item h="1" m="1" x="4062"/>
        <item h="1" m="1" x="4063"/>
        <item h="1" m="1" x="4064"/>
        <item h="1" m="1" x="4065"/>
        <item h="1" m="1" x="4765"/>
        <item h="1" m="1" x="4066"/>
        <item h="1" m="1" x="4067"/>
        <item h="1" m="1" x="4766"/>
        <item h="1" m="1" x="4767"/>
        <item h="1" m="1" x="4768"/>
        <item h="1" m="1" x="4770"/>
        <item h="1" m="1" x="4771"/>
        <item h="1" m="1" x="4772"/>
        <item h="1" m="1" x="4773"/>
        <item h="1" m="1" x="4080"/>
        <item h="1" m="1" x="4081"/>
        <item h="1" m="1" x="4082"/>
        <item h="1" m="1" x="4774"/>
        <item h="1" m="1" x="4775"/>
        <item h="1" m="1" x="4776"/>
        <item h="1" m="1" x="4777"/>
        <item h="1" m="1" x="4083"/>
        <item h="1" m="1" x="4084"/>
        <item h="1" m="1" x="4085"/>
        <item h="1" m="1" x="4086"/>
        <item h="1" m="1" x="4087"/>
        <item h="1" m="1" x="3157"/>
        <item h="1" m="1" x="3158"/>
        <item h="1" m="1" x="3159"/>
        <item h="1" m="1" x="3160"/>
        <item h="1" m="1" x="4778"/>
        <item h="1" m="1" x="4779"/>
        <item h="1" m="1" x="4780"/>
        <item h="1" m="1" x="4781"/>
        <item h="1" m="1" x="4782"/>
        <item h="1" m="1" x="4783"/>
        <item h="1" m="1" x="4784"/>
        <item h="1" m="1" x="4785"/>
        <item h="1" m="1" x="4786"/>
        <item h="1" m="1" x="4787"/>
        <item h="1" m="1" x="4788"/>
        <item h="1" m="1" x="4789"/>
        <item h="1" m="1" x="4790"/>
        <item h="1" m="1" x="4791"/>
        <item h="1" m="1" x="4792"/>
        <item h="1" m="1" x="4793"/>
        <item h="1" m="1" x="4794"/>
        <item h="1" m="1" x="4795"/>
        <item h="1" m="1" x="4796"/>
        <item h="1" m="1" x="4797"/>
        <item h="1" m="1" x="4798"/>
        <item h="1" m="1" x="4799"/>
        <item h="1" m="1" x="4800"/>
        <item h="1" m="1" x="4801"/>
        <item h="1" m="1" x="4802"/>
        <item h="1" m="1" x="4803"/>
        <item h="1" m="1" x="4804"/>
        <item h="1" m="1" x="4805"/>
        <item h="1" m="1" x="4806"/>
        <item h="1" m="1" x="4807"/>
        <item h="1" m="1" x="4088"/>
        <item h="1" m="1" x="4089"/>
        <item h="1" m="1" x="4090"/>
        <item h="1" m="1" x="4091"/>
        <item h="1" m="1" x="4092"/>
        <item h="1" m="1" x="4093"/>
        <item h="1" m="1" x="4094"/>
        <item h="1" m="1" x="4095"/>
        <item h="1" m="1" x="4096"/>
        <item h="1" m="1" x="4097"/>
        <item h="1" m="1" x="4098"/>
        <item h="1" m="1" x="4099"/>
        <item h="1" m="1" x="4100"/>
        <item h="1" m="1" x="4101"/>
        <item h="1" m="1" x="4102"/>
        <item h="1" m="1" x="4103"/>
        <item h="1" m="1" x="4104"/>
        <item h="1" m="1" x="4105"/>
        <item h="1" m="1" x="4134"/>
        <item h="1" m="1" x="3208"/>
        <item h="1" m="1" x="4808"/>
        <item h="1" m="1" x="3209"/>
        <item h="1" m="1" x="4809"/>
        <item h="1" m="1" x="4146"/>
        <item h="1" m="1" x="4147"/>
        <item h="1" m="1" x="4810"/>
        <item h="1" m="1" x="4150"/>
        <item h="1" m="1" x="4151"/>
        <item h="1" m="1" x="4812"/>
        <item h="1" m="1" x="4813"/>
        <item h="1" m="1" x="4814"/>
        <item h="1" m="1" x="4815"/>
        <item h="1" m="1" x="4153"/>
        <item h="1" m="1" x="4154"/>
        <item h="1" m="1" x="4816"/>
        <item h="1" m="1" x="4817"/>
        <item h="1" m="1" x="4818"/>
        <item h="1" m="1" x="3255"/>
        <item h="1" m="1" x="3256"/>
        <item h="1" m="1" x="3257"/>
        <item h="1" m="1" x="3258"/>
        <item h="1" m="1" x="3259"/>
        <item h="1" m="1" x="3260"/>
        <item h="1" m="1" x="3261"/>
        <item h="1" m="1" x="3262"/>
        <item h="1" m="1" x="966"/>
        <item h="1" m="1" x="3263"/>
        <item h="1" m="1" x="3264"/>
        <item h="1" m="1" x="4819"/>
        <item h="1" m="1" x="4820"/>
        <item h="1" m="1" x="4167"/>
        <item h="1" m="1" x="4168"/>
        <item h="1" m="1" x="4169"/>
        <item h="1" m="1" x="4170"/>
        <item h="1" m="1" x="4821"/>
        <item h="1" m="1" x="4822"/>
        <item h="1" m="1" x="4823"/>
        <item h="1" m="1" x="4184"/>
        <item h="1" m="1" x="4824"/>
        <item h="1" m="1" x="4825"/>
        <item h="1" m="1" x="4826"/>
        <item h="1" m="1" x="4827"/>
        <item h="1" m="1" x="4187"/>
        <item h="1" m="1" x="4188"/>
        <item h="1" m="1" x="4189"/>
        <item h="1" m="1" x="4190"/>
        <item h="1" m="1" x="3298"/>
        <item h="1" m="1" x="3299"/>
        <item h="1" m="1" x="4828"/>
        <item h="1" m="1" x="4829"/>
        <item h="1" m="1" x="4830"/>
        <item h="1" m="1" x="4196"/>
        <item h="1" m="1" x="4831"/>
        <item h="1" m="1" x="4832"/>
        <item h="1" m="1" x="4833"/>
        <item h="1" m="1" x="4834"/>
        <item h="1" m="1" x="2247"/>
        <item h="1" m="1" x="2248"/>
        <item h="1" m="1" x="2249"/>
        <item h="1" m="1" x="4835"/>
        <item h="1" m="1" x="4836"/>
        <item h="1" m="1" x="4837"/>
        <item h="1" m="1" x="4215"/>
        <item h="1" m="1" x="4216"/>
        <item h="1" m="1" x="4217"/>
        <item h="1" m="1" x="4218"/>
        <item h="1" m="1" x="4838"/>
        <item h="1" m="1" x="4839"/>
        <item h="1" m="1" x="4223"/>
        <item h="1" m="1" x="4224"/>
        <item h="1" m="1" x="4226"/>
        <item h="1" m="1" x="4227"/>
        <item h="1" m="1" x="4228"/>
        <item h="1" m="1" x="4840"/>
        <item h="1" m="1" x="4841"/>
        <item h="1" m="1" x="4842"/>
        <item h="1" m="1" x="4843"/>
        <item h="1" m="1" x="4844"/>
        <item h="1" m="1" x="4845"/>
        <item h="1" m="1" x="4846"/>
        <item h="1" m="1" x="4847"/>
        <item h="1" m="1" x="4230"/>
        <item h="1" m="1" x="4848"/>
        <item h="1" m="1" x="4849"/>
        <item h="1" m="1" x="4238"/>
        <item h="1" m="1" x="4239"/>
        <item h="1" m="1" x="4850"/>
        <item h="1" m="1" x="4249"/>
        <item h="1" m="1" x="4250"/>
        <item h="1" m="1" x="4251"/>
        <item h="1" m="1" x="4252"/>
        <item h="1" m="1" x="3352"/>
        <item h="1" m="1" x="4851"/>
        <item h="1" m="1" x="4852"/>
        <item h="1" m="1" x="4254"/>
        <item h="1" m="1" x="4255"/>
        <item h="1" m="1" x="4256"/>
        <item h="1" m="1" x="4853"/>
        <item h="1" m="1" x="3366"/>
        <item h="1" m="1" x="3367"/>
        <item h="1" m="1" x="3368"/>
        <item h="1" m="1" x="4854"/>
        <item h="1" m="1" x="4855"/>
        <item h="1" m="1" x="4856"/>
        <item h="1" m="1" x="4857"/>
        <item h="1" m="1" x="4858"/>
        <item h="1" m="1" x="4859"/>
        <item h="1" m="1" x="4268"/>
        <item h="1" m="1" x="4860"/>
        <item h="1" m="1" x="4861"/>
        <item h="1" m="1" x="4862"/>
        <item h="1" m="1" x="4863"/>
        <item h="1" m="1" x="4864"/>
        <item h="1" m="1" x="4865"/>
        <item h="1" m="1" x="3382"/>
        <item h="1" m="1" x="4866"/>
        <item h="1" m="1" x="4867"/>
        <item h="1" m="1" x="4868"/>
        <item h="1" m="1" x="4869"/>
        <item h="1" m="1" x="4870"/>
        <item h="1" m="1" x="4871"/>
        <item h="1" m="1" x="4872"/>
        <item h="1" m="1" x="4282"/>
        <item h="1" m="1" x="4283"/>
        <item h="1" m="1" x="4873"/>
        <item h="1" m="1" x="4874"/>
        <item h="1" m="1" x="4875"/>
        <item h="1" m="1" x="4876"/>
        <item h="1" m="1" x="4296"/>
        <item h="1" m="1" x="4297"/>
        <item h="1" m="1" x="4298"/>
        <item h="1" m="1" x="4299"/>
        <item h="1" m="1" x="4300"/>
        <item h="1" m="1" x="4877"/>
        <item h="1" m="1" x="4301"/>
        <item h="1" m="1" x="4302"/>
        <item h="1" m="1" x="4303"/>
        <item h="1" m="1" x="4306"/>
        <item h="1" m="1" x="4307"/>
        <item h="1" m="1" x="4308"/>
        <item h="1" m="1" x="4309"/>
        <item h="1" m="1" x="4310"/>
        <item h="1" m="1" x="4878"/>
        <item h="1" m="1" x="4318"/>
        <item h="1" m="1" x="4319"/>
        <item h="1" m="1" x="4320"/>
        <item h="1" m="1" x="4321"/>
        <item h="1" m="1" x="3424"/>
        <item h="1" m="1" x="3425"/>
        <item h="1" m="1" x="3426"/>
        <item h="1" m="1" x="3427"/>
        <item h="1" m="1" x="3428"/>
        <item h="1" m="1" x="3429"/>
        <item h="1" m="1" x="3430"/>
        <item h="1" m="1" x="3431"/>
        <item h="1" m="1" x="3432"/>
        <item h="1" m="1" x="1163"/>
        <item h="1" m="1" x="3433"/>
        <item h="1" m="1" x="2354"/>
        <item h="1" m="1" x="2355"/>
        <item h="1" m="1" x="2356"/>
        <item h="1" m="1" x="4879"/>
        <item h="1" m="1" x="4880"/>
        <item h="1" m="1" x="4881"/>
        <item h="1" m="1" x="4322"/>
        <item h="1" m="1" x="4323"/>
        <item h="1" m="1" x="4324"/>
        <item h="1" m="1" x="4325"/>
        <item h="1" m="1" x="4326"/>
        <item h="1" m="1" x="4327"/>
        <item h="1" m="1" x="4328"/>
        <item h="1" m="1" x="4329"/>
        <item h="1" m="1" x="4882"/>
        <item h="1" m="1" x="4883"/>
        <item h="1" m="1" x="4884"/>
        <item h="1" m="1" x="4885"/>
        <item h="1" m="1" x="4337"/>
        <item h="1" m="1" x="4338"/>
        <item h="1" m="1" x="4886"/>
        <item h="1" m="1" x="4887"/>
        <item h="1" m="1" x="4888"/>
        <item h="1" m="1" x="4889"/>
        <item h="1" m="1" x="4347"/>
        <item h="1" m="1" x="4348"/>
        <item h="1" m="1" x="4890"/>
        <item h="1" m="1" x="4891"/>
        <item h="1" m="1" x="4892"/>
        <item h="1" m="1" x="4893"/>
        <item h="1" m="1" x="4894"/>
        <item h="1" m="1" x="4895"/>
        <item h="1" m="1" x="4896"/>
        <item h="1" m="1" x="4897"/>
        <item h="1" m="1" x="4898"/>
        <item h="1" m="1" x="4899"/>
        <item h="1" m="1" x="4900"/>
        <item h="1" m="1" x="4901"/>
        <item h="1" m="1" x="4902"/>
        <item h="1" m="1" x="4365"/>
        <item h="1" m="1" x="4366"/>
        <item h="1" m="1" x="4367"/>
        <item h="1" m="1" x="4368"/>
        <item h="1" m="1" x="4369"/>
        <item h="1" m="1" x="4370"/>
        <item h="1" m="1" x="4371"/>
        <item h="1" m="1" x="4372"/>
        <item h="1" m="1" x="4373"/>
        <item h="1" m="1" x="4374"/>
        <item h="1" m="1" x="4375"/>
        <item h="1" m="1" x="4376"/>
        <item h="1" m="1" x="4377"/>
        <item h="1" m="1" x="4378"/>
        <item h="1" m="1" x="4379"/>
        <item h="1" m="1" x="4903"/>
        <item h="1" m="1" x="4904"/>
        <item h="1" m="1" x="4905"/>
        <item h="1" m="1" x="4906"/>
        <item h="1" m="1" x="4907"/>
        <item h="1" m="1" x="4908"/>
        <item h="1" m="1" x="4909"/>
        <item h="1" m="1" x="4910"/>
        <item h="1" m="1" x="4911"/>
        <item h="1" m="1" x="4912"/>
        <item h="1" m="1" x="4385"/>
        <item h="1" m="1" x="4386"/>
        <item h="1" m="1" x="4387"/>
        <item h="1" m="1" x="4388"/>
        <item h="1" m="1" x="4389"/>
        <item h="1" m="1" x="4390"/>
        <item h="1" m="1" x="4391"/>
        <item h="1" m="1" x="4392"/>
        <item h="1" m="1" x="4913"/>
        <item h="1" m="1" x="4914"/>
        <item h="1" m="1" x="4915"/>
        <item h="1" m="1" x="4916"/>
        <item h="1" m="1" x="4398"/>
        <item h="1" m="1" x="4399"/>
        <item h="1" m="1" x="4402"/>
        <item h="1" m="1" x="4403"/>
        <item h="1" m="1" x="4404"/>
        <item h="1" m="1" x="4405"/>
        <item h="1" m="1" x="4406"/>
        <item h="1" m="1" x="4407"/>
        <item h="1" m="1" x="4408"/>
        <item h="1" m="1" x="4409"/>
        <item h="1" m="1" x="4410"/>
        <item h="1" m="1" x="4917"/>
        <item h="1" m="1" x="4415"/>
        <item h="1" m="1" x="4949"/>
        <item h="1" m="1" x="4950"/>
        <item h="1" m="1" x="4951"/>
        <item h="1" m="1" x="4952"/>
        <item h="1" m="1" x="4953"/>
        <item h="1" m="1" x="4954"/>
        <item h="1" m="1" x="4955"/>
        <item h="1" m="1" x="4956"/>
        <item h="1" m="1" x="4957"/>
        <item h="1" m="1" x="4958"/>
        <item h="1" m="1" x="4959"/>
        <item h="1" m="1" x="4960"/>
        <item h="1" m="1" x="4961"/>
        <item h="1" m="1" x="4962"/>
        <item h="1" m="1" x="4963"/>
        <item h="1" m="1" x="4964"/>
        <item h="1" m="1" x="4965"/>
        <item h="1" m="1" x="4966"/>
        <item h="1" m="1" x="4967"/>
        <item h="1" m="1" x="4968"/>
        <item h="1" m="1" x="4969"/>
        <item h="1" m="1" x="4970"/>
        <item h="1" m="1" x="4971"/>
        <item h="1" m="1" x="4972"/>
        <item h="1" m="1" x="4973"/>
        <item h="1" m="1" x="4974"/>
        <item h="1" m="1" x="4975"/>
        <item h="1" m="1" x="4976"/>
        <item h="1" m="1" x="4977"/>
        <item h="1" m="1" x="4978"/>
        <item h="1" m="1" x="4979"/>
        <item h="1" m="1" x="4980"/>
        <item h="1" m="1" x="4981"/>
        <item h="1" m="1" x="4982"/>
        <item h="1" m="1" x="4983"/>
        <item h="1" m="1" x="4984"/>
        <item h="1" m="1" x="4985"/>
        <item h="1" m="1" x="4986"/>
        <item h="1" m="1" x="4987"/>
        <item h="1" m="1" x="4988"/>
        <item h="1" m="1" x="4989"/>
        <item h="1" m="1" x="4418"/>
        <item h="1" m="1" x="4991"/>
        <item h="1" m="1" x="3541"/>
        <item h="1" m="1" x="3542"/>
        <item h="1" m="1" x="2446"/>
        <item h="1" m="1" x="1365"/>
        <item h="1" m="1" x="1366"/>
        <item h="1" m="1" x="1367"/>
        <item h="1" m="1" x="1368"/>
        <item h="1" m="1" x="1369"/>
        <item h="1" m="1" x="1370"/>
        <item h="1" m="1" x="1371"/>
        <item h="1" m="1" x="1372"/>
        <item h="1" m="1" x="1373"/>
        <item h="1" m="1" x="1374"/>
        <item h="1" m="1" x="4992"/>
        <item h="1" m="1" x="4434"/>
        <item h="1" m="1" x="4435"/>
        <item h="1" m="1" x="4436"/>
        <item h="1" m="1" x="4437"/>
        <item h="1" m="1" x="4993"/>
        <item h="1" m="1" x="4994"/>
        <item h="1" m="1" x="4441"/>
        <item h="1" m="1" x="4995"/>
        <item h="1" m="1" x="4996"/>
        <item h="1" m="1" x="4997"/>
        <item h="1" m="1" x="4998"/>
        <item h="1" m="1" x="4999"/>
        <item h="1" m="1" x="5000"/>
        <item h="1" m="1" x="5001"/>
        <item h="1" m="1" x="4454"/>
        <item h="1" m="1" x="4455"/>
        <item h="1" m="1" x="5002"/>
        <item h="1" m="1" x="5003"/>
        <item h="1" m="1" x="5004"/>
        <item h="1" m="1" x="5005"/>
        <item h="1" m="1" x="5006"/>
        <item h="1" m="1" x="5007"/>
        <item h="1" m="1" x="4460"/>
        <item h="1" m="1" x="4461"/>
        <item h="1" m="1" x="4462"/>
        <item h="1" m="1" x="5008"/>
        <item h="1" m="1" x="5009"/>
        <item h="1" m="1" x="5010"/>
        <item h="1" m="1" x="5011"/>
        <item h="1" m="1" x="5012"/>
        <item h="1" m="1" x="5013"/>
        <item h="1" m="1" x="5014"/>
        <item h="1" m="1" x="5015"/>
        <item h="1" m="1" x="5016"/>
        <item h="1" m="1" x="5017"/>
        <item h="1" m="1" x="3583"/>
        <item h="1" m="1" x="5018"/>
        <item h="1" m="1" x="5019"/>
        <item h="1" m="1" x="5020"/>
        <item h="1" m="1" x="5021"/>
        <item h="1" m="1" x="5022"/>
        <item h="1" m="1" x="5023"/>
        <item h="1" m="1" x="5024"/>
        <item h="1" m="1" x="5025"/>
        <item h="1" m="1" x="5026"/>
        <item h="1" m="1" x="5027"/>
        <item h="1" m="1" x="5028"/>
        <item h="1" m="1" x="5029"/>
        <item h="1" m="1" x="5030"/>
        <item h="1" m="1" x="5031"/>
        <item h="1" m="1" x="5032"/>
        <item h="1" m="1" x="5033"/>
        <item h="1" m="1" x="5034"/>
        <item h="1" m="1" x="5035"/>
        <item h="1" m="1" x="5036"/>
        <item h="1" m="1" x="5037"/>
        <item h="1" m="1" x="5038"/>
        <item h="1" m="1" x="4479"/>
        <item h="1" m="1" x="4480"/>
        <item h="1" m="1" x="4481"/>
        <item h="1" m="1" x="4482"/>
        <item h="1" m="1" x="4483"/>
        <item h="1" m="1" x="4484"/>
        <item h="1" m="1" x="4485"/>
        <item h="1" m="1" x="4486"/>
        <item h="1" m="1" x="4487"/>
        <item h="1" m="1" x="4488"/>
        <item h="1" m="1" x="4489"/>
        <item h="1" m="1" x="4490"/>
        <item h="1" m="1" x="4491"/>
        <item h="1" m="1" x="4492"/>
        <item h="1" m="1" x="4493"/>
        <item h="1" m="1" x="4494"/>
        <item h="1" m="1" x="4495"/>
        <item h="1" m="1" x="4496"/>
        <item h="1" m="1" x="4497"/>
        <item h="1" m="1" x="4498"/>
        <item h="1" m="1" x="4499"/>
        <item h="1" m="1" x="4500"/>
        <item h="1" m="1" x="4501"/>
        <item h="1" m="1" x="4502"/>
        <item h="1" m="1" x="4503"/>
        <item h="1" m="1" x="4504"/>
        <item h="1" m="1" x="4505"/>
        <item h="1" m="1" x="4506"/>
        <item h="1" m="1" x="4507"/>
        <item h="1" m="1" x="4508"/>
        <item h="1" m="1" x="4509"/>
        <item h="1" m="1" x="4510"/>
        <item h="1" m="1" x="4511"/>
        <item h="1" m="1" x="4512"/>
        <item h="1" m="1" x="4513"/>
        <item h="1" m="1" x="4514"/>
        <item h="1" m="1" x="4515"/>
        <item h="1" m="1" x="5039"/>
        <item h="1" m="1" x="5040"/>
        <item h="1" m="1" x="5041"/>
        <item h="1" m="1" x="5042"/>
        <item h="1" m="1" x="5043"/>
        <item h="1" m="1" x="5044"/>
        <item h="1" m="1" x="4606"/>
        <item h="1" m="1" x="5045"/>
        <item h="1" m="1" x="5046"/>
        <item h="1" m="1" x="5047"/>
        <item h="1" m="1" x="4619"/>
        <item h="1" m="1" x="4620"/>
        <item h="1" m="1" x="5048"/>
        <item h="1" m="1" x="3714"/>
        <item h="1" m="1" x="5049"/>
        <item h="1" m="1" x="5050"/>
        <item h="1" m="1" x="5051"/>
        <item h="1" m="1" x="4628"/>
        <item h="1" m="1" x="4629"/>
        <item h="1" x="139"/>
        <item h="1" m="1" x="2669"/>
        <item h="1" m="1" x="1670"/>
        <item h="1" x="119"/>
        <item h="1" m="1" x="2658"/>
        <item h="1" m="1" x="2674"/>
        <item h="1" m="1" x="3723"/>
        <item h="1" m="1" x="1676"/>
        <item h="1" m="1" x="2659"/>
        <item h="1" m="1" x="3731"/>
        <item h="1" m="1" x="3732"/>
        <item h="1" m="1" x="3733"/>
        <item h="1" m="1" x="3734"/>
        <item h="1" m="1" x="2746"/>
        <item h="1" m="1" x="2747"/>
        <item h="1" m="1" x="2748"/>
        <item h="1" m="1" x="2749"/>
        <item h="1" m="1" x="2750"/>
        <item h="1" m="1" x="2751"/>
        <item h="1" m="1" x="2752"/>
        <item h="1" m="1" x="2753"/>
        <item h="1" m="1" x="2754"/>
        <item h="1" m="1" x="2755"/>
        <item h="1" m="1" x="2756"/>
        <item h="1" m="1" x="2757"/>
        <item h="1" m="1" x="2758"/>
        <item h="1" m="1" x="2759"/>
        <item h="1" m="1" x="2760"/>
        <item h="1" m="1" x="2761"/>
        <item h="1" m="1" x="2762"/>
        <item h="1" m="1" x="2763"/>
        <item h="1" m="1" x="3795"/>
        <item h="1" m="1" x="2764"/>
        <item h="1" m="1" x="2765"/>
        <item h="1" m="1" x="2766"/>
        <item h="1" m="1" x="2767"/>
        <item h="1" m="1" x="2768"/>
        <item h="1" m="1" x="2769"/>
        <item h="1" m="1" x="2770"/>
        <item h="1" m="1" x="2771"/>
        <item h="1" m="1" x="2772"/>
        <item h="1" m="1" x="2773"/>
        <item h="1" m="1" x="2774"/>
        <item h="1" m="1" x="2775"/>
        <item h="1" m="1" x="2776"/>
        <item h="1" m="1" x="2777"/>
        <item h="1" m="1" x="2778"/>
        <item h="1" m="1" x="2779"/>
        <item h="1" m="1" x="2780"/>
        <item h="1" m="1" x="2781"/>
        <item h="1" m="1" x="2782"/>
        <item h="1" m="1" x="2783"/>
        <item h="1" m="1" x="2784"/>
        <item h="1" m="1" x="2785"/>
        <item h="1" m="1" x="2786"/>
        <item h="1" m="1" x="2787"/>
        <item h="1" m="1" x="2788"/>
        <item h="1" m="1" x="3798"/>
        <item h="1" m="1" x="3799"/>
        <item h="1" m="1" x="3800"/>
        <item h="1" m="1" x="3801"/>
        <item h="1" m="1" x="3802"/>
        <item h="1" m="1" x="3803"/>
        <item h="1" m="1" x="3804"/>
        <item h="1" m="1" x="3806"/>
        <item h="1" m="1" x="3807"/>
        <item h="1" m="1" x="3808"/>
        <item h="1" m="1" x="3809"/>
        <item h="1" m="1" x="3810"/>
        <item h="1" m="1" x="3818"/>
        <item h="1" m="1" x="3819"/>
        <item h="1" m="1" x="2866"/>
        <item h="1" m="1" x="2867"/>
        <item h="1" m="1" x="3820"/>
        <item h="1" m="1" x="3821"/>
        <item h="1" m="1" x="3822"/>
        <item h="1" m="1" x="3823"/>
        <item h="1" m="1" x="3824"/>
        <item h="1" m="1" x="3825"/>
        <item h="1" m="1" x="3826"/>
        <item h="1" m="1" x="3827"/>
        <item h="1" m="1" x="3828"/>
        <item h="1" m="1" x="3829"/>
        <item h="1" m="1" x="3831"/>
        <item h="1" m="1" x="3840"/>
        <item h="1" m="1" x="3841"/>
        <item h="1" m="1" x="2884"/>
        <item h="1" m="1" x="2885"/>
        <item h="1" m="1" x="2886"/>
        <item h="1" m="1" x="2887"/>
        <item h="1" m="1" x="2888"/>
        <item h="1" m="1" x="2889"/>
        <item h="1" m="1" x="3842"/>
        <item h="1" m="1" x="3843"/>
        <item h="1" m="1" x="3850"/>
        <item h="1" m="1" x="3851"/>
        <item h="1" m="1" x="2896"/>
        <item h="1" m="1" x="3901"/>
        <item h="1" m="1" x="3902"/>
        <item h="1" m="1" x="3903"/>
        <item h="1" m="1" x="3904"/>
        <item h="1" m="1" x="3905"/>
        <item h="1" m="1" x="3906"/>
        <item h="1" m="1" x="2912"/>
        <item h="1" m="1" x="3907"/>
        <item h="1" m="1" x="3908"/>
        <item h="1" m="1" x="3909"/>
        <item h="1" m="1" x="3910"/>
        <item h="1" m="1" x="2913"/>
        <item h="1" m="1" x="2914"/>
        <item h="1" m="1" x="2915"/>
        <item h="1" m="1" x="2916"/>
        <item h="1" m="1" x="2917"/>
        <item h="1" m="1" x="2918"/>
        <item h="1" m="1" x="2919"/>
        <item h="1" m="1" x="2920"/>
        <item h="1" m="1" x="2921"/>
        <item h="1" m="1" x="2922"/>
        <item h="1" m="1" x="2923"/>
        <item h="1" m="1" x="2924"/>
        <item h="1" m="1" x="2925"/>
        <item h="1" m="1" x="2926"/>
        <item h="1" m="1" x="2927"/>
        <item h="1" m="1" x="2928"/>
        <item h="1" m="1" x="2929"/>
        <item h="1" m="1" x="3911"/>
        <item h="1" m="1" x="3912"/>
        <item h="1" m="1" x="3914"/>
        <item h="1" m="1" x="3915"/>
        <item h="1" m="1" x="3916"/>
        <item h="1" m="1" x="3925"/>
        <item h="1" m="1" x="2977"/>
        <item h="1" m="1" x="2978"/>
        <item h="1" m="1" x="2979"/>
        <item h="1" m="1" x="3926"/>
        <item h="1" m="1" x="3927"/>
        <item h="1" m="1" x="3928"/>
        <item h="1" m="1" x="3929"/>
        <item h="1" m="1" x="3930"/>
        <item h="1" m="1" x="3931"/>
        <item h="1" m="1" x="3932"/>
        <item h="1" m="1" x="3933"/>
        <item h="1" m="1" x="3954"/>
        <item h="1" m="1" x="3005"/>
        <item h="1" m="1" x="3006"/>
        <item h="1" m="1" x="3955"/>
        <item h="1" m="1" x="3960"/>
        <item h="1" m="1" x="3019"/>
        <item h="1" m="1" x="3963"/>
        <item h="1" m="1" x="3964"/>
        <item h="1" m="1" x="3966"/>
        <item h="1" m="1" x="3027"/>
        <item h="1" m="1" x="3967"/>
        <item h="1" m="1" x="3972"/>
        <item h="1" m="1" x="3973"/>
        <item h="1" m="1" x="3974"/>
        <item h="1" m="1" x="3975"/>
        <item h="1" m="1" x="3976"/>
        <item h="1" m="1" x="3977"/>
        <item h="1" m="1" x="3978"/>
        <item h="1" m="1" x="3979"/>
        <item h="1" m="1" x="3980"/>
        <item h="1" m="1" x="3981"/>
        <item h="1" m="1" x="3982"/>
        <item h="1" m="1" x="3983"/>
        <item h="1" m="1" x="3984"/>
        <item h="1" m="1" x="3985"/>
        <item h="1" m="1" x="3986"/>
        <item h="1" m="1" x="3987"/>
        <item h="1" m="1" x="3988"/>
        <item h="1" m="1" x="3989"/>
        <item h="1" m="1" x="3990"/>
        <item h="1" m="1" x="3993"/>
        <item h="1" m="1" x="3994"/>
        <item h="1" m="1" x="3995"/>
        <item h="1" m="1" x="3996"/>
        <item h="1" m="1" x="3997"/>
        <item h="1" m="1" x="3998"/>
        <item h="1" m="1" x="3999"/>
        <item h="1" m="1" x="4000"/>
        <item h="1" m="1" x="4001"/>
        <item h="1" m="1" x="4002"/>
        <item h="1" m="1" x="4003"/>
        <item h="1" m="1" x="4004"/>
        <item h="1" m="1" x="4005"/>
        <item h="1" m="1" x="4006"/>
        <item h="1" m="1" x="4007"/>
        <item h="1" m="1" x="4008"/>
        <item h="1" m="1" x="4011"/>
        <item h="1" m="1" x="4012"/>
        <item h="1" m="1" x="4015"/>
        <item h="1" m="1" x="4016"/>
        <item h="1" m="1" x="4017"/>
        <item h="1" m="1" x="4018"/>
        <item h="1" m="1" x="4019"/>
        <item h="1" m="1" x="4020"/>
        <item h="1" m="1" x="4021"/>
        <item h="1" m="1" x="4022"/>
        <item h="1" m="1" x="4023"/>
        <item h="1" m="1" x="4024"/>
        <item h="1" m="1" x="4025"/>
        <item h="1" m="1" x="3085"/>
        <item h="1" m="1" x="3086"/>
        <item h="1" m="1" x="3087"/>
        <item h="1" m="1" x="3088"/>
        <item h="1" m="1" x="3089"/>
        <item h="1" m="1" x="3090"/>
        <item h="1" m="1" x="3091"/>
        <item h="1" m="1" x="3092"/>
        <item h="1" m="1" x="3093"/>
        <item h="1" m="1" x="3094"/>
        <item h="1" m="1" x="3095"/>
        <item h="1" m="1" x="4036"/>
        <item h="1" m="1" x="4037"/>
        <item h="1" m="1" x="4038"/>
        <item h="1" m="1" x="4039"/>
        <item h="1" m="1" x="4040"/>
        <item h="1" m="1" x="4041"/>
        <item h="1" m="1" x="3113"/>
        <item h="1" m="1" x="4042"/>
        <item h="1" m="1" x="4043"/>
        <item h="1" m="1" x="4044"/>
        <item h="1" m="1" x="4046"/>
        <item h="1" m="1" x="4047"/>
        <item h="1" m="1" x="3120"/>
        <item h="1" m="1" x="3121"/>
        <item h="1" m="1" x="4052"/>
        <item h="1" m="1" x="4068"/>
        <item h="1" m="1" x="4069"/>
        <item h="1" m="1" x="4070"/>
        <item h="1" m="1" x="4071"/>
        <item h="1" m="1" x="3130"/>
        <item h="1" m="1" x="3131"/>
        <item h="1" m="1" x="3132"/>
        <item h="1" m="1" x="3133"/>
        <item h="1" m="1" x="3134"/>
        <item h="1" m="1" x="4072"/>
        <item h="1" m="1" x="4073"/>
        <item h="1" m="1" x="4074"/>
        <item h="1" m="1" x="4075"/>
        <item h="1" m="1" x="4076"/>
        <item h="1" m="1" x="4077"/>
        <item h="1" m="1" x="4078"/>
        <item h="1" m="1" x="4079"/>
        <item h="1" m="1" x="3161"/>
        <item h="1" m="1" x="3162"/>
        <item h="1" m="1" x="3163"/>
        <item h="1" m="1" x="3164"/>
        <item h="1" m="1" x="4106"/>
        <item h="1" m="1" x="4107"/>
        <item h="1" m="1" x="4108"/>
        <item h="1" m="1" x="4109"/>
        <item h="1" m="1" x="4110"/>
        <item h="1" m="1" x="4111"/>
        <item h="1" m="1" x="4112"/>
        <item h="1" m="1" x="4113"/>
        <item h="1" m="1" x="4114"/>
        <item h="1" m="1" x="4115"/>
        <item h="1" m="1" x="4116"/>
        <item h="1" m="1" x="4117"/>
        <item h="1" m="1" x="4118"/>
        <item h="1" m="1" x="4119"/>
        <item h="1" m="1" x="4120"/>
        <item h="1" m="1" x="4121"/>
        <item h="1" m="1" x="4122"/>
        <item h="1" m="1" x="4123"/>
        <item h="1" m="1" x="4124"/>
        <item h="1" m="1" x="4125"/>
        <item h="1" m="1" x="4126"/>
        <item h="1" m="1" x="4127"/>
        <item h="1" m="1" x="4128"/>
        <item h="1" m="1" x="4129"/>
        <item h="1" m="1" x="4130"/>
        <item h="1" m="1" x="4131"/>
        <item h="1" m="1" x="4132"/>
        <item h="1" m="1" x="4133"/>
        <item h="1" m="1" x="4135"/>
        <item h="1" m="1" x="4136"/>
        <item h="1" m="1" x="4137"/>
        <item h="1" m="1" x="4138"/>
        <item h="1" m="1" x="4139"/>
        <item h="1" m="1" x="4140"/>
        <item h="1" m="1" x="4141"/>
        <item h="1" m="1" x="4142"/>
        <item h="1" m="1" x="4143"/>
        <item h="1" m="1" x="4144"/>
        <item h="1" m="1" x="4145"/>
        <item h="1" m="1" x="3214"/>
        <item h="1" m="1" x="4148"/>
        <item h="1" m="1" x="4149"/>
        <item h="1" m="1" x="4152"/>
        <item h="1" m="1" x="4155"/>
        <item h="1" m="1" x="4156"/>
        <item h="1" m="1" x="4157"/>
        <item h="1" m="1" x="4158"/>
        <item h="1" m="1" x="4159"/>
        <item h="1" m="1" x="4160"/>
        <item h="1" m="1" x="4161"/>
        <item h="1" m="1" x="4162"/>
        <item h="1" m="1" x="4163"/>
        <item h="1" m="1" x="4164"/>
        <item h="1" m="1" x="3265"/>
        <item h="1" m="1" x="3266"/>
        <item h="1" m="1" x="3267"/>
        <item h="1" m="1" x="3268"/>
        <item h="1" m="1" x="3269"/>
        <item h="1" m="1" x="4166"/>
        <item h="1" m="1" x="4171"/>
        <item h="1" m="1" x="4172"/>
        <item h="1" m="1" x="4173"/>
        <item h="1" m="1" x="4174"/>
        <item h="1" m="1" x="4175"/>
        <item h="1" m="1" x="4176"/>
        <item h="1" m="1" x="4177"/>
        <item h="1" m="1" x="4178"/>
        <item h="1" m="1" x="4179"/>
        <item h="1" m="1" x="4180"/>
        <item h="1" m="1" x="4181"/>
        <item h="1" m="1" x="4182"/>
        <item h="1" m="1" x="4183"/>
        <item h="1" m="1" x="4185"/>
        <item h="1" m="1" x="4186"/>
        <item h="1" m="1" x="3300"/>
        <item h="1" m="1" x="3301"/>
        <item h="1" m="1" x="3302"/>
        <item h="1" m="1" x="3303"/>
        <item h="1" m="1" x="4191"/>
        <item h="1" m="1" x="4192"/>
        <item h="1" m="1" x="4193"/>
        <item h="1" m="1" x="4194"/>
        <item h="1" m="1" x="4195"/>
        <item h="1" m="1" x="4197"/>
        <item h="1" m="1" x="4198"/>
        <item h="1" m="1" x="4199"/>
        <item h="1" m="1" x="4200"/>
        <item h="1" m="1" x="4201"/>
        <item h="1" m="1" x="4202"/>
        <item h="1" m="1" x="4203"/>
        <item h="1" m="1" x="4204"/>
        <item h="1" m="1" x="4205"/>
        <item h="1" m="1" x="4206"/>
        <item h="1" m="1" x="4207"/>
        <item h="1" m="1" x="4208"/>
        <item h="1" m="1" x="4209"/>
        <item h="1" m="1" x="4210"/>
        <item h="1" m="1" x="3317"/>
        <item h="1" m="1" x="4211"/>
        <item h="1" m="1" x="4212"/>
        <item h="1" m="1" x="4213"/>
        <item h="1" m="1" x="4214"/>
        <item h="1" m="1" x="2250"/>
        <item h="1" m="1" x="4219"/>
        <item h="1" m="1" x="4220"/>
        <item h="1" m="1" x="4221"/>
        <item h="1" m="1" x="4222"/>
        <item h="1" m="1" x="3321"/>
        <item h="1" m="1" x="4225"/>
        <item h="1" m="1" x="4229"/>
        <item h="1" m="1" x="3335"/>
        <item h="1" m="1" x="3336"/>
        <item h="1" m="1" x="4231"/>
        <item h="1" m="1" x="4232"/>
        <item h="1" m="1" x="4233"/>
        <item h="1" m="1" x="4234"/>
        <item h="1" m="1" x="4235"/>
        <item h="1" m="1" x="4236"/>
        <item h="1" m="1" x="4237"/>
        <item h="1" m="1" x="4240"/>
        <item h="1" m="1" x="4241"/>
        <item h="1" m="1" x="4242"/>
        <item h="1" m="1" x="4243"/>
        <item h="1" m="1" x="4244"/>
        <item h="1" m="1" x="4245"/>
        <item h="1" m="1" x="4246"/>
        <item h="1" m="1" x="4247"/>
        <item h="1" m="1" x="4248"/>
        <item h="1" m="1" x="4253"/>
        <item h="1" m="1" x="4257"/>
        <item h="1" m="1" x="4258"/>
        <item h="1" m="1" x="4259"/>
        <item h="1" m="1" x="4260"/>
        <item h="1" m="1" x="4261"/>
        <item h="1" m="1" x="4262"/>
        <item h="1" m="1" x="4263"/>
        <item h="1" m="1" x="3353"/>
        <item h="1" m="1" x="3354"/>
        <item h="1" m="1" x="4264"/>
        <item h="1" m="1" x="4265"/>
        <item h="1" m="1" x="2301"/>
        <item h="1" m="1" x="4266"/>
        <item h="1" m="1" x="4267"/>
        <item h="1" m="1" x="3374"/>
        <item h="1" m="1" x="3375"/>
        <item h="1" m="1" x="4269"/>
        <item h="1" m="1" x="4270"/>
        <item h="1" m="1" x="4271"/>
        <item h="1" m="1" x="4272"/>
        <item h="1" m="1" x="4273"/>
        <item h="1" m="1" x="4274"/>
        <item h="1" m="1" x="4275"/>
        <item h="1" m="1" x="4276"/>
        <item h="1" m="1" x="3383"/>
        <item h="1" m="1" x="3384"/>
        <item h="1" m="1" x="4277"/>
        <item h="1" m="1" x="4278"/>
        <item h="1" m="1" x="4279"/>
        <item h="1" m="1" x="4280"/>
        <item h="1" m="1" x="4281"/>
        <item h="1" m="1" x="4284"/>
        <item h="1" m="1" x="4285"/>
        <item h="1" m="1" x="4286"/>
        <item h="1" m="1" x="4287"/>
        <item h="1" m="1" x="4288"/>
        <item h="1" m="1" x="4289"/>
        <item h="1" m="1" x="4290"/>
        <item h="1" m="1" x="4291"/>
        <item h="1" m="1" x="4292"/>
        <item h="1" m="1" x="4293"/>
        <item h="1" m="1" x="4294"/>
        <item h="1" m="1" x="4295"/>
        <item h="1" m="1" x="4304"/>
        <item h="1" m="1" x="4305"/>
        <item h="1" m="1" x="3398"/>
        <item h="1" m="1" x="3399"/>
        <item h="1" m="1" x="3400"/>
        <item h="1" m="1" x="3401"/>
        <item h="1" m="1" x="3402"/>
        <item h="1" m="1" x="4311"/>
        <item h="1" m="1" x="4312"/>
        <item h="1" m="1" x="4313"/>
        <item h="1" m="1" x="3410"/>
        <item h="1" m="1" x="3411"/>
        <item h="1" m="1" x="3417"/>
        <item h="1" m="1" x="4314"/>
        <item h="1" m="1" x="4315"/>
        <item h="1" m="1" x="4316"/>
        <item h="1" m="1" x="4317"/>
        <item h="1" m="1" x="3434"/>
        <item h="1" m="1" x="2357"/>
        <item h="1" m="1" x="2358"/>
        <item h="1" m="1" x="4330"/>
        <item h="1" m="1" x="4331"/>
        <item h="1" m="1" x="4332"/>
        <item h="1" m="1" x="4333"/>
        <item h="1" m="1" x="4334"/>
        <item h="1" m="1" x="4335"/>
        <item h="1" m="1" x="4336"/>
        <item h="1" m="1" x="4339"/>
        <item h="1" m="1" x="4340"/>
        <item h="1" m="1" x="4341"/>
        <item h="1" m="1" x="4342"/>
        <item h="1" m="1" x="4343"/>
        <item h="1" m="1" x="4344"/>
        <item h="1" m="1" x="4345"/>
        <item h="1" m="1" x="4346"/>
        <item h="1" m="1" x="4349"/>
        <item h="1" m="1" x="4350"/>
        <item h="1" m="1" x="4351"/>
        <item h="1" m="1" x="4352"/>
        <item h="1" m="1" x="4353"/>
        <item h="1" m="1" x="4354"/>
        <item h="1" m="1" x="4355"/>
        <item h="1" m="1" x="4356"/>
        <item h="1" m="1" x="4357"/>
        <item h="1" m="1" x="4358"/>
        <item h="1" m="1" x="4359"/>
        <item h="1" m="1" x="4360"/>
        <item h="1" m="1" x="4361"/>
        <item h="1" m="1" x="4362"/>
        <item h="1" m="1" x="4363"/>
        <item h="1" m="1" x="4364"/>
        <item h="1" m="1" x="4380"/>
        <item h="1" m="1" x="4381"/>
        <item h="1" m="1" x="4382"/>
        <item h="1" m="1" x="4383"/>
        <item h="1" m="1" x="4384"/>
        <item h="1" m="1" x="3473"/>
        <item h="1" m="1" x="3474"/>
        <item h="1" m="1" x="4393"/>
        <item h="1" m="1" x="4394"/>
        <item h="1" m="1" x="3485"/>
        <item h="1" m="1" x="3486"/>
        <item h="1" m="1" x="3487"/>
        <item h="1" m="1" x="3488"/>
        <item h="1" m="1" x="3489"/>
        <item h="1" m="1" x="3490"/>
        <item h="1" m="1" x="4395"/>
        <item h="1" m="1" x="3502"/>
        <item h="1" m="1" x="4396"/>
        <item h="1" m="1" x="4397"/>
        <item h="1" m="1" x="4400"/>
        <item h="1" m="1" x="4401"/>
        <item h="1" m="1" x="3505"/>
        <item h="1" m="1" x="3506"/>
        <item h="1" m="1" x="3507"/>
        <item h="1" m="1" x="4411"/>
        <item h="1" m="1" x="4412"/>
        <item h="1" m="1" x="4413"/>
        <item h="1" m="1" x="4414"/>
        <item h="1" m="1" x="4416"/>
        <item h="1" m="1" x="4417"/>
        <item h="1" m="1" x="4419"/>
        <item h="1" m="1" x="4420"/>
        <item h="1" m="1" x="4421"/>
        <item h="1" m="1" x="4422"/>
        <item h="1" m="1" x="4423"/>
        <item h="1" m="1" x="4424"/>
        <item h="1" m="1" x="4425"/>
        <item h="1" m="1" x="4426"/>
        <item h="1" m="1" x="4427"/>
        <item h="1" m="1" x="4428"/>
        <item h="1" m="1" x="4429"/>
        <item h="1" m="1" x="4430"/>
        <item h="1" m="1" x="4431"/>
        <item h="1" m="1" x="4432"/>
        <item h="1" m="1" x="4433"/>
        <item h="1" m="1" x="1375"/>
        <item h="1" m="1" x="4438"/>
        <item h="1" m="1" x="3543"/>
        <item h="1" m="1" x="4439"/>
        <item h="1" m="1" x="4440"/>
        <item h="1" m="1" x="3544"/>
        <item h="1" m="1" x="4442"/>
        <item h="1" m="1" x="4443"/>
        <item h="1" m="1" x="4444"/>
        <item h="1" m="1" x="4445"/>
        <item h="1" m="1" x="4446"/>
        <item h="1" m="1" x="4447"/>
        <item h="1" m="1" x="4448"/>
        <item h="1" m="1" x="4449"/>
        <item h="1" m="1" x="4450"/>
        <item h="1" m="1" x="4451"/>
        <item h="1" m="1" x="4452"/>
        <item h="1" m="1" x="4453"/>
        <item h="1" m="1" x="3563"/>
        <item h="1" m="1" x="3564"/>
        <item h="1" m="1" x="4456"/>
        <item h="1" m="1" x="4457"/>
        <item h="1" m="1" x="4458"/>
        <item h="1" m="1" x="4459"/>
        <item h="1" m="1" x="4463"/>
        <item h="1" m="1" x="4464"/>
        <item h="1" m="1" x="4465"/>
        <item h="1" m="1" x="4466"/>
        <item h="1" m="1" x="4467"/>
        <item h="1" m="1" x="4468"/>
        <item h="1" m="1" x="4469"/>
        <item h="1" m="1" x="4470"/>
        <item h="1" m="1" x="4471"/>
        <item h="1" m="1" x="4472"/>
        <item h="1" m="1" x="4473"/>
        <item h="1" m="1" x="4474"/>
        <item h="1" m="1" x="4475"/>
        <item h="1" m="1" x="4476"/>
        <item h="1" m="1" x="4477"/>
        <item h="1" m="1" x="4478"/>
        <item h="1" m="1" x="4516"/>
        <item h="1" m="1" x="4517"/>
        <item h="1" m="1" x="4518"/>
        <item h="1" m="1" x="4519"/>
        <item h="1" m="1" x="4520"/>
        <item h="1" m="1" x="4521"/>
        <item h="1" m="1" x="4522"/>
        <item h="1" m="1" x="4523"/>
        <item h="1" m="1" x="4524"/>
        <item h="1" m="1" x="4525"/>
        <item h="1" m="1" x="4526"/>
        <item h="1" m="1" x="4527"/>
        <item h="1" m="1" x="4528"/>
        <item h="1" m="1" x="4529"/>
        <item h="1" m="1" x="4530"/>
        <item h="1" m="1" x="4531"/>
        <item h="1" m="1" x="4532"/>
        <item h="1" m="1" x="4533"/>
        <item h="1" m="1" x="4534"/>
        <item h="1" m="1" x="4535"/>
        <item h="1" m="1" x="4536"/>
        <item h="1" m="1" x="4537"/>
        <item h="1" m="1" x="4538"/>
        <item h="1" m="1" x="4539"/>
        <item h="1" m="1" x="4540"/>
        <item h="1" m="1" x="4541"/>
        <item h="1" m="1" x="4542"/>
        <item h="1" m="1" x="4543"/>
        <item h="1" m="1" x="4544"/>
        <item h="1" m="1" x="4545"/>
        <item h="1" m="1" x="4546"/>
        <item h="1" m="1" x="4547"/>
        <item h="1" m="1" x="4548"/>
        <item h="1" m="1" x="4549"/>
        <item h="1" m="1" x="4550"/>
        <item h="1" m="1" x="4551"/>
        <item h="1" m="1" x="4552"/>
        <item h="1" m="1" x="4553"/>
        <item h="1" m="1" x="4554"/>
        <item h="1" m="1" x="4555"/>
        <item h="1" m="1" x="4556"/>
        <item h="1" m="1" x="4557"/>
        <item h="1" m="1" x="4558"/>
        <item h="1" m="1" x="4559"/>
        <item h="1" m="1" x="4560"/>
        <item h="1" m="1" x="4561"/>
        <item h="1" m="1" x="4562"/>
        <item h="1" m="1" x="4563"/>
        <item h="1" m="1" x="4564"/>
        <item h="1" m="1" x="4565"/>
        <item h="1" m="1" x="4566"/>
        <item h="1" m="1" x="4567"/>
        <item h="1" m="1" x="4568"/>
        <item h="1" m="1" x="4569"/>
        <item h="1" m="1" x="4570"/>
        <item h="1" m="1" x="4571"/>
        <item h="1" m="1" x="4572"/>
        <item h="1" m="1" x="4573"/>
        <item h="1" m="1" x="4574"/>
        <item h="1" m="1" x="4575"/>
        <item h="1" m="1" x="4576"/>
        <item h="1" m="1" x="4577"/>
        <item h="1" m="1" x="4578"/>
        <item h="1" m="1" x="4579"/>
        <item h="1" m="1" x="4580"/>
        <item h="1" m="1" x="4581"/>
        <item h="1" m="1" x="4582"/>
        <item h="1" m="1" x="4583"/>
        <item h="1" m="1" x="4584"/>
        <item h="1" m="1" x="4585"/>
        <item h="1" m="1" x="4586"/>
        <item h="1" m="1" x="4587"/>
        <item h="1" m="1" x="4588"/>
        <item h="1" m="1" x="4589"/>
        <item h="1" m="1" x="4590"/>
        <item h="1" m="1" x="4591"/>
        <item h="1" m="1" x="4592"/>
        <item h="1" m="1" x="4593"/>
        <item h="1" m="1" x="4594"/>
        <item h="1" m="1" x="4595"/>
        <item h="1" m="1" x="4596"/>
        <item h="1" m="1" x="4597"/>
        <item h="1" m="1" x="4598"/>
        <item h="1" m="1" x="4599"/>
        <item h="1" m="1" x="4600"/>
        <item h="1" m="1" x="4601"/>
        <item h="1" m="1" x="4602"/>
        <item h="1" m="1" x="4603"/>
        <item h="1" m="1" x="4604"/>
        <item h="1" m="1" x="4605"/>
        <item h="1" m="1" x="4607"/>
        <item h="1" m="1" x="4608"/>
        <item h="1" m="1" x="4609"/>
        <item h="1" m="1" x="4610"/>
        <item h="1" m="1" x="4611"/>
        <item h="1" m="1" x="4612"/>
        <item h="1" m="1" x="4613"/>
        <item h="1" m="1" x="4614"/>
        <item h="1" m="1" x="4615"/>
        <item h="1" m="1" x="4616"/>
        <item h="1" m="1" x="4617"/>
        <item h="1" m="1" x="4618"/>
        <item h="1" m="1" x="3712"/>
        <item h="1" m="1" x="4621"/>
        <item h="1" m="1" x="4622"/>
        <item h="1" m="1" x="4623"/>
        <item h="1" m="1" x="4624"/>
        <item h="1" m="1" x="4625"/>
        <item h="1" m="1" x="4626"/>
        <item h="1" m="1" x="4627"/>
        <item h="1" m="1" x="4630"/>
        <item h="1" m="1" x="4631"/>
        <item h="1" m="1" x="4632"/>
        <item h="1" m="1" x="4633"/>
        <item h="1" m="1" x="4634"/>
        <item h="1" m="1" x="2660"/>
        <item h="1" m="1" x="2661"/>
        <item h="1" x="87"/>
        <item h="1" x="88"/>
        <item h="1" m="1" x="1645"/>
        <item h="1" m="1" x="2662"/>
        <item h="1" m="1" x="2638"/>
        <item h="1" m="1" x="1671"/>
        <item h="1" m="1" x="2639"/>
        <item h="1" m="1" x="1677"/>
        <item h="1" m="1" x="1672"/>
        <item h="1" x="60"/>
        <item h="1" m="1" x="2663"/>
        <item h="1" m="1" x="2641"/>
        <item h="1" m="1" x="2633"/>
        <item h="1" m="1" x="2692"/>
        <item h="1" x="155"/>
        <item h="1" m="1" x="2688"/>
        <item h="1" m="1" x="2642"/>
        <item h="1" m="1" x="2643"/>
        <item h="1" m="1" x="2644"/>
        <item h="1" m="1" x="1678"/>
        <item h="1" m="1" x="2646"/>
        <item h="1" m="1" x="2647"/>
        <item h="1" x="91"/>
        <item h="1" m="1" x="2640"/>
        <item h="1" m="1" x="2648"/>
        <item h="1" m="1" x="1646"/>
        <item h="1" m="1" x="2650"/>
        <item h="1" m="1" x="2651"/>
        <item h="1" m="1" x="1655"/>
        <item h="1" m="1" x="2652"/>
        <item h="1" m="1" x="2653"/>
        <item h="1" m="1" x="2654"/>
        <item h="1" m="1" x="2655"/>
        <item h="1" m="1" x="2656"/>
        <item h="1" x="89"/>
        <item h="1" m="1" x="2649"/>
        <item h="1" m="1" x="2676"/>
        <item h="1" m="1" x="2645"/>
        <item h="1" m="1" x="2696"/>
        <item h="1" m="1" x="2697"/>
        <item h="1" m="1" x="2698"/>
        <item h="1" m="1" x="2789"/>
        <item h="1" m="1" x="2790"/>
        <item h="1" m="1" x="2791"/>
        <item h="1" m="1" x="2792"/>
        <item h="1" m="1" x="2793"/>
        <item h="1" m="1" x="2794"/>
        <item h="1" m="1" x="2795"/>
        <item h="1" m="1" x="2796"/>
        <item h="1" m="1" x="2797"/>
        <item h="1" m="1" x="2798"/>
        <item h="1" m="1" x="2799"/>
        <item h="1" m="1" x="2800"/>
        <item h="1" m="1" x="2801"/>
        <item h="1" m="1" x="2802"/>
        <item h="1" m="1" x="2803"/>
        <item h="1" m="1" x="2804"/>
        <item h="1" m="1" x="2805"/>
        <item h="1" m="1" x="2806"/>
        <item h="1" m="1" x="2807"/>
        <item h="1" m="1" x="2808"/>
        <item h="1" m="1" x="2809"/>
        <item h="1" m="1" x="2810"/>
        <item h="1" m="1" x="2811"/>
        <item h="1" m="1" x="2812"/>
        <item h="1" m="1" x="2813"/>
        <item h="1" m="1" x="2814"/>
        <item h="1" m="1" x="2815"/>
        <item h="1" m="1" x="2816"/>
        <item h="1" m="1" x="2817"/>
        <item h="1" m="1" x="2818"/>
        <item h="1" m="1" x="2819"/>
        <item h="1" m="1" x="2820"/>
        <item h="1" m="1" x="2821"/>
        <item h="1" m="1" x="2822"/>
        <item h="1" m="1" x="2823"/>
        <item h="1" m="1" x="2824"/>
        <item h="1" m="1" x="2825"/>
        <item h="1" m="1" x="2826"/>
        <item h="1" m="1" x="2827"/>
        <item h="1" m="1" x="2828"/>
        <item h="1" m="1" x="2829"/>
        <item h="1" m="1" x="2830"/>
        <item h="1" m="1" x="2831"/>
        <item h="1" m="1" x="2832"/>
        <item h="1" m="1" x="2833"/>
        <item h="1" m="1" x="2834"/>
        <item h="1" m="1" x="2835"/>
        <item h="1" m="1" x="2836"/>
        <item h="1" m="1" x="2837"/>
        <item h="1" m="1" x="2838"/>
        <item h="1" m="1" x="2839"/>
        <item h="1" m="1" x="2840"/>
        <item h="1" m="1" x="2841"/>
        <item h="1" m="1" x="2842"/>
        <item h="1" m="1" x="2843"/>
        <item h="1" m="1" x="2844"/>
        <item h="1" m="1" x="2845"/>
        <item h="1" m="1" x="2846"/>
        <item h="1" m="1" x="2847"/>
        <item h="1" m="1" x="2848"/>
        <item h="1" m="1" x="2849"/>
        <item h="1" m="1" x="2850"/>
        <item h="1" m="1" x="2851"/>
        <item h="1" m="1" x="2852"/>
        <item h="1" m="1" x="2853"/>
        <item h="1" m="1" x="2854"/>
        <item h="1" m="1" x="2855"/>
        <item h="1" m="1" x="2856"/>
        <item h="1" m="1" x="2857"/>
        <item h="1" m="1" x="2858"/>
        <item h="1" m="1" x="2859"/>
        <item h="1" m="1" x="1807"/>
        <item h="1" m="1" x="2860"/>
        <item h="1" m="1" x="2861"/>
        <item h="1" m="1" x="2862"/>
        <item h="1" m="1" x="2863"/>
        <item h="1" m="1" x="2864"/>
        <item h="1" m="1" x="2865"/>
        <item h="1" m="1" x="2868"/>
        <item h="1" m="1" x="2869"/>
        <item h="1" m="1" x="2870"/>
        <item h="1" m="1" x="2871"/>
        <item h="1" m="1" x="2872"/>
        <item h="1" m="1" x="2873"/>
        <item h="1" m="1" x="2874"/>
        <item h="1" m="1" x="2875"/>
        <item h="1" m="1" x="2876"/>
        <item h="1" m="1" x="2877"/>
        <item h="1" m="1" x="2878"/>
        <item h="1" m="1" x="2879"/>
        <item h="1" m="1" x="2880"/>
        <item h="1" m="1" x="2881"/>
        <item h="1" m="1" x="2882"/>
        <item h="1" m="1" x="2883"/>
        <item h="1" m="1" x="2890"/>
        <item h="1" m="1" x="2891"/>
        <item h="1" m="1" x="2892"/>
        <item h="1" m="1" x="2893"/>
        <item h="1" m="1" x="2894"/>
        <item h="1" m="1" x="2895"/>
        <item h="1" m="1" x="2897"/>
        <item h="1" m="1" x="2898"/>
        <item h="1" m="1" x="2930"/>
        <item h="1" m="1" x="2931"/>
        <item h="1" m="1" x="2932"/>
        <item h="1" m="1" x="2933"/>
        <item h="1" m="1" x="2934"/>
        <item h="1" m="1" x="2935"/>
        <item h="1" m="1" x="2936"/>
        <item h="1" m="1" x="2937"/>
        <item h="1" m="1" x="2938"/>
        <item h="1" m="1" x="2939"/>
        <item h="1" m="1" x="2940"/>
        <item h="1" m="1" x="2941"/>
        <item h="1" m="1" x="2942"/>
        <item h="1" m="1" x="2943"/>
        <item h="1" m="1" x="2944"/>
        <item h="1" m="1" x="2945"/>
        <item h="1" m="1" x="2946"/>
        <item h="1" m="1" x="2947"/>
        <item h="1" m="1" x="2948"/>
        <item h="1" m="1" x="2949"/>
        <item h="1" m="1" x="2950"/>
        <item h="1" m="1" x="2951"/>
        <item h="1" m="1" x="2952"/>
        <item h="1" m="1" x="2953"/>
        <item h="1" m="1" x="2954"/>
        <item h="1" m="1" x="2955"/>
        <item h="1" m="1" x="2956"/>
        <item h="1" m="1" x="2957"/>
        <item h="1" m="1" x="2958"/>
        <item h="1" m="1" x="2959"/>
        <item h="1" m="1" x="2960"/>
        <item h="1" m="1" x="2961"/>
        <item h="1" m="1" x="2962"/>
        <item h="1" m="1" x="2963"/>
        <item h="1" m="1" x="2964"/>
        <item h="1" m="1" x="2965"/>
        <item h="1" m="1" x="2966"/>
        <item h="1" m="1" x="2967"/>
        <item h="1" m="1" x="2968"/>
        <item h="1" m="1" x="2969"/>
        <item h="1" m="1" x="2970"/>
        <item h="1" m="1" x="2971"/>
        <item h="1" m="1" x="2972"/>
        <item h="1" m="1" x="2973"/>
        <item h="1" m="1" x="2974"/>
        <item h="1" m="1" x="2975"/>
        <item h="1" m="1" x="457"/>
        <item h="1" m="1" x="2980"/>
        <item h="1" m="1" x="2981"/>
        <item h="1" m="1" x="2982"/>
        <item h="1" m="1" x="2983"/>
        <item h="1" m="1" x="2984"/>
        <item h="1" m="1" x="2985"/>
        <item h="1" m="1" x="2986"/>
        <item h="1" m="1" x="2987"/>
        <item h="1" m="1" x="2988"/>
        <item h="1" m="1" x="2989"/>
        <item h="1" m="1" x="2990"/>
        <item h="1" m="1" x="2991"/>
        <item h="1" m="1" x="2992"/>
        <item h="1" m="1" x="2993"/>
        <item h="1" m="1" x="2994"/>
        <item h="1" m="1" x="2995"/>
        <item h="1" m="1" x="2996"/>
        <item h="1" m="1" x="2997"/>
        <item h="1" m="1" x="2999"/>
        <item h="1" m="1" x="3000"/>
        <item h="1" m="1" x="3001"/>
        <item h="1" m="1" x="3002"/>
        <item h="1" m="1" x="3003"/>
        <item h="1" m="1" x="3004"/>
        <item h="1" m="1" x="3007"/>
        <item h="1" m="1" x="3008"/>
        <item h="1" m="1" x="3009"/>
        <item h="1" m="1" x="3010"/>
        <item h="1" m="1" x="3011"/>
        <item h="1" m="1" x="3012"/>
        <item h="1" m="1" x="3013"/>
        <item h="1" m="1" x="3014"/>
        <item h="1" m="1" x="3015"/>
        <item h="1" m="1" x="3016"/>
        <item h="1" m="1" x="3017"/>
        <item h="1" m="1" x="3018"/>
        <item h="1" m="1" x="3020"/>
        <item h="1" m="1" x="3021"/>
        <item h="1" m="1" x="3022"/>
        <item h="1" m="1" x="3023"/>
        <item h="1" m="1" x="3025"/>
        <item h="1" m="1" x="3026"/>
        <item h="1" m="1" x="3028"/>
        <item h="1" m="1" x="3029"/>
        <item h="1" m="1" x="3030"/>
        <item h="1" m="1" x="3031"/>
        <item h="1" m="1" x="3032"/>
        <item h="1" m="1" x="3033"/>
        <item h="1" m="1" x="3034"/>
        <item h="1" m="1" x="3035"/>
        <item h="1" m="1" x="3036"/>
        <item h="1" m="1" x="3037"/>
        <item h="1" m="1" x="3038"/>
        <item h="1" m="1" x="3039"/>
        <item h="1" m="1" x="3040"/>
        <item h="1" m="1" x="3041"/>
        <item h="1" m="1" x="3042"/>
        <item h="1" m="1" x="3043"/>
        <item h="1" m="1" x="3044"/>
        <item h="1" m="1" x="3045"/>
        <item h="1" m="1" x="3046"/>
        <item h="1" m="1" x="3047"/>
        <item h="1" m="1" x="3048"/>
        <item h="1" m="1" x="3049"/>
        <item h="1" m="1" x="3050"/>
        <item h="1" m="1" x="3051"/>
        <item h="1" m="1" x="3052"/>
        <item h="1" m="1" x="3053"/>
        <item h="1" m="1" x="3054"/>
        <item h="1" m="1" x="3055"/>
        <item h="1" m="1" x="3056"/>
        <item h="1" m="1" x="3057"/>
        <item h="1" m="1" x="3058"/>
        <item h="1" m="1" x="3059"/>
        <item h="1" m="1" x="3060"/>
        <item h="1" m="1" x="3061"/>
        <item h="1" m="1" x="3062"/>
        <item h="1" m="1" x="3063"/>
        <item h="1" m="1" x="3064"/>
        <item h="1" m="1" x="3065"/>
        <item h="1" m="1" x="3066"/>
        <item h="1" m="1" x="3067"/>
        <item h="1" m="1" x="3068"/>
        <item h="1" m="1" x="3069"/>
        <item h="1" m="1" x="3070"/>
        <item h="1" m="1" x="3071"/>
        <item h="1" m="1" x="3072"/>
        <item h="1" m="1" x="3073"/>
        <item h="1" m="1" x="3074"/>
        <item h="1" m="1" x="3075"/>
        <item h="1" m="1" x="3076"/>
        <item h="1" m="1" x="3077"/>
        <item h="1" m="1" x="3078"/>
        <item h="1" m="1" x="673"/>
        <item h="1" m="1" x="674"/>
        <item h="1" m="1" x="3079"/>
        <item h="1" m="1" x="3080"/>
        <item h="1" m="1" x="3081"/>
        <item h="1" m="1" x="3082"/>
        <item h="1" m="1" x="3083"/>
        <item h="1" m="1" x="3096"/>
        <item h="1" m="1" x="3097"/>
        <item h="1" m="1" x="3098"/>
        <item h="1" m="1" x="3099"/>
        <item h="1" m="1" x="3100"/>
        <item h="1" m="1" x="3101"/>
        <item h="1" m="1" x="3102"/>
        <item h="1" m="1" x="3103"/>
        <item h="1" m="1" x="3104"/>
        <item h="1" m="1" x="3105"/>
        <item h="1" m="1" x="3106"/>
        <item h="1" m="1" x="3107"/>
        <item h="1" m="1" x="712"/>
        <item h="1" m="1" x="3109"/>
        <item h="1" m="1" x="3110"/>
        <item h="1" m="1" x="3112"/>
        <item h="1" m="1" x="3114"/>
        <item h="1" m="1" x="3115"/>
        <item h="1" m="1" x="3117"/>
        <item h="1" m="1" x="3118"/>
        <item h="1" m="1" x="3119"/>
        <item h="1" m="1" x="3122"/>
        <item h="1" m="1" x="3123"/>
        <item h="1" m="1" x="3124"/>
        <item h="1" m="1" x="3125"/>
        <item h="1" m="1" x="3126"/>
        <item h="1" m="1" x="3127"/>
        <item h="1" m="1" x="3128"/>
        <item h="1" m="1" x="3129"/>
        <item h="1" m="1" x="3135"/>
        <item h="1" m="1" x="3136"/>
        <item h="1" m="1" x="3137"/>
        <item h="1" m="1" x="3138"/>
        <item h="1" m="1" x="3139"/>
        <item h="1" m="1" x="3140"/>
        <item h="1" m="1" x="3141"/>
        <item h="1" m="1" x="3142"/>
        <item h="1" m="1" x="3143"/>
        <item h="1" m="1" x="3144"/>
        <item h="1" m="1" x="3145"/>
        <item h="1" m="1" x="3146"/>
        <item h="1" m="1" x="3147"/>
        <item h="1" m="1" x="3148"/>
        <item h="1" m="1" x="3149"/>
        <item h="1" m="1" x="3150"/>
        <item h="1" m="1" x="3151"/>
        <item h="1" m="1" x="3152"/>
        <item h="1" m="1" x="3153"/>
        <item h="1" m="1" x="3154"/>
        <item h="1" m="1" x="3155"/>
        <item h="1" m="1" x="3156"/>
        <item h="1" m="1" x="3165"/>
        <item h="1" m="1" x="3166"/>
        <item h="1" m="1" x="3167"/>
        <item h="1" m="1" x="3168"/>
        <item h="1" m="1" x="3169"/>
        <item h="1" m="1" x="3170"/>
        <item h="1" m="1" x="3171"/>
        <item h="1" m="1" x="3172"/>
        <item h="1" m="1" x="3173"/>
        <item h="1" m="1" x="3174"/>
        <item h="1" m="1" x="3175"/>
        <item h="1" m="1" x="3176"/>
        <item h="1" m="1" x="3177"/>
        <item h="1" m="1" x="3178"/>
        <item h="1" m="1" x="3179"/>
        <item h="1" m="1" x="3180"/>
        <item h="1" m="1" x="3181"/>
        <item h="1" m="1" x="3182"/>
        <item h="1" m="1" x="3183"/>
        <item h="1" m="1" x="3184"/>
        <item h="1" m="1" x="3185"/>
        <item h="1" m="1" x="3186"/>
        <item h="1" m="1" x="3187"/>
        <item h="1" m="1" x="3188"/>
        <item h="1" m="1" x="3189"/>
        <item h="1" m="1" x="3190"/>
        <item h="1" m="1" x="3191"/>
        <item h="1" m="1" x="3192"/>
        <item h="1" m="1" x="3193"/>
        <item h="1" m="1" x="3194"/>
        <item h="1" m="1" x="3195"/>
        <item h="1" m="1" x="3196"/>
        <item h="1" m="1" x="3197"/>
        <item h="1" m="1" x="3198"/>
        <item h="1" m="1" x="3199"/>
        <item h="1" m="1" x="3200"/>
        <item h="1" m="1" x="3201"/>
        <item h="1" m="1" x="3202"/>
        <item h="1" m="1" x="3203"/>
        <item h="1" m="1" x="3204"/>
        <item h="1" m="1" x="3205"/>
        <item h="1" m="1" x="3206"/>
        <item h="1" m="1" x="3207"/>
        <item h="1" m="1" x="3210"/>
        <item h="1" m="1" x="3211"/>
        <item h="1" m="1" x="3212"/>
        <item h="1" m="1" x="3213"/>
        <item h="1" m="1" x="3215"/>
        <item h="1" m="1" x="3216"/>
        <item h="1" m="1" x="3217"/>
        <item h="1" m="1" x="2174"/>
        <item h="1" m="1" x="2175"/>
        <item h="1" m="1" x="2176"/>
        <item h="1" m="1" x="3218"/>
        <item h="1" m="1" x="3219"/>
        <item h="1" m="1" x="3220"/>
        <item h="1" m="1" x="3221"/>
        <item h="1" m="1" x="3222"/>
        <item h="1" m="1" x="3223"/>
        <item h="1" m="1" x="3224"/>
        <item h="1" m="1" x="3225"/>
        <item h="1" m="1" x="3226"/>
        <item h="1" m="1" x="3227"/>
        <item h="1" m="1" x="3228"/>
        <item h="1" m="1" x="3229"/>
        <item h="1" m="1" x="3230"/>
        <item h="1" m="1" x="3231"/>
        <item h="1" m="1" x="3232"/>
        <item h="1" m="1" x="3233"/>
        <item h="1" m="1" x="3234"/>
        <item h="1" m="1" x="3235"/>
        <item h="1" m="1" x="3236"/>
        <item h="1" m="1" x="3270"/>
        <item h="1" m="1" x="967"/>
        <item h="1" m="1" x="3271"/>
        <item h="1" m="1" x="3272"/>
        <item h="1" m="1" x="968"/>
        <item h="1" m="1" x="3273"/>
        <item h="1" m="1" x="3274"/>
        <item h="1" m="1" x="3275"/>
        <item h="1" m="1" x="3276"/>
        <item h="1" m="1" x="3277"/>
        <item h="1" m="1" x="3278"/>
        <item h="1" m="1" x="3279"/>
        <item h="1" m="1" x="3280"/>
        <item h="1" m="1" x="3281"/>
        <item h="1" m="1" x="3282"/>
        <item h="1" m="1" x="3283"/>
        <item h="1" m="1" x="3284"/>
        <item h="1" m="1" x="3285"/>
        <item h="1" m="1" x="3286"/>
        <item h="1" m="1" x="3287"/>
        <item h="1" m="1" x="3288"/>
        <item h="1" m="1" x="3289"/>
        <item h="1" m="1" x="3290"/>
        <item h="1" m="1" x="3291"/>
        <item h="1" m="1" x="3292"/>
        <item h="1" m="1" x="3293"/>
        <item h="1" m="1" x="3294"/>
        <item h="1" m="1" x="3295"/>
        <item h="1" m="1" x="3296"/>
        <item h="1" m="1" x="3297"/>
        <item h="1" m="1" x="3304"/>
        <item h="1" m="1" x="3305"/>
        <item h="1" m="1" x="3306"/>
        <item h="1" m="1" x="3307"/>
        <item h="1" m="1" x="3308"/>
        <item h="1" m="1" x="3309"/>
        <item h="1" m="1" x="3310"/>
        <item h="1" m="1" x="3311"/>
        <item h="1" m="1" x="3312"/>
        <item h="1" m="1" x="3313"/>
        <item h="1" m="1" x="3314"/>
        <item h="1" m="1" x="3315"/>
        <item h="1" m="1" x="3316"/>
        <item h="1" m="1" x="3318"/>
        <item h="1" m="1" x="3319"/>
        <item h="1" m="1" x="2251"/>
        <item h="1" m="1" x="2252"/>
        <item h="1" m="1" x="3322"/>
        <item h="1" m="1" x="3323"/>
        <item h="1" m="1" x="3324"/>
        <item h="1" m="1" x="3325"/>
        <item h="1" m="1" x="3326"/>
        <item h="1" m="1" x="3327"/>
        <item h="1" m="1" x="3328"/>
        <item h="1" m="1" x="3329"/>
        <item h="1" m="1" x="3330"/>
        <item h="1" m="1" x="3331"/>
        <item h="1" m="1" x="3332"/>
        <item h="1" m="1" x="3333"/>
        <item h="1" m="1" x="3334"/>
        <item h="1" m="1" x="3337"/>
        <item h="1" m="1" x="2272"/>
        <item h="1" m="1" x="3338"/>
        <item h="1" m="1" x="3339"/>
        <item h="1" m="1" x="3340"/>
        <item h="1" m="1" x="3341"/>
        <item h="1" m="1" x="3342"/>
        <item h="1" m="1" x="3343"/>
        <item h="1" m="1" x="3344"/>
        <item h="1" m="1" x="3345"/>
        <item h="1" m="1" x="3346"/>
        <item h="1" m="1" x="3347"/>
        <item h="1" m="1" x="3348"/>
        <item h="1" m="1" x="3349"/>
        <item h="1" m="1" x="3350"/>
        <item h="1" m="1" x="3351"/>
        <item h="1" m="1" x="3355"/>
        <item h="1" m="1" x="3356"/>
        <item h="1" m="1" x="3357"/>
        <item h="1" m="1" x="3358"/>
        <item h="1" m="1" x="3359"/>
        <item h="1" m="1" x="3360"/>
        <item h="1" m="1" x="3361"/>
        <item h="1" m="1" x="3362"/>
        <item h="1" m="1" x="3369"/>
        <item h="1" m="1" x="3370"/>
        <item h="1" m="1" x="3371"/>
        <item h="1" m="1" x="3372"/>
        <item h="1" m="1" x="3373"/>
        <item h="1" m="1" x="3376"/>
        <item h="1" m="1" x="3377"/>
        <item h="1" m="1" x="3378"/>
        <item h="1" m="1" x="3379"/>
        <item h="1" m="1" x="3380"/>
        <item h="1" m="1" x="3381"/>
        <item h="1" m="1" x="3385"/>
        <item h="1" m="1" x="3386"/>
        <item h="1" m="1" x="3387"/>
        <item h="1" m="1" x="3388"/>
        <item h="1" m="1" x="3389"/>
        <item h="1" m="1" x="3390"/>
        <item h="1" m="1" x="3391"/>
        <item h="1" m="1" x="3392"/>
        <item h="1" m="1" x="3393"/>
        <item h="1" m="1" x="3394"/>
        <item h="1" m="1" x="3395"/>
        <item h="1" m="1" x="3396"/>
        <item h="1" m="1" x="3397"/>
        <item h="1" m="1" x="3403"/>
        <item h="1" m="1" x="3404"/>
        <item h="1" m="1" x="3405"/>
        <item h="1" m="1" x="3406"/>
        <item h="1" m="1" x="3407"/>
        <item h="1" m="1" x="3408"/>
        <item h="1" m="1" x="3409"/>
        <item h="1" m="1" x="3412"/>
        <item h="1" m="1" x="3413"/>
        <item h="1" m="1" x="3414"/>
        <item h="1" m="1" x="3415"/>
        <item h="1" m="1" x="3416"/>
        <item h="1" m="1" x="3418"/>
        <item h="1" m="1" x="3419"/>
        <item h="1" m="1" x="3420"/>
        <item h="1" m="1" x="3421"/>
        <item h="1" m="1" x="3422"/>
        <item h="1" m="1" x="3423"/>
        <item h="1" m="1" x="2359"/>
        <item h="1" m="1" x="2360"/>
        <item h="1" m="1" x="3435"/>
        <item h="1" m="1" x="3436"/>
        <item h="1" m="1" x="3437"/>
        <item h="1" m="1" x="3438"/>
        <item h="1" m="1" x="3439"/>
        <item h="1" m="1" x="3440"/>
        <item h="1" m="1" x="3441"/>
        <item h="1" m="1" x="3442"/>
        <item h="1" m="1" x="3443"/>
        <item h="1" m="1" x="3444"/>
        <item h="1" m="1" x="3445"/>
        <item h="1" m="1" x="3446"/>
        <item h="1" m="1" x="3447"/>
        <item h="1" m="1" x="3448"/>
        <item h="1" m="1" x="3449"/>
        <item h="1" m="1" x="3450"/>
        <item h="1" m="1" x="3451"/>
        <item h="1" m="1" x="3452"/>
        <item h="1" m="1" x="2373"/>
        <item h="1" m="1" x="3453"/>
        <item h="1" m="1" x="3454"/>
        <item h="1" m="1" x="3455"/>
        <item h="1" m="1" x="3456"/>
        <item h="1" m="1" x="3457"/>
        <item h="1" m="1" x="3458"/>
        <item h="1" m="1" x="3459"/>
        <item h="1" m="1" x="3460"/>
        <item h="1" m="1" x="3461"/>
        <item h="1" m="1" x="3462"/>
        <item h="1" m="1" x="3463"/>
        <item h="1" m="1" x="3464"/>
        <item h="1" m="1" x="3465"/>
        <item h="1" m="1" x="3466"/>
        <item h="1" m="1" x="3467"/>
        <item h="1" m="1" x="3468"/>
        <item h="1" m="1" x="3469"/>
        <item h="1" m="1" x="3470"/>
        <item h="1" m="1" x="3471"/>
        <item h="1" m="1" x="3472"/>
        <item h="1" m="1" x="3475"/>
        <item h="1" m="1" x="3476"/>
        <item h="1" m="1" x="3477"/>
        <item h="1" m="1" x="3478"/>
        <item h="1" m="1" x="3479"/>
        <item h="1" m="1" x="3480"/>
        <item h="1" m="1" x="3481"/>
        <item h="1" m="1" x="3482"/>
        <item h="1" m="1" x="3483"/>
        <item h="1" m="1" x="3484"/>
        <item h="1" m="1" x="3491"/>
        <item h="1" m="1" x="3492"/>
        <item h="1" m="1" x="3493"/>
        <item h="1" m="1" x="3494"/>
        <item h="1" m="1" x="3495"/>
        <item h="1" m="1" x="3496"/>
        <item h="1" m="1" x="3497"/>
        <item h="1" m="1" x="3498"/>
        <item h="1" m="1" x="3499"/>
        <item h="1" m="1" x="3500"/>
        <item h="1" m="1" x="3501"/>
        <item h="1" m="1" x="3503"/>
        <item h="1" m="1" x="3504"/>
        <item h="1" m="1" x="3508"/>
        <item h="1" m="1" x="3509"/>
        <item h="1" m="1" x="3510"/>
        <item h="1" m="1" x="3511"/>
        <item h="1" m="1" x="3512"/>
        <item h="1" m="1" x="3513"/>
        <item h="1" m="1" x="3514"/>
        <item h="1" m="1" x="3515"/>
        <item h="1" m="1" x="3516"/>
        <item h="1" m="1" x="3517"/>
        <item h="1" m="1" x="3518"/>
        <item h="1" m="1" x="3519"/>
        <item h="1" m="1" x="3520"/>
        <item h="1" m="1" x="3521"/>
        <item h="1" m="1" x="3522"/>
        <item h="1" m="1" x="3523"/>
        <item h="1" m="1" x="3524"/>
        <item h="1" m="1" x="3525"/>
        <item h="1" m="1" x="3526"/>
        <item h="1" m="1" x="3527"/>
        <item h="1" m="1" x="3528"/>
        <item h="1" m="1" x="3529"/>
        <item h="1" m="1" x="3530"/>
        <item h="1" m="1" x="3531"/>
        <item h="1" m="1" x="3532"/>
        <item h="1" m="1" x="3533"/>
        <item h="1" m="1" x="3534"/>
        <item h="1" m="1" x="3535"/>
        <item h="1" m="1" x="3536"/>
        <item h="1" m="1" x="3537"/>
        <item h="1" m="1" x="3538"/>
        <item h="1" m="1" x="3539"/>
        <item h="1" m="1" x="3540"/>
        <item h="1" m="1" x="1376"/>
        <item h="1" m="1" x="3545"/>
        <item h="1" m="1" x="3546"/>
        <item h="1" m="1" x="3547"/>
        <item h="1" m="1" x="3548"/>
        <item h="1" m="1" x="3549"/>
        <item h="1" m="1" x="3550"/>
        <item h="1" m="1" x="3551"/>
        <item h="1" m="1" x="3552"/>
        <item h="1" m="1" x="3553"/>
        <item h="1" m="1" x="3554"/>
        <item h="1" m="1" x="3555"/>
        <item h="1" m="1" x="3556"/>
        <item h="1" m="1" x="3557"/>
        <item h="1" m="1" x="3558"/>
        <item h="1" m="1" x="3559"/>
        <item h="1" m="1" x="3560"/>
        <item h="1" m="1" x="3561"/>
        <item h="1" m="1" x="3562"/>
        <item h="1" m="1" x="3565"/>
        <item h="1" m="1" x="3566"/>
        <item h="1" m="1" x="3567"/>
        <item h="1" m="1" x="3568"/>
        <item h="1" m="1" x="3569"/>
        <item h="1" m="1" x="3570"/>
        <item h="1" m="1" x="3571"/>
        <item h="1" m="1" x="3572"/>
        <item h="1" m="1" x="3573"/>
        <item h="1" m="1" x="3574"/>
        <item h="1" m="1" x="3575"/>
        <item h="1" m="1" x="3576"/>
        <item h="1" m="1" x="3577"/>
        <item h="1" m="1" x="3578"/>
        <item h="1" m="1" x="3579"/>
        <item h="1" m="1" x="3580"/>
        <item h="1" m="1" x="3581"/>
        <item h="1" m="1" x="3582"/>
        <item h="1" m="1" x="3584"/>
        <item h="1" m="1" x="3585"/>
        <item h="1" m="1" x="3586"/>
        <item h="1" m="1" x="3587"/>
        <item h="1" m="1" x="3588"/>
        <item h="1" m="1" x="3589"/>
        <item h="1" m="1" x="3590"/>
        <item h="1" m="1" x="3591"/>
        <item h="1" m="1" x="3592"/>
        <item h="1" m="1" x="3593"/>
        <item h="1" m="1" x="3594"/>
        <item h="1" m="1" x="3595"/>
        <item h="1" m="1" x="3596"/>
        <item h="1" m="1" x="3597"/>
        <item h="1" m="1" x="3598"/>
        <item h="1" m="1" x="3599"/>
        <item h="1" m="1" x="3600"/>
        <item h="1" m="1" x="3601"/>
        <item h="1" m="1" x="3602"/>
        <item h="1" m="1" x="3603"/>
        <item h="1" m="1" x="3604"/>
        <item h="1" m="1" x="3605"/>
        <item h="1" m="1" x="3606"/>
        <item h="1" m="1" x="3607"/>
        <item h="1" m="1" x="3608"/>
        <item h="1" m="1" x="3609"/>
        <item h="1" m="1" x="3610"/>
        <item h="1" m="1" x="3611"/>
        <item h="1" m="1" x="3612"/>
        <item h="1" m="1" x="3613"/>
        <item h="1" m="1" x="3614"/>
        <item h="1" m="1" x="3615"/>
        <item h="1" m="1" x="3616"/>
        <item h="1" m="1" x="3617"/>
        <item h="1" m="1" x="3618"/>
        <item h="1" m="1" x="3619"/>
        <item h="1" m="1" x="3620"/>
        <item h="1" m="1" x="3621"/>
        <item h="1" m="1" x="3622"/>
        <item h="1" m="1" x="3623"/>
        <item h="1" m="1" x="3624"/>
        <item h="1" m="1" x="3625"/>
        <item h="1" m="1" x="3626"/>
        <item h="1" m="1" x="3627"/>
        <item h="1" m="1" x="3628"/>
        <item h="1" m="1" x="3629"/>
        <item h="1" m="1" x="3630"/>
        <item h="1" m="1" x="3631"/>
        <item h="1" m="1" x="3632"/>
        <item h="1" m="1" x="3633"/>
        <item h="1" m="1" x="3634"/>
        <item h="1" m="1" x="3635"/>
        <item h="1" m="1" x="3636"/>
        <item h="1" m="1" x="3637"/>
        <item h="1" m="1" x="3638"/>
        <item h="1" m="1" x="3639"/>
        <item h="1" m="1" x="3640"/>
        <item h="1" m="1" x="3641"/>
        <item h="1" m="1" x="3642"/>
        <item h="1" m="1" x="3643"/>
        <item h="1" m="1" x="3644"/>
        <item h="1" m="1" x="3645"/>
        <item h="1" m="1" x="3646"/>
        <item h="1" m="1" x="3647"/>
        <item h="1" m="1" x="3648"/>
        <item h="1" m="1" x="3649"/>
        <item h="1" m="1" x="3650"/>
        <item h="1" m="1" x="3651"/>
        <item h="1" m="1" x="3652"/>
        <item h="1" m="1" x="3653"/>
        <item h="1" m="1" x="3654"/>
        <item h="1" m="1" x="3655"/>
        <item h="1" m="1" x="3656"/>
        <item h="1" m="1" x="3657"/>
        <item h="1" m="1" x="3658"/>
        <item h="1" m="1" x="3659"/>
        <item h="1" m="1" x="3660"/>
        <item h="1" m="1" x="3661"/>
        <item h="1" m="1" x="3662"/>
        <item h="1" m="1" x="3663"/>
        <item h="1" m="1" x="3664"/>
        <item h="1" m="1" x="3665"/>
        <item h="1" m="1" x="3666"/>
        <item h="1" m="1" x="3667"/>
        <item h="1" m="1" x="3668"/>
        <item h="1" m="1" x="3669"/>
        <item h="1" m="1" x="3670"/>
        <item h="1" m="1" x="3671"/>
        <item h="1" m="1" x="3672"/>
        <item h="1" m="1" x="3673"/>
        <item h="1" m="1" x="3674"/>
        <item h="1" m="1" x="3675"/>
        <item h="1" m="1" x="3676"/>
        <item h="1" m="1" x="3677"/>
        <item h="1" m="1" x="3678"/>
        <item h="1" m="1" x="3679"/>
        <item h="1" m="1" x="3680"/>
        <item h="1" m="1" x="3681"/>
        <item h="1" m="1" x="3682"/>
        <item h="1" m="1" x="3683"/>
        <item h="1" m="1" x="3684"/>
        <item h="1" m="1" x="3685"/>
        <item h="1" m="1" x="3686"/>
        <item h="1" m="1" x="3687"/>
        <item h="1" m="1" x="3688"/>
        <item h="1" m="1" x="3689"/>
        <item h="1" m="1" x="3690"/>
        <item h="1" m="1" x="3691"/>
        <item h="1" m="1" x="3692"/>
        <item h="1" m="1" x="3693"/>
        <item h="1" m="1" x="3694"/>
        <item h="1" m="1" x="3695"/>
        <item h="1" m="1" x="3696"/>
        <item h="1" m="1" x="3697"/>
        <item h="1" m="1" x="3698"/>
        <item h="1" m="1" x="3699"/>
        <item h="1" m="1" x="3700"/>
        <item h="1" m="1" x="3701"/>
        <item h="1" m="1" x="3702"/>
        <item h="1" m="1" x="3703"/>
        <item h="1" m="1" x="3704"/>
        <item h="1" m="1" x="3705"/>
        <item h="1" m="1" x="3706"/>
        <item h="1" m="1" x="3707"/>
        <item h="1" m="1" x="3708"/>
        <item h="1" m="1" x="2608"/>
        <item h="1" m="1" x="3709"/>
        <item h="1" m="1" x="3710"/>
        <item h="1" m="1" x="3711"/>
        <item h="1" m="1" x="3713"/>
        <item h="1" m="1" x="3715"/>
        <item h="1" m="1" x="3716"/>
        <item h="1" m="1" x="3717"/>
        <item h="1" m="1" x="3718"/>
        <item h="1" m="1" x="3719"/>
        <item h="1" m="1" x="1662"/>
        <item h="1" x="125"/>
        <item h="1" m="1" x="1647"/>
        <item h="1" m="1" x="1667"/>
        <item h="1" m="1" x="1648"/>
        <item h="1" m="1" x="1649"/>
        <item h="1" m="1" x="163"/>
        <item h="1" m="1" x="1653"/>
        <item h="1" x="98"/>
        <item h="1" m="1" x="1668"/>
        <item h="1" m="1" x="1664"/>
        <item h="1" m="1" x="1658"/>
        <item h="1" m="1" x="1665"/>
        <item h="1" x="72"/>
        <item h="1" x="92"/>
        <item h="1" x="11"/>
        <item h="1" m="1" x="1659"/>
        <item h="1" m="1" x="164"/>
        <item h="1" m="1" x="1660"/>
        <item h="1" x="61"/>
        <item h="1" m="1" x="166"/>
        <item h="1" x="156"/>
        <item h="1" x="120"/>
        <item h="1" m="1" x="1673"/>
        <item h="1" m="1" x="1650"/>
        <item h="1" x="49"/>
        <item h="1" m="1" x="168"/>
        <item h="1" m="1" x="169"/>
        <item h="1" x="131"/>
        <item h="1" m="1" x="1651"/>
        <item h="1" m="1" x="159"/>
        <item h="1" x="67"/>
        <item m="1" x="2657"/>
        <item h="1" m="1" x="1652"/>
        <item h="1" m="1" x="161"/>
        <item h="1" m="1" x="1663"/>
        <item h="1" m="1" x="165"/>
        <item h="1" x="105"/>
        <item h="1" m="1" x="1669"/>
        <item h="1" m="1" x="170"/>
        <item h="1" m="1" x="171"/>
        <item h="1" m="1" x="1640"/>
        <item h="1" m="1" x="172"/>
        <item h="1" m="1" x="160"/>
        <item h="1" x="68"/>
        <item h="1" x="53"/>
        <item h="1" x="93"/>
        <item h="1" m="1" x="1642"/>
        <item h="1" m="1" x="167"/>
        <item h="1" x="132"/>
        <item h="1" x="141"/>
        <item h="1" x="94"/>
        <item h="1" m="1" x="1654"/>
        <item h="1" x="69"/>
        <item h="1" x="103"/>
        <item h="1" x="62"/>
        <item h="1" x="77"/>
        <item h="1" x="95"/>
        <item h="1" m="1" x="1637"/>
        <item h="1" x="106"/>
        <item h="1" x="121"/>
        <item h="1" x="122"/>
        <item h="1" x="99"/>
        <item h="1" x="96"/>
        <item h="1" x="57"/>
        <item h="1" x="124"/>
        <item h="1" x="74"/>
        <item h="1" m="1" x="162"/>
        <item h="1" x="157"/>
        <item h="1" x="56"/>
        <item h="1" m="1" x="1656"/>
        <item h="1" x="64"/>
        <item h="1" m="1" x="1680"/>
        <item h="1" m="1" x="1681"/>
        <item h="1" m="1" x="1682"/>
        <item h="1" m="1" x="1683"/>
        <item h="1" m="1" x="1684"/>
        <item h="1" m="1" x="1685"/>
        <item h="1" m="1" x="1686"/>
        <item h="1" m="1" x="1687"/>
        <item h="1" m="1" x="1688"/>
        <item h="1" m="1" x="1689"/>
        <item h="1" m="1" x="1690"/>
        <item h="1" m="1" x="182"/>
        <item h="1" m="1" x="1691"/>
        <item h="1" m="1" x="1692"/>
        <item h="1" m="1" x="1693"/>
        <item h="1" m="1" x="1694"/>
        <item h="1" m="1" x="1695"/>
        <item h="1" m="1" x="1696"/>
        <item h="1" m="1" x="1697"/>
        <item h="1" m="1" x="1698"/>
        <item h="1" m="1" x="1699"/>
        <item h="1" m="1" x="1700"/>
        <item h="1" m="1" x="1701"/>
        <item h="1" m="1" x="1702"/>
        <item h="1" m="1" x="1703"/>
        <item h="1" m="1" x="1704"/>
        <item h="1" m="1" x="1705"/>
        <item h="1" m="1" x="1706"/>
        <item h="1" m="1" x="1707"/>
        <item h="1" m="1" x="1708"/>
        <item h="1" m="1" x="1709"/>
        <item h="1" m="1" x="1710"/>
        <item h="1" m="1" x="1711"/>
        <item h="1" m="1" x="1712"/>
        <item h="1" m="1" x="1713"/>
        <item h="1" m="1" x="1714"/>
        <item h="1" m="1" x="1715"/>
        <item h="1" m="1" x="1716"/>
        <item h="1" m="1" x="1717"/>
        <item h="1" m="1" x="1718"/>
        <item h="1" m="1" x="1719"/>
        <item h="1" m="1" x="1720"/>
        <item h="1" m="1" x="1721"/>
        <item h="1" m="1" x="1722"/>
        <item h="1" m="1" x="1723"/>
        <item h="1" m="1" x="1724"/>
        <item h="1" m="1" x="1725"/>
        <item h="1" m="1" x="1726"/>
        <item h="1" m="1" x="1727"/>
        <item h="1" m="1" x="1728"/>
        <item h="1" m="1" x="1729"/>
        <item h="1" m="1" x="1730"/>
        <item h="1" m="1" x="1731"/>
        <item h="1" m="1" x="1732"/>
        <item h="1" m="1" x="1733"/>
        <item h="1" m="1" x="1734"/>
        <item h="1" m="1" x="1735"/>
        <item h="1" m="1" x="1736"/>
        <item h="1" m="1" x="1737"/>
        <item h="1" m="1" x="1738"/>
        <item h="1" m="1" x="1739"/>
        <item h="1" m="1" x="1740"/>
        <item h="1" m="1" x="1741"/>
        <item h="1" m="1" x="1742"/>
        <item h="1" m="1" x="1743"/>
        <item h="1" m="1" x="1744"/>
        <item h="1" m="1" x="1745"/>
        <item h="1" m="1" x="1746"/>
        <item h="1" m="1" x="1747"/>
        <item h="1" m="1" x="1748"/>
        <item h="1" m="1" x="1749"/>
        <item h="1" m="1" x="1750"/>
        <item h="1" m="1" x="1751"/>
        <item h="1" m="1" x="1752"/>
        <item h="1" m="1" x="1753"/>
        <item h="1" m="1" x="1754"/>
        <item h="1" m="1" x="1755"/>
        <item h="1" m="1" x="1756"/>
        <item h="1" m="1" x="1757"/>
        <item h="1" m="1" x="1758"/>
        <item h="1" m="1" x="1759"/>
        <item h="1" m="1" x="1760"/>
        <item h="1" m="1" x="1761"/>
        <item h="1" m="1" x="1762"/>
        <item h="1" m="1" x="1763"/>
        <item h="1" m="1" x="1764"/>
        <item h="1" m="1" x="1765"/>
        <item h="1" m="1" x="1766"/>
        <item h="1" m="1" x="1767"/>
        <item h="1" m="1" x="1768"/>
        <item h="1" m="1" x="1769"/>
        <item h="1" m="1" x="1770"/>
        <item h="1" m="1" x="1771"/>
        <item h="1" m="1" x="1772"/>
        <item h="1" m="1" x="1773"/>
        <item h="1" m="1" x="1774"/>
        <item h="1" m="1" x="1775"/>
        <item h="1" m="1" x="1776"/>
        <item h="1" m="1" x="1777"/>
        <item h="1" m="1" x="1778"/>
        <item h="1" m="1" x="1779"/>
        <item h="1" m="1" x="1780"/>
        <item h="1" m="1" x="1781"/>
        <item h="1" m="1" x="1782"/>
        <item h="1" m="1" x="1783"/>
        <item h="1" m="1" x="1784"/>
        <item h="1" m="1" x="1785"/>
        <item h="1" m="1" x="1786"/>
        <item h="1" m="1" x="1787"/>
        <item h="1" m="1" x="1788"/>
        <item h="1" m="1" x="1789"/>
        <item h="1" m="1" x="1790"/>
        <item h="1" m="1" x="1791"/>
        <item h="1" m="1" x="1792"/>
        <item h="1" m="1" x="1793"/>
        <item h="1" m="1" x="1794"/>
        <item h="1" m="1" x="1795"/>
        <item h="1" m="1" x="1796"/>
        <item h="1" m="1" x="1797"/>
        <item h="1" m="1" x="1798"/>
        <item h="1" m="1" x="1799"/>
        <item h="1" m="1" x="1800"/>
        <item h="1" m="1" x="1801"/>
        <item h="1" m="1" x="1802"/>
        <item h="1" m="1" x="1803"/>
        <item h="1" m="1" x="1804"/>
        <item h="1" m="1" x="1805"/>
        <item h="1" m="1" x="322"/>
        <item h="1" m="1" x="1806"/>
        <item h="1" m="1" x="1808"/>
        <item h="1" m="1" x="1809"/>
        <item h="1" m="1" x="329"/>
        <item h="1" m="1" x="1810"/>
        <item h="1" m="1" x="1811"/>
        <item h="1" m="1" x="1812"/>
        <item h="1" m="1" x="1813"/>
        <item h="1" m="1" x="1814"/>
        <item h="1" m="1" x="1815"/>
        <item h="1" m="1" x="1816"/>
        <item h="1" m="1" x="1817"/>
        <item h="1" m="1" x="1818"/>
        <item h="1" m="1" x="1819"/>
        <item h="1" m="1" x="1820"/>
        <item h="1" m="1" x="1821"/>
        <item h="1" m="1" x="1822"/>
        <item h="1" m="1" x="1823"/>
        <item h="1" m="1" x="1824"/>
        <item h="1" m="1" x="1825"/>
        <item h="1" m="1" x="1826"/>
        <item h="1" m="1" x="1827"/>
        <item h="1" m="1" x="1828"/>
        <item h="1" m="1" x="1829"/>
        <item h="1" m="1" x="1830"/>
        <item h="1" m="1" x="1831"/>
        <item h="1" m="1" x="1832"/>
        <item h="1" m="1" x="1833"/>
        <item h="1" m="1" x="1834"/>
        <item h="1" m="1" x="1835"/>
        <item h="1" m="1" x="1836"/>
        <item h="1" m="1" x="1837"/>
        <item h="1" m="1" x="1838"/>
        <item h="1" m="1" x="1839"/>
        <item h="1" m="1" x="1840"/>
        <item h="1" m="1" x="1841"/>
        <item h="1" m="1" x="1842"/>
        <item h="1" m="1" x="1843"/>
        <item h="1" m="1" x="1844"/>
        <item h="1" m="1" x="1845"/>
        <item h="1" m="1" x="1846"/>
        <item h="1" m="1" x="1847"/>
        <item h="1" m="1" x="1848"/>
        <item h="1" m="1" x="1849"/>
        <item h="1" m="1" x="1850"/>
        <item h="1" m="1" x="1851"/>
        <item h="1" m="1" x="1852"/>
        <item h="1" m="1" x="1853"/>
        <item h="1" m="1" x="1854"/>
        <item h="1" m="1" x="1855"/>
        <item h="1" m="1" x="1856"/>
        <item h="1" m="1" x="1857"/>
        <item h="1" m="1" x="1858"/>
        <item h="1" m="1" x="1859"/>
        <item h="1" m="1" x="1860"/>
        <item h="1" m="1" x="1861"/>
        <item h="1" m="1" x="1862"/>
        <item h="1" m="1" x="1863"/>
        <item h="1" m="1" x="1864"/>
        <item h="1" m="1" x="1865"/>
        <item h="1" m="1" x="1866"/>
        <item h="1" m="1" x="1867"/>
        <item h="1" m="1" x="1868"/>
        <item h="1" m="1" x="1869"/>
        <item h="1" m="1" x="1870"/>
        <item h="1" m="1" x="1871"/>
        <item h="1" m="1" x="1872"/>
        <item h="1" m="1" x="1873"/>
        <item h="1" m="1" x="1874"/>
        <item h="1" m="1" x="1875"/>
        <item h="1" m="1" x="1876"/>
        <item h="1" m="1" x="1877"/>
        <item h="1" m="1" x="1878"/>
        <item h="1" m="1" x="1879"/>
        <item h="1" m="1" x="1880"/>
        <item h="1" m="1" x="1881"/>
        <item h="1" m="1" x="1882"/>
        <item h="1" m="1" x="1883"/>
        <item h="1" m="1" x="1884"/>
        <item h="1" m="1" x="1885"/>
        <item h="1" m="1" x="1886"/>
        <item h="1" m="1" x="1887"/>
        <item h="1" m="1" x="1888"/>
        <item h="1" m="1" x="1889"/>
        <item h="1" m="1" x="1890"/>
        <item h="1" m="1" x="1891"/>
        <item h="1" m="1" x="1892"/>
        <item h="1" m="1" x="1893"/>
        <item h="1" m="1" x="1894"/>
        <item h="1" m="1" x="1895"/>
        <item h="1" m="1" x="1896"/>
        <item h="1" m="1" x="1897"/>
        <item h="1" m="1" x="1898"/>
        <item h="1" m="1" x="1899"/>
        <item h="1" m="1" x="1900"/>
        <item h="1" m="1" x="1901"/>
        <item h="1" m="1" x="1902"/>
        <item h="1" m="1" x="1903"/>
        <item h="1" m="1" x="1904"/>
        <item h="1" m="1" x="1905"/>
        <item h="1" m="1" x="1906"/>
        <item h="1" m="1" x="1907"/>
        <item h="1" m="1" x="1908"/>
        <item h="1" m="1" x="1909"/>
        <item h="1" m="1" x="1910"/>
        <item h="1" m="1" x="458"/>
        <item h="1" m="1" x="1911"/>
        <item h="1" m="1" x="459"/>
        <item h="1" m="1" x="1912"/>
        <item h="1" m="1" x="460"/>
        <item h="1" m="1" x="461"/>
        <item h="1" m="1" x="462"/>
        <item h="1" m="1" x="463"/>
        <item h="1" m="1" x="1914"/>
        <item h="1" m="1" x="1915"/>
        <item h="1" m="1" x="1916"/>
        <item h="1" m="1" x="1917"/>
        <item h="1" m="1" x="1918"/>
        <item h="1" m="1" x="1919"/>
        <item h="1" m="1" x="1920"/>
        <item h="1" m="1" x="1921"/>
        <item h="1" m="1" x="1922"/>
        <item h="1" m="1" x="1923"/>
        <item h="1" m="1" x="1924"/>
        <item h="1" m="1" x="1925"/>
        <item h="1" m="1" x="1926"/>
        <item h="1" m="1" x="1927"/>
        <item h="1" m="1" x="1928"/>
        <item h="1" m="1" x="1929"/>
        <item h="1" m="1" x="1930"/>
        <item h="1" m="1" x="1931"/>
        <item h="1" m="1" x="1932"/>
        <item h="1" m="1" x="1933"/>
        <item h="1" m="1" x="1934"/>
        <item h="1" m="1" x="1935"/>
        <item h="1" m="1" x="1936"/>
        <item h="1" m="1" x="1937"/>
        <item h="1" m="1" x="1938"/>
        <item h="1" m="1" x="1939"/>
        <item h="1" m="1" x="1940"/>
        <item h="1" m="1" x="1941"/>
        <item h="1" m="1" x="1942"/>
        <item h="1" m="1" x="1943"/>
        <item h="1" m="1" x="1944"/>
        <item h="1" m="1" x="1945"/>
        <item h="1" m="1" x="524"/>
        <item h="1" m="1" x="525"/>
        <item h="1" m="1" x="526"/>
        <item h="1" m="1" x="1947"/>
        <item h="1" m="1" x="1948"/>
        <item h="1" m="1" x="1949"/>
        <item h="1" m="1" x="544"/>
        <item h="1" m="1" x="1950"/>
        <item h="1" m="1" x="1951"/>
        <item h="1" m="1" x="1952"/>
        <item h="1" m="1" x="1953"/>
        <item h="1" m="1" x="1954"/>
        <item h="1" m="1" x="1955"/>
        <item h="1" m="1" x="1956"/>
        <item h="1" m="1" x="1957"/>
        <item h="1" m="1" x="1958"/>
        <item h="1" m="1" x="1959"/>
        <item h="1" m="1" x="1960"/>
        <item h="1" m="1" x="1961"/>
        <item h="1" m="1" x="1962"/>
        <item h="1" m="1" x="1963"/>
        <item h="1" m="1" x="1964"/>
        <item h="1" m="1" x="1965"/>
        <item h="1" m="1" x="1966"/>
        <item h="1" m="1" x="1967"/>
        <item h="1" m="1" x="1968"/>
        <item h="1" m="1" x="1969"/>
        <item h="1" m="1" x="1970"/>
        <item h="1" m="1" x="1971"/>
        <item h="1" m="1" x="1972"/>
        <item h="1" m="1" x="1973"/>
        <item h="1" m="1" x="1974"/>
        <item h="1" m="1" x="1975"/>
        <item h="1" m="1" x="1976"/>
        <item h="1" m="1" x="1977"/>
        <item h="1" m="1" x="1978"/>
        <item h="1" m="1" x="1979"/>
        <item h="1" m="1" x="1980"/>
        <item h="1" m="1" x="1981"/>
        <item h="1" m="1" x="1982"/>
        <item h="1" m="1" x="1983"/>
        <item h="1" m="1" x="1984"/>
        <item h="1" m="1" x="1985"/>
        <item h="1" m="1" x="1986"/>
        <item h="1" m="1" x="1987"/>
        <item h="1" m="1" x="1988"/>
        <item h="1" m="1" x="1989"/>
        <item h="1" m="1" x="1990"/>
        <item h="1" m="1" x="1991"/>
        <item h="1" m="1" x="1992"/>
        <item h="1" m="1" x="1993"/>
        <item h="1" m="1" x="1994"/>
        <item h="1" m="1" x="1995"/>
        <item h="1" m="1" x="1996"/>
        <item h="1" m="1" x="1997"/>
        <item h="1" m="1" x="1998"/>
        <item h="1" m="1" x="1999"/>
        <item h="1" m="1" x="2000"/>
        <item h="1" m="1" x="2001"/>
        <item h="1" m="1" x="2002"/>
        <item h="1" m="1" x="2003"/>
        <item h="1" m="1" x="2004"/>
        <item h="1" m="1" x="2005"/>
        <item h="1" m="1" x="2006"/>
        <item h="1" m="1" x="2007"/>
        <item h="1" m="1" x="2008"/>
        <item h="1" m="1" x="2009"/>
        <item h="1" m="1" x="2010"/>
        <item h="1" m="1" x="2011"/>
        <item h="1" m="1" x="2012"/>
        <item h="1" m="1" x="2013"/>
        <item h="1" m="1" x="2014"/>
        <item h="1" m="1" x="2015"/>
        <item h="1" m="1" x="2016"/>
        <item h="1" m="1" x="675"/>
        <item h="1" m="1" x="2017"/>
        <item h="1" m="1" x="2018"/>
        <item h="1" m="1" x="2019"/>
        <item h="1" m="1" x="2020"/>
        <item h="1" m="1" x="2021"/>
        <item h="1" m="1" x="2022"/>
        <item h="1" m="1" x="2023"/>
        <item h="1" m="1" x="2024"/>
        <item h="1" m="1" x="2025"/>
        <item h="1" m="1" x="2026"/>
        <item h="1" m="1" x="2027"/>
        <item h="1" m="1" x="2028"/>
        <item h="1" m="1" x="2029"/>
        <item h="1" m="1" x="2030"/>
        <item h="1" m="1" x="2031"/>
        <item h="1" m="1" x="2032"/>
        <item h="1" m="1" x="2033"/>
        <item h="1" m="1" x="2034"/>
        <item h="1" m="1" x="2035"/>
        <item h="1" m="1" x="2036"/>
        <item h="1" m="1" x="2037"/>
        <item h="1" m="1" x="2038"/>
        <item h="1" m="1" x="2039"/>
        <item h="1" m="1" x="2040"/>
        <item h="1" m="1" x="2041"/>
        <item h="1" m="1" x="2042"/>
        <item h="1" m="1" x="2043"/>
        <item h="1" m="1" x="2044"/>
        <item h="1" m="1" x="714"/>
        <item h="1" m="1" x="715"/>
        <item h="1" m="1" x="2045"/>
        <item h="1" m="1" x="720"/>
        <item h="1" m="1" x="2046"/>
        <item h="1" m="1" x="723"/>
        <item h="1" m="1" x="2047"/>
        <item h="1" m="1" x="730"/>
        <item h="1" m="1" x="731"/>
        <item h="1" m="1" x="732"/>
        <item h="1" m="1" x="739"/>
        <item h="1" m="1" x="2049"/>
        <item h="1" m="1" x="2050"/>
        <item h="1" m="1" x="2051"/>
        <item h="1" m="1" x="2052"/>
        <item h="1" m="1" x="2053"/>
        <item h="1" m="1" x="2054"/>
        <item h="1" m="1" x="2055"/>
        <item h="1" m="1" x="2056"/>
        <item h="1" m="1" x="2057"/>
        <item h="1" m="1" x="2058"/>
        <item h="1" m="1" x="2059"/>
        <item h="1" m="1" x="2060"/>
        <item h="1" m="1" x="2061"/>
        <item h="1" m="1" x="2062"/>
        <item h="1" m="1" x="2063"/>
        <item h="1" m="1" x="2064"/>
        <item h="1" m="1" x="2065"/>
        <item h="1" m="1" x="2066"/>
        <item h="1" m="1" x="2067"/>
        <item h="1" m="1" x="2068"/>
        <item h="1" m="1" x="2069"/>
        <item h="1" m="1" x="2070"/>
        <item h="1" m="1" x="2071"/>
        <item h="1" m="1" x="2072"/>
        <item h="1" m="1" x="2073"/>
        <item h="1" m="1" x="2074"/>
        <item h="1" m="1" x="2075"/>
        <item h="1" m="1" x="2076"/>
        <item h="1" m="1" x="2077"/>
        <item h="1" m="1" x="2078"/>
        <item h="1" m="1" x="2079"/>
        <item h="1" m="1" x="2080"/>
        <item h="1" m="1" x="2081"/>
        <item h="1" m="1" x="2082"/>
        <item h="1" m="1" x="2083"/>
        <item h="1" m="1" x="2084"/>
        <item h="1" m="1" x="2085"/>
        <item h="1" m="1" x="2086"/>
        <item h="1" m="1" x="2087"/>
        <item h="1" m="1" x="2088"/>
        <item h="1" m="1" x="2089"/>
        <item h="1" m="1" x="2090"/>
        <item h="1" m="1" x="2091"/>
        <item h="1" m="1" x="2092"/>
        <item h="1" m="1" x="2093"/>
        <item h="1" m="1" x="2094"/>
        <item h="1" m="1" x="2095"/>
        <item h="1" m="1" x="2096"/>
        <item h="1" m="1" x="2097"/>
        <item h="1" m="1" x="2098"/>
        <item h="1" m="1" x="2099"/>
        <item h="1" m="1" x="2100"/>
        <item h="1" m="1" x="2101"/>
        <item h="1" m="1" x="2102"/>
        <item h="1" m="1" x="2103"/>
        <item h="1" m="1" x="2104"/>
        <item h="1" m="1" x="2105"/>
        <item h="1" m="1" x="2106"/>
        <item h="1" m="1" x="2107"/>
        <item h="1" m="1" x="2108"/>
        <item h="1" m="1" x="2109"/>
        <item h="1" m="1" x="2110"/>
        <item h="1" m="1" x="2111"/>
        <item h="1" m="1" x="2112"/>
        <item h="1" m="1" x="2113"/>
        <item h="1" m="1" x="2114"/>
        <item h="1" m="1" x="2115"/>
        <item h="1" m="1" x="2116"/>
        <item h="1" m="1" x="2117"/>
        <item h="1" m="1" x="2118"/>
        <item h="1" m="1" x="2119"/>
        <item h="1" m="1" x="2120"/>
        <item h="1" m="1" x="2121"/>
        <item h="1" m="1" x="2122"/>
        <item h="1" m="1" x="2123"/>
        <item h="1" m="1" x="2124"/>
        <item h="1" m="1" x="2125"/>
        <item h="1" m="1" x="2126"/>
        <item h="1" m="1" x="2127"/>
        <item h="1" m="1" x="2128"/>
        <item h="1" m="1" x="2129"/>
        <item h="1" m="1" x="2130"/>
        <item h="1" m="1" x="2131"/>
        <item h="1" m="1" x="2132"/>
        <item h="1" m="1" x="2133"/>
        <item h="1" m="1" x="2134"/>
        <item h="1" m="1" x="2135"/>
        <item h="1" m="1" x="2136"/>
        <item h="1" m="1" x="2137"/>
        <item h="1" m="1" x="2138"/>
        <item h="1" m="1" x="2139"/>
        <item h="1" m="1" x="2140"/>
        <item h="1" m="1" x="2141"/>
        <item h="1" m="1" x="2142"/>
        <item h="1" m="1" x="2143"/>
        <item h="1" m="1" x="2144"/>
        <item h="1" m="1" x="2145"/>
        <item h="1" m="1" x="2146"/>
        <item h="1" m="1" x="2147"/>
        <item h="1" m="1" x="2148"/>
        <item h="1" m="1" x="2149"/>
        <item h="1" m="1" x="2150"/>
        <item h="1" m="1" x="2151"/>
        <item h="1" m="1" x="2152"/>
        <item h="1" m="1" x="2153"/>
        <item h="1" m="1" x="2154"/>
        <item h="1" m="1" x="2155"/>
        <item h="1" m="1" x="860"/>
        <item h="1" m="1" x="2156"/>
        <item h="1" m="1" x="2157"/>
        <item h="1" m="1" x="2158"/>
        <item h="1" m="1" x="2159"/>
        <item h="1" m="1" x="2160"/>
        <item h="1" m="1" x="2161"/>
        <item h="1" m="1" x="2162"/>
        <item h="1" m="1" x="2163"/>
        <item h="1" m="1" x="2164"/>
        <item h="1" m="1" x="2165"/>
        <item h="1" m="1" x="2166"/>
        <item h="1" m="1" x="2167"/>
        <item h="1" m="1" x="2168"/>
        <item h="1" m="1" x="2169"/>
        <item h="1" m="1" x="2170"/>
        <item h="1" m="1" x="2171"/>
        <item h="1" m="1" x="2172"/>
        <item h="1" m="1" x="2173"/>
        <item h="1" m="1" x="2177"/>
        <item h="1" m="1" x="2178"/>
        <item h="1" m="1" x="2179"/>
        <item h="1" m="1" x="2180"/>
        <item h="1" m="1" x="2181"/>
        <item h="1" m="1" x="2182"/>
        <item h="1" m="1" x="2183"/>
        <item h="1" m="1" x="887"/>
        <item h="1" m="1" x="2184"/>
        <item h="1" m="1" x="2185"/>
        <item h="1" m="1" x="2186"/>
        <item h="1" m="1" x="2187"/>
        <item h="1" m="1" x="2188"/>
        <item h="1" m="1" x="2189"/>
        <item h="1" m="1" x="2190"/>
        <item h="1" m="1" x="2191"/>
        <item h="1" m="1" x="2192"/>
        <item h="1" m="1" x="2193"/>
        <item h="1" m="1" x="2194"/>
        <item h="1" m="1" x="2195"/>
        <item h="1" m="1" x="2196"/>
        <item h="1" m="1" x="2197"/>
        <item h="1" m="1" x="2198"/>
        <item h="1" m="1" x="2199"/>
        <item h="1" m="1" x="2200"/>
        <item h="1" m="1" x="2201"/>
        <item h="1" m="1" x="2202"/>
        <item h="1" m="1" x="2203"/>
        <item h="1" m="1" x="2204"/>
        <item h="1" m="1" x="2205"/>
        <item h="1" m="1" x="2206"/>
        <item h="1" m="1" x="2207"/>
        <item h="1" m="1" x="2208"/>
        <item h="1" m="1" x="2209"/>
        <item h="1" m="1" x="2210"/>
        <item h="1" m="1" x="969"/>
        <item h="1" m="1" x="2211"/>
        <item h="1" m="1" x="2212"/>
        <item h="1" m="1" x="970"/>
        <item h="1" m="1" x="2213"/>
        <item h="1" m="1" x="2214"/>
        <item h="1" m="1" x="2215"/>
        <item h="1" m="1" x="2216"/>
        <item h="1" m="1" x="2217"/>
        <item h="1" m="1" x="2218"/>
        <item h="1" m="1" x="2219"/>
        <item h="1" m="1" x="2220"/>
        <item h="1" m="1" x="2221"/>
        <item h="1" m="1" x="2222"/>
        <item h="1" m="1" x="2223"/>
        <item h="1" m="1" x="2224"/>
        <item h="1" m="1" x="2225"/>
        <item h="1" m="1" x="2226"/>
        <item h="1" m="1" x="2227"/>
        <item h="1" m="1" x="992"/>
        <item h="1" m="1" x="2228"/>
        <item h="1" m="1" x="2229"/>
        <item h="1" m="1" x="2230"/>
        <item h="1" m="1" x="2231"/>
        <item h="1" m="1" x="2232"/>
        <item h="1" m="1" x="2233"/>
        <item h="1" m="1" x="2234"/>
        <item h="1" m="1" x="2235"/>
        <item h="1" m="1" x="2236"/>
        <item h="1" m="1" x="2237"/>
        <item h="1" m="1" x="2238"/>
        <item h="1" m="1" x="2239"/>
        <item h="1" m="1" x="2240"/>
        <item h="1" m="1" x="2241"/>
        <item h="1" m="1" x="2242"/>
        <item h="1" m="1" x="1011"/>
        <item h="1" m="1" x="2243"/>
        <item h="1" m="1" x="2244"/>
        <item h="1" m="1" x="1015"/>
        <item h="1" m="1" x="2245"/>
        <item h="1" m="1" x="2253"/>
        <item h="1" m="1" x="2254"/>
        <item h="1" m="1" x="2255"/>
        <item h="1" m="1" x="2256"/>
        <item h="1" m="1" x="2257"/>
        <item h="1" m="1" x="2258"/>
        <item h="1" m="1" x="2259"/>
        <item h="1" m="1" x="2260"/>
        <item h="1" m="1" x="2261"/>
        <item h="1" m="1" x="2262"/>
        <item h="1" m="1" x="2263"/>
        <item h="1" m="1" x="2264"/>
        <item h="1" m="1" x="2265"/>
        <item h="1" m="1" x="2266"/>
        <item h="1" m="1" x="2267"/>
        <item h="1" m="1" x="2268"/>
        <item h="1" m="1" x="2269"/>
        <item h="1" m="1" x="2270"/>
        <item h="1" m="1" x="2271"/>
        <item h="1" m="1" x="2273"/>
        <item h="1" m="1" x="2274"/>
        <item h="1" m="1" x="2275"/>
        <item h="1" m="1" x="2276"/>
        <item h="1" m="1" x="1043"/>
        <item h="1" m="1" x="1044"/>
        <item h="1" m="1" x="1045"/>
        <item h="1" m="1" x="2277"/>
        <item h="1" m="1" x="2278"/>
        <item h="1" m="1" x="2279"/>
        <item h="1" m="1" x="2280"/>
        <item h="1" m="1" x="2281"/>
        <item h="1" m="1" x="2282"/>
        <item h="1" m="1" x="2283"/>
        <item h="1" m="1" x="2284"/>
        <item h="1" m="1" x="2285"/>
        <item h="1" m="1" x="2286"/>
        <item h="1" m="1" x="2287"/>
        <item h="1" m="1" x="2288"/>
        <item h="1" m="1" x="2289"/>
        <item h="1" m="1" x="2290"/>
        <item h="1" m="1" x="2291"/>
        <item h="1" m="1" x="2292"/>
        <item h="1" m="1" x="2293"/>
        <item h="1" m="1" x="2294"/>
        <item h="1" m="1" x="2295"/>
        <item h="1" m="1" x="2296"/>
        <item h="1" m="1" x="2297"/>
        <item h="1" m="1" x="2298"/>
        <item h="1" m="1" x="2299"/>
        <item h="1" m="1" x="2300"/>
        <item h="1" m="1" x="1094"/>
        <item h="1" m="1" x="1095"/>
        <item h="1" m="1" x="1096"/>
        <item h="1" m="1" x="2302"/>
        <item h="1" m="1" x="2303"/>
        <item h="1" m="1" x="2304"/>
        <item h="1" m="1" x="2305"/>
        <item h="1" m="1" x="2306"/>
        <item h="1" m="1" x="1101"/>
        <item h="1" m="1" x="1104"/>
        <item h="1" m="1" x="2307"/>
        <item h="1" m="1" x="2308"/>
        <item h="1" m="1" x="2310"/>
        <item h="1" m="1" x="2311"/>
        <item h="1" m="1" x="2312"/>
        <item h="1" m="1" x="2313"/>
        <item h="1" m="1" x="2314"/>
        <item h="1" m="1" x="2315"/>
        <item h="1" m="1" x="2316"/>
        <item h="1" m="1" x="2317"/>
        <item h="1" m="1" x="2318"/>
        <item h="1" m="1" x="2319"/>
        <item h="1" m="1" x="2320"/>
        <item h="1" m="1" x="2321"/>
        <item h="1" m="1" x="2322"/>
        <item h="1" m="1" x="2323"/>
        <item h="1" m="1" x="2324"/>
        <item h="1" m="1" x="2325"/>
        <item h="1" m="1" x="2326"/>
        <item h="1" m="1" x="2327"/>
        <item h="1" m="1" x="2328"/>
        <item h="1" m="1" x="2329"/>
        <item h="1" m="1" x="2330"/>
        <item h="1" m="1" x="2331"/>
        <item h="1" m="1" x="1141"/>
        <item h="1" m="1" x="2332"/>
        <item h="1" m="1" x="2333"/>
        <item h="1" m="1" x="2334"/>
        <item h="1" m="1" x="2335"/>
        <item h="1" m="1" x="2336"/>
        <item h="1" m="1" x="2337"/>
        <item h="1" m="1" x="2338"/>
        <item h="1" m="1" x="2339"/>
        <item h="1" m="1" x="2340"/>
        <item h="1" m="1" x="2341"/>
        <item h="1" m="1" x="2342"/>
        <item h="1" m="1" x="2343"/>
        <item h="1" m="1" x="2344"/>
        <item h="1" m="1" x="2345"/>
        <item h="1" m="1" x="2346"/>
        <item h="1" m="1" x="2347"/>
        <item h="1" m="1" x="2348"/>
        <item h="1" m="1" x="2349"/>
        <item h="1" m="1" x="2350"/>
        <item h="1" m="1" x="2351"/>
        <item h="1" m="1" x="2352"/>
        <item h="1" m="1" x="2353"/>
        <item h="1" m="1" x="2361"/>
        <item h="1" m="1" x="2362"/>
        <item h="1" m="1" x="2363"/>
        <item h="1" m="1" x="2364"/>
        <item h="1" m="1" x="2365"/>
        <item h="1" m="1" x="2366"/>
        <item h="1" m="1" x="2367"/>
        <item h="1" m="1" x="2368"/>
        <item h="1" m="1" x="2369"/>
        <item h="1" m="1" x="2370"/>
        <item h="1" m="1" x="2371"/>
        <item h="1" m="1" x="2372"/>
        <item h="1" m="1" x="2374"/>
        <item h="1" m="1" x="2375"/>
        <item h="1" m="1" x="2376"/>
        <item h="1" m="1" x="2377"/>
        <item h="1" m="1" x="2378"/>
        <item h="1" m="1" x="2379"/>
        <item h="1" m="1" x="2380"/>
        <item h="1" m="1" x="2381"/>
        <item h="1" m="1" x="2382"/>
        <item h="1" m="1" x="2383"/>
        <item h="1" m="1" x="2384"/>
        <item h="1" m="1" x="2385"/>
        <item h="1" m="1" x="2386"/>
        <item h="1" m="1" x="2387"/>
        <item h="1" m="1" x="2388"/>
        <item h="1" m="1" x="2389"/>
        <item h="1" m="1" x="2390"/>
        <item h="1" m="1" x="2391"/>
        <item h="1" m="1" x="2392"/>
        <item h="1" m="1" x="2393"/>
        <item h="1" m="1" x="2394"/>
        <item h="1" m="1" x="2395"/>
        <item h="1" m="1" x="2396"/>
        <item h="1" m="1" x="2397"/>
        <item h="1" m="1" x="2398"/>
        <item h="1" m="1" x="1223"/>
        <item h="1" m="1" x="2399"/>
        <item h="1" m="1" x="2400"/>
        <item h="1" m="1" x="2401"/>
        <item h="1" m="1" x="2402"/>
        <item h="1" m="1" x="2403"/>
        <item h="1" m="1" x="2404"/>
        <item h="1" m="1" x="2405"/>
        <item h="1" m="1" x="2406"/>
        <item h="1" m="1" x="2407"/>
        <item h="1" m="1" x="2408"/>
        <item h="1" m="1" x="2409"/>
        <item h="1" m="1" x="2410"/>
        <item h="1" m="1" x="2411"/>
        <item h="1" m="1" x="2412"/>
        <item h="1" m="1" x="2413"/>
        <item h="1" m="1" x="2414"/>
        <item h="1" m="1" x="2415"/>
        <item h="1" m="1" x="2416"/>
        <item h="1" m="1" x="2417"/>
        <item h="1" m="1" x="2418"/>
        <item h="1" m="1" x="2419"/>
        <item h="1" m="1" x="2420"/>
        <item h="1" m="1" x="2421"/>
        <item h="1" m="1" x="2422"/>
        <item h="1" m="1" x="2423"/>
        <item h="1" m="1" x="2424"/>
        <item h="1" m="1" x="2425"/>
        <item h="1" m="1" x="2426"/>
        <item h="1" m="1" x="2427"/>
        <item h="1" m="1" x="2428"/>
        <item h="1" m="1" x="2429"/>
        <item h="1" m="1" x="2430"/>
        <item h="1" m="1" x="2431"/>
        <item h="1" m="1" x="2432"/>
        <item h="1" m="1" x="2433"/>
        <item h="1" m="1" x="2434"/>
        <item h="1" m="1" x="2435"/>
        <item h="1" m="1" x="2436"/>
        <item h="1" m="1" x="2437"/>
        <item h="1" m="1" x="2438"/>
        <item h="1" m="1" x="2439"/>
        <item h="1" m="1" x="2440"/>
        <item h="1" m="1" x="2441"/>
        <item h="1" m="1" x="1288"/>
        <item h="1" m="1" x="2442"/>
        <item h="1" m="1" x="2443"/>
        <item h="1" m="1" x="1298"/>
        <item h="1" m="1" x="1299"/>
        <item h="1" m="1" x="1300"/>
        <item h="1" m="1" x="1301"/>
        <item h="1" m="1" x="1302"/>
        <item h="1" m="1" x="1303"/>
        <item h="1" m="1" x="1304"/>
        <item h="1" m="1" x="1305"/>
        <item h="1" m="1" x="1306"/>
        <item h="1" m="1" x="1307"/>
        <item h="1" m="1" x="1308"/>
        <item h="1" m="1" x="1309"/>
        <item h="1" m="1" x="1310"/>
        <item h="1" m="1" x="1311"/>
        <item h="1" m="1" x="1312"/>
        <item h="1" m="1" x="1313"/>
        <item h="1" m="1" x="1314"/>
        <item h="1" m="1" x="1315"/>
        <item h="1" m="1" x="1316"/>
        <item h="1" m="1" x="1317"/>
        <item h="1" m="1" x="1318"/>
        <item h="1" m="1" x="1319"/>
        <item h="1" m="1" x="1320"/>
        <item h="1" m="1" x="1321"/>
        <item h="1" m="1" x="2444"/>
        <item h="1" m="1" x="2445"/>
        <item h="1" m="1" x="2447"/>
        <item h="1" m="1" x="2448"/>
        <item h="1" m="1" x="2449"/>
        <item h="1" m="1" x="2450"/>
        <item h="1" m="1" x="2451"/>
        <item h="1" m="1" x="2452"/>
        <item h="1" m="1" x="2453"/>
        <item h="1" m="1" x="2454"/>
        <item h="1" m="1" x="2455"/>
        <item h="1" m="1" x="2456"/>
        <item h="1" m="1" x="2457"/>
        <item h="1" m="1" x="2458"/>
        <item h="1" m="1" x="2459"/>
        <item h="1" m="1" x="2460"/>
        <item h="1" m="1" x="2461"/>
        <item h="1" m="1" x="2462"/>
        <item h="1" m="1" x="2463"/>
        <item h="1" m="1" x="2464"/>
        <item h="1" m="1" x="2465"/>
        <item h="1" m="1" x="2466"/>
        <item h="1" m="1" x="2467"/>
        <item h="1" m="1" x="2468"/>
        <item h="1" m="1" x="2469"/>
        <item h="1" m="1" x="2470"/>
        <item h="1" m="1" x="1398"/>
        <item h="1" m="1" x="1399"/>
        <item h="1" m="1" x="2471"/>
        <item h="1" m="1" x="2472"/>
        <item h="1" m="1" x="2473"/>
        <item h="1" m="1" x="2474"/>
        <item h="1" m="1" x="2475"/>
        <item h="1" m="1" x="2476"/>
        <item h="1" m="1" x="2477"/>
        <item h="1" m="1" x="2478"/>
        <item h="1" m="1" x="2479"/>
        <item h="1" m="1" x="2480"/>
        <item h="1" m="1" x="2481"/>
        <item h="1" m="1" x="2482"/>
        <item h="1" m="1" x="2483"/>
        <item h="1" m="1" x="2484"/>
        <item h="1" m="1" x="2485"/>
        <item h="1" m="1" x="2486"/>
        <item h="1" m="1" x="2487"/>
        <item h="1" m="1" x="2488"/>
        <item h="1" m="1" x="2489"/>
        <item h="1" m="1" x="2490"/>
        <item h="1" m="1" x="2491"/>
        <item h="1" m="1" x="2492"/>
        <item h="1" m="1" x="2493"/>
        <item h="1" m="1" x="2494"/>
        <item h="1" m="1" x="2495"/>
        <item h="1" m="1" x="2496"/>
        <item h="1" m="1" x="2497"/>
        <item h="1" m="1" x="2498"/>
        <item h="1" m="1" x="2499"/>
        <item h="1" m="1" x="2500"/>
        <item h="1" m="1" x="2501"/>
        <item h="1" m="1" x="2502"/>
        <item h="1" m="1" x="2503"/>
        <item h="1" m="1" x="2504"/>
        <item h="1" m="1" x="2505"/>
        <item h="1" m="1" x="2506"/>
        <item h="1" m="1" x="2507"/>
        <item h="1" m="1" x="2508"/>
        <item h="1" m="1" x="2509"/>
        <item h="1" m="1" x="2510"/>
        <item h="1" m="1" x="2511"/>
        <item h="1" m="1" x="2512"/>
        <item h="1" m="1" x="2513"/>
        <item h="1" m="1" x="2514"/>
        <item h="1" m="1" x="2515"/>
        <item h="1" m="1" x="2516"/>
        <item h="1" m="1" x="2517"/>
        <item h="1" m="1" x="2518"/>
        <item h="1" m="1" x="2519"/>
        <item h="1" m="1" x="2520"/>
        <item h="1" m="1" x="2521"/>
        <item h="1" m="1" x="2522"/>
        <item h="1" m="1" x="2523"/>
        <item h="1" m="1" x="2524"/>
        <item h="1" m="1" x="2525"/>
        <item h="1" m="1" x="2526"/>
        <item h="1" m="1" x="2527"/>
        <item h="1" m="1" x="2528"/>
        <item h="1" m="1" x="2529"/>
        <item h="1" m="1" x="2530"/>
        <item h="1" m="1" x="2531"/>
        <item h="1" m="1" x="2532"/>
        <item h="1" m="1" x="2533"/>
        <item h="1" m="1" x="2534"/>
        <item h="1" m="1" x="2535"/>
        <item h="1" m="1" x="2536"/>
        <item h="1" m="1" x="2537"/>
        <item h="1" m="1" x="2538"/>
        <item h="1" m="1" x="2539"/>
        <item h="1" m="1" x="2540"/>
        <item h="1" m="1" x="2541"/>
        <item h="1" m="1" x="2542"/>
        <item h="1" m="1" x="2543"/>
        <item h="1" m="1" x="2544"/>
        <item h="1" m="1" x="2545"/>
        <item h="1" m="1" x="2546"/>
        <item h="1" m="1" x="2547"/>
        <item h="1" m="1" x="2548"/>
        <item h="1" m="1" x="2549"/>
        <item h="1" m="1" x="2550"/>
        <item h="1" m="1" x="2551"/>
        <item h="1" m="1" x="2552"/>
        <item h="1" m="1" x="2553"/>
        <item h="1" m="1" x="2554"/>
        <item h="1" m="1" x="2555"/>
        <item h="1" m="1" x="2556"/>
        <item h="1" m="1" x="2557"/>
        <item h="1" m="1" x="2558"/>
        <item h="1" m="1" x="2559"/>
        <item h="1" m="1" x="2560"/>
        <item h="1" m="1" x="2561"/>
        <item h="1" m="1" x="2562"/>
        <item h="1" m="1" x="2563"/>
        <item h="1" m="1" x="2564"/>
        <item h="1" m="1" x="2565"/>
        <item h="1" m="1" x="2566"/>
        <item h="1" m="1" x="2567"/>
        <item h="1" m="1" x="2568"/>
        <item h="1" m="1" x="2569"/>
        <item h="1" m="1" x="2570"/>
        <item h="1" m="1" x="2571"/>
        <item h="1" m="1" x="2572"/>
        <item h="1" m="1" x="2573"/>
        <item h="1" m="1" x="2574"/>
        <item h="1" m="1" x="2575"/>
        <item h="1" m="1" x="2576"/>
        <item h="1" m="1" x="2577"/>
        <item h="1" m="1" x="2578"/>
        <item h="1" m="1" x="2579"/>
        <item h="1" m="1" x="2580"/>
        <item h="1" m="1" x="2581"/>
        <item h="1" m="1" x="2582"/>
        <item h="1" m="1" x="2583"/>
        <item h="1" m="1" x="2584"/>
        <item h="1" m="1" x="2585"/>
        <item h="1" m="1" x="2586"/>
        <item h="1" m="1" x="2587"/>
        <item h="1" m="1" x="2588"/>
        <item h="1" m="1" x="2589"/>
        <item h="1" m="1" x="2590"/>
        <item h="1" m="1" x="2591"/>
        <item h="1" m="1" x="2592"/>
        <item h="1" m="1" x="2593"/>
        <item h="1" m="1" x="2594"/>
        <item h="1" m="1" x="2595"/>
        <item h="1" m="1" x="2596"/>
        <item h="1" m="1" x="2597"/>
        <item h="1" m="1" x="2598"/>
        <item h="1" m="1" x="2599"/>
        <item h="1" m="1" x="2600"/>
        <item h="1" m="1" x="2601"/>
        <item h="1" m="1" x="2602"/>
        <item h="1" m="1" x="2603"/>
        <item h="1" m="1" x="2604"/>
        <item h="1" m="1" x="2605"/>
        <item h="1" m="1" x="2606"/>
        <item h="1" m="1" x="2607"/>
        <item h="1" m="1" x="2609"/>
        <item h="1" m="1" x="2610"/>
        <item h="1" m="1" x="2611"/>
        <item h="1" m="1" x="2612"/>
        <item h="1" m="1" x="2613"/>
        <item h="1" m="1" x="1609"/>
        <item h="1" m="1" x="2614"/>
        <item h="1" m="1" x="2615"/>
        <item h="1" m="1" x="2616"/>
        <item h="1" m="1" x="2617"/>
        <item h="1" m="1" x="2618"/>
        <item h="1" m="1" x="2619"/>
        <item h="1" m="1" x="2620"/>
        <item h="1" m="1" x="2621"/>
        <item h="1" m="1" x="2622"/>
        <item h="1" m="1" x="2623"/>
        <item h="1" m="1" x="2624"/>
        <item h="1" m="1" x="2625"/>
        <item h="1" m="1" x="2626"/>
        <item h="1" m="1" x="2627"/>
        <item h="1" m="1" x="2628"/>
        <item h="1" m="1" x="2629"/>
        <item h="1" m="1" x="2630"/>
        <item h="1" m="1" x="2631"/>
        <item h="1" m="1" x="2632"/>
        <item h="1" x="140"/>
        <item h="1" x="63"/>
        <item h="1" x="97"/>
        <item h="1" x="12"/>
        <item h="1" x="104"/>
        <item h="1" x="66"/>
        <item h="1" x="101"/>
        <item h="1" x="158"/>
        <item h="1" m="1" x="174"/>
        <item h="1" x="13"/>
        <item h="1" x="14"/>
        <item h="1" x="15"/>
        <item h="1" x="16"/>
        <item h="1" x="17"/>
        <item h="1" x="18"/>
        <item h="1" x="0"/>
        <item h="1" x="19"/>
        <item h="1" x="1"/>
        <item h="1" x="20"/>
        <item h="1" x="21"/>
        <item h="1" x="22"/>
        <item h="1" x="65"/>
        <item h="1" x="123"/>
        <item h="1" x="52"/>
        <item h="1" m="1" x="173"/>
        <item h="1" x="50"/>
        <item h="1" x="23"/>
        <item h="1" m="1" x="1639"/>
        <item h="1" x="100"/>
        <item h="1" x="24"/>
        <item h="1" x="25"/>
        <item h="1" x="2"/>
        <item h="1" x="26"/>
        <item h="1" x="27"/>
        <item h="1" x="28"/>
        <item h="1" x="29"/>
        <item h="1" x="30"/>
        <item h="1" x="31"/>
        <item h="1" x="32"/>
        <item h="1" x="33"/>
        <item h="1" x="3"/>
        <item h="1" x="34"/>
        <item h="1" x="75"/>
        <item h="1" x="54"/>
        <item h="1" x="55"/>
        <item h="1" x="5"/>
        <item h="1" x="35"/>
        <item h="1" x="36"/>
        <item h="1" x="37"/>
        <item h="1" x="38"/>
        <item h="1" x="4"/>
        <item h="1" x="39"/>
        <item h="1" x="51"/>
        <item h="1" x="76"/>
        <item h="1" x="102"/>
        <item x="9"/>
        <item h="1" x="6"/>
        <item h="1" x="40"/>
        <item h="1" x="41"/>
        <item x="42"/>
        <item x="43"/>
        <item h="1" x="73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3"/>
        <item h="1" m="1" x="324"/>
        <item h="1" m="1" x="325"/>
        <item h="1" m="1" x="326"/>
        <item h="1" m="1" x="327"/>
        <item h="1" m="1" x="328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h="1" m="1" x="671"/>
        <item h="1" m="1" x="672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3"/>
        <item h="1" m="1" x="716"/>
        <item h="1" m="1" x="717"/>
        <item h="1" m="1" x="718"/>
        <item h="1" m="1" x="719"/>
        <item h="1" m="1" x="721"/>
        <item h="1" m="1" x="722"/>
        <item h="1" m="1" x="724"/>
        <item h="1" m="1" x="725"/>
        <item h="1" m="1" x="726"/>
        <item h="1" m="1" x="727"/>
        <item h="1" m="1" x="728"/>
        <item h="1" m="1" x="729"/>
        <item h="1" m="1" x="733"/>
        <item h="1" m="1" x="734"/>
        <item h="1" m="1" x="735"/>
        <item h="1" m="1" x="736"/>
        <item h="1" m="1" x="737"/>
        <item h="1" m="1" x="738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60"/>
        <item h="1" m="1" x="961"/>
        <item h="1" m="1" x="962"/>
        <item h="1" m="1" x="963"/>
        <item h="1" m="1" x="964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1005"/>
        <item h="1" m="1" x="1006"/>
        <item h="1" m="1" x="1007"/>
        <item h="1" m="1" x="1008"/>
        <item h="1" m="1" x="1009"/>
        <item h="1" m="1" x="1010"/>
        <item h="1" m="1" x="1013"/>
        <item h="1" m="1" x="1014"/>
        <item h="1" m="1" x="1016"/>
        <item h="1" m="1" x="1017"/>
        <item h="1" m="1" x="1018"/>
        <item h="1" m="1" x="1019"/>
        <item h="1" m="1" x="1020"/>
        <item h="1" m="1" x="1021"/>
        <item h="1" m="1" x="1022"/>
        <item h="1" m="1" x="1023"/>
        <item h="1" m="1" x="1024"/>
        <item h="1" m="1" x="1025"/>
        <item h="1" m="1" x="1034"/>
        <item h="1" m="1" x="1035"/>
        <item h="1" m="1" x="1036"/>
        <item h="1" m="1" x="1037"/>
        <item h="1" m="1" x="1038"/>
        <item h="1" m="1" x="1039"/>
        <item h="1" m="1" x="1040"/>
        <item h="1" m="1" x="1041"/>
        <item h="1" m="1" x="1042"/>
        <item h="1" m="1" x="1046"/>
        <item h="1" m="1" x="1047"/>
        <item h="1" m="1" x="1048"/>
        <item h="1" m="1" x="1049"/>
        <item h="1" m="1" x="1050"/>
        <item h="1" m="1" x="1051"/>
        <item h="1" m="1" x="1052"/>
        <item h="1" m="1" x="1053"/>
        <item h="1" m="1" x="1054"/>
        <item h="1" m="1" x="1055"/>
        <item h="1" m="1" x="1056"/>
        <item h="1" m="1" x="1057"/>
        <item h="1" m="1" x="1058"/>
        <item h="1" m="1" x="1059"/>
        <item h="1" m="1" x="1060"/>
        <item h="1" m="1" x="1061"/>
        <item h="1" m="1" x="1062"/>
        <item h="1" m="1" x="1063"/>
        <item h="1" m="1" x="1064"/>
        <item h="1" m="1" x="1065"/>
        <item h="1" m="1" x="1066"/>
        <item h="1" m="1" x="1067"/>
        <item h="1" m="1" x="1068"/>
        <item h="1" m="1" x="1069"/>
        <item h="1" m="1" x="1070"/>
        <item h="1" m="1" x="1071"/>
        <item h="1" m="1" x="1072"/>
        <item h="1" m="1" x="1073"/>
        <item h="1" m="1" x="1074"/>
        <item h="1" m="1" x="1075"/>
        <item h="1" m="1" x="1076"/>
        <item h="1" m="1" x="1077"/>
        <item h="1" m="1" x="1078"/>
        <item h="1" m="1" x="1079"/>
        <item h="1" m="1" x="1080"/>
        <item h="1" m="1" x="1081"/>
        <item h="1" m="1" x="1082"/>
        <item h="1" m="1" x="1083"/>
        <item h="1" m="1" x="1084"/>
        <item h="1" m="1" x="1085"/>
        <item h="1" m="1" x="1086"/>
        <item h="1" m="1" x="1087"/>
        <item h="1" m="1" x="1088"/>
        <item h="1" m="1" x="1089"/>
        <item h="1" m="1" x="1090"/>
        <item h="1" m="1" x="1091"/>
        <item h="1" m="1" x="1092"/>
        <item h="1" m="1" x="1093"/>
        <item h="1" m="1" x="1097"/>
        <item h="1" m="1" x="1098"/>
        <item h="1" m="1" x="1099"/>
        <item h="1" m="1" x="1100"/>
        <item h="1" m="1" x="1102"/>
        <item h="1" m="1" x="1103"/>
        <item h="1" m="1" x="1105"/>
        <item h="1" m="1" x="1106"/>
        <item h="1" m="1" x="1107"/>
        <item h="1" m="1" x="1108"/>
        <item h="1" m="1" x="1109"/>
        <item h="1" m="1" x="1110"/>
        <item h="1" m="1" x="1111"/>
        <item h="1" m="1" x="1112"/>
        <item h="1" m="1" x="1113"/>
        <item h="1" m="1" x="1114"/>
        <item h="1" m="1" x="1115"/>
        <item h="1" m="1" x="1116"/>
        <item h="1" m="1" x="1117"/>
        <item h="1" m="1" x="1118"/>
        <item h="1" m="1" x="1119"/>
        <item h="1" m="1" x="1120"/>
        <item h="1" m="1" x="1121"/>
        <item h="1" m="1" x="1122"/>
        <item h="1" m="1" x="1123"/>
        <item h="1" m="1" x="1124"/>
        <item h="1" m="1" x="1125"/>
        <item h="1" m="1" x="1126"/>
        <item h="1" m="1" x="1127"/>
        <item h="1" m="1" x="1128"/>
        <item h="1" m="1" x="1129"/>
        <item h="1" m="1" x="1130"/>
        <item h="1" m="1" x="1131"/>
        <item h="1" m="1" x="1132"/>
        <item h="1" m="1" x="1133"/>
        <item h="1" m="1" x="1134"/>
        <item h="1" m="1" x="1135"/>
        <item h="1" m="1" x="1136"/>
        <item h="1" m="1" x="1137"/>
        <item h="1" m="1" x="1138"/>
        <item h="1" m="1" x="1139"/>
        <item h="1" m="1" x="1140"/>
        <item h="1" m="1" x="1142"/>
        <item h="1" m="1" x="1150"/>
        <item h="1" m="1" x="1151"/>
        <item h="1" m="1" x="1152"/>
        <item h="1" m="1" x="1153"/>
        <item h="1" m="1" x="1154"/>
        <item h="1" m="1" x="1155"/>
        <item h="1" m="1" x="1156"/>
        <item h="1" m="1" x="1157"/>
        <item h="1" m="1" x="1158"/>
        <item h="1" m="1" x="1159"/>
        <item h="1" m="1" x="1160"/>
        <item h="1" m="1" x="1161"/>
        <item h="1" m="1" x="1162"/>
        <item h="1" m="1" x="1164"/>
        <item h="1" m="1" x="1165"/>
        <item h="1" m="1" x="1166"/>
        <item h="1" m="1" x="1167"/>
        <item h="1" m="1" x="1168"/>
        <item h="1" m="1" x="1169"/>
        <item h="1" m="1" x="1170"/>
        <item h="1" m="1" x="1171"/>
        <item h="1" m="1" x="1172"/>
        <item h="1" m="1" x="1173"/>
        <item h="1" m="1" x="1174"/>
        <item h="1" m="1" x="1175"/>
        <item h="1" m="1" x="1176"/>
        <item h="1" m="1" x="1177"/>
        <item h="1" m="1" x="1178"/>
        <item h="1" m="1" x="1179"/>
        <item h="1" m="1" x="1180"/>
        <item h="1" m="1" x="1181"/>
        <item h="1" m="1" x="1182"/>
        <item h="1" m="1" x="1183"/>
        <item h="1" m="1" x="1184"/>
        <item h="1" m="1" x="1185"/>
        <item h="1" m="1" x="1186"/>
        <item h="1" m="1" x="1187"/>
        <item h="1" m="1" x="1188"/>
        <item h="1" m="1" x="1189"/>
        <item h="1" m="1" x="1190"/>
        <item h="1" m="1" x="1191"/>
        <item h="1" m="1" x="1192"/>
        <item h="1" m="1" x="1193"/>
        <item h="1" m="1" x="1194"/>
        <item h="1" m="1" x="1195"/>
        <item h="1" m="1" x="1196"/>
        <item h="1" m="1" x="1197"/>
        <item h="1" m="1" x="1198"/>
        <item h="1" m="1" x="1199"/>
        <item h="1" m="1" x="1200"/>
        <item h="1" m="1" x="1201"/>
        <item h="1" m="1" x="1202"/>
        <item h="1" m="1" x="1203"/>
        <item h="1" m="1" x="1204"/>
        <item h="1" m="1" x="1205"/>
        <item h="1" m="1" x="1206"/>
        <item h="1" m="1" x="1207"/>
        <item h="1" m="1" x="1208"/>
        <item h="1" m="1" x="1209"/>
        <item h="1" m="1" x="1210"/>
        <item h="1" m="1" x="1211"/>
        <item h="1" m="1" x="1212"/>
        <item h="1" m="1" x="1213"/>
        <item h="1" m="1" x="1214"/>
        <item h="1" m="1" x="1215"/>
        <item h="1" m="1" x="1216"/>
        <item h="1" m="1" x="1217"/>
        <item h="1" m="1" x="1218"/>
        <item h="1" m="1" x="1219"/>
        <item h="1" m="1" x="1220"/>
        <item h="1" m="1" x="1221"/>
        <item h="1" m="1" x="1222"/>
        <item h="1" m="1" x="1224"/>
        <item h="1" m="1" x="1225"/>
        <item h="1" m="1" x="1226"/>
        <item h="1" m="1" x="1227"/>
        <item h="1" m="1" x="1228"/>
        <item h="1" m="1" x="1229"/>
        <item h="1" m="1" x="1230"/>
        <item h="1" m="1" x="1231"/>
        <item h="1" m="1" x="1232"/>
        <item h="1" m="1" x="1233"/>
        <item h="1" m="1" x="1234"/>
        <item h="1" m="1" x="1235"/>
        <item h="1" m="1" x="1236"/>
        <item h="1" m="1" x="1237"/>
        <item h="1" m="1" x="1238"/>
        <item h="1" m="1" x="1239"/>
        <item h="1" m="1" x="1240"/>
        <item h="1" m="1" x="1241"/>
        <item h="1" m="1" x="1242"/>
        <item h="1" m="1" x="1243"/>
        <item h="1" m="1" x="1244"/>
        <item h="1" m="1" x="1245"/>
        <item h="1" m="1" x="1246"/>
        <item h="1" m="1" x="1247"/>
        <item h="1" m="1" x="1248"/>
        <item h="1" m="1" x="1249"/>
        <item h="1" m="1" x="1250"/>
        <item h="1" m="1" x="1251"/>
        <item h="1" m="1" x="1252"/>
        <item h="1" m="1" x="1253"/>
        <item h="1" m="1" x="1254"/>
        <item h="1" m="1" x="1255"/>
        <item h="1" m="1" x="1256"/>
        <item h="1" m="1" x="1257"/>
        <item h="1" m="1" x="1258"/>
        <item h="1" m="1" x="1259"/>
        <item h="1" m="1" x="1260"/>
        <item h="1" m="1" x="1261"/>
        <item h="1" m="1" x="1262"/>
        <item h="1" m="1" x="1263"/>
        <item h="1" m="1" x="1264"/>
        <item h="1" m="1" x="1269"/>
        <item h="1" m="1" x="1270"/>
        <item h="1" m="1" x="1271"/>
        <item h="1" m="1" x="1272"/>
        <item h="1" m="1" x="1273"/>
        <item h="1" m="1" x="1274"/>
        <item h="1" m="1" x="1275"/>
        <item h="1" m="1" x="1276"/>
        <item h="1" m="1" x="1277"/>
        <item h="1" m="1" x="1278"/>
        <item h="1" m="1" x="1279"/>
        <item h="1" m="1" x="1280"/>
        <item h="1" m="1" x="1281"/>
        <item h="1" m="1" x="1282"/>
        <item h="1" m="1" x="1283"/>
        <item h="1" m="1" x="1284"/>
        <item h="1" m="1" x="1285"/>
        <item h="1" m="1" x="1286"/>
        <item h="1" m="1" x="1287"/>
        <item h="1" m="1" x="1289"/>
        <item h="1" m="1" x="1290"/>
        <item h="1" m="1" x="1291"/>
        <item h="1" m="1" x="1292"/>
        <item h="1" m="1" x="1293"/>
        <item h="1" m="1" x="1294"/>
        <item h="1" m="1" x="1295"/>
        <item h="1" m="1" x="1296"/>
        <item h="1" m="1" x="1297"/>
        <item h="1" m="1" x="1322"/>
        <item h="1" m="1" x="1323"/>
        <item h="1" m="1" x="1324"/>
        <item h="1" m="1" x="1325"/>
        <item h="1" m="1" x="1326"/>
        <item h="1" m="1" x="1327"/>
        <item h="1" m="1" x="1328"/>
        <item h="1" m="1" x="1329"/>
        <item h="1" m="1" x="1330"/>
        <item h="1" m="1" x="1331"/>
        <item h="1" m="1" x="1332"/>
        <item h="1" m="1" x="1333"/>
        <item h="1" m="1" x="1334"/>
        <item h="1" m="1" x="1335"/>
        <item h="1" m="1" x="1336"/>
        <item h="1" m="1" x="1337"/>
        <item h="1" m="1" x="1338"/>
        <item h="1" m="1" x="1339"/>
        <item h="1" m="1" x="1340"/>
        <item h="1" m="1" x="1341"/>
        <item h="1" m="1" x="1342"/>
        <item h="1" m="1" x="1343"/>
        <item h="1" m="1" x="1344"/>
        <item h="1" m="1" x="1345"/>
        <item h="1" m="1" x="1346"/>
        <item h="1" m="1" x="1347"/>
        <item h="1" m="1" x="1348"/>
        <item h="1" m="1" x="1349"/>
        <item h="1" m="1" x="1350"/>
        <item h="1" m="1" x="1351"/>
        <item h="1" m="1" x="1352"/>
        <item h="1" m="1" x="1353"/>
        <item h="1" m="1" x="1354"/>
        <item h="1" m="1" x="1355"/>
        <item h="1" m="1" x="1356"/>
        <item h="1" m="1" x="1357"/>
        <item h="1" m="1" x="1358"/>
        <item h="1" m="1" x="1359"/>
        <item h="1" m="1" x="1360"/>
        <item h="1" m="1" x="1361"/>
        <item h="1" m="1" x="1362"/>
        <item h="1" m="1" x="1363"/>
        <item h="1" m="1" x="1364"/>
        <item h="1" m="1" x="1377"/>
        <item h="1" m="1" x="1378"/>
        <item h="1" m="1" x="1379"/>
        <item h="1" m="1" x="1380"/>
        <item h="1" m="1" x="1381"/>
        <item h="1" m="1" x="1382"/>
        <item h="1" m="1" x="1383"/>
        <item h="1" m="1" x="1384"/>
        <item h="1" m="1" x="1385"/>
        <item h="1" m="1" x="1386"/>
        <item h="1" m="1" x="1387"/>
        <item h="1" m="1" x="1388"/>
        <item h="1" m="1" x="1389"/>
        <item h="1" m="1" x="1390"/>
        <item h="1" m="1" x="1391"/>
        <item h="1" m="1" x="1392"/>
        <item h="1" m="1" x="1393"/>
        <item h="1" m="1" x="1394"/>
        <item h="1" m="1" x="1395"/>
        <item h="1" m="1" x="1396"/>
        <item h="1" m="1" x="1397"/>
        <item h="1" m="1" x="1400"/>
        <item h="1" m="1" x="1401"/>
        <item h="1" m="1" x="1402"/>
        <item h="1" m="1" x="1403"/>
        <item h="1" m="1" x="1404"/>
        <item h="1" m="1" x="1405"/>
        <item h="1" m="1" x="1406"/>
        <item h="1" m="1" x="1407"/>
        <item h="1" m="1" x="1408"/>
        <item h="1" m="1" x="1409"/>
        <item h="1" m="1" x="1410"/>
        <item h="1" m="1" x="1411"/>
        <item h="1" m="1" x="1412"/>
        <item h="1" m="1" x="1413"/>
        <item h="1" m="1" x="1414"/>
        <item h="1" m="1" x="1415"/>
        <item h="1" m="1" x="1416"/>
        <item h="1" m="1" x="1417"/>
        <item h="1" m="1" x="1418"/>
        <item h="1" m="1" x="1419"/>
        <item h="1" m="1" x="1420"/>
        <item h="1" m="1" x="1421"/>
        <item h="1" m="1" x="1422"/>
        <item h="1" m="1" x="1423"/>
        <item h="1" m="1" x="1424"/>
        <item h="1" m="1" x="1425"/>
        <item h="1" m="1" x="1426"/>
        <item h="1" m="1" x="1427"/>
        <item h="1" m="1" x="1428"/>
        <item h="1" m="1" x="1429"/>
        <item h="1" m="1" x="1430"/>
        <item h="1" m="1" x="1431"/>
        <item h="1" m="1" x="1432"/>
        <item h="1" m="1" x="1433"/>
        <item h="1" m="1" x="1434"/>
        <item h="1" m="1" x="1435"/>
        <item h="1" m="1" x="1436"/>
        <item h="1" m="1" x="1437"/>
        <item h="1" m="1" x="1438"/>
        <item h="1" m="1" x="1439"/>
        <item h="1" m="1" x="1440"/>
        <item h="1" m="1" x="1441"/>
        <item h="1" m="1" x="1442"/>
        <item h="1" m="1" x="1443"/>
        <item h="1" m="1" x="1444"/>
        <item h="1" m="1" x="1445"/>
        <item h="1" m="1" x="1446"/>
        <item h="1" m="1" x="1447"/>
        <item h="1" m="1" x="1448"/>
        <item h="1" m="1" x="1449"/>
        <item h="1" m="1" x="1450"/>
        <item h="1" m="1" x="1451"/>
        <item h="1" m="1" x="1452"/>
        <item h="1" m="1" x="1453"/>
        <item h="1" m="1" x="1454"/>
        <item h="1" m="1" x="1455"/>
        <item h="1" m="1" x="1456"/>
        <item h="1" m="1" x="1457"/>
        <item h="1" m="1" x="1458"/>
        <item h="1" m="1" x="1459"/>
        <item h="1" m="1" x="1460"/>
        <item h="1" m="1" x="1461"/>
        <item h="1" m="1" x="1462"/>
        <item h="1" m="1" x="1463"/>
        <item h="1" m="1" x="1464"/>
        <item h="1" m="1" x="1465"/>
        <item h="1" m="1" x="1466"/>
        <item h="1" m="1" x="1467"/>
        <item h="1" m="1" x="1468"/>
        <item h="1" m="1" x="1469"/>
        <item h="1" m="1" x="1470"/>
        <item h="1" m="1" x="1471"/>
        <item h="1" m="1" x="1472"/>
        <item h="1" m="1" x="1473"/>
        <item h="1" m="1" x="1474"/>
        <item h="1" m="1" x="1475"/>
        <item h="1" m="1" x="1476"/>
        <item h="1" m="1" x="1477"/>
        <item h="1" m="1" x="1478"/>
        <item h="1" m="1" x="1479"/>
        <item h="1" m="1" x="1480"/>
        <item h="1" m="1" x="1481"/>
        <item h="1" m="1" x="1482"/>
        <item h="1" m="1" x="1483"/>
        <item h="1" m="1" x="1484"/>
        <item h="1" m="1" x="1485"/>
        <item h="1" m="1" x="1486"/>
        <item h="1" m="1" x="1487"/>
        <item h="1" m="1" x="1488"/>
        <item h="1" m="1" x="1489"/>
        <item h="1" m="1" x="1490"/>
        <item h="1" m="1" x="1491"/>
        <item h="1" m="1" x="1492"/>
        <item h="1" m="1" x="1493"/>
        <item h="1" m="1" x="1494"/>
        <item h="1" m="1" x="1495"/>
        <item h="1" m="1" x="1496"/>
        <item h="1" m="1" x="1497"/>
        <item h="1" m="1" x="1498"/>
        <item h="1" m="1" x="1499"/>
        <item h="1" m="1" x="1500"/>
        <item h="1" m="1" x="1501"/>
        <item h="1" m="1" x="1502"/>
        <item h="1" m="1" x="1503"/>
        <item h="1" m="1" x="1504"/>
        <item h="1" m="1" x="1505"/>
        <item h="1" m="1" x="1506"/>
        <item h="1" m="1" x="1507"/>
        <item h="1" m="1" x="1508"/>
        <item h="1" m="1" x="1509"/>
        <item h="1" m="1" x="1510"/>
        <item h="1" m="1" x="1511"/>
        <item h="1" m="1" x="1512"/>
        <item h="1" m="1" x="1513"/>
        <item h="1" m="1" x="1514"/>
        <item h="1" m="1" x="1515"/>
        <item h="1" m="1" x="1516"/>
        <item h="1" m="1" x="1517"/>
        <item h="1" m="1" x="1518"/>
        <item h="1" m="1" x="1519"/>
        <item h="1" m="1" x="1520"/>
        <item h="1" m="1" x="1521"/>
        <item h="1" m="1" x="1522"/>
        <item h="1" m="1" x="1523"/>
        <item h="1" m="1" x="1524"/>
        <item h="1" m="1" x="1525"/>
        <item h="1" m="1" x="1526"/>
        <item h="1" m="1" x="1527"/>
        <item h="1" m="1" x="1528"/>
        <item h="1" m="1" x="1529"/>
        <item h="1" m="1" x="1530"/>
        <item h="1" m="1" x="1531"/>
        <item h="1" m="1" x="1532"/>
        <item h="1" m="1" x="1533"/>
        <item h="1" m="1" x="1534"/>
        <item h="1" m="1" x="1535"/>
        <item h="1" m="1" x="1536"/>
        <item h="1" m="1" x="1537"/>
        <item h="1" m="1" x="1538"/>
        <item h="1" m="1" x="1539"/>
        <item h="1" m="1" x="1540"/>
        <item h="1" m="1" x="1541"/>
        <item h="1" m="1" x="1542"/>
        <item h="1" m="1" x="1543"/>
        <item h="1" m="1" x="1544"/>
        <item h="1" m="1" x="1545"/>
        <item h="1" m="1" x="1546"/>
        <item h="1" m="1" x="1547"/>
        <item h="1" m="1" x="1548"/>
        <item h="1" m="1" x="1549"/>
        <item h="1" m="1" x="1550"/>
        <item h="1" m="1" x="1551"/>
        <item h="1" m="1" x="1552"/>
        <item h="1" m="1" x="1553"/>
        <item h="1" m="1" x="1554"/>
        <item h="1" m="1" x="1555"/>
        <item h="1" m="1" x="1556"/>
        <item h="1" m="1" x="1557"/>
        <item h="1" m="1" x="1558"/>
        <item h="1" m="1" x="1559"/>
        <item h="1" m="1" x="1560"/>
        <item h="1" m="1" x="1561"/>
        <item h="1" m="1" x="1562"/>
        <item h="1" m="1" x="1563"/>
        <item h="1" m="1" x="1564"/>
        <item h="1" m="1" x="1565"/>
        <item h="1" m="1" x="1566"/>
        <item h="1" m="1" x="1567"/>
        <item h="1" m="1" x="1568"/>
        <item h="1" m="1" x="1569"/>
        <item h="1" m="1" x="1570"/>
        <item h="1" m="1" x="1571"/>
        <item h="1" m="1" x="1572"/>
        <item h="1" m="1" x="1573"/>
        <item h="1" m="1" x="1574"/>
        <item h="1" m="1" x="1575"/>
        <item h="1" m="1" x="1576"/>
        <item h="1" m="1" x="1577"/>
        <item h="1" m="1" x="1578"/>
        <item h="1" m="1" x="1579"/>
        <item h="1" m="1" x="1580"/>
        <item h="1" m="1" x="1581"/>
        <item h="1" m="1" x="1582"/>
        <item h="1" m="1" x="1583"/>
        <item h="1" m="1" x="1584"/>
        <item h="1" m="1" x="1585"/>
        <item h="1" m="1" x="1586"/>
        <item h="1" m="1" x="1587"/>
        <item h="1" m="1" x="1588"/>
        <item h="1" m="1" x="1589"/>
        <item h="1" m="1" x="1590"/>
        <item h="1" m="1" x="1591"/>
        <item h="1" m="1" x="1592"/>
        <item h="1" m="1" x="1593"/>
        <item h="1" m="1" x="1594"/>
        <item h="1" m="1" x="1595"/>
        <item h="1" m="1" x="1596"/>
        <item h="1" m="1" x="1597"/>
        <item h="1" m="1" x="1598"/>
        <item h="1" m="1" x="1599"/>
        <item h="1" m="1" x="1600"/>
        <item h="1" m="1" x="1601"/>
        <item h="1" m="1" x="1602"/>
        <item h="1" m="1" x="1603"/>
        <item h="1" m="1" x="1604"/>
        <item h="1" m="1" x="1605"/>
        <item h="1" m="1" x="1606"/>
        <item h="1" m="1" x="1607"/>
        <item h="1" m="1" x="1608"/>
        <item h="1" m="1" x="1610"/>
        <item h="1" m="1" x="1611"/>
        <item h="1" m="1" x="1612"/>
        <item h="1" m="1" x="1613"/>
        <item h="1" m="1" x="1614"/>
        <item h="1" m="1" x="1615"/>
        <item h="1" m="1" x="1616"/>
        <item h="1" m="1" x="1617"/>
        <item h="1" m="1" x="1618"/>
        <item h="1" m="1" x="1619"/>
        <item h="1" m="1" x="1620"/>
        <item h="1" m="1" x="1621"/>
        <item h="1" m="1" x="1622"/>
        <item h="1" m="1" x="1623"/>
        <item h="1" m="1" x="1624"/>
        <item h="1" m="1" x="1625"/>
        <item h="1" m="1" x="1626"/>
        <item h="1" m="1" x="1627"/>
        <item h="1" m="1" x="1628"/>
        <item h="1" m="1" x="1629"/>
        <item h="1" m="1" x="1630"/>
        <item h="1" m="1" x="1631"/>
        <item h="1" m="1" x="1632"/>
        <item h="1" m="1" x="1633"/>
        <item h="1" m="1" x="1634"/>
        <item h="1" m="1" x="1635"/>
        <item h="1" m="1" x="1636"/>
        <item x="7"/>
        <item x="44"/>
        <item x="8"/>
        <item h="1" x="10"/>
        <item x="45"/>
        <item h="1" x="46"/>
        <item h="1" x="47"/>
        <item h="1" x="48"/>
        <item x="58"/>
        <item t="default"/>
      </items>
    </pivotField>
    <pivotField numFmtId="166" showAll="0"/>
    <pivotField numFmtId="166" showAll="0"/>
    <pivotField numFmtId="166" showAll="0"/>
    <pivotField dataField="1"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5" showAll="0"/>
    <pivotField numFmtId="166" multipleItemSelectionAllowed="1" showAll="0"/>
    <pivotField numFmtId="166" showAll="0"/>
    <pivotField numFmtId="166" multipleItemSelectionAllowed="1" showAll="0"/>
    <pivotField numFmtId="166" showAll="0"/>
    <pivotField numFmtId="166" showAll="0"/>
    <pivotField axis="axisRow" showAll="0">
      <items count="8">
        <item n="Clientes Lom" x="1"/>
        <item n="Clientes Magra" m="1" x="3"/>
        <item n="Clientes Galan" x="0"/>
        <item m="1" x="2"/>
        <item m="1" x="6"/>
        <item m="1" x="4"/>
        <item m="1" x="5"/>
        <item t="default"/>
      </items>
    </pivotField>
    <pivotField showAll="0"/>
    <pivotField showAll="0"/>
  </pivotFields>
  <rowFields count="2">
    <field x="22"/>
    <field x="0"/>
  </rowFields>
  <rowItems count="38">
    <i>
      <x/>
    </i>
    <i r="1">
      <x v="40"/>
    </i>
    <i r="1">
      <x v="37"/>
    </i>
    <i r="1">
      <x v="29"/>
    </i>
    <i r="1">
      <x v="52"/>
    </i>
    <i r="1">
      <x v="74"/>
    </i>
    <i r="1">
      <x v="3"/>
    </i>
    <i r="1">
      <x v="32"/>
    </i>
    <i r="1">
      <x v="19"/>
    </i>
    <i r="1">
      <x v="147"/>
    </i>
    <i r="1">
      <x v="34"/>
    </i>
    <i r="1">
      <x v="42"/>
    </i>
    <i r="1">
      <x v="2"/>
    </i>
    <i r="1">
      <x v="101"/>
    </i>
    <i>
      <x v="2"/>
    </i>
    <i r="1">
      <x v="25"/>
    </i>
    <i r="1">
      <x v="57"/>
    </i>
    <i r="1">
      <x v="6"/>
    </i>
    <i r="1">
      <x v="30"/>
    </i>
    <i r="1">
      <x/>
    </i>
    <i r="1">
      <x v="19"/>
    </i>
    <i r="1">
      <x v="12"/>
    </i>
    <i r="1">
      <x v="102"/>
    </i>
    <i r="1">
      <x v="95"/>
    </i>
    <i r="1">
      <x v="50"/>
    </i>
    <i r="1">
      <x v="23"/>
    </i>
    <i r="1">
      <x v="10"/>
    </i>
    <i r="1">
      <x v="61"/>
    </i>
    <i r="1">
      <x v="28"/>
    </i>
    <i r="1">
      <x v="11"/>
    </i>
    <i r="1">
      <x v="62"/>
    </i>
    <i r="1">
      <x v="17"/>
    </i>
    <i r="1">
      <x v="44"/>
    </i>
    <i r="1">
      <x v="81"/>
    </i>
    <i r="1">
      <x v="4"/>
    </i>
    <i r="1">
      <x v="16"/>
    </i>
    <i r="1">
      <x v="2"/>
    </i>
    <i t="grand">
      <x/>
    </i>
  </rowItems>
  <colItems count="1">
    <i/>
  </colItems>
  <pageFields count="1">
    <pageField fld="5" hier="-1"/>
  </pageFields>
  <dataFields count="1">
    <dataField name="Suma de Sin_Vencer" fld="9" baseField="0" baseItem="0"/>
  </dataFields>
  <formats count="52">
    <format dxfId="137">
      <pivotArea outline="0" collapsedLevelsAreSubtotals="1" fieldPosition="0"/>
    </format>
    <format dxfId="136">
      <pivotArea dataOnly="0" labelOnly="1" grandRow="1" outline="0" fieldPosition="0"/>
    </format>
    <format dxfId="135">
      <pivotArea outline="0" collapsedLevelsAreSubtotals="1" fieldPosition="0"/>
    </format>
    <format dxfId="134">
      <pivotArea dataOnly="0" labelOnly="1" grandRow="1" outline="0" fieldPosition="0"/>
    </format>
    <format dxfId="133">
      <pivotArea outline="0" collapsedLevelsAreSubtotals="1" fieldPosition="0"/>
    </format>
    <format dxfId="132">
      <pivotArea dataOnly="0" labelOnly="1" grandRow="1" outline="0" fieldPosition="0"/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field="22" type="button" dataOnly="0" labelOnly="1" outline="0" axis="axisRow" fieldPosition="0"/>
    </format>
    <format dxfId="128">
      <pivotArea dataOnly="0" labelOnly="1" grandRow="1" outline="0" fieldPosition="0"/>
    </format>
    <format dxfId="127">
      <pivotArea dataOnly="0" labelOnly="1" outline="0" axis="axisValues" fieldPosition="0"/>
    </format>
    <format dxfId="126">
      <pivotArea outline="0" collapsedLevelsAreSubtotals="1" fieldPosition="0"/>
    </format>
    <format dxfId="125">
      <pivotArea dataOnly="0" labelOnly="1" grandRow="1" outline="0" fieldPosition="0"/>
    </format>
    <format dxfId="124">
      <pivotArea type="all" dataOnly="0" outline="0" fieldPosition="0"/>
    </format>
    <format dxfId="123">
      <pivotArea outline="0" collapsedLevelsAreSubtotals="1" fieldPosition="0"/>
    </format>
    <format dxfId="122">
      <pivotArea field="22" type="button" dataOnly="0" labelOnly="1" outline="0" axis="axisRow" fieldPosition="0"/>
    </format>
    <format dxfId="121">
      <pivotArea dataOnly="0" labelOnly="1" grandRow="1" outline="0" fieldPosition="0"/>
    </format>
    <format dxfId="120">
      <pivotArea dataOnly="0" labelOnly="1" outline="0" axis="axisValues" fieldPosition="0"/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22" type="button" dataOnly="0" labelOnly="1" outline="0" axis="axisRow" fieldPosition="0"/>
    </format>
    <format dxfId="116">
      <pivotArea dataOnly="0" labelOnly="1" grandRow="1" outline="0" fieldPosition="0"/>
    </format>
    <format dxfId="115">
      <pivotArea dataOnly="0" labelOnly="1" outline="0" axis="axisValues" fieldPosition="0"/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22" type="button" dataOnly="0" labelOnly="1" outline="0" axis="axisRow" fieldPosition="0"/>
    </format>
    <format dxfId="111">
      <pivotArea dataOnly="0" labelOnly="1" grandRow="1" outline="0" fieldPosition="0"/>
    </format>
    <format dxfId="110">
      <pivotArea dataOnly="0" labelOnly="1" outline="0" axis="axisValues" fieldPosition="0"/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22" type="button" dataOnly="0" labelOnly="1" outline="0" axis="axisRow" fieldPosition="0"/>
    </format>
    <format dxfId="106">
      <pivotArea dataOnly="0" labelOnly="1" grandRow="1" outline="0" fieldPosition="0"/>
    </format>
    <format dxfId="105">
      <pivotArea dataOnly="0" labelOnly="1" outline="0" axis="axisValues" fieldPosition="0"/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22" type="button" dataOnly="0" labelOnly="1" outline="0" axis="axisRow" fieldPosition="0"/>
    </format>
    <format dxfId="101">
      <pivotArea dataOnly="0" labelOnly="1" grandRow="1" outline="0" fieldPosition="0"/>
    </format>
    <format dxfId="100">
      <pivotArea dataOnly="0" labelOnly="1" outline="0" axis="axisValues" fieldPosition="0"/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22" type="button" dataOnly="0" labelOnly="1" outline="0" axis="axisRow" fieldPosition="0"/>
    </format>
    <format dxfId="96">
      <pivotArea dataOnly="0" labelOnly="1" grandRow="1" outline="0" fieldPosition="0"/>
    </format>
    <format dxfId="95">
      <pivotArea dataOnly="0" labelOnly="1" outline="0" axis="axisValues" fieldPosition="0"/>
    </format>
    <format dxfId="94">
      <pivotArea outline="0" collapsedLevelsAreSubtotals="1" fieldPosition="0"/>
    </format>
    <format dxfId="93">
      <pivotArea dataOnly="0" labelOnly="1" outline="0" fieldPosition="0">
        <references count="1">
          <reference field="5" count="0"/>
        </references>
      </pivotArea>
    </format>
    <format dxfId="92">
      <pivotArea dataOnly="0" labelOnly="1" outline="0" axis="axisValues" fieldPosition="0"/>
    </format>
    <format dxfId="91">
      <pivotArea collapsedLevelsAreSubtotals="1" fieldPosition="0">
        <references count="1">
          <reference field="22" count="1">
            <x v="0"/>
          </reference>
        </references>
      </pivotArea>
    </format>
    <format dxfId="90">
      <pivotArea collapsedLevelsAreSubtotals="1" fieldPosition="0">
        <references count="2">
          <reference field="0" count="8">
            <x v="21"/>
            <x v="29"/>
            <x v="32"/>
            <x v="38"/>
            <x v="43"/>
            <x v="46"/>
            <x v="51"/>
            <x v="52"/>
          </reference>
          <reference field="22" count="1" selected="0">
            <x v="0"/>
          </reference>
        </references>
      </pivotArea>
    </format>
    <format dxfId="89">
      <pivotArea collapsedLevelsAreSubtotals="1" fieldPosition="0">
        <references count="1">
          <reference field="22" count="1">
            <x v="2"/>
          </reference>
        </references>
      </pivotArea>
    </format>
    <format dxfId="88">
      <pivotArea collapsedLevelsAreSubtotals="1" fieldPosition="0">
        <references count="2">
          <reference field="0" count="11">
            <x v="25"/>
            <x v="27"/>
            <x v="30"/>
            <x v="37"/>
            <x v="39"/>
            <x v="41"/>
            <x v="49"/>
            <x v="50"/>
            <x v="55"/>
            <x v="57"/>
            <x v="61"/>
          </reference>
          <reference field="22" count="1" selected="0">
            <x v="2"/>
          </reference>
        </references>
      </pivotArea>
    </format>
    <format dxfId="87">
      <pivotArea field="22" type="button" dataOnly="0" labelOnly="1" outline="0" axis="axisRow" fieldPosition="0"/>
    </format>
    <format dxfId="86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C63E2-4AAE-4168-A0D3-72F895F279DB}" name="TablaDinámica2" cacheId="0" applyNumberFormats="0" applyBorderFormats="0" applyFontFormats="0" applyPatternFormats="0" applyAlignmentFormats="0" applyWidthHeightFormats="1" dataCaption="Valores" grandTotalCaption="Total vencido" updatedVersion="8" minRefreshableVersion="3" useAutoFormatting="1" itemPrintTitles="1" createdVersion="8" indent="0" outline="1" outlineData="1" multipleFieldFilters="0" rowHeaderCaption="Clientes">
  <location ref="K4:N67" firstHeaderRow="0" firstDataRow="1" firstDataCol="1" rowPageCount="1" colPageCount="1"/>
  <pivotFields count="25">
    <pivotField axis="axisRow" subtotalTop="0" showAll="0">
      <items count="188">
        <item x="25"/>
        <item x="32"/>
        <item x="41"/>
        <item x="52"/>
        <item x="53"/>
        <item x="58"/>
        <item x="83"/>
        <item x="95"/>
        <item x="96"/>
        <item x="112"/>
        <item x="113"/>
        <item x="114"/>
        <item x="118"/>
        <item x="123"/>
        <item x="137"/>
        <item x="143"/>
        <item x="145"/>
        <item x="151"/>
        <item x="156"/>
        <item x="167"/>
        <item x="170"/>
        <item x="171"/>
        <item x="172"/>
        <item x="176"/>
        <item x="178"/>
        <item x="179"/>
        <item x="183"/>
        <item x="90"/>
        <item x="133"/>
        <item x="3"/>
        <item x="9"/>
        <item x="110"/>
        <item x="158"/>
        <item x="168"/>
        <item x="165"/>
        <item x="36"/>
        <item x="1"/>
        <item x="78"/>
        <item x="82"/>
        <item x="111"/>
        <item x="22"/>
        <item x="134"/>
        <item x="93"/>
        <item x="21"/>
        <item x="39"/>
        <item x="37"/>
        <item x="61"/>
        <item x="49"/>
        <item x="152"/>
        <item x="34"/>
        <item x="148"/>
        <item x="125"/>
        <item x="161"/>
        <item x="85"/>
        <item x="164"/>
        <item x="153"/>
        <item x="174"/>
        <item x="57"/>
        <item x="100"/>
        <item x="84"/>
        <item x="98"/>
        <item x="16"/>
        <item x="175"/>
        <item x="106"/>
        <item x="116"/>
        <item x="109"/>
        <item x="54"/>
        <item x="101"/>
        <item x="162"/>
        <item x="42"/>
        <item x="76"/>
        <item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/>
      </items>
    </pivotField>
    <pivotField subtotalTop="0" showAll="0"/>
    <pivotField subtotalTop="0" showAll="0"/>
    <pivotField subtotalTop="0" showAll="0"/>
    <pivotField subtotalTop="0" showAll="0"/>
    <pivotField numFmtId="15" subtotalTop="0" showAll="0"/>
    <pivotField dataField="1" numFmtId="166" subtotalTop="0" showAll="0"/>
    <pivotField numFmtId="166" subtotalTop="0" showAll="0"/>
    <pivotField numFmtId="166" subtotalTop="0" showAll="0"/>
    <pivotField numFmtId="166" subtotalTop="0" showAll="0"/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axis="axisPage" dataField="1" numFmtId="166" subtotalTop="0" multipleItemSelectionAllowed="1" showAll="0">
      <items count="1122">
        <item h="1" x="0"/>
        <item m="1" x="1104"/>
        <item x="124"/>
        <item m="1" x="1089"/>
        <item m="1" x="855"/>
        <item m="1" x="1109"/>
        <item m="1" x="890"/>
        <item m="1" x="849"/>
        <item m="1" x="1120"/>
        <item m="1" x="1116"/>
        <item m="1" x="1118"/>
        <item m="1" x="858"/>
        <item m="1" x="1117"/>
        <item m="1" x="888"/>
        <item m="1" x="1023"/>
        <item m="1" x="856"/>
        <item m="1" x="889"/>
        <item m="1" x="853"/>
        <item m="1" x="870"/>
        <item m="1" x="868"/>
        <item m="1" x="854"/>
        <item m="1" x="865"/>
        <item m="1" x="862"/>
        <item m="1" x="861"/>
        <item m="1" x="891"/>
        <item m="1" x="1024"/>
        <item m="1" x="864"/>
        <item m="1" x="860"/>
        <item m="1" x="869"/>
        <item m="1" x="1022"/>
        <item m="1" x="857"/>
        <item m="1" x="863"/>
        <item m="1" x="866"/>
        <item m="1" x="851"/>
        <item m="1" x="852"/>
        <item m="1" x="859"/>
        <item m="1" x="867"/>
        <item m="1" x="1094"/>
        <item m="1" x="1119"/>
        <item m="1" x="1106"/>
        <item m="1" x="1105"/>
        <item m="1" x="1093"/>
        <item m="1" x="1073"/>
        <item m="1" x="871"/>
        <item m="1" x="872"/>
        <item m="1" x="1087"/>
        <item m="1" x="874"/>
        <item m="1" x="873"/>
        <item m="1" x="1091"/>
        <item m="1" x="876"/>
        <item m="1" x="877"/>
        <item m="1" x="878"/>
        <item m="1" x="879"/>
        <item m="1" x="880"/>
        <item m="1" x="881"/>
        <item m="1" x="1112"/>
        <item m="1" x="1107"/>
        <item m="1" x="1113"/>
        <item m="1" x="1114"/>
        <item m="1" x="1115"/>
        <item m="1" x="1108"/>
        <item m="1" x="1111"/>
        <item m="1" x="1102"/>
        <item m="1" x="1097"/>
        <item m="1" x="1101"/>
        <item m="1" x="1110"/>
        <item m="1" x="1030"/>
        <item m="1" x="1099"/>
        <item m="1" x="1103"/>
        <item m="1" x="1095"/>
        <item h="1" m="1" x="1100"/>
        <item m="1" x="1098"/>
        <item m="1" x="1096"/>
        <item m="1" x="1084"/>
        <item m="1" x="1092"/>
        <item m="1" x="1031"/>
        <item m="1" x="1088"/>
        <item m="1" x="1090"/>
        <item m="1" x="875"/>
        <item m="1" x="1086"/>
        <item m="1" x="1085"/>
        <item m="1" x="1082"/>
        <item m="1" x="1059"/>
        <item m="1" x="1083"/>
        <item m="1" x="1072"/>
        <item m="1" x="1081"/>
        <item m="1" x="882"/>
        <item m="1" x="883"/>
        <item m="1" x="884"/>
        <item m="1" x="885"/>
        <item m="1" x="1080"/>
        <item m="1" x="1070"/>
        <item m="1" x="1079"/>
        <item m="1" x="886"/>
        <item m="1" x="1071"/>
        <item m="1" x="1065"/>
        <item m="1" x="1078"/>
        <item m="1" x="1077"/>
        <item m="1" x="1074"/>
        <item m="1" x="1075"/>
        <item m="1" x="1076"/>
        <item m="1" x="1069"/>
        <item m="1" x="565"/>
        <item x="137"/>
        <item m="1" x="1067"/>
        <item m="1" x="1068"/>
        <item m="1" x="1064"/>
        <item m="1" x="1058"/>
        <item m="1" x="887"/>
        <item m="1" x="1066"/>
        <item m="1" x="1047"/>
        <item m="1" x="1048"/>
        <item m="1" x="1061"/>
        <item m="1" x="1049"/>
        <item m="1" x="1062"/>
        <item m="1" x="1063"/>
        <item m="1" x="1050"/>
        <item m="1" x="1051"/>
        <item m="1" x="1052"/>
        <item m="1" x="1053"/>
        <item h="1" m="1" x="1060"/>
        <item m="1" x="1019"/>
        <item m="1" x="1057"/>
        <item m="1" x="1056"/>
        <item m="1" x="1034"/>
        <item m="1" x="1054"/>
        <item m="1" x="105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35"/>
        <item m="1" x="1032"/>
        <item m="1" x="1033"/>
        <item m="1" x="471"/>
        <item m="1" x="1021"/>
        <item m="1" x="1028"/>
        <item m="1" x="848"/>
        <item m="1" x="1025"/>
        <item m="1" x="1026"/>
        <item m="1" x="1027"/>
        <item m="1" x="1029"/>
        <item m="1" x="850"/>
        <item m="1" x="976"/>
        <item m="1" x="977"/>
        <item m="1" x="1020"/>
        <item m="1" x="1016"/>
        <item m="1" x="1017"/>
        <item m="1" x="1018"/>
        <item m="1" x="1006"/>
        <item m="1" x="929"/>
        <item m="1" x="1008"/>
        <item m="1" x="1009"/>
        <item m="1" x="893"/>
        <item m="1" x="1010"/>
        <item m="1" x="1011"/>
        <item m="1" x="1014"/>
        <item m="1" x="1015"/>
        <item m="1" x="971"/>
        <item m="1" x="1007"/>
        <item m="1" x="1013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x="33"/>
        <item m="1" x="1012"/>
        <item m="1" x="939"/>
        <item m="1" x="349"/>
        <item m="1" x="975"/>
        <item m="1" x="927"/>
        <item m="1" x="928"/>
        <item m="1" x="930"/>
        <item m="1" x="931"/>
        <item m="1" x="980"/>
        <item m="1" x="1003"/>
        <item m="1" x="979"/>
        <item m="1" x="1004"/>
        <item m="1" x="1005"/>
        <item m="1" x="978"/>
        <item m="1" x="981"/>
        <item m="1" x="982"/>
        <item m="1" x="983"/>
        <item m="1" x="407"/>
        <item x="25"/>
        <item x="26"/>
        <item x="27"/>
        <item x="28"/>
        <item x="29"/>
        <item x="30"/>
        <item x="31"/>
        <item x="32"/>
        <item m="1" x="1002"/>
        <item m="1" x="810"/>
        <item m="1" x="842"/>
        <item m="1" x="984"/>
        <item m="1" x="985"/>
        <item x="23"/>
        <item x="34"/>
        <item x="35"/>
        <item x="36"/>
        <item x="37"/>
        <item x="38"/>
        <item x="39"/>
        <item x="40"/>
        <item x="41"/>
        <item x="42"/>
        <item m="1" x="940"/>
        <item m="1" x="972"/>
        <item m="1" x="408"/>
        <item m="1" x="409"/>
        <item m="1" x="233"/>
        <item m="1" x="932"/>
        <item m="1" x="933"/>
        <item m="1" x="950"/>
        <item m="1" x="951"/>
        <item m="1" x="952"/>
        <item m="1" x="953"/>
        <item x="46"/>
        <item x="47"/>
        <item x="48"/>
        <item x="49"/>
        <item x="50"/>
        <item x="51"/>
        <item x="52"/>
        <item x="53"/>
        <item m="1" x="938"/>
        <item m="1" x="973"/>
        <item m="1" x="974"/>
        <item m="1" x="843"/>
        <item m="1" x="920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x="54"/>
        <item x="55"/>
        <item x="56"/>
        <item x="57"/>
        <item x="58"/>
        <item x="59"/>
        <item x="60"/>
        <item x="61"/>
        <item x="62"/>
        <item m="1" x="921"/>
        <item m="1" x="963"/>
        <item m="1" x="964"/>
        <item m="1" x="965"/>
        <item m="1" x="941"/>
        <item m="1" x="942"/>
        <item m="1" x="943"/>
        <item m="1" x="966"/>
        <item m="1" x="967"/>
        <item m="1" x="968"/>
        <item x="149"/>
        <item m="1" x="969"/>
        <item m="1" x="970"/>
        <item m="1" x="947"/>
        <item m="1" x="934"/>
        <item m="1" x="946"/>
        <item x="63"/>
        <item x="64"/>
        <item x="65"/>
        <item m="1" x="410"/>
        <item x="67"/>
        <item x="68"/>
        <item x="69"/>
        <item x="70"/>
        <item m="1" x="411"/>
        <item m="1" x="948"/>
        <item m="1" x="937"/>
        <item m="1" x="949"/>
        <item m="1" x="897"/>
        <item m="1" x="944"/>
        <item m="1" x="925"/>
        <item m="1" x="935"/>
        <item m="1" x="936"/>
        <item m="1" x="945"/>
        <item m="1" x="896"/>
        <item m="1" x="898"/>
        <item m="1" x="918"/>
        <item m="1" x="926"/>
        <item m="1" x="908"/>
        <item m="1" x="909"/>
        <item m="1" x="910"/>
        <item m="1" x="922"/>
        <item m="1" x="923"/>
        <item m="1" x="924"/>
        <item m="1" x="899"/>
        <item m="1" x="906"/>
        <item m="1" x="911"/>
        <item m="1" x="912"/>
        <item m="1" x="913"/>
        <item m="1" x="809"/>
        <item m="1" x="914"/>
        <item m="1" x="900"/>
        <item m="1" x="901"/>
        <item m="1" x="915"/>
        <item m="1" x="916"/>
        <item m="1" x="917"/>
        <item m="1" x="894"/>
        <item m="1" x="919"/>
        <item m="1" x="902"/>
        <item m="1" x="907"/>
        <item m="1" x="903"/>
        <item m="1" x="904"/>
        <item m="1" x="905"/>
        <item m="1" x="895"/>
        <item m="1" x="847"/>
        <item m="1" x="568"/>
        <item m="1" x="844"/>
        <item m="1" x="892"/>
        <item m="1" x="846"/>
        <item m="1" x="841"/>
        <item m="1" x="564"/>
        <item m="1" x="845"/>
        <item m="1" x="839"/>
        <item m="1" x="840"/>
        <item m="1" x="627"/>
        <item m="1" x="833"/>
        <item m="1" x="811"/>
        <item m="1" x="835"/>
        <item m="1" x="777"/>
        <item m="1" x="829"/>
        <item m="1" x="778"/>
        <item m="1" x="826"/>
        <item m="1" x="821"/>
        <item m="1" x="784"/>
        <item m="1" x="814"/>
        <item m="1" x="578"/>
        <item m="1" x="822"/>
        <item m="1" x="836"/>
        <item m="1" x="830"/>
        <item m="1" x="831"/>
        <item m="1" x="834"/>
        <item m="1" x="837"/>
        <item m="1" x="823"/>
        <item m="1" x="832"/>
        <item m="1" x="838"/>
        <item x="75"/>
        <item m="1" x="827"/>
        <item m="1" x="566"/>
        <item m="1" x="572"/>
        <item m="1" x="571"/>
        <item x="7"/>
        <item m="1" x="824"/>
        <item m="1" x="828"/>
        <item m="1" x="825"/>
        <item m="1" x="815"/>
        <item m="1" x="805"/>
        <item m="1" x="807"/>
        <item m="1" x="816"/>
        <item m="1" x="817"/>
        <item x="121"/>
        <item m="1" x="818"/>
        <item m="1" x="819"/>
        <item m="1" x="820"/>
        <item m="1" x="804"/>
        <item m="1" x="812"/>
        <item m="1" x="813"/>
        <item x="97"/>
        <item m="1" x="567"/>
        <item m="1" x="808"/>
        <item m="1" x="799"/>
        <item x="98"/>
        <item x="99"/>
        <item m="1" x="792"/>
        <item x="100"/>
        <item m="1" x="796"/>
        <item m="1" x="786"/>
        <item x="101"/>
        <item m="1" x="802"/>
        <item m="1" x="806"/>
        <item m="1" x="798"/>
        <item m="1" x="781"/>
        <item x="102"/>
        <item x="103"/>
        <item x="104"/>
        <item m="1" x="803"/>
        <item m="1" x="793"/>
        <item x="24"/>
        <item x="43"/>
        <item x="44"/>
        <item x="45"/>
        <item x="66"/>
        <item x="71"/>
        <item m="1" x="766"/>
        <item m="1" x="800"/>
        <item m="1" x="801"/>
        <item m="1" x="785"/>
        <item m="1" x="779"/>
        <item m="1" x="748"/>
        <item m="1" x="780"/>
        <item m="1" x="765"/>
        <item m="1" x="787"/>
        <item m="1" x="782"/>
        <item m="1" x="569"/>
        <item m="1" x="570"/>
        <item m="1" x="797"/>
        <item m="1" x="789"/>
        <item m="1" x="794"/>
        <item m="1" x="795"/>
        <item m="1" x="783"/>
        <item m="1" x="767"/>
        <item m="1" x="768"/>
        <item m="1" x="788"/>
        <item m="1" x="790"/>
        <item m="1" x="791"/>
        <item m="1" x="772"/>
        <item x="105"/>
        <item x="106"/>
        <item m="1" x="771"/>
        <item m="1" x="775"/>
        <item h="1" m="1" x="764"/>
        <item m="1" x="735"/>
        <item m="1" x="679"/>
        <item m="1" x="628"/>
        <item m="1" x="573"/>
        <item m="1" x="379"/>
        <item x="109"/>
        <item h="1" m="1" x="769"/>
        <item h="1" m="1" x="770"/>
        <item m="1" x="412"/>
        <item x="143"/>
        <item x="144"/>
        <item x="145"/>
        <item x="146"/>
        <item x="147"/>
        <item x="148"/>
        <item h="1" m="1" x="773"/>
        <item h="1" m="1" x="774"/>
        <item h="1" m="1" x="776"/>
        <item x="157"/>
        <item m="1" x="755"/>
        <item m="1" x="756"/>
        <item m="1" x="757"/>
        <item m="1" x="672"/>
        <item m="1" x="758"/>
        <item m="1" x="574"/>
        <item m="1" x="584"/>
        <item x="123"/>
        <item x="125"/>
        <item x="126"/>
        <item x="127"/>
        <item m="1" x="673"/>
        <item m="1" x="587"/>
        <item m="1" x="759"/>
        <item m="1" x="760"/>
        <item m="1" x="761"/>
        <item x="158"/>
        <item m="1" x="681"/>
        <item m="1" x="682"/>
        <item m="1" x="683"/>
        <item m="1" x="684"/>
        <item m="1" x="685"/>
        <item m="1" x="686"/>
        <item m="1" x="523"/>
        <item m="1" x="687"/>
        <item m="1" x="688"/>
        <item m="1" x="689"/>
        <item m="1" x="690"/>
        <item m="1" x="691"/>
        <item m="1" x="762"/>
        <item m="1" x="763"/>
        <item m="1" x="550"/>
        <item m="1" x="551"/>
        <item m="1" x="726"/>
        <item m="1" x="727"/>
        <item m="1" x="728"/>
        <item m="1" x="729"/>
        <item m="1" x="730"/>
        <item m="1" x="749"/>
        <item m="1" x="750"/>
        <item m="1" x="751"/>
        <item m="1" x="640"/>
        <item m="1" x="641"/>
        <item m="1" x="557"/>
        <item m="1" x="360"/>
        <item m="1" x="678"/>
        <item m="1" x="575"/>
        <item m="1" x="447"/>
        <item m="1" x="737"/>
        <item m="1" x="588"/>
        <item m="1" x="741"/>
        <item m="1" x="752"/>
        <item m="1" x="753"/>
        <item m="1" x="754"/>
        <item m="1" x="742"/>
        <item m="1" x="743"/>
        <item m="1" x="744"/>
        <item m="1" x="745"/>
        <item m="1" x="746"/>
        <item x="159"/>
        <item x="160"/>
        <item x="16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217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40"/>
        <item m="1" x="674"/>
        <item m="1" x="676"/>
        <item m="1" x="639"/>
        <item x="19"/>
        <item m="1" x="304"/>
        <item m="1" x="747"/>
        <item m="1" x="716"/>
        <item m="1" x="717"/>
        <item m="1" x="718"/>
        <item m="1" x="719"/>
        <item m="1" x="677"/>
        <item m="1" x="731"/>
        <item m="1" x="732"/>
        <item m="1" x="733"/>
        <item m="1" x="734"/>
        <item m="1" x="736"/>
        <item m="1" x="680"/>
        <item m="1" x="738"/>
        <item m="1" x="739"/>
        <item m="1" x="720"/>
        <item m="1" x="675"/>
        <item m="1" x="671"/>
        <item m="1" x="589"/>
        <item m="1" x="721"/>
        <item m="1" x="722"/>
        <item m="1" x="723"/>
        <item m="1" x="724"/>
        <item m="1" x="725"/>
        <item m="1" x="645"/>
        <item m="1" x="646"/>
        <item m="1" x="647"/>
        <item m="1" x="648"/>
        <item m="1" x="649"/>
        <item m="1" x="650"/>
        <item m="1" x="623"/>
        <item m="1" x="659"/>
        <item m="1" x="660"/>
        <item m="1" x="661"/>
        <item m="1" x="662"/>
        <item m="1" x="663"/>
        <item m="1" x="664"/>
        <item m="1" x="655"/>
        <item m="1" x="558"/>
        <item m="1" x="413"/>
        <item m="1" x="666"/>
        <item m="1" x="642"/>
        <item m="1" x="625"/>
        <item m="1" x="576"/>
        <item m="1" x="577"/>
        <item m="1" x="667"/>
        <item m="1" x="305"/>
        <item m="1" x="629"/>
        <item m="1" x="630"/>
        <item m="1" x="586"/>
        <item m="1" x="643"/>
        <item m="1" x="668"/>
        <item m="1" x="669"/>
        <item m="1" x="670"/>
        <item m="1" x="658"/>
        <item m="1" x="596"/>
        <item m="1" x="597"/>
        <item m="1" x="598"/>
        <item m="1" x="600"/>
        <item m="1" x="657"/>
        <item m="1" x="665"/>
        <item m="1" x="590"/>
        <item m="1" x="591"/>
        <item m="1" x="651"/>
        <item m="1" x="652"/>
        <item m="1" x="653"/>
        <item m="1" x="636"/>
        <item m="1" x="637"/>
        <item m="1" x="654"/>
        <item m="1" x="416"/>
        <item m="1" x="638"/>
        <item m="1" x="417"/>
        <item m="1" x="560"/>
        <item m="1" x="626"/>
        <item m="1" x="656"/>
        <item m="1" x="306"/>
        <item m="1" x="415"/>
        <item m="1" x="644"/>
        <item m="1" x="592"/>
        <item m="1" x="593"/>
        <item m="1" x="395"/>
        <item m="1" x="601"/>
        <item m="1" x="602"/>
        <item m="1" x="200"/>
        <item x="164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552"/>
        <item m="1" x="553"/>
        <item m="1" x="554"/>
        <item m="1" x="555"/>
        <item m="1" x="556"/>
        <item m="1" x="366"/>
        <item m="1" x="561"/>
        <item m="1" x="624"/>
        <item m="1" x="562"/>
        <item m="1" x="579"/>
        <item m="1" x="580"/>
        <item m="1" x="581"/>
        <item m="1" x="582"/>
        <item m="1" x="583"/>
        <item m="1" x="307"/>
        <item m="1" x="631"/>
        <item m="1" x="632"/>
        <item m="1" x="633"/>
        <item m="1" x="634"/>
        <item m="1" x="635"/>
        <item m="1" x="594"/>
        <item m="1" x="536"/>
        <item m="1" x="385"/>
        <item m="1" x="386"/>
        <item m="1" x="387"/>
        <item m="1" x="595"/>
        <item x="165"/>
        <item x="166"/>
        <item x="167"/>
        <item x="168"/>
        <item m="1" x="599"/>
        <item m="1" x="542"/>
        <item m="1" x="543"/>
        <item m="1" x="544"/>
        <item m="1" x="545"/>
        <item m="1" x="546"/>
        <item m="1" x="547"/>
        <item m="1" x="548"/>
        <item m="1" x="549"/>
        <item m="1" x="559"/>
        <item m="1" x="563"/>
        <item m="1" x="585"/>
        <item m="1" x="537"/>
        <item x="169"/>
        <item x="170"/>
        <item x="171"/>
        <item m="1" x="433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4"/>
        <item m="1" x="238"/>
        <item m="1" x="525"/>
        <item m="1" x="526"/>
        <item m="1" x="527"/>
        <item m="1" x="435"/>
        <item m="1" x="436"/>
        <item m="1" x="291"/>
        <item m="1" x="423"/>
        <item x="8"/>
        <item m="1" x="188"/>
        <item m="1" x="267"/>
        <item m="1" x="359"/>
        <item x="72"/>
        <item x="73"/>
        <item m="1" x="428"/>
        <item m="1" x="434"/>
        <item m="1" x="528"/>
        <item m="1" x="529"/>
        <item m="1" x="530"/>
        <item m="1" x="531"/>
        <item m="1" x="532"/>
        <item m="1" x="376"/>
        <item m="1" x="377"/>
        <item m="1" x="378"/>
        <item x="107"/>
        <item x="108"/>
        <item x="110"/>
        <item m="1" x="533"/>
        <item m="1" x="534"/>
        <item m="1" x="308"/>
        <item x="122"/>
        <item m="1" x="405"/>
        <item m="1" x="406"/>
        <item m="1" x="535"/>
        <item m="1" x="418"/>
        <item m="1" x="424"/>
        <item m="1" x="419"/>
        <item m="1" x="420"/>
        <item m="1" x="421"/>
        <item m="1" x="422"/>
        <item m="1" x="425"/>
        <item m="1" x="388"/>
        <item m="1" x="389"/>
        <item m="1" x="390"/>
        <item m="1" x="391"/>
        <item m="1" x="538"/>
        <item m="1" x="426"/>
        <item m="1" x="427"/>
        <item m="1" x="429"/>
        <item m="1" x="539"/>
        <item m="1" x="431"/>
        <item m="1" x="540"/>
        <item m="1" x="541"/>
        <item m="1" x="394"/>
        <item x="172"/>
        <item x="173"/>
        <item x="174"/>
        <item x="186"/>
        <item h="1" m="1" x="438"/>
        <item h="1" m="1" x="439"/>
        <item h="1" m="1" x="440"/>
        <item h="1" m="1" x="441"/>
        <item h="1" m="1" x="445"/>
        <item h="1" m="1" x="446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7"/>
        <item h="1" m="1" x="458"/>
        <item h="1" m="1" x="459"/>
        <item h="1" m="1" x="463"/>
        <item h="1" m="1" x="464"/>
        <item h="1" m="1" x="465"/>
        <item h="1" m="1" x="466"/>
        <item h="1" m="1" x="469"/>
        <item h="1" m="1" x="442"/>
        <item h="1" m="1" x="467"/>
        <item h="1" m="1" x="460"/>
        <item h="1" m="1" x="461"/>
        <item x="76"/>
        <item h="1" m="1" x="443"/>
        <item h="1" m="1" x="468"/>
        <item h="1" m="1" x="414"/>
        <item m="1" x="393"/>
        <item h="1" m="1" x="430"/>
        <item h="1" m="1" x="432"/>
        <item h="1" m="1" x="437"/>
        <item h="1" m="1" x="444"/>
        <item h="1" m="1" x="456"/>
        <item h="1" m="1" x="462"/>
        <item h="1" m="1" x="470"/>
        <item m="1" x="398"/>
        <item m="1" x="399"/>
        <item m="1" x="400"/>
        <item m="1" x="357"/>
        <item m="1" x="358"/>
        <item m="1" x="401"/>
        <item m="1" x="402"/>
        <item m="1" x="361"/>
        <item m="1" x="362"/>
        <item m="1" x="363"/>
        <item x="74"/>
        <item m="1" x="332"/>
        <item m="1" x="333"/>
        <item x="83"/>
        <item m="1" x="367"/>
        <item m="1" x="368"/>
        <item m="1" x="370"/>
        <item m="1" x="371"/>
        <item m="1" x="373"/>
        <item m="1" x="374"/>
        <item m="1" x="403"/>
        <item m="1" x="404"/>
        <item x="120"/>
        <item m="1" x="309"/>
        <item m="1" x="310"/>
        <item m="1" x="334"/>
        <item m="1" x="384"/>
        <item x="150"/>
        <item m="1" x="392"/>
        <item m="1" x="396"/>
        <item m="1" x="356"/>
        <item m="1" x="364"/>
        <item m="1" x="365"/>
        <item m="1" x="369"/>
        <item m="1" x="372"/>
        <item m="1" x="375"/>
        <item m="1" x="380"/>
        <item m="1" x="381"/>
        <item m="1" x="195"/>
        <item m="1" x="311"/>
        <item m="1" x="382"/>
        <item m="1" x="383"/>
        <item m="1" x="397"/>
        <item x="1"/>
        <item m="1" x="318"/>
        <item m="1" x="345"/>
        <item m="1" x="319"/>
        <item m="1" x="320"/>
        <item m="1" x="346"/>
        <item m="1" x="347"/>
        <item m="1" x="348"/>
        <item m="1" x="321"/>
        <item m="1" x="350"/>
        <item m="1" x="351"/>
        <item m="1" x="218"/>
        <item m="1" x="352"/>
        <item m="1" x="353"/>
        <item m="1" x="322"/>
        <item x="2"/>
        <item m="1" x="324"/>
        <item m="1" x="325"/>
        <item m="1" x="326"/>
        <item x="9"/>
        <item m="1" x="327"/>
        <item m="1" x="328"/>
        <item m="1" x="329"/>
        <item m="1" x="330"/>
        <item m="1" x="331"/>
        <item x="20"/>
        <item m="1" x="293"/>
        <item m="1" x="294"/>
        <item m="1" x="295"/>
        <item x="78"/>
        <item m="1" x="354"/>
        <item x="92"/>
        <item m="1" x="355"/>
        <item m="1" x="312"/>
        <item m="1" x="313"/>
        <item m="1" x="335"/>
        <item m="1" x="336"/>
        <item m="1" x="337"/>
        <item x="134"/>
        <item x="135"/>
        <item x="140"/>
        <item m="1" x="338"/>
        <item m="1" x="339"/>
        <item m="1" x="197"/>
        <item m="1" x="198"/>
        <item m="1" x="199"/>
        <item m="1" x="201"/>
        <item m="1" x="202"/>
        <item m="1" x="203"/>
        <item m="1" x="204"/>
        <item m="1" x="205"/>
        <item m="1" x="206"/>
        <item x="163"/>
        <item x="175"/>
        <item x="176"/>
        <item m="1" x="340"/>
        <item m="1" x="341"/>
        <item m="1" x="342"/>
        <item m="1" x="343"/>
        <item m="1" x="323"/>
        <item m="1" x="292"/>
        <item x="4"/>
        <item x="15"/>
        <item m="1" x="191"/>
        <item x="136"/>
        <item m="1" x="207"/>
        <item m="1" x="208"/>
        <item m="1" x="209"/>
        <item m="1" x="344"/>
        <item m="1" x="228"/>
        <item m="1" x="274"/>
        <item m="1" x="229"/>
        <item m="1" x="230"/>
        <item m="1" x="231"/>
        <item m="1" x="232"/>
        <item m="1" x="234"/>
        <item m="1" x="235"/>
        <item m="1" x="275"/>
        <item m="1" x="236"/>
        <item m="1" x="279"/>
        <item m="1" x="280"/>
        <item m="1" x="189"/>
        <item x="10"/>
        <item x="12"/>
        <item x="16"/>
        <item x="17"/>
        <item x="18"/>
        <item m="1" x="296"/>
        <item m="1" x="297"/>
        <item m="1" x="298"/>
        <item m="1" x="299"/>
        <item m="1" x="269"/>
        <item x="22"/>
        <item m="1" x="190"/>
        <item m="1" x="300"/>
        <item m="1" x="192"/>
        <item x="90"/>
        <item m="1" x="301"/>
        <item x="117"/>
        <item m="1" x="302"/>
        <item m="1" x="303"/>
        <item m="1" x="196"/>
        <item m="1" x="314"/>
        <item x="128"/>
        <item x="129"/>
        <item x="132"/>
        <item x="138"/>
        <item x="142"/>
        <item m="1" x="283"/>
        <item m="1" x="315"/>
        <item m="1" x="210"/>
        <item m="1" x="211"/>
        <item m="1" x="212"/>
        <item m="1" x="213"/>
        <item m="1" x="214"/>
        <item m="1" x="215"/>
        <item m="1" x="216"/>
        <item m="1" x="316"/>
        <item m="1" x="284"/>
        <item m="1" x="317"/>
        <item m="1" x="286"/>
        <item m="1" x="287"/>
        <item m="1" x="288"/>
        <item m="1" x="237"/>
        <item m="1" x="239"/>
        <item m="1" x="240"/>
        <item m="1" x="276"/>
        <item m="1" x="241"/>
        <item m="1" x="242"/>
        <item m="1" x="243"/>
        <item m="1" x="244"/>
        <item m="1" x="245"/>
        <item m="1" x="246"/>
        <item m="1" x="247"/>
        <item m="1" x="248"/>
        <item m="1" x="277"/>
        <item m="1" x="249"/>
        <item m="1" x="278"/>
        <item m="1" x="250"/>
        <item m="1" x="251"/>
        <item x="5"/>
        <item m="1" x="268"/>
        <item m="1" x="270"/>
        <item m="1" x="271"/>
        <item x="79"/>
        <item x="81"/>
        <item x="84"/>
        <item x="85"/>
        <item x="86"/>
        <item x="87"/>
        <item x="88"/>
        <item m="1" x="273"/>
        <item x="96"/>
        <item x="111"/>
        <item x="112"/>
        <item x="113"/>
        <item m="1" x="281"/>
        <item x="139"/>
        <item m="1" x="282"/>
        <item x="162"/>
        <item m="1" x="219"/>
        <item m="1" x="220"/>
        <item m="1" x="221"/>
        <item m="1" x="222"/>
        <item m="1" x="223"/>
        <item m="1" x="224"/>
        <item x="178"/>
        <item m="1" x="285"/>
        <item x="179"/>
        <item m="1" x="289"/>
        <item m="1" x="290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x="6"/>
        <item x="13"/>
        <item m="1" x="272"/>
        <item x="82"/>
        <item x="93"/>
        <item x="95"/>
        <item x="118"/>
        <item m="1" x="193"/>
        <item m="1" x="194"/>
        <item x="130"/>
        <item x="133"/>
        <item x="151"/>
        <item m="1" x="225"/>
        <item m="1" x="227"/>
        <item x="180"/>
        <item x="181"/>
        <item x="21"/>
        <item x="155"/>
        <item m="1" x="226"/>
        <item x="182"/>
        <item x="183"/>
        <item x="3"/>
        <item x="11"/>
        <item x="14"/>
        <item x="77"/>
        <item x="80"/>
        <item x="89"/>
        <item x="91"/>
        <item x="94"/>
        <item x="114"/>
        <item x="115"/>
        <item x="116"/>
        <item x="119"/>
        <item x="131"/>
        <item x="141"/>
        <item x="152"/>
        <item x="153"/>
        <item x="154"/>
        <item x="156"/>
        <item x="177"/>
        <item x="184"/>
        <item x="185"/>
        <item x="187"/>
        <item t="default"/>
      </items>
    </pivotField>
    <pivotField dataField="1" numFmtId="166" subtotalTop="0" showAll="0"/>
    <pivotField numFmtId="165" subtotalTop="0" showAll="0"/>
    <pivotField numFmtId="166" subtotalTop="0" multipleItemSelectionAllowed="1" showAll="0"/>
    <pivotField numFmtId="166" subtotalTop="0" showAll="0"/>
    <pivotField numFmtId="166" subtotalTop="0" showAll="0"/>
    <pivotField numFmtId="166" subtotalTop="0" showAll="0"/>
    <pivotField numFmtId="166" subtotalTop="0" showAll="0"/>
    <pivotField axis="axisRow" subtotalTop="0" showAll="0">
      <items count="8">
        <item x="1"/>
        <item m="1" x="3"/>
        <item x="0"/>
        <item m="1" x="2"/>
        <item m="1" x="6"/>
        <item m="1" x="4"/>
        <item m="1" x="5"/>
        <item t="default"/>
      </items>
    </pivotField>
    <pivotField subtotalTop="0" showAll="0"/>
    <pivotField subtotalTop="0" showAll="0"/>
  </pivotFields>
  <rowFields count="2">
    <field x="22"/>
    <field x="0"/>
  </rowFields>
  <rowItems count="63">
    <i>
      <x/>
    </i>
    <i r="1">
      <x v="5"/>
    </i>
    <i r="1">
      <x v="20"/>
    </i>
    <i r="1">
      <x v="28"/>
    </i>
    <i r="1">
      <x v="29"/>
    </i>
    <i r="1">
      <x v="32"/>
    </i>
    <i r="1">
      <x v="35"/>
    </i>
    <i r="1">
      <x v="42"/>
    </i>
    <i r="1">
      <x v="46"/>
    </i>
    <i r="1">
      <x v="51"/>
    </i>
    <i r="1">
      <x v="53"/>
    </i>
    <i r="1">
      <x v="63"/>
    </i>
    <i r="1">
      <x v="66"/>
    </i>
    <i r="1">
      <x v="78"/>
    </i>
    <i r="1">
      <x v="84"/>
    </i>
    <i r="1">
      <x v="85"/>
    </i>
    <i r="1">
      <x v="87"/>
    </i>
    <i r="1">
      <x v="89"/>
    </i>
    <i r="1">
      <x v="92"/>
    </i>
    <i r="1">
      <x v="93"/>
    </i>
    <i r="1">
      <x v="97"/>
    </i>
    <i r="1">
      <x v="106"/>
    </i>
    <i r="1">
      <x v="107"/>
    </i>
    <i r="1">
      <x v="108"/>
    </i>
    <i r="1">
      <x v="111"/>
    </i>
    <i r="1">
      <x v="114"/>
    </i>
    <i r="1">
      <x v="115"/>
    </i>
    <i r="1">
      <x v="117"/>
    </i>
    <i r="1">
      <x v="118"/>
    </i>
    <i t="default">
      <x/>
    </i>
    <i>
      <x v="2"/>
    </i>
    <i r="1">
      <x v="7"/>
    </i>
    <i r="1">
      <x v="11"/>
    </i>
    <i r="1">
      <x v="16"/>
    </i>
    <i r="1">
      <x v="20"/>
    </i>
    <i r="1">
      <x v="23"/>
    </i>
    <i r="1">
      <x v="25"/>
    </i>
    <i r="1">
      <x v="39"/>
    </i>
    <i r="1">
      <x v="44"/>
    </i>
    <i r="1">
      <x v="45"/>
    </i>
    <i r="1">
      <x v="47"/>
    </i>
    <i r="1">
      <x v="48"/>
    </i>
    <i r="1">
      <x v="50"/>
    </i>
    <i r="1">
      <x v="56"/>
    </i>
    <i r="1">
      <x v="58"/>
    </i>
    <i r="1">
      <x v="68"/>
    </i>
    <i r="1">
      <x v="69"/>
    </i>
    <i r="1">
      <x v="72"/>
    </i>
    <i r="1">
      <x v="75"/>
    </i>
    <i r="1">
      <x v="77"/>
    </i>
    <i r="1">
      <x v="82"/>
    </i>
    <i r="1">
      <x v="83"/>
    </i>
    <i r="1">
      <x v="88"/>
    </i>
    <i r="1">
      <x v="90"/>
    </i>
    <i r="1">
      <x v="95"/>
    </i>
    <i r="1">
      <x v="100"/>
    </i>
    <i r="1">
      <x v="104"/>
    </i>
    <i r="1">
      <x v="109"/>
    </i>
    <i r="1">
      <x v="114"/>
    </i>
    <i r="1">
      <x v="119"/>
    </i>
    <i r="1">
      <x v="125"/>
    </i>
    <i t="default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4" hier="-1"/>
  </pageFields>
  <dataFields count="3">
    <dataField name="Valor" fld="15" baseField="0" baseItem="0"/>
    <dataField name="Participacion" fld="14" showDataAs="percentOfTotal" baseField="0" baseItem="54" numFmtId="10"/>
    <dataField name="Promedio Dias" fld="6" subtotal="average" baseField="0" baseItem="198"/>
  </dataFields>
  <formats count="47">
    <format dxfId="184">
      <pivotArea outline="0" collapsedLevelsAreSubtotals="1" fieldPosition="0"/>
    </format>
    <format dxfId="183">
      <pivotArea outline="0" fieldPosition="0">
        <references count="1">
          <reference field="4294967294" count="1">
            <x v="1"/>
          </reference>
        </references>
      </pivotArea>
    </format>
    <format dxfId="182">
      <pivotArea type="all" dataOnly="0" outline="0" fieldPosition="0"/>
    </format>
    <format dxfId="181">
      <pivotArea outline="0" collapsedLevelsAreSubtotals="1" fieldPosition="0"/>
    </format>
    <format dxfId="180">
      <pivotArea field="22" type="button" dataOnly="0" labelOnly="1" outline="0" axis="axisRow" fieldPosition="0"/>
    </format>
    <format dxfId="179">
      <pivotArea dataOnly="0" labelOnly="1" fieldPosition="0">
        <references count="1">
          <reference field="22" count="3">
            <x v="0"/>
            <x v="1"/>
            <x v="5"/>
          </reference>
        </references>
      </pivotArea>
    </format>
    <format dxfId="178">
      <pivotArea dataOnly="0" labelOnly="1" grandRow="1" outline="0" fieldPosition="0"/>
    </format>
    <format dxfId="177">
      <pivotArea dataOnly="0" labelOnly="1" fieldPosition="0">
        <references count="2">
          <reference field="0" count="2">
            <x v="23"/>
            <x v="28"/>
          </reference>
          <reference field="22" count="1" selected="0">
            <x v="0"/>
          </reference>
        </references>
      </pivotArea>
    </format>
    <format dxfId="176">
      <pivotArea dataOnly="0" labelOnly="1" fieldPosition="0">
        <references count="2">
          <reference field="0" count="1">
            <x v="2"/>
          </reference>
          <reference field="22" count="1" selected="0">
            <x v="1"/>
          </reference>
        </references>
      </pivotArea>
    </format>
    <format dxfId="175">
      <pivotArea dataOnly="0" labelOnly="1" fieldPosition="0">
        <references count="2">
          <reference field="0" count="3">
            <x v="6"/>
            <x v="17"/>
            <x v="21"/>
          </reference>
          <reference field="22" count="1" selected="0">
            <x v="5"/>
          </reference>
        </references>
      </pivotArea>
    </format>
    <format dxfId="1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field="22" type="button" dataOnly="0" labelOnly="1" outline="0" axis="axisRow" fieldPosition="0"/>
    </format>
    <format dxfId="170">
      <pivotArea dataOnly="0" labelOnly="1" fieldPosition="0">
        <references count="1">
          <reference field="22" count="2">
            <x v="0"/>
            <x v="5"/>
          </reference>
        </references>
      </pivotArea>
    </format>
    <format dxfId="169">
      <pivotArea dataOnly="0" labelOnly="1" fieldPosition="0">
        <references count="1">
          <reference field="22" count="2" defaultSubtotal="1">
            <x v="0"/>
            <x v="5"/>
          </reference>
        </references>
      </pivotArea>
    </format>
    <format dxfId="168">
      <pivotArea dataOnly="0" labelOnly="1" grandRow="1" outline="0" fieldPosition="0"/>
    </format>
    <format dxfId="167">
      <pivotArea dataOnly="0" labelOnly="1" fieldPosition="0">
        <references count="2">
          <reference field="0" count="1">
            <x v="23"/>
          </reference>
          <reference field="22" count="1" selected="0">
            <x v="0"/>
          </reference>
        </references>
      </pivotArea>
    </format>
    <format dxfId="166">
      <pivotArea dataOnly="0" labelOnly="1" fieldPosition="0">
        <references count="2">
          <reference field="0" count="3">
            <x v="6"/>
            <x v="17"/>
            <x v="21"/>
          </reference>
          <reference field="22" count="1" selected="0">
            <x v="5"/>
          </reference>
        </references>
      </pivotArea>
    </format>
    <format dxfId="16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4">
      <pivotArea type="all" dataOnly="0" outline="0" fieldPosition="0"/>
    </format>
    <format dxfId="163">
      <pivotArea outline="0" collapsedLevelsAreSubtotals="1" fieldPosition="0"/>
    </format>
    <format dxfId="162">
      <pivotArea field="22" type="button" dataOnly="0" labelOnly="1" outline="0" axis="axisRow" fieldPosition="0"/>
    </format>
    <format dxfId="161">
      <pivotArea dataOnly="0" labelOnly="1" fieldPosition="0">
        <references count="1">
          <reference field="22" count="2">
            <x v="0"/>
            <x v="5"/>
          </reference>
        </references>
      </pivotArea>
    </format>
    <format dxfId="160">
      <pivotArea dataOnly="0" labelOnly="1" fieldPosition="0">
        <references count="1">
          <reference field="22" count="2" defaultSubtotal="1">
            <x v="0"/>
            <x v="5"/>
          </reference>
        </references>
      </pivotArea>
    </format>
    <format dxfId="159">
      <pivotArea dataOnly="0" labelOnly="1" grandRow="1" outline="0" fieldPosition="0"/>
    </format>
    <format dxfId="158">
      <pivotArea dataOnly="0" labelOnly="1" fieldPosition="0">
        <references count="2">
          <reference field="0" count="1">
            <x v="23"/>
          </reference>
          <reference field="22" count="1" selected="0">
            <x v="0"/>
          </reference>
        </references>
      </pivotArea>
    </format>
    <format dxfId="157">
      <pivotArea dataOnly="0" labelOnly="1" fieldPosition="0">
        <references count="2">
          <reference field="0" count="3">
            <x v="6"/>
            <x v="17"/>
            <x v="21"/>
          </reference>
          <reference field="22" count="1" selected="0">
            <x v="5"/>
          </reference>
        </references>
      </pivotArea>
    </format>
    <format dxfId="15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22" type="button" dataOnly="0" labelOnly="1" outline="0" axis="axisRow" fieldPosition="0"/>
    </format>
    <format dxfId="152">
      <pivotArea dataOnly="0" labelOnly="1" fieldPosition="0">
        <references count="1">
          <reference field="22" count="2">
            <x v="0"/>
            <x v="5"/>
          </reference>
        </references>
      </pivotArea>
    </format>
    <format dxfId="151">
      <pivotArea dataOnly="0" labelOnly="1" fieldPosition="0">
        <references count="1">
          <reference field="22" count="2" defaultSubtotal="1">
            <x v="0"/>
            <x v="5"/>
          </reference>
        </references>
      </pivotArea>
    </format>
    <format dxfId="150">
      <pivotArea dataOnly="0" labelOnly="1" grandRow="1" outline="0" fieldPosition="0"/>
    </format>
    <format dxfId="149">
      <pivotArea dataOnly="0" labelOnly="1" fieldPosition="0">
        <references count="2">
          <reference field="0" count="3">
            <x v="6"/>
            <x v="17"/>
            <x v="21"/>
          </reference>
          <reference field="22" count="1" selected="0">
            <x v="5"/>
          </reference>
        </references>
      </pivotArea>
    </format>
    <format dxfId="14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7">
      <pivotArea type="all" dataOnly="0" outline="0" fieldPosition="0"/>
    </format>
    <format dxfId="146">
      <pivotArea outline="0" collapsedLevelsAreSubtotals="1" fieldPosition="0"/>
    </format>
    <format dxfId="145">
      <pivotArea field="22" type="button" dataOnly="0" labelOnly="1" outline="0" axis="axisRow" fieldPosition="0"/>
    </format>
    <format dxfId="144">
      <pivotArea dataOnly="0" labelOnly="1" fieldPosition="0">
        <references count="1">
          <reference field="22" count="2">
            <x v="0"/>
            <x v="5"/>
          </reference>
        </references>
      </pivotArea>
    </format>
    <format dxfId="143">
      <pivotArea dataOnly="0" labelOnly="1" fieldPosition="0">
        <references count="1">
          <reference field="22" count="2" defaultSubtotal="1">
            <x v="0"/>
            <x v="5"/>
          </reference>
        </references>
      </pivotArea>
    </format>
    <format dxfId="142">
      <pivotArea dataOnly="0" labelOnly="1" grandRow="1" outline="0" fieldPosition="0"/>
    </format>
    <format dxfId="141">
      <pivotArea dataOnly="0" labelOnly="1" fieldPosition="0">
        <references count="2">
          <reference field="0" count="1">
            <x v="23"/>
          </reference>
          <reference field="22" count="1" selected="0">
            <x v="0"/>
          </reference>
        </references>
      </pivotArea>
    </format>
    <format dxfId="140">
      <pivotArea dataOnly="0" labelOnly="1" fieldPosition="0">
        <references count="2">
          <reference field="0" count="3">
            <x v="6"/>
            <x v="17"/>
            <x v="21"/>
          </reference>
          <reference field="22" count="1" selected="0">
            <x v="5"/>
          </reference>
        </references>
      </pivotArea>
    </format>
    <format dxfId="13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8">
      <pivotArea dataOnly="0" fieldPosition="0">
        <references count="1">
          <reference field="0" count="1">
            <x v="23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CE2A8-6C4C-4C83-89D7-DAACE3ECF92D}" name="TablaDinámica16" cacheId="0" applyNumberFormats="0" applyBorderFormats="0" applyFontFormats="0" applyPatternFormats="0" applyAlignmentFormats="0" applyWidthHeightFormats="1" dataCaption="Valores" grandTotalCaption="Total vencido" updatedVersion="8" minRefreshableVersion="3" showDrill="0" useAutoFormatting="1" itemPrintTitles="1" createdVersion="8" indent="0" showHeaders="0" outline="1" outlineData="1" multipleFieldFilters="0">
  <location ref="A4:D87" firstHeaderRow="0" firstDataRow="1" firstDataCol="1" rowPageCount="1" colPageCount="1"/>
  <pivotFields count="25">
    <pivotField axis="axisRow" showAll="0" sortType="descending">
      <items count="188">
        <item x="25"/>
        <item x="32"/>
        <item x="41"/>
        <item x="52"/>
        <item x="53"/>
        <item x="58"/>
        <item x="83"/>
        <item x="95"/>
        <item x="96"/>
        <item x="112"/>
        <item x="113"/>
        <item x="114"/>
        <item x="118"/>
        <item x="123"/>
        <item x="137"/>
        <item x="143"/>
        <item x="145"/>
        <item x="151"/>
        <item x="156"/>
        <item x="167"/>
        <item x="170"/>
        <item x="171"/>
        <item x="172"/>
        <item x="176"/>
        <item x="178"/>
        <item x="179"/>
        <item x="183"/>
        <item x="90"/>
        <item x="133"/>
        <item x="3"/>
        <item x="9"/>
        <item x="110"/>
        <item x="158"/>
        <item x="168"/>
        <item x="165"/>
        <item x="36"/>
        <item x="1"/>
        <item x="78"/>
        <item x="82"/>
        <item x="111"/>
        <item x="22"/>
        <item x="134"/>
        <item x="93"/>
        <item x="21"/>
        <item x="39"/>
        <item x="37"/>
        <item x="61"/>
        <item x="49"/>
        <item x="152"/>
        <item x="34"/>
        <item x="148"/>
        <item x="125"/>
        <item x="161"/>
        <item x="85"/>
        <item x="164"/>
        <item x="153"/>
        <item x="174"/>
        <item x="57"/>
        <item x="100"/>
        <item x="84"/>
        <item x="98"/>
        <item x="16"/>
        <item x="175"/>
        <item x="106"/>
        <item x="116"/>
        <item x="109"/>
        <item x="54"/>
        <item x="101"/>
        <item x="162"/>
        <item x="42"/>
        <item x="76"/>
        <item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5" showAll="0"/>
    <pivotField dataField="1" numFmtId="166" showAll="0"/>
    <pivotField numFmtId="166" showAll="0"/>
    <pivotField numFmtId="166" showAll="0"/>
    <pivotField numFmtId="166" showAll="0"/>
    <pivotField axis="axisPage" dataField="1" numFmtId="166" multipleItemSelectionAllowed="1" showAll="0">
      <items count="7035">
        <item h="1" x="0"/>
        <item m="1" x="7032"/>
        <item m="1" x="7022"/>
        <item m="1" x="7006"/>
        <item m="1" x="7019"/>
        <item m="1" x="7010"/>
        <item m="1" x="4061"/>
        <item m="1" x="1516"/>
        <item m="1" x="7023"/>
        <item m="1" x="7033"/>
        <item m="1" x="4318"/>
        <item m="1" x="7021"/>
        <item m="1" x="7026"/>
        <item m="1" x="2567"/>
        <item m="1" x="7013"/>
        <item m="1" x="7030"/>
        <item m="1" x="5987"/>
        <item m="1" x="7025"/>
        <item m="1" x="7020"/>
        <item m="1" x="7031"/>
        <item m="1" x="7012"/>
        <item m="1" x="7029"/>
        <item m="1" x="7016"/>
        <item m="1" x="7028"/>
        <item m="1" x="7024"/>
        <item m="1" x="7027"/>
        <item m="1" x="7014"/>
        <item m="1" x="7018"/>
        <item m="1" x="7015"/>
        <item m="1" x="6999"/>
        <item m="1" x="7000"/>
        <item m="1" x="7001"/>
        <item m="1" x="7002"/>
        <item m="1" x="7017"/>
        <item m="1" x="4331"/>
        <item x="23"/>
        <item m="1" x="7011"/>
        <item m="1" x="6993"/>
        <item m="1" x="7008"/>
        <item m="1" x="7009"/>
        <item m="1" x="6990"/>
        <item m="1" x="7004"/>
        <item m="1" x="7005"/>
        <item m="1" x="6991"/>
        <item m="1" x="7007"/>
        <item m="1" x="7003"/>
        <item m="1" x="6994"/>
        <item m="1" x="6995"/>
        <item m="1" x="6984"/>
        <item m="1" x="6985"/>
        <item m="1" x="6978"/>
        <item m="1" x="6988"/>
        <item m="1" x="6996"/>
        <item m="1" x="6998"/>
        <item m="1" x="6981"/>
        <item m="1" x="6992"/>
        <item m="1" x="6997"/>
        <item m="1" x="6955"/>
        <item m="1" x="6958"/>
        <item m="1" x="6953"/>
        <item m="1" x="6954"/>
        <item m="1" x="6977"/>
        <item m="1" x="5778"/>
        <item m="1" x="6956"/>
        <item m="1" x="6957"/>
        <item m="1" x="6986"/>
        <item m="1" x="6959"/>
        <item m="1" x="6960"/>
        <item m="1" x="6961"/>
        <item m="1" x="6952"/>
        <item m="1" x="6971"/>
        <item m="1" x="6972"/>
        <item m="1" x="6963"/>
        <item m="1" x="6987"/>
        <item m="1" x="6989"/>
        <item m="1" x="6967"/>
        <item m="1" x="6968"/>
        <item m="1" x="6969"/>
        <item m="1" x="6974"/>
        <item m="1" x="6975"/>
        <item m="1" x="6982"/>
        <item m="1" x="6970"/>
        <item m="1" x="6983"/>
        <item m="1" x="6979"/>
        <item m="1" x="978"/>
        <item m="1" x="6973"/>
        <item m="1" x="6947"/>
        <item m="1" x="6940"/>
        <item m="1" x="6980"/>
        <item m="1" x="2515"/>
        <item m="1" x="6937"/>
        <item m="1" x="6928"/>
        <item m="1" x="2138"/>
        <item m="1" x="6950"/>
        <item m="1" x="6946"/>
        <item m="1" x="6965"/>
        <item m="1" x="6976"/>
        <item m="1" x="6936"/>
        <item m="1" x="6839"/>
        <item m="1" x="6917"/>
        <item m="1" x="6929"/>
        <item m="1" x="6962"/>
        <item m="1" x="6964"/>
        <item m="1" x="6966"/>
        <item m="1" x="6933"/>
        <item m="1" x="6934"/>
        <item m="1" x="6935"/>
        <item m="1" x="6925"/>
        <item m="1" x="6949"/>
        <item m="1" x="6942"/>
        <item m="1" x="6943"/>
        <item m="1" x="6944"/>
        <item m="1" x="6945"/>
        <item m="1" x="6912"/>
        <item m="1" x="6951"/>
        <item m="1" x="6939"/>
        <item m="1" x="6930"/>
        <item m="1" x="3388"/>
        <item m="1" x="6918"/>
        <item m="1" x="6915"/>
        <item m="1" x="6948"/>
        <item m="1" x="6919"/>
        <item m="1" x="6921"/>
        <item m="1" x="6916"/>
        <item m="1" x="6926"/>
        <item m="1" x="6938"/>
        <item m="1" x="5952"/>
        <item m="1" x="6913"/>
        <item m="1" x="6941"/>
        <item m="1" x="6898"/>
        <item m="1" x="6922"/>
        <item m="1" x="6924"/>
        <item m="1" x="6927"/>
        <item m="1" x="1239"/>
        <item m="1" x="6911"/>
        <item m="1" x="6894"/>
        <item m="1" x="6931"/>
        <item m="1" x="6932"/>
        <item m="1" x="6903"/>
        <item m="1" x="6892"/>
        <item m="1" x="6914"/>
        <item m="1" x="6920"/>
        <item m="1" x="6923"/>
        <item m="1" x="6905"/>
        <item m="1" x="6906"/>
        <item m="1" x="6908"/>
        <item m="1" x="6890"/>
        <item m="1" x="6909"/>
        <item m="1" x="231"/>
        <item m="1" x="6910"/>
        <item m="1" x="6291"/>
        <item m="1" x="5956"/>
        <item m="1" x="6893"/>
        <item m="1" x="6895"/>
        <item m="1" x="6896"/>
        <item m="1" x="2553"/>
        <item m="1" x="6897"/>
        <item m="1" x="6899"/>
        <item m="1" x="6900"/>
        <item m="1" x="6902"/>
        <item m="1" x="6904"/>
        <item m="1" x="2541"/>
        <item m="1" x="6907"/>
        <item m="1" x="6891"/>
        <item m="1" x="6901"/>
        <item m="1" x="6880"/>
        <item m="1" x="6879"/>
        <item m="1" x="6881"/>
        <item m="1" x="6882"/>
        <item m="1" x="6859"/>
        <item m="1" x="6860"/>
        <item m="1" x="6883"/>
        <item m="1" x="6863"/>
        <item m="1" x="6875"/>
        <item m="1" x="6864"/>
        <item m="1" x="6867"/>
        <item m="1" x="6868"/>
        <item m="1" x="6869"/>
        <item m="1" x="6884"/>
        <item m="1" x="6885"/>
        <item m="1" x="6886"/>
        <item m="1" x="4720"/>
        <item m="1" x="6887"/>
        <item m="1" x="6888"/>
        <item m="1" x="6876"/>
        <item m="1" x="6877"/>
        <item m="1" x="6878"/>
        <item m="1" x="6889"/>
        <item m="1" x="5041"/>
        <item m="1" x="6872"/>
        <item m="1" x="6873"/>
        <item m="1" x="6849"/>
        <item m="1" x="1242"/>
        <item m="1" x="6851"/>
        <item m="1" x="6871"/>
        <item m="1" x="6853"/>
        <item m="1" x="213"/>
        <item m="1" x="6837"/>
        <item m="1" x="6840"/>
        <item m="1" x="6845"/>
        <item m="1" x="6870"/>
        <item m="1" x="6874"/>
        <item m="1" x="2713"/>
        <item m="1" x="6848"/>
        <item m="1" x="6033"/>
        <item m="1" x="6861"/>
        <item m="1" x="6862"/>
        <item m="1" x="6865"/>
        <item m="1" x="6866"/>
        <item m="1" x="2486"/>
        <item m="1" x="6735"/>
        <item m="1" x="6827"/>
        <item m="1" x="6833"/>
        <item m="1" x="663"/>
        <item m="1" x="6835"/>
        <item m="1" x="6836"/>
        <item m="1" x="6850"/>
        <item m="1" x="6838"/>
        <item m="1" x="6828"/>
        <item m="1" x="6852"/>
        <item m="1" x="4585"/>
        <item m="1" x="573"/>
        <item m="1" x="6841"/>
        <item m="1" x="6843"/>
        <item m="1" x="6831"/>
        <item m="1" x="6832"/>
        <item m="1" x="6854"/>
        <item m="1" x="6855"/>
        <item m="1" x="6856"/>
        <item m="1" x="1156"/>
        <item m="1" x="6857"/>
        <item m="1" x="6858"/>
        <item m="1" x="3802"/>
        <item m="1" x="6834"/>
        <item m="1" x="6842"/>
        <item m="1" x="6844"/>
        <item m="1" x="6820"/>
        <item m="1" x="6846"/>
        <item m="1" x="4942"/>
        <item m="1" x="6847"/>
        <item m="1" x="6826"/>
        <item m="1" x="6807"/>
        <item m="1" x="6808"/>
        <item m="1" x="6829"/>
        <item m="1" x="6830"/>
        <item m="1" x="6814"/>
        <item m="1" x="6818"/>
        <item m="1" x="6822"/>
        <item m="1" x="6823"/>
        <item m="1" x="3898"/>
        <item m="1" x="5550"/>
        <item m="1" x="421"/>
        <item m="1" x="4478"/>
        <item m="1" x="6802"/>
        <item m="1" x="6611"/>
        <item m="1" x="6594"/>
        <item m="1" x="6562"/>
        <item m="1" x="6803"/>
        <item m="1" x="6804"/>
        <item m="1" x="6805"/>
        <item m="1" x="6806"/>
        <item m="1" x="6783"/>
        <item m="1" x="6784"/>
        <item m="1" x="6785"/>
        <item m="1" x="6809"/>
        <item m="1" x="6790"/>
        <item m="1" x="6810"/>
        <item x="124"/>
        <item m="1" x="6811"/>
        <item m="1" x="6812"/>
        <item m="1" x="6813"/>
        <item m="1" x="6815"/>
        <item m="1" x="6816"/>
        <item m="1" x="6817"/>
        <item m="1" x="6819"/>
        <item m="1" x="6821"/>
        <item m="1" x="6628"/>
        <item m="1" x="6585"/>
        <item m="1" x="6824"/>
        <item m="1" x="6777"/>
        <item m="1" x="6791"/>
        <item m="1" x="6825"/>
        <item m="1" x="6770"/>
        <item m="1" x="6771"/>
        <item m="1" x="6772"/>
        <item m="1" x="6773"/>
        <item m="1" x="6774"/>
        <item m="1" x="5736"/>
        <item m="1" x="6736"/>
        <item m="1" x="6775"/>
        <item m="1" x="6737"/>
        <item m="1" x="6776"/>
        <item m="1" x="2107"/>
        <item m="1" x="6778"/>
        <item m="1" x="1558"/>
        <item m="1" x="6741"/>
        <item m="1" x="189"/>
        <item m="1" x="6744"/>
        <item m="1" x="6745"/>
        <item m="1" x="6746"/>
        <item m="1" x="2159"/>
        <item m="1" x="6779"/>
        <item m="1" x="6780"/>
        <item m="1" x="6781"/>
        <item m="1" x="6782"/>
        <item m="1" x="6751"/>
        <item m="1" x="6752"/>
        <item m="1" x="6753"/>
        <item m="1" x="6786"/>
        <item m="1" x="6787"/>
        <item m="1" x="4509"/>
        <item m="1" x="6788"/>
        <item m="1" x="6789"/>
        <item m="1" x="6792"/>
        <item m="1" x="1892"/>
        <item m="1" x="6756"/>
        <item m="1" x="6757"/>
        <item m="1" x="6758"/>
        <item m="1" x="6793"/>
        <item m="1" x="6759"/>
        <item m="1" x="6760"/>
        <item m="1" x="6794"/>
        <item m="1" x="6795"/>
        <item m="1" x="6796"/>
        <item m="1" x="3250"/>
        <item m="1" x="6797"/>
        <item m="1" x="6798"/>
        <item m="1" x="6762"/>
        <item m="1" x="6799"/>
        <item m="1" x="6800"/>
        <item m="1" x="6764"/>
        <item m="1" x="6765"/>
        <item m="1" x="222"/>
        <item m="1" x="6587"/>
        <item m="1" x="6767"/>
        <item m="1" x="6769"/>
        <item m="1" x="6801"/>
        <item m="1" x="6766"/>
        <item m="1" x="5088"/>
        <item m="1" x="6738"/>
        <item m="1" x="6739"/>
        <item m="1" x="6740"/>
        <item m="1" x="6742"/>
        <item m="1" x="6743"/>
        <item m="1" x="6747"/>
        <item m="1" x="6748"/>
        <item m="1" x="6749"/>
        <item m="1" x="6750"/>
        <item m="1" x="6754"/>
        <item m="1" x="6755"/>
        <item m="1" x="6761"/>
        <item m="1" x="6763"/>
        <item m="1" x="6768"/>
        <item m="1" x="6710"/>
        <item m="1" x="6711"/>
        <item m="1" x="6712"/>
        <item m="1" x="1357"/>
        <item m="1" x="6713"/>
        <item m="1" x="6682"/>
        <item m="1" x="3795"/>
        <item m="1" x="6714"/>
        <item m="1" x="6683"/>
        <item m="1" x="6684"/>
        <item m="1" x="6685"/>
        <item m="1" x="2498"/>
        <item m="1" x="6730"/>
        <item m="1" x="6717"/>
        <item m="1" x="6718"/>
        <item m="1" x="6719"/>
        <item m="1" x="6720"/>
        <item m="1" x="6721"/>
        <item m="1" x="6689"/>
        <item m="1" x="6731"/>
        <item m="1" x="6732"/>
        <item m="1" x="6722"/>
        <item m="1" x="6723"/>
        <item m="1" x="6690"/>
        <item m="1" x="6705"/>
        <item m="1" x="6472"/>
        <item m="1" x="6724"/>
        <item m="1" x="6707"/>
        <item m="1" x="6733"/>
        <item m="1" x="6734"/>
        <item m="1" x="6725"/>
        <item m="1" x="6726"/>
        <item m="1" x="6727"/>
        <item m="1" x="6728"/>
        <item x="36"/>
        <item m="1" x="6709"/>
        <item m="1" x="6701"/>
        <item m="1" x="6715"/>
        <item m="1" x="2416"/>
        <item m="1" x="6716"/>
        <item m="1" x="6660"/>
        <item m="1" x="402"/>
        <item m="1" x="6650"/>
        <item m="1" x="6692"/>
        <item m="1" x="6697"/>
        <item m="1" x="6679"/>
        <item m="1" x="6729"/>
        <item m="1" x="6661"/>
        <item m="1" x="6662"/>
        <item m="1" x="6663"/>
        <item m="1" x="6664"/>
        <item m="1" x="6641"/>
        <item m="1" x="6637"/>
        <item m="1" x="4299"/>
        <item m="1" x="6665"/>
        <item m="1" x="6666"/>
        <item m="1" x="1089"/>
        <item m="1" x="6694"/>
        <item m="1" x="6667"/>
        <item m="1" x="6668"/>
        <item m="1" x="6670"/>
        <item m="1" x="6695"/>
        <item m="1" x="6468"/>
        <item m="1" x="6704"/>
        <item m="1" x="6696"/>
        <item m="1" x="6706"/>
        <item m="1" x="6693"/>
        <item m="1" x="6672"/>
        <item m="1" x="6647"/>
        <item m="1" x="6673"/>
        <item m="1" x="6674"/>
        <item m="1" x="6698"/>
        <item m="1" x="6675"/>
        <item m="1" x="6678"/>
        <item m="1" x="6652"/>
        <item m="1" x="6708"/>
        <item m="1" x="6700"/>
        <item m="1" x="6680"/>
        <item m="1" x="6702"/>
        <item m="1" x="4482"/>
        <item m="1" x="6703"/>
        <item m="1" x="6687"/>
        <item m="1" x="3652"/>
        <item m="1" x="6676"/>
        <item m="1" x="6699"/>
        <item m="1" x="6681"/>
        <item m="1" x="6686"/>
        <item m="1" x="6688"/>
        <item m="1" x="6655"/>
        <item m="1" x="6645"/>
        <item m="1" x="6691"/>
        <item m="1" x="6632"/>
        <item m="1" x="6634"/>
        <item m="1" x="6635"/>
        <item m="1" x="6656"/>
        <item m="1" x="6657"/>
        <item m="1" x="6658"/>
        <item m="1" x="6669"/>
        <item m="1" x="6671"/>
        <item m="1" x="6649"/>
        <item m="1" x="6677"/>
        <item m="1" x="3854"/>
        <item m="1" x="6602"/>
        <item m="1" x="6603"/>
        <item m="1" x="6604"/>
        <item m="1" x="6605"/>
        <item m="1" x="6606"/>
        <item m="1" x="3594"/>
        <item m="1" x="6607"/>
        <item m="1" x="6608"/>
        <item m="1" x="4648"/>
        <item m="1" x="2572"/>
        <item m="1" x="6590"/>
        <item m="1" x="6591"/>
        <item m="1" x="6642"/>
        <item m="1" x="6609"/>
        <item m="1" x="6643"/>
        <item m="1" x="6644"/>
        <item m="1" x="6612"/>
        <item m="1" x="6659"/>
        <item m="1" x="1122"/>
        <item m="1" x="3180"/>
        <item m="1" x="3056"/>
        <item m="1" x="6613"/>
        <item m="1" x="6616"/>
        <item m="1" x="6646"/>
        <item m="1" x="6617"/>
        <item m="1" x="6618"/>
        <item m="1" x="6619"/>
        <item m="1" x="6620"/>
        <item m="1" x="6622"/>
        <item m="1" x="6623"/>
        <item m="1" x="6648"/>
        <item m="1" x="6597"/>
        <item m="1" x="6624"/>
        <item m="1" x="6651"/>
        <item m="1" x="6625"/>
        <item m="1" x="6638"/>
        <item m="1" x="6639"/>
        <item m="1" x="6601"/>
        <item m="1" x="6640"/>
        <item m="1" x="6653"/>
        <item m="1" x="6654"/>
        <item m="1" x="6571"/>
        <item m="1" x="6572"/>
        <item m="1" x="6580"/>
        <item m="1" x="6581"/>
        <item m="1" x="6584"/>
        <item m="1" x="2788"/>
        <item m="1" x="6636"/>
        <item m="1" x="6589"/>
        <item m="1" x="6578"/>
        <item m="1" x="6610"/>
        <item m="1" x="6630"/>
        <item m="1" x="6614"/>
        <item m="1" x="6631"/>
        <item m="1" x="6633"/>
        <item m="1" x="6565"/>
        <item m="1" x="6626"/>
        <item m="1" x="6627"/>
        <item m="1" x="6569"/>
        <item m="1" x="6615"/>
        <item m="1" x="6621"/>
        <item m="1" x="6629"/>
        <item m="1" x="6555"/>
        <item m="1" x="6573"/>
        <item m="1" x="6574"/>
        <item m="1" x="6575"/>
        <item m="1" x="6576"/>
        <item m="1" x="6577"/>
        <item m="1" x="2131"/>
        <item m="1" x="6535"/>
        <item m="1" x="6536"/>
        <item m="1" x="6537"/>
        <item m="1" x="6524"/>
        <item m="1" x="6525"/>
        <item m="1" x="6559"/>
        <item m="1" x="6560"/>
        <item m="1" x="6592"/>
        <item m="1" x="6593"/>
        <item m="1" x="6561"/>
        <item m="1" x="6544"/>
        <item m="1" x="6538"/>
        <item m="1" x="170"/>
        <item m="1" x="6551"/>
        <item m="1" x="6595"/>
        <item m="1" x="6579"/>
        <item m="1" x="3363"/>
        <item m="1" x="5315"/>
        <item m="1" x="6582"/>
        <item m="1" x="2124"/>
        <item m="1" x="399"/>
        <item m="1" x="6539"/>
        <item m="1" x="6583"/>
        <item m="1" x="3504"/>
        <item m="1" x="6596"/>
        <item m="1" x="6553"/>
        <item m="1" x="6566"/>
        <item m="1" x="6567"/>
        <item m="1" x="6540"/>
        <item m="1" x="6533"/>
        <item m="1" x="6598"/>
        <item m="1" x="6547"/>
        <item m="1" x="6599"/>
        <item m="1" x="6541"/>
        <item m="1" x="6600"/>
        <item m="1" x="6586"/>
        <item m="1" x="3152"/>
        <item m="1" x="6557"/>
        <item m="1" x="6558"/>
        <item m="1" x="6570"/>
        <item m="1" x="2749"/>
        <item m="1" x="6506"/>
        <item m="1" x="6507"/>
        <item m="1" x="6542"/>
        <item m="1" x="6510"/>
        <item m="1" x="6531"/>
        <item m="1" x="6564"/>
        <item m="1" x="6516"/>
        <item m="1" x="6568"/>
        <item m="1" x="6588"/>
        <item m="1" x="6543"/>
        <item m="1" x="6552"/>
        <item m="1" x="6563"/>
        <item m="1" x="6554"/>
        <item m="1" x="6548"/>
        <item m="1" x="6505"/>
        <item m="1" x="6522"/>
        <item m="1" x="988"/>
        <item m="1" x="6556"/>
        <item m="1" x="4322"/>
        <item m="1" x="6495"/>
        <item m="1" x="6496"/>
        <item m="1" x="5770"/>
        <item m="1" x="6550"/>
        <item m="1" x="5818"/>
        <item m="1" x="6455"/>
        <item m="1" x="6456"/>
        <item m="1" x="6457"/>
        <item m="1" x="6458"/>
        <item m="1" x="6459"/>
        <item m="1" x="6500"/>
        <item m="1" x="6545"/>
        <item m="1" x="6546"/>
        <item m="1" x="6530"/>
        <item m="1" x="6478"/>
        <item m="1" x="6517"/>
        <item m="1" x="6549"/>
        <item m="1" x="6485"/>
        <item m="1" x="6488"/>
        <item m="1" x="6460"/>
        <item m="1" x="6461"/>
        <item m="1" x="3048"/>
        <item m="1" x="6462"/>
        <item m="1" x="6526"/>
        <item m="1" x="6504"/>
        <item m="1" x="6470"/>
        <item m="1" x="6479"/>
        <item m="1" x="6486"/>
        <item m="1" x="6489"/>
        <item m="1" x="6463"/>
        <item m="1" x="6464"/>
        <item m="1" x="6465"/>
        <item m="1" x="6509"/>
        <item m="1" x="6499"/>
        <item m="1" x="6501"/>
        <item m="1" x="6527"/>
        <item m="1" x="6502"/>
        <item m="1" x="6511"/>
        <item m="1" x="6512"/>
        <item m="1" x="6528"/>
        <item m="1" x="6503"/>
        <item m="1" x="6513"/>
        <item m="1" x="6514"/>
        <item m="1" x="6471"/>
        <item m="1" x="6529"/>
        <item m="1" x="6532"/>
        <item m="1" x="6474"/>
        <item m="1" x="6475"/>
        <item m="1" x="6515"/>
        <item m="1" x="6476"/>
        <item m="1" x="6480"/>
        <item m="1" x="6518"/>
        <item m="1" x="6534"/>
        <item m="1" x="6484"/>
        <item m="1" x="6521"/>
        <item m="1" x="6523"/>
        <item m="1" x="3028"/>
        <item m="1" x="6490"/>
        <item m="1" x="3502"/>
        <item m="1" x="6466"/>
        <item m="1" x="1247"/>
        <item m="1" x="6467"/>
        <item m="1" x="6508"/>
        <item m="1" x="1193"/>
        <item m="1" x="6477"/>
        <item m="1" x="6519"/>
        <item m="1" x="6520"/>
        <item m="1" x="6498"/>
        <item m="1" x="6473"/>
        <item m="1" x="6446"/>
        <item m="1" x="6482"/>
        <item m="1" x="6448"/>
        <item m="1" x="6491"/>
        <item m="1" x="522"/>
        <item m="1" x="6430"/>
        <item m="1" x="6494"/>
        <item m="1" x="6440"/>
        <item m="1" x="6469"/>
        <item m="1" x="6445"/>
        <item m="1" x="6497"/>
        <item m="1" x="6436"/>
        <item m="1" x="6438"/>
        <item m="1" x="6493"/>
        <item m="1" x="6381"/>
        <item m="1" x="6382"/>
        <item m="1" x="6383"/>
        <item m="1" x="6398"/>
        <item m="1" x="6442"/>
        <item m="1" x="6443"/>
        <item m="1" x="2843"/>
        <item m="1" x="180"/>
        <item m="1" x="2354"/>
        <item m="1" x="6412"/>
        <item m="1" x="6481"/>
        <item m="1" x="6434"/>
        <item m="1" x="6483"/>
        <item m="1" x="6487"/>
        <item m="1" x="6492"/>
        <item m="1" x="6384"/>
        <item m="1" x="6385"/>
        <item m="1" x="6386"/>
        <item m="1" x="6387"/>
        <item m="1" x="3375"/>
        <item m="1" x="6388"/>
        <item m="1" x="6389"/>
        <item m="1" x="6390"/>
        <item m="1" x="6391"/>
        <item m="1" x="6439"/>
        <item m="1" x="6449"/>
        <item m="1" x="6450"/>
        <item m="1" x="6399"/>
        <item m="1" x="6441"/>
        <item m="1" x="6401"/>
        <item m="1" x="6402"/>
        <item m="1" x="6432"/>
        <item m="1" x="6451"/>
        <item m="1" x="6444"/>
        <item m="1" x="1393"/>
        <item m="1" x="6407"/>
        <item m="1" x="6249"/>
        <item m="1" x="6452"/>
        <item m="1" x="6447"/>
        <item m="1" x="6411"/>
        <item m="1" x="6453"/>
        <item m="1" x="6433"/>
        <item m="1" x="6413"/>
        <item m="1" x="6435"/>
        <item m="1" x="6414"/>
        <item m="1" x="6415"/>
        <item m="1" x="6417"/>
        <item m="1" x="6420"/>
        <item m="1" x="6421"/>
        <item m="1" x="6422"/>
        <item m="1" x="6424"/>
        <item m="1" x="6426"/>
        <item m="1" x="6427"/>
        <item m="1" x="6454"/>
        <item m="1" x="6406"/>
        <item m="1" x="4912"/>
        <item m="1" x="4529"/>
        <item m="1" x="6400"/>
        <item m="1" x="6431"/>
        <item m="1" x="6404"/>
        <item m="1" x="5837"/>
        <item m="1" x="6409"/>
        <item m="1" x="6410"/>
        <item m="1" x="6437"/>
        <item m="1" x="6425"/>
        <item m="1" x="6428"/>
        <item m="1" x="6392"/>
        <item m="1" x="6393"/>
        <item m="1" x="6394"/>
        <item m="1" x="6395"/>
        <item m="1" x="6396"/>
        <item m="1" x="2503"/>
        <item m="1" x="6397"/>
        <item m="1" x="6403"/>
        <item m="1" x="6405"/>
        <item m="1" x="6408"/>
        <item m="1" x="6416"/>
        <item m="1" x="6418"/>
        <item m="1" x="6419"/>
        <item m="1" x="6423"/>
        <item m="1" x="6429"/>
        <item m="1" x="5747"/>
        <item m="1" x="1093"/>
        <item m="1" x="6352"/>
        <item m="1" x="6353"/>
        <item m="1" x="6354"/>
        <item m="1" x="1385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283"/>
        <item m="1" x="6318"/>
        <item m="1" x="6365"/>
        <item m="1" x="2294"/>
        <item m="1" x="6320"/>
        <item m="1" x="6339"/>
        <item m="1" x="6322"/>
        <item m="1" x="6304"/>
        <item m="1" x="6328"/>
        <item m="1" x="6347"/>
        <item m="1" x="3605"/>
        <item m="1" x="6340"/>
        <item m="1" x="6366"/>
        <item m="1" x="2590"/>
        <item m="1" x="6348"/>
        <item m="1" x="6367"/>
        <item m="1" x="6368"/>
        <item m="1" x="1778"/>
        <item m="1" x="6369"/>
        <item m="1" x="6370"/>
        <item m="1" x="6331"/>
        <item m="1" x="6332"/>
        <item m="1" x="6341"/>
        <item m="1" x="6342"/>
        <item m="1" x="6350"/>
        <item m="1" x="6371"/>
        <item m="1" x="6303"/>
        <item m="1" x="6343"/>
        <item m="1" x="6372"/>
        <item m="1" x="6373"/>
        <item m="1" x="6374"/>
        <item m="1" x="6344"/>
        <item m="1" x="1844"/>
        <item m="1" x="6375"/>
        <item m="1" x="1932"/>
        <item m="1" x="6376"/>
        <item m="1" x="6377"/>
        <item m="1" x="6378"/>
        <item m="1" x="6379"/>
        <item m="1" x="6380"/>
        <item m="1" x="6351"/>
        <item m="1" x="6345"/>
        <item m="1" x="6310"/>
        <item m="1" x="6346"/>
        <item m="1" x="5210"/>
        <item m="1" x="6284"/>
        <item m="1" x="6285"/>
        <item m="1" x="2064"/>
        <item m="1" x="6286"/>
        <item m="1" x="6287"/>
        <item m="1" x="6288"/>
        <item m="1" x="6293"/>
        <item m="1" x="6329"/>
        <item m="1" x="6349"/>
        <item m="1" x="6333"/>
        <item m="1" x="6305"/>
        <item m="1" x="6334"/>
        <item m="1" x="6309"/>
        <item m="1" x="6311"/>
        <item m="1" x="4093"/>
        <item m="1" x="6338"/>
        <item m="1" x="2128"/>
        <item m="1" x="2739"/>
        <item m="1" x="6295"/>
        <item m="1" x="6325"/>
        <item m="1" x="6337"/>
        <item m="1" x="6289"/>
        <item m="1" x="6290"/>
        <item m="1" x="6292"/>
        <item m="1" x="6256"/>
        <item m="1" x="6257"/>
        <item m="1" x="6321"/>
        <item m="1" x="2547"/>
        <item m="1" x="6294"/>
        <item m="1" x="2550"/>
        <item m="1" x="877"/>
        <item m="1" x="6315"/>
        <item m="1" x="6330"/>
        <item m="1" x="6299"/>
        <item m="1" x="6271"/>
        <item m="1" x="6060"/>
        <item m="1" x="6301"/>
        <item m="1" x="2928"/>
        <item m="1" x="6323"/>
        <item m="1" x="6302"/>
        <item m="1" x="6326"/>
        <item m="1" x="6335"/>
        <item m="1" x="6336"/>
        <item m="1" x="6312"/>
        <item m="1" x="6327"/>
        <item m="1" x="6258"/>
        <item m="1" x="6259"/>
        <item m="1" x="6319"/>
        <item m="1" x="6269"/>
        <item m="1" x="6316"/>
        <item m="1" x="6324"/>
        <item m="1" x="6277"/>
        <item m="1" x="6306"/>
        <item m="1" x="6307"/>
        <item m="1" x="6317"/>
        <item m="1" x="6280"/>
        <item m="1" x="6313"/>
        <item m="1" x="6314"/>
        <item m="1" x="6266"/>
        <item m="1" x="6272"/>
        <item m="1" x="6300"/>
        <item m="1" x="692"/>
        <item m="1" x="474"/>
        <item m="1" x="5989"/>
        <item m="1" x="2773"/>
        <item m="1" x="6267"/>
        <item m="1" x="6246"/>
        <item m="1" x="6247"/>
        <item m="1" x="6248"/>
        <item m="1" x="6296"/>
        <item m="1" x="6297"/>
        <item m="1" x="6298"/>
        <item m="1" x="6273"/>
        <item m="1" x="6250"/>
        <item m="1" x="6251"/>
        <item m="1" x="6252"/>
        <item m="1" x="6308"/>
        <item m="1" x="6254"/>
        <item m="1" x="6260"/>
        <item m="1" x="6261"/>
        <item m="1" x="6262"/>
        <item m="1" x="6263"/>
        <item m="1" x="6228"/>
        <item m="1" x="6229"/>
        <item m="1" x="6264"/>
        <item m="1" x="6265"/>
        <item m="1" x="6225"/>
        <item m="1" x="6238"/>
        <item m="1" x="3709"/>
        <item m="1" x="6230"/>
        <item m="1" x="486"/>
        <item m="1" x="6268"/>
        <item m="1" x="6239"/>
        <item m="1" x="6270"/>
        <item m="1" x="6240"/>
        <item m="1" x="6231"/>
        <item m="1" x="3027"/>
        <item m="1" x="6232"/>
        <item m="1" x="6274"/>
        <item m="1" x="6275"/>
        <item m="1" x="6276"/>
        <item m="1" x="6241"/>
        <item m="1" x="6242"/>
        <item m="1" x="6244"/>
        <item m="1" x="6253"/>
        <item m="1" x="6234"/>
        <item m="1" x="671"/>
        <item m="1" x="6278"/>
        <item m="1" x="6235"/>
        <item m="1" x="6279"/>
        <item m="1" x="6281"/>
        <item m="1" x="6282"/>
        <item m="1" x="4121"/>
        <item m="1" x="6236"/>
        <item m="1" x="6219"/>
        <item m="1" x="6220"/>
        <item m="1" x="6221"/>
        <item m="1" x="351"/>
        <item m="1" x="6237"/>
        <item m="1" x="6203"/>
        <item m="1" x="6206"/>
        <item m="1" x="4286"/>
        <item m="1" x="6233"/>
        <item m="1" x="6245"/>
        <item m="1" x="6226"/>
        <item m="1" x="6227"/>
        <item m="1" x="6255"/>
        <item m="1" x="6218"/>
        <item m="1" x="6179"/>
        <item m="1" x="6180"/>
        <item m="1" x="6181"/>
        <item m="1" x="6182"/>
        <item m="1" x="6183"/>
        <item m="1" x="6204"/>
        <item m="1" x="6190"/>
        <item m="1" x="6209"/>
        <item m="1" x="6243"/>
        <item m="1" x="6193"/>
        <item m="1" x="6195"/>
        <item m="1" x="6198"/>
        <item m="1" x="6224"/>
        <item m="1" x="6200"/>
        <item m="1" x="6201"/>
        <item m="1" x="6184"/>
        <item m="1" x="6185"/>
        <item m="1" x="6186"/>
        <item m="1" x="6187"/>
        <item m="1" x="6188"/>
        <item m="1" x="6215"/>
        <item m="1" x="6199"/>
        <item m="1" x="6202"/>
        <item m="1" x="5994"/>
        <item x="13"/>
        <item m="1" x="6222"/>
        <item m="1" x="6210"/>
        <item m="1" x="6223"/>
        <item m="1" x="3871"/>
        <item m="1" x="6194"/>
        <item m="1" x="984"/>
        <item m="1" x="6205"/>
        <item m="1" x="6207"/>
        <item m="1" x="6216"/>
        <item m="1" x="3015"/>
        <item m="1" x="6208"/>
        <item m="1" x="6211"/>
        <item m="1" x="6212"/>
        <item m="1" x="6213"/>
        <item m="1" x="6214"/>
        <item m="1" x="6217"/>
        <item m="1" x="6192"/>
        <item m="1" x="6174"/>
        <item m="1" x="6175"/>
        <item m="1" x="6137"/>
        <item m="1" x="6189"/>
        <item m="1" x="6139"/>
        <item m="1" x="6161"/>
        <item m="1" x="6162"/>
        <item m="1" x="6163"/>
        <item m="1" x="6130"/>
        <item m="1" x="6142"/>
        <item m="1" x="6131"/>
        <item m="1" x="6164"/>
        <item m="1" x="6165"/>
        <item m="1" x="1047"/>
        <item m="1" x="6166"/>
        <item m="1" x="6177"/>
        <item m="1" x="6168"/>
        <item m="1" x="6191"/>
        <item m="1" x="6132"/>
        <item m="1" x="4938"/>
        <item m="1" x="824"/>
        <item m="1" x="6145"/>
        <item m="1" x="6196"/>
        <item m="1" x="6197"/>
        <item m="1" x="6135"/>
        <item m="1" x="6136"/>
        <item m="1" x="6150"/>
        <item m="1" x="6151"/>
        <item m="1" x="1730"/>
        <item m="1" x="6152"/>
        <item m="1" x="6153"/>
        <item m="1" x="6154"/>
        <item m="1" x="6155"/>
        <item m="1" x="6156"/>
        <item m="1" x="6138"/>
        <item m="1" x="6118"/>
        <item m="1" x="6111"/>
        <item m="1" x="1991"/>
        <item m="1" x="6119"/>
        <item m="1" x="6121"/>
        <item m="1" x="6112"/>
        <item m="1" x="6113"/>
        <item m="1" x="6122"/>
        <item m="1" x="6167"/>
        <item m="1" x="6124"/>
        <item m="1" x="3986"/>
        <item m="1" x="3480"/>
        <item m="1" x="6125"/>
        <item m="1" x="6133"/>
        <item m="1" x="6169"/>
        <item m="1" x="6170"/>
        <item m="1" x="6126"/>
        <item m="1" x="6178"/>
        <item m="1" x="6127"/>
        <item m="1" x="6134"/>
        <item m="1" x="6146"/>
        <item m="1" x="6147"/>
        <item m="1" x="6171"/>
        <item m="1" x="6172"/>
        <item m="1" x="3769"/>
        <item m="1" x="6128"/>
        <item m="1" x="6115"/>
        <item m="1" x="6116"/>
        <item m="1" x="6129"/>
        <item m="1" x="6117"/>
        <item m="1" x="6148"/>
        <item m="1" x="6176"/>
        <item m="1" x="6157"/>
        <item m="1" x="6158"/>
        <item m="1" x="6103"/>
        <item m="1" x="6159"/>
        <item m="1" x="6160"/>
        <item m="1" x="6104"/>
        <item m="1" x="6173"/>
        <item m="1" x="6082"/>
        <item m="1" x="6140"/>
        <item m="1" x="6141"/>
        <item m="1" x="6062"/>
        <item m="1" x="6084"/>
        <item m="1" x="6063"/>
        <item m="1" x="6086"/>
        <item m="1" x="6087"/>
        <item m="1" x="792"/>
        <item m="1" x="6143"/>
        <item m="1" x="6071"/>
        <item m="1" x="6123"/>
        <item m="1" x="6144"/>
        <item m="1" x="6093"/>
        <item m="1" x="6095"/>
        <item m="1" x="6106"/>
        <item m="1" x="6098"/>
        <item m="1" x="6149"/>
        <item m="1" x="6061"/>
        <item m="1" x="6085"/>
        <item m="1" x="6070"/>
        <item m="1" x="3054"/>
        <item m="1" x="6077"/>
        <item m="1" x="6078"/>
        <item m="1" x="4493"/>
        <item m="1" x="6080"/>
        <item m="1" x="6107"/>
        <item m="1" x="6108"/>
        <item m="1" x="3090"/>
        <item m="1" x="6052"/>
        <item m="1" x="6053"/>
        <item m="1" x="3936"/>
        <item m="1" x="6054"/>
        <item m="1" x="6055"/>
        <item m="1" x="5052"/>
        <item m="1" x="6056"/>
        <item m="1" x="5233"/>
        <item m="1" x="6109"/>
        <item m="1" x="6120"/>
        <item m="1" x="6067"/>
        <item m="1" x="6089"/>
        <item m="1" x="6074"/>
        <item m="1" x="3763"/>
        <item m="1" x="6076"/>
        <item m="1" x="6081"/>
        <item m="1" x="6057"/>
        <item m="1" x="6058"/>
        <item m="1" x="2237"/>
        <item m="1" x="6110"/>
        <item m="1" x="513"/>
        <item m="1" x="6036"/>
        <item m="1" x="6066"/>
        <item m="1" x="6038"/>
        <item m="1" x="6068"/>
        <item m="1" x="6069"/>
        <item m="1" x="6114"/>
        <item m="1" x="6088"/>
        <item m="1" x="4224"/>
        <item m="1" x="6105"/>
        <item m="1" x="2762"/>
        <item m="1" x="6073"/>
        <item m="1" x="6042"/>
        <item m="1" x="6043"/>
        <item m="1" x="6079"/>
        <item m="1" x="6045"/>
        <item m="1" x="6046"/>
        <item m="1" x="6050"/>
        <item m="1" x="6026"/>
        <item m="1" x="3658"/>
        <item m="1" x="6027"/>
        <item m="1" x="6028"/>
        <item m="1" x="6059"/>
        <item m="1" x="6031"/>
        <item m="1" x="6094"/>
        <item m="1" x="6032"/>
        <item h="1" m="1" x="6083"/>
        <item m="1" x="6016"/>
        <item m="1" x="6064"/>
        <item h="1" m="1" x="6090"/>
        <item h="1" m="1" x="6091"/>
        <item h="1" m="1" x="6092"/>
        <item h="1" m="1" x="6096"/>
        <item h="1" m="1" x="6097"/>
        <item h="1" m="1" x="6099"/>
        <item h="1" m="1" x="6100"/>
        <item h="1" m="1" x="6101"/>
        <item h="1" m="1" x="6102"/>
        <item m="1" x="6051"/>
        <item m="1" x="4144"/>
        <item m="1" x="6011"/>
        <item m="1" x="5335"/>
        <item m="1" x="6012"/>
        <item m="1" x="885"/>
        <item m="1" x="6034"/>
        <item m="1" x="6035"/>
        <item m="1" x="6014"/>
        <item m="1" x="6015"/>
        <item m="1" x="6065"/>
        <item m="1" x="6072"/>
        <item m="1" x="4354"/>
        <item m="1" x="6075"/>
        <item m="1" x="6021"/>
        <item m="1" x="2705"/>
        <item m="1" x="6047"/>
        <item m="1" x="6022"/>
        <item m="1" x="6025"/>
        <item m="1" x="5988"/>
        <item m="1" x="5990"/>
        <item m="1" x="5991"/>
        <item m="1" x="5992"/>
        <item m="1" x="2895"/>
        <item m="1" x="5910"/>
        <item m="1" x="5755"/>
        <item m="1" x="2766"/>
        <item m="1" x="5971"/>
        <item m="1" x="5978"/>
        <item m="1" x="6029"/>
        <item m="1" x="3419"/>
        <item m="1" x="5993"/>
        <item m="1" x="212"/>
        <item m="1" x="6013"/>
        <item m="1" x="5980"/>
        <item m="1" x="5996"/>
        <item m="1" x="6037"/>
        <item m="1" x="5998"/>
        <item m="1" x="6001"/>
        <item m="1" x="6039"/>
        <item m="1" x="6017"/>
        <item m="1" x="6018"/>
        <item m="1" x="3800"/>
        <item m="1" x="6040"/>
        <item m="1" x="6002"/>
        <item m="1" x="5983"/>
        <item m="1" x="3411"/>
        <item m="1" x="6041"/>
        <item m="1" x="5298"/>
        <item m="1" x="6020"/>
        <item m="1" x="5530"/>
        <item m="1" x="5985"/>
        <item m="1" x="6044"/>
        <item m="1" x="6005"/>
        <item m="1" x="6048"/>
        <item m="1" x="6049"/>
        <item m="1" x="6007"/>
        <item m="1" x="6008"/>
        <item m="1" x="6009"/>
        <item m="1" x="6010"/>
        <item m="1" x="6023"/>
        <item m="1" x="5949"/>
        <item m="1" x="5972"/>
        <item m="1" x="6030"/>
        <item m="1" x="5959"/>
        <item m="1" x="6024"/>
        <item m="1" x="348"/>
        <item m="1" x="5960"/>
        <item m="1" x="4407"/>
        <item m="1" x="6019"/>
        <item m="1" x="6003"/>
        <item m="1" x="5984"/>
        <item m="1" x="5973"/>
        <item m="1" x="5974"/>
        <item m="1" x="963"/>
        <item m="1" x="5975"/>
        <item m="1" x="5976"/>
        <item m="1" x="5977"/>
        <item m="1" x="5953"/>
        <item m="1" x="5995"/>
        <item m="1" x="5957"/>
        <item m="1" x="5997"/>
        <item m="1" x="5961"/>
        <item m="1" x="5999"/>
        <item m="1" x="6000"/>
        <item m="1" x="5963"/>
        <item m="1" x="5965"/>
        <item m="1" x="1967"/>
        <item m="1" x="5967"/>
        <item m="1" x="5943"/>
        <item m="1" x="6004"/>
        <item m="1" x="5986"/>
        <item m="1" x="1711"/>
        <item m="1" x="6006"/>
        <item m="1" x="5946"/>
        <item m="1" x="5968"/>
        <item m="1" x="5929"/>
        <item m="1" x="5930"/>
        <item m="1" x="5931"/>
        <item m="1" x="3391"/>
        <item m="1" x="2886"/>
        <item m="1" x="5932"/>
        <item m="1" x="5902"/>
        <item m="1" x="5903"/>
        <item m="1" x="5934"/>
        <item m="1" x="5913"/>
        <item m="1" x="5979"/>
        <item m="1" x="5951"/>
        <item m="1" x="5954"/>
        <item m="1" x="5955"/>
        <item m="1" x="5936"/>
        <item m="1" x="5958"/>
        <item m="1" x="5937"/>
        <item m="1" x="1770"/>
        <item m="1" x="5938"/>
        <item m="1" x="5939"/>
        <item m="1" x="5940"/>
        <item m="1" x="5941"/>
        <item m="1" x="5962"/>
        <item m="1" x="5981"/>
        <item m="1" x="5969"/>
        <item m="1" x="5970"/>
        <item m="1" x="5964"/>
        <item m="1" x="5966"/>
        <item m="1" x="4981"/>
        <item m="1" x="5982"/>
        <item m="1" x="5945"/>
        <item m="1" x="5925"/>
        <item m="1" x="5926"/>
        <item m="1" x="5927"/>
        <item m="1" x="5947"/>
        <item m="1" x="5948"/>
        <item m="1" x="5904"/>
        <item m="1" x="5950"/>
        <item m="1" x="5915"/>
        <item m="1" x="5916"/>
        <item m="1" x="5942"/>
        <item m="1" x="3377"/>
        <item m="1" x="5905"/>
        <item m="1" x="5906"/>
        <item m="1" x="5907"/>
        <item m="1" x="5883"/>
        <item m="1" x="5908"/>
        <item m="1" x="5909"/>
        <item m="1" x="3282"/>
        <item m="1" x="5933"/>
        <item m="1" x="5914"/>
        <item m="1" x="5871"/>
        <item m="1" x="5872"/>
        <item m="1" x="5935"/>
        <item m="1" x="5889"/>
        <item m="1" x="5890"/>
        <item m="1" x="5886"/>
        <item m="1" x="5873"/>
        <item m="1" x="5917"/>
        <item m="1" x="5918"/>
        <item m="1" x="1810"/>
        <item m="1" x="5920"/>
        <item m="1" x="5894"/>
        <item m="1" x="5696"/>
        <item m="1" x="5921"/>
        <item m="1" x="5897"/>
        <item m="1" x="5944"/>
        <item m="1" x="2646"/>
        <item m="1" x="5899"/>
        <item m="1" x="4906"/>
        <item m="1" x="5888"/>
        <item m="1" x="5879"/>
        <item m="1" x="5900"/>
        <item m="1" x="5928"/>
        <item m="1" x="5869"/>
        <item m="1" x="2531"/>
        <item m="1" x="5911"/>
        <item m="1" x="3387"/>
        <item m="1" x="5912"/>
        <item m="1" x="3808"/>
        <item m="1" x="5858"/>
        <item m="1" x="2760"/>
        <item m="1" x="5885"/>
        <item m="1" x="662"/>
        <item m="1" x="5859"/>
        <item m="1" x="5891"/>
        <item m="1" x="5919"/>
        <item m="1" x="5895"/>
        <item m="1" x="5887"/>
        <item m="1" x="5816"/>
        <item m="1" x="5874"/>
        <item m="1" x="5922"/>
        <item m="1" x="5876"/>
        <item m="1" x="5923"/>
        <item m="1" x="5924"/>
        <item m="1" x="5868"/>
        <item m="1" x="5877"/>
        <item m="1" x="5898"/>
        <item m="1" x="2049"/>
        <item m="1" x="5878"/>
        <item m="1" x="5880"/>
        <item m="1" x="5881"/>
        <item m="1" x="5901"/>
        <item m="1" x="1792"/>
        <item m="1" x="5114"/>
        <item m="1" x="5849"/>
        <item m="1" x="5892"/>
        <item m="1" x="5893"/>
        <item m="1" x="5861"/>
        <item m="1" x="5862"/>
        <item m="1" x="4264"/>
        <item m="1" x="5896"/>
        <item m="1" x="2830"/>
        <item m="1" x="5845"/>
        <item m="1" x="5829"/>
        <item m="1" x="5830"/>
        <item m="1" x="5831"/>
        <item m="1" x="5832"/>
        <item m="1" x="5833"/>
        <item m="1" x="5847"/>
        <item m="1" x="5884"/>
        <item m="1" x="5850"/>
        <item m="1" x="5863"/>
        <item m="1" x="5838"/>
        <item m="1" x="5856"/>
        <item m="1" x="5882"/>
        <item m="1" x="2694"/>
        <item m="1" x="397"/>
        <item m="1" x="5819"/>
        <item m="1" x="195"/>
        <item m="1" x="5820"/>
        <item m="1" x="5870"/>
        <item m="1" x="5822"/>
        <item m="1" x="5825"/>
        <item m="1" x="5864"/>
        <item m="1" x="5875"/>
        <item m="1" x="5852"/>
        <item m="1" x="5854"/>
        <item m="1" x="175"/>
        <item m="1" x="5812"/>
        <item m="1" x="5813"/>
        <item m="1" x="5814"/>
        <item m="1" x="5815"/>
        <item m="1" x="5799"/>
        <item m="1" x="5800"/>
        <item m="1" x="5857"/>
        <item m="1" x="3536"/>
        <item m="1" x="1663"/>
        <item m="1" x="5848"/>
        <item m="1" x="5823"/>
        <item m="1" x="5841"/>
        <item m="1" x="5842"/>
        <item m="1" x="5834"/>
        <item m="1" x="5843"/>
        <item m="1" x="5860"/>
        <item m="1" x="5865"/>
        <item m="1" x="5866"/>
        <item m="1" x="5867"/>
        <item m="1" x="4715"/>
        <item m="1" x="5835"/>
        <item m="1" x="5851"/>
        <item m="1" x="1566"/>
        <item m="1" x="2415"/>
        <item m="1" x="5853"/>
        <item m="1" x="5809"/>
        <item m="1" x="5855"/>
        <item m="1" x="5810"/>
        <item m="1" x="5817"/>
        <item m="1" x="5839"/>
        <item m="1" x="5794"/>
        <item m="1" x="5795"/>
        <item m="1" x="3390"/>
        <item m="1" x="5846"/>
        <item m="1" x="5840"/>
        <item m="1" x="4152"/>
        <item m="1" x="5844"/>
        <item m="1" x="5836"/>
        <item m="1" x="5773"/>
        <item m="1" x="5774"/>
        <item m="1" x="5775"/>
        <item m="1" x="5776"/>
        <item m="1" x="5777"/>
        <item m="1" x="5824"/>
        <item m="1" x="5802"/>
        <item m="1" x="5787"/>
        <item m="1" x="5788"/>
        <item m="1" x="5782"/>
        <item m="1" x="5828"/>
        <item m="1" x="5749"/>
        <item m="1" x="2273"/>
        <item m="1" x="5821"/>
        <item m="1" x="5801"/>
        <item m="1" x="5759"/>
        <item m="1" x="5765"/>
        <item m="1" x="2190"/>
        <item m="1" x="5826"/>
        <item m="1" x="5789"/>
        <item m="1" x="5767"/>
        <item m="1" x="5798"/>
        <item m="1" x="5827"/>
        <item m="1" x="5806"/>
        <item m="1" x="5792"/>
        <item m="1" x="5750"/>
        <item m="1" x="5751"/>
        <item m="1" x="5757"/>
        <item m="1" x="5762"/>
        <item m="1" x="5764"/>
        <item m="1" x="5805"/>
        <item m="1" x="5790"/>
        <item m="1" x="3178"/>
        <item m="1" x="2946"/>
        <item m="1" x="5807"/>
        <item m="1" x="5752"/>
        <item m="1" x="5753"/>
        <item m="1" x="4400"/>
        <item m="1" x="5754"/>
        <item m="1" x="5756"/>
        <item m="1" x="5784"/>
        <item m="1" x="5785"/>
        <item m="1" x="5811"/>
        <item m="1" x="4799"/>
        <item m="1" x="390"/>
        <item m="1" x="1577"/>
        <item m="1" x="5796"/>
        <item m="1" x="5760"/>
        <item m="1" x="5761"/>
        <item m="1" x="5786"/>
        <item m="1" x="5763"/>
        <item m="1" x="5803"/>
        <item m="1" x="5780"/>
        <item m="1" x="5301"/>
        <item m="1" x="5781"/>
        <item m="1" x="5804"/>
        <item m="1" x="5808"/>
        <item m="1" x="3930"/>
        <item m="1" x="3412"/>
        <item m="1" x="5133"/>
        <item m="1" x="5772"/>
        <item m="1" x="5793"/>
        <item m="1" x="5730"/>
        <item m="1" x="5731"/>
        <item m="1" x="5732"/>
        <item m="1" x="5733"/>
        <item m="1" x="5783"/>
        <item m="1" x="5734"/>
        <item m="1" x="2583"/>
        <item m="1" x="5735"/>
        <item m="1" x="5797"/>
        <item m="1" x="5743"/>
        <item m="1" x="5132"/>
        <item m="1" x="5791"/>
        <item m="1" x="5771"/>
        <item m="1" x="5746"/>
        <item m="1" x="4855"/>
        <item m="1" x="5712"/>
        <item m="1" x="5718"/>
        <item m="1" x="5719"/>
        <item m="1" x="5768"/>
        <item m="1" x="5722"/>
        <item m="1" x="5729"/>
        <item m="1" x="5703"/>
        <item m="1" x="5704"/>
        <item m="1" x="5705"/>
        <item m="1" x="5758"/>
        <item m="1" x="478"/>
        <item m="1" x="5739"/>
        <item m="1" x="5779"/>
        <item m="1" x="5717"/>
        <item m="1" x="5741"/>
        <item m="1" x="5723"/>
        <item m="1" x="837"/>
        <item m="1" x="2223"/>
        <item m="1" x="5769"/>
        <item m="1" x="5726"/>
        <item m="1" x="5727"/>
        <item m="1" x="5706"/>
        <item m="1" x="5707"/>
        <item m="1" x="5708"/>
        <item m="1" x="5713"/>
        <item m="1" x="5714"/>
        <item m="1" x="5766"/>
        <item m="1" x="5748"/>
        <item m="1" x="1834"/>
        <item m="1" x="5709"/>
        <item m="1" x="5710"/>
        <item m="1" x="5711"/>
        <item m="1" x="647"/>
        <item m="1" x="5685"/>
        <item m="1" x="5652"/>
        <item m="1" x="5653"/>
        <item m="1" x="5654"/>
        <item m="1" x="2645"/>
        <item m="1" x="5655"/>
        <item m="1" x="5659"/>
        <item m="1" x="5688"/>
        <item m="1" x="5689"/>
        <item m="1" x="5690"/>
        <item m="1" x="3156"/>
        <item m="1" x="5691"/>
        <item m="1" x="2122"/>
        <item m="1" x="5715"/>
        <item m="1" x="5694"/>
        <item m="1" x="5737"/>
        <item m="1" x="5738"/>
        <item m="1" x="5716"/>
        <item m="1" x="5695"/>
        <item m="1" x="5740"/>
        <item m="1" x="5742"/>
        <item m="1" x="5720"/>
        <item m="1" x="5677"/>
        <item m="1" x="5665"/>
        <item m="1" x="5721"/>
        <item m="1" x="5724"/>
        <item m="1" x="5744"/>
        <item m="1" x="5745"/>
        <item m="1" x="5725"/>
        <item m="1" x="4361"/>
        <item m="1" x="5728"/>
        <item m="1" x="5702"/>
        <item m="1" x="5697"/>
        <item m="1" x="5698"/>
        <item m="1" x="5656"/>
        <item m="1" x="5657"/>
        <item m="1" x="5658"/>
        <item m="1" x="2732"/>
        <item m="1" x="5639"/>
        <item m="1" x="5640"/>
        <item m="1" x="5641"/>
        <item m="1" x="5613"/>
        <item m="1" x="5614"/>
        <item m="1" x="5615"/>
        <item m="1" x="5660"/>
        <item m="1" x="5619"/>
        <item m="1" x="5620"/>
        <item m="1" x="4029"/>
        <item m="1" x="5686"/>
        <item m="1" x="5687"/>
        <item m="1" x="5642"/>
        <item m="1" x="2210"/>
        <item m="1" x="5661"/>
        <item m="1" x="5662"/>
        <item m="1" x="5663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92"/>
        <item m="1" x="5693"/>
        <item m="1" x="5675"/>
        <item m="1" x="5676"/>
        <item m="1" x="5645"/>
        <item m="1" x="5646"/>
        <item m="1" x="5648"/>
        <item m="1" x="5679"/>
        <item m="1" x="5680"/>
        <item m="1" x="5634"/>
        <item m="1" x="5699"/>
        <item m="1" x="5681"/>
        <item m="1" x="5635"/>
        <item m="1" x="5683"/>
        <item m="1" x="3603"/>
        <item m="1" x="5636"/>
        <item m="1" x="5637"/>
        <item m="1" x="5700"/>
        <item m="1" x="5701"/>
        <item m="1" x="5684"/>
        <item m="1" x="5651"/>
        <item m="1" x="5616"/>
        <item m="1" x="5617"/>
        <item m="1" x="5621"/>
        <item m="1" x="5625"/>
        <item m="1" x="5664"/>
        <item m="1" x="5630"/>
        <item m="1" x="5647"/>
        <item m="1" x="5678"/>
        <item m="1" x="5682"/>
        <item m="1" x="3379"/>
        <item m="1" x="5573"/>
        <item m="1" x="2723"/>
        <item m="1" x="5574"/>
        <item m="1" x="2487"/>
        <item m="1" x="5575"/>
        <item m="1" x="5576"/>
        <item m="1" x="5577"/>
        <item m="1" x="5582"/>
        <item m="1" x="5643"/>
        <item m="1" x="5583"/>
        <item m="1" x="5627"/>
        <item m="1" x="5585"/>
        <item m="1" x="5319"/>
        <item m="1" x="5644"/>
        <item m="1" x="5631"/>
        <item m="1" x="5597"/>
        <item m="1" x="5599"/>
        <item m="1" x="5649"/>
        <item m="1" x="5605"/>
        <item m="1" x="5606"/>
        <item m="1" x="5650"/>
        <item m="1" x="5607"/>
        <item m="1" x="2296"/>
        <item m="1" x="5610"/>
        <item m="1" x="5638"/>
        <item m="1" x="5578"/>
        <item m="1" x="5579"/>
        <item m="1" x="5580"/>
        <item m="1" x="5581"/>
        <item m="1" x="5561"/>
        <item m="1" x="5562"/>
        <item m="1" x="5563"/>
        <item m="1" x="5618"/>
        <item m="1" x="5622"/>
        <item m="1" x="5623"/>
        <item m="1" x="5624"/>
        <item m="1" x="5626"/>
        <item m="1" x="5584"/>
        <item m="1" x="5628"/>
        <item m="1" x="5586"/>
        <item m="1" x="5587"/>
        <item m="1" x="5567"/>
        <item m="1" x="5588"/>
        <item m="1" x="5629"/>
        <item m="1" x="5590"/>
        <item m="1" x="5591"/>
        <item m="1" x="5592"/>
        <item m="1" x="5594"/>
        <item m="1" x="5595"/>
        <item m="1" x="5632"/>
        <item m="1" x="5598"/>
        <item m="1" x="5633"/>
        <item m="1" x="5601"/>
        <item m="1" x="5602"/>
        <item m="1" x="5603"/>
        <item m="1" x="5604"/>
        <item m="1" x="5608"/>
        <item m="1" x="5609"/>
        <item m="1" x="5611"/>
        <item m="1" x="5545"/>
        <item m="1" x="5310"/>
        <item m="1" x="5549"/>
        <item m="1" x="5279"/>
        <item m="1" x="5280"/>
        <item m="1" x="5281"/>
        <item m="1" x="5282"/>
        <item m="1" x="5553"/>
        <item m="1" x="5284"/>
        <item m="1" x="5285"/>
        <item m="1" x="5589"/>
        <item m="1" x="5593"/>
        <item m="1" x="5596"/>
        <item m="1" x="5600"/>
        <item m="1" x="5612"/>
        <item m="1" x="3580"/>
        <item m="1" x="5546"/>
        <item m="1" x="5518"/>
        <item m="1" x="5519"/>
        <item m="1" x="5520"/>
        <item m="1" x="5521"/>
        <item m="1" x="5522"/>
        <item m="1" x="2877"/>
        <item m="1" x="5523"/>
        <item m="1" x="5506"/>
        <item m="1" x="1462"/>
        <item m="1" x="5564"/>
        <item m="1" x="5547"/>
        <item m="1" x="5565"/>
        <item m="1" x="5526"/>
        <item m="1" x="5527"/>
        <item m="1" x="5566"/>
        <item m="1" x="5551"/>
        <item m="1" x="5529"/>
        <item m="1" x="5511"/>
        <item m="1" x="5568"/>
        <item m="1" x="5569"/>
        <item m="1" x="5570"/>
        <item m="1" x="5571"/>
        <item m="1" x="5531"/>
        <item m="1" x="5554"/>
        <item m="1" x="5532"/>
        <item m="1" x="5555"/>
        <item m="1" x="5533"/>
        <item m="1" x="5556"/>
        <item m="1" x="5537"/>
        <item m="1" x="5557"/>
        <item m="1" x="5558"/>
        <item m="1" x="5538"/>
        <item m="1" x="5559"/>
        <item m="1" x="5572"/>
        <item m="1" x="5540"/>
        <item m="1" x="5508"/>
        <item m="1" x="5541"/>
        <item m="1" x="5542"/>
        <item m="1" x="5560"/>
        <item m="1" x="5543"/>
        <item x="68"/>
        <item m="1" x="5544"/>
        <item m="1" x="5507"/>
        <item m="1" x="5509"/>
        <item m="1" x="5548"/>
        <item m="1" x="5552"/>
        <item m="1" x="5496"/>
        <item m="1" x="5497"/>
        <item m="1" x="5465"/>
        <item m="1" x="5466"/>
        <item m="1" x="5524"/>
        <item m="1" x="5525"/>
        <item m="1" x="5528"/>
        <item m="1" x="858"/>
        <item m="1" x="5499"/>
        <item m="1" x="5351"/>
        <item m="1" x="5478"/>
        <item m="1" x="5514"/>
        <item m="1" x="5534"/>
        <item m="1" x="5535"/>
        <item m="1" x="5536"/>
        <item m="1" x="5482"/>
        <item m="1" x="5539"/>
        <item m="1" x="5484"/>
        <item m="1" x="5502"/>
        <item m="1" x="5503"/>
        <item m="1" x="5488"/>
        <item m="1" x="5491"/>
        <item m="1" x="5504"/>
        <item m="1" x="5493"/>
        <item m="1" x="5467"/>
        <item m="1" x="5468"/>
        <item m="1" x="2752"/>
        <item m="1" x="5469"/>
        <item m="1" x="5470"/>
        <item m="1" x="5471"/>
        <item m="1" x="5472"/>
        <item m="1" x="5473"/>
        <item m="1" x="5404"/>
        <item m="1" x="5405"/>
        <item m="1" x="5406"/>
        <item m="1" x="5498"/>
        <item m="1" x="5510"/>
        <item m="1" x="5474"/>
        <item m="1" x="5475"/>
        <item m="1" x="5476"/>
        <item m="1" x="5500"/>
        <item m="1" x="5512"/>
        <item m="1" x="5513"/>
        <item m="1" x="5479"/>
        <item m="1" x="5480"/>
        <item m="1" x="5515"/>
        <item m="1" x="5501"/>
        <item m="1" x="5449"/>
        <item m="1" x="5450"/>
        <item m="1" x="5483"/>
        <item m="1" x="5485"/>
        <item m="1" x="5516"/>
        <item m="1" x="5487"/>
        <item m="1" x="5489"/>
        <item m="1" x="5490"/>
        <item m="1" x="443"/>
        <item m="1" x="5492"/>
        <item m="1" x="5517"/>
        <item m="1" x="5494"/>
        <item m="1" x="5505"/>
        <item m="1" x="5407"/>
        <item m="1" x="5464"/>
        <item m="1" x="5431"/>
        <item m="1" x="5435"/>
        <item m="1" x="5477"/>
        <item m="1" x="5456"/>
        <item m="1" x="5408"/>
        <item m="1" x="4641"/>
        <item m="1" x="2823"/>
        <item m="1" x="5409"/>
        <item m="1" x="5410"/>
        <item m="1" x="5420"/>
        <item m="1" x="5421"/>
        <item m="1" x="5422"/>
        <item m="1" x="4884"/>
        <item m="1" x="5423"/>
        <item m="1" x="5424"/>
        <item m="1" x="1674"/>
        <item m="1" x="5425"/>
        <item m="1" x="5426"/>
        <item m="1" x="5432"/>
        <item m="1" x="5495"/>
        <item m="1" x="5436"/>
        <item m="1" x="5441"/>
        <item m="1" x="5442"/>
        <item m="1" x="5444"/>
        <item m="1" x="5481"/>
        <item m="1" x="5451"/>
        <item m="1" x="5452"/>
        <item m="1" x="5486"/>
        <item m="1" x="5457"/>
        <item m="1" x="5460"/>
        <item m="1" x="5462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7"/>
        <item m="1" x="5428"/>
        <item m="1" x="5429"/>
        <item m="1" x="5430"/>
        <item m="1" x="5433"/>
        <item m="1" x="5434"/>
        <item m="1" x="5437"/>
        <item m="1" x="3633"/>
        <item m="1" x="5438"/>
        <item m="1" x="5439"/>
        <item m="1" x="5440"/>
        <item m="1" x="5443"/>
        <item m="1" x="5445"/>
        <item m="1" x="5446"/>
        <item m="1" x="5447"/>
        <item m="1" x="5448"/>
        <item m="1" x="5400"/>
        <item m="1" x="5453"/>
        <item m="1" x="5454"/>
        <item m="1" x="5455"/>
        <item m="1" x="1349"/>
        <item m="1" x="3408"/>
        <item m="1" x="5458"/>
        <item m="1" x="5459"/>
        <item m="1" x="5461"/>
        <item m="1" x="5463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2988"/>
        <item m="1" x="314"/>
        <item m="1" x="5346"/>
        <item m="1" x="5383"/>
        <item m="1" x="5394"/>
        <item m="1" x="5384"/>
        <item m="1" x="5347"/>
        <item m="1" x="5348"/>
        <item m="1" x="5349"/>
        <item m="1" x="5395"/>
        <item m="1" x="5396"/>
        <item m="1" x="5385"/>
        <item m="1" x="5352"/>
        <item m="1" x="5354"/>
        <item m="1" x="5355"/>
        <item m="1" x="5356"/>
        <item m="1" x="5386"/>
        <item m="1" x="5358"/>
        <item m="1" x="5397"/>
        <item m="1" x="5359"/>
        <item m="1" x="5360"/>
        <item m="1" x="5361"/>
        <item m="1" x="5362"/>
        <item m="1" x="5387"/>
        <item m="1" x="5398"/>
        <item m="1" x="5363"/>
        <item m="1" x="5399"/>
        <item m="1" x="5389"/>
        <item m="1" x="5366"/>
        <item m="1" x="5367"/>
        <item m="1" x="5368"/>
        <item m="1" x="5401"/>
        <item m="1" x="5369"/>
        <item m="1" x="5370"/>
        <item m="1" x="5402"/>
        <item m="1" x="5390"/>
        <item m="1" x="983"/>
        <item m="1" x="5371"/>
        <item m="1" x="5372"/>
        <item m="1" x="5373"/>
        <item m="1" x="5374"/>
        <item m="1" x="5375"/>
        <item m="1" x="5376"/>
        <item m="1" x="5403"/>
        <item m="1" x="5377"/>
        <item m="1" x="5378"/>
        <item m="1" x="5391"/>
        <item m="1" x="5379"/>
        <item m="1" x="5392"/>
        <item m="1" x="5381"/>
        <item m="1" x="5393"/>
        <item m="1" x="5305"/>
        <item m="1" x="394"/>
        <item m="1" x="5306"/>
        <item m="1" x="5026"/>
        <item m="1" x="5388"/>
        <item m="1" x="5333"/>
        <item m="1" x="5263"/>
        <item m="1" x="5350"/>
        <item m="1" x="5313"/>
        <item m="1" x="5353"/>
        <item m="1" x="5278"/>
        <item m="1" x="5283"/>
        <item m="1" x="5030"/>
        <item m="1" x="5031"/>
        <item m="1" x="230"/>
        <item m="1" x="5032"/>
        <item m="1" x="5033"/>
        <item m="1" x="5034"/>
        <item m="1" x="5035"/>
        <item m="1" x="5357"/>
        <item m="1" x="5322"/>
        <item m="1" x="5293"/>
        <item m="1" x="5364"/>
        <item m="1" x="5365"/>
        <item m="1" x="5296"/>
        <item m="1" x="5297"/>
        <item m="1" x="5327"/>
        <item m="1" x="5329"/>
        <item m="1" x="5380"/>
        <item m="1" x="5382"/>
        <item m="1" x="5264"/>
        <item m="1" x="5265"/>
        <item m="1" x="5266"/>
        <item m="1" x="5267"/>
        <item m="1" x="5268"/>
        <item m="1" x="5269"/>
        <item m="1" x="5270"/>
        <item m="1" x="5271"/>
        <item m="1" x="3150"/>
        <item m="1" x="5272"/>
        <item m="1" x="5235"/>
        <item m="1" x="217"/>
        <item m="1" x="5307"/>
        <item m="1" x="5236"/>
        <item m="1" x="5308"/>
        <item m="1" x="5309"/>
        <item m="1" x="5311"/>
        <item m="1" x="5312"/>
        <item m="1" x="5314"/>
        <item m="1" x="5274"/>
        <item m="1" x="5275"/>
        <item m="1" x="5276"/>
        <item m="1" x="5277"/>
        <item m="1" x="5316"/>
        <item m="1" x="1675"/>
        <item m="1" x="5317"/>
        <item m="1" x="5318"/>
        <item m="1" x="5320"/>
        <item m="1" x="5321"/>
        <item m="1" x="5249"/>
        <item m="1" x="5286"/>
        <item m="1" x="5287"/>
        <item m="1" x="5288"/>
        <item m="1" x="5289"/>
        <item m="1" x="5290"/>
        <item m="1" x="5291"/>
        <item m="1" x="5292"/>
        <item m="1" x="5250"/>
        <item m="1" x="1443"/>
        <item m="1" x="5323"/>
        <item m="1" x="5324"/>
        <item m="1" x="5325"/>
        <item m="1" x="5295"/>
        <item m="1" x="5252"/>
        <item m="1" x="5253"/>
        <item m="1" x="5211"/>
        <item m="1" x="5212"/>
        <item m="1" x="5256"/>
        <item m="1" x="1356"/>
        <item m="1" x="5326"/>
        <item m="1" x="1370"/>
        <item m="1" x="5260"/>
        <item m="1" x="5328"/>
        <item m="1" x="5299"/>
        <item m="1" x="5330"/>
        <item m="1" x="5331"/>
        <item m="1" x="5300"/>
        <item m="1" x="5332"/>
        <item m="1" x="5334"/>
        <item m="1" x="5302"/>
        <item m="1" x="5303"/>
        <item m="1" x="5304"/>
        <item m="1" x="4230"/>
        <item m="1" x="5217"/>
        <item m="1" x="5218"/>
        <item m="1" x="5219"/>
        <item m="1" x="5220"/>
        <item m="1" x="5273"/>
        <item m="1" x="5221"/>
        <item m="1" x="5223"/>
        <item m="1" x="5224"/>
        <item m="1" x="5241"/>
        <item m="1" x="5242"/>
        <item m="1" x="1508"/>
        <item m="1" x="5243"/>
        <item m="1" x="5244"/>
        <item m="1" x="5245"/>
        <item m="1" x="5246"/>
        <item m="1" x="5247"/>
        <item m="1" x="5248"/>
        <item m="1" x="4966"/>
        <item m="1" x="4967"/>
        <item m="1" x="4968"/>
        <item m="1" x="4969"/>
        <item m="1" x="4970"/>
        <item m="1" x="4971"/>
        <item m="1" x="4972"/>
        <item m="1" x="4973"/>
        <item m="1" x="5226"/>
        <item m="1" x="5294"/>
        <item m="1" x="5227"/>
        <item m="1" x="5257"/>
        <item m="1" x="5216"/>
        <item m="1" x="5234"/>
        <item m="1" x="5188"/>
        <item m="1" x="5189"/>
        <item m="1" x="3874"/>
        <item m="1" x="5190"/>
        <item m="1" x="5191"/>
        <item m="1" x="5192"/>
        <item m="1" x="5193"/>
        <item m="1" x="5194"/>
        <item m="1" x="5195"/>
        <item m="1" x="5196"/>
        <item m="1" x="3205"/>
        <item m="1" x="5169"/>
        <item m="1" x="5170"/>
        <item m="1" x="2268"/>
        <item m="1" x="5203"/>
        <item m="1" x="5225"/>
        <item m="1" x="5207"/>
        <item m="1" x="5229"/>
        <item m="1" x="5213"/>
        <item m="1" x="5215"/>
        <item m="1" x="5187"/>
        <item m="1" x="5240"/>
        <item m="1" x="5198"/>
        <item m="1" x="5199"/>
        <item m="1" x="5200"/>
        <item m="1" x="5201"/>
        <item m="1" x="5202"/>
        <item m="1" x="5204"/>
        <item m="1" x="5251"/>
        <item m="1" x="5237"/>
        <item m="1" x="5206"/>
        <item m="1" x="5228"/>
        <item m="1" x="5254"/>
        <item m="1" x="5255"/>
        <item m="1" x="5258"/>
        <item m="1" x="5259"/>
        <item m="1" x="5161"/>
        <item m="1" x="5162"/>
        <item m="1" x="5184"/>
        <item m="1" x="5231"/>
        <item m="1" x="5261"/>
        <item m="1" x="5262"/>
        <item m="1" x="5140"/>
        <item m="1" x="5197"/>
        <item m="1" x="5222"/>
        <item m="1" x="5205"/>
        <item m="1" x="5238"/>
        <item m="1" x="5208"/>
        <item m="1" x="5209"/>
        <item m="1" x="4083"/>
        <item m="1" x="3341"/>
        <item m="1" x="5230"/>
        <item m="1" x="5239"/>
        <item m="1" x="5232"/>
        <item m="1" x="5159"/>
        <item m="1" x="5141"/>
        <item m="1" x="5142"/>
        <item m="1" x="5143"/>
        <item m="1" x="5144"/>
        <item m="1" x="5145"/>
        <item m="1" x="4747"/>
        <item m="1" x="5149"/>
        <item m="1" x="5150"/>
        <item m="1" x="5173"/>
        <item m="1" x="1438"/>
        <item m="1" x="5174"/>
        <item m="1" x="5175"/>
        <item m="1" x="5176"/>
        <item m="1" x="5177"/>
        <item m="1" x="5151"/>
        <item x="65"/>
        <item m="1" x="1378"/>
        <item m="1" x="5180"/>
        <item m="1" x="5156"/>
        <item m="1" x="5157"/>
        <item m="1" x="5129"/>
        <item m="1" x="5183"/>
        <item m="1" x="5164"/>
        <item m="1" x="5214"/>
        <item m="1" x="5134"/>
        <item m="1" x="5135"/>
        <item m="1" x="5166"/>
        <item m="1" x="5167"/>
        <item m="1" x="5168"/>
        <item m="1" x="5136"/>
        <item m="1" x="5139"/>
        <item m="1" x="5103"/>
        <item m="1" x="5104"/>
        <item m="1" x="5105"/>
        <item m="1" x="5106"/>
        <item m="1" x="5107"/>
        <item m="1" x="5108"/>
        <item m="1" x="5109"/>
        <item m="1" x="5146"/>
        <item m="1" x="5110"/>
        <item m="1" x="5111"/>
        <item m="1" x="5171"/>
        <item m="1" x="5172"/>
        <item m="1" x="5112"/>
        <item m="1" x="5148"/>
        <item m="1" x="5113"/>
        <item m="1" x="4319"/>
        <item m="1" x="5115"/>
        <item m="1" x="5116"/>
        <item m="1" x="5178"/>
        <item m="1" x="5179"/>
        <item m="1" x="5152"/>
        <item m="1" x="5119"/>
        <item m="1" x="5120"/>
        <item m="1" x="5125"/>
        <item m="1" x="5126"/>
        <item m="1" x="5153"/>
        <item m="1" x="5154"/>
        <item m="1" x="5155"/>
        <item m="1" x="5158"/>
        <item m="1" x="5130"/>
        <item m="1" x="5160"/>
        <item m="1" x="5181"/>
        <item m="1" x="5182"/>
        <item m="1" x="5185"/>
        <item m="1" x="719"/>
        <item m="1" x="5163"/>
        <item m="1" x="5165"/>
        <item m="1" x="5186"/>
        <item m="1" x="5137"/>
        <item m="1" x="5138"/>
        <item m="1" x="5090"/>
        <item m="1" x="5091"/>
        <item m="1" x="5147"/>
        <item m="1" x="5093"/>
        <item m="1" x="5121"/>
        <item m="1" x="5102"/>
        <item m="1" x="1888"/>
        <item m="1" x="5066"/>
        <item m="1" x="5067"/>
        <item m="1" x="5092"/>
        <item m="1" x="5027"/>
        <item m="1" x="5069"/>
        <item m="1" x="5070"/>
        <item m="1" x="5071"/>
        <item m="1" x="5029"/>
        <item m="1" x="5072"/>
        <item m="1" x="5094"/>
        <item m="1" x="5095"/>
        <item m="1" x="5096"/>
        <item m="1" x="5097"/>
        <item m="1" x="3277"/>
        <item m="1" x="5098"/>
        <item m="1" x="5099"/>
        <item m="1" x="5074"/>
        <item m="1" x="5036"/>
        <item m="1" x="5117"/>
        <item m="1" x="5118"/>
        <item m="1" x="5075"/>
        <item m="1" x="5122"/>
        <item m="1" x="5123"/>
        <item m="1" x="5124"/>
        <item m="1" x="5127"/>
        <item m="1" x="5128"/>
        <item m="1" x="5079"/>
        <item m="1" x="5082"/>
        <item m="1" x="5131"/>
        <item m="1" x="5055"/>
        <item m="1" x="5084"/>
        <item m="1" x="5085"/>
        <item m="1" x="5086"/>
        <item m="1" x="938"/>
        <item m="1" x="5063"/>
        <item m="1" x="5004"/>
        <item m="1" x="1610"/>
        <item m="1" x="1919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68"/>
        <item m="1" x="4149"/>
        <item m="1" x="3882"/>
        <item m="1" x="3588"/>
        <item m="1" x="5037"/>
        <item m="1" x="5076"/>
        <item m="1" x="5077"/>
        <item m="1" x="5039"/>
        <item m="1" x="5100"/>
        <item m="1" x="5078"/>
        <item m="1" x="5101"/>
        <item m="1" x="5043"/>
        <item m="1" x="5080"/>
        <item m="1" x="5081"/>
        <item m="1" x="5044"/>
        <item m="1" x="2758"/>
        <item m="1" x="5045"/>
        <item m="1" x="5048"/>
        <item m="1" x="5049"/>
        <item m="1" x="5050"/>
        <item m="1" x="5056"/>
        <item m="1" x="5057"/>
        <item m="1" x="5058"/>
        <item m="1" x="5083"/>
        <item m="1" x="5059"/>
        <item m="1" x="4724"/>
        <item m="1" x="5060"/>
        <item m="1" x="5061"/>
        <item m="1" x="2869"/>
        <item m="1" x="5087"/>
        <item m="1" x="5089"/>
        <item m="1" x="5064"/>
        <item m="1" x="5065"/>
        <item m="1" x="5024"/>
        <item m="1" x="5073"/>
        <item m="1" x="5046"/>
        <item m="1" x="5051"/>
        <item m="1" x="5053"/>
        <item m="1" x="2772"/>
        <item m="1" x="5020"/>
        <item m="1" x="5021"/>
        <item m="1" x="5022"/>
        <item m="1" x="5023"/>
        <item m="1" x="5025"/>
        <item m="1" x="2923"/>
        <item m="1" x="5028"/>
        <item m="1" x="5038"/>
        <item m="1" x="5040"/>
        <item m="1" x="5042"/>
        <item m="1" x="4914"/>
        <item m="1" x="4512"/>
        <item m="1" x="5047"/>
        <item m="1" x="5054"/>
        <item m="1" x="2751"/>
        <item m="1" x="2137"/>
        <item m="1" x="5062"/>
        <item m="1" x="1497"/>
        <item m="1" x="4618"/>
        <item m="1" x="4940"/>
        <item m="1" x="4941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3126"/>
        <item m="1" x="4963"/>
        <item m="1" x="4964"/>
        <item m="1" x="4965"/>
        <item m="1" x="4974"/>
        <item m="1" x="4975"/>
        <item m="1" x="1456"/>
        <item m="1" x="4976"/>
        <item m="1" x="4472"/>
        <item m="1" x="4977"/>
        <item m="1" x="4978"/>
        <item m="1" x="4979"/>
        <item m="1" x="4980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2447"/>
        <item m="1" x="4991"/>
        <item m="1" x="4992"/>
        <item m="1" x="4993"/>
        <item m="1" x="4994"/>
        <item m="1" x="4995"/>
        <item m="1" x="4996"/>
        <item m="1" x="4997"/>
        <item m="1" x="4928"/>
        <item m="1" x="4998"/>
        <item m="1" x="4999"/>
        <item m="1" x="5000"/>
        <item m="1" x="5001"/>
        <item m="1" x="5002"/>
        <item m="1" x="5003"/>
        <item m="1" x="1103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932"/>
        <item m="1" x="4881"/>
        <item m="1" x="4882"/>
        <item m="1" x="971"/>
        <item m="1" x="4883"/>
        <item m="1" x="1665"/>
        <item m="1" x="2418"/>
        <item m="1" x="1376"/>
        <item m="1" x="1605"/>
        <item m="1" x="4885"/>
        <item m="1" x="4886"/>
        <item m="1" x="4887"/>
        <item m="1" x="4888"/>
        <item m="1" x="4889"/>
        <item m="1" x="4890"/>
        <item m="1" x="2374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33"/>
        <item m="1" x="4901"/>
        <item m="1" x="4902"/>
        <item m="1" x="4903"/>
        <item m="1" x="4904"/>
        <item m="1" x="4905"/>
        <item m="1" x="4907"/>
        <item m="1" x="4908"/>
        <item m="1" x="4848"/>
        <item m="1" x="4909"/>
        <item m="1" x="4910"/>
        <item m="1" x="4911"/>
        <item m="1" x="4934"/>
        <item m="1" x="4935"/>
        <item m="1" x="4913"/>
        <item m="1" x="4915"/>
        <item m="1" x="4916"/>
        <item m="1" x="4936"/>
        <item m="1" x="4937"/>
        <item m="1" x="4918"/>
        <item m="1" x="4919"/>
        <item m="1" x="4921"/>
        <item m="1" x="4922"/>
        <item m="1" x="4939"/>
        <item m="1" x="4923"/>
        <item m="1" x="4924"/>
        <item m="1" x="4281"/>
        <item m="1" x="4925"/>
        <item m="1" x="4926"/>
        <item m="1" x="4927"/>
        <item m="1" x="4929"/>
        <item m="1" x="4931"/>
        <item m="1" x="4818"/>
        <item m="1" x="4819"/>
        <item m="1" x="4831"/>
        <item m="1" x="834"/>
        <item m="1" x="4900"/>
        <item m="1" x="4854"/>
        <item m="1" x="4917"/>
        <item m="1" x="4920"/>
        <item m="1" x="4858"/>
        <item m="1" x="4861"/>
        <item m="1" x="4930"/>
        <item m="1" x="4820"/>
        <item m="1" x="4821"/>
        <item m="1" x="4822"/>
        <item m="1" x="4823"/>
        <item m="1" x="4824"/>
        <item m="1" x="4825"/>
        <item m="1" x="4826"/>
        <item m="1" x="4827"/>
        <item m="1" x="4783"/>
        <item m="1" x="4784"/>
        <item m="1" x="4785"/>
        <item m="1" x="4786"/>
        <item m="1" x="4787"/>
        <item m="1" x="4788"/>
        <item m="1" x="3210"/>
        <item m="1" x="4828"/>
        <item m="1" x="4829"/>
        <item m="1" x="4789"/>
        <item m="1" x="4790"/>
        <item m="1" x="4791"/>
        <item m="1" x="4776"/>
        <item m="1" x="4830"/>
        <item m="1" x="4797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568"/>
        <item m="1" x="4846"/>
        <item m="1" x="773"/>
        <item m="1" x="4847"/>
        <item m="1" x="4849"/>
        <item m="1" x="4779"/>
        <item m="1" x="4850"/>
        <item m="1" x="4851"/>
        <item m="1" x="4803"/>
        <item m="1" x="4852"/>
        <item m="1" x="3680"/>
        <item m="1" x="4853"/>
        <item m="1" x="4856"/>
        <item m="1" x="4806"/>
        <item m="1" x="4857"/>
        <item m="1" x="4811"/>
        <item m="1" x="4812"/>
        <item m="1" x="4859"/>
        <item m="1" x="4860"/>
        <item m="1" x="4862"/>
        <item m="1" x="4863"/>
        <item m="1" x="4864"/>
        <item m="1" x="4865"/>
        <item m="1" x="4813"/>
        <item m="1" x="4814"/>
        <item m="1" x="4866"/>
        <item m="1" x="4816"/>
        <item m="1" x="4867"/>
        <item m="1" x="4817"/>
        <item m="1" x="4782"/>
        <item m="1" x="4742"/>
        <item m="1" x="4743"/>
        <item m="1" x="4744"/>
        <item m="1" x="4745"/>
        <item m="1" x="4746"/>
        <item m="1" x="4748"/>
        <item m="1" x="4749"/>
        <item m="1" x="4750"/>
        <item m="1" x="4729"/>
        <item m="1" x="4792"/>
        <item m="1" x="4751"/>
        <item m="1" x="4730"/>
        <item m="1" x="4793"/>
        <item m="1" x="4794"/>
        <item x="35"/>
        <item m="1" x="4795"/>
        <item m="1" x="4752"/>
        <item m="1" x="4796"/>
        <item m="1" x="4731"/>
        <item m="1" x="4753"/>
        <item m="1" x="4798"/>
        <item m="1" x="4777"/>
        <item m="1" x="4800"/>
        <item m="1" x="4755"/>
        <item m="1" x="4756"/>
        <item m="1" x="4757"/>
        <item m="1" x="4758"/>
        <item m="1" x="2433"/>
        <item m="1" x="4759"/>
        <item m="1" x="4760"/>
        <item m="1" x="4761"/>
        <item m="1" x="4801"/>
        <item m="1" x="4763"/>
        <item m="1" x="4733"/>
        <item m="1" x="4764"/>
        <item m="1" x="4734"/>
        <item m="1" x="4765"/>
        <item m="1" x="4802"/>
        <item m="1" x="4804"/>
        <item m="1" x="4766"/>
        <item m="1" x="4767"/>
        <item m="1" x="4780"/>
        <item m="1" x="4781"/>
        <item m="1" x="4768"/>
        <item m="1" x="4805"/>
        <item m="1" x="4770"/>
        <item m="1" x="2271"/>
        <item m="1" x="4735"/>
        <item m="1" x="4807"/>
        <item m="1" x="4808"/>
        <item m="1" x="4809"/>
        <item m="1" x="4810"/>
        <item m="1" x="4771"/>
        <item m="1" x="4772"/>
        <item m="1" x="4773"/>
        <item m="1" x="4737"/>
        <item m="1" x="4738"/>
        <item m="1" x="4739"/>
        <item m="1" x="4815"/>
        <item m="1" x="4774"/>
        <item m="1" x="4741"/>
        <item m="1" x="4775"/>
        <item m="1" x="3513"/>
        <item m="1" x="1027"/>
        <item m="1" x="4754"/>
        <item m="1" x="4778"/>
        <item m="1" x="4722"/>
        <item m="1" x="4762"/>
        <item m="1" x="4706"/>
        <item m="1" x="4769"/>
        <item m="1" x="916"/>
        <item m="1" x="4728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60"/>
        <item m="1" x="4661"/>
        <item m="1" x="1074"/>
        <item m="1" x="4667"/>
        <item m="1" x="4690"/>
        <item m="1" x="1845"/>
        <item m="1" x="4668"/>
        <item m="1" x="4691"/>
        <item m="1" x="4692"/>
        <item m="1" x="3822"/>
        <item m="1" x="4693"/>
        <item m="1" x="4694"/>
        <item m="1" x="4695"/>
        <item m="1" x="4696"/>
        <item m="1" x="4352"/>
        <item m="1" x="4697"/>
        <item m="1" x="4698"/>
        <item m="1" x="4699"/>
        <item m="1" x="4700"/>
        <item m="1" x="4701"/>
        <item m="1" x="4702"/>
        <item m="1" x="4703"/>
        <item m="1" x="4732"/>
        <item m="1" x="4704"/>
        <item m="1" x="1843"/>
        <item m="1" x="4705"/>
        <item m="1" x="4707"/>
        <item m="1" x="4709"/>
        <item m="1" x="4710"/>
        <item m="1" x="4711"/>
        <item m="1" x="4713"/>
        <item m="1" x="4714"/>
        <item m="1" x="4716"/>
        <item m="1" x="4717"/>
        <item m="1" x="4427"/>
        <item m="1" x="4718"/>
        <item m="1" x="4676"/>
        <item m="1" x="4736"/>
        <item m="1" x="4721"/>
        <item m="1" x="2790"/>
        <item m="1" x="4723"/>
        <item m="1" x="4725"/>
        <item m="1" x="4726"/>
        <item m="1" x="3115"/>
        <item m="1" x="4740"/>
        <item m="1" x="4727"/>
        <item m="1" x="2731"/>
        <item m="1" x="4662"/>
        <item m="1" x="4663"/>
        <item m="1" x="4664"/>
        <item m="1" x="4665"/>
        <item m="1" x="4669"/>
        <item m="1" x="4670"/>
        <item m="1" x="4708"/>
        <item m="1" x="4712"/>
        <item m="1" x="4719"/>
        <item m="1" x="4677"/>
        <item m="1" x="4678"/>
        <item x="110"/>
        <item m="1" x="4619"/>
        <item m="1" x="4620"/>
        <item m="1" x="4621"/>
        <item m="1" x="4622"/>
        <item m="1" x="4623"/>
        <item m="1" x="4624"/>
        <item m="1" x="4625"/>
        <item m="1" x="4666"/>
        <item m="1" x="4626"/>
        <item m="1" x="4653"/>
        <item m="1" x="4627"/>
        <item m="1" x="4654"/>
        <item m="1" x="4628"/>
        <item m="1" x="4629"/>
        <item m="1" x="4630"/>
        <item m="1" x="4631"/>
        <item m="1" x="4632"/>
        <item m="1" x="4633"/>
        <item m="1" x="4634"/>
        <item m="1" x="4635"/>
        <item m="1" x="4611"/>
        <item m="1" x="4636"/>
        <item m="1" x="4671"/>
        <item m="1" x="4672"/>
        <item m="1" x="4612"/>
        <item m="1" x="3789"/>
        <item m="1" x="4637"/>
        <item m="1" x="4639"/>
        <item m="1" x="4673"/>
        <item m="1" x="4674"/>
        <item m="1" x="4675"/>
        <item m="1" x="4642"/>
        <item m="1" x="4643"/>
        <item m="1" x="3611"/>
        <item m="1" x="4644"/>
        <item m="1" x="4645"/>
        <item m="1" x="293"/>
        <item m="1" x="4646"/>
        <item m="1" x="1464"/>
        <item m="1" x="4616"/>
        <item m="1" x="4647"/>
        <item m="1" x="4657"/>
        <item m="1" x="4649"/>
        <item m="1" x="4650"/>
        <item m="1" x="4617"/>
        <item m="1" x="4679"/>
        <item m="1" x="4651"/>
        <item m="1" x="4546"/>
        <item m="1" x="4547"/>
        <item m="1" x="4548"/>
        <item m="1" x="4549"/>
        <item m="1" x="4563"/>
        <item m="1" x="4564"/>
        <item m="1" x="3790"/>
        <item h="1" m="1" x="4655"/>
        <item h="1" m="1" x="4656"/>
        <item m="1" x="2754"/>
        <item m="1" x="4638"/>
        <item m="1" x="4640"/>
        <item m="1" x="4615"/>
        <item m="1" x="4586"/>
        <item m="1" x="4593"/>
        <item m="1" x="3130"/>
        <item m="1" x="4598"/>
        <item m="1" x="4599"/>
        <item m="1" x="4600"/>
        <item h="1" m="1" x="4658"/>
        <item h="1" m="1" x="4659"/>
        <item m="1" x="4652"/>
        <item m="1" x="4550"/>
        <item m="1" x="4551"/>
        <item m="1" x="4552"/>
        <item m="1" x="4553"/>
        <item m="1" x="4565"/>
        <item m="1" x="4567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89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607"/>
        <item m="1" x="2024"/>
        <item m="1" x="4608"/>
        <item m="1" x="4609"/>
        <item m="1" x="4610"/>
        <item m="1" x="2176"/>
        <item m="1" x="4566"/>
        <item m="1" x="3131"/>
        <item m="1" x="4579"/>
        <item m="1" x="4580"/>
        <item m="1" x="4582"/>
        <item m="1" x="4613"/>
        <item m="1" x="4614"/>
        <item m="1" x="4583"/>
        <item m="1" x="4584"/>
        <item m="1" x="4587"/>
        <item m="1" x="4590"/>
        <item m="1" x="4591"/>
        <item m="1" x="4592"/>
        <item m="1" x="4594"/>
        <item m="1" x="4595"/>
        <item m="1" x="4597"/>
        <item m="1" x="986"/>
        <item m="1" x="1081"/>
        <item m="1" x="4601"/>
        <item m="1" x="4602"/>
        <item m="1" x="4603"/>
        <item m="1" x="4604"/>
        <item m="1" x="4605"/>
        <item m="1" x="4606"/>
        <item m="1" x="2463"/>
        <item m="1" x="4578"/>
        <item m="1" x="4581"/>
        <item m="1" x="4588"/>
        <item m="1" x="4596"/>
        <item m="1" x="4533"/>
        <item m="1" x="4534"/>
        <item m="1" x="4535"/>
        <item m="1" x="4523"/>
        <item m="1" x="4524"/>
        <item m="1" x="4525"/>
        <item m="1" x="4498"/>
        <item m="1" x="449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2086"/>
        <item m="1" x="4465"/>
        <item m="1" x="4536"/>
        <item m="1" x="4466"/>
        <item m="1" x="2996"/>
        <item m="1" x="4526"/>
        <item m="1" x="4527"/>
        <item m="1" x="4211"/>
        <item m="1" x="4467"/>
        <item m="1" x="4501"/>
        <item m="1" x="4528"/>
        <item m="1" x="4468"/>
        <item m="1" x="4537"/>
        <item m="1" x="2071"/>
        <item m="1" x="4538"/>
        <item m="1" x="4504"/>
        <item m="1" x="4505"/>
        <item m="1" x="4506"/>
        <item m="1" x="4507"/>
        <item m="1" x="4508"/>
        <item m="1" x="4510"/>
        <item m="1" x="4511"/>
        <item m="1" x="4469"/>
        <item m="1" x="4470"/>
        <item m="1" x="4513"/>
        <item m="1" x="4514"/>
        <item m="1" x="4539"/>
        <item m="1" x="4473"/>
        <item m="1" x="4515"/>
        <item m="1" x="4516"/>
        <item m="1" x="4497"/>
        <item m="1" x="4477"/>
        <item m="1" x="4518"/>
        <item m="1" x="4530"/>
        <item m="1" x="2806"/>
        <item m="1" x="4495"/>
        <item m="1" x="4480"/>
        <item m="1" x="4540"/>
        <item m="1" x="4519"/>
        <item m="1" x="4541"/>
        <item m="1" x="4531"/>
        <item m="1" x="4481"/>
        <item m="1" x="4201"/>
        <item m="1" x="4483"/>
        <item m="1" x="4520"/>
        <item m="1" x="4542"/>
        <item m="1" x="4543"/>
        <item m="1" x="4488"/>
        <item m="1" x="4489"/>
        <item m="1" x="4490"/>
        <item m="1" x="4532"/>
        <item m="1" x="4491"/>
        <item m="1" x="4544"/>
        <item m="1" x="4521"/>
        <item m="1" x="4545"/>
        <item m="1" x="4494"/>
        <item m="1" x="4460"/>
        <item m="1" x="4461"/>
        <item m="1" x="2593"/>
        <item m="1" x="4462"/>
        <item m="1" x="4463"/>
        <item m="1" x="4502"/>
        <item m="1" x="4471"/>
        <item m="1" x="4474"/>
        <item m="1" x="4475"/>
        <item m="1" x="4394"/>
        <item m="1" x="4395"/>
        <item m="1" x="4402"/>
        <item m="1" x="4500"/>
        <item m="1" x="4496"/>
        <item m="1" x="4503"/>
        <item m="1" x="4408"/>
        <item m="1" x="4409"/>
        <item m="1" x="4410"/>
        <item m="1" x="4411"/>
        <item x="46"/>
        <item m="1" x="4412"/>
        <item m="1" x="4413"/>
        <item m="1" x="4414"/>
        <item m="1" x="4415"/>
        <item m="1" x="4443"/>
        <item m="1" x="4422"/>
        <item m="1" x="4517"/>
        <item m="1" x="4430"/>
        <item m="1" x="4446"/>
        <item m="1" x="4447"/>
        <item m="1" x="4484"/>
        <item m="1" x="4485"/>
        <item m="1" x="4486"/>
        <item m="1" x="4487"/>
        <item m="1" x="4522"/>
        <item m="1" x="4396"/>
        <item m="1" x="4397"/>
        <item m="1" x="4398"/>
        <item m="1" x="4399"/>
        <item m="1" x="4464"/>
        <item m="1" x="4416"/>
        <item m="1" x="4417"/>
        <item m="1" x="4421"/>
        <item m="1" x="4476"/>
        <item m="1" x="4444"/>
        <item m="1" x="4425"/>
        <item m="1" x="4426"/>
        <item m="1" x="4428"/>
        <item m="1" x="4479"/>
        <item m="1" x="4433"/>
        <item m="1" x="4435"/>
        <item m="1" x="4448"/>
        <item m="1" x="4492"/>
        <item m="1" x="2887"/>
        <item m="1" x="2599"/>
        <item m="1" x="1466"/>
        <item m="1" x="3039"/>
        <item m="1" x="4401"/>
        <item m="1" x="250"/>
        <item m="1" x="4347"/>
        <item m="1" x="4359"/>
        <item m="1" x="4360"/>
        <item m="1" x="4438"/>
        <item m="1" x="4403"/>
        <item m="1" x="3718"/>
        <item m="1" x="4364"/>
        <item m="1" x="4439"/>
        <item m="1" x="4404"/>
        <item m="1" x="4405"/>
        <item m="1" x="4440"/>
        <item m="1" x="4138"/>
        <item m="1" x="4367"/>
        <item m="1" x="4441"/>
        <item m="1" x="4442"/>
        <item m="1" x="4418"/>
        <item m="1" x="4419"/>
        <item m="1" x="4420"/>
        <item m="1" x="4371"/>
        <item m="1" x="4423"/>
        <item m="1" x="4372"/>
        <item m="1" x="4373"/>
        <item m="1" x="4429"/>
        <item m="1" x="4008"/>
        <item m="1" x="4378"/>
        <item m="1" x="4431"/>
        <item m="1" x="4432"/>
        <item m="1" x="4445"/>
        <item m="1" x="4356"/>
        <item m="1" x="4383"/>
        <item m="1" x="4434"/>
        <item m="1" x="4388"/>
        <item m="1" x="4389"/>
        <item m="1" x="4449"/>
        <item m="1" x="4436"/>
        <item m="1" x="4391"/>
        <item m="1" x="4392"/>
        <item m="1" x="4333"/>
        <item m="1" x="4334"/>
        <item m="1" x="4335"/>
        <item m="1" x="4406"/>
        <item m="1" x="4344"/>
        <item m="1" x="4424"/>
        <item m="1" x="4384"/>
        <item m="1" x="4357"/>
        <item m="1" x="4437"/>
        <item m="1" x="4336"/>
        <item m="1" x="4337"/>
        <item m="1" x="4338"/>
        <item m="1" x="4300"/>
        <item m="1" x="4020"/>
        <item m="1" x="3037"/>
        <item m="1" x="985"/>
        <item m="1" x="4301"/>
        <item m="1" x="4302"/>
        <item m="1" x="4303"/>
        <item m="1" x="4362"/>
        <item m="1" x="4309"/>
        <item m="1" x="4363"/>
        <item m="1" x="1671"/>
        <item m="1" x="1485"/>
        <item m="1" x="4339"/>
        <item m="1" x="4365"/>
        <item m="1" x="4340"/>
        <item m="1" x="4311"/>
        <item m="1" x="4366"/>
        <item m="1" x="4341"/>
        <item m="1" x="4315"/>
        <item m="1" x="4368"/>
        <item m="1" x="4369"/>
        <item m="1" x="4370"/>
        <item m="1" x="4342"/>
        <item m="1" x="4317"/>
        <item m="1" x="3544"/>
        <item m="1" x="842"/>
        <item m="1" x="4374"/>
        <item m="1" x="4375"/>
        <item m="1" x="4345"/>
        <item m="1" x="4346"/>
        <item m="1" x="4376"/>
        <item x="137"/>
        <item m="1" x="3629"/>
        <item m="1" x="4377"/>
        <item m="1" x="4379"/>
        <item m="1" x="4380"/>
        <item m="1" x="4381"/>
        <item m="1" x="3359"/>
        <item m="1" x="4349"/>
        <item m="1" x="4350"/>
        <item m="1" x="4382"/>
        <item m="1" x="4323"/>
        <item m="1" x="4324"/>
        <item m="1" x="3347"/>
        <item m="1" x="4385"/>
        <item m="1" x="4386"/>
        <item m="1" x="4387"/>
        <item m="1" x="4353"/>
        <item m="1" x="4325"/>
        <item m="1" x="4326"/>
        <item m="1" x="4327"/>
        <item m="1" x="4328"/>
        <item m="1" x="4329"/>
        <item m="1" x="4390"/>
        <item m="1" x="4358"/>
        <item m="1" x="4393"/>
        <item m="1" x="4304"/>
        <item m="1" x="4305"/>
        <item m="1" x="4306"/>
        <item m="1" x="4307"/>
        <item m="1" x="4312"/>
        <item m="1" x="4314"/>
        <item m="1" x="4343"/>
        <item m="1" x="4292"/>
        <item m="1" x="4293"/>
        <item m="1" x="4348"/>
        <item m="1" x="4320"/>
        <item m="1" x="4355"/>
        <item m="1" x="4321"/>
        <item m="1" x="4296"/>
        <item m="1" x="1662"/>
        <item m="1" x="4308"/>
        <item m="1" x="4246"/>
        <item m="1" x="4316"/>
        <item m="1" x="4265"/>
        <item m="1" x="4351"/>
        <item m="1" x="4295"/>
        <item m="1" x="4279"/>
        <item m="1" x="4332"/>
        <item m="1" x="4240"/>
        <item m="1" x="4241"/>
        <item m="1" x="4310"/>
        <item m="1" x="4247"/>
        <item m="1" x="4249"/>
        <item m="1" x="1701"/>
        <item m="1" x="4313"/>
        <item m="1" x="4255"/>
        <item m="1" x="4260"/>
        <item m="1" x="4261"/>
        <item m="1" x="3885"/>
        <item m="1" x="4263"/>
        <item m="1" x="4270"/>
        <item m="1" x="4274"/>
        <item m="1" x="4276"/>
        <item m="1" x="4278"/>
        <item m="1" x="4330"/>
        <item m="1" x="4242"/>
        <item m="1" x="4243"/>
        <item m="1" x="4244"/>
        <item m="1" x="4245"/>
        <item m="1" x="4218"/>
        <item m="1" x="3531"/>
        <item m="1" x="4219"/>
        <item m="1" x="4220"/>
        <item m="1" x="4221"/>
        <item m="1" x="4222"/>
        <item m="1" x="4223"/>
        <item m="1" x="4225"/>
        <item m="1" x="4226"/>
        <item m="1" x="4287"/>
        <item m="1" x="4288"/>
        <item m="1" x="4248"/>
        <item m="1" x="4250"/>
        <item m="1" x="4289"/>
        <item m="1" x="4290"/>
        <item m="1" x="4251"/>
        <item m="1" x="4252"/>
        <item m="1" x="4254"/>
        <item m="1" x="4256"/>
        <item m="1" x="4257"/>
        <item m="1" x="4258"/>
        <item x="127"/>
        <item m="1" x="4262"/>
        <item m="1" x="4233"/>
        <item m="1" x="4291"/>
        <item m="1" x="4266"/>
        <item m="1" x="4267"/>
        <item m="1" x="4268"/>
        <item m="1" x="4234"/>
        <item m="1" x="4269"/>
        <item m="1" x="4271"/>
        <item m="1" x="4272"/>
        <item m="1" x="4294"/>
        <item m="1" x="4273"/>
        <item m="1" x="4275"/>
        <item m="1" x="4297"/>
        <item m="1" x="4280"/>
        <item m="1" x="269"/>
        <item m="1" x="4283"/>
        <item m="1" x="4284"/>
        <item m="1" x="4298"/>
        <item m="1" x="4285"/>
        <item m="1" x="4239"/>
        <item m="1" x="4166"/>
        <item m="1" x="4167"/>
        <item m="1" x="4178"/>
        <item m="1" x="840"/>
        <item m="1" x="4253"/>
        <item m="1" x="4259"/>
        <item m="1" x="4193"/>
        <item m="1" x="4143"/>
        <item m="1" x="3476"/>
        <item m="1" x="4217"/>
        <item m="1" x="4202"/>
        <item m="1" x="4277"/>
        <item m="1" x="4203"/>
        <item m="1" x="3301"/>
        <item m="1" x="4282"/>
        <item m="1" x="4208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9"/>
        <item m="1" x="4180"/>
        <item m="1" x="4181"/>
        <item m="1" x="4227"/>
        <item m="1" x="4182"/>
        <item m="1" x="4228"/>
        <item m="1" x="4183"/>
        <item m="1" x="418"/>
        <item m="1" x="4212"/>
        <item m="1" x="4185"/>
        <item m="1" x="4214"/>
        <item m="1" x="2293"/>
        <item m="1" x="4188"/>
        <item m="1" x="4215"/>
        <item m="1" x="4189"/>
        <item m="1" x="4229"/>
        <item m="1" x="4231"/>
        <item m="1" x="4232"/>
        <item m="1" x="4196"/>
        <item m="1" x="4197"/>
        <item m="1" x="4198"/>
        <item m="1" x="4235"/>
        <item m="1" x="4199"/>
        <item m="1" x="4205"/>
        <item m="1" x="4206"/>
        <item m="1" x="4236"/>
        <item m="1" x="4207"/>
        <item m="1" x="4237"/>
        <item m="1" x="4238"/>
        <item m="1" x="4209"/>
        <item m="1" x="514"/>
        <item m="1" x="4156"/>
        <item m="1" x="4157"/>
        <item m="1" x="4148"/>
        <item m="1" x="4213"/>
        <item m="1" x="637"/>
        <item m="1" x="4150"/>
        <item m="1" x="4190"/>
        <item m="1" x="4191"/>
        <item m="1" x="4216"/>
        <item m="1" x="4151"/>
        <item m="1" x="4160"/>
        <item m="1" x="4161"/>
        <item m="1" x="4162"/>
        <item m="1" x="4163"/>
        <item m="1" x="4104"/>
        <item m="1" x="4105"/>
        <item m="1" x="4106"/>
        <item m="1" x="4107"/>
        <item m="1" x="4184"/>
        <item m="1" x="4186"/>
        <item m="1" x="4187"/>
        <item m="1" x="4192"/>
        <item m="1" x="4194"/>
        <item m="1" x="4195"/>
        <item m="1" x="4200"/>
        <item m="1" x="4140"/>
        <item m="1" x="4204"/>
        <item m="1" x="4142"/>
        <item m="1" x="4154"/>
        <item m="1" x="4210"/>
        <item m="1" x="4108"/>
        <item m="1" x="4109"/>
        <item m="1" x="4110"/>
        <item m="1" x="3735"/>
        <item m="1" x="4048"/>
        <item m="1" x="4049"/>
        <item m="1" x="1060"/>
        <item m="1" x="4050"/>
        <item m="1" x="4051"/>
        <item m="1" x="4052"/>
        <item m="1" x="4053"/>
        <item m="1" x="4113"/>
        <item m="1" x="4114"/>
        <item m="1" x="4115"/>
        <item m="1" x="4116"/>
        <item m="1" x="4056"/>
        <item m="1" x="4158"/>
        <item m="1" x="3801"/>
        <item m="1" x="4117"/>
        <item m="1" x="4118"/>
        <item m="1" x="2791"/>
        <item m="1" x="4059"/>
        <item m="1" x="4060"/>
        <item m="1" x="4062"/>
        <item m="1" x="4063"/>
        <item m="1" x="4064"/>
        <item m="1" x="4119"/>
        <item m="1" x="1660"/>
        <item m="1" x="4122"/>
        <item m="1" x="4070"/>
        <item m="1" x="4071"/>
        <item m="1" x="4073"/>
        <item m="1" x="4074"/>
        <item m="1" x="4075"/>
        <item m="1" x="4076"/>
        <item m="1" x="4123"/>
        <item m="1" x="4124"/>
        <item m="1" x="4125"/>
        <item m="1" x="4127"/>
        <item m="1" x="4159"/>
        <item m="1" x="4130"/>
        <item m="1" x="4082"/>
        <item m="1" x="4131"/>
        <item m="1" x="4132"/>
        <item m="1" x="4134"/>
        <item m="1" x="4141"/>
        <item m="1" x="3074"/>
        <item m="1" x="2682"/>
        <item m="1" x="4088"/>
        <item m="1" x="4145"/>
        <item m="1" x="4153"/>
        <item m="1" x="4146"/>
        <item m="1" x="4147"/>
        <item m="1" x="3777"/>
        <item m="1" x="4164"/>
        <item m="1" x="1900"/>
        <item m="1" x="4165"/>
        <item m="1" x="4155"/>
        <item m="1" x="4111"/>
        <item m="1" x="4112"/>
        <item m="1" x="4055"/>
        <item m="1" x="4120"/>
        <item m="1" x="4077"/>
        <item m="1" x="4078"/>
        <item m="1" x="4080"/>
        <item m="1" x="4126"/>
        <item m="1" x="4128"/>
        <item m="1" x="4129"/>
        <item m="1" x="4133"/>
        <item m="1" x="4135"/>
        <item m="1" x="4136"/>
        <item m="1" x="4137"/>
        <item m="1" x="4139"/>
        <item m="1" x="4015"/>
        <item m="1" x="4016"/>
        <item m="1" x="4017"/>
        <item m="1" x="4018"/>
        <item m="1" x="4019"/>
        <item m="1" x="4021"/>
        <item m="1" x="4054"/>
        <item m="1" x="3235"/>
        <item m="1" x="3999"/>
        <item m="1" x="4057"/>
        <item m="1" x="4024"/>
        <item m="1" x="4000"/>
        <item m="1" x="4025"/>
        <item m="1" x="4058"/>
        <item m="1" x="4065"/>
        <item m="1" x="4066"/>
        <item m="1" x="4067"/>
        <item m="1" x="4068"/>
        <item m="1" x="4069"/>
        <item m="1" x="4072"/>
        <item m="1" x="4030"/>
        <item m="1" x="4001"/>
        <item m="1" x="4031"/>
        <item m="1" x="4032"/>
        <item m="1" x="4079"/>
        <item m="1" x="4004"/>
        <item m="1" x="4005"/>
        <item m="1" x="4034"/>
        <item m="1" x="4081"/>
        <item m="1" x="900"/>
        <item m="1" x="4084"/>
        <item m="1" x="4036"/>
        <item m="1" x="4038"/>
        <item m="1" x="1691"/>
        <item m="1" x="4040"/>
        <item m="1" x="4041"/>
        <item m="1" x="4085"/>
        <item m="1" x="4086"/>
        <item m="1" x="4087"/>
        <item m="1" x="4012"/>
        <item m="1" x="4042"/>
        <item m="1" x="4045"/>
        <item m="1" x="4047"/>
        <item m="1" x="4044"/>
        <item m="1" x="4089"/>
        <item m="1" x="178"/>
        <item m="1" x="4090"/>
        <item m="1" x="4091"/>
        <item m="1" x="1560"/>
        <item m="1" x="4092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3993"/>
        <item m="1" x="3994"/>
        <item m="1" x="3995"/>
        <item m="1" x="3996"/>
        <item m="1" x="3973"/>
        <item m="1" x="3974"/>
        <item m="1" x="3949"/>
        <item m="1" x="3950"/>
        <item m="1" x="3951"/>
        <item m="1" x="3952"/>
        <item m="1" x="3953"/>
        <item m="1" x="3954"/>
        <item m="1" x="4022"/>
        <item m="1" x="4023"/>
        <item m="1" x="3998"/>
        <item m="1" x="3990"/>
        <item m="1" x="3977"/>
        <item m="1" x="3978"/>
        <item m="1" x="4026"/>
        <item m="1" x="3991"/>
        <item m="1" x="4027"/>
        <item m="1" x="4028"/>
        <item m="1" x="3985"/>
        <item m="1" x="4002"/>
        <item m="1" x="4003"/>
        <item m="1" x="4033"/>
        <item m="1" x="4035"/>
        <item m="1" x="4009"/>
        <item m="1" x="4037"/>
        <item m="1" x="4039"/>
        <item m="1" x="4010"/>
        <item m="1" x="3968"/>
        <item m="1" x="3987"/>
        <item m="1" x="3969"/>
        <item m="1" x="3970"/>
        <item m="1" x="3971"/>
        <item m="1" x="4043"/>
        <item m="1" x="4046"/>
        <item m="1" x="3988"/>
        <item m="1" x="2929"/>
        <item m="1" x="633"/>
        <item m="1" x="3955"/>
        <item m="1" x="3956"/>
        <item m="1" x="3931"/>
        <item m="1" x="3932"/>
        <item m="1" x="3997"/>
        <item m="1" x="3957"/>
        <item m="1" x="3975"/>
        <item m="1" x="3979"/>
        <item m="1" x="3980"/>
        <item m="1" x="3563"/>
        <item m="1" x="3981"/>
        <item m="1" x="3982"/>
        <item m="1" x="3958"/>
        <item m="1" x="3983"/>
        <item m="1" x="3960"/>
        <item m="1" x="3962"/>
        <item m="1" x="4006"/>
        <item m="1" x="3964"/>
        <item m="1" x="3965"/>
        <item m="1" x="4007"/>
        <item m="1" x="3966"/>
        <item m="1" x="2756"/>
        <item m="1" x="4011"/>
        <item m="1" x="4013"/>
        <item m="1" x="4014"/>
        <item m="1" x="3972"/>
        <item m="1" x="3926"/>
        <item m="1" x="1254"/>
        <item m="1" x="3937"/>
        <item m="1" x="3918"/>
        <item m="1" x="3992"/>
        <item m="1" x="3921"/>
        <item m="1" x="3922"/>
        <item m="1" x="3940"/>
        <item m="1" x="3989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76"/>
        <item m="1" x="3984"/>
        <item m="1" x="3959"/>
        <item m="1" x="3961"/>
        <item m="1" x="3912"/>
        <item m="1" x="2688"/>
        <item m="1" x="3938"/>
        <item m="1" x="3967"/>
        <item m="1" x="1589"/>
        <item m="1" x="3915"/>
        <item m="1" x="3946"/>
        <item m="1" x="3916"/>
        <item m="1" x="3872"/>
        <item m="1" x="3873"/>
        <item m="1" x="3888"/>
        <item m="1" x="3963"/>
        <item m="1" x="3941"/>
        <item m="1" x="3929"/>
        <item m="1" x="3947"/>
        <item m="1" x="3875"/>
        <item m="1" x="3876"/>
        <item m="1" x="3877"/>
        <item m="1" x="3878"/>
        <item m="1" x="3879"/>
        <item m="1" x="3933"/>
        <item m="1" x="1727"/>
        <item m="1" x="3881"/>
        <item m="1" x="3934"/>
        <item m="1" x="3935"/>
        <item m="1" x="3883"/>
        <item m="1" x="3884"/>
        <item m="1" x="3886"/>
        <item m="1" x="3927"/>
        <item m="1" x="3887"/>
        <item m="1" x="3779"/>
        <item m="1" x="392"/>
        <item m="1" x="3911"/>
        <item m="1" x="3889"/>
        <item m="1" x="2161"/>
        <item m="1" x="3891"/>
        <item m="1" x="3928"/>
        <item m="1" x="3919"/>
        <item m="1" x="3920"/>
        <item m="1" x="3939"/>
        <item m="1" x="3893"/>
        <item m="1" x="3942"/>
        <item m="1" x="3943"/>
        <item m="1" x="3913"/>
        <item m="1" x="3914"/>
        <item m="1" x="3944"/>
        <item m="1" x="3945"/>
        <item m="1" x="3560"/>
        <item m="1" x="3899"/>
        <item m="1" x="3923"/>
        <item m="1" x="3924"/>
        <item m="1" x="3948"/>
        <item m="1" x="3011"/>
        <item m="1" x="3900"/>
        <item m="1" x="3837"/>
        <item m="1" x="3838"/>
        <item m="1" x="3894"/>
        <item m="1" x="3917"/>
        <item m="1" x="3896"/>
        <item m="1" x="3897"/>
        <item m="1" x="3861"/>
        <item m="1" x="2087"/>
        <item m="1" x="3925"/>
        <item m="1" x="3870"/>
        <item m="1" x="3839"/>
        <item m="1" x="3840"/>
        <item m="1" x="3841"/>
        <item m="1" x="3845"/>
        <item m="1" x="3846"/>
        <item m="1" x="3848"/>
        <item m="1" x="690"/>
        <item m="1" x="3856"/>
        <item m="1" x="3857"/>
        <item m="1" x="3892"/>
        <item x="26"/>
        <item m="1" x="3895"/>
        <item m="1" x="3859"/>
        <item m="1" x="3860"/>
        <item m="1" x="3864"/>
        <item m="1" x="3817"/>
        <item m="1" x="3818"/>
        <item m="1" x="3880"/>
        <item m="1" x="3819"/>
        <item m="1" x="3824"/>
        <item m="1" x="3890"/>
        <item m="1" x="3832"/>
        <item m="1" x="3858"/>
        <item m="1" x="3834"/>
        <item m="1" x="3862"/>
        <item m="1" x="3865"/>
        <item m="1" x="3803"/>
        <item m="1" x="3804"/>
        <item m="1" x="3784"/>
        <item m="1" x="3785"/>
        <item m="1" x="3786"/>
        <item m="1" x="3787"/>
        <item m="1" x="1840"/>
        <item m="1" x="3842"/>
        <item m="1" x="2938"/>
        <item m="1" x="3805"/>
        <item m="1" x="3807"/>
        <item m="1" x="3843"/>
        <item m="1" x="3844"/>
        <item m="1" x="3820"/>
        <item m="1" x="3821"/>
        <item m="1" x="3823"/>
        <item m="1" x="561"/>
        <item m="1" x="3847"/>
        <item m="1" x="3849"/>
        <item m="1" x="1112"/>
        <item m="1" x="3850"/>
        <item m="1" x="3851"/>
        <item m="1" x="3852"/>
        <item m="1" x="3853"/>
        <item m="1" x="3855"/>
        <item m="1" x="3827"/>
        <item m="1" x="3829"/>
        <item m="1" x="3830"/>
        <item m="1" x="3810"/>
        <item m="1" x="3811"/>
        <item m="1" x="3812"/>
        <item m="1" x="3813"/>
        <item m="1" x="3814"/>
        <item m="1" x="3863"/>
        <item m="1" x="3797"/>
        <item m="1" x="3866"/>
        <item m="1" x="3867"/>
        <item m="1" x="3868"/>
        <item m="1" x="3869"/>
        <item m="1" x="3798"/>
        <item m="1" x="3764"/>
        <item m="1" x="3765"/>
        <item m="1" x="3766"/>
        <item m="1" x="3723"/>
        <item m="1" x="3724"/>
        <item m="1" x="3725"/>
        <item m="1" x="3726"/>
        <item m="1" x="3727"/>
        <item m="1" x="3806"/>
        <item m="1" x="3734"/>
        <item m="1" x="3767"/>
        <item m="1" x="3780"/>
        <item m="1" x="3825"/>
        <item m="1" x="3771"/>
        <item m="1" x="3794"/>
        <item m="1" x="3826"/>
        <item m="1" x="3828"/>
        <item m="1" x="3831"/>
        <item m="1" x="3746"/>
        <item m="1" x="3772"/>
        <item m="1" x="3809"/>
        <item m="1" x="3833"/>
        <item m="1" x="3773"/>
        <item m="1" x="3835"/>
        <item m="1" x="3776"/>
        <item m="1" x="3760"/>
        <item m="1" x="3539"/>
        <item m="1" x="3761"/>
        <item m="1" x="3799"/>
        <item m="1" x="3836"/>
        <item m="1" x="3728"/>
        <item m="1" x="3729"/>
        <item m="1" x="3737"/>
        <item m="1" x="3745"/>
        <item m="1" x="3796"/>
        <item m="1" x="3748"/>
        <item m="1" x="3750"/>
        <item m="1" x="3815"/>
        <item m="1" x="3816"/>
        <item m="1" x="3778"/>
        <item m="1" x="3730"/>
        <item m="1" x="3731"/>
        <item m="1" x="2520"/>
        <item m="1" x="3732"/>
        <item m="1" x="3703"/>
        <item m="1" x="3788"/>
        <item m="1" x="2280"/>
        <item m="1" x="3704"/>
        <item m="1" x="3791"/>
        <item m="1" x="3792"/>
        <item m="1" x="3706"/>
        <item m="1" x="3738"/>
        <item m="1" x="3739"/>
        <item m="1" x="3793"/>
        <item m="1" x="3740"/>
        <item m="1" x="3741"/>
        <item m="1" x="3742"/>
        <item m="1" x="3781"/>
        <item m="1" x="3770"/>
        <item m="1" x="3744"/>
        <item m="1" x="3751"/>
        <item m="1" x="3752"/>
        <item m="1" x="3753"/>
        <item m="1" x="3754"/>
        <item m="1" x="3755"/>
        <item m="1" x="3757"/>
        <item m="1" x="3782"/>
        <item m="1" x="3783"/>
        <item m="1" x="3775"/>
        <item m="1" x="3716"/>
        <item m="1" x="3759"/>
        <item m="1" x="3762"/>
        <item m="1" x="3722"/>
        <item m="1" x="2672"/>
        <item m="1" x="3768"/>
        <item m="1" x="3749"/>
        <item m="1" x="3714"/>
        <item m="1" x="3647"/>
        <item m="1" x="3648"/>
        <item m="1" x="3649"/>
        <item m="1" x="3202"/>
        <item m="1" x="3650"/>
        <item m="1" x="3651"/>
        <item m="1" x="3708"/>
        <item m="1" x="3681"/>
        <item m="1" x="3596"/>
        <item m="1" x="3756"/>
        <item m="1" x="3774"/>
        <item m="1" x="3694"/>
        <item m="1" x="2817"/>
        <item m="1" x="3697"/>
        <item m="1" x="3653"/>
        <item m="1" x="3654"/>
        <item m="1" x="3655"/>
        <item m="1" x="3656"/>
        <item m="1" x="3657"/>
        <item m="1" x="3733"/>
        <item m="1" x="3736"/>
        <item m="1" x="3670"/>
        <item m="1" x="3743"/>
        <item m="1" x="804"/>
        <item m="1" x="3713"/>
        <item m="1" x="3747"/>
        <item m="1" x="3758"/>
        <item m="1" x="3692"/>
        <item m="1" x="3695"/>
        <item m="1" x="3698"/>
        <item m="1" x="3699"/>
        <item m="1" x="3719"/>
        <item m="1" x="3720"/>
        <item m="1" x="3721"/>
        <item m="1" x="3659"/>
        <item m="1" x="3660"/>
        <item m="1" x="3661"/>
        <item m="1" x="3662"/>
        <item m="1" x="3663"/>
        <item m="1" x="3394"/>
        <item m="1" x="3664"/>
        <item m="1" x="3665"/>
        <item m="1" x="3705"/>
        <item m="1" x="3666"/>
        <item m="1" x="3667"/>
        <item m="1" x="3668"/>
        <item m="1" x="3669"/>
        <item m="1" x="3707"/>
        <item m="1" x="3710"/>
        <item m="1" x="3671"/>
        <item m="1" x="3672"/>
        <item m="1" x="3673"/>
        <item m="1" x="3674"/>
        <item m="1" x="3711"/>
        <item m="1" x="3712"/>
        <item m="1" x="3676"/>
        <item m="1" x="3677"/>
        <item m="1" x="3678"/>
        <item m="1" x="3679"/>
        <item m="1" x="3682"/>
        <item m="1" x="3684"/>
        <item m="1" x="3685"/>
        <item m="1" x="3686"/>
        <item m="1" x="2524"/>
        <item m="1" x="3688"/>
        <item m="1" x="3689"/>
        <item m="1" x="3690"/>
        <item m="1" x="3691"/>
        <item m="1" x="3715"/>
        <item m="1" x="3693"/>
        <item m="1" x="3696"/>
        <item m="1" x="3717"/>
        <item m="1" x="3700"/>
        <item m="1" x="3702"/>
        <item m="1" x="3612"/>
        <item m="1" x="3614"/>
        <item m="1" x="3616"/>
        <item m="1" x="3675"/>
        <item m="1" x="3683"/>
        <item m="1" x="3626"/>
        <item m="1" x="2906"/>
        <item m="1" x="3687"/>
        <item m="1" x="3638"/>
        <item m="1" x="3639"/>
        <item m="1" x="3701"/>
        <item m="1" x="3607"/>
        <item m="1" x="3608"/>
        <item m="1" x="3609"/>
        <item m="1" x="3610"/>
        <item m="1" x="3565"/>
        <item m="1" x="3566"/>
        <item m="1" x="3567"/>
        <item m="1" x="3568"/>
        <item m="1" x="3569"/>
        <item m="1" x="3570"/>
        <item m="1" x="3571"/>
        <item m="1" x="2591"/>
        <item m="1" x="3572"/>
        <item m="1" x="3573"/>
        <item m="1" x="3574"/>
        <item m="1" x="3613"/>
        <item m="1" x="3576"/>
        <item m="1" x="3577"/>
        <item m="1" x="3578"/>
        <item m="1" x="3579"/>
        <item m="1" x="2704"/>
        <item m="1" x="3581"/>
        <item m="1" x="3615"/>
        <item m="1" x="3646"/>
        <item m="1" x="419"/>
        <item m="1" x="3582"/>
        <item m="1" x="3617"/>
        <item m="1" x="1375"/>
        <item m="1" x="3583"/>
        <item m="1" x="3584"/>
        <item m="1" x="3585"/>
        <item m="1" x="3586"/>
        <item m="1" x="3587"/>
        <item m="1" x="3618"/>
        <item m="1" x="3619"/>
        <item m="1" x="3620"/>
        <item m="1" x="3590"/>
        <item m="1" x="3591"/>
        <item m="1" x="3621"/>
        <item m="1" x="3622"/>
        <item m="1" x="3623"/>
        <item m="1" x="3624"/>
        <item m="1" x="3592"/>
        <item x="33"/>
        <item m="1" x="3625"/>
        <item m="1" x="3595"/>
        <item m="1" x="3627"/>
        <item m="1" x="1994"/>
        <item m="1" x="3597"/>
        <item m="1" x="3628"/>
        <item m="1" x="3630"/>
        <item m="1" x="3631"/>
        <item m="1" x="3632"/>
        <item m="1" x="3634"/>
        <item m="1" x="3635"/>
        <item m="1" x="3636"/>
        <item m="1" x="3637"/>
        <item m="1" x="3600"/>
        <item m="1" x="3640"/>
        <item m="1" x="3601"/>
        <item m="1" x="3602"/>
        <item m="1" x="3641"/>
        <item m="1" x="3642"/>
        <item m="1" x="3643"/>
        <item m="1" x="3606"/>
        <item m="1" x="3644"/>
        <item m="1" x="3645"/>
        <item m="1" x="3564"/>
        <item m="1" x="3515"/>
        <item m="1" x="3516"/>
        <item m="1" x="3517"/>
        <item m="1" x="3518"/>
        <item m="1" x="3519"/>
        <item m="1" x="3118"/>
        <item m="1" x="3520"/>
        <item m="1" x="3523"/>
        <item m="1" x="3575"/>
        <item m="1" x="3524"/>
        <item m="1" x="3525"/>
        <item m="1" x="3526"/>
        <item m="1" x="3527"/>
        <item m="1" x="3528"/>
        <item m="1" x="3529"/>
        <item m="1" x="3530"/>
        <item m="1" x="3532"/>
        <item m="1" x="3533"/>
        <item m="1" x="3534"/>
        <item m="1" x="3535"/>
        <item m="1" x="3537"/>
        <item m="1" x="3540"/>
        <item m="1" x="3541"/>
        <item m="1" x="3543"/>
        <item m="1" x="3589"/>
        <item m="1" x="143"/>
        <item m="1" x="3593"/>
        <item m="1" x="3547"/>
        <item m="1" x="3549"/>
        <item m="1" x="190"/>
        <item m="1" x="3551"/>
        <item m="1" x="2701"/>
        <item m="1" x="3598"/>
        <item m="1" x="3599"/>
        <item m="1" x="3552"/>
        <item m="1" x="3555"/>
        <item m="1" x="3556"/>
        <item m="1" x="3562"/>
        <item m="1" x="3604"/>
        <item m="1" x="3514"/>
        <item m="1" x="3521"/>
        <item m="1" x="3522"/>
        <item m="1" x="2787"/>
        <item m="1" x="3444"/>
        <item m="1" x="3445"/>
        <item m="1" x="3446"/>
        <item m="1" x="3456"/>
        <item m="1" x="2832"/>
        <item m="1" x="3460"/>
        <item m="1" x="3464"/>
        <item m="1" x="3465"/>
        <item m="1" x="3466"/>
        <item m="1" x="3538"/>
        <item m="1" x="3542"/>
        <item m="1" x="3473"/>
        <item m="1" x="3474"/>
        <item m="1" x="3475"/>
        <item m="1" x="3479"/>
        <item m="1" x="3545"/>
        <item m="1" x="3546"/>
        <item m="1" x="3483"/>
        <item m="1" x="3548"/>
        <item m="1" x="3550"/>
        <item m="1" x="2953"/>
        <item m="1" x="1165"/>
        <item m="1" x="3553"/>
        <item m="1" x="3490"/>
        <item m="1" x="3554"/>
        <item m="1" x="3557"/>
        <item m="1" x="3558"/>
        <item m="1" x="3559"/>
        <item m="1" x="3561"/>
        <item m="1" x="3507"/>
        <item m="1" x="3509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7"/>
        <item m="1" x="3458"/>
        <item m="1" x="3459"/>
        <item m="1" x="3461"/>
        <item m="1" x="3462"/>
        <item m="1" x="3463"/>
        <item m="1" x="3467"/>
        <item m="1" x="3468"/>
        <item m="1" x="3469"/>
        <item m="1" x="3470"/>
        <item m="1" x="3471"/>
        <item m="1" x="700"/>
        <item m="1" x="3472"/>
        <item m="1" x="3477"/>
        <item m="1" x="3478"/>
        <item m="1" x="3481"/>
        <item m="1" x="3482"/>
        <item m="1" x="2149"/>
        <item m="1" x="3484"/>
        <item m="1" x="3485"/>
        <item m="1" x="3486"/>
        <item m="1" x="3487"/>
        <item m="1" x="3488"/>
        <item m="1" x="3489"/>
        <item m="1" x="3427"/>
        <item m="1" x="3428"/>
        <item m="1" x="72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3"/>
        <item m="1" x="3505"/>
        <item m="1" x="3506"/>
        <item m="1" x="3508"/>
        <item m="1" x="3510"/>
        <item m="1" x="3511"/>
        <item m="1" x="3512"/>
        <item m="1" x="3380"/>
        <item m="1" x="3381"/>
        <item m="1" x="3382"/>
        <item m="1" x="3383"/>
        <item m="1" x="3384"/>
        <item m="1" x="3385"/>
        <item m="1" x="3386"/>
        <item m="1" x="3389"/>
        <item m="1" x="3392"/>
        <item m="1" x="3393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9"/>
        <item m="1" x="3410"/>
        <item m="1" x="1409"/>
        <item m="1" x="3413"/>
        <item m="1" x="3414"/>
        <item m="1" x="3415"/>
        <item m="1" x="1854"/>
        <item m="1" x="3416"/>
        <item m="1" x="3417"/>
        <item m="1" x="3418"/>
        <item m="1" x="3420"/>
        <item m="1" x="3421"/>
        <item m="1" x="3422"/>
        <item m="1" x="3423"/>
        <item m="1" x="3424"/>
        <item m="1" x="3425"/>
        <item m="1" x="3426"/>
        <item m="1" x="3441"/>
        <item m="1" x="3442"/>
        <item m="1" x="3443"/>
        <item m="1" x="1177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353"/>
        <item m="1" x="3354"/>
        <item m="1" x="3355"/>
        <item m="1" x="3356"/>
        <item m="1" x="3357"/>
        <item m="1" x="3358"/>
        <item m="1" x="3332"/>
        <item x="25"/>
        <item m="1" x="3333"/>
        <item m="1" x="3334"/>
        <item m="1" x="3335"/>
        <item m="1" x="3307"/>
        <item m="1" x="3308"/>
        <item m="1" x="3309"/>
        <item m="1" x="3310"/>
        <item m="1" x="3311"/>
        <item m="1" x="3360"/>
        <item m="1" x="3361"/>
        <item m="1" x="3362"/>
        <item m="1" x="3336"/>
        <item m="1" x="3314"/>
        <item m="1" x="3364"/>
        <item m="1" x="3315"/>
        <item m="1" x="3316"/>
        <item m="1" x="3337"/>
        <item m="1" x="3317"/>
        <item m="1" x="1535"/>
        <item m="1" x="3365"/>
        <item m="1" x="3318"/>
        <item m="1" x="3346"/>
        <item m="1" x="3366"/>
        <item m="1" x="3367"/>
        <item m="1" x="3338"/>
        <item m="1" x="3339"/>
        <item m="1" x="3348"/>
        <item m="1" x="3368"/>
        <item m="1" x="3340"/>
        <item m="1" x="3369"/>
        <item m="1" x="3370"/>
        <item m="1" x="3371"/>
        <item m="1" x="3351"/>
        <item m="1" x="3372"/>
        <item m="1" x="3343"/>
        <item x="99"/>
        <item m="1" x="3373"/>
        <item m="1" x="1121"/>
        <item m="1" x="3374"/>
        <item m="1" x="636"/>
        <item m="1" x="3344"/>
        <item m="1" x="3376"/>
        <item m="1" x="3327"/>
        <item m="1" x="3378"/>
        <item m="1" x="3328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312"/>
        <item m="1" x="3298"/>
        <item m="1" x="3313"/>
        <item m="1" x="3254"/>
        <item m="1" x="3255"/>
        <item m="1" x="3345"/>
        <item m="1" x="3258"/>
        <item m="1" x="1447"/>
        <item m="1" x="3262"/>
        <item m="1" x="3263"/>
        <item m="1" x="3264"/>
        <item m="1" x="3265"/>
        <item m="1" x="3266"/>
        <item m="1" x="3319"/>
        <item m="1" x="3320"/>
        <item m="1" x="3300"/>
        <item m="1" x="3272"/>
        <item m="1" x="3349"/>
        <item m="1" x="3273"/>
        <item m="1" x="3274"/>
        <item m="1" x="3350"/>
        <item m="1" x="3276"/>
        <item m="1" x="3342"/>
        <item m="1" x="3304"/>
        <item m="1" x="3305"/>
        <item m="1" x="3306"/>
        <item m="1" x="3352"/>
        <item m="1" x="3324"/>
        <item m="1" x="3325"/>
        <item m="1" x="3290"/>
        <item m="1" x="3291"/>
        <item m="1" x="3292"/>
        <item m="1" x="3329"/>
        <item m="1" x="3331"/>
        <item m="1" x="3256"/>
        <item m="1" x="3259"/>
        <item m="1" x="3260"/>
        <item m="1" x="3321"/>
        <item m="1" x="3182"/>
        <item m="1" x="3322"/>
        <item m="1" x="3303"/>
        <item m="1" x="3323"/>
        <item m="1" x="3286"/>
        <item m="1" x="3326"/>
        <item m="1" x="3330"/>
        <item m="1" x="3294"/>
        <item m="1" x="3197"/>
        <item m="1" x="3198"/>
        <item m="1" x="3199"/>
        <item m="1" x="3200"/>
        <item m="1" x="3201"/>
        <item m="1" x="3203"/>
        <item m="1" x="3204"/>
        <item m="1" x="739"/>
        <item m="1" x="3297"/>
        <item m="1" x="3299"/>
        <item m="1" x="3261"/>
        <item m="1" x="3270"/>
        <item m="1" x="1217"/>
        <item m="1" x="3227"/>
        <item m="1" x="3302"/>
        <item m="1" x="3278"/>
        <item m="1" x="3279"/>
        <item m="1" x="3281"/>
        <item m="1" x="3283"/>
        <item m="1" x="3287"/>
        <item m="1" x="3238"/>
        <item m="1" x="3206"/>
        <item m="1" x="3207"/>
        <item m="1" x="3211"/>
        <item m="1" x="3212"/>
        <item m="1" x="3251"/>
        <item m="1" x="3252"/>
        <item m="1" x="3253"/>
        <item m="1" x="3215"/>
        <item m="1" x="3257"/>
        <item m="1" x="701"/>
        <item m="1" x="400"/>
        <item m="1" x="3222"/>
        <item m="1" x="3223"/>
        <item m="1" x="3224"/>
        <item m="1" x="3267"/>
        <item m="1" x="1505"/>
        <item m="1" x="3268"/>
        <item m="1" x="3269"/>
        <item m="1" x="3271"/>
        <item m="1" x="3225"/>
        <item m="1" x="3226"/>
        <item m="1" x="3228"/>
        <item m="1" x="3275"/>
        <item m="1" x="3280"/>
        <item m="1" x="3232"/>
        <item m="1" x="3284"/>
        <item m="1" x="3285"/>
        <item m="1" x="3288"/>
        <item m="1" x="3289"/>
        <item m="1" x="3236"/>
        <item m="1" x="3237"/>
        <item m="1" x="3293"/>
        <item m="1" x="1421"/>
        <item m="1" x="3240"/>
        <item m="1" x="3295"/>
        <item m="1" x="3296"/>
        <item m="1" x="3208"/>
        <item m="1" x="3209"/>
        <item m="1" x="3010"/>
        <item m="1" x="3138"/>
        <item m="1" x="3139"/>
        <item m="1" x="3140"/>
        <item m="1" x="3141"/>
        <item m="1" x="3142"/>
        <item m="1" x="3143"/>
        <item m="1" x="3213"/>
        <item m="1" x="3214"/>
        <item m="1" x="3153"/>
        <item m="1" x="3154"/>
        <item m="1" x="3216"/>
        <item m="1" x="3217"/>
        <item m="1" x="3218"/>
        <item m="1" x="3219"/>
        <item m="1" x="3220"/>
        <item m="1" x="3157"/>
        <item m="1" x="3221"/>
        <item m="1" x="3167"/>
        <item m="1" x="3173"/>
        <item m="1" x="3229"/>
        <item m="1" x="3230"/>
        <item m="1" x="3231"/>
        <item m="1" x="3233"/>
        <item m="1" x="3187"/>
        <item m="1" x="3189"/>
        <item m="1" x="3190"/>
        <item m="1" x="3234"/>
        <item m="1" x="2881"/>
        <item m="1" x="3193"/>
        <item m="1" x="3194"/>
        <item m="1" x="3195"/>
        <item m="1" x="3239"/>
        <item m="1" x="3144"/>
        <item m="1" x="3145"/>
        <item m="1" x="3146"/>
        <item m="1" x="3147"/>
        <item m="1" x="3148"/>
        <item m="1" x="3149"/>
        <item m="1" x="3119"/>
        <item m="1" x="3120"/>
        <item m="1" x="3079"/>
        <item m="1" x="3080"/>
        <item m="1" x="3081"/>
        <item m="1" x="3121"/>
        <item m="1" x="3089"/>
        <item m="1" x="3151"/>
        <item m="1" x="3155"/>
        <item m="1" x="3122"/>
        <item m="1" x="3123"/>
        <item m="1" x="3124"/>
        <item m="1" x="3158"/>
        <item m="1" x="3097"/>
        <item m="1" x="3098"/>
        <item m="1" x="3159"/>
        <item m="1" x="3160"/>
        <item m="1" x="3161"/>
        <item m="1" x="3162"/>
        <item m="1" x="3163"/>
        <item m="1" x="3164"/>
        <item m="1" x="3165"/>
        <item m="1" x="3166"/>
        <item m="1" x="3125"/>
        <item m="1" x="3168"/>
        <item m="1" x="3169"/>
        <item m="1" x="3170"/>
        <item m="1" x="3171"/>
        <item m="1" x="3172"/>
        <item m="1" x="3174"/>
        <item m="1" x="3175"/>
        <item m="1" x="3176"/>
        <item m="1" x="3177"/>
        <item m="1" x="3179"/>
        <item m="1" x="3181"/>
        <item m="1" x="3106"/>
        <item m="1" x="3183"/>
        <item m="1" x="3184"/>
        <item m="1" x="3185"/>
        <item m="1" x="3186"/>
        <item m="1" x="3129"/>
        <item m="1" x="2674"/>
        <item m="1" x="1693"/>
        <item m="1" x="3188"/>
        <item m="1" x="3111"/>
        <item m="1" x="3191"/>
        <item m="1" x="3192"/>
        <item m="1" x="3136"/>
        <item m="1" x="3116"/>
        <item m="1" x="3196"/>
        <item m="1" x="3082"/>
        <item m="1" x="3083"/>
        <item m="1" x="3084"/>
        <item m="1" x="3085"/>
        <item m="1" x="3086"/>
        <item m="1" x="3087"/>
        <item m="1" x="3088"/>
        <item m="1" x="3091"/>
        <item m="1" x="3092"/>
        <item m="1" x="3093"/>
        <item m="1" x="3094"/>
        <item m="1" x="3095"/>
        <item m="1" x="3096"/>
        <item m="1" x="3099"/>
        <item m="1" x="3100"/>
        <item m="1" x="3101"/>
        <item m="1" x="3102"/>
        <item m="1" x="3103"/>
        <item m="1" x="3127"/>
        <item m="1" x="3104"/>
        <item m="1" x="192"/>
        <item m="1" x="2836"/>
        <item m="1" x="3105"/>
        <item m="1" x="3107"/>
        <item m="1" x="3108"/>
        <item m="1" x="3128"/>
        <item m="1" x="3109"/>
        <item m="1" x="3132"/>
        <item m="1" x="288"/>
        <item m="1" x="3110"/>
        <item m="1" x="3133"/>
        <item m="1" x="3134"/>
        <item m="1" x="3112"/>
        <item m="1" x="3113"/>
        <item m="1" x="3013"/>
        <item m="1" x="3135"/>
        <item m="1" x="1154"/>
        <item m="1" x="3117"/>
        <item m="1" x="3137"/>
        <item m="1" x="3042"/>
        <item m="1" x="3043"/>
        <item m="1" x="3049"/>
        <item m="1" x="3052"/>
        <item m="1" x="3055"/>
        <item m="1" x="3066"/>
        <item m="1" x="3114"/>
        <item m="1" x="3044"/>
        <item m="1" x="3045"/>
        <item m="1" x="3046"/>
        <item m="1" x="2983"/>
        <item m="1" x="2984"/>
        <item m="1" x="2985"/>
        <item m="1" x="2428"/>
        <item m="1" x="2986"/>
        <item m="1" x="2987"/>
        <item m="1" x="2989"/>
        <item m="1" x="2990"/>
        <item m="1" x="2991"/>
        <item m="1" x="2992"/>
        <item m="1" x="2993"/>
        <item m="1" x="2994"/>
        <item m="1" x="2995"/>
        <item m="1" x="3047"/>
        <item m="1" x="3003"/>
        <item m="1" x="3004"/>
        <item m="1" x="3050"/>
        <item m="1" x="1881"/>
        <item m="1" x="3051"/>
        <item m="1" x="3012"/>
        <item m="1" x="3053"/>
        <item m="1" x="3016"/>
        <item m="1" x="3018"/>
        <item m="1" x="3019"/>
        <item m="1" x="2949"/>
        <item m="1" x="3020"/>
        <item m="1" x="3021"/>
        <item m="1" x="3022"/>
        <item m="1" x="3024"/>
        <item m="1" x="3057"/>
        <item m="1" x="3058"/>
        <item m="1" x="3059"/>
        <item m="1" x="3025"/>
        <item m="1" x="3060"/>
        <item m="1" x="3061"/>
        <item m="1" x="3062"/>
        <item m="1" x="1625"/>
        <item m="1" x="3063"/>
        <item m="1" x="3064"/>
        <item m="1" x="3029"/>
        <item m="1" x="3065"/>
        <item m="1" x="3067"/>
        <item m="1" x="3030"/>
        <item m="1" x="3068"/>
        <item m="1" x="3069"/>
        <item m="1" x="3070"/>
        <item m="1" x="3071"/>
        <item m="1" x="3072"/>
        <item m="1" x="3073"/>
        <item m="1" x="3036"/>
        <item m="1" x="3038"/>
        <item m="1" x="2816"/>
        <item m="1" x="3075"/>
        <item m="1" x="3076"/>
        <item m="1" x="3077"/>
        <item m="1" x="3041"/>
        <item m="1" x="3078"/>
        <item m="1" x="2997"/>
        <item m="1" x="2998"/>
        <item m="1" x="2999"/>
        <item m="1" x="3000"/>
        <item m="1" x="3001"/>
        <item m="1" x="3002"/>
        <item m="1" x="1072"/>
        <item m="1" x="3005"/>
        <item m="1" x="3006"/>
        <item m="1" x="3007"/>
        <item m="1" x="3008"/>
        <item m="1" x="3009"/>
        <item m="1" x="3014"/>
        <item m="1" x="3017"/>
        <item m="1" x="3023"/>
        <item m="1" x="3026"/>
        <item m="1" x="3031"/>
        <item m="1" x="377"/>
        <item m="1" x="2717"/>
        <item m="1" x="3032"/>
        <item m="1" x="3033"/>
        <item m="1" x="3034"/>
        <item m="1" x="3035"/>
        <item m="1" x="3040"/>
        <item m="1" x="2908"/>
        <item m="1" x="2909"/>
        <item m="1" x="2910"/>
        <item m="1" x="2911"/>
        <item m="1" x="2912"/>
        <item m="1" x="2913"/>
        <item m="1" x="2914"/>
        <item m="1" x="2835"/>
        <item m="1" x="2837"/>
        <item m="1" x="2838"/>
        <item m="1" x="2839"/>
        <item m="1" x="2840"/>
        <item m="1" x="2841"/>
        <item m="1" x="2842"/>
        <item m="1" x="2844"/>
        <item m="1" x="2763"/>
        <item m="1" x="2915"/>
        <item m="1" x="2845"/>
        <item m="1" x="2916"/>
        <item m="1" x="2847"/>
        <item m="1" x="2917"/>
        <item m="1" x="2918"/>
        <item m="1" x="2849"/>
        <item m="1" x="2919"/>
        <item m="1" x="2920"/>
        <item m="1" x="2852"/>
        <item m="1" x="2921"/>
        <item m="1" x="2922"/>
        <item m="1" x="2854"/>
        <item m="1" x="2855"/>
        <item m="1" x="2783"/>
        <item m="1" x="2924"/>
        <item m="1" x="2925"/>
        <item m="1" x="2926"/>
        <item m="1" x="2927"/>
        <item m="1" x="2858"/>
        <item m="1" x="2930"/>
        <item m="1" x="2859"/>
        <item m="1" x="2860"/>
        <item m="1" x="2709"/>
        <item m="1" x="295"/>
        <item m="1" x="1588"/>
        <item m="1" x="2931"/>
        <item m="1" x="2932"/>
        <item m="1" x="304"/>
        <item m="1" x="2933"/>
        <item m="1" x="2934"/>
        <item m="1" x="2935"/>
        <item m="1" x="2936"/>
        <item m="1" x="2863"/>
        <item m="1" x="2937"/>
        <item m="1" x="2866"/>
        <item m="1" x="2867"/>
        <item m="1" x="2868"/>
        <item m="1" x="2870"/>
        <item m="1" x="1476"/>
        <item m="1" x="2871"/>
        <item m="1" x="2939"/>
        <item m="1" x="2872"/>
        <item m="1" x="2873"/>
        <item m="1" x="2874"/>
        <item m="1" x="2875"/>
        <item m="1" x="2940"/>
        <item m="1" x="2941"/>
        <item m="1" x="2800"/>
        <item m="1" x="2942"/>
        <item m="1" x="2943"/>
        <item m="1" x="2944"/>
        <item x="98"/>
        <item m="1" x="2945"/>
        <item m="1" x="2947"/>
        <item m="1" x="2948"/>
        <item m="1" x="2950"/>
        <item m="1" x="2951"/>
        <item m="1" x="2952"/>
        <item m="1" x="2954"/>
        <item m="1" x="2955"/>
        <item m="1" x="2956"/>
        <item m="1" x="2883"/>
        <item m="1" x="2957"/>
        <item m="1" x="2958"/>
        <item m="1" x="2959"/>
        <item m="1" x="2888"/>
        <item m="1" x="2960"/>
        <item m="1" x="2961"/>
        <item m="1" x="2889"/>
        <item m="1" x="2890"/>
        <item m="1" x="2892"/>
        <item m="1" x="2962"/>
        <item m="1" x="2963"/>
        <item m="1" x="2893"/>
        <item m="1" x="2964"/>
        <item m="1" x="2965"/>
        <item m="1" x="2966"/>
        <item m="1" x="2967"/>
        <item m="1" x="2968"/>
        <item m="1" x="2894"/>
        <item m="1" x="2969"/>
        <item m="1" x="2970"/>
        <item m="1" x="2971"/>
        <item m="1" x="2972"/>
        <item m="1" x="2973"/>
        <item m="1" x="2896"/>
        <item m="1" x="2813"/>
        <item m="1" x="2974"/>
        <item m="1" x="2898"/>
        <item m="1" x="2975"/>
        <item m="1" x="2429"/>
        <item m="1" x="2976"/>
        <item m="1" x="2899"/>
        <item m="1" x="2977"/>
        <item m="1" x="2978"/>
        <item m="1" x="2979"/>
        <item m="1" x="2822"/>
        <item m="1" x="2980"/>
        <item m="1" x="242"/>
        <item m="1" x="2900"/>
        <item m="1" x="2901"/>
        <item m="1" x="2902"/>
        <item m="1" x="2981"/>
        <item m="1" x="2982"/>
        <item m="1" x="2907"/>
        <item m="1" x="2764"/>
        <item m="1" x="2765"/>
        <item m="1" x="2767"/>
        <item m="1" x="2768"/>
        <item m="1" x="2769"/>
        <item m="1" x="2846"/>
        <item m="1" x="2848"/>
        <item m="1" x="2850"/>
        <item m="1" x="2851"/>
        <item m="1" x="2778"/>
        <item m="1" x="2853"/>
        <item m="1" x="2781"/>
        <item m="1" x="2856"/>
        <item m="1" x="2857"/>
        <item m="1" x="2784"/>
        <item m="1" x="2785"/>
        <item m="1" x="2861"/>
        <item m="1" x="2862"/>
        <item m="1" x="2864"/>
        <item m="1" x="2865"/>
        <item m="1" x="2481"/>
        <item m="1" x="2876"/>
        <item m="1" x="2799"/>
        <item m="1" x="2801"/>
        <item m="1" x="2878"/>
        <item m="1" x="2879"/>
        <item m="1" x="2880"/>
        <item m="1" x="2803"/>
        <item m="1" x="2882"/>
        <item m="1" x="1058"/>
        <item m="1" x="2884"/>
        <item m="1" x="2885"/>
        <item m="1" x="2805"/>
        <item m="1" x="2891"/>
        <item m="1" x="2807"/>
        <item m="1" x="2808"/>
        <item m="1" x="2809"/>
        <item m="1" x="2812"/>
        <item m="1" x="2815"/>
        <item m="1" x="2897"/>
        <item m="1" x="2819"/>
        <item m="1" x="2903"/>
        <item m="1" x="2904"/>
        <item m="1" x="2905"/>
        <item m="1" x="2826"/>
        <item m="1" x="2770"/>
        <item m="1" x="2771"/>
        <item m="1" x="1012"/>
        <item m="1" x="2774"/>
        <item m="1" x="2775"/>
        <item m="1" x="2776"/>
        <item m="1" x="2777"/>
        <item m="1" x="2779"/>
        <item m="1" x="2780"/>
        <item m="1" x="2782"/>
        <item m="1" x="2786"/>
        <item m="1" x="2789"/>
        <item m="1" x="2792"/>
        <item m="1" x="2793"/>
        <item m="1" x="2794"/>
        <item m="1" x="2795"/>
        <item m="1" x="2796"/>
        <item m="1" x="2797"/>
        <item m="1" x="2798"/>
        <item m="1" x="2802"/>
        <item m="1" x="2804"/>
        <item m="1" x="174"/>
        <item m="1" x="2810"/>
        <item m="1" x="2811"/>
        <item m="1" x="2814"/>
        <item m="1" x="1360"/>
        <item x="119"/>
        <item m="1" x="2818"/>
        <item m="1" x="2820"/>
        <item m="1" x="2821"/>
        <item m="1" x="2824"/>
        <item m="1" x="2825"/>
        <item m="1" x="2827"/>
        <item m="1" x="2828"/>
        <item m="1" x="2829"/>
        <item m="1" x="2831"/>
        <item m="1" x="2833"/>
        <item m="1" x="2834"/>
        <item m="1" x="2692"/>
        <item m="1" x="2693"/>
        <item m="1" x="2695"/>
        <item m="1" x="2696"/>
        <item m="1" x="2697"/>
        <item m="1" x="2622"/>
        <item m="1" x="2623"/>
        <item m="1" x="2624"/>
        <item m="1" x="2698"/>
        <item m="1" x="2699"/>
        <item m="1" x="2700"/>
        <item m="1" x="2702"/>
        <item m="1" x="203"/>
        <item m="1" x="301"/>
        <item m="1" x="2703"/>
        <item m="1" x="2706"/>
        <item m="1" x="2707"/>
        <item m="1" x="2648"/>
        <item m="1" x="2708"/>
        <item m="1" x="1197"/>
        <item m="1" x="2710"/>
        <item m="1" x="2711"/>
        <item m="1" x="2712"/>
        <item m="1" x="2714"/>
        <item m="1" x="2715"/>
        <item m="1" x="2716"/>
        <item m="1" x="2718"/>
        <item m="1" x="2654"/>
        <item m="1" x="2719"/>
        <item m="1" x="2720"/>
        <item m="1" x="2721"/>
        <item m="1" x="1210"/>
        <item m="1" x="2722"/>
        <item m="1" x="2661"/>
        <item m="1" x="2724"/>
        <item m="1" x="2725"/>
        <item m="1" x="2726"/>
        <item m="1" x="2663"/>
        <item m="1" x="2727"/>
        <item m="1" x="2728"/>
        <item m="1" x="2666"/>
        <item m="1" x="2729"/>
        <item m="1" x="2730"/>
        <item m="1" x="2733"/>
        <item m="1" x="2734"/>
        <item m="1" x="2735"/>
        <item m="1" x="2736"/>
        <item m="1" x="2737"/>
        <item m="1" x="2738"/>
        <item m="1" x="2740"/>
        <item m="1" x="2741"/>
        <item m="1" x="2678"/>
        <item m="1" x="2742"/>
        <item m="1" x="2680"/>
        <item m="1" x="2743"/>
        <item m="1" x="2744"/>
        <item m="1" x="2745"/>
        <item m="1" x="2746"/>
        <item m="1" x="2747"/>
        <item m="1" x="2748"/>
        <item m="1" x="2750"/>
        <item m="1" x="2753"/>
        <item m="1" x="2755"/>
        <item m="1" x="2757"/>
        <item m="1" x="2759"/>
        <item m="1" x="2761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327"/>
        <item m="1" x="2642"/>
        <item m="1" x="2643"/>
        <item m="1" x="2644"/>
        <item m="1" x="2647"/>
        <item m="1" x="2649"/>
        <item m="1" x="2650"/>
        <item m="1" x="2651"/>
        <item m="1" x="2652"/>
        <item m="1" x="2653"/>
        <item m="1" x="2655"/>
        <item m="1" x="2656"/>
        <item m="1" x="2657"/>
        <item m="1" x="2658"/>
        <item m="1" x="2659"/>
        <item m="1" x="2660"/>
        <item m="1" x="2662"/>
        <item m="1" x="2664"/>
        <item m="1" x="2665"/>
        <item m="1" x="2667"/>
        <item m="1" x="2668"/>
        <item m="1" x="2669"/>
        <item m="1" x="2670"/>
        <item m="1" x="2671"/>
        <item m="1" x="2673"/>
        <item m="1" x="2675"/>
        <item m="1" x="2676"/>
        <item m="1" x="2677"/>
        <item m="1" x="2679"/>
        <item m="1" x="2681"/>
        <item m="1" x="2683"/>
        <item m="1" x="2684"/>
        <item m="1" x="2685"/>
        <item m="1" x="2686"/>
        <item m="1" x="2687"/>
        <item m="1" x="2689"/>
        <item m="1" x="2690"/>
        <item m="1" x="2691"/>
        <item m="1" x="2525"/>
        <item m="1" x="2526"/>
        <item m="1" x="2527"/>
        <item m="1" x="2528"/>
        <item m="1" x="2529"/>
        <item m="1" x="2530"/>
        <item m="1" x="2532"/>
        <item m="1" x="2533"/>
        <item m="1" x="2534"/>
        <item m="1" x="2535"/>
        <item m="1" x="2536"/>
        <item m="1" x="2537"/>
        <item m="1" x="1434"/>
        <item m="1" x="2538"/>
        <item m="1" x="2539"/>
        <item m="1" x="2540"/>
        <item m="1" x="2542"/>
        <item m="1" x="2543"/>
        <item m="1" x="2544"/>
        <item m="1" x="2545"/>
        <item m="1" x="2546"/>
        <item m="1" x="1071"/>
        <item m="1" x="1125"/>
        <item m="1" x="2548"/>
        <item m="1" x="2549"/>
        <item m="1" x="2551"/>
        <item m="1" x="2552"/>
        <item x="80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8"/>
        <item m="1" x="2569"/>
        <item m="1" x="2570"/>
        <item m="1" x="2571"/>
        <item m="1" x="2573"/>
        <item m="1" x="2574"/>
        <item m="1" x="2575"/>
        <item m="1" x="2576"/>
        <item m="1" x="2577"/>
        <item m="1" x="410"/>
        <item m="1" x="2578"/>
        <item m="1" x="2579"/>
        <item m="1" x="2580"/>
        <item m="1" x="2581"/>
        <item m="1" x="2582"/>
        <item m="1" x="2584"/>
        <item m="1" x="2585"/>
        <item m="1" x="2586"/>
        <item m="1" x="2587"/>
        <item m="1" x="2588"/>
        <item m="1" x="298"/>
        <item m="1" x="2589"/>
        <item m="1" x="2592"/>
        <item m="1" x="2594"/>
        <item m="1" x="2595"/>
        <item m="1" x="2596"/>
        <item m="1" x="2597"/>
        <item m="1" x="2598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445"/>
        <item m="1" x="2446"/>
        <item m="1" x="1194"/>
        <item m="1" x="2448"/>
        <item m="1" x="2449"/>
        <item m="1" x="2450"/>
        <item m="1" x="2451"/>
        <item m="1" x="2452"/>
        <item m="1" x="2358"/>
        <item m="1" x="2359"/>
        <item m="1" x="2360"/>
        <item m="1" x="2361"/>
        <item m="1" x="2362"/>
        <item m="1" x="2363"/>
        <item m="1" x="2453"/>
        <item m="1" x="2511"/>
        <item m="1" x="2456"/>
        <item m="1" x="2457"/>
        <item m="1" x="2458"/>
        <item m="1" x="2379"/>
        <item m="1" x="2459"/>
        <item m="1" x="2460"/>
        <item m="1" x="2461"/>
        <item m="1" x="2462"/>
        <item m="1" x="2512"/>
        <item m="1" x="2385"/>
        <item m="1" x="2464"/>
        <item m="1" x="2513"/>
        <item m="1" x="2465"/>
        <item m="1" x="2392"/>
        <item m="1" x="2466"/>
        <item m="1" x="2467"/>
        <item m="1" x="2468"/>
        <item m="1" x="2469"/>
        <item m="1" x="2470"/>
        <item m="1" x="2471"/>
        <item m="1" x="2472"/>
        <item m="1" x="2473"/>
        <item m="1" x="2514"/>
        <item m="1" x="2516"/>
        <item m="1" x="2476"/>
        <item m="1" x="2477"/>
        <item m="1" x="2478"/>
        <item m="1" x="2479"/>
        <item m="1" x="2480"/>
        <item m="1" x="2482"/>
        <item m="1" x="2483"/>
        <item m="1" x="2484"/>
        <item m="1" x="2408"/>
        <item m="1" x="2485"/>
        <item m="1" x="1585"/>
        <item m="1" x="2488"/>
        <item m="1" x="2489"/>
        <item m="1" x="2490"/>
        <item m="1" x="2491"/>
        <item m="1" x="2492"/>
        <item m="1" x="781"/>
        <item m="1" x="2493"/>
        <item m="1" x="2517"/>
        <item m="1" x="2494"/>
        <item m="1" x="2518"/>
        <item m="1" x="2519"/>
        <item m="1" x="2495"/>
        <item m="1" x="1152"/>
        <item m="1" x="2521"/>
        <item m="1" x="2497"/>
        <item m="1" x="2522"/>
        <item m="1" x="2523"/>
        <item m="1" x="2499"/>
        <item m="1" x="2500"/>
        <item m="1" x="1211"/>
        <item m="1" x="2423"/>
        <item m="1" x="2426"/>
        <item m="1" x="2427"/>
        <item m="1" x="2501"/>
        <item m="1" x="2502"/>
        <item m="1" x="2504"/>
        <item m="1" x="2506"/>
        <item m="1" x="2434"/>
        <item m="1" x="2435"/>
        <item m="1" x="2507"/>
        <item m="1" x="2508"/>
        <item m="1" x="2509"/>
        <item m="1" x="2510"/>
        <item m="1" x="2454"/>
        <item m="1" x="2455"/>
        <item m="1" x="2391"/>
        <item m="1" x="2474"/>
        <item m="1" x="2475"/>
        <item m="1" x="2402"/>
        <item m="1" x="2403"/>
        <item m="1" x="2496"/>
        <item m="1" x="2505"/>
        <item m="1" x="2364"/>
        <item m="1" x="2365"/>
        <item m="1" x="2366"/>
        <item m="1" x="2367"/>
        <item m="1" x="2368"/>
        <item m="1" x="2369"/>
        <item m="1" x="2370"/>
        <item m="1" x="391"/>
        <item x="120"/>
        <item m="1" x="173"/>
        <item m="1" x="2371"/>
        <item m="1" x="2372"/>
        <item m="1" x="557"/>
        <item m="1" x="2373"/>
        <item m="1" x="2375"/>
        <item m="1" x="2376"/>
        <item m="1" x="2377"/>
        <item m="1" x="2378"/>
        <item m="1" x="2380"/>
        <item m="1" x="2381"/>
        <item m="1" x="2382"/>
        <item m="1" x="2383"/>
        <item m="1" x="2384"/>
        <item m="1" x="2386"/>
        <item m="1" x="2387"/>
        <item m="1" x="2388"/>
        <item m="1" x="2389"/>
        <item m="1" x="2390"/>
        <item m="1" x="1865"/>
        <item m="1" x="2393"/>
        <item m="1" x="2394"/>
        <item m="1" x="2395"/>
        <item m="1" x="2396"/>
        <item m="1" x="2397"/>
        <item m="1" x="2398"/>
        <item x="69"/>
        <item m="1" x="2399"/>
        <item m="1" x="2400"/>
        <item m="1" x="2401"/>
        <item m="1" x="2404"/>
        <item m="1" x="2405"/>
        <item m="1" x="2406"/>
        <item m="1" x="2407"/>
        <item m="1" x="2409"/>
        <item m="1" x="2410"/>
        <item m="1" x="2411"/>
        <item m="1" x="2412"/>
        <item m="1" x="2413"/>
        <item m="1" x="2414"/>
        <item m="1" x="619"/>
        <item m="1" x="2417"/>
        <item m="1" x="2419"/>
        <item m="1" x="2420"/>
        <item m="1" x="2421"/>
        <item m="1" x="2422"/>
        <item m="1" x="2424"/>
        <item m="1" x="2425"/>
        <item m="1" x="2430"/>
        <item m="1" x="2431"/>
        <item m="1" x="2432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242"/>
        <item m="1" x="2243"/>
        <item m="1" x="2244"/>
        <item m="1" x="2045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998"/>
        <item m="1" x="2263"/>
        <item m="1" x="2264"/>
        <item m="1" x="2265"/>
        <item m="1" x="2266"/>
        <item m="1" x="2267"/>
        <item m="1" x="2188"/>
        <item m="1" x="2269"/>
        <item m="1" x="2270"/>
        <item m="1" x="2272"/>
        <item m="1" x="2274"/>
        <item m="1" x="2275"/>
        <item m="1" x="2276"/>
        <item m="1" x="2277"/>
        <item m="1" x="2278"/>
        <item m="1" x="2279"/>
        <item m="1" x="2281"/>
        <item m="1" x="2282"/>
        <item m="1" x="2283"/>
        <item m="1" x="2284"/>
        <item m="1" x="831"/>
        <item x="109"/>
        <item m="1" x="2285"/>
        <item m="1" x="2286"/>
        <item m="1" x="2287"/>
        <item m="1" x="2288"/>
        <item m="1" x="2289"/>
        <item m="1" x="2290"/>
        <item m="1" x="1325"/>
        <item m="1" x="2291"/>
        <item m="1" x="2292"/>
        <item m="1" x="1323"/>
        <item m="1" x="2295"/>
        <item m="1" x="2297"/>
        <item m="1" x="2298"/>
        <item m="1" x="2299"/>
        <item m="1" x="2300"/>
        <item m="1" x="2301"/>
        <item m="1" x="2302"/>
        <item m="1" x="2303"/>
        <item m="1" x="2304"/>
        <item m="1" x="779"/>
        <item m="1" x="2305"/>
        <item m="1" x="2306"/>
        <item m="1" x="2307"/>
        <item m="1" x="2308"/>
        <item m="1" x="2309"/>
        <item m="1" x="2310"/>
        <item m="1" x="2311"/>
        <item m="1" x="2312"/>
        <item m="1" x="329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1355"/>
        <item m="1" x="1753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1373"/>
        <item m="1" x="2352"/>
        <item m="1" x="2353"/>
        <item m="1" x="2355"/>
        <item m="1" x="2356"/>
        <item m="1" x="2357"/>
        <item m="1" x="2160"/>
        <item m="1" x="1258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9"/>
        <item m="1" x="2191"/>
        <item m="1" x="2192"/>
        <item m="1" x="2193"/>
        <item m="1" x="107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987"/>
        <item m="1" x="2205"/>
        <item m="1" x="2206"/>
        <item m="1" x="2207"/>
        <item m="1" x="2208"/>
        <item m="1" x="2209"/>
        <item m="1" x="2211"/>
        <item m="1" x="2212"/>
        <item m="1" x="2213"/>
        <item m="1" x="2214"/>
        <item m="1" x="2215"/>
        <item m="1" x="1101"/>
        <item m="1" x="2216"/>
        <item m="1" x="2217"/>
        <item m="1" x="2218"/>
        <item m="1" x="2219"/>
        <item m="1" x="2220"/>
        <item m="1" x="2221"/>
        <item m="1" x="2222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8"/>
        <item m="1" x="2239"/>
        <item m="1" x="2240"/>
        <item m="1" x="1963"/>
        <item m="1" x="2241"/>
        <item m="1" x="1468"/>
        <item m="1" x="2079"/>
        <item m="1" x="2080"/>
        <item m="1" x="2081"/>
        <item m="1" x="2082"/>
        <item m="1" x="2083"/>
        <item m="1" x="2084"/>
        <item m="1" x="2085"/>
        <item m="1" x="407"/>
        <item m="1" x="1676"/>
        <item m="1" x="2026"/>
        <item m="1" x="2027"/>
        <item m="1" x="2088"/>
        <item m="1" x="2089"/>
        <item m="1" x="2090"/>
        <item m="1" x="2035"/>
        <item m="1" x="2091"/>
        <item m="1" x="2092"/>
        <item m="1" x="2093"/>
        <item m="1" x="2094"/>
        <item m="1" x="2095"/>
        <item m="1" x="322"/>
        <item m="1" x="2036"/>
        <item m="1" x="2096"/>
        <item m="1" x="2097"/>
        <item m="1" x="2098"/>
        <item m="1" x="2099"/>
        <item m="1" x="2040"/>
        <item m="1" x="2041"/>
        <item m="1" x="2042"/>
        <item m="1" x="2043"/>
        <item m="1" x="2044"/>
        <item m="1" x="2100"/>
        <item m="1" x="2101"/>
        <item m="1" x="2102"/>
        <item m="1" x="2103"/>
        <item m="1" x="2104"/>
        <item m="1" x="2105"/>
        <item m="1" x="1162"/>
        <item m="1" x="2106"/>
        <item m="1" x="2047"/>
        <item m="1" x="2048"/>
        <item m="1" x="2050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615"/>
        <item m="1" x="2117"/>
        <item m="1" x="2118"/>
        <item m="1" x="2119"/>
        <item m="1" x="2120"/>
        <item m="1" x="2121"/>
        <item m="1" x="2123"/>
        <item m="1" x="2125"/>
        <item m="1" x="2126"/>
        <item m="1" x="2127"/>
        <item m="1" x="2129"/>
        <item m="1" x="2130"/>
        <item m="1" x="2132"/>
        <item m="1" x="2133"/>
        <item m="1" x="2134"/>
        <item m="1" x="2135"/>
        <item m="1" x="2136"/>
        <item m="1" x="2139"/>
        <item m="1" x="2140"/>
        <item m="1" x="2141"/>
        <item m="1" x="2142"/>
        <item x="88"/>
        <item m="1" x="2143"/>
        <item m="1" x="2144"/>
        <item m="1" x="2145"/>
        <item m="1" x="2146"/>
        <item m="1" x="2147"/>
        <item m="1" x="2148"/>
        <item m="1" x="2072"/>
        <item m="1" x="2074"/>
        <item m="1" x="2150"/>
        <item m="1" x="2076"/>
        <item m="1" x="2151"/>
        <item m="1" x="572"/>
        <item m="1" x="2152"/>
        <item m="1" x="2153"/>
        <item m="1" x="2154"/>
        <item m="1" x="2155"/>
        <item m="1" x="2156"/>
        <item m="1" x="2157"/>
        <item m="1" x="2158"/>
        <item m="1" x="2078"/>
        <item m="1" x="1964"/>
        <item m="1" x="1965"/>
        <item m="1" x="475"/>
        <item m="1" x="1966"/>
        <item m="1" x="1968"/>
        <item m="1" x="1969"/>
        <item m="1" x="1970"/>
        <item m="1" x="1971"/>
        <item m="1" x="1972"/>
        <item m="1" x="2028"/>
        <item m="1" x="2029"/>
        <item m="1" x="2030"/>
        <item m="1" x="2031"/>
        <item m="1" x="2032"/>
        <item m="1" x="2033"/>
        <item m="1" x="2034"/>
        <item m="1" x="1976"/>
        <item m="1" x="1977"/>
        <item m="1" x="2037"/>
        <item m="1" x="1979"/>
        <item m="1" x="1195"/>
        <item m="1" x="2038"/>
        <item m="1" x="2039"/>
        <item m="1" x="1980"/>
        <item m="1" x="1982"/>
        <item m="1" x="1392"/>
        <item m="1" x="2046"/>
        <item m="1" x="1983"/>
        <item m="1" x="1984"/>
        <item m="1" x="1985"/>
        <item m="1" x="1986"/>
        <item m="1" x="1987"/>
        <item m="1" x="1988"/>
        <item m="1" x="2051"/>
        <item x="39"/>
        <item m="1" x="2052"/>
        <item m="1" x="2053"/>
        <item m="1" x="1989"/>
        <item m="1" x="2054"/>
        <item m="1" x="2055"/>
        <item m="1" x="1990"/>
        <item m="1" x="1992"/>
        <item m="1" x="1993"/>
        <item m="1" x="1995"/>
        <item m="1" x="1996"/>
        <item m="1" x="1997"/>
        <item m="1" x="1998"/>
        <item m="1" x="2056"/>
        <item m="1" x="2057"/>
        <item m="1" x="2058"/>
        <item m="1" x="2059"/>
        <item m="1" x="2060"/>
        <item m="1" x="2061"/>
        <item m="1" x="2000"/>
        <item m="1" x="1079"/>
        <item m="1" x="674"/>
        <item m="1" x="2001"/>
        <item m="1" x="2002"/>
        <item m="1" x="1189"/>
        <item m="1" x="2062"/>
        <item m="1" x="2003"/>
        <item m="1" x="2004"/>
        <item m="1" x="2063"/>
        <item m="1" x="2065"/>
        <item m="1" x="2005"/>
        <item m="1" x="2006"/>
        <item m="1" x="2066"/>
        <item m="1" x="2067"/>
        <item m="1" x="2008"/>
        <item m="1" x="2009"/>
        <item m="1" x="2068"/>
        <item m="1" x="2010"/>
        <item m="1" x="2069"/>
        <item m="1" x="2070"/>
        <item m="1" x="2013"/>
        <item m="1" x="2014"/>
        <item m="1" x="2015"/>
        <item m="1" x="2016"/>
        <item m="1" x="2017"/>
        <item m="1" x="2018"/>
        <item m="1" x="2019"/>
        <item m="1" x="2073"/>
        <item m="1" x="2021"/>
        <item m="1" x="2022"/>
        <item m="1" x="2023"/>
        <item m="1" x="2075"/>
        <item m="1" x="2077"/>
        <item m="1" x="2025"/>
        <item m="1" x="1973"/>
        <item m="1" x="1974"/>
        <item m="1" x="1975"/>
        <item m="1" x="1978"/>
        <item m="1" x="1981"/>
        <item m="1" x="1999"/>
        <item m="1" x="2007"/>
        <item m="1" x="2011"/>
        <item m="1" x="2012"/>
        <item m="1" x="2020"/>
        <item m="1" x="1933"/>
        <item m="1" x="1934"/>
        <item m="1" x="1935"/>
        <item m="1" x="1855"/>
        <item m="1" x="1856"/>
        <item m="1" x="1857"/>
        <item m="1" x="1775"/>
        <item m="1" x="1858"/>
        <item m="1" x="1859"/>
        <item m="1" x="1860"/>
        <item m="1" x="1861"/>
        <item m="1" x="1862"/>
        <item m="1" x="1863"/>
        <item m="1" x="1864"/>
        <item m="1" x="1866"/>
        <item m="1" x="1867"/>
        <item m="1" x="1868"/>
        <item m="1" x="1869"/>
        <item m="1" x="1870"/>
        <item m="1" x="1871"/>
        <item m="1" x="1874"/>
        <item m="1" x="1875"/>
        <item m="1" x="1876"/>
        <item m="1" x="1877"/>
        <item m="1" x="1879"/>
        <item m="1" x="1880"/>
        <item m="1" x="1882"/>
        <item m="1" x="1936"/>
        <item m="1" x="1884"/>
        <item m="1" x="188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769"/>
        <item m="1" x="1219"/>
        <item m="1" x="1889"/>
        <item m="1" x="1890"/>
        <item m="1" x="1891"/>
        <item m="1" x="1949"/>
        <item m="1" x="1893"/>
        <item m="1" x="1950"/>
        <item m="1" x="1951"/>
        <item m="1" x="1326"/>
        <item m="1" x="1952"/>
        <item m="1" x="1896"/>
        <item m="1" x="1897"/>
        <item m="1" x="1898"/>
        <item m="1" x="1899"/>
        <item m="1" x="1901"/>
        <item m="1" x="1902"/>
        <item m="1" x="1904"/>
        <item m="1" x="1953"/>
        <item m="1" x="1905"/>
        <item m="1" x="1906"/>
        <item m="1" x="1907"/>
        <item m="1" x="1908"/>
        <item m="1" x="1909"/>
        <item m="1" x="1954"/>
        <item m="1" x="1912"/>
        <item m="1" x="1955"/>
        <item m="1" x="1914"/>
        <item m="1" x="1915"/>
        <item m="1" x="1916"/>
        <item m="1" x="1917"/>
        <item m="1" x="1918"/>
        <item m="1" x="1920"/>
        <item m="1" x="1921"/>
        <item m="1" x="1922"/>
        <item m="1" x="1923"/>
        <item m="1" x="1924"/>
        <item m="1" x="1925"/>
        <item m="1" x="1926"/>
        <item m="1" x="1928"/>
        <item m="1" x="1956"/>
        <item m="1" x="1957"/>
        <item m="1" x="1958"/>
        <item m="1" x="1959"/>
        <item m="1" x="1960"/>
        <item m="1" x="1929"/>
        <item m="1" x="1930"/>
        <item m="1" x="1961"/>
        <item m="1" x="1962"/>
        <item h="1" m="1" x="1872"/>
        <item h="1" m="1" x="1873"/>
        <item h="1" m="1" x="1878"/>
        <item h="1" m="1" x="1883"/>
        <item h="1" m="1" x="1885"/>
        <item m="1" x="188"/>
        <item h="1" m="1" x="1887"/>
        <item h="1" m="1" x="1894"/>
        <item h="1" m="1" x="1895"/>
        <item h="1" m="1" x="1903"/>
        <item h="1" m="1" x="1910"/>
        <item h="1" m="1" x="1911"/>
        <item h="1" m="1" x="1913"/>
        <item h="1" m="1" x="1927"/>
        <item h="1" m="1" x="1931"/>
        <item m="1" x="1837"/>
        <item m="1" x="1838"/>
        <item m="1" x="1839"/>
        <item m="1" x="1841"/>
        <item m="1" x="1842"/>
        <item m="1" x="1611"/>
        <item m="1" x="1664"/>
        <item m="1" x="1666"/>
        <item m="1" x="1667"/>
        <item m="1" x="1668"/>
        <item m="1" x="1669"/>
        <item m="1" x="1670"/>
        <item m="1" x="1672"/>
        <item m="1" x="1673"/>
        <item m="1" x="1556"/>
        <item m="1" x="1557"/>
        <item m="1" x="1559"/>
        <item m="1" x="1677"/>
        <item m="1" x="1804"/>
        <item m="1" x="1678"/>
        <item m="1" x="1805"/>
        <item m="1" x="1679"/>
        <item m="1" x="1680"/>
        <item m="1" x="1681"/>
        <item m="1" x="1806"/>
        <item m="1" x="1807"/>
        <item m="1" x="1683"/>
        <item m="1" x="1684"/>
        <item m="1" x="1685"/>
        <item m="1" x="1808"/>
        <item m="1" x="1686"/>
        <item m="1" x="1687"/>
        <item m="1" x="760"/>
        <item m="1" x="1688"/>
        <item m="1" x="1689"/>
        <item m="1" x="607"/>
        <item m="1" x="1690"/>
        <item m="1" x="1692"/>
        <item m="1" x="1064"/>
        <item m="1" x="1488"/>
        <item m="1" x="1477"/>
        <item m="1" x="1694"/>
        <item m="1" x="1695"/>
        <item m="1" x="1696"/>
        <item m="1" x="1697"/>
        <item m="1" x="1698"/>
        <item m="1" x="1809"/>
        <item m="1" x="1699"/>
        <item m="1" x="1700"/>
        <item m="1" x="974"/>
        <item m="1" x="1702"/>
        <item x="45"/>
        <item m="1" x="1703"/>
        <item m="1" x="1704"/>
        <item m="1" x="1705"/>
        <item m="1" x="1706"/>
        <item m="1" x="1707"/>
        <item m="1" x="1708"/>
        <item m="1" x="1709"/>
        <item m="1" x="1710"/>
        <item m="1" x="866"/>
        <item m="1" x="1811"/>
        <item m="1" x="1812"/>
        <item m="1" x="1813"/>
        <item m="1" x="1390"/>
        <item m="1" x="1713"/>
        <item m="1" x="1714"/>
        <item m="1" x="1715"/>
        <item m="1" x="1814"/>
        <item m="1" x="1716"/>
        <item m="1" x="1717"/>
        <item m="1" x="1815"/>
        <item m="1" x="1718"/>
        <item m="1" x="1719"/>
        <item m="1" x="432"/>
        <item m="1" x="1720"/>
        <item m="1" x="1721"/>
        <item m="1" x="1722"/>
        <item m="1" x="1723"/>
        <item m="1" x="1274"/>
        <item m="1" x="318"/>
        <item m="1" x="1817"/>
        <item m="1" x="1724"/>
        <item m="1" x="1818"/>
        <item m="1" x="1819"/>
        <item m="1" x="1725"/>
        <item m="1" x="1726"/>
        <item m="1" x="1728"/>
        <item m="1" x="1729"/>
        <item m="1" x="1731"/>
        <item m="1" x="1732"/>
        <item m="1" x="1820"/>
        <item m="1" x="1821"/>
        <item x="50"/>
        <item m="1" x="1733"/>
        <item m="1" x="1734"/>
        <item m="1" x="1735"/>
        <item m="1" x="1736"/>
        <item m="1" x="1739"/>
        <item m="1" x="1740"/>
        <item m="1" x="1743"/>
        <item m="1" x="841"/>
        <item m="1" x="1744"/>
        <item m="1" x="1745"/>
        <item m="1" x="1846"/>
        <item m="1" x="1746"/>
        <item m="1" x="1847"/>
        <item m="1" x="1747"/>
        <item m="1" x="1748"/>
        <item m="1" x="1749"/>
        <item m="1" x="1822"/>
        <item m="1" x="1823"/>
        <item m="1" x="1824"/>
        <item m="1" x="1750"/>
        <item m="1" x="1751"/>
        <item m="1" x="1752"/>
        <item m="1" x="1825"/>
        <item m="1" x="1754"/>
        <item m="1" x="1756"/>
        <item m="1" x="1757"/>
        <item m="1" x="1826"/>
        <item m="1" x="1759"/>
        <item m="1" x="1827"/>
        <item m="1" x="1760"/>
        <item m="1" x="1761"/>
        <item m="1" x="1762"/>
        <item m="1" x="1763"/>
        <item m="1" x="1765"/>
        <item m="1" x="1828"/>
        <item m="1" x="1766"/>
        <item m="1" x="1768"/>
        <item m="1" x="1769"/>
        <item m="1" x="1771"/>
        <item m="1" x="1772"/>
        <item m="1" x="1773"/>
        <item m="1" x="1774"/>
        <item m="1" x="1829"/>
        <item m="1" x="1776"/>
        <item m="1" x="1777"/>
        <item m="1" x="1830"/>
        <item m="1" x="1779"/>
        <item m="1" x="1022"/>
        <item m="1" x="1782"/>
        <item m="1" x="1783"/>
        <item m="1" x="1784"/>
        <item m="1" x="1785"/>
        <item m="1" x="1786"/>
        <item m="1" x="1831"/>
        <item m="1" x="1788"/>
        <item m="1" x="1789"/>
        <item m="1" x="1790"/>
        <item m="1" x="1791"/>
        <item m="1" x="1832"/>
        <item m="1" x="1793"/>
        <item m="1" x="1794"/>
        <item m="1" x="1035"/>
        <item m="1" x="1795"/>
        <item x="89"/>
        <item m="1" x="1848"/>
        <item m="1" x="1849"/>
        <item m="1" x="1796"/>
        <item m="1" x="1797"/>
        <item m="1" x="1151"/>
        <item m="1" x="1833"/>
        <item m="1" x="1570"/>
        <item m="1" x="694"/>
        <item m="1" x="1798"/>
        <item m="1" x="1098"/>
        <item m="1" x="1799"/>
        <item m="1" x="1800"/>
        <item m="1" x="1850"/>
        <item m="1" x="1851"/>
        <item m="1" x="1852"/>
        <item m="1" x="1853"/>
        <item m="1" x="1835"/>
        <item m="1" x="1836"/>
        <item m="1" x="1802"/>
        <item m="1" x="1803"/>
        <item m="1" x="1682"/>
        <item m="1" x="1445"/>
        <item m="1" x="1816"/>
        <item m="1" x="1603"/>
        <item m="1" x="1737"/>
        <item m="1" x="1741"/>
        <item m="1" x="1742"/>
        <item m="1" x="1616"/>
        <item m="1" x="1629"/>
        <item m="1" x="1780"/>
        <item m="1" x="1781"/>
        <item m="1" x="1636"/>
        <item m="1" x="1640"/>
        <item m="1" x="1661"/>
        <item m="1" x="1801"/>
        <item m="1" x="1075"/>
        <item m="1" x="1555"/>
        <item m="1" x="1467"/>
        <item m="1" x="1469"/>
        <item m="1" x="1470"/>
        <item m="1" x="1582"/>
        <item m="1" x="1499"/>
        <item m="1" x="1712"/>
        <item m="1" x="1590"/>
        <item m="1" x="1602"/>
        <item m="1" x="1738"/>
        <item m="1" x="1514"/>
        <item m="1" x="1606"/>
        <item m="1" x="1755"/>
        <item m="1" x="1758"/>
        <item m="1" x="1617"/>
        <item m="1" x="1620"/>
        <item m="1" x="1621"/>
        <item m="1" x="1764"/>
        <item m="1" x="1767"/>
        <item m="1" x="1005"/>
        <item m="1" x="1630"/>
        <item m="1" x="1631"/>
        <item m="1" x="1634"/>
        <item m="1" x="1635"/>
        <item m="1" x="1787"/>
        <item m="1" x="1638"/>
        <item m="1" x="1548"/>
        <item m="1" x="1471"/>
        <item m="1" x="1472"/>
        <item m="1" x="1473"/>
        <item m="1" x="1474"/>
        <item m="1" x="1475"/>
        <item m="1" x="1478"/>
        <item m="1" x="1479"/>
        <item m="1" x="1480"/>
        <item m="1" x="1481"/>
        <item m="1" x="1561"/>
        <item m="1" x="1562"/>
        <item m="1" x="1483"/>
        <item m="1" x="1563"/>
        <item m="1" x="1564"/>
        <item m="1" x="1486"/>
        <item m="1" x="1487"/>
        <item m="1" x="1565"/>
        <item m="1" x="1567"/>
        <item m="1" x="1489"/>
        <item m="1" x="1568"/>
        <item m="1" x="1569"/>
        <item m="1" x="926"/>
        <item m="1" x="1571"/>
        <item m="1" x="1572"/>
        <item m="1" x="1573"/>
        <item m="1" x="1574"/>
        <item m="1" x="1575"/>
        <item m="1" x="1576"/>
        <item m="1" x="1578"/>
        <item m="1" x="1579"/>
        <item m="1" x="1580"/>
        <item m="1" x="1490"/>
        <item m="1" x="1491"/>
        <item m="1" x="1581"/>
        <item m="1" x="1492"/>
        <item m="1" x="1494"/>
        <item m="1" x="1583"/>
        <item m="1" x="1584"/>
        <item m="1" x="1496"/>
        <item m="1" x="1498"/>
        <item m="1" x="1501"/>
        <item m="1" x="1586"/>
        <item m="1" x="1587"/>
        <item m="1" x="1591"/>
        <item m="1" x="1592"/>
        <item m="1" x="1593"/>
        <item m="1" x="1594"/>
        <item m="1" x="1502"/>
        <item m="1" x="1503"/>
        <item m="1" x="1504"/>
        <item m="1" x="1595"/>
        <item m="1" x="1506"/>
        <item m="1" x="1596"/>
        <item m="1" x="1597"/>
        <item m="1" x="1598"/>
        <item m="1" x="1599"/>
        <item m="1" x="1600"/>
        <item m="1" x="1601"/>
        <item m="1" x="1510"/>
        <item m="1" x="1604"/>
        <item m="1" x="1511"/>
        <item m="1" x="1512"/>
        <item m="1" x="1513"/>
        <item m="1" x="1515"/>
        <item m="1" x="1607"/>
        <item m="1" x="1608"/>
        <item m="1" x="1609"/>
        <item m="1" x="1612"/>
        <item m="1" x="1613"/>
        <item m="1" x="1614"/>
        <item m="1" x="1615"/>
        <item m="1" x="1266"/>
        <item m="1" x="1618"/>
        <item m="1" x="1619"/>
        <item m="1" x="426"/>
        <item m="1" x="1523"/>
        <item m="1" x="1622"/>
        <item m="1" x="1623"/>
        <item m="1" x="1624"/>
        <item m="1" x="1626"/>
        <item m="1" x="1627"/>
        <item m="1" x="1527"/>
        <item m="1" x="1628"/>
        <item m="1" x="1529"/>
        <item m="1" x="1530"/>
        <item m="1" x="1531"/>
        <item m="1" x="1532"/>
        <item m="1" x="1533"/>
        <item m="1" x="1534"/>
        <item m="1" x="1632"/>
        <item m="1" x="1536"/>
        <item m="1" x="1633"/>
        <item m="1" x="1538"/>
        <item m="1" x="1539"/>
        <item m="1" x="1540"/>
        <item m="1" x="1541"/>
        <item m="1" x="1542"/>
        <item m="1" x="1543"/>
        <item m="1" x="1637"/>
        <item m="1" x="1639"/>
        <item m="1" x="1546"/>
        <item m="1" x="1547"/>
        <item m="1" x="1549"/>
        <item m="1" x="1550"/>
        <item m="1" x="1552"/>
        <item m="1" x="1553"/>
        <item m="1" x="1641"/>
        <item m="1" x="1000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96"/>
        <item m="1" x="595"/>
        <item m="1" x="1482"/>
        <item m="1" x="1484"/>
        <item m="1" x="1493"/>
        <item m="1" x="1495"/>
        <item m="1" x="1500"/>
        <item m="1" x="1507"/>
        <item m="1" x="1509"/>
        <item m="1" x="1517"/>
        <item m="1" x="1518"/>
        <item m="1" x="1519"/>
        <item m="1" x="1520"/>
        <item m="1" x="1521"/>
        <item m="1" x="1522"/>
        <item m="1" x="1524"/>
        <item m="1" x="1525"/>
        <item m="1" x="1526"/>
        <item m="1" x="1528"/>
        <item m="1" x="1537"/>
        <item m="1" x="1544"/>
        <item m="1" x="1545"/>
        <item m="1" x="1551"/>
        <item m="1" x="1554"/>
        <item m="1" x="1358"/>
        <item m="1" x="1359"/>
        <item m="1" x="1304"/>
        <item m="1" x="1361"/>
        <item m="1" x="1362"/>
        <item m="1" x="1363"/>
        <item m="1" x="1364"/>
        <item m="1" x="1365"/>
        <item m="1" x="1366"/>
        <item m="1" x="1216"/>
        <item m="1" x="1218"/>
        <item m="1" x="1220"/>
        <item m="1" x="1367"/>
        <item m="1" x="1368"/>
        <item m="1" x="1369"/>
        <item m="1" x="1371"/>
        <item m="1" x="1372"/>
        <item m="1" x="1374"/>
        <item m="1" x="1377"/>
        <item m="1" x="1379"/>
        <item m="1" x="1380"/>
        <item m="1" x="1381"/>
        <item m="1" x="1382"/>
        <item m="1" x="1383"/>
        <item m="1" x="1384"/>
        <item m="1" x="361"/>
        <item m="1" x="1386"/>
        <item m="1" x="1387"/>
        <item m="1" x="1388"/>
        <item m="1" x="1389"/>
        <item m="1" x="702"/>
        <item m="1" x="1391"/>
        <item m="1" x="1394"/>
        <item m="1" x="1395"/>
        <item m="1" x="1396"/>
        <item m="1" x="1397"/>
        <item m="1" x="1398"/>
        <item m="1" x="1268"/>
        <item m="1" x="1399"/>
        <item m="1" x="1400"/>
        <item m="1" x="1401"/>
        <item m="1" x="1402"/>
        <item m="1" x="1403"/>
        <item m="1" x="1092"/>
        <item m="1" x="1404"/>
        <item m="1" x="1405"/>
        <item m="1" x="1406"/>
        <item m="1" x="638"/>
        <item m="1" x="1278"/>
        <item m="1" x="1407"/>
        <item m="1" x="1408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2"/>
        <item m="1" x="1423"/>
        <item m="1" x="1424"/>
        <item m="1" x="1425"/>
        <item m="1" x="1426"/>
        <item m="1" x="1294"/>
        <item m="1" x="1295"/>
        <item m="1" x="1427"/>
        <item m="1" x="1428"/>
        <item m="1" x="1429"/>
        <item m="1" x="1430"/>
        <item m="1" x="1431"/>
        <item m="1" x="1432"/>
        <item m="1" x="1433"/>
        <item m="1" x="1435"/>
        <item m="1" x="1436"/>
        <item m="1" x="1437"/>
        <item m="1" x="1439"/>
        <item m="1" x="1440"/>
        <item m="1" x="1441"/>
        <item m="1" x="893"/>
        <item m="1" x="1316"/>
        <item m="1" x="1317"/>
        <item m="1" x="1442"/>
        <item m="1" x="1444"/>
        <item m="1" x="1321"/>
        <item m="1" x="1322"/>
        <item m="1" x="1446"/>
        <item m="1" x="268"/>
        <item m="1" x="1328"/>
        <item m="1" x="1448"/>
        <item m="1" x="1449"/>
        <item m="1" x="1450"/>
        <item m="1" x="1451"/>
        <item m="1" x="1335"/>
        <item m="1" x="1452"/>
        <item m="1" x="1453"/>
        <item m="1" x="1454"/>
        <item m="1" x="1455"/>
        <item m="1" x="1341"/>
        <item m="1" x="1457"/>
        <item m="1" x="1458"/>
        <item m="1" x="1343"/>
        <item m="1" x="1459"/>
        <item m="1" x="1460"/>
        <item m="1" x="1461"/>
        <item m="1" x="1463"/>
        <item m="1" x="1465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816"/>
        <item m="1" x="1232"/>
        <item m="1" x="1233"/>
        <item m="1" x="1234"/>
        <item m="1" x="1235"/>
        <item m="1" x="1236"/>
        <item m="1" x="1237"/>
        <item m="1" x="1238"/>
        <item m="1" x="1240"/>
        <item m="1" x="1241"/>
        <item m="1" x="1243"/>
        <item m="1" x="1244"/>
        <item m="1" x="1245"/>
        <item m="1" x="1246"/>
        <item m="1" x="1248"/>
        <item m="1" x="1249"/>
        <item m="1" x="1250"/>
        <item m="1" x="1251"/>
        <item x="44"/>
        <item m="1" x="1126"/>
        <item m="1" x="1252"/>
        <item m="1" x="1253"/>
        <item m="1" x="1255"/>
        <item m="1" x="1099"/>
        <item m="1" x="1256"/>
        <item m="1" x="1257"/>
        <item m="1" x="1259"/>
        <item m="1" x="1260"/>
        <item m="1" x="1261"/>
        <item m="1" x="1262"/>
        <item m="1" x="1263"/>
        <item m="1" x="1264"/>
        <item m="1" x="1265"/>
        <item m="1" x="1267"/>
        <item m="1" x="1269"/>
        <item m="1" x="1270"/>
        <item m="1" x="1271"/>
        <item m="1" x="1272"/>
        <item m="1" x="1273"/>
        <item m="1" x="1275"/>
        <item m="1" x="1276"/>
        <item m="1" x="1277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6"/>
        <item m="1" x="1297"/>
        <item m="1" x="1298"/>
        <item m="1" x="1299"/>
        <item m="1" x="1300"/>
        <item m="1" x="1301"/>
        <item m="1" x="1302"/>
        <item m="1" x="1303"/>
        <item m="1" x="1305"/>
        <item m="1" x="1306"/>
        <item m="1" x="1307"/>
        <item m="1" x="1308"/>
        <item m="1" x="1309"/>
        <item m="1" x="1310"/>
        <item m="1" x="830"/>
        <item m="1" x="1311"/>
        <item m="1" x="1312"/>
        <item m="1" x="1313"/>
        <item m="1" x="1314"/>
        <item m="1" x="1315"/>
        <item m="1" x="1318"/>
        <item m="1" x="1319"/>
        <item m="1" x="1320"/>
        <item m="1" x="1324"/>
        <item m="1" x="1327"/>
        <item m="1" x="1329"/>
        <item m="1" x="1330"/>
        <item m="1" x="1331"/>
        <item m="1" x="1332"/>
        <item m="1" x="1333"/>
        <item m="1" x="1334"/>
        <item m="1" x="1336"/>
        <item m="1" x="1337"/>
        <item m="1" x="1338"/>
        <item m="1" x="1339"/>
        <item m="1" x="1340"/>
        <item m="1" x="1342"/>
        <item m="1" x="1344"/>
        <item m="1" x="1345"/>
        <item m="1" x="1346"/>
        <item m="1" x="1347"/>
        <item m="1" x="1348"/>
        <item m="1" x="1350"/>
        <item m="1" x="1351"/>
        <item m="1" x="468"/>
        <item m="1" x="1352"/>
        <item m="1" x="1353"/>
        <item m="1" x="1354"/>
        <item m="1" x="1100"/>
        <item m="1" x="1102"/>
        <item m="1" x="462"/>
        <item m="1" x="1104"/>
        <item m="1" x="1105"/>
        <item m="1" x="1106"/>
        <item m="1" x="1107"/>
        <item m="1" x="1108"/>
        <item m="1" x="1109"/>
        <item m="1" x="1110"/>
        <item m="1" x="1111"/>
        <item m="1" x="1113"/>
        <item m="1" x="1114"/>
        <item m="1" x="1115"/>
        <item m="1" x="1116"/>
        <item m="1" x="1117"/>
        <item m="1" x="1118"/>
        <item m="1" x="1119"/>
        <item m="1" x="1120"/>
        <item m="1" x="1123"/>
        <item m="1" x="1124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x="48"/>
        <item m="1" x="1147"/>
        <item m="1" x="1148"/>
        <item m="1" x="1149"/>
        <item m="1" x="1150"/>
        <item m="1" x="1153"/>
        <item m="1" x="1155"/>
        <item m="1" x="1157"/>
        <item m="1" x="1158"/>
        <item m="1" x="1159"/>
        <item m="1" x="1160"/>
        <item m="1" x="1161"/>
        <item m="1" x="1163"/>
        <item m="1" x="1164"/>
        <item m="1" x="1166"/>
        <item m="1" x="1167"/>
        <item m="1" x="1168"/>
        <item m="1" x="177"/>
        <item m="1" x="1169"/>
        <item m="1" x="1170"/>
        <item m="1" x="1171"/>
        <item m="1" x="1172"/>
        <item m="1" x="336"/>
        <item m="1" x="1173"/>
        <item m="1" x="1174"/>
        <item m="1" x="1175"/>
        <item m="1" x="1176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415"/>
        <item m="1" x="1187"/>
        <item m="1" x="1188"/>
        <item m="1" x="1190"/>
        <item m="1" x="1191"/>
        <item m="1" x="1192"/>
        <item m="1" x="1196"/>
        <item m="1" x="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2"/>
        <item m="1" x="1213"/>
        <item m="1" x="1214"/>
        <item m="1" x="1215"/>
        <item h="1" m="1" x="989"/>
        <item h="1" m="1" x="995"/>
        <item h="1" m="1" x="996"/>
        <item h="1" m="1" x="1006"/>
        <item h="1" m="1" x="1033"/>
        <item h="1" m="1" x="1034"/>
        <item h="1" m="1" x="1036"/>
        <item m="1" x="935"/>
        <item h="1" m="1" x="1059"/>
        <item m="1" x="159"/>
        <item h="1" m="1" x="1061"/>
        <item h="1" m="1" x="1062"/>
        <item h="1" m="1" x="1063"/>
        <item h="1" m="1" x="1076"/>
        <item h="1" m="1" x="1077"/>
        <item h="1" m="1" x="1025"/>
        <item h="1" m="1" x="1065"/>
        <item h="1" m="1" x="1080"/>
        <item h="1" m="1" x="1007"/>
        <item h="1" m="1" x="1037"/>
        <item m="1" x="590"/>
        <item h="1" m="1" x="1038"/>
        <item h="1" m="1" x="1039"/>
        <item h="1" m="1" x="1040"/>
        <item h="1" m="1" x="1066"/>
        <item h="1" m="1" x="1041"/>
        <item h="1" m="1" x="1067"/>
        <item h="1" m="1" x="1068"/>
        <item h="1" m="1" x="1069"/>
        <item h="1" m="1" x="997"/>
        <item h="1" m="1" x="1008"/>
        <item h="1" m="1" x="1082"/>
        <item h="1" m="1" x="1083"/>
        <item h="1" m="1" x="1042"/>
        <item h="1" m="1" x="1070"/>
        <item h="1" m="1" x="1009"/>
        <item h="1" m="1" x="1010"/>
        <item h="1" m="1" x="1011"/>
        <item h="1" m="1" x="1043"/>
        <item h="1" m="1" x="1013"/>
        <item h="1" m="1" x="1084"/>
        <item h="1" m="1" x="1085"/>
        <item h="1" m="1" x="1014"/>
        <item h="1" m="1" x="1086"/>
        <item h="1" m="1" x="1087"/>
        <item h="1" m="1" x="1026"/>
        <item h="1" m="1" x="1044"/>
        <item h="1" m="1" x="1088"/>
        <item h="1" m="1" x="990"/>
        <item h="1" m="1" x="1015"/>
        <item h="1" m="1" x="1016"/>
        <item h="1" m="1" x="1028"/>
        <item h="1" m="1" x="1045"/>
        <item h="1" m="1" x="1029"/>
        <item h="1" m="1" x="981"/>
        <item h="1" m="1" x="999"/>
        <item h="1" m="1" x="1046"/>
        <item h="1" m="1" x="1090"/>
        <item h="1" m="1" x="991"/>
        <item m="1" x="315"/>
        <item h="1" m="1" x="982"/>
        <item h="1" m="1" x="992"/>
        <item h="1" m="1" x="1017"/>
        <item h="1" m="1" x="1048"/>
        <item h="1" m="1" x="1049"/>
        <item h="1" m="1" x="1050"/>
        <item h="1" m="1" x="1051"/>
        <item h="1" m="1" x="1091"/>
        <item h="1" m="1" x="1018"/>
        <item h="1" m="1" x="1019"/>
        <item h="1" m="1" x="1030"/>
        <item h="1" m="1" x="1052"/>
        <item h="1" m="1" x="1094"/>
        <item h="1" m="1" x="1031"/>
        <item h="1" m="1" x="1001"/>
        <item h="1" m="1" x="1053"/>
        <item h="1" m="1" x="1002"/>
        <item h="1" m="1" x="1054"/>
        <item h="1" m="1" x="1055"/>
        <item h="1" m="1" x="1073"/>
        <item h="1" m="1" x="1020"/>
        <item h="1" m="1" x="1056"/>
        <item h="1" m="1" x="1095"/>
        <item h="1" m="1" x="993"/>
        <item h="1" m="1" x="1032"/>
        <item h="1" m="1" x="1096"/>
        <item h="1" m="1" x="1003"/>
        <item h="1" m="1" x="1057"/>
        <item h="1" m="1" x="1097"/>
        <item h="1" m="1" x="994"/>
        <item h="1" m="1" x="1004"/>
        <item h="1" m="1" x="1021"/>
        <item h="1" m="1" x="1023"/>
        <item h="1" m="1" x="1024"/>
        <item m="1" x="802"/>
        <item m="1" x="909"/>
        <item m="1" x="910"/>
        <item m="1" x="911"/>
        <item m="1" x="912"/>
        <item m="1" x="913"/>
        <item m="1" x="914"/>
        <item m="1" x="915"/>
        <item m="1" x="917"/>
        <item m="1" x="918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919"/>
        <item m="1" x="920"/>
        <item m="1" x="823"/>
        <item m="1" x="921"/>
        <item m="1" x="922"/>
        <item m="1" x="923"/>
        <item m="1" x="832"/>
        <item m="1" x="924"/>
        <item m="1" x="925"/>
        <item m="1" x="927"/>
        <item m="1" x="838"/>
        <item m="1" x="928"/>
        <item m="1" x="929"/>
        <item m="1" x="930"/>
        <item m="1" x="931"/>
        <item m="1" x="932"/>
        <item m="1" x="933"/>
        <item m="1" x="934"/>
        <item m="1" x="844"/>
        <item m="1" x="845"/>
        <item m="1" x="846"/>
        <item m="1" x="936"/>
        <item m="1" x="937"/>
        <item m="1" x="849"/>
        <item m="1" x="850"/>
        <item m="1" x="851"/>
        <item m="1" x="852"/>
        <item m="1" x="939"/>
        <item m="1" x="854"/>
        <item m="1" x="940"/>
        <item m="1" x="855"/>
        <item m="1" x="941"/>
        <item m="1" x="942"/>
        <item m="1" x="943"/>
        <item m="1" x="944"/>
        <item m="1" x="945"/>
        <item m="1" x="857"/>
        <item m="1" x="946"/>
        <item m="1" x="947"/>
        <item m="1" x="948"/>
        <item m="1" x="949"/>
        <item m="1" x="950"/>
        <item m="1" x="861"/>
        <item m="1" x="863"/>
        <item m="1" x="951"/>
        <item m="1" x="864"/>
        <item m="1" x="952"/>
        <item m="1" x="869"/>
        <item m="1" x="870"/>
        <item m="1" x="871"/>
        <item m="1" x="953"/>
        <item m="1" x="873"/>
        <item m="1" x="874"/>
        <item m="1" x="875"/>
        <item m="1" x="954"/>
        <item m="1" x="878"/>
        <item m="1" x="955"/>
        <item m="1" x="956"/>
        <item m="1" x="957"/>
        <item m="1" x="881"/>
        <item m="1" x="882"/>
        <item m="1" x="883"/>
        <item m="1" x="958"/>
        <item m="1" x="959"/>
        <item m="1" x="960"/>
        <item m="1" x="961"/>
        <item m="1" x="962"/>
        <item m="1" x="964"/>
        <item m="1" x="965"/>
        <item m="1" x="890"/>
        <item m="1" x="966"/>
        <item m="1" x="967"/>
        <item m="1" x="968"/>
        <item m="1" x="969"/>
        <item m="1" x="970"/>
        <item m="1" x="972"/>
        <item m="1" x="973"/>
        <item m="1" x="894"/>
        <item m="1" x="836"/>
        <item m="1" x="895"/>
        <item m="1" x="896"/>
        <item m="1" x="975"/>
        <item m="1" x="976"/>
        <item m="1" x="899"/>
        <item m="1" x="977"/>
        <item m="1" x="904"/>
        <item m="1" x="906"/>
        <item m="1" x="907"/>
        <item m="1" x="979"/>
        <item m="1" x="980"/>
        <item m="1" x="803"/>
        <item m="1" x="817"/>
        <item m="1" x="818"/>
        <item m="1" x="696"/>
        <item m="1" x="819"/>
        <item m="1" x="820"/>
        <item m="1" x="821"/>
        <item m="1" x="603"/>
        <item m="1" x="822"/>
        <item m="1" x="825"/>
        <item m="1" x="826"/>
        <item m="1" x="827"/>
        <item m="1" x="828"/>
        <item m="1" x="829"/>
        <item m="1" x="833"/>
        <item m="1" x="835"/>
        <item m="1" x="839"/>
        <item m="1" x="843"/>
        <item m="1" x="847"/>
        <item m="1" x="848"/>
        <item m="1" x="853"/>
        <item m="1" x="856"/>
        <item m="1" x="859"/>
        <item m="1" x="860"/>
        <item m="1" x="862"/>
        <item m="1" x="865"/>
        <item m="1" x="867"/>
        <item m="1" x="868"/>
        <item m="1" x="872"/>
        <item m="1" x="876"/>
        <item m="1" x="879"/>
        <item m="1" x="880"/>
        <item m="1" x="884"/>
        <item m="1" x="886"/>
        <item m="1" x="887"/>
        <item m="1" x="888"/>
        <item m="1" x="889"/>
        <item m="1" x="891"/>
        <item m="1" x="892"/>
        <item m="1" x="897"/>
        <item m="1" x="898"/>
        <item m="1" x="901"/>
        <item m="1" x="902"/>
        <item m="1" x="903"/>
        <item m="1" x="905"/>
        <item m="1" x="908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582"/>
        <item m="1" x="583"/>
        <item m="1" x="584"/>
        <item m="1" x="585"/>
        <item m="1" x="586"/>
        <item m="1" x="587"/>
        <item m="1" x="588"/>
        <item m="1" x="589"/>
        <item m="1" x="740"/>
        <item m="1" x="741"/>
        <item m="1" x="742"/>
        <item m="1" x="163"/>
        <item m="1" x="743"/>
        <item m="1" x="744"/>
        <item m="1" x="745"/>
        <item m="1" x="746"/>
        <item m="1" x="612"/>
        <item m="1" x="616"/>
        <item m="1" x="747"/>
        <item m="1" x="617"/>
        <item m="1" x="748"/>
        <item m="1" x="749"/>
        <item m="1" x="750"/>
        <item m="1" x="621"/>
        <item m="1" x="623"/>
        <item m="1" x="751"/>
        <item m="1" x="752"/>
        <item m="1" x="634"/>
        <item m="1" x="753"/>
        <item m="1" x="635"/>
        <item m="1" x="754"/>
        <item m="1" x="643"/>
        <item m="1" x="646"/>
        <item m="1" x="755"/>
        <item m="1" x="756"/>
        <item m="1" x="649"/>
        <item m="1" x="757"/>
        <item m="1" x="651"/>
        <item m="1" x="758"/>
        <item m="1" x="759"/>
        <item m="1" x="652"/>
        <item m="1" x="413"/>
        <item m="1" x="412"/>
        <item m="1" x="761"/>
        <item m="1" x="762"/>
        <item m="1" x="763"/>
        <item m="1" x="764"/>
        <item m="1" x="765"/>
        <item m="1" x="766"/>
        <item m="1" x="767"/>
        <item m="1" x="673"/>
        <item m="1" x="768"/>
        <item m="1" x="770"/>
        <item m="1" x="771"/>
        <item m="1" x="772"/>
        <item m="1" x="678"/>
        <item m="1" x="774"/>
        <item m="1" x="775"/>
        <item m="1" x="776"/>
        <item m="1" x="680"/>
        <item m="1" x="777"/>
        <item m="1" x="684"/>
        <item m="1" x="778"/>
        <item m="1" x="780"/>
        <item m="1" x="686"/>
        <item m="1" x="782"/>
        <item m="1" x="783"/>
        <item m="1" x="687"/>
        <item m="1" x="784"/>
        <item m="1" x="785"/>
        <item m="1" x="695"/>
        <item m="1" x="697"/>
        <item m="1" x="786"/>
        <item m="1" x="787"/>
        <item m="1" x="788"/>
        <item m="1" x="703"/>
        <item m="1" x="789"/>
        <item m="1" x="790"/>
        <item m="1" x="330"/>
        <item m="1" x="704"/>
        <item m="1" x="705"/>
        <item m="1" x="791"/>
        <item m="1" x="793"/>
        <item m="1" x="794"/>
        <item m="1" x="707"/>
        <item m="1" x="708"/>
        <item m="1" x="709"/>
        <item m="1" x="710"/>
        <item m="1" x="711"/>
        <item m="1" x="795"/>
        <item m="1" x="796"/>
        <item m="1" x="797"/>
        <item m="1" x="798"/>
        <item m="1" x="718"/>
        <item m="1" x="799"/>
        <item m="1" x="800"/>
        <item m="1" x="801"/>
        <item m="1" x="591"/>
        <item m="1" x="592"/>
        <item m="1" x="593"/>
        <item m="1" x="594"/>
        <item m="1" x="596"/>
        <item m="1" x="597"/>
        <item m="1" x="598"/>
        <item m="1" x="599"/>
        <item m="1" x="600"/>
        <item m="1" x="601"/>
        <item m="1" x="602"/>
        <item m="1" x="604"/>
        <item m="1" x="605"/>
        <item m="1" x="606"/>
        <item m="1" x="608"/>
        <item x="79"/>
        <item m="1" x="609"/>
        <item m="1" x="610"/>
        <item m="1" x="611"/>
        <item m="1" x="613"/>
        <item m="1" x="614"/>
        <item m="1" x="618"/>
        <item m="1" x="620"/>
        <item m="1" x="622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9"/>
        <item m="1" x="640"/>
        <item m="1" x="641"/>
        <item m="1" x="642"/>
        <item m="1" x="644"/>
        <item m="1" x="645"/>
        <item m="1" x="648"/>
        <item m="1" x="650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4"/>
        <item m="1" x="665"/>
        <item m="1" x="666"/>
        <item m="1" x="667"/>
        <item m="1" x="668"/>
        <item m="1" x="669"/>
        <item m="1" x="670"/>
        <item m="1" x="672"/>
        <item m="1" x="675"/>
        <item m="1" x="676"/>
        <item m="1" x="677"/>
        <item m="1" x="679"/>
        <item m="1" x="681"/>
        <item m="1" x="682"/>
        <item m="1" x="683"/>
        <item m="1" x="685"/>
        <item m="1" x="688"/>
        <item m="1" x="689"/>
        <item m="1" x="691"/>
        <item m="1" x="693"/>
        <item m="1" x="698"/>
        <item m="1" x="699"/>
        <item m="1" x="706"/>
        <item m="1" x="712"/>
        <item m="1" x="713"/>
        <item m="1" x="714"/>
        <item m="1" x="715"/>
        <item m="1" x="716"/>
        <item m="1" x="717"/>
        <item m="1" x="271"/>
        <item m="1" x="721"/>
        <item m="1" x="722"/>
        <item m="1" x="723"/>
        <item m="1" x="724"/>
        <item m="1" x="725"/>
        <item m="1" x="726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3"/>
        <item m="1" x="464"/>
        <item m="1" x="465"/>
        <item m="1" x="466"/>
        <item m="1" x="467"/>
        <item m="1" x="469"/>
        <item m="1" x="470"/>
        <item m="1" x="471"/>
        <item m="1" x="472"/>
        <item m="1" x="473"/>
        <item m="1" x="476"/>
        <item m="1" x="477"/>
        <item m="1" x="479"/>
        <item m="1" x="480"/>
        <item m="1" x="481"/>
        <item m="1" x="186"/>
        <item m="1" x="482"/>
        <item m="1" x="483"/>
        <item m="1" x="484"/>
        <item m="1" x="485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204"/>
        <item m="1" x="511"/>
        <item m="1" x="512"/>
        <item m="1" x="515"/>
        <item m="1" x="516"/>
        <item m="1" x="517"/>
        <item m="1" x="518"/>
        <item m="1" x="519"/>
        <item m="1" x="520"/>
        <item m="1" x="403"/>
        <item m="1" x="521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8"/>
        <item m="1" x="559"/>
        <item m="1" x="560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4"/>
        <item m="1" x="575"/>
        <item m="1" x="576"/>
        <item m="1" x="577"/>
        <item m="1" x="578"/>
        <item m="1" x="579"/>
        <item m="1" x="580"/>
        <item m="1" x="581"/>
        <item m="1" x="340"/>
        <item m="1" x="341"/>
        <item m="1" x="342"/>
        <item m="1" x="343"/>
        <item m="1" x="344"/>
        <item m="1" x="345"/>
        <item m="1" x="346"/>
        <item m="1" x="347"/>
        <item m="1" x="349"/>
        <item m="1" x="350"/>
        <item m="1" x="352"/>
        <item m="1" x="353"/>
        <item m="1" x="354"/>
        <item m="1" x="309"/>
        <item m="1" x="310"/>
        <item m="1" x="311"/>
        <item m="1" x="355"/>
        <item m="1" x="356"/>
        <item m="1" x="357"/>
        <item m="1" x="358"/>
        <item m="1" x="359"/>
        <item m="1" x="360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3"/>
        <item m="1" x="395"/>
        <item m="1" x="317"/>
        <item m="1" x="396"/>
        <item m="1" x="398"/>
        <item m="1" x="401"/>
        <item m="1" x="404"/>
        <item m="1" x="405"/>
        <item m="1" x="406"/>
        <item m="1" x="408"/>
        <item m="1" x="409"/>
        <item m="1" x="411"/>
        <item m="1" x="414"/>
        <item m="1" x="416"/>
        <item m="1" x="417"/>
        <item m="1" x="420"/>
        <item m="1" x="422"/>
        <item m="1" x="423"/>
        <item m="1" x="424"/>
        <item m="1" x="425"/>
        <item m="1" x="427"/>
        <item m="1" x="428"/>
        <item m="1" x="429"/>
        <item m="1" x="430"/>
        <item m="1" x="431"/>
        <item m="1" x="433"/>
        <item m="1" x="434"/>
        <item m="1" x="435"/>
        <item m="1" x="436"/>
        <item m="1" x="337"/>
        <item m="1" x="437"/>
        <item m="1" x="438"/>
        <item m="1" x="439"/>
        <item m="1" x="440"/>
        <item m="1" x="441"/>
        <item m="1" x="338"/>
        <item m="1" x="442"/>
        <item m="1" x="444"/>
        <item m="1" x="445"/>
        <item m="1" x="446"/>
        <item m="1" x="447"/>
        <item m="1" x="448"/>
        <item m="1" x="339"/>
        <item m="1" x="449"/>
        <item m="1" x="450"/>
        <item m="1" x="139"/>
        <item m="1" x="140"/>
        <item m="1" x="141"/>
        <item m="1" x="142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66"/>
        <item m="1" x="168"/>
        <item m="1" x="169"/>
        <item m="1" x="171"/>
        <item m="1" x="172"/>
        <item m="1" x="312"/>
        <item m="1" x="176"/>
        <item m="1" x="313"/>
        <item m="1" x="181"/>
        <item m="1" x="182"/>
        <item m="1" x="183"/>
        <item m="1" x="184"/>
        <item m="1" x="187"/>
        <item m="1" x="193"/>
        <item m="1" x="198"/>
        <item m="1" x="199"/>
        <item m="1" x="200"/>
        <item m="1" x="201"/>
        <item m="1" x="202"/>
        <item m="1" x="206"/>
        <item m="1" x="207"/>
        <item m="1" x="209"/>
        <item m="1" x="210"/>
        <item m="1" x="211"/>
        <item m="1" x="214"/>
        <item m="1" x="216"/>
        <item m="1" x="218"/>
        <item m="1" x="219"/>
        <item m="1" x="316"/>
        <item m="1" x="221"/>
        <item m="1" x="223"/>
        <item m="1" x="319"/>
        <item m="1" x="320"/>
        <item m="1" x="225"/>
        <item m="1" x="321"/>
        <item m="1" x="226"/>
        <item m="1" x="227"/>
        <item m="1" x="228"/>
        <item m="1" x="234"/>
        <item m="1" x="235"/>
        <item m="1" x="236"/>
        <item m="1" x="237"/>
        <item m="1" x="238"/>
        <item m="1" x="323"/>
        <item m="1" x="324"/>
        <item m="1" x="239"/>
        <item m="1" x="240"/>
        <item m="1" x="241"/>
        <item m="1" x="243"/>
        <item m="1" x="244"/>
        <item m="1" x="245"/>
        <item m="1" x="246"/>
        <item m="1" x="247"/>
        <item m="1" x="325"/>
        <item m="1" x="249"/>
        <item m="1" x="251"/>
        <item m="1" x="252"/>
        <item m="1" x="253"/>
        <item m="1" x="326"/>
        <item m="1" x="256"/>
        <item m="1" x="257"/>
        <item m="1" x="258"/>
        <item m="1" x="259"/>
        <item m="1" x="260"/>
        <item m="1" x="261"/>
        <item m="1" x="262"/>
        <item m="1" x="264"/>
        <item m="1" x="265"/>
        <item m="1" x="328"/>
        <item m="1" x="270"/>
        <item m="1" x="165"/>
        <item m="1" x="331"/>
        <item m="1" x="332"/>
        <item m="1" x="333"/>
        <item m="1" x="334"/>
        <item m="1" x="335"/>
        <item m="1" x="273"/>
        <item m="1" x="275"/>
        <item m="1" x="279"/>
        <item m="1" x="280"/>
        <item m="1" x="281"/>
        <item m="1" x="282"/>
        <item m="1" x="283"/>
        <item x="125"/>
        <item m="1" x="284"/>
        <item m="1" x="286"/>
        <item m="1" x="287"/>
        <item m="1" x="289"/>
        <item m="1" x="290"/>
        <item m="1" x="291"/>
        <item m="1" x="292"/>
        <item m="1" x="294"/>
        <item m="1" x="300"/>
        <item m="1" x="302"/>
        <item m="1" x="303"/>
        <item m="1" x="305"/>
        <item m="1" x="306"/>
        <item m="1" x="307"/>
        <item m="1" x="158"/>
        <item m="1" x="160"/>
        <item m="1" x="161"/>
        <item m="1" x="162"/>
        <item m="1" x="164"/>
        <item m="1" x="167"/>
        <item m="1" x="179"/>
        <item m="1" x="185"/>
        <item m="1" x="191"/>
        <item m="1" x="194"/>
        <item m="1" x="205"/>
        <item m="1" x="208"/>
        <item m="1" x="215"/>
        <item m="1" x="220"/>
        <item m="1" x="224"/>
        <item m="1" x="229"/>
        <item m="1" x="232"/>
        <item m="1" x="233"/>
        <item m="1" x="248"/>
        <item m="1" x="254"/>
        <item m="1" x="255"/>
        <item m="1" x="263"/>
        <item m="1" x="266"/>
        <item m="1" x="267"/>
        <item m="1" x="272"/>
        <item m="1" x="274"/>
        <item m="1" x="276"/>
        <item m="1" x="277"/>
        <item m="1" x="278"/>
        <item m="1" x="285"/>
        <item m="1" x="296"/>
        <item m="1" x="297"/>
        <item m="1" x="299"/>
        <item m="1" x="308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4"/>
        <item x="27"/>
        <item x="28"/>
        <item x="29"/>
        <item x="30"/>
        <item x="31"/>
        <item x="32"/>
        <item x="34"/>
        <item x="37"/>
        <item x="38"/>
        <item x="40"/>
        <item x="41"/>
        <item x="42"/>
        <item x="43"/>
        <item x="47"/>
        <item x="49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70"/>
        <item x="71"/>
        <item x="72"/>
        <item x="73"/>
        <item x="74"/>
        <item x="75"/>
        <item x="76"/>
        <item x="77"/>
        <item x="78"/>
        <item x="81"/>
        <item x="82"/>
        <item x="83"/>
        <item x="84"/>
        <item x="85"/>
        <item x="86"/>
        <item x="87"/>
        <item x="90"/>
        <item x="91"/>
        <item x="92"/>
        <item x="93"/>
        <item x="94"/>
        <item x="95"/>
        <item x="96"/>
        <item x="97"/>
        <item x="100"/>
        <item x="101"/>
        <item x="102"/>
        <item x="103"/>
        <item x="104"/>
        <item x="105"/>
        <item x="106"/>
        <item x="107"/>
        <item x="108"/>
        <item x="111"/>
        <item x="112"/>
        <item x="113"/>
        <item x="114"/>
        <item x="115"/>
        <item x="116"/>
        <item x="117"/>
        <item x="118"/>
        <item x="121"/>
        <item x="122"/>
        <item x="123"/>
        <item x="126"/>
        <item x="128"/>
        <item x="129"/>
        <item x="130"/>
        <item x="131"/>
        <item x="132"/>
        <item x="133"/>
        <item x="134"/>
        <item x="135"/>
        <item x="136"/>
        <item x="138"/>
        <item t="default"/>
      </items>
    </pivotField>
    <pivotField numFmtId="166" showAll="0"/>
    <pivotField numFmtId="166" showAll="0"/>
    <pivotField numFmtId="166" showAll="0"/>
    <pivotField numFmtId="166" showAll="0"/>
    <pivotField dataField="1" numFmtId="166" showAll="0"/>
    <pivotField numFmtId="165" showAll="0"/>
    <pivotField numFmtId="166" multipleItemSelectionAllowed="1" showAll="0"/>
    <pivotField numFmtId="166" showAll="0"/>
    <pivotField numFmtId="166" showAll="0"/>
    <pivotField numFmtId="166" showAll="0"/>
    <pivotField numFmtId="166" showAll="0"/>
    <pivotField axis="axisRow" showAll="0">
      <items count="8">
        <item x="1"/>
        <item m="1" x="3"/>
        <item x="0"/>
        <item m="1" x="2"/>
        <item m="1" x="6"/>
        <item m="1" x="4"/>
        <item m="1" x="5"/>
        <item t="default"/>
      </items>
    </pivotField>
    <pivotField showAll="0"/>
    <pivotField showAll="0"/>
  </pivotFields>
  <rowFields count="2">
    <field x="22"/>
    <field x="0"/>
  </rowFields>
  <rowItems count="83">
    <i>
      <x/>
    </i>
    <i r="1">
      <x v="28"/>
    </i>
    <i r="1">
      <x v="40"/>
    </i>
    <i r="1">
      <x v="29"/>
    </i>
    <i r="1">
      <x v="135"/>
    </i>
    <i r="1">
      <x v="52"/>
    </i>
    <i r="1">
      <x v="54"/>
    </i>
    <i r="1">
      <x v="91"/>
    </i>
    <i r="1">
      <x v="133"/>
    </i>
    <i r="1">
      <x v="37"/>
    </i>
    <i r="1">
      <x v="123"/>
    </i>
    <i r="1">
      <x v="32"/>
    </i>
    <i r="1">
      <x v="42"/>
    </i>
    <i r="1">
      <x v="121"/>
    </i>
    <i r="1">
      <x v="174"/>
    </i>
    <i r="1">
      <x v="134"/>
    </i>
    <i r="1">
      <x v="96"/>
    </i>
    <i r="1">
      <x v="66"/>
    </i>
    <i r="1">
      <x v="53"/>
    </i>
    <i r="1">
      <x v="150"/>
    </i>
    <i r="1">
      <x v="71"/>
    </i>
    <i r="1">
      <x v="89"/>
    </i>
    <i r="1">
      <x v="137"/>
    </i>
    <i r="1">
      <x v="124"/>
    </i>
    <i r="1">
      <x v="148"/>
    </i>
    <i r="1">
      <x v="167"/>
    </i>
    <i r="1">
      <x v="1"/>
    </i>
    <i r="1">
      <x v="105"/>
    </i>
    <i r="1">
      <x v="143"/>
    </i>
    <i r="1">
      <x v="156"/>
    </i>
    <i r="1">
      <x v="157"/>
    </i>
    <i r="1">
      <x v="128"/>
    </i>
    <i r="1">
      <x v="85"/>
    </i>
    <i r="1">
      <x v="78"/>
    </i>
    <i r="1">
      <x v="86"/>
    </i>
    <i r="1">
      <x v="168"/>
    </i>
    <i r="1">
      <x v="34"/>
    </i>
    <i r="1">
      <x v="186"/>
    </i>
    <i r="1">
      <x v="106"/>
    </i>
    <i r="1">
      <x v="2"/>
    </i>
    <i r="1">
      <x v="142"/>
    </i>
    <i>
      <x v="2"/>
    </i>
    <i r="1">
      <x v="27"/>
    </i>
    <i r="1">
      <x v="69"/>
    </i>
    <i r="1">
      <x/>
    </i>
    <i r="1">
      <x v="64"/>
    </i>
    <i r="1">
      <x v="113"/>
    </i>
    <i r="1">
      <x v="152"/>
    </i>
    <i r="1">
      <x v="95"/>
    </i>
    <i r="1">
      <x v="58"/>
    </i>
    <i r="1">
      <x v="144"/>
    </i>
    <i r="1">
      <x v="158"/>
    </i>
    <i r="1">
      <x v="61"/>
    </i>
    <i r="1">
      <x v="18"/>
    </i>
    <i r="1">
      <x v="80"/>
    </i>
    <i r="1">
      <x v="136"/>
    </i>
    <i r="1">
      <x v="49"/>
    </i>
    <i r="1">
      <x v="79"/>
    </i>
    <i r="1">
      <x v="146"/>
    </i>
    <i r="1">
      <x v="57"/>
    </i>
    <i r="1">
      <x v="178"/>
    </i>
    <i r="1">
      <x v="131"/>
    </i>
    <i r="1">
      <x v="165"/>
    </i>
    <i r="1">
      <x v="129"/>
    </i>
    <i r="1">
      <x v="109"/>
    </i>
    <i r="1">
      <x v="50"/>
    </i>
    <i r="1">
      <x v="76"/>
    </i>
    <i r="1">
      <x v="138"/>
    </i>
    <i r="1">
      <x v="11"/>
    </i>
    <i r="1">
      <x v="181"/>
    </i>
    <i r="1">
      <x v="70"/>
    </i>
    <i r="1">
      <x v="83"/>
    </i>
    <i r="1">
      <x v="180"/>
    </i>
    <i r="1">
      <x v="151"/>
    </i>
    <i r="1">
      <x v="116"/>
    </i>
    <i r="1">
      <x v="119"/>
    </i>
    <i r="1">
      <x v="14"/>
    </i>
    <i r="1">
      <x v="2"/>
    </i>
    <i r="1">
      <x v="172"/>
    </i>
    <i r="1">
      <x v="179"/>
    </i>
    <i r="1">
      <x v="164"/>
    </i>
    <i r="1">
      <x v="11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0" hier="-1"/>
  </pageFields>
  <dataFields count="3">
    <dataField name="Suma de Total vencido" fld="15" baseField="0" baseItem="0"/>
    <dataField name="Suma de 1_a_8" fld="10" showDataAs="percentOfTotal" baseField="0" baseItem="69" numFmtId="10"/>
    <dataField name="Promedio Dias" fld="6" subtotal="average" baseField="0" baseItem="6"/>
  </dataFields>
  <formats count="39">
    <format dxfId="223">
      <pivotArea outline="0" collapsedLevelsAreSubtotals="1" fieldPosition="0"/>
    </format>
    <format dxfId="222">
      <pivotArea outline="0" fieldPosition="0">
        <references count="1">
          <reference field="4294967294" count="1">
            <x v="1"/>
          </reference>
        </references>
      </pivotArea>
    </format>
    <format dxfId="221">
      <pivotArea dataOnly="0" labelOnly="1" grandRow="1" outline="0" fieldPosition="0"/>
    </format>
    <format dxfId="220">
      <pivotArea type="all" dataOnly="0" outline="0" fieldPosition="0"/>
    </format>
    <format dxfId="219">
      <pivotArea outline="0" collapsedLevelsAreSubtotals="1" fieldPosition="0"/>
    </format>
    <format dxfId="218">
      <pivotArea dataOnly="0" labelOnly="1" fieldPosition="0">
        <references count="1">
          <reference field="22" count="3">
            <x v="0"/>
            <x v="1"/>
            <x v="2"/>
          </reference>
        </references>
      </pivotArea>
    </format>
    <format dxfId="217">
      <pivotArea dataOnly="0" labelOnly="1" grandRow="1" outline="0" fieldPosition="0"/>
    </format>
    <format dxfId="216">
      <pivotArea dataOnly="0" labelOnly="1" fieldPosition="0">
        <references count="2">
          <reference field="0" count="1">
            <x v="7"/>
          </reference>
          <reference field="22" count="1" selected="0">
            <x v="1"/>
          </reference>
        </references>
      </pivotArea>
    </format>
    <format dxfId="215">
      <pivotArea dataOnly="0" labelOnly="1" fieldPosition="0">
        <references count="2">
          <reference field="0" count="3">
            <x v="12"/>
            <x v="14"/>
            <x v="20"/>
          </reference>
          <reference field="22" count="1" selected="0">
            <x v="2"/>
          </reference>
        </references>
      </pivotArea>
    </format>
    <format dxfId="2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3">
      <pivotArea type="all" dataOnly="0" outline="0" fieldPosition="0"/>
    </format>
    <format dxfId="212">
      <pivotArea outline="0" collapsedLevelsAreSubtotals="1" fieldPosition="0"/>
    </format>
    <format dxfId="211">
      <pivotArea dataOnly="0" labelOnly="1" fieldPosition="0">
        <references count="1">
          <reference field="22" count="3">
            <x v="0"/>
            <x v="1"/>
            <x v="2"/>
          </reference>
        </references>
      </pivotArea>
    </format>
    <format dxfId="210">
      <pivotArea dataOnly="0" labelOnly="1" grandRow="1" outline="0" fieldPosition="0"/>
    </format>
    <format dxfId="209">
      <pivotArea dataOnly="0" labelOnly="1" fieldPosition="0">
        <references count="2">
          <reference field="0" count="8">
            <x v="0"/>
            <x v="2"/>
            <x v="3"/>
            <x v="11"/>
            <x v="12"/>
            <x v="20"/>
            <x v="22"/>
            <x v="37"/>
          </reference>
          <reference field="22" count="1" selected="0">
            <x v="2"/>
          </reference>
        </references>
      </pivotArea>
    </format>
    <format dxfId="20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7">
      <pivotArea type="all" dataOnly="0" outline="0" fieldPosition="0"/>
    </format>
    <format dxfId="206">
      <pivotArea outline="0" collapsedLevelsAreSubtotals="1" fieldPosition="0"/>
    </format>
    <format dxfId="205">
      <pivotArea dataOnly="0" labelOnly="1" fieldPosition="0">
        <references count="1">
          <reference field="22" count="3">
            <x v="0"/>
            <x v="1"/>
            <x v="2"/>
          </reference>
        </references>
      </pivotArea>
    </format>
    <format dxfId="204">
      <pivotArea dataOnly="0" labelOnly="1" grandRow="1" outline="0" fieldPosition="0"/>
    </format>
    <format dxfId="203">
      <pivotArea dataOnly="0" labelOnly="1" fieldPosition="0">
        <references count="2">
          <reference field="0" count="8">
            <x v="0"/>
            <x v="2"/>
            <x v="3"/>
            <x v="11"/>
            <x v="12"/>
            <x v="20"/>
            <x v="22"/>
            <x v="37"/>
          </reference>
          <reference field="22" count="1" selected="0">
            <x v="2"/>
          </reference>
        </references>
      </pivotArea>
    </format>
    <format dxfId="20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1">
      <pivotArea type="all" dataOnly="0" outline="0" fieldPosition="0"/>
    </format>
    <format dxfId="200">
      <pivotArea outline="0" collapsedLevelsAreSubtotals="1" fieldPosition="0"/>
    </format>
    <format dxfId="199">
      <pivotArea dataOnly="0" labelOnly="1" fieldPosition="0">
        <references count="1">
          <reference field="22" count="2">
            <x v="0"/>
            <x v="2"/>
          </reference>
        </references>
      </pivotArea>
    </format>
    <format dxfId="198">
      <pivotArea dataOnly="0" labelOnly="1" grandRow="1" outline="0" fieldPosition="0"/>
    </format>
    <format dxfId="197">
      <pivotArea dataOnly="0" labelOnly="1" fieldPosition="0">
        <references count="2">
          <reference field="0" count="2">
            <x v="29"/>
            <x v="32"/>
          </reference>
          <reference field="22" count="1" selected="0">
            <x v="0"/>
          </reference>
        </references>
      </pivotArea>
    </format>
    <format dxfId="196">
      <pivotArea dataOnly="0" labelOnly="1" fieldPosition="0">
        <references count="2">
          <reference field="0" count="1">
            <x v="20"/>
          </reference>
          <reference field="22" count="1" selected="0">
            <x v="2"/>
          </reference>
        </references>
      </pivotArea>
    </format>
    <format dxfId="19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dataOnly="0" labelOnly="1" fieldPosition="0">
        <references count="1">
          <reference field="22" count="3">
            <x v="0"/>
            <x v="1"/>
            <x v="2"/>
          </reference>
        </references>
      </pivotArea>
    </format>
    <format dxfId="191">
      <pivotArea dataOnly="0" labelOnly="1" grandRow="1" outline="0" fieldPosition="0"/>
    </format>
    <format dxfId="190">
      <pivotArea dataOnly="0" labelOnly="1" fieldPosition="0">
        <references count="2">
          <reference field="0" count="6">
            <x v="29"/>
            <x v="31"/>
            <x v="32"/>
            <x v="33"/>
            <x v="35"/>
            <x v="40"/>
          </reference>
          <reference field="22" count="1" selected="0">
            <x v="0"/>
          </reference>
        </references>
      </pivotArea>
    </format>
    <format dxfId="189">
      <pivotArea dataOnly="0" labelOnly="1" fieldPosition="0">
        <references count="2">
          <reference field="0" count="1">
            <x v="7"/>
          </reference>
          <reference field="22" count="1" selected="0">
            <x v="1"/>
          </reference>
        </references>
      </pivotArea>
    </format>
    <format dxfId="188">
      <pivotArea dataOnly="0" labelOnly="1" fieldPosition="0">
        <references count="2">
          <reference field="0" count="4">
            <x v="0"/>
            <x v="12"/>
            <x v="22"/>
            <x v="39"/>
          </reference>
          <reference field="22" count="1" selected="0">
            <x v="2"/>
          </reference>
        </references>
      </pivotArea>
    </format>
    <format dxfId="18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6">
      <pivotArea collapsedLevelsAreSubtotals="1" fieldPosition="0">
        <references count="2">
          <reference field="0" count="8">
            <x v="0"/>
            <x v="11"/>
            <x v="13"/>
            <x v="14"/>
            <x v="25"/>
            <x v="39"/>
            <x v="41"/>
            <x v="42"/>
          </reference>
          <reference field="22" count="1" selected="0">
            <x v="2"/>
          </reference>
        </references>
      </pivotArea>
    </format>
    <format dxfId="185">
      <pivotArea dataOnly="0" labelOnly="1" fieldPosition="0">
        <references count="2">
          <reference field="0" count="8">
            <x v="0"/>
            <x v="11"/>
            <x v="13"/>
            <x v="14"/>
            <x v="25"/>
            <x v="39"/>
            <x v="41"/>
            <x v="42"/>
          </reference>
          <reference field="22" count="1" selected="0"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E9110-DB11-4230-86E1-B5AEF6CA2F1F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P4:S141" firstHeaderRow="0" firstDataRow="1" firstDataCol="1" rowPageCount="1" colPageCount="1"/>
  <pivotFields count="25">
    <pivotField axis="axisRow" subtotalTop="0" showAll="0" sortType="descending">
      <items count="188">
        <item x="25"/>
        <item x="32"/>
        <item x="41"/>
        <item x="52"/>
        <item x="53"/>
        <item x="58"/>
        <item x="83"/>
        <item x="95"/>
        <item x="96"/>
        <item x="112"/>
        <item x="113"/>
        <item x="114"/>
        <item x="118"/>
        <item x="123"/>
        <item x="137"/>
        <item x="143"/>
        <item x="145"/>
        <item x="151"/>
        <item x="156"/>
        <item x="167"/>
        <item x="170"/>
        <item x="171"/>
        <item x="172"/>
        <item x="176"/>
        <item x="178"/>
        <item x="179"/>
        <item x="183"/>
        <item x="90"/>
        <item x="133"/>
        <item x="3"/>
        <item x="9"/>
        <item x="110"/>
        <item x="158"/>
        <item x="168"/>
        <item x="165"/>
        <item x="36"/>
        <item x="1"/>
        <item x="78"/>
        <item x="82"/>
        <item x="111"/>
        <item x="22"/>
        <item x="134"/>
        <item x="93"/>
        <item x="21"/>
        <item x="39"/>
        <item x="37"/>
        <item x="61"/>
        <item x="49"/>
        <item x="152"/>
        <item x="34"/>
        <item x="148"/>
        <item x="125"/>
        <item x="161"/>
        <item x="85"/>
        <item x="164"/>
        <item x="153"/>
        <item x="174"/>
        <item x="57"/>
        <item x="100"/>
        <item x="84"/>
        <item x="98"/>
        <item x="16"/>
        <item x="175"/>
        <item x="106"/>
        <item x="116"/>
        <item x="109"/>
        <item x="54"/>
        <item x="101"/>
        <item x="162"/>
        <item x="42"/>
        <item x="76"/>
        <item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/>
    <pivotField subtotalTop="0" showAll="0"/>
    <pivotField subtotalTop="0" showAll="0"/>
    <pivotField subtotalTop="0" showAll="0"/>
    <pivotField numFmtId="15" subtotalTop="0" showAll="0"/>
    <pivotField dataField="1" numFmtId="166" subtotalTop="0" showAll="0"/>
    <pivotField numFmtId="166" subtotalTop="0" showAll="0"/>
    <pivotField numFmtId="166" subtotalTop="0" showAll="0"/>
    <pivotField axis="axisPage" dataField="1" numFmtId="166" subtotalTop="0" multipleItemSelectionAllowed="1" showAll="0">
      <items count="8001">
        <item h="1" x="0"/>
        <item m="1" x="5055"/>
        <item m="1" x="7943"/>
        <item m="1" x="2330"/>
        <item m="1" x="1108"/>
        <item m="1" x="1337"/>
        <item x="641"/>
        <item m="1" x="7162"/>
        <item m="1" x="7284"/>
        <item m="1" x="2068"/>
        <item m="1" x="2735"/>
        <item m="1" x="6617"/>
        <item m="1" x="2632"/>
        <item m="1" x="4368"/>
        <item m="1" x="5760"/>
        <item m="1" x="2342"/>
        <item m="1" x="7768"/>
        <item m="1" x="4787"/>
        <item m="1" x="1454"/>
        <item m="1" x="2294"/>
        <item m="1" x="7610"/>
        <item m="1" x="1639"/>
        <item m="1" x="2244"/>
        <item m="1" x="834"/>
        <item m="1" x="7673"/>
        <item m="1" x="4055"/>
        <item m="1" x="7734"/>
        <item m="1" x="1158"/>
        <item x="437"/>
        <item m="1" x="1230"/>
        <item x="472"/>
        <item x="211"/>
        <item m="1" x="7759"/>
        <item x="406"/>
        <item m="1" x="1887"/>
        <item m="1" x="1111"/>
        <item m="1" x="5761"/>
        <item m="1" x="889"/>
        <item m="1" x="5892"/>
        <item m="1" x="5070"/>
        <item m="1" x="3707"/>
        <item m="1" x="2066"/>
        <item m="1" x="1603"/>
        <item m="1" x="1118"/>
        <item m="1" x="1809"/>
        <item m="1" x="6798"/>
        <item m="1" x="7698"/>
        <item m="1" x="7945"/>
        <item m="1" x="845"/>
        <item m="1" x="2205"/>
        <item x="394"/>
        <item m="1" x="888"/>
        <item x="687"/>
        <item m="1" x="5486"/>
        <item m="1" x="4035"/>
        <item x="422"/>
        <item m="1" x="7259"/>
        <item x="475"/>
        <item m="1" x="4783"/>
        <item x="788"/>
        <item m="1" x="2249"/>
        <item m="1" x="5726"/>
        <item m="1" x="1328"/>
        <item m="1" x="3815"/>
        <item m="1" x="1596"/>
        <item m="1" x="2700"/>
        <item m="1" x="3940"/>
        <item m="1" x="876"/>
        <item m="1" x="3003"/>
        <item m="1" x="3354"/>
        <item m="1" x="6070"/>
        <item m="1" x="6473"/>
        <item x="770"/>
        <item m="1" x="6893"/>
        <item m="1" x="3555"/>
        <item m="1" x="5836"/>
        <item m="1" x="3987"/>
        <item m="1" x="7801"/>
        <item m="1" x="1859"/>
        <item m="1" x="7941"/>
        <item m="1" x="5819"/>
        <item m="1" x="7744"/>
        <item m="1" x="7851"/>
        <item m="1" x="976"/>
        <item m="1" x="2402"/>
        <item m="1" x="1721"/>
        <item m="1" x="945"/>
        <item m="1" x="7849"/>
        <item m="1" x="7292"/>
        <item m="1" x="3095"/>
        <item m="1" x="2278"/>
        <item m="1" x="7329"/>
        <item m="1" x="4655"/>
        <item x="539"/>
        <item m="1" x="1127"/>
        <item m="1" x="1419"/>
        <item m="1" x="5061"/>
        <item m="1" x="1595"/>
        <item x="743"/>
        <item m="1" x="2748"/>
        <item x="657"/>
        <item m="1" x="1141"/>
        <item m="1" x="7936"/>
        <item x="762"/>
        <item m="1" x="4907"/>
        <item m="1" x="6750"/>
        <item m="1" x="1192"/>
        <item m="1" x="5572"/>
        <item m="1" x="1478"/>
        <item x="523"/>
        <item m="1" x="1124"/>
        <item x="659"/>
        <item m="1" x="3646"/>
        <item m="1" x="5174"/>
        <item m="1" x="6754"/>
        <item m="1" x="5762"/>
        <item x="8"/>
        <item m="1" x="1898"/>
        <item m="1" x="6915"/>
        <item m="1" x="6478"/>
        <item m="1" x="1952"/>
        <item m="1" x="3078"/>
        <item m="1" x="7192"/>
        <item m="1" x="5794"/>
        <item m="1" x="7959"/>
        <item m="1" x="5870"/>
        <item m="1" x="925"/>
        <item x="386"/>
        <item x="658"/>
        <item m="1" x="6982"/>
        <item m="1" x="2881"/>
        <item m="1" x="7296"/>
        <item x="397"/>
        <item m="1" x="7701"/>
        <item m="1" x="4654"/>
        <item m="1" x="7859"/>
        <item m="1" x="6591"/>
        <item m="1" x="2828"/>
        <item m="1" x="3171"/>
        <item m="1" x="1112"/>
        <item m="1" x="3371"/>
        <item x="711"/>
        <item m="1" x="5634"/>
        <item m="1" x="6062"/>
        <item m="1" x="905"/>
        <item m="1" x="6738"/>
        <item m="1" x="1171"/>
        <item m="1" x="1170"/>
        <item m="1" x="2521"/>
        <item x="334"/>
        <item m="1" x="1433"/>
        <item x="522"/>
        <item m="1" x="7856"/>
        <item m="1" x="5238"/>
        <item m="1" x="4632"/>
        <item m="1" x="7688"/>
        <item m="1" x="1414"/>
        <item m="1" x="6622"/>
        <item x="702"/>
        <item m="1" x="4986"/>
        <item m="1" x="2988"/>
        <item x="568"/>
        <item m="1" x="7359"/>
        <item m="1" x="6792"/>
        <item m="1" x="2606"/>
        <item m="1" x="6121"/>
        <item m="1" x="4696"/>
        <item m="1" x="6476"/>
        <item m="1" x="6787"/>
        <item m="1" x="7682"/>
        <item m="1" x="1793"/>
        <item m="1" x="3031"/>
        <item m="1" x="4244"/>
        <item m="1" x="6036"/>
        <item m="1" x="2063"/>
        <item m="1" x="7583"/>
        <item m="1" x="4672"/>
        <item x="632"/>
        <item m="1" x="5069"/>
        <item m="1" x="3048"/>
        <item m="1" x="2875"/>
        <item m="1" x="3841"/>
        <item m="1" x="7799"/>
        <item x="400"/>
        <item m="1" x="2037"/>
        <item m="1" x="1168"/>
        <item m="1" x="5409"/>
        <item x="569"/>
        <item m="1" x="3810"/>
        <item m="1" x="4370"/>
        <item m="1" x="6826"/>
        <item m="1" x="1916"/>
        <item m="1" x="2055"/>
        <item m="1" x="5394"/>
        <item x="604"/>
        <item m="1" x="7869"/>
        <item m="1" x="7567"/>
        <item m="1" x="6786"/>
        <item m="1" x="3863"/>
        <item m="1" x="7683"/>
        <item m="1" x="7852"/>
        <item m="1" x="3744"/>
        <item m="1" x="7908"/>
        <item m="1" x="1015"/>
        <item x="118"/>
        <item m="1" x="2065"/>
        <item m="1" x="4054"/>
        <item m="1" x="4496"/>
        <item m="1" x="984"/>
        <item x="809"/>
        <item m="1" x="1140"/>
        <item m="1" x="2463"/>
        <item m="1" x="6584"/>
        <item m="1" x="4675"/>
        <item m="1" x="7487"/>
        <item m="1" x="1109"/>
        <item m="1" x="7528"/>
        <item x="821"/>
        <item m="1" x="2408"/>
        <item m="1" x="7085"/>
        <item m="1" x="2343"/>
        <item x="606"/>
        <item x="346"/>
        <item x="527"/>
        <item m="1" x="4445"/>
        <item m="1" x="7754"/>
        <item m="1" x="7133"/>
        <item m="1" x="4685"/>
        <item m="1" x="950"/>
        <item m="1" x="6954"/>
        <item m="1" x="6919"/>
        <item m="1" x="2971"/>
        <item x="178"/>
        <item m="1" x="2664"/>
        <item m="1" x="1614"/>
        <item m="1" x="1302"/>
        <item m="1" x="1095"/>
        <item m="1" x="4104"/>
        <item m="1" x="7235"/>
        <item m="1" x="6927"/>
        <item m="1" x="842"/>
        <item m="1" x="6144"/>
        <item m="1" x="7585"/>
        <item m="1" x="3049"/>
        <item m="1" x="5971"/>
        <item x="398"/>
        <item x="5"/>
        <item m="1" x="7489"/>
        <item m="1" x="7644"/>
        <item m="1" x="4353"/>
        <item m="1" x="1147"/>
        <item m="1" x="3215"/>
        <item m="1" x="3017"/>
        <item m="1" x="5342"/>
        <item m="1" x="4598"/>
        <item m="1" x="6543"/>
        <item m="1" x="7027"/>
        <item m="1" x="5236"/>
        <item m="1" x="3734"/>
        <item m="1" x="7739"/>
        <item m="1" x="7790"/>
        <item m="1" x="3944"/>
        <item m="1" x="3402"/>
        <item m="1" x="7823"/>
        <item m="1" x="7934"/>
        <item x="767"/>
        <item m="1" x="4258"/>
        <item m="1" x="2313"/>
        <item m="1" x="2239"/>
        <item m="1" x="4070"/>
        <item m="1" x="5641"/>
        <item m="1" x="4990"/>
        <item m="1" x="7039"/>
        <item m="1" x="1341"/>
        <item x="550"/>
        <item m="1" x="2783"/>
        <item m="1" x="5925"/>
        <item m="1" x="1027"/>
        <item m="1" x="2062"/>
        <item m="1" x="7895"/>
        <item m="1" x="5041"/>
        <item m="1" x="5678"/>
        <item m="1" x="2942"/>
        <item m="1" x="2156"/>
        <item m="1" x="7993"/>
        <item m="1" x="1188"/>
        <item m="1" x="2706"/>
        <item m="1" x="7053"/>
        <item m="1" x="6736"/>
        <item m="1" x="4047"/>
        <item x="185"/>
        <item m="1" x="7439"/>
        <item m="1" x="7956"/>
        <item m="1" x="6850"/>
        <item m="1" x="1003"/>
        <item x="756"/>
        <item m="1" x="2100"/>
        <item m="1" x="7885"/>
        <item m="1" x="1894"/>
        <item m="1" x="3145"/>
        <item m="1" x="3172"/>
        <item m="1" x="1593"/>
        <item m="1" x="3812"/>
        <item m="1" x="7743"/>
        <item m="1" x="2567"/>
        <item m="1" x="4670"/>
        <item m="1" x="6847"/>
        <item m="1" x="3245"/>
        <item m="1" x="2378"/>
        <item m="1" x="6401"/>
        <item m="1" x="2756"/>
        <item m="1" x="6425"/>
        <item x="722"/>
        <item m="1" x="3559"/>
        <item m="1" x="7675"/>
        <item m="1" x="2678"/>
        <item m="1" x="7353"/>
        <item m="1" x="3623"/>
        <item m="1" x="5816"/>
        <item m="1" x="1077"/>
        <item m="1" x="5303"/>
        <item m="1" x="2260"/>
        <item m="1" x="5541"/>
        <item m="1" x="3230"/>
        <item m="1" x="7794"/>
        <item x="712"/>
        <item m="1" x="6114"/>
        <item m="1" x="5296"/>
        <item m="1" x="5427"/>
        <item m="1" x="6333"/>
        <item m="1" x="6651"/>
        <item m="1" x="4459"/>
        <item m="1" x="5072"/>
        <item m="1" x="6964"/>
        <item m="1" x="5253"/>
        <item m="1" x="5297"/>
        <item m="1" x="7373"/>
        <item m="1" x="4861"/>
        <item m="1" x="7417"/>
        <item m="1" x="2842"/>
        <item m="1" x="2843"/>
        <item m="1" x="3661"/>
        <item m="1" x="7798"/>
        <item m="1" x="6197"/>
        <item m="1" x="5929"/>
        <item m="1" x="7472"/>
        <item m="1" x="5822"/>
        <item m="1" x="6592"/>
        <item m="1" x="6681"/>
        <item m="1" x="7479"/>
        <item x="673"/>
        <item m="1" x="3387"/>
        <item m="1" x="5940"/>
        <item m="1" x="3456"/>
        <item m="1" x="1699"/>
        <item m="1" x="1248"/>
        <item m="1" x="6723"/>
        <item m="1" x="1128"/>
        <item m="1" x="4424"/>
        <item m="1" x="1137"/>
        <item m="1" x="1575"/>
        <item m="1" x="5738"/>
        <item m="1" x="6804"/>
        <item m="1" x="6005"/>
        <item m="1" x="3388"/>
        <item m="1" x="7095"/>
        <item m="1" x="7928"/>
        <item m="1" x="6298"/>
        <item m="1" x="5018"/>
        <item m="1" x="2341"/>
        <item m="1" x="1589"/>
        <item m="1" x="7755"/>
        <item m="1" x="4829"/>
        <item m="1" x="3856"/>
        <item m="1" x="6218"/>
        <item m="1" x="6725"/>
        <item m="1" x="5856"/>
        <item m="1" x="5536"/>
        <item x="625"/>
        <item m="1" x="5336"/>
        <item m="1" x="5764"/>
        <item m="1" x="941"/>
        <item m="1" x="7163"/>
        <item m="1" x="6851"/>
        <item m="1" x="6122"/>
        <item m="1" x="6069"/>
        <item m="1" x="6913"/>
        <item m="1" x="932"/>
        <item m="1" x="5103"/>
        <item m="1" x="4132"/>
        <item m="1" x="6610"/>
        <item m="1" x="6921"/>
        <item m="1" x="5648"/>
        <item m="1" x="5739"/>
        <item m="1" x="7433"/>
        <item m="1" x="7650"/>
        <item m="1" x="7946"/>
        <item x="646"/>
        <item m="1" x="4995"/>
        <item m="1" x="7426"/>
        <item x="292"/>
        <item m="1" x="4342"/>
        <item m="1" x="6138"/>
        <item m="1" x="4522"/>
        <item m="1" x="4248"/>
        <item m="1" x="3790"/>
        <item m="1" x="6373"/>
        <item m="1" x="6872"/>
        <item m="1" x="2307"/>
        <item m="1" x="6519"/>
        <item m="1" x="4299"/>
        <item m="1" x="4513"/>
        <item m="1" x="7854"/>
        <item m="1" x="2915"/>
        <item m="1" x="1554"/>
        <item m="1" x="4751"/>
        <item m="1" x="7793"/>
        <item m="1" x="5984"/>
        <item m="1" x="6523"/>
        <item x="78"/>
        <item m="1" x="7483"/>
        <item m="1" x="3628"/>
        <item m="1" x="5346"/>
        <item m="1" x="2457"/>
        <item m="1" x="7548"/>
        <item m="1" x="3042"/>
        <item m="1" x="7829"/>
        <item m="1" x="2655"/>
        <item m="1" x="3738"/>
        <item x="91"/>
        <item m="1" x="6127"/>
        <item m="1" x="2000"/>
        <item m="1" x="2764"/>
        <item m="1" x="7816"/>
        <item m="1" x="4712"/>
        <item m="1" x="1405"/>
        <item m="1" x="3291"/>
        <item x="409"/>
        <item m="1" x="7630"/>
        <item m="1" x="7167"/>
        <item m="1" x="970"/>
        <item m="1" x="7906"/>
        <item m="1" x="3319"/>
        <item m="1" x="4330"/>
        <item m="1" x="3167"/>
        <item m="1" x="7914"/>
        <item x="152"/>
        <item m="1" x="5435"/>
        <item m="1" x="1724"/>
        <item x="275"/>
        <item m="1" x="1744"/>
        <item m="1" x="6985"/>
        <item m="1" x="3741"/>
        <item m="1" x="6140"/>
        <item m="1" x="6136"/>
        <item m="1" x="1646"/>
        <item m="1" x="2515"/>
        <item m="1" x="7358"/>
        <item m="1" x="6974"/>
        <item m="1" x="5620"/>
        <item m="1" x="4656"/>
        <item m="1" x="6445"/>
        <item m="1" x="4484"/>
        <item m="1" x="6203"/>
        <item m="1" x="6357"/>
        <item m="1" x="4602"/>
        <item m="1" x="3857"/>
        <item x="755"/>
        <item m="1" x="3635"/>
        <item m="1" x="6313"/>
        <item m="1" x="2234"/>
        <item m="1" x="4836"/>
        <item m="1" x="3174"/>
        <item x="771"/>
        <item m="1" x="7700"/>
        <item m="1" x="5126"/>
        <item x="730"/>
        <item m="1" x="1017"/>
        <item m="1" x="7010"/>
        <item m="1" x="3833"/>
        <item m="1" x="1270"/>
        <item m="1" x="7207"/>
        <item m="1" x="3662"/>
        <item m="1" x="6423"/>
        <item m="1" x="3840"/>
        <item m="1" x="1580"/>
        <item m="1" x="7872"/>
        <item m="1" x="2215"/>
        <item m="1" x="2995"/>
        <item m="1" x="2349"/>
        <item m="1" x="6335"/>
        <item m="1" x="1157"/>
        <item m="1" x="1383"/>
        <item m="1" x="2878"/>
        <item m="1" x="3375"/>
        <item m="1" x="2398"/>
        <item m="1" x="4271"/>
        <item m="1" x="5161"/>
        <item m="1" x="3040"/>
        <item m="1" x="4293"/>
        <item m="1" x="1296"/>
        <item m="1" x="6100"/>
        <item m="1" x="7171"/>
        <item m="1" x="4044"/>
        <item m="1" x="1679"/>
        <item m="1" x="1696"/>
        <item m="1" x="5393"/>
        <item m="1" x="4711"/>
        <item m="1" x="2689"/>
        <item m="1" x="3666"/>
        <item m="1" x="2972"/>
        <item m="1" x="3907"/>
        <item m="1" x="935"/>
        <item m="1" x="2053"/>
        <item m="1" x="3276"/>
        <item m="1" x="7193"/>
        <item m="1" x="7067"/>
        <item m="1" x="4562"/>
        <item m="1" x="3494"/>
        <item m="1" x="7873"/>
        <item m="1" x="5981"/>
        <item m="1" x="4098"/>
        <item m="1" x="3197"/>
        <item m="1" x="2658"/>
        <item m="1" x="7383"/>
        <item m="1" x="3148"/>
        <item m="1" x="7490"/>
        <item m="1" x="5700"/>
        <item m="1" x="2778"/>
        <item m="1" x="1742"/>
        <item m="1" x="2015"/>
        <item m="1" x="7407"/>
        <item m="1" x="3722"/>
        <item m="1" x="4981"/>
        <item m="1" x="7916"/>
        <item x="424"/>
        <item m="1" x="4458"/>
        <item m="1" x="5683"/>
        <item m="1" x="1418"/>
        <item m="1" x="2998"/>
        <item x="412"/>
        <item m="1" x="3274"/>
        <item m="1" x="7431"/>
        <item m="1" x="4477"/>
        <item m="1" x="2269"/>
        <item m="1" x="2667"/>
        <item m="1" x="1808"/>
        <item m="1" x="2898"/>
        <item m="1" x="6291"/>
        <item m="1" x="2101"/>
        <item m="1" x="5704"/>
        <item m="1" x="6377"/>
        <item m="1" x="7424"/>
        <item m="1" x="7894"/>
        <item x="175"/>
        <item m="1" x="6852"/>
        <item m="1" x="3638"/>
        <item m="1" x="5763"/>
        <item m="1" x="6862"/>
        <item m="1" x="906"/>
        <item m="1" x="3860"/>
        <item m="1" x="5250"/>
        <item m="1" x="2889"/>
        <item m="1" x="6864"/>
        <item m="1" x="895"/>
        <item m="1" x="6890"/>
        <item m="1" x="7848"/>
        <item m="1" x="1347"/>
        <item m="1" x="3310"/>
        <item m="1" x="3720"/>
        <item m="1" x="7599"/>
        <item m="1" x="7458"/>
        <item m="1" x="7051"/>
        <item x="605"/>
        <item m="1" x="2984"/>
        <item m="1" x="3787"/>
        <item m="1" x="7078"/>
        <item m="1" x="1493"/>
        <item m="1" x="7984"/>
        <item m="1" x="5044"/>
        <item m="1" x="2346"/>
        <item m="1" x="7455"/>
        <item m="1" x="4460"/>
        <item m="1" x="6959"/>
        <item x="431"/>
        <item m="1" x="7151"/>
        <item m="1" x="5333"/>
        <item x="697"/>
        <item m="1" x="5854"/>
        <item m="1" x="1202"/>
        <item m="1" x="5464"/>
        <item m="1" x="4051"/>
        <item m="1" x="2324"/>
        <item m="1" x="7386"/>
        <item m="1" x="3837"/>
        <item m="1" x="7750"/>
        <item m="1" x="2622"/>
        <item m="1" x="2123"/>
        <item m="1" x="7738"/>
        <item m="1" x="3868"/>
        <item m="1" x="5986"/>
        <item m="1" x="2201"/>
        <item m="1" x="4261"/>
        <item m="1" x="1937"/>
        <item m="1" x="7949"/>
        <item m="1" x="2561"/>
        <item m="1" x="1195"/>
        <item m="1" x="5845"/>
        <item m="1" x="1091"/>
        <item m="1" x="7165"/>
        <item x="144"/>
        <item m="1" x="6229"/>
        <item m="1" x="3736"/>
        <item m="1" x="7805"/>
        <item m="1" x="7925"/>
        <item m="1" x="4273"/>
        <item m="1" x="5376"/>
        <item m="1" x="6883"/>
        <item m="1" x="7629"/>
        <item m="1" x="5165"/>
        <item m="1" x="1424"/>
        <item m="1" x="2030"/>
        <item m="1" x="4543"/>
        <item m="1" x="2287"/>
        <item m="1" x="5015"/>
        <item m="1" x="7029"/>
        <item m="1" x="5340"/>
        <item m="1" x="2577"/>
        <item m="1" x="4891"/>
        <item m="1" x="2801"/>
        <item m="1" x="2848"/>
        <item m="1" x="2258"/>
        <item m="1" x="3626"/>
        <item m="1" x="3317"/>
        <item m="1" x="5493"/>
        <item m="1" x="6477"/>
        <item m="1" x="5347"/>
        <item m="1" x="1355"/>
        <item m="1" x="4277"/>
        <item m="1" x="7753"/>
        <item m="1" x="2194"/>
        <item m="1" x="2922"/>
        <item m="1" x="7868"/>
        <item m="1" x="2202"/>
        <item m="1" x="1830"/>
        <item m="1" x="3236"/>
        <item m="1" x="2297"/>
        <item m="1" x="6718"/>
        <item m="1" x="7196"/>
        <item m="1" x="2061"/>
        <item m="1" x="1500"/>
        <item m="1" x="1623"/>
        <item m="1" x="1030"/>
        <item m="1" x="7271"/>
        <item m="1" x="1258"/>
        <item m="1" x="2150"/>
        <item m="1" x="6184"/>
        <item m="1" x="5211"/>
        <item x="90"/>
        <item m="1" x="7957"/>
        <item m="1" x="7958"/>
        <item m="1" x="7960"/>
        <item m="1" x="7961"/>
        <item m="1" x="7962"/>
        <item m="1" x="7963"/>
        <item m="1" x="7861"/>
        <item m="1" x="7966"/>
        <item m="1" x="7967"/>
        <item m="1" x="7968"/>
        <item m="1" x="2912"/>
        <item m="1" x="1129"/>
        <item m="1" x="7970"/>
        <item m="1" x="7886"/>
        <item m="1" x="7887"/>
        <item m="1" x="7888"/>
        <item m="1" x="7985"/>
        <item m="1" x="7986"/>
        <item m="1" x="7987"/>
        <item m="1" x="7988"/>
        <item m="1" x="7989"/>
        <item m="1" x="7990"/>
        <item m="1" x="2542"/>
        <item m="1" x="5062"/>
        <item m="1" x="2485"/>
        <item x="6"/>
        <item m="1" x="5179"/>
        <item m="1" x="3111"/>
        <item m="1" x="7231"/>
        <item m="1" x="7910"/>
        <item m="1" x="4329"/>
        <item m="1" x="4716"/>
        <item m="1" x="5905"/>
        <item m="1" x="1272"/>
        <item m="1" x="2687"/>
        <item m="1" x="4423"/>
        <item m="1" x="6772"/>
        <item m="1" x="4814"/>
        <item m="1" x="7857"/>
        <item m="1" x="7858"/>
        <item m="1" x="3458"/>
        <item m="1" x="7862"/>
        <item m="1" x="7863"/>
        <item m="1" x="939"/>
        <item m="1" x="7865"/>
        <item m="1" x="7867"/>
        <item m="1" x="7871"/>
        <item m="1" x="7708"/>
        <item m="1" x="7976"/>
        <item m="1" x="7880"/>
        <item m="1" x="4183"/>
        <item m="1" x="4976"/>
        <item m="1" x="7983"/>
        <item m="1" x="7889"/>
        <item m="1" x="7890"/>
        <item x="538"/>
        <item m="1" x="4503"/>
        <item m="1" x="7991"/>
        <item x="537"/>
        <item m="1" x="7821"/>
        <item m="1" x="7915"/>
        <item m="1" x="7917"/>
        <item m="1" x="2513"/>
        <item m="1" x="7930"/>
        <item m="1" x="7931"/>
        <item m="1" x="7932"/>
        <item m="1" x="7846"/>
        <item m="1" x="7847"/>
        <item m="1" x="7971"/>
        <item m="1" x="7737"/>
        <item m="1" x="7822"/>
        <item m="1" x="7850"/>
        <item m="1" x="7686"/>
        <item m="1" x="7687"/>
        <item m="1" x="7689"/>
        <item m="1" x="7690"/>
        <item m="1" x="7691"/>
        <item m="1" x="7692"/>
        <item m="1" x="7693"/>
        <item m="1" x="7694"/>
        <item m="1" x="7695"/>
        <item m="1" x="7696"/>
        <item m="1" x="1313"/>
        <item m="1" x="7699"/>
        <item m="1" x="7702"/>
        <item m="1" x="7704"/>
        <item m="1" x="7707"/>
        <item m="1" x="7709"/>
        <item m="1" x="7710"/>
        <item m="1" x="7972"/>
        <item m="1" x="7974"/>
        <item m="1" x="7878"/>
        <item m="1" x="2727"/>
        <item m="1" x="7730"/>
        <item m="1" x="7731"/>
        <item m="1" x="7732"/>
        <item m="1" x="7733"/>
        <item m="1" x="7735"/>
        <item m="1" x="7884"/>
        <item m="1" x="7742"/>
        <item m="1" x="962"/>
        <item m="1" x="7992"/>
        <item m="1" x="7747"/>
        <item m="1" x="7748"/>
        <item m="1" x="7783"/>
        <item m="1" x="7769"/>
        <item m="1" x="7896"/>
        <item m="1" x="5753"/>
        <item m="1" x="7907"/>
        <item m="1" x="7817"/>
        <item m="1" x="7824"/>
        <item m="1" x="6339"/>
        <item m="1" x="7834"/>
        <item x="795"/>
        <item m="1" x="7837"/>
        <item m="1" x="7838"/>
        <item m="1" x="7840"/>
        <item m="1" x="3934"/>
        <item m="1" x="7853"/>
        <item m="1" x="5016"/>
        <item m="1" x="7933"/>
        <item m="1" x="7937"/>
        <item m="1" x="7938"/>
        <item m="1" x="7939"/>
        <item x="299"/>
        <item m="1" x="7559"/>
        <item x="128"/>
        <item m="1" x="7560"/>
        <item m="1" x="7561"/>
        <item m="1" x="2569"/>
        <item m="1" x="7562"/>
        <item m="1" x="7563"/>
        <item m="1" x="7564"/>
        <item m="1" x="7580"/>
        <item m="1" x="7581"/>
        <item m="1" x="7582"/>
        <item m="1" x="7584"/>
        <item m="1" x="7975"/>
        <item m="1" x="3967"/>
        <item m="1" x="7597"/>
        <item m="1" x="7598"/>
        <item m="1" x="7982"/>
        <item m="1" x="7602"/>
        <item m="1" x="7603"/>
        <item m="1" x="7604"/>
        <item m="1" x="7749"/>
        <item m="1" x="7751"/>
        <item m="1" x="7297"/>
        <item m="1" x="7752"/>
        <item m="1" x="7994"/>
        <item m="1" x="7761"/>
        <item m="1" x="7791"/>
        <item m="1" x="7909"/>
        <item m="1" x="7646"/>
        <item m="1" x="7825"/>
        <item m="1" x="7649"/>
        <item m="1" x="7655"/>
        <item m="1" x="7926"/>
        <item m="1" x="7927"/>
        <item m="1" x="7935"/>
        <item m="1" x="7940"/>
        <item m="1" x="2711"/>
        <item m="1" x="3895"/>
        <item m="1" x="7954"/>
        <item m="1" x="7955"/>
        <item m="1" x="7565"/>
        <item x="631"/>
        <item m="1" x="7566"/>
        <item m="1" x="7568"/>
        <item m="1" x="7569"/>
        <item m="1" x="7328"/>
        <item m="1" x="7330"/>
        <item m="1" x="7331"/>
        <item m="1" x="7570"/>
        <item m="1" x="7333"/>
        <item m="1" x="7334"/>
        <item m="1" x="7335"/>
        <item m="1" x="2195"/>
        <item m="1" x="4128"/>
        <item m="1" x="7336"/>
        <item m="1" x="7337"/>
        <item m="1" x="7338"/>
        <item m="1" x="7571"/>
        <item m="1" x="7340"/>
        <item m="1" x="7341"/>
        <item m="1" x="7572"/>
        <item m="1" x="2004"/>
        <item m="1" x="7573"/>
        <item m="1" x="7348"/>
        <item m="1" x="7349"/>
        <item m="1" x="7964"/>
        <item m="1" x="7965"/>
        <item m="1" x="7352"/>
        <item m="1" x="7356"/>
        <item m="1" x="7357"/>
        <item m="1" x="1203"/>
        <item m="1" x="4105"/>
        <item m="1" x="7364"/>
        <item m="1" x="3085"/>
        <item m="1" x="7366"/>
        <item m="1" x="7870"/>
        <item m="1" x="7367"/>
        <item m="1" x="7368"/>
        <item m="1" x="7369"/>
        <item m="1" x="2627"/>
        <item m="1" x="7588"/>
        <item m="1" x="7590"/>
        <item m="1" x="7711"/>
        <item m="1" x="7712"/>
        <item m="1" x="7713"/>
        <item m="1" x="7714"/>
        <item m="1" x="7715"/>
        <item m="1" x="7716"/>
        <item m="1" x="7969"/>
        <item m="1" x="7973"/>
        <item m="1" x="7720"/>
        <item m="1" x="7723"/>
        <item m="1" x="7724"/>
        <item m="1" x="7977"/>
        <item m="1" x="7978"/>
        <item m="1" x="7979"/>
        <item m="1" x="7389"/>
        <item m="1" x="7390"/>
        <item m="1" x="7391"/>
        <item m="1" x="7392"/>
        <item m="1" x="7393"/>
        <item m="1" x="7394"/>
        <item m="1" x="7980"/>
        <item m="1" x="7981"/>
        <item m="1" x="7740"/>
        <item m="1" x="7605"/>
        <item m="1" x="6993"/>
        <item m="1" x="7400"/>
        <item m="1" x="7401"/>
        <item m="1" x="7402"/>
        <item m="1" x="7403"/>
        <item m="1" x="7745"/>
        <item m="1" x="7746"/>
        <item m="1" x="7609"/>
        <item m="1" x="7756"/>
        <item m="1" x="7757"/>
        <item m="1" x="7758"/>
        <item m="1" x="7760"/>
        <item m="1" x="7762"/>
        <item m="1" x="7763"/>
        <item m="1" x="4292"/>
        <item m="1" x="7764"/>
        <item m="1" x="6443"/>
        <item m="1" x="7612"/>
        <item m="1" x="7613"/>
        <item m="1" x="7614"/>
        <item m="1" x="5156"/>
        <item m="1" x="7995"/>
        <item m="1" x="6149"/>
        <item x="686"/>
        <item m="1" x="7996"/>
        <item m="1" x="7997"/>
        <item m="1" x="7998"/>
        <item m="1" x="7999"/>
        <item m="1" x="7772"/>
        <item m="1" x="7780"/>
        <item m="1" x="7781"/>
        <item m="1" x="7782"/>
        <item m="1" x="7784"/>
        <item m="1" x="5022"/>
        <item m="1" x="7787"/>
        <item m="1" x="7788"/>
        <item m="1" x="7789"/>
        <item m="1" x="7792"/>
        <item m="1" x="7795"/>
        <item m="1" x="5722"/>
        <item m="1" x="1205"/>
        <item m="1" x="4826"/>
        <item m="1" x="7797"/>
        <item m="1" x="7897"/>
        <item x="345"/>
        <item m="1" x="7899"/>
        <item m="1" x="7900"/>
        <item m="1" x="7803"/>
        <item m="1" x="7804"/>
        <item m="1" x="7901"/>
        <item m="1" x="7902"/>
        <item m="1" x="7903"/>
        <item m="1" x="7807"/>
        <item m="1" x="7642"/>
        <item m="1" x="6101"/>
        <item m="1" x="7904"/>
        <item m="1" x="7905"/>
        <item m="1" x="7464"/>
        <item m="1" x="7812"/>
        <item m="1" x="7813"/>
        <item m="1" x="3219"/>
        <item m="1" x="7814"/>
        <item m="1" x="7815"/>
        <item m="1" x="5033"/>
        <item m="1" x="1139"/>
        <item m="1" x="7818"/>
        <item m="1" x="7476"/>
        <item m="1" x="7477"/>
        <item m="1" x="7911"/>
        <item m="1" x="5073"/>
        <item m="1" x="1076"/>
        <item m="1" x="7826"/>
        <item m="1" x="2404"/>
        <item m="1" x="7827"/>
        <item m="1" x="7912"/>
        <item m="1" x="7913"/>
        <item m="1" x="7830"/>
        <item m="1" x="7831"/>
        <item m="1" x="7832"/>
        <item m="1" x="7651"/>
        <item m="1" x="7652"/>
        <item m="1" x="7653"/>
        <item m="1" x="7504"/>
        <item m="1" x="7656"/>
        <item m="1" x="7657"/>
        <item m="1" x="7505"/>
        <item m="1" x="7506"/>
        <item m="1" x="5367"/>
        <item m="1" x="7507"/>
        <item m="1" x="1586"/>
        <item m="1" x="7836"/>
        <item m="1" x="7658"/>
        <item m="1" x="7661"/>
        <item m="1" x="1241"/>
        <item m="1" x="7918"/>
        <item m="1" x="7839"/>
        <item m="1" x="7919"/>
        <item m="1" x="7920"/>
        <item m="1" x="7921"/>
        <item m="1" x="7841"/>
        <item m="1" x="7842"/>
        <item m="1" x="7843"/>
        <item m="1" x="7666"/>
        <item m="1" x="7929"/>
        <item m="1" x="7844"/>
        <item m="1" x="7845"/>
        <item m="1" x="7942"/>
        <item m="1" x="7944"/>
        <item m="1" x="7947"/>
        <item x="602"/>
        <item m="1" x="7948"/>
        <item m="1" x="7950"/>
        <item m="1" x="7671"/>
        <item m="1" x="7672"/>
        <item m="1" x="7674"/>
        <item m="1" x="4927"/>
        <item m="1" x="7676"/>
        <item m="1" x="7677"/>
        <item m="1" x="7529"/>
        <item m="1" x="7530"/>
        <item m="1" x="7531"/>
        <item m="1" x="7532"/>
        <item m="1" x="7533"/>
        <item m="1" x="7534"/>
        <item m="1" x="2787"/>
        <item m="1" x="2104"/>
        <item m="1" x="1149"/>
        <item x="700"/>
        <item m="1" x="936"/>
        <item m="1" x="7951"/>
        <item m="1" x="1694"/>
        <item m="1" x="1683"/>
        <item m="1" x="7535"/>
        <item m="1" x="1682"/>
        <item m="1" x="7536"/>
        <item m="1" x="6660"/>
        <item m="1" x="6659"/>
        <item m="1" x="7557"/>
        <item m="1" x="7953"/>
        <item m="1" x="4736"/>
        <item m="1" x="7855"/>
        <item m="1" x="5017"/>
        <item m="1" x="7558"/>
        <item m="1" x="7685"/>
        <item m="1" x="7344"/>
        <item m="1" x="7345"/>
        <item m="1" x="7346"/>
        <item m="1" x="7347"/>
        <item m="1" x="7144"/>
        <item m="1" x="7145"/>
        <item m="1" x="7146"/>
        <item m="1" x="7860"/>
        <item m="1" x="7350"/>
        <item m="1" x="7158"/>
        <item m="1" x="7864"/>
        <item m="1" x="7354"/>
        <item m="1" x="7866"/>
        <item x="720"/>
        <item m="1" x="7360"/>
        <item m="1" x="7361"/>
        <item m="1" x="7362"/>
        <item m="1" x="7705"/>
        <item m="1" x="7169"/>
        <item x="782"/>
        <item m="1" x="7589"/>
        <item m="1" x="7874"/>
        <item m="1" x="7717"/>
        <item m="1" x="7875"/>
        <item m="1" x="7876"/>
        <item m="1" x="7877"/>
        <item m="1" x="7719"/>
        <item m="1" x="7722"/>
        <item m="1" x="7725"/>
        <item m="1" x="7726"/>
        <item m="1" x="7381"/>
        <item m="1" x="7879"/>
        <item m="1" x="7395"/>
        <item m="1" x="7396"/>
        <item m="1" x="7397"/>
        <item m="1" x="7881"/>
        <item m="1" x="7882"/>
        <item m="1" x="7883"/>
        <item m="1" x="7404"/>
        <item m="1" x="4679"/>
        <item m="1" x="7615"/>
        <item m="1" x="7616"/>
        <item m="1" x="7617"/>
        <item m="1" x="7770"/>
        <item m="1" x="7773"/>
        <item m="1" x="7774"/>
        <item m="1" x="7775"/>
        <item m="1" x="7776"/>
        <item m="1" x="7891"/>
        <item m="1" x="7892"/>
        <item m="1" x="7893"/>
        <item m="1" x="7631"/>
        <item m="1" x="7445"/>
        <item m="1" x="7898"/>
        <item m="1" x="7802"/>
        <item m="1" x="7809"/>
        <item m="1" x="7810"/>
        <item m="1" x="7466"/>
        <item m="1" x="7478"/>
        <item m="1" x="7480"/>
        <item m="1" x="2738"/>
        <item m="1" x="7828"/>
        <item m="1" x="7833"/>
        <item m="1" x="7508"/>
        <item m="1" x="1615"/>
        <item m="1" x="7835"/>
        <item m="1" x="7659"/>
        <item m="1" x="7922"/>
        <item m="1" x="7923"/>
        <item m="1" x="7924"/>
        <item m="1" x="7518"/>
        <item m="1" x="7665"/>
        <item m="1" x="7668"/>
        <item m="1" x="7669"/>
        <item m="1" x="1689"/>
        <item m="1" x="7537"/>
        <item m="1" x="4106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952"/>
        <item m="1" x="1040"/>
        <item m="1" x="2628"/>
        <item m="1" x="7147"/>
        <item x="250"/>
        <item x="751"/>
        <item m="1" x="7148"/>
        <item m="1" x="6464"/>
        <item m="1" x="7697"/>
        <item x="798"/>
        <item m="1" x="7160"/>
        <item m="1" x="1119"/>
        <item m="1" x="7166"/>
        <item m="1" x="7703"/>
        <item m="1" x="7706"/>
        <item m="1" x="7172"/>
        <item m="1" x="7718"/>
        <item m="1" x="7721"/>
        <item m="1" x="6071"/>
        <item m="1" x="7727"/>
        <item m="1" x="3308"/>
        <item m="1" x="7728"/>
        <item m="1" x="7729"/>
        <item m="1" x="7736"/>
        <item m="1" x="7741"/>
        <item m="1" x="7208"/>
        <item m="1" x="7618"/>
        <item m="1" x="7117"/>
        <item m="1" x="7619"/>
        <item m="1" x="7765"/>
        <item m="1" x="7410"/>
        <item m="1" x="7766"/>
        <item m="1" x="7767"/>
        <item m="1" x="7421"/>
        <item m="1" x="7771"/>
        <item m="1" x="7777"/>
        <item m="1" x="7778"/>
        <item m="1" x="7779"/>
        <item m="1" x="7785"/>
        <item m="1" x="7786"/>
        <item m="1" x="7446"/>
        <item m="1" x="7796"/>
        <item m="1" x="7632"/>
        <item m="1" x="7800"/>
        <item m="1" x="7635"/>
        <item m="1" x="7637"/>
        <item m="1" x="7806"/>
        <item m="1" x="7808"/>
        <item m="1" x="7811"/>
        <item m="1" x="7473"/>
        <item m="1" x="7819"/>
        <item m="1" x="7820"/>
        <item m="1" x="7481"/>
        <item m="1" x="7482"/>
        <item m="1" x="7648"/>
        <item m="1" x="7269"/>
        <item m="1" x="7280"/>
        <item m="1" x="7288"/>
        <item m="1" x="7525"/>
        <item m="1" x="7549"/>
        <item m="1" x="1713"/>
        <item m="1" x="6002"/>
        <item m="1" x="1132"/>
        <item m="1" x="5936"/>
        <item m="1" x="2185"/>
        <item m="1" x="7107"/>
        <item x="723"/>
        <item m="1" x="7550"/>
        <item m="1" x="7551"/>
        <item m="1" x="7552"/>
        <item m="1" x="7311"/>
        <item m="1" x="1710"/>
        <item m="1" x="7149"/>
        <item m="1" x="7150"/>
        <item m="1" x="3471"/>
        <item m="1" x="7152"/>
        <item m="1" x="7574"/>
        <item m="1" x="7575"/>
        <item m="1" x="7576"/>
        <item m="1" x="7156"/>
        <item m="1" x="7157"/>
        <item m="1" x="7577"/>
        <item m="1" x="4427"/>
        <item m="1" x="6961"/>
        <item m="1" x="7578"/>
        <item m="1" x="6963"/>
        <item m="1" x="1917"/>
        <item m="1" x="1294"/>
        <item m="1" x="7579"/>
        <item m="1" x="6966"/>
        <item x="413"/>
        <item m="1" x="6967"/>
        <item m="1" x="6969"/>
        <item m="1" x="6970"/>
        <item m="1" x="7161"/>
        <item m="1" x="6971"/>
        <item m="1" x="3965"/>
        <item m="1" x="6973"/>
        <item m="1" x="5850"/>
        <item m="1" x="7363"/>
        <item m="1" x="6721"/>
        <item m="1" x="7168"/>
        <item m="1" x="6976"/>
        <item m="1" x="7586"/>
        <item m="1" x="7587"/>
        <item m="1" x="7170"/>
        <item m="1" x="6978"/>
        <item m="1" x="6979"/>
        <item m="1" x="6980"/>
        <item x="504"/>
        <item m="1" x="3938"/>
        <item m="1" x="7370"/>
        <item m="1" x="7173"/>
        <item m="1" x="7174"/>
        <item m="1" x="5374"/>
        <item m="1" x="7175"/>
        <item m="1" x="7176"/>
        <item m="1" x="7177"/>
        <item m="1" x="7178"/>
        <item m="1" x="7591"/>
        <item m="1" x="7592"/>
        <item m="1" x="7376"/>
        <item m="1" x="7593"/>
        <item m="1" x="7382"/>
        <item m="1" x="7018"/>
        <item m="1" x="7594"/>
        <item x="479"/>
        <item m="1" x="7595"/>
        <item m="1" x="7596"/>
        <item m="1" x="7194"/>
        <item m="1" x="7195"/>
        <item m="1" x="7197"/>
        <item m="1" x="7198"/>
        <item m="1" x="7199"/>
        <item m="1" x="7200"/>
        <item m="1" x="6987"/>
        <item m="1" x="6988"/>
        <item m="1" x="6989"/>
        <item m="1" x="7600"/>
        <item m="1" x="7601"/>
        <item m="1" x="7606"/>
        <item m="1" x="7607"/>
        <item m="1" x="6990"/>
        <item m="1" x="6991"/>
        <item m="1" x="7405"/>
        <item m="1" x="7608"/>
        <item m="1" x="7406"/>
        <item m="1" x="6998"/>
        <item m="1" x="7611"/>
        <item m="1" x="7409"/>
        <item m="1" x="7411"/>
        <item m="1" x="7412"/>
        <item m="1" x="7413"/>
        <item m="1" x="7414"/>
        <item m="1" x="7415"/>
        <item m="1" x="5112"/>
        <item m="1" x="7113"/>
        <item m="1" x="7416"/>
        <item x="812"/>
        <item m="1" x="7209"/>
        <item x="818"/>
        <item m="1" x="7210"/>
        <item m="1" x="3847"/>
        <item m="1" x="7211"/>
        <item m="1" x="942"/>
        <item m="1" x="7620"/>
        <item m="1" x="7621"/>
        <item m="1" x="7422"/>
        <item m="1" x="7423"/>
        <item m="1" x="7425"/>
        <item m="1" x="7622"/>
        <item m="1" x="7623"/>
        <item m="1" x="7624"/>
        <item m="1" x="7625"/>
        <item m="1" x="7626"/>
        <item m="1" x="7434"/>
        <item m="1" x="7435"/>
        <item m="1" x="7436"/>
        <item m="1" x="7437"/>
        <item m="1" x="7627"/>
        <item m="1" x="7628"/>
        <item m="1" x="7633"/>
        <item m="1" x="7447"/>
        <item m="1" x="7448"/>
        <item m="1" x="7634"/>
        <item m="1" x="7450"/>
        <item m="1" x="7451"/>
        <item m="1" x="7636"/>
        <item m="1" x="7453"/>
        <item m="1" x="7638"/>
        <item m="1" x="7639"/>
        <item m="1" x="7640"/>
        <item m="1" x="7641"/>
        <item m="1" x="7459"/>
        <item m="1" x="7041"/>
        <item m="1" x="7643"/>
        <item m="1" x="6439"/>
        <item m="1" x="7461"/>
        <item m="1" x="1673"/>
        <item m="1" x="7467"/>
        <item m="1" x="7468"/>
        <item m="1" x="7469"/>
        <item m="1" x="7470"/>
        <item m="1" x="7255"/>
        <item m="1" x="7134"/>
        <item m="1" x="7135"/>
        <item m="1" x="7136"/>
        <item m="1" x="7474"/>
        <item m="1" x="7475"/>
        <item m="1" x="7645"/>
        <item m="1" x="7258"/>
        <item m="1" x="7048"/>
        <item m="1" x="7049"/>
        <item m="1" x="7484"/>
        <item m="1" x="7485"/>
        <item m="1" x="7486"/>
        <item m="1" x="7488"/>
        <item x="558"/>
        <item m="1" x="3383"/>
        <item m="1" x="3457"/>
        <item m="1" x="7494"/>
        <item m="1" x="7647"/>
        <item m="1" x="4030"/>
        <item m="1" x="7495"/>
        <item m="1" x="7496"/>
        <item m="1" x="7497"/>
        <item m="1" x="7498"/>
        <item m="1" x="7270"/>
        <item m="1" x="7654"/>
        <item m="1" x="7058"/>
        <item m="1" x="7059"/>
        <item m="1" x="7273"/>
        <item m="1" x="2660"/>
        <item m="1" x="7274"/>
        <item m="1" x="7060"/>
        <item m="1" x="7660"/>
        <item m="1" x="7509"/>
        <item m="1" x="7276"/>
        <item m="1" x="7277"/>
        <item x="407"/>
        <item m="1" x="6517"/>
        <item m="1" x="7662"/>
        <item m="1" x="7511"/>
        <item m="1" x="7512"/>
        <item m="1" x="7513"/>
        <item m="1" x="7514"/>
        <item m="1" x="7516"/>
        <item m="1" x="7663"/>
        <item m="1" x="7068"/>
        <item m="1" x="7069"/>
        <item m="1" x="7664"/>
        <item m="1" x="7519"/>
        <item m="1" x="7520"/>
        <item m="1" x="7667"/>
        <item m="1" x="7670"/>
        <item m="1" x="7524"/>
        <item m="1" x="7293"/>
        <item m="1" x="6506"/>
        <item m="1" x="7294"/>
        <item x="685"/>
        <item x="774"/>
        <item m="1" x="7553"/>
        <item m="1" x="5256"/>
        <item m="1" x="6627"/>
        <item m="1" x="5270"/>
        <item m="1" x="6650"/>
        <item m="1" x="6250"/>
        <item x="671"/>
        <item m="1" x="7298"/>
        <item m="1" x="2108"/>
        <item m="1" x="4872"/>
        <item m="1" x="7299"/>
        <item x="693"/>
        <item m="1" x="7300"/>
        <item m="1" x="2726"/>
        <item m="1" x="7301"/>
        <item m="1" x="7302"/>
        <item m="1" x="7303"/>
        <item m="1" x="7304"/>
        <item m="1" x="7305"/>
        <item m="1" x="7306"/>
        <item m="1" x="7307"/>
        <item m="1" x="7308"/>
        <item m="1" x="2071"/>
        <item m="1" x="7309"/>
        <item m="1" x="3792"/>
        <item m="1" x="7678"/>
        <item m="1" x="7679"/>
        <item m="1" x="7680"/>
        <item m="1" x="2562"/>
        <item m="1" x="7555"/>
        <item m="1" x="7556"/>
        <item m="1" x="7681"/>
        <item m="1" x="7684"/>
        <item m="1" x="4938"/>
        <item m="1" x="7332"/>
        <item m="1" x="7339"/>
        <item m="1" x="7342"/>
        <item m="1" x="7343"/>
        <item m="1" x="7153"/>
        <item m="1" x="7154"/>
        <item m="1" x="7155"/>
        <item m="1" x="6958"/>
        <item m="1" x="6960"/>
        <item m="1" x="6962"/>
        <item m="1" x="6965"/>
        <item m="1" x="6667"/>
        <item m="1" x="6668"/>
        <item m="1" x="6669"/>
        <item m="1" x="6670"/>
        <item m="1" x="6475"/>
        <item m="1" x="6671"/>
        <item m="1" x="6672"/>
        <item x="148"/>
        <item m="1" x="6673"/>
        <item m="1" x="6674"/>
        <item m="1" x="6700"/>
        <item m="1" x="6701"/>
        <item m="1" x="7351"/>
        <item m="1" x="1340"/>
        <item m="1" x="6706"/>
        <item m="1" x="6527"/>
        <item m="1" x="7355"/>
        <item m="1" x="6712"/>
        <item m="1" x="6713"/>
        <item m="1" x="6714"/>
        <item m="1" x="6727"/>
        <item m="1" x="6728"/>
        <item m="1" x="7365"/>
        <item m="1" x="6977"/>
        <item m="1" x="6733"/>
        <item m="1" x="6734"/>
        <item m="1" x="6739"/>
        <item m="1" x="6134"/>
        <item m="1" x="7371"/>
        <item m="1" x="6742"/>
        <item m="1" x="7372"/>
        <item m="1" x="6745"/>
        <item m="1" x="7179"/>
        <item m="1" x="7180"/>
        <item m="1" x="7181"/>
        <item m="1" x="7182"/>
        <item m="1" x="4653"/>
        <item m="1" x="7374"/>
        <item m="1" x="4718"/>
        <item m="1" x="7375"/>
        <item m="1" x="7377"/>
        <item m="1" x="7097"/>
        <item m="1" x="7378"/>
        <item m="1" x="7379"/>
        <item m="1" x="7380"/>
        <item m="1" x="7384"/>
        <item m="1" x="7385"/>
        <item m="1" x="7387"/>
        <item m="1" x="7388"/>
        <item m="1" x="6757"/>
        <item m="1" x="6758"/>
        <item m="1" x="6759"/>
        <item m="1" x="6760"/>
        <item m="1" x="6761"/>
        <item m="1" x="7398"/>
        <item m="1" x="6762"/>
        <item m="1" x="7399"/>
        <item m="1" x="3814"/>
        <item m="1" x="7205"/>
        <item m="1" x="7206"/>
        <item m="1" x="6994"/>
        <item m="1" x="6774"/>
        <item m="1" x="7408"/>
        <item m="1" x="6999"/>
        <item m="1" x="6788"/>
        <item m="1" x="6789"/>
        <item m="1" x="7212"/>
        <item m="1" x="7213"/>
        <item m="1" x="4644"/>
        <item m="1" x="7105"/>
        <item m="1" x="7108"/>
        <item m="1" x="7418"/>
        <item m="1" x="7110"/>
        <item m="1" x="7419"/>
        <item m="1" x="7420"/>
        <item m="1" x="7427"/>
        <item m="1" x="7428"/>
        <item m="1" x="7429"/>
        <item m="1" x="7430"/>
        <item m="1" x="7432"/>
        <item m="1" x="7438"/>
        <item m="1" x="7224"/>
        <item m="1" x="7226"/>
        <item m="1" x="7440"/>
        <item m="1" x="7227"/>
        <item m="1" x="7228"/>
        <item m="1" x="7441"/>
        <item m="1" x="7442"/>
        <item m="1" x="7443"/>
        <item m="1" x="7444"/>
        <item m="1" x="7233"/>
        <item m="1" x="7236"/>
        <item m="1" x="7449"/>
        <item m="1" x="7452"/>
        <item m="1" x="7454"/>
        <item m="1" x="7456"/>
        <item m="1" x="7457"/>
        <item m="1" x="6840"/>
        <item m="1" x="6841"/>
        <item m="1" x="6842"/>
        <item m="1" x="7460"/>
        <item m="1" x="7462"/>
        <item m="1" x="7463"/>
        <item m="1" x="7465"/>
        <item m="1" x="7471"/>
        <item m="1" x="7252"/>
        <item m="1" x="7253"/>
        <item m="1" x="7256"/>
        <item m="1" x="6857"/>
        <item m="1" x="4434"/>
        <item m="1" x="7491"/>
        <item m="1" x="7492"/>
        <item m="1" x="3136"/>
        <item m="1" x="7493"/>
        <item m="1" x="7260"/>
        <item m="1" x="7261"/>
        <item m="1" x="7499"/>
        <item m="1" x="7500"/>
        <item m="1" x="7501"/>
        <item m="1" x="7502"/>
        <item m="1" x="7503"/>
        <item m="1" x="7272"/>
        <item m="1" x="6875"/>
        <item m="1" x="6876"/>
        <item m="1" x="6880"/>
        <item m="1" x="7278"/>
        <item m="1" x="7279"/>
        <item m="1" x="7140"/>
        <item m="1" x="6889"/>
        <item m="1" x="7510"/>
        <item m="1" x="7515"/>
        <item m="1" x="7517"/>
        <item m="1" x="7282"/>
        <item m="1" x="7283"/>
        <item m="1" x="7070"/>
        <item m="1" x="6905"/>
        <item m="1" x="7521"/>
        <item m="1" x="7522"/>
        <item m="1" x="7523"/>
        <item m="1" x="7291"/>
        <item m="1" x="7295"/>
        <item m="1" x="963"/>
        <item m="1" x="7526"/>
        <item m="1" x="7527"/>
        <item m="1" x="7310"/>
        <item m="1" x="5627"/>
        <item m="1" x="7312"/>
        <item m="1" x="7313"/>
        <item m="1" x="7314"/>
        <item m="1" x="7073"/>
        <item m="1" x="2238"/>
        <item m="1" x="4724"/>
        <item m="1" x="1597"/>
        <item m="1" x="7074"/>
        <item m="1" x="7075"/>
        <item m="1" x="6944"/>
        <item m="1" x="7554"/>
        <item m="1" x="7077"/>
        <item m="1" x="7079"/>
        <item m="1" x="7080"/>
        <item m="1" x="2506"/>
        <item m="1" x="7081"/>
        <item m="1" x="5353"/>
        <item m="1" x="6665"/>
        <item m="1" x="7326"/>
        <item m="1" x="7327"/>
        <item m="1" x="5505"/>
        <item m="1" x="6675"/>
        <item m="1" x="6676"/>
        <item m="1" x="6677"/>
        <item m="1" x="6678"/>
        <item x="41"/>
        <item m="1" x="6679"/>
        <item m="1" x="6680"/>
        <item m="1" x="6682"/>
        <item m="1" x="6683"/>
        <item m="1" x="6684"/>
        <item m="1" x="6570"/>
        <item m="1" x="1002"/>
        <item m="1" x="6685"/>
        <item m="1" x="6686"/>
        <item m="1" x="6687"/>
        <item m="1" x="6688"/>
        <item m="1" x="6689"/>
        <item m="1" x="6690"/>
        <item m="1" x="2666"/>
        <item m="1" x="6691"/>
        <item m="1" x="6692"/>
        <item m="1" x="6693"/>
        <item m="1" x="6694"/>
        <item m="1" x="6695"/>
        <item m="1" x="6702"/>
        <item m="1" x="6703"/>
        <item m="1" x="6704"/>
        <item m="1" x="7159"/>
        <item m="1" x="6707"/>
        <item m="1" x="6709"/>
        <item m="1" x="6710"/>
        <item m="1" x="6711"/>
        <item m="1" x="7164"/>
        <item m="1" x="6715"/>
        <item m="1" x="6716"/>
        <item m="1" x="6717"/>
        <item m="1" x="6719"/>
        <item m="1" x="6720"/>
        <item m="1" x="6729"/>
        <item m="1" x="6731"/>
        <item m="1" x="6735"/>
        <item m="1" x="6737"/>
        <item m="1" x="7094"/>
        <item m="1" x="6746"/>
        <item m="1" x="6747"/>
        <item m="1" x="7183"/>
        <item m="1" x="7184"/>
        <item m="1" x="7185"/>
        <item x="367"/>
        <item m="1" x="7186"/>
        <item m="1" x="7187"/>
        <item m="1" x="7188"/>
        <item m="1" x="7189"/>
        <item m="1" x="7190"/>
        <item m="1" x="7096"/>
        <item m="1" x="7098"/>
        <item m="1" x="7099"/>
        <item m="1" x="7191"/>
        <item m="1" x="6983"/>
        <item m="1" x="6984"/>
        <item m="1" x="4052"/>
        <item m="1" x="3909"/>
        <item m="1" x="6763"/>
        <item m="1" x="6764"/>
        <item m="1" x="6765"/>
        <item m="1" x="7201"/>
        <item m="1" x="7202"/>
        <item x="363"/>
        <item m="1" x="7203"/>
        <item m="1" x="3176"/>
        <item m="1" x="7204"/>
        <item m="1" x="7104"/>
        <item m="1" x="4267"/>
        <item m="1" x="6992"/>
        <item m="1" x="6775"/>
        <item m="1" x="6776"/>
        <item m="1" x="6777"/>
        <item m="1" x="6778"/>
        <item m="1" x="6779"/>
        <item m="1" x="4765"/>
        <item m="1" x="6780"/>
        <item m="1" x="6781"/>
        <item m="1" x="6996"/>
        <item m="1" x="6790"/>
        <item m="1" x="6791"/>
        <item m="1" x="7109"/>
        <item m="1" x="7111"/>
        <item m="1" x="7112"/>
        <item m="1" x="7114"/>
        <item m="1" x="7115"/>
        <item m="1" x="7116"/>
        <item m="1" x="7001"/>
        <item m="1" x="7002"/>
        <item m="1" x="7003"/>
        <item m="1" x="7004"/>
        <item m="1" x="7005"/>
        <item m="1" x="7006"/>
        <item m="1" x="7007"/>
        <item m="1" x="7008"/>
        <item m="1" x="5791"/>
        <item m="1" x="7214"/>
        <item m="1" x="7215"/>
        <item m="1" x="7014"/>
        <item m="1" x="2453"/>
        <item m="1" x="7216"/>
        <item m="1" x="7217"/>
        <item m="1" x="7218"/>
        <item m="1" x="7219"/>
        <item m="1" x="7220"/>
        <item m="1" x="7221"/>
        <item m="1" x="7222"/>
        <item m="1" x="7223"/>
        <item m="1" x="7019"/>
        <item m="1" x="7020"/>
        <item m="1" x="7225"/>
        <item m="1" x="7021"/>
        <item m="1" x="6825"/>
        <item m="1" x="7229"/>
        <item m="1" x="7230"/>
        <item m="1" x="7023"/>
        <item m="1" x="7024"/>
        <item m="1" x="7025"/>
        <item m="1" x="7232"/>
        <item m="1" x="7234"/>
        <item m="1" x="7031"/>
        <item m="1" x="7032"/>
        <item m="1" x="7033"/>
        <item m="1" x="6830"/>
        <item m="1" x="7237"/>
        <item m="1" x="7238"/>
        <item m="1" x="7239"/>
        <item m="1" x="7240"/>
        <item m="1" x="7034"/>
        <item m="1" x="7035"/>
        <item m="1" x="7241"/>
        <item m="1" x="7127"/>
        <item m="1" x="7128"/>
        <item m="1" x="7129"/>
        <item m="1" x="4074"/>
        <item m="1" x="7242"/>
        <item m="1" x="7243"/>
        <item m="1" x="7244"/>
        <item m="1" x="7245"/>
        <item m="1" x="7246"/>
        <item m="1" x="6843"/>
        <item m="1" x="7247"/>
        <item m="1" x="7248"/>
        <item m="1" x="7249"/>
        <item m="1" x="7250"/>
        <item m="1" x="7251"/>
        <item m="1" x="7254"/>
        <item m="1" x="7045"/>
        <item m="1" x="7046"/>
        <item m="1" x="6849"/>
        <item m="1" x="4929"/>
        <item m="1" x="3309"/>
        <item m="1" x="7257"/>
        <item m="1" x="6858"/>
        <item m="1" x="7050"/>
        <item m="1" x="7052"/>
        <item m="1" x="6859"/>
        <item m="1" x="6861"/>
        <item m="1" x="7262"/>
        <item m="1" x="7263"/>
        <item m="1" x="7138"/>
        <item m="1" x="7139"/>
        <item m="1" x="7264"/>
        <item m="1" x="7265"/>
        <item m="1" x="1317"/>
        <item m="1" x="7266"/>
        <item m="1" x="7267"/>
        <item m="1" x="7268"/>
        <item m="1" x="6877"/>
        <item x="783"/>
        <item m="1" x="6878"/>
        <item m="1" x="6879"/>
        <item m="1" x="6881"/>
        <item m="1" x="6882"/>
        <item m="1" x="7275"/>
        <item m="1" x="6885"/>
        <item m="1" x="7063"/>
        <item m="1" x="7064"/>
        <item m="1" x="6891"/>
        <item m="1" x="3942"/>
        <item m="1" x="7281"/>
        <item m="1" x="7285"/>
        <item m="1" x="7286"/>
        <item m="1" x="7287"/>
        <item m="1" x="7065"/>
        <item x="681"/>
        <item m="1" x="5980"/>
        <item m="1" x="7066"/>
        <item m="1" x="6906"/>
        <item m="1" x="6907"/>
        <item m="1" x="7289"/>
        <item m="1" x="7290"/>
        <item m="1" x="5574"/>
        <item m="1" x="7072"/>
        <item m="1" x="6914"/>
        <item m="1" x="6916"/>
        <item m="1" x="6918"/>
        <item m="1" x="6917"/>
        <item m="1" x="7076"/>
        <item m="1" x="7082"/>
        <item m="1" x="1508"/>
        <item m="1" x="7083"/>
        <item m="1" x="7084"/>
        <item m="1" x="5341"/>
        <item x="787"/>
        <item m="1" x="6922"/>
        <item m="1" x="6923"/>
        <item m="1" x="6924"/>
        <item m="1" x="6925"/>
        <item m="1" x="6926"/>
        <item m="1" x="4735"/>
        <item m="1" x="5928"/>
        <item m="1" x="6928"/>
        <item m="1" x="6929"/>
        <item m="1" x="4102"/>
        <item x="779"/>
        <item m="1" x="6271"/>
        <item x="735"/>
        <item x="793"/>
        <item m="1" x="6637"/>
        <item m="1" x="4641"/>
        <item m="1" x="6930"/>
        <item m="1" x="7315"/>
        <item m="1" x="1382"/>
        <item m="1" x="4082"/>
        <item m="1" x="6932"/>
        <item m="1" x="4528"/>
        <item m="1" x="6275"/>
        <item m="1" x="6933"/>
        <item m="1" x="6934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089"/>
        <item m="1" x="7090"/>
        <item m="1" x="7091"/>
        <item m="1" x="6696"/>
        <item m="1" x="6697"/>
        <item m="1" x="6698"/>
        <item m="1" x="6699"/>
        <item m="1" x="3235"/>
        <item m="1" x="6294"/>
        <item m="1" x="6295"/>
        <item m="1" x="6296"/>
        <item m="1" x="6297"/>
        <item m="1" x="6299"/>
        <item m="1" x="6300"/>
        <item m="1" x="6301"/>
        <item m="1" x="6302"/>
        <item m="1" x="6303"/>
        <item m="1" x="6323"/>
        <item m="1" x="6324"/>
        <item m="1" x="7092"/>
        <item m="1" x="7093"/>
        <item m="1" x="6708"/>
        <item m="1" x="6330"/>
        <item m="1" x="6972"/>
        <item m="1" x="6337"/>
        <item m="1" x="6338"/>
        <item m="1" x="6722"/>
        <item m="1" x="6724"/>
        <item m="1" x="6726"/>
        <item m="1" x="6341"/>
        <item m="1" x="6342"/>
        <item m="1" x="6343"/>
        <item m="1" x="6349"/>
        <item m="1" x="6975"/>
        <item m="1" x="6355"/>
        <item m="1" x="6356"/>
        <item m="1" x="6358"/>
        <item m="1" x="6740"/>
        <item m="1" x="6743"/>
        <item m="1" x="6362"/>
        <item m="1" x="6363"/>
        <item m="1" x="6364"/>
        <item m="1" x="6365"/>
        <item m="1" x="7100"/>
        <item m="1" x="4282"/>
        <item m="1" x="7101"/>
        <item m="1" x="7102"/>
        <item m="1" x="6390"/>
        <item m="1" x="6391"/>
        <item m="1" x="6392"/>
        <item m="1" x="6393"/>
        <item m="1" x="6394"/>
        <item m="1" x="6395"/>
        <item m="1" x="6396"/>
        <item m="1" x="7103"/>
        <item x="92"/>
        <item m="1" x="6769"/>
        <item m="1" x="6770"/>
        <item m="1" x="5298"/>
        <item m="1" x="6782"/>
        <item m="1" x="6411"/>
        <item m="1" x="6412"/>
        <item m="1" x="7106"/>
        <item m="1" x="6783"/>
        <item m="1" x="6997"/>
        <item m="1" x="4264"/>
        <item m="1" x="6424"/>
        <item m="1" x="7009"/>
        <item m="1" x="7011"/>
        <item m="1" x="6794"/>
        <item m="1" x="6795"/>
        <item m="1" x="6796"/>
        <item m="1" x="6797"/>
        <item m="1" x="6799"/>
        <item m="1" x="6800"/>
        <item m="1" x="6802"/>
        <item m="1" x="5108"/>
        <item m="1" x="7118"/>
        <item m="1" x="7119"/>
        <item m="1" x="7015"/>
        <item m="1" x="6814"/>
        <item m="1" x="7120"/>
        <item m="1" x="7121"/>
        <item m="1" x="7122"/>
        <item m="1" x="7123"/>
        <item m="1" x="7124"/>
        <item m="1" x="7125"/>
        <item m="1" x="6821"/>
        <item m="1" x="6822"/>
        <item m="1" x="6465"/>
        <item m="1" x="7026"/>
        <item m="1" x="7028"/>
        <item m="1" x="7126"/>
        <item m="1" x="6829"/>
        <item m="1" x="1622"/>
        <item m="1" x="7036"/>
        <item m="1" x="6831"/>
        <item m="1" x="6832"/>
        <item m="1" x="7037"/>
        <item m="1" x="6834"/>
        <item m="1" x="6835"/>
        <item m="1" x="7130"/>
        <item m="1" x="7131"/>
        <item m="1" x="2591"/>
        <item m="1" x="6495"/>
        <item m="1" x="6496"/>
        <item m="1" x="6497"/>
        <item m="1" x="7042"/>
        <item m="1" x="6844"/>
        <item m="1" x="7043"/>
        <item m="1" x="7132"/>
        <item m="1" x="6848"/>
        <item m="1" x="6500"/>
        <item x="66"/>
        <item m="1" x="4977"/>
        <item m="1" x="5730"/>
        <item m="1" x="6853"/>
        <item m="1" x="3357"/>
        <item m="1" x="6507"/>
        <item m="1" x="6854"/>
        <item m="1" x="6855"/>
        <item m="1" x="7137"/>
        <item m="1" x="6515"/>
        <item m="1" x="6860"/>
        <item m="1" x="6518"/>
        <item m="1" x="4728"/>
        <item m="1" x="949"/>
        <item m="1" x="943"/>
        <item m="1" x="7054"/>
        <item m="1" x="6863"/>
        <item m="1" x="6865"/>
        <item m="1" x="6866"/>
        <item m="1" x="7056"/>
        <item m="1" x="7057"/>
        <item m="1" x="6871"/>
        <item m="1" x="6544"/>
        <item m="1" x="6545"/>
        <item m="1" x="6546"/>
        <item m="1" x="6884"/>
        <item m="1" x="6549"/>
        <item m="1" x="6550"/>
        <item m="1" x="6551"/>
        <item m="1" x="6552"/>
        <item m="1" x="6886"/>
        <item m="1" x="6566"/>
        <item m="1" x="6567"/>
        <item m="1" x="6892"/>
        <item m="1" x="6894"/>
        <item m="1" x="6895"/>
        <item m="1" x="6896"/>
        <item m="1" x="6897"/>
        <item m="1" x="6898"/>
        <item m="1" x="6576"/>
        <item m="1" x="7071"/>
        <item m="1" x="6908"/>
        <item m="1" x="7141"/>
        <item m="1" x="6910"/>
        <item m="1" x="6912"/>
        <item m="1" x="6920"/>
        <item m="1" x="6586"/>
        <item m="1" x="6587"/>
        <item m="1" x="6588"/>
        <item m="1" x="6931"/>
        <item m="1" x="4738"/>
        <item m="1" x="6935"/>
        <item m="1" x="6936"/>
        <item m="1" x="6937"/>
        <item x="811"/>
        <item x="715"/>
        <item m="1" x="5268"/>
        <item m="1" x="6938"/>
        <item m="1" x="6939"/>
        <item m="1" x="6940"/>
        <item m="1" x="6941"/>
        <item m="1" x="6942"/>
        <item m="1" x="6943"/>
        <item m="1" x="6945"/>
        <item m="1" x="6595"/>
        <item m="1" x="6946"/>
        <item m="1" x="6947"/>
        <item m="1" x="6948"/>
        <item m="1" x="5265"/>
        <item m="1" x="7142"/>
        <item m="1" x="5260"/>
        <item m="1" x="6950"/>
        <item m="1" x="7088"/>
        <item m="1" x="6955"/>
        <item m="1" x="6956"/>
        <item m="1" x="7143"/>
        <item m="1" x="6304"/>
        <item m="1" x="6305"/>
        <item m="1" x="6306"/>
        <item m="1" x="6968"/>
        <item m="1" x="6325"/>
        <item m="1" x="1020"/>
        <item m="1" x="6331"/>
        <item m="1" x="6981"/>
        <item m="1" x="6751"/>
        <item m="1" x="6753"/>
        <item m="1" x="6986"/>
        <item m="1" x="6766"/>
        <item m="1" x="6768"/>
        <item m="1" x="6413"/>
        <item m="1" x="6995"/>
        <item m="1" x="6785"/>
        <item m="1" x="7000"/>
        <item m="1" x="6801"/>
        <item m="1" x="6803"/>
        <item m="1" x="6805"/>
        <item m="1" x="6806"/>
        <item m="1" x="7012"/>
        <item m="1" x="7013"/>
        <item m="1" x="6815"/>
        <item m="1" x="6816"/>
        <item m="1" x="7016"/>
        <item m="1" x="7017"/>
        <item m="1" x="1613"/>
        <item m="1" x="7022"/>
        <item m="1" x="7030"/>
        <item m="1" x="6836"/>
        <item m="1" x="7038"/>
        <item m="1" x="6837"/>
        <item m="1" x="7040"/>
        <item m="1" x="7044"/>
        <item m="1" x="2909"/>
        <item m="1" x="7047"/>
        <item m="1" x="6520"/>
        <item m="1" x="6521"/>
        <item m="1" x="6522"/>
        <item m="1" x="6867"/>
        <item m="1" x="7055"/>
        <item m="1" x="6873"/>
        <item m="1" x="7061"/>
        <item m="1" x="7062"/>
        <item m="1" x="6887"/>
        <item m="1" x="6899"/>
        <item x="382"/>
        <item m="1" x="6909"/>
        <item m="1" x="6221"/>
        <item m="1" x="6589"/>
        <item m="1" x="6949"/>
        <item m="1" x="6951"/>
        <item m="1" x="6596"/>
        <item x="777"/>
        <item m="1" x="7086"/>
        <item m="1" x="6598"/>
        <item m="1" x="6599"/>
        <item m="1" x="7087"/>
        <item m="1" x="6307"/>
        <item m="1" x="1513"/>
        <item m="1" x="6308"/>
        <item m="1" x="6309"/>
        <item m="1" x="6310"/>
        <item m="1" x="6311"/>
        <item m="1" x="3015"/>
        <item m="1" x="6312"/>
        <item m="1" x="4166"/>
        <item m="1" x="6326"/>
        <item m="1" x="6705"/>
        <item m="1" x="6332"/>
        <item m="1" x="6340"/>
        <item m="1" x="6350"/>
        <item m="1" x="6730"/>
        <item m="1" x="6732"/>
        <item m="1" x="6741"/>
        <item m="1" x="6744"/>
        <item m="1" x="6366"/>
        <item m="1" x="6367"/>
        <item m="1" x="6368"/>
        <item m="1" x="6369"/>
        <item m="1" x="6748"/>
        <item m="1" x="4780"/>
        <item m="1" x="6749"/>
        <item m="1" x="6752"/>
        <item m="1" x="6755"/>
        <item m="1" x="6383"/>
        <item m="1" x="6756"/>
        <item m="1" x="6397"/>
        <item m="1" x="6398"/>
        <item m="1" x="6399"/>
        <item m="1" x="6767"/>
        <item m="1" x="6771"/>
        <item m="1" x="6078"/>
        <item m="1" x="6773"/>
        <item m="1" x="6414"/>
        <item m="1" x="6415"/>
        <item m="1" x="6784"/>
        <item m="1" x="6793"/>
        <item m="1" x="6807"/>
        <item m="1" x="6808"/>
        <item m="1" x="4614"/>
        <item m="1" x="6809"/>
        <item m="1" x="6810"/>
        <item m="1" x="6811"/>
        <item m="1" x="6812"/>
        <item m="1" x="6813"/>
        <item m="1" x="6446"/>
        <item m="1" x="6817"/>
        <item m="1" x="4472"/>
        <item m="1" x="6818"/>
        <item m="1" x="6819"/>
        <item m="1" x="6820"/>
        <item m="1" x="6823"/>
        <item m="1" x="6824"/>
        <item m="1" x="6827"/>
        <item m="1" x="6828"/>
        <item m="1" x="2573"/>
        <item m="1" x="6833"/>
        <item m="1" x="6838"/>
        <item m="1" x="6839"/>
        <item m="1" x="6498"/>
        <item m="1" x="6845"/>
        <item m="1" x="6846"/>
        <item m="1" x="6856"/>
        <item m="1" x="6516"/>
        <item m="1" x="2510"/>
        <item m="1" x="6868"/>
        <item m="1" x="6869"/>
        <item m="1" x="6870"/>
        <item m="1" x="6874"/>
        <item m="1" x="6547"/>
        <item m="1" x="6548"/>
        <item m="1" x="5781"/>
        <item m="1" x="6553"/>
        <item m="1" x="6554"/>
        <item m="1" x="6555"/>
        <item m="1" x="6888"/>
        <item m="1" x="3252"/>
        <item m="1" x="6900"/>
        <item m="1" x="6901"/>
        <item m="1" x="6902"/>
        <item m="1" x="6903"/>
        <item m="1" x="6904"/>
        <item m="1" x="4308"/>
        <item m="1" x="6911"/>
        <item x="820"/>
        <item m="1" x="6597"/>
        <item m="1" x="4107"/>
        <item m="1" x="6600"/>
        <item m="1" x="6601"/>
        <item m="1" x="6602"/>
        <item m="1" x="6603"/>
        <item m="1" x="6604"/>
        <item m="1" x="6605"/>
        <item m="1" x="6952"/>
        <item m="1" x="6607"/>
        <item m="1" x="6608"/>
        <item m="1" x="6609"/>
        <item m="1" x="6611"/>
        <item m="1" x="6612"/>
        <item m="1" x="6613"/>
        <item m="1" x="2083"/>
        <item m="1" x="4268"/>
        <item m="1" x="6953"/>
        <item m="1" x="6615"/>
        <item m="1" x="6957"/>
        <item m="1" x="6663"/>
        <item m="1" x="6314"/>
        <item m="1" x="6315"/>
        <item m="1" x="6316"/>
        <item m="1" x="6317"/>
        <item m="1" x="6318"/>
        <item m="1" x="6319"/>
        <item m="1" x="6222"/>
        <item m="1" x="6320"/>
        <item m="1" x="6321"/>
        <item x="638"/>
        <item m="1" x="5821"/>
        <item m="1" x="5823"/>
        <item m="1" x="5824"/>
        <item m="1" x="5825"/>
        <item m="1" x="5826"/>
        <item m="1" x="5827"/>
        <item m="1" x="5828"/>
        <item m="1" x="5829"/>
        <item m="1" x="5830"/>
        <item m="1" x="3302"/>
        <item m="1" x="5831"/>
        <item m="1" x="5832"/>
        <item m="1" x="5833"/>
        <item m="1" x="5834"/>
        <item m="1" x="5835"/>
        <item m="1" x="5837"/>
        <item m="1" x="4992"/>
        <item m="1" x="6322"/>
        <item m="1" x="1523"/>
        <item m="1" x="6327"/>
        <item m="1" x="6328"/>
        <item m="1" x="5873"/>
        <item m="1" x="5874"/>
        <item m="1" x="6329"/>
        <item m="1" x="5876"/>
        <item m="1" x="5881"/>
        <item m="1" x="6334"/>
        <item m="1" x="5882"/>
        <item m="1" x="5883"/>
        <item m="1" x="6336"/>
        <item m="1" x="3162"/>
        <item m="1" x="5893"/>
        <item m="1" x="5894"/>
        <item m="1" x="6344"/>
        <item m="1" x="6345"/>
        <item m="1" x="6346"/>
        <item m="1" x="6347"/>
        <item m="1" x="3577"/>
        <item m="1" x="6348"/>
        <item m="1" x="5897"/>
        <item m="1" x="6351"/>
        <item m="1" x="6352"/>
        <item m="1" x="5917"/>
        <item m="1" x="5918"/>
        <item m="1" x="6353"/>
        <item m="1" x="6354"/>
        <item m="1" x="5922"/>
        <item x="794"/>
        <item m="1" x="5926"/>
        <item m="1" x="5927"/>
        <item m="1" x="6359"/>
        <item m="1" x="1715"/>
        <item m="1" x="6360"/>
        <item m="1" x="6361"/>
        <item m="1" x="5315"/>
        <item m="1" x="900"/>
        <item x="282"/>
        <item m="1" x="919"/>
        <item m="1" x="6370"/>
        <item m="1" x="6371"/>
        <item m="1" x="6372"/>
        <item m="1" x="6374"/>
        <item m="1" x="6375"/>
        <item m="1" x="6376"/>
        <item m="1" x="6378"/>
        <item m="1" x="5674"/>
        <item m="1" x="6379"/>
        <item m="1" x="6380"/>
        <item m="1" x="6381"/>
        <item m="1" x="4526"/>
        <item m="1" x="6382"/>
        <item m="1" x="6384"/>
        <item m="1" x="6385"/>
        <item m="1" x="6386"/>
        <item m="1" x="6387"/>
        <item m="1" x="5964"/>
        <item m="1" x="6388"/>
        <item m="1" x="6389"/>
        <item m="1" x="6400"/>
        <item m="1" x="3467"/>
        <item m="1" x="6402"/>
        <item m="1" x="6403"/>
        <item m="1" x="6404"/>
        <item m="1" x="6405"/>
        <item m="1" x="5966"/>
        <item m="1" x="5967"/>
        <item m="1" x="5899"/>
        <item m="1" x="6406"/>
        <item m="1" x="5969"/>
        <item m="1" x="5970"/>
        <item m="1" x="5972"/>
        <item m="1" x="5973"/>
        <item m="1" x="5974"/>
        <item m="1" x="6407"/>
        <item m="1" x="6408"/>
        <item m="1" x="6409"/>
        <item m="1" x="6410"/>
        <item m="1" x="6416"/>
        <item m="1" x="6417"/>
        <item m="1" x="6418"/>
        <item m="1" x="6419"/>
        <item m="1" x="5988"/>
        <item m="1" x="5989"/>
        <item m="1" x="5990"/>
        <item m="1" x="5991"/>
        <item m="1" x="6420"/>
        <item m="1" x="6421"/>
        <item m="1" x="6422"/>
        <item m="1" x="6426"/>
        <item m="1" x="6427"/>
        <item m="1" x="6428"/>
        <item m="1" x="6429"/>
        <item m="1" x="6430"/>
        <item m="1" x="6431"/>
        <item m="1" x="6432"/>
        <item m="1" x="6433"/>
        <item m="1" x="5330"/>
        <item m="1" x="6434"/>
        <item m="1" x="6435"/>
        <item m="1" x="6436"/>
        <item m="1" x="6035"/>
        <item m="1" x="6437"/>
        <item m="1" x="6017"/>
        <item m="1" x="6438"/>
        <item m="1" x="6440"/>
        <item m="1" x="6441"/>
        <item m="1" x="6442"/>
        <item m="1" x="6444"/>
        <item m="1" x="6009"/>
        <item m="1" x="6010"/>
        <item m="1" x="6011"/>
        <item m="1" x="6012"/>
        <item m="1" x="6013"/>
        <item m="1" x="6014"/>
        <item m="1" x="4199"/>
        <item m="1" x="4660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6"/>
        <item m="1" x="6467"/>
        <item m="1" x="3150"/>
        <item m="1" x="6468"/>
        <item m="1" x="6469"/>
        <item m="1" x="6470"/>
        <item m="1" x="6471"/>
        <item m="1" x="6472"/>
        <item m="1" x="6474"/>
        <item m="1" x="1561"/>
        <item m="1" x="6479"/>
        <item m="1" x="1375"/>
        <item m="1" x="6480"/>
        <item m="1" x="6481"/>
        <item m="1" x="6482"/>
        <item m="1" x="6483"/>
        <item m="1" x="6484"/>
        <item m="1" x="6485"/>
        <item m="1" x="6486"/>
        <item m="1" x="2570"/>
        <item m="1" x="6487"/>
        <item m="1" x="6488"/>
        <item m="1" x="6489"/>
        <item m="1" x="6490"/>
        <item m="1" x="6491"/>
        <item m="1" x="6492"/>
        <item m="1" x="6493"/>
        <item m="1" x="6494"/>
        <item m="1" x="6106"/>
        <item m="1" x="6107"/>
        <item m="1" x="6108"/>
        <item m="1" x="6109"/>
        <item m="1" x="6499"/>
        <item m="1" x="6119"/>
        <item m="1" x="6120"/>
        <item x="623"/>
        <item m="1" x="6501"/>
        <item m="1" x="1028"/>
        <item m="1" x="6502"/>
        <item m="1" x="6503"/>
        <item m="1" x="6504"/>
        <item m="1" x="6505"/>
        <item m="1" x="3228"/>
        <item m="1" x="6508"/>
        <item m="1" x="6509"/>
        <item x="692"/>
        <item m="1" x="6510"/>
        <item m="1" x="6511"/>
        <item m="1" x="6512"/>
        <item m="1" x="2165"/>
        <item m="1" x="6513"/>
        <item m="1" x="2469"/>
        <item m="1" x="6514"/>
        <item m="1" x="6137"/>
        <item m="1" x="6524"/>
        <item m="1" x="6525"/>
        <item m="1" x="6526"/>
        <item m="1" x="4260"/>
        <item m="1" x="6528"/>
        <item m="1" x="6529"/>
        <item x="552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x="810"/>
        <item m="1" x="6540"/>
        <item m="1" x="6541"/>
        <item m="1" x="6542"/>
        <item m="1" x="6166"/>
        <item m="1" x="6167"/>
        <item m="1" x="6168"/>
        <item m="1" x="6169"/>
        <item m="1" x="6556"/>
        <item m="1" x="6557"/>
        <item m="1" x="6558"/>
        <item m="1" x="6176"/>
        <item m="1" x="6177"/>
        <item m="1" x="6559"/>
        <item m="1" x="6560"/>
        <item m="1" x="6561"/>
        <item m="1" x="6562"/>
        <item m="1" x="6563"/>
        <item m="1" x="6564"/>
        <item m="1" x="6565"/>
        <item m="1" x="6187"/>
        <item m="1" x="6192"/>
        <item m="1" x="4002"/>
        <item m="1" x="6193"/>
        <item m="1" x="6568"/>
        <item m="1" x="6569"/>
        <item m="1" x="6571"/>
        <item m="1" x="6572"/>
        <item m="1" x="6573"/>
        <item m="1" x="1343"/>
        <item m="1" x="6574"/>
        <item m="1" x="6575"/>
        <item m="1" x="6577"/>
        <item m="1" x="6578"/>
        <item m="1" x="6579"/>
        <item m="1" x="6580"/>
        <item m="1" x="6581"/>
        <item m="1" x="6582"/>
        <item m="1" x="5282"/>
        <item m="1" x="6583"/>
        <item m="1" x="6585"/>
        <item m="1" x="6590"/>
        <item m="1" x="6593"/>
        <item m="1" x="6594"/>
        <item m="1" x="5423"/>
        <item m="1" x="6606"/>
        <item m="1" x="6614"/>
        <item m="1" x="6278"/>
        <item m="1" x="6616"/>
        <item m="1" x="6618"/>
        <item m="1" x="6619"/>
        <item m="1" x="5267"/>
        <item x="736"/>
        <item x="698"/>
        <item m="1" x="6620"/>
        <item m="1" x="4762"/>
        <item m="1" x="6621"/>
        <item m="1" x="6623"/>
        <item m="1" x="6624"/>
        <item m="1" x="6625"/>
        <item m="1" x="6626"/>
        <item m="1" x="2762"/>
        <item m="1" x="6628"/>
        <item m="1" x="6629"/>
        <item m="1" x="6630"/>
        <item m="1" x="5797"/>
        <item m="1" x="6631"/>
        <item m="1" x="6632"/>
        <item m="1" x="6633"/>
        <item m="1" x="1541"/>
        <item m="1" x="2087"/>
        <item m="1" x="6634"/>
        <item m="1" x="6635"/>
        <item m="1" x="6636"/>
        <item m="1" x="6638"/>
        <item m="1" x="6268"/>
        <item m="1" x="6639"/>
        <item m="1" x="6640"/>
        <item m="1" x="6641"/>
        <item m="1" x="6642"/>
        <item m="1" x="6643"/>
        <item m="1" x="6644"/>
        <item m="1" x="6645"/>
        <item m="1" x="4592"/>
        <item m="1" x="6646"/>
        <item m="1" x="6647"/>
        <item m="1" x="6648"/>
        <item m="1" x="6649"/>
        <item m="1" x="6652"/>
        <item m="1" x="6653"/>
        <item m="1" x="6242"/>
        <item m="1" x="5545"/>
        <item m="1" x="6654"/>
        <item m="1" x="6224"/>
        <item m="1" x="6225"/>
        <item m="1" x="6226"/>
        <item m="1" x="6227"/>
        <item m="1" x="6228"/>
        <item x="682"/>
        <item m="1" x="6230"/>
        <item m="1" x="1708"/>
        <item m="1" x="6231"/>
        <item m="1" x="6655"/>
        <item m="1" x="6656"/>
        <item m="1" x="6657"/>
        <item m="1" x="6658"/>
        <item m="1" x="6661"/>
        <item m="1" x="6662"/>
        <item m="1" x="6664"/>
        <item m="1" x="6287"/>
        <item m="1" x="6288"/>
        <item m="1" x="6666"/>
        <item m="1" x="2811"/>
        <item m="1" x="4311"/>
        <item m="1" x="5838"/>
        <item m="1" x="5839"/>
        <item m="1" x="5840"/>
        <item m="1" x="5841"/>
        <item m="1" x="5842"/>
        <item m="1" x="5843"/>
        <item m="1" x="5844"/>
        <item m="1" x="5846"/>
        <item m="1" x="5847"/>
        <item m="1" x="5848"/>
        <item m="1" x="5849"/>
        <item m="1" x="5851"/>
        <item m="1" x="2600"/>
        <item m="1" x="5852"/>
        <item m="1" x="5853"/>
        <item m="1" x="5855"/>
        <item m="1" x="5857"/>
        <item m="1" x="5858"/>
        <item m="1" x="5859"/>
        <item m="1" x="5860"/>
        <item m="1" x="1162"/>
        <item m="1" x="5861"/>
        <item m="1" x="5862"/>
        <item m="1" x="1299"/>
        <item m="1" x="5863"/>
        <item m="1" x="5864"/>
        <item m="1" x="4892"/>
        <item m="1" x="5865"/>
        <item m="1" x="5866"/>
        <item m="1" x="5867"/>
        <item m="1" x="5868"/>
        <item m="1" x="5869"/>
        <item m="1" x="2572"/>
        <item m="1" x="5137"/>
        <item m="1" x="1606"/>
        <item m="1" x="3650"/>
        <item m="1" x="5871"/>
        <item m="1" x="5872"/>
        <item m="1" x="5875"/>
        <item m="1" x="5877"/>
        <item m="1" x="5878"/>
        <item m="1" x="5879"/>
        <item m="1" x="5880"/>
        <item m="1" x="5884"/>
        <item m="1" x="5885"/>
        <item m="1" x="5886"/>
        <item m="1" x="5887"/>
        <item m="1" x="5888"/>
        <item m="1" x="5889"/>
        <item m="1" x="5890"/>
        <item m="1" x="5891"/>
        <item m="1" x="5895"/>
        <item m="1" x="5896"/>
        <item m="1" x="5898"/>
        <item m="1" x="5900"/>
        <item m="1" x="5901"/>
        <item m="1" x="5902"/>
        <item m="1" x="5903"/>
        <item m="1" x="5904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3651"/>
        <item m="1" x="5916"/>
        <item m="1" x="1890"/>
        <item m="1" x="3624"/>
        <item m="1" x="5919"/>
        <item m="1" x="5920"/>
        <item m="1" x="5921"/>
        <item m="1" x="5923"/>
        <item m="1" x="5924"/>
        <item m="1" x="5930"/>
        <item m="1" x="5931"/>
        <item m="1" x="5932"/>
        <item m="1" x="5933"/>
        <item m="1" x="5934"/>
        <item m="1" x="5935"/>
        <item m="1" x="5937"/>
        <item m="1" x="1456"/>
        <item m="1" x="5938"/>
        <item m="1" x="5939"/>
        <item m="1" x="5941"/>
        <item m="1" x="5942"/>
        <item m="1" x="5943"/>
        <item m="1" x="5944"/>
        <item m="1" x="5945"/>
        <item m="1" x="1564"/>
        <item m="1" x="1004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319"/>
        <item m="1" x="5958"/>
        <item m="1" x="5959"/>
        <item m="1" x="5960"/>
        <item m="1" x="5961"/>
        <item m="1" x="4331"/>
        <item x="474"/>
        <item x="213"/>
        <item m="1" x="5962"/>
        <item m="1" x="5963"/>
        <item m="1" x="5965"/>
        <item m="1" x="5968"/>
        <item m="1" x="5975"/>
        <item m="1" x="5976"/>
        <item m="1" x="5977"/>
        <item m="1" x="5978"/>
        <item m="1" x="5979"/>
        <item m="1" x="1154"/>
        <item m="1" x="5982"/>
        <item m="1" x="5983"/>
        <item m="1" x="5985"/>
        <item m="1" x="2914"/>
        <item m="1" x="5987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3"/>
        <item m="1" x="3416"/>
        <item m="1" x="6004"/>
        <item m="1" x="6006"/>
        <item m="1" x="6007"/>
        <item m="1" x="6008"/>
        <item m="1" x="6015"/>
        <item m="1" x="6016"/>
        <item m="1" x="6018"/>
        <item m="1" x="6019"/>
        <item m="1" x="6020"/>
        <item m="1" x="5594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4909"/>
        <item m="1" x="5795"/>
        <item m="1" x="6034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833"/>
        <item m="1" x="6061"/>
        <item m="1" x="6063"/>
        <item m="1" x="6064"/>
        <item m="1" x="6065"/>
        <item m="1" x="6066"/>
        <item m="1" x="6067"/>
        <item m="1" x="6068"/>
        <item m="1" x="6072"/>
        <item m="1" x="1946"/>
        <item m="1" x="6073"/>
        <item m="1" x="6074"/>
        <item m="1" x="6075"/>
        <item x="781"/>
        <item m="1" x="6076"/>
        <item m="1" x="6077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3981"/>
        <item m="1" x="6097"/>
        <item m="1" x="6098"/>
        <item m="1" x="6099"/>
        <item m="1" x="6102"/>
        <item m="1" x="6103"/>
        <item m="1" x="6104"/>
        <item m="1" x="6105"/>
        <item m="1" x="6110"/>
        <item m="1" x="6111"/>
        <item m="1" x="6112"/>
        <item m="1" x="6113"/>
        <item m="1" x="6115"/>
        <item m="1" x="6116"/>
        <item m="1" x="6117"/>
        <item m="1" x="6118"/>
        <item m="1" x="6123"/>
        <item m="1" x="6124"/>
        <item m="1" x="6125"/>
        <item m="1" x="6126"/>
        <item m="1" x="6128"/>
        <item m="1" x="6129"/>
        <item m="1" x="6130"/>
        <item m="1" x="6131"/>
        <item m="1" x="4401"/>
        <item m="1" x="3376"/>
        <item m="1" x="6132"/>
        <item m="1" x="6133"/>
        <item m="1" x="6135"/>
        <item m="1" x="6139"/>
        <item m="1" x="6141"/>
        <item m="1" x="6142"/>
        <item m="1" x="6143"/>
        <item m="1" x="6145"/>
        <item m="1" x="6146"/>
        <item m="1" x="6147"/>
        <item m="1" x="6148"/>
        <item m="1" x="6150"/>
        <item m="1" x="6151"/>
        <item x="189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70"/>
        <item m="1" x="6171"/>
        <item m="1" x="6172"/>
        <item m="1" x="6173"/>
        <item m="1" x="6174"/>
        <item m="1" x="6175"/>
        <item m="1" x="6178"/>
        <item m="1" x="6179"/>
        <item m="1" x="6180"/>
        <item m="1" x="6181"/>
        <item m="1" x="6182"/>
        <item m="1" x="6183"/>
        <item m="1" x="3021"/>
        <item m="1" x="6185"/>
        <item m="1" x="6186"/>
        <item m="1" x="6188"/>
        <item m="1" x="6189"/>
        <item m="1" x="6190"/>
        <item m="1" x="6191"/>
        <item m="1" x="6194"/>
        <item m="1" x="6195"/>
        <item m="1" x="6196"/>
        <item m="1" x="6198"/>
        <item m="1" x="6199"/>
        <item m="1" x="6200"/>
        <item m="1" x="6201"/>
        <item m="1" x="6202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9"/>
        <item m="1" x="1754"/>
        <item m="1" x="6220"/>
        <item m="1" x="956"/>
        <item m="1" x="6223"/>
        <item m="1" x="6232"/>
        <item m="1" x="2752"/>
        <item m="1" x="940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x="780"/>
        <item m="1" x="6243"/>
        <item m="1" x="6244"/>
        <item m="1" x="6245"/>
        <item m="1" x="6246"/>
        <item m="1" x="6247"/>
        <item m="1" x="2093"/>
        <item m="1" x="6248"/>
        <item m="1" x="4057"/>
        <item m="1" x="6249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3584"/>
        <item m="1" x="6264"/>
        <item m="1" x="2749"/>
        <item m="1" x="6265"/>
        <item m="1" x="6266"/>
        <item m="1" x="6267"/>
        <item m="1" x="6269"/>
        <item m="1" x="6270"/>
        <item m="1" x="6272"/>
        <item m="1" x="3267"/>
        <item m="1" x="6273"/>
        <item m="1" x="6274"/>
        <item m="1" x="6276"/>
        <item m="1" x="6277"/>
        <item m="1" x="6279"/>
        <item m="1" x="6280"/>
        <item m="1" x="6281"/>
        <item m="1" x="6282"/>
        <item m="1" x="6283"/>
        <item m="1" x="6284"/>
        <item m="1" x="6285"/>
        <item m="1" x="6286"/>
        <item m="1" x="2576"/>
        <item m="1" x="5284"/>
        <item x="149"/>
        <item m="1" x="6289"/>
        <item m="1" x="6290"/>
        <item m="1" x="6292"/>
        <item m="1" x="6293"/>
        <item m="1" x="5554"/>
        <item m="1" x="4357"/>
        <item m="1" x="5640"/>
        <item x="121"/>
        <item x="757"/>
        <item m="1" x="5642"/>
        <item m="1" x="5643"/>
        <item m="1" x="5644"/>
        <item m="1" x="5645"/>
        <item m="1" x="5646"/>
        <item m="1" x="2471"/>
        <item m="1" x="5555"/>
        <item m="1" x="5556"/>
        <item m="1" x="5363"/>
        <item m="1" x="5364"/>
        <item m="1" x="5365"/>
        <item m="1" x="5366"/>
        <item m="1" x="5368"/>
        <item m="1" x="5369"/>
        <item m="1" x="5370"/>
        <item x="63"/>
        <item m="1" x="5371"/>
        <item m="1" x="989"/>
        <item m="1" x="5372"/>
        <item m="1" x="5358"/>
        <item m="1" x="5373"/>
        <item m="1" x="5375"/>
        <item m="1" x="5377"/>
        <item m="1" x="5378"/>
        <item m="1" x="5379"/>
        <item m="1" x="5291"/>
        <item m="1" x="5292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x="724"/>
        <item m="1" x="4972"/>
        <item m="1" x="1234"/>
        <item m="1" x="4973"/>
        <item m="1" x="4974"/>
        <item m="1" x="4975"/>
        <item m="1" x="4978"/>
        <item m="1" x="4979"/>
        <item m="1" x="4980"/>
        <item m="1" x="3484"/>
        <item m="1" x="4982"/>
        <item m="1" x="3356"/>
        <item m="1" x="5647"/>
        <item m="1" x="4984"/>
        <item m="1" x="4985"/>
        <item m="1" x="4987"/>
        <item m="1" x="1160"/>
        <item m="1" x="4989"/>
        <item m="1" x="4991"/>
        <item m="1" x="5218"/>
        <item m="1" x="4993"/>
        <item m="1" x="5649"/>
        <item m="1" x="5650"/>
        <item m="1" x="5651"/>
        <item m="1" x="5652"/>
        <item m="1" x="5653"/>
        <item m="1" x="5558"/>
        <item m="1" x="5559"/>
        <item m="1" x="5004"/>
        <item m="1" x="5005"/>
        <item m="1" x="5006"/>
        <item m="1" x="5007"/>
        <item m="1" x="5008"/>
        <item m="1" x="5009"/>
        <item m="1" x="5654"/>
        <item m="1" x="5655"/>
        <item m="1" x="5011"/>
        <item m="1" x="5656"/>
        <item m="1" x="5012"/>
        <item m="1" x="5657"/>
        <item m="1" x="5658"/>
        <item m="1" x="5390"/>
        <item m="1" x="5391"/>
        <item m="1" x="5019"/>
        <item m="1" x="2494"/>
        <item m="1" x="5392"/>
        <item m="1" x="5024"/>
        <item m="1" x="5659"/>
        <item m="1" x="5660"/>
        <item m="1" x="5661"/>
        <item m="1" x="5662"/>
        <item m="1" x="5663"/>
        <item m="1" x="5562"/>
        <item m="1" x="3719"/>
        <item m="1" x="5563"/>
        <item m="1" x="5564"/>
        <item m="1" x="5565"/>
        <item m="1" x="5566"/>
        <item m="1" x="5567"/>
        <item m="1" x="5026"/>
        <item m="1" x="5027"/>
        <item m="1" x="5028"/>
        <item m="1" x="5029"/>
        <item m="1" x="4750"/>
        <item m="1" x="5030"/>
        <item m="1" x="5031"/>
        <item m="1" x="5032"/>
        <item m="1" x="2668"/>
        <item m="1" x="5034"/>
        <item m="1" x="5035"/>
        <item m="1" x="5036"/>
        <item m="1" x="5037"/>
        <item m="1" x="3718"/>
        <item m="1" x="5038"/>
        <item m="1" x="5039"/>
        <item m="1" x="5040"/>
        <item m="1" x="5042"/>
        <item m="1" x="5664"/>
        <item m="1" x="5665"/>
        <item m="1" x="5395"/>
        <item m="1" x="5396"/>
        <item m="1" x="5054"/>
        <item m="1" x="5056"/>
        <item m="1" x="5057"/>
        <item m="1" x="3450"/>
        <item m="1" x="5666"/>
        <item m="1" x="5667"/>
        <item m="1" x="5668"/>
        <item m="1" x="5568"/>
        <item m="1" x="5398"/>
        <item m="1" x="5399"/>
        <item m="1" x="5060"/>
        <item m="1" x="5064"/>
        <item m="1" x="5669"/>
        <item m="1" x="5299"/>
        <item m="1" x="5400"/>
        <item m="1" x="5401"/>
        <item m="1" x="5402"/>
        <item m="1" x="5300"/>
        <item m="1" x="5301"/>
        <item m="1" x="5302"/>
        <item m="1" x="5304"/>
        <item m="1" x="5305"/>
        <item m="1" x="5306"/>
        <item m="1" x="5307"/>
        <item m="1" x="5308"/>
        <item m="1" x="5309"/>
        <item m="1" x="5310"/>
        <item m="1" x="5403"/>
        <item m="1" x="5570"/>
        <item m="1" x="1401"/>
        <item m="1" x="5670"/>
        <item m="1" x="5071"/>
        <item m="1" x="5671"/>
        <item m="1" x="5672"/>
        <item m="1" x="5410"/>
        <item m="1" x="5411"/>
        <item m="1" x="5412"/>
        <item m="1" x="5413"/>
        <item m="1" x="5414"/>
        <item m="1" x="5415"/>
        <item m="1" x="5416"/>
        <item m="1" x="2394"/>
        <item m="1" x="5076"/>
        <item m="1" x="5077"/>
        <item m="1" x="5078"/>
        <item m="1" x="5079"/>
        <item m="1" x="5080"/>
        <item m="1" x="5081"/>
        <item m="1" x="5082"/>
        <item m="1" x="5673"/>
        <item x="563"/>
        <item m="1" x="4338"/>
        <item m="1" x="5090"/>
        <item m="1" x="1391"/>
        <item m="1" x="5675"/>
        <item m="1" x="5676"/>
        <item m="1" x="5677"/>
        <item m="1" x="5421"/>
        <item m="1" x="5422"/>
        <item m="1" x="5424"/>
        <item m="1" x="5091"/>
        <item m="1" x="5092"/>
        <item m="1" x="5093"/>
        <item m="1" x="5094"/>
        <item m="1" x="5095"/>
        <item m="1" x="5096"/>
        <item m="1" x="5679"/>
        <item m="1" x="4269"/>
        <item m="1" x="3606"/>
        <item m="1" x="3074"/>
        <item m="1" x="5104"/>
        <item m="1" x="5269"/>
        <item m="1" x="5680"/>
        <item m="1" x="5681"/>
        <item m="1" x="5579"/>
        <item m="1" x="5580"/>
        <item m="1" x="5581"/>
        <item m="1" x="5582"/>
        <item m="1" x="5583"/>
        <item m="1" x="5584"/>
        <item m="1" x="4452"/>
        <item m="1" x="5585"/>
        <item m="1" x="5586"/>
        <item m="1" x="5587"/>
        <item m="1" x="4193"/>
        <item m="1" x="5588"/>
        <item m="1" x="5589"/>
        <item m="1" x="5590"/>
        <item m="1" x="5591"/>
        <item m="1" x="5592"/>
        <item m="1" x="5593"/>
        <item m="1" x="4720"/>
        <item m="1" x="5595"/>
        <item m="1" x="5596"/>
        <item m="1" x="5597"/>
        <item m="1" x="5598"/>
        <item m="1" x="5321"/>
        <item m="1" x="5599"/>
        <item m="1" x="5322"/>
        <item m="1" x="5323"/>
        <item m="1" x="5324"/>
        <item m="1" x="5325"/>
        <item m="1" x="4454"/>
        <item m="1" x="5326"/>
        <item m="1" x="5327"/>
        <item m="1" x="5328"/>
        <item m="1" x="5329"/>
        <item m="1" x="5106"/>
        <item m="1" x="5107"/>
        <item m="1" x="5109"/>
        <item m="1" x="5682"/>
        <item m="1" x="1565"/>
        <item m="1" x="3224"/>
        <item m="1" x="5428"/>
        <item m="1" x="5684"/>
        <item m="1" x="5436"/>
        <item m="1" x="5685"/>
        <item m="1" x="5686"/>
        <item m="1" x="5602"/>
        <item m="1" x="5603"/>
        <item m="1" x="5604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441"/>
        <item m="1" x="5442"/>
        <item m="1" x="5697"/>
        <item m="1" x="5444"/>
        <item m="1" x="5698"/>
        <item m="1" x="5699"/>
        <item m="1" x="5701"/>
        <item m="1" x="5150"/>
        <item m="1" x="5448"/>
        <item m="1" x="937"/>
        <item m="1" x="5151"/>
        <item m="1" x="5702"/>
        <item m="1" x="5450"/>
        <item m="1" x="5153"/>
        <item m="1" x="5703"/>
        <item m="1" x="5154"/>
        <item m="1" x="2222"/>
        <item m="1" x="5705"/>
        <item m="1" x="5706"/>
        <item m="1" x="3113"/>
        <item m="1" x="5451"/>
        <item m="1" x="5452"/>
        <item m="1" x="5707"/>
        <item m="1" x="1789"/>
        <item m="1" x="5708"/>
        <item m="1" x="5709"/>
        <item m="1" x="5710"/>
        <item m="1" x="5711"/>
        <item m="1" x="5712"/>
        <item m="1" x="5713"/>
        <item m="1" x="5456"/>
        <item m="1" x="5457"/>
        <item m="1" x="5714"/>
        <item m="1" x="5715"/>
        <item m="1" x="5716"/>
        <item m="1" x="5717"/>
        <item m="1" x="5463"/>
        <item m="1" x="5718"/>
        <item m="1" x="5719"/>
        <item m="1" x="5614"/>
        <item m="1" x="5467"/>
        <item m="1" x="5720"/>
        <item m="1" x="5721"/>
        <item m="1" x="5723"/>
        <item m="1" x="5470"/>
        <item m="1" x="5724"/>
        <item m="1" x="5725"/>
        <item m="1" x="5471"/>
        <item m="1" x="5472"/>
        <item m="1" x="1706"/>
        <item m="1" x="5181"/>
        <item m="1" x="5618"/>
        <item m="1" x="5619"/>
        <item m="1" x="5473"/>
        <item m="1" x="5185"/>
        <item m="1" x="5186"/>
        <item m="1" x="5727"/>
        <item m="1" x="5474"/>
        <item m="1" x="5728"/>
        <item m="1" x="5729"/>
        <item m="1" x="1220"/>
        <item m="1" x="5621"/>
        <item m="1" x="5622"/>
        <item m="1" x="5477"/>
        <item x="222"/>
        <item m="1" x="5193"/>
        <item m="1" x="5194"/>
        <item m="1" x="5623"/>
        <item m="1" x="5624"/>
        <item m="1" x="5625"/>
        <item m="1" x="5626"/>
        <item m="1" x="1566"/>
        <item m="1" x="5479"/>
        <item m="1" x="5480"/>
        <item m="1" x="1601"/>
        <item m="1" x="5481"/>
        <item m="1" x="928"/>
        <item m="1" x="5628"/>
        <item m="1" x="5482"/>
        <item m="1" x="5731"/>
        <item m="1" x="5732"/>
        <item m="1" x="5733"/>
        <item m="1" x="5629"/>
        <item m="1" x="5630"/>
        <item m="1" x="5734"/>
        <item m="1" x="5632"/>
        <item m="1" x="5633"/>
        <item m="1" x="5487"/>
        <item m="1" x="5735"/>
        <item m="1" x="5736"/>
        <item m="1" x="5737"/>
        <item m="1" x="5489"/>
        <item m="1" x="5490"/>
        <item m="1" x="5491"/>
        <item m="1" x="5215"/>
        <item m="1" x="5216"/>
        <item m="1" x="5217"/>
        <item x="769"/>
        <item m="1" x="2661"/>
        <item m="1" x="5740"/>
        <item m="1" x="5492"/>
        <item m="1" x="5494"/>
        <item m="1" x="4036"/>
        <item m="1" x="4003"/>
        <item m="1" x="5221"/>
        <item m="1" x="5222"/>
        <item m="1" x="5223"/>
        <item m="1" x="5224"/>
        <item m="1" x="5225"/>
        <item m="1" x="5741"/>
        <item m="1" x="2241"/>
        <item m="1" x="5495"/>
        <item m="1" x="5496"/>
        <item m="1" x="5344"/>
        <item m="1" x="5497"/>
        <item m="1" x="5234"/>
        <item m="1" x="5235"/>
        <item m="1" x="5636"/>
        <item m="1" x="5742"/>
        <item m="1" x="5743"/>
        <item m="1" x="5744"/>
        <item m="1" x="5500"/>
        <item m="1" x="5501"/>
        <item m="1" x="1291"/>
        <item m="1" x="5502"/>
        <item m="1" x="5745"/>
        <item m="1" x="2582"/>
        <item m="1" x="5503"/>
        <item m="1" x="5504"/>
        <item m="1" x="5356"/>
        <item m="1" x="5240"/>
        <item m="1" x="5241"/>
        <item m="1" x="5242"/>
        <item m="1" x="5243"/>
        <item m="1" x="5244"/>
        <item m="1" x="4693"/>
        <item m="1" x="5746"/>
        <item m="1" x="5747"/>
        <item m="1" x="5748"/>
        <item m="1" x="5749"/>
        <item m="1" x="5750"/>
        <item m="1" x="5506"/>
        <item m="1" x="5507"/>
        <item m="1" x="5751"/>
        <item m="1" x="5752"/>
        <item m="1" x="5754"/>
        <item m="1" x="5755"/>
        <item m="1" x="2447"/>
        <item m="1" x="5510"/>
        <item m="1" x="4313"/>
        <item m="1" x="5756"/>
        <item m="1" x="5757"/>
        <item m="1" x="5758"/>
        <item m="1" x="5759"/>
        <item m="1" x="2744"/>
        <item m="1" x="5513"/>
        <item m="1" x="5514"/>
        <item m="1" x="2097"/>
        <item m="1" x="5765"/>
        <item m="1" x="2094"/>
        <item m="1" x="5766"/>
        <item m="1" x="5767"/>
        <item m="1" x="5768"/>
        <item m="1" x="5769"/>
        <item m="1" x="5770"/>
        <item m="1" x="5771"/>
        <item m="1" x="5772"/>
        <item m="1" x="4734"/>
        <item m="1" x="5773"/>
        <item m="1" x="5774"/>
        <item m="1" x="5775"/>
        <item m="1" x="5776"/>
        <item m="1" x="5777"/>
        <item m="1" x="5778"/>
        <item m="1" x="5779"/>
        <item m="1" x="5780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2"/>
        <item m="1" x="5793"/>
        <item m="1" x="5796"/>
        <item m="1" x="5798"/>
        <item x="725"/>
        <item m="1" x="5799"/>
        <item m="1" x="5800"/>
        <item m="1" x="5801"/>
        <item m="1" x="5802"/>
        <item m="1" x="5803"/>
        <item x="163"/>
        <item m="1" x="5804"/>
        <item m="1" x="5805"/>
        <item m="1" x="5806"/>
        <item m="1" x="5516"/>
        <item m="1" x="5807"/>
        <item m="1" x="5808"/>
        <item m="1" x="5809"/>
        <item m="1" x="5810"/>
        <item m="1" x="5811"/>
        <item m="1" x="5812"/>
        <item m="1" x="5813"/>
        <item m="1" x="5814"/>
        <item m="1" x="5517"/>
        <item m="1" x="5518"/>
        <item m="1" x="5519"/>
        <item m="1" x="5520"/>
        <item m="1" x="2741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1697"/>
        <item m="1" x="5532"/>
        <item m="1" x="5533"/>
        <item m="1" x="5534"/>
        <item m="1" x="5535"/>
        <item m="1" x="4732"/>
        <item x="721"/>
        <item m="1" x="5537"/>
        <item m="1" x="5538"/>
        <item m="1" x="5539"/>
        <item m="1" x="2725"/>
        <item m="1" x="5540"/>
        <item m="1" x="5815"/>
        <item m="1" x="5543"/>
        <item m="1" x="5544"/>
        <item m="1" x="5254"/>
        <item m="1" x="5255"/>
        <item m="1" x="5817"/>
        <item m="1" x="5818"/>
        <item m="1" x="4742"/>
        <item m="1" x="1256"/>
        <item m="1" x="5820"/>
        <item m="1" x="5638"/>
        <item m="1" x="5549"/>
        <item m="1" x="5550"/>
        <item m="1" x="4983"/>
        <item m="1" x="4988"/>
        <item m="1" x="4994"/>
        <item m="1" x="4996"/>
        <item m="1" x="4997"/>
        <item m="1" x="4998"/>
        <item m="1" x="4999"/>
        <item m="1" x="5000"/>
        <item m="1" x="5001"/>
        <item m="1" x="5557"/>
        <item m="1" x="5380"/>
        <item m="1" x="4894"/>
        <item m="1" x="5384"/>
        <item m="1" x="5385"/>
        <item m="1" x="5010"/>
        <item m="1" x="5560"/>
        <item m="1" x="5561"/>
        <item m="1" x="5020"/>
        <item m="1" x="5021"/>
        <item m="1" x="5025"/>
        <item x="471"/>
        <item m="1" x="5043"/>
        <item m="1" x="5045"/>
        <item m="1" x="5046"/>
        <item m="1" x="5047"/>
        <item m="1" x="4760"/>
        <item m="1" x="5048"/>
        <item m="1" x="5049"/>
        <item m="1" x="5050"/>
        <item m="1" x="5051"/>
        <item m="1" x="5052"/>
        <item m="1" x="5058"/>
        <item m="1" x="4895"/>
        <item m="1" x="4896"/>
        <item m="1" x="1777"/>
        <item m="1" x="3363"/>
        <item m="1" x="5063"/>
        <item m="1" x="5569"/>
        <item m="1" x="5311"/>
        <item m="1" x="5312"/>
        <item m="1" x="5313"/>
        <item m="1" x="5314"/>
        <item m="1" x="5405"/>
        <item m="1" x="5571"/>
        <item m="1" x="5573"/>
        <item m="1" x="5575"/>
        <item m="1" x="5417"/>
        <item m="1" x="5576"/>
        <item m="1" x="5577"/>
        <item m="1" x="5419"/>
        <item m="1" x="5420"/>
        <item m="1" x="5087"/>
        <item m="1" x="5097"/>
        <item m="1" x="5098"/>
        <item m="1" x="5425"/>
        <item m="1" x="5578"/>
        <item m="1" x="2610"/>
        <item m="1" x="5105"/>
        <item m="1" x="5110"/>
        <item m="1" x="5111"/>
        <item m="1" x="5113"/>
        <item m="1" x="5114"/>
        <item m="1" x="5115"/>
        <item m="1" x="5116"/>
        <item m="1" x="5600"/>
        <item m="1" x="5118"/>
        <item m="1" x="5429"/>
        <item m="1" x="5430"/>
        <item m="1" x="5601"/>
        <item m="1" x="5127"/>
        <item m="1" x="5605"/>
        <item m="1" x="5606"/>
        <item m="1" x="5607"/>
        <item m="1" x="5608"/>
        <item m="1" x="5609"/>
        <item m="1" x="5438"/>
        <item m="1" x="5133"/>
        <item m="1" x="5138"/>
        <item m="1" x="5140"/>
        <item m="1" x="5141"/>
        <item m="1" x="4075"/>
        <item m="1" x="5610"/>
        <item m="1" x="5611"/>
        <item m="1" x="5152"/>
        <item m="1" x="5155"/>
        <item m="1" x="5612"/>
        <item m="1" x="5453"/>
        <item m="1" x="5454"/>
        <item m="1" x="5455"/>
        <item m="1" x="5166"/>
        <item m="1" x="5167"/>
        <item m="1" x="5613"/>
        <item m="1" x="5459"/>
        <item m="1" x="5460"/>
        <item m="1" x="5465"/>
        <item m="1" x="5468"/>
        <item m="1" x="5469"/>
        <item m="1" x="5615"/>
        <item m="1" x="5616"/>
        <item m="1" x="5182"/>
        <item m="1" x="5617"/>
        <item m="1" x="5183"/>
        <item m="1" x="5184"/>
        <item m="1" x="5187"/>
        <item m="1" x="5195"/>
        <item m="1" x="5197"/>
        <item m="1" x="5198"/>
        <item m="1" x="5199"/>
        <item m="1" x="5200"/>
        <item m="1" x="5483"/>
        <item m="1" x="5631"/>
        <item m="1" x="5488"/>
        <item m="1" x="5219"/>
        <item m="1" x="5220"/>
        <item m="1" x="5226"/>
        <item m="1" x="5227"/>
        <item m="1" x="4934"/>
        <item m="1" x="5230"/>
        <item m="1" x="5231"/>
        <item m="1" x="2308"/>
        <item m="1" x="5635"/>
        <item m="1" x="5498"/>
        <item m="1" x="5499"/>
        <item m="1" x="5348"/>
        <item m="1" x="5349"/>
        <item m="1" x="5350"/>
        <item m="1" x="5245"/>
        <item m="1" x="5508"/>
        <item m="1" x="5246"/>
        <item m="1" x="5509"/>
        <item x="436"/>
        <item m="1" x="5357"/>
        <item m="1" x="5512"/>
        <item m="1" x="5515"/>
        <item m="1" x="5542"/>
        <item m="1" x="5257"/>
        <item m="1" x="5258"/>
        <item m="1" x="5259"/>
        <item m="1" x="5261"/>
        <item m="1" x="5262"/>
        <item m="1" x="5263"/>
        <item m="1" x="5264"/>
        <item m="1" x="5266"/>
        <item m="1" x="4407"/>
        <item m="1" x="3275"/>
        <item m="1" x="5637"/>
        <item m="1" x="5272"/>
        <item m="1" x="5273"/>
        <item m="1" x="5274"/>
        <item m="1" x="5275"/>
        <item m="1" x="5276"/>
        <item m="1" x="5277"/>
        <item m="1" x="4647"/>
        <item m="1" x="5278"/>
        <item m="1" x="5547"/>
        <item m="1" x="5289"/>
        <item m="1" x="5639"/>
        <item m="1" x="5381"/>
        <item m="1" x="4746"/>
        <item m="1" x="4747"/>
        <item m="1" x="4748"/>
        <item m="1" x="4749"/>
        <item m="1" x="5382"/>
        <item m="1" x="5383"/>
        <item m="1" x="5386"/>
        <item m="1" x="5387"/>
        <item m="1" x="5388"/>
        <item m="1" x="5389"/>
        <item m="1" x="4758"/>
        <item m="1" x="5397"/>
        <item m="1" x="4784"/>
        <item m="1" x="4898"/>
        <item m="1" x="5316"/>
        <item m="1" x="5317"/>
        <item m="1" x="5404"/>
        <item m="1" x="5406"/>
        <item m="1" x="5407"/>
        <item m="1" x="5408"/>
        <item m="1" x="5418"/>
        <item m="1" x="4797"/>
        <item m="1" x="5426"/>
        <item m="1" x="4799"/>
        <item m="1" x="5117"/>
        <item m="1" x="5119"/>
        <item m="1" x="5120"/>
        <item m="1" x="5121"/>
        <item m="1" x="4908"/>
        <item m="1" x="2623"/>
        <item m="1" x="5431"/>
        <item m="1" x="5432"/>
        <item m="1" x="5433"/>
        <item m="1" x="5434"/>
        <item m="1" x="5437"/>
        <item m="1" x="5439"/>
        <item m="1" x="5440"/>
        <item m="1" x="5443"/>
        <item x="799"/>
        <item m="1" x="5445"/>
        <item m="1" x="5446"/>
        <item m="1" x="5447"/>
        <item m="1" x="5449"/>
        <item m="1" x="4952"/>
        <item m="1" x="5157"/>
        <item m="1" x="5160"/>
        <item m="1" x="5168"/>
        <item m="1" x="5458"/>
        <item m="1" x="5461"/>
        <item m="1" x="5462"/>
        <item m="1" x="5466"/>
        <item m="1" x="1055"/>
        <item m="1" x="5475"/>
        <item m="1" x="5476"/>
        <item m="1" x="4838"/>
        <item m="1" x="4839"/>
        <item m="1" x="5478"/>
        <item m="1" x="4842"/>
        <item m="1" x="4843"/>
        <item m="1" x="5201"/>
        <item m="1" x="5205"/>
        <item m="1" x="5484"/>
        <item m="1" x="5485"/>
        <item m="1" x="5212"/>
        <item m="1" x="4850"/>
        <item m="1" x="4852"/>
        <item m="1" x="5232"/>
        <item m="1" x="4857"/>
        <item m="1" x="5351"/>
        <item m="1" x="5359"/>
        <item m="1" x="5360"/>
        <item m="1" x="5511"/>
        <item m="1" x="5251"/>
        <item m="1" x="5252"/>
        <item m="1" x="5271"/>
        <item m="1" x="4869"/>
        <item m="1" x="4870"/>
        <item m="1" x="4871"/>
        <item m="1" x="2746"/>
        <item m="1" x="4873"/>
        <item m="1" x="5546"/>
        <item m="1" x="5548"/>
        <item m="1" x="5551"/>
        <item m="1" x="5552"/>
        <item m="1" x="5553"/>
        <item m="1" x="4893"/>
        <item m="1" x="4745"/>
        <item m="1" x="4752"/>
        <item m="1" x="4753"/>
        <item m="1" x="4312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5293"/>
        <item m="1" x="5002"/>
        <item m="1" x="5003"/>
        <item m="1" x="5294"/>
        <item m="1" x="5013"/>
        <item m="1" x="5295"/>
        <item m="1" x="4759"/>
        <item m="1" x="4351"/>
        <item m="1" x="5023"/>
        <item m="1" x="4354"/>
        <item m="1" x="4355"/>
        <item m="1" x="4761"/>
        <item m="1" x="4763"/>
        <item m="1" x="4764"/>
        <item m="1" x="3861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3717"/>
        <item m="1" x="4778"/>
        <item m="1" x="4779"/>
        <item m="1" x="4372"/>
        <item m="1" x="4897"/>
        <item m="1" x="4380"/>
        <item x="216"/>
        <item m="1" x="5318"/>
        <item m="1" x="4668"/>
        <item m="1" x="4384"/>
        <item m="1" x="4385"/>
        <item m="1" x="4386"/>
        <item m="1" x="5065"/>
        <item m="1" x="5066"/>
        <item m="1" x="2921"/>
        <item m="1" x="4902"/>
        <item m="1" x="4903"/>
        <item m="1" x="2730"/>
        <item m="1" x="5075"/>
        <item m="1" x="4789"/>
        <item m="1" x="4790"/>
        <item m="1" x="4791"/>
        <item m="1" x="5083"/>
        <item m="1" x="4158"/>
        <item m="1" x="5085"/>
        <item m="1" x="5086"/>
        <item m="1" x="5088"/>
        <item m="1" x="5320"/>
        <item m="1" x="4433"/>
        <item m="1" x="4446"/>
        <item m="1" x="4798"/>
        <item m="1" x="4800"/>
        <item m="1" x="5099"/>
        <item m="1" x="4436"/>
        <item m="1" x="5100"/>
        <item m="1" x="4437"/>
        <item m="1" x="5102"/>
        <item m="1" x="4443"/>
        <item m="1" x="4444"/>
        <item m="1" x="4910"/>
        <item m="1" x="4911"/>
        <item m="1" x="4912"/>
        <item m="1" x="4913"/>
        <item m="1" x="4914"/>
        <item m="1" x="5122"/>
        <item m="1" x="4674"/>
        <item m="1" x="4676"/>
        <item m="1" x="4677"/>
        <item m="1" x="4678"/>
        <item m="1" x="4680"/>
        <item m="1" x="4681"/>
        <item m="1" x="5331"/>
        <item m="1" x="5123"/>
        <item m="1" x="5332"/>
        <item m="1" x="5124"/>
        <item m="1" x="5128"/>
        <item m="1" x="4521"/>
        <item m="1" x="5334"/>
        <item m="1" x="5130"/>
        <item m="1" x="5131"/>
        <item m="1" x="5134"/>
        <item m="1" x="5135"/>
        <item m="1" x="5136"/>
        <item m="1" x="5139"/>
        <item m="1" x="5142"/>
        <item m="1" x="5143"/>
        <item m="1" x="5145"/>
        <item m="1" x="5335"/>
        <item m="1" x="4824"/>
        <item m="1" x="1888"/>
        <item m="1" x="4686"/>
        <item m="1" x="4687"/>
        <item m="1" x="4689"/>
        <item m="1" x="5158"/>
        <item m="1" x="1630"/>
        <item m="1" x="5162"/>
        <item m="1" x="5164"/>
        <item m="1" x="5169"/>
        <item m="1" x="5170"/>
        <item x="414"/>
        <item m="1" x="5173"/>
        <item m="1" x="1633"/>
        <item m="1" x="5337"/>
        <item m="1" x="5338"/>
        <item m="1" x="5339"/>
        <item m="1" x="5175"/>
        <item m="1" x="5176"/>
        <item m="1" x="5177"/>
        <item m="1" x="5178"/>
        <item m="1" x="4697"/>
        <item m="1" x="4834"/>
        <item m="1" x="4700"/>
        <item m="1" x="5188"/>
        <item m="1" x="5189"/>
        <item m="1" x="2961"/>
        <item m="1" x="4840"/>
        <item m="1" x="4841"/>
        <item m="1" x="5196"/>
        <item m="1" x="4701"/>
        <item m="1" x="3165"/>
        <item m="1" x="4536"/>
        <item m="1" x="5202"/>
        <item m="1" x="5203"/>
        <item m="1" x="5206"/>
        <item m="1" x="5207"/>
        <item m="1" x="5208"/>
        <item m="1" x="5209"/>
        <item m="1" x="5210"/>
        <item m="1" x="5213"/>
        <item m="1" x="5214"/>
        <item m="1" x="4851"/>
        <item m="1" x="4554"/>
        <item m="1" x="4555"/>
        <item m="1" x="4853"/>
        <item m="1" x="4854"/>
        <item m="1" x="5343"/>
        <item m="1" x="4561"/>
        <item m="1" x="5233"/>
        <item m="1" x="5345"/>
        <item m="1" x="4858"/>
        <item m="1" x="4859"/>
        <item m="1" x="4569"/>
        <item m="1" x="5237"/>
        <item m="1" x="5352"/>
        <item m="1" x="902"/>
        <item m="1" x="5354"/>
        <item m="1" x="5355"/>
        <item m="1" x="4939"/>
        <item m="1" x="5247"/>
        <item m="1" x="5361"/>
        <item m="1" x="5362"/>
        <item m="1" x="4142"/>
        <item m="1" x="5248"/>
        <item m="1" x="5249"/>
        <item m="1" x="4717"/>
        <item m="1" x="1886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719"/>
        <item m="1" x="2257"/>
        <item m="1" x="4721"/>
        <item m="1" x="4722"/>
        <item m="1" x="4723"/>
        <item m="1" x="4725"/>
        <item m="1" x="5279"/>
        <item m="1" x="4727"/>
        <item m="1" x="3384"/>
        <item m="1" x="4729"/>
        <item m="1" x="5281"/>
        <item m="1" x="5283"/>
        <item m="1" x="5285"/>
        <item m="1" x="5286"/>
        <item m="1" x="5288"/>
        <item m="1" x="4886"/>
        <item m="1" x="5290"/>
        <item m="1" x="4325"/>
        <item m="1" x="4345"/>
        <item m="1" x="5014"/>
        <item m="1" x="4352"/>
        <item m="1" x="5053"/>
        <item m="1" x="4373"/>
        <item m="1" x="892"/>
        <item m="1" x="5059"/>
        <item m="1" x="4382"/>
        <item m="1" x="4387"/>
        <item m="1" x="4388"/>
        <item m="1" x="5067"/>
        <item m="1" x="5068"/>
        <item m="1" x="5074"/>
        <item m="1" x="4416"/>
        <item m="1" x="5084"/>
        <item m="1" x="5089"/>
        <item m="1" x="5101"/>
        <item m="1" x="4682"/>
        <item x="307"/>
        <item m="1" x="5125"/>
        <item m="1" x="3114"/>
        <item m="1" x="5129"/>
        <item m="1" x="5132"/>
        <item m="1" x="5144"/>
        <item m="1" x="5146"/>
        <item m="1" x="5147"/>
        <item m="1" x="5148"/>
        <item m="1" x="5149"/>
        <item m="1" x="5159"/>
        <item m="1" x="5163"/>
        <item m="1" x="5171"/>
        <item m="1" x="5172"/>
        <item m="1" x="5180"/>
        <item m="1" x="5190"/>
        <item m="1" x="5191"/>
        <item m="1" x="5192"/>
        <item m="1" x="4702"/>
        <item m="1" x="5204"/>
        <item m="1" x="2375"/>
        <item m="1" x="4556"/>
        <item m="1" x="4557"/>
        <item m="1" x="4560"/>
        <item m="1" x="5228"/>
        <item m="1" x="5229"/>
        <item m="1" x="4961"/>
        <item m="1" x="5239"/>
        <item m="1" x="4866"/>
        <item m="1" x="4730"/>
        <item m="1" x="5280"/>
        <item m="1" x="4731"/>
        <item m="1" x="5287"/>
        <item m="1" x="863"/>
        <item m="1" x="4889"/>
        <item m="1" x="4890"/>
        <item m="1" x="4326"/>
        <item m="1" x="4327"/>
        <item m="1" x="2528"/>
        <item m="1" x="4328"/>
        <item m="1" x="4332"/>
        <item m="1" x="4333"/>
        <item m="1" x="4334"/>
        <item m="1" x="4335"/>
        <item m="1" x="4336"/>
        <item m="1" x="4337"/>
        <item m="1" x="4339"/>
        <item m="1" x="4340"/>
        <item m="1" x="4131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2790"/>
        <item m="1" x="4143"/>
        <item m="1" x="3598"/>
        <item m="1" x="3599"/>
        <item m="1" x="4942"/>
        <item m="1" x="3601"/>
        <item x="29"/>
        <item m="1" x="3602"/>
        <item m="1" x="3603"/>
        <item m="1" x="4754"/>
        <item m="1" x="4943"/>
        <item m="1" x="4756"/>
        <item m="1" x="4346"/>
        <item m="1" x="4347"/>
        <item m="1" x="4147"/>
        <item m="1" x="4148"/>
        <item m="1" x="4944"/>
        <item m="1" x="4757"/>
        <item m="1" x="4153"/>
        <item m="1" x="4154"/>
        <item m="1" x="4155"/>
        <item m="1" x="4156"/>
        <item m="1" x="3680"/>
        <item m="1" x="4356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2951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4374"/>
        <item m="1" x="4160"/>
        <item m="1" x="4781"/>
        <item m="1" x="4164"/>
        <item m="1" x="4381"/>
        <item m="1" x="4165"/>
        <item m="1" x="4383"/>
        <item m="1" x="4389"/>
        <item m="1" x="4390"/>
        <item m="1" x="4391"/>
        <item m="1" x="4392"/>
        <item x="264"/>
        <item m="1" x="983"/>
        <item m="1" x="4393"/>
        <item m="1" x="4394"/>
        <item m="1" x="4395"/>
        <item m="1" x="4396"/>
        <item m="1" x="4397"/>
        <item m="1" x="4398"/>
        <item m="1" x="4399"/>
        <item m="1" x="1972"/>
        <item m="1" x="4785"/>
        <item m="1" x="4404"/>
        <item x="218"/>
        <item m="1" x="4899"/>
        <item m="1" x="4900"/>
        <item m="1" x="4945"/>
        <item m="1" x="4901"/>
        <item m="1" x="4904"/>
        <item m="1" x="4905"/>
        <item m="1" x="4671"/>
        <item m="1" x="4673"/>
        <item m="1" x="4906"/>
        <item m="1" x="4410"/>
        <item m="1" x="4435"/>
        <item m="1" x="1947"/>
        <item m="1" x="4417"/>
        <item m="1" x="4418"/>
        <item m="1" x="4419"/>
        <item m="1" x="4420"/>
        <item m="1" x="4421"/>
        <item m="1" x="4422"/>
        <item m="1" x="4178"/>
        <item m="1" x="4179"/>
        <item m="1" x="4180"/>
        <item m="1" x="4946"/>
        <item m="1" x="4792"/>
        <item m="1" x="4796"/>
        <item m="1" x="1717"/>
        <item m="1" x="2809"/>
        <item m="1" x="4438"/>
        <item m="1" x="4439"/>
        <item m="1" x="4440"/>
        <item m="1" x="4441"/>
        <item m="1" x="4801"/>
        <item m="1" x="4187"/>
        <item m="1" x="2958"/>
        <item m="1" x="4802"/>
        <item m="1" x="4803"/>
        <item m="1" x="4190"/>
        <item m="1" x="4191"/>
        <item m="1" x="4192"/>
        <item m="1" x="4683"/>
        <item m="1" x="4684"/>
        <item m="1" x="4447"/>
        <item m="1" x="4448"/>
        <item m="1" x="4449"/>
        <item m="1" x="4450"/>
        <item m="1" x="4451"/>
        <item m="1" x="4453"/>
        <item m="1" x="4455"/>
        <item m="1" x="4194"/>
        <item m="1" x="4195"/>
        <item m="1" x="4196"/>
        <item m="1" x="4197"/>
        <item m="1" x="4198"/>
        <item m="1" x="4200"/>
        <item m="1" x="4201"/>
        <item m="1" x="4202"/>
        <item m="1" x="4805"/>
        <item m="1" x="4915"/>
        <item m="1" x="4456"/>
        <item m="1" x="4457"/>
        <item m="1" x="4916"/>
        <item m="1" x="4807"/>
        <item m="1" x="4465"/>
        <item m="1" x="4466"/>
        <item m="1" x="4467"/>
        <item m="1" x="4947"/>
        <item m="1" x="4917"/>
        <item m="1" x="4809"/>
        <item m="1" x="4918"/>
        <item m="1" x="4919"/>
        <item m="1" x="4948"/>
        <item m="1" x="4949"/>
        <item m="1" x="4950"/>
        <item m="1" x="4815"/>
        <item m="1" x="4816"/>
        <item m="1" x="4817"/>
        <item m="1" x="4480"/>
        <item m="1" x="4481"/>
        <item m="1" x="4482"/>
        <item m="1" x="4483"/>
        <item m="1" x="4233"/>
        <item m="1" x="4490"/>
        <item m="1" x="4226"/>
        <item m="1" x="4920"/>
        <item m="1" x="4818"/>
        <item m="1" x="4491"/>
        <item m="1" x="4921"/>
        <item m="1" x="4951"/>
        <item m="1" x="4688"/>
        <item m="1" x="4501"/>
        <item m="1" x="4234"/>
        <item m="1" x="3903"/>
        <item m="1" x="4502"/>
        <item m="1" x="4235"/>
        <item m="1" x="3912"/>
        <item m="1" x="4825"/>
        <item m="1" x="4690"/>
        <item m="1" x="4691"/>
        <item m="1" x="4504"/>
        <item m="1" x="4505"/>
        <item m="1" x="4922"/>
        <item m="1" x="4827"/>
        <item m="1" x="4692"/>
        <item m="1" x="4923"/>
        <item m="1" x="4507"/>
        <item m="1" x="4514"/>
        <item m="1" x="4953"/>
        <item m="1" x="4954"/>
        <item m="1" x="4828"/>
        <item m="1" x="4694"/>
        <item m="1" x="4249"/>
        <item m="1" x="4926"/>
        <item m="1" x="4955"/>
        <item m="1" x="4254"/>
        <item m="1" x="4830"/>
        <item m="1" x="4831"/>
        <item m="1" x="4928"/>
        <item m="1" x="4698"/>
        <item m="1" x="4699"/>
        <item m="1" x="3460"/>
        <item m="1" x="4523"/>
        <item x="113"/>
        <item m="1" x="4524"/>
        <item m="1" x="4525"/>
        <item m="1" x="4529"/>
        <item m="1" x="4530"/>
        <item m="1" x="3941"/>
        <item m="1" x="4835"/>
        <item m="1" x="4265"/>
        <item m="1" x="4956"/>
        <item x="347"/>
        <item m="1" x="4957"/>
        <item m="1" x="4272"/>
        <item m="1" x="4958"/>
        <item m="1" x="4537"/>
        <item m="1" x="4538"/>
        <item m="1" x="4539"/>
        <item m="1" x="4540"/>
        <item m="1" x="4541"/>
        <item m="1" x="4542"/>
        <item m="1" x="4844"/>
        <item m="1" x="4930"/>
        <item m="1" x="4544"/>
        <item m="1" x="4931"/>
        <item m="1" x="4845"/>
        <item m="1" x="4846"/>
        <item m="1" x="4703"/>
        <item m="1" x="4932"/>
        <item m="1" x="4933"/>
        <item m="1" x="4847"/>
        <item m="1" x="4959"/>
        <item m="1" x="4960"/>
        <item m="1" x="4848"/>
        <item m="1" x="4705"/>
        <item m="1" x="4706"/>
        <item m="1" x="4707"/>
        <item m="1" x="4558"/>
        <item m="1" x="4559"/>
        <item m="1" x="4285"/>
        <item m="1" x="3985"/>
        <item m="1" x="3986"/>
        <item m="1" x="4563"/>
        <item m="1" x="4564"/>
        <item m="1" x="4286"/>
        <item m="1" x="4287"/>
        <item m="1" x="4288"/>
        <item x="215"/>
        <item m="1" x="4935"/>
        <item m="1" x="4856"/>
        <item m="1" x="4708"/>
        <item m="1" x="4565"/>
        <item m="1" x="4566"/>
        <item m="1" x="4567"/>
        <item m="1" x="4570"/>
        <item m="1" x="4291"/>
        <item m="1" x="1994"/>
        <item m="1" x="4936"/>
        <item m="1" x="4860"/>
        <item m="1" x="4709"/>
        <item m="1" x="4573"/>
        <item m="1" x="4574"/>
        <item m="1" x="4575"/>
        <item m="1" x="4576"/>
        <item m="1" x="4577"/>
        <item m="1" x="4937"/>
        <item m="1" x="4864"/>
        <item m="1" x="4865"/>
        <item m="1" x="4580"/>
        <item m="1" x="4710"/>
        <item m="1" x="4940"/>
        <item m="1" x="4031"/>
        <item m="1" x="4867"/>
        <item m="1" x="4582"/>
        <item m="1" x="3905"/>
        <item m="1" x="2890"/>
        <item m="1" x="4868"/>
        <item m="1" x="2365"/>
        <item m="1" x="4584"/>
        <item m="1" x="4585"/>
        <item m="1" x="4713"/>
        <item m="1" x="2169"/>
        <item m="1" x="4714"/>
        <item m="1" x="4715"/>
        <item m="1" x="4300"/>
        <item m="1" x="4301"/>
        <item m="1" x="4302"/>
        <item m="1" x="4726"/>
        <item m="1" x="4733"/>
        <item m="1" x="2086"/>
        <item x="478"/>
        <item m="1" x="4737"/>
        <item m="1" x="4739"/>
        <item m="1" x="4740"/>
        <item m="1" x="3125"/>
        <item m="1" x="4741"/>
        <item m="1" x="4588"/>
        <item m="1" x="4589"/>
        <item x="677"/>
        <item m="1" x="4590"/>
        <item m="1" x="4591"/>
        <item m="1" x="4593"/>
        <item m="1" x="4594"/>
        <item m="1" x="4595"/>
        <item m="1" x="4596"/>
        <item m="1" x="4597"/>
        <item m="1" x="4599"/>
        <item m="1" x="4600"/>
        <item m="1" x="4601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x="676"/>
        <item m="1" x="4615"/>
        <item m="1" x="4616"/>
        <item m="1" x="4617"/>
        <item m="1" x="4618"/>
        <item x="760"/>
        <item m="1" x="4619"/>
        <item m="1" x="4620"/>
        <item m="1" x="4621"/>
        <item m="1" x="4941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887"/>
        <item m="1" x="4744"/>
        <item m="1" x="4662"/>
        <item m="1" x="4888"/>
        <item m="1" x="1386"/>
        <item m="1" x="3600"/>
        <item m="1" x="3604"/>
        <item m="1" x="4755"/>
        <item m="1" x="4174"/>
        <item m="1" x="4788"/>
        <item m="1" x="4793"/>
        <item m="1" x="4795"/>
        <item m="1" x="4432"/>
        <item x="53"/>
        <item m="1" x="4204"/>
        <item m="1" x="4205"/>
        <item m="1" x="951"/>
        <item m="1" x="4806"/>
        <item m="1" x="4468"/>
        <item m="1" x="4812"/>
        <item m="1" x="4813"/>
        <item m="1" x="4822"/>
        <item m="1" x="4508"/>
        <item m="1" x="3075"/>
        <item m="1" x="4924"/>
        <item m="1" x="4925"/>
        <item m="1" x="4253"/>
        <item m="1" x="4832"/>
        <item m="1" x="4833"/>
        <item m="1" x="4266"/>
        <item m="1" x="4837"/>
        <item m="1" x="4274"/>
        <item m="1" x="4275"/>
        <item m="1" x="4276"/>
        <item m="1" x="4849"/>
        <item m="1" x="4552"/>
        <item m="1" x="3791"/>
        <item m="1" x="3997"/>
        <item m="1" x="4855"/>
        <item m="1" x="4568"/>
        <item x="678"/>
        <item m="1" x="4150"/>
        <item m="1" x="4863"/>
        <item m="1" x="4633"/>
        <item m="1" x="4634"/>
        <item m="1" x="4635"/>
        <item m="1" x="4782"/>
        <item m="1" x="4400"/>
        <item m="1" x="4402"/>
        <item m="1" x="4786"/>
        <item m="1" x="4409"/>
        <item m="1" x="4411"/>
        <item m="1" x="4794"/>
        <item m="1" x="4804"/>
        <item m="1" x="3817"/>
        <item m="1" x="3818"/>
        <item m="1" x="3819"/>
        <item m="1" x="4808"/>
        <item m="1" x="4810"/>
        <item m="1" x="4811"/>
        <item m="1" x="4485"/>
        <item m="1" x="4642"/>
        <item m="1" x="4819"/>
        <item m="1" x="4820"/>
        <item m="1" x="4821"/>
        <item m="1" x="4823"/>
        <item m="1" x="4519"/>
        <item m="1" x="4546"/>
        <item m="1" x="4547"/>
        <item m="1" x="954"/>
        <item m="1" x="4862"/>
        <item m="1" x="4581"/>
        <item m="1" x="4622"/>
        <item m="1" x="4636"/>
        <item m="1" x="4657"/>
        <item m="1" x="1305"/>
        <item m="1" x="3605"/>
        <item m="1" x="3607"/>
        <item m="1" x="3608"/>
        <item m="1" x="3609"/>
        <item m="1" x="3610"/>
        <item m="1" x="3667"/>
        <item m="1" x="3668"/>
        <item m="1" x="3669"/>
        <item m="1" x="3681"/>
        <item m="1" x="3701"/>
        <item m="1" x="3702"/>
        <item m="1" x="3703"/>
        <item m="1" x="914"/>
        <item m="1" x="3242"/>
        <item m="1" x="3704"/>
        <item m="1" x="3705"/>
        <item m="1" x="3706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21"/>
        <item m="1" x="3742"/>
        <item m="1" x="3750"/>
        <item m="1" x="3751"/>
        <item m="1" x="3752"/>
        <item m="1" x="3753"/>
        <item m="1" x="3760"/>
        <item m="1" x="4403"/>
        <item m="1" x="4669"/>
        <item m="1" x="3796"/>
        <item m="1" x="4425"/>
        <item m="1" x="4426"/>
        <item m="1" x="4430"/>
        <item m="1" x="4186"/>
        <item m="1" x="4188"/>
        <item m="1" x="3816"/>
        <item m="1" x="3820"/>
        <item m="1" x="4203"/>
        <item m="1" x="4206"/>
        <item m="1" x="4207"/>
        <item m="1" x="4461"/>
        <item m="1" x="4469"/>
        <item m="1" x="4214"/>
        <item m="1" x="4471"/>
        <item m="1" x="4473"/>
        <item m="1" x="4474"/>
        <item m="1" x="4479"/>
        <item m="1" x="4486"/>
        <item m="1" x="4487"/>
        <item m="1" x="4488"/>
        <item m="1" x="4489"/>
        <item x="591"/>
        <item m="1" x="4492"/>
        <item m="1" x="4493"/>
        <item m="1" x="4495"/>
        <item m="1" x="4506"/>
        <item m="1" x="4509"/>
        <item m="1" x="4510"/>
        <item m="1" x="4511"/>
        <item m="1" x="4695"/>
        <item m="1" x="3644"/>
        <item m="1" x="4516"/>
        <item m="1" x="4520"/>
        <item m="1" x="4262"/>
        <item m="1" x="3946"/>
        <item m="1" x="4534"/>
        <item m="1" x="4535"/>
        <item m="1" x="3953"/>
        <item m="1" x="4545"/>
        <item m="1" x="4548"/>
        <item m="1" x="4549"/>
        <item m="1" x="4550"/>
        <item m="1" x="4704"/>
        <item m="1" x="4553"/>
        <item m="1" x="3988"/>
        <item m="1" x="3998"/>
        <item m="1" x="3999"/>
        <item m="1" x="4290"/>
        <item m="1" x="4578"/>
        <item m="1" x="4579"/>
        <item m="1" x="4294"/>
        <item m="1" x="4032"/>
        <item m="1" x="4583"/>
        <item m="1" x="4586"/>
        <item m="1" x="4069"/>
        <item m="1" x="3261"/>
        <item m="1" x="4637"/>
        <item m="1" x="4638"/>
        <item m="1" x="4639"/>
        <item m="1" x="4640"/>
        <item m="1" x="4643"/>
        <item m="1" x="1142"/>
        <item m="1" x="4645"/>
        <item m="1" x="4646"/>
        <item m="1" x="4648"/>
        <item m="1" x="4649"/>
        <item m="1" x="4650"/>
        <item m="1" x="4743"/>
        <item m="1" x="4658"/>
        <item m="1" x="3611"/>
        <item m="1" x="2767"/>
        <item m="1" x="3612"/>
        <item x="36"/>
        <item m="1" x="3613"/>
        <item m="1" x="3614"/>
        <item m="1" x="3615"/>
        <item m="1" x="3616"/>
        <item m="1" x="3617"/>
        <item m="1" x="3618"/>
        <item m="1" x="3619"/>
        <item m="1" x="4341"/>
        <item m="1" x="3621"/>
        <item m="1" x="4343"/>
        <item m="1" x="4344"/>
        <item m="1" x="3670"/>
        <item m="1" x="3671"/>
        <item m="1" x="4348"/>
        <item m="1" x="4349"/>
        <item m="1" x="4350"/>
        <item m="1" x="3682"/>
        <item m="1" x="4375"/>
        <item m="1" x="3263"/>
        <item m="1" x="3470"/>
        <item m="1" x="4376"/>
        <item m="1" x="4377"/>
        <item m="1" x="4378"/>
        <item m="1" x="4664"/>
        <item m="1" x="3763"/>
        <item m="1" x="3764"/>
        <item m="1" x="4405"/>
        <item m="1" x="4406"/>
        <item m="1" x="4408"/>
        <item m="1" x="4175"/>
        <item m="1" x="4412"/>
        <item m="1" x="4413"/>
        <item m="1" x="4414"/>
        <item m="1" x="4415"/>
        <item m="1" x="3797"/>
        <item m="1" x="3798"/>
        <item m="1" x="3799"/>
        <item m="1" x="3800"/>
        <item m="1" x="3801"/>
        <item m="1" x="3802"/>
        <item m="1" x="3803"/>
        <item m="1" x="4665"/>
        <item m="1" x="4428"/>
        <item m="1" x="4429"/>
        <item m="1" x="4431"/>
        <item m="1" x="4184"/>
        <item m="1" x="4185"/>
        <item m="1" x="3821"/>
        <item m="1" x="4442"/>
        <item m="1" x="3838"/>
        <item m="1" x="3839"/>
        <item m="1" x="2935"/>
        <item m="1" x="4208"/>
        <item m="1" x="4462"/>
        <item m="1" x="4463"/>
        <item m="1" x="4464"/>
        <item m="1" x="4470"/>
        <item m="1" x="4475"/>
        <item m="1" x="4476"/>
        <item m="1" x="4478"/>
        <item m="1" x="4227"/>
        <item m="1" x="4494"/>
        <item m="1" x="4497"/>
        <item m="1" x="4498"/>
        <item m="1" x="4499"/>
        <item m="1" x="4500"/>
        <item m="1" x="3904"/>
        <item m="1" x="4238"/>
        <item m="1" x="4239"/>
        <item m="1" x="4240"/>
        <item m="1" x="4512"/>
        <item m="1" x="4515"/>
        <item m="1" x="4517"/>
        <item m="1" x="4518"/>
        <item m="1" x="3936"/>
        <item m="1" x="4527"/>
        <item m="1" x="4531"/>
        <item m="1" x="3948"/>
        <item m="1" x="4532"/>
        <item m="1" x="4533"/>
        <item m="1" x="3954"/>
        <item m="1" x="3955"/>
        <item m="1" x="4551"/>
        <item m="1" x="4283"/>
        <item m="1" x="4284"/>
        <item m="1" x="4666"/>
        <item m="1" x="4008"/>
        <item m="1" x="4014"/>
        <item m="1" x="4015"/>
        <item m="1" x="4571"/>
        <item m="1" x="4572"/>
        <item m="1" x="3521"/>
        <item m="1" x="4033"/>
        <item m="1" x="4295"/>
        <item m="1" x="2598"/>
        <item m="1" x="4587"/>
        <item m="1" x="4045"/>
        <item m="1" x="4053"/>
        <item m="1" x="3206"/>
        <item m="1" x="4667"/>
        <item x="680"/>
        <item m="1" x="2838"/>
        <item m="1" x="4651"/>
        <item m="1" x="4059"/>
        <item m="1" x="4060"/>
        <item m="1" x="1599"/>
        <item m="1" x="4061"/>
        <item m="1" x="4652"/>
        <item m="1" x="4659"/>
        <item m="1" x="4661"/>
        <item m="1" x="4663"/>
        <item m="1" x="4369"/>
        <item m="1" x="4371"/>
        <item m="1" x="4379"/>
        <item m="1" x="3765"/>
        <item m="1" x="3766"/>
        <item m="1" x="4000"/>
        <item m="1" x="4056"/>
        <item m="1" x="3596"/>
        <item m="1" x="4130"/>
        <item m="1" x="3620"/>
        <item m="1" x="3622"/>
        <item m="1" x="3625"/>
        <item m="1" x="3627"/>
        <item m="1" x="3629"/>
        <item m="1" x="3630"/>
        <item m="1" x="3631"/>
        <item m="1" x="3632"/>
        <item m="1" x="3633"/>
        <item m="1" x="3634"/>
        <item m="1" x="3636"/>
        <item m="1" x="1495"/>
        <item m="1" x="3637"/>
        <item m="1" x="3639"/>
        <item x="667"/>
        <item m="1" x="3640"/>
        <item m="1" x="3641"/>
        <item m="1" x="3642"/>
        <item m="1" x="3643"/>
        <item m="1" x="3645"/>
        <item m="1" x="3647"/>
        <item m="1" x="3648"/>
        <item m="1" x="3652"/>
        <item m="1" x="3653"/>
        <item m="1" x="4144"/>
        <item m="1" x="4145"/>
        <item m="1" x="4146"/>
        <item m="1" x="3672"/>
        <item m="1" x="3673"/>
        <item m="1" x="3674"/>
        <item m="1" x="3675"/>
        <item m="1" x="4149"/>
        <item m="1" x="3679"/>
        <item m="1" x="4151"/>
        <item m="1" x="4152"/>
        <item m="1" x="3683"/>
        <item m="1" x="4157"/>
        <item m="1" x="3685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5"/>
        <item m="1" x="3737"/>
        <item m="1" x="3739"/>
        <item m="1" x="3740"/>
        <item m="1" x="4159"/>
        <item m="1" x="3743"/>
        <item m="1" x="3745"/>
        <item m="1" x="3746"/>
        <item m="1" x="4161"/>
        <item m="1" x="4162"/>
        <item m="1" x="3748"/>
        <item m="1" x="4163"/>
        <item x="691"/>
        <item m="1" x="3754"/>
        <item m="1" x="3755"/>
        <item m="1" x="3756"/>
        <item m="1" x="3757"/>
        <item m="1" x="3758"/>
        <item m="1" x="3759"/>
        <item m="1" x="3761"/>
        <item m="1" x="3767"/>
        <item m="1" x="3768"/>
        <item m="1" x="3769"/>
        <item m="1" x="3770"/>
        <item m="1" x="3771"/>
        <item x="287"/>
        <item m="1" x="3772"/>
        <item m="1" x="3773"/>
        <item m="1" x="3774"/>
        <item m="1" x="3775"/>
        <item m="1" x="4167"/>
        <item m="1" x="3782"/>
        <item m="1" x="3783"/>
        <item m="1" x="4168"/>
        <item m="1" x="4169"/>
        <item m="1" x="4170"/>
        <item m="1" x="4171"/>
        <item m="1" x="4172"/>
        <item m="1" x="4173"/>
        <item m="1" x="3786"/>
        <item m="1" x="4176"/>
        <item m="1" x="3788"/>
        <item m="1" x="3789"/>
        <item m="1" x="4177"/>
        <item m="1" x="3804"/>
        <item m="1" x="3805"/>
        <item m="1" x="3806"/>
        <item m="1" x="4181"/>
        <item m="1" x="4182"/>
        <item m="1" x="3809"/>
        <item m="1" x="3811"/>
        <item m="1" x="3822"/>
        <item m="1" x="3823"/>
        <item m="1" x="3824"/>
        <item m="1" x="3825"/>
        <item m="1" x="3826"/>
        <item m="1" x="1227"/>
        <item m="1" x="3827"/>
        <item m="1" x="3828"/>
        <item m="1" x="4189"/>
        <item m="1" x="3194"/>
        <item m="1" x="3834"/>
        <item m="1" x="3835"/>
        <item m="1" x="3842"/>
        <item m="1" x="3843"/>
        <item m="1" x="3844"/>
        <item m="1" x="3845"/>
        <item m="1" x="3846"/>
        <item m="1" x="3848"/>
        <item m="1" x="3849"/>
        <item m="1" x="3850"/>
        <item m="1" x="2773"/>
        <item m="1" x="1445"/>
        <item m="1" x="3851"/>
        <item m="1" x="3852"/>
        <item m="1" x="3853"/>
        <item m="1" x="2121"/>
        <item m="1" x="3854"/>
        <item m="1" x="3855"/>
        <item m="1" x="1863"/>
        <item m="1" x="4209"/>
        <item x="288"/>
        <item m="1" x="4210"/>
        <item m="1" x="4211"/>
        <item m="1" x="3865"/>
        <item m="1" x="4212"/>
        <item m="1" x="4213"/>
        <item m="1" x="3867"/>
        <item m="1" x="3869"/>
        <item m="1" x="3870"/>
        <item m="1" x="3871"/>
        <item m="1" x="3872"/>
        <item m="1" x="4215"/>
        <item m="1" x="4216"/>
        <item m="1" x="4217"/>
        <item m="1" x="4218"/>
        <item m="1" x="4219"/>
        <item m="1" x="4220"/>
        <item m="1" x="3060"/>
        <item m="1" x="4221"/>
        <item m="1" x="4222"/>
        <item m="1" x="4223"/>
        <item m="1" x="3882"/>
        <item m="1" x="3883"/>
        <item m="1" x="3884"/>
        <item m="1" x="3885"/>
        <item m="1" x="3886"/>
        <item m="1" x="3887"/>
        <item m="1" x="3888"/>
        <item m="1" x="4224"/>
        <item m="1" x="4225"/>
        <item m="1" x="3893"/>
        <item m="1" x="3894"/>
        <item m="1" x="3896"/>
        <item m="1" x="4228"/>
        <item m="1" x="4229"/>
        <item m="1" x="4230"/>
        <item m="1" x="4231"/>
        <item m="1" x="4232"/>
        <item m="1" x="3906"/>
        <item m="1" x="3908"/>
        <item m="1" x="3910"/>
        <item m="1" x="3911"/>
        <item m="1" x="3913"/>
        <item m="1" x="4236"/>
        <item m="1" x="3915"/>
        <item m="1" x="3916"/>
        <item m="1" x="4237"/>
        <item m="1" x="4241"/>
        <item m="1" x="3921"/>
        <item m="1" x="3922"/>
        <item m="1" x="4242"/>
        <item m="1" x="4243"/>
        <item m="1" x="4245"/>
        <item m="1" x="4246"/>
        <item m="1" x="4247"/>
        <item m="1" x="3929"/>
        <item m="1" x="4250"/>
        <item m="1" x="4251"/>
        <item m="1" x="4252"/>
        <item m="1" x="4255"/>
        <item m="1" x="4256"/>
        <item m="1" x="4257"/>
        <item m="1" x="4259"/>
        <item m="1" x="3937"/>
        <item m="1" x="3939"/>
        <item m="1" x="4263"/>
        <item m="1" x="3943"/>
        <item m="1" x="3945"/>
        <item m="1" x="3947"/>
        <item m="1" x="3949"/>
        <item m="1" x="4270"/>
        <item m="1" x="3951"/>
        <item m="1" x="3956"/>
        <item m="1" x="3957"/>
        <item m="1" x="3958"/>
        <item m="1" x="3959"/>
        <item m="1" x="2625"/>
        <item m="1" x="3960"/>
        <item m="1" x="3961"/>
        <item m="1" x="3962"/>
        <item m="1" x="3963"/>
        <item m="1" x="3966"/>
        <item m="1" x="4278"/>
        <item m="1" x="4279"/>
        <item m="1" x="3969"/>
        <item m="1" x="3970"/>
        <item m="1" x="3971"/>
        <item m="1" x="3972"/>
        <item m="1" x="4280"/>
        <item m="1" x="4281"/>
        <item m="1" x="3978"/>
        <item m="1" x="3979"/>
        <item m="1" x="3980"/>
        <item m="1" x="3982"/>
        <item m="1" x="3989"/>
        <item m="1" x="3990"/>
        <item m="1" x="3991"/>
        <item m="1" x="3992"/>
        <item m="1" x="1739"/>
        <item m="1" x="3993"/>
        <item m="1" x="3994"/>
        <item m="1" x="4001"/>
        <item m="1" x="4004"/>
        <item m="1" x="4005"/>
        <item m="1" x="4289"/>
        <item m="1" x="4009"/>
        <item m="1" x="4010"/>
        <item m="1" x="4011"/>
        <item m="1" x="4012"/>
        <item m="1" x="4016"/>
        <item m="1" x="4017"/>
        <item m="1" x="4018"/>
        <item m="1" x="4020"/>
        <item m="1" x="4021"/>
        <item m="1" x="4022"/>
        <item m="1" x="4023"/>
        <item m="1" x="4024"/>
        <item m="1" x="4025"/>
        <item m="1" x="4026"/>
        <item m="1" x="4034"/>
        <item m="1" x="4037"/>
        <item m="1" x="4296"/>
        <item m="1" x="4297"/>
        <item m="1" x="4039"/>
        <item m="1" x="4040"/>
        <item m="1" x="4298"/>
        <item m="1" x="4043"/>
        <item m="1" x="4046"/>
        <item m="1" x="4048"/>
        <item m="1" x="4049"/>
        <item m="1" x="4050"/>
        <item x="196"/>
        <item m="1" x="4058"/>
        <item m="1" x="2904"/>
        <item m="1" x="4062"/>
        <item m="1" x="4063"/>
        <item m="1" x="4064"/>
        <item m="1" x="4065"/>
        <item m="1" x="4066"/>
        <item m="1" x="2836"/>
        <item m="1" x="4067"/>
        <item m="1" x="4068"/>
        <item m="1" x="1048"/>
        <item m="1" x="1138"/>
        <item m="1" x="4071"/>
        <item m="1" x="4072"/>
        <item m="1" x="4073"/>
        <item m="1" x="4076"/>
        <item x="748"/>
        <item m="1" x="4077"/>
        <item m="1" x="3578"/>
        <item m="1" x="4078"/>
        <item m="1" x="4079"/>
        <item m="1" x="4080"/>
        <item m="1" x="4081"/>
        <item x="768"/>
        <item m="1" x="4083"/>
        <item m="1" x="4084"/>
        <item m="1" x="4085"/>
        <item m="1" x="4086"/>
        <item m="1" x="4087"/>
        <item m="1" x="4088"/>
        <item m="1" x="4089"/>
        <item m="1" x="4303"/>
        <item m="1" x="4304"/>
        <item m="1" x="4091"/>
        <item m="1" x="4115"/>
        <item m="1" x="4093"/>
        <item m="1" x="4094"/>
        <item m="1" x="4095"/>
        <item m="1" x="4096"/>
        <item m="1" x="4097"/>
        <item m="1" x="4116"/>
        <item m="1" x="4117"/>
        <item m="1" x="4305"/>
        <item m="1" x="4118"/>
        <item m="1" x="4119"/>
        <item m="1" x="4120"/>
        <item m="1" x="4121"/>
        <item m="1" x="2069"/>
        <item m="1" x="4306"/>
        <item m="1" x="4307"/>
        <item m="1" x="4309"/>
        <item m="1" x="4126"/>
        <item m="1" x="4127"/>
        <item m="1" x="4310"/>
        <item m="1" x="3597"/>
        <item m="1" x="3041"/>
        <item m="1" x="3649"/>
        <item m="1" x="3654"/>
        <item m="1" x="3655"/>
        <item x="590"/>
        <item m="1" x="3656"/>
        <item m="1" x="3657"/>
        <item m="1" x="3658"/>
        <item m="1" x="3659"/>
        <item m="1" x="3660"/>
        <item m="1" x="3663"/>
        <item m="1" x="3664"/>
        <item m="1" x="3665"/>
        <item m="1" x="3676"/>
        <item m="1" x="3677"/>
        <item m="1" x="3678"/>
        <item m="1" x="3684"/>
        <item m="1" x="3747"/>
        <item m="1" x="2344"/>
        <item m="1" x="3749"/>
        <item m="1" x="3762"/>
        <item m="1" x="3776"/>
        <item m="1" x="3777"/>
        <item m="1" x="3778"/>
        <item m="1" x="3779"/>
        <item m="1" x="3780"/>
        <item m="1" x="3781"/>
        <item m="1" x="3784"/>
        <item m="1" x="3785"/>
        <item m="1" x="1420"/>
        <item m="1" x="3793"/>
        <item m="1" x="3794"/>
        <item m="1" x="3795"/>
        <item m="1" x="3807"/>
        <item m="1" x="3808"/>
        <item m="1" x="3813"/>
        <item m="1" x="3829"/>
        <item m="1" x="3830"/>
        <item m="1" x="3831"/>
        <item m="1" x="3832"/>
        <item m="1" x="3836"/>
        <item m="1" x="3858"/>
        <item m="1" x="3859"/>
        <item m="1" x="3862"/>
        <item m="1" x="3864"/>
        <item m="1" x="3866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9"/>
        <item m="1" x="3890"/>
        <item m="1" x="3891"/>
        <item m="1" x="3892"/>
        <item m="1" x="3897"/>
        <item m="1" x="3898"/>
        <item m="1" x="1083"/>
        <item m="1" x="3899"/>
        <item m="1" x="3900"/>
        <item m="1" x="3901"/>
        <item m="1" x="3902"/>
        <item m="1" x="3379"/>
        <item m="1" x="1233"/>
        <item m="1" x="3914"/>
        <item m="1" x="3917"/>
        <item m="1" x="3918"/>
        <item m="1" x="3919"/>
        <item m="1" x="3920"/>
        <item m="1" x="3923"/>
        <item m="1" x="3924"/>
        <item m="1" x="3925"/>
        <item m="1" x="3926"/>
        <item m="1" x="3927"/>
        <item m="1" x="3928"/>
        <item m="1" x="3930"/>
        <item m="1" x="3931"/>
        <item m="1" x="3932"/>
        <item m="1" x="3933"/>
        <item x="427"/>
        <item m="1" x="3935"/>
        <item m="1" x="1792"/>
        <item m="1" x="3950"/>
        <item x="709"/>
        <item m="1" x="3952"/>
        <item m="1" x="3964"/>
        <item m="1" x="3968"/>
        <item m="1" x="3973"/>
        <item m="1" x="3974"/>
        <item m="1" x="3975"/>
        <item m="1" x="3976"/>
        <item m="1" x="3977"/>
        <item m="1" x="3983"/>
        <item m="1" x="3984"/>
        <item m="1" x="3995"/>
        <item m="1" x="3996"/>
        <item m="1" x="4006"/>
        <item m="1" x="4007"/>
        <item m="1" x="4013"/>
        <item m="1" x="4019"/>
        <item m="1" x="2736"/>
        <item m="1" x="4027"/>
        <item m="1" x="4028"/>
        <item m="1" x="4029"/>
        <item m="1" x="4038"/>
        <item m="1" x="4041"/>
        <item m="1" x="4042"/>
        <item m="1" x="2983"/>
        <item m="1" x="4090"/>
        <item m="1" x="4092"/>
        <item m="1" x="4099"/>
        <item m="1" x="4100"/>
        <item m="1" x="4101"/>
        <item m="1" x="4103"/>
        <item m="1" x="4108"/>
        <item m="1" x="4109"/>
        <item m="1" x="4110"/>
        <item m="1" x="4111"/>
        <item m="1" x="4112"/>
        <item m="1" x="4113"/>
        <item m="1" x="2102"/>
        <item m="1" x="4114"/>
        <item m="1" x="4122"/>
        <item m="1" x="4123"/>
        <item m="1" x="4124"/>
        <item m="1" x="4125"/>
        <item x="298"/>
        <item m="1" x="4129"/>
        <item m="1" x="3005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1184"/>
        <item m="1" x="1758"/>
        <item m="1" x="3403"/>
        <item m="1" x="3404"/>
        <item m="1" x="3405"/>
        <item m="1" x="3406"/>
        <item m="1" x="1726"/>
        <item m="1" x="3407"/>
        <item m="1" x="2905"/>
        <item m="1" x="3408"/>
        <item m="1" x="2938"/>
        <item m="1" x="2939"/>
        <item m="1" x="2967"/>
        <item x="61"/>
        <item m="1" x="2789"/>
        <item m="1" x="3006"/>
        <item m="1" x="3007"/>
        <item m="1" x="3023"/>
        <item m="1" x="3024"/>
        <item m="1" x="3409"/>
        <item m="1" x="3047"/>
        <item m="1" x="3050"/>
        <item m="1" x="3071"/>
        <item m="1" x="3097"/>
        <item m="1" x="3098"/>
        <item m="1" x="2846"/>
        <item m="1" x="3124"/>
        <item m="1" x="3410"/>
        <item m="1" x="3411"/>
        <item m="1" x="3137"/>
        <item m="1" x="3412"/>
        <item m="1" x="3163"/>
        <item m="1" x="3164"/>
        <item m="1" x="3413"/>
        <item m="1" x="3414"/>
        <item m="1" x="3415"/>
        <item m="1" x="3209"/>
        <item m="1" x="3417"/>
        <item m="1" x="3256"/>
        <item m="1" x="3264"/>
        <item m="1" x="957"/>
        <item m="1" x="3279"/>
        <item m="1" x="3418"/>
        <item m="1" x="3419"/>
        <item m="1" x="3295"/>
        <item m="1" x="3296"/>
        <item m="1" x="3297"/>
        <item m="1" x="3420"/>
        <item m="1" x="3421"/>
        <item m="1" x="3422"/>
        <item m="1" x="3423"/>
        <item m="1" x="3424"/>
        <item m="1" x="3425"/>
        <item m="1" x="2969"/>
        <item m="1" x="2970"/>
        <item m="1" x="3052"/>
        <item m="1" x="3053"/>
        <item m="1" x="3099"/>
        <item m="1" x="3127"/>
        <item m="1" x="3166"/>
        <item m="1" x="3280"/>
        <item m="1" x="3426"/>
        <item m="1" x="3427"/>
        <item m="1" x="2907"/>
        <item m="1" x="3298"/>
        <item m="1" x="3100"/>
        <item m="1" x="3299"/>
        <item m="1" x="3139"/>
        <item m="1" x="3140"/>
        <item m="1" x="3141"/>
        <item m="1" x="3142"/>
        <item m="1" x="1672"/>
        <item m="1" x="3143"/>
        <item m="1" x="3231"/>
        <item m="1" x="3232"/>
        <item m="1" x="3233"/>
        <item m="1" x="3428"/>
        <item m="1" x="3234"/>
        <item m="1" x="3429"/>
        <item m="1" x="3430"/>
        <item m="1" x="3431"/>
        <item m="1" x="3072"/>
        <item m="1" x="3432"/>
        <item m="1" x="3433"/>
        <item m="1" x="3434"/>
        <item m="1" x="3026"/>
        <item m="1" x="2124"/>
        <item m="1" x="3435"/>
        <item m="1" x="3436"/>
        <item m="1" x="3437"/>
        <item m="1" x="3438"/>
        <item m="1" x="1092"/>
        <item m="1" x="3315"/>
        <item m="1" x="3439"/>
        <item x="493"/>
        <item m="1" x="3440"/>
        <item m="1" x="3441"/>
        <item m="1" x="3442"/>
        <item m="1" x="986"/>
        <item m="1" x="2944"/>
        <item m="1" x="3027"/>
        <item m="1" x="3054"/>
        <item m="1" x="3101"/>
        <item m="1" x="3128"/>
        <item m="1" x="3144"/>
        <item m="1" x="3168"/>
        <item m="1" x="3210"/>
        <item m="1" x="3265"/>
        <item m="1" x="3282"/>
        <item m="1" x="3283"/>
        <item m="1" x="3300"/>
        <item m="1" x="3301"/>
        <item m="1" x="3316"/>
        <item m="1" x="3443"/>
        <item m="1" x="3444"/>
        <item m="1" x="2945"/>
        <item m="1" x="3055"/>
        <item m="1" x="3445"/>
        <item m="1" x="3056"/>
        <item m="1" x="3446"/>
        <item m="1" x="3447"/>
        <item m="1" x="3448"/>
        <item m="1" x="3449"/>
        <item m="1" x="3211"/>
        <item m="1" x="2588"/>
        <item m="1" x="3257"/>
        <item m="1" x="3451"/>
        <item m="1" x="3452"/>
        <item m="1" x="3453"/>
        <item m="1" x="3454"/>
        <item m="1" x="2975"/>
        <item m="1" x="3102"/>
        <item m="1" x="3103"/>
        <item m="1" x="3104"/>
        <item m="1" x="3105"/>
        <item m="1" x="3106"/>
        <item m="1" x="3107"/>
        <item m="1" x="2295"/>
        <item m="1" x="3237"/>
        <item m="1" x="3238"/>
        <item m="1" x="3239"/>
        <item m="1" x="3455"/>
        <item m="1" x="3035"/>
        <item m="1" x="3169"/>
        <item m="1" x="3009"/>
        <item m="1" x="1581"/>
        <item m="1" x="3240"/>
        <item m="1" x="3459"/>
        <item m="1" x="3461"/>
        <item m="1" x="3462"/>
        <item m="1" x="3463"/>
        <item m="1" x="3464"/>
        <item m="1" x="2947"/>
        <item m="1" x="3010"/>
        <item m="1" x="1219"/>
        <item m="1" x="3057"/>
        <item m="1" x="3073"/>
        <item m="1" x="3108"/>
        <item m="1" x="3146"/>
        <item m="1" x="3170"/>
        <item m="1" x="2631"/>
        <item m="1" x="3258"/>
        <item m="1" x="3266"/>
        <item m="1" x="3465"/>
        <item m="1" x="3466"/>
        <item m="1" x="3468"/>
        <item m="1" x="3058"/>
        <item m="1" x="3147"/>
        <item m="1" x="3318"/>
        <item m="1" x="3469"/>
        <item m="1" x="3472"/>
        <item m="1" x="3473"/>
        <item m="1" x="3474"/>
        <item m="1" x="3475"/>
        <item m="1" x="3476"/>
        <item m="1" x="3059"/>
        <item m="1" x="3076"/>
        <item m="1" x="3109"/>
        <item m="1" x="3110"/>
        <item m="1" x="3130"/>
        <item m="1" x="3149"/>
        <item m="1" x="3173"/>
        <item m="1" x="3213"/>
        <item m="1" x="3214"/>
        <item m="1" x="3241"/>
        <item m="1" x="1216"/>
        <item m="1" x="3268"/>
        <item m="1" x="3304"/>
        <item m="1" x="3305"/>
        <item m="1" x="3477"/>
        <item m="1" x="3478"/>
        <item m="1" x="2916"/>
        <item m="1" x="3479"/>
        <item m="1" x="3480"/>
        <item m="1" x="2994"/>
        <item x="180"/>
        <item m="1" x="3481"/>
        <item m="1" x="2996"/>
        <item m="1" x="3482"/>
        <item m="1" x="3483"/>
        <item m="1" x="3485"/>
        <item m="1" x="2918"/>
        <item m="1" x="2950"/>
        <item m="1" x="3028"/>
        <item m="1" x="3036"/>
        <item m="1" x="3079"/>
        <item m="1" x="3175"/>
        <item m="1" x="3486"/>
        <item m="1" x="3487"/>
        <item m="1" x="3488"/>
        <item m="1" x="3489"/>
        <item m="1" x="3490"/>
        <item m="1" x="3491"/>
        <item m="1" x="3492"/>
        <item m="1" x="3493"/>
        <item m="1" x="3495"/>
        <item m="1" x="3496"/>
        <item m="1" x="3497"/>
        <item m="1" x="3498"/>
        <item m="1" x="2759"/>
        <item m="1" x="2952"/>
        <item m="1" x="2978"/>
        <item m="1" x="2979"/>
        <item m="1" x="3013"/>
        <item m="1" x="3014"/>
        <item m="1" x="3061"/>
        <item m="1" x="3062"/>
        <item m="1" x="2920"/>
        <item m="1" x="3499"/>
        <item m="1" x="3500"/>
        <item m="1" x="2997"/>
        <item m="1" x="3501"/>
        <item m="1" x="3502"/>
        <item m="1" x="3503"/>
        <item m="1" x="3504"/>
        <item m="1" x="3216"/>
        <item m="1" x="3505"/>
        <item m="1" x="2923"/>
        <item m="1" x="2957"/>
        <item x="477"/>
        <item m="1" x="3243"/>
        <item m="1" x="3284"/>
        <item m="1" x="3506"/>
        <item m="1" x="3115"/>
        <item m="1" x="3151"/>
        <item m="1" x="3507"/>
        <item m="1" x="3306"/>
        <item m="1" x="2924"/>
        <item m="1" x="3081"/>
        <item m="1" x="3285"/>
        <item m="1" x="3508"/>
        <item m="1" x="3509"/>
        <item m="1" x="3510"/>
        <item m="1" x="3511"/>
        <item m="1" x="3512"/>
        <item m="1" x="2925"/>
        <item m="1" x="2981"/>
        <item x="617"/>
        <item m="1" x="2959"/>
        <item m="1" x="2982"/>
        <item m="1" x="3513"/>
        <item m="1" x="3514"/>
        <item m="1" x="3515"/>
        <item m="1" x="3516"/>
        <item m="1" x="3517"/>
        <item m="1" x="3518"/>
        <item m="1" x="3519"/>
        <item m="1" x="2926"/>
        <item m="1" x="3086"/>
        <item m="1" x="3270"/>
        <item m="1" x="3286"/>
        <item m="1" x="3520"/>
        <item m="1" x="3522"/>
        <item m="1" x="3523"/>
        <item m="1" x="3524"/>
        <item m="1" x="3525"/>
        <item m="1" x="3526"/>
        <item m="1" x="3259"/>
        <item m="1" x="3287"/>
        <item m="1" x="3320"/>
        <item m="1" x="3527"/>
        <item m="1" x="3016"/>
        <item m="1" x="3064"/>
        <item m="1" x="2504"/>
        <item m="1" x="3307"/>
        <item m="1" x="3528"/>
        <item m="1" x="3018"/>
        <item m="1" x="3152"/>
        <item m="1" x="3271"/>
        <item m="1" x="2608"/>
        <item x="565"/>
        <item m="1" x="3000"/>
        <item m="1" x="3131"/>
        <item m="1" x="3260"/>
        <item m="1" x="3529"/>
        <item m="1" x="3530"/>
        <item m="1" x="3531"/>
        <item m="1" x="3532"/>
        <item m="1" x="3132"/>
        <item m="1" x="3133"/>
        <item m="1" x="3134"/>
        <item m="1" x="3244"/>
        <item m="1" x="3246"/>
        <item m="1" x="3247"/>
        <item m="1" x="3272"/>
        <item m="1" x="3321"/>
        <item m="1" x="3533"/>
        <item m="1" x="3001"/>
        <item m="1" x="3534"/>
        <item m="1" x="3535"/>
        <item m="1" x="3536"/>
        <item m="1" x="3537"/>
        <item m="1" x="2930"/>
        <item m="1" x="2962"/>
        <item m="1" x="2985"/>
        <item m="1" x="3538"/>
        <item m="1" x="3539"/>
        <item m="1" x="3540"/>
        <item m="1" x="3541"/>
        <item m="1" x="1398"/>
        <item m="1" x="3542"/>
        <item m="1" x="3543"/>
        <item m="1" x="3544"/>
        <item m="1" x="3545"/>
        <item m="1" x="3546"/>
        <item m="1" x="3043"/>
        <item m="1" x="3547"/>
        <item m="1" x="3548"/>
        <item m="1" x="3549"/>
        <item m="1" x="3550"/>
        <item m="1" x="2931"/>
        <item m="1" x="3020"/>
        <item m="1" x="3030"/>
        <item m="1" x="3090"/>
        <item m="1" x="3551"/>
        <item m="1" x="3288"/>
        <item x="600"/>
        <item m="1" x="3552"/>
        <item m="1" x="3553"/>
        <item m="1" x="3554"/>
        <item m="1" x="2932"/>
        <item m="1" x="2986"/>
        <item m="1" x="3065"/>
        <item m="1" x="3117"/>
        <item m="1" x="3556"/>
        <item m="1" x="3249"/>
        <item m="1" x="3322"/>
        <item m="1" x="3557"/>
        <item m="1" x="2933"/>
        <item m="1" x="2964"/>
        <item m="1" x="2987"/>
        <item m="1" x="3044"/>
        <item m="1" x="3091"/>
        <item x="116"/>
        <item m="1" x="3066"/>
        <item m="1" x="3221"/>
        <item m="1" x="3222"/>
        <item m="1" x="3250"/>
        <item m="1" x="3558"/>
        <item m="1" x="3560"/>
        <item m="1" x="3561"/>
        <item m="1" x="3562"/>
        <item m="1" x="3563"/>
        <item m="1" x="2934"/>
        <item m="1" x="2989"/>
        <item m="1" x="1304"/>
        <item m="1" x="3564"/>
        <item m="1" x="3565"/>
        <item x="521"/>
        <item m="1" x="3566"/>
        <item m="1" x="3223"/>
        <item m="1" x="3289"/>
        <item m="1" x="3567"/>
        <item m="1" x="3568"/>
        <item m="1" x="3569"/>
        <item m="1" x="3045"/>
        <item m="1" x="1295"/>
        <item m="1" x="3570"/>
        <item m="1" x="3571"/>
        <item m="1" x="3004"/>
        <item m="1" x="3572"/>
        <item m="1" x="3573"/>
        <item m="1" x="3574"/>
        <item m="1" x="3575"/>
        <item m="1" x="3155"/>
        <item m="1" x="3156"/>
        <item m="1" x="3226"/>
        <item m="1" x="3251"/>
        <item m="1" x="3273"/>
        <item m="1" x="3576"/>
        <item m="1" x="3290"/>
        <item m="1" x="3579"/>
        <item m="1" x="3580"/>
        <item m="1" x="3581"/>
        <item m="1" x="3582"/>
        <item m="1" x="1262"/>
        <item m="1" x="3583"/>
        <item m="1" x="3032"/>
        <item x="741"/>
        <item m="1" x="2917"/>
        <item m="1" x="3068"/>
        <item m="1" x="3585"/>
        <item m="1" x="3586"/>
        <item m="1" x="3093"/>
        <item m="1" x="3094"/>
        <item m="1" x="3121"/>
        <item m="1" x="3122"/>
        <item m="1" x="3135"/>
        <item m="1" x="1130"/>
        <item m="1" x="3157"/>
        <item m="1" x="3158"/>
        <item m="1" x="3159"/>
        <item m="1" x="3160"/>
        <item m="1" x="3161"/>
        <item m="1" x="3177"/>
        <item m="1" x="3178"/>
        <item m="1" x="3179"/>
        <item m="1" x="3180"/>
        <item m="1" x="3181"/>
        <item m="1" x="3227"/>
        <item m="1" x="2187"/>
        <item m="1" x="3253"/>
        <item m="1" x="3254"/>
        <item m="1" x="3262"/>
        <item m="1" x="2743"/>
        <item m="1" x="3277"/>
        <item m="1" x="3587"/>
        <item m="1" x="1123"/>
        <item m="1" x="1261"/>
        <item m="1" x="3311"/>
        <item m="1" x="3312"/>
        <item m="1" x="3313"/>
        <item m="1" x="3323"/>
        <item m="1" x="3324"/>
        <item m="1" x="3588"/>
        <item m="1" x="3589"/>
        <item m="1" x="2990"/>
        <item m="1" x="3046"/>
        <item m="1" x="3590"/>
        <item m="1" x="3591"/>
        <item m="1" x="3070"/>
        <item m="1" x="3592"/>
        <item m="1" x="3593"/>
        <item m="1" x="3594"/>
        <item m="1" x="3183"/>
        <item m="1" x="3595"/>
        <item h="1" m="1" x="3033"/>
        <item h="1" m="1" x="2903"/>
        <item h="1" m="1" x="2937"/>
        <item h="1" m="1" x="3025"/>
        <item h="1" m="1" x="3126"/>
        <item h="1" m="1" x="3138"/>
        <item h="1" m="1" x="3205"/>
        <item h="1" m="1" x="3207"/>
        <item h="1" m="1" x="3208"/>
        <item h="1" m="1" x="3229"/>
        <item h="1" m="1" x="3255"/>
        <item h="1" m="1" x="3293"/>
        <item h="1" m="1" x="3294"/>
        <item h="1" m="1" x="3314"/>
        <item m="1" x="2791"/>
        <item m="1" x="2792"/>
        <item m="1" x="2656"/>
        <item m="1" x="2793"/>
        <item m="1" x="2794"/>
        <item m="1" x="2282"/>
        <item m="1" x="2283"/>
        <item h="1" m="1" x="3358"/>
        <item m="1" x="2286"/>
        <item m="1" x="2288"/>
        <item m="1" x="2289"/>
        <item m="1" x="2290"/>
        <item m="1" x="2526"/>
        <item h="1" m="1" x="3372"/>
        <item h="1" m="1" x="3373"/>
        <item m="1" x="2296"/>
        <item h="1" m="1" x="2968"/>
        <item h="1" m="1" x="3051"/>
        <item m="1" x="2797"/>
        <item h="1" m="1" x="2940"/>
        <item h="1" m="1" x="2941"/>
        <item h="1" m="1" x="2906"/>
        <item h="1" m="1" x="2993"/>
        <item m="1" x="2800"/>
        <item h="1" m="1" x="2908"/>
        <item m="1" x="2347"/>
        <item m="1" x="2805"/>
        <item m="1" x="2806"/>
        <item m="1" x="2350"/>
        <item m="1" x="2807"/>
        <item m="1" x="2808"/>
        <item m="1" x="2810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x="683"/>
        <item m="1" x="2829"/>
        <item m="1" x="2830"/>
        <item m="1" x="2831"/>
        <item m="1" x="2832"/>
        <item m="1" x="2833"/>
        <item m="1" x="2834"/>
        <item m="1" x="2351"/>
        <item h="1" m="1" x="3281"/>
        <item m="1" x="2389"/>
        <item h="1" m="1" x="2910"/>
        <item h="1" m="1" x="2911"/>
        <item h="1" m="1" x="2943"/>
        <item m="1" x="2397"/>
        <item m="1" x="2406"/>
        <item h="1" m="1" x="3325"/>
        <item h="1" m="1" x="3008"/>
        <item m="1" x="2435"/>
        <item h="1" m="1" x="3326"/>
        <item h="1" m="1" x="3327"/>
        <item h="1" m="1" x="3337"/>
        <item m="1" x="2411"/>
        <item m="1" x="2412"/>
        <item m="1" x="2413"/>
        <item m="1" x="2414"/>
        <item h="1" m="1" x="3196"/>
        <item h="1" m="1" x="3034"/>
        <item h="1" m="1" x="3346"/>
        <item h="1" m="1" x="3378"/>
        <item h="1" m="1" x="2913"/>
        <item h="1" m="1" x="3328"/>
        <item h="1" m="1" x="3359"/>
        <item h="1" m="1" x="2946"/>
        <item h="1" m="1" x="2973"/>
        <item h="1" m="1" x="2974"/>
        <item m="1" x="2841"/>
        <item m="1" x="2460"/>
        <item m="1" x="2461"/>
        <item m="1" x="2462"/>
        <item m="1" x="2464"/>
        <item m="1" x="2465"/>
        <item m="1" x="2466"/>
        <item h="1" m="1" x="3212"/>
        <item h="1" m="1" x="3129"/>
        <item m="1" x="2477"/>
        <item h="1" m="1" x="3303"/>
        <item h="1" m="1" x="3347"/>
        <item h="1" m="1" x="2948"/>
        <item h="1" m="1" x="2949"/>
        <item h="1" m="1" x="3011"/>
        <item x="120"/>
        <item h="1" m="1" x="3329"/>
        <item h="1" m="1" x="3330"/>
        <item h="1" m="1" x="3331"/>
        <item h="1" m="1" x="3332"/>
        <item h="1" m="1" x="3338"/>
        <item h="1" m="1" x="3348"/>
        <item h="1" m="1" x="3349"/>
        <item h="1" m="1" x="3350"/>
        <item h="1" m="1" x="3351"/>
        <item h="1" m="1" x="3360"/>
        <item m="1" x="2011"/>
        <item h="1" m="1" x="3012"/>
        <item h="1" m="1" x="3112"/>
        <item h="1" m="1" x="3184"/>
        <item h="1" m="1" x="3077"/>
        <item h="1" m="1" x="3198"/>
        <item h="1" m="1" x="2976"/>
        <item h="1" m="1" x="3199"/>
        <item h="1" m="1" x="3269"/>
        <item h="1" m="1" x="2919"/>
        <item h="1" m="1" x="2977"/>
        <item h="1" m="1" x="3037"/>
        <item h="1" m="1" x="3038"/>
        <item h="1" m="1" x="3080"/>
        <item x="551"/>
        <item h="1" m="1" x="3200"/>
        <item h="1" m="1" x="2980"/>
        <item h="1" m="1" x="2953"/>
        <item h="1" m="1" x="3029"/>
        <item h="1" m="1" x="2954"/>
        <item h="1" m="1" x="2955"/>
        <item h="1" m="1" x="2956"/>
        <item m="1" x="2558"/>
        <item h="1" m="1" x="3185"/>
        <item h="1" m="1" x="3374"/>
        <item h="1" m="1" x="3380"/>
        <item h="1" m="1" x="3039"/>
        <item h="1" m="1" x="3116"/>
        <item h="1" m="1" x="3201"/>
        <item h="1" m="1" x="3082"/>
        <item h="1" m="1" x="3083"/>
        <item h="1" m="1" x="3186"/>
        <item h="1" m="1" x="3202"/>
        <item h="1" m="1" x="3063"/>
        <item h="1" m="1" x="3203"/>
        <item h="1" m="1" x="3217"/>
        <item h="1" m="1" x="3218"/>
        <item h="1" m="1" x="2960"/>
        <item h="1" m="1" x="3084"/>
        <item h="1" m="1" x="3339"/>
        <item h="1" m="1" x="3340"/>
        <item m="1" x="2866"/>
        <item m="1" x="2593"/>
        <item h="1" m="1" x="2927"/>
        <item h="1" m="1" x="2999"/>
        <item m="1" x="2599"/>
        <item h="1" m="1" x="3341"/>
        <item h="1" m="1" x="3352"/>
        <item h="1" m="1" x="3361"/>
        <item h="1" m="1" x="2928"/>
        <item h="1" m="1" x="3362"/>
        <item m="1" x="2870"/>
        <item h="1" m="1" x="3333"/>
        <item h="1" m="1" x="2929"/>
        <item x="391"/>
        <item h="1" m="1" x="3334"/>
        <item h="1" m="1" x="3381"/>
        <item h="1" m="1" x="3382"/>
        <item h="1" m="1" x="3087"/>
        <item h="1" m="1" x="3019"/>
        <item h="1" m="1" x="3088"/>
        <item h="1" m="1" x="3187"/>
        <item h="1" m="1" x="3204"/>
        <item h="1" m="1" x="2963"/>
        <item h="1" m="1" x="3089"/>
        <item h="1" m="1" x="3188"/>
        <item h="1" m="1" x="3189"/>
        <item h="1" m="1" x="3248"/>
        <item m="1" x="2880"/>
        <item m="1" x="2648"/>
        <item h="1" m="1" x="3153"/>
        <item m="1" x="2882"/>
        <item m="1" x="2883"/>
        <item m="1" x="2659"/>
        <item h="1" m="1" x="3190"/>
        <item h="1" m="1" x="3220"/>
        <item h="1" m="1" x="3292"/>
        <item h="1" m="1" x="3022"/>
        <item m="1" x="2676"/>
        <item m="1" x="2677"/>
        <item h="1" m="1" x="3067"/>
        <item h="1" m="1" x="3002"/>
        <item h="1" m="1" x="3092"/>
        <item h="1" m="1" x="3191"/>
        <item h="1" m="1" x="3192"/>
        <item h="1" m="1" x="3193"/>
        <item m="1" x="909"/>
        <item m="1" x="1618"/>
        <item h="1" m="1" x="3118"/>
        <item h="1" m="1" x="3225"/>
        <item h="1" m="1" x="3119"/>
        <item h="1" m="1" x="3120"/>
        <item h="1" m="1" x="3154"/>
        <item m="1" x="2893"/>
        <item m="1" x="2894"/>
        <item h="1" m="1" x="3364"/>
        <item h="1" m="1" x="3365"/>
        <item h="1" m="1" x="2965"/>
        <item h="1" m="1" x="3278"/>
        <item h="1" m="1" x="3335"/>
        <item h="1" m="1" x="3342"/>
        <item h="1" m="1" x="3343"/>
        <item h="1" m="1" x="3344"/>
        <item h="1" m="1" x="3345"/>
        <item m="1" x="2105"/>
        <item h="1" m="1" x="3353"/>
        <item h="1" m="1" x="3355"/>
        <item h="1" m="1" x="3366"/>
        <item h="1" m="1" x="3367"/>
        <item h="1" m="1" x="3368"/>
        <item h="1" m="1" x="3369"/>
        <item h="1" m="1" x="3370"/>
        <item x="223"/>
        <item h="1" m="1" x="3377"/>
        <item m="1" x="2500"/>
        <item h="1" m="1" x="3385"/>
        <item h="1" m="1" x="3386"/>
        <item h="1" m="1" x="3123"/>
        <item x="93"/>
        <item h="1" m="1" x="3195"/>
        <item h="1" m="1" x="2991"/>
        <item m="1" x="1177"/>
        <item h="1" m="1" x="3069"/>
        <item h="1" m="1" x="3096"/>
        <item h="1" m="1" x="2992"/>
        <item h="1" m="1" x="2966"/>
        <item h="1" m="1" x="3182"/>
        <item h="1" m="1" x="2936"/>
        <item h="1" m="1" x="3336"/>
        <item m="1" x="2279"/>
        <item m="1" x="2284"/>
        <item m="1" x="2285"/>
        <item m="1" x="2291"/>
        <item m="1" x="2292"/>
        <item m="1" x="2293"/>
        <item m="1" x="973"/>
        <item m="1" x="2298"/>
        <item m="1" x="2299"/>
        <item m="1" x="2300"/>
        <item m="1" x="2301"/>
        <item m="1" x="1457"/>
        <item m="1" x="2302"/>
        <item m="1" x="1897"/>
        <item m="1" x="2303"/>
        <item m="1" x="2304"/>
        <item m="1" x="2305"/>
        <item m="1" x="2129"/>
        <item m="1" x="2085"/>
        <item m="1" x="2306"/>
        <item m="1" x="2309"/>
        <item m="1" x="2310"/>
        <item m="1" x="2311"/>
        <item m="1" x="2312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x="11"/>
        <item m="1" x="2325"/>
        <item m="1" x="2326"/>
        <item m="1" x="2327"/>
        <item m="1" x="2328"/>
        <item m="1" x="2329"/>
        <item m="1" x="2331"/>
        <item m="1" x="2332"/>
        <item m="1" x="2125"/>
        <item m="1" x="2126"/>
        <item m="1" x="2127"/>
        <item m="1" x="2128"/>
        <item x="71"/>
        <item m="1" x="2130"/>
        <item m="1" x="2131"/>
        <item m="1" x="2132"/>
        <item m="1" x="2133"/>
        <item m="1" x="2134"/>
        <item x="142"/>
        <item m="1" x="2795"/>
        <item m="1" x="2796"/>
        <item m="1" x="2334"/>
        <item m="1" x="2335"/>
        <item x="666"/>
        <item m="1" x="2336"/>
        <item m="1" x="2337"/>
        <item m="1" x="2338"/>
        <item m="1" x="2339"/>
        <item m="1" x="2340"/>
        <item m="1" x="2137"/>
        <item m="1" x="2138"/>
        <item m="1" x="2798"/>
        <item m="1" x="2799"/>
        <item m="1" x="1671"/>
        <item m="1" x="2345"/>
        <item m="1" x="2802"/>
        <item m="1" x="2803"/>
        <item x="62"/>
        <item m="1" x="2804"/>
        <item m="1" x="2348"/>
        <item m="1" x="2143"/>
        <item m="1" x="2352"/>
        <item m="1" x="2353"/>
        <item m="1" x="2354"/>
        <item m="1" x="2355"/>
        <item m="1" x="1049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6"/>
        <item m="1" x="2367"/>
        <item m="1" x="2368"/>
        <item m="1" x="2369"/>
        <item m="1" x="2370"/>
        <item m="1" x="2090"/>
        <item m="1" x="2371"/>
        <item m="1" x="2372"/>
        <item x="201"/>
        <item m="1" x="2373"/>
        <item m="1" x="2374"/>
        <item m="1" x="1094"/>
        <item m="1" x="2376"/>
        <item m="1" x="2377"/>
        <item m="1" x="2379"/>
        <item m="1" x="2380"/>
        <item m="1" x="2381"/>
        <item m="1" x="2382"/>
        <item m="1" x="861"/>
        <item m="1" x="2383"/>
        <item m="1" x="2384"/>
        <item m="1" x="2385"/>
        <item m="1" x="2386"/>
        <item m="1" x="2387"/>
        <item m="1" x="1199"/>
        <item m="1" x="2390"/>
        <item m="1" x="2391"/>
        <item m="1" x="2392"/>
        <item m="1" x="2393"/>
        <item m="1" x="2396"/>
        <item m="1" x="2399"/>
        <item m="1" x="2400"/>
        <item m="1" x="2407"/>
        <item m="1" x="1332"/>
        <item m="1" x="2173"/>
        <item m="1" x="2835"/>
        <item m="1" x="2410"/>
        <item m="1" x="2415"/>
        <item m="1" x="2416"/>
        <item m="1" x="2417"/>
        <item m="1" x="2418"/>
        <item m="1" x="2419"/>
        <item m="1" x="2420"/>
        <item m="1" x="2421"/>
        <item x="258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6"/>
        <item m="1" x="2437"/>
        <item m="1" x="2438"/>
        <item m="1" x="2439"/>
        <item m="1" x="1159"/>
        <item m="1" x="2441"/>
        <item m="1" x="2442"/>
        <item m="1" x="2443"/>
        <item m="1" x="2444"/>
        <item m="1" x="2445"/>
        <item m="1" x="2118"/>
        <item m="1" x="2837"/>
        <item m="1" x="2448"/>
        <item m="1" x="2449"/>
        <item m="1" x="2450"/>
        <item m="1" x="2451"/>
        <item m="1" x="2452"/>
        <item m="1" x="2454"/>
        <item m="1" x="2455"/>
        <item m="1" x="2456"/>
        <item m="1" x="2839"/>
        <item m="1" x="2840"/>
        <item m="1" x="2459"/>
        <item m="1" x="2467"/>
        <item m="1" x="2468"/>
        <item m="1" x="2470"/>
        <item m="1" x="2179"/>
        <item m="1" x="2180"/>
        <item m="1" x="2181"/>
        <item m="1" x="2182"/>
        <item m="1" x="2183"/>
        <item m="1" x="2184"/>
        <item m="1" x="2472"/>
        <item m="1" x="2473"/>
        <item m="1" x="2474"/>
        <item m="1" x="2844"/>
        <item m="1" x="2475"/>
        <item m="1" x="2845"/>
        <item m="1" x="2476"/>
        <item x="95"/>
        <item m="1" x="2478"/>
        <item m="1" x="2847"/>
        <item m="1" x="2479"/>
        <item m="1" x="2480"/>
        <item m="1" x="2481"/>
        <item m="1" x="2482"/>
        <item m="1" x="2483"/>
        <item m="1" x="2484"/>
        <item m="1" x="2486"/>
        <item x="739"/>
        <item m="1" x="2487"/>
        <item m="1" x="2488"/>
        <item m="1" x="2489"/>
        <item m="1" x="2490"/>
        <item m="1" x="2849"/>
        <item m="1" x="2850"/>
        <item m="1" x="2851"/>
        <item m="1" x="2495"/>
        <item m="1" x="2496"/>
        <item m="1" x="2497"/>
        <item m="1" x="2498"/>
        <item m="1" x="2499"/>
        <item m="1" x="2189"/>
        <item m="1" x="2190"/>
        <item m="1" x="2501"/>
        <item m="1" x="2502"/>
        <item m="1" x="2503"/>
        <item x="224"/>
        <item m="1" x="2505"/>
        <item x="387"/>
        <item m="1" x="2507"/>
        <item m="1" x="2508"/>
        <item m="1" x="2509"/>
        <item m="1" x="2511"/>
        <item m="1" x="948"/>
        <item m="1" x="2512"/>
        <item m="1" x="947"/>
        <item m="1" x="2514"/>
        <item x="389"/>
        <item m="1" x="2516"/>
        <item m="1" x="2852"/>
        <item m="1" x="2519"/>
        <item m="1" x="2520"/>
        <item m="1" x="2524"/>
        <item m="1" x="1996"/>
        <item m="1" x="2853"/>
        <item m="1" x="2527"/>
        <item m="1" x="2529"/>
        <item m="1" x="2530"/>
        <item m="1" x="2531"/>
        <item m="1" x="2532"/>
        <item m="1" x="2533"/>
        <item m="1" x="2854"/>
        <item m="1" x="2534"/>
        <item m="1" x="2855"/>
        <item m="1" x="2535"/>
        <item m="1" x="2856"/>
        <item m="1" x="2541"/>
        <item m="1" x="2543"/>
        <item m="1" x="2857"/>
        <item m="1" x="2858"/>
        <item m="1" x="2547"/>
        <item m="1" x="2548"/>
        <item m="1" x="2549"/>
        <item m="1" x="2550"/>
        <item m="1" x="2551"/>
        <item m="1" x="2859"/>
        <item m="1" x="2553"/>
        <item m="1" x="2554"/>
        <item m="1" x="2555"/>
        <item m="1" x="2860"/>
        <item m="1" x="2556"/>
        <item m="1" x="2557"/>
        <item m="1" x="2861"/>
        <item m="1" x="2862"/>
        <item m="1" x="2863"/>
        <item m="1" x="2559"/>
        <item m="1" x="2560"/>
        <item m="1" x="2563"/>
        <item m="1" x="2564"/>
        <item m="1" x="2565"/>
        <item m="1" x="2566"/>
        <item m="1" x="2568"/>
        <item m="1" x="2571"/>
        <item m="1" x="2574"/>
        <item m="1" x="2575"/>
        <item m="1" x="2221"/>
        <item m="1" x="2864"/>
        <item m="1" x="2578"/>
        <item m="1" x="2579"/>
        <item m="1" x="2580"/>
        <item m="1" x="2581"/>
        <item m="1" x="2583"/>
        <item m="1" x="2584"/>
        <item m="1" x="2586"/>
        <item m="1" x="2587"/>
        <item m="1" x="2589"/>
        <item m="1" x="1968"/>
        <item m="1" x="2590"/>
        <item m="1" x="2229"/>
        <item m="1" x="2865"/>
        <item m="1" x="2594"/>
        <item m="1" x="2595"/>
        <item m="1" x="2867"/>
        <item m="1" x="2596"/>
        <item m="1" x="2597"/>
        <item m="1" x="2868"/>
        <item m="1" x="2869"/>
        <item m="1" x="2601"/>
        <item m="1" x="2602"/>
        <item m="1" x="2603"/>
        <item m="1" x="2604"/>
        <item m="1" x="2607"/>
        <item m="1" x="2609"/>
        <item m="1" x="2611"/>
        <item m="1" x="2612"/>
        <item x="46"/>
        <item m="1" x="2615"/>
        <item m="1" x="2616"/>
        <item m="1" x="2617"/>
        <item m="1" x="2618"/>
        <item m="1" x="2619"/>
        <item m="1" x="2620"/>
        <item m="1" x="1173"/>
        <item m="1" x="2871"/>
        <item m="1" x="2872"/>
        <item m="1" x="2873"/>
        <item m="1" x="2874"/>
        <item m="1" x="2621"/>
        <item m="1" x="2624"/>
        <item m="1" x="2626"/>
        <item m="1" x="1393"/>
        <item m="1" x="2629"/>
        <item m="1" x="2633"/>
        <item m="1" x="2634"/>
        <item m="1" x="2635"/>
        <item m="1" x="2636"/>
        <item m="1" x="2637"/>
        <item m="1" x="2876"/>
        <item m="1" x="2877"/>
        <item m="1" x="2879"/>
        <item m="1" x="2640"/>
        <item m="1" x="2641"/>
        <item m="1" x="2642"/>
        <item m="1" x="2643"/>
        <item m="1" x="2644"/>
        <item m="1" x="2645"/>
        <item m="1" x="2646"/>
        <item m="1" x="2647"/>
        <item m="1" x="2649"/>
        <item m="1" x="2650"/>
        <item m="1" x="2651"/>
        <item m="1" x="2652"/>
        <item m="1" x="1814"/>
        <item m="1" x="2653"/>
        <item m="1" x="2654"/>
        <item m="1" x="2657"/>
        <item m="1" x="2255"/>
        <item m="1" x="2662"/>
        <item m="1" x="2663"/>
        <item m="1" x="2665"/>
        <item m="1" x="2669"/>
        <item m="1" x="2670"/>
        <item m="1" x="2884"/>
        <item m="1" x="2885"/>
        <item m="1" x="2671"/>
        <item m="1" x="2672"/>
        <item m="1" x="2673"/>
        <item m="1" x="2674"/>
        <item m="1" x="2675"/>
        <item m="1" x="2679"/>
        <item m="1" x="2259"/>
        <item m="1" x="2886"/>
        <item m="1" x="2887"/>
        <item m="1" x="2888"/>
        <item m="1" x="2680"/>
        <item m="1" x="2681"/>
        <item m="1" x="2682"/>
        <item m="1" x="2683"/>
        <item m="1" x="2684"/>
        <item m="1" x="2685"/>
        <item m="1" x="2686"/>
        <item m="1" x="2688"/>
        <item m="1" x="2693"/>
        <item m="1" x="2694"/>
        <item m="1" x="2695"/>
        <item m="1" x="2696"/>
        <item m="1" x="2697"/>
        <item m="1" x="2698"/>
        <item m="1" x="2891"/>
        <item m="1" x="2701"/>
        <item m="1" x="2702"/>
        <item m="1" x="2703"/>
        <item m="1" x="2704"/>
        <item m="1" x="2892"/>
        <item m="1" x="2707"/>
        <item m="1" x="2708"/>
        <item m="1" x="2709"/>
        <item m="1" x="2710"/>
        <item m="1" x="2712"/>
        <item m="1" x="2713"/>
        <item m="1" x="2714"/>
        <item m="1" x="1122"/>
        <item m="1" x="2715"/>
        <item m="1" x="2716"/>
        <item m="1" x="2717"/>
        <item m="1" x="2721"/>
        <item m="1" x="2722"/>
        <item m="1" x="2723"/>
        <item m="1" x="2724"/>
        <item x="395"/>
        <item x="745"/>
        <item m="1" x="2728"/>
        <item m="1" x="2729"/>
        <item m="1" x="2731"/>
        <item m="1" x="2732"/>
        <item m="1" x="2733"/>
        <item m="1" x="2734"/>
        <item m="1" x="2737"/>
        <item m="1" x="1263"/>
        <item m="1" x="2739"/>
        <item m="1" x="2740"/>
        <item m="1" x="2742"/>
        <item m="1" x="2745"/>
        <item m="1" x="2747"/>
        <item m="1" x="2750"/>
        <item m="1" x="2751"/>
        <item m="1" x="2753"/>
        <item m="1" x="2754"/>
        <item m="1" x="2755"/>
        <item x="766"/>
        <item m="1" x="2757"/>
        <item m="1" x="2758"/>
        <item m="1" x="2760"/>
        <item m="1" x="1145"/>
        <item m="1" x="2761"/>
        <item m="1" x="2763"/>
        <item m="1" x="2765"/>
        <item m="1" x="2766"/>
        <item m="1" x="2768"/>
        <item m="1" x="2769"/>
        <item m="1" x="2770"/>
        <item m="1" x="2771"/>
        <item m="1" x="2895"/>
        <item m="1" x="2896"/>
        <item m="1" x="2775"/>
        <item m="1" x="2776"/>
        <item m="1" x="2777"/>
        <item m="1" x="2897"/>
        <item m="1" x="2899"/>
        <item m="1" x="2900"/>
        <item m="1" x="2901"/>
        <item m="1" x="2781"/>
        <item m="1" x="2782"/>
        <item m="1" x="2784"/>
        <item m="1" x="2785"/>
        <item m="1" x="2274"/>
        <item m="1" x="2902"/>
        <item m="1" x="2786"/>
        <item m="1" x="1447"/>
        <item m="1" x="2788"/>
        <item x="514"/>
        <item m="1" x="1948"/>
        <item m="1" x="2280"/>
        <item m="1" x="2281"/>
        <item m="1" x="1740"/>
        <item m="1" x="1741"/>
        <item m="1" x="2333"/>
        <item m="1" x="1779"/>
        <item m="1" x="1782"/>
        <item m="1" x="2144"/>
        <item m="1" x="2145"/>
        <item m="1" x="2146"/>
        <item m="1" x="2147"/>
        <item m="1" x="2148"/>
        <item m="1" x="2149"/>
        <item m="1" x="2151"/>
        <item x="130"/>
        <item m="1" x="2388"/>
        <item m="1" x="2395"/>
        <item m="1" x="1306"/>
        <item m="1" x="2401"/>
        <item m="1" x="2403"/>
        <item m="1" x="2171"/>
        <item m="1" x="2405"/>
        <item m="1" x="2409"/>
        <item m="1" x="2440"/>
        <item m="1" x="2446"/>
        <item m="1" x="1315"/>
        <item m="1" x="2458"/>
        <item m="1" x="2491"/>
        <item m="1" x="2492"/>
        <item m="1" x="2493"/>
        <item m="1" x="2517"/>
        <item m="1" x="2518"/>
        <item m="1" x="1860"/>
        <item x="404"/>
        <item m="1" x="2522"/>
        <item m="1" x="2523"/>
        <item m="1" x="2525"/>
        <item m="1" x="1356"/>
        <item m="1" x="1001"/>
        <item m="1" x="2536"/>
        <item m="1" x="2537"/>
        <item m="1" x="2538"/>
        <item m="1" x="2539"/>
        <item m="1" x="2540"/>
        <item m="1" x="2544"/>
        <item m="1" x="2545"/>
        <item m="1" x="2546"/>
        <item m="1" x="2552"/>
        <item m="1" x="908"/>
        <item m="1" x="1545"/>
        <item m="1" x="2585"/>
        <item m="1" x="2592"/>
        <item m="1" x="1634"/>
        <item x="233"/>
        <item m="1" x="2605"/>
        <item m="1" x="2240"/>
        <item m="1" x="2613"/>
        <item m="1" x="2614"/>
        <item m="1" x="2630"/>
        <item m="1" x="2638"/>
        <item m="1" x="2639"/>
        <item m="1" x="2690"/>
        <item m="1" x="2691"/>
        <item m="1" x="2692"/>
        <item m="1" x="2699"/>
        <item m="1" x="2705"/>
        <item m="1" x="2718"/>
        <item m="1" x="2719"/>
        <item m="1" x="2720"/>
        <item m="1" x="2110"/>
        <item m="1" x="2772"/>
        <item m="1" x="2774"/>
        <item m="1" x="2067"/>
        <item m="1" x="2070"/>
        <item m="1" x="2779"/>
        <item m="1" x="2780"/>
        <item m="1" x="2115"/>
        <item m="1" x="1736"/>
        <item m="1" x="1737"/>
        <item m="1" x="1743"/>
        <item m="1" x="1745"/>
        <item m="1" x="1746"/>
        <item m="1" x="1747"/>
        <item m="1" x="1748"/>
        <item m="1" x="1749"/>
        <item m="1" x="1532"/>
        <item m="1" x="1750"/>
        <item m="1" x="1751"/>
        <item m="1" x="1752"/>
        <item m="1" x="1753"/>
        <item m="1" x="1755"/>
        <item m="1" x="1756"/>
        <item m="1" x="1757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446"/>
        <item m="1" x="1448"/>
        <item m="1" x="1449"/>
        <item m="1" x="1450"/>
        <item m="1" x="1451"/>
        <item m="1" x="1452"/>
        <item m="1" x="1453"/>
        <item m="1" x="1455"/>
        <item m="1" x="1458"/>
        <item m="1" x="1459"/>
        <item m="1" x="1460"/>
        <item m="1" x="1461"/>
        <item m="1" x="1462"/>
        <item m="1" x="1267"/>
        <item m="1" x="1268"/>
        <item m="1" x="1269"/>
        <item m="1" x="1271"/>
        <item x="621"/>
        <item m="1" x="1273"/>
        <item m="1" x="1274"/>
        <item x="18"/>
        <item m="1" x="1275"/>
        <item m="1" x="1276"/>
        <item m="1" x="1277"/>
        <item m="1" x="2135"/>
        <item m="1" x="2136"/>
        <item m="1" x="1770"/>
        <item m="1" x="1773"/>
        <item m="1" x="1774"/>
        <item m="1" x="1775"/>
        <item m="1" x="1776"/>
        <item m="1" x="1467"/>
        <item m="1" x="1468"/>
        <item m="1" x="1286"/>
        <item m="1" x="2139"/>
        <item m="1" x="2140"/>
        <item m="1" x="1780"/>
        <item m="1" x="1781"/>
        <item m="1" x="1472"/>
        <item m="1" x="2141"/>
        <item m="1" x="2142"/>
        <item m="1" x="1783"/>
        <item m="1" x="1784"/>
        <item m="1" x="1473"/>
        <item m="1" x="2152"/>
        <item m="1" x="2153"/>
        <item m="1" x="2154"/>
        <item m="1" x="2155"/>
        <item m="1" x="2157"/>
        <item m="1" x="2158"/>
        <item m="1" x="2159"/>
        <item m="1" x="2160"/>
        <item m="1" x="2161"/>
        <item m="1" x="2162"/>
        <item m="1" x="2163"/>
        <item m="1" x="2164"/>
        <item m="1" x="2166"/>
        <item m="1" x="2167"/>
        <item m="1" x="2168"/>
        <item m="1" x="1785"/>
        <item x="499"/>
        <item m="1" x="1786"/>
        <item m="1" x="1787"/>
        <item m="1" x="1788"/>
        <item m="1" x="1790"/>
        <item m="1" x="1791"/>
        <item m="1" x="1794"/>
        <item m="1" x="1795"/>
        <item m="1" x="1796"/>
        <item m="1" x="1797"/>
        <item m="1" x="1798"/>
        <item m="1" x="1799"/>
        <item m="1" x="1800"/>
        <item m="1" x="1801"/>
        <item m="1" x="1475"/>
        <item m="1" x="1476"/>
        <item m="1" x="1477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4"/>
        <item m="1" x="1496"/>
        <item m="1" x="1497"/>
        <item m="1" x="1498"/>
        <item m="1" x="1499"/>
        <item m="1" x="1501"/>
        <item x="411"/>
        <item m="1" x="1502"/>
        <item m="1" x="1503"/>
        <item m="1" x="1504"/>
        <item m="1" x="1505"/>
        <item m="1" x="1506"/>
        <item m="1" x="1803"/>
        <item m="1" x="1804"/>
        <item m="1" x="1805"/>
        <item m="1" x="1552"/>
        <item m="1" x="1553"/>
        <item m="1" x="1297"/>
        <item m="1" x="1807"/>
        <item m="1" x="1557"/>
        <item m="1" x="2170"/>
        <item m="1" x="1810"/>
        <item m="1" x="1811"/>
        <item m="1" x="1812"/>
        <item m="1" x="1813"/>
        <item m="1" x="2172"/>
        <item m="1" x="1815"/>
        <item m="1" x="1309"/>
        <item m="1" x="2174"/>
        <item m="1" x="2175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2176"/>
        <item m="1" x="1855"/>
        <item m="1" x="1856"/>
        <item m="1" x="1857"/>
        <item m="1" x="1858"/>
        <item m="1" x="1300"/>
        <item m="1" x="1207"/>
        <item m="1" x="1861"/>
        <item m="1" x="2177"/>
        <item m="1" x="1862"/>
        <item m="1" x="1864"/>
        <item m="1" x="2178"/>
        <item m="1" x="1866"/>
        <item m="1" x="1698"/>
        <item m="1" x="1867"/>
        <item m="1" x="1868"/>
        <item m="1" x="1869"/>
        <item m="1" x="1870"/>
        <item m="1" x="1569"/>
        <item m="1" x="1570"/>
        <item m="1" x="1571"/>
        <item m="1" x="1572"/>
        <item m="1" x="1573"/>
        <item m="1" x="1574"/>
        <item m="1" x="1318"/>
        <item m="1" x="1319"/>
        <item m="1" x="1320"/>
        <item m="1" x="1871"/>
        <item m="1" x="1579"/>
        <item m="1" x="1872"/>
        <item m="1" x="1873"/>
        <item m="1" x="2186"/>
        <item m="1" x="1874"/>
        <item m="1" x="1875"/>
        <item m="1" x="1876"/>
        <item m="1" x="1877"/>
        <item m="1" x="1878"/>
        <item x="773"/>
        <item x="440"/>
        <item m="1" x="1879"/>
        <item m="1" x="1880"/>
        <item m="1" x="1881"/>
        <item m="1" x="1583"/>
        <item m="1" x="1584"/>
        <item m="1" x="1585"/>
        <item m="1" x="1327"/>
        <item m="1" x="2188"/>
        <item m="1" x="1883"/>
        <item x="383"/>
        <item m="1" x="1884"/>
        <item m="1" x="1885"/>
        <item m="1" x="1591"/>
        <item m="1" x="1334"/>
        <item m="1" x="2191"/>
        <item m="1" x="2192"/>
        <item m="1" x="2193"/>
        <item x="105"/>
        <item m="1" x="2196"/>
        <item m="1" x="1889"/>
        <item m="1" x="1891"/>
        <item m="1" x="1892"/>
        <item x="480"/>
        <item m="1" x="1592"/>
        <item m="1" x="2197"/>
        <item m="1" x="1335"/>
        <item m="1" x="1895"/>
        <item m="1" x="1896"/>
        <item m="1" x="1600"/>
        <item m="1" x="1899"/>
        <item m="1" x="1900"/>
        <item m="1" x="2198"/>
        <item m="1" x="1902"/>
        <item m="1" x="1903"/>
        <item m="1" x="2199"/>
        <item m="1" x="2200"/>
        <item m="1" x="2203"/>
        <item x="309"/>
        <item m="1" x="1904"/>
        <item m="1" x="1905"/>
        <item m="1" x="1906"/>
        <item m="1" x="1907"/>
        <item x="439"/>
        <item m="1" x="1908"/>
        <item m="1" x="1909"/>
        <item m="1" x="1910"/>
        <item m="1" x="1911"/>
        <item m="1" x="1912"/>
        <item m="1" x="1913"/>
        <item m="1" x="1914"/>
        <item m="1" x="1915"/>
        <item m="1" x="1918"/>
        <item m="1" x="1919"/>
        <item m="1" x="1920"/>
        <item x="245"/>
        <item m="1" x="2204"/>
        <item m="1" x="2206"/>
        <item m="1" x="1921"/>
        <item m="1" x="1922"/>
        <item m="1" x="1923"/>
        <item m="1" x="2207"/>
        <item m="1" x="1931"/>
        <item m="1" x="1932"/>
        <item m="1" x="2208"/>
        <item m="1" x="2209"/>
        <item m="1" x="2210"/>
        <item m="1" x="2211"/>
        <item m="1" x="2212"/>
        <item m="1" x="2213"/>
        <item m="1" x="2214"/>
        <item m="1" x="1936"/>
        <item m="1" x="2216"/>
        <item m="1" x="2217"/>
        <item m="1" x="1939"/>
        <item m="1" x="2218"/>
        <item m="1" x="1941"/>
        <item m="1" x="2219"/>
        <item m="1" x="2220"/>
        <item m="1" x="1942"/>
        <item m="1" x="1943"/>
        <item m="1" x="1944"/>
        <item m="1" x="1945"/>
        <item m="1" x="1949"/>
        <item m="1" x="1621"/>
        <item m="1" x="1951"/>
        <item m="1" x="1953"/>
        <item m="1" x="1954"/>
        <item m="1" x="1624"/>
        <item m="1" x="2223"/>
        <item m="1" x="1956"/>
        <item m="1" x="1957"/>
        <item m="1" x="1958"/>
        <item m="1" x="1959"/>
        <item m="1" x="2224"/>
        <item m="1" x="2225"/>
        <item m="1" x="2226"/>
        <item m="1" x="1962"/>
        <item m="1" x="1963"/>
        <item m="1" x="1964"/>
        <item m="1" x="2227"/>
        <item m="1" x="1966"/>
        <item m="1" x="2228"/>
        <item m="1" x="1969"/>
        <item m="1" x="1970"/>
        <item m="1" x="1971"/>
        <item m="1" x="1973"/>
        <item m="1" x="2230"/>
        <item m="1" x="2231"/>
        <item m="1" x="1976"/>
        <item m="1" x="1977"/>
        <item m="1" x="1978"/>
        <item m="1" x="1376"/>
        <item m="1" x="2232"/>
        <item m="1" x="1979"/>
        <item m="1" x="1980"/>
        <item m="1" x="2233"/>
        <item m="1" x="1981"/>
        <item m="1" x="1379"/>
        <item m="1" x="2235"/>
        <item m="1" x="1983"/>
        <item m="1" x="1984"/>
        <item m="1" x="1985"/>
        <item m="1" x="1986"/>
        <item m="1" x="1987"/>
        <item m="1" x="2236"/>
        <item m="1" x="2237"/>
        <item m="1" x="1988"/>
        <item m="1" x="1989"/>
        <item m="1" x="1990"/>
        <item m="1" x="1991"/>
        <item m="1" x="1645"/>
        <item m="1" x="1387"/>
        <item m="1" x="1992"/>
        <item m="1" x="1993"/>
        <item m="1" x="1388"/>
        <item m="1" x="2242"/>
        <item m="1" x="2243"/>
        <item m="1" x="2245"/>
        <item m="1" x="2246"/>
        <item m="1" x="1995"/>
        <item m="1" x="1997"/>
        <item m="1" x="1998"/>
        <item m="1" x="1389"/>
        <item m="1" x="1148"/>
        <item m="1" x="1390"/>
        <item m="1" x="1999"/>
        <item m="1" x="2001"/>
        <item m="1" x="2247"/>
        <item m="1" x="2248"/>
        <item m="1" x="2250"/>
        <item m="1" x="2002"/>
        <item m="1" x="2003"/>
        <item m="1" x="2005"/>
        <item m="1" x="2006"/>
        <item m="1" x="2251"/>
        <item m="1" x="2252"/>
        <item m="1" x="2253"/>
        <item m="1" x="2012"/>
        <item m="1" x="2013"/>
        <item m="1" x="2014"/>
        <item m="1" x="2016"/>
        <item m="1" x="2254"/>
        <item m="1" x="2017"/>
        <item m="1" x="1400"/>
        <item m="1" x="2018"/>
        <item m="1" x="2019"/>
        <item m="1" x="2020"/>
        <item m="1" x="1662"/>
        <item m="1" x="1663"/>
        <item m="1" x="1402"/>
        <item x="612"/>
        <item m="1" x="2021"/>
        <item m="1" x="2022"/>
        <item m="1" x="2023"/>
        <item m="1" x="2024"/>
        <item m="1" x="2025"/>
        <item x="620"/>
        <item m="1" x="1666"/>
        <item m="1" x="1667"/>
        <item m="1" x="2256"/>
        <item m="1" x="2026"/>
        <item m="1" x="2027"/>
        <item m="1" x="2028"/>
        <item x="419"/>
        <item m="1" x="2029"/>
        <item m="1" x="2031"/>
        <item m="1" x="2032"/>
        <item m="1" x="2033"/>
        <item m="1" x="1670"/>
        <item m="1" x="1410"/>
        <item m="1" x="2034"/>
        <item m="1" x="2035"/>
        <item m="1" x="2036"/>
        <item m="1" x="2038"/>
        <item m="1" x="2039"/>
        <item m="1" x="2040"/>
        <item m="1" x="2041"/>
        <item m="1" x="2045"/>
        <item m="1" x="2046"/>
        <item m="1" x="2047"/>
        <item m="1" x="2048"/>
        <item m="1" x="2261"/>
        <item m="1" x="2262"/>
        <item m="1" x="2050"/>
        <item m="1" x="2051"/>
        <item m="1" x="2052"/>
        <item m="1" x="2054"/>
        <item m="1" x="2263"/>
        <item m="1" x="2264"/>
        <item m="1" x="2056"/>
        <item m="1" x="2057"/>
        <item m="1" x="2058"/>
        <item m="1" x="2059"/>
        <item m="1" x="2060"/>
        <item m="1" x="2064"/>
        <item m="1" x="2265"/>
        <item m="1" x="2266"/>
        <item m="1" x="2267"/>
        <item m="1" x="2268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4"/>
        <item m="1" x="2088"/>
        <item m="1" x="2089"/>
        <item m="1" x="2091"/>
        <item m="1" x="2092"/>
        <item m="1" x="2095"/>
        <item m="1" x="2096"/>
        <item m="1" x="1144"/>
        <item m="1" x="2098"/>
        <item m="1" x="2099"/>
        <item m="1" x="2103"/>
        <item m="1" x="2106"/>
        <item m="1" x="2107"/>
        <item m="1" x="2109"/>
        <item m="1" x="2111"/>
        <item m="1" x="1684"/>
        <item m="1" x="1685"/>
        <item m="1" x="1686"/>
        <item m="1" x="1687"/>
        <item x="727"/>
        <item m="1" x="1688"/>
        <item m="1" x="1690"/>
        <item m="1" x="1691"/>
        <item m="1" x="1692"/>
        <item m="1" x="1693"/>
        <item m="1" x="1695"/>
        <item m="1" x="1700"/>
        <item x="35"/>
        <item m="1" x="1701"/>
        <item m="1" x="1702"/>
        <item m="1" x="1703"/>
        <item m="1" x="1704"/>
        <item m="1" x="1705"/>
        <item m="1" x="1707"/>
        <item m="1" x="1709"/>
        <item m="1" x="1711"/>
        <item m="1" x="1712"/>
        <item m="1" x="1714"/>
        <item m="1" x="996"/>
        <item m="1" x="2113"/>
        <item m="1" x="2270"/>
        <item m="1" x="2271"/>
        <item m="1" x="1728"/>
        <item m="1" x="2114"/>
        <item m="1" x="2272"/>
        <item m="1" x="2273"/>
        <item m="1" x="2116"/>
        <item m="1" x="2117"/>
        <item m="1" x="1730"/>
        <item m="1" x="2275"/>
        <item m="1" x="2276"/>
        <item m="1" x="2277"/>
        <item m="1" x="2119"/>
        <item m="1" x="2120"/>
        <item m="1" x="2122"/>
        <item m="1" x="1738"/>
        <item m="1" x="1278"/>
        <item m="1" x="1279"/>
        <item m="1" x="1280"/>
        <item m="1" x="1281"/>
        <item m="1" x="1282"/>
        <item m="1" x="1183"/>
        <item m="1" x="1185"/>
        <item m="1" x="1186"/>
        <item m="1" x="1187"/>
        <item m="1" x="1189"/>
        <item m="1" x="1190"/>
        <item m="1" x="1768"/>
        <item m="1" x="1769"/>
        <item m="1" x="1771"/>
        <item m="1" x="1772"/>
        <item m="1" x="1778"/>
        <item m="1" x="1196"/>
        <item m="1" x="1802"/>
        <item m="1" x="1806"/>
        <item m="1" x="1816"/>
        <item m="1" x="1850"/>
        <item m="1" x="1851"/>
        <item m="1" x="1852"/>
        <item m="1" x="1853"/>
        <item m="1" x="1854"/>
        <item m="1" x="1865"/>
        <item m="1" x="1329"/>
        <item m="1" x="1882"/>
        <item m="1" x="1594"/>
        <item m="1" x="1598"/>
        <item m="1" x="1893"/>
        <item m="1" x="1901"/>
        <item m="1" x="1605"/>
        <item m="1" x="1924"/>
        <item m="1" x="1925"/>
        <item m="1" x="1926"/>
        <item m="1" x="1927"/>
        <item m="1" x="1928"/>
        <item m="1" x="1929"/>
        <item m="1" x="1930"/>
        <item m="1" x="1933"/>
        <item m="1" x="1934"/>
        <item m="1" x="1935"/>
        <item m="1" x="1938"/>
        <item m="1" x="1940"/>
        <item m="1" x="1950"/>
        <item m="1" x="1364"/>
        <item m="1" x="1955"/>
        <item m="1" x="1960"/>
        <item m="1" x="1961"/>
        <item m="1" x="1965"/>
        <item m="1" x="1967"/>
        <item m="1" x="1373"/>
        <item m="1" x="1974"/>
        <item m="1" x="1975"/>
        <item m="1" x="1982"/>
        <item m="1" x="1640"/>
        <item m="1" x="1641"/>
        <item m="1" x="1392"/>
        <item m="1" x="2007"/>
        <item m="1" x="2008"/>
        <item m="1" x="2009"/>
        <item m="1" x="2010"/>
        <item m="1" x="1655"/>
        <item m="1" x="1656"/>
        <item m="1" x="1406"/>
        <item m="1" x="1668"/>
        <item m="1" x="2042"/>
        <item m="1" x="2043"/>
        <item m="1" x="2044"/>
        <item m="1" x="2049"/>
        <item m="1" x="1681"/>
        <item m="1" x="1716"/>
        <item m="1" x="1718"/>
        <item m="1" x="2112"/>
        <item m="1" x="1720"/>
        <item m="1" x="1722"/>
        <item m="1" x="1723"/>
        <item m="1" x="1733"/>
        <item m="1" x="1443"/>
        <item m="1" x="1444"/>
        <item x="524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5"/>
        <item m="1" x="836"/>
        <item x="9"/>
        <item x="10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m="1" x="1463"/>
        <item m="1" x="1464"/>
        <item m="1" x="1465"/>
        <item m="1" x="1466"/>
        <item m="1" x="1287"/>
        <item x="103"/>
        <item m="1" x="1469"/>
        <item m="1" x="1470"/>
        <item m="1" x="1471"/>
        <item m="1" x="848"/>
        <item m="1" x="849"/>
        <item x="129"/>
        <item m="1" x="1474"/>
        <item m="1" x="1507"/>
        <item m="1" x="1509"/>
        <item m="1" x="1510"/>
        <item m="1" x="1511"/>
        <item m="1" x="1512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4"/>
        <item m="1" x="1525"/>
        <item m="1" x="1526"/>
        <item m="1" x="1527"/>
        <item m="1" x="1528"/>
        <item m="1" x="1529"/>
        <item m="1" x="1530"/>
        <item m="1" x="1531"/>
        <item m="1" x="1533"/>
        <item m="1" x="1534"/>
        <item x="172"/>
        <item m="1" x="1535"/>
        <item m="1" x="1536"/>
        <item m="1" x="1537"/>
        <item m="1" x="1538"/>
        <item m="1" x="1539"/>
        <item m="1" x="1540"/>
        <item m="1" x="1542"/>
        <item m="1" x="1543"/>
        <item m="1" x="1544"/>
        <item m="1" x="1546"/>
        <item m="1" x="1197"/>
        <item m="1" x="1547"/>
        <item x="138"/>
        <item m="1" x="1548"/>
        <item m="1" x="1549"/>
        <item x="137"/>
        <item x="136"/>
        <item x="135"/>
        <item m="1" x="1550"/>
        <item m="1" x="1551"/>
        <item m="1" x="1298"/>
        <item m="1" x="890"/>
        <item m="1" x="1555"/>
        <item m="1" x="1556"/>
        <item m="1" x="1303"/>
        <item m="1" x="893"/>
        <item m="1" x="894"/>
        <item m="1" x="896"/>
        <item x="226"/>
        <item x="227"/>
        <item x="228"/>
        <item x="229"/>
        <item m="1" x="1558"/>
        <item m="1" x="1559"/>
        <item m="1" x="1560"/>
        <item m="1" x="1307"/>
        <item m="1" x="1308"/>
        <item m="1" x="897"/>
        <item m="1" x="898"/>
        <item m="1" x="899"/>
        <item m="1" x="901"/>
        <item m="1" x="903"/>
        <item x="239"/>
        <item x="240"/>
        <item x="241"/>
        <item x="242"/>
        <item x="243"/>
        <item x="244"/>
        <item x="246"/>
        <item x="247"/>
        <item x="248"/>
        <item x="249"/>
        <item m="1" x="1562"/>
        <item m="1" x="1312"/>
        <item m="1" x="1563"/>
        <item m="1" x="913"/>
        <item m="1" x="1567"/>
        <item m="1" x="1568"/>
        <item m="1" x="1209"/>
        <item m="1" x="917"/>
        <item x="316"/>
        <item x="317"/>
        <item x="318"/>
        <item x="319"/>
        <item x="320"/>
        <item x="321"/>
        <item x="322"/>
        <item x="323"/>
        <item x="324"/>
        <item x="325"/>
        <item m="1" x="1324"/>
        <item m="1" x="1576"/>
        <item m="1" x="1577"/>
        <item m="1" x="1578"/>
        <item m="1" x="1326"/>
        <item m="1" x="1582"/>
        <item m="1" x="1213"/>
        <item m="1" x="926"/>
        <item m="1" x="927"/>
        <item x="358"/>
        <item x="359"/>
        <item m="1" x="1587"/>
        <item m="1" x="1330"/>
        <item m="1" x="1588"/>
        <item m="1" x="1590"/>
        <item x="377"/>
        <item x="378"/>
        <item x="379"/>
        <item x="380"/>
        <item m="1" x="1215"/>
        <item m="1" x="1217"/>
        <item m="1" x="1218"/>
        <item m="1" x="938"/>
        <item m="1" x="944"/>
        <item x="740"/>
        <item m="1" x="946"/>
        <item x="384"/>
        <item x="385"/>
        <item m="1" x="1336"/>
        <item m="1" x="1338"/>
        <item m="1" x="1339"/>
        <item m="1" x="1602"/>
        <item m="1" x="1604"/>
        <item m="1" x="1345"/>
        <item m="1" x="1348"/>
        <item m="1" x="1349"/>
        <item m="1" x="961"/>
        <item m="1" x="965"/>
        <item m="1" x="966"/>
        <item m="1" x="967"/>
        <item m="1" x="968"/>
        <item m="1" x="969"/>
        <item m="1" x="971"/>
        <item m="1" x="972"/>
        <item m="1" x="974"/>
        <item m="1" x="975"/>
        <item m="1" x="977"/>
        <item m="1" x="978"/>
        <item m="1" x="979"/>
        <item m="1" x="980"/>
        <item m="1" x="1607"/>
        <item m="1" x="1608"/>
        <item m="1" x="1609"/>
        <item m="1" x="1610"/>
        <item m="1" x="1611"/>
        <item m="1" x="1612"/>
        <item m="1" x="1616"/>
        <item m="1" x="1617"/>
        <item m="1" x="1619"/>
        <item m="1" x="1357"/>
        <item m="1" x="1620"/>
        <item x="470"/>
        <item m="1" x="1362"/>
        <item m="1" x="1363"/>
        <item m="1" x="1231"/>
        <item m="1" x="1232"/>
        <item x="473"/>
        <item m="1" x="1365"/>
        <item m="1" x="1235"/>
        <item m="1" x="1366"/>
        <item m="1" x="1021"/>
        <item m="1" x="1625"/>
        <item m="1" x="1626"/>
        <item m="1" x="1627"/>
        <item m="1" x="1628"/>
        <item m="1" x="1367"/>
        <item m="1" x="1629"/>
        <item m="1" x="1631"/>
        <item m="1" x="1368"/>
        <item m="1" x="1632"/>
        <item m="1" x="1370"/>
        <item m="1" x="1371"/>
        <item m="1" x="1372"/>
        <item m="1" x="1031"/>
        <item m="1" x="1032"/>
        <item x="508"/>
        <item x="509"/>
        <item m="1" x="1635"/>
        <item m="1" x="1035"/>
        <item m="1" x="1636"/>
        <item m="1" x="1637"/>
        <item m="1" x="823"/>
        <item m="1" x="1638"/>
        <item m="1" x="1042"/>
        <item x="520"/>
        <item m="1" x="1384"/>
        <item m="1" x="1047"/>
        <item m="1" x="1642"/>
        <item m="1" x="1385"/>
        <item m="1" x="1643"/>
        <item m="1" x="1644"/>
        <item m="1" x="1052"/>
        <item m="1" x="1053"/>
        <item x="543"/>
        <item m="1" x="1054"/>
        <item m="1" x="1246"/>
        <item m="1" x="1247"/>
        <item m="1" x="1249"/>
        <item m="1" x="1250"/>
        <item m="1" x="1056"/>
        <item m="1" x="1057"/>
        <item m="1" x="1647"/>
        <item m="1" x="1648"/>
        <item m="1" x="1649"/>
        <item m="1" x="1650"/>
        <item m="1" x="1651"/>
        <item m="1" x="1394"/>
        <item m="1" x="1395"/>
        <item m="1" x="1652"/>
        <item m="1" x="1653"/>
        <item m="1" x="1654"/>
        <item m="1" x="1657"/>
        <item m="1" x="1658"/>
        <item m="1" x="1659"/>
        <item m="1" x="1660"/>
        <item m="1" x="1255"/>
        <item m="1" x="1661"/>
        <item m="1" x="1074"/>
        <item m="1" x="1075"/>
        <item x="593"/>
        <item x="594"/>
        <item x="595"/>
        <item m="1" x="1664"/>
        <item m="1" x="1665"/>
        <item m="1" x="1080"/>
        <item m="1" x="1081"/>
        <item x="615"/>
        <item x="616"/>
        <item m="1" x="1669"/>
        <item m="1" x="1408"/>
        <item m="1" x="1409"/>
        <item m="1" x="1085"/>
        <item m="1" x="1088"/>
        <item x="636"/>
        <item x="637"/>
        <item m="1" x="1257"/>
        <item m="1" x="1411"/>
        <item m="1" x="1096"/>
        <item m="1" x="1674"/>
        <item x="588"/>
        <item m="1" x="1413"/>
        <item m="1" x="1415"/>
        <item m="1" x="1416"/>
        <item m="1" x="1675"/>
        <item m="1" x="1417"/>
        <item m="1" x="1676"/>
        <item m="1" x="1677"/>
        <item m="1" x="1421"/>
        <item x="114"/>
        <item m="1" x="1422"/>
        <item m="1" x="1678"/>
        <item m="1" x="1427"/>
        <item m="1" x="1428"/>
        <item m="1" x="1680"/>
        <item m="1" x="1121"/>
        <item m="1" x="1719"/>
        <item m="1" x="1125"/>
        <item m="1" x="1126"/>
        <item m="1" x="1005"/>
        <item m="1" x="1131"/>
        <item m="1" x="1133"/>
        <item m="1" x="1134"/>
        <item m="1" x="1135"/>
        <item m="1" x="1136"/>
        <item m="1" x="1143"/>
        <item m="1" x="1146"/>
        <item m="1" x="1150"/>
        <item m="1" x="1151"/>
        <item m="1" x="1152"/>
        <item m="1" x="1153"/>
        <item m="1" x="910"/>
        <item m="1" x="1155"/>
        <item m="1" x="1156"/>
        <item m="1" x="1161"/>
        <item m="1" x="1163"/>
        <item m="1" x="1164"/>
        <item m="1" x="1165"/>
        <item m="1" x="1166"/>
        <item m="1" x="1167"/>
        <item m="1" x="1169"/>
        <item x="749"/>
        <item m="1" x="1172"/>
        <item x="679"/>
        <item x="814"/>
        <item m="1" x="1725"/>
        <item m="1" x="1429"/>
        <item m="1" x="1430"/>
        <item m="1" x="1431"/>
        <item m="1" x="1727"/>
        <item m="1" x="1729"/>
        <item m="1" x="1179"/>
        <item x="805"/>
        <item m="1" x="1731"/>
        <item m="1" x="1732"/>
        <item m="1" x="1440"/>
        <item m="1" x="1441"/>
        <item x="808"/>
        <item m="1" x="1182"/>
        <item m="1" x="1734"/>
        <item m="1" x="1735"/>
        <item m="1" x="822"/>
        <item x="32"/>
        <item x="33"/>
        <item x="34"/>
        <item x="37"/>
        <item x="38"/>
        <item x="39"/>
        <item x="40"/>
        <item x="42"/>
        <item x="43"/>
        <item x="44"/>
        <item x="45"/>
        <item x="47"/>
        <item x="48"/>
        <item x="49"/>
        <item x="50"/>
        <item x="51"/>
        <item m="1" x="1283"/>
        <item m="1" x="1284"/>
        <item m="1" x="1285"/>
        <item m="1" x="838"/>
        <item x="104"/>
        <item m="1" x="1288"/>
        <item m="1" x="1289"/>
        <item m="1" x="1290"/>
        <item m="1" x="1292"/>
        <item m="1" x="1293"/>
        <item m="1" x="846"/>
        <item x="117"/>
        <item x="119"/>
        <item m="1" x="853"/>
        <item m="1" x="854"/>
        <item m="1" x="855"/>
        <item m="1" x="856"/>
        <item m="1" x="857"/>
        <item m="1" x="858"/>
        <item m="1" x="859"/>
        <item m="1" x="860"/>
        <item m="1" x="862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x="208"/>
        <item x="209"/>
        <item x="210"/>
        <item m="1" x="1301"/>
        <item x="230"/>
        <item x="231"/>
        <item x="232"/>
        <item x="235"/>
        <item m="1" x="1310"/>
        <item x="251"/>
        <item x="252"/>
        <item x="253"/>
        <item x="254"/>
        <item x="255"/>
        <item x="256"/>
        <item x="257"/>
        <item x="259"/>
        <item x="260"/>
        <item x="261"/>
        <item x="262"/>
        <item x="263"/>
        <item m="1" x="1311"/>
        <item m="1" x="904"/>
        <item m="1" x="1314"/>
        <item m="1" x="911"/>
        <item m="1" x="1316"/>
        <item x="313"/>
        <item x="326"/>
        <item m="1" x="1321"/>
        <item m="1" x="1322"/>
        <item m="1" x="1323"/>
        <item m="1" x="1325"/>
        <item m="1" x="923"/>
        <item m="1" x="924"/>
        <item x="357"/>
        <item x="360"/>
        <item x="362"/>
        <item x="364"/>
        <item m="1" x="1214"/>
        <item m="1" x="1331"/>
        <item m="1" x="1333"/>
        <item x="388"/>
        <item x="390"/>
        <item x="392"/>
        <item x="393"/>
        <item x="396"/>
        <item x="399"/>
        <item m="1" x="955"/>
        <item m="1" x="1342"/>
        <item m="1" x="1344"/>
        <item m="1" x="958"/>
        <item m="1" x="959"/>
        <item m="1" x="1346"/>
        <item m="1" x="964"/>
        <item x="59"/>
        <item m="1" x="981"/>
        <item m="1" x="982"/>
        <item m="1" x="985"/>
        <item m="1" x="987"/>
        <item m="1" x="988"/>
        <item m="1" x="990"/>
        <item m="1" x="991"/>
        <item m="1" x="992"/>
        <item m="1" x="993"/>
        <item m="1" x="994"/>
        <item m="1" x="995"/>
        <item m="1" x="1350"/>
        <item m="1" x="1351"/>
        <item m="1" x="1352"/>
        <item m="1" x="1353"/>
        <item m="1" x="1221"/>
        <item m="1" x="1354"/>
        <item m="1" x="1011"/>
        <item m="1" x="1013"/>
        <item m="1" x="1358"/>
        <item x="464"/>
        <item m="1" x="1359"/>
        <item m="1" x="1360"/>
        <item m="1" x="1361"/>
        <item x="476"/>
        <item x="483"/>
        <item m="1" x="1236"/>
        <item m="1" x="1022"/>
        <item m="1" x="1023"/>
        <item m="1" x="1239"/>
        <item m="1" x="1240"/>
        <item m="1" x="1026"/>
        <item m="1" x="1369"/>
        <item x="510"/>
        <item x="511"/>
        <item m="1" x="1374"/>
        <item x="516"/>
        <item m="1" x="1377"/>
        <item m="1" x="1378"/>
        <item m="1" x="1036"/>
        <item m="1" x="1380"/>
        <item m="1" x="1381"/>
        <item m="1" x="1044"/>
        <item m="1" x="1050"/>
        <item m="1" x="1051"/>
        <item x="529"/>
        <item x="530"/>
        <item x="540"/>
        <item x="541"/>
        <item x="544"/>
        <item x="548"/>
        <item m="1" x="1058"/>
        <item x="553"/>
        <item x="554"/>
        <item x="555"/>
        <item x="556"/>
        <item m="1" x="1059"/>
        <item m="1" x="1251"/>
        <item m="1" x="1252"/>
        <item m="1" x="1061"/>
        <item m="1" x="1062"/>
        <item m="1" x="1063"/>
        <item m="1" x="1396"/>
        <item m="1" x="1397"/>
        <item m="1" x="1254"/>
        <item m="1" x="1071"/>
        <item m="1" x="1072"/>
        <item m="1" x="1399"/>
        <item x="596"/>
        <item x="597"/>
        <item x="598"/>
        <item x="599"/>
        <item x="601"/>
        <item m="1" x="1403"/>
        <item m="1" x="1404"/>
        <item m="1" x="1078"/>
        <item x="618"/>
        <item x="619"/>
        <item m="1" x="1407"/>
        <item m="1" x="1086"/>
        <item m="1" x="1087"/>
        <item x="629"/>
        <item m="1" x="1089"/>
        <item m="1" x="1090"/>
        <item m="1" x="1412"/>
        <item m="1" x="1259"/>
        <item m="1" x="1093"/>
        <item m="1" x="1097"/>
        <item x="648"/>
        <item x="649"/>
        <item m="1" x="1423"/>
        <item m="1" x="1425"/>
        <item m="1" x="1426"/>
        <item m="1" x="1120"/>
        <item x="675"/>
        <item x="684"/>
        <item x="688"/>
        <item x="689"/>
        <item x="690"/>
        <item x="694"/>
        <item x="695"/>
        <item x="696"/>
        <item x="699"/>
        <item x="701"/>
        <item x="703"/>
        <item x="704"/>
        <item x="705"/>
        <item x="706"/>
        <item x="707"/>
        <item x="708"/>
        <item x="710"/>
        <item x="713"/>
        <item x="714"/>
        <item x="716"/>
        <item x="717"/>
        <item x="718"/>
        <item x="719"/>
        <item m="1" x="1174"/>
        <item m="1" x="1175"/>
        <item m="1" x="1432"/>
        <item m="1" x="1434"/>
        <item m="1" x="1435"/>
        <item m="1" x="1436"/>
        <item m="1" x="1437"/>
        <item m="1" x="1438"/>
        <item x="806"/>
        <item m="1" x="1439"/>
        <item m="1" x="1442"/>
        <item x="1"/>
        <item x="4"/>
        <item x="52"/>
        <item x="54"/>
        <item x="55"/>
        <item x="56"/>
        <item x="57"/>
        <item x="58"/>
        <item x="60"/>
        <item x="64"/>
        <item x="65"/>
        <item x="67"/>
        <item x="68"/>
        <item x="69"/>
        <item x="70"/>
        <item m="1" x="1191"/>
        <item m="1" x="839"/>
        <item m="1" x="840"/>
        <item x="106"/>
        <item x="107"/>
        <item m="1" x="841"/>
        <item x="109"/>
        <item x="110"/>
        <item m="1" x="1193"/>
        <item m="1" x="1194"/>
        <item m="1" x="847"/>
        <item x="131"/>
        <item x="139"/>
        <item x="140"/>
        <item x="141"/>
        <item x="143"/>
        <item x="145"/>
        <item x="146"/>
        <item x="147"/>
        <item x="150"/>
        <item x="151"/>
        <item x="153"/>
        <item x="154"/>
        <item x="155"/>
        <item x="156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m="1" x="1198"/>
        <item m="1" x="1200"/>
        <item m="1" x="1201"/>
        <item m="1" x="1204"/>
        <item x="265"/>
        <item x="266"/>
        <item x="267"/>
        <item x="268"/>
        <item x="269"/>
        <item x="270"/>
        <item x="271"/>
        <item m="1" x="1206"/>
        <item x="273"/>
        <item x="293"/>
        <item m="1" x="907"/>
        <item m="1" x="912"/>
        <item x="308"/>
        <item m="1" x="1208"/>
        <item x="327"/>
        <item x="328"/>
        <item x="329"/>
        <item x="330"/>
        <item m="1" x="1210"/>
        <item m="1" x="1211"/>
        <item m="1" x="1212"/>
        <item m="1" x="921"/>
        <item m="1" x="922"/>
        <item x="354"/>
        <item x="355"/>
        <item x="361"/>
        <item x="366"/>
        <item x="368"/>
        <item x="369"/>
        <item x="370"/>
        <item m="1" x="930"/>
        <item x="381"/>
        <item x="401"/>
        <item x="402"/>
        <item x="403"/>
        <item x="405"/>
        <item m="1" x="952"/>
        <item m="1" x="953"/>
        <item x="432"/>
        <item x="433"/>
        <item x="195"/>
        <item x="435"/>
        <item m="1" x="997"/>
        <item m="1" x="998"/>
        <item m="1" x="999"/>
        <item m="1" x="1000"/>
        <item m="1" x="1222"/>
        <item m="1" x="1223"/>
        <item m="1" x="1224"/>
        <item m="1" x="1225"/>
        <item m="1" x="1226"/>
        <item x="426"/>
        <item x="459"/>
        <item m="1" x="1014"/>
        <item m="1" x="1228"/>
        <item m="1" x="1229"/>
        <item x="481"/>
        <item x="484"/>
        <item x="487"/>
        <item m="1" x="1024"/>
        <item m="1" x="1237"/>
        <item m="1" x="1238"/>
        <item x="496"/>
        <item x="497"/>
        <item x="498"/>
        <item x="512"/>
        <item m="1" x="1037"/>
        <item m="1" x="1041"/>
        <item m="1" x="1242"/>
        <item m="1" x="1243"/>
        <item m="1" x="1045"/>
        <item x="531"/>
        <item x="532"/>
        <item x="519"/>
        <item m="1" x="1244"/>
        <item m="1" x="1245"/>
        <item x="545"/>
        <item x="557"/>
        <item x="566"/>
        <item x="567"/>
        <item m="1" x="1064"/>
        <item x="572"/>
        <item m="1" x="1253"/>
        <item m="1" x="1067"/>
        <item m="1" x="1069"/>
        <item m="1" x="1070"/>
        <item m="1" x="1073"/>
        <item x="584"/>
        <item x="585"/>
        <item x="603"/>
        <item x="622"/>
        <item x="630"/>
        <item x="639"/>
        <item x="642"/>
        <item m="1" x="1098"/>
        <item m="1" x="1099"/>
        <item m="1" x="1100"/>
        <item m="1" x="1101"/>
        <item m="1" x="1102"/>
        <item x="650"/>
        <item m="1" x="1260"/>
        <item m="1" x="1107"/>
        <item m="1" x="1110"/>
        <item m="1" x="1113"/>
        <item m="1" x="1114"/>
        <item x="660"/>
        <item x="661"/>
        <item x="668"/>
        <item x="669"/>
        <item x="670"/>
        <item x="726"/>
        <item x="728"/>
        <item x="729"/>
        <item x="731"/>
        <item x="732"/>
        <item x="733"/>
        <item x="734"/>
        <item x="737"/>
        <item x="738"/>
        <item x="742"/>
        <item x="744"/>
        <item m="1" x="1264"/>
        <item m="1" x="1265"/>
        <item m="1" x="1176"/>
        <item m="1" x="1180"/>
        <item x="813"/>
        <item m="1" x="1266"/>
        <item x="72"/>
        <item x="73"/>
        <item x="74"/>
        <item x="75"/>
        <item x="101"/>
        <item m="1" x="837"/>
        <item x="111"/>
        <item m="1" x="843"/>
        <item m="1" x="844"/>
        <item m="1" x="850"/>
        <item m="1" x="851"/>
        <item m="1" x="852"/>
        <item x="212"/>
        <item m="1" x="891"/>
        <item x="236"/>
        <item x="237"/>
        <item x="272"/>
        <item x="274"/>
        <item x="276"/>
        <item x="277"/>
        <item x="278"/>
        <item x="279"/>
        <item x="294"/>
        <item x="300"/>
        <item m="1" x="915"/>
        <item m="1" x="916"/>
        <item x="331"/>
        <item m="1" x="918"/>
        <item m="1" x="920"/>
        <item x="365"/>
        <item m="1" x="929"/>
        <item m="1" x="931"/>
        <item m="1" x="933"/>
        <item m="1" x="934"/>
        <item x="408"/>
        <item m="1" x="960"/>
        <item x="434"/>
        <item m="1" x="1006"/>
        <item m="1" x="1007"/>
        <item m="1" x="1008"/>
        <item m="1" x="1009"/>
        <item m="1" x="1010"/>
        <item m="1" x="1012"/>
        <item x="462"/>
        <item m="1" x="1016"/>
        <item m="1" x="1018"/>
        <item m="1" x="1019"/>
        <item x="489"/>
        <item x="490"/>
        <item m="1" x="1025"/>
        <item m="1" x="1029"/>
        <item x="505"/>
        <item m="1" x="1033"/>
        <item m="1" x="1034"/>
        <item m="1" x="1038"/>
        <item m="1" x="1039"/>
        <item x="174"/>
        <item m="1" x="1043"/>
        <item m="1" x="1046"/>
        <item x="533"/>
        <item x="534"/>
        <item x="546"/>
        <item x="549"/>
        <item x="559"/>
        <item x="560"/>
        <item x="561"/>
        <item m="1" x="1060"/>
        <item x="573"/>
        <item m="1" x="1065"/>
        <item m="1" x="1066"/>
        <item m="1" x="1068"/>
        <item x="582"/>
        <item x="586"/>
        <item m="1" x="1079"/>
        <item x="624"/>
        <item m="1" x="1082"/>
        <item m="1" x="1084"/>
        <item x="633"/>
        <item m="1" x="1103"/>
        <item m="1" x="1104"/>
        <item m="1" x="1105"/>
        <item m="1" x="1106"/>
        <item x="651"/>
        <item x="652"/>
        <item m="1" x="1115"/>
        <item m="1" x="1116"/>
        <item m="1" x="1117"/>
        <item x="662"/>
        <item x="663"/>
        <item x="746"/>
        <item x="747"/>
        <item x="750"/>
        <item x="752"/>
        <item x="753"/>
        <item x="754"/>
        <item m="1" x="1178"/>
        <item m="1" x="1181"/>
        <item x="2"/>
        <item x="3"/>
        <item x="7"/>
        <item x="76"/>
        <item x="77"/>
        <item x="79"/>
        <item x="80"/>
        <item x="81"/>
        <item x="82"/>
        <item x="83"/>
        <item x="84"/>
        <item x="85"/>
        <item x="86"/>
        <item x="87"/>
        <item x="88"/>
        <item x="89"/>
        <item x="94"/>
        <item x="96"/>
        <item x="97"/>
        <item x="98"/>
        <item x="99"/>
        <item x="100"/>
        <item x="102"/>
        <item x="108"/>
        <item x="112"/>
        <item x="115"/>
        <item x="122"/>
        <item x="123"/>
        <item x="124"/>
        <item x="125"/>
        <item x="126"/>
        <item x="127"/>
        <item x="132"/>
        <item x="133"/>
        <item x="134"/>
        <item x="169"/>
        <item x="170"/>
        <item x="171"/>
        <item x="173"/>
        <item x="176"/>
        <item x="177"/>
        <item x="179"/>
        <item x="181"/>
        <item x="182"/>
        <item x="183"/>
        <item x="184"/>
        <item x="186"/>
        <item x="187"/>
        <item x="188"/>
        <item x="190"/>
        <item x="191"/>
        <item x="192"/>
        <item x="193"/>
        <item x="194"/>
        <item x="197"/>
        <item x="198"/>
        <item x="199"/>
        <item x="200"/>
        <item x="202"/>
        <item x="203"/>
        <item x="204"/>
        <item x="205"/>
        <item x="206"/>
        <item x="207"/>
        <item x="214"/>
        <item x="217"/>
        <item x="219"/>
        <item x="220"/>
        <item x="221"/>
        <item x="225"/>
        <item x="234"/>
        <item x="238"/>
        <item x="280"/>
        <item x="281"/>
        <item x="283"/>
        <item x="284"/>
        <item x="285"/>
        <item x="286"/>
        <item x="289"/>
        <item x="290"/>
        <item x="291"/>
        <item x="295"/>
        <item x="296"/>
        <item x="297"/>
        <item x="301"/>
        <item x="302"/>
        <item x="303"/>
        <item x="304"/>
        <item x="305"/>
        <item x="306"/>
        <item x="310"/>
        <item x="311"/>
        <item x="312"/>
        <item x="314"/>
        <item x="315"/>
        <item x="332"/>
        <item x="333"/>
        <item x="335"/>
        <item x="336"/>
        <item x="337"/>
        <item x="338"/>
        <item x="339"/>
        <item x="340"/>
        <item x="341"/>
        <item x="342"/>
        <item x="343"/>
        <item x="344"/>
        <item x="348"/>
        <item x="349"/>
        <item x="350"/>
        <item x="351"/>
        <item x="352"/>
        <item x="353"/>
        <item x="356"/>
        <item x="371"/>
        <item x="372"/>
        <item x="373"/>
        <item x="374"/>
        <item x="375"/>
        <item x="376"/>
        <item x="410"/>
        <item x="415"/>
        <item x="416"/>
        <item x="417"/>
        <item x="418"/>
        <item x="420"/>
        <item x="421"/>
        <item x="423"/>
        <item x="425"/>
        <item x="428"/>
        <item x="429"/>
        <item x="430"/>
        <item x="438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60"/>
        <item x="461"/>
        <item x="463"/>
        <item x="465"/>
        <item x="466"/>
        <item x="467"/>
        <item x="468"/>
        <item x="469"/>
        <item x="482"/>
        <item x="485"/>
        <item x="486"/>
        <item x="488"/>
        <item x="491"/>
        <item x="492"/>
        <item x="494"/>
        <item x="495"/>
        <item x="500"/>
        <item x="501"/>
        <item x="502"/>
        <item x="503"/>
        <item x="506"/>
        <item x="507"/>
        <item x="513"/>
        <item x="515"/>
        <item x="517"/>
        <item x="518"/>
        <item x="525"/>
        <item x="526"/>
        <item x="528"/>
        <item x="535"/>
        <item x="536"/>
        <item x="542"/>
        <item x="547"/>
        <item x="562"/>
        <item x="564"/>
        <item x="570"/>
        <item x="571"/>
        <item x="574"/>
        <item x="575"/>
        <item x="576"/>
        <item x="577"/>
        <item x="578"/>
        <item x="579"/>
        <item x="580"/>
        <item x="581"/>
        <item x="583"/>
        <item x="587"/>
        <item x="589"/>
        <item x="592"/>
        <item x="607"/>
        <item x="608"/>
        <item x="609"/>
        <item x="610"/>
        <item x="611"/>
        <item x="613"/>
        <item x="614"/>
        <item x="626"/>
        <item x="627"/>
        <item x="628"/>
        <item x="634"/>
        <item x="635"/>
        <item x="640"/>
        <item x="643"/>
        <item x="644"/>
        <item x="645"/>
        <item x="647"/>
        <item x="653"/>
        <item x="654"/>
        <item x="655"/>
        <item x="656"/>
        <item x="664"/>
        <item x="665"/>
        <item x="672"/>
        <item x="674"/>
        <item x="758"/>
        <item x="759"/>
        <item x="761"/>
        <item x="763"/>
        <item x="764"/>
        <item x="765"/>
        <item x="772"/>
        <item x="775"/>
        <item x="776"/>
        <item x="778"/>
        <item x="784"/>
        <item x="785"/>
        <item x="786"/>
        <item x="789"/>
        <item x="790"/>
        <item x="791"/>
        <item x="792"/>
        <item x="796"/>
        <item x="797"/>
        <item x="800"/>
        <item x="801"/>
        <item x="802"/>
        <item x="803"/>
        <item x="804"/>
        <item x="807"/>
        <item x="815"/>
        <item x="816"/>
        <item x="817"/>
        <item x="819"/>
        <item t="default"/>
      </items>
    </pivotField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numFmtId="166" subtotalTop="0" showAll="0"/>
    <pivotField numFmtId="165" subtotalTop="0" showAll="0"/>
    <pivotField numFmtId="166" subtotalTop="0" multipleItemSelectionAllowed="1" showAll="0"/>
    <pivotField numFmtId="166" subtotalTop="0" showAll="0"/>
    <pivotField numFmtId="166" subtotalTop="0" showAll="0"/>
    <pivotField numFmtId="166" subtotalTop="0" showAll="0"/>
    <pivotField numFmtId="166" subtotalTop="0" showAll="0"/>
    <pivotField axis="axisRow" subtotalTop="0" showAll="0">
      <items count="8">
        <item x="1"/>
        <item m="1" x="3"/>
        <item x="0"/>
        <item m="1" x="2"/>
        <item m="1" x="6"/>
        <item m="1" x="4"/>
        <item m="1" x="5"/>
        <item t="default"/>
      </items>
    </pivotField>
    <pivotField subtotalTop="0" showAll="0"/>
    <pivotField subtotalTop="0" showAll="0"/>
  </pivotFields>
  <rowFields count="2">
    <field x="22"/>
    <field x="0"/>
  </rowFields>
  <rowItems count="137">
    <i>
      <x/>
    </i>
    <i r="1">
      <x v="40"/>
    </i>
    <i r="1">
      <x v="29"/>
    </i>
    <i r="1">
      <x v="37"/>
    </i>
    <i r="1">
      <x v="52"/>
    </i>
    <i r="1">
      <x v="135"/>
    </i>
    <i r="1">
      <x v="74"/>
    </i>
    <i r="1">
      <x v="28"/>
    </i>
    <i r="1">
      <x v="54"/>
    </i>
    <i r="1">
      <x v="163"/>
    </i>
    <i r="1">
      <x v="32"/>
    </i>
    <i r="1">
      <x v="123"/>
    </i>
    <i r="1">
      <x v="17"/>
    </i>
    <i r="1">
      <x v="176"/>
    </i>
    <i r="1">
      <x v="24"/>
    </i>
    <i r="1">
      <x v="3"/>
    </i>
    <i r="1">
      <x v="42"/>
    </i>
    <i r="1">
      <x v="60"/>
    </i>
    <i r="1">
      <x v="99"/>
    </i>
    <i r="1">
      <x v="89"/>
    </i>
    <i r="1">
      <x v="91"/>
    </i>
    <i r="1">
      <x v="34"/>
    </i>
    <i r="1">
      <x v="112"/>
    </i>
    <i r="1">
      <x v="121"/>
    </i>
    <i r="1">
      <x v="149"/>
    </i>
    <i r="1">
      <x v="53"/>
    </i>
    <i r="1">
      <x v="147"/>
    </i>
    <i r="1">
      <x v="66"/>
    </i>
    <i r="1">
      <x v="140"/>
    </i>
    <i r="1">
      <x v="43"/>
    </i>
    <i r="1">
      <x v="154"/>
    </i>
    <i r="1">
      <x v="175"/>
    </i>
    <i r="1">
      <x v="67"/>
    </i>
    <i r="1">
      <x v="38"/>
    </i>
    <i r="1">
      <x v="2"/>
    </i>
    <i r="1">
      <x v="150"/>
    </i>
    <i r="1">
      <x v="153"/>
    </i>
    <i r="1">
      <x v="137"/>
    </i>
    <i r="1">
      <x v="19"/>
    </i>
    <i r="1">
      <x v="156"/>
    </i>
    <i r="1">
      <x v="85"/>
    </i>
    <i r="1">
      <x v="120"/>
    </i>
    <i r="1">
      <x v="148"/>
    </i>
    <i r="1">
      <x v="78"/>
    </i>
    <i r="1">
      <x v="132"/>
    </i>
    <i r="1">
      <x v="1"/>
    </i>
    <i r="1">
      <x v="71"/>
    </i>
    <i r="1">
      <x v="110"/>
    </i>
    <i r="1">
      <x v="31"/>
    </i>
    <i r="1">
      <x v="105"/>
    </i>
    <i r="1">
      <x v="162"/>
    </i>
    <i r="1">
      <x v="86"/>
    </i>
    <i r="1">
      <x v="171"/>
    </i>
    <i r="1">
      <x v="101"/>
    </i>
    <i r="1">
      <x v="183"/>
    </i>
    <i r="1">
      <x v="186"/>
    </i>
    <i r="1">
      <x v="142"/>
    </i>
    <i r="1">
      <x v="117"/>
    </i>
    <i r="1">
      <x v="155"/>
    </i>
    <i r="1">
      <x v="182"/>
    </i>
    <i r="1">
      <x v="159"/>
    </i>
    <i r="1">
      <x v="122"/>
    </i>
    <i r="1">
      <x v="106"/>
    </i>
    <i r="1">
      <x v="169"/>
    </i>
    <i t="default">
      <x/>
    </i>
    <i>
      <x v="2"/>
    </i>
    <i r="1">
      <x v="8"/>
    </i>
    <i r="1">
      <x v="23"/>
    </i>
    <i r="1">
      <x v="55"/>
    </i>
    <i r="1">
      <x v="21"/>
    </i>
    <i r="1">
      <x v="30"/>
    </i>
    <i r="1">
      <x v="64"/>
    </i>
    <i r="1">
      <x v="69"/>
    </i>
    <i r="1">
      <x v="6"/>
    </i>
    <i r="1">
      <x/>
    </i>
    <i r="1">
      <x v="12"/>
    </i>
    <i r="1">
      <x v="57"/>
    </i>
    <i r="1">
      <x v="102"/>
    </i>
    <i r="1">
      <x v="18"/>
    </i>
    <i r="1">
      <x v="95"/>
    </i>
    <i r="1">
      <x v="58"/>
    </i>
    <i r="1">
      <x v="13"/>
    </i>
    <i r="1">
      <x v="17"/>
    </i>
    <i r="1">
      <x v="26"/>
    </i>
    <i r="1">
      <x v="61"/>
    </i>
    <i r="1">
      <x v="9"/>
    </i>
    <i r="1">
      <x v="11"/>
    </i>
    <i r="1">
      <x v="144"/>
    </i>
    <i r="1">
      <x v="15"/>
    </i>
    <i r="1">
      <x v="59"/>
    </i>
    <i r="1">
      <x v="49"/>
    </i>
    <i r="1">
      <x v="48"/>
    </i>
    <i r="1">
      <x v="56"/>
    </i>
    <i r="1">
      <x v="136"/>
    </i>
    <i r="1">
      <x v="65"/>
    </i>
    <i r="1">
      <x v="130"/>
    </i>
    <i r="1">
      <x v="50"/>
    </i>
    <i r="1">
      <x v="81"/>
    </i>
    <i r="1">
      <x v="113"/>
    </i>
    <i r="1">
      <x v="41"/>
    </i>
    <i r="1">
      <x v="10"/>
    </i>
    <i r="1">
      <x v="4"/>
    </i>
    <i r="1">
      <x v="62"/>
    </i>
    <i r="1">
      <x v="177"/>
    </i>
    <i r="1">
      <x v="184"/>
    </i>
    <i r="1">
      <x v="83"/>
    </i>
    <i r="1">
      <x v="70"/>
    </i>
    <i r="1">
      <x v="80"/>
    </i>
    <i r="1">
      <x v="22"/>
    </i>
    <i r="1">
      <x v="152"/>
    </i>
    <i r="1">
      <x v="79"/>
    </i>
    <i r="1">
      <x v="161"/>
    </i>
    <i r="1">
      <x v="127"/>
    </i>
    <i r="1">
      <x v="129"/>
    </i>
    <i r="1">
      <x v="14"/>
    </i>
    <i r="1">
      <x v="90"/>
    </i>
    <i r="1">
      <x v="25"/>
    </i>
    <i r="1">
      <x v="101"/>
    </i>
    <i r="1">
      <x v="44"/>
    </i>
    <i r="1">
      <x v="145"/>
    </i>
    <i r="1">
      <x v="2"/>
    </i>
    <i r="1">
      <x v="160"/>
    </i>
    <i r="1">
      <x v="103"/>
    </i>
    <i r="1">
      <x v="33"/>
    </i>
    <i r="1">
      <x v="16"/>
    </i>
    <i r="1">
      <x v="173"/>
    </i>
    <i r="1">
      <x v="185"/>
    </i>
    <i r="1">
      <x v="138"/>
    </i>
    <i r="1">
      <x v="36"/>
    </i>
    <i r="1">
      <x v="151"/>
    </i>
    <i r="1">
      <x v="88"/>
    </i>
    <i r="1">
      <x v="94"/>
    </i>
    <i r="1">
      <x v="170"/>
    </i>
    <i r="1">
      <x v="166"/>
    </i>
    <i r="1">
      <x v="131"/>
    </i>
    <i t="default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9" hier="-1"/>
  </pageFields>
  <dataFields count="3">
    <dataField name="Valor" fld="9" baseField="0" baseItem="0"/>
    <dataField name="Participacion" fld="9" showDataAs="percentOfTotal" baseField="22" baseItem="0" numFmtId="10"/>
    <dataField name="Promedio Dias" fld="6" subtotal="average" baseField="0" baseItem="104" numFmtId="1"/>
  </dataFields>
  <formats count="52">
    <format dxfId="275">
      <pivotArea outline="0" collapsedLevelsAreSubtotals="1" fieldPosition="0"/>
    </format>
    <format dxfId="274">
      <pivotArea outline="0" fieldPosition="0">
        <references count="1">
          <reference field="4294967294" count="1">
            <x v="1"/>
          </reference>
        </references>
      </pivotArea>
    </format>
    <format dxfId="273">
      <pivotArea dataOnly="0" labelOnly="1" fieldPosition="0">
        <references count="1">
          <reference field="22" count="1">
            <x v="3"/>
          </reference>
        </references>
      </pivotArea>
    </format>
    <format dxfId="272">
      <pivotArea type="all" dataOnly="0" outline="0" fieldPosition="0"/>
    </format>
    <format dxfId="271">
      <pivotArea outline="0" collapsedLevelsAreSubtotals="1" fieldPosition="0"/>
    </format>
    <format dxfId="270">
      <pivotArea field="22" type="button" dataOnly="0" labelOnly="1" outline="0" axis="axisRow" fieldPosition="0"/>
    </format>
    <format dxfId="269">
      <pivotArea dataOnly="0" labelOnly="1" fieldPosition="0">
        <references count="1">
          <reference field="22" count="3">
            <x v="0"/>
            <x v="1"/>
            <x v="2"/>
          </reference>
        </references>
      </pivotArea>
    </format>
    <format dxfId="268">
      <pivotArea dataOnly="0" labelOnly="1" grandRow="1" outline="0" fieldPosition="0"/>
    </format>
    <format dxfId="267">
      <pivotArea dataOnly="0" labelOnly="1" fieldPosition="0">
        <references count="2">
          <reference field="0" count="3">
            <x v="19"/>
            <x v="24"/>
            <x v="28"/>
          </reference>
          <reference field="22" count="1" selected="0">
            <x v="0"/>
          </reference>
        </references>
      </pivotArea>
    </format>
    <format dxfId="266">
      <pivotArea dataOnly="0" labelOnly="1" fieldPosition="0">
        <references count="2">
          <reference field="0" count="1">
            <x v="7"/>
          </reference>
          <reference field="22" count="1" selected="0">
            <x v="1"/>
          </reference>
        </references>
      </pivotArea>
    </format>
    <format dxfId="265">
      <pivotArea dataOnly="0" labelOnly="1" fieldPosition="0">
        <references count="2">
          <reference field="0" count="17">
            <x v="0"/>
            <x v="3"/>
            <x v="4"/>
            <x v="6"/>
            <x v="8"/>
            <x v="9"/>
            <x v="11"/>
            <x v="12"/>
            <x v="13"/>
            <x v="15"/>
            <x v="16"/>
            <x v="17"/>
            <x v="18"/>
            <x v="21"/>
            <x v="22"/>
            <x v="23"/>
            <x v="26"/>
          </reference>
          <reference field="22" count="1" selected="0">
            <x v="2"/>
          </reference>
        </references>
      </pivotArea>
    </format>
    <format dxfId="2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3">
      <pivotArea type="all" dataOnly="0" outline="0" fieldPosition="0"/>
    </format>
    <format dxfId="262">
      <pivotArea outline="0" collapsedLevelsAreSubtotals="1" fieldPosition="0"/>
    </format>
    <format dxfId="261">
      <pivotArea field="22" type="button" dataOnly="0" labelOnly="1" outline="0" axis="axisRow" fieldPosition="0"/>
    </format>
    <format dxfId="260">
      <pivotArea dataOnly="0" labelOnly="1" fieldPosition="0">
        <references count="1">
          <reference field="22" count="3">
            <x v="0"/>
            <x v="1"/>
            <x v="2"/>
          </reference>
        </references>
      </pivotArea>
    </format>
    <format dxfId="259">
      <pivotArea dataOnly="0" labelOnly="1" fieldPosition="0">
        <references count="1">
          <reference field="22" count="3" defaultSubtotal="1">
            <x v="0"/>
            <x v="1"/>
            <x v="2"/>
          </reference>
        </references>
      </pivotArea>
    </format>
    <format dxfId="258">
      <pivotArea dataOnly="0" labelOnly="1" grandRow="1" outline="0" fieldPosition="0"/>
    </format>
    <format dxfId="257">
      <pivotArea dataOnly="0" labelOnly="1" fieldPosition="0">
        <references count="2">
          <reference field="0" count="8">
            <x v="2"/>
            <x v="24"/>
            <x v="28"/>
            <x v="29"/>
            <x v="31"/>
            <x v="32"/>
            <x v="34"/>
            <x v="38"/>
          </reference>
          <reference field="22" count="1" selected="0">
            <x v="0"/>
          </reference>
        </references>
      </pivotArea>
    </format>
    <format dxfId="256">
      <pivotArea dataOnly="0" labelOnly="1" fieldPosition="0">
        <references count="2">
          <reference field="0" count="2">
            <x v="2"/>
            <x v="7"/>
          </reference>
          <reference field="22" count="1" selected="0">
            <x v="1"/>
          </reference>
        </references>
      </pivotArea>
    </format>
    <format dxfId="255">
      <pivotArea dataOnly="0" labelOnly="1" fieldPosition="0">
        <references count="2">
          <reference field="0" count="22">
            <x v="0"/>
            <x v="2"/>
            <x v="3"/>
            <x v="4"/>
            <x v="6"/>
            <x v="8"/>
            <x v="9"/>
            <x v="10"/>
            <x v="11"/>
            <x v="12"/>
            <x v="13"/>
            <x v="14"/>
            <x v="15"/>
            <x v="16"/>
            <x v="18"/>
            <x v="20"/>
            <x v="21"/>
            <x v="22"/>
            <x v="23"/>
            <x v="26"/>
            <x v="27"/>
            <x v="30"/>
          </reference>
          <reference field="22" count="1" selected="0">
            <x v="2"/>
          </reference>
        </references>
      </pivotArea>
    </format>
    <format dxfId="25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3">
      <pivotArea type="all" dataOnly="0" outline="0" fieldPosition="0"/>
    </format>
    <format dxfId="252">
      <pivotArea outline="0" collapsedLevelsAreSubtotals="1" fieldPosition="0"/>
    </format>
    <format dxfId="251">
      <pivotArea field="22" type="button" dataOnly="0" labelOnly="1" outline="0" axis="axisRow" fieldPosition="0"/>
    </format>
    <format dxfId="250">
      <pivotArea dataOnly="0" labelOnly="1" fieldPosition="0">
        <references count="1">
          <reference field="22" count="3">
            <x v="0"/>
            <x v="1"/>
            <x v="2"/>
          </reference>
        </references>
      </pivotArea>
    </format>
    <format dxfId="249">
      <pivotArea dataOnly="0" labelOnly="1" fieldPosition="0">
        <references count="1">
          <reference field="22" count="3" defaultSubtotal="1">
            <x v="0"/>
            <x v="1"/>
            <x v="2"/>
          </reference>
        </references>
      </pivotArea>
    </format>
    <format dxfId="248">
      <pivotArea dataOnly="0" labelOnly="1" grandRow="1" outline="0" fieldPosition="0"/>
    </format>
    <format dxfId="247">
      <pivotArea dataOnly="0" labelOnly="1" fieldPosition="0">
        <references count="2">
          <reference field="0" count="8">
            <x v="2"/>
            <x v="24"/>
            <x v="28"/>
            <x v="29"/>
            <x v="31"/>
            <x v="32"/>
            <x v="34"/>
            <x v="38"/>
          </reference>
          <reference field="22" count="1" selected="0">
            <x v="0"/>
          </reference>
        </references>
      </pivotArea>
    </format>
    <format dxfId="246">
      <pivotArea dataOnly="0" labelOnly="1" fieldPosition="0">
        <references count="2">
          <reference field="0" count="2">
            <x v="2"/>
            <x v="7"/>
          </reference>
          <reference field="22" count="1" selected="0">
            <x v="1"/>
          </reference>
        </references>
      </pivotArea>
    </format>
    <format dxfId="245">
      <pivotArea dataOnly="0" labelOnly="1" fieldPosition="0">
        <references count="2">
          <reference field="0" count="22">
            <x v="0"/>
            <x v="2"/>
            <x v="3"/>
            <x v="4"/>
            <x v="6"/>
            <x v="8"/>
            <x v="9"/>
            <x v="10"/>
            <x v="11"/>
            <x v="12"/>
            <x v="13"/>
            <x v="14"/>
            <x v="15"/>
            <x v="16"/>
            <x v="18"/>
            <x v="20"/>
            <x v="21"/>
            <x v="22"/>
            <x v="23"/>
            <x v="26"/>
            <x v="27"/>
            <x v="30"/>
          </reference>
          <reference field="22" count="1" selected="0">
            <x v="2"/>
          </reference>
        </references>
      </pivotArea>
    </format>
    <format dxfId="24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3">
      <pivotArea type="all" dataOnly="0" outline="0" fieldPosition="0"/>
    </format>
    <format dxfId="242">
      <pivotArea outline="0" collapsedLevelsAreSubtotals="1" fieldPosition="0"/>
    </format>
    <format dxfId="241">
      <pivotArea field="22" type="button" dataOnly="0" labelOnly="1" outline="0" axis="axisRow" fieldPosition="0"/>
    </format>
    <format dxfId="240">
      <pivotArea dataOnly="0" labelOnly="1" fieldPosition="0">
        <references count="1">
          <reference field="22" count="3">
            <x v="0"/>
            <x v="1"/>
            <x v="2"/>
          </reference>
        </references>
      </pivotArea>
    </format>
    <format dxfId="239">
      <pivotArea dataOnly="0" labelOnly="1" fieldPosition="0">
        <references count="1">
          <reference field="22" count="3" defaultSubtotal="1">
            <x v="0"/>
            <x v="1"/>
            <x v="2"/>
          </reference>
        </references>
      </pivotArea>
    </format>
    <format dxfId="238">
      <pivotArea dataOnly="0" labelOnly="1" grandRow="1" outline="0" fieldPosition="0"/>
    </format>
    <format dxfId="237">
      <pivotArea dataOnly="0" labelOnly="1" fieldPosition="0">
        <references count="2">
          <reference field="0" count="6">
            <x v="28"/>
            <x v="29"/>
            <x v="31"/>
            <x v="32"/>
            <x v="34"/>
            <x v="35"/>
          </reference>
          <reference field="22" count="1" selected="0">
            <x v="0"/>
          </reference>
        </references>
      </pivotArea>
    </format>
    <format dxfId="236">
      <pivotArea dataOnly="0" labelOnly="1" fieldPosition="0">
        <references count="2">
          <reference field="0" count="16">
            <x v="0"/>
            <x v="4"/>
            <x v="6"/>
            <x v="9"/>
            <x v="10"/>
            <x v="11"/>
            <x v="14"/>
            <x v="15"/>
            <x v="16"/>
            <x v="20"/>
            <x v="21"/>
            <x v="22"/>
            <x v="23"/>
            <x v="26"/>
            <x v="27"/>
            <x v="30"/>
          </reference>
          <reference field="22" count="1" selected="0">
            <x v="2"/>
          </reference>
        </references>
      </pivotArea>
    </format>
    <format dxfId="23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3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32">
      <pivotArea type="all" dataOnly="0" outline="0" fieldPosition="0"/>
    </format>
    <format dxfId="231">
      <pivotArea outline="0" collapsedLevelsAreSubtotals="1" fieldPosition="0"/>
    </format>
    <format dxfId="230">
      <pivotArea field="22" type="button" dataOnly="0" labelOnly="1" outline="0" axis="axisRow" fieldPosition="0"/>
    </format>
    <format dxfId="229">
      <pivotArea dataOnly="0" labelOnly="1" fieldPosition="0">
        <references count="1">
          <reference field="22" count="3">
            <x v="0"/>
            <x v="1"/>
            <x v="2"/>
          </reference>
        </references>
      </pivotArea>
    </format>
    <format dxfId="228">
      <pivotArea dataOnly="0" labelOnly="1" fieldPosition="0">
        <references count="1">
          <reference field="22" count="3" defaultSubtotal="1">
            <x v="0"/>
            <x v="1"/>
            <x v="2"/>
          </reference>
        </references>
      </pivotArea>
    </format>
    <format dxfId="227">
      <pivotArea dataOnly="0" labelOnly="1" grandRow="1" outline="0" fieldPosition="0"/>
    </format>
    <format dxfId="226">
      <pivotArea dataOnly="0" labelOnly="1" fieldPosition="0">
        <references count="2">
          <reference field="0" count="9">
            <x v="19"/>
            <x v="24"/>
            <x v="28"/>
            <x v="29"/>
            <x v="31"/>
            <x v="32"/>
            <x v="34"/>
            <x v="35"/>
            <x v="38"/>
          </reference>
          <reference field="22" count="1" selected="0">
            <x v="0"/>
          </reference>
        </references>
      </pivotArea>
    </format>
    <format dxfId="225">
      <pivotArea dataOnly="0" labelOnly="1" fieldPosition="0">
        <references count="2">
          <reference field="0" count="27">
            <x v="0"/>
            <x v="2"/>
            <x v="3"/>
            <x v="4"/>
            <x v="6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20"/>
            <x v="21"/>
            <x v="22"/>
            <x v="23"/>
            <x v="25"/>
            <x v="26"/>
            <x v="30"/>
            <x v="33"/>
            <x v="39"/>
            <x v="41"/>
            <x v="42"/>
          </reference>
          <reference field="22" count="1" selected="0">
            <x v="2"/>
          </reference>
        </references>
      </pivotArea>
    </format>
    <format dxfId="2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2C534177-5513-4C70-99D1-03ED21DD516A}" sourceName="Vendedor">
  <pivotTables>
    <pivotTable tabId="22" name="1A8Vendedor"/>
    <pivotTable tabId="22" name="30vendedor"/>
    <pivotTable tabId="22" name="9a30vendedor"/>
    <pivotTable tabId="22" name="sinvencervendedor"/>
    <pivotTable tabId="22" name="vencimientovendedor"/>
    <pivotTable tabId="22" name="Totalvencido"/>
  </pivotTables>
  <data>
    <tabular pivotCacheId="1642536541">
      <items count="10">
        <i x="6"/>
        <i x="2"/>
        <i x="7"/>
        <i x="3"/>
        <i x="5"/>
        <i x="1"/>
        <i x="4"/>
        <i x="8"/>
        <i x="0" s="1"/>
        <i x="9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" xr10:uid="{1D909B1E-BA38-440F-962F-714E2E97899E}" cache="SegmentaciónDeDatos_Vendedor" caption="Vendedor" startItem="5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C6CCDD-CF3C-4624-8824-47A4132A96C2}" name="Cartera" displayName="Cartera" ref="A6:Y1234" totalsRowCount="1" headerRowDxfId="564" dataDxfId="563" totalsRowDxfId="562" totalsRowCellStyle="Millares">
  <autoFilter ref="A6:Y1233" xr:uid="{8DC6CCDD-CF3C-4624-8824-47A4132A96C2}"/>
  <sortState xmlns:xlrd2="http://schemas.microsoft.com/office/spreadsheetml/2017/richdata2" ref="A8:Y1232">
    <sortCondition ref="A6:A1233"/>
  </sortState>
  <tableColumns count="25">
    <tableColumn id="15" xr3:uid="{02C51222-1EE7-42FA-90F7-2C4A98921D15}" name="Nombre tercero" dataDxfId="561" totalsRowDxfId="560"/>
    <tableColumn id="1" xr3:uid="{9F3D2C7B-5C39-4262-A306-797AAC6FC6FC}" name="Tipo" dataDxfId="559" totalsRowDxfId="558"/>
    <tableColumn id="2" xr3:uid="{BA2379F4-CC93-40DC-9923-531B91BEF96B}" name="Numero FAC" dataDxfId="557" totalsRowDxfId="556"/>
    <tableColumn id="3" xr3:uid="{C83351A0-612D-45AF-9681-51B673E0753E}" name="V" dataDxfId="555" totalsRowDxfId="554"/>
    <tableColumn id="4" xr3:uid="{B88D45A5-B655-4627-944B-90C91BA9398E}" name="Emision" dataDxfId="553" totalsRowDxfId="552" dataCellStyle="Millares"/>
    <tableColumn id="5" xr3:uid="{D65614B7-D294-4005-80DC-275690692C81}" name="Vencimiento" dataDxfId="551" totalsRowDxfId="550" dataCellStyle="Millares"/>
    <tableColumn id="6" xr3:uid="{67160508-0355-47EC-9794-50F5AB44B909}" name="Dias" dataDxfId="549" totalsRowDxfId="548" dataCellStyle="Millares"/>
    <tableColumn id="7" xr3:uid="{18043514-66DB-4328-997D-F8C32AC0B059}" name="Valor_Total" totalsRowFunction="sum" dataDxfId="547" totalsRowDxfId="546"/>
    <tableColumn id="8" xr3:uid="{D8419135-F714-4FFD-A09A-40CA5F2269CD}" name="Saldo" totalsRowFunction="sum" dataDxfId="545" totalsRowDxfId="544"/>
    <tableColumn id="9" xr3:uid="{605450A7-4D67-4C1F-A15F-EF6E3C3E5ECB}" name="Sin_Vencer" totalsRowFunction="sum" dataDxfId="543" totalsRowDxfId="542" dataCellStyle="Millares"/>
    <tableColumn id="10" xr3:uid="{E73467ED-D960-472A-B484-1459550F9B5E}" name="1_a_8" totalsRowFunction="sum" dataDxfId="541" totalsRowDxfId="540" dataCellStyle="Millares"/>
    <tableColumn id="11" xr3:uid="{822E2736-21A4-475F-B655-BBCD3CAA7314}" name="9_a_15" totalsRowFunction="sum" dataDxfId="539" totalsRowDxfId="538"/>
    <tableColumn id="12" xr3:uid="{4672AA2F-E620-4DB2-B1D0-818CB0128477}" name="16_a_22" totalsRowFunction="sum" dataDxfId="537" totalsRowDxfId="536"/>
    <tableColumn id="13" xr3:uid="{56B735B8-C936-4035-AF4E-82298FF1DA6A}" name="23_a_30" totalsRowFunction="sum" dataDxfId="535" totalsRowDxfId="534"/>
    <tableColumn id="14" xr3:uid="{C3732D0A-FD2F-41BC-966B-DB452398749C}" name="&gt;30" totalsRowFunction="sum" dataDxfId="533" totalsRowDxfId="532"/>
    <tableColumn id="16" xr3:uid="{F20A5527-2245-43EC-B73E-7C3DCB501E06}" name="Total vencido" totalsRowFunction="sum" dataDxfId="531" totalsRowDxfId="530" dataCellStyle="Millares">
      <calculatedColumnFormula>SUM(Cartera[[#This Row],[1_a_8]:[&gt;30]])</calculatedColumnFormula>
    </tableColumn>
    <tableColumn id="23" xr3:uid="{C896F4A0-6D25-485A-8AA8-8C1345871E61}" name="De 9 a 30" totalsRowFunction="sum" dataDxfId="529" totalsRowDxfId="528" dataCellStyle="Millares">
      <calculatedColumnFormula>+Cartera[[#This Row],[9_a_15]]+Cartera[[#This Row],[16_a_22]]+Cartera[[#This Row],[23_a_30]]</calculatedColumnFormula>
    </tableColumn>
    <tableColumn id="17" xr3:uid="{73D5FFB1-08B2-4B7D-B25A-7723E988D7CD}" name="Mas de 9" dataDxfId="527" totalsRowDxfId="526" dataCellStyle="Millares">
      <calculatedColumnFormula>IF(Cartera[[#This Row],[Dias]]&gt;8,Cartera[[#This Row],[Total vencido]],0)</calculatedColumnFormula>
    </tableColumn>
    <tableColumn id="19" xr3:uid="{12B19962-814E-46ED-BC55-6BF59B47BCB7}" name="Dias &gt;9" dataDxfId="525" totalsRowDxfId="524" dataCellStyle="Millares">
      <calculatedColumnFormula>IF(Cartera[[#This Row],[Mas de 9]]&gt;0,Cartera[[#This Row],[Dias]],0)</calculatedColumnFormula>
    </tableColumn>
    <tableColumn id="18" xr3:uid="{469D61E0-304F-4FE4-A174-9B1B67A66AD8}" name="Mas de 100" dataDxfId="523" totalsRowDxfId="522" dataCellStyle="Millares">
      <calculatedColumnFormula>IF(Cartera[[#This Row],[Dias]]&gt;99,Cartera[[#This Row],[Total vencido]],0)</calculatedColumnFormula>
    </tableColumn>
    <tableColumn id="20" xr3:uid="{9536BC12-8573-4F40-B9D7-B1682338862D}" name="Dias &gt;100" dataDxfId="521" totalsRowDxfId="520" dataCellStyle="Millares">
      <calculatedColumnFormula>IF(Cartera[[#This Row],[Mas de 100]]&gt;0,Cartera[[#This Row],[Dias]],0)</calculatedColumnFormula>
    </tableColumn>
    <tableColumn id="22" xr3:uid="{FACE620F-B64C-49F3-8357-E61DF53CCDAA}" name="Plazo cliente" dataDxfId="519" totalsRowDxfId="518">
      <calculatedColumnFormula>Cartera[[#This Row],[Vencimiento]]-Cartera[[#This Row],[Emision]]</calculatedColumnFormula>
    </tableColumn>
    <tableColumn id="21" xr3:uid="{47883C4B-78FF-44F1-BCDB-948F8F122F70}" name="Local" dataDxfId="517" totalsRowDxfId="516">
      <calculatedColumnFormula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calculatedColumnFormula>
    </tableColumn>
    <tableColumn id="24" xr3:uid="{FA1EB9EC-C54A-4FB2-9630-1F6BD35975FB}" name="Vendedor" dataDxfId="515" totalsRowDxfId="514">
      <calculatedColumnFormula>_xlfn.XLOOKUP(Cartera[[#This Row],[Nombre tercero]],Vendedor[Nombre],Vendedor[Vendedor],"",0,-1)</calculatedColumnFormula>
    </tableColumn>
    <tableColumn id="25" xr3:uid="{2D7BA78C-FA0A-4917-9875-EBA0237B1686}" name="Revisar" dataDxfId="513" totalsRowDxfId="5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E491B7-717A-4457-BFB7-E88A8CFA57B9}" name="Vendedor" displayName="Vendedor" ref="B2:F1082" totalsRowShown="0">
  <autoFilter ref="B2:F1082" xr:uid="{6FE491B7-717A-4457-BFB7-E88A8CFA57B9}"/>
  <tableColumns count="5">
    <tableColumn id="1" xr3:uid="{13863A80-5438-4BA1-A66B-EBBDBECC6DD6}" name="Nit" dataDxfId="511"/>
    <tableColumn id="2" xr3:uid="{0AC67E6F-68CD-44BA-A823-6E792187AB20}" name="Nombre" dataDxfId="510"/>
    <tableColumn id="4" xr3:uid="{DE422292-611A-44E1-8288-363C39BAD466}" name="Columna1" dataDxfId="509"/>
    <tableColumn id="3" xr3:uid="{6A84131F-903A-48C7-8E61-0FF0D8C5420C}" name="Vendedor"/>
    <tableColumn id="5" xr3:uid="{29346859-4104-4310-971F-C70BE37289C7}" name="Columna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D709F8-078D-4A8B-B9C7-5D5E3F0C76EB}" name="clientes" displayName="clientes" ref="B6:P207" totalsRowCount="1" headerRowDxfId="508" dataDxfId="507">
  <sortState xmlns:xlrd2="http://schemas.microsoft.com/office/spreadsheetml/2017/richdata2" ref="B7:P112">
    <sortCondition ref="B7:B43"/>
  </sortState>
  <tableColumns count="15">
    <tableColumn id="1" xr3:uid="{71D5724B-B028-4EA3-945E-0185FB07F2B0}" name="Clientes " dataDxfId="506" totalsRowDxfId="505"/>
    <tableColumn id="5" xr3:uid="{D1AB1F5D-D453-4405-AF6B-D6261B33BB47}" name="Plazo" dataDxfId="504" totalsRowDxfId="503">
      <calculatedColumnFormula>IFERROR(AVERAGEIF(Cartera[Nombre tercero],clientes[[#This Row],[Clientes ]],Cartera[Plazo cliente]),0)</calculatedColumnFormula>
    </tableColumn>
    <tableColumn id="2" xr3:uid="{4AC8A8C3-29BB-4366-A0C8-3A0229B1B08A}" name="Total vencido" totalsRowFunction="sum" dataDxfId="502" totalsRowDxfId="501">
      <calculatedColumnFormula>SUMIF(Cartera[Nombre tercero],clientes[[#This Row],[Clientes ]],Cartera[Total vencido])</calculatedColumnFormula>
    </tableColumn>
    <tableColumn id="6" xr3:uid="{B0FCA5EE-2B5A-4455-889F-0D24A1C50257}" name="De 1 a 8" dataDxfId="500" totalsRowDxfId="499">
      <calculatedColumnFormula>SUMIF(Cartera[Nombre tercero],clientes[[#This Row],[Clientes ]],Cartera[1_a_8])</calculatedColumnFormula>
    </tableColumn>
    <tableColumn id="3" xr3:uid="{00813458-4ED6-418F-B9B2-5BF6D777D9E3}" name="&gt; de 9 días" dataDxfId="498" totalsRowDxfId="497">
      <calculatedColumnFormula>SUMIF(Cartera[Nombre tercero],clientes[[#This Row],[Clientes ]],Cartera[Mas de 9])-G7</calculatedColumnFormula>
    </tableColumn>
    <tableColumn id="4" xr3:uid="{5AF2E756-C394-4015-A1A9-5DF978A1A04A}" name="&gt; de 100 días" dataDxfId="496" totalsRowDxfId="495">
      <calculatedColumnFormula>SUMIF(Cartera[Nombre tercero],clientes[[#This Row],[Clientes ]],Cartera[Mas de 100])</calculatedColumnFormula>
    </tableColumn>
    <tableColumn id="22" xr3:uid="{229E161A-E225-4524-BA57-B75AFBCE00AC}" name="Por vencer" dataDxfId="494" totalsRowDxfId="493">
      <calculatedColumnFormula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calculatedColumnFormula>
    </tableColumn>
    <tableColumn id="15" xr3:uid="{56E942F6-37E5-4655-9B81-3DE895D94E11}" name="Hoy" totalsRowFunction="sum" dataDxfId="492" totalsRowDxfId="491" dataCellStyle="Millares">
      <calculatedColumnFormula>SUMIFS(Cartera[Saldo],Cartera[Nombre tercero],clientes[[#This Row],[Clientes ]],Cartera[Dias],0)</calculatedColumnFormula>
    </tableColumn>
    <tableColumn id="16" xr3:uid="{81B2D09A-4E21-4EC3-B2CA-85942D54B7B3}" name="1 día" dataDxfId="490" totalsRowDxfId="489" dataCellStyle="Millares">
      <calculatedColumnFormula>SUMIFS(Cartera[Sin_Vencer],Cartera[Nombre tercero],clientes[[#This Row],[Clientes ]],Cartera[Dias],-1)</calculatedColumnFormula>
    </tableColumn>
    <tableColumn id="17" xr3:uid="{EB896D24-C2C6-439B-8EB0-864AF89654DC}" name="2 días" dataDxfId="488" totalsRowDxfId="487" dataCellStyle="Millares">
      <calculatedColumnFormula>SUMIFS(Cartera[Sin_Vencer],Cartera[Nombre tercero],clientes[[#This Row],[Clientes ]],Cartera[Dias],-2)</calculatedColumnFormula>
    </tableColumn>
    <tableColumn id="18" xr3:uid="{DD606FE0-96C9-4FF5-8D33-5A0FD9B892B6}" name="3 días" dataDxfId="486" totalsRowDxfId="485" dataCellStyle="Millares">
      <calculatedColumnFormula>SUMIFS(Cartera[Sin_Vencer],Cartera[Nombre tercero],clientes[[#This Row],[Clientes ]],Cartera[Dias],-3)</calculatedColumnFormula>
    </tableColumn>
    <tableColumn id="19" xr3:uid="{8406F3E8-8FB2-4E90-8943-AD26DD28E50D}" name="4 días" dataDxfId="484" totalsRowDxfId="483" dataCellStyle="Millares">
      <calculatedColumnFormula>SUMIFS(Cartera[Sin_Vencer],Cartera[Nombre tercero],clientes[[#This Row],[Clientes ]],Cartera[Dias],-4)</calculatedColumnFormula>
    </tableColumn>
    <tableColumn id="20" xr3:uid="{127310C0-67CC-4D82-BA6B-3F42F9D131F6}" name="5 días" dataDxfId="482" totalsRowDxfId="481" dataCellStyle="Millares">
      <calculatedColumnFormula>SUMIFS(Cartera[Sin_Vencer],Cartera[Nombre tercero],clientes[[#This Row],[Clientes ]],Cartera[Dias],-5)</calculatedColumnFormula>
    </tableColumn>
    <tableColumn id="7" xr3:uid="{2CEFF26D-FD5B-4D27-B028-F5ECDDE356FB}" name="6 días" dataDxfId="480" totalsRowDxfId="479" dataCellStyle="Millares">
      <calculatedColumnFormula>SUMIFS(Cartera[Sin_Vencer],Cartera[Nombre tercero],clientes[[#This Row],[Clientes ]],Cartera[Dias],-6)</calculatedColumnFormula>
    </tableColumn>
    <tableColumn id="21" xr3:uid="{4D67755F-32F5-424B-BFC5-5BB9D94A1BDA}" name="Total a recaudar" dataDxfId="478" totalsRowDxfId="477">
      <calculatedColumnFormula>SUM(clientes[[#This Row],[Hoy]:[5 días]])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1CFA0D-D248-4421-A428-066811286FEE}" name="Tabla1" displayName="Tabla1" ref="A13:K1091" totalsRowCount="1" headerRowDxfId="476">
  <tableColumns count="11">
    <tableColumn id="1" xr3:uid="{ED7189D6-B782-47C1-B067-C93D338816B5}" name="Forma de pago" dataDxfId="475" totalsRowDxfId="474"/>
    <tableColumn id="2" xr3:uid="{DFCFB0F5-6108-4B81-BBF5-1CFA905579F7}" name="AUXADMIN" dataDxfId="473" totalsRowDxfId="472"/>
    <tableColumn id="3" xr3:uid="{EB7C0BB9-C9C4-4ECD-B476-01CB61A7F5CD}" name="Fecha y hora" dataDxfId="471" totalsRowDxfId="470"/>
    <tableColumn id="4" xr3:uid="{A18C77D3-D845-4644-9864-DFAA95571B3C}" name="TIPO" dataDxfId="469" totalsRowDxfId="468"/>
    <tableColumn id="5" xr3:uid="{92B634E3-2426-4E86-AE28-1F7D4FB5DEA2}" name="Columna3" dataDxfId="467" totalsRowDxfId="466"/>
    <tableColumn id="6" xr3:uid="{1603DB9A-A21E-4675-96A8-B721F7032487}" name="NUMERO" dataDxfId="465" totalsRowDxfId="464" dataCellStyle="Millares"/>
    <tableColumn id="7" xr3:uid="{E7C90857-1AF9-49CC-93BC-09C2DC4058EC}" name="VALOR" dataDxfId="463" totalsRowDxfId="462" dataCellStyle="Millares"/>
    <tableColumn id="8" xr3:uid="{0871C210-4EC3-4FB5-A540-435DA3A73348}" name="documento" dataDxfId="461" totalsRowDxfId="460"/>
    <tableColumn id="9" xr3:uid="{DEB2A8AA-3A8A-433B-B4B3-7872CAB82431}" name="usuario" dataDxfId="459" totalsRowDxfId="458"/>
    <tableColumn id="11" xr3:uid="{F6705CAD-D8AD-422B-840B-932FC2F76535}" name="Vlr" totalsRowFunction="sum" dataDxfId="457" totalsRowDxfId="456" dataCellStyle="Millares">
      <calculatedColumnFormula>IF(Tabla1[[#This Row],[Doc]]="Devolucion",-Tabla1[[#This Row],[VALOR]],Tabla1[[#This Row],[VALOR]])</calculatedColumnFormula>
    </tableColumn>
    <tableColumn id="10" xr3:uid="{6046E315-3C96-473E-8BA3-E80E28632396}" name="Doc" dataDxfId="455" totalsRowDxfId="454">
      <calculatedColumnFormula>IFERROR(LEFT(Tabla1[[#This Row],[Columna3]],FIND(" ",Tabla1[[#This Row],[Columna3]])-1),Tabla1[[#This Row],[Columna3]])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D70057-7EC4-4A2F-AECF-E237C72D1D47}" name="Tabla4" displayName="Tabla4" ref="B63:H250" totalsRowCount="1" headerRowDxfId="34" dataDxfId="32" totalsRowDxfId="30" headerRowBorderDxfId="33" tableBorderDxfId="31" totalsRowBorderDxfId="29">
  <autoFilter ref="B63:H249" xr:uid="{C6D70057-7EC4-4A2F-AECF-E237C72D1D47}"/>
  <tableColumns count="7">
    <tableColumn id="1" xr3:uid="{CB0EED07-0D20-4DC9-9E20-F561E7DBEEA4}" name="Cliente" dataDxfId="28" totalsRowDxfId="27"/>
    <tableColumn id="2" xr3:uid="{8405C436-88C7-4E02-B924-B7E2A44F2131}" name="24/12/2025" totalsRowFunction="sum" dataDxfId="26" totalsRowDxfId="25" dataCellStyle="Millares">
      <calculatedColumnFormula>SUMIFS(Cartera[Saldo],Cartera[Nombre tercero],'Informe cartera'!$B64,Cartera[Vencimiento],'Informe cartera'!C$63)</calculatedColumnFormula>
    </tableColumn>
    <tableColumn id="3" xr3:uid="{418C0771-7E8B-4342-93A2-1FFBC67C58E1}" name="25/12/2025" totalsRowFunction="sum" dataDxfId="24" totalsRowDxfId="23" dataCellStyle="Millares">
      <calculatedColumnFormula>SUMIFS(Cartera[Saldo],Cartera[Nombre tercero],'Informe cartera'!$B64,Cartera[Vencimiento],'Informe cartera'!D$63)</calculatedColumnFormula>
    </tableColumn>
    <tableColumn id="4" xr3:uid="{F00E39BC-27DF-4AB1-BDBB-BEF598E600A0}" name="26/12/2025" totalsRowFunction="sum" dataDxfId="22" totalsRowDxfId="21" dataCellStyle="Millares">
      <calculatedColumnFormula>SUMIFS(Cartera[Saldo],Cartera[Nombre tercero],'Informe cartera'!$B64,Cartera[Vencimiento],'Informe cartera'!E$63)</calculatedColumnFormula>
    </tableColumn>
    <tableColumn id="5" xr3:uid="{3BF5664C-875C-4D4D-A86F-A61B4DDF30F0}" name="27/12/2025" totalsRowFunction="sum" dataDxfId="20" totalsRowDxfId="19" dataCellStyle="Millares">
      <calculatedColumnFormula>SUMIFS(Cartera[Saldo],Cartera[Nombre tercero],'Informe cartera'!$B64,Cartera[Vencimiento],'Informe cartera'!F$63)</calculatedColumnFormula>
    </tableColumn>
    <tableColumn id="6" xr3:uid="{F4183E6D-82A0-4BF4-AF10-1CC542DCAB47}" name="28/12/2025" totalsRowFunction="sum" dataDxfId="18" totalsRowDxfId="17" dataCellStyle="Millares">
      <calculatedColumnFormula>SUMIFS(Cartera[Saldo],Cartera[Nombre tercero],'Informe cartera'!$B64,Cartera[Vencimiento],'Informe cartera'!G$63)</calculatedColumnFormula>
    </tableColumn>
    <tableColumn id="7" xr3:uid="{6265D0CC-D1A7-4EC4-AC25-31200D57514C}" name="Total semana" totalsRowFunction="custom" dataDxfId="16" totalsRowDxfId="15" dataCellStyle="Millares">
      <calculatedColumnFormula>SUBTOTAL(9,Tabla4[[#This Row],[24/12/2025]:[28/12/2025]])</calculatedColumnFormula>
      <totalsRowFormula>+SUM(Tabla4[[#Totals],[24/12/2025]:[28/12/2025]])</totalsRow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3BC52F-2126-4F66-979C-BF97E758DA12}" name="Tabla6" displayName="Tabla6" ref="R63:U135" totalsRowCount="1" headerRowDxfId="14" dataDxfId="12" totalsRowDxfId="10" headerRowBorderDxfId="13" tableBorderDxfId="11">
  <autoFilter ref="R63:U134" xr:uid="{353BC52F-2126-4F66-979C-BF97E758DA12}"/>
  <tableColumns count="4">
    <tableColumn id="1" xr3:uid="{7EEA292D-EE78-4541-961B-3E37524BC27F}" name="Cliente" dataDxfId="9" totalsRowDxfId="8"/>
    <tableColumn id="11" xr3:uid="{FDCAFE99-F0F9-4649-B02C-272F4009D93D}" name="Forma de pago" dataDxfId="7" totalsRowDxfId="6">
      <calculatedColumnFormula>VLOOKUP(Tabla6[[#This Row],[Cliente]],#REF!,2,)</calculatedColumnFormula>
    </tableColumn>
    <tableColumn id="10" xr3:uid="{D79B8EE3-DED2-4AD5-95C0-C566CB694494}" name="Reacudo semana pasada" dataDxfId="5" totalsRowDxfId="4"/>
    <tableColumn id="2" xr3:uid="{51C720D9-9039-48D2-BBBF-684FE440488C}" name="Participación" dataDxfId="3" totalsRowDxfId="2">
      <calculatedColumnFormula>+Tabla6[[#This Row],[Reacudo semana pasada]]/Tabla6[[#Totals],[Reacudo semana pasada]]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rinterSettings" Target="../printerSettings/printerSettings7.bin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4937-F0B8-4592-A376-FCED7CBD2AA8}">
  <dimension ref="A2:O1945"/>
  <sheetViews>
    <sheetView topLeftCell="A978" zoomScaleNormal="100" workbookViewId="0">
      <selection activeCell="A998" sqref="A998"/>
    </sheetView>
  </sheetViews>
  <sheetFormatPr baseColWidth="10" defaultRowHeight="15"/>
  <cols>
    <col min="6" max="6" width="5.140625" customWidth="1"/>
    <col min="7" max="7" width="11.28515625" customWidth="1"/>
    <col min="8" max="8" width="17.85546875" customWidth="1"/>
    <col min="9" max="9" width="9.5703125" customWidth="1"/>
    <col min="10" max="12" width="13.5703125" customWidth="1"/>
    <col min="13" max="13" width="12.5703125" customWidth="1"/>
    <col min="14" max="14" width="13.5703125" customWidth="1"/>
  </cols>
  <sheetData>
    <row r="2" spans="1:14" ht="26.25">
      <c r="H2" s="296" t="s">
        <v>0</v>
      </c>
      <c r="M2" s="297">
        <v>46036</v>
      </c>
      <c r="N2" s="298">
        <v>0.69438657407407411</v>
      </c>
    </row>
    <row r="4" spans="1:14" ht="15.75">
      <c r="H4" s="299" t="s">
        <v>1</v>
      </c>
    </row>
    <row r="5" spans="1:14">
      <c r="H5" s="300" t="s">
        <v>2</v>
      </c>
    </row>
    <row r="7" spans="1:14" ht="20.25">
      <c r="H7" s="301" t="s">
        <v>4</v>
      </c>
      <c r="N7" s="302" t="s">
        <v>5</v>
      </c>
    </row>
    <row r="10" spans="1:14">
      <c r="A10" s="245" t="s">
        <v>11</v>
      </c>
      <c r="J10" s="246" t="s">
        <v>12</v>
      </c>
      <c r="K10" s="247" t="s">
        <v>1207</v>
      </c>
      <c r="L10" s="248" t="s">
        <v>13</v>
      </c>
    </row>
    <row r="12" spans="1:14">
      <c r="A12" s="52" t="s">
        <v>18</v>
      </c>
      <c r="B12" s="53" t="s">
        <v>19</v>
      </c>
      <c r="C12" s="53" t="s">
        <v>20</v>
      </c>
      <c r="D12" s="52" t="s">
        <v>21</v>
      </c>
      <c r="E12" s="52" t="s">
        <v>22</v>
      </c>
      <c r="G12" s="53" t="s">
        <v>23</v>
      </c>
      <c r="H12" s="53" t="s">
        <v>24</v>
      </c>
      <c r="I12" s="53" t="s">
        <v>25</v>
      </c>
      <c r="J12" s="303" t="s">
        <v>26</v>
      </c>
      <c r="K12" s="303" t="s">
        <v>27</v>
      </c>
      <c r="L12" s="303" t="s">
        <v>28</v>
      </c>
      <c r="M12" s="53" t="s">
        <v>29</v>
      </c>
      <c r="N12" s="53" t="s">
        <v>30</v>
      </c>
    </row>
    <row r="13" spans="1:14">
      <c r="A13" s="199" t="s">
        <v>1208</v>
      </c>
      <c r="B13" s="200">
        <v>18568</v>
      </c>
      <c r="C13" s="54">
        <v>8</v>
      </c>
      <c r="D13" s="198">
        <v>46007.560960648145</v>
      </c>
      <c r="E13" s="198">
        <v>46022.56082175926</v>
      </c>
      <c r="F13" s="54">
        <v>14</v>
      </c>
      <c r="G13" s="54">
        <v>1128900</v>
      </c>
      <c r="H13" s="54">
        <v>1128900</v>
      </c>
      <c r="I13" s="54">
        <v>0</v>
      </c>
      <c r="J13" s="54">
        <v>0</v>
      </c>
      <c r="K13" s="54">
        <v>1128900</v>
      </c>
      <c r="L13" s="54">
        <v>0</v>
      </c>
      <c r="M13" s="54">
        <v>0</v>
      </c>
      <c r="N13" s="54">
        <v>0</v>
      </c>
    </row>
    <row r="14" spans="1:14">
      <c r="A14" s="199" t="s">
        <v>1208</v>
      </c>
      <c r="B14" s="200">
        <v>18708</v>
      </c>
      <c r="C14" s="54">
        <v>8</v>
      </c>
      <c r="D14" s="198">
        <v>46010.552152777775</v>
      </c>
      <c r="E14" s="198">
        <v>46025.55190972222</v>
      </c>
      <c r="F14" s="54">
        <v>11</v>
      </c>
      <c r="G14" s="54">
        <v>524700</v>
      </c>
      <c r="H14" s="54">
        <v>524700</v>
      </c>
      <c r="I14" s="54">
        <v>0</v>
      </c>
      <c r="J14" s="54">
        <v>0</v>
      </c>
      <c r="K14" s="54">
        <v>524700</v>
      </c>
      <c r="L14" s="54">
        <v>0</v>
      </c>
      <c r="M14" s="54">
        <v>0</v>
      </c>
      <c r="N14" s="54">
        <v>0</v>
      </c>
    </row>
    <row r="15" spans="1:14">
      <c r="A15" s="199" t="s">
        <v>1208</v>
      </c>
      <c r="B15" s="200">
        <v>18988</v>
      </c>
      <c r="C15" s="54">
        <v>8</v>
      </c>
      <c r="D15" s="198">
        <v>46020.561909722222</v>
      </c>
      <c r="E15" s="198">
        <v>46035.560914351852</v>
      </c>
      <c r="F15" s="54">
        <v>1</v>
      </c>
      <c r="G15" s="54">
        <v>816200</v>
      </c>
      <c r="H15" s="54">
        <v>816200</v>
      </c>
      <c r="I15" s="54">
        <v>0</v>
      </c>
      <c r="J15" s="54">
        <v>816200</v>
      </c>
      <c r="K15" s="54">
        <v>0</v>
      </c>
      <c r="L15" s="54">
        <v>0</v>
      </c>
      <c r="M15" s="54">
        <v>0</v>
      </c>
      <c r="N15" s="54">
        <v>0</v>
      </c>
    </row>
    <row r="16" spans="1:14">
      <c r="B16" s="246" t="s">
        <v>36</v>
      </c>
      <c r="D16" s="304">
        <f>SUBTOTAL(4,F13:F15)</f>
        <v>14</v>
      </c>
    </row>
    <row r="17" spans="1:14">
      <c r="G17" s="305">
        <f>SUBTOTAL(9,H13:H15)</f>
        <v>2469800</v>
      </c>
      <c r="H17" s="305">
        <f>SUBTOTAL(9,I13:I15)</f>
        <v>0</v>
      </c>
      <c r="I17" s="305">
        <f>SUBTOTAL(9,J13:J15)</f>
        <v>816200</v>
      </c>
      <c r="K17" s="305">
        <f>SUBTOTAL(9,K13:K15)</f>
        <v>1653600</v>
      </c>
      <c r="L17" s="305">
        <f>SUBTOTAL(9,L13:L15)</f>
        <v>0</v>
      </c>
      <c r="M17" s="305">
        <f>SUBTOTAL(9,M13:M15)</f>
        <v>0</v>
      </c>
      <c r="N17" s="305">
        <f>SUBTOTAL(9,N13:N15)</f>
        <v>0</v>
      </c>
    </row>
    <row r="18" spans="1:14">
      <c r="A18" s="245" t="s">
        <v>1420</v>
      </c>
      <c r="J18" s="246" t="s">
        <v>12</v>
      </c>
      <c r="K18" s="247" t="s">
        <v>1302</v>
      </c>
      <c r="L18" s="248" t="s">
        <v>13</v>
      </c>
    </row>
    <row r="20" spans="1:14">
      <c r="A20" s="52" t="s">
        <v>18</v>
      </c>
      <c r="B20" s="53" t="s">
        <v>19</v>
      </c>
      <c r="C20" s="53" t="s">
        <v>20</v>
      </c>
      <c r="D20" s="52" t="s">
        <v>21</v>
      </c>
      <c r="E20" s="52" t="s">
        <v>22</v>
      </c>
      <c r="G20" s="53" t="s">
        <v>23</v>
      </c>
      <c r="H20" s="53" t="s">
        <v>24</v>
      </c>
      <c r="I20" s="53" t="s">
        <v>25</v>
      </c>
      <c r="J20" s="303" t="s">
        <v>26</v>
      </c>
      <c r="K20" s="303" t="s">
        <v>27</v>
      </c>
      <c r="L20" s="303" t="s">
        <v>28</v>
      </c>
      <c r="M20" s="53" t="s">
        <v>29</v>
      </c>
      <c r="N20" s="53" t="s">
        <v>30</v>
      </c>
    </row>
    <row r="21" spans="1:14">
      <c r="A21" s="199" t="s">
        <v>1210</v>
      </c>
      <c r="B21" s="200">
        <v>22568</v>
      </c>
      <c r="C21" s="54">
        <v>3</v>
      </c>
      <c r="D21" s="198">
        <v>45982.404745370368</v>
      </c>
      <c r="E21" s="198">
        <v>46012.403564814813</v>
      </c>
      <c r="F21" s="54">
        <v>24</v>
      </c>
      <c r="G21" s="54">
        <v>461500</v>
      </c>
      <c r="H21" s="54">
        <v>461500</v>
      </c>
      <c r="I21" s="54">
        <v>0</v>
      </c>
      <c r="J21" s="54">
        <v>0</v>
      </c>
      <c r="K21" s="54">
        <v>0</v>
      </c>
      <c r="L21" s="54">
        <v>0</v>
      </c>
      <c r="M21" s="54">
        <v>461500</v>
      </c>
      <c r="N21" s="54">
        <v>0</v>
      </c>
    </row>
    <row r="22" spans="1:14">
      <c r="A22" s="199" t="s">
        <v>1210</v>
      </c>
      <c r="B22" s="200">
        <v>22700</v>
      </c>
      <c r="C22" s="54">
        <v>3</v>
      </c>
      <c r="D22" s="198">
        <v>45987.30572916667</v>
      </c>
      <c r="E22" s="198">
        <v>46017.305358796293</v>
      </c>
      <c r="F22" s="54">
        <v>19</v>
      </c>
      <c r="G22" s="54">
        <v>248400</v>
      </c>
      <c r="H22" s="54">
        <v>248400</v>
      </c>
      <c r="I22" s="54">
        <v>0</v>
      </c>
      <c r="J22" s="54">
        <v>0</v>
      </c>
      <c r="K22" s="54">
        <v>0</v>
      </c>
      <c r="L22" s="54">
        <v>248400</v>
      </c>
      <c r="M22" s="54">
        <v>0</v>
      </c>
      <c r="N22" s="54">
        <v>0</v>
      </c>
    </row>
    <row r="23" spans="1:14">
      <c r="A23" s="199" t="s">
        <v>1210</v>
      </c>
      <c r="B23" s="200">
        <v>22763</v>
      </c>
      <c r="C23" s="54">
        <v>3</v>
      </c>
      <c r="D23" s="198">
        <v>45989.345069444447</v>
      </c>
      <c r="E23" s="198">
        <v>46019.344918981478</v>
      </c>
      <c r="F23" s="54">
        <v>17</v>
      </c>
      <c r="G23" s="54">
        <v>158900</v>
      </c>
      <c r="H23" s="54">
        <v>158900</v>
      </c>
      <c r="I23" s="54">
        <v>0</v>
      </c>
      <c r="J23" s="54">
        <v>0</v>
      </c>
      <c r="K23" s="54">
        <v>0</v>
      </c>
      <c r="L23" s="54">
        <v>158900</v>
      </c>
      <c r="M23" s="54">
        <v>0</v>
      </c>
      <c r="N23" s="54">
        <v>0</v>
      </c>
    </row>
    <row r="24" spans="1:14">
      <c r="A24" s="199" t="s">
        <v>1210</v>
      </c>
      <c r="B24" s="200">
        <v>22783</v>
      </c>
      <c r="C24" s="54">
        <v>3</v>
      </c>
      <c r="D24" s="198">
        <v>45990.291921296295</v>
      </c>
      <c r="E24" s="198">
        <v>46020.289861111109</v>
      </c>
      <c r="F24" s="54">
        <v>16</v>
      </c>
      <c r="G24" s="54">
        <v>800600</v>
      </c>
      <c r="H24" s="54">
        <v>800600</v>
      </c>
      <c r="I24" s="54">
        <v>0</v>
      </c>
      <c r="J24" s="54">
        <v>0</v>
      </c>
      <c r="K24" s="54">
        <v>0</v>
      </c>
      <c r="L24" s="54">
        <v>800600</v>
      </c>
      <c r="M24" s="54">
        <v>0</v>
      </c>
      <c r="N24" s="54">
        <v>0</v>
      </c>
    </row>
    <row r="25" spans="1:14">
      <c r="A25" s="199" t="s">
        <v>1210</v>
      </c>
      <c r="B25" s="200">
        <v>22942</v>
      </c>
      <c r="C25" s="54">
        <v>3</v>
      </c>
      <c r="D25" s="198">
        <v>45995.275127314817</v>
      </c>
      <c r="E25" s="198">
        <v>46025.275011574071</v>
      </c>
      <c r="F25" s="54">
        <v>11</v>
      </c>
      <c r="G25" s="54">
        <v>260000</v>
      </c>
      <c r="H25" s="54">
        <v>260000</v>
      </c>
      <c r="I25" s="54">
        <v>0</v>
      </c>
      <c r="J25" s="54">
        <v>0</v>
      </c>
      <c r="K25" s="54">
        <v>260000</v>
      </c>
      <c r="L25" s="54">
        <v>0</v>
      </c>
      <c r="M25" s="54">
        <v>0</v>
      </c>
      <c r="N25" s="54">
        <v>0</v>
      </c>
    </row>
    <row r="26" spans="1:14">
      <c r="A26" s="199" t="s">
        <v>1210</v>
      </c>
      <c r="B26" s="200">
        <v>23011</v>
      </c>
      <c r="C26" s="54">
        <v>3</v>
      </c>
      <c r="D26" s="198">
        <v>45997.255393518521</v>
      </c>
      <c r="E26" s="198">
        <v>46027.255266203705</v>
      </c>
      <c r="F26" s="54">
        <v>9</v>
      </c>
      <c r="G26" s="54">
        <v>464600</v>
      </c>
      <c r="H26" s="54">
        <v>464600</v>
      </c>
      <c r="I26" s="54">
        <v>0</v>
      </c>
      <c r="J26" s="54">
        <v>0</v>
      </c>
      <c r="K26" s="54">
        <v>464600</v>
      </c>
      <c r="L26" s="54">
        <v>0</v>
      </c>
      <c r="M26" s="54">
        <v>0</v>
      </c>
      <c r="N26" s="54">
        <v>0</v>
      </c>
    </row>
    <row r="27" spans="1:14">
      <c r="A27" s="199" t="s">
        <v>1210</v>
      </c>
      <c r="B27" s="200">
        <v>23072</v>
      </c>
      <c r="C27" s="54">
        <v>3</v>
      </c>
      <c r="D27" s="198">
        <v>46000.337083333332</v>
      </c>
      <c r="E27" s="198">
        <v>46030.336967592593</v>
      </c>
      <c r="F27" s="54">
        <v>6</v>
      </c>
      <c r="G27" s="54">
        <v>304500</v>
      </c>
      <c r="H27" s="54">
        <v>304500</v>
      </c>
      <c r="I27" s="54">
        <v>0</v>
      </c>
      <c r="J27" s="54">
        <v>304500</v>
      </c>
      <c r="K27" s="54">
        <v>0</v>
      </c>
      <c r="L27" s="54">
        <v>0</v>
      </c>
      <c r="M27" s="54">
        <v>0</v>
      </c>
      <c r="N27" s="54">
        <v>0</v>
      </c>
    </row>
    <row r="28" spans="1:14">
      <c r="A28" s="199" t="s">
        <v>1210</v>
      </c>
      <c r="B28" s="200">
        <v>23474</v>
      </c>
      <c r="C28" s="54">
        <v>3</v>
      </c>
      <c r="D28" s="198">
        <v>46011.330567129633</v>
      </c>
      <c r="E28" s="198">
        <v>46041.330358796295</v>
      </c>
      <c r="F28" s="54">
        <v>-5</v>
      </c>
      <c r="G28" s="54">
        <v>154900</v>
      </c>
      <c r="H28" s="54">
        <v>154900</v>
      </c>
      <c r="I28" s="54">
        <v>154900</v>
      </c>
      <c r="J28" s="54">
        <v>0</v>
      </c>
      <c r="K28" s="54">
        <v>0</v>
      </c>
      <c r="L28" s="54">
        <v>0</v>
      </c>
      <c r="M28" s="54">
        <v>0</v>
      </c>
      <c r="N28" s="54">
        <v>0</v>
      </c>
    </row>
    <row r="29" spans="1:14">
      <c r="A29" s="199" t="s">
        <v>1210</v>
      </c>
      <c r="B29" s="200">
        <v>23695</v>
      </c>
      <c r="C29" s="54">
        <v>3</v>
      </c>
      <c r="D29" s="198">
        <v>46020.183981481481</v>
      </c>
      <c r="E29" s="198">
        <v>46050.183738425927</v>
      </c>
      <c r="F29" s="54">
        <v>-14</v>
      </c>
      <c r="G29" s="54">
        <v>219700</v>
      </c>
      <c r="H29" s="54">
        <v>219700</v>
      </c>
      <c r="I29" s="54">
        <v>219700</v>
      </c>
      <c r="J29" s="54">
        <v>0</v>
      </c>
      <c r="K29" s="54">
        <v>0</v>
      </c>
      <c r="L29" s="54">
        <v>0</v>
      </c>
      <c r="M29" s="54">
        <v>0</v>
      </c>
      <c r="N29" s="54">
        <v>0</v>
      </c>
    </row>
    <row r="30" spans="1:14">
      <c r="B30" s="246" t="s">
        <v>36</v>
      </c>
      <c r="D30" s="304">
        <f>SUBTOTAL(4,F21:F29)</f>
        <v>24</v>
      </c>
    </row>
    <row r="31" spans="1:14">
      <c r="G31" s="305">
        <f>SUBTOTAL(9,H21:H29)</f>
        <v>3073100</v>
      </c>
      <c r="H31" s="305">
        <f>SUBTOTAL(9,I21:I29)</f>
        <v>374600</v>
      </c>
      <c r="I31" s="305">
        <f>SUBTOTAL(9,J21:J29)</f>
        <v>304500</v>
      </c>
      <c r="K31" s="305">
        <f>SUBTOTAL(9,K21:K29)</f>
        <v>724600</v>
      </c>
      <c r="L31" s="305">
        <f>SUBTOTAL(9,L21:L29)</f>
        <v>1207900</v>
      </c>
      <c r="M31" s="305">
        <f>SUBTOTAL(9,M21:M29)</f>
        <v>461500</v>
      </c>
      <c r="N31" s="305">
        <f>SUBTOTAL(9,N21:N29)</f>
        <v>0</v>
      </c>
    </row>
    <row r="32" spans="1:14">
      <c r="A32" s="245" t="s">
        <v>39</v>
      </c>
      <c r="J32" s="246" t="s">
        <v>12</v>
      </c>
      <c r="K32" s="247" t="s">
        <v>1209</v>
      </c>
      <c r="L32" s="248" t="s">
        <v>13</v>
      </c>
    </row>
    <row r="34" spans="1:14">
      <c r="A34" s="52" t="s">
        <v>18</v>
      </c>
      <c r="B34" s="53" t="s">
        <v>19</v>
      </c>
      <c r="C34" s="53" t="s">
        <v>20</v>
      </c>
      <c r="D34" s="52" t="s">
        <v>21</v>
      </c>
      <c r="E34" s="52" t="s">
        <v>22</v>
      </c>
      <c r="G34" s="53" t="s">
        <v>23</v>
      </c>
      <c r="H34" s="53" t="s">
        <v>24</v>
      </c>
      <c r="I34" s="53" t="s">
        <v>25</v>
      </c>
      <c r="J34" s="303" t="s">
        <v>26</v>
      </c>
      <c r="K34" s="303" t="s">
        <v>27</v>
      </c>
      <c r="L34" s="303" t="s">
        <v>28</v>
      </c>
      <c r="M34" s="53" t="s">
        <v>29</v>
      </c>
      <c r="N34" s="53" t="s">
        <v>30</v>
      </c>
    </row>
    <row r="35" spans="1:14">
      <c r="A35" s="199" t="s">
        <v>1210</v>
      </c>
      <c r="B35" s="200">
        <v>20290</v>
      </c>
      <c r="C35" s="54">
        <v>0</v>
      </c>
      <c r="D35" s="198">
        <v>45873.301828703705</v>
      </c>
      <c r="E35" s="198">
        <v>45903.300810185188</v>
      </c>
      <c r="F35" s="54">
        <v>133</v>
      </c>
      <c r="G35" s="54">
        <v>114299.99</v>
      </c>
      <c r="H35" s="54">
        <v>84299.99</v>
      </c>
      <c r="I35" s="54">
        <v>0</v>
      </c>
      <c r="J35" s="54">
        <v>0</v>
      </c>
      <c r="K35" s="54">
        <v>0</v>
      </c>
      <c r="L35" s="54">
        <v>0</v>
      </c>
      <c r="M35" s="54">
        <v>0</v>
      </c>
      <c r="N35" s="54">
        <v>84299.99</v>
      </c>
    </row>
    <row r="36" spans="1:14">
      <c r="A36" s="199" t="s">
        <v>1210</v>
      </c>
      <c r="B36" s="200">
        <v>21715</v>
      </c>
      <c r="C36" s="54">
        <v>0</v>
      </c>
      <c r="D36" s="198">
        <v>45945.312395833331</v>
      </c>
      <c r="E36" s="198">
        <v>45975.312245370369</v>
      </c>
      <c r="F36" s="54">
        <v>61</v>
      </c>
      <c r="G36" s="54">
        <v>393300</v>
      </c>
      <c r="H36" s="54">
        <v>371495</v>
      </c>
      <c r="I36" s="54">
        <v>0</v>
      </c>
      <c r="J36" s="54">
        <v>0</v>
      </c>
      <c r="K36" s="54">
        <v>0</v>
      </c>
      <c r="L36" s="54">
        <v>0</v>
      </c>
      <c r="M36" s="54">
        <v>0</v>
      </c>
      <c r="N36" s="54">
        <v>371495</v>
      </c>
    </row>
    <row r="37" spans="1:14">
      <c r="A37" s="199" t="s">
        <v>1210</v>
      </c>
      <c r="B37" s="200">
        <v>22119</v>
      </c>
      <c r="C37" s="54">
        <v>0</v>
      </c>
      <c r="D37" s="198">
        <v>45962.307326388887</v>
      </c>
      <c r="E37" s="198">
        <v>45992.307222222225</v>
      </c>
      <c r="F37" s="54">
        <v>44</v>
      </c>
      <c r="G37" s="54">
        <v>1772250</v>
      </c>
      <c r="H37" s="54">
        <v>1772250</v>
      </c>
      <c r="I37" s="54">
        <v>0</v>
      </c>
      <c r="J37" s="54">
        <v>0</v>
      </c>
      <c r="K37" s="54">
        <v>0</v>
      </c>
      <c r="L37" s="54">
        <v>0</v>
      </c>
      <c r="M37" s="54">
        <v>0</v>
      </c>
      <c r="N37" s="54">
        <v>1772250</v>
      </c>
    </row>
    <row r="38" spans="1:14">
      <c r="A38" s="199" t="s">
        <v>1210</v>
      </c>
      <c r="B38" s="200">
        <v>22121</v>
      </c>
      <c r="C38" s="54">
        <v>0</v>
      </c>
      <c r="D38" s="198">
        <v>45962.310254629629</v>
      </c>
      <c r="E38" s="198">
        <v>45992.31013888889</v>
      </c>
      <c r="F38" s="54">
        <v>44</v>
      </c>
      <c r="G38" s="54">
        <v>487600</v>
      </c>
      <c r="H38" s="54">
        <v>487600</v>
      </c>
      <c r="I38" s="54">
        <v>0</v>
      </c>
      <c r="J38" s="54">
        <v>0</v>
      </c>
      <c r="K38" s="54">
        <v>0</v>
      </c>
      <c r="L38" s="54">
        <v>0</v>
      </c>
      <c r="M38" s="54">
        <v>0</v>
      </c>
      <c r="N38" s="54">
        <v>487600</v>
      </c>
    </row>
    <row r="39" spans="1:14">
      <c r="A39" s="199" t="s">
        <v>1210</v>
      </c>
      <c r="B39" s="200">
        <v>22124</v>
      </c>
      <c r="C39" s="54">
        <v>0</v>
      </c>
      <c r="D39" s="198">
        <v>45962.316701388889</v>
      </c>
      <c r="E39" s="198">
        <v>45992.316562499997</v>
      </c>
      <c r="F39" s="54">
        <v>44</v>
      </c>
      <c r="G39" s="54">
        <v>150800</v>
      </c>
      <c r="H39" s="54">
        <v>150800</v>
      </c>
      <c r="I39" s="54">
        <v>0</v>
      </c>
      <c r="J39" s="54">
        <v>0</v>
      </c>
      <c r="K39" s="54">
        <v>0</v>
      </c>
      <c r="L39" s="54">
        <v>0</v>
      </c>
      <c r="M39" s="54">
        <v>0</v>
      </c>
      <c r="N39" s="54">
        <v>150800</v>
      </c>
    </row>
    <row r="40" spans="1:14">
      <c r="A40" s="199" t="s">
        <v>1210</v>
      </c>
      <c r="B40" s="200">
        <v>22125</v>
      </c>
      <c r="C40" s="54">
        <v>0</v>
      </c>
      <c r="D40" s="198">
        <v>45962.317650462966</v>
      </c>
      <c r="E40" s="198">
        <v>45992.317337962966</v>
      </c>
      <c r="F40" s="54">
        <v>44</v>
      </c>
      <c r="G40" s="54">
        <v>343300</v>
      </c>
      <c r="H40" s="54">
        <v>343300</v>
      </c>
      <c r="I40" s="54">
        <v>0</v>
      </c>
      <c r="J40" s="54">
        <v>0</v>
      </c>
      <c r="K40" s="54">
        <v>0</v>
      </c>
      <c r="L40" s="54">
        <v>0</v>
      </c>
      <c r="M40" s="54">
        <v>0</v>
      </c>
      <c r="N40" s="54">
        <v>343300</v>
      </c>
    </row>
    <row r="41" spans="1:14">
      <c r="A41" s="199" t="s">
        <v>1210</v>
      </c>
      <c r="B41" s="200">
        <v>22131</v>
      </c>
      <c r="C41" s="54">
        <v>0</v>
      </c>
      <c r="D41" s="198">
        <v>45962.377164351848</v>
      </c>
      <c r="E41" s="198">
        <v>45992.376701388886</v>
      </c>
      <c r="F41" s="54">
        <v>44</v>
      </c>
      <c r="G41" s="54">
        <v>1200000</v>
      </c>
      <c r="H41" s="54">
        <v>1200000</v>
      </c>
      <c r="I41" s="54">
        <v>0</v>
      </c>
      <c r="J41" s="54">
        <v>0</v>
      </c>
      <c r="K41" s="54">
        <v>0</v>
      </c>
      <c r="L41" s="54">
        <v>0</v>
      </c>
      <c r="M41" s="54">
        <v>0</v>
      </c>
      <c r="N41" s="54">
        <v>1200000</v>
      </c>
    </row>
    <row r="42" spans="1:14">
      <c r="A42" s="199" t="s">
        <v>1210</v>
      </c>
      <c r="B42" s="200">
        <v>22151</v>
      </c>
      <c r="C42" s="54">
        <v>0</v>
      </c>
      <c r="D42" s="198">
        <v>45965.290902777779</v>
      </c>
      <c r="E42" s="198">
        <v>45995.287245370368</v>
      </c>
      <c r="F42" s="54">
        <v>41</v>
      </c>
      <c r="G42" s="54">
        <v>195999.97</v>
      </c>
      <c r="H42" s="54">
        <v>195999.97</v>
      </c>
      <c r="I42" s="54">
        <v>0</v>
      </c>
      <c r="J42" s="54">
        <v>0</v>
      </c>
      <c r="K42" s="54">
        <v>0</v>
      </c>
      <c r="L42" s="54">
        <v>0</v>
      </c>
      <c r="M42" s="54">
        <v>0</v>
      </c>
      <c r="N42" s="54">
        <v>195999.97</v>
      </c>
    </row>
    <row r="43" spans="1:14">
      <c r="A43" s="199" t="s">
        <v>1210</v>
      </c>
      <c r="B43" s="200">
        <v>22152</v>
      </c>
      <c r="C43" s="54">
        <v>0</v>
      </c>
      <c r="D43" s="198">
        <v>45965.29314814815</v>
      </c>
      <c r="E43" s="198">
        <v>45995.292303240742</v>
      </c>
      <c r="F43" s="54">
        <v>41</v>
      </c>
      <c r="G43" s="54">
        <v>82899.990000000005</v>
      </c>
      <c r="H43" s="54">
        <v>82899.990000000005</v>
      </c>
      <c r="I43" s="54">
        <v>0</v>
      </c>
      <c r="J43" s="54">
        <v>0</v>
      </c>
      <c r="K43" s="54">
        <v>0</v>
      </c>
      <c r="L43" s="54">
        <v>0</v>
      </c>
      <c r="M43" s="54">
        <v>0</v>
      </c>
      <c r="N43" s="54">
        <v>82899.990000000005</v>
      </c>
    </row>
    <row r="44" spans="1:14">
      <c r="A44" s="199" t="s">
        <v>1210</v>
      </c>
      <c r="B44" s="200">
        <v>22173</v>
      </c>
      <c r="C44" s="54">
        <v>0</v>
      </c>
      <c r="D44" s="198">
        <v>45966.285196759258</v>
      </c>
      <c r="E44" s="198">
        <v>45996.284409722219</v>
      </c>
      <c r="F44" s="54">
        <v>40</v>
      </c>
      <c r="G44" s="54">
        <v>178899.99</v>
      </c>
      <c r="H44" s="54">
        <v>178899.99</v>
      </c>
      <c r="I44" s="54">
        <v>0</v>
      </c>
      <c r="J44" s="54">
        <v>0</v>
      </c>
      <c r="K44" s="54">
        <v>0</v>
      </c>
      <c r="L44" s="54">
        <v>0</v>
      </c>
      <c r="M44" s="54">
        <v>0</v>
      </c>
      <c r="N44" s="54">
        <v>178899.99</v>
      </c>
    </row>
    <row r="45" spans="1:14">
      <c r="A45" s="199" t="s">
        <v>1210</v>
      </c>
      <c r="B45" s="200">
        <v>22174</v>
      </c>
      <c r="C45" s="54">
        <v>0</v>
      </c>
      <c r="D45" s="198">
        <v>45966.286620370367</v>
      </c>
      <c r="E45" s="198">
        <v>45996.286469907405</v>
      </c>
      <c r="F45" s="54">
        <v>40</v>
      </c>
      <c r="G45" s="54">
        <v>415850</v>
      </c>
      <c r="H45" s="54">
        <v>415850</v>
      </c>
      <c r="I45" s="54">
        <v>0</v>
      </c>
      <c r="J45" s="54">
        <v>0</v>
      </c>
      <c r="K45" s="54">
        <v>0</v>
      </c>
      <c r="L45" s="54">
        <v>0</v>
      </c>
      <c r="M45" s="54">
        <v>0</v>
      </c>
      <c r="N45" s="54">
        <v>415850</v>
      </c>
    </row>
    <row r="46" spans="1:14">
      <c r="A46" s="199" t="s">
        <v>1210</v>
      </c>
      <c r="B46" s="200">
        <v>22176</v>
      </c>
      <c r="C46" s="54">
        <v>0</v>
      </c>
      <c r="D46" s="198">
        <v>45966.288425925923</v>
      </c>
      <c r="E46" s="198">
        <v>45996.288217592592</v>
      </c>
      <c r="F46" s="54">
        <v>40</v>
      </c>
      <c r="G46" s="54">
        <v>342200</v>
      </c>
      <c r="H46" s="54">
        <v>342200</v>
      </c>
      <c r="I46" s="54">
        <v>0</v>
      </c>
      <c r="J46" s="54">
        <v>0</v>
      </c>
      <c r="K46" s="54">
        <v>0</v>
      </c>
      <c r="L46" s="54">
        <v>0</v>
      </c>
      <c r="M46" s="54">
        <v>0</v>
      </c>
      <c r="N46" s="54">
        <v>342200</v>
      </c>
    </row>
    <row r="47" spans="1:14">
      <c r="A47" s="199" t="s">
        <v>1210</v>
      </c>
      <c r="B47" s="200">
        <v>22177</v>
      </c>
      <c r="C47" s="54">
        <v>0</v>
      </c>
      <c r="D47" s="198">
        <v>45966.288993055554</v>
      </c>
      <c r="E47" s="198">
        <v>45996.288842592592</v>
      </c>
      <c r="F47" s="54">
        <v>40</v>
      </c>
      <c r="G47" s="54">
        <v>615500</v>
      </c>
      <c r="H47" s="54">
        <v>615500</v>
      </c>
      <c r="I47" s="54">
        <v>0</v>
      </c>
      <c r="J47" s="54">
        <v>0</v>
      </c>
      <c r="K47" s="54">
        <v>0</v>
      </c>
      <c r="L47" s="54">
        <v>0</v>
      </c>
      <c r="M47" s="54">
        <v>0</v>
      </c>
      <c r="N47" s="54">
        <v>615500</v>
      </c>
    </row>
    <row r="48" spans="1:14">
      <c r="A48" s="199" t="s">
        <v>1210</v>
      </c>
      <c r="B48" s="200">
        <v>22189</v>
      </c>
      <c r="C48" s="54">
        <v>0</v>
      </c>
      <c r="D48" s="198">
        <v>45966.364074074074</v>
      </c>
      <c r="E48" s="198">
        <v>45996.358229166668</v>
      </c>
      <c r="F48" s="54">
        <v>40</v>
      </c>
      <c r="G48" s="54">
        <v>1990950</v>
      </c>
      <c r="H48" s="54">
        <v>1990950</v>
      </c>
      <c r="I48" s="54">
        <v>0</v>
      </c>
      <c r="J48" s="54">
        <v>0</v>
      </c>
      <c r="K48" s="54">
        <v>0</v>
      </c>
      <c r="L48" s="54">
        <v>0</v>
      </c>
      <c r="M48" s="54">
        <v>0</v>
      </c>
      <c r="N48" s="54">
        <v>1990950</v>
      </c>
    </row>
    <row r="49" spans="1:14">
      <c r="A49" s="199" t="s">
        <v>1210</v>
      </c>
      <c r="B49" s="200">
        <v>22192</v>
      </c>
      <c r="C49" s="54">
        <v>0</v>
      </c>
      <c r="D49" s="198">
        <v>45966.379872685182</v>
      </c>
      <c r="E49" s="198">
        <v>45996.376967592594</v>
      </c>
      <c r="F49" s="54">
        <v>40</v>
      </c>
      <c r="G49" s="54">
        <v>4710700</v>
      </c>
      <c r="H49" s="54">
        <v>4710700</v>
      </c>
      <c r="I49" s="54">
        <v>0</v>
      </c>
      <c r="J49" s="54">
        <v>0</v>
      </c>
      <c r="K49" s="54">
        <v>0</v>
      </c>
      <c r="L49" s="54">
        <v>0</v>
      </c>
      <c r="M49" s="54">
        <v>0</v>
      </c>
      <c r="N49" s="54">
        <v>4710700</v>
      </c>
    </row>
    <row r="50" spans="1:14">
      <c r="A50" s="199" t="s">
        <v>1210</v>
      </c>
      <c r="B50" s="200">
        <v>22198</v>
      </c>
      <c r="C50" s="54">
        <v>0</v>
      </c>
      <c r="D50" s="198">
        <v>45967.233530092592</v>
      </c>
      <c r="E50" s="198">
        <v>45997.233414351853</v>
      </c>
      <c r="F50" s="54">
        <v>39</v>
      </c>
      <c r="G50" s="54">
        <v>103799.99</v>
      </c>
      <c r="H50" s="54">
        <v>103799.99</v>
      </c>
      <c r="I50" s="54">
        <v>0</v>
      </c>
      <c r="J50" s="54">
        <v>0</v>
      </c>
      <c r="K50" s="54">
        <v>0</v>
      </c>
      <c r="L50" s="54">
        <v>0</v>
      </c>
      <c r="M50" s="54">
        <v>0</v>
      </c>
      <c r="N50" s="54">
        <v>103799.99</v>
      </c>
    </row>
    <row r="51" spans="1:14">
      <c r="A51" s="199" t="s">
        <v>1210</v>
      </c>
      <c r="B51" s="200">
        <v>22203</v>
      </c>
      <c r="C51" s="54">
        <v>0</v>
      </c>
      <c r="D51" s="198">
        <v>45967.262939814813</v>
      </c>
      <c r="E51" s="198">
        <v>45997.262638888889</v>
      </c>
      <c r="F51" s="54">
        <v>39</v>
      </c>
      <c r="G51" s="54">
        <v>696900</v>
      </c>
      <c r="H51" s="54">
        <v>696900</v>
      </c>
      <c r="I51" s="54">
        <v>0</v>
      </c>
      <c r="J51" s="54">
        <v>0</v>
      </c>
      <c r="K51" s="54">
        <v>0</v>
      </c>
      <c r="L51" s="54">
        <v>0</v>
      </c>
      <c r="M51" s="54">
        <v>0</v>
      </c>
      <c r="N51" s="54">
        <v>696900</v>
      </c>
    </row>
    <row r="52" spans="1:14">
      <c r="A52" s="199" t="s">
        <v>1210</v>
      </c>
      <c r="B52" s="200">
        <v>22212</v>
      </c>
      <c r="C52" s="54">
        <v>0</v>
      </c>
      <c r="D52" s="198">
        <v>45967.341782407406</v>
      </c>
      <c r="E52" s="198">
        <v>45997.341446759259</v>
      </c>
      <c r="F52" s="54">
        <v>39</v>
      </c>
      <c r="G52" s="54">
        <v>1215500</v>
      </c>
      <c r="H52" s="54">
        <v>1215500</v>
      </c>
      <c r="I52" s="54">
        <v>0</v>
      </c>
      <c r="J52" s="54">
        <v>0</v>
      </c>
      <c r="K52" s="54">
        <v>0</v>
      </c>
      <c r="L52" s="54">
        <v>0</v>
      </c>
      <c r="M52" s="54">
        <v>0</v>
      </c>
      <c r="N52" s="54">
        <v>1215500</v>
      </c>
    </row>
    <row r="53" spans="1:14">
      <c r="A53" s="199" t="s">
        <v>1210</v>
      </c>
      <c r="B53" s="200">
        <v>22217</v>
      </c>
      <c r="C53" s="54">
        <v>0</v>
      </c>
      <c r="D53" s="198">
        <v>45967.36136574074</v>
      </c>
      <c r="E53" s="198">
        <v>45997.36136574074</v>
      </c>
      <c r="F53" s="54">
        <v>39</v>
      </c>
      <c r="G53" s="54">
        <v>13000</v>
      </c>
      <c r="H53" s="54">
        <v>13000</v>
      </c>
      <c r="I53" s="54">
        <v>0</v>
      </c>
      <c r="J53" s="54">
        <v>0</v>
      </c>
      <c r="K53" s="54">
        <v>0</v>
      </c>
      <c r="L53" s="54">
        <v>0</v>
      </c>
      <c r="M53" s="54">
        <v>0</v>
      </c>
      <c r="N53" s="54">
        <v>13000</v>
      </c>
    </row>
    <row r="54" spans="1:14">
      <c r="A54" s="199" t="s">
        <v>1210</v>
      </c>
      <c r="B54" s="200">
        <v>22229</v>
      </c>
      <c r="C54" s="54">
        <v>0</v>
      </c>
      <c r="D54" s="198">
        <v>45968.277662037035</v>
      </c>
      <c r="E54" s="198">
        <v>45998.27752314815</v>
      </c>
      <c r="F54" s="54">
        <v>38</v>
      </c>
      <c r="G54" s="54">
        <v>238199.99</v>
      </c>
      <c r="H54" s="54">
        <v>238199.99</v>
      </c>
      <c r="I54" s="54">
        <v>0</v>
      </c>
      <c r="J54" s="54">
        <v>0</v>
      </c>
      <c r="K54" s="54">
        <v>0</v>
      </c>
      <c r="L54" s="54">
        <v>0</v>
      </c>
      <c r="M54" s="54">
        <v>0</v>
      </c>
      <c r="N54" s="54">
        <v>238199.99</v>
      </c>
    </row>
    <row r="55" spans="1:14">
      <c r="A55" s="199" t="s">
        <v>1210</v>
      </c>
      <c r="B55" s="200">
        <v>22231</v>
      </c>
      <c r="C55" s="54">
        <v>0</v>
      </c>
      <c r="D55" s="198">
        <v>45968.301215277781</v>
      </c>
      <c r="E55" s="198">
        <v>45998.301053240742</v>
      </c>
      <c r="F55" s="54">
        <v>38</v>
      </c>
      <c r="G55" s="54">
        <v>1118600</v>
      </c>
      <c r="H55" s="54">
        <v>1118600</v>
      </c>
      <c r="I55" s="54">
        <v>0</v>
      </c>
      <c r="J55" s="54">
        <v>0</v>
      </c>
      <c r="K55" s="54">
        <v>0</v>
      </c>
      <c r="L55" s="54">
        <v>0</v>
      </c>
      <c r="M55" s="54">
        <v>0</v>
      </c>
      <c r="N55" s="54">
        <v>1118600</v>
      </c>
    </row>
    <row r="56" spans="1:14">
      <c r="A56" s="199" t="s">
        <v>1210</v>
      </c>
      <c r="B56" s="200">
        <v>22232</v>
      </c>
      <c r="C56" s="54">
        <v>0</v>
      </c>
      <c r="D56" s="198">
        <v>45968.302256944444</v>
      </c>
      <c r="E56" s="198">
        <v>45998.302083333336</v>
      </c>
      <c r="F56" s="54">
        <v>38</v>
      </c>
      <c r="G56" s="54">
        <v>126499.99</v>
      </c>
      <c r="H56" s="54">
        <v>126499.99</v>
      </c>
      <c r="I56" s="54">
        <v>0</v>
      </c>
      <c r="J56" s="54">
        <v>0</v>
      </c>
      <c r="K56" s="54">
        <v>0</v>
      </c>
      <c r="L56" s="54">
        <v>0</v>
      </c>
      <c r="M56" s="54">
        <v>0</v>
      </c>
      <c r="N56" s="54">
        <v>126499.99</v>
      </c>
    </row>
    <row r="57" spans="1:14">
      <c r="A57" s="199" t="s">
        <v>1210</v>
      </c>
      <c r="B57" s="200">
        <v>22235</v>
      </c>
      <c r="C57" s="54">
        <v>0</v>
      </c>
      <c r="D57" s="198">
        <v>45968.330868055556</v>
      </c>
      <c r="E57" s="198">
        <v>45998.323946759258</v>
      </c>
      <c r="F57" s="54">
        <v>38</v>
      </c>
      <c r="G57" s="54">
        <v>276700</v>
      </c>
      <c r="H57" s="54">
        <v>276700</v>
      </c>
      <c r="I57" s="54">
        <v>0</v>
      </c>
      <c r="J57" s="54">
        <v>0</v>
      </c>
      <c r="K57" s="54">
        <v>0</v>
      </c>
      <c r="L57" s="54">
        <v>0</v>
      </c>
      <c r="M57" s="54">
        <v>0</v>
      </c>
      <c r="N57" s="54">
        <v>276700</v>
      </c>
    </row>
    <row r="58" spans="1:14">
      <c r="A58" s="199" t="s">
        <v>1210</v>
      </c>
      <c r="B58" s="200">
        <v>22245</v>
      </c>
      <c r="C58" s="54">
        <v>0</v>
      </c>
      <c r="D58" s="198">
        <v>45969.254502314812</v>
      </c>
      <c r="E58" s="198">
        <v>45999.254363425927</v>
      </c>
      <c r="F58" s="54">
        <v>37</v>
      </c>
      <c r="G58" s="54">
        <v>135200</v>
      </c>
      <c r="H58" s="54">
        <v>135200</v>
      </c>
      <c r="I58" s="54">
        <v>0</v>
      </c>
      <c r="J58" s="54">
        <v>0</v>
      </c>
      <c r="K58" s="54">
        <v>0</v>
      </c>
      <c r="L58" s="54">
        <v>0</v>
      </c>
      <c r="M58" s="54">
        <v>0</v>
      </c>
      <c r="N58" s="54">
        <v>135200</v>
      </c>
    </row>
    <row r="59" spans="1:14">
      <c r="A59" s="199" t="s">
        <v>1210</v>
      </c>
      <c r="B59" s="200">
        <v>22248</v>
      </c>
      <c r="C59" s="54">
        <v>0</v>
      </c>
      <c r="D59" s="198">
        <v>45969.311296296299</v>
      </c>
      <c r="E59" s="198">
        <v>45999.311053240737</v>
      </c>
      <c r="F59" s="54">
        <v>37</v>
      </c>
      <c r="G59" s="54">
        <v>899100</v>
      </c>
      <c r="H59" s="54">
        <v>899100</v>
      </c>
      <c r="I59" s="54">
        <v>0</v>
      </c>
      <c r="J59" s="54">
        <v>0</v>
      </c>
      <c r="K59" s="54">
        <v>0</v>
      </c>
      <c r="L59" s="54">
        <v>0</v>
      </c>
      <c r="M59" s="54">
        <v>0</v>
      </c>
      <c r="N59" s="54">
        <v>899100</v>
      </c>
    </row>
    <row r="60" spans="1:14">
      <c r="A60" s="199" t="s">
        <v>1210</v>
      </c>
      <c r="B60" s="200">
        <v>22249</v>
      </c>
      <c r="C60" s="54">
        <v>0</v>
      </c>
      <c r="D60" s="198">
        <v>45969.312719907408</v>
      </c>
      <c r="E60" s="198">
        <v>45999.3125</v>
      </c>
      <c r="F60" s="54">
        <v>37</v>
      </c>
      <c r="G60" s="54">
        <v>1113699.97</v>
      </c>
      <c r="H60" s="54">
        <v>1113699.97</v>
      </c>
      <c r="I60" s="54">
        <v>0</v>
      </c>
      <c r="J60" s="54">
        <v>0</v>
      </c>
      <c r="K60" s="54">
        <v>0</v>
      </c>
      <c r="L60" s="54">
        <v>0</v>
      </c>
      <c r="M60" s="54">
        <v>0</v>
      </c>
      <c r="N60" s="54">
        <v>1113699.97</v>
      </c>
    </row>
    <row r="61" spans="1:14">
      <c r="A61" s="199" t="s">
        <v>1210</v>
      </c>
      <c r="B61" s="200">
        <v>22251</v>
      </c>
      <c r="C61" s="54">
        <v>0</v>
      </c>
      <c r="D61" s="198">
        <v>45969.316192129627</v>
      </c>
      <c r="E61" s="198">
        <v>45999.314710648148</v>
      </c>
      <c r="F61" s="54">
        <v>37</v>
      </c>
      <c r="G61" s="54">
        <v>376100</v>
      </c>
      <c r="H61" s="54">
        <v>376100</v>
      </c>
      <c r="I61" s="54">
        <v>0</v>
      </c>
      <c r="J61" s="54">
        <v>0</v>
      </c>
      <c r="K61" s="54">
        <v>0</v>
      </c>
      <c r="L61" s="54">
        <v>0</v>
      </c>
      <c r="M61" s="54">
        <v>0</v>
      </c>
      <c r="N61" s="54">
        <v>376100</v>
      </c>
    </row>
    <row r="62" spans="1:14">
      <c r="A62" s="199" t="s">
        <v>1210</v>
      </c>
      <c r="B62" s="200">
        <v>22253</v>
      </c>
      <c r="C62" s="54">
        <v>0</v>
      </c>
      <c r="D62" s="198">
        <v>45969.335277777776</v>
      </c>
      <c r="E62" s="198">
        <v>45999.326192129629</v>
      </c>
      <c r="F62" s="54">
        <v>37</v>
      </c>
      <c r="G62" s="54">
        <v>2777500</v>
      </c>
      <c r="H62" s="54">
        <v>2777500</v>
      </c>
      <c r="I62" s="54">
        <v>0</v>
      </c>
      <c r="J62" s="54">
        <v>0</v>
      </c>
      <c r="K62" s="54">
        <v>0</v>
      </c>
      <c r="L62" s="54">
        <v>0</v>
      </c>
      <c r="M62" s="54">
        <v>0</v>
      </c>
      <c r="N62" s="54">
        <v>2777500</v>
      </c>
    </row>
    <row r="63" spans="1:14">
      <c r="A63" s="199" t="s">
        <v>1210</v>
      </c>
      <c r="B63" s="200">
        <v>22257</v>
      </c>
      <c r="C63" s="54">
        <v>0</v>
      </c>
      <c r="D63" s="198">
        <v>45969.349502314813</v>
      </c>
      <c r="E63" s="198">
        <v>45999.349502314813</v>
      </c>
      <c r="F63" s="54">
        <v>37</v>
      </c>
      <c r="G63" s="54">
        <v>13000</v>
      </c>
      <c r="H63" s="54">
        <v>13000</v>
      </c>
      <c r="I63" s="54">
        <v>0</v>
      </c>
      <c r="J63" s="54">
        <v>0</v>
      </c>
      <c r="K63" s="54">
        <v>0</v>
      </c>
      <c r="L63" s="54">
        <v>0</v>
      </c>
      <c r="M63" s="54">
        <v>0</v>
      </c>
      <c r="N63" s="54">
        <v>13000</v>
      </c>
    </row>
    <row r="64" spans="1:14">
      <c r="A64" s="199" t="s">
        <v>1210</v>
      </c>
      <c r="B64" s="200">
        <v>22259</v>
      </c>
      <c r="C64" s="54">
        <v>0</v>
      </c>
      <c r="D64" s="198">
        <v>45969.368703703702</v>
      </c>
      <c r="E64" s="198">
        <v>45999.364108796297</v>
      </c>
      <c r="F64" s="54">
        <v>37</v>
      </c>
      <c r="G64" s="54">
        <v>6479500</v>
      </c>
      <c r="H64" s="54">
        <v>6479500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6479500</v>
      </c>
    </row>
    <row r="65" spans="1:14">
      <c r="A65" s="199" t="s">
        <v>1210</v>
      </c>
      <c r="B65" s="200">
        <v>22273</v>
      </c>
      <c r="C65" s="54">
        <v>0</v>
      </c>
      <c r="D65" s="198">
        <v>45971.276064814818</v>
      </c>
      <c r="E65" s="198">
        <v>46001.275925925926</v>
      </c>
      <c r="F65" s="54">
        <v>35</v>
      </c>
      <c r="G65" s="54">
        <v>726800</v>
      </c>
      <c r="H65" s="54">
        <v>726800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726800</v>
      </c>
    </row>
    <row r="66" spans="1:14">
      <c r="A66" s="199" t="s">
        <v>1210</v>
      </c>
      <c r="B66" s="200">
        <v>22289</v>
      </c>
      <c r="C66" s="54">
        <v>0</v>
      </c>
      <c r="D66" s="198">
        <v>45972.284918981481</v>
      </c>
      <c r="E66" s="198">
        <v>46002.284768518519</v>
      </c>
      <c r="F66" s="54">
        <v>34</v>
      </c>
      <c r="G66" s="54">
        <v>336599.99</v>
      </c>
      <c r="H66" s="54">
        <v>336599.99</v>
      </c>
      <c r="I66" s="54">
        <v>0</v>
      </c>
      <c r="J66" s="54">
        <v>0</v>
      </c>
      <c r="K66" s="54">
        <v>0</v>
      </c>
      <c r="L66" s="54">
        <v>0</v>
      </c>
      <c r="M66" s="54">
        <v>0</v>
      </c>
      <c r="N66" s="54">
        <v>336599.99</v>
      </c>
    </row>
    <row r="67" spans="1:14">
      <c r="A67" s="199" t="s">
        <v>1210</v>
      </c>
      <c r="B67" s="200">
        <v>22297</v>
      </c>
      <c r="C67" s="54">
        <v>0</v>
      </c>
      <c r="D67" s="198">
        <v>45972.335162037038</v>
      </c>
      <c r="E67" s="198">
        <v>46002.31449074074</v>
      </c>
      <c r="F67" s="54">
        <v>34</v>
      </c>
      <c r="G67" s="54">
        <v>823000</v>
      </c>
      <c r="H67" s="54">
        <v>823000</v>
      </c>
      <c r="I67" s="54">
        <v>0</v>
      </c>
      <c r="J67" s="54">
        <v>0</v>
      </c>
      <c r="K67" s="54">
        <v>0</v>
      </c>
      <c r="L67" s="54">
        <v>0</v>
      </c>
      <c r="M67" s="54">
        <v>0</v>
      </c>
      <c r="N67" s="54">
        <v>823000</v>
      </c>
    </row>
    <row r="68" spans="1:14">
      <c r="A68" s="199" t="s">
        <v>1210</v>
      </c>
      <c r="B68" s="200">
        <v>22321</v>
      </c>
      <c r="C68" s="54">
        <v>0</v>
      </c>
      <c r="D68" s="198">
        <v>45973.288993055554</v>
      </c>
      <c r="E68" s="198">
        <v>46003.288900462961</v>
      </c>
      <c r="F68" s="54">
        <v>33</v>
      </c>
      <c r="G68" s="54">
        <v>2278100</v>
      </c>
      <c r="H68" s="54">
        <v>2278100</v>
      </c>
      <c r="I68" s="54">
        <v>0</v>
      </c>
      <c r="J68" s="54">
        <v>0</v>
      </c>
      <c r="K68" s="54">
        <v>0</v>
      </c>
      <c r="L68" s="54">
        <v>0</v>
      </c>
      <c r="M68" s="54">
        <v>0</v>
      </c>
      <c r="N68" s="54">
        <v>2278100</v>
      </c>
    </row>
    <row r="69" spans="1:14">
      <c r="A69" s="199" t="s">
        <v>1210</v>
      </c>
      <c r="B69" s="200">
        <v>22322</v>
      </c>
      <c r="C69" s="54">
        <v>0</v>
      </c>
      <c r="D69" s="198">
        <v>45973.296099537038</v>
      </c>
      <c r="E69" s="198">
        <v>46003.295763888891</v>
      </c>
      <c r="F69" s="54">
        <v>33</v>
      </c>
      <c r="G69" s="54">
        <v>996199.97</v>
      </c>
      <c r="H69" s="54">
        <v>996199.97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996199.97</v>
      </c>
    </row>
    <row r="70" spans="1:14">
      <c r="A70" s="199" t="s">
        <v>1210</v>
      </c>
      <c r="B70" s="200">
        <v>22326</v>
      </c>
      <c r="C70" s="54">
        <v>0</v>
      </c>
      <c r="D70" s="198">
        <v>45973.336261574077</v>
      </c>
      <c r="E70" s="198">
        <v>46003.335972222223</v>
      </c>
      <c r="F70" s="54">
        <v>33</v>
      </c>
      <c r="G70" s="54">
        <v>5801400</v>
      </c>
      <c r="H70" s="54">
        <v>5801400</v>
      </c>
      <c r="I70" s="54">
        <v>0</v>
      </c>
      <c r="J70" s="54">
        <v>0</v>
      </c>
      <c r="K70" s="54">
        <v>0</v>
      </c>
      <c r="L70" s="54">
        <v>0</v>
      </c>
      <c r="M70" s="54">
        <v>0</v>
      </c>
      <c r="N70" s="54">
        <v>5801400</v>
      </c>
    </row>
    <row r="71" spans="1:14">
      <c r="A71" s="199" t="s">
        <v>1210</v>
      </c>
      <c r="B71" s="200">
        <v>22339</v>
      </c>
      <c r="C71" s="54">
        <v>0</v>
      </c>
      <c r="D71" s="198">
        <v>45974.285810185182</v>
      </c>
      <c r="E71" s="198">
        <v>46004.28570601852</v>
      </c>
      <c r="F71" s="54">
        <v>32</v>
      </c>
      <c r="G71" s="54">
        <v>135800</v>
      </c>
      <c r="H71" s="54">
        <v>135800</v>
      </c>
      <c r="I71" s="54">
        <v>0</v>
      </c>
      <c r="J71" s="54">
        <v>0</v>
      </c>
      <c r="K71" s="54">
        <v>0</v>
      </c>
      <c r="L71" s="54">
        <v>0</v>
      </c>
      <c r="M71" s="54">
        <v>0</v>
      </c>
      <c r="N71" s="54">
        <v>135800</v>
      </c>
    </row>
    <row r="72" spans="1:14">
      <c r="A72" s="199" t="s">
        <v>1210</v>
      </c>
      <c r="B72" s="200">
        <v>22345</v>
      </c>
      <c r="C72" s="54">
        <v>0</v>
      </c>
      <c r="D72" s="198">
        <v>45974.293275462966</v>
      </c>
      <c r="E72" s="198">
        <v>46004.293124999997</v>
      </c>
      <c r="F72" s="54">
        <v>32</v>
      </c>
      <c r="G72" s="54">
        <v>298700</v>
      </c>
      <c r="H72" s="54">
        <v>298700</v>
      </c>
      <c r="I72" s="54">
        <v>0</v>
      </c>
      <c r="J72" s="54">
        <v>0</v>
      </c>
      <c r="K72" s="54">
        <v>0</v>
      </c>
      <c r="L72" s="54">
        <v>0</v>
      </c>
      <c r="M72" s="54">
        <v>0</v>
      </c>
      <c r="N72" s="54">
        <v>298700</v>
      </c>
    </row>
    <row r="73" spans="1:14">
      <c r="A73" s="199" t="s">
        <v>1210</v>
      </c>
      <c r="B73" s="200">
        <v>22349</v>
      </c>
      <c r="C73" s="54">
        <v>0</v>
      </c>
      <c r="D73" s="198">
        <v>45974.297071759262</v>
      </c>
      <c r="E73" s="198">
        <v>46004.2968287037</v>
      </c>
      <c r="F73" s="54">
        <v>32</v>
      </c>
      <c r="G73" s="54">
        <v>188500</v>
      </c>
      <c r="H73" s="54">
        <v>188500</v>
      </c>
      <c r="I73" s="54">
        <v>0</v>
      </c>
      <c r="J73" s="54">
        <v>0</v>
      </c>
      <c r="K73" s="54">
        <v>0</v>
      </c>
      <c r="L73" s="54">
        <v>0</v>
      </c>
      <c r="M73" s="54">
        <v>0</v>
      </c>
      <c r="N73" s="54">
        <v>188500</v>
      </c>
    </row>
    <row r="74" spans="1:14">
      <c r="A74" s="199" t="s">
        <v>1210</v>
      </c>
      <c r="B74" s="200">
        <v>22351</v>
      </c>
      <c r="C74" s="54">
        <v>0</v>
      </c>
      <c r="D74" s="198">
        <v>45974.29891203704</v>
      </c>
      <c r="E74" s="198">
        <v>46004.298761574071</v>
      </c>
      <c r="F74" s="54">
        <v>32</v>
      </c>
      <c r="G74" s="54">
        <v>680800</v>
      </c>
      <c r="H74" s="54">
        <v>680800</v>
      </c>
      <c r="I74" s="54">
        <v>0</v>
      </c>
      <c r="J74" s="54">
        <v>0</v>
      </c>
      <c r="K74" s="54">
        <v>0</v>
      </c>
      <c r="L74" s="54">
        <v>0</v>
      </c>
      <c r="M74" s="54">
        <v>0</v>
      </c>
      <c r="N74" s="54">
        <v>680800</v>
      </c>
    </row>
    <row r="75" spans="1:14">
      <c r="A75" s="199" t="s">
        <v>1210</v>
      </c>
      <c r="B75" s="200">
        <v>22353</v>
      </c>
      <c r="C75" s="54">
        <v>0</v>
      </c>
      <c r="D75" s="198">
        <v>45974.301944444444</v>
      </c>
      <c r="E75" s="198">
        <v>46004.301111111112</v>
      </c>
      <c r="F75" s="54">
        <v>32</v>
      </c>
      <c r="G75" s="54">
        <v>735200</v>
      </c>
      <c r="H75" s="54">
        <v>735200</v>
      </c>
      <c r="I75" s="54">
        <v>0</v>
      </c>
      <c r="J75" s="54">
        <v>0</v>
      </c>
      <c r="K75" s="54">
        <v>0</v>
      </c>
      <c r="L75" s="54">
        <v>0</v>
      </c>
      <c r="M75" s="54">
        <v>0</v>
      </c>
      <c r="N75" s="54">
        <v>735200</v>
      </c>
    </row>
    <row r="76" spans="1:14">
      <c r="A76" s="199" t="s">
        <v>1210</v>
      </c>
      <c r="B76" s="200">
        <v>22356</v>
      </c>
      <c r="C76" s="54">
        <v>0</v>
      </c>
      <c r="D76" s="198">
        <v>45974.311620370368</v>
      </c>
      <c r="E76" s="198">
        <v>46004.306793981479</v>
      </c>
      <c r="F76" s="54">
        <v>32</v>
      </c>
      <c r="G76" s="54">
        <v>1781899.97</v>
      </c>
      <c r="H76" s="54">
        <v>1781899.97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1781899.97</v>
      </c>
    </row>
    <row r="77" spans="1:14">
      <c r="A77" s="199" t="s">
        <v>1210</v>
      </c>
      <c r="B77" s="200">
        <v>22378</v>
      </c>
      <c r="C77" s="54">
        <v>0</v>
      </c>
      <c r="D77" s="198">
        <v>45975.333761574075</v>
      </c>
      <c r="E77" s="198">
        <v>46005.317743055559</v>
      </c>
      <c r="F77" s="54">
        <v>31</v>
      </c>
      <c r="G77" s="54">
        <v>1000000</v>
      </c>
      <c r="H77" s="54">
        <v>1000000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1000000</v>
      </c>
    </row>
    <row r="78" spans="1:14">
      <c r="A78" s="199" t="s">
        <v>1210</v>
      </c>
      <c r="B78" s="200">
        <v>22410</v>
      </c>
      <c r="C78" s="54">
        <v>3</v>
      </c>
      <c r="D78" s="198">
        <v>45976.314571759256</v>
      </c>
      <c r="E78" s="198">
        <v>46006.314432870371</v>
      </c>
      <c r="F78" s="54">
        <v>30</v>
      </c>
      <c r="G78" s="54">
        <v>3221700</v>
      </c>
      <c r="H78" s="54">
        <v>3221700</v>
      </c>
      <c r="I78" s="54">
        <v>0</v>
      </c>
      <c r="J78" s="54">
        <v>0</v>
      </c>
      <c r="K78" s="54">
        <v>0</v>
      </c>
      <c r="L78" s="54">
        <v>0</v>
      </c>
      <c r="M78" s="54">
        <v>3221700</v>
      </c>
      <c r="N78" s="54">
        <v>0</v>
      </c>
    </row>
    <row r="79" spans="1:14">
      <c r="A79" s="199" t="s">
        <v>1210</v>
      </c>
      <c r="B79" s="200">
        <v>22411</v>
      </c>
      <c r="C79" s="54">
        <v>0</v>
      </c>
      <c r="D79" s="198">
        <v>45976.31559027778</v>
      </c>
      <c r="E79" s="198">
        <v>46006.315474537034</v>
      </c>
      <c r="F79" s="54">
        <v>30</v>
      </c>
      <c r="G79" s="54">
        <v>991300</v>
      </c>
      <c r="H79" s="54">
        <v>991300</v>
      </c>
      <c r="I79" s="54">
        <v>0</v>
      </c>
      <c r="J79" s="54">
        <v>0</v>
      </c>
      <c r="K79" s="54">
        <v>0</v>
      </c>
      <c r="L79" s="54">
        <v>0</v>
      </c>
      <c r="M79" s="54">
        <v>991300</v>
      </c>
      <c r="N79" s="54">
        <v>0</v>
      </c>
    </row>
    <row r="80" spans="1:14">
      <c r="A80" s="199" t="s">
        <v>1210</v>
      </c>
      <c r="B80" s="200">
        <v>22418</v>
      </c>
      <c r="C80" s="54">
        <v>0</v>
      </c>
      <c r="D80" s="198">
        <v>45976.354664351849</v>
      </c>
      <c r="E80" s="198">
        <v>46006.354560185187</v>
      </c>
      <c r="F80" s="54">
        <v>30</v>
      </c>
      <c r="G80" s="54">
        <v>740900</v>
      </c>
      <c r="H80" s="54">
        <v>740900</v>
      </c>
      <c r="I80" s="54">
        <v>0</v>
      </c>
      <c r="J80" s="54">
        <v>0</v>
      </c>
      <c r="K80" s="54">
        <v>0</v>
      </c>
      <c r="L80" s="54">
        <v>0</v>
      </c>
      <c r="M80" s="54">
        <v>740900</v>
      </c>
      <c r="N80" s="54">
        <v>0</v>
      </c>
    </row>
    <row r="81" spans="1:14">
      <c r="A81" s="199" t="s">
        <v>1210</v>
      </c>
      <c r="B81" s="200">
        <v>22419</v>
      </c>
      <c r="C81" s="54">
        <v>0</v>
      </c>
      <c r="D81" s="198">
        <v>45976.361006944448</v>
      </c>
      <c r="E81" s="198">
        <v>46006.355092592596</v>
      </c>
      <c r="F81" s="54">
        <v>30</v>
      </c>
      <c r="G81" s="54">
        <v>5839700</v>
      </c>
      <c r="H81" s="54">
        <v>5839700</v>
      </c>
      <c r="I81" s="54">
        <v>0</v>
      </c>
      <c r="J81" s="54">
        <v>0</v>
      </c>
      <c r="K81" s="54">
        <v>0</v>
      </c>
      <c r="L81" s="54">
        <v>0</v>
      </c>
      <c r="M81" s="54">
        <v>5839700</v>
      </c>
      <c r="N81" s="54">
        <v>0</v>
      </c>
    </row>
    <row r="82" spans="1:14">
      <c r="A82" s="199" t="s">
        <v>1210</v>
      </c>
      <c r="B82" s="200">
        <v>22458</v>
      </c>
      <c r="C82" s="54">
        <v>0</v>
      </c>
      <c r="D82" s="198">
        <v>45979.328472222223</v>
      </c>
      <c r="E82" s="198">
        <v>46009.326805555553</v>
      </c>
      <c r="F82" s="54">
        <v>27</v>
      </c>
      <c r="G82" s="54">
        <v>996000</v>
      </c>
      <c r="H82" s="54">
        <v>996000</v>
      </c>
      <c r="I82" s="54">
        <v>0</v>
      </c>
      <c r="J82" s="54">
        <v>0</v>
      </c>
      <c r="K82" s="54">
        <v>0</v>
      </c>
      <c r="L82" s="54">
        <v>0</v>
      </c>
      <c r="M82" s="54">
        <v>996000</v>
      </c>
      <c r="N82" s="54">
        <v>0</v>
      </c>
    </row>
    <row r="83" spans="1:14">
      <c r="A83" s="199" t="s">
        <v>1210</v>
      </c>
      <c r="B83" s="200">
        <v>22465</v>
      </c>
      <c r="C83" s="54">
        <v>0</v>
      </c>
      <c r="D83" s="198">
        <v>45979.340219907404</v>
      </c>
      <c r="E83" s="198">
        <v>46009.340092592596</v>
      </c>
      <c r="F83" s="54">
        <v>27</v>
      </c>
      <c r="G83" s="54">
        <v>106499.99</v>
      </c>
      <c r="H83" s="54">
        <v>106499.99</v>
      </c>
      <c r="I83" s="54">
        <v>0</v>
      </c>
      <c r="J83" s="54">
        <v>0</v>
      </c>
      <c r="K83" s="54">
        <v>0</v>
      </c>
      <c r="L83" s="54">
        <v>0</v>
      </c>
      <c r="M83" s="54">
        <v>106499.99</v>
      </c>
      <c r="N83" s="54">
        <v>0</v>
      </c>
    </row>
    <row r="84" spans="1:14">
      <c r="A84" s="199" t="s">
        <v>1210</v>
      </c>
      <c r="B84" s="200">
        <v>22482</v>
      </c>
      <c r="C84" s="54">
        <v>0</v>
      </c>
      <c r="D84" s="198">
        <v>45980.258252314816</v>
      </c>
      <c r="E84" s="198">
        <v>46010.2577662037</v>
      </c>
      <c r="F84" s="54">
        <v>26</v>
      </c>
      <c r="G84" s="54">
        <v>590000</v>
      </c>
      <c r="H84" s="54">
        <v>590000</v>
      </c>
      <c r="I84" s="54">
        <v>0</v>
      </c>
      <c r="J84" s="54">
        <v>0</v>
      </c>
      <c r="K84" s="54">
        <v>0</v>
      </c>
      <c r="L84" s="54">
        <v>0</v>
      </c>
      <c r="M84" s="54">
        <v>590000</v>
      </c>
      <c r="N84" s="54">
        <v>0</v>
      </c>
    </row>
    <row r="85" spans="1:14">
      <c r="A85" s="199" t="s">
        <v>1210</v>
      </c>
      <c r="B85" s="200">
        <v>22484</v>
      </c>
      <c r="C85" s="54">
        <v>0</v>
      </c>
      <c r="D85" s="198">
        <v>45980.259722222225</v>
      </c>
      <c r="E85" s="198">
        <v>46010.259583333333</v>
      </c>
      <c r="F85" s="54">
        <v>26</v>
      </c>
      <c r="G85" s="54">
        <v>2072100</v>
      </c>
      <c r="H85" s="54">
        <v>2072100</v>
      </c>
      <c r="I85" s="54">
        <v>0</v>
      </c>
      <c r="J85" s="54">
        <v>0</v>
      </c>
      <c r="K85" s="54">
        <v>0</v>
      </c>
      <c r="L85" s="54">
        <v>0</v>
      </c>
      <c r="M85" s="54">
        <v>2072100</v>
      </c>
      <c r="N85" s="54">
        <v>0</v>
      </c>
    </row>
    <row r="86" spans="1:14">
      <c r="A86" s="199" t="s">
        <v>1210</v>
      </c>
      <c r="B86" s="200">
        <v>22490</v>
      </c>
      <c r="C86" s="54">
        <v>0</v>
      </c>
      <c r="D86" s="198">
        <v>45980.26390046296</v>
      </c>
      <c r="E86" s="198">
        <v>46010.263784722221</v>
      </c>
      <c r="F86" s="54">
        <v>26</v>
      </c>
      <c r="G86" s="54">
        <v>920400</v>
      </c>
      <c r="H86" s="54">
        <v>920400</v>
      </c>
      <c r="I86" s="54">
        <v>0</v>
      </c>
      <c r="J86" s="54">
        <v>0</v>
      </c>
      <c r="K86" s="54">
        <v>0</v>
      </c>
      <c r="L86" s="54">
        <v>0</v>
      </c>
      <c r="M86" s="54">
        <v>920400</v>
      </c>
      <c r="N86" s="54">
        <v>0</v>
      </c>
    </row>
    <row r="87" spans="1:14">
      <c r="A87" s="199" t="s">
        <v>1210</v>
      </c>
      <c r="B87" s="200">
        <v>22494</v>
      </c>
      <c r="C87" s="54">
        <v>0</v>
      </c>
      <c r="D87" s="198">
        <v>45980.290543981479</v>
      </c>
      <c r="E87" s="198">
        <v>46010.290451388886</v>
      </c>
      <c r="F87" s="54">
        <v>26</v>
      </c>
      <c r="G87" s="54">
        <v>1186700</v>
      </c>
      <c r="H87" s="54">
        <v>1186700</v>
      </c>
      <c r="I87" s="54">
        <v>0</v>
      </c>
      <c r="J87" s="54">
        <v>0</v>
      </c>
      <c r="K87" s="54">
        <v>0</v>
      </c>
      <c r="L87" s="54">
        <v>0</v>
      </c>
      <c r="M87" s="54">
        <v>1186700</v>
      </c>
      <c r="N87" s="54">
        <v>0</v>
      </c>
    </row>
    <row r="88" spans="1:14">
      <c r="A88" s="199" t="s">
        <v>1210</v>
      </c>
      <c r="B88" s="200">
        <v>22512</v>
      </c>
      <c r="C88" s="54">
        <v>0</v>
      </c>
      <c r="D88" s="198">
        <v>45981.294432870367</v>
      </c>
      <c r="E88" s="198">
        <v>46011.293483796297</v>
      </c>
      <c r="F88" s="54">
        <v>25</v>
      </c>
      <c r="G88" s="54">
        <v>1098500</v>
      </c>
      <c r="H88" s="54">
        <v>1098500</v>
      </c>
      <c r="I88" s="54">
        <v>0</v>
      </c>
      <c r="J88" s="54">
        <v>0</v>
      </c>
      <c r="K88" s="54">
        <v>0</v>
      </c>
      <c r="L88" s="54">
        <v>0</v>
      </c>
      <c r="M88" s="54">
        <v>1098500</v>
      </c>
      <c r="N88" s="54">
        <v>0</v>
      </c>
    </row>
    <row r="89" spans="1:14">
      <c r="A89" s="199" t="s">
        <v>1210</v>
      </c>
      <c r="B89" s="200">
        <v>22517</v>
      </c>
      <c r="C89" s="54">
        <v>0</v>
      </c>
      <c r="D89" s="198">
        <v>45981.302314814813</v>
      </c>
      <c r="E89" s="198">
        <v>46011.302164351851</v>
      </c>
      <c r="F89" s="54">
        <v>25</v>
      </c>
      <c r="G89" s="54">
        <v>287100</v>
      </c>
      <c r="H89" s="54">
        <v>287100</v>
      </c>
      <c r="I89" s="54">
        <v>0</v>
      </c>
      <c r="J89" s="54">
        <v>0</v>
      </c>
      <c r="K89" s="54">
        <v>0</v>
      </c>
      <c r="L89" s="54">
        <v>0</v>
      </c>
      <c r="M89" s="54">
        <v>287100</v>
      </c>
      <c r="N89" s="54">
        <v>0</v>
      </c>
    </row>
    <row r="90" spans="1:14">
      <c r="A90" s="199" t="s">
        <v>1210</v>
      </c>
      <c r="B90" s="200">
        <v>22520</v>
      </c>
      <c r="C90" s="54">
        <v>0</v>
      </c>
      <c r="D90" s="198">
        <v>45981.304965277777</v>
      </c>
      <c r="E90" s="198">
        <v>46011.304699074077</v>
      </c>
      <c r="F90" s="54">
        <v>25</v>
      </c>
      <c r="G90" s="54">
        <v>200100</v>
      </c>
      <c r="H90" s="54">
        <v>200100</v>
      </c>
      <c r="I90" s="54">
        <v>0</v>
      </c>
      <c r="J90" s="54">
        <v>0</v>
      </c>
      <c r="K90" s="54">
        <v>0</v>
      </c>
      <c r="L90" s="54">
        <v>0</v>
      </c>
      <c r="M90" s="54">
        <v>200100</v>
      </c>
      <c r="N90" s="54">
        <v>0</v>
      </c>
    </row>
    <row r="91" spans="1:14">
      <c r="A91" s="199" t="s">
        <v>1210</v>
      </c>
      <c r="B91" s="200">
        <v>22521</v>
      </c>
      <c r="C91" s="54">
        <v>0</v>
      </c>
      <c r="D91" s="198">
        <v>45981.305578703701</v>
      </c>
      <c r="E91" s="198">
        <v>46011.305462962962</v>
      </c>
      <c r="F91" s="54">
        <v>25</v>
      </c>
      <c r="G91" s="54">
        <v>126700</v>
      </c>
      <c r="H91" s="54">
        <v>126700</v>
      </c>
      <c r="I91" s="54">
        <v>0</v>
      </c>
      <c r="J91" s="54">
        <v>0</v>
      </c>
      <c r="K91" s="54">
        <v>0</v>
      </c>
      <c r="L91" s="54">
        <v>0</v>
      </c>
      <c r="M91" s="54">
        <v>126700</v>
      </c>
      <c r="N91" s="54">
        <v>0</v>
      </c>
    </row>
    <row r="92" spans="1:14">
      <c r="A92" s="199" t="s">
        <v>1210</v>
      </c>
      <c r="B92" s="200">
        <v>22525</v>
      </c>
      <c r="C92" s="54">
        <v>0</v>
      </c>
      <c r="D92" s="198">
        <v>45981.311435185184</v>
      </c>
      <c r="E92" s="198">
        <v>46011.308842592596</v>
      </c>
      <c r="F92" s="54">
        <v>25</v>
      </c>
      <c r="G92" s="54">
        <v>61999.99</v>
      </c>
      <c r="H92" s="54">
        <v>61999.99</v>
      </c>
      <c r="I92" s="54">
        <v>0</v>
      </c>
      <c r="J92" s="54">
        <v>0</v>
      </c>
      <c r="K92" s="54">
        <v>0</v>
      </c>
      <c r="L92" s="54">
        <v>0</v>
      </c>
      <c r="M92" s="54">
        <v>61999.99</v>
      </c>
      <c r="N92" s="54">
        <v>0</v>
      </c>
    </row>
    <row r="93" spans="1:14">
      <c r="A93" s="199" t="s">
        <v>1210</v>
      </c>
      <c r="B93" s="200">
        <v>22537</v>
      </c>
      <c r="C93" s="54">
        <v>0</v>
      </c>
      <c r="D93" s="198">
        <v>45981.366076388891</v>
      </c>
      <c r="E93" s="198">
        <v>46011.365972222222</v>
      </c>
      <c r="F93" s="54">
        <v>25</v>
      </c>
      <c r="G93" s="54">
        <v>634300</v>
      </c>
      <c r="H93" s="54">
        <v>634300</v>
      </c>
      <c r="I93" s="54">
        <v>0</v>
      </c>
      <c r="J93" s="54">
        <v>0</v>
      </c>
      <c r="K93" s="54">
        <v>0</v>
      </c>
      <c r="L93" s="54">
        <v>0</v>
      </c>
      <c r="M93" s="54">
        <v>634300</v>
      </c>
      <c r="N93" s="54">
        <v>0</v>
      </c>
    </row>
    <row r="94" spans="1:14">
      <c r="A94" s="199" t="s">
        <v>1210</v>
      </c>
      <c r="B94" s="200">
        <v>22540</v>
      </c>
      <c r="C94" s="54">
        <v>0</v>
      </c>
      <c r="D94" s="198">
        <v>45981.383009259262</v>
      </c>
      <c r="E94" s="198">
        <v>46011.377233796295</v>
      </c>
      <c r="F94" s="54">
        <v>25</v>
      </c>
      <c r="G94" s="54">
        <v>5779000</v>
      </c>
      <c r="H94" s="54">
        <v>5779000</v>
      </c>
      <c r="I94" s="54">
        <v>0</v>
      </c>
      <c r="J94" s="54">
        <v>0</v>
      </c>
      <c r="K94" s="54">
        <v>0</v>
      </c>
      <c r="L94" s="54">
        <v>0</v>
      </c>
      <c r="M94" s="54">
        <v>5779000</v>
      </c>
      <c r="N94" s="54">
        <v>0</v>
      </c>
    </row>
    <row r="95" spans="1:14">
      <c r="A95" s="199" t="s">
        <v>1210</v>
      </c>
      <c r="B95" s="200">
        <v>22583</v>
      </c>
      <c r="C95" s="54">
        <v>0</v>
      </c>
      <c r="D95" s="198">
        <v>45983.327893518515</v>
      </c>
      <c r="E95" s="198">
        <v>46013.327743055554</v>
      </c>
      <c r="F95" s="54">
        <v>23</v>
      </c>
      <c r="G95" s="54">
        <v>194300</v>
      </c>
      <c r="H95" s="54">
        <v>194300</v>
      </c>
      <c r="I95" s="54">
        <v>0</v>
      </c>
      <c r="J95" s="54">
        <v>0</v>
      </c>
      <c r="K95" s="54">
        <v>0</v>
      </c>
      <c r="L95" s="54">
        <v>0</v>
      </c>
      <c r="M95" s="54">
        <v>194300</v>
      </c>
      <c r="N95" s="54">
        <v>0</v>
      </c>
    </row>
    <row r="96" spans="1:14">
      <c r="A96" s="199" t="s">
        <v>1210</v>
      </c>
      <c r="B96" s="200">
        <v>22585</v>
      </c>
      <c r="C96" s="54">
        <v>0</v>
      </c>
      <c r="D96" s="198">
        <v>45983.332939814813</v>
      </c>
      <c r="E96" s="198">
        <v>46013.332719907405</v>
      </c>
      <c r="F96" s="54">
        <v>23</v>
      </c>
      <c r="G96" s="54">
        <v>2207450</v>
      </c>
      <c r="H96" s="54">
        <v>2207450</v>
      </c>
      <c r="I96" s="54">
        <v>0</v>
      </c>
      <c r="J96" s="54">
        <v>0</v>
      </c>
      <c r="K96" s="54">
        <v>0</v>
      </c>
      <c r="L96" s="54">
        <v>0</v>
      </c>
      <c r="M96" s="54">
        <v>2207450</v>
      </c>
      <c r="N96" s="54">
        <v>0</v>
      </c>
    </row>
    <row r="97" spans="1:14">
      <c r="A97" s="199" t="s">
        <v>1210</v>
      </c>
      <c r="B97" s="200">
        <v>22586</v>
      </c>
      <c r="C97" s="54">
        <v>0</v>
      </c>
      <c r="D97" s="198">
        <v>45983.341400462959</v>
      </c>
      <c r="E97" s="198">
        <v>46013.340868055559</v>
      </c>
      <c r="F97" s="54">
        <v>23</v>
      </c>
      <c r="G97" s="54">
        <v>485300</v>
      </c>
      <c r="H97" s="54">
        <v>485300</v>
      </c>
      <c r="I97" s="54">
        <v>0</v>
      </c>
      <c r="J97" s="54">
        <v>0</v>
      </c>
      <c r="K97" s="54">
        <v>0</v>
      </c>
      <c r="L97" s="54">
        <v>0</v>
      </c>
      <c r="M97" s="54">
        <v>485300</v>
      </c>
      <c r="N97" s="54">
        <v>0</v>
      </c>
    </row>
    <row r="98" spans="1:14">
      <c r="A98" s="199" t="s">
        <v>1210</v>
      </c>
      <c r="B98" s="200">
        <v>22587</v>
      </c>
      <c r="C98" s="54">
        <v>0</v>
      </c>
      <c r="D98" s="198">
        <v>45983.342789351853</v>
      </c>
      <c r="E98" s="198">
        <v>46013.342789351853</v>
      </c>
      <c r="F98" s="54">
        <v>23</v>
      </c>
      <c r="G98" s="54">
        <v>26000</v>
      </c>
      <c r="H98" s="54">
        <v>26000</v>
      </c>
      <c r="I98" s="54">
        <v>0</v>
      </c>
      <c r="J98" s="54">
        <v>0</v>
      </c>
      <c r="K98" s="54">
        <v>0</v>
      </c>
      <c r="L98" s="54">
        <v>0</v>
      </c>
      <c r="M98" s="54">
        <v>26000</v>
      </c>
      <c r="N98" s="54">
        <v>0</v>
      </c>
    </row>
    <row r="99" spans="1:14">
      <c r="A99" s="199" t="s">
        <v>1210</v>
      </c>
      <c r="B99" s="200">
        <v>22588</v>
      </c>
      <c r="C99" s="54">
        <v>0</v>
      </c>
      <c r="D99" s="198">
        <v>45983.346203703702</v>
      </c>
      <c r="E99" s="198">
        <v>46013.345995370371</v>
      </c>
      <c r="F99" s="54">
        <v>23</v>
      </c>
      <c r="G99" s="54">
        <v>729100</v>
      </c>
      <c r="H99" s="54">
        <v>729100</v>
      </c>
      <c r="I99" s="54">
        <v>0</v>
      </c>
      <c r="J99" s="54">
        <v>0</v>
      </c>
      <c r="K99" s="54">
        <v>0</v>
      </c>
      <c r="L99" s="54">
        <v>0</v>
      </c>
      <c r="M99" s="54">
        <v>729100</v>
      </c>
      <c r="N99" s="54">
        <v>0</v>
      </c>
    </row>
    <row r="100" spans="1:14">
      <c r="A100" s="199" t="s">
        <v>1210</v>
      </c>
      <c r="B100" s="200">
        <v>22591</v>
      </c>
      <c r="C100" s="54">
        <v>0</v>
      </c>
      <c r="D100" s="198">
        <v>45983.354594907411</v>
      </c>
      <c r="E100" s="198">
        <v>46013.353425925925</v>
      </c>
      <c r="F100" s="54">
        <v>23</v>
      </c>
      <c r="G100" s="54">
        <v>1014000</v>
      </c>
      <c r="H100" s="54">
        <v>990540</v>
      </c>
      <c r="I100" s="54">
        <v>0</v>
      </c>
      <c r="J100" s="54">
        <v>0</v>
      </c>
      <c r="K100" s="54">
        <v>0</v>
      </c>
      <c r="L100" s="54">
        <v>0</v>
      </c>
      <c r="M100" s="54">
        <v>990540</v>
      </c>
      <c r="N100" s="54">
        <v>0</v>
      </c>
    </row>
    <row r="101" spans="1:14">
      <c r="A101" s="199" t="s">
        <v>1210</v>
      </c>
      <c r="B101" s="200">
        <v>22592</v>
      </c>
      <c r="C101" s="54">
        <v>0</v>
      </c>
      <c r="D101" s="198">
        <v>45983.360729166663</v>
      </c>
      <c r="E101" s="198">
        <v>46013.355868055558</v>
      </c>
      <c r="F101" s="54">
        <v>23</v>
      </c>
      <c r="G101" s="54">
        <v>1319500</v>
      </c>
      <c r="H101" s="54">
        <v>1319500</v>
      </c>
      <c r="I101" s="54">
        <v>0</v>
      </c>
      <c r="J101" s="54">
        <v>0</v>
      </c>
      <c r="K101" s="54">
        <v>0</v>
      </c>
      <c r="L101" s="54">
        <v>0</v>
      </c>
      <c r="M101" s="54">
        <v>1319500</v>
      </c>
      <c r="N101" s="54">
        <v>0</v>
      </c>
    </row>
    <row r="102" spans="1:14">
      <c r="A102" s="199" t="s">
        <v>1210</v>
      </c>
      <c r="B102" s="200">
        <v>22606</v>
      </c>
      <c r="C102" s="54">
        <v>0</v>
      </c>
      <c r="D102" s="198">
        <v>45985.286053240743</v>
      </c>
      <c r="E102" s="198">
        <v>46015.285902777781</v>
      </c>
      <c r="F102" s="54">
        <v>21</v>
      </c>
      <c r="G102" s="54">
        <v>466100</v>
      </c>
      <c r="H102" s="54">
        <v>466100</v>
      </c>
      <c r="I102" s="54">
        <v>0</v>
      </c>
      <c r="J102" s="54">
        <v>0</v>
      </c>
      <c r="K102" s="54">
        <v>0</v>
      </c>
      <c r="L102" s="54">
        <v>466100</v>
      </c>
      <c r="M102" s="54">
        <v>0</v>
      </c>
      <c r="N102" s="54">
        <v>0</v>
      </c>
    </row>
    <row r="103" spans="1:14">
      <c r="A103" s="199" t="s">
        <v>1210</v>
      </c>
      <c r="B103" s="200">
        <v>22611</v>
      </c>
      <c r="C103" s="54">
        <v>0</v>
      </c>
      <c r="D103" s="198">
        <v>45985.291898148149</v>
      </c>
      <c r="E103" s="198">
        <v>46015.291493055556</v>
      </c>
      <c r="F103" s="54">
        <v>21</v>
      </c>
      <c r="G103" s="54">
        <v>391900</v>
      </c>
      <c r="H103" s="54">
        <v>391900</v>
      </c>
      <c r="I103" s="54">
        <v>0</v>
      </c>
      <c r="J103" s="54">
        <v>0</v>
      </c>
      <c r="K103" s="54">
        <v>0</v>
      </c>
      <c r="L103" s="54">
        <v>391900</v>
      </c>
      <c r="M103" s="54">
        <v>0</v>
      </c>
      <c r="N103" s="54">
        <v>0</v>
      </c>
    </row>
    <row r="104" spans="1:14">
      <c r="A104" s="199" t="s">
        <v>1210</v>
      </c>
      <c r="B104" s="200">
        <v>22613</v>
      </c>
      <c r="C104" s="54">
        <v>0</v>
      </c>
      <c r="D104" s="198">
        <v>45985.302754629629</v>
      </c>
      <c r="E104" s="198">
        <v>46015.30263888889</v>
      </c>
      <c r="F104" s="54">
        <v>21</v>
      </c>
      <c r="G104" s="54">
        <v>710100</v>
      </c>
      <c r="H104" s="54">
        <v>710100</v>
      </c>
      <c r="I104" s="54">
        <v>0</v>
      </c>
      <c r="J104" s="54">
        <v>0</v>
      </c>
      <c r="K104" s="54">
        <v>0</v>
      </c>
      <c r="L104" s="54">
        <v>710100</v>
      </c>
      <c r="M104" s="54">
        <v>0</v>
      </c>
      <c r="N104" s="54">
        <v>0</v>
      </c>
    </row>
    <row r="105" spans="1:14">
      <c r="A105" s="199" t="s">
        <v>1210</v>
      </c>
      <c r="B105" s="200">
        <v>22632</v>
      </c>
      <c r="C105" s="54">
        <v>0</v>
      </c>
      <c r="D105" s="198">
        <v>45986.268379629626</v>
      </c>
      <c r="E105" s="198">
        <v>46016.263321759259</v>
      </c>
      <c r="F105" s="54">
        <v>20</v>
      </c>
      <c r="G105" s="54">
        <v>5773100</v>
      </c>
      <c r="H105" s="54">
        <v>5773100</v>
      </c>
      <c r="I105" s="54">
        <v>0</v>
      </c>
      <c r="J105" s="54">
        <v>0</v>
      </c>
      <c r="K105" s="54">
        <v>0</v>
      </c>
      <c r="L105" s="54">
        <v>5773100</v>
      </c>
      <c r="M105" s="54">
        <v>0</v>
      </c>
      <c r="N105" s="54">
        <v>0</v>
      </c>
    </row>
    <row r="106" spans="1:14">
      <c r="A106" s="199" t="s">
        <v>1210</v>
      </c>
      <c r="B106" s="200">
        <v>22647</v>
      </c>
      <c r="C106" s="54">
        <v>0</v>
      </c>
      <c r="D106" s="198">
        <v>45986.317789351851</v>
      </c>
      <c r="E106" s="198">
        <v>46016.317650462966</v>
      </c>
      <c r="F106" s="54">
        <v>20</v>
      </c>
      <c r="G106" s="54">
        <v>1175300</v>
      </c>
      <c r="H106" s="54">
        <v>1175300</v>
      </c>
      <c r="I106" s="54">
        <v>0</v>
      </c>
      <c r="J106" s="54">
        <v>0</v>
      </c>
      <c r="K106" s="54">
        <v>0</v>
      </c>
      <c r="L106" s="54">
        <v>1175300</v>
      </c>
      <c r="M106" s="54">
        <v>0</v>
      </c>
      <c r="N106" s="54">
        <v>0</v>
      </c>
    </row>
    <row r="107" spans="1:14">
      <c r="A107" s="199" t="s">
        <v>1210</v>
      </c>
      <c r="B107" s="200">
        <v>22696</v>
      </c>
      <c r="C107" s="54">
        <v>0</v>
      </c>
      <c r="D107" s="198">
        <v>45987.29959490741</v>
      </c>
      <c r="E107" s="198">
        <v>46017.299479166664</v>
      </c>
      <c r="F107" s="54">
        <v>19</v>
      </c>
      <c r="G107" s="54">
        <v>319000</v>
      </c>
      <c r="H107" s="54">
        <v>319000</v>
      </c>
      <c r="I107" s="54">
        <v>0</v>
      </c>
      <c r="J107" s="54">
        <v>0</v>
      </c>
      <c r="K107" s="54">
        <v>0</v>
      </c>
      <c r="L107" s="54">
        <v>319000</v>
      </c>
      <c r="M107" s="54">
        <v>0</v>
      </c>
      <c r="N107" s="54">
        <v>0</v>
      </c>
    </row>
    <row r="108" spans="1:14">
      <c r="A108" s="199" t="s">
        <v>1210</v>
      </c>
      <c r="B108" s="200">
        <v>22697</v>
      </c>
      <c r="C108" s="54">
        <v>0</v>
      </c>
      <c r="D108" s="198">
        <v>45987.300162037034</v>
      </c>
      <c r="E108" s="198">
        <v>46017.300011574072</v>
      </c>
      <c r="F108" s="54">
        <v>19</v>
      </c>
      <c r="G108" s="54">
        <v>1859800</v>
      </c>
      <c r="H108" s="54">
        <v>1859800</v>
      </c>
      <c r="I108" s="54">
        <v>0</v>
      </c>
      <c r="J108" s="54">
        <v>0</v>
      </c>
      <c r="K108" s="54">
        <v>0</v>
      </c>
      <c r="L108" s="54">
        <v>1859800</v>
      </c>
      <c r="M108" s="54">
        <v>0</v>
      </c>
      <c r="N108" s="54">
        <v>0</v>
      </c>
    </row>
    <row r="109" spans="1:14">
      <c r="A109" s="199" t="s">
        <v>1210</v>
      </c>
      <c r="B109" s="200">
        <v>22699</v>
      </c>
      <c r="C109" s="54">
        <v>0</v>
      </c>
      <c r="D109" s="198">
        <v>45987.304710648146</v>
      </c>
      <c r="E109" s="198">
        <v>46017.304074074076</v>
      </c>
      <c r="F109" s="54">
        <v>19</v>
      </c>
      <c r="G109" s="54">
        <v>112200</v>
      </c>
      <c r="H109" s="54">
        <v>112200</v>
      </c>
      <c r="I109" s="54">
        <v>0</v>
      </c>
      <c r="J109" s="54">
        <v>0</v>
      </c>
      <c r="K109" s="54">
        <v>0</v>
      </c>
      <c r="L109" s="54">
        <v>112200</v>
      </c>
      <c r="M109" s="54">
        <v>0</v>
      </c>
      <c r="N109" s="54">
        <v>0</v>
      </c>
    </row>
    <row r="110" spans="1:14">
      <c r="A110" s="199" t="s">
        <v>1210</v>
      </c>
      <c r="B110" s="200">
        <v>22726</v>
      </c>
      <c r="C110" s="54">
        <v>0</v>
      </c>
      <c r="D110" s="198">
        <v>45988.295717592591</v>
      </c>
      <c r="E110" s="198">
        <v>46018.295601851853</v>
      </c>
      <c r="F110" s="54">
        <v>18</v>
      </c>
      <c r="G110" s="54">
        <v>89299.99</v>
      </c>
      <c r="H110" s="54">
        <v>89299.99</v>
      </c>
      <c r="I110" s="54">
        <v>0</v>
      </c>
      <c r="J110" s="54">
        <v>0</v>
      </c>
      <c r="K110" s="54">
        <v>0</v>
      </c>
      <c r="L110" s="54">
        <v>89299.99</v>
      </c>
      <c r="M110" s="54">
        <v>0</v>
      </c>
      <c r="N110" s="54">
        <v>0</v>
      </c>
    </row>
    <row r="111" spans="1:14">
      <c r="A111" s="199" t="s">
        <v>1210</v>
      </c>
      <c r="B111" s="200">
        <v>22742</v>
      </c>
      <c r="C111" s="54">
        <v>0</v>
      </c>
      <c r="D111" s="198">
        <v>45988.336863425924</v>
      </c>
      <c r="E111" s="198">
        <v>46018.336759259262</v>
      </c>
      <c r="F111" s="54">
        <v>18</v>
      </c>
      <c r="G111" s="54">
        <v>1473399.97</v>
      </c>
      <c r="H111" s="54">
        <v>1473399.97</v>
      </c>
      <c r="I111" s="54">
        <v>0</v>
      </c>
      <c r="J111" s="54">
        <v>0</v>
      </c>
      <c r="K111" s="54">
        <v>0</v>
      </c>
      <c r="L111" s="54">
        <v>1473399.97</v>
      </c>
      <c r="M111" s="54">
        <v>0</v>
      </c>
      <c r="N111" s="54">
        <v>0</v>
      </c>
    </row>
    <row r="112" spans="1:14">
      <c r="A112" s="199" t="s">
        <v>1210</v>
      </c>
      <c r="B112" s="200">
        <v>22758</v>
      </c>
      <c r="C112" s="54">
        <v>0</v>
      </c>
      <c r="D112" s="198">
        <v>45989.339907407404</v>
      </c>
      <c r="E112" s="198">
        <v>46019.339745370373</v>
      </c>
      <c r="F112" s="54">
        <v>17</v>
      </c>
      <c r="G112" s="54">
        <v>171100</v>
      </c>
      <c r="H112" s="54">
        <v>171100</v>
      </c>
      <c r="I112" s="54">
        <v>0</v>
      </c>
      <c r="J112" s="54">
        <v>0</v>
      </c>
      <c r="K112" s="54">
        <v>0</v>
      </c>
      <c r="L112" s="54">
        <v>171100</v>
      </c>
      <c r="M112" s="54">
        <v>0</v>
      </c>
      <c r="N112" s="54">
        <v>0</v>
      </c>
    </row>
    <row r="113" spans="1:14">
      <c r="A113" s="199" t="s">
        <v>1210</v>
      </c>
      <c r="B113" s="200">
        <v>22764</v>
      </c>
      <c r="C113" s="54">
        <v>0</v>
      </c>
      <c r="D113" s="198">
        <v>45989.346759259257</v>
      </c>
      <c r="E113" s="198">
        <v>46019.346574074072</v>
      </c>
      <c r="F113" s="54">
        <v>17</v>
      </c>
      <c r="G113" s="54">
        <v>94600</v>
      </c>
      <c r="H113" s="54">
        <v>94600</v>
      </c>
      <c r="I113" s="54">
        <v>0</v>
      </c>
      <c r="J113" s="54">
        <v>0</v>
      </c>
      <c r="K113" s="54">
        <v>0</v>
      </c>
      <c r="L113" s="54">
        <v>94600</v>
      </c>
      <c r="M113" s="54">
        <v>0</v>
      </c>
      <c r="N113" s="54">
        <v>0</v>
      </c>
    </row>
    <row r="114" spans="1:14">
      <c r="A114" s="199" t="s">
        <v>1210</v>
      </c>
      <c r="B114" s="200">
        <v>22771</v>
      </c>
      <c r="C114" s="54">
        <v>0</v>
      </c>
      <c r="D114" s="198">
        <v>45990.262002314812</v>
      </c>
      <c r="E114" s="198">
        <v>46020.26190972222</v>
      </c>
      <c r="F114" s="54">
        <v>16</v>
      </c>
      <c r="G114" s="54">
        <v>1420000</v>
      </c>
      <c r="H114" s="54">
        <v>1420000</v>
      </c>
      <c r="I114" s="54">
        <v>0</v>
      </c>
      <c r="J114" s="54">
        <v>0</v>
      </c>
      <c r="K114" s="54">
        <v>0</v>
      </c>
      <c r="L114" s="54">
        <v>1420000</v>
      </c>
      <c r="M114" s="54">
        <v>0</v>
      </c>
      <c r="N114" s="54">
        <v>0</v>
      </c>
    </row>
    <row r="115" spans="1:14">
      <c r="A115" s="199" t="s">
        <v>1210</v>
      </c>
      <c r="B115" s="200">
        <v>22772</v>
      </c>
      <c r="C115" s="54">
        <v>0</v>
      </c>
      <c r="D115" s="198">
        <v>45990.262650462966</v>
      </c>
      <c r="E115" s="198">
        <v>46020.262465277781</v>
      </c>
      <c r="F115" s="54">
        <v>16</v>
      </c>
      <c r="G115" s="54">
        <v>581900</v>
      </c>
      <c r="H115" s="54">
        <v>581900</v>
      </c>
      <c r="I115" s="54">
        <v>0</v>
      </c>
      <c r="J115" s="54">
        <v>0</v>
      </c>
      <c r="K115" s="54">
        <v>0</v>
      </c>
      <c r="L115" s="54">
        <v>581900</v>
      </c>
      <c r="M115" s="54">
        <v>0</v>
      </c>
      <c r="N115" s="54">
        <v>0</v>
      </c>
    </row>
    <row r="116" spans="1:14">
      <c r="A116" s="199" t="s">
        <v>1210</v>
      </c>
      <c r="B116" s="200">
        <v>22785</v>
      </c>
      <c r="C116" s="54">
        <v>0</v>
      </c>
      <c r="D116" s="198">
        <v>45990.296215277776</v>
      </c>
      <c r="E116" s="198">
        <v>46020.296030092592</v>
      </c>
      <c r="F116" s="54">
        <v>16</v>
      </c>
      <c r="G116" s="54">
        <v>3281000</v>
      </c>
      <c r="H116" s="54">
        <v>3281000</v>
      </c>
      <c r="I116" s="54">
        <v>0</v>
      </c>
      <c r="J116" s="54">
        <v>0</v>
      </c>
      <c r="K116" s="54">
        <v>0</v>
      </c>
      <c r="L116" s="54">
        <v>3281000</v>
      </c>
      <c r="M116" s="54">
        <v>0</v>
      </c>
      <c r="N116" s="54">
        <v>0</v>
      </c>
    </row>
    <row r="117" spans="1:14">
      <c r="A117" s="199" t="s">
        <v>1210</v>
      </c>
      <c r="B117" s="200">
        <v>22786</v>
      </c>
      <c r="C117" s="54">
        <v>0</v>
      </c>
      <c r="D117" s="198">
        <v>45990.300416666665</v>
      </c>
      <c r="E117" s="198">
        <v>46020.300312500003</v>
      </c>
      <c r="F117" s="54">
        <v>16</v>
      </c>
      <c r="G117" s="54">
        <v>1003300</v>
      </c>
      <c r="H117" s="54">
        <v>1003300</v>
      </c>
      <c r="I117" s="54">
        <v>0</v>
      </c>
      <c r="J117" s="54">
        <v>0</v>
      </c>
      <c r="K117" s="54">
        <v>0</v>
      </c>
      <c r="L117" s="54">
        <v>1003300</v>
      </c>
      <c r="M117" s="54">
        <v>0</v>
      </c>
      <c r="N117" s="54">
        <v>0</v>
      </c>
    </row>
    <row r="118" spans="1:14">
      <c r="A118" s="199" t="s">
        <v>1210</v>
      </c>
      <c r="B118" s="200">
        <v>22791</v>
      </c>
      <c r="C118" s="54">
        <v>0</v>
      </c>
      <c r="D118" s="198">
        <v>45990.339421296296</v>
      </c>
      <c r="E118" s="198">
        <v>46020.339155092595</v>
      </c>
      <c r="F118" s="54">
        <v>16</v>
      </c>
      <c r="G118" s="54">
        <v>1349600</v>
      </c>
      <c r="H118" s="54">
        <v>1349600</v>
      </c>
      <c r="I118" s="54">
        <v>0</v>
      </c>
      <c r="J118" s="54">
        <v>0</v>
      </c>
      <c r="K118" s="54">
        <v>0</v>
      </c>
      <c r="L118" s="54">
        <v>1349600</v>
      </c>
      <c r="M118" s="54">
        <v>0</v>
      </c>
      <c r="N118" s="54">
        <v>0</v>
      </c>
    </row>
    <row r="119" spans="1:14">
      <c r="A119" s="199" t="s">
        <v>1210</v>
      </c>
      <c r="B119" s="200">
        <v>22850</v>
      </c>
      <c r="C119" s="54">
        <v>0</v>
      </c>
      <c r="D119" s="198">
        <v>45992.335451388892</v>
      </c>
      <c r="E119" s="198">
        <v>46022.335300925923</v>
      </c>
      <c r="F119" s="54">
        <v>14</v>
      </c>
      <c r="G119" s="54">
        <v>583750</v>
      </c>
      <c r="H119" s="54">
        <v>583750</v>
      </c>
      <c r="I119" s="54">
        <v>0</v>
      </c>
      <c r="J119" s="54">
        <v>0</v>
      </c>
      <c r="K119" s="54">
        <v>583750</v>
      </c>
      <c r="L119" s="54">
        <v>0</v>
      </c>
      <c r="M119" s="54">
        <v>0</v>
      </c>
      <c r="N119" s="54">
        <v>0</v>
      </c>
    </row>
    <row r="120" spans="1:14">
      <c r="A120" s="199" t="s">
        <v>1210</v>
      </c>
      <c r="B120" s="200">
        <v>22851</v>
      </c>
      <c r="C120" s="54">
        <v>0</v>
      </c>
      <c r="D120" s="198">
        <v>45992.336655092593</v>
      </c>
      <c r="E120" s="198">
        <v>46022.336377314816</v>
      </c>
      <c r="F120" s="54">
        <v>14</v>
      </c>
      <c r="G120" s="54">
        <v>134749.99</v>
      </c>
      <c r="H120" s="54">
        <v>134749.99</v>
      </c>
      <c r="I120" s="54">
        <v>0</v>
      </c>
      <c r="J120" s="54">
        <v>0</v>
      </c>
      <c r="K120" s="54">
        <v>134749.99</v>
      </c>
      <c r="L120" s="54">
        <v>0</v>
      </c>
      <c r="M120" s="54">
        <v>0</v>
      </c>
      <c r="N120" s="54">
        <v>0</v>
      </c>
    </row>
    <row r="121" spans="1:14">
      <c r="A121" s="199" t="s">
        <v>1210</v>
      </c>
      <c r="B121" s="200">
        <v>22852</v>
      </c>
      <c r="C121" s="54">
        <v>0</v>
      </c>
      <c r="D121" s="198">
        <v>45992.338101851848</v>
      </c>
      <c r="E121" s="198">
        <v>46022.33792824074</v>
      </c>
      <c r="F121" s="54">
        <v>14</v>
      </c>
      <c r="G121" s="54">
        <v>797199.97</v>
      </c>
      <c r="H121" s="54">
        <v>797199.97</v>
      </c>
      <c r="I121" s="54">
        <v>0</v>
      </c>
      <c r="J121" s="54">
        <v>0</v>
      </c>
      <c r="K121" s="54">
        <v>797199.97</v>
      </c>
      <c r="L121" s="54">
        <v>0</v>
      </c>
      <c r="M121" s="54">
        <v>0</v>
      </c>
      <c r="N121" s="54">
        <v>0</v>
      </c>
    </row>
    <row r="122" spans="1:14">
      <c r="A122" s="199" t="s">
        <v>1210</v>
      </c>
      <c r="B122" s="200">
        <v>22886</v>
      </c>
      <c r="C122" s="54">
        <v>0</v>
      </c>
      <c r="D122" s="198">
        <v>45993.349293981482</v>
      </c>
      <c r="E122" s="198">
        <v>46023.34679398148</v>
      </c>
      <c r="F122" s="54">
        <v>13</v>
      </c>
      <c r="G122" s="54">
        <v>188500</v>
      </c>
      <c r="H122" s="54">
        <v>188500</v>
      </c>
      <c r="I122" s="54">
        <v>0</v>
      </c>
      <c r="J122" s="54">
        <v>0</v>
      </c>
      <c r="K122" s="54">
        <v>188500</v>
      </c>
      <c r="L122" s="54">
        <v>0</v>
      </c>
      <c r="M122" s="54">
        <v>0</v>
      </c>
      <c r="N122" s="54">
        <v>0</v>
      </c>
    </row>
    <row r="123" spans="1:14">
      <c r="A123" s="199" t="s">
        <v>1210</v>
      </c>
      <c r="B123" s="200">
        <v>22887</v>
      </c>
      <c r="C123" s="54">
        <v>0</v>
      </c>
      <c r="D123" s="198">
        <v>45993.350659722222</v>
      </c>
      <c r="E123" s="198">
        <v>46023.350219907406</v>
      </c>
      <c r="F123" s="54">
        <v>13</v>
      </c>
      <c r="G123" s="54">
        <v>520400</v>
      </c>
      <c r="H123" s="54">
        <v>520400</v>
      </c>
      <c r="I123" s="54">
        <v>0</v>
      </c>
      <c r="J123" s="54">
        <v>0</v>
      </c>
      <c r="K123" s="54">
        <v>520400</v>
      </c>
      <c r="L123" s="54">
        <v>0</v>
      </c>
      <c r="M123" s="54">
        <v>0</v>
      </c>
      <c r="N123" s="54">
        <v>0</v>
      </c>
    </row>
    <row r="124" spans="1:14">
      <c r="A124" s="199" t="s">
        <v>1210</v>
      </c>
      <c r="B124" s="200">
        <v>22889</v>
      </c>
      <c r="C124" s="54">
        <v>0</v>
      </c>
      <c r="D124" s="198">
        <v>45993.354907407411</v>
      </c>
      <c r="E124" s="198">
        <v>46023.353807870371</v>
      </c>
      <c r="F124" s="54">
        <v>13</v>
      </c>
      <c r="G124" s="54">
        <v>1200000</v>
      </c>
      <c r="H124" s="54">
        <v>1179800</v>
      </c>
      <c r="I124" s="54">
        <v>0</v>
      </c>
      <c r="J124" s="54">
        <v>0</v>
      </c>
      <c r="K124" s="54">
        <v>1179800</v>
      </c>
      <c r="L124" s="54">
        <v>0</v>
      </c>
      <c r="M124" s="54">
        <v>0</v>
      </c>
      <c r="N124" s="54">
        <v>0</v>
      </c>
    </row>
    <row r="125" spans="1:14">
      <c r="A125" s="199" t="s">
        <v>1210</v>
      </c>
      <c r="B125" s="200">
        <v>22893</v>
      </c>
      <c r="C125" s="54">
        <v>0</v>
      </c>
      <c r="D125" s="198">
        <v>45993.367361111108</v>
      </c>
      <c r="E125" s="198">
        <v>46023.365590277775</v>
      </c>
      <c r="F125" s="54">
        <v>13</v>
      </c>
      <c r="G125" s="54">
        <v>153999.97</v>
      </c>
      <c r="H125" s="54">
        <v>153999.97</v>
      </c>
      <c r="I125" s="54">
        <v>0</v>
      </c>
      <c r="J125" s="54">
        <v>0</v>
      </c>
      <c r="K125" s="54">
        <v>153999.97</v>
      </c>
      <c r="L125" s="54">
        <v>0</v>
      </c>
      <c r="M125" s="54">
        <v>0</v>
      </c>
      <c r="N125" s="54">
        <v>0</v>
      </c>
    </row>
    <row r="126" spans="1:14">
      <c r="A126" s="199" t="s">
        <v>1210</v>
      </c>
      <c r="B126" s="200">
        <v>22894</v>
      </c>
      <c r="C126" s="54">
        <v>0</v>
      </c>
      <c r="D126" s="198">
        <v>45993.37</v>
      </c>
      <c r="E126" s="198">
        <v>46023.369340277779</v>
      </c>
      <c r="F126" s="54">
        <v>13</v>
      </c>
      <c r="G126" s="54">
        <v>5217250</v>
      </c>
      <c r="H126" s="54">
        <v>5217250</v>
      </c>
      <c r="I126" s="54">
        <v>0</v>
      </c>
      <c r="J126" s="54">
        <v>0</v>
      </c>
      <c r="K126" s="54">
        <v>5217250</v>
      </c>
      <c r="L126" s="54">
        <v>0</v>
      </c>
      <c r="M126" s="54">
        <v>0</v>
      </c>
      <c r="N126" s="54">
        <v>0</v>
      </c>
    </row>
    <row r="127" spans="1:14">
      <c r="A127" s="199" t="s">
        <v>1210</v>
      </c>
      <c r="B127" s="200">
        <v>22908</v>
      </c>
      <c r="C127" s="54">
        <v>0</v>
      </c>
      <c r="D127" s="198">
        <v>45994.341226851851</v>
      </c>
      <c r="E127" s="198">
        <v>46024.341122685182</v>
      </c>
      <c r="F127" s="54">
        <v>12</v>
      </c>
      <c r="G127" s="54">
        <v>104500</v>
      </c>
      <c r="H127" s="54">
        <v>104500</v>
      </c>
      <c r="I127" s="54">
        <v>0</v>
      </c>
      <c r="J127" s="54">
        <v>0</v>
      </c>
      <c r="K127" s="54">
        <v>104500</v>
      </c>
      <c r="L127" s="54">
        <v>0</v>
      </c>
      <c r="M127" s="54">
        <v>0</v>
      </c>
      <c r="N127" s="54">
        <v>0</v>
      </c>
    </row>
    <row r="128" spans="1:14">
      <c r="A128" s="199" t="s">
        <v>1210</v>
      </c>
      <c r="B128" s="200">
        <v>22913</v>
      </c>
      <c r="C128" s="54">
        <v>0</v>
      </c>
      <c r="D128" s="198">
        <v>45994.344918981478</v>
      </c>
      <c r="E128" s="198">
        <v>46024.344722222224</v>
      </c>
      <c r="F128" s="54">
        <v>12</v>
      </c>
      <c r="G128" s="54">
        <v>333500</v>
      </c>
      <c r="H128" s="54">
        <v>333500</v>
      </c>
      <c r="I128" s="54">
        <v>0</v>
      </c>
      <c r="J128" s="54">
        <v>0</v>
      </c>
      <c r="K128" s="54">
        <v>333500</v>
      </c>
      <c r="L128" s="54">
        <v>0</v>
      </c>
      <c r="M128" s="54">
        <v>0</v>
      </c>
      <c r="N128" s="54">
        <v>0</v>
      </c>
    </row>
    <row r="129" spans="1:14">
      <c r="A129" s="199" t="s">
        <v>1210</v>
      </c>
      <c r="B129" s="200">
        <v>22915</v>
      </c>
      <c r="C129" s="54">
        <v>0</v>
      </c>
      <c r="D129" s="198">
        <v>45994.352361111109</v>
      </c>
      <c r="E129" s="198">
        <v>46024.352199074077</v>
      </c>
      <c r="F129" s="54">
        <v>12</v>
      </c>
      <c r="G129" s="54">
        <v>598000</v>
      </c>
      <c r="H129" s="54">
        <v>598000</v>
      </c>
      <c r="I129" s="54">
        <v>0</v>
      </c>
      <c r="J129" s="54">
        <v>0</v>
      </c>
      <c r="K129" s="54">
        <v>598000</v>
      </c>
      <c r="L129" s="54">
        <v>0</v>
      </c>
      <c r="M129" s="54">
        <v>0</v>
      </c>
      <c r="N129" s="54">
        <v>0</v>
      </c>
    </row>
    <row r="130" spans="1:14">
      <c r="A130" s="199" t="s">
        <v>1210</v>
      </c>
      <c r="B130" s="200">
        <v>22928</v>
      </c>
      <c r="C130" s="54">
        <v>0</v>
      </c>
      <c r="D130" s="198">
        <v>45994.388402777775</v>
      </c>
      <c r="E130" s="198">
        <v>46024.38826388889</v>
      </c>
      <c r="F130" s="54">
        <v>12</v>
      </c>
      <c r="G130" s="54">
        <v>200399.97</v>
      </c>
      <c r="H130" s="54">
        <v>200399.97</v>
      </c>
      <c r="I130" s="54">
        <v>0</v>
      </c>
      <c r="J130" s="54">
        <v>0</v>
      </c>
      <c r="K130" s="54">
        <v>200399.97</v>
      </c>
      <c r="L130" s="54">
        <v>0</v>
      </c>
      <c r="M130" s="54">
        <v>0</v>
      </c>
      <c r="N130" s="54">
        <v>0</v>
      </c>
    </row>
    <row r="131" spans="1:14">
      <c r="A131" s="199" t="s">
        <v>1210</v>
      </c>
      <c r="B131" s="200">
        <v>22936</v>
      </c>
      <c r="C131" s="54">
        <v>0</v>
      </c>
      <c r="D131" s="198">
        <v>45994.397280092591</v>
      </c>
      <c r="E131" s="198">
        <v>46024.397280092591</v>
      </c>
      <c r="F131" s="54">
        <v>12</v>
      </c>
      <c r="G131" s="54">
        <v>290700</v>
      </c>
      <c r="H131" s="54">
        <v>290700</v>
      </c>
      <c r="I131" s="54">
        <v>0</v>
      </c>
      <c r="J131" s="54">
        <v>0</v>
      </c>
      <c r="K131" s="54">
        <v>290700</v>
      </c>
      <c r="L131" s="54">
        <v>0</v>
      </c>
      <c r="M131" s="54">
        <v>0</v>
      </c>
      <c r="N131" s="54">
        <v>0</v>
      </c>
    </row>
    <row r="132" spans="1:14">
      <c r="A132" s="199" t="s">
        <v>1210</v>
      </c>
      <c r="B132" s="200">
        <v>22945</v>
      </c>
      <c r="C132" s="54">
        <v>0</v>
      </c>
      <c r="D132" s="198">
        <v>45995.279016203705</v>
      </c>
      <c r="E132" s="198">
        <v>46025.278900462959</v>
      </c>
      <c r="F132" s="54">
        <v>11</v>
      </c>
      <c r="G132" s="54">
        <v>1076599.97</v>
      </c>
      <c r="H132" s="54">
        <v>922200</v>
      </c>
      <c r="I132" s="54">
        <v>0</v>
      </c>
      <c r="J132" s="54">
        <v>0</v>
      </c>
      <c r="K132" s="54">
        <v>922200</v>
      </c>
      <c r="L132" s="54">
        <v>0</v>
      </c>
      <c r="M132" s="54">
        <v>0</v>
      </c>
      <c r="N132" s="54">
        <v>0</v>
      </c>
    </row>
    <row r="133" spans="1:14">
      <c r="A133" s="199" t="s">
        <v>1210</v>
      </c>
      <c r="B133" s="200">
        <v>22953</v>
      </c>
      <c r="C133" s="54">
        <v>0</v>
      </c>
      <c r="D133" s="198">
        <v>45995.28570601852</v>
      </c>
      <c r="E133" s="198">
        <v>46025.285578703704</v>
      </c>
      <c r="F133" s="54">
        <v>11</v>
      </c>
      <c r="G133" s="54">
        <v>2513200</v>
      </c>
      <c r="H133" s="54">
        <v>2513200</v>
      </c>
      <c r="I133" s="54">
        <v>0</v>
      </c>
      <c r="J133" s="54">
        <v>0</v>
      </c>
      <c r="K133" s="54">
        <v>2513200</v>
      </c>
      <c r="L133" s="54">
        <v>0</v>
      </c>
      <c r="M133" s="54">
        <v>0</v>
      </c>
      <c r="N133" s="54">
        <v>0</v>
      </c>
    </row>
    <row r="134" spans="1:14">
      <c r="A134" s="199" t="s">
        <v>1210</v>
      </c>
      <c r="B134" s="200">
        <v>22969</v>
      </c>
      <c r="C134" s="54">
        <v>0</v>
      </c>
      <c r="D134" s="198">
        <v>45995.423252314817</v>
      </c>
      <c r="E134" s="198">
        <v>46025.423148148147</v>
      </c>
      <c r="F134" s="54">
        <v>11</v>
      </c>
      <c r="G134" s="54">
        <v>6995200</v>
      </c>
      <c r="H134" s="54">
        <v>6995200</v>
      </c>
      <c r="I134" s="54">
        <v>0</v>
      </c>
      <c r="J134" s="54">
        <v>0</v>
      </c>
      <c r="K134" s="54">
        <v>6995200</v>
      </c>
      <c r="L134" s="54">
        <v>0</v>
      </c>
      <c r="M134" s="54">
        <v>0</v>
      </c>
      <c r="N134" s="54">
        <v>0</v>
      </c>
    </row>
    <row r="135" spans="1:14">
      <c r="A135" s="199" t="s">
        <v>1210</v>
      </c>
      <c r="B135" s="200">
        <v>22986</v>
      </c>
      <c r="C135" s="54">
        <v>0</v>
      </c>
      <c r="D135" s="198">
        <v>45996.355451388888</v>
      </c>
      <c r="E135" s="198">
        <v>46026.355104166665</v>
      </c>
      <c r="F135" s="54">
        <v>10</v>
      </c>
      <c r="G135" s="54">
        <v>132399.99</v>
      </c>
      <c r="H135" s="54">
        <v>132399.99</v>
      </c>
      <c r="I135" s="54">
        <v>0</v>
      </c>
      <c r="J135" s="54">
        <v>0</v>
      </c>
      <c r="K135" s="54">
        <v>132399.99</v>
      </c>
      <c r="L135" s="54">
        <v>0</v>
      </c>
      <c r="M135" s="54">
        <v>0</v>
      </c>
      <c r="N135" s="54">
        <v>0</v>
      </c>
    </row>
    <row r="136" spans="1:14">
      <c r="A136" s="199" t="s">
        <v>1210</v>
      </c>
      <c r="B136" s="200">
        <v>22998</v>
      </c>
      <c r="C136" s="54">
        <v>0</v>
      </c>
      <c r="D136" s="198">
        <v>45996.377997685187</v>
      </c>
      <c r="E136" s="198">
        <v>46026.37767361111</v>
      </c>
      <c r="F136" s="54">
        <v>10</v>
      </c>
      <c r="G136" s="54">
        <v>1149400</v>
      </c>
      <c r="H136" s="54">
        <v>1149400</v>
      </c>
      <c r="I136" s="54">
        <v>0</v>
      </c>
      <c r="J136" s="54">
        <v>0</v>
      </c>
      <c r="K136" s="54">
        <v>1149400</v>
      </c>
      <c r="L136" s="54">
        <v>0</v>
      </c>
      <c r="M136" s="54">
        <v>0</v>
      </c>
      <c r="N136" s="54">
        <v>0</v>
      </c>
    </row>
    <row r="137" spans="1:14">
      <c r="A137" s="199" t="s">
        <v>1210</v>
      </c>
      <c r="B137" s="200">
        <v>23014</v>
      </c>
      <c r="C137" s="54">
        <v>0</v>
      </c>
      <c r="D137" s="198">
        <v>45997.276886574073</v>
      </c>
      <c r="E137" s="198">
        <v>46027.271886574075</v>
      </c>
      <c r="F137" s="54">
        <v>9</v>
      </c>
      <c r="G137" s="54">
        <v>1695400</v>
      </c>
      <c r="H137" s="54">
        <v>1695400</v>
      </c>
      <c r="I137" s="54">
        <v>0</v>
      </c>
      <c r="J137" s="54">
        <v>0</v>
      </c>
      <c r="K137" s="54">
        <v>1695400</v>
      </c>
      <c r="L137" s="54">
        <v>0</v>
      </c>
      <c r="M137" s="54">
        <v>0</v>
      </c>
      <c r="N137" s="54">
        <v>0</v>
      </c>
    </row>
    <row r="138" spans="1:14">
      <c r="A138" s="199" t="s">
        <v>1210</v>
      </c>
      <c r="B138" s="200">
        <v>23015</v>
      </c>
      <c r="C138" s="54">
        <v>0</v>
      </c>
      <c r="D138" s="198">
        <v>45997.279236111113</v>
      </c>
      <c r="E138" s="198">
        <v>46027.279097222221</v>
      </c>
      <c r="F138" s="54">
        <v>9</v>
      </c>
      <c r="G138" s="54">
        <v>848700</v>
      </c>
      <c r="H138" s="54">
        <v>848700</v>
      </c>
      <c r="I138" s="54">
        <v>0</v>
      </c>
      <c r="J138" s="54">
        <v>0</v>
      </c>
      <c r="K138" s="54">
        <v>848700</v>
      </c>
      <c r="L138" s="54">
        <v>0</v>
      </c>
      <c r="M138" s="54">
        <v>0</v>
      </c>
      <c r="N138" s="54">
        <v>0</v>
      </c>
    </row>
    <row r="139" spans="1:14">
      <c r="A139" s="199" t="s">
        <v>1210</v>
      </c>
      <c r="B139" s="200">
        <v>23022</v>
      </c>
      <c r="C139" s="54">
        <v>0</v>
      </c>
      <c r="D139" s="198">
        <v>45997.312337962961</v>
      </c>
      <c r="E139" s="198">
        <v>46027.312222222223</v>
      </c>
      <c r="F139" s="54">
        <v>9</v>
      </c>
      <c r="G139" s="54">
        <v>164100</v>
      </c>
      <c r="H139" s="54">
        <v>164100</v>
      </c>
      <c r="I139" s="54">
        <v>0</v>
      </c>
      <c r="J139" s="54">
        <v>0</v>
      </c>
      <c r="K139" s="54">
        <v>164100</v>
      </c>
      <c r="L139" s="54">
        <v>0</v>
      </c>
      <c r="M139" s="54">
        <v>0</v>
      </c>
      <c r="N139" s="54">
        <v>0</v>
      </c>
    </row>
    <row r="140" spans="1:14">
      <c r="A140" s="199" t="s">
        <v>1210</v>
      </c>
      <c r="B140" s="200">
        <v>23023</v>
      </c>
      <c r="C140" s="54">
        <v>0</v>
      </c>
      <c r="D140" s="198">
        <v>45997.319062499999</v>
      </c>
      <c r="E140" s="198">
        <v>46027.313402777778</v>
      </c>
      <c r="F140" s="54">
        <v>9</v>
      </c>
      <c r="G140" s="54">
        <v>649900</v>
      </c>
      <c r="H140" s="54">
        <v>649900</v>
      </c>
      <c r="I140" s="54">
        <v>0</v>
      </c>
      <c r="J140" s="54">
        <v>0</v>
      </c>
      <c r="K140" s="54">
        <v>649900</v>
      </c>
      <c r="L140" s="54">
        <v>0</v>
      </c>
      <c r="M140" s="54">
        <v>0</v>
      </c>
      <c r="N140" s="54">
        <v>0</v>
      </c>
    </row>
    <row r="141" spans="1:14">
      <c r="A141" s="199" t="s">
        <v>1210</v>
      </c>
      <c r="B141" s="200">
        <v>23033</v>
      </c>
      <c r="C141" s="54">
        <v>0</v>
      </c>
      <c r="D141" s="198">
        <v>45997.38517361111</v>
      </c>
      <c r="E141" s="198">
        <v>46027.375833333332</v>
      </c>
      <c r="F141" s="54">
        <v>9</v>
      </c>
      <c r="G141" s="54">
        <v>1333300</v>
      </c>
      <c r="H141" s="54">
        <v>1333300</v>
      </c>
      <c r="I141" s="54">
        <v>0</v>
      </c>
      <c r="J141" s="54">
        <v>0</v>
      </c>
      <c r="K141" s="54">
        <v>1333300</v>
      </c>
      <c r="L141" s="54">
        <v>0</v>
      </c>
      <c r="M141" s="54">
        <v>0</v>
      </c>
      <c r="N141" s="54">
        <v>0</v>
      </c>
    </row>
    <row r="142" spans="1:14">
      <c r="A142" s="199" t="s">
        <v>1210</v>
      </c>
      <c r="B142" s="200">
        <v>23036</v>
      </c>
      <c r="C142" s="54">
        <v>0</v>
      </c>
      <c r="D142" s="198">
        <v>45997.400706018518</v>
      </c>
      <c r="E142" s="198">
        <v>46027.396944444445</v>
      </c>
      <c r="F142" s="54">
        <v>9</v>
      </c>
      <c r="G142" s="54">
        <v>1650000</v>
      </c>
      <c r="H142" s="54">
        <v>1650000</v>
      </c>
      <c r="I142" s="54">
        <v>0</v>
      </c>
      <c r="J142" s="54">
        <v>0</v>
      </c>
      <c r="K142" s="54">
        <v>1650000</v>
      </c>
      <c r="L142" s="54">
        <v>0</v>
      </c>
      <c r="M142" s="54">
        <v>0</v>
      </c>
      <c r="N142" s="54">
        <v>0</v>
      </c>
    </row>
    <row r="143" spans="1:14">
      <c r="A143" s="199" t="s">
        <v>1210</v>
      </c>
      <c r="B143" s="200">
        <v>23038</v>
      </c>
      <c r="C143" s="54">
        <v>0</v>
      </c>
      <c r="D143" s="198">
        <v>45997.409884259258</v>
      </c>
      <c r="E143" s="198">
        <v>46027.40965277778</v>
      </c>
      <c r="F143" s="54">
        <v>9</v>
      </c>
      <c r="G143" s="54">
        <v>3955200</v>
      </c>
      <c r="H143" s="54">
        <v>3795200</v>
      </c>
      <c r="I143" s="54">
        <v>0</v>
      </c>
      <c r="J143" s="54">
        <v>0</v>
      </c>
      <c r="K143" s="54">
        <v>3795200</v>
      </c>
      <c r="L143" s="54">
        <v>0</v>
      </c>
      <c r="M143" s="54">
        <v>0</v>
      </c>
      <c r="N143" s="54">
        <v>0</v>
      </c>
    </row>
    <row r="144" spans="1:14">
      <c r="A144" s="199" t="s">
        <v>1210</v>
      </c>
      <c r="B144" s="200">
        <v>23069</v>
      </c>
      <c r="C144" s="54">
        <v>0</v>
      </c>
      <c r="D144" s="198">
        <v>46000.334861111114</v>
      </c>
      <c r="E144" s="198">
        <v>46030.334745370368</v>
      </c>
      <c r="F144" s="54">
        <v>6</v>
      </c>
      <c r="G144" s="54">
        <v>76079.990000000005</v>
      </c>
      <c r="H144" s="54">
        <v>76079.990000000005</v>
      </c>
      <c r="I144" s="54">
        <v>0</v>
      </c>
      <c r="J144" s="54">
        <v>76079.990000000005</v>
      </c>
      <c r="K144" s="54">
        <v>0</v>
      </c>
      <c r="L144" s="54">
        <v>0</v>
      </c>
      <c r="M144" s="54">
        <v>0</v>
      </c>
      <c r="N144" s="54">
        <v>0</v>
      </c>
    </row>
    <row r="145" spans="1:14">
      <c r="A145" s="199" t="s">
        <v>1210</v>
      </c>
      <c r="B145" s="200">
        <v>23085</v>
      </c>
      <c r="C145" s="54">
        <v>0</v>
      </c>
      <c r="D145" s="198">
        <v>46001.270613425928</v>
      </c>
      <c r="E145" s="198">
        <v>46031.270520833335</v>
      </c>
      <c r="F145" s="54">
        <v>5</v>
      </c>
      <c r="G145" s="54">
        <v>1796300</v>
      </c>
      <c r="H145" s="54">
        <v>1796300</v>
      </c>
      <c r="I145" s="54">
        <v>0</v>
      </c>
      <c r="J145" s="54">
        <v>1796300</v>
      </c>
      <c r="K145" s="54">
        <v>0</v>
      </c>
      <c r="L145" s="54">
        <v>0</v>
      </c>
      <c r="M145" s="54">
        <v>0</v>
      </c>
      <c r="N145" s="54">
        <v>0</v>
      </c>
    </row>
    <row r="146" spans="1:14">
      <c r="A146" s="199" t="s">
        <v>1210</v>
      </c>
      <c r="B146" s="200">
        <v>23086</v>
      </c>
      <c r="C146" s="54">
        <v>0</v>
      </c>
      <c r="D146" s="198">
        <v>46001.271874999999</v>
      </c>
      <c r="E146" s="198">
        <v>46031.271666666667</v>
      </c>
      <c r="F146" s="54">
        <v>5</v>
      </c>
      <c r="G146" s="54">
        <v>553900</v>
      </c>
      <c r="H146" s="54">
        <v>553900</v>
      </c>
      <c r="I146" s="54">
        <v>0</v>
      </c>
      <c r="J146" s="54">
        <v>553900</v>
      </c>
      <c r="K146" s="54">
        <v>0</v>
      </c>
      <c r="L146" s="54">
        <v>0</v>
      </c>
      <c r="M146" s="54">
        <v>0</v>
      </c>
      <c r="N146" s="54">
        <v>0</v>
      </c>
    </row>
    <row r="147" spans="1:14">
      <c r="A147" s="199" t="s">
        <v>1210</v>
      </c>
      <c r="B147" s="200">
        <v>23093</v>
      </c>
      <c r="C147" s="54">
        <v>0</v>
      </c>
      <c r="D147" s="198">
        <v>46001.278321759259</v>
      </c>
      <c r="E147" s="198">
        <v>46031.278090277781</v>
      </c>
      <c r="F147" s="54">
        <v>5</v>
      </c>
      <c r="G147" s="54">
        <v>205900</v>
      </c>
      <c r="H147" s="54">
        <v>205900</v>
      </c>
      <c r="I147" s="54">
        <v>0</v>
      </c>
      <c r="J147" s="54">
        <v>205900</v>
      </c>
      <c r="K147" s="54">
        <v>0</v>
      </c>
      <c r="L147" s="54">
        <v>0</v>
      </c>
      <c r="M147" s="54">
        <v>0</v>
      </c>
      <c r="N147" s="54">
        <v>0</v>
      </c>
    </row>
    <row r="148" spans="1:14">
      <c r="A148" s="199" t="s">
        <v>1210</v>
      </c>
      <c r="B148" s="200">
        <v>23101</v>
      </c>
      <c r="C148" s="54">
        <v>0</v>
      </c>
      <c r="D148" s="198">
        <v>46001.297175925924</v>
      </c>
      <c r="E148" s="198">
        <v>46031.296863425923</v>
      </c>
      <c r="F148" s="54">
        <v>5</v>
      </c>
      <c r="G148" s="54">
        <v>102400</v>
      </c>
      <c r="H148" s="54">
        <v>102400</v>
      </c>
      <c r="I148" s="54">
        <v>0</v>
      </c>
      <c r="J148" s="54">
        <v>102400</v>
      </c>
      <c r="K148" s="54">
        <v>0</v>
      </c>
      <c r="L148" s="54">
        <v>0</v>
      </c>
      <c r="M148" s="54">
        <v>0</v>
      </c>
      <c r="N148" s="54">
        <v>0</v>
      </c>
    </row>
    <row r="149" spans="1:14">
      <c r="A149" s="199" t="s">
        <v>1210</v>
      </c>
      <c r="B149" s="200">
        <v>23102</v>
      </c>
      <c r="C149" s="54">
        <v>0</v>
      </c>
      <c r="D149" s="198">
        <v>46001.298043981478</v>
      </c>
      <c r="E149" s="198">
        <v>46031.29791666667</v>
      </c>
      <c r="F149" s="54">
        <v>5</v>
      </c>
      <c r="G149" s="54">
        <v>500600</v>
      </c>
      <c r="H149" s="54">
        <v>500600</v>
      </c>
      <c r="I149" s="54">
        <v>0</v>
      </c>
      <c r="J149" s="54">
        <v>500600</v>
      </c>
      <c r="K149" s="54">
        <v>0</v>
      </c>
      <c r="L149" s="54">
        <v>0</v>
      </c>
      <c r="M149" s="54">
        <v>0</v>
      </c>
      <c r="N149" s="54">
        <v>0</v>
      </c>
    </row>
    <row r="150" spans="1:14">
      <c r="A150" s="199" t="s">
        <v>1210</v>
      </c>
      <c r="B150" s="200">
        <v>23106</v>
      </c>
      <c r="C150" s="54">
        <v>0</v>
      </c>
      <c r="D150" s="198">
        <v>46001.32849537037</v>
      </c>
      <c r="E150" s="198">
        <v>46031.320960648147</v>
      </c>
      <c r="F150" s="54">
        <v>5</v>
      </c>
      <c r="G150" s="54">
        <v>1036299.97</v>
      </c>
      <c r="H150" s="54">
        <v>1036299.97</v>
      </c>
      <c r="I150" s="54">
        <v>0</v>
      </c>
      <c r="J150" s="54">
        <v>1036299.97</v>
      </c>
      <c r="K150" s="54">
        <v>0</v>
      </c>
      <c r="L150" s="54">
        <v>0</v>
      </c>
      <c r="M150" s="54">
        <v>0</v>
      </c>
      <c r="N150" s="54">
        <v>0</v>
      </c>
    </row>
    <row r="151" spans="1:14">
      <c r="A151" s="199" t="s">
        <v>1210</v>
      </c>
      <c r="B151" s="200">
        <v>23110</v>
      </c>
      <c r="C151" s="54">
        <v>0</v>
      </c>
      <c r="D151" s="198">
        <v>46001.337199074071</v>
      </c>
      <c r="E151" s="198">
        <v>46031.33697916667</v>
      </c>
      <c r="F151" s="54">
        <v>5</v>
      </c>
      <c r="G151" s="54">
        <v>6942000</v>
      </c>
      <c r="H151" s="54">
        <v>6942000</v>
      </c>
      <c r="I151" s="54">
        <v>0</v>
      </c>
      <c r="J151" s="54">
        <v>6942000</v>
      </c>
      <c r="K151" s="54">
        <v>0</v>
      </c>
      <c r="L151" s="54">
        <v>0</v>
      </c>
      <c r="M151" s="54">
        <v>0</v>
      </c>
      <c r="N151" s="54">
        <v>0</v>
      </c>
    </row>
    <row r="152" spans="1:14">
      <c r="A152" s="199" t="s">
        <v>1210</v>
      </c>
      <c r="B152" s="200">
        <v>23132</v>
      </c>
      <c r="C152" s="54">
        <v>0</v>
      </c>
      <c r="D152" s="198">
        <v>46002.309201388889</v>
      </c>
      <c r="E152" s="198">
        <v>46032.309074074074</v>
      </c>
      <c r="F152" s="54">
        <v>4</v>
      </c>
      <c r="G152" s="54">
        <v>105999.99</v>
      </c>
      <c r="H152" s="54">
        <v>105999.99</v>
      </c>
      <c r="I152" s="54">
        <v>0</v>
      </c>
      <c r="J152" s="54">
        <v>105999.99</v>
      </c>
      <c r="K152" s="54">
        <v>0</v>
      </c>
      <c r="L152" s="54">
        <v>0</v>
      </c>
      <c r="M152" s="54">
        <v>0</v>
      </c>
      <c r="N152" s="54">
        <v>0</v>
      </c>
    </row>
    <row r="153" spans="1:14">
      <c r="A153" s="199" t="s">
        <v>1210</v>
      </c>
      <c r="B153" s="200">
        <v>23142</v>
      </c>
      <c r="C153" s="54">
        <v>0</v>
      </c>
      <c r="D153" s="198">
        <v>46002.32571759259</v>
      </c>
      <c r="E153" s="198">
        <v>46032.325555555559</v>
      </c>
      <c r="F153" s="54">
        <v>4</v>
      </c>
      <c r="G153" s="54">
        <v>543800</v>
      </c>
      <c r="H153" s="54">
        <v>543800</v>
      </c>
      <c r="I153" s="54">
        <v>0</v>
      </c>
      <c r="J153" s="54">
        <v>543800</v>
      </c>
      <c r="K153" s="54">
        <v>0</v>
      </c>
      <c r="L153" s="54">
        <v>0</v>
      </c>
      <c r="M153" s="54">
        <v>0</v>
      </c>
      <c r="N153" s="54">
        <v>0</v>
      </c>
    </row>
    <row r="154" spans="1:14">
      <c r="A154" s="199" t="s">
        <v>1210</v>
      </c>
      <c r="B154" s="200">
        <v>23144</v>
      </c>
      <c r="C154" s="54">
        <v>0</v>
      </c>
      <c r="D154" s="198">
        <v>46002.327777777777</v>
      </c>
      <c r="E154" s="198">
        <v>46032.327615740738</v>
      </c>
      <c r="F154" s="54">
        <v>4</v>
      </c>
      <c r="G154" s="54">
        <v>2114100</v>
      </c>
      <c r="H154" s="54">
        <v>2114100</v>
      </c>
      <c r="I154" s="54">
        <v>0</v>
      </c>
      <c r="J154" s="54">
        <v>2114100</v>
      </c>
      <c r="K154" s="54">
        <v>0</v>
      </c>
      <c r="L154" s="54">
        <v>0</v>
      </c>
      <c r="M154" s="54">
        <v>0</v>
      </c>
      <c r="N154" s="54">
        <v>0</v>
      </c>
    </row>
    <row r="155" spans="1:14">
      <c r="A155" s="199" t="s">
        <v>1210</v>
      </c>
      <c r="B155" s="200">
        <v>23151</v>
      </c>
      <c r="C155" s="54">
        <v>0</v>
      </c>
      <c r="D155" s="198">
        <v>46002.352118055554</v>
      </c>
      <c r="E155" s="198">
        <v>46032.352025462962</v>
      </c>
      <c r="F155" s="54">
        <v>4</v>
      </c>
      <c r="G155" s="54">
        <v>405400</v>
      </c>
      <c r="H155" s="54">
        <v>405400</v>
      </c>
      <c r="I155" s="54">
        <v>0</v>
      </c>
      <c r="J155" s="54">
        <v>405400</v>
      </c>
      <c r="K155" s="54">
        <v>0</v>
      </c>
      <c r="L155" s="54">
        <v>0</v>
      </c>
      <c r="M155" s="54">
        <v>0</v>
      </c>
      <c r="N155" s="54">
        <v>0</v>
      </c>
    </row>
    <row r="156" spans="1:14">
      <c r="A156" s="199" t="s">
        <v>1210</v>
      </c>
      <c r="B156" s="200">
        <v>23169</v>
      </c>
      <c r="C156" s="54">
        <v>0</v>
      </c>
      <c r="D156" s="198">
        <v>46003.293553240743</v>
      </c>
      <c r="E156" s="198">
        <v>46033.292986111112</v>
      </c>
      <c r="F156" s="54">
        <v>3</v>
      </c>
      <c r="G156" s="54">
        <v>710700</v>
      </c>
      <c r="H156" s="54">
        <v>710700</v>
      </c>
      <c r="I156" s="54">
        <v>0</v>
      </c>
      <c r="J156" s="54">
        <v>710700</v>
      </c>
      <c r="K156" s="54">
        <v>0</v>
      </c>
      <c r="L156" s="54">
        <v>0</v>
      </c>
      <c r="M156" s="54">
        <v>0</v>
      </c>
      <c r="N156" s="54">
        <v>0</v>
      </c>
    </row>
    <row r="157" spans="1:14">
      <c r="A157" s="199" t="s">
        <v>1210</v>
      </c>
      <c r="B157" s="200">
        <v>23170</v>
      </c>
      <c r="C157" s="54">
        <v>0</v>
      </c>
      <c r="D157" s="198">
        <v>46003.294224537036</v>
      </c>
      <c r="E157" s="198">
        <v>46033.294004629628</v>
      </c>
      <c r="F157" s="54">
        <v>3</v>
      </c>
      <c r="G157" s="54">
        <v>333500</v>
      </c>
      <c r="H157" s="54">
        <v>333500</v>
      </c>
      <c r="I157" s="54">
        <v>0</v>
      </c>
      <c r="J157" s="54">
        <v>333500</v>
      </c>
      <c r="K157" s="54">
        <v>0</v>
      </c>
      <c r="L157" s="54">
        <v>0</v>
      </c>
      <c r="M157" s="54">
        <v>0</v>
      </c>
      <c r="N157" s="54">
        <v>0</v>
      </c>
    </row>
    <row r="158" spans="1:14">
      <c r="A158" s="199" t="s">
        <v>1210</v>
      </c>
      <c r="B158" s="200">
        <v>23172</v>
      </c>
      <c r="C158" s="54">
        <v>0</v>
      </c>
      <c r="D158" s="198">
        <v>46003.296550925923</v>
      </c>
      <c r="E158" s="198">
        <v>46033.295486111114</v>
      </c>
      <c r="F158" s="54">
        <v>3</v>
      </c>
      <c r="G158" s="54">
        <v>148199.97</v>
      </c>
      <c r="H158" s="54">
        <v>148199.97</v>
      </c>
      <c r="I158" s="54">
        <v>0</v>
      </c>
      <c r="J158" s="54">
        <v>148199.97</v>
      </c>
      <c r="K158" s="54">
        <v>0</v>
      </c>
      <c r="L158" s="54">
        <v>0</v>
      </c>
      <c r="M158" s="54">
        <v>0</v>
      </c>
      <c r="N158" s="54">
        <v>0</v>
      </c>
    </row>
    <row r="159" spans="1:14">
      <c r="A159" s="199" t="s">
        <v>1210</v>
      </c>
      <c r="B159" s="200">
        <v>23195</v>
      </c>
      <c r="C159" s="54">
        <v>0</v>
      </c>
      <c r="D159" s="198">
        <v>46003.365497685183</v>
      </c>
      <c r="E159" s="198">
        <v>46033.365266203706</v>
      </c>
      <c r="F159" s="54">
        <v>3</v>
      </c>
      <c r="G159" s="54">
        <v>7105700</v>
      </c>
      <c r="H159" s="54">
        <v>7105700</v>
      </c>
      <c r="I159" s="54">
        <v>0</v>
      </c>
      <c r="J159" s="54">
        <v>7105700</v>
      </c>
      <c r="K159" s="54">
        <v>0</v>
      </c>
      <c r="L159" s="54">
        <v>0</v>
      </c>
      <c r="M159" s="54">
        <v>0</v>
      </c>
      <c r="N159" s="54">
        <v>0</v>
      </c>
    </row>
    <row r="160" spans="1:14">
      <c r="A160" s="199" t="s">
        <v>1210</v>
      </c>
      <c r="B160" s="200">
        <v>23202</v>
      </c>
      <c r="C160" s="54">
        <v>0</v>
      </c>
      <c r="D160" s="198">
        <v>46004.246192129627</v>
      </c>
      <c r="E160" s="198">
        <v>46034.246018518519</v>
      </c>
      <c r="F160" s="54">
        <v>2</v>
      </c>
      <c r="G160" s="54">
        <v>1117400</v>
      </c>
      <c r="H160" s="54">
        <v>1117400</v>
      </c>
      <c r="I160" s="54">
        <v>0</v>
      </c>
      <c r="J160" s="54">
        <v>1117400</v>
      </c>
      <c r="K160" s="54">
        <v>0</v>
      </c>
      <c r="L160" s="54">
        <v>0</v>
      </c>
      <c r="M160" s="54">
        <v>0</v>
      </c>
      <c r="N160" s="54">
        <v>0</v>
      </c>
    </row>
    <row r="161" spans="1:14">
      <c r="A161" s="199" t="s">
        <v>1210</v>
      </c>
      <c r="B161" s="200">
        <v>23208</v>
      </c>
      <c r="C161" s="54">
        <v>0</v>
      </c>
      <c r="D161" s="198">
        <v>46004.266793981478</v>
      </c>
      <c r="E161" s="198">
        <v>46034.266481481478</v>
      </c>
      <c r="F161" s="54">
        <v>2</v>
      </c>
      <c r="G161" s="54">
        <v>642100</v>
      </c>
      <c r="H161" s="54">
        <v>642100</v>
      </c>
      <c r="I161" s="54">
        <v>0</v>
      </c>
      <c r="J161" s="54">
        <v>642100</v>
      </c>
      <c r="K161" s="54">
        <v>0</v>
      </c>
      <c r="L161" s="54">
        <v>0</v>
      </c>
      <c r="M161" s="54">
        <v>0</v>
      </c>
      <c r="N161" s="54">
        <v>0</v>
      </c>
    </row>
    <row r="162" spans="1:14">
      <c r="A162" s="199" t="s">
        <v>1210</v>
      </c>
      <c r="B162" s="200">
        <v>23213</v>
      </c>
      <c r="C162" s="54">
        <v>0</v>
      </c>
      <c r="D162" s="198">
        <v>46004.300023148149</v>
      </c>
      <c r="E162" s="198">
        <v>46034.29792824074</v>
      </c>
      <c r="F162" s="54">
        <v>2</v>
      </c>
      <c r="G162" s="54">
        <v>2327800</v>
      </c>
      <c r="H162" s="54">
        <v>2327800</v>
      </c>
      <c r="I162" s="54">
        <v>0</v>
      </c>
      <c r="J162" s="54">
        <v>2327800</v>
      </c>
      <c r="K162" s="54">
        <v>0</v>
      </c>
      <c r="L162" s="54">
        <v>0</v>
      </c>
      <c r="M162" s="54">
        <v>0</v>
      </c>
      <c r="N162" s="54">
        <v>0</v>
      </c>
    </row>
    <row r="163" spans="1:14">
      <c r="A163" s="199" t="s">
        <v>1210</v>
      </c>
      <c r="B163" s="200">
        <v>23217</v>
      </c>
      <c r="C163" s="54">
        <v>0</v>
      </c>
      <c r="D163" s="198">
        <v>46004.30678240741</v>
      </c>
      <c r="E163" s="198">
        <v>46034.306527777779</v>
      </c>
      <c r="F163" s="54">
        <v>2</v>
      </c>
      <c r="G163" s="54">
        <v>171100</v>
      </c>
      <c r="H163" s="54">
        <v>171100</v>
      </c>
      <c r="I163" s="54">
        <v>0</v>
      </c>
      <c r="J163" s="54">
        <v>171100</v>
      </c>
      <c r="K163" s="54">
        <v>0</v>
      </c>
      <c r="L163" s="54">
        <v>0</v>
      </c>
      <c r="M163" s="54">
        <v>0</v>
      </c>
      <c r="N163" s="54">
        <v>0</v>
      </c>
    </row>
    <row r="164" spans="1:14">
      <c r="A164" s="199" t="s">
        <v>1210</v>
      </c>
      <c r="B164" s="200">
        <v>23223</v>
      </c>
      <c r="C164" s="54">
        <v>0</v>
      </c>
      <c r="D164" s="198">
        <v>46004.326041666667</v>
      </c>
      <c r="E164" s="198">
        <v>46034.322731481479</v>
      </c>
      <c r="F164" s="54">
        <v>2</v>
      </c>
      <c r="G164" s="54">
        <v>857500</v>
      </c>
      <c r="H164" s="54">
        <v>857500</v>
      </c>
      <c r="I164" s="54">
        <v>0</v>
      </c>
      <c r="J164" s="54">
        <v>857500</v>
      </c>
      <c r="K164" s="54">
        <v>0</v>
      </c>
      <c r="L164" s="54">
        <v>0</v>
      </c>
      <c r="M164" s="54">
        <v>0</v>
      </c>
      <c r="N164" s="54">
        <v>0</v>
      </c>
    </row>
    <row r="165" spans="1:14">
      <c r="A165" s="199" t="s">
        <v>1210</v>
      </c>
      <c r="B165" s="200">
        <v>23231</v>
      </c>
      <c r="C165" s="54">
        <v>0</v>
      </c>
      <c r="D165" s="198">
        <v>46004.383587962962</v>
      </c>
      <c r="E165" s="198">
        <v>46034.383460648147</v>
      </c>
      <c r="F165" s="54">
        <v>2</v>
      </c>
      <c r="G165" s="54">
        <v>1586700</v>
      </c>
      <c r="H165" s="54">
        <v>1586700</v>
      </c>
      <c r="I165" s="54">
        <v>0</v>
      </c>
      <c r="J165" s="54">
        <v>1586700</v>
      </c>
      <c r="K165" s="54">
        <v>0</v>
      </c>
      <c r="L165" s="54">
        <v>0</v>
      </c>
      <c r="M165" s="54">
        <v>0</v>
      </c>
      <c r="N165" s="54">
        <v>0</v>
      </c>
    </row>
    <row r="166" spans="1:14">
      <c r="A166" s="199" t="s">
        <v>1210</v>
      </c>
      <c r="B166" s="200">
        <v>23232</v>
      </c>
      <c r="C166" s="54">
        <v>0</v>
      </c>
      <c r="D166" s="198">
        <v>46004.386087962965</v>
      </c>
      <c r="E166" s="198">
        <v>46034.385983796295</v>
      </c>
      <c r="F166" s="54">
        <v>2</v>
      </c>
      <c r="G166" s="54">
        <v>1600000</v>
      </c>
      <c r="H166" s="54">
        <v>1600000</v>
      </c>
      <c r="I166" s="54">
        <v>0</v>
      </c>
      <c r="J166" s="54">
        <v>1600000</v>
      </c>
      <c r="K166" s="54">
        <v>0</v>
      </c>
      <c r="L166" s="54">
        <v>0</v>
      </c>
      <c r="M166" s="54">
        <v>0</v>
      </c>
      <c r="N166" s="54">
        <v>0</v>
      </c>
    </row>
    <row r="167" spans="1:14">
      <c r="A167" s="199" t="s">
        <v>1210</v>
      </c>
      <c r="B167" s="200">
        <v>23233</v>
      </c>
      <c r="C167" s="54">
        <v>0</v>
      </c>
      <c r="D167" s="198">
        <v>46004.400706018518</v>
      </c>
      <c r="E167" s="198">
        <v>46034.386712962965</v>
      </c>
      <c r="F167" s="54">
        <v>2</v>
      </c>
      <c r="G167" s="54">
        <v>1657600</v>
      </c>
      <c r="H167" s="54">
        <v>1657600</v>
      </c>
      <c r="I167" s="54">
        <v>0</v>
      </c>
      <c r="J167" s="54">
        <v>1657600</v>
      </c>
      <c r="K167" s="54">
        <v>0</v>
      </c>
      <c r="L167" s="54">
        <v>0</v>
      </c>
      <c r="M167" s="54">
        <v>0</v>
      </c>
      <c r="N167" s="54">
        <v>0</v>
      </c>
    </row>
    <row r="168" spans="1:14">
      <c r="A168" s="199" t="s">
        <v>1210</v>
      </c>
      <c r="B168" s="200">
        <v>23248</v>
      </c>
      <c r="C168" s="54">
        <v>0</v>
      </c>
      <c r="D168" s="198">
        <v>46006.281863425924</v>
      </c>
      <c r="E168" s="198">
        <v>46036.281712962962</v>
      </c>
      <c r="F168" s="54">
        <v>0</v>
      </c>
      <c r="G168" s="54">
        <v>388600</v>
      </c>
      <c r="H168" s="54">
        <v>388600</v>
      </c>
      <c r="I168" s="54">
        <v>388600</v>
      </c>
      <c r="J168" s="54">
        <v>0</v>
      </c>
      <c r="K168" s="54">
        <v>0</v>
      </c>
      <c r="L168" s="54">
        <v>0</v>
      </c>
      <c r="M168" s="54">
        <v>0</v>
      </c>
      <c r="N168" s="54">
        <v>0</v>
      </c>
    </row>
    <row r="169" spans="1:14">
      <c r="A169" s="199" t="s">
        <v>1210</v>
      </c>
      <c r="B169" s="200">
        <v>23255</v>
      </c>
      <c r="C169" s="54">
        <v>0</v>
      </c>
      <c r="D169" s="198">
        <v>46006.303668981483</v>
      </c>
      <c r="E169" s="198">
        <v>46036.301666666666</v>
      </c>
      <c r="F169" s="54">
        <v>0</v>
      </c>
      <c r="G169" s="54">
        <v>874600</v>
      </c>
      <c r="H169" s="54">
        <v>874600</v>
      </c>
      <c r="I169" s="54">
        <v>874600</v>
      </c>
      <c r="J169" s="54">
        <v>0</v>
      </c>
      <c r="K169" s="54">
        <v>0</v>
      </c>
      <c r="L169" s="54">
        <v>0</v>
      </c>
      <c r="M169" s="54">
        <v>0</v>
      </c>
      <c r="N169" s="54">
        <v>0</v>
      </c>
    </row>
    <row r="170" spans="1:14">
      <c r="A170" s="199" t="s">
        <v>1210</v>
      </c>
      <c r="B170" s="200">
        <v>23278</v>
      </c>
      <c r="C170" s="54">
        <v>0</v>
      </c>
      <c r="D170" s="198">
        <v>46007.295405092591</v>
      </c>
      <c r="E170" s="198">
        <v>46037.295254629629</v>
      </c>
      <c r="F170" s="54">
        <v>-1</v>
      </c>
      <c r="G170" s="54">
        <v>413100</v>
      </c>
      <c r="H170" s="54">
        <v>413100</v>
      </c>
      <c r="I170" s="54">
        <v>413100</v>
      </c>
      <c r="J170" s="54">
        <v>0</v>
      </c>
      <c r="K170" s="54">
        <v>0</v>
      </c>
      <c r="L170" s="54">
        <v>0</v>
      </c>
      <c r="M170" s="54">
        <v>0</v>
      </c>
      <c r="N170" s="54">
        <v>0</v>
      </c>
    </row>
    <row r="171" spans="1:14">
      <c r="A171" s="199" t="s">
        <v>1210</v>
      </c>
      <c r="B171" s="200">
        <v>23280</v>
      </c>
      <c r="C171" s="54">
        <v>0</v>
      </c>
      <c r="D171" s="198">
        <v>46007.2971875</v>
      </c>
      <c r="E171" s="198">
        <v>46037.296990740739</v>
      </c>
      <c r="F171" s="54">
        <v>-1</v>
      </c>
      <c r="G171" s="54">
        <v>1027100</v>
      </c>
      <c r="H171" s="54">
        <v>1027100</v>
      </c>
      <c r="I171" s="54">
        <v>1027100</v>
      </c>
      <c r="J171" s="54">
        <v>0</v>
      </c>
      <c r="K171" s="54">
        <v>0</v>
      </c>
      <c r="L171" s="54">
        <v>0</v>
      </c>
      <c r="M171" s="54">
        <v>0</v>
      </c>
      <c r="N171" s="54">
        <v>0</v>
      </c>
    </row>
    <row r="172" spans="1:14">
      <c r="A172" s="199" t="s">
        <v>1210</v>
      </c>
      <c r="B172" s="200">
        <v>23287</v>
      </c>
      <c r="C172" s="54">
        <v>0</v>
      </c>
      <c r="D172" s="198">
        <v>46007.306226851855</v>
      </c>
      <c r="E172" s="198">
        <v>46037.30609953704</v>
      </c>
      <c r="F172" s="54">
        <v>-1</v>
      </c>
      <c r="G172" s="54">
        <v>724500</v>
      </c>
      <c r="H172" s="54">
        <v>724500</v>
      </c>
      <c r="I172" s="54">
        <v>724500</v>
      </c>
      <c r="J172" s="54">
        <v>0</v>
      </c>
      <c r="K172" s="54">
        <v>0</v>
      </c>
      <c r="L172" s="54">
        <v>0</v>
      </c>
      <c r="M172" s="54">
        <v>0</v>
      </c>
      <c r="N172" s="54">
        <v>0</v>
      </c>
    </row>
    <row r="173" spans="1:14">
      <c r="A173" s="199" t="s">
        <v>1210</v>
      </c>
      <c r="B173" s="200">
        <v>23311</v>
      </c>
      <c r="C173" s="54">
        <v>0</v>
      </c>
      <c r="D173" s="198">
        <v>46008.303425925929</v>
      </c>
      <c r="E173" s="198">
        <v>46038.303425925929</v>
      </c>
      <c r="F173" s="54">
        <v>-2</v>
      </c>
      <c r="G173" s="54">
        <v>523600</v>
      </c>
      <c r="H173" s="54">
        <v>523600</v>
      </c>
      <c r="I173" s="54">
        <v>523600</v>
      </c>
      <c r="J173" s="54">
        <v>0</v>
      </c>
      <c r="K173" s="54">
        <v>0</v>
      </c>
      <c r="L173" s="54">
        <v>0</v>
      </c>
      <c r="M173" s="54">
        <v>0</v>
      </c>
      <c r="N173" s="54">
        <v>0</v>
      </c>
    </row>
    <row r="174" spans="1:14">
      <c r="A174" s="199" t="s">
        <v>1210</v>
      </c>
      <c r="B174" s="200">
        <v>23318</v>
      </c>
      <c r="C174" s="54">
        <v>0</v>
      </c>
      <c r="D174" s="198">
        <v>46008.328831018516</v>
      </c>
      <c r="E174" s="198">
        <v>46038.328692129631</v>
      </c>
      <c r="F174" s="54">
        <v>-2</v>
      </c>
      <c r="G174" s="54">
        <v>436350</v>
      </c>
      <c r="H174" s="54">
        <v>436350</v>
      </c>
      <c r="I174" s="54">
        <v>436350</v>
      </c>
      <c r="J174" s="54">
        <v>0</v>
      </c>
      <c r="K174" s="54">
        <v>0</v>
      </c>
      <c r="L174" s="54">
        <v>0</v>
      </c>
      <c r="M174" s="54">
        <v>0</v>
      </c>
      <c r="N174" s="54">
        <v>0</v>
      </c>
    </row>
    <row r="175" spans="1:14">
      <c r="A175" s="199" t="s">
        <v>1210</v>
      </c>
      <c r="B175" s="200">
        <v>23323</v>
      </c>
      <c r="C175" s="54">
        <v>0</v>
      </c>
      <c r="D175" s="198">
        <v>46008.373078703706</v>
      </c>
      <c r="E175" s="198">
        <v>46038.372881944444</v>
      </c>
      <c r="F175" s="54">
        <v>-2</v>
      </c>
      <c r="G175" s="54">
        <v>6938600</v>
      </c>
      <c r="H175" s="54">
        <v>6938600</v>
      </c>
      <c r="I175" s="54">
        <v>6938600</v>
      </c>
      <c r="J175" s="54">
        <v>0</v>
      </c>
      <c r="K175" s="54">
        <v>0</v>
      </c>
      <c r="L175" s="54">
        <v>0</v>
      </c>
      <c r="M175" s="54">
        <v>0</v>
      </c>
      <c r="N175" s="54">
        <v>0</v>
      </c>
    </row>
    <row r="176" spans="1:14">
      <c r="A176" s="199" t="s">
        <v>1210</v>
      </c>
      <c r="B176" s="200">
        <v>23337</v>
      </c>
      <c r="C176" s="54">
        <v>0</v>
      </c>
      <c r="D176" s="198">
        <v>46009.261064814818</v>
      </c>
      <c r="E176" s="198">
        <v>46039.260925925926</v>
      </c>
      <c r="F176" s="54">
        <v>-3</v>
      </c>
      <c r="G176" s="54">
        <v>733700</v>
      </c>
      <c r="H176" s="54">
        <v>733700</v>
      </c>
      <c r="I176" s="54">
        <v>733700</v>
      </c>
      <c r="J176" s="54">
        <v>0</v>
      </c>
      <c r="K176" s="54">
        <v>0</v>
      </c>
      <c r="L176" s="54">
        <v>0</v>
      </c>
      <c r="M176" s="54">
        <v>0</v>
      </c>
      <c r="N176" s="54">
        <v>0</v>
      </c>
    </row>
    <row r="177" spans="1:14">
      <c r="A177" s="199" t="s">
        <v>1210</v>
      </c>
      <c r="B177" s="200">
        <v>23353</v>
      </c>
      <c r="C177" s="54">
        <v>0</v>
      </c>
      <c r="D177" s="198">
        <v>46009.302314814813</v>
      </c>
      <c r="E177" s="198">
        <v>46039.302187499998</v>
      </c>
      <c r="F177" s="54">
        <v>-3</v>
      </c>
      <c r="G177" s="54">
        <v>1554599.97</v>
      </c>
      <c r="H177" s="54">
        <v>1554599.97</v>
      </c>
      <c r="I177" s="54">
        <v>1554599.97</v>
      </c>
      <c r="J177" s="54">
        <v>0</v>
      </c>
      <c r="K177" s="54">
        <v>0</v>
      </c>
      <c r="L177" s="54">
        <v>0</v>
      </c>
      <c r="M177" s="54">
        <v>0</v>
      </c>
      <c r="N177" s="54">
        <v>0</v>
      </c>
    </row>
    <row r="178" spans="1:14">
      <c r="A178" s="199" t="s">
        <v>1210</v>
      </c>
      <c r="B178" s="200">
        <v>23374</v>
      </c>
      <c r="C178" s="54">
        <v>0</v>
      </c>
      <c r="D178" s="198">
        <v>46010.298298611109</v>
      </c>
      <c r="E178" s="198">
        <v>46040.29315972222</v>
      </c>
      <c r="F178" s="54">
        <v>-4</v>
      </c>
      <c r="G178" s="54">
        <v>1827300</v>
      </c>
      <c r="H178" s="54">
        <v>1827300</v>
      </c>
      <c r="I178" s="54">
        <v>1827300</v>
      </c>
      <c r="J178" s="54">
        <v>0</v>
      </c>
      <c r="K178" s="54">
        <v>0</v>
      </c>
      <c r="L178" s="54">
        <v>0</v>
      </c>
      <c r="M178" s="54">
        <v>0</v>
      </c>
      <c r="N178" s="54">
        <v>0</v>
      </c>
    </row>
    <row r="179" spans="1:14">
      <c r="A179" s="199" t="s">
        <v>1210</v>
      </c>
      <c r="B179" s="200">
        <v>23375</v>
      </c>
      <c r="C179" s="54">
        <v>0</v>
      </c>
      <c r="D179" s="198">
        <v>46010.300462962965</v>
      </c>
      <c r="E179" s="198">
        <v>46040.300219907411</v>
      </c>
      <c r="F179" s="54">
        <v>-4</v>
      </c>
      <c r="G179" s="54">
        <v>862900</v>
      </c>
      <c r="H179" s="54">
        <v>862900</v>
      </c>
      <c r="I179" s="54">
        <v>862900</v>
      </c>
      <c r="J179" s="54">
        <v>0</v>
      </c>
      <c r="K179" s="54">
        <v>0</v>
      </c>
      <c r="L179" s="54">
        <v>0</v>
      </c>
      <c r="M179" s="54">
        <v>0</v>
      </c>
      <c r="N179" s="54">
        <v>0</v>
      </c>
    </row>
    <row r="180" spans="1:14">
      <c r="A180" s="199" t="s">
        <v>1210</v>
      </c>
      <c r="B180" s="200">
        <v>23379</v>
      </c>
      <c r="C180" s="54">
        <v>0</v>
      </c>
      <c r="D180" s="198">
        <v>46010.30364583333</v>
      </c>
      <c r="E180" s="198">
        <v>46040.303472222222</v>
      </c>
      <c r="F180" s="54">
        <v>-4</v>
      </c>
      <c r="G180" s="54">
        <v>114699.99</v>
      </c>
      <c r="H180" s="54">
        <v>114699.99</v>
      </c>
      <c r="I180" s="54">
        <v>114699.99</v>
      </c>
      <c r="J180" s="54">
        <v>0</v>
      </c>
      <c r="K180" s="54">
        <v>0</v>
      </c>
      <c r="L180" s="54">
        <v>0</v>
      </c>
      <c r="M180" s="54">
        <v>0</v>
      </c>
      <c r="N180" s="54">
        <v>0</v>
      </c>
    </row>
    <row r="181" spans="1:14">
      <c r="A181" s="199" t="s">
        <v>1210</v>
      </c>
      <c r="B181" s="200">
        <v>23387</v>
      </c>
      <c r="C181" s="54">
        <v>0</v>
      </c>
      <c r="D181" s="198">
        <v>46010.319409722222</v>
      </c>
      <c r="E181" s="198">
        <v>46040.319201388891</v>
      </c>
      <c r="F181" s="54">
        <v>-4</v>
      </c>
      <c r="G181" s="54">
        <v>176900</v>
      </c>
      <c r="H181" s="54">
        <v>176900</v>
      </c>
      <c r="I181" s="54">
        <v>176900</v>
      </c>
      <c r="J181" s="54">
        <v>0</v>
      </c>
      <c r="K181" s="54">
        <v>0</v>
      </c>
      <c r="L181" s="54">
        <v>0</v>
      </c>
      <c r="M181" s="54">
        <v>0</v>
      </c>
      <c r="N181" s="54">
        <v>0</v>
      </c>
    </row>
    <row r="182" spans="1:14">
      <c r="A182" s="199" t="s">
        <v>1210</v>
      </c>
      <c r="B182" s="200">
        <v>23389</v>
      </c>
      <c r="C182" s="54">
        <v>0</v>
      </c>
      <c r="D182" s="198">
        <v>46010.320879629631</v>
      </c>
      <c r="E182" s="198">
        <v>46040.3205787037</v>
      </c>
      <c r="F182" s="54">
        <v>-4</v>
      </c>
      <c r="G182" s="54">
        <v>307400</v>
      </c>
      <c r="H182" s="54">
        <v>307400</v>
      </c>
      <c r="I182" s="54">
        <v>307400</v>
      </c>
      <c r="J182" s="54">
        <v>0</v>
      </c>
      <c r="K182" s="54">
        <v>0</v>
      </c>
      <c r="L182" s="54">
        <v>0</v>
      </c>
      <c r="M182" s="54">
        <v>0</v>
      </c>
      <c r="N182" s="54">
        <v>0</v>
      </c>
    </row>
    <row r="183" spans="1:14">
      <c r="A183" s="199" t="s">
        <v>1210</v>
      </c>
      <c r="B183" s="200">
        <v>23462</v>
      </c>
      <c r="C183" s="54">
        <v>0</v>
      </c>
      <c r="D183" s="198">
        <v>46011.311481481483</v>
      </c>
      <c r="E183" s="198">
        <v>46041.311307870368</v>
      </c>
      <c r="F183" s="54">
        <v>-5</v>
      </c>
      <c r="G183" s="54">
        <v>794800</v>
      </c>
      <c r="H183" s="54">
        <v>794800</v>
      </c>
      <c r="I183" s="54">
        <v>794800</v>
      </c>
      <c r="J183" s="54">
        <v>0</v>
      </c>
      <c r="K183" s="54">
        <v>0</v>
      </c>
      <c r="L183" s="54">
        <v>0</v>
      </c>
      <c r="M183" s="54">
        <v>0</v>
      </c>
      <c r="N183" s="54">
        <v>0</v>
      </c>
    </row>
    <row r="184" spans="1:14">
      <c r="A184" s="199" t="s">
        <v>1210</v>
      </c>
      <c r="B184" s="200">
        <v>23463</v>
      </c>
      <c r="C184" s="54">
        <v>0</v>
      </c>
      <c r="D184" s="198">
        <v>46011.312326388892</v>
      </c>
      <c r="E184" s="198">
        <v>46041.312199074076</v>
      </c>
      <c r="F184" s="54">
        <v>-5</v>
      </c>
      <c r="G184" s="54">
        <v>1552399.98</v>
      </c>
      <c r="H184" s="54">
        <v>1552399.98</v>
      </c>
      <c r="I184" s="54">
        <v>1552399.98</v>
      </c>
      <c r="J184" s="54">
        <v>0</v>
      </c>
      <c r="K184" s="54">
        <v>0</v>
      </c>
      <c r="L184" s="54">
        <v>0</v>
      </c>
      <c r="M184" s="54">
        <v>0</v>
      </c>
      <c r="N184" s="54">
        <v>0</v>
      </c>
    </row>
    <row r="185" spans="1:14">
      <c r="A185" s="199" t="s">
        <v>1210</v>
      </c>
      <c r="B185" s="200">
        <v>23472</v>
      </c>
      <c r="C185" s="54">
        <v>0</v>
      </c>
      <c r="D185" s="198">
        <v>46011.328611111108</v>
      </c>
      <c r="E185" s="198">
        <v>46041.328414351854</v>
      </c>
      <c r="F185" s="54">
        <v>-5</v>
      </c>
      <c r="G185" s="54">
        <v>322700</v>
      </c>
      <c r="H185" s="54">
        <v>322700</v>
      </c>
      <c r="I185" s="54">
        <v>322700</v>
      </c>
      <c r="J185" s="54">
        <v>0</v>
      </c>
      <c r="K185" s="54">
        <v>0</v>
      </c>
      <c r="L185" s="54">
        <v>0</v>
      </c>
      <c r="M185" s="54">
        <v>0</v>
      </c>
      <c r="N185" s="54">
        <v>0</v>
      </c>
    </row>
    <row r="186" spans="1:14">
      <c r="A186" s="199" t="s">
        <v>1210</v>
      </c>
      <c r="B186" s="200">
        <v>23475</v>
      </c>
      <c r="C186" s="54">
        <v>0</v>
      </c>
      <c r="D186" s="198">
        <v>46011.331678240742</v>
      </c>
      <c r="E186" s="198">
        <v>46041.33116898148</v>
      </c>
      <c r="F186" s="54">
        <v>-5</v>
      </c>
      <c r="G186" s="54">
        <v>1086800</v>
      </c>
      <c r="H186" s="54">
        <v>1086800</v>
      </c>
      <c r="I186" s="54">
        <v>1086800</v>
      </c>
      <c r="J186" s="54">
        <v>0</v>
      </c>
      <c r="K186" s="54">
        <v>0</v>
      </c>
      <c r="L186" s="54">
        <v>0</v>
      </c>
      <c r="M186" s="54">
        <v>0</v>
      </c>
      <c r="N186" s="54">
        <v>0</v>
      </c>
    </row>
    <row r="187" spans="1:14">
      <c r="A187" s="199" t="s">
        <v>1210</v>
      </c>
      <c r="B187" s="200">
        <v>23481</v>
      </c>
      <c r="C187" s="54">
        <v>0</v>
      </c>
      <c r="D187" s="198">
        <v>46011.365844907406</v>
      </c>
      <c r="E187" s="198">
        <v>46041.365347222221</v>
      </c>
      <c r="F187" s="54">
        <v>-5</v>
      </c>
      <c r="G187" s="54">
        <v>6345000</v>
      </c>
      <c r="H187" s="54">
        <v>6345000</v>
      </c>
      <c r="I187" s="54">
        <v>6345000</v>
      </c>
      <c r="J187" s="54">
        <v>0</v>
      </c>
      <c r="K187" s="54">
        <v>0</v>
      </c>
      <c r="L187" s="54">
        <v>0</v>
      </c>
      <c r="M187" s="54">
        <v>0</v>
      </c>
      <c r="N187" s="54">
        <v>0</v>
      </c>
    </row>
    <row r="188" spans="1:14">
      <c r="A188" s="199" t="s">
        <v>1210</v>
      </c>
      <c r="B188" s="200">
        <v>23501</v>
      </c>
      <c r="C188" s="54">
        <v>0</v>
      </c>
      <c r="D188" s="198">
        <v>46013.298321759263</v>
      </c>
      <c r="E188" s="198">
        <v>46043.298206018517</v>
      </c>
      <c r="F188" s="54">
        <v>-7</v>
      </c>
      <c r="G188" s="54">
        <v>138999.97</v>
      </c>
      <c r="H188" s="54">
        <v>138999.97</v>
      </c>
      <c r="I188" s="54">
        <v>138999.97</v>
      </c>
      <c r="J188" s="54">
        <v>0</v>
      </c>
      <c r="K188" s="54">
        <v>0</v>
      </c>
      <c r="L188" s="54">
        <v>0</v>
      </c>
      <c r="M188" s="54">
        <v>0</v>
      </c>
      <c r="N188" s="54">
        <v>0</v>
      </c>
    </row>
    <row r="189" spans="1:14">
      <c r="A189" s="199" t="s">
        <v>1210</v>
      </c>
      <c r="B189" s="200">
        <v>23517</v>
      </c>
      <c r="C189" s="54">
        <v>0</v>
      </c>
      <c r="D189" s="198">
        <v>46013.399444444447</v>
      </c>
      <c r="E189" s="198">
        <v>46043.398831018516</v>
      </c>
      <c r="F189" s="54">
        <v>-7</v>
      </c>
      <c r="G189" s="54">
        <v>7015499.9900000002</v>
      </c>
      <c r="H189" s="54">
        <v>7015499.9900000002</v>
      </c>
      <c r="I189" s="54">
        <v>7015499.9900000002</v>
      </c>
      <c r="J189" s="54">
        <v>0</v>
      </c>
      <c r="K189" s="54">
        <v>0</v>
      </c>
      <c r="L189" s="54">
        <v>0</v>
      </c>
      <c r="M189" s="54">
        <v>0</v>
      </c>
      <c r="N189" s="54">
        <v>0</v>
      </c>
    </row>
    <row r="190" spans="1:14">
      <c r="A190" s="199" t="s">
        <v>1210</v>
      </c>
      <c r="B190" s="200">
        <v>23540</v>
      </c>
      <c r="C190" s="54">
        <v>0</v>
      </c>
      <c r="D190" s="198">
        <v>46014.293275462966</v>
      </c>
      <c r="E190" s="198">
        <v>46044.29314814815</v>
      </c>
      <c r="F190" s="54">
        <v>-8</v>
      </c>
      <c r="G190" s="54">
        <v>457100</v>
      </c>
      <c r="H190" s="54">
        <v>457100</v>
      </c>
      <c r="I190" s="54">
        <v>457100</v>
      </c>
      <c r="J190" s="54">
        <v>0</v>
      </c>
      <c r="K190" s="54">
        <v>0</v>
      </c>
      <c r="L190" s="54">
        <v>0</v>
      </c>
      <c r="M190" s="54">
        <v>0</v>
      </c>
      <c r="N190" s="54">
        <v>0</v>
      </c>
    </row>
    <row r="191" spans="1:14">
      <c r="A191" s="199" t="s">
        <v>1210</v>
      </c>
      <c r="B191" s="200">
        <v>23541</v>
      </c>
      <c r="C191" s="54">
        <v>0</v>
      </c>
      <c r="D191" s="198">
        <v>46014.298541666663</v>
      </c>
      <c r="E191" s="198">
        <v>46044.298379629632</v>
      </c>
      <c r="F191" s="54">
        <v>-8</v>
      </c>
      <c r="G191" s="54">
        <v>162499.99</v>
      </c>
      <c r="H191" s="54">
        <v>162499.99</v>
      </c>
      <c r="I191" s="54">
        <v>162499.99</v>
      </c>
      <c r="J191" s="54">
        <v>0</v>
      </c>
      <c r="K191" s="54">
        <v>0</v>
      </c>
      <c r="L191" s="54">
        <v>0</v>
      </c>
      <c r="M191" s="54">
        <v>0</v>
      </c>
      <c r="N191" s="54">
        <v>0</v>
      </c>
    </row>
    <row r="192" spans="1:14">
      <c r="A192" s="199" t="s">
        <v>1210</v>
      </c>
      <c r="B192" s="200">
        <v>23558</v>
      </c>
      <c r="C192" s="54">
        <v>0</v>
      </c>
      <c r="D192" s="198">
        <v>46014.412129629629</v>
      </c>
      <c r="E192" s="198">
        <v>46044.410509259258</v>
      </c>
      <c r="F192" s="54">
        <v>-8</v>
      </c>
      <c r="G192" s="54">
        <v>964000</v>
      </c>
      <c r="H192" s="54">
        <v>964000</v>
      </c>
      <c r="I192" s="54">
        <v>964000</v>
      </c>
      <c r="J192" s="54">
        <v>0</v>
      </c>
      <c r="K192" s="54">
        <v>0</v>
      </c>
      <c r="L192" s="54">
        <v>0</v>
      </c>
      <c r="M192" s="54">
        <v>0</v>
      </c>
      <c r="N192" s="54">
        <v>0</v>
      </c>
    </row>
    <row r="193" spans="1:14">
      <c r="A193" s="199" t="s">
        <v>1210</v>
      </c>
      <c r="B193" s="200">
        <v>23579</v>
      </c>
      <c r="C193" s="54">
        <v>0</v>
      </c>
      <c r="D193" s="198">
        <v>46015.289340277777</v>
      </c>
      <c r="E193" s="198">
        <v>46045.284432870372</v>
      </c>
      <c r="F193" s="54">
        <v>-9</v>
      </c>
      <c r="G193" s="54">
        <v>694600</v>
      </c>
      <c r="H193" s="54">
        <v>694600</v>
      </c>
      <c r="I193" s="54">
        <v>694600</v>
      </c>
      <c r="J193" s="54">
        <v>0</v>
      </c>
      <c r="K193" s="54">
        <v>0</v>
      </c>
      <c r="L193" s="54">
        <v>0</v>
      </c>
      <c r="M193" s="54">
        <v>0</v>
      </c>
      <c r="N193" s="54">
        <v>0</v>
      </c>
    </row>
    <row r="194" spans="1:14">
      <c r="A194" s="199" t="s">
        <v>1210</v>
      </c>
      <c r="B194" s="200">
        <v>23588</v>
      </c>
      <c r="C194" s="54">
        <v>0</v>
      </c>
      <c r="D194" s="198">
        <v>46015.330150462964</v>
      </c>
      <c r="E194" s="198">
        <v>46045.329953703702</v>
      </c>
      <c r="F194" s="54">
        <v>-9</v>
      </c>
      <c r="G194" s="54">
        <v>369100</v>
      </c>
      <c r="H194" s="54">
        <v>369100</v>
      </c>
      <c r="I194" s="54">
        <v>369100</v>
      </c>
      <c r="J194" s="54">
        <v>0</v>
      </c>
      <c r="K194" s="54">
        <v>0</v>
      </c>
      <c r="L194" s="54">
        <v>0</v>
      </c>
      <c r="M194" s="54">
        <v>0</v>
      </c>
      <c r="N194" s="54">
        <v>0</v>
      </c>
    </row>
    <row r="195" spans="1:14">
      <c r="A195" s="199" t="s">
        <v>1210</v>
      </c>
      <c r="B195" s="200">
        <v>23590</v>
      </c>
      <c r="C195" s="54">
        <v>0</v>
      </c>
      <c r="D195" s="198">
        <v>46015.335185185184</v>
      </c>
      <c r="E195" s="198">
        <v>46045.335069444445</v>
      </c>
      <c r="F195" s="54">
        <v>-9</v>
      </c>
      <c r="G195" s="54">
        <v>533800</v>
      </c>
      <c r="H195" s="54">
        <v>533800</v>
      </c>
      <c r="I195" s="54">
        <v>533800</v>
      </c>
      <c r="J195" s="54">
        <v>0</v>
      </c>
      <c r="K195" s="54">
        <v>0</v>
      </c>
      <c r="L195" s="54">
        <v>0</v>
      </c>
      <c r="M195" s="54">
        <v>0</v>
      </c>
      <c r="N195" s="54">
        <v>0</v>
      </c>
    </row>
    <row r="196" spans="1:14">
      <c r="A196" s="199" t="s">
        <v>1210</v>
      </c>
      <c r="B196" s="200">
        <v>23600</v>
      </c>
      <c r="C196" s="54">
        <v>0</v>
      </c>
      <c r="D196" s="198">
        <v>46015.365104166667</v>
      </c>
      <c r="E196" s="198">
        <v>46045.364722222221</v>
      </c>
      <c r="F196" s="54">
        <v>-9</v>
      </c>
      <c r="G196" s="54">
        <v>2145150</v>
      </c>
      <c r="H196" s="54">
        <v>2145150</v>
      </c>
      <c r="I196" s="54">
        <v>2145150</v>
      </c>
      <c r="J196" s="54">
        <v>0</v>
      </c>
      <c r="K196" s="54">
        <v>0</v>
      </c>
      <c r="L196" s="54">
        <v>0</v>
      </c>
      <c r="M196" s="54">
        <v>0</v>
      </c>
      <c r="N196" s="54">
        <v>0</v>
      </c>
    </row>
    <row r="197" spans="1:14">
      <c r="A197" s="199" t="s">
        <v>1210</v>
      </c>
      <c r="B197" s="200">
        <v>23602</v>
      </c>
      <c r="C197" s="54">
        <v>0</v>
      </c>
      <c r="D197" s="198">
        <v>46015.371944444443</v>
      </c>
      <c r="E197" s="198">
        <v>46045.370659722219</v>
      </c>
      <c r="F197" s="54">
        <v>-9</v>
      </c>
      <c r="G197" s="54">
        <v>1016000</v>
      </c>
      <c r="H197" s="54">
        <v>1016000</v>
      </c>
      <c r="I197" s="54">
        <v>1016000</v>
      </c>
      <c r="J197" s="54">
        <v>0</v>
      </c>
      <c r="K197" s="54">
        <v>0</v>
      </c>
      <c r="L197" s="54">
        <v>0</v>
      </c>
      <c r="M197" s="54">
        <v>0</v>
      </c>
      <c r="N197" s="54">
        <v>0</v>
      </c>
    </row>
    <row r="198" spans="1:14">
      <c r="A198" s="199" t="s">
        <v>1210</v>
      </c>
      <c r="B198" s="200">
        <v>23604</v>
      </c>
      <c r="C198" s="54">
        <v>0</v>
      </c>
      <c r="D198" s="198">
        <v>46015.379131944443</v>
      </c>
      <c r="E198" s="198">
        <v>46045.378831018519</v>
      </c>
      <c r="F198" s="54">
        <v>-9</v>
      </c>
      <c r="G198" s="54">
        <v>1620000</v>
      </c>
      <c r="H198" s="54">
        <v>1620000</v>
      </c>
      <c r="I198" s="54">
        <v>1620000</v>
      </c>
      <c r="J198" s="54">
        <v>0</v>
      </c>
      <c r="K198" s="54">
        <v>0</v>
      </c>
      <c r="L198" s="54">
        <v>0</v>
      </c>
      <c r="M198" s="54">
        <v>0</v>
      </c>
      <c r="N198" s="54">
        <v>0</v>
      </c>
    </row>
    <row r="199" spans="1:14">
      <c r="A199" s="199" t="s">
        <v>1210</v>
      </c>
      <c r="B199" s="200">
        <v>23625</v>
      </c>
      <c r="C199" s="54">
        <v>3</v>
      </c>
      <c r="D199" s="198">
        <v>46017.300543981481</v>
      </c>
      <c r="E199" s="198">
        <v>46047.299074074072</v>
      </c>
      <c r="F199" s="54">
        <v>-11</v>
      </c>
      <c r="G199" s="54">
        <v>418200</v>
      </c>
      <c r="H199" s="54">
        <v>418200</v>
      </c>
      <c r="I199" s="54">
        <v>418200</v>
      </c>
      <c r="J199" s="54">
        <v>0</v>
      </c>
      <c r="K199" s="54">
        <v>0</v>
      </c>
      <c r="L199" s="54">
        <v>0</v>
      </c>
      <c r="M199" s="54">
        <v>0</v>
      </c>
      <c r="N199" s="54">
        <v>0</v>
      </c>
    </row>
    <row r="200" spans="1:14">
      <c r="A200" s="199" t="s">
        <v>1210</v>
      </c>
      <c r="B200" s="200">
        <v>23631</v>
      </c>
      <c r="C200" s="54">
        <v>0</v>
      </c>
      <c r="D200" s="198">
        <v>46017.31890046296</v>
      </c>
      <c r="E200" s="198">
        <v>46047.318761574075</v>
      </c>
      <c r="F200" s="54">
        <v>-11</v>
      </c>
      <c r="G200" s="54">
        <v>200100</v>
      </c>
      <c r="H200" s="54">
        <v>200100</v>
      </c>
      <c r="I200" s="54">
        <v>200100</v>
      </c>
      <c r="J200" s="54">
        <v>0</v>
      </c>
      <c r="K200" s="54">
        <v>0</v>
      </c>
      <c r="L200" s="54">
        <v>0</v>
      </c>
      <c r="M200" s="54">
        <v>0</v>
      </c>
      <c r="N200" s="54">
        <v>0</v>
      </c>
    </row>
    <row r="201" spans="1:14">
      <c r="A201" s="199" t="s">
        <v>1210</v>
      </c>
      <c r="B201" s="200">
        <v>23632</v>
      </c>
      <c r="C201" s="54">
        <v>0</v>
      </c>
      <c r="D201" s="198">
        <v>46017.319687499999</v>
      </c>
      <c r="E201" s="198">
        <v>46047.319409722222</v>
      </c>
      <c r="F201" s="54">
        <v>-11</v>
      </c>
      <c r="G201" s="54">
        <v>301600</v>
      </c>
      <c r="H201" s="54">
        <v>301600</v>
      </c>
      <c r="I201" s="54">
        <v>301600</v>
      </c>
      <c r="J201" s="54">
        <v>0</v>
      </c>
      <c r="K201" s="54">
        <v>0</v>
      </c>
      <c r="L201" s="54">
        <v>0</v>
      </c>
      <c r="M201" s="54">
        <v>0</v>
      </c>
      <c r="N201" s="54">
        <v>0</v>
      </c>
    </row>
    <row r="202" spans="1:14">
      <c r="A202" s="199" t="s">
        <v>1210</v>
      </c>
      <c r="B202" s="200">
        <v>23678</v>
      </c>
      <c r="C202" s="54">
        <v>0</v>
      </c>
      <c r="D202" s="198">
        <v>46018.277280092596</v>
      </c>
      <c r="E202" s="198">
        <v>46048.277175925927</v>
      </c>
      <c r="F202" s="54">
        <v>-12</v>
      </c>
      <c r="G202" s="54">
        <v>758100</v>
      </c>
      <c r="H202" s="54">
        <v>758100</v>
      </c>
      <c r="I202" s="54">
        <v>758100</v>
      </c>
      <c r="J202" s="54">
        <v>0</v>
      </c>
      <c r="K202" s="54">
        <v>0</v>
      </c>
      <c r="L202" s="54">
        <v>0</v>
      </c>
      <c r="M202" s="54">
        <v>0</v>
      </c>
      <c r="N202" s="54">
        <v>0</v>
      </c>
    </row>
    <row r="203" spans="1:14">
      <c r="A203" s="199" t="s">
        <v>1210</v>
      </c>
      <c r="B203" s="200">
        <v>23703</v>
      </c>
      <c r="C203" s="54">
        <v>0</v>
      </c>
      <c r="D203" s="198">
        <v>46020.232118055559</v>
      </c>
      <c r="E203" s="198">
        <v>46050.23</v>
      </c>
      <c r="F203" s="54">
        <v>-14</v>
      </c>
      <c r="G203" s="54">
        <v>3105200</v>
      </c>
      <c r="H203" s="54">
        <v>3105200</v>
      </c>
      <c r="I203" s="54">
        <v>3105200</v>
      </c>
      <c r="J203" s="54">
        <v>0</v>
      </c>
      <c r="K203" s="54">
        <v>0</v>
      </c>
      <c r="L203" s="54">
        <v>0</v>
      </c>
      <c r="M203" s="54">
        <v>0</v>
      </c>
      <c r="N203" s="54">
        <v>0</v>
      </c>
    </row>
    <row r="204" spans="1:14">
      <c r="A204" s="199" t="s">
        <v>1210</v>
      </c>
      <c r="B204" s="200">
        <v>23708</v>
      </c>
      <c r="C204" s="54">
        <v>0</v>
      </c>
      <c r="D204" s="198">
        <v>46020.272280092591</v>
      </c>
      <c r="E204" s="198">
        <v>46050.254999999997</v>
      </c>
      <c r="F204" s="54">
        <v>-14</v>
      </c>
      <c r="G204" s="54">
        <v>7353100</v>
      </c>
      <c r="H204" s="54">
        <v>7353100</v>
      </c>
      <c r="I204" s="54">
        <v>7353100</v>
      </c>
      <c r="J204" s="54">
        <v>0</v>
      </c>
      <c r="K204" s="54">
        <v>0</v>
      </c>
      <c r="L204" s="54">
        <v>0</v>
      </c>
      <c r="M204" s="54">
        <v>0</v>
      </c>
      <c r="N204" s="54">
        <v>0</v>
      </c>
    </row>
    <row r="205" spans="1:14">
      <c r="A205" s="199" t="s">
        <v>1210</v>
      </c>
      <c r="B205" s="200">
        <v>23727</v>
      </c>
      <c r="C205" s="54">
        <v>0</v>
      </c>
      <c r="D205" s="198">
        <v>46021.293761574074</v>
      </c>
      <c r="E205" s="198">
        <v>46051.293344907404</v>
      </c>
      <c r="F205" s="54">
        <v>-15</v>
      </c>
      <c r="G205" s="54">
        <v>179400</v>
      </c>
      <c r="H205" s="54">
        <v>179400</v>
      </c>
      <c r="I205" s="54">
        <v>179400</v>
      </c>
      <c r="J205" s="54">
        <v>0</v>
      </c>
      <c r="K205" s="54">
        <v>0</v>
      </c>
      <c r="L205" s="54">
        <v>0</v>
      </c>
      <c r="M205" s="54">
        <v>0</v>
      </c>
      <c r="N205" s="54">
        <v>0</v>
      </c>
    </row>
    <row r="206" spans="1:14">
      <c r="A206" s="199" t="s">
        <v>1210</v>
      </c>
      <c r="B206" s="200">
        <v>23737</v>
      </c>
      <c r="C206" s="54">
        <v>0</v>
      </c>
      <c r="D206" s="198">
        <v>46021.345092592594</v>
      </c>
      <c r="E206" s="198">
        <v>46051.344108796293</v>
      </c>
      <c r="F206" s="54">
        <v>-15</v>
      </c>
      <c r="G206" s="54">
        <v>1816899.97</v>
      </c>
      <c r="H206" s="54">
        <v>1816899.97</v>
      </c>
      <c r="I206" s="54">
        <v>1816899.97</v>
      </c>
      <c r="J206" s="54">
        <v>0</v>
      </c>
      <c r="K206" s="54">
        <v>0</v>
      </c>
      <c r="L206" s="54">
        <v>0</v>
      </c>
      <c r="M206" s="54">
        <v>0</v>
      </c>
      <c r="N206" s="54">
        <v>0</v>
      </c>
    </row>
    <row r="207" spans="1:14">
      <c r="B207" s="246" t="s">
        <v>36</v>
      </c>
      <c r="D207" s="304">
        <f>SUBTOTAL(4,F35:F206)</f>
        <v>133</v>
      </c>
    </row>
    <row r="208" spans="1:14">
      <c r="G208" s="305">
        <f>SUBTOTAL(9,H35:H206)</f>
        <v>216433764.41999999</v>
      </c>
      <c r="H208" s="305">
        <f>SUBTOTAL(9,I35:I206)</f>
        <v>56254999.859999999</v>
      </c>
      <c r="I208" s="305">
        <f>SUBTOTAL(9,J35:J206)</f>
        <v>32641079.920000002</v>
      </c>
      <c r="K208" s="305">
        <f>SUBTOTAL(9,K35:K206)</f>
        <v>32151749.889999997</v>
      </c>
      <c r="L208" s="305">
        <f>SUBTOTAL(9,L35:L206)</f>
        <v>20271699.960000001</v>
      </c>
      <c r="M208" s="305">
        <f>SUBTOTAL(9,M35:M206)</f>
        <v>30805189.98</v>
      </c>
      <c r="N208" s="305">
        <f>SUBTOTAL(9,N35:N206)</f>
        <v>44309044.810000002</v>
      </c>
    </row>
    <row r="209" spans="1:14">
      <c r="A209" s="245" t="s">
        <v>92</v>
      </c>
      <c r="J209" s="246" t="s">
        <v>12</v>
      </c>
      <c r="K209" s="247" t="s">
        <v>1211</v>
      </c>
      <c r="L209" s="248" t="s">
        <v>13</v>
      </c>
    </row>
    <row r="211" spans="1:14">
      <c r="A211" s="52" t="s">
        <v>18</v>
      </c>
      <c r="B211" s="53" t="s">
        <v>19</v>
      </c>
      <c r="C211" s="53" t="s">
        <v>20</v>
      </c>
      <c r="D211" s="52" t="s">
        <v>21</v>
      </c>
      <c r="E211" s="52" t="s">
        <v>22</v>
      </c>
      <c r="G211" s="53" t="s">
        <v>23</v>
      </c>
      <c r="H211" s="53" t="s">
        <v>24</v>
      </c>
      <c r="I211" s="53" t="s">
        <v>25</v>
      </c>
      <c r="J211" s="303" t="s">
        <v>26</v>
      </c>
      <c r="K211" s="303" t="s">
        <v>27</v>
      </c>
      <c r="L211" s="303" t="s">
        <v>28</v>
      </c>
      <c r="M211" s="53" t="s">
        <v>29</v>
      </c>
      <c r="N211" s="53" t="s">
        <v>30</v>
      </c>
    </row>
    <row r="212" spans="1:14">
      <c r="A212" s="199" t="s">
        <v>1208</v>
      </c>
      <c r="B212" s="200">
        <v>15707</v>
      </c>
      <c r="C212" s="54">
        <v>1</v>
      </c>
      <c r="D212" s="198">
        <v>45910.513298611113</v>
      </c>
      <c r="E212" s="198">
        <v>45918.513136574074</v>
      </c>
      <c r="F212" s="54">
        <v>118</v>
      </c>
      <c r="G212" s="54">
        <v>862400</v>
      </c>
      <c r="H212" s="54">
        <v>231640</v>
      </c>
      <c r="I212" s="54">
        <v>0</v>
      </c>
      <c r="J212" s="54">
        <v>0</v>
      </c>
      <c r="K212" s="54">
        <v>0</v>
      </c>
      <c r="L212" s="54">
        <v>0</v>
      </c>
      <c r="M212" s="54">
        <v>0</v>
      </c>
      <c r="N212" s="54">
        <v>231640</v>
      </c>
    </row>
    <row r="213" spans="1:14">
      <c r="A213" s="199" t="s">
        <v>1208</v>
      </c>
      <c r="B213" s="200">
        <v>18788</v>
      </c>
      <c r="C213" s="54">
        <v>1</v>
      </c>
      <c r="D213" s="198">
        <v>46013.474953703706</v>
      </c>
      <c r="E213" s="198">
        <v>46021.47483796296</v>
      </c>
      <c r="F213" s="54">
        <v>15</v>
      </c>
      <c r="G213" s="54">
        <v>319200</v>
      </c>
      <c r="H213" s="54">
        <v>319200</v>
      </c>
      <c r="I213" s="54">
        <v>0</v>
      </c>
      <c r="J213" s="54">
        <v>0</v>
      </c>
      <c r="K213" s="54">
        <v>319200</v>
      </c>
      <c r="L213" s="54">
        <v>0</v>
      </c>
      <c r="M213" s="54">
        <v>0</v>
      </c>
      <c r="N213" s="54">
        <v>0</v>
      </c>
    </row>
    <row r="214" spans="1:14">
      <c r="A214" s="199" t="s">
        <v>1208</v>
      </c>
      <c r="B214" s="200">
        <v>18809</v>
      </c>
      <c r="C214" s="54">
        <v>1</v>
      </c>
      <c r="D214" s="198">
        <v>46013.571087962962</v>
      </c>
      <c r="E214" s="198">
        <v>46021.570856481485</v>
      </c>
      <c r="F214" s="54">
        <v>15</v>
      </c>
      <c r="G214" s="54">
        <v>1454000</v>
      </c>
      <c r="H214" s="54">
        <v>1454000</v>
      </c>
      <c r="I214" s="54">
        <v>0</v>
      </c>
      <c r="J214" s="54">
        <v>0</v>
      </c>
      <c r="K214" s="54">
        <v>1454000</v>
      </c>
      <c r="L214" s="54">
        <v>0</v>
      </c>
      <c r="M214" s="54">
        <v>0</v>
      </c>
      <c r="N214" s="54">
        <v>0</v>
      </c>
    </row>
    <row r="215" spans="1:14">
      <c r="B215" s="246" t="s">
        <v>36</v>
      </c>
      <c r="D215" s="304">
        <f>SUBTOTAL(4,F212:F214)</f>
        <v>118</v>
      </c>
    </row>
    <row r="216" spans="1:14">
      <c r="G216" s="305">
        <f>SUBTOTAL(9,H212:H214)</f>
        <v>2004840</v>
      </c>
      <c r="H216" s="305">
        <f>SUBTOTAL(9,I212:I214)</f>
        <v>0</v>
      </c>
      <c r="I216" s="305">
        <f>SUBTOTAL(9,J212:J214)</f>
        <v>0</v>
      </c>
      <c r="K216" s="305">
        <f>SUBTOTAL(9,K212:K214)</f>
        <v>1773200</v>
      </c>
      <c r="L216" s="305">
        <f>SUBTOTAL(9,L212:L214)</f>
        <v>0</v>
      </c>
      <c r="M216" s="305">
        <f>SUBTOTAL(9,M212:M214)</f>
        <v>0</v>
      </c>
      <c r="N216" s="305">
        <f>SUBTOTAL(9,N212:N214)</f>
        <v>231640</v>
      </c>
    </row>
    <row r="217" spans="1:14">
      <c r="A217" s="245" t="s">
        <v>277</v>
      </c>
      <c r="J217" s="246" t="s">
        <v>12</v>
      </c>
      <c r="K217" s="247" t="s">
        <v>1514</v>
      </c>
      <c r="L217" s="248" t="s">
        <v>13</v>
      </c>
    </row>
    <row r="219" spans="1:14">
      <c r="A219" s="52" t="s">
        <v>18</v>
      </c>
      <c r="B219" s="53" t="s">
        <v>19</v>
      </c>
      <c r="C219" s="53" t="s">
        <v>20</v>
      </c>
      <c r="D219" s="52" t="s">
        <v>21</v>
      </c>
      <c r="E219" s="52" t="s">
        <v>22</v>
      </c>
      <c r="G219" s="53" t="s">
        <v>23</v>
      </c>
      <c r="H219" s="53" t="s">
        <v>24</v>
      </c>
      <c r="I219" s="53" t="s">
        <v>25</v>
      </c>
      <c r="J219" s="303" t="s">
        <v>26</v>
      </c>
      <c r="K219" s="303" t="s">
        <v>27</v>
      </c>
      <c r="L219" s="303" t="s">
        <v>28</v>
      </c>
      <c r="M219" s="53" t="s">
        <v>29</v>
      </c>
      <c r="N219" s="53" t="s">
        <v>30</v>
      </c>
    </row>
    <row r="220" spans="1:14">
      <c r="A220" s="199" t="s">
        <v>1210</v>
      </c>
      <c r="B220" s="200">
        <v>23759</v>
      </c>
      <c r="C220" s="54">
        <v>11</v>
      </c>
      <c r="D220" s="198">
        <v>46022.304189814815</v>
      </c>
      <c r="E220" s="198">
        <v>46023.282858796294</v>
      </c>
      <c r="F220" s="54">
        <v>13</v>
      </c>
      <c r="G220" s="54">
        <v>497700</v>
      </c>
      <c r="H220" s="54">
        <v>497700</v>
      </c>
      <c r="I220" s="54">
        <v>0</v>
      </c>
      <c r="J220" s="54">
        <v>0</v>
      </c>
      <c r="K220" s="54">
        <v>497700</v>
      </c>
      <c r="L220" s="54">
        <v>0</v>
      </c>
      <c r="M220" s="54">
        <v>0</v>
      </c>
      <c r="N220" s="54">
        <v>0</v>
      </c>
    </row>
    <row r="221" spans="1:14">
      <c r="B221" s="246" t="s">
        <v>36</v>
      </c>
      <c r="D221" s="304">
        <f>SUBTOTAL(4,F220:F220)</f>
        <v>13</v>
      </c>
    </row>
    <row r="222" spans="1:14">
      <c r="G222" s="305">
        <f>SUBTOTAL(9,H220:H220)</f>
        <v>497700</v>
      </c>
      <c r="H222" s="305">
        <f>SUBTOTAL(9,I220:I220)</f>
        <v>0</v>
      </c>
      <c r="I222" s="305">
        <f>SUBTOTAL(9,J220:J220)</f>
        <v>0</v>
      </c>
      <c r="K222" s="305">
        <f>SUBTOTAL(9,K220:K220)</f>
        <v>497700</v>
      </c>
      <c r="L222" s="305">
        <f>SUBTOTAL(9,L220:L220)</f>
        <v>0</v>
      </c>
      <c r="M222" s="305">
        <f>SUBTOTAL(9,M220:M220)</f>
        <v>0</v>
      </c>
      <c r="N222" s="305">
        <f>SUBTOTAL(9,N220:N220)</f>
        <v>0</v>
      </c>
    </row>
    <row r="223" spans="1:14">
      <c r="A223" s="245" t="s">
        <v>58</v>
      </c>
      <c r="J223" s="246" t="s">
        <v>12</v>
      </c>
      <c r="K223" s="247" t="s">
        <v>1313</v>
      </c>
      <c r="L223" s="248" t="s">
        <v>13</v>
      </c>
    </row>
    <row r="225" spans="1:14">
      <c r="A225" s="52" t="s">
        <v>18</v>
      </c>
      <c r="B225" s="53" t="s">
        <v>19</v>
      </c>
      <c r="C225" s="53" t="s">
        <v>20</v>
      </c>
      <c r="D225" s="52" t="s">
        <v>21</v>
      </c>
      <c r="E225" s="52" t="s">
        <v>22</v>
      </c>
      <c r="G225" s="53" t="s">
        <v>23</v>
      </c>
      <c r="H225" s="53" t="s">
        <v>24</v>
      </c>
      <c r="I225" s="53" t="s">
        <v>25</v>
      </c>
      <c r="J225" s="303" t="s">
        <v>26</v>
      </c>
      <c r="K225" s="303" t="s">
        <v>27</v>
      </c>
      <c r="L225" s="303" t="s">
        <v>28</v>
      </c>
      <c r="M225" s="53" t="s">
        <v>29</v>
      </c>
      <c r="N225" s="53" t="s">
        <v>30</v>
      </c>
    </row>
    <row r="226" spans="1:14">
      <c r="A226" s="199" t="s">
        <v>1208</v>
      </c>
      <c r="B226" s="200">
        <v>16999</v>
      </c>
      <c r="C226" s="54">
        <v>7</v>
      </c>
      <c r="D226" s="198">
        <v>45957.476666666669</v>
      </c>
      <c r="E226" s="198">
        <v>45958.476550925923</v>
      </c>
      <c r="F226" s="54">
        <v>78</v>
      </c>
      <c r="G226" s="54">
        <v>1484405</v>
      </c>
      <c r="H226" s="54">
        <v>1484405</v>
      </c>
      <c r="I226" s="54">
        <v>0</v>
      </c>
      <c r="J226" s="54">
        <v>0</v>
      </c>
      <c r="K226" s="54">
        <v>0</v>
      </c>
      <c r="L226" s="54">
        <v>0</v>
      </c>
      <c r="M226" s="54">
        <v>0</v>
      </c>
      <c r="N226" s="54">
        <v>1484405</v>
      </c>
    </row>
    <row r="227" spans="1:14">
      <c r="B227" s="246" t="s">
        <v>36</v>
      </c>
      <c r="D227" s="304">
        <f>SUBTOTAL(4,F226:F226)</f>
        <v>78</v>
      </c>
    </row>
    <row r="228" spans="1:14">
      <c r="G228" s="305">
        <f>SUBTOTAL(9,H226:H226)</f>
        <v>1484405</v>
      </c>
      <c r="H228" s="305">
        <f>SUBTOTAL(9,I226:I226)</f>
        <v>0</v>
      </c>
      <c r="I228" s="305">
        <f>SUBTOTAL(9,J226:J226)</f>
        <v>0</v>
      </c>
      <c r="K228" s="305">
        <f>SUBTOTAL(9,K226:K226)</f>
        <v>0</v>
      </c>
      <c r="L228" s="305">
        <f>SUBTOTAL(9,L226:L226)</f>
        <v>0</v>
      </c>
      <c r="M228" s="305">
        <f>SUBTOTAL(9,M226:M226)</f>
        <v>0</v>
      </c>
      <c r="N228" s="305">
        <f>SUBTOTAL(9,N226:N226)</f>
        <v>1484405</v>
      </c>
    </row>
    <row r="229" spans="1:14">
      <c r="A229" s="245" t="s">
        <v>65</v>
      </c>
      <c r="J229" s="246" t="s">
        <v>12</v>
      </c>
      <c r="K229" s="247" t="s">
        <v>1212</v>
      </c>
      <c r="L229" s="248" t="s">
        <v>13</v>
      </c>
    </row>
    <row r="231" spans="1:14">
      <c r="A231" s="52" t="s">
        <v>18</v>
      </c>
      <c r="B231" s="53" t="s">
        <v>19</v>
      </c>
      <c r="C231" s="53" t="s">
        <v>20</v>
      </c>
      <c r="D231" s="52" t="s">
        <v>21</v>
      </c>
      <c r="E231" s="52" t="s">
        <v>22</v>
      </c>
      <c r="G231" s="53" t="s">
        <v>23</v>
      </c>
      <c r="H231" s="53" t="s">
        <v>24</v>
      </c>
      <c r="I231" s="53" t="s">
        <v>25</v>
      </c>
      <c r="J231" s="303" t="s">
        <v>26</v>
      </c>
      <c r="K231" s="303" t="s">
        <v>27</v>
      </c>
      <c r="L231" s="303" t="s">
        <v>28</v>
      </c>
      <c r="M231" s="53" t="s">
        <v>29</v>
      </c>
      <c r="N231" s="53" t="s">
        <v>30</v>
      </c>
    </row>
    <row r="232" spans="1:14">
      <c r="A232" s="199" t="s">
        <v>1210</v>
      </c>
      <c r="B232" s="200">
        <v>23679</v>
      </c>
      <c r="C232" s="54">
        <v>12</v>
      </c>
      <c r="D232" s="198">
        <v>46018.29546296296</v>
      </c>
      <c r="E232" s="198">
        <v>46026.293275462966</v>
      </c>
      <c r="F232" s="54">
        <v>10</v>
      </c>
      <c r="G232" s="54">
        <v>1775100</v>
      </c>
      <c r="H232" s="54">
        <v>1775100</v>
      </c>
      <c r="I232" s="54">
        <v>0</v>
      </c>
      <c r="J232" s="54">
        <v>0</v>
      </c>
      <c r="K232" s="54">
        <v>1775100</v>
      </c>
      <c r="L232" s="54">
        <v>0</v>
      </c>
      <c r="M232" s="54">
        <v>0</v>
      </c>
      <c r="N232" s="54">
        <v>0</v>
      </c>
    </row>
    <row r="233" spans="1:14">
      <c r="A233" s="199" t="s">
        <v>1210</v>
      </c>
      <c r="B233" s="200">
        <v>23734</v>
      </c>
      <c r="C233" s="54">
        <v>12</v>
      </c>
      <c r="D233" s="198">
        <v>46021.312523148146</v>
      </c>
      <c r="E233" s="198">
        <v>46029.304606481484</v>
      </c>
      <c r="F233" s="54">
        <v>7</v>
      </c>
      <c r="G233" s="54">
        <v>4521700</v>
      </c>
      <c r="H233" s="54">
        <v>4521700</v>
      </c>
      <c r="I233" s="54">
        <v>0</v>
      </c>
      <c r="J233" s="54">
        <v>4521700</v>
      </c>
      <c r="K233" s="54">
        <v>0</v>
      </c>
      <c r="L233" s="54">
        <v>0</v>
      </c>
      <c r="M233" s="54">
        <v>0</v>
      </c>
      <c r="N233" s="54">
        <v>0</v>
      </c>
    </row>
    <row r="234" spans="1:14">
      <c r="B234" s="246" t="s">
        <v>36</v>
      </c>
      <c r="D234" s="304">
        <f>SUBTOTAL(4,F232:F233)</f>
        <v>10</v>
      </c>
    </row>
    <row r="235" spans="1:14">
      <c r="G235" s="305">
        <f>SUBTOTAL(9,H232:H233)</f>
        <v>6296800</v>
      </c>
      <c r="H235" s="305">
        <f>SUBTOTAL(9,I232:I233)</f>
        <v>0</v>
      </c>
      <c r="I235" s="305">
        <f>SUBTOTAL(9,J232:J233)</f>
        <v>4521700</v>
      </c>
      <c r="K235" s="305">
        <f>SUBTOTAL(9,K232:K233)</f>
        <v>1775100</v>
      </c>
      <c r="L235" s="305">
        <f>SUBTOTAL(9,L232:L233)</f>
        <v>0</v>
      </c>
      <c r="M235" s="305">
        <f>SUBTOTAL(9,M232:M233)</f>
        <v>0</v>
      </c>
      <c r="N235" s="305">
        <f>SUBTOTAL(9,N232:N233)</f>
        <v>0</v>
      </c>
    </row>
    <row r="236" spans="1:14">
      <c r="A236" s="245" t="s">
        <v>67</v>
      </c>
      <c r="J236" s="246" t="s">
        <v>12</v>
      </c>
      <c r="K236" s="247" t="s">
        <v>1213</v>
      </c>
      <c r="L236" s="248" t="s">
        <v>13</v>
      </c>
    </row>
    <row r="238" spans="1:14">
      <c r="A238" s="52" t="s">
        <v>18</v>
      </c>
      <c r="B238" s="53" t="s">
        <v>19</v>
      </c>
      <c r="C238" s="53" t="s">
        <v>20</v>
      </c>
      <c r="D238" s="52" t="s">
        <v>21</v>
      </c>
      <c r="E238" s="52" t="s">
        <v>22</v>
      </c>
      <c r="G238" s="53" t="s">
        <v>23</v>
      </c>
      <c r="H238" s="53" t="s">
        <v>24</v>
      </c>
      <c r="I238" s="53" t="s">
        <v>25</v>
      </c>
      <c r="J238" s="303" t="s">
        <v>26</v>
      </c>
      <c r="K238" s="303" t="s">
        <v>27</v>
      </c>
      <c r="L238" s="303" t="s">
        <v>28</v>
      </c>
      <c r="M238" s="53" t="s">
        <v>29</v>
      </c>
      <c r="N238" s="53" t="s">
        <v>30</v>
      </c>
    </row>
    <row r="239" spans="1:14">
      <c r="A239" s="199" t="s">
        <v>1208</v>
      </c>
      <c r="B239" s="200">
        <v>18183</v>
      </c>
      <c r="C239" s="54">
        <v>4</v>
      </c>
      <c r="D239" s="198">
        <v>45996.268518518518</v>
      </c>
      <c r="E239" s="198">
        <v>46026.268263888887</v>
      </c>
      <c r="F239" s="54">
        <v>10</v>
      </c>
      <c r="G239" s="54">
        <v>5796300</v>
      </c>
      <c r="H239" s="54">
        <v>5796300</v>
      </c>
      <c r="I239" s="54">
        <v>0</v>
      </c>
      <c r="J239" s="54">
        <v>0</v>
      </c>
      <c r="K239" s="54">
        <v>5796300</v>
      </c>
      <c r="L239" s="54">
        <v>0</v>
      </c>
      <c r="M239" s="54">
        <v>0</v>
      </c>
      <c r="N239" s="54">
        <v>0</v>
      </c>
    </row>
    <row r="240" spans="1:14">
      <c r="A240" s="199" t="s">
        <v>1208</v>
      </c>
      <c r="B240" s="200">
        <v>18260</v>
      </c>
      <c r="C240" s="54">
        <v>4</v>
      </c>
      <c r="D240" s="198">
        <v>45997.588946759257</v>
      </c>
      <c r="E240" s="198">
        <v>46027.588692129626</v>
      </c>
      <c r="F240" s="54">
        <v>9</v>
      </c>
      <c r="G240" s="54">
        <v>7081600</v>
      </c>
      <c r="H240" s="54">
        <v>7081600</v>
      </c>
      <c r="I240" s="54">
        <v>0</v>
      </c>
      <c r="J240" s="54">
        <v>0</v>
      </c>
      <c r="K240" s="54">
        <v>7081600</v>
      </c>
      <c r="L240" s="54">
        <v>0</v>
      </c>
      <c r="M240" s="54">
        <v>0</v>
      </c>
      <c r="N240" s="54">
        <v>0</v>
      </c>
    </row>
    <row r="241" spans="1:14">
      <c r="A241" s="199" t="s">
        <v>1208</v>
      </c>
      <c r="B241" s="200">
        <v>18307</v>
      </c>
      <c r="C241" s="54">
        <v>4</v>
      </c>
      <c r="D241" s="198">
        <v>46000.561412037037</v>
      </c>
      <c r="E241" s="198">
        <v>46030.561412037037</v>
      </c>
      <c r="F241" s="54">
        <v>6</v>
      </c>
      <c r="G241" s="54">
        <v>97300</v>
      </c>
      <c r="H241" s="54">
        <v>97300</v>
      </c>
      <c r="I241" s="54">
        <v>0</v>
      </c>
      <c r="J241" s="54">
        <v>97300</v>
      </c>
      <c r="K241" s="54">
        <v>0</v>
      </c>
      <c r="L241" s="54">
        <v>0</v>
      </c>
      <c r="M241" s="54">
        <v>0</v>
      </c>
      <c r="N241" s="54">
        <v>0</v>
      </c>
    </row>
    <row r="242" spans="1:14">
      <c r="A242" s="199" t="s">
        <v>1208</v>
      </c>
      <c r="B242" s="200">
        <v>18332</v>
      </c>
      <c r="C242" s="54">
        <v>4</v>
      </c>
      <c r="D242" s="198">
        <v>46001.364988425928</v>
      </c>
      <c r="E242" s="198">
        <v>46031.364189814813</v>
      </c>
      <c r="F242" s="54">
        <v>5</v>
      </c>
      <c r="G242" s="54">
        <v>3973500</v>
      </c>
      <c r="H242" s="54">
        <v>3973500</v>
      </c>
      <c r="I242" s="54">
        <v>0</v>
      </c>
      <c r="J242" s="54">
        <v>3973500</v>
      </c>
      <c r="K242" s="54">
        <v>0</v>
      </c>
      <c r="L242" s="54">
        <v>0</v>
      </c>
      <c r="M242" s="54">
        <v>0</v>
      </c>
      <c r="N242" s="54">
        <v>0</v>
      </c>
    </row>
    <row r="243" spans="1:14">
      <c r="A243" s="199" t="s">
        <v>1208</v>
      </c>
      <c r="B243" s="200">
        <v>18371</v>
      </c>
      <c r="C243" s="54">
        <v>4</v>
      </c>
      <c r="D243" s="198">
        <v>46002.299525462964</v>
      </c>
      <c r="E243" s="198">
        <v>46032.299293981479</v>
      </c>
      <c r="F243" s="54">
        <v>4</v>
      </c>
      <c r="G243" s="54">
        <v>4460700</v>
      </c>
      <c r="H243" s="54">
        <v>4460700</v>
      </c>
      <c r="I243" s="54">
        <v>0</v>
      </c>
      <c r="J243" s="54">
        <v>4460700</v>
      </c>
      <c r="K243" s="54">
        <v>0</v>
      </c>
      <c r="L243" s="54">
        <v>0</v>
      </c>
      <c r="M243" s="54">
        <v>0</v>
      </c>
      <c r="N243" s="54">
        <v>0</v>
      </c>
    </row>
    <row r="244" spans="1:14">
      <c r="A244" s="199" t="s">
        <v>1208</v>
      </c>
      <c r="B244" s="200">
        <v>18396</v>
      </c>
      <c r="C244" s="54">
        <v>4</v>
      </c>
      <c r="D244" s="198">
        <v>46002.55201388889</v>
      </c>
      <c r="E244" s="198">
        <v>46032.55201388889</v>
      </c>
      <c r="F244" s="54">
        <v>4</v>
      </c>
      <c r="G244" s="54">
        <v>33600</v>
      </c>
      <c r="H244" s="54">
        <v>33600</v>
      </c>
      <c r="I244" s="54">
        <v>0</v>
      </c>
      <c r="J244" s="54">
        <v>33600</v>
      </c>
      <c r="K244" s="54">
        <v>0</v>
      </c>
      <c r="L244" s="54">
        <v>0</v>
      </c>
      <c r="M244" s="54">
        <v>0</v>
      </c>
      <c r="N244" s="54">
        <v>0</v>
      </c>
    </row>
    <row r="245" spans="1:14">
      <c r="A245" s="199" t="s">
        <v>1208</v>
      </c>
      <c r="B245" s="200">
        <v>18513</v>
      </c>
      <c r="C245" s="54">
        <v>4</v>
      </c>
      <c r="D245" s="198">
        <v>46006.3125</v>
      </c>
      <c r="E245" s="198">
        <v>46036.312407407408</v>
      </c>
      <c r="F245" s="54">
        <v>0</v>
      </c>
      <c r="G245" s="54">
        <v>6153000</v>
      </c>
      <c r="H245" s="54">
        <v>6153000</v>
      </c>
      <c r="I245" s="54">
        <v>6153000</v>
      </c>
      <c r="J245" s="54">
        <v>0</v>
      </c>
      <c r="K245" s="54">
        <v>0</v>
      </c>
      <c r="L245" s="54">
        <v>0</v>
      </c>
      <c r="M245" s="54">
        <v>0</v>
      </c>
      <c r="N245" s="54">
        <v>0</v>
      </c>
    </row>
    <row r="246" spans="1:14">
      <c r="A246" s="199" t="s">
        <v>1208</v>
      </c>
      <c r="B246" s="200">
        <v>18558</v>
      </c>
      <c r="C246" s="54">
        <v>4</v>
      </c>
      <c r="D246" s="198">
        <v>46007.541631944441</v>
      </c>
      <c r="E246" s="198">
        <v>46037.536053240743</v>
      </c>
      <c r="F246" s="54">
        <v>-1</v>
      </c>
      <c r="G246" s="54">
        <v>7100800</v>
      </c>
      <c r="H246" s="54">
        <v>7100800</v>
      </c>
      <c r="I246" s="54">
        <v>7100800</v>
      </c>
      <c r="J246" s="54">
        <v>0</v>
      </c>
      <c r="K246" s="54">
        <v>0</v>
      </c>
      <c r="L246" s="54">
        <v>0</v>
      </c>
      <c r="M246" s="54">
        <v>0</v>
      </c>
      <c r="N246" s="54">
        <v>0</v>
      </c>
    </row>
    <row r="247" spans="1:14">
      <c r="A247" s="199" t="s">
        <v>1208</v>
      </c>
      <c r="B247" s="200">
        <v>18590</v>
      </c>
      <c r="C247" s="54">
        <v>4</v>
      </c>
      <c r="D247" s="198">
        <v>46008.360127314816</v>
      </c>
      <c r="E247" s="198">
        <v>46038.360046296293</v>
      </c>
      <c r="F247" s="54">
        <v>-2</v>
      </c>
      <c r="G247" s="54">
        <v>882000</v>
      </c>
      <c r="H247" s="54">
        <v>882000</v>
      </c>
      <c r="I247" s="54">
        <v>882000</v>
      </c>
      <c r="J247" s="54">
        <v>0</v>
      </c>
      <c r="K247" s="54">
        <v>0</v>
      </c>
      <c r="L247" s="54">
        <v>0</v>
      </c>
      <c r="M247" s="54">
        <v>0</v>
      </c>
      <c r="N247" s="54">
        <v>0</v>
      </c>
    </row>
    <row r="248" spans="1:14">
      <c r="A248" s="199" t="s">
        <v>1208</v>
      </c>
      <c r="B248" s="200">
        <v>18629</v>
      </c>
      <c r="C248" s="54">
        <v>4</v>
      </c>
      <c r="D248" s="198">
        <v>46008.62394675926</v>
      </c>
      <c r="E248" s="198">
        <v>46038.623715277776</v>
      </c>
      <c r="F248" s="54">
        <v>-2</v>
      </c>
      <c r="G248" s="54">
        <v>318000</v>
      </c>
      <c r="H248" s="54">
        <v>318000</v>
      </c>
      <c r="I248" s="54">
        <v>318000</v>
      </c>
      <c r="J248" s="54">
        <v>0</v>
      </c>
      <c r="K248" s="54">
        <v>0</v>
      </c>
      <c r="L248" s="54">
        <v>0</v>
      </c>
      <c r="M248" s="54">
        <v>0</v>
      </c>
      <c r="N248" s="54">
        <v>0</v>
      </c>
    </row>
    <row r="249" spans="1:14">
      <c r="A249" s="199" t="s">
        <v>1208</v>
      </c>
      <c r="B249" s="200">
        <v>18898</v>
      </c>
      <c r="C249" s="54">
        <v>4</v>
      </c>
      <c r="D249" s="198">
        <v>46017.213229166664</v>
      </c>
      <c r="E249" s="198">
        <v>46047.21298611111</v>
      </c>
      <c r="F249" s="54">
        <v>-11</v>
      </c>
      <c r="G249" s="54">
        <v>11167200</v>
      </c>
      <c r="H249" s="54">
        <v>11167200</v>
      </c>
      <c r="I249" s="54">
        <v>11167200</v>
      </c>
      <c r="J249" s="54">
        <v>0</v>
      </c>
      <c r="K249" s="54">
        <v>0</v>
      </c>
      <c r="L249" s="54">
        <v>0</v>
      </c>
      <c r="M249" s="54">
        <v>0</v>
      </c>
      <c r="N249" s="54">
        <v>0</v>
      </c>
    </row>
    <row r="250" spans="1:14">
      <c r="A250" s="199" t="s">
        <v>1208</v>
      </c>
      <c r="B250" s="200">
        <v>18941</v>
      </c>
      <c r="C250" s="54">
        <v>4</v>
      </c>
      <c r="D250" s="198">
        <v>46018.508368055554</v>
      </c>
      <c r="E250" s="198">
        <v>46048.508240740739</v>
      </c>
      <c r="F250" s="54">
        <v>-12</v>
      </c>
      <c r="G250" s="54">
        <v>4173600</v>
      </c>
      <c r="H250" s="54">
        <v>4173600</v>
      </c>
      <c r="I250" s="54">
        <v>4173600</v>
      </c>
      <c r="J250" s="54">
        <v>0</v>
      </c>
      <c r="K250" s="54">
        <v>0</v>
      </c>
      <c r="L250" s="54">
        <v>0</v>
      </c>
      <c r="M250" s="54">
        <v>0</v>
      </c>
      <c r="N250" s="54">
        <v>0</v>
      </c>
    </row>
    <row r="251" spans="1:14">
      <c r="A251" s="199" t="s">
        <v>1208</v>
      </c>
      <c r="B251" s="200">
        <v>18963</v>
      </c>
      <c r="C251" s="54">
        <v>4</v>
      </c>
      <c r="D251" s="198">
        <v>46020.279444444444</v>
      </c>
      <c r="E251" s="198">
        <v>46050.274537037039</v>
      </c>
      <c r="F251" s="54">
        <v>-14</v>
      </c>
      <c r="G251" s="54">
        <v>207000</v>
      </c>
      <c r="H251" s="54">
        <v>207000</v>
      </c>
      <c r="I251" s="54">
        <v>207000</v>
      </c>
      <c r="J251" s="54">
        <v>0</v>
      </c>
      <c r="K251" s="54">
        <v>0</v>
      </c>
      <c r="L251" s="54">
        <v>0</v>
      </c>
      <c r="M251" s="54">
        <v>0</v>
      </c>
      <c r="N251" s="54">
        <v>0</v>
      </c>
    </row>
    <row r="252" spans="1:14">
      <c r="A252" s="199" t="s">
        <v>1208</v>
      </c>
      <c r="B252" s="200">
        <v>19013</v>
      </c>
      <c r="C252" s="54">
        <v>4</v>
      </c>
      <c r="D252" s="198">
        <v>46021.420138888891</v>
      </c>
      <c r="E252" s="198">
        <v>46051.420138888891</v>
      </c>
      <c r="F252" s="54">
        <v>-15</v>
      </c>
      <c r="G252" s="54">
        <v>69150</v>
      </c>
      <c r="H252" s="54">
        <v>69150</v>
      </c>
      <c r="I252" s="54">
        <v>69150</v>
      </c>
      <c r="J252" s="54">
        <v>0</v>
      </c>
      <c r="K252" s="54">
        <v>0</v>
      </c>
      <c r="L252" s="54">
        <v>0</v>
      </c>
      <c r="M252" s="54">
        <v>0</v>
      </c>
      <c r="N252" s="54">
        <v>0</v>
      </c>
    </row>
    <row r="253" spans="1:14">
      <c r="A253" s="199" t="s">
        <v>1208</v>
      </c>
      <c r="B253" s="200">
        <v>19039</v>
      </c>
      <c r="C253" s="54">
        <v>4</v>
      </c>
      <c r="D253" s="198">
        <v>46022.686377314814</v>
      </c>
      <c r="E253" s="198">
        <v>46052.686377314814</v>
      </c>
      <c r="F253" s="54">
        <v>-16</v>
      </c>
      <c r="G253" s="54">
        <v>40950</v>
      </c>
      <c r="H253" s="54">
        <v>40950</v>
      </c>
      <c r="I253" s="54">
        <v>40950</v>
      </c>
      <c r="J253" s="54">
        <v>0</v>
      </c>
      <c r="K253" s="54">
        <v>0</v>
      </c>
      <c r="L253" s="54">
        <v>0</v>
      </c>
      <c r="M253" s="54">
        <v>0</v>
      </c>
      <c r="N253" s="54">
        <v>0</v>
      </c>
    </row>
    <row r="254" spans="1:14">
      <c r="B254" s="246" t="s">
        <v>36</v>
      </c>
      <c r="D254" s="304">
        <f>SUBTOTAL(4,F239:F253)</f>
        <v>10</v>
      </c>
    </row>
    <row r="255" spans="1:14">
      <c r="G255" s="305">
        <f>SUBTOTAL(9,H239:H253)</f>
        <v>51554700</v>
      </c>
      <c r="H255" s="305">
        <f>SUBTOTAL(9,I239:I253)</f>
        <v>30111700</v>
      </c>
      <c r="I255" s="305">
        <f>SUBTOTAL(9,J239:J253)</f>
        <v>8565100</v>
      </c>
      <c r="K255" s="305">
        <f>SUBTOTAL(9,K239:K253)</f>
        <v>12877900</v>
      </c>
      <c r="L255" s="305">
        <f>SUBTOTAL(9,L239:L253)</f>
        <v>0</v>
      </c>
      <c r="M255" s="305">
        <f>SUBTOTAL(9,M239:M253)</f>
        <v>0</v>
      </c>
      <c r="N255" s="305">
        <f>SUBTOTAL(9,N239:N253)</f>
        <v>0</v>
      </c>
    </row>
    <row r="256" spans="1:14">
      <c r="A256" s="245" t="s">
        <v>71</v>
      </c>
      <c r="J256" s="246" t="s">
        <v>12</v>
      </c>
      <c r="K256" s="247" t="s">
        <v>1314</v>
      </c>
      <c r="L256" s="248" t="s">
        <v>13</v>
      </c>
    </row>
    <row r="258" spans="1:14">
      <c r="A258" s="52" t="s">
        <v>18</v>
      </c>
      <c r="B258" s="53" t="s">
        <v>19</v>
      </c>
      <c r="C258" s="53" t="s">
        <v>20</v>
      </c>
      <c r="D258" s="52" t="s">
        <v>21</v>
      </c>
      <c r="E258" s="52" t="s">
        <v>22</v>
      </c>
      <c r="G258" s="53" t="s">
        <v>23</v>
      </c>
      <c r="H258" s="53" t="s">
        <v>24</v>
      </c>
      <c r="I258" s="53" t="s">
        <v>25</v>
      </c>
      <c r="J258" s="303" t="s">
        <v>26</v>
      </c>
      <c r="K258" s="303" t="s">
        <v>27</v>
      </c>
      <c r="L258" s="303" t="s">
        <v>28</v>
      </c>
      <c r="M258" s="53" t="s">
        <v>29</v>
      </c>
      <c r="N258" s="53" t="s">
        <v>30</v>
      </c>
    </row>
    <row r="259" spans="1:14">
      <c r="A259" s="199" t="s">
        <v>1210</v>
      </c>
      <c r="B259" s="200">
        <v>22984</v>
      </c>
      <c r="C259" s="54">
        <v>4</v>
      </c>
      <c r="D259" s="198">
        <v>45996.35229166667</v>
      </c>
      <c r="E259" s="198">
        <v>45997.346296296295</v>
      </c>
      <c r="F259" s="54">
        <v>39</v>
      </c>
      <c r="G259" s="54">
        <v>357200</v>
      </c>
      <c r="H259" s="54">
        <v>339150</v>
      </c>
      <c r="I259" s="54">
        <v>0</v>
      </c>
      <c r="J259" s="54">
        <v>0</v>
      </c>
      <c r="K259" s="54">
        <v>0</v>
      </c>
      <c r="L259" s="54">
        <v>0</v>
      </c>
      <c r="M259" s="54">
        <v>0</v>
      </c>
      <c r="N259" s="54">
        <v>339150</v>
      </c>
    </row>
    <row r="260" spans="1:14">
      <c r="A260" s="199" t="s">
        <v>1210</v>
      </c>
      <c r="B260" s="200">
        <v>23324</v>
      </c>
      <c r="C260" s="54">
        <v>4</v>
      </c>
      <c r="D260" s="198">
        <v>46008.380046296297</v>
      </c>
      <c r="E260" s="198">
        <v>46009.379467592589</v>
      </c>
      <c r="F260" s="54">
        <v>27</v>
      </c>
      <c r="G260" s="54">
        <v>552900</v>
      </c>
      <c r="H260" s="54">
        <v>547200</v>
      </c>
      <c r="I260" s="54">
        <v>0</v>
      </c>
      <c r="J260" s="54">
        <v>0</v>
      </c>
      <c r="K260" s="54">
        <v>0</v>
      </c>
      <c r="L260" s="54">
        <v>0</v>
      </c>
      <c r="M260" s="54">
        <v>547200</v>
      </c>
      <c r="N260" s="54">
        <v>0</v>
      </c>
    </row>
    <row r="261" spans="1:14">
      <c r="B261" s="246" t="s">
        <v>36</v>
      </c>
      <c r="D261" s="304">
        <f>SUBTOTAL(4,F259:F260)</f>
        <v>39</v>
      </c>
    </row>
    <row r="262" spans="1:14">
      <c r="G262" s="305">
        <f>SUBTOTAL(9,H259:H260)</f>
        <v>886350</v>
      </c>
      <c r="H262" s="305">
        <f>SUBTOTAL(9,I259:I260)</f>
        <v>0</v>
      </c>
      <c r="I262" s="305">
        <f>SUBTOTAL(9,J259:J260)</f>
        <v>0</v>
      </c>
      <c r="K262" s="305">
        <f>SUBTOTAL(9,K259:K260)</f>
        <v>0</v>
      </c>
      <c r="L262" s="305">
        <f>SUBTOTAL(9,L259:L260)</f>
        <v>0</v>
      </c>
      <c r="M262" s="305">
        <f>SUBTOTAL(9,M259:M260)</f>
        <v>547200</v>
      </c>
      <c r="N262" s="305">
        <f>SUBTOTAL(9,N259:N260)</f>
        <v>339150</v>
      </c>
    </row>
    <row r="263" spans="1:14">
      <c r="A263" s="245" t="s">
        <v>1515</v>
      </c>
      <c r="J263" s="246" t="s">
        <v>12</v>
      </c>
      <c r="K263" s="247" t="s">
        <v>1516</v>
      </c>
      <c r="L263" s="248" t="s">
        <v>13</v>
      </c>
    </row>
    <row r="265" spans="1:14">
      <c r="A265" s="52" t="s">
        <v>18</v>
      </c>
      <c r="B265" s="53" t="s">
        <v>19</v>
      </c>
      <c r="C265" s="53" t="s">
        <v>20</v>
      </c>
      <c r="D265" s="52" t="s">
        <v>21</v>
      </c>
      <c r="E265" s="52" t="s">
        <v>22</v>
      </c>
      <c r="G265" s="53" t="s">
        <v>23</v>
      </c>
      <c r="H265" s="53" t="s">
        <v>24</v>
      </c>
      <c r="I265" s="53" t="s">
        <v>25</v>
      </c>
      <c r="J265" s="303" t="s">
        <v>26</v>
      </c>
      <c r="K265" s="303" t="s">
        <v>27</v>
      </c>
      <c r="L265" s="303" t="s">
        <v>28</v>
      </c>
      <c r="M265" s="53" t="s">
        <v>29</v>
      </c>
      <c r="N265" s="53" t="s">
        <v>30</v>
      </c>
    </row>
    <row r="266" spans="1:14">
      <c r="A266" s="199" t="s">
        <v>1208</v>
      </c>
      <c r="B266" s="200">
        <v>18401</v>
      </c>
      <c r="C266" s="54">
        <v>1</v>
      </c>
      <c r="D266" s="198">
        <v>46002.578599537039</v>
      </c>
      <c r="E266" s="198">
        <v>46003.577418981484</v>
      </c>
      <c r="F266" s="54">
        <v>33</v>
      </c>
      <c r="G266" s="54">
        <v>444600</v>
      </c>
      <c r="H266" s="54">
        <v>444600</v>
      </c>
      <c r="I266" s="54">
        <v>0</v>
      </c>
      <c r="J266" s="54">
        <v>0</v>
      </c>
      <c r="K266" s="54">
        <v>0</v>
      </c>
      <c r="L266" s="54">
        <v>0</v>
      </c>
      <c r="M266" s="54">
        <v>0</v>
      </c>
      <c r="N266" s="54">
        <v>444600</v>
      </c>
    </row>
    <row r="267" spans="1:14">
      <c r="B267" s="246" t="s">
        <v>36</v>
      </c>
      <c r="D267" s="304">
        <f>SUBTOTAL(4,F266:F266)</f>
        <v>33</v>
      </c>
    </row>
    <row r="268" spans="1:14">
      <c r="G268" s="305">
        <f>SUBTOTAL(9,H266:H266)</f>
        <v>444600</v>
      </c>
      <c r="H268" s="305">
        <f>SUBTOTAL(9,I266:I266)</f>
        <v>0</v>
      </c>
      <c r="I268" s="305">
        <f>SUBTOTAL(9,J266:J266)</f>
        <v>0</v>
      </c>
      <c r="K268" s="305">
        <f>SUBTOTAL(9,K266:K266)</f>
        <v>0</v>
      </c>
      <c r="L268" s="305">
        <f>SUBTOTAL(9,L266:L266)</f>
        <v>0</v>
      </c>
      <c r="M268" s="305">
        <f>SUBTOTAL(9,M266:M266)</f>
        <v>0</v>
      </c>
      <c r="N268" s="305">
        <f>SUBTOTAL(9,N266:N266)</f>
        <v>444600</v>
      </c>
    </row>
    <row r="269" spans="1:14">
      <c r="A269" s="245" t="s">
        <v>1414</v>
      </c>
      <c r="J269" s="246" t="s">
        <v>12</v>
      </c>
      <c r="K269" s="247" t="s">
        <v>1542</v>
      </c>
      <c r="L269" s="248" t="s">
        <v>13</v>
      </c>
    </row>
    <row r="271" spans="1:14">
      <c r="A271" s="52" t="s">
        <v>18</v>
      </c>
      <c r="B271" s="53" t="s">
        <v>19</v>
      </c>
      <c r="C271" s="53" t="s">
        <v>20</v>
      </c>
      <c r="D271" s="52" t="s">
        <v>21</v>
      </c>
      <c r="E271" s="52" t="s">
        <v>22</v>
      </c>
      <c r="G271" s="53" t="s">
        <v>23</v>
      </c>
      <c r="H271" s="53" t="s">
        <v>24</v>
      </c>
      <c r="I271" s="53" t="s">
        <v>25</v>
      </c>
      <c r="J271" s="303" t="s">
        <v>26</v>
      </c>
      <c r="K271" s="303" t="s">
        <v>27</v>
      </c>
      <c r="L271" s="303" t="s">
        <v>28</v>
      </c>
      <c r="M271" s="53" t="s">
        <v>29</v>
      </c>
      <c r="N271" s="53" t="s">
        <v>30</v>
      </c>
    </row>
    <row r="272" spans="1:14">
      <c r="A272" s="199" t="s">
        <v>1210</v>
      </c>
      <c r="B272" s="200">
        <v>23750</v>
      </c>
      <c r="C272" s="54">
        <v>13</v>
      </c>
      <c r="D272" s="198">
        <v>46022.246099537035</v>
      </c>
      <c r="E272" s="198">
        <v>46023.245856481481</v>
      </c>
      <c r="F272" s="54">
        <v>13</v>
      </c>
      <c r="G272" s="54">
        <v>299360</v>
      </c>
      <c r="H272" s="54">
        <v>299360</v>
      </c>
      <c r="I272" s="54">
        <v>0</v>
      </c>
      <c r="J272" s="54">
        <v>0</v>
      </c>
      <c r="K272" s="54">
        <v>299360</v>
      </c>
      <c r="L272" s="54">
        <v>0</v>
      </c>
      <c r="M272" s="54">
        <v>0</v>
      </c>
      <c r="N272" s="54">
        <v>0</v>
      </c>
    </row>
    <row r="273" spans="1:14">
      <c r="B273" s="246" t="s">
        <v>36</v>
      </c>
      <c r="D273" s="304">
        <f>SUBTOTAL(4,F272:F272)</f>
        <v>13</v>
      </c>
    </row>
    <row r="274" spans="1:14">
      <c r="G274" s="305">
        <f>SUBTOTAL(9,H272:H272)</f>
        <v>299360</v>
      </c>
      <c r="H274" s="305">
        <f>SUBTOTAL(9,I272:I272)</f>
        <v>0</v>
      </c>
      <c r="I274" s="305">
        <f>SUBTOTAL(9,J272:J272)</f>
        <v>0</v>
      </c>
      <c r="K274" s="305">
        <f>SUBTOTAL(9,K272:K272)</f>
        <v>299360</v>
      </c>
      <c r="L274" s="305">
        <f>SUBTOTAL(9,L272:L272)</f>
        <v>0</v>
      </c>
      <c r="M274" s="305">
        <f>SUBTOTAL(9,M272:M272)</f>
        <v>0</v>
      </c>
      <c r="N274" s="305">
        <f>SUBTOTAL(9,N272:N272)</f>
        <v>0</v>
      </c>
    </row>
    <row r="275" spans="1:14">
      <c r="A275" s="245" t="s">
        <v>1310</v>
      </c>
      <c r="J275" s="246" t="s">
        <v>12</v>
      </c>
      <c r="K275" s="247" t="s">
        <v>1316</v>
      </c>
      <c r="L275" s="248" t="s">
        <v>13</v>
      </c>
    </row>
    <row r="277" spans="1:14">
      <c r="A277" s="52" t="s">
        <v>18</v>
      </c>
      <c r="B277" s="53" t="s">
        <v>19</v>
      </c>
      <c r="C277" s="53" t="s">
        <v>20</v>
      </c>
      <c r="D277" s="52" t="s">
        <v>21</v>
      </c>
      <c r="E277" s="52" t="s">
        <v>22</v>
      </c>
      <c r="G277" s="53" t="s">
        <v>23</v>
      </c>
      <c r="H277" s="53" t="s">
        <v>24</v>
      </c>
      <c r="I277" s="53" t="s">
        <v>25</v>
      </c>
      <c r="J277" s="303" t="s">
        <v>26</v>
      </c>
      <c r="K277" s="303" t="s">
        <v>27</v>
      </c>
      <c r="L277" s="303" t="s">
        <v>28</v>
      </c>
      <c r="M277" s="53" t="s">
        <v>29</v>
      </c>
      <c r="N277" s="53" t="s">
        <v>30</v>
      </c>
    </row>
    <row r="278" spans="1:14">
      <c r="A278" s="199" t="s">
        <v>1210</v>
      </c>
      <c r="B278" s="200">
        <v>23549</v>
      </c>
      <c r="C278" s="54">
        <v>11</v>
      </c>
      <c r="D278" s="198">
        <v>46014.350046296298</v>
      </c>
      <c r="E278" s="198">
        <v>46022.349872685183</v>
      </c>
      <c r="F278" s="54">
        <v>14</v>
      </c>
      <c r="G278" s="54">
        <v>98200</v>
      </c>
      <c r="H278" s="54">
        <v>98200</v>
      </c>
      <c r="I278" s="54">
        <v>0</v>
      </c>
      <c r="J278" s="54">
        <v>0</v>
      </c>
      <c r="K278" s="54">
        <v>98200</v>
      </c>
      <c r="L278" s="54">
        <v>0</v>
      </c>
      <c r="M278" s="54">
        <v>0</v>
      </c>
      <c r="N278" s="54">
        <v>0</v>
      </c>
    </row>
    <row r="279" spans="1:14">
      <c r="B279" s="246" t="s">
        <v>36</v>
      </c>
      <c r="D279" s="304">
        <f>SUBTOTAL(4,F278:F278)</f>
        <v>14</v>
      </c>
    </row>
    <row r="280" spans="1:14">
      <c r="G280" s="305">
        <f>SUBTOTAL(9,H278:H278)</f>
        <v>98200</v>
      </c>
      <c r="H280" s="305">
        <f>SUBTOTAL(9,I278:I278)</f>
        <v>0</v>
      </c>
      <c r="I280" s="305">
        <f>SUBTOTAL(9,J278:J278)</f>
        <v>0</v>
      </c>
      <c r="K280" s="305">
        <f>SUBTOTAL(9,K278:K278)</f>
        <v>98200</v>
      </c>
      <c r="L280" s="305">
        <f>SUBTOTAL(9,L278:L278)</f>
        <v>0</v>
      </c>
      <c r="M280" s="305">
        <f>SUBTOTAL(9,M278:M278)</f>
        <v>0</v>
      </c>
      <c r="N280" s="305">
        <f>SUBTOTAL(9,N278:N278)</f>
        <v>0</v>
      </c>
    </row>
    <row r="281" spans="1:14">
      <c r="A281" s="245" t="s">
        <v>75</v>
      </c>
      <c r="J281" s="246" t="s">
        <v>12</v>
      </c>
      <c r="K281" s="247" t="s">
        <v>1214</v>
      </c>
      <c r="L281" s="248" t="s">
        <v>13</v>
      </c>
    </row>
    <row r="283" spans="1:14">
      <c r="A283" s="52" t="s">
        <v>18</v>
      </c>
      <c r="B283" s="53" t="s">
        <v>19</v>
      </c>
      <c r="C283" s="53" t="s">
        <v>20</v>
      </c>
      <c r="D283" s="52" t="s">
        <v>21</v>
      </c>
      <c r="E283" s="52" t="s">
        <v>22</v>
      </c>
      <c r="G283" s="53" t="s">
        <v>23</v>
      </c>
      <c r="H283" s="53" t="s">
        <v>24</v>
      </c>
      <c r="I283" s="53" t="s">
        <v>25</v>
      </c>
      <c r="J283" s="303" t="s">
        <v>26</v>
      </c>
      <c r="K283" s="303" t="s">
        <v>27</v>
      </c>
      <c r="L283" s="303" t="s">
        <v>28</v>
      </c>
      <c r="M283" s="53" t="s">
        <v>29</v>
      </c>
      <c r="N283" s="53" t="s">
        <v>30</v>
      </c>
    </row>
    <row r="284" spans="1:14">
      <c r="A284" s="199" t="s">
        <v>1208</v>
      </c>
      <c r="B284" s="200">
        <v>18000</v>
      </c>
      <c r="C284" s="54">
        <v>8</v>
      </c>
      <c r="D284" s="198">
        <v>45992.209606481483</v>
      </c>
      <c r="E284" s="198">
        <v>46022.209305555552</v>
      </c>
      <c r="F284" s="54">
        <v>14</v>
      </c>
      <c r="G284" s="54">
        <v>1156000</v>
      </c>
      <c r="H284" s="54">
        <v>1156000</v>
      </c>
      <c r="I284" s="54">
        <v>0</v>
      </c>
      <c r="J284" s="54">
        <v>0</v>
      </c>
      <c r="K284" s="54">
        <v>1156000</v>
      </c>
      <c r="L284" s="54">
        <v>0</v>
      </c>
      <c r="M284" s="54">
        <v>0</v>
      </c>
      <c r="N284" s="54">
        <v>0</v>
      </c>
    </row>
    <row r="285" spans="1:14">
      <c r="A285" s="199" t="s">
        <v>1208</v>
      </c>
      <c r="B285" s="200">
        <v>18047</v>
      </c>
      <c r="C285" s="54">
        <v>8</v>
      </c>
      <c r="D285" s="198">
        <v>45992.602638888886</v>
      </c>
      <c r="E285" s="198">
        <v>46022.602500000001</v>
      </c>
      <c r="F285" s="54">
        <v>14</v>
      </c>
      <c r="G285" s="54">
        <v>723600</v>
      </c>
      <c r="H285" s="54">
        <v>723600</v>
      </c>
      <c r="I285" s="54">
        <v>0</v>
      </c>
      <c r="J285" s="54">
        <v>0</v>
      </c>
      <c r="K285" s="54">
        <v>723600</v>
      </c>
      <c r="L285" s="54">
        <v>0</v>
      </c>
      <c r="M285" s="54">
        <v>0</v>
      </c>
      <c r="N285" s="54">
        <v>0</v>
      </c>
    </row>
    <row r="286" spans="1:14">
      <c r="A286" s="199" t="s">
        <v>1208</v>
      </c>
      <c r="B286" s="200">
        <v>18075</v>
      </c>
      <c r="C286" s="54">
        <v>8</v>
      </c>
      <c r="D286" s="198">
        <v>45993.455000000002</v>
      </c>
      <c r="E286" s="198">
        <v>46023.454699074071</v>
      </c>
      <c r="F286" s="54">
        <v>13</v>
      </c>
      <c r="G286" s="54">
        <v>1128000</v>
      </c>
      <c r="H286" s="54">
        <v>1128000</v>
      </c>
      <c r="I286" s="54">
        <v>0</v>
      </c>
      <c r="J286" s="54">
        <v>0</v>
      </c>
      <c r="K286" s="54">
        <v>1128000</v>
      </c>
      <c r="L286" s="54">
        <v>0</v>
      </c>
      <c r="M286" s="54">
        <v>0</v>
      </c>
      <c r="N286" s="54">
        <v>0</v>
      </c>
    </row>
    <row r="287" spans="1:14">
      <c r="A287" s="199" t="s">
        <v>1208</v>
      </c>
      <c r="B287" s="200">
        <v>18251</v>
      </c>
      <c r="C287" s="54">
        <v>8</v>
      </c>
      <c r="D287" s="198">
        <v>45997.537800925929</v>
      </c>
      <c r="E287" s="198">
        <v>46027.537662037037</v>
      </c>
      <c r="F287" s="54">
        <v>9</v>
      </c>
      <c r="G287" s="54">
        <v>867600</v>
      </c>
      <c r="H287" s="54">
        <v>867600</v>
      </c>
      <c r="I287" s="54">
        <v>0</v>
      </c>
      <c r="J287" s="54">
        <v>0</v>
      </c>
      <c r="K287" s="54">
        <v>867600</v>
      </c>
      <c r="L287" s="54">
        <v>0</v>
      </c>
      <c r="M287" s="54">
        <v>0</v>
      </c>
      <c r="N287" s="54">
        <v>0</v>
      </c>
    </row>
    <row r="288" spans="1:14">
      <c r="A288" s="199" t="s">
        <v>1208</v>
      </c>
      <c r="B288" s="200">
        <v>18296</v>
      </c>
      <c r="C288" s="54">
        <v>8</v>
      </c>
      <c r="D288" s="198">
        <v>46000.523275462961</v>
      </c>
      <c r="E288" s="198">
        <v>46030.523125</v>
      </c>
      <c r="F288" s="54">
        <v>6</v>
      </c>
      <c r="G288" s="54">
        <v>1130000</v>
      </c>
      <c r="H288" s="54">
        <v>1130000</v>
      </c>
      <c r="I288" s="54">
        <v>0</v>
      </c>
      <c r="J288" s="54">
        <v>1130000</v>
      </c>
      <c r="K288" s="54">
        <v>0</v>
      </c>
      <c r="L288" s="54">
        <v>0</v>
      </c>
      <c r="M288" s="54">
        <v>0</v>
      </c>
      <c r="N288" s="54">
        <v>0</v>
      </c>
    </row>
    <row r="289" spans="1:14">
      <c r="A289" s="199" t="s">
        <v>1208</v>
      </c>
      <c r="B289" s="200">
        <v>18484</v>
      </c>
      <c r="C289" s="54">
        <v>8</v>
      </c>
      <c r="D289" s="198">
        <v>46004.402384259258</v>
      </c>
      <c r="E289" s="198">
        <v>46034.402268518519</v>
      </c>
      <c r="F289" s="54">
        <v>2</v>
      </c>
      <c r="G289" s="54">
        <v>1803600</v>
      </c>
      <c r="H289" s="54">
        <v>1803600</v>
      </c>
      <c r="I289" s="54">
        <v>0</v>
      </c>
      <c r="J289" s="54">
        <v>1803600</v>
      </c>
      <c r="K289" s="54">
        <v>0</v>
      </c>
      <c r="L289" s="54">
        <v>0</v>
      </c>
      <c r="M289" s="54">
        <v>0</v>
      </c>
      <c r="N289" s="54">
        <v>0</v>
      </c>
    </row>
    <row r="290" spans="1:14">
      <c r="A290" s="199" t="s">
        <v>1208</v>
      </c>
      <c r="B290" s="200">
        <v>18564</v>
      </c>
      <c r="C290" s="54">
        <v>8</v>
      </c>
      <c r="D290" s="198">
        <v>46007.554837962962</v>
      </c>
      <c r="E290" s="198">
        <v>46037.554212962961</v>
      </c>
      <c r="F290" s="54">
        <v>-1</v>
      </c>
      <c r="G290" s="54">
        <v>1136000</v>
      </c>
      <c r="H290" s="54">
        <v>1136000</v>
      </c>
      <c r="I290" s="54">
        <v>1136000</v>
      </c>
      <c r="J290" s="54">
        <v>0</v>
      </c>
      <c r="K290" s="54">
        <v>0</v>
      </c>
      <c r="L290" s="54">
        <v>0</v>
      </c>
      <c r="M290" s="54">
        <v>0</v>
      </c>
      <c r="N290" s="54">
        <v>0</v>
      </c>
    </row>
    <row r="291" spans="1:14">
      <c r="A291" s="199" t="s">
        <v>1208</v>
      </c>
      <c r="B291" s="200">
        <v>18791</v>
      </c>
      <c r="C291" s="54">
        <v>8</v>
      </c>
      <c r="D291" s="198">
        <v>46013.503888888888</v>
      </c>
      <c r="E291" s="198">
        <v>46043.503634259258</v>
      </c>
      <c r="F291" s="54">
        <v>-7</v>
      </c>
      <c r="G291" s="54">
        <v>579600</v>
      </c>
      <c r="H291" s="54">
        <v>579600</v>
      </c>
      <c r="I291" s="54">
        <v>579600</v>
      </c>
      <c r="J291" s="54">
        <v>0</v>
      </c>
      <c r="K291" s="54">
        <v>0</v>
      </c>
      <c r="L291" s="54">
        <v>0</v>
      </c>
      <c r="M291" s="54">
        <v>0</v>
      </c>
      <c r="N291" s="54">
        <v>0</v>
      </c>
    </row>
    <row r="292" spans="1:14">
      <c r="A292" s="199" t="s">
        <v>1208</v>
      </c>
      <c r="B292" s="200">
        <v>18940</v>
      </c>
      <c r="C292" s="54">
        <v>8</v>
      </c>
      <c r="D292" s="198">
        <v>46018.500057870369</v>
      </c>
      <c r="E292" s="198">
        <v>46048.499745370369</v>
      </c>
      <c r="F292" s="54">
        <v>-12</v>
      </c>
      <c r="G292" s="54">
        <v>2058600</v>
      </c>
      <c r="H292" s="54">
        <v>2058600</v>
      </c>
      <c r="I292" s="54">
        <v>2058600</v>
      </c>
      <c r="J292" s="54">
        <v>0</v>
      </c>
      <c r="K292" s="54">
        <v>0</v>
      </c>
      <c r="L292" s="54">
        <v>0</v>
      </c>
      <c r="M292" s="54">
        <v>0</v>
      </c>
      <c r="N292" s="54">
        <v>0</v>
      </c>
    </row>
    <row r="293" spans="1:14">
      <c r="B293" s="246" t="s">
        <v>36</v>
      </c>
      <c r="D293" s="304">
        <f>SUBTOTAL(4,F284:F292)</f>
        <v>14</v>
      </c>
    </row>
    <row r="294" spans="1:14">
      <c r="G294" s="305">
        <f>SUBTOTAL(9,H284:H292)</f>
        <v>10583000</v>
      </c>
      <c r="H294" s="305">
        <f>SUBTOTAL(9,I284:I292)</f>
        <v>3774200</v>
      </c>
      <c r="I294" s="305">
        <f>SUBTOTAL(9,J284:J292)</f>
        <v>2933600</v>
      </c>
      <c r="K294" s="305">
        <f>SUBTOTAL(9,K284:K292)</f>
        <v>3875200</v>
      </c>
      <c r="L294" s="305">
        <f>SUBTOTAL(9,L284:L292)</f>
        <v>0</v>
      </c>
      <c r="M294" s="305">
        <f>SUBTOTAL(9,M284:M292)</f>
        <v>0</v>
      </c>
      <c r="N294" s="305">
        <f>SUBTOTAL(9,N284:N292)</f>
        <v>0</v>
      </c>
    </row>
    <row r="295" spans="1:14">
      <c r="A295" s="245" t="s">
        <v>96</v>
      </c>
      <c r="J295" s="246" t="s">
        <v>12</v>
      </c>
      <c r="K295" s="247" t="s">
        <v>1215</v>
      </c>
      <c r="L295" s="248" t="s">
        <v>13</v>
      </c>
    </row>
    <row r="297" spans="1:14">
      <c r="A297" s="52" t="s">
        <v>18</v>
      </c>
      <c r="B297" s="53" t="s">
        <v>19</v>
      </c>
      <c r="C297" s="53" t="s">
        <v>20</v>
      </c>
      <c r="D297" s="52" t="s">
        <v>21</v>
      </c>
      <c r="E297" s="52" t="s">
        <v>22</v>
      </c>
      <c r="G297" s="53" t="s">
        <v>23</v>
      </c>
      <c r="H297" s="53" t="s">
        <v>24</v>
      </c>
      <c r="I297" s="53" t="s">
        <v>25</v>
      </c>
      <c r="J297" s="303" t="s">
        <v>26</v>
      </c>
      <c r="K297" s="303" t="s">
        <v>27</v>
      </c>
      <c r="L297" s="303" t="s">
        <v>28</v>
      </c>
      <c r="M297" s="53" t="s">
        <v>29</v>
      </c>
      <c r="N297" s="53" t="s">
        <v>30</v>
      </c>
    </row>
    <row r="298" spans="1:14">
      <c r="A298" s="199" t="s">
        <v>1210</v>
      </c>
      <c r="B298" s="200">
        <v>23601</v>
      </c>
      <c r="C298" s="54">
        <v>11</v>
      </c>
      <c r="D298" s="198">
        <v>46015.369629629633</v>
      </c>
      <c r="E298" s="198">
        <v>46023.36787037037</v>
      </c>
      <c r="F298" s="54">
        <v>13</v>
      </c>
      <c r="G298" s="54">
        <v>333700</v>
      </c>
      <c r="H298" s="54">
        <v>333700</v>
      </c>
      <c r="I298" s="54">
        <v>0</v>
      </c>
      <c r="J298" s="54">
        <v>0</v>
      </c>
      <c r="K298" s="54">
        <v>333700</v>
      </c>
      <c r="L298" s="54">
        <v>0</v>
      </c>
      <c r="M298" s="54">
        <v>0</v>
      </c>
      <c r="N298" s="54">
        <v>0</v>
      </c>
    </row>
    <row r="299" spans="1:14">
      <c r="A299" s="199" t="s">
        <v>1210</v>
      </c>
      <c r="B299" s="200">
        <v>23630</v>
      </c>
      <c r="C299" s="54">
        <v>11</v>
      </c>
      <c r="D299" s="198">
        <v>46017.318229166667</v>
      </c>
      <c r="E299" s="198">
        <v>46025.318090277775</v>
      </c>
      <c r="F299" s="54">
        <v>11</v>
      </c>
      <c r="G299" s="54">
        <v>145000</v>
      </c>
      <c r="H299" s="54">
        <v>145000</v>
      </c>
      <c r="I299" s="54">
        <v>0</v>
      </c>
      <c r="J299" s="54">
        <v>0</v>
      </c>
      <c r="K299" s="54">
        <v>145000</v>
      </c>
      <c r="L299" s="54">
        <v>0</v>
      </c>
      <c r="M299" s="54">
        <v>0</v>
      </c>
      <c r="N299" s="54">
        <v>0</v>
      </c>
    </row>
    <row r="300" spans="1:14">
      <c r="A300" s="199" t="s">
        <v>1210</v>
      </c>
      <c r="B300" s="200">
        <v>23740</v>
      </c>
      <c r="C300" s="54">
        <v>11</v>
      </c>
      <c r="D300" s="198">
        <v>46021.454976851855</v>
      </c>
      <c r="E300" s="198">
        <v>46029.454814814817</v>
      </c>
      <c r="F300" s="54">
        <v>7</v>
      </c>
      <c r="G300" s="54">
        <v>169400</v>
      </c>
      <c r="H300" s="54">
        <v>169400</v>
      </c>
      <c r="I300" s="54">
        <v>0</v>
      </c>
      <c r="J300" s="54">
        <v>169400</v>
      </c>
      <c r="K300" s="54">
        <v>0</v>
      </c>
      <c r="L300" s="54">
        <v>0</v>
      </c>
      <c r="M300" s="54">
        <v>0</v>
      </c>
      <c r="N300" s="54">
        <v>0</v>
      </c>
    </row>
    <row r="301" spans="1:14">
      <c r="A301" s="199" t="s">
        <v>1210</v>
      </c>
      <c r="B301" s="200">
        <v>23748</v>
      </c>
      <c r="C301" s="54">
        <v>11</v>
      </c>
      <c r="D301" s="198">
        <v>46022.2421412037</v>
      </c>
      <c r="E301" s="198">
        <v>46030.241863425923</v>
      </c>
      <c r="F301" s="54">
        <v>6</v>
      </c>
      <c r="G301" s="54">
        <v>323100</v>
      </c>
      <c r="H301" s="54">
        <v>323100</v>
      </c>
      <c r="I301" s="54">
        <v>0</v>
      </c>
      <c r="J301" s="54">
        <v>323100</v>
      </c>
      <c r="K301" s="54">
        <v>0</v>
      </c>
      <c r="L301" s="54">
        <v>0</v>
      </c>
      <c r="M301" s="54">
        <v>0</v>
      </c>
      <c r="N301" s="54">
        <v>0</v>
      </c>
    </row>
    <row r="302" spans="1:14">
      <c r="B302" s="246" t="s">
        <v>36</v>
      </c>
      <c r="D302" s="304">
        <f>SUBTOTAL(4,F298:F301)</f>
        <v>13</v>
      </c>
    </row>
    <row r="303" spans="1:14">
      <c r="G303" s="305">
        <f>SUBTOTAL(9,H298:H301)</f>
        <v>971200</v>
      </c>
      <c r="H303" s="305">
        <f>SUBTOTAL(9,I298:I301)</f>
        <v>0</v>
      </c>
      <c r="I303" s="305">
        <f>SUBTOTAL(9,J298:J301)</f>
        <v>492500</v>
      </c>
      <c r="K303" s="305">
        <f>SUBTOTAL(9,K298:K301)</f>
        <v>478700</v>
      </c>
      <c r="L303" s="305">
        <f>SUBTOTAL(9,L298:L301)</f>
        <v>0</v>
      </c>
      <c r="M303" s="305">
        <f>SUBTOTAL(9,M298:M301)</f>
        <v>0</v>
      </c>
      <c r="N303" s="305">
        <f>SUBTOTAL(9,N298:N301)</f>
        <v>0</v>
      </c>
    </row>
    <row r="304" spans="1:14">
      <c r="A304" s="245" t="s">
        <v>79</v>
      </c>
      <c r="J304" s="246" t="s">
        <v>12</v>
      </c>
      <c r="K304" s="247" t="s">
        <v>1209</v>
      </c>
      <c r="L304" s="248" t="s">
        <v>13</v>
      </c>
    </row>
    <row r="306" spans="1:14">
      <c r="A306" s="52" t="s">
        <v>18</v>
      </c>
      <c r="B306" s="53" t="s">
        <v>19</v>
      </c>
      <c r="C306" s="53" t="s">
        <v>20</v>
      </c>
      <c r="D306" s="52" t="s">
        <v>21</v>
      </c>
      <c r="E306" s="52" t="s">
        <v>22</v>
      </c>
      <c r="G306" s="53" t="s">
        <v>23</v>
      </c>
      <c r="H306" s="53" t="s">
        <v>24</v>
      </c>
      <c r="I306" s="53" t="s">
        <v>25</v>
      </c>
      <c r="J306" s="303" t="s">
        <v>26</v>
      </c>
      <c r="K306" s="303" t="s">
        <v>27</v>
      </c>
      <c r="L306" s="303" t="s">
        <v>28</v>
      </c>
      <c r="M306" s="53" t="s">
        <v>29</v>
      </c>
      <c r="N306" s="53" t="s">
        <v>30</v>
      </c>
    </row>
    <row r="307" spans="1:14">
      <c r="A307" s="199" t="s">
        <v>1210</v>
      </c>
      <c r="B307" s="200">
        <v>22170</v>
      </c>
      <c r="C307" s="54">
        <v>3</v>
      </c>
      <c r="D307" s="198">
        <v>45966.282025462962</v>
      </c>
      <c r="E307" s="198">
        <v>45996.281898148147</v>
      </c>
      <c r="F307" s="54">
        <v>40</v>
      </c>
      <c r="G307" s="54">
        <v>279500</v>
      </c>
      <c r="H307" s="54">
        <v>279500</v>
      </c>
      <c r="I307" s="54">
        <v>0</v>
      </c>
      <c r="J307" s="54">
        <v>0</v>
      </c>
      <c r="K307" s="54">
        <v>0</v>
      </c>
      <c r="L307" s="54">
        <v>0</v>
      </c>
      <c r="M307" s="54">
        <v>0</v>
      </c>
      <c r="N307" s="54">
        <v>279500</v>
      </c>
    </row>
    <row r="308" spans="1:14">
      <c r="A308" s="199" t="s">
        <v>1210</v>
      </c>
      <c r="B308" s="200">
        <v>22352</v>
      </c>
      <c r="C308" s="54">
        <v>3</v>
      </c>
      <c r="D308" s="198">
        <v>45974.300555555557</v>
      </c>
      <c r="E308" s="198">
        <v>46004.300416666665</v>
      </c>
      <c r="F308" s="54">
        <v>32</v>
      </c>
      <c r="G308" s="54">
        <v>541200</v>
      </c>
      <c r="H308" s="54">
        <v>541200</v>
      </c>
      <c r="I308" s="54">
        <v>0</v>
      </c>
      <c r="J308" s="54">
        <v>0</v>
      </c>
      <c r="K308" s="54">
        <v>0</v>
      </c>
      <c r="L308" s="54">
        <v>0</v>
      </c>
      <c r="M308" s="54">
        <v>0</v>
      </c>
      <c r="N308" s="54">
        <v>541200</v>
      </c>
    </row>
    <row r="309" spans="1:14">
      <c r="A309" s="199" t="s">
        <v>1210</v>
      </c>
      <c r="B309" s="200">
        <v>22531</v>
      </c>
      <c r="C309" s="54">
        <v>3</v>
      </c>
      <c r="D309" s="198">
        <v>45981.344351851854</v>
      </c>
      <c r="E309" s="198">
        <v>46011.337268518517</v>
      </c>
      <c r="F309" s="54">
        <v>25</v>
      </c>
      <c r="G309" s="54">
        <v>362900</v>
      </c>
      <c r="H309" s="54">
        <v>362900</v>
      </c>
      <c r="I309" s="54">
        <v>0</v>
      </c>
      <c r="J309" s="54">
        <v>0</v>
      </c>
      <c r="K309" s="54">
        <v>0</v>
      </c>
      <c r="L309" s="54">
        <v>0</v>
      </c>
      <c r="M309" s="54">
        <v>362900</v>
      </c>
      <c r="N309" s="54">
        <v>0</v>
      </c>
    </row>
    <row r="310" spans="1:14">
      <c r="A310" s="199" t="s">
        <v>1210</v>
      </c>
      <c r="B310" s="200">
        <v>22896</v>
      </c>
      <c r="C310" s="54">
        <v>3</v>
      </c>
      <c r="D310" s="198">
        <v>45993.373506944445</v>
      </c>
      <c r="E310" s="198">
        <v>46023.373240740744</v>
      </c>
      <c r="F310" s="54">
        <v>13</v>
      </c>
      <c r="G310" s="54">
        <v>512000</v>
      </c>
      <c r="H310" s="54">
        <v>512000</v>
      </c>
      <c r="I310" s="54">
        <v>0</v>
      </c>
      <c r="J310" s="54">
        <v>0</v>
      </c>
      <c r="K310" s="54">
        <v>512000</v>
      </c>
      <c r="L310" s="54">
        <v>0</v>
      </c>
      <c r="M310" s="54">
        <v>0</v>
      </c>
      <c r="N310" s="54">
        <v>0</v>
      </c>
    </row>
    <row r="311" spans="1:14">
      <c r="A311" s="199" t="s">
        <v>1210</v>
      </c>
      <c r="B311" s="200">
        <v>23040</v>
      </c>
      <c r="C311" s="54">
        <v>3</v>
      </c>
      <c r="D311" s="198">
        <v>45997.458935185183</v>
      </c>
      <c r="E311" s="198">
        <v>46027.458738425928</v>
      </c>
      <c r="F311" s="54">
        <v>9</v>
      </c>
      <c r="G311" s="54">
        <v>136300</v>
      </c>
      <c r="H311" s="54">
        <v>136300</v>
      </c>
      <c r="I311" s="54">
        <v>0</v>
      </c>
      <c r="J311" s="54">
        <v>0</v>
      </c>
      <c r="K311" s="54">
        <v>136300</v>
      </c>
      <c r="L311" s="54">
        <v>0</v>
      </c>
      <c r="M311" s="54">
        <v>0</v>
      </c>
      <c r="N311" s="54">
        <v>0</v>
      </c>
    </row>
    <row r="312" spans="1:14">
      <c r="A312" s="199" t="s">
        <v>1210</v>
      </c>
      <c r="B312" s="200">
        <v>23091</v>
      </c>
      <c r="C312" s="54">
        <v>3</v>
      </c>
      <c r="D312" s="198">
        <v>46001.276053240741</v>
      </c>
      <c r="E312" s="198">
        <v>46031.275914351849</v>
      </c>
      <c r="F312" s="54">
        <v>5</v>
      </c>
      <c r="G312" s="54">
        <v>295900</v>
      </c>
      <c r="H312" s="54">
        <v>295900</v>
      </c>
      <c r="I312" s="54">
        <v>0</v>
      </c>
      <c r="J312" s="54">
        <v>295900</v>
      </c>
      <c r="K312" s="54">
        <v>0</v>
      </c>
      <c r="L312" s="54">
        <v>0</v>
      </c>
      <c r="M312" s="54">
        <v>0</v>
      </c>
      <c r="N312" s="54">
        <v>0</v>
      </c>
    </row>
    <row r="313" spans="1:14">
      <c r="A313" s="199" t="s">
        <v>1210</v>
      </c>
      <c r="B313" s="200">
        <v>23400</v>
      </c>
      <c r="C313" s="54">
        <v>3</v>
      </c>
      <c r="D313" s="198">
        <v>46010.363287037035</v>
      </c>
      <c r="E313" s="198">
        <v>46040.363009259258</v>
      </c>
      <c r="F313" s="54">
        <v>-4</v>
      </c>
      <c r="G313" s="54">
        <v>449700</v>
      </c>
      <c r="H313" s="54">
        <v>449700</v>
      </c>
      <c r="I313" s="54">
        <v>449700</v>
      </c>
      <c r="J313" s="54">
        <v>0</v>
      </c>
      <c r="K313" s="54">
        <v>0</v>
      </c>
      <c r="L313" s="54">
        <v>0</v>
      </c>
      <c r="M313" s="54">
        <v>0</v>
      </c>
      <c r="N313" s="54">
        <v>0</v>
      </c>
    </row>
    <row r="314" spans="1:14">
      <c r="A314" s="199" t="s">
        <v>1210</v>
      </c>
      <c r="B314" s="200">
        <v>23633</v>
      </c>
      <c r="C314" s="54">
        <v>3</v>
      </c>
      <c r="D314" s="198">
        <v>46017.320706018516</v>
      </c>
      <c r="E314" s="198">
        <v>46047.320486111108</v>
      </c>
      <c r="F314" s="54">
        <v>-11</v>
      </c>
      <c r="G314" s="54">
        <v>633600</v>
      </c>
      <c r="H314" s="54">
        <v>633600</v>
      </c>
      <c r="I314" s="54">
        <v>633600</v>
      </c>
      <c r="J314" s="54">
        <v>0</v>
      </c>
      <c r="K314" s="54">
        <v>0</v>
      </c>
      <c r="L314" s="54">
        <v>0</v>
      </c>
      <c r="M314" s="54">
        <v>0</v>
      </c>
      <c r="N314" s="54">
        <v>0</v>
      </c>
    </row>
    <row r="315" spans="1:14">
      <c r="B315" s="246" t="s">
        <v>36</v>
      </c>
      <c r="D315" s="304">
        <f>SUBTOTAL(4,F307:F314)</f>
        <v>40</v>
      </c>
    </row>
    <row r="316" spans="1:14">
      <c r="G316" s="305">
        <f>SUBTOTAL(9,H307:H314)</f>
        <v>3211100</v>
      </c>
      <c r="H316" s="305">
        <f>SUBTOTAL(9,I307:I314)</f>
        <v>1083300</v>
      </c>
      <c r="I316" s="305">
        <f>SUBTOTAL(9,J307:J314)</f>
        <v>295900</v>
      </c>
      <c r="K316" s="305">
        <f>SUBTOTAL(9,K307:K314)</f>
        <v>648300</v>
      </c>
      <c r="L316" s="305">
        <f>SUBTOTAL(9,L307:L314)</f>
        <v>0</v>
      </c>
      <c r="M316" s="305">
        <f>SUBTOTAL(9,M307:M314)</f>
        <v>362900</v>
      </c>
      <c r="N316" s="305">
        <f>SUBTOTAL(9,N307:N314)</f>
        <v>820700</v>
      </c>
    </row>
    <row r="317" spans="1:14">
      <c r="A317" s="245" t="s">
        <v>81</v>
      </c>
      <c r="J317" s="246" t="s">
        <v>12</v>
      </c>
      <c r="K317" s="247" t="s">
        <v>1216</v>
      </c>
      <c r="L317" s="248" t="s">
        <v>13</v>
      </c>
    </row>
    <row r="319" spans="1:14">
      <c r="A319" s="52" t="s">
        <v>18</v>
      </c>
      <c r="B319" s="53" t="s">
        <v>19</v>
      </c>
      <c r="C319" s="53" t="s">
        <v>20</v>
      </c>
      <c r="D319" s="52" t="s">
        <v>21</v>
      </c>
      <c r="E319" s="52" t="s">
        <v>22</v>
      </c>
      <c r="G319" s="53" t="s">
        <v>23</v>
      </c>
      <c r="H319" s="53" t="s">
        <v>24</v>
      </c>
      <c r="I319" s="53" t="s">
        <v>25</v>
      </c>
      <c r="J319" s="303" t="s">
        <v>26</v>
      </c>
      <c r="K319" s="303" t="s">
        <v>27</v>
      </c>
      <c r="L319" s="303" t="s">
        <v>28</v>
      </c>
      <c r="M319" s="53" t="s">
        <v>29</v>
      </c>
      <c r="N319" s="53" t="s">
        <v>30</v>
      </c>
    </row>
    <row r="320" spans="1:14">
      <c r="A320" s="199" t="s">
        <v>1210</v>
      </c>
      <c r="B320" s="200">
        <v>22792</v>
      </c>
      <c r="C320" s="54">
        <v>3</v>
      </c>
      <c r="D320" s="198">
        <v>45990.516585648147</v>
      </c>
      <c r="E320" s="198">
        <v>46020.516585648147</v>
      </c>
      <c r="F320" s="54">
        <v>16</v>
      </c>
      <c r="G320" s="54">
        <v>191000</v>
      </c>
      <c r="H320" s="54">
        <v>191000</v>
      </c>
      <c r="I320" s="54">
        <v>0</v>
      </c>
      <c r="J320" s="54">
        <v>0</v>
      </c>
      <c r="K320" s="54">
        <v>0</v>
      </c>
      <c r="L320" s="54">
        <v>191000</v>
      </c>
      <c r="M320" s="54">
        <v>0</v>
      </c>
      <c r="N320" s="54">
        <v>0</v>
      </c>
    </row>
    <row r="321" spans="1:14">
      <c r="A321" s="199" t="s">
        <v>1210</v>
      </c>
      <c r="B321" s="200">
        <v>22793</v>
      </c>
      <c r="C321" s="54">
        <v>3</v>
      </c>
      <c r="D321" s="198">
        <v>45990.528321759259</v>
      </c>
      <c r="E321" s="198">
        <v>46020.528321759259</v>
      </c>
      <c r="F321" s="54">
        <v>16</v>
      </c>
      <c r="G321" s="54">
        <v>357840</v>
      </c>
      <c r="H321" s="54">
        <v>357840</v>
      </c>
      <c r="I321" s="54">
        <v>0</v>
      </c>
      <c r="J321" s="54">
        <v>0</v>
      </c>
      <c r="K321" s="54">
        <v>0</v>
      </c>
      <c r="L321" s="54">
        <v>357840</v>
      </c>
      <c r="M321" s="54">
        <v>0</v>
      </c>
      <c r="N321" s="54">
        <v>0</v>
      </c>
    </row>
    <row r="322" spans="1:14">
      <c r="A322" s="199" t="s">
        <v>1210</v>
      </c>
      <c r="B322" s="200">
        <v>22794</v>
      </c>
      <c r="C322" s="54">
        <v>3</v>
      </c>
      <c r="D322" s="198">
        <v>45990.529004629629</v>
      </c>
      <c r="E322" s="198">
        <v>46020.52888888889</v>
      </c>
      <c r="F322" s="54">
        <v>16</v>
      </c>
      <c r="G322" s="54">
        <v>2108850</v>
      </c>
      <c r="H322" s="54">
        <v>2108850</v>
      </c>
      <c r="I322" s="54">
        <v>0</v>
      </c>
      <c r="J322" s="54">
        <v>0</v>
      </c>
      <c r="K322" s="54">
        <v>0</v>
      </c>
      <c r="L322" s="54">
        <v>2108850</v>
      </c>
      <c r="M322" s="54">
        <v>0</v>
      </c>
      <c r="N322" s="54">
        <v>0</v>
      </c>
    </row>
    <row r="323" spans="1:14">
      <c r="A323" s="199" t="s">
        <v>1210</v>
      </c>
      <c r="B323" s="200">
        <v>22796</v>
      </c>
      <c r="C323" s="54">
        <v>3</v>
      </c>
      <c r="D323" s="198">
        <v>45990.532268518517</v>
      </c>
      <c r="E323" s="198">
        <v>46020.531793981485</v>
      </c>
      <c r="F323" s="54">
        <v>16</v>
      </c>
      <c r="G323" s="54">
        <v>2402400</v>
      </c>
      <c r="H323" s="54">
        <v>2402400</v>
      </c>
      <c r="I323" s="54">
        <v>0</v>
      </c>
      <c r="J323" s="54">
        <v>0</v>
      </c>
      <c r="K323" s="54">
        <v>0</v>
      </c>
      <c r="L323" s="54">
        <v>2402400</v>
      </c>
      <c r="M323" s="54">
        <v>0</v>
      </c>
      <c r="N323" s="54">
        <v>0</v>
      </c>
    </row>
    <row r="324" spans="1:14">
      <c r="A324" s="199" t="s">
        <v>1210</v>
      </c>
      <c r="B324" s="200">
        <v>22797</v>
      </c>
      <c r="C324" s="54">
        <v>3</v>
      </c>
      <c r="D324" s="198">
        <v>45990.533067129632</v>
      </c>
      <c r="E324" s="198">
        <v>46020.532847222225</v>
      </c>
      <c r="F324" s="54">
        <v>16</v>
      </c>
      <c r="G324" s="54">
        <v>303600</v>
      </c>
      <c r="H324" s="54">
        <v>303600</v>
      </c>
      <c r="I324" s="54">
        <v>0</v>
      </c>
      <c r="J324" s="54">
        <v>0</v>
      </c>
      <c r="K324" s="54">
        <v>0</v>
      </c>
      <c r="L324" s="54">
        <v>303600</v>
      </c>
      <c r="M324" s="54">
        <v>0</v>
      </c>
      <c r="N324" s="54">
        <v>0</v>
      </c>
    </row>
    <row r="325" spans="1:14">
      <c r="A325" s="199" t="s">
        <v>1210</v>
      </c>
      <c r="B325" s="200">
        <v>22798</v>
      </c>
      <c r="C325" s="54">
        <v>3</v>
      </c>
      <c r="D325" s="198">
        <v>45990.533750000002</v>
      </c>
      <c r="E325" s="198">
        <v>46020.533460648148</v>
      </c>
      <c r="F325" s="54">
        <v>16</v>
      </c>
      <c r="G325" s="54">
        <v>231000</v>
      </c>
      <c r="H325" s="54">
        <v>231000</v>
      </c>
      <c r="I325" s="54">
        <v>0</v>
      </c>
      <c r="J325" s="54">
        <v>0</v>
      </c>
      <c r="K325" s="54">
        <v>0</v>
      </c>
      <c r="L325" s="54">
        <v>231000</v>
      </c>
      <c r="M325" s="54">
        <v>0</v>
      </c>
      <c r="N325" s="54">
        <v>0</v>
      </c>
    </row>
    <row r="326" spans="1:14">
      <c r="A326" s="199" t="s">
        <v>1210</v>
      </c>
      <c r="B326" s="200">
        <v>22799</v>
      </c>
      <c r="C326" s="54">
        <v>3</v>
      </c>
      <c r="D326" s="198">
        <v>45990.534305555557</v>
      </c>
      <c r="E326" s="198">
        <v>46020.534050925926</v>
      </c>
      <c r="F326" s="54">
        <v>16</v>
      </c>
      <c r="G326" s="54">
        <v>987550</v>
      </c>
      <c r="H326" s="54">
        <v>987550</v>
      </c>
      <c r="I326" s="54">
        <v>0</v>
      </c>
      <c r="J326" s="54">
        <v>0</v>
      </c>
      <c r="K326" s="54">
        <v>0</v>
      </c>
      <c r="L326" s="54">
        <v>987550</v>
      </c>
      <c r="M326" s="54">
        <v>0</v>
      </c>
      <c r="N326" s="54">
        <v>0</v>
      </c>
    </row>
    <row r="327" spans="1:14">
      <c r="A327" s="199" t="s">
        <v>1210</v>
      </c>
      <c r="B327" s="200">
        <v>22800</v>
      </c>
      <c r="C327" s="54">
        <v>3</v>
      </c>
      <c r="D327" s="198">
        <v>45990.535381944443</v>
      </c>
      <c r="E327" s="198">
        <v>46020.535046296296</v>
      </c>
      <c r="F327" s="54">
        <v>16</v>
      </c>
      <c r="G327" s="54">
        <v>1417700</v>
      </c>
      <c r="H327" s="54">
        <v>1417700</v>
      </c>
      <c r="I327" s="54">
        <v>0</v>
      </c>
      <c r="J327" s="54">
        <v>0</v>
      </c>
      <c r="K327" s="54">
        <v>0</v>
      </c>
      <c r="L327" s="54">
        <v>1417700</v>
      </c>
      <c r="M327" s="54">
        <v>0</v>
      </c>
      <c r="N327" s="54">
        <v>0</v>
      </c>
    </row>
    <row r="328" spans="1:14">
      <c r="A328" s="199" t="s">
        <v>1210</v>
      </c>
      <c r="B328" s="200">
        <v>22801</v>
      </c>
      <c r="C328" s="54">
        <v>3</v>
      </c>
      <c r="D328" s="198">
        <v>45990.536215277774</v>
      </c>
      <c r="E328" s="198">
        <v>46020.535914351851</v>
      </c>
      <c r="F328" s="54">
        <v>16</v>
      </c>
      <c r="G328" s="54">
        <v>447000</v>
      </c>
      <c r="H328" s="54">
        <v>447000</v>
      </c>
      <c r="I328" s="54">
        <v>0</v>
      </c>
      <c r="J328" s="54">
        <v>0</v>
      </c>
      <c r="K328" s="54">
        <v>0</v>
      </c>
      <c r="L328" s="54">
        <v>447000</v>
      </c>
      <c r="M328" s="54">
        <v>0</v>
      </c>
      <c r="N328" s="54">
        <v>0</v>
      </c>
    </row>
    <row r="329" spans="1:14">
      <c r="A329" s="199" t="s">
        <v>1210</v>
      </c>
      <c r="B329" s="200">
        <v>22802</v>
      </c>
      <c r="C329" s="54">
        <v>3</v>
      </c>
      <c r="D329" s="198">
        <v>45990.53738425926</v>
      </c>
      <c r="E329" s="198">
        <v>46020.536874999998</v>
      </c>
      <c r="F329" s="54">
        <v>16</v>
      </c>
      <c r="G329" s="54">
        <v>1113600</v>
      </c>
      <c r="H329" s="54">
        <v>1113600</v>
      </c>
      <c r="I329" s="54">
        <v>0</v>
      </c>
      <c r="J329" s="54">
        <v>0</v>
      </c>
      <c r="K329" s="54">
        <v>0</v>
      </c>
      <c r="L329" s="54">
        <v>1113600</v>
      </c>
      <c r="M329" s="54">
        <v>0</v>
      </c>
      <c r="N329" s="54">
        <v>0</v>
      </c>
    </row>
    <row r="330" spans="1:14">
      <c r="A330" s="199" t="s">
        <v>1210</v>
      </c>
      <c r="B330" s="200">
        <v>22803</v>
      </c>
      <c r="C330" s="54">
        <v>3</v>
      </c>
      <c r="D330" s="198">
        <v>45990.538148148145</v>
      </c>
      <c r="E330" s="198">
        <v>46020.537974537037</v>
      </c>
      <c r="F330" s="54">
        <v>16</v>
      </c>
      <c r="G330" s="54">
        <v>462000</v>
      </c>
      <c r="H330" s="54">
        <v>462000</v>
      </c>
      <c r="I330" s="54">
        <v>0</v>
      </c>
      <c r="J330" s="54">
        <v>0</v>
      </c>
      <c r="K330" s="54">
        <v>0</v>
      </c>
      <c r="L330" s="54">
        <v>462000</v>
      </c>
      <c r="M330" s="54">
        <v>0</v>
      </c>
      <c r="N330" s="54">
        <v>0</v>
      </c>
    </row>
    <row r="331" spans="1:14">
      <c r="A331" s="199" t="s">
        <v>1210</v>
      </c>
      <c r="B331" s="200">
        <v>22806</v>
      </c>
      <c r="C331" s="54">
        <v>3</v>
      </c>
      <c r="D331" s="198">
        <v>45990.540150462963</v>
      </c>
      <c r="E331" s="198">
        <v>46020.538611111115</v>
      </c>
      <c r="F331" s="54">
        <v>16</v>
      </c>
      <c r="G331" s="54">
        <v>1755400</v>
      </c>
      <c r="H331" s="54">
        <v>1755400</v>
      </c>
      <c r="I331" s="54">
        <v>0</v>
      </c>
      <c r="J331" s="54">
        <v>0</v>
      </c>
      <c r="K331" s="54">
        <v>0</v>
      </c>
      <c r="L331" s="54">
        <v>1755400</v>
      </c>
      <c r="M331" s="54">
        <v>0</v>
      </c>
      <c r="N331" s="54">
        <v>0</v>
      </c>
    </row>
    <row r="332" spans="1:14">
      <c r="A332" s="199" t="s">
        <v>1210</v>
      </c>
      <c r="B332" s="200">
        <v>22807</v>
      </c>
      <c r="C332" s="54">
        <v>3</v>
      </c>
      <c r="D332" s="198">
        <v>45990.541400462964</v>
      </c>
      <c r="E332" s="198">
        <v>46020.541203703702</v>
      </c>
      <c r="F332" s="54">
        <v>16</v>
      </c>
      <c r="G332" s="54">
        <v>21505750</v>
      </c>
      <c r="H332" s="54">
        <v>21505750</v>
      </c>
      <c r="I332" s="54">
        <v>0</v>
      </c>
      <c r="J332" s="54">
        <v>0</v>
      </c>
      <c r="K332" s="54">
        <v>0</v>
      </c>
      <c r="L332" s="54">
        <v>21505750</v>
      </c>
      <c r="M332" s="54">
        <v>0</v>
      </c>
      <c r="N332" s="54">
        <v>0</v>
      </c>
    </row>
    <row r="333" spans="1:14">
      <c r="A333" s="199" t="s">
        <v>1210</v>
      </c>
      <c r="B333" s="200">
        <v>22820</v>
      </c>
      <c r="C333" s="54">
        <v>3</v>
      </c>
      <c r="D333" s="198">
        <v>45990.542395833334</v>
      </c>
      <c r="E333" s="198">
        <v>46020.542395833334</v>
      </c>
      <c r="F333" s="54">
        <v>16</v>
      </c>
      <c r="G333" s="54">
        <v>2032600</v>
      </c>
      <c r="H333" s="54">
        <v>2032600</v>
      </c>
      <c r="I333" s="54">
        <v>0</v>
      </c>
      <c r="J333" s="54">
        <v>0</v>
      </c>
      <c r="K333" s="54">
        <v>0</v>
      </c>
      <c r="L333" s="54">
        <v>2032600</v>
      </c>
      <c r="M333" s="54">
        <v>0</v>
      </c>
      <c r="N333" s="54">
        <v>0</v>
      </c>
    </row>
    <row r="334" spans="1:14">
      <c r="A334" s="199" t="s">
        <v>1210</v>
      </c>
      <c r="B334" s="200">
        <v>22809</v>
      </c>
      <c r="C334" s="54">
        <v>3</v>
      </c>
      <c r="D334" s="198">
        <v>45990.544548611113</v>
      </c>
      <c r="E334" s="198">
        <v>46020.544340277775</v>
      </c>
      <c r="F334" s="54">
        <v>16</v>
      </c>
      <c r="G334" s="54">
        <v>1670900</v>
      </c>
      <c r="H334" s="54">
        <v>1670900</v>
      </c>
      <c r="I334" s="54">
        <v>0</v>
      </c>
      <c r="J334" s="54">
        <v>0</v>
      </c>
      <c r="K334" s="54">
        <v>0</v>
      </c>
      <c r="L334" s="54">
        <v>1670900</v>
      </c>
      <c r="M334" s="54">
        <v>0</v>
      </c>
      <c r="N334" s="54">
        <v>0</v>
      </c>
    </row>
    <row r="335" spans="1:14">
      <c r="A335" s="199" t="s">
        <v>1210</v>
      </c>
      <c r="B335" s="200">
        <v>22811</v>
      </c>
      <c r="C335" s="54">
        <v>3</v>
      </c>
      <c r="D335" s="198">
        <v>45990.545763888891</v>
      </c>
      <c r="E335" s="198">
        <v>46020.545682870368</v>
      </c>
      <c r="F335" s="54">
        <v>16</v>
      </c>
      <c r="G335" s="54">
        <v>1455900</v>
      </c>
      <c r="H335" s="54">
        <v>1455900</v>
      </c>
      <c r="I335" s="54">
        <v>0</v>
      </c>
      <c r="J335" s="54">
        <v>0</v>
      </c>
      <c r="K335" s="54">
        <v>0</v>
      </c>
      <c r="L335" s="54">
        <v>1455900</v>
      </c>
      <c r="M335" s="54">
        <v>0</v>
      </c>
      <c r="N335" s="54">
        <v>0</v>
      </c>
    </row>
    <row r="336" spans="1:14">
      <c r="A336" s="199" t="s">
        <v>1210</v>
      </c>
      <c r="B336" s="200">
        <v>22812</v>
      </c>
      <c r="C336" s="54">
        <v>3</v>
      </c>
      <c r="D336" s="198">
        <v>45990.546400462961</v>
      </c>
      <c r="E336" s="198">
        <v>46020.546238425923</v>
      </c>
      <c r="F336" s="54">
        <v>16</v>
      </c>
      <c r="G336" s="54">
        <v>1206000</v>
      </c>
      <c r="H336" s="54">
        <v>1206000</v>
      </c>
      <c r="I336" s="54">
        <v>0</v>
      </c>
      <c r="J336" s="54">
        <v>0</v>
      </c>
      <c r="K336" s="54">
        <v>0</v>
      </c>
      <c r="L336" s="54">
        <v>1206000</v>
      </c>
      <c r="M336" s="54">
        <v>0</v>
      </c>
      <c r="N336" s="54">
        <v>0</v>
      </c>
    </row>
    <row r="337" spans="1:14">
      <c r="A337" s="199" t="s">
        <v>1210</v>
      </c>
      <c r="B337" s="200">
        <v>22813</v>
      </c>
      <c r="C337" s="54">
        <v>3</v>
      </c>
      <c r="D337" s="198">
        <v>45990.5471412037</v>
      </c>
      <c r="E337" s="198">
        <v>46020.546990740739</v>
      </c>
      <c r="F337" s="54">
        <v>16</v>
      </c>
      <c r="G337" s="54">
        <v>3982500</v>
      </c>
      <c r="H337" s="54">
        <v>3982500</v>
      </c>
      <c r="I337" s="54">
        <v>0</v>
      </c>
      <c r="J337" s="54">
        <v>0</v>
      </c>
      <c r="K337" s="54">
        <v>0</v>
      </c>
      <c r="L337" s="54">
        <v>3982500</v>
      </c>
      <c r="M337" s="54">
        <v>0</v>
      </c>
      <c r="N337" s="54">
        <v>0</v>
      </c>
    </row>
    <row r="338" spans="1:14">
      <c r="A338" s="199" t="s">
        <v>1210</v>
      </c>
      <c r="B338" s="200">
        <v>22814</v>
      </c>
      <c r="C338" s="54">
        <v>3</v>
      </c>
      <c r="D338" s="198">
        <v>45990.548321759263</v>
      </c>
      <c r="E338" s="198">
        <v>46020.548055555555</v>
      </c>
      <c r="F338" s="54">
        <v>16</v>
      </c>
      <c r="G338" s="54">
        <v>4953300</v>
      </c>
      <c r="H338" s="54">
        <v>4953300</v>
      </c>
      <c r="I338" s="54">
        <v>0</v>
      </c>
      <c r="J338" s="54">
        <v>0</v>
      </c>
      <c r="K338" s="54">
        <v>0</v>
      </c>
      <c r="L338" s="54">
        <v>4953300</v>
      </c>
      <c r="M338" s="54">
        <v>0</v>
      </c>
      <c r="N338" s="54">
        <v>0</v>
      </c>
    </row>
    <row r="339" spans="1:14">
      <c r="A339" s="199" t="s">
        <v>1210</v>
      </c>
      <c r="B339" s="200">
        <v>22815</v>
      </c>
      <c r="C339" s="54">
        <v>3</v>
      </c>
      <c r="D339" s="198">
        <v>45990.549560185187</v>
      </c>
      <c r="E339" s="198">
        <v>46020.54886574074</v>
      </c>
      <c r="F339" s="54">
        <v>16</v>
      </c>
      <c r="G339" s="54">
        <v>956800</v>
      </c>
      <c r="H339" s="54">
        <v>956800</v>
      </c>
      <c r="I339" s="54">
        <v>0</v>
      </c>
      <c r="J339" s="54">
        <v>0</v>
      </c>
      <c r="K339" s="54">
        <v>0</v>
      </c>
      <c r="L339" s="54">
        <v>956800</v>
      </c>
      <c r="M339" s="54">
        <v>0</v>
      </c>
      <c r="N339" s="54">
        <v>0</v>
      </c>
    </row>
    <row r="340" spans="1:14">
      <c r="A340" s="199" t="s">
        <v>1210</v>
      </c>
      <c r="B340" s="200">
        <v>22816</v>
      </c>
      <c r="C340" s="54">
        <v>3</v>
      </c>
      <c r="D340" s="198">
        <v>45990.550393518519</v>
      </c>
      <c r="E340" s="198">
        <v>46020.550104166665</v>
      </c>
      <c r="F340" s="54">
        <v>16</v>
      </c>
      <c r="G340" s="54">
        <v>1408400</v>
      </c>
      <c r="H340" s="54">
        <v>1408400</v>
      </c>
      <c r="I340" s="54">
        <v>0</v>
      </c>
      <c r="J340" s="54">
        <v>0</v>
      </c>
      <c r="K340" s="54">
        <v>0</v>
      </c>
      <c r="L340" s="54">
        <v>1408400</v>
      </c>
      <c r="M340" s="54">
        <v>0</v>
      </c>
      <c r="N340" s="54">
        <v>0</v>
      </c>
    </row>
    <row r="341" spans="1:14">
      <c r="A341" s="199" t="s">
        <v>1210</v>
      </c>
      <c r="B341" s="200">
        <v>22817</v>
      </c>
      <c r="C341" s="54">
        <v>3</v>
      </c>
      <c r="D341" s="198">
        <v>45990.551111111112</v>
      </c>
      <c r="E341" s="198">
        <v>46020.550868055558</v>
      </c>
      <c r="F341" s="54">
        <v>16</v>
      </c>
      <c r="G341" s="54">
        <v>1085700</v>
      </c>
      <c r="H341" s="54">
        <v>1085700</v>
      </c>
      <c r="I341" s="54">
        <v>0</v>
      </c>
      <c r="J341" s="54">
        <v>0</v>
      </c>
      <c r="K341" s="54">
        <v>0</v>
      </c>
      <c r="L341" s="54">
        <v>1085700</v>
      </c>
      <c r="M341" s="54">
        <v>0</v>
      </c>
      <c r="N341" s="54">
        <v>0</v>
      </c>
    </row>
    <row r="342" spans="1:14">
      <c r="A342" s="199" t="s">
        <v>1210</v>
      </c>
      <c r="B342" s="200">
        <v>22818</v>
      </c>
      <c r="C342" s="54">
        <v>3</v>
      </c>
      <c r="D342" s="198">
        <v>45990.551770833335</v>
      </c>
      <c r="E342" s="198">
        <v>46020.551527777781</v>
      </c>
      <c r="F342" s="54">
        <v>16</v>
      </c>
      <c r="G342" s="54">
        <v>1034100</v>
      </c>
      <c r="H342" s="54">
        <v>1034100</v>
      </c>
      <c r="I342" s="54">
        <v>0</v>
      </c>
      <c r="J342" s="54">
        <v>0</v>
      </c>
      <c r="K342" s="54">
        <v>0</v>
      </c>
      <c r="L342" s="54">
        <v>1034100</v>
      </c>
      <c r="M342" s="54">
        <v>0</v>
      </c>
      <c r="N342" s="54">
        <v>0</v>
      </c>
    </row>
    <row r="343" spans="1:14">
      <c r="A343" s="199" t="s">
        <v>1210</v>
      </c>
      <c r="B343" s="200">
        <v>22819</v>
      </c>
      <c r="C343" s="54">
        <v>3</v>
      </c>
      <c r="D343" s="198">
        <v>45990.552418981482</v>
      </c>
      <c r="E343" s="198">
        <v>46020.552210648151</v>
      </c>
      <c r="F343" s="54">
        <v>16</v>
      </c>
      <c r="G343" s="54">
        <v>3267000</v>
      </c>
      <c r="H343" s="54">
        <v>3267000</v>
      </c>
      <c r="I343" s="54">
        <v>0</v>
      </c>
      <c r="J343" s="54">
        <v>0</v>
      </c>
      <c r="K343" s="54">
        <v>0</v>
      </c>
      <c r="L343" s="54">
        <v>3267000</v>
      </c>
      <c r="M343" s="54">
        <v>0</v>
      </c>
      <c r="N343" s="54">
        <v>0</v>
      </c>
    </row>
    <row r="344" spans="1:14">
      <c r="A344" s="199" t="s">
        <v>1210</v>
      </c>
      <c r="B344" s="200">
        <v>22821</v>
      </c>
      <c r="C344" s="54">
        <v>3</v>
      </c>
      <c r="D344" s="198">
        <v>45990.561736111114</v>
      </c>
      <c r="E344" s="198">
        <v>46020.561574074076</v>
      </c>
      <c r="F344" s="54">
        <v>16</v>
      </c>
      <c r="G344" s="54">
        <v>729000</v>
      </c>
      <c r="H344" s="54">
        <v>729000</v>
      </c>
      <c r="I344" s="54">
        <v>0</v>
      </c>
      <c r="J344" s="54">
        <v>0</v>
      </c>
      <c r="K344" s="54">
        <v>0</v>
      </c>
      <c r="L344" s="54">
        <v>729000</v>
      </c>
      <c r="M344" s="54">
        <v>0</v>
      </c>
      <c r="N344" s="54">
        <v>0</v>
      </c>
    </row>
    <row r="345" spans="1:14">
      <c r="A345" s="199" t="s">
        <v>1210</v>
      </c>
      <c r="B345" s="200">
        <v>22823</v>
      </c>
      <c r="C345" s="54">
        <v>3</v>
      </c>
      <c r="D345" s="198">
        <v>45991.572152777779</v>
      </c>
      <c r="E345" s="198">
        <v>46021.5703125</v>
      </c>
      <c r="F345" s="54">
        <v>15</v>
      </c>
      <c r="G345" s="54">
        <v>467600</v>
      </c>
      <c r="H345" s="54">
        <v>467600</v>
      </c>
      <c r="I345" s="54">
        <v>0</v>
      </c>
      <c r="J345" s="54">
        <v>0</v>
      </c>
      <c r="K345" s="54">
        <v>467600</v>
      </c>
      <c r="L345" s="54">
        <v>0</v>
      </c>
      <c r="M345" s="54">
        <v>0</v>
      </c>
      <c r="N345" s="54">
        <v>0</v>
      </c>
    </row>
    <row r="346" spans="1:14">
      <c r="A346" s="199" t="s">
        <v>1210</v>
      </c>
      <c r="B346" s="200">
        <v>22824</v>
      </c>
      <c r="C346" s="54">
        <v>3</v>
      </c>
      <c r="D346" s="198">
        <v>45991.572847222225</v>
      </c>
      <c r="E346" s="198">
        <v>46021.572685185187</v>
      </c>
      <c r="F346" s="54">
        <v>15</v>
      </c>
      <c r="G346" s="54">
        <v>105800</v>
      </c>
      <c r="H346" s="54">
        <v>105800</v>
      </c>
      <c r="I346" s="54">
        <v>0</v>
      </c>
      <c r="J346" s="54">
        <v>0</v>
      </c>
      <c r="K346" s="54">
        <v>105800</v>
      </c>
      <c r="L346" s="54">
        <v>0</v>
      </c>
      <c r="M346" s="54">
        <v>0</v>
      </c>
      <c r="N346" s="54">
        <v>0</v>
      </c>
    </row>
    <row r="347" spans="1:14">
      <c r="A347" s="199" t="s">
        <v>1210</v>
      </c>
      <c r="B347" s="200">
        <v>22825</v>
      </c>
      <c r="C347" s="54">
        <v>3</v>
      </c>
      <c r="D347" s="198">
        <v>45991.573472222219</v>
      </c>
      <c r="E347" s="198">
        <v>46021.573310185187</v>
      </c>
      <c r="F347" s="54">
        <v>15</v>
      </c>
      <c r="G347" s="54">
        <v>5497800</v>
      </c>
      <c r="H347" s="54">
        <v>5497800</v>
      </c>
      <c r="I347" s="54">
        <v>0</v>
      </c>
      <c r="J347" s="54">
        <v>0</v>
      </c>
      <c r="K347" s="54">
        <v>5497800</v>
      </c>
      <c r="L347" s="54">
        <v>0</v>
      </c>
      <c r="M347" s="54">
        <v>0</v>
      </c>
      <c r="N347" s="54">
        <v>0</v>
      </c>
    </row>
    <row r="348" spans="1:14">
      <c r="A348" s="199" t="s">
        <v>1210</v>
      </c>
      <c r="B348" s="200">
        <v>22826</v>
      </c>
      <c r="C348" s="54">
        <v>3</v>
      </c>
      <c r="D348" s="198">
        <v>45991.605856481481</v>
      </c>
      <c r="E348" s="198">
        <v>46021.605694444443</v>
      </c>
      <c r="F348" s="54">
        <v>15</v>
      </c>
      <c r="G348" s="54">
        <v>4385710</v>
      </c>
      <c r="H348" s="54">
        <v>4385710</v>
      </c>
      <c r="I348" s="54">
        <v>0</v>
      </c>
      <c r="J348" s="54">
        <v>0</v>
      </c>
      <c r="K348" s="54">
        <v>4385710</v>
      </c>
      <c r="L348" s="54">
        <v>0</v>
      </c>
      <c r="M348" s="54">
        <v>0</v>
      </c>
      <c r="N348" s="54">
        <v>0</v>
      </c>
    </row>
    <row r="349" spans="1:14">
      <c r="A349" s="199" t="s">
        <v>1210</v>
      </c>
      <c r="B349" s="200">
        <v>22827</v>
      </c>
      <c r="C349" s="54">
        <v>4</v>
      </c>
      <c r="D349" s="198">
        <v>45991.607002314813</v>
      </c>
      <c r="E349" s="198">
        <v>46021.606828703705</v>
      </c>
      <c r="F349" s="54">
        <v>15</v>
      </c>
      <c r="G349" s="54">
        <v>342700</v>
      </c>
      <c r="H349" s="54">
        <v>342700</v>
      </c>
      <c r="I349" s="54">
        <v>0</v>
      </c>
      <c r="J349" s="54">
        <v>0</v>
      </c>
      <c r="K349" s="54">
        <v>342700</v>
      </c>
      <c r="L349" s="54">
        <v>0</v>
      </c>
      <c r="M349" s="54">
        <v>0</v>
      </c>
      <c r="N349" s="54">
        <v>0</v>
      </c>
    </row>
    <row r="350" spans="1:14">
      <c r="A350" s="199" t="s">
        <v>1210</v>
      </c>
      <c r="B350" s="200">
        <v>22828</v>
      </c>
      <c r="C350" s="54">
        <v>3</v>
      </c>
      <c r="D350" s="198">
        <v>45991.607662037037</v>
      </c>
      <c r="E350" s="198">
        <v>46021.607442129629</v>
      </c>
      <c r="F350" s="54">
        <v>15</v>
      </c>
      <c r="G350" s="54">
        <v>1873200</v>
      </c>
      <c r="H350" s="54">
        <v>1873200</v>
      </c>
      <c r="I350" s="54">
        <v>0</v>
      </c>
      <c r="J350" s="54">
        <v>0</v>
      </c>
      <c r="K350" s="54">
        <v>1873200</v>
      </c>
      <c r="L350" s="54">
        <v>0</v>
      </c>
      <c r="M350" s="54">
        <v>0</v>
      </c>
      <c r="N350" s="54">
        <v>0</v>
      </c>
    </row>
    <row r="351" spans="1:14">
      <c r="A351" s="199" t="s">
        <v>1210</v>
      </c>
      <c r="B351" s="200">
        <v>22829</v>
      </c>
      <c r="C351" s="54">
        <v>3</v>
      </c>
      <c r="D351" s="198">
        <v>45991.608171296299</v>
      </c>
      <c r="E351" s="198">
        <v>46021.608171296299</v>
      </c>
      <c r="F351" s="54">
        <v>15</v>
      </c>
      <c r="G351" s="54">
        <v>448500</v>
      </c>
      <c r="H351" s="54">
        <v>448500</v>
      </c>
      <c r="I351" s="54">
        <v>0</v>
      </c>
      <c r="J351" s="54">
        <v>0</v>
      </c>
      <c r="K351" s="54">
        <v>448500</v>
      </c>
      <c r="L351" s="54">
        <v>0</v>
      </c>
      <c r="M351" s="54">
        <v>0</v>
      </c>
      <c r="N351" s="54">
        <v>0</v>
      </c>
    </row>
    <row r="352" spans="1:14">
      <c r="A352" s="199" t="s">
        <v>1210</v>
      </c>
      <c r="B352" s="200">
        <v>22830</v>
      </c>
      <c r="C352" s="54">
        <v>3</v>
      </c>
      <c r="D352" s="198">
        <v>45991.610289351855</v>
      </c>
      <c r="E352" s="198">
        <v>46021.608900462961</v>
      </c>
      <c r="F352" s="54">
        <v>15</v>
      </c>
      <c r="G352" s="54">
        <v>3214200</v>
      </c>
      <c r="H352" s="54">
        <v>3214200</v>
      </c>
      <c r="I352" s="54">
        <v>0</v>
      </c>
      <c r="J352" s="54">
        <v>0</v>
      </c>
      <c r="K352" s="54">
        <v>3214200</v>
      </c>
      <c r="L352" s="54">
        <v>0</v>
      </c>
      <c r="M352" s="54">
        <v>0</v>
      </c>
      <c r="N352" s="54">
        <v>0</v>
      </c>
    </row>
    <row r="353" spans="1:14">
      <c r="A353" s="199" t="s">
        <v>1210</v>
      </c>
      <c r="B353" s="200">
        <v>22831</v>
      </c>
      <c r="C353" s="54">
        <v>3</v>
      </c>
      <c r="D353" s="198">
        <v>45991.611435185187</v>
      </c>
      <c r="E353" s="198">
        <v>46021.611180555556</v>
      </c>
      <c r="F353" s="54">
        <v>15</v>
      </c>
      <c r="G353" s="54">
        <v>1953000</v>
      </c>
      <c r="H353" s="54">
        <v>1953000</v>
      </c>
      <c r="I353" s="54">
        <v>0</v>
      </c>
      <c r="J353" s="54">
        <v>0</v>
      </c>
      <c r="K353" s="54">
        <v>1953000</v>
      </c>
      <c r="L353" s="54">
        <v>0</v>
      </c>
      <c r="M353" s="54">
        <v>0</v>
      </c>
      <c r="N353" s="54">
        <v>0</v>
      </c>
    </row>
    <row r="354" spans="1:14">
      <c r="A354" s="199" t="s">
        <v>1210</v>
      </c>
      <c r="B354" s="200">
        <v>22832</v>
      </c>
      <c r="C354" s="54">
        <v>3</v>
      </c>
      <c r="D354" s="198">
        <v>45991.618923611109</v>
      </c>
      <c r="E354" s="198">
        <v>46021.617708333331</v>
      </c>
      <c r="F354" s="54">
        <v>15</v>
      </c>
      <c r="G354" s="54">
        <v>785200</v>
      </c>
      <c r="H354" s="54">
        <v>785200</v>
      </c>
      <c r="I354" s="54">
        <v>0</v>
      </c>
      <c r="J354" s="54">
        <v>0</v>
      </c>
      <c r="K354" s="54">
        <v>785200</v>
      </c>
      <c r="L354" s="54">
        <v>0</v>
      </c>
      <c r="M354" s="54">
        <v>0</v>
      </c>
      <c r="N354" s="54">
        <v>0</v>
      </c>
    </row>
    <row r="355" spans="1:14">
      <c r="A355" s="199" t="s">
        <v>1210</v>
      </c>
      <c r="B355" s="200">
        <v>22833</v>
      </c>
      <c r="C355" s="54">
        <v>3</v>
      </c>
      <c r="D355" s="198">
        <v>45991.619814814818</v>
      </c>
      <c r="E355" s="198">
        <v>46021.619606481479</v>
      </c>
      <c r="F355" s="54">
        <v>15</v>
      </c>
      <c r="G355" s="54">
        <v>766700</v>
      </c>
      <c r="H355" s="54">
        <v>766700</v>
      </c>
      <c r="I355" s="54">
        <v>0</v>
      </c>
      <c r="J355" s="54">
        <v>0</v>
      </c>
      <c r="K355" s="54">
        <v>766700</v>
      </c>
      <c r="L355" s="54">
        <v>0</v>
      </c>
      <c r="M355" s="54">
        <v>0</v>
      </c>
      <c r="N355" s="54">
        <v>0</v>
      </c>
    </row>
    <row r="356" spans="1:14">
      <c r="A356" s="199" t="s">
        <v>1210</v>
      </c>
      <c r="B356" s="200">
        <v>23406</v>
      </c>
      <c r="C356" s="54">
        <v>3</v>
      </c>
      <c r="D356" s="198">
        <v>46010.601527777777</v>
      </c>
      <c r="E356" s="198">
        <v>46040.601064814815</v>
      </c>
      <c r="F356" s="54">
        <v>-4</v>
      </c>
      <c r="G356" s="54">
        <v>2141240</v>
      </c>
      <c r="H356" s="54">
        <v>2141240</v>
      </c>
      <c r="I356" s="54">
        <v>2141240</v>
      </c>
      <c r="J356" s="54">
        <v>0</v>
      </c>
      <c r="K356" s="54">
        <v>0</v>
      </c>
      <c r="L356" s="54">
        <v>0</v>
      </c>
      <c r="M356" s="54">
        <v>0</v>
      </c>
      <c r="N356" s="54">
        <v>0</v>
      </c>
    </row>
    <row r="357" spans="1:14">
      <c r="A357" s="199" t="s">
        <v>1210</v>
      </c>
      <c r="B357" s="200">
        <v>23407</v>
      </c>
      <c r="C357" s="54">
        <v>3</v>
      </c>
      <c r="D357" s="198">
        <v>46010.602870370371</v>
      </c>
      <c r="E357" s="198">
        <v>46040.602685185186</v>
      </c>
      <c r="F357" s="54">
        <v>-4</v>
      </c>
      <c r="G357" s="54">
        <v>2157760</v>
      </c>
      <c r="H357" s="54">
        <v>2157760</v>
      </c>
      <c r="I357" s="54">
        <v>2157760</v>
      </c>
      <c r="J357" s="54">
        <v>0</v>
      </c>
      <c r="K357" s="54">
        <v>0</v>
      </c>
      <c r="L357" s="54">
        <v>0</v>
      </c>
      <c r="M357" s="54">
        <v>0</v>
      </c>
      <c r="N357" s="54">
        <v>0</v>
      </c>
    </row>
    <row r="358" spans="1:14">
      <c r="A358" s="199" t="s">
        <v>1210</v>
      </c>
      <c r="B358" s="200">
        <v>23408</v>
      </c>
      <c r="C358" s="54">
        <v>3</v>
      </c>
      <c r="D358" s="198">
        <v>46010.604050925926</v>
      </c>
      <c r="E358" s="198">
        <v>46040.604050925926</v>
      </c>
      <c r="F358" s="54">
        <v>-4</v>
      </c>
      <c r="G358" s="54">
        <v>108000</v>
      </c>
      <c r="H358" s="54">
        <v>108000</v>
      </c>
      <c r="I358" s="54">
        <v>108000</v>
      </c>
      <c r="J358" s="54">
        <v>0</v>
      </c>
      <c r="K358" s="54">
        <v>0</v>
      </c>
      <c r="L358" s="54">
        <v>0</v>
      </c>
      <c r="M358" s="54">
        <v>0</v>
      </c>
      <c r="N358" s="54">
        <v>0</v>
      </c>
    </row>
    <row r="359" spans="1:14">
      <c r="A359" s="199" t="s">
        <v>1210</v>
      </c>
      <c r="B359" s="200">
        <v>23409</v>
      </c>
      <c r="C359" s="54">
        <v>3</v>
      </c>
      <c r="D359" s="198">
        <v>46010.605254629627</v>
      </c>
      <c r="E359" s="198">
        <v>46040.60491898148</v>
      </c>
      <c r="F359" s="54">
        <v>-4</v>
      </c>
      <c r="G359" s="54">
        <v>501600</v>
      </c>
      <c r="H359" s="54">
        <v>501600</v>
      </c>
      <c r="I359" s="54">
        <v>501600</v>
      </c>
      <c r="J359" s="54">
        <v>0</v>
      </c>
      <c r="K359" s="54">
        <v>0</v>
      </c>
      <c r="L359" s="54">
        <v>0</v>
      </c>
      <c r="M359" s="54">
        <v>0</v>
      </c>
      <c r="N359" s="54">
        <v>0</v>
      </c>
    </row>
    <row r="360" spans="1:14">
      <c r="A360" s="199" t="s">
        <v>1210</v>
      </c>
      <c r="B360" s="200">
        <v>23410</v>
      </c>
      <c r="C360" s="54">
        <v>3</v>
      </c>
      <c r="D360" s="198">
        <v>46010.605821759258</v>
      </c>
      <c r="E360" s="198">
        <v>46040.605821759258</v>
      </c>
      <c r="F360" s="54">
        <v>-4</v>
      </c>
      <c r="G360" s="54">
        <v>2210600</v>
      </c>
      <c r="H360" s="54">
        <v>2210600</v>
      </c>
      <c r="I360" s="54">
        <v>2210600</v>
      </c>
      <c r="J360" s="54">
        <v>0</v>
      </c>
      <c r="K360" s="54">
        <v>0</v>
      </c>
      <c r="L360" s="54">
        <v>0</v>
      </c>
      <c r="M360" s="54">
        <v>0</v>
      </c>
      <c r="N360" s="54">
        <v>0</v>
      </c>
    </row>
    <row r="361" spans="1:14">
      <c r="A361" s="199" t="s">
        <v>1210</v>
      </c>
      <c r="B361" s="200">
        <v>23411</v>
      </c>
      <c r="C361" s="54">
        <v>3</v>
      </c>
      <c r="D361" s="198">
        <v>46010.606863425928</v>
      </c>
      <c r="E361" s="198">
        <v>46040.606712962966</v>
      </c>
      <c r="F361" s="54">
        <v>-4</v>
      </c>
      <c r="G361" s="54">
        <v>2881900</v>
      </c>
      <c r="H361" s="54">
        <v>2881900</v>
      </c>
      <c r="I361" s="54">
        <v>2881900</v>
      </c>
      <c r="J361" s="54">
        <v>0</v>
      </c>
      <c r="K361" s="54">
        <v>0</v>
      </c>
      <c r="L361" s="54">
        <v>0</v>
      </c>
      <c r="M361" s="54">
        <v>0</v>
      </c>
      <c r="N361" s="54">
        <v>0</v>
      </c>
    </row>
    <row r="362" spans="1:14">
      <c r="A362" s="199" t="s">
        <v>1210</v>
      </c>
      <c r="B362" s="200">
        <v>23413</v>
      </c>
      <c r="C362" s="54">
        <v>3</v>
      </c>
      <c r="D362" s="198">
        <v>46010.609259259261</v>
      </c>
      <c r="E362" s="198">
        <v>46040.608819444446</v>
      </c>
      <c r="F362" s="54">
        <v>-4</v>
      </c>
      <c r="G362" s="54">
        <v>680400</v>
      </c>
      <c r="H362" s="54">
        <v>680400</v>
      </c>
      <c r="I362" s="54">
        <v>680400</v>
      </c>
      <c r="J362" s="54">
        <v>0</v>
      </c>
      <c r="K362" s="54">
        <v>0</v>
      </c>
      <c r="L362" s="54">
        <v>0</v>
      </c>
      <c r="M362" s="54">
        <v>0</v>
      </c>
      <c r="N362" s="54">
        <v>0</v>
      </c>
    </row>
    <row r="363" spans="1:14">
      <c r="A363" s="199" t="s">
        <v>1210</v>
      </c>
      <c r="B363" s="200">
        <v>23414</v>
      </c>
      <c r="C363" s="54">
        <v>3</v>
      </c>
      <c r="D363" s="198">
        <v>46010.610381944447</v>
      </c>
      <c r="E363" s="198">
        <v>46040.609814814816</v>
      </c>
      <c r="F363" s="54">
        <v>-4</v>
      </c>
      <c r="G363" s="54">
        <v>128100</v>
      </c>
      <c r="H363" s="54">
        <v>128100</v>
      </c>
      <c r="I363" s="54">
        <v>128100</v>
      </c>
      <c r="J363" s="54">
        <v>0</v>
      </c>
      <c r="K363" s="54">
        <v>0</v>
      </c>
      <c r="L363" s="54">
        <v>0</v>
      </c>
      <c r="M363" s="54">
        <v>0</v>
      </c>
      <c r="N363" s="54">
        <v>0</v>
      </c>
    </row>
    <row r="364" spans="1:14">
      <c r="A364" s="199" t="s">
        <v>1210</v>
      </c>
      <c r="B364" s="200">
        <v>23415</v>
      </c>
      <c r="C364" s="54">
        <v>3</v>
      </c>
      <c r="D364" s="198">
        <v>46010.610995370371</v>
      </c>
      <c r="E364" s="198">
        <v>46040.610706018517</v>
      </c>
      <c r="F364" s="54">
        <v>-4</v>
      </c>
      <c r="G364" s="54">
        <v>312130</v>
      </c>
      <c r="H364" s="54">
        <v>312130</v>
      </c>
      <c r="I364" s="54">
        <v>312130</v>
      </c>
      <c r="J364" s="54">
        <v>0</v>
      </c>
      <c r="K364" s="54">
        <v>0</v>
      </c>
      <c r="L364" s="54">
        <v>0</v>
      </c>
      <c r="M364" s="54">
        <v>0</v>
      </c>
      <c r="N364" s="54">
        <v>0</v>
      </c>
    </row>
    <row r="365" spans="1:14">
      <c r="A365" s="199" t="s">
        <v>1210</v>
      </c>
      <c r="B365" s="200">
        <v>23416</v>
      </c>
      <c r="C365" s="54">
        <v>3</v>
      </c>
      <c r="D365" s="198">
        <v>46010.612326388888</v>
      </c>
      <c r="E365" s="198">
        <v>46040.611921296295</v>
      </c>
      <c r="F365" s="54">
        <v>-4</v>
      </c>
      <c r="G365" s="54">
        <v>351900</v>
      </c>
      <c r="H365" s="54">
        <v>351900</v>
      </c>
      <c r="I365" s="54">
        <v>351900</v>
      </c>
      <c r="J365" s="54">
        <v>0</v>
      </c>
      <c r="K365" s="54">
        <v>0</v>
      </c>
      <c r="L365" s="54">
        <v>0</v>
      </c>
      <c r="M365" s="54">
        <v>0</v>
      </c>
      <c r="N365" s="54">
        <v>0</v>
      </c>
    </row>
    <row r="366" spans="1:14">
      <c r="A366" s="199" t="s">
        <v>1210</v>
      </c>
      <c r="B366" s="200">
        <v>23417</v>
      </c>
      <c r="C366" s="54">
        <v>3</v>
      </c>
      <c r="D366" s="198">
        <v>46010.614270833335</v>
      </c>
      <c r="E366" s="198">
        <v>46040.613368055558</v>
      </c>
      <c r="F366" s="54">
        <v>-4</v>
      </c>
      <c r="G366" s="54">
        <v>700400</v>
      </c>
      <c r="H366" s="54">
        <v>700400</v>
      </c>
      <c r="I366" s="54">
        <v>700400</v>
      </c>
      <c r="J366" s="54">
        <v>0</v>
      </c>
      <c r="K366" s="54">
        <v>0</v>
      </c>
      <c r="L366" s="54">
        <v>0</v>
      </c>
      <c r="M366" s="54">
        <v>0</v>
      </c>
      <c r="N366" s="54">
        <v>0</v>
      </c>
    </row>
    <row r="367" spans="1:14">
      <c r="A367" s="199" t="s">
        <v>1210</v>
      </c>
      <c r="B367" s="200">
        <v>23418</v>
      </c>
      <c r="C367" s="54">
        <v>3</v>
      </c>
      <c r="D367" s="198">
        <v>46010.615277777775</v>
      </c>
      <c r="E367" s="198">
        <v>46040.615057870367</v>
      </c>
      <c r="F367" s="54">
        <v>-4</v>
      </c>
      <c r="G367" s="54">
        <v>374000</v>
      </c>
      <c r="H367" s="54">
        <v>374000</v>
      </c>
      <c r="I367" s="54">
        <v>374000</v>
      </c>
      <c r="J367" s="54">
        <v>0</v>
      </c>
      <c r="K367" s="54">
        <v>0</v>
      </c>
      <c r="L367" s="54">
        <v>0</v>
      </c>
      <c r="M367" s="54">
        <v>0</v>
      </c>
      <c r="N367" s="54">
        <v>0</v>
      </c>
    </row>
    <row r="368" spans="1:14">
      <c r="A368" s="199" t="s">
        <v>1210</v>
      </c>
      <c r="B368" s="200">
        <v>23419</v>
      </c>
      <c r="C368" s="54">
        <v>3</v>
      </c>
      <c r="D368" s="198">
        <v>46010.617210648146</v>
      </c>
      <c r="E368" s="198">
        <v>46040.616284722222</v>
      </c>
      <c r="F368" s="54">
        <v>-4</v>
      </c>
      <c r="G368" s="54">
        <v>3085900</v>
      </c>
      <c r="H368" s="54">
        <v>3085900</v>
      </c>
      <c r="I368" s="54">
        <v>3085900</v>
      </c>
      <c r="J368" s="54">
        <v>0</v>
      </c>
      <c r="K368" s="54">
        <v>0</v>
      </c>
      <c r="L368" s="54">
        <v>0</v>
      </c>
      <c r="M368" s="54">
        <v>0</v>
      </c>
      <c r="N368" s="54">
        <v>0</v>
      </c>
    </row>
    <row r="369" spans="1:14">
      <c r="A369" s="199" t="s">
        <v>1210</v>
      </c>
      <c r="B369" s="200">
        <v>23420</v>
      </c>
      <c r="C369" s="54">
        <v>3</v>
      </c>
      <c r="D369" s="198">
        <v>46010.618969907409</v>
      </c>
      <c r="E369" s="198">
        <v>46040.618773148148</v>
      </c>
      <c r="F369" s="54">
        <v>-4</v>
      </c>
      <c r="G369" s="54">
        <v>1221300</v>
      </c>
      <c r="H369" s="54">
        <v>1221300</v>
      </c>
      <c r="I369" s="54">
        <v>1221300</v>
      </c>
      <c r="J369" s="54">
        <v>0</v>
      </c>
      <c r="K369" s="54">
        <v>0</v>
      </c>
      <c r="L369" s="54">
        <v>0</v>
      </c>
      <c r="M369" s="54">
        <v>0</v>
      </c>
      <c r="N369" s="54">
        <v>0</v>
      </c>
    </row>
    <row r="370" spans="1:14">
      <c r="A370" s="199" t="s">
        <v>1210</v>
      </c>
      <c r="B370" s="200">
        <v>23421</v>
      </c>
      <c r="C370" s="54">
        <v>3</v>
      </c>
      <c r="D370" s="198">
        <v>46010.620324074072</v>
      </c>
      <c r="E370" s="198">
        <v>46040.62</v>
      </c>
      <c r="F370" s="54">
        <v>-4</v>
      </c>
      <c r="G370" s="54">
        <v>1243200</v>
      </c>
      <c r="H370" s="54">
        <v>1243200</v>
      </c>
      <c r="I370" s="54">
        <v>1243200</v>
      </c>
      <c r="J370" s="54">
        <v>0</v>
      </c>
      <c r="K370" s="54">
        <v>0</v>
      </c>
      <c r="L370" s="54">
        <v>0</v>
      </c>
      <c r="M370" s="54">
        <v>0</v>
      </c>
      <c r="N370" s="54">
        <v>0</v>
      </c>
    </row>
    <row r="371" spans="1:14">
      <c r="A371" s="199" t="s">
        <v>1210</v>
      </c>
      <c r="B371" s="200">
        <v>23422</v>
      </c>
      <c r="C371" s="54">
        <v>3</v>
      </c>
      <c r="D371" s="198">
        <v>46010.62158564815</v>
      </c>
      <c r="E371" s="198">
        <v>46040.621006944442</v>
      </c>
      <c r="F371" s="54">
        <v>-4</v>
      </c>
      <c r="G371" s="54">
        <v>1123780</v>
      </c>
      <c r="H371" s="54">
        <v>1123780</v>
      </c>
      <c r="I371" s="54">
        <v>1123780</v>
      </c>
      <c r="J371" s="54">
        <v>0</v>
      </c>
      <c r="K371" s="54">
        <v>0</v>
      </c>
      <c r="L371" s="54">
        <v>0</v>
      </c>
      <c r="M371" s="54">
        <v>0</v>
      </c>
      <c r="N371" s="54">
        <v>0</v>
      </c>
    </row>
    <row r="372" spans="1:14">
      <c r="A372" s="199" t="s">
        <v>1210</v>
      </c>
      <c r="B372" s="200">
        <v>23423</v>
      </c>
      <c r="C372" s="54">
        <v>3</v>
      </c>
      <c r="D372" s="198">
        <v>46010.622766203705</v>
      </c>
      <c r="E372" s="198">
        <v>46040.622465277775</v>
      </c>
      <c r="F372" s="54">
        <v>-4</v>
      </c>
      <c r="G372" s="54">
        <v>502200</v>
      </c>
      <c r="H372" s="54">
        <v>502200</v>
      </c>
      <c r="I372" s="54">
        <v>502200</v>
      </c>
      <c r="J372" s="54">
        <v>0</v>
      </c>
      <c r="K372" s="54">
        <v>0</v>
      </c>
      <c r="L372" s="54">
        <v>0</v>
      </c>
      <c r="M372" s="54">
        <v>0</v>
      </c>
      <c r="N372" s="54">
        <v>0</v>
      </c>
    </row>
    <row r="373" spans="1:14">
      <c r="A373" s="199" t="s">
        <v>1210</v>
      </c>
      <c r="B373" s="200">
        <v>23424</v>
      </c>
      <c r="C373" s="54">
        <v>3</v>
      </c>
      <c r="D373" s="198">
        <v>46010.623553240737</v>
      </c>
      <c r="E373" s="198">
        <v>46040.623553240737</v>
      </c>
      <c r="F373" s="54">
        <v>-4</v>
      </c>
      <c r="G373" s="54">
        <v>858900</v>
      </c>
      <c r="H373" s="54">
        <v>858900</v>
      </c>
      <c r="I373" s="54">
        <v>858900</v>
      </c>
      <c r="J373" s="54">
        <v>0</v>
      </c>
      <c r="K373" s="54">
        <v>0</v>
      </c>
      <c r="L373" s="54">
        <v>0</v>
      </c>
      <c r="M373" s="54">
        <v>0</v>
      </c>
      <c r="N373" s="54">
        <v>0</v>
      </c>
    </row>
    <row r="374" spans="1:14">
      <c r="A374" s="199" t="s">
        <v>1210</v>
      </c>
      <c r="B374" s="200">
        <v>23425</v>
      </c>
      <c r="C374" s="54">
        <v>3</v>
      </c>
      <c r="D374" s="198">
        <v>46010.629421296297</v>
      </c>
      <c r="E374" s="198">
        <v>46040.629421296297</v>
      </c>
      <c r="F374" s="54">
        <v>-4</v>
      </c>
      <c r="G374" s="54">
        <v>1164800</v>
      </c>
      <c r="H374" s="54">
        <v>1164800</v>
      </c>
      <c r="I374" s="54">
        <v>1164800</v>
      </c>
      <c r="J374" s="54">
        <v>0</v>
      </c>
      <c r="K374" s="54">
        <v>0</v>
      </c>
      <c r="L374" s="54">
        <v>0</v>
      </c>
      <c r="M374" s="54">
        <v>0</v>
      </c>
      <c r="N374" s="54">
        <v>0</v>
      </c>
    </row>
    <row r="375" spans="1:14">
      <c r="A375" s="199" t="s">
        <v>1210</v>
      </c>
      <c r="B375" s="200">
        <v>23426</v>
      </c>
      <c r="C375" s="54">
        <v>3</v>
      </c>
      <c r="D375" s="198">
        <v>46010.631076388891</v>
      </c>
      <c r="E375" s="198">
        <v>46040.630439814813</v>
      </c>
      <c r="F375" s="54">
        <v>-4</v>
      </c>
      <c r="G375" s="54">
        <v>6696560</v>
      </c>
      <c r="H375" s="54">
        <v>6696560</v>
      </c>
      <c r="I375" s="54">
        <v>6696560</v>
      </c>
      <c r="J375" s="54">
        <v>0</v>
      </c>
      <c r="K375" s="54">
        <v>0</v>
      </c>
      <c r="L375" s="54">
        <v>0</v>
      </c>
      <c r="M375" s="54">
        <v>0</v>
      </c>
      <c r="N375" s="54">
        <v>0</v>
      </c>
    </row>
    <row r="376" spans="1:14">
      <c r="A376" s="199" t="s">
        <v>1210</v>
      </c>
      <c r="B376" s="200">
        <v>23428</v>
      </c>
      <c r="C376" s="54">
        <v>3</v>
      </c>
      <c r="D376" s="198">
        <v>46010.634016203701</v>
      </c>
      <c r="E376" s="198">
        <v>46040.63349537037</v>
      </c>
      <c r="F376" s="54">
        <v>-4</v>
      </c>
      <c r="G376" s="54">
        <v>1225200</v>
      </c>
      <c r="H376" s="54">
        <v>1225200</v>
      </c>
      <c r="I376" s="54">
        <v>1225200</v>
      </c>
      <c r="J376" s="54">
        <v>0</v>
      </c>
      <c r="K376" s="54">
        <v>0</v>
      </c>
      <c r="L376" s="54">
        <v>0</v>
      </c>
      <c r="M376" s="54">
        <v>0</v>
      </c>
      <c r="N376" s="54">
        <v>0</v>
      </c>
    </row>
    <row r="377" spans="1:14">
      <c r="A377" s="199" t="s">
        <v>1210</v>
      </c>
      <c r="B377" s="200">
        <v>23429</v>
      </c>
      <c r="C377" s="54">
        <v>3</v>
      </c>
      <c r="D377" s="198">
        <v>46010.63517361111</v>
      </c>
      <c r="E377" s="198">
        <v>46040.634479166663</v>
      </c>
      <c r="F377" s="54">
        <v>-4</v>
      </c>
      <c r="G377" s="54">
        <v>666600</v>
      </c>
      <c r="H377" s="54">
        <v>666600</v>
      </c>
      <c r="I377" s="54">
        <v>666600</v>
      </c>
      <c r="J377" s="54">
        <v>0</v>
      </c>
      <c r="K377" s="54">
        <v>0</v>
      </c>
      <c r="L377" s="54">
        <v>0</v>
      </c>
      <c r="M377" s="54">
        <v>0</v>
      </c>
      <c r="N377" s="54">
        <v>0</v>
      </c>
    </row>
    <row r="378" spans="1:14">
      <c r="A378" s="199" t="s">
        <v>1210</v>
      </c>
      <c r="B378" s="200">
        <v>23431</v>
      </c>
      <c r="C378" s="54">
        <v>3</v>
      </c>
      <c r="D378" s="198">
        <v>46011.232407407406</v>
      </c>
      <c r="E378" s="198">
        <v>46041.232256944444</v>
      </c>
      <c r="F378" s="54">
        <v>-5</v>
      </c>
      <c r="G378" s="54">
        <v>1816450</v>
      </c>
      <c r="H378" s="54">
        <v>1816450</v>
      </c>
      <c r="I378" s="54">
        <v>1816450</v>
      </c>
      <c r="J378" s="54">
        <v>0</v>
      </c>
      <c r="K378" s="54">
        <v>0</v>
      </c>
      <c r="L378" s="54">
        <v>0</v>
      </c>
      <c r="M378" s="54">
        <v>0</v>
      </c>
      <c r="N378" s="54">
        <v>0</v>
      </c>
    </row>
    <row r="379" spans="1:14">
      <c r="A379" s="199" t="s">
        <v>1210</v>
      </c>
      <c r="B379" s="200">
        <v>23432</v>
      </c>
      <c r="C379" s="54">
        <v>3</v>
      </c>
      <c r="D379" s="198">
        <v>46011.233182870368</v>
      </c>
      <c r="E379" s="198">
        <v>46041.23296296296</v>
      </c>
      <c r="F379" s="54">
        <v>-5</v>
      </c>
      <c r="G379" s="54">
        <v>699720</v>
      </c>
      <c r="H379" s="54">
        <v>699720</v>
      </c>
      <c r="I379" s="54">
        <v>699720</v>
      </c>
      <c r="J379" s="54">
        <v>0</v>
      </c>
      <c r="K379" s="54">
        <v>0</v>
      </c>
      <c r="L379" s="54">
        <v>0</v>
      </c>
      <c r="M379" s="54">
        <v>0</v>
      </c>
      <c r="N379" s="54">
        <v>0</v>
      </c>
    </row>
    <row r="380" spans="1:14">
      <c r="A380" s="199" t="s">
        <v>1210</v>
      </c>
      <c r="B380" s="200">
        <v>23434</v>
      </c>
      <c r="C380" s="54">
        <v>3</v>
      </c>
      <c r="D380" s="198">
        <v>46011.234907407408</v>
      </c>
      <c r="E380" s="198">
        <v>46041.234907407408</v>
      </c>
      <c r="F380" s="54">
        <v>-5</v>
      </c>
      <c r="G380" s="54">
        <v>23278150</v>
      </c>
      <c r="H380" s="54">
        <v>23278150</v>
      </c>
      <c r="I380" s="54">
        <v>23278150</v>
      </c>
      <c r="J380" s="54">
        <v>0</v>
      </c>
      <c r="K380" s="54">
        <v>0</v>
      </c>
      <c r="L380" s="54">
        <v>0</v>
      </c>
      <c r="M380" s="54">
        <v>0</v>
      </c>
      <c r="N380" s="54">
        <v>0</v>
      </c>
    </row>
    <row r="381" spans="1:14">
      <c r="A381" s="199" t="s">
        <v>1210</v>
      </c>
      <c r="B381" s="200">
        <v>23435</v>
      </c>
      <c r="C381" s="54">
        <v>3</v>
      </c>
      <c r="D381" s="198">
        <v>46011.237534722219</v>
      </c>
      <c r="E381" s="198">
        <v>46041.236990740741</v>
      </c>
      <c r="F381" s="54">
        <v>-5</v>
      </c>
      <c r="G381" s="54">
        <v>10141900</v>
      </c>
      <c r="H381" s="54">
        <v>10141900</v>
      </c>
      <c r="I381" s="54">
        <v>10141900</v>
      </c>
      <c r="J381" s="54">
        <v>0</v>
      </c>
      <c r="K381" s="54">
        <v>0</v>
      </c>
      <c r="L381" s="54">
        <v>0</v>
      </c>
      <c r="M381" s="54">
        <v>0</v>
      </c>
      <c r="N381" s="54">
        <v>0</v>
      </c>
    </row>
    <row r="382" spans="1:14">
      <c r="A382" s="199" t="s">
        <v>1210</v>
      </c>
      <c r="B382" s="200">
        <v>23436</v>
      </c>
      <c r="C382" s="54">
        <v>3</v>
      </c>
      <c r="D382" s="198">
        <v>46011.243321759262</v>
      </c>
      <c r="E382" s="198">
        <v>46041.241979166669</v>
      </c>
      <c r="F382" s="54">
        <v>-5</v>
      </c>
      <c r="G382" s="54">
        <v>13109950</v>
      </c>
      <c r="H382" s="54">
        <v>13109950</v>
      </c>
      <c r="I382" s="54">
        <v>13109950</v>
      </c>
      <c r="J382" s="54">
        <v>0</v>
      </c>
      <c r="K382" s="54">
        <v>0</v>
      </c>
      <c r="L382" s="54">
        <v>0</v>
      </c>
      <c r="M382" s="54">
        <v>0</v>
      </c>
      <c r="N382" s="54">
        <v>0</v>
      </c>
    </row>
    <row r="383" spans="1:14">
      <c r="A383" s="199" t="s">
        <v>1210</v>
      </c>
      <c r="B383" s="200">
        <v>23438</v>
      </c>
      <c r="C383" s="54">
        <v>3</v>
      </c>
      <c r="D383" s="198">
        <v>46011.252708333333</v>
      </c>
      <c r="E383" s="198">
        <v>46041.246076388888</v>
      </c>
      <c r="F383" s="54">
        <v>-5</v>
      </c>
      <c r="G383" s="54">
        <v>2955400</v>
      </c>
      <c r="H383" s="54">
        <v>2955400</v>
      </c>
      <c r="I383" s="54">
        <v>2955400</v>
      </c>
      <c r="J383" s="54">
        <v>0</v>
      </c>
      <c r="K383" s="54">
        <v>0</v>
      </c>
      <c r="L383" s="54">
        <v>0</v>
      </c>
      <c r="M383" s="54">
        <v>0</v>
      </c>
      <c r="N383" s="54">
        <v>0</v>
      </c>
    </row>
    <row r="384" spans="1:14">
      <c r="A384" s="199" t="s">
        <v>1210</v>
      </c>
      <c r="B384" s="200">
        <v>23439</v>
      </c>
      <c r="C384" s="54">
        <v>3</v>
      </c>
      <c r="D384" s="198">
        <v>46011.253877314812</v>
      </c>
      <c r="E384" s="198">
        <v>46041.253506944442</v>
      </c>
      <c r="F384" s="54">
        <v>-5</v>
      </c>
      <c r="G384" s="54">
        <v>1382300</v>
      </c>
      <c r="H384" s="54">
        <v>1382300</v>
      </c>
      <c r="I384" s="54">
        <v>1382300</v>
      </c>
      <c r="J384" s="54">
        <v>0</v>
      </c>
      <c r="K384" s="54">
        <v>0</v>
      </c>
      <c r="L384" s="54">
        <v>0</v>
      </c>
      <c r="M384" s="54">
        <v>0</v>
      </c>
      <c r="N384" s="54">
        <v>0</v>
      </c>
    </row>
    <row r="385" spans="1:14">
      <c r="A385" s="199" t="s">
        <v>1210</v>
      </c>
      <c r="B385" s="200">
        <v>23440</v>
      </c>
      <c r="C385" s="54">
        <v>3</v>
      </c>
      <c r="D385" s="198">
        <v>46011.254780092589</v>
      </c>
      <c r="E385" s="198">
        <v>46041.254259259258</v>
      </c>
      <c r="F385" s="54">
        <v>-5</v>
      </c>
      <c r="G385" s="54">
        <v>4551040</v>
      </c>
      <c r="H385" s="54">
        <v>4551040</v>
      </c>
      <c r="I385" s="54">
        <v>4551040</v>
      </c>
      <c r="J385" s="54">
        <v>0</v>
      </c>
      <c r="K385" s="54">
        <v>0</v>
      </c>
      <c r="L385" s="54">
        <v>0</v>
      </c>
      <c r="M385" s="54">
        <v>0</v>
      </c>
      <c r="N385" s="54">
        <v>0</v>
      </c>
    </row>
    <row r="386" spans="1:14">
      <c r="A386" s="199" t="s">
        <v>1210</v>
      </c>
      <c r="B386" s="200">
        <v>23442</v>
      </c>
      <c r="C386" s="54">
        <v>3</v>
      </c>
      <c r="D386" s="198">
        <v>46011.259756944448</v>
      </c>
      <c r="E386" s="198">
        <v>46041.259618055556</v>
      </c>
      <c r="F386" s="54">
        <v>-5</v>
      </c>
      <c r="G386" s="54">
        <v>1755600</v>
      </c>
      <c r="H386" s="54">
        <v>1755600</v>
      </c>
      <c r="I386" s="54">
        <v>1755600</v>
      </c>
      <c r="J386" s="54">
        <v>0</v>
      </c>
      <c r="K386" s="54">
        <v>0</v>
      </c>
      <c r="L386" s="54">
        <v>0</v>
      </c>
      <c r="M386" s="54">
        <v>0</v>
      </c>
      <c r="N386" s="54">
        <v>0</v>
      </c>
    </row>
    <row r="387" spans="1:14">
      <c r="A387" s="199" t="s">
        <v>1210</v>
      </c>
      <c r="B387" s="200">
        <v>23443</v>
      </c>
      <c r="C387" s="54">
        <v>3</v>
      </c>
      <c r="D387" s="198">
        <v>46011.260983796295</v>
      </c>
      <c r="E387" s="198">
        <v>46041.260439814818</v>
      </c>
      <c r="F387" s="54">
        <v>-5</v>
      </c>
      <c r="G387" s="54">
        <v>120000</v>
      </c>
      <c r="H387" s="54">
        <v>120000</v>
      </c>
      <c r="I387" s="54">
        <v>120000</v>
      </c>
      <c r="J387" s="54">
        <v>0</v>
      </c>
      <c r="K387" s="54">
        <v>0</v>
      </c>
      <c r="L387" s="54">
        <v>0</v>
      </c>
      <c r="M387" s="54">
        <v>0</v>
      </c>
      <c r="N387" s="54">
        <v>0</v>
      </c>
    </row>
    <row r="388" spans="1:14">
      <c r="A388" s="199" t="s">
        <v>1210</v>
      </c>
      <c r="B388" s="200">
        <v>23444</v>
      </c>
      <c r="C388" s="54">
        <v>3</v>
      </c>
      <c r="D388" s="198">
        <v>46011.261759259258</v>
      </c>
      <c r="E388" s="198">
        <v>46041.261458333334</v>
      </c>
      <c r="F388" s="54">
        <v>-5</v>
      </c>
      <c r="G388" s="54">
        <v>126000</v>
      </c>
      <c r="H388" s="54">
        <v>126000</v>
      </c>
      <c r="I388" s="54">
        <v>126000</v>
      </c>
      <c r="J388" s="54">
        <v>0</v>
      </c>
      <c r="K388" s="54">
        <v>0</v>
      </c>
      <c r="L388" s="54">
        <v>0</v>
      </c>
      <c r="M388" s="54">
        <v>0</v>
      </c>
      <c r="N388" s="54">
        <v>0</v>
      </c>
    </row>
    <row r="389" spans="1:14">
      <c r="A389" s="199" t="s">
        <v>1210</v>
      </c>
      <c r="B389" s="200">
        <v>23445</v>
      </c>
      <c r="C389" s="54">
        <v>3</v>
      </c>
      <c r="D389" s="198">
        <v>46011.26363425926</v>
      </c>
      <c r="E389" s="198">
        <v>46041.262523148151</v>
      </c>
      <c r="F389" s="54">
        <v>-5</v>
      </c>
      <c r="G389" s="54">
        <v>116850</v>
      </c>
      <c r="H389" s="54">
        <v>116850</v>
      </c>
      <c r="I389" s="54">
        <v>116850</v>
      </c>
      <c r="J389" s="54">
        <v>0</v>
      </c>
      <c r="K389" s="54">
        <v>0</v>
      </c>
      <c r="L389" s="54">
        <v>0</v>
      </c>
      <c r="M389" s="54">
        <v>0</v>
      </c>
      <c r="N389" s="54">
        <v>0</v>
      </c>
    </row>
    <row r="390" spans="1:14">
      <c r="A390" s="199" t="s">
        <v>1210</v>
      </c>
      <c r="B390" s="200">
        <v>23446</v>
      </c>
      <c r="C390" s="54">
        <v>3</v>
      </c>
      <c r="D390" s="198">
        <v>46011.265509259261</v>
      </c>
      <c r="E390" s="198">
        <v>46041.265439814815</v>
      </c>
      <c r="F390" s="54">
        <v>-5</v>
      </c>
      <c r="G390" s="54">
        <v>1181200</v>
      </c>
      <c r="H390" s="54">
        <v>1181200</v>
      </c>
      <c r="I390" s="54">
        <v>1181200</v>
      </c>
      <c r="J390" s="54">
        <v>0</v>
      </c>
      <c r="K390" s="54">
        <v>0</v>
      </c>
      <c r="L390" s="54">
        <v>0</v>
      </c>
      <c r="M390" s="54">
        <v>0</v>
      </c>
      <c r="N390" s="54">
        <v>0</v>
      </c>
    </row>
    <row r="391" spans="1:14">
      <c r="A391" s="199" t="s">
        <v>1210</v>
      </c>
      <c r="B391" s="200">
        <v>23447</v>
      </c>
      <c r="C391" s="54">
        <v>3</v>
      </c>
      <c r="D391" s="198">
        <v>46011.266597222224</v>
      </c>
      <c r="E391" s="198">
        <v>46041.266145833331</v>
      </c>
      <c r="F391" s="54">
        <v>-5</v>
      </c>
      <c r="G391" s="54">
        <v>4061400</v>
      </c>
      <c r="H391" s="54">
        <v>4061400</v>
      </c>
      <c r="I391" s="54">
        <v>4061400</v>
      </c>
      <c r="J391" s="54">
        <v>0</v>
      </c>
      <c r="K391" s="54">
        <v>0</v>
      </c>
      <c r="L391" s="54">
        <v>0</v>
      </c>
      <c r="M391" s="54">
        <v>0</v>
      </c>
      <c r="N391" s="54">
        <v>0</v>
      </c>
    </row>
    <row r="392" spans="1:14">
      <c r="A392" s="199" t="s">
        <v>1210</v>
      </c>
      <c r="B392" s="200">
        <v>23448</v>
      </c>
      <c r="C392" s="54">
        <v>3</v>
      </c>
      <c r="D392" s="198">
        <v>46011.267442129632</v>
      </c>
      <c r="E392" s="198">
        <v>46041.267060185186</v>
      </c>
      <c r="F392" s="54">
        <v>-5</v>
      </c>
      <c r="G392" s="54">
        <v>935000</v>
      </c>
      <c r="H392" s="54">
        <v>935000</v>
      </c>
      <c r="I392" s="54">
        <v>935000</v>
      </c>
      <c r="J392" s="54">
        <v>0</v>
      </c>
      <c r="K392" s="54">
        <v>0</v>
      </c>
      <c r="L392" s="54">
        <v>0</v>
      </c>
      <c r="M392" s="54">
        <v>0</v>
      </c>
      <c r="N392" s="54">
        <v>0</v>
      </c>
    </row>
    <row r="393" spans="1:14">
      <c r="A393" s="199" t="s">
        <v>1210</v>
      </c>
      <c r="B393" s="200">
        <v>23449</v>
      </c>
      <c r="C393" s="54">
        <v>3</v>
      </c>
      <c r="D393" s="198">
        <v>46011.268379629626</v>
      </c>
      <c r="E393" s="198">
        <v>46041.268067129633</v>
      </c>
      <c r="F393" s="54">
        <v>-5</v>
      </c>
      <c r="G393" s="54">
        <v>793000</v>
      </c>
      <c r="H393" s="54">
        <v>793000</v>
      </c>
      <c r="I393" s="54">
        <v>793000</v>
      </c>
      <c r="J393" s="54">
        <v>0</v>
      </c>
      <c r="K393" s="54">
        <v>0</v>
      </c>
      <c r="L393" s="54">
        <v>0</v>
      </c>
      <c r="M393" s="54">
        <v>0</v>
      </c>
      <c r="N393" s="54">
        <v>0</v>
      </c>
    </row>
    <row r="394" spans="1:14">
      <c r="A394" s="199" t="s">
        <v>1210</v>
      </c>
      <c r="B394" s="200">
        <v>23450</v>
      </c>
      <c r="C394" s="54">
        <v>3</v>
      </c>
      <c r="D394" s="198">
        <v>46011.269120370373</v>
      </c>
      <c r="E394" s="198">
        <v>46041.268807870372</v>
      </c>
      <c r="F394" s="54">
        <v>-5</v>
      </c>
      <c r="G394" s="54">
        <v>5699100</v>
      </c>
      <c r="H394" s="54">
        <v>5699100</v>
      </c>
      <c r="I394" s="54">
        <v>5699100</v>
      </c>
      <c r="J394" s="54">
        <v>0</v>
      </c>
      <c r="K394" s="54">
        <v>0</v>
      </c>
      <c r="L394" s="54">
        <v>0</v>
      </c>
      <c r="M394" s="54">
        <v>0</v>
      </c>
      <c r="N394" s="54">
        <v>0</v>
      </c>
    </row>
    <row r="395" spans="1:14">
      <c r="A395" s="199" t="s">
        <v>1210</v>
      </c>
      <c r="B395" s="200">
        <v>23451</v>
      </c>
      <c r="C395" s="54">
        <v>3</v>
      </c>
      <c r="D395" s="198">
        <v>46011.269976851851</v>
      </c>
      <c r="E395" s="198">
        <v>46041.269537037035</v>
      </c>
      <c r="F395" s="54">
        <v>-5</v>
      </c>
      <c r="G395" s="54">
        <v>6684150</v>
      </c>
      <c r="H395" s="54">
        <v>6684150</v>
      </c>
      <c r="I395" s="54">
        <v>6684150</v>
      </c>
      <c r="J395" s="54">
        <v>0</v>
      </c>
      <c r="K395" s="54">
        <v>0</v>
      </c>
      <c r="L395" s="54">
        <v>0</v>
      </c>
      <c r="M395" s="54">
        <v>0</v>
      </c>
      <c r="N395" s="54">
        <v>0</v>
      </c>
    </row>
    <row r="396" spans="1:14">
      <c r="A396" s="199" t="s">
        <v>1210</v>
      </c>
      <c r="B396" s="200">
        <v>23452</v>
      </c>
      <c r="C396" s="54">
        <v>3</v>
      </c>
      <c r="D396" s="198">
        <v>46011.270844907405</v>
      </c>
      <c r="E396" s="198">
        <v>46041.270497685182</v>
      </c>
      <c r="F396" s="54">
        <v>-5</v>
      </c>
      <c r="G396" s="54">
        <v>8402800</v>
      </c>
      <c r="H396" s="54">
        <v>8402800</v>
      </c>
      <c r="I396" s="54">
        <v>8402800</v>
      </c>
      <c r="J396" s="54">
        <v>0</v>
      </c>
      <c r="K396" s="54">
        <v>0</v>
      </c>
      <c r="L396" s="54">
        <v>0</v>
      </c>
      <c r="M396" s="54">
        <v>0</v>
      </c>
      <c r="N396" s="54">
        <v>0</v>
      </c>
    </row>
    <row r="397" spans="1:14">
      <c r="A397" s="199" t="s">
        <v>1210</v>
      </c>
      <c r="B397" s="200">
        <v>23453</v>
      </c>
      <c r="C397" s="54">
        <v>3</v>
      </c>
      <c r="D397" s="198">
        <v>46011.271516203706</v>
      </c>
      <c r="E397" s="198">
        <v>46041.271249999998</v>
      </c>
      <c r="F397" s="54">
        <v>-5</v>
      </c>
      <c r="G397" s="54">
        <v>124440</v>
      </c>
      <c r="H397" s="54">
        <v>124440</v>
      </c>
      <c r="I397" s="54">
        <v>124440</v>
      </c>
      <c r="J397" s="54">
        <v>0</v>
      </c>
      <c r="K397" s="54">
        <v>0</v>
      </c>
      <c r="L397" s="54">
        <v>0</v>
      </c>
      <c r="M397" s="54">
        <v>0</v>
      </c>
      <c r="N397" s="54">
        <v>0</v>
      </c>
    </row>
    <row r="398" spans="1:14">
      <c r="A398" s="199" t="s">
        <v>1210</v>
      </c>
      <c r="B398" s="200">
        <v>23454</v>
      </c>
      <c r="C398" s="54">
        <v>3</v>
      </c>
      <c r="D398" s="198">
        <v>46011.272291666668</v>
      </c>
      <c r="E398" s="198">
        <v>46041.271979166668</v>
      </c>
      <c r="F398" s="54">
        <v>-5</v>
      </c>
      <c r="G398" s="54">
        <v>117600</v>
      </c>
      <c r="H398" s="54">
        <v>117600</v>
      </c>
      <c r="I398" s="54">
        <v>117600</v>
      </c>
      <c r="J398" s="54">
        <v>0</v>
      </c>
      <c r="K398" s="54">
        <v>0</v>
      </c>
      <c r="L398" s="54">
        <v>0</v>
      </c>
      <c r="M398" s="54">
        <v>0</v>
      </c>
      <c r="N398" s="54">
        <v>0</v>
      </c>
    </row>
    <row r="399" spans="1:14">
      <c r="A399" s="199" t="s">
        <v>1210</v>
      </c>
      <c r="B399" s="200">
        <v>23455</v>
      </c>
      <c r="C399" s="54">
        <v>3</v>
      </c>
      <c r="D399" s="198">
        <v>46011.272638888891</v>
      </c>
      <c r="E399" s="198">
        <v>46041.272638888891</v>
      </c>
      <c r="F399" s="54">
        <v>-5</v>
      </c>
      <c r="G399" s="54">
        <v>2091600</v>
      </c>
      <c r="H399" s="54">
        <v>2091600</v>
      </c>
      <c r="I399" s="54">
        <v>2091600</v>
      </c>
      <c r="J399" s="54">
        <v>0</v>
      </c>
      <c r="K399" s="54">
        <v>0</v>
      </c>
      <c r="L399" s="54">
        <v>0</v>
      </c>
      <c r="M399" s="54">
        <v>0</v>
      </c>
      <c r="N399" s="54">
        <v>0</v>
      </c>
    </row>
    <row r="400" spans="1:14">
      <c r="A400" s="199" t="s">
        <v>1210</v>
      </c>
      <c r="B400" s="200">
        <v>23456</v>
      </c>
      <c r="C400" s="54">
        <v>3</v>
      </c>
      <c r="D400" s="198">
        <v>46011.273888888885</v>
      </c>
      <c r="E400" s="198">
        <v>46041.27380787037</v>
      </c>
      <c r="F400" s="54">
        <v>-5</v>
      </c>
      <c r="G400" s="54">
        <v>425200</v>
      </c>
      <c r="H400" s="54">
        <v>425200</v>
      </c>
      <c r="I400" s="54">
        <v>425200</v>
      </c>
      <c r="J400" s="54">
        <v>0</v>
      </c>
      <c r="K400" s="54">
        <v>0</v>
      </c>
      <c r="L400" s="54">
        <v>0</v>
      </c>
      <c r="M400" s="54">
        <v>0</v>
      </c>
      <c r="N400" s="54">
        <v>0</v>
      </c>
    </row>
    <row r="401" spans="1:14">
      <c r="A401" s="199" t="s">
        <v>1210</v>
      </c>
      <c r="B401" s="200">
        <v>23638</v>
      </c>
      <c r="C401" s="54">
        <v>3</v>
      </c>
      <c r="D401" s="198">
        <v>46017.453946759262</v>
      </c>
      <c r="E401" s="198">
        <v>46047.453946759262</v>
      </c>
      <c r="F401" s="54">
        <v>-11</v>
      </c>
      <c r="G401" s="54">
        <v>5504000</v>
      </c>
      <c r="H401" s="54">
        <v>5504000</v>
      </c>
      <c r="I401" s="54">
        <v>5504000</v>
      </c>
      <c r="J401" s="54">
        <v>0</v>
      </c>
      <c r="K401" s="54">
        <v>0</v>
      </c>
      <c r="L401" s="54">
        <v>0</v>
      </c>
      <c r="M401" s="54">
        <v>0</v>
      </c>
      <c r="N401" s="54">
        <v>0</v>
      </c>
    </row>
    <row r="402" spans="1:14">
      <c r="A402" s="199" t="s">
        <v>1210</v>
      </c>
      <c r="B402" s="200">
        <v>23639</v>
      </c>
      <c r="C402" s="54">
        <v>3</v>
      </c>
      <c r="D402" s="198">
        <v>46017.468923611108</v>
      </c>
      <c r="E402" s="198">
        <v>46047.468923611108</v>
      </c>
      <c r="F402" s="54">
        <v>-11</v>
      </c>
      <c r="G402" s="54">
        <v>1433390</v>
      </c>
      <c r="H402" s="54">
        <v>1433390</v>
      </c>
      <c r="I402" s="54">
        <v>1433390</v>
      </c>
      <c r="J402" s="54">
        <v>0</v>
      </c>
      <c r="K402" s="54">
        <v>0</v>
      </c>
      <c r="L402" s="54">
        <v>0</v>
      </c>
      <c r="M402" s="54">
        <v>0</v>
      </c>
      <c r="N402" s="54">
        <v>0</v>
      </c>
    </row>
    <row r="403" spans="1:14">
      <c r="A403" s="199" t="s">
        <v>1210</v>
      </c>
      <c r="B403" s="200">
        <v>23640</v>
      </c>
      <c r="C403" s="54">
        <v>3</v>
      </c>
      <c r="D403" s="198">
        <v>46017.48777777778</v>
      </c>
      <c r="E403" s="198">
        <v>46047.48777777778</v>
      </c>
      <c r="F403" s="54">
        <v>-11</v>
      </c>
      <c r="G403" s="54">
        <v>3863900</v>
      </c>
      <c r="H403" s="54">
        <v>3863900</v>
      </c>
      <c r="I403" s="54">
        <v>3863900</v>
      </c>
      <c r="J403" s="54">
        <v>0</v>
      </c>
      <c r="K403" s="54">
        <v>0</v>
      </c>
      <c r="L403" s="54">
        <v>0</v>
      </c>
      <c r="M403" s="54">
        <v>0</v>
      </c>
      <c r="N403" s="54">
        <v>0</v>
      </c>
    </row>
    <row r="404" spans="1:14">
      <c r="A404" s="199" t="s">
        <v>1210</v>
      </c>
      <c r="B404" s="200">
        <v>23641</v>
      </c>
      <c r="C404" s="54">
        <v>3</v>
      </c>
      <c r="D404" s="198">
        <v>46017.496388888889</v>
      </c>
      <c r="E404" s="198">
        <v>46047.496388888889</v>
      </c>
      <c r="F404" s="54">
        <v>-11</v>
      </c>
      <c r="G404" s="54">
        <v>7390050</v>
      </c>
      <c r="H404" s="54">
        <v>7390050</v>
      </c>
      <c r="I404" s="54">
        <v>7390050</v>
      </c>
      <c r="J404" s="54">
        <v>0</v>
      </c>
      <c r="K404" s="54">
        <v>0</v>
      </c>
      <c r="L404" s="54">
        <v>0</v>
      </c>
      <c r="M404" s="54">
        <v>0</v>
      </c>
      <c r="N404" s="54">
        <v>0</v>
      </c>
    </row>
    <row r="405" spans="1:14">
      <c r="A405" s="199" t="s">
        <v>1210</v>
      </c>
      <c r="B405" s="200">
        <v>23644</v>
      </c>
      <c r="C405" s="54">
        <v>3</v>
      </c>
      <c r="D405" s="198">
        <v>46017.523599537039</v>
      </c>
      <c r="E405" s="198">
        <v>46047.521284722221</v>
      </c>
      <c r="F405" s="54">
        <v>-11</v>
      </c>
      <c r="G405" s="54">
        <v>14509400</v>
      </c>
      <c r="H405" s="54">
        <v>14509400</v>
      </c>
      <c r="I405" s="54">
        <v>14509400</v>
      </c>
      <c r="J405" s="54">
        <v>0</v>
      </c>
      <c r="K405" s="54">
        <v>0</v>
      </c>
      <c r="L405" s="54">
        <v>0</v>
      </c>
      <c r="M405" s="54">
        <v>0</v>
      </c>
      <c r="N405" s="54">
        <v>0</v>
      </c>
    </row>
    <row r="406" spans="1:14">
      <c r="A406" s="199" t="s">
        <v>1210</v>
      </c>
      <c r="B406" s="200">
        <v>23645</v>
      </c>
      <c r="C406" s="54">
        <v>3</v>
      </c>
      <c r="D406" s="198">
        <v>46017.525416666664</v>
      </c>
      <c r="E406" s="198">
        <v>46047.524722222224</v>
      </c>
      <c r="F406" s="54">
        <v>-11</v>
      </c>
      <c r="G406" s="54">
        <v>861000</v>
      </c>
      <c r="H406" s="54">
        <v>861000</v>
      </c>
      <c r="I406" s="54">
        <v>861000</v>
      </c>
      <c r="J406" s="54">
        <v>0</v>
      </c>
      <c r="K406" s="54">
        <v>0</v>
      </c>
      <c r="L406" s="54">
        <v>0</v>
      </c>
      <c r="M406" s="54">
        <v>0</v>
      </c>
      <c r="N406" s="54">
        <v>0</v>
      </c>
    </row>
    <row r="407" spans="1:14">
      <c r="A407" s="199" t="s">
        <v>1210</v>
      </c>
      <c r="B407" s="200">
        <v>23646</v>
      </c>
      <c r="C407" s="54">
        <v>3</v>
      </c>
      <c r="D407" s="198">
        <v>46017.526493055557</v>
      </c>
      <c r="E407" s="198">
        <v>46047.526018518518</v>
      </c>
      <c r="F407" s="54">
        <v>-11</v>
      </c>
      <c r="G407" s="54">
        <v>3262390</v>
      </c>
      <c r="H407" s="54">
        <v>3262390</v>
      </c>
      <c r="I407" s="54">
        <v>3262390</v>
      </c>
      <c r="J407" s="54">
        <v>0</v>
      </c>
      <c r="K407" s="54">
        <v>0</v>
      </c>
      <c r="L407" s="54">
        <v>0</v>
      </c>
      <c r="M407" s="54">
        <v>0</v>
      </c>
      <c r="N407" s="54">
        <v>0</v>
      </c>
    </row>
    <row r="408" spans="1:14">
      <c r="A408" s="199" t="s">
        <v>1210</v>
      </c>
      <c r="B408" s="200">
        <v>23647</v>
      </c>
      <c r="C408" s="54">
        <v>3</v>
      </c>
      <c r="D408" s="198">
        <v>46017.528182870374</v>
      </c>
      <c r="E408" s="198">
        <v>46047.528020833335</v>
      </c>
      <c r="F408" s="54">
        <v>-11</v>
      </c>
      <c r="G408" s="54">
        <v>672000</v>
      </c>
      <c r="H408" s="54">
        <v>672000</v>
      </c>
      <c r="I408" s="54">
        <v>672000</v>
      </c>
      <c r="J408" s="54">
        <v>0</v>
      </c>
      <c r="K408" s="54">
        <v>0</v>
      </c>
      <c r="L408" s="54">
        <v>0</v>
      </c>
      <c r="M408" s="54">
        <v>0</v>
      </c>
      <c r="N408" s="54">
        <v>0</v>
      </c>
    </row>
    <row r="409" spans="1:14">
      <c r="A409" s="199" t="s">
        <v>1210</v>
      </c>
      <c r="B409" s="200">
        <v>23648</v>
      </c>
      <c r="C409" s="54">
        <v>3</v>
      </c>
      <c r="D409" s="198">
        <v>46017.528981481482</v>
      </c>
      <c r="E409" s="198">
        <v>46047.528726851851</v>
      </c>
      <c r="F409" s="54">
        <v>-11</v>
      </c>
      <c r="G409" s="54">
        <v>3000200</v>
      </c>
      <c r="H409" s="54">
        <v>3000200</v>
      </c>
      <c r="I409" s="54">
        <v>3000200</v>
      </c>
      <c r="J409" s="54">
        <v>0</v>
      </c>
      <c r="K409" s="54">
        <v>0</v>
      </c>
      <c r="L409" s="54">
        <v>0</v>
      </c>
      <c r="M409" s="54">
        <v>0</v>
      </c>
      <c r="N409" s="54">
        <v>0</v>
      </c>
    </row>
    <row r="410" spans="1:14">
      <c r="A410" s="199" t="s">
        <v>1210</v>
      </c>
      <c r="B410" s="200">
        <v>23649</v>
      </c>
      <c r="C410" s="54">
        <v>3</v>
      </c>
      <c r="D410" s="198">
        <v>46017.529733796298</v>
      </c>
      <c r="E410" s="198">
        <v>46047.529733796298</v>
      </c>
      <c r="F410" s="54">
        <v>-11</v>
      </c>
      <c r="G410" s="54">
        <v>107100</v>
      </c>
      <c r="H410" s="54">
        <v>107100</v>
      </c>
      <c r="I410" s="54">
        <v>107100</v>
      </c>
      <c r="J410" s="54">
        <v>0</v>
      </c>
      <c r="K410" s="54">
        <v>0</v>
      </c>
      <c r="L410" s="54">
        <v>0</v>
      </c>
      <c r="M410" s="54">
        <v>0</v>
      </c>
      <c r="N410" s="54">
        <v>0</v>
      </c>
    </row>
    <row r="411" spans="1:14">
      <c r="A411" s="199" t="s">
        <v>1210</v>
      </c>
      <c r="B411" s="200">
        <v>23650</v>
      </c>
      <c r="C411" s="54">
        <v>3</v>
      </c>
      <c r="D411" s="198">
        <v>46017.530972222223</v>
      </c>
      <c r="E411" s="198">
        <v>46047.530810185184</v>
      </c>
      <c r="F411" s="54">
        <v>-11</v>
      </c>
      <c r="G411" s="54">
        <v>1030200</v>
      </c>
      <c r="H411" s="54">
        <v>1030200</v>
      </c>
      <c r="I411" s="54">
        <v>1030200</v>
      </c>
      <c r="J411" s="54">
        <v>0</v>
      </c>
      <c r="K411" s="54">
        <v>0</v>
      </c>
      <c r="L411" s="54">
        <v>0</v>
      </c>
      <c r="M411" s="54">
        <v>0</v>
      </c>
      <c r="N411" s="54">
        <v>0</v>
      </c>
    </row>
    <row r="412" spans="1:14">
      <c r="A412" s="199" t="s">
        <v>1210</v>
      </c>
      <c r="B412" s="200">
        <v>23651</v>
      </c>
      <c r="C412" s="54">
        <v>3</v>
      </c>
      <c r="D412" s="198">
        <v>46017.532141203701</v>
      </c>
      <c r="E412" s="198">
        <v>46047.532141203701</v>
      </c>
      <c r="F412" s="54">
        <v>-11</v>
      </c>
      <c r="G412" s="54">
        <v>227700</v>
      </c>
      <c r="H412" s="54">
        <v>227700</v>
      </c>
      <c r="I412" s="54">
        <v>227700</v>
      </c>
      <c r="J412" s="54">
        <v>0</v>
      </c>
      <c r="K412" s="54">
        <v>0</v>
      </c>
      <c r="L412" s="54">
        <v>0</v>
      </c>
      <c r="M412" s="54">
        <v>0</v>
      </c>
      <c r="N412" s="54">
        <v>0</v>
      </c>
    </row>
    <row r="413" spans="1:14">
      <c r="A413" s="199" t="s">
        <v>1210</v>
      </c>
      <c r="B413" s="200">
        <v>23652</v>
      </c>
      <c r="C413" s="54">
        <v>3</v>
      </c>
      <c r="D413" s="198">
        <v>46017.533738425926</v>
      </c>
      <c r="E413" s="198">
        <v>46047.53334490741</v>
      </c>
      <c r="F413" s="54">
        <v>-11</v>
      </c>
      <c r="G413" s="54">
        <v>329280</v>
      </c>
      <c r="H413" s="54">
        <v>329280</v>
      </c>
      <c r="I413" s="54">
        <v>329280</v>
      </c>
      <c r="J413" s="54">
        <v>0</v>
      </c>
      <c r="K413" s="54">
        <v>0</v>
      </c>
      <c r="L413" s="54">
        <v>0</v>
      </c>
      <c r="M413" s="54">
        <v>0</v>
      </c>
      <c r="N413" s="54">
        <v>0</v>
      </c>
    </row>
    <row r="414" spans="1:14">
      <c r="A414" s="199" t="s">
        <v>1210</v>
      </c>
      <c r="B414" s="200">
        <v>23653</v>
      </c>
      <c r="C414" s="54">
        <v>3</v>
      </c>
      <c r="D414" s="198">
        <v>46017.535092592596</v>
      </c>
      <c r="E414" s="198">
        <v>46047.534699074073</v>
      </c>
      <c r="F414" s="54">
        <v>-11</v>
      </c>
      <c r="G414" s="54">
        <v>303600</v>
      </c>
      <c r="H414" s="54">
        <v>303600</v>
      </c>
      <c r="I414" s="54">
        <v>303600</v>
      </c>
      <c r="J414" s="54">
        <v>0</v>
      </c>
      <c r="K414" s="54">
        <v>0</v>
      </c>
      <c r="L414" s="54">
        <v>0</v>
      </c>
      <c r="M414" s="54">
        <v>0</v>
      </c>
      <c r="N414" s="54">
        <v>0</v>
      </c>
    </row>
    <row r="415" spans="1:14">
      <c r="A415" s="199" t="s">
        <v>1210</v>
      </c>
      <c r="B415" s="200">
        <v>23654</v>
      </c>
      <c r="C415" s="54">
        <v>3</v>
      </c>
      <c r="D415" s="198">
        <v>46017.535949074074</v>
      </c>
      <c r="E415" s="198">
        <v>46047.535613425927</v>
      </c>
      <c r="F415" s="54">
        <v>-11</v>
      </c>
      <c r="G415" s="54">
        <v>1024350</v>
      </c>
      <c r="H415" s="54">
        <v>1024350</v>
      </c>
      <c r="I415" s="54">
        <v>1024350</v>
      </c>
      <c r="J415" s="54">
        <v>0</v>
      </c>
      <c r="K415" s="54">
        <v>0</v>
      </c>
      <c r="L415" s="54">
        <v>0</v>
      </c>
      <c r="M415" s="54">
        <v>0</v>
      </c>
      <c r="N415" s="54">
        <v>0</v>
      </c>
    </row>
    <row r="416" spans="1:14">
      <c r="A416" s="199" t="s">
        <v>1210</v>
      </c>
      <c r="B416" s="200">
        <v>23655</v>
      </c>
      <c r="C416" s="54">
        <v>3</v>
      </c>
      <c r="D416" s="198">
        <v>46017.537060185183</v>
      </c>
      <c r="E416" s="198">
        <v>46047.536863425928</v>
      </c>
      <c r="F416" s="54">
        <v>-11</v>
      </c>
      <c r="G416" s="54">
        <v>462000</v>
      </c>
      <c r="H416" s="54">
        <v>462000</v>
      </c>
      <c r="I416" s="54">
        <v>462000</v>
      </c>
      <c r="J416" s="54">
        <v>0</v>
      </c>
      <c r="K416" s="54">
        <v>0</v>
      </c>
      <c r="L416" s="54">
        <v>0</v>
      </c>
      <c r="M416" s="54">
        <v>0</v>
      </c>
      <c r="N416" s="54">
        <v>0</v>
      </c>
    </row>
    <row r="417" spans="1:14">
      <c r="A417" s="199" t="s">
        <v>1210</v>
      </c>
      <c r="B417" s="200">
        <v>23656</v>
      </c>
      <c r="C417" s="54">
        <v>3</v>
      </c>
      <c r="D417" s="198">
        <v>46017.537974537037</v>
      </c>
      <c r="E417" s="198">
        <v>46047.537638888891</v>
      </c>
      <c r="F417" s="54">
        <v>-11</v>
      </c>
      <c r="G417" s="54">
        <v>1600790</v>
      </c>
      <c r="H417" s="54">
        <v>1600790</v>
      </c>
      <c r="I417" s="54">
        <v>1600790</v>
      </c>
      <c r="J417" s="54">
        <v>0</v>
      </c>
      <c r="K417" s="54">
        <v>0</v>
      </c>
      <c r="L417" s="54">
        <v>0</v>
      </c>
      <c r="M417" s="54">
        <v>0</v>
      </c>
      <c r="N417" s="54">
        <v>0</v>
      </c>
    </row>
    <row r="418" spans="1:14">
      <c r="A418" s="199" t="s">
        <v>1210</v>
      </c>
      <c r="B418" s="200">
        <v>23657</v>
      </c>
      <c r="C418" s="54">
        <v>3</v>
      </c>
      <c r="D418" s="198">
        <v>46017.539467592593</v>
      </c>
      <c r="E418" s="198">
        <v>46047.539097222223</v>
      </c>
      <c r="F418" s="54">
        <v>-11</v>
      </c>
      <c r="G418" s="54">
        <v>784700</v>
      </c>
      <c r="H418" s="54">
        <v>784700</v>
      </c>
      <c r="I418" s="54">
        <v>784700</v>
      </c>
      <c r="J418" s="54">
        <v>0</v>
      </c>
      <c r="K418" s="54">
        <v>0</v>
      </c>
      <c r="L418" s="54">
        <v>0</v>
      </c>
      <c r="M418" s="54">
        <v>0</v>
      </c>
      <c r="N418" s="54">
        <v>0</v>
      </c>
    </row>
    <row r="419" spans="1:14">
      <c r="A419" s="199" t="s">
        <v>1210</v>
      </c>
      <c r="B419" s="200">
        <v>23658</v>
      </c>
      <c r="C419" s="54">
        <v>3</v>
      </c>
      <c r="D419" s="198">
        <v>46017.542083333334</v>
      </c>
      <c r="E419" s="198">
        <v>46047.541400462964</v>
      </c>
      <c r="F419" s="54">
        <v>-11</v>
      </c>
      <c r="G419" s="54">
        <v>5434900</v>
      </c>
      <c r="H419" s="54">
        <v>5434900</v>
      </c>
      <c r="I419" s="54">
        <v>5434900</v>
      </c>
      <c r="J419" s="54">
        <v>0</v>
      </c>
      <c r="K419" s="54">
        <v>0</v>
      </c>
      <c r="L419" s="54">
        <v>0</v>
      </c>
      <c r="M419" s="54">
        <v>0</v>
      </c>
      <c r="N419" s="54">
        <v>0</v>
      </c>
    </row>
    <row r="420" spans="1:14">
      <c r="A420" s="199" t="s">
        <v>1210</v>
      </c>
      <c r="B420" s="200">
        <v>23659</v>
      </c>
      <c r="C420" s="54">
        <v>3</v>
      </c>
      <c r="D420" s="198">
        <v>46017.54310185185</v>
      </c>
      <c r="E420" s="198">
        <v>46047.542962962965</v>
      </c>
      <c r="F420" s="54">
        <v>-11</v>
      </c>
      <c r="G420" s="54">
        <v>2323700</v>
      </c>
      <c r="H420" s="54">
        <v>2323700</v>
      </c>
      <c r="I420" s="54">
        <v>2323700</v>
      </c>
      <c r="J420" s="54">
        <v>0</v>
      </c>
      <c r="K420" s="54">
        <v>0</v>
      </c>
      <c r="L420" s="54">
        <v>0</v>
      </c>
      <c r="M420" s="54">
        <v>0</v>
      </c>
      <c r="N420" s="54">
        <v>0</v>
      </c>
    </row>
    <row r="421" spans="1:14">
      <c r="A421" s="199" t="s">
        <v>1210</v>
      </c>
      <c r="B421" s="200">
        <v>23660</v>
      </c>
      <c r="C421" s="54">
        <v>3</v>
      </c>
      <c r="D421" s="198">
        <v>46017.545219907406</v>
      </c>
      <c r="E421" s="198">
        <v>46047.544895833336</v>
      </c>
      <c r="F421" s="54">
        <v>-11</v>
      </c>
      <c r="G421" s="54">
        <v>928360</v>
      </c>
      <c r="H421" s="54">
        <v>928360</v>
      </c>
      <c r="I421" s="54">
        <v>928360</v>
      </c>
      <c r="J421" s="54">
        <v>0</v>
      </c>
      <c r="K421" s="54">
        <v>0</v>
      </c>
      <c r="L421" s="54">
        <v>0</v>
      </c>
      <c r="M421" s="54">
        <v>0</v>
      </c>
      <c r="N421" s="54">
        <v>0</v>
      </c>
    </row>
    <row r="422" spans="1:14">
      <c r="A422" s="199" t="s">
        <v>1210</v>
      </c>
      <c r="B422" s="200">
        <v>23661</v>
      </c>
      <c r="C422" s="54">
        <v>3</v>
      </c>
      <c r="D422" s="198">
        <v>46017.546331018515</v>
      </c>
      <c r="E422" s="198">
        <v>46047.545925925922</v>
      </c>
      <c r="F422" s="54">
        <v>-11</v>
      </c>
      <c r="G422" s="54">
        <v>665700</v>
      </c>
      <c r="H422" s="54">
        <v>665700</v>
      </c>
      <c r="I422" s="54">
        <v>665700</v>
      </c>
      <c r="J422" s="54">
        <v>0</v>
      </c>
      <c r="K422" s="54">
        <v>0</v>
      </c>
      <c r="L422" s="54">
        <v>0</v>
      </c>
      <c r="M422" s="54">
        <v>0</v>
      </c>
      <c r="N422" s="54">
        <v>0</v>
      </c>
    </row>
    <row r="423" spans="1:14">
      <c r="A423" s="199" t="s">
        <v>1210</v>
      </c>
      <c r="B423" s="200">
        <v>23662</v>
      </c>
      <c r="C423" s="54">
        <v>3</v>
      </c>
      <c r="D423" s="198">
        <v>46017.547210648147</v>
      </c>
      <c r="E423" s="198">
        <v>46047.546886574077</v>
      </c>
      <c r="F423" s="54">
        <v>-11</v>
      </c>
      <c r="G423" s="54">
        <v>2352900</v>
      </c>
      <c r="H423" s="54">
        <v>2352900</v>
      </c>
      <c r="I423" s="54">
        <v>2352900</v>
      </c>
      <c r="J423" s="54">
        <v>0</v>
      </c>
      <c r="K423" s="54">
        <v>0</v>
      </c>
      <c r="L423" s="54">
        <v>0</v>
      </c>
      <c r="M423" s="54">
        <v>0</v>
      </c>
      <c r="N423" s="54">
        <v>0</v>
      </c>
    </row>
    <row r="424" spans="1:14">
      <c r="A424" s="199" t="s">
        <v>1210</v>
      </c>
      <c r="B424" s="200">
        <v>23663</v>
      </c>
      <c r="C424" s="54">
        <v>3</v>
      </c>
      <c r="D424" s="198">
        <v>46017.548101851855</v>
      </c>
      <c r="E424" s="198">
        <v>46047.547662037039</v>
      </c>
      <c r="F424" s="54">
        <v>-11</v>
      </c>
      <c r="G424" s="54">
        <v>161700</v>
      </c>
      <c r="H424" s="54">
        <v>161700</v>
      </c>
      <c r="I424" s="54">
        <v>161700</v>
      </c>
      <c r="J424" s="54">
        <v>0</v>
      </c>
      <c r="K424" s="54">
        <v>0</v>
      </c>
      <c r="L424" s="54">
        <v>0</v>
      </c>
      <c r="M424" s="54">
        <v>0</v>
      </c>
      <c r="N424" s="54">
        <v>0</v>
      </c>
    </row>
    <row r="425" spans="1:14">
      <c r="A425" s="199" t="s">
        <v>1210</v>
      </c>
      <c r="B425" s="200">
        <v>23664</v>
      </c>
      <c r="C425" s="54">
        <v>3</v>
      </c>
      <c r="D425" s="198">
        <v>46017.548981481479</v>
      </c>
      <c r="E425" s="198">
        <v>46047.548564814817</v>
      </c>
      <c r="F425" s="54">
        <v>-11</v>
      </c>
      <c r="G425" s="54">
        <v>2917600</v>
      </c>
      <c r="H425" s="54">
        <v>2917600</v>
      </c>
      <c r="I425" s="54">
        <v>2917600</v>
      </c>
      <c r="J425" s="54">
        <v>0</v>
      </c>
      <c r="K425" s="54">
        <v>0</v>
      </c>
      <c r="L425" s="54">
        <v>0</v>
      </c>
      <c r="M425" s="54">
        <v>0</v>
      </c>
      <c r="N425" s="54">
        <v>0</v>
      </c>
    </row>
    <row r="426" spans="1:14">
      <c r="A426" s="199" t="s">
        <v>1210</v>
      </c>
      <c r="B426" s="200">
        <v>23665</v>
      </c>
      <c r="C426" s="54">
        <v>3</v>
      </c>
      <c r="D426" s="198">
        <v>46017.549768518518</v>
      </c>
      <c r="E426" s="198">
        <v>46047.549444444441</v>
      </c>
      <c r="F426" s="54">
        <v>-11</v>
      </c>
      <c r="G426" s="54">
        <v>1076400</v>
      </c>
      <c r="H426" s="54">
        <v>1076400</v>
      </c>
      <c r="I426" s="54">
        <v>1076400</v>
      </c>
      <c r="J426" s="54">
        <v>0</v>
      </c>
      <c r="K426" s="54">
        <v>0</v>
      </c>
      <c r="L426" s="54">
        <v>0</v>
      </c>
      <c r="M426" s="54">
        <v>0</v>
      </c>
      <c r="N426" s="54">
        <v>0</v>
      </c>
    </row>
    <row r="427" spans="1:14">
      <c r="A427" s="199" t="s">
        <v>1210</v>
      </c>
      <c r="B427" s="200">
        <v>23666</v>
      </c>
      <c r="C427" s="54">
        <v>3</v>
      </c>
      <c r="D427" s="198">
        <v>46017.551041666666</v>
      </c>
      <c r="E427" s="198">
        <v>46047.55059027778</v>
      </c>
      <c r="F427" s="54">
        <v>-11</v>
      </c>
      <c r="G427" s="54">
        <v>1019000</v>
      </c>
      <c r="H427" s="54">
        <v>1019000</v>
      </c>
      <c r="I427" s="54">
        <v>1019000</v>
      </c>
      <c r="J427" s="54">
        <v>0</v>
      </c>
      <c r="K427" s="54">
        <v>0</v>
      </c>
      <c r="L427" s="54">
        <v>0</v>
      </c>
      <c r="M427" s="54">
        <v>0</v>
      </c>
      <c r="N427" s="54">
        <v>0</v>
      </c>
    </row>
    <row r="428" spans="1:14">
      <c r="A428" s="199" t="s">
        <v>1210</v>
      </c>
      <c r="B428" s="200">
        <v>23667</v>
      </c>
      <c r="C428" s="54">
        <v>3</v>
      </c>
      <c r="D428" s="198">
        <v>46017.552418981482</v>
      </c>
      <c r="E428" s="198">
        <v>46047.551932870374</v>
      </c>
      <c r="F428" s="54">
        <v>-11</v>
      </c>
      <c r="G428" s="54">
        <v>7330860</v>
      </c>
      <c r="H428" s="54">
        <v>7330860</v>
      </c>
      <c r="I428" s="54">
        <v>7330860</v>
      </c>
      <c r="J428" s="54">
        <v>0</v>
      </c>
      <c r="K428" s="54">
        <v>0</v>
      </c>
      <c r="L428" s="54">
        <v>0</v>
      </c>
      <c r="M428" s="54">
        <v>0</v>
      </c>
      <c r="N428" s="54">
        <v>0</v>
      </c>
    </row>
    <row r="429" spans="1:14">
      <c r="A429" s="199" t="s">
        <v>1210</v>
      </c>
      <c r="B429" s="200">
        <v>23668</v>
      </c>
      <c r="C429" s="54">
        <v>3</v>
      </c>
      <c r="D429" s="198">
        <v>46017.553622685184</v>
      </c>
      <c r="E429" s="198">
        <v>46047.553113425929</v>
      </c>
      <c r="F429" s="54">
        <v>-11</v>
      </c>
      <c r="G429" s="54">
        <v>779700</v>
      </c>
      <c r="H429" s="54">
        <v>779700</v>
      </c>
      <c r="I429" s="54">
        <v>779700</v>
      </c>
      <c r="J429" s="54">
        <v>0</v>
      </c>
      <c r="K429" s="54">
        <v>0</v>
      </c>
      <c r="L429" s="54">
        <v>0</v>
      </c>
      <c r="M429" s="54">
        <v>0</v>
      </c>
      <c r="N429" s="54">
        <v>0</v>
      </c>
    </row>
    <row r="430" spans="1:14">
      <c r="A430" s="199" t="s">
        <v>1210</v>
      </c>
      <c r="B430" s="200">
        <v>23669</v>
      </c>
      <c r="C430" s="54">
        <v>3</v>
      </c>
      <c r="D430" s="198">
        <v>46017.5544212963</v>
      </c>
      <c r="E430" s="198">
        <v>46047.554085648146</v>
      </c>
      <c r="F430" s="54">
        <v>-11</v>
      </c>
      <c r="G430" s="54">
        <v>2441600</v>
      </c>
      <c r="H430" s="54">
        <v>2441600</v>
      </c>
      <c r="I430" s="54">
        <v>2441600</v>
      </c>
      <c r="J430" s="54">
        <v>0</v>
      </c>
      <c r="K430" s="54">
        <v>0</v>
      </c>
      <c r="L430" s="54">
        <v>0</v>
      </c>
      <c r="M430" s="54">
        <v>0</v>
      </c>
      <c r="N430" s="54">
        <v>0</v>
      </c>
    </row>
    <row r="431" spans="1:14">
      <c r="A431" s="199" t="s">
        <v>1210</v>
      </c>
      <c r="B431" s="200">
        <v>23670</v>
      </c>
      <c r="C431" s="54">
        <v>3</v>
      </c>
      <c r="D431" s="198">
        <v>46017.554872685185</v>
      </c>
      <c r="E431" s="198">
        <v>46047.554872685185</v>
      </c>
      <c r="F431" s="54">
        <v>-11</v>
      </c>
      <c r="G431" s="54">
        <v>3837200</v>
      </c>
      <c r="H431" s="54">
        <v>3837200</v>
      </c>
      <c r="I431" s="54">
        <v>3837200</v>
      </c>
      <c r="J431" s="54">
        <v>0</v>
      </c>
      <c r="K431" s="54">
        <v>0</v>
      </c>
      <c r="L431" s="54">
        <v>0</v>
      </c>
      <c r="M431" s="54">
        <v>0</v>
      </c>
      <c r="N431" s="54">
        <v>0</v>
      </c>
    </row>
    <row r="432" spans="1:14">
      <c r="A432" s="199" t="s">
        <v>1210</v>
      </c>
      <c r="B432" s="200">
        <v>23671</v>
      </c>
      <c r="C432" s="54">
        <v>3</v>
      </c>
      <c r="D432" s="198">
        <v>46017.557951388888</v>
      </c>
      <c r="E432" s="198">
        <v>46047.557951388888</v>
      </c>
      <c r="F432" s="54">
        <v>-11</v>
      </c>
      <c r="G432" s="54">
        <v>246100</v>
      </c>
      <c r="H432" s="54">
        <v>246100</v>
      </c>
      <c r="I432" s="54">
        <v>246100</v>
      </c>
      <c r="J432" s="54">
        <v>0</v>
      </c>
      <c r="K432" s="54">
        <v>0</v>
      </c>
      <c r="L432" s="54">
        <v>0</v>
      </c>
      <c r="M432" s="54">
        <v>0</v>
      </c>
      <c r="N432" s="54">
        <v>0</v>
      </c>
    </row>
    <row r="433" spans="1:14">
      <c r="A433" s="199" t="s">
        <v>1208</v>
      </c>
      <c r="B433" s="200">
        <v>19035</v>
      </c>
      <c r="C433" s="54">
        <v>3</v>
      </c>
      <c r="D433" s="198">
        <v>46022.41642361111</v>
      </c>
      <c r="E433" s="198">
        <v>46052.416296296295</v>
      </c>
      <c r="F433" s="54">
        <v>-16</v>
      </c>
      <c r="G433" s="54">
        <v>30063250</v>
      </c>
      <c r="H433" s="54">
        <v>30063250</v>
      </c>
      <c r="I433" s="54">
        <v>30063250</v>
      </c>
      <c r="J433" s="54">
        <v>0</v>
      </c>
      <c r="K433" s="54">
        <v>0</v>
      </c>
      <c r="L433" s="54">
        <v>0</v>
      </c>
      <c r="M433" s="54">
        <v>0</v>
      </c>
      <c r="N433" s="54">
        <v>0</v>
      </c>
    </row>
    <row r="434" spans="1:14">
      <c r="A434" s="199" t="s">
        <v>1208</v>
      </c>
      <c r="B434" s="200">
        <v>19036</v>
      </c>
      <c r="C434" s="54">
        <v>3</v>
      </c>
      <c r="D434" s="198">
        <v>46022.418310185189</v>
      </c>
      <c r="E434" s="198">
        <v>46052.418310185189</v>
      </c>
      <c r="F434" s="54">
        <v>-16</v>
      </c>
      <c r="G434" s="54">
        <v>1268400</v>
      </c>
      <c r="H434" s="54">
        <v>1268400</v>
      </c>
      <c r="I434" s="54">
        <v>1268400</v>
      </c>
      <c r="J434" s="54">
        <v>0</v>
      </c>
      <c r="K434" s="54">
        <v>0</v>
      </c>
      <c r="L434" s="54">
        <v>0</v>
      </c>
      <c r="M434" s="54">
        <v>0</v>
      </c>
      <c r="N434" s="54">
        <v>0</v>
      </c>
    </row>
    <row r="435" spans="1:14">
      <c r="A435" s="199" t="s">
        <v>1210</v>
      </c>
      <c r="B435" s="200">
        <v>23766</v>
      </c>
      <c r="C435" s="54">
        <v>3</v>
      </c>
      <c r="D435" s="198">
        <v>46022.469259259262</v>
      </c>
      <c r="E435" s="198">
        <v>46052.468888888892</v>
      </c>
      <c r="F435" s="54">
        <v>-16</v>
      </c>
      <c r="G435" s="54">
        <v>2690800</v>
      </c>
      <c r="H435" s="54">
        <v>2690800</v>
      </c>
      <c r="I435" s="54">
        <v>2690800</v>
      </c>
      <c r="J435" s="54">
        <v>0</v>
      </c>
      <c r="K435" s="54">
        <v>0</v>
      </c>
      <c r="L435" s="54">
        <v>0</v>
      </c>
      <c r="M435" s="54">
        <v>0</v>
      </c>
      <c r="N435" s="54">
        <v>0</v>
      </c>
    </row>
    <row r="436" spans="1:14">
      <c r="A436" s="199" t="s">
        <v>1210</v>
      </c>
      <c r="B436" s="200">
        <v>23767</v>
      </c>
      <c r="C436" s="54">
        <v>3</v>
      </c>
      <c r="D436" s="198">
        <v>46022.47111111111</v>
      </c>
      <c r="E436" s="198">
        <v>46052.47011574074</v>
      </c>
      <c r="F436" s="54">
        <v>-16</v>
      </c>
      <c r="G436" s="54">
        <v>480200</v>
      </c>
      <c r="H436" s="54">
        <v>480200</v>
      </c>
      <c r="I436" s="54">
        <v>480200</v>
      </c>
      <c r="J436" s="54">
        <v>0</v>
      </c>
      <c r="K436" s="54">
        <v>0</v>
      </c>
      <c r="L436" s="54">
        <v>0</v>
      </c>
      <c r="M436" s="54">
        <v>0</v>
      </c>
      <c r="N436" s="54">
        <v>0</v>
      </c>
    </row>
    <row r="437" spans="1:14">
      <c r="A437" s="199" t="s">
        <v>1210</v>
      </c>
      <c r="B437" s="200">
        <v>23768</v>
      </c>
      <c r="C437" s="54">
        <v>3</v>
      </c>
      <c r="D437" s="198">
        <v>46022.472326388888</v>
      </c>
      <c r="E437" s="198">
        <v>46052.472037037034</v>
      </c>
      <c r="F437" s="54">
        <v>-16</v>
      </c>
      <c r="G437" s="54">
        <v>453400</v>
      </c>
      <c r="H437" s="54">
        <v>453400</v>
      </c>
      <c r="I437" s="54">
        <v>453400</v>
      </c>
      <c r="J437" s="54">
        <v>0</v>
      </c>
      <c r="K437" s="54">
        <v>0</v>
      </c>
      <c r="L437" s="54">
        <v>0</v>
      </c>
      <c r="M437" s="54">
        <v>0</v>
      </c>
      <c r="N437" s="54">
        <v>0</v>
      </c>
    </row>
    <row r="438" spans="1:14">
      <c r="A438" s="199" t="s">
        <v>1210</v>
      </c>
      <c r="B438" s="200">
        <v>23769</v>
      </c>
      <c r="C438" s="54">
        <v>3</v>
      </c>
      <c r="D438" s="198">
        <v>46022.473124999997</v>
      </c>
      <c r="E438" s="198">
        <v>46052.472974537035</v>
      </c>
      <c r="F438" s="54">
        <v>-16</v>
      </c>
      <c r="G438" s="54">
        <v>2413480</v>
      </c>
      <c r="H438" s="54">
        <v>2413480</v>
      </c>
      <c r="I438" s="54">
        <v>2413480</v>
      </c>
      <c r="J438" s="54">
        <v>0</v>
      </c>
      <c r="K438" s="54">
        <v>0</v>
      </c>
      <c r="L438" s="54">
        <v>0</v>
      </c>
      <c r="M438" s="54">
        <v>0</v>
      </c>
      <c r="N438" s="54">
        <v>0</v>
      </c>
    </row>
    <row r="439" spans="1:14">
      <c r="A439" s="199" t="s">
        <v>1210</v>
      </c>
      <c r="B439" s="200">
        <v>23770</v>
      </c>
      <c r="C439" s="54">
        <v>3</v>
      </c>
      <c r="D439" s="198">
        <v>46022.473958333336</v>
      </c>
      <c r="E439" s="198">
        <v>46052.473958333336</v>
      </c>
      <c r="F439" s="54">
        <v>-16</v>
      </c>
      <c r="G439" s="54">
        <v>3564000</v>
      </c>
      <c r="H439" s="54">
        <v>3564000</v>
      </c>
      <c r="I439" s="54">
        <v>3564000</v>
      </c>
      <c r="J439" s="54">
        <v>0</v>
      </c>
      <c r="K439" s="54">
        <v>0</v>
      </c>
      <c r="L439" s="54">
        <v>0</v>
      </c>
      <c r="M439" s="54">
        <v>0</v>
      </c>
      <c r="N439" s="54">
        <v>0</v>
      </c>
    </row>
    <row r="440" spans="1:14">
      <c r="A440" s="199" t="s">
        <v>1210</v>
      </c>
      <c r="B440" s="200">
        <v>23771</v>
      </c>
      <c r="C440" s="54">
        <v>3</v>
      </c>
      <c r="D440" s="198">
        <v>46022.475277777776</v>
      </c>
      <c r="E440" s="198">
        <v>46052.475162037037</v>
      </c>
      <c r="F440" s="54">
        <v>-16</v>
      </c>
      <c r="G440" s="54">
        <v>1283610</v>
      </c>
      <c r="H440" s="54">
        <v>1283610</v>
      </c>
      <c r="I440" s="54">
        <v>1283610</v>
      </c>
      <c r="J440" s="54">
        <v>0</v>
      </c>
      <c r="K440" s="54">
        <v>0</v>
      </c>
      <c r="L440" s="54">
        <v>0</v>
      </c>
      <c r="M440" s="54">
        <v>0</v>
      </c>
      <c r="N440" s="54">
        <v>0</v>
      </c>
    </row>
    <row r="441" spans="1:14">
      <c r="A441" s="199" t="s">
        <v>1210</v>
      </c>
      <c r="B441" s="200">
        <v>23772</v>
      </c>
      <c r="C441" s="54">
        <v>3</v>
      </c>
      <c r="D441" s="198">
        <v>46022.4765162037</v>
      </c>
      <c r="E441" s="198">
        <v>46052.476377314815</v>
      </c>
      <c r="F441" s="54">
        <v>-16</v>
      </c>
      <c r="G441" s="54">
        <v>568400</v>
      </c>
      <c r="H441" s="54">
        <v>568400</v>
      </c>
      <c r="I441" s="54">
        <v>568400</v>
      </c>
      <c r="J441" s="54">
        <v>0</v>
      </c>
      <c r="K441" s="54">
        <v>0</v>
      </c>
      <c r="L441" s="54">
        <v>0</v>
      </c>
      <c r="M441" s="54">
        <v>0</v>
      </c>
      <c r="N441" s="54">
        <v>0</v>
      </c>
    </row>
    <row r="442" spans="1:14">
      <c r="A442" s="199" t="s">
        <v>1210</v>
      </c>
      <c r="B442" s="200">
        <v>23773</v>
      </c>
      <c r="C442" s="54">
        <v>3</v>
      </c>
      <c r="D442" s="198">
        <v>46022.477476851855</v>
      </c>
      <c r="E442" s="198">
        <v>46052.477199074077</v>
      </c>
      <c r="F442" s="54">
        <v>-16</v>
      </c>
      <c r="G442" s="54">
        <v>246100</v>
      </c>
      <c r="H442" s="54">
        <v>246100</v>
      </c>
      <c r="I442" s="54">
        <v>246100</v>
      </c>
      <c r="J442" s="54">
        <v>0</v>
      </c>
      <c r="K442" s="54">
        <v>0</v>
      </c>
      <c r="L442" s="54">
        <v>0</v>
      </c>
      <c r="M442" s="54">
        <v>0</v>
      </c>
      <c r="N442" s="54">
        <v>0</v>
      </c>
    </row>
    <row r="443" spans="1:14">
      <c r="A443" s="199" t="s">
        <v>1210</v>
      </c>
      <c r="B443" s="200">
        <v>23774</v>
      </c>
      <c r="C443" s="54">
        <v>3</v>
      </c>
      <c r="D443" s="198">
        <v>46022.478391203702</v>
      </c>
      <c r="E443" s="198">
        <v>46052.478067129632</v>
      </c>
      <c r="F443" s="54">
        <v>-16</v>
      </c>
      <c r="G443" s="54">
        <v>13858300</v>
      </c>
      <c r="H443" s="54">
        <v>13858300</v>
      </c>
      <c r="I443" s="54">
        <v>13858300</v>
      </c>
      <c r="J443" s="54">
        <v>0</v>
      </c>
      <c r="K443" s="54">
        <v>0</v>
      </c>
      <c r="L443" s="54">
        <v>0</v>
      </c>
      <c r="M443" s="54">
        <v>0</v>
      </c>
      <c r="N443" s="54">
        <v>0</v>
      </c>
    </row>
    <row r="444" spans="1:14">
      <c r="A444" s="199" t="s">
        <v>1210</v>
      </c>
      <c r="B444" s="200">
        <v>23775</v>
      </c>
      <c r="C444" s="54">
        <v>3</v>
      </c>
      <c r="D444" s="198">
        <v>46022.479791666665</v>
      </c>
      <c r="E444" s="198">
        <v>46052.479513888888</v>
      </c>
      <c r="F444" s="54">
        <v>-16</v>
      </c>
      <c r="G444" s="54">
        <v>1398400</v>
      </c>
      <c r="H444" s="54">
        <v>1398400</v>
      </c>
      <c r="I444" s="54">
        <v>1398400</v>
      </c>
      <c r="J444" s="54">
        <v>0</v>
      </c>
      <c r="K444" s="54">
        <v>0</v>
      </c>
      <c r="L444" s="54">
        <v>0</v>
      </c>
      <c r="M444" s="54">
        <v>0</v>
      </c>
      <c r="N444" s="54">
        <v>0</v>
      </c>
    </row>
    <row r="445" spans="1:14">
      <c r="A445" s="199" t="s">
        <v>1210</v>
      </c>
      <c r="B445" s="200">
        <v>23776</v>
      </c>
      <c r="C445" s="54">
        <v>3</v>
      </c>
      <c r="D445" s="198">
        <v>46022.480555555558</v>
      </c>
      <c r="E445" s="198">
        <v>46052.480393518519</v>
      </c>
      <c r="F445" s="54">
        <v>-16</v>
      </c>
      <c r="G445" s="54">
        <v>5441320</v>
      </c>
      <c r="H445" s="54">
        <v>5441320</v>
      </c>
      <c r="I445" s="54">
        <v>5441320</v>
      </c>
      <c r="J445" s="54">
        <v>0</v>
      </c>
      <c r="K445" s="54">
        <v>0</v>
      </c>
      <c r="L445" s="54">
        <v>0</v>
      </c>
      <c r="M445" s="54">
        <v>0</v>
      </c>
      <c r="N445" s="54">
        <v>0</v>
      </c>
    </row>
    <row r="446" spans="1:14">
      <c r="A446" s="199" t="s">
        <v>1210</v>
      </c>
      <c r="B446" s="200">
        <v>23777</v>
      </c>
      <c r="C446" s="54">
        <v>3</v>
      </c>
      <c r="D446" s="198">
        <v>46022.481689814813</v>
      </c>
      <c r="E446" s="198">
        <v>46052.481585648151</v>
      </c>
      <c r="F446" s="54">
        <v>-16</v>
      </c>
      <c r="G446" s="54">
        <v>4982180</v>
      </c>
      <c r="H446" s="54">
        <v>4982180</v>
      </c>
      <c r="I446" s="54">
        <v>4982180</v>
      </c>
      <c r="J446" s="54">
        <v>0</v>
      </c>
      <c r="K446" s="54">
        <v>0</v>
      </c>
      <c r="L446" s="54">
        <v>0</v>
      </c>
      <c r="M446" s="54">
        <v>0</v>
      </c>
      <c r="N446" s="54">
        <v>0</v>
      </c>
    </row>
    <row r="447" spans="1:14">
      <c r="A447" s="199" t="s">
        <v>1210</v>
      </c>
      <c r="B447" s="200">
        <v>23778</v>
      </c>
      <c r="C447" s="54">
        <v>3</v>
      </c>
      <c r="D447" s="198">
        <v>46022.482905092591</v>
      </c>
      <c r="E447" s="198">
        <v>46052.482905092591</v>
      </c>
      <c r="F447" s="54">
        <v>-16</v>
      </c>
      <c r="G447" s="54">
        <v>1467400</v>
      </c>
      <c r="H447" s="54">
        <v>1467400</v>
      </c>
      <c r="I447" s="54">
        <v>1467400</v>
      </c>
      <c r="J447" s="54">
        <v>0</v>
      </c>
      <c r="K447" s="54">
        <v>0</v>
      </c>
      <c r="L447" s="54">
        <v>0</v>
      </c>
      <c r="M447" s="54">
        <v>0</v>
      </c>
      <c r="N447" s="54">
        <v>0</v>
      </c>
    </row>
    <row r="448" spans="1:14">
      <c r="A448" s="199" t="s">
        <v>1210</v>
      </c>
      <c r="B448" s="200">
        <v>23779</v>
      </c>
      <c r="C448" s="54">
        <v>3</v>
      </c>
      <c r="D448" s="198">
        <v>46022.483831018515</v>
      </c>
      <c r="E448" s="198">
        <v>46052.483738425923</v>
      </c>
      <c r="F448" s="54">
        <v>-16</v>
      </c>
      <c r="G448" s="54">
        <v>2293040</v>
      </c>
      <c r="H448" s="54">
        <v>2293040</v>
      </c>
      <c r="I448" s="54">
        <v>2293040</v>
      </c>
      <c r="J448" s="54">
        <v>0</v>
      </c>
      <c r="K448" s="54">
        <v>0</v>
      </c>
      <c r="L448" s="54">
        <v>0</v>
      </c>
      <c r="M448" s="54">
        <v>0</v>
      </c>
      <c r="N448" s="54">
        <v>0</v>
      </c>
    </row>
    <row r="449" spans="1:14">
      <c r="A449" s="199" t="s">
        <v>1210</v>
      </c>
      <c r="B449" s="200">
        <v>23780</v>
      </c>
      <c r="C449" s="54">
        <v>3</v>
      </c>
      <c r="D449" s="198">
        <v>46022.484780092593</v>
      </c>
      <c r="E449" s="198">
        <v>46052.484664351854</v>
      </c>
      <c r="F449" s="54">
        <v>-16</v>
      </c>
      <c r="G449" s="54">
        <v>686400</v>
      </c>
      <c r="H449" s="54">
        <v>686400</v>
      </c>
      <c r="I449" s="54">
        <v>686400</v>
      </c>
      <c r="J449" s="54">
        <v>0</v>
      </c>
      <c r="K449" s="54">
        <v>0</v>
      </c>
      <c r="L449" s="54">
        <v>0</v>
      </c>
      <c r="M449" s="54">
        <v>0</v>
      </c>
      <c r="N449" s="54">
        <v>0</v>
      </c>
    </row>
    <row r="450" spans="1:14">
      <c r="A450" s="199" t="s">
        <v>1210</v>
      </c>
      <c r="B450" s="200">
        <v>23781</v>
      </c>
      <c r="C450" s="54">
        <v>3</v>
      </c>
      <c r="D450" s="198">
        <v>46022.485532407409</v>
      </c>
      <c r="E450" s="198">
        <v>46052.48541666667</v>
      </c>
      <c r="F450" s="54">
        <v>-16</v>
      </c>
      <c r="G450" s="54">
        <v>18541600</v>
      </c>
      <c r="H450" s="54">
        <v>18541600</v>
      </c>
      <c r="I450" s="54">
        <v>18541600</v>
      </c>
      <c r="J450" s="54">
        <v>0</v>
      </c>
      <c r="K450" s="54">
        <v>0</v>
      </c>
      <c r="L450" s="54">
        <v>0</v>
      </c>
      <c r="M450" s="54">
        <v>0</v>
      </c>
      <c r="N450" s="54">
        <v>0</v>
      </c>
    </row>
    <row r="451" spans="1:14">
      <c r="A451" s="199" t="s">
        <v>1210</v>
      </c>
      <c r="B451" s="200">
        <v>23782</v>
      </c>
      <c r="C451" s="54">
        <v>3</v>
      </c>
      <c r="D451" s="198">
        <v>46022.487187500003</v>
      </c>
      <c r="E451" s="198">
        <v>46052.486909722225</v>
      </c>
      <c r="F451" s="54">
        <v>-16</v>
      </c>
      <c r="G451" s="54">
        <v>161000</v>
      </c>
      <c r="H451" s="54">
        <v>161000</v>
      </c>
      <c r="I451" s="54">
        <v>161000</v>
      </c>
      <c r="J451" s="54">
        <v>0</v>
      </c>
      <c r="K451" s="54">
        <v>0</v>
      </c>
      <c r="L451" s="54">
        <v>0</v>
      </c>
      <c r="M451" s="54">
        <v>0</v>
      </c>
      <c r="N451" s="54">
        <v>0</v>
      </c>
    </row>
    <row r="452" spans="1:14">
      <c r="A452" s="199" t="s">
        <v>1210</v>
      </c>
      <c r="B452" s="200">
        <v>23783</v>
      </c>
      <c r="C452" s="54">
        <v>3</v>
      </c>
      <c r="D452" s="198">
        <v>46022.488252314812</v>
      </c>
      <c r="E452" s="198">
        <v>46052.48810185185</v>
      </c>
      <c r="F452" s="54">
        <v>-16</v>
      </c>
      <c r="G452" s="54">
        <v>65100</v>
      </c>
      <c r="H452" s="54">
        <v>65100</v>
      </c>
      <c r="I452" s="54">
        <v>65100</v>
      </c>
      <c r="J452" s="54">
        <v>0</v>
      </c>
      <c r="K452" s="54">
        <v>0</v>
      </c>
      <c r="L452" s="54">
        <v>0</v>
      </c>
      <c r="M452" s="54">
        <v>0</v>
      </c>
      <c r="N452" s="54">
        <v>0</v>
      </c>
    </row>
    <row r="453" spans="1:14">
      <c r="A453" s="199" t="s">
        <v>1210</v>
      </c>
      <c r="B453" s="200">
        <v>23784</v>
      </c>
      <c r="C453" s="54">
        <v>3</v>
      </c>
      <c r="D453" s="198">
        <v>46022.489189814813</v>
      </c>
      <c r="E453" s="198">
        <v>46052.489189814813</v>
      </c>
      <c r="F453" s="54">
        <v>-16</v>
      </c>
      <c r="G453" s="54">
        <v>1249290</v>
      </c>
      <c r="H453" s="54">
        <v>1249290</v>
      </c>
      <c r="I453" s="54">
        <v>1249290</v>
      </c>
      <c r="J453" s="54">
        <v>0</v>
      </c>
      <c r="K453" s="54">
        <v>0</v>
      </c>
      <c r="L453" s="54">
        <v>0</v>
      </c>
      <c r="M453" s="54">
        <v>0</v>
      </c>
      <c r="N453" s="54">
        <v>0</v>
      </c>
    </row>
    <row r="454" spans="1:14">
      <c r="A454" s="199" t="s">
        <v>1210</v>
      </c>
      <c r="B454" s="200">
        <v>23785</v>
      </c>
      <c r="C454" s="54">
        <v>3</v>
      </c>
      <c r="D454" s="198">
        <v>46022.494571759256</v>
      </c>
      <c r="E454" s="198">
        <v>46052.494571759256</v>
      </c>
      <c r="F454" s="54">
        <v>-16</v>
      </c>
      <c r="G454" s="54">
        <v>401610</v>
      </c>
      <c r="H454" s="54">
        <v>401610</v>
      </c>
      <c r="I454" s="54">
        <v>401610</v>
      </c>
      <c r="J454" s="54">
        <v>0</v>
      </c>
      <c r="K454" s="54">
        <v>0</v>
      </c>
      <c r="L454" s="54">
        <v>0</v>
      </c>
      <c r="M454" s="54">
        <v>0</v>
      </c>
      <c r="N454" s="54">
        <v>0</v>
      </c>
    </row>
    <row r="455" spans="1:14">
      <c r="A455" s="199" t="s">
        <v>1210</v>
      </c>
      <c r="B455" s="200">
        <v>23786</v>
      </c>
      <c r="C455" s="54">
        <v>3</v>
      </c>
      <c r="D455" s="198">
        <v>46022.504733796297</v>
      </c>
      <c r="E455" s="198">
        <v>46052.502754629626</v>
      </c>
      <c r="F455" s="54">
        <v>-16</v>
      </c>
      <c r="G455" s="54">
        <v>1455300</v>
      </c>
      <c r="H455" s="54">
        <v>1455300</v>
      </c>
      <c r="I455" s="54">
        <v>1455300</v>
      </c>
      <c r="J455" s="54">
        <v>0</v>
      </c>
      <c r="K455" s="54">
        <v>0</v>
      </c>
      <c r="L455" s="54">
        <v>0</v>
      </c>
      <c r="M455" s="54">
        <v>0</v>
      </c>
      <c r="N455" s="54">
        <v>0</v>
      </c>
    </row>
    <row r="456" spans="1:14">
      <c r="A456" s="199" t="s">
        <v>1210</v>
      </c>
      <c r="B456" s="200">
        <v>23787</v>
      </c>
      <c r="C456" s="54">
        <v>3</v>
      </c>
      <c r="D456" s="198">
        <v>46022.506122685183</v>
      </c>
      <c r="E456" s="198">
        <v>46052.505497685182</v>
      </c>
      <c r="F456" s="54">
        <v>-16</v>
      </c>
      <c r="G456" s="54">
        <v>30898050</v>
      </c>
      <c r="H456" s="54">
        <v>30898050</v>
      </c>
      <c r="I456" s="54">
        <v>30898050</v>
      </c>
      <c r="J456" s="54">
        <v>0</v>
      </c>
      <c r="K456" s="54">
        <v>0</v>
      </c>
      <c r="L456" s="54">
        <v>0</v>
      </c>
      <c r="M456" s="54">
        <v>0</v>
      </c>
      <c r="N456" s="54">
        <v>0</v>
      </c>
    </row>
    <row r="457" spans="1:14">
      <c r="A457" s="199" t="s">
        <v>1210</v>
      </c>
      <c r="B457" s="200">
        <v>23788</v>
      </c>
      <c r="C457" s="54">
        <v>3</v>
      </c>
      <c r="D457" s="198">
        <v>46022.508831018517</v>
      </c>
      <c r="E457" s="198">
        <v>46052.5080787037</v>
      </c>
      <c r="F457" s="54">
        <v>-16</v>
      </c>
      <c r="G457" s="54">
        <v>2250730</v>
      </c>
      <c r="H457" s="54">
        <v>2250730</v>
      </c>
      <c r="I457" s="54">
        <v>2250730</v>
      </c>
      <c r="J457" s="54">
        <v>0</v>
      </c>
      <c r="K457" s="54">
        <v>0</v>
      </c>
      <c r="L457" s="54">
        <v>0</v>
      </c>
      <c r="M457" s="54">
        <v>0</v>
      </c>
      <c r="N457" s="54">
        <v>0</v>
      </c>
    </row>
    <row r="458" spans="1:14">
      <c r="A458" s="199" t="s">
        <v>1210</v>
      </c>
      <c r="B458" s="200">
        <v>23789</v>
      </c>
      <c r="C458" s="54">
        <v>3</v>
      </c>
      <c r="D458" s="198">
        <v>46022.510208333333</v>
      </c>
      <c r="E458" s="198">
        <v>46052.50980324074</v>
      </c>
      <c r="F458" s="54">
        <v>-16</v>
      </c>
      <c r="G458" s="54">
        <v>386400</v>
      </c>
      <c r="H458" s="54">
        <v>386400</v>
      </c>
      <c r="I458" s="54">
        <v>386400</v>
      </c>
      <c r="J458" s="54">
        <v>0</v>
      </c>
      <c r="K458" s="54">
        <v>0</v>
      </c>
      <c r="L458" s="54">
        <v>0</v>
      </c>
      <c r="M458" s="54">
        <v>0</v>
      </c>
      <c r="N458" s="54">
        <v>0</v>
      </c>
    </row>
    <row r="459" spans="1:14">
      <c r="A459" s="199" t="s">
        <v>1210</v>
      </c>
      <c r="B459" s="200">
        <v>23790</v>
      </c>
      <c r="C459" s="54">
        <v>3</v>
      </c>
      <c r="D459" s="198">
        <v>46022.512499999997</v>
      </c>
      <c r="E459" s="198">
        <v>46052.512499999997</v>
      </c>
      <c r="F459" s="54">
        <v>-16</v>
      </c>
      <c r="G459" s="54">
        <v>448500</v>
      </c>
      <c r="H459" s="54">
        <v>448500</v>
      </c>
      <c r="I459" s="54">
        <v>448500</v>
      </c>
      <c r="J459" s="54">
        <v>0</v>
      </c>
      <c r="K459" s="54">
        <v>0</v>
      </c>
      <c r="L459" s="54">
        <v>0</v>
      </c>
      <c r="M459" s="54">
        <v>0</v>
      </c>
      <c r="N459" s="54">
        <v>0</v>
      </c>
    </row>
    <row r="460" spans="1:14">
      <c r="B460" s="246" t="s">
        <v>36</v>
      </c>
      <c r="D460" s="304">
        <f>SUBTOTAL(4,F320:F459)</f>
        <v>16</v>
      </c>
    </row>
    <row r="461" spans="1:14">
      <c r="G461" s="305">
        <f>SUBTOTAL(9,H320:H459)</f>
        <v>404709650</v>
      </c>
      <c r="H461" s="305">
        <f>SUBTOTAL(9,I320:I459)</f>
        <v>327803350</v>
      </c>
      <c r="I461" s="305">
        <f>SUBTOTAL(9,J320:J459)</f>
        <v>0</v>
      </c>
      <c r="K461" s="305">
        <f>SUBTOTAL(9,K320:K459)</f>
        <v>19840410</v>
      </c>
      <c r="L461" s="305">
        <f>SUBTOTAL(9,L320:L459)</f>
        <v>57065890</v>
      </c>
      <c r="M461" s="305">
        <f>SUBTOTAL(9,M320:M459)</f>
        <v>0</v>
      </c>
      <c r="N461" s="305">
        <f>SUBTOTAL(9,N320:N459)</f>
        <v>0</v>
      </c>
    </row>
    <row r="462" spans="1:14">
      <c r="A462" s="245" t="s">
        <v>53</v>
      </c>
      <c r="J462" s="246" t="s">
        <v>12</v>
      </c>
      <c r="K462" s="247" t="s">
        <v>1217</v>
      </c>
      <c r="L462" s="248" t="s">
        <v>13</v>
      </c>
    </row>
    <row r="464" spans="1:14">
      <c r="A464" s="52" t="s">
        <v>18</v>
      </c>
      <c r="B464" s="53" t="s">
        <v>19</v>
      </c>
      <c r="C464" s="53" t="s">
        <v>20</v>
      </c>
      <c r="D464" s="52" t="s">
        <v>21</v>
      </c>
      <c r="E464" s="52" t="s">
        <v>22</v>
      </c>
      <c r="G464" s="53" t="s">
        <v>23</v>
      </c>
      <c r="H464" s="53" t="s">
        <v>24</v>
      </c>
      <c r="I464" s="53" t="s">
        <v>25</v>
      </c>
      <c r="J464" s="303" t="s">
        <v>26</v>
      </c>
      <c r="K464" s="303" t="s">
        <v>27</v>
      </c>
      <c r="L464" s="303" t="s">
        <v>28</v>
      </c>
      <c r="M464" s="53" t="s">
        <v>29</v>
      </c>
      <c r="N464" s="53" t="s">
        <v>30</v>
      </c>
    </row>
    <row r="465" spans="1:14">
      <c r="A465" s="199" t="s">
        <v>33</v>
      </c>
      <c r="B465" s="200">
        <v>49507</v>
      </c>
      <c r="C465" s="54">
        <v>1</v>
      </c>
      <c r="D465" s="198">
        <v>45909.484675925924</v>
      </c>
      <c r="E465" s="198">
        <v>45910.484675925924</v>
      </c>
      <c r="F465" s="54">
        <v>126</v>
      </c>
      <c r="G465" s="54">
        <v>170690</v>
      </c>
      <c r="H465" s="54">
        <v>55615</v>
      </c>
      <c r="I465" s="54">
        <v>0</v>
      </c>
      <c r="J465" s="54">
        <v>0</v>
      </c>
      <c r="K465" s="54">
        <v>0</v>
      </c>
      <c r="L465" s="54">
        <v>0</v>
      </c>
      <c r="M465" s="54">
        <v>0</v>
      </c>
      <c r="N465" s="54">
        <v>55615</v>
      </c>
    </row>
    <row r="466" spans="1:14">
      <c r="A466" s="199" t="s">
        <v>33</v>
      </c>
      <c r="B466" s="200">
        <v>52156</v>
      </c>
      <c r="C466" s="54">
        <v>1</v>
      </c>
      <c r="D466" s="198">
        <v>45939.470185185186</v>
      </c>
      <c r="E466" s="198">
        <v>45940.470185185186</v>
      </c>
      <c r="F466" s="54">
        <v>96</v>
      </c>
      <c r="G466" s="54">
        <v>169890</v>
      </c>
      <c r="H466" s="54">
        <v>169890</v>
      </c>
      <c r="I466" s="54">
        <v>0</v>
      </c>
      <c r="J466" s="54">
        <v>0</v>
      </c>
      <c r="K466" s="54">
        <v>0</v>
      </c>
      <c r="L466" s="54">
        <v>0</v>
      </c>
      <c r="M466" s="54">
        <v>0</v>
      </c>
      <c r="N466" s="54">
        <v>169890</v>
      </c>
    </row>
    <row r="467" spans="1:14">
      <c r="B467" s="246" t="s">
        <v>36</v>
      </c>
      <c r="D467" s="304">
        <f>SUBTOTAL(4,F465:F466)</f>
        <v>126</v>
      </c>
    </row>
    <row r="468" spans="1:14">
      <c r="G468" s="305">
        <f>SUBTOTAL(9,H465:H466)</f>
        <v>225505</v>
      </c>
      <c r="H468" s="305">
        <f>SUBTOTAL(9,I465:I466)</f>
        <v>0</v>
      </c>
      <c r="I468" s="305">
        <f>SUBTOTAL(9,J465:J466)</f>
        <v>0</v>
      </c>
      <c r="K468" s="305">
        <f>SUBTOTAL(9,K465:K466)</f>
        <v>0</v>
      </c>
      <c r="L468" s="305">
        <f>SUBTOTAL(9,L465:L466)</f>
        <v>0</v>
      </c>
      <c r="M468" s="305">
        <f>SUBTOTAL(9,M465:M466)</f>
        <v>0</v>
      </c>
      <c r="N468" s="305">
        <f>SUBTOTAL(9,N465:N466)</f>
        <v>225505</v>
      </c>
    </row>
    <row r="469" spans="1:14">
      <c r="A469" s="245" t="s">
        <v>104</v>
      </c>
      <c r="J469" s="246" t="s">
        <v>12</v>
      </c>
      <c r="K469" s="247" t="s">
        <v>1218</v>
      </c>
      <c r="L469" s="248" t="s">
        <v>13</v>
      </c>
    </row>
    <row r="471" spans="1:14">
      <c r="A471" s="52" t="s">
        <v>18</v>
      </c>
      <c r="B471" s="53" t="s">
        <v>19</v>
      </c>
      <c r="C471" s="53" t="s">
        <v>20</v>
      </c>
      <c r="D471" s="52" t="s">
        <v>21</v>
      </c>
      <c r="E471" s="52" t="s">
        <v>22</v>
      </c>
      <c r="G471" s="53" t="s">
        <v>23</v>
      </c>
      <c r="H471" s="53" t="s">
        <v>24</v>
      </c>
      <c r="I471" s="53" t="s">
        <v>25</v>
      </c>
      <c r="J471" s="303" t="s">
        <v>26</v>
      </c>
      <c r="K471" s="303" t="s">
        <v>27</v>
      </c>
      <c r="L471" s="303" t="s">
        <v>28</v>
      </c>
      <c r="M471" s="53" t="s">
        <v>29</v>
      </c>
      <c r="N471" s="53" t="s">
        <v>30</v>
      </c>
    </row>
    <row r="472" spans="1:14">
      <c r="A472" s="199" t="s">
        <v>1208</v>
      </c>
      <c r="B472" s="200">
        <v>18031</v>
      </c>
      <c r="C472" s="54">
        <v>4</v>
      </c>
      <c r="D472" s="198">
        <v>45992.371192129627</v>
      </c>
      <c r="E472" s="198">
        <v>46022.371192129627</v>
      </c>
      <c r="F472" s="54">
        <v>14</v>
      </c>
      <c r="G472" s="54">
        <v>1429500</v>
      </c>
      <c r="H472" s="54">
        <v>1429500</v>
      </c>
      <c r="I472" s="54">
        <v>0</v>
      </c>
      <c r="J472" s="54">
        <v>0</v>
      </c>
      <c r="K472" s="54">
        <v>1429500</v>
      </c>
      <c r="L472" s="54">
        <v>0</v>
      </c>
      <c r="M472" s="54">
        <v>0</v>
      </c>
      <c r="N472" s="54">
        <v>0</v>
      </c>
    </row>
    <row r="473" spans="1:14">
      <c r="A473" s="199" t="s">
        <v>1208</v>
      </c>
      <c r="B473" s="200">
        <v>18136</v>
      </c>
      <c r="C473" s="54">
        <v>4</v>
      </c>
      <c r="D473" s="198">
        <v>45994.594583333332</v>
      </c>
      <c r="E473" s="198">
        <v>46024.594467592593</v>
      </c>
      <c r="F473" s="54">
        <v>12</v>
      </c>
      <c r="G473" s="54">
        <v>1980000</v>
      </c>
      <c r="H473" s="54">
        <v>1980000</v>
      </c>
      <c r="I473" s="54">
        <v>0</v>
      </c>
      <c r="J473" s="54">
        <v>0</v>
      </c>
      <c r="K473" s="54">
        <v>1980000</v>
      </c>
      <c r="L473" s="54">
        <v>0</v>
      </c>
      <c r="M473" s="54">
        <v>0</v>
      </c>
      <c r="N473" s="54">
        <v>0</v>
      </c>
    </row>
    <row r="474" spans="1:14">
      <c r="A474" s="199" t="s">
        <v>1208</v>
      </c>
      <c r="B474" s="200">
        <v>18275</v>
      </c>
      <c r="C474" s="54">
        <v>4</v>
      </c>
      <c r="D474" s="198">
        <v>45999.413321759261</v>
      </c>
      <c r="E474" s="198">
        <v>46029.41300925926</v>
      </c>
      <c r="F474" s="54">
        <v>7</v>
      </c>
      <c r="G474" s="54">
        <v>6751700</v>
      </c>
      <c r="H474" s="54">
        <v>6751700</v>
      </c>
      <c r="I474" s="54">
        <v>0</v>
      </c>
      <c r="J474" s="54">
        <v>6751700</v>
      </c>
      <c r="K474" s="54">
        <v>0</v>
      </c>
      <c r="L474" s="54">
        <v>0</v>
      </c>
      <c r="M474" s="54">
        <v>0</v>
      </c>
      <c r="N474" s="54">
        <v>0</v>
      </c>
    </row>
    <row r="475" spans="1:14">
      <c r="A475" s="199" t="s">
        <v>1208</v>
      </c>
      <c r="B475" s="200">
        <v>18286</v>
      </c>
      <c r="C475" s="54">
        <v>4</v>
      </c>
      <c r="D475" s="198">
        <v>46000.308553240742</v>
      </c>
      <c r="E475" s="198">
        <v>46030.308553240742</v>
      </c>
      <c r="F475" s="54">
        <v>6</v>
      </c>
      <c r="G475" s="54">
        <v>1817200</v>
      </c>
      <c r="H475" s="54">
        <v>1817200</v>
      </c>
      <c r="I475" s="54">
        <v>0</v>
      </c>
      <c r="J475" s="54">
        <v>1817200</v>
      </c>
      <c r="K475" s="54">
        <v>0</v>
      </c>
      <c r="L475" s="54">
        <v>0</v>
      </c>
      <c r="M475" s="54">
        <v>0</v>
      </c>
      <c r="N475" s="54">
        <v>0</v>
      </c>
    </row>
    <row r="476" spans="1:14">
      <c r="A476" s="199" t="s">
        <v>1208</v>
      </c>
      <c r="B476" s="200">
        <v>18326</v>
      </c>
      <c r="C476" s="54">
        <v>4</v>
      </c>
      <c r="D476" s="198">
        <v>46001.270636574074</v>
      </c>
      <c r="E476" s="198">
        <v>46031.270057870373</v>
      </c>
      <c r="F476" s="54">
        <v>5</v>
      </c>
      <c r="G476" s="54">
        <v>4583600</v>
      </c>
      <c r="H476" s="54">
        <v>4583600</v>
      </c>
      <c r="I476" s="54">
        <v>0</v>
      </c>
      <c r="J476" s="54">
        <v>4583600</v>
      </c>
      <c r="K476" s="54">
        <v>0</v>
      </c>
      <c r="L476" s="54">
        <v>0</v>
      </c>
      <c r="M476" s="54">
        <v>0</v>
      </c>
      <c r="N476" s="54">
        <v>0</v>
      </c>
    </row>
    <row r="477" spans="1:14">
      <c r="A477" s="199" t="s">
        <v>1208</v>
      </c>
      <c r="B477" s="200">
        <v>18493</v>
      </c>
      <c r="C477" s="54">
        <v>4</v>
      </c>
      <c r="D477" s="198">
        <v>46006.184710648151</v>
      </c>
      <c r="E477" s="198">
        <v>46036.184236111112</v>
      </c>
      <c r="F477" s="54">
        <v>0</v>
      </c>
      <c r="G477" s="54">
        <v>12891400</v>
      </c>
      <c r="H477" s="54">
        <v>11819000</v>
      </c>
      <c r="I477" s="54">
        <v>11819000</v>
      </c>
      <c r="J477" s="54">
        <v>0</v>
      </c>
      <c r="K477" s="54">
        <v>0</v>
      </c>
      <c r="L477" s="54">
        <v>0</v>
      </c>
      <c r="M477" s="54">
        <v>0</v>
      </c>
      <c r="N477" s="54">
        <v>0</v>
      </c>
    </row>
    <row r="478" spans="1:14">
      <c r="A478" s="199" t="s">
        <v>1208</v>
      </c>
      <c r="B478" s="200">
        <v>18738</v>
      </c>
      <c r="C478" s="54">
        <v>4</v>
      </c>
      <c r="D478" s="198">
        <v>46011.429525462961</v>
      </c>
      <c r="E478" s="198">
        <v>46041.429409722223</v>
      </c>
      <c r="F478" s="54">
        <v>-5</v>
      </c>
      <c r="G478" s="54">
        <v>1013300</v>
      </c>
      <c r="H478" s="54">
        <v>1013300</v>
      </c>
      <c r="I478" s="54">
        <v>1013300</v>
      </c>
      <c r="J478" s="54">
        <v>0</v>
      </c>
      <c r="K478" s="54">
        <v>0</v>
      </c>
      <c r="L478" s="54">
        <v>0</v>
      </c>
      <c r="M478" s="54">
        <v>0</v>
      </c>
      <c r="N478" s="54">
        <v>0</v>
      </c>
    </row>
    <row r="479" spans="1:14">
      <c r="A479" s="199" t="s">
        <v>1208</v>
      </c>
      <c r="B479" s="200">
        <v>18968</v>
      </c>
      <c r="C479" s="54">
        <v>4</v>
      </c>
      <c r="D479" s="198">
        <v>46020.295995370368</v>
      </c>
      <c r="E479" s="198">
        <v>46050.295335648145</v>
      </c>
      <c r="F479" s="54">
        <v>-14</v>
      </c>
      <c r="G479" s="54">
        <v>2698400</v>
      </c>
      <c r="H479" s="54">
        <v>2698400</v>
      </c>
      <c r="I479" s="54">
        <v>2698400</v>
      </c>
      <c r="J479" s="54">
        <v>0</v>
      </c>
      <c r="K479" s="54">
        <v>0</v>
      </c>
      <c r="L479" s="54">
        <v>0</v>
      </c>
      <c r="M479" s="54">
        <v>0</v>
      </c>
      <c r="N479" s="54">
        <v>0</v>
      </c>
    </row>
    <row r="480" spans="1:14">
      <c r="B480" s="246" t="s">
        <v>36</v>
      </c>
      <c r="D480" s="304">
        <f>SUBTOTAL(4,F472:F479)</f>
        <v>14</v>
      </c>
    </row>
    <row r="481" spans="1:14">
      <c r="G481" s="305">
        <f>SUBTOTAL(9,H472:H479)</f>
        <v>32092700</v>
      </c>
      <c r="H481" s="305">
        <f>SUBTOTAL(9,I472:I479)</f>
        <v>15530700</v>
      </c>
      <c r="I481" s="305">
        <f>SUBTOTAL(9,J472:J479)</f>
        <v>13152500</v>
      </c>
      <c r="K481" s="305">
        <f>SUBTOTAL(9,K472:K479)</f>
        <v>3409500</v>
      </c>
      <c r="L481" s="305">
        <f>SUBTOTAL(9,L472:L479)</f>
        <v>0</v>
      </c>
      <c r="M481" s="305">
        <f>SUBTOTAL(9,M472:M479)</f>
        <v>0</v>
      </c>
      <c r="N481" s="305">
        <f>SUBTOTAL(9,N472:N479)</f>
        <v>0</v>
      </c>
    </row>
    <row r="482" spans="1:14">
      <c r="A482" s="245" t="s">
        <v>55</v>
      </c>
      <c r="J482" s="246" t="s">
        <v>12</v>
      </c>
      <c r="K482" s="247" t="s">
        <v>1219</v>
      </c>
      <c r="L482" s="248" t="s">
        <v>13</v>
      </c>
    </row>
    <row r="484" spans="1:14">
      <c r="A484" s="52" t="s">
        <v>18</v>
      </c>
      <c r="B484" s="53" t="s">
        <v>19</v>
      </c>
      <c r="C484" s="53" t="s">
        <v>20</v>
      </c>
      <c r="D484" s="52" t="s">
        <v>21</v>
      </c>
      <c r="E484" s="52" t="s">
        <v>22</v>
      </c>
      <c r="G484" s="53" t="s">
        <v>23</v>
      </c>
      <c r="H484" s="53" t="s">
        <v>24</v>
      </c>
      <c r="I484" s="53" t="s">
        <v>25</v>
      </c>
      <c r="J484" s="303" t="s">
        <v>26</v>
      </c>
      <c r="K484" s="303" t="s">
        <v>27</v>
      </c>
      <c r="L484" s="303" t="s">
        <v>28</v>
      </c>
      <c r="M484" s="53" t="s">
        <v>29</v>
      </c>
      <c r="N484" s="53" t="s">
        <v>30</v>
      </c>
    </row>
    <row r="485" spans="1:14">
      <c r="A485" s="199" t="s">
        <v>1208</v>
      </c>
      <c r="B485" s="200">
        <v>17988</v>
      </c>
      <c r="C485" s="54">
        <v>3</v>
      </c>
      <c r="D485" s="198">
        <v>45990.408680555556</v>
      </c>
      <c r="E485" s="198">
        <v>45991.408587962964</v>
      </c>
      <c r="F485" s="54">
        <v>45</v>
      </c>
      <c r="G485" s="54">
        <v>767500.04</v>
      </c>
      <c r="H485" s="54">
        <v>767500.04</v>
      </c>
      <c r="I485" s="54">
        <v>0</v>
      </c>
      <c r="J485" s="54">
        <v>0</v>
      </c>
      <c r="K485" s="54">
        <v>0</v>
      </c>
      <c r="L485" s="54">
        <v>0</v>
      </c>
      <c r="M485" s="54">
        <v>0</v>
      </c>
      <c r="N485" s="54">
        <v>767500.04</v>
      </c>
    </row>
    <row r="486" spans="1:14">
      <c r="B486" s="246" t="s">
        <v>36</v>
      </c>
      <c r="D486" s="304">
        <f>SUBTOTAL(4,F485:F485)</f>
        <v>45</v>
      </c>
    </row>
    <row r="487" spans="1:14">
      <c r="G487" s="305">
        <f>SUBTOTAL(9,H485:H485)</f>
        <v>767500.04</v>
      </c>
      <c r="H487" s="305">
        <f>SUBTOTAL(9,I485:I485)</f>
        <v>0</v>
      </c>
      <c r="I487" s="305">
        <f>SUBTOTAL(9,J485:J485)</f>
        <v>0</v>
      </c>
      <c r="K487" s="305">
        <f>SUBTOTAL(9,K485:K485)</f>
        <v>0</v>
      </c>
      <c r="L487" s="305">
        <f>SUBTOTAL(9,L485:L485)</f>
        <v>0</v>
      </c>
      <c r="M487" s="305">
        <f>SUBTOTAL(9,M485:M485)</f>
        <v>0</v>
      </c>
      <c r="N487" s="305">
        <f>SUBTOTAL(9,N485:N485)</f>
        <v>767500.04</v>
      </c>
    </row>
    <row r="488" spans="1:14">
      <c r="A488" s="245" t="s">
        <v>114</v>
      </c>
      <c r="J488" s="246" t="s">
        <v>12</v>
      </c>
      <c r="K488" s="247" t="s">
        <v>1220</v>
      </c>
      <c r="L488" s="248" t="s">
        <v>13</v>
      </c>
    </row>
    <row r="490" spans="1:14">
      <c r="A490" s="52" t="s">
        <v>18</v>
      </c>
      <c r="B490" s="53" t="s">
        <v>19</v>
      </c>
      <c r="C490" s="53" t="s">
        <v>20</v>
      </c>
      <c r="D490" s="52" t="s">
        <v>21</v>
      </c>
      <c r="E490" s="52" t="s">
        <v>22</v>
      </c>
      <c r="G490" s="53" t="s">
        <v>23</v>
      </c>
      <c r="H490" s="53" t="s">
        <v>24</v>
      </c>
      <c r="I490" s="53" t="s">
        <v>25</v>
      </c>
      <c r="J490" s="303" t="s">
        <v>26</v>
      </c>
      <c r="K490" s="303" t="s">
        <v>27</v>
      </c>
      <c r="L490" s="303" t="s">
        <v>28</v>
      </c>
      <c r="M490" s="53" t="s">
        <v>29</v>
      </c>
      <c r="N490" s="53" t="s">
        <v>30</v>
      </c>
    </row>
    <row r="491" spans="1:14">
      <c r="A491" s="199" t="s">
        <v>1210</v>
      </c>
      <c r="B491" s="200">
        <v>22781</v>
      </c>
      <c r="C491" s="54">
        <v>1</v>
      </c>
      <c r="D491" s="198">
        <v>45990.272256944445</v>
      </c>
      <c r="E491" s="198">
        <v>45991.272129629629</v>
      </c>
      <c r="F491" s="54">
        <v>45</v>
      </c>
      <c r="G491" s="54">
        <v>357800</v>
      </c>
      <c r="H491" s="54">
        <v>165900</v>
      </c>
      <c r="I491" s="54">
        <v>0</v>
      </c>
      <c r="J491" s="54">
        <v>0</v>
      </c>
      <c r="K491" s="54">
        <v>0</v>
      </c>
      <c r="L491" s="54">
        <v>0</v>
      </c>
      <c r="M491" s="54">
        <v>0</v>
      </c>
      <c r="N491" s="54">
        <v>165900</v>
      </c>
    </row>
    <row r="492" spans="1:14">
      <c r="A492" s="199" t="s">
        <v>1210</v>
      </c>
      <c r="B492" s="200">
        <v>23746</v>
      </c>
      <c r="C492" s="54">
        <v>1</v>
      </c>
      <c r="D492" s="198">
        <v>46022.238310185188</v>
      </c>
      <c r="E492" s="198">
        <v>46023.238020833334</v>
      </c>
      <c r="F492" s="54">
        <v>13</v>
      </c>
      <c r="G492" s="54">
        <v>449300</v>
      </c>
      <c r="H492" s="54">
        <v>449300</v>
      </c>
      <c r="I492" s="54">
        <v>0</v>
      </c>
      <c r="J492" s="54">
        <v>0</v>
      </c>
      <c r="K492" s="54">
        <v>449300</v>
      </c>
      <c r="L492" s="54">
        <v>0</v>
      </c>
      <c r="M492" s="54">
        <v>0</v>
      </c>
      <c r="N492" s="54">
        <v>0</v>
      </c>
    </row>
    <row r="493" spans="1:14">
      <c r="B493" s="246" t="s">
        <v>36</v>
      </c>
      <c r="D493" s="304">
        <f>SUBTOTAL(4,F491:F492)</f>
        <v>45</v>
      </c>
    </row>
    <row r="494" spans="1:14">
      <c r="G494" s="305">
        <f>SUBTOTAL(9,H491:H492)</f>
        <v>615200</v>
      </c>
      <c r="H494" s="305">
        <f>SUBTOTAL(9,I491:I492)</f>
        <v>0</v>
      </c>
      <c r="I494" s="305">
        <f>SUBTOTAL(9,J491:J492)</f>
        <v>0</v>
      </c>
      <c r="K494" s="305">
        <f>SUBTOTAL(9,K491:K492)</f>
        <v>449300</v>
      </c>
      <c r="L494" s="305">
        <f>SUBTOTAL(9,L491:L492)</f>
        <v>0</v>
      </c>
      <c r="M494" s="305">
        <f>SUBTOTAL(9,M491:M492)</f>
        <v>0</v>
      </c>
      <c r="N494" s="305">
        <f>SUBTOTAL(9,N491:N492)</f>
        <v>165900</v>
      </c>
    </row>
    <row r="495" spans="1:14">
      <c r="A495" s="245" t="s">
        <v>117</v>
      </c>
      <c r="J495" s="246" t="s">
        <v>12</v>
      </c>
      <c r="K495" s="247" t="s">
        <v>1221</v>
      </c>
      <c r="L495" s="248" t="s">
        <v>13</v>
      </c>
    </row>
    <row r="497" spans="1:14">
      <c r="A497" s="52" t="s">
        <v>18</v>
      </c>
      <c r="B497" s="53" t="s">
        <v>19</v>
      </c>
      <c r="C497" s="53" t="s">
        <v>20</v>
      </c>
      <c r="D497" s="52" t="s">
        <v>21</v>
      </c>
      <c r="E497" s="52" t="s">
        <v>22</v>
      </c>
      <c r="G497" s="53" t="s">
        <v>23</v>
      </c>
      <c r="H497" s="53" t="s">
        <v>24</v>
      </c>
      <c r="I497" s="53" t="s">
        <v>25</v>
      </c>
      <c r="J497" s="303" t="s">
        <v>26</v>
      </c>
      <c r="K497" s="303" t="s">
        <v>27</v>
      </c>
      <c r="L497" s="303" t="s">
        <v>28</v>
      </c>
      <c r="M497" s="53" t="s">
        <v>29</v>
      </c>
      <c r="N497" s="53" t="s">
        <v>30</v>
      </c>
    </row>
    <row r="498" spans="1:14">
      <c r="A498" s="199" t="s">
        <v>1208</v>
      </c>
      <c r="B498" s="200">
        <v>17904</v>
      </c>
      <c r="C498" s="54">
        <v>8</v>
      </c>
      <c r="D498" s="198">
        <v>45987.611701388887</v>
      </c>
      <c r="E498" s="198">
        <v>46017.61146990741</v>
      </c>
      <c r="F498" s="54">
        <v>19</v>
      </c>
      <c r="G498" s="54">
        <v>72000</v>
      </c>
      <c r="H498" s="54">
        <v>72000</v>
      </c>
      <c r="I498" s="54">
        <v>0</v>
      </c>
      <c r="J498" s="54">
        <v>0</v>
      </c>
      <c r="K498" s="54">
        <v>0</v>
      </c>
      <c r="L498" s="54">
        <v>72000</v>
      </c>
      <c r="M498" s="54">
        <v>0</v>
      </c>
      <c r="N498" s="54">
        <v>0</v>
      </c>
    </row>
    <row r="499" spans="1:14">
      <c r="A499" s="199" t="s">
        <v>1208</v>
      </c>
      <c r="B499" s="200">
        <v>18160</v>
      </c>
      <c r="C499" s="54">
        <v>8</v>
      </c>
      <c r="D499" s="198">
        <v>45995.529131944444</v>
      </c>
      <c r="E499" s="198">
        <v>46025.529050925928</v>
      </c>
      <c r="F499" s="54">
        <v>11</v>
      </c>
      <c r="G499" s="54">
        <v>857300</v>
      </c>
      <c r="H499" s="54">
        <v>857300</v>
      </c>
      <c r="I499" s="54">
        <v>0</v>
      </c>
      <c r="J499" s="54">
        <v>0</v>
      </c>
      <c r="K499" s="54">
        <v>857300</v>
      </c>
      <c r="L499" s="54">
        <v>0</v>
      </c>
      <c r="M499" s="54">
        <v>0</v>
      </c>
      <c r="N499" s="54">
        <v>0</v>
      </c>
    </row>
    <row r="500" spans="1:14">
      <c r="B500" s="246" t="s">
        <v>36</v>
      </c>
      <c r="D500" s="304">
        <f>SUBTOTAL(4,F498:F499)</f>
        <v>19</v>
      </c>
    </row>
    <row r="501" spans="1:14">
      <c r="G501" s="305">
        <f>SUBTOTAL(9,H498:H499)</f>
        <v>929300</v>
      </c>
      <c r="H501" s="305">
        <f>SUBTOTAL(9,I498:I499)</f>
        <v>0</v>
      </c>
      <c r="I501" s="305">
        <f>SUBTOTAL(9,J498:J499)</f>
        <v>0</v>
      </c>
      <c r="K501" s="305">
        <f>SUBTOTAL(9,K498:K499)</f>
        <v>857300</v>
      </c>
      <c r="L501" s="305">
        <f>SUBTOTAL(9,L498:L499)</f>
        <v>72000</v>
      </c>
      <c r="M501" s="305">
        <f>SUBTOTAL(9,M498:M499)</f>
        <v>0</v>
      </c>
      <c r="N501" s="305">
        <f>SUBTOTAL(9,N498:N499)</f>
        <v>0</v>
      </c>
    </row>
    <row r="502" spans="1:14">
      <c r="A502" s="245" t="s">
        <v>119</v>
      </c>
      <c r="J502" s="246" t="s">
        <v>12</v>
      </c>
      <c r="K502" s="247" t="s">
        <v>1223</v>
      </c>
      <c r="L502" s="248" t="s">
        <v>13</v>
      </c>
    </row>
    <row r="504" spans="1:14">
      <c r="A504" s="52" t="s">
        <v>18</v>
      </c>
      <c r="B504" s="53" t="s">
        <v>19</v>
      </c>
      <c r="C504" s="53" t="s">
        <v>20</v>
      </c>
      <c r="D504" s="52" t="s">
        <v>21</v>
      </c>
      <c r="E504" s="52" t="s">
        <v>22</v>
      </c>
      <c r="G504" s="53" t="s">
        <v>23</v>
      </c>
      <c r="H504" s="53" t="s">
        <v>24</v>
      </c>
      <c r="I504" s="53" t="s">
        <v>25</v>
      </c>
      <c r="J504" s="303" t="s">
        <v>26</v>
      </c>
      <c r="K504" s="303" t="s">
        <v>27</v>
      </c>
      <c r="L504" s="303" t="s">
        <v>28</v>
      </c>
      <c r="M504" s="53" t="s">
        <v>29</v>
      </c>
      <c r="N504" s="53" t="s">
        <v>30</v>
      </c>
    </row>
    <row r="505" spans="1:14">
      <c r="A505" s="199" t="s">
        <v>1208</v>
      </c>
      <c r="B505" s="200">
        <v>17144</v>
      </c>
      <c r="C505" s="54">
        <v>8</v>
      </c>
      <c r="D505" s="198">
        <v>45962.208182870374</v>
      </c>
      <c r="E505" s="198">
        <v>45992.200983796298</v>
      </c>
      <c r="F505" s="54">
        <v>44</v>
      </c>
      <c r="G505" s="54">
        <v>680600</v>
      </c>
      <c r="H505" s="54">
        <v>652152</v>
      </c>
      <c r="I505" s="54">
        <v>0</v>
      </c>
      <c r="J505" s="54">
        <v>0</v>
      </c>
      <c r="K505" s="54">
        <v>0</v>
      </c>
      <c r="L505" s="54">
        <v>0</v>
      </c>
      <c r="M505" s="54">
        <v>0</v>
      </c>
      <c r="N505" s="54">
        <v>652152</v>
      </c>
    </row>
    <row r="506" spans="1:14">
      <c r="A506" s="199" t="s">
        <v>1208</v>
      </c>
      <c r="B506" s="200">
        <v>17358</v>
      </c>
      <c r="C506" s="54">
        <v>8</v>
      </c>
      <c r="D506" s="198">
        <v>45968.556504629632</v>
      </c>
      <c r="E506" s="198">
        <v>45998.554699074077</v>
      </c>
      <c r="F506" s="54">
        <v>38</v>
      </c>
      <c r="G506" s="54">
        <v>638800</v>
      </c>
      <c r="H506" s="54">
        <v>638800</v>
      </c>
      <c r="I506" s="54">
        <v>0</v>
      </c>
      <c r="J506" s="54">
        <v>0</v>
      </c>
      <c r="K506" s="54">
        <v>0</v>
      </c>
      <c r="L506" s="54">
        <v>0</v>
      </c>
      <c r="M506" s="54">
        <v>0</v>
      </c>
      <c r="N506" s="54">
        <v>638800</v>
      </c>
    </row>
    <row r="507" spans="1:14">
      <c r="A507" s="199" t="s">
        <v>1208</v>
      </c>
      <c r="B507" s="200">
        <v>17360</v>
      </c>
      <c r="C507" s="54">
        <v>8</v>
      </c>
      <c r="D507" s="198">
        <v>45968.559618055559</v>
      </c>
      <c r="E507" s="198">
        <v>45998.559444444443</v>
      </c>
      <c r="F507" s="54">
        <v>38</v>
      </c>
      <c r="G507" s="54">
        <v>485900</v>
      </c>
      <c r="H507" s="54">
        <v>485900</v>
      </c>
      <c r="I507" s="54">
        <v>0</v>
      </c>
      <c r="J507" s="54">
        <v>0</v>
      </c>
      <c r="K507" s="54">
        <v>0</v>
      </c>
      <c r="L507" s="54">
        <v>0</v>
      </c>
      <c r="M507" s="54">
        <v>0</v>
      </c>
      <c r="N507" s="54">
        <v>485900</v>
      </c>
    </row>
    <row r="508" spans="1:14">
      <c r="A508" s="199" t="s">
        <v>1208</v>
      </c>
      <c r="B508" s="200">
        <v>17407</v>
      </c>
      <c r="C508" s="54">
        <v>8</v>
      </c>
      <c r="D508" s="198">
        <v>45971.398634259262</v>
      </c>
      <c r="E508" s="198">
        <v>46001.394976851851</v>
      </c>
      <c r="F508" s="54">
        <v>35</v>
      </c>
      <c r="G508" s="54">
        <v>419999.9</v>
      </c>
      <c r="H508" s="54">
        <v>419999.9</v>
      </c>
      <c r="I508" s="54">
        <v>0</v>
      </c>
      <c r="J508" s="54">
        <v>0</v>
      </c>
      <c r="K508" s="54">
        <v>0</v>
      </c>
      <c r="L508" s="54">
        <v>0</v>
      </c>
      <c r="M508" s="54">
        <v>0</v>
      </c>
      <c r="N508" s="54">
        <v>419999.9</v>
      </c>
    </row>
    <row r="509" spans="1:14">
      <c r="A509" s="199" t="s">
        <v>1208</v>
      </c>
      <c r="B509" s="200">
        <v>17408</v>
      </c>
      <c r="C509" s="54">
        <v>8</v>
      </c>
      <c r="D509" s="198">
        <v>45971.427002314813</v>
      </c>
      <c r="E509" s="198">
        <v>46001.426874999997</v>
      </c>
      <c r="F509" s="54">
        <v>35</v>
      </c>
      <c r="G509" s="54">
        <v>503999.88</v>
      </c>
      <c r="H509" s="54">
        <v>503999.88</v>
      </c>
      <c r="I509" s="54">
        <v>0</v>
      </c>
      <c r="J509" s="54">
        <v>0</v>
      </c>
      <c r="K509" s="54">
        <v>0</v>
      </c>
      <c r="L509" s="54">
        <v>0</v>
      </c>
      <c r="M509" s="54">
        <v>0</v>
      </c>
      <c r="N509" s="54">
        <v>503999.88</v>
      </c>
    </row>
    <row r="510" spans="1:14">
      <c r="A510" s="199" t="s">
        <v>1208</v>
      </c>
      <c r="B510" s="200">
        <v>17557</v>
      </c>
      <c r="C510" s="54">
        <v>8</v>
      </c>
      <c r="D510" s="198">
        <v>45975.539212962962</v>
      </c>
      <c r="E510" s="198">
        <v>46005.539097222223</v>
      </c>
      <c r="F510" s="54">
        <v>31</v>
      </c>
      <c r="G510" s="54">
        <v>442900</v>
      </c>
      <c r="H510" s="54">
        <v>442900</v>
      </c>
      <c r="I510" s="54">
        <v>0</v>
      </c>
      <c r="J510" s="54">
        <v>0</v>
      </c>
      <c r="K510" s="54">
        <v>0</v>
      </c>
      <c r="L510" s="54">
        <v>0</v>
      </c>
      <c r="M510" s="54">
        <v>0</v>
      </c>
      <c r="N510" s="54">
        <v>442900</v>
      </c>
    </row>
    <row r="511" spans="1:14">
      <c r="A511" s="199" t="s">
        <v>1208</v>
      </c>
      <c r="B511" s="200">
        <v>17558</v>
      </c>
      <c r="C511" s="54">
        <v>8</v>
      </c>
      <c r="D511" s="198">
        <v>45975.540393518517</v>
      </c>
      <c r="E511" s="198">
        <v>46005.540219907409</v>
      </c>
      <c r="F511" s="54">
        <v>31</v>
      </c>
      <c r="G511" s="54">
        <v>156950</v>
      </c>
      <c r="H511" s="54">
        <v>156950</v>
      </c>
      <c r="I511" s="54">
        <v>0</v>
      </c>
      <c r="J511" s="54">
        <v>0</v>
      </c>
      <c r="K511" s="54">
        <v>0</v>
      </c>
      <c r="L511" s="54">
        <v>0</v>
      </c>
      <c r="M511" s="54">
        <v>0</v>
      </c>
      <c r="N511" s="54">
        <v>156950</v>
      </c>
    </row>
    <row r="512" spans="1:14">
      <c r="A512" s="199" t="s">
        <v>1208</v>
      </c>
      <c r="B512" s="200">
        <v>17559</v>
      </c>
      <c r="C512" s="54">
        <v>8</v>
      </c>
      <c r="D512" s="198">
        <v>45975.541307870371</v>
      </c>
      <c r="E512" s="198">
        <v>46005.541018518517</v>
      </c>
      <c r="F512" s="54">
        <v>31</v>
      </c>
      <c r="G512" s="54">
        <v>477300</v>
      </c>
      <c r="H512" s="54">
        <v>477300</v>
      </c>
      <c r="I512" s="54">
        <v>0</v>
      </c>
      <c r="J512" s="54">
        <v>0</v>
      </c>
      <c r="K512" s="54">
        <v>0</v>
      </c>
      <c r="L512" s="54">
        <v>0</v>
      </c>
      <c r="M512" s="54">
        <v>0</v>
      </c>
      <c r="N512" s="54">
        <v>477300</v>
      </c>
    </row>
    <row r="513" spans="1:14">
      <c r="A513" s="199" t="s">
        <v>1208</v>
      </c>
      <c r="B513" s="200">
        <v>17562</v>
      </c>
      <c r="C513" s="54">
        <v>8</v>
      </c>
      <c r="D513" s="198">
        <v>45975.546817129631</v>
      </c>
      <c r="E513" s="198">
        <v>46005.546689814815</v>
      </c>
      <c r="F513" s="54">
        <v>31</v>
      </c>
      <c r="G513" s="54">
        <v>907300</v>
      </c>
      <c r="H513" s="54">
        <v>907300</v>
      </c>
      <c r="I513" s="54">
        <v>0</v>
      </c>
      <c r="J513" s="54">
        <v>0</v>
      </c>
      <c r="K513" s="54">
        <v>0</v>
      </c>
      <c r="L513" s="54">
        <v>0</v>
      </c>
      <c r="M513" s="54">
        <v>0</v>
      </c>
      <c r="N513" s="54">
        <v>907300</v>
      </c>
    </row>
    <row r="514" spans="1:14">
      <c r="A514" s="199" t="s">
        <v>1208</v>
      </c>
      <c r="B514" s="200">
        <v>18178</v>
      </c>
      <c r="C514" s="54">
        <v>8</v>
      </c>
      <c r="D514" s="198">
        <v>45995.601307870369</v>
      </c>
      <c r="E514" s="198">
        <v>46025.601226851853</v>
      </c>
      <c r="F514" s="54">
        <v>11</v>
      </c>
      <c r="G514" s="54">
        <v>518700</v>
      </c>
      <c r="H514" s="54">
        <v>518700</v>
      </c>
      <c r="I514" s="54">
        <v>0</v>
      </c>
      <c r="J514" s="54">
        <v>0</v>
      </c>
      <c r="K514" s="54">
        <v>518700</v>
      </c>
      <c r="L514" s="54">
        <v>0</v>
      </c>
      <c r="M514" s="54">
        <v>0</v>
      </c>
      <c r="N514" s="54">
        <v>0</v>
      </c>
    </row>
    <row r="515" spans="1:14">
      <c r="A515" s="199" t="s">
        <v>1208</v>
      </c>
      <c r="B515" s="200">
        <v>18203</v>
      </c>
      <c r="C515" s="54">
        <v>8</v>
      </c>
      <c r="D515" s="198">
        <v>45996.515439814815</v>
      </c>
      <c r="E515" s="198">
        <v>46026.515370370369</v>
      </c>
      <c r="F515" s="54">
        <v>10</v>
      </c>
      <c r="G515" s="54">
        <v>264450</v>
      </c>
      <c r="H515" s="54">
        <v>264450</v>
      </c>
      <c r="I515" s="54">
        <v>0</v>
      </c>
      <c r="J515" s="54">
        <v>0</v>
      </c>
      <c r="K515" s="54">
        <v>264450</v>
      </c>
      <c r="L515" s="54">
        <v>0</v>
      </c>
      <c r="M515" s="54">
        <v>0</v>
      </c>
      <c r="N515" s="54">
        <v>0</v>
      </c>
    </row>
    <row r="516" spans="1:14">
      <c r="A516" s="199" t="s">
        <v>1208</v>
      </c>
      <c r="B516" s="200">
        <v>18228</v>
      </c>
      <c r="C516" s="54">
        <v>8</v>
      </c>
      <c r="D516" s="198">
        <v>45996.680844907409</v>
      </c>
      <c r="E516" s="198">
        <v>46026.680567129632</v>
      </c>
      <c r="F516" s="54">
        <v>10</v>
      </c>
      <c r="G516" s="54">
        <v>946000</v>
      </c>
      <c r="H516" s="54">
        <v>946000</v>
      </c>
      <c r="I516" s="54">
        <v>0</v>
      </c>
      <c r="J516" s="54">
        <v>0</v>
      </c>
      <c r="K516" s="54">
        <v>946000</v>
      </c>
      <c r="L516" s="54">
        <v>0</v>
      </c>
      <c r="M516" s="54">
        <v>0</v>
      </c>
      <c r="N516" s="54">
        <v>0</v>
      </c>
    </row>
    <row r="517" spans="1:14">
      <c r="A517" s="199" t="s">
        <v>1208</v>
      </c>
      <c r="B517" s="200">
        <v>18408</v>
      </c>
      <c r="C517" s="54">
        <v>8</v>
      </c>
      <c r="D517" s="198">
        <v>46002.596388888887</v>
      </c>
      <c r="E517" s="198">
        <v>46032.594513888886</v>
      </c>
      <c r="F517" s="54">
        <v>4</v>
      </c>
      <c r="G517" s="54">
        <v>1180000</v>
      </c>
      <c r="H517" s="54">
        <v>1180000</v>
      </c>
      <c r="I517" s="54">
        <v>0</v>
      </c>
      <c r="J517" s="54">
        <v>1180000</v>
      </c>
      <c r="K517" s="54">
        <v>0</v>
      </c>
      <c r="L517" s="54">
        <v>0</v>
      </c>
      <c r="M517" s="54">
        <v>0</v>
      </c>
      <c r="N517" s="54">
        <v>0</v>
      </c>
    </row>
    <row r="518" spans="1:14">
      <c r="A518" s="199" t="s">
        <v>1208</v>
      </c>
      <c r="B518" s="200">
        <v>18521</v>
      </c>
      <c r="C518" s="54">
        <v>8</v>
      </c>
      <c r="D518" s="198">
        <v>46006.368449074071</v>
      </c>
      <c r="E518" s="198">
        <v>46036.368449074071</v>
      </c>
      <c r="F518" s="54">
        <v>0</v>
      </c>
      <c r="G518" s="54">
        <v>408150</v>
      </c>
      <c r="H518" s="54">
        <v>408150</v>
      </c>
      <c r="I518" s="54">
        <v>408150</v>
      </c>
      <c r="J518" s="54">
        <v>0</v>
      </c>
      <c r="K518" s="54">
        <v>0</v>
      </c>
      <c r="L518" s="54">
        <v>0</v>
      </c>
      <c r="M518" s="54">
        <v>0</v>
      </c>
      <c r="N518" s="54">
        <v>0</v>
      </c>
    </row>
    <row r="519" spans="1:14">
      <c r="A519" s="199" t="s">
        <v>1208</v>
      </c>
      <c r="B519" s="200">
        <v>18653</v>
      </c>
      <c r="C519" s="54">
        <v>8</v>
      </c>
      <c r="D519" s="198">
        <v>46009.605532407404</v>
      </c>
      <c r="E519" s="198">
        <v>46039.600613425922</v>
      </c>
      <c r="F519" s="54">
        <v>-3</v>
      </c>
      <c r="G519" s="54">
        <v>898700</v>
      </c>
      <c r="H519" s="54">
        <v>898700</v>
      </c>
      <c r="I519" s="54">
        <v>898700</v>
      </c>
      <c r="J519" s="54">
        <v>0</v>
      </c>
      <c r="K519" s="54">
        <v>0</v>
      </c>
      <c r="L519" s="54">
        <v>0</v>
      </c>
      <c r="M519" s="54">
        <v>0</v>
      </c>
      <c r="N519" s="54">
        <v>0</v>
      </c>
    </row>
    <row r="520" spans="1:14">
      <c r="A520" s="199" t="s">
        <v>1208</v>
      </c>
      <c r="B520" s="200">
        <v>18658</v>
      </c>
      <c r="C520" s="54">
        <v>8</v>
      </c>
      <c r="D520" s="198">
        <v>46009.613194444442</v>
      </c>
      <c r="E520" s="198">
        <v>46039.612696759257</v>
      </c>
      <c r="F520" s="54">
        <v>-3</v>
      </c>
      <c r="G520" s="54">
        <v>1066400</v>
      </c>
      <c r="H520" s="54">
        <v>1066400</v>
      </c>
      <c r="I520" s="54">
        <v>1066400</v>
      </c>
      <c r="J520" s="54">
        <v>0</v>
      </c>
      <c r="K520" s="54">
        <v>0</v>
      </c>
      <c r="L520" s="54">
        <v>0</v>
      </c>
      <c r="M520" s="54">
        <v>0</v>
      </c>
      <c r="N520" s="54">
        <v>0</v>
      </c>
    </row>
    <row r="521" spans="1:14">
      <c r="A521" s="199" t="s">
        <v>1208</v>
      </c>
      <c r="B521" s="200">
        <v>18670</v>
      </c>
      <c r="C521" s="54">
        <v>8</v>
      </c>
      <c r="D521" s="198">
        <v>46009.64340277778</v>
      </c>
      <c r="E521" s="198">
        <v>46039.643206018518</v>
      </c>
      <c r="F521" s="54">
        <v>-3</v>
      </c>
      <c r="G521" s="54">
        <v>255850</v>
      </c>
      <c r="H521" s="54">
        <v>255850</v>
      </c>
      <c r="I521" s="54">
        <v>255850</v>
      </c>
      <c r="J521" s="54">
        <v>0</v>
      </c>
      <c r="K521" s="54">
        <v>0</v>
      </c>
      <c r="L521" s="54">
        <v>0</v>
      </c>
      <c r="M521" s="54">
        <v>0</v>
      </c>
      <c r="N521" s="54">
        <v>0</v>
      </c>
    </row>
    <row r="522" spans="1:14">
      <c r="A522" s="199" t="s">
        <v>1208</v>
      </c>
      <c r="B522" s="200">
        <v>18701</v>
      </c>
      <c r="C522" s="54">
        <v>8</v>
      </c>
      <c r="D522" s="198">
        <v>46010.531238425923</v>
      </c>
      <c r="E522" s="198">
        <v>46040.52983796296</v>
      </c>
      <c r="F522" s="54">
        <v>-4</v>
      </c>
      <c r="G522" s="54">
        <v>163400</v>
      </c>
      <c r="H522" s="54">
        <v>163400</v>
      </c>
      <c r="I522" s="54">
        <v>163400</v>
      </c>
      <c r="J522" s="54">
        <v>0</v>
      </c>
      <c r="K522" s="54">
        <v>0</v>
      </c>
      <c r="L522" s="54">
        <v>0</v>
      </c>
      <c r="M522" s="54">
        <v>0</v>
      </c>
      <c r="N522" s="54">
        <v>0</v>
      </c>
    </row>
    <row r="523" spans="1:14">
      <c r="A523" s="199" t="s">
        <v>1208</v>
      </c>
      <c r="B523" s="200">
        <v>18876</v>
      </c>
      <c r="C523" s="54">
        <v>8</v>
      </c>
      <c r="D523" s="198">
        <v>46015.454189814816</v>
      </c>
      <c r="E523" s="198">
        <v>46045.454074074078</v>
      </c>
      <c r="F523" s="54">
        <v>-9</v>
      </c>
      <c r="G523" s="54">
        <v>550400</v>
      </c>
      <c r="H523" s="54">
        <v>550400</v>
      </c>
      <c r="I523" s="54">
        <v>550400</v>
      </c>
      <c r="J523" s="54">
        <v>0</v>
      </c>
      <c r="K523" s="54">
        <v>0</v>
      </c>
      <c r="L523" s="54">
        <v>0</v>
      </c>
      <c r="M523" s="54">
        <v>0</v>
      </c>
      <c r="N523" s="54">
        <v>0</v>
      </c>
    </row>
    <row r="524" spans="1:14">
      <c r="A524" s="199" t="s">
        <v>1208</v>
      </c>
      <c r="B524" s="200">
        <v>18889</v>
      </c>
      <c r="C524" s="54">
        <v>8</v>
      </c>
      <c r="D524" s="198">
        <v>46015.511238425926</v>
      </c>
      <c r="E524" s="198">
        <v>46045.511018518519</v>
      </c>
      <c r="F524" s="54">
        <v>-9</v>
      </c>
      <c r="G524" s="54">
        <v>851400</v>
      </c>
      <c r="H524" s="54">
        <v>851400</v>
      </c>
      <c r="I524" s="54">
        <v>851400</v>
      </c>
      <c r="J524" s="54">
        <v>0</v>
      </c>
      <c r="K524" s="54">
        <v>0</v>
      </c>
      <c r="L524" s="54">
        <v>0</v>
      </c>
      <c r="M524" s="54">
        <v>0</v>
      </c>
      <c r="N524" s="54">
        <v>0</v>
      </c>
    </row>
    <row r="525" spans="1:14">
      <c r="A525" s="199" t="s">
        <v>1208</v>
      </c>
      <c r="B525" s="200">
        <v>18895</v>
      </c>
      <c r="C525" s="54">
        <v>8</v>
      </c>
      <c r="D525" s="198">
        <v>46015.534930555557</v>
      </c>
      <c r="E525" s="198">
        <v>46045.530601851853</v>
      </c>
      <c r="F525" s="54">
        <v>-9</v>
      </c>
      <c r="G525" s="54">
        <v>832050</v>
      </c>
      <c r="H525" s="54">
        <v>832050</v>
      </c>
      <c r="I525" s="54">
        <v>832050</v>
      </c>
      <c r="J525" s="54">
        <v>0</v>
      </c>
      <c r="K525" s="54">
        <v>0</v>
      </c>
      <c r="L525" s="54">
        <v>0</v>
      </c>
      <c r="M525" s="54">
        <v>0</v>
      </c>
      <c r="N525" s="54">
        <v>0</v>
      </c>
    </row>
    <row r="526" spans="1:14">
      <c r="B526" s="246" t="s">
        <v>36</v>
      </c>
      <c r="D526" s="304">
        <f>SUBTOTAL(4,F505:F525)</f>
        <v>44</v>
      </c>
    </row>
    <row r="527" spans="1:14">
      <c r="G527" s="305">
        <f>SUBTOTAL(9,H505:H525)</f>
        <v>12620801.779999999</v>
      </c>
      <c r="H527" s="305">
        <f>SUBTOTAL(9,I505:I525)</f>
        <v>5026350</v>
      </c>
      <c r="I527" s="305">
        <f>SUBTOTAL(9,J505:J525)</f>
        <v>1180000</v>
      </c>
      <c r="K527" s="305">
        <f>SUBTOTAL(9,K505:K525)</f>
        <v>1729150</v>
      </c>
      <c r="L527" s="305">
        <f>SUBTOTAL(9,L505:L525)</f>
        <v>0</v>
      </c>
      <c r="M527" s="305">
        <f>SUBTOTAL(9,M505:M525)</f>
        <v>0</v>
      </c>
      <c r="N527" s="305">
        <f>SUBTOTAL(9,N505:N525)</f>
        <v>4685301.7799999993</v>
      </c>
    </row>
    <row r="528" spans="1:14">
      <c r="A528" s="245" t="s">
        <v>122</v>
      </c>
      <c r="J528" s="246" t="s">
        <v>12</v>
      </c>
      <c r="K528" s="247" t="s">
        <v>1224</v>
      </c>
      <c r="L528" s="248" t="s">
        <v>13</v>
      </c>
    </row>
    <row r="530" spans="1:14">
      <c r="A530" s="52" t="s">
        <v>18</v>
      </c>
      <c r="B530" s="53" t="s">
        <v>19</v>
      </c>
      <c r="C530" s="53" t="s">
        <v>20</v>
      </c>
      <c r="D530" s="52" t="s">
        <v>21</v>
      </c>
      <c r="E530" s="52" t="s">
        <v>22</v>
      </c>
      <c r="G530" s="53" t="s">
        <v>23</v>
      </c>
      <c r="H530" s="53" t="s">
        <v>24</v>
      </c>
      <c r="I530" s="53" t="s">
        <v>25</v>
      </c>
      <c r="J530" s="303" t="s">
        <v>26</v>
      </c>
      <c r="K530" s="303" t="s">
        <v>27</v>
      </c>
      <c r="L530" s="303" t="s">
        <v>28</v>
      </c>
      <c r="M530" s="53" t="s">
        <v>29</v>
      </c>
      <c r="N530" s="53" t="s">
        <v>30</v>
      </c>
    </row>
    <row r="531" spans="1:14">
      <c r="A531" s="199" t="s">
        <v>1208</v>
      </c>
      <c r="B531" s="200">
        <v>17852</v>
      </c>
      <c r="C531" s="54">
        <v>8</v>
      </c>
      <c r="D531" s="198">
        <v>45986.47320601852</v>
      </c>
      <c r="E531" s="198">
        <v>45987.472500000003</v>
      </c>
      <c r="F531" s="54">
        <v>49</v>
      </c>
      <c r="G531" s="54">
        <v>641800</v>
      </c>
      <c r="H531" s="54">
        <v>641800</v>
      </c>
      <c r="I531" s="54">
        <v>0</v>
      </c>
      <c r="J531" s="54">
        <v>0</v>
      </c>
      <c r="K531" s="54">
        <v>0</v>
      </c>
      <c r="L531" s="54">
        <v>0</v>
      </c>
      <c r="M531" s="54">
        <v>0</v>
      </c>
      <c r="N531" s="54">
        <v>641800</v>
      </c>
    </row>
    <row r="532" spans="1:14">
      <c r="A532" s="199" t="s">
        <v>1208</v>
      </c>
      <c r="B532" s="200">
        <v>18347</v>
      </c>
      <c r="C532" s="54">
        <v>8</v>
      </c>
      <c r="D532" s="198">
        <v>46001.544606481482</v>
      </c>
      <c r="E532" s="198">
        <v>46002.544351851851</v>
      </c>
      <c r="F532" s="54">
        <v>34</v>
      </c>
      <c r="G532" s="54">
        <v>652600</v>
      </c>
      <c r="H532" s="54">
        <v>652600</v>
      </c>
      <c r="I532" s="54">
        <v>0</v>
      </c>
      <c r="J532" s="54">
        <v>0</v>
      </c>
      <c r="K532" s="54">
        <v>0</v>
      </c>
      <c r="L532" s="54">
        <v>0</v>
      </c>
      <c r="M532" s="54">
        <v>0</v>
      </c>
      <c r="N532" s="54">
        <v>652600</v>
      </c>
    </row>
    <row r="533" spans="1:14">
      <c r="A533" s="199" t="s">
        <v>1208</v>
      </c>
      <c r="B533" s="200">
        <v>19018</v>
      </c>
      <c r="C533" s="54">
        <v>8</v>
      </c>
      <c r="D533" s="198">
        <v>46021.538622685184</v>
      </c>
      <c r="E533" s="198">
        <v>46022.537175925929</v>
      </c>
      <c r="F533" s="54">
        <v>14</v>
      </c>
      <c r="G533" s="54">
        <v>486700</v>
      </c>
      <c r="H533" s="54">
        <v>486700</v>
      </c>
      <c r="I533" s="54">
        <v>0</v>
      </c>
      <c r="J533" s="54">
        <v>0</v>
      </c>
      <c r="K533" s="54">
        <v>486700</v>
      </c>
      <c r="L533" s="54">
        <v>0</v>
      </c>
      <c r="M533" s="54">
        <v>0</v>
      </c>
      <c r="N533" s="54">
        <v>0</v>
      </c>
    </row>
    <row r="534" spans="1:14">
      <c r="B534" s="246" t="s">
        <v>36</v>
      </c>
      <c r="D534" s="304">
        <f>SUBTOTAL(4,F531:F533)</f>
        <v>49</v>
      </c>
    </row>
    <row r="535" spans="1:14">
      <c r="G535" s="305">
        <f>SUBTOTAL(9,H531:H533)</f>
        <v>1781100</v>
      </c>
      <c r="H535" s="305">
        <f>SUBTOTAL(9,I531:I533)</f>
        <v>0</v>
      </c>
      <c r="I535" s="305">
        <f>SUBTOTAL(9,J531:J533)</f>
        <v>0</v>
      </c>
      <c r="K535" s="305">
        <f>SUBTOTAL(9,K531:K533)</f>
        <v>486700</v>
      </c>
      <c r="L535" s="305">
        <f>SUBTOTAL(9,L531:L533)</f>
        <v>0</v>
      </c>
      <c r="M535" s="305">
        <f>SUBTOTAL(9,M531:M533)</f>
        <v>0</v>
      </c>
      <c r="N535" s="305">
        <f>SUBTOTAL(9,N531:N533)</f>
        <v>1294400</v>
      </c>
    </row>
    <row r="536" spans="1:14">
      <c r="A536" s="245" t="s">
        <v>124</v>
      </c>
      <c r="J536" s="246" t="s">
        <v>12</v>
      </c>
      <c r="K536" s="247" t="s">
        <v>1225</v>
      </c>
      <c r="L536" s="248" t="s">
        <v>13</v>
      </c>
    </row>
    <row r="538" spans="1:14">
      <c r="A538" s="52" t="s">
        <v>18</v>
      </c>
      <c r="B538" s="53" t="s">
        <v>19</v>
      </c>
      <c r="C538" s="53" t="s">
        <v>20</v>
      </c>
      <c r="D538" s="52" t="s">
        <v>21</v>
      </c>
      <c r="E538" s="52" t="s">
        <v>22</v>
      </c>
      <c r="G538" s="53" t="s">
        <v>23</v>
      </c>
      <c r="H538" s="53" t="s">
        <v>24</v>
      </c>
      <c r="I538" s="53" t="s">
        <v>25</v>
      </c>
      <c r="J538" s="303" t="s">
        <v>26</v>
      </c>
      <c r="K538" s="303" t="s">
        <v>27</v>
      </c>
      <c r="L538" s="303" t="s">
        <v>28</v>
      </c>
      <c r="M538" s="53" t="s">
        <v>29</v>
      </c>
      <c r="N538" s="53" t="s">
        <v>30</v>
      </c>
    </row>
    <row r="539" spans="1:14">
      <c r="A539" s="199" t="s">
        <v>1210</v>
      </c>
      <c r="B539" s="200">
        <v>20697</v>
      </c>
      <c r="C539" s="54">
        <v>1</v>
      </c>
      <c r="D539" s="198">
        <v>45895.267800925925</v>
      </c>
      <c r="E539" s="198">
        <v>45925.267175925925</v>
      </c>
      <c r="F539" s="54">
        <v>111</v>
      </c>
      <c r="G539" s="54">
        <v>101500</v>
      </c>
      <c r="H539" s="54">
        <v>101500</v>
      </c>
      <c r="I539" s="54">
        <v>0</v>
      </c>
      <c r="J539" s="54">
        <v>0</v>
      </c>
      <c r="K539" s="54">
        <v>0</v>
      </c>
      <c r="L539" s="54">
        <v>0</v>
      </c>
      <c r="M539" s="54">
        <v>0</v>
      </c>
      <c r="N539" s="54">
        <v>101500</v>
      </c>
    </row>
    <row r="540" spans="1:14">
      <c r="A540" s="199" t="s">
        <v>1210</v>
      </c>
      <c r="B540" s="200">
        <v>20887</v>
      </c>
      <c r="C540" s="54">
        <v>1</v>
      </c>
      <c r="D540" s="198">
        <v>45903.310763888891</v>
      </c>
      <c r="E540" s="198">
        <v>45933.310624999998</v>
      </c>
      <c r="F540" s="54">
        <v>103</v>
      </c>
      <c r="G540" s="54">
        <v>131500</v>
      </c>
      <c r="H540" s="54">
        <v>131500</v>
      </c>
      <c r="I540" s="54">
        <v>0</v>
      </c>
      <c r="J540" s="54">
        <v>0</v>
      </c>
      <c r="K540" s="54">
        <v>0</v>
      </c>
      <c r="L540" s="54">
        <v>0</v>
      </c>
      <c r="M540" s="54">
        <v>0</v>
      </c>
      <c r="N540" s="54">
        <v>131500</v>
      </c>
    </row>
    <row r="541" spans="1:14">
      <c r="A541" s="199" t="s">
        <v>1210</v>
      </c>
      <c r="B541" s="200">
        <v>20990</v>
      </c>
      <c r="C541" s="54">
        <v>1</v>
      </c>
      <c r="D541" s="198">
        <v>45908.351944444446</v>
      </c>
      <c r="E541" s="198">
        <v>45938.3518287037</v>
      </c>
      <c r="F541" s="54">
        <v>98</v>
      </c>
      <c r="G541" s="54">
        <v>405700</v>
      </c>
      <c r="H541" s="54">
        <v>405700</v>
      </c>
      <c r="I541" s="54">
        <v>0</v>
      </c>
      <c r="J541" s="54">
        <v>0</v>
      </c>
      <c r="K541" s="54">
        <v>0</v>
      </c>
      <c r="L541" s="54">
        <v>0</v>
      </c>
      <c r="M541" s="54">
        <v>0</v>
      </c>
      <c r="N541" s="54">
        <v>405700</v>
      </c>
    </row>
    <row r="542" spans="1:14">
      <c r="B542" s="246" t="s">
        <v>36</v>
      </c>
      <c r="D542" s="304">
        <f>SUBTOTAL(4,F539:F541)</f>
        <v>111</v>
      </c>
    </row>
    <row r="543" spans="1:14">
      <c r="G543" s="305">
        <f>SUBTOTAL(9,H539:H541)</f>
        <v>638700</v>
      </c>
      <c r="H543" s="305">
        <f>SUBTOTAL(9,I539:I541)</f>
        <v>0</v>
      </c>
      <c r="I543" s="305">
        <f>SUBTOTAL(9,J539:J541)</f>
        <v>0</v>
      </c>
      <c r="K543" s="305">
        <f>SUBTOTAL(9,K539:K541)</f>
        <v>0</v>
      </c>
      <c r="L543" s="305">
        <f>SUBTOTAL(9,L539:L541)</f>
        <v>0</v>
      </c>
      <c r="M543" s="305">
        <f>SUBTOTAL(9,M539:M541)</f>
        <v>0</v>
      </c>
      <c r="N543" s="305">
        <f>SUBTOTAL(9,N539:N541)</f>
        <v>638700</v>
      </c>
    </row>
    <row r="544" spans="1:14">
      <c r="A544" s="245" t="s">
        <v>126</v>
      </c>
      <c r="J544" s="246" t="s">
        <v>12</v>
      </c>
      <c r="K544" s="247" t="s">
        <v>1226</v>
      </c>
      <c r="L544" s="248" t="s">
        <v>13</v>
      </c>
    </row>
    <row r="546" spans="1:14">
      <c r="A546" s="52" t="s">
        <v>18</v>
      </c>
      <c r="B546" s="53" t="s">
        <v>19</v>
      </c>
      <c r="C546" s="53" t="s">
        <v>20</v>
      </c>
      <c r="D546" s="52" t="s">
        <v>21</v>
      </c>
      <c r="E546" s="52" t="s">
        <v>22</v>
      </c>
      <c r="G546" s="53" t="s">
        <v>23</v>
      </c>
      <c r="H546" s="53" t="s">
        <v>24</v>
      </c>
      <c r="I546" s="53" t="s">
        <v>25</v>
      </c>
      <c r="J546" s="303" t="s">
        <v>26</v>
      </c>
      <c r="K546" s="303" t="s">
        <v>27</v>
      </c>
      <c r="L546" s="303" t="s">
        <v>28</v>
      </c>
      <c r="M546" s="53" t="s">
        <v>29</v>
      </c>
      <c r="N546" s="53" t="s">
        <v>30</v>
      </c>
    </row>
    <row r="547" spans="1:14">
      <c r="A547" s="199" t="s">
        <v>1208</v>
      </c>
      <c r="B547" s="200">
        <v>11629</v>
      </c>
      <c r="C547" s="54">
        <v>4</v>
      </c>
      <c r="D547" s="198">
        <v>45755.386284722219</v>
      </c>
      <c r="E547" s="198">
        <v>45763.386284722219</v>
      </c>
      <c r="F547" s="54">
        <v>273</v>
      </c>
      <c r="G547" s="54">
        <v>4223800</v>
      </c>
      <c r="H547" s="54">
        <v>695800</v>
      </c>
      <c r="I547" s="54">
        <v>0</v>
      </c>
      <c r="J547" s="54">
        <v>0</v>
      </c>
      <c r="K547" s="54">
        <v>0</v>
      </c>
      <c r="L547" s="54">
        <v>0</v>
      </c>
      <c r="M547" s="54">
        <v>0</v>
      </c>
      <c r="N547" s="54">
        <v>695800</v>
      </c>
    </row>
    <row r="548" spans="1:14">
      <c r="A548" s="199" t="s">
        <v>1208</v>
      </c>
      <c r="B548" s="200">
        <v>11783</v>
      </c>
      <c r="C548" s="54">
        <v>4</v>
      </c>
      <c r="D548" s="198">
        <v>45761.38385416667</v>
      </c>
      <c r="E548" s="198">
        <v>45769.38385416667</v>
      </c>
      <c r="F548" s="54">
        <v>267</v>
      </c>
      <c r="G548" s="54">
        <v>4355400</v>
      </c>
      <c r="H548" s="54">
        <v>4355400</v>
      </c>
      <c r="I548" s="54">
        <v>0</v>
      </c>
      <c r="J548" s="54">
        <v>0</v>
      </c>
      <c r="K548" s="54">
        <v>0</v>
      </c>
      <c r="L548" s="54">
        <v>0</v>
      </c>
      <c r="M548" s="54">
        <v>0</v>
      </c>
      <c r="N548" s="54">
        <v>4355400</v>
      </c>
    </row>
    <row r="549" spans="1:14">
      <c r="B549" s="246" t="s">
        <v>36</v>
      </c>
      <c r="D549" s="304">
        <f>SUBTOTAL(4,F547:F548)</f>
        <v>273</v>
      </c>
    </row>
    <row r="550" spans="1:14">
      <c r="G550" s="305">
        <f>SUBTOTAL(9,H547:H548)</f>
        <v>5051200</v>
      </c>
      <c r="H550" s="305">
        <f>SUBTOTAL(9,I547:I548)</f>
        <v>0</v>
      </c>
      <c r="I550" s="305">
        <f>SUBTOTAL(9,J547:J548)</f>
        <v>0</v>
      </c>
      <c r="K550" s="305">
        <f>SUBTOTAL(9,K547:K548)</f>
        <v>0</v>
      </c>
      <c r="L550" s="305">
        <f>SUBTOTAL(9,L547:L548)</f>
        <v>0</v>
      </c>
      <c r="M550" s="305">
        <f>SUBTOTAL(9,M547:M548)</f>
        <v>0</v>
      </c>
      <c r="N550" s="305">
        <f>SUBTOTAL(9,N547:N548)</f>
        <v>5051200</v>
      </c>
    </row>
    <row r="551" spans="1:14">
      <c r="A551" s="245" t="s">
        <v>123</v>
      </c>
      <c r="J551" s="246" t="s">
        <v>12</v>
      </c>
      <c r="K551" s="247" t="s">
        <v>1228</v>
      </c>
      <c r="L551" s="248" t="s">
        <v>13</v>
      </c>
    </row>
    <row r="553" spans="1:14">
      <c r="A553" s="52" t="s">
        <v>18</v>
      </c>
      <c r="B553" s="53" t="s">
        <v>19</v>
      </c>
      <c r="C553" s="53" t="s">
        <v>20</v>
      </c>
      <c r="D553" s="52" t="s">
        <v>21</v>
      </c>
      <c r="E553" s="52" t="s">
        <v>22</v>
      </c>
      <c r="G553" s="53" t="s">
        <v>23</v>
      </c>
      <c r="H553" s="53" t="s">
        <v>24</v>
      </c>
      <c r="I553" s="53" t="s">
        <v>25</v>
      </c>
      <c r="J553" s="303" t="s">
        <v>26</v>
      </c>
      <c r="K553" s="303" t="s">
        <v>27</v>
      </c>
      <c r="L553" s="303" t="s">
        <v>28</v>
      </c>
      <c r="M553" s="53" t="s">
        <v>29</v>
      </c>
      <c r="N553" s="53" t="s">
        <v>30</v>
      </c>
    </row>
    <row r="554" spans="1:14">
      <c r="A554" s="199" t="s">
        <v>1208</v>
      </c>
      <c r="B554" s="200">
        <v>17896</v>
      </c>
      <c r="C554" s="54">
        <v>0</v>
      </c>
      <c r="D554" s="198">
        <v>45987.552488425928</v>
      </c>
      <c r="E554" s="198">
        <v>46017.552303240744</v>
      </c>
      <c r="F554" s="54">
        <v>19</v>
      </c>
      <c r="G554" s="54">
        <v>493400</v>
      </c>
      <c r="H554" s="54">
        <v>493400</v>
      </c>
      <c r="I554" s="54">
        <v>0</v>
      </c>
      <c r="J554" s="54">
        <v>0</v>
      </c>
      <c r="K554" s="54">
        <v>0</v>
      </c>
      <c r="L554" s="54">
        <v>493400</v>
      </c>
      <c r="M554" s="54">
        <v>0</v>
      </c>
      <c r="N554" s="54">
        <v>0</v>
      </c>
    </row>
    <row r="555" spans="1:14">
      <c r="A555" s="199" t="s">
        <v>1208</v>
      </c>
      <c r="B555" s="200">
        <v>18389</v>
      </c>
      <c r="C555" s="54">
        <v>0</v>
      </c>
      <c r="D555" s="198">
        <v>46002.521099537036</v>
      </c>
      <c r="E555" s="198">
        <v>46032.521018518521</v>
      </c>
      <c r="F555" s="54">
        <v>4</v>
      </c>
      <c r="G555" s="54">
        <v>459200</v>
      </c>
      <c r="H555" s="54">
        <v>459200</v>
      </c>
      <c r="I555" s="54">
        <v>0</v>
      </c>
      <c r="J555" s="54">
        <v>459200</v>
      </c>
      <c r="K555" s="54">
        <v>0</v>
      </c>
      <c r="L555" s="54">
        <v>0</v>
      </c>
      <c r="M555" s="54">
        <v>0</v>
      </c>
      <c r="N555" s="54">
        <v>0</v>
      </c>
    </row>
    <row r="556" spans="1:14">
      <c r="A556" s="199" t="s">
        <v>1208</v>
      </c>
      <c r="B556" s="200">
        <v>18853</v>
      </c>
      <c r="C556" s="54">
        <v>0</v>
      </c>
      <c r="D556" s="198">
        <v>46014.537858796299</v>
      </c>
      <c r="E556" s="198">
        <v>46044.537349537037</v>
      </c>
      <c r="F556" s="54">
        <v>-8</v>
      </c>
      <c r="G556" s="54">
        <v>498500</v>
      </c>
      <c r="H556" s="54">
        <v>498500</v>
      </c>
      <c r="I556" s="54">
        <v>498500</v>
      </c>
      <c r="J556" s="54">
        <v>0</v>
      </c>
      <c r="K556" s="54">
        <v>0</v>
      </c>
      <c r="L556" s="54">
        <v>0</v>
      </c>
      <c r="M556" s="54">
        <v>0</v>
      </c>
      <c r="N556" s="54">
        <v>0</v>
      </c>
    </row>
    <row r="557" spans="1:14">
      <c r="B557" s="246" t="s">
        <v>36</v>
      </c>
      <c r="D557" s="304">
        <f>SUBTOTAL(4,F554:F556)</f>
        <v>19</v>
      </c>
    </row>
    <row r="558" spans="1:14">
      <c r="G558" s="305">
        <f>SUBTOTAL(9,H554:H556)</f>
        <v>1451100</v>
      </c>
      <c r="H558" s="305">
        <f>SUBTOTAL(9,I554:I556)</f>
        <v>498500</v>
      </c>
      <c r="I558" s="305">
        <f>SUBTOTAL(9,J554:J556)</f>
        <v>459200</v>
      </c>
      <c r="K558" s="305">
        <f>SUBTOTAL(9,K554:K556)</f>
        <v>0</v>
      </c>
      <c r="L558" s="305">
        <f>SUBTOTAL(9,L554:L556)</f>
        <v>493400</v>
      </c>
      <c r="M558" s="305">
        <f>SUBTOTAL(9,M554:M556)</f>
        <v>0</v>
      </c>
      <c r="N558" s="305">
        <f>SUBTOTAL(9,N554:N556)</f>
        <v>0</v>
      </c>
    </row>
    <row r="559" spans="1:14">
      <c r="A559" s="245" t="s">
        <v>1166</v>
      </c>
      <c r="J559" s="246" t="s">
        <v>12</v>
      </c>
      <c r="K559" s="247" t="s">
        <v>1415</v>
      </c>
      <c r="L559" s="248" t="s">
        <v>13</v>
      </c>
    </row>
    <row r="561" spans="1:14">
      <c r="A561" s="52" t="s">
        <v>18</v>
      </c>
      <c r="B561" s="53" t="s">
        <v>19</v>
      </c>
      <c r="C561" s="53" t="s">
        <v>20</v>
      </c>
      <c r="D561" s="52" t="s">
        <v>21</v>
      </c>
      <c r="E561" s="52" t="s">
        <v>22</v>
      </c>
      <c r="G561" s="53" t="s">
        <v>23</v>
      </c>
      <c r="H561" s="53" t="s">
        <v>24</v>
      </c>
      <c r="I561" s="53" t="s">
        <v>25</v>
      </c>
      <c r="J561" s="303" t="s">
        <v>26</v>
      </c>
      <c r="K561" s="303" t="s">
        <v>27</v>
      </c>
      <c r="L561" s="303" t="s">
        <v>28</v>
      </c>
      <c r="M561" s="53" t="s">
        <v>29</v>
      </c>
      <c r="N561" s="53" t="s">
        <v>30</v>
      </c>
    </row>
    <row r="562" spans="1:14">
      <c r="A562" s="199" t="s">
        <v>1210</v>
      </c>
      <c r="B562" s="200">
        <v>23761</v>
      </c>
      <c r="C562" s="54">
        <v>11</v>
      </c>
      <c r="D562" s="198">
        <v>46022.306863425925</v>
      </c>
      <c r="E562" s="198">
        <v>46030.30672453704</v>
      </c>
      <c r="F562" s="54">
        <v>6</v>
      </c>
      <c r="G562" s="54">
        <v>717800</v>
      </c>
      <c r="H562" s="54">
        <v>717800</v>
      </c>
      <c r="I562" s="54">
        <v>0</v>
      </c>
      <c r="J562" s="54">
        <v>717800</v>
      </c>
      <c r="K562" s="54">
        <v>0</v>
      </c>
      <c r="L562" s="54">
        <v>0</v>
      </c>
      <c r="M562" s="54">
        <v>0</v>
      </c>
      <c r="N562" s="54">
        <v>0</v>
      </c>
    </row>
    <row r="563" spans="1:14">
      <c r="B563" s="246" t="s">
        <v>36</v>
      </c>
      <c r="D563" s="304">
        <f>SUBTOTAL(4,F562:F562)</f>
        <v>6</v>
      </c>
    </row>
    <row r="564" spans="1:14">
      <c r="G564" s="305">
        <f>SUBTOTAL(9,H562:H562)</f>
        <v>717800</v>
      </c>
      <c r="H564" s="305">
        <f>SUBTOTAL(9,I562:I562)</f>
        <v>0</v>
      </c>
      <c r="I564" s="305">
        <f>SUBTOTAL(9,J562:J562)</f>
        <v>717800</v>
      </c>
      <c r="K564" s="305">
        <f>SUBTOTAL(9,K562:K562)</f>
        <v>0</v>
      </c>
      <c r="L564" s="305">
        <f>SUBTOTAL(9,L562:L562)</f>
        <v>0</v>
      </c>
      <c r="M564" s="305">
        <f>SUBTOTAL(9,M562:M562)</f>
        <v>0</v>
      </c>
      <c r="N564" s="305">
        <f>SUBTOTAL(9,N562:N562)</f>
        <v>0</v>
      </c>
    </row>
    <row r="565" spans="1:14">
      <c r="A565" s="245" t="s">
        <v>130</v>
      </c>
      <c r="J565" s="246" t="s">
        <v>12</v>
      </c>
      <c r="K565" s="247" t="s">
        <v>1229</v>
      </c>
      <c r="L565" s="248" t="s">
        <v>13</v>
      </c>
    </row>
    <row r="567" spans="1:14">
      <c r="A567" s="52" t="s">
        <v>18</v>
      </c>
      <c r="B567" s="53" t="s">
        <v>19</v>
      </c>
      <c r="C567" s="53" t="s">
        <v>20</v>
      </c>
      <c r="D567" s="52" t="s">
        <v>21</v>
      </c>
      <c r="E567" s="52" t="s">
        <v>22</v>
      </c>
      <c r="G567" s="53" t="s">
        <v>23</v>
      </c>
      <c r="H567" s="53" t="s">
        <v>24</v>
      </c>
      <c r="I567" s="53" t="s">
        <v>25</v>
      </c>
      <c r="J567" s="303" t="s">
        <v>26</v>
      </c>
      <c r="K567" s="303" t="s">
        <v>27</v>
      </c>
      <c r="L567" s="303" t="s">
        <v>28</v>
      </c>
      <c r="M567" s="53" t="s">
        <v>29</v>
      </c>
      <c r="N567" s="53" t="s">
        <v>30</v>
      </c>
    </row>
    <row r="568" spans="1:14">
      <c r="A568" s="199" t="s">
        <v>1210</v>
      </c>
      <c r="B568" s="200">
        <v>22835</v>
      </c>
      <c r="C568" s="54">
        <v>1</v>
      </c>
      <c r="D568" s="198">
        <v>45992.173842592594</v>
      </c>
      <c r="E568" s="198">
        <v>46022.173842592594</v>
      </c>
      <c r="F568" s="54">
        <v>14</v>
      </c>
      <c r="G568" s="54">
        <v>29620</v>
      </c>
      <c r="H568" s="54">
        <v>29620</v>
      </c>
      <c r="I568" s="54">
        <v>0</v>
      </c>
      <c r="J568" s="54">
        <v>0</v>
      </c>
      <c r="K568" s="54">
        <v>29620</v>
      </c>
      <c r="L568" s="54">
        <v>0</v>
      </c>
      <c r="M568" s="54">
        <v>0</v>
      </c>
      <c r="N568" s="54">
        <v>0</v>
      </c>
    </row>
    <row r="569" spans="1:14">
      <c r="A569" s="199" t="s">
        <v>1210</v>
      </c>
      <c r="B569" s="200">
        <v>22836</v>
      </c>
      <c r="C569" s="54">
        <v>1</v>
      </c>
      <c r="D569" s="198">
        <v>45992.175243055557</v>
      </c>
      <c r="E569" s="198">
        <v>46022.175243055557</v>
      </c>
      <c r="F569" s="54">
        <v>14</v>
      </c>
      <c r="G569" s="54">
        <v>3240</v>
      </c>
      <c r="H569" s="54">
        <v>3240</v>
      </c>
      <c r="I569" s="54">
        <v>0</v>
      </c>
      <c r="J569" s="54">
        <v>0</v>
      </c>
      <c r="K569" s="54">
        <v>3240</v>
      </c>
      <c r="L569" s="54">
        <v>0</v>
      </c>
      <c r="M569" s="54">
        <v>0</v>
      </c>
      <c r="N569" s="54">
        <v>0</v>
      </c>
    </row>
    <row r="570" spans="1:14">
      <c r="A570" s="199" t="s">
        <v>1210</v>
      </c>
      <c r="B570" s="200">
        <v>22837</v>
      </c>
      <c r="C570" s="54">
        <v>1</v>
      </c>
      <c r="D570" s="198">
        <v>45992.176921296297</v>
      </c>
      <c r="E570" s="198">
        <v>46022.176921296297</v>
      </c>
      <c r="F570" s="54">
        <v>14</v>
      </c>
      <c r="G570" s="54">
        <v>1062.5</v>
      </c>
      <c r="H570" s="54">
        <v>1062.5</v>
      </c>
      <c r="I570" s="54">
        <v>0</v>
      </c>
      <c r="J570" s="54">
        <v>0</v>
      </c>
      <c r="K570" s="54">
        <v>1062.5</v>
      </c>
      <c r="L570" s="54">
        <v>0</v>
      </c>
      <c r="M570" s="54">
        <v>0</v>
      </c>
      <c r="N570" s="54">
        <v>0</v>
      </c>
    </row>
    <row r="571" spans="1:14">
      <c r="A571" s="199" t="s">
        <v>1210</v>
      </c>
      <c r="B571" s="200">
        <v>22858</v>
      </c>
      <c r="C571" s="54">
        <v>1</v>
      </c>
      <c r="D571" s="198">
        <v>45992.281134259261</v>
      </c>
      <c r="E571" s="198">
        <v>46022.281134259261</v>
      </c>
      <c r="F571" s="54">
        <v>14</v>
      </c>
      <c r="G571" s="54">
        <v>19400</v>
      </c>
      <c r="H571" s="54">
        <v>19400</v>
      </c>
      <c r="I571" s="54">
        <v>0</v>
      </c>
      <c r="J571" s="54">
        <v>0</v>
      </c>
      <c r="K571" s="54">
        <v>19400</v>
      </c>
      <c r="L571" s="54">
        <v>0</v>
      </c>
      <c r="M571" s="54">
        <v>0</v>
      </c>
      <c r="N571" s="54">
        <v>0</v>
      </c>
    </row>
    <row r="572" spans="1:14">
      <c r="A572" s="199" t="s">
        <v>1208</v>
      </c>
      <c r="B572" s="200">
        <v>18037</v>
      </c>
      <c r="C572" s="54">
        <v>1</v>
      </c>
      <c r="D572" s="198">
        <v>45992.464687500003</v>
      </c>
      <c r="E572" s="198">
        <v>46022.464687500003</v>
      </c>
      <c r="F572" s="54">
        <v>14</v>
      </c>
      <c r="G572" s="54">
        <v>81940</v>
      </c>
      <c r="H572" s="54">
        <v>81940</v>
      </c>
      <c r="I572" s="54">
        <v>0</v>
      </c>
      <c r="J572" s="54">
        <v>0</v>
      </c>
      <c r="K572" s="54">
        <v>81940</v>
      </c>
      <c r="L572" s="54">
        <v>0</v>
      </c>
      <c r="M572" s="54">
        <v>0</v>
      </c>
      <c r="N572" s="54">
        <v>0</v>
      </c>
    </row>
    <row r="573" spans="1:14">
      <c r="A573" s="199" t="s">
        <v>1208</v>
      </c>
      <c r="B573" s="200">
        <v>18038</v>
      </c>
      <c r="C573" s="54">
        <v>1</v>
      </c>
      <c r="D573" s="198">
        <v>45992.514074074075</v>
      </c>
      <c r="E573" s="198">
        <v>46022.514074074075</v>
      </c>
      <c r="F573" s="54">
        <v>14</v>
      </c>
      <c r="G573" s="54">
        <v>33340</v>
      </c>
      <c r="H573" s="54">
        <v>33340</v>
      </c>
      <c r="I573" s="54">
        <v>0</v>
      </c>
      <c r="J573" s="54">
        <v>0</v>
      </c>
      <c r="K573" s="54">
        <v>33340</v>
      </c>
      <c r="L573" s="54">
        <v>0</v>
      </c>
      <c r="M573" s="54">
        <v>0</v>
      </c>
      <c r="N573" s="54">
        <v>0</v>
      </c>
    </row>
    <row r="574" spans="1:14">
      <c r="A574" s="199" t="s">
        <v>1210</v>
      </c>
      <c r="B574" s="200">
        <v>22897</v>
      </c>
      <c r="C574" s="54">
        <v>1</v>
      </c>
      <c r="D574" s="198">
        <v>45993.463206018518</v>
      </c>
      <c r="E574" s="198">
        <v>46023.463206018518</v>
      </c>
      <c r="F574" s="54">
        <v>13</v>
      </c>
      <c r="G574" s="54">
        <v>1687.5</v>
      </c>
      <c r="H574" s="54">
        <v>1687.5</v>
      </c>
      <c r="I574" s="54">
        <v>0</v>
      </c>
      <c r="J574" s="54">
        <v>0</v>
      </c>
      <c r="K574" s="54">
        <v>1687.5</v>
      </c>
      <c r="L574" s="54">
        <v>0</v>
      </c>
      <c r="M574" s="54">
        <v>0</v>
      </c>
      <c r="N574" s="54">
        <v>0</v>
      </c>
    </row>
    <row r="575" spans="1:14">
      <c r="A575" s="199" t="s">
        <v>1208</v>
      </c>
      <c r="B575" s="200">
        <v>18088</v>
      </c>
      <c r="C575" s="54">
        <v>1</v>
      </c>
      <c r="D575" s="198">
        <v>45993.588680555556</v>
      </c>
      <c r="E575" s="198">
        <v>46023.588680555556</v>
      </c>
      <c r="F575" s="54">
        <v>13</v>
      </c>
      <c r="G575" s="54">
        <v>12780</v>
      </c>
      <c r="H575" s="54">
        <v>12780</v>
      </c>
      <c r="I575" s="54">
        <v>0</v>
      </c>
      <c r="J575" s="54">
        <v>0</v>
      </c>
      <c r="K575" s="54">
        <v>12780</v>
      </c>
      <c r="L575" s="54">
        <v>0</v>
      </c>
      <c r="M575" s="54">
        <v>0</v>
      </c>
      <c r="N575" s="54">
        <v>0</v>
      </c>
    </row>
    <row r="576" spans="1:14">
      <c r="A576" s="199" t="s">
        <v>1210</v>
      </c>
      <c r="B576" s="200">
        <v>22919</v>
      </c>
      <c r="C576" s="54">
        <v>1</v>
      </c>
      <c r="D576" s="198">
        <v>45994.357187499998</v>
      </c>
      <c r="E576" s="198">
        <v>46024.357187499998</v>
      </c>
      <c r="F576" s="54">
        <v>12</v>
      </c>
      <c r="G576" s="54">
        <v>21660</v>
      </c>
      <c r="H576" s="54">
        <v>21660</v>
      </c>
      <c r="I576" s="54">
        <v>0</v>
      </c>
      <c r="J576" s="54">
        <v>0</v>
      </c>
      <c r="K576" s="54">
        <v>21660</v>
      </c>
      <c r="L576" s="54">
        <v>0</v>
      </c>
      <c r="M576" s="54">
        <v>0</v>
      </c>
      <c r="N576" s="54">
        <v>0</v>
      </c>
    </row>
    <row r="577" spans="1:14">
      <c r="A577" s="199" t="s">
        <v>1208</v>
      </c>
      <c r="B577" s="200">
        <v>18125</v>
      </c>
      <c r="C577" s="54">
        <v>1</v>
      </c>
      <c r="D577" s="198">
        <v>45994.504537037035</v>
      </c>
      <c r="E577" s="198">
        <v>46024.504537037035</v>
      </c>
      <c r="F577" s="54">
        <v>12</v>
      </c>
      <c r="G577" s="54">
        <v>39300</v>
      </c>
      <c r="H577" s="54">
        <v>39300</v>
      </c>
      <c r="I577" s="54">
        <v>0</v>
      </c>
      <c r="J577" s="54">
        <v>0</v>
      </c>
      <c r="K577" s="54">
        <v>39300</v>
      </c>
      <c r="L577" s="54">
        <v>0</v>
      </c>
      <c r="M577" s="54">
        <v>0</v>
      </c>
      <c r="N577" s="54">
        <v>0</v>
      </c>
    </row>
    <row r="578" spans="1:14">
      <c r="A578" s="199" t="s">
        <v>1210</v>
      </c>
      <c r="B578" s="200">
        <v>22960</v>
      </c>
      <c r="C578" s="54">
        <v>1</v>
      </c>
      <c r="D578" s="198">
        <v>45995.382719907408</v>
      </c>
      <c r="E578" s="198">
        <v>46025.382719907408</v>
      </c>
      <c r="F578" s="54">
        <v>11</v>
      </c>
      <c r="G578" s="54">
        <v>15100</v>
      </c>
      <c r="H578" s="54">
        <v>15100</v>
      </c>
      <c r="I578" s="54">
        <v>0</v>
      </c>
      <c r="J578" s="54">
        <v>0</v>
      </c>
      <c r="K578" s="54">
        <v>15100</v>
      </c>
      <c r="L578" s="54">
        <v>0</v>
      </c>
      <c r="M578" s="54">
        <v>0</v>
      </c>
      <c r="N578" s="54">
        <v>0</v>
      </c>
    </row>
    <row r="579" spans="1:14">
      <c r="A579" s="199" t="s">
        <v>1210</v>
      </c>
      <c r="B579" s="200">
        <v>22961</v>
      </c>
      <c r="C579" s="54">
        <v>1</v>
      </c>
      <c r="D579" s="198">
        <v>45995.388391203705</v>
      </c>
      <c r="E579" s="198">
        <v>46025.388391203705</v>
      </c>
      <c r="F579" s="54">
        <v>11</v>
      </c>
      <c r="G579" s="54">
        <v>290</v>
      </c>
      <c r="H579" s="54">
        <v>290</v>
      </c>
      <c r="I579" s="54">
        <v>0</v>
      </c>
      <c r="J579" s="54">
        <v>0</v>
      </c>
      <c r="K579" s="54">
        <v>290</v>
      </c>
      <c r="L579" s="54">
        <v>0</v>
      </c>
      <c r="M579" s="54">
        <v>0</v>
      </c>
      <c r="N579" s="54">
        <v>0</v>
      </c>
    </row>
    <row r="580" spans="1:14">
      <c r="A580" s="199" t="s">
        <v>1210</v>
      </c>
      <c r="B580" s="200">
        <v>23000</v>
      </c>
      <c r="C580" s="54">
        <v>1</v>
      </c>
      <c r="D580" s="198">
        <v>45996.393495370372</v>
      </c>
      <c r="E580" s="198">
        <v>46026.393495370372</v>
      </c>
      <c r="F580" s="54">
        <v>10</v>
      </c>
      <c r="G580" s="54">
        <v>11530</v>
      </c>
      <c r="H580" s="54">
        <v>11530</v>
      </c>
      <c r="I580" s="54">
        <v>0</v>
      </c>
      <c r="J580" s="54">
        <v>0</v>
      </c>
      <c r="K580" s="54">
        <v>11530</v>
      </c>
      <c r="L580" s="54">
        <v>0</v>
      </c>
      <c r="M580" s="54">
        <v>0</v>
      </c>
      <c r="N580" s="54">
        <v>0</v>
      </c>
    </row>
    <row r="581" spans="1:14">
      <c r="A581" s="199" t="s">
        <v>1208</v>
      </c>
      <c r="B581" s="200">
        <v>18196</v>
      </c>
      <c r="C581" s="54">
        <v>1</v>
      </c>
      <c r="D581" s="198">
        <v>45996.412164351852</v>
      </c>
      <c r="E581" s="198">
        <v>46026.412164351852</v>
      </c>
      <c r="F581" s="54">
        <v>10</v>
      </c>
      <c r="G581" s="54">
        <v>39200</v>
      </c>
      <c r="H581" s="54">
        <v>39200</v>
      </c>
      <c r="I581" s="54">
        <v>0</v>
      </c>
      <c r="J581" s="54">
        <v>0</v>
      </c>
      <c r="K581" s="54">
        <v>39200</v>
      </c>
      <c r="L581" s="54">
        <v>0</v>
      </c>
      <c r="M581" s="54">
        <v>0</v>
      </c>
      <c r="N581" s="54">
        <v>0</v>
      </c>
    </row>
    <row r="582" spans="1:14">
      <c r="A582" s="199" t="s">
        <v>1210</v>
      </c>
      <c r="B582" s="200">
        <v>23068</v>
      </c>
      <c r="C582" s="54">
        <v>1</v>
      </c>
      <c r="D582" s="198">
        <v>46000.333564814813</v>
      </c>
      <c r="E582" s="198">
        <v>46030.333564814813</v>
      </c>
      <c r="F582" s="54">
        <v>6</v>
      </c>
      <c r="G582" s="54">
        <v>30400</v>
      </c>
      <c r="H582" s="54">
        <v>30400</v>
      </c>
      <c r="I582" s="54">
        <v>0</v>
      </c>
      <c r="J582" s="54">
        <v>30400</v>
      </c>
      <c r="K582" s="54">
        <v>0</v>
      </c>
      <c r="L582" s="54">
        <v>0</v>
      </c>
      <c r="M582" s="54">
        <v>0</v>
      </c>
      <c r="N582" s="54">
        <v>0</v>
      </c>
    </row>
    <row r="583" spans="1:14">
      <c r="A583" s="199" t="s">
        <v>1210</v>
      </c>
      <c r="B583" s="200">
        <v>23073</v>
      </c>
      <c r="C583" s="54">
        <v>1</v>
      </c>
      <c r="D583" s="198">
        <v>46000.339930555558</v>
      </c>
      <c r="E583" s="198">
        <v>46030.339930555558</v>
      </c>
      <c r="F583" s="54">
        <v>6</v>
      </c>
      <c r="G583" s="54">
        <v>50</v>
      </c>
      <c r="H583" s="54">
        <v>50</v>
      </c>
      <c r="I583" s="54">
        <v>0</v>
      </c>
      <c r="J583" s="54">
        <v>50</v>
      </c>
      <c r="K583" s="54">
        <v>0</v>
      </c>
      <c r="L583" s="54">
        <v>0</v>
      </c>
      <c r="M583" s="54">
        <v>0</v>
      </c>
      <c r="N583" s="54">
        <v>0</v>
      </c>
    </row>
    <row r="584" spans="1:14">
      <c r="A584" s="199" t="s">
        <v>1208</v>
      </c>
      <c r="B584" s="200">
        <v>18291</v>
      </c>
      <c r="C584" s="54">
        <v>1</v>
      </c>
      <c r="D584" s="198">
        <v>46000.501840277779</v>
      </c>
      <c r="E584" s="198">
        <v>46030.501840277779</v>
      </c>
      <c r="F584" s="54">
        <v>6</v>
      </c>
      <c r="G584" s="54">
        <v>31580</v>
      </c>
      <c r="H584" s="54">
        <v>31580</v>
      </c>
      <c r="I584" s="54">
        <v>0</v>
      </c>
      <c r="J584" s="54">
        <v>31580</v>
      </c>
      <c r="K584" s="54">
        <v>0</v>
      </c>
      <c r="L584" s="54">
        <v>0</v>
      </c>
      <c r="M584" s="54">
        <v>0</v>
      </c>
      <c r="N584" s="54">
        <v>0</v>
      </c>
    </row>
    <row r="585" spans="1:14">
      <c r="A585" s="199" t="s">
        <v>1210</v>
      </c>
      <c r="B585" s="200">
        <v>23109</v>
      </c>
      <c r="C585" s="54">
        <v>1</v>
      </c>
      <c r="D585" s="198">
        <v>46001.337442129632</v>
      </c>
      <c r="E585" s="198">
        <v>46031.337442129632</v>
      </c>
      <c r="F585" s="54">
        <v>5</v>
      </c>
      <c r="G585" s="54">
        <v>29340</v>
      </c>
      <c r="H585" s="54">
        <v>29340</v>
      </c>
      <c r="I585" s="54">
        <v>0</v>
      </c>
      <c r="J585" s="54">
        <v>29340</v>
      </c>
      <c r="K585" s="54">
        <v>0</v>
      </c>
      <c r="L585" s="54">
        <v>0</v>
      </c>
      <c r="M585" s="54">
        <v>0</v>
      </c>
      <c r="N585" s="54">
        <v>0</v>
      </c>
    </row>
    <row r="586" spans="1:14">
      <c r="A586" s="199" t="s">
        <v>1208</v>
      </c>
      <c r="B586" s="200">
        <v>18331</v>
      </c>
      <c r="C586" s="54">
        <v>1</v>
      </c>
      <c r="D586" s="198">
        <v>46001.367083333331</v>
      </c>
      <c r="E586" s="198">
        <v>46031.367083333331</v>
      </c>
      <c r="F586" s="54">
        <v>5</v>
      </c>
      <c r="G586" s="54">
        <v>13720</v>
      </c>
      <c r="H586" s="54">
        <v>13720</v>
      </c>
      <c r="I586" s="54">
        <v>0</v>
      </c>
      <c r="J586" s="54">
        <v>13720</v>
      </c>
      <c r="K586" s="54">
        <v>0</v>
      </c>
      <c r="L586" s="54">
        <v>0</v>
      </c>
      <c r="M586" s="54">
        <v>0</v>
      </c>
      <c r="N586" s="54">
        <v>0</v>
      </c>
    </row>
    <row r="587" spans="1:14">
      <c r="A587" s="199" t="s">
        <v>1210</v>
      </c>
      <c r="B587" s="200">
        <v>23134</v>
      </c>
      <c r="C587" s="54">
        <v>1</v>
      </c>
      <c r="D587" s="198">
        <v>46002.311412037037</v>
      </c>
      <c r="E587" s="198">
        <v>46032.311412037037</v>
      </c>
      <c r="F587" s="54">
        <v>4</v>
      </c>
      <c r="G587" s="54">
        <v>24545</v>
      </c>
      <c r="H587" s="54">
        <v>24545</v>
      </c>
      <c r="I587" s="54">
        <v>0</v>
      </c>
      <c r="J587" s="54">
        <v>24545</v>
      </c>
      <c r="K587" s="54">
        <v>0</v>
      </c>
      <c r="L587" s="54">
        <v>0</v>
      </c>
      <c r="M587" s="54">
        <v>0</v>
      </c>
      <c r="N587" s="54">
        <v>0</v>
      </c>
    </row>
    <row r="588" spans="1:14">
      <c r="A588" s="199" t="s">
        <v>1210</v>
      </c>
      <c r="B588" s="200">
        <v>23189</v>
      </c>
      <c r="C588" s="54">
        <v>1</v>
      </c>
      <c r="D588" s="198">
        <v>46003.337650462963</v>
      </c>
      <c r="E588" s="198">
        <v>46033.337650462963</v>
      </c>
      <c r="F588" s="54">
        <v>3</v>
      </c>
      <c r="G588" s="54">
        <v>27830</v>
      </c>
      <c r="H588" s="54">
        <v>27830</v>
      </c>
      <c r="I588" s="54">
        <v>0</v>
      </c>
      <c r="J588" s="54">
        <v>27830</v>
      </c>
      <c r="K588" s="54">
        <v>0</v>
      </c>
      <c r="L588" s="54">
        <v>0</v>
      </c>
      <c r="M588" s="54">
        <v>0</v>
      </c>
      <c r="N588" s="54">
        <v>0</v>
      </c>
    </row>
    <row r="589" spans="1:14">
      <c r="A589" s="199" t="s">
        <v>1208</v>
      </c>
      <c r="B589" s="200">
        <v>18431</v>
      </c>
      <c r="C589" s="54">
        <v>1</v>
      </c>
      <c r="D589" s="198">
        <v>46003.507534722223</v>
      </c>
      <c r="E589" s="198">
        <v>46033.507534722223</v>
      </c>
      <c r="F589" s="54">
        <v>3</v>
      </c>
      <c r="G589" s="54">
        <v>98940</v>
      </c>
      <c r="H589" s="54">
        <v>98940</v>
      </c>
      <c r="I589" s="54">
        <v>0</v>
      </c>
      <c r="J589" s="54">
        <v>98940</v>
      </c>
      <c r="K589" s="54">
        <v>0</v>
      </c>
      <c r="L589" s="54">
        <v>0</v>
      </c>
      <c r="M589" s="54">
        <v>0</v>
      </c>
      <c r="N589" s="54">
        <v>0</v>
      </c>
    </row>
    <row r="590" spans="1:14">
      <c r="A590" s="199" t="s">
        <v>1210</v>
      </c>
      <c r="B590" s="200">
        <v>23206</v>
      </c>
      <c r="C590" s="54">
        <v>1</v>
      </c>
      <c r="D590" s="198">
        <v>46004.255706018521</v>
      </c>
      <c r="E590" s="198">
        <v>46034.255706018521</v>
      </c>
      <c r="F590" s="54">
        <v>2</v>
      </c>
      <c r="G590" s="54">
        <v>31680</v>
      </c>
      <c r="H590" s="54">
        <v>31680</v>
      </c>
      <c r="I590" s="54">
        <v>0</v>
      </c>
      <c r="J590" s="54">
        <v>31680</v>
      </c>
      <c r="K590" s="54">
        <v>0</v>
      </c>
      <c r="L590" s="54">
        <v>0</v>
      </c>
      <c r="M590" s="54">
        <v>0</v>
      </c>
      <c r="N590" s="54">
        <v>0</v>
      </c>
    </row>
    <row r="591" spans="1:14">
      <c r="A591" s="199" t="s">
        <v>1210</v>
      </c>
      <c r="B591" s="200">
        <v>23207</v>
      </c>
      <c r="C591" s="54">
        <v>1</v>
      </c>
      <c r="D591" s="198">
        <v>46004.257465277777</v>
      </c>
      <c r="E591" s="198">
        <v>46034.257465277777</v>
      </c>
      <c r="F591" s="54">
        <v>2</v>
      </c>
      <c r="G591" s="54">
        <v>1952.5</v>
      </c>
      <c r="H591" s="54">
        <v>1952.5</v>
      </c>
      <c r="I591" s="54">
        <v>0</v>
      </c>
      <c r="J591" s="54">
        <v>1952.5</v>
      </c>
      <c r="K591" s="54">
        <v>0</v>
      </c>
      <c r="L591" s="54">
        <v>0</v>
      </c>
      <c r="M591" s="54">
        <v>0</v>
      </c>
      <c r="N591" s="54">
        <v>0</v>
      </c>
    </row>
    <row r="592" spans="1:14">
      <c r="A592" s="199" t="s">
        <v>1210</v>
      </c>
      <c r="B592" s="200">
        <v>23245</v>
      </c>
      <c r="C592" s="54">
        <v>1</v>
      </c>
      <c r="D592" s="198">
        <v>46006.268194444441</v>
      </c>
      <c r="E592" s="198">
        <v>46036.268194444441</v>
      </c>
      <c r="F592" s="54">
        <v>0</v>
      </c>
      <c r="G592" s="54">
        <v>740</v>
      </c>
      <c r="H592" s="54">
        <v>740</v>
      </c>
      <c r="I592" s="54">
        <v>740</v>
      </c>
      <c r="J592" s="54">
        <v>0</v>
      </c>
      <c r="K592" s="54">
        <v>0</v>
      </c>
      <c r="L592" s="54">
        <v>0</v>
      </c>
      <c r="M592" s="54">
        <v>0</v>
      </c>
      <c r="N592" s="54">
        <v>0</v>
      </c>
    </row>
    <row r="593" spans="1:14">
      <c r="A593" s="199" t="s">
        <v>1208</v>
      </c>
      <c r="B593" s="200">
        <v>18527</v>
      </c>
      <c r="C593" s="54">
        <v>1</v>
      </c>
      <c r="D593" s="198">
        <v>46006.513159722221</v>
      </c>
      <c r="E593" s="198">
        <v>46036.513159722221</v>
      </c>
      <c r="F593" s="54">
        <v>0</v>
      </c>
      <c r="G593" s="54">
        <v>35520</v>
      </c>
      <c r="H593" s="54">
        <v>35520</v>
      </c>
      <c r="I593" s="54">
        <v>35520</v>
      </c>
      <c r="J593" s="54">
        <v>0</v>
      </c>
      <c r="K593" s="54">
        <v>0</v>
      </c>
      <c r="L593" s="54">
        <v>0</v>
      </c>
      <c r="M593" s="54">
        <v>0</v>
      </c>
      <c r="N593" s="54">
        <v>0</v>
      </c>
    </row>
    <row r="594" spans="1:14">
      <c r="A594" s="199" t="s">
        <v>1208</v>
      </c>
      <c r="B594" s="200">
        <v>18551</v>
      </c>
      <c r="C594" s="54">
        <v>1</v>
      </c>
      <c r="D594" s="198">
        <v>46007.287499999999</v>
      </c>
      <c r="E594" s="198">
        <v>46037.287499999999</v>
      </c>
      <c r="F594" s="54">
        <v>-1</v>
      </c>
      <c r="G594" s="54">
        <v>61100</v>
      </c>
      <c r="H594" s="54">
        <v>61100</v>
      </c>
      <c r="I594" s="54">
        <v>61100</v>
      </c>
      <c r="J594" s="54">
        <v>0</v>
      </c>
      <c r="K594" s="54">
        <v>0</v>
      </c>
      <c r="L594" s="54">
        <v>0</v>
      </c>
      <c r="M594" s="54">
        <v>0</v>
      </c>
      <c r="N594" s="54">
        <v>0</v>
      </c>
    </row>
    <row r="595" spans="1:14">
      <c r="A595" s="199" t="s">
        <v>1210</v>
      </c>
      <c r="B595" s="200">
        <v>23295</v>
      </c>
      <c r="C595" s="54">
        <v>1</v>
      </c>
      <c r="D595" s="198">
        <v>46007.44771990741</v>
      </c>
      <c r="E595" s="198">
        <v>46037.44771990741</v>
      </c>
      <c r="F595" s="54">
        <v>-1</v>
      </c>
      <c r="G595" s="54">
        <v>40040</v>
      </c>
      <c r="H595" s="54">
        <v>40040</v>
      </c>
      <c r="I595" s="54">
        <v>40040</v>
      </c>
      <c r="J595" s="54">
        <v>0</v>
      </c>
      <c r="K595" s="54">
        <v>0</v>
      </c>
      <c r="L595" s="54">
        <v>0</v>
      </c>
      <c r="M595" s="54">
        <v>0</v>
      </c>
      <c r="N595" s="54">
        <v>0</v>
      </c>
    </row>
    <row r="596" spans="1:14">
      <c r="A596" s="199" t="s">
        <v>1210</v>
      </c>
      <c r="B596" s="200">
        <v>23297</v>
      </c>
      <c r="C596" s="54">
        <v>1</v>
      </c>
      <c r="D596" s="198">
        <v>46008.21234953704</v>
      </c>
      <c r="E596" s="198">
        <v>46038.21234953704</v>
      </c>
      <c r="F596" s="54">
        <v>-2</v>
      </c>
      <c r="G596" s="54">
        <v>3800</v>
      </c>
      <c r="H596" s="54">
        <v>3800</v>
      </c>
      <c r="I596" s="54">
        <v>3800</v>
      </c>
      <c r="J596" s="54">
        <v>0</v>
      </c>
      <c r="K596" s="54">
        <v>0</v>
      </c>
      <c r="L596" s="54">
        <v>0</v>
      </c>
      <c r="M596" s="54">
        <v>0</v>
      </c>
      <c r="N596" s="54">
        <v>0</v>
      </c>
    </row>
    <row r="597" spans="1:14">
      <c r="A597" s="199" t="s">
        <v>1208</v>
      </c>
      <c r="B597" s="200">
        <v>18587</v>
      </c>
      <c r="C597" s="54">
        <v>1</v>
      </c>
      <c r="D597" s="198">
        <v>46008.212731481479</v>
      </c>
      <c r="E597" s="198">
        <v>46038.212731481479</v>
      </c>
      <c r="F597" s="54">
        <v>-2</v>
      </c>
      <c r="G597" s="54">
        <v>21380</v>
      </c>
      <c r="H597" s="54">
        <v>21380</v>
      </c>
      <c r="I597" s="54">
        <v>21380</v>
      </c>
      <c r="J597" s="54">
        <v>0</v>
      </c>
      <c r="K597" s="54">
        <v>0</v>
      </c>
      <c r="L597" s="54">
        <v>0</v>
      </c>
      <c r="M597" s="54">
        <v>0</v>
      </c>
      <c r="N597" s="54">
        <v>0</v>
      </c>
    </row>
    <row r="598" spans="1:14">
      <c r="A598" s="199" t="s">
        <v>1210</v>
      </c>
      <c r="B598" s="200">
        <v>23347</v>
      </c>
      <c r="C598" s="54">
        <v>1</v>
      </c>
      <c r="D598" s="198">
        <v>46009.273206018515</v>
      </c>
      <c r="E598" s="198">
        <v>46039.273206018515</v>
      </c>
      <c r="F598" s="54">
        <v>-3</v>
      </c>
      <c r="G598" s="54">
        <v>34870</v>
      </c>
      <c r="H598" s="54">
        <v>34870</v>
      </c>
      <c r="I598" s="54">
        <v>34870</v>
      </c>
      <c r="J598" s="54">
        <v>0</v>
      </c>
      <c r="K598" s="54">
        <v>0</v>
      </c>
      <c r="L598" s="54">
        <v>0</v>
      </c>
      <c r="M598" s="54">
        <v>0</v>
      </c>
      <c r="N598" s="54">
        <v>0</v>
      </c>
    </row>
    <row r="599" spans="1:14">
      <c r="A599" s="199" t="s">
        <v>1208</v>
      </c>
      <c r="B599" s="200">
        <v>18647</v>
      </c>
      <c r="C599" s="54">
        <v>1</v>
      </c>
      <c r="D599" s="198">
        <v>46009.5621875</v>
      </c>
      <c r="E599" s="198">
        <v>46039.5621875</v>
      </c>
      <c r="F599" s="54">
        <v>-3</v>
      </c>
      <c r="G599" s="54">
        <v>25200</v>
      </c>
      <c r="H599" s="54">
        <v>25200</v>
      </c>
      <c r="I599" s="54">
        <v>25200</v>
      </c>
      <c r="J599" s="54">
        <v>0</v>
      </c>
      <c r="K599" s="54">
        <v>0</v>
      </c>
      <c r="L599" s="54">
        <v>0</v>
      </c>
      <c r="M599" s="54">
        <v>0</v>
      </c>
      <c r="N599" s="54">
        <v>0</v>
      </c>
    </row>
    <row r="600" spans="1:14">
      <c r="A600" s="199" t="s">
        <v>1208</v>
      </c>
      <c r="B600" s="200">
        <v>18652</v>
      </c>
      <c r="C600" s="54">
        <v>1</v>
      </c>
      <c r="D600" s="198">
        <v>46009.59878472222</v>
      </c>
      <c r="E600" s="198">
        <v>46039.59878472222</v>
      </c>
      <c r="F600" s="54">
        <v>-3</v>
      </c>
      <c r="G600" s="54">
        <v>58555</v>
      </c>
      <c r="H600" s="54">
        <v>58555</v>
      </c>
      <c r="I600" s="54">
        <v>58555</v>
      </c>
      <c r="J600" s="54">
        <v>0</v>
      </c>
      <c r="K600" s="54">
        <v>0</v>
      </c>
      <c r="L600" s="54">
        <v>0</v>
      </c>
      <c r="M600" s="54">
        <v>0</v>
      </c>
      <c r="N600" s="54">
        <v>0</v>
      </c>
    </row>
    <row r="601" spans="1:14">
      <c r="A601" s="199" t="s">
        <v>1210</v>
      </c>
      <c r="B601" s="200">
        <v>23378</v>
      </c>
      <c r="C601" s="54">
        <v>1</v>
      </c>
      <c r="D601" s="198">
        <v>46010.30363425926</v>
      </c>
      <c r="E601" s="198">
        <v>46040.30363425926</v>
      </c>
      <c r="F601" s="54">
        <v>-4</v>
      </c>
      <c r="G601" s="54">
        <v>2905</v>
      </c>
      <c r="H601" s="54">
        <v>2905</v>
      </c>
      <c r="I601" s="54">
        <v>2905</v>
      </c>
      <c r="J601" s="54">
        <v>0</v>
      </c>
      <c r="K601" s="54">
        <v>0</v>
      </c>
      <c r="L601" s="54">
        <v>0</v>
      </c>
      <c r="M601" s="54">
        <v>0</v>
      </c>
      <c r="N601" s="54">
        <v>0</v>
      </c>
    </row>
    <row r="602" spans="1:14">
      <c r="A602" s="199" t="s">
        <v>1210</v>
      </c>
      <c r="B602" s="200">
        <v>23480</v>
      </c>
      <c r="C602" s="54">
        <v>1</v>
      </c>
      <c r="D602" s="198">
        <v>46011.33252314815</v>
      </c>
      <c r="E602" s="198">
        <v>46041.33252314815</v>
      </c>
      <c r="F602" s="54">
        <v>-5</v>
      </c>
      <c r="G602" s="54">
        <v>24780</v>
      </c>
      <c r="H602" s="54">
        <v>24780</v>
      </c>
      <c r="I602" s="54">
        <v>24780</v>
      </c>
      <c r="J602" s="54">
        <v>0</v>
      </c>
      <c r="K602" s="54">
        <v>0</v>
      </c>
      <c r="L602" s="54">
        <v>0</v>
      </c>
      <c r="M602" s="54">
        <v>0</v>
      </c>
      <c r="N602" s="54">
        <v>0</v>
      </c>
    </row>
    <row r="603" spans="1:14">
      <c r="A603" s="199" t="s">
        <v>1208</v>
      </c>
      <c r="B603" s="200">
        <v>18757</v>
      </c>
      <c r="C603" s="54">
        <v>1</v>
      </c>
      <c r="D603" s="198">
        <v>46011.504363425927</v>
      </c>
      <c r="E603" s="198">
        <v>46041.504363425927</v>
      </c>
      <c r="F603" s="54">
        <v>-5</v>
      </c>
      <c r="G603" s="54">
        <v>8640</v>
      </c>
      <c r="H603" s="54">
        <v>8640</v>
      </c>
      <c r="I603" s="54">
        <v>8640</v>
      </c>
      <c r="J603" s="54">
        <v>0</v>
      </c>
      <c r="K603" s="54">
        <v>0</v>
      </c>
      <c r="L603" s="54">
        <v>0</v>
      </c>
      <c r="M603" s="54">
        <v>0</v>
      </c>
      <c r="N603" s="54">
        <v>0</v>
      </c>
    </row>
    <row r="604" spans="1:14">
      <c r="A604" s="199" t="s">
        <v>1208</v>
      </c>
      <c r="B604" s="200">
        <v>18776</v>
      </c>
      <c r="C604" s="54">
        <v>1</v>
      </c>
      <c r="D604" s="198">
        <v>46013.354837962965</v>
      </c>
      <c r="E604" s="198">
        <v>46043.354837962965</v>
      </c>
      <c r="F604" s="54">
        <v>-7</v>
      </c>
      <c r="G604" s="54">
        <v>35020</v>
      </c>
      <c r="H604" s="54">
        <v>35020</v>
      </c>
      <c r="I604" s="54">
        <v>35020</v>
      </c>
      <c r="J604" s="54">
        <v>0</v>
      </c>
      <c r="K604" s="54">
        <v>0</v>
      </c>
      <c r="L604" s="54">
        <v>0</v>
      </c>
      <c r="M604" s="54">
        <v>0</v>
      </c>
      <c r="N604" s="54">
        <v>0</v>
      </c>
    </row>
    <row r="605" spans="1:14">
      <c r="A605" s="199" t="s">
        <v>1210</v>
      </c>
      <c r="B605" s="200">
        <v>23520</v>
      </c>
      <c r="C605" s="54">
        <v>1</v>
      </c>
      <c r="D605" s="198">
        <v>46013.503055555557</v>
      </c>
      <c r="E605" s="198">
        <v>46043.503055555557</v>
      </c>
      <c r="F605" s="54">
        <v>-7</v>
      </c>
      <c r="G605" s="54">
        <v>2930</v>
      </c>
      <c r="H605" s="54">
        <v>2930</v>
      </c>
      <c r="I605" s="54">
        <v>2930</v>
      </c>
      <c r="J605" s="54">
        <v>0</v>
      </c>
      <c r="K605" s="54">
        <v>0</v>
      </c>
      <c r="L605" s="54">
        <v>0</v>
      </c>
      <c r="M605" s="54">
        <v>0</v>
      </c>
      <c r="N605" s="54">
        <v>0</v>
      </c>
    </row>
    <row r="606" spans="1:14">
      <c r="A606" s="199" t="s">
        <v>1210</v>
      </c>
      <c r="B606" s="200">
        <v>23521</v>
      </c>
      <c r="C606" s="54">
        <v>1</v>
      </c>
      <c r="D606" s="198">
        <v>46013.50403935185</v>
      </c>
      <c r="E606" s="198">
        <v>46043.50403935185</v>
      </c>
      <c r="F606" s="54">
        <v>-7</v>
      </c>
      <c r="G606" s="54">
        <v>2770</v>
      </c>
      <c r="H606" s="54">
        <v>2770</v>
      </c>
      <c r="I606" s="54">
        <v>2770</v>
      </c>
      <c r="J606" s="54">
        <v>0</v>
      </c>
      <c r="K606" s="54">
        <v>0</v>
      </c>
      <c r="L606" s="54">
        <v>0</v>
      </c>
      <c r="M606" s="54">
        <v>0</v>
      </c>
      <c r="N606" s="54">
        <v>0</v>
      </c>
    </row>
    <row r="607" spans="1:14">
      <c r="A607" s="199" t="s">
        <v>1210</v>
      </c>
      <c r="B607" s="200">
        <v>23532</v>
      </c>
      <c r="C607" s="54">
        <v>1</v>
      </c>
      <c r="D607" s="198">
        <v>46014.247256944444</v>
      </c>
      <c r="E607" s="198">
        <v>46044.247256944444</v>
      </c>
      <c r="F607" s="54">
        <v>-8</v>
      </c>
      <c r="G607" s="54">
        <v>39970</v>
      </c>
      <c r="H607" s="54">
        <v>39970</v>
      </c>
      <c r="I607" s="54">
        <v>39970</v>
      </c>
      <c r="J607" s="54">
        <v>0</v>
      </c>
      <c r="K607" s="54">
        <v>0</v>
      </c>
      <c r="L607" s="54">
        <v>0</v>
      </c>
      <c r="M607" s="54">
        <v>0</v>
      </c>
      <c r="N607" s="54">
        <v>0</v>
      </c>
    </row>
    <row r="608" spans="1:14">
      <c r="A608" s="199" t="s">
        <v>1210</v>
      </c>
      <c r="B608" s="200">
        <v>23534</v>
      </c>
      <c r="C608" s="54">
        <v>1</v>
      </c>
      <c r="D608" s="198">
        <v>46014.254803240743</v>
      </c>
      <c r="E608" s="198">
        <v>46044.254803240743</v>
      </c>
      <c r="F608" s="54">
        <v>-8</v>
      </c>
      <c r="G608" s="54">
        <v>3675</v>
      </c>
      <c r="H608" s="54">
        <v>3675</v>
      </c>
      <c r="I608" s="54">
        <v>3675</v>
      </c>
      <c r="J608" s="54">
        <v>0</v>
      </c>
      <c r="K608" s="54">
        <v>0</v>
      </c>
      <c r="L608" s="54">
        <v>0</v>
      </c>
      <c r="M608" s="54">
        <v>0</v>
      </c>
      <c r="N608" s="54">
        <v>0</v>
      </c>
    </row>
    <row r="609" spans="1:14">
      <c r="A609" s="199" t="s">
        <v>1208</v>
      </c>
      <c r="B609" s="200">
        <v>18851</v>
      </c>
      <c r="C609" s="54">
        <v>1</v>
      </c>
      <c r="D609" s="198">
        <v>46014.51599537037</v>
      </c>
      <c r="E609" s="198">
        <v>46044.51599537037</v>
      </c>
      <c r="F609" s="54">
        <v>-8</v>
      </c>
      <c r="G609" s="54">
        <v>35340</v>
      </c>
      <c r="H609" s="54">
        <v>35340</v>
      </c>
      <c r="I609" s="54">
        <v>35340</v>
      </c>
      <c r="J609" s="54">
        <v>0</v>
      </c>
      <c r="K609" s="54">
        <v>0</v>
      </c>
      <c r="L609" s="54">
        <v>0</v>
      </c>
      <c r="M609" s="54">
        <v>0</v>
      </c>
      <c r="N609" s="54">
        <v>0</v>
      </c>
    </row>
    <row r="610" spans="1:14">
      <c r="A610" s="199" t="s">
        <v>1210</v>
      </c>
      <c r="B610" s="200">
        <v>23577</v>
      </c>
      <c r="C610" s="54">
        <v>1</v>
      </c>
      <c r="D610" s="198">
        <v>46015.274143518516</v>
      </c>
      <c r="E610" s="198">
        <v>46045.274143518516</v>
      </c>
      <c r="F610" s="54">
        <v>-9</v>
      </c>
      <c r="G610" s="54">
        <v>91750</v>
      </c>
      <c r="H610" s="54">
        <v>91750</v>
      </c>
      <c r="I610" s="54">
        <v>91750</v>
      </c>
      <c r="J610" s="54">
        <v>0</v>
      </c>
      <c r="K610" s="54">
        <v>0</v>
      </c>
      <c r="L610" s="54">
        <v>0</v>
      </c>
      <c r="M610" s="54">
        <v>0</v>
      </c>
      <c r="N610" s="54">
        <v>0</v>
      </c>
    </row>
    <row r="611" spans="1:14">
      <c r="A611" s="199" t="s">
        <v>1208</v>
      </c>
      <c r="B611" s="200">
        <v>18901</v>
      </c>
      <c r="C611" s="54">
        <v>1</v>
      </c>
      <c r="D611" s="198">
        <v>46017.287685185183</v>
      </c>
      <c r="E611" s="198">
        <v>46047.287685185183</v>
      </c>
      <c r="F611" s="54">
        <v>-11</v>
      </c>
      <c r="G611" s="54">
        <v>32820</v>
      </c>
      <c r="H611" s="54">
        <v>32820</v>
      </c>
      <c r="I611" s="54">
        <v>32820</v>
      </c>
      <c r="J611" s="54">
        <v>0</v>
      </c>
      <c r="K611" s="54">
        <v>0</v>
      </c>
      <c r="L611" s="54">
        <v>0</v>
      </c>
      <c r="M611" s="54">
        <v>0</v>
      </c>
      <c r="N611" s="54">
        <v>0</v>
      </c>
    </row>
    <row r="612" spans="1:14">
      <c r="A612" s="199" t="s">
        <v>1210</v>
      </c>
      <c r="B612" s="200">
        <v>23626</v>
      </c>
      <c r="C612" s="54">
        <v>1</v>
      </c>
      <c r="D612" s="198">
        <v>46017.301747685182</v>
      </c>
      <c r="E612" s="198">
        <v>46047.301747685182</v>
      </c>
      <c r="F612" s="54">
        <v>-11</v>
      </c>
      <c r="G612" s="54">
        <v>37600</v>
      </c>
      <c r="H612" s="54">
        <v>37600</v>
      </c>
      <c r="I612" s="54">
        <v>37600</v>
      </c>
      <c r="J612" s="54">
        <v>0</v>
      </c>
      <c r="K612" s="54">
        <v>0</v>
      </c>
      <c r="L612" s="54">
        <v>0</v>
      </c>
      <c r="M612" s="54">
        <v>0</v>
      </c>
      <c r="N612" s="54">
        <v>0</v>
      </c>
    </row>
    <row r="613" spans="1:14">
      <c r="A613" s="199" t="s">
        <v>1210</v>
      </c>
      <c r="B613" s="200">
        <v>23688</v>
      </c>
      <c r="C613" s="54">
        <v>1</v>
      </c>
      <c r="D613" s="198">
        <v>46018.517523148148</v>
      </c>
      <c r="E613" s="198">
        <v>46048.517523148148</v>
      </c>
      <c r="F613" s="54">
        <v>-12</v>
      </c>
      <c r="G613" s="54">
        <v>1775</v>
      </c>
      <c r="H613" s="54">
        <v>1775</v>
      </c>
      <c r="I613" s="54">
        <v>1775</v>
      </c>
      <c r="J613" s="54">
        <v>0</v>
      </c>
      <c r="K613" s="54">
        <v>0</v>
      </c>
      <c r="L613" s="54">
        <v>0</v>
      </c>
      <c r="M613" s="54">
        <v>0</v>
      </c>
      <c r="N613" s="54">
        <v>0</v>
      </c>
    </row>
    <row r="614" spans="1:14">
      <c r="A614" s="199" t="s">
        <v>1208</v>
      </c>
      <c r="B614" s="200">
        <v>18948</v>
      </c>
      <c r="C614" s="54">
        <v>1</v>
      </c>
      <c r="D614" s="198">
        <v>46018.52648148148</v>
      </c>
      <c r="E614" s="198">
        <v>46048.52648148148</v>
      </c>
      <c r="F614" s="54">
        <v>-12</v>
      </c>
      <c r="G614" s="54">
        <v>26020</v>
      </c>
      <c r="H614" s="54">
        <v>26020</v>
      </c>
      <c r="I614" s="54">
        <v>26020</v>
      </c>
      <c r="J614" s="54">
        <v>0</v>
      </c>
      <c r="K614" s="54">
        <v>0</v>
      </c>
      <c r="L614" s="54">
        <v>0</v>
      </c>
      <c r="M614" s="54">
        <v>0</v>
      </c>
      <c r="N614" s="54">
        <v>0</v>
      </c>
    </row>
    <row r="615" spans="1:14">
      <c r="A615" s="199" t="s">
        <v>1208</v>
      </c>
      <c r="B615" s="200">
        <v>18953</v>
      </c>
      <c r="C615" s="54">
        <v>1</v>
      </c>
      <c r="D615" s="198">
        <v>46018.582245370373</v>
      </c>
      <c r="E615" s="198">
        <v>46048.582245370373</v>
      </c>
      <c r="F615" s="54">
        <v>-12</v>
      </c>
      <c r="G615" s="54">
        <v>47120</v>
      </c>
      <c r="H615" s="54">
        <v>15132.5</v>
      </c>
      <c r="I615" s="54">
        <v>15132.5</v>
      </c>
      <c r="J615" s="54">
        <v>0</v>
      </c>
      <c r="K615" s="54">
        <v>0</v>
      </c>
      <c r="L615" s="54">
        <v>0</v>
      </c>
      <c r="M615" s="54">
        <v>0</v>
      </c>
      <c r="N615" s="54">
        <v>0</v>
      </c>
    </row>
    <row r="616" spans="1:14">
      <c r="A616" s="199" t="s">
        <v>1210</v>
      </c>
      <c r="B616" s="200">
        <v>23706</v>
      </c>
      <c r="C616" s="54">
        <v>1</v>
      </c>
      <c r="D616" s="198">
        <v>46020.259988425925</v>
      </c>
      <c r="E616" s="198">
        <v>46050.259988425925</v>
      </c>
      <c r="F616" s="54">
        <v>-14</v>
      </c>
      <c r="G616" s="54">
        <v>17550</v>
      </c>
      <c r="H616" s="54">
        <v>17550</v>
      </c>
      <c r="I616" s="54">
        <v>17550</v>
      </c>
      <c r="J616" s="54">
        <v>0</v>
      </c>
      <c r="K616" s="54">
        <v>0</v>
      </c>
      <c r="L616" s="54">
        <v>0</v>
      </c>
      <c r="M616" s="54">
        <v>0</v>
      </c>
      <c r="N616" s="54">
        <v>0</v>
      </c>
    </row>
    <row r="617" spans="1:14">
      <c r="A617" s="199" t="s">
        <v>1210</v>
      </c>
      <c r="B617" s="200">
        <v>23707</v>
      </c>
      <c r="C617" s="54">
        <v>1</v>
      </c>
      <c r="D617" s="198">
        <v>46020.260925925926</v>
      </c>
      <c r="E617" s="198">
        <v>46050.260925925926</v>
      </c>
      <c r="F617" s="54">
        <v>-14</v>
      </c>
      <c r="G617" s="54">
        <v>2350</v>
      </c>
      <c r="H617" s="54">
        <v>2350</v>
      </c>
      <c r="I617" s="54">
        <v>2350</v>
      </c>
      <c r="J617" s="54">
        <v>0</v>
      </c>
      <c r="K617" s="54">
        <v>0</v>
      </c>
      <c r="L617" s="54">
        <v>0</v>
      </c>
      <c r="M617" s="54">
        <v>0</v>
      </c>
      <c r="N617" s="54">
        <v>0</v>
      </c>
    </row>
    <row r="618" spans="1:14">
      <c r="B618" s="246" t="s">
        <v>36</v>
      </c>
      <c r="D618" s="304">
        <f>SUBTOTAL(4,F568:F617)</f>
        <v>14</v>
      </c>
    </row>
    <row r="619" spans="1:14">
      <c r="G619" s="305">
        <f>SUBTOTAL(9,H568:H617)</f>
        <v>1262420</v>
      </c>
      <c r="H619" s="305">
        <f>SUBTOTAL(9,I568:I617)</f>
        <v>662232.5</v>
      </c>
      <c r="I619" s="305">
        <f>SUBTOTAL(9,J568:J617)</f>
        <v>290037.5</v>
      </c>
      <c r="K619" s="305">
        <f>SUBTOTAL(9,K568:K617)</f>
        <v>310150</v>
      </c>
      <c r="L619" s="305">
        <f>SUBTOTAL(9,L568:L617)</f>
        <v>0</v>
      </c>
      <c r="M619" s="305">
        <f>SUBTOTAL(9,M568:M617)</f>
        <v>0</v>
      </c>
      <c r="N619" s="305">
        <f>SUBTOTAL(9,N568:N617)</f>
        <v>0</v>
      </c>
    </row>
    <row r="620" spans="1:14">
      <c r="A620" s="245" t="s">
        <v>134</v>
      </c>
      <c r="J620" s="246" t="s">
        <v>12</v>
      </c>
      <c r="K620" s="247" t="s">
        <v>1230</v>
      </c>
      <c r="L620" s="248" t="s">
        <v>13</v>
      </c>
    </row>
    <row r="622" spans="1:14">
      <c r="A622" s="52" t="s">
        <v>18</v>
      </c>
      <c r="B622" s="53" t="s">
        <v>19</v>
      </c>
      <c r="C622" s="53" t="s">
        <v>20</v>
      </c>
      <c r="D622" s="52" t="s">
        <v>21</v>
      </c>
      <c r="E622" s="52" t="s">
        <v>22</v>
      </c>
      <c r="G622" s="53" t="s">
        <v>23</v>
      </c>
      <c r="H622" s="53" t="s">
        <v>24</v>
      </c>
      <c r="I622" s="53" t="s">
        <v>25</v>
      </c>
      <c r="J622" s="303" t="s">
        <v>26</v>
      </c>
      <c r="K622" s="303" t="s">
        <v>27</v>
      </c>
      <c r="L622" s="303" t="s">
        <v>28</v>
      </c>
      <c r="M622" s="53" t="s">
        <v>29</v>
      </c>
      <c r="N622" s="53" t="s">
        <v>30</v>
      </c>
    </row>
    <row r="623" spans="1:14">
      <c r="A623" s="199" t="s">
        <v>1208</v>
      </c>
      <c r="B623" s="200">
        <v>17766</v>
      </c>
      <c r="C623" s="54">
        <v>8</v>
      </c>
      <c r="D623" s="198">
        <v>45983.292847222219</v>
      </c>
      <c r="E623" s="198">
        <v>45998.289814814816</v>
      </c>
      <c r="F623" s="54">
        <v>38</v>
      </c>
      <c r="G623" s="54">
        <v>6175550</v>
      </c>
      <c r="H623" s="54">
        <v>6175550</v>
      </c>
      <c r="I623" s="54">
        <v>0</v>
      </c>
      <c r="J623" s="54">
        <v>0</v>
      </c>
      <c r="K623" s="54">
        <v>0</v>
      </c>
      <c r="L623" s="54">
        <v>0</v>
      </c>
      <c r="M623" s="54">
        <v>0</v>
      </c>
      <c r="N623" s="54">
        <v>6175550</v>
      </c>
    </row>
    <row r="624" spans="1:14">
      <c r="A624" s="199" t="s">
        <v>1208</v>
      </c>
      <c r="B624" s="200">
        <v>17917</v>
      </c>
      <c r="C624" s="54">
        <v>8</v>
      </c>
      <c r="D624" s="198">
        <v>45988.298136574071</v>
      </c>
      <c r="E624" s="198">
        <v>46003.297986111109</v>
      </c>
      <c r="F624" s="54">
        <v>33</v>
      </c>
      <c r="G624" s="54">
        <v>6999100</v>
      </c>
      <c r="H624" s="54">
        <v>6999100</v>
      </c>
      <c r="I624" s="54">
        <v>0</v>
      </c>
      <c r="J624" s="54">
        <v>0</v>
      </c>
      <c r="K624" s="54">
        <v>0</v>
      </c>
      <c r="L624" s="54">
        <v>0</v>
      </c>
      <c r="M624" s="54">
        <v>0</v>
      </c>
      <c r="N624" s="54">
        <v>6999100</v>
      </c>
    </row>
    <row r="625" spans="1:14">
      <c r="A625" s="199" t="s">
        <v>1208</v>
      </c>
      <c r="B625" s="200">
        <v>17951</v>
      </c>
      <c r="C625" s="54">
        <v>8</v>
      </c>
      <c r="D625" s="198">
        <v>45989.297546296293</v>
      </c>
      <c r="E625" s="198">
        <v>46004.265706018516</v>
      </c>
      <c r="F625" s="54">
        <v>32</v>
      </c>
      <c r="G625" s="54">
        <v>2763650</v>
      </c>
      <c r="H625" s="54">
        <v>2763650</v>
      </c>
      <c r="I625" s="54">
        <v>0</v>
      </c>
      <c r="J625" s="54">
        <v>0</v>
      </c>
      <c r="K625" s="54">
        <v>0</v>
      </c>
      <c r="L625" s="54">
        <v>0</v>
      </c>
      <c r="M625" s="54">
        <v>0</v>
      </c>
      <c r="N625" s="54">
        <v>2763650</v>
      </c>
    </row>
    <row r="626" spans="1:14">
      <c r="A626" s="199" t="s">
        <v>1208</v>
      </c>
      <c r="B626" s="200">
        <v>18016</v>
      </c>
      <c r="C626" s="54">
        <v>8</v>
      </c>
      <c r="D626" s="198">
        <v>45992.247488425928</v>
      </c>
      <c r="E626" s="198">
        <v>46007.246747685182</v>
      </c>
      <c r="F626" s="54">
        <v>29</v>
      </c>
      <c r="G626" s="54">
        <v>976300</v>
      </c>
      <c r="H626" s="54">
        <v>976300</v>
      </c>
      <c r="I626" s="54">
        <v>0</v>
      </c>
      <c r="J626" s="54">
        <v>0</v>
      </c>
      <c r="K626" s="54">
        <v>0</v>
      </c>
      <c r="L626" s="54">
        <v>0</v>
      </c>
      <c r="M626" s="54">
        <v>976300</v>
      </c>
      <c r="N626" s="54">
        <v>0</v>
      </c>
    </row>
    <row r="627" spans="1:14">
      <c r="A627" s="199" t="s">
        <v>1208</v>
      </c>
      <c r="B627" s="200">
        <v>18111</v>
      </c>
      <c r="C627" s="54">
        <v>8</v>
      </c>
      <c r="D627" s="198">
        <v>45994.30133101852</v>
      </c>
      <c r="E627" s="198">
        <v>46009.301076388889</v>
      </c>
      <c r="F627" s="54">
        <v>27</v>
      </c>
      <c r="G627" s="54">
        <v>10464700</v>
      </c>
      <c r="H627" s="54">
        <v>10464700</v>
      </c>
      <c r="I627" s="54">
        <v>0</v>
      </c>
      <c r="J627" s="54">
        <v>0</v>
      </c>
      <c r="K627" s="54">
        <v>0</v>
      </c>
      <c r="L627" s="54">
        <v>0</v>
      </c>
      <c r="M627" s="54">
        <v>10464700</v>
      </c>
      <c r="N627" s="54">
        <v>0</v>
      </c>
    </row>
    <row r="628" spans="1:14">
      <c r="A628" s="199" t="s">
        <v>1208</v>
      </c>
      <c r="B628" s="200">
        <v>18184</v>
      </c>
      <c r="C628" s="54">
        <v>8</v>
      </c>
      <c r="D628" s="198">
        <v>45996.272141203706</v>
      </c>
      <c r="E628" s="198">
        <v>46011.271967592591</v>
      </c>
      <c r="F628" s="54">
        <v>25</v>
      </c>
      <c r="G628" s="54">
        <v>429000</v>
      </c>
      <c r="H628" s="54">
        <v>429000</v>
      </c>
      <c r="I628" s="54">
        <v>0</v>
      </c>
      <c r="J628" s="54">
        <v>0</v>
      </c>
      <c r="K628" s="54">
        <v>0</v>
      </c>
      <c r="L628" s="54">
        <v>0</v>
      </c>
      <c r="M628" s="54">
        <v>429000</v>
      </c>
      <c r="N628" s="54">
        <v>0</v>
      </c>
    </row>
    <row r="629" spans="1:14">
      <c r="A629" s="199" t="s">
        <v>1208</v>
      </c>
      <c r="B629" s="200">
        <v>18327</v>
      </c>
      <c r="C629" s="54">
        <v>8</v>
      </c>
      <c r="D629" s="198">
        <v>46001.279930555553</v>
      </c>
      <c r="E629" s="198">
        <v>46016.274537037039</v>
      </c>
      <c r="F629" s="54">
        <v>20</v>
      </c>
      <c r="G629" s="54">
        <v>8565250</v>
      </c>
      <c r="H629" s="54">
        <v>8565250</v>
      </c>
      <c r="I629" s="54">
        <v>0</v>
      </c>
      <c r="J629" s="54">
        <v>0</v>
      </c>
      <c r="K629" s="54">
        <v>0</v>
      </c>
      <c r="L629" s="54">
        <v>8565250</v>
      </c>
      <c r="M629" s="54">
        <v>0</v>
      </c>
      <c r="N629" s="54">
        <v>0</v>
      </c>
    </row>
    <row r="630" spans="1:14">
      <c r="A630" s="199" t="s">
        <v>1208</v>
      </c>
      <c r="B630" s="200">
        <v>18399</v>
      </c>
      <c r="C630" s="54">
        <v>8</v>
      </c>
      <c r="D630" s="198">
        <v>46002.57309027778</v>
      </c>
      <c r="E630" s="198">
        <v>46017.573020833333</v>
      </c>
      <c r="F630" s="54">
        <v>19</v>
      </c>
      <c r="G630" s="54">
        <v>1548950</v>
      </c>
      <c r="H630" s="54">
        <v>1548950</v>
      </c>
      <c r="I630" s="54">
        <v>0</v>
      </c>
      <c r="J630" s="54">
        <v>0</v>
      </c>
      <c r="K630" s="54">
        <v>0</v>
      </c>
      <c r="L630" s="54">
        <v>1548950</v>
      </c>
      <c r="M630" s="54">
        <v>0</v>
      </c>
      <c r="N630" s="54">
        <v>0</v>
      </c>
    </row>
    <row r="631" spans="1:14">
      <c r="A631" s="199" t="s">
        <v>1208</v>
      </c>
      <c r="B631" s="200">
        <v>18426</v>
      </c>
      <c r="C631" s="54">
        <v>8</v>
      </c>
      <c r="D631" s="198">
        <v>46003.328449074077</v>
      </c>
      <c r="E631" s="198">
        <v>46018.328194444446</v>
      </c>
      <c r="F631" s="54">
        <v>18</v>
      </c>
      <c r="G631" s="54">
        <v>200200</v>
      </c>
      <c r="H631" s="54">
        <v>200200</v>
      </c>
      <c r="I631" s="54">
        <v>0</v>
      </c>
      <c r="J631" s="54">
        <v>0</v>
      </c>
      <c r="K631" s="54">
        <v>0</v>
      </c>
      <c r="L631" s="54">
        <v>200200</v>
      </c>
      <c r="M631" s="54">
        <v>0</v>
      </c>
      <c r="N631" s="54">
        <v>0</v>
      </c>
    </row>
    <row r="632" spans="1:14">
      <c r="A632" s="199" t="s">
        <v>1208</v>
      </c>
      <c r="B632" s="200">
        <v>18552</v>
      </c>
      <c r="C632" s="54">
        <v>8</v>
      </c>
      <c r="D632" s="198">
        <v>46007.289259259262</v>
      </c>
      <c r="E632" s="198">
        <v>46022.2890625</v>
      </c>
      <c r="F632" s="54">
        <v>14</v>
      </c>
      <c r="G632" s="54">
        <v>1075100</v>
      </c>
      <c r="H632" s="54">
        <v>1075100</v>
      </c>
      <c r="I632" s="54">
        <v>0</v>
      </c>
      <c r="J632" s="54">
        <v>0</v>
      </c>
      <c r="K632" s="54">
        <v>1075100</v>
      </c>
      <c r="L632" s="54">
        <v>0</v>
      </c>
      <c r="M632" s="54">
        <v>0</v>
      </c>
      <c r="N632" s="54">
        <v>0</v>
      </c>
    </row>
    <row r="633" spans="1:14">
      <c r="A633" s="199" t="s">
        <v>1208</v>
      </c>
      <c r="B633" s="200">
        <v>18589</v>
      </c>
      <c r="C633" s="54">
        <v>8</v>
      </c>
      <c r="D633" s="198">
        <v>46008.282673611109</v>
      </c>
      <c r="E633" s="198">
        <v>46023.281412037039</v>
      </c>
      <c r="F633" s="54">
        <v>13</v>
      </c>
      <c r="G633" s="54">
        <v>3736800</v>
      </c>
      <c r="H633" s="54">
        <v>3736800</v>
      </c>
      <c r="I633" s="54">
        <v>0</v>
      </c>
      <c r="J633" s="54">
        <v>0</v>
      </c>
      <c r="K633" s="54">
        <v>3736800</v>
      </c>
      <c r="L633" s="54">
        <v>0</v>
      </c>
      <c r="M633" s="54">
        <v>0</v>
      </c>
      <c r="N633" s="54">
        <v>0</v>
      </c>
    </row>
    <row r="634" spans="1:14">
      <c r="A634" s="199" t="s">
        <v>1208</v>
      </c>
      <c r="B634" s="200">
        <v>18683</v>
      </c>
      <c r="C634" s="54">
        <v>8</v>
      </c>
      <c r="D634" s="198">
        <v>46010.276458333334</v>
      </c>
      <c r="E634" s="198">
        <v>46025.267233796294</v>
      </c>
      <c r="F634" s="54">
        <v>11</v>
      </c>
      <c r="G634" s="54">
        <v>4924800</v>
      </c>
      <c r="H634" s="54">
        <v>4924800</v>
      </c>
      <c r="I634" s="54">
        <v>0</v>
      </c>
      <c r="J634" s="54">
        <v>0</v>
      </c>
      <c r="K634" s="54">
        <v>4924800</v>
      </c>
      <c r="L634" s="54">
        <v>0</v>
      </c>
      <c r="M634" s="54">
        <v>0</v>
      </c>
      <c r="N634" s="54">
        <v>0</v>
      </c>
    </row>
    <row r="635" spans="1:14">
      <c r="A635" s="199" t="s">
        <v>1208</v>
      </c>
      <c r="B635" s="200">
        <v>18832</v>
      </c>
      <c r="C635" s="54">
        <v>8</v>
      </c>
      <c r="D635" s="198">
        <v>46014.296446759261</v>
      </c>
      <c r="E635" s="198">
        <v>46029.296215277776</v>
      </c>
      <c r="F635" s="54">
        <v>7</v>
      </c>
      <c r="G635" s="54">
        <v>6513400</v>
      </c>
      <c r="H635" s="54">
        <v>6513400</v>
      </c>
      <c r="I635" s="54">
        <v>0</v>
      </c>
      <c r="J635" s="54">
        <v>6513400</v>
      </c>
      <c r="K635" s="54">
        <v>0</v>
      </c>
      <c r="L635" s="54">
        <v>0</v>
      </c>
      <c r="M635" s="54">
        <v>0</v>
      </c>
      <c r="N635" s="54">
        <v>0</v>
      </c>
    </row>
    <row r="636" spans="1:14">
      <c r="A636" s="199" t="s">
        <v>1208</v>
      </c>
      <c r="B636" s="200">
        <v>18899</v>
      </c>
      <c r="C636" s="54">
        <v>8</v>
      </c>
      <c r="D636" s="198">
        <v>46017.279861111114</v>
      </c>
      <c r="E636" s="198">
        <v>46032.279537037037</v>
      </c>
      <c r="F636" s="54">
        <v>4</v>
      </c>
      <c r="G636" s="54">
        <v>2971800</v>
      </c>
      <c r="H636" s="54">
        <v>2971800</v>
      </c>
      <c r="I636" s="54">
        <v>0</v>
      </c>
      <c r="J636" s="54">
        <v>2971800</v>
      </c>
      <c r="K636" s="54">
        <v>0</v>
      </c>
      <c r="L636" s="54">
        <v>0</v>
      </c>
      <c r="M636" s="54">
        <v>0</v>
      </c>
      <c r="N636" s="54">
        <v>0</v>
      </c>
    </row>
    <row r="637" spans="1:14">
      <c r="A637" s="199" t="s">
        <v>1208</v>
      </c>
      <c r="B637" s="200">
        <v>18970</v>
      </c>
      <c r="C637" s="54">
        <v>8</v>
      </c>
      <c r="D637" s="198">
        <v>46020.322731481479</v>
      </c>
      <c r="E637" s="198">
        <v>46035.319456018522</v>
      </c>
      <c r="F637" s="54">
        <v>1</v>
      </c>
      <c r="G637" s="54">
        <v>2889900</v>
      </c>
      <c r="H637" s="54">
        <v>2889900</v>
      </c>
      <c r="I637" s="54">
        <v>0</v>
      </c>
      <c r="J637" s="54">
        <v>2889900</v>
      </c>
      <c r="K637" s="54">
        <v>0</v>
      </c>
      <c r="L637" s="54">
        <v>0</v>
      </c>
      <c r="M637" s="54">
        <v>0</v>
      </c>
      <c r="N637" s="54">
        <v>0</v>
      </c>
    </row>
    <row r="638" spans="1:14">
      <c r="A638" s="199" t="s">
        <v>1208</v>
      </c>
      <c r="B638" s="200">
        <v>19003</v>
      </c>
      <c r="C638" s="54">
        <v>8</v>
      </c>
      <c r="D638" s="198">
        <v>46021.284618055557</v>
      </c>
      <c r="E638" s="198">
        <v>46036.279097222221</v>
      </c>
      <c r="F638" s="54">
        <v>0</v>
      </c>
      <c r="G638" s="54">
        <v>1206400</v>
      </c>
      <c r="H638" s="54">
        <v>1206400</v>
      </c>
      <c r="I638" s="54">
        <v>1206400</v>
      </c>
      <c r="J638" s="54">
        <v>0</v>
      </c>
      <c r="K638" s="54">
        <v>0</v>
      </c>
      <c r="L638" s="54">
        <v>0</v>
      </c>
      <c r="M638" s="54">
        <v>0</v>
      </c>
      <c r="N638" s="54">
        <v>0</v>
      </c>
    </row>
    <row r="639" spans="1:14">
      <c r="B639" s="246" t="s">
        <v>36</v>
      </c>
      <c r="D639" s="304">
        <f>SUBTOTAL(4,F623:F638)</f>
        <v>38</v>
      </c>
    </row>
    <row r="640" spans="1:14">
      <c r="G640" s="305">
        <f>SUBTOTAL(9,H623:H638)</f>
        <v>61440900</v>
      </c>
      <c r="H640" s="305">
        <f>SUBTOTAL(9,I623:I638)</f>
        <v>1206400</v>
      </c>
      <c r="I640" s="305">
        <f>SUBTOTAL(9,J623:J638)</f>
        <v>12375100</v>
      </c>
      <c r="K640" s="305">
        <f>SUBTOTAL(9,K623:K638)</f>
        <v>9736700</v>
      </c>
      <c r="L640" s="305">
        <f>SUBTOTAL(9,L623:L638)</f>
        <v>10314400</v>
      </c>
      <c r="M640" s="305">
        <f>SUBTOTAL(9,M623:M638)</f>
        <v>11870000</v>
      </c>
      <c r="N640" s="305">
        <f>SUBTOTAL(9,N623:N638)</f>
        <v>15938300</v>
      </c>
    </row>
    <row r="641" spans="1:14">
      <c r="A641" s="245" t="s">
        <v>1167</v>
      </c>
      <c r="J641" s="246" t="s">
        <v>12</v>
      </c>
      <c r="K641" s="247" t="s">
        <v>1231</v>
      </c>
      <c r="L641" s="248" t="s">
        <v>13</v>
      </c>
    </row>
    <row r="643" spans="1:14">
      <c r="A643" s="52" t="s">
        <v>18</v>
      </c>
      <c r="B643" s="53" t="s">
        <v>19</v>
      </c>
      <c r="C643" s="53" t="s">
        <v>20</v>
      </c>
      <c r="D643" s="52" t="s">
        <v>21</v>
      </c>
      <c r="E643" s="52" t="s">
        <v>22</v>
      </c>
      <c r="G643" s="53" t="s">
        <v>23</v>
      </c>
      <c r="H643" s="53" t="s">
        <v>24</v>
      </c>
      <c r="I643" s="53" t="s">
        <v>25</v>
      </c>
      <c r="J643" s="303" t="s">
        <v>26</v>
      </c>
      <c r="K643" s="303" t="s">
        <v>27</v>
      </c>
      <c r="L643" s="303" t="s">
        <v>28</v>
      </c>
      <c r="M643" s="53" t="s">
        <v>29</v>
      </c>
      <c r="N643" s="53" t="s">
        <v>30</v>
      </c>
    </row>
    <row r="644" spans="1:14">
      <c r="A644" s="199" t="s">
        <v>1210</v>
      </c>
      <c r="B644" s="200">
        <v>23309</v>
      </c>
      <c r="C644" s="54">
        <v>4</v>
      </c>
      <c r="D644" s="198">
        <v>46008.298321759263</v>
      </c>
      <c r="E644" s="198">
        <v>46023.298206018517</v>
      </c>
      <c r="F644" s="54">
        <v>13</v>
      </c>
      <c r="G644" s="54">
        <v>285200</v>
      </c>
      <c r="H644" s="54">
        <v>285200</v>
      </c>
      <c r="I644" s="54">
        <v>0</v>
      </c>
      <c r="J644" s="54">
        <v>0</v>
      </c>
      <c r="K644" s="54">
        <v>285200</v>
      </c>
      <c r="L644" s="54">
        <v>0</v>
      </c>
      <c r="M644" s="54">
        <v>0</v>
      </c>
      <c r="N644" s="54">
        <v>0</v>
      </c>
    </row>
    <row r="645" spans="1:14">
      <c r="B645" s="246" t="s">
        <v>36</v>
      </c>
      <c r="D645" s="304">
        <f>SUBTOTAL(4,F644:F644)</f>
        <v>13</v>
      </c>
    </row>
    <row r="646" spans="1:14">
      <c r="G646" s="305">
        <f>SUBTOTAL(9,H644:H644)</f>
        <v>285200</v>
      </c>
      <c r="H646" s="305">
        <f>SUBTOTAL(9,I644:I644)</f>
        <v>0</v>
      </c>
      <c r="I646" s="305">
        <f>SUBTOTAL(9,J644:J644)</f>
        <v>0</v>
      </c>
      <c r="K646" s="305">
        <f>SUBTOTAL(9,K644:K644)</f>
        <v>285200</v>
      </c>
      <c r="L646" s="305">
        <f>SUBTOTAL(9,L644:L644)</f>
        <v>0</v>
      </c>
      <c r="M646" s="305">
        <f>SUBTOTAL(9,M644:M644)</f>
        <v>0</v>
      </c>
      <c r="N646" s="305">
        <f>SUBTOTAL(9,N644:N644)</f>
        <v>0</v>
      </c>
    </row>
    <row r="647" spans="1:14">
      <c r="A647" s="245" t="s">
        <v>73</v>
      </c>
      <c r="J647" s="246" t="s">
        <v>12</v>
      </c>
      <c r="K647" s="247" t="s">
        <v>1217</v>
      </c>
      <c r="L647" s="248" t="s">
        <v>13</v>
      </c>
    </row>
    <row r="649" spans="1:14">
      <c r="A649" s="52" t="s">
        <v>18</v>
      </c>
      <c r="B649" s="53" t="s">
        <v>19</v>
      </c>
      <c r="C649" s="53" t="s">
        <v>20</v>
      </c>
      <c r="D649" s="52" t="s">
        <v>21</v>
      </c>
      <c r="E649" s="52" t="s">
        <v>22</v>
      </c>
      <c r="G649" s="53" t="s">
        <v>23</v>
      </c>
      <c r="H649" s="53" t="s">
        <v>24</v>
      </c>
      <c r="I649" s="53" t="s">
        <v>25</v>
      </c>
      <c r="J649" s="303" t="s">
        <v>26</v>
      </c>
      <c r="K649" s="303" t="s">
        <v>27</v>
      </c>
      <c r="L649" s="303" t="s">
        <v>28</v>
      </c>
      <c r="M649" s="53" t="s">
        <v>29</v>
      </c>
      <c r="N649" s="53" t="s">
        <v>30</v>
      </c>
    </row>
    <row r="650" spans="1:14">
      <c r="A650" s="199" t="s">
        <v>33</v>
      </c>
      <c r="B650" s="200">
        <v>52217</v>
      </c>
      <c r="C650" s="54">
        <v>1</v>
      </c>
      <c r="D650" s="198">
        <v>45940.449560185189</v>
      </c>
      <c r="E650" s="198">
        <v>45941.449560185189</v>
      </c>
      <c r="F650" s="54">
        <v>95</v>
      </c>
      <c r="G650" s="54">
        <v>54624</v>
      </c>
      <c r="H650" s="54">
        <v>54624</v>
      </c>
      <c r="I650" s="54">
        <v>0</v>
      </c>
      <c r="J650" s="54">
        <v>0</v>
      </c>
      <c r="K650" s="54">
        <v>0</v>
      </c>
      <c r="L650" s="54">
        <v>0</v>
      </c>
      <c r="M650" s="54">
        <v>0</v>
      </c>
      <c r="N650" s="54">
        <v>54624</v>
      </c>
    </row>
    <row r="651" spans="1:14">
      <c r="B651" s="246" t="s">
        <v>36</v>
      </c>
      <c r="D651" s="304">
        <f>SUBTOTAL(4,F650:F650)</f>
        <v>95</v>
      </c>
    </row>
    <row r="652" spans="1:14">
      <c r="G652" s="305">
        <f>SUBTOTAL(9,H650:H650)</f>
        <v>54624</v>
      </c>
      <c r="H652" s="305">
        <f>SUBTOTAL(9,I650:I650)</f>
        <v>0</v>
      </c>
      <c r="I652" s="305">
        <f>SUBTOTAL(9,J650:J650)</f>
        <v>0</v>
      </c>
      <c r="K652" s="305">
        <f>SUBTOTAL(9,K650:K650)</f>
        <v>0</v>
      </c>
      <c r="L652" s="305">
        <f>SUBTOTAL(9,L650:L650)</f>
        <v>0</v>
      </c>
      <c r="M652" s="305">
        <f>SUBTOTAL(9,M650:M650)</f>
        <v>0</v>
      </c>
      <c r="N652" s="305">
        <f>SUBTOTAL(9,N650:N650)</f>
        <v>54624</v>
      </c>
    </row>
    <row r="653" spans="1:14">
      <c r="A653" s="245" t="s">
        <v>1504</v>
      </c>
      <c r="J653" s="246" t="s">
        <v>12</v>
      </c>
      <c r="K653" s="247" t="s">
        <v>1519</v>
      </c>
      <c r="L653" s="248" t="s">
        <v>13</v>
      </c>
    </row>
    <row r="655" spans="1:14">
      <c r="A655" s="52" t="s">
        <v>18</v>
      </c>
      <c r="B655" s="53" t="s">
        <v>19</v>
      </c>
      <c r="C655" s="53" t="s">
        <v>20</v>
      </c>
      <c r="D655" s="52" t="s">
        <v>21</v>
      </c>
      <c r="E655" s="52" t="s">
        <v>22</v>
      </c>
      <c r="G655" s="53" t="s">
        <v>23</v>
      </c>
      <c r="H655" s="53" t="s">
        <v>24</v>
      </c>
      <c r="I655" s="53" t="s">
        <v>25</v>
      </c>
      <c r="J655" s="303" t="s">
        <v>26</v>
      </c>
      <c r="K655" s="303" t="s">
        <v>27</v>
      </c>
      <c r="L655" s="303" t="s">
        <v>28</v>
      </c>
      <c r="M655" s="53" t="s">
        <v>29</v>
      </c>
      <c r="N655" s="53" t="s">
        <v>30</v>
      </c>
    </row>
    <row r="656" spans="1:14">
      <c r="A656" s="199" t="s">
        <v>1208</v>
      </c>
      <c r="B656" s="200">
        <v>18217</v>
      </c>
      <c r="C656" s="54">
        <v>7</v>
      </c>
      <c r="D656" s="198">
        <v>45996.569895833331</v>
      </c>
      <c r="E656" s="198">
        <v>46004.569537037038</v>
      </c>
      <c r="F656" s="54">
        <v>32</v>
      </c>
      <c r="G656" s="54">
        <v>152000</v>
      </c>
      <c r="H656" s="54">
        <v>152000</v>
      </c>
      <c r="I656" s="54">
        <v>0</v>
      </c>
      <c r="J656" s="54">
        <v>0</v>
      </c>
      <c r="K656" s="54">
        <v>0</v>
      </c>
      <c r="L656" s="54">
        <v>0</v>
      </c>
      <c r="M656" s="54">
        <v>0</v>
      </c>
      <c r="N656" s="54">
        <v>152000</v>
      </c>
    </row>
    <row r="657" spans="1:14">
      <c r="A657" s="199" t="s">
        <v>1208</v>
      </c>
      <c r="B657" s="200">
        <v>18414</v>
      </c>
      <c r="C657" s="54">
        <v>7</v>
      </c>
      <c r="D657" s="198">
        <v>46002.639293981483</v>
      </c>
      <c r="E657" s="198">
        <v>46010.638692129629</v>
      </c>
      <c r="F657" s="54">
        <v>26</v>
      </c>
      <c r="G657" s="54">
        <v>747600</v>
      </c>
      <c r="H657" s="54">
        <v>747600</v>
      </c>
      <c r="I657" s="54">
        <v>0</v>
      </c>
      <c r="J657" s="54">
        <v>0</v>
      </c>
      <c r="K657" s="54">
        <v>0</v>
      </c>
      <c r="L657" s="54">
        <v>0</v>
      </c>
      <c r="M657" s="54">
        <v>747600</v>
      </c>
      <c r="N657" s="54">
        <v>0</v>
      </c>
    </row>
    <row r="658" spans="1:14">
      <c r="B658" s="246" t="s">
        <v>36</v>
      </c>
      <c r="D658" s="304">
        <f>SUBTOTAL(4,F656:F657)</f>
        <v>32</v>
      </c>
    </row>
    <row r="659" spans="1:14">
      <c r="G659" s="305">
        <f>SUBTOTAL(9,H656:H657)</f>
        <v>899600</v>
      </c>
      <c r="H659" s="305">
        <f>SUBTOTAL(9,I656:I657)</f>
        <v>0</v>
      </c>
      <c r="I659" s="305">
        <f>SUBTOTAL(9,J656:J657)</f>
        <v>0</v>
      </c>
      <c r="K659" s="305">
        <f>SUBTOTAL(9,K656:K657)</f>
        <v>0</v>
      </c>
      <c r="L659" s="305">
        <f>SUBTOTAL(9,L656:L657)</f>
        <v>0</v>
      </c>
      <c r="M659" s="305">
        <f>SUBTOTAL(9,M656:M657)</f>
        <v>747600</v>
      </c>
      <c r="N659" s="305">
        <f>SUBTOTAL(9,N656:N657)</f>
        <v>152000</v>
      </c>
    </row>
    <row r="660" spans="1:14">
      <c r="A660" s="245" t="s">
        <v>137</v>
      </c>
      <c r="J660" s="246" t="s">
        <v>12</v>
      </c>
      <c r="K660" s="247" t="s">
        <v>1232</v>
      </c>
      <c r="L660" s="248" t="s">
        <v>13</v>
      </c>
    </row>
    <row r="662" spans="1:14">
      <c r="A662" s="52" t="s">
        <v>18</v>
      </c>
      <c r="B662" s="53" t="s">
        <v>19</v>
      </c>
      <c r="C662" s="53" t="s">
        <v>20</v>
      </c>
      <c r="D662" s="52" t="s">
        <v>21</v>
      </c>
      <c r="E662" s="52" t="s">
        <v>22</v>
      </c>
      <c r="G662" s="53" t="s">
        <v>23</v>
      </c>
      <c r="H662" s="53" t="s">
        <v>24</v>
      </c>
      <c r="I662" s="53" t="s">
        <v>25</v>
      </c>
      <c r="J662" s="303" t="s">
        <v>26</v>
      </c>
      <c r="K662" s="303" t="s">
        <v>27</v>
      </c>
      <c r="L662" s="303" t="s">
        <v>28</v>
      </c>
      <c r="M662" s="53" t="s">
        <v>29</v>
      </c>
      <c r="N662" s="53" t="s">
        <v>30</v>
      </c>
    </row>
    <row r="663" spans="1:14">
      <c r="A663" s="199" t="s">
        <v>1208</v>
      </c>
      <c r="B663" s="200">
        <v>4656</v>
      </c>
      <c r="C663" s="54">
        <v>8</v>
      </c>
      <c r="D663" s="198">
        <v>45454.596180555556</v>
      </c>
      <c r="E663" s="198">
        <v>45484.596180555556</v>
      </c>
      <c r="F663" s="54">
        <v>552</v>
      </c>
      <c r="G663" s="54">
        <v>1092265</v>
      </c>
      <c r="H663" s="54">
        <v>985155</v>
      </c>
      <c r="I663" s="54">
        <v>0</v>
      </c>
      <c r="J663" s="54">
        <v>0</v>
      </c>
      <c r="K663" s="54">
        <v>0</v>
      </c>
      <c r="L663" s="54">
        <v>0</v>
      </c>
      <c r="M663" s="54">
        <v>0</v>
      </c>
      <c r="N663" s="54">
        <v>985155</v>
      </c>
    </row>
    <row r="664" spans="1:14">
      <c r="A664" s="199" t="s">
        <v>1208</v>
      </c>
      <c r="B664" s="200">
        <v>4776</v>
      </c>
      <c r="C664" s="54">
        <v>8</v>
      </c>
      <c r="D664" s="198">
        <v>45460.602048611108</v>
      </c>
      <c r="E664" s="198">
        <v>45490.602048611108</v>
      </c>
      <c r="F664" s="54">
        <v>546</v>
      </c>
      <c r="G664" s="54">
        <v>775025.07</v>
      </c>
      <c r="H664" s="54">
        <v>775025.07</v>
      </c>
      <c r="I664" s="54">
        <v>0</v>
      </c>
      <c r="J664" s="54">
        <v>0</v>
      </c>
      <c r="K664" s="54">
        <v>0</v>
      </c>
      <c r="L664" s="54">
        <v>0</v>
      </c>
      <c r="M664" s="54">
        <v>0</v>
      </c>
      <c r="N664" s="54">
        <v>775025.07</v>
      </c>
    </row>
    <row r="665" spans="1:14">
      <c r="A665" s="199" t="s">
        <v>1208</v>
      </c>
      <c r="B665" s="200">
        <v>4777</v>
      </c>
      <c r="C665" s="54">
        <v>8</v>
      </c>
      <c r="D665" s="198">
        <v>45460.611817129633</v>
      </c>
      <c r="E665" s="198">
        <v>45490.611817129633</v>
      </c>
      <c r="F665" s="54">
        <v>546</v>
      </c>
      <c r="G665" s="54">
        <v>244110</v>
      </c>
      <c r="H665" s="54">
        <v>244110</v>
      </c>
      <c r="I665" s="54">
        <v>0</v>
      </c>
      <c r="J665" s="54">
        <v>0</v>
      </c>
      <c r="K665" s="54">
        <v>0</v>
      </c>
      <c r="L665" s="54">
        <v>0</v>
      </c>
      <c r="M665" s="54">
        <v>0</v>
      </c>
      <c r="N665" s="54">
        <v>244110</v>
      </c>
    </row>
    <row r="666" spans="1:14">
      <c r="A666" s="199" t="s">
        <v>1208</v>
      </c>
      <c r="B666" s="200">
        <v>4778</v>
      </c>
      <c r="C666" s="54">
        <v>8</v>
      </c>
      <c r="D666" s="198">
        <v>45460.613287037035</v>
      </c>
      <c r="E666" s="198">
        <v>45490.613287037035</v>
      </c>
      <c r="F666" s="54">
        <v>546</v>
      </c>
      <c r="G666" s="54">
        <v>411600</v>
      </c>
      <c r="H666" s="54">
        <v>411600</v>
      </c>
      <c r="I666" s="54">
        <v>0</v>
      </c>
      <c r="J666" s="54">
        <v>0</v>
      </c>
      <c r="K666" s="54">
        <v>0</v>
      </c>
      <c r="L666" s="54">
        <v>0</v>
      </c>
      <c r="M666" s="54">
        <v>0</v>
      </c>
      <c r="N666" s="54">
        <v>411600</v>
      </c>
    </row>
    <row r="667" spans="1:14">
      <c r="A667" s="199" t="s">
        <v>1208</v>
      </c>
      <c r="B667" s="200">
        <v>4779</v>
      </c>
      <c r="C667" s="54">
        <v>8</v>
      </c>
      <c r="D667" s="198">
        <v>45460.61440972222</v>
      </c>
      <c r="E667" s="198">
        <v>45490.61440972222</v>
      </c>
      <c r="F667" s="54">
        <v>546</v>
      </c>
      <c r="G667" s="54">
        <v>227010</v>
      </c>
      <c r="H667" s="54">
        <v>227010</v>
      </c>
      <c r="I667" s="54">
        <v>0</v>
      </c>
      <c r="J667" s="54">
        <v>0</v>
      </c>
      <c r="K667" s="54">
        <v>0</v>
      </c>
      <c r="L667" s="54">
        <v>0</v>
      </c>
      <c r="M667" s="54">
        <v>0</v>
      </c>
      <c r="N667" s="54">
        <v>227010</v>
      </c>
    </row>
    <row r="668" spans="1:14">
      <c r="A668" s="199" t="s">
        <v>1208</v>
      </c>
      <c r="B668" s="200">
        <v>4781</v>
      </c>
      <c r="C668" s="54">
        <v>8</v>
      </c>
      <c r="D668" s="198">
        <v>45460.624467592592</v>
      </c>
      <c r="E668" s="198">
        <v>45490.624467592592</v>
      </c>
      <c r="F668" s="54">
        <v>546</v>
      </c>
      <c r="G668" s="54">
        <v>1036800</v>
      </c>
      <c r="H668" s="54">
        <v>1036800</v>
      </c>
      <c r="I668" s="54">
        <v>0</v>
      </c>
      <c r="J668" s="54">
        <v>0</v>
      </c>
      <c r="K668" s="54">
        <v>0</v>
      </c>
      <c r="L668" s="54">
        <v>0</v>
      </c>
      <c r="M668" s="54">
        <v>0</v>
      </c>
      <c r="N668" s="54">
        <v>1036800</v>
      </c>
    </row>
    <row r="669" spans="1:14">
      <c r="A669" s="199" t="s">
        <v>1208</v>
      </c>
      <c r="B669" s="200">
        <v>4782</v>
      </c>
      <c r="C669" s="54">
        <v>8</v>
      </c>
      <c r="D669" s="198">
        <v>45460.666041666664</v>
      </c>
      <c r="E669" s="198">
        <v>45490.666041666664</v>
      </c>
      <c r="F669" s="54">
        <v>546</v>
      </c>
      <c r="G669" s="54">
        <v>990950</v>
      </c>
      <c r="H669" s="54">
        <v>990950</v>
      </c>
      <c r="I669" s="54">
        <v>0</v>
      </c>
      <c r="J669" s="54">
        <v>0</v>
      </c>
      <c r="K669" s="54">
        <v>0</v>
      </c>
      <c r="L669" s="54">
        <v>0</v>
      </c>
      <c r="M669" s="54">
        <v>0</v>
      </c>
      <c r="N669" s="54">
        <v>990950</v>
      </c>
    </row>
    <row r="670" spans="1:14">
      <c r="A670" s="199" t="s">
        <v>1208</v>
      </c>
      <c r="B670" s="200">
        <v>4783</v>
      </c>
      <c r="C670" s="54">
        <v>8</v>
      </c>
      <c r="D670" s="198">
        <v>45460.669282407405</v>
      </c>
      <c r="E670" s="198">
        <v>45490.669282407405</v>
      </c>
      <c r="F670" s="54">
        <v>546</v>
      </c>
      <c r="G670" s="54">
        <v>1162920</v>
      </c>
      <c r="H670" s="54">
        <v>1162920</v>
      </c>
      <c r="I670" s="54">
        <v>0</v>
      </c>
      <c r="J670" s="54">
        <v>0</v>
      </c>
      <c r="K670" s="54">
        <v>0</v>
      </c>
      <c r="L670" s="54">
        <v>0</v>
      </c>
      <c r="M670" s="54">
        <v>0</v>
      </c>
      <c r="N670" s="54">
        <v>1162920</v>
      </c>
    </row>
    <row r="671" spans="1:14">
      <c r="A671" s="199" t="s">
        <v>1208</v>
      </c>
      <c r="B671" s="200">
        <v>4784</v>
      </c>
      <c r="C671" s="54">
        <v>0</v>
      </c>
      <c r="D671" s="198">
        <v>45460.671585648146</v>
      </c>
      <c r="E671" s="198">
        <v>45490.671585648146</v>
      </c>
      <c r="F671" s="54">
        <v>546</v>
      </c>
      <c r="G671" s="54">
        <v>288110</v>
      </c>
      <c r="H671" s="54">
        <v>288110</v>
      </c>
      <c r="I671" s="54">
        <v>0</v>
      </c>
      <c r="J671" s="54">
        <v>0</v>
      </c>
      <c r="K671" s="54">
        <v>0</v>
      </c>
      <c r="L671" s="54">
        <v>0</v>
      </c>
      <c r="M671" s="54">
        <v>0</v>
      </c>
      <c r="N671" s="54">
        <v>288110</v>
      </c>
    </row>
    <row r="672" spans="1:14">
      <c r="A672" s="199" t="s">
        <v>1208</v>
      </c>
      <c r="B672" s="200">
        <v>4868</v>
      </c>
      <c r="C672" s="54">
        <v>8</v>
      </c>
      <c r="D672" s="198">
        <v>45464.320937500001</v>
      </c>
      <c r="E672" s="198">
        <v>45494.320937500001</v>
      </c>
      <c r="F672" s="54">
        <v>542</v>
      </c>
      <c r="G672" s="54">
        <v>424255</v>
      </c>
      <c r="H672" s="54">
        <v>424255</v>
      </c>
      <c r="I672" s="54">
        <v>0</v>
      </c>
      <c r="J672" s="54">
        <v>0</v>
      </c>
      <c r="K672" s="54">
        <v>0</v>
      </c>
      <c r="L672" s="54">
        <v>0</v>
      </c>
      <c r="M672" s="54">
        <v>0</v>
      </c>
      <c r="N672" s="54">
        <v>424255</v>
      </c>
    </row>
    <row r="673" spans="1:14">
      <c r="A673" s="199" t="s">
        <v>1208</v>
      </c>
      <c r="B673" s="200">
        <v>4930</v>
      </c>
      <c r="C673" s="54">
        <v>8</v>
      </c>
      <c r="D673" s="198">
        <v>45467.516435185185</v>
      </c>
      <c r="E673" s="198">
        <v>45468.516435185185</v>
      </c>
      <c r="F673" s="54">
        <v>568</v>
      </c>
      <c r="G673" s="54">
        <v>458575</v>
      </c>
      <c r="H673" s="54">
        <v>458575</v>
      </c>
      <c r="I673" s="54">
        <v>0</v>
      </c>
      <c r="J673" s="54">
        <v>0</v>
      </c>
      <c r="K673" s="54">
        <v>0</v>
      </c>
      <c r="L673" s="54">
        <v>0</v>
      </c>
      <c r="M673" s="54">
        <v>0</v>
      </c>
      <c r="N673" s="54">
        <v>458575</v>
      </c>
    </row>
    <row r="674" spans="1:14">
      <c r="A674" s="199" t="s">
        <v>1208</v>
      </c>
      <c r="B674" s="200">
        <v>4931</v>
      </c>
      <c r="C674" s="54">
        <v>8</v>
      </c>
      <c r="D674" s="198">
        <v>45467.527222222219</v>
      </c>
      <c r="E674" s="198">
        <v>45497.527222222219</v>
      </c>
      <c r="F674" s="54">
        <v>539</v>
      </c>
      <c r="G674" s="54">
        <v>937335</v>
      </c>
      <c r="H674" s="54">
        <v>937335</v>
      </c>
      <c r="I674" s="54">
        <v>0</v>
      </c>
      <c r="J674" s="54">
        <v>0</v>
      </c>
      <c r="K674" s="54">
        <v>0</v>
      </c>
      <c r="L674" s="54">
        <v>0</v>
      </c>
      <c r="M674" s="54">
        <v>0</v>
      </c>
      <c r="N674" s="54">
        <v>937335</v>
      </c>
    </row>
    <row r="675" spans="1:14">
      <c r="A675" s="199" t="s">
        <v>1208</v>
      </c>
      <c r="B675" s="200">
        <v>4932</v>
      </c>
      <c r="C675" s="54">
        <v>8</v>
      </c>
      <c r="D675" s="198">
        <v>45467.528819444444</v>
      </c>
      <c r="E675" s="198">
        <v>45497.528819444444</v>
      </c>
      <c r="F675" s="54">
        <v>539</v>
      </c>
      <c r="G675" s="54">
        <v>369720</v>
      </c>
      <c r="H675" s="54">
        <v>369720</v>
      </c>
      <c r="I675" s="54">
        <v>0</v>
      </c>
      <c r="J675" s="54">
        <v>0</v>
      </c>
      <c r="K675" s="54">
        <v>0</v>
      </c>
      <c r="L675" s="54">
        <v>0</v>
      </c>
      <c r="M675" s="54">
        <v>0</v>
      </c>
      <c r="N675" s="54">
        <v>369720</v>
      </c>
    </row>
    <row r="676" spans="1:14">
      <c r="A676" s="199" t="s">
        <v>1208</v>
      </c>
      <c r="B676" s="200">
        <v>4933</v>
      </c>
      <c r="C676" s="54">
        <v>8</v>
      </c>
      <c r="D676" s="198">
        <v>45467.530300925922</v>
      </c>
      <c r="E676" s="198">
        <v>45497.530300925922</v>
      </c>
      <c r="F676" s="54">
        <v>539</v>
      </c>
      <c r="G676" s="54">
        <v>564390</v>
      </c>
      <c r="H676" s="54">
        <v>564390</v>
      </c>
      <c r="I676" s="54">
        <v>0</v>
      </c>
      <c r="J676" s="54">
        <v>0</v>
      </c>
      <c r="K676" s="54">
        <v>0</v>
      </c>
      <c r="L676" s="54">
        <v>0</v>
      </c>
      <c r="M676" s="54">
        <v>0</v>
      </c>
      <c r="N676" s="54">
        <v>564390</v>
      </c>
    </row>
    <row r="677" spans="1:14">
      <c r="A677" s="199" t="s">
        <v>1208</v>
      </c>
      <c r="B677" s="200">
        <v>4934</v>
      </c>
      <c r="C677" s="54">
        <v>8</v>
      </c>
      <c r="D677" s="198">
        <v>45467.532557870371</v>
      </c>
      <c r="E677" s="198">
        <v>45497.532557870371</v>
      </c>
      <c r="F677" s="54">
        <v>539</v>
      </c>
      <c r="G677" s="54">
        <v>359400</v>
      </c>
      <c r="H677" s="54">
        <v>359400</v>
      </c>
      <c r="I677" s="54">
        <v>0</v>
      </c>
      <c r="J677" s="54">
        <v>0</v>
      </c>
      <c r="K677" s="54">
        <v>0</v>
      </c>
      <c r="L677" s="54">
        <v>0</v>
      </c>
      <c r="M677" s="54">
        <v>0</v>
      </c>
      <c r="N677" s="54">
        <v>359400</v>
      </c>
    </row>
    <row r="678" spans="1:14">
      <c r="A678" s="199" t="s">
        <v>1208</v>
      </c>
      <c r="B678" s="200">
        <v>4935</v>
      </c>
      <c r="C678" s="54">
        <v>0</v>
      </c>
      <c r="D678" s="198">
        <v>45467.53392361111</v>
      </c>
      <c r="E678" s="198">
        <v>45497.53392361111</v>
      </c>
      <c r="F678" s="54">
        <v>539</v>
      </c>
      <c r="G678" s="54">
        <v>294570</v>
      </c>
      <c r="H678" s="54">
        <v>294570</v>
      </c>
      <c r="I678" s="54">
        <v>0</v>
      </c>
      <c r="J678" s="54">
        <v>0</v>
      </c>
      <c r="K678" s="54">
        <v>0</v>
      </c>
      <c r="L678" s="54">
        <v>0</v>
      </c>
      <c r="M678" s="54">
        <v>0</v>
      </c>
      <c r="N678" s="54">
        <v>294570</v>
      </c>
    </row>
    <row r="679" spans="1:14">
      <c r="A679" s="199" t="s">
        <v>1208</v>
      </c>
      <c r="B679" s="200">
        <v>4936</v>
      </c>
      <c r="C679" s="54">
        <v>8</v>
      </c>
      <c r="D679" s="198">
        <v>45467.535081018519</v>
      </c>
      <c r="E679" s="198">
        <v>45497.535081018519</v>
      </c>
      <c r="F679" s="54">
        <v>539</v>
      </c>
      <c r="G679" s="54">
        <v>241200</v>
      </c>
      <c r="H679" s="54">
        <v>241200</v>
      </c>
      <c r="I679" s="54">
        <v>0</v>
      </c>
      <c r="J679" s="54">
        <v>0</v>
      </c>
      <c r="K679" s="54">
        <v>0</v>
      </c>
      <c r="L679" s="54">
        <v>0</v>
      </c>
      <c r="M679" s="54">
        <v>0</v>
      </c>
      <c r="N679" s="54">
        <v>241200</v>
      </c>
    </row>
    <row r="680" spans="1:14">
      <c r="A680" s="199" t="s">
        <v>1208</v>
      </c>
      <c r="B680" s="200">
        <v>4937</v>
      </c>
      <c r="C680" s="54">
        <v>8</v>
      </c>
      <c r="D680" s="198">
        <v>45467.536365740743</v>
      </c>
      <c r="E680" s="198">
        <v>45497.536365740743</v>
      </c>
      <c r="F680" s="54">
        <v>539</v>
      </c>
      <c r="G680" s="54">
        <v>900160</v>
      </c>
      <c r="H680" s="54">
        <v>900160</v>
      </c>
      <c r="I680" s="54">
        <v>0</v>
      </c>
      <c r="J680" s="54">
        <v>0</v>
      </c>
      <c r="K680" s="54">
        <v>0</v>
      </c>
      <c r="L680" s="54">
        <v>0</v>
      </c>
      <c r="M680" s="54">
        <v>0</v>
      </c>
      <c r="N680" s="54">
        <v>900160</v>
      </c>
    </row>
    <row r="681" spans="1:14">
      <c r="A681" s="199" t="s">
        <v>1208</v>
      </c>
      <c r="B681" s="200">
        <v>4938</v>
      </c>
      <c r="C681" s="54">
        <v>8</v>
      </c>
      <c r="D681" s="198">
        <v>45467.538310185184</v>
      </c>
      <c r="E681" s="198">
        <v>45497.538310185184</v>
      </c>
      <c r="F681" s="54">
        <v>539</v>
      </c>
      <c r="G681" s="54">
        <v>916715</v>
      </c>
      <c r="H681" s="54">
        <v>916715</v>
      </c>
      <c r="I681" s="54">
        <v>0</v>
      </c>
      <c r="J681" s="54">
        <v>0</v>
      </c>
      <c r="K681" s="54">
        <v>0</v>
      </c>
      <c r="L681" s="54">
        <v>0</v>
      </c>
      <c r="M681" s="54">
        <v>0</v>
      </c>
      <c r="N681" s="54">
        <v>916715</v>
      </c>
    </row>
    <row r="682" spans="1:14">
      <c r="A682" s="199" t="s">
        <v>1208</v>
      </c>
      <c r="B682" s="200">
        <v>4939</v>
      </c>
      <c r="C682" s="54">
        <v>8</v>
      </c>
      <c r="D682" s="198">
        <v>45467.547974537039</v>
      </c>
      <c r="E682" s="198">
        <v>45497.547974537039</v>
      </c>
      <c r="F682" s="54">
        <v>539</v>
      </c>
      <c r="G682" s="54">
        <v>218570</v>
      </c>
      <c r="H682" s="54">
        <v>218570</v>
      </c>
      <c r="I682" s="54">
        <v>0</v>
      </c>
      <c r="J682" s="54">
        <v>0</v>
      </c>
      <c r="K682" s="54">
        <v>0</v>
      </c>
      <c r="L682" s="54">
        <v>0</v>
      </c>
      <c r="M682" s="54">
        <v>0</v>
      </c>
      <c r="N682" s="54">
        <v>218570</v>
      </c>
    </row>
    <row r="683" spans="1:14">
      <c r="A683" s="199" t="s">
        <v>1208</v>
      </c>
      <c r="B683" s="200">
        <v>5010</v>
      </c>
      <c r="C683" s="54">
        <v>8</v>
      </c>
      <c r="D683" s="198">
        <v>45470.552916666667</v>
      </c>
      <c r="E683" s="198">
        <v>45500.552916666667</v>
      </c>
      <c r="F683" s="54">
        <v>536</v>
      </c>
      <c r="G683" s="54">
        <v>140000.04</v>
      </c>
      <c r="H683" s="54">
        <v>140000.04</v>
      </c>
      <c r="I683" s="54">
        <v>0</v>
      </c>
      <c r="J683" s="54">
        <v>0</v>
      </c>
      <c r="K683" s="54">
        <v>0</v>
      </c>
      <c r="L683" s="54">
        <v>0</v>
      </c>
      <c r="M683" s="54">
        <v>0</v>
      </c>
      <c r="N683" s="54">
        <v>140000.04</v>
      </c>
    </row>
    <row r="684" spans="1:14">
      <c r="A684" s="199" t="s">
        <v>1208</v>
      </c>
      <c r="B684" s="200">
        <v>5011</v>
      </c>
      <c r="C684" s="54">
        <v>8</v>
      </c>
      <c r="D684" s="198">
        <v>45470.553888888891</v>
      </c>
      <c r="E684" s="198">
        <v>45500.553888888891</v>
      </c>
      <c r="F684" s="54">
        <v>536</v>
      </c>
      <c r="G684" s="54">
        <v>56000.02</v>
      </c>
      <c r="H684" s="54">
        <v>56000.02</v>
      </c>
      <c r="I684" s="54">
        <v>0</v>
      </c>
      <c r="J684" s="54">
        <v>0</v>
      </c>
      <c r="K684" s="54">
        <v>0</v>
      </c>
      <c r="L684" s="54">
        <v>0</v>
      </c>
      <c r="M684" s="54">
        <v>0</v>
      </c>
      <c r="N684" s="54">
        <v>56000.02</v>
      </c>
    </row>
    <row r="685" spans="1:14">
      <c r="A685" s="199" t="s">
        <v>1208</v>
      </c>
      <c r="B685" s="200">
        <v>5012</v>
      </c>
      <c r="C685" s="54">
        <v>8</v>
      </c>
      <c r="D685" s="198">
        <v>45470.554664351854</v>
      </c>
      <c r="E685" s="198">
        <v>45500.554664351854</v>
      </c>
      <c r="F685" s="54">
        <v>536</v>
      </c>
      <c r="G685" s="54">
        <v>98000.03</v>
      </c>
      <c r="H685" s="54">
        <v>98000.03</v>
      </c>
      <c r="I685" s="54">
        <v>0</v>
      </c>
      <c r="J685" s="54">
        <v>0</v>
      </c>
      <c r="K685" s="54">
        <v>0</v>
      </c>
      <c r="L685" s="54">
        <v>0</v>
      </c>
      <c r="M685" s="54">
        <v>0</v>
      </c>
      <c r="N685" s="54">
        <v>98000.03</v>
      </c>
    </row>
    <row r="686" spans="1:14">
      <c r="A686" s="199" t="s">
        <v>1208</v>
      </c>
      <c r="B686" s="200">
        <v>5085</v>
      </c>
      <c r="C686" s="54">
        <v>8</v>
      </c>
      <c r="D686" s="198">
        <v>45475.567835648151</v>
      </c>
      <c r="E686" s="198">
        <v>45505.567835648151</v>
      </c>
      <c r="F686" s="54">
        <v>531</v>
      </c>
      <c r="G686" s="54">
        <v>292695</v>
      </c>
      <c r="H686" s="54">
        <v>292695</v>
      </c>
      <c r="I686" s="54">
        <v>0</v>
      </c>
      <c r="J686" s="54">
        <v>0</v>
      </c>
      <c r="K686" s="54">
        <v>0</v>
      </c>
      <c r="L686" s="54">
        <v>0</v>
      </c>
      <c r="M686" s="54">
        <v>0</v>
      </c>
      <c r="N686" s="54">
        <v>292695</v>
      </c>
    </row>
    <row r="687" spans="1:14">
      <c r="A687" s="199" t="s">
        <v>1208</v>
      </c>
      <c r="B687" s="200">
        <v>5086</v>
      </c>
      <c r="C687" s="54">
        <v>8</v>
      </c>
      <c r="D687" s="198">
        <v>45475.570185185185</v>
      </c>
      <c r="E687" s="198">
        <v>45505.570185185185</v>
      </c>
      <c r="F687" s="54">
        <v>531</v>
      </c>
      <c r="G687" s="54">
        <v>873600</v>
      </c>
      <c r="H687" s="54">
        <v>873600</v>
      </c>
      <c r="I687" s="54">
        <v>0</v>
      </c>
      <c r="J687" s="54">
        <v>0</v>
      </c>
      <c r="K687" s="54">
        <v>0</v>
      </c>
      <c r="L687" s="54">
        <v>0</v>
      </c>
      <c r="M687" s="54">
        <v>0</v>
      </c>
      <c r="N687" s="54">
        <v>873600</v>
      </c>
    </row>
    <row r="688" spans="1:14">
      <c r="A688" s="199" t="s">
        <v>1208</v>
      </c>
      <c r="B688" s="200">
        <v>5088</v>
      </c>
      <c r="C688" s="54">
        <v>0</v>
      </c>
      <c r="D688" s="198">
        <v>45475.573923611111</v>
      </c>
      <c r="E688" s="198">
        <v>45505.573923611111</v>
      </c>
      <c r="F688" s="54">
        <v>531</v>
      </c>
      <c r="G688" s="54">
        <v>348340</v>
      </c>
      <c r="H688" s="54">
        <v>348340</v>
      </c>
      <c r="I688" s="54">
        <v>0</v>
      </c>
      <c r="J688" s="54">
        <v>0</v>
      </c>
      <c r="K688" s="54">
        <v>0</v>
      </c>
      <c r="L688" s="54">
        <v>0</v>
      </c>
      <c r="M688" s="54">
        <v>0</v>
      </c>
      <c r="N688" s="54">
        <v>348340</v>
      </c>
    </row>
    <row r="689" spans="1:14">
      <c r="A689" s="199" t="s">
        <v>1208</v>
      </c>
      <c r="B689" s="200">
        <v>5089</v>
      </c>
      <c r="C689" s="54">
        <v>8</v>
      </c>
      <c r="D689" s="198">
        <v>45475.579155092593</v>
      </c>
      <c r="E689" s="198">
        <v>45505.579155092593</v>
      </c>
      <c r="F689" s="54">
        <v>531</v>
      </c>
      <c r="G689" s="54">
        <v>650550</v>
      </c>
      <c r="H689" s="54">
        <v>650550</v>
      </c>
      <c r="I689" s="54">
        <v>0</v>
      </c>
      <c r="J689" s="54">
        <v>0</v>
      </c>
      <c r="K689" s="54">
        <v>0</v>
      </c>
      <c r="L689" s="54">
        <v>0</v>
      </c>
      <c r="M689" s="54">
        <v>0</v>
      </c>
      <c r="N689" s="54">
        <v>650550</v>
      </c>
    </row>
    <row r="690" spans="1:14">
      <c r="A690" s="199" t="s">
        <v>1208</v>
      </c>
      <c r="B690" s="200">
        <v>5090</v>
      </c>
      <c r="C690" s="54">
        <v>8</v>
      </c>
      <c r="D690" s="198">
        <v>45475.582349537035</v>
      </c>
      <c r="E690" s="198">
        <v>45505.582349537035</v>
      </c>
      <c r="F690" s="54">
        <v>531</v>
      </c>
      <c r="G690" s="54">
        <v>546900</v>
      </c>
      <c r="H690" s="54">
        <v>546900</v>
      </c>
      <c r="I690" s="54">
        <v>0</v>
      </c>
      <c r="J690" s="54">
        <v>0</v>
      </c>
      <c r="K690" s="54">
        <v>0</v>
      </c>
      <c r="L690" s="54">
        <v>0</v>
      </c>
      <c r="M690" s="54">
        <v>0</v>
      </c>
      <c r="N690" s="54">
        <v>546900</v>
      </c>
    </row>
    <row r="691" spans="1:14">
      <c r="A691" s="199" t="s">
        <v>1208</v>
      </c>
      <c r="B691" s="200">
        <v>5091</v>
      </c>
      <c r="C691" s="54">
        <v>8</v>
      </c>
      <c r="D691" s="198">
        <v>45475.583472222221</v>
      </c>
      <c r="E691" s="198">
        <v>45505.583472222221</v>
      </c>
      <c r="F691" s="54">
        <v>531</v>
      </c>
      <c r="G691" s="54">
        <v>397975</v>
      </c>
      <c r="H691" s="54">
        <v>397975</v>
      </c>
      <c r="I691" s="54">
        <v>0</v>
      </c>
      <c r="J691" s="54">
        <v>0</v>
      </c>
      <c r="K691" s="54">
        <v>0</v>
      </c>
      <c r="L691" s="54">
        <v>0</v>
      </c>
      <c r="M691" s="54">
        <v>0</v>
      </c>
      <c r="N691" s="54">
        <v>397975</v>
      </c>
    </row>
    <row r="692" spans="1:14">
      <c r="A692" s="199" t="s">
        <v>1208</v>
      </c>
      <c r="B692" s="200">
        <v>5092</v>
      </c>
      <c r="C692" s="54">
        <v>8</v>
      </c>
      <c r="D692" s="198">
        <v>45475.590914351851</v>
      </c>
      <c r="E692" s="198">
        <v>45505.590914351851</v>
      </c>
      <c r="F692" s="54">
        <v>531</v>
      </c>
      <c r="G692" s="54">
        <v>954800</v>
      </c>
      <c r="H692" s="54">
        <v>954800</v>
      </c>
      <c r="I692" s="54">
        <v>0</v>
      </c>
      <c r="J692" s="54">
        <v>0</v>
      </c>
      <c r="K692" s="54">
        <v>0</v>
      </c>
      <c r="L692" s="54">
        <v>0</v>
      </c>
      <c r="M692" s="54">
        <v>0</v>
      </c>
      <c r="N692" s="54">
        <v>954800</v>
      </c>
    </row>
    <row r="693" spans="1:14">
      <c r="A693" s="199" t="s">
        <v>1208</v>
      </c>
      <c r="B693" s="200">
        <v>5095</v>
      </c>
      <c r="C693" s="54">
        <v>0</v>
      </c>
      <c r="D693" s="198">
        <v>45475.637916666667</v>
      </c>
      <c r="E693" s="198">
        <v>45505.637916666667</v>
      </c>
      <c r="F693" s="54">
        <v>531</v>
      </c>
      <c r="G693" s="54">
        <v>363490</v>
      </c>
      <c r="H693" s="54">
        <v>363490</v>
      </c>
      <c r="I693" s="54">
        <v>0</v>
      </c>
      <c r="J693" s="54">
        <v>0</v>
      </c>
      <c r="K693" s="54">
        <v>0</v>
      </c>
      <c r="L693" s="54">
        <v>0</v>
      </c>
      <c r="M693" s="54">
        <v>0</v>
      </c>
      <c r="N693" s="54">
        <v>363490</v>
      </c>
    </row>
    <row r="694" spans="1:14">
      <c r="A694" s="199" t="s">
        <v>1208</v>
      </c>
      <c r="B694" s="200">
        <v>5212</v>
      </c>
      <c r="C694" s="54">
        <v>8</v>
      </c>
      <c r="D694" s="198">
        <v>45481.530104166668</v>
      </c>
      <c r="E694" s="198">
        <v>45511.530104166668</v>
      </c>
      <c r="F694" s="54">
        <v>525</v>
      </c>
      <c r="G694" s="54">
        <v>406000</v>
      </c>
      <c r="H694" s="54">
        <v>406000</v>
      </c>
      <c r="I694" s="54">
        <v>0</v>
      </c>
      <c r="J694" s="54">
        <v>0</v>
      </c>
      <c r="K694" s="54">
        <v>0</v>
      </c>
      <c r="L694" s="54">
        <v>0</v>
      </c>
      <c r="M694" s="54">
        <v>0</v>
      </c>
      <c r="N694" s="54">
        <v>406000</v>
      </c>
    </row>
    <row r="695" spans="1:14">
      <c r="A695" s="199" t="s">
        <v>1208</v>
      </c>
      <c r="B695" s="200">
        <v>5213</v>
      </c>
      <c r="C695" s="54">
        <v>8</v>
      </c>
      <c r="D695" s="198">
        <v>45481.536134259259</v>
      </c>
      <c r="E695" s="198">
        <v>45511.536134259259</v>
      </c>
      <c r="F695" s="54">
        <v>525</v>
      </c>
      <c r="G695" s="54">
        <v>656860</v>
      </c>
      <c r="H695" s="54">
        <v>656860</v>
      </c>
      <c r="I695" s="54">
        <v>0</v>
      </c>
      <c r="J695" s="54">
        <v>0</v>
      </c>
      <c r="K695" s="54">
        <v>0</v>
      </c>
      <c r="L695" s="54">
        <v>0</v>
      </c>
      <c r="M695" s="54">
        <v>0</v>
      </c>
      <c r="N695" s="54">
        <v>656860</v>
      </c>
    </row>
    <row r="696" spans="1:14">
      <c r="A696" s="199" t="s">
        <v>1208</v>
      </c>
      <c r="B696" s="200">
        <v>5214</v>
      </c>
      <c r="C696" s="54">
        <v>8</v>
      </c>
      <c r="D696" s="198">
        <v>45481.538738425923</v>
      </c>
      <c r="E696" s="198">
        <v>45511.538738425923</v>
      </c>
      <c r="F696" s="54">
        <v>525</v>
      </c>
      <c r="G696" s="54">
        <v>818895</v>
      </c>
      <c r="H696" s="54">
        <v>818895</v>
      </c>
      <c r="I696" s="54">
        <v>0</v>
      </c>
      <c r="J696" s="54">
        <v>0</v>
      </c>
      <c r="K696" s="54">
        <v>0</v>
      </c>
      <c r="L696" s="54">
        <v>0</v>
      </c>
      <c r="M696" s="54">
        <v>0</v>
      </c>
      <c r="N696" s="54">
        <v>818895</v>
      </c>
    </row>
    <row r="697" spans="1:14">
      <c r="A697" s="199" t="s">
        <v>1208</v>
      </c>
      <c r="B697" s="200">
        <v>5215</v>
      </c>
      <c r="C697" s="54">
        <v>8</v>
      </c>
      <c r="D697" s="198">
        <v>45481.540868055556</v>
      </c>
      <c r="E697" s="198">
        <v>45511.540868055556</v>
      </c>
      <c r="F697" s="54">
        <v>525</v>
      </c>
      <c r="G697" s="54">
        <v>991845</v>
      </c>
      <c r="H697" s="54">
        <v>991845</v>
      </c>
      <c r="I697" s="54">
        <v>0</v>
      </c>
      <c r="J697" s="54">
        <v>0</v>
      </c>
      <c r="K697" s="54">
        <v>0</v>
      </c>
      <c r="L697" s="54">
        <v>0</v>
      </c>
      <c r="M697" s="54">
        <v>0</v>
      </c>
      <c r="N697" s="54">
        <v>991845</v>
      </c>
    </row>
    <row r="698" spans="1:14">
      <c r="A698" s="199" t="s">
        <v>1208</v>
      </c>
      <c r="B698" s="200">
        <v>5216</v>
      </c>
      <c r="C698" s="54">
        <v>8</v>
      </c>
      <c r="D698" s="198">
        <v>45481.542557870373</v>
      </c>
      <c r="E698" s="198">
        <v>45511.542557870373</v>
      </c>
      <c r="F698" s="54">
        <v>525</v>
      </c>
      <c r="G698" s="54">
        <v>667445</v>
      </c>
      <c r="H698" s="54">
        <v>667445</v>
      </c>
      <c r="I698" s="54">
        <v>0</v>
      </c>
      <c r="J698" s="54">
        <v>0</v>
      </c>
      <c r="K698" s="54">
        <v>0</v>
      </c>
      <c r="L698" s="54">
        <v>0</v>
      </c>
      <c r="M698" s="54">
        <v>0</v>
      </c>
      <c r="N698" s="54">
        <v>667445</v>
      </c>
    </row>
    <row r="699" spans="1:14">
      <c r="A699" s="199" t="s">
        <v>1208</v>
      </c>
      <c r="B699" s="200">
        <v>5217</v>
      </c>
      <c r="C699" s="54">
        <v>8</v>
      </c>
      <c r="D699" s="198">
        <v>45481.544282407405</v>
      </c>
      <c r="E699" s="198">
        <v>45511.544282407405</v>
      </c>
      <c r="F699" s="54">
        <v>525</v>
      </c>
      <c r="G699" s="54">
        <v>149850</v>
      </c>
      <c r="H699" s="54">
        <v>149850</v>
      </c>
      <c r="I699" s="54">
        <v>0</v>
      </c>
      <c r="J699" s="54">
        <v>0</v>
      </c>
      <c r="K699" s="54">
        <v>0</v>
      </c>
      <c r="L699" s="54">
        <v>0</v>
      </c>
      <c r="M699" s="54">
        <v>0</v>
      </c>
      <c r="N699" s="54">
        <v>149850</v>
      </c>
    </row>
    <row r="700" spans="1:14">
      <c r="A700" s="199" t="s">
        <v>1208</v>
      </c>
      <c r="B700" s="200">
        <v>5218</v>
      </c>
      <c r="C700" s="54">
        <v>8</v>
      </c>
      <c r="D700" s="198">
        <v>45481.545717592591</v>
      </c>
      <c r="E700" s="198">
        <v>45511.545717592591</v>
      </c>
      <c r="F700" s="54">
        <v>525</v>
      </c>
      <c r="G700" s="54">
        <v>533595</v>
      </c>
      <c r="H700" s="54">
        <v>533595</v>
      </c>
      <c r="I700" s="54">
        <v>0</v>
      </c>
      <c r="J700" s="54">
        <v>0</v>
      </c>
      <c r="K700" s="54">
        <v>0</v>
      </c>
      <c r="L700" s="54">
        <v>0</v>
      </c>
      <c r="M700" s="54">
        <v>0</v>
      </c>
      <c r="N700" s="54">
        <v>533595</v>
      </c>
    </row>
    <row r="701" spans="1:14">
      <c r="A701" s="199" t="s">
        <v>1208</v>
      </c>
      <c r="B701" s="200">
        <v>5219</v>
      </c>
      <c r="C701" s="54">
        <v>8</v>
      </c>
      <c r="D701" s="198">
        <v>45481.546666666669</v>
      </c>
      <c r="E701" s="198">
        <v>45511.546666666669</v>
      </c>
      <c r="F701" s="54">
        <v>525</v>
      </c>
      <c r="G701" s="54">
        <v>602400</v>
      </c>
      <c r="H701" s="54">
        <v>602400</v>
      </c>
      <c r="I701" s="54">
        <v>0</v>
      </c>
      <c r="J701" s="54">
        <v>0</v>
      </c>
      <c r="K701" s="54">
        <v>0</v>
      </c>
      <c r="L701" s="54">
        <v>0</v>
      </c>
      <c r="M701" s="54">
        <v>0</v>
      </c>
      <c r="N701" s="54">
        <v>602400</v>
      </c>
    </row>
    <row r="702" spans="1:14">
      <c r="A702" s="199" t="s">
        <v>1208</v>
      </c>
      <c r="B702" s="200">
        <v>5220</v>
      </c>
      <c r="C702" s="54">
        <v>8</v>
      </c>
      <c r="D702" s="198">
        <v>45481.550555555557</v>
      </c>
      <c r="E702" s="198">
        <v>45511.550555555557</v>
      </c>
      <c r="F702" s="54">
        <v>525</v>
      </c>
      <c r="G702" s="54">
        <v>118200</v>
      </c>
      <c r="H702" s="54">
        <v>118200</v>
      </c>
      <c r="I702" s="54">
        <v>0</v>
      </c>
      <c r="J702" s="54">
        <v>0</v>
      </c>
      <c r="K702" s="54">
        <v>0</v>
      </c>
      <c r="L702" s="54">
        <v>0</v>
      </c>
      <c r="M702" s="54">
        <v>0</v>
      </c>
      <c r="N702" s="54">
        <v>118200</v>
      </c>
    </row>
    <row r="703" spans="1:14">
      <c r="A703" s="199" t="s">
        <v>1208</v>
      </c>
      <c r="B703" s="200">
        <v>5365</v>
      </c>
      <c r="C703" s="54">
        <v>8</v>
      </c>
      <c r="D703" s="198">
        <v>45488.616354166668</v>
      </c>
      <c r="E703" s="198">
        <v>45518.616354166668</v>
      </c>
      <c r="F703" s="54">
        <v>518</v>
      </c>
      <c r="G703" s="54">
        <v>342050</v>
      </c>
      <c r="H703" s="54">
        <v>342050</v>
      </c>
      <c r="I703" s="54">
        <v>0</v>
      </c>
      <c r="J703" s="54">
        <v>0</v>
      </c>
      <c r="K703" s="54">
        <v>0</v>
      </c>
      <c r="L703" s="54">
        <v>0</v>
      </c>
      <c r="M703" s="54">
        <v>0</v>
      </c>
      <c r="N703" s="54">
        <v>342050</v>
      </c>
    </row>
    <row r="704" spans="1:14">
      <c r="A704" s="199" t="s">
        <v>1208</v>
      </c>
      <c r="B704" s="200">
        <v>5366</v>
      </c>
      <c r="C704" s="54">
        <v>8</v>
      </c>
      <c r="D704" s="198">
        <v>45488.618935185186</v>
      </c>
      <c r="E704" s="198">
        <v>45518.618935185186</v>
      </c>
      <c r="F704" s="54">
        <v>518</v>
      </c>
      <c r="G704" s="54">
        <v>678405</v>
      </c>
      <c r="H704" s="54">
        <v>678405</v>
      </c>
      <c r="I704" s="54">
        <v>0</v>
      </c>
      <c r="J704" s="54">
        <v>0</v>
      </c>
      <c r="K704" s="54">
        <v>0</v>
      </c>
      <c r="L704" s="54">
        <v>0</v>
      </c>
      <c r="M704" s="54">
        <v>0</v>
      </c>
      <c r="N704" s="54">
        <v>678405</v>
      </c>
    </row>
    <row r="705" spans="1:14">
      <c r="A705" s="199" t="s">
        <v>1208</v>
      </c>
      <c r="B705" s="200">
        <v>5367</v>
      </c>
      <c r="C705" s="54">
        <v>8</v>
      </c>
      <c r="D705" s="198">
        <v>45488.619976851849</v>
      </c>
      <c r="E705" s="198">
        <v>45518.619976851849</v>
      </c>
      <c r="F705" s="54">
        <v>518</v>
      </c>
      <c r="G705" s="54">
        <v>1606405</v>
      </c>
      <c r="H705" s="54">
        <v>1606405</v>
      </c>
      <c r="I705" s="54">
        <v>0</v>
      </c>
      <c r="J705" s="54">
        <v>0</v>
      </c>
      <c r="K705" s="54">
        <v>0</v>
      </c>
      <c r="L705" s="54">
        <v>0</v>
      </c>
      <c r="M705" s="54">
        <v>0</v>
      </c>
      <c r="N705" s="54">
        <v>1606405</v>
      </c>
    </row>
    <row r="706" spans="1:14">
      <c r="A706" s="199" t="s">
        <v>1208</v>
      </c>
      <c r="B706" s="200">
        <v>5368</v>
      </c>
      <c r="C706" s="54">
        <v>8</v>
      </c>
      <c r="D706" s="198">
        <v>45488.620995370373</v>
      </c>
      <c r="E706" s="198">
        <v>45518.620995370373</v>
      </c>
      <c r="F706" s="54">
        <v>518</v>
      </c>
      <c r="G706" s="54">
        <v>1473685.06</v>
      </c>
      <c r="H706" s="54">
        <v>1473685.06</v>
      </c>
      <c r="I706" s="54">
        <v>0</v>
      </c>
      <c r="J706" s="54">
        <v>0</v>
      </c>
      <c r="K706" s="54">
        <v>0</v>
      </c>
      <c r="L706" s="54">
        <v>0</v>
      </c>
      <c r="M706" s="54">
        <v>0</v>
      </c>
      <c r="N706" s="54">
        <v>1473685.06</v>
      </c>
    </row>
    <row r="707" spans="1:14">
      <c r="A707" s="199" t="s">
        <v>1208</v>
      </c>
      <c r="B707" s="200">
        <v>5369</v>
      </c>
      <c r="C707" s="54">
        <v>8</v>
      </c>
      <c r="D707" s="198">
        <v>45488.623206018521</v>
      </c>
      <c r="E707" s="198">
        <v>45518.623206018521</v>
      </c>
      <c r="F707" s="54">
        <v>518</v>
      </c>
      <c r="G707" s="54">
        <v>165900</v>
      </c>
      <c r="H707" s="54">
        <v>165900</v>
      </c>
      <c r="I707" s="54">
        <v>0</v>
      </c>
      <c r="J707" s="54">
        <v>0</v>
      </c>
      <c r="K707" s="54">
        <v>0</v>
      </c>
      <c r="L707" s="54">
        <v>0</v>
      </c>
      <c r="M707" s="54">
        <v>0</v>
      </c>
      <c r="N707" s="54">
        <v>165900</v>
      </c>
    </row>
    <row r="708" spans="1:14">
      <c r="A708" s="199" t="s">
        <v>1208</v>
      </c>
      <c r="B708" s="200">
        <v>5370</v>
      </c>
      <c r="C708" s="54">
        <v>8</v>
      </c>
      <c r="D708" s="198">
        <v>45488.624571759261</v>
      </c>
      <c r="E708" s="198">
        <v>45518.624571759261</v>
      </c>
      <c r="F708" s="54">
        <v>518</v>
      </c>
      <c r="G708" s="54">
        <v>111925</v>
      </c>
      <c r="H708" s="54">
        <v>111925</v>
      </c>
      <c r="I708" s="54">
        <v>0</v>
      </c>
      <c r="J708" s="54">
        <v>0</v>
      </c>
      <c r="K708" s="54">
        <v>0</v>
      </c>
      <c r="L708" s="54">
        <v>0</v>
      </c>
      <c r="M708" s="54">
        <v>0</v>
      </c>
      <c r="N708" s="54">
        <v>111925</v>
      </c>
    </row>
    <row r="709" spans="1:14">
      <c r="A709" s="199" t="s">
        <v>1208</v>
      </c>
      <c r="B709" s="200">
        <v>5371</v>
      </c>
      <c r="C709" s="54">
        <v>8</v>
      </c>
      <c r="D709" s="198">
        <v>45488.625520833331</v>
      </c>
      <c r="E709" s="198">
        <v>45518.625520833331</v>
      </c>
      <c r="F709" s="54">
        <v>518</v>
      </c>
      <c r="G709" s="54">
        <v>185925</v>
      </c>
      <c r="H709" s="54">
        <v>185925</v>
      </c>
      <c r="I709" s="54">
        <v>0</v>
      </c>
      <c r="J709" s="54">
        <v>0</v>
      </c>
      <c r="K709" s="54">
        <v>0</v>
      </c>
      <c r="L709" s="54">
        <v>0</v>
      </c>
      <c r="M709" s="54">
        <v>0</v>
      </c>
      <c r="N709" s="54">
        <v>185925</v>
      </c>
    </row>
    <row r="710" spans="1:14">
      <c r="A710" s="199" t="s">
        <v>1208</v>
      </c>
      <c r="B710" s="200">
        <v>5372</v>
      </c>
      <c r="C710" s="54">
        <v>8</v>
      </c>
      <c r="D710" s="198">
        <v>45488.626597222225</v>
      </c>
      <c r="E710" s="198">
        <v>45518.626597222225</v>
      </c>
      <c r="F710" s="54">
        <v>518</v>
      </c>
      <c r="G710" s="54">
        <v>579695</v>
      </c>
      <c r="H710" s="54">
        <v>579695</v>
      </c>
      <c r="I710" s="54">
        <v>0</v>
      </c>
      <c r="J710" s="54">
        <v>0</v>
      </c>
      <c r="K710" s="54">
        <v>0</v>
      </c>
      <c r="L710" s="54">
        <v>0</v>
      </c>
      <c r="M710" s="54">
        <v>0</v>
      </c>
      <c r="N710" s="54">
        <v>579695</v>
      </c>
    </row>
    <row r="711" spans="1:14">
      <c r="A711" s="199" t="s">
        <v>1208</v>
      </c>
      <c r="B711" s="200">
        <v>5373</v>
      </c>
      <c r="C711" s="54">
        <v>8</v>
      </c>
      <c r="D711" s="198">
        <v>45488.627928240741</v>
      </c>
      <c r="E711" s="198">
        <v>45518.627928240741</v>
      </c>
      <c r="F711" s="54">
        <v>518</v>
      </c>
      <c r="G711" s="54">
        <v>499715.03</v>
      </c>
      <c r="H711" s="54">
        <v>499715.03</v>
      </c>
      <c r="I711" s="54">
        <v>0</v>
      </c>
      <c r="J711" s="54">
        <v>0</v>
      </c>
      <c r="K711" s="54">
        <v>0</v>
      </c>
      <c r="L711" s="54">
        <v>0</v>
      </c>
      <c r="M711" s="54">
        <v>0</v>
      </c>
      <c r="N711" s="54">
        <v>499715.03</v>
      </c>
    </row>
    <row r="712" spans="1:14">
      <c r="B712" s="246" t="s">
        <v>36</v>
      </c>
      <c r="D712" s="304">
        <f>SUBTOTAL(4,F663:F711)</f>
        <v>568</v>
      </c>
    </row>
    <row r="713" spans="1:14">
      <c r="G713" s="305">
        <f>SUBTOTAL(9,H663:H711)</f>
        <v>27117715.249999996</v>
      </c>
      <c r="H713" s="305">
        <f>SUBTOTAL(9,I663:I711)</f>
        <v>0</v>
      </c>
      <c r="I713" s="305">
        <f>SUBTOTAL(9,J663:J711)</f>
        <v>0</v>
      </c>
      <c r="K713" s="305">
        <f>SUBTOTAL(9,K663:K711)</f>
        <v>0</v>
      </c>
      <c r="L713" s="305">
        <f>SUBTOTAL(9,L663:L711)</f>
        <v>0</v>
      </c>
      <c r="M713" s="305">
        <f>SUBTOTAL(9,M663:M711)</f>
        <v>0</v>
      </c>
      <c r="N713" s="305">
        <f>SUBTOTAL(9,N663:N711)</f>
        <v>27117715.249999996</v>
      </c>
    </row>
    <row r="714" spans="1:14">
      <c r="A714" s="245" t="s">
        <v>142</v>
      </c>
      <c r="J714" s="246" t="s">
        <v>12</v>
      </c>
      <c r="K714" s="247" t="s">
        <v>1233</v>
      </c>
      <c r="L714" s="248" t="s">
        <v>13</v>
      </c>
    </row>
    <row r="716" spans="1:14">
      <c r="A716" s="52" t="s">
        <v>18</v>
      </c>
      <c r="B716" s="53" t="s">
        <v>19</v>
      </c>
      <c r="C716" s="53" t="s">
        <v>20</v>
      </c>
      <c r="D716" s="52" t="s">
        <v>21</v>
      </c>
      <c r="E716" s="52" t="s">
        <v>22</v>
      </c>
      <c r="G716" s="53" t="s">
        <v>23</v>
      </c>
      <c r="H716" s="53" t="s">
        <v>24</v>
      </c>
      <c r="I716" s="53" t="s">
        <v>25</v>
      </c>
      <c r="J716" s="303" t="s">
        <v>26</v>
      </c>
      <c r="K716" s="303" t="s">
        <v>27</v>
      </c>
      <c r="L716" s="303" t="s">
        <v>28</v>
      </c>
      <c r="M716" s="53" t="s">
        <v>29</v>
      </c>
      <c r="N716" s="53" t="s">
        <v>30</v>
      </c>
    </row>
    <row r="717" spans="1:14">
      <c r="A717" s="199" t="s">
        <v>1210</v>
      </c>
      <c r="B717" s="200">
        <v>23570</v>
      </c>
      <c r="C717" s="54">
        <v>8</v>
      </c>
      <c r="D717" s="198">
        <v>46015.26866898148</v>
      </c>
      <c r="E717" s="198">
        <v>46045.266655092593</v>
      </c>
      <c r="F717" s="54">
        <v>-9</v>
      </c>
      <c r="G717" s="54">
        <v>4109250</v>
      </c>
      <c r="H717" s="54">
        <v>4109250</v>
      </c>
      <c r="I717" s="54">
        <v>4109250</v>
      </c>
      <c r="J717" s="54">
        <v>0</v>
      </c>
      <c r="K717" s="54">
        <v>0</v>
      </c>
      <c r="L717" s="54">
        <v>0</v>
      </c>
      <c r="M717" s="54">
        <v>0</v>
      </c>
      <c r="N717" s="54">
        <v>0</v>
      </c>
    </row>
    <row r="718" spans="1:14">
      <c r="B718" s="246" t="s">
        <v>36</v>
      </c>
      <c r="D718" s="304">
        <f>SUBTOTAL(4,F717:F717)</f>
        <v>-9</v>
      </c>
    </row>
    <row r="719" spans="1:14">
      <c r="G719" s="305">
        <f>SUBTOTAL(9,H717:H717)</f>
        <v>4109250</v>
      </c>
      <c r="H719" s="305">
        <f>SUBTOTAL(9,I717:I717)</f>
        <v>4109250</v>
      </c>
      <c r="I719" s="305">
        <f>SUBTOTAL(9,J717:J717)</f>
        <v>0</v>
      </c>
      <c r="K719" s="305">
        <f>SUBTOTAL(9,K717:K717)</f>
        <v>0</v>
      </c>
      <c r="L719" s="305">
        <f>SUBTOTAL(9,L717:L717)</f>
        <v>0</v>
      </c>
      <c r="M719" s="305">
        <f>SUBTOTAL(9,M717:M717)</f>
        <v>0</v>
      </c>
      <c r="N719" s="305">
        <f>SUBTOTAL(9,N717:N717)</f>
        <v>0</v>
      </c>
    </row>
    <row r="720" spans="1:14">
      <c r="A720" s="245" t="s">
        <v>143</v>
      </c>
      <c r="J720" s="246" t="s">
        <v>12</v>
      </c>
      <c r="K720" s="247" t="s">
        <v>1234</v>
      </c>
      <c r="L720" s="248" t="s">
        <v>13</v>
      </c>
    </row>
    <row r="722" spans="1:14">
      <c r="A722" s="52" t="s">
        <v>18</v>
      </c>
      <c r="B722" s="53" t="s">
        <v>19</v>
      </c>
      <c r="C722" s="53" t="s">
        <v>20</v>
      </c>
      <c r="D722" s="52" t="s">
        <v>21</v>
      </c>
      <c r="E722" s="52" t="s">
        <v>22</v>
      </c>
      <c r="G722" s="53" t="s">
        <v>23</v>
      </c>
      <c r="H722" s="53" t="s">
        <v>24</v>
      </c>
      <c r="I722" s="53" t="s">
        <v>25</v>
      </c>
      <c r="J722" s="303" t="s">
        <v>26</v>
      </c>
      <c r="K722" s="303" t="s">
        <v>27</v>
      </c>
      <c r="L722" s="303" t="s">
        <v>28</v>
      </c>
      <c r="M722" s="53" t="s">
        <v>29</v>
      </c>
      <c r="N722" s="53" t="s">
        <v>30</v>
      </c>
    </row>
    <row r="723" spans="1:14">
      <c r="A723" s="199" t="s">
        <v>1208</v>
      </c>
      <c r="B723" s="200">
        <v>18537</v>
      </c>
      <c r="C723" s="54">
        <v>4</v>
      </c>
      <c r="D723" s="198">
        <v>46006.543564814812</v>
      </c>
      <c r="E723" s="198">
        <v>46036.54347222222</v>
      </c>
      <c r="F723" s="54">
        <v>0</v>
      </c>
      <c r="G723" s="54">
        <v>420000</v>
      </c>
      <c r="H723" s="54">
        <v>420000</v>
      </c>
      <c r="I723" s="54">
        <v>420000</v>
      </c>
      <c r="J723" s="54">
        <v>0</v>
      </c>
      <c r="K723" s="54">
        <v>0</v>
      </c>
      <c r="L723" s="54">
        <v>0</v>
      </c>
      <c r="M723" s="54">
        <v>0</v>
      </c>
      <c r="N723" s="54">
        <v>0</v>
      </c>
    </row>
    <row r="724" spans="1:14">
      <c r="B724" s="246" t="s">
        <v>36</v>
      </c>
      <c r="D724" s="304">
        <f>SUBTOTAL(4,F723:F723)</f>
        <v>0</v>
      </c>
    </row>
    <row r="725" spans="1:14">
      <c r="G725" s="305">
        <f>SUBTOTAL(9,H723:H723)</f>
        <v>420000</v>
      </c>
      <c r="H725" s="305">
        <f>SUBTOTAL(9,I723:I723)</f>
        <v>420000</v>
      </c>
      <c r="I725" s="305">
        <f>SUBTOTAL(9,J723:J723)</f>
        <v>0</v>
      </c>
      <c r="K725" s="305">
        <f>SUBTOTAL(9,K723:K723)</f>
        <v>0</v>
      </c>
      <c r="L725" s="305">
        <f>SUBTOTAL(9,L723:L723)</f>
        <v>0</v>
      </c>
      <c r="M725" s="305">
        <f>SUBTOTAL(9,M723:M723)</f>
        <v>0</v>
      </c>
      <c r="N725" s="305">
        <f>SUBTOTAL(9,N723:N723)</f>
        <v>0</v>
      </c>
    </row>
    <row r="726" spans="1:14">
      <c r="A726" s="245" t="s">
        <v>144</v>
      </c>
      <c r="J726" s="246" t="s">
        <v>12</v>
      </c>
      <c r="K726" s="247" t="s">
        <v>1235</v>
      </c>
      <c r="L726" s="248" t="s">
        <v>13</v>
      </c>
    </row>
    <row r="728" spans="1:14">
      <c r="A728" s="52" t="s">
        <v>18</v>
      </c>
      <c r="B728" s="53" t="s">
        <v>19</v>
      </c>
      <c r="C728" s="53" t="s">
        <v>20</v>
      </c>
      <c r="D728" s="52" t="s">
        <v>21</v>
      </c>
      <c r="E728" s="52" t="s">
        <v>22</v>
      </c>
      <c r="G728" s="53" t="s">
        <v>23</v>
      </c>
      <c r="H728" s="53" t="s">
        <v>24</v>
      </c>
      <c r="I728" s="53" t="s">
        <v>25</v>
      </c>
      <c r="J728" s="303" t="s">
        <v>26</v>
      </c>
      <c r="K728" s="303" t="s">
        <v>27</v>
      </c>
      <c r="L728" s="303" t="s">
        <v>28</v>
      </c>
      <c r="M728" s="53" t="s">
        <v>29</v>
      </c>
      <c r="N728" s="53" t="s">
        <v>30</v>
      </c>
    </row>
    <row r="729" spans="1:14">
      <c r="A729" s="199" t="s">
        <v>1210</v>
      </c>
      <c r="B729" s="200">
        <v>19821</v>
      </c>
      <c r="C729" s="54">
        <v>4</v>
      </c>
      <c r="D729" s="198">
        <v>45847.340405092589</v>
      </c>
      <c r="E729" s="198">
        <v>45848.340277777781</v>
      </c>
      <c r="F729" s="54">
        <v>188</v>
      </c>
      <c r="G729" s="54">
        <v>1429450</v>
      </c>
      <c r="H729" s="54">
        <v>1429450</v>
      </c>
      <c r="I729" s="54">
        <v>0</v>
      </c>
      <c r="J729" s="54">
        <v>0</v>
      </c>
      <c r="K729" s="54">
        <v>0</v>
      </c>
      <c r="L729" s="54">
        <v>0</v>
      </c>
      <c r="M729" s="54">
        <v>0</v>
      </c>
      <c r="N729" s="54">
        <v>1429450</v>
      </c>
    </row>
    <row r="730" spans="1:14">
      <c r="A730" s="199" t="s">
        <v>1210</v>
      </c>
      <c r="B730" s="200">
        <v>19849</v>
      </c>
      <c r="C730" s="54">
        <v>4</v>
      </c>
      <c r="D730" s="198">
        <v>45848.346238425926</v>
      </c>
      <c r="E730" s="198">
        <v>45849.343518518515</v>
      </c>
      <c r="F730" s="54">
        <v>187</v>
      </c>
      <c r="G730" s="54">
        <v>1452450</v>
      </c>
      <c r="H730" s="54">
        <v>1452450</v>
      </c>
      <c r="I730" s="54">
        <v>0</v>
      </c>
      <c r="J730" s="54">
        <v>0</v>
      </c>
      <c r="K730" s="54">
        <v>0</v>
      </c>
      <c r="L730" s="54">
        <v>0</v>
      </c>
      <c r="M730" s="54">
        <v>0</v>
      </c>
      <c r="N730" s="54">
        <v>1452450</v>
      </c>
    </row>
    <row r="731" spans="1:14">
      <c r="A731" s="199" t="s">
        <v>1210</v>
      </c>
      <c r="B731" s="200">
        <v>20044</v>
      </c>
      <c r="C731" s="54">
        <v>4</v>
      </c>
      <c r="D731" s="198">
        <v>45860.291481481479</v>
      </c>
      <c r="E731" s="198">
        <v>45861.291018518517</v>
      </c>
      <c r="F731" s="54">
        <v>175</v>
      </c>
      <c r="G731" s="54">
        <v>446600</v>
      </c>
      <c r="H731" s="54">
        <v>426600</v>
      </c>
      <c r="I731" s="54">
        <v>0</v>
      </c>
      <c r="J731" s="54">
        <v>0</v>
      </c>
      <c r="K731" s="54">
        <v>0</v>
      </c>
      <c r="L731" s="54">
        <v>0</v>
      </c>
      <c r="M731" s="54">
        <v>0</v>
      </c>
      <c r="N731" s="54">
        <v>426600</v>
      </c>
    </row>
    <row r="732" spans="1:14">
      <c r="A732" s="199" t="s">
        <v>1210</v>
      </c>
      <c r="B732" s="200">
        <v>23709</v>
      </c>
      <c r="C732" s="54">
        <v>4</v>
      </c>
      <c r="D732" s="198">
        <v>46020.278877314813</v>
      </c>
      <c r="E732" s="198">
        <v>46021.27753472222</v>
      </c>
      <c r="F732" s="54">
        <v>15</v>
      </c>
      <c r="G732" s="54">
        <v>2516500</v>
      </c>
      <c r="H732" s="54">
        <v>2516500</v>
      </c>
      <c r="I732" s="54">
        <v>0</v>
      </c>
      <c r="J732" s="54">
        <v>0</v>
      </c>
      <c r="K732" s="54">
        <v>2516500</v>
      </c>
      <c r="L732" s="54">
        <v>0</v>
      </c>
      <c r="M732" s="54">
        <v>0</v>
      </c>
      <c r="N732" s="54">
        <v>0</v>
      </c>
    </row>
    <row r="733" spans="1:14">
      <c r="B733" s="246" t="s">
        <v>36</v>
      </c>
      <c r="D733" s="304">
        <f>SUBTOTAL(4,F729:F732)</f>
        <v>188</v>
      </c>
    </row>
    <row r="734" spans="1:14">
      <c r="G734" s="305">
        <f>SUBTOTAL(9,H729:H732)</f>
        <v>5825000</v>
      </c>
      <c r="H734" s="305">
        <f>SUBTOTAL(9,I729:I732)</f>
        <v>0</v>
      </c>
      <c r="I734" s="305">
        <f>SUBTOTAL(9,J729:J732)</f>
        <v>0</v>
      </c>
      <c r="K734" s="305">
        <f>SUBTOTAL(9,K729:K732)</f>
        <v>2516500</v>
      </c>
      <c r="L734" s="305">
        <f>SUBTOTAL(9,L729:L732)</f>
        <v>0</v>
      </c>
      <c r="M734" s="305">
        <f>SUBTOTAL(9,M729:M732)</f>
        <v>0</v>
      </c>
      <c r="N734" s="305">
        <f>SUBTOTAL(9,N729:N732)</f>
        <v>3308500</v>
      </c>
    </row>
    <row r="735" spans="1:14">
      <c r="A735" s="245" t="s">
        <v>145</v>
      </c>
      <c r="J735" s="246" t="s">
        <v>12</v>
      </c>
      <c r="K735" s="247" t="s">
        <v>1236</v>
      </c>
      <c r="L735" s="248" t="s">
        <v>13</v>
      </c>
    </row>
    <row r="737" spans="1:14">
      <c r="A737" s="52" t="s">
        <v>18</v>
      </c>
      <c r="B737" s="53" t="s">
        <v>19</v>
      </c>
      <c r="C737" s="53" t="s">
        <v>20</v>
      </c>
      <c r="D737" s="52" t="s">
        <v>21</v>
      </c>
      <c r="E737" s="52" t="s">
        <v>22</v>
      </c>
      <c r="G737" s="53" t="s">
        <v>23</v>
      </c>
      <c r="H737" s="53" t="s">
        <v>24</v>
      </c>
      <c r="I737" s="53" t="s">
        <v>25</v>
      </c>
      <c r="J737" s="303" t="s">
        <v>26</v>
      </c>
      <c r="K737" s="303" t="s">
        <v>27</v>
      </c>
      <c r="L737" s="303" t="s">
        <v>28</v>
      </c>
      <c r="M737" s="53" t="s">
        <v>29</v>
      </c>
      <c r="N737" s="53" t="s">
        <v>30</v>
      </c>
    </row>
    <row r="738" spans="1:14">
      <c r="A738" s="199" t="s">
        <v>1208</v>
      </c>
      <c r="B738" s="200">
        <v>19000</v>
      </c>
      <c r="C738" s="54">
        <v>4</v>
      </c>
      <c r="D738" s="198">
        <v>46021.270960648151</v>
      </c>
      <c r="E738" s="198">
        <v>46025.27034722222</v>
      </c>
      <c r="F738" s="54">
        <v>11</v>
      </c>
      <c r="G738" s="54">
        <v>364800</v>
      </c>
      <c r="H738" s="54">
        <v>364800</v>
      </c>
      <c r="I738" s="54">
        <v>0</v>
      </c>
      <c r="J738" s="54">
        <v>0</v>
      </c>
      <c r="K738" s="54">
        <v>364800</v>
      </c>
      <c r="L738" s="54">
        <v>0</v>
      </c>
      <c r="M738" s="54">
        <v>0</v>
      </c>
      <c r="N738" s="54">
        <v>0</v>
      </c>
    </row>
    <row r="739" spans="1:14">
      <c r="B739" s="246" t="s">
        <v>36</v>
      </c>
      <c r="D739" s="304">
        <f>SUBTOTAL(4,F738:F738)</f>
        <v>11</v>
      </c>
    </row>
    <row r="740" spans="1:14">
      <c r="G740" s="305">
        <f>SUBTOTAL(9,H738:H738)</f>
        <v>364800</v>
      </c>
      <c r="H740" s="305">
        <f>SUBTOTAL(9,I738:I738)</f>
        <v>0</v>
      </c>
      <c r="I740" s="305">
        <f>SUBTOTAL(9,J738:J738)</f>
        <v>0</v>
      </c>
      <c r="K740" s="305">
        <f>SUBTOTAL(9,K738:K738)</f>
        <v>364800</v>
      </c>
      <c r="L740" s="305">
        <f>SUBTOTAL(9,L738:L738)</f>
        <v>0</v>
      </c>
      <c r="M740" s="305">
        <f>SUBTOTAL(9,M738:M738)</f>
        <v>0</v>
      </c>
      <c r="N740" s="305">
        <f>SUBTOTAL(9,N738:N738)</f>
        <v>0</v>
      </c>
    </row>
    <row r="741" spans="1:14">
      <c r="A741" s="245" t="s">
        <v>1237</v>
      </c>
      <c r="J741" s="246" t="s">
        <v>12</v>
      </c>
      <c r="K741" s="247" t="s">
        <v>1238</v>
      </c>
      <c r="L741" s="248" t="s">
        <v>13</v>
      </c>
    </row>
    <row r="743" spans="1:14">
      <c r="A743" s="52" t="s">
        <v>18</v>
      </c>
      <c r="B743" s="53" t="s">
        <v>19</v>
      </c>
      <c r="C743" s="53" t="s">
        <v>20</v>
      </c>
      <c r="D743" s="52" t="s">
        <v>21</v>
      </c>
      <c r="E743" s="52" t="s">
        <v>22</v>
      </c>
      <c r="G743" s="53" t="s">
        <v>23</v>
      </c>
      <c r="H743" s="53" t="s">
        <v>24</v>
      </c>
      <c r="I743" s="53" t="s">
        <v>25</v>
      </c>
      <c r="J743" s="303" t="s">
        <v>26</v>
      </c>
      <c r="K743" s="303" t="s">
        <v>27</v>
      </c>
      <c r="L743" s="303" t="s">
        <v>28</v>
      </c>
      <c r="M743" s="53" t="s">
        <v>29</v>
      </c>
      <c r="N743" s="53" t="s">
        <v>30</v>
      </c>
    </row>
    <row r="744" spans="1:14">
      <c r="A744" s="199" t="s">
        <v>1210</v>
      </c>
      <c r="B744" s="200">
        <v>23308</v>
      </c>
      <c r="C744" s="54">
        <v>11</v>
      </c>
      <c r="D744" s="198">
        <v>46008.297592592593</v>
      </c>
      <c r="E744" s="198">
        <v>46038.297476851854</v>
      </c>
      <c r="F744" s="54">
        <v>-2</v>
      </c>
      <c r="G744" s="54">
        <v>799200</v>
      </c>
      <c r="H744" s="54">
        <v>799200</v>
      </c>
      <c r="I744" s="54">
        <v>799200</v>
      </c>
      <c r="J744" s="54">
        <v>0</v>
      </c>
      <c r="K744" s="54">
        <v>0</v>
      </c>
      <c r="L744" s="54">
        <v>0</v>
      </c>
      <c r="M744" s="54">
        <v>0</v>
      </c>
      <c r="N744" s="54">
        <v>0</v>
      </c>
    </row>
    <row r="745" spans="1:14">
      <c r="A745" s="199" t="s">
        <v>1210</v>
      </c>
      <c r="B745" s="200">
        <v>23495</v>
      </c>
      <c r="C745" s="54">
        <v>11</v>
      </c>
      <c r="D745" s="198">
        <v>46013.287708333337</v>
      </c>
      <c r="E745" s="198">
        <v>46043.287233796298</v>
      </c>
      <c r="F745" s="54">
        <v>-7</v>
      </c>
      <c r="G745" s="54">
        <v>344400</v>
      </c>
      <c r="H745" s="54">
        <v>344400</v>
      </c>
      <c r="I745" s="54">
        <v>344400</v>
      </c>
      <c r="J745" s="54">
        <v>0</v>
      </c>
      <c r="K745" s="54">
        <v>0</v>
      </c>
      <c r="L745" s="54">
        <v>0</v>
      </c>
      <c r="M745" s="54">
        <v>0</v>
      </c>
      <c r="N745" s="54">
        <v>0</v>
      </c>
    </row>
    <row r="746" spans="1:14">
      <c r="A746" s="199" t="s">
        <v>1210</v>
      </c>
      <c r="B746" s="200">
        <v>23753</v>
      </c>
      <c r="C746" s="54">
        <v>11</v>
      </c>
      <c r="D746" s="198">
        <v>46022.252476851849</v>
      </c>
      <c r="E746" s="198">
        <v>46052.252291666664</v>
      </c>
      <c r="F746" s="54">
        <v>-16</v>
      </c>
      <c r="G746" s="54">
        <v>621600</v>
      </c>
      <c r="H746" s="54">
        <v>561600</v>
      </c>
      <c r="I746" s="54">
        <v>561600</v>
      </c>
      <c r="J746" s="54">
        <v>0</v>
      </c>
      <c r="K746" s="54">
        <v>0</v>
      </c>
      <c r="L746" s="54">
        <v>0</v>
      </c>
      <c r="M746" s="54">
        <v>0</v>
      </c>
      <c r="N746" s="54">
        <v>0</v>
      </c>
    </row>
    <row r="747" spans="1:14">
      <c r="B747" s="246" t="s">
        <v>36</v>
      </c>
      <c r="D747" s="304">
        <f>SUBTOTAL(4,F744:F746)</f>
        <v>-2</v>
      </c>
    </row>
    <row r="748" spans="1:14">
      <c r="G748" s="305">
        <f>SUBTOTAL(9,H744:H746)</f>
        <v>1705200</v>
      </c>
      <c r="H748" s="305">
        <f>SUBTOTAL(9,I744:I746)</f>
        <v>1705200</v>
      </c>
      <c r="I748" s="305">
        <f>SUBTOTAL(9,J744:J746)</f>
        <v>0</v>
      </c>
      <c r="K748" s="305">
        <f>SUBTOTAL(9,K744:K746)</f>
        <v>0</v>
      </c>
      <c r="L748" s="305">
        <f>SUBTOTAL(9,L744:L746)</f>
        <v>0</v>
      </c>
      <c r="M748" s="305">
        <f>SUBTOTAL(9,M744:M746)</f>
        <v>0</v>
      </c>
      <c r="N748" s="305">
        <f>SUBTOTAL(9,N744:N746)</f>
        <v>0</v>
      </c>
    </row>
    <row r="749" spans="1:14">
      <c r="A749" s="245" t="s">
        <v>146</v>
      </c>
      <c r="J749" s="246" t="s">
        <v>12</v>
      </c>
      <c r="K749" s="247" t="s">
        <v>1239</v>
      </c>
      <c r="L749" s="248" t="s">
        <v>13</v>
      </c>
    </row>
    <row r="751" spans="1:14">
      <c r="A751" s="52" t="s">
        <v>18</v>
      </c>
      <c r="B751" s="53" t="s">
        <v>19</v>
      </c>
      <c r="C751" s="53" t="s">
        <v>20</v>
      </c>
      <c r="D751" s="52" t="s">
        <v>21</v>
      </c>
      <c r="E751" s="52" t="s">
        <v>22</v>
      </c>
      <c r="G751" s="53" t="s">
        <v>23</v>
      </c>
      <c r="H751" s="53" t="s">
        <v>24</v>
      </c>
      <c r="I751" s="53" t="s">
        <v>25</v>
      </c>
      <c r="J751" s="303" t="s">
        <v>26</v>
      </c>
      <c r="K751" s="303" t="s">
        <v>27</v>
      </c>
      <c r="L751" s="303" t="s">
        <v>28</v>
      </c>
      <c r="M751" s="53" t="s">
        <v>29</v>
      </c>
      <c r="N751" s="53" t="s">
        <v>30</v>
      </c>
    </row>
    <row r="752" spans="1:14">
      <c r="A752" s="199" t="s">
        <v>1208</v>
      </c>
      <c r="B752" s="200">
        <v>17253</v>
      </c>
      <c r="C752" s="54">
        <v>8</v>
      </c>
      <c r="D752" s="198">
        <v>45966.388449074075</v>
      </c>
      <c r="E752" s="198">
        <v>45996.387789351851</v>
      </c>
      <c r="F752" s="54">
        <v>40</v>
      </c>
      <c r="G752" s="54">
        <v>1006850</v>
      </c>
      <c r="H752" s="54">
        <v>1006850</v>
      </c>
      <c r="I752" s="54">
        <v>0</v>
      </c>
      <c r="J752" s="54">
        <v>0</v>
      </c>
      <c r="K752" s="54">
        <v>0</v>
      </c>
      <c r="L752" s="54">
        <v>0</v>
      </c>
      <c r="M752" s="54">
        <v>0</v>
      </c>
      <c r="N752" s="54">
        <v>1006850</v>
      </c>
    </row>
    <row r="753" spans="1:14">
      <c r="A753" s="199" t="s">
        <v>1208</v>
      </c>
      <c r="B753" s="200">
        <v>18020</v>
      </c>
      <c r="C753" s="54">
        <v>8</v>
      </c>
      <c r="D753" s="198">
        <v>45992.258587962962</v>
      </c>
      <c r="E753" s="198">
        <v>46022.25540509259</v>
      </c>
      <c r="F753" s="54">
        <v>14</v>
      </c>
      <c r="G753" s="54">
        <v>984750</v>
      </c>
      <c r="H753" s="54">
        <v>984750</v>
      </c>
      <c r="I753" s="54">
        <v>0</v>
      </c>
      <c r="J753" s="54">
        <v>0</v>
      </c>
      <c r="K753" s="54">
        <v>984750</v>
      </c>
      <c r="L753" s="54">
        <v>0</v>
      </c>
      <c r="M753" s="54">
        <v>0</v>
      </c>
      <c r="N753" s="54">
        <v>0</v>
      </c>
    </row>
    <row r="754" spans="1:14">
      <c r="A754" s="199" t="s">
        <v>1208</v>
      </c>
      <c r="B754" s="200">
        <v>18021</v>
      </c>
      <c r="C754" s="54">
        <v>8</v>
      </c>
      <c r="D754" s="198">
        <v>45992.26158564815</v>
      </c>
      <c r="E754" s="198">
        <v>46022.261412037034</v>
      </c>
      <c r="F754" s="54">
        <v>14</v>
      </c>
      <c r="G754" s="54">
        <v>1701800</v>
      </c>
      <c r="H754" s="54">
        <v>1701800</v>
      </c>
      <c r="I754" s="54">
        <v>0</v>
      </c>
      <c r="J754" s="54">
        <v>0</v>
      </c>
      <c r="K754" s="54">
        <v>1701800</v>
      </c>
      <c r="L754" s="54">
        <v>0</v>
      </c>
      <c r="M754" s="54">
        <v>0</v>
      </c>
      <c r="N754" s="54">
        <v>0</v>
      </c>
    </row>
    <row r="755" spans="1:14">
      <c r="A755" s="199" t="s">
        <v>1208</v>
      </c>
      <c r="B755" s="200">
        <v>18023</v>
      </c>
      <c r="C755" s="54">
        <v>8</v>
      </c>
      <c r="D755" s="198">
        <v>45992.265127314815</v>
      </c>
      <c r="E755" s="198">
        <v>46022.264340277776</v>
      </c>
      <c r="F755" s="54">
        <v>14</v>
      </c>
      <c r="G755" s="54">
        <v>1982750</v>
      </c>
      <c r="H755" s="54">
        <v>1982750</v>
      </c>
      <c r="I755" s="54">
        <v>0</v>
      </c>
      <c r="J755" s="54">
        <v>0</v>
      </c>
      <c r="K755" s="54">
        <v>1982750</v>
      </c>
      <c r="L755" s="54">
        <v>0</v>
      </c>
      <c r="M755" s="54">
        <v>0</v>
      </c>
      <c r="N755" s="54">
        <v>0</v>
      </c>
    </row>
    <row r="756" spans="1:14">
      <c r="A756" s="199" t="s">
        <v>1208</v>
      </c>
      <c r="B756" s="200">
        <v>18029</v>
      </c>
      <c r="C756" s="54">
        <v>8</v>
      </c>
      <c r="D756" s="198">
        <v>45992.280810185184</v>
      </c>
      <c r="E756" s="198">
        <v>46022.277002314811</v>
      </c>
      <c r="F756" s="54">
        <v>14</v>
      </c>
      <c r="G756" s="54">
        <v>1311500</v>
      </c>
      <c r="H756" s="54">
        <v>1311500</v>
      </c>
      <c r="I756" s="54">
        <v>0</v>
      </c>
      <c r="J756" s="54">
        <v>0</v>
      </c>
      <c r="K756" s="54">
        <v>1311500</v>
      </c>
      <c r="L756" s="54">
        <v>0</v>
      </c>
      <c r="M756" s="54">
        <v>0</v>
      </c>
      <c r="N756" s="54">
        <v>0</v>
      </c>
    </row>
    <row r="757" spans="1:14">
      <c r="A757" s="199" t="s">
        <v>1208</v>
      </c>
      <c r="B757" s="200">
        <v>18137</v>
      </c>
      <c r="C757" s="54">
        <v>8</v>
      </c>
      <c r="D757" s="198">
        <v>45994.595509259256</v>
      </c>
      <c r="E757" s="198">
        <v>46024.595104166663</v>
      </c>
      <c r="F757" s="54">
        <v>12</v>
      </c>
      <c r="G757" s="54">
        <v>463500</v>
      </c>
      <c r="H757" s="54">
        <v>322500</v>
      </c>
      <c r="I757" s="54">
        <v>0</v>
      </c>
      <c r="J757" s="54">
        <v>0</v>
      </c>
      <c r="K757" s="54">
        <v>322500</v>
      </c>
      <c r="L757" s="54">
        <v>0</v>
      </c>
      <c r="M757" s="54">
        <v>0</v>
      </c>
      <c r="N757" s="54">
        <v>0</v>
      </c>
    </row>
    <row r="758" spans="1:14">
      <c r="A758" s="199" t="s">
        <v>1208</v>
      </c>
      <c r="B758" s="200">
        <v>18608</v>
      </c>
      <c r="C758" s="54">
        <v>8</v>
      </c>
      <c r="D758" s="198">
        <v>46008.577037037037</v>
      </c>
      <c r="E758" s="198">
        <v>46038.576863425929</v>
      </c>
      <c r="F758" s="54">
        <v>-2</v>
      </c>
      <c r="G758" s="54">
        <v>174150</v>
      </c>
      <c r="H758" s="54">
        <v>174150</v>
      </c>
      <c r="I758" s="54">
        <v>174150</v>
      </c>
      <c r="J758" s="54">
        <v>0</v>
      </c>
      <c r="K758" s="54">
        <v>0</v>
      </c>
      <c r="L758" s="54">
        <v>0</v>
      </c>
      <c r="M758" s="54">
        <v>0</v>
      </c>
      <c r="N758" s="54">
        <v>0</v>
      </c>
    </row>
    <row r="759" spans="1:14">
      <c r="A759" s="199" t="s">
        <v>1208</v>
      </c>
      <c r="B759" s="200">
        <v>18609</v>
      </c>
      <c r="C759" s="54">
        <v>8</v>
      </c>
      <c r="D759" s="198">
        <v>46008.578553240739</v>
      </c>
      <c r="E759" s="198">
        <v>46038.578379629631</v>
      </c>
      <c r="F759" s="54">
        <v>-2</v>
      </c>
      <c r="G759" s="54">
        <v>654600</v>
      </c>
      <c r="H759" s="54">
        <v>440750</v>
      </c>
      <c r="I759" s="54">
        <v>440750</v>
      </c>
      <c r="J759" s="54">
        <v>0</v>
      </c>
      <c r="K759" s="54">
        <v>0</v>
      </c>
      <c r="L759" s="54">
        <v>0</v>
      </c>
      <c r="M759" s="54">
        <v>0</v>
      </c>
      <c r="N759" s="54">
        <v>0</v>
      </c>
    </row>
    <row r="760" spans="1:14">
      <c r="A760" s="199" t="s">
        <v>1208</v>
      </c>
      <c r="B760" s="200">
        <v>18610</v>
      </c>
      <c r="C760" s="54">
        <v>8</v>
      </c>
      <c r="D760" s="198">
        <v>46008.580300925925</v>
      </c>
      <c r="E760" s="198">
        <v>46038.579780092594</v>
      </c>
      <c r="F760" s="54">
        <v>-2</v>
      </c>
      <c r="G760" s="54">
        <v>895300</v>
      </c>
      <c r="H760" s="54">
        <v>895300</v>
      </c>
      <c r="I760" s="54">
        <v>895300</v>
      </c>
      <c r="J760" s="54">
        <v>0</v>
      </c>
      <c r="K760" s="54">
        <v>0</v>
      </c>
      <c r="L760" s="54">
        <v>0</v>
      </c>
      <c r="M760" s="54">
        <v>0</v>
      </c>
      <c r="N760" s="54">
        <v>0</v>
      </c>
    </row>
    <row r="761" spans="1:14">
      <c r="A761" s="199" t="s">
        <v>1208</v>
      </c>
      <c r="B761" s="200">
        <v>18612</v>
      </c>
      <c r="C761" s="54">
        <v>8</v>
      </c>
      <c r="D761" s="198">
        <v>46008.582685185182</v>
      </c>
      <c r="E761" s="198">
        <v>46038.582511574074</v>
      </c>
      <c r="F761" s="54">
        <v>-2</v>
      </c>
      <c r="G761" s="54">
        <v>437550</v>
      </c>
      <c r="H761" s="54">
        <v>437550</v>
      </c>
      <c r="I761" s="54">
        <v>437550</v>
      </c>
      <c r="J761" s="54">
        <v>0</v>
      </c>
      <c r="K761" s="54">
        <v>0</v>
      </c>
      <c r="L761" s="54">
        <v>0</v>
      </c>
      <c r="M761" s="54">
        <v>0</v>
      </c>
      <c r="N761" s="54">
        <v>0</v>
      </c>
    </row>
    <row r="762" spans="1:14">
      <c r="A762" s="199" t="s">
        <v>1208</v>
      </c>
      <c r="B762" s="200">
        <v>18619</v>
      </c>
      <c r="C762" s="54">
        <v>8</v>
      </c>
      <c r="D762" s="198">
        <v>46008.596944444442</v>
      </c>
      <c r="E762" s="198">
        <v>46038.596747685187</v>
      </c>
      <c r="F762" s="54">
        <v>-2</v>
      </c>
      <c r="G762" s="54">
        <v>862550</v>
      </c>
      <c r="H762" s="54">
        <v>862550</v>
      </c>
      <c r="I762" s="54">
        <v>862550</v>
      </c>
      <c r="J762" s="54">
        <v>0</v>
      </c>
      <c r="K762" s="54">
        <v>0</v>
      </c>
      <c r="L762" s="54">
        <v>0</v>
      </c>
      <c r="M762" s="54">
        <v>0</v>
      </c>
      <c r="N762" s="54">
        <v>0</v>
      </c>
    </row>
    <row r="763" spans="1:14">
      <c r="A763" s="199" t="s">
        <v>1208</v>
      </c>
      <c r="B763" s="200">
        <v>18801</v>
      </c>
      <c r="C763" s="54">
        <v>8</v>
      </c>
      <c r="D763" s="198">
        <v>46013.543206018519</v>
      </c>
      <c r="E763" s="198">
        <v>46043.539317129631</v>
      </c>
      <c r="F763" s="54">
        <v>-7</v>
      </c>
      <c r="G763" s="54">
        <v>1142000</v>
      </c>
      <c r="H763" s="54">
        <v>1142000</v>
      </c>
      <c r="I763" s="54">
        <v>1142000</v>
      </c>
      <c r="J763" s="54">
        <v>0</v>
      </c>
      <c r="K763" s="54">
        <v>0</v>
      </c>
      <c r="L763" s="54">
        <v>0</v>
      </c>
      <c r="M763" s="54">
        <v>0</v>
      </c>
      <c r="N763" s="54">
        <v>0</v>
      </c>
    </row>
    <row r="764" spans="1:14">
      <c r="A764" s="199" t="s">
        <v>1208</v>
      </c>
      <c r="B764" s="200">
        <v>18837</v>
      </c>
      <c r="C764" s="54">
        <v>8</v>
      </c>
      <c r="D764" s="198">
        <v>46014.377835648149</v>
      </c>
      <c r="E764" s="198">
        <v>46044.372129629628</v>
      </c>
      <c r="F764" s="54">
        <v>-8</v>
      </c>
      <c r="G764" s="54">
        <v>2368600</v>
      </c>
      <c r="H764" s="54">
        <v>2368600</v>
      </c>
      <c r="I764" s="54">
        <v>2368600</v>
      </c>
      <c r="J764" s="54">
        <v>0</v>
      </c>
      <c r="K764" s="54">
        <v>0</v>
      </c>
      <c r="L764" s="54">
        <v>0</v>
      </c>
      <c r="M764" s="54">
        <v>0</v>
      </c>
      <c r="N764" s="54">
        <v>0</v>
      </c>
    </row>
    <row r="765" spans="1:14">
      <c r="A765" s="199" t="s">
        <v>1208</v>
      </c>
      <c r="B765" s="200">
        <v>18838</v>
      </c>
      <c r="C765" s="54">
        <v>8</v>
      </c>
      <c r="D765" s="198">
        <v>46014.37976851852</v>
      </c>
      <c r="E765" s="198">
        <v>46044.378877314812</v>
      </c>
      <c r="F765" s="54">
        <v>-8</v>
      </c>
      <c r="G765" s="54">
        <v>4020500</v>
      </c>
      <c r="H765" s="54">
        <v>4020500</v>
      </c>
      <c r="I765" s="54">
        <v>4020500</v>
      </c>
      <c r="J765" s="54">
        <v>0</v>
      </c>
      <c r="K765" s="54">
        <v>0</v>
      </c>
      <c r="L765" s="54">
        <v>0</v>
      </c>
      <c r="M765" s="54">
        <v>0</v>
      </c>
      <c r="N765" s="54">
        <v>0</v>
      </c>
    </row>
    <row r="766" spans="1:14">
      <c r="A766" s="199" t="s">
        <v>1208</v>
      </c>
      <c r="B766" s="200">
        <v>18984</v>
      </c>
      <c r="C766" s="54">
        <v>8</v>
      </c>
      <c r="D766" s="198">
        <v>46020.530416666668</v>
      </c>
      <c r="E766" s="198">
        <v>46050.526388888888</v>
      </c>
      <c r="F766" s="54">
        <v>-14</v>
      </c>
      <c r="G766" s="54">
        <v>1102100</v>
      </c>
      <c r="H766" s="54">
        <v>1102100</v>
      </c>
      <c r="I766" s="54">
        <v>1102100</v>
      </c>
      <c r="J766" s="54">
        <v>0</v>
      </c>
      <c r="K766" s="54">
        <v>0</v>
      </c>
      <c r="L766" s="54">
        <v>0</v>
      </c>
      <c r="M766" s="54">
        <v>0</v>
      </c>
      <c r="N766" s="54">
        <v>0</v>
      </c>
    </row>
    <row r="767" spans="1:14">
      <c r="A767" s="199" t="s">
        <v>1208</v>
      </c>
      <c r="B767" s="200">
        <v>18994</v>
      </c>
      <c r="C767" s="54">
        <v>8</v>
      </c>
      <c r="D767" s="198">
        <v>46020.63789351852</v>
      </c>
      <c r="E767" s="198">
        <v>46050.637280092589</v>
      </c>
      <c r="F767" s="54">
        <v>-14</v>
      </c>
      <c r="G767" s="54">
        <v>939100</v>
      </c>
      <c r="H767" s="54">
        <v>939100</v>
      </c>
      <c r="I767" s="54">
        <v>939100</v>
      </c>
      <c r="J767" s="54">
        <v>0</v>
      </c>
      <c r="K767" s="54">
        <v>0</v>
      </c>
      <c r="L767" s="54">
        <v>0</v>
      </c>
      <c r="M767" s="54">
        <v>0</v>
      </c>
      <c r="N767" s="54">
        <v>0</v>
      </c>
    </row>
    <row r="768" spans="1:14">
      <c r="A768" s="199" t="s">
        <v>1208</v>
      </c>
      <c r="B768" s="200">
        <v>18998</v>
      </c>
      <c r="C768" s="54">
        <v>8</v>
      </c>
      <c r="D768" s="198">
        <v>46021.26048611111</v>
      </c>
      <c r="E768" s="198">
        <v>46051.258680555555</v>
      </c>
      <c r="F768" s="54">
        <v>-15</v>
      </c>
      <c r="G768" s="54">
        <v>1190450</v>
      </c>
      <c r="H768" s="54">
        <v>1190450</v>
      </c>
      <c r="I768" s="54">
        <v>1190450</v>
      </c>
      <c r="J768" s="54">
        <v>0</v>
      </c>
      <c r="K768" s="54">
        <v>0</v>
      </c>
      <c r="L768" s="54">
        <v>0</v>
      </c>
      <c r="M768" s="54">
        <v>0</v>
      </c>
      <c r="N768" s="54">
        <v>0</v>
      </c>
    </row>
    <row r="769" spans="1:14">
      <c r="B769" s="246" t="s">
        <v>36</v>
      </c>
      <c r="D769" s="304">
        <f>SUBTOTAL(4,F752:F768)</f>
        <v>40</v>
      </c>
    </row>
    <row r="770" spans="1:14">
      <c r="G770" s="305">
        <f>SUBTOTAL(9,H752:H768)</f>
        <v>20883200</v>
      </c>
      <c r="H770" s="305">
        <f>SUBTOTAL(9,I752:I768)</f>
        <v>13573050</v>
      </c>
      <c r="I770" s="305">
        <f>SUBTOTAL(9,J752:J768)</f>
        <v>0</v>
      </c>
      <c r="K770" s="305">
        <f>SUBTOTAL(9,K752:K768)</f>
        <v>6303300</v>
      </c>
      <c r="L770" s="305">
        <f>SUBTOTAL(9,L752:L768)</f>
        <v>0</v>
      </c>
      <c r="M770" s="305">
        <f>SUBTOTAL(9,M752:M768)</f>
        <v>0</v>
      </c>
      <c r="N770" s="305">
        <f>SUBTOTAL(9,N752:N768)</f>
        <v>1006850</v>
      </c>
    </row>
    <row r="771" spans="1:14">
      <c r="A771" s="245" t="s">
        <v>148</v>
      </c>
      <c r="J771" s="246" t="s">
        <v>12</v>
      </c>
      <c r="K771" s="247" t="s">
        <v>1240</v>
      </c>
      <c r="L771" s="248" t="s">
        <v>13</v>
      </c>
    </row>
    <row r="773" spans="1:14">
      <c r="A773" s="52" t="s">
        <v>18</v>
      </c>
      <c r="B773" s="53" t="s">
        <v>19</v>
      </c>
      <c r="C773" s="53" t="s">
        <v>20</v>
      </c>
      <c r="D773" s="52" t="s">
        <v>21</v>
      </c>
      <c r="E773" s="52" t="s">
        <v>22</v>
      </c>
      <c r="G773" s="53" t="s">
        <v>23</v>
      </c>
      <c r="H773" s="53" t="s">
        <v>24</v>
      </c>
      <c r="I773" s="53" t="s">
        <v>25</v>
      </c>
      <c r="J773" s="303" t="s">
        <v>26</v>
      </c>
      <c r="K773" s="303" t="s">
        <v>27</v>
      </c>
      <c r="L773" s="303" t="s">
        <v>28</v>
      </c>
      <c r="M773" s="53" t="s">
        <v>29</v>
      </c>
      <c r="N773" s="53" t="s">
        <v>30</v>
      </c>
    </row>
    <row r="774" spans="1:14">
      <c r="A774" s="199" t="s">
        <v>1210</v>
      </c>
      <c r="B774" s="200">
        <v>16362</v>
      </c>
      <c r="C774" s="54">
        <v>1</v>
      </c>
      <c r="D774" s="198">
        <v>45606.313587962963</v>
      </c>
      <c r="E774" s="198">
        <v>45607.313587962963</v>
      </c>
      <c r="F774" s="54">
        <v>429</v>
      </c>
      <c r="G774" s="54">
        <v>358750</v>
      </c>
      <c r="H774" s="54">
        <v>358750</v>
      </c>
      <c r="I774" s="54">
        <v>0</v>
      </c>
      <c r="J774" s="54">
        <v>0</v>
      </c>
      <c r="K774" s="54">
        <v>0</v>
      </c>
      <c r="L774" s="54">
        <v>0</v>
      </c>
      <c r="M774" s="54">
        <v>0</v>
      </c>
      <c r="N774" s="54">
        <v>358750</v>
      </c>
    </row>
    <row r="775" spans="1:14">
      <c r="B775" s="246" t="s">
        <v>36</v>
      </c>
      <c r="D775" s="304">
        <f>SUBTOTAL(4,F774:F774)</f>
        <v>429</v>
      </c>
    </row>
    <row r="776" spans="1:14">
      <c r="G776" s="305">
        <f>SUBTOTAL(9,H774:H774)</f>
        <v>358750</v>
      </c>
      <c r="H776" s="305">
        <f>SUBTOTAL(9,I774:I774)</f>
        <v>0</v>
      </c>
      <c r="I776" s="305">
        <f>SUBTOTAL(9,J774:J774)</f>
        <v>0</v>
      </c>
      <c r="K776" s="305">
        <f>SUBTOTAL(9,K774:K774)</f>
        <v>0</v>
      </c>
      <c r="L776" s="305">
        <f>SUBTOTAL(9,L774:L774)</f>
        <v>0</v>
      </c>
      <c r="M776" s="305">
        <f>SUBTOTAL(9,M774:M774)</f>
        <v>0</v>
      </c>
      <c r="N776" s="305">
        <f>SUBTOTAL(9,N774:N774)</f>
        <v>358750</v>
      </c>
    </row>
    <row r="777" spans="1:14">
      <c r="A777" s="245" t="s">
        <v>139</v>
      </c>
      <c r="J777" s="246" t="s">
        <v>12</v>
      </c>
      <c r="K777" s="247" t="s">
        <v>1241</v>
      </c>
      <c r="L777" s="248" t="s">
        <v>13</v>
      </c>
    </row>
    <row r="779" spans="1:14">
      <c r="A779" s="52" t="s">
        <v>18</v>
      </c>
      <c r="B779" s="53" t="s">
        <v>19</v>
      </c>
      <c r="C779" s="53" t="s">
        <v>20</v>
      </c>
      <c r="D779" s="52" t="s">
        <v>21</v>
      </c>
      <c r="E779" s="52" t="s">
        <v>22</v>
      </c>
      <c r="G779" s="53" t="s">
        <v>23</v>
      </c>
      <c r="H779" s="53" t="s">
        <v>24</v>
      </c>
      <c r="I779" s="53" t="s">
        <v>25</v>
      </c>
      <c r="J779" s="303" t="s">
        <v>26</v>
      </c>
      <c r="K779" s="303" t="s">
        <v>27</v>
      </c>
      <c r="L779" s="303" t="s">
        <v>28</v>
      </c>
      <c r="M779" s="53" t="s">
        <v>29</v>
      </c>
      <c r="N779" s="53" t="s">
        <v>30</v>
      </c>
    </row>
    <row r="780" spans="1:14">
      <c r="A780" s="199" t="s">
        <v>1210</v>
      </c>
      <c r="B780" s="200">
        <v>20000</v>
      </c>
      <c r="C780" s="54">
        <v>1</v>
      </c>
      <c r="D780" s="198">
        <v>45856.334120370368</v>
      </c>
      <c r="E780" s="198">
        <v>45871.334120370368</v>
      </c>
      <c r="F780" s="54">
        <v>165</v>
      </c>
      <c r="G780" s="54">
        <v>1167600</v>
      </c>
      <c r="H780" s="54">
        <v>790300</v>
      </c>
      <c r="I780" s="54">
        <v>0</v>
      </c>
      <c r="J780" s="54">
        <v>0</v>
      </c>
      <c r="K780" s="54">
        <v>0</v>
      </c>
      <c r="L780" s="54">
        <v>0</v>
      </c>
      <c r="M780" s="54">
        <v>0</v>
      </c>
      <c r="N780" s="54">
        <v>790300</v>
      </c>
    </row>
    <row r="781" spans="1:14">
      <c r="B781" s="246" t="s">
        <v>36</v>
      </c>
      <c r="D781" s="304">
        <f>SUBTOTAL(4,F780:F780)</f>
        <v>165</v>
      </c>
    </row>
    <row r="782" spans="1:14">
      <c r="G782" s="305">
        <f>SUBTOTAL(9,H780:H780)</f>
        <v>790300</v>
      </c>
      <c r="H782" s="305">
        <f>SUBTOTAL(9,I780:I780)</f>
        <v>0</v>
      </c>
      <c r="I782" s="305">
        <f>SUBTOTAL(9,J780:J780)</f>
        <v>0</v>
      </c>
      <c r="K782" s="305">
        <f>SUBTOTAL(9,K780:K780)</f>
        <v>0</v>
      </c>
      <c r="L782" s="305">
        <f>SUBTOTAL(9,L780:L780)</f>
        <v>0</v>
      </c>
      <c r="M782" s="305">
        <f>SUBTOTAL(9,M780:M780)</f>
        <v>0</v>
      </c>
      <c r="N782" s="305">
        <f>SUBTOTAL(9,N780:N780)</f>
        <v>790300</v>
      </c>
    </row>
    <row r="783" spans="1:14">
      <c r="A783" s="245" t="s">
        <v>1546</v>
      </c>
      <c r="J783" s="246" t="s">
        <v>12</v>
      </c>
      <c r="K783" s="247" t="s">
        <v>1421</v>
      </c>
      <c r="L783" s="248" t="s">
        <v>13</v>
      </c>
    </row>
    <row r="785" spans="1:14">
      <c r="A785" s="52" t="s">
        <v>18</v>
      </c>
      <c r="B785" s="53" t="s">
        <v>19</v>
      </c>
      <c r="C785" s="53" t="s">
        <v>20</v>
      </c>
      <c r="D785" s="52" t="s">
        <v>21</v>
      </c>
      <c r="E785" s="52" t="s">
        <v>22</v>
      </c>
      <c r="G785" s="53" t="s">
        <v>23</v>
      </c>
      <c r="H785" s="53" t="s">
        <v>24</v>
      </c>
      <c r="I785" s="53" t="s">
        <v>25</v>
      </c>
      <c r="J785" s="303" t="s">
        <v>26</v>
      </c>
      <c r="K785" s="303" t="s">
        <v>27</v>
      </c>
      <c r="L785" s="303" t="s">
        <v>28</v>
      </c>
      <c r="M785" s="53" t="s">
        <v>29</v>
      </c>
      <c r="N785" s="53" t="s">
        <v>30</v>
      </c>
    </row>
    <row r="786" spans="1:14">
      <c r="A786" s="199" t="s">
        <v>1210</v>
      </c>
      <c r="B786" s="200">
        <v>22774</v>
      </c>
      <c r="C786" s="54">
        <v>0</v>
      </c>
      <c r="D786" s="198">
        <v>45990.265601851854</v>
      </c>
      <c r="E786" s="198">
        <v>45991.265497685185</v>
      </c>
      <c r="F786" s="54">
        <v>45</v>
      </c>
      <c r="G786" s="54">
        <v>421260</v>
      </c>
      <c r="H786" s="54">
        <v>421260</v>
      </c>
      <c r="I786" s="54">
        <v>0</v>
      </c>
      <c r="J786" s="54">
        <v>0</v>
      </c>
      <c r="K786" s="54">
        <v>0</v>
      </c>
      <c r="L786" s="54">
        <v>0</v>
      </c>
      <c r="M786" s="54">
        <v>0</v>
      </c>
      <c r="N786" s="54">
        <v>421260</v>
      </c>
    </row>
    <row r="787" spans="1:14">
      <c r="B787" s="246" t="s">
        <v>36</v>
      </c>
      <c r="D787" s="304">
        <f>SUBTOTAL(4,F786:F786)</f>
        <v>45</v>
      </c>
    </row>
    <row r="788" spans="1:14">
      <c r="G788" s="305">
        <f>SUBTOTAL(9,H786:H786)</f>
        <v>421260</v>
      </c>
      <c r="H788" s="305">
        <f>SUBTOTAL(9,I786:I786)</f>
        <v>0</v>
      </c>
      <c r="I788" s="305">
        <f>SUBTOTAL(9,J786:J786)</f>
        <v>0</v>
      </c>
      <c r="K788" s="305">
        <f>SUBTOTAL(9,K786:K786)</f>
        <v>0</v>
      </c>
      <c r="L788" s="305">
        <f>SUBTOTAL(9,L786:L786)</f>
        <v>0</v>
      </c>
      <c r="M788" s="305">
        <f>SUBTOTAL(9,M786:M786)</f>
        <v>0</v>
      </c>
      <c r="N788" s="305">
        <f>SUBTOTAL(9,N786:N786)</f>
        <v>421260</v>
      </c>
    </row>
    <row r="789" spans="1:14">
      <c r="A789" s="245" t="s">
        <v>538</v>
      </c>
      <c r="J789" s="246" t="s">
        <v>12</v>
      </c>
      <c r="K789" s="247" t="s">
        <v>1667</v>
      </c>
      <c r="L789" s="248" t="s">
        <v>13</v>
      </c>
    </row>
    <row r="791" spans="1:14">
      <c r="A791" s="52" t="s">
        <v>18</v>
      </c>
      <c r="B791" s="53" t="s">
        <v>19</v>
      </c>
      <c r="C791" s="53" t="s">
        <v>20</v>
      </c>
      <c r="D791" s="52" t="s">
        <v>21</v>
      </c>
      <c r="E791" s="52" t="s">
        <v>22</v>
      </c>
      <c r="G791" s="53" t="s">
        <v>23</v>
      </c>
      <c r="H791" s="53" t="s">
        <v>24</v>
      </c>
      <c r="I791" s="53" t="s">
        <v>25</v>
      </c>
      <c r="J791" s="303" t="s">
        <v>26</v>
      </c>
      <c r="K791" s="303" t="s">
        <v>27</v>
      </c>
      <c r="L791" s="303" t="s">
        <v>28</v>
      </c>
      <c r="M791" s="53" t="s">
        <v>29</v>
      </c>
      <c r="N791" s="53" t="s">
        <v>30</v>
      </c>
    </row>
    <row r="792" spans="1:14">
      <c r="A792" s="199" t="s">
        <v>1208</v>
      </c>
      <c r="B792" s="200">
        <v>18929</v>
      </c>
      <c r="C792" s="54">
        <v>4</v>
      </c>
      <c r="D792" s="198">
        <v>46018.379236111112</v>
      </c>
      <c r="E792" s="198">
        <v>46019.37903935185</v>
      </c>
      <c r="F792" s="54">
        <v>17</v>
      </c>
      <c r="G792" s="54">
        <v>58599.98</v>
      </c>
      <c r="H792" s="54">
        <v>58599.98</v>
      </c>
      <c r="I792" s="54">
        <v>0</v>
      </c>
      <c r="J792" s="54">
        <v>0</v>
      </c>
      <c r="K792" s="54">
        <v>0</v>
      </c>
      <c r="L792" s="54">
        <v>58599.98</v>
      </c>
      <c r="M792" s="54">
        <v>0</v>
      </c>
      <c r="N792" s="54">
        <v>0</v>
      </c>
    </row>
    <row r="793" spans="1:14">
      <c r="A793" s="199" t="s">
        <v>1208</v>
      </c>
      <c r="B793" s="200">
        <v>18950</v>
      </c>
      <c r="C793" s="54">
        <v>4</v>
      </c>
      <c r="D793" s="198">
        <v>46018.527939814812</v>
      </c>
      <c r="E793" s="198">
        <v>46019.527685185189</v>
      </c>
      <c r="F793" s="54">
        <v>17</v>
      </c>
      <c r="G793" s="54">
        <v>447100</v>
      </c>
      <c r="H793" s="54">
        <v>447100</v>
      </c>
      <c r="I793" s="54">
        <v>0</v>
      </c>
      <c r="J793" s="54">
        <v>0</v>
      </c>
      <c r="K793" s="54">
        <v>0</v>
      </c>
      <c r="L793" s="54">
        <v>447100</v>
      </c>
      <c r="M793" s="54">
        <v>0</v>
      </c>
      <c r="N793" s="54">
        <v>0</v>
      </c>
    </row>
    <row r="794" spans="1:14">
      <c r="B794" s="246" t="s">
        <v>36</v>
      </c>
      <c r="D794" s="304">
        <f>SUBTOTAL(4,F792:F793)</f>
        <v>17</v>
      </c>
    </row>
    <row r="795" spans="1:14">
      <c r="G795" s="305">
        <f>SUBTOTAL(9,H792:H793)</f>
        <v>505699.98</v>
      </c>
      <c r="H795" s="305">
        <f>SUBTOTAL(9,I792:I793)</f>
        <v>0</v>
      </c>
      <c r="I795" s="305">
        <f>SUBTOTAL(9,J792:J793)</f>
        <v>0</v>
      </c>
      <c r="K795" s="305">
        <f>SUBTOTAL(9,K792:K793)</f>
        <v>0</v>
      </c>
      <c r="L795" s="305">
        <f>SUBTOTAL(9,L792:L793)</f>
        <v>505699.98</v>
      </c>
      <c r="M795" s="305">
        <f>SUBTOTAL(9,M792:M793)</f>
        <v>0</v>
      </c>
      <c r="N795" s="305">
        <f>SUBTOTAL(9,N792:N793)</f>
        <v>0</v>
      </c>
    </row>
    <row r="796" spans="1:14">
      <c r="A796" s="245" t="s">
        <v>1388</v>
      </c>
      <c r="J796" s="246" t="s">
        <v>12</v>
      </c>
      <c r="K796" s="247" t="s">
        <v>1389</v>
      </c>
      <c r="L796" s="248" t="s">
        <v>13</v>
      </c>
    </row>
    <row r="798" spans="1:14">
      <c r="A798" s="52" t="s">
        <v>18</v>
      </c>
      <c r="B798" s="53" t="s">
        <v>19</v>
      </c>
      <c r="C798" s="53" t="s">
        <v>20</v>
      </c>
      <c r="D798" s="52" t="s">
        <v>21</v>
      </c>
      <c r="E798" s="52" t="s">
        <v>22</v>
      </c>
      <c r="G798" s="53" t="s">
        <v>23</v>
      </c>
      <c r="H798" s="53" t="s">
        <v>24</v>
      </c>
      <c r="I798" s="53" t="s">
        <v>25</v>
      </c>
      <c r="J798" s="303" t="s">
        <v>26</v>
      </c>
      <c r="K798" s="303" t="s">
        <v>27</v>
      </c>
      <c r="L798" s="303" t="s">
        <v>28</v>
      </c>
      <c r="M798" s="53" t="s">
        <v>29</v>
      </c>
      <c r="N798" s="53" t="s">
        <v>30</v>
      </c>
    </row>
    <row r="799" spans="1:14">
      <c r="A799" s="199" t="s">
        <v>1210</v>
      </c>
      <c r="B799" s="200">
        <v>23363</v>
      </c>
      <c r="C799" s="54">
        <v>12</v>
      </c>
      <c r="D799" s="198">
        <v>46009.383935185186</v>
      </c>
      <c r="E799" s="198">
        <v>46017.383252314816</v>
      </c>
      <c r="F799" s="54">
        <v>19</v>
      </c>
      <c r="G799" s="54">
        <v>369200</v>
      </c>
      <c r="H799" s="54">
        <v>369200</v>
      </c>
      <c r="I799" s="54">
        <v>0</v>
      </c>
      <c r="J799" s="54">
        <v>0</v>
      </c>
      <c r="K799" s="54">
        <v>0</v>
      </c>
      <c r="L799" s="54">
        <v>369200</v>
      </c>
      <c r="M799" s="54">
        <v>0</v>
      </c>
      <c r="N799" s="54">
        <v>0</v>
      </c>
    </row>
    <row r="800" spans="1:14">
      <c r="A800" s="199" t="s">
        <v>1210</v>
      </c>
      <c r="B800" s="200">
        <v>23368</v>
      </c>
      <c r="C800" s="54">
        <v>12</v>
      </c>
      <c r="D800" s="198">
        <v>46010.248252314814</v>
      </c>
      <c r="E800" s="198">
        <v>46018.230555555558</v>
      </c>
      <c r="F800" s="54">
        <v>18</v>
      </c>
      <c r="G800" s="54">
        <v>499200</v>
      </c>
      <c r="H800" s="54">
        <v>499200</v>
      </c>
      <c r="I800" s="54">
        <v>0</v>
      </c>
      <c r="J800" s="54">
        <v>0</v>
      </c>
      <c r="K800" s="54">
        <v>0</v>
      </c>
      <c r="L800" s="54">
        <v>499200</v>
      </c>
      <c r="M800" s="54">
        <v>0</v>
      </c>
      <c r="N800" s="54">
        <v>0</v>
      </c>
    </row>
    <row r="801" spans="1:14">
      <c r="A801" s="199" t="s">
        <v>1210</v>
      </c>
      <c r="B801" s="200">
        <v>23591</v>
      </c>
      <c r="C801" s="54">
        <v>12</v>
      </c>
      <c r="D801" s="198">
        <v>46015.350775462961</v>
      </c>
      <c r="E801" s="198">
        <v>46023.335844907408</v>
      </c>
      <c r="F801" s="54">
        <v>13</v>
      </c>
      <c r="G801" s="54">
        <v>214200</v>
      </c>
      <c r="H801" s="54">
        <v>214200</v>
      </c>
      <c r="I801" s="54">
        <v>0</v>
      </c>
      <c r="J801" s="54">
        <v>0</v>
      </c>
      <c r="K801" s="54">
        <v>214200</v>
      </c>
      <c r="L801" s="54">
        <v>0</v>
      </c>
      <c r="M801" s="54">
        <v>0</v>
      </c>
      <c r="N801" s="54">
        <v>0</v>
      </c>
    </row>
    <row r="802" spans="1:14">
      <c r="B802" s="246" t="s">
        <v>36</v>
      </c>
      <c r="D802" s="304">
        <f>SUBTOTAL(4,F799:F801)</f>
        <v>19</v>
      </c>
    </row>
    <row r="803" spans="1:14">
      <c r="G803" s="305">
        <f>SUBTOTAL(9,H799:H801)</f>
        <v>1082600</v>
      </c>
      <c r="H803" s="305">
        <f>SUBTOTAL(9,I799:I801)</f>
        <v>0</v>
      </c>
      <c r="I803" s="305">
        <f>SUBTOTAL(9,J799:J801)</f>
        <v>0</v>
      </c>
      <c r="K803" s="305">
        <f>SUBTOTAL(9,K799:K801)</f>
        <v>214200</v>
      </c>
      <c r="L803" s="305">
        <f>SUBTOTAL(9,L799:L801)</f>
        <v>868400</v>
      </c>
      <c r="M803" s="305">
        <f>SUBTOTAL(9,M799:M801)</f>
        <v>0</v>
      </c>
      <c r="N803" s="305">
        <f>SUBTOTAL(9,N799:N801)</f>
        <v>0</v>
      </c>
    </row>
    <row r="804" spans="1:14">
      <c r="A804" s="245" t="s">
        <v>1417</v>
      </c>
      <c r="J804" s="246" t="s">
        <v>12</v>
      </c>
      <c r="K804" s="247" t="s">
        <v>1547</v>
      </c>
      <c r="L804" s="248" t="s">
        <v>13</v>
      </c>
    </row>
    <row r="806" spans="1:14">
      <c r="A806" s="52" t="s">
        <v>18</v>
      </c>
      <c r="B806" s="53" t="s">
        <v>19</v>
      </c>
      <c r="C806" s="53" t="s">
        <v>20</v>
      </c>
      <c r="D806" s="52" t="s">
        <v>21</v>
      </c>
      <c r="E806" s="52" t="s">
        <v>22</v>
      </c>
      <c r="G806" s="53" t="s">
        <v>23</v>
      </c>
      <c r="H806" s="53" t="s">
        <v>24</v>
      </c>
      <c r="I806" s="53" t="s">
        <v>25</v>
      </c>
      <c r="J806" s="303" t="s">
        <v>26</v>
      </c>
      <c r="K806" s="303" t="s">
        <v>27</v>
      </c>
      <c r="L806" s="303" t="s">
        <v>28</v>
      </c>
      <c r="M806" s="53" t="s">
        <v>29</v>
      </c>
      <c r="N806" s="53" t="s">
        <v>30</v>
      </c>
    </row>
    <row r="807" spans="1:14">
      <c r="A807" s="199" t="s">
        <v>1208</v>
      </c>
      <c r="B807" s="200">
        <v>18673</v>
      </c>
      <c r="C807" s="54">
        <v>4</v>
      </c>
      <c r="D807" s="198">
        <v>46009.654907407406</v>
      </c>
      <c r="E807" s="198">
        <v>46017.654062499998</v>
      </c>
      <c r="F807" s="54">
        <v>19</v>
      </c>
      <c r="G807" s="54">
        <v>1220400</v>
      </c>
      <c r="H807" s="54">
        <v>1220400</v>
      </c>
      <c r="I807" s="54">
        <v>0</v>
      </c>
      <c r="J807" s="54">
        <v>0</v>
      </c>
      <c r="K807" s="54">
        <v>0</v>
      </c>
      <c r="L807" s="54">
        <v>1220400</v>
      </c>
      <c r="M807" s="54">
        <v>0</v>
      </c>
      <c r="N807" s="54">
        <v>0</v>
      </c>
    </row>
    <row r="808" spans="1:14">
      <c r="A808" s="199" t="s">
        <v>1208</v>
      </c>
      <c r="B808" s="200">
        <v>18674</v>
      </c>
      <c r="C808" s="54">
        <v>4</v>
      </c>
      <c r="D808" s="198">
        <v>46009.658842592595</v>
      </c>
      <c r="E808" s="198">
        <v>46017.658645833333</v>
      </c>
      <c r="F808" s="54">
        <v>19</v>
      </c>
      <c r="G808" s="54">
        <v>1125600</v>
      </c>
      <c r="H808" s="54">
        <v>1125600</v>
      </c>
      <c r="I808" s="54">
        <v>0</v>
      </c>
      <c r="J808" s="54">
        <v>0</v>
      </c>
      <c r="K808" s="54">
        <v>0</v>
      </c>
      <c r="L808" s="54">
        <v>1125600</v>
      </c>
      <c r="M808" s="54">
        <v>0</v>
      </c>
      <c r="N808" s="54">
        <v>0</v>
      </c>
    </row>
    <row r="809" spans="1:14">
      <c r="A809" s="199" t="s">
        <v>1208</v>
      </c>
      <c r="B809" s="200">
        <v>18684</v>
      </c>
      <c r="C809" s="54">
        <v>4</v>
      </c>
      <c r="D809" s="198">
        <v>46010.284375000003</v>
      </c>
      <c r="E809" s="198">
        <v>46018.281018518515</v>
      </c>
      <c r="F809" s="54">
        <v>18</v>
      </c>
      <c r="G809" s="54">
        <v>445500</v>
      </c>
      <c r="H809" s="54">
        <v>438210</v>
      </c>
      <c r="I809" s="54">
        <v>0</v>
      </c>
      <c r="J809" s="54">
        <v>0</v>
      </c>
      <c r="K809" s="54">
        <v>0</v>
      </c>
      <c r="L809" s="54">
        <v>438210</v>
      </c>
      <c r="M809" s="54">
        <v>0</v>
      </c>
      <c r="N809" s="54">
        <v>0</v>
      </c>
    </row>
    <row r="810" spans="1:14">
      <c r="A810" s="199" t="s">
        <v>1208</v>
      </c>
      <c r="B810" s="200">
        <v>18860</v>
      </c>
      <c r="C810" s="54">
        <v>4</v>
      </c>
      <c r="D810" s="198">
        <v>46014.545949074076</v>
      </c>
      <c r="E810" s="198">
        <v>46022.545729166668</v>
      </c>
      <c r="F810" s="54">
        <v>14</v>
      </c>
      <c r="G810" s="54">
        <v>2073600</v>
      </c>
      <c r="H810" s="54">
        <v>2073600</v>
      </c>
      <c r="I810" s="54">
        <v>0</v>
      </c>
      <c r="J810" s="54">
        <v>0</v>
      </c>
      <c r="K810" s="54">
        <v>2073600</v>
      </c>
      <c r="L810" s="54">
        <v>0</v>
      </c>
      <c r="M810" s="54">
        <v>0</v>
      </c>
      <c r="N810" s="54">
        <v>0</v>
      </c>
    </row>
    <row r="811" spans="1:14">
      <c r="B811" s="246" t="s">
        <v>36</v>
      </c>
      <c r="D811" s="304">
        <f>SUBTOTAL(4,F807:F810)</f>
        <v>19</v>
      </c>
    </row>
    <row r="812" spans="1:14">
      <c r="G812" s="305">
        <f>SUBTOTAL(9,H807:H810)</f>
        <v>4857810</v>
      </c>
      <c r="H812" s="305">
        <f>SUBTOTAL(9,I807:I810)</f>
        <v>0</v>
      </c>
      <c r="I812" s="305">
        <f>SUBTOTAL(9,J807:J810)</f>
        <v>0</v>
      </c>
      <c r="K812" s="305">
        <f>SUBTOTAL(9,K807:K810)</f>
        <v>2073600</v>
      </c>
      <c r="L812" s="305">
        <f>SUBTOTAL(9,L807:L810)</f>
        <v>2784210</v>
      </c>
      <c r="M812" s="305">
        <f>SUBTOTAL(9,M807:M810)</f>
        <v>0</v>
      </c>
      <c r="N812" s="305">
        <f>SUBTOTAL(9,N807:N810)</f>
        <v>0</v>
      </c>
    </row>
    <row r="813" spans="1:14">
      <c r="A813" s="245" t="s">
        <v>551</v>
      </c>
      <c r="J813" s="246" t="s">
        <v>12</v>
      </c>
      <c r="K813" s="247" t="s">
        <v>1243</v>
      </c>
      <c r="L813" s="248" t="s">
        <v>13</v>
      </c>
    </row>
    <row r="815" spans="1:14">
      <c r="A815" s="52" t="s">
        <v>18</v>
      </c>
      <c r="B815" s="53" t="s">
        <v>19</v>
      </c>
      <c r="C815" s="53" t="s">
        <v>20</v>
      </c>
      <c r="D815" s="52" t="s">
        <v>21</v>
      </c>
      <c r="E815" s="52" t="s">
        <v>22</v>
      </c>
      <c r="G815" s="53" t="s">
        <v>23</v>
      </c>
      <c r="H815" s="53" t="s">
        <v>24</v>
      </c>
      <c r="I815" s="53" t="s">
        <v>25</v>
      </c>
      <c r="J815" s="303" t="s">
        <v>26</v>
      </c>
      <c r="K815" s="303" t="s">
        <v>27</v>
      </c>
      <c r="L815" s="303" t="s">
        <v>28</v>
      </c>
      <c r="M815" s="53" t="s">
        <v>29</v>
      </c>
      <c r="N815" s="53" t="s">
        <v>30</v>
      </c>
    </row>
    <row r="816" spans="1:14">
      <c r="A816" s="199" t="s">
        <v>1208</v>
      </c>
      <c r="B816" s="200">
        <v>15790</v>
      </c>
      <c r="C816" s="54">
        <v>4</v>
      </c>
      <c r="D816" s="198">
        <v>45912.580601851849</v>
      </c>
      <c r="E816" s="198">
        <v>45942.579687500001</v>
      </c>
      <c r="F816" s="54">
        <v>94</v>
      </c>
      <c r="G816" s="54">
        <v>1640230</v>
      </c>
      <c r="H816" s="54">
        <v>129150</v>
      </c>
      <c r="I816" s="54">
        <v>0</v>
      </c>
      <c r="J816" s="54">
        <v>0</v>
      </c>
      <c r="K816" s="54">
        <v>0</v>
      </c>
      <c r="L816" s="54">
        <v>0</v>
      </c>
      <c r="M816" s="54">
        <v>0</v>
      </c>
      <c r="N816" s="54">
        <v>129150</v>
      </c>
    </row>
    <row r="817" spans="1:14">
      <c r="A817" s="199" t="s">
        <v>1208</v>
      </c>
      <c r="B817" s="200">
        <v>15986</v>
      </c>
      <c r="C817" s="54">
        <v>4</v>
      </c>
      <c r="D817" s="198">
        <v>45920.28696759259</v>
      </c>
      <c r="E817" s="198">
        <v>45950.28634259259</v>
      </c>
      <c r="F817" s="54">
        <v>86</v>
      </c>
      <c r="G817" s="54">
        <v>1584200</v>
      </c>
      <c r="H817" s="54">
        <v>1584200</v>
      </c>
      <c r="I817" s="54">
        <v>0</v>
      </c>
      <c r="J817" s="54">
        <v>0</v>
      </c>
      <c r="K817" s="54">
        <v>0</v>
      </c>
      <c r="L817" s="54">
        <v>0</v>
      </c>
      <c r="M817" s="54">
        <v>0</v>
      </c>
      <c r="N817" s="54">
        <v>1584200</v>
      </c>
    </row>
    <row r="818" spans="1:14">
      <c r="A818" s="199" t="s">
        <v>1208</v>
      </c>
      <c r="B818" s="200">
        <v>16507</v>
      </c>
      <c r="C818" s="54">
        <v>4</v>
      </c>
      <c r="D818" s="198">
        <v>45938.547233796293</v>
      </c>
      <c r="E818" s="198">
        <v>45968.547164351854</v>
      </c>
      <c r="F818" s="54">
        <v>68</v>
      </c>
      <c r="G818" s="54">
        <v>1746400</v>
      </c>
      <c r="H818" s="54">
        <v>1746400</v>
      </c>
      <c r="I818" s="54">
        <v>0</v>
      </c>
      <c r="J818" s="54">
        <v>0</v>
      </c>
      <c r="K818" s="54">
        <v>0</v>
      </c>
      <c r="L818" s="54">
        <v>0</v>
      </c>
      <c r="M818" s="54">
        <v>0</v>
      </c>
      <c r="N818" s="54">
        <v>1746400</v>
      </c>
    </row>
    <row r="819" spans="1:14">
      <c r="B819" s="246" t="s">
        <v>36</v>
      </c>
      <c r="D819" s="304">
        <f>SUBTOTAL(4,F816:F818)</f>
        <v>94</v>
      </c>
    </row>
    <row r="820" spans="1:14">
      <c r="G820" s="305">
        <f>SUBTOTAL(9,H816:H818)</f>
        <v>3459750</v>
      </c>
      <c r="H820" s="305">
        <f>SUBTOTAL(9,I816:I818)</f>
        <v>0</v>
      </c>
      <c r="I820" s="305">
        <f>SUBTOTAL(9,J816:J818)</f>
        <v>0</v>
      </c>
      <c r="K820" s="305">
        <f>SUBTOTAL(9,K816:K818)</f>
        <v>0</v>
      </c>
      <c r="L820" s="305">
        <f>SUBTOTAL(9,L816:L818)</f>
        <v>0</v>
      </c>
      <c r="M820" s="305">
        <f>SUBTOTAL(9,M816:M818)</f>
        <v>0</v>
      </c>
      <c r="N820" s="305">
        <f>SUBTOTAL(9,N816:N818)</f>
        <v>3459750</v>
      </c>
    </row>
    <row r="821" spans="1:14">
      <c r="A821" s="245" t="s">
        <v>1390</v>
      </c>
      <c r="J821" s="246" t="s">
        <v>12</v>
      </c>
      <c r="K821" s="247" t="s">
        <v>1259</v>
      </c>
      <c r="L821" s="248" t="s">
        <v>13</v>
      </c>
    </row>
    <row r="823" spans="1:14">
      <c r="A823" s="52" t="s">
        <v>18</v>
      </c>
      <c r="B823" s="53" t="s">
        <v>19</v>
      </c>
      <c r="C823" s="53" t="s">
        <v>20</v>
      </c>
      <c r="D823" s="52" t="s">
        <v>21</v>
      </c>
      <c r="E823" s="52" t="s">
        <v>22</v>
      </c>
      <c r="G823" s="53" t="s">
        <v>23</v>
      </c>
      <c r="H823" s="53" t="s">
        <v>24</v>
      </c>
      <c r="I823" s="53" t="s">
        <v>25</v>
      </c>
      <c r="J823" s="303" t="s">
        <v>26</v>
      </c>
      <c r="K823" s="303" t="s">
        <v>27</v>
      </c>
      <c r="L823" s="303" t="s">
        <v>28</v>
      </c>
      <c r="M823" s="53" t="s">
        <v>29</v>
      </c>
      <c r="N823" s="53" t="s">
        <v>30</v>
      </c>
    </row>
    <row r="824" spans="1:14">
      <c r="A824" s="199" t="s">
        <v>1208</v>
      </c>
      <c r="B824" s="200">
        <v>17047</v>
      </c>
      <c r="C824" s="54">
        <v>8</v>
      </c>
      <c r="D824" s="198">
        <v>45958.549259259256</v>
      </c>
      <c r="E824" s="198">
        <v>45966.549097222225</v>
      </c>
      <c r="F824" s="54">
        <v>70</v>
      </c>
      <c r="G824" s="54">
        <v>1093900</v>
      </c>
      <c r="H824" s="54">
        <v>1093900</v>
      </c>
      <c r="I824" s="54">
        <v>0</v>
      </c>
      <c r="J824" s="54">
        <v>0</v>
      </c>
      <c r="K824" s="54">
        <v>0</v>
      </c>
      <c r="L824" s="54">
        <v>0</v>
      </c>
      <c r="M824" s="54">
        <v>0</v>
      </c>
      <c r="N824" s="54">
        <v>1093900</v>
      </c>
    </row>
    <row r="825" spans="1:14">
      <c r="A825" s="199" t="s">
        <v>1208</v>
      </c>
      <c r="B825" s="200">
        <v>17439</v>
      </c>
      <c r="C825" s="54">
        <v>8</v>
      </c>
      <c r="D825" s="198">
        <v>45972.280219907407</v>
      </c>
      <c r="E825" s="198">
        <v>45980.246006944442</v>
      </c>
      <c r="F825" s="54">
        <v>56</v>
      </c>
      <c r="G825" s="54">
        <v>1395600</v>
      </c>
      <c r="H825" s="54">
        <v>1395600</v>
      </c>
      <c r="I825" s="54">
        <v>0</v>
      </c>
      <c r="J825" s="54">
        <v>0</v>
      </c>
      <c r="K825" s="54">
        <v>0</v>
      </c>
      <c r="L825" s="54">
        <v>0</v>
      </c>
      <c r="M825" s="54">
        <v>0</v>
      </c>
      <c r="N825" s="54">
        <v>1395600</v>
      </c>
    </row>
    <row r="826" spans="1:14">
      <c r="A826" s="199" t="s">
        <v>1208</v>
      </c>
      <c r="B826" s="200">
        <v>17599</v>
      </c>
      <c r="C826" s="54">
        <v>8</v>
      </c>
      <c r="D826" s="198">
        <v>45976.490127314813</v>
      </c>
      <c r="E826" s="198">
        <v>45984.489548611113</v>
      </c>
      <c r="F826" s="54">
        <v>52</v>
      </c>
      <c r="G826" s="54">
        <v>1205460</v>
      </c>
      <c r="H826" s="54">
        <v>1205460</v>
      </c>
      <c r="I826" s="54">
        <v>0</v>
      </c>
      <c r="J826" s="54">
        <v>0</v>
      </c>
      <c r="K826" s="54">
        <v>0</v>
      </c>
      <c r="L826" s="54">
        <v>0</v>
      </c>
      <c r="M826" s="54">
        <v>0</v>
      </c>
      <c r="N826" s="54">
        <v>1205460</v>
      </c>
    </row>
    <row r="827" spans="1:14">
      <c r="A827" s="199" t="s">
        <v>1208</v>
      </c>
      <c r="B827" s="200">
        <v>17794</v>
      </c>
      <c r="C827" s="54">
        <v>8</v>
      </c>
      <c r="D827" s="198">
        <v>45985.191180555557</v>
      </c>
      <c r="E827" s="198">
        <v>45993.191053240742</v>
      </c>
      <c r="F827" s="54">
        <v>43</v>
      </c>
      <c r="G827" s="54">
        <v>1168600</v>
      </c>
      <c r="H827" s="54">
        <v>1168600</v>
      </c>
      <c r="I827" s="54">
        <v>0</v>
      </c>
      <c r="J827" s="54">
        <v>0</v>
      </c>
      <c r="K827" s="54">
        <v>0</v>
      </c>
      <c r="L827" s="54">
        <v>0</v>
      </c>
      <c r="M827" s="54">
        <v>0</v>
      </c>
      <c r="N827" s="54">
        <v>1168600</v>
      </c>
    </row>
    <row r="828" spans="1:14">
      <c r="A828" s="199" t="s">
        <v>1208</v>
      </c>
      <c r="B828" s="200">
        <v>18010</v>
      </c>
      <c r="C828" s="54">
        <v>8</v>
      </c>
      <c r="D828" s="198">
        <v>45992.227013888885</v>
      </c>
      <c r="E828" s="198">
        <v>46000.226701388892</v>
      </c>
      <c r="F828" s="54">
        <v>36</v>
      </c>
      <c r="G828" s="54">
        <v>1231800</v>
      </c>
      <c r="H828" s="54">
        <v>1231800</v>
      </c>
      <c r="I828" s="54">
        <v>0</v>
      </c>
      <c r="J828" s="54">
        <v>0</v>
      </c>
      <c r="K828" s="54">
        <v>0</v>
      </c>
      <c r="L828" s="54">
        <v>0</v>
      </c>
      <c r="M828" s="54">
        <v>0</v>
      </c>
      <c r="N828" s="54">
        <v>1231800</v>
      </c>
    </row>
    <row r="829" spans="1:14">
      <c r="A829" s="199" t="s">
        <v>1208</v>
      </c>
      <c r="B829" s="200">
        <v>18287</v>
      </c>
      <c r="C829" s="54">
        <v>8</v>
      </c>
      <c r="D829" s="198">
        <v>46000.310960648145</v>
      </c>
      <c r="E829" s="198">
        <v>46008.310347222221</v>
      </c>
      <c r="F829" s="54">
        <v>28</v>
      </c>
      <c r="G829" s="54">
        <v>1453900</v>
      </c>
      <c r="H829" s="54">
        <v>1453900</v>
      </c>
      <c r="I829" s="54">
        <v>0</v>
      </c>
      <c r="J829" s="54">
        <v>0</v>
      </c>
      <c r="K829" s="54">
        <v>0</v>
      </c>
      <c r="L829" s="54">
        <v>0</v>
      </c>
      <c r="M829" s="54">
        <v>1453900</v>
      </c>
      <c r="N829" s="54">
        <v>0</v>
      </c>
    </row>
    <row r="830" spans="1:14">
      <c r="B830" s="246" t="s">
        <v>36</v>
      </c>
      <c r="D830" s="304">
        <f>SUBTOTAL(4,F824:F829)</f>
        <v>70</v>
      </c>
    </row>
    <row r="831" spans="1:14">
      <c r="G831" s="305">
        <f>SUBTOTAL(9,H824:H829)</f>
        <v>7549260</v>
      </c>
      <c r="H831" s="305">
        <f>SUBTOTAL(9,I824:I829)</f>
        <v>0</v>
      </c>
      <c r="I831" s="305">
        <f>SUBTOTAL(9,J824:J829)</f>
        <v>0</v>
      </c>
      <c r="K831" s="305">
        <f>SUBTOTAL(9,K824:K829)</f>
        <v>0</v>
      </c>
      <c r="L831" s="305">
        <f>SUBTOTAL(9,L824:L829)</f>
        <v>0</v>
      </c>
      <c r="M831" s="305">
        <f>SUBTOTAL(9,M824:M829)</f>
        <v>1453900</v>
      </c>
      <c r="N831" s="305">
        <f>SUBTOTAL(9,N824:N829)</f>
        <v>6095360</v>
      </c>
    </row>
    <row r="832" spans="1:14">
      <c r="A832" s="245" t="s">
        <v>152</v>
      </c>
      <c r="J832" s="246" t="s">
        <v>12</v>
      </c>
      <c r="K832" s="247" t="s">
        <v>1239</v>
      </c>
      <c r="L832" s="248" t="s">
        <v>13</v>
      </c>
    </row>
    <row r="834" spans="1:14">
      <c r="A834" s="52" t="s">
        <v>18</v>
      </c>
      <c r="B834" s="53" t="s">
        <v>19</v>
      </c>
      <c r="C834" s="53" t="s">
        <v>20</v>
      </c>
      <c r="D834" s="52" t="s">
        <v>21</v>
      </c>
      <c r="E834" s="52" t="s">
        <v>22</v>
      </c>
      <c r="G834" s="53" t="s">
        <v>23</v>
      </c>
      <c r="H834" s="53" t="s">
        <v>24</v>
      </c>
      <c r="I834" s="53" t="s">
        <v>25</v>
      </c>
      <c r="J834" s="303" t="s">
        <v>26</v>
      </c>
      <c r="K834" s="303" t="s">
        <v>27</v>
      </c>
      <c r="L834" s="303" t="s">
        <v>28</v>
      </c>
      <c r="M834" s="53" t="s">
        <v>29</v>
      </c>
      <c r="N834" s="53" t="s">
        <v>30</v>
      </c>
    </row>
    <row r="835" spans="1:14">
      <c r="A835" s="199" t="s">
        <v>1208</v>
      </c>
      <c r="B835" s="200">
        <v>18439</v>
      </c>
      <c r="C835" s="54">
        <v>4</v>
      </c>
      <c r="D835" s="198">
        <v>46003.518680555557</v>
      </c>
      <c r="E835" s="198">
        <v>46011.51734953704</v>
      </c>
      <c r="F835" s="54">
        <v>25</v>
      </c>
      <c r="G835" s="54">
        <v>2569200</v>
      </c>
      <c r="H835" s="54">
        <v>2569200</v>
      </c>
      <c r="I835" s="54">
        <v>0</v>
      </c>
      <c r="J835" s="54">
        <v>0</v>
      </c>
      <c r="K835" s="54">
        <v>0</v>
      </c>
      <c r="L835" s="54">
        <v>0</v>
      </c>
      <c r="M835" s="54">
        <v>2569200</v>
      </c>
      <c r="N835" s="54">
        <v>0</v>
      </c>
    </row>
    <row r="836" spans="1:14">
      <c r="A836" s="199" t="s">
        <v>1208</v>
      </c>
      <c r="B836" s="200">
        <v>18442</v>
      </c>
      <c r="C836" s="54">
        <v>4</v>
      </c>
      <c r="D836" s="198">
        <v>46003.523611111108</v>
      </c>
      <c r="E836" s="198">
        <v>46011.523055555554</v>
      </c>
      <c r="F836" s="54">
        <v>25</v>
      </c>
      <c r="G836" s="54">
        <v>395200</v>
      </c>
      <c r="H836" s="54">
        <v>395200</v>
      </c>
      <c r="I836" s="54">
        <v>0</v>
      </c>
      <c r="J836" s="54">
        <v>0</v>
      </c>
      <c r="K836" s="54">
        <v>0</v>
      </c>
      <c r="L836" s="54">
        <v>0</v>
      </c>
      <c r="M836" s="54">
        <v>395200</v>
      </c>
      <c r="N836" s="54">
        <v>0</v>
      </c>
    </row>
    <row r="837" spans="1:14">
      <c r="A837" s="199" t="s">
        <v>1208</v>
      </c>
      <c r="B837" s="200">
        <v>18614</v>
      </c>
      <c r="C837" s="54">
        <v>4</v>
      </c>
      <c r="D837" s="198">
        <v>46008.587650462963</v>
      </c>
      <c r="E837" s="198">
        <v>46016.587511574071</v>
      </c>
      <c r="F837" s="54">
        <v>20</v>
      </c>
      <c r="G837" s="54">
        <v>831800</v>
      </c>
      <c r="H837" s="54">
        <v>831800</v>
      </c>
      <c r="I837" s="54">
        <v>0</v>
      </c>
      <c r="J837" s="54">
        <v>0</v>
      </c>
      <c r="K837" s="54">
        <v>0</v>
      </c>
      <c r="L837" s="54">
        <v>831800</v>
      </c>
      <c r="M837" s="54">
        <v>0</v>
      </c>
      <c r="N837" s="54">
        <v>0</v>
      </c>
    </row>
    <row r="838" spans="1:14">
      <c r="A838" s="199" t="s">
        <v>1208</v>
      </c>
      <c r="B838" s="200">
        <v>18844</v>
      </c>
      <c r="C838" s="54">
        <v>4</v>
      </c>
      <c r="D838" s="198">
        <v>46014.500231481485</v>
      </c>
      <c r="E838" s="198">
        <v>46022.499525462961</v>
      </c>
      <c r="F838" s="54">
        <v>14</v>
      </c>
      <c r="G838" s="54">
        <v>1141900</v>
      </c>
      <c r="H838" s="54">
        <v>1141900</v>
      </c>
      <c r="I838" s="54">
        <v>0</v>
      </c>
      <c r="J838" s="54">
        <v>0</v>
      </c>
      <c r="K838" s="54">
        <v>1141900</v>
      </c>
      <c r="L838" s="54">
        <v>0</v>
      </c>
      <c r="M838" s="54">
        <v>0</v>
      </c>
      <c r="N838" s="54">
        <v>0</v>
      </c>
    </row>
    <row r="839" spans="1:14">
      <c r="A839" s="199" t="s">
        <v>1208</v>
      </c>
      <c r="B839" s="200">
        <v>18985</v>
      </c>
      <c r="C839" s="54">
        <v>4</v>
      </c>
      <c r="D839" s="198">
        <v>46020.531666666669</v>
      </c>
      <c r="E839" s="198">
        <v>46028.531365740739</v>
      </c>
      <c r="F839" s="54">
        <v>8</v>
      </c>
      <c r="G839" s="54">
        <v>1531400</v>
      </c>
      <c r="H839" s="54">
        <v>1531400</v>
      </c>
      <c r="I839" s="54">
        <v>0</v>
      </c>
      <c r="J839" s="54">
        <v>1531400</v>
      </c>
      <c r="K839" s="54">
        <v>0</v>
      </c>
      <c r="L839" s="54">
        <v>0</v>
      </c>
      <c r="M839" s="54">
        <v>0</v>
      </c>
      <c r="N839" s="54">
        <v>0</v>
      </c>
    </row>
    <row r="840" spans="1:14">
      <c r="B840" s="246" t="s">
        <v>36</v>
      </c>
      <c r="D840" s="304">
        <f>SUBTOTAL(4,F835:F839)</f>
        <v>25</v>
      </c>
    </row>
    <row r="841" spans="1:14">
      <c r="G841" s="305">
        <f>SUBTOTAL(9,H835:H839)</f>
        <v>6469500</v>
      </c>
      <c r="H841" s="305">
        <f>SUBTOTAL(9,I835:I839)</f>
        <v>0</v>
      </c>
      <c r="I841" s="305">
        <f>SUBTOTAL(9,J835:J839)</f>
        <v>1531400</v>
      </c>
      <c r="K841" s="305">
        <f>SUBTOTAL(9,K835:K839)</f>
        <v>1141900</v>
      </c>
      <c r="L841" s="305">
        <f>SUBTOTAL(9,L835:L839)</f>
        <v>831800</v>
      </c>
      <c r="M841" s="305">
        <f>SUBTOTAL(9,M835:M839)</f>
        <v>2964400</v>
      </c>
      <c r="N841" s="305">
        <f>SUBTOTAL(9,N835:N839)</f>
        <v>0</v>
      </c>
    </row>
    <row r="842" spans="1:14">
      <c r="A842" s="245" t="s">
        <v>194</v>
      </c>
      <c r="J842" s="246" t="s">
        <v>12</v>
      </c>
      <c r="K842" s="247" t="s">
        <v>1244</v>
      </c>
      <c r="L842" s="248" t="s">
        <v>13</v>
      </c>
    </row>
    <row r="844" spans="1:14">
      <c r="A844" s="52" t="s">
        <v>18</v>
      </c>
      <c r="B844" s="53" t="s">
        <v>19</v>
      </c>
      <c r="C844" s="53" t="s">
        <v>20</v>
      </c>
      <c r="D844" s="52" t="s">
        <v>21</v>
      </c>
      <c r="E844" s="52" t="s">
        <v>22</v>
      </c>
      <c r="G844" s="53" t="s">
        <v>23</v>
      </c>
      <c r="H844" s="53" t="s">
        <v>24</v>
      </c>
      <c r="I844" s="53" t="s">
        <v>25</v>
      </c>
      <c r="J844" s="303" t="s">
        <v>26</v>
      </c>
      <c r="K844" s="303" t="s">
        <v>27</v>
      </c>
      <c r="L844" s="303" t="s">
        <v>28</v>
      </c>
      <c r="M844" s="53" t="s">
        <v>29</v>
      </c>
      <c r="N844" s="53" t="s">
        <v>30</v>
      </c>
    </row>
    <row r="845" spans="1:14">
      <c r="A845" s="199" t="s">
        <v>1210</v>
      </c>
      <c r="B845" s="200">
        <v>20575</v>
      </c>
      <c r="C845" s="54">
        <v>1</v>
      </c>
      <c r="D845" s="198">
        <v>45889.266469907408</v>
      </c>
      <c r="E845" s="198">
        <v>45890.26635416667</v>
      </c>
      <c r="F845" s="54">
        <v>146</v>
      </c>
      <c r="G845" s="54">
        <v>9862350</v>
      </c>
      <c r="H845" s="54">
        <v>9862350</v>
      </c>
      <c r="I845" s="54">
        <v>0</v>
      </c>
      <c r="J845" s="54">
        <v>0</v>
      </c>
      <c r="K845" s="54">
        <v>0</v>
      </c>
      <c r="L845" s="54">
        <v>0</v>
      </c>
      <c r="M845" s="54">
        <v>0</v>
      </c>
      <c r="N845" s="54">
        <v>9862350</v>
      </c>
    </row>
    <row r="846" spans="1:14">
      <c r="A846" s="199" t="s">
        <v>1208</v>
      </c>
      <c r="B846" s="200">
        <v>17205</v>
      </c>
      <c r="C846" s="54">
        <v>1</v>
      </c>
      <c r="D846" s="198">
        <v>45965.257407407407</v>
      </c>
      <c r="E846" s="198">
        <v>45966.256782407407</v>
      </c>
      <c r="F846" s="54">
        <v>70</v>
      </c>
      <c r="G846" s="54">
        <v>7651600</v>
      </c>
      <c r="H846" s="54">
        <v>7651600</v>
      </c>
      <c r="I846" s="54">
        <v>0</v>
      </c>
      <c r="J846" s="54">
        <v>0</v>
      </c>
      <c r="K846" s="54">
        <v>0</v>
      </c>
      <c r="L846" s="54">
        <v>0</v>
      </c>
      <c r="M846" s="54">
        <v>0</v>
      </c>
      <c r="N846" s="54">
        <v>7651600</v>
      </c>
    </row>
    <row r="847" spans="1:14">
      <c r="B847" s="246" t="s">
        <v>36</v>
      </c>
      <c r="D847" s="304">
        <f>SUBTOTAL(4,F845:F846)</f>
        <v>146</v>
      </c>
    </row>
    <row r="848" spans="1:14">
      <c r="G848" s="305">
        <f>SUBTOTAL(9,H845:H846)</f>
        <v>17513950</v>
      </c>
      <c r="H848" s="305">
        <f>SUBTOTAL(9,I845:I846)</f>
        <v>0</v>
      </c>
      <c r="I848" s="305">
        <f>SUBTOTAL(9,J845:J846)</f>
        <v>0</v>
      </c>
      <c r="K848" s="305">
        <f>SUBTOTAL(9,K845:K846)</f>
        <v>0</v>
      </c>
      <c r="L848" s="305">
        <f>SUBTOTAL(9,L845:L846)</f>
        <v>0</v>
      </c>
      <c r="M848" s="305">
        <f>SUBTOTAL(9,M845:M846)</f>
        <v>0</v>
      </c>
      <c r="N848" s="305">
        <f>SUBTOTAL(9,N845:N846)</f>
        <v>17513950</v>
      </c>
    </row>
    <row r="849" spans="1:14">
      <c r="A849" s="245" t="s">
        <v>153</v>
      </c>
      <c r="J849" s="246" t="s">
        <v>12</v>
      </c>
      <c r="K849" s="247" t="s">
        <v>1317</v>
      </c>
      <c r="L849" s="248" t="s">
        <v>13</v>
      </c>
    </row>
    <row r="851" spans="1:14">
      <c r="A851" s="52" t="s">
        <v>18</v>
      </c>
      <c r="B851" s="53" t="s">
        <v>19</v>
      </c>
      <c r="C851" s="53" t="s">
        <v>20</v>
      </c>
      <c r="D851" s="52" t="s">
        <v>21</v>
      </c>
      <c r="E851" s="52" t="s">
        <v>22</v>
      </c>
      <c r="G851" s="53" t="s">
        <v>23</v>
      </c>
      <c r="H851" s="53" t="s">
        <v>24</v>
      </c>
      <c r="I851" s="53" t="s">
        <v>25</v>
      </c>
      <c r="J851" s="303" t="s">
        <v>26</v>
      </c>
      <c r="K851" s="303" t="s">
        <v>27</v>
      </c>
      <c r="L851" s="303" t="s">
        <v>28</v>
      </c>
      <c r="M851" s="53" t="s">
        <v>29</v>
      </c>
      <c r="N851" s="53" t="s">
        <v>30</v>
      </c>
    </row>
    <row r="852" spans="1:14">
      <c r="A852" s="199" t="s">
        <v>1210</v>
      </c>
      <c r="B852" s="200">
        <v>21784</v>
      </c>
      <c r="C852" s="54">
        <v>1</v>
      </c>
      <c r="D852" s="198">
        <v>45948.316666666666</v>
      </c>
      <c r="E852" s="198">
        <v>45949.316666666666</v>
      </c>
      <c r="F852" s="54">
        <v>87</v>
      </c>
      <c r="G852" s="54">
        <v>363750</v>
      </c>
      <c r="H852" s="54">
        <v>-1</v>
      </c>
      <c r="I852" s="54">
        <v>0</v>
      </c>
      <c r="J852" s="54">
        <v>0</v>
      </c>
      <c r="K852" s="54">
        <v>0</v>
      </c>
      <c r="L852" s="54">
        <v>0</v>
      </c>
      <c r="M852" s="54">
        <v>0</v>
      </c>
      <c r="N852" s="54">
        <v>-1</v>
      </c>
    </row>
    <row r="853" spans="1:14">
      <c r="B853" s="246" t="s">
        <v>36</v>
      </c>
      <c r="D853" s="304">
        <f>SUBTOTAL(4,F852:F852)</f>
        <v>87</v>
      </c>
    </row>
    <row r="854" spans="1:14">
      <c r="G854" s="305">
        <f>SUBTOTAL(9,H852:H852)</f>
        <v>-1</v>
      </c>
      <c r="H854" s="305">
        <f>SUBTOTAL(9,I852:I852)</f>
        <v>0</v>
      </c>
      <c r="I854" s="305">
        <f>SUBTOTAL(9,J852:J852)</f>
        <v>0</v>
      </c>
      <c r="K854" s="305">
        <f>SUBTOTAL(9,K852:K852)</f>
        <v>0</v>
      </c>
      <c r="L854" s="305">
        <f>SUBTOTAL(9,L852:L852)</f>
        <v>0</v>
      </c>
      <c r="M854" s="305">
        <f>SUBTOTAL(9,M852:M852)</f>
        <v>0</v>
      </c>
      <c r="N854" s="305">
        <f>SUBTOTAL(9,N852:N852)</f>
        <v>-1</v>
      </c>
    </row>
    <row r="855" spans="1:14">
      <c r="A855" s="245" t="s">
        <v>155</v>
      </c>
      <c r="J855" s="246" t="s">
        <v>12</v>
      </c>
      <c r="K855" s="247" t="s">
        <v>1391</v>
      </c>
      <c r="L855" s="248" t="s">
        <v>13</v>
      </c>
    </row>
    <row r="857" spans="1:14">
      <c r="A857" s="52" t="s">
        <v>18</v>
      </c>
      <c r="B857" s="53" t="s">
        <v>19</v>
      </c>
      <c r="C857" s="53" t="s">
        <v>20</v>
      </c>
      <c r="D857" s="52" t="s">
        <v>21</v>
      </c>
      <c r="E857" s="52" t="s">
        <v>22</v>
      </c>
      <c r="G857" s="53" t="s">
        <v>23</v>
      </c>
      <c r="H857" s="53" t="s">
        <v>24</v>
      </c>
      <c r="I857" s="53" t="s">
        <v>25</v>
      </c>
      <c r="J857" s="303" t="s">
        <v>26</v>
      </c>
      <c r="K857" s="303" t="s">
        <v>27</v>
      </c>
      <c r="L857" s="303" t="s">
        <v>28</v>
      </c>
      <c r="M857" s="53" t="s">
        <v>29</v>
      </c>
      <c r="N857" s="53" t="s">
        <v>30</v>
      </c>
    </row>
    <row r="858" spans="1:14">
      <c r="A858" s="199" t="s">
        <v>1208</v>
      </c>
      <c r="B858" s="200">
        <v>18827</v>
      </c>
      <c r="C858" s="54">
        <v>4</v>
      </c>
      <c r="D858" s="198">
        <v>46014.255590277775</v>
      </c>
      <c r="E858" s="198">
        <v>46034.245474537034</v>
      </c>
      <c r="F858" s="54">
        <v>2</v>
      </c>
      <c r="G858" s="54">
        <v>1387700</v>
      </c>
      <c r="H858" s="54">
        <v>1263500</v>
      </c>
      <c r="I858" s="54">
        <v>0</v>
      </c>
      <c r="J858" s="54">
        <v>1263500</v>
      </c>
      <c r="K858" s="54">
        <v>0</v>
      </c>
      <c r="L858" s="54">
        <v>0</v>
      </c>
      <c r="M858" s="54">
        <v>0</v>
      </c>
      <c r="N858" s="54">
        <v>0</v>
      </c>
    </row>
    <row r="859" spans="1:14">
      <c r="A859" s="199" t="s">
        <v>1208</v>
      </c>
      <c r="B859" s="200">
        <v>18884</v>
      </c>
      <c r="C859" s="54">
        <v>4</v>
      </c>
      <c r="D859" s="198">
        <v>46015.479062500002</v>
      </c>
      <c r="E859" s="198">
        <v>46035.478831018518</v>
      </c>
      <c r="F859" s="54">
        <v>1</v>
      </c>
      <c r="G859" s="54">
        <v>1579200</v>
      </c>
      <c r="H859" s="54">
        <v>1120000</v>
      </c>
      <c r="I859" s="54">
        <v>0</v>
      </c>
      <c r="J859" s="54">
        <v>1120000</v>
      </c>
      <c r="K859" s="54">
        <v>0</v>
      </c>
      <c r="L859" s="54">
        <v>0</v>
      </c>
      <c r="M859" s="54">
        <v>0</v>
      </c>
      <c r="N859" s="54">
        <v>0</v>
      </c>
    </row>
    <row r="860" spans="1:14">
      <c r="B860" s="246" t="s">
        <v>36</v>
      </c>
      <c r="D860" s="304">
        <f>SUBTOTAL(4,F858:F859)</f>
        <v>2</v>
      </c>
    </row>
    <row r="861" spans="1:14">
      <c r="G861" s="305">
        <f>SUBTOTAL(9,H858:H859)</f>
        <v>2383500</v>
      </c>
      <c r="H861" s="305">
        <f>SUBTOTAL(9,I858:I859)</f>
        <v>0</v>
      </c>
      <c r="I861" s="305">
        <f>SUBTOTAL(9,J858:J859)</f>
        <v>2383500</v>
      </c>
      <c r="K861" s="305">
        <f>SUBTOTAL(9,K858:K859)</f>
        <v>0</v>
      </c>
      <c r="L861" s="305">
        <f>SUBTOTAL(9,L858:L859)</f>
        <v>0</v>
      </c>
      <c r="M861" s="305">
        <f>SUBTOTAL(9,M858:M859)</f>
        <v>0</v>
      </c>
      <c r="N861" s="305">
        <f>SUBTOTAL(9,N858:N859)</f>
        <v>0</v>
      </c>
    </row>
    <row r="862" spans="1:14">
      <c r="A862" s="245" t="s">
        <v>157</v>
      </c>
      <c r="J862" s="246" t="s">
        <v>12</v>
      </c>
      <c r="K862" s="247" t="s">
        <v>1245</v>
      </c>
      <c r="L862" s="248" t="s">
        <v>13</v>
      </c>
    </row>
    <row r="864" spans="1:14">
      <c r="A864" s="52" t="s">
        <v>18</v>
      </c>
      <c r="B864" s="53" t="s">
        <v>19</v>
      </c>
      <c r="C864" s="53" t="s">
        <v>20</v>
      </c>
      <c r="D864" s="52" t="s">
        <v>21</v>
      </c>
      <c r="E864" s="52" t="s">
        <v>22</v>
      </c>
      <c r="G864" s="53" t="s">
        <v>23</v>
      </c>
      <c r="H864" s="53" t="s">
        <v>24</v>
      </c>
      <c r="I864" s="53" t="s">
        <v>25</v>
      </c>
      <c r="J864" s="303" t="s">
        <v>26</v>
      </c>
      <c r="K864" s="303" t="s">
        <v>27</v>
      </c>
      <c r="L864" s="303" t="s">
        <v>28</v>
      </c>
      <c r="M864" s="53" t="s">
        <v>29</v>
      </c>
      <c r="N864" s="53" t="s">
        <v>30</v>
      </c>
    </row>
    <row r="865" spans="1:14">
      <c r="A865" s="199" t="s">
        <v>1208</v>
      </c>
      <c r="B865" s="200">
        <v>17832</v>
      </c>
      <c r="C865" s="54">
        <v>8</v>
      </c>
      <c r="D865" s="198">
        <v>45985.606261574074</v>
      </c>
      <c r="E865" s="198">
        <v>46000.582824074074</v>
      </c>
      <c r="F865" s="54">
        <v>36</v>
      </c>
      <c r="G865" s="54">
        <v>883200</v>
      </c>
      <c r="H865" s="54">
        <v>714516</v>
      </c>
      <c r="I865" s="54">
        <v>0</v>
      </c>
      <c r="J865" s="54">
        <v>0</v>
      </c>
      <c r="K865" s="54">
        <v>0</v>
      </c>
      <c r="L865" s="54">
        <v>0</v>
      </c>
      <c r="M865" s="54">
        <v>0</v>
      </c>
      <c r="N865" s="54">
        <v>714516</v>
      </c>
    </row>
    <row r="866" spans="1:14">
      <c r="A866" s="199" t="s">
        <v>1208</v>
      </c>
      <c r="B866" s="200">
        <v>17998</v>
      </c>
      <c r="C866" s="54">
        <v>8</v>
      </c>
      <c r="D866" s="198">
        <v>45992.200798611113</v>
      </c>
      <c r="E866" s="198">
        <v>46007.200578703705</v>
      </c>
      <c r="F866" s="54">
        <v>29</v>
      </c>
      <c r="G866" s="54">
        <v>571500</v>
      </c>
      <c r="H866" s="54">
        <v>571500</v>
      </c>
      <c r="I866" s="54">
        <v>0</v>
      </c>
      <c r="J866" s="54">
        <v>0</v>
      </c>
      <c r="K866" s="54">
        <v>0</v>
      </c>
      <c r="L866" s="54">
        <v>0</v>
      </c>
      <c r="M866" s="54">
        <v>571500</v>
      </c>
      <c r="N866" s="54">
        <v>0</v>
      </c>
    </row>
    <row r="867" spans="1:14">
      <c r="A867" s="199" t="s">
        <v>1208</v>
      </c>
      <c r="B867" s="200">
        <v>18277</v>
      </c>
      <c r="C867" s="54">
        <v>8</v>
      </c>
      <c r="D867" s="198">
        <v>45999.437361111108</v>
      </c>
      <c r="E867" s="198">
        <v>46014.434791666667</v>
      </c>
      <c r="F867" s="54">
        <v>22</v>
      </c>
      <c r="G867" s="54">
        <v>824800</v>
      </c>
      <c r="H867" s="54">
        <v>824800</v>
      </c>
      <c r="I867" s="54">
        <v>0</v>
      </c>
      <c r="J867" s="54">
        <v>0</v>
      </c>
      <c r="K867" s="54">
        <v>0</v>
      </c>
      <c r="L867" s="54">
        <v>824800</v>
      </c>
      <c r="M867" s="54">
        <v>0</v>
      </c>
      <c r="N867" s="54">
        <v>0</v>
      </c>
    </row>
    <row r="868" spans="1:14">
      <c r="A868" s="199" t="s">
        <v>1208</v>
      </c>
      <c r="B868" s="200">
        <v>18532</v>
      </c>
      <c r="C868" s="54">
        <v>8</v>
      </c>
      <c r="D868" s="198">
        <v>46006.529745370368</v>
      </c>
      <c r="E868" s="198">
        <v>46021.529456018521</v>
      </c>
      <c r="F868" s="54">
        <v>15</v>
      </c>
      <c r="G868" s="54">
        <v>761100</v>
      </c>
      <c r="H868" s="54">
        <v>761100</v>
      </c>
      <c r="I868" s="54">
        <v>0</v>
      </c>
      <c r="J868" s="54">
        <v>0</v>
      </c>
      <c r="K868" s="54">
        <v>761100</v>
      </c>
      <c r="L868" s="54">
        <v>0</v>
      </c>
      <c r="M868" s="54">
        <v>0</v>
      </c>
      <c r="N868" s="54">
        <v>0</v>
      </c>
    </row>
    <row r="869" spans="1:14">
      <c r="A869" s="199" t="s">
        <v>1208</v>
      </c>
      <c r="B869" s="200">
        <v>18769</v>
      </c>
      <c r="C869" s="54">
        <v>8</v>
      </c>
      <c r="D869" s="198">
        <v>46013.246481481481</v>
      </c>
      <c r="E869" s="198">
        <v>46028.245810185188</v>
      </c>
      <c r="F869" s="54">
        <v>8</v>
      </c>
      <c r="G869" s="54">
        <v>692800</v>
      </c>
      <c r="H869" s="54">
        <v>692800</v>
      </c>
      <c r="I869" s="54">
        <v>0</v>
      </c>
      <c r="J869" s="54">
        <v>692800</v>
      </c>
      <c r="K869" s="54">
        <v>0</v>
      </c>
      <c r="L869" s="54">
        <v>0</v>
      </c>
      <c r="M869" s="54">
        <v>0</v>
      </c>
      <c r="N869" s="54">
        <v>0</v>
      </c>
    </row>
    <row r="870" spans="1:14">
      <c r="B870" s="246" t="s">
        <v>36</v>
      </c>
      <c r="D870" s="304">
        <f>SUBTOTAL(4,F865:F869)</f>
        <v>36</v>
      </c>
    </row>
    <row r="871" spans="1:14">
      <c r="G871" s="305">
        <f>SUBTOTAL(9,H865:H869)</f>
        <v>3564716</v>
      </c>
      <c r="H871" s="305">
        <f>SUBTOTAL(9,I865:I869)</f>
        <v>0</v>
      </c>
      <c r="I871" s="305">
        <f>SUBTOTAL(9,J865:J869)</f>
        <v>692800</v>
      </c>
      <c r="K871" s="305">
        <f>SUBTOTAL(9,K865:K869)</f>
        <v>761100</v>
      </c>
      <c r="L871" s="305">
        <f>SUBTOTAL(9,L865:L869)</f>
        <v>824800</v>
      </c>
      <c r="M871" s="305">
        <f>SUBTOTAL(9,M865:M869)</f>
        <v>571500</v>
      </c>
      <c r="N871" s="305">
        <f>SUBTOTAL(9,N865:N869)</f>
        <v>714516</v>
      </c>
    </row>
    <row r="872" spans="1:14">
      <c r="A872" s="245" t="s">
        <v>151</v>
      </c>
      <c r="J872" s="246" t="s">
        <v>12</v>
      </c>
      <c r="K872" s="247" t="s">
        <v>1246</v>
      </c>
      <c r="L872" s="248" t="s">
        <v>13</v>
      </c>
    </row>
    <row r="874" spans="1:14">
      <c r="A874" s="52" t="s">
        <v>18</v>
      </c>
      <c r="B874" s="53" t="s">
        <v>19</v>
      </c>
      <c r="C874" s="53" t="s">
        <v>20</v>
      </c>
      <c r="D874" s="52" t="s">
        <v>21</v>
      </c>
      <c r="E874" s="52" t="s">
        <v>22</v>
      </c>
      <c r="G874" s="53" t="s">
        <v>23</v>
      </c>
      <c r="H874" s="53" t="s">
        <v>24</v>
      </c>
      <c r="I874" s="53" t="s">
        <v>25</v>
      </c>
      <c r="J874" s="303" t="s">
        <v>26</v>
      </c>
      <c r="K874" s="303" t="s">
        <v>27</v>
      </c>
      <c r="L874" s="303" t="s">
        <v>28</v>
      </c>
      <c r="M874" s="53" t="s">
        <v>29</v>
      </c>
      <c r="N874" s="53" t="s">
        <v>30</v>
      </c>
    </row>
    <row r="875" spans="1:14">
      <c r="A875" s="199" t="s">
        <v>1210</v>
      </c>
      <c r="B875" s="200">
        <v>22714</v>
      </c>
      <c r="C875" s="54">
        <v>4</v>
      </c>
      <c r="D875" s="198">
        <v>45988.227847222224</v>
      </c>
      <c r="E875" s="198">
        <v>46018.227754629632</v>
      </c>
      <c r="F875" s="54">
        <v>18</v>
      </c>
      <c r="G875" s="54">
        <v>8776800</v>
      </c>
      <c r="H875" s="54">
        <v>3869467</v>
      </c>
      <c r="I875" s="54">
        <v>0</v>
      </c>
      <c r="J875" s="54">
        <v>0</v>
      </c>
      <c r="K875" s="54">
        <v>0</v>
      </c>
      <c r="L875" s="54">
        <v>3869467</v>
      </c>
      <c r="M875" s="54">
        <v>0</v>
      </c>
      <c r="N875" s="54">
        <v>0</v>
      </c>
    </row>
    <row r="876" spans="1:14">
      <c r="A876" s="199" t="s">
        <v>1210</v>
      </c>
      <c r="B876" s="200">
        <v>22770</v>
      </c>
      <c r="C876" s="54">
        <v>4</v>
      </c>
      <c r="D876" s="198">
        <v>45990.212881944448</v>
      </c>
      <c r="E876" s="198">
        <v>46020.212164351855</v>
      </c>
      <c r="F876" s="54">
        <v>16</v>
      </c>
      <c r="G876" s="54">
        <v>17145500</v>
      </c>
      <c r="H876" s="54">
        <v>16515700</v>
      </c>
      <c r="I876" s="54">
        <v>0</v>
      </c>
      <c r="J876" s="54">
        <v>0</v>
      </c>
      <c r="K876" s="54">
        <v>0</v>
      </c>
      <c r="L876" s="54">
        <v>16515700</v>
      </c>
      <c r="M876" s="54">
        <v>0</v>
      </c>
      <c r="N876" s="54">
        <v>0</v>
      </c>
    </row>
    <row r="877" spans="1:14">
      <c r="A877" s="199" t="s">
        <v>1210</v>
      </c>
      <c r="B877" s="200">
        <v>22866</v>
      </c>
      <c r="C877" s="54">
        <v>4</v>
      </c>
      <c r="D877" s="198">
        <v>45993.210509259261</v>
      </c>
      <c r="E877" s="198">
        <v>46023.210393518515</v>
      </c>
      <c r="F877" s="54">
        <v>13</v>
      </c>
      <c r="G877" s="54">
        <v>16092500</v>
      </c>
      <c r="H877" s="54">
        <v>15301100</v>
      </c>
      <c r="I877" s="54">
        <v>0</v>
      </c>
      <c r="J877" s="54">
        <v>0</v>
      </c>
      <c r="K877" s="54">
        <v>15301100</v>
      </c>
      <c r="L877" s="54">
        <v>0</v>
      </c>
      <c r="M877" s="54">
        <v>0</v>
      </c>
      <c r="N877" s="54">
        <v>0</v>
      </c>
    </row>
    <row r="878" spans="1:14">
      <c r="A878" s="199" t="s">
        <v>1210</v>
      </c>
      <c r="B878" s="200">
        <v>22980</v>
      </c>
      <c r="C878" s="54">
        <v>4</v>
      </c>
      <c r="D878" s="198">
        <v>45996.22314814815</v>
      </c>
      <c r="E878" s="198">
        <v>46026.223032407404</v>
      </c>
      <c r="F878" s="54">
        <v>10</v>
      </c>
      <c r="G878" s="54">
        <v>763800</v>
      </c>
      <c r="H878" s="54">
        <v>763800</v>
      </c>
      <c r="I878" s="54">
        <v>0</v>
      </c>
      <c r="J878" s="54">
        <v>0</v>
      </c>
      <c r="K878" s="54">
        <v>763800</v>
      </c>
      <c r="L878" s="54">
        <v>0</v>
      </c>
      <c r="M878" s="54">
        <v>0</v>
      </c>
      <c r="N878" s="54">
        <v>0</v>
      </c>
    </row>
    <row r="879" spans="1:14">
      <c r="A879" s="199" t="s">
        <v>1210</v>
      </c>
      <c r="B879" s="200">
        <v>23026</v>
      </c>
      <c r="C879" s="54">
        <v>4</v>
      </c>
      <c r="D879" s="198">
        <v>45997.340601851851</v>
      </c>
      <c r="E879" s="198">
        <v>46027.338136574072</v>
      </c>
      <c r="F879" s="54">
        <v>9</v>
      </c>
      <c r="G879" s="54">
        <v>22507200</v>
      </c>
      <c r="H879" s="54">
        <v>21283600</v>
      </c>
      <c r="I879" s="54">
        <v>0</v>
      </c>
      <c r="J879" s="54">
        <v>0</v>
      </c>
      <c r="K879" s="54">
        <v>21283600</v>
      </c>
      <c r="L879" s="54">
        <v>0</v>
      </c>
      <c r="M879" s="54">
        <v>0</v>
      </c>
      <c r="N879" s="54">
        <v>0</v>
      </c>
    </row>
    <row r="880" spans="1:14">
      <c r="A880" s="199" t="s">
        <v>1210</v>
      </c>
      <c r="B880" s="200">
        <v>23052</v>
      </c>
      <c r="C880" s="54">
        <v>4</v>
      </c>
      <c r="D880" s="198">
        <v>46000.249398148146</v>
      </c>
      <c r="E880" s="198">
        <v>46030.248715277776</v>
      </c>
      <c r="F880" s="54">
        <v>6</v>
      </c>
      <c r="G880" s="54">
        <v>6965700</v>
      </c>
      <c r="H880" s="54">
        <v>4822700</v>
      </c>
      <c r="I880" s="54">
        <v>0</v>
      </c>
      <c r="J880" s="54">
        <v>4822700</v>
      </c>
      <c r="K880" s="54">
        <v>0</v>
      </c>
      <c r="L880" s="54">
        <v>0</v>
      </c>
      <c r="M880" s="54">
        <v>0</v>
      </c>
      <c r="N880" s="54">
        <v>0</v>
      </c>
    </row>
    <row r="881" spans="1:14">
      <c r="A881" s="199" t="s">
        <v>1210</v>
      </c>
      <c r="B881" s="200">
        <v>23165</v>
      </c>
      <c r="C881" s="54">
        <v>4</v>
      </c>
      <c r="D881" s="198">
        <v>46003.220092592594</v>
      </c>
      <c r="E881" s="198">
        <v>46033.219953703701</v>
      </c>
      <c r="F881" s="54">
        <v>3</v>
      </c>
      <c r="G881" s="54">
        <v>14460600</v>
      </c>
      <c r="H881" s="54">
        <v>13624300</v>
      </c>
      <c r="I881" s="54">
        <v>0</v>
      </c>
      <c r="J881" s="54">
        <v>13624300</v>
      </c>
      <c r="K881" s="54">
        <v>0</v>
      </c>
      <c r="L881" s="54">
        <v>0</v>
      </c>
      <c r="M881" s="54">
        <v>0</v>
      </c>
      <c r="N881" s="54">
        <v>0</v>
      </c>
    </row>
    <row r="882" spans="1:14">
      <c r="A882" s="199" t="s">
        <v>1210</v>
      </c>
      <c r="B882" s="200">
        <v>23270</v>
      </c>
      <c r="C882" s="54">
        <v>4</v>
      </c>
      <c r="D882" s="198">
        <v>46007.216620370367</v>
      </c>
      <c r="E882" s="198">
        <v>46037.216423611113</v>
      </c>
      <c r="F882" s="54">
        <v>-1</v>
      </c>
      <c r="G882" s="54">
        <v>14085200</v>
      </c>
      <c r="H882" s="54">
        <v>13536800</v>
      </c>
      <c r="I882" s="54">
        <v>13536800</v>
      </c>
      <c r="J882" s="54">
        <v>0</v>
      </c>
      <c r="K882" s="54">
        <v>0</v>
      </c>
      <c r="L882" s="54">
        <v>0</v>
      </c>
      <c r="M882" s="54">
        <v>0</v>
      </c>
      <c r="N882" s="54">
        <v>0</v>
      </c>
    </row>
    <row r="883" spans="1:14">
      <c r="A883" s="199" t="s">
        <v>1210</v>
      </c>
      <c r="B883" s="200">
        <v>23332</v>
      </c>
      <c r="C883" s="54">
        <v>4</v>
      </c>
      <c r="D883" s="198">
        <v>46009.217546296299</v>
      </c>
      <c r="E883" s="198">
        <v>46039.217465277776</v>
      </c>
      <c r="F883" s="54">
        <v>-3</v>
      </c>
      <c r="G883" s="54">
        <v>11128600</v>
      </c>
      <c r="H883" s="54">
        <v>10008700</v>
      </c>
      <c r="I883" s="54">
        <v>10008700</v>
      </c>
      <c r="J883" s="54">
        <v>0</v>
      </c>
      <c r="K883" s="54">
        <v>0</v>
      </c>
      <c r="L883" s="54">
        <v>0</v>
      </c>
      <c r="M883" s="54">
        <v>0</v>
      </c>
      <c r="N883" s="54">
        <v>0</v>
      </c>
    </row>
    <row r="884" spans="1:14">
      <c r="A884" s="199" t="s">
        <v>1210</v>
      </c>
      <c r="B884" s="200">
        <v>23506</v>
      </c>
      <c r="C884" s="54">
        <v>4</v>
      </c>
      <c r="D884" s="198">
        <v>46013.36478009259</v>
      </c>
      <c r="E884" s="198">
        <v>46043.36478009259</v>
      </c>
      <c r="F884" s="54">
        <v>-7</v>
      </c>
      <c r="G884" s="54">
        <v>2306900</v>
      </c>
      <c r="H884" s="54">
        <v>2185000</v>
      </c>
      <c r="I884" s="54">
        <v>2185000</v>
      </c>
      <c r="J884" s="54">
        <v>0</v>
      </c>
      <c r="K884" s="54">
        <v>0</v>
      </c>
      <c r="L884" s="54">
        <v>0</v>
      </c>
      <c r="M884" s="54">
        <v>0</v>
      </c>
      <c r="N884" s="54">
        <v>0</v>
      </c>
    </row>
    <row r="885" spans="1:14">
      <c r="A885" s="199" t="s">
        <v>1210</v>
      </c>
      <c r="B885" s="200">
        <v>23637</v>
      </c>
      <c r="C885" s="54">
        <v>4</v>
      </c>
      <c r="D885" s="198">
        <v>46017.379490740743</v>
      </c>
      <c r="E885" s="198">
        <v>46047.379490740743</v>
      </c>
      <c r="F885" s="54">
        <v>-11</v>
      </c>
      <c r="G885" s="54">
        <v>953800</v>
      </c>
      <c r="H885" s="54">
        <v>953800</v>
      </c>
      <c r="I885" s="54">
        <v>953800</v>
      </c>
      <c r="J885" s="54">
        <v>0</v>
      </c>
      <c r="K885" s="54">
        <v>0</v>
      </c>
      <c r="L885" s="54">
        <v>0</v>
      </c>
      <c r="M885" s="54">
        <v>0</v>
      </c>
      <c r="N885" s="54">
        <v>0</v>
      </c>
    </row>
    <row r="886" spans="1:14">
      <c r="A886" s="199" t="s">
        <v>1210</v>
      </c>
      <c r="B886" s="200">
        <v>23672</v>
      </c>
      <c r="C886" s="54">
        <v>4</v>
      </c>
      <c r="D886" s="198">
        <v>46018.208333333336</v>
      </c>
      <c r="E886" s="198">
        <v>46048.208333333336</v>
      </c>
      <c r="F886" s="54">
        <v>-12</v>
      </c>
      <c r="G886" s="54">
        <v>503700</v>
      </c>
      <c r="H886" s="54">
        <v>503700</v>
      </c>
      <c r="I886" s="54">
        <v>503700</v>
      </c>
      <c r="J886" s="54">
        <v>0</v>
      </c>
      <c r="K886" s="54">
        <v>0</v>
      </c>
      <c r="L886" s="54">
        <v>0</v>
      </c>
      <c r="M886" s="54">
        <v>0</v>
      </c>
      <c r="N886" s="54">
        <v>0</v>
      </c>
    </row>
    <row r="887" spans="1:14">
      <c r="A887" s="199" t="s">
        <v>1210</v>
      </c>
      <c r="B887" s="200">
        <v>23673</v>
      </c>
      <c r="C887" s="54">
        <v>4</v>
      </c>
      <c r="D887" s="198">
        <v>46018.210034722222</v>
      </c>
      <c r="E887" s="198">
        <v>46048.209861111114</v>
      </c>
      <c r="F887" s="54">
        <v>-12</v>
      </c>
      <c r="G887" s="54">
        <v>20116500</v>
      </c>
      <c r="H887" s="54">
        <v>19972400</v>
      </c>
      <c r="I887" s="54">
        <v>19972400</v>
      </c>
      <c r="J887" s="54">
        <v>0</v>
      </c>
      <c r="K887" s="54">
        <v>0</v>
      </c>
      <c r="L887" s="54">
        <v>0</v>
      </c>
      <c r="M887" s="54">
        <v>0</v>
      </c>
      <c r="N887" s="54">
        <v>0</v>
      </c>
    </row>
    <row r="888" spans="1:14">
      <c r="A888" s="199" t="s">
        <v>1210</v>
      </c>
      <c r="B888" s="200">
        <v>23717</v>
      </c>
      <c r="C888" s="54">
        <v>4</v>
      </c>
      <c r="D888" s="198">
        <v>46021.210902777777</v>
      </c>
      <c r="E888" s="198">
        <v>46051.210902777777</v>
      </c>
      <c r="F888" s="54">
        <v>-15</v>
      </c>
      <c r="G888" s="54">
        <v>17211500</v>
      </c>
      <c r="H888" s="54">
        <v>17017900</v>
      </c>
      <c r="I888" s="54">
        <v>17017900</v>
      </c>
      <c r="J888" s="54">
        <v>0</v>
      </c>
      <c r="K888" s="54">
        <v>0</v>
      </c>
      <c r="L888" s="54">
        <v>0</v>
      </c>
      <c r="M888" s="54">
        <v>0</v>
      </c>
      <c r="N888" s="54">
        <v>0</v>
      </c>
    </row>
    <row r="889" spans="1:14">
      <c r="A889" s="199" t="s">
        <v>1210</v>
      </c>
      <c r="B889" s="200">
        <v>23718</v>
      </c>
      <c r="C889" s="54">
        <v>4</v>
      </c>
      <c r="D889" s="198">
        <v>46021.212361111109</v>
      </c>
      <c r="E889" s="198">
        <v>46051.212361111109</v>
      </c>
      <c r="F889" s="54">
        <v>-15</v>
      </c>
      <c r="G889" s="54">
        <v>1168400</v>
      </c>
      <c r="H889" s="54">
        <v>1168400</v>
      </c>
      <c r="I889" s="54">
        <v>1168400</v>
      </c>
      <c r="J889" s="54">
        <v>0</v>
      </c>
      <c r="K889" s="54">
        <v>0</v>
      </c>
      <c r="L889" s="54">
        <v>0</v>
      </c>
      <c r="M889" s="54">
        <v>0</v>
      </c>
      <c r="N889" s="54">
        <v>0</v>
      </c>
    </row>
    <row r="890" spans="1:14">
      <c r="B890" s="246" t="s">
        <v>36</v>
      </c>
      <c r="D890" s="304">
        <f>SUBTOTAL(4,F875:F889)</f>
        <v>18</v>
      </c>
    </row>
    <row r="891" spans="1:14">
      <c r="G891" s="305">
        <f>SUBTOTAL(9,H875:H889)</f>
        <v>141527367</v>
      </c>
      <c r="H891" s="305">
        <f>SUBTOTAL(9,I875:I889)</f>
        <v>65346700</v>
      </c>
      <c r="I891" s="305">
        <f>SUBTOTAL(9,J875:J889)</f>
        <v>18447000</v>
      </c>
      <c r="K891" s="305">
        <f>SUBTOTAL(9,K875:K889)</f>
        <v>37348500</v>
      </c>
      <c r="L891" s="305">
        <f>SUBTOTAL(9,L875:L889)</f>
        <v>20385167</v>
      </c>
      <c r="M891" s="305">
        <f>SUBTOTAL(9,M875:M889)</f>
        <v>0</v>
      </c>
      <c r="N891" s="305">
        <f>SUBTOTAL(9,N875:N889)</f>
        <v>0</v>
      </c>
    </row>
    <row r="892" spans="1:14">
      <c r="A892" s="245" t="s">
        <v>77</v>
      </c>
      <c r="J892" s="246" t="s">
        <v>12</v>
      </c>
      <c r="K892" s="247" t="s">
        <v>1392</v>
      </c>
      <c r="L892" s="248" t="s">
        <v>13</v>
      </c>
    </row>
    <row r="894" spans="1:14">
      <c r="A894" s="52" t="s">
        <v>18</v>
      </c>
      <c r="B894" s="53" t="s">
        <v>19</v>
      </c>
      <c r="C894" s="53" t="s">
        <v>20</v>
      </c>
      <c r="D894" s="52" t="s">
        <v>21</v>
      </c>
      <c r="E894" s="52" t="s">
        <v>22</v>
      </c>
      <c r="G894" s="53" t="s">
        <v>23</v>
      </c>
      <c r="H894" s="53" t="s">
        <v>24</v>
      </c>
      <c r="I894" s="53" t="s">
        <v>25</v>
      </c>
      <c r="J894" s="303" t="s">
        <v>26</v>
      </c>
      <c r="K894" s="303" t="s">
        <v>27</v>
      </c>
      <c r="L894" s="303" t="s">
        <v>28</v>
      </c>
      <c r="M894" s="53" t="s">
        <v>29</v>
      </c>
      <c r="N894" s="53" t="s">
        <v>30</v>
      </c>
    </row>
    <row r="895" spans="1:14">
      <c r="A895" s="199" t="s">
        <v>1208</v>
      </c>
      <c r="B895" s="200">
        <v>17702</v>
      </c>
      <c r="C895" s="54">
        <v>1</v>
      </c>
      <c r="D895" s="198">
        <v>45981.457384259258</v>
      </c>
      <c r="E895" s="198">
        <v>45989.456875000003</v>
      </c>
      <c r="F895" s="54">
        <v>47</v>
      </c>
      <c r="G895" s="54">
        <v>1372000</v>
      </c>
      <c r="H895" s="54">
        <v>1372000</v>
      </c>
      <c r="I895" s="54">
        <v>0</v>
      </c>
      <c r="J895" s="54">
        <v>0</v>
      </c>
      <c r="K895" s="54">
        <v>0</v>
      </c>
      <c r="L895" s="54">
        <v>0</v>
      </c>
      <c r="M895" s="54">
        <v>0</v>
      </c>
      <c r="N895" s="54">
        <v>1372000</v>
      </c>
    </row>
    <row r="896" spans="1:14">
      <c r="B896" s="246" t="s">
        <v>36</v>
      </c>
      <c r="D896" s="304">
        <f>SUBTOTAL(4,F895:F895)</f>
        <v>47</v>
      </c>
    </row>
    <row r="897" spans="1:14">
      <c r="G897" s="305">
        <f>SUBTOTAL(9,H895:H895)</f>
        <v>1372000</v>
      </c>
      <c r="H897" s="305">
        <f>SUBTOTAL(9,I895:I895)</f>
        <v>0</v>
      </c>
      <c r="I897" s="305">
        <f>SUBTOTAL(9,J895:J895)</f>
        <v>0</v>
      </c>
      <c r="K897" s="305">
        <f>SUBTOTAL(9,K895:K895)</f>
        <v>0</v>
      </c>
      <c r="L897" s="305">
        <f>SUBTOTAL(9,L895:L895)</f>
        <v>0</v>
      </c>
      <c r="M897" s="305">
        <f>SUBTOTAL(9,M895:M895)</f>
        <v>0</v>
      </c>
      <c r="N897" s="305">
        <f>SUBTOTAL(9,N895:N895)</f>
        <v>1372000</v>
      </c>
    </row>
    <row r="898" spans="1:14">
      <c r="A898" s="245" t="s">
        <v>159</v>
      </c>
      <c r="J898" s="246" t="s">
        <v>12</v>
      </c>
      <c r="K898" s="247" t="s">
        <v>1209</v>
      </c>
      <c r="L898" s="248" t="s">
        <v>13</v>
      </c>
    </row>
    <row r="900" spans="1:14">
      <c r="A900" s="52" t="s">
        <v>18</v>
      </c>
      <c r="B900" s="53" t="s">
        <v>19</v>
      </c>
      <c r="C900" s="53" t="s">
        <v>20</v>
      </c>
      <c r="D900" s="52" t="s">
        <v>21</v>
      </c>
      <c r="E900" s="52" t="s">
        <v>22</v>
      </c>
      <c r="G900" s="53" t="s">
        <v>23</v>
      </c>
      <c r="H900" s="53" t="s">
        <v>24</v>
      </c>
      <c r="I900" s="53" t="s">
        <v>25</v>
      </c>
      <c r="J900" s="303" t="s">
        <v>26</v>
      </c>
      <c r="K900" s="303" t="s">
        <v>27</v>
      </c>
      <c r="L900" s="303" t="s">
        <v>28</v>
      </c>
      <c r="M900" s="53" t="s">
        <v>29</v>
      </c>
      <c r="N900" s="53" t="s">
        <v>30</v>
      </c>
    </row>
    <row r="901" spans="1:14">
      <c r="A901" s="199" t="s">
        <v>1210</v>
      </c>
      <c r="B901" s="200">
        <v>22171</v>
      </c>
      <c r="C901" s="54">
        <v>0</v>
      </c>
      <c r="D901" s="198">
        <v>45966.282789351855</v>
      </c>
      <c r="E901" s="198">
        <v>45996.282638888886</v>
      </c>
      <c r="F901" s="54">
        <v>40</v>
      </c>
      <c r="G901" s="54">
        <v>231400</v>
      </c>
      <c r="H901" s="54">
        <v>231400</v>
      </c>
      <c r="I901" s="54">
        <v>0</v>
      </c>
      <c r="J901" s="54">
        <v>0</v>
      </c>
      <c r="K901" s="54">
        <v>0</v>
      </c>
      <c r="L901" s="54">
        <v>0</v>
      </c>
      <c r="M901" s="54">
        <v>0</v>
      </c>
      <c r="N901" s="54">
        <v>231400</v>
      </c>
    </row>
    <row r="902" spans="1:14">
      <c r="A902" s="199" t="s">
        <v>1210</v>
      </c>
      <c r="B902" s="200">
        <v>22172</v>
      </c>
      <c r="C902" s="54">
        <v>0</v>
      </c>
      <c r="D902" s="198">
        <v>45966.283807870372</v>
      </c>
      <c r="E902" s="198">
        <v>45996.283587962964</v>
      </c>
      <c r="F902" s="54">
        <v>40</v>
      </c>
      <c r="G902" s="54">
        <v>140399.99</v>
      </c>
      <c r="H902" s="54">
        <v>140399.99</v>
      </c>
      <c r="I902" s="54">
        <v>0</v>
      </c>
      <c r="J902" s="54">
        <v>0</v>
      </c>
      <c r="K902" s="54">
        <v>0</v>
      </c>
      <c r="L902" s="54">
        <v>0</v>
      </c>
      <c r="M902" s="54">
        <v>0</v>
      </c>
      <c r="N902" s="54">
        <v>140399.99</v>
      </c>
    </row>
    <row r="903" spans="1:14">
      <c r="A903" s="199" t="s">
        <v>1210</v>
      </c>
      <c r="B903" s="200">
        <v>22181</v>
      </c>
      <c r="C903" s="54">
        <v>0</v>
      </c>
      <c r="D903" s="198">
        <v>45966.303923611114</v>
      </c>
      <c r="E903" s="198">
        <v>45996.29859953704</v>
      </c>
      <c r="F903" s="54">
        <v>40</v>
      </c>
      <c r="G903" s="54">
        <v>69599.990000000005</v>
      </c>
      <c r="H903" s="54">
        <v>69599.990000000005</v>
      </c>
      <c r="I903" s="54">
        <v>0</v>
      </c>
      <c r="J903" s="54">
        <v>0</v>
      </c>
      <c r="K903" s="54">
        <v>0</v>
      </c>
      <c r="L903" s="54">
        <v>0</v>
      </c>
      <c r="M903" s="54">
        <v>0</v>
      </c>
      <c r="N903" s="54">
        <v>69599.990000000005</v>
      </c>
    </row>
    <row r="904" spans="1:14">
      <c r="A904" s="199" t="s">
        <v>1210</v>
      </c>
      <c r="B904" s="200">
        <v>22290</v>
      </c>
      <c r="C904" s="54">
        <v>0</v>
      </c>
      <c r="D904" s="198">
        <v>45972.285624999997</v>
      </c>
      <c r="E904" s="198">
        <v>46002.285416666666</v>
      </c>
      <c r="F904" s="54">
        <v>34</v>
      </c>
      <c r="G904" s="54">
        <v>320500</v>
      </c>
      <c r="H904" s="54">
        <v>320500</v>
      </c>
      <c r="I904" s="54">
        <v>0</v>
      </c>
      <c r="J904" s="54">
        <v>0</v>
      </c>
      <c r="K904" s="54">
        <v>0</v>
      </c>
      <c r="L904" s="54">
        <v>0</v>
      </c>
      <c r="M904" s="54">
        <v>0</v>
      </c>
      <c r="N904" s="54">
        <v>320500</v>
      </c>
    </row>
    <row r="905" spans="1:14">
      <c r="A905" s="199" t="s">
        <v>1210</v>
      </c>
      <c r="B905" s="200">
        <v>22536</v>
      </c>
      <c r="C905" s="54">
        <v>0</v>
      </c>
      <c r="D905" s="198">
        <v>45981.357187499998</v>
      </c>
      <c r="E905" s="198">
        <v>46011.357106481482</v>
      </c>
      <c r="F905" s="54">
        <v>25</v>
      </c>
      <c r="G905" s="54">
        <v>160799.99</v>
      </c>
      <c r="H905" s="54">
        <v>160799.99</v>
      </c>
      <c r="I905" s="54">
        <v>0</v>
      </c>
      <c r="J905" s="54">
        <v>0</v>
      </c>
      <c r="K905" s="54">
        <v>0</v>
      </c>
      <c r="L905" s="54">
        <v>0</v>
      </c>
      <c r="M905" s="54">
        <v>160799.99</v>
      </c>
      <c r="N905" s="54">
        <v>0</v>
      </c>
    </row>
    <row r="906" spans="1:14">
      <c r="A906" s="199" t="s">
        <v>1210</v>
      </c>
      <c r="B906" s="200">
        <v>22589</v>
      </c>
      <c r="C906" s="54">
        <v>0</v>
      </c>
      <c r="D906" s="198">
        <v>45983.347094907411</v>
      </c>
      <c r="E906" s="198">
        <v>46013.346886574072</v>
      </c>
      <c r="F906" s="54">
        <v>23</v>
      </c>
      <c r="G906" s="54">
        <v>402000</v>
      </c>
      <c r="H906" s="54">
        <v>402000</v>
      </c>
      <c r="I906" s="54">
        <v>0</v>
      </c>
      <c r="J906" s="54">
        <v>0</v>
      </c>
      <c r="K906" s="54">
        <v>0</v>
      </c>
      <c r="L906" s="54">
        <v>0</v>
      </c>
      <c r="M906" s="54">
        <v>402000</v>
      </c>
      <c r="N906" s="54">
        <v>0</v>
      </c>
    </row>
    <row r="907" spans="1:14">
      <c r="A907" s="199" t="s">
        <v>1210</v>
      </c>
      <c r="B907" s="200">
        <v>22914</v>
      </c>
      <c r="C907" s="54">
        <v>0</v>
      </c>
      <c r="D907" s="198">
        <v>45994.346759259257</v>
      </c>
      <c r="E907" s="198">
        <v>46024.345289351855</v>
      </c>
      <c r="F907" s="54">
        <v>12</v>
      </c>
      <c r="G907" s="54">
        <v>66699.990000000005</v>
      </c>
      <c r="H907" s="54">
        <v>66699.990000000005</v>
      </c>
      <c r="I907" s="54">
        <v>0</v>
      </c>
      <c r="J907" s="54">
        <v>0</v>
      </c>
      <c r="K907" s="54">
        <v>66699.990000000005</v>
      </c>
      <c r="L907" s="54">
        <v>0</v>
      </c>
      <c r="M907" s="54">
        <v>0</v>
      </c>
      <c r="N907" s="54">
        <v>0</v>
      </c>
    </row>
    <row r="908" spans="1:14">
      <c r="A908" s="199" t="s">
        <v>1210</v>
      </c>
      <c r="B908" s="200">
        <v>23148</v>
      </c>
      <c r="C908" s="54">
        <v>0</v>
      </c>
      <c r="D908" s="198">
        <v>46002.342245370368</v>
      </c>
      <c r="E908" s="198">
        <v>46032.342129629629</v>
      </c>
      <c r="F908" s="54">
        <v>4</v>
      </c>
      <c r="G908" s="54">
        <v>159599.99</v>
      </c>
      <c r="H908" s="54">
        <v>159599.99</v>
      </c>
      <c r="I908" s="54">
        <v>0</v>
      </c>
      <c r="J908" s="54">
        <v>159599.99</v>
      </c>
      <c r="K908" s="54">
        <v>0</v>
      </c>
      <c r="L908" s="54">
        <v>0</v>
      </c>
      <c r="M908" s="54">
        <v>0</v>
      </c>
      <c r="N908" s="54">
        <v>0</v>
      </c>
    </row>
    <row r="909" spans="1:14">
      <c r="A909" s="199" t="s">
        <v>1210</v>
      </c>
      <c r="B909" s="200">
        <v>23283</v>
      </c>
      <c r="C909" s="54">
        <v>0</v>
      </c>
      <c r="D909" s="198">
        <v>46007.301481481481</v>
      </c>
      <c r="E909" s="198">
        <v>46037.30133101852</v>
      </c>
      <c r="F909" s="54">
        <v>-1</v>
      </c>
      <c r="G909" s="54">
        <v>121599.99</v>
      </c>
      <c r="H909" s="54">
        <v>121599.99</v>
      </c>
      <c r="I909" s="54">
        <v>121599.99</v>
      </c>
      <c r="J909" s="54">
        <v>0</v>
      </c>
      <c r="K909" s="54">
        <v>0</v>
      </c>
      <c r="L909" s="54">
        <v>0</v>
      </c>
      <c r="M909" s="54">
        <v>0</v>
      </c>
      <c r="N909" s="54">
        <v>0</v>
      </c>
    </row>
    <row r="910" spans="1:14">
      <c r="B910" s="246" t="s">
        <v>36</v>
      </c>
      <c r="D910" s="304">
        <f>SUBTOTAL(4,F901:F909)</f>
        <v>40</v>
      </c>
    </row>
    <row r="911" spans="1:14">
      <c r="G911" s="305">
        <f>SUBTOTAL(9,H901:H909)</f>
        <v>1672599.94</v>
      </c>
      <c r="H911" s="305">
        <f>SUBTOTAL(9,I901:I909)</f>
        <v>121599.99</v>
      </c>
      <c r="I911" s="305">
        <f>SUBTOTAL(9,J901:J909)</f>
        <v>159599.99</v>
      </c>
      <c r="K911" s="305">
        <f>SUBTOTAL(9,K901:K909)</f>
        <v>66699.990000000005</v>
      </c>
      <c r="L911" s="305">
        <f>SUBTOTAL(9,L901:L909)</f>
        <v>0</v>
      </c>
      <c r="M911" s="305">
        <f>SUBTOTAL(9,M901:M909)</f>
        <v>562799.99</v>
      </c>
      <c r="N911" s="305">
        <f>SUBTOTAL(9,N901:N909)</f>
        <v>761899.98</v>
      </c>
    </row>
    <row r="912" spans="1:14">
      <c r="A912" s="245" t="s">
        <v>160</v>
      </c>
      <c r="J912" s="246" t="s">
        <v>12</v>
      </c>
      <c r="K912" s="247" t="s">
        <v>1247</v>
      </c>
      <c r="L912" s="248" t="s">
        <v>13</v>
      </c>
    </row>
    <row r="914" spans="1:14">
      <c r="A914" s="52" t="s">
        <v>18</v>
      </c>
      <c r="B914" s="53" t="s">
        <v>19</v>
      </c>
      <c r="C914" s="53" t="s">
        <v>20</v>
      </c>
      <c r="D914" s="52" t="s">
        <v>21</v>
      </c>
      <c r="E914" s="52" t="s">
        <v>22</v>
      </c>
      <c r="G914" s="53" t="s">
        <v>23</v>
      </c>
      <c r="H914" s="53" t="s">
        <v>24</v>
      </c>
      <c r="I914" s="53" t="s">
        <v>25</v>
      </c>
      <c r="J914" s="303" t="s">
        <v>26</v>
      </c>
      <c r="K914" s="303" t="s">
        <v>27</v>
      </c>
      <c r="L914" s="303" t="s">
        <v>28</v>
      </c>
      <c r="M914" s="53" t="s">
        <v>29</v>
      </c>
      <c r="N914" s="53" t="s">
        <v>30</v>
      </c>
    </row>
    <row r="915" spans="1:14">
      <c r="A915" s="199" t="s">
        <v>1208</v>
      </c>
      <c r="B915" s="200">
        <v>18621</v>
      </c>
      <c r="C915" s="54">
        <v>1</v>
      </c>
      <c r="D915" s="198">
        <v>46008.600486111114</v>
      </c>
      <c r="E915" s="198">
        <v>46038.600335648145</v>
      </c>
      <c r="F915" s="54">
        <v>-2</v>
      </c>
      <c r="G915" s="54">
        <v>288000</v>
      </c>
      <c r="H915" s="54">
        <v>128551</v>
      </c>
      <c r="I915" s="54">
        <v>128551</v>
      </c>
      <c r="J915" s="54">
        <v>0</v>
      </c>
      <c r="K915" s="54">
        <v>0</v>
      </c>
      <c r="L915" s="54">
        <v>0</v>
      </c>
      <c r="M915" s="54">
        <v>0</v>
      </c>
      <c r="N915" s="54">
        <v>0</v>
      </c>
    </row>
    <row r="916" spans="1:14">
      <c r="A916" s="199" t="s">
        <v>1208</v>
      </c>
      <c r="B916" s="200">
        <v>18655</v>
      </c>
      <c r="C916" s="54">
        <v>1</v>
      </c>
      <c r="D916" s="198">
        <v>46009.608541666668</v>
      </c>
      <c r="E916" s="198">
        <v>46039.608356481483</v>
      </c>
      <c r="F916" s="54">
        <v>-3</v>
      </c>
      <c r="G916" s="54">
        <v>1102000</v>
      </c>
      <c r="H916" s="54">
        <v>1102000</v>
      </c>
      <c r="I916" s="54">
        <v>1102000</v>
      </c>
      <c r="J916" s="54">
        <v>0</v>
      </c>
      <c r="K916" s="54">
        <v>0</v>
      </c>
      <c r="L916" s="54">
        <v>0</v>
      </c>
      <c r="M916" s="54">
        <v>0</v>
      </c>
      <c r="N916" s="54">
        <v>0</v>
      </c>
    </row>
    <row r="917" spans="1:14">
      <c r="A917" s="199" t="s">
        <v>1208</v>
      </c>
      <c r="B917" s="200">
        <v>18695</v>
      </c>
      <c r="C917" s="54">
        <v>1</v>
      </c>
      <c r="D917" s="198">
        <v>46010.515798611108</v>
      </c>
      <c r="E917" s="198">
        <v>46040.515300925923</v>
      </c>
      <c r="F917" s="54">
        <v>-4</v>
      </c>
      <c r="G917" s="54">
        <v>1069700</v>
      </c>
      <c r="H917" s="54">
        <v>1069700</v>
      </c>
      <c r="I917" s="54">
        <v>1069700</v>
      </c>
      <c r="J917" s="54">
        <v>0</v>
      </c>
      <c r="K917" s="54">
        <v>0</v>
      </c>
      <c r="L917" s="54">
        <v>0</v>
      </c>
      <c r="M917" s="54">
        <v>0</v>
      </c>
      <c r="N917" s="54">
        <v>0</v>
      </c>
    </row>
    <row r="918" spans="1:14">
      <c r="A918" s="199" t="s">
        <v>1208</v>
      </c>
      <c r="B918" s="200">
        <v>18696</v>
      </c>
      <c r="C918" s="54">
        <v>1</v>
      </c>
      <c r="D918" s="198">
        <v>46010.517094907409</v>
      </c>
      <c r="E918" s="198">
        <v>46040.516516203701</v>
      </c>
      <c r="F918" s="54">
        <v>-4</v>
      </c>
      <c r="G918" s="54">
        <v>120900</v>
      </c>
      <c r="H918" s="54">
        <v>120900</v>
      </c>
      <c r="I918" s="54">
        <v>120900</v>
      </c>
      <c r="J918" s="54">
        <v>0</v>
      </c>
      <c r="K918" s="54">
        <v>0</v>
      </c>
      <c r="L918" s="54">
        <v>0</v>
      </c>
      <c r="M918" s="54">
        <v>0</v>
      </c>
      <c r="N918" s="54">
        <v>0</v>
      </c>
    </row>
    <row r="919" spans="1:14">
      <c r="A919" s="199" t="s">
        <v>1208</v>
      </c>
      <c r="B919" s="200">
        <v>18697</v>
      </c>
      <c r="C919" s="54">
        <v>1</v>
      </c>
      <c r="D919" s="198">
        <v>46010.51835648148</v>
      </c>
      <c r="E919" s="198">
        <v>46040.518263888887</v>
      </c>
      <c r="F919" s="54">
        <v>-4</v>
      </c>
      <c r="G919" s="54">
        <v>1236600</v>
      </c>
      <c r="H919" s="54">
        <v>1236600</v>
      </c>
      <c r="I919" s="54">
        <v>1236600</v>
      </c>
      <c r="J919" s="54">
        <v>0</v>
      </c>
      <c r="K919" s="54">
        <v>0</v>
      </c>
      <c r="L919" s="54">
        <v>0</v>
      </c>
      <c r="M919" s="54">
        <v>0</v>
      </c>
      <c r="N919" s="54">
        <v>0</v>
      </c>
    </row>
    <row r="920" spans="1:14">
      <c r="A920" s="199" t="s">
        <v>1208</v>
      </c>
      <c r="B920" s="200">
        <v>18725</v>
      </c>
      <c r="C920" s="54">
        <v>1</v>
      </c>
      <c r="D920" s="198">
        <v>46011.243831018517</v>
      </c>
      <c r="E920" s="198">
        <v>46041.242152777777</v>
      </c>
      <c r="F920" s="54">
        <v>-5</v>
      </c>
      <c r="G920" s="54">
        <v>130200</v>
      </c>
      <c r="H920" s="54">
        <v>130200</v>
      </c>
      <c r="I920" s="54">
        <v>130200</v>
      </c>
      <c r="J920" s="54">
        <v>0</v>
      </c>
      <c r="K920" s="54">
        <v>0</v>
      </c>
      <c r="L920" s="54">
        <v>0</v>
      </c>
      <c r="M920" s="54">
        <v>0</v>
      </c>
      <c r="N920" s="54">
        <v>0</v>
      </c>
    </row>
    <row r="921" spans="1:14">
      <c r="A921" s="199" t="s">
        <v>1208</v>
      </c>
      <c r="B921" s="200">
        <v>18803</v>
      </c>
      <c r="C921" s="54">
        <v>1</v>
      </c>
      <c r="D921" s="198">
        <v>46013.563680555555</v>
      </c>
      <c r="E921" s="198">
        <v>46043.563449074078</v>
      </c>
      <c r="F921" s="54">
        <v>-7</v>
      </c>
      <c r="G921" s="54">
        <v>118500</v>
      </c>
      <c r="H921" s="54">
        <v>118500</v>
      </c>
      <c r="I921" s="54">
        <v>118500</v>
      </c>
      <c r="J921" s="54">
        <v>0</v>
      </c>
      <c r="K921" s="54">
        <v>0</v>
      </c>
      <c r="L921" s="54">
        <v>0</v>
      </c>
      <c r="M921" s="54">
        <v>0</v>
      </c>
      <c r="N921" s="54">
        <v>0</v>
      </c>
    </row>
    <row r="922" spans="1:14">
      <c r="A922" s="199" t="s">
        <v>1208</v>
      </c>
      <c r="B922" s="200">
        <v>18806</v>
      </c>
      <c r="C922" s="54">
        <v>1</v>
      </c>
      <c r="D922" s="198">
        <v>46013.567280092589</v>
      </c>
      <c r="E922" s="198">
        <v>46043.567094907405</v>
      </c>
      <c r="F922" s="54">
        <v>-7</v>
      </c>
      <c r="G922" s="54">
        <v>579600</v>
      </c>
      <c r="H922" s="54">
        <v>579600</v>
      </c>
      <c r="I922" s="54">
        <v>579600</v>
      </c>
      <c r="J922" s="54">
        <v>0</v>
      </c>
      <c r="K922" s="54">
        <v>0</v>
      </c>
      <c r="L922" s="54">
        <v>0</v>
      </c>
      <c r="M922" s="54">
        <v>0</v>
      </c>
      <c r="N922" s="54">
        <v>0</v>
      </c>
    </row>
    <row r="923" spans="1:14">
      <c r="A923" s="199" t="s">
        <v>1208</v>
      </c>
      <c r="B923" s="200">
        <v>18815</v>
      </c>
      <c r="C923" s="54">
        <v>1</v>
      </c>
      <c r="D923" s="198">
        <v>46013.586423611108</v>
      </c>
      <c r="E923" s="198">
        <v>46043.585543981484</v>
      </c>
      <c r="F923" s="54">
        <v>-7</v>
      </c>
      <c r="G923" s="54">
        <v>58500</v>
      </c>
      <c r="H923" s="54">
        <v>58500</v>
      </c>
      <c r="I923" s="54">
        <v>58500</v>
      </c>
      <c r="J923" s="54">
        <v>0</v>
      </c>
      <c r="K923" s="54">
        <v>0</v>
      </c>
      <c r="L923" s="54">
        <v>0</v>
      </c>
      <c r="M923" s="54">
        <v>0</v>
      </c>
      <c r="N923" s="54">
        <v>0</v>
      </c>
    </row>
    <row r="924" spans="1:14">
      <c r="A924" s="199" t="s">
        <v>1208</v>
      </c>
      <c r="B924" s="200">
        <v>18854</v>
      </c>
      <c r="C924" s="54">
        <v>1</v>
      </c>
      <c r="D924" s="198">
        <v>46014.540856481479</v>
      </c>
      <c r="E924" s="198">
        <v>46044.540706018517</v>
      </c>
      <c r="F924" s="54">
        <v>-8</v>
      </c>
      <c r="G924" s="54">
        <v>306000</v>
      </c>
      <c r="H924" s="54">
        <v>306000</v>
      </c>
      <c r="I924" s="54">
        <v>306000</v>
      </c>
      <c r="J924" s="54">
        <v>0</v>
      </c>
      <c r="K924" s="54">
        <v>0</v>
      </c>
      <c r="L924" s="54">
        <v>0</v>
      </c>
      <c r="M924" s="54">
        <v>0</v>
      </c>
      <c r="N924" s="54">
        <v>0</v>
      </c>
    </row>
    <row r="925" spans="1:14">
      <c r="A925" s="199" t="s">
        <v>1208</v>
      </c>
      <c r="B925" s="200">
        <v>18936</v>
      </c>
      <c r="C925" s="54">
        <v>1</v>
      </c>
      <c r="D925" s="198">
        <v>46018.492476851854</v>
      </c>
      <c r="E925" s="198">
        <v>46048.492245370369</v>
      </c>
      <c r="F925" s="54">
        <v>-12</v>
      </c>
      <c r="G925" s="54">
        <v>195000</v>
      </c>
      <c r="H925" s="54">
        <v>195000</v>
      </c>
      <c r="I925" s="54">
        <v>195000</v>
      </c>
      <c r="J925" s="54">
        <v>0</v>
      </c>
      <c r="K925" s="54">
        <v>0</v>
      </c>
      <c r="L925" s="54">
        <v>0</v>
      </c>
      <c r="M925" s="54">
        <v>0</v>
      </c>
      <c r="N925" s="54">
        <v>0</v>
      </c>
    </row>
    <row r="926" spans="1:14">
      <c r="A926" s="199" t="s">
        <v>1208</v>
      </c>
      <c r="B926" s="200">
        <v>18962</v>
      </c>
      <c r="C926" s="54">
        <v>1</v>
      </c>
      <c r="D926" s="198">
        <v>46020.272326388891</v>
      </c>
      <c r="E926" s="198">
        <v>46050.271087962959</v>
      </c>
      <c r="F926" s="54">
        <v>-14</v>
      </c>
      <c r="G926" s="54">
        <v>535800</v>
      </c>
      <c r="H926" s="54">
        <v>535800</v>
      </c>
      <c r="I926" s="54">
        <v>535800</v>
      </c>
      <c r="J926" s="54">
        <v>0</v>
      </c>
      <c r="K926" s="54">
        <v>0</v>
      </c>
      <c r="L926" s="54">
        <v>0</v>
      </c>
      <c r="M926" s="54">
        <v>0</v>
      </c>
      <c r="N926" s="54">
        <v>0</v>
      </c>
    </row>
    <row r="927" spans="1:14">
      <c r="A927" s="199" t="s">
        <v>1208</v>
      </c>
      <c r="B927" s="200">
        <v>18995</v>
      </c>
      <c r="C927" s="54">
        <v>1</v>
      </c>
      <c r="D927" s="198">
        <v>46020.647453703707</v>
      </c>
      <c r="E927" s="198">
        <v>46050.647233796299</v>
      </c>
      <c r="F927" s="54">
        <v>-14</v>
      </c>
      <c r="G927" s="54">
        <v>87680</v>
      </c>
      <c r="H927" s="54">
        <v>87680</v>
      </c>
      <c r="I927" s="54">
        <v>87680</v>
      </c>
      <c r="J927" s="54">
        <v>0</v>
      </c>
      <c r="K927" s="54">
        <v>0</v>
      </c>
      <c r="L927" s="54">
        <v>0</v>
      </c>
      <c r="M927" s="54">
        <v>0</v>
      </c>
      <c r="N927" s="54">
        <v>0</v>
      </c>
    </row>
    <row r="928" spans="1:14">
      <c r="A928" s="199" t="s">
        <v>1208</v>
      </c>
      <c r="B928" s="200">
        <v>18997</v>
      </c>
      <c r="C928" s="54">
        <v>1</v>
      </c>
      <c r="D928" s="198">
        <v>46020.656168981484</v>
      </c>
      <c r="E928" s="198">
        <v>46050.655995370369</v>
      </c>
      <c r="F928" s="54">
        <v>-14</v>
      </c>
      <c r="G928" s="54">
        <v>60000</v>
      </c>
      <c r="H928" s="54">
        <v>60000</v>
      </c>
      <c r="I928" s="54">
        <v>60000</v>
      </c>
      <c r="J928" s="54">
        <v>0</v>
      </c>
      <c r="K928" s="54">
        <v>0</v>
      </c>
      <c r="L928" s="54">
        <v>0</v>
      </c>
      <c r="M928" s="54">
        <v>0</v>
      </c>
      <c r="N928" s="54">
        <v>0</v>
      </c>
    </row>
    <row r="929" spans="1:14">
      <c r="A929" s="199" t="s">
        <v>1208</v>
      </c>
      <c r="B929" s="200">
        <v>19005</v>
      </c>
      <c r="C929" s="54">
        <v>1</v>
      </c>
      <c r="D929" s="198">
        <v>46021.29346064815</v>
      </c>
      <c r="E929" s="198">
        <v>46051.29277777778</v>
      </c>
      <c r="F929" s="54">
        <v>-15</v>
      </c>
      <c r="G929" s="54">
        <v>3094200</v>
      </c>
      <c r="H929" s="54">
        <v>3029400</v>
      </c>
      <c r="I929" s="54">
        <v>3029400</v>
      </c>
      <c r="J929" s="54">
        <v>0</v>
      </c>
      <c r="K929" s="54">
        <v>0</v>
      </c>
      <c r="L929" s="54">
        <v>0</v>
      </c>
      <c r="M929" s="54">
        <v>0</v>
      </c>
      <c r="N929" s="54">
        <v>0</v>
      </c>
    </row>
    <row r="930" spans="1:14">
      <c r="A930" s="199" t="s">
        <v>1208</v>
      </c>
      <c r="B930" s="200">
        <v>19019</v>
      </c>
      <c r="C930" s="54">
        <v>1</v>
      </c>
      <c r="D930" s="198">
        <v>46021.539537037039</v>
      </c>
      <c r="E930" s="198">
        <v>46051.539351851854</v>
      </c>
      <c r="F930" s="54">
        <v>-15</v>
      </c>
      <c r="G930" s="54">
        <v>268800</v>
      </c>
      <c r="H930" s="54">
        <v>268800</v>
      </c>
      <c r="I930" s="54">
        <v>268800</v>
      </c>
      <c r="J930" s="54">
        <v>0</v>
      </c>
      <c r="K930" s="54">
        <v>0</v>
      </c>
      <c r="L930" s="54">
        <v>0</v>
      </c>
      <c r="M930" s="54">
        <v>0</v>
      </c>
      <c r="N930" s="54">
        <v>0</v>
      </c>
    </row>
    <row r="931" spans="1:14">
      <c r="A931" s="199" t="s">
        <v>1208</v>
      </c>
      <c r="B931" s="200">
        <v>19020</v>
      </c>
      <c r="C931" s="54">
        <v>1</v>
      </c>
      <c r="D931" s="198">
        <v>46021.556087962963</v>
      </c>
      <c r="E931" s="198">
        <v>46051.555405092593</v>
      </c>
      <c r="F931" s="54">
        <v>-15</v>
      </c>
      <c r="G931" s="54">
        <v>2295000</v>
      </c>
      <c r="H931" s="54">
        <v>2295000</v>
      </c>
      <c r="I931" s="54">
        <v>2295000</v>
      </c>
      <c r="J931" s="54">
        <v>0</v>
      </c>
      <c r="K931" s="54">
        <v>0</v>
      </c>
      <c r="L931" s="54">
        <v>0</v>
      </c>
      <c r="M931" s="54">
        <v>0</v>
      </c>
      <c r="N931" s="54">
        <v>0</v>
      </c>
    </row>
    <row r="932" spans="1:14">
      <c r="A932" s="199" t="s">
        <v>1208</v>
      </c>
      <c r="B932" s="200">
        <v>19026</v>
      </c>
      <c r="C932" s="54">
        <v>1</v>
      </c>
      <c r="D932" s="198">
        <v>46021.577037037037</v>
      </c>
      <c r="E932" s="198">
        <v>46051.575416666667</v>
      </c>
      <c r="F932" s="54">
        <v>-15</v>
      </c>
      <c r="G932" s="54">
        <v>2179800</v>
      </c>
      <c r="H932" s="54">
        <v>2179800</v>
      </c>
      <c r="I932" s="54">
        <v>2179800</v>
      </c>
      <c r="J932" s="54">
        <v>0</v>
      </c>
      <c r="K932" s="54">
        <v>0</v>
      </c>
      <c r="L932" s="54">
        <v>0</v>
      </c>
      <c r="M932" s="54">
        <v>0</v>
      </c>
      <c r="N932" s="54">
        <v>0</v>
      </c>
    </row>
    <row r="933" spans="1:14">
      <c r="B933" s="246" t="s">
        <v>36</v>
      </c>
      <c r="D933" s="304">
        <f>SUBTOTAL(4,F915:F932)</f>
        <v>-2</v>
      </c>
    </row>
    <row r="934" spans="1:14">
      <c r="G934" s="305">
        <f>SUBTOTAL(9,H915:H932)</f>
        <v>13502031</v>
      </c>
      <c r="H934" s="305">
        <f>SUBTOTAL(9,I915:I932)</f>
        <v>13502031</v>
      </c>
      <c r="I934" s="305">
        <f>SUBTOTAL(9,J915:J932)</f>
        <v>0</v>
      </c>
      <c r="K934" s="305">
        <f>SUBTOTAL(9,K915:K932)</f>
        <v>0</v>
      </c>
      <c r="L934" s="305">
        <f>SUBTOTAL(9,L915:L932)</f>
        <v>0</v>
      </c>
      <c r="M934" s="305">
        <f>SUBTOTAL(9,M915:M932)</f>
        <v>0</v>
      </c>
      <c r="N934" s="305">
        <f>SUBTOTAL(9,N915:N932)</f>
        <v>0</v>
      </c>
    </row>
    <row r="935" spans="1:14">
      <c r="A935" s="245" t="s">
        <v>163</v>
      </c>
      <c r="J935" s="246" t="s">
        <v>12</v>
      </c>
      <c r="K935" s="247" t="s">
        <v>1248</v>
      </c>
      <c r="L935" s="248" t="s">
        <v>13</v>
      </c>
    </row>
    <row r="937" spans="1:14">
      <c r="A937" s="52" t="s">
        <v>18</v>
      </c>
      <c r="B937" s="53" t="s">
        <v>19</v>
      </c>
      <c r="C937" s="53" t="s">
        <v>20</v>
      </c>
      <c r="D937" s="52" t="s">
        <v>21</v>
      </c>
      <c r="E937" s="52" t="s">
        <v>22</v>
      </c>
      <c r="G937" s="53" t="s">
        <v>23</v>
      </c>
      <c r="H937" s="53" t="s">
        <v>24</v>
      </c>
      <c r="I937" s="53" t="s">
        <v>25</v>
      </c>
      <c r="J937" s="303" t="s">
        <v>26</v>
      </c>
      <c r="K937" s="303" t="s">
        <v>27</v>
      </c>
      <c r="L937" s="303" t="s">
        <v>28</v>
      </c>
      <c r="M937" s="53" t="s">
        <v>29</v>
      </c>
      <c r="N937" s="53" t="s">
        <v>30</v>
      </c>
    </row>
    <row r="938" spans="1:14">
      <c r="A938" s="199" t="s">
        <v>1208</v>
      </c>
      <c r="B938" s="200">
        <v>18394</v>
      </c>
      <c r="C938" s="54">
        <v>4</v>
      </c>
      <c r="D938" s="198">
        <v>46002.551388888889</v>
      </c>
      <c r="E938" s="198">
        <v>46017.54923611111</v>
      </c>
      <c r="F938" s="54">
        <v>19</v>
      </c>
      <c r="G938" s="54">
        <v>420000</v>
      </c>
      <c r="H938" s="54">
        <v>420000</v>
      </c>
      <c r="I938" s="54">
        <v>0</v>
      </c>
      <c r="J938" s="54">
        <v>0</v>
      </c>
      <c r="K938" s="54">
        <v>0</v>
      </c>
      <c r="L938" s="54">
        <v>420000</v>
      </c>
      <c r="M938" s="54">
        <v>0</v>
      </c>
      <c r="N938" s="54">
        <v>0</v>
      </c>
    </row>
    <row r="939" spans="1:14">
      <c r="A939" s="199" t="s">
        <v>1208</v>
      </c>
      <c r="B939" s="200">
        <v>18419</v>
      </c>
      <c r="C939" s="54">
        <v>4</v>
      </c>
      <c r="D939" s="198">
        <v>46003.235555555555</v>
      </c>
      <c r="E939" s="198">
        <v>46018.235555555555</v>
      </c>
      <c r="F939" s="54">
        <v>18</v>
      </c>
      <c r="G939" s="54">
        <v>375690</v>
      </c>
      <c r="H939" s="54">
        <v>375690</v>
      </c>
      <c r="I939" s="54">
        <v>0</v>
      </c>
      <c r="J939" s="54">
        <v>0</v>
      </c>
      <c r="K939" s="54">
        <v>0</v>
      </c>
      <c r="L939" s="54">
        <v>375690</v>
      </c>
      <c r="M939" s="54">
        <v>0</v>
      </c>
      <c r="N939" s="54">
        <v>0</v>
      </c>
    </row>
    <row r="940" spans="1:14">
      <c r="A940" s="199" t="s">
        <v>1208</v>
      </c>
      <c r="B940" s="200">
        <v>18534</v>
      </c>
      <c r="C940" s="54">
        <v>4</v>
      </c>
      <c r="D940" s="198">
        <v>46006.532129629632</v>
      </c>
      <c r="E940" s="198">
        <v>46021.53197916667</v>
      </c>
      <c r="F940" s="54">
        <v>15</v>
      </c>
      <c r="G940" s="54">
        <v>420000</v>
      </c>
      <c r="H940" s="54">
        <v>420000</v>
      </c>
      <c r="I940" s="54">
        <v>0</v>
      </c>
      <c r="J940" s="54">
        <v>0</v>
      </c>
      <c r="K940" s="54">
        <v>420000</v>
      </c>
      <c r="L940" s="54">
        <v>0</v>
      </c>
      <c r="M940" s="54">
        <v>0</v>
      </c>
      <c r="N940" s="54">
        <v>0</v>
      </c>
    </row>
    <row r="941" spans="1:14">
      <c r="A941" s="199" t="s">
        <v>1208</v>
      </c>
      <c r="B941" s="200">
        <v>18605</v>
      </c>
      <c r="C941" s="54">
        <v>4</v>
      </c>
      <c r="D941" s="198">
        <v>46008.562199074076</v>
      </c>
      <c r="E941" s="198">
        <v>46023.562118055554</v>
      </c>
      <c r="F941" s="54">
        <v>13</v>
      </c>
      <c r="G941" s="54">
        <v>953400</v>
      </c>
      <c r="H941" s="54">
        <v>953400</v>
      </c>
      <c r="I941" s="54">
        <v>0</v>
      </c>
      <c r="J941" s="54">
        <v>0</v>
      </c>
      <c r="K941" s="54">
        <v>953400</v>
      </c>
      <c r="L941" s="54">
        <v>0</v>
      </c>
      <c r="M941" s="54">
        <v>0</v>
      </c>
      <c r="N941" s="54">
        <v>0</v>
      </c>
    </row>
    <row r="942" spans="1:14">
      <c r="A942" s="199" t="s">
        <v>1208</v>
      </c>
      <c r="B942" s="200">
        <v>18617</v>
      </c>
      <c r="C942" s="54">
        <v>4</v>
      </c>
      <c r="D942" s="198">
        <v>46008.589930555558</v>
      </c>
      <c r="E942" s="198">
        <v>46023.589745370373</v>
      </c>
      <c r="F942" s="54">
        <v>13</v>
      </c>
      <c r="G942" s="54">
        <v>252000</v>
      </c>
      <c r="H942" s="54">
        <v>252000</v>
      </c>
      <c r="I942" s="54">
        <v>0</v>
      </c>
      <c r="J942" s="54">
        <v>0</v>
      </c>
      <c r="K942" s="54">
        <v>252000</v>
      </c>
      <c r="L942" s="54">
        <v>0</v>
      </c>
      <c r="M942" s="54">
        <v>0</v>
      </c>
      <c r="N942" s="54">
        <v>0</v>
      </c>
    </row>
    <row r="943" spans="1:14">
      <c r="A943" s="199" t="s">
        <v>1208</v>
      </c>
      <c r="B943" s="200">
        <v>18685</v>
      </c>
      <c r="C943" s="54">
        <v>4</v>
      </c>
      <c r="D943" s="198">
        <v>46010.285856481481</v>
      </c>
      <c r="E943" s="198">
        <v>46025.285474537035</v>
      </c>
      <c r="F943" s="54">
        <v>11</v>
      </c>
      <c r="G943" s="54">
        <v>366000</v>
      </c>
      <c r="H943" s="54">
        <v>366000</v>
      </c>
      <c r="I943" s="54">
        <v>0</v>
      </c>
      <c r="J943" s="54">
        <v>0</v>
      </c>
      <c r="K943" s="54">
        <v>366000</v>
      </c>
      <c r="L943" s="54">
        <v>0</v>
      </c>
      <c r="M943" s="54">
        <v>0</v>
      </c>
      <c r="N943" s="54">
        <v>0</v>
      </c>
    </row>
    <row r="944" spans="1:14">
      <c r="A944" s="199" t="s">
        <v>1208</v>
      </c>
      <c r="B944" s="200">
        <v>18733</v>
      </c>
      <c r="C944" s="54">
        <v>4</v>
      </c>
      <c r="D944" s="198">
        <v>46011.360613425924</v>
      </c>
      <c r="E944" s="198">
        <v>46026.360509259262</v>
      </c>
      <c r="F944" s="54">
        <v>10</v>
      </c>
      <c r="G944" s="54">
        <v>468300</v>
      </c>
      <c r="H944" s="54">
        <v>468300</v>
      </c>
      <c r="I944" s="54">
        <v>0</v>
      </c>
      <c r="J944" s="54">
        <v>0</v>
      </c>
      <c r="K944" s="54">
        <v>468300</v>
      </c>
      <c r="L944" s="54">
        <v>0</v>
      </c>
      <c r="M944" s="54">
        <v>0</v>
      </c>
      <c r="N944" s="54">
        <v>0</v>
      </c>
    </row>
    <row r="945" spans="1:14">
      <c r="B945" s="246" t="s">
        <v>36</v>
      </c>
      <c r="D945" s="304">
        <f>SUBTOTAL(4,F938:F944)</f>
        <v>19</v>
      </c>
    </row>
    <row r="946" spans="1:14">
      <c r="G946" s="305">
        <f>SUBTOTAL(9,H938:H944)</f>
        <v>3255390</v>
      </c>
      <c r="H946" s="305">
        <f>SUBTOTAL(9,I938:I944)</f>
        <v>0</v>
      </c>
      <c r="I946" s="305">
        <f>SUBTOTAL(9,J938:J944)</f>
        <v>0</v>
      </c>
      <c r="K946" s="305">
        <f>SUBTOTAL(9,K938:K944)</f>
        <v>2459700</v>
      </c>
      <c r="L946" s="305">
        <f>SUBTOTAL(9,L938:L944)</f>
        <v>795690</v>
      </c>
      <c r="M946" s="305">
        <f>SUBTOTAL(9,M938:M944)</f>
        <v>0</v>
      </c>
      <c r="N946" s="305">
        <f>SUBTOTAL(9,N938:N944)</f>
        <v>0</v>
      </c>
    </row>
    <row r="947" spans="1:14">
      <c r="A947" s="245" t="s">
        <v>164</v>
      </c>
      <c r="J947" s="246" t="s">
        <v>12</v>
      </c>
      <c r="K947" s="247" t="s">
        <v>1249</v>
      </c>
      <c r="L947" s="248" t="s">
        <v>13</v>
      </c>
    </row>
    <row r="949" spans="1:14">
      <c r="A949" s="52" t="s">
        <v>18</v>
      </c>
      <c r="B949" s="53" t="s">
        <v>19</v>
      </c>
      <c r="C949" s="53" t="s">
        <v>20</v>
      </c>
      <c r="D949" s="52" t="s">
        <v>21</v>
      </c>
      <c r="E949" s="52" t="s">
        <v>22</v>
      </c>
      <c r="G949" s="53" t="s">
        <v>23</v>
      </c>
      <c r="H949" s="53" t="s">
        <v>24</v>
      </c>
      <c r="I949" s="53" t="s">
        <v>25</v>
      </c>
      <c r="J949" s="303" t="s">
        <v>26</v>
      </c>
      <c r="K949" s="303" t="s">
        <v>27</v>
      </c>
      <c r="L949" s="303" t="s">
        <v>28</v>
      </c>
      <c r="M949" s="53" t="s">
        <v>29</v>
      </c>
      <c r="N949" s="53" t="s">
        <v>30</v>
      </c>
    </row>
    <row r="950" spans="1:14">
      <c r="A950" s="199" t="s">
        <v>1210</v>
      </c>
      <c r="B950" s="200">
        <v>21904</v>
      </c>
      <c r="C950" s="54">
        <v>4</v>
      </c>
      <c r="D950" s="198">
        <v>45953.203657407408</v>
      </c>
      <c r="E950" s="198">
        <v>45968.203379629631</v>
      </c>
      <c r="F950" s="54">
        <v>68</v>
      </c>
      <c r="G950" s="54">
        <v>2260500</v>
      </c>
      <c r="H950" s="54">
        <v>1622091</v>
      </c>
      <c r="I950" s="54">
        <v>0</v>
      </c>
      <c r="J950" s="54">
        <v>0</v>
      </c>
      <c r="K950" s="54">
        <v>0</v>
      </c>
      <c r="L950" s="54">
        <v>0</v>
      </c>
      <c r="M950" s="54">
        <v>0</v>
      </c>
      <c r="N950" s="54">
        <v>1622091</v>
      </c>
    </row>
    <row r="951" spans="1:14">
      <c r="A951" s="199" t="s">
        <v>1210</v>
      </c>
      <c r="B951" s="200">
        <v>22338</v>
      </c>
      <c r="C951" s="54">
        <v>4</v>
      </c>
      <c r="D951" s="198">
        <v>45974.262384259258</v>
      </c>
      <c r="E951" s="198">
        <v>45989.258923611109</v>
      </c>
      <c r="F951" s="54">
        <v>47</v>
      </c>
      <c r="G951" s="54">
        <v>1224300</v>
      </c>
      <c r="H951" s="54">
        <v>1224300</v>
      </c>
      <c r="I951" s="54">
        <v>0</v>
      </c>
      <c r="J951" s="54">
        <v>0</v>
      </c>
      <c r="K951" s="54">
        <v>0</v>
      </c>
      <c r="L951" s="54">
        <v>0</v>
      </c>
      <c r="M951" s="54">
        <v>0</v>
      </c>
      <c r="N951" s="54">
        <v>1224300</v>
      </c>
    </row>
    <row r="952" spans="1:14">
      <c r="A952" s="199" t="s">
        <v>1210</v>
      </c>
      <c r="B952" s="200">
        <v>22715</v>
      </c>
      <c r="C952" s="54">
        <v>4</v>
      </c>
      <c r="D952" s="198">
        <v>45988.250659722224</v>
      </c>
      <c r="E952" s="198">
        <v>46003.250208333331</v>
      </c>
      <c r="F952" s="54">
        <v>33</v>
      </c>
      <c r="G952" s="54">
        <v>1556500</v>
      </c>
      <c r="H952" s="54">
        <v>1556500</v>
      </c>
      <c r="I952" s="54">
        <v>0</v>
      </c>
      <c r="J952" s="54">
        <v>0</v>
      </c>
      <c r="K952" s="54">
        <v>0</v>
      </c>
      <c r="L952" s="54">
        <v>0</v>
      </c>
      <c r="M952" s="54">
        <v>0</v>
      </c>
      <c r="N952" s="54">
        <v>1556500</v>
      </c>
    </row>
    <row r="953" spans="1:14">
      <c r="A953" s="199" t="s">
        <v>1210</v>
      </c>
      <c r="B953" s="200">
        <v>22899</v>
      </c>
      <c r="C953" s="54">
        <v>4</v>
      </c>
      <c r="D953" s="198">
        <v>45994.277974537035</v>
      </c>
      <c r="E953" s="198">
        <v>46009.277974537035</v>
      </c>
      <c r="F953" s="54">
        <v>27</v>
      </c>
      <c r="G953" s="54">
        <v>510000</v>
      </c>
      <c r="H953" s="54">
        <v>510000</v>
      </c>
      <c r="I953" s="54">
        <v>0</v>
      </c>
      <c r="J953" s="54">
        <v>0</v>
      </c>
      <c r="K953" s="54">
        <v>0</v>
      </c>
      <c r="L953" s="54">
        <v>0</v>
      </c>
      <c r="M953" s="54">
        <v>510000</v>
      </c>
      <c r="N953" s="54">
        <v>0</v>
      </c>
    </row>
    <row r="954" spans="1:14">
      <c r="A954" s="199" t="s">
        <v>1210</v>
      </c>
      <c r="B954" s="200">
        <v>23122</v>
      </c>
      <c r="C954" s="54">
        <v>4</v>
      </c>
      <c r="D954" s="198">
        <v>46002.220509259256</v>
      </c>
      <c r="E954" s="198">
        <v>46017.217083333337</v>
      </c>
      <c r="F954" s="54">
        <v>19</v>
      </c>
      <c r="G954" s="54">
        <v>1842500</v>
      </c>
      <c r="H954" s="54">
        <v>1842500</v>
      </c>
      <c r="I954" s="54">
        <v>0</v>
      </c>
      <c r="J954" s="54">
        <v>0</v>
      </c>
      <c r="K954" s="54">
        <v>0</v>
      </c>
      <c r="L954" s="54">
        <v>1842500</v>
      </c>
      <c r="M954" s="54">
        <v>0</v>
      </c>
      <c r="N954" s="54">
        <v>0</v>
      </c>
    </row>
    <row r="955" spans="1:14">
      <c r="A955" s="199" t="s">
        <v>1210</v>
      </c>
      <c r="B955" s="200">
        <v>23194</v>
      </c>
      <c r="C955" s="54">
        <v>4</v>
      </c>
      <c r="D955" s="198">
        <v>46003.369270833333</v>
      </c>
      <c r="E955" s="198">
        <v>46018.369270833333</v>
      </c>
      <c r="F955" s="54">
        <v>18</v>
      </c>
      <c r="G955" s="54">
        <v>282200</v>
      </c>
      <c r="H955" s="54">
        <v>282200</v>
      </c>
      <c r="I955" s="54">
        <v>0</v>
      </c>
      <c r="J955" s="54">
        <v>0</v>
      </c>
      <c r="K955" s="54">
        <v>0</v>
      </c>
      <c r="L955" s="54">
        <v>282200</v>
      </c>
      <c r="M955" s="54">
        <v>0</v>
      </c>
      <c r="N955" s="54">
        <v>0</v>
      </c>
    </row>
    <row r="956" spans="1:14">
      <c r="A956" s="199" t="s">
        <v>1210</v>
      </c>
      <c r="B956" s="200">
        <v>23329</v>
      </c>
      <c r="C956" s="54">
        <v>4</v>
      </c>
      <c r="D956" s="198">
        <v>46009.188125000001</v>
      </c>
      <c r="E956" s="198">
        <v>46024.187974537039</v>
      </c>
      <c r="F956" s="54">
        <v>12</v>
      </c>
      <c r="G956" s="54">
        <v>908600</v>
      </c>
      <c r="H956" s="54">
        <v>908600</v>
      </c>
      <c r="I956" s="54">
        <v>0</v>
      </c>
      <c r="J956" s="54">
        <v>0</v>
      </c>
      <c r="K956" s="54">
        <v>908600</v>
      </c>
      <c r="L956" s="54">
        <v>0</v>
      </c>
      <c r="M956" s="54">
        <v>0</v>
      </c>
      <c r="N956" s="54">
        <v>0</v>
      </c>
    </row>
    <row r="957" spans="1:14">
      <c r="A957" s="199" t="s">
        <v>1210</v>
      </c>
      <c r="B957" s="200">
        <v>23331</v>
      </c>
      <c r="C957" s="54">
        <v>4</v>
      </c>
      <c r="D957" s="198">
        <v>46009.21365740741</v>
      </c>
      <c r="E957" s="198">
        <v>46024.21365740741</v>
      </c>
      <c r="F957" s="54">
        <v>12</v>
      </c>
      <c r="G957" s="54">
        <v>268600</v>
      </c>
      <c r="H957" s="54">
        <v>268600</v>
      </c>
      <c r="I957" s="54">
        <v>0</v>
      </c>
      <c r="J957" s="54">
        <v>0</v>
      </c>
      <c r="K957" s="54">
        <v>268600</v>
      </c>
      <c r="L957" s="54">
        <v>0</v>
      </c>
      <c r="M957" s="54">
        <v>0</v>
      </c>
      <c r="N957" s="54">
        <v>0</v>
      </c>
    </row>
    <row r="958" spans="1:14">
      <c r="B958" s="246" t="s">
        <v>36</v>
      </c>
      <c r="D958" s="304">
        <f>SUBTOTAL(4,F950:F957)</f>
        <v>68</v>
      </c>
    </row>
    <row r="959" spans="1:14">
      <c r="G959" s="305">
        <f>SUBTOTAL(9,H950:H957)</f>
        <v>8214791</v>
      </c>
      <c r="H959" s="305">
        <f>SUBTOTAL(9,I950:I957)</f>
        <v>0</v>
      </c>
      <c r="I959" s="305">
        <f>SUBTOTAL(9,J950:J957)</f>
        <v>0</v>
      </c>
      <c r="K959" s="305">
        <f>SUBTOTAL(9,K950:K957)</f>
        <v>1177200</v>
      </c>
      <c r="L959" s="305">
        <f>SUBTOTAL(9,L950:L957)</f>
        <v>2124700</v>
      </c>
      <c r="M959" s="305">
        <f>SUBTOTAL(9,M950:M957)</f>
        <v>510000</v>
      </c>
      <c r="N959" s="305">
        <f>SUBTOTAL(9,N950:N957)</f>
        <v>4402891</v>
      </c>
    </row>
    <row r="960" spans="1:14">
      <c r="A960" s="245" t="s">
        <v>165</v>
      </c>
      <c r="J960" s="246" t="s">
        <v>12</v>
      </c>
      <c r="K960" s="247" t="s">
        <v>1250</v>
      </c>
      <c r="L960" s="248" t="s">
        <v>13</v>
      </c>
    </row>
    <row r="962" spans="1:14">
      <c r="A962" s="52" t="s">
        <v>18</v>
      </c>
      <c r="B962" s="53" t="s">
        <v>19</v>
      </c>
      <c r="C962" s="53" t="s">
        <v>20</v>
      </c>
      <c r="D962" s="52" t="s">
        <v>21</v>
      </c>
      <c r="E962" s="52" t="s">
        <v>22</v>
      </c>
      <c r="G962" s="53" t="s">
        <v>23</v>
      </c>
      <c r="H962" s="53" t="s">
        <v>24</v>
      </c>
      <c r="I962" s="53" t="s">
        <v>25</v>
      </c>
      <c r="J962" s="303" t="s">
        <v>26</v>
      </c>
      <c r="K962" s="303" t="s">
        <v>27</v>
      </c>
      <c r="L962" s="303" t="s">
        <v>28</v>
      </c>
      <c r="M962" s="53" t="s">
        <v>29</v>
      </c>
      <c r="N962" s="53" t="s">
        <v>30</v>
      </c>
    </row>
    <row r="963" spans="1:14">
      <c r="A963" s="199" t="s">
        <v>1210</v>
      </c>
      <c r="B963" s="200">
        <v>20984</v>
      </c>
      <c r="C963" s="54">
        <v>1</v>
      </c>
      <c r="D963" s="198">
        <v>45908.338946759257</v>
      </c>
      <c r="E963" s="198">
        <v>45909.337997685187</v>
      </c>
      <c r="F963" s="54">
        <v>127</v>
      </c>
      <c r="G963" s="54">
        <v>164650</v>
      </c>
      <c r="H963" s="54">
        <v>164650</v>
      </c>
      <c r="I963" s="54">
        <v>0</v>
      </c>
      <c r="J963" s="54">
        <v>0</v>
      </c>
      <c r="K963" s="54">
        <v>0</v>
      </c>
      <c r="L963" s="54">
        <v>0</v>
      </c>
      <c r="M963" s="54">
        <v>0</v>
      </c>
      <c r="N963" s="54">
        <v>164650</v>
      </c>
    </row>
    <row r="964" spans="1:14">
      <c r="A964" s="199" t="s">
        <v>1210</v>
      </c>
      <c r="B964" s="200">
        <v>21806</v>
      </c>
      <c r="C964" s="54">
        <v>1</v>
      </c>
      <c r="D964" s="198">
        <v>45950.265902777777</v>
      </c>
      <c r="E964" s="198">
        <v>45951.265729166669</v>
      </c>
      <c r="F964" s="54">
        <v>85</v>
      </c>
      <c r="G964" s="54">
        <v>236950</v>
      </c>
      <c r="H964" s="54">
        <v>236950</v>
      </c>
      <c r="I964" s="54">
        <v>0</v>
      </c>
      <c r="J964" s="54">
        <v>0</v>
      </c>
      <c r="K964" s="54">
        <v>0</v>
      </c>
      <c r="L964" s="54">
        <v>0</v>
      </c>
      <c r="M964" s="54">
        <v>0</v>
      </c>
      <c r="N964" s="54">
        <v>236950</v>
      </c>
    </row>
    <row r="965" spans="1:14">
      <c r="A965" s="199" t="s">
        <v>1210</v>
      </c>
      <c r="B965" s="200">
        <v>21967</v>
      </c>
      <c r="C965" s="54">
        <v>1</v>
      </c>
      <c r="D965" s="198">
        <v>45957.310034722221</v>
      </c>
      <c r="E965" s="198">
        <v>45958.309814814813</v>
      </c>
      <c r="F965" s="54">
        <v>78</v>
      </c>
      <c r="G965" s="54">
        <v>267600</v>
      </c>
      <c r="H965" s="54">
        <v>267600</v>
      </c>
      <c r="I965" s="54">
        <v>0</v>
      </c>
      <c r="J965" s="54">
        <v>0</v>
      </c>
      <c r="K965" s="54">
        <v>0</v>
      </c>
      <c r="L965" s="54">
        <v>0</v>
      </c>
      <c r="M965" s="54">
        <v>0</v>
      </c>
      <c r="N965" s="54">
        <v>267600</v>
      </c>
    </row>
    <row r="966" spans="1:14">
      <c r="B966" s="246" t="s">
        <v>36</v>
      </c>
      <c r="D966" s="304">
        <f>SUBTOTAL(4,F963:F965)</f>
        <v>127</v>
      </c>
    </row>
    <row r="967" spans="1:14">
      <c r="G967" s="305">
        <f>SUBTOTAL(9,H963:H965)</f>
        <v>669200</v>
      </c>
      <c r="H967" s="305">
        <f>SUBTOTAL(9,I963:I965)</f>
        <v>0</v>
      </c>
      <c r="I967" s="305">
        <f>SUBTOTAL(9,J963:J965)</f>
        <v>0</v>
      </c>
      <c r="K967" s="305">
        <f>SUBTOTAL(9,K963:K965)</f>
        <v>0</v>
      </c>
      <c r="L967" s="305">
        <f>SUBTOTAL(9,L963:L965)</f>
        <v>0</v>
      </c>
      <c r="M967" s="305">
        <f>SUBTOTAL(9,M963:M965)</f>
        <v>0</v>
      </c>
      <c r="N967" s="305">
        <f>SUBTOTAL(9,N963:N965)</f>
        <v>669200</v>
      </c>
    </row>
    <row r="968" spans="1:14">
      <c r="A968" s="245" t="s">
        <v>166</v>
      </c>
      <c r="J968" s="246" t="s">
        <v>12</v>
      </c>
      <c r="K968" s="247" t="s">
        <v>1251</v>
      </c>
      <c r="L968" s="248" t="s">
        <v>13</v>
      </c>
    </row>
    <row r="970" spans="1:14">
      <c r="A970" s="52" t="s">
        <v>18</v>
      </c>
      <c r="B970" s="53" t="s">
        <v>19</v>
      </c>
      <c r="C970" s="53" t="s">
        <v>20</v>
      </c>
      <c r="D970" s="52" t="s">
        <v>21</v>
      </c>
      <c r="E970" s="52" t="s">
        <v>22</v>
      </c>
      <c r="G970" s="53" t="s">
        <v>23</v>
      </c>
      <c r="H970" s="53" t="s">
        <v>24</v>
      </c>
      <c r="I970" s="53" t="s">
        <v>25</v>
      </c>
      <c r="J970" s="303" t="s">
        <v>26</v>
      </c>
      <c r="K970" s="303" t="s">
        <v>27</v>
      </c>
      <c r="L970" s="303" t="s">
        <v>28</v>
      </c>
      <c r="M970" s="53" t="s">
        <v>29</v>
      </c>
      <c r="N970" s="53" t="s">
        <v>30</v>
      </c>
    </row>
    <row r="971" spans="1:14">
      <c r="A971" s="199" t="s">
        <v>1210</v>
      </c>
      <c r="B971" s="200">
        <v>22199</v>
      </c>
      <c r="C971" s="54">
        <v>4</v>
      </c>
      <c r="D971" s="198">
        <v>45967.235752314817</v>
      </c>
      <c r="E971" s="198">
        <v>45968.234236111108</v>
      </c>
      <c r="F971" s="54">
        <v>68</v>
      </c>
      <c r="G971" s="54">
        <v>171100</v>
      </c>
      <c r="H971" s="54">
        <v>171100</v>
      </c>
      <c r="I971" s="54">
        <v>0</v>
      </c>
      <c r="J971" s="54">
        <v>0</v>
      </c>
      <c r="K971" s="54">
        <v>0</v>
      </c>
      <c r="L971" s="54">
        <v>0</v>
      </c>
      <c r="M971" s="54">
        <v>0</v>
      </c>
      <c r="N971" s="54">
        <v>171100</v>
      </c>
    </row>
    <row r="972" spans="1:14">
      <c r="A972" s="199" t="s">
        <v>1210</v>
      </c>
      <c r="B972" s="200">
        <v>22234</v>
      </c>
      <c r="C972" s="54">
        <v>4</v>
      </c>
      <c r="D972" s="198">
        <v>45968.322962962964</v>
      </c>
      <c r="E972" s="198">
        <v>45969.322824074072</v>
      </c>
      <c r="F972" s="54">
        <v>67</v>
      </c>
      <c r="G972" s="54">
        <v>514100</v>
      </c>
      <c r="H972" s="54">
        <v>514100</v>
      </c>
      <c r="I972" s="54">
        <v>0</v>
      </c>
      <c r="J972" s="54">
        <v>0</v>
      </c>
      <c r="K972" s="54">
        <v>0</v>
      </c>
      <c r="L972" s="54">
        <v>0</v>
      </c>
      <c r="M972" s="54">
        <v>0</v>
      </c>
      <c r="N972" s="54">
        <v>514100</v>
      </c>
    </row>
    <row r="973" spans="1:14">
      <c r="A973" s="199" t="s">
        <v>1210</v>
      </c>
      <c r="B973" s="200">
        <v>22298</v>
      </c>
      <c r="C973" s="54">
        <v>4</v>
      </c>
      <c r="D973" s="198">
        <v>45972.336238425924</v>
      </c>
      <c r="E973" s="198">
        <v>45973.336122685185</v>
      </c>
      <c r="F973" s="54">
        <v>63</v>
      </c>
      <c r="G973" s="54">
        <v>57000</v>
      </c>
      <c r="H973" s="54">
        <v>57000</v>
      </c>
      <c r="I973" s="54">
        <v>0</v>
      </c>
      <c r="J973" s="54">
        <v>0</v>
      </c>
      <c r="K973" s="54">
        <v>0</v>
      </c>
      <c r="L973" s="54">
        <v>0</v>
      </c>
      <c r="M973" s="54">
        <v>0</v>
      </c>
      <c r="N973" s="54">
        <v>57000</v>
      </c>
    </row>
    <row r="974" spans="1:14">
      <c r="A974" s="199" t="s">
        <v>1210</v>
      </c>
      <c r="B974" s="200">
        <v>22305</v>
      </c>
      <c r="C974" s="54">
        <v>4</v>
      </c>
      <c r="D974" s="198">
        <v>45973.201956018522</v>
      </c>
      <c r="E974" s="198">
        <v>45974.201851851853</v>
      </c>
      <c r="F974" s="54">
        <v>62</v>
      </c>
      <c r="G974" s="54">
        <v>51000</v>
      </c>
      <c r="H974" s="54">
        <v>51000</v>
      </c>
      <c r="I974" s="54">
        <v>0</v>
      </c>
      <c r="J974" s="54">
        <v>0</v>
      </c>
      <c r="K974" s="54">
        <v>0</v>
      </c>
      <c r="L974" s="54">
        <v>0</v>
      </c>
      <c r="M974" s="54">
        <v>0</v>
      </c>
      <c r="N974" s="54">
        <v>51000</v>
      </c>
    </row>
    <row r="975" spans="1:14">
      <c r="A975" s="199" t="s">
        <v>1210</v>
      </c>
      <c r="B975" s="200">
        <v>22497</v>
      </c>
      <c r="C975" s="54">
        <v>4</v>
      </c>
      <c r="D975" s="198">
        <v>45980.295671296299</v>
      </c>
      <c r="E975" s="198">
        <v>45981.295555555553</v>
      </c>
      <c r="F975" s="54">
        <v>55</v>
      </c>
      <c r="G975" s="54">
        <v>179000</v>
      </c>
      <c r="H975" s="54">
        <v>179000</v>
      </c>
      <c r="I975" s="54">
        <v>0</v>
      </c>
      <c r="J975" s="54">
        <v>0</v>
      </c>
      <c r="K975" s="54">
        <v>0</v>
      </c>
      <c r="L975" s="54">
        <v>0</v>
      </c>
      <c r="M975" s="54">
        <v>0</v>
      </c>
      <c r="N975" s="54">
        <v>179000</v>
      </c>
    </row>
    <row r="976" spans="1:14">
      <c r="A976" s="199" t="s">
        <v>1210</v>
      </c>
      <c r="B976" s="200">
        <v>22562</v>
      </c>
      <c r="C976" s="54">
        <v>4</v>
      </c>
      <c r="D976" s="198">
        <v>45982.386666666665</v>
      </c>
      <c r="E976" s="198">
        <v>45983.385949074072</v>
      </c>
      <c r="F976" s="54">
        <v>53</v>
      </c>
      <c r="G976" s="54">
        <v>304400</v>
      </c>
      <c r="H976" s="54">
        <v>304400</v>
      </c>
      <c r="I976" s="54">
        <v>0</v>
      </c>
      <c r="J976" s="54">
        <v>0</v>
      </c>
      <c r="K976" s="54">
        <v>0</v>
      </c>
      <c r="L976" s="54">
        <v>0</v>
      </c>
      <c r="M976" s="54">
        <v>0</v>
      </c>
      <c r="N976" s="54">
        <v>304400</v>
      </c>
    </row>
    <row r="977" spans="1:14">
      <c r="A977" s="199" t="s">
        <v>1210</v>
      </c>
      <c r="B977" s="200">
        <v>22690</v>
      </c>
      <c r="C977" s="54">
        <v>4</v>
      </c>
      <c r="D977" s="198">
        <v>45987.242372685185</v>
      </c>
      <c r="E977" s="198">
        <v>45988.242094907408</v>
      </c>
      <c r="F977" s="54">
        <v>48</v>
      </c>
      <c r="G977" s="54">
        <v>145000</v>
      </c>
      <c r="H977" s="54">
        <v>145000</v>
      </c>
      <c r="I977" s="54">
        <v>0</v>
      </c>
      <c r="J977" s="54">
        <v>0</v>
      </c>
      <c r="K977" s="54">
        <v>0</v>
      </c>
      <c r="L977" s="54">
        <v>0</v>
      </c>
      <c r="M977" s="54">
        <v>0</v>
      </c>
      <c r="N977" s="54">
        <v>145000</v>
      </c>
    </row>
    <row r="978" spans="1:14">
      <c r="A978" s="199" t="s">
        <v>1210</v>
      </c>
      <c r="B978" s="200">
        <v>22691</v>
      </c>
      <c r="C978" s="54">
        <v>4</v>
      </c>
      <c r="D978" s="198">
        <v>45987.243807870371</v>
      </c>
      <c r="E978" s="198">
        <v>45988.24355324074</v>
      </c>
      <c r="F978" s="54">
        <v>48</v>
      </c>
      <c r="G978" s="54">
        <v>122000</v>
      </c>
      <c r="H978" s="54">
        <v>122000</v>
      </c>
      <c r="I978" s="54">
        <v>0</v>
      </c>
      <c r="J978" s="54">
        <v>0</v>
      </c>
      <c r="K978" s="54">
        <v>0</v>
      </c>
      <c r="L978" s="54">
        <v>0</v>
      </c>
      <c r="M978" s="54">
        <v>0</v>
      </c>
      <c r="N978" s="54">
        <v>122000</v>
      </c>
    </row>
    <row r="979" spans="1:14">
      <c r="A979" s="199" t="s">
        <v>1210</v>
      </c>
      <c r="B979" s="200">
        <v>22911</v>
      </c>
      <c r="C979" s="54">
        <v>4</v>
      </c>
      <c r="D979" s="198">
        <v>45994.34337962963</v>
      </c>
      <c r="E979" s="198">
        <v>45995.343240740738</v>
      </c>
      <c r="F979" s="54">
        <v>41</v>
      </c>
      <c r="G979" s="54">
        <v>356950</v>
      </c>
      <c r="H979" s="54">
        <v>356950</v>
      </c>
      <c r="I979" s="54">
        <v>0</v>
      </c>
      <c r="J979" s="54">
        <v>0</v>
      </c>
      <c r="K979" s="54">
        <v>0</v>
      </c>
      <c r="L979" s="54">
        <v>0</v>
      </c>
      <c r="M979" s="54">
        <v>0</v>
      </c>
      <c r="N979" s="54">
        <v>356950</v>
      </c>
    </row>
    <row r="980" spans="1:14">
      <c r="A980" s="199" t="s">
        <v>1210</v>
      </c>
      <c r="B980" s="200">
        <v>22935</v>
      </c>
      <c r="C980" s="54">
        <v>4</v>
      </c>
      <c r="D980" s="198">
        <v>45994.396851851852</v>
      </c>
      <c r="E980" s="198">
        <v>45995.396689814814</v>
      </c>
      <c r="F980" s="54">
        <v>41</v>
      </c>
      <c r="G980" s="54">
        <v>476700</v>
      </c>
      <c r="H980" s="54">
        <v>476700</v>
      </c>
      <c r="I980" s="54">
        <v>0</v>
      </c>
      <c r="J980" s="54">
        <v>0</v>
      </c>
      <c r="K980" s="54">
        <v>0</v>
      </c>
      <c r="L980" s="54">
        <v>0</v>
      </c>
      <c r="M980" s="54">
        <v>0</v>
      </c>
      <c r="N980" s="54">
        <v>476700</v>
      </c>
    </row>
    <row r="981" spans="1:14">
      <c r="A981" s="199" t="s">
        <v>1210</v>
      </c>
      <c r="B981" s="200">
        <v>22956</v>
      </c>
      <c r="C981" s="54">
        <v>4</v>
      </c>
      <c r="D981" s="198">
        <v>45995.341574074075</v>
      </c>
      <c r="E981" s="198">
        <v>45996.341458333336</v>
      </c>
      <c r="F981" s="54">
        <v>40</v>
      </c>
      <c r="G981" s="54">
        <v>287000</v>
      </c>
      <c r="H981" s="54">
        <v>287000</v>
      </c>
      <c r="I981" s="54">
        <v>0</v>
      </c>
      <c r="J981" s="54">
        <v>0</v>
      </c>
      <c r="K981" s="54">
        <v>0</v>
      </c>
      <c r="L981" s="54">
        <v>0</v>
      </c>
      <c r="M981" s="54">
        <v>0</v>
      </c>
      <c r="N981" s="54">
        <v>287000</v>
      </c>
    </row>
    <row r="982" spans="1:14">
      <c r="A982" s="199" t="s">
        <v>1210</v>
      </c>
      <c r="B982" s="200">
        <v>22989</v>
      </c>
      <c r="C982" s="54">
        <v>4</v>
      </c>
      <c r="D982" s="198">
        <v>45996.357870370368</v>
      </c>
      <c r="E982" s="198">
        <v>45997.357731481483</v>
      </c>
      <c r="F982" s="54">
        <v>39</v>
      </c>
      <c r="G982" s="54">
        <v>119000</v>
      </c>
      <c r="H982" s="54">
        <v>119000</v>
      </c>
      <c r="I982" s="54">
        <v>0</v>
      </c>
      <c r="J982" s="54">
        <v>0</v>
      </c>
      <c r="K982" s="54">
        <v>0</v>
      </c>
      <c r="L982" s="54">
        <v>0</v>
      </c>
      <c r="M982" s="54">
        <v>0</v>
      </c>
      <c r="N982" s="54">
        <v>119000</v>
      </c>
    </row>
    <row r="983" spans="1:14">
      <c r="A983" s="199" t="s">
        <v>1210</v>
      </c>
      <c r="B983" s="200">
        <v>23056</v>
      </c>
      <c r="C983" s="54">
        <v>4</v>
      </c>
      <c r="D983" s="198">
        <v>46000.296909722223</v>
      </c>
      <c r="E983" s="198">
        <v>46001.296539351853</v>
      </c>
      <c r="F983" s="54">
        <v>35</v>
      </c>
      <c r="G983" s="54">
        <v>182700</v>
      </c>
      <c r="H983" s="54">
        <v>182700</v>
      </c>
      <c r="I983" s="54">
        <v>0</v>
      </c>
      <c r="J983" s="54">
        <v>0</v>
      </c>
      <c r="K983" s="54">
        <v>0</v>
      </c>
      <c r="L983" s="54">
        <v>0</v>
      </c>
      <c r="M983" s="54">
        <v>0</v>
      </c>
      <c r="N983" s="54">
        <v>182700</v>
      </c>
    </row>
    <row r="984" spans="1:14">
      <c r="A984" s="199" t="s">
        <v>1210</v>
      </c>
      <c r="B984" s="200">
        <v>23080</v>
      </c>
      <c r="C984" s="54">
        <v>4</v>
      </c>
      <c r="D984" s="198">
        <v>46000.360567129632</v>
      </c>
      <c r="E984" s="198">
        <v>46001.359861111108</v>
      </c>
      <c r="F984" s="54">
        <v>35</v>
      </c>
      <c r="G984" s="54">
        <v>271150</v>
      </c>
      <c r="H984" s="54">
        <v>271150</v>
      </c>
      <c r="I984" s="54">
        <v>0</v>
      </c>
      <c r="J984" s="54">
        <v>0</v>
      </c>
      <c r="K984" s="54">
        <v>0</v>
      </c>
      <c r="L984" s="54">
        <v>0</v>
      </c>
      <c r="M984" s="54">
        <v>0</v>
      </c>
      <c r="N984" s="54">
        <v>271150</v>
      </c>
    </row>
    <row r="985" spans="1:14">
      <c r="A985" s="199" t="s">
        <v>1210</v>
      </c>
      <c r="B985" s="200">
        <v>23128</v>
      </c>
      <c r="C985" s="54">
        <v>4</v>
      </c>
      <c r="D985" s="198">
        <v>46002.280902777777</v>
      </c>
      <c r="E985" s="198">
        <v>46003.280775462961</v>
      </c>
      <c r="F985" s="54">
        <v>33</v>
      </c>
      <c r="G985" s="54">
        <v>60800</v>
      </c>
      <c r="H985" s="54">
        <v>60800</v>
      </c>
      <c r="I985" s="54">
        <v>0</v>
      </c>
      <c r="J985" s="54">
        <v>0</v>
      </c>
      <c r="K985" s="54">
        <v>0</v>
      </c>
      <c r="L985" s="54">
        <v>0</v>
      </c>
      <c r="M985" s="54">
        <v>0</v>
      </c>
      <c r="N985" s="54">
        <v>60800</v>
      </c>
    </row>
    <row r="986" spans="1:14">
      <c r="A986" s="199" t="s">
        <v>1210</v>
      </c>
      <c r="B986" s="200">
        <v>23153</v>
      </c>
      <c r="C986" s="54">
        <v>4</v>
      </c>
      <c r="D986" s="198">
        <v>46002.355925925927</v>
      </c>
      <c r="E986" s="198">
        <v>46003.355081018519</v>
      </c>
      <c r="F986" s="54">
        <v>33</v>
      </c>
      <c r="G986" s="54">
        <v>674000</v>
      </c>
      <c r="H986" s="54">
        <v>674000</v>
      </c>
      <c r="I986" s="54">
        <v>0</v>
      </c>
      <c r="J986" s="54">
        <v>0</v>
      </c>
      <c r="K986" s="54">
        <v>0</v>
      </c>
      <c r="L986" s="54">
        <v>0</v>
      </c>
      <c r="M986" s="54">
        <v>0</v>
      </c>
      <c r="N986" s="54">
        <v>674000</v>
      </c>
    </row>
    <row r="987" spans="1:14">
      <c r="A987" s="199" t="s">
        <v>1210</v>
      </c>
      <c r="B987" s="200">
        <v>23204</v>
      </c>
      <c r="C987" s="54">
        <v>4</v>
      </c>
      <c r="D987" s="198">
        <v>46004.248240740744</v>
      </c>
      <c r="E987" s="198">
        <v>46005.248067129629</v>
      </c>
      <c r="F987" s="54">
        <v>31</v>
      </c>
      <c r="G987" s="54">
        <v>156500</v>
      </c>
      <c r="H987" s="54">
        <v>156500</v>
      </c>
      <c r="I987" s="54">
        <v>0</v>
      </c>
      <c r="J987" s="54">
        <v>0</v>
      </c>
      <c r="K987" s="54">
        <v>0</v>
      </c>
      <c r="L987" s="54">
        <v>0</v>
      </c>
      <c r="M987" s="54">
        <v>0</v>
      </c>
      <c r="N987" s="54">
        <v>156500</v>
      </c>
    </row>
    <row r="988" spans="1:14">
      <c r="A988" s="199" t="s">
        <v>1210</v>
      </c>
      <c r="B988" s="200">
        <v>23215</v>
      </c>
      <c r="C988" s="54">
        <v>4</v>
      </c>
      <c r="D988" s="198">
        <v>46004.303287037037</v>
      </c>
      <c r="E988" s="198">
        <v>46005.302708333336</v>
      </c>
      <c r="F988" s="54">
        <v>31</v>
      </c>
      <c r="G988" s="54">
        <v>294000</v>
      </c>
      <c r="H988" s="54">
        <v>294000</v>
      </c>
      <c r="I988" s="54">
        <v>0</v>
      </c>
      <c r="J988" s="54">
        <v>0</v>
      </c>
      <c r="K988" s="54">
        <v>0</v>
      </c>
      <c r="L988" s="54">
        <v>0</v>
      </c>
      <c r="M988" s="54">
        <v>0</v>
      </c>
      <c r="N988" s="54">
        <v>294000</v>
      </c>
    </row>
    <row r="989" spans="1:14">
      <c r="A989" s="199" t="s">
        <v>1210</v>
      </c>
      <c r="B989" s="200">
        <v>23298</v>
      </c>
      <c r="C989" s="54">
        <v>4</v>
      </c>
      <c r="D989" s="198">
        <v>46008.253252314818</v>
      </c>
      <c r="E989" s="198">
        <v>46009.253148148149</v>
      </c>
      <c r="F989" s="54">
        <v>27</v>
      </c>
      <c r="G989" s="54">
        <v>60800</v>
      </c>
      <c r="H989" s="54">
        <v>60800</v>
      </c>
      <c r="I989" s="54">
        <v>0</v>
      </c>
      <c r="J989" s="54">
        <v>0</v>
      </c>
      <c r="K989" s="54">
        <v>0</v>
      </c>
      <c r="L989" s="54">
        <v>0</v>
      </c>
      <c r="M989" s="54">
        <v>60800</v>
      </c>
      <c r="N989" s="54">
        <v>0</v>
      </c>
    </row>
    <row r="990" spans="1:14">
      <c r="A990" s="199" t="s">
        <v>1210</v>
      </c>
      <c r="B990" s="200">
        <v>23367</v>
      </c>
      <c r="C990" s="54">
        <v>4</v>
      </c>
      <c r="D990" s="198">
        <v>46010.229641203703</v>
      </c>
      <c r="E990" s="198">
        <v>46011.229456018518</v>
      </c>
      <c r="F990" s="54">
        <v>25</v>
      </c>
      <c r="G990" s="54">
        <v>232900</v>
      </c>
      <c r="H990" s="54">
        <v>232900</v>
      </c>
      <c r="I990" s="54">
        <v>0</v>
      </c>
      <c r="J990" s="54">
        <v>0</v>
      </c>
      <c r="K990" s="54">
        <v>0</v>
      </c>
      <c r="L990" s="54">
        <v>0</v>
      </c>
      <c r="M990" s="54">
        <v>232900</v>
      </c>
      <c r="N990" s="54">
        <v>0</v>
      </c>
    </row>
    <row r="991" spans="1:14">
      <c r="A991" s="199" t="s">
        <v>1210</v>
      </c>
      <c r="B991" s="200">
        <v>23582</v>
      </c>
      <c r="C991" s="54">
        <v>4</v>
      </c>
      <c r="D991" s="198">
        <v>46015.296296296299</v>
      </c>
      <c r="E991" s="198">
        <v>46016.296111111114</v>
      </c>
      <c r="F991" s="54">
        <v>20</v>
      </c>
      <c r="G991" s="54">
        <v>359700</v>
      </c>
      <c r="H991" s="54">
        <v>359700</v>
      </c>
      <c r="I991" s="54">
        <v>0</v>
      </c>
      <c r="J991" s="54">
        <v>0</v>
      </c>
      <c r="K991" s="54">
        <v>0</v>
      </c>
      <c r="L991" s="54">
        <v>359700</v>
      </c>
      <c r="M991" s="54">
        <v>0</v>
      </c>
      <c r="N991" s="54">
        <v>0</v>
      </c>
    </row>
    <row r="992" spans="1:14">
      <c r="A992" s="199" t="s">
        <v>1210</v>
      </c>
      <c r="B992" s="200">
        <v>23585</v>
      </c>
      <c r="C992" s="54">
        <v>4</v>
      </c>
      <c r="D992" s="198">
        <v>46015.301828703705</v>
      </c>
      <c r="E992" s="198">
        <v>46016.301759259259</v>
      </c>
      <c r="F992" s="54">
        <v>20</v>
      </c>
      <c r="G992" s="54">
        <v>239550</v>
      </c>
      <c r="H992" s="54">
        <v>239550</v>
      </c>
      <c r="I992" s="54">
        <v>0</v>
      </c>
      <c r="J992" s="54">
        <v>0</v>
      </c>
      <c r="K992" s="54">
        <v>0</v>
      </c>
      <c r="L992" s="54">
        <v>239550</v>
      </c>
      <c r="M992" s="54">
        <v>0</v>
      </c>
      <c r="N992" s="54">
        <v>0</v>
      </c>
    </row>
    <row r="993" spans="1:14">
      <c r="A993" s="199" t="s">
        <v>1210</v>
      </c>
      <c r="B993" s="200">
        <v>23584</v>
      </c>
      <c r="C993" s="54">
        <v>4</v>
      </c>
      <c r="D993" s="198">
        <v>46015.303738425922</v>
      </c>
      <c r="E993" s="198">
        <v>46016.303738425922</v>
      </c>
      <c r="F993" s="54">
        <v>20</v>
      </c>
      <c r="G993" s="54">
        <v>98600</v>
      </c>
      <c r="H993" s="54">
        <v>98600</v>
      </c>
      <c r="I993" s="54">
        <v>0</v>
      </c>
      <c r="J993" s="54">
        <v>0</v>
      </c>
      <c r="K993" s="54">
        <v>0</v>
      </c>
      <c r="L993" s="54">
        <v>98600</v>
      </c>
      <c r="M993" s="54">
        <v>0</v>
      </c>
      <c r="N993" s="54">
        <v>0</v>
      </c>
    </row>
    <row r="994" spans="1:14">
      <c r="B994" s="246" t="s">
        <v>36</v>
      </c>
      <c r="D994" s="304">
        <f>SUBTOTAL(4,F971:F993)</f>
        <v>68</v>
      </c>
    </row>
    <row r="995" spans="1:14">
      <c r="G995" s="305">
        <f>SUBTOTAL(9,H971:H993)</f>
        <v>5413950</v>
      </c>
      <c r="H995" s="305">
        <f>SUBTOTAL(9,I971:I993)</f>
        <v>0</v>
      </c>
      <c r="I995" s="305">
        <f>SUBTOTAL(9,J971:J993)</f>
        <v>0</v>
      </c>
      <c r="K995" s="305">
        <f>SUBTOTAL(9,K971:K993)</f>
        <v>0</v>
      </c>
      <c r="L995" s="305">
        <f>SUBTOTAL(9,L971:L993)</f>
        <v>697850</v>
      </c>
      <c r="M995" s="305">
        <f>SUBTOTAL(9,M971:M993)</f>
        <v>293700</v>
      </c>
      <c r="N995" s="305">
        <f>SUBTOTAL(9,N971:N993)</f>
        <v>4422400</v>
      </c>
    </row>
    <row r="996" spans="1:14">
      <c r="A996" s="245" t="s">
        <v>1393</v>
      </c>
      <c r="J996" s="246" t="s">
        <v>12</v>
      </c>
      <c r="K996" s="247" t="s">
        <v>1394</v>
      </c>
      <c r="L996" s="248" t="s">
        <v>13</v>
      </c>
    </row>
    <row r="998" spans="1:14">
      <c r="A998" s="52" t="s">
        <v>18</v>
      </c>
      <c r="B998" s="53" t="s">
        <v>19</v>
      </c>
      <c r="C998" s="53" t="s">
        <v>20</v>
      </c>
      <c r="D998" s="52" t="s">
        <v>21</v>
      </c>
      <c r="E998" s="52" t="s">
        <v>22</v>
      </c>
      <c r="G998" s="53" t="s">
        <v>23</v>
      </c>
      <c r="H998" s="53" t="s">
        <v>24</v>
      </c>
      <c r="I998" s="53" t="s">
        <v>25</v>
      </c>
      <c r="J998" s="303" t="s">
        <v>26</v>
      </c>
      <c r="K998" s="303" t="s">
        <v>27</v>
      </c>
      <c r="L998" s="303" t="s">
        <v>28</v>
      </c>
      <c r="M998" s="53" t="s">
        <v>29</v>
      </c>
      <c r="N998" s="53" t="s">
        <v>30</v>
      </c>
    </row>
    <row r="999" spans="1:14">
      <c r="A999" s="199" t="s">
        <v>1210</v>
      </c>
      <c r="B999" s="200">
        <v>22111</v>
      </c>
      <c r="C999" s="54">
        <v>3</v>
      </c>
      <c r="D999" s="198">
        <v>45961.748310185183</v>
      </c>
      <c r="E999" s="198">
        <v>45969.748310185183</v>
      </c>
      <c r="F999" s="54">
        <v>67</v>
      </c>
      <c r="G999" s="54">
        <v>372000</v>
      </c>
      <c r="H999" s="54">
        <v>372000</v>
      </c>
      <c r="I999" s="54">
        <v>0</v>
      </c>
      <c r="J999" s="54">
        <v>0</v>
      </c>
      <c r="K999" s="54">
        <v>0</v>
      </c>
      <c r="L999" s="54">
        <v>0</v>
      </c>
      <c r="M999" s="54">
        <v>0</v>
      </c>
      <c r="N999" s="54">
        <v>372000</v>
      </c>
    </row>
    <row r="1000" spans="1:14">
      <c r="A1000" s="199" t="s">
        <v>1208</v>
      </c>
      <c r="B1000" s="200">
        <v>17131</v>
      </c>
      <c r="C1000" s="54">
        <v>3</v>
      </c>
      <c r="D1000" s="198">
        <v>45961.749571759261</v>
      </c>
      <c r="E1000" s="198">
        <v>45969.749571759261</v>
      </c>
      <c r="F1000" s="54">
        <v>67</v>
      </c>
      <c r="G1000" s="54">
        <v>929997.12</v>
      </c>
      <c r="H1000" s="54">
        <v>929997.12</v>
      </c>
      <c r="I1000" s="54">
        <v>0</v>
      </c>
      <c r="J1000" s="54">
        <v>0</v>
      </c>
      <c r="K1000" s="54">
        <v>0</v>
      </c>
      <c r="L1000" s="54">
        <v>0</v>
      </c>
      <c r="M1000" s="54">
        <v>0</v>
      </c>
      <c r="N1000" s="54">
        <v>929997.12</v>
      </c>
    </row>
    <row r="1001" spans="1:14">
      <c r="A1001" s="199" t="s">
        <v>1210</v>
      </c>
      <c r="B1001" s="200">
        <v>22112</v>
      </c>
      <c r="C1001" s="54">
        <v>3</v>
      </c>
      <c r="D1001" s="198">
        <v>45961.749826388892</v>
      </c>
      <c r="E1001" s="198">
        <v>45969.749826388892</v>
      </c>
      <c r="F1001" s="54">
        <v>67</v>
      </c>
      <c r="G1001" s="54">
        <v>384000</v>
      </c>
      <c r="H1001" s="54">
        <v>384000</v>
      </c>
      <c r="I1001" s="54">
        <v>0</v>
      </c>
      <c r="J1001" s="54">
        <v>0</v>
      </c>
      <c r="K1001" s="54">
        <v>0</v>
      </c>
      <c r="L1001" s="54">
        <v>0</v>
      </c>
      <c r="M1001" s="54">
        <v>0</v>
      </c>
      <c r="N1001" s="54">
        <v>384000</v>
      </c>
    </row>
    <row r="1002" spans="1:14">
      <c r="A1002" s="199" t="s">
        <v>1210</v>
      </c>
      <c r="B1002" s="200">
        <v>22113</v>
      </c>
      <c r="C1002" s="54">
        <v>3</v>
      </c>
      <c r="D1002" s="198">
        <v>45961.750902777778</v>
      </c>
      <c r="E1002" s="198">
        <v>45969.750902777778</v>
      </c>
      <c r="F1002" s="54">
        <v>67</v>
      </c>
      <c r="G1002" s="54">
        <v>396000</v>
      </c>
      <c r="H1002" s="54">
        <v>396000</v>
      </c>
      <c r="I1002" s="54">
        <v>0</v>
      </c>
      <c r="J1002" s="54">
        <v>0</v>
      </c>
      <c r="K1002" s="54">
        <v>0</v>
      </c>
      <c r="L1002" s="54">
        <v>0</v>
      </c>
      <c r="M1002" s="54">
        <v>0</v>
      </c>
      <c r="N1002" s="54">
        <v>396000</v>
      </c>
    </row>
    <row r="1003" spans="1:14">
      <c r="A1003" s="199" t="s">
        <v>1208</v>
      </c>
      <c r="B1003" s="200">
        <v>17132</v>
      </c>
      <c r="C1003" s="54">
        <v>3</v>
      </c>
      <c r="D1003" s="198">
        <v>45961.751203703701</v>
      </c>
      <c r="E1003" s="198">
        <v>45969.751203703701</v>
      </c>
      <c r="F1003" s="54">
        <v>67</v>
      </c>
      <c r="G1003" s="54">
        <v>959997.89</v>
      </c>
      <c r="H1003" s="54">
        <v>959997.89</v>
      </c>
      <c r="I1003" s="54">
        <v>0</v>
      </c>
      <c r="J1003" s="54">
        <v>0</v>
      </c>
      <c r="K1003" s="54">
        <v>0</v>
      </c>
      <c r="L1003" s="54">
        <v>0</v>
      </c>
      <c r="M1003" s="54">
        <v>0</v>
      </c>
      <c r="N1003" s="54">
        <v>959997.89</v>
      </c>
    </row>
    <row r="1004" spans="1:14">
      <c r="A1004" s="199" t="s">
        <v>1208</v>
      </c>
      <c r="B1004" s="200">
        <v>17133</v>
      </c>
      <c r="C1004" s="54">
        <v>3</v>
      </c>
      <c r="D1004" s="198">
        <v>45961.764270833337</v>
      </c>
      <c r="E1004" s="198">
        <v>45969.764270833337</v>
      </c>
      <c r="F1004" s="54">
        <v>67</v>
      </c>
      <c r="G1004" s="54">
        <v>990000.9</v>
      </c>
      <c r="H1004" s="54">
        <v>990000.9</v>
      </c>
      <c r="I1004" s="54">
        <v>0</v>
      </c>
      <c r="J1004" s="54">
        <v>0</v>
      </c>
      <c r="K1004" s="54">
        <v>0</v>
      </c>
      <c r="L1004" s="54">
        <v>0</v>
      </c>
      <c r="M1004" s="54">
        <v>0</v>
      </c>
      <c r="N1004" s="54">
        <v>990000.9</v>
      </c>
    </row>
    <row r="1005" spans="1:14">
      <c r="A1005" s="199" t="s">
        <v>1210</v>
      </c>
      <c r="B1005" s="200">
        <v>22810</v>
      </c>
      <c r="C1005" s="54">
        <v>3</v>
      </c>
      <c r="D1005" s="198">
        <v>45990.543935185182</v>
      </c>
      <c r="E1005" s="198">
        <v>45998.543935185182</v>
      </c>
      <c r="F1005" s="54">
        <v>38</v>
      </c>
      <c r="G1005" s="54">
        <v>420000</v>
      </c>
      <c r="H1005" s="54">
        <v>420000</v>
      </c>
      <c r="I1005" s="54">
        <v>0</v>
      </c>
      <c r="J1005" s="54">
        <v>0</v>
      </c>
      <c r="K1005" s="54">
        <v>0</v>
      </c>
      <c r="L1005" s="54">
        <v>0</v>
      </c>
      <c r="M1005" s="54">
        <v>0</v>
      </c>
      <c r="N1005" s="54">
        <v>420000</v>
      </c>
    </row>
    <row r="1006" spans="1:14">
      <c r="B1006" s="246" t="s">
        <v>36</v>
      </c>
      <c r="D1006" s="304">
        <f>SUBTOTAL(4,F999:F1005)</f>
        <v>67</v>
      </c>
    </row>
    <row r="1007" spans="1:14">
      <c r="G1007" s="305">
        <f>SUBTOTAL(9,H999:H1005)</f>
        <v>4451995.91</v>
      </c>
      <c r="H1007" s="305">
        <f>SUBTOTAL(9,I999:I1005)</f>
        <v>0</v>
      </c>
      <c r="I1007" s="305">
        <f>SUBTOTAL(9,J999:J1005)</f>
        <v>0</v>
      </c>
      <c r="K1007" s="305">
        <f>SUBTOTAL(9,K999:K1005)</f>
        <v>0</v>
      </c>
      <c r="L1007" s="305">
        <f>SUBTOTAL(9,L999:L1005)</f>
        <v>0</v>
      </c>
      <c r="M1007" s="305">
        <f>SUBTOTAL(9,M999:M1005)</f>
        <v>0</v>
      </c>
      <c r="N1007" s="305">
        <f>SUBTOTAL(9,N999:N1005)</f>
        <v>4451995.91</v>
      </c>
    </row>
    <row r="1008" spans="1:14">
      <c r="A1008" s="245" t="s">
        <v>132</v>
      </c>
      <c r="J1008" s="246" t="s">
        <v>12</v>
      </c>
      <c r="K1008" s="247" t="s">
        <v>1252</v>
      </c>
      <c r="L1008" s="248" t="s">
        <v>13</v>
      </c>
    </row>
    <row r="1010" spans="1:14">
      <c r="A1010" s="52" t="s">
        <v>18</v>
      </c>
      <c r="B1010" s="53" t="s">
        <v>19</v>
      </c>
      <c r="C1010" s="53" t="s">
        <v>20</v>
      </c>
      <c r="D1010" s="52" t="s">
        <v>21</v>
      </c>
      <c r="E1010" s="52" t="s">
        <v>22</v>
      </c>
      <c r="G1010" s="53" t="s">
        <v>23</v>
      </c>
      <c r="H1010" s="53" t="s">
        <v>24</v>
      </c>
      <c r="I1010" s="53" t="s">
        <v>25</v>
      </c>
      <c r="J1010" s="303" t="s">
        <v>26</v>
      </c>
      <c r="K1010" s="303" t="s">
        <v>27</v>
      </c>
      <c r="L1010" s="303" t="s">
        <v>28</v>
      </c>
      <c r="M1010" s="53" t="s">
        <v>29</v>
      </c>
      <c r="N1010" s="53" t="s">
        <v>30</v>
      </c>
    </row>
    <row r="1011" spans="1:14">
      <c r="A1011" s="199" t="s">
        <v>1208</v>
      </c>
      <c r="B1011" s="200">
        <v>16856</v>
      </c>
      <c r="C1011" s="54">
        <v>3</v>
      </c>
      <c r="D1011" s="198">
        <v>45952.279583333337</v>
      </c>
      <c r="E1011" s="198">
        <v>45954.279467592591</v>
      </c>
      <c r="F1011" s="54">
        <v>82</v>
      </c>
      <c r="G1011" s="54">
        <v>9234000</v>
      </c>
      <c r="H1011" s="54">
        <v>9234000</v>
      </c>
      <c r="I1011" s="54">
        <v>0</v>
      </c>
      <c r="J1011" s="54">
        <v>0</v>
      </c>
      <c r="K1011" s="54">
        <v>0</v>
      </c>
      <c r="L1011" s="54">
        <v>0</v>
      </c>
      <c r="M1011" s="54">
        <v>0</v>
      </c>
      <c r="N1011" s="54">
        <v>9234000</v>
      </c>
    </row>
    <row r="1012" spans="1:14">
      <c r="A1012" s="199" t="s">
        <v>1210</v>
      </c>
      <c r="B1012" s="200">
        <v>23039</v>
      </c>
      <c r="C1012" s="54">
        <v>3</v>
      </c>
      <c r="D1012" s="198">
        <v>45997.449189814812</v>
      </c>
      <c r="E1012" s="198">
        <v>45999.449189814812</v>
      </c>
      <c r="F1012" s="54">
        <v>37</v>
      </c>
      <c r="G1012" s="54">
        <v>2490000</v>
      </c>
      <c r="H1012" s="54">
        <v>2490000</v>
      </c>
      <c r="I1012" s="54">
        <v>0</v>
      </c>
      <c r="J1012" s="54">
        <v>0</v>
      </c>
      <c r="K1012" s="54">
        <v>0</v>
      </c>
      <c r="L1012" s="54">
        <v>0</v>
      </c>
      <c r="M1012" s="54">
        <v>0</v>
      </c>
      <c r="N1012" s="54">
        <v>2490000</v>
      </c>
    </row>
    <row r="1013" spans="1:14">
      <c r="B1013" s="246" t="s">
        <v>36</v>
      </c>
      <c r="D1013" s="304">
        <f>SUBTOTAL(4,F1011:F1012)</f>
        <v>82</v>
      </c>
    </row>
    <row r="1014" spans="1:14">
      <c r="G1014" s="305">
        <f>SUBTOTAL(9,H1011:H1012)</f>
        <v>11724000</v>
      </c>
      <c r="H1014" s="305">
        <f>SUBTOTAL(9,I1011:I1012)</f>
        <v>0</v>
      </c>
      <c r="I1014" s="305">
        <f>SUBTOTAL(9,J1011:J1012)</f>
        <v>0</v>
      </c>
      <c r="K1014" s="305">
        <f>SUBTOTAL(9,K1011:K1012)</f>
        <v>0</v>
      </c>
      <c r="L1014" s="305">
        <f>SUBTOTAL(9,L1011:L1012)</f>
        <v>0</v>
      </c>
      <c r="M1014" s="305">
        <f>SUBTOTAL(9,M1011:M1012)</f>
        <v>0</v>
      </c>
      <c r="N1014" s="305">
        <f>SUBTOTAL(9,N1011:N1012)</f>
        <v>11724000</v>
      </c>
    </row>
    <row r="1015" spans="1:14">
      <c r="A1015" s="245" t="s">
        <v>121</v>
      </c>
      <c r="J1015" s="246" t="s">
        <v>12</v>
      </c>
      <c r="K1015" s="247" t="s">
        <v>1418</v>
      </c>
      <c r="L1015" s="248" t="s">
        <v>13</v>
      </c>
    </row>
    <row r="1017" spans="1:14">
      <c r="A1017" s="52" t="s">
        <v>18</v>
      </c>
      <c r="B1017" s="53" t="s">
        <v>19</v>
      </c>
      <c r="C1017" s="53" t="s">
        <v>20</v>
      </c>
      <c r="D1017" s="52" t="s">
        <v>21</v>
      </c>
      <c r="E1017" s="52" t="s">
        <v>22</v>
      </c>
      <c r="G1017" s="53" t="s">
        <v>23</v>
      </c>
      <c r="H1017" s="53" t="s">
        <v>24</v>
      </c>
      <c r="I1017" s="53" t="s">
        <v>25</v>
      </c>
      <c r="J1017" s="303" t="s">
        <v>26</v>
      </c>
      <c r="K1017" s="303" t="s">
        <v>27</v>
      </c>
      <c r="L1017" s="303" t="s">
        <v>28</v>
      </c>
      <c r="M1017" s="53" t="s">
        <v>29</v>
      </c>
      <c r="N1017" s="53" t="s">
        <v>30</v>
      </c>
    </row>
    <row r="1018" spans="1:14">
      <c r="A1018" s="199" t="s">
        <v>1210</v>
      </c>
      <c r="B1018" s="200">
        <v>22450</v>
      </c>
      <c r="C1018" s="54">
        <v>1</v>
      </c>
      <c r="D1018" s="198">
        <v>45979.287627314814</v>
      </c>
      <c r="E1018" s="198">
        <v>45980.287511574075</v>
      </c>
      <c r="F1018" s="54">
        <v>56</v>
      </c>
      <c r="G1018" s="54">
        <v>590400</v>
      </c>
      <c r="H1018" s="54">
        <v>590400</v>
      </c>
      <c r="I1018" s="54">
        <v>0</v>
      </c>
      <c r="J1018" s="54">
        <v>0</v>
      </c>
      <c r="K1018" s="54">
        <v>0</v>
      </c>
      <c r="L1018" s="54">
        <v>0</v>
      </c>
      <c r="M1018" s="54">
        <v>0</v>
      </c>
      <c r="N1018" s="54">
        <v>590400</v>
      </c>
    </row>
    <row r="1019" spans="1:14">
      <c r="A1019" s="199" t="s">
        <v>1208</v>
      </c>
      <c r="B1019" s="200">
        <v>17913</v>
      </c>
      <c r="C1019" s="54">
        <v>1</v>
      </c>
      <c r="D1019" s="198">
        <v>45988.190671296295</v>
      </c>
      <c r="E1019" s="198">
        <v>45989.190497685187</v>
      </c>
      <c r="F1019" s="54">
        <v>47</v>
      </c>
      <c r="G1019" s="54">
        <v>4128600</v>
      </c>
      <c r="H1019" s="54">
        <v>4128600</v>
      </c>
      <c r="I1019" s="54">
        <v>0</v>
      </c>
      <c r="J1019" s="54">
        <v>0</v>
      </c>
      <c r="K1019" s="54">
        <v>0</v>
      </c>
      <c r="L1019" s="54">
        <v>0</v>
      </c>
      <c r="M1019" s="54">
        <v>0</v>
      </c>
      <c r="N1019" s="54">
        <v>4128600</v>
      </c>
    </row>
    <row r="1020" spans="1:14">
      <c r="A1020" s="199" t="s">
        <v>1208</v>
      </c>
      <c r="B1020" s="200">
        <v>18149</v>
      </c>
      <c r="C1020" s="54">
        <v>1</v>
      </c>
      <c r="D1020" s="198">
        <v>45995.220914351848</v>
      </c>
      <c r="E1020" s="198">
        <v>45996.220694444448</v>
      </c>
      <c r="F1020" s="54">
        <v>40</v>
      </c>
      <c r="G1020" s="54">
        <v>5180700</v>
      </c>
      <c r="H1020" s="54">
        <v>5180700</v>
      </c>
      <c r="I1020" s="54">
        <v>0</v>
      </c>
      <c r="J1020" s="54">
        <v>0</v>
      </c>
      <c r="K1020" s="54">
        <v>0</v>
      </c>
      <c r="L1020" s="54">
        <v>0</v>
      </c>
      <c r="M1020" s="54">
        <v>0</v>
      </c>
      <c r="N1020" s="54">
        <v>5180700</v>
      </c>
    </row>
    <row r="1021" spans="1:14">
      <c r="A1021" s="199" t="s">
        <v>1208</v>
      </c>
      <c r="B1021" s="200">
        <v>18334</v>
      </c>
      <c r="C1021" s="54">
        <v>1</v>
      </c>
      <c r="D1021" s="198">
        <v>46001.46130787037</v>
      </c>
      <c r="E1021" s="198">
        <v>46002.460335648146</v>
      </c>
      <c r="F1021" s="54">
        <v>34</v>
      </c>
      <c r="G1021" s="54">
        <v>4908750</v>
      </c>
      <c r="H1021" s="54">
        <v>4908750</v>
      </c>
      <c r="I1021" s="54">
        <v>0</v>
      </c>
      <c r="J1021" s="54">
        <v>0</v>
      </c>
      <c r="K1021" s="54">
        <v>0</v>
      </c>
      <c r="L1021" s="54">
        <v>0</v>
      </c>
      <c r="M1021" s="54">
        <v>0</v>
      </c>
      <c r="N1021" s="54">
        <v>4908750</v>
      </c>
    </row>
    <row r="1022" spans="1:14">
      <c r="A1022" s="199" t="s">
        <v>1210</v>
      </c>
      <c r="B1022" s="200">
        <v>23381</v>
      </c>
      <c r="C1022" s="54">
        <v>1</v>
      </c>
      <c r="D1022" s="198">
        <v>46010.31145833333</v>
      </c>
      <c r="E1022" s="198">
        <v>46011.311331018522</v>
      </c>
      <c r="F1022" s="54">
        <v>25</v>
      </c>
      <c r="G1022" s="54">
        <v>718800</v>
      </c>
      <c r="H1022" s="54">
        <v>718800</v>
      </c>
      <c r="I1022" s="54">
        <v>0</v>
      </c>
      <c r="J1022" s="54">
        <v>0</v>
      </c>
      <c r="K1022" s="54">
        <v>0</v>
      </c>
      <c r="L1022" s="54">
        <v>0</v>
      </c>
      <c r="M1022" s="54">
        <v>718800</v>
      </c>
      <c r="N1022" s="54">
        <v>0</v>
      </c>
    </row>
    <row r="1023" spans="1:14">
      <c r="B1023" s="246" t="s">
        <v>36</v>
      </c>
      <c r="D1023" s="304">
        <f>SUBTOTAL(4,F1018:F1022)</f>
        <v>56</v>
      </c>
    </row>
    <row r="1024" spans="1:14">
      <c r="G1024" s="305">
        <f>SUBTOTAL(9,H1018:H1022)</f>
        <v>15527250</v>
      </c>
      <c r="H1024" s="305">
        <f>SUBTOTAL(9,I1018:I1022)</f>
        <v>0</v>
      </c>
      <c r="I1024" s="305">
        <f>SUBTOTAL(9,J1018:J1022)</f>
        <v>0</v>
      </c>
      <c r="K1024" s="305">
        <f>SUBTOTAL(9,K1018:K1022)</f>
        <v>0</v>
      </c>
      <c r="L1024" s="305">
        <f>SUBTOTAL(9,L1018:L1022)</f>
        <v>0</v>
      </c>
      <c r="M1024" s="305">
        <f>SUBTOTAL(9,M1018:M1022)</f>
        <v>718800</v>
      </c>
      <c r="N1024" s="305">
        <f>SUBTOTAL(9,N1018:N1022)</f>
        <v>14808450</v>
      </c>
    </row>
    <row r="1025" spans="1:14">
      <c r="A1025" s="245" t="s">
        <v>169</v>
      </c>
      <c r="J1025" s="246" t="s">
        <v>12</v>
      </c>
      <c r="K1025" s="247" t="s">
        <v>1253</v>
      </c>
      <c r="L1025" s="248" t="s">
        <v>13</v>
      </c>
    </row>
    <row r="1027" spans="1:14">
      <c r="A1027" s="52" t="s">
        <v>18</v>
      </c>
      <c r="B1027" s="53" t="s">
        <v>19</v>
      </c>
      <c r="C1027" s="53" t="s">
        <v>20</v>
      </c>
      <c r="D1027" s="52" t="s">
        <v>21</v>
      </c>
      <c r="E1027" s="52" t="s">
        <v>22</v>
      </c>
      <c r="G1027" s="53" t="s">
        <v>23</v>
      </c>
      <c r="H1027" s="53" t="s">
        <v>24</v>
      </c>
      <c r="I1027" s="53" t="s">
        <v>25</v>
      </c>
      <c r="J1027" s="303" t="s">
        <v>26</v>
      </c>
      <c r="K1027" s="303" t="s">
        <v>27</v>
      </c>
      <c r="L1027" s="303" t="s">
        <v>28</v>
      </c>
      <c r="M1027" s="53" t="s">
        <v>29</v>
      </c>
      <c r="N1027" s="53" t="s">
        <v>30</v>
      </c>
    </row>
    <row r="1028" spans="1:14">
      <c r="A1028" s="199" t="s">
        <v>1210</v>
      </c>
      <c r="B1028" s="200">
        <v>21324</v>
      </c>
      <c r="C1028" s="54">
        <v>4</v>
      </c>
      <c r="D1028" s="198">
        <v>45925.275625000002</v>
      </c>
      <c r="E1028" s="198">
        <v>45945.274976851855</v>
      </c>
      <c r="F1028" s="54">
        <v>91</v>
      </c>
      <c r="G1028" s="54">
        <v>1610850</v>
      </c>
      <c r="H1028" s="54">
        <v>1610850</v>
      </c>
      <c r="I1028" s="54">
        <v>0</v>
      </c>
      <c r="J1028" s="54">
        <v>0</v>
      </c>
      <c r="K1028" s="54">
        <v>0</v>
      </c>
      <c r="L1028" s="54">
        <v>0</v>
      </c>
      <c r="M1028" s="54">
        <v>0</v>
      </c>
      <c r="N1028" s="54">
        <v>1610850</v>
      </c>
    </row>
    <row r="1029" spans="1:14">
      <c r="A1029" s="199" t="s">
        <v>1210</v>
      </c>
      <c r="B1029" s="200">
        <v>22748</v>
      </c>
      <c r="C1029" s="54">
        <v>4</v>
      </c>
      <c r="D1029" s="198">
        <v>45989.23982638889</v>
      </c>
      <c r="E1029" s="198">
        <v>46009.239560185182</v>
      </c>
      <c r="F1029" s="54">
        <v>27</v>
      </c>
      <c r="G1029" s="54">
        <v>232400</v>
      </c>
      <c r="H1029" s="54">
        <v>232400</v>
      </c>
      <c r="I1029" s="54">
        <v>0</v>
      </c>
      <c r="J1029" s="54">
        <v>0</v>
      </c>
      <c r="K1029" s="54">
        <v>0</v>
      </c>
      <c r="L1029" s="54">
        <v>0</v>
      </c>
      <c r="M1029" s="54">
        <v>232400</v>
      </c>
      <c r="N1029" s="54">
        <v>0</v>
      </c>
    </row>
    <row r="1030" spans="1:14">
      <c r="A1030" s="199" t="s">
        <v>1210</v>
      </c>
      <c r="B1030" s="200">
        <v>22762</v>
      </c>
      <c r="C1030" s="54">
        <v>0</v>
      </c>
      <c r="D1030" s="198">
        <v>45989.344340277778</v>
      </c>
      <c r="E1030" s="198">
        <v>46009.344074074077</v>
      </c>
      <c r="F1030" s="54">
        <v>27</v>
      </c>
      <c r="G1030" s="54">
        <v>121800</v>
      </c>
      <c r="H1030" s="54">
        <v>121800</v>
      </c>
      <c r="I1030" s="54">
        <v>0</v>
      </c>
      <c r="J1030" s="54">
        <v>0</v>
      </c>
      <c r="K1030" s="54">
        <v>0</v>
      </c>
      <c r="L1030" s="54">
        <v>0</v>
      </c>
      <c r="M1030" s="54">
        <v>121800</v>
      </c>
      <c r="N1030" s="54">
        <v>0</v>
      </c>
    </row>
    <row r="1031" spans="1:14">
      <c r="A1031" s="199" t="s">
        <v>1210</v>
      </c>
      <c r="B1031" s="200">
        <v>22841</v>
      </c>
      <c r="C1031" s="54">
        <v>4</v>
      </c>
      <c r="D1031" s="198">
        <v>45992.3125</v>
      </c>
      <c r="E1031" s="198">
        <v>46012.312071759261</v>
      </c>
      <c r="F1031" s="54">
        <v>24</v>
      </c>
      <c r="G1031" s="54">
        <v>1519000</v>
      </c>
      <c r="H1031" s="54">
        <v>1519000</v>
      </c>
      <c r="I1031" s="54">
        <v>0</v>
      </c>
      <c r="J1031" s="54">
        <v>0</v>
      </c>
      <c r="K1031" s="54">
        <v>0</v>
      </c>
      <c r="L1031" s="54">
        <v>0</v>
      </c>
      <c r="M1031" s="54">
        <v>1519000</v>
      </c>
      <c r="N1031" s="54">
        <v>0</v>
      </c>
    </row>
    <row r="1032" spans="1:14">
      <c r="A1032" s="199" t="s">
        <v>1210</v>
      </c>
      <c r="B1032" s="200">
        <v>22917</v>
      </c>
      <c r="C1032" s="54">
        <v>0</v>
      </c>
      <c r="D1032" s="198">
        <v>45994.356273148151</v>
      </c>
      <c r="E1032" s="198">
        <v>46014.356157407405</v>
      </c>
      <c r="F1032" s="54">
        <v>22</v>
      </c>
      <c r="G1032" s="54">
        <v>182700</v>
      </c>
      <c r="H1032" s="54">
        <v>182700</v>
      </c>
      <c r="I1032" s="54">
        <v>0</v>
      </c>
      <c r="J1032" s="54">
        <v>0</v>
      </c>
      <c r="K1032" s="54">
        <v>0</v>
      </c>
      <c r="L1032" s="54">
        <v>182700</v>
      </c>
      <c r="M1032" s="54">
        <v>0</v>
      </c>
      <c r="N1032" s="54">
        <v>0</v>
      </c>
    </row>
    <row r="1033" spans="1:14">
      <c r="A1033" s="199" t="s">
        <v>1210</v>
      </c>
      <c r="B1033" s="200">
        <v>22997</v>
      </c>
      <c r="C1033" s="54">
        <v>0</v>
      </c>
      <c r="D1033" s="198">
        <v>45996.372546296298</v>
      </c>
      <c r="E1033" s="198">
        <v>46016.372418981482</v>
      </c>
      <c r="F1033" s="54">
        <v>20</v>
      </c>
      <c r="G1033" s="54">
        <v>179800</v>
      </c>
      <c r="H1033" s="54">
        <v>179800</v>
      </c>
      <c r="I1033" s="54">
        <v>0</v>
      </c>
      <c r="J1033" s="54">
        <v>0</v>
      </c>
      <c r="K1033" s="54">
        <v>0</v>
      </c>
      <c r="L1033" s="54">
        <v>179800</v>
      </c>
      <c r="M1033" s="54">
        <v>0</v>
      </c>
      <c r="N1033" s="54">
        <v>0</v>
      </c>
    </row>
    <row r="1034" spans="1:14">
      <c r="A1034" s="199" t="s">
        <v>1210</v>
      </c>
      <c r="B1034" s="200">
        <v>23082</v>
      </c>
      <c r="C1034" s="54">
        <v>4</v>
      </c>
      <c r="D1034" s="198">
        <v>46000.373981481483</v>
      </c>
      <c r="E1034" s="198">
        <v>46020.373703703706</v>
      </c>
      <c r="F1034" s="54">
        <v>16</v>
      </c>
      <c r="G1034" s="54">
        <v>1362200</v>
      </c>
      <c r="H1034" s="54">
        <v>1362200</v>
      </c>
      <c r="I1034" s="54">
        <v>0</v>
      </c>
      <c r="J1034" s="54">
        <v>0</v>
      </c>
      <c r="K1034" s="54">
        <v>0</v>
      </c>
      <c r="L1034" s="54">
        <v>1362200</v>
      </c>
      <c r="M1034" s="54">
        <v>0</v>
      </c>
      <c r="N1034" s="54">
        <v>0</v>
      </c>
    </row>
    <row r="1035" spans="1:14">
      <c r="A1035" s="199" t="s">
        <v>1210</v>
      </c>
      <c r="B1035" s="200">
        <v>23173</v>
      </c>
      <c r="C1035" s="54">
        <v>4</v>
      </c>
      <c r="D1035" s="198">
        <v>46003.303912037038</v>
      </c>
      <c r="E1035" s="198">
        <v>46023.29755787037</v>
      </c>
      <c r="F1035" s="54">
        <v>13</v>
      </c>
      <c r="G1035" s="54">
        <v>2026400</v>
      </c>
      <c r="H1035" s="54">
        <v>2026400</v>
      </c>
      <c r="I1035" s="54">
        <v>0</v>
      </c>
      <c r="J1035" s="54">
        <v>0</v>
      </c>
      <c r="K1035" s="54">
        <v>2026400</v>
      </c>
      <c r="L1035" s="54">
        <v>0</v>
      </c>
      <c r="M1035" s="54">
        <v>0</v>
      </c>
      <c r="N1035" s="54">
        <v>0</v>
      </c>
    </row>
    <row r="1036" spans="1:14">
      <c r="A1036" s="199" t="s">
        <v>1210</v>
      </c>
      <c r="B1036" s="200">
        <v>23203</v>
      </c>
      <c r="C1036" s="54">
        <v>0</v>
      </c>
      <c r="D1036" s="198">
        <v>46004.247488425928</v>
      </c>
      <c r="E1036" s="198">
        <v>46024.247291666667</v>
      </c>
      <c r="F1036" s="54">
        <v>12</v>
      </c>
      <c r="G1036" s="54">
        <v>182700</v>
      </c>
      <c r="H1036" s="54">
        <v>182700</v>
      </c>
      <c r="I1036" s="54">
        <v>0</v>
      </c>
      <c r="J1036" s="54">
        <v>0</v>
      </c>
      <c r="K1036" s="54">
        <v>182700</v>
      </c>
      <c r="L1036" s="54">
        <v>0</v>
      </c>
      <c r="M1036" s="54">
        <v>0</v>
      </c>
      <c r="N1036" s="54">
        <v>0</v>
      </c>
    </row>
    <row r="1037" spans="1:14">
      <c r="A1037" s="199" t="s">
        <v>1210</v>
      </c>
      <c r="B1037" s="200">
        <v>23276</v>
      </c>
      <c r="C1037" s="54">
        <v>0</v>
      </c>
      <c r="D1037" s="198">
        <v>46007.293055555558</v>
      </c>
      <c r="E1037" s="198">
        <v>46027.292916666665</v>
      </c>
      <c r="F1037" s="54">
        <v>9</v>
      </c>
      <c r="G1037" s="54">
        <v>203000</v>
      </c>
      <c r="H1037" s="54">
        <v>203000</v>
      </c>
      <c r="I1037" s="54">
        <v>0</v>
      </c>
      <c r="J1037" s="54">
        <v>0</v>
      </c>
      <c r="K1037" s="54">
        <v>203000</v>
      </c>
      <c r="L1037" s="54">
        <v>0</v>
      </c>
      <c r="M1037" s="54">
        <v>0</v>
      </c>
      <c r="N1037" s="54">
        <v>0</v>
      </c>
    </row>
    <row r="1038" spans="1:14">
      <c r="A1038" s="199" t="s">
        <v>1210</v>
      </c>
      <c r="B1038" s="200">
        <v>23372</v>
      </c>
      <c r="C1038" s="54">
        <v>4</v>
      </c>
      <c r="D1038" s="198">
        <v>46010.288101851853</v>
      </c>
      <c r="E1038" s="198">
        <v>46030.287986111114</v>
      </c>
      <c r="F1038" s="54">
        <v>6</v>
      </c>
      <c r="G1038" s="54">
        <v>1329900</v>
      </c>
      <c r="H1038" s="54">
        <v>1329900</v>
      </c>
      <c r="I1038" s="54">
        <v>0</v>
      </c>
      <c r="J1038" s="54">
        <v>1329900</v>
      </c>
      <c r="K1038" s="54">
        <v>0</v>
      </c>
      <c r="L1038" s="54">
        <v>0</v>
      </c>
      <c r="M1038" s="54">
        <v>0</v>
      </c>
      <c r="N1038" s="54">
        <v>0</v>
      </c>
    </row>
    <row r="1039" spans="1:14">
      <c r="A1039" s="199" t="s">
        <v>1210</v>
      </c>
      <c r="B1039" s="200">
        <v>23385</v>
      </c>
      <c r="C1039" s="54">
        <v>0</v>
      </c>
      <c r="D1039" s="198">
        <v>46010.317442129628</v>
      </c>
      <c r="E1039" s="198">
        <v>46030.317337962966</v>
      </c>
      <c r="F1039" s="54">
        <v>6</v>
      </c>
      <c r="G1039" s="54">
        <v>116000</v>
      </c>
      <c r="H1039" s="54">
        <v>116000</v>
      </c>
      <c r="I1039" s="54">
        <v>0</v>
      </c>
      <c r="J1039" s="54">
        <v>116000</v>
      </c>
      <c r="K1039" s="54">
        <v>0</v>
      </c>
      <c r="L1039" s="54">
        <v>0</v>
      </c>
      <c r="M1039" s="54">
        <v>0</v>
      </c>
      <c r="N1039" s="54">
        <v>0</v>
      </c>
    </row>
    <row r="1040" spans="1:14">
      <c r="A1040" s="199" t="s">
        <v>1210</v>
      </c>
      <c r="B1040" s="200">
        <v>23479</v>
      </c>
      <c r="C1040" s="54">
        <v>4</v>
      </c>
      <c r="D1040" s="198">
        <v>46011.352488425924</v>
      </c>
      <c r="E1040" s="198">
        <v>46031.352280092593</v>
      </c>
      <c r="F1040" s="54">
        <v>5</v>
      </c>
      <c r="G1040" s="54">
        <v>121800</v>
      </c>
      <c r="H1040" s="54">
        <v>121800</v>
      </c>
      <c r="I1040" s="54">
        <v>0</v>
      </c>
      <c r="J1040" s="54">
        <v>121800</v>
      </c>
      <c r="K1040" s="54">
        <v>0</v>
      </c>
      <c r="L1040" s="54">
        <v>0</v>
      </c>
      <c r="M1040" s="54">
        <v>0</v>
      </c>
      <c r="N1040" s="54">
        <v>0</v>
      </c>
    </row>
    <row r="1041" spans="1:14">
      <c r="A1041" s="199" t="s">
        <v>1210</v>
      </c>
      <c r="B1041" s="200">
        <v>23621</v>
      </c>
      <c r="C1041" s="54">
        <v>4</v>
      </c>
      <c r="D1041" s="198">
        <v>46017.277974537035</v>
      </c>
      <c r="E1041" s="198">
        <v>46037.27783564815</v>
      </c>
      <c r="F1041" s="54">
        <v>-1</v>
      </c>
      <c r="G1041" s="54">
        <v>1828450</v>
      </c>
      <c r="H1041" s="54">
        <v>1828450</v>
      </c>
      <c r="I1041" s="54">
        <v>1828450</v>
      </c>
      <c r="J1041" s="54">
        <v>0</v>
      </c>
      <c r="K1041" s="54">
        <v>0</v>
      </c>
      <c r="L1041" s="54">
        <v>0</v>
      </c>
      <c r="M1041" s="54">
        <v>0</v>
      </c>
      <c r="N1041" s="54">
        <v>0</v>
      </c>
    </row>
    <row r="1042" spans="1:14">
      <c r="A1042" s="199" t="s">
        <v>1210</v>
      </c>
      <c r="B1042" s="200">
        <v>23683</v>
      </c>
      <c r="C1042" s="54">
        <v>0</v>
      </c>
      <c r="D1042" s="198">
        <v>46018.337812500002</v>
      </c>
      <c r="E1042" s="198">
        <v>46038.337719907409</v>
      </c>
      <c r="F1042" s="54">
        <v>-2</v>
      </c>
      <c r="G1042" s="54">
        <v>124700</v>
      </c>
      <c r="H1042" s="54">
        <v>124700</v>
      </c>
      <c r="I1042" s="54">
        <v>124700</v>
      </c>
      <c r="J1042" s="54">
        <v>0</v>
      </c>
      <c r="K1042" s="54">
        <v>0</v>
      </c>
      <c r="L1042" s="54">
        <v>0</v>
      </c>
      <c r="M1042" s="54">
        <v>0</v>
      </c>
      <c r="N1042" s="54">
        <v>0</v>
      </c>
    </row>
    <row r="1043" spans="1:14">
      <c r="A1043" s="199" t="s">
        <v>1210</v>
      </c>
      <c r="B1043" s="200">
        <v>23755</v>
      </c>
      <c r="C1043" s="54">
        <v>0</v>
      </c>
      <c r="D1043" s="198">
        <v>46022.255497685182</v>
      </c>
      <c r="E1043" s="198">
        <v>46042.255300925928</v>
      </c>
      <c r="F1043" s="54">
        <v>-6</v>
      </c>
      <c r="G1043" s="54">
        <v>182700</v>
      </c>
      <c r="H1043" s="54">
        <v>182700</v>
      </c>
      <c r="I1043" s="54">
        <v>182700</v>
      </c>
      <c r="J1043" s="54">
        <v>0</v>
      </c>
      <c r="K1043" s="54">
        <v>0</v>
      </c>
      <c r="L1043" s="54">
        <v>0</v>
      </c>
      <c r="M1043" s="54">
        <v>0</v>
      </c>
      <c r="N1043" s="54">
        <v>0</v>
      </c>
    </row>
    <row r="1044" spans="1:14">
      <c r="B1044" s="246" t="s">
        <v>36</v>
      </c>
      <c r="D1044" s="304">
        <f>SUBTOTAL(4,F1028:F1043)</f>
        <v>91</v>
      </c>
    </row>
    <row r="1045" spans="1:14">
      <c r="G1045" s="305">
        <f>SUBTOTAL(9,H1028:H1043)</f>
        <v>11324400</v>
      </c>
      <c r="H1045" s="305">
        <f>SUBTOTAL(9,I1028:I1043)</f>
        <v>2135850</v>
      </c>
      <c r="I1045" s="305">
        <f>SUBTOTAL(9,J1028:J1043)</f>
        <v>1567700</v>
      </c>
      <c r="K1045" s="305">
        <f>SUBTOTAL(9,K1028:K1043)</f>
        <v>2412100</v>
      </c>
      <c r="L1045" s="305">
        <f>SUBTOTAL(9,L1028:L1043)</f>
        <v>1724700</v>
      </c>
      <c r="M1045" s="305">
        <f>SUBTOTAL(9,M1028:M1043)</f>
        <v>1873200</v>
      </c>
      <c r="N1045" s="305">
        <f>SUBTOTAL(9,N1028:N1043)</f>
        <v>1610850</v>
      </c>
    </row>
    <row r="1046" spans="1:14">
      <c r="A1046" s="245" t="s">
        <v>171</v>
      </c>
      <c r="J1046" s="246" t="s">
        <v>12</v>
      </c>
      <c r="K1046" s="247" t="s">
        <v>1254</v>
      </c>
      <c r="L1046" s="248" t="s">
        <v>13</v>
      </c>
    </row>
    <row r="1048" spans="1:14">
      <c r="A1048" s="52" t="s">
        <v>18</v>
      </c>
      <c r="B1048" s="53" t="s">
        <v>19</v>
      </c>
      <c r="C1048" s="53" t="s">
        <v>20</v>
      </c>
      <c r="D1048" s="52" t="s">
        <v>21</v>
      </c>
      <c r="E1048" s="52" t="s">
        <v>22</v>
      </c>
      <c r="G1048" s="53" t="s">
        <v>23</v>
      </c>
      <c r="H1048" s="53" t="s">
        <v>24</v>
      </c>
      <c r="I1048" s="53" t="s">
        <v>25</v>
      </c>
      <c r="J1048" s="303" t="s">
        <v>26</v>
      </c>
      <c r="K1048" s="303" t="s">
        <v>27</v>
      </c>
      <c r="L1048" s="303" t="s">
        <v>28</v>
      </c>
      <c r="M1048" s="53" t="s">
        <v>29</v>
      </c>
      <c r="N1048" s="53" t="s">
        <v>30</v>
      </c>
    </row>
    <row r="1049" spans="1:14">
      <c r="A1049" s="199" t="s">
        <v>1208</v>
      </c>
      <c r="B1049" s="200">
        <v>8426</v>
      </c>
      <c r="C1049" s="54">
        <v>1</v>
      </c>
      <c r="D1049" s="198">
        <v>45626.476273148146</v>
      </c>
      <c r="E1049" s="198">
        <v>45634.476273148146</v>
      </c>
      <c r="F1049" s="54">
        <v>402</v>
      </c>
      <c r="G1049" s="54">
        <v>1715000</v>
      </c>
      <c r="H1049" s="54">
        <v>1715000</v>
      </c>
      <c r="I1049" s="54">
        <v>0</v>
      </c>
      <c r="J1049" s="54">
        <v>0</v>
      </c>
      <c r="K1049" s="54">
        <v>0</v>
      </c>
      <c r="L1049" s="54">
        <v>0</v>
      </c>
      <c r="M1049" s="54">
        <v>0</v>
      </c>
      <c r="N1049" s="54">
        <v>1715000</v>
      </c>
    </row>
    <row r="1050" spans="1:14">
      <c r="A1050" s="199" t="s">
        <v>1208</v>
      </c>
      <c r="B1050" s="200">
        <v>8483</v>
      </c>
      <c r="C1050" s="54">
        <v>1</v>
      </c>
      <c r="D1050" s="198">
        <v>45629.457268518519</v>
      </c>
      <c r="E1050" s="198">
        <v>45637.457268518519</v>
      </c>
      <c r="F1050" s="54">
        <v>399</v>
      </c>
      <c r="G1050" s="54">
        <v>600600</v>
      </c>
      <c r="H1050" s="54">
        <v>590100</v>
      </c>
      <c r="I1050" s="54">
        <v>0</v>
      </c>
      <c r="J1050" s="54">
        <v>0</v>
      </c>
      <c r="K1050" s="54">
        <v>0</v>
      </c>
      <c r="L1050" s="54">
        <v>0</v>
      </c>
      <c r="M1050" s="54">
        <v>0</v>
      </c>
      <c r="N1050" s="54">
        <v>590100</v>
      </c>
    </row>
    <row r="1051" spans="1:14">
      <c r="A1051" s="199" t="s">
        <v>1208</v>
      </c>
      <c r="B1051" s="200">
        <v>8506</v>
      </c>
      <c r="C1051" s="54">
        <v>1</v>
      </c>
      <c r="D1051" s="198">
        <v>45630.400266203702</v>
      </c>
      <c r="E1051" s="198">
        <v>45638.400266203702</v>
      </c>
      <c r="F1051" s="54">
        <v>398</v>
      </c>
      <c r="G1051" s="54">
        <v>497000</v>
      </c>
      <c r="H1051" s="54">
        <v>497000</v>
      </c>
      <c r="I1051" s="54">
        <v>0</v>
      </c>
      <c r="J1051" s="54">
        <v>0</v>
      </c>
      <c r="K1051" s="54">
        <v>0</v>
      </c>
      <c r="L1051" s="54">
        <v>0</v>
      </c>
      <c r="M1051" s="54">
        <v>0</v>
      </c>
      <c r="N1051" s="54">
        <v>497000</v>
      </c>
    </row>
    <row r="1052" spans="1:14">
      <c r="A1052" s="199" t="s">
        <v>1208</v>
      </c>
      <c r="B1052" s="200">
        <v>8850</v>
      </c>
      <c r="C1052" s="54">
        <v>1</v>
      </c>
      <c r="D1052" s="198">
        <v>45643.366273148145</v>
      </c>
      <c r="E1052" s="198">
        <v>45651.366273148145</v>
      </c>
      <c r="F1052" s="54">
        <v>385</v>
      </c>
      <c r="G1052" s="54">
        <v>742000</v>
      </c>
      <c r="H1052" s="54">
        <v>655180</v>
      </c>
      <c r="I1052" s="54">
        <v>0</v>
      </c>
      <c r="J1052" s="54">
        <v>0</v>
      </c>
      <c r="K1052" s="54">
        <v>0</v>
      </c>
      <c r="L1052" s="54">
        <v>0</v>
      </c>
      <c r="M1052" s="54">
        <v>0</v>
      </c>
      <c r="N1052" s="54">
        <v>655180</v>
      </c>
    </row>
    <row r="1053" spans="1:14">
      <c r="A1053" s="199" t="s">
        <v>1208</v>
      </c>
      <c r="B1053" s="200">
        <v>8963</v>
      </c>
      <c r="C1053" s="54">
        <v>1</v>
      </c>
      <c r="D1053" s="198">
        <v>45646.524062500001</v>
      </c>
      <c r="E1053" s="198">
        <v>45654.524062500001</v>
      </c>
      <c r="F1053" s="54">
        <v>382</v>
      </c>
      <c r="G1053" s="54">
        <v>587300</v>
      </c>
      <c r="H1053" s="54">
        <v>587300</v>
      </c>
      <c r="I1053" s="54">
        <v>0</v>
      </c>
      <c r="J1053" s="54">
        <v>0</v>
      </c>
      <c r="K1053" s="54">
        <v>0</v>
      </c>
      <c r="L1053" s="54">
        <v>0</v>
      </c>
      <c r="M1053" s="54">
        <v>0</v>
      </c>
      <c r="N1053" s="54">
        <v>587300</v>
      </c>
    </row>
    <row r="1054" spans="1:14">
      <c r="A1054" s="199" t="s">
        <v>1208</v>
      </c>
      <c r="B1054" s="200">
        <v>9006</v>
      </c>
      <c r="C1054" s="54">
        <v>1</v>
      </c>
      <c r="D1054" s="198">
        <v>45647.487696759257</v>
      </c>
      <c r="E1054" s="198">
        <v>45655.487696759257</v>
      </c>
      <c r="F1054" s="54">
        <v>381</v>
      </c>
      <c r="G1054" s="54">
        <v>1191400</v>
      </c>
      <c r="H1054" s="54">
        <v>1191400</v>
      </c>
      <c r="I1054" s="54">
        <v>0</v>
      </c>
      <c r="J1054" s="54">
        <v>0</v>
      </c>
      <c r="K1054" s="54">
        <v>0</v>
      </c>
      <c r="L1054" s="54">
        <v>0</v>
      </c>
      <c r="M1054" s="54">
        <v>0</v>
      </c>
      <c r="N1054" s="54">
        <v>1191400</v>
      </c>
    </row>
    <row r="1055" spans="1:14">
      <c r="A1055" s="199" t="s">
        <v>1208</v>
      </c>
      <c r="B1055" s="200">
        <v>9030</v>
      </c>
      <c r="C1055" s="54">
        <v>1</v>
      </c>
      <c r="D1055" s="198">
        <v>45649.42800925926</v>
      </c>
      <c r="E1055" s="198">
        <v>45657.42800925926</v>
      </c>
      <c r="F1055" s="54">
        <v>379</v>
      </c>
      <c r="G1055" s="54">
        <v>1026900</v>
      </c>
      <c r="H1055" s="54">
        <v>1026900</v>
      </c>
      <c r="I1055" s="54">
        <v>0</v>
      </c>
      <c r="J1055" s="54">
        <v>0</v>
      </c>
      <c r="K1055" s="54">
        <v>0</v>
      </c>
      <c r="L1055" s="54">
        <v>0</v>
      </c>
      <c r="M1055" s="54">
        <v>0</v>
      </c>
      <c r="N1055" s="54">
        <v>1026900</v>
      </c>
    </row>
    <row r="1056" spans="1:14">
      <c r="A1056" s="199" t="s">
        <v>1208</v>
      </c>
      <c r="B1056" s="200">
        <v>9074</v>
      </c>
      <c r="C1056" s="54">
        <v>1</v>
      </c>
      <c r="D1056" s="198">
        <v>45650.374120370368</v>
      </c>
      <c r="E1056" s="198">
        <v>45658.374120370368</v>
      </c>
      <c r="F1056" s="54">
        <v>378</v>
      </c>
      <c r="G1056" s="54">
        <v>733250</v>
      </c>
      <c r="H1056" s="54">
        <v>733250</v>
      </c>
      <c r="I1056" s="54">
        <v>0</v>
      </c>
      <c r="J1056" s="54">
        <v>0</v>
      </c>
      <c r="K1056" s="54">
        <v>0</v>
      </c>
      <c r="L1056" s="54">
        <v>0</v>
      </c>
      <c r="M1056" s="54">
        <v>0</v>
      </c>
      <c r="N1056" s="54">
        <v>733250</v>
      </c>
    </row>
    <row r="1057" spans="1:14">
      <c r="A1057" s="199" t="s">
        <v>1208</v>
      </c>
      <c r="B1057" s="200">
        <v>9768</v>
      </c>
      <c r="C1057" s="54">
        <v>1</v>
      </c>
      <c r="D1057" s="198">
        <v>45682.420324074075</v>
      </c>
      <c r="E1057" s="198">
        <v>45690.420324074075</v>
      </c>
      <c r="F1057" s="54">
        <v>346</v>
      </c>
      <c r="G1057" s="54">
        <v>999600</v>
      </c>
      <c r="H1057" s="54">
        <v>999600</v>
      </c>
      <c r="I1057" s="54">
        <v>0</v>
      </c>
      <c r="J1057" s="54">
        <v>0</v>
      </c>
      <c r="K1057" s="54">
        <v>0</v>
      </c>
      <c r="L1057" s="54">
        <v>0</v>
      </c>
      <c r="M1057" s="54">
        <v>0</v>
      </c>
      <c r="N1057" s="54">
        <v>999600</v>
      </c>
    </row>
    <row r="1058" spans="1:14">
      <c r="A1058" s="199" t="s">
        <v>1208</v>
      </c>
      <c r="B1058" s="200">
        <v>9832</v>
      </c>
      <c r="C1058" s="54">
        <v>1</v>
      </c>
      <c r="D1058" s="198">
        <v>45685.403356481482</v>
      </c>
      <c r="E1058" s="198">
        <v>45693.403356481482</v>
      </c>
      <c r="F1058" s="54">
        <v>343</v>
      </c>
      <c r="G1058" s="54">
        <v>1401400</v>
      </c>
      <c r="H1058" s="54">
        <v>1401400</v>
      </c>
      <c r="I1058" s="54">
        <v>0</v>
      </c>
      <c r="J1058" s="54">
        <v>0</v>
      </c>
      <c r="K1058" s="54">
        <v>0</v>
      </c>
      <c r="L1058" s="54">
        <v>0</v>
      </c>
      <c r="M1058" s="54">
        <v>0</v>
      </c>
      <c r="N1058" s="54">
        <v>1401400</v>
      </c>
    </row>
    <row r="1059" spans="1:14">
      <c r="B1059" s="246" t="s">
        <v>36</v>
      </c>
      <c r="D1059" s="304">
        <f>SUBTOTAL(4,F1049:F1058)</f>
        <v>402</v>
      </c>
    </row>
    <row r="1060" spans="1:14">
      <c r="G1060" s="305">
        <f>SUBTOTAL(9,H1049:H1058)</f>
        <v>9397130</v>
      </c>
      <c r="H1060" s="305">
        <f>SUBTOTAL(9,I1049:I1058)</f>
        <v>0</v>
      </c>
      <c r="I1060" s="305">
        <f>SUBTOTAL(9,J1049:J1058)</f>
        <v>0</v>
      </c>
      <c r="K1060" s="305">
        <f>SUBTOTAL(9,K1049:K1058)</f>
        <v>0</v>
      </c>
      <c r="L1060" s="305">
        <f>SUBTOTAL(9,L1049:L1058)</f>
        <v>0</v>
      </c>
      <c r="M1060" s="305">
        <f>SUBTOTAL(9,M1049:M1058)</f>
        <v>0</v>
      </c>
      <c r="N1060" s="305">
        <f>SUBTOTAL(9,N1049:N1058)</f>
        <v>9397130</v>
      </c>
    </row>
    <row r="1061" spans="1:14">
      <c r="A1061" s="245" t="s">
        <v>149</v>
      </c>
      <c r="J1061" s="246" t="s">
        <v>12</v>
      </c>
      <c r="K1061" s="247" t="s">
        <v>1255</v>
      </c>
      <c r="L1061" s="248" t="s">
        <v>13</v>
      </c>
    </row>
    <row r="1063" spans="1:14">
      <c r="A1063" s="52" t="s">
        <v>18</v>
      </c>
      <c r="B1063" s="53" t="s">
        <v>19</v>
      </c>
      <c r="C1063" s="53" t="s">
        <v>20</v>
      </c>
      <c r="D1063" s="52" t="s">
        <v>21</v>
      </c>
      <c r="E1063" s="52" t="s">
        <v>22</v>
      </c>
      <c r="G1063" s="53" t="s">
        <v>23</v>
      </c>
      <c r="H1063" s="53" t="s">
        <v>24</v>
      </c>
      <c r="I1063" s="53" t="s">
        <v>25</v>
      </c>
      <c r="J1063" s="303" t="s">
        <v>26</v>
      </c>
      <c r="K1063" s="303" t="s">
        <v>27</v>
      </c>
      <c r="L1063" s="303" t="s">
        <v>28</v>
      </c>
      <c r="M1063" s="53" t="s">
        <v>29</v>
      </c>
      <c r="N1063" s="53" t="s">
        <v>30</v>
      </c>
    </row>
    <row r="1064" spans="1:14">
      <c r="A1064" s="199" t="s">
        <v>1208</v>
      </c>
      <c r="B1064" s="200">
        <v>18912</v>
      </c>
      <c r="C1064" s="54">
        <v>0</v>
      </c>
      <c r="D1064" s="198">
        <v>46017.510636574072</v>
      </c>
      <c r="E1064" s="198">
        <v>46025.496990740743</v>
      </c>
      <c r="F1064" s="54">
        <v>11</v>
      </c>
      <c r="G1064" s="54">
        <v>16336080</v>
      </c>
      <c r="H1064" s="54">
        <v>246240</v>
      </c>
      <c r="I1064" s="54">
        <v>0</v>
      </c>
      <c r="J1064" s="54">
        <v>0</v>
      </c>
      <c r="K1064" s="54">
        <v>246240</v>
      </c>
      <c r="L1064" s="54">
        <v>0</v>
      </c>
      <c r="M1064" s="54">
        <v>0</v>
      </c>
      <c r="N1064" s="54">
        <v>0</v>
      </c>
    </row>
    <row r="1065" spans="1:14">
      <c r="A1065" s="199" t="s">
        <v>1208</v>
      </c>
      <c r="B1065" s="200">
        <v>18954</v>
      </c>
      <c r="C1065" s="54">
        <v>0</v>
      </c>
      <c r="D1065" s="198">
        <v>46018.60665509259</v>
      </c>
      <c r="E1065" s="198">
        <v>46026.606562499997</v>
      </c>
      <c r="F1065" s="54">
        <v>10</v>
      </c>
      <c r="G1065" s="54">
        <v>17003520</v>
      </c>
      <c r="H1065" s="54">
        <v>16748640</v>
      </c>
      <c r="I1065" s="54">
        <v>0</v>
      </c>
      <c r="J1065" s="54">
        <v>0</v>
      </c>
      <c r="K1065" s="54">
        <v>16748640</v>
      </c>
      <c r="L1065" s="54">
        <v>0</v>
      </c>
      <c r="M1065" s="54">
        <v>0</v>
      </c>
      <c r="N1065" s="54">
        <v>0</v>
      </c>
    </row>
    <row r="1066" spans="1:14">
      <c r="A1066" s="199" t="s">
        <v>1208</v>
      </c>
      <c r="B1066" s="200">
        <v>18986</v>
      </c>
      <c r="C1066" s="54">
        <v>0</v>
      </c>
      <c r="D1066" s="198">
        <v>46020.554166666669</v>
      </c>
      <c r="E1066" s="198">
        <v>46028.551296296297</v>
      </c>
      <c r="F1066" s="54">
        <v>8</v>
      </c>
      <c r="G1066" s="54">
        <v>13307760</v>
      </c>
      <c r="H1066" s="54">
        <v>12913560</v>
      </c>
      <c r="I1066" s="54">
        <v>0</v>
      </c>
      <c r="J1066" s="54">
        <v>12913560</v>
      </c>
      <c r="K1066" s="54">
        <v>0</v>
      </c>
      <c r="L1066" s="54">
        <v>0</v>
      </c>
      <c r="M1066" s="54">
        <v>0</v>
      </c>
      <c r="N1066" s="54">
        <v>0</v>
      </c>
    </row>
    <row r="1067" spans="1:14">
      <c r="B1067" s="246" t="s">
        <v>36</v>
      </c>
      <c r="D1067" s="304">
        <f>SUBTOTAL(4,F1064:F1066)</f>
        <v>11</v>
      </c>
    </row>
    <row r="1068" spans="1:14">
      <c r="G1068" s="305">
        <f>SUBTOTAL(9,H1064:H1066)</f>
        <v>29908440</v>
      </c>
      <c r="H1068" s="305">
        <f>SUBTOTAL(9,I1064:I1066)</f>
        <v>0</v>
      </c>
      <c r="I1068" s="305">
        <f>SUBTOTAL(9,J1064:J1066)</f>
        <v>12913560</v>
      </c>
      <c r="K1068" s="305">
        <f>SUBTOTAL(9,K1064:K1066)</f>
        <v>16994880</v>
      </c>
      <c r="L1068" s="305">
        <f>SUBTOTAL(9,L1064:L1066)</f>
        <v>0</v>
      </c>
      <c r="M1068" s="305">
        <f>SUBTOTAL(9,M1064:M1066)</f>
        <v>0</v>
      </c>
      <c r="N1068" s="305">
        <f>SUBTOTAL(9,N1064:N1066)</f>
        <v>0</v>
      </c>
    </row>
    <row r="1069" spans="1:14">
      <c r="A1069" s="245" t="s">
        <v>173</v>
      </c>
      <c r="J1069" s="246" t="s">
        <v>12</v>
      </c>
      <c r="K1069" s="247" t="s">
        <v>1256</v>
      </c>
      <c r="L1069" s="248" t="s">
        <v>13</v>
      </c>
    </row>
    <row r="1071" spans="1:14">
      <c r="A1071" s="52" t="s">
        <v>18</v>
      </c>
      <c r="B1071" s="53" t="s">
        <v>19</v>
      </c>
      <c r="C1071" s="53" t="s">
        <v>20</v>
      </c>
      <c r="D1071" s="52" t="s">
        <v>21</v>
      </c>
      <c r="E1071" s="52" t="s">
        <v>22</v>
      </c>
      <c r="G1071" s="53" t="s">
        <v>23</v>
      </c>
      <c r="H1071" s="53" t="s">
        <v>24</v>
      </c>
      <c r="I1071" s="53" t="s">
        <v>25</v>
      </c>
      <c r="J1071" s="303" t="s">
        <v>26</v>
      </c>
      <c r="K1071" s="303" t="s">
        <v>27</v>
      </c>
      <c r="L1071" s="303" t="s">
        <v>28</v>
      </c>
      <c r="M1071" s="53" t="s">
        <v>29</v>
      </c>
      <c r="N1071" s="53" t="s">
        <v>30</v>
      </c>
    </row>
    <row r="1072" spans="1:14">
      <c r="A1072" s="199" t="s">
        <v>1257</v>
      </c>
      <c r="B1072" s="200">
        <v>64</v>
      </c>
      <c r="C1072" s="54">
        <v>0</v>
      </c>
      <c r="D1072" s="198">
        <v>45573.493136574078</v>
      </c>
      <c r="E1072" s="198">
        <v>45581.493136574078</v>
      </c>
      <c r="F1072" s="54">
        <v>455</v>
      </c>
      <c r="G1072" s="54">
        <v>12000000</v>
      </c>
      <c r="H1072" s="54">
        <v>2925930</v>
      </c>
      <c r="I1072" s="54">
        <v>0</v>
      </c>
      <c r="J1072" s="54">
        <v>0</v>
      </c>
      <c r="K1072" s="54">
        <v>0</v>
      </c>
      <c r="L1072" s="54">
        <v>0</v>
      </c>
      <c r="M1072" s="54">
        <v>0</v>
      </c>
      <c r="N1072" s="54">
        <v>2925930</v>
      </c>
    </row>
    <row r="1073" spans="1:14">
      <c r="A1073" s="199" t="s">
        <v>1257</v>
      </c>
      <c r="B1073" s="200">
        <v>108</v>
      </c>
      <c r="C1073" s="54">
        <v>0</v>
      </c>
      <c r="D1073" s="198">
        <v>45798.38077546296</v>
      </c>
      <c r="E1073" s="198">
        <v>45800.38077546296</v>
      </c>
      <c r="F1073" s="54">
        <v>236</v>
      </c>
      <c r="G1073" s="54">
        <v>5250000</v>
      </c>
      <c r="H1073" s="54">
        <v>447600</v>
      </c>
      <c r="I1073" s="54">
        <v>0</v>
      </c>
      <c r="J1073" s="54">
        <v>0</v>
      </c>
      <c r="K1073" s="54">
        <v>0</v>
      </c>
      <c r="L1073" s="54">
        <v>0</v>
      </c>
      <c r="M1073" s="54">
        <v>0</v>
      </c>
      <c r="N1073" s="54">
        <v>447600</v>
      </c>
    </row>
    <row r="1074" spans="1:14">
      <c r="A1074" s="199" t="s">
        <v>1257</v>
      </c>
      <c r="B1074" s="200">
        <v>119</v>
      </c>
      <c r="C1074" s="54">
        <v>0</v>
      </c>
      <c r="D1074" s="198">
        <v>45840.569756944446</v>
      </c>
      <c r="E1074" s="198">
        <v>45842.569756944446</v>
      </c>
      <c r="F1074" s="54">
        <v>194</v>
      </c>
      <c r="G1074" s="54">
        <v>18000000</v>
      </c>
      <c r="H1074" s="54">
        <v>18000000</v>
      </c>
      <c r="I1074" s="54">
        <v>0</v>
      </c>
      <c r="J1074" s="54">
        <v>0</v>
      </c>
      <c r="K1074" s="54">
        <v>0</v>
      </c>
      <c r="L1074" s="54">
        <v>0</v>
      </c>
      <c r="M1074" s="54">
        <v>0</v>
      </c>
      <c r="N1074" s="54">
        <v>18000000</v>
      </c>
    </row>
    <row r="1075" spans="1:14">
      <c r="A1075" s="199" t="s">
        <v>1257</v>
      </c>
      <c r="B1075" s="200">
        <v>122</v>
      </c>
      <c r="C1075" s="54">
        <v>0</v>
      </c>
      <c r="D1075" s="198">
        <v>45840.71943287037</v>
      </c>
      <c r="E1075" s="198">
        <v>45842.71943287037</v>
      </c>
      <c r="F1075" s="54">
        <v>194</v>
      </c>
      <c r="G1075" s="54">
        <v>225000</v>
      </c>
      <c r="H1075" s="54">
        <v>225000</v>
      </c>
      <c r="I1075" s="54">
        <v>0</v>
      </c>
      <c r="J1075" s="54">
        <v>0</v>
      </c>
      <c r="K1075" s="54">
        <v>0</v>
      </c>
      <c r="L1075" s="54">
        <v>0</v>
      </c>
      <c r="M1075" s="54">
        <v>0</v>
      </c>
      <c r="N1075" s="54">
        <v>225000</v>
      </c>
    </row>
    <row r="1076" spans="1:14">
      <c r="A1076" s="199" t="s">
        <v>1257</v>
      </c>
      <c r="B1076" s="200">
        <v>125</v>
      </c>
      <c r="C1076" s="54">
        <v>0</v>
      </c>
      <c r="D1076" s="198">
        <v>45883.486840277779</v>
      </c>
      <c r="E1076" s="198">
        <v>45913.486840277779</v>
      </c>
      <c r="F1076" s="54">
        <v>123</v>
      </c>
      <c r="G1076" s="54">
        <v>18000000</v>
      </c>
      <c r="H1076" s="54">
        <v>18000000</v>
      </c>
      <c r="I1076" s="54">
        <v>0</v>
      </c>
      <c r="J1076" s="54">
        <v>0</v>
      </c>
      <c r="K1076" s="54">
        <v>0</v>
      </c>
      <c r="L1076" s="54">
        <v>0</v>
      </c>
      <c r="M1076" s="54">
        <v>0</v>
      </c>
      <c r="N1076" s="54">
        <v>18000000</v>
      </c>
    </row>
    <row r="1077" spans="1:14">
      <c r="A1077" s="199" t="s">
        <v>1257</v>
      </c>
      <c r="B1077" s="200">
        <v>137</v>
      </c>
      <c r="C1077" s="54">
        <v>0</v>
      </c>
      <c r="D1077" s="198">
        <v>45910.443171296298</v>
      </c>
      <c r="E1077" s="198">
        <v>45940.443171296298</v>
      </c>
      <c r="F1077" s="54">
        <v>96</v>
      </c>
      <c r="G1077" s="54">
        <v>18000000</v>
      </c>
      <c r="H1077" s="54">
        <v>18000000</v>
      </c>
      <c r="I1077" s="54">
        <v>0</v>
      </c>
      <c r="J1077" s="54">
        <v>0</v>
      </c>
      <c r="K1077" s="54">
        <v>0</v>
      </c>
      <c r="L1077" s="54">
        <v>0</v>
      </c>
      <c r="M1077" s="54">
        <v>0</v>
      </c>
      <c r="N1077" s="54">
        <v>18000000</v>
      </c>
    </row>
    <row r="1078" spans="1:14">
      <c r="A1078" s="199" t="s">
        <v>1257</v>
      </c>
      <c r="B1078" s="200">
        <v>144</v>
      </c>
      <c r="C1078" s="54">
        <v>0</v>
      </c>
      <c r="D1078" s="198">
        <v>45944.543530092589</v>
      </c>
      <c r="E1078" s="198">
        <v>45946.543530092589</v>
      </c>
      <c r="F1078" s="54">
        <v>90</v>
      </c>
      <c r="G1078" s="54">
        <v>5507250</v>
      </c>
      <c r="H1078" s="54">
        <v>5507250</v>
      </c>
      <c r="I1078" s="54">
        <v>0</v>
      </c>
      <c r="J1078" s="54">
        <v>0</v>
      </c>
      <c r="K1078" s="54">
        <v>0</v>
      </c>
      <c r="L1078" s="54">
        <v>0</v>
      </c>
      <c r="M1078" s="54">
        <v>0</v>
      </c>
      <c r="N1078" s="54">
        <v>5507250</v>
      </c>
    </row>
    <row r="1079" spans="1:14">
      <c r="A1079" s="199" t="s">
        <v>1257</v>
      </c>
      <c r="B1079" s="200">
        <v>145</v>
      </c>
      <c r="C1079" s="54">
        <v>0</v>
      </c>
      <c r="D1079" s="198">
        <v>45944.547789351855</v>
      </c>
      <c r="E1079" s="198">
        <v>45946.547789351855</v>
      </c>
      <c r="F1079" s="54">
        <v>90</v>
      </c>
      <c r="G1079" s="54">
        <v>2250000</v>
      </c>
      <c r="H1079" s="54">
        <v>2250000</v>
      </c>
      <c r="I1079" s="54">
        <v>0</v>
      </c>
      <c r="J1079" s="54">
        <v>0</v>
      </c>
      <c r="K1079" s="54">
        <v>0</v>
      </c>
      <c r="L1079" s="54">
        <v>0</v>
      </c>
      <c r="M1079" s="54">
        <v>0</v>
      </c>
      <c r="N1079" s="54">
        <v>2250000</v>
      </c>
    </row>
    <row r="1080" spans="1:14">
      <c r="A1080" s="199" t="s">
        <v>1257</v>
      </c>
      <c r="B1080" s="200">
        <v>146</v>
      </c>
      <c r="C1080" s="54">
        <v>0</v>
      </c>
      <c r="D1080" s="198">
        <v>45944.54954861111</v>
      </c>
      <c r="E1080" s="198">
        <v>45946.54954861111</v>
      </c>
      <c r="F1080" s="54">
        <v>90</v>
      </c>
      <c r="G1080" s="54">
        <v>1050000</v>
      </c>
      <c r="H1080" s="54">
        <v>1050000</v>
      </c>
      <c r="I1080" s="54">
        <v>0</v>
      </c>
      <c r="J1080" s="54">
        <v>0</v>
      </c>
      <c r="K1080" s="54">
        <v>0</v>
      </c>
      <c r="L1080" s="54">
        <v>0</v>
      </c>
      <c r="M1080" s="54">
        <v>0</v>
      </c>
      <c r="N1080" s="54">
        <v>1050000</v>
      </c>
    </row>
    <row r="1081" spans="1:14">
      <c r="A1081" s="199" t="s">
        <v>1257</v>
      </c>
      <c r="B1081" s="200">
        <v>148</v>
      </c>
      <c r="C1081" s="54">
        <v>0</v>
      </c>
      <c r="D1081" s="198">
        <v>45945.520243055558</v>
      </c>
      <c r="E1081" s="198">
        <v>45947.520243055558</v>
      </c>
      <c r="F1081" s="54">
        <v>89</v>
      </c>
      <c r="G1081" s="54">
        <v>18000000</v>
      </c>
      <c r="H1081" s="54">
        <v>18000000</v>
      </c>
      <c r="I1081" s="54">
        <v>0</v>
      </c>
      <c r="J1081" s="54">
        <v>0</v>
      </c>
      <c r="K1081" s="54">
        <v>0</v>
      </c>
      <c r="L1081" s="54">
        <v>0</v>
      </c>
      <c r="M1081" s="54">
        <v>0</v>
      </c>
      <c r="N1081" s="54">
        <v>18000000</v>
      </c>
    </row>
    <row r="1082" spans="1:14">
      <c r="A1082" s="199" t="s">
        <v>1257</v>
      </c>
      <c r="B1082" s="200">
        <v>151</v>
      </c>
      <c r="C1082" s="54">
        <v>0</v>
      </c>
      <c r="D1082" s="198">
        <v>45958.48641203704</v>
      </c>
      <c r="E1082" s="198">
        <v>45960.48641203704</v>
      </c>
      <c r="F1082" s="54">
        <v>76</v>
      </c>
      <c r="G1082" s="54">
        <v>216000</v>
      </c>
      <c r="H1082" s="54">
        <v>216000</v>
      </c>
      <c r="I1082" s="54">
        <v>0</v>
      </c>
      <c r="J1082" s="54">
        <v>0</v>
      </c>
      <c r="K1082" s="54">
        <v>0</v>
      </c>
      <c r="L1082" s="54">
        <v>0</v>
      </c>
      <c r="M1082" s="54">
        <v>0</v>
      </c>
      <c r="N1082" s="54">
        <v>216000</v>
      </c>
    </row>
    <row r="1083" spans="1:14">
      <c r="A1083" s="199" t="s">
        <v>1257</v>
      </c>
      <c r="B1083" s="200">
        <v>152</v>
      </c>
      <c r="C1083" s="54">
        <v>0</v>
      </c>
      <c r="D1083" s="198">
        <v>45958.488240740742</v>
      </c>
      <c r="E1083" s="198">
        <v>45960.488240740742</v>
      </c>
      <c r="F1083" s="54">
        <v>76</v>
      </c>
      <c r="G1083" s="54">
        <v>432000</v>
      </c>
      <c r="H1083" s="54">
        <v>432000</v>
      </c>
      <c r="I1083" s="54">
        <v>0</v>
      </c>
      <c r="J1083" s="54">
        <v>0</v>
      </c>
      <c r="K1083" s="54">
        <v>0</v>
      </c>
      <c r="L1083" s="54">
        <v>0</v>
      </c>
      <c r="M1083" s="54">
        <v>0</v>
      </c>
      <c r="N1083" s="54">
        <v>432000</v>
      </c>
    </row>
    <row r="1084" spans="1:14">
      <c r="A1084" s="199" t="s">
        <v>1257</v>
      </c>
      <c r="B1084" s="200">
        <v>153</v>
      </c>
      <c r="C1084" s="54">
        <v>0</v>
      </c>
      <c r="D1084" s="198">
        <v>45958.489664351851</v>
      </c>
      <c r="E1084" s="198">
        <v>45960.489664351851</v>
      </c>
      <c r="F1084" s="54">
        <v>76</v>
      </c>
      <c r="G1084" s="54">
        <v>648000</v>
      </c>
      <c r="H1084" s="54">
        <v>648000</v>
      </c>
      <c r="I1084" s="54">
        <v>0</v>
      </c>
      <c r="J1084" s="54">
        <v>0</v>
      </c>
      <c r="K1084" s="54">
        <v>0</v>
      </c>
      <c r="L1084" s="54">
        <v>0</v>
      </c>
      <c r="M1084" s="54">
        <v>0</v>
      </c>
      <c r="N1084" s="54">
        <v>648000</v>
      </c>
    </row>
    <row r="1085" spans="1:14">
      <c r="A1085" s="199" t="s">
        <v>1257</v>
      </c>
      <c r="B1085" s="200">
        <v>154</v>
      </c>
      <c r="C1085" s="54">
        <v>0</v>
      </c>
      <c r="D1085" s="198">
        <v>45971.337800925925</v>
      </c>
      <c r="E1085" s="198">
        <v>45973.337800925925</v>
      </c>
      <c r="F1085" s="54">
        <v>63</v>
      </c>
      <c r="G1085" s="54">
        <v>18000000</v>
      </c>
      <c r="H1085" s="54">
        <v>18000000</v>
      </c>
      <c r="I1085" s="54">
        <v>0</v>
      </c>
      <c r="J1085" s="54">
        <v>0</v>
      </c>
      <c r="K1085" s="54">
        <v>0</v>
      </c>
      <c r="L1085" s="54">
        <v>0</v>
      </c>
      <c r="M1085" s="54">
        <v>0</v>
      </c>
      <c r="N1085" s="54">
        <v>18000000</v>
      </c>
    </row>
    <row r="1086" spans="1:14">
      <c r="A1086" s="199" t="s">
        <v>1257</v>
      </c>
      <c r="B1086" s="200">
        <v>155</v>
      </c>
      <c r="C1086" s="54">
        <v>0</v>
      </c>
      <c r="D1086" s="198">
        <v>45971.339502314811</v>
      </c>
      <c r="E1086" s="198">
        <v>45973.339502314811</v>
      </c>
      <c r="F1086" s="54">
        <v>63</v>
      </c>
      <c r="G1086" s="54">
        <v>864000</v>
      </c>
      <c r="H1086" s="54">
        <v>864000</v>
      </c>
      <c r="I1086" s="54">
        <v>0</v>
      </c>
      <c r="J1086" s="54">
        <v>0</v>
      </c>
      <c r="K1086" s="54">
        <v>0</v>
      </c>
      <c r="L1086" s="54">
        <v>0</v>
      </c>
      <c r="M1086" s="54">
        <v>0</v>
      </c>
      <c r="N1086" s="54">
        <v>864000</v>
      </c>
    </row>
    <row r="1087" spans="1:14">
      <c r="A1087" s="199" t="s">
        <v>1257</v>
      </c>
      <c r="B1087" s="200">
        <v>156</v>
      </c>
      <c r="C1087" s="54">
        <v>0</v>
      </c>
      <c r="D1087" s="198">
        <v>45971.342430555553</v>
      </c>
      <c r="E1087" s="198">
        <v>45973.342430555553</v>
      </c>
      <c r="F1087" s="54">
        <v>63</v>
      </c>
      <c r="G1087" s="54">
        <v>2250000</v>
      </c>
      <c r="H1087" s="54">
        <v>2250000</v>
      </c>
      <c r="I1087" s="54">
        <v>0</v>
      </c>
      <c r="J1087" s="54">
        <v>0</v>
      </c>
      <c r="K1087" s="54">
        <v>0</v>
      </c>
      <c r="L1087" s="54">
        <v>0</v>
      </c>
      <c r="M1087" s="54">
        <v>0</v>
      </c>
      <c r="N1087" s="54">
        <v>2250000</v>
      </c>
    </row>
    <row r="1088" spans="1:14">
      <c r="A1088" s="199" t="s">
        <v>1257</v>
      </c>
      <c r="B1088" s="200">
        <v>158</v>
      </c>
      <c r="C1088" s="54">
        <v>0</v>
      </c>
      <c r="D1088" s="198">
        <v>45971.348124999997</v>
      </c>
      <c r="E1088" s="198">
        <v>45973.348124999997</v>
      </c>
      <c r="F1088" s="54">
        <v>63</v>
      </c>
      <c r="G1088" s="54">
        <v>175000</v>
      </c>
      <c r="H1088" s="54">
        <v>175000</v>
      </c>
      <c r="I1088" s="54">
        <v>0</v>
      </c>
      <c r="J1088" s="54">
        <v>0</v>
      </c>
      <c r="K1088" s="54">
        <v>0</v>
      </c>
      <c r="L1088" s="54">
        <v>0</v>
      </c>
      <c r="M1088" s="54">
        <v>0</v>
      </c>
      <c r="N1088" s="54">
        <v>175000</v>
      </c>
    </row>
    <row r="1089" spans="1:14">
      <c r="A1089" s="199" t="s">
        <v>1257</v>
      </c>
      <c r="B1089" s="200">
        <v>159</v>
      </c>
      <c r="C1089" s="54">
        <v>0</v>
      </c>
      <c r="D1089" s="198">
        <v>46002.62871527778</v>
      </c>
      <c r="E1089" s="198">
        <v>46004.62871527778</v>
      </c>
      <c r="F1089" s="54">
        <v>32</v>
      </c>
      <c r="G1089" s="54">
        <v>18000000</v>
      </c>
      <c r="H1089" s="54">
        <v>18000000</v>
      </c>
      <c r="I1089" s="54">
        <v>0</v>
      </c>
      <c r="J1089" s="54">
        <v>0</v>
      </c>
      <c r="K1089" s="54">
        <v>0</v>
      </c>
      <c r="L1089" s="54">
        <v>0</v>
      </c>
      <c r="M1089" s="54">
        <v>0</v>
      </c>
      <c r="N1089" s="54">
        <v>18000000</v>
      </c>
    </row>
    <row r="1090" spans="1:14">
      <c r="A1090" s="199" t="s">
        <v>1257</v>
      </c>
      <c r="B1090" s="200">
        <v>160</v>
      </c>
      <c r="C1090" s="54">
        <v>0</v>
      </c>
      <c r="D1090" s="198">
        <v>46002.630381944444</v>
      </c>
      <c r="E1090" s="198">
        <v>46004.630381944444</v>
      </c>
      <c r="F1090" s="54">
        <v>32</v>
      </c>
      <c r="G1090" s="54">
        <v>1080000</v>
      </c>
      <c r="H1090" s="54">
        <v>1080000</v>
      </c>
      <c r="I1090" s="54">
        <v>0</v>
      </c>
      <c r="J1090" s="54">
        <v>0</v>
      </c>
      <c r="K1090" s="54">
        <v>0</v>
      </c>
      <c r="L1090" s="54">
        <v>0</v>
      </c>
      <c r="M1090" s="54">
        <v>0</v>
      </c>
      <c r="N1090" s="54">
        <v>1080000</v>
      </c>
    </row>
    <row r="1091" spans="1:14">
      <c r="A1091" s="199" t="s">
        <v>1257</v>
      </c>
      <c r="B1091" s="200">
        <v>161</v>
      </c>
      <c r="C1091" s="54">
        <v>0</v>
      </c>
      <c r="D1091" s="198">
        <v>46002.6328587963</v>
      </c>
      <c r="E1091" s="198">
        <v>46004.6328587963</v>
      </c>
      <c r="F1091" s="54">
        <v>32</v>
      </c>
      <c r="G1091" s="54">
        <v>2250000</v>
      </c>
      <c r="H1091" s="54">
        <v>2250000</v>
      </c>
      <c r="I1091" s="54">
        <v>0</v>
      </c>
      <c r="J1091" s="54">
        <v>0</v>
      </c>
      <c r="K1091" s="54">
        <v>0</v>
      </c>
      <c r="L1091" s="54">
        <v>0</v>
      </c>
      <c r="M1091" s="54">
        <v>0</v>
      </c>
      <c r="N1091" s="54">
        <v>2250000</v>
      </c>
    </row>
    <row r="1092" spans="1:14">
      <c r="A1092" s="199" t="s">
        <v>1257</v>
      </c>
      <c r="B1092" s="200">
        <v>162</v>
      </c>
      <c r="C1092" s="54">
        <v>0</v>
      </c>
      <c r="D1092" s="198">
        <v>46002.63480324074</v>
      </c>
      <c r="E1092" s="198">
        <v>46004.63480324074</v>
      </c>
      <c r="F1092" s="54">
        <v>32</v>
      </c>
      <c r="G1092" s="54">
        <v>775000</v>
      </c>
      <c r="H1092" s="54">
        <v>775000</v>
      </c>
      <c r="I1092" s="54">
        <v>0</v>
      </c>
      <c r="J1092" s="54">
        <v>0</v>
      </c>
      <c r="K1092" s="54">
        <v>0</v>
      </c>
      <c r="L1092" s="54">
        <v>0</v>
      </c>
      <c r="M1092" s="54">
        <v>0</v>
      </c>
      <c r="N1092" s="54">
        <v>775000</v>
      </c>
    </row>
    <row r="1093" spans="1:14">
      <c r="B1093" s="246" t="s">
        <v>36</v>
      </c>
      <c r="D1093" s="304">
        <f>SUBTOTAL(4,F1072:F1092)</f>
        <v>455</v>
      </c>
    </row>
    <row r="1094" spans="1:14">
      <c r="G1094" s="305">
        <f>SUBTOTAL(9,H1072:H1092)</f>
        <v>129095780</v>
      </c>
      <c r="H1094" s="305">
        <f>SUBTOTAL(9,I1072:I1092)</f>
        <v>0</v>
      </c>
      <c r="I1094" s="305">
        <f>SUBTOTAL(9,J1072:J1092)</f>
        <v>0</v>
      </c>
      <c r="K1094" s="305">
        <f>SUBTOTAL(9,K1072:K1092)</f>
        <v>0</v>
      </c>
      <c r="L1094" s="305">
        <f>SUBTOTAL(9,L1072:L1092)</f>
        <v>0</v>
      </c>
      <c r="M1094" s="305">
        <f>SUBTOTAL(9,M1072:M1092)</f>
        <v>0</v>
      </c>
      <c r="N1094" s="305">
        <f>SUBTOTAL(9,N1072:N1092)</f>
        <v>129095780</v>
      </c>
    </row>
    <row r="1095" spans="1:14">
      <c r="A1095" s="245" t="s">
        <v>175</v>
      </c>
      <c r="J1095" s="246" t="s">
        <v>12</v>
      </c>
      <c r="K1095" s="247" t="s">
        <v>1258</v>
      </c>
      <c r="L1095" s="248" t="s">
        <v>13</v>
      </c>
    </row>
    <row r="1097" spans="1:14">
      <c r="A1097" s="52" t="s">
        <v>18</v>
      </c>
      <c r="B1097" s="53" t="s">
        <v>19</v>
      </c>
      <c r="C1097" s="53" t="s">
        <v>20</v>
      </c>
      <c r="D1097" s="52" t="s">
        <v>21</v>
      </c>
      <c r="E1097" s="52" t="s">
        <v>22</v>
      </c>
      <c r="G1097" s="53" t="s">
        <v>23</v>
      </c>
      <c r="H1097" s="53" t="s">
        <v>24</v>
      </c>
      <c r="I1097" s="53" t="s">
        <v>25</v>
      </c>
      <c r="J1097" s="303" t="s">
        <v>26</v>
      </c>
      <c r="K1097" s="303" t="s">
        <v>27</v>
      </c>
      <c r="L1097" s="303" t="s">
        <v>28</v>
      </c>
      <c r="M1097" s="53" t="s">
        <v>29</v>
      </c>
      <c r="N1097" s="53" t="s">
        <v>30</v>
      </c>
    </row>
    <row r="1098" spans="1:14">
      <c r="A1098" s="199" t="s">
        <v>1210</v>
      </c>
      <c r="B1098" s="200">
        <v>23147</v>
      </c>
      <c r="C1098" s="54">
        <v>4</v>
      </c>
      <c r="D1098" s="198">
        <v>46002.332662037035</v>
      </c>
      <c r="E1098" s="198">
        <v>46017.332465277781</v>
      </c>
      <c r="F1098" s="54">
        <v>19</v>
      </c>
      <c r="G1098" s="54">
        <v>3073600</v>
      </c>
      <c r="H1098" s="54">
        <v>214285</v>
      </c>
      <c r="I1098" s="54">
        <v>0</v>
      </c>
      <c r="J1098" s="54">
        <v>0</v>
      </c>
      <c r="K1098" s="54">
        <v>0</v>
      </c>
      <c r="L1098" s="54">
        <v>214285</v>
      </c>
      <c r="M1098" s="54">
        <v>0</v>
      </c>
      <c r="N1098" s="54">
        <v>0</v>
      </c>
    </row>
    <row r="1099" spans="1:14">
      <c r="A1099" s="199" t="s">
        <v>1210</v>
      </c>
      <c r="B1099" s="200">
        <v>23333</v>
      </c>
      <c r="C1099" s="54">
        <v>4</v>
      </c>
      <c r="D1099" s="198">
        <v>46009.221273148149</v>
      </c>
      <c r="E1099" s="198">
        <v>46024.221180555556</v>
      </c>
      <c r="F1099" s="54">
        <v>12</v>
      </c>
      <c r="G1099" s="54">
        <v>1166100</v>
      </c>
      <c r="H1099" s="54">
        <v>1166100</v>
      </c>
      <c r="I1099" s="54">
        <v>0</v>
      </c>
      <c r="J1099" s="54">
        <v>0</v>
      </c>
      <c r="K1099" s="54">
        <v>1166100</v>
      </c>
      <c r="L1099" s="54">
        <v>0</v>
      </c>
      <c r="M1099" s="54">
        <v>0</v>
      </c>
      <c r="N1099" s="54">
        <v>0</v>
      </c>
    </row>
    <row r="1100" spans="1:14">
      <c r="B1100" s="246" t="s">
        <v>36</v>
      </c>
      <c r="D1100" s="304">
        <f>SUBTOTAL(4,F1098:F1099)</f>
        <v>19</v>
      </c>
    </row>
    <row r="1101" spans="1:14">
      <c r="G1101" s="305">
        <f>SUBTOTAL(9,H1098:H1099)</f>
        <v>1380385</v>
      </c>
      <c r="H1101" s="305">
        <f>SUBTOTAL(9,I1098:I1099)</f>
        <v>0</v>
      </c>
      <c r="I1101" s="305">
        <f>SUBTOTAL(9,J1098:J1099)</f>
        <v>0</v>
      </c>
      <c r="K1101" s="305">
        <f>SUBTOTAL(9,K1098:K1099)</f>
        <v>1166100</v>
      </c>
      <c r="L1101" s="305">
        <f>SUBTOTAL(9,L1098:L1099)</f>
        <v>214285</v>
      </c>
      <c r="M1101" s="305">
        <f>SUBTOTAL(9,M1098:M1099)</f>
        <v>0</v>
      </c>
      <c r="N1101" s="305">
        <f>SUBTOTAL(9,N1098:N1099)</f>
        <v>0</v>
      </c>
    </row>
    <row r="1102" spans="1:14">
      <c r="A1102" s="245" t="s">
        <v>176</v>
      </c>
      <c r="J1102" s="246" t="s">
        <v>12</v>
      </c>
      <c r="K1102" s="247" t="s">
        <v>1259</v>
      </c>
      <c r="L1102" s="248" t="s">
        <v>13</v>
      </c>
    </row>
    <row r="1104" spans="1:14">
      <c r="A1104" s="52" t="s">
        <v>18</v>
      </c>
      <c r="B1104" s="53" t="s">
        <v>19</v>
      </c>
      <c r="C1104" s="53" t="s">
        <v>20</v>
      </c>
      <c r="D1104" s="52" t="s">
        <v>21</v>
      </c>
      <c r="E1104" s="52" t="s">
        <v>22</v>
      </c>
      <c r="G1104" s="53" t="s">
        <v>23</v>
      </c>
      <c r="H1104" s="53" t="s">
        <v>24</v>
      </c>
      <c r="I1104" s="53" t="s">
        <v>25</v>
      </c>
      <c r="J1104" s="303" t="s">
        <v>26</v>
      </c>
      <c r="K1104" s="303" t="s">
        <v>27</v>
      </c>
      <c r="L1104" s="303" t="s">
        <v>28</v>
      </c>
      <c r="M1104" s="53" t="s">
        <v>29</v>
      </c>
      <c r="N1104" s="53" t="s">
        <v>30</v>
      </c>
    </row>
    <row r="1105" spans="1:14">
      <c r="A1105" s="199" t="s">
        <v>1208</v>
      </c>
      <c r="B1105" s="200">
        <v>16245</v>
      </c>
      <c r="C1105" s="54">
        <v>8</v>
      </c>
      <c r="D1105" s="198">
        <v>45929.594733796293</v>
      </c>
      <c r="E1105" s="198">
        <v>45937.593888888892</v>
      </c>
      <c r="F1105" s="54">
        <v>99</v>
      </c>
      <c r="G1105" s="54">
        <v>1161350</v>
      </c>
      <c r="H1105" s="54">
        <v>1161350</v>
      </c>
      <c r="I1105" s="54">
        <v>0</v>
      </c>
      <c r="J1105" s="54">
        <v>0</v>
      </c>
      <c r="K1105" s="54">
        <v>0</v>
      </c>
      <c r="L1105" s="54">
        <v>0</v>
      </c>
      <c r="M1105" s="54">
        <v>0</v>
      </c>
      <c r="N1105" s="54">
        <v>1161350</v>
      </c>
    </row>
    <row r="1106" spans="1:14">
      <c r="A1106" s="199" t="s">
        <v>1208</v>
      </c>
      <c r="B1106" s="200">
        <v>16686</v>
      </c>
      <c r="C1106" s="54">
        <v>8</v>
      </c>
      <c r="D1106" s="198">
        <v>45945.643900462965</v>
      </c>
      <c r="E1106" s="198">
        <v>45953.643819444442</v>
      </c>
      <c r="F1106" s="54">
        <v>83</v>
      </c>
      <c r="G1106" s="54">
        <v>1164450</v>
      </c>
      <c r="H1106" s="54">
        <v>1164450</v>
      </c>
      <c r="I1106" s="54">
        <v>0</v>
      </c>
      <c r="J1106" s="54">
        <v>0</v>
      </c>
      <c r="K1106" s="54">
        <v>0</v>
      </c>
      <c r="L1106" s="54">
        <v>0</v>
      </c>
      <c r="M1106" s="54">
        <v>0</v>
      </c>
      <c r="N1106" s="54">
        <v>1164450</v>
      </c>
    </row>
    <row r="1107" spans="1:14">
      <c r="B1107" s="246" t="s">
        <v>36</v>
      </c>
      <c r="D1107" s="304">
        <f>SUBTOTAL(4,F1105:F1106)</f>
        <v>99</v>
      </c>
    </row>
    <row r="1108" spans="1:14">
      <c r="G1108" s="305">
        <f>SUBTOTAL(9,H1105:H1106)</f>
        <v>2325800</v>
      </c>
      <c r="H1108" s="305">
        <f>SUBTOTAL(9,I1105:I1106)</f>
        <v>0</v>
      </c>
      <c r="I1108" s="305">
        <f>SUBTOTAL(9,J1105:J1106)</f>
        <v>0</v>
      </c>
      <c r="K1108" s="305">
        <f>SUBTOTAL(9,K1105:K1106)</f>
        <v>0</v>
      </c>
      <c r="L1108" s="305">
        <f>SUBTOTAL(9,L1105:L1106)</f>
        <v>0</v>
      </c>
      <c r="M1108" s="305">
        <f>SUBTOTAL(9,M1105:M1106)</f>
        <v>0</v>
      </c>
      <c r="N1108" s="305">
        <f>SUBTOTAL(9,N1105:N1106)</f>
        <v>2325800</v>
      </c>
    </row>
    <row r="1109" spans="1:14">
      <c r="A1109" s="245" t="s">
        <v>177</v>
      </c>
      <c r="J1109" s="246" t="s">
        <v>12</v>
      </c>
      <c r="K1109" s="247" t="s">
        <v>1260</v>
      </c>
      <c r="L1109" s="248" t="s">
        <v>13</v>
      </c>
    </row>
    <row r="1111" spans="1:14">
      <c r="A1111" s="52" t="s">
        <v>18</v>
      </c>
      <c r="B1111" s="53" t="s">
        <v>19</v>
      </c>
      <c r="C1111" s="53" t="s">
        <v>20</v>
      </c>
      <c r="D1111" s="52" t="s">
        <v>21</v>
      </c>
      <c r="E1111" s="52" t="s">
        <v>22</v>
      </c>
      <c r="G1111" s="53" t="s">
        <v>23</v>
      </c>
      <c r="H1111" s="53" t="s">
        <v>24</v>
      </c>
      <c r="I1111" s="53" t="s">
        <v>25</v>
      </c>
      <c r="J1111" s="303" t="s">
        <v>26</v>
      </c>
      <c r="K1111" s="303" t="s">
        <v>27</v>
      </c>
      <c r="L1111" s="303" t="s">
        <v>28</v>
      </c>
      <c r="M1111" s="53" t="s">
        <v>29</v>
      </c>
      <c r="N1111" s="53" t="s">
        <v>30</v>
      </c>
    </row>
    <row r="1112" spans="1:14">
      <c r="A1112" s="199" t="s">
        <v>1208</v>
      </c>
      <c r="B1112" s="200">
        <v>17366</v>
      </c>
      <c r="C1112" s="54">
        <v>4</v>
      </c>
      <c r="D1112" s="198">
        <v>45969.285567129627</v>
      </c>
      <c r="E1112" s="198">
        <v>45984.267638888887</v>
      </c>
      <c r="F1112" s="54">
        <v>52</v>
      </c>
      <c r="G1112" s="54">
        <v>3887200</v>
      </c>
      <c r="H1112" s="54">
        <v>3172098</v>
      </c>
      <c r="I1112" s="54">
        <v>0</v>
      </c>
      <c r="J1112" s="54">
        <v>0</v>
      </c>
      <c r="K1112" s="54">
        <v>0</v>
      </c>
      <c r="L1112" s="54">
        <v>0</v>
      </c>
      <c r="M1112" s="54">
        <v>0</v>
      </c>
      <c r="N1112" s="54">
        <v>3172098</v>
      </c>
    </row>
    <row r="1113" spans="1:14">
      <c r="A1113" s="199" t="s">
        <v>1208</v>
      </c>
      <c r="B1113" s="200">
        <v>17574</v>
      </c>
      <c r="C1113" s="54">
        <v>4</v>
      </c>
      <c r="D1113" s="198">
        <v>45975.649201388886</v>
      </c>
      <c r="E1113" s="198">
        <v>45990.54760416667</v>
      </c>
      <c r="F1113" s="54">
        <v>46</v>
      </c>
      <c r="G1113" s="54">
        <v>4319370</v>
      </c>
      <c r="H1113" s="54">
        <v>4319370</v>
      </c>
      <c r="I1113" s="54">
        <v>0</v>
      </c>
      <c r="J1113" s="54">
        <v>0</v>
      </c>
      <c r="K1113" s="54">
        <v>0</v>
      </c>
      <c r="L1113" s="54">
        <v>0</v>
      </c>
      <c r="M1113" s="54">
        <v>0</v>
      </c>
      <c r="N1113" s="54">
        <v>4319370</v>
      </c>
    </row>
    <row r="1114" spans="1:14">
      <c r="A1114" s="199" t="s">
        <v>1208</v>
      </c>
      <c r="B1114" s="200">
        <v>17783</v>
      </c>
      <c r="C1114" s="54">
        <v>4</v>
      </c>
      <c r="D1114" s="198">
        <v>45983.463402777779</v>
      </c>
      <c r="E1114" s="198">
        <v>45998.463125000002</v>
      </c>
      <c r="F1114" s="54">
        <v>38</v>
      </c>
      <c r="G1114" s="54">
        <v>1950550</v>
      </c>
      <c r="H1114" s="54">
        <v>1950550</v>
      </c>
      <c r="I1114" s="54">
        <v>0</v>
      </c>
      <c r="J1114" s="54">
        <v>0</v>
      </c>
      <c r="K1114" s="54">
        <v>0</v>
      </c>
      <c r="L1114" s="54">
        <v>0</v>
      </c>
      <c r="M1114" s="54">
        <v>0</v>
      </c>
      <c r="N1114" s="54">
        <v>1950550</v>
      </c>
    </row>
    <row r="1115" spans="1:14">
      <c r="A1115" s="199" t="s">
        <v>1208</v>
      </c>
      <c r="B1115" s="200">
        <v>17992</v>
      </c>
      <c r="C1115" s="54">
        <v>4</v>
      </c>
      <c r="D1115" s="198">
        <v>45990.46675925926</v>
      </c>
      <c r="E1115" s="198">
        <v>46005.46665509259</v>
      </c>
      <c r="F1115" s="54">
        <v>31</v>
      </c>
      <c r="G1115" s="54">
        <v>3107020</v>
      </c>
      <c r="H1115" s="54">
        <v>3107020</v>
      </c>
      <c r="I1115" s="54">
        <v>0</v>
      </c>
      <c r="J1115" s="54">
        <v>0</v>
      </c>
      <c r="K1115" s="54">
        <v>0</v>
      </c>
      <c r="L1115" s="54">
        <v>0</v>
      </c>
      <c r="M1115" s="54">
        <v>0</v>
      </c>
      <c r="N1115" s="54">
        <v>3107020</v>
      </c>
    </row>
    <row r="1116" spans="1:14">
      <c r="A1116" s="199" t="s">
        <v>1208</v>
      </c>
      <c r="B1116" s="200">
        <v>18192</v>
      </c>
      <c r="C1116" s="54">
        <v>4</v>
      </c>
      <c r="D1116" s="198">
        <v>45996.299571759257</v>
      </c>
      <c r="E1116" s="198">
        <v>46011.299479166664</v>
      </c>
      <c r="F1116" s="54">
        <v>25</v>
      </c>
      <c r="G1116" s="54">
        <v>5314700</v>
      </c>
      <c r="H1116" s="54">
        <v>5314700</v>
      </c>
      <c r="I1116" s="54">
        <v>0</v>
      </c>
      <c r="J1116" s="54">
        <v>0</v>
      </c>
      <c r="K1116" s="54">
        <v>0</v>
      </c>
      <c r="L1116" s="54">
        <v>0</v>
      </c>
      <c r="M1116" s="54">
        <v>5314700</v>
      </c>
      <c r="N1116" s="54">
        <v>0</v>
      </c>
    </row>
    <row r="1117" spans="1:14">
      <c r="A1117" s="199" t="s">
        <v>1208</v>
      </c>
      <c r="B1117" s="200">
        <v>18456</v>
      </c>
      <c r="C1117" s="54">
        <v>4</v>
      </c>
      <c r="D1117" s="198">
        <v>46003.575868055559</v>
      </c>
      <c r="E1117" s="198">
        <v>46018.569386574076</v>
      </c>
      <c r="F1117" s="54">
        <v>18</v>
      </c>
      <c r="G1117" s="54">
        <v>3268600</v>
      </c>
      <c r="H1117" s="54">
        <v>3268600</v>
      </c>
      <c r="I1117" s="54">
        <v>0</v>
      </c>
      <c r="J1117" s="54">
        <v>0</v>
      </c>
      <c r="K1117" s="54">
        <v>0</v>
      </c>
      <c r="L1117" s="54">
        <v>3268600</v>
      </c>
      <c r="M1117" s="54">
        <v>0</v>
      </c>
      <c r="N1117" s="54">
        <v>0</v>
      </c>
    </row>
    <row r="1118" spans="1:14">
      <c r="A1118" s="199" t="s">
        <v>1208</v>
      </c>
      <c r="B1118" s="200">
        <v>18720</v>
      </c>
      <c r="C1118" s="54">
        <v>4</v>
      </c>
      <c r="D1118" s="198">
        <v>46011.22320601852</v>
      </c>
      <c r="E1118" s="198">
        <v>46026.222824074073</v>
      </c>
      <c r="F1118" s="54">
        <v>10</v>
      </c>
      <c r="G1118" s="54">
        <v>3365950</v>
      </c>
      <c r="H1118" s="54">
        <v>3365950</v>
      </c>
      <c r="I1118" s="54">
        <v>0</v>
      </c>
      <c r="J1118" s="54">
        <v>0</v>
      </c>
      <c r="K1118" s="54">
        <v>3365950</v>
      </c>
      <c r="L1118" s="54">
        <v>0</v>
      </c>
      <c r="M1118" s="54">
        <v>0</v>
      </c>
      <c r="N1118" s="54">
        <v>0</v>
      </c>
    </row>
    <row r="1119" spans="1:14">
      <c r="A1119" s="199" t="s">
        <v>1208</v>
      </c>
      <c r="B1119" s="200">
        <v>18831</v>
      </c>
      <c r="C1119" s="54">
        <v>4</v>
      </c>
      <c r="D1119" s="198">
        <v>46014.291064814817</v>
      </c>
      <c r="E1119" s="198">
        <v>46029.289803240739</v>
      </c>
      <c r="F1119" s="54">
        <v>7</v>
      </c>
      <c r="G1119" s="54">
        <v>3957000</v>
      </c>
      <c r="H1119" s="54">
        <v>3957000</v>
      </c>
      <c r="I1119" s="54">
        <v>0</v>
      </c>
      <c r="J1119" s="54">
        <v>3957000</v>
      </c>
      <c r="K1119" s="54">
        <v>0</v>
      </c>
      <c r="L1119" s="54">
        <v>0</v>
      </c>
      <c r="M1119" s="54">
        <v>0</v>
      </c>
      <c r="N1119" s="54">
        <v>0</v>
      </c>
    </row>
    <row r="1120" spans="1:14">
      <c r="B1120" s="246" t="s">
        <v>36</v>
      </c>
      <c r="D1120" s="304">
        <f>SUBTOTAL(4,F1112:F1119)</f>
        <v>52</v>
      </c>
    </row>
    <row r="1121" spans="1:14">
      <c r="G1121" s="305">
        <f>SUBTOTAL(9,H1112:H1119)</f>
        <v>28455288</v>
      </c>
      <c r="H1121" s="305">
        <f>SUBTOTAL(9,I1112:I1119)</f>
        <v>0</v>
      </c>
      <c r="I1121" s="305">
        <f>SUBTOTAL(9,J1112:J1119)</f>
        <v>3957000</v>
      </c>
      <c r="K1121" s="305">
        <f>SUBTOTAL(9,K1112:K1119)</f>
        <v>3365950</v>
      </c>
      <c r="L1121" s="305">
        <f>SUBTOTAL(9,L1112:L1119)</f>
        <v>3268600</v>
      </c>
      <c r="M1121" s="305">
        <f>SUBTOTAL(9,M1112:M1119)</f>
        <v>5314700</v>
      </c>
      <c r="N1121" s="305">
        <f>SUBTOTAL(9,N1112:N1119)</f>
        <v>12549038</v>
      </c>
    </row>
    <row r="1122" spans="1:14">
      <c r="A1122" s="245" t="s">
        <v>113</v>
      </c>
      <c r="J1122" s="246" t="s">
        <v>12</v>
      </c>
      <c r="K1122" s="247" t="s">
        <v>1261</v>
      </c>
      <c r="L1122" s="248" t="s">
        <v>13</v>
      </c>
    </row>
    <row r="1124" spans="1:14">
      <c r="A1124" s="52" t="s">
        <v>18</v>
      </c>
      <c r="B1124" s="53" t="s">
        <v>19</v>
      </c>
      <c r="C1124" s="53" t="s">
        <v>20</v>
      </c>
      <c r="D1124" s="52" t="s">
        <v>21</v>
      </c>
      <c r="E1124" s="52" t="s">
        <v>22</v>
      </c>
      <c r="G1124" s="53" t="s">
        <v>23</v>
      </c>
      <c r="H1124" s="53" t="s">
        <v>24</v>
      </c>
      <c r="I1124" s="53" t="s">
        <v>25</v>
      </c>
      <c r="J1124" s="303" t="s">
        <v>26</v>
      </c>
      <c r="K1124" s="303" t="s">
        <v>27</v>
      </c>
      <c r="L1124" s="303" t="s">
        <v>28</v>
      </c>
      <c r="M1124" s="53" t="s">
        <v>29</v>
      </c>
      <c r="N1124" s="53" t="s">
        <v>30</v>
      </c>
    </row>
    <row r="1125" spans="1:14">
      <c r="A1125" s="199" t="s">
        <v>1210</v>
      </c>
      <c r="B1125" s="200">
        <v>23571</v>
      </c>
      <c r="C1125" s="54">
        <v>12</v>
      </c>
      <c r="D1125" s="198">
        <v>46015.26934027778</v>
      </c>
      <c r="E1125" s="198">
        <v>46023.269201388888</v>
      </c>
      <c r="F1125" s="54">
        <v>13</v>
      </c>
      <c r="G1125" s="54">
        <v>595899.93999999994</v>
      </c>
      <c r="H1125" s="54">
        <v>595899.93999999994</v>
      </c>
      <c r="I1125" s="54">
        <v>0</v>
      </c>
      <c r="J1125" s="54">
        <v>0</v>
      </c>
      <c r="K1125" s="54">
        <v>595899.93999999994</v>
      </c>
      <c r="L1125" s="54">
        <v>0</v>
      </c>
      <c r="M1125" s="54">
        <v>0</v>
      </c>
      <c r="N1125" s="54">
        <v>0</v>
      </c>
    </row>
    <row r="1126" spans="1:14">
      <c r="A1126" s="199" t="s">
        <v>1210</v>
      </c>
      <c r="B1126" s="200">
        <v>23752</v>
      </c>
      <c r="C1126" s="54">
        <v>12</v>
      </c>
      <c r="D1126" s="198">
        <v>46022.249780092592</v>
      </c>
      <c r="E1126" s="198">
        <v>46030.249386574076</v>
      </c>
      <c r="F1126" s="54">
        <v>6</v>
      </c>
      <c r="G1126" s="54">
        <v>563399.94999999995</v>
      </c>
      <c r="H1126" s="54">
        <v>563399.94999999995</v>
      </c>
      <c r="I1126" s="54">
        <v>0</v>
      </c>
      <c r="J1126" s="54">
        <v>563399.94999999995</v>
      </c>
      <c r="K1126" s="54">
        <v>0</v>
      </c>
      <c r="L1126" s="54">
        <v>0</v>
      </c>
      <c r="M1126" s="54">
        <v>0</v>
      </c>
      <c r="N1126" s="54">
        <v>0</v>
      </c>
    </row>
    <row r="1127" spans="1:14">
      <c r="B1127" s="246" t="s">
        <v>36</v>
      </c>
      <c r="D1127" s="304">
        <f>SUBTOTAL(4,F1125:F1126)</f>
        <v>13</v>
      </c>
    </row>
    <row r="1128" spans="1:14">
      <c r="G1128" s="305">
        <f>SUBTOTAL(9,H1125:H1126)</f>
        <v>1159299.8899999999</v>
      </c>
      <c r="H1128" s="305">
        <f>SUBTOTAL(9,I1125:I1126)</f>
        <v>0</v>
      </c>
      <c r="I1128" s="305">
        <f>SUBTOTAL(9,J1125:J1126)</f>
        <v>563399.94999999995</v>
      </c>
      <c r="K1128" s="305">
        <f>SUBTOTAL(9,K1125:K1126)</f>
        <v>595899.93999999994</v>
      </c>
      <c r="L1128" s="305">
        <f>SUBTOTAL(9,L1125:L1126)</f>
        <v>0</v>
      </c>
      <c r="M1128" s="305">
        <f>SUBTOTAL(9,M1125:M1126)</f>
        <v>0</v>
      </c>
      <c r="N1128" s="305">
        <f>SUBTOTAL(9,N1125:N1126)</f>
        <v>0</v>
      </c>
    </row>
    <row r="1129" spans="1:14">
      <c r="A1129" s="245" t="s">
        <v>671</v>
      </c>
      <c r="J1129" s="246" t="s">
        <v>12</v>
      </c>
      <c r="K1129" s="247" t="s">
        <v>3</v>
      </c>
      <c r="L1129" s="248" t="s">
        <v>13</v>
      </c>
    </row>
    <row r="1131" spans="1:14">
      <c r="A1131" s="52" t="s">
        <v>18</v>
      </c>
      <c r="B1131" s="53" t="s">
        <v>19</v>
      </c>
      <c r="C1131" s="53" t="s">
        <v>20</v>
      </c>
      <c r="D1131" s="52" t="s">
        <v>21</v>
      </c>
      <c r="E1131" s="52" t="s">
        <v>22</v>
      </c>
      <c r="G1131" s="53" t="s">
        <v>23</v>
      </c>
      <c r="H1131" s="53" t="s">
        <v>24</v>
      </c>
      <c r="I1131" s="53" t="s">
        <v>25</v>
      </c>
      <c r="J1131" s="303" t="s">
        <v>26</v>
      </c>
      <c r="K1131" s="303" t="s">
        <v>27</v>
      </c>
      <c r="L1131" s="303" t="s">
        <v>28</v>
      </c>
      <c r="M1131" s="53" t="s">
        <v>29</v>
      </c>
      <c r="N1131" s="53" t="s">
        <v>30</v>
      </c>
    </row>
    <row r="1132" spans="1:14">
      <c r="A1132" s="199" t="s">
        <v>1210</v>
      </c>
      <c r="B1132" s="200">
        <v>23765</v>
      </c>
      <c r="C1132" s="54">
        <v>1</v>
      </c>
      <c r="D1132" s="198">
        <v>46022.466863425929</v>
      </c>
      <c r="E1132" s="198">
        <v>46030.466863425929</v>
      </c>
      <c r="F1132" s="54">
        <v>6</v>
      </c>
      <c r="G1132" s="54">
        <v>9160000</v>
      </c>
      <c r="H1132" s="54">
        <v>9160000</v>
      </c>
      <c r="I1132" s="54">
        <v>0</v>
      </c>
      <c r="J1132" s="54">
        <v>9160000</v>
      </c>
      <c r="K1132" s="54">
        <v>0</v>
      </c>
      <c r="L1132" s="54">
        <v>0</v>
      </c>
      <c r="M1132" s="54">
        <v>0</v>
      </c>
      <c r="N1132" s="54">
        <v>0</v>
      </c>
    </row>
    <row r="1133" spans="1:14">
      <c r="B1133" s="246" t="s">
        <v>36</v>
      </c>
      <c r="D1133" s="304">
        <f>SUBTOTAL(4,F1132:F1132)</f>
        <v>6</v>
      </c>
    </row>
    <row r="1134" spans="1:14">
      <c r="G1134" s="305">
        <f>SUBTOTAL(9,H1132:H1132)</f>
        <v>9160000</v>
      </c>
      <c r="H1134" s="305">
        <f>SUBTOTAL(9,I1132:I1132)</f>
        <v>0</v>
      </c>
      <c r="I1134" s="305">
        <f>SUBTOTAL(9,J1132:J1132)</f>
        <v>9160000</v>
      </c>
      <c r="K1134" s="305">
        <f>SUBTOTAL(9,K1132:K1132)</f>
        <v>0</v>
      </c>
      <c r="L1134" s="305">
        <f>SUBTOTAL(9,L1132:L1132)</f>
        <v>0</v>
      </c>
      <c r="M1134" s="305">
        <f>SUBTOTAL(9,M1132:M1132)</f>
        <v>0</v>
      </c>
      <c r="N1134" s="305">
        <f>SUBTOTAL(9,N1132:N1132)</f>
        <v>0</v>
      </c>
    </row>
    <row r="1135" spans="1:14">
      <c r="A1135" s="245" t="s">
        <v>694</v>
      </c>
      <c r="J1135" s="246" t="s">
        <v>12</v>
      </c>
      <c r="K1135" s="247" t="s">
        <v>1262</v>
      </c>
      <c r="L1135" s="248" t="s">
        <v>13</v>
      </c>
    </row>
    <row r="1137" spans="1:14">
      <c r="A1137" s="52" t="s">
        <v>18</v>
      </c>
      <c r="B1137" s="53" t="s">
        <v>19</v>
      </c>
      <c r="C1137" s="53" t="s">
        <v>20</v>
      </c>
      <c r="D1137" s="52" t="s">
        <v>21</v>
      </c>
      <c r="E1137" s="52" t="s">
        <v>22</v>
      </c>
      <c r="G1137" s="53" t="s">
        <v>23</v>
      </c>
      <c r="H1137" s="53" t="s">
        <v>24</v>
      </c>
      <c r="I1137" s="53" t="s">
        <v>25</v>
      </c>
      <c r="J1137" s="303" t="s">
        <v>26</v>
      </c>
      <c r="K1137" s="303" t="s">
        <v>27</v>
      </c>
      <c r="L1137" s="303" t="s">
        <v>28</v>
      </c>
      <c r="M1137" s="53" t="s">
        <v>29</v>
      </c>
      <c r="N1137" s="53" t="s">
        <v>30</v>
      </c>
    </row>
    <row r="1138" spans="1:14">
      <c r="A1138" s="199" t="s">
        <v>1208</v>
      </c>
      <c r="B1138" s="200">
        <v>14988</v>
      </c>
      <c r="C1138" s="54">
        <v>7</v>
      </c>
      <c r="D1138" s="198">
        <v>45885.292858796296</v>
      </c>
      <c r="E1138" s="198">
        <v>45886.291226851848</v>
      </c>
      <c r="F1138" s="54">
        <v>150</v>
      </c>
      <c r="G1138" s="54">
        <v>698900</v>
      </c>
      <c r="H1138" s="54">
        <v>198900</v>
      </c>
      <c r="I1138" s="54">
        <v>0</v>
      </c>
      <c r="J1138" s="54">
        <v>0</v>
      </c>
      <c r="K1138" s="54">
        <v>0</v>
      </c>
      <c r="L1138" s="54">
        <v>0</v>
      </c>
      <c r="M1138" s="54">
        <v>0</v>
      </c>
      <c r="N1138" s="54">
        <v>198900</v>
      </c>
    </row>
    <row r="1139" spans="1:14">
      <c r="B1139" s="246" t="s">
        <v>36</v>
      </c>
      <c r="D1139" s="304">
        <f>SUBTOTAL(4,F1138:F1138)</f>
        <v>150</v>
      </c>
    </row>
    <row r="1140" spans="1:14">
      <c r="G1140" s="305">
        <f>SUBTOTAL(9,H1138:H1138)</f>
        <v>198900</v>
      </c>
      <c r="H1140" s="305">
        <f>SUBTOTAL(9,I1138:I1138)</f>
        <v>0</v>
      </c>
      <c r="I1140" s="305">
        <f>SUBTOTAL(9,J1138:J1138)</f>
        <v>0</v>
      </c>
      <c r="K1140" s="305">
        <f>SUBTOTAL(9,K1138:K1138)</f>
        <v>0</v>
      </c>
      <c r="L1140" s="305">
        <f>SUBTOTAL(9,L1138:L1138)</f>
        <v>0</v>
      </c>
      <c r="M1140" s="305">
        <f>SUBTOTAL(9,M1138:M1138)</f>
        <v>0</v>
      </c>
      <c r="N1140" s="305">
        <f>SUBTOTAL(9,N1138:N1138)</f>
        <v>198900</v>
      </c>
    </row>
    <row r="1141" spans="1:14">
      <c r="A1141" s="245" t="s">
        <v>105</v>
      </c>
      <c r="J1141" s="246" t="s">
        <v>12</v>
      </c>
      <c r="K1141" s="247" t="s">
        <v>1263</v>
      </c>
      <c r="L1141" s="248" t="s">
        <v>13</v>
      </c>
    </row>
    <row r="1143" spans="1:14">
      <c r="A1143" s="52" t="s">
        <v>18</v>
      </c>
      <c r="B1143" s="53" t="s">
        <v>19</v>
      </c>
      <c r="C1143" s="53" t="s">
        <v>20</v>
      </c>
      <c r="D1143" s="52" t="s">
        <v>21</v>
      </c>
      <c r="E1143" s="52" t="s">
        <v>22</v>
      </c>
      <c r="G1143" s="53" t="s">
        <v>23</v>
      </c>
      <c r="H1143" s="53" t="s">
        <v>24</v>
      </c>
      <c r="I1143" s="53" t="s">
        <v>25</v>
      </c>
      <c r="J1143" s="303" t="s">
        <v>26</v>
      </c>
      <c r="K1143" s="303" t="s">
        <v>27</v>
      </c>
      <c r="L1143" s="303" t="s">
        <v>28</v>
      </c>
      <c r="M1143" s="53" t="s">
        <v>29</v>
      </c>
      <c r="N1143" s="53" t="s">
        <v>30</v>
      </c>
    </row>
    <row r="1144" spans="1:14">
      <c r="A1144" s="199" t="s">
        <v>1210</v>
      </c>
      <c r="B1144" s="200">
        <v>16639</v>
      </c>
      <c r="C1144" s="54">
        <v>3</v>
      </c>
      <c r="D1144" s="198">
        <v>45626.608854166669</v>
      </c>
      <c r="E1144" s="198">
        <v>45627.608854166669</v>
      </c>
      <c r="F1144" s="54">
        <v>409</v>
      </c>
      <c r="G1144" s="54">
        <v>13907856</v>
      </c>
      <c r="H1144" s="54">
        <v>565180</v>
      </c>
      <c r="I1144" s="54">
        <v>0</v>
      </c>
      <c r="J1144" s="54">
        <v>0</v>
      </c>
      <c r="K1144" s="54">
        <v>0</v>
      </c>
      <c r="L1144" s="54">
        <v>0</v>
      </c>
      <c r="M1144" s="54">
        <v>0</v>
      </c>
      <c r="N1144" s="54">
        <v>565180</v>
      </c>
    </row>
    <row r="1145" spans="1:14">
      <c r="B1145" s="246" t="s">
        <v>36</v>
      </c>
      <c r="D1145" s="304">
        <f>SUBTOTAL(4,F1144:F1144)</f>
        <v>409</v>
      </c>
    </row>
    <row r="1146" spans="1:14">
      <c r="G1146" s="305">
        <f>SUBTOTAL(9,H1144:H1144)</f>
        <v>565180</v>
      </c>
      <c r="H1146" s="305">
        <f>SUBTOTAL(9,I1144:I1144)</f>
        <v>0</v>
      </c>
      <c r="I1146" s="305">
        <f>SUBTOTAL(9,J1144:J1144)</f>
        <v>0</v>
      </c>
      <c r="K1146" s="305">
        <f>SUBTOTAL(9,K1144:K1144)</f>
        <v>0</v>
      </c>
      <c r="L1146" s="305">
        <f>SUBTOTAL(9,L1144:L1144)</f>
        <v>0</v>
      </c>
      <c r="M1146" s="305">
        <f>SUBTOTAL(9,M1144:M1144)</f>
        <v>0</v>
      </c>
      <c r="N1146" s="305">
        <f>SUBTOTAL(9,N1144:N1144)</f>
        <v>565180</v>
      </c>
    </row>
    <row r="1147" spans="1:14">
      <c r="A1147" s="245" t="s">
        <v>1553</v>
      </c>
      <c r="J1147" s="246" t="s">
        <v>12</v>
      </c>
      <c r="K1147" s="247" t="s">
        <v>1554</v>
      </c>
      <c r="L1147" s="248" t="s">
        <v>13</v>
      </c>
    </row>
    <row r="1149" spans="1:14">
      <c r="A1149" s="52" t="s">
        <v>18</v>
      </c>
      <c r="B1149" s="53" t="s">
        <v>19</v>
      </c>
      <c r="C1149" s="53" t="s">
        <v>20</v>
      </c>
      <c r="D1149" s="52" t="s">
        <v>21</v>
      </c>
      <c r="E1149" s="52" t="s">
        <v>22</v>
      </c>
      <c r="G1149" s="53" t="s">
        <v>23</v>
      </c>
      <c r="H1149" s="53" t="s">
        <v>24</v>
      </c>
      <c r="I1149" s="53" t="s">
        <v>25</v>
      </c>
      <c r="J1149" s="303" t="s">
        <v>26</v>
      </c>
      <c r="K1149" s="303" t="s">
        <v>27</v>
      </c>
      <c r="L1149" s="303" t="s">
        <v>28</v>
      </c>
      <c r="M1149" s="53" t="s">
        <v>29</v>
      </c>
      <c r="N1149" s="53" t="s">
        <v>30</v>
      </c>
    </row>
    <row r="1150" spans="1:14">
      <c r="A1150" s="199" t="s">
        <v>1208</v>
      </c>
      <c r="B1150" s="200">
        <v>18321</v>
      </c>
      <c r="C1150" s="54">
        <v>7</v>
      </c>
      <c r="D1150" s="198">
        <v>46000.690983796296</v>
      </c>
      <c r="E1150" s="198">
        <v>46001.690983796296</v>
      </c>
      <c r="F1150" s="54">
        <v>35</v>
      </c>
      <c r="G1150" s="54">
        <v>49970</v>
      </c>
      <c r="H1150" s="54">
        <v>49970</v>
      </c>
      <c r="I1150" s="54">
        <v>0</v>
      </c>
      <c r="J1150" s="54">
        <v>0</v>
      </c>
      <c r="K1150" s="54">
        <v>0</v>
      </c>
      <c r="L1150" s="54">
        <v>0</v>
      </c>
      <c r="M1150" s="54">
        <v>0</v>
      </c>
      <c r="N1150" s="54">
        <v>49970</v>
      </c>
    </row>
    <row r="1151" spans="1:14">
      <c r="A1151" s="199" t="s">
        <v>1208</v>
      </c>
      <c r="B1151" s="200">
        <v>18981</v>
      </c>
      <c r="C1151" s="54">
        <v>7</v>
      </c>
      <c r="D1151" s="198">
        <v>46020.50439814815</v>
      </c>
      <c r="E1151" s="198">
        <v>46021.50439814815</v>
      </c>
      <c r="F1151" s="54">
        <v>15</v>
      </c>
      <c r="G1151" s="54">
        <v>53400</v>
      </c>
      <c r="H1151" s="54">
        <v>50000</v>
      </c>
      <c r="I1151" s="54">
        <v>0</v>
      </c>
      <c r="J1151" s="54">
        <v>0</v>
      </c>
      <c r="K1151" s="54">
        <v>50000</v>
      </c>
      <c r="L1151" s="54">
        <v>0</v>
      </c>
      <c r="M1151" s="54">
        <v>0</v>
      </c>
      <c r="N1151" s="54">
        <v>0</v>
      </c>
    </row>
    <row r="1152" spans="1:14">
      <c r="B1152" s="246" t="s">
        <v>36</v>
      </c>
      <c r="D1152" s="304">
        <f>SUBTOTAL(4,F1150:F1151)</f>
        <v>35</v>
      </c>
    </row>
    <row r="1153" spans="1:14">
      <c r="G1153" s="305">
        <f>SUBTOTAL(9,H1150:H1151)</f>
        <v>99970</v>
      </c>
      <c r="H1153" s="305">
        <f>SUBTOTAL(9,I1150:I1151)</f>
        <v>0</v>
      </c>
      <c r="I1153" s="305">
        <f>SUBTOTAL(9,J1150:J1151)</f>
        <v>0</v>
      </c>
      <c r="K1153" s="305">
        <f>SUBTOTAL(9,K1150:K1151)</f>
        <v>50000</v>
      </c>
      <c r="L1153" s="305">
        <f>SUBTOTAL(9,L1150:L1151)</f>
        <v>0</v>
      </c>
      <c r="M1153" s="305">
        <f>SUBTOTAL(9,M1150:M1151)</f>
        <v>0</v>
      </c>
      <c r="N1153" s="305">
        <f>SUBTOTAL(9,N1150:N1151)</f>
        <v>49970</v>
      </c>
    </row>
    <row r="1154" spans="1:14">
      <c r="A1154" s="245" t="s">
        <v>713</v>
      </c>
      <c r="J1154" s="246" t="s">
        <v>12</v>
      </c>
      <c r="K1154" s="247" t="s">
        <v>1264</v>
      </c>
      <c r="L1154" s="248" t="s">
        <v>13</v>
      </c>
    </row>
    <row r="1156" spans="1:14">
      <c r="A1156" s="52" t="s">
        <v>18</v>
      </c>
      <c r="B1156" s="53" t="s">
        <v>19</v>
      </c>
      <c r="C1156" s="53" t="s">
        <v>20</v>
      </c>
      <c r="D1156" s="52" t="s">
        <v>21</v>
      </c>
      <c r="E1156" s="52" t="s">
        <v>22</v>
      </c>
      <c r="G1156" s="53" t="s">
        <v>23</v>
      </c>
      <c r="H1156" s="53" t="s">
        <v>24</v>
      </c>
      <c r="I1156" s="53" t="s">
        <v>25</v>
      </c>
      <c r="J1156" s="303" t="s">
        <v>26</v>
      </c>
      <c r="K1156" s="303" t="s">
        <v>27</v>
      </c>
      <c r="L1156" s="303" t="s">
        <v>28</v>
      </c>
      <c r="M1156" s="53" t="s">
        <v>29</v>
      </c>
      <c r="N1156" s="53" t="s">
        <v>30</v>
      </c>
    </row>
    <row r="1157" spans="1:14">
      <c r="A1157" s="199" t="s">
        <v>1208</v>
      </c>
      <c r="B1157" s="200">
        <v>17711</v>
      </c>
      <c r="C1157" s="54">
        <v>8</v>
      </c>
      <c r="D1157" s="198">
        <v>45981.50136574074</v>
      </c>
      <c r="E1157" s="198">
        <v>45982.501180555555</v>
      </c>
      <c r="F1157" s="54">
        <v>54</v>
      </c>
      <c r="G1157" s="54">
        <v>167520</v>
      </c>
      <c r="H1157" s="54">
        <v>67536</v>
      </c>
      <c r="I1157" s="54">
        <v>0</v>
      </c>
      <c r="J1157" s="54">
        <v>0</v>
      </c>
      <c r="K1157" s="54">
        <v>0</v>
      </c>
      <c r="L1157" s="54">
        <v>0</v>
      </c>
      <c r="M1157" s="54">
        <v>0</v>
      </c>
      <c r="N1157" s="54">
        <v>67536</v>
      </c>
    </row>
    <row r="1158" spans="1:14">
      <c r="B1158" s="246" t="s">
        <v>36</v>
      </c>
      <c r="D1158" s="304">
        <f>SUBTOTAL(4,F1157:F1157)</f>
        <v>54</v>
      </c>
    </row>
    <row r="1159" spans="1:14">
      <c r="G1159" s="305">
        <f>SUBTOTAL(9,H1157:H1157)</f>
        <v>67536</v>
      </c>
      <c r="H1159" s="305">
        <f>SUBTOTAL(9,I1157:I1157)</f>
        <v>0</v>
      </c>
      <c r="I1159" s="305">
        <f>SUBTOTAL(9,J1157:J1157)</f>
        <v>0</v>
      </c>
      <c r="K1159" s="305">
        <f>SUBTOTAL(9,K1157:K1157)</f>
        <v>0</v>
      </c>
      <c r="L1159" s="305">
        <f>SUBTOTAL(9,L1157:L1157)</f>
        <v>0</v>
      </c>
      <c r="M1159" s="305">
        <f>SUBTOTAL(9,M1157:M1157)</f>
        <v>0</v>
      </c>
      <c r="N1159" s="305">
        <f>SUBTOTAL(9,N1157:N1157)</f>
        <v>67536</v>
      </c>
    </row>
    <row r="1160" spans="1:14">
      <c r="A1160" s="245" t="s">
        <v>719</v>
      </c>
      <c r="J1160" s="246" t="s">
        <v>12</v>
      </c>
      <c r="K1160" s="247" t="s">
        <v>1555</v>
      </c>
      <c r="L1160" s="248" t="s">
        <v>13</v>
      </c>
    </row>
    <row r="1162" spans="1:14">
      <c r="A1162" s="52" t="s">
        <v>18</v>
      </c>
      <c r="B1162" s="53" t="s">
        <v>19</v>
      </c>
      <c r="C1162" s="53" t="s">
        <v>20</v>
      </c>
      <c r="D1162" s="52" t="s">
        <v>21</v>
      </c>
      <c r="E1162" s="52" t="s">
        <v>22</v>
      </c>
      <c r="G1162" s="53" t="s">
        <v>23</v>
      </c>
      <c r="H1162" s="53" t="s">
        <v>24</v>
      </c>
      <c r="I1162" s="53" t="s">
        <v>25</v>
      </c>
      <c r="J1162" s="303" t="s">
        <v>26</v>
      </c>
      <c r="K1162" s="303" t="s">
        <v>27</v>
      </c>
      <c r="L1162" s="303" t="s">
        <v>28</v>
      </c>
      <c r="M1162" s="53" t="s">
        <v>29</v>
      </c>
      <c r="N1162" s="53" t="s">
        <v>30</v>
      </c>
    </row>
    <row r="1163" spans="1:14">
      <c r="A1163" s="199" t="s">
        <v>1210</v>
      </c>
      <c r="B1163" s="200">
        <v>23163</v>
      </c>
      <c r="C1163" s="54">
        <v>0</v>
      </c>
      <c r="D1163" s="198">
        <v>46002.476423611108</v>
      </c>
      <c r="E1163" s="198">
        <v>46003.476238425923</v>
      </c>
      <c r="F1163" s="54">
        <v>33</v>
      </c>
      <c r="G1163" s="54">
        <v>106400</v>
      </c>
      <c r="H1163" s="54">
        <v>106400</v>
      </c>
      <c r="I1163" s="54">
        <v>0</v>
      </c>
      <c r="J1163" s="54">
        <v>0</v>
      </c>
      <c r="K1163" s="54">
        <v>0</v>
      </c>
      <c r="L1163" s="54">
        <v>0</v>
      </c>
      <c r="M1163" s="54">
        <v>0</v>
      </c>
      <c r="N1163" s="54">
        <v>106400</v>
      </c>
    </row>
    <row r="1164" spans="1:14">
      <c r="A1164" s="199" t="s">
        <v>1210</v>
      </c>
      <c r="B1164" s="200">
        <v>23164</v>
      </c>
      <c r="C1164" s="54">
        <v>0</v>
      </c>
      <c r="D1164" s="198">
        <v>46002.478784722225</v>
      </c>
      <c r="E1164" s="198">
        <v>46003.476979166669</v>
      </c>
      <c r="F1164" s="54">
        <v>33</v>
      </c>
      <c r="G1164" s="54">
        <v>308000</v>
      </c>
      <c r="H1164" s="54">
        <v>308000</v>
      </c>
      <c r="I1164" s="54">
        <v>0</v>
      </c>
      <c r="J1164" s="54">
        <v>0</v>
      </c>
      <c r="K1164" s="54">
        <v>0</v>
      </c>
      <c r="L1164" s="54">
        <v>0</v>
      </c>
      <c r="M1164" s="54">
        <v>0</v>
      </c>
      <c r="N1164" s="54">
        <v>308000</v>
      </c>
    </row>
    <row r="1165" spans="1:14">
      <c r="B1165" s="246" t="s">
        <v>36</v>
      </c>
      <c r="D1165" s="304">
        <f>SUBTOTAL(4,F1163:F1164)</f>
        <v>33</v>
      </c>
    </row>
    <row r="1166" spans="1:14">
      <c r="G1166" s="305">
        <f>SUBTOTAL(9,H1163:H1164)</f>
        <v>414400</v>
      </c>
      <c r="H1166" s="305">
        <f>SUBTOTAL(9,I1163:I1164)</f>
        <v>0</v>
      </c>
      <c r="I1166" s="305">
        <f>SUBTOTAL(9,J1163:J1164)</f>
        <v>0</v>
      </c>
      <c r="K1166" s="305">
        <f>SUBTOTAL(9,K1163:K1164)</f>
        <v>0</v>
      </c>
      <c r="L1166" s="305">
        <f>SUBTOTAL(9,L1163:L1164)</f>
        <v>0</v>
      </c>
      <c r="M1166" s="305">
        <f>SUBTOTAL(9,M1163:M1164)</f>
        <v>0</v>
      </c>
      <c r="N1166" s="305">
        <f>SUBTOTAL(9,N1163:N1164)</f>
        <v>414400</v>
      </c>
    </row>
    <row r="1167" spans="1:14">
      <c r="A1167" s="245" t="s">
        <v>50</v>
      </c>
      <c r="J1167" s="246" t="s">
        <v>12</v>
      </c>
      <c r="K1167" s="247" t="s">
        <v>1265</v>
      </c>
      <c r="L1167" s="248" t="s">
        <v>13</v>
      </c>
    </row>
    <row r="1169" spans="1:14">
      <c r="A1169" s="52" t="s">
        <v>18</v>
      </c>
      <c r="B1169" s="53" t="s">
        <v>19</v>
      </c>
      <c r="C1169" s="53" t="s">
        <v>20</v>
      </c>
      <c r="D1169" s="52" t="s">
        <v>21</v>
      </c>
      <c r="E1169" s="52" t="s">
        <v>22</v>
      </c>
      <c r="G1169" s="53" t="s">
        <v>23</v>
      </c>
      <c r="H1169" s="53" t="s">
        <v>24</v>
      </c>
      <c r="I1169" s="53" t="s">
        <v>25</v>
      </c>
      <c r="J1169" s="303" t="s">
        <v>26</v>
      </c>
      <c r="K1169" s="303" t="s">
        <v>27</v>
      </c>
      <c r="L1169" s="303" t="s">
        <v>28</v>
      </c>
      <c r="M1169" s="53" t="s">
        <v>29</v>
      </c>
      <c r="N1169" s="53" t="s">
        <v>30</v>
      </c>
    </row>
    <row r="1170" spans="1:14">
      <c r="A1170" s="199" t="s">
        <v>1208</v>
      </c>
      <c r="B1170" s="200">
        <v>18826</v>
      </c>
      <c r="C1170" s="54">
        <v>8</v>
      </c>
      <c r="D1170" s="198">
        <v>46014.244699074072</v>
      </c>
      <c r="E1170" s="198">
        <v>46015.244421296295</v>
      </c>
      <c r="F1170" s="54">
        <v>21</v>
      </c>
      <c r="G1170" s="54">
        <v>3298200</v>
      </c>
      <c r="H1170" s="54">
        <v>2000200</v>
      </c>
      <c r="I1170" s="54">
        <v>0</v>
      </c>
      <c r="J1170" s="54">
        <v>0</v>
      </c>
      <c r="K1170" s="54">
        <v>0</v>
      </c>
      <c r="L1170" s="54">
        <v>2000200</v>
      </c>
      <c r="M1170" s="54">
        <v>0</v>
      </c>
      <c r="N1170" s="54">
        <v>0</v>
      </c>
    </row>
    <row r="1171" spans="1:14">
      <c r="B1171" s="246" t="s">
        <v>36</v>
      </c>
      <c r="D1171" s="304">
        <f>SUBTOTAL(4,F1170:F1170)</f>
        <v>21</v>
      </c>
    </row>
    <row r="1172" spans="1:14">
      <c r="G1172" s="305">
        <f>SUBTOTAL(9,H1170:H1170)</f>
        <v>2000200</v>
      </c>
      <c r="H1172" s="305">
        <f>SUBTOTAL(9,I1170:I1170)</f>
        <v>0</v>
      </c>
      <c r="I1172" s="305">
        <f>SUBTOTAL(9,J1170:J1170)</f>
        <v>0</v>
      </c>
      <c r="K1172" s="305">
        <f>SUBTOTAL(9,K1170:K1170)</f>
        <v>0</v>
      </c>
      <c r="L1172" s="305">
        <f>SUBTOTAL(9,L1170:L1170)</f>
        <v>2000200</v>
      </c>
      <c r="M1172" s="305">
        <f>SUBTOTAL(9,M1170:M1170)</f>
        <v>0</v>
      </c>
      <c r="N1172" s="305">
        <f>SUBTOTAL(9,N1170:N1170)</f>
        <v>0</v>
      </c>
    </row>
    <row r="1173" spans="1:14">
      <c r="A1173" s="245" t="s">
        <v>178</v>
      </c>
      <c r="J1173" s="246" t="s">
        <v>12</v>
      </c>
      <c r="K1173" s="247" t="s">
        <v>1209</v>
      </c>
      <c r="L1173" s="248" t="s">
        <v>13</v>
      </c>
    </row>
    <row r="1175" spans="1:14">
      <c r="A1175" s="52" t="s">
        <v>18</v>
      </c>
      <c r="B1175" s="53" t="s">
        <v>19</v>
      </c>
      <c r="C1175" s="53" t="s">
        <v>20</v>
      </c>
      <c r="D1175" s="52" t="s">
        <v>21</v>
      </c>
      <c r="E1175" s="52" t="s">
        <v>22</v>
      </c>
      <c r="G1175" s="53" t="s">
        <v>23</v>
      </c>
      <c r="H1175" s="53" t="s">
        <v>24</v>
      </c>
      <c r="I1175" s="53" t="s">
        <v>25</v>
      </c>
      <c r="J1175" s="303" t="s">
        <v>26</v>
      </c>
      <c r="K1175" s="303" t="s">
        <v>27</v>
      </c>
      <c r="L1175" s="303" t="s">
        <v>28</v>
      </c>
      <c r="M1175" s="53" t="s">
        <v>29</v>
      </c>
      <c r="N1175" s="53" t="s">
        <v>30</v>
      </c>
    </row>
    <row r="1176" spans="1:14">
      <c r="A1176" s="199" t="s">
        <v>1210</v>
      </c>
      <c r="B1176" s="200">
        <v>22230</v>
      </c>
      <c r="C1176" s="54">
        <v>0</v>
      </c>
      <c r="D1176" s="198">
        <v>45968.278402777774</v>
      </c>
      <c r="E1176" s="198">
        <v>45998.278217592589</v>
      </c>
      <c r="F1176" s="54">
        <v>38</v>
      </c>
      <c r="G1176" s="54">
        <v>104700</v>
      </c>
      <c r="H1176" s="54">
        <v>104700</v>
      </c>
      <c r="I1176" s="54">
        <v>0</v>
      </c>
      <c r="J1176" s="54">
        <v>0</v>
      </c>
      <c r="K1176" s="54">
        <v>0</v>
      </c>
      <c r="L1176" s="54">
        <v>0</v>
      </c>
      <c r="M1176" s="54">
        <v>0</v>
      </c>
      <c r="N1176" s="54">
        <v>104700</v>
      </c>
    </row>
    <row r="1177" spans="1:14">
      <c r="A1177" s="199" t="s">
        <v>1210</v>
      </c>
      <c r="B1177" s="200">
        <v>22370</v>
      </c>
      <c r="C1177" s="54">
        <v>0</v>
      </c>
      <c r="D1177" s="198">
        <v>45975.261273148149</v>
      </c>
      <c r="E1177" s="198">
        <v>46005.261122685188</v>
      </c>
      <c r="F1177" s="54">
        <v>31</v>
      </c>
      <c r="G1177" s="54">
        <v>107000</v>
      </c>
      <c r="H1177" s="54">
        <v>107000</v>
      </c>
      <c r="I1177" s="54">
        <v>0</v>
      </c>
      <c r="J1177" s="54">
        <v>0</v>
      </c>
      <c r="K1177" s="54">
        <v>0</v>
      </c>
      <c r="L1177" s="54">
        <v>0</v>
      </c>
      <c r="M1177" s="54">
        <v>0</v>
      </c>
      <c r="N1177" s="54">
        <v>107000</v>
      </c>
    </row>
    <row r="1178" spans="1:14">
      <c r="A1178" s="199" t="s">
        <v>1210</v>
      </c>
      <c r="B1178" s="200">
        <v>22561</v>
      </c>
      <c r="C1178" s="54">
        <v>0</v>
      </c>
      <c r="D1178" s="198">
        <v>45982.385046296295</v>
      </c>
      <c r="E1178" s="198">
        <v>46012.383275462962</v>
      </c>
      <c r="F1178" s="54">
        <v>24</v>
      </c>
      <c r="G1178" s="54">
        <v>105000</v>
      </c>
      <c r="H1178" s="54">
        <v>105000</v>
      </c>
      <c r="I1178" s="54">
        <v>0</v>
      </c>
      <c r="J1178" s="54">
        <v>0</v>
      </c>
      <c r="K1178" s="54">
        <v>0</v>
      </c>
      <c r="L1178" s="54">
        <v>0</v>
      </c>
      <c r="M1178" s="54">
        <v>105000</v>
      </c>
      <c r="N1178" s="54">
        <v>0</v>
      </c>
    </row>
    <row r="1179" spans="1:14">
      <c r="A1179" s="199" t="s">
        <v>1210</v>
      </c>
      <c r="B1179" s="200">
        <v>23020</v>
      </c>
      <c r="C1179" s="54">
        <v>0</v>
      </c>
      <c r="D1179" s="198">
        <v>45997.310486111113</v>
      </c>
      <c r="E1179" s="198">
        <v>46027.303240740737</v>
      </c>
      <c r="F1179" s="54">
        <v>9</v>
      </c>
      <c r="G1179" s="54">
        <v>104000</v>
      </c>
      <c r="H1179" s="54">
        <v>104000</v>
      </c>
      <c r="I1179" s="54">
        <v>0</v>
      </c>
      <c r="J1179" s="54">
        <v>0</v>
      </c>
      <c r="K1179" s="54">
        <v>104000</v>
      </c>
      <c r="L1179" s="54">
        <v>0</v>
      </c>
      <c r="M1179" s="54">
        <v>0</v>
      </c>
      <c r="N1179" s="54">
        <v>0</v>
      </c>
    </row>
    <row r="1180" spans="1:14">
      <c r="A1180" s="199" t="s">
        <v>1210</v>
      </c>
      <c r="B1180" s="200">
        <v>23376</v>
      </c>
      <c r="C1180" s="54">
        <v>0</v>
      </c>
      <c r="D1180" s="198">
        <v>46010.30265046296</v>
      </c>
      <c r="E1180" s="198">
        <v>46040.302534722221</v>
      </c>
      <c r="F1180" s="54">
        <v>-4</v>
      </c>
      <c r="G1180" s="54">
        <v>104000</v>
      </c>
      <c r="H1180" s="54">
        <v>104000</v>
      </c>
      <c r="I1180" s="54">
        <v>104000</v>
      </c>
      <c r="J1180" s="54">
        <v>0</v>
      </c>
      <c r="K1180" s="54">
        <v>0</v>
      </c>
      <c r="L1180" s="54">
        <v>0</v>
      </c>
      <c r="M1180" s="54">
        <v>0</v>
      </c>
      <c r="N1180" s="54">
        <v>0</v>
      </c>
    </row>
    <row r="1181" spans="1:14">
      <c r="A1181" s="199" t="s">
        <v>1210</v>
      </c>
      <c r="B1181" s="200">
        <v>23572</v>
      </c>
      <c r="C1181" s="54">
        <v>0</v>
      </c>
      <c r="D1181" s="198">
        <v>46015.270046296297</v>
      </c>
      <c r="E1181" s="198">
        <v>46045.269895833335</v>
      </c>
      <c r="F1181" s="54">
        <v>-9</v>
      </c>
      <c r="G1181" s="54">
        <v>113400</v>
      </c>
      <c r="H1181" s="54">
        <v>113400</v>
      </c>
      <c r="I1181" s="54">
        <v>113400</v>
      </c>
      <c r="J1181" s="54">
        <v>0</v>
      </c>
      <c r="K1181" s="54">
        <v>0</v>
      </c>
      <c r="L1181" s="54">
        <v>0</v>
      </c>
      <c r="M1181" s="54">
        <v>0</v>
      </c>
      <c r="N1181" s="54">
        <v>0</v>
      </c>
    </row>
    <row r="1182" spans="1:14">
      <c r="B1182" s="246" t="s">
        <v>36</v>
      </c>
      <c r="D1182" s="304">
        <f>SUBTOTAL(4,F1176:F1181)</f>
        <v>38</v>
      </c>
    </row>
    <row r="1183" spans="1:14">
      <c r="G1183" s="305">
        <f>SUBTOTAL(9,H1176:H1181)</f>
        <v>638100</v>
      </c>
      <c r="H1183" s="305">
        <f>SUBTOTAL(9,I1176:I1181)</f>
        <v>217400</v>
      </c>
      <c r="I1183" s="305">
        <f>SUBTOTAL(9,J1176:J1181)</f>
        <v>0</v>
      </c>
      <c r="K1183" s="305">
        <f>SUBTOTAL(9,K1176:K1181)</f>
        <v>104000</v>
      </c>
      <c r="L1183" s="305">
        <f>SUBTOTAL(9,L1176:L1181)</f>
        <v>0</v>
      </c>
      <c r="M1183" s="305">
        <f>SUBTOTAL(9,M1176:M1181)</f>
        <v>105000</v>
      </c>
      <c r="N1183" s="305">
        <f>SUBTOTAL(9,N1176:N1181)</f>
        <v>211700</v>
      </c>
    </row>
    <row r="1184" spans="1:14">
      <c r="A1184" s="245" t="s">
        <v>179</v>
      </c>
      <c r="J1184" s="246" t="s">
        <v>12</v>
      </c>
      <c r="K1184" s="247" t="s">
        <v>1266</v>
      </c>
      <c r="L1184" s="248" t="s">
        <v>13</v>
      </c>
    </row>
    <row r="1186" spans="1:14">
      <c r="A1186" s="52" t="s">
        <v>18</v>
      </c>
      <c r="B1186" s="53" t="s">
        <v>19</v>
      </c>
      <c r="C1186" s="53" t="s">
        <v>20</v>
      </c>
      <c r="D1186" s="52" t="s">
        <v>21</v>
      </c>
      <c r="E1186" s="52" t="s">
        <v>22</v>
      </c>
      <c r="G1186" s="53" t="s">
        <v>23</v>
      </c>
      <c r="H1186" s="53" t="s">
        <v>24</v>
      </c>
      <c r="I1186" s="53" t="s">
        <v>25</v>
      </c>
      <c r="J1186" s="303" t="s">
        <v>26</v>
      </c>
      <c r="K1186" s="303" t="s">
        <v>27</v>
      </c>
      <c r="L1186" s="303" t="s">
        <v>28</v>
      </c>
      <c r="M1186" s="53" t="s">
        <v>29</v>
      </c>
      <c r="N1186" s="53" t="s">
        <v>30</v>
      </c>
    </row>
    <row r="1187" spans="1:14">
      <c r="A1187" s="199" t="s">
        <v>1208</v>
      </c>
      <c r="B1187" s="200">
        <v>10251</v>
      </c>
      <c r="C1187" s="54">
        <v>4</v>
      </c>
      <c r="D1187" s="198">
        <v>45702.381979166668</v>
      </c>
      <c r="E1187" s="198">
        <v>45717.381979166668</v>
      </c>
      <c r="F1187" s="54">
        <v>319</v>
      </c>
      <c r="G1187" s="54">
        <v>3177200</v>
      </c>
      <c r="H1187" s="54">
        <v>2677200</v>
      </c>
      <c r="I1187" s="54">
        <v>0</v>
      </c>
      <c r="J1187" s="54">
        <v>0</v>
      </c>
      <c r="K1187" s="54">
        <v>0</v>
      </c>
      <c r="L1187" s="54">
        <v>0</v>
      </c>
      <c r="M1187" s="54">
        <v>0</v>
      </c>
      <c r="N1187" s="54">
        <v>2677200</v>
      </c>
    </row>
    <row r="1188" spans="1:14">
      <c r="A1188" s="199" t="s">
        <v>1208</v>
      </c>
      <c r="B1188" s="200">
        <v>10389</v>
      </c>
      <c r="C1188" s="54">
        <v>4</v>
      </c>
      <c r="D1188" s="198">
        <v>45708.283796296295</v>
      </c>
      <c r="E1188" s="198">
        <v>45723.283796296295</v>
      </c>
      <c r="F1188" s="54">
        <v>313</v>
      </c>
      <c r="G1188" s="54">
        <v>4073250</v>
      </c>
      <c r="H1188" s="54">
        <v>4073250</v>
      </c>
      <c r="I1188" s="54">
        <v>0</v>
      </c>
      <c r="J1188" s="54">
        <v>0</v>
      </c>
      <c r="K1188" s="54">
        <v>0</v>
      </c>
      <c r="L1188" s="54">
        <v>0</v>
      </c>
      <c r="M1188" s="54">
        <v>0</v>
      </c>
      <c r="N1188" s="54">
        <v>4073250</v>
      </c>
    </row>
    <row r="1189" spans="1:14">
      <c r="A1189" s="199" t="s">
        <v>1208</v>
      </c>
      <c r="B1189" s="200">
        <v>10413</v>
      </c>
      <c r="C1189" s="54">
        <v>4</v>
      </c>
      <c r="D1189" s="198">
        <v>45708.337719907409</v>
      </c>
      <c r="E1189" s="198">
        <v>45723.337719907409</v>
      </c>
      <c r="F1189" s="54">
        <v>313</v>
      </c>
      <c r="G1189" s="54">
        <v>62000</v>
      </c>
      <c r="H1189" s="54">
        <v>62000</v>
      </c>
      <c r="I1189" s="54">
        <v>0</v>
      </c>
      <c r="J1189" s="54">
        <v>0</v>
      </c>
      <c r="K1189" s="54">
        <v>0</v>
      </c>
      <c r="L1189" s="54">
        <v>0</v>
      </c>
      <c r="M1189" s="54">
        <v>0</v>
      </c>
      <c r="N1189" s="54">
        <v>62000</v>
      </c>
    </row>
    <row r="1190" spans="1:14">
      <c r="A1190" s="199" t="s">
        <v>1208</v>
      </c>
      <c r="B1190" s="200">
        <v>10414</v>
      </c>
      <c r="C1190" s="54">
        <v>4</v>
      </c>
      <c r="D1190" s="198">
        <v>45708.33866898148</v>
      </c>
      <c r="E1190" s="198">
        <v>45723.33866898148</v>
      </c>
      <c r="F1190" s="54">
        <v>313</v>
      </c>
      <c r="G1190" s="54">
        <v>62000</v>
      </c>
      <c r="H1190" s="54">
        <v>62000</v>
      </c>
      <c r="I1190" s="54">
        <v>0</v>
      </c>
      <c r="J1190" s="54">
        <v>0</v>
      </c>
      <c r="K1190" s="54">
        <v>0</v>
      </c>
      <c r="L1190" s="54">
        <v>0</v>
      </c>
      <c r="M1190" s="54">
        <v>0</v>
      </c>
      <c r="N1190" s="54">
        <v>62000</v>
      </c>
    </row>
    <row r="1191" spans="1:14">
      <c r="A1191" s="199" t="s">
        <v>1208</v>
      </c>
      <c r="B1191" s="200">
        <v>10415</v>
      </c>
      <c r="C1191" s="54">
        <v>0</v>
      </c>
      <c r="D1191" s="198">
        <v>45708.340127314812</v>
      </c>
      <c r="E1191" s="198">
        <v>45723.340127314812</v>
      </c>
      <c r="F1191" s="54">
        <v>313</v>
      </c>
      <c r="G1191" s="54">
        <v>64000</v>
      </c>
      <c r="H1191" s="54">
        <v>64000</v>
      </c>
      <c r="I1191" s="54">
        <v>0</v>
      </c>
      <c r="J1191" s="54">
        <v>0</v>
      </c>
      <c r="K1191" s="54">
        <v>0</v>
      </c>
      <c r="L1191" s="54">
        <v>0</v>
      </c>
      <c r="M1191" s="54">
        <v>0</v>
      </c>
      <c r="N1191" s="54">
        <v>64000</v>
      </c>
    </row>
    <row r="1192" spans="1:14">
      <c r="A1192" s="199" t="s">
        <v>1208</v>
      </c>
      <c r="B1192" s="200">
        <v>10416</v>
      </c>
      <c r="C1192" s="54">
        <v>4</v>
      </c>
      <c r="D1192" s="198">
        <v>45708.341539351852</v>
      </c>
      <c r="E1192" s="198">
        <v>45723.341539351852</v>
      </c>
      <c r="F1192" s="54">
        <v>313</v>
      </c>
      <c r="G1192" s="54">
        <v>62000</v>
      </c>
      <c r="H1192" s="54">
        <v>62000</v>
      </c>
      <c r="I1192" s="54">
        <v>0</v>
      </c>
      <c r="J1192" s="54">
        <v>0</v>
      </c>
      <c r="K1192" s="54">
        <v>0</v>
      </c>
      <c r="L1192" s="54">
        <v>0</v>
      </c>
      <c r="M1192" s="54">
        <v>0</v>
      </c>
      <c r="N1192" s="54">
        <v>62000</v>
      </c>
    </row>
    <row r="1193" spans="1:14">
      <c r="A1193" s="199" t="s">
        <v>1208</v>
      </c>
      <c r="B1193" s="200">
        <v>10472</v>
      </c>
      <c r="C1193" s="54">
        <v>4</v>
      </c>
      <c r="D1193" s="198">
        <v>45710.30636574074</v>
      </c>
      <c r="E1193" s="198">
        <v>45725.30636574074</v>
      </c>
      <c r="F1193" s="54">
        <v>311</v>
      </c>
      <c r="G1193" s="54">
        <v>3666000</v>
      </c>
      <c r="H1193" s="54">
        <v>3666000</v>
      </c>
      <c r="I1193" s="54">
        <v>0</v>
      </c>
      <c r="J1193" s="54">
        <v>0</v>
      </c>
      <c r="K1193" s="54">
        <v>0</v>
      </c>
      <c r="L1193" s="54">
        <v>0</v>
      </c>
      <c r="M1193" s="54">
        <v>0</v>
      </c>
      <c r="N1193" s="54">
        <v>3666000</v>
      </c>
    </row>
    <row r="1194" spans="1:14">
      <c r="A1194" s="199" t="s">
        <v>1208</v>
      </c>
      <c r="B1194" s="200">
        <v>10626</v>
      </c>
      <c r="C1194" s="54">
        <v>4</v>
      </c>
      <c r="D1194" s="198">
        <v>45716.323842592596</v>
      </c>
      <c r="E1194" s="198">
        <v>45731.323842592596</v>
      </c>
      <c r="F1194" s="54">
        <v>305</v>
      </c>
      <c r="G1194" s="54">
        <v>5654500</v>
      </c>
      <c r="H1194" s="54">
        <v>5654500</v>
      </c>
      <c r="I1194" s="54">
        <v>0</v>
      </c>
      <c r="J1194" s="54">
        <v>0</v>
      </c>
      <c r="K1194" s="54">
        <v>0</v>
      </c>
      <c r="L1194" s="54">
        <v>0</v>
      </c>
      <c r="M1194" s="54">
        <v>0</v>
      </c>
      <c r="N1194" s="54">
        <v>5654500</v>
      </c>
    </row>
    <row r="1195" spans="1:14">
      <c r="B1195" s="246" t="s">
        <v>36</v>
      </c>
      <c r="D1195" s="304">
        <f>SUBTOTAL(4,F1187:F1194)</f>
        <v>319</v>
      </c>
    </row>
    <row r="1196" spans="1:14">
      <c r="G1196" s="305">
        <f>SUBTOTAL(9,H1187:H1194)</f>
        <v>16320950</v>
      </c>
      <c r="H1196" s="305">
        <f>SUBTOTAL(9,I1187:I1194)</f>
        <v>0</v>
      </c>
      <c r="I1196" s="305">
        <f>SUBTOTAL(9,J1187:J1194)</f>
        <v>0</v>
      </c>
      <c r="K1196" s="305">
        <f>SUBTOTAL(9,K1187:K1194)</f>
        <v>0</v>
      </c>
      <c r="L1196" s="305">
        <f>SUBTOTAL(9,L1187:L1194)</f>
        <v>0</v>
      </c>
      <c r="M1196" s="305">
        <f>SUBTOTAL(9,M1187:M1194)</f>
        <v>0</v>
      </c>
      <c r="N1196" s="305">
        <f>SUBTOTAL(9,N1187:N1194)</f>
        <v>16320950</v>
      </c>
    </row>
    <row r="1197" spans="1:14">
      <c r="A1197" s="245" t="s">
        <v>180</v>
      </c>
      <c r="J1197" s="246" t="s">
        <v>12</v>
      </c>
      <c r="K1197" s="247" t="s">
        <v>1267</v>
      </c>
      <c r="L1197" s="248" t="s">
        <v>13</v>
      </c>
    </row>
    <row r="1199" spans="1:14">
      <c r="A1199" s="52" t="s">
        <v>18</v>
      </c>
      <c r="B1199" s="53" t="s">
        <v>19</v>
      </c>
      <c r="C1199" s="53" t="s">
        <v>20</v>
      </c>
      <c r="D1199" s="52" t="s">
        <v>21</v>
      </c>
      <c r="E1199" s="52" t="s">
        <v>22</v>
      </c>
      <c r="G1199" s="53" t="s">
        <v>23</v>
      </c>
      <c r="H1199" s="53" t="s">
        <v>24</v>
      </c>
      <c r="I1199" s="53" t="s">
        <v>25</v>
      </c>
      <c r="J1199" s="303" t="s">
        <v>26</v>
      </c>
      <c r="K1199" s="303" t="s">
        <v>27</v>
      </c>
      <c r="L1199" s="303" t="s">
        <v>28</v>
      </c>
      <c r="M1199" s="53" t="s">
        <v>29</v>
      </c>
      <c r="N1199" s="53" t="s">
        <v>30</v>
      </c>
    </row>
    <row r="1200" spans="1:14">
      <c r="A1200" s="199" t="s">
        <v>1208</v>
      </c>
      <c r="B1200" s="200">
        <v>18759</v>
      </c>
      <c r="C1200" s="54">
        <v>4</v>
      </c>
      <c r="D1200" s="198">
        <v>46011.506921296299</v>
      </c>
      <c r="E1200" s="198">
        <v>46041.506516203706</v>
      </c>
      <c r="F1200" s="54">
        <v>-5</v>
      </c>
      <c r="G1200" s="54">
        <v>901800</v>
      </c>
      <c r="H1200" s="54">
        <v>901800</v>
      </c>
      <c r="I1200" s="54">
        <v>901800</v>
      </c>
      <c r="J1200" s="54">
        <v>0</v>
      </c>
      <c r="K1200" s="54">
        <v>0</v>
      </c>
      <c r="L1200" s="54">
        <v>0</v>
      </c>
      <c r="M1200" s="54">
        <v>0</v>
      </c>
      <c r="N1200" s="54">
        <v>0</v>
      </c>
    </row>
    <row r="1201" spans="1:14">
      <c r="A1201" s="199" t="s">
        <v>1208</v>
      </c>
      <c r="B1201" s="200">
        <v>18892</v>
      </c>
      <c r="C1201" s="54">
        <v>4</v>
      </c>
      <c r="D1201" s="198">
        <v>46015.526377314818</v>
      </c>
      <c r="E1201" s="198">
        <v>46045.526296296295</v>
      </c>
      <c r="F1201" s="54">
        <v>-9</v>
      </c>
      <c r="G1201" s="54">
        <v>1073600</v>
      </c>
      <c r="H1201" s="54">
        <v>1073600</v>
      </c>
      <c r="I1201" s="54">
        <v>1073600</v>
      </c>
      <c r="J1201" s="54">
        <v>0</v>
      </c>
      <c r="K1201" s="54">
        <v>0</v>
      </c>
      <c r="L1201" s="54">
        <v>0</v>
      </c>
      <c r="M1201" s="54">
        <v>0</v>
      </c>
      <c r="N1201" s="54">
        <v>0</v>
      </c>
    </row>
    <row r="1202" spans="1:14">
      <c r="A1202" s="199" t="s">
        <v>1208</v>
      </c>
      <c r="B1202" s="200">
        <v>18905</v>
      </c>
      <c r="C1202" s="54">
        <v>4</v>
      </c>
      <c r="D1202" s="198">
        <v>46017.471319444441</v>
      </c>
      <c r="E1202" s="198">
        <v>46047.471145833333</v>
      </c>
      <c r="F1202" s="54">
        <v>-11</v>
      </c>
      <c r="G1202" s="54">
        <v>1212200</v>
      </c>
      <c r="H1202" s="54">
        <v>1212200</v>
      </c>
      <c r="I1202" s="54">
        <v>1212200</v>
      </c>
      <c r="J1202" s="54">
        <v>0</v>
      </c>
      <c r="K1202" s="54">
        <v>0</v>
      </c>
      <c r="L1202" s="54">
        <v>0</v>
      </c>
      <c r="M1202" s="54">
        <v>0</v>
      </c>
      <c r="N1202" s="54">
        <v>0</v>
      </c>
    </row>
    <row r="1203" spans="1:14">
      <c r="B1203" s="246" t="s">
        <v>36</v>
      </c>
      <c r="D1203" s="304">
        <f>SUBTOTAL(4,F1200:F1202)</f>
        <v>-5</v>
      </c>
    </row>
    <row r="1204" spans="1:14">
      <c r="G1204" s="305">
        <f>SUBTOTAL(9,H1200:H1202)</f>
        <v>3187600</v>
      </c>
      <c r="H1204" s="305">
        <f>SUBTOTAL(9,I1200:I1202)</f>
        <v>3187600</v>
      </c>
      <c r="I1204" s="305">
        <f>SUBTOTAL(9,J1200:J1202)</f>
        <v>0</v>
      </c>
      <c r="K1204" s="305">
        <f>SUBTOTAL(9,K1200:K1202)</f>
        <v>0</v>
      </c>
      <c r="L1204" s="305">
        <f>SUBTOTAL(9,L1200:L1202)</f>
        <v>0</v>
      </c>
      <c r="M1204" s="305">
        <f>SUBTOTAL(9,M1200:M1202)</f>
        <v>0</v>
      </c>
      <c r="N1204" s="305">
        <f>SUBTOTAL(9,N1200:N1202)</f>
        <v>0</v>
      </c>
    </row>
    <row r="1205" spans="1:14">
      <c r="A1205" s="245" t="s">
        <v>156</v>
      </c>
      <c r="J1205" s="246" t="s">
        <v>12</v>
      </c>
      <c r="K1205" s="247" t="s">
        <v>1268</v>
      </c>
      <c r="L1205" s="248" t="s">
        <v>13</v>
      </c>
    </row>
    <row r="1207" spans="1:14">
      <c r="A1207" s="52" t="s">
        <v>18</v>
      </c>
      <c r="B1207" s="53" t="s">
        <v>19</v>
      </c>
      <c r="C1207" s="53" t="s">
        <v>20</v>
      </c>
      <c r="D1207" s="52" t="s">
        <v>21</v>
      </c>
      <c r="E1207" s="52" t="s">
        <v>22</v>
      </c>
      <c r="G1207" s="53" t="s">
        <v>23</v>
      </c>
      <c r="H1207" s="53" t="s">
        <v>24</v>
      </c>
      <c r="I1207" s="53" t="s">
        <v>25</v>
      </c>
      <c r="J1207" s="303" t="s">
        <v>26</v>
      </c>
      <c r="K1207" s="303" t="s">
        <v>27</v>
      </c>
      <c r="L1207" s="303" t="s">
        <v>28</v>
      </c>
      <c r="M1207" s="53" t="s">
        <v>29</v>
      </c>
      <c r="N1207" s="53" t="s">
        <v>30</v>
      </c>
    </row>
    <row r="1208" spans="1:14">
      <c r="A1208" s="199" t="s">
        <v>1208</v>
      </c>
      <c r="B1208" s="200">
        <v>18504</v>
      </c>
      <c r="C1208" s="54">
        <v>8</v>
      </c>
      <c r="D1208" s="198">
        <v>46006.201145833336</v>
      </c>
      <c r="E1208" s="198">
        <v>46036.200752314813</v>
      </c>
      <c r="F1208" s="54">
        <v>0</v>
      </c>
      <c r="G1208" s="54">
        <v>756200</v>
      </c>
      <c r="H1208" s="54">
        <v>756200</v>
      </c>
      <c r="I1208" s="54">
        <v>756200</v>
      </c>
      <c r="J1208" s="54">
        <v>0</v>
      </c>
      <c r="K1208" s="54">
        <v>0</v>
      </c>
      <c r="L1208" s="54">
        <v>0</v>
      </c>
      <c r="M1208" s="54">
        <v>0</v>
      </c>
      <c r="N1208" s="54">
        <v>0</v>
      </c>
    </row>
    <row r="1209" spans="1:14">
      <c r="A1209" s="199" t="s">
        <v>1208</v>
      </c>
      <c r="B1209" s="200">
        <v>18949</v>
      </c>
      <c r="C1209" s="54">
        <v>8</v>
      </c>
      <c r="D1209" s="198">
        <v>46018.526701388888</v>
      </c>
      <c r="E1209" s="198">
        <v>46048.526574074072</v>
      </c>
      <c r="F1209" s="54">
        <v>-12</v>
      </c>
      <c r="G1209" s="54">
        <v>1526000</v>
      </c>
      <c r="H1209" s="54">
        <v>1526000</v>
      </c>
      <c r="I1209" s="54">
        <v>1526000</v>
      </c>
      <c r="J1209" s="54">
        <v>0</v>
      </c>
      <c r="K1209" s="54">
        <v>0</v>
      </c>
      <c r="L1209" s="54">
        <v>0</v>
      </c>
      <c r="M1209" s="54">
        <v>0</v>
      </c>
      <c r="N1209" s="54">
        <v>0</v>
      </c>
    </row>
    <row r="1210" spans="1:14">
      <c r="B1210" s="246" t="s">
        <v>36</v>
      </c>
      <c r="D1210" s="304">
        <f>SUBTOTAL(4,F1208:F1209)</f>
        <v>0</v>
      </c>
    </row>
    <row r="1211" spans="1:14">
      <c r="G1211" s="305">
        <f>SUBTOTAL(9,H1208:H1209)</f>
        <v>2282200</v>
      </c>
      <c r="H1211" s="305">
        <f>SUBTOTAL(9,I1208:I1209)</f>
        <v>2282200</v>
      </c>
      <c r="I1211" s="305">
        <f>SUBTOTAL(9,J1208:J1209)</f>
        <v>0</v>
      </c>
      <c r="K1211" s="305">
        <f>SUBTOTAL(9,K1208:K1209)</f>
        <v>0</v>
      </c>
      <c r="L1211" s="305">
        <f>SUBTOTAL(9,L1208:L1209)</f>
        <v>0</v>
      </c>
      <c r="M1211" s="305">
        <f>SUBTOTAL(9,M1208:M1209)</f>
        <v>0</v>
      </c>
      <c r="N1211" s="305">
        <f>SUBTOTAL(9,N1208:N1209)</f>
        <v>0</v>
      </c>
    </row>
    <row r="1212" spans="1:14">
      <c r="A1212" s="245" t="s">
        <v>181</v>
      </c>
      <c r="J1212" s="246" t="s">
        <v>12</v>
      </c>
      <c r="K1212" s="247" t="s">
        <v>1269</v>
      </c>
      <c r="L1212" s="248" t="s">
        <v>13</v>
      </c>
    </row>
    <row r="1214" spans="1:14">
      <c r="A1214" s="52" t="s">
        <v>18</v>
      </c>
      <c r="B1214" s="53" t="s">
        <v>19</v>
      </c>
      <c r="C1214" s="53" t="s">
        <v>20</v>
      </c>
      <c r="D1214" s="52" t="s">
        <v>21</v>
      </c>
      <c r="E1214" s="52" t="s">
        <v>22</v>
      </c>
      <c r="G1214" s="53" t="s">
        <v>23</v>
      </c>
      <c r="H1214" s="53" t="s">
        <v>24</v>
      </c>
      <c r="I1214" s="53" t="s">
        <v>25</v>
      </c>
      <c r="J1214" s="303" t="s">
        <v>26</v>
      </c>
      <c r="K1214" s="303" t="s">
        <v>27</v>
      </c>
      <c r="L1214" s="303" t="s">
        <v>28</v>
      </c>
      <c r="M1214" s="53" t="s">
        <v>29</v>
      </c>
      <c r="N1214" s="53" t="s">
        <v>30</v>
      </c>
    </row>
    <row r="1215" spans="1:14">
      <c r="A1215" s="199" t="s">
        <v>1208</v>
      </c>
      <c r="B1215" s="200">
        <v>17418</v>
      </c>
      <c r="C1215" s="54">
        <v>4</v>
      </c>
      <c r="D1215" s="198">
        <v>45971.555312500001</v>
      </c>
      <c r="E1215" s="198">
        <v>46001.543877314813</v>
      </c>
      <c r="F1215" s="54">
        <v>35</v>
      </c>
      <c r="G1215" s="54">
        <v>2386800</v>
      </c>
      <c r="H1215" s="54">
        <v>1968030</v>
      </c>
      <c r="I1215" s="54">
        <v>0</v>
      </c>
      <c r="J1215" s="54">
        <v>0</v>
      </c>
      <c r="K1215" s="54">
        <v>0</v>
      </c>
      <c r="L1215" s="54">
        <v>0</v>
      </c>
      <c r="M1215" s="54">
        <v>0</v>
      </c>
      <c r="N1215" s="54">
        <v>1968030</v>
      </c>
    </row>
    <row r="1216" spans="1:14">
      <c r="A1216" s="199" t="s">
        <v>1208</v>
      </c>
      <c r="B1216" s="200">
        <v>17806</v>
      </c>
      <c r="C1216" s="54">
        <v>4</v>
      </c>
      <c r="D1216" s="198">
        <v>45985.303668981483</v>
      </c>
      <c r="E1216" s="198">
        <v>46015.302754629629</v>
      </c>
      <c r="F1216" s="54">
        <v>21</v>
      </c>
      <c r="G1216" s="54">
        <v>3082200</v>
      </c>
      <c r="H1216" s="54">
        <v>3082200</v>
      </c>
      <c r="I1216" s="54">
        <v>0</v>
      </c>
      <c r="J1216" s="54">
        <v>0</v>
      </c>
      <c r="K1216" s="54">
        <v>0</v>
      </c>
      <c r="L1216" s="54">
        <v>3082200</v>
      </c>
      <c r="M1216" s="54">
        <v>0</v>
      </c>
      <c r="N1216" s="54">
        <v>0</v>
      </c>
    </row>
    <row r="1217" spans="1:14">
      <c r="A1217" s="199" t="s">
        <v>1208</v>
      </c>
      <c r="B1217" s="200">
        <v>18053</v>
      </c>
      <c r="C1217" s="54">
        <v>4</v>
      </c>
      <c r="D1217" s="198">
        <v>45992.642372685186</v>
      </c>
      <c r="E1217" s="198">
        <v>46022.641979166663</v>
      </c>
      <c r="F1217" s="54">
        <v>14</v>
      </c>
      <c r="G1217" s="54">
        <v>2167000</v>
      </c>
      <c r="H1217" s="54">
        <v>2167000</v>
      </c>
      <c r="I1217" s="54">
        <v>0</v>
      </c>
      <c r="J1217" s="54">
        <v>0</v>
      </c>
      <c r="K1217" s="54">
        <v>2167000</v>
      </c>
      <c r="L1217" s="54">
        <v>0</v>
      </c>
      <c r="M1217" s="54">
        <v>0</v>
      </c>
      <c r="N1217" s="54">
        <v>0</v>
      </c>
    </row>
    <row r="1218" spans="1:14">
      <c r="A1218" s="199" t="s">
        <v>1208</v>
      </c>
      <c r="B1218" s="200">
        <v>18378</v>
      </c>
      <c r="C1218" s="54">
        <v>4</v>
      </c>
      <c r="D1218" s="198">
        <v>46002.336284722223</v>
      </c>
      <c r="E1218" s="198">
        <v>46032.336064814815</v>
      </c>
      <c r="F1218" s="54">
        <v>4</v>
      </c>
      <c r="G1218" s="54">
        <v>2088600</v>
      </c>
      <c r="H1218" s="54">
        <v>2088600</v>
      </c>
      <c r="I1218" s="54">
        <v>0</v>
      </c>
      <c r="J1218" s="54">
        <v>2088600</v>
      </c>
      <c r="K1218" s="54">
        <v>0</v>
      </c>
      <c r="L1218" s="54">
        <v>0</v>
      </c>
      <c r="M1218" s="54">
        <v>0</v>
      </c>
      <c r="N1218" s="54">
        <v>0</v>
      </c>
    </row>
    <row r="1219" spans="1:14">
      <c r="A1219" s="199" t="s">
        <v>1208</v>
      </c>
      <c r="B1219" s="200">
        <v>18498</v>
      </c>
      <c r="C1219" s="54">
        <v>4</v>
      </c>
      <c r="D1219" s="198">
        <v>46006.194907407407</v>
      </c>
      <c r="E1219" s="198">
        <v>46036.194363425922</v>
      </c>
      <c r="F1219" s="54">
        <v>0</v>
      </c>
      <c r="G1219" s="54">
        <v>2100600</v>
      </c>
      <c r="H1219" s="54">
        <v>2100600</v>
      </c>
      <c r="I1219" s="54">
        <v>2100600</v>
      </c>
      <c r="J1219" s="54">
        <v>0</v>
      </c>
      <c r="K1219" s="54">
        <v>0</v>
      </c>
      <c r="L1219" s="54">
        <v>0</v>
      </c>
      <c r="M1219" s="54">
        <v>0</v>
      </c>
      <c r="N1219" s="54">
        <v>0</v>
      </c>
    </row>
    <row r="1220" spans="1:14">
      <c r="A1220" s="199" t="s">
        <v>1208</v>
      </c>
      <c r="B1220" s="200">
        <v>18632</v>
      </c>
      <c r="C1220" s="54">
        <v>4</v>
      </c>
      <c r="D1220" s="198">
        <v>46009.271516203706</v>
      </c>
      <c r="E1220" s="198">
        <v>46039.271168981482</v>
      </c>
      <c r="F1220" s="54">
        <v>-3</v>
      </c>
      <c r="G1220" s="54">
        <v>708000</v>
      </c>
      <c r="H1220" s="54">
        <v>708000</v>
      </c>
      <c r="I1220" s="54">
        <v>708000</v>
      </c>
      <c r="J1220" s="54">
        <v>0</v>
      </c>
      <c r="K1220" s="54">
        <v>0</v>
      </c>
      <c r="L1220" s="54">
        <v>0</v>
      </c>
      <c r="M1220" s="54">
        <v>0</v>
      </c>
      <c r="N1220" s="54">
        <v>0</v>
      </c>
    </row>
    <row r="1221" spans="1:14">
      <c r="A1221" s="199" t="s">
        <v>1208</v>
      </c>
      <c r="B1221" s="200">
        <v>18663</v>
      </c>
      <c r="C1221" s="54">
        <v>4</v>
      </c>
      <c r="D1221" s="198">
        <v>46009.626226851855</v>
      </c>
      <c r="E1221" s="198">
        <v>46039.625011574077</v>
      </c>
      <c r="F1221" s="54">
        <v>-3</v>
      </c>
      <c r="G1221" s="54">
        <v>397800</v>
      </c>
      <c r="H1221" s="54">
        <v>397800</v>
      </c>
      <c r="I1221" s="54">
        <v>397800</v>
      </c>
      <c r="J1221" s="54">
        <v>0</v>
      </c>
      <c r="K1221" s="54">
        <v>0</v>
      </c>
      <c r="L1221" s="54">
        <v>0</v>
      </c>
      <c r="M1221" s="54">
        <v>0</v>
      </c>
      <c r="N1221" s="54">
        <v>0</v>
      </c>
    </row>
    <row r="1222" spans="1:14">
      <c r="A1222" s="199" t="s">
        <v>1208</v>
      </c>
      <c r="B1222" s="200">
        <v>18723</v>
      </c>
      <c r="C1222" s="54">
        <v>4</v>
      </c>
      <c r="D1222" s="198">
        <v>46011.23096064815</v>
      </c>
      <c r="E1222" s="198">
        <v>46041.230717592596</v>
      </c>
      <c r="F1222" s="54">
        <v>-5</v>
      </c>
      <c r="G1222" s="54">
        <v>528200</v>
      </c>
      <c r="H1222" s="54">
        <v>528200</v>
      </c>
      <c r="I1222" s="54">
        <v>528200</v>
      </c>
      <c r="J1222" s="54">
        <v>0</v>
      </c>
      <c r="K1222" s="54">
        <v>0</v>
      </c>
      <c r="L1222" s="54">
        <v>0</v>
      </c>
      <c r="M1222" s="54">
        <v>0</v>
      </c>
      <c r="N1222" s="54">
        <v>0</v>
      </c>
    </row>
    <row r="1223" spans="1:14">
      <c r="A1223" s="199" t="s">
        <v>1208</v>
      </c>
      <c r="B1223" s="200">
        <v>18805</v>
      </c>
      <c r="C1223" s="54">
        <v>4</v>
      </c>
      <c r="D1223" s="198">
        <v>46013.566122685188</v>
      </c>
      <c r="E1223" s="198">
        <v>46043.566041666665</v>
      </c>
      <c r="F1223" s="54">
        <v>-7</v>
      </c>
      <c r="G1223" s="54">
        <v>2581200</v>
      </c>
      <c r="H1223" s="54">
        <v>2581200</v>
      </c>
      <c r="I1223" s="54">
        <v>2581200</v>
      </c>
      <c r="J1223" s="54">
        <v>0</v>
      </c>
      <c r="K1223" s="54">
        <v>0</v>
      </c>
      <c r="L1223" s="54">
        <v>0</v>
      </c>
      <c r="M1223" s="54">
        <v>0</v>
      </c>
      <c r="N1223" s="54">
        <v>0</v>
      </c>
    </row>
    <row r="1224" spans="1:14">
      <c r="B1224" s="246" t="s">
        <v>36</v>
      </c>
      <c r="D1224" s="304">
        <f>SUBTOTAL(4,F1215:F1223)</f>
        <v>35</v>
      </c>
    </row>
    <row r="1225" spans="1:14">
      <c r="G1225" s="305">
        <f>SUBTOTAL(9,H1215:H1223)</f>
        <v>15621630</v>
      </c>
      <c r="H1225" s="305">
        <f>SUBTOTAL(9,I1215:I1223)</f>
        <v>6315800</v>
      </c>
      <c r="I1225" s="305">
        <f>SUBTOTAL(9,J1215:J1223)</f>
        <v>2088600</v>
      </c>
      <c r="K1225" s="305">
        <f>SUBTOTAL(9,K1215:K1223)</f>
        <v>2167000</v>
      </c>
      <c r="L1225" s="305">
        <f>SUBTOTAL(9,L1215:L1223)</f>
        <v>3082200</v>
      </c>
      <c r="M1225" s="305">
        <f>SUBTOTAL(9,M1215:M1223)</f>
        <v>0</v>
      </c>
      <c r="N1225" s="305">
        <f>SUBTOTAL(9,N1215:N1223)</f>
        <v>1968030</v>
      </c>
    </row>
    <row r="1226" spans="1:14">
      <c r="A1226" s="245" t="s">
        <v>1396</v>
      </c>
      <c r="J1226" s="246" t="s">
        <v>12</v>
      </c>
      <c r="K1226" s="247" t="s">
        <v>1397</v>
      </c>
      <c r="L1226" s="248" t="s">
        <v>13</v>
      </c>
    </row>
    <row r="1228" spans="1:14">
      <c r="A1228" s="52" t="s">
        <v>18</v>
      </c>
      <c r="B1228" s="53" t="s">
        <v>19</v>
      </c>
      <c r="C1228" s="53" t="s">
        <v>20</v>
      </c>
      <c r="D1228" s="52" t="s">
        <v>21</v>
      </c>
      <c r="E1228" s="52" t="s">
        <v>22</v>
      </c>
      <c r="G1228" s="53" t="s">
        <v>23</v>
      </c>
      <c r="H1228" s="53" t="s">
        <v>24</v>
      </c>
      <c r="I1228" s="53" t="s">
        <v>25</v>
      </c>
      <c r="J1228" s="303" t="s">
        <v>26</v>
      </c>
      <c r="K1228" s="303" t="s">
        <v>27</v>
      </c>
      <c r="L1228" s="303" t="s">
        <v>28</v>
      </c>
      <c r="M1228" s="53" t="s">
        <v>29</v>
      </c>
      <c r="N1228" s="53" t="s">
        <v>30</v>
      </c>
    </row>
    <row r="1229" spans="1:14">
      <c r="A1229" s="199" t="s">
        <v>1210</v>
      </c>
      <c r="B1229" s="200">
        <v>22508</v>
      </c>
      <c r="C1229" s="54">
        <v>4</v>
      </c>
      <c r="D1229" s="198">
        <v>45981.216168981482</v>
      </c>
      <c r="E1229" s="198">
        <v>45983.21607638889</v>
      </c>
      <c r="F1229" s="54">
        <v>53</v>
      </c>
      <c r="G1229" s="54">
        <v>3243500</v>
      </c>
      <c r="H1229" s="54">
        <v>3243500</v>
      </c>
      <c r="I1229" s="54">
        <v>0</v>
      </c>
      <c r="J1229" s="54">
        <v>0</v>
      </c>
      <c r="K1229" s="54">
        <v>0</v>
      </c>
      <c r="L1229" s="54">
        <v>0</v>
      </c>
      <c r="M1229" s="54">
        <v>0</v>
      </c>
      <c r="N1229" s="54">
        <v>3243500</v>
      </c>
    </row>
    <row r="1230" spans="1:14">
      <c r="A1230" s="199" t="s">
        <v>1208</v>
      </c>
      <c r="B1230" s="200">
        <v>18071</v>
      </c>
      <c r="C1230" s="54">
        <v>4</v>
      </c>
      <c r="D1230" s="198">
        <v>45993.430775462963</v>
      </c>
      <c r="E1230" s="198">
        <v>45995.430358796293</v>
      </c>
      <c r="F1230" s="54">
        <v>41</v>
      </c>
      <c r="G1230" s="54">
        <v>5132400</v>
      </c>
      <c r="H1230" s="54">
        <v>5132400</v>
      </c>
      <c r="I1230" s="54">
        <v>0</v>
      </c>
      <c r="J1230" s="54">
        <v>0</v>
      </c>
      <c r="K1230" s="54">
        <v>0</v>
      </c>
      <c r="L1230" s="54">
        <v>0</v>
      </c>
      <c r="M1230" s="54">
        <v>0</v>
      </c>
      <c r="N1230" s="54">
        <v>5132400</v>
      </c>
    </row>
    <row r="1231" spans="1:14">
      <c r="A1231" s="199" t="s">
        <v>1208</v>
      </c>
      <c r="B1231" s="200">
        <v>18102</v>
      </c>
      <c r="C1231" s="54">
        <v>4</v>
      </c>
      <c r="D1231" s="198">
        <v>45994.259756944448</v>
      </c>
      <c r="E1231" s="198">
        <v>45996.259456018517</v>
      </c>
      <c r="F1231" s="54">
        <v>40</v>
      </c>
      <c r="G1231" s="54">
        <v>1727600</v>
      </c>
      <c r="H1231" s="54">
        <v>1727600</v>
      </c>
      <c r="I1231" s="54">
        <v>0</v>
      </c>
      <c r="J1231" s="54">
        <v>0</v>
      </c>
      <c r="K1231" s="54">
        <v>0</v>
      </c>
      <c r="L1231" s="54">
        <v>0</v>
      </c>
      <c r="M1231" s="54">
        <v>0</v>
      </c>
      <c r="N1231" s="54">
        <v>1727600</v>
      </c>
    </row>
    <row r="1232" spans="1:14">
      <c r="B1232" s="246" t="s">
        <v>36</v>
      </c>
      <c r="D1232" s="304">
        <f>SUBTOTAL(4,F1229:F1231)</f>
        <v>53</v>
      </c>
    </row>
    <row r="1233" spans="1:14">
      <c r="G1233" s="305">
        <f>SUBTOTAL(9,H1229:H1231)</f>
        <v>10103500</v>
      </c>
      <c r="H1233" s="305">
        <f>SUBTOTAL(9,I1229:I1231)</f>
        <v>0</v>
      </c>
      <c r="I1233" s="305">
        <f>SUBTOTAL(9,J1229:J1231)</f>
        <v>0</v>
      </c>
      <c r="K1233" s="305">
        <f>SUBTOTAL(9,K1229:K1231)</f>
        <v>0</v>
      </c>
      <c r="L1233" s="305">
        <f>SUBTOTAL(9,L1229:L1231)</f>
        <v>0</v>
      </c>
      <c r="M1233" s="305">
        <f>SUBTOTAL(9,M1229:M1231)</f>
        <v>0</v>
      </c>
      <c r="N1233" s="305">
        <f>SUBTOTAL(9,N1229:N1231)</f>
        <v>10103500</v>
      </c>
    </row>
    <row r="1234" spans="1:14">
      <c r="A1234" s="245" t="s">
        <v>131</v>
      </c>
      <c r="J1234" s="246" t="s">
        <v>12</v>
      </c>
      <c r="K1234" s="247" t="s">
        <v>1270</v>
      </c>
      <c r="L1234" s="248" t="s">
        <v>13</v>
      </c>
    </row>
    <row r="1236" spans="1:14">
      <c r="A1236" s="52" t="s">
        <v>18</v>
      </c>
      <c r="B1236" s="53" t="s">
        <v>19</v>
      </c>
      <c r="C1236" s="53" t="s">
        <v>20</v>
      </c>
      <c r="D1236" s="52" t="s">
        <v>21</v>
      </c>
      <c r="E1236" s="52" t="s">
        <v>22</v>
      </c>
      <c r="G1236" s="53" t="s">
        <v>23</v>
      </c>
      <c r="H1236" s="53" t="s">
        <v>24</v>
      </c>
      <c r="I1236" s="53" t="s">
        <v>25</v>
      </c>
      <c r="J1236" s="303" t="s">
        <v>26</v>
      </c>
      <c r="K1236" s="303" t="s">
        <v>27</v>
      </c>
      <c r="L1236" s="303" t="s">
        <v>28</v>
      </c>
      <c r="M1236" s="53" t="s">
        <v>29</v>
      </c>
      <c r="N1236" s="53" t="s">
        <v>30</v>
      </c>
    </row>
    <row r="1237" spans="1:14">
      <c r="A1237" s="199" t="s">
        <v>1208</v>
      </c>
      <c r="B1237" s="200">
        <v>17613</v>
      </c>
      <c r="C1237" s="54">
        <v>4</v>
      </c>
      <c r="D1237" s="198">
        <v>45976.564456018517</v>
      </c>
      <c r="E1237" s="198">
        <v>45991.564317129632</v>
      </c>
      <c r="F1237" s="54">
        <v>45</v>
      </c>
      <c r="G1237" s="54">
        <v>5779700</v>
      </c>
      <c r="H1237" s="54">
        <v>-23928</v>
      </c>
      <c r="I1237" s="54">
        <v>0</v>
      </c>
      <c r="J1237" s="54">
        <v>0</v>
      </c>
      <c r="K1237" s="54">
        <v>0</v>
      </c>
      <c r="L1237" s="54">
        <v>0</v>
      </c>
      <c r="M1237" s="54">
        <v>0</v>
      </c>
      <c r="N1237" s="54">
        <v>-23928</v>
      </c>
    </row>
    <row r="1238" spans="1:14">
      <c r="A1238" s="199" t="s">
        <v>1208</v>
      </c>
      <c r="B1238" s="200">
        <v>17728</v>
      </c>
      <c r="C1238" s="54">
        <v>4</v>
      </c>
      <c r="D1238" s="198">
        <v>45982.312268518515</v>
      </c>
      <c r="E1238" s="198">
        <v>45997.311689814815</v>
      </c>
      <c r="F1238" s="54">
        <v>39</v>
      </c>
      <c r="G1238" s="54">
        <v>8898200</v>
      </c>
      <c r="H1238" s="54">
        <v>-36793</v>
      </c>
      <c r="I1238" s="54">
        <v>0</v>
      </c>
      <c r="J1238" s="54">
        <v>0</v>
      </c>
      <c r="K1238" s="54">
        <v>0</v>
      </c>
      <c r="L1238" s="54">
        <v>0</v>
      </c>
      <c r="M1238" s="54">
        <v>0</v>
      </c>
      <c r="N1238" s="54">
        <v>-36793</v>
      </c>
    </row>
    <row r="1239" spans="1:14">
      <c r="A1239" s="199" t="s">
        <v>1208</v>
      </c>
      <c r="B1239" s="200">
        <v>17823</v>
      </c>
      <c r="C1239" s="54">
        <v>4</v>
      </c>
      <c r="D1239" s="198">
        <v>45985.552893518521</v>
      </c>
      <c r="E1239" s="198">
        <v>46000.552534722221</v>
      </c>
      <c r="F1239" s="54">
        <v>36</v>
      </c>
      <c r="G1239" s="54">
        <v>2470000</v>
      </c>
      <c r="H1239" s="54">
        <v>-10068</v>
      </c>
      <c r="I1239" s="54">
        <v>0</v>
      </c>
      <c r="J1239" s="54">
        <v>0</v>
      </c>
      <c r="K1239" s="54">
        <v>0</v>
      </c>
      <c r="L1239" s="54">
        <v>0</v>
      </c>
      <c r="M1239" s="54">
        <v>0</v>
      </c>
      <c r="N1239" s="54">
        <v>-10068</v>
      </c>
    </row>
    <row r="1240" spans="1:14">
      <c r="A1240" s="199" t="s">
        <v>1208</v>
      </c>
      <c r="B1240" s="200">
        <v>17825</v>
      </c>
      <c r="C1240" s="54">
        <v>4</v>
      </c>
      <c r="D1240" s="198">
        <v>45985.574606481481</v>
      </c>
      <c r="E1240" s="198">
        <v>46000.57439814815</v>
      </c>
      <c r="F1240" s="54">
        <v>36</v>
      </c>
      <c r="G1240" s="54">
        <v>6519000</v>
      </c>
      <c r="H1240" s="54">
        <v>-23236</v>
      </c>
      <c r="I1240" s="54">
        <v>0</v>
      </c>
      <c r="J1240" s="54">
        <v>0</v>
      </c>
      <c r="K1240" s="54">
        <v>0</v>
      </c>
      <c r="L1240" s="54">
        <v>0</v>
      </c>
      <c r="M1240" s="54">
        <v>0</v>
      </c>
      <c r="N1240" s="54">
        <v>-23236</v>
      </c>
    </row>
    <row r="1241" spans="1:14">
      <c r="A1241" s="199" t="s">
        <v>1208</v>
      </c>
      <c r="B1241" s="200">
        <v>17933</v>
      </c>
      <c r="C1241" s="54">
        <v>4</v>
      </c>
      <c r="D1241" s="198">
        <v>45988.564189814817</v>
      </c>
      <c r="E1241" s="198">
        <v>46003.563298611109</v>
      </c>
      <c r="F1241" s="54">
        <v>33</v>
      </c>
      <c r="G1241" s="54">
        <v>3759200</v>
      </c>
      <c r="H1241" s="54">
        <v>-15563</v>
      </c>
      <c r="I1241" s="54">
        <v>0</v>
      </c>
      <c r="J1241" s="54">
        <v>0</v>
      </c>
      <c r="K1241" s="54">
        <v>0</v>
      </c>
      <c r="L1241" s="54">
        <v>0</v>
      </c>
      <c r="M1241" s="54">
        <v>0</v>
      </c>
      <c r="N1241" s="54">
        <v>-15563</v>
      </c>
    </row>
    <row r="1242" spans="1:14">
      <c r="A1242" s="199" t="s">
        <v>1208</v>
      </c>
      <c r="B1242" s="200">
        <v>17965</v>
      </c>
      <c r="C1242" s="54">
        <v>4</v>
      </c>
      <c r="D1242" s="198">
        <v>45989.525393518517</v>
      </c>
      <c r="E1242" s="198">
        <v>46004.525335648148</v>
      </c>
      <c r="F1242" s="54">
        <v>32</v>
      </c>
      <c r="G1242" s="54">
        <v>368600</v>
      </c>
      <c r="H1242" s="54">
        <v>109588</v>
      </c>
      <c r="I1242" s="54">
        <v>0</v>
      </c>
      <c r="J1242" s="54">
        <v>0</v>
      </c>
      <c r="K1242" s="54">
        <v>0</v>
      </c>
      <c r="L1242" s="54">
        <v>0</v>
      </c>
      <c r="M1242" s="54">
        <v>0</v>
      </c>
      <c r="N1242" s="54">
        <v>109588</v>
      </c>
    </row>
    <row r="1243" spans="1:14">
      <c r="A1243" s="199" t="s">
        <v>1208</v>
      </c>
      <c r="B1243" s="200">
        <v>18108</v>
      </c>
      <c r="C1243" s="54">
        <v>4</v>
      </c>
      <c r="D1243" s="198">
        <v>45994.293541666666</v>
      </c>
      <c r="E1243" s="198">
        <v>46009.293263888889</v>
      </c>
      <c r="F1243" s="54">
        <v>27</v>
      </c>
      <c r="G1243" s="54">
        <v>345800</v>
      </c>
      <c r="H1243" s="54">
        <v>345800</v>
      </c>
      <c r="I1243" s="54">
        <v>0</v>
      </c>
      <c r="J1243" s="54">
        <v>0</v>
      </c>
      <c r="K1243" s="54">
        <v>0</v>
      </c>
      <c r="L1243" s="54">
        <v>0</v>
      </c>
      <c r="M1243" s="54">
        <v>345800</v>
      </c>
      <c r="N1243" s="54">
        <v>0</v>
      </c>
    </row>
    <row r="1244" spans="1:14">
      <c r="A1244" s="199" t="s">
        <v>1208</v>
      </c>
      <c r="B1244" s="200">
        <v>18168</v>
      </c>
      <c r="C1244" s="54">
        <v>4</v>
      </c>
      <c r="D1244" s="198">
        <v>45995.555520833332</v>
      </c>
      <c r="E1244" s="198">
        <v>46010.554768518516</v>
      </c>
      <c r="F1244" s="54">
        <v>26</v>
      </c>
      <c r="G1244" s="54">
        <v>357200</v>
      </c>
      <c r="H1244" s="54">
        <v>357200</v>
      </c>
      <c r="I1244" s="54">
        <v>0</v>
      </c>
      <c r="J1244" s="54">
        <v>0</v>
      </c>
      <c r="K1244" s="54">
        <v>0</v>
      </c>
      <c r="L1244" s="54">
        <v>0</v>
      </c>
      <c r="M1244" s="54">
        <v>357200</v>
      </c>
      <c r="N1244" s="54">
        <v>0</v>
      </c>
    </row>
    <row r="1245" spans="1:14">
      <c r="A1245" s="199" t="s">
        <v>1208</v>
      </c>
      <c r="B1245" s="200">
        <v>18272</v>
      </c>
      <c r="C1245" s="54">
        <v>4</v>
      </c>
      <c r="D1245" s="198">
        <v>45999.367523148147</v>
      </c>
      <c r="E1245" s="198">
        <v>46014.367314814815</v>
      </c>
      <c r="F1245" s="54">
        <v>22</v>
      </c>
      <c r="G1245" s="54">
        <v>2276400</v>
      </c>
      <c r="H1245" s="54">
        <v>2220400</v>
      </c>
      <c r="I1245" s="54">
        <v>0</v>
      </c>
      <c r="J1245" s="54">
        <v>0</v>
      </c>
      <c r="K1245" s="54">
        <v>0</v>
      </c>
      <c r="L1245" s="54">
        <v>2220400</v>
      </c>
      <c r="M1245" s="54">
        <v>0</v>
      </c>
      <c r="N1245" s="54">
        <v>0</v>
      </c>
    </row>
    <row r="1246" spans="1:14">
      <c r="A1246" s="199" t="s">
        <v>1208</v>
      </c>
      <c r="B1246" s="200">
        <v>18276</v>
      </c>
      <c r="C1246" s="54">
        <v>4</v>
      </c>
      <c r="D1246" s="198">
        <v>45999.434155092589</v>
      </c>
      <c r="E1246" s="198">
        <v>46014.432500000003</v>
      </c>
      <c r="F1246" s="54">
        <v>22</v>
      </c>
      <c r="G1246" s="54">
        <v>345800</v>
      </c>
      <c r="H1246" s="54">
        <v>345800</v>
      </c>
      <c r="I1246" s="54">
        <v>0</v>
      </c>
      <c r="J1246" s="54">
        <v>0</v>
      </c>
      <c r="K1246" s="54">
        <v>0</v>
      </c>
      <c r="L1246" s="54">
        <v>345800</v>
      </c>
      <c r="M1246" s="54">
        <v>0</v>
      </c>
      <c r="N1246" s="54">
        <v>0</v>
      </c>
    </row>
    <row r="1247" spans="1:14">
      <c r="A1247" s="199" t="s">
        <v>1208</v>
      </c>
      <c r="B1247" s="200">
        <v>18288</v>
      </c>
      <c r="C1247" s="54">
        <v>4</v>
      </c>
      <c r="D1247" s="198">
        <v>46000.326724537037</v>
      </c>
      <c r="E1247" s="198">
        <v>46015.326273148145</v>
      </c>
      <c r="F1247" s="54">
        <v>21</v>
      </c>
      <c r="G1247" s="54">
        <v>5753600</v>
      </c>
      <c r="H1247" s="54">
        <v>5753600</v>
      </c>
      <c r="I1247" s="54">
        <v>0</v>
      </c>
      <c r="J1247" s="54">
        <v>0</v>
      </c>
      <c r="K1247" s="54">
        <v>0</v>
      </c>
      <c r="L1247" s="54">
        <v>5753600</v>
      </c>
      <c r="M1247" s="54">
        <v>0</v>
      </c>
      <c r="N1247" s="54">
        <v>0</v>
      </c>
    </row>
    <row r="1248" spans="1:14">
      <c r="A1248" s="199" t="s">
        <v>1208</v>
      </c>
      <c r="B1248" s="200">
        <v>18411</v>
      </c>
      <c r="C1248" s="54">
        <v>4</v>
      </c>
      <c r="D1248" s="198">
        <v>46002.630208333336</v>
      </c>
      <c r="E1248" s="198">
        <v>46017.630057870374</v>
      </c>
      <c r="F1248" s="54">
        <v>19</v>
      </c>
      <c r="G1248" s="54">
        <v>5059600</v>
      </c>
      <c r="H1248" s="54">
        <v>4627600</v>
      </c>
      <c r="I1248" s="54">
        <v>0</v>
      </c>
      <c r="J1248" s="54">
        <v>0</v>
      </c>
      <c r="K1248" s="54">
        <v>0</v>
      </c>
      <c r="L1248" s="54">
        <v>4627600</v>
      </c>
      <c r="M1248" s="54">
        <v>0</v>
      </c>
      <c r="N1248" s="54">
        <v>0</v>
      </c>
    </row>
    <row r="1249" spans="1:14">
      <c r="A1249" s="199" t="s">
        <v>1208</v>
      </c>
      <c r="B1249" s="200">
        <v>18516</v>
      </c>
      <c r="C1249" s="54">
        <v>4</v>
      </c>
      <c r="D1249" s="198">
        <v>46006.318495370368</v>
      </c>
      <c r="E1249" s="198">
        <v>46021.316759259258</v>
      </c>
      <c r="F1249" s="54">
        <v>15</v>
      </c>
      <c r="G1249" s="54">
        <v>330600</v>
      </c>
      <c r="H1249" s="54">
        <v>330600</v>
      </c>
      <c r="I1249" s="54">
        <v>0</v>
      </c>
      <c r="J1249" s="54">
        <v>0</v>
      </c>
      <c r="K1249" s="54">
        <v>330600</v>
      </c>
      <c r="L1249" s="54">
        <v>0</v>
      </c>
      <c r="M1249" s="54">
        <v>0</v>
      </c>
      <c r="N1249" s="54">
        <v>0</v>
      </c>
    </row>
    <row r="1250" spans="1:14">
      <c r="A1250" s="199" t="s">
        <v>1208</v>
      </c>
      <c r="B1250" s="200">
        <v>18611</v>
      </c>
      <c r="C1250" s="54">
        <v>4</v>
      </c>
      <c r="D1250" s="198">
        <v>46008.581793981481</v>
      </c>
      <c r="E1250" s="198">
        <v>46023.580937500003</v>
      </c>
      <c r="F1250" s="54">
        <v>13</v>
      </c>
      <c r="G1250" s="54">
        <v>334400</v>
      </c>
      <c r="H1250" s="54">
        <v>330600</v>
      </c>
      <c r="I1250" s="54">
        <v>0</v>
      </c>
      <c r="J1250" s="54">
        <v>0</v>
      </c>
      <c r="K1250" s="54">
        <v>330600</v>
      </c>
      <c r="L1250" s="54">
        <v>0</v>
      </c>
      <c r="M1250" s="54">
        <v>0</v>
      </c>
      <c r="N1250" s="54">
        <v>0</v>
      </c>
    </row>
    <row r="1251" spans="1:14">
      <c r="A1251" s="199" t="s">
        <v>1208</v>
      </c>
      <c r="B1251" s="200">
        <v>18822</v>
      </c>
      <c r="C1251" s="54">
        <v>4</v>
      </c>
      <c r="D1251" s="198">
        <v>46013.62462962963</v>
      </c>
      <c r="E1251" s="198">
        <v>46028.624490740738</v>
      </c>
      <c r="F1251" s="54">
        <v>8</v>
      </c>
      <c r="G1251" s="54">
        <v>2424400</v>
      </c>
      <c r="H1251" s="54">
        <v>2424400</v>
      </c>
      <c r="I1251" s="54">
        <v>0</v>
      </c>
      <c r="J1251" s="54">
        <v>2424400</v>
      </c>
      <c r="K1251" s="54">
        <v>0</v>
      </c>
      <c r="L1251" s="54">
        <v>0</v>
      </c>
      <c r="M1251" s="54">
        <v>0</v>
      </c>
      <c r="N1251" s="54">
        <v>0</v>
      </c>
    </row>
    <row r="1252" spans="1:14">
      <c r="A1252" s="199" t="s">
        <v>1208</v>
      </c>
      <c r="B1252" s="200">
        <v>18908</v>
      </c>
      <c r="C1252" s="54">
        <v>4</v>
      </c>
      <c r="D1252" s="198">
        <v>46017.4843287037</v>
      </c>
      <c r="E1252" s="198">
        <v>46032.484259259261</v>
      </c>
      <c r="F1252" s="54">
        <v>4</v>
      </c>
      <c r="G1252" s="54">
        <v>349600</v>
      </c>
      <c r="H1252" s="54">
        <v>347700</v>
      </c>
      <c r="I1252" s="54">
        <v>0</v>
      </c>
      <c r="J1252" s="54">
        <v>347700</v>
      </c>
      <c r="K1252" s="54">
        <v>0</v>
      </c>
      <c r="L1252" s="54">
        <v>0</v>
      </c>
      <c r="M1252" s="54">
        <v>0</v>
      </c>
      <c r="N1252" s="54">
        <v>0</v>
      </c>
    </row>
    <row r="1253" spans="1:14">
      <c r="A1253" s="199" t="s">
        <v>1208</v>
      </c>
      <c r="B1253" s="200">
        <v>18987</v>
      </c>
      <c r="C1253" s="54">
        <v>4</v>
      </c>
      <c r="D1253" s="198">
        <v>46020.559467592589</v>
      </c>
      <c r="E1253" s="198">
        <v>46035.538761574076</v>
      </c>
      <c r="F1253" s="54">
        <v>1</v>
      </c>
      <c r="G1253" s="54">
        <v>7363200</v>
      </c>
      <c r="H1253" s="54">
        <v>7363200</v>
      </c>
      <c r="I1253" s="54">
        <v>0</v>
      </c>
      <c r="J1253" s="54">
        <v>7363200</v>
      </c>
      <c r="K1253" s="54">
        <v>0</v>
      </c>
      <c r="L1253" s="54">
        <v>0</v>
      </c>
      <c r="M1253" s="54">
        <v>0</v>
      </c>
      <c r="N1253" s="54">
        <v>0</v>
      </c>
    </row>
    <row r="1254" spans="1:14">
      <c r="B1254" s="246" t="s">
        <v>36</v>
      </c>
      <c r="D1254" s="304">
        <f>SUBTOTAL(4,F1237:F1253)</f>
        <v>45</v>
      </c>
    </row>
    <row r="1255" spans="1:14">
      <c r="G1255" s="305">
        <f>SUBTOTAL(9,H1237:H1253)</f>
        <v>24446900</v>
      </c>
      <c r="H1255" s="305">
        <f>SUBTOTAL(9,I1237:I1253)</f>
        <v>0</v>
      </c>
      <c r="I1255" s="305">
        <f>SUBTOTAL(9,J1237:J1253)</f>
        <v>10135300</v>
      </c>
      <c r="K1255" s="305">
        <f>SUBTOTAL(9,K1237:K1253)</f>
        <v>661200</v>
      </c>
      <c r="L1255" s="305">
        <f>SUBTOTAL(9,L1237:L1253)</f>
        <v>12947400</v>
      </c>
      <c r="M1255" s="305">
        <f>SUBTOTAL(9,M1237:M1253)</f>
        <v>703000</v>
      </c>
      <c r="N1255" s="305">
        <f>SUBTOTAL(9,N1237:N1253)</f>
        <v>0</v>
      </c>
    </row>
    <row r="1256" spans="1:14">
      <c r="A1256" s="245" t="s">
        <v>174</v>
      </c>
      <c r="J1256" s="246" t="s">
        <v>12</v>
      </c>
      <c r="K1256" s="247" t="s">
        <v>1271</v>
      </c>
      <c r="L1256" s="248" t="s">
        <v>13</v>
      </c>
    </row>
    <row r="1258" spans="1:14">
      <c r="A1258" s="52" t="s">
        <v>18</v>
      </c>
      <c r="B1258" s="53" t="s">
        <v>19</v>
      </c>
      <c r="C1258" s="53" t="s">
        <v>20</v>
      </c>
      <c r="D1258" s="52" t="s">
        <v>21</v>
      </c>
      <c r="E1258" s="52" t="s">
        <v>22</v>
      </c>
      <c r="G1258" s="53" t="s">
        <v>23</v>
      </c>
      <c r="H1258" s="53" t="s">
        <v>24</v>
      </c>
      <c r="I1258" s="53" t="s">
        <v>25</v>
      </c>
      <c r="J1258" s="303" t="s">
        <v>26</v>
      </c>
      <c r="K1258" s="303" t="s">
        <v>27</v>
      </c>
      <c r="L1258" s="303" t="s">
        <v>28</v>
      </c>
      <c r="M1258" s="53" t="s">
        <v>29</v>
      </c>
      <c r="N1258" s="53" t="s">
        <v>30</v>
      </c>
    </row>
    <row r="1259" spans="1:14">
      <c r="A1259" s="199" t="s">
        <v>1208</v>
      </c>
      <c r="B1259" s="200">
        <v>18724</v>
      </c>
      <c r="C1259" s="54">
        <v>1</v>
      </c>
      <c r="D1259" s="198">
        <v>46011.232187499998</v>
      </c>
      <c r="E1259" s="198">
        <v>46026.232002314813</v>
      </c>
      <c r="F1259" s="54">
        <v>10</v>
      </c>
      <c r="G1259" s="54">
        <v>3292800</v>
      </c>
      <c r="H1259" s="54">
        <v>3292800</v>
      </c>
      <c r="I1259" s="54">
        <v>0</v>
      </c>
      <c r="J1259" s="54">
        <v>0</v>
      </c>
      <c r="K1259" s="54">
        <v>3292800</v>
      </c>
      <c r="L1259" s="54">
        <v>0</v>
      </c>
      <c r="M1259" s="54">
        <v>0</v>
      </c>
      <c r="N1259" s="54">
        <v>0</v>
      </c>
    </row>
    <row r="1260" spans="1:14">
      <c r="A1260" s="199" t="s">
        <v>1208</v>
      </c>
      <c r="B1260" s="200">
        <v>18772</v>
      </c>
      <c r="C1260" s="54">
        <v>1</v>
      </c>
      <c r="D1260" s="198">
        <v>46013.268564814818</v>
      </c>
      <c r="E1260" s="198">
        <v>46028.268287037034</v>
      </c>
      <c r="F1260" s="54">
        <v>8</v>
      </c>
      <c r="G1260" s="54">
        <v>2027200</v>
      </c>
      <c r="H1260" s="54">
        <v>2027200</v>
      </c>
      <c r="I1260" s="54">
        <v>0</v>
      </c>
      <c r="J1260" s="54">
        <v>2027200</v>
      </c>
      <c r="K1260" s="54">
        <v>0</v>
      </c>
      <c r="L1260" s="54">
        <v>0</v>
      </c>
      <c r="M1260" s="54">
        <v>0</v>
      </c>
      <c r="N1260" s="54">
        <v>0</v>
      </c>
    </row>
    <row r="1261" spans="1:14">
      <c r="A1261" s="199" t="s">
        <v>1208</v>
      </c>
      <c r="B1261" s="200">
        <v>18773</v>
      </c>
      <c r="C1261" s="54">
        <v>1</v>
      </c>
      <c r="D1261" s="198">
        <v>46013.288969907408</v>
      </c>
      <c r="E1261" s="198">
        <v>46028.288761574076</v>
      </c>
      <c r="F1261" s="54">
        <v>8</v>
      </c>
      <c r="G1261" s="54">
        <v>1240400</v>
      </c>
      <c r="H1261" s="54">
        <v>1240400</v>
      </c>
      <c r="I1261" s="54">
        <v>0</v>
      </c>
      <c r="J1261" s="54">
        <v>1240400</v>
      </c>
      <c r="K1261" s="54">
        <v>0</v>
      </c>
      <c r="L1261" s="54">
        <v>0</v>
      </c>
      <c r="M1261" s="54">
        <v>0</v>
      </c>
      <c r="N1261" s="54">
        <v>0</v>
      </c>
    </row>
    <row r="1262" spans="1:14">
      <c r="A1262" s="199" t="s">
        <v>1208</v>
      </c>
      <c r="B1262" s="200">
        <v>18829</v>
      </c>
      <c r="C1262" s="54">
        <v>1</v>
      </c>
      <c r="D1262" s="198">
        <v>46014.280752314815</v>
      </c>
      <c r="E1262" s="198">
        <v>46029.28019675926</v>
      </c>
      <c r="F1262" s="54">
        <v>7</v>
      </c>
      <c r="G1262" s="54">
        <v>2987600</v>
      </c>
      <c r="H1262" s="54">
        <v>2987600</v>
      </c>
      <c r="I1262" s="54">
        <v>0</v>
      </c>
      <c r="J1262" s="54">
        <v>2987600</v>
      </c>
      <c r="K1262" s="54">
        <v>0</v>
      </c>
      <c r="L1262" s="54">
        <v>0</v>
      </c>
      <c r="M1262" s="54">
        <v>0</v>
      </c>
      <c r="N1262" s="54">
        <v>0</v>
      </c>
    </row>
    <row r="1263" spans="1:14">
      <c r="A1263" s="199" t="s">
        <v>1208</v>
      </c>
      <c r="B1263" s="200">
        <v>18875</v>
      </c>
      <c r="C1263" s="54">
        <v>1</v>
      </c>
      <c r="D1263" s="198">
        <v>46015.451099537036</v>
      </c>
      <c r="E1263" s="198">
        <v>46030.451006944444</v>
      </c>
      <c r="F1263" s="54">
        <v>6</v>
      </c>
      <c r="G1263" s="54">
        <v>5453600</v>
      </c>
      <c r="H1263" s="54">
        <v>5453600</v>
      </c>
      <c r="I1263" s="54">
        <v>0</v>
      </c>
      <c r="J1263" s="54">
        <v>5453600</v>
      </c>
      <c r="K1263" s="54">
        <v>0</v>
      </c>
      <c r="L1263" s="54">
        <v>0</v>
      </c>
      <c r="M1263" s="54">
        <v>0</v>
      </c>
      <c r="N1263" s="54">
        <v>0</v>
      </c>
    </row>
    <row r="1264" spans="1:14">
      <c r="A1264" s="199" t="s">
        <v>1208</v>
      </c>
      <c r="B1264" s="200">
        <v>18909</v>
      </c>
      <c r="C1264" s="54">
        <v>1</v>
      </c>
      <c r="D1264" s="198">
        <v>46017.486886574072</v>
      </c>
      <c r="E1264" s="198">
        <v>46032.48678240741</v>
      </c>
      <c r="F1264" s="54">
        <v>4</v>
      </c>
      <c r="G1264" s="54">
        <v>2335200</v>
      </c>
      <c r="H1264" s="54">
        <v>2335200</v>
      </c>
      <c r="I1264" s="54">
        <v>0</v>
      </c>
      <c r="J1264" s="54">
        <v>2335200</v>
      </c>
      <c r="K1264" s="54">
        <v>0</v>
      </c>
      <c r="L1264" s="54">
        <v>0</v>
      </c>
      <c r="M1264" s="54">
        <v>0</v>
      </c>
      <c r="N1264" s="54">
        <v>0</v>
      </c>
    </row>
    <row r="1265" spans="1:14">
      <c r="A1265" s="199" t="s">
        <v>1208</v>
      </c>
      <c r="B1265" s="200">
        <v>18959</v>
      </c>
      <c r="C1265" s="54">
        <v>1</v>
      </c>
      <c r="D1265" s="198">
        <v>46020.264641203707</v>
      </c>
      <c r="E1265" s="198">
        <v>46035.263298611113</v>
      </c>
      <c r="F1265" s="54">
        <v>1</v>
      </c>
      <c r="G1265" s="54">
        <v>2948000</v>
      </c>
      <c r="H1265" s="54">
        <v>2948000</v>
      </c>
      <c r="I1265" s="54">
        <v>0</v>
      </c>
      <c r="J1265" s="54">
        <v>2948000</v>
      </c>
      <c r="K1265" s="54">
        <v>0</v>
      </c>
      <c r="L1265" s="54">
        <v>0</v>
      </c>
      <c r="M1265" s="54">
        <v>0</v>
      </c>
      <c r="N1265" s="54">
        <v>0</v>
      </c>
    </row>
    <row r="1266" spans="1:14">
      <c r="B1266" s="246" t="s">
        <v>36</v>
      </c>
      <c r="D1266" s="304">
        <f>SUBTOTAL(4,F1259:F1265)</f>
        <v>10</v>
      </c>
    </row>
    <row r="1267" spans="1:14">
      <c r="G1267" s="305">
        <f>SUBTOTAL(9,H1259:H1265)</f>
        <v>20284800</v>
      </c>
      <c r="H1267" s="305">
        <f>SUBTOTAL(9,I1259:I1265)</f>
        <v>0</v>
      </c>
      <c r="I1267" s="305">
        <f>SUBTOTAL(9,J1259:J1265)</f>
        <v>16992000</v>
      </c>
      <c r="K1267" s="305">
        <f>SUBTOTAL(9,K1259:K1265)</f>
        <v>3292800</v>
      </c>
      <c r="L1267" s="305">
        <f>SUBTOTAL(9,L1259:L1265)</f>
        <v>0</v>
      </c>
      <c r="M1267" s="305">
        <f>SUBTOTAL(9,M1259:M1265)</f>
        <v>0</v>
      </c>
      <c r="N1267" s="305">
        <f>SUBTOTAL(9,N1259:N1265)</f>
        <v>0</v>
      </c>
    </row>
    <row r="1268" spans="1:14">
      <c r="A1268" s="245" t="s">
        <v>1398</v>
      </c>
      <c r="J1268" s="246" t="s">
        <v>12</v>
      </c>
      <c r="K1268" s="247" t="s">
        <v>1397</v>
      </c>
      <c r="L1268" s="248" t="s">
        <v>13</v>
      </c>
    </row>
    <row r="1270" spans="1:14">
      <c r="A1270" s="52" t="s">
        <v>18</v>
      </c>
      <c r="B1270" s="53" t="s">
        <v>19</v>
      </c>
      <c r="C1270" s="53" t="s">
        <v>20</v>
      </c>
      <c r="D1270" s="52" t="s">
        <v>21</v>
      </c>
      <c r="E1270" s="52" t="s">
        <v>22</v>
      </c>
      <c r="G1270" s="53" t="s">
        <v>23</v>
      </c>
      <c r="H1270" s="53" t="s">
        <v>24</v>
      </c>
      <c r="I1270" s="53" t="s">
        <v>25</v>
      </c>
      <c r="J1270" s="303" t="s">
        <v>26</v>
      </c>
      <c r="K1270" s="303" t="s">
        <v>27</v>
      </c>
      <c r="L1270" s="303" t="s">
        <v>28</v>
      </c>
      <c r="M1270" s="53" t="s">
        <v>29</v>
      </c>
      <c r="N1270" s="53" t="s">
        <v>30</v>
      </c>
    </row>
    <row r="1271" spans="1:14">
      <c r="A1271" s="199" t="s">
        <v>1208</v>
      </c>
      <c r="B1271" s="200">
        <v>18748</v>
      </c>
      <c r="C1271" s="54">
        <v>4</v>
      </c>
      <c r="D1271" s="198">
        <v>46011.486608796295</v>
      </c>
      <c r="E1271" s="198">
        <v>46013.482592592591</v>
      </c>
      <c r="F1271" s="54">
        <v>23</v>
      </c>
      <c r="G1271" s="54">
        <v>5412200</v>
      </c>
      <c r="H1271" s="54">
        <v>5412200</v>
      </c>
      <c r="I1271" s="54">
        <v>0</v>
      </c>
      <c r="J1271" s="54">
        <v>0</v>
      </c>
      <c r="K1271" s="54">
        <v>0</v>
      </c>
      <c r="L1271" s="54">
        <v>0</v>
      </c>
      <c r="M1271" s="54">
        <v>5412200</v>
      </c>
      <c r="N1271" s="54">
        <v>0</v>
      </c>
    </row>
    <row r="1272" spans="1:14">
      <c r="B1272" s="246" t="s">
        <v>36</v>
      </c>
      <c r="D1272" s="304">
        <f>SUBTOTAL(4,F1271:F1271)</f>
        <v>23</v>
      </c>
    </row>
    <row r="1273" spans="1:14">
      <c r="G1273" s="305">
        <f>SUBTOTAL(9,H1271:H1271)</f>
        <v>5412200</v>
      </c>
      <c r="H1273" s="305">
        <f>SUBTOTAL(9,I1271:I1271)</f>
        <v>0</v>
      </c>
      <c r="I1273" s="305">
        <f>SUBTOTAL(9,J1271:J1271)</f>
        <v>0</v>
      </c>
      <c r="K1273" s="305">
        <f>SUBTOTAL(9,K1271:K1271)</f>
        <v>0</v>
      </c>
      <c r="L1273" s="305">
        <f>SUBTOTAL(9,L1271:L1271)</f>
        <v>0</v>
      </c>
      <c r="M1273" s="305">
        <f>SUBTOTAL(9,M1271:M1271)</f>
        <v>5412200</v>
      </c>
      <c r="N1273" s="305">
        <f>SUBTOTAL(9,N1271:N1271)</f>
        <v>0</v>
      </c>
    </row>
    <row r="1274" spans="1:14">
      <c r="A1274" s="245" t="s">
        <v>1319</v>
      </c>
      <c r="J1274" s="246" t="s">
        <v>12</v>
      </c>
      <c r="K1274" s="247" t="s">
        <v>1320</v>
      </c>
      <c r="L1274" s="248" t="s">
        <v>13</v>
      </c>
    </row>
    <row r="1276" spans="1:14">
      <c r="A1276" s="52" t="s">
        <v>18</v>
      </c>
      <c r="B1276" s="53" t="s">
        <v>19</v>
      </c>
      <c r="C1276" s="53" t="s">
        <v>20</v>
      </c>
      <c r="D1276" s="52" t="s">
        <v>21</v>
      </c>
      <c r="E1276" s="52" t="s">
        <v>22</v>
      </c>
      <c r="G1276" s="53" t="s">
        <v>23</v>
      </c>
      <c r="H1276" s="53" t="s">
        <v>24</v>
      </c>
      <c r="I1276" s="53" t="s">
        <v>25</v>
      </c>
      <c r="J1276" s="303" t="s">
        <v>26</v>
      </c>
      <c r="K1276" s="303" t="s">
        <v>27</v>
      </c>
      <c r="L1276" s="303" t="s">
        <v>28</v>
      </c>
      <c r="M1276" s="53" t="s">
        <v>29</v>
      </c>
      <c r="N1276" s="53" t="s">
        <v>30</v>
      </c>
    </row>
    <row r="1277" spans="1:14">
      <c r="A1277" s="199" t="s">
        <v>1210</v>
      </c>
      <c r="B1277" s="200">
        <v>21641</v>
      </c>
      <c r="C1277" s="54">
        <v>3</v>
      </c>
      <c r="D1277" s="198">
        <v>45940.377627314818</v>
      </c>
      <c r="E1277" s="198">
        <v>45941.377372685187</v>
      </c>
      <c r="F1277" s="54">
        <v>95</v>
      </c>
      <c r="G1277" s="54">
        <v>143100</v>
      </c>
      <c r="H1277" s="54">
        <v>143100</v>
      </c>
      <c r="I1277" s="54">
        <v>0</v>
      </c>
      <c r="J1277" s="54">
        <v>0</v>
      </c>
      <c r="K1277" s="54">
        <v>0</v>
      </c>
      <c r="L1277" s="54">
        <v>0</v>
      </c>
      <c r="M1277" s="54">
        <v>0</v>
      </c>
      <c r="N1277" s="54">
        <v>143100</v>
      </c>
    </row>
    <row r="1278" spans="1:14">
      <c r="A1278" s="199" t="s">
        <v>1210</v>
      </c>
      <c r="B1278" s="200">
        <v>21931</v>
      </c>
      <c r="C1278" s="54">
        <v>3</v>
      </c>
      <c r="D1278" s="198">
        <v>45953.479490740741</v>
      </c>
      <c r="E1278" s="198">
        <v>45954.479490740741</v>
      </c>
      <c r="F1278" s="54">
        <v>82</v>
      </c>
      <c r="G1278" s="54">
        <v>110026</v>
      </c>
      <c r="H1278" s="54">
        <v>110026</v>
      </c>
      <c r="I1278" s="54">
        <v>0</v>
      </c>
      <c r="J1278" s="54">
        <v>0</v>
      </c>
      <c r="K1278" s="54">
        <v>0</v>
      </c>
      <c r="L1278" s="54">
        <v>0</v>
      </c>
      <c r="M1278" s="54">
        <v>0</v>
      </c>
      <c r="N1278" s="54">
        <v>110026</v>
      </c>
    </row>
    <row r="1279" spans="1:14">
      <c r="A1279" s="199" t="s">
        <v>1210</v>
      </c>
      <c r="B1279" s="200">
        <v>22258</v>
      </c>
      <c r="C1279" s="54">
        <v>3</v>
      </c>
      <c r="D1279" s="198">
        <v>45969.363287037035</v>
      </c>
      <c r="E1279" s="198">
        <v>45970.363171296296</v>
      </c>
      <c r="F1279" s="54">
        <v>66</v>
      </c>
      <c r="G1279" s="54">
        <v>357000</v>
      </c>
      <c r="H1279" s="54">
        <v>133350</v>
      </c>
      <c r="I1279" s="54">
        <v>0</v>
      </c>
      <c r="J1279" s="54">
        <v>0</v>
      </c>
      <c r="K1279" s="54">
        <v>0</v>
      </c>
      <c r="L1279" s="54">
        <v>0</v>
      </c>
      <c r="M1279" s="54">
        <v>0</v>
      </c>
      <c r="N1279" s="54">
        <v>133350</v>
      </c>
    </row>
    <row r="1280" spans="1:14">
      <c r="A1280" s="199" t="s">
        <v>1210</v>
      </c>
      <c r="B1280" s="200">
        <v>22260</v>
      </c>
      <c r="C1280" s="54">
        <v>3</v>
      </c>
      <c r="D1280" s="198">
        <v>45969.36959490741</v>
      </c>
      <c r="E1280" s="198">
        <v>45970.369479166664</v>
      </c>
      <c r="F1280" s="54">
        <v>66</v>
      </c>
      <c r="G1280" s="54">
        <v>308000</v>
      </c>
      <c r="H1280" s="54">
        <v>308000</v>
      </c>
      <c r="I1280" s="54">
        <v>0</v>
      </c>
      <c r="J1280" s="54">
        <v>0</v>
      </c>
      <c r="K1280" s="54">
        <v>0</v>
      </c>
      <c r="L1280" s="54">
        <v>0</v>
      </c>
      <c r="M1280" s="54">
        <v>0</v>
      </c>
      <c r="N1280" s="54">
        <v>308000</v>
      </c>
    </row>
    <row r="1281" spans="1:14">
      <c r="A1281" s="199" t="s">
        <v>1210</v>
      </c>
      <c r="B1281" s="200">
        <v>22474</v>
      </c>
      <c r="C1281" s="54">
        <v>3</v>
      </c>
      <c r="D1281" s="198">
        <v>45979.387430555558</v>
      </c>
      <c r="E1281" s="198">
        <v>45980.387326388889</v>
      </c>
      <c r="F1281" s="54">
        <v>56</v>
      </c>
      <c r="G1281" s="54">
        <v>360500</v>
      </c>
      <c r="H1281" s="54">
        <v>103250</v>
      </c>
      <c r="I1281" s="54">
        <v>0</v>
      </c>
      <c r="J1281" s="54">
        <v>0</v>
      </c>
      <c r="K1281" s="54">
        <v>0</v>
      </c>
      <c r="L1281" s="54">
        <v>0</v>
      </c>
      <c r="M1281" s="54">
        <v>0</v>
      </c>
      <c r="N1281" s="54">
        <v>103250</v>
      </c>
    </row>
    <row r="1282" spans="1:14">
      <c r="A1282" s="199" t="s">
        <v>1210</v>
      </c>
      <c r="B1282" s="200">
        <v>22570</v>
      </c>
      <c r="C1282" s="54">
        <v>3</v>
      </c>
      <c r="D1282" s="198">
        <v>45982.423750000002</v>
      </c>
      <c r="E1282" s="198">
        <v>45983.42359953704</v>
      </c>
      <c r="F1282" s="54">
        <v>53</v>
      </c>
      <c r="G1282" s="54">
        <v>178500</v>
      </c>
      <c r="H1282" s="54">
        <v>88900</v>
      </c>
      <c r="I1282" s="54">
        <v>0</v>
      </c>
      <c r="J1282" s="54">
        <v>0</v>
      </c>
      <c r="K1282" s="54">
        <v>0</v>
      </c>
      <c r="L1282" s="54">
        <v>0</v>
      </c>
      <c r="M1282" s="54">
        <v>0</v>
      </c>
      <c r="N1282" s="54">
        <v>88900</v>
      </c>
    </row>
    <row r="1283" spans="1:14">
      <c r="A1283" s="199" t="s">
        <v>1210</v>
      </c>
      <c r="B1283" s="200">
        <v>23003</v>
      </c>
      <c r="C1283" s="54">
        <v>3</v>
      </c>
      <c r="D1283" s="198">
        <v>45996.415381944447</v>
      </c>
      <c r="E1283" s="198">
        <v>45997.414756944447</v>
      </c>
      <c r="F1283" s="54">
        <v>39</v>
      </c>
      <c r="G1283" s="54">
        <v>178500</v>
      </c>
      <c r="H1283" s="54">
        <v>178500</v>
      </c>
      <c r="I1283" s="54">
        <v>0</v>
      </c>
      <c r="J1283" s="54">
        <v>0</v>
      </c>
      <c r="K1283" s="54">
        <v>0</v>
      </c>
      <c r="L1283" s="54">
        <v>0</v>
      </c>
      <c r="M1283" s="54">
        <v>0</v>
      </c>
      <c r="N1283" s="54">
        <v>178500</v>
      </c>
    </row>
    <row r="1284" spans="1:14">
      <c r="B1284" s="246" t="s">
        <v>36</v>
      </c>
      <c r="D1284" s="304">
        <f>SUBTOTAL(4,F1277:F1283)</f>
        <v>95</v>
      </c>
    </row>
    <row r="1285" spans="1:14">
      <c r="G1285" s="305">
        <f>SUBTOTAL(9,H1277:H1283)</f>
        <v>1065126</v>
      </c>
      <c r="H1285" s="305">
        <f>SUBTOTAL(9,I1277:I1283)</f>
        <v>0</v>
      </c>
      <c r="I1285" s="305">
        <f>SUBTOTAL(9,J1277:J1283)</f>
        <v>0</v>
      </c>
      <c r="K1285" s="305">
        <f>SUBTOTAL(9,K1277:K1283)</f>
        <v>0</v>
      </c>
      <c r="L1285" s="305">
        <f>SUBTOTAL(9,L1277:L1283)</f>
        <v>0</v>
      </c>
      <c r="M1285" s="305">
        <f>SUBTOTAL(9,M1277:M1283)</f>
        <v>0</v>
      </c>
      <c r="N1285" s="305">
        <f>SUBTOTAL(9,N1277:N1283)</f>
        <v>1065126</v>
      </c>
    </row>
    <row r="1286" spans="1:14">
      <c r="A1286" s="245" t="s">
        <v>182</v>
      </c>
      <c r="J1286" s="246" t="s">
        <v>12</v>
      </c>
      <c r="K1286" s="247" t="s">
        <v>1272</v>
      </c>
      <c r="L1286" s="248" t="s">
        <v>13</v>
      </c>
    </row>
    <row r="1288" spans="1:14">
      <c r="A1288" s="52" t="s">
        <v>18</v>
      </c>
      <c r="B1288" s="53" t="s">
        <v>19</v>
      </c>
      <c r="C1288" s="53" t="s">
        <v>20</v>
      </c>
      <c r="D1288" s="52" t="s">
        <v>21</v>
      </c>
      <c r="E1288" s="52" t="s">
        <v>22</v>
      </c>
      <c r="G1288" s="53" t="s">
        <v>23</v>
      </c>
      <c r="H1288" s="53" t="s">
        <v>24</v>
      </c>
      <c r="I1288" s="53" t="s">
        <v>25</v>
      </c>
      <c r="J1288" s="303" t="s">
        <v>26</v>
      </c>
      <c r="K1288" s="303" t="s">
        <v>27</v>
      </c>
      <c r="L1288" s="303" t="s">
        <v>28</v>
      </c>
      <c r="M1288" s="53" t="s">
        <v>29</v>
      </c>
      <c r="N1288" s="53" t="s">
        <v>30</v>
      </c>
    </row>
    <row r="1289" spans="1:14">
      <c r="A1289" s="199" t="s">
        <v>1208</v>
      </c>
      <c r="B1289" s="200">
        <v>18362</v>
      </c>
      <c r="C1289" s="54">
        <v>1</v>
      </c>
      <c r="D1289" s="198">
        <v>46001.663530092592</v>
      </c>
      <c r="E1289" s="198">
        <v>46016.663356481484</v>
      </c>
      <c r="F1289" s="54">
        <v>20</v>
      </c>
      <c r="G1289" s="54">
        <v>5065350</v>
      </c>
      <c r="H1289" s="54">
        <v>5065350</v>
      </c>
      <c r="I1289" s="54">
        <v>0</v>
      </c>
      <c r="J1289" s="54">
        <v>0</v>
      </c>
      <c r="K1289" s="54">
        <v>0</v>
      </c>
      <c r="L1289" s="54">
        <v>5065350</v>
      </c>
      <c r="M1289" s="54">
        <v>0</v>
      </c>
      <c r="N1289" s="54">
        <v>0</v>
      </c>
    </row>
    <row r="1290" spans="1:14">
      <c r="A1290" s="199" t="s">
        <v>1208</v>
      </c>
      <c r="B1290" s="200">
        <v>18381</v>
      </c>
      <c r="C1290" s="54">
        <v>1</v>
      </c>
      <c r="D1290" s="198">
        <v>46002.354155092595</v>
      </c>
      <c r="E1290" s="198">
        <v>46017.353912037041</v>
      </c>
      <c r="F1290" s="54">
        <v>19</v>
      </c>
      <c r="G1290" s="54">
        <v>223500</v>
      </c>
      <c r="H1290" s="54">
        <v>223500</v>
      </c>
      <c r="I1290" s="54">
        <v>0</v>
      </c>
      <c r="J1290" s="54">
        <v>0</v>
      </c>
      <c r="K1290" s="54">
        <v>0</v>
      </c>
      <c r="L1290" s="54">
        <v>223500</v>
      </c>
      <c r="M1290" s="54">
        <v>0</v>
      </c>
      <c r="N1290" s="54">
        <v>0</v>
      </c>
    </row>
    <row r="1291" spans="1:14">
      <c r="A1291" s="199" t="s">
        <v>1208</v>
      </c>
      <c r="B1291" s="200">
        <v>18633</v>
      </c>
      <c r="C1291" s="54">
        <v>1</v>
      </c>
      <c r="D1291" s="198">
        <v>46009.273043981484</v>
      </c>
      <c r="E1291" s="198">
        <v>46024.272291666668</v>
      </c>
      <c r="F1291" s="54">
        <v>12</v>
      </c>
      <c r="G1291" s="54">
        <v>2332400</v>
      </c>
      <c r="H1291" s="54">
        <v>2332400</v>
      </c>
      <c r="I1291" s="54">
        <v>0</v>
      </c>
      <c r="J1291" s="54">
        <v>0</v>
      </c>
      <c r="K1291" s="54">
        <v>2332400</v>
      </c>
      <c r="L1291" s="54">
        <v>0</v>
      </c>
      <c r="M1291" s="54">
        <v>0</v>
      </c>
      <c r="N1291" s="54">
        <v>0</v>
      </c>
    </row>
    <row r="1292" spans="1:14">
      <c r="A1292" s="199" t="s">
        <v>1208</v>
      </c>
      <c r="B1292" s="200">
        <v>18944</v>
      </c>
      <c r="C1292" s="54">
        <v>1</v>
      </c>
      <c r="D1292" s="198">
        <v>46018.522685185184</v>
      </c>
      <c r="E1292" s="198">
        <v>46033.522534722222</v>
      </c>
      <c r="F1292" s="54">
        <v>3</v>
      </c>
      <c r="G1292" s="54">
        <v>1513800</v>
      </c>
      <c r="H1292" s="54">
        <v>1513800</v>
      </c>
      <c r="I1292" s="54">
        <v>0</v>
      </c>
      <c r="J1292" s="54">
        <v>1513800</v>
      </c>
      <c r="K1292" s="54">
        <v>0</v>
      </c>
      <c r="L1292" s="54">
        <v>0</v>
      </c>
      <c r="M1292" s="54">
        <v>0</v>
      </c>
      <c r="N1292" s="54">
        <v>0</v>
      </c>
    </row>
    <row r="1293" spans="1:14">
      <c r="B1293" s="246" t="s">
        <v>36</v>
      </c>
      <c r="D1293" s="304">
        <f>SUBTOTAL(4,F1289:F1292)</f>
        <v>20</v>
      </c>
    </row>
    <row r="1294" spans="1:14">
      <c r="G1294" s="305">
        <f>SUBTOTAL(9,H1289:H1292)</f>
        <v>9135050</v>
      </c>
      <c r="H1294" s="305">
        <f>SUBTOTAL(9,I1289:I1292)</f>
        <v>0</v>
      </c>
      <c r="I1294" s="305">
        <f>SUBTOTAL(9,J1289:J1292)</f>
        <v>1513800</v>
      </c>
      <c r="K1294" s="305">
        <f>SUBTOTAL(9,K1289:K1292)</f>
        <v>2332400</v>
      </c>
      <c r="L1294" s="305">
        <f>SUBTOTAL(9,L1289:L1292)</f>
        <v>5288850</v>
      </c>
      <c r="M1294" s="305">
        <f>SUBTOTAL(9,M1289:M1292)</f>
        <v>0</v>
      </c>
      <c r="N1294" s="305">
        <f>SUBTOTAL(9,N1289:N1292)</f>
        <v>0</v>
      </c>
    </row>
    <row r="1295" spans="1:14">
      <c r="A1295" s="245" t="s">
        <v>1273</v>
      </c>
      <c r="J1295" s="246" t="s">
        <v>12</v>
      </c>
      <c r="K1295" s="247" t="s">
        <v>1274</v>
      </c>
      <c r="L1295" s="248" t="s">
        <v>13</v>
      </c>
    </row>
    <row r="1297" spans="1:14">
      <c r="A1297" s="52" t="s">
        <v>18</v>
      </c>
      <c r="B1297" s="53" t="s">
        <v>19</v>
      </c>
      <c r="C1297" s="53" t="s">
        <v>20</v>
      </c>
      <c r="D1297" s="52" t="s">
        <v>21</v>
      </c>
      <c r="E1297" s="52" t="s">
        <v>22</v>
      </c>
      <c r="G1297" s="53" t="s">
        <v>23</v>
      </c>
      <c r="H1297" s="53" t="s">
        <v>24</v>
      </c>
      <c r="I1297" s="53" t="s">
        <v>25</v>
      </c>
      <c r="J1297" s="303" t="s">
        <v>26</v>
      </c>
      <c r="K1297" s="303" t="s">
        <v>27</v>
      </c>
      <c r="L1297" s="303" t="s">
        <v>28</v>
      </c>
      <c r="M1297" s="53" t="s">
        <v>29</v>
      </c>
      <c r="N1297" s="53" t="s">
        <v>30</v>
      </c>
    </row>
    <row r="1298" spans="1:14">
      <c r="A1298" s="199" t="s">
        <v>1208</v>
      </c>
      <c r="B1298" s="200">
        <v>18195</v>
      </c>
      <c r="C1298" s="54">
        <v>4</v>
      </c>
      <c r="D1298" s="198">
        <v>45996.321886574071</v>
      </c>
      <c r="E1298" s="198">
        <v>46026.321666666663</v>
      </c>
      <c r="F1298" s="54">
        <v>10</v>
      </c>
      <c r="G1298" s="54">
        <v>2196600</v>
      </c>
      <c r="H1298" s="54">
        <v>2196600</v>
      </c>
      <c r="I1298" s="54">
        <v>0</v>
      </c>
      <c r="J1298" s="54">
        <v>0</v>
      </c>
      <c r="K1298" s="54">
        <v>2196600</v>
      </c>
      <c r="L1298" s="54">
        <v>0</v>
      </c>
      <c r="M1298" s="54">
        <v>0</v>
      </c>
      <c r="N1298" s="54">
        <v>0</v>
      </c>
    </row>
    <row r="1299" spans="1:14">
      <c r="A1299" s="199" t="s">
        <v>1208</v>
      </c>
      <c r="B1299" s="200">
        <v>18256</v>
      </c>
      <c r="C1299" s="54">
        <v>4</v>
      </c>
      <c r="D1299" s="198">
        <v>45997.550162037034</v>
      </c>
      <c r="E1299" s="198">
        <v>46027.549861111111</v>
      </c>
      <c r="F1299" s="54">
        <v>9</v>
      </c>
      <c r="G1299" s="54">
        <v>7098000</v>
      </c>
      <c r="H1299" s="54">
        <v>7080000</v>
      </c>
      <c r="I1299" s="54">
        <v>0</v>
      </c>
      <c r="J1299" s="54">
        <v>0</v>
      </c>
      <c r="K1299" s="54">
        <v>7080000</v>
      </c>
      <c r="L1299" s="54">
        <v>0</v>
      </c>
      <c r="M1299" s="54">
        <v>0</v>
      </c>
      <c r="N1299" s="54">
        <v>0</v>
      </c>
    </row>
    <row r="1300" spans="1:14">
      <c r="A1300" s="199" t="s">
        <v>1208</v>
      </c>
      <c r="B1300" s="200">
        <v>18335</v>
      </c>
      <c r="C1300" s="54">
        <v>4</v>
      </c>
      <c r="D1300" s="198">
        <v>46001.462326388886</v>
      </c>
      <c r="E1300" s="198">
        <v>46031.462187500001</v>
      </c>
      <c r="F1300" s="54">
        <v>5</v>
      </c>
      <c r="G1300" s="54">
        <v>1562000</v>
      </c>
      <c r="H1300" s="54">
        <v>1562000</v>
      </c>
      <c r="I1300" s="54">
        <v>0</v>
      </c>
      <c r="J1300" s="54">
        <v>1562000</v>
      </c>
      <c r="K1300" s="54">
        <v>0</v>
      </c>
      <c r="L1300" s="54">
        <v>0</v>
      </c>
      <c r="M1300" s="54">
        <v>0</v>
      </c>
      <c r="N1300" s="54">
        <v>0</v>
      </c>
    </row>
    <row r="1301" spans="1:14">
      <c r="A1301" s="199" t="s">
        <v>1208</v>
      </c>
      <c r="B1301" s="200">
        <v>18506</v>
      </c>
      <c r="C1301" s="54">
        <v>4</v>
      </c>
      <c r="D1301" s="198">
        <v>46006.2034375</v>
      </c>
      <c r="E1301" s="198">
        <v>46036.203136574077</v>
      </c>
      <c r="F1301" s="54">
        <v>0</v>
      </c>
      <c r="G1301" s="54">
        <v>3084700</v>
      </c>
      <c r="H1301" s="54">
        <v>3082600</v>
      </c>
      <c r="I1301" s="54">
        <v>3082600</v>
      </c>
      <c r="J1301" s="54">
        <v>0</v>
      </c>
      <c r="K1301" s="54">
        <v>0</v>
      </c>
      <c r="L1301" s="54">
        <v>0</v>
      </c>
      <c r="M1301" s="54">
        <v>0</v>
      </c>
      <c r="N1301" s="54">
        <v>0</v>
      </c>
    </row>
    <row r="1302" spans="1:14">
      <c r="A1302" s="199" t="s">
        <v>1208</v>
      </c>
      <c r="B1302" s="200">
        <v>18681</v>
      </c>
      <c r="C1302" s="54">
        <v>4</v>
      </c>
      <c r="D1302" s="198">
        <v>46010.265914351854</v>
      </c>
      <c r="E1302" s="198">
        <v>46040.258287037039</v>
      </c>
      <c r="F1302" s="54">
        <v>-4</v>
      </c>
      <c r="G1302" s="54">
        <v>7015000</v>
      </c>
      <c r="H1302" s="54">
        <v>7015000</v>
      </c>
      <c r="I1302" s="54">
        <v>7015000</v>
      </c>
      <c r="J1302" s="54">
        <v>0</v>
      </c>
      <c r="K1302" s="54">
        <v>0</v>
      </c>
      <c r="L1302" s="54">
        <v>0</v>
      </c>
      <c r="M1302" s="54">
        <v>0</v>
      </c>
      <c r="N1302" s="54">
        <v>0</v>
      </c>
    </row>
    <row r="1303" spans="1:14">
      <c r="A1303" s="199" t="s">
        <v>1208</v>
      </c>
      <c r="B1303" s="200">
        <v>18726</v>
      </c>
      <c r="C1303" s="54">
        <v>4</v>
      </c>
      <c r="D1303" s="198">
        <v>46011.254108796296</v>
      </c>
      <c r="E1303" s="198">
        <v>46041.245532407411</v>
      </c>
      <c r="F1303" s="54">
        <v>-5</v>
      </c>
      <c r="G1303" s="54">
        <v>8328400</v>
      </c>
      <c r="H1303" s="54">
        <v>8315200</v>
      </c>
      <c r="I1303" s="54">
        <v>8315200</v>
      </c>
      <c r="J1303" s="54">
        <v>0</v>
      </c>
      <c r="K1303" s="54">
        <v>0</v>
      </c>
      <c r="L1303" s="54">
        <v>0</v>
      </c>
      <c r="M1303" s="54">
        <v>0</v>
      </c>
      <c r="N1303" s="54">
        <v>0</v>
      </c>
    </row>
    <row r="1304" spans="1:14">
      <c r="A1304" s="199" t="s">
        <v>1208</v>
      </c>
      <c r="B1304" s="200">
        <v>18880</v>
      </c>
      <c r="C1304" s="54">
        <v>4</v>
      </c>
      <c r="D1304" s="198">
        <v>46015.469340277778</v>
      </c>
      <c r="E1304" s="198">
        <v>46045.469201388885</v>
      </c>
      <c r="F1304" s="54">
        <v>-9</v>
      </c>
      <c r="G1304" s="54">
        <v>1628000</v>
      </c>
      <c r="H1304" s="54">
        <v>1628000</v>
      </c>
      <c r="I1304" s="54">
        <v>1628000</v>
      </c>
      <c r="J1304" s="54">
        <v>0</v>
      </c>
      <c r="K1304" s="54">
        <v>0</v>
      </c>
      <c r="L1304" s="54">
        <v>0</v>
      </c>
      <c r="M1304" s="54">
        <v>0</v>
      </c>
      <c r="N1304" s="54">
        <v>0</v>
      </c>
    </row>
    <row r="1305" spans="1:14">
      <c r="A1305" s="199" t="s">
        <v>1208</v>
      </c>
      <c r="B1305" s="200">
        <v>19011</v>
      </c>
      <c r="C1305" s="54">
        <v>4</v>
      </c>
      <c r="D1305" s="198">
        <v>46021.329641203702</v>
      </c>
      <c r="E1305" s="198">
        <v>46051.329398148147</v>
      </c>
      <c r="F1305" s="54">
        <v>-15</v>
      </c>
      <c r="G1305" s="54">
        <v>8190000</v>
      </c>
      <c r="H1305" s="54">
        <v>8190000</v>
      </c>
      <c r="I1305" s="54">
        <v>8190000</v>
      </c>
      <c r="J1305" s="54">
        <v>0</v>
      </c>
      <c r="K1305" s="54">
        <v>0</v>
      </c>
      <c r="L1305" s="54">
        <v>0</v>
      </c>
      <c r="M1305" s="54">
        <v>0</v>
      </c>
      <c r="N1305" s="54">
        <v>0</v>
      </c>
    </row>
    <row r="1306" spans="1:14">
      <c r="B1306" s="246" t="s">
        <v>36</v>
      </c>
      <c r="D1306" s="304">
        <f>SUBTOTAL(4,F1298:F1305)</f>
        <v>10</v>
      </c>
    </row>
    <row r="1307" spans="1:14">
      <c r="G1307" s="305">
        <f>SUBTOTAL(9,H1298:H1305)</f>
        <v>39069400</v>
      </c>
      <c r="H1307" s="305">
        <f>SUBTOTAL(9,I1298:I1305)</f>
        <v>28230800</v>
      </c>
      <c r="I1307" s="305">
        <f>SUBTOTAL(9,J1298:J1305)</f>
        <v>1562000</v>
      </c>
      <c r="K1307" s="305">
        <f>SUBTOTAL(9,K1298:K1305)</f>
        <v>9276600</v>
      </c>
      <c r="L1307" s="305">
        <f>SUBTOTAL(9,L1298:L1305)</f>
        <v>0</v>
      </c>
      <c r="M1307" s="305">
        <f>SUBTOTAL(9,M1298:M1305)</f>
        <v>0</v>
      </c>
      <c r="N1307" s="305">
        <f>SUBTOTAL(9,N1298:N1305)</f>
        <v>0</v>
      </c>
    </row>
    <row r="1308" spans="1:14">
      <c r="A1308" s="245" t="s">
        <v>183</v>
      </c>
      <c r="J1308" s="246" t="s">
        <v>12</v>
      </c>
      <c r="K1308" s="247" t="s">
        <v>1275</v>
      </c>
      <c r="L1308" s="248" t="s">
        <v>13</v>
      </c>
    </row>
    <row r="1310" spans="1:14">
      <c r="A1310" s="52" t="s">
        <v>18</v>
      </c>
      <c r="B1310" s="53" t="s">
        <v>19</v>
      </c>
      <c r="C1310" s="53" t="s">
        <v>20</v>
      </c>
      <c r="D1310" s="52" t="s">
        <v>21</v>
      </c>
      <c r="E1310" s="52" t="s">
        <v>22</v>
      </c>
      <c r="G1310" s="53" t="s">
        <v>23</v>
      </c>
      <c r="H1310" s="53" t="s">
        <v>24</v>
      </c>
      <c r="I1310" s="53" t="s">
        <v>25</v>
      </c>
      <c r="J1310" s="303" t="s">
        <v>26</v>
      </c>
      <c r="K1310" s="303" t="s">
        <v>27</v>
      </c>
      <c r="L1310" s="303" t="s">
        <v>28</v>
      </c>
      <c r="M1310" s="53" t="s">
        <v>29</v>
      </c>
      <c r="N1310" s="53" t="s">
        <v>30</v>
      </c>
    </row>
    <row r="1311" spans="1:14">
      <c r="A1311" s="199" t="s">
        <v>1210</v>
      </c>
      <c r="B1311" s="200">
        <v>21080</v>
      </c>
      <c r="C1311" s="54">
        <v>0</v>
      </c>
      <c r="D1311" s="198">
        <v>45913.285185185188</v>
      </c>
      <c r="E1311" s="198">
        <v>45921.284942129627</v>
      </c>
      <c r="F1311" s="54">
        <v>115</v>
      </c>
      <c r="G1311" s="54">
        <v>5094000</v>
      </c>
      <c r="H1311" s="54">
        <v>4030439</v>
      </c>
      <c r="I1311" s="54">
        <v>0</v>
      </c>
      <c r="J1311" s="54">
        <v>0</v>
      </c>
      <c r="K1311" s="54">
        <v>0</v>
      </c>
      <c r="L1311" s="54">
        <v>0</v>
      </c>
      <c r="M1311" s="54">
        <v>0</v>
      </c>
      <c r="N1311" s="54">
        <v>4030439</v>
      </c>
    </row>
    <row r="1312" spans="1:14">
      <c r="A1312" s="199" t="s">
        <v>1210</v>
      </c>
      <c r="B1312" s="200">
        <v>21085</v>
      </c>
      <c r="C1312" s="54">
        <v>0</v>
      </c>
      <c r="D1312" s="198">
        <v>45913.356168981481</v>
      </c>
      <c r="E1312" s="198">
        <v>45921.356168981481</v>
      </c>
      <c r="F1312" s="54">
        <v>115</v>
      </c>
      <c r="G1312" s="54">
        <v>180000</v>
      </c>
      <c r="H1312" s="54">
        <v>180000</v>
      </c>
      <c r="I1312" s="54">
        <v>0</v>
      </c>
      <c r="J1312" s="54">
        <v>0</v>
      </c>
      <c r="K1312" s="54">
        <v>0</v>
      </c>
      <c r="L1312" s="54">
        <v>0</v>
      </c>
      <c r="M1312" s="54">
        <v>0</v>
      </c>
      <c r="N1312" s="54">
        <v>180000</v>
      </c>
    </row>
    <row r="1313" spans="1:14">
      <c r="A1313" s="199" t="s">
        <v>1210</v>
      </c>
      <c r="B1313" s="200">
        <v>21108</v>
      </c>
      <c r="C1313" s="54">
        <v>0</v>
      </c>
      <c r="D1313" s="198">
        <v>45915.446886574071</v>
      </c>
      <c r="E1313" s="198">
        <v>45923.446886574071</v>
      </c>
      <c r="F1313" s="54">
        <v>113</v>
      </c>
      <c r="G1313" s="54">
        <v>25500</v>
      </c>
      <c r="H1313" s="54">
        <v>25500</v>
      </c>
      <c r="I1313" s="54">
        <v>0</v>
      </c>
      <c r="J1313" s="54">
        <v>0</v>
      </c>
      <c r="K1313" s="54">
        <v>0</v>
      </c>
      <c r="L1313" s="54">
        <v>0</v>
      </c>
      <c r="M1313" s="54">
        <v>0</v>
      </c>
      <c r="N1313" s="54">
        <v>25500</v>
      </c>
    </row>
    <row r="1314" spans="1:14">
      <c r="B1314" s="246" t="s">
        <v>36</v>
      </c>
      <c r="D1314" s="304">
        <f>SUBTOTAL(4,F1311:F1313)</f>
        <v>115</v>
      </c>
    </row>
    <row r="1315" spans="1:14">
      <c r="G1315" s="305">
        <f>SUBTOTAL(9,H1311:H1313)</f>
        <v>4235939</v>
      </c>
      <c r="H1315" s="305">
        <f>SUBTOTAL(9,I1311:I1313)</f>
        <v>0</v>
      </c>
      <c r="I1315" s="305">
        <f>SUBTOTAL(9,J1311:J1313)</f>
        <v>0</v>
      </c>
      <c r="K1315" s="305">
        <f>SUBTOTAL(9,K1311:K1313)</f>
        <v>0</v>
      </c>
      <c r="L1315" s="305">
        <f>SUBTOTAL(9,L1311:L1313)</f>
        <v>0</v>
      </c>
      <c r="M1315" s="305">
        <f>SUBTOTAL(9,M1311:M1313)</f>
        <v>0</v>
      </c>
      <c r="N1315" s="305">
        <f>SUBTOTAL(9,N1311:N1313)</f>
        <v>4235939</v>
      </c>
    </row>
    <row r="1316" spans="1:14">
      <c r="A1316" s="245" t="s">
        <v>184</v>
      </c>
      <c r="J1316" s="246" t="s">
        <v>12</v>
      </c>
      <c r="K1316" s="247" t="s">
        <v>1321</v>
      </c>
      <c r="L1316" s="248" t="s">
        <v>13</v>
      </c>
    </row>
    <row r="1318" spans="1:14">
      <c r="A1318" s="52" t="s">
        <v>18</v>
      </c>
      <c r="B1318" s="53" t="s">
        <v>19</v>
      </c>
      <c r="C1318" s="53" t="s">
        <v>20</v>
      </c>
      <c r="D1318" s="52" t="s">
        <v>21</v>
      </c>
      <c r="E1318" s="52" t="s">
        <v>22</v>
      </c>
      <c r="G1318" s="53" t="s">
        <v>23</v>
      </c>
      <c r="H1318" s="53" t="s">
        <v>24</v>
      </c>
      <c r="I1318" s="53" t="s">
        <v>25</v>
      </c>
      <c r="J1318" s="303" t="s">
        <v>26</v>
      </c>
      <c r="K1318" s="303" t="s">
        <v>27</v>
      </c>
      <c r="L1318" s="303" t="s">
        <v>28</v>
      </c>
      <c r="M1318" s="53" t="s">
        <v>29</v>
      </c>
      <c r="N1318" s="53" t="s">
        <v>30</v>
      </c>
    </row>
    <row r="1319" spans="1:14">
      <c r="A1319" s="199" t="s">
        <v>1208</v>
      </c>
      <c r="B1319" s="200">
        <v>17962</v>
      </c>
      <c r="C1319" s="54">
        <v>7</v>
      </c>
      <c r="D1319" s="198">
        <v>45989.520243055558</v>
      </c>
      <c r="E1319" s="198">
        <v>45990.520243055558</v>
      </c>
      <c r="F1319" s="54">
        <v>46</v>
      </c>
      <c r="G1319" s="54">
        <v>38000</v>
      </c>
      <c r="H1319" s="54">
        <v>38000</v>
      </c>
      <c r="I1319" s="54">
        <v>0</v>
      </c>
      <c r="J1319" s="54">
        <v>0</v>
      </c>
      <c r="K1319" s="54">
        <v>0</v>
      </c>
      <c r="L1319" s="54">
        <v>0</v>
      </c>
      <c r="M1319" s="54">
        <v>0</v>
      </c>
      <c r="N1319" s="54">
        <v>38000</v>
      </c>
    </row>
    <row r="1320" spans="1:14">
      <c r="A1320" s="199" t="s">
        <v>1208</v>
      </c>
      <c r="B1320" s="200">
        <v>19038</v>
      </c>
      <c r="C1320" s="54">
        <v>7</v>
      </c>
      <c r="D1320" s="198">
        <v>46022.676631944443</v>
      </c>
      <c r="E1320" s="198">
        <v>46023.676631944443</v>
      </c>
      <c r="F1320" s="54">
        <v>13</v>
      </c>
      <c r="G1320" s="54">
        <v>154800</v>
      </c>
      <c r="H1320" s="54">
        <v>154800</v>
      </c>
      <c r="I1320" s="54">
        <v>0</v>
      </c>
      <c r="J1320" s="54">
        <v>0</v>
      </c>
      <c r="K1320" s="54">
        <v>154800</v>
      </c>
      <c r="L1320" s="54">
        <v>0</v>
      </c>
      <c r="M1320" s="54">
        <v>0</v>
      </c>
      <c r="N1320" s="54">
        <v>0</v>
      </c>
    </row>
    <row r="1321" spans="1:14">
      <c r="B1321" s="246" t="s">
        <v>36</v>
      </c>
      <c r="D1321" s="304">
        <f>SUBTOTAL(4,F1319:F1320)</f>
        <v>46</v>
      </c>
    </row>
    <row r="1322" spans="1:14">
      <c r="G1322" s="305">
        <f>SUBTOTAL(9,H1319:H1320)</f>
        <v>192800</v>
      </c>
      <c r="H1322" s="305">
        <f>SUBTOTAL(9,I1319:I1320)</f>
        <v>0</v>
      </c>
      <c r="I1322" s="305">
        <f>SUBTOTAL(9,J1319:J1320)</f>
        <v>0</v>
      </c>
      <c r="K1322" s="305">
        <f>SUBTOTAL(9,K1319:K1320)</f>
        <v>154800</v>
      </c>
      <c r="L1322" s="305">
        <f>SUBTOTAL(9,L1319:L1320)</f>
        <v>0</v>
      </c>
      <c r="M1322" s="305">
        <f>SUBTOTAL(9,M1319:M1320)</f>
        <v>0</v>
      </c>
      <c r="N1322" s="305">
        <f>SUBTOTAL(9,N1319:N1320)</f>
        <v>38000</v>
      </c>
    </row>
    <row r="1323" spans="1:14">
      <c r="A1323" s="245" t="s">
        <v>95</v>
      </c>
      <c r="J1323" s="246" t="s">
        <v>12</v>
      </c>
      <c r="K1323" s="247" t="s">
        <v>1276</v>
      </c>
      <c r="L1323" s="248" t="s">
        <v>13</v>
      </c>
    </row>
    <row r="1325" spans="1:14">
      <c r="A1325" s="52" t="s">
        <v>18</v>
      </c>
      <c r="B1325" s="53" t="s">
        <v>19</v>
      </c>
      <c r="C1325" s="53" t="s">
        <v>20</v>
      </c>
      <c r="D1325" s="52" t="s">
        <v>21</v>
      </c>
      <c r="E1325" s="52" t="s">
        <v>22</v>
      </c>
      <c r="G1325" s="53" t="s">
        <v>23</v>
      </c>
      <c r="H1325" s="53" t="s">
        <v>24</v>
      </c>
      <c r="I1325" s="53" t="s">
        <v>25</v>
      </c>
      <c r="J1325" s="303" t="s">
        <v>26</v>
      </c>
      <c r="K1325" s="303" t="s">
        <v>27</v>
      </c>
      <c r="L1325" s="303" t="s">
        <v>28</v>
      </c>
      <c r="M1325" s="53" t="s">
        <v>29</v>
      </c>
      <c r="N1325" s="53" t="s">
        <v>30</v>
      </c>
    </row>
    <row r="1326" spans="1:14">
      <c r="A1326" s="199" t="s">
        <v>1208</v>
      </c>
      <c r="B1326" s="200">
        <v>16502</v>
      </c>
      <c r="C1326" s="54">
        <v>8</v>
      </c>
      <c r="D1326" s="198">
        <v>45938.498819444445</v>
      </c>
      <c r="E1326" s="198">
        <v>45939.497106481482</v>
      </c>
      <c r="F1326" s="54">
        <v>97</v>
      </c>
      <c r="G1326" s="54">
        <v>178200</v>
      </c>
      <c r="H1326" s="54">
        <v>178200</v>
      </c>
      <c r="I1326" s="54">
        <v>0</v>
      </c>
      <c r="J1326" s="54">
        <v>0</v>
      </c>
      <c r="K1326" s="54">
        <v>0</v>
      </c>
      <c r="L1326" s="54">
        <v>0</v>
      </c>
      <c r="M1326" s="54">
        <v>0</v>
      </c>
      <c r="N1326" s="54">
        <v>178200</v>
      </c>
    </row>
    <row r="1327" spans="1:14">
      <c r="B1327" s="246" t="s">
        <v>36</v>
      </c>
      <c r="D1327" s="304">
        <f>SUBTOTAL(4,F1326:F1326)</f>
        <v>97</v>
      </c>
    </row>
    <row r="1328" spans="1:14">
      <c r="G1328" s="305">
        <f>SUBTOTAL(9,H1326:H1326)</f>
        <v>178200</v>
      </c>
      <c r="H1328" s="305">
        <f>SUBTOTAL(9,I1326:I1326)</f>
        <v>0</v>
      </c>
      <c r="I1328" s="305">
        <f>SUBTOTAL(9,J1326:J1326)</f>
        <v>0</v>
      </c>
      <c r="K1328" s="305">
        <f>SUBTOTAL(9,K1326:K1326)</f>
        <v>0</v>
      </c>
      <c r="L1328" s="305">
        <f>SUBTOTAL(9,L1326:L1326)</f>
        <v>0</v>
      </c>
      <c r="M1328" s="305">
        <f>SUBTOTAL(9,M1326:M1326)</f>
        <v>0</v>
      </c>
      <c r="N1328" s="305">
        <f>SUBTOTAL(9,N1326:N1326)</f>
        <v>178200</v>
      </c>
    </row>
    <row r="1329" spans="1:14">
      <c r="A1329" s="245" t="s">
        <v>185</v>
      </c>
      <c r="J1329" s="246" t="s">
        <v>12</v>
      </c>
      <c r="K1329" s="247" t="s">
        <v>1217</v>
      </c>
      <c r="L1329" s="248" t="s">
        <v>13</v>
      </c>
    </row>
    <row r="1331" spans="1:14">
      <c r="A1331" s="52" t="s">
        <v>18</v>
      </c>
      <c r="B1331" s="53" t="s">
        <v>19</v>
      </c>
      <c r="C1331" s="53" t="s">
        <v>20</v>
      </c>
      <c r="D1331" s="52" t="s">
        <v>21</v>
      </c>
      <c r="E1331" s="52" t="s">
        <v>22</v>
      </c>
      <c r="G1331" s="53" t="s">
        <v>23</v>
      </c>
      <c r="H1331" s="53" t="s">
        <v>24</v>
      </c>
      <c r="I1331" s="53" t="s">
        <v>25</v>
      </c>
      <c r="J1331" s="303" t="s">
        <v>26</v>
      </c>
      <c r="K1331" s="303" t="s">
        <v>27</v>
      </c>
      <c r="L1331" s="303" t="s">
        <v>28</v>
      </c>
      <c r="M1331" s="53" t="s">
        <v>29</v>
      </c>
      <c r="N1331" s="53" t="s">
        <v>30</v>
      </c>
    </row>
    <row r="1332" spans="1:14">
      <c r="A1332" s="199" t="s">
        <v>1257</v>
      </c>
      <c r="B1332" s="200">
        <v>143</v>
      </c>
      <c r="C1332" s="54">
        <v>0</v>
      </c>
      <c r="D1332" s="198">
        <v>45918.752384259256</v>
      </c>
      <c r="E1332" s="198">
        <v>45948.752384259256</v>
      </c>
      <c r="F1332" s="54">
        <v>88</v>
      </c>
      <c r="G1332" s="54">
        <v>3152000</v>
      </c>
      <c r="H1332" s="54">
        <v>23647</v>
      </c>
      <c r="I1332" s="54">
        <v>0</v>
      </c>
      <c r="J1332" s="54">
        <v>0</v>
      </c>
      <c r="K1332" s="54">
        <v>0</v>
      </c>
      <c r="L1332" s="54">
        <v>0</v>
      </c>
      <c r="M1332" s="54">
        <v>0</v>
      </c>
      <c r="N1332" s="54">
        <v>23647</v>
      </c>
    </row>
    <row r="1333" spans="1:14">
      <c r="A1333" s="199" t="s">
        <v>1257</v>
      </c>
      <c r="B1333" s="200">
        <v>149</v>
      </c>
      <c r="C1333" s="54">
        <v>0</v>
      </c>
      <c r="D1333" s="198">
        <v>45945.522361111114</v>
      </c>
      <c r="E1333" s="198">
        <v>45975.522361111114</v>
      </c>
      <c r="F1333" s="54">
        <v>61</v>
      </c>
      <c r="G1333" s="54">
        <v>5875000</v>
      </c>
      <c r="H1333" s="54">
        <v>5875000</v>
      </c>
      <c r="I1333" s="54">
        <v>0</v>
      </c>
      <c r="J1333" s="54">
        <v>0</v>
      </c>
      <c r="K1333" s="54">
        <v>0</v>
      </c>
      <c r="L1333" s="54">
        <v>0</v>
      </c>
      <c r="M1333" s="54">
        <v>0</v>
      </c>
      <c r="N1333" s="54">
        <v>5875000</v>
      </c>
    </row>
    <row r="1334" spans="1:14">
      <c r="A1334" s="199" t="s">
        <v>1257</v>
      </c>
      <c r="B1334" s="200">
        <v>150</v>
      </c>
      <c r="C1334" s="54">
        <v>0</v>
      </c>
      <c r="D1334" s="198">
        <v>45945.52447916667</v>
      </c>
      <c r="E1334" s="198">
        <v>45975.52447916667</v>
      </c>
      <c r="F1334" s="54">
        <v>61</v>
      </c>
      <c r="G1334" s="54">
        <v>3152000</v>
      </c>
      <c r="H1334" s="54">
        <v>3152000</v>
      </c>
      <c r="I1334" s="54">
        <v>0</v>
      </c>
      <c r="J1334" s="54">
        <v>0</v>
      </c>
      <c r="K1334" s="54">
        <v>0</v>
      </c>
      <c r="L1334" s="54">
        <v>0</v>
      </c>
      <c r="M1334" s="54">
        <v>0</v>
      </c>
      <c r="N1334" s="54">
        <v>3152000</v>
      </c>
    </row>
    <row r="1335" spans="1:14">
      <c r="A1335" s="199" t="s">
        <v>1257</v>
      </c>
      <c r="B1335" s="200">
        <v>163</v>
      </c>
      <c r="C1335" s="54">
        <v>0</v>
      </c>
      <c r="D1335" s="198">
        <v>46002.636377314811</v>
      </c>
      <c r="E1335" s="198">
        <v>46032.636377314811</v>
      </c>
      <c r="F1335" s="54">
        <v>4</v>
      </c>
      <c r="G1335" s="54">
        <v>900000</v>
      </c>
      <c r="H1335" s="54">
        <v>900000</v>
      </c>
      <c r="I1335" s="54">
        <v>0</v>
      </c>
      <c r="J1335" s="54">
        <v>900000</v>
      </c>
      <c r="K1335" s="54">
        <v>0</v>
      </c>
      <c r="L1335" s="54">
        <v>0</v>
      </c>
      <c r="M1335" s="54">
        <v>0</v>
      </c>
      <c r="N1335" s="54">
        <v>0</v>
      </c>
    </row>
    <row r="1336" spans="1:14">
      <c r="A1336" s="199" t="s">
        <v>1257</v>
      </c>
      <c r="B1336" s="200">
        <v>164</v>
      </c>
      <c r="C1336" s="54">
        <v>0</v>
      </c>
      <c r="D1336" s="198">
        <v>46002.638564814813</v>
      </c>
      <c r="E1336" s="198">
        <v>46032.638564814813</v>
      </c>
      <c r="F1336" s="54">
        <v>4</v>
      </c>
      <c r="G1336" s="54">
        <v>2633000</v>
      </c>
      <c r="H1336" s="54">
        <v>2633000</v>
      </c>
      <c r="I1336" s="54">
        <v>0</v>
      </c>
      <c r="J1336" s="54">
        <v>2633000</v>
      </c>
      <c r="K1336" s="54">
        <v>0</v>
      </c>
      <c r="L1336" s="54">
        <v>0</v>
      </c>
      <c r="M1336" s="54">
        <v>0</v>
      </c>
      <c r="N1336" s="54">
        <v>0</v>
      </c>
    </row>
    <row r="1337" spans="1:14">
      <c r="B1337" s="246" t="s">
        <v>36</v>
      </c>
      <c r="D1337" s="304">
        <f>SUBTOTAL(4,F1332:F1336)</f>
        <v>88</v>
      </c>
    </row>
    <row r="1338" spans="1:14">
      <c r="G1338" s="305">
        <f>SUBTOTAL(9,H1332:H1336)</f>
        <v>12583647</v>
      </c>
      <c r="H1338" s="305">
        <f>SUBTOTAL(9,I1332:I1336)</f>
        <v>0</v>
      </c>
      <c r="I1338" s="305">
        <f>SUBTOTAL(9,J1332:J1336)</f>
        <v>3533000</v>
      </c>
      <c r="K1338" s="305">
        <f>SUBTOTAL(9,K1332:K1336)</f>
        <v>0</v>
      </c>
      <c r="L1338" s="305">
        <f>SUBTOTAL(9,L1332:L1336)</f>
        <v>0</v>
      </c>
      <c r="M1338" s="305">
        <f>SUBTOTAL(9,M1332:M1336)</f>
        <v>0</v>
      </c>
      <c r="N1338" s="305">
        <f>SUBTOTAL(9,N1332:N1336)</f>
        <v>9050647</v>
      </c>
    </row>
    <row r="1339" spans="1:14">
      <c r="A1339" s="245" t="s">
        <v>66</v>
      </c>
      <c r="J1339" s="246" t="s">
        <v>12</v>
      </c>
      <c r="K1339" s="247" t="s">
        <v>1277</v>
      </c>
      <c r="L1339" s="248" t="s">
        <v>13</v>
      </c>
    </row>
    <row r="1341" spans="1:14">
      <c r="A1341" s="52" t="s">
        <v>18</v>
      </c>
      <c r="B1341" s="53" t="s">
        <v>19</v>
      </c>
      <c r="C1341" s="53" t="s">
        <v>20</v>
      </c>
      <c r="D1341" s="52" t="s">
        <v>21</v>
      </c>
      <c r="E1341" s="52" t="s">
        <v>22</v>
      </c>
      <c r="G1341" s="53" t="s">
        <v>23</v>
      </c>
      <c r="H1341" s="53" t="s">
        <v>24</v>
      </c>
      <c r="I1341" s="53" t="s">
        <v>25</v>
      </c>
      <c r="J1341" s="303" t="s">
        <v>26</v>
      </c>
      <c r="K1341" s="303" t="s">
        <v>27</v>
      </c>
      <c r="L1341" s="303" t="s">
        <v>28</v>
      </c>
      <c r="M1341" s="53" t="s">
        <v>29</v>
      </c>
      <c r="N1341" s="53" t="s">
        <v>30</v>
      </c>
    </row>
    <row r="1342" spans="1:14">
      <c r="A1342" s="199" t="s">
        <v>1208</v>
      </c>
      <c r="B1342" s="200">
        <v>15050</v>
      </c>
      <c r="C1342" s="54">
        <v>8</v>
      </c>
      <c r="D1342" s="198">
        <v>45888.602256944447</v>
      </c>
      <c r="E1342" s="198">
        <v>45903.602152777778</v>
      </c>
      <c r="F1342" s="54">
        <v>133</v>
      </c>
      <c r="G1342" s="54">
        <v>728500</v>
      </c>
      <c r="H1342" s="54">
        <v>528500</v>
      </c>
      <c r="I1342" s="54">
        <v>0</v>
      </c>
      <c r="J1342" s="54">
        <v>0</v>
      </c>
      <c r="K1342" s="54">
        <v>0</v>
      </c>
      <c r="L1342" s="54">
        <v>0</v>
      </c>
      <c r="M1342" s="54">
        <v>0</v>
      </c>
      <c r="N1342" s="54">
        <v>528500</v>
      </c>
    </row>
    <row r="1343" spans="1:14">
      <c r="B1343" s="246" t="s">
        <v>36</v>
      </c>
      <c r="D1343" s="304">
        <f>SUBTOTAL(4,F1342:F1342)</f>
        <v>133</v>
      </c>
    </row>
    <row r="1344" spans="1:14">
      <c r="G1344" s="305">
        <f>SUBTOTAL(9,H1342:H1342)</f>
        <v>528500</v>
      </c>
      <c r="H1344" s="305">
        <f>SUBTOTAL(9,I1342:I1342)</f>
        <v>0</v>
      </c>
      <c r="I1344" s="305">
        <f>SUBTOTAL(9,J1342:J1342)</f>
        <v>0</v>
      </c>
      <c r="K1344" s="305">
        <f>SUBTOTAL(9,K1342:K1342)</f>
        <v>0</v>
      </c>
      <c r="L1344" s="305">
        <f>SUBTOTAL(9,L1342:L1342)</f>
        <v>0</v>
      </c>
      <c r="M1344" s="305">
        <f>SUBTOTAL(9,M1342:M1342)</f>
        <v>0</v>
      </c>
      <c r="N1344" s="305">
        <f>SUBTOTAL(9,N1342:N1342)</f>
        <v>528500</v>
      </c>
    </row>
    <row r="1345" spans="1:14">
      <c r="A1345" s="245" t="s">
        <v>187</v>
      </c>
      <c r="J1345" s="246" t="s">
        <v>12</v>
      </c>
      <c r="K1345" s="247" t="s">
        <v>1278</v>
      </c>
      <c r="L1345" s="248" t="s">
        <v>13</v>
      </c>
    </row>
    <row r="1347" spans="1:14">
      <c r="A1347" s="52" t="s">
        <v>18</v>
      </c>
      <c r="B1347" s="53" t="s">
        <v>19</v>
      </c>
      <c r="C1347" s="53" t="s">
        <v>20</v>
      </c>
      <c r="D1347" s="52" t="s">
        <v>21</v>
      </c>
      <c r="E1347" s="52" t="s">
        <v>22</v>
      </c>
      <c r="G1347" s="53" t="s">
        <v>23</v>
      </c>
      <c r="H1347" s="53" t="s">
        <v>24</v>
      </c>
      <c r="I1347" s="53" t="s">
        <v>25</v>
      </c>
      <c r="J1347" s="303" t="s">
        <v>26</v>
      </c>
      <c r="K1347" s="303" t="s">
        <v>27</v>
      </c>
      <c r="L1347" s="303" t="s">
        <v>28</v>
      </c>
      <c r="M1347" s="53" t="s">
        <v>29</v>
      </c>
      <c r="N1347" s="53" t="s">
        <v>30</v>
      </c>
    </row>
    <row r="1348" spans="1:14">
      <c r="A1348" s="199" t="s">
        <v>1210</v>
      </c>
      <c r="B1348" s="200">
        <v>23615</v>
      </c>
      <c r="C1348" s="54">
        <v>4</v>
      </c>
      <c r="D1348" s="198">
        <v>46017.239259259259</v>
      </c>
      <c r="E1348" s="198">
        <v>46025.238993055558</v>
      </c>
      <c r="F1348" s="54">
        <v>11</v>
      </c>
      <c r="G1348" s="54">
        <v>4922250</v>
      </c>
      <c r="H1348" s="54">
        <v>4922250</v>
      </c>
      <c r="I1348" s="54">
        <v>0</v>
      </c>
      <c r="J1348" s="54">
        <v>0</v>
      </c>
      <c r="K1348" s="54">
        <v>4922250</v>
      </c>
      <c r="L1348" s="54">
        <v>0</v>
      </c>
      <c r="M1348" s="54">
        <v>0</v>
      </c>
      <c r="N1348" s="54">
        <v>0</v>
      </c>
    </row>
    <row r="1349" spans="1:14">
      <c r="B1349" s="246" t="s">
        <v>36</v>
      </c>
      <c r="D1349" s="304">
        <f>SUBTOTAL(4,F1348:F1348)</f>
        <v>11</v>
      </c>
    </row>
    <row r="1350" spans="1:14">
      <c r="G1350" s="305">
        <f>SUBTOTAL(9,H1348:H1348)</f>
        <v>4922250</v>
      </c>
      <c r="H1350" s="305">
        <f>SUBTOTAL(9,I1348:I1348)</f>
        <v>0</v>
      </c>
      <c r="I1350" s="305">
        <f>SUBTOTAL(9,J1348:J1348)</f>
        <v>0</v>
      </c>
      <c r="K1350" s="305">
        <f>SUBTOTAL(9,K1348:K1348)</f>
        <v>4922250</v>
      </c>
      <c r="L1350" s="305">
        <f>SUBTOTAL(9,L1348:L1348)</f>
        <v>0</v>
      </c>
      <c r="M1350" s="305">
        <f>SUBTOTAL(9,M1348:M1348)</f>
        <v>0</v>
      </c>
      <c r="N1350" s="305">
        <f>SUBTOTAL(9,N1348:N1348)</f>
        <v>0</v>
      </c>
    </row>
    <row r="1351" spans="1:14">
      <c r="A1351" s="245" t="s">
        <v>188</v>
      </c>
      <c r="J1351" s="246" t="s">
        <v>12</v>
      </c>
      <c r="L1351" s="248" t="s">
        <v>13</v>
      </c>
    </row>
    <row r="1353" spans="1:14">
      <c r="A1353" s="52" t="s">
        <v>18</v>
      </c>
      <c r="B1353" s="53" t="s">
        <v>19</v>
      </c>
      <c r="C1353" s="53" t="s">
        <v>20</v>
      </c>
      <c r="D1353" s="52" t="s">
        <v>21</v>
      </c>
      <c r="E1353" s="52" t="s">
        <v>22</v>
      </c>
      <c r="G1353" s="53" t="s">
        <v>23</v>
      </c>
      <c r="H1353" s="53" t="s">
        <v>24</v>
      </c>
      <c r="I1353" s="53" t="s">
        <v>25</v>
      </c>
      <c r="J1353" s="303" t="s">
        <v>26</v>
      </c>
      <c r="K1353" s="303" t="s">
        <v>27</v>
      </c>
      <c r="L1353" s="303" t="s">
        <v>28</v>
      </c>
      <c r="M1353" s="53" t="s">
        <v>29</v>
      </c>
      <c r="N1353" s="53" t="s">
        <v>30</v>
      </c>
    </row>
    <row r="1354" spans="1:14">
      <c r="A1354" s="199" t="s">
        <v>1210</v>
      </c>
      <c r="B1354" s="200">
        <v>22939</v>
      </c>
      <c r="C1354" s="54">
        <v>1</v>
      </c>
      <c r="D1354" s="198">
        <v>45995.230671296296</v>
      </c>
      <c r="E1354" s="198">
        <v>46025.230543981481</v>
      </c>
      <c r="F1354" s="54">
        <v>11</v>
      </c>
      <c r="G1354" s="54">
        <v>5587000</v>
      </c>
      <c r="H1354" s="54">
        <v>5587000</v>
      </c>
      <c r="I1354" s="54">
        <v>0</v>
      </c>
      <c r="J1354" s="54">
        <v>0</v>
      </c>
      <c r="K1354" s="54">
        <v>5587000</v>
      </c>
      <c r="L1354" s="54">
        <v>0</v>
      </c>
      <c r="M1354" s="54">
        <v>0</v>
      </c>
      <c r="N1354" s="54">
        <v>0</v>
      </c>
    </row>
    <row r="1355" spans="1:14">
      <c r="A1355" s="199" t="s">
        <v>1210</v>
      </c>
      <c r="B1355" s="200">
        <v>23271</v>
      </c>
      <c r="C1355" s="54">
        <v>1</v>
      </c>
      <c r="D1355" s="198">
        <v>46007.224108796298</v>
      </c>
      <c r="E1355" s="198">
        <v>46037.217824074076</v>
      </c>
      <c r="F1355" s="54">
        <v>-1</v>
      </c>
      <c r="G1355" s="54">
        <v>6110550</v>
      </c>
      <c r="H1355" s="54">
        <v>6110550</v>
      </c>
      <c r="I1355" s="54">
        <v>6110550</v>
      </c>
      <c r="J1355" s="54">
        <v>0</v>
      </c>
      <c r="K1355" s="54">
        <v>0</v>
      </c>
      <c r="L1355" s="54">
        <v>0</v>
      </c>
      <c r="M1355" s="54">
        <v>0</v>
      </c>
      <c r="N1355" s="54">
        <v>0</v>
      </c>
    </row>
    <row r="1356" spans="1:14">
      <c r="B1356" s="246" t="s">
        <v>36</v>
      </c>
      <c r="D1356" s="304">
        <f>SUBTOTAL(4,F1354:F1355)</f>
        <v>11</v>
      </c>
    </row>
    <row r="1357" spans="1:14">
      <c r="G1357" s="305">
        <f>SUBTOTAL(9,H1354:H1355)</f>
        <v>11697550</v>
      </c>
      <c r="H1357" s="305">
        <f>SUBTOTAL(9,I1354:I1355)</f>
        <v>6110550</v>
      </c>
      <c r="I1357" s="305">
        <f>SUBTOTAL(9,J1354:J1355)</f>
        <v>0</v>
      </c>
      <c r="K1357" s="305">
        <f>SUBTOTAL(9,K1354:K1355)</f>
        <v>5587000</v>
      </c>
      <c r="L1357" s="305">
        <f>SUBTOTAL(9,L1354:L1355)</f>
        <v>0</v>
      </c>
      <c r="M1357" s="305">
        <f>SUBTOTAL(9,M1354:M1355)</f>
        <v>0</v>
      </c>
      <c r="N1357" s="305">
        <f>SUBTOTAL(9,N1354:N1355)</f>
        <v>0</v>
      </c>
    </row>
    <row r="1358" spans="1:14">
      <c r="A1358" s="245" t="s">
        <v>186</v>
      </c>
      <c r="J1358" s="246" t="s">
        <v>12</v>
      </c>
      <c r="K1358" s="247" t="s">
        <v>1279</v>
      </c>
      <c r="L1358" s="248" t="s">
        <v>13</v>
      </c>
    </row>
    <row r="1360" spans="1:14">
      <c r="A1360" s="52" t="s">
        <v>18</v>
      </c>
      <c r="B1360" s="53" t="s">
        <v>19</v>
      </c>
      <c r="C1360" s="53" t="s">
        <v>20</v>
      </c>
      <c r="D1360" s="52" t="s">
        <v>21</v>
      </c>
      <c r="E1360" s="52" t="s">
        <v>22</v>
      </c>
      <c r="G1360" s="53" t="s">
        <v>23</v>
      </c>
      <c r="H1360" s="53" t="s">
        <v>24</v>
      </c>
      <c r="I1360" s="53" t="s">
        <v>25</v>
      </c>
      <c r="J1360" s="303" t="s">
        <v>26</v>
      </c>
      <c r="K1360" s="303" t="s">
        <v>27</v>
      </c>
      <c r="L1360" s="303" t="s">
        <v>28</v>
      </c>
      <c r="M1360" s="53" t="s">
        <v>29</v>
      </c>
      <c r="N1360" s="53" t="s">
        <v>30</v>
      </c>
    </row>
    <row r="1361" spans="1:14">
      <c r="A1361" s="199" t="s">
        <v>1208</v>
      </c>
      <c r="B1361" s="200">
        <v>18282</v>
      </c>
      <c r="C1361" s="54">
        <v>0</v>
      </c>
      <c r="D1361" s="198">
        <v>45999.55978009259</v>
      </c>
      <c r="E1361" s="198">
        <v>46007.559594907405</v>
      </c>
      <c r="F1361" s="54">
        <v>29</v>
      </c>
      <c r="G1361" s="54">
        <v>882600</v>
      </c>
      <c r="H1361" s="54">
        <v>10580</v>
      </c>
      <c r="I1361" s="54">
        <v>0</v>
      </c>
      <c r="J1361" s="54">
        <v>0</v>
      </c>
      <c r="K1361" s="54">
        <v>0</v>
      </c>
      <c r="L1361" s="54">
        <v>0</v>
      </c>
      <c r="M1361" s="54">
        <v>10580</v>
      </c>
      <c r="N1361" s="54">
        <v>0</v>
      </c>
    </row>
    <row r="1362" spans="1:14">
      <c r="A1362" s="199" t="s">
        <v>1208</v>
      </c>
      <c r="B1362" s="200">
        <v>18850</v>
      </c>
      <c r="C1362" s="54">
        <v>0</v>
      </c>
      <c r="D1362" s="198">
        <v>46014.51457175926</v>
      </c>
      <c r="E1362" s="198">
        <v>46022.514479166668</v>
      </c>
      <c r="F1362" s="54">
        <v>14</v>
      </c>
      <c r="G1362" s="54">
        <v>1314900</v>
      </c>
      <c r="H1362" s="54">
        <v>1314900</v>
      </c>
      <c r="I1362" s="54">
        <v>0</v>
      </c>
      <c r="J1362" s="54">
        <v>0</v>
      </c>
      <c r="K1362" s="54">
        <v>1314900</v>
      </c>
      <c r="L1362" s="54">
        <v>0</v>
      </c>
      <c r="M1362" s="54">
        <v>0</v>
      </c>
      <c r="N1362" s="54">
        <v>0</v>
      </c>
    </row>
    <row r="1363" spans="1:14">
      <c r="A1363" s="199" t="s">
        <v>1208</v>
      </c>
      <c r="B1363" s="200">
        <v>18861</v>
      </c>
      <c r="C1363" s="54">
        <v>0</v>
      </c>
      <c r="D1363" s="198">
        <v>46014.552083333336</v>
      </c>
      <c r="E1363" s="198">
        <v>46022.546585648146</v>
      </c>
      <c r="F1363" s="54">
        <v>14</v>
      </c>
      <c r="G1363" s="54">
        <v>1301900</v>
      </c>
      <c r="H1363" s="54">
        <v>1301900</v>
      </c>
      <c r="I1363" s="54">
        <v>0</v>
      </c>
      <c r="J1363" s="54">
        <v>0</v>
      </c>
      <c r="K1363" s="54">
        <v>1301900</v>
      </c>
      <c r="L1363" s="54">
        <v>0</v>
      </c>
      <c r="M1363" s="54">
        <v>0</v>
      </c>
      <c r="N1363" s="54">
        <v>0</v>
      </c>
    </row>
    <row r="1364" spans="1:14">
      <c r="A1364" s="199" t="s">
        <v>1208</v>
      </c>
      <c r="B1364" s="200">
        <v>18991</v>
      </c>
      <c r="C1364" s="54">
        <v>0</v>
      </c>
      <c r="D1364" s="198">
        <v>46020.603020833332</v>
      </c>
      <c r="E1364" s="198">
        <v>46028.602858796294</v>
      </c>
      <c r="F1364" s="54">
        <v>8</v>
      </c>
      <c r="G1364" s="54">
        <v>1001500</v>
      </c>
      <c r="H1364" s="54">
        <v>1001500</v>
      </c>
      <c r="I1364" s="54">
        <v>0</v>
      </c>
      <c r="J1364" s="54">
        <v>1001500</v>
      </c>
      <c r="K1364" s="54">
        <v>0</v>
      </c>
      <c r="L1364" s="54">
        <v>0</v>
      </c>
      <c r="M1364" s="54">
        <v>0</v>
      </c>
      <c r="N1364" s="54">
        <v>0</v>
      </c>
    </row>
    <row r="1365" spans="1:14">
      <c r="A1365" s="199" t="s">
        <v>1208</v>
      </c>
      <c r="B1365" s="200">
        <v>19022</v>
      </c>
      <c r="C1365" s="54">
        <v>0</v>
      </c>
      <c r="D1365" s="198">
        <v>46021.566805555558</v>
      </c>
      <c r="E1365" s="198">
        <v>46029.566493055558</v>
      </c>
      <c r="F1365" s="54">
        <v>7</v>
      </c>
      <c r="G1365" s="54">
        <v>710600</v>
      </c>
      <c r="H1365" s="54">
        <v>710600</v>
      </c>
      <c r="I1365" s="54">
        <v>0</v>
      </c>
      <c r="J1365" s="54">
        <v>710600</v>
      </c>
      <c r="K1365" s="54">
        <v>0</v>
      </c>
      <c r="L1365" s="54">
        <v>0</v>
      </c>
      <c r="M1365" s="54">
        <v>0</v>
      </c>
      <c r="N1365" s="54">
        <v>0</v>
      </c>
    </row>
    <row r="1366" spans="1:14">
      <c r="B1366" s="246" t="s">
        <v>36</v>
      </c>
      <c r="D1366" s="304">
        <f>SUBTOTAL(4,F1361:F1365)</f>
        <v>29</v>
      </c>
    </row>
    <row r="1367" spans="1:14">
      <c r="G1367" s="305">
        <f>SUBTOTAL(9,H1361:H1365)</f>
        <v>4339480</v>
      </c>
      <c r="H1367" s="305">
        <f>SUBTOTAL(9,I1361:I1365)</f>
        <v>0</v>
      </c>
      <c r="I1367" s="305">
        <f>SUBTOTAL(9,J1361:J1365)</f>
        <v>1712100</v>
      </c>
      <c r="K1367" s="305">
        <f>SUBTOTAL(9,K1361:K1365)</f>
        <v>2616800</v>
      </c>
      <c r="L1367" s="305">
        <f>SUBTOTAL(9,L1361:L1365)</f>
        <v>0</v>
      </c>
      <c r="M1367" s="305">
        <f>SUBTOTAL(9,M1361:M1365)</f>
        <v>10580</v>
      </c>
      <c r="N1367" s="305">
        <f>SUBTOTAL(9,N1361:N1365)</f>
        <v>0</v>
      </c>
    </row>
    <row r="1368" spans="1:14">
      <c r="A1368" s="245" t="s">
        <v>1322</v>
      </c>
      <c r="J1368" s="246" t="s">
        <v>12</v>
      </c>
      <c r="K1368" s="247" t="s">
        <v>1242</v>
      </c>
      <c r="L1368" s="248" t="s">
        <v>13</v>
      </c>
    </row>
    <row r="1370" spans="1:14">
      <c r="A1370" s="52" t="s">
        <v>18</v>
      </c>
      <c r="B1370" s="53" t="s">
        <v>19</v>
      </c>
      <c r="C1370" s="53" t="s">
        <v>20</v>
      </c>
      <c r="D1370" s="52" t="s">
        <v>21</v>
      </c>
      <c r="E1370" s="52" t="s">
        <v>22</v>
      </c>
      <c r="G1370" s="53" t="s">
        <v>23</v>
      </c>
      <c r="H1370" s="53" t="s">
        <v>24</v>
      </c>
      <c r="I1370" s="53" t="s">
        <v>25</v>
      </c>
      <c r="J1370" s="303" t="s">
        <v>26</v>
      </c>
      <c r="K1370" s="303" t="s">
        <v>27</v>
      </c>
      <c r="L1370" s="303" t="s">
        <v>28</v>
      </c>
      <c r="M1370" s="53" t="s">
        <v>29</v>
      </c>
      <c r="N1370" s="53" t="s">
        <v>30</v>
      </c>
    </row>
    <row r="1371" spans="1:14">
      <c r="A1371" s="199" t="s">
        <v>1210</v>
      </c>
      <c r="B1371" s="200">
        <v>22032</v>
      </c>
      <c r="C1371" s="54">
        <v>1</v>
      </c>
      <c r="D1371" s="198">
        <v>45960.366354166668</v>
      </c>
      <c r="E1371" s="198">
        <v>45968.36550925926</v>
      </c>
      <c r="F1371" s="54">
        <v>68</v>
      </c>
      <c r="G1371" s="54">
        <v>257600</v>
      </c>
      <c r="H1371" s="54">
        <v>257600</v>
      </c>
      <c r="I1371" s="54">
        <v>0</v>
      </c>
      <c r="J1371" s="54">
        <v>0</v>
      </c>
      <c r="K1371" s="54">
        <v>0</v>
      </c>
      <c r="L1371" s="54">
        <v>0</v>
      </c>
      <c r="M1371" s="54">
        <v>0</v>
      </c>
      <c r="N1371" s="54">
        <v>257600</v>
      </c>
    </row>
    <row r="1372" spans="1:14">
      <c r="A1372" s="199" t="s">
        <v>1210</v>
      </c>
      <c r="B1372" s="200">
        <v>22944</v>
      </c>
      <c r="C1372" s="54">
        <v>1</v>
      </c>
      <c r="D1372" s="198">
        <v>45995.27851851852</v>
      </c>
      <c r="E1372" s="198">
        <v>46003.277349537035</v>
      </c>
      <c r="F1372" s="54">
        <v>33</v>
      </c>
      <c r="G1372" s="54">
        <v>303600</v>
      </c>
      <c r="H1372" s="54">
        <v>303600</v>
      </c>
      <c r="I1372" s="54">
        <v>0</v>
      </c>
      <c r="J1372" s="54">
        <v>0</v>
      </c>
      <c r="K1372" s="54">
        <v>0</v>
      </c>
      <c r="L1372" s="54">
        <v>0</v>
      </c>
      <c r="M1372" s="54">
        <v>0</v>
      </c>
      <c r="N1372" s="54">
        <v>303600</v>
      </c>
    </row>
    <row r="1373" spans="1:14">
      <c r="A1373" s="199" t="s">
        <v>1210</v>
      </c>
      <c r="B1373" s="200">
        <v>23696</v>
      </c>
      <c r="C1373" s="54">
        <v>1</v>
      </c>
      <c r="D1373" s="198">
        <v>46020.184571759259</v>
      </c>
      <c r="E1373" s="198">
        <v>46028.184363425928</v>
      </c>
      <c r="F1373" s="54">
        <v>8</v>
      </c>
      <c r="G1373" s="54">
        <v>190900</v>
      </c>
      <c r="H1373" s="54">
        <v>190900</v>
      </c>
      <c r="I1373" s="54">
        <v>0</v>
      </c>
      <c r="J1373" s="54">
        <v>190900</v>
      </c>
      <c r="K1373" s="54">
        <v>0</v>
      </c>
      <c r="L1373" s="54">
        <v>0</v>
      </c>
      <c r="M1373" s="54">
        <v>0</v>
      </c>
      <c r="N1373" s="54">
        <v>0</v>
      </c>
    </row>
    <row r="1374" spans="1:14">
      <c r="B1374" s="246" t="s">
        <v>36</v>
      </c>
      <c r="D1374" s="304">
        <f>SUBTOTAL(4,F1371:F1373)</f>
        <v>68</v>
      </c>
    </row>
    <row r="1375" spans="1:14">
      <c r="G1375" s="305">
        <f>SUBTOTAL(9,H1371:H1373)</f>
        <v>752100</v>
      </c>
      <c r="H1375" s="305">
        <f>SUBTOTAL(9,I1371:I1373)</f>
        <v>0</v>
      </c>
      <c r="I1375" s="305">
        <f>SUBTOTAL(9,J1371:J1373)</f>
        <v>190900</v>
      </c>
      <c r="K1375" s="305">
        <f>SUBTOTAL(9,K1371:K1373)</f>
        <v>0</v>
      </c>
      <c r="L1375" s="305">
        <f>SUBTOTAL(9,L1371:L1373)</f>
        <v>0</v>
      </c>
      <c r="M1375" s="305">
        <f>SUBTOTAL(9,M1371:M1373)</f>
        <v>0</v>
      </c>
      <c r="N1375" s="305">
        <f>SUBTOTAL(9,N1371:N1373)</f>
        <v>561200</v>
      </c>
    </row>
    <row r="1376" spans="1:14">
      <c r="A1376" s="245" t="s">
        <v>191</v>
      </c>
      <c r="J1376" s="246" t="s">
        <v>12</v>
      </c>
      <c r="K1376" s="247" t="s">
        <v>1280</v>
      </c>
      <c r="L1376" s="248" t="s">
        <v>13</v>
      </c>
    </row>
    <row r="1378" spans="1:14">
      <c r="A1378" s="52" t="s">
        <v>18</v>
      </c>
      <c r="B1378" s="53" t="s">
        <v>19</v>
      </c>
      <c r="C1378" s="53" t="s">
        <v>20</v>
      </c>
      <c r="D1378" s="52" t="s">
        <v>21</v>
      </c>
      <c r="E1378" s="52" t="s">
        <v>22</v>
      </c>
      <c r="G1378" s="53" t="s">
        <v>23</v>
      </c>
      <c r="H1378" s="53" t="s">
        <v>24</v>
      </c>
      <c r="I1378" s="53" t="s">
        <v>25</v>
      </c>
      <c r="J1378" s="303" t="s">
        <v>26</v>
      </c>
      <c r="K1378" s="303" t="s">
        <v>27</v>
      </c>
      <c r="L1378" s="303" t="s">
        <v>28</v>
      </c>
      <c r="M1378" s="53" t="s">
        <v>29</v>
      </c>
      <c r="N1378" s="53" t="s">
        <v>30</v>
      </c>
    </row>
    <row r="1379" spans="1:14">
      <c r="A1379" s="199" t="s">
        <v>1208</v>
      </c>
      <c r="B1379" s="200">
        <v>17411</v>
      </c>
      <c r="C1379" s="54">
        <v>1</v>
      </c>
      <c r="D1379" s="198">
        <v>45971.513310185182</v>
      </c>
      <c r="E1379" s="198">
        <v>46001.513229166667</v>
      </c>
      <c r="F1379" s="54">
        <v>35</v>
      </c>
      <c r="G1379" s="54">
        <v>191900</v>
      </c>
      <c r="H1379" s="54">
        <v>191900</v>
      </c>
      <c r="I1379" s="54">
        <v>0</v>
      </c>
      <c r="J1379" s="54">
        <v>0</v>
      </c>
      <c r="K1379" s="54">
        <v>0</v>
      </c>
      <c r="L1379" s="54">
        <v>0</v>
      </c>
      <c r="M1379" s="54">
        <v>0</v>
      </c>
      <c r="N1379" s="54">
        <v>191900</v>
      </c>
    </row>
    <row r="1380" spans="1:14">
      <c r="A1380" s="199" t="s">
        <v>1208</v>
      </c>
      <c r="B1380" s="200">
        <v>17610</v>
      </c>
      <c r="C1380" s="54">
        <v>1</v>
      </c>
      <c r="D1380" s="198">
        <v>45976.551134259258</v>
      </c>
      <c r="E1380" s="198">
        <v>46006.549780092595</v>
      </c>
      <c r="F1380" s="54">
        <v>30</v>
      </c>
      <c r="G1380" s="54">
        <v>410400</v>
      </c>
      <c r="H1380" s="54">
        <v>410400</v>
      </c>
      <c r="I1380" s="54">
        <v>0</v>
      </c>
      <c r="J1380" s="54">
        <v>0</v>
      </c>
      <c r="K1380" s="54">
        <v>0</v>
      </c>
      <c r="L1380" s="54">
        <v>0</v>
      </c>
      <c r="M1380" s="54">
        <v>410400</v>
      </c>
      <c r="N1380" s="54">
        <v>0</v>
      </c>
    </row>
    <row r="1381" spans="1:14">
      <c r="A1381" s="199" t="s">
        <v>1208</v>
      </c>
      <c r="B1381" s="200">
        <v>18006</v>
      </c>
      <c r="C1381" s="54">
        <v>1</v>
      </c>
      <c r="D1381" s="198">
        <v>45992.220231481479</v>
      </c>
      <c r="E1381" s="198">
        <v>46022.219537037039</v>
      </c>
      <c r="F1381" s="54">
        <v>14</v>
      </c>
      <c r="G1381" s="54">
        <v>193800</v>
      </c>
      <c r="H1381" s="54">
        <v>193800</v>
      </c>
      <c r="I1381" s="54">
        <v>0</v>
      </c>
      <c r="J1381" s="54">
        <v>0</v>
      </c>
      <c r="K1381" s="54">
        <v>193800</v>
      </c>
      <c r="L1381" s="54">
        <v>0</v>
      </c>
      <c r="M1381" s="54">
        <v>0</v>
      </c>
      <c r="N1381" s="54">
        <v>0</v>
      </c>
    </row>
    <row r="1382" spans="1:14">
      <c r="A1382" s="199" t="s">
        <v>1208</v>
      </c>
      <c r="B1382" s="200">
        <v>18014</v>
      </c>
      <c r="C1382" s="54">
        <v>1</v>
      </c>
      <c r="D1382" s="198">
        <v>45992.244212962964</v>
      </c>
      <c r="E1382" s="198">
        <v>46022.241608796299</v>
      </c>
      <c r="F1382" s="54">
        <v>14</v>
      </c>
      <c r="G1382" s="54">
        <v>174800</v>
      </c>
      <c r="H1382" s="54">
        <v>174800</v>
      </c>
      <c r="I1382" s="54">
        <v>0</v>
      </c>
      <c r="J1382" s="54">
        <v>0</v>
      </c>
      <c r="K1382" s="54">
        <v>174800</v>
      </c>
      <c r="L1382" s="54">
        <v>0</v>
      </c>
      <c r="M1382" s="54">
        <v>0</v>
      </c>
      <c r="N1382" s="54">
        <v>0</v>
      </c>
    </row>
    <row r="1383" spans="1:14">
      <c r="A1383" s="199" t="s">
        <v>1208</v>
      </c>
      <c r="B1383" s="200">
        <v>18285</v>
      </c>
      <c r="C1383" s="54">
        <v>1</v>
      </c>
      <c r="D1383" s="198">
        <v>46000.307951388888</v>
      </c>
      <c r="E1383" s="198">
        <v>46030.307754629626</v>
      </c>
      <c r="F1383" s="54">
        <v>6</v>
      </c>
      <c r="G1383" s="54">
        <v>448400</v>
      </c>
      <c r="H1383" s="54">
        <v>448400</v>
      </c>
      <c r="I1383" s="54">
        <v>0</v>
      </c>
      <c r="J1383" s="54">
        <v>448400</v>
      </c>
      <c r="K1383" s="54">
        <v>0</v>
      </c>
      <c r="L1383" s="54">
        <v>0</v>
      </c>
      <c r="M1383" s="54">
        <v>0</v>
      </c>
      <c r="N1383" s="54">
        <v>0</v>
      </c>
    </row>
    <row r="1384" spans="1:14">
      <c r="A1384" s="199" t="s">
        <v>1208</v>
      </c>
      <c r="B1384" s="200">
        <v>18565</v>
      </c>
      <c r="C1384" s="54">
        <v>1</v>
      </c>
      <c r="D1384" s="198">
        <v>46007.55746527778</v>
      </c>
      <c r="E1384" s="198">
        <v>46037.556331018517</v>
      </c>
      <c r="F1384" s="54">
        <v>-1</v>
      </c>
      <c r="G1384" s="54">
        <v>391400</v>
      </c>
      <c r="H1384" s="54">
        <v>391400</v>
      </c>
      <c r="I1384" s="54">
        <v>391400</v>
      </c>
      <c r="J1384" s="54">
        <v>0</v>
      </c>
      <c r="K1384" s="54">
        <v>0</v>
      </c>
      <c r="L1384" s="54">
        <v>0</v>
      </c>
      <c r="M1384" s="54">
        <v>0</v>
      </c>
      <c r="N1384" s="54">
        <v>0</v>
      </c>
    </row>
    <row r="1385" spans="1:14">
      <c r="A1385" s="199" t="s">
        <v>1208</v>
      </c>
      <c r="B1385" s="200">
        <v>18566</v>
      </c>
      <c r="C1385" s="54">
        <v>1</v>
      </c>
      <c r="D1385" s="198">
        <v>46007.558379629627</v>
      </c>
      <c r="E1385" s="198">
        <v>46037.558194444442</v>
      </c>
      <c r="F1385" s="54">
        <v>-1</v>
      </c>
      <c r="G1385" s="54">
        <v>201400</v>
      </c>
      <c r="H1385" s="54">
        <v>201400</v>
      </c>
      <c r="I1385" s="54">
        <v>201400</v>
      </c>
      <c r="J1385" s="54">
        <v>0</v>
      </c>
      <c r="K1385" s="54">
        <v>0</v>
      </c>
      <c r="L1385" s="54">
        <v>0</v>
      </c>
      <c r="M1385" s="54">
        <v>0</v>
      </c>
      <c r="N1385" s="54">
        <v>0</v>
      </c>
    </row>
    <row r="1386" spans="1:14">
      <c r="A1386" s="199" t="s">
        <v>1208</v>
      </c>
      <c r="B1386" s="200">
        <v>18797</v>
      </c>
      <c r="C1386" s="54">
        <v>1</v>
      </c>
      <c r="D1386" s="198">
        <v>46013.533819444441</v>
      </c>
      <c r="E1386" s="198">
        <v>46043.530324074076</v>
      </c>
      <c r="F1386" s="54">
        <v>-7</v>
      </c>
      <c r="G1386" s="54">
        <v>376200</v>
      </c>
      <c r="H1386" s="54">
        <v>376200</v>
      </c>
      <c r="I1386" s="54">
        <v>376200</v>
      </c>
      <c r="J1386" s="54">
        <v>0</v>
      </c>
      <c r="K1386" s="54">
        <v>0</v>
      </c>
      <c r="L1386" s="54">
        <v>0</v>
      </c>
      <c r="M1386" s="54">
        <v>0</v>
      </c>
      <c r="N1386" s="54">
        <v>0</v>
      </c>
    </row>
    <row r="1387" spans="1:14">
      <c r="A1387" s="199" t="s">
        <v>1208</v>
      </c>
      <c r="B1387" s="200">
        <v>18799</v>
      </c>
      <c r="C1387" s="54">
        <v>1</v>
      </c>
      <c r="D1387" s="198">
        <v>46013.536539351851</v>
      </c>
      <c r="E1387" s="198">
        <v>46043.536296296297</v>
      </c>
      <c r="F1387" s="54">
        <v>-7</v>
      </c>
      <c r="G1387" s="54">
        <v>201400</v>
      </c>
      <c r="H1387" s="54">
        <v>201400</v>
      </c>
      <c r="I1387" s="54">
        <v>201400</v>
      </c>
      <c r="J1387" s="54">
        <v>0</v>
      </c>
      <c r="K1387" s="54">
        <v>0</v>
      </c>
      <c r="L1387" s="54">
        <v>0</v>
      </c>
      <c r="M1387" s="54">
        <v>0</v>
      </c>
      <c r="N1387" s="54">
        <v>0</v>
      </c>
    </row>
    <row r="1388" spans="1:14">
      <c r="B1388" s="246" t="s">
        <v>36</v>
      </c>
      <c r="D1388" s="304">
        <f>SUBTOTAL(4,F1379:F1387)</f>
        <v>35</v>
      </c>
    </row>
    <row r="1389" spans="1:14">
      <c r="G1389" s="305">
        <f>SUBTOTAL(9,H1379:H1387)</f>
        <v>2589700</v>
      </c>
      <c r="H1389" s="305">
        <f>SUBTOTAL(9,I1379:I1387)</f>
        <v>1170400</v>
      </c>
      <c r="I1389" s="305">
        <f>SUBTOTAL(9,J1379:J1387)</f>
        <v>448400</v>
      </c>
      <c r="K1389" s="305">
        <f>SUBTOTAL(9,K1379:K1387)</f>
        <v>368600</v>
      </c>
      <c r="L1389" s="305">
        <f>SUBTOTAL(9,L1379:L1387)</f>
        <v>0</v>
      </c>
      <c r="M1389" s="305">
        <f>SUBTOTAL(9,M1379:M1387)</f>
        <v>410400</v>
      </c>
      <c r="N1389" s="305">
        <f>SUBTOTAL(9,N1379:N1387)</f>
        <v>191900</v>
      </c>
    </row>
    <row r="1390" spans="1:14">
      <c r="A1390" s="245" t="s">
        <v>840</v>
      </c>
      <c r="J1390" s="246" t="s">
        <v>12</v>
      </c>
      <c r="K1390" s="247" t="s">
        <v>1668</v>
      </c>
      <c r="L1390" s="248" t="s">
        <v>13</v>
      </c>
    </row>
    <row r="1392" spans="1:14">
      <c r="A1392" s="52" t="s">
        <v>18</v>
      </c>
      <c r="B1392" s="53" t="s">
        <v>19</v>
      </c>
      <c r="C1392" s="53" t="s">
        <v>20</v>
      </c>
      <c r="D1392" s="52" t="s">
        <v>21</v>
      </c>
      <c r="E1392" s="52" t="s">
        <v>22</v>
      </c>
      <c r="G1392" s="53" t="s">
        <v>23</v>
      </c>
      <c r="H1392" s="53" t="s">
        <v>24</v>
      </c>
      <c r="I1392" s="53" t="s">
        <v>25</v>
      </c>
      <c r="J1392" s="303" t="s">
        <v>26</v>
      </c>
      <c r="K1392" s="303" t="s">
        <v>27</v>
      </c>
      <c r="L1392" s="303" t="s">
        <v>28</v>
      </c>
      <c r="M1392" s="53" t="s">
        <v>29</v>
      </c>
      <c r="N1392" s="53" t="s">
        <v>30</v>
      </c>
    </row>
    <row r="1393" spans="1:14">
      <c r="A1393" s="199" t="s">
        <v>1208</v>
      </c>
      <c r="B1393" s="200">
        <v>18989</v>
      </c>
      <c r="C1393" s="54">
        <v>8</v>
      </c>
      <c r="D1393" s="198">
        <v>46020.582974537036</v>
      </c>
      <c r="E1393" s="198">
        <v>46021.582800925928</v>
      </c>
      <c r="F1393" s="54">
        <v>15</v>
      </c>
      <c r="G1393" s="54">
        <v>750000</v>
      </c>
      <c r="H1393" s="54">
        <v>750000</v>
      </c>
      <c r="I1393" s="54">
        <v>0</v>
      </c>
      <c r="J1393" s="54">
        <v>0</v>
      </c>
      <c r="K1393" s="54">
        <v>750000</v>
      </c>
      <c r="L1393" s="54">
        <v>0</v>
      </c>
      <c r="M1393" s="54">
        <v>0</v>
      </c>
      <c r="N1393" s="54">
        <v>0</v>
      </c>
    </row>
    <row r="1394" spans="1:14">
      <c r="B1394" s="246" t="s">
        <v>36</v>
      </c>
      <c r="D1394" s="304">
        <f>SUBTOTAL(4,F1393:F1393)</f>
        <v>15</v>
      </c>
    </row>
    <row r="1395" spans="1:14">
      <c r="G1395" s="305">
        <f>SUBTOTAL(9,H1393:H1393)</f>
        <v>750000</v>
      </c>
      <c r="H1395" s="305">
        <f>SUBTOTAL(9,I1393:I1393)</f>
        <v>0</v>
      </c>
      <c r="I1395" s="305">
        <f>SUBTOTAL(9,J1393:J1393)</f>
        <v>0</v>
      </c>
      <c r="K1395" s="305">
        <f>SUBTOTAL(9,K1393:K1393)</f>
        <v>750000</v>
      </c>
      <c r="L1395" s="305">
        <f>SUBTOTAL(9,L1393:L1393)</f>
        <v>0</v>
      </c>
      <c r="M1395" s="305">
        <f>SUBTOTAL(9,M1393:M1393)</f>
        <v>0</v>
      </c>
      <c r="N1395" s="305">
        <f>SUBTOTAL(9,N1393:N1393)</f>
        <v>0</v>
      </c>
    </row>
    <row r="1396" spans="1:14">
      <c r="A1396" s="245" t="s">
        <v>192</v>
      </c>
      <c r="J1396" s="246" t="s">
        <v>12</v>
      </c>
      <c r="K1396" s="247" t="s">
        <v>1281</v>
      </c>
      <c r="L1396" s="248" t="s">
        <v>13</v>
      </c>
    </row>
    <row r="1398" spans="1:14">
      <c r="A1398" s="52" t="s">
        <v>18</v>
      </c>
      <c r="B1398" s="53" t="s">
        <v>19</v>
      </c>
      <c r="C1398" s="53" t="s">
        <v>20</v>
      </c>
      <c r="D1398" s="52" t="s">
        <v>21</v>
      </c>
      <c r="E1398" s="52" t="s">
        <v>22</v>
      </c>
      <c r="G1398" s="53" t="s">
        <v>23</v>
      </c>
      <c r="H1398" s="53" t="s">
        <v>24</v>
      </c>
      <c r="I1398" s="53" t="s">
        <v>25</v>
      </c>
      <c r="J1398" s="303" t="s">
        <v>26</v>
      </c>
      <c r="K1398" s="303" t="s">
        <v>27</v>
      </c>
      <c r="L1398" s="303" t="s">
        <v>28</v>
      </c>
      <c r="M1398" s="53" t="s">
        <v>29</v>
      </c>
      <c r="N1398" s="53" t="s">
        <v>30</v>
      </c>
    </row>
    <row r="1399" spans="1:14">
      <c r="A1399" s="199" t="s">
        <v>1208</v>
      </c>
      <c r="B1399" s="200">
        <v>18604</v>
      </c>
      <c r="C1399" s="54">
        <v>1</v>
      </c>
      <c r="D1399" s="198">
        <v>46008.560659722221</v>
      </c>
      <c r="E1399" s="198">
        <v>46009.560520833336</v>
      </c>
      <c r="F1399" s="54">
        <v>27</v>
      </c>
      <c r="G1399" s="54">
        <v>693360</v>
      </c>
      <c r="H1399" s="54">
        <v>693360</v>
      </c>
      <c r="I1399" s="54">
        <v>0</v>
      </c>
      <c r="J1399" s="54">
        <v>0</v>
      </c>
      <c r="K1399" s="54">
        <v>0</v>
      </c>
      <c r="L1399" s="54">
        <v>0</v>
      </c>
      <c r="M1399" s="54">
        <v>693360</v>
      </c>
      <c r="N1399" s="54">
        <v>0</v>
      </c>
    </row>
    <row r="1400" spans="1:14">
      <c r="B1400" s="246" t="s">
        <v>36</v>
      </c>
      <c r="D1400" s="304">
        <f>SUBTOTAL(4,F1399:F1399)</f>
        <v>27</v>
      </c>
    </row>
    <row r="1401" spans="1:14">
      <c r="G1401" s="305">
        <f>SUBTOTAL(9,H1399:H1399)</f>
        <v>693360</v>
      </c>
      <c r="H1401" s="305">
        <f>SUBTOTAL(9,I1399:I1399)</f>
        <v>0</v>
      </c>
      <c r="I1401" s="305">
        <f>SUBTOTAL(9,J1399:J1399)</f>
        <v>0</v>
      </c>
      <c r="K1401" s="305">
        <f>SUBTOTAL(9,K1399:K1399)</f>
        <v>0</v>
      </c>
      <c r="L1401" s="305">
        <f>SUBTOTAL(9,L1399:L1399)</f>
        <v>0</v>
      </c>
      <c r="M1401" s="305">
        <f>SUBTOTAL(9,M1399:M1399)</f>
        <v>693360</v>
      </c>
      <c r="N1401" s="305">
        <f>SUBTOTAL(9,N1399:N1399)</f>
        <v>0</v>
      </c>
    </row>
    <row r="1402" spans="1:14">
      <c r="A1402" s="245" t="s">
        <v>1323</v>
      </c>
      <c r="J1402" s="246" t="s">
        <v>12</v>
      </c>
      <c r="K1402" s="247" t="s">
        <v>1212</v>
      </c>
      <c r="L1402" s="248" t="s">
        <v>13</v>
      </c>
    </row>
    <row r="1404" spans="1:14">
      <c r="A1404" s="52" t="s">
        <v>18</v>
      </c>
      <c r="B1404" s="53" t="s">
        <v>19</v>
      </c>
      <c r="C1404" s="53" t="s">
        <v>20</v>
      </c>
      <c r="D1404" s="52" t="s">
        <v>21</v>
      </c>
      <c r="E1404" s="52" t="s">
        <v>22</v>
      </c>
      <c r="G1404" s="53" t="s">
        <v>23</v>
      </c>
      <c r="H1404" s="53" t="s">
        <v>24</v>
      </c>
      <c r="I1404" s="53" t="s">
        <v>25</v>
      </c>
      <c r="J1404" s="303" t="s">
        <v>26</v>
      </c>
      <c r="K1404" s="303" t="s">
        <v>27</v>
      </c>
      <c r="L1404" s="303" t="s">
        <v>28</v>
      </c>
      <c r="M1404" s="53" t="s">
        <v>29</v>
      </c>
      <c r="N1404" s="53" t="s">
        <v>30</v>
      </c>
    </row>
    <row r="1405" spans="1:14">
      <c r="A1405" s="199" t="s">
        <v>1210</v>
      </c>
      <c r="B1405" s="200">
        <v>23393</v>
      </c>
      <c r="C1405" s="54">
        <v>12</v>
      </c>
      <c r="D1405" s="198">
        <v>46010.327141203707</v>
      </c>
      <c r="E1405" s="198">
        <v>46018.326956018522</v>
      </c>
      <c r="F1405" s="54">
        <v>18</v>
      </c>
      <c r="G1405" s="54">
        <v>3219400</v>
      </c>
      <c r="H1405" s="54">
        <v>1281500</v>
      </c>
      <c r="I1405" s="54">
        <v>0</v>
      </c>
      <c r="J1405" s="54">
        <v>0</v>
      </c>
      <c r="K1405" s="54">
        <v>0</v>
      </c>
      <c r="L1405" s="54">
        <v>1281500</v>
      </c>
      <c r="M1405" s="54">
        <v>0</v>
      </c>
      <c r="N1405" s="54">
        <v>0</v>
      </c>
    </row>
    <row r="1406" spans="1:14">
      <c r="A1406" s="199" t="s">
        <v>1210</v>
      </c>
      <c r="B1406" s="200">
        <v>23680</v>
      </c>
      <c r="C1406" s="54">
        <v>12</v>
      </c>
      <c r="D1406" s="198">
        <v>46018.296481481484</v>
      </c>
      <c r="E1406" s="198">
        <v>46026.296365740738</v>
      </c>
      <c r="F1406" s="54">
        <v>10</v>
      </c>
      <c r="G1406" s="54">
        <v>1720900</v>
      </c>
      <c r="H1406" s="54">
        <v>1720900</v>
      </c>
      <c r="I1406" s="54">
        <v>0</v>
      </c>
      <c r="J1406" s="54">
        <v>0</v>
      </c>
      <c r="K1406" s="54">
        <v>1720900</v>
      </c>
      <c r="L1406" s="54">
        <v>0</v>
      </c>
      <c r="M1406" s="54">
        <v>0</v>
      </c>
      <c r="N1406" s="54">
        <v>0</v>
      </c>
    </row>
    <row r="1407" spans="1:14">
      <c r="A1407" s="199" t="s">
        <v>1210</v>
      </c>
      <c r="B1407" s="200">
        <v>23735</v>
      </c>
      <c r="C1407" s="54">
        <v>12</v>
      </c>
      <c r="D1407" s="198">
        <v>46021.314363425925</v>
      </c>
      <c r="E1407" s="198">
        <v>46029.314236111109</v>
      </c>
      <c r="F1407" s="54">
        <v>7</v>
      </c>
      <c r="G1407" s="54">
        <v>4255300</v>
      </c>
      <c r="H1407" s="54">
        <v>4255300</v>
      </c>
      <c r="I1407" s="54">
        <v>0</v>
      </c>
      <c r="J1407" s="54">
        <v>4255300</v>
      </c>
      <c r="K1407" s="54">
        <v>0</v>
      </c>
      <c r="L1407" s="54">
        <v>0</v>
      </c>
      <c r="M1407" s="54">
        <v>0</v>
      </c>
      <c r="N1407" s="54">
        <v>0</v>
      </c>
    </row>
    <row r="1408" spans="1:14">
      <c r="B1408" s="246" t="s">
        <v>36</v>
      </c>
      <c r="D1408" s="304">
        <f>SUBTOTAL(4,F1405:F1407)</f>
        <v>18</v>
      </c>
    </row>
    <row r="1409" spans="1:14">
      <c r="G1409" s="305">
        <f>SUBTOTAL(9,H1405:H1407)</f>
        <v>7257700</v>
      </c>
      <c r="H1409" s="305">
        <f>SUBTOTAL(9,I1405:I1407)</f>
        <v>0</v>
      </c>
      <c r="I1409" s="305">
        <f>SUBTOTAL(9,J1405:J1407)</f>
        <v>4255300</v>
      </c>
      <c r="K1409" s="305">
        <f>SUBTOTAL(9,K1405:K1407)</f>
        <v>1720900</v>
      </c>
      <c r="L1409" s="305">
        <f>SUBTOTAL(9,L1405:L1407)</f>
        <v>1281500</v>
      </c>
      <c r="M1409" s="305">
        <f>SUBTOTAL(9,M1405:M1407)</f>
        <v>0</v>
      </c>
      <c r="N1409" s="305">
        <f>SUBTOTAL(9,N1405:N1407)</f>
        <v>0</v>
      </c>
    </row>
    <row r="1410" spans="1:14">
      <c r="A1410" s="245" t="s">
        <v>193</v>
      </c>
      <c r="J1410" s="246" t="s">
        <v>12</v>
      </c>
      <c r="K1410" s="247" t="s">
        <v>1283</v>
      </c>
      <c r="L1410" s="248" t="s">
        <v>13</v>
      </c>
    </row>
    <row r="1412" spans="1:14">
      <c r="A1412" s="52" t="s">
        <v>18</v>
      </c>
      <c r="B1412" s="53" t="s">
        <v>19</v>
      </c>
      <c r="C1412" s="53" t="s">
        <v>20</v>
      </c>
      <c r="D1412" s="52" t="s">
        <v>21</v>
      </c>
      <c r="E1412" s="52" t="s">
        <v>22</v>
      </c>
      <c r="G1412" s="53" t="s">
        <v>23</v>
      </c>
      <c r="H1412" s="53" t="s">
        <v>24</v>
      </c>
      <c r="I1412" s="53" t="s">
        <v>25</v>
      </c>
      <c r="J1412" s="303" t="s">
        <v>26</v>
      </c>
      <c r="K1412" s="303" t="s">
        <v>27</v>
      </c>
      <c r="L1412" s="303" t="s">
        <v>28</v>
      </c>
      <c r="M1412" s="53" t="s">
        <v>29</v>
      </c>
      <c r="N1412" s="53" t="s">
        <v>30</v>
      </c>
    </row>
    <row r="1413" spans="1:14">
      <c r="A1413" s="199" t="s">
        <v>1208</v>
      </c>
      <c r="B1413" s="200">
        <v>19008</v>
      </c>
      <c r="C1413" s="54">
        <v>4</v>
      </c>
      <c r="D1413" s="198">
        <v>46021.306805555556</v>
      </c>
      <c r="E1413" s="198">
        <v>46051.303576388891</v>
      </c>
      <c r="F1413" s="54">
        <v>-15</v>
      </c>
      <c r="G1413" s="54">
        <v>467000</v>
      </c>
      <c r="H1413" s="54">
        <v>467000</v>
      </c>
      <c r="I1413" s="54">
        <v>467000</v>
      </c>
      <c r="J1413" s="54">
        <v>0</v>
      </c>
      <c r="K1413" s="54">
        <v>0</v>
      </c>
      <c r="L1413" s="54">
        <v>0</v>
      </c>
      <c r="M1413" s="54">
        <v>0</v>
      </c>
      <c r="N1413" s="54">
        <v>0</v>
      </c>
    </row>
    <row r="1414" spans="1:14">
      <c r="B1414" s="246" t="s">
        <v>36</v>
      </c>
      <c r="D1414" s="304">
        <f>SUBTOTAL(4,F1413:F1413)</f>
        <v>-15</v>
      </c>
    </row>
    <row r="1415" spans="1:14">
      <c r="G1415" s="305">
        <f>SUBTOTAL(9,H1413:H1413)</f>
        <v>467000</v>
      </c>
      <c r="H1415" s="305">
        <f>SUBTOTAL(9,I1413:I1413)</f>
        <v>467000</v>
      </c>
      <c r="I1415" s="305">
        <f>SUBTOTAL(9,J1413:J1413)</f>
        <v>0</v>
      </c>
      <c r="K1415" s="305">
        <f>SUBTOTAL(9,K1413:K1413)</f>
        <v>0</v>
      </c>
      <c r="L1415" s="305">
        <f>SUBTOTAL(9,L1413:L1413)</f>
        <v>0</v>
      </c>
      <c r="M1415" s="305">
        <f>SUBTOTAL(9,M1413:M1413)</f>
        <v>0</v>
      </c>
      <c r="N1415" s="305">
        <f>SUBTOTAL(9,N1413:N1413)</f>
        <v>0</v>
      </c>
    </row>
    <row r="1416" spans="1:14">
      <c r="A1416" s="245" t="s">
        <v>108</v>
      </c>
      <c r="J1416" s="246" t="s">
        <v>12</v>
      </c>
      <c r="K1416" s="247" t="s">
        <v>1324</v>
      </c>
      <c r="L1416" s="248" t="s">
        <v>13</v>
      </c>
    </row>
    <row r="1418" spans="1:14">
      <c r="A1418" s="52" t="s">
        <v>18</v>
      </c>
      <c r="B1418" s="53" t="s">
        <v>19</v>
      </c>
      <c r="C1418" s="53" t="s">
        <v>20</v>
      </c>
      <c r="D1418" s="52" t="s">
        <v>21</v>
      </c>
      <c r="E1418" s="52" t="s">
        <v>22</v>
      </c>
      <c r="G1418" s="53" t="s">
        <v>23</v>
      </c>
      <c r="H1418" s="53" t="s">
        <v>24</v>
      </c>
      <c r="I1418" s="53" t="s">
        <v>25</v>
      </c>
      <c r="J1418" s="303" t="s">
        <v>26</v>
      </c>
      <c r="K1418" s="303" t="s">
        <v>27</v>
      </c>
      <c r="L1418" s="303" t="s">
        <v>28</v>
      </c>
      <c r="M1418" s="53" t="s">
        <v>29</v>
      </c>
      <c r="N1418" s="53" t="s">
        <v>30</v>
      </c>
    </row>
    <row r="1419" spans="1:14">
      <c r="A1419" s="199" t="s">
        <v>1208</v>
      </c>
      <c r="B1419" s="200">
        <v>16240</v>
      </c>
      <c r="C1419" s="54">
        <v>7</v>
      </c>
      <c r="D1419" s="198">
        <v>45929.523333333331</v>
      </c>
      <c r="E1419" s="198">
        <v>45930.523333333331</v>
      </c>
      <c r="F1419" s="54">
        <v>106</v>
      </c>
      <c r="G1419" s="54">
        <v>1567000</v>
      </c>
      <c r="H1419" s="54">
        <v>1567000</v>
      </c>
      <c r="I1419" s="54">
        <v>0</v>
      </c>
      <c r="J1419" s="54">
        <v>0</v>
      </c>
      <c r="K1419" s="54">
        <v>0</v>
      </c>
      <c r="L1419" s="54">
        <v>0</v>
      </c>
      <c r="M1419" s="54">
        <v>0</v>
      </c>
      <c r="N1419" s="54">
        <v>1567000</v>
      </c>
    </row>
    <row r="1420" spans="1:14">
      <c r="B1420" s="246" t="s">
        <v>36</v>
      </c>
      <c r="D1420" s="304">
        <f>SUBTOTAL(4,F1419:F1419)</f>
        <v>106</v>
      </c>
    </row>
    <row r="1421" spans="1:14">
      <c r="G1421" s="305">
        <f>SUBTOTAL(9,H1419:H1419)</f>
        <v>1567000</v>
      </c>
      <c r="H1421" s="305">
        <f>SUBTOTAL(9,I1419:I1419)</f>
        <v>0</v>
      </c>
      <c r="I1421" s="305">
        <f>SUBTOTAL(9,J1419:J1419)</f>
        <v>0</v>
      </c>
      <c r="K1421" s="305">
        <f>SUBTOTAL(9,K1419:K1419)</f>
        <v>0</v>
      </c>
      <c r="L1421" s="305">
        <f>SUBTOTAL(9,L1419:L1419)</f>
        <v>0</v>
      </c>
      <c r="M1421" s="305">
        <f>SUBTOTAL(9,M1419:M1419)</f>
        <v>0</v>
      </c>
      <c r="N1421" s="305">
        <f>SUBTOTAL(9,N1419:N1419)</f>
        <v>1567000</v>
      </c>
    </row>
    <row r="1422" spans="1:14">
      <c r="A1422" s="245" t="s">
        <v>195</v>
      </c>
      <c r="J1422" s="246" t="s">
        <v>12</v>
      </c>
      <c r="K1422" s="247" t="s">
        <v>1247</v>
      </c>
      <c r="L1422" s="248" t="s">
        <v>13</v>
      </c>
    </row>
    <row r="1424" spans="1:14">
      <c r="A1424" s="52" t="s">
        <v>18</v>
      </c>
      <c r="B1424" s="53" t="s">
        <v>19</v>
      </c>
      <c r="C1424" s="53" t="s">
        <v>20</v>
      </c>
      <c r="D1424" s="52" t="s">
        <v>21</v>
      </c>
      <c r="E1424" s="52" t="s">
        <v>22</v>
      </c>
      <c r="G1424" s="53" t="s">
        <v>23</v>
      </c>
      <c r="H1424" s="53" t="s">
        <v>24</v>
      </c>
      <c r="I1424" s="53" t="s">
        <v>25</v>
      </c>
      <c r="J1424" s="303" t="s">
        <v>26</v>
      </c>
      <c r="K1424" s="303" t="s">
        <v>27</v>
      </c>
      <c r="L1424" s="303" t="s">
        <v>28</v>
      </c>
      <c r="M1424" s="53" t="s">
        <v>29</v>
      </c>
      <c r="N1424" s="53" t="s">
        <v>30</v>
      </c>
    </row>
    <row r="1425" spans="1:14">
      <c r="A1425" s="199" t="s">
        <v>1208</v>
      </c>
      <c r="B1425" s="200">
        <v>9374</v>
      </c>
      <c r="C1425" s="54">
        <v>1</v>
      </c>
      <c r="D1425" s="198">
        <v>45666.420173611114</v>
      </c>
      <c r="E1425" s="198">
        <v>45696.420173611114</v>
      </c>
      <c r="F1425" s="54">
        <v>340</v>
      </c>
      <c r="G1425" s="54">
        <v>58900</v>
      </c>
      <c r="H1425" s="54">
        <v>58900</v>
      </c>
      <c r="I1425" s="54">
        <v>0</v>
      </c>
      <c r="J1425" s="54">
        <v>0</v>
      </c>
      <c r="K1425" s="54">
        <v>0</v>
      </c>
      <c r="L1425" s="54">
        <v>0</v>
      </c>
      <c r="M1425" s="54">
        <v>0</v>
      </c>
      <c r="N1425" s="54">
        <v>58900</v>
      </c>
    </row>
    <row r="1426" spans="1:14">
      <c r="A1426" s="199" t="s">
        <v>1208</v>
      </c>
      <c r="B1426" s="200">
        <v>9460</v>
      </c>
      <c r="C1426" s="54">
        <v>1</v>
      </c>
      <c r="D1426" s="198">
        <v>45670.40892361111</v>
      </c>
      <c r="E1426" s="198">
        <v>45700.40892361111</v>
      </c>
      <c r="F1426" s="54">
        <v>336</v>
      </c>
      <c r="G1426" s="54">
        <v>186000</v>
      </c>
      <c r="H1426" s="54">
        <v>186000</v>
      </c>
      <c r="I1426" s="54">
        <v>0</v>
      </c>
      <c r="J1426" s="54">
        <v>0</v>
      </c>
      <c r="K1426" s="54">
        <v>0</v>
      </c>
      <c r="L1426" s="54">
        <v>0</v>
      </c>
      <c r="M1426" s="54">
        <v>0</v>
      </c>
      <c r="N1426" s="54">
        <v>186000</v>
      </c>
    </row>
    <row r="1427" spans="1:14">
      <c r="A1427" s="199" t="s">
        <v>1208</v>
      </c>
      <c r="B1427" s="200">
        <v>9489</v>
      </c>
      <c r="C1427" s="54">
        <v>1</v>
      </c>
      <c r="D1427" s="198">
        <v>45671.367164351854</v>
      </c>
      <c r="E1427" s="198">
        <v>45701.367164351854</v>
      </c>
      <c r="F1427" s="54">
        <v>335</v>
      </c>
      <c r="G1427" s="54">
        <v>147200</v>
      </c>
      <c r="H1427" s="54">
        <v>147200</v>
      </c>
      <c r="I1427" s="54">
        <v>0</v>
      </c>
      <c r="J1427" s="54">
        <v>0</v>
      </c>
      <c r="K1427" s="54">
        <v>0</v>
      </c>
      <c r="L1427" s="54">
        <v>0</v>
      </c>
      <c r="M1427" s="54">
        <v>0</v>
      </c>
      <c r="N1427" s="54">
        <v>147200</v>
      </c>
    </row>
    <row r="1428" spans="1:14">
      <c r="A1428" s="199" t="s">
        <v>1208</v>
      </c>
      <c r="B1428" s="200">
        <v>9578</v>
      </c>
      <c r="C1428" s="54">
        <v>1</v>
      </c>
      <c r="D1428" s="198">
        <v>45675.319189814814</v>
      </c>
      <c r="E1428" s="198">
        <v>45705.319189814814</v>
      </c>
      <c r="F1428" s="54">
        <v>331</v>
      </c>
      <c r="G1428" s="54">
        <v>20000</v>
      </c>
      <c r="H1428" s="54">
        <v>20000</v>
      </c>
      <c r="I1428" s="54">
        <v>0</v>
      </c>
      <c r="J1428" s="54">
        <v>0</v>
      </c>
      <c r="K1428" s="54">
        <v>0</v>
      </c>
      <c r="L1428" s="54">
        <v>0</v>
      </c>
      <c r="M1428" s="54">
        <v>0</v>
      </c>
      <c r="N1428" s="54">
        <v>20000</v>
      </c>
    </row>
    <row r="1429" spans="1:14">
      <c r="A1429" s="199" t="s">
        <v>1208</v>
      </c>
      <c r="B1429" s="200">
        <v>9584</v>
      </c>
      <c r="C1429" s="54">
        <v>1</v>
      </c>
      <c r="D1429" s="198">
        <v>45675.34375</v>
      </c>
      <c r="E1429" s="198">
        <v>45705.34375</v>
      </c>
      <c r="F1429" s="54">
        <v>331</v>
      </c>
      <c r="G1429" s="54">
        <v>127000</v>
      </c>
      <c r="H1429" s="54">
        <v>127000</v>
      </c>
      <c r="I1429" s="54">
        <v>0</v>
      </c>
      <c r="J1429" s="54">
        <v>0</v>
      </c>
      <c r="K1429" s="54">
        <v>0</v>
      </c>
      <c r="L1429" s="54">
        <v>0</v>
      </c>
      <c r="M1429" s="54">
        <v>0</v>
      </c>
      <c r="N1429" s="54">
        <v>127000</v>
      </c>
    </row>
    <row r="1430" spans="1:14">
      <c r="A1430" s="199" t="s">
        <v>1208</v>
      </c>
      <c r="B1430" s="200">
        <v>9634</v>
      </c>
      <c r="C1430" s="54">
        <v>1</v>
      </c>
      <c r="D1430" s="198">
        <v>45677.493414351855</v>
      </c>
      <c r="E1430" s="198">
        <v>45707.493414351855</v>
      </c>
      <c r="F1430" s="54">
        <v>329</v>
      </c>
      <c r="G1430" s="54">
        <v>224000</v>
      </c>
      <c r="H1430" s="54">
        <v>224000</v>
      </c>
      <c r="I1430" s="54">
        <v>0</v>
      </c>
      <c r="J1430" s="54">
        <v>0</v>
      </c>
      <c r="K1430" s="54">
        <v>0</v>
      </c>
      <c r="L1430" s="54">
        <v>0</v>
      </c>
      <c r="M1430" s="54">
        <v>0</v>
      </c>
      <c r="N1430" s="54">
        <v>224000</v>
      </c>
    </row>
    <row r="1431" spans="1:14">
      <c r="A1431" s="199" t="s">
        <v>1208</v>
      </c>
      <c r="B1431" s="200">
        <v>9684</v>
      </c>
      <c r="C1431" s="54">
        <v>1</v>
      </c>
      <c r="D1431" s="198">
        <v>45679.361388888887</v>
      </c>
      <c r="E1431" s="198">
        <v>45709.361388888887</v>
      </c>
      <c r="F1431" s="54">
        <v>327</v>
      </c>
      <c r="G1431" s="54">
        <v>64575</v>
      </c>
      <c r="H1431" s="54">
        <v>64575</v>
      </c>
      <c r="I1431" s="54">
        <v>0</v>
      </c>
      <c r="J1431" s="54">
        <v>0</v>
      </c>
      <c r="K1431" s="54">
        <v>0</v>
      </c>
      <c r="L1431" s="54">
        <v>0</v>
      </c>
      <c r="M1431" s="54">
        <v>0</v>
      </c>
      <c r="N1431" s="54">
        <v>64575</v>
      </c>
    </row>
    <row r="1432" spans="1:14">
      <c r="A1432" s="199" t="s">
        <v>1208</v>
      </c>
      <c r="B1432" s="200">
        <v>18529</v>
      </c>
      <c r="C1432" s="54">
        <v>1</v>
      </c>
      <c r="D1432" s="198">
        <v>46006.526284722226</v>
      </c>
      <c r="E1432" s="198">
        <v>46036.524085648147</v>
      </c>
      <c r="F1432" s="54">
        <v>0</v>
      </c>
      <c r="G1432" s="54">
        <v>219440</v>
      </c>
      <c r="H1432" s="54">
        <v>219440</v>
      </c>
      <c r="I1432" s="54">
        <v>219440</v>
      </c>
      <c r="J1432" s="54">
        <v>0</v>
      </c>
      <c r="K1432" s="54">
        <v>0</v>
      </c>
      <c r="L1432" s="54">
        <v>0</v>
      </c>
      <c r="M1432" s="54">
        <v>0</v>
      </c>
      <c r="N1432" s="54">
        <v>0</v>
      </c>
    </row>
    <row r="1433" spans="1:14">
      <c r="A1433" s="199" t="s">
        <v>1208</v>
      </c>
      <c r="B1433" s="200">
        <v>18711</v>
      </c>
      <c r="C1433" s="54">
        <v>1</v>
      </c>
      <c r="D1433" s="198">
        <v>46010.574525462966</v>
      </c>
      <c r="E1433" s="198">
        <v>46040.574293981481</v>
      </c>
      <c r="F1433" s="54">
        <v>-4</v>
      </c>
      <c r="G1433" s="54">
        <v>25000</v>
      </c>
      <c r="H1433" s="54">
        <v>25000</v>
      </c>
      <c r="I1433" s="54">
        <v>25000</v>
      </c>
      <c r="J1433" s="54">
        <v>0</v>
      </c>
      <c r="K1433" s="54">
        <v>0</v>
      </c>
      <c r="L1433" s="54">
        <v>0</v>
      </c>
      <c r="M1433" s="54">
        <v>0</v>
      </c>
      <c r="N1433" s="54">
        <v>0</v>
      </c>
    </row>
    <row r="1434" spans="1:14">
      <c r="A1434" s="199" t="s">
        <v>1208</v>
      </c>
      <c r="B1434" s="200">
        <v>18816</v>
      </c>
      <c r="C1434" s="54">
        <v>1</v>
      </c>
      <c r="D1434" s="198">
        <v>46013.587442129632</v>
      </c>
      <c r="E1434" s="198">
        <v>46043.587291666663</v>
      </c>
      <c r="F1434" s="54">
        <v>-7</v>
      </c>
      <c r="G1434" s="54">
        <v>78000</v>
      </c>
      <c r="H1434" s="54">
        <v>78000</v>
      </c>
      <c r="I1434" s="54">
        <v>78000</v>
      </c>
      <c r="J1434" s="54">
        <v>0</v>
      </c>
      <c r="K1434" s="54">
        <v>0</v>
      </c>
      <c r="L1434" s="54">
        <v>0</v>
      </c>
      <c r="M1434" s="54">
        <v>0</v>
      </c>
      <c r="N1434" s="54">
        <v>0</v>
      </c>
    </row>
    <row r="1435" spans="1:14">
      <c r="A1435" s="199" t="s">
        <v>1208</v>
      </c>
      <c r="B1435" s="200">
        <v>18888</v>
      </c>
      <c r="C1435" s="54">
        <v>1</v>
      </c>
      <c r="D1435" s="198">
        <v>46015.508738425924</v>
      </c>
      <c r="E1435" s="198">
        <v>46045.508622685185</v>
      </c>
      <c r="F1435" s="54">
        <v>-9</v>
      </c>
      <c r="G1435" s="54">
        <v>101400</v>
      </c>
      <c r="H1435" s="54">
        <v>101400</v>
      </c>
      <c r="I1435" s="54">
        <v>101400</v>
      </c>
      <c r="J1435" s="54">
        <v>0</v>
      </c>
      <c r="K1435" s="54">
        <v>0</v>
      </c>
      <c r="L1435" s="54">
        <v>0</v>
      </c>
      <c r="M1435" s="54">
        <v>0</v>
      </c>
      <c r="N1435" s="54">
        <v>0</v>
      </c>
    </row>
    <row r="1436" spans="1:14">
      <c r="B1436" s="246" t="s">
        <v>36</v>
      </c>
      <c r="D1436" s="304">
        <f>SUBTOTAL(4,F1425:F1435)</f>
        <v>340</v>
      </c>
    </row>
    <row r="1437" spans="1:14">
      <c r="G1437" s="305">
        <f>SUBTOTAL(9,H1425:H1435)</f>
        <v>1251515</v>
      </c>
      <c r="H1437" s="305">
        <f>SUBTOTAL(9,I1425:I1435)</f>
        <v>423840</v>
      </c>
      <c r="I1437" s="305">
        <f>SUBTOTAL(9,J1425:J1435)</f>
        <v>0</v>
      </c>
      <c r="K1437" s="305">
        <f>SUBTOTAL(9,K1425:K1435)</f>
        <v>0</v>
      </c>
      <c r="L1437" s="305">
        <f>SUBTOTAL(9,L1425:L1435)</f>
        <v>0</v>
      </c>
      <c r="M1437" s="305">
        <f>SUBTOTAL(9,M1425:M1435)</f>
        <v>0</v>
      </c>
      <c r="N1437" s="305">
        <f>SUBTOTAL(9,N1425:N1435)</f>
        <v>827675</v>
      </c>
    </row>
    <row r="1438" spans="1:14">
      <c r="A1438" s="245" t="s">
        <v>887</v>
      </c>
      <c r="J1438" s="246" t="s">
        <v>12</v>
      </c>
      <c r="K1438" s="247" t="s">
        <v>1560</v>
      </c>
      <c r="L1438" s="248" t="s">
        <v>13</v>
      </c>
    </row>
    <row r="1440" spans="1:14">
      <c r="A1440" s="52" t="s">
        <v>18</v>
      </c>
      <c r="B1440" s="53" t="s">
        <v>19</v>
      </c>
      <c r="C1440" s="53" t="s">
        <v>20</v>
      </c>
      <c r="D1440" s="52" t="s">
        <v>21</v>
      </c>
      <c r="E1440" s="52" t="s">
        <v>22</v>
      </c>
      <c r="G1440" s="53" t="s">
        <v>23</v>
      </c>
      <c r="H1440" s="53" t="s">
        <v>24</v>
      </c>
      <c r="I1440" s="53" t="s">
        <v>25</v>
      </c>
      <c r="J1440" s="303" t="s">
        <v>26</v>
      </c>
      <c r="K1440" s="303" t="s">
        <v>27</v>
      </c>
      <c r="L1440" s="303" t="s">
        <v>28</v>
      </c>
      <c r="M1440" s="53" t="s">
        <v>29</v>
      </c>
      <c r="N1440" s="53" t="s">
        <v>30</v>
      </c>
    </row>
    <row r="1441" spans="1:14">
      <c r="A1441" s="199" t="s">
        <v>1208</v>
      </c>
      <c r="B1441" s="200">
        <v>18247</v>
      </c>
      <c r="C1441" s="54">
        <v>1</v>
      </c>
      <c r="D1441" s="198">
        <v>45997.517812500002</v>
      </c>
      <c r="E1441" s="198">
        <v>45998.516087962962</v>
      </c>
      <c r="F1441" s="54">
        <v>38</v>
      </c>
      <c r="G1441" s="54">
        <v>465750</v>
      </c>
      <c r="H1441" s="54">
        <v>465750</v>
      </c>
      <c r="I1441" s="54">
        <v>0</v>
      </c>
      <c r="J1441" s="54">
        <v>0</v>
      </c>
      <c r="K1441" s="54">
        <v>0</v>
      </c>
      <c r="L1441" s="54">
        <v>0</v>
      </c>
      <c r="M1441" s="54">
        <v>0</v>
      </c>
      <c r="N1441" s="54">
        <v>465750</v>
      </c>
    </row>
    <row r="1442" spans="1:14">
      <c r="B1442" s="246" t="s">
        <v>36</v>
      </c>
      <c r="D1442" s="304">
        <f>SUBTOTAL(4,F1441:F1441)</f>
        <v>38</v>
      </c>
    </row>
    <row r="1443" spans="1:14">
      <c r="G1443" s="305">
        <f>SUBTOTAL(9,H1441:H1441)</f>
        <v>465750</v>
      </c>
      <c r="H1443" s="305">
        <f>SUBTOTAL(9,I1441:I1441)</f>
        <v>0</v>
      </c>
      <c r="I1443" s="305">
        <f>SUBTOTAL(9,J1441:J1441)</f>
        <v>0</v>
      </c>
      <c r="K1443" s="305">
        <f>SUBTOTAL(9,K1441:K1441)</f>
        <v>0</v>
      </c>
      <c r="L1443" s="305">
        <f>SUBTOTAL(9,L1441:L1441)</f>
        <v>0</v>
      </c>
      <c r="M1443" s="305">
        <f>SUBTOTAL(9,M1441:M1441)</f>
        <v>0</v>
      </c>
      <c r="N1443" s="305">
        <f>SUBTOTAL(9,N1441:N1441)</f>
        <v>465750</v>
      </c>
    </row>
    <row r="1444" spans="1:14">
      <c r="A1444" s="245" t="s">
        <v>196</v>
      </c>
      <c r="J1444" s="246" t="s">
        <v>12</v>
      </c>
      <c r="K1444" s="247" t="s">
        <v>1284</v>
      </c>
      <c r="L1444" s="248" t="s">
        <v>13</v>
      </c>
    </row>
    <row r="1446" spans="1:14">
      <c r="A1446" s="52" t="s">
        <v>18</v>
      </c>
      <c r="B1446" s="53" t="s">
        <v>19</v>
      </c>
      <c r="C1446" s="53" t="s">
        <v>20</v>
      </c>
      <c r="D1446" s="52" t="s">
        <v>21</v>
      </c>
      <c r="E1446" s="52" t="s">
        <v>22</v>
      </c>
      <c r="G1446" s="53" t="s">
        <v>23</v>
      </c>
      <c r="H1446" s="53" t="s">
        <v>24</v>
      </c>
      <c r="I1446" s="53" t="s">
        <v>25</v>
      </c>
      <c r="J1446" s="303" t="s">
        <v>26</v>
      </c>
      <c r="K1446" s="303" t="s">
        <v>27</v>
      </c>
      <c r="L1446" s="303" t="s">
        <v>28</v>
      </c>
      <c r="M1446" s="53" t="s">
        <v>29</v>
      </c>
      <c r="N1446" s="53" t="s">
        <v>30</v>
      </c>
    </row>
    <row r="1447" spans="1:14">
      <c r="A1447" s="199" t="s">
        <v>1210</v>
      </c>
      <c r="B1447" s="200">
        <v>23157</v>
      </c>
      <c r="C1447" s="54">
        <v>12</v>
      </c>
      <c r="D1447" s="198">
        <v>46002.378287037034</v>
      </c>
      <c r="E1447" s="198">
        <v>46032.374398148146</v>
      </c>
      <c r="F1447" s="54">
        <v>4</v>
      </c>
      <c r="G1447" s="54">
        <v>1581000</v>
      </c>
      <c r="H1447" s="54">
        <v>1581000</v>
      </c>
      <c r="I1447" s="54">
        <v>0</v>
      </c>
      <c r="J1447" s="54">
        <v>1581000</v>
      </c>
      <c r="K1447" s="54">
        <v>0</v>
      </c>
      <c r="L1447" s="54">
        <v>0</v>
      </c>
      <c r="M1447" s="54">
        <v>0</v>
      </c>
      <c r="N1447" s="54">
        <v>0</v>
      </c>
    </row>
    <row r="1448" spans="1:14">
      <c r="A1448" s="199" t="s">
        <v>1210</v>
      </c>
      <c r="B1448" s="200">
        <v>23364</v>
      </c>
      <c r="C1448" s="54">
        <v>12</v>
      </c>
      <c r="D1448" s="198">
        <v>46009.386493055557</v>
      </c>
      <c r="E1448" s="198">
        <v>46039.386261574073</v>
      </c>
      <c r="F1448" s="54">
        <v>-3</v>
      </c>
      <c r="G1448" s="54">
        <v>1317800</v>
      </c>
      <c r="H1448" s="54">
        <v>1317800</v>
      </c>
      <c r="I1448" s="54">
        <v>1317800</v>
      </c>
      <c r="J1448" s="54">
        <v>0</v>
      </c>
      <c r="K1448" s="54">
        <v>0</v>
      </c>
      <c r="L1448" s="54">
        <v>0</v>
      </c>
      <c r="M1448" s="54">
        <v>0</v>
      </c>
      <c r="N1448" s="54">
        <v>0</v>
      </c>
    </row>
    <row r="1449" spans="1:14">
      <c r="A1449" s="199" t="s">
        <v>1210</v>
      </c>
      <c r="B1449" s="200">
        <v>23394</v>
      </c>
      <c r="C1449" s="54">
        <v>12</v>
      </c>
      <c r="D1449" s="198">
        <v>46010.328287037039</v>
      </c>
      <c r="E1449" s="198">
        <v>46040.328136574077</v>
      </c>
      <c r="F1449" s="54">
        <v>-4</v>
      </c>
      <c r="G1449" s="54">
        <v>1022550</v>
      </c>
      <c r="H1449" s="54">
        <v>1022550</v>
      </c>
      <c r="I1449" s="54">
        <v>1022550</v>
      </c>
      <c r="J1449" s="54">
        <v>0</v>
      </c>
      <c r="K1449" s="54">
        <v>0</v>
      </c>
      <c r="L1449" s="54">
        <v>0</v>
      </c>
      <c r="M1449" s="54">
        <v>0</v>
      </c>
      <c r="N1449" s="54">
        <v>0</v>
      </c>
    </row>
    <row r="1450" spans="1:14">
      <c r="A1450" s="199" t="s">
        <v>1210</v>
      </c>
      <c r="B1450" s="200">
        <v>23557</v>
      </c>
      <c r="C1450" s="54">
        <v>12</v>
      </c>
      <c r="D1450" s="198">
        <v>46014.397233796299</v>
      </c>
      <c r="E1450" s="198">
        <v>46044.395324074074</v>
      </c>
      <c r="F1450" s="54">
        <v>-8</v>
      </c>
      <c r="G1450" s="54">
        <v>2816200</v>
      </c>
      <c r="H1450" s="54">
        <v>2816200</v>
      </c>
      <c r="I1450" s="54">
        <v>2816200</v>
      </c>
      <c r="J1450" s="54">
        <v>0</v>
      </c>
      <c r="K1450" s="54">
        <v>0</v>
      </c>
      <c r="L1450" s="54">
        <v>0</v>
      </c>
      <c r="M1450" s="54">
        <v>0</v>
      </c>
      <c r="N1450" s="54">
        <v>0</v>
      </c>
    </row>
    <row r="1451" spans="1:14">
      <c r="A1451" s="199" t="s">
        <v>1210</v>
      </c>
      <c r="B1451" s="200">
        <v>23760</v>
      </c>
      <c r="C1451" s="54">
        <v>12</v>
      </c>
      <c r="D1451" s="198">
        <v>46022.305543981478</v>
      </c>
      <c r="E1451" s="198">
        <v>46052.30537037037</v>
      </c>
      <c r="F1451" s="54">
        <v>-16</v>
      </c>
      <c r="G1451" s="54">
        <v>1831700</v>
      </c>
      <c r="H1451" s="54">
        <v>1831700</v>
      </c>
      <c r="I1451" s="54">
        <v>1831700</v>
      </c>
      <c r="J1451" s="54">
        <v>0</v>
      </c>
      <c r="K1451" s="54">
        <v>0</v>
      </c>
      <c r="L1451" s="54">
        <v>0</v>
      </c>
      <c r="M1451" s="54">
        <v>0</v>
      </c>
      <c r="N1451" s="54">
        <v>0</v>
      </c>
    </row>
    <row r="1452" spans="1:14">
      <c r="B1452" s="246" t="s">
        <v>36</v>
      </c>
      <c r="D1452" s="304">
        <f>SUBTOTAL(4,F1447:F1451)</f>
        <v>4</v>
      </c>
    </row>
    <row r="1453" spans="1:14">
      <c r="G1453" s="305">
        <f>SUBTOTAL(9,H1447:H1451)</f>
        <v>8569250</v>
      </c>
      <c r="H1453" s="305">
        <f>SUBTOTAL(9,I1447:I1451)</f>
        <v>6988250</v>
      </c>
      <c r="I1453" s="305">
        <f>SUBTOTAL(9,J1447:J1451)</f>
        <v>1581000</v>
      </c>
      <c r="K1453" s="305">
        <f>SUBTOTAL(9,K1447:K1451)</f>
        <v>0</v>
      </c>
      <c r="L1453" s="305">
        <f>SUBTOTAL(9,L1447:L1451)</f>
        <v>0</v>
      </c>
      <c r="M1453" s="305">
        <f>SUBTOTAL(9,M1447:M1451)</f>
        <v>0</v>
      </c>
      <c r="N1453" s="305">
        <f>SUBTOTAL(9,N1447:N1451)</f>
        <v>0</v>
      </c>
    </row>
    <row r="1454" spans="1:14">
      <c r="A1454" s="245" t="s">
        <v>198</v>
      </c>
      <c r="J1454" s="246" t="s">
        <v>12</v>
      </c>
      <c r="K1454" s="247" t="s">
        <v>1285</v>
      </c>
      <c r="L1454" s="248" t="s">
        <v>13</v>
      </c>
    </row>
    <row r="1456" spans="1:14">
      <c r="A1456" s="52" t="s">
        <v>18</v>
      </c>
      <c r="B1456" s="53" t="s">
        <v>19</v>
      </c>
      <c r="C1456" s="53" t="s">
        <v>20</v>
      </c>
      <c r="D1456" s="52" t="s">
        <v>21</v>
      </c>
      <c r="E1456" s="52" t="s">
        <v>22</v>
      </c>
      <c r="G1456" s="53" t="s">
        <v>23</v>
      </c>
      <c r="H1456" s="53" t="s">
        <v>24</v>
      </c>
      <c r="I1456" s="53" t="s">
        <v>25</v>
      </c>
      <c r="J1456" s="303" t="s">
        <v>26</v>
      </c>
      <c r="K1456" s="303" t="s">
        <v>27</v>
      </c>
      <c r="L1456" s="303" t="s">
        <v>28</v>
      </c>
      <c r="M1456" s="53" t="s">
        <v>29</v>
      </c>
      <c r="N1456" s="53" t="s">
        <v>30</v>
      </c>
    </row>
    <row r="1457" spans="1:14">
      <c r="A1457" s="199" t="s">
        <v>1208</v>
      </c>
      <c r="B1457" s="200">
        <v>12899</v>
      </c>
      <c r="C1457" s="54">
        <v>8</v>
      </c>
      <c r="D1457" s="198">
        <v>45807.314305555556</v>
      </c>
      <c r="E1457" s="198">
        <v>45837.314201388886</v>
      </c>
      <c r="F1457" s="54">
        <v>199</v>
      </c>
      <c r="G1457" s="54">
        <v>594500</v>
      </c>
      <c r="H1457" s="54">
        <v>217412</v>
      </c>
      <c r="I1457" s="54">
        <v>0</v>
      </c>
      <c r="J1457" s="54">
        <v>0</v>
      </c>
      <c r="K1457" s="54">
        <v>0</v>
      </c>
      <c r="L1457" s="54">
        <v>0</v>
      </c>
      <c r="M1457" s="54">
        <v>0</v>
      </c>
      <c r="N1457" s="54">
        <v>217412</v>
      </c>
    </row>
    <row r="1458" spans="1:14">
      <c r="A1458" s="199" t="s">
        <v>1208</v>
      </c>
      <c r="B1458" s="200">
        <v>16491</v>
      </c>
      <c r="C1458" s="54">
        <v>8</v>
      </c>
      <c r="D1458" s="198">
        <v>45938.434733796297</v>
      </c>
      <c r="E1458" s="198">
        <v>45968.434594907405</v>
      </c>
      <c r="F1458" s="54">
        <v>68</v>
      </c>
      <c r="G1458" s="54">
        <v>3276700</v>
      </c>
      <c r="H1458" s="54">
        <v>3276700</v>
      </c>
      <c r="I1458" s="54">
        <v>0</v>
      </c>
      <c r="J1458" s="54">
        <v>0</v>
      </c>
      <c r="K1458" s="54">
        <v>0</v>
      </c>
      <c r="L1458" s="54">
        <v>0</v>
      </c>
      <c r="M1458" s="54">
        <v>0</v>
      </c>
      <c r="N1458" s="54">
        <v>3276700</v>
      </c>
    </row>
    <row r="1459" spans="1:14">
      <c r="A1459" s="199" t="s">
        <v>1208</v>
      </c>
      <c r="B1459" s="200">
        <v>16874</v>
      </c>
      <c r="C1459" s="54">
        <v>8</v>
      </c>
      <c r="D1459" s="198">
        <v>45952.511331018519</v>
      </c>
      <c r="E1459" s="198">
        <v>45982.511145833334</v>
      </c>
      <c r="F1459" s="54">
        <v>54</v>
      </c>
      <c r="G1459" s="54">
        <v>2653650</v>
      </c>
      <c r="H1459" s="54">
        <v>2653650</v>
      </c>
      <c r="I1459" s="54">
        <v>0</v>
      </c>
      <c r="J1459" s="54">
        <v>0</v>
      </c>
      <c r="K1459" s="54">
        <v>0</v>
      </c>
      <c r="L1459" s="54">
        <v>0</v>
      </c>
      <c r="M1459" s="54">
        <v>0</v>
      </c>
      <c r="N1459" s="54">
        <v>2653650</v>
      </c>
    </row>
    <row r="1460" spans="1:14">
      <c r="A1460" s="199" t="s">
        <v>1208</v>
      </c>
      <c r="B1460" s="200">
        <v>17061</v>
      </c>
      <c r="C1460" s="54">
        <v>8</v>
      </c>
      <c r="D1460" s="198">
        <v>45959.441574074073</v>
      </c>
      <c r="E1460" s="198">
        <v>45989.435034722221</v>
      </c>
      <c r="F1460" s="54">
        <v>47</v>
      </c>
      <c r="G1460" s="54">
        <v>1112200</v>
      </c>
      <c r="H1460" s="54">
        <v>1112200</v>
      </c>
      <c r="I1460" s="54">
        <v>0</v>
      </c>
      <c r="J1460" s="54">
        <v>0</v>
      </c>
      <c r="K1460" s="54">
        <v>0</v>
      </c>
      <c r="L1460" s="54">
        <v>0</v>
      </c>
      <c r="M1460" s="54">
        <v>0</v>
      </c>
      <c r="N1460" s="54">
        <v>1112200</v>
      </c>
    </row>
    <row r="1461" spans="1:14">
      <c r="A1461" s="199" t="s">
        <v>1208</v>
      </c>
      <c r="B1461" s="200">
        <v>17680</v>
      </c>
      <c r="C1461" s="54">
        <v>8</v>
      </c>
      <c r="D1461" s="198">
        <v>45980.600856481484</v>
      </c>
      <c r="E1461" s="198">
        <v>46010.597581018519</v>
      </c>
      <c r="F1461" s="54">
        <v>26</v>
      </c>
      <c r="G1461" s="54">
        <v>626900</v>
      </c>
      <c r="H1461" s="54">
        <v>626900</v>
      </c>
      <c r="I1461" s="54">
        <v>0</v>
      </c>
      <c r="J1461" s="54">
        <v>0</v>
      </c>
      <c r="K1461" s="54">
        <v>0</v>
      </c>
      <c r="L1461" s="54">
        <v>0</v>
      </c>
      <c r="M1461" s="54">
        <v>626900</v>
      </c>
      <c r="N1461" s="54">
        <v>0</v>
      </c>
    </row>
    <row r="1462" spans="1:14">
      <c r="A1462" s="199" t="s">
        <v>1208</v>
      </c>
      <c r="B1462" s="200">
        <v>17862</v>
      </c>
      <c r="C1462" s="54">
        <v>8</v>
      </c>
      <c r="D1462" s="198">
        <v>45986.521967592591</v>
      </c>
      <c r="E1462" s="198">
        <v>46016.52175925926</v>
      </c>
      <c r="F1462" s="54">
        <v>20</v>
      </c>
      <c r="G1462" s="54">
        <v>2621600</v>
      </c>
      <c r="H1462" s="54">
        <v>2621600</v>
      </c>
      <c r="I1462" s="54">
        <v>0</v>
      </c>
      <c r="J1462" s="54">
        <v>0</v>
      </c>
      <c r="K1462" s="54">
        <v>0</v>
      </c>
      <c r="L1462" s="54">
        <v>2621600</v>
      </c>
      <c r="M1462" s="54">
        <v>0</v>
      </c>
      <c r="N1462" s="54">
        <v>0</v>
      </c>
    </row>
    <row r="1463" spans="1:14">
      <c r="A1463" s="199" t="s">
        <v>1208</v>
      </c>
      <c r="B1463" s="200">
        <v>18630</v>
      </c>
      <c r="C1463" s="54">
        <v>8</v>
      </c>
      <c r="D1463" s="198">
        <v>46008.627835648149</v>
      </c>
      <c r="E1463" s="198">
        <v>46038.627754629626</v>
      </c>
      <c r="F1463" s="54">
        <v>-2</v>
      </c>
      <c r="G1463" s="54">
        <v>742400</v>
      </c>
      <c r="H1463" s="54">
        <v>742400</v>
      </c>
      <c r="I1463" s="54">
        <v>742400</v>
      </c>
      <c r="J1463" s="54">
        <v>0</v>
      </c>
      <c r="K1463" s="54">
        <v>0</v>
      </c>
      <c r="L1463" s="54">
        <v>0</v>
      </c>
      <c r="M1463" s="54">
        <v>0</v>
      </c>
      <c r="N1463" s="54">
        <v>0</v>
      </c>
    </row>
    <row r="1464" spans="1:14">
      <c r="A1464" s="199" t="s">
        <v>1208</v>
      </c>
      <c r="B1464" s="200">
        <v>18762</v>
      </c>
      <c r="C1464" s="54">
        <v>8</v>
      </c>
      <c r="D1464" s="198">
        <v>46011.515798611108</v>
      </c>
      <c r="E1464" s="198">
        <v>46041.515682870369</v>
      </c>
      <c r="F1464" s="54">
        <v>-5</v>
      </c>
      <c r="G1464" s="54">
        <v>2170600</v>
      </c>
      <c r="H1464" s="54">
        <v>2170600</v>
      </c>
      <c r="I1464" s="54">
        <v>2170600</v>
      </c>
      <c r="J1464" s="54">
        <v>0</v>
      </c>
      <c r="K1464" s="54">
        <v>0</v>
      </c>
      <c r="L1464" s="54">
        <v>0</v>
      </c>
      <c r="M1464" s="54">
        <v>0</v>
      </c>
      <c r="N1464" s="54">
        <v>0</v>
      </c>
    </row>
    <row r="1465" spans="1:14">
      <c r="B1465" s="246" t="s">
        <v>36</v>
      </c>
      <c r="D1465" s="304">
        <f>SUBTOTAL(4,F1457:F1464)</f>
        <v>199</v>
      </c>
    </row>
    <row r="1466" spans="1:14">
      <c r="G1466" s="305">
        <f>SUBTOTAL(9,H1457:H1464)</f>
        <v>13421462</v>
      </c>
      <c r="H1466" s="305">
        <f>SUBTOTAL(9,I1457:I1464)</f>
        <v>2913000</v>
      </c>
      <c r="I1466" s="305">
        <f>SUBTOTAL(9,J1457:J1464)</f>
        <v>0</v>
      </c>
      <c r="K1466" s="305">
        <f>SUBTOTAL(9,K1457:K1464)</f>
        <v>0</v>
      </c>
      <c r="L1466" s="305">
        <f>SUBTOTAL(9,L1457:L1464)</f>
        <v>2621600</v>
      </c>
      <c r="M1466" s="305">
        <f>SUBTOTAL(9,M1457:M1464)</f>
        <v>626900</v>
      </c>
      <c r="N1466" s="305">
        <f>SUBTOTAL(9,N1457:N1464)</f>
        <v>7259962</v>
      </c>
    </row>
    <row r="1467" spans="1:14">
      <c r="A1467" s="245" t="s">
        <v>200</v>
      </c>
      <c r="J1467" s="246" t="s">
        <v>12</v>
      </c>
      <c r="K1467" s="247" t="s">
        <v>1399</v>
      </c>
      <c r="L1467" s="248" t="s">
        <v>13</v>
      </c>
    </row>
    <row r="1469" spans="1:14">
      <c r="A1469" s="52" t="s">
        <v>18</v>
      </c>
      <c r="B1469" s="53" t="s">
        <v>19</v>
      </c>
      <c r="C1469" s="53" t="s">
        <v>20</v>
      </c>
      <c r="D1469" s="52" t="s">
        <v>21</v>
      </c>
      <c r="E1469" s="52" t="s">
        <v>22</v>
      </c>
      <c r="G1469" s="53" t="s">
        <v>23</v>
      </c>
      <c r="H1469" s="53" t="s">
        <v>24</v>
      </c>
      <c r="I1469" s="53" t="s">
        <v>25</v>
      </c>
      <c r="J1469" s="303" t="s">
        <v>26</v>
      </c>
      <c r="K1469" s="303" t="s">
        <v>27</v>
      </c>
      <c r="L1469" s="303" t="s">
        <v>28</v>
      </c>
      <c r="M1469" s="53" t="s">
        <v>29</v>
      </c>
      <c r="N1469" s="53" t="s">
        <v>30</v>
      </c>
    </row>
    <row r="1470" spans="1:14">
      <c r="A1470" s="199" t="s">
        <v>1210</v>
      </c>
      <c r="B1470" s="200">
        <v>22804</v>
      </c>
      <c r="C1470" s="54">
        <v>1</v>
      </c>
      <c r="D1470" s="198">
        <v>45990.538495370369</v>
      </c>
      <c r="E1470" s="198">
        <v>46000.538495370369</v>
      </c>
      <c r="F1470" s="54">
        <v>36</v>
      </c>
      <c r="G1470" s="54">
        <v>255000</v>
      </c>
      <c r="H1470" s="54">
        <v>255000</v>
      </c>
      <c r="I1470" s="54">
        <v>0</v>
      </c>
      <c r="J1470" s="54">
        <v>0</v>
      </c>
      <c r="K1470" s="54">
        <v>0</v>
      </c>
      <c r="L1470" s="54">
        <v>0</v>
      </c>
      <c r="M1470" s="54">
        <v>0</v>
      </c>
      <c r="N1470" s="54">
        <v>255000</v>
      </c>
    </row>
    <row r="1471" spans="1:14">
      <c r="A1471" s="199" t="s">
        <v>1210</v>
      </c>
      <c r="B1471" s="200">
        <v>23548</v>
      </c>
      <c r="C1471" s="54">
        <v>1</v>
      </c>
      <c r="D1471" s="198">
        <v>46014.338472222225</v>
      </c>
      <c r="E1471" s="198">
        <v>46022.338472222225</v>
      </c>
      <c r="F1471" s="54">
        <v>14</v>
      </c>
      <c r="G1471" s="54">
        <v>880250</v>
      </c>
      <c r="H1471" s="54">
        <v>790125</v>
      </c>
      <c r="I1471" s="54">
        <v>0</v>
      </c>
      <c r="J1471" s="54">
        <v>0</v>
      </c>
      <c r="K1471" s="54">
        <v>790125</v>
      </c>
      <c r="L1471" s="54">
        <v>0</v>
      </c>
      <c r="M1471" s="54">
        <v>0</v>
      </c>
      <c r="N1471" s="54">
        <v>0</v>
      </c>
    </row>
    <row r="1472" spans="1:14">
      <c r="B1472" s="246" t="s">
        <v>36</v>
      </c>
      <c r="D1472" s="304">
        <f>SUBTOTAL(4,F1470:F1471)</f>
        <v>36</v>
      </c>
    </row>
    <row r="1473" spans="1:14">
      <c r="G1473" s="305">
        <f>SUBTOTAL(9,H1470:H1471)</f>
        <v>1045125</v>
      </c>
      <c r="H1473" s="305">
        <f>SUBTOTAL(9,I1470:I1471)</f>
        <v>0</v>
      </c>
      <c r="I1473" s="305">
        <f>SUBTOTAL(9,J1470:J1471)</f>
        <v>0</v>
      </c>
      <c r="K1473" s="305">
        <f>SUBTOTAL(9,K1470:K1471)</f>
        <v>790125</v>
      </c>
      <c r="L1473" s="305">
        <f>SUBTOTAL(9,L1470:L1471)</f>
        <v>0</v>
      </c>
      <c r="M1473" s="305">
        <f>SUBTOTAL(9,M1470:M1471)</f>
        <v>0</v>
      </c>
      <c r="N1473" s="305">
        <f>SUBTOTAL(9,N1470:N1471)</f>
        <v>255000</v>
      </c>
    </row>
    <row r="1474" spans="1:14">
      <c r="A1474" s="245" t="s">
        <v>201</v>
      </c>
      <c r="J1474" s="246" t="s">
        <v>12</v>
      </c>
      <c r="K1474" s="247" t="s">
        <v>1286</v>
      </c>
      <c r="L1474" s="248" t="s">
        <v>13</v>
      </c>
    </row>
    <row r="1476" spans="1:14">
      <c r="A1476" s="52" t="s">
        <v>18</v>
      </c>
      <c r="B1476" s="53" t="s">
        <v>19</v>
      </c>
      <c r="C1476" s="53" t="s">
        <v>20</v>
      </c>
      <c r="D1476" s="52" t="s">
        <v>21</v>
      </c>
      <c r="E1476" s="52" t="s">
        <v>22</v>
      </c>
      <c r="G1476" s="53" t="s">
        <v>23</v>
      </c>
      <c r="H1476" s="53" t="s">
        <v>24</v>
      </c>
      <c r="I1476" s="53" t="s">
        <v>25</v>
      </c>
      <c r="J1476" s="303" t="s">
        <v>26</v>
      </c>
      <c r="K1476" s="303" t="s">
        <v>27</v>
      </c>
      <c r="L1476" s="303" t="s">
        <v>28</v>
      </c>
      <c r="M1476" s="53" t="s">
        <v>29</v>
      </c>
      <c r="N1476" s="53" t="s">
        <v>30</v>
      </c>
    </row>
    <row r="1477" spans="1:14">
      <c r="A1477" s="199" t="s">
        <v>1210</v>
      </c>
      <c r="B1477" s="200">
        <v>23123</v>
      </c>
      <c r="C1477" s="54">
        <v>4</v>
      </c>
      <c r="D1477" s="198">
        <v>46002.235567129632</v>
      </c>
      <c r="E1477" s="198">
        <v>46032.235462962963</v>
      </c>
      <c r="F1477" s="54">
        <v>4</v>
      </c>
      <c r="G1477" s="54">
        <v>678600</v>
      </c>
      <c r="H1477" s="54">
        <v>626765</v>
      </c>
      <c r="I1477" s="54">
        <v>0</v>
      </c>
      <c r="J1477" s="54">
        <v>626765</v>
      </c>
      <c r="K1477" s="54">
        <v>0</v>
      </c>
      <c r="L1477" s="54">
        <v>0</v>
      </c>
      <c r="M1477" s="54">
        <v>0</v>
      </c>
      <c r="N1477" s="54">
        <v>0</v>
      </c>
    </row>
    <row r="1478" spans="1:14">
      <c r="A1478" s="199" t="s">
        <v>1210</v>
      </c>
      <c r="B1478" s="200">
        <v>23126</v>
      </c>
      <c r="C1478" s="54">
        <v>4</v>
      </c>
      <c r="D1478" s="198">
        <v>46002.267905092594</v>
      </c>
      <c r="E1478" s="198">
        <v>46032.221562500003</v>
      </c>
      <c r="F1478" s="54">
        <v>4</v>
      </c>
      <c r="G1478" s="54">
        <v>1265600</v>
      </c>
      <c r="H1478" s="54">
        <v>1265600</v>
      </c>
      <c r="I1478" s="54">
        <v>0</v>
      </c>
      <c r="J1478" s="54">
        <v>1265600</v>
      </c>
      <c r="K1478" s="54">
        <v>0</v>
      </c>
      <c r="L1478" s="54">
        <v>0</v>
      </c>
      <c r="M1478" s="54">
        <v>0</v>
      </c>
      <c r="N1478" s="54">
        <v>0</v>
      </c>
    </row>
    <row r="1479" spans="1:14">
      <c r="A1479" s="199" t="s">
        <v>1208</v>
      </c>
      <c r="B1479" s="200">
        <v>18770</v>
      </c>
      <c r="C1479" s="54">
        <v>4</v>
      </c>
      <c r="D1479" s="198">
        <v>46013.251203703701</v>
      </c>
      <c r="E1479" s="198">
        <v>46043.248622685183</v>
      </c>
      <c r="F1479" s="54">
        <v>-7</v>
      </c>
      <c r="G1479" s="54">
        <v>1253900</v>
      </c>
      <c r="H1479" s="54">
        <v>1253900</v>
      </c>
      <c r="I1479" s="54">
        <v>1253900</v>
      </c>
      <c r="J1479" s="54">
        <v>0</v>
      </c>
      <c r="K1479" s="54">
        <v>0</v>
      </c>
      <c r="L1479" s="54">
        <v>0</v>
      </c>
      <c r="M1479" s="54">
        <v>0</v>
      </c>
      <c r="N1479" s="54">
        <v>0</v>
      </c>
    </row>
    <row r="1480" spans="1:14">
      <c r="A1480" s="199" t="s">
        <v>1210</v>
      </c>
      <c r="B1480" s="200">
        <v>23616</v>
      </c>
      <c r="C1480" s="54">
        <v>4</v>
      </c>
      <c r="D1480" s="198">
        <v>46017.247083333335</v>
      </c>
      <c r="E1480" s="198">
        <v>46047.246782407405</v>
      </c>
      <c r="F1480" s="54">
        <v>-11</v>
      </c>
      <c r="G1480" s="54">
        <v>1360300</v>
      </c>
      <c r="H1480" s="54">
        <v>1360300</v>
      </c>
      <c r="I1480" s="54">
        <v>1360300</v>
      </c>
      <c r="J1480" s="54">
        <v>0</v>
      </c>
      <c r="K1480" s="54">
        <v>0</v>
      </c>
      <c r="L1480" s="54">
        <v>0</v>
      </c>
      <c r="M1480" s="54">
        <v>0</v>
      </c>
      <c r="N1480" s="54">
        <v>0</v>
      </c>
    </row>
    <row r="1481" spans="1:14">
      <c r="A1481" s="199" t="s">
        <v>1210</v>
      </c>
      <c r="B1481" s="200">
        <v>23617</v>
      </c>
      <c r="C1481" s="54">
        <v>4</v>
      </c>
      <c r="D1481" s="198">
        <v>46017.254999999997</v>
      </c>
      <c r="E1481" s="198">
        <v>46047.250914351855</v>
      </c>
      <c r="F1481" s="54">
        <v>-11</v>
      </c>
      <c r="G1481" s="54">
        <v>130000</v>
      </c>
      <c r="H1481" s="54">
        <v>130000</v>
      </c>
      <c r="I1481" s="54">
        <v>130000</v>
      </c>
      <c r="J1481" s="54">
        <v>0</v>
      </c>
      <c r="K1481" s="54">
        <v>0</v>
      </c>
      <c r="L1481" s="54">
        <v>0</v>
      </c>
      <c r="M1481" s="54">
        <v>0</v>
      </c>
      <c r="N1481" s="54">
        <v>0</v>
      </c>
    </row>
    <row r="1482" spans="1:14">
      <c r="A1482" s="199" t="s">
        <v>1210</v>
      </c>
      <c r="B1482" s="200">
        <v>23618</v>
      </c>
      <c r="C1482" s="54">
        <v>4</v>
      </c>
      <c r="D1482" s="198">
        <v>46017.256562499999</v>
      </c>
      <c r="E1482" s="198">
        <v>46047.255636574075</v>
      </c>
      <c r="F1482" s="54">
        <v>-11</v>
      </c>
      <c r="G1482" s="54">
        <v>727800</v>
      </c>
      <c r="H1482" s="54">
        <v>727800</v>
      </c>
      <c r="I1482" s="54">
        <v>727800</v>
      </c>
      <c r="J1482" s="54">
        <v>0</v>
      </c>
      <c r="K1482" s="54">
        <v>0</v>
      </c>
      <c r="L1482" s="54">
        <v>0</v>
      </c>
      <c r="M1482" s="54">
        <v>0</v>
      </c>
      <c r="N1482" s="54">
        <v>0</v>
      </c>
    </row>
    <row r="1483" spans="1:14">
      <c r="A1483" s="199" t="s">
        <v>1208</v>
      </c>
      <c r="B1483" s="200">
        <v>19027</v>
      </c>
      <c r="C1483" s="54">
        <v>4</v>
      </c>
      <c r="D1483" s="198">
        <v>46022.292175925926</v>
      </c>
      <c r="E1483" s="198">
        <v>46052.291620370372</v>
      </c>
      <c r="F1483" s="54">
        <v>-16</v>
      </c>
      <c r="G1483" s="54">
        <v>1576400</v>
      </c>
      <c r="H1483" s="54">
        <v>1576400</v>
      </c>
      <c r="I1483" s="54">
        <v>1576400</v>
      </c>
      <c r="J1483" s="54">
        <v>0</v>
      </c>
      <c r="K1483" s="54">
        <v>0</v>
      </c>
      <c r="L1483" s="54">
        <v>0</v>
      </c>
      <c r="M1483" s="54">
        <v>0</v>
      </c>
      <c r="N1483" s="54">
        <v>0</v>
      </c>
    </row>
    <row r="1484" spans="1:14">
      <c r="B1484" s="246" t="s">
        <v>36</v>
      </c>
      <c r="D1484" s="304">
        <f>SUBTOTAL(4,F1477:F1483)</f>
        <v>4</v>
      </c>
    </row>
    <row r="1485" spans="1:14">
      <c r="G1485" s="305">
        <f>SUBTOTAL(9,H1477:H1483)</f>
        <v>6940765</v>
      </c>
      <c r="H1485" s="305">
        <f>SUBTOTAL(9,I1477:I1483)</f>
        <v>5048400</v>
      </c>
      <c r="I1485" s="305">
        <f>SUBTOTAL(9,J1477:J1483)</f>
        <v>1892365</v>
      </c>
      <c r="K1485" s="305">
        <f>SUBTOTAL(9,K1477:K1483)</f>
        <v>0</v>
      </c>
      <c r="L1485" s="305">
        <f>SUBTOTAL(9,L1477:L1483)</f>
        <v>0</v>
      </c>
      <c r="M1485" s="305">
        <f>SUBTOTAL(9,M1477:M1483)</f>
        <v>0</v>
      </c>
      <c r="N1485" s="305">
        <f>SUBTOTAL(9,N1477:N1483)</f>
        <v>0</v>
      </c>
    </row>
    <row r="1486" spans="1:14">
      <c r="A1486" s="245" t="s">
        <v>203</v>
      </c>
      <c r="J1486" s="246" t="s">
        <v>12</v>
      </c>
      <c r="K1486" s="247" t="s">
        <v>1287</v>
      </c>
      <c r="L1486" s="248" t="s">
        <v>13</v>
      </c>
    </row>
    <row r="1488" spans="1:14">
      <c r="A1488" s="52" t="s">
        <v>18</v>
      </c>
      <c r="B1488" s="53" t="s">
        <v>19</v>
      </c>
      <c r="C1488" s="53" t="s">
        <v>20</v>
      </c>
      <c r="D1488" s="52" t="s">
        <v>21</v>
      </c>
      <c r="E1488" s="52" t="s">
        <v>22</v>
      </c>
      <c r="G1488" s="53" t="s">
        <v>23</v>
      </c>
      <c r="H1488" s="53" t="s">
        <v>24</v>
      </c>
      <c r="I1488" s="53" t="s">
        <v>25</v>
      </c>
      <c r="J1488" s="303" t="s">
        <v>26</v>
      </c>
      <c r="K1488" s="303" t="s">
        <v>27</v>
      </c>
      <c r="L1488" s="303" t="s">
        <v>28</v>
      </c>
      <c r="M1488" s="53" t="s">
        <v>29</v>
      </c>
      <c r="N1488" s="53" t="s">
        <v>30</v>
      </c>
    </row>
    <row r="1489" spans="1:14">
      <c r="A1489" s="199" t="s">
        <v>1208</v>
      </c>
      <c r="B1489" s="200">
        <v>16433</v>
      </c>
      <c r="C1489" s="54">
        <v>8</v>
      </c>
      <c r="D1489" s="198">
        <v>45936.513912037037</v>
      </c>
      <c r="E1489" s="198">
        <v>45951.513715277775</v>
      </c>
      <c r="F1489" s="54">
        <v>85</v>
      </c>
      <c r="G1489" s="54">
        <v>885950</v>
      </c>
      <c r="H1489" s="54">
        <v>885950</v>
      </c>
      <c r="I1489" s="54">
        <v>0</v>
      </c>
      <c r="J1489" s="54">
        <v>0</v>
      </c>
      <c r="K1489" s="54">
        <v>0</v>
      </c>
      <c r="L1489" s="54">
        <v>0</v>
      </c>
      <c r="M1489" s="54">
        <v>0</v>
      </c>
      <c r="N1489" s="54">
        <v>885950</v>
      </c>
    </row>
    <row r="1490" spans="1:14">
      <c r="A1490" s="199" t="s">
        <v>1208</v>
      </c>
      <c r="B1490" s="200">
        <v>16675</v>
      </c>
      <c r="C1490" s="54">
        <v>8</v>
      </c>
      <c r="D1490" s="198">
        <v>45945.511377314811</v>
      </c>
      <c r="E1490" s="198">
        <v>45960.511307870373</v>
      </c>
      <c r="F1490" s="54">
        <v>76</v>
      </c>
      <c r="G1490" s="54">
        <v>932400</v>
      </c>
      <c r="H1490" s="54">
        <v>932400</v>
      </c>
      <c r="I1490" s="54">
        <v>0</v>
      </c>
      <c r="J1490" s="54">
        <v>0</v>
      </c>
      <c r="K1490" s="54">
        <v>0</v>
      </c>
      <c r="L1490" s="54">
        <v>0</v>
      </c>
      <c r="M1490" s="54">
        <v>0</v>
      </c>
      <c r="N1490" s="54">
        <v>932400</v>
      </c>
    </row>
    <row r="1491" spans="1:14">
      <c r="A1491" s="199" t="s">
        <v>1208</v>
      </c>
      <c r="B1491" s="200">
        <v>16706</v>
      </c>
      <c r="C1491" s="54">
        <v>8</v>
      </c>
      <c r="D1491" s="198">
        <v>45946.425219907411</v>
      </c>
      <c r="E1491" s="198">
        <v>45961.421018518522</v>
      </c>
      <c r="F1491" s="54">
        <v>75</v>
      </c>
      <c r="G1491" s="54">
        <v>148800</v>
      </c>
      <c r="H1491" s="54">
        <v>148800</v>
      </c>
      <c r="I1491" s="54">
        <v>0</v>
      </c>
      <c r="J1491" s="54">
        <v>0</v>
      </c>
      <c r="K1491" s="54">
        <v>0</v>
      </c>
      <c r="L1491" s="54">
        <v>0</v>
      </c>
      <c r="M1491" s="54">
        <v>0</v>
      </c>
      <c r="N1491" s="54">
        <v>148800</v>
      </c>
    </row>
    <row r="1492" spans="1:14">
      <c r="A1492" s="199" t="s">
        <v>1208</v>
      </c>
      <c r="B1492" s="200">
        <v>16721</v>
      </c>
      <c r="C1492" s="54">
        <v>8</v>
      </c>
      <c r="D1492" s="198">
        <v>45946.56212962963</v>
      </c>
      <c r="E1492" s="198">
        <v>45961.561990740738</v>
      </c>
      <c r="F1492" s="54">
        <v>75</v>
      </c>
      <c r="G1492" s="54">
        <v>389750</v>
      </c>
      <c r="H1492" s="54">
        <v>389750</v>
      </c>
      <c r="I1492" s="54">
        <v>0</v>
      </c>
      <c r="J1492" s="54">
        <v>0</v>
      </c>
      <c r="K1492" s="54">
        <v>0</v>
      </c>
      <c r="L1492" s="54">
        <v>0</v>
      </c>
      <c r="M1492" s="54">
        <v>0</v>
      </c>
      <c r="N1492" s="54">
        <v>389750</v>
      </c>
    </row>
    <row r="1493" spans="1:14">
      <c r="A1493" s="199" t="s">
        <v>1208</v>
      </c>
      <c r="B1493" s="200">
        <v>18620</v>
      </c>
      <c r="C1493" s="54">
        <v>8</v>
      </c>
      <c r="D1493" s="198">
        <v>46008.599293981482</v>
      </c>
      <c r="E1493" s="198">
        <v>46023.599178240744</v>
      </c>
      <c r="F1493" s="54">
        <v>13</v>
      </c>
      <c r="G1493" s="54">
        <v>676800</v>
      </c>
      <c r="H1493" s="54">
        <v>676800</v>
      </c>
      <c r="I1493" s="54">
        <v>0</v>
      </c>
      <c r="J1493" s="54">
        <v>0</v>
      </c>
      <c r="K1493" s="54">
        <v>676800</v>
      </c>
      <c r="L1493" s="54">
        <v>0</v>
      </c>
      <c r="M1493" s="54">
        <v>0</v>
      </c>
      <c r="N1493" s="54">
        <v>0</v>
      </c>
    </row>
    <row r="1494" spans="1:14">
      <c r="A1494" s="199" t="s">
        <v>1208</v>
      </c>
      <c r="B1494" s="200">
        <v>18659</v>
      </c>
      <c r="C1494" s="54">
        <v>8</v>
      </c>
      <c r="D1494" s="198">
        <v>46009.615729166668</v>
      </c>
      <c r="E1494" s="198">
        <v>46024.615474537037</v>
      </c>
      <c r="F1494" s="54">
        <v>12</v>
      </c>
      <c r="G1494" s="54">
        <v>1600100</v>
      </c>
      <c r="H1494" s="54">
        <v>1600100</v>
      </c>
      <c r="I1494" s="54">
        <v>0</v>
      </c>
      <c r="J1494" s="54">
        <v>0</v>
      </c>
      <c r="K1494" s="54">
        <v>1600100</v>
      </c>
      <c r="L1494" s="54">
        <v>0</v>
      </c>
      <c r="M1494" s="54">
        <v>0</v>
      </c>
      <c r="N1494" s="54">
        <v>0</v>
      </c>
    </row>
    <row r="1495" spans="1:14">
      <c r="B1495" s="246" t="s">
        <v>36</v>
      </c>
      <c r="D1495" s="304">
        <f>SUBTOTAL(4,F1489:F1494)</f>
        <v>85</v>
      </c>
    </row>
    <row r="1496" spans="1:14">
      <c r="G1496" s="305">
        <f>SUBTOTAL(9,H1489:H1494)</f>
        <v>4633800</v>
      </c>
      <c r="H1496" s="305">
        <f>SUBTOTAL(9,I1489:I1494)</f>
        <v>0</v>
      </c>
      <c r="I1496" s="305">
        <f>SUBTOTAL(9,J1489:J1494)</f>
        <v>0</v>
      </c>
      <c r="K1496" s="305">
        <f>SUBTOTAL(9,K1489:K1494)</f>
        <v>2276900</v>
      </c>
      <c r="L1496" s="305">
        <f>SUBTOTAL(9,L1489:L1494)</f>
        <v>0</v>
      </c>
      <c r="M1496" s="305">
        <f>SUBTOTAL(9,M1489:M1494)</f>
        <v>0</v>
      </c>
      <c r="N1496" s="305">
        <f>SUBTOTAL(9,N1489:N1494)</f>
        <v>2356900</v>
      </c>
    </row>
    <row r="1497" spans="1:14">
      <c r="A1497" s="245" t="s">
        <v>161</v>
      </c>
      <c r="J1497" s="246" t="s">
        <v>12</v>
      </c>
      <c r="K1497" s="247" t="s">
        <v>1288</v>
      </c>
      <c r="L1497" s="248" t="s">
        <v>13</v>
      </c>
    </row>
    <row r="1499" spans="1:14">
      <c r="A1499" s="52" t="s">
        <v>18</v>
      </c>
      <c r="B1499" s="53" t="s">
        <v>19</v>
      </c>
      <c r="C1499" s="53" t="s">
        <v>20</v>
      </c>
      <c r="D1499" s="52" t="s">
        <v>21</v>
      </c>
      <c r="E1499" s="52" t="s">
        <v>22</v>
      </c>
      <c r="G1499" s="53" t="s">
        <v>23</v>
      </c>
      <c r="H1499" s="53" t="s">
        <v>24</v>
      </c>
      <c r="I1499" s="53" t="s">
        <v>25</v>
      </c>
      <c r="J1499" s="303" t="s">
        <v>26</v>
      </c>
      <c r="K1499" s="303" t="s">
        <v>27</v>
      </c>
      <c r="L1499" s="303" t="s">
        <v>28</v>
      </c>
      <c r="M1499" s="53" t="s">
        <v>29</v>
      </c>
      <c r="N1499" s="53" t="s">
        <v>30</v>
      </c>
    </row>
    <row r="1500" spans="1:14">
      <c r="A1500" s="199" t="s">
        <v>1208</v>
      </c>
      <c r="B1500" s="200">
        <v>18705</v>
      </c>
      <c r="C1500" s="54">
        <v>4</v>
      </c>
      <c r="D1500" s="198">
        <v>46010.546782407408</v>
      </c>
      <c r="E1500" s="198">
        <v>46025.546597222223</v>
      </c>
      <c r="F1500" s="54">
        <v>11</v>
      </c>
      <c r="G1500" s="54">
        <v>3842450</v>
      </c>
      <c r="H1500" s="54">
        <v>3783250</v>
      </c>
      <c r="I1500" s="54">
        <v>0</v>
      </c>
      <c r="J1500" s="54">
        <v>0</v>
      </c>
      <c r="K1500" s="54">
        <v>3783250</v>
      </c>
      <c r="L1500" s="54">
        <v>0</v>
      </c>
      <c r="M1500" s="54">
        <v>0</v>
      </c>
      <c r="N1500" s="54">
        <v>0</v>
      </c>
    </row>
    <row r="1501" spans="1:14">
      <c r="A1501" s="199" t="s">
        <v>1208</v>
      </c>
      <c r="B1501" s="200">
        <v>18749</v>
      </c>
      <c r="C1501" s="54">
        <v>4</v>
      </c>
      <c r="D1501" s="198">
        <v>46011.488692129627</v>
      </c>
      <c r="E1501" s="198">
        <v>46026.488541666666</v>
      </c>
      <c r="F1501" s="54">
        <v>10</v>
      </c>
      <c r="G1501" s="54">
        <v>5403850</v>
      </c>
      <c r="H1501" s="54">
        <v>5270650</v>
      </c>
      <c r="I1501" s="54">
        <v>0</v>
      </c>
      <c r="J1501" s="54">
        <v>0</v>
      </c>
      <c r="K1501" s="54">
        <v>5270650</v>
      </c>
      <c r="L1501" s="54">
        <v>0</v>
      </c>
      <c r="M1501" s="54">
        <v>0</v>
      </c>
      <c r="N1501" s="54">
        <v>0</v>
      </c>
    </row>
    <row r="1502" spans="1:14">
      <c r="A1502" s="199" t="s">
        <v>1208</v>
      </c>
      <c r="B1502" s="200">
        <v>18852</v>
      </c>
      <c r="C1502" s="54">
        <v>4</v>
      </c>
      <c r="D1502" s="198">
        <v>46014.51767361111</v>
      </c>
      <c r="E1502" s="198">
        <v>46029.517546296294</v>
      </c>
      <c r="F1502" s="54">
        <v>7</v>
      </c>
      <c r="G1502" s="54">
        <v>2828650</v>
      </c>
      <c r="H1502" s="54">
        <v>2769450</v>
      </c>
      <c r="I1502" s="54">
        <v>0</v>
      </c>
      <c r="J1502" s="54">
        <v>2769450</v>
      </c>
      <c r="K1502" s="54">
        <v>0</v>
      </c>
      <c r="L1502" s="54">
        <v>0</v>
      </c>
      <c r="M1502" s="54">
        <v>0</v>
      </c>
      <c r="N1502" s="54">
        <v>0</v>
      </c>
    </row>
    <row r="1503" spans="1:14">
      <c r="A1503" s="199" t="s">
        <v>1208</v>
      </c>
      <c r="B1503" s="200">
        <v>18896</v>
      </c>
      <c r="C1503" s="54">
        <v>4</v>
      </c>
      <c r="D1503" s="198">
        <v>46015.54246527778</v>
      </c>
      <c r="E1503" s="198">
        <v>46030.542349537034</v>
      </c>
      <c r="F1503" s="54">
        <v>6</v>
      </c>
      <c r="G1503" s="54">
        <v>5124500</v>
      </c>
      <c r="H1503" s="54">
        <v>5006100</v>
      </c>
      <c r="I1503" s="54">
        <v>0</v>
      </c>
      <c r="J1503" s="54">
        <v>5006100</v>
      </c>
      <c r="K1503" s="54">
        <v>0</v>
      </c>
      <c r="L1503" s="54">
        <v>0</v>
      </c>
      <c r="M1503" s="54">
        <v>0</v>
      </c>
      <c r="N1503" s="54">
        <v>0</v>
      </c>
    </row>
    <row r="1504" spans="1:14">
      <c r="A1504" s="199" t="s">
        <v>1210</v>
      </c>
      <c r="B1504" s="200">
        <v>23681</v>
      </c>
      <c r="C1504" s="54">
        <v>4</v>
      </c>
      <c r="D1504" s="198">
        <v>46018.315023148149</v>
      </c>
      <c r="E1504" s="198">
        <v>46033.314849537041</v>
      </c>
      <c r="F1504" s="54">
        <v>3</v>
      </c>
      <c r="G1504" s="54">
        <v>5561100</v>
      </c>
      <c r="H1504" s="54">
        <v>5520400</v>
      </c>
      <c r="I1504" s="54">
        <v>0</v>
      </c>
      <c r="J1504" s="54">
        <v>5520400</v>
      </c>
      <c r="K1504" s="54">
        <v>0</v>
      </c>
      <c r="L1504" s="54">
        <v>0</v>
      </c>
      <c r="M1504" s="54">
        <v>0</v>
      </c>
      <c r="N1504" s="54">
        <v>0</v>
      </c>
    </row>
    <row r="1505" spans="1:14">
      <c r="A1505" s="199" t="s">
        <v>1208</v>
      </c>
      <c r="B1505" s="200">
        <v>18932</v>
      </c>
      <c r="C1505" s="54">
        <v>4</v>
      </c>
      <c r="D1505" s="198">
        <v>46018.475416666668</v>
      </c>
      <c r="E1505" s="198">
        <v>46033.475312499999</v>
      </c>
      <c r="F1505" s="54">
        <v>3</v>
      </c>
      <c r="G1505" s="54">
        <v>2860100</v>
      </c>
      <c r="H1505" s="54">
        <v>2756500</v>
      </c>
      <c r="I1505" s="54">
        <v>0</v>
      </c>
      <c r="J1505" s="54">
        <v>2756500</v>
      </c>
      <c r="K1505" s="54">
        <v>0</v>
      </c>
      <c r="L1505" s="54">
        <v>0</v>
      </c>
      <c r="M1505" s="54">
        <v>0</v>
      </c>
      <c r="N1505" s="54">
        <v>0</v>
      </c>
    </row>
    <row r="1506" spans="1:14">
      <c r="A1506" s="199" t="s">
        <v>1208</v>
      </c>
      <c r="B1506" s="200">
        <v>18999</v>
      </c>
      <c r="C1506" s="54">
        <v>4</v>
      </c>
      <c r="D1506" s="198">
        <v>46021.267939814818</v>
      </c>
      <c r="E1506" s="198">
        <v>46036.263657407406</v>
      </c>
      <c r="F1506" s="54">
        <v>0</v>
      </c>
      <c r="G1506" s="54">
        <v>3384000</v>
      </c>
      <c r="H1506" s="54">
        <v>3384000</v>
      </c>
      <c r="I1506" s="54">
        <v>3384000</v>
      </c>
      <c r="J1506" s="54">
        <v>0</v>
      </c>
      <c r="K1506" s="54">
        <v>0</v>
      </c>
      <c r="L1506" s="54">
        <v>0</v>
      </c>
      <c r="M1506" s="54">
        <v>0</v>
      </c>
      <c r="N1506" s="54">
        <v>0</v>
      </c>
    </row>
    <row r="1507" spans="1:14">
      <c r="A1507" s="199" t="s">
        <v>1208</v>
      </c>
      <c r="B1507" s="200">
        <v>19025</v>
      </c>
      <c r="C1507" s="54">
        <v>4</v>
      </c>
      <c r="D1507" s="198">
        <v>46021.574664351851</v>
      </c>
      <c r="E1507" s="198">
        <v>46036.574340277781</v>
      </c>
      <c r="F1507" s="54">
        <v>0</v>
      </c>
      <c r="G1507" s="54">
        <v>2849000</v>
      </c>
      <c r="H1507" s="54">
        <v>2799050</v>
      </c>
      <c r="I1507" s="54">
        <v>2799050</v>
      </c>
      <c r="J1507" s="54">
        <v>0</v>
      </c>
      <c r="K1507" s="54">
        <v>0</v>
      </c>
      <c r="L1507" s="54">
        <v>0</v>
      </c>
      <c r="M1507" s="54">
        <v>0</v>
      </c>
      <c r="N1507" s="54">
        <v>0</v>
      </c>
    </row>
    <row r="1508" spans="1:14">
      <c r="B1508" s="246" t="s">
        <v>36</v>
      </c>
      <c r="D1508" s="304">
        <f>SUBTOTAL(4,F1500:F1507)</f>
        <v>11</v>
      </c>
    </row>
    <row r="1509" spans="1:14">
      <c r="G1509" s="305">
        <f>SUBTOTAL(9,H1500:H1507)</f>
        <v>31289400</v>
      </c>
      <c r="H1509" s="305">
        <f>SUBTOTAL(9,I1500:I1507)</f>
        <v>6183050</v>
      </c>
      <c r="I1509" s="305">
        <f>SUBTOTAL(9,J1500:J1507)</f>
        <v>16052450</v>
      </c>
      <c r="K1509" s="305">
        <f>SUBTOTAL(9,K1500:K1507)</f>
        <v>9053900</v>
      </c>
      <c r="L1509" s="305">
        <f>SUBTOTAL(9,L1500:L1507)</f>
        <v>0</v>
      </c>
      <c r="M1509" s="305">
        <f>SUBTOTAL(9,M1500:M1507)</f>
        <v>0</v>
      </c>
      <c r="N1509" s="305">
        <f>SUBTOTAL(9,N1500:N1507)</f>
        <v>0</v>
      </c>
    </row>
    <row r="1510" spans="1:14">
      <c r="A1510" s="245" t="s">
        <v>204</v>
      </c>
      <c r="J1510" s="246" t="s">
        <v>12</v>
      </c>
      <c r="K1510" s="247" t="s">
        <v>1239</v>
      </c>
      <c r="L1510" s="248" t="s">
        <v>13</v>
      </c>
    </row>
    <row r="1512" spans="1:14">
      <c r="A1512" s="52" t="s">
        <v>18</v>
      </c>
      <c r="B1512" s="53" t="s">
        <v>19</v>
      </c>
      <c r="C1512" s="53" t="s">
        <v>20</v>
      </c>
      <c r="D1512" s="52" t="s">
        <v>21</v>
      </c>
      <c r="E1512" s="52" t="s">
        <v>22</v>
      </c>
      <c r="G1512" s="53" t="s">
        <v>23</v>
      </c>
      <c r="H1512" s="53" t="s">
        <v>24</v>
      </c>
      <c r="I1512" s="53" t="s">
        <v>25</v>
      </c>
      <c r="J1512" s="303" t="s">
        <v>26</v>
      </c>
      <c r="K1512" s="303" t="s">
        <v>27</v>
      </c>
      <c r="L1512" s="303" t="s">
        <v>28</v>
      </c>
      <c r="M1512" s="53" t="s">
        <v>29</v>
      </c>
      <c r="N1512" s="53" t="s">
        <v>30</v>
      </c>
    </row>
    <row r="1513" spans="1:14">
      <c r="A1513" s="199" t="s">
        <v>1208</v>
      </c>
      <c r="B1513" s="200">
        <v>16947</v>
      </c>
      <c r="C1513" s="54">
        <v>1</v>
      </c>
      <c r="D1513" s="198">
        <v>45954.569571759261</v>
      </c>
      <c r="E1513" s="198">
        <v>45957.569490740738</v>
      </c>
      <c r="F1513" s="54">
        <v>79</v>
      </c>
      <c r="G1513" s="54">
        <v>2649800</v>
      </c>
      <c r="H1513" s="54">
        <v>2649800</v>
      </c>
      <c r="I1513" s="54">
        <v>0</v>
      </c>
      <c r="J1513" s="54">
        <v>0</v>
      </c>
      <c r="K1513" s="54">
        <v>0</v>
      </c>
      <c r="L1513" s="54">
        <v>0</v>
      </c>
      <c r="M1513" s="54">
        <v>0</v>
      </c>
      <c r="N1513" s="54">
        <v>2649800</v>
      </c>
    </row>
    <row r="1514" spans="1:14">
      <c r="A1514" s="199" t="s">
        <v>1208</v>
      </c>
      <c r="B1514" s="200">
        <v>16960</v>
      </c>
      <c r="C1514" s="54">
        <v>1</v>
      </c>
      <c r="D1514" s="198">
        <v>45955.266805555555</v>
      </c>
      <c r="E1514" s="198">
        <v>45958.246076388888</v>
      </c>
      <c r="F1514" s="54">
        <v>78</v>
      </c>
      <c r="G1514" s="54">
        <v>936000</v>
      </c>
      <c r="H1514" s="54">
        <v>936000</v>
      </c>
      <c r="I1514" s="54">
        <v>0</v>
      </c>
      <c r="J1514" s="54">
        <v>0</v>
      </c>
      <c r="K1514" s="54">
        <v>0</v>
      </c>
      <c r="L1514" s="54">
        <v>0</v>
      </c>
      <c r="M1514" s="54">
        <v>0</v>
      </c>
      <c r="N1514" s="54">
        <v>936000</v>
      </c>
    </row>
    <row r="1515" spans="1:14">
      <c r="B1515" s="246" t="s">
        <v>36</v>
      </c>
      <c r="D1515" s="304">
        <f>SUBTOTAL(4,F1513:F1514)</f>
        <v>79</v>
      </c>
    </row>
    <row r="1516" spans="1:14">
      <c r="G1516" s="305">
        <f>SUBTOTAL(9,H1513:H1514)</f>
        <v>3585800</v>
      </c>
      <c r="H1516" s="305">
        <f>SUBTOTAL(9,I1513:I1514)</f>
        <v>0</v>
      </c>
      <c r="I1516" s="305">
        <f>SUBTOTAL(9,J1513:J1514)</f>
        <v>0</v>
      </c>
      <c r="K1516" s="305">
        <f>SUBTOTAL(9,K1513:K1514)</f>
        <v>0</v>
      </c>
      <c r="L1516" s="305">
        <f>SUBTOTAL(9,L1513:L1514)</f>
        <v>0</v>
      </c>
      <c r="M1516" s="305">
        <f>SUBTOTAL(9,M1513:M1514)</f>
        <v>0</v>
      </c>
      <c r="N1516" s="305">
        <f>SUBTOTAL(9,N1513:N1514)</f>
        <v>3585800</v>
      </c>
    </row>
    <row r="1517" spans="1:14">
      <c r="A1517" s="245" t="s">
        <v>205</v>
      </c>
      <c r="J1517" s="246" t="s">
        <v>12</v>
      </c>
      <c r="K1517" s="247" t="s">
        <v>1289</v>
      </c>
      <c r="L1517" s="248" t="s">
        <v>13</v>
      </c>
    </row>
    <row r="1519" spans="1:14">
      <c r="A1519" s="52" t="s">
        <v>18</v>
      </c>
      <c r="B1519" s="53" t="s">
        <v>19</v>
      </c>
      <c r="C1519" s="53" t="s">
        <v>20</v>
      </c>
      <c r="D1519" s="52" t="s">
        <v>21</v>
      </c>
      <c r="E1519" s="52" t="s">
        <v>22</v>
      </c>
      <c r="G1519" s="53" t="s">
        <v>23</v>
      </c>
      <c r="H1519" s="53" t="s">
        <v>24</v>
      </c>
      <c r="I1519" s="53" t="s">
        <v>25</v>
      </c>
      <c r="J1519" s="303" t="s">
        <v>26</v>
      </c>
      <c r="K1519" s="303" t="s">
        <v>27</v>
      </c>
      <c r="L1519" s="303" t="s">
        <v>28</v>
      </c>
      <c r="M1519" s="53" t="s">
        <v>29</v>
      </c>
      <c r="N1519" s="53" t="s">
        <v>30</v>
      </c>
    </row>
    <row r="1520" spans="1:14">
      <c r="A1520" s="199" t="s">
        <v>1208</v>
      </c>
      <c r="B1520" s="200">
        <v>17854</v>
      </c>
      <c r="C1520" s="54">
        <v>1</v>
      </c>
      <c r="D1520" s="198">
        <v>45986.477337962962</v>
      </c>
      <c r="E1520" s="198">
        <v>46001.47724537037</v>
      </c>
      <c r="F1520" s="54">
        <v>35</v>
      </c>
      <c r="G1520" s="54">
        <v>321300</v>
      </c>
      <c r="H1520" s="54">
        <v>10590</v>
      </c>
      <c r="I1520" s="54">
        <v>0</v>
      </c>
      <c r="J1520" s="54">
        <v>0</v>
      </c>
      <c r="K1520" s="54">
        <v>0</v>
      </c>
      <c r="L1520" s="54">
        <v>0</v>
      </c>
      <c r="M1520" s="54">
        <v>0</v>
      </c>
      <c r="N1520" s="54">
        <v>10590</v>
      </c>
    </row>
    <row r="1521" spans="1:14">
      <c r="A1521" s="199" t="s">
        <v>1208</v>
      </c>
      <c r="B1521" s="200">
        <v>18533</v>
      </c>
      <c r="C1521" s="54">
        <v>1</v>
      </c>
      <c r="D1521" s="198">
        <v>46006.531168981484</v>
      </c>
      <c r="E1521" s="198">
        <v>46021.531006944446</v>
      </c>
      <c r="F1521" s="54">
        <v>15</v>
      </c>
      <c r="G1521" s="54">
        <v>587900</v>
      </c>
      <c r="H1521" s="54">
        <v>587900</v>
      </c>
      <c r="I1521" s="54">
        <v>0</v>
      </c>
      <c r="J1521" s="54">
        <v>0</v>
      </c>
      <c r="K1521" s="54">
        <v>587900</v>
      </c>
      <c r="L1521" s="54">
        <v>0</v>
      </c>
      <c r="M1521" s="54">
        <v>0</v>
      </c>
      <c r="N1521" s="54">
        <v>0</v>
      </c>
    </row>
    <row r="1522" spans="1:14">
      <c r="A1522" s="199" t="s">
        <v>1208</v>
      </c>
      <c r="B1522" s="200">
        <v>18549</v>
      </c>
      <c r="C1522" s="54">
        <v>1</v>
      </c>
      <c r="D1522" s="198">
        <v>46007.246064814812</v>
      </c>
      <c r="E1522" s="198">
        <v>46022.240868055553</v>
      </c>
      <c r="F1522" s="54">
        <v>14</v>
      </c>
      <c r="G1522" s="54">
        <v>5666700</v>
      </c>
      <c r="H1522" s="54">
        <v>5666700</v>
      </c>
      <c r="I1522" s="54">
        <v>0</v>
      </c>
      <c r="J1522" s="54">
        <v>0</v>
      </c>
      <c r="K1522" s="54">
        <v>5666700</v>
      </c>
      <c r="L1522" s="54">
        <v>0</v>
      </c>
      <c r="M1522" s="54">
        <v>0</v>
      </c>
      <c r="N1522" s="54">
        <v>0</v>
      </c>
    </row>
    <row r="1523" spans="1:14">
      <c r="A1523" s="199" t="s">
        <v>1208</v>
      </c>
      <c r="B1523" s="200">
        <v>18666</v>
      </c>
      <c r="C1523" s="54">
        <v>1</v>
      </c>
      <c r="D1523" s="198">
        <v>46009.629780092589</v>
      </c>
      <c r="E1523" s="198">
        <v>46024.629525462966</v>
      </c>
      <c r="F1523" s="54">
        <v>12</v>
      </c>
      <c r="G1523" s="54">
        <v>822600</v>
      </c>
      <c r="H1523" s="54">
        <v>822600</v>
      </c>
      <c r="I1523" s="54">
        <v>0</v>
      </c>
      <c r="J1523" s="54">
        <v>0</v>
      </c>
      <c r="K1523" s="54">
        <v>822600</v>
      </c>
      <c r="L1523" s="54">
        <v>0</v>
      </c>
      <c r="M1523" s="54">
        <v>0</v>
      </c>
      <c r="N1523" s="54">
        <v>0</v>
      </c>
    </row>
    <row r="1524" spans="1:14">
      <c r="A1524" s="199" t="s">
        <v>1208</v>
      </c>
      <c r="B1524" s="200">
        <v>18821</v>
      </c>
      <c r="C1524" s="54">
        <v>1</v>
      </c>
      <c r="D1524" s="198">
        <v>46013.622581018521</v>
      </c>
      <c r="E1524" s="198">
        <v>46028.622465277775</v>
      </c>
      <c r="F1524" s="54">
        <v>8</v>
      </c>
      <c r="G1524" s="54">
        <v>6125750</v>
      </c>
      <c r="H1524" s="54">
        <v>6125750</v>
      </c>
      <c r="I1524" s="54">
        <v>0</v>
      </c>
      <c r="J1524" s="54">
        <v>6125750</v>
      </c>
      <c r="K1524" s="54">
        <v>0</v>
      </c>
      <c r="L1524" s="54">
        <v>0</v>
      </c>
      <c r="M1524" s="54">
        <v>0</v>
      </c>
      <c r="N1524" s="54">
        <v>0</v>
      </c>
    </row>
    <row r="1525" spans="1:14">
      <c r="A1525" s="199" t="s">
        <v>1208</v>
      </c>
      <c r="B1525" s="200">
        <v>18841</v>
      </c>
      <c r="C1525" s="54">
        <v>1</v>
      </c>
      <c r="D1525" s="198">
        <v>46014.458425925928</v>
      </c>
      <c r="E1525" s="198">
        <v>46029.458425925928</v>
      </c>
      <c r="F1525" s="54">
        <v>7</v>
      </c>
      <c r="G1525" s="54">
        <v>77900</v>
      </c>
      <c r="H1525" s="54">
        <v>77900</v>
      </c>
      <c r="I1525" s="54">
        <v>0</v>
      </c>
      <c r="J1525" s="54">
        <v>77900</v>
      </c>
      <c r="K1525" s="54">
        <v>0</v>
      </c>
      <c r="L1525" s="54">
        <v>0</v>
      </c>
      <c r="M1525" s="54">
        <v>0</v>
      </c>
      <c r="N1525" s="54">
        <v>0</v>
      </c>
    </row>
    <row r="1526" spans="1:14">
      <c r="A1526" s="199" t="s">
        <v>1208</v>
      </c>
      <c r="B1526" s="200">
        <v>18952</v>
      </c>
      <c r="C1526" s="54">
        <v>1</v>
      </c>
      <c r="D1526" s="198">
        <v>46018.569074074076</v>
      </c>
      <c r="E1526" s="198">
        <v>46033.568912037037</v>
      </c>
      <c r="F1526" s="54">
        <v>3</v>
      </c>
      <c r="G1526" s="54">
        <v>591550</v>
      </c>
      <c r="H1526" s="54">
        <v>591550</v>
      </c>
      <c r="I1526" s="54">
        <v>0</v>
      </c>
      <c r="J1526" s="54">
        <v>591550</v>
      </c>
      <c r="K1526" s="54">
        <v>0</v>
      </c>
      <c r="L1526" s="54">
        <v>0</v>
      </c>
      <c r="M1526" s="54">
        <v>0</v>
      </c>
      <c r="N1526" s="54">
        <v>0</v>
      </c>
    </row>
    <row r="1527" spans="1:14">
      <c r="A1527" s="199" t="s">
        <v>1208</v>
      </c>
      <c r="B1527" s="200">
        <v>18960</v>
      </c>
      <c r="C1527" s="54">
        <v>1</v>
      </c>
      <c r="D1527" s="198">
        <v>46020.268495370372</v>
      </c>
      <c r="E1527" s="198">
        <v>46035.266655092593</v>
      </c>
      <c r="F1527" s="54">
        <v>1</v>
      </c>
      <c r="G1527" s="54">
        <v>2242500</v>
      </c>
      <c r="H1527" s="54">
        <v>2242500</v>
      </c>
      <c r="I1527" s="54">
        <v>0</v>
      </c>
      <c r="J1527" s="54">
        <v>2242500</v>
      </c>
      <c r="K1527" s="54">
        <v>0</v>
      </c>
      <c r="L1527" s="54">
        <v>0</v>
      </c>
      <c r="M1527" s="54">
        <v>0</v>
      </c>
      <c r="N1527" s="54">
        <v>0</v>
      </c>
    </row>
    <row r="1528" spans="1:14">
      <c r="B1528" s="246" t="s">
        <v>36</v>
      </c>
      <c r="D1528" s="304">
        <f>SUBTOTAL(4,F1520:F1527)</f>
        <v>35</v>
      </c>
    </row>
    <row r="1529" spans="1:14">
      <c r="G1529" s="305">
        <f>SUBTOTAL(9,H1520:H1527)</f>
        <v>16125490</v>
      </c>
      <c r="H1529" s="305">
        <f>SUBTOTAL(9,I1520:I1527)</f>
        <v>0</v>
      </c>
      <c r="I1529" s="305">
        <f>SUBTOTAL(9,J1520:J1527)</f>
        <v>9037700</v>
      </c>
      <c r="K1529" s="305">
        <f>SUBTOTAL(9,K1520:K1527)</f>
        <v>7077200</v>
      </c>
      <c r="L1529" s="305">
        <f>SUBTOTAL(9,L1520:L1527)</f>
        <v>0</v>
      </c>
      <c r="M1529" s="305">
        <f>SUBTOTAL(9,M1520:M1527)</f>
        <v>0</v>
      </c>
      <c r="N1529" s="305">
        <f>SUBTOTAL(9,N1520:N1527)</f>
        <v>10590</v>
      </c>
    </row>
    <row r="1530" spans="1:14">
      <c r="A1530" s="245" t="s">
        <v>206</v>
      </c>
      <c r="J1530" s="246" t="s">
        <v>12</v>
      </c>
      <c r="K1530" s="247" t="s">
        <v>1209</v>
      </c>
      <c r="L1530" s="248" t="s">
        <v>13</v>
      </c>
    </row>
    <row r="1532" spans="1:14">
      <c r="A1532" s="52" t="s">
        <v>18</v>
      </c>
      <c r="B1532" s="53" t="s">
        <v>19</v>
      </c>
      <c r="C1532" s="53" t="s">
        <v>20</v>
      </c>
      <c r="D1532" s="52" t="s">
        <v>21</v>
      </c>
      <c r="E1532" s="52" t="s">
        <v>22</v>
      </c>
      <c r="G1532" s="53" t="s">
        <v>23</v>
      </c>
      <c r="H1532" s="53" t="s">
        <v>24</v>
      </c>
      <c r="I1532" s="53" t="s">
        <v>25</v>
      </c>
      <c r="J1532" s="303" t="s">
        <v>26</v>
      </c>
      <c r="K1532" s="303" t="s">
        <v>27</v>
      </c>
      <c r="L1532" s="303" t="s">
        <v>28</v>
      </c>
      <c r="M1532" s="53" t="s">
        <v>29</v>
      </c>
      <c r="N1532" s="53" t="s">
        <v>30</v>
      </c>
    </row>
    <row r="1533" spans="1:14">
      <c r="A1533" s="199" t="s">
        <v>1210</v>
      </c>
      <c r="B1533" s="200">
        <v>22252</v>
      </c>
      <c r="C1533" s="54">
        <v>0</v>
      </c>
      <c r="D1533" s="198">
        <v>45969.32545138889</v>
      </c>
      <c r="E1533" s="198">
        <v>45999.32534722222</v>
      </c>
      <c r="F1533" s="54">
        <v>37</v>
      </c>
      <c r="G1533" s="54">
        <v>747899.99</v>
      </c>
      <c r="H1533" s="54">
        <v>747899.99</v>
      </c>
      <c r="I1533" s="54">
        <v>0</v>
      </c>
      <c r="J1533" s="54">
        <v>0</v>
      </c>
      <c r="K1533" s="54">
        <v>0</v>
      </c>
      <c r="L1533" s="54">
        <v>0</v>
      </c>
      <c r="M1533" s="54">
        <v>0</v>
      </c>
      <c r="N1533" s="54">
        <v>747899.99</v>
      </c>
    </row>
    <row r="1534" spans="1:14">
      <c r="A1534" s="199" t="s">
        <v>1210</v>
      </c>
      <c r="B1534" s="200">
        <v>22254</v>
      </c>
      <c r="C1534" s="54">
        <v>0</v>
      </c>
      <c r="D1534" s="198">
        <v>45969.336342592593</v>
      </c>
      <c r="E1534" s="198">
        <v>45999.336157407408</v>
      </c>
      <c r="F1534" s="54">
        <v>37</v>
      </c>
      <c r="G1534" s="54">
        <v>853499.99</v>
      </c>
      <c r="H1534" s="54">
        <v>853499.99</v>
      </c>
      <c r="I1534" s="54">
        <v>0</v>
      </c>
      <c r="J1534" s="54">
        <v>0</v>
      </c>
      <c r="K1534" s="54">
        <v>0</v>
      </c>
      <c r="L1534" s="54">
        <v>0</v>
      </c>
      <c r="M1534" s="54">
        <v>0</v>
      </c>
      <c r="N1534" s="54">
        <v>853499.99</v>
      </c>
    </row>
    <row r="1535" spans="1:14">
      <c r="A1535" s="199" t="s">
        <v>1210</v>
      </c>
      <c r="B1535" s="200">
        <v>22256</v>
      </c>
      <c r="C1535" s="54">
        <v>0</v>
      </c>
      <c r="D1535" s="198">
        <v>45969.344409722224</v>
      </c>
      <c r="E1535" s="198">
        <v>45999.337766203702</v>
      </c>
      <c r="F1535" s="54">
        <v>37</v>
      </c>
      <c r="G1535" s="54">
        <v>272850</v>
      </c>
      <c r="H1535" s="54">
        <v>272850</v>
      </c>
      <c r="I1535" s="54">
        <v>0</v>
      </c>
      <c r="J1535" s="54">
        <v>0</v>
      </c>
      <c r="K1535" s="54">
        <v>0</v>
      </c>
      <c r="L1535" s="54">
        <v>0</v>
      </c>
      <c r="M1535" s="54">
        <v>0</v>
      </c>
      <c r="N1535" s="54">
        <v>272850</v>
      </c>
    </row>
    <row r="1536" spans="1:14">
      <c r="A1536" s="199" t="s">
        <v>1210</v>
      </c>
      <c r="B1536" s="200">
        <v>22327</v>
      </c>
      <c r="C1536" s="54">
        <v>0</v>
      </c>
      <c r="D1536" s="198">
        <v>45973.350439814814</v>
      </c>
      <c r="E1536" s="198">
        <v>46003.350324074076</v>
      </c>
      <c r="F1536" s="54">
        <v>33</v>
      </c>
      <c r="G1536" s="54">
        <v>95200</v>
      </c>
      <c r="H1536" s="54">
        <v>95200</v>
      </c>
      <c r="I1536" s="54">
        <v>0</v>
      </c>
      <c r="J1536" s="54">
        <v>0</v>
      </c>
      <c r="K1536" s="54">
        <v>0</v>
      </c>
      <c r="L1536" s="54">
        <v>0</v>
      </c>
      <c r="M1536" s="54">
        <v>0</v>
      </c>
      <c r="N1536" s="54">
        <v>95200</v>
      </c>
    </row>
    <row r="1537" spans="1:14">
      <c r="A1537" s="199" t="s">
        <v>1210</v>
      </c>
      <c r="B1537" s="200">
        <v>22337</v>
      </c>
      <c r="C1537" s="54">
        <v>0</v>
      </c>
      <c r="D1537" s="198">
        <v>45974.257789351854</v>
      </c>
      <c r="E1537" s="198">
        <v>46004.257592592592</v>
      </c>
      <c r="F1537" s="54">
        <v>32</v>
      </c>
      <c r="G1537" s="54">
        <v>747199.99</v>
      </c>
      <c r="H1537" s="54">
        <v>747199.99</v>
      </c>
      <c r="I1537" s="54">
        <v>0</v>
      </c>
      <c r="J1537" s="54">
        <v>0</v>
      </c>
      <c r="K1537" s="54">
        <v>0</v>
      </c>
      <c r="L1537" s="54">
        <v>0</v>
      </c>
      <c r="M1537" s="54">
        <v>0</v>
      </c>
      <c r="N1537" s="54">
        <v>747199.99</v>
      </c>
    </row>
    <row r="1538" spans="1:14">
      <c r="A1538" s="199" t="s">
        <v>1210</v>
      </c>
      <c r="B1538" s="200">
        <v>22377</v>
      </c>
      <c r="C1538" s="54">
        <v>0</v>
      </c>
      <c r="D1538" s="198">
        <v>45975.317372685182</v>
      </c>
      <c r="E1538" s="198">
        <v>46005.317280092589</v>
      </c>
      <c r="F1538" s="54">
        <v>31</v>
      </c>
      <c r="G1538" s="54">
        <v>342550</v>
      </c>
      <c r="H1538" s="54">
        <v>342550</v>
      </c>
      <c r="I1538" s="54">
        <v>0</v>
      </c>
      <c r="J1538" s="54">
        <v>0</v>
      </c>
      <c r="K1538" s="54">
        <v>0</v>
      </c>
      <c r="L1538" s="54">
        <v>0</v>
      </c>
      <c r="M1538" s="54">
        <v>0</v>
      </c>
      <c r="N1538" s="54">
        <v>342550</v>
      </c>
    </row>
    <row r="1539" spans="1:14">
      <c r="A1539" s="199" t="s">
        <v>1210</v>
      </c>
      <c r="B1539" s="200">
        <v>22412</v>
      </c>
      <c r="C1539" s="54">
        <v>0</v>
      </c>
      <c r="D1539" s="198">
        <v>45976.316134259258</v>
      </c>
      <c r="E1539" s="198">
        <v>46006.315995370373</v>
      </c>
      <c r="F1539" s="54">
        <v>30</v>
      </c>
      <c r="G1539" s="54">
        <v>772399.99</v>
      </c>
      <c r="H1539" s="54">
        <v>772399.99</v>
      </c>
      <c r="I1539" s="54">
        <v>0</v>
      </c>
      <c r="J1539" s="54">
        <v>0</v>
      </c>
      <c r="K1539" s="54">
        <v>0</v>
      </c>
      <c r="L1539" s="54">
        <v>0</v>
      </c>
      <c r="M1539" s="54">
        <v>772399.99</v>
      </c>
      <c r="N1539" s="54">
        <v>0</v>
      </c>
    </row>
    <row r="1540" spans="1:14">
      <c r="A1540" s="199" t="s">
        <v>1210</v>
      </c>
      <c r="B1540" s="200">
        <v>22459</v>
      </c>
      <c r="C1540" s="54">
        <v>0</v>
      </c>
      <c r="D1540" s="198">
        <v>45979.32916666667</v>
      </c>
      <c r="E1540" s="198">
        <v>46009.329004629632</v>
      </c>
      <c r="F1540" s="54">
        <v>27</v>
      </c>
      <c r="G1540" s="54">
        <v>702000</v>
      </c>
      <c r="H1540" s="54">
        <v>702000</v>
      </c>
      <c r="I1540" s="54">
        <v>0</v>
      </c>
      <c r="J1540" s="54">
        <v>0</v>
      </c>
      <c r="K1540" s="54">
        <v>0</v>
      </c>
      <c r="L1540" s="54">
        <v>0</v>
      </c>
      <c r="M1540" s="54">
        <v>702000</v>
      </c>
      <c r="N1540" s="54">
        <v>0</v>
      </c>
    </row>
    <row r="1541" spans="1:14">
      <c r="A1541" s="199" t="s">
        <v>1210</v>
      </c>
      <c r="B1541" s="200">
        <v>22463</v>
      </c>
      <c r="C1541" s="54">
        <v>0</v>
      </c>
      <c r="D1541" s="198">
        <v>45979.336273148147</v>
      </c>
      <c r="E1541" s="198">
        <v>46009.335625</v>
      </c>
      <c r="F1541" s="54">
        <v>27</v>
      </c>
      <c r="G1541" s="54">
        <v>683400</v>
      </c>
      <c r="H1541" s="54">
        <v>683400</v>
      </c>
      <c r="I1541" s="54">
        <v>0</v>
      </c>
      <c r="J1541" s="54">
        <v>0</v>
      </c>
      <c r="K1541" s="54">
        <v>0</v>
      </c>
      <c r="L1541" s="54">
        <v>0</v>
      </c>
      <c r="M1541" s="54">
        <v>683400</v>
      </c>
      <c r="N1541" s="54">
        <v>0</v>
      </c>
    </row>
    <row r="1542" spans="1:14">
      <c r="A1542" s="199" t="s">
        <v>1210</v>
      </c>
      <c r="B1542" s="200">
        <v>22532</v>
      </c>
      <c r="C1542" s="54">
        <v>0</v>
      </c>
      <c r="D1542" s="198">
        <v>45981.345324074071</v>
      </c>
      <c r="E1542" s="198">
        <v>46011.344988425924</v>
      </c>
      <c r="F1542" s="54">
        <v>25</v>
      </c>
      <c r="G1542" s="54">
        <v>76500</v>
      </c>
      <c r="H1542" s="54">
        <v>76500</v>
      </c>
      <c r="I1542" s="54">
        <v>0</v>
      </c>
      <c r="J1542" s="54">
        <v>0</v>
      </c>
      <c r="K1542" s="54">
        <v>0</v>
      </c>
      <c r="L1542" s="54">
        <v>0</v>
      </c>
      <c r="M1542" s="54">
        <v>76500</v>
      </c>
      <c r="N1542" s="54">
        <v>0</v>
      </c>
    </row>
    <row r="1543" spans="1:14">
      <c r="A1543" s="199" t="s">
        <v>1210</v>
      </c>
      <c r="B1543" s="200">
        <v>22558</v>
      </c>
      <c r="C1543" s="54">
        <v>0</v>
      </c>
      <c r="D1543" s="198">
        <v>45982.354594907411</v>
      </c>
      <c r="E1543" s="198">
        <v>46012.353750000002</v>
      </c>
      <c r="F1543" s="54">
        <v>24</v>
      </c>
      <c r="G1543" s="54">
        <v>436900</v>
      </c>
      <c r="H1543" s="54">
        <v>436900</v>
      </c>
      <c r="I1543" s="54">
        <v>0</v>
      </c>
      <c r="J1543" s="54">
        <v>0</v>
      </c>
      <c r="K1543" s="54">
        <v>0</v>
      </c>
      <c r="L1543" s="54">
        <v>0</v>
      </c>
      <c r="M1543" s="54">
        <v>436900</v>
      </c>
      <c r="N1543" s="54">
        <v>0</v>
      </c>
    </row>
    <row r="1544" spans="1:14">
      <c r="A1544" s="199" t="s">
        <v>1210</v>
      </c>
      <c r="B1544" s="200">
        <v>22614</v>
      </c>
      <c r="C1544" s="54">
        <v>0</v>
      </c>
      <c r="D1544" s="198">
        <v>45985.303564814814</v>
      </c>
      <c r="E1544" s="198">
        <v>46015.303425925929</v>
      </c>
      <c r="F1544" s="54">
        <v>21</v>
      </c>
      <c r="G1544" s="54">
        <v>750000</v>
      </c>
      <c r="H1544" s="54">
        <v>750000</v>
      </c>
      <c r="I1544" s="54">
        <v>0</v>
      </c>
      <c r="J1544" s="54">
        <v>0</v>
      </c>
      <c r="K1544" s="54">
        <v>0</v>
      </c>
      <c r="L1544" s="54">
        <v>750000</v>
      </c>
      <c r="M1544" s="54">
        <v>0</v>
      </c>
      <c r="N1544" s="54">
        <v>0</v>
      </c>
    </row>
    <row r="1545" spans="1:14">
      <c r="A1545" s="199" t="s">
        <v>1210</v>
      </c>
      <c r="B1545" s="200">
        <v>22708</v>
      </c>
      <c r="C1545" s="54">
        <v>0</v>
      </c>
      <c r="D1545" s="198">
        <v>45987.32135416667</v>
      </c>
      <c r="E1545" s="198">
        <v>46017.321157407408</v>
      </c>
      <c r="F1545" s="54">
        <v>19</v>
      </c>
      <c r="G1545" s="54">
        <v>810000</v>
      </c>
      <c r="H1545" s="54">
        <v>810000</v>
      </c>
      <c r="I1545" s="54">
        <v>0</v>
      </c>
      <c r="J1545" s="54">
        <v>0</v>
      </c>
      <c r="K1545" s="54">
        <v>0</v>
      </c>
      <c r="L1545" s="54">
        <v>810000</v>
      </c>
      <c r="M1545" s="54">
        <v>0</v>
      </c>
      <c r="N1545" s="54">
        <v>0</v>
      </c>
    </row>
    <row r="1546" spans="1:14">
      <c r="A1546" s="199" t="s">
        <v>1210</v>
      </c>
      <c r="B1546" s="200">
        <v>22766</v>
      </c>
      <c r="C1546" s="54">
        <v>0</v>
      </c>
      <c r="D1546" s="198">
        <v>45989.348680555559</v>
      </c>
      <c r="E1546" s="198">
        <v>46019.348391203705</v>
      </c>
      <c r="F1546" s="54">
        <v>17</v>
      </c>
      <c r="G1546" s="54">
        <v>523600</v>
      </c>
      <c r="H1546" s="54">
        <v>523600</v>
      </c>
      <c r="I1546" s="54">
        <v>0</v>
      </c>
      <c r="J1546" s="54">
        <v>0</v>
      </c>
      <c r="K1546" s="54">
        <v>0</v>
      </c>
      <c r="L1546" s="54">
        <v>523600</v>
      </c>
      <c r="M1546" s="54">
        <v>0</v>
      </c>
      <c r="N1546" s="54">
        <v>0</v>
      </c>
    </row>
    <row r="1547" spans="1:14">
      <c r="A1547" s="199" t="s">
        <v>1210</v>
      </c>
      <c r="B1547" s="200">
        <v>22871</v>
      </c>
      <c r="C1547" s="54">
        <v>0</v>
      </c>
      <c r="D1547" s="198">
        <v>45993.296342592592</v>
      </c>
      <c r="E1547" s="198">
        <v>46023.296168981484</v>
      </c>
      <c r="F1547" s="54">
        <v>13</v>
      </c>
      <c r="G1547" s="54">
        <v>766399.99</v>
      </c>
      <c r="H1547" s="54">
        <v>766399.99</v>
      </c>
      <c r="I1547" s="54">
        <v>0</v>
      </c>
      <c r="J1547" s="54">
        <v>0</v>
      </c>
      <c r="K1547" s="54">
        <v>766399.99</v>
      </c>
      <c r="L1547" s="54">
        <v>0</v>
      </c>
      <c r="M1547" s="54">
        <v>0</v>
      </c>
      <c r="N1547" s="54">
        <v>0</v>
      </c>
    </row>
    <row r="1548" spans="1:14">
      <c r="A1548" s="199" t="s">
        <v>1210</v>
      </c>
      <c r="B1548" s="200">
        <v>22895</v>
      </c>
      <c r="C1548" s="54">
        <v>0</v>
      </c>
      <c r="D1548" s="198">
        <v>45993.372002314813</v>
      </c>
      <c r="E1548" s="198">
        <v>46023.371793981481</v>
      </c>
      <c r="F1548" s="54">
        <v>13</v>
      </c>
      <c r="G1548" s="54">
        <v>809899.99</v>
      </c>
      <c r="H1548" s="54">
        <v>809899.99</v>
      </c>
      <c r="I1548" s="54">
        <v>0</v>
      </c>
      <c r="J1548" s="54">
        <v>0</v>
      </c>
      <c r="K1548" s="54">
        <v>809899.99</v>
      </c>
      <c r="L1548" s="54">
        <v>0</v>
      </c>
      <c r="M1548" s="54">
        <v>0</v>
      </c>
      <c r="N1548" s="54">
        <v>0</v>
      </c>
    </row>
    <row r="1549" spans="1:14">
      <c r="A1549" s="199" t="s">
        <v>1210</v>
      </c>
      <c r="B1549" s="200">
        <v>22921</v>
      </c>
      <c r="C1549" s="54">
        <v>0</v>
      </c>
      <c r="D1549" s="198">
        <v>45994.366655092592</v>
      </c>
      <c r="E1549" s="198">
        <v>46024.366655092592</v>
      </c>
      <c r="F1549" s="54">
        <v>12</v>
      </c>
      <c r="G1549" s="54">
        <v>855199.99</v>
      </c>
      <c r="H1549" s="54">
        <v>855199.99</v>
      </c>
      <c r="I1549" s="54">
        <v>0</v>
      </c>
      <c r="J1549" s="54">
        <v>0</v>
      </c>
      <c r="K1549" s="54">
        <v>855199.99</v>
      </c>
      <c r="L1549" s="54">
        <v>0</v>
      </c>
      <c r="M1549" s="54">
        <v>0</v>
      </c>
      <c r="N1549" s="54">
        <v>0</v>
      </c>
    </row>
    <row r="1550" spans="1:14">
      <c r="A1550" s="199" t="s">
        <v>1210</v>
      </c>
      <c r="B1550" s="200">
        <v>22959</v>
      </c>
      <c r="C1550" s="54">
        <v>0</v>
      </c>
      <c r="D1550" s="198">
        <v>45995.369108796294</v>
      </c>
      <c r="E1550" s="198">
        <v>46025.369108796294</v>
      </c>
      <c r="F1550" s="54">
        <v>11</v>
      </c>
      <c r="G1550" s="54">
        <v>678300</v>
      </c>
      <c r="H1550" s="54">
        <v>678300</v>
      </c>
      <c r="I1550" s="54">
        <v>0</v>
      </c>
      <c r="J1550" s="54">
        <v>0</v>
      </c>
      <c r="K1550" s="54">
        <v>678300</v>
      </c>
      <c r="L1550" s="54">
        <v>0</v>
      </c>
      <c r="M1550" s="54">
        <v>0</v>
      </c>
      <c r="N1550" s="54">
        <v>0</v>
      </c>
    </row>
    <row r="1551" spans="1:14">
      <c r="A1551" s="199" t="s">
        <v>1210</v>
      </c>
      <c r="B1551" s="200">
        <v>23107</v>
      </c>
      <c r="C1551" s="54">
        <v>0</v>
      </c>
      <c r="D1551" s="198">
        <v>46001.334016203706</v>
      </c>
      <c r="E1551" s="198">
        <v>46031.329224537039</v>
      </c>
      <c r="F1551" s="54">
        <v>5</v>
      </c>
      <c r="G1551" s="54">
        <v>340000</v>
      </c>
      <c r="H1551" s="54">
        <v>340000</v>
      </c>
      <c r="I1551" s="54">
        <v>0</v>
      </c>
      <c r="J1551" s="54">
        <v>340000</v>
      </c>
      <c r="K1551" s="54">
        <v>0</v>
      </c>
      <c r="L1551" s="54">
        <v>0</v>
      </c>
      <c r="M1551" s="54">
        <v>0</v>
      </c>
      <c r="N1551" s="54">
        <v>0</v>
      </c>
    </row>
    <row r="1552" spans="1:14">
      <c r="A1552" s="199" t="s">
        <v>1210</v>
      </c>
      <c r="B1552" s="200">
        <v>23141</v>
      </c>
      <c r="C1552" s="54">
        <v>0</v>
      </c>
      <c r="D1552" s="198">
        <v>46002.324548611112</v>
      </c>
      <c r="E1552" s="198">
        <v>46032.316446759258</v>
      </c>
      <c r="F1552" s="54">
        <v>4</v>
      </c>
      <c r="G1552" s="54">
        <v>800200</v>
      </c>
      <c r="H1552" s="54">
        <v>800200</v>
      </c>
      <c r="I1552" s="54">
        <v>0</v>
      </c>
      <c r="J1552" s="54">
        <v>800200</v>
      </c>
      <c r="K1552" s="54">
        <v>0</v>
      </c>
      <c r="L1552" s="54">
        <v>0</v>
      </c>
      <c r="M1552" s="54">
        <v>0</v>
      </c>
      <c r="N1552" s="54">
        <v>0</v>
      </c>
    </row>
    <row r="1553" spans="1:14">
      <c r="A1553" s="199" t="s">
        <v>1210</v>
      </c>
      <c r="B1553" s="200">
        <v>23145</v>
      </c>
      <c r="C1553" s="54">
        <v>0</v>
      </c>
      <c r="D1553" s="198">
        <v>46002.33085648148</v>
      </c>
      <c r="E1553" s="198">
        <v>46032.329305555555</v>
      </c>
      <c r="F1553" s="54">
        <v>4</v>
      </c>
      <c r="G1553" s="54">
        <v>325550</v>
      </c>
      <c r="H1553" s="54">
        <v>325550</v>
      </c>
      <c r="I1553" s="54">
        <v>0</v>
      </c>
      <c r="J1553" s="54">
        <v>325550</v>
      </c>
      <c r="K1553" s="54">
        <v>0</v>
      </c>
      <c r="L1553" s="54">
        <v>0</v>
      </c>
      <c r="M1553" s="54">
        <v>0</v>
      </c>
      <c r="N1553" s="54">
        <v>0</v>
      </c>
    </row>
    <row r="1554" spans="1:14">
      <c r="A1554" s="199" t="s">
        <v>1210</v>
      </c>
      <c r="B1554" s="200">
        <v>23184</v>
      </c>
      <c r="C1554" s="54">
        <v>0</v>
      </c>
      <c r="D1554" s="198">
        <v>46003.3283912037</v>
      </c>
      <c r="E1554" s="198">
        <v>46033.328252314815</v>
      </c>
      <c r="F1554" s="54">
        <v>3</v>
      </c>
      <c r="G1554" s="54">
        <v>706000</v>
      </c>
      <c r="H1554" s="54">
        <v>706000</v>
      </c>
      <c r="I1554" s="54">
        <v>0</v>
      </c>
      <c r="J1554" s="54">
        <v>706000</v>
      </c>
      <c r="K1554" s="54">
        <v>0</v>
      </c>
      <c r="L1554" s="54">
        <v>0</v>
      </c>
      <c r="M1554" s="54">
        <v>0</v>
      </c>
      <c r="N1554" s="54">
        <v>0</v>
      </c>
    </row>
    <row r="1555" spans="1:14">
      <c r="A1555" s="199" t="s">
        <v>1210</v>
      </c>
      <c r="B1555" s="200">
        <v>23227</v>
      </c>
      <c r="C1555" s="54">
        <v>0</v>
      </c>
      <c r="D1555" s="198">
        <v>46004.347581018519</v>
      </c>
      <c r="E1555" s="198">
        <v>46034.344467592593</v>
      </c>
      <c r="F1555" s="54">
        <v>2</v>
      </c>
      <c r="G1555" s="54">
        <v>700299.99</v>
      </c>
      <c r="H1555" s="54">
        <v>700299.99</v>
      </c>
      <c r="I1555" s="54">
        <v>0</v>
      </c>
      <c r="J1555" s="54">
        <v>700299.99</v>
      </c>
      <c r="K1555" s="54">
        <v>0</v>
      </c>
      <c r="L1555" s="54">
        <v>0</v>
      </c>
      <c r="M1555" s="54">
        <v>0</v>
      </c>
      <c r="N1555" s="54">
        <v>0</v>
      </c>
    </row>
    <row r="1556" spans="1:14">
      <c r="A1556" s="199" t="s">
        <v>1210</v>
      </c>
      <c r="B1556" s="200">
        <v>23351</v>
      </c>
      <c r="C1556" s="54">
        <v>0</v>
      </c>
      <c r="D1556" s="198">
        <v>46009.29996527778</v>
      </c>
      <c r="E1556" s="198">
        <v>46039.299618055556</v>
      </c>
      <c r="F1556" s="54">
        <v>-3</v>
      </c>
      <c r="G1556" s="54">
        <v>815499.99</v>
      </c>
      <c r="H1556" s="54">
        <v>815499.99</v>
      </c>
      <c r="I1556" s="54">
        <v>815499.99</v>
      </c>
      <c r="J1556" s="54">
        <v>0</v>
      </c>
      <c r="K1556" s="54">
        <v>0</v>
      </c>
      <c r="L1556" s="54">
        <v>0</v>
      </c>
      <c r="M1556" s="54">
        <v>0</v>
      </c>
      <c r="N1556" s="54">
        <v>0</v>
      </c>
    </row>
    <row r="1557" spans="1:14">
      <c r="A1557" s="199" t="s">
        <v>1210</v>
      </c>
      <c r="B1557" s="200">
        <v>23552</v>
      </c>
      <c r="C1557" s="54">
        <v>0</v>
      </c>
      <c r="D1557" s="198">
        <v>46014.378877314812</v>
      </c>
      <c r="E1557" s="198">
        <v>46044.378449074073</v>
      </c>
      <c r="F1557" s="54">
        <v>-8</v>
      </c>
      <c r="G1557" s="54">
        <v>883099.99</v>
      </c>
      <c r="H1557" s="54">
        <v>883099.99</v>
      </c>
      <c r="I1557" s="54">
        <v>883099.99</v>
      </c>
      <c r="J1557" s="54">
        <v>0</v>
      </c>
      <c r="K1557" s="54">
        <v>0</v>
      </c>
      <c r="L1557" s="54">
        <v>0</v>
      </c>
      <c r="M1557" s="54">
        <v>0</v>
      </c>
      <c r="N1557" s="54">
        <v>0</v>
      </c>
    </row>
    <row r="1558" spans="1:14">
      <c r="A1558" s="199" t="s">
        <v>1210</v>
      </c>
      <c r="B1558" s="200">
        <v>23554</v>
      </c>
      <c r="C1558" s="54">
        <v>0</v>
      </c>
      <c r="D1558" s="198">
        <v>46014.395011574074</v>
      </c>
      <c r="E1558" s="198">
        <v>46044.392222222225</v>
      </c>
      <c r="F1558" s="54">
        <v>-8</v>
      </c>
      <c r="G1558" s="54">
        <v>800000</v>
      </c>
      <c r="H1558" s="54">
        <v>800000</v>
      </c>
      <c r="I1558" s="54">
        <v>800000</v>
      </c>
      <c r="J1558" s="54">
        <v>0</v>
      </c>
      <c r="K1558" s="54">
        <v>0</v>
      </c>
      <c r="L1558" s="54">
        <v>0</v>
      </c>
      <c r="M1558" s="54">
        <v>0</v>
      </c>
      <c r="N1558" s="54">
        <v>0</v>
      </c>
    </row>
    <row r="1559" spans="1:14">
      <c r="A1559" s="199" t="s">
        <v>1210</v>
      </c>
      <c r="B1559" s="200">
        <v>23561</v>
      </c>
      <c r="C1559" s="54">
        <v>0</v>
      </c>
      <c r="D1559" s="198">
        <v>46014.427615740744</v>
      </c>
      <c r="E1559" s="198">
        <v>46044.427511574075</v>
      </c>
      <c r="F1559" s="54">
        <v>-8</v>
      </c>
      <c r="G1559" s="54">
        <v>475150</v>
      </c>
      <c r="H1559" s="54">
        <v>475150</v>
      </c>
      <c r="I1559" s="54">
        <v>475150</v>
      </c>
      <c r="J1559" s="54">
        <v>0</v>
      </c>
      <c r="K1559" s="54">
        <v>0</v>
      </c>
      <c r="L1559" s="54">
        <v>0</v>
      </c>
      <c r="M1559" s="54">
        <v>0</v>
      </c>
      <c r="N1559" s="54">
        <v>0</v>
      </c>
    </row>
    <row r="1560" spans="1:14">
      <c r="A1560" s="199" t="s">
        <v>1210</v>
      </c>
      <c r="B1560" s="200">
        <v>23595</v>
      </c>
      <c r="C1560" s="54">
        <v>0</v>
      </c>
      <c r="D1560" s="198">
        <v>46015.357662037037</v>
      </c>
      <c r="E1560" s="198">
        <v>46045.356620370374</v>
      </c>
      <c r="F1560" s="54">
        <v>-9</v>
      </c>
      <c r="G1560" s="54">
        <v>704399.99</v>
      </c>
      <c r="H1560" s="54">
        <v>704399.99</v>
      </c>
      <c r="I1560" s="54">
        <v>704399.99</v>
      </c>
      <c r="J1560" s="54">
        <v>0</v>
      </c>
      <c r="K1560" s="54">
        <v>0</v>
      </c>
      <c r="L1560" s="54">
        <v>0</v>
      </c>
      <c r="M1560" s="54">
        <v>0</v>
      </c>
      <c r="N1560" s="54">
        <v>0</v>
      </c>
    </row>
    <row r="1561" spans="1:14">
      <c r="B1561" s="246" t="s">
        <v>36</v>
      </c>
      <c r="D1561" s="304">
        <f>SUBTOTAL(4,F1533:F1560)</f>
        <v>37</v>
      </c>
    </row>
    <row r="1562" spans="1:14">
      <c r="G1562" s="305">
        <f>SUBTOTAL(9,H1533:H1560)</f>
        <v>17473999.890000001</v>
      </c>
      <c r="H1562" s="305">
        <f>SUBTOTAL(9,I1533:I1560)</f>
        <v>3678149.9699999997</v>
      </c>
      <c r="I1562" s="305">
        <f>SUBTOTAL(9,J1533:J1560)</f>
        <v>2872049.99</v>
      </c>
      <c r="K1562" s="305">
        <f>SUBTOTAL(9,K1533:K1560)</f>
        <v>3109799.9699999997</v>
      </c>
      <c r="L1562" s="305">
        <f>SUBTOTAL(9,L1533:L1560)</f>
        <v>2083600</v>
      </c>
      <c r="M1562" s="305">
        <f>SUBTOTAL(9,M1533:M1560)</f>
        <v>2671199.9900000002</v>
      </c>
      <c r="N1562" s="305">
        <f>SUBTOTAL(9,N1533:N1560)</f>
        <v>3059199.9699999997</v>
      </c>
    </row>
    <row r="1563" spans="1:14">
      <c r="A1563" s="245" t="s">
        <v>1523</v>
      </c>
      <c r="J1563" s="246" t="s">
        <v>12</v>
      </c>
      <c r="K1563" s="247" t="s">
        <v>1524</v>
      </c>
      <c r="L1563" s="248" t="s">
        <v>13</v>
      </c>
    </row>
    <row r="1565" spans="1:14">
      <c r="A1565" s="52" t="s">
        <v>18</v>
      </c>
      <c r="B1565" s="53" t="s">
        <v>19</v>
      </c>
      <c r="C1565" s="53" t="s">
        <v>20</v>
      </c>
      <c r="D1565" s="52" t="s">
        <v>21</v>
      </c>
      <c r="E1565" s="52" t="s">
        <v>22</v>
      </c>
      <c r="G1565" s="53" t="s">
        <v>23</v>
      </c>
      <c r="H1565" s="53" t="s">
        <v>24</v>
      </c>
      <c r="I1565" s="53" t="s">
        <v>25</v>
      </c>
      <c r="J1565" s="303" t="s">
        <v>26</v>
      </c>
      <c r="K1565" s="303" t="s">
        <v>27</v>
      </c>
      <c r="L1565" s="303" t="s">
        <v>28</v>
      </c>
      <c r="M1565" s="53" t="s">
        <v>29</v>
      </c>
      <c r="N1565" s="53" t="s">
        <v>30</v>
      </c>
    </row>
    <row r="1566" spans="1:14">
      <c r="A1566" s="199" t="s">
        <v>1208</v>
      </c>
      <c r="B1566" s="200">
        <v>18935</v>
      </c>
      <c r="C1566" s="54">
        <v>4</v>
      </c>
      <c r="D1566" s="198">
        <v>46018.489421296297</v>
      </c>
      <c r="E1566" s="198">
        <v>46019.489062499997</v>
      </c>
      <c r="F1566" s="54">
        <v>17</v>
      </c>
      <c r="G1566" s="54">
        <v>746200</v>
      </c>
      <c r="H1566" s="54">
        <v>746200</v>
      </c>
      <c r="I1566" s="54">
        <v>0</v>
      </c>
      <c r="J1566" s="54">
        <v>0</v>
      </c>
      <c r="K1566" s="54">
        <v>0</v>
      </c>
      <c r="L1566" s="54">
        <v>746200</v>
      </c>
      <c r="M1566" s="54">
        <v>0</v>
      </c>
      <c r="N1566" s="54">
        <v>0</v>
      </c>
    </row>
    <row r="1567" spans="1:14">
      <c r="A1567" s="199" t="s">
        <v>1208</v>
      </c>
      <c r="B1567" s="200">
        <v>19009</v>
      </c>
      <c r="C1567" s="54">
        <v>4</v>
      </c>
      <c r="D1567" s="198">
        <v>46021.309745370374</v>
      </c>
      <c r="E1567" s="198">
        <v>46022.309583333335</v>
      </c>
      <c r="F1567" s="54">
        <v>14</v>
      </c>
      <c r="G1567" s="54">
        <v>900200</v>
      </c>
      <c r="H1567" s="54">
        <v>900200</v>
      </c>
      <c r="I1567" s="54">
        <v>0</v>
      </c>
      <c r="J1567" s="54">
        <v>0</v>
      </c>
      <c r="K1567" s="54">
        <v>900200</v>
      </c>
      <c r="L1567" s="54">
        <v>0</v>
      </c>
      <c r="M1567" s="54">
        <v>0</v>
      </c>
      <c r="N1567" s="54">
        <v>0</v>
      </c>
    </row>
    <row r="1568" spans="1:14">
      <c r="B1568" s="246" t="s">
        <v>36</v>
      </c>
      <c r="D1568" s="304">
        <f>SUBTOTAL(4,F1566:F1567)</f>
        <v>17</v>
      </c>
    </row>
    <row r="1569" spans="1:14">
      <c r="G1569" s="305">
        <f>SUBTOTAL(9,H1566:H1567)</f>
        <v>1646400</v>
      </c>
      <c r="H1569" s="305">
        <f>SUBTOTAL(9,I1566:I1567)</f>
        <v>0</v>
      </c>
      <c r="I1569" s="305">
        <f>SUBTOTAL(9,J1566:J1567)</f>
        <v>0</v>
      </c>
      <c r="K1569" s="305">
        <f>SUBTOTAL(9,K1566:K1567)</f>
        <v>900200</v>
      </c>
      <c r="L1569" s="305">
        <f>SUBTOTAL(9,L1566:L1567)</f>
        <v>746200</v>
      </c>
      <c r="M1569" s="305">
        <f>SUBTOTAL(9,M1566:M1567)</f>
        <v>0</v>
      </c>
      <c r="N1569" s="305">
        <f>SUBTOTAL(9,N1566:N1567)</f>
        <v>0</v>
      </c>
    </row>
    <row r="1570" spans="1:14">
      <c r="A1570" s="245" t="s">
        <v>1327</v>
      </c>
      <c r="J1570" s="246" t="s">
        <v>12</v>
      </c>
      <c r="K1570" s="247" t="s">
        <v>1328</v>
      </c>
      <c r="L1570" s="248" t="s">
        <v>13</v>
      </c>
    </row>
    <row r="1572" spans="1:14">
      <c r="A1572" s="52" t="s">
        <v>18</v>
      </c>
      <c r="B1572" s="53" t="s">
        <v>19</v>
      </c>
      <c r="C1572" s="53" t="s">
        <v>20</v>
      </c>
      <c r="D1572" s="52" t="s">
        <v>21</v>
      </c>
      <c r="E1572" s="52" t="s">
        <v>22</v>
      </c>
      <c r="G1572" s="53" t="s">
        <v>23</v>
      </c>
      <c r="H1572" s="53" t="s">
        <v>24</v>
      </c>
      <c r="I1572" s="53" t="s">
        <v>25</v>
      </c>
      <c r="J1572" s="303" t="s">
        <v>26</v>
      </c>
      <c r="K1572" s="303" t="s">
        <v>27</v>
      </c>
      <c r="L1572" s="303" t="s">
        <v>28</v>
      </c>
      <c r="M1572" s="53" t="s">
        <v>29</v>
      </c>
      <c r="N1572" s="53" t="s">
        <v>30</v>
      </c>
    </row>
    <row r="1573" spans="1:14">
      <c r="A1573" s="199" t="s">
        <v>1210</v>
      </c>
      <c r="B1573" s="200">
        <v>23401</v>
      </c>
      <c r="C1573" s="54">
        <v>11</v>
      </c>
      <c r="D1573" s="198">
        <v>46010.364074074074</v>
      </c>
      <c r="E1573" s="198">
        <v>46018.363923611112</v>
      </c>
      <c r="F1573" s="54">
        <v>18</v>
      </c>
      <c r="G1573" s="54">
        <v>242400</v>
      </c>
      <c r="H1573" s="54">
        <v>242400</v>
      </c>
      <c r="I1573" s="54">
        <v>0</v>
      </c>
      <c r="J1573" s="54">
        <v>0</v>
      </c>
      <c r="K1573" s="54">
        <v>0</v>
      </c>
      <c r="L1573" s="54">
        <v>242400</v>
      </c>
      <c r="M1573" s="54">
        <v>0</v>
      </c>
      <c r="N1573" s="54">
        <v>0</v>
      </c>
    </row>
    <row r="1574" spans="1:14">
      <c r="A1574" s="199" t="s">
        <v>1210</v>
      </c>
      <c r="B1574" s="200">
        <v>23543</v>
      </c>
      <c r="C1574" s="54">
        <v>11</v>
      </c>
      <c r="D1574" s="198">
        <v>46014.318067129629</v>
      </c>
      <c r="E1574" s="198">
        <v>46022.317974537036</v>
      </c>
      <c r="F1574" s="54">
        <v>14</v>
      </c>
      <c r="G1574" s="54">
        <v>364800</v>
      </c>
      <c r="H1574" s="54">
        <v>364800</v>
      </c>
      <c r="I1574" s="54">
        <v>0</v>
      </c>
      <c r="J1574" s="54">
        <v>0</v>
      </c>
      <c r="K1574" s="54">
        <v>364800</v>
      </c>
      <c r="L1574" s="54">
        <v>0</v>
      </c>
      <c r="M1574" s="54">
        <v>0</v>
      </c>
      <c r="N1574" s="54">
        <v>0</v>
      </c>
    </row>
    <row r="1575" spans="1:14">
      <c r="A1575" s="199" t="s">
        <v>1210</v>
      </c>
      <c r="B1575" s="200">
        <v>23745</v>
      </c>
      <c r="C1575" s="54">
        <v>11</v>
      </c>
      <c r="D1575" s="198">
        <v>46022.237430555557</v>
      </c>
      <c r="E1575" s="198">
        <v>46030.237210648149</v>
      </c>
      <c r="F1575" s="54">
        <v>6</v>
      </c>
      <c r="G1575" s="54">
        <v>94350</v>
      </c>
      <c r="H1575" s="54">
        <v>94350</v>
      </c>
      <c r="I1575" s="54">
        <v>0</v>
      </c>
      <c r="J1575" s="54">
        <v>94350</v>
      </c>
      <c r="K1575" s="54">
        <v>0</v>
      </c>
      <c r="L1575" s="54">
        <v>0</v>
      </c>
      <c r="M1575" s="54">
        <v>0</v>
      </c>
      <c r="N1575" s="54">
        <v>0</v>
      </c>
    </row>
    <row r="1576" spans="1:14">
      <c r="A1576" s="199" t="s">
        <v>1210</v>
      </c>
      <c r="B1576" s="200">
        <v>23747</v>
      </c>
      <c r="C1576" s="54">
        <v>11</v>
      </c>
      <c r="D1576" s="198">
        <v>46022.23982638889</v>
      </c>
      <c r="E1576" s="198">
        <v>46030.23951388889</v>
      </c>
      <c r="F1576" s="54">
        <v>6</v>
      </c>
      <c r="G1576" s="54">
        <v>609600</v>
      </c>
      <c r="H1576" s="54">
        <v>609600</v>
      </c>
      <c r="I1576" s="54">
        <v>0</v>
      </c>
      <c r="J1576" s="54">
        <v>609600</v>
      </c>
      <c r="K1576" s="54">
        <v>0</v>
      </c>
      <c r="L1576" s="54">
        <v>0</v>
      </c>
      <c r="M1576" s="54">
        <v>0</v>
      </c>
      <c r="N1576" s="54">
        <v>0</v>
      </c>
    </row>
    <row r="1577" spans="1:14">
      <c r="B1577" s="246" t="s">
        <v>36</v>
      </c>
      <c r="D1577" s="304">
        <f>SUBTOTAL(4,F1573:F1576)</f>
        <v>18</v>
      </c>
    </row>
    <row r="1578" spans="1:14">
      <c r="G1578" s="305">
        <f>SUBTOTAL(9,H1573:H1576)</f>
        <v>1311150</v>
      </c>
      <c r="H1578" s="305">
        <f>SUBTOTAL(9,I1573:I1576)</f>
        <v>0</v>
      </c>
      <c r="I1578" s="305">
        <f>SUBTOTAL(9,J1573:J1576)</f>
        <v>703950</v>
      </c>
      <c r="K1578" s="305">
        <f>SUBTOTAL(9,K1573:K1576)</f>
        <v>364800</v>
      </c>
      <c r="L1578" s="305">
        <f>SUBTOTAL(9,L1573:L1576)</f>
        <v>242400</v>
      </c>
      <c r="M1578" s="305">
        <f>SUBTOTAL(9,M1573:M1576)</f>
        <v>0</v>
      </c>
      <c r="N1578" s="305">
        <f>SUBTOTAL(9,N1573:N1576)</f>
        <v>0</v>
      </c>
    </row>
    <row r="1579" spans="1:14">
      <c r="A1579" s="245" t="s">
        <v>207</v>
      </c>
      <c r="J1579" s="246" t="s">
        <v>12</v>
      </c>
      <c r="K1579" s="247" t="s">
        <v>1290</v>
      </c>
      <c r="L1579" s="248" t="s">
        <v>13</v>
      </c>
    </row>
    <row r="1581" spans="1:14">
      <c r="A1581" s="52" t="s">
        <v>18</v>
      </c>
      <c r="B1581" s="53" t="s">
        <v>19</v>
      </c>
      <c r="C1581" s="53" t="s">
        <v>20</v>
      </c>
      <c r="D1581" s="52" t="s">
        <v>21</v>
      </c>
      <c r="E1581" s="52" t="s">
        <v>22</v>
      </c>
      <c r="G1581" s="53" t="s">
        <v>23</v>
      </c>
      <c r="H1581" s="53" t="s">
        <v>24</v>
      </c>
      <c r="I1581" s="53" t="s">
        <v>25</v>
      </c>
      <c r="J1581" s="303" t="s">
        <v>26</v>
      </c>
      <c r="K1581" s="303" t="s">
        <v>27</v>
      </c>
      <c r="L1581" s="303" t="s">
        <v>28</v>
      </c>
      <c r="M1581" s="53" t="s">
        <v>29</v>
      </c>
      <c r="N1581" s="53" t="s">
        <v>30</v>
      </c>
    </row>
    <row r="1582" spans="1:14">
      <c r="A1582" s="199" t="s">
        <v>1210</v>
      </c>
      <c r="B1582" s="200">
        <v>22555</v>
      </c>
      <c r="C1582" s="54">
        <v>8</v>
      </c>
      <c r="D1582" s="198">
        <v>45982.329780092594</v>
      </c>
      <c r="E1582" s="198">
        <v>46012.328333333331</v>
      </c>
      <c r="F1582" s="54">
        <v>24</v>
      </c>
      <c r="G1582" s="54">
        <v>2480000</v>
      </c>
      <c r="H1582" s="54">
        <v>2480000</v>
      </c>
      <c r="I1582" s="54">
        <v>0</v>
      </c>
      <c r="J1582" s="54">
        <v>0</v>
      </c>
      <c r="K1582" s="54">
        <v>0</v>
      </c>
      <c r="L1582" s="54">
        <v>0</v>
      </c>
      <c r="M1582" s="54">
        <v>2480000</v>
      </c>
      <c r="N1582" s="54">
        <v>0</v>
      </c>
    </row>
    <row r="1583" spans="1:14">
      <c r="A1583" s="199" t="s">
        <v>1210</v>
      </c>
      <c r="B1583" s="200">
        <v>22615</v>
      </c>
      <c r="C1583" s="54">
        <v>8</v>
      </c>
      <c r="D1583" s="198">
        <v>45985.305011574077</v>
      </c>
      <c r="E1583" s="198">
        <v>46015.304131944446</v>
      </c>
      <c r="F1583" s="54">
        <v>21</v>
      </c>
      <c r="G1583" s="54">
        <v>1064000</v>
      </c>
      <c r="H1583" s="54">
        <v>1064000</v>
      </c>
      <c r="I1583" s="54">
        <v>0</v>
      </c>
      <c r="J1583" s="54">
        <v>0</v>
      </c>
      <c r="K1583" s="54">
        <v>0</v>
      </c>
      <c r="L1583" s="54">
        <v>1064000</v>
      </c>
      <c r="M1583" s="54">
        <v>0</v>
      </c>
      <c r="N1583" s="54">
        <v>0</v>
      </c>
    </row>
    <row r="1584" spans="1:14">
      <c r="A1584" s="199" t="s">
        <v>1210</v>
      </c>
      <c r="B1584" s="200">
        <v>22710</v>
      </c>
      <c r="C1584" s="54">
        <v>8</v>
      </c>
      <c r="D1584" s="198">
        <v>45987.328634259262</v>
      </c>
      <c r="E1584" s="198">
        <v>46017.328101851854</v>
      </c>
      <c r="F1584" s="54">
        <v>19</v>
      </c>
      <c r="G1584" s="54">
        <v>2684000</v>
      </c>
      <c r="H1584" s="54">
        <v>2684000</v>
      </c>
      <c r="I1584" s="54">
        <v>0</v>
      </c>
      <c r="J1584" s="54">
        <v>0</v>
      </c>
      <c r="K1584" s="54">
        <v>0</v>
      </c>
      <c r="L1584" s="54">
        <v>2684000</v>
      </c>
      <c r="M1584" s="54">
        <v>0</v>
      </c>
      <c r="N1584" s="54">
        <v>0</v>
      </c>
    </row>
    <row r="1585" spans="1:14">
      <c r="A1585" s="199" t="s">
        <v>1210</v>
      </c>
      <c r="B1585" s="200">
        <v>22752</v>
      </c>
      <c r="C1585" s="54">
        <v>8</v>
      </c>
      <c r="D1585" s="198">
        <v>45989.324143518519</v>
      </c>
      <c r="E1585" s="198">
        <v>46019.323611111111</v>
      </c>
      <c r="F1585" s="54">
        <v>17</v>
      </c>
      <c r="G1585" s="54">
        <v>1035000</v>
      </c>
      <c r="H1585" s="54">
        <v>1035000</v>
      </c>
      <c r="I1585" s="54">
        <v>0</v>
      </c>
      <c r="J1585" s="54">
        <v>0</v>
      </c>
      <c r="K1585" s="54">
        <v>0</v>
      </c>
      <c r="L1585" s="54">
        <v>1035000</v>
      </c>
      <c r="M1585" s="54">
        <v>0</v>
      </c>
      <c r="N1585" s="54">
        <v>0</v>
      </c>
    </row>
    <row r="1586" spans="1:14">
      <c r="A1586" s="199" t="s">
        <v>1210</v>
      </c>
      <c r="B1586" s="200">
        <v>22839</v>
      </c>
      <c r="C1586" s="54">
        <v>8</v>
      </c>
      <c r="D1586" s="198">
        <v>45992.226226851853</v>
      </c>
      <c r="E1586" s="198">
        <v>46022.226030092592</v>
      </c>
      <c r="F1586" s="54">
        <v>14</v>
      </c>
      <c r="G1586" s="54">
        <v>3667500</v>
      </c>
      <c r="H1586" s="54">
        <v>3667500</v>
      </c>
      <c r="I1586" s="54">
        <v>0</v>
      </c>
      <c r="J1586" s="54">
        <v>0</v>
      </c>
      <c r="K1586" s="54">
        <v>3667500</v>
      </c>
      <c r="L1586" s="54">
        <v>0</v>
      </c>
      <c r="M1586" s="54">
        <v>0</v>
      </c>
      <c r="N1586" s="54">
        <v>0</v>
      </c>
    </row>
    <row r="1587" spans="1:14">
      <c r="A1587" s="199" t="s">
        <v>1210</v>
      </c>
      <c r="B1587" s="200">
        <v>22918</v>
      </c>
      <c r="C1587" s="54">
        <v>8</v>
      </c>
      <c r="D1587" s="198">
        <v>45994.359768518516</v>
      </c>
      <c r="E1587" s="198">
        <v>46024.356840277775</v>
      </c>
      <c r="F1587" s="54">
        <v>12</v>
      </c>
      <c r="G1587" s="54">
        <v>2520000</v>
      </c>
      <c r="H1587" s="54">
        <v>2520000</v>
      </c>
      <c r="I1587" s="54">
        <v>0</v>
      </c>
      <c r="J1587" s="54">
        <v>0</v>
      </c>
      <c r="K1587" s="54">
        <v>2520000</v>
      </c>
      <c r="L1587" s="54">
        <v>0</v>
      </c>
      <c r="M1587" s="54">
        <v>0</v>
      </c>
      <c r="N1587" s="54">
        <v>0</v>
      </c>
    </row>
    <row r="1588" spans="1:14">
      <c r="A1588" s="199" t="s">
        <v>1210</v>
      </c>
      <c r="B1588" s="200">
        <v>23002</v>
      </c>
      <c r="C1588" s="54">
        <v>8</v>
      </c>
      <c r="D1588" s="198">
        <v>45996.413726851853</v>
      </c>
      <c r="E1588" s="198">
        <v>46026.413425925923</v>
      </c>
      <c r="F1588" s="54">
        <v>10</v>
      </c>
      <c r="G1588" s="54">
        <v>1350000</v>
      </c>
      <c r="H1588" s="54">
        <v>1350000</v>
      </c>
      <c r="I1588" s="54">
        <v>0</v>
      </c>
      <c r="J1588" s="54">
        <v>0</v>
      </c>
      <c r="K1588" s="54">
        <v>1350000</v>
      </c>
      <c r="L1588" s="54">
        <v>0</v>
      </c>
      <c r="M1588" s="54">
        <v>0</v>
      </c>
      <c r="N1588" s="54">
        <v>0</v>
      </c>
    </row>
    <row r="1589" spans="1:14">
      <c r="A1589" s="199" t="s">
        <v>1210</v>
      </c>
      <c r="B1589" s="200">
        <v>23035</v>
      </c>
      <c r="C1589" s="54">
        <v>8</v>
      </c>
      <c r="D1589" s="198">
        <v>45997.396643518521</v>
      </c>
      <c r="E1589" s="198">
        <v>46027.395949074074</v>
      </c>
      <c r="F1589" s="54">
        <v>9</v>
      </c>
      <c r="G1589" s="54">
        <v>2520000</v>
      </c>
      <c r="H1589" s="54">
        <v>2520000</v>
      </c>
      <c r="I1589" s="54">
        <v>0</v>
      </c>
      <c r="J1589" s="54">
        <v>0</v>
      </c>
      <c r="K1589" s="54">
        <v>2520000</v>
      </c>
      <c r="L1589" s="54">
        <v>0</v>
      </c>
      <c r="M1589" s="54">
        <v>0</v>
      </c>
      <c r="N1589" s="54">
        <v>0</v>
      </c>
    </row>
    <row r="1590" spans="1:14">
      <c r="A1590" s="199" t="s">
        <v>1210</v>
      </c>
      <c r="B1590" s="200">
        <v>23059</v>
      </c>
      <c r="C1590" s="54">
        <v>8</v>
      </c>
      <c r="D1590" s="198">
        <v>46000.310717592591</v>
      </c>
      <c r="E1590" s="198">
        <v>46030.308518518519</v>
      </c>
      <c r="F1590" s="54">
        <v>6</v>
      </c>
      <c r="G1590" s="54">
        <v>2752650</v>
      </c>
      <c r="H1590" s="54">
        <v>2752650</v>
      </c>
      <c r="I1590" s="54">
        <v>0</v>
      </c>
      <c r="J1590" s="54">
        <v>2752650</v>
      </c>
      <c r="K1590" s="54">
        <v>0</v>
      </c>
      <c r="L1590" s="54">
        <v>0</v>
      </c>
      <c r="M1590" s="54">
        <v>0</v>
      </c>
      <c r="N1590" s="54">
        <v>0</v>
      </c>
    </row>
    <row r="1591" spans="1:14">
      <c r="A1591" s="199" t="s">
        <v>1210</v>
      </c>
      <c r="B1591" s="200">
        <v>23117</v>
      </c>
      <c r="C1591" s="54">
        <v>8</v>
      </c>
      <c r="D1591" s="198">
        <v>46001.454756944448</v>
      </c>
      <c r="E1591" s="198">
        <v>46031.454756944448</v>
      </c>
      <c r="F1591" s="54">
        <v>5</v>
      </c>
      <c r="G1591" s="54">
        <v>2920500</v>
      </c>
      <c r="H1591" s="54">
        <v>2616900</v>
      </c>
      <c r="I1591" s="54">
        <v>0</v>
      </c>
      <c r="J1591" s="54">
        <v>2616900</v>
      </c>
      <c r="K1591" s="54">
        <v>0</v>
      </c>
      <c r="L1591" s="54">
        <v>0</v>
      </c>
      <c r="M1591" s="54">
        <v>0</v>
      </c>
      <c r="N1591" s="54">
        <v>0</v>
      </c>
    </row>
    <row r="1592" spans="1:14">
      <c r="A1592" s="199" t="s">
        <v>1210</v>
      </c>
      <c r="B1592" s="200">
        <v>23193</v>
      </c>
      <c r="C1592" s="54">
        <v>8</v>
      </c>
      <c r="D1592" s="198">
        <v>46003.355173611111</v>
      </c>
      <c r="E1592" s="198">
        <v>46033.35392361111</v>
      </c>
      <c r="F1592" s="54">
        <v>3</v>
      </c>
      <c r="G1592" s="54">
        <v>2160000</v>
      </c>
      <c r="H1592" s="54">
        <v>2160000</v>
      </c>
      <c r="I1592" s="54">
        <v>0</v>
      </c>
      <c r="J1592" s="54">
        <v>2160000</v>
      </c>
      <c r="K1592" s="54">
        <v>0</v>
      </c>
      <c r="L1592" s="54">
        <v>0</v>
      </c>
      <c r="M1592" s="54">
        <v>0</v>
      </c>
      <c r="N1592" s="54">
        <v>0</v>
      </c>
    </row>
    <row r="1593" spans="1:14">
      <c r="A1593" s="199" t="s">
        <v>1210</v>
      </c>
      <c r="B1593" s="200">
        <v>23269</v>
      </c>
      <c r="C1593" s="54">
        <v>8</v>
      </c>
      <c r="D1593" s="198">
        <v>46007.136689814812</v>
      </c>
      <c r="E1593" s="198">
        <v>46037.136689814812</v>
      </c>
      <c r="F1593" s="54">
        <v>-1</v>
      </c>
      <c r="G1593" s="54">
        <v>6210000</v>
      </c>
      <c r="H1593" s="54">
        <v>4653000</v>
      </c>
      <c r="I1593" s="54">
        <v>4653000</v>
      </c>
      <c r="J1593" s="54">
        <v>0</v>
      </c>
      <c r="K1593" s="54">
        <v>0</v>
      </c>
      <c r="L1593" s="54">
        <v>0</v>
      </c>
      <c r="M1593" s="54">
        <v>0</v>
      </c>
      <c r="N1593" s="54">
        <v>0</v>
      </c>
    </row>
    <row r="1594" spans="1:14">
      <c r="A1594" s="199" t="s">
        <v>1210</v>
      </c>
      <c r="B1594" s="200">
        <v>23325</v>
      </c>
      <c r="C1594" s="54">
        <v>8</v>
      </c>
      <c r="D1594" s="198">
        <v>46008.381886574076</v>
      </c>
      <c r="E1594" s="198">
        <v>46038.381620370368</v>
      </c>
      <c r="F1594" s="54">
        <v>-2</v>
      </c>
      <c r="G1594" s="54">
        <v>2565000</v>
      </c>
      <c r="H1594" s="54">
        <v>2565000</v>
      </c>
      <c r="I1594" s="54">
        <v>2565000</v>
      </c>
      <c r="J1594" s="54">
        <v>0</v>
      </c>
      <c r="K1594" s="54">
        <v>0</v>
      </c>
      <c r="L1594" s="54">
        <v>0</v>
      </c>
      <c r="M1594" s="54">
        <v>0</v>
      </c>
      <c r="N1594" s="54">
        <v>0</v>
      </c>
    </row>
    <row r="1595" spans="1:14">
      <c r="A1595" s="199" t="s">
        <v>1210</v>
      </c>
      <c r="B1595" s="200">
        <v>23403</v>
      </c>
      <c r="C1595" s="54">
        <v>8</v>
      </c>
      <c r="D1595" s="198">
        <v>46010.371458333335</v>
      </c>
      <c r="E1595" s="198">
        <v>46040.371157407404</v>
      </c>
      <c r="F1595" s="54">
        <v>-4</v>
      </c>
      <c r="G1595" s="54">
        <v>2070000</v>
      </c>
      <c r="H1595" s="54">
        <v>2070000</v>
      </c>
      <c r="I1595" s="54">
        <v>2070000</v>
      </c>
      <c r="J1595" s="54">
        <v>0</v>
      </c>
      <c r="K1595" s="54">
        <v>0</v>
      </c>
      <c r="L1595" s="54">
        <v>0</v>
      </c>
      <c r="M1595" s="54">
        <v>0</v>
      </c>
      <c r="N1595" s="54">
        <v>0</v>
      </c>
    </row>
    <row r="1596" spans="1:14">
      <c r="A1596" s="199" t="s">
        <v>1210</v>
      </c>
      <c r="B1596" s="200">
        <v>23508</v>
      </c>
      <c r="C1596" s="54">
        <v>8</v>
      </c>
      <c r="D1596" s="198">
        <v>46013.373796296299</v>
      </c>
      <c r="E1596" s="198">
        <v>46043.373333333337</v>
      </c>
      <c r="F1596" s="54">
        <v>-7</v>
      </c>
      <c r="G1596" s="54">
        <v>3217500</v>
      </c>
      <c r="H1596" s="54">
        <v>3217500</v>
      </c>
      <c r="I1596" s="54">
        <v>3217500</v>
      </c>
      <c r="J1596" s="54">
        <v>0</v>
      </c>
      <c r="K1596" s="54">
        <v>0</v>
      </c>
      <c r="L1596" s="54">
        <v>0</v>
      </c>
      <c r="M1596" s="54">
        <v>0</v>
      </c>
      <c r="N1596" s="54">
        <v>0</v>
      </c>
    </row>
    <row r="1597" spans="1:14">
      <c r="A1597" s="199" t="s">
        <v>1208</v>
      </c>
      <c r="B1597" s="200">
        <v>18886</v>
      </c>
      <c r="C1597" s="54">
        <v>8</v>
      </c>
      <c r="D1597" s="198">
        <v>46015.4919212963</v>
      </c>
      <c r="E1597" s="198">
        <v>46045.491851851853</v>
      </c>
      <c r="F1597" s="54">
        <v>-9</v>
      </c>
      <c r="G1597" s="54">
        <v>1656600</v>
      </c>
      <c r="H1597" s="54">
        <v>1656600</v>
      </c>
      <c r="I1597" s="54">
        <v>1656600</v>
      </c>
      <c r="J1597" s="54">
        <v>0</v>
      </c>
      <c r="K1597" s="54">
        <v>0</v>
      </c>
      <c r="L1597" s="54">
        <v>0</v>
      </c>
      <c r="M1597" s="54">
        <v>0</v>
      </c>
      <c r="N1597" s="54">
        <v>0</v>
      </c>
    </row>
    <row r="1598" spans="1:14">
      <c r="A1598" s="199" t="s">
        <v>1210</v>
      </c>
      <c r="B1598" s="200">
        <v>23636</v>
      </c>
      <c r="C1598" s="54">
        <v>8</v>
      </c>
      <c r="D1598" s="198">
        <v>46017.379074074073</v>
      </c>
      <c r="E1598" s="198">
        <v>46047.378981481481</v>
      </c>
      <c r="F1598" s="54">
        <v>-11</v>
      </c>
      <c r="G1598" s="54">
        <v>3037500</v>
      </c>
      <c r="H1598" s="54">
        <v>3037500</v>
      </c>
      <c r="I1598" s="54">
        <v>3037500</v>
      </c>
      <c r="J1598" s="54">
        <v>0</v>
      </c>
      <c r="K1598" s="54">
        <v>0</v>
      </c>
      <c r="L1598" s="54">
        <v>0</v>
      </c>
      <c r="M1598" s="54">
        <v>0</v>
      </c>
      <c r="N1598" s="54">
        <v>0</v>
      </c>
    </row>
    <row r="1599" spans="1:14">
      <c r="A1599" s="199" t="s">
        <v>1210</v>
      </c>
      <c r="B1599" s="200">
        <v>23710</v>
      </c>
      <c r="C1599" s="54">
        <v>8</v>
      </c>
      <c r="D1599" s="198">
        <v>46020.287581018521</v>
      </c>
      <c r="E1599" s="198">
        <v>46050.287407407406</v>
      </c>
      <c r="F1599" s="54">
        <v>-14</v>
      </c>
      <c r="G1599" s="54">
        <v>1800000</v>
      </c>
      <c r="H1599" s="54">
        <v>1800000</v>
      </c>
      <c r="I1599" s="54">
        <v>1800000</v>
      </c>
      <c r="J1599" s="54">
        <v>0</v>
      </c>
      <c r="K1599" s="54">
        <v>0</v>
      </c>
      <c r="L1599" s="54">
        <v>0</v>
      </c>
      <c r="M1599" s="54">
        <v>0</v>
      </c>
      <c r="N1599" s="54">
        <v>0</v>
      </c>
    </row>
    <row r="1600" spans="1:14">
      <c r="B1600" s="246" t="s">
        <v>36</v>
      </c>
      <c r="D1600" s="304">
        <f>SUBTOTAL(4,F1582:F1599)</f>
        <v>24</v>
      </c>
    </row>
    <row r="1601" spans="1:14">
      <c r="G1601" s="305">
        <f>SUBTOTAL(9,H1582:H1599)</f>
        <v>43849650</v>
      </c>
      <c r="H1601" s="305">
        <f>SUBTOTAL(9,I1582:I1599)</f>
        <v>18999600</v>
      </c>
      <c r="I1601" s="305">
        <f>SUBTOTAL(9,J1582:J1599)</f>
        <v>7529550</v>
      </c>
      <c r="K1601" s="305">
        <f>SUBTOTAL(9,K1582:K1599)</f>
        <v>10057500</v>
      </c>
      <c r="L1601" s="305">
        <f>SUBTOTAL(9,L1582:L1599)</f>
        <v>4783000</v>
      </c>
      <c r="M1601" s="305">
        <f>SUBTOTAL(9,M1582:M1599)</f>
        <v>2480000</v>
      </c>
      <c r="N1601" s="305">
        <f>SUBTOTAL(9,N1582:N1599)</f>
        <v>0</v>
      </c>
    </row>
    <row r="1602" spans="1:14">
      <c r="A1602" s="245" t="s">
        <v>69</v>
      </c>
      <c r="J1602" s="246" t="s">
        <v>12</v>
      </c>
      <c r="K1602" s="247" t="s">
        <v>1291</v>
      </c>
      <c r="L1602" s="248" t="s">
        <v>13</v>
      </c>
    </row>
    <row r="1604" spans="1:14">
      <c r="A1604" s="52" t="s">
        <v>18</v>
      </c>
      <c r="B1604" s="53" t="s">
        <v>19</v>
      </c>
      <c r="C1604" s="53" t="s">
        <v>20</v>
      </c>
      <c r="D1604" s="52" t="s">
        <v>21</v>
      </c>
      <c r="E1604" s="52" t="s">
        <v>22</v>
      </c>
      <c r="G1604" s="53" t="s">
        <v>23</v>
      </c>
      <c r="H1604" s="53" t="s">
        <v>24</v>
      </c>
      <c r="I1604" s="53" t="s">
        <v>25</v>
      </c>
      <c r="J1604" s="303" t="s">
        <v>26</v>
      </c>
      <c r="K1604" s="303" t="s">
        <v>27</v>
      </c>
      <c r="L1604" s="303" t="s">
        <v>28</v>
      </c>
      <c r="M1604" s="53" t="s">
        <v>29</v>
      </c>
      <c r="N1604" s="53" t="s">
        <v>30</v>
      </c>
    </row>
    <row r="1605" spans="1:14">
      <c r="A1605" s="199" t="s">
        <v>1208</v>
      </c>
      <c r="B1605" s="200">
        <v>10762</v>
      </c>
      <c r="C1605" s="54">
        <v>4</v>
      </c>
      <c r="D1605" s="198">
        <v>45721.349803240744</v>
      </c>
      <c r="E1605" s="198">
        <v>45722.349803240744</v>
      </c>
      <c r="F1605" s="54">
        <v>314</v>
      </c>
      <c r="G1605" s="54">
        <v>2593640</v>
      </c>
      <c r="H1605" s="54">
        <v>2593640</v>
      </c>
      <c r="I1605" s="54">
        <v>0</v>
      </c>
      <c r="J1605" s="54">
        <v>0</v>
      </c>
      <c r="K1605" s="54">
        <v>0</v>
      </c>
      <c r="L1605" s="54">
        <v>0</v>
      </c>
      <c r="M1605" s="54">
        <v>0</v>
      </c>
      <c r="N1605" s="54">
        <v>2593640</v>
      </c>
    </row>
    <row r="1606" spans="1:14">
      <c r="A1606" s="199" t="s">
        <v>1208</v>
      </c>
      <c r="B1606" s="200">
        <v>11128</v>
      </c>
      <c r="C1606" s="54">
        <v>4</v>
      </c>
      <c r="D1606" s="198">
        <v>45735.409247685187</v>
      </c>
      <c r="E1606" s="198">
        <v>45736.409247685187</v>
      </c>
      <c r="F1606" s="54">
        <v>300</v>
      </c>
      <c r="G1606" s="54">
        <v>2414280</v>
      </c>
      <c r="H1606" s="54">
        <v>2400828</v>
      </c>
      <c r="I1606" s="54">
        <v>0</v>
      </c>
      <c r="J1606" s="54">
        <v>0</v>
      </c>
      <c r="K1606" s="54">
        <v>0</v>
      </c>
      <c r="L1606" s="54">
        <v>0</v>
      </c>
      <c r="M1606" s="54">
        <v>0</v>
      </c>
      <c r="N1606" s="54">
        <v>2400828</v>
      </c>
    </row>
    <row r="1607" spans="1:14">
      <c r="A1607" s="199" t="s">
        <v>1208</v>
      </c>
      <c r="B1607" s="200">
        <v>11151</v>
      </c>
      <c r="C1607" s="54">
        <v>4</v>
      </c>
      <c r="D1607" s="198">
        <v>45736.345914351848</v>
      </c>
      <c r="E1607" s="198">
        <v>45737.345914351848</v>
      </c>
      <c r="F1607" s="54">
        <v>299</v>
      </c>
      <c r="G1607" s="54">
        <v>574660</v>
      </c>
      <c r="H1607" s="54">
        <v>574660</v>
      </c>
      <c r="I1607" s="54">
        <v>0</v>
      </c>
      <c r="J1607" s="54">
        <v>0</v>
      </c>
      <c r="K1607" s="54">
        <v>0</v>
      </c>
      <c r="L1607" s="54">
        <v>0</v>
      </c>
      <c r="M1607" s="54">
        <v>0</v>
      </c>
      <c r="N1607" s="54">
        <v>574660</v>
      </c>
    </row>
    <row r="1608" spans="1:14">
      <c r="A1608" s="199" t="s">
        <v>1208</v>
      </c>
      <c r="B1608" s="200">
        <v>11324</v>
      </c>
      <c r="C1608" s="54">
        <v>4</v>
      </c>
      <c r="D1608" s="198">
        <v>45744.34302083333</v>
      </c>
      <c r="E1608" s="198">
        <v>45745.34302083333</v>
      </c>
      <c r="F1608" s="54">
        <v>291</v>
      </c>
      <c r="G1608" s="54">
        <v>2417820</v>
      </c>
      <c r="H1608" s="54">
        <v>1276800</v>
      </c>
      <c r="I1608" s="54">
        <v>0</v>
      </c>
      <c r="J1608" s="54">
        <v>0</v>
      </c>
      <c r="K1608" s="54">
        <v>0</v>
      </c>
      <c r="L1608" s="54">
        <v>0</v>
      </c>
      <c r="M1608" s="54">
        <v>0</v>
      </c>
      <c r="N1608" s="54">
        <v>1276800</v>
      </c>
    </row>
    <row r="1609" spans="1:14">
      <c r="A1609" s="199" t="s">
        <v>1208</v>
      </c>
      <c r="B1609" s="200">
        <v>18635</v>
      </c>
      <c r="C1609" s="54">
        <v>4</v>
      </c>
      <c r="D1609" s="198">
        <v>46009.300636574073</v>
      </c>
      <c r="E1609" s="198">
        <v>46010.300428240742</v>
      </c>
      <c r="F1609" s="54">
        <v>26</v>
      </c>
      <c r="G1609" s="54">
        <v>1713080</v>
      </c>
      <c r="H1609" s="54">
        <v>1073500</v>
      </c>
      <c r="I1609" s="54">
        <v>0</v>
      </c>
      <c r="J1609" s="54">
        <v>0</v>
      </c>
      <c r="K1609" s="54">
        <v>0</v>
      </c>
      <c r="L1609" s="54">
        <v>0</v>
      </c>
      <c r="M1609" s="54">
        <v>1073500</v>
      </c>
      <c r="N1609" s="54">
        <v>0</v>
      </c>
    </row>
    <row r="1610" spans="1:14">
      <c r="B1610" s="246" t="s">
        <v>36</v>
      </c>
      <c r="D1610" s="304">
        <f>SUBTOTAL(4,F1605:F1609)</f>
        <v>314</v>
      </c>
    </row>
    <row r="1611" spans="1:14">
      <c r="G1611" s="305">
        <f>SUBTOTAL(9,H1605:H1609)</f>
        <v>7919428</v>
      </c>
      <c r="H1611" s="305">
        <f>SUBTOTAL(9,I1605:I1609)</f>
        <v>0</v>
      </c>
      <c r="I1611" s="305">
        <f>SUBTOTAL(9,J1605:J1609)</f>
        <v>0</v>
      </c>
      <c r="K1611" s="305">
        <f>SUBTOTAL(9,K1605:K1609)</f>
        <v>0</v>
      </c>
      <c r="L1611" s="305">
        <f>SUBTOTAL(9,L1605:L1609)</f>
        <v>0</v>
      </c>
      <c r="M1611" s="305">
        <f>SUBTOTAL(9,M1605:M1609)</f>
        <v>1073500</v>
      </c>
      <c r="N1611" s="305">
        <f>SUBTOTAL(9,N1605:N1609)</f>
        <v>6845928</v>
      </c>
    </row>
    <row r="1612" spans="1:14">
      <c r="A1612" s="245" t="s">
        <v>210</v>
      </c>
      <c r="J1612" s="246" t="s">
        <v>12</v>
      </c>
      <c r="K1612" s="247" t="s">
        <v>1286</v>
      </c>
      <c r="L1612" s="248" t="s">
        <v>13</v>
      </c>
    </row>
    <row r="1614" spans="1:14">
      <c r="A1614" s="52" t="s">
        <v>18</v>
      </c>
      <c r="B1614" s="53" t="s">
        <v>19</v>
      </c>
      <c r="C1614" s="53" t="s">
        <v>20</v>
      </c>
      <c r="D1614" s="52" t="s">
        <v>21</v>
      </c>
      <c r="E1614" s="52" t="s">
        <v>22</v>
      </c>
      <c r="G1614" s="53" t="s">
        <v>23</v>
      </c>
      <c r="H1614" s="53" t="s">
        <v>24</v>
      </c>
      <c r="I1614" s="53" t="s">
        <v>25</v>
      </c>
      <c r="J1614" s="303" t="s">
        <v>26</v>
      </c>
      <c r="K1614" s="303" t="s">
        <v>27</v>
      </c>
      <c r="L1614" s="303" t="s">
        <v>28</v>
      </c>
      <c r="M1614" s="53" t="s">
        <v>29</v>
      </c>
      <c r="N1614" s="53" t="s">
        <v>30</v>
      </c>
    </row>
    <row r="1615" spans="1:14">
      <c r="A1615" s="199" t="s">
        <v>1210</v>
      </c>
      <c r="B1615" s="200">
        <v>23210</v>
      </c>
      <c r="C1615" s="54">
        <v>4</v>
      </c>
      <c r="D1615" s="198">
        <v>46004.283425925925</v>
      </c>
      <c r="E1615" s="198">
        <v>46024.283148148148</v>
      </c>
      <c r="F1615" s="54">
        <v>12</v>
      </c>
      <c r="G1615" s="54">
        <v>3930600</v>
      </c>
      <c r="H1615" s="54">
        <v>3930600</v>
      </c>
      <c r="I1615" s="54">
        <v>0</v>
      </c>
      <c r="J1615" s="54">
        <v>0</v>
      </c>
      <c r="K1615" s="54">
        <v>3930600</v>
      </c>
      <c r="L1615" s="54">
        <v>0</v>
      </c>
      <c r="M1615" s="54">
        <v>0</v>
      </c>
      <c r="N1615" s="54">
        <v>0</v>
      </c>
    </row>
    <row r="1616" spans="1:14">
      <c r="A1616" s="199" t="s">
        <v>1210</v>
      </c>
      <c r="B1616" s="200">
        <v>23211</v>
      </c>
      <c r="C1616" s="54">
        <v>4</v>
      </c>
      <c r="D1616" s="198">
        <v>46004.284259259257</v>
      </c>
      <c r="E1616" s="198">
        <v>46024.284259259257</v>
      </c>
      <c r="F1616" s="54">
        <v>12</v>
      </c>
      <c r="G1616" s="54">
        <v>588000</v>
      </c>
      <c r="H1616" s="54">
        <v>588000</v>
      </c>
      <c r="I1616" s="54">
        <v>0</v>
      </c>
      <c r="J1616" s="54">
        <v>0</v>
      </c>
      <c r="K1616" s="54">
        <v>588000</v>
      </c>
      <c r="L1616" s="54">
        <v>0</v>
      </c>
      <c r="M1616" s="54">
        <v>0</v>
      </c>
      <c r="N1616" s="54">
        <v>0</v>
      </c>
    </row>
    <row r="1617" spans="1:14">
      <c r="A1617" s="199" t="s">
        <v>1210</v>
      </c>
      <c r="B1617" s="200">
        <v>23301</v>
      </c>
      <c r="C1617" s="54">
        <v>4</v>
      </c>
      <c r="D1617" s="198">
        <v>46008.267488425925</v>
      </c>
      <c r="E1617" s="198">
        <v>46028.267118055555</v>
      </c>
      <c r="F1617" s="54">
        <v>8</v>
      </c>
      <c r="G1617" s="54">
        <v>4758500</v>
      </c>
      <c r="H1617" s="54">
        <v>4758500</v>
      </c>
      <c r="I1617" s="54">
        <v>0</v>
      </c>
      <c r="J1617" s="54">
        <v>4758500</v>
      </c>
      <c r="K1617" s="54">
        <v>0</v>
      </c>
      <c r="L1617" s="54">
        <v>0</v>
      </c>
      <c r="M1617" s="54">
        <v>0</v>
      </c>
      <c r="N1617" s="54">
        <v>0</v>
      </c>
    </row>
    <row r="1618" spans="1:14">
      <c r="A1618" s="199" t="s">
        <v>1210</v>
      </c>
      <c r="B1618" s="200">
        <v>23373</v>
      </c>
      <c r="C1618" s="54">
        <v>4</v>
      </c>
      <c r="D1618" s="198">
        <v>46010.291134259256</v>
      </c>
      <c r="E1618" s="198">
        <v>46030.290752314817</v>
      </c>
      <c r="F1618" s="54">
        <v>6</v>
      </c>
      <c r="G1618" s="54">
        <v>4287900</v>
      </c>
      <c r="H1618" s="54">
        <v>4287900</v>
      </c>
      <c r="I1618" s="54">
        <v>0</v>
      </c>
      <c r="J1618" s="54">
        <v>4287900</v>
      </c>
      <c r="K1618" s="54">
        <v>0</v>
      </c>
      <c r="L1618" s="54">
        <v>0</v>
      </c>
      <c r="M1618" s="54">
        <v>0</v>
      </c>
      <c r="N1618" s="54">
        <v>0</v>
      </c>
    </row>
    <row r="1619" spans="1:14">
      <c r="A1619" s="199" t="s">
        <v>1210</v>
      </c>
      <c r="B1619" s="200">
        <v>23583</v>
      </c>
      <c r="C1619" s="54">
        <v>4</v>
      </c>
      <c r="D1619" s="198">
        <v>46015.297118055554</v>
      </c>
      <c r="E1619" s="198">
        <v>46035.296840277777</v>
      </c>
      <c r="F1619" s="54">
        <v>1</v>
      </c>
      <c r="G1619" s="54">
        <v>476350</v>
      </c>
      <c r="H1619" s="54">
        <v>476350</v>
      </c>
      <c r="I1619" s="54">
        <v>0</v>
      </c>
      <c r="J1619" s="54">
        <v>476350</v>
      </c>
      <c r="K1619" s="54">
        <v>0</v>
      </c>
      <c r="L1619" s="54">
        <v>0</v>
      </c>
      <c r="M1619" s="54">
        <v>0</v>
      </c>
      <c r="N1619" s="54">
        <v>0</v>
      </c>
    </row>
    <row r="1620" spans="1:14">
      <c r="A1620" s="199" t="s">
        <v>1210</v>
      </c>
      <c r="B1620" s="200">
        <v>23620</v>
      </c>
      <c r="C1620" s="54">
        <v>4</v>
      </c>
      <c r="D1620" s="198">
        <v>46017.261261574073</v>
      </c>
      <c r="E1620" s="198">
        <v>46037.26116898148</v>
      </c>
      <c r="F1620" s="54">
        <v>-1</v>
      </c>
      <c r="G1620" s="54">
        <v>3632500</v>
      </c>
      <c r="H1620" s="54">
        <v>3622325</v>
      </c>
      <c r="I1620" s="54">
        <v>3622325</v>
      </c>
      <c r="J1620" s="54">
        <v>0</v>
      </c>
      <c r="K1620" s="54">
        <v>0</v>
      </c>
      <c r="L1620" s="54">
        <v>0</v>
      </c>
      <c r="M1620" s="54">
        <v>0</v>
      </c>
      <c r="N1620" s="54">
        <v>0</v>
      </c>
    </row>
    <row r="1621" spans="1:14">
      <c r="A1621" s="199" t="s">
        <v>1210</v>
      </c>
      <c r="B1621" s="200">
        <v>23757</v>
      </c>
      <c r="C1621" s="54">
        <v>4</v>
      </c>
      <c r="D1621" s="198">
        <v>46022.268865740742</v>
      </c>
      <c r="E1621" s="198">
        <v>46042.268692129626</v>
      </c>
      <c r="F1621" s="54">
        <v>-6</v>
      </c>
      <c r="G1621" s="54">
        <v>4336800</v>
      </c>
      <c r="H1621" s="54">
        <v>4336800</v>
      </c>
      <c r="I1621" s="54">
        <v>4336800</v>
      </c>
      <c r="J1621" s="54">
        <v>0</v>
      </c>
      <c r="K1621" s="54">
        <v>0</v>
      </c>
      <c r="L1621" s="54">
        <v>0</v>
      </c>
      <c r="M1621" s="54">
        <v>0</v>
      </c>
      <c r="N1621" s="54">
        <v>0</v>
      </c>
    </row>
    <row r="1622" spans="1:14">
      <c r="B1622" s="246" t="s">
        <v>36</v>
      </c>
      <c r="D1622" s="304">
        <f>SUBTOTAL(4,F1615:F1621)</f>
        <v>12</v>
      </c>
    </row>
    <row r="1623" spans="1:14">
      <c r="G1623" s="305">
        <f>SUBTOTAL(9,H1615:H1621)</f>
        <v>22000475</v>
      </c>
      <c r="H1623" s="305">
        <f>SUBTOTAL(9,I1615:I1621)</f>
        <v>7959125</v>
      </c>
      <c r="I1623" s="305">
        <f>SUBTOTAL(9,J1615:J1621)</f>
        <v>9522750</v>
      </c>
      <c r="K1623" s="305">
        <f>SUBTOTAL(9,K1615:K1621)</f>
        <v>4518600</v>
      </c>
      <c r="L1623" s="305">
        <f>SUBTOTAL(9,L1615:L1621)</f>
        <v>0</v>
      </c>
      <c r="M1623" s="305">
        <f>SUBTOTAL(9,M1615:M1621)</f>
        <v>0</v>
      </c>
      <c r="N1623" s="305">
        <f>SUBTOTAL(9,N1615:N1621)</f>
        <v>0</v>
      </c>
    </row>
    <row r="1624" spans="1:14">
      <c r="A1624" s="245" t="s">
        <v>212</v>
      </c>
      <c r="J1624" s="246" t="s">
        <v>12</v>
      </c>
      <c r="K1624" s="247" t="s">
        <v>1209</v>
      </c>
      <c r="L1624" s="248" t="s">
        <v>13</v>
      </c>
    </row>
    <row r="1626" spans="1:14">
      <c r="A1626" s="52" t="s">
        <v>18</v>
      </c>
      <c r="B1626" s="53" t="s">
        <v>19</v>
      </c>
      <c r="C1626" s="53" t="s">
        <v>20</v>
      </c>
      <c r="D1626" s="52" t="s">
        <v>21</v>
      </c>
      <c r="E1626" s="52" t="s">
        <v>22</v>
      </c>
      <c r="G1626" s="53" t="s">
        <v>23</v>
      </c>
      <c r="H1626" s="53" t="s">
        <v>24</v>
      </c>
      <c r="I1626" s="53" t="s">
        <v>25</v>
      </c>
      <c r="J1626" s="303" t="s">
        <v>26</v>
      </c>
      <c r="K1626" s="303" t="s">
        <v>27</v>
      </c>
      <c r="L1626" s="303" t="s">
        <v>28</v>
      </c>
      <c r="M1626" s="53" t="s">
        <v>29</v>
      </c>
      <c r="N1626" s="53" t="s">
        <v>30</v>
      </c>
    </row>
    <row r="1627" spans="1:14">
      <c r="A1627" s="199" t="s">
        <v>1210</v>
      </c>
      <c r="B1627" s="200">
        <v>22182</v>
      </c>
      <c r="C1627" s="54">
        <v>3</v>
      </c>
      <c r="D1627" s="198">
        <v>45966.304502314815</v>
      </c>
      <c r="E1627" s="198">
        <v>45996.304375</v>
      </c>
      <c r="F1627" s="54">
        <v>40</v>
      </c>
      <c r="G1627" s="54">
        <v>149200</v>
      </c>
      <c r="H1627" s="54">
        <v>149200</v>
      </c>
      <c r="I1627" s="54">
        <v>0</v>
      </c>
      <c r="J1627" s="54">
        <v>0</v>
      </c>
      <c r="K1627" s="54">
        <v>0</v>
      </c>
      <c r="L1627" s="54">
        <v>0</v>
      </c>
      <c r="M1627" s="54">
        <v>0</v>
      </c>
      <c r="N1627" s="54">
        <v>149200</v>
      </c>
    </row>
    <row r="1628" spans="1:14">
      <c r="A1628" s="199" t="s">
        <v>1210</v>
      </c>
      <c r="B1628" s="200">
        <v>22191</v>
      </c>
      <c r="C1628" s="54">
        <v>3</v>
      </c>
      <c r="D1628" s="198">
        <v>45966.376319444447</v>
      </c>
      <c r="E1628" s="198">
        <v>45996.376180555555</v>
      </c>
      <c r="F1628" s="54">
        <v>40</v>
      </c>
      <c r="G1628" s="54">
        <v>1520000</v>
      </c>
      <c r="H1628" s="54">
        <v>1520000</v>
      </c>
      <c r="I1628" s="54">
        <v>0</v>
      </c>
      <c r="J1628" s="54">
        <v>0</v>
      </c>
      <c r="K1628" s="54">
        <v>0</v>
      </c>
      <c r="L1628" s="54">
        <v>0</v>
      </c>
      <c r="M1628" s="54">
        <v>0</v>
      </c>
      <c r="N1628" s="54">
        <v>1520000</v>
      </c>
    </row>
    <row r="1629" spans="1:14">
      <c r="A1629" s="199" t="s">
        <v>1210</v>
      </c>
      <c r="B1629" s="200">
        <v>22523</v>
      </c>
      <c r="C1629" s="54">
        <v>3</v>
      </c>
      <c r="D1629" s="198">
        <v>45981.307083333333</v>
      </c>
      <c r="E1629" s="198">
        <v>46011.306574074071</v>
      </c>
      <c r="F1629" s="54">
        <v>25</v>
      </c>
      <c r="G1629" s="54">
        <v>167300</v>
      </c>
      <c r="H1629" s="54">
        <v>167300</v>
      </c>
      <c r="I1629" s="54">
        <v>0</v>
      </c>
      <c r="J1629" s="54">
        <v>0</v>
      </c>
      <c r="K1629" s="54">
        <v>0</v>
      </c>
      <c r="L1629" s="54">
        <v>0</v>
      </c>
      <c r="M1629" s="54">
        <v>167300</v>
      </c>
      <c r="N1629" s="54">
        <v>0</v>
      </c>
    </row>
    <row r="1630" spans="1:14">
      <c r="A1630" s="199" t="s">
        <v>1210</v>
      </c>
      <c r="B1630" s="200">
        <v>22626</v>
      </c>
      <c r="C1630" s="54">
        <v>3</v>
      </c>
      <c r="D1630" s="198">
        <v>45986.256215277775</v>
      </c>
      <c r="E1630" s="198">
        <v>46016.255995370368</v>
      </c>
      <c r="F1630" s="54">
        <v>20</v>
      </c>
      <c r="G1630" s="54">
        <v>202200</v>
      </c>
      <c r="H1630" s="54">
        <v>202200</v>
      </c>
      <c r="I1630" s="54">
        <v>0</v>
      </c>
      <c r="J1630" s="54">
        <v>0</v>
      </c>
      <c r="K1630" s="54">
        <v>0</v>
      </c>
      <c r="L1630" s="54">
        <v>202200</v>
      </c>
      <c r="M1630" s="54">
        <v>0</v>
      </c>
      <c r="N1630" s="54">
        <v>0</v>
      </c>
    </row>
    <row r="1631" spans="1:14">
      <c r="A1631" s="199" t="s">
        <v>1210</v>
      </c>
      <c r="B1631" s="200">
        <v>22869</v>
      </c>
      <c r="C1631" s="54">
        <v>3</v>
      </c>
      <c r="D1631" s="198">
        <v>45993.289629629631</v>
      </c>
      <c r="E1631" s="198">
        <v>46023.28738425926</v>
      </c>
      <c r="F1631" s="54">
        <v>13</v>
      </c>
      <c r="G1631" s="54">
        <v>1302400</v>
      </c>
      <c r="H1631" s="54">
        <v>1302400</v>
      </c>
      <c r="I1631" s="54">
        <v>0</v>
      </c>
      <c r="J1631" s="54">
        <v>0</v>
      </c>
      <c r="K1631" s="54">
        <v>1302400</v>
      </c>
      <c r="L1631" s="54">
        <v>0</v>
      </c>
      <c r="M1631" s="54">
        <v>0</v>
      </c>
      <c r="N1631" s="54">
        <v>0</v>
      </c>
    </row>
    <row r="1632" spans="1:14">
      <c r="A1632" s="199" t="s">
        <v>1210</v>
      </c>
      <c r="B1632" s="200">
        <v>22996</v>
      </c>
      <c r="C1632" s="54">
        <v>3</v>
      </c>
      <c r="D1632" s="198">
        <v>45996.367314814815</v>
      </c>
      <c r="E1632" s="198">
        <v>46026.365555555552</v>
      </c>
      <c r="F1632" s="54">
        <v>10</v>
      </c>
      <c r="G1632" s="54">
        <v>346500</v>
      </c>
      <c r="H1632" s="54">
        <v>346500</v>
      </c>
      <c r="I1632" s="54">
        <v>0</v>
      </c>
      <c r="J1632" s="54">
        <v>0</v>
      </c>
      <c r="K1632" s="54">
        <v>346500</v>
      </c>
      <c r="L1632" s="54">
        <v>0</v>
      </c>
      <c r="M1632" s="54">
        <v>0</v>
      </c>
      <c r="N1632" s="54">
        <v>0</v>
      </c>
    </row>
    <row r="1633" spans="1:14">
      <c r="A1633" s="199" t="s">
        <v>1210</v>
      </c>
      <c r="B1633" s="200">
        <v>23284</v>
      </c>
      <c r="C1633" s="54">
        <v>3</v>
      </c>
      <c r="D1633" s="198">
        <v>46007.302858796298</v>
      </c>
      <c r="E1633" s="198">
        <v>46037.302465277775</v>
      </c>
      <c r="F1633" s="54">
        <v>-1</v>
      </c>
      <c r="G1633" s="54">
        <v>316200</v>
      </c>
      <c r="H1633" s="54">
        <v>316200</v>
      </c>
      <c r="I1633" s="54">
        <v>316200</v>
      </c>
      <c r="J1633" s="54">
        <v>0</v>
      </c>
      <c r="K1633" s="54">
        <v>0</v>
      </c>
      <c r="L1633" s="54">
        <v>0</v>
      </c>
      <c r="M1633" s="54">
        <v>0</v>
      </c>
      <c r="N1633" s="54">
        <v>0</v>
      </c>
    </row>
    <row r="1634" spans="1:14">
      <c r="A1634" s="199" t="s">
        <v>1210</v>
      </c>
      <c r="B1634" s="200">
        <v>23285</v>
      </c>
      <c r="C1634" s="54">
        <v>3</v>
      </c>
      <c r="D1634" s="198">
        <v>46007.30369212963</v>
      </c>
      <c r="E1634" s="198">
        <v>46037.303576388891</v>
      </c>
      <c r="F1634" s="54">
        <v>-1</v>
      </c>
      <c r="G1634" s="54">
        <v>1601500</v>
      </c>
      <c r="H1634" s="54">
        <v>1601500</v>
      </c>
      <c r="I1634" s="54">
        <v>1601500</v>
      </c>
      <c r="J1634" s="54">
        <v>0</v>
      </c>
      <c r="K1634" s="54">
        <v>0</v>
      </c>
      <c r="L1634" s="54">
        <v>0</v>
      </c>
      <c r="M1634" s="54">
        <v>0</v>
      </c>
      <c r="N1634" s="54">
        <v>0</v>
      </c>
    </row>
    <row r="1635" spans="1:14">
      <c r="A1635" s="199" t="s">
        <v>1210</v>
      </c>
      <c r="B1635" s="200">
        <v>23578</v>
      </c>
      <c r="C1635" s="54">
        <v>3</v>
      </c>
      <c r="D1635" s="198">
        <v>46015.282939814817</v>
      </c>
      <c r="E1635" s="198">
        <v>46045.274953703702</v>
      </c>
      <c r="F1635" s="54">
        <v>-9</v>
      </c>
      <c r="G1635" s="54">
        <v>338800</v>
      </c>
      <c r="H1635" s="54">
        <v>338800</v>
      </c>
      <c r="I1635" s="54">
        <v>338800</v>
      </c>
      <c r="J1635" s="54">
        <v>0</v>
      </c>
      <c r="K1635" s="54">
        <v>0</v>
      </c>
      <c r="L1635" s="54">
        <v>0</v>
      </c>
      <c r="M1635" s="54">
        <v>0</v>
      </c>
      <c r="N1635" s="54">
        <v>0</v>
      </c>
    </row>
    <row r="1636" spans="1:14">
      <c r="A1636" s="199" t="s">
        <v>1210</v>
      </c>
      <c r="B1636" s="200">
        <v>23674</v>
      </c>
      <c r="C1636" s="54">
        <v>3</v>
      </c>
      <c r="D1636" s="198">
        <v>46018.267071759263</v>
      </c>
      <c r="E1636" s="198">
        <v>46048.21334490741</v>
      </c>
      <c r="F1636" s="54">
        <v>-12</v>
      </c>
      <c r="G1636" s="54">
        <v>313100</v>
      </c>
      <c r="H1636" s="54">
        <v>313100</v>
      </c>
      <c r="I1636" s="54">
        <v>313100</v>
      </c>
      <c r="J1636" s="54">
        <v>0</v>
      </c>
      <c r="K1636" s="54">
        <v>0</v>
      </c>
      <c r="L1636" s="54">
        <v>0</v>
      </c>
      <c r="M1636" s="54">
        <v>0</v>
      </c>
      <c r="N1636" s="54">
        <v>0</v>
      </c>
    </row>
    <row r="1637" spans="1:14">
      <c r="B1637" s="246" t="s">
        <v>36</v>
      </c>
      <c r="D1637" s="304">
        <f>SUBTOTAL(4,F1627:F1636)</f>
        <v>40</v>
      </c>
    </row>
    <row r="1638" spans="1:14">
      <c r="G1638" s="305">
        <f>SUBTOTAL(9,H1627:H1636)</f>
        <v>6257200</v>
      </c>
      <c r="H1638" s="305">
        <f>SUBTOTAL(9,I1627:I1636)</f>
        <v>2569600</v>
      </c>
      <c r="I1638" s="305">
        <f>SUBTOTAL(9,J1627:J1636)</f>
        <v>0</v>
      </c>
      <c r="K1638" s="305">
        <f>SUBTOTAL(9,K1627:K1636)</f>
        <v>1648900</v>
      </c>
      <c r="L1638" s="305">
        <f>SUBTOTAL(9,L1627:L1636)</f>
        <v>202200</v>
      </c>
      <c r="M1638" s="305">
        <f>SUBTOTAL(9,M1627:M1636)</f>
        <v>167300</v>
      </c>
      <c r="N1638" s="305">
        <f>SUBTOTAL(9,N1627:N1636)</f>
        <v>1669200</v>
      </c>
    </row>
    <row r="1639" spans="1:14">
      <c r="A1639" s="245" t="s">
        <v>213</v>
      </c>
      <c r="J1639" s="246" t="s">
        <v>12</v>
      </c>
      <c r="K1639" s="247" t="s">
        <v>1292</v>
      </c>
      <c r="L1639" s="248" t="s">
        <v>13</v>
      </c>
    </row>
    <row r="1641" spans="1:14">
      <c r="A1641" s="52" t="s">
        <v>18</v>
      </c>
      <c r="B1641" s="53" t="s">
        <v>19</v>
      </c>
      <c r="C1641" s="53" t="s">
        <v>20</v>
      </c>
      <c r="D1641" s="52" t="s">
        <v>21</v>
      </c>
      <c r="E1641" s="52" t="s">
        <v>22</v>
      </c>
      <c r="G1641" s="53" t="s">
        <v>23</v>
      </c>
      <c r="H1641" s="53" t="s">
        <v>24</v>
      </c>
      <c r="I1641" s="53" t="s">
        <v>25</v>
      </c>
      <c r="J1641" s="303" t="s">
        <v>26</v>
      </c>
      <c r="K1641" s="303" t="s">
        <v>27</v>
      </c>
      <c r="L1641" s="303" t="s">
        <v>28</v>
      </c>
      <c r="M1641" s="53" t="s">
        <v>29</v>
      </c>
      <c r="N1641" s="53" t="s">
        <v>30</v>
      </c>
    </row>
    <row r="1642" spans="1:14">
      <c r="A1642" s="199" t="s">
        <v>1210</v>
      </c>
      <c r="B1642" s="200">
        <v>22927</v>
      </c>
      <c r="C1642" s="54">
        <v>0</v>
      </c>
      <c r="D1642" s="198">
        <v>45994.387870370374</v>
      </c>
      <c r="E1642" s="198">
        <v>46002.387673611112</v>
      </c>
      <c r="F1642" s="54">
        <v>34</v>
      </c>
      <c r="G1642" s="54">
        <v>286200</v>
      </c>
      <c r="H1642" s="54">
        <v>74738</v>
      </c>
      <c r="I1642" s="54">
        <v>0</v>
      </c>
      <c r="J1642" s="54">
        <v>0</v>
      </c>
      <c r="K1642" s="54">
        <v>0</v>
      </c>
      <c r="L1642" s="54">
        <v>0</v>
      </c>
      <c r="M1642" s="54">
        <v>0</v>
      </c>
      <c r="N1642" s="54">
        <v>74738</v>
      </c>
    </row>
    <row r="1643" spans="1:14">
      <c r="A1643" s="199" t="s">
        <v>1210</v>
      </c>
      <c r="B1643" s="200">
        <v>23009</v>
      </c>
      <c r="C1643" s="54">
        <v>0</v>
      </c>
      <c r="D1643" s="198">
        <v>45997.253692129627</v>
      </c>
      <c r="E1643" s="198">
        <v>46005.253564814811</v>
      </c>
      <c r="F1643" s="54">
        <v>31</v>
      </c>
      <c r="G1643" s="54">
        <v>366499.99</v>
      </c>
      <c r="H1643" s="54">
        <v>366499.99</v>
      </c>
      <c r="I1643" s="54">
        <v>0</v>
      </c>
      <c r="J1643" s="54">
        <v>0</v>
      </c>
      <c r="K1643" s="54">
        <v>0</v>
      </c>
      <c r="L1643" s="54">
        <v>0</v>
      </c>
      <c r="M1643" s="54">
        <v>0</v>
      </c>
      <c r="N1643" s="54">
        <v>366499.99</v>
      </c>
    </row>
    <row r="1644" spans="1:14">
      <c r="A1644" s="199" t="s">
        <v>1210</v>
      </c>
      <c r="B1644" s="200">
        <v>23064</v>
      </c>
      <c r="C1644" s="54">
        <v>0</v>
      </c>
      <c r="D1644" s="198">
        <v>46000.319490740738</v>
      </c>
      <c r="E1644" s="198">
        <v>46008.319328703707</v>
      </c>
      <c r="F1644" s="54">
        <v>28</v>
      </c>
      <c r="G1644" s="54">
        <v>609900</v>
      </c>
      <c r="H1644" s="54">
        <v>609900</v>
      </c>
      <c r="I1644" s="54">
        <v>0</v>
      </c>
      <c r="J1644" s="54">
        <v>0</v>
      </c>
      <c r="K1644" s="54">
        <v>0</v>
      </c>
      <c r="L1644" s="54">
        <v>0</v>
      </c>
      <c r="M1644" s="54">
        <v>609900</v>
      </c>
      <c r="N1644" s="54">
        <v>0</v>
      </c>
    </row>
    <row r="1645" spans="1:14">
      <c r="A1645" s="199" t="s">
        <v>1210</v>
      </c>
      <c r="B1645" s="200">
        <v>23261</v>
      </c>
      <c r="C1645" s="54">
        <v>0</v>
      </c>
      <c r="D1645" s="198">
        <v>46006.399768518517</v>
      </c>
      <c r="E1645" s="198">
        <v>46014.39949074074</v>
      </c>
      <c r="F1645" s="54">
        <v>22</v>
      </c>
      <c r="G1645" s="54">
        <v>947000</v>
      </c>
      <c r="H1645" s="54">
        <v>947000</v>
      </c>
      <c r="I1645" s="54">
        <v>0</v>
      </c>
      <c r="J1645" s="54">
        <v>0</v>
      </c>
      <c r="K1645" s="54">
        <v>0</v>
      </c>
      <c r="L1645" s="54">
        <v>947000</v>
      </c>
      <c r="M1645" s="54">
        <v>0</v>
      </c>
      <c r="N1645" s="54">
        <v>0</v>
      </c>
    </row>
    <row r="1646" spans="1:14">
      <c r="A1646" s="199" t="s">
        <v>1210</v>
      </c>
      <c r="B1646" s="200">
        <v>23542</v>
      </c>
      <c r="C1646" s="54">
        <v>0</v>
      </c>
      <c r="D1646" s="198">
        <v>46014.299259259256</v>
      </c>
      <c r="E1646" s="198">
        <v>46022.299027777779</v>
      </c>
      <c r="F1646" s="54">
        <v>14</v>
      </c>
      <c r="G1646" s="54">
        <v>600400</v>
      </c>
      <c r="H1646" s="54">
        <v>600400</v>
      </c>
      <c r="I1646" s="54">
        <v>0</v>
      </c>
      <c r="J1646" s="54">
        <v>0</v>
      </c>
      <c r="K1646" s="54">
        <v>600400</v>
      </c>
      <c r="L1646" s="54">
        <v>0</v>
      </c>
      <c r="M1646" s="54">
        <v>0</v>
      </c>
      <c r="N1646" s="54">
        <v>0</v>
      </c>
    </row>
    <row r="1647" spans="1:14">
      <c r="B1647" s="246" t="s">
        <v>36</v>
      </c>
      <c r="D1647" s="304">
        <f>SUBTOTAL(4,F1642:F1646)</f>
        <v>34</v>
      </c>
    </row>
    <row r="1648" spans="1:14">
      <c r="G1648" s="305">
        <f>SUBTOTAL(9,H1642:H1646)</f>
        <v>2598537.9900000002</v>
      </c>
      <c r="H1648" s="305">
        <f>SUBTOTAL(9,I1642:I1646)</f>
        <v>0</v>
      </c>
      <c r="I1648" s="305">
        <f>SUBTOTAL(9,J1642:J1646)</f>
        <v>0</v>
      </c>
      <c r="K1648" s="305">
        <f>SUBTOTAL(9,K1642:K1646)</f>
        <v>600400</v>
      </c>
      <c r="L1648" s="305">
        <f>SUBTOTAL(9,L1642:L1646)</f>
        <v>947000</v>
      </c>
      <c r="M1648" s="305">
        <f>SUBTOTAL(9,M1642:M1646)</f>
        <v>609900</v>
      </c>
      <c r="N1648" s="305">
        <f>SUBTOTAL(9,N1642:N1646)</f>
        <v>441237.99</v>
      </c>
    </row>
    <row r="1649" spans="1:14">
      <c r="A1649" s="245" t="s">
        <v>49</v>
      </c>
      <c r="J1649" s="246" t="s">
        <v>12</v>
      </c>
      <c r="K1649" s="247" t="s">
        <v>1293</v>
      </c>
      <c r="L1649" s="248" t="s">
        <v>13</v>
      </c>
    </row>
    <row r="1651" spans="1:14">
      <c r="A1651" s="52" t="s">
        <v>18</v>
      </c>
      <c r="B1651" s="53" t="s">
        <v>19</v>
      </c>
      <c r="C1651" s="53" t="s">
        <v>20</v>
      </c>
      <c r="D1651" s="52" t="s">
        <v>21</v>
      </c>
      <c r="E1651" s="52" t="s">
        <v>22</v>
      </c>
      <c r="G1651" s="53" t="s">
        <v>23</v>
      </c>
      <c r="H1651" s="53" t="s">
        <v>24</v>
      </c>
      <c r="I1651" s="53" t="s">
        <v>25</v>
      </c>
      <c r="J1651" s="303" t="s">
        <v>26</v>
      </c>
      <c r="K1651" s="303" t="s">
        <v>27</v>
      </c>
      <c r="L1651" s="303" t="s">
        <v>28</v>
      </c>
      <c r="M1651" s="53" t="s">
        <v>29</v>
      </c>
      <c r="N1651" s="53" t="s">
        <v>30</v>
      </c>
    </row>
    <row r="1652" spans="1:14">
      <c r="A1652" s="199" t="s">
        <v>1208</v>
      </c>
      <c r="B1652" s="200">
        <v>18121</v>
      </c>
      <c r="C1652" s="54">
        <v>1</v>
      </c>
      <c r="D1652" s="198">
        <v>45994.477280092593</v>
      </c>
      <c r="E1652" s="198">
        <v>46009.477164351854</v>
      </c>
      <c r="F1652" s="54">
        <v>27</v>
      </c>
      <c r="G1652" s="54">
        <v>630000</v>
      </c>
      <c r="H1652" s="54">
        <v>630000</v>
      </c>
      <c r="I1652" s="54">
        <v>0</v>
      </c>
      <c r="J1652" s="54">
        <v>0</v>
      </c>
      <c r="K1652" s="54">
        <v>0</v>
      </c>
      <c r="L1652" s="54">
        <v>0</v>
      </c>
      <c r="M1652" s="54">
        <v>630000</v>
      </c>
      <c r="N1652" s="54">
        <v>0</v>
      </c>
    </row>
    <row r="1653" spans="1:14">
      <c r="A1653" s="199" t="s">
        <v>1208</v>
      </c>
      <c r="B1653" s="200">
        <v>18246</v>
      </c>
      <c r="C1653" s="54">
        <v>1</v>
      </c>
      <c r="D1653" s="198">
        <v>45997.515324074076</v>
      </c>
      <c r="E1653" s="198">
        <v>46012.514456018522</v>
      </c>
      <c r="F1653" s="54">
        <v>24</v>
      </c>
      <c r="G1653" s="54">
        <v>928000</v>
      </c>
      <c r="H1653" s="54">
        <v>928000</v>
      </c>
      <c r="I1653" s="54">
        <v>0</v>
      </c>
      <c r="J1653" s="54">
        <v>0</v>
      </c>
      <c r="K1653" s="54">
        <v>0</v>
      </c>
      <c r="L1653" s="54">
        <v>0</v>
      </c>
      <c r="M1653" s="54">
        <v>928000</v>
      </c>
      <c r="N1653" s="54">
        <v>0</v>
      </c>
    </row>
    <row r="1654" spans="1:14">
      <c r="A1654" s="199" t="s">
        <v>1208</v>
      </c>
      <c r="B1654" s="200">
        <v>18248</v>
      </c>
      <c r="C1654" s="54">
        <v>1</v>
      </c>
      <c r="D1654" s="198">
        <v>45997.518703703703</v>
      </c>
      <c r="E1654" s="198">
        <v>46012.518703703703</v>
      </c>
      <c r="F1654" s="54">
        <v>24</v>
      </c>
      <c r="G1654" s="54">
        <v>75600</v>
      </c>
      <c r="H1654" s="54">
        <v>75600</v>
      </c>
      <c r="I1654" s="54">
        <v>0</v>
      </c>
      <c r="J1654" s="54">
        <v>0</v>
      </c>
      <c r="K1654" s="54">
        <v>0</v>
      </c>
      <c r="L1654" s="54">
        <v>0</v>
      </c>
      <c r="M1654" s="54">
        <v>75600</v>
      </c>
      <c r="N1654" s="54">
        <v>0</v>
      </c>
    </row>
    <row r="1655" spans="1:14">
      <c r="A1655" s="199" t="s">
        <v>1208</v>
      </c>
      <c r="B1655" s="200">
        <v>18262</v>
      </c>
      <c r="C1655" s="54">
        <v>1</v>
      </c>
      <c r="D1655" s="198">
        <v>45997.612835648149</v>
      </c>
      <c r="E1655" s="198">
        <v>46012.612835648149</v>
      </c>
      <c r="F1655" s="54">
        <v>24</v>
      </c>
      <c r="G1655" s="54">
        <v>110784</v>
      </c>
      <c r="H1655" s="54">
        <v>110784</v>
      </c>
      <c r="I1655" s="54">
        <v>0</v>
      </c>
      <c r="J1655" s="54">
        <v>0</v>
      </c>
      <c r="K1655" s="54">
        <v>0</v>
      </c>
      <c r="L1655" s="54">
        <v>0</v>
      </c>
      <c r="M1655" s="54">
        <v>110784</v>
      </c>
      <c r="N1655" s="54">
        <v>0</v>
      </c>
    </row>
    <row r="1656" spans="1:14">
      <c r="A1656" s="199" t="s">
        <v>1208</v>
      </c>
      <c r="B1656" s="200">
        <v>18337</v>
      </c>
      <c r="C1656" s="54">
        <v>1</v>
      </c>
      <c r="D1656" s="198">
        <v>46001.465960648151</v>
      </c>
      <c r="E1656" s="198">
        <v>46016.465960648151</v>
      </c>
      <c r="F1656" s="54">
        <v>20</v>
      </c>
      <c r="G1656" s="54">
        <v>1025500.02</v>
      </c>
      <c r="H1656" s="54">
        <v>1025500.02</v>
      </c>
      <c r="I1656" s="54">
        <v>0</v>
      </c>
      <c r="J1656" s="54">
        <v>0</v>
      </c>
      <c r="K1656" s="54">
        <v>0</v>
      </c>
      <c r="L1656" s="54">
        <v>1025500.02</v>
      </c>
      <c r="M1656" s="54">
        <v>0</v>
      </c>
      <c r="N1656" s="54">
        <v>0</v>
      </c>
    </row>
    <row r="1657" spans="1:14">
      <c r="A1657" s="199" t="s">
        <v>1208</v>
      </c>
      <c r="B1657" s="200">
        <v>18368</v>
      </c>
      <c r="C1657" s="54">
        <v>1</v>
      </c>
      <c r="D1657" s="198">
        <v>46001.727754629632</v>
      </c>
      <c r="E1657" s="198">
        <v>46016.727754629632</v>
      </c>
      <c r="F1657" s="54">
        <v>20</v>
      </c>
      <c r="G1657" s="54">
        <v>83904</v>
      </c>
      <c r="H1657" s="54">
        <v>83904</v>
      </c>
      <c r="I1657" s="54">
        <v>0</v>
      </c>
      <c r="J1657" s="54">
        <v>0</v>
      </c>
      <c r="K1657" s="54">
        <v>0</v>
      </c>
      <c r="L1657" s="54">
        <v>83904</v>
      </c>
      <c r="M1657" s="54">
        <v>0</v>
      </c>
      <c r="N1657" s="54">
        <v>0</v>
      </c>
    </row>
    <row r="1658" spans="1:14">
      <c r="A1658" s="199" t="s">
        <v>1208</v>
      </c>
      <c r="B1658" s="200">
        <v>18376</v>
      </c>
      <c r="C1658" s="54">
        <v>1</v>
      </c>
      <c r="D1658" s="198">
        <v>46002.323645833334</v>
      </c>
      <c r="E1658" s="198">
        <v>46017.323333333334</v>
      </c>
      <c r="F1658" s="54">
        <v>19</v>
      </c>
      <c r="G1658" s="54">
        <v>818100</v>
      </c>
      <c r="H1658" s="54">
        <v>818100</v>
      </c>
      <c r="I1658" s="54">
        <v>0</v>
      </c>
      <c r="J1658" s="54">
        <v>0</v>
      </c>
      <c r="K1658" s="54">
        <v>0</v>
      </c>
      <c r="L1658" s="54">
        <v>818100</v>
      </c>
      <c r="M1658" s="54">
        <v>0</v>
      </c>
      <c r="N1658" s="54">
        <v>0</v>
      </c>
    </row>
    <row r="1659" spans="1:14">
      <c r="A1659" s="199" t="s">
        <v>1210</v>
      </c>
      <c r="B1659" s="200">
        <v>23219</v>
      </c>
      <c r="C1659" s="54">
        <v>1</v>
      </c>
      <c r="D1659" s="198">
        <v>46004.31050925926</v>
      </c>
      <c r="E1659" s="198">
        <v>46019.31040509259</v>
      </c>
      <c r="F1659" s="54">
        <v>17</v>
      </c>
      <c r="G1659" s="54">
        <v>167080</v>
      </c>
      <c r="H1659" s="54">
        <v>167080</v>
      </c>
      <c r="I1659" s="54">
        <v>0</v>
      </c>
      <c r="J1659" s="54">
        <v>0</v>
      </c>
      <c r="K1659" s="54">
        <v>0</v>
      </c>
      <c r="L1659" s="54">
        <v>167080</v>
      </c>
      <c r="M1659" s="54">
        <v>0</v>
      </c>
      <c r="N1659" s="54">
        <v>0</v>
      </c>
    </row>
    <row r="1660" spans="1:14">
      <c r="A1660" s="199" t="s">
        <v>1208</v>
      </c>
      <c r="B1660" s="200">
        <v>18486</v>
      </c>
      <c r="C1660" s="54">
        <v>1</v>
      </c>
      <c r="D1660" s="198">
        <v>46004.421597222223</v>
      </c>
      <c r="E1660" s="198">
        <v>46019.414236111108</v>
      </c>
      <c r="F1660" s="54">
        <v>17</v>
      </c>
      <c r="G1660" s="54">
        <v>1684599.98</v>
      </c>
      <c r="H1660" s="54">
        <v>1684599.98</v>
      </c>
      <c r="I1660" s="54">
        <v>0</v>
      </c>
      <c r="J1660" s="54">
        <v>0</v>
      </c>
      <c r="K1660" s="54">
        <v>0</v>
      </c>
      <c r="L1660" s="54">
        <v>1684599.98</v>
      </c>
      <c r="M1660" s="54">
        <v>0</v>
      </c>
      <c r="N1660" s="54">
        <v>0</v>
      </c>
    </row>
    <row r="1661" spans="1:14">
      <c r="A1661" s="199" t="s">
        <v>1208</v>
      </c>
      <c r="B1661" s="200">
        <v>18520</v>
      </c>
      <c r="C1661" s="54">
        <v>1</v>
      </c>
      <c r="D1661" s="198">
        <v>46006.351840277777</v>
      </c>
      <c r="E1661" s="198">
        <v>46021.351736111108</v>
      </c>
      <c r="F1661" s="54">
        <v>15</v>
      </c>
      <c r="G1661" s="54">
        <v>350000</v>
      </c>
      <c r="H1661" s="54">
        <v>350000</v>
      </c>
      <c r="I1661" s="54">
        <v>0</v>
      </c>
      <c r="J1661" s="54">
        <v>0</v>
      </c>
      <c r="K1661" s="54">
        <v>350000</v>
      </c>
      <c r="L1661" s="54">
        <v>0</v>
      </c>
      <c r="M1661" s="54">
        <v>0</v>
      </c>
      <c r="N1661" s="54">
        <v>0</v>
      </c>
    </row>
    <row r="1662" spans="1:14">
      <c r="A1662" s="199" t="s">
        <v>1210</v>
      </c>
      <c r="B1662" s="200">
        <v>23268</v>
      </c>
      <c r="C1662" s="54">
        <v>1</v>
      </c>
      <c r="D1662" s="198">
        <v>46006.512395833335</v>
      </c>
      <c r="E1662" s="198">
        <v>46021.512395833335</v>
      </c>
      <c r="F1662" s="54">
        <v>15</v>
      </c>
      <c r="G1662" s="54">
        <v>226800</v>
      </c>
      <c r="H1662" s="54">
        <v>226800</v>
      </c>
      <c r="I1662" s="54">
        <v>0</v>
      </c>
      <c r="J1662" s="54">
        <v>0</v>
      </c>
      <c r="K1662" s="54">
        <v>226800</v>
      </c>
      <c r="L1662" s="54">
        <v>0</v>
      </c>
      <c r="M1662" s="54">
        <v>0</v>
      </c>
      <c r="N1662" s="54">
        <v>0</v>
      </c>
    </row>
    <row r="1663" spans="1:14">
      <c r="A1663" s="199" t="s">
        <v>1208</v>
      </c>
      <c r="B1663" s="200">
        <v>18584</v>
      </c>
      <c r="C1663" s="54">
        <v>1</v>
      </c>
      <c r="D1663" s="198">
        <v>46007.657453703701</v>
      </c>
      <c r="E1663" s="198">
        <v>46022.657453703701</v>
      </c>
      <c r="F1663" s="54">
        <v>14</v>
      </c>
      <c r="G1663" s="54">
        <v>77700</v>
      </c>
      <c r="H1663" s="54">
        <v>77700</v>
      </c>
      <c r="I1663" s="54">
        <v>0</v>
      </c>
      <c r="J1663" s="54">
        <v>0</v>
      </c>
      <c r="K1663" s="54">
        <v>77700</v>
      </c>
      <c r="L1663" s="54">
        <v>0</v>
      </c>
      <c r="M1663" s="54">
        <v>0</v>
      </c>
      <c r="N1663" s="54">
        <v>0</v>
      </c>
    </row>
    <row r="1664" spans="1:14">
      <c r="A1664" s="199" t="s">
        <v>1208</v>
      </c>
      <c r="B1664" s="200">
        <v>18593</v>
      </c>
      <c r="C1664" s="54">
        <v>1</v>
      </c>
      <c r="D1664" s="198">
        <v>46008.442916666667</v>
      </c>
      <c r="E1664" s="198">
        <v>46023.442835648151</v>
      </c>
      <c r="F1664" s="54">
        <v>13</v>
      </c>
      <c r="G1664" s="54">
        <v>1594550</v>
      </c>
      <c r="H1664" s="54">
        <v>1594550</v>
      </c>
      <c r="I1664" s="54">
        <v>0</v>
      </c>
      <c r="J1664" s="54">
        <v>0</v>
      </c>
      <c r="K1664" s="54">
        <v>1594550</v>
      </c>
      <c r="L1664" s="54">
        <v>0</v>
      </c>
      <c r="M1664" s="54">
        <v>0</v>
      </c>
      <c r="N1664" s="54">
        <v>0</v>
      </c>
    </row>
    <row r="1665" spans="1:14">
      <c r="A1665" s="199" t="s">
        <v>1208</v>
      </c>
      <c r="B1665" s="200">
        <v>18689</v>
      </c>
      <c r="C1665" s="54">
        <v>1</v>
      </c>
      <c r="D1665" s="198">
        <v>46010.41207175926</v>
      </c>
      <c r="E1665" s="198">
        <v>46025.411979166667</v>
      </c>
      <c r="F1665" s="54">
        <v>11</v>
      </c>
      <c r="G1665" s="54">
        <v>523600</v>
      </c>
      <c r="H1665" s="54">
        <v>523600</v>
      </c>
      <c r="I1665" s="54">
        <v>0</v>
      </c>
      <c r="J1665" s="54">
        <v>0</v>
      </c>
      <c r="K1665" s="54">
        <v>523600</v>
      </c>
      <c r="L1665" s="54">
        <v>0</v>
      </c>
      <c r="M1665" s="54">
        <v>0</v>
      </c>
      <c r="N1665" s="54">
        <v>0</v>
      </c>
    </row>
    <row r="1666" spans="1:14">
      <c r="A1666" s="199" t="s">
        <v>1208</v>
      </c>
      <c r="B1666" s="200">
        <v>18690</v>
      </c>
      <c r="C1666" s="54">
        <v>1</v>
      </c>
      <c r="D1666" s="198">
        <v>46010.432442129626</v>
      </c>
      <c r="E1666" s="198">
        <v>46025.432442129626</v>
      </c>
      <c r="F1666" s="54">
        <v>11</v>
      </c>
      <c r="G1666" s="54">
        <v>205500.02</v>
      </c>
      <c r="H1666" s="54">
        <v>205500.02</v>
      </c>
      <c r="I1666" s="54">
        <v>0</v>
      </c>
      <c r="J1666" s="54">
        <v>0</v>
      </c>
      <c r="K1666" s="54">
        <v>205500.02</v>
      </c>
      <c r="L1666" s="54">
        <v>0</v>
      </c>
      <c r="M1666" s="54">
        <v>0</v>
      </c>
      <c r="N1666" s="54">
        <v>0</v>
      </c>
    </row>
    <row r="1667" spans="1:14">
      <c r="A1667" s="199" t="s">
        <v>1208</v>
      </c>
      <c r="B1667" s="200">
        <v>18702</v>
      </c>
      <c r="C1667" s="54">
        <v>1</v>
      </c>
      <c r="D1667" s="198">
        <v>46010.532997685186</v>
      </c>
      <c r="E1667" s="198">
        <v>46025.532418981478</v>
      </c>
      <c r="F1667" s="54">
        <v>11</v>
      </c>
      <c r="G1667" s="54">
        <v>608400</v>
      </c>
      <c r="H1667" s="54">
        <v>608400</v>
      </c>
      <c r="I1667" s="54">
        <v>0</v>
      </c>
      <c r="J1667" s="54">
        <v>0</v>
      </c>
      <c r="K1667" s="54">
        <v>608400</v>
      </c>
      <c r="L1667" s="54">
        <v>0</v>
      </c>
      <c r="M1667" s="54">
        <v>0</v>
      </c>
      <c r="N1667" s="54">
        <v>0</v>
      </c>
    </row>
    <row r="1668" spans="1:14">
      <c r="A1668" s="199" t="s">
        <v>1208</v>
      </c>
      <c r="B1668" s="200">
        <v>18717</v>
      </c>
      <c r="C1668" s="54">
        <v>1</v>
      </c>
      <c r="D1668" s="198">
        <v>46010.622361111113</v>
      </c>
      <c r="E1668" s="198">
        <v>46025.622361111113</v>
      </c>
      <c r="F1668" s="54">
        <v>11</v>
      </c>
      <c r="G1668" s="54">
        <v>158750</v>
      </c>
      <c r="H1668" s="54">
        <v>150000</v>
      </c>
      <c r="I1668" s="54">
        <v>0</v>
      </c>
      <c r="J1668" s="54">
        <v>0</v>
      </c>
      <c r="K1668" s="54">
        <v>150000</v>
      </c>
      <c r="L1668" s="54">
        <v>0</v>
      </c>
      <c r="M1668" s="54">
        <v>0</v>
      </c>
      <c r="N1668" s="54">
        <v>0</v>
      </c>
    </row>
    <row r="1669" spans="1:14">
      <c r="A1669" s="199" t="s">
        <v>1210</v>
      </c>
      <c r="B1669" s="200">
        <v>23484</v>
      </c>
      <c r="C1669" s="54">
        <v>1</v>
      </c>
      <c r="D1669" s="198">
        <v>46011.432534722226</v>
      </c>
      <c r="E1669" s="198">
        <v>46026.432534722226</v>
      </c>
      <c r="F1669" s="54">
        <v>10</v>
      </c>
      <c r="G1669" s="54">
        <v>321000</v>
      </c>
      <c r="H1669" s="54">
        <v>321000</v>
      </c>
      <c r="I1669" s="54">
        <v>0</v>
      </c>
      <c r="J1669" s="54">
        <v>0</v>
      </c>
      <c r="K1669" s="54">
        <v>321000</v>
      </c>
      <c r="L1669" s="54">
        <v>0</v>
      </c>
      <c r="M1669" s="54">
        <v>0</v>
      </c>
      <c r="N1669" s="54">
        <v>0</v>
      </c>
    </row>
    <row r="1670" spans="1:14">
      <c r="A1670" s="199" t="s">
        <v>1208</v>
      </c>
      <c r="B1670" s="200">
        <v>18746</v>
      </c>
      <c r="C1670" s="54">
        <v>1</v>
      </c>
      <c r="D1670" s="198">
        <v>46011.479641203703</v>
      </c>
      <c r="E1670" s="198">
        <v>46026.479641203703</v>
      </c>
      <c r="F1670" s="54">
        <v>10</v>
      </c>
      <c r="G1670" s="54">
        <v>837200</v>
      </c>
      <c r="H1670" s="54">
        <v>837200</v>
      </c>
      <c r="I1670" s="54">
        <v>0</v>
      </c>
      <c r="J1670" s="54">
        <v>0</v>
      </c>
      <c r="K1670" s="54">
        <v>837200</v>
      </c>
      <c r="L1670" s="54">
        <v>0</v>
      </c>
      <c r="M1670" s="54">
        <v>0</v>
      </c>
      <c r="N1670" s="54">
        <v>0</v>
      </c>
    </row>
    <row r="1671" spans="1:14">
      <c r="A1671" s="199" t="s">
        <v>1210</v>
      </c>
      <c r="B1671" s="200">
        <v>23491</v>
      </c>
      <c r="C1671" s="54">
        <v>1</v>
      </c>
      <c r="D1671" s="198">
        <v>46012.437465277777</v>
      </c>
      <c r="E1671" s="198">
        <v>46027.437465277777</v>
      </c>
      <c r="F1671" s="54">
        <v>9</v>
      </c>
      <c r="G1671" s="54">
        <v>423550</v>
      </c>
      <c r="H1671" s="54">
        <v>423550</v>
      </c>
      <c r="I1671" s="54">
        <v>0</v>
      </c>
      <c r="J1671" s="54">
        <v>0</v>
      </c>
      <c r="K1671" s="54">
        <v>423550</v>
      </c>
      <c r="L1671" s="54">
        <v>0</v>
      </c>
      <c r="M1671" s="54">
        <v>0</v>
      </c>
      <c r="N1671" s="54">
        <v>0</v>
      </c>
    </row>
    <row r="1672" spans="1:14">
      <c r="A1672" s="199" t="s">
        <v>1208</v>
      </c>
      <c r="B1672" s="200">
        <v>18789</v>
      </c>
      <c r="C1672" s="54">
        <v>1</v>
      </c>
      <c r="D1672" s="198">
        <v>46013.485613425924</v>
      </c>
      <c r="E1672" s="198">
        <v>46028.48542824074</v>
      </c>
      <c r="F1672" s="54">
        <v>8</v>
      </c>
      <c r="G1672" s="54">
        <v>3761050</v>
      </c>
      <c r="H1672" s="54">
        <v>3761050</v>
      </c>
      <c r="I1672" s="54">
        <v>0</v>
      </c>
      <c r="J1672" s="54">
        <v>3761050</v>
      </c>
      <c r="K1672" s="54">
        <v>0</v>
      </c>
      <c r="L1672" s="54">
        <v>0</v>
      </c>
      <c r="M1672" s="54">
        <v>0</v>
      </c>
      <c r="N1672" s="54">
        <v>0</v>
      </c>
    </row>
    <row r="1673" spans="1:14">
      <c r="A1673" s="199" t="s">
        <v>1208</v>
      </c>
      <c r="B1673" s="200">
        <v>18825</v>
      </c>
      <c r="C1673" s="54">
        <v>1</v>
      </c>
      <c r="D1673" s="198">
        <v>46014.230497685188</v>
      </c>
      <c r="E1673" s="198">
        <v>46029.23028935185</v>
      </c>
      <c r="F1673" s="54">
        <v>7</v>
      </c>
      <c r="G1673" s="54">
        <v>532000</v>
      </c>
      <c r="H1673" s="54">
        <v>532000</v>
      </c>
      <c r="I1673" s="54">
        <v>0</v>
      </c>
      <c r="J1673" s="54">
        <v>532000</v>
      </c>
      <c r="K1673" s="54">
        <v>0</v>
      </c>
      <c r="L1673" s="54">
        <v>0</v>
      </c>
      <c r="M1673" s="54">
        <v>0</v>
      </c>
      <c r="N1673" s="54">
        <v>0</v>
      </c>
    </row>
    <row r="1674" spans="1:14">
      <c r="A1674" s="199" t="s">
        <v>1208</v>
      </c>
      <c r="B1674" s="200">
        <v>18840</v>
      </c>
      <c r="C1674" s="54">
        <v>1</v>
      </c>
      <c r="D1674" s="198">
        <v>46014.450509259259</v>
      </c>
      <c r="E1674" s="198">
        <v>46029.450196759259</v>
      </c>
      <c r="F1674" s="54">
        <v>7</v>
      </c>
      <c r="G1674" s="54">
        <v>387600</v>
      </c>
      <c r="H1674" s="54">
        <v>387600</v>
      </c>
      <c r="I1674" s="54">
        <v>0</v>
      </c>
      <c r="J1674" s="54">
        <v>387600</v>
      </c>
      <c r="K1674" s="54">
        <v>0</v>
      </c>
      <c r="L1674" s="54">
        <v>0</v>
      </c>
      <c r="M1674" s="54">
        <v>0</v>
      </c>
      <c r="N1674" s="54">
        <v>0</v>
      </c>
    </row>
    <row r="1675" spans="1:14">
      <c r="A1675" s="199" t="s">
        <v>1208</v>
      </c>
      <c r="B1675" s="200">
        <v>18921</v>
      </c>
      <c r="C1675" s="54">
        <v>1</v>
      </c>
      <c r="D1675" s="198">
        <v>46018.243310185186</v>
      </c>
      <c r="E1675" s="198">
        <v>46033.2424537037</v>
      </c>
      <c r="F1675" s="54">
        <v>3</v>
      </c>
      <c r="G1675" s="54">
        <v>2010900</v>
      </c>
      <c r="H1675" s="54">
        <v>2010900</v>
      </c>
      <c r="I1675" s="54">
        <v>0</v>
      </c>
      <c r="J1675" s="54">
        <v>2010900</v>
      </c>
      <c r="K1675" s="54">
        <v>0</v>
      </c>
      <c r="L1675" s="54">
        <v>0</v>
      </c>
      <c r="M1675" s="54">
        <v>0</v>
      </c>
      <c r="N1675" s="54">
        <v>0</v>
      </c>
    </row>
    <row r="1676" spans="1:14">
      <c r="A1676" s="199" t="s">
        <v>1208</v>
      </c>
      <c r="B1676" s="200">
        <v>18922</v>
      </c>
      <c r="C1676" s="54">
        <v>1</v>
      </c>
      <c r="D1676" s="198">
        <v>46018.248692129629</v>
      </c>
      <c r="E1676" s="198">
        <v>46033.247430555559</v>
      </c>
      <c r="F1676" s="54">
        <v>3</v>
      </c>
      <c r="G1676" s="54">
        <v>566000</v>
      </c>
      <c r="H1676" s="54">
        <v>566000</v>
      </c>
      <c r="I1676" s="54">
        <v>0</v>
      </c>
      <c r="J1676" s="54">
        <v>566000</v>
      </c>
      <c r="K1676" s="54">
        <v>0</v>
      </c>
      <c r="L1676" s="54">
        <v>0</v>
      </c>
      <c r="M1676" s="54">
        <v>0</v>
      </c>
      <c r="N1676" s="54">
        <v>0</v>
      </c>
    </row>
    <row r="1677" spans="1:14">
      <c r="A1677" s="199" t="s">
        <v>1210</v>
      </c>
      <c r="B1677" s="200">
        <v>23691</v>
      </c>
      <c r="C1677" s="54">
        <v>1</v>
      </c>
      <c r="D1677" s="198">
        <v>46019.438564814816</v>
      </c>
      <c r="E1677" s="198">
        <v>46034.438564814816</v>
      </c>
      <c r="F1677" s="54">
        <v>2</v>
      </c>
      <c r="G1677" s="54">
        <v>69300</v>
      </c>
      <c r="H1677" s="54">
        <v>69300</v>
      </c>
      <c r="I1677" s="54">
        <v>0</v>
      </c>
      <c r="J1677" s="54">
        <v>69300</v>
      </c>
      <c r="K1677" s="54">
        <v>0</v>
      </c>
      <c r="L1677" s="54">
        <v>0</v>
      </c>
      <c r="M1677" s="54">
        <v>0</v>
      </c>
      <c r="N1677" s="54">
        <v>0</v>
      </c>
    </row>
    <row r="1678" spans="1:14">
      <c r="A1678" s="199" t="s">
        <v>1210</v>
      </c>
      <c r="B1678" s="200">
        <v>23711</v>
      </c>
      <c r="C1678" s="54">
        <v>1</v>
      </c>
      <c r="D1678" s="198">
        <v>46020.364374999997</v>
      </c>
      <c r="E1678" s="198">
        <v>46035.364085648151</v>
      </c>
      <c r="F1678" s="54">
        <v>1</v>
      </c>
      <c r="G1678" s="54">
        <v>3925700</v>
      </c>
      <c r="H1678" s="54">
        <v>3925700</v>
      </c>
      <c r="I1678" s="54">
        <v>0</v>
      </c>
      <c r="J1678" s="54">
        <v>3925700</v>
      </c>
      <c r="K1678" s="54">
        <v>0</v>
      </c>
      <c r="L1678" s="54">
        <v>0</v>
      </c>
      <c r="M1678" s="54">
        <v>0</v>
      </c>
      <c r="N1678" s="54">
        <v>0</v>
      </c>
    </row>
    <row r="1679" spans="1:14">
      <c r="A1679" s="199" t="s">
        <v>1208</v>
      </c>
      <c r="B1679" s="200">
        <v>18976</v>
      </c>
      <c r="C1679" s="54">
        <v>1</v>
      </c>
      <c r="D1679" s="198">
        <v>46020.447118055556</v>
      </c>
      <c r="E1679" s="198">
        <v>46035.447025462963</v>
      </c>
      <c r="F1679" s="54">
        <v>1</v>
      </c>
      <c r="G1679" s="54">
        <v>512800.02</v>
      </c>
      <c r="H1679" s="54">
        <v>512800.02</v>
      </c>
      <c r="I1679" s="54">
        <v>0</v>
      </c>
      <c r="J1679" s="54">
        <v>512800.02</v>
      </c>
      <c r="K1679" s="54">
        <v>0</v>
      </c>
      <c r="L1679" s="54">
        <v>0</v>
      </c>
      <c r="M1679" s="54">
        <v>0</v>
      </c>
      <c r="N1679" s="54">
        <v>0</v>
      </c>
    </row>
    <row r="1680" spans="1:14">
      <c r="A1680" s="199" t="s">
        <v>1210</v>
      </c>
      <c r="B1680" s="200">
        <v>23716</v>
      </c>
      <c r="C1680" s="54">
        <v>1</v>
      </c>
      <c r="D1680" s="198">
        <v>46021.1559837963</v>
      </c>
      <c r="E1680" s="198">
        <v>46036.1559837963</v>
      </c>
      <c r="F1680" s="54">
        <v>0</v>
      </c>
      <c r="G1680" s="54">
        <v>111999.97</v>
      </c>
      <c r="H1680" s="54">
        <v>111999.97</v>
      </c>
      <c r="I1680" s="54">
        <v>111999.97</v>
      </c>
      <c r="J1680" s="54">
        <v>0</v>
      </c>
      <c r="K1680" s="54">
        <v>0</v>
      </c>
      <c r="L1680" s="54">
        <v>0</v>
      </c>
      <c r="M1680" s="54">
        <v>0</v>
      </c>
      <c r="N1680" s="54">
        <v>0</v>
      </c>
    </row>
    <row r="1681" spans="1:14">
      <c r="A1681" s="199" t="s">
        <v>1208</v>
      </c>
      <c r="B1681" s="200">
        <v>19014</v>
      </c>
      <c r="C1681" s="54">
        <v>1</v>
      </c>
      <c r="D1681" s="198">
        <v>46021.440243055556</v>
      </c>
      <c r="E1681" s="198">
        <v>46036.440069444441</v>
      </c>
      <c r="F1681" s="54">
        <v>0</v>
      </c>
      <c r="G1681" s="54">
        <v>278999.96999999997</v>
      </c>
      <c r="H1681" s="54">
        <v>278999.96999999997</v>
      </c>
      <c r="I1681" s="54">
        <v>278999.96999999997</v>
      </c>
      <c r="J1681" s="54">
        <v>0</v>
      </c>
      <c r="K1681" s="54">
        <v>0</v>
      </c>
      <c r="L1681" s="54">
        <v>0</v>
      </c>
      <c r="M1681" s="54">
        <v>0</v>
      </c>
      <c r="N1681" s="54">
        <v>0</v>
      </c>
    </row>
    <row r="1682" spans="1:14">
      <c r="A1682" s="199" t="s">
        <v>1210</v>
      </c>
      <c r="B1682" s="200">
        <v>23739</v>
      </c>
      <c r="C1682" s="54">
        <v>1</v>
      </c>
      <c r="D1682" s="198">
        <v>46021.448009259257</v>
      </c>
      <c r="E1682" s="198">
        <v>46036.448009259257</v>
      </c>
      <c r="F1682" s="54">
        <v>0</v>
      </c>
      <c r="G1682" s="54">
        <v>167399.98000000001</v>
      </c>
      <c r="H1682" s="54">
        <v>167399.98000000001</v>
      </c>
      <c r="I1682" s="54">
        <v>167399.98000000001</v>
      </c>
      <c r="J1682" s="54">
        <v>0</v>
      </c>
      <c r="K1682" s="54">
        <v>0</v>
      </c>
      <c r="L1682" s="54">
        <v>0</v>
      </c>
      <c r="M1682" s="54">
        <v>0</v>
      </c>
      <c r="N1682" s="54">
        <v>0</v>
      </c>
    </row>
    <row r="1683" spans="1:14">
      <c r="B1683" s="246" t="s">
        <v>36</v>
      </c>
      <c r="D1683" s="304">
        <f>SUBTOTAL(4,F1652:F1682)</f>
        <v>27</v>
      </c>
    </row>
    <row r="1684" spans="1:14">
      <c r="G1684" s="305">
        <f>SUBTOTAL(9,H1652:H1682)</f>
        <v>23165617.959999997</v>
      </c>
      <c r="H1684" s="305">
        <f>SUBTOTAL(9,I1652:I1682)</f>
        <v>558399.91999999993</v>
      </c>
      <c r="I1684" s="305">
        <f>SUBTOTAL(9,J1652:J1682)</f>
        <v>11765350.02</v>
      </c>
      <c r="K1684" s="305">
        <f>SUBTOTAL(9,K1652:K1682)</f>
        <v>5318300.0199999996</v>
      </c>
      <c r="L1684" s="305">
        <f>SUBTOTAL(9,L1652:L1682)</f>
        <v>3779184</v>
      </c>
      <c r="M1684" s="305">
        <f>SUBTOTAL(9,M1652:M1682)</f>
        <v>1744384</v>
      </c>
      <c r="N1684" s="305">
        <f>SUBTOTAL(9,N1652:N1682)</f>
        <v>0</v>
      </c>
    </row>
    <row r="1685" spans="1:14">
      <c r="A1685" s="245" t="s">
        <v>135</v>
      </c>
      <c r="J1685" s="246" t="s">
        <v>12</v>
      </c>
      <c r="K1685" s="247" t="s">
        <v>1294</v>
      </c>
      <c r="L1685" s="248" t="s">
        <v>13</v>
      </c>
    </row>
    <row r="1687" spans="1:14">
      <c r="A1687" s="52" t="s">
        <v>18</v>
      </c>
      <c r="B1687" s="53" t="s">
        <v>19</v>
      </c>
      <c r="C1687" s="53" t="s">
        <v>20</v>
      </c>
      <c r="D1687" s="52" t="s">
        <v>21</v>
      </c>
      <c r="E1687" s="52" t="s">
        <v>22</v>
      </c>
      <c r="G1687" s="53" t="s">
        <v>23</v>
      </c>
      <c r="H1687" s="53" t="s">
        <v>24</v>
      </c>
      <c r="I1687" s="53" t="s">
        <v>25</v>
      </c>
      <c r="J1687" s="303" t="s">
        <v>26</v>
      </c>
      <c r="K1687" s="303" t="s">
        <v>27</v>
      </c>
      <c r="L1687" s="303" t="s">
        <v>28</v>
      </c>
      <c r="M1687" s="53" t="s">
        <v>29</v>
      </c>
      <c r="N1687" s="53" t="s">
        <v>30</v>
      </c>
    </row>
    <row r="1688" spans="1:14">
      <c r="A1688" s="199" t="s">
        <v>1208</v>
      </c>
      <c r="B1688" s="200">
        <v>12266</v>
      </c>
      <c r="C1688" s="54">
        <v>4</v>
      </c>
      <c r="D1688" s="198">
        <v>45783.31621527778</v>
      </c>
      <c r="E1688" s="198">
        <v>45813.31621527778</v>
      </c>
      <c r="F1688" s="54">
        <v>223</v>
      </c>
      <c r="G1688" s="54">
        <v>4604400</v>
      </c>
      <c r="H1688" s="54">
        <v>3921600</v>
      </c>
      <c r="I1688" s="54">
        <v>0</v>
      </c>
      <c r="J1688" s="54">
        <v>0</v>
      </c>
      <c r="K1688" s="54">
        <v>0</v>
      </c>
      <c r="L1688" s="54">
        <v>0</v>
      </c>
      <c r="M1688" s="54">
        <v>0</v>
      </c>
      <c r="N1688" s="54">
        <v>3921600</v>
      </c>
    </row>
    <row r="1689" spans="1:14">
      <c r="A1689" s="199" t="s">
        <v>1208</v>
      </c>
      <c r="B1689" s="200">
        <v>12376</v>
      </c>
      <c r="C1689" s="54">
        <v>4</v>
      </c>
      <c r="D1689" s="198">
        <v>45786.375034722223</v>
      </c>
      <c r="E1689" s="198">
        <v>45816.375034722223</v>
      </c>
      <c r="F1689" s="54">
        <v>220</v>
      </c>
      <c r="G1689" s="54">
        <v>1370400</v>
      </c>
      <c r="H1689" s="54">
        <v>1370400</v>
      </c>
      <c r="I1689" s="54">
        <v>0</v>
      </c>
      <c r="J1689" s="54">
        <v>0</v>
      </c>
      <c r="K1689" s="54">
        <v>0</v>
      </c>
      <c r="L1689" s="54">
        <v>0</v>
      </c>
      <c r="M1689" s="54">
        <v>0</v>
      </c>
      <c r="N1689" s="54">
        <v>1370400</v>
      </c>
    </row>
    <row r="1690" spans="1:14">
      <c r="A1690" s="199" t="s">
        <v>1210</v>
      </c>
      <c r="B1690" s="200">
        <v>18781</v>
      </c>
      <c r="C1690" s="54">
        <v>4</v>
      </c>
      <c r="D1690" s="198">
        <v>45787.313101851854</v>
      </c>
      <c r="E1690" s="198">
        <v>45817.312534722223</v>
      </c>
      <c r="F1690" s="54">
        <v>219</v>
      </c>
      <c r="G1690" s="54">
        <v>5022000</v>
      </c>
      <c r="H1690" s="54">
        <v>5022000</v>
      </c>
      <c r="I1690" s="54">
        <v>0</v>
      </c>
      <c r="J1690" s="54">
        <v>0</v>
      </c>
      <c r="K1690" s="54">
        <v>0</v>
      </c>
      <c r="L1690" s="54">
        <v>0</v>
      </c>
      <c r="M1690" s="54">
        <v>0</v>
      </c>
      <c r="N1690" s="54">
        <v>5022000</v>
      </c>
    </row>
    <row r="1691" spans="1:14">
      <c r="A1691" s="199" t="s">
        <v>1208</v>
      </c>
      <c r="B1691" s="200">
        <v>12489</v>
      </c>
      <c r="C1691" s="54">
        <v>4</v>
      </c>
      <c r="D1691" s="198">
        <v>45791.33320601852</v>
      </c>
      <c r="E1691" s="198">
        <v>45821.33320601852</v>
      </c>
      <c r="F1691" s="54">
        <v>215</v>
      </c>
      <c r="G1691" s="54">
        <v>1910400</v>
      </c>
      <c r="H1691" s="54">
        <v>1910400</v>
      </c>
      <c r="I1691" s="54">
        <v>0</v>
      </c>
      <c r="J1691" s="54">
        <v>0</v>
      </c>
      <c r="K1691" s="54">
        <v>0</v>
      </c>
      <c r="L1691" s="54">
        <v>0</v>
      </c>
      <c r="M1691" s="54">
        <v>0</v>
      </c>
      <c r="N1691" s="54">
        <v>1910400</v>
      </c>
    </row>
    <row r="1692" spans="1:14">
      <c r="A1692" s="199" t="s">
        <v>1208</v>
      </c>
      <c r="B1692" s="200">
        <v>12584</v>
      </c>
      <c r="C1692" s="54">
        <v>4</v>
      </c>
      <c r="D1692" s="198">
        <v>45794.289884259262</v>
      </c>
      <c r="E1692" s="198">
        <v>45824.289884259262</v>
      </c>
      <c r="F1692" s="54">
        <v>212</v>
      </c>
      <c r="G1692" s="54">
        <v>5164800</v>
      </c>
      <c r="H1692" s="54">
        <v>4672800</v>
      </c>
      <c r="I1692" s="54">
        <v>0</v>
      </c>
      <c r="J1692" s="54">
        <v>0</v>
      </c>
      <c r="K1692" s="54">
        <v>0</v>
      </c>
      <c r="L1692" s="54">
        <v>0</v>
      </c>
      <c r="M1692" s="54">
        <v>0</v>
      </c>
      <c r="N1692" s="54">
        <v>4672800</v>
      </c>
    </row>
    <row r="1693" spans="1:14">
      <c r="A1693" s="199" t="s">
        <v>1210</v>
      </c>
      <c r="B1693" s="200">
        <v>18909</v>
      </c>
      <c r="C1693" s="54">
        <v>4</v>
      </c>
      <c r="D1693" s="198">
        <v>45794.390694444446</v>
      </c>
      <c r="E1693" s="198">
        <v>45824.390405092592</v>
      </c>
      <c r="F1693" s="54">
        <v>212</v>
      </c>
      <c r="G1693" s="54">
        <v>2649600</v>
      </c>
      <c r="H1693" s="54">
        <v>2649600</v>
      </c>
      <c r="I1693" s="54">
        <v>0</v>
      </c>
      <c r="J1693" s="54">
        <v>0</v>
      </c>
      <c r="K1693" s="54">
        <v>0</v>
      </c>
      <c r="L1693" s="54">
        <v>0</v>
      </c>
      <c r="M1693" s="54">
        <v>0</v>
      </c>
      <c r="N1693" s="54">
        <v>2649600</v>
      </c>
    </row>
    <row r="1694" spans="1:14">
      <c r="A1694" s="199" t="s">
        <v>1208</v>
      </c>
      <c r="B1694" s="200">
        <v>12635</v>
      </c>
      <c r="C1694" s="54">
        <v>4</v>
      </c>
      <c r="D1694" s="198">
        <v>45797.302141203705</v>
      </c>
      <c r="E1694" s="198">
        <v>45827.30190972222</v>
      </c>
      <c r="F1694" s="54">
        <v>209</v>
      </c>
      <c r="G1694" s="54">
        <v>3981600</v>
      </c>
      <c r="H1694" s="54">
        <v>3981600</v>
      </c>
      <c r="I1694" s="54">
        <v>0</v>
      </c>
      <c r="J1694" s="54">
        <v>0</v>
      </c>
      <c r="K1694" s="54">
        <v>0</v>
      </c>
      <c r="L1694" s="54">
        <v>0</v>
      </c>
      <c r="M1694" s="54">
        <v>0</v>
      </c>
      <c r="N1694" s="54">
        <v>3981600</v>
      </c>
    </row>
    <row r="1695" spans="1:14">
      <c r="A1695" s="199" t="s">
        <v>1208</v>
      </c>
      <c r="B1695" s="200">
        <v>12719</v>
      </c>
      <c r="C1695" s="54">
        <v>4</v>
      </c>
      <c r="D1695" s="198">
        <v>45800.283321759256</v>
      </c>
      <c r="E1695" s="198">
        <v>45830.283113425925</v>
      </c>
      <c r="F1695" s="54">
        <v>206</v>
      </c>
      <c r="G1695" s="54">
        <v>2697600</v>
      </c>
      <c r="H1695" s="54">
        <v>2697600</v>
      </c>
      <c r="I1695" s="54">
        <v>0</v>
      </c>
      <c r="J1695" s="54">
        <v>0</v>
      </c>
      <c r="K1695" s="54">
        <v>0</v>
      </c>
      <c r="L1695" s="54">
        <v>0</v>
      </c>
      <c r="M1695" s="54">
        <v>0</v>
      </c>
      <c r="N1695" s="54">
        <v>2697600</v>
      </c>
    </row>
    <row r="1696" spans="1:14">
      <c r="A1696" s="199" t="s">
        <v>1208</v>
      </c>
      <c r="B1696" s="200">
        <v>13465</v>
      </c>
      <c r="C1696" s="54">
        <v>4</v>
      </c>
      <c r="D1696" s="198">
        <v>45828.332835648151</v>
      </c>
      <c r="E1696" s="198">
        <v>45858.33258101852</v>
      </c>
      <c r="F1696" s="54">
        <v>178</v>
      </c>
      <c r="G1696" s="54">
        <v>4272000</v>
      </c>
      <c r="H1696" s="54">
        <v>3465600</v>
      </c>
      <c r="I1696" s="54">
        <v>0</v>
      </c>
      <c r="J1696" s="54">
        <v>0</v>
      </c>
      <c r="K1696" s="54">
        <v>0</v>
      </c>
      <c r="L1696" s="54">
        <v>0</v>
      </c>
      <c r="M1696" s="54">
        <v>0</v>
      </c>
      <c r="N1696" s="54">
        <v>3465600</v>
      </c>
    </row>
    <row r="1697" spans="1:14">
      <c r="A1697" s="199" t="s">
        <v>1210</v>
      </c>
      <c r="B1697" s="200">
        <v>19579</v>
      </c>
      <c r="C1697" s="54">
        <v>4</v>
      </c>
      <c r="D1697" s="198">
        <v>45833.356863425928</v>
      </c>
      <c r="E1697" s="198">
        <v>45863.356724537036</v>
      </c>
      <c r="F1697" s="54">
        <v>173</v>
      </c>
      <c r="G1697" s="54">
        <v>5008800</v>
      </c>
      <c r="H1697" s="54">
        <v>3955200</v>
      </c>
      <c r="I1697" s="54">
        <v>0</v>
      </c>
      <c r="J1697" s="54">
        <v>0</v>
      </c>
      <c r="K1697" s="54">
        <v>0</v>
      </c>
      <c r="L1697" s="54">
        <v>0</v>
      </c>
      <c r="M1697" s="54">
        <v>0</v>
      </c>
      <c r="N1697" s="54">
        <v>3955200</v>
      </c>
    </row>
    <row r="1698" spans="1:14">
      <c r="B1698" s="246" t="s">
        <v>36</v>
      </c>
      <c r="D1698" s="304">
        <f>SUBTOTAL(4,F1688:F1697)</f>
        <v>223</v>
      </c>
    </row>
    <row r="1699" spans="1:14">
      <c r="G1699" s="305">
        <f>SUBTOTAL(9,H1688:H1697)</f>
        <v>33646800</v>
      </c>
      <c r="H1699" s="305">
        <f>SUBTOTAL(9,I1688:I1697)</f>
        <v>0</v>
      </c>
      <c r="I1699" s="305">
        <f>SUBTOTAL(9,J1688:J1697)</f>
        <v>0</v>
      </c>
      <c r="K1699" s="305">
        <f>SUBTOTAL(9,K1688:K1697)</f>
        <v>0</v>
      </c>
      <c r="L1699" s="305">
        <f>SUBTOTAL(9,L1688:L1697)</f>
        <v>0</v>
      </c>
      <c r="M1699" s="305">
        <f>SUBTOTAL(9,M1688:M1697)</f>
        <v>0</v>
      </c>
      <c r="N1699" s="305">
        <f>SUBTOTAL(9,N1688:N1697)</f>
        <v>33646800</v>
      </c>
    </row>
    <row r="1700" spans="1:14">
      <c r="A1700" s="245" t="s">
        <v>167</v>
      </c>
      <c r="J1700" s="246" t="s">
        <v>12</v>
      </c>
      <c r="K1700" s="247" t="s">
        <v>1247</v>
      </c>
      <c r="L1700" s="248" t="s">
        <v>13</v>
      </c>
    </row>
    <row r="1702" spans="1:14">
      <c r="A1702" s="52" t="s">
        <v>18</v>
      </c>
      <c r="B1702" s="53" t="s">
        <v>19</v>
      </c>
      <c r="C1702" s="53" t="s">
        <v>20</v>
      </c>
      <c r="D1702" s="52" t="s">
        <v>21</v>
      </c>
      <c r="E1702" s="52" t="s">
        <v>22</v>
      </c>
      <c r="G1702" s="53" t="s">
        <v>23</v>
      </c>
      <c r="H1702" s="53" t="s">
        <v>24</v>
      </c>
      <c r="I1702" s="53" t="s">
        <v>25</v>
      </c>
      <c r="J1702" s="303" t="s">
        <v>26</v>
      </c>
      <c r="K1702" s="303" t="s">
        <v>27</v>
      </c>
      <c r="L1702" s="303" t="s">
        <v>28</v>
      </c>
      <c r="M1702" s="53" t="s">
        <v>29</v>
      </c>
      <c r="N1702" s="53" t="s">
        <v>30</v>
      </c>
    </row>
    <row r="1703" spans="1:14">
      <c r="A1703" s="199" t="s">
        <v>1208</v>
      </c>
      <c r="B1703" s="200">
        <v>18882</v>
      </c>
      <c r="C1703" s="54">
        <v>1</v>
      </c>
      <c r="D1703" s="198">
        <v>46015.473726851851</v>
      </c>
      <c r="E1703" s="198">
        <v>46045.473344907405</v>
      </c>
      <c r="F1703" s="54">
        <v>-9</v>
      </c>
      <c r="G1703" s="54">
        <v>3951360</v>
      </c>
      <c r="H1703" s="54">
        <v>3951360</v>
      </c>
      <c r="I1703" s="54">
        <v>3951360</v>
      </c>
      <c r="J1703" s="54">
        <v>0</v>
      </c>
      <c r="K1703" s="54">
        <v>0</v>
      </c>
      <c r="L1703" s="54">
        <v>0</v>
      </c>
      <c r="M1703" s="54">
        <v>0</v>
      </c>
      <c r="N1703" s="54">
        <v>0</v>
      </c>
    </row>
    <row r="1704" spans="1:14">
      <c r="A1704" s="199" t="s">
        <v>1208</v>
      </c>
      <c r="B1704" s="200">
        <v>18924</v>
      </c>
      <c r="C1704" s="54">
        <v>1</v>
      </c>
      <c r="D1704" s="198">
        <v>46018.260162037041</v>
      </c>
      <c r="E1704" s="198">
        <v>46048.259212962963</v>
      </c>
      <c r="F1704" s="54">
        <v>-12</v>
      </c>
      <c r="G1704" s="54">
        <v>27878760</v>
      </c>
      <c r="H1704" s="54">
        <v>27183520</v>
      </c>
      <c r="I1704" s="54">
        <v>27183520</v>
      </c>
      <c r="J1704" s="54">
        <v>0</v>
      </c>
      <c r="K1704" s="54">
        <v>0</v>
      </c>
      <c r="L1704" s="54">
        <v>0</v>
      </c>
      <c r="M1704" s="54">
        <v>0</v>
      </c>
      <c r="N1704" s="54">
        <v>0</v>
      </c>
    </row>
    <row r="1705" spans="1:14">
      <c r="A1705" s="199" t="s">
        <v>1208</v>
      </c>
      <c r="B1705" s="200">
        <v>18925</v>
      </c>
      <c r="C1705" s="54">
        <v>1</v>
      </c>
      <c r="D1705" s="198">
        <v>46018.294618055559</v>
      </c>
      <c r="E1705" s="198">
        <v>46048.294120370374</v>
      </c>
      <c r="F1705" s="54">
        <v>-12</v>
      </c>
      <c r="G1705" s="54">
        <v>4338880</v>
      </c>
      <c r="H1705" s="54">
        <v>4338880</v>
      </c>
      <c r="I1705" s="54">
        <v>4338880</v>
      </c>
      <c r="J1705" s="54">
        <v>0</v>
      </c>
      <c r="K1705" s="54">
        <v>0</v>
      </c>
      <c r="L1705" s="54">
        <v>0</v>
      </c>
      <c r="M1705" s="54">
        <v>0</v>
      </c>
      <c r="N1705" s="54">
        <v>0</v>
      </c>
    </row>
    <row r="1706" spans="1:14">
      <c r="A1706" s="199" t="s">
        <v>1208</v>
      </c>
      <c r="B1706" s="200">
        <v>18969</v>
      </c>
      <c r="C1706" s="54">
        <v>1</v>
      </c>
      <c r="D1706" s="198">
        <v>46020.318692129629</v>
      </c>
      <c r="E1706" s="198">
        <v>46050.297500000001</v>
      </c>
      <c r="F1706" s="54">
        <v>-14</v>
      </c>
      <c r="G1706" s="54">
        <v>1092000</v>
      </c>
      <c r="H1706" s="54">
        <v>1092000</v>
      </c>
      <c r="I1706" s="54">
        <v>1092000</v>
      </c>
      <c r="J1706" s="54">
        <v>0</v>
      </c>
      <c r="K1706" s="54">
        <v>0</v>
      </c>
      <c r="L1706" s="54">
        <v>0</v>
      </c>
      <c r="M1706" s="54">
        <v>0</v>
      </c>
      <c r="N1706" s="54">
        <v>0</v>
      </c>
    </row>
    <row r="1707" spans="1:14">
      <c r="A1707" s="199" t="s">
        <v>1208</v>
      </c>
      <c r="B1707" s="200">
        <v>18971</v>
      </c>
      <c r="C1707" s="54">
        <v>1</v>
      </c>
      <c r="D1707" s="198">
        <v>46020.328877314816</v>
      </c>
      <c r="E1707" s="198">
        <v>46050.328703703701</v>
      </c>
      <c r="F1707" s="54">
        <v>-14</v>
      </c>
      <c r="G1707" s="54">
        <v>5117840</v>
      </c>
      <c r="H1707" s="54">
        <v>5117840</v>
      </c>
      <c r="I1707" s="54">
        <v>5117840</v>
      </c>
      <c r="J1707" s="54">
        <v>0</v>
      </c>
      <c r="K1707" s="54">
        <v>0</v>
      </c>
      <c r="L1707" s="54">
        <v>0</v>
      </c>
      <c r="M1707" s="54">
        <v>0</v>
      </c>
      <c r="N1707" s="54">
        <v>0</v>
      </c>
    </row>
    <row r="1708" spans="1:14">
      <c r="B1708" s="246" t="s">
        <v>36</v>
      </c>
      <c r="D1708" s="304">
        <f>SUBTOTAL(4,F1703:F1707)</f>
        <v>-9</v>
      </c>
    </row>
    <row r="1709" spans="1:14">
      <c r="G1709" s="305">
        <f>SUBTOTAL(9,H1703:H1707)</f>
        <v>41683600</v>
      </c>
      <c r="H1709" s="305">
        <f>SUBTOTAL(9,I1703:I1707)</f>
        <v>41683600</v>
      </c>
      <c r="I1709" s="305">
        <f>SUBTOTAL(9,J1703:J1707)</f>
        <v>0</v>
      </c>
      <c r="K1709" s="305">
        <f>SUBTOTAL(9,K1703:K1707)</f>
        <v>0</v>
      </c>
      <c r="L1709" s="305">
        <f>SUBTOTAL(9,L1703:L1707)</f>
        <v>0</v>
      </c>
      <c r="M1709" s="305">
        <f>SUBTOTAL(9,M1703:M1707)</f>
        <v>0</v>
      </c>
      <c r="N1709" s="305">
        <f>SUBTOTAL(9,N1703:N1707)</f>
        <v>0</v>
      </c>
    </row>
    <row r="1710" spans="1:14">
      <c r="A1710" s="245" t="s">
        <v>216</v>
      </c>
      <c r="J1710" s="246" t="s">
        <v>12</v>
      </c>
      <c r="K1710" s="247" t="s">
        <v>1295</v>
      </c>
      <c r="L1710" s="248" t="s">
        <v>13</v>
      </c>
    </row>
    <row r="1712" spans="1:14">
      <c r="A1712" s="52" t="s">
        <v>18</v>
      </c>
      <c r="B1712" s="53" t="s">
        <v>19</v>
      </c>
      <c r="C1712" s="53" t="s">
        <v>20</v>
      </c>
      <c r="D1712" s="52" t="s">
        <v>21</v>
      </c>
      <c r="E1712" s="52" t="s">
        <v>22</v>
      </c>
      <c r="G1712" s="53" t="s">
        <v>23</v>
      </c>
      <c r="H1712" s="53" t="s">
        <v>24</v>
      </c>
      <c r="I1712" s="53" t="s">
        <v>25</v>
      </c>
      <c r="J1712" s="303" t="s">
        <v>26</v>
      </c>
      <c r="K1712" s="303" t="s">
        <v>27</v>
      </c>
      <c r="L1712" s="303" t="s">
        <v>28</v>
      </c>
      <c r="M1712" s="53" t="s">
        <v>29</v>
      </c>
      <c r="N1712" s="53" t="s">
        <v>30</v>
      </c>
    </row>
    <row r="1713" spans="1:14">
      <c r="A1713" s="199" t="s">
        <v>1208</v>
      </c>
      <c r="B1713" s="200">
        <v>18727</v>
      </c>
      <c r="C1713" s="54">
        <v>1</v>
      </c>
      <c r="D1713" s="198">
        <v>46011.267928240741</v>
      </c>
      <c r="E1713" s="198">
        <v>46026.267754629633</v>
      </c>
      <c r="F1713" s="54">
        <v>10</v>
      </c>
      <c r="G1713" s="54">
        <v>216000</v>
      </c>
      <c r="H1713" s="54">
        <v>210438</v>
      </c>
      <c r="I1713" s="54">
        <v>0</v>
      </c>
      <c r="J1713" s="54">
        <v>0</v>
      </c>
      <c r="K1713" s="54">
        <v>210438</v>
      </c>
      <c r="L1713" s="54">
        <v>0</v>
      </c>
      <c r="M1713" s="54">
        <v>0</v>
      </c>
      <c r="N1713" s="54">
        <v>0</v>
      </c>
    </row>
    <row r="1714" spans="1:14">
      <c r="A1714" s="199" t="s">
        <v>1208</v>
      </c>
      <c r="B1714" s="200">
        <v>18893</v>
      </c>
      <c r="C1714" s="54">
        <v>1</v>
      </c>
      <c r="D1714" s="198">
        <v>46015.529664351852</v>
      </c>
      <c r="E1714" s="198">
        <v>46030.527233796296</v>
      </c>
      <c r="F1714" s="54">
        <v>6</v>
      </c>
      <c r="G1714" s="54">
        <v>151200</v>
      </c>
      <c r="H1714" s="54">
        <v>151200</v>
      </c>
      <c r="I1714" s="54">
        <v>0</v>
      </c>
      <c r="J1714" s="54">
        <v>151200</v>
      </c>
      <c r="K1714" s="54">
        <v>0</v>
      </c>
      <c r="L1714" s="54">
        <v>0</v>
      </c>
      <c r="M1714" s="54">
        <v>0</v>
      </c>
      <c r="N1714" s="54">
        <v>0</v>
      </c>
    </row>
    <row r="1715" spans="1:14">
      <c r="A1715" s="199" t="s">
        <v>1208</v>
      </c>
      <c r="B1715" s="200">
        <v>18943</v>
      </c>
      <c r="C1715" s="54">
        <v>1</v>
      </c>
      <c r="D1715" s="198">
        <v>46018.521932870368</v>
      </c>
      <c r="E1715" s="198">
        <v>46033.521701388891</v>
      </c>
      <c r="F1715" s="54">
        <v>3</v>
      </c>
      <c r="G1715" s="54">
        <v>248400</v>
      </c>
      <c r="H1715" s="54">
        <v>248400</v>
      </c>
      <c r="I1715" s="54">
        <v>0</v>
      </c>
      <c r="J1715" s="54">
        <v>248400</v>
      </c>
      <c r="K1715" s="54">
        <v>0</v>
      </c>
      <c r="L1715" s="54">
        <v>0</v>
      </c>
      <c r="M1715" s="54">
        <v>0</v>
      </c>
      <c r="N1715" s="54">
        <v>0</v>
      </c>
    </row>
    <row r="1716" spans="1:14">
      <c r="B1716" s="246" t="s">
        <v>36</v>
      </c>
      <c r="D1716" s="304">
        <f>SUBTOTAL(4,F1713:F1715)</f>
        <v>10</v>
      </c>
    </row>
    <row r="1717" spans="1:14">
      <c r="G1717" s="305">
        <f>SUBTOTAL(9,H1713:H1715)</f>
        <v>610038</v>
      </c>
      <c r="H1717" s="305">
        <f>SUBTOTAL(9,I1713:I1715)</f>
        <v>0</v>
      </c>
      <c r="I1717" s="305">
        <f>SUBTOTAL(9,J1713:J1715)</f>
        <v>399600</v>
      </c>
      <c r="K1717" s="305">
        <f>SUBTOTAL(9,K1713:K1715)</f>
        <v>210438</v>
      </c>
      <c r="L1717" s="305">
        <f>SUBTOTAL(9,L1713:L1715)</f>
        <v>0</v>
      </c>
      <c r="M1717" s="305">
        <f>SUBTOTAL(9,M1713:M1715)</f>
        <v>0</v>
      </c>
      <c r="N1717" s="305">
        <f>SUBTOTAL(9,N1713:N1715)</f>
        <v>0</v>
      </c>
    </row>
    <row r="1718" spans="1:14">
      <c r="A1718" s="245" t="s">
        <v>99</v>
      </c>
      <c r="J1718" s="246" t="s">
        <v>12</v>
      </c>
      <c r="K1718" s="247" t="s">
        <v>1296</v>
      </c>
      <c r="L1718" s="248" t="s">
        <v>13</v>
      </c>
    </row>
    <row r="1720" spans="1:14">
      <c r="A1720" s="52" t="s">
        <v>18</v>
      </c>
      <c r="B1720" s="53" t="s">
        <v>19</v>
      </c>
      <c r="C1720" s="53" t="s">
        <v>20</v>
      </c>
      <c r="D1720" s="52" t="s">
        <v>21</v>
      </c>
      <c r="E1720" s="52" t="s">
        <v>22</v>
      </c>
      <c r="G1720" s="53" t="s">
        <v>23</v>
      </c>
      <c r="H1720" s="53" t="s">
        <v>24</v>
      </c>
      <c r="I1720" s="53" t="s">
        <v>25</v>
      </c>
      <c r="J1720" s="303" t="s">
        <v>26</v>
      </c>
      <c r="K1720" s="303" t="s">
        <v>27</v>
      </c>
      <c r="L1720" s="303" t="s">
        <v>28</v>
      </c>
      <c r="M1720" s="53" t="s">
        <v>29</v>
      </c>
      <c r="N1720" s="53" t="s">
        <v>30</v>
      </c>
    </row>
    <row r="1721" spans="1:14">
      <c r="A1721" s="199" t="s">
        <v>1210</v>
      </c>
      <c r="B1721" s="200">
        <v>23693</v>
      </c>
      <c r="C1721" s="54">
        <v>11</v>
      </c>
      <c r="D1721" s="198">
        <v>46020.182083333333</v>
      </c>
      <c r="E1721" s="198">
        <v>46021.181967592594</v>
      </c>
      <c r="F1721" s="54">
        <v>15</v>
      </c>
      <c r="G1721" s="54">
        <v>126000</v>
      </c>
      <c r="H1721" s="54">
        <v>126000</v>
      </c>
      <c r="I1721" s="54">
        <v>0</v>
      </c>
      <c r="J1721" s="54">
        <v>0</v>
      </c>
      <c r="K1721" s="54">
        <v>126000</v>
      </c>
      <c r="L1721" s="54">
        <v>0</v>
      </c>
      <c r="M1721" s="54">
        <v>0</v>
      </c>
      <c r="N1721" s="54">
        <v>0</v>
      </c>
    </row>
    <row r="1722" spans="1:14">
      <c r="A1722" s="199" t="s">
        <v>1210</v>
      </c>
      <c r="B1722" s="200">
        <v>23749</v>
      </c>
      <c r="C1722" s="54">
        <v>11</v>
      </c>
      <c r="D1722" s="198">
        <v>46022.244976851849</v>
      </c>
      <c r="E1722" s="198">
        <v>46023.244710648149</v>
      </c>
      <c r="F1722" s="54">
        <v>13</v>
      </c>
      <c r="G1722" s="54">
        <v>117800</v>
      </c>
      <c r="H1722" s="54">
        <v>117800</v>
      </c>
      <c r="I1722" s="54">
        <v>0</v>
      </c>
      <c r="J1722" s="54">
        <v>0</v>
      </c>
      <c r="K1722" s="54">
        <v>117800</v>
      </c>
      <c r="L1722" s="54">
        <v>0</v>
      </c>
      <c r="M1722" s="54">
        <v>0</v>
      </c>
      <c r="N1722" s="54">
        <v>0</v>
      </c>
    </row>
    <row r="1723" spans="1:14">
      <c r="B1723" s="246" t="s">
        <v>36</v>
      </c>
      <c r="D1723" s="304">
        <f>SUBTOTAL(4,F1721:F1722)</f>
        <v>15</v>
      </c>
    </row>
    <row r="1724" spans="1:14">
      <c r="G1724" s="305">
        <f>SUBTOTAL(9,H1721:H1722)</f>
        <v>243800</v>
      </c>
      <c r="H1724" s="305">
        <f>SUBTOTAL(9,I1721:I1722)</f>
        <v>0</v>
      </c>
      <c r="I1724" s="305">
        <f>SUBTOTAL(9,J1721:J1722)</f>
        <v>0</v>
      </c>
      <c r="K1724" s="305">
        <f>SUBTOTAL(9,K1721:K1722)</f>
        <v>243800</v>
      </c>
      <c r="L1724" s="305">
        <f>SUBTOTAL(9,L1721:L1722)</f>
        <v>0</v>
      </c>
      <c r="M1724" s="305">
        <f>SUBTOTAL(9,M1721:M1722)</f>
        <v>0</v>
      </c>
      <c r="N1724" s="305">
        <f>SUBTOTAL(9,N1721:N1722)</f>
        <v>0</v>
      </c>
    </row>
    <row r="1725" spans="1:14">
      <c r="A1725" s="245" t="s">
        <v>172</v>
      </c>
      <c r="J1725" s="246" t="s">
        <v>12</v>
      </c>
      <c r="K1725" s="247" t="s">
        <v>1297</v>
      </c>
      <c r="L1725" s="248" t="s">
        <v>13</v>
      </c>
    </row>
    <row r="1727" spans="1:14">
      <c r="A1727" s="52" t="s">
        <v>18</v>
      </c>
      <c r="B1727" s="53" t="s">
        <v>19</v>
      </c>
      <c r="C1727" s="53" t="s">
        <v>20</v>
      </c>
      <c r="D1727" s="52" t="s">
        <v>21</v>
      </c>
      <c r="E1727" s="52" t="s">
        <v>22</v>
      </c>
      <c r="G1727" s="53" t="s">
        <v>23</v>
      </c>
      <c r="H1727" s="53" t="s">
        <v>24</v>
      </c>
      <c r="I1727" s="53" t="s">
        <v>25</v>
      </c>
      <c r="J1727" s="303" t="s">
        <v>26</v>
      </c>
      <c r="K1727" s="303" t="s">
        <v>27</v>
      </c>
      <c r="L1727" s="303" t="s">
        <v>28</v>
      </c>
      <c r="M1727" s="53" t="s">
        <v>29</v>
      </c>
      <c r="N1727" s="53" t="s">
        <v>30</v>
      </c>
    </row>
    <row r="1728" spans="1:14">
      <c r="A1728" s="199" t="s">
        <v>1208</v>
      </c>
      <c r="B1728" s="200">
        <v>15328</v>
      </c>
      <c r="C1728" s="54">
        <v>8</v>
      </c>
      <c r="D1728" s="198">
        <v>45897.45653935185</v>
      </c>
      <c r="E1728" s="198">
        <v>45912.456238425926</v>
      </c>
      <c r="F1728" s="54">
        <v>124</v>
      </c>
      <c r="G1728" s="54">
        <v>269075</v>
      </c>
      <c r="H1728" s="54">
        <v>237250</v>
      </c>
      <c r="I1728" s="54">
        <v>0</v>
      </c>
      <c r="J1728" s="54">
        <v>0</v>
      </c>
      <c r="K1728" s="54">
        <v>0</v>
      </c>
      <c r="L1728" s="54">
        <v>0</v>
      </c>
      <c r="M1728" s="54">
        <v>0</v>
      </c>
      <c r="N1728" s="54">
        <v>237250</v>
      </c>
    </row>
    <row r="1729" spans="1:14">
      <c r="A1729" s="199" t="s">
        <v>1208</v>
      </c>
      <c r="B1729" s="200">
        <v>15344</v>
      </c>
      <c r="C1729" s="54">
        <v>8</v>
      </c>
      <c r="D1729" s="198">
        <v>45897.603055555555</v>
      </c>
      <c r="E1729" s="198">
        <v>45912.602719907409</v>
      </c>
      <c r="F1729" s="54">
        <v>124</v>
      </c>
      <c r="G1729" s="54">
        <v>603250</v>
      </c>
      <c r="H1729" s="54">
        <v>603250</v>
      </c>
      <c r="I1729" s="54">
        <v>0</v>
      </c>
      <c r="J1729" s="54">
        <v>0</v>
      </c>
      <c r="K1729" s="54">
        <v>0</v>
      </c>
      <c r="L1729" s="54">
        <v>0</v>
      </c>
      <c r="M1729" s="54">
        <v>0</v>
      </c>
      <c r="N1729" s="54">
        <v>603250</v>
      </c>
    </row>
    <row r="1730" spans="1:14">
      <c r="A1730" s="199" t="s">
        <v>1208</v>
      </c>
      <c r="B1730" s="200">
        <v>18665</v>
      </c>
      <c r="C1730" s="54">
        <v>8</v>
      </c>
      <c r="D1730" s="198">
        <v>46009.628287037034</v>
      </c>
      <c r="E1730" s="198">
        <v>46024.628171296295</v>
      </c>
      <c r="F1730" s="54">
        <v>12</v>
      </c>
      <c r="G1730" s="54">
        <v>1337199.96</v>
      </c>
      <c r="H1730" s="54">
        <v>1337199.96</v>
      </c>
      <c r="I1730" s="54">
        <v>0</v>
      </c>
      <c r="J1730" s="54">
        <v>0</v>
      </c>
      <c r="K1730" s="54">
        <v>1337199.96</v>
      </c>
      <c r="L1730" s="54">
        <v>0</v>
      </c>
      <c r="M1730" s="54">
        <v>0</v>
      </c>
      <c r="N1730" s="54">
        <v>0</v>
      </c>
    </row>
    <row r="1731" spans="1:14">
      <c r="A1731" s="199" t="s">
        <v>1208</v>
      </c>
      <c r="B1731" s="200">
        <v>18820</v>
      </c>
      <c r="C1731" s="54">
        <v>8</v>
      </c>
      <c r="D1731" s="198">
        <v>46013.603865740741</v>
      </c>
      <c r="E1731" s="198">
        <v>46028.603726851848</v>
      </c>
      <c r="F1731" s="54">
        <v>8</v>
      </c>
      <c r="G1731" s="54">
        <v>42000</v>
      </c>
      <c r="H1731" s="54">
        <v>42000</v>
      </c>
      <c r="I1731" s="54">
        <v>0</v>
      </c>
      <c r="J1731" s="54">
        <v>42000</v>
      </c>
      <c r="K1731" s="54">
        <v>0</v>
      </c>
      <c r="L1731" s="54">
        <v>0</v>
      </c>
      <c r="M1731" s="54">
        <v>0</v>
      </c>
      <c r="N1731" s="54">
        <v>0</v>
      </c>
    </row>
    <row r="1732" spans="1:14">
      <c r="B1732" s="246" t="s">
        <v>36</v>
      </c>
      <c r="D1732" s="304">
        <f>SUBTOTAL(4,F1728:F1731)</f>
        <v>124</v>
      </c>
    </row>
    <row r="1733" spans="1:14">
      <c r="G1733" s="305">
        <f>SUBTOTAL(9,H1728:H1731)</f>
        <v>2219699.96</v>
      </c>
      <c r="H1733" s="305">
        <f>SUBTOTAL(9,I1728:I1731)</f>
        <v>0</v>
      </c>
      <c r="I1733" s="305">
        <f>SUBTOTAL(9,J1728:J1731)</f>
        <v>42000</v>
      </c>
      <c r="K1733" s="305">
        <f>SUBTOTAL(9,K1728:K1731)</f>
        <v>1337199.96</v>
      </c>
      <c r="L1733" s="305">
        <f>SUBTOTAL(9,L1728:L1731)</f>
        <v>0</v>
      </c>
      <c r="M1733" s="305">
        <f>SUBTOTAL(9,M1728:M1731)</f>
        <v>0</v>
      </c>
      <c r="N1733" s="305">
        <f>SUBTOTAL(9,N1728:N1731)</f>
        <v>840500</v>
      </c>
    </row>
    <row r="1734" spans="1:14">
      <c r="A1734" s="245" t="s">
        <v>136</v>
      </c>
      <c r="J1734" s="246" t="s">
        <v>12</v>
      </c>
      <c r="K1734" s="247" t="s">
        <v>1298</v>
      </c>
      <c r="L1734" s="248" t="s">
        <v>13</v>
      </c>
    </row>
    <row r="1736" spans="1:14">
      <c r="A1736" s="52" t="s">
        <v>18</v>
      </c>
      <c r="B1736" s="53" t="s">
        <v>19</v>
      </c>
      <c r="C1736" s="53" t="s">
        <v>20</v>
      </c>
      <c r="D1736" s="52" t="s">
        <v>21</v>
      </c>
      <c r="E1736" s="52" t="s">
        <v>22</v>
      </c>
      <c r="G1736" s="53" t="s">
        <v>23</v>
      </c>
      <c r="H1736" s="53" t="s">
        <v>24</v>
      </c>
      <c r="I1736" s="53" t="s">
        <v>25</v>
      </c>
      <c r="J1736" s="303" t="s">
        <v>26</v>
      </c>
      <c r="K1736" s="303" t="s">
        <v>27</v>
      </c>
      <c r="L1736" s="303" t="s">
        <v>28</v>
      </c>
      <c r="M1736" s="53" t="s">
        <v>29</v>
      </c>
      <c r="N1736" s="53" t="s">
        <v>30</v>
      </c>
    </row>
    <row r="1737" spans="1:14">
      <c r="A1737" s="199" t="s">
        <v>1208</v>
      </c>
      <c r="B1737" s="200">
        <v>18622</v>
      </c>
      <c r="C1737" s="54">
        <v>8</v>
      </c>
      <c r="D1737" s="198">
        <v>46008.601585648146</v>
      </c>
      <c r="E1737" s="198">
        <v>46038.601446759261</v>
      </c>
      <c r="F1737" s="54">
        <v>-2</v>
      </c>
      <c r="G1737" s="54">
        <v>138000</v>
      </c>
      <c r="H1737" s="54">
        <v>138000</v>
      </c>
      <c r="I1737" s="54">
        <v>138000</v>
      </c>
      <c r="J1737" s="54">
        <v>0</v>
      </c>
      <c r="K1737" s="54">
        <v>0</v>
      </c>
      <c r="L1737" s="54">
        <v>0</v>
      </c>
      <c r="M1737" s="54">
        <v>0</v>
      </c>
      <c r="N1737" s="54">
        <v>0</v>
      </c>
    </row>
    <row r="1738" spans="1:14">
      <c r="B1738" s="246" t="s">
        <v>36</v>
      </c>
      <c r="D1738" s="304">
        <f>SUBTOTAL(4,F1737:F1737)</f>
        <v>-2</v>
      </c>
    </row>
    <row r="1739" spans="1:14">
      <c r="G1739" s="305">
        <f>SUBTOTAL(9,H1737:H1737)</f>
        <v>138000</v>
      </c>
      <c r="H1739" s="305">
        <f>SUBTOTAL(9,I1737:I1737)</f>
        <v>138000</v>
      </c>
      <c r="I1739" s="305">
        <f>SUBTOTAL(9,J1737:J1737)</f>
        <v>0</v>
      </c>
      <c r="K1739" s="305">
        <f>SUBTOTAL(9,K1737:K1737)</f>
        <v>0</v>
      </c>
      <c r="L1739" s="305">
        <f>SUBTOTAL(9,L1737:L1737)</f>
        <v>0</v>
      </c>
      <c r="M1739" s="305">
        <f>SUBTOTAL(9,M1737:M1737)</f>
        <v>0</v>
      </c>
      <c r="N1739" s="305">
        <f>SUBTOTAL(9,N1737:N1737)</f>
        <v>0</v>
      </c>
    </row>
    <row r="1740" spans="1:14">
      <c r="A1740" s="245" t="s">
        <v>140</v>
      </c>
      <c r="J1740" s="246" t="s">
        <v>12</v>
      </c>
      <c r="K1740" s="247" t="s">
        <v>1247</v>
      </c>
      <c r="L1740" s="248" t="s">
        <v>13</v>
      </c>
    </row>
    <row r="1742" spans="1:14">
      <c r="A1742" s="52" t="s">
        <v>18</v>
      </c>
      <c r="B1742" s="53" t="s">
        <v>19</v>
      </c>
      <c r="C1742" s="53" t="s">
        <v>20</v>
      </c>
      <c r="D1742" s="52" t="s">
        <v>21</v>
      </c>
      <c r="E1742" s="52" t="s">
        <v>22</v>
      </c>
      <c r="G1742" s="53" t="s">
        <v>23</v>
      </c>
      <c r="H1742" s="53" t="s">
        <v>24</v>
      </c>
      <c r="I1742" s="53" t="s">
        <v>25</v>
      </c>
      <c r="J1742" s="303" t="s">
        <v>26</v>
      </c>
      <c r="K1742" s="303" t="s">
        <v>27</v>
      </c>
      <c r="L1742" s="303" t="s">
        <v>28</v>
      </c>
      <c r="M1742" s="53" t="s">
        <v>29</v>
      </c>
      <c r="N1742" s="53" t="s">
        <v>30</v>
      </c>
    </row>
    <row r="1743" spans="1:14">
      <c r="A1743" s="199" t="s">
        <v>1208</v>
      </c>
      <c r="B1743" s="200">
        <v>17934</v>
      </c>
      <c r="C1743" s="54">
        <v>0</v>
      </c>
      <c r="D1743" s="198">
        <v>45988.562662037039</v>
      </c>
      <c r="E1743" s="198">
        <v>46018.562662037039</v>
      </c>
      <c r="F1743" s="54">
        <v>18</v>
      </c>
      <c r="G1743" s="54">
        <v>381000</v>
      </c>
      <c r="H1743" s="54">
        <v>381000</v>
      </c>
      <c r="I1743" s="54">
        <v>0</v>
      </c>
      <c r="J1743" s="54">
        <v>0</v>
      </c>
      <c r="K1743" s="54">
        <v>0</v>
      </c>
      <c r="L1743" s="54">
        <v>381000</v>
      </c>
      <c r="M1743" s="54">
        <v>0</v>
      </c>
      <c r="N1743" s="54">
        <v>0</v>
      </c>
    </row>
    <row r="1744" spans="1:14">
      <c r="A1744" s="199" t="s">
        <v>1208</v>
      </c>
      <c r="B1744" s="200">
        <v>17979</v>
      </c>
      <c r="C1744" s="54">
        <v>4</v>
      </c>
      <c r="D1744" s="198">
        <v>45989.608356481483</v>
      </c>
      <c r="E1744" s="198">
        <v>46019.607592592591</v>
      </c>
      <c r="F1744" s="54">
        <v>17</v>
      </c>
      <c r="G1744" s="54">
        <v>78556</v>
      </c>
      <c r="H1744" s="54">
        <v>78556</v>
      </c>
      <c r="I1744" s="54">
        <v>0</v>
      </c>
      <c r="J1744" s="54">
        <v>0</v>
      </c>
      <c r="K1744" s="54">
        <v>0</v>
      </c>
      <c r="L1744" s="54">
        <v>78556</v>
      </c>
      <c r="M1744" s="54">
        <v>0</v>
      </c>
      <c r="N1744" s="54">
        <v>0</v>
      </c>
    </row>
    <row r="1745" spans="1:14">
      <c r="A1745" s="199" t="s">
        <v>1208</v>
      </c>
      <c r="B1745" s="200">
        <v>17996</v>
      </c>
      <c r="C1745" s="54">
        <v>1</v>
      </c>
      <c r="D1745" s="198">
        <v>45992.195856481485</v>
      </c>
      <c r="E1745" s="198">
        <v>46022.195648148147</v>
      </c>
      <c r="F1745" s="54">
        <v>14</v>
      </c>
      <c r="G1745" s="54">
        <v>8623500</v>
      </c>
      <c r="H1745" s="54">
        <v>7575900</v>
      </c>
      <c r="I1745" s="54">
        <v>0</v>
      </c>
      <c r="J1745" s="54">
        <v>0</v>
      </c>
      <c r="K1745" s="54">
        <v>7575900</v>
      </c>
      <c r="L1745" s="54">
        <v>0</v>
      </c>
      <c r="M1745" s="54">
        <v>0</v>
      </c>
      <c r="N1745" s="54">
        <v>0</v>
      </c>
    </row>
    <row r="1746" spans="1:14">
      <c r="A1746" s="199" t="s">
        <v>1208</v>
      </c>
      <c r="B1746" s="200">
        <v>18373</v>
      </c>
      <c r="C1746" s="54">
        <v>1</v>
      </c>
      <c r="D1746" s="198">
        <v>46002.317858796298</v>
      </c>
      <c r="E1746" s="198">
        <v>46032.317118055558</v>
      </c>
      <c r="F1746" s="54">
        <v>4</v>
      </c>
      <c r="G1746" s="54">
        <v>1504800</v>
      </c>
      <c r="H1746" s="54">
        <v>1296200</v>
      </c>
      <c r="I1746" s="54">
        <v>0</v>
      </c>
      <c r="J1746" s="54">
        <v>1296200</v>
      </c>
      <c r="K1746" s="54">
        <v>0</v>
      </c>
      <c r="L1746" s="54">
        <v>0</v>
      </c>
      <c r="M1746" s="54">
        <v>0</v>
      </c>
      <c r="N1746" s="54">
        <v>0</v>
      </c>
    </row>
    <row r="1747" spans="1:14">
      <c r="A1747" s="199" t="s">
        <v>1208</v>
      </c>
      <c r="B1747" s="200">
        <v>18418</v>
      </c>
      <c r="C1747" s="54">
        <v>1</v>
      </c>
      <c r="D1747" s="198">
        <v>46003.233553240738</v>
      </c>
      <c r="E1747" s="198">
        <v>46033.231585648151</v>
      </c>
      <c r="F1747" s="54">
        <v>3</v>
      </c>
      <c r="G1747" s="54">
        <v>2889600</v>
      </c>
      <c r="H1747" s="54">
        <v>2646000</v>
      </c>
      <c r="I1747" s="54">
        <v>0</v>
      </c>
      <c r="J1747" s="54">
        <v>2646000</v>
      </c>
      <c r="K1747" s="54">
        <v>0</v>
      </c>
      <c r="L1747" s="54">
        <v>0</v>
      </c>
      <c r="M1747" s="54">
        <v>0</v>
      </c>
      <c r="N1747" s="54">
        <v>0</v>
      </c>
    </row>
    <row r="1748" spans="1:14">
      <c r="A1748" s="199" t="s">
        <v>1208</v>
      </c>
      <c r="B1748" s="200">
        <v>18441</v>
      </c>
      <c r="C1748" s="54">
        <v>1</v>
      </c>
      <c r="D1748" s="198">
        <v>46003.521805555552</v>
      </c>
      <c r="E1748" s="198">
        <v>46033.520358796297</v>
      </c>
      <c r="F1748" s="54">
        <v>3</v>
      </c>
      <c r="G1748" s="54">
        <v>4269200</v>
      </c>
      <c r="H1748" s="54">
        <v>4184700</v>
      </c>
      <c r="I1748" s="54">
        <v>0</v>
      </c>
      <c r="J1748" s="54">
        <v>4184700</v>
      </c>
      <c r="K1748" s="54">
        <v>0</v>
      </c>
      <c r="L1748" s="54">
        <v>0</v>
      </c>
      <c r="M1748" s="54">
        <v>0</v>
      </c>
      <c r="N1748" s="54">
        <v>0</v>
      </c>
    </row>
    <row r="1749" spans="1:14">
      <c r="A1749" s="199" t="s">
        <v>1208</v>
      </c>
      <c r="B1749" s="200">
        <v>18474</v>
      </c>
      <c r="C1749" s="54">
        <v>1</v>
      </c>
      <c r="D1749" s="198">
        <v>46004.28019675926</v>
      </c>
      <c r="E1749" s="198">
        <v>46034.279560185183</v>
      </c>
      <c r="F1749" s="54">
        <v>2</v>
      </c>
      <c r="G1749" s="54">
        <v>280000</v>
      </c>
      <c r="H1749" s="54">
        <v>280000</v>
      </c>
      <c r="I1749" s="54">
        <v>0</v>
      </c>
      <c r="J1749" s="54">
        <v>280000</v>
      </c>
      <c r="K1749" s="54">
        <v>0</v>
      </c>
      <c r="L1749" s="54">
        <v>0</v>
      </c>
      <c r="M1749" s="54">
        <v>0</v>
      </c>
      <c r="N1749" s="54">
        <v>0</v>
      </c>
    </row>
    <row r="1750" spans="1:14">
      <c r="A1750" s="199" t="s">
        <v>1208</v>
      </c>
      <c r="B1750" s="200">
        <v>18496</v>
      </c>
      <c r="C1750" s="54">
        <v>1</v>
      </c>
      <c r="D1750" s="198">
        <v>46006.192719907405</v>
      </c>
      <c r="E1750" s="198">
        <v>46036.192442129628</v>
      </c>
      <c r="F1750" s="54">
        <v>0</v>
      </c>
      <c r="G1750" s="54">
        <v>147200</v>
      </c>
      <c r="H1750" s="54">
        <v>147200</v>
      </c>
      <c r="I1750" s="54">
        <v>147200</v>
      </c>
      <c r="J1750" s="54">
        <v>0</v>
      </c>
      <c r="K1750" s="54">
        <v>0</v>
      </c>
      <c r="L1750" s="54">
        <v>0</v>
      </c>
      <c r="M1750" s="54">
        <v>0</v>
      </c>
      <c r="N1750" s="54">
        <v>0</v>
      </c>
    </row>
    <row r="1751" spans="1:14">
      <c r="A1751" s="199" t="s">
        <v>1208</v>
      </c>
      <c r="B1751" s="200">
        <v>18500</v>
      </c>
      <c r="C1751" s="54">
        <v>1</v>
      </c>
      <c r="D1751" s="198">
        <v>46006.197187500002</v>
      </c>
      <c r="E1751" s="198">
        <v>46036.196944444448</v>
      </c>
      <c r="F1751" s="54">
        <v>0</v>
      </c>
      <c r="G1751" s="54">
        <v>205640</v>
      </c>
      <c r="H1751" s="54">
        <v>205640</v>
      </c>
      <c r="I1751" s="54">
        <v>205640</v>
      </c>
      <c r="J1751" s="54">
        <v>0</v>
      </c>
      <c r="K1751" s="54">
        <v>0</v>
      </c>
      <c r="L1751" s="54">
        <v>0</v>
      </c>
      <c r="M1751" s="54">
        <v>0</v>
      </c>
      <c r="N1751" s="54">
        <v>0</v>
      </c>
    </row>
    <row r="1752" spans="1:14">
      <c r="A1752" s="199" t="s">
        <v>1208</v>
      </c>
      <c r="B1752" s="200">
        <v>18501</v>
      </c>
      <c r="C1752" s="54">
        <v>1</v>
      </c>
      <c r="D1752" s="198">
        <v>46006.198449074072</v>
      </c>
      <c r="E1752" s="198">
        <v>46036.197812500002</v>
      </c>
      <c r="F1752" s="54">
        <v>0</v>
      </c>
      <c r="G1752" s="54">
        <v>421200</v>
      </c>
      <c r="H1752" s="54">
        <v>421200</v>
      </c>
      <c r="I1752" s="54">
        <v>421200</v>
      </c>
      <c r="J1752" s="54">
        <v>0</v>
      </c>
      <c r="K1752" s="54">
        <v>0</v>
      </c>
      <c r="L1752" s="54">
        <v>0</v>
      </c>
      <c r="M1752" s="54">
        <v>0</v>
      </c>
      <c r="N1752" s="54">
        <v>0</v>
      </c>
    </row>
    <row r="1753" spans="1:14">
      <c r="A1753" s="199" t="s">
        <v>1208</v>
      </c>
      <c r="B1753" s="200">
        <v>18503</v>
      </c>
      <c r="C1753" s="54">
        <v>1</v>
      </c>
      <c r="D1753" s="198">
        <v>46006.2</v>
      </c>
      <c r="E1753" s="198">
        <v>46036.199780092589</v>
      </c>
      <c r="F1753" s="54">
        <v>0</v>
      </c>
      <c r="G1753" s="54">
        <v>438000</v>
      </c>
      <c r="H1753" s="54">
        <v>438000</v>
      </c>
      <c r="I1753" s="54">
        <v>438000</v>
      </c>
      <c r="J1753" s="54">
        <v>0</v>
      </c>
      <c r="K1753" s="54">
        <v>0</v>
      </c>
      <c r="L1753" s="54">
        <v>0</v>
      </c>
      <c r="M1753" s="54">
        <v>0</v>
      </c>
      <c r="N1753" s="54">
        <v>0</v>
      </c>
    </row>
    <row r="1754" spans="1:14">
      <c r="A1754" s="199" t="s">
        <v>1208</v>
      </c>
      <c r="B1754" s="200">
        <v>18507</v>
      </c>
      <c r="C1754" s="54">
        <v>0</v>
      </c>
      <c r="D1754" s="198">
        <v>46006.205046296294</v>
      </c>
      <c r="E1754" s="198">
        <v>46036.204548611109</v>
      </c>
      <c r="F1754" s="54">
        <v>0</v>
      </c>
      <c r="G1754" s="54">
        <v>92000</v>
      </c>
      <c r="H1754" s="54">
        <v>92000</v>
      </c>
      <c r="I1754" s="54">
        <v>92000</v>
      </c>
      <c r="J1754" s="54">
        <v>0</v>
      </c>
      <c r="K1754" s="54">
        <v>0</v>
      </c>
      <c r="L1754" s="54">
        <v>0</v>
      </c>
      <c r="M1754" s="54">
        <v>0</v>
      </c>
      <c r="N1754" s="54">
        <v>0</v>
      </c>
    </row>
    <row r="1755" spans="1:14">
      <c r="A1755" s="199" t="s">
        <v>1208</v>
      </c>
      <c r="B1755" s="200">
        <v>18509</v>
      </c>
      <c r="C1755" s="54">
        <v>1</v>
      </c>
      <c r="D1755" s="198">
        <v>46006.258969907409</v>
      </c>
      <c r="E1755" s="198">
        <v>46036.258159722223</v>
      </c>
      <c r="F1755" s="54">
        <v>0</v>
      </c>
      <c r="G1755" s="54">
        <v>5328400</v>
      </c>
      <c r="H1755" s="54">
        <v>4993800</v>
      </c>
      <c r="I1755" s="54">
        <v>4993800</v>
      </c>
      <c r="J1755" s="54">
        <v>0</v>
      </c>
      <c r="K1755" s="54">
        <v>0</v>
      </c>
      <c r="L1755" s="54">
        <v>0</v>
      </c>
      <c r="M1755" s="54">
        <v>0</v>
      </c>
      <c r="N1755" s="54">
        <v>0</v>
      </c>
    </row>
    <row r="1756" spans="1:14">
      <c r="A1756" s="199" t="s">
        <v>1208</v>
      </c>
      <c r="B1756" s="200">
        <v>18514</v>
      </c>
      <c r="C1756" s="54">
        <v>1</v>
      </c>
      <c r="D1756" s="198">
        <v>46006.315196759257</v>
      </c>
      <c r="E1756" s="198">
        <v>46036.314629629633</v>
      </c>
      <c r="F1756" s="54">
        <v>0</v>
      </c>
      <c r="G1756" s="54">
        <v>743500</v>
      </c>
      <c r="H1756" s="54">
        <v>743500</v>
      </c>
      <c r="I1756" s="54">
        <v>743500</v>
      </c>
      <c r="J1756" s="54">
        <v>0</v>
      </c>
      <c r="K1756" s="54">
        <v>0</v>
      </c>
      <c r="L1756" s="54">
        <v>0</v>
      </c>
      <c r="M1756" s="54">
        <v>0</v>
      </c>
      <c r="N1756" s="54">
        <v>0</v>
      </c>
    </row>
    <row r="1757" spans="1:14">
      <c r="A1757" s="199" t="s">
        <v>1208</v>
      </c>
      <c r="B1757" s="200">
        <v>18530</v>
      </c>
      <c r="C1757" s="54">
        <v>4</v>
      </c>
      <c r="D1757" s="198">
        <v>46006.527037037034</v>
      </c>
      <c r="E1757" s="198">
        <v>46036.526886574073</v>
      </c>
      <c r="F1757" s="54">
        <v>0</v>
      </c>
      <c r="G1757" s="54">
        <v>197880</v>
      </c>
      <c r="H1757" s="54">
        <v>197880</v>
      </c>
      <c r="I1757" s="54">
        <v>197880</v>
      </c>
      <c r="J1757" s="54">
        <v>0</v>
      </c>
      <c r="K1757" s="54">
        <v>0</v>
      </c>
      <c r="L1757" s="54">
        <v>0</v>
      </c>
      <c r="M1757" s="54">
        <v>0</v>
      </c>
      <c r="N1757" s="54">
        <v>0</v>
      </c>
    </row>
    <row r="1758" spans="1:14">
      <c r="A1758" s="199" t="s">
        <v>1208</v>
      </c>
      <c r="B1758" s="200">
        <v>18531</v>
      </c>
      <c r="C1758" s="54">
        <v>1</v>
      </c>
      <c r="D1758" s="198">
        <v>46006.527986111112</v>
      </c>
      <c r="E1758" s="198">
        <v>46036.527708333335</v>
      </c>
      <c r="F1758" s="54">
        <v>0</v>
      </c>
      <c r="G1758" s="54">
        <v>147440</v>
      </c>
      <c r="H1758" s="54">
        <v>147440</v>
      </c>
      <c r="I1758" s="54">
        <v>147440</v>
      </c>
      <c r="J1758" s="54">
        <v>0</v>
      </c>
      <c r="K1758" s="54">
        <v>0</v>
      </c>
      <c r="L1758" s="54">
        <v>0</v>
      </c>
      <c r="M1758" s="54">
        <v>0</v>
      </c>
      <c r="N1758" s="54">
        <v>0</v>
      </c>
    </row>
    <row r="1759" spans="1:14">
      <c r="A1759" s="199" t="s">
        <v>1208</v>
      </c>
      <c r="B1759" s="200">
        <v>18535</v>
      </c>
      <c r="C1759" s="54">
        <v>1</v>
      </c>
      <c r="D1759" s="198">
        <v>46006.533206018517</v>
      </c>
      <c r="E1759" s="198">
        <v>46036.533078703702</v>
      </c>
      <c r="F1759" s="54">
        <v>0</v>
      </c>
      <c r="G1759" s="54">
        <v>15300</v>
      </c>
      <c r="H1759" s="54">
        <v>15300</v>
      </c>
      <c r="I1759" s="54">
        <v>15300</v>
      </c>
      <c r="J1759" s="54">
        <v>0</v>
      </c>
      <c r="K1759" s="54">
        <v>0</v>
      </c>
      <c r="L1759" s="54">
        <v>0</v>
      </c>
      <c r="M1759" s="54">
        <v>0</v>
      </c>
      <c r="N1759" s="54">
        <v>0</v>
      </c>
    </row>
    <row r="1760" spans="1:14">
      <c r="A1760" s="199" t="s">
        <v>1208</v>
      </c>
      <c r="B1760" s="200">
        <v>18541</v>
      </c>
      <c r="C1760" s="54">
        <v>1</v>
      </c>
      <c r="D1760" s="198">
        <v>46006.559270833335</v>
      </c>
      <c r="E1760" s="198">
        <v>46036.558912037035</v>
      </c>
      <c r="F1760" s="54">
        <v>0</v>
      </c>
      <c r="G1760" s="54">
        <v>458500</v>
      </c>
      <c r="H1760" s="54">
        <v>458500</v>
      </c>
      <c r="I1760" s="54">
        <v>458500</v>
      </c>
      <c r="J1760" s="54">
        <v>0</v>
      </c>
      <c r="K1760" s="54">
        <v>0</v>
      </c>
      <c r="L1760" s="54">
        <v>0</v>
      </c>
      <c r="M1760" s="54">
        <v>0</v>
      </c>
      <c r="N1760" s="54">
        <v>0</v>
      </c>
    </row>
    <row r="1761" spans="1:14">
      <c r="A1761" s="199" t="s">
        <v>1208</v>
      </c>
      <c r="B1761" s="200">
        <v>18542</v>
      </c>
      <c r="C1761" s="54">
        <v>1</v>
      </c>
      <c r="D1761" s="198">
        <v>46006.560173611113</v>
      </c>
      <c r="E1761" s="198">
        <v>46036.560046296298</v>
      </c>
      <c r="F1761" s="54">
        <v>0</v>
      </c>
      <c r="G1761" s="54">
        <v>124800</v>
      </c>
      <c r="H1761" s="54">
        <v>124800</v>
      </c>
      <c r="I1761" s="54">
        <v>124800</v>
      </c>
      <c r="J1761" s="54">
        <v>0</v>
      </c>
      <c r="K1761" s="54">
        <v>0</v>
      </c>
      <c r="L1761" s="54">
        <v>0</v>
      </c>
      <c r="M1761" s="54">
        <v>0</v>
      </c>
      <c r="N1761" s="54">
        <v>0</v>
      </c>
    </row>
    <row r="1762" spans="1:14">
      <c r="A1762" s="199" t="s">
        <v>1208</v>
      </c>
      <c r="B1762" s="200">
        <v>18543</v>
      </c>
      <c r="C1762" s="54">
        <v>0</v>
      </c>
      <c r="D1762" s="198">
        <v>46006.562037037038</v>
      </c>
      <c r="E1762" s="198">
        <v>46036.561354166668</v>
      </c>
      <c r="F1762" s="54">
        <v>0</v>
      </c>
      <c r="G1762" s="54">
        <v>147200</v>
      </c>
      <c r="H1762" s="54">
        <v>147200</v>
      </c>
      <c r="I1762" s="54">
        <v>147200</v>
      </c>
      <c r="J1762" s="54">
        <v>0</v>
      </c>
      <c r="K1762" s="54">
        <v>0</v>
      </c>
      <c r="L1762" s="54">
        <v>0</v>
      </c>
      <c r="M1762" s="54">
        <v>0</v>
      </c>
      <c r="N1762" s="54">
        <v>0</v>
      </c>
    </row>
    <row r="1763" spans="1:14">
      <c r="A1763" s="199" t="s">
        <v>1208</v>
      </c>
      <c r="B1763" s="200">
        <v>18544</v>
      </c>
      <c r="C1763" s="54">
        <v>1</v>
      </c>
      <c r="D1763" s="198">
        <v>46006.563252314816</v>
      </c>
      <c r="E1763" s="198">
        <v>46036.563171296293</v>
      </c>
      <c r="F1763" s="54">
        <v>0</v>
      </c>
      <c r="G1763" s="54">
        <v>90000</v>
      </c>
      <c r="H1763" s="54">
        <v>90000</v>
      </c>
      <c r="I1763" s="54">
        <v>90000</v>
      </c>
      <c r="J1763" s="54">
        <v>0</v>
      </c>
      <c r="K1763" s="54">
        <v>0</v>
      </c>
      <c r="L1763" s="54">
        <v>0</v>
      </c>
      <c r="M1763" s="54">
        <v>0</v>
      </c>
      <c r="N1763" s="54">
        <v>0</v>
      </c>
    </row>
    <row r="1764" spans="1:14">
      <c r="A1764" s="199" t="s">
        <v>1208</v>
      </c>
      <c r="B1764" s="200">
        <v>18545</v>
      </c>
      <c r="C1764" s="54">
        <v>0</v>
      </c>
      <c r="D1764" s="198">
        <v>46006.568437499998</v>
      </c>
      <c r="E1764" s="198">
        <v>46036.56827546296</v>
      </c>
      <c r="F1764" s="54">
        <v>0</v>
      </c>
      <c r="G1764" s="54">
        <v>903000</v>
      </c>
      <c r="H1764" s="54">
        <v>903000</v>
      </c>
      <c r="I1764" s="54">
        <v>903000</v>
      </c>
      <c r="J1764" s="54">
        <v>0</v>
      </c>
      <c r="K1764" s="54">
        <v>0</v>
      </c>
      <c r="L1764" s="54">
        <v>0</v>
      </c>
      <c r="M1764" s="54">
        <v>0</v>
      </c>
      <c r="N1764" s="54">
        <v>0</v>
      </c>
    </row>
    <row r="1765" spans="1:14">
      <c r="A1765" s="199" t="s">
        <v>1208</v>
      </c>
      <c r="B1765" s="200">
        <v>18548</v>
      </c>
      <c r="C1765" s="54">
        <v>1</v>
      </c>
      <c r="D1765" s="198">
        <v>46007.236562500002</v>
      </c>
      <c r="E1765" s="198">
        <v>46037.236157407409</v>
      </c>
      <c r="F1765" s="54">
        <v>-1</v>
      </c>
      <c r="G1765" s="54">
        <v>2413600</v>
      </c>
      <c r="H1765" s="54">
        <v>1957200</v>
      </c>
      <c r="I1765" s="54">
        <v>1957200</v>
      </c>
      <c r="J1765" s="54">
        <v>0</v>
      </c>
      <c r="K1765" s="54">
        <v>0</v>
      </c>
      <c r="L1765" s="54">
        <v>0</v>
      </c>
      <c r="M1765" s="54">
        <v>0</v>
      </c>
      <c r="N1765" s="54">
        <v>0</v>
      </c>
    </row>
    <row r="1766" spans="1:14">
      <c r="A1766" s="199" t="s">
        <v>1208</v>
      </c>
      <c r="B1766" s="200">
        <v>18560</v>
      </c>
      <c r="C1766" s="54">
        <v>1</v>
      </c>
      <c r="D1766" s="198">
        <v>46007.546053240738</v>
      </c>
      <c r="E1766" s="198">
        <v>46037.545023148145</v>
      </c>
      <c r="F1766" s="54">
        <v>-1</v>
      </c>
      <c r="G1766" s="54">
        <v>192300</v>
      </c>
      <c r="H1766" s="54">
        <v>192300</v>
      </c>
      <c r="I1766" s="54">
        <v>192300</v>
      </c>
      <c r="J1766" s="54">
        <v>0</v>
      </c>
      <c r="K1766" s="54">
        <v>0</v>
      </c>
      <c r="L1766" s="54">
        <v>0</v>
      </c>
      <c r="M1766" s="54">
        <v>0</v>
      </c>
      <c r="N1766" s="54">
        <v>0</v>
      </c>
    </row>
    <row r="1767" spans="1:14">
      <c r="A1767" s="199" t="s">
        <v>1208</v>
      </c>
      <c r="B1767" s="200">
        <v>18563</v>
      </c>
      <c r="C1767" s="54">
        <v>1</v>
      </c>
      <c r="D1767" s="198">
        <v>46007.553414351853</v>
      </c>
      <c r="E1767" s="198">
        <v>46037.55332175926</v>
      </c>
      <c r="F1767" s="54">
        <v>-1</v>
      </c>
      <c r="G1767" s="54">
        <v>362000</v>
      </c>
      <c r="H1767" s="54">
        <v>269000</v>
      </c>
      <c r="I1767" s="54">
        <v>269000</v>
      </c>
      <c r="J1767" s="54">
        <v>0</v>
      </c>
      <c r="K1767" s="54">
        <v>0</v>
      </c>
      <c r="L1767" s="54">
        <v>0</v>
      </c>
      <c r="M1767" s="54">
        <v>0</v>
      </c>
      <c r="N1767" s="54">
        <v>0</v>
      </c>
    </row>
    <row r="1768" spans="1:14">
      <c r="A1768" s="199" t="s">
        <v>1208</v>
      </c>
      <c r="B1768" s="200">
        <v>18574</v>
      </c>
      <c r="C1768" s="54">
        <v>1</v>
      </c>
      <c r="D1768" s="198">
        <v>46007.579687500001</v>
      </c>
      <c r="E1768" s="198">
        <v>46037.579594907409</v>
      </c>
      <c r="F1768" s="54">
        <v>-1</v>
      </c>
      <c r="G1768" s="54">
        <v>73600</v>
      </c>
      <c r="H1768" s="54">
        <v>73600</v>
      </c>
      <c r="I1768" s="54">
        <v>73600</v>
      </c>
      <c r="J1768" s="54">
        <v>0</v>
      </c>
      <c r="K1768" s="54">
        <v>0</v>
      </c>
      <c r="L1768" s="54">
        <v>0</v>
      </c>
      <c r="M1768" s="54">
        <v>0</v>
      </c>
      <c r="N1768" s="54">
        <v>0</v>
      </c>
    </row>
    <row r="1769" spans="1:14">
      <c r="A1769" s="199" t="s">
        <v>1208</v>
      </c>
      <c r="B1769" s="200">
        <v>18575</v>
      </c>
      <c r="C1769" s="54">
        <v>1</v>
      </c>
      <c r="D1769" s="198">
        <v>46007.580289351848</v>
      </c>
      <c r="E1769" s="198">
        <v>46037.580127314817</v>
      </c>
      <c r="F1769" s="54">
        <v>-1</v>
      </c>
      <c r="G1769" s="54">
        <v>60000</v>
      </c>
      <c r="H1769" s="54">
        <v>60000</v>
      </c>
      <c r="I1769" s="54">
        <v>60000</v>
      </c>
      <c r="J1769" s="54">
        <v>0</v>
      </c>
      <c r="K1769" s="54">
        <v>0</v>
      </c>
      <c r="L1769" s="54">
        <v>0</v>
      </c>
      <c r="M1769" s="54">
        <v>0</v>
      </c>
      <c r="N1769" s="54">
        <v>0</v>
      </c>
    </row>
    <row r="1770" spans="1:14">
      <c r="A1770" s="199" t="s">
        <v>1208</v>
      </c>
      <c r="B1770" s="200">
        <v>18577</v>
      </c>
      <c r="C1770" s="54">
        <v>0</v>
      </c>
      <c r="D1770" s="198">
        <v>46007.585810185185</v>
      </c>
      <c r="E1770" s="198">
        <v>46037.585659722223</v>
      </c>
      <c r="F1770" s="54">
        <v>-1</v>
      </c>
      <c r="G1770" s="54">
        <v>206000</v>
      </c>
      <c r="H1770" s="54">
        <v>206000</v>
      </c>
      <c r="I1770" s="54">
        <v>206000</v>
      </c>
      <c r="J1770" s="54">
        <v>0</v>
      </c>
      <c r="K1770" s="54">
        <v>0</v>
      </c>
      <c r="L1770" s="54">
        <v>0</v>
      </c>
      <c r="M1770" s="54">
        <v>0</v>
      </c>
      <c r="N1770" s="54">
        <v>0</v>
      </c>
    </row>
    <row r="1771" spans="1:14">
      <c r="A1771" s="199" t="s">
        <v>1208</v>
      </c>
      <c r="B1771" s="200">
        <v>18578</v>
      </c>
      <c r="C1771" s="54">
        <v>1</v>
      </c>
      <c r="D1771" s="198">
        <v>46007.586747685185</v>
      </c>
      <c r="E1771" s="198">
        <v>46037.586631944447</v>
      </c>
      <c r="F1771" s="54">
        <v>-1</v>
      </c>
      <c r="G1771" s="54">
        <v>212000</v>
      </c>
      <c r="H1771" s="54">
        <v>212000</v>
      </c>
      <c r="I1771" s="54">
        <v>212000</v>
      </c>
      <c r="J1771" s="54">
        <v>0</v>
      </c>
      <c r="K1771" s="54">
        <v>0</v>
      </c>
      <c r="L1771" s="54">
        <v>0</v>
      </c>
      <c r="M1771" s="54">
        <v>0</v>
      </c>
      <c r="N1771" s="54">
        <v>0</v>
      </c>
    </row>
    <row r="1772" spans="1:14">
      <c r="A1772" s="199" t="s">
        <v>1208</v>
      </c>
      <c r="B1772" s="200">
        <v>18579</v>
      </c>
      <c r="C1772" s="54">
        <v>1</v>
      </c>
      <c r="D1772" s="198">
        <v>46007.587488425925</v>
      </c>
      <c r="E1772" s="198">
        <v>46037.587152777778</v>
      </c>
      <c r="F1772" s="54">
        <v>-1</v>
      </c>
      <c r="G1772" s="54">
        <v>94500</v>
      </c>
      <c r="H1772" s="54">
        <v>94500</v>
      </c>
      <c r="I1772" s="54">
        <v>94500</v>
      </c>
      <c r="J1772" s="54">
        <v>0</v>
      </c>
      <c r="K1772" s="54">
        <v>0</v>
      </c>
      <c r="L1772" s="54">
        <v>0</v>
      </c>
      <c r="M1772" s="54">
        <v>0</v>
      </c>
      <c r="N1772" s="54">
        <v>0</v>
      </c>
    </row>
    <row r="1773" spans="1:14">
      <c r="A1773" s="199" t="s">
        <v>1208</v>
      </c>
      <c r="B1773" s="200">
        <v>18613</v>
      </c>
      <c r="C1773" s="54">
        <v>1</v>
      </c>
      <c r="D1773" s="198">
        <v>46008.587025462963</v>
      </c>
      <c r="E1773" s="198">
        <v>46038.586863425924</v>
      </c>
      <c r="F1773" s="54">
        <v>-2</v>
      </c>
      <c r="G1773" s="54">
        <v>286000</v>
      </c>
      <c r="H1773" s="54">
        <v>286000</v>
      </c>
      <c r="I1773" s="54">
        <v>286000</v>
      </c>
      <c r="J1773" s="54">
        <v>0</v>
      </c>
      <c r="K1773" s="54">
        <v>0</v>
      </c>
      <c r="L1773" s="54">
        <v>0</v>
      </c>
      <c r="M1773" s="54">
        <v>0</v>
      </c>
      <c r="N1773" s="54">
        <v>0</v>
      </c>
    </row>
    <row r="1774" spans="1:14">
      <c r="A1774" s="199" t="s">
        <v>1208</v>
      </c>
      <c r="B1774" s="200">
        <v>18616</v>
      </c>
      <c r="C1774" s="54">
        <v>1</v>
      </c>
      <c r="D1774" s="198">
        <v>46008.589317129627</v>
      </c>
      <c r="E1774" s="198">
        <v>46038.589166666665</v>
      </c>
      <c r="F1774" s="54">
        <v>-2</v>
      </c>
      <c r="G1774" s="54">
        <v>128800</v>
      </c>
      <c r="H1774" s="54">
        <v>128800</v>
      </c>
      <c r="I1774" s="54">
        <v>128800</v>
      </c>
      <c r="J1774" s="54">
        <v>0</v>
      </c>
      <c r="K1774" s="54">
        <v>0</v>
      </c>
      <c r="L1774" s="54">
        <v>0</v>
      </c>
      <c r="M1774" s="54">
        <v>0</v>
      </c>
      <c r="N1774" s="54">
        <v>0</v>
      </c>
    </row>
    <row r="1775" spans="1:14">
      <c r="A1775" s="199" t="s">
        <v>1208</v>
      </c>
      <c r="B1775" s="200">
        <v>18627</v>
      </c>
      <c r="C1775" s="54">
        <v>1</v>
      </c>
      <c r="D1775" s="198">
        <v>46008.62122685185</v>
      </c>
      <c r="E1775" s="198">
        <v>46038.621018518519</v>
      </c>
      <c r="F1775" s="54">
        <v>-2</v>
      </c>
      <c r="G1775" s="54">
        <v>22100</v>
      </c>
      <c r="H1775" s="54">
        <v>22100</v>
      </c>
      <c r="I1775" s="54">
        <v>22100</v>
      </c>
      <c r="J1775" s="54">
        <v>0</v>
      </c>
      <c r="K1775" s="54">
        <v>0</v>
      </c>
      <c r="L1775" s="54">
        <v>0</v>
      </c>
      <c r="M1775" s="54">
        <v>0</v>
      </c>
      <c r="N1775" s="54">
        <v>0</v>
      </c>
    </row>
    <row r="1776" spans="1:14">
      <c r="A1776" s="199" t="s">
        <v>1208</v>
      </c>
      <c r="B1776" s="200">
        <v>18628</v>
      </c>
      <c r="C1776" s="54">
        <v>0</v>
      </c>
      <c r="D1776" s="198">
        <v>46008.622974537036</v>
      </c>
      <c r="E1776" s="198">
        <v>46038.622291666667</v>
      </c>
      <c r="F1776" s="54">
        <v>-2</v>
      </c>
      <c r="G1776" s="54">
        <v>589550</v>
      </c>
      <c r="H1776" s="54">
        <v>589550</v>
      </c>
      <c r="I1776" s="54">
        <v>589550</v>
      </c>
      <c r="J1776" s="54">
        <v>0</v>
      </c>
      <c r="K1776" s="54">
        <v>0</v>
      </c>
      <c r="L1776" s="54">
        <v>0</v>
      </c>
      <c r="M1776" s="54">
        <v>0</v>
      </c>
      <c r="N1776" s="54">
        <v>0</v>
      </c>
    </row>
    <row r="1777" spans="1:14">
      <c r="A1777" s="199" t="s">
        <v>1208</v>
      </c>
      <c r="B1777" s="200">
        <v>18662</v>
      </c>
      <c r="C1777" s="54">
        <v>1</v>
      </c>
      <c r="D1777" s="198">
        <v>46009.621562499997</v>
      </c>
      <c r="E1777" s="198">
        <v>46039.620381944442</v>
      </c>
      <c r="F1777" s="54">
        <v>-3</v>
      </c>
      <c r="G1777" s="54">
        <v>89700</v>
      </c>
      <c r="H1777" s="54">
        <v>89700</v>
      </c>
      <c r="I1777" s="54">
        <v>89700</v>
      </c>
      <c r="J1777" s="54">
        <v>0</v>
      </c>
      <c r="K1777" s="54">
        <v>0</v>
      </c>
      <c r="L1777" s="54">
        <v>0</v>
      </c>
      <c r="M1777" s="54">
        <v>0</v>
      </c>
      <c r="N1777" s="54">
        <v>0</v>
      </c>
    </row>
    <row r="1778" spans="1:14">
      <c r="A1778" s="199" t="s">
        <v>1208</v>
      </c>
      <c r="B1778" s="200">
        <v>18667</v>
      </c>
      <c r="C1778" s="54">
        <v>1</v>
      </c>
      <c r="D1778" s="198">
        <v>46009.632731481484</v>
      </c>
      <c r="E1778" s="198">
        <v>46039.632523148146</v>
      </c>
      <c r="F1778" s="54">
        <v>-3</v>
      </c>
      <c r="G1778" s="54">
        <v>150920</v>
      </c>
      <c r="H1778" s="54">
        <v>150920</v>
      </c>
      <c r="I1778" s="54">
        <v>150920</v>
      </c>
      <c r="J1778" s="54">
        <v>0</v>
      </c>
      <c r="K1778" s="54">
        <v>0</v>
      </c>
      <c r="L1778" s="54">
        <v>0</v>
      </c>
      <c r="M1778" s="54">
        <v>0</v>
      </c>
      <c r="N1778" s="54">
        <v>0</v>
      </c>
    </row>
    <row r="1779" spans="1:14">
      <c r="A1779" s="199" t="s">
        <v>1208</v>
      </c>
      <c r="B1779" s="200">
        <v>18668</v>
      </c>
      <c r="C1779" s="54">
        <v>1</v>
      </c>
      <c r="D1779" s="198">
        <v>46009.634131944447</v>
      </c>
      <c r="E1779" s="198">
        <v>46039.63354166667</v>
      </c>
      <c r="F1779" s="54">
        <v>-3</v>
      </c>
      <c r="G1779" s="54">
        <v>92000</v>
      </c>
      <c r="H1779" s="54">
        <v>92000</v>
      </c>
      <c r="I1779" s="54">
        <v>92000</v>
      </c>
      <c r="J1779" s="54">
        <v>0</v>
      </c>
      <c r="K1779" s="54">
        <v>0</v>
      </c>
      <c r="L1779" s="54">
        <v>0</v>
      </c>
      <c r="M1779" s="54">
        <v>0</v>
      </c>
      <c r="N1779" s="54">
        <v>0</v>
      </c>
    </row>
    <row r="1780" spans="1:14">
      <c r="A1780" s="199" t="s">
        <v>1208</v>
      </c>
      <c r="B1780" s="200">
        <v>18669</v>
      </c>
      <c r="C1780" s="54">
        <v>4</v>
      </c>
      <c r="D1780" s="198">
        <v>46009.636747685188</v>
      </c>
      <c r="E1780" s="198">
        <v>46039.636331018519</v>
      </c>
      <c r="F1780" s="54">
        <v>-3</v>
      </c>
      <c r="G1780" s="54">
        <v>279680</v>
      </c>
      <c r="H1780" s="54">
        <v>279680</v>
      </c>
      <c r="I1780" s="54">
        <v>279680</v>
      </c>
      <c r="J1780" s="54">
        <v>0</v>
      </c>
      <c r="K1780" s="54">
        <v>0</v>
      </c>
      <c r="L1780" s="54">
        <v>0</v>
      </c>
      <c r="M1780" s="54">
        <v>0</v>
      </c>
      <c r="N1780" s="54">
        <v>0</v>
      </c>
    </row>
    <row r="1781" spans="1:14">
      <c r="A1781" s="199" t="s">
        <v>1208</v>
      </c>
      <c r="B1781" s="200">
        <v>18671</v>
      </c>
      <c r="C1781" s="54">
        <v>1</v>
      </c>
      <c r="D1781" s="198">
        <v>46009.649675925924</v>
      </c>
      <c r="E1781" s="198">
        <v>46039.649594907409</v>
      </c>
      <c r="F1781" s="54">
        <v>-3</v>
      </c>
      <c r="G1781" s="54">
        <v>618600</v>
      </c>
      <c r="H1781" s="54">
        <v>618600</v>
      </c>
      <c r="I1781" s="54">
        <v>618600</v>
      </c>
      <c r="J1781" s="54">
        <v>0</v>
      </c>
      <c r="K1781" s="54">
        <v>0</v>
      </c>
      <c r="L1781" s="54">
        <v>0</v>
      </c>
      <c r="M1781" s="54">
        <v>0</v>
      </c>
      <c r="N1781" s="54">
        <v>0</v>
      </c>
    </row>
    <row r="1782" spans="1:14">
      <c r="A1782" s="199" t="s">
        <v>1208</v>
      </c>
      <c r="B1782" s="200">
        <v>18694</v>
      </c>
      <c r="C1782" s="54">
        <v>1</v>
      </c>
      <c r="D1782" s="198">
        <v>46010.512627314813</v>
      </c>
      <c r="E1782" s="198">
        <v>46040.512418981481</v>
      </c>
      <c r="F1782" s="54">
        <v>-4</v>
      </c>
      <c r="G1782" s="54">
        <v>78000</v>
      </c>
      <c r="H1782" s="54">
        <v>78000</v>
      </c>
      <c r="I1782" s="54">
        <v>78000</v>
      </c>
      <c r="J1782" s="54">
        <v>0</v>
      </c>
      <c r="K1782" s="54">
        <v>0</v>
      </c>
      <c r="L1782" s="54">
        <v>0</v>
      </c>
      <c r="M1782" s="54">
        <v>0</v>
      </c>
      <c r="N1782" s="54">
        <v>0</v>
      </c>
    </row>
    <row r="1783" spans="1:14">
      <c r="A1783" s="199" t="s">
        <v>1208</v>
      </c>
      <c r="B1783" s="200">
        <v>18698</v>
      </c>
      <c r="C1783" s="54">
        <v>1</v>
      </c>
      <c r="D1783" s="198">
        <v>46010.521990740737</v>
      </c>
      <c r="E1783" s="198">
        <v>46040.521851851852</v>
      </c>
      <c r="F1783" s="54">
        <v>-4</v>
      </c>
      <c r="G1783" s="54">
        <v>723160</v>
      </c>
      <c r="H1783" s="54">
        <v>723160</v>
      </c>
      <c r="I1783" s="54">
        <v>723160</v>
      </c>
      <c r="J1783" s="54">
        <v>0</v>
      </c>
      <c r="K1783" s="54">
        <v>0</v>
      </c>
      <c r="L1783" s="54">
        <v>0</v>
      </c>
      <c r="M1783" s="54">
        <v>0</v>
      </c>
      <c r="N1783" s="54">
        <v>0</v>
      </c>
    </row>
    <row r="1784" spans="1:14">
      <c r="A1784" s="199" t="s">
        <v>1208</v>
      </c>
      <c r="B1784" s="200">
        <v>18712</v>
      </c>
      <c r="C1784" s="54">
        <v>4</v>
      </c>
      <c r="D1784" s="198">
        <v>46010.584710648145</v>
      </c>
      <c r="E1784" s="198">
        <v>46040.584618055553</v>
      </c>
      <c r="F1784" s="54">
        <v>-4</v>
      </c>
      <c r="G1784" s="54">
        <v>104760</v>
      </c>
      <c r="H1784" s="54">
        <v>104760</v>
      </c>
      <c r="I1784" s="54">
        <v>104760</v>
      </c>
      <c r="J1784" s="54">
        <v>0</v>
      </c>
      <c r="K1784" s="54">
        <v>0</v>
      </c>
      <c r="L1784" s="54">
        <v>0</v>
      </c>
      <c r="M1784" s="54">
        <v>0</v>
      </c>
      <c r="N1784" s="54">
        <v>0</v>
      </c>
    </row>
    <row r="1785" spans="1:14">
      <c r="A1785" s="199" t="s">
        <v>1208</v>
      </c>
      <c r="B1785" s="200">
        <v>18713</v>
      </c>
      <c r="C1785" s="54">
        <v>1</v>
      </c>
      <c r="D1785" s="198">
        <v>46010.586817129632</v>
      </c>
      <c r="E1785" s="198">
        <v>46040.586562500001</v>
      </c>
      <c r="F1785" s="54">
        <v>-4</v>
      </c>
      <c r="G1785" s="54">
        <v>149800</v>
      </c>
      <c r="H1785" s="54">
        <v>149800</v>
      </c>
      <c r="I1785" s="54">
        <v>149800</v>
      </c>
      <c r="J1785" s="54">
        <v>0</v>
      </c>
      <c r="K1785" s="54">
        <v>0</v>
      </c>
      <c r="L1785" s="54">
        <v>0</v>
      </c>
      <c r="M1785" s="54">
        <v>0</v>
      </c>
      <c r="N1785" s="54">
        <v>0</v>
      </c>
    </row>
    <row r="1786" spans="1:14">
      <c r="A1786" s="199" t="s">
        <v>1208</v>
      </c>
      <c r="B1786" s="200">
        <v>18715</v>
      </c>
      <c r="C1786" s="54">
        <v>0</v>
      </c>
      <c r="D1786" s="198">
        <v>46010.601956018516</v>
      </c>
      <c r="E1786" s="198">
        <v>46040.58865740741</v>
      </c>
      <c r="F1786" s="54">
        <v>-4</v>
      </c>
      <c r="G1786" s="54">
        <v>169280</v>
      </c>
      <c r="H1786" s="54">
        <v>169280</v>
      </c>
      <c r="I1786" s="54">
        <v>169280</v>
      </c>
      <c r="J1786" s="54">
        <v>0</v>
      </c>
      <c r="K1786" s="54">
        <v>0</v>
      </c>
      <c r="L1786" s="54">
        <v>0</v>
      </c>
      <c r="M1786" s="54">
        <v>0</v>
      </c>
      <c r="N1786" s="54">
        <v>0</v>
      </c>
    </row>
    <row r="1787" spans="1:14">
      <c r="A1787" s="199" t="s">
        <v>1208</v>
      </c>
      <c r="B1787" s="200">
        <v>18716</v>
      </c>
      <c r="C1787" s="54">
        <v>1</v>
      </c>
      <c r="D1787" s="198">
        <v>46010.602962962963</v>
      </c>
      <c r="E1787" s="198">
        <v>46040.602789351855</v>
      </c>
      <c r="F1787" s="54">
        <v>-4</v>
      </c>
      <c r="G1787" s="54">
        <v>544800</v>
      </c>
      <c r="H1787" s="54">
        <v>544800</v>
      </c>
      <c r="I1787" s="54">
        <v>544800</v>
      </c>
      <c r="J1787" s="54">
        <v>0</v>
      </c>
      <c r="K1787" s="54">
        <v>0</v>
      </c>
      <c r="L1787" s="54">
        <v>0</v>
      </c>
      <c r="M1787" s="54">
        <v>0</v>
      </c>
      <c r="N1787" s="54">
        <v>0</v>
      </c>
    </row>
    <row r="1788" spans="1:14">
      <c r="A1788" s="199" t="s">
        <v>1208</v>
      </c>
      <c r="B1788" s="200">
        <v>18721</v>
      </c>
      <c r="C1788" s="54">
        <v>1</v>
      </c>
      <c r="D1788" s="198">
        <v>46011.226018518515</v>
      </c>
      <c r="E1788" s="198">
        <v>46041.224814814814</v>
      </c>
      <c r="F1788" s="54">
        <v>-5</v>
      </c>
      <c r="G1788" s="54">
        <v>275900</v>
      </c>
      <c r="H1788" s="54">
        <v>275900</v>
      </c>
      <c r="I1788" s="54">
        <v>275900</v>
      </c>
      <c r="J1788" s="54">
        <v>0</v>
      </c>
      <c r="K1788" s="54">
        <v>0</v>
      </c>
      <c r="L1788" s="54">
        <v>0</v>
      </c>
      <c r="M1788" s="54">
        <v>0</v>
      </c>
      <c r="N1788" s="54">
        <v>0</v>
      </c>
    </row>
    <row r="1789" spans="1:14">
      <c r="A1789" s="199" t="s">
        <v>1208</v>
      </c>
      <c r="B1789" s="200">
        <v>18722</v>
      </c>
      <c r="C1789" s="54">
        <v>1</v>
      </c>
      <c r="D1789" s="198">
        <v>46011.229490740741</v>
      </c>
      <c r="E1789" s="198">
        <v>46041.226342592592</v>
      </c>
      <c r="F1789" s="54">
        <v>-5</v>
      </c>
      <c r="G1789" s="54">
        <v>295800</v>
      </c>
      <c r="H1789" s="54">
        <v>295800</v>
      </c>
      <c r="I1789" s="54">
        <v>295800</v>
      </c>
      <c r="J1789" s="54">
        <v>0</v>
      </c>
      <c r="K1789" s="54">
        <v>0</v>
      </c>
      <c r="L1789" s="54">
        <v>0</v>
      </c>
      <c r="M1789" s="54">
        <v>0</v>
      </c>
      <c r="N1789" s="54">
        <v>0</v>
      </c>
    </row>
    <row r="1790" spans="1:14">
      <c r="A1790" s="199" t="s">
        <v>1208</v>
      </c>
      <c r="B1790" s="200">
        <v>18729</v>
      </c>
      <c r="C1790" s="54">
        <v>1</v>
      </c>
      <c r="D1790" s="198">
        <v>46011.274641203701</v>
      </c>
      <c r="E1790" s="198">
        <v>46041.272013888891</v>
      </c>
      <c r="F1790" s="54">
        <v>-5</v>
      </c>
      <c r="G1790" s="54">
        <v>104800</v>
      </c>
      <c r="H1790" s="54">
        <v>104800</v>
      </c>
      <c r="I1790" s="54">
        <v>104800</v>
      </c>
      <c r="J1790" s="54">
        <v>0</v>
      </c>
      <c r="K1790" s="54">
        <v>0</v>
      </c>
      <c r="L1790" s="54">
        <v>0</v>
      </c>
      <c r="M1790" s="54">
        <v>0</v>
      </c>
      <c r="N1790" s="54">
        <v>0</v>
      </c>
    </row>
    <row r="1791" spans="1:14">
      <c r="A1791" s="199" t="s">
        <v>1208</v>
      </c>
      <c r="B1791" s="200">
        <v>18730</v>
      </c>
      <c r="C1791" s="54">
        <v>1</v>
      </c>
      <c r="D1791" s="198">
        <v>46011.280011574076</v>
      </c>
      <c r="E1791" s="198">
        <v>46041.279756944445</v>
      </c>
      <c r="F1791" s="54">
        <v>-5</v>
      </c>
      <c r="G1791" s="54">
        <v>423200</v>
      </c>
      <c r="H1791" s="54">
        <v>423200</v>
      </c>
      <c r="I1791" s="54">
        <v>423200</v>
      </c>
      <c r="J1791" s="54">
        <v>0</v>
      </c>
      <c r="K1791" s="54">
        <v>0</v>
      </c>
      <c r="L1791" s="54">
        <v>0</v>
      </c>
      <c r="M1791" s="54">
        <v>0</v>
      </c>
      <c r="N1791" s="54">
        <v>0</v>
      </c>
    </row>
    <row r="1792" spans="1:14">
      <c r="A1792" s="199" t="s">
        <v>1208</v>
      </c>
      <c r="B1792" s="200">
        <v>18736</v>
      </c>
      <c r="C1792" s="54">
        <v>1</v>
      </c>
      <c r="D1792" s="198">
        <v>46011.418402777781</v>
      </c>
      <c r="E1792" s="198">
        <v>46041.410439814812</v>
      </c>
      <c r="F1792" s="54">
        <v>-5</v>
      </c>
      <c r="G1792" s="54">
        <v>143000</v>
      </c>
      <c r="H1792" s="54">
        <v>143000</v>
      </c>
      <c r="I1792" s="54">
        <v>143000</v>
      </c>
      <c r="J1792" s="54">
        <v>0</v>
      </c>
      <c r="K1792" s="54">
        <v>0</v>
      </c>
      <c r="L1792" s="54">
        <v>0</v>
      </c>
      <c r="M1792" s="54">
        <v>0</v>
      </c>
      <c r="N1792" s="54">
        <v>0</v>
      </c>
    </row>
    <row r="1793" spans="1:14">
      <c r="A1793" s="199" t="s">
        <v>1208</v>
      </c>
      <c r="B1793" s="200">
        <v>18740</v>
      </c>
      <c r="C1793" s="54">
        <v>1</v>
      </c>
      <c r="D1793" s="198">
        <v>46011.448148148149</v>
      </c>
      <c r="E1793" s="198">
        <v>46041.448020833333</v>
      </c>
      <c r="F1793" s="54">
        <v>-5</v>
      </c>
      <c r="G1793" s="54">
        <v>2964000</v>
      </c>
      <c r="H1793" s="54">
        <v>2808000</v>
      </c>
      <c r="I1793" s="54">
        <v>2808000</v>
      </c>
      <c r="J1793" s="54">
        <v>0</v>
      </c>
      <c r="K1793" s="54">
        <v>0</v>
      </c>
      <c r="L1793" s="54">
        <v>0</v>
      </c>
      <c r="M1793" s="54">
        <v>0</v>
      </c>
      <c r="N1793" s="54">
        <v>0</v>
      </c>
    </row>
    <row r="1794" spans="1:14">
      <c r="A1794" s="199" t="s">
        <v>1208</v>
      </c>
      <c r="B1794" s="200">
        <v>18750</v>
      </c>
      <c r="C1794" s="54">
        <v>1</v>
      </c>
      <c r="D1794" s="198">
        <v>46011.489675925928</v>
      </c>
      <c r="E1794" s="198">
        <v>46041.489548611113</v>
      </c>
      <c r="F1794" s="54">
        <v>-5</v>
      </c>
      <c r="G1794" s="54">
        <v>41000</v>
      </c>
      <c r="H1794" s="54">
        <v>41000</v>
      </c>
      <c r="I1794" s="54">
        <v>41000</v>
      </c>
      <c r="J1794" s="54">
        <v>0</v>
      </c>
      <c r="K1794" s="54">
        <v>0</v>
      </c>
      <c r="L1794" s="54">
        <v>0</v>
      </c>
      <c r="M1794" s="54">
        <v>0</v>
      </c>
      <c r="N1794" s="54">
        <v>0</v>
      </c>
    </row>
    <row r="1795" spans="1:14">
      <c r="A1795" s="199" t="s">
        <v>1208</v>
      </c>
      <c r="B1795" s="200">
        <v>18751</v>
      </c>
      <c r="C1795" s="54">
        <v>4</v>
      </c>
      <c r="D1795" s="198">
        <v>46011.491782407407</v>
      </c>
      <c r="E1795" s="198">
        <v>46041.491655092592</v>
      </c>
      <c r="F1795" s="54">
        <v>-5</v>
      </c>
      <c r="G1795" s="54">
        <v>30000</v>
      </c>
      <c r="H1795" s="54">
        <v>30000</v>
      </c>
      <c r="I1795" s="54">
        <v>30000</v>
      </c>
      <c r="J1795" s="54">
        <v>0</v>
      </c>
      <c r="K1795" s="54">
        <v>0</v>
      </c>
      <c r="L1795" s="54">
        <v>0</v>
      </c>
      <c r="M1795" s="54">
        <v>0</v>
      </c>
      <c r="N1795" s="54">
        <v>0</v>
      </c>
    </row>
    <row r="1796" spans="1:14">
      <c r="A1796" s="199" t="s">
        <v>1208</v>
      </c>
      <c r="B1796" s="200">
        <v>18752</v>
      </c>
      <c r="C1796" s="54">
        <v>1</v>
      </c>
      <c r="D1796" s="198">
        <v>46011.496493055558</v>
      </c>
      <c r="E1796" s="198">
        <v>46041.496342592596</v>
      </c>
      <c r="F1796" s="54">
        <v>-5</v>
      </c>
      <c r="G1796" s="54">
        <v>98940</v>
      </c>
      <c r="H1796" s="54">
        <v>98940</v>
      </c>
      <c r="I1796" s="54">
        <v>98940</v>
      </c>
      <c r="J1796" s="54">
        <v>0</v>
      </c>
      <c r="K1796" s="54">
        <v>0</v>
      </c>
      <c r="L1796" s="54">
        <v>0</v>
      </c>
      <c r="M1796" s="54">
        <v>0</v>
      </c>
      <c r="N1796" s="54">
        <v>0</v>
      </c>
    </row>
    <row r="1797" spans="1:14">
      <c r="A1797" s="199" t="s">
        <v>1208</v>
      </c>
      <c r="B1797" s="200">
        <v>18760</v>
      </c>
      <c r="C1797" s="54">
        <v>1</v>
      </c>
      <c r="D1797" s="198">
        <v>46011.511782407404</v>
      </c>
      <c r="E1797" s="198">
        <v>46041.511666666665</v>
      </c>
      <c r="F1797" s="54">
        <v>-5</v>
      </c>
      <c r="G1797" s="54">
        <v>77280</v>
      </c>
      <c r="H1797" s="54">
        <v>77280</v>
      </c>
      <c r="I1797" s="54">
        <v>77280</v>
      </c>
      <c r="J1797" s="54">
        <v>0</v>
      </c>
      <c r="K1797" s="54">
        <v>0</v>
      </c>
      <c r="L1797" s="54">
        <v>0</v>
      </c>
      <c r="M1797" s="54">
        <v>0</v>
      </c>
      <c r="N1797" s="54">
        <v>0</v>
      </c>
    </row>
    <row r="1798" spans="1:14">
      <c r="A1798" s="199" t="s">
        <v>1208</v>
      </c>
      <c r="B1798" s="200">
        <v>18763</v>
      </c>
      <c r="C1798" s="54">
        <v>1</v>
      </c>
      <c r="D1798" s="198">
        <v>46011.517175925925</v>
      </c>
      <c r="E1798" s="198">
        <v>46041.516932870371</v>
      </c>
      <c r="F1798" s="54">
        <v>-5</v>
      </c>
      <c r="G1798" s="54">
        <v>446600</v>
      </c>
      <c r="H1798" s="54">
        <v>446600</v>
      </c>
      <c r="I1798" s="54">
        <v>446600</v>
      </c>
      <c r="J1798" s="54">
        <v>0</v>
      </c>
      <c r="K1798" s="54">
        <v>0</v>
      </c>
      <c r="L1798" s="54">
        <v>0</v>
      </c>
      <c r="M1798" s="54">
        <v>0</v>
      </c>
      <c r="N1798" s="54">
        <v>0</v>
      </c>
    </row>
    <row r="1799" spans="1:14">
      <c r="A1799" s="199" t="s">
        <v>1208</v>
      </c>
      <c r="B1799" s="200">
        <v>18765</v>
      </c>
      <c r="C1799" s="54">
        <v>1</v>
      </c>
      <c r="D1799" s="198">
        <v>46011.526261574072</v>
      </c>
      <c r="E1799" s="198">
        <v>46041.52615740741</v>
      </c>
      <c r="F1799" s="54">
        <v>-5</v>
      </c>
      <c r="G1799" s="54">
        <v>366000</v>
      </c>
      <c r="H1799" s="54">
        <v>254000</v>
      </c>
      <c r="I1799" s="54">
        <v>254000</v>
      </c>
      <c r="J1799" s="54">
        <v>0</v>
      </c>
      <c r="K1799" s="54">
        <v>0</v>
      </c>
      <c r="L1799" s="54">
        <v>0</v>
      </c>
      <c r="M1799" s="54">
        <v>0</v>
      </c>
      <c r="N1799" s="54">
        <v>0</v>
      </c>
    </row>
    <row r="1800" spans="1:14">
      <c r="A1800" s="199" t="s">
        <v>1208</v>
      </c>
      <c r="B1800" s="200">
        <v>18766</v>
      </c>
      <c r="C1800" s="54">
        <v>1</v>
      </c>
      <c r="D1800" s="198">
        <v>46011.5309837963</v>
      </c>
      <c r="E1800" s="198">
        <v>46041.530868055554</v>
      </c>
      <c r="F1800" s="54">
        <v>-5</v>
      </c>
      <c r="G1800" s="54">
        <v>143500</v>
      </c>
      <c r="H1800" s="54">
        <v>143500</v>
      </c>
      <c r="I1800" s="54">
        <v>143500</v>
      </c>
      <c r="J1800" s="54">
        <v>0</v>
      </c>
      <c r="K1800" s="54">
        <v>0</v>
      </c>
      <c r="L1800" s="54">
        <v>0</v>
      </c>
      <c r="M1800" s="54">
        <v>0</v>
      </c>
      <c r="N1800" s="54">
        <v>0</v>
      </c>
    </row>
    <row r="1801" spans="1:14">
      <c r="A1801" s="199" t="s">
        <v>1208</v>
      </c>
      <c r="B1801" s="200">
        <v>18802</v>
      </c>
      <c r="C1801" s="54">
        <v>1</v>
      </c>
      <c r="D1801" s="198">
        <v>46013.544930555552</v>
      </c>
      <c r="E1801" s="198">
        <v>46043.544363425928</v>
      </c>
      <c r="F1801" s="54">
        <v>-7</v>
      </c>
      <c r="G1801" s="54">
        <v>176800</v>
      </c>
      <c r="H1801" s="54">
        <v>176800</v>
      </c>
      <c r="I1801" s="54">
        <v>176800</v>
      </c>
      <c r="J1801" s="54">
        <v>0</v>
      </c>
      <c r="K1801" s="54">
        <v>0</v>
      </c>
      <c r="L1801" s="54">
        <v>0</v>
      </c>
      <c r="M1801" s="54">
        <v>0</v>
      </c>
      <c r="N1801" s="54">
        <v>0</v>
      </c>
    </row>
    <row r="1802" spans="1:14">
      <c r="A1802" s="199" t="s">
        <v>1208</v>
      </c>
      <c r="B1802" s="200">
        <v>18807</v>
      </c>
      <c r="C1802" s="54">
        <v>1</v>
      </c>
      <c r="D1802" s="198">
        <v>46013.568287037036</v>
      </c>
      <c r="E1802" s="198">
        <v>46043.568182870367</v>
      </c>
      <c r="F1802" s="54">
        <v>-7</v>
      </c>
      <c r="G1802" s="54">
        <v>630600</v>
      </c>
      <c r="H1802" s="54">
        <v>630600</v>
      </c>
      <c r="I1802" s="54">
        <v>630600</v>
      </c>
      <c r="J1802" s="54">
        <v>0</v>
      </c>
      <c r="K1802" s="54">
        <v>0</v>
      </c>
      <c r="L1802" s="54">
        <v>0</v>
      </c>
      <c r="M1802" s="54">
        <v>0</v>
      </c>
      <c r="N1802" s="54">
        <v>0</v>
      </c>
    </row>
    <row r="1803" spans="1:14">
      <c r="A1803" s="199" t="s">
        <v>1208</v>
      </c>
      <c r="B1803" s="200">
        <v>18811</v>
      </c>
      <c r="C1803" s="54">
        <v>1</v>
      </c>
      <c r="D1803" s="198">
        <v>46013.577303240738</v>
      </c>
      <c r="E1803" s="198">
        <v>46043.577199074076</v>
      </c>
      <c r="F1803" s="54">
        <v>-7</v>
      </c>
      <c r="G1803" s="54">
        <v>54000</v>
      </c>
      <c r="H1803" s="54">
        <v>54000</v>
      </c>
      <c r="I1803" s="54">
        <v>54000</v>
      </c>
      <c r="J1803" s="54">
        <v>0</v>
      </c>
      <c r="K1803" s="54">
        <v>0</v>
      </c>
      <c r="L1803" s="54">
        <v>0</v>
      </c>
      <c r="M1803" s="54">
        <v>0</v>
      </c>
      <c r="N1803" s="54">
        <v>0</v>
      </c>
    </row>
    <row r="1804" spans="1:14">
      <c r="A1804" s="199" t="s">
        <v>1208</v>
      </c>
      <c r="B1804" s="200">
        <v>18813</v>
      </c>
      <c r="C1804" s="54">
        <v>1</v>
      </c>
      <c r="D1804" s="198">
        <v>46013.579930555556</v>
      </c>
      <c r="E1804" s="198">
        <v>46043.579456018517</v>
      </c>
      <c r="F1804" s="54">
        <v>-7</v>
      </c>
      <c r="G1804" s="54">
        <v>2870400</v>
      </c>
      <c r="H1804" s="54">
        <v>2870400</v>
      </c>
      <c r="I1804" s="54">
        <v>2870400</v>
      </c>
      <c r="J1804" s="54">
        <v>0</v>
      </c>
      <c r="K1804" s="54">
        <v>0</v>
      </c>
      <c r="L1804" s="54">
        <v>0</v>
      </c>
      <c r="M1804" s="54">
        <v>0</v>
      </c>
      <c r="N1804" s="54">
        <v>0</v>
      </c>
    </row>
    <row r="1805" spans="1:14">
      <c r="A1805" s="199" t="s">
        <v>1208</v>
      </c>
      <c r="B1805" s="200">
        <v>18814</v>
      </c>
      <c r="C1805" s="54">
        <v>1</v>
      </c>
      <c r="D1805" s="198">
        <v>46013.582905092589</v>
      </c>
      <c r="E1805" s="198">
        <v>46043.582789351851</v>
      </c>
      <c r="F1805" s="54">
        <v>-7</v>
      </c>
      <c r="G1805" s="54">
        <v>58500</v>
      </c>
      <c r="H1805" s="54">
        <v>58500</v>
      </c>
      <c r="I1805" s="54">
        <v>58500</v>
      </c>
      <c r="J1805" s="54">
        <v>0</v>
      </c>
      <c r="K1805" s="54">
        <v>0</v>
      </c>
      <c r="L1805" s="54">
        <v>0</v>
      </c>
      <c r="M1805" s="54">
        <v>0</v>
      </c>
      <c r="N1805" s="54">
        <v>0</v>
      </c>
    </row>
    <row r="1806" spans="1:14">
      <c r="A1806" s="199" t="s">
        <v>1208</v>
      </c>
      <c r="B1806" s="200">
        <v>18818</v>
      </c>
      <c r="C1806" s="54">
        <v>1</v>
      </c>
      <c r="D1806" s="198">
        <v>46013.596747685187</v>
      </c>
      <c r="E1806" s="198">
        <v>46043.596666666665</v>
      </c>
      <c r="F1806" s="54">
        <v>-7</v>
      </c>
      <c r="G1806" s="54">
        <v>116000</v>
      </c>
      <c r="H1806" s="54">
        <v>94500</v>
      </c>
      <c r="I1806" s="54">
        <v>94500</v>
      </c>
      <c r="J1806" s="54">
        <v>0</v>
      </c>
      <c r="K1806" s="54">
        <v>0</v>
      </c>
      <c r="L1806" s="54">
        <v>0</v>
      </c>
      <c r="M1806" s="54">
        <v>0</v>
      </c>
      <c r="N1806" s="54">
        <v>0</v>
      </c>
    </row>
    <row r="1807" spans="1:14">
      <c r="A1807" s="199" t="s">
        <v>1208</v>
      </c>
      <c r="B1807" s="200">
        <v>18823</v>
      </c>
      <c r="C1807" s="54">
        <v>1</v>
      </c>
      <c r="D1807" s="198">
        <v>46013.62667824074</v>
      </c>
      <c r="E1807" s="198">
        <v>46043.62641203704</v>
      </c>
      <c r="F1807" s="54">
        <v>-7</v>
      </c>
      <c r="G1807" s="54">
        <v>252000</v>
      </c>
      <c r="H1807" s="54">
        <v>252000</v>
      </c>
      <c r="I1807" s="54">
        <v>252000</v>
      </c>
      <c r="J1807" s="54">
        <v>0</v>
      </c>
      <c r="K1807" s="54">
        <v>0</v>
      </c>
      <c r="L1807" s="54">
        <v>0</v>
      </c>
      <c r="M1807" s="54">
        <v>0</v>
      </c>
      <c r="N1807" s="54">
        <v>0</v>
      </c>
    </row>
    <row r="1808" spans="1:14">
      <c r="A1808" s="199" t="s">
        <v>1208</v>
      </c>
      <c r="B1808" s="200">
        <v>18824</v>
      </c>
      <c r="C1808" s="54">
        <v>0</v>
      </c>
      <c r="D1808" s="198">
        <v>46013.633923611109</v>
      </c>
      <c r="E1808" s="198">
        <v>46043.63386574074</v>
      </c>
      <c r="F1808" s="54">
        <v>-7</v>
      </c>
      <c r="G1808" s="54">
        <v>2535500</v>
      </c>
      <c r="H1808" s="54">
        <v>2535500</v>
      </c>
      <c r="I1808" s="54">
        <v>2535500</v>
      </c>
      <c r="J1808" s="54">
        <v>0</v>
      </c>
      <c r="K1808" s="54">
        <v>0</v>
      </c>
      <c r="L1808" s="54">
        <v>0</v>
      </c>
      <c r="M1808" s="54">
        <v>0</v>
      </c>
      <c r="N1808" s="54">
        <v>0</v>
      </c>
    </row>
    <row r="1809" spans="1:14">
      <c r="A1809" s="199" t="s">
        <v>1208</v>
      </c>
      <c r="B1809" s="200">
        <v>18830</v>
      </c>
      <c r="C1809" s="54">
        <v>1</v>
      </c>
      <c r="D1809" s="198">
        <v>46014.288483796299</v>
      </c>
      <c r="E1809" s="198">
        <v>46044.281481481485</v>
      </c>
      <c r="F1809" s="54">
        <v>-8</v>
      </c>
      <c r="G1809" s="54">
        <v>251850</v>
      </c>
      <c r="H1809" s="54">
        <v>251850</v>
      </c>
      <c r="I1809" s="54">
        <v>251850</v>
      </c>
      <c r="J1809" s="54">
        <v>0</v>
      </c>
      <c r="K1809" s="54">
        <v>0</v>
      </c>
      <c r="L1809" s="54">
        <v>0</v>
      </c>
      <c r="M1809" s="54">
        <v>0</v>
      </c>
      <c r="N1809" s="54">
        <v>0</v>
      </c>
    </row>
    <row r="1810" spans="1:14">
      <c r="A1810" s="199" t="s">
        <v>1208</v>
      </c>
      <c r="B1810" s="200">
        <v>18833</v>
      </c>
      <c r="C1810" s="54">
        <v>1</v>
      </c>
      <c r="D1810" s="198">
        <v>46014.321273148147</v>
      </c>
      <c r="E1810" s="198">
        <v>46044.321122685185</v>
      </c>
      <c r="F1810" s="54">
        <v>-8</v>
      </c>
      <c r="G1810" s="54">
        <v>5210800</v>
      </c>
      <c r="H1810" s="54">
        <v>4991000</v>
      </c>
      <c r="I1810" s="54">
        <v>4991000</v>
      </c>
      <c r="J1810" s="54">
        <v>0</v>
      </c>
      <c r="K1810" s="54">
        <v>0</v>
      </c>
      <c r="L1810" s="54">
        <v>0</v>
      </c>
      <c r="M1810" s="54">
        <v>0</v>
      </c>
      <c r="N1810" s="54">
        <v>0</v>
      </c>
    </row>
    <row r="1811" spans="1:14">
      <c r="A1811" s="199" t="s">
        <v>1208</v>
      </c>
      <c r="B1811" s="200">
        <v>18846</v>
      </c>
      <c r="C1811" s="54">
        <v>1</v>
      </c>
      <c r="D1811" s="198">
        <v>46014.502905092595</v>
      </c>
      <c r="E1811" s="198">
        <v>46044.50277777778</v>
      </c>
      <c r="F1811" s="54">
        <v>-8</v>
      </c>
      <c r="G1811" s="54">
        <v>168780</v>
      </c>
      <c r="H1811" s="54">
        <v>168780</v>
      </c>
      <c r="I1811" s="54">
        <v>168780</v>
      </c>
      <c r="J1811" s="54">
        <v>0</v>
      </c>
      <c r="K1811" s="54">
        <v>0</v>
      </c>
      <c r="L1811" s="54">
        <v>0</v>
      </c>
      <c r="M1811" s="54">
        <v>0</v>
      </c>
      <c r="N1811" s="54">
        <v>0</v>
      </c>
    </row>
    <row r="1812" spans="1:14">
      <c r="A1812" s="199" t="s">
        <v>1208</v>
      </c>
      <c r="B1812" s="200">
        <v>18847</v>
      </c>
      <c r="C1812" s="54">
        <v>4</v>
      </c>
      <c r="D1812" s="198">
        <v>46014.503576388888</v>
      </c>
      <c r="E1812" s="198">
        <v>46044.50341435185</v>
      </c>
      <c r="F1812" s="54">
        <v>-8</v>
      </c>
      <c r="G1812" s="54">
        <v>95060</v>
      </c>
      <c r="H1812" s="54">
        <v>95060</v>
      </c>
      <c r="I1812" s="54">
        <v>95060</v>
      </c>
      <c r="J1812" s="54">
        <v>0</v>
      </c>
      <c r="K1812" s="54">
        <v>0</v>
      </c>
      <c r="L1812" s="54">
        <v>0</v>
      </c>
      <c r="M1812" s="54">
        <v>0</v>
      </c>
      <c r="N1812" s="54">
        <v>0</v>
      </c>
    </row>
    <row r="1813" spans="1:14">
      <c r="A1813" s="199" t="s">
        <v>1208</v>
      </c>
      <c r="B1813" s="200">
        <v>18849</v>
      </c>
      <c r="C1813" s="54">
        <v>1</v>
      </c>
      <c r="D1813" s="198">
        <v>46014.51152777778</v>
      </c>
      <c r="E1813" s="198">
        <v>46044.508923611109</v>
      </c>
      <c r="F1813" s="54">
        <v>-8</v>
      </c>
      <c r="G1813" s="54">
        <v>132480</v>
      </c>
      <c r="H1813" s="54">
        <v>132480</v>
      </c>
      <c r="I1813" s="54">
        <v>132480</v>
      </c>
      <c r="J1813" s="54">
        <v>0</v>
      </c>
      <c r="K1813" s="54">
        <v>0</v>
      </c>
      <c r="L1813" s="54">
        <v>0</v>
      </c>
      <c r="M1813" s="54">
        <v>0</v>
      </c>
      <c r="N1813" s="54">
        <v>0</v>
      </c>
    </row>
    <row r="1814" spans="1:14">
      <c r="A1814" s="199" t="s">
        <v>1208</v>
      </c>
      <c r="B1814" s="200">
        <v>18855</v>
      </c>
      <c r="C1814" s="54">
        <v>1</v>
      </c>
      <c r="D1814" s="198">
        <v>46014.542210648149</v>
      </c>
      <c r="E1814" s="198">
        <v>46044.541585648149</v>
      </c>
      <c r="F1814" s="54">
        <v>-8</v>
      </c>
      <c r="G1814" s="54">
        <v>168000</v>
      </c>
      <c r="H1814" s="54">
        <v>168000</v>
      </c>
      <c r="I1814" s="54">
        <v>168000</v>
      </c>
      <c r="J1814" s="54">
        <v>0</v>
      </c>
      <c r="K1814" s="54">
        <v>0</v>
      </c>
      <c r="L1814" s="54">
        <v>0</v>
      </c>
      <c r="M1814" s="54">
        <v>0</v>
      </c>
      <c r="N1814" s="54">
        <v>0</v>
      </c>
    </row>
    <row r="1815" spans="1:14">
      <c r="A1815" s="199" t="s">
        <v>1208</v>
      </c>
      <c r="B1815" s="200">
        <v>18856</v>
      </c>
      <c r="C1815" s="54">
        <v>1</v>
      </c>
      <c r="D1815" s="198">
        <v>46014.543217592596</v>
      </c>
      <c r="E1815" s="198">
        <v>46044.542673611111</v>
      </c>
      <c r="F1815" s="54">
        <v>-8</v>
      </c>
      <c r="G1815" s="54">
        <v>95680</v>
      </c>
      <c r="H1815" s="54">
        <v>95680</v>
      </c>
      <c r="I1815" s="54">
        <v>95680</v>
      </c>
      <c r="J1815" s="54">
        <v>0</v>
      </c>
      <c r="K1815" s="54">
        <v>0</v>
      </c>
      <c r="L1815" s="54">
        <v>0</v>
      </c>
      <c r="M1815" s="54">
        <v>0</v>
      </c>
      <c r="N1815" s="54">
        <v>0</v>
      </c>
    </row>
    <row r="1816" spans="1:14">
      <c r="A1816" s="199" t="s">
        <v>1208</v>
      </c>
      <c r="B1816" s="200">
        <v>18857</v>
      </c>
      <c r="C1816" s="54">
        <v>1</v>
      </c>
      <c r="D1816" s="198">
        <v>46014.544189814813</v>
      </c>
      <c r="E1816" s="198">
        <v>46044.543865740743</v>
      </c>
      <c r="F1816" s="54">
        <v>-8</v>
      </c>
      <c r="G1816" s="54">
        <v>73600</v>
      </c>
      <c r="H1816" s="54">
        <v>73600</v>
      </c>
      <c r="I1816" s="54">
        <v>73600</v>
      </c>
      <c r="J1816" s="54">
        <v>0</v>
      </c>
      <c r="K1816" s="54">
        <v>0</v>
      </c>
      <c r="L1816" s="54">
        <v>0</v>
      </c>
      <c r="M1816" s="54">
        <v>0</v>
      </c>
      <c r="N1816" s="54">
        <v>0</v>
      </c>
    </row>
    <row r="1817" spans="1:14">
      <c r="A1817" s="199" t="s">
        <v>1208</v>
      </c>
      <c r="B1817" s="200">
        <v>18858</v>
      </c>
      <c r="C1817" s="54">
        <v>4</v>
      </c>
      <c r="D1817" s="198">
        <v>46014.544675925928</v>
      </c>
      <c r="E1817" s="198">
        <v>46044.544548611113</v>
      </c>
      <c r="F1817" s="54">
        <v>-8</v>
      </c>
      <c r="G1817" s="54">
        <v>20000</v>
      </c>
      <c r="H1817" s="54">
        <v>20000</v>
      </c>
      <c r="I1817" s="54">
        <v>20000</v>
      </c>
      <c r="J1817" s="54">
        <v>0</v>
      </c>
      <c r="K1817" s="54">
        <v>0</v>
      </c>
      <c r="L1817" s="54">
        <v>0</v>
      </c>
      <c r="M1817" s="54">
        <v>0</v>
      </c>
      <c r="N1817" s="54">
        <v>0</v>
      </c>
    </row>
    <row r="1818" spans="1:14">
      <c r="A1818" s="199" t="s">
        <v>1208</v>
      </c>
      <c r="B1818" s="200">
        <v>18859</v>
      </c>
      <c r="C1818" s="54">
        <v>1</v>
      </c>
      <c r="D1818" s="198">
        <v>46014.545173611114</v>
      </c>
      <c r="E1818" s="198">
        <v>46044.545104166667</v>
      </c>
      <c r="F1818" s="54">
        <v>-8</v>
      </c>
      <c r="G1818" s="54">
        <v>12000</v>
      </c>
      <c r="H1818" s="54">
        <v>12000</v>
      </c>
      <c r="I1818" s="54">
        <v>12000</v>
      </c>
      <c r="J1818" s="54">
        <v>0</v>
      </c>
      <c r="K1818" s="54">
        <v>0</v>
      </c>
      <c r="L1818" s="54">
        <v>0</v>
      </c>
      <c r="M1818" s="54">
        <v>0</v>
      </c>
      <c r="N1818" s="54">
        <v>0</v>
      </c>
    </row>
    <row r="1819" spans="1:14">
      <c r="A1819" s="199" t="s">
        <v>1208</v>
      </c>
      <c r="B1819" s="200">
        <v>18873</v>
      </c>
      <c r="C1819" s="54">
        <v>1</v>
      </c>
      <c r="D1819" s="198">
        <v>46015.447187500002</v>
      </c>
      <c r="E1819" s="198">
        <v>46045.446736111109</v>
      </c>
      <c r="F1819" s="54">
        <v>-9</v>
      </c>
      <c r="G1819" s="54">
        <v>509200</v>
      </c>
      <c r="H1819" s="54">
        <v>509200</v>
      </c>
      <c r="I1819" s="54">
        <v>509200</v>
      </c>
      <c r="J1819" s="54">
        <v>0</v>
      </c>
      <c r="K1819" s="54">
        <v>0</v>
      </c>
      <c r="L1819" s="54">
        <v>0</v>
      </c>
      <c r="M1819" s="54">
        <v>0</v>
      </c>
      <c r="N1819" s="54">
        <v>0</v>
      </c>
    </row>
    <row r="1820" spans="1:14">
      <c r="A1820" s="199" t="s">
        <v>1208</v>
      </c>
      <c r="B1820" s="200">
        <v>18874</v>
      </c>
      <c r="C1820" s="54">
        <v>1</v>
      </c>
      <c r="D1820" s="198">
        <v>46015.448611111111</v>
      </c>
      <c r="E1820" s="198">
        <v>46045.448472222219</v>
      </c>
      <c r="F1820" s="54">
        <v>-9</v>
      </c>
      <c r="G1820" s="54">
        <v>176600</v>
      </c>
      <c r="H1820" s="54">
        <v>176600</v>
      </c>
      <c r="I1820" s="54">
        <v>176600</v>
      </c>
      <c r="J1820" s="54">
        <v>0</v>
      </c>
      <c r="K1820" s="54">
        <v>0</v>
      </c>
      <c r="L1820" s="54">
        <v>0</v>
      </c>
      <c r="M1820" s="54">
        <v>0</v>
      </c>
      <c r="N1820" s="54">
        <v>0</v>
      </c>
    </row>
    <row r="1821" spans="1:14">
      <c r="A1821" s="199" t="s">
        <v>1208</v>
      </c>
      <c r="B1821" s="200">
        <v>18877</v>
      </c>
      <c r="C1821" s="54">
        <v>1</v>
      </c>
      <c r="D1821" s="198">
        <v>46015.463240740741</v>
      </c>
      <c r="E1821" s="198">
        <v>46045.463055555556</v>
      </c>
      <c r="F1821" s="54">
        <v>-9</v>
      </c>
      <c r="G1821" s="54">
        <v>92000</v>
      </c>
      <c r="H1821" s="54">
        <v>92000</v>
      </c>
      <c r="I1821" s="54">
        <v>92000</v>
      </c>
      <c r="J1821" s="54">
        <v>0</v>
      </c>
      <c r="K1821" s="54">
        <v>0</v>
      </c>
      <c r="L1821" s="54">
        <v>0</v>
      </c>
      <c r="M1821" s="54">
        <v>0</v>
      </c>
      <c r="N1821" s="54">
        <v>0</v>
      </c>
    </row>
    <row r="1822" spans="1:14">
      <c r="A1822" s="199" t="s">
        <v>1208</v>
      </c>
      <c r="B1822" s="200">
        <v>18881</v>
      </c>
      <c r="C1822" s="54">
        <v>1</v>
      </c>
      <c r="D1822" s="198">
        <v>46015.472326388888</v>
      </c>
      <c r="E1822" s="198">
        <v>46045.472210648149</v>
      </c>
      <c r="F1822" s="54">
        <v>-9</v>
      </c>
      <c r="G1822" s="54">
        <v>20400</v>
      </c>
      <c r="H1822" s="54">
        <v>20400</v>
      </c>
      <c r="I1822" s="54">
        <v>20400</v>
      </c>
      <c r="J1822" s="54">
        <v>0</v>
      </c>
      <c r="K1822" s="54">
        <v>0</v>
      </c>
      <c r="L1822" s="54">
        <v>0</v>
      </c>
      <c r="M1822" s="54">
        <v>0</v>
      </c>
      <c r="N1822" s="54">
        <v>0</v>
      </c>
    </row>
    <row r="1823" spans="1:14">
      <c r="A1823" s="199" t="s">
        <v>1208</v>
      </c>
      <c r="B1823" s="200">
        <v>18883</v>
      </c>
      <c r="C1823" s="54">
        <v>1</v>
      </c>
      <c r="D1823" s="198">
        <v>46015.478217592594</v>
      </c>
      <c r="E1823" s="198">
        <v>46045.478159722225</v>
      </c>
      <c r="F1823" s="54">
        <v>-9</v>
      </c>
      <c r="G1823" s="54">
        <v>92000</v>
      </c>
      <c r="H1823" s="54">
        <v>92000</v>
      </c>
      <c r="I1823" s="54">
        <v>92000</v>
      </c>
      <c r="J1823" s="54">
        <v>0</v>
      </c>
      <c r="K1823" s="54">
        <v>0</v>
      </c>
      <c r="L1823" s="54">
        <v>0</v>
      </c>
      <c r="M1823" s="54">
        <v>0</v>
      </c>
      <c r="N1823" s="54">
        <v>0</v>
      </c>
    </row>
    <row r="1824" spans="1:14">
      <c r="A1824" s="199" t="s">
        <v>1208</v>
      </c>
      <c r="B1824" s="200">
        <v>18890</v>
      </c>
      <c r="C1824" s="54">
        <v>0</v>
      </c>
      <c r="D1824" s="198">
        <v>46015.512916666667</v>
      </c>
      <c r="E1824" s="198">
        <v>46045.511643518519</v>
      </c>
      <c r="F1824" s="54">
        <v>-9</v>
      </c>
      <c r="G1824" s="54">
        <v>128800</v>
      </c>
      <c r="H1824" s="54">
        <v>128800</v>
      </c>
      <c r="I1824" s="54">
        <v>128800</v>
      </c>
      <c r="J1824" s="54">
        <v>0</v>
      </c>
      <c r="K1824" s="54">
        <v>0</v>
      </c>
      <c r="L1824" s="54">
        <v>0</v>
      </c>
      <c r="M1824" s="54">
        <v>0</v>
      </c>
      <c r="N1824" s="54">
        <v>0</v>
      </c>
    </row>
    <row r="1825" spans="1:14">
      <c r="A1825" s="199" t="s">
        <v>1208</v>
      </c>
      <c r="B1825" s="200">
        <v>18906</v>
      </c>
      <c r="C1825" s="54">
        <v>1</v>
      </c>
      <c r="D1825" s="198">
        <v>46017.474895833337</v>
      </c>
      <c r="E1825" s="198">
        <v>46047.472210648149</v>
      </c>
      <c r="F1825" s="54">
        <v>-11</v>
      </c>
      <c r="G1825" s="54">
        <v>3621800</v>
      </c>
      <c r="H1825" s="54">
        <v>3556800</v>
      </c>
      <c r="I1825" s="54">
        <v>3556800</v>
      </c>
      <c r="J1825" s="54">
        <v>0</v>
      </c>
      <c r="K1825" s="54">
        <v>0</v>
      </c>
      <c r="L1825" s="54">
        <v>0</v>
      </c>
      <c r="M1825" s="54">
        <v>0</v>
      </c>
      <c r="N1825" s="54">
        <v>0</v>
      </c>
    </row>
    <row r="1826" spans="1:14">
      <c r="A1826" s="199" t="s">
        <v>1208</v>
      </c>
      <c r="B1826" s="200">
        <v>18910</v>
      </c>
      <c r="C1826" s="54">
        <v>1</v>
      </c>
      <c r="D1826" s="198">
        <v>46017.491203703707</v>
      </c>
      <c r="E1826" s="198">
        <v>46047.488310185188</v>
      </c>
      <c r="F1826" s="54">
        <v>-11</v>
      </c>
      <c r="G1826" s="54">
        <v>20000</v>
      </c>
      <c r="H1826" s="54">
        <v>20000</v>
      </c>
      <c r="I1826" s="54">
        <v>20000</v>
      </c>
      <c r="J1826" s="54">
        <v>0</v>
      </c>
      <c r="K1826" s="54">
        <v>0</v>
      </c>
      <c r="L1826" s="54">
        <v>0</v>
      </c>
      <c r="M1826" s="54">
        <v>0</v>
      </c>
      <c r="N1826" s="54">
        <v>0</v>
      </c>
    </row>
    <row r="1827" spans="1:14">
      <c r="A1827" s="199" t="s">
        <v>1208</v>
      </c>
      <c r="B1827" s="200">
        <v>18916</v>
      </c>
      <c r="C1827" s="54">
        <v>1</v>
      </c>
      <c r="D1827" s="198">
        <v>46017.539120370369</v>
      </c>
      <c r="E1827" s="198">
        <v>46047.53875</v>
      </c>
      <c r="F1827" s="54">
        <v>-11</v>
      </c>
      <c r="G1827" s="54">
        <v>12920</v>
      </c>
      <c r="H1827" s="54">
        <v>12920</v>
      </c>
      <c r="I1827" s="54">
        <v>12920</v>
      </c>
      <c r="J1827" s="54">
        <v>0</v>
      </c>
      <c r="K1827" s="54">
        <v>0</v>
      </c>
      <c r="L1827" s="54">
        <v>0</v>
      </c>
      <c r="M1827" s="54">
        <v>0</v>
      </c>
      <c r="N1827" s="54">
        <v>0</v>
      </c>
    </row>
    <row r="1828" spans="1:14">
      <c r="A1828" s="199" t="s">
        <v>1208</v>
      </c>
      <c r="B1828" s="200">
        <v>18917</v>
      </c>
      <c r="C1828" s="54">
        <v>1</v>
      </c>
      <c r="D1828" s="198">
        <v>46017.540960648148</v>
      </c>
      <c r="E1828" s="198">
        <v>46047.540543981479</v>
      </c>
      <c r="F1828" s="54">
        <v>-11</v>
      </c>
      <c r="G1828" s="54">
        <v>86000</v>
      </c>
      <c r="H1828" s="54">
        <v>86000</v>
      </c>
      <c r="I1828" s="54">
        <v>86000</v>
      </c>
      <c r="J1828" s="54">
        <v>0</v>
      </c>
      <c r="K1828" s="54">
        <v>0</v>
      </c>
      <c r="L1828" s="54">
        <v>0</v>
      </c>
      <c r="M1828" s="54">
        <v>0</v>
      </c>
      <c r="N1828" s="54">
        <v>0</v>
      </c>
    </row>
    <row r="1829" spans="1:14">
      <c r="A1829" s="199" t="s">
        <v>1208</v>
      </c>
      <c r="B1829" s="200">
        <v>18937</v>
      </c>
      <c r="C1829" s="54">
        <v>1</v>
      </c>
      <c r="D1829" s="198">
        <v>46018.493449074071</v>
      </c>
      <c r="E1829" s="198">
        <v>46048.493252314816</v>
      </c>
      <c r="F1829" s="54">
        <v>-12</v>
      </c>
      <c r="G1829" s="54">
        <v>78000</v>
      </c>
      <c r="H1829" s="54">
        <v>78000</v>
      </c>
      <c r="I1829" s="54">
        <v>78000</v>
      </c>
      <c r="J1829" s="54">
        <v>0</v>
      </c>
      <c r="K1829" s="54">
        <v>0</v>
      </c>
      <c r="L1829" s="54">
        <v>0</v>
      </c>
      <c r="M1829" s="54">
        <v>0</v>
      </c>
      <c r="N1829" s="54">
        <v>0</v>
      </c>
    </row>
    <row r="1830" spans="1:14">
      <c r="A1830" s="199" t="s">
        <v>1208</v>
      </c>
      <c r="B1830" s="200">
        <v>18938</v>
      </c>
      <c r="C1830" s="54">
        <v>1</v>
      </c>
      <c r="D1830" s="198">
        <v>46018.494293981479</v>
      </c>
      <c r="E1830" s="198">
        <v>46048.494085648148</v>
      </c>
      <c r="F1830" s="54">
        <v>-12</v>
      </c>
      <c r="G1830" s="54">
        <v>58500</v>
      </c>
      <c r="H1830" s="54">
        <v>58500</v>
      </c>
      <c r="I1830" s="54">
        <v>58500</v>
      </c>
      <c r="J1830" s="54">
        <v>0</v>
      </c>
      <c r="K1830" s="54">
        <v>0</v>
      </c>
      <c r="L1830" s="54">
        <v>0</v>
      </c>
      <c r="M1830" s="54">
        <v>0</v>
      </c>
      <c r="N1830" s="54">
        <v>0</v>
      </c>
    </row>
    <row r="1831" spans="1:14">
      <c r="A1831" s="199" t="s">
        <v>1208</v>
      </c>
      <c r="B1831" s="200">
        <v>18945</v>
      </c>
      <c r="C1831" s="54">
        <v>1</v>
      </c>
      <c r="D1831" s="198">
        <v>46018.523668981485</v>
      </c>
      <c r="E1831" s="198">
        <v>46048.523611111108</v>
      </c>
      <c r="F1831" s="54">
        <v>-12</v>
      </c>
      <c r="G1831" s="54">
        <v>100880</v>
      </c>
      <c r="H1831" s="54">
        <v>100880</v>
      </c>
      <c r="I1831" s="54">
        <v>100880</v>
      </c>
      <c r="J1831" s="54">
        <v>0</v>
      </c>
      <c r="K1831" s="54">
        <v>0</v>
      </c>
      <c r="L1831" s="54">
        <v>0</v>
      </c>
      <c r="M1831" s="54">
        <v>0</v>
      </c>
      <c r="N1831" s="54">
        <v>0</v>
      </c>
    </row>
    <row r="1832" spans="1:14">
      <c r="A1832" s="199" t="s">
        <v>1208</v>
      </c>
      <c r="B1832" s="200">
        <v>18946</v>
      </c>
      <c r="C1832" s="54">
        <v>4</v>
      </c>
      <c r="D1832" s="198">
        <v>46018.524363425924</v>
      </c>
      <c r="E1832" s="198">
        <v>46048.524212962962</v>
      </c>
      <c r="F1832" s="54">
        <v>-12</v>
      </c>
      <c r="G1832" s="54">
        <v>32000</v>
      </c>
      <c r="H1832" s="54">
        <v>32000</v>
      </c>
      <c r="I1832" s="54">
        <v>32000</v>
      </c>
      <c r="J1832" s="54">
        <v>0</v>
      </c>
      <c r="K1832" s="54">
        <v>0</v>
      </c>
      <c r="L1832" s="54">
        <v>0</v>
      </c>
      <c r="M1832" s="54">
        <v>0</v>
      </c>
      <c r="N1832" s="54">
        <v>0</v>
      </c>
    </row>
    <row r="1833" spans="1:14">
      <c r="A1833" s="199" t="s">
        <v>1208</v>
      </c>
      <c r="B1833" s="200">
        <v>18947</v>
      </c>
      <c r="C1833" s="54">
        <v>1</v>
      </c>
      <c r="D1833" s="198">
        <v>46018.525833333333</v>
      </c>
      <c r="E1833" s="198">
        <v>46048.525127314817</v>
      </c>
      <c r="F1833" s="54">
        <v>-12</v>
      </c>
      <c r="G1833" s="54">
        <v>434000</v>
      </c>
      <c r="H1833" s="54">
        <v>434000</v>
      </c>
      <c r="I1833" s="54">
        <v>434000</v>
      </c>
      <c r="J1833" s="54">
        <v>0</v>
      </c>
      <c r="K1833" s="54">
        <v>0</v>
      </c>
      <c r="L1833" s="54">
        <v>0</v>
      </c>
      <c r="M1833" s="54">
        <v>0</v>
      </c>
      <c r="N1833" s="54">
        <v>0</v>
      </c>
    </row>
    <row r="1834" spans="1:14">
      <c r="A1834" s="199" t="s">
        <v>1208</v>
      </c>
      <c r="B1834" s="200">
        <v>18973</v>
      </c>
      <c r="C1834" s="54">
        <v>1</v>
      </c>
      <c r="D1834" s="198">
        <v>46020.346608796295</v>
      </c>
      <c r="E1834" s="198">
        <v>46050.346608796295</v>
      </c>
      <c r="F1834" s="54">
        <v>-14</v>
      </c>
      <c r="G1834" s="54">
        <v>83000</v>
      </c>
      <c r="H1834" s="54">
        <v>83000</v>
      </c>
      <c r="I1834" s="54">
        <v>83000</v>
      </c>
      <c r="J1834" s="54">
        <v>0</v>
      </c>
      <c r="K1834" s="54">
        <v>0</v>
      </c>
      <c r="L1834" s="54">
        <v>0</v>
      </c>
      <c r="M1834" s="54">
        <v>0</v>
      </c>
      <c r="N1834" s="54">
        <v>0</v>
      </c>
    </row>
    <row r="1835" spans="1:14">
      <c r="A1835" s="199" t="s">
        <v>1208</v>
      </c>
      <c r="B1835" s="200">
        <v>18983</v>
      </c>
      <c r="C1835" s="54">
        <v>1</v>
      </c>
      <c r="D1835" s="198">
        <v>46020.525150462963</v>
      </c>
      <c r="E1835" s="198">
        <v>46050.52416666667</v>
      </c>
      <c r="F1835" s="54">
        <v>-14</v>
      </c>
      <c r="G1835" s="54">
        <v>450920</v>
      </c>
      <c r="H1835" s="54">
        <v>450920</v>
      </c>
      <c r="I1835" s="54">
        <v>450920</v>
      </c>
      <c r="J1835" s="54">
        <v>0</v>
      </c>
      <c r="K1835" s="54">
        <v>0</v>
      </c>
      <c r="L1835" s="54">
        <v>0</v>
      </c>
      <c r="M1835" s="54">
        <v>0</v>
      </c>
      <c r="N1835" s="54">
        <v>0</v>
      </c>
    </row>
    <row r="1836" spans="1:14">
      <c r="A1836" s="199" t="s">
        <v>1208</v>
      </c>
      <c r="B1836" s="200">
        <v>18990</v>
      </c>
      <c r="C1836" s="54">
        <v>1</v>
      </c>
      <c r="D1836" s="198">
        <v>46020.584849537037</v>
      </c>
      <c r="E1836" s="198">
        <v>46050.584050925929</v>
      </c>
      <c r="F1836" s="54">
        <v>-14</v>
      </c>
      <c r="G1836" s="54">
        <v>110000</v>
      </c>
      <c r="H1836" s="54">
        <v>110000</v>
      </c>
      <c r="I1836" s="54">
        <v>110000</v>
      </c>
      <c r="J1836" s="54">
        <v>0</v>
      </c>
      <c r="K1836" s="54">
        <v>0</v>
      </c>
      <c r="L1836" s="54">
        <v>0</v>
      </c>
      <c r="M1836" s="54">
        <v>0</v>
      </c>
      <c r="N1836" s="54">
        <v>0</v>
      </c>
    </row>
    <row r="1837" spans="1:14">
      <c r="A1837" s="199" t="s">
        <v>1208</v>
      </c>
      <c r="B1837" s="200">
        <v>18993</v>
      </c>
      <c r="C1837" s="54">
        <v>1</v>
      </c>
      <c r="D1837" s="198">
        <v>46020.608599537038</v>
      </c>
      <c r="E1837" s="198">
        <v>46050.607511574075</v>
      </c>
      <c r="F1837" s="54">
        <v>-14</v>
      </c>
      <c r="G1837" s="54">
        <v>136500</v>
      </c>
      <c r="H1837" s="54">
        <v>136500</v>
      </c>
      <c r="I1837" s="54">
        <v>136500</v>
      </c>
      <c r="J1837" s="54">
        <v>0</v>
      </c>
      <c r="K1837" s="54">
        <v>0</v>
      </c>
      <c r="L1837" s="54">
        <v>0</v>
      </c>
      <c r="M1837" s="54">
        <v>0</v>
      </c>
      <c r="N1837" s="54">
        <v>0</v>
      </c>
    </row>
    <row r="1838" spans="1:14">
      <c r="A1838" s="199" t="s">
        <v>1208</v>
      </c>
      <c r="B1838" s="200">
        <v>18996</v>
      </c>
      <c r="C1838" s="54">
        <v>1</v>
      </c>
      <c r="D1838" s="198">
        <v>46020.65525462963</v>
      </c>
      <c r="E1838" s="198">
        <v>46050.655046296299</v>
      </c>
      <c r="F1838" s="54">
        <v>-14</v>
      </c>
      <c r="G1838" s="54">
        <v>55200</v>
      </c>
      <c r="H1838" s="54">
        <v>55200</v>
      </c>
      <c r="I1838" s="54">
        <v>55200</v>
      </c>
      <c r="J1838" s="54">
        <v>0</v>
      </c>
      <c r="K1838" s="54">
        <v>0</v>
      </c>
      <c r="L1838" s="54">
        <v>0</v>
      </c>
      <c r="M1838" s="54">
        <v>0</v>
      </c>
      <c r="N1838" s="54">
        <v>0</v>
      </c>
    </row>
    <row r="1839" spans="1:14">
      <c r="A1839" s="199" t="s">
        <v>1208</v>
      </c>
      <c r="B1839" s="200">
        <v>19010</v>
      </c>
      <c r="C1839" s="54">
        <v>0</v>
      </c>
      <c r="D1839" s="198">
        <v>46021.321747685186</v>
      </c>
      <c r="E1839" s="198">
        <v>46051.321539351855</v>
      </c>
      <c r="F1839" s="54">
        <v>-15</v>
      </c>
      <c r="G1839" s="54">
        <v>566000</v>
      </c>
      <c r="H1839" s="54">
        <v>566000</v>
      </c>
      <c r="I1839" s="54">
        <v>566000</v>
      </c>
      <c r="J1839" s="54">
        <v>0</v>
      </c>
      <c r="K1839" s="54">
        <v>0</v>
      </c>
      <c r="L1839" s="54">
        <v>0</v>
      </c>
      <c r="M1839" s="54">
        <v>0</v>
      </c>
      <c r="N1839" s="54">
        <v>0</v>
      </c>
    </row>
    <row r="1840" spans="1:14">
      <c r="A1840" s="199" t="s">
        <v>1208</v>
      </c>
      <c r="B1840" s="200">
        <v>19012</v>
      </c>
      <c r="C1840" s="54">
        <v>4</v>
      </c>
      <c r="D1840" s="198">
        <v>46021.332615740743</v>
      </c>
      <c r="E1840" s="198">
        <v>46051.332430555558</v>
      </c>
      <c r="F1840" s="54">
        <v>-15</v>
      </c>
      <c r="G1840" s="54">
        <v>81800</v>
      </c>
      <c r="H1840" s="54">
        <v>81800</v>
      </c>
      <c r="I1840" s="54">
        <v>81800</v>
      </c>
      <c r="J1840" s="54">
        <v>0</v>
      </c>
      <c r="K1840" s="54">
        <v>0</v>
      </c>
      <c r="L1840" s="54">
        <v>0</v>
      </c>
      <c r="M1840" s="54">
        <v>0</v>
      </c>
      <c r="N1840" s="54">
        <v>0</v>
      </c>
    </row>
    <row r="1841" spans="1:14">
      <c r="A1841" s="199" t="s">
        <v>1208</v>
      </c>
      <c r="B1841" s="200">
        <v>19023</v>
      </c>
      <c r="C1841" s="54">
        <v>0</v>
      </c>
      <c r="D1841" s="198">
        <v>46021.571979166663</v>
      </c>
      <c r="E1841" s="198">
        <v>46051.571886574071</v>
      </c>
      <c r="F1841" s="54">
        <v>-15</v>
      </c>
      <c r="G1841" s="54">
        <v>158000</v>
      </c>
      <c r="H1841" s="54">
        <v>158000</v>
      </c>
      <c r="I1841" s="54">
        <v>158000</v>
      </c>
      <c r="J1841" s="54">
        <v>0</v>
      </c>
      <c r="K1841" s="54">
        <v>0</v>
      </c>
      <c r="L1841" s="54">
        <v>0</v>
      </c>
      <c r="M1841" s="54">
        <v>0</v>
      </c>
      <c r="N1841" s="54">
        <v>0</v>
      </c>
    </row>
    <row r="1842" spans="1:14">
      <c r="A1842" s="199" t="s">
        <v>1208</v>
      </c>
      <c r="B1842" s="200">
        <v>19024</v>
      </c>
      <c r="C1842" s="54">
        <v>0</v>
      </c>
      <c r="D1842" s="198">
        <v>46021.573692129627</v>
      </c>
      <c r="E1842" s="198">
        <v>46051.573587962965</v>
      </c>
      <c r="F1842" s="54">
        <v>-15</v>
      </c>
      <c r="G1842" s="54">
        <v>1322250</v>
      </c>
      <c r="H1842" s="54">
        <v>1322250</v>
      </c>
      <c r="I1842" s="54">
        <v>1322250</v>
      </c>
      <c r="J1842" s="54">
        <v>0</v>
      </c>
      <c r="K1842" s="54">
        <v>0</v>
      </c>
      <c r="L1842" s="54">
        <v>0</v>
      </c>
      <c r="M1842" s="54">
        <v>0</v>
      </c>
      <c r="N1842" s="54">
        <v>0</v>
      </c>
    </row>
    <row r="1843" spans="1:14">
      <c r="A1843" s="199" t="s">
        <v>1208</v>
      </c>
      <c r="B1843" s="200">
        <v>19028</v>
      </c>
      <c r="C1843" s="54">
        <v>1</v>
      </c>
      <c r="D1843" s="198">
        <v>46022.295624999999</v>
      </c>
      <c r="E1843" s="198">
        <v>46052.295428240737</v>
      </c>
      <c r="F1843" s="54">
        <v>-16</v>
      </c>
      <c r="G1843" s="54">
        <v>214200</v>
      </c>
      <c r="H1843" s="54">
        <v>214200</v>
      </c>
      <c r="I1843" s="54">
        <v>214200</v>
      </c>
      <c r="J1843" s="54">
        <v>0</v>
      </c>
      <c r="K1843" s="54">
        <v>0</v>
      </c>
      <c r="L1843" s="54">
        <v>0</v>
      </c>
      <c r="M1843" s="54">
        <v>0</v>
      </c>
      <c r="N1843" s="54">
        <v>0</v>
      </c>
    </row>
    <row r="1844" spans="1:14">
      <c r="B1844" s="246" t="s">
        <v>36</v>
      </c>
      <c r="D1844" s="304">
        <f>SUBTOTAL(4,F1743:F1843)</f>
        <v>18</v>
      </c>
    </row>
    <row r="1845" spans="1:14">
      <c r="G1845" s="305">
        <f>SUBTOTAL(9,H1743:H1843)</f>
        <v>59058306</v>
      </c>
      <c r="H1845" s="305">
        <f>SUBTOTAL(9,I1743:I1843)</f>
        <v>42615950</v>
      </c>
      <c r="I1845" s="305">
        <f>SUBTOTAL(9,J1743:J1843)</f>
        <v>8406900</v>
      </c>
      <c r="K1845" s="305">
        <f>SUBTOTAL(9,K1743:K1843)</f>
        <v>7575900</v>
      </c>
      <c r="L1845" s="305">
        <f>SUBTOTAL(9,L1743:L1843)</f>
        <v>459556</v>
      </c>
      <c r="M1845" s="305">
        <f>SUBTOTAL(9,M1743:M1843)</f>
        <v>0</v>
      </c>
      <c r="N1845" s="305">
        <f>SUBTOTAL(9,N1743:N1843)</f>
        <v>0</v>
      </c>
    </row>
    <row r="1846" spans="1:14">
      <c r="A1846" s="245" t="s">
        <v>218</v>
      </c>
      <c r="J1846" s="246" t="s">
        <v>12</v>
      </c>
      <c r="K1846" s="247" t="s">
        <v>1299</v>
      </c>
      <c r="L1846" s="248" t="s">
        <v>13</v>
      </c>
    </row>
    <row r="1848" spans="1:14">
      <c r="A1848" s="52" t="s">
        <v>18</v>
      </c>
      <c r="B1848" s="53" t="s">
        <v>19</v>
      </c>
      <c r="C1848" s="53" t="s">
        <v>20</v>
      </c>
      <c r="D1848" s="52" t="s">
        <v>21</v>
      </c>
      <c r="E1848" s="52" t="s">
        <v>22</v>
      </c>
      <c r="G1848" s="53" t="s">
        <v>23</v>
      </c>
      <c r="H1848" s="53" t="s">
        <v>24</v>
      </c>
      <c r="I1848" s="53" t="s">
        <v>25</v>
      </c>
      <c r="J1848" s="303" t="s">
        <v>26</v>
      </c>
      <c r="K1848" s="303" t="s">
        <v>27</v>
      </c>
      <c r="L1848" s="303" t="s">
        <v>28</v>
      </c>
      <c r="M1848" s="53" t="s">
        <v>29</v>
      </c>
      <c r="N1848" s="53" t="s">
        <v>30</v>
      </c>
    </row>
    <row r="1849" spans="1:14">
      <c r="A1849" s="199" t="s">
        <v>1208</v>
      </c>
      <c r="B1849" s="200">
        <v>17840</v>
      </c>
      <c r="C1849" s="54">
        <v>8</v>
      </c>
      <c r="D1849" s="198">
        <v>45986.202569444446</v>
      </c>
      <c r="E1849" s="198">
        <v>46001.202569444446</v>
      </c>
      <c r="F1849" s="54">
        <v>35</v>
      </c>
      <c r="G1849" s="54">
        <v>716200</v>
      </c>
      <c r="H1849" s="54">
        <v>704500</v>
      </c>
      <c r="I1849" s="54">
        <v>0</v>
      </c>
      <c r="J1849" s="54">
        <v>0</v>
      </c>
      <c r="K1849" s="54">
        <v>0</v>
      </c>
      <c r="L1849" s="54">
        <v>0</v>
      </c>
      <c r="M1849" s="54">
        <v>0</v>
      </c>
      <c r="N1849" s="54">
        <v>704500</v>
      </c>
    </row>
    <row r="1850" spans="1:14">
      <c r="A1850" s="199" t="s">
        <v>1208</v>
      </c>
      <c r="B1850" s="200">
        <v>18004</v>
      </c>
      <c r="C1850" s="54">
        <v>8</v>
      </c>
      <c r="D1850" s="198">
        <v>45992.216979166667</v>
      </c>
      <c r="E1850" s="198">
        <v>46007.215844907405</v>
      </c>
      <c r="F1850" s="54">
        <v>29</v>
      </c>
      <c r="G1850" s="54">
        <v>637100</v>
      </c>
      <c r="H1850" s="54">
        <v>637100</v>
      </c>
      <c r="I1850" s="54">
        <v>0</v>
      </c>
      <c r="J1850" s="54">
        <v>0</v>
      </c>
      <c r="K1850" s="54">
        <v>0</v>
      </c>
      <c r="L1850" s="54">
        <v>0</v>
      </c>
      <c r="M1850" s="54">
        <v>637100</v>
      </c>
      <c r="N1850" s="54">
        <v>0</v>
      </c>
    </row>
    <row r="1851" spans="1:14">
      <c r="A1851" s="199" t="s">
        <v>1208</v>
      </c>
      <c r="B1851" s="200">
        <v>18073</v>
      </c>
      <c r="C1851" s="54">
        <v>8</v>
      </c>
      <c r="D1851" s="198">
        <v>45993.452986111108</v>
      </c>
      <c r="E1851" s="198">
        <v>46008.450983796298</v>
      </c>
      <c r="F1851" s="54">
        <v>28</v>
      </c>
      <c r="G1851" s="54">
        <v>149850</v>
      </c>
      <c r="H1851" s="54">
        <v>149850</v>
      </c>
      <c r="I1851" s="54">
        <v>0</v>
      </c>
      <c r="J1851" s="54">
        <v>0</v>
      </c>
      <c r="K1851" s="54">
        <v>0</v>
      </c>
      <c r="L1851" s="54">
        <v>0</v>
      </c>
      <c r="M1851" s="54">
        <v>149850</v>
      </c>
      <c r="N1851" s="54">
        <v>0</v>
      </c>
    </row>
    <row r="1852" spans="1:14">
      <c r="A1852" s="199" t="s">
        <v>1208</v>
      </c>
      <c r="B1852" s="200">
        <v>18074</v>
      </c>
      <c r="C1852" s="54">
        <v>8</v>
      </c>
      <c r="D1852" s="198">
        <v>45993.45385416667</v>
      </c>
      <c r="E1852" s="198">
        <v>46008.453622685185</v>
      </c>
      <c r="F1852" s="54">
        <v>28</v>
      </c>
      <c r="G1852" s="54">
        <v>294450</v>
      </c>
      <c r="H1852" s="54">
        <v>294450</v>
      </c>
      <c r="I1852" s="54">
        <v>0</v>
      </c>
      <c r="J1852" s="54">
        <v>0</v>
      </c>
      <c r="K1852" s="54">
        <v>0</v>
      </c>
      <c r="L1852" s="54">
        <v>0</v>
      </c>
      <c r="M1852" s="54">
        <v>294450</v>
      </c>
      <c r="N1852" s="54">
        <v>0</v>
      </c>
    </row>
    <row r="1853" spans="1:14">
      <c r="A1853" s="199" t="s">
        <v>1208</v>
      </c>
      <c r="B1853" s="200">
        <v>18171</v>
      </c>
      <c r="C1853" s="54">
        <v>8</v>
      </c>
      <c r="D1853" s="198">
        <v>45995.561793981484</v>
      </c>
      <c r="E1853" s="198">
        <v>46010.561678240738</v>
      </c>
      <c r="F1853" s="54">
        <v>26</v>
      </c>
      <c r="G1853" s="54">
        <v>228800</v>
      </c>
      <c r="H1853" s="54">
        <v>228800</v>
      </c>
      <c r="I1853" s="54">
        <v>0</v>
      </c>
      <c r="J1853" s="54">
        <v>0</v>
      </c>
      <c r="K1853" s="54">
        <v>0</v>
      </c>
      <c r="L1853" s="54">
        <v>0</v>
      </c>
      <c r="M1853" s="54">
        <v>228800</v>
      </c>
      <c r="N1853" s="54">
        <v>0</v>
      </c>
    </row>
    <row r="1854" spans="1:14">
      <c r="A1854" s="199" t="s">
        <v>1208</v>
      </c>
      <c r="B1854" s="200">
        <v>18207</v>
      </c>
      <c r="C1854" s="54">
        <v>8</v>
      </c>
      <c r="D1854" s="198">
        <v>45996.52412037037</v>
      </c>
      <c r="E1854" s="198">
        <v>46011.523009259261</v>
      </c>
      <c r="F1854" s="54">
        <v>25</v>
      </c>
      <c r="G1854" s="54">
        <v>100800</v>
      </c>
      <c r="H1854" s="54">
        <v>100800</v>
      </c>
      <c r="I1854" s="54">
        <v>0</v>
      </c>
      <c r="J1854" s="54">
        <v>0</v>
      </c>
      <c r="K1854" s="54">
        <v>0</v>
      </c>
      <c r="L1854" s="54">
        <v>0</v>
      </c>
      <c r="M1854" s="54">
        <v>100800</v>
      </c>
      <c r="N1854" s="54">
        <v>0</v>
      </c>
    </row>
    <row r="1855" spans="1:14">
      <c r="A1855" s="199" t="s">
        <v>1208</v>
      </c>
      <c r="B1855" s="200">
        <v>18210</v>
      </c>
      <c r="C1855" s="54">
        <v>8</v>
      </c>
      <c r="D1855" s="198">
        <v>45996.527997685182</v>
      </c>
      <c r="E1855" s="198">
        <v>46011.52783564815</v>
      </c>
      <c r="F1855" s="54">
        <v>25</v>
      </c>
      <c r="G1855" s="54">
        <v>228800</v>
      </c>
      <c r="H1855" s="54">
        <v>228800</v>
      </c>
      <c r="I1855" s="54">
        <v>0</v>
      </c>
      <c r="J1855" s="54">
        <v>0</v>
      </c>
      <c r="K1855" s="54">
        <v>0</v>
      </c>
      <c r="L1855" s="54">
        <v>0</v>
      </c>
      <c r="M1855" s="54">
        <v>228800</v>
      </c>
      <c r="N1855" s="54">
        <v>0</v>
      </c>
    </row>
    <row r="1856" spans="1:14">
      <c r="A1856" s="199" t="s">
        <v>1208</v>
      </c>
      <c r="B1856" s="200">
        <v>18226</v>
      </c>
      <c r="C1856" s="54">
        <v>8</v>
      </c>
      <c r="D1856" s="198">
        <v>45996.678715277776</v>
      </c>
      <c r="E1856" s="198">
        <v>46011.678402777776</v>
      </c>
      <c r="F1856" s="54">
        <v>25</v>
      </c>
      <c r="G1856" s="54">
        <v>354200</v>
      </c>
      <c r="H1856" s="54">
        <v>354200</v>
      </c>
      <c r="I1856" s="54">
        <v>0</v>
      </c>
      <c r="J1856" s="54">
        <v>0</v>
      </c>
      <c r="K1856" s="54">
        <v>0</v>
      </c>
      <c r="L1856" s="54">
        <v>0</v>
      </c>
      <c r="M1856" s="54">
        <v>354200</v>
      </c>
      <c r="N1856" s="54">
        <v>0</v>
      </c>
    </row>
    <row r="1857" spans="1:14">
      <c r="A1857" s="199" t="s">
        <v>1208</v>
      </c>
      <c r="B1857" s="200">
        <v>18329</v>
      </c>
      <c r="C1857" s="54">
        <v>8</v>
      </c>
      <c r="D1857" s="198">
        <v>46001.304479166669</v>
      </c>
      <c r="E1857" s="198">
        <v>46016.295208333337</v>
      </c>
      <c r="F1857" s="54">
        <v>20</v>
      </c>
      <c r="G1857" s="54">
        <v>436800</v>
      </c>
      <c r="H1857" s="54">
        <v>436800</v>
      </c>
      <c r="I1857" s="54">
        <v>0</v>
      </c>
      <c r="J1857" s="54">
        <v>0</v>
      </c>
      <c r="K1857" s="54">
        <v>0</v>
      </c>
      <c r="L1857" s="54">
        <v>436800</v>
      </c>
      <c r="M1857" s="54">
        <v>0</v>
      </c>
      <c r="N1857" s="54">
        <v>0</v>
      </c>
    </row>
    <row r="1858" spans="1:14">
      <c r="A1858" s="199" t="s">
        <v>1208</v>
      </c>
      <c r="B1858" s="200">
        <v>18390</v>
      </c>
      <c r="C1858" s="54">
        <v>8</v>
      </c>
      <c r="D1858" s="198">
        <v>46002.523842592593</v>
      </c>
      <c r="E1858" s="198">
        <v>46017.521967592591</v>
      </c>
      <c r="F1858" s="54">
        <v>19</v>
      </c>
      <c r="G1858" s="54">
        <v>1139600</v>
      </c>
      <c r="H1858" s="54">
        <v>1139600</v>
      </c>
      <c r="I1858" s="54">
        <v>0</v>
      </c>
      <c r="J1858" s="54">
        <v>0</v>
      </c>
      <c r="K1858" s="54">
        <v>0</v>
      </c>
      <c r="L1858" s="54">
        <v>1139600</v>
      </c>
      <c r="M1858" s="54">
        <v>0</v>
      </c>
      <c r="N1858" s="54">
        <v>0</v>
      </c>
    </row>
    <row r="1859" spans="1:14">
      <c r="B1859" s="246" t="s">
        <v>36</v>
      </c>
      <c r="D1859" s="304">
        <f>SUBTOTAL(4,F1849:F1858)</f>
        <v>35</v>
      </c>
    </row>
    <row r="1860" spans="1:14">
      <c r="G1860" s="305">
        <f>SUBTOTAL(9,H1849:H1858)</f>
        <v>4274900</v>
      </c>
      <c r="H1860" s="305">
        <f>SUBTOTAL(9,I1849:I1858)</f>
        <v>0</v>
      </c>
      <c r="I1860" s="305">
        <f>SUBTOTAL(9,J1849:J1858)</f>
        <v>0</v>
      </c>
      <c r="K1860" s="305">
        <f>SUBTOTAL(9,K1849:K1858)</f>
        <v>0</v>
      </c>
      <c r="L1860" s="305">
        <f>SUBTOTAL(9,L1849:L1858)</f>
        <v>1576400</v>
      </c>
      <c r="M1860" s="305">
        <f>SUBTOTAL(9,M1849:M1858)</f>
        <v>1994000</v>
      </c>
      <c r="N1860" s="305">
        <f>SUBTOTAL(9,N1849:N1858)</f>
        <v>704500</v>
      </c>
    </row>
    <row r="1861" spans="1:14">
      <c r="A1861" s="245" t="s">
        <v>220</v>
      </c>
      <c r="J1861" s="246" t="s">
        <v>12</v>
      </c>
      <c r="K1861" s="247" t="s">
        <v>1300</v>
      </c>
      <c r="L1861" s="248" t="s">
        <v>13</v>
      </c>
    </row>
    <row r="1863" spans="1:14">
      <c r="A1863" s="52" t="s">
        <v>18</v>
      </c>
      <c r="B1863" s="53" t="s">
        <v>19</v>
      </c>
      <c r="C1863" s="53" t="s">
        <v>20</v>
      </c>
      <c r="D1863" s="52" t="s">
        <v>21</v>
      </c>
      <c r="E1863" s="52" t="s">
        <v>22</v>
      </c>
      <c r="G1863" s="53" t="s">
        <v>23</v>
      </c>
      <c r="H1863" s="53" t="s">
        <v>24</v>
      </c>
      <c r="I1863" s="53" t="s">
        <v>25</v>
      </c>
      <c r="J1863" s="303" t="s">
        <v>26</v>
      </c>
      <c r="K1863" s="303" t="s">
        <v>27</v>
      </c>
      <c r="L1863" s="303" t="s">
        <v>28</v>
      </c>
      <c r="M1863" s="53" t="s">
        <v>29</v>
      </c>
      <c r="N1863" s="53" t="s">
        <v>30</v>
      </c>
    </row>
    <row r="1864" spans="1:14">
      <c r="A1864" s="199" t="s">
        <v>1210</v>
      </c>
      <c r="B1864" s="200">
        <v>23116</v>
      </c>
      <c r="C1864" s="54">
        <v>1</v>
      </c>
      <c r="D1864" s="198">
        <v>46001.384930555556</v>
      </c>
      <c r="E1864" s="198">
        <v>46009.384571759256</v>
      </c>
      <c r="F1864" s="54">
        <v>27</v>
      </c>
      <c r="G1864" s="54">
        <v>1778850</v>
      </c>
      <c r="H1864" s="54">
        <v>1177400</v>
      </c>
      <c r="I1864" s="54">
        <v>0</v>
      </c>
      <c r="J1864" s="54">
        <v>0</v>
      </c>
      <c r="K1864" s="54">
        <v>0</v>
      </c>
      <c r="L1864" s="54">
        <v>0</v>
      </c>
      <c r="M1864" s="54">
        <v>1177400</v>
      </c>
      <c r="N1864" s="54">
        <v>0</v>
      </c>
    </row>
    <row r="1865" spans="1:14">
      <c r="A1865" s="199" t="s">
        <v>1210</v>
      </c>
      <c r="B1865" s="200">
        <v>23728</v>
      </c>
      <c r="C1865" s="54">
        <v>1</v>
      </c>
      <c r="D1865" s="198">
        <v>46021.294953703706</v>
      </c>
      <c r="E1865" s="198">
        <v>46029.294803240744</v>
      </c>
      <c r="F1865" s="54">
        <v>7</v>
      </c>
      <c r="G1865" s="54">
        <v>1307200</v>
      </c>
      <c r="H1865" s="54">
        <v>1307200</v>
      </c>
      <c r="I1865" s="54">
        <v>0</v>
      </c>
      <c r="J1865" s="54">
        <v>1307200</v>
      </c>
      <c r="K1865" s="54">
        <v>0</v>
      </c>
      <c r="L1865" s="54">
        <v>0</v>
      </c>
      <c r="M1865" s="54">
        <v>0</v>
      </c>
      <c r="N1865" s="54">
        <v>0</v>
      </c>
    </row>
    <row r="1866" spans="1:14">
      <c r="A1866" s="199" t="s">
        <v>1210</v>
      </c>
      <c r="B1866" s="200">
        <v>23729</v>
      </c>
      <c r="C1866" s="54">
        <v>1</v>
      </c>
      <c r="D1866" s="198">
        <v>46021.295960648145</v>
      </c>
      <c r="E1866" s="198">
        <v>46029.295486111114</v>
      </c>
      <c r="F1866" s="54">
        <v>7</v>
      </c>
      <c r="G1866" s="54">
        <v>1150100</v>
      </c>
      <c r="H1866" s="54">
        <v>1150100</v>
      </c>
      <c r="I1866" s="54">
        <v>0</v>
      </c>
      <c r="J1866" s="54">
        <v>1150100</v>
      </c>
      <c r="K1866" s="54">
        <v>0</v>
      </c>
      <c r="L1866" s="54">
        <v>0</v>
      </c>
      <c r="M1866" s="54">
        <v>0</v>
      </c>
      <c r="N1866" s="54">
        <v>0</v>
      </c>
    </row>
    <row r="1867" spans="1:14">
      <c r="A1867" s="199" t="s">
        <v>1210</v>
      </c>
      <c r="B1867" s="200">
        <v>23730</v>
      </c>
      <c r="C1867" s="54">
        <v>1</v>
      </c>
      <c r="D1867" s="198">
        <v>46021.297222222223</v>
      </c>
      <c r="E1867" s="198">
        <v>46029.297083333331</v>
      </c>
      <c r="F1867" s="54">
        <v>7</v>
      </c>
      <c r="G1867" s="54">
        <v>1527300</v>
      </c>
      <c r="H1867" s="54">
        <v>1522650</v>
      </c>
      <c r="I1867" s="54">
        <v>0</v>
      </c>
      <c r="J1867" s="54">
        <v>1522650</v>
      </c>
      <c r="K1867" s="54">
        <v>0</v>
      </c>
      <c r="L1867" s="54">
        <v>0</v>
      </c>
      <c r="M1867" s="54">
        <v>0</v>
      </c>
      <c r="N1867" s="54">
        <v>0</v>
      </c>
    </row>
    <row r="1868" spans="1:14">
      <c r="A1868" s="199" t="s">
        <v>1210</v>
      </c>
      <c r="B1868" s="200">
        <v>23731</v>
      </c>
      <c r="C1868" s="54">
        <v>1</v>
      </c>
      <c r="D1868" s="198">
        <v>46021.298831018517</v>
      </c>
      <c r="E1868" s="198">
        <v>46029.298587962963</v>
      </c>
      <c r="F1868" s="54">
        <v>7</v>
      </c>
      <c r="G1868" s="54">
        <v>1395000</v>
      </c>
      <c r="H1868" s="54">
        <v>1395000</v>
      </c>
      <c r="I1868" s="54">
        <v>0</v>
      </c>
      <c r="J1868" s="54">
        <v>1395000</v>
      </c>
      <c r="K1868" s="54">
        <v>0</v>
      </c>
      <c r="L1868" s="54">
        <v>0</v>
      </c>
      <c r="M1868" s="54">
        <v>0</v>
      </c>
      <c r="N1868" s="54">
        <v>0</v>
      </c>
    </row>
    <row r="1869" spans="1:14">
      <c r="B1869" s="246" t="s">
        <v>36</v>
      </c>
      <c r="D1869" s="304">
        <f>SUBTOTAL(4,F1864:F1868)</f>
        <v>27</v>
      </c>
    </row>
    <row r="1870" spans="1:14">
      <c r="G1870" s="305">
        <f>SUBTOTAL(9,H1864:H1868)</f>
        <v>6552350</v>
      </c>
      <c r="H1870" s="305">
        <f>SUBTOTAL(9,I1864:I1868)</f>
        <v>0</v>
      </c>
      <c r="I1870" s="305">
        <f>SUBTOTAL(9,J1864:J1868)</f>
        <v>5374950</v>
      </c>
      <c r="K1870" s="305">
        <f>SUBTOTAL(9,K1864:K1868)</f>
        <v>0</v>
      </c>
      <c r="L1870" s="305">
        <f>SUBTOTAL(9,L1864:L1868)</f>
        <v>0</v>
      </c>
      <c r="M1870" s="305">
        <f>SUBTOTAL(9,M1864:M1868)</f>
        <v>1177400</v>
      </c>
      <c r="N1870" s="305">
        <f>SUBTOTAL(9,N1864:N1868)</f>
        <v>0</v>
      </c>
    </row>
    <row r="1871" spans="1:14">
      <c r="A1871" s="245" t="s">
        <v>221</v>
      </c>
      <c r="J1871" s="246" t="s">
        <v>12</v>
      </c>
      <c r="K1871" s="247" t="s">
        <v>1301</v>
      </c>
      <c r="L1871" s="248" t="s">
        <v>13</v>
      </c>
    </row>
    <row r="1873" spans="1:14">
      <c r="A1873" s="52" t="s">
        <v>18</v>
      </c>
      <c r="B1873" s="53" t="s">
        <v>19</v>
      </c>
      <c r="C1873" s="53" t="s">
        <v>20</v>
      </c>
      <c r="D1873" s="52" t="s">
        <v>21</v>
      </c>
      <c r="E1873" s="52" t="s">
        <v>22</v>
      </c>
      <c r="G1873" s="53" t="s">
        <v>23</v>
      </c>
      <c r="H1873" s="53" t="s">
        <v>24</v>
      </c>
      <c r="I1873" s="53" t="s">
        <v>25</v>
      </c>
      <c r="J1873" s="303" t="s">
        <v>26</v>
      </c>
      <c r="K1873" s="303" t="s">
        <v>27</v>
      </c>
      <c r="L1873" s="303" t="s">
        <v>28</v>
      </c>
      <c r="M1873" s="53" t="s">
        <v>29</v>
      </c>
      <c r="N1873" s="53" t="s">
        <v>30</v>
      </c>
    </row>
    <row r="1874" spans="1:14">
      <c r="A1874" s="199" t="s">
        <v>1208</v>
      </c>
      <c r="B1874" s="200">
        <v>15799</v>
      </c>
      <c r="C1874" s="54">
        <v>0</v>
      </c>
      <c r="D1874" s="198">
        <v>45913.430694444447</v>
      </c>
      <c r="E1874" s="198">
        <v>45921.430092592593</v>
      </c>
      <c r="F1874" s="54">
        <v>115</v>
      </c>
      <c r="G1874" s="54">
        <v>167200</v>
      </c>
      <c r="H1874" s="54">
        <v>39694</v>
      </c>
      <c r="I1874" s="54">
        <v>0</v>
      </c>
      <c r="J1874" s="54">
        <v>0</v>
      </c>
      <c r="K1874" s="54">
        <v>0</v>
      </c>
      <c r="L1874" s="54">
        <v>0</v>
      </c>
      <c r="M1874" s="54">
        <v>0</v>
      </c>
      <c r="N1874" s="54">
        <v>39694</v>
      </c>
    </row>
    <row r="1875" spans="1:14">
      <c r="A1875" s="199" t="s">
        <v>1208</v>
      </c>
      <c r="B1875" s="200">
        <v>17170</v>
      </c>
      <c r="C1875" s="54">
        <v>0</v>
      </c>
      <c r="D1875" s="198">
        <v>45962.493969907409</v>
      </c>
      <c r="E1875" s="198">
        <v>45970.493888888886</v>
      </c>
      <c r="F1875" s="54">
        <v>66</v>
      </c>
      <c r="G1875" s="54">
        <v>1551000</v>
      </c>
      <c r="H1875" s="54">
        <v>1551000</v>
      </c>
      <c r="I1875" s="54">
        <v>0</v>
      </c>
      <c r="J1875" s="54">
        <v>0</v>
      </c>
      <c r="K1875" s="54">
        <v>0</v>
      </c>
      <c r="L1875" s="54">
        <v>0</v>
      </c>
      <c r="M1875" s="54">
        <v>0</v>
      </c>
      <c r="N1875" s="54">
        <v>1551000</v>
      </c>
    </row>
    <row r="1876" spans="1:14">
      <c r="A1876" s="199" t="s">
        <v>1208</v>
      </c>
      <c r="B1876" s="200">
        <v>17931</v>
      </c>
      <c r="C1876" s="54">
        <v>0</v>
      </c>
      <c r="D1876" s="198">
        <v>45988.559166666666</v>
      </c>
      <c r="E1876" s="198">
        <v>45996.558969907404</v>
      </c>
      <c r="F1876" s="54">
        <v>40</v>
      </c>
      <c r="G1876" s="54">
        <v>666000</v>
      </c>
      <c r="H1876" s="54">
        <v>666000</v>
      </c>
      <c r="I1876" s="54">
        <v>0</v>
      </c>
      <c r="J1876" s="54">
        <v>0</v>
      </c>
      <c r="K1876" s="54">
        <v>0</v>
      </c>
      <c r="L1876" s="54">
        <v>0</v>
      </c>
      <c r="M1876" s="54">
        <v>0</v>
      </c>
      <c r="N1876" s="54">
        <v>666000</v>
      </c>
    </row>
    <row r="1877" spans="1:14">
      <c r="A1877" s="199" t="s">
        <v>1208</v>
      </c>
      <c r="B1877" s="200">
        <v>18082</v>
      </c>
      <c r="C1877" s="54">
        <v>0</v>
      </c>
      <c r="D1877" s="198">
        <v>45993.521099537036</v>
      </c>
      <c r="E1877" s="198">
        <v>46001.520972222221</v>
      </c>
      <c r="F1877" s="54">
        <v>35</v>
      </c>
      <c r="G1877" s="54">
        <v>352000</v>
      </c>
      <c r="H1877" s="54">
        <v>352000</v>
      </c>
      <c r="I1877" s="54">
        <v>0</v>
      </c>
      <c r="J1877" s="54">
        <v>0</v>
      </c>
      <c r="K1877" s="54">
        <v>0</v>
      </c>
      <c r="L1877" s="54">
        <v>0</v>
      </c>
      <c r="M1877" s="54">
        <v>0</v>
      </c>
      <c r="N1877" s="54">
        <v>352000</v>
      </c>
    </row>
    <row r="1878" spans="1:14">
      <c r="B1878" s="246" t="s">
        <v>36</v>
      </c>
      <c r="D1878" s="304">
        <f>SUBTOTAL(4,F1874:F1877)</f>
        <v>115</v>
      </c>
    </row>
    <row r="1879" spans="1:14">
      <c r="G1879" s="305">
        <f>SUBTOTAL(9,H1874:H1877)</f>
        <v>2608694</v>
      </c>
      <c r="H1879" s="305">
        <f>SUBTOTAL(9,I1874:I1877)</f>
        <v>0</v>
      </c>
      <c r="I1879" s="305">
        <f>SUBTOTAL(9,J1874:J1877)</f>
        <v>0</v>
      </c>
      <c r="K1879" s="305">
        <f>SUBTOTAL(9,K1874:K1877)</f>
        <v>0</v>
      </c>
      <c r="L1879" s="305">
        <f>SUBTOTAL(9,L1874:L1877)</f>
        <v>0</v>
      </c>
      <c r="M1879" s="305">
        <f>SUBTOTAL(9,M1874:M1877)</f>
        <v>0</v>
      </c>
      <c r="N1879" s="305">
        <f>SUBTOTAL(9,N1874:N1877)</f>
        <v>2608694</v>
      </c>
    </row>
    <row r="1880" spans="1:14">
      <c r="A1880" s="245" t="s">
        <v>1329</v>
      </c>
      <c r="J1880" s="246" t="s">
        <v>12</v>
      </c>
      <c r="K1880" s="247" t="s">
        <v>1330</v>
      </c>
      <c r="L1880" s="248" t="s">
        <v>13</v>
      </c>
    </row>
    <row r="1882" spans="1:14">
      <c r="A1882" s="52" t="s">
        <v>18</v>
      </c>
      <c r="B1882" s="53" t="s">
        <v>19</v>
      </c>
      <c r="C1882" s="53" t="s">
        <v>20</v>
      </c>
      <c r="D1882" s="52" t="s">
        <v>21</v>
      </c>
      <c r="E1882" s="52" t="s">
        <v>22</v>
      </c>
      <c r="G1882" s="53" t="s">
        <v>23</v>
      </c>
      <c r="H1882" s="53" t="s">
        <v>24</v>
      </c>
      <c r="I1882" s="53" t="s">
        <v>25</v>
      </c>
      <c r="J1882" s="303" t="s">
        <v>26</v>
      </c>
      <c r="K1882" s="303" t="s">
        <v>27</v>
      </c>
      <c r="L1882" s="303" t="s">
        <v>28</v>
      </c>
      <c r="M1882" s="53" t="s">
        <v>29</v>
      </c>
      <c r="N1882" s="53" t="s">
        <v>30</v>
      </c>
    </row>
    <row r="1883" spans="1:14">
      <c r="A1883" s="199" t="s">
        <v>1210</v>
      </c>
      <c r="B1883" s="200">
        <v>23292</v>
      </c>
      <c r="C1883" s="54">
        <v>12</v>
      </c>
      <c r="D1883" s="198">
        <v>46007.350578703707</v>
      </c>
      <c r="E1883" s="198">
        <v>46015.350474537037</v>
      </c>
      <c r="F1883" s="54">
        <v>21</v>
      </c>
      <c r="G1883" s="54">
        <v>641700</v>
      </c>
      <c r="H1883" s="54">
        <v>641700</v>
      </c>
      <c r="I1883" s="54">
        <v>0</v>
      </c>
      <c r="J1883" s="54">
        <v>0</v>
      </c>
      <c r="K1883" s="54">
        <v>0</v>
      </c>
      <c r="L1883" s="54">
        <v>641700</v>
      </c>
      <c r="M1883" s="54">
        <v>0</v>
      </c>
      <c r="N1883" s="54">
        <v>0</v>
      </c>
    </row>
    <row r="1884" spans="1:14">
      <c r="A1884" s="199" t="s">
        <v>1210</v>
      </c>
      <c r="B1884" s="200">
        <v>23396</v>
      </c>
      <c r="C1884" s="54">
        <v>12</v>
      </c>
      <c r="D1884" s="198">
        <v>46010.354687500003</v>
      </c>
      <c r="E1884" s="198">
        <v>46018.354548611111</v>
      </c>
      <c r="F1884" s="54">
        <v>18</v>
      </c>
      <c r="G1884" s="54">
        <v>892400</v>
      </c>
      <c r="H1884" s="54">
        <v>892400</v>
      </c>
      <c r="I1884" s="54">
        <v>0</v>
      </c>
      <c r="J1884" s="54">
        <v>0</v>
      </c>
      <c r="K1884" s="54">
        <v>0</v>
      </c>
      <c r="L1884" s="54">
        <v>892400</v>
      </c>
      <c r="M1884" s="54">
        <v>0</v>
      </c>
      <c r="N1884" s="54">
        <v>0</v>
      </c>
    </row>
    <row r="1885" spans="1:14">
      <c r="A1885" s="199" t="s">
        <v>1210</v>
      </c>
      <c r="B1885" s="200">
        <v>23473</v>
      </c>
      <c r="C1885" s="54">
        <v>12</v>
      </c>
      <c r="D1885" s="198">
        <v>46011.329456018517</v>
      </c>
      <c r="E1885" s="198">
        <v>46019.329259259262</v>
      </c>
      <c r="F1885" s="54">
        <v>17</v>
      </c>
      <c r="G1885" s="54">
        <v>2096700</v>
      </c>
      <c r="H1885" s="54">
        <v>2096700</v>
      </c>
      <c r="I1885" s="54">
        <v>0</v>
      </c>
      <c r="J1885" s="54">
        <v>0</v>
      </c>
      <c r="K1885" s="54">
        <v>0</v>
      </c>
      <c r="L1885" s="54">
        <v>2096700</v>
      </c>
      <c r="M1885" s="54">
        <v>0</v>
      </c>
      <c r="N1885" s="54">
        <v>0</v>
      </c>
    </row>
    <row r="1886" spans="1:14">
      <c r="A1886" s="199" t="s">
        <v>1210</v>
      </c>
      <c r="B1886" s="200">
        <v>23515</v>
      </c>
      <c r="C1886" s="54">
        <v>12</v>
      </c>
      <c r="D1886" s="198">
        <v>46013.393900462965</v>
      </c>
      <c r="E1886" s="198">
        <v>46021.393067129633</v>
      </c>
      <c r="F1886" s="54">
        <v>15</v>
      </c>
      <c r="G1886" s="54">
        <v>3567000</v>
      </c>
      <c r="H1886" s="54">
        <v>3567000</v>
      </c>
      <c r="I1886" s="54">
        <v>0</v>
      </c>
      <c r="J1886" s="54">
        <v>0</v>
      </c>
      <c r="K1886" s="54">
        <v>3567000</v>
      </c>
      <c r="L1886" s="54">
        <v>0</v>
      </c>
      <c r="M1886" s="54">
        <v>0</v>
      </c>
      <c r="N1886" s="54">
        <v>0</v>
      </c>
    </row>
    <row r="1887" spans="1:14">
      <c r="A1887" s="199" t="s">
        <v>1210</v>
      </c>
      <c r="B1887" s="200">
        <v>23598</v>
      </c>
      <c r="C1887" s="54">
        <v>12</v>
      </c>
      <c r="D1887" s="198">
        <v>46015.363692129627</v>
      </c>
      <c r="E1887" s="198">
        <v>46023.363530092596</v>
      </c>
      <c r="F1887" s="54">
        <v>13</v>
      </c>
      <c r="G1887" s="54">
        <v>604300</v>
      </c>
      <c r="H1887" s="54">
        <v>604300</v>
      </c>
      <c r="I1887" s="54">
        <v>0</v>
      </c>
      <c r="J1887" s="54">
        <v>0</v>
      </c>
      <c r="K1887" s="54">
        <v>604300</v>
      </c>
      <c r="L1887" s="54">
        <v>0</v>
      </c>
      <c r="M1887" s="54">
        <v>0</v>
      </c>
      <c r="N1887" s="54">
        <v>0</v>
      </c>
    </row>
    <row r="1888" spans="1:14">
      <c r="A1888" s="199" t="s">
        <v>1210</v>
      </c>
      <c r="B1888" s="200">
        <v>23634</v>
      </c>
      <c r="C1888" s="54">
        <v>12</v>
      </c>
      <c r="D1888" s="198">
        <v>46017.357037037036</v>
      </c>
      <c r="E1888" s="198">
        <v>46025.356736111113</v>
      </c>
      <c r="F1888" s="54">
        <v>11</v>
      </c>
      <c r="G1888" s="54">
        <v>2794600</v>
      </c>
      <c r="H1888" s="54">
        <v>2794600</v>
      </c>
      <c r="I1888" s="54">
        <v>0</v>
      </c>
      <c r="J1888" s="54">
        <v>0</v>
      </c>
      <c r="K1888" s="54">
        <v>2794600</v>
      </c>
      <c r="L1888" s="54">
        <v>0</v>
      </c>
      <c r="M1888" s="54">
        <v>0</v>
      </c>
      <c r="N1888" s="54">
        <v>0</v>
      </c>
    </row>
    <row r="1889" spans="1:14">
      <c r="A1889" s="199" t="s">
        <v>1210</v>
      </c>
      <c r="B1889" s="200">
        <v>23736</v>
      </c>
      <c r="C1889" s="54">
        <v>12</v>
      </c>
      <c r="D1889" s="198">
        <v>46021.342164351852</v>
      </c>
      <c r="E1889" s="198">
        <v>46029.342060185183</v>
      </c>
      <c r="F1889" s="54">
        <v>7</v>
      </c>
      <c r="G1889" s="54">
        <v>2298600</v>
      </c>
      <c r="H1889" s="54">
        <v>2298600</v>
      </c>
      <c r="I1889" s="54">
        <v>0</v>
      </c>
      <c r="J1889" s="54">
        <v>2298600</v>
      </c>
      <c r="K1889" s="54">
        <v>0</v>
      </c>
      <c r="L1889" s="54">
        <v>0</v>
      </c>
      <c r="M1889" s="54">
        <v>0</v>
      </c>
      <c r="N1889" s="54">
        <v>0</v>
      </c>
    </row>
    <row r="1890" spans="1:14">
      <c r="B1890" s="246" t="s">
        <v>36</v>
      </c>
      <c r="D1890" s="304">
        <f>SUBTOTAL(4,F1883:F1889)</f>
        <v>21</v>
      </c>
    </row>
    <row r="1891" spans="1:14">
      <c r="G1891" s="305">
        <f>SUBTOTAL(9,H1883:H1889)</f>
        <v>12895300</v>
      </c>
      <c r="H1891" s="305">
        <f>SUBTOTAL(9,I1883:I1889)</f>
        <v>0</v>
      </c>
      <c r="I1891" s="305">
        <f>SUBTOTAL(9,J1883:J1889)</f>
        <v>2298600</v>
      </c>
      <c r="K1891" s="305">
        <f>SUBTOTAL(9,K1883:K1889)</f>
        <v>6965900</v>
      </c>
      <c r="L1891" s="305">
        <f>SUBTOTAL(9,L1883:L1889)</f>
        <v>3630800</v>
      </c>
      <c r="M1891" s="305">
        <f>SUBTOTAL(9,M1883:M1889)</f>
        <v>0</v>
      </c>
      <c r="N1891" s="305">
        <f>SUBTOTAL(9,N1883:N1889)</f>
        <v>0</v>
      </c>
    </row>
    <row r="1892" spans="1:14">
      <c r="A1892" s="245" t="s">
        <v>1169</v>
      </c>
      <c r="J1892" s="246" t="s">
        <v>12</v>
      </c>
      <c r="K1892" s="247" t="s">
        <v>1302</v>
      </c>
      <c r="L1892" s="248" t="s">
        <v>13</v>
      </c>
    </row>
    <row r="1894" spans="1:14">
      <c r="A1894" s="52" t="s">
        <v>18</v>
      </c>
      <c r="B1894" s="53" t="s">
        <v>19</v>
      </c>
      <c r="C1894" s="53" t="s">
        <v>20</v>
      </c>
      <c r="D1894" s="52" t="s">
        <v>21</v>
      </c>
      <c r="E1894" s="52" t="s">
        <v>22</v>
      </c>
      <c r="G1894" s="53" t="s">
        <v>23</v>
      </c>
      <c r="H1894" s="53" t="s">
        <v>24</v>
      </c>
      <c r="I1894" s="53" t="s">
        <v>25</v>
      </c>
      <c r="J1894" s="303" t="s">
        <v>26</v>
      </c>
      <c r="K1894" s="303" t="s">
        <v>27</v>
      </c>
      <c r="L1894" s="303" t="s">
        <v>28</v>
      </c>
      <c r="M1894" s="53" t="s">
        <v>29</v>
      </c>
      <c r="N1894" s="53" t="s">
        <v>30</v>
      </c>
    </row>
    <row r="1895" spans="1:14">
      <c r="A1895" s="199" t="s">
        <v>1210</v>
      </c>
      <c r="B1895" s="200">
        <v>21989</v>
      </c>
      <c r="C1895" s="54">
        <v>3</v>
      </c>
      <c r="D1895" s="198">
        <v>45958.345856481479</v>
      </c>
      <c r="E1895" s="198">
        <v>45988.345011574071</v>
      </c>
      <c r="F1895" s="54">
        <v>48</v>
      </c>
      <c r="G1895" s="54">
        <v>1084199.8400000001</v>
      </c>
      <c r="H1895" s="54">
        <v>1084199.8400000001</v>
      </c>
      <c r="I1895" s="54">
        <v>0</v>
      </c>
      <c r="J1895" s="54">
        <v>0</v>
      </c>
      <c r="K1895" s="54">
        <v>0</v>
      </c>
      <c r="L1895" s="54">
        <v>0</v>
      </c>
      <c r="M1895" s="54">
        <v>0</v>
      </c>
      <c r="N1895" s="54">
        <v>1084199.8400000001</v>
      </c>
    </row>
    <row r="1896" spans="1:14">
      <c r="A1896" s="199" t="s">
        <v>1210</v>
      </c>
      <c r="B1896" s="200">
        <v>22223</v>
      </c>
      <c r="C1896" s="54">
        <v>3</v>
      </c>
      <c r="D1896" s="198">
        <v>45967.447581018518</v>
      </c>
      <c r="E1896" s="198">
        <v>45997.447476851848</v>
      </c>
      <c r="F1896" s="54">
        <v>39</v>
      </c>
      <c r="G1896" s="54">
        <v>1002800</v>
      </c>
      <c r="H1896" s="54">
        <v>1002800</v>
      </c>
      <c r="I1896" s="54">
        <v>0</v>
      </c>
      <c r="J1896" s="54">
        <v>0</v>
      </c>
      <c r="K1896" s="54">
        <v>0</v>
      </c>
      <c r="L1896" s="54">
        <v>0</v>
      </c>
      <c r="M1896" s="54">
        <v>0</v>
      </c>
      <c r="N1896" s="54">
        <v>1002800</v>
      </c>
    </row>
    <row r="1897" spans="1:14">
      <c r="A1897" s="199" t="s">
        <v>1210</v>
      </c>
      <c r="B1897" s="200">
        <v>22470</v>
      </c>
      <c r="C1897" s="54">
        <v>3</v>
      </c>
      <c r="D1897" s="198">
        <v>45979.365844907406</v>
      </c>
      <c r="E1897" s="198">
        <v>46009.365717592591</v>
      </c>
      <c r="F1897" s="54">
        <v>27</v>
      </c>
      <c r="G1897" s="54">
        <v>1682799.84</v>
      </c>
      <c r="H1897" s="54">
        <v>1682799.84</v>
      </c>
      <c r="I1897" s="54">
        <v>0</v>
      </c>
      <c r="J1897" s="54">
        <v>0</v>
      </c>
      <c r="K1897" s="54">
        <v>0</v>
      </c>
      <c r="L1897" s="54">
        <v>0</v>
      </c>
      <c r="M1897" s="54">
        <v>1682799.84</v>
      </c>
      <c r="N1897" s="54">
        <v>0</v>
      </c>
    </row>
    <row r="1898" spans="1:14">
      <c r="A1898" s="199" t="s">
        <v>1210</v>
      </c>
      <c r="B1898" s="200">
        <v>22929</v>
      </c>
      <c r="C1898" s="54">
        <v>3</v>
      </c>
      <c r="D1898" s="198">
        <v>45994.38921296296</v>
      </c>
      <c r="E1898" s="198">
        <v>46024.389039351852</v>
      </c>
      <c r="F1898" s="54">
        <v>12</v>
      </c>
      <c r="G1898" s="54">
        <v>1115400</v>
      </c>
      <c r="H1898" s="54">
        <v>1115400</v>
      </c>
      <c r="I1898" s="54">
        <v>0</v>
      </c>
      <c r="J1898" s="54">
        <v>0</v>
      </c>
      <c r="K1898" s="54">
        <v>1115400</v>
      </c>
      <c r="L1898" s="54">
        <v>0</v>
      </c>
      <c r="M1898" s="54">
        <v>0</v>
      </c>
      <c r="N1898" s="54">
        <v>0</v>
      </c>
    </row>
    <row r="1899" spans="1:14">
      <c r="A1899" s="199" t="s">
        <v>1210</v>
      </c>
      <c r="B1899" s="200">
        <v>23226</v>
      </c>
      <c r="C1899" s="54">
        <v>3</v>
      </c>
      <c r="D1899" s="198">
        <v>46004.343692129631</v>
      </c>
      <c r="E1899" s="198">
        <v>46034.334236111114</v>
      </c>
      <c r="F1899" s="54">
        <v>2</v>
      </c>
      <c r="G1899" s="54">
        <v>1660699.89</v>
      </c>
      <c r="H1899" s="54">
        <v>1660699.89</v>
      </c>
      <c r="I1899" s="54">
        <v>0</v>
      </c>
      <c r="J1899" s="54">
        <v>1660699.89</v>
      </c>
      <c r="K1899" s="54">
        <v>0</v>
      </c>
      <c r="L1899" s="54">
        <v>0</v>
      </c>
      <c r="M1899" s="54">
        <v>0</v>
      </c>
      <c r="N1899" s="54">
        <v>0</v>
      </c>
    </row>
    <row r="1900" spans="1:14">
      <c r="A1900" s="199" t="s">
        <v>1210</v>
      </c>
      <c r="B1900" s="200">
        <v>23516</v>
      </c>
      <c r="C1900" s="54">
        <v>3</v>
      </c>
      <c r="D1900" s="198">
        <v>46013.408796296295</v>
      </c>
      <c r="E1900" s="198">
        <v>46043.408634259256</v>
      </c>
      <c r="F1900" s="54">
        <v>-7</v>
      </c>
      <c r="G1900" s="54">
        <v>2060199.84</v>
      </c>
      <c r="H1900" s="54">
        <v>2060199.84</v>
      </c>
      <c r="I1900" s="54">
        <v>2060199.84</v>
      </c>
      <c r="J1900" s="54">
        <v>0</v>
      </c>
      <c r="K1900" s="54">
        <v>0</v>
      </c>
      <c r="L1900" s="54">
        <v>0</v>
      </c>
      <c r="M1900" s="54">
        <v>0</v>
      </c>
      <c r="N1900" s="54">
        <v>0</v>
      </c>
    </row>
    <row r="1901" spans="1:14">
      <c r="B1901" s="246" t="s">
        <v>36</v>
      </c>
      <c r="D1901" s="304">
        <f>SUBTOTAL(4,F1895:F1900)</f>
        <v>48</v>
      </c>
    </row>
    <row r="1902" spans="1:14">
      <c r="G1902" s="305">
        <f>SUBTOTAL(9,H1895:H1900)</f>
        <v>8606099.4100000001</v>
      </c>
      <c r="H1902" s="305">
        <f>SUBTOTAL(9,I1895:I1900)</f>
        <v>2060199.84</v>
      </c>
      <c r="I1902" s="305">
        <f>SUBTOTAL(9,J1895:J1900)</f>
        <v>1660699.89</v>
      </c>
      <c r="K1902" s="305">
        <f>SUBTOTAL(9,K1895:K1900)</f>
        <v>1115400</v>
      </c>
      <c r="L1902" s="305">
        <f>SUBTOTAL(9,L1895:L1900)</f>
        <v>0</v>
      </c>
      <c r="M1902" s="305">
        <f>SUBTOTAL(9,M1895:M1900)</f>
        <v>1682799.84</v>
      </c>
      <c r="N1902" s="305">
        <f>SUBTOTAL(9,N1895:N1900)</f>
        <v>2086999.84</v>
      </c>
    </row>
    <row r="1903" spans="1:14">
      <c r="A1903" s="245" t="s">
        <v>1205</v>
      </c>
      <c r="J1903" s="246" t="s">
        <v>12</v>
      </c>
      <c r="K1903" s="247" t="s">
        <v>1303</v>
      </c>
      <c r="L1903" s="248" t="s">
        <v>13</v>
      </c>
    </row>
    <row r="1905" spans="1:14">
      <c r="A1905" s="52" t="s">
        <v>18</v>
      </c>
      <c r="B1905" s="53" t="s">
        <v>19</v>
      </c>
      <c r="C1905" s="53" t="s">
        <v>20</v>
      </c>
      <c r="D1905" s="52" t="s">
        <v>21</v>
      </c>
      <c r="E1905" s="52" t="s">
        <v>22</v>
      </c>
      <c r="G1905" s="53" t="s">
        <v>23</v>
      </c>
      <c r="H1905" s="53" t="s">
        <v>24</v>
      </c>
      <c r="I1905" s="53" t="s">
        <v>25</v>
      </c>
      <c r="J1905" s="303" t="s">
        <v>26</v>
      </c>
      <c r="K1905" s="303" t="s">
        <v>27</v>
      </c>
      <c r="L1905" s="303" t="s">
        <v>28</v>
      </c>
      <c r="M1905" s="53" t="s">
        <v>29</v>
      </c>
      <c r="N1905" s="53" t="s">
        <v>30</v>
      </c>
    </row>
    <row r="1906" spans="1:14">
      <c r="A1906" s="199" t="s">
        <v>1210</v>
      </c>
      <c r="B1906" s="200">
        <v>23326</v>
      </c>
      <c r="C1906" s="54">
        <v>11</v>
      </c>
      <c r="D1906" s="198">
        <v>46008.461585648147</v>
      </c>
      <c r="E1906" s="198">
        <v>46016.460416666669</v>
      </c>
      <c r="F1906" s="54">
        <v>20</v>
      </c>
      <c r="G1906" s="54">
        <v>1107400</v>
      </c>
      <c r="H1906" s="54">
        <v>757400</v>
      </c>
      <c r="I1906" s="54">
        <v>0</v>
      </c>
      <c r="J1906" s="54">
        <v>0</v>
      </c>
      <c r="K1906" s="54">
        <v>0</v>
      </c>
      <c r="L1906" s="54">
        <v>757400</v>
      </c>
      <c r="M1906" s="54">
        <v>0</v>
      </c>
      <c r="N1906" s="54">
        <v>0</v>
      </c>
    </row>
    <row r="1907" spans="1:14">
      <c r="B1907" s="246" t="s">
        <v>36</v>
      </c>
      <c r="D1907" s="304">
        <f>SUBTOTAL(4,F1906:F1906)</f>
        <v>20</v>
      </c>
    </row>
    <row r="1908" spans="1:14">
      <c r="G1908" s="305">
        <f>SUBTOTAL(9,H1906:H1906)</f>
        <v>757400</v>
      </c>
      <c r="H1908" s="305">
        <f>SUBTOTAL(9,I1906:I1906)</f>
        <v>0</v>
      </c>
      <c r="I1908" s="305">
        <f>SUBTOTAL(9,J1906:J1906)</f>
        <v>0</v>
      </c>
      <c r="K1908" s="305">
        <f>SUBTOTAL(9,K1906:K1906)</f>
        <v>0</v>
      </c>
      <c r="L1908" s="305">
        <f>SUBTOTAL(9,L1906:L1906)</f>
        <v>757400</v>
      </c>
      <c r="M1908" s="305">
        <f>SUBTOTAL(9,M1906:M1906)</f>
        <v>0</v>
      </c>
      <c r="N1908" s="305">
        <f>SUBTOTAL(9,N1906:N1906)</f>
        <v>0</v>
      </c>
    </row>
    <row r="1909" spans="1:14">
      <c r="A1909" s="245" t="s">
        <v>1561</v>
      </c>
      <c r="J1909" s="246" t="s">
        <v>12</v>
      </c>
      <c r="K1909" s="247" t="s">
        <v>1562</v>
      </c>
      <c r="L1909" s="248" t="s">
        <v>13</v>
      </c>
    </row>
    <row r="1911" spans="1:14">
      <c r="A1911" s="52" t="s">
        <v>18</v>
      </c>
      <c r="B1911" s="53" t="s">
        <v>19</v>
      </c>
      <c r="C1911" s="53" t="s">
        <v>20</v>
      </c>
      <c r="D1911" s="52" t="s">
        <v>21</v>
      </c>
      <c r="E1911" s="52" t="s">
        <v>22</v>
      </c>
      <c r="G1911" s="53" t="s">
        <v>23</v>
      </c>
      <c r="H1911" s="53" t="s">
        <v>24</v>
      </c>
      <c r="I1911" s="53" t="s">
        <v>25</v>
      </c>
      <c r="J1911" s="303" t="s">
        <v>26</v>
      </c>
      <c r="K1911" s="303" t="s">
        <v>27</v>
      </c>
      <c r="L1911" s="303" t="s">
        <v>28</v>
      </c>
      <c r="M1911" s="53" t="s">
        <v>29</v>
      </c>
      <c r="N1911" s="53" t="s">
        <v>30</v>
      </c>
    </row>
    <row r="1912" spans="1:14">
      <c r="A1912" s="199" t="s">
        <v>1208</v>
      </c>
      <c r="B1912" s="200">
        <v>18795</v>
      </c>
      <c r="C1912" s="54">
        <v>7</v>
      </c>
      <c r="D1912" s="198">
        <v>46013.528611111113</v>
      </c>
      <c r="E1912" s="198">
        <v>46016.528611111113</v>
      </c>
      <c r="F1912" s="54">
        <v>20</v>
      </c>
      <c r="G1912" s="54">
        <v>77700</v>
      </c>
      <c r="H1912" s="54">
        <v>77700</v>
      </c>
      <c r="I1912" s="54">
        <v>0</v>
      </c>
      <c r="J1912" s="54">
        <v>0</v>
      </c>
      <c r="K1912" s="54">
        <v>0</v>
      </c>
      <c r="L1912" s="54">
        <v>77700</v>
      </c>
      <c r="M1912" s="54">
        <v>0</v>
      </c>
      <c r="N1912" s="54">
        <v>0</v>
      </c>
    </row>
    <row r="1913" spans="1:14">
      <c r="A1913" s="199" t="s">
        <v>1208</v>
      </c>
      <c r="B1913" s="200">
        <v>18918</v>
      </c>
      <c r="C1913" s="54">
        <v>7</v>
      </c>
      <c r="D1913" s="198">
        <v>46017.542071759257</v>
      </c>
      <c r="E1913" s="198">
        <v>46020.542071759257</v>
      </c>
      <c r="F1913" s="54">
        <v>16</v>
      </c>
      <c r="G1913" s="54">
        <v>52640</v>
      </c>
      <c r="H1913" s="54">
        <v>50000</v>
      </c>
      <c r="I1913" s="54">
        <v>0</v>
      </c>
      <c r="J1913" s="54">
        <v>0</v>
      </c>
      <c r="K1913" s="54">
        <v>0</v>
      </c>
      <c r="L1913" s="54">
        <v>50000</v>
      </c>
      <c r="M1913" s="54">
        <v>0</v>
      </c>
      <c r="N1913" s="54">
        <v>0</v>
      </c>
    </row>
    <row r="1914" spans="1:14">
      <c r="A1914" s="199" t="s">
        <v>1208</v>
      </c>
      <c r="B1914" s="200">
        <v>19017</v>
      </c>
      <c r="C1914" s="54">
        <v>7</v>
      </c>
      <c r="D1914" s="198">
        <v>46021.487916666665</v>
      </c>
      <c r="E1914" s="198">
        <v>46024.487916666665</v>
      </c>
      <c r="F1914" s="54">
        <v>12</v>
      </c>
      <c r="G1914" s="54">
        <v>49980</v>
      </c>
      <c r="H1914" s="54">
        <v>49980</v>
      </c>
      <c r="I1914" s="54">
        <v>0</v>
      </c>
      <c r="J1914" s="54">
        <v>0</v>
      </c>
      <c r="K1914" s="54">
        <v>49980</v>
      </c>
      <c r="L1914" s="54">
        <v>0</v>
      </c>
      <c r="M1914" s="54">
        <v>0</v>
      </c>
      <c r="N1914" s="54">
        <v>0</v>
      </c>
    </row>
    <row r="1915" spans="1:14">
      <c r="B1915" s="246" t="s">
        <v>36</v>
      </c>
      <c r="D1915" s="304">
        <f>SUBTOTAL(4,F1912:F1914)</f>
        <v>20</v>
      </c>
    </row>
    <row r="1916" spans="1:14">
      <c r="G1916" s="305">
        <f>SUBTOTAL(9,H1912:H1914)</f>
        <v>177680</v>
      </c>
      <c r="H1916" s="305">
        <f>SUBTOTAL(9,I1912:I1914)</f>
        <v>0</v>
      </c>
      <c r="I1916" s="305">
        <f>SUBTOTAL(9,J1912:J1914)</f>
        <v>0</v>
      </c>
      <c r="K1916" s="305">
        <f>SUBTOTAL(9,K1912:K1914)</f>
        <v>49980</v>
      </c>
      <c r="L1916" s="305">
        <f>SUBTOTAL(9,L1912:L1914)</f>
        <v>127700</v>
      </c>
      <c r="M1916" s="305">
        <f>SUBTOTAL(9,M1912:M1914)</f>
        <v>0</v>
      </c>
      <c r="N1916" s="305">
        <f>SUBTOTAL(9,N1912:N1914)</f>
        <v>0</v>
      </c>
    </row>
    <row r="1917" spans="1:14">
      <c r="A1917" s="245" t="s">
        <v>217</v>
      </c>
      <c r="J1917" s="246" t="s">
        <v>12</v>
      </c>
      <c r="K1917" s="247" t="s">
        <v>1247</v>
      </c>
      <c r="L1917" s="248" t="s">
        <v>13</v>
      </c>
    </row>
    <row r="1919" spans="1:14">
      <c r="A1919" s="52" t="s">
        <v>18</v>
      </c>
      <c r="B1919" s="53" t="s">
        <v>19</v>
      </c>
      <c r="C1919" s="53" t="s">
        <v>20</v>
      </c>
      <c r="D1919" s="52" t="s">
        <v>21</v>
      </c>
      <c r="E1919" s="52" t="s">
        <v>22</v>
      </c>
      <c r="G1919" s="53" t="s">
        <v>23</v>
      </c>
      <c r="H1919" s="53" t="s">
        <v>24</v>
      </c>
      <c r="I1919" s="53" t="s">
        <v>25</v>
      </c>
      <c r="J1919" s="303" t="s">
        <v>26</v>
      </c>
      <c r="K1919" s="303" t="s">
        <v>27</v>
      </c>
      <c r="L1919" s="303" t="s">
        <v>28</v>
      </c>
      <c r="M1919" s="53" t="s">
        <v>29</v>
      </c>
      <c r="N1919" s="53" t="s">
        <v>30</v>
      </c>
    </row>
    <row r="1920" spans="1:14">
      <c r="A1920" s="199" t="s">
        <v>1208</v>
      </c>
      <c r="B1920" s="200">
        <v>18214</v>
      </c>
      <c r="C1920" s="54">
        <v>1</v>
      </c>
      <c r="D1920" s="198">
        <v>45996.535995370374</v>
      </c>
      <c r="E1920" s="198">
        <v>46026.532187500001</v>
      </c>
      <c r="F1920" s="54">
        <v>10</v>
      </c>
      <c r="G1920" s="54">
        <v>1089600</v>
      </c>
      <c r="H1920" s="54">
        <v>397600</v>
      </c>
      <c r="I1920" s="54">
        <v>0</v>
      </c>
      <c r="J1920" s="54">
        <v>0</v>
      </c>
      <c r="K1920" s="54">
        <v>397600</v>
      </c>
      <c r="L1920" s="54">
        <v>0</v>
      </c>
      <c r="M1920" s="54">
        <v>0</v>
      </c>
      <c r="N1920" s="54">
        <v>0</v>
      </c>
    </row>
    <row r="1921" spans="1:14">
      <c r="A1921" s="199" t="s">
        <v>1208</v>
      </c>
      <c r="B1921" s="200">
        <v>18570</v>
      </c>
      <c r="C1921" s="54">
        <v>0</v>
      </c>
      <c r="D1921" s="198">
        <v>46007.571099537039</v>
      </c>
      <c r="E1921" s="198">
        <v>46037.570289351854</v>
      </c>
      <c r="F1921" s="54">
        <v>-1</v>
      </c>
      <c r="G1921" s="54">
        <v>2268000</v>
      </c>
      <c r="H1921" s="54">
        <v>2268000</v>
      </c>
      <c r="I1921" s="54">
        <v>2268000</v>
      </c>
      <c r="J1921" s="54">
        <v>0</v>
      </c>
      <c r="K1921" s="54">
        <v>0</v>
      </c>
      <c r="L1921" s="54">
        <v>0</v>
      </c>
      <c r="M1921" s="54">
        <v>0</v>
      </c>
      <c r="N1921" s="54">
        <v>0</v>
      </c>
    </row>
    <row r="1922" spans="1:14">
      <c r="A1922" s="199" t="s">
        <v>1208</v>
      </c>
      <c r="B1922" s="200">
        <v>18804</v>
      </c>
      <c r="C1922" s="54">
        <v>0</v>
      </c>
      <c r="D1922" s="198">
        <v>46013.564375000002</v>
      </c>
      <c r="E1922" s="198">
        <v>46043.564236111109</v>
      </c>
      <c r="F1922" s="54">
        <v>-7</v>
      </c>
      <c r="G1922" s="54">
        <v>2604000</v>
      </c>
      <c r="H1922" s="54">
        <v>2604000</v>
      </c>
      <c r="I1922" s="54">
        <v>2604000</v>
      </c>
      <c r="J1922" s="54">
        <v>0</v>
      </c>
      <c r="K1922" s="54">
        <v>0</v>
      </c>
      <c r="L1922" s="54">
        <v>0</v>
      </c>
      <c r="M1922" s="54">
        <v>0</v>
      </c>
      <c r="N1922" s="54">
        <v>0</v>
      </c>
    </row>
    <row r="1923" spans="1:14">
      <c r="A1923" s="199" t="s">
        <v>1208</v>
      </c>
      <c r="B1923" s="200">
        <v>18894</v>
      </c>
      <c r="C1923" s="54">
        <v>1</v>
      </c>
      <c r="D1923" s="198">
        <v>46015.530300925922</v>
      </c>
      <c r="E1923" s="198">
        <v>46045.530092592591</v>
      </c>
      <c r="F1923" s="54">
        <v>-9</v>
      </c>
      <c r="G1923" s="54">
        <v>606000</v>
      </c>
      <c r="H1923" s="54">
        <v>606000</v>
      </c>
      <c r="I1923" s="54">
        <v>606000</v>
      </c>
      <c r="J1923" s="54">
        <v>0</v>
      </c>
      <c r="K1923" s="54">
        <v>0</v>
      </c>
      <c r="L1923" s="54">
        <v>0</v>
      </c>
      <c r="M1923" s="54">
        <v>0</v>
      </c>
      <c r="N1923" s="54">
        <v>0</v>
      </c>
    </row>
    <row r="1924" spans="1:14">
      <c r="A1924" s="199" t="s">
        <v>1208</v>
      </c>
      <c r="B1924" s="200">
        <v>18951</v>
      </c>
      <c r="C1924" s="54">
        <v>1</v>
      </c>
      <c r="D1924" s="198">
        <v>46018.568391203706</v>
      </c>
      <c r="E1924" s="198">
        <v>46048.568124999998</v>
      </c>
      <c r="F1924" s="54">
        <v>-12</v>
      </c>
      <c r="G1924" s="54">
        <v>65600</v>
      </c>
      <c r="H1924" s="54">
        <v>65600</v>
      </c>
      <c r="I1924" s="54">
        <v>65600</v>
      </c>
      <c r="J1924" s="54">
        <v>0</v>
      </c>
      <c r="K1924" s="54">
        <v>0</v>
      </c>
      <c r="L1924" s="54">
        <v>0</v>
      </c>
      <c r="M1924" s="54">
        <v>0</v>
      </c>
      <c r="N1924" s="54">
        <v>0</v>
      </c>
    </row>
    <row r="1925" spans="1:14">
      <c r="A1925" s="199" t="s">
        <v>1208</v>
      </c>
      <c r="B1925" s="200">
        <v>18965</v>
      </c>
      <c r="C1925" s="54">
        <v>0</v>
      </c>
      <c r="D1925" s="198">
        <v>46020.28628472222</v>
      </c>
      <c r="E1925" s="198">
        <v>46050.28601851852</v>
      </c>
      <c r="F1925" s="54">
        <v>-14</v>
      </c>
      <c r="G1925" s="54">
        <v>1726800</v>
      </c>
      <c r="H1925" s="54">
        <v>1726800</v>
      </c>
      <c r="I1925" s="54">
        <v>1726800</v>
      </c>
      <c r="J1925" s="54">
        <v>0</v>
      </c>
      <c r="K1925" s="54">
        <v>0</v>
      </c>
      <c r="L1925" s="54">
        <v>0</v>
      </c>
      <c r="M1925" s="54">
        <v>0</v>
      </c>
      <c r="N1925" s="54">
        <v>0</v>
      </c>
    </row>
    <row r="1926" spans="1:14">
      <c r="B1926" s="246" t="s">
        <v>36</v>
      </c>
      <c r="D1926" s="304">
        <f>SUBTOTAL(4,F1920:F1925)</f>
        <v>10</v>
      </c>
    </row>
    <row r="1927" spans="1:14">
      <c r="G1927" s="305">
        <f>SUBTOTAL(9,H1920:H1925)</f>
        <v>7668000</v>
      </c>
      <c r="H1927" s="305">
        <f>SUBTOTAL(9,I1920:I1925)</f>
        <v>7270400</v>
      </c>
      <c r="I1927" s="305">
        <f>SUBTOTAL(9,J1920:J1925)</f>
        <v>0</v>
      </c>
      <c r="K1927" s="305">
        <f>SUBTOTAL(9,K1920:K1925)</f>
        <v>397600</v>
      </c>
      <c r="L1927" s="305">
        <f>SUBTOTAL(9,L1920:L1925)</f>
        <v>0</v>
      </c>
      <c r="M1927" s="305">
        <f>SUBTOTAL(9,M1920:M1925)</f>
        <v>0</v>
      </c>
      <c r="N1927" s="305">
        <f>SUBTOTAL(9,N1920:N1925)</f>
        <v>0</v>
      </c>
    </row>
    <row r="1928" spans="1:14">
      <c r="A1928" s="245" t="s">
        <v>82</v>
      </c>
      <c r="J1928" s="246" t="s">
        <v>12</v>
      </c>
      <c r="K1928" s="247" t="s">
        <v>1525</v>
      </c>
      <c r="L1928" s="248" t="s">
        <v>13</v>
      </c>
    </row>
    <row r="1930" spans="1:14">
      <c r="A1930" s="52" t="s">
        <v>18</v>
      </c>
      <c r="B1930" s="53" t="s">
        <v>19</v>
      </c>
      <c r="C1930" s="53" t="s">
        <v>20</v>
      </c>
      <c r="D1930" s="52" t="s">
        <v>21</v>
      </c>
      <c r="E1930" s="52" t="s">
        <v>22</v>
      </c>
      <c r="G1930" s="53" t="s">
        <v>23</v>
      </c>
      <c r="H1930" s="53" t="s">
        <v>24</v>
      </c>
      <c r="I1930" s="53" t="s">
        <v>25</v>
      </c>
      <c r="J1930" s="303" t="s">
        <v>26</v>
      </c>
      <c r="K1930" s="303" t="s">
        <v>27</v>
      </c>
      <c r="L1930" s="303" t="s">
        <v>28</v>
      </c>
      <c r="M1930" s="53" t="s">
        <v>29</v>
      </c>
      <c r="N1930" s="53" t="s">
        <v>30</v>
      </c>
    </row>
    <row r="1931" spans="1:14">
      <c r="A1931" s="199" t="s">
        <v>1210</v>
      </c>
      <c r="B1931" s="200">
        <v>22880</v>
      </c>
      <c r="C1931" s="54">
        <v>11</v>
      </c>
      <c r="D1931" s="198">
        <v>45993.332094907404</v>
      </c>
      <c r="E1931" s="198">
        <v>45994.329976851855</v>
      </c>
      <c r="F1931" s="54">
        <v>42</v>
      </c>
      <c r="G1931" s="54">
        <v>120800</v>
      </c>
      <c r="H1931" s="54">
        <v>120800</v>
      </c>
      <c r="I1931" s="54">
        <v>0</v>
      </c>
      <c r="J1931" s="54">
        <v>0</v>
      </c>
      <c r="K1931" s="54">
        <v>0</v>
      </c>
      <c r="L1931" s="54">
        <v>0</v>
      </c>
      <c r="M1931" s="54">
        <v>0</v>
      </c>
      <c r="N1931" s="54">
        <v>120800</v>
      </c>
    </row>
    <row r="1932" spans="1:14">
      <c r="A1932" s="199" t="s">
        <v>1210</v>
      </c>
      <c r="B1932" s="200">
        <v>23258</v>
      </c>
      <c r="C1932" s="54">
        <v>11</v>
      </c>
      <c r="D1932" s="198">
        <v>46006.371388888889</v>
      </c>
      <c r="E1932" s="198">
        <v>46007.36577546296</v>
      </c>
      <c r="F1932" s="54">
        <v>29</v>
      </c>
      <c r="G1932" s="54">
        <v>123200</v>
      </c>
      <c r="H1932" s="54">
        <v>123200</v>
      </c>
      <c r="I1932" s="54">
        <v>0</v>
      </c>
      <c r="J1932" s="54">
        <v>0</v>
      </c>
      <c r="K1932" s="54">
        <v>0</v>
      </c>
      <c r="L1932" s="54">
        <v>0</v>
      </c>
      <c r="M1932" s="54">
        <v>123200</v>
      </c>
      <c r="N1932" s="54">
        <v>0</v>
      </c>
    </row>
    <row r="1933" spans="1:14">
      <c r="A1933" s="199" t="s">
        <v>1210</v>
      </c>
      <c r="B1933" s="200">
        <v>23360</v>
      </c>
      <c r="C1933" s="54">
        <v>11</v>
      </c>
      <c r="D1933" s="198">
        <v>46009.356157407405</v>
      </c>
      <c r="E1933" s="198">
        <v>46010.348796296297</v>
      </c>
      <c r="F1933" s="54">
        <v>26</v>
      </c>
      <c r="G1933" s="54">
        <v>137500</v>
      </c>
      <c r="H1933" s="54">
        <v>67500</v>
      </c>
      <c r="I1933" s="54">
        <v>0</v>
      </c>
      <c r="J1933" s="54">
        <v>0</v>
      </c>
      <c r="K1933" s="54">
        <v>0</v>
      </c>
      <c r="L1933" s="54">
        <v>0</v>
      </c>
      <c r="M1933" s="54">
        <v>67500</v>
      </c>
      <c r="N1933" s="54">
        <v>0</v>
      </c>
    </row>
    <row r="1934" spans="1:14">
      <c r="B1934" s="246" t="s">
        <v>36</v>
      </c>
      <c r="D1934" s="304">
        <f>SUBTOTAL(4,F1931:F1933)</f>
        <v>42</v>
      </c>
    </row>
    <row r="1935" spans="1:14">
      <c r="G1935" s="305">
        <f>SUBTOTAL(9,H1931:H1933)</f>
        <v>311500</v>
      </c>
      <c r="H1935" s="305">
        <f>SUBTOTAL(9,I1931:I1933)</f>
        <v>0</v>
      </c>
      <c r="I1935" s="305">
        <f>SUBTOTAL(9,J1931:J1933)</f>
        <v>0</v>
      </c>
      <c r="K1935" s="305">
        <f>SUBTOTAL(9,K1931:K1933)</f>
        <v>0</v>
      </c>
      <c r="L1935" s="305">
        <f>SUBTOTAL(9,L1931:L1933)</f>
        <v>0</v>
      </c>
      <c r="M1935" s="305">
        <f>SUBTOTAL(9,M1931:M1933)</f>
        <v>190700</v>
      </c>
      <c r="N1935" s="305">
        <f>SUBTOTAL(9,N1931:N1933)</f>
        <v>120800</v>
      </c>
    </row>
    <row r="1936" spans="1:14">
      <c r="A1936" s="245" t="s">
        <v>1402</v>
      </c>
      <c r="J1936" s="246" t="s">
        <v>12</v>
      </c>
      <c r="K1936" s="247" t="s">
        <v>1403</v>
      </c>
      <c r="L1936" s="248" t="s">
        <v>13</v>
      </c>
    </row>
    <row r="1938" spans="1:15">
      <c r="A1938" s="52" t="s">
        <v>18</v>
      </c>
      <c r="B1938" s="53" t="s">
        <v>19</v>
      </c>
      <c r="C1938" s="53" t="s">
        <v>20</v>
      </c>
      <c r="D1938" s="52" t="s">
        <v>21</v>
      </c>
      <c r="E1938" s="52" t="s">
        <v>22</v>
      </c>
      <c r="G1938" s="53" t="s">
        <v>23</v>
      </c>
      <c r="H1938" s="53" t="s">
        <v>24</v>
      </c>
      <c r="I1938" s="53" t="s">
        <v>25</v>
      </c>
      <c r="J1938" s="303" t="s">
        <v>26</v>
      </c>
      <c r="K1938" s="303" t="s">
        <v>27</v>
      </c>
      <c r="L1938" s="303" t="s">
        <v>28</v>
      </c>
      <c r="M1938" s="53" t="s">
        <v>29</v>
      </c>
      <c r="N1938" s="53" t="s">
        <v>30</v>
      </c>
    </row>
    <row r="1939" spans="1:15">
      <c r="A1939" s="199" t="s">
        <v>1208</v>
      </c>
      <c r="B1939" s="200">
        <v>19007</v>
      </c>
      <c r="C1939" s="54">
        <v>7</v>
      </c>
      <c r="D1939" s="198">
        <v>46021.298275462963</v>
      </c>
      <c r="E1939" s="198">
        <v>46022.295555555553</v>
      </c>
      <c r="F1939" s="54">
        <v>14</v>
      </c>
      <c r="G1939" s="54">
        <v>520500</v>
      </c>
      <c r="H1939" s="54">
        <v>520500</v>
      </c>
      <c r="I1939" s="54">
        <v>0</v>
      </c>
      <c r="J1939" s="54">
        <v>0</v>
      </c>
      <c r="K1939" s="54">
        <v>520500</v>
      </c>
      <c r="L1939" s="54">
        <v>0</v>
      </c>
      <c r="M1939" s="54">
        <v>0</v>
      </c>
      <c r="N1939" s="54">
        <v>0</v>
      </c>
    </row>
    <row r="1940" spans="1:15">
      <c r="B1940" s="246" t="s">
        <v>36</v>
      </c>
      <c r="D1940" s="304">
        <f>SUBTOTAL(4,F1939:F1939)</f>
        <v>14</v>
      </c>
    </row>
    <row r="1941" spans="1:15">
      <c r="G1941" s="305">
        <f>SUBTOTAL(9,H1939:H1939)</f>
        <v>520500</v>
      </c>
      <c r="H1941" s="305">
        <f>SUBTOTAL(9,I1939:I1939)</f>
        <v>0</v>
      </c>
      <c r="I1941" s="305">
        <f>SUBTOTAL(9,J1939:J1939)</f>
        <v>0</v>
      </c>
      <c r="K1941" s="305">
        <f>SUBTOTAL(9,K1939:K1939)</f>
        <v>520500</v>
      </c>
      <c r="L1941" s="305">
        <f>SUBTOTAL(9,L1939:L1939)</f>
        <v>0</v>
      </c>
      <c r="M1941" s="305">
        <f>SUBTOTAL(9,M1939:M1939)</f>
        <v>0</v>
      </c>
      <c r="N1941" s="305">
        <f>SUBTOTAL(9,N1939:N1939)</f>
        <v>0</v>
      </c>
    </row>
    <row r="1942" spans="1:15" ht="15.75" thickBot="1">
      <c r="A1942" s="306" t="s">
        <v>224</v>
      </c>
      <c r="D1942" s="252">
        <f>SUBTOTAL(4,F13:F1941)</f>
        <v>568</v>
      </c>
      <c r="F1942" s="252">
        <f>SUBTOTAL(9,G13:G1941)</f>
        <v>2087564581.8900001</v>
      </c>
      <c r="G1942" s="252">
        <f>SUBTOTAL(9,H13:H1941)</f>
        <v>1963963929.4200001</v>
      </c>
      <c r="H1942" s="252">
        <f>SUBTOTAL(9,I13:I1941)</f>
        <v>740311328.08000016</v>
      </c>
      <c r="J1942" s="307">
        <f>SUBTOTAL(9,J13:J1941)</f>
        <v>251692492.26000002</v>
      </c>
      <c r="K1942" s="307">
        <f>SUBTOTAL(9,K13:K1941)</f>
        <v>271058142.77000004</v>
      </c>
      <c r="L1942" s="307">
        <f>SUBTOTAL(9,L13:L1941)</f>
        <v>171008381.94</v>
      </c>
      <c r="M1942" s="307">
        <f>SUBTOTAL(9,M13:M1941)</f>
        <v>80810013.800000012</v>
      </c>
      <c r="N1942" s="307">
        <f>SUBTOTAL(9,N13:N1941)</f>
        <v>449083570.56999999</v>
      </c>
    </row>
    <row r="1943" spans="1:15" ht="15.75" thickTop="1"/>
    <row r="1944" spans="1:15">
      <c r="O1944" s="253" t="s">
        <v>225</v>
      </c>
    </row>
    <row r="1945" spans="1:15">
      <c r="A1945" s="199" t="s">
        <v>226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42CD-CCE7-4815-86F6-5656E0D33F82}">
  <dimension ref="A1:H1088"/>
  <sheetViews>
    <sheetView topLeftCell="A1052" workbookViewId="0">
      <selection activeCell="B12" sqref="B12:H1088"/>
    </sheetView>
  </sheetViews>
  <sheetFormatPr baseColWidth="10" defaultColWidth="11.42578125" defaultRowHeight="15"/>
  <cols>
    <col min="2" max="2" width="20.5703125" style="37" bestFit="1" customWidth="1"/>
    <col min="3" max="3" width="11.42578125" style="219"/>
    <col min="4" max="4" width="29.5703125" style="190" bestFit="1" customWidth="1"/>
    <col min="5" max="5" width="14.28515625" bestFit="1" customWidth="1"/>
  </cols>
  <sheetData>
    <row r="1" spans="1:8">
      <c r="A1" s="227"/>
      <c r="B1"/>
      <c r="C1"/>
      <c r="D1"/>
    </row>
    <row r="2" spans="1:8">
      <c r="A2" s="227"/>
      <c r="B2"/>
      <c r="C2"/>
      <c r="D2"/>
    </row>
    <row r="3" spans="1:8">
      <c r="A3" s="227"/>
      <c r="B3"/>
      <c r="C3"/>
      <c r="D3"/>
    </row>
    <row r="4" spans="1:8">
      <c r="A4" s="227"/>
      <c r="B4"/>
      <c r="C4"/>
      <c r="D4"/>
    </row>
    <row r="5" spans="1:8">
      <c r="A5" s="227"/>
      <c r="B5"/>
      <c r="C5"/>
      <c r="D5"/>
    </row>
    <row r="6" spans="1:8">
      <c r="A6" s="227"/>
      <c r="B6"/>
      <c r="C6"/>
      <c r="D6"/>
    </row>
    <row r="7" spans="1:8">
      <c r="A7" s="227"/>
      <c r="B7"/>
      <c r="C7"/>
      <c r="D7"/>
    </row>
    <row r="8" spans="1:8">
      <c r="A8" s="227"/>
      <c r="B8"/>
      <c r="C8"/>
      <c r="D8"/>
    </row>
    <row r="9" spans="1:8">
      <c r="A9" s="227"/>
      <c r="B9"/>
      <c r="C9"/>
      <c r="D9"/>
    </row>
    <row r="10" spans="1:8">
      <c r="A10" s="227"/>
      <c r="B10"/>
      <c r="C10"/>
      <c r="D10"/>
    </row>
    <row r="11" spans="1:8">
      <c r="A11" s="187" t="s">
        <v>15</v>
      </c>
      <c r="B11" s="201" t="s">
        <v>6</v>
      </c>
      <c r="C11" s="184" t="s">
        <v>7</v>
      </c>
      <c r="D11" s="184" t="s">
        <v>14</v>
      </c>
      <c r="E11" s="188" t="s">
        <v>8</v>
      </c>
      <c r="F11" s="188" t="s">
        <v>9</v>
      </c>
      <c r="G11" s="188" t="s">
        <v>16</v>
      </c>
      <c r="H11" s="188" t="s">
        <v>10</v>
      </c>
    </row>
    <row r="12" spans="1:8">
      <c r="A12" s="227" t="s">
        <v>1170</v>
      </c>
      <c r="B12" s="244">
        <v>45995</v>
      </c>
      <c r="C12" s="234">
        <v>707</v>
      </c>
      <c r="D12" s="234" t="s">
        <v>101</v>
      </c>
      <c r="E12" s="235">
        <v>7743</v>
      </c>
      <c r="F12" s="236">
        <v>73803088</v>
      </c>
      <c r="G12" s="233">
        <v>0</v>
      </c>
      <c r="H12" s="233" t="s">
        <v>102</v>
      </c>
    </row>
    <row r="13" spans="1:8">
      <c r="A13" s="227" t="s">
        <v>1170</v>
      </c>
      <c r="B13" s="244">
        <v>45995</v>
      </c>
      <c r="C13" s="234">
        <v>707</v>
      </c>
      <c r="D13" s="234" t="s">
        <v>101</v>
      </c>
      <c r="E13" s="235">
        <v>7750</v>
      </c>
      <c r="F13" s="236">
        <v>2908500</v>
      </c>
      <c r="G13" s="233">
        <v>0</v>
      </c>
      <c r="H13" s="233" t="s">
        <v>102</v>
      </c>
    </row>
    <row r="14" spans="1:8">
      <c r="A14" s="227" t="s">
        <v>17</v>
      </c>
      <c r="B14" s="244">
        <v>45996.273877314816</v>
      </c>
      <c r="C14" s="234">
        <v>155</v>
      </c>
      <c r="D14" s="234" t="s">
        <v>34</v>
      </c>
      <c r="E14" s="235">
        <v>56985</v>
      </c>
      <c r="F14" s="236">
        <v>339763</v>
      </c>
      <c r="G14" s="233">
        <v>0</v>
      </c>
      <c r="H14" s="233" t="s">
        <v>1424</v>
      </c>
    </row>
    <row r="15" spans="1:8">
      <c r="A15" s="227" t="s">
        <v>17</v>
      </c>
      <c r="B15" s="244">
        <v>45992.323761574073</v>
      </c>
      <c r="C15" s="234">
        <v>155</v>
      </c>
      <c r="D15" s="234" t="s">
        <v>34</v>
      </c>
      <c r="E15" s="235">
        <v>56765</v>
      </c>
      <c r="F15" s="236">
        <v>115864</v>
      </c>
      <c r="G15" s="233">
        <v>0</v>
      </c>
      <c r="H15" s="233" t="s">
        <v>45</v>
      </c>
    </row>
    <row r="16" spans="1:8">
      <c r="A16" s="227" t="s">
        <v>17</v>
      </c>
      <c r="B16" s="244">
        <v>45992.328217592592</v>
      </c>
      <c r="C16" s="234">
        <v>155</v>
      </c>
      <c r="D16" s="234" t="s">
        <v>34</v>
      </c>
      <c r="E16" s="235">
        <v>56766</v>
      </c>
      <c r="F16" s="236">
        <v>64760</v>
      </c>
      <c r="G16" s="233">
        <v>0</v>
      </c>
      <c r="H16" s="233" t="s">
        <v>45</v>
      </c>
    </row>
    <row r="17" spans="1:8">
      <c r="A17" s="227" t="s">
        <v>17</v>
      </c>
      <c r="B17" s="244">
        <v>45992.441018518519</v>
      </c>
      <c r="C17" s="234">
        <v>155</v>
      </c>
      <c r="D17" s="234" t="s">
        <v>34</v>
      </c>
      <c r="E17" s="235">
        <v>56777</v>
      </c>
      <c r="F17" s="236">
        <v>20160</v>
      </c>
      <c r="G17" s="233">
        <v>0</v>
      </c>
      <c r="H17" s="233" t="s">
        <v>88</v>
      </c>
    </row>
    <row r="18" spans="1:8">
      <c r="A18" s="227" t="s">
        <v>17</v>
      </c>
      <c r="B18" s="244">
        <v>45992.446342592593</v>
      </c>
      <c r="C18" s="234">
        <v>155</v>
      </c>
      <c r="D18" s="234" t="s">
        <v>34</v>
      </c>
      <c r="E18" s="235">
        <v>56778</v>
      </c>
      <c r="F18" s="236">
        <v>65376</v>
      </c>
      <c r="G18" s="233">
        <v>0</v>
      </c>
      <c r="H18" s="233" t="s">
        <v>88</v>
      </c>
    </row>
    <row r="19" spans="1:8">
      <c r="A19" s="227" t="s">
        <v>17</v>
      </c>
      <c r="B19" s="244">
        <v>45992.379745370374</v>
      </c>
      <c r="C19" s="234">
        <v>155</v>
      </c>
      <c r="D19" s="234" t="s">
        <v>34</v>
      </c>
      <c r="E19" s="235">
        <v>56771</v>
      </c>
      <c r="F19" s="236">
        <v>42580</v>
      </c>
      <c r="G19" s="233">
        <v>0</v>
      </c>
      <c r="H19" s="233" t="s">
        <v>88</v>
      </c>
    </row>
    <row r="20" spans="1:8">
      <c r="A20" s="227" t="s">
        <v>17</v>
      </c>
      <c r="B20" s="244">
        <v>45992.387141203704</v>
      </c>
      <c r="C20" s="234">
        <v>155</v>
      </c>
      <c r="D20" s="234" t="s">
        <v>34</v>
      </c>
      <c r="E20" s="235">
        <v>56772</v>
      </c>
      <c r="F20" s="236">
        <v>105948</v>
      </c>
      <c r="G20" s="233">
        <v>0</v>
      </c>
      <c r="H20" s="233" t="s">
        <v>88</v>
      </c>
    </row>
    <row r="21" spans="1:8">
      <c r="A21" s="227" t="s">
        <v>17</v>
      </c>
      <c r="B21" s="244">
        <v>45993.199942129628</v>
      </c>
      <c r="C21" s="234">
        <v>155</v>
      </c>
      <c r="D21" s="234" t="s">
        <v>34</v>
      </c>
      <c r="E21" s="235">
        <v>56785</v>
      </c>
      <c r="F21" s="236">
        <v>302698</v>
      </c>
      <c r="G21" s="233">
        <v>0</v>
      </c>
      <c r="H21" s="233" t="s">
        <v>1424</v>
      </c>
    </row>
    <row r="22" spans="1:8">
      <c r="A22" s="227" t="s">
        <v>17</v>
      </c>
      <c r="B22" s="244">
        <v>45993.223495370374</v>
      </c>
      <c r="C22" s="234">
        <v>155</v>
      </c>
      <c r="D22" s="234" t="s">
        <v>34</v>
      </c>
      <c r="E22" s="235">
        <v>56789</v>
      </c>
      <c r="F22" s="236">
        <v>112892</v>
      </c>
      <c r="G22" s="233">
        <v>0</v>
      </c>
      <c r="H22" s="233" t="s">
        <v>1424</v>
      </c>
    </row>
    <row r="23" spans="1:8">
      <c r="A23" s="227" t="s">
        <v>17</v>
      </c>
      <c r="B23" s="244">
        <v>45993.268969907411</v>
      </c>
      <c r="C23" s="234">
        <v>155</v>
      </c>
      <c r="D23" s="234" t="s">
        <v>34</v>
      </c>
      <c r="E23" s="235">
        <v>56797</v>
      </c>
      <c r="F23" s="236">
        <v>186280</v>
      </c>
      <c r="G23" s="233">
        <v>0</v>
      </c>
      <c r="H23" s="233" t="s">
        <v>1424</v>
      </c>
    </row>
    <row r="24" spans="1:8">
      <c r="A24" s="227" t="s">
        <v>17</v>
      </c>
      <c r="B24" s="244">
        <v>45993.274224537039</v>
      </c>
      <c r="C24" s="234">
        <v>155</v>
      </c>
      <c r="D24" s="234" t="s">
        <v>34</v>
      </c>
      <c r="E24" s="235">
        <v>56798</v>
      </c>
      <c r="F24" s="236">
        <v>368450</v>
      </c>
      <c r="G24" s="233">
        <v>0</v>
      </c>
      <c r="H24" s="233" t="s">
        <v>1424</v>
      </c>
    </row>
    <row r="25" spans="1:8">
      <c r="A25" s="227" t="s">
        <v>17</v>
      </c>
      <c r="B25" s="244">
        <v>45993.274664351855</v>
      </c>
      <c r="C25" s="234">
        <v>155</v>
      </c>
      <c r="D25" s="234" t="s">
        <v>34</v>
      </c>
      <c r="E25" s="235">
        <v>56799</v>
      </c>
      <c r="F25" s="236">
        <v>168900</v>
      </c>
      <c r="G25" s="233">
        <v>0</v>
      </c>
      <c r="H25" s="233" t="s">
        <v>1424</v>
      </c>
    </row>
    <row r="26" spans="1:8">
      <c r="A26" s="227" t="s">
        <v>17</v>
      </c>
      <c r="B26" s="244">
        <v>45993.302291666667</v>
      </c>
      <c r="C26" s="234">
        <v>155</v>
      </c>
      <c r="D26" s="234" t="s">
        <v>34</v>
      </c>
      <c r="E26" s="235">
        <v>56805</v>
      </c>
      <c r="F26" s="236">
        <v>63020</v>
      </c>
      <c r="G26" s="233">
        <v>0</v>
      </c>
      <c r="H26" s="233" t="s">
        <v>1424</v>
      </c>
    </row>
    <row r="27" spans="1:8">
      <c r="A27" s="227" t="s">
        <v>17</v>
      </c>
      <c r="B27" s="244">
        <v>45993.308206018519</v>
      </c>
      <c r="C27" s="234">
        <v>155</v>
      </c>
      <c r="D27" s="234" t="s">
        <v>34</v>
      </c>
      <c r="E27" s="235">
        <v>56806</v>
      </c>
      <c r="F27" s="236">
        <v>55000</v>
      </c>
      <c r="G27" s="233">
        <v>0</v>
      </c>
      <c r="H27" s="233" t="s">
        <v>1424</v>
      </c>
    </row>
    <row r="28" spans="1:8">
      <c r="A28" s="227" t="s">
        <v>17</v>
      </c>
      <c r="B28" s="244">
        <v>45993.34883101852</v>
      </c>
      <c r="C28" s="234">
        <v>155</v>
      </c>
      <c r="D28" s="234" t="s">
        <v>34</v>
      </c>
      <c r="E28" s="235">
        <v>56817</v>
      </c>
      <c r="F28" s="236">
        <v>79688</v>
      </c>
      <c r="G28" s="233">
        <v>0</v>
      </c>
      <c r="H28" s="233" t="s">
        <v>1424</v>
      </c>
    </row>
    <row r="29" spans="1:8">
      <c r="A29" s="227" t="s">
        <v>17</v>
      </c>
      <c r="B29" s="244">
        <v>45993.394444444442</v>
      </c>
      <c r="C29" s="234">
        <v>155</v>
      </c>
      <c r="D29" s="234" t="s">
        <v>34</v>
      </c>
      <c r="E29" s="235">
        <v>56825</v>
      </c>
      <c r="F29" s="236">
        <v>42288</v>
      </c>
      <c r="G29" s="233">
        <v>0</v>
      </c>
      <c r="H29" s="233" t="s">
        <v>41</v>
      </c>
    </row>
    <row r="30" spans="1:8">
      <c r="A30" s="227" t="s">
        <v>17</v>
      </c>
      <c r="B30" s="244">
        <v>45993.404386574075</v>
      </c>
      <c r="C30" s="234">
        <v>155</v>
      </c>
      <c r="D30" s="234" t="s">
        <v>34</v>
      </c>
      <c r="E30" s="235">
        <v>56828</v>
      </c>
      <c r="F30" s="236">
        <v>71040</v>
      </c>
      <c r="G30" s="233">
        <v>0</v>
      </c>
      <c r="H30" s="233" t="s">
        <v>41</v>
      </c>
    </row>
    <row r="31" spans="1:8">
      <c r="A31" s="227" t="s">
        <v>17</v>
      </c>
      <c r="B31" s="244">
        <v>45993.414513888885</v>
      </c>
      <c r="C31" s="234">
        <v>155</v>
      </c>
      <c r="D31" s="234" t="s">
        <v>34</v>
      </c>
      <c r="E31" s="235">
        <v>56833</v>
      </c>
      <c r="F31" s="236">
        <v>14000</v>
      </c>
      <c r="G31" s="233">
        <v>0</v>
      </c>
      <c r="H31" s="233" t="s">
        <v>1424</v>
      </c>
    </row>
    <row r="32" spans="1:8">
      <c r="A32" s="227" t="s">
        <v>17</v>
      </c>
      <c r="B32" s="244">
        <v>45993.42931712963</v>
      </c>
      <c r="C32" s="234">
        <v>155</v>
      </c>
      <c r="D32" s="234" t="s">
        <v>34</v>
      </c>
      <c r="E32" s="235">
        <v>56837</v>
      </c>
      <c r="F32" s="236">
        <v>178000</v>
      </c>
      <c r="G32" s="233">
        <v>0</v>
      </c>
      <c r="H32" s="233" t="s">
        <v>1424</v>
      </c>
    </row>
    <row r="33" spans="1:8">
      <c r="A33" s="227" t="s">
        <v>17</v>
      </c>
      <c r="B33" s="244">
        <v>45993.44976851852</v>
      </c>
      <c r="C33" s="234">
        <v>155</v>
      </c>
      <c r="D33" s="234" t="s">
        <v>34</v>
      </c>
      <c r="E33" s="235">
        <v>56842</v>
      </c>
      <c r="F33" s="236">
        <v>64802</v>
      </c>
      <c r="G33" s="233">
        <v>0</v>
      </c>
      <c r="H33" s="233" t="s">
        <v>1424</v>
      </c>
    </row>
    <row r="34" spans="1:8">
      <c r="A34" s="227" t="s">
        <v>17</v>
      </c>
      <c r="B34" s="244">
        <v>45994.243668981479</v>
      </c>
      <c r="C34" s="234">
        <v>155</v>
      </c>
      <c r="D34" s="234" t="s">
        <v>34</v>
      </c>
      <c r="E34" s="235">
        <v>56849</v>
      </c>
      <c r="F34" s="236">
        <v>21600</v>
      </c>
      <c r="G34" s="233">
        <v>0</v>
      </c>
      <c r="H34" s="233" t="s">
        <v>1424</v>
      </c>
    </row>
    <row r="35" spans="1:8">
      <c r="A35" s="227" t="s">
        <v>17</v>
      </c>
      <c r="B35" s="244">
        <v>45994.385567129626</v>
      </c>
      <c r="C35" s="234">
        <v>155</v>
      </c>
      <c r="D35" s="234" t="s">
        <v>34</v>
      </c>
      <c r="E35" s="235">
        <v>56870</v>
      </c>
      <c r="F35" s="236">
        <v>95602</v>
      </c>
      <c r="G35" s="233">
        <v>0</v>
      </c>
      <c r="H35" s="233" t="s">
        <v>45</v>
      </c>
    </row>
    <row r="36" spans="1:8">
      <c r="A36" s="227" t="s">
        <v>17</v>
      </c>
      <c r="B36" s="244">
        <v>45994.268796296295</v>
      </c>
      <c r="C36" s="234">
        <v>155</v>
      </c>
      <c r="D36" s="234" t="s">
        <v>34</v>
      </c>
      <c r="E36" s="235">
        <v>56854</v>
      </c>
      <c r="F36" s="236">
        <v>49632</v>
      </c>
      <c r="G36" s="233">
        <v>0</v>
      </c>
      <c r="H36" s="233" t="s">
        <v>1424</v>
      </c>
    </row>
    <row r="37" spans="1:8">
      <c r="A37" s="227" t="s">
        <v>17</v>
      </c>
      <c r="B37" s="244">
        <v>45994.283773148149</v>
      </c>
      <c r="C37" s="234">
        <v>155</v>
      </c>
      <c r="D37" s="234" t="s">
        <v>34</v>
      </c>
      <c r="E37" s="235">
        <v>56855</v>
      </c>
      <c r="F37" s="236">
        <v>23089</v>
      </c>
      <c r="G37" s="233">
        <v>0</v>
      </c>
      <c r="H37" s="233" t="s">
        <v>1424</v>
      </c>
    </row>
    <row r="38" spans="1:8">
      <c r="A38" s="227" t="s">
        <v>17</v>
      </c>
      <c r="B38" s="244">
        <v>45994.435856481483</v>
      </c>
      <c r="C38" s="234">
        <v>155</v>
      </c>
      <c r="D38" s="234" t="s">
        <v>34</v>
      </c>
      <c r="E38" s="235">
        <v>56880</v>
      </c>
      <c r="F38" s="236">
        <v>96864</v>
      </c>
      <c r="G38" s="233">
        <v>0</v>
      </c>
      <c r="H38" s="233" t="s">
        <v>1424</v>
      </c>
    </row>
    <row r="39" spans="1:8">
      <c r="A39" s="227" t="s">
        <v>17</v>
      </c>
      <c r="B39" s="244">
        <v>45994.437048611115</v>
      </c>
      <c r="C39" s="234">
        <v>155</v>
      </c>
      <c r="D39" s="234" t="s">
        <v>34</v>
      </c>
      <c r="E39" s="235">
        <v>56881</v>
      </c>
      <c r="F39" s="236">
        <v>21560</v>
      </c>
      <c r="G39" s="233">
        <v>0</v>
      </c>
      <c r="H39" s="233" t="s">
        <v>1424</v>
      </c>
    </row>
    <row r="40" spans="1:8">
      <c r="A40" s="227" t="s">
        <v>17</v>
      </c>
      <c r="B40" s="244">
        <v>45994.459027777775</v>
      </c>
      <c r="C40" s="234">
        <v>155</v>
      </c>
      <c r="D40" s="234" t="s">
        <v>34</v>
      </c>
      <c r="E40" s="235">
        <v>56888</v>
      </c>
      <c r="F40" s="236">
        <v>45660</v>
      </c>
      <c r="G40" s="233">
        <v>0</v>
      </c>
      <c r="H40" s="233" t="s">
        <v>1424</v>
      </c>
    </row>
    <row r="41" spans="1:8">
      <c r="A41" s="227" t="s">
        <v>17</v>
      </c>
      <c r="B41" s="244">
        <v>45995.310254629629</v>
      </c>
      <c r="C41" s="234">
        <v>155</v>
      </c>
      <c r="D41" s="234" t="s">
        <v>34</v>
      </c>
      <c r="E41" s="235">
        <v>56917</v>
      </c>
      <c r="F41" s="236">
        <v>16000</v>
      </c>
      <c r="G41" s="233">
        <v>0</v>
      </c>
      <c r="H41" s="233" t="s">
        <v>1424</v>
      </c>
    </row>
    <row r="42" spans="1:8">
      <c r="A42" s="227" t="s">
        <v>17</v>
      </c>
      <c r="B42" s="244">
        <v>45995.27412037037</v>
      </c>
      <c r="C42" s="234">
        <v>155</v>
      </c>
      <c r="D42" s="234" t="s">
        <v>34</v>
      </c>
      <c r="E42" s="235">
        <v>56905</v>
      </c>
      <c r="F42" s="236">
        <v>28000</v>
      </c>
      <c r="G42" s="233">
        <v>0</v>
      </c>
      <c r="H42" s="233" t="s">
        <v>1424</v>
      </c>
    </row>
    <row r="43" spans="1:8">
      <c r="A43" s="227" t="s">
        <v>17</v>
      </c>
      <c r="B43" s="244">
        <v>45995.33666666667</v>
      </c>
      <c r="C43" s="234">
        <v>155</v>
      </c>
      <c r="D43" s="234" t="s">
        <v>34</v>
      </c>
      <c r="E43" s="235">
        <v>56928</v>
      </c>
      <c r="F43" s="236">
        <v>128374</v>
      </c>
      <c r="G43" s="233">
        <v>0</v>
      </c>
      <c r="H43" s="233" t="s">
        <v>1424</v>
      </c>
    </row>
    <row r="44" spans="1:8">
      <c r="A44" s="227" t="s">
        <v>17</v>
      </c>
      <c r="B44" s="244">
        <v>45995.363935185182</v>
      </c>
      <c r="C44" s="234">
        <v>155</v>
      </c>
      <c r="D44" s="234" t="s">
        <v>34</v>
      </c>
      <c r="E44" s="235">
        <v>56932</v>
      </c>
      <c r="F44" s="236">
        <v>43290</v>
      </c>
      <c r="G44" s="233">
        <v>0</v>
      </c>
      <c r="H44" s="233" t="s">
        <v>1424</v>
      </c>
    </row>
    <row r="45" spans="1:8">
      <c r="A45" s="227" t="s">
        <v>17</v>
      </c>
      <c r="B45" s="244">
        <v>45995.462071759262</v>
      </c>
      <c r="C45" s="234">
        <v>155</v>
      </c>
      <c r="D45" s="234" t="s">
        <v>34</v>
      </c>
      <c r="E45" s="235">
        <v>56963</v>
      </c>
      <c r="F45" s="236">
        <v>33400</v>
      </c>
      <c r="G45" s="233">
        <v>0</v>
      </c>
      <c r="H45" s="233" t="s">
        <v>1424</v>
      </c>
    </row>
    <row r="46" spans="1:8">
      <c r="A46" s="227" t="s">
        <v>17</v>
      </c>
      <c r="B46" s="244">
        <v>45996.195231481484</v>
      </c>
      <c r="C46" s="234">
        <v>155</v>
      </c>
      <c r="D46" s="234" t="s">
        <v>34</v>
      </c>
      <c r="E46" s="235">
        <v>56969</v>
      </c>
      <c r="F46" s="236">
        <v>170736</v>
      </c>
      <c r="G46" s="233">
        <v>0</v>
      </c>
      <c r="H46" s="233" t="s">
        <v>1424</v>
      </c>
    </row>
    <row r="47" spans="1:8">
      <c r="A47" s="227" t="s">
        <v>17</v>
      </c>
      <c r="B47" s="244">
        <v>45995.524247685185</v>
      </c>
      <c r="C47" s="234">
        <v>155</v>
      </c>
      <c r="D47" s="234" t="s">
        <v>34</v>
      </c>
      <c r="E47" s="235">
        <v>56966</v>
      </c>
      <c r="F47" s="236">
        <v>118300</v>
      </c>
      <c r="G47" s="233">
        <v>0</v>
      </c>
      <c r="H47" s="233" t="s">
        <v>45</v>
      </c>
    </row>
    <row r="48" spans="1:8">
      <c r="A48" s="227" t="s">
        <v>17</v>
      </c>
      <c r="B48" s="244">
        <v>45996.256215277775</v>
      </c>
      <c r="C48" s="234">
        <v>155</v>
      </c>
      <c r="D48" s="234" t="s">
        <v>34</v>
      </c>
      <c r="E48" s="235">
        <v>56978</v>
      </c>
      <c r="F48" s="236">
        <v>86326</v>
      </c>
      <c r="G48" s="233">
        <v>0</v>
      </c>
      <c r="H48" s="233" t="s">
        <v>1424</v>
      </c>
    </row>
    <row r="49" spans="1:8">
      <c r="A49" s="227" t="s">
        <v>17</v>
      </c>
      <c r="B49" s="244">
        <v>45996.258206018516</v>
      </c>
      <c r="C49" s="234">
        <v>155</v>
      </c>
      <c r="D49" s="234" t="s">
        <v>34</v>
      </c>
      <c r="E49" s="235">
        <v>56980</v>
      </c>
      <c r="F49" s="236">
        <v>98000</v>
      </c>
      <c r="G49" s="233">
        <v>0</v>
      </c>
      <c r="H49" s="233" t="s">
        <v>1424</v>
      </c>
    </row>
    <row r="50" spans="1:8">
      <c r="A50" s="227" t="s">
        <v>17</v>
      </c>
      <c r="B50" s="244">
        <v>45996.261932870373</v>
      </c>
      <c r="C50" s="234">
        <v>155</v>
      </c>
      <c r="D50" s="234" t="s">
        <v>34</v>
      </c>
      <c r="E50" s="235">
        <v>56981</v>
      </c>
      <c r="F50" s="236">
        <v>42000</v>
      </c>
      <c r="G50" s="233">
        <v>0</v>
      </c>
      <c r="H50" s="233" t="s">
        <v>45</v>
      </c>
    </row>
    <row r="51" spans="1:8">
      <c r="A51" s="227" t="s">
        <v>17</v>
      </c>
      <c r="B51" s="244">
        <v>45996.265949074077</v>
      </c>
      <c r="C51" s="234">
        <v>155</v>
      </c>
      <c r="D51" s="234" t="s">
        <v>34</v>
      </c>
      <c r="E51" s="235">
        <v>56982</v>
      </c>
      <c r="F51" s="236">
        <v>63552</v>
      </c>
      <c r="G51" s="233">
        <v>0</v>
      </c>
      <c r="H51" s="233" t="s">
        <v>1424</v>
      </c>
    </row>
    <row r="52" spans="1:8">
      <c r="A52" s="227" t="s">
        <v>17</v>
      </c>
      <c r="B52" s="244">
        <v>45996.267245370371</v>
      </c>
      <c r="C52" s="234">
        <v>155</v>
      </c>
      <c r="D52" s="234" t="s">
        <v>34</v>
      </c>
      <c r="E52" s="235">
        <v>56983</v>
      </c>
      <c r="F52" s="236">
        <v>96300</v>
      </c>
      <c r="G52" s="233">
        <v>0</v>
      </c>
      <c r="H52" s="233" t="s">
        <v>1424</v>
      </c>
    </row>
    <row r="53" spans="1:8">
      <c r="A53" s="227" t="s">
        <v>17</v>
      </c>
      <c r="B53" s="244">
        <v>45996.27925925926</v>
      </c>
      <c r="C53" s="234">
        <v>155</v>
      </c>
      <c r="D53" s="234" t="s">
        <v>34</v>
      </c>
      <c r="E53" s="235">
        <v>56987</v>
      </c>
      <c r="F53" s="236">
        <v>28000</v>
      </c>
      <c r="G53" s="233">
        <v>0</v>
      </c>
      <c r="H53" s="233" t="s">
        <v>1424</v>
      </c>
    </row>
    <row r="54" spans="1:8">
      <c r="A54" s="227" t="s">
        <v>17</v>
      </c>
      <c r="B54" s="244">
        <v>45996.280312499999</v>
      </c>
      <c r="C54" s="234">
        <v>155</v>
      </c>
      <c r="D54" s="234" t="s">
        <v>34</v>
      </c>
      <c r="E54" s="235">
        <v>56988</v>
      </c>
      <c r="F54" s="236">
        <v>79042</v>
      </c>
      <c r="G54" s="233">
        <v>0</v>
      </c>
      <c r="H54" s="233" t="s">
        <v>1424</v>
      </c>
    </row>
    <row r="55" spans="1:8">
      <c r="A55" s="227" t="s">
        <v>17</v>
      </c>
      <c r="B55" s="244">
        <v>45996.328333333331</v>
      </c>
      <c r="C55" s="234">
        <v>155</v>
      </c>
      <c r="D55" s="234" t="s">
        <v>34</v>
      </c>
      <c r="E55" s="235">
        <v>57007</v>
      </c>
      <c r="F55" s="236">
        <v>62040</v>
      </c>
      <c r="G55" s="233">
        <v>0</v>
      </c>
      <c r="H55" s="233" t="s">
        <v>1424</v>
      </c>
    </row>
    <row r="56" spans="1:8">
      <c r="A56" s="227" t="s">
        <v>17</v>
      </c>
      <c r="B56" s="244">
        <v>45996.323148148149</v>
      </c>
      <c r="C56" s="234">
        <v>155</v>
      </c>
      <c r="D56" s="234" t="s">
        <v>34</v>
      </c>
      <c r="E56" s="235">
        <v>57003</v>
      </c>
      <c r="F56" s="236">
        <v>220222</v>
      </c>
      <c r="G56" s="233">
        <v>0</v>
      </c>
      <c r="H56" s="233" t="s">
        <v>1424</v>
      </c>
    </row>
    <row r="57" spans="1:8">
      <c r="A57" s="227" t="s">
        <v>17</v>
      </c>
      <c r="B57" s="244">
        <v>45996.411747685182</v>
      </c>
      <c r="C57" s="234">
        <v>155</v>
      </c>
      <c r="D57" s="234" t="s">
        <v>34</v>
      </c>
      <c r="E57" s="235">
        <v>57035</v>
      </c>
      <c r="F57" s="236">
        <v>237492</v>
      </c>
      <c r="G57" s="233">
        <v>0</v>
      </c>
      <c r="H57" s="233" t="s">
        <v>1424</v>
      </c>
    </row>
    <row r="58" spans="1:8">
      <c r="A58" s="227" t="s">
        <v>17</v>
      </c>
      <c r="B58" s="244">
        <v>45996.413437499999</v>
      </c>
      <c r="C58" s="234">
        <v>155</v>
      </c>
      <c r="D58" s="234" t="s">
        <v>34</v>
      </c>
      <c r="E58" s="235">
        <v>57036</v>
      </c>
      <c r="F58" s="236">
        <v>61804</v>
      </c>
      <c r="G58" s="233">
        <v>0</v>
      </c>
      <c r="H58" s="233" t="s">
        <v>1424</v>
      </c>
    </row>
    <row r="59" spans="1:8">
      <c r="A59" s="227" t="s">
        <v>100</v>
      </c>
      <c r="B59" s="244">
        <v>45995</v>
      </c>
      <c r="C59" s="234">
        <v>207</v>
      </c>
      <c r="D59" s="234" t="s">
        <v>87</v>
      </c>
      <c r="E59" s="235">
        <v>24345</v>
      </c>
      <c r="F59" s="236">
        <v>796000</v>
      </c>
      <c r="G59" s="233">
        <v>0</v>
      </c>
      <c r="H59" s="233" t="s">
        <v>102</v>
      </c>
    </row>
    <row r="60" spans="1:8">
      <c r="A60" s="227" t="s">
        <v>100</v>
      </c>
      <c r="B60" s="244">
        <v>45995</v>
      </c>
      <c r="C60" s="234">
        <v>207</v>
      </c>
      <c r="D60" s="234" t="s">
        <v>87</v>
      </c>
      <c r="E60" s="235">
        <v>24346</v>
      </c>
      <c r="F60" s="236">
        <v>1518600</v>
      </c>
      <c r="G60" s="233">
        <v>0</v>
      </c>
      <c r="H60" s="233" t="s">
        <v>102</v>
      </c>
    </row>
    <row r="61" spans="1:8">
      <c r="A61" s="227" t="s">
        <v>100</v>
      </c>
      <c r="B61" s="244">
        <v>45995</v>
      </c>
      <c r="C61" s="234">
        <v>207</v>
      </c>
      <c r="D61" s="234" t="s">
        <v>87</v>
      </c>
      <c r="E61" s="235">
        <v>24347</v>
      </c>
      <c r="F61" s="236">
        <v>1578900</v>
      </c>
      <c r="G61" s="233">
        <v>0</v>
      </c>
      <c r="H61" s="233" t="s">
        <v>102</v>
      </c>
    </row>
    <row r="62" spans="1:8">
      <c r="A62" s="227" t="s">
        <v>100</v>
      </c>
      <c r="B62" s="244">
        <v>45995</v>
      </c>
      <c r="C62" s="234">
        <v>207</v>
      </c>
      <c r="D62" s="234" t="s">
        <v>87</v>
      </c>
      <c r="E62" s="235">
        <v>24348</v>
      </c>
      <c r="F62" s="236">
        <v>2412500</v>
      </c>
      <c r="G62" s="233">
        <v>0</v>
      </c>
      <c r="H62" s="233" t="s">
        <v>102</v>
      </c>
    </row>
    <row r="63" spans="1:8">
      <c r="A63" s="227" t="s">
        <v>100</v>
      </c>
      <c r="B63" s="244">
        <v>45995</v>
      </c>
      <c r="C63" s="234">
        <v>207</v>
      </c>
      <c r="D63" s="234" t="s">
        <v>87</v>
      </c>
      <c r="E63" s="235">
        <v>24352</v>
      </c>
      <c r="F63" s="236">
        <v>2283600</v>
      </c>
      <c r="G63" s="233">
        <v>0</v>
      </c>
      <c r="H63" s="233" t="s">
        <v>102</v>
      </c>
    </row>
    <row r="64" spans="1:8">
      <c r="A64" s="227" t="s">
        <v>100</v>
      </c>
      <c r="B64" s="244">
        <v>45995</v>
      </c>
      <c r="C64" s="234">
        <v>207</v>
      </c>
      <c r="D64" s="234" t="s">
        <v>87</v>
      </c>
      <c r="E64" s="235">
        <v>24353</v>
      </c>
      <c r="F64" s="236">
        <v>2906400</v>
      </c>
      <c r="G64" s="233">
        <v>0</v>
      </c>
      <c r="H64" s="233" t="s">
        <v>102</v>
      </c>
    </row>
    <row r="65" spans="1:8">
      <c r="A65" s="227" t="s">
        <v>100</v>
      </c>
      <c r="B65" s="244">
        <v>45996</v>
      </c>
      <c r="C65" s="234">
        <v>707</v>
      </c>
      <c r="D65" s="234" t="s">
        <v>101</v>
      </c>
      <c r="E65" s="235">
        <v>7757</v>
      </c>
      <c r="F65" s="236">
        <v>212750</v>
      </c>
      <c r="G65" s="233">
        <v>0</v>
      </c>
      <c r="H65" s="233" t="s">
        <v>102</v>
      </c>
    </row>
    <row r="66" spans="1:8">
      <c r="A66" s="227" t="s">
        <v>100</v>
      </c>
      <c r="B66" s="244">
        <v>45995</v>
      </c>
      <c r="C66" s="234">
        <v>707</v>
      </c>
      <c r="D66" s="234" t="s">
        <v>101</v>
      </c>
      <c r="E66" s="235">
        <v>7741</v>
      </c>
      <c r="F66" s="236">
        <v>2156000</v>
      </c>
      <c r="G66" s="233">
        <v>0</v>
      </c>
      <c r="H66" s="233" t="s">
        <v>102</v>
      </c>
    </row>
    <row r="67" spans="1:8">
      <c r="A67" s="227" t="s">
        <v>100</v>
      </c>
      <c r="B67" s="244">
        <v>45995</v>
      </c>
      <c r="C67" s="234">
        <v>707</v>
      </c>
      <c r="D67" s="234" t="s">
        <v>101</v>
      </c>
      <c r="E67" s="235">
        <v>7742</v>
      </c>
      <c r="F67" s="236">
        <v>6588609</v>
      </c>
      <c r="G67" s="233">
        <v>0</v>
      </c>
      <c r="H67" s="233" t="s">
        <v>102</v>
      </c>
    </row>
    <row r="68" spans="1:8">
      <c r="A68" s="227" t="s">
        <v>109</v>
      </c>
      <c r="B68" s="244">
        <v>45996</v>
      </c>
      <c r="C68" s="234">
        <v>207</v>
      </c>
      <c r="D68" s="234" t="s">
        <v>87</v>
      </c>
      <c r="E68" s="235">
        <v>24354</v>
      </c>
      <c r="F68" s="236">
        <v>151500</v>
      </c>
      <c r="G68" s="233">
        <v>0</v>
      </c>
      <c r="H68" s="233" t="s">
        <v>45</v>
      </c>
    </row>
    <row r="69" spans="1:8">
      <c r="A69" s="227" t="s">
        <v>109</v>
      </c>
      <c r="B69" s="244">
        <v>45996</v>
      </c>
      <c r="C69" s="234">
        <v>207</v>
      </c>
      <c r="D69" s="234" t="s">
        <v>87</v>
      </c>
      <c r="E69" s="235">
        <v>24355</v>
      </c>
      <c r="F69" s="236">
        <v>500</v>
      </c>
      <c r="G69" s="233">
        <v>0</v>
      </c>
      <c r="H69" s="233" t="s">
        <v>45</v>
      </c>
    </row>
    <row r="70" spans="1:8">
      <c r="A70" s="227" t="s">
        <v>109</v>
      </c>
      <c r="B70" s="244">
        <v>45996</v>
      </c>
      <c r="C70" s="234">
        <v>207</v>
      </c>
      <c r="D70" s="234" t="s">
        <v>87</v>
      </c>
      <c r="E70" s="235">
        <v>24356</v>
      </c>
      <c r="F70" s="236">
        <v>169500</v>
      </c>
      <c r="G70" s="233">
        <v>0</v>
      </c>
      <c r="H70" s="233" t="s">
        <v>45</v>
      </c>
    </row>
    <row r="71" spans="1:8">
      <c r="A71" s="227" t="s">
        <v>109</v>
      </c>
      <c r="B71" s="244">
        <v>45996</v>
      </c>
      <c r="C71" s="234">
        <v>207</v>
      </c>
      <c r="D71" s="234" t="s">
        <v>87</v>
      </c>
      <c r="E71" s="235">
        <v>24357</v>
      </c>
      <c r="F71" s="236">
        <v>465040</v>
      </c>
      <c r="G71" s="233">
        <v>0</v>
      </c>
      <c r="H71" s="233" t="s">
        <v>45</v>
      </c>
    </row>
    <row r="72" spans="1:8">
      <c r="A72" s="227" t="s">
        <v>109</v>
      </c>
      <c r="B72" s="244">
        <v>45996</v>
      </c>
      <c r="C72" s="234">
        <v>207</v>
      </c>
      <c r="D72" s="234" t="s">
        <v>87</v>
      </c>
      <c r="E72" s="235">
        <v>24358</v>
      </c>
      <c r="F72" s="236">
        <v>164650</v>
      </c>
      <c r="G72" s="233">
        <v>0</v>
      </c>
      <c r="H72" s="233" t="s">
        <v>45</v>
      </c>
    </row>
    <row r="73" spans="1:8">
      <c r="A73" s="227" t="s">
        <v>109</v>
      </c>
      <c r="B73" s="244">
        <v>45996.275879629633</v>
      </c>
      <c r="C73" s="234">
        <v>155</v>
      </c>
      <c r="D73" s="234" t="s">
        <v>34</v>
      </c>
      <c r="E73" s="235">
        <v>56986</v>
      </c>
      <c r="F73" s="236">
        <v>29244</v>
      </c>
      <c r="G73" s="233">
        <v>1</v>
      </c>
      <c r="H73" s="233" t="s">
        <v>1424</v>
      </c>
    </row>
    <row r="74" spans="1:8">
      <c r="A74" s="227" t="s">
        <v>109</v>
      </c>
      <c r="B74" s="244">
        <v>45996.396666666667</v>
      </c>
      <c r="C74" s="234">
        <v>155</v>
      </c>
      <c r="D74" s="234" t="s">
        <v>34</v>
      </c>
      <c r="E74" s="235">
        <v>57033</v>
      </c>
      <c r="F74" s="236">
        <v>132240</v>
      </c>
      <c r="G74" s="233">
        <v>1</v>
      </c>
      <c r="H74" s="233" t="s">
        <v>1424</v>
      </c>
    </row>
    <row r="75" spans="1:8">
      <c r="A75" s="227" t="s">
        <v>109</v>
      </c>
      <c r="B75" s="244">
        <v>45996.399004629631</v>
      </c>
      <c r="C75" s="234">
        <v>155</v>
      </c>
      <c r="D75" s="234" t="s">
        <v>34</v>
      </c>
      <c r="E75" s="235">
        <v>57034</v>
      </c>
      <c r="F75" s="236">
        <v>14000</v>
      </c>
      <c r="G75" s="233">
        <v>1</v>
      </c>
      <c r="H75" s="233" t="s">
        <v>1424</v>
      </c>
    </row>
    <row r="76" spans="1:8">
      <c r="A76" s="227" t="s">
        <v>109</v>
      </c>
      <c r="B76" s="244">
        <v>45996</v>
      </c>
      <c r="C76" s="234">
        <v>207</v>
      </c>
      <c r="D76" s="234" t="s">
        <v>87</v>
      </c>
      <c r="E76" s="235">
        <v>24361</v>
      </c>
      <c r="F76" s="236">
        <v>67200</v>
      </c>
      <c r="G76" s="233">
        <v>0</v>
      </c>
      <c r="H76" s="233" t="s">
        <v>45</v>
      </c>
    </row>
    <row r="77" spans="1:8">
      <c r="A77" s="227" t="s">
        <v>109</v>
      </c>
      <c r="B77" s="244">
        <v>45992.270127314812</v>
      </c>
      <c r="C77" s="234">
        <v>707</v>
      </c>
      <c r="D77" s="234" t="s">
        <v>101</v>
      </c>
      <c r="E77" s="235">
        <v>7670</v>
      </c>
      <c r="F77" s="236">
        <v>328800</v>
      </c>
      <c r="G77" s="233">
        <v>0</v>
      </c>
      <c r="H77" s="233" t="s">
        <v>93</v>
      </c>
    </row>
    <row r="78" spans="1:8">
      <c r="A78" s="227" t="s">
        <v>109</v>
      </c>
      <c r="B78" s="244">
        <v>45992.270462962966</v>
      </c>
      <c r="C78" s="234">
        <v>707</v>
      </c>
      <c r="D78" s="234" t="s">
        <v>101</v>
      </c>
      <c r="E78" s="235">
        <v>7671</v>
      </c>
      <c r="F78" s="236">
        <v>260400</v>
      </c>
      <c r="G78" s="233">
        <v>0</v>
      </c>
      <c r="H78" s="233" t="s">
        <v>93</v>
      </c>
    </row>
    <row r="79" spans="1:8">
      <c r="A79" s="227" t="s">
        <v>109</v>
      </c>
      <c r="B79" s="244">
        <v>45993</v>
      </c>
      <c r="C79" s="234">
        <v>707</v>
      </c>
      <c r="D79" s="234" t="s">
        <v>101</v>
      </c>
      <c r="E79" s="235">
        <v>7716</v>
      </c>
      <c r="F79" s="236">
        <v>212600</v>
      </c>
      <c r="G79" s="233">
        <v>0</v>
      </c>
      <c r="H79" s="233" t="s">
        <v>89</v>
      </c>
    </row>
    <row r="80" spans="1:8">
      <c r="A80" s="227" t="s">
        <v>109</v>
      </c>
      <c r="B80" s="244">
        <v>45993</v>
      </c>
      <c r="C80" s="234">
        <v>707</v>
      </c>
      <c r="D80" s="234" t="s">
        <v>101</v>
      </c>
      <c r="E80" s="235">
        <v>7717</v>
      </c>
      <c r="F80" s="236">
        <v>755000</v>
      </c>
      <c r="G80" s="233">
        <v>0</v>
      </c>
      <c r="H80" s="233" t="s">
        <v>89</v>
      </c>
    </row>
    <row r="81" spans="1:8">
      <c r="A81" s="227" t="s">
        <v>109</v>
      </c>
      <c r="B81" s="244">
        <v>45993</v>
      </c>
      <c r="C81" s="234">
        <v>707</v>
      </c>
      <c r="D81" s="234" t="s">
        <v>101</v>
      </c>
      <c r="E81" s="235">
        <v>7718</v>
      </c>
      <c r="F81" s="236">
        <v>937350</v>
      </c>
      <c r="G81" s="233">
        <v>0</v>
      </c>
      <c r="H81" s="233" t="s">
        <v>89</v>
      </c>
    </row>
    <row r="82" spans="1:8">
      <c r="A82" s="227" t="s">
        <v>109</v>
      </c>
      <c r="B82" s="244">
        <v>45993</v>
      </c>
      <c r="C82" s="234">
        <v>707</v>
      </c>
      <c r="D82" s="234" t="s">
        <v>101</v>
      </c>
      <c r="E82" s="235">
        <v>7719</v>
      </c>
      <c r="F82" s="236">
        <v>1202000</v>
      </c>
      <c r="G82" s="233">
        <v>0</v>
      </c>
      <c r="H82" s="233" t="s">
        <v>89</v>
      </c>
    </row>
    <row r="83" spans="1:8">
      <c r="A83" s="227" t="s">
        <v>109</v>
      </c>
      <c r="B83" s="244">
        <v>45993</v>
      </c>
      <c r="C83" s="234">
        <v>707</v>
      </c>
      <c r="D83" s="234" t="s">
        <v>101</v>
      </c>
      <c r="E83" s="235">
        <v>7721</v>
      </c>
      <c r="F83" s="236">
        <v>1000000</v>
      </c>
      <c r="G83" s="233">
        <v>0</v>
      </c>
      <c r="H83" s="233" t="s">
        <v>93</v>
      </c>
    </row>
    <row r="84" spans="1:8">
      <c r="A84" s="227" t="s">
        <v>109</v>
      </c>
      <c r="B84" s="244">
        <v>45994</v>
      </c>
      <c r="C84" s="234">
        <v>707</v>
      </c>
      <c r="D84" s="234" t="s">
        <v>101</v>
      </c>
      <c r="E84" s="235">
        <v>7734</v>
      </c>
      <c r="F84" s="236">
        <v>533400</v>
      </c>
      <c r="G84" s="233">
        <v>0</v>
      </c>
      <c r="H84" s="233" t="s">
        <v>89</v>
      </c>
    </row>
    <row r="85" spans="1:8">
      <c r="A85" s="227" t="s">
        <v>109</v>
      </c>
      <c r="B85" s="244">
        <v>45994</v>
      </c>
      <c r="C85" s="234">
        <v>707</v>
      </c>
      <c r="D85" s="234" t="s">
        <v>101</v>
      </c>
      <c r="E85" s="235">
        <v>7735</v>
      </c>
      <c r="F85" s="236">
        <v>867920</v>
      </c>
      <c r="G85" s="233">
        <v>0</v>
      </c>
      <c r="H85" s="233" t="s">
        <v>89</v>
      </c>
    </row>
    <row r="86" spans="1:8">
      <c r="A86" s="227" t="s">
        <v>109</v>
      </c>
      <c r="B86" s="244">
        <v>45994</v>
      </c>
      <c r="C86" s="234">
        <v>707</v>
      </c>
      <c r="D86" s="234" t="s">
        <v>101</v>
      </c>
      <c r="E86" s="235">
        <v>7736</v>
      </c>
      <c r="F86" s="236">
        <v>662000</v>
      </c>
      <c r="G86" s="233">
        <v>0</v>
      </c>
      <c r="H86" s="233" t="s">
        <v>89</v>
      </c>
    </row>
    <row r="87" spans="1:8">
      <c r="A87" s="227" t="s">
        <v>109</v>
      </c>
      <c r="B87" s="244">
        <v>45994</v>
      </c>
      <c r="C87" s="234">
        <v>707</v>
      </c>
      <c r="D87" s="234" t="s">
        <v>101</v>
      </c>
      <c r="E87" s="235">
        <v>7737</v>
      </c>
      <c r="F87" s="236">
        <v>670950</v>
      </c>
      <c r="G87" s="233">
        <v>0</v>
      </c>
      <c r="H87" s="233" t="s">
        <v>89</v>
      </c>
    </row>
    <row r="88" spans="1:8">
      <c r="A88" s="227" t="s">
        <v>109</v>
      </c>
      <c r="B88" s="244">
        <v>45993.515868055554</v>
      </c>
      <c r="C88" s="234">
        <v>755</v>
      </c>
      <c r="D88" s="234" t="s">
        <v>74</v>
      </c>
      <c r="E88" s="235">
        <v>75598</v>
      </c>
      <c r="F88" s="236">
        <v>120000</v>
      </c>
      <c r="G88" s="233">
        <v>1</v>
      </c>
      <c r="H88" s="233" t="s">
        <v>89</v>
      </c>
    </row>
    <row r="89" spans="1:8">
      <c r="A89" s="227" t="s">
        <v>109</v>
      </c>
      <c r="B89" s="244">
        <v>45996.41443287037</v>
      </c>
      <c r="C89" s="234">
        <v>155</v>
      </c>
      <c r="D89" s="234" t="s">
        <v>34</v>
      </c>
      <c r="E89" s="235">
        <v>57037</v>
      </c>
      <c r="F89" s="236">
        <v>5620</v>
      </c>
      <c r="G89" s="233">
        <v>1</v>
      </c>
      <c r="H89" s="233" t="s">
        <v>1424</v>
      </c>
    </row>
    <row r="90" spans="1:8">
      <c r="A90" s="227" t="s">
        <v>109</v>
      </c>
      <c r="B90" s="244">
        <v>45996.434004629627</v>
      </c>
      <c r="C90" s="234">
        <v>155</v>
      </c>
      <c r="D90" s="234" t="s">
        <v>34</v>
      </c>
      <c r="E90" s="235">
        <v>57038</v>
      </c>
      <c r="F90" s="236">
        <v>70380</v>
      </c>
      <c r="G90" s="233">
        <v>1</v>
      </c>
      <c r="H90" s="233" t="s">
        <v>45</v>
      </c>
    </row>
    <row r="91" spans="1:8">
      <c r="A91" s="227" t="s">
        <v>109</v>
      </c>
      <c r="B91" s="244">
        <v>45996.437789351854</v>
      </c>
      <c r="C91" s="234">
        <v>155</v>
      </c>
      <c r="D91" s="234" t="s">
        <v>34</v>
      </c>
      <c r="E91" s="235">
        <v>57039</v>
      </c>
      <c r="F91" s="236">
        <v>24380</v>
      </c>
      <c r="G91" s="233">
        <v>1</v>
      </c>
      <c r="H91" s="233" t="s">
        <v>45</v>
      </c>
    </row>
    <row r="92" spans="1:8">
      <c r="A92" s="227" t="s">
        <v>109</v>
      </c>
      <c r="B92" s="244">
        <v>45996.444444444445</v>
      </c>
      <c r="C92" s="234">
        <v>155</v>
      </c>
      <c r="D92" s="234" t="s">
        <v>34</v>
      </c>
      <c r="E92" s="235">
        <v>57040</v>
      </c>
      <c r="F92" s="236">
        <v>62200</v>
      </c>
      <c r="G92" s="233">
        <v>1</v>
      </c>
      <c r="H92" s="233" t="s">
        <v>45</v>
      </c>
    </row>
    <row r="93" spans="1:8">
      <c r="A93" s="227" t="s">
        <v>109</v>
      </c>
      <c r="B93" s="244">
        <v>45996.445497685185</v>
      </c>
      <c r="C93" s="234">
        <v>155</v>
      </c>
      <c r="D93" s="234" t="s">
        <v>34</v>
      </c>
      <c r="E93" s="235">
        <v>57041</v>
      </c>
      <c r="F93" s="236">
        <v>14000</v>
      </c>
      <c r="G93" s="233">
        <v>1</v>
      </c>
      <c r="H93" s="233" t="s">
        <v>45</v>
      </c>
    </row>
    <row r="94" spans="1:8">
      <c r="A94" s="227" t="s">
        <v>109</v>
      </c>
      <c r="B94" s="244">
        <v>45996.452118055553</v>
      </c>
      <c r="C94" s="234">
        <v>155</v>
      </c>
      <c r="D94" s="234" t="s">
        <v>34</v>
      </c>
      <c r="E94" s="235">
        <v>57042</v>
      </c>
      <c r="F94" s="236">
        <v>64066</v>
      </c>
      <c r="G94" s="233">
        <v>1</v>
      </c>
      <c r="H94" s="233" t="s">
        <v>1424</v>
      </c>
    </row>
    <row r="95" spans="1:8">
      <c r="A95" s="227" t="s">
        <v>109</v>
      </c>
      <c r="B95" s="244">
        <v>45996.453321759262</v>
      </c>
      <c r="C95" s="234">
        <v>155</v>
      </c>
      <c r="D95" s="234" t="s">
        <v>34</v>
      </c>
      <c r="E95" s="235">
        <v>57043</v>
      </c>
      <c r="F95" s="236">
        <v>20380</v>
      </c>
      <c r="G95" s="233">
        <v>1</v>
      </c>
      <c r="H95" s="233" t="s">
        <v>1424</v>
      </c>
    </row>
    <row r="96" spans="1:8">
      <c r="A96" s="227" t="s">
        <v>109</v>
      </c>
      <c r="B96" s="244">
        <v>45996.454328703701</v>
      </c>
      <c r="C96" s="234">
        <v>155</v>
      </c>
      <c r="D96" s="234" t="s">
        <v>34</v>
      </c>
      <c r="E96" s="235">
        <v>57044</v>
      </c>
      <c r="F96" s="236">
        <v>20360</v>
      </c>
      <c r="G96" s="233">
        <v>1</v>
      </c>
      <c r="H96" s="233" t="s">
        <v>1424</v>
      </c>
    </row>
    <row r="97" spans="1:8">
      <c r="A97" s="227" t="s">
        <v>109</v>
      </c>
      <c r="B97" s="244">
        <v>45996.381226851852</v>
      </c>
      <c r="C97" s="234">
        <v>155</v>
      </c>
      <c r="D97" s="234" t="s">
        <v>34</v>
      </c>
      <c r="E97" s="235">
        <v>57024</v>
      </c>
      <c r="F97" s="236">
        <v>364</v>
      </c>
      <c r="G97" s="233">
        <v>1</v>
      </c>
      <c r="H97" s="233" t="s">
        <v>1424</v>
      </c>
    </row>
    <row r="98" spans="1:8">
      <c r="A98" s="227" t="s">
        <v>109</v>
      </c>
      <c r="B98" s="244">
        <v>45996.382303240738</v>
      </c>
      <c r="C98" s="234">
        <v>155</v>
      </c>
      <c r="D98" s="234" t="s">
        <v>34</v>
      </c>
      <c r="E98" s="235">
        <v>57025</v>
      </c>
      <c r="F98" s="236">
        <v>152000</v>
      </c>
      <c r="G98" s="233">
        <v>1</v>
      </c>
      <c r="H98" s="233" t="s">
        <v>1424</v>
      </c>
    </row>
    <row r="99" spans="1:8">
      <c r="A99" s="227" t="s">
        <v>109</v>
      </c>
      <c r="B99" s="244">
        <v>45996.3828125</v>
      </c>
      <c r="C99" s="234">
        <v>155</v>
      </c>
      <c r="D99" s="234" t="s">
        <v>34</v>
      </c>
      <c r="E99" s="235">
        <v>57026</v>
      </c>
      <c r="F99" s="236">
        <v>42000</v>
      </c>
      <c r="G99" s="233">
        <v>1</v>
      </c>
      <c r="H99" s="233" t="s">
        <v>1424</v>
      </c>
    </row>
    <row r="100" spans="1:8">
      <c r="A100" s="227" t="s">
        <v>109</v>
      </c>
      <c r="B100" s="244">
        <v>45996.383645833332</v>
      </c>
      <c r="C100" s="234">
        <v>155</v>
      </c>
      <c r="D100" s="234" t="s">
        <v>34</v>
      </c>
      <c r="E100" s="235">
        <v>57027</v>
      </c>
      <c r="F100" s="236">
        <v>21680</v>
      </c>
      <c r="G100" s="233">
        <v>1</v>
      </c>
      <c r="H100" s="233" t="s">
        <v>1424</v>
      </c>
    </row>
    <row r="101" spans="1:8">
      <c r="A101" s="227" t="s">
        <v>109</v>
      </c>
      <c r="B101" s="244">
        <v>45996.385196759256</v>
      </c>
      <c r="C101" s="234">
        <v>155</v>
      </c>
      <c r="D101" s="234" t="s">
        <v>34</v>
      </c>
      <c r="E101" s="235">
        <v>57028</v>
      </c>
      <c r="F101" s="236">
        <v>33720</v>
      </c>
      <c r="G101" s="233">
        <v>1</v>
      </c>
      <c r="H101" s="233" t="s">
        <v>1424</v>
      </c>
    </row>
    <row r="102" spans="1:8">
      <c r="A102" s="227" t="s">
        <v>109</v>
      </c>
      <c r="B102" s="244">
        <v>45996.387256944443</v>
      </c>
      <c r="C102" s="234">
        <v>155</v>
      </c>
      <c r="D102" s="234" t="s">
        <v>34</v>
      </c>
      <c r="E102" s="235">
        <v>57029</v>
      </c>
      <c r="F102" s="236">
        <v>49313</v>
      </c>
      <c r="G102" s="233">
        <v>1</v>
      </c>
      <c r="H102" s="233" t="s">
        <v>1424</v>
      </c>
    </row>
    <row r="103" spans="1:8">
      <c r="A103" s="227" t="s">
        <v>109</v>
      </c>
      <c r="B103" s="244">
        <v>45996.390138888892</v>
      </c>
      <c r="C103" s="234">
        <v>155</v>
      </c>
      <c r="D103" s="234" t="s">
        <v>34</v>
      </c>
      <c r="E103" s="235">
        <v>57030</v>
      </c>
      <c r="F103" s="236">
        <v>28000</v>
      </c>
      <c r="G103" s="233">
        <v>1</v>
      </c>
      <c r="H103" s="233" t="s">
        <v>1424</v>
      </c>
    </row>
    <row r="104" spans="1:8">
      <c r="A104" s="227" t="s">
        <v>109</v>
      </c>
      <c r="B104" s="244">
        <v>45996.390543981484</v>
      </c>
      <c r="C104" s="234">
        <v>155</v>
      </c>
      <c r="D104" s="234" t="s">
        <v>34</v>
      </c>
      <c r="E104" s="235">
        <v>57031</v>
      </c>
      <c r="F104" s="236">
        <v>14000</v>
      </c>
      <c r="G104" s="233">
        <v>1</v>
      </c>
      <c r="H104" s="233" t="s">
        <v>1424</v>
      </c>
    </row>
    <row r="105" spans="1:8">
      <c r="A105" s="227" t="s">
        <v>109</v>
      </c>
      <c r="B105" s="244">
        <v>45994.466238425928</v>
      </c>
      <c r="C105" s="234">
        <v>156</v>
      </c>
      <c r="D105" s="234" t="s">
        <v>86</v>
      </c>
      <c r="E105" s="235">
        <v>181</v>
      </c>
      <c r="F105" s="236">
        <v>418796</v>
      </c>
      <c r="G105" s="233">
        <v>0</v>
      </c>
      <c r="H105" s="233" t="s">
        <v>1424</v>
      </c>
    </row>
    <row r="106" spans="1:8">
      <c r="A106" s="227" t="s">
        <v>109</v>
      </c>
      <c r="B106" s="244">
        <v>45992</v>
      </c>
      <c r="C106" s="234">
        <v>207</v>
      </c>
      <c r="D106" s="234" t="s">
        <v>87</v>
      </c>
      <c r="E106" s="235">
        <v>24256</v>
      </c>
      <c r="F106" s="236">
        <v>199100</v>
      </c>
      <c r="G106" s="233">
        <v>0</v>
      </c>
      <c r="H106" s="233" t="s">
        <v>88</v>
      </c>
    </row>
    <row r="107" spans="1:8">
      <c r="A107" s="227" t="s">
        <v>109</v>
      </c>
      <c r="B107" s="244">
        <v>45992</v>
      </c>
      <c r="C107" s="234">
        <v>207</v>
      </c>
      <c r="D107" s="234" t="s">
        <v>87</v>
      </c>
      <c r="E107" s="235">
        <v>24257</v>
      </c>
      <c r="F107" s="236">
        <v>163500</v>
      </c>
      <c r="G107" s="233">
        <v>0</v>
      </c>
      <c r="H107" s="233" t="s">
        <v>88</v>
      </c>
    </row>
    <row r="108" spans="1:8">
      <c r="A108" s="227" t="s">
        <v>109</v>
      </c>
      <c r="B108" s="244">
        <v>45993.279490740744</v>
      </c>
      <c r="C108" s="234">
        <v>207</v>
      </c>
      <c r="D108" s="234" t="s">
        <v>87</v>
      </c>
      <c r="E108" s="235">
        <v>24276</v>
      </c>
      <c r="F108" s="236">
        <v>420000</v>
      </c>
      <c r="G108" s="233">
        <v>0</v>
      </c>
      <c r="H108" s="233" t="s">
        <v>41</v>
      </c>
    </row>
    <row r="109" spans="1:8">
      <c r="A109" s="227" t="s">
        <v>109</v>
      </c>
      <c r="B109" s="244">
        <v>45993.279583333337</v>
      </c>
      <c r="C109" s="234">
        <v>207</v>
      </c>
      <c r="D109" s="234" t="s">
        <v>87</v>
      </c>
      <c r="E109" s="235">
        <v>24277</v>
      </c>
      <c r="F109" s="236">
        <v>255310</v>
      </c>
      <c r="G109" s="233">
        <v>0</v>
      </c>
      <c r="H109" s="233" t="s">
        <v>41</v>
      </c>
    </row>
    <row r="110" spans="1:8">
      <c r="A110" s="227" t="s">
        <v>109</v>
      </c>
      <c r="B110" s="244">
        <v>45993.279641203706</v>
      </c>
      <c r="C110" s="234">
        <v>207</v>
      </c>
      <c r="D110" s="234" t="s">
        <v>87</v>
      </c>
      <c r="E110" s="235">
        <v>24278</v>
      </c>
      <c r="F110" s="236">
        <v>706320</v>
      </c>
      <c r="G110" s="233">
        <v>0</v>
      </c>
      <c r="H110" s="233" t="s">
        <v>41</v>
      </c>
    </row>
    <row r="111" spans="1:8">
      <c r="A111" s="227" t="s">
        <v>109</v>
      </c>
      <c r="B111" s="244">
        <v>45993.279675925929</v>
      </c>
      <c r="C111" s="234">
        <v>207</v>
      </c>
      <c r="D111" s="234" t="s">
        <v>87</v>
      </c>
      <c r="E111" s="235">
        <v>24279</v>
      </c>
      <c r="F111" s="236">
        <v>171700</v>
      </c>
      <c r="G111" s="233">
        <v>0</v>
      </c>
      <c r="H111" s="233" t="s">
        <v>41</v>
      </c>
    </row>
    <row r="112" spans="1:8">
      <c r="A112" s="227" t="s">
        <v>109</v>
      </c>
      <c r="B112" s="244">
        <v>45994</v>
      </c>
      <c r="C112" s="234">
        <v>207</v>
      </c>
      <c r="D112" s="234" t="s">
        <v>87</v>
      </c>
      <c r="E112" s="235">
        <v>24323</v>
      </c>
      <c r="F112" s="236">
        <v>1206000</v>
      </c>
      <c r="G112" s="233">
        <v>0</v>
      </c>
      <c r="H112" s="233" t="s">
        <v>45</v>
      </c>
    </row>
    <row r="113" spans="1:8">
      <c r="A113" s="227" t="s">
        <v>109</v>
      </c>
      <c r="B113" s="244">
        <v>45994</v>
      </c>
      <c r="C113" s="234">
        <v>207</v>
      </c>
      <c r="D113" s="234" t="s">
        <v>87</v>
      </c>
      <c r="E113" s="235">
        <v>24324</v>
      </c>
      <c r="F113" s="236">
        <v>165540</v>
      </c>
      <c r="G113" s="233">
        <v>0</v>
      </c>
      <c r="H113" s="233" t="s">
        <v>45</v>
      </c>
    </row>
    <row r="114" spans="1:8">
      <c r="A114" s="227" t="s">
        <v>109</v>
      </c>
      <c r="B114" s="244">
        <v>45994</v>
      </c>
      <c r="C114" s="234">
        <v>207</v>
      </c>
      <c r="D114" s="234" t="s">
        <v>87</v>
      </c>
      <c r="E114" s="235">
        <v>24325</v>
      </c>
      <c r="F114" s="236">
        <v>817310</v>
      </c>
      <c r="G114" s="233">
        <v>0</v>
      </c>
      <c r="H114" s="233" t="s">
        <v>45</v>
      </c>
    </row>
    <row r="115" spans="1:8">
      <c r="A115" s="227" t="s">
        <v>109</v>
      </c>
      <c r="B115" s="244">
        <v>45994</v>
      </c>
      <c r="C115" s="234">
        <v>207</v>
      </c>
      <c r="D115" s="234" t="s">
        <v>87</v>
      </c>
      <c r="E115" s="235">
        <v>24326</v>
      </c>
      <c r="F115" s="236">
        <v>168000</v>
      </c>
      <c r="G115" s="233">
        <v>0</v>
      </c>
      <c r="H115" s="233" t="s">
        <v>1424</v>
      </c>
    </row>
    <row r="116" spans="1:8">
      <c r="A116" s="227" t="s">
        <v>109</v>
      </c>
      <c r="B116" s="244">
        <v>45994</v>
      </c>
      <c r="C116" s="234">
        <v>207</v>
      </c>
      <c r="D116" s="234" t="s">
        <v>87</v>
      </c>
      <c r="E116" s="235">
        <v>24327</v>
      </c>
      <c r="F116" s="236">
        <v>194000</v>
      </c>
      <c r="G116" s="233">
        <v>0</v>
      </c>
      <c r="H116" s="233" t="s">
        <v>45</v>
      </c>
    </row>
    <row r="117" spans="1:8">
      <c r="A117" s="227" t="s">
        <v>109</v>
      </c>
      <c r="B117" s="244">
        <v>45994</v>
      </c>
      <c r="C117" s="234">
        <v>207</v>
      </c>
      <c r="D117" s="234" t="s">
        <v>87</v>
      </c>
      <c r="E117" s="235">
        <v>24328</v>
      </c>
      <c r="F117" s="236">
        <v>558000</v>
      </c>
      <c r="G117" s="233">
        <v>0</v>
      </c>
      <c r="H117" s="233" t="s">
        <v>45</v>
      </c>
    </row>
    <row r="118" spans="1:8">
      <c r="A118" s="227" t="s">
        <v>109</v>
      </c>
      <c r="B118" s="244">
        <v>45995</v>
      </c>
      <c r="C118" s="234">
        <v>207</v>
      </c>
      <c r="D118" s="234" t="s">
        <v>87</v>
      </c>
      <c r="E118" s="235">
        <v>24330</v>
      </c>
      <c r="F118" s="236">
        <v>158800</v>
      </c>
      <c r="G118" s="233">
        <v>0</v>
      </c>
      <c r="H118" s="233" t="s">
        <v>45</v>
      </c>
    </row>
    <row r="119" spans="1:8">
      <c r="A119" s="227" t="s">
        <v>109</v>
      </c>
      <c r="B119" s="244">
        <v>45995</v>
      </c>
      <c r="C119" s="234">
        <v>207</v>
      </c>
      <c r="D119" s="234" t="s">
        <v>87</v>
      </c>
      <c r="E119" s="235">
        <v>24331</v>
      </c>
      <c r="F119" s="236">
        <v>570400</v>
      </c>
      <c r="G119" s="233">
        <v>0</v>
      </c>
      <c r="H119" s="233" t="s">
        <v>45</v>
      </c>
    </row>
    <row r="120" spans="1:8">
      <c r="A120" s="227" t="s">
        <v>109</v>
      </c>
      <c r="B120" s="244">
        <v>45995</v>
      </c>
      <c r="C120" s="234">
        <v>207</v>
      </c>
      <c r="D120" s="234" t="s">
        <v>87</v>
      </c>
      <c r="E120" s="235">
        <v>24332</v>
      </c>
      <c r="F120" s="236">
        <v>466950</v>
      </c>
      <c r="G120" s="233">
        <v>0</v>
      </c>
      <c r="H120" s="233" t="s">
        <v>45</v>
      </c>
    </row>
    <row r="121" spans="1:8">
      <c r="A121" s="227" t="s">
        <v>109</v>
      </c>
      <c r="B121" s="244">
        <v>45995</v>
      </c>
      <c r="C121" s="234">
        <v>207</v>
      </c>
      <c r="D121" s="234" t="s">
        <v>87</v>
      </c>
      <c r="E121" s="235">
        <v>24333</v>
      </c>
      <c r="F121" s="236">
        <v>287000</v>
      </c>
      <c r="G121" s="233">
        <v>0</v>
      </c>
      <c r="H121" s="233" t="s">
        <v>45</v>
      </c>
    </row>
    <row r="122" spans="1:8">
      <c r="A122" s="227" t="s">
        <v>109</v>
      </c>
      <c r="B122" s="244">
        <v>45995</v>
      </c>
      <c r="C122" s="234">
        <v>207</v>
      </c>
      <c r="D122" s="234" t="s">
        <v>87</v>
      </c>
      <c r="E122" s="235">
        <v>24334</v>
      </c>
      <c r="F122" s="236">
        <v>327000</v>
      </c>
      <c r="G122" s="233">
        <v>0</v>
      </c>
      <c r="H122" s="233" t="s">
        <v>45</v>
      </c>
    </row>
    <row r="123" spans="1:8">
      <c r="A123" s="227" t="s">
        <v>109</v>
      </c>
      <c r="B123" s="244">
        <v>45995</v>
      </c>
      <c r="C123" s="234">
        <v>207</v>
      </c>
      <c r="D123" s="234" t="s">
        <v>87</v>
      </c>
      <c r="E123" s="235">
        <v>24335</v>
      </c>
      <c r="F123" s="236">
        <v>104000</v>
      </c>
      <c r="G123" s="233">
        <v>0</v>
      </c>
      <c r="H123" s="233" t="s">
        <v>45</v>
      </c>
    </row>
    <row r="124" spans="1:8">
      <c r="A124" s="227" t="s">
        <v>109</v>
      </c>
      <c r="B124" s="244">
        <v>45995</v>
      </c>
      <c r="C124" s="234">
        <v>207</v>
      </c>
      <c r="D124" s="234" t="s">
        <v>87</v>
      </c>
      <c r="E124" s="235">
        <v>24336</v>
      </c>
      <c r="F124" s="236">
        <v>169100</v>
      </c>
      <c r="G124" s="233">
        <v>0</v>
      </c>
      <c r="H124" s="233" t="s">
        <v>45</v>
      </c>
    </row>
    <row r="125" spans="1:8">
      <c r="A125" s="227" t="s">
        <v>109</v>
      </c>
      <c r="B125" s="244">
        <v>45995</v>
      </c>
      <c r="C125" s="234">
        <v>207</v>
      </c>
      <c r="D125" s="234" t="s">
        <v>87</v>
      </c>
      <c r="E125" s="235">
        <v>24337</v>
      </c>
      <c r="F125" s="236">
        <v>34969</v>
      </c>
      <c r="G125" s="233">
        <v>0</v>
      </c>
      <c r="H125" s="233" t="s">
        <v>1424</v>
      </c>
    </row>
    <row r="126" spans="1:8">
      <c r="A126" s="227" t="s">
        <v>109</v>
      </c>
      <c r="B126" s="244">
        <v>45996.323969907404</v>
      </c>
      <c r="C126" s="234">
        <v>155</v>
      </c>
      <c r="D126" s="234" t="s">
        <v>34</v>
      </c>
      <c r="E126" s="235">
        <v>57004</v>
      </c>
      <c r="F126" s="236">
        <v>19890</v>
      </c>
      <c r="G126" s="233">
        <v>1</v>
      </c>
      <c r="H126" s="233" t="s">
        <v>1424</v>
      </c>
    </row>
    <row r="127" spans="1:8">
      <c r="A127" s="227" t="s">
        <v>109</v>
      </c>
      <c r="B127" s="244">
        <v>45996.324930555558</v>
      </c>
      <c r="C127" s="234">
        <v>155</v>
      </c>
      <c r="D127" s="234" t="s">
        <v>34</v>
      </c>
      <c r="E127" s="235">
        <v>57005</v>
      </c>
      <c r="F127" s="236">
        <v>41320</v>
      </c>
      <c r="G127" s="233">
        <v>1</v>
      </c>
      <c r="H127" s="233" t="s">
        <v>1424</v>
      </c>
    </row>
    <row r="128" spans="1:8">
      <c r="A128" s="227" t="s">
        <v>109</v>
      </c>
      <c r="B128" s="244">
        <v>45996.326018518521</v>
      </c>
      <c r="C128" s="234">
        <v>155</v>
      </c>
      <c r="D128" s="234" t="s">
        <v>34</v>
      </c>
      <c r="E128" s="235">
        <v>57006</v>
      </c>
      <c r="F128" s="236">
        <v>40920</v>
      </c>
      <c r="G128" s="233">
        <v>1</v>
      </c>
      <c r="H128" s="233" t="s">
        <v>1424</v>
      </c>
    </row>
    <row r="129" spans="1:8">
      <c r="A129" s="227" t="s">
        <v>109</v>
      </c>
      <c r="B129" s="244">
        <v>45996.37537037037</v>
      </c>
      <c r="C129" s="234">
        <v>155</v>
      </c>
      <c r="D129" s="234" t="s">
        <v>34</v>
      </c>
      <c r="E129" s="235">
        <v>57021</v>
      </c>
      <c r="F129" s="236">
        <v>75356</v>
      </c>
      <c r="G129" s="233">
        <v>1</v>
      </c>
      <c r="H129" s="233" t="s">
        <v>1424</v>
      </c>
    </row>
    <row r="130" spans="1:8">
      <c r="A130" s="227" t="s">
        <v>109</v>
      </c>
      <c r="B130" s="244">
        <v>45996.376064814816</v>
      </c>
      <c r="C130" s="234">
        <v>155</v>
      </c>
      <c r="D130" s="234" t="s">
        <v>34</v>
      </c>
      <c r="E130" s="235">
        <v>57022</v>
      </c>
      <c r="F130" s="236">
        <v>16720</v>
      </c>
      <c r="G130" s="233">
        <v>1</v>
      </c>
      <c r="H130" s="233" t="s">
        <v>1424</v>
      </c>
    </row>
    <row r="131" spans="1:8">
      <c r="A131" s="227" t="s">
        <v>109</v>
      </c>
      <c r="B131" s="244">
        <v>45996.328993055555</v>
      </c>
      <c r="C131" s="234">
        <v>155</v>
      </c>
      <c r="D131" s="234" t="s">
        <v>34</v>
      </c>
      <c r="E131" s="235">
        <v>57008</v>
      </c>
      <c r="F131" s="236">
        <v>14000</v>
      </c>
      <c r="G131" s="233">
        <v>1</v>
      </c>
      <c r="H131" s="233" t="s">
        <v>1424</v>
      </c>
    </row>
    <row r="132" spans="1:8">
      <c r="A132" s="227" t="s">
        <v>109</v>
      </c>
      <c r="B132" s="244">
        <v>45996.334756944445</v>
      </c>
      <c r="C132" s="234">
        <v>155</v>
      </c>
      <c r="D132" s="234" t="s">
        <v>34</v>
      </c>
      <c r="E132" s="235">
        <v>57009</v>
      </c>
      <c r="F132" s="236">
        <v>26078</v>
      </c>
      <c r="G132" s="233">
        <v>1</v>
      </c>
      <c r="H132" s="233" t="s">
        <v>1424</v>
      </c>
    </row>
    <row r="133" spans="1:8">
      <c r="A133" s="227" t="s">
        <v>109</v>
      </c>
      <c r="B133" s="244">
        <v>45996.338379629633</v>
      </c>
      <c r="C133" s="234">
        <v>155</v>
      </c>
      <c r="D133" s="234" t="s">
        <v>34</v>
      </c>
      <c r="E133" s="235">
        <v>57010</v>
      </c>
      <c r="F133" s="236">
        <v>14000</v>
      </c>
      <c r="G133" s="233">
        <v>1</v>
      </c>
      <c r="H133" s="233" t="s">
        <v>1424</v>
      </c>
    </row>
    <row r="134" spans="1:8">
      <c r="A134" s="227" t="s">
        <v>109</v>
      </c>
      <c r="B134" s="244">
        <v>45996.338969907411</v>
      </c>
      <c r="C134" s="234">
        <v>155</v>
      </c>
      <c r="D134" s="234" t="s">
        <v>34</v>
      </c>
      <c r="E134" s="235">
        <v>57011</v>
      </c>
      <c r="F134" s="236">
        <v>41400</v>
      </c>
      <c r="G134" s="233">
        <v>1</v>
      </c>
      <c r="H134" s="233" t="s">
        <v>1424</v>
      </c>
    </row>
    <row r="135" spans="1:8">
      <c r="A135" s="227" t="s">
        <v>109</v>
      </c>
      <c r="B135" s="244">
        <v>45996.339641203704</v>
      </c>
      <c r="C135" s="234">
        <v>155</v>
      </c>
      <c r="D135" s="234" t="s">
        <v>34</v>
      </c>
      <c r="E135" s="235">
        <v>57012</v>
      </c>
      <c r="F135" s="236">
        <v>16000</v>
      </c>
      <c r="G135" s="233">
        <v>1</v>
      </c>
      <c r="H135" s="233" t="s">
        <v>1424</v>
      </c>
    </row>
    <row r="136" spans="1:8">
      <c r="A136" s="227" t="s">
        <v>109</v>
      </c>
      <c r="B136" s="244">
        <v>45996.340324074074</v>
      </c>
      <c r="C136" s="234">
        <v>155</v>
      </c>
      <c r="D136" s="234" t="s">
        <v>34</v>
      </c>
      <c r="E136" s="235">
        <v>57013</v>
      </c>
      <c r="F136" s="236">
        <v>56000</v>
      </c>
      <c r="G136" s="233">
        <v>1</v>
      </c>
      <c r="H136" s="233" t="s">
        <v>1424</v>
      </c>
    </row>
    <row r="137" spans="1:8">
      <c r="A137" s="227" t="s">
        <v>109</v>
      </c>
      <c r="B137" s="244">
        <v>45996.343842592592</v>
      </c>
      <c r="C137" s="234">
        <v>155</v>
      </c>
      <c r="D137" s="234" t="s">
        <v>34</v>
      </c>
      <c r="E137" s="235">
        <v>57014</v>
      </c>
      <c r="F137" s="236">
        <v>10490</v>
      </c>
      <c r="G137" s="233">
        <v>1</v>
      </c>
      <c r="H137" s="233" t="s">
        <v>1424</v>
      </c>
    </row>
    <row r="138" spans="1:8">
      <c r="A138" s="227" t="s">
        <v>109</v>
      </c>
      <c r="B138" s="244">
        <v>45996.345000000001</v>
      </c>
      <c r="C138" s="234">
        <v>155</v>
      </c>
      <c r="D138" s="234" t="s">
        <v>34</v>
      </c>
      <c r="E138" s="235">
        <v>57015</v>
      </c>
      <c r="F138" s="236">
        <v>28000</v>
      </c>
      <c r="G138" s="233">
        <v>1</v>
      </c>
      <c r="H138" s="233" t="s">
        <v>1424</v>
      </c>
    </row>
    <row r="139" spans="1:8">
      <c r="A139" s="227" t="s">
        <v>109</v>
      </c>
      <c r="B139" s="244">
        <v>45996.346608796295</v>
      </c>
      <c r="C139" s="234">
        <v>155</v>
      </c>
      <c r="D139" s="234" t="s">
        <v>34</v>
      </c>
      <c r="E139" s="235">
        <v>57016</v>
      </c>
      <c r="F139" s="236">
        <v>19500</v>
      </c>
      <c r="G139" s="233">
        <v>1</v>
      </c>
      <c r="H139" s="233" t="s">
        <v>1424</v>
      </c>
    </row>
    <row r="140" spans="1:8">
      <c r="A140" s="227" t="s">
        <v>109</v>
      </c>
      <c r="B140" s="244">
        <v>45996.353622685187</v>
      </c>
      <c r="C140" s="234">
        <v>155</v>
      </c>
      <c r="D140" s="234" t="s">
        <v>34</v>
      </c>
      <c r="E140" s="235">
        <v>57017</v>
      </c>
      <c r="F140" s="236">
        <v>194272</v>
      </c>
      <c r="G140" s="233">
        <v>1</v>
      </c>
      <c r="H140" s="233" t="s">
        <v>1424</v>
      </c>
    </row>
    <row r="141" spans="1:8">
      <c r="A141" s="227" t="s">
        <v>109</v>
      </c>
      <c r="B141" s="244">
        <v>45996.358877314815</v>
      </c>
      <c r="C141" s="234">
        <v>155</v>
      </c>
      <c r="D141" s="234" t="s">
        <v>34</v>
      </c>
      <c r="E141" s="235">
        <v>57018</v>
      </c>
      <c r="F141" s="236">
        <v>14000</v>
      </c>
      <c r="G141" s="233">
        <v>1</v>
      </c>
      <c r="H141" s="233" t="s">
        <v>1424</v>
      </c>
    </row>
    <row r="142" spans="1:8">
      <c r="A142" s="227" t="s">
        <v>109</v>
      </c>
      <c r="B142" s="244">
        <v>45996.363495370373</v>
      </c>
      <c r="C142" s="234">
        <v>155</v>
      </c>
      <c r="D142" s="234" t="s">
        <v>34</v>
      </c>
      <c r="E142" s="235">
        <v>57019</v>
      </c>
      <c r="F142" s="236">
        <v>6288</v>
      </c>
      <c r="G142" s="233">
        <v>1</v>
      </c>
      <c r="H142" s="233" t="s">
        <v>1424</v>
      </c>
    </row>
    <row r="143" spans="1:8">
      <c r="A143" s="227" t="s">
        <v>109</v>
      </c>
      <c r="B143" s="244">
        <v>45996.282141203701</v>
      </c>
      <c r="C143" s="234">
        <v>155</v>
      </c>
      <c r="D143" s="234" t="s">
        <v>34</v>
      </c>
      <c r="E143" s="235">
        <v>56989</v>
      </c>
      <c r="F143" s="236">
        <v>82526</v>
      </c>
      <c r="G143" s="233">
        <v>1</v>
      </c>
      <c r="H143" s="233" t="s">
        <v>1424</v>
      </c>
    </row>
    <row r="144" spans="1:8">
      <c r="A144" s="227" t="s">
        <v>109</v>
      </c>
      <c r="B144" s="244">
        <v>45996.287118055552</v>
      </c>
      <c r="C144" s="234">
        <v>155</v>
      </c>
      <c r="D144" s="234" t="s">
        <v>34</v>
      </c>
      <c r="E144" s="235">
        <v>56990</v>
      </c>
      <c r="F144" s="236">
        <v>27047</v>
      </c>
      <c r="G144" s="233">
        <v>1</v>
      </c>
      <c r="H144" s="233" t="s">
        <v>1424</v>
      </c>
    </row>
    <row r="145" spans="1:8">
      <c r="A145" s="227" t="s">
        <v>109</v>
      </c>
      <c r="B145" s="244">
        <v>45996.300138888888</v>
      </c>
      <c r="C145" s="234">
        <v>155</v>
      </c>
      <c r="D145" s="234" t="s">
        <v>34</v>
      </c>
      <c r="E145" s="235">
        <v>56991</v>
      </c>
      <c r="F145" s="236">
        <v>31050</v>
      </c>
      <c r="G145" s="233">
        <v>1</v>
      </c>
      <c r="H145" s="233" t="s">
        <v>1424</v>
      </c>
    </row>
    <row r="146" spans="1:8">
      <c r="A146" s="227" t="s">
        <v>109</v>
      </c>
      <c r="B146" s="244">
        <v>45996.305150462962</v>
      </c>
      <c r="C146" s="234">
        <v>155</v>
      </c>
      <c r="D146" s="234" t="s">
        <v>34</v>
      </c>
      <c r="E146" s="235">
        <v>56992</v>
      </c>
      <c r="F146" s="236">
        <v>7930</v>
      </c>
      <c r="G146" s="233">
        <v>1</v>
      </c>
      <c r="H146" s="233" t="s">
        <v>1424</v>
      </c>
    </row>
    <row r="147" spans="1:8">
      <c r="A147" s="227" t="s">
        <v>109</v>
      </c>
      <c r="B147" s="244">
        <v>45996.309814814813</v>
      </c>
      <c r="C147" s="234">
        <v>155</v>
      </c>
      <c r="D147" s="234" t="s">
        <v>34</v>
      </c>
      <c r="E147" s="235">
        <v>56993</v>
      </c>
      <c r="F147" s="236">
        <v>96000</v>
      </c>
      <c r="G147" s="233">
        <v>1</v>
      </c>
      <c r="H147" s="233" t="s">
        <v>1424</v>
      </c>
    </row>
    <row r="148" spans="1:8">
      <c r="A148" s="227" t="s">
        <v>109</v>
      </c>
      <c r="B148" s="244">
        <v>45996.313449074078</v>
      </c>
      <c r="C148" s="234">
        <v>155</v>
      </c>
      <c r="D148" s="234" t="s">
        <v>34</v>
      </c>
      <c r="E148" s="235">
        <v>56994</v>
      </c>
      <c r="F148" s="236">
        <v>107500</v>
      </c>
      <c r="G148" s="233">
        <v>1</v>
      </c>
      <c r="H148" s="233" t="s">
        <v>1424</v>
      </c>
    </row>
    <row r="149" spans="1:8">
      <c r="A149" s="227" t="s">
        <v>109</v>
      </c>
      <c r="B149" s="244">
        <v>45996.314583333333</v>
      </c>
      <c r="C149" s="234">
        <v>155</v>
      </c>
      <c r="D149" s="234" t="s">
        <v>34</v>
      </c>
      <c r="E149" s="235">
        <v>56995</v>
      </c>
      <c r="F149" s="236">
        <v>44340</v>
      </c>
      <c r="G149" s="233">
        <v>1</v>
      </c>
      <c r="H149" s="233" t="s">
        <v>1424</v>
      </c>
    </row>
    <row r="150" spans="1:8">
      <c r="A150" s="227" t="s">
        <v>109</v>
      </c>
      <c r="B150" s="244">
        <v>45996.315532407411</v>
      </c>
      <c r="C150" s="234">
        <v>155</v>
      </c>
      <c r="D150" s="234" t="s">
        <v>34</v>
      </c>
      <c r="E150" s="235">
        <v>56996</v>
      </c>
      <c r="F150" s="236">
        <v>16820</v>
      </c>
      <c r="G150" s="233">
        <v>1</v>
      </c>
      <c r="H150" s="233" t="s">
        <v>1424</v>
      </c>
    </row>
    <row r="151" spans="1:8">
      <c r="A151" s="227" t="s">
        <v>109</v>
      </c>
      <c r="B151" s="244">
        <v>45996.316006944442</v>
      </c>
      <c r="C151" s="234">
        <v>155</v>
      </c>
      <c r="D151" s="234" t="s">
        <v>34</v>
      </c>
      <c r="E151" s="235">
        <v>56997</v>
      </c>
      <c r="F151" s="236">
        <v>98000</v>
      </c>
      <c r="G151" s="233">
        <v>1</v>
      </c>
      <c r="H151" s="233" t="s">
        <v>1424</v>
      </c>
    </row>
    <row r="152" spans="1:8">
      <c r="A152" s="227" t="s">
        <v>109</v>
      </c>
      <c r="B152" s="244">
        <v>45996.316921296297</v>
      </c>
      <c r="C152" s="234">
        <v>155</v>
      </c>
      <c r="D152" s="234" t="s">
        <v>34</v>
      </c>
      <c r="E152" s="235">
        <v>56998</v>
      </c>
      <c r="F152" s="236">
        <v>70296</v>
      </c>
      <c r="G152" s="233">
        <v>1</v>
      </c>
      <c r="H152" s="233" t="s">
        <v>1424</v>
      </c>
    </row>
    <row r="153" spans="1:8">
      <c r="A153" s="227" t="s">
        <v>109</v>
      </c>
      <c r="B153" s="244">
        <v>45996.317476851851</v>
      </c>
      <c r="C153" s="234">
        <v>155</v>
      </c>
      <c r="D153" s="234" t="s">
        <v>34</v>
      </c>
      <c r="E153" s="235">
        <v>56999</v>
      </c>
      <c r="F153" s="236">
        <v>26304</v>
      </c>
      <c r="G153" s="233">
        <v>1</v>
      </c>
      <c r="H153" s="233" t="s">
        <v>1424</v>
      </c>
    </row>
    <row r="154" spans="1:8">
      <c r="A154" s="227" t="s">
        <v>109</v>
      </c>
      <c r="B154" s="244">
        <v>45996.318124999998</v>
      </c>
      <c r="C154" s="234">
        <v>155</v>
      </c>
      <c r="D154" s="234" t="s">
        <v>34</v>
      </c>
      <c r="E154" s="235">
        <v>57000</v>
      </c>
      <c r="F154" s="236">
        <v>42000</v>
      </c>
      <c r="G154" s="233">
        <v>1</v>
      </c>
      <c r="H154" s="233" t="s">
        <v>1424</v>
      </c>
    </row>
    <row r="155" spans="1:8">
      <c r="A155" s="227" t="s">
        <v>109</v>
      </c>
      <c r="B155" s="244">
        <v>45996.318668981483</v>
      </c>
      <c r="C155" s="234">
        <v>155</v>
      </c>
      <c r="D155" s="234" t="s">
        <v>34</v>
      </c>
      <c r="E155" s="235">
        <v>57001</v>
      </c>
      <c r="F155" s="236">
        <v>17328</v>
      </c>
      <c r="G155" s="233">
        <v>1</v>
      </c>
      <c r="H155" s="233" t="s">
        <v>1424</v>
      </c>
    </row>
    <row r="156" spans="1:8">
      <c r="A156" s="227" t="s">
        <v>109</v>
      </c>
      <c r="B156" s="244">
        <v>45996.319189814814</v>
      </c>
      <c r="C156" s="234">
        <v>155</v>
      </c>
      <c r="D156" s="234" t="s">
        <v>34</v>
      </c>
      <c r="E156" s="235">
        <v>57002</v>
      </c>
      <c r="F156" s="236">
        <v>16656</v>
      </c>
      <c r="G156" s="233">
        <v>1</v>
      </c>
      <c r="H156" s="233" t="s">
        <v>1424</v>
      </c>
    </row>
    <row r="157" spans="1:8">
      <c r="A157" s="227" t="s">
        <v>109</v>
      </c>
      <c r="B157" s="244">
        <v>45996.270300925928</v>
      </c>
      <c r="C157" s="234">
        <v>155</v>
      </c>
      <c r="D157" s="234" t="s">
        <v>34</v>
      </c>
      <c r="E157" s="235">
        <v>56984</v>
      </c>
      <c r="F157" s="236">
        <v>80060</v>
      </c>
      <c r="G157" s="233">
        <v>1</v>
      </c>
      <c r="H157" s="233" t="s">
        <v>1424</v>
      </c>
    </row>
    <row r="158" spans="1:8">
      <c r="A158" s="227" t="s">
        <v>109</v>
      </c>
      <c r="B158" s="244">
        <v>45996.257280092592</v>
      </c>
      <c r="C158" s="234">
        <v>155</v>
      </c>
      <c r="D158" s="234" t="s">
        <v>34</v>
      </c>
      <c r="E158" s="235">
        <v>56979</v>
      </c>
      <c r="F158" s="236">
        <v>59760</v>
      </c>
      <c r="G158" s="233">
        <v>1</v>
      </c>
      <c r="H158" s="233" t="s">
        <v>1424</v>
      </c>
    </row>
    <row r="159" spans="1:8">
      <c r="A159" s="227" t="s">
        <v>109</v>
      </c>
      <c r="B159" s="244">
        <v>45996.193020833336</v>
      </c>
      <c r="C159" s="234">
        <v>155</v>
      </c>
      <c r="D159" s="234" t="s">
        <v>34</v>
      </c>
      <c r="E159" s="235">
        <v>56967</v>
      </c>
      <c r="F159" s="236">
        <v>30540</v>
      </c>
      <c r="G159" s="233">
        <v>1</v>
      </c>
      <c r="H159" s="233" t="s">
        <v>1424</v>
      </c>
    </row>
    <row r="160" spans="1:8">
      <c r="A160" s="227" t="s">
        <v>109</v>
      </c>
      <c r="B160" s="244">
        <v>45996.193310185183</v>
      </c>
      <c r="C160" s="234">
        <v>155</v>
      </c>
      <c r="D160" s="234" t="s">
        <v>34</v>
      </c>
      <c r="E160" s="235">
        <v>56968</v>
      </c>
      <c r="F160" s="236">
        <v>439200</v>
      </c>
      <c r="G160" s="233">
        <v>1</v>
      </c>
      <c r="H160" s="233" t="s">
        <v>45</v>
      </c>
    </row>
    <row r="161" spans="1:8">
      <c r="A161" s="227" t="s">
        <v>109</v>
      </c>
      <c r="B161" s="244">
        <v>45996.197395833333</v>
      </c>
      <c r="C161" s="234">
        <v>155</v>
      </c>
      <c r="D161" s="234" t="s">
        <v>34</v>
      </c>
      <c r="E161" s="235">
        <v>56970</v>
      </c>
      <c r="F161" s="236">
        <v>187800</v>
      </c>
      <c r="G161" s="233">
        <v>1</v>
      </c>
      <c r="H161" s="233" t="s">
        <v>1424</v>
      </c>
    </row>
    <row r="162" spans="1:8">
      <c r="A162" s="227" t="s">
        <v>109</v>
      </c>
      <c r="B162" s="244">
        <v>45996.198888888888</v>
      </c>
      <c r="C162" s="234">
        <v>155</v>
      </c>
      <c r="D162" s="234" t="s">
        <v>34</v>
      </c>
      <c r="E162" s="235">
        <v>56971</v>
      </c>
      <c r="F162" s="236">
        <v>201050</v>
      </c>
      <c r="G162" s="233">
        <v>1</v>
      </c>
      <c r="H162" s="233" t="s">
        <v>1424</v>
      </c>
    </row>
    <row r="163" spans="1:8">
      <c r="A163" s="227" t="s">
        <v>109</v>
      </c>
      <c r="B163" s="244">
        <v>45996.224872685183</v>
      </c>
      <c r="C163" s="234">
        <v>155</v>
      </c>
      <c r="D163" s="234" t="s">
        <v>34</v>
      </c>
      <c r="E163" s="235">
        <v>56973</v>
      </c>
      <c r="F163" s="236">
        <v>19500</v>
      </c>
      <c r="G163" s="233">
        <v>1</v>
      </c>
      <c r="H163" s="233" t="s">
        <v>1424</v>
      </c>
    </row>
    <row r="164" spans="1:8">
      <c r="A164" s="227" t="s">
        <v>109</v>
      </c>
      <c r="B164" s="244">
        <v>45996.246817129628</v>
      </c>
      <c r="C164" s="234">
        <v>155</v>
      </c>
      <c r="D164" s="234" t="s">
        <v>34</v>
      </c>
      <c r="E164" s="235">
        <v>56974</v>
      </c>
      <c r="F164" s="236">
        <v>109917</v>
      </c>
      <c r="G164" s="233">
        <v>1</v>
      </c>
      <c r="H164" s="233" t="s">
        <v>45</v>
      </c>
    </row>
    <row r="165" spans="1:8">
      <c r="A165" s="227" t="s">
        <v>109</v>
      </c>
      <c r="B165" s="244">
        <v>45996.249212962961</v>
      </c>
      <c r="C165" s="234">
        <v>155</v>
      </c>
      <c r="D165" s="234" t="s">
        <v>34</v>
      </c>
      <c r="E165" s="235">
        <v>56975</v>
      </c>
      <c r="F165" s="236">
        <v>168656</v>
      </c>
      <c r="G165" s="233">
        <v>1</v>
      </c>
      <c r="H165" s="233" t="s">
        <v>45</v>
      </c>
    </row>
    <row r="166" spans="1:8">
      <c r="A166" s="227" t="s">
        <v>109</v>
      </c>
      <c r="B166" s="244">
        <v>45996.25408564815</v>
      </c>
      <c r="C166" s="234">
        <v>155</v>
      </c>
      <c r="D166" s="234" t="s">
        <v>34</v>
      </c>
      <c r="E166" s="235">
        <v>56976</v>
      </c>
      <c r="F166" s="236">
        <v>94854</v>
      </c>
      <c r="G166" s="233">
        <v>1</v>
      </c>
      <c r="H166" s="233" t="s">
        <v>45</v>
      </c>
    </row>
    <row r="167" spans="1:8">
      <c r="A167" s="227" t="s">
        <v>109</v>
      </c>
      <c r="B167" s="244">
        <v>45996.255358796298</v>
      </c>
      <c r="C167" s="234">
        <v>155</v>
      </c>
      <c r="D167" s="234" t="s">
        <v>34</v>
      </c>
      <c r="E167" s="235">
        <v>56977</v>
      </c>
      <c r="F167" s="236">
        <v>17630</v>
      </c>
      <c r="G167" s="233">
        <v>1</v>
      </c>
      <c r="H167" s="233" t="s">
        <v>1424</v>
      </c>
    </row>
    <row r="168" spans="1:8">
      <c r="A168" s="227" t="s">
        <v>109</v>
      </c>
      <c r="B168" s="244">
        <v>45995.471342592595</v>
      </c>
      <c r="C168" s="234">
        <v>155</v>
      </c>
      <c r="D168" s="234" t="s">
        <v>34</v>
      </c>
      <c r="E168" s="235">
        <v>56964</v>
      </c>
      <c r="F168" s="236">
        <v>15210</v>
      </c>
      <c r="G168" s="233">
        <v>1</v>
      </c>
      <c r="H168" s="233" t="s">
        <v>1424</v>
      </c>
    </row>
    <row r="169" spans="1:8">
      <c r="A169" s="227" t="s">
        <v>109</v>
      </c>
      <c r="B169" s="244">
        <v>45995.473819444444</v>
      </c>
      <c r="C169" s="234">
        <v>155</v>
      </c>
      <c r="D169" s="234" t="s">
        <v>34</v>
      </c>
      <c r="E169" s="235">
        <v>56965</v>
      </c>
      <c r="F169" s="236">
        <v>35588</v>
      </c>
      <c r="G169" s="233">
        <v>1</v>
      </c>
      <c r="H169" s="233" t="s">
        <v>1424</v>
      </c>
    </row>
    <row r="170" spans="1:8">
      <c r="A170" s="227" t="s">
        <v>109</v>
      </c>
      <c r="B170" s="244">
        <v>45994.240300925929</v>
      </c>
      <c r="C170" s="234">
        <v>155</v>
      </c>
      <c r="D170" s="234" t="s">
        <v>34</v>
      </c>
      <c r="E170" s="235">
        <v>56848</v>
      </c>
      <c r="F170" s="236">
        <v>69780</v>
      </c>
      <c r="G170" s="233">
        <v>1</v>
      </c>
      <c r="H170" s="233" t="s">
        <v>1424</v>
      </c>
    </row>
    <row r="171" spans="1:8">
      <c r="A171" s="227" t="s">
        <v>109</v>
      </c>
      <c r="B171" s="244">
        <v>45995.360636574071</v>
      </c>
      <c r="C171" s="234">
        <v>155</v>
      </c>
      <c r="D171" s="234" t="s">
        <v>34</v>
      </c>
      <c r="E171" s="235">
        <v>56931</v>
      </c>
      <c r="F171" s="236">
        <v>98952</v>
      </c>
      <c r="G171" s="233">
        <v>1</v>
      </c>
      <c r="H171" s="233" t="s">
        <v>1424</v>
      </c>
    </row>
    <row r="172" spans="1:8">
      <c r="A172" s="227" t="s">
        <v>109</v>
      </c>
      <c r="B172" s="244">
        <v>45995.42496527778</v>
      </c>
      <c r="C172" s="234">
        <v>155</v>
      </c>
      <c r="D172" s="234" t="s">
        <v>34</v>
      </c>
      <c r="E172" s="235">
        <v>56956</v>
      </c>
      <c r="F172" s="236">
        <v>57200</v>
      </c>
      <c r="G172" s="233">
        <v>1</v>
      </c>
      <c r="H172" s="233" t="s">
        <v>45</v>
      </c>
    </row>
    <row r="173" spans="1:8">
      <c r="A173" s="227" t="s">
        <v>109</v>
      </c>
      <c r="B173" s="244">
        <v>45995.429166666669</v>
      </c>
      <c r="C173" s="234">
        <v>155</v>
      </c>
      <c r="D173" s="234" t="s">
        <v>34</v>
      </c>
      <c r="E173" s="235">
        <v>56957</v>
      </c>
      <c r="F173" s="236">
        <v>44324</v>
      </c>
      <c r="G173" s="233">
        <v>1</v>
      </c>
      <c r="H173" s="233" t="s">
        <v>1424</v>
      </c>
    </row>
    <row r="174" spans="1:8">
      <c r="A174" s="227" t="s">
        <v>109</v>
      </c>
      <c r="B174" s="244">
        <v>45995.430300925924</v>
      </c>
      <c r="C174" s="234">
        <v>155</v>
      </c>
      <c r="D174" s="234" t="s">
        <v>34</v>
      </c>
      <c r="E174" s="235">
        <v>56958</v>
      </c>
      <c r="F174" s="236">
        <v>64704</v>
      </c>
      <c r="G174" s="233">
        <v>1</v>
      </c>
      <c r="H174" s="233" t="s">
        <v>1424</v>
      </c>
    </row>
    <row r="175" spans="1:8">
      <c r="A175" s="227" t="s">
        <v>109</v>
      </c>
      <c r="B175" s="244">
        <v>45995.397372685184</v>
      </c>
      <c r="C175" s="234">
        <v>155</v>
      </c>
      <c r="D175" s="234" t="s">
        <v>34</v>
      </c>
      <c r="E175" s="235">
        <v>56944</v>
      </c>
      <c r="F175" s="236">
        <v>14000</v>
      </c>
      <c r="G175" s="233">
        <v>1</v>
      </c>
      <c r="H175" s="233" t="s">
        <v>1424</v>
      </c>
    </row>
    <row r="176" spans="1:8">
      <c r="A176" s="227" t="s">
        <v>109</v>
      </c>
      <c r="B176" s="244">
        <v>45995.399930555555</v>
      </c>
      <c r="C176" s="234">
        <v>155</v>
      </c>
      <c r="D176" s="234" t="s">
        <v>34</v>
      </c>
      <c r="E176" s="235">
        <v>56945</v>
      </c>
      <c r="F176" s="236">
        <v>8806</v>
      </c>
      <c r="G176" s="233">
        <v>1</v>
      </c>
      <c r="H176" s="233" t="s">
        <v>1424</v>
      </c>
    </row>
    <row r="177" spans="1:8">
      <c r="A177" s="227" t="s">
        <v>109</v>
      </c>
      <c r="B177" s="244">
        <v>45995.400972222225</v>
      </c>
      <c r="C177" s="234">
        <v>155</v>
      </c>
      <c r="D177" s="234" t="s">
        <v>34</v>
      </c>
      <c r="E177" s="235">
        <v>56946</v>
      </c>
      <c r="F177" s="236">
        <v>17504</v>
      </c>
      <c r="G177" s="233">
        <v>1</v>
      </c>
      <c r="H177" s="233" t="s">
        <v>1424</v>
      </c>
    </row>
    <row r="178" spans="1:8">
      <c r="A178" s="227" t="s">
        <v>109</v>
      </c>
      <c r="B178" s="244">
        <v>45995.401863425926</v>
      </c>
      <c r="C178" s="234">
        <v>155</v>
      </c>
      <c r="D178" s="234" t="s">
        <v>34</v>
      </c>
      <c r="E178" s="235">
        <v>56947</v>
      </c>
      <c r="F178" s="236">
        <v>53980</v>
      </c>
      <c r="G178" s="233">
        <v>1</v>
      </c>
      <c r="H178" s="233" t="s">
        <v>1424</v>
      </c>
    </row>
    <row r="179" spans="1:8">
      <c r="A179" s="227" t="s">
        <v>109</v>
      </c>
      <c r="B179" s="244">
        <v>45995.404513888891</v>
      </c>
      <c r="C179" s="234">
        <v>155</v>
      </c>
      <c r="D179" s="234" t="s">
        <v>34</v>
      </c>
      <c r="E179" s="235">
        <v>56948</v>
      </c>
      <c r="F179" s="236">
        <v>28000</v>
      </c>
      <c r="G179" s="233">
        <v>1</v>
      </c>
      <c r="H179" s="233" t="s">
        <v>1424</v>
      </c>
    </row>
    <row r="180" spans="1:8">
      <c r="A180" s="227" t="s">
        <v>109</v>
      </c>
      <c r="B180" s="244">
        <v>45995.408900462964</v>
      </c>
      <c r="C180" s="234">
        <v>155</v>
      </c>
      <c r="D180" s="234" t="s">
        <v>34</v>
      </c>
      <c r="E180" s="235">
        <v>56949</v>
      </c>
      <c r="F180" s="236">
        <v>13728</v>
      </c>
      <c r="G180" s="233">
        <v>1</v>
      </c>
      <c r="H180" s="233" t="s">
        <v>1424</v>
      </c>
    </row>
    <row r="181" spans="1:8">
      <c r="A181" s="227" t="s">
        <v>109</v>
      </c>
      <c r="B181" s="244">
        <v>45995.415798611109</v>
      </c>
      <c r="C181" s="234">
        <v>155</v>
      </c>
      <c r="D181" s="234" t="s">
        <v>34</v>
      </c>
      <c r="E181" s="235">
        <v>56950</v>
      </c>
      <c r="F181" s="236">
        <v>5940</v>
      </c>
      <c r="G181" s="233">
        <v>1</v>
      </c>
      <c r="H181" s="233" t="s">
        <v>1424</v>
      </c>
    </row>
    <row r="182" spans="1:8">
      <c r="A182" s="227" t="s">
        <v>109</v>
      </c>
      <c r="B182" s="244">
        <v>45995.420613425929</v>
      </c>
      <c r="C182" s="234">
        <v>155</v>
      </c>
      <c r="D182" s="234" t="s">
        <v>34</v>
      </c>
      <c r="E182" s="235">
        <v>56951</v>
      </c>
      <c r="F182" s="236">
        <v>96576</v>
      </c>
      <c r="G182" s="233">
        <v>1</v>
      </c>
      <c r="H182" s="233" t="s">
        <v>1424</v>
      </c>
    </row>
    <row r="183" spans="1:8">
      <c r="A183" s="227" t="s">
        <v>109</v>
      </c>
      <c r="B183" s="244">
        <v>45995.421076388891</v>
      </c>
      <c r="C183" s="234">
        <v>155</v>
      </c>
      <c r="D183" s="234" t="s">
        <v>34</v>
      </c>
      <c r="E183" s="235">
        <v>56952</v>
      </c>
      <c r="F183" s="236">
        <v>34540</v>
      </c>
      <c r="G183" s="233">
        <v>1</v>
      </c>
      <c r="H183" s="233" t="s">
        <v>1424</v>
      </c>
    </row>
    <row r="184" spans="1:8">
      <c r="A184" s="227" t="s">
        <v>109</v>
      </c>
      <c r="B184" s="244">
        <v>45995.422025462962</v>
      </c>
      <c r="C184" s="234">
        <v>155</v>
      </c>
      <c r="D184" s="234" t="s">
        <v>34</v>
      </c>
      <c r="E184" s="235">
        <v>56953</v>
      </c>
      <c r="F184" s="236">
        <v>96256</v>
      </c>
      <c r="G184" s="233">
        <v>1</v>
      </c>
      <c r="H184" s="233" t="s">
        <v>1424</v>
      </c>
    </row>
    <row r="185" spans="1:8">
      <c r="A185" s="227" t="s">
        <v>109</v>
      </c>
      <c r="B185" s="244">
        <v>45995.423726851855</v>
      </c>
      <c r="C185" s="234">
        <v>155</v>
      </c>
      <c r="D185" s="234" t="s">
        <v>34</v>
      </c>
      <c r="E185" s="235">
        <v>56954</v>
      </c>
      <c r="F185" s="236">
        <v>15060</v>
      </c>
      <c r="G185" s="233">
        <v>1</v>
      </c>
      <c r="H185" s="233" t="s">
        <v>1424</v>
      </c>
    </row>
    <row r="186" spans="1:8">
      <c r="A186" s="227" t="s">
        <v>109</v>
      </c>
      <c r="B186" s="244">
        <v>45995.368310185186</v>
      </c>
      <c r="C186" s="234">
        <v>155</v>
      </c>
      <c r="D186" s="234" t="s">
        <v>34</v>
      </c>
      <c r="E186" s="235">
        <v>56933</v>
      </c>
      <c r="F186" s="236">
        <v>124040</v>
      </c>
      <c r="G186" s="233">
        <v>1</v>
      </c>
      <c r="H186" s="233" t="s">
        <v>1424</v>
      </c>
    </row>
    <row r="187" spans="1:8">
      <c r="A187" s="227" t="s">
        <v>109</v>
      </c>
      <c r="B187" s="244">
        <v>45995.371469907404</v>
      </c>
      <c r="C187" s="234">
        <v>155</v>
      </c>
      <c r="D187" s="234" t="s">
        <v>34</v>
      </c>
      <c r="E187" s="235">
        <v>56934</v>
      </c>
      <c r="F187" s="236">
        <v>75254</v>
      </c>
      <c r="G187" s="233">
        <v>1</v>
      </c>
      <c r="H187" s="233" t="s">
        <v>1424</v>
      </c>
    </row>
    <row r="188" spans="1:8">
      <c r="A188" s="227" t="s">
        <v>109</v>
      </c>
      <c r="B188" s="244">
        <v>45995.337685185186</v>
      </c>
      <c r="C188" s="234">
        <v>155</v>
      </c>
      <c r="D188" s="234" t="s">
        <v>34</v>
      </c>
      <c r="E188" s="235">
        <v>56929</v>
      </c>
      <c r="F188" s="236">
        <v>24416</v>
      </c>
      <c r="G188" s="233">
        <v>1</v>
      </c>
      <c r="H188" s="233" t="s">
        <v>1424</v>
      </c>
    </row>
    <row r="189" spans="1:8">
      <c r="A189" s="227" t="s">
        <v>109</v>
      </c>
      <c r="B189" s="244">
        <v>45995.27547453704</v>
      </c>
      <c r="C189" s="234">
        <v>155</v>
      </c>
      <c r="D189" s="234" t="s">
        <v>34</v>
      </c>
      <c r="E189" s="235">
        <v>56906</v>
      </c>
      <c r="F189" s="236">
        <v>48180</v>
      </c>
      <c r="G189" s="233">
        <v>1</v>
      </c>
      <c r="H189" s="233" t="s">
        <v>1424</v>
      </c>
    </row>
    <row r="190" spans="1:8">
      <c r="A190" s="227" t="s">
        <v>109</v>
      </c>
      <c r="B190" s="244">
        <v>45995.379594907405</v>
      </c>
      <c r="C190" s="234">
        <v>155</v>
      </c>
      <c r="D190" s="234" t="s">
        <v>34</v>
      </c>
      <c r="E190" s="235">
        <v>56936</v>
      </c>
      <c r="F190" s="236">
        <v>106548</v>
      </c>
      <c r="G190" s="233">
        <v>1</v>
      </c>
      <c r="H190" s="233" t="s">
        <v>1424</v>
      </c>
    </row>
    <row r="191" spans="1:8">
      <c r="A191" s="227" t="s">
        <v>109</v>
      </c>
      <c r="B191" s="244">
        <v>45995.384363425925</v>
      </c>
      <c r="C191" s="234">
        <v>155</v>
      </c>
      <c r="D191" s="234" t="s">
        <v>34</v>
      </c>
      <c r="E191" s="235">
        <v>56937</v>
      </c>
      <c r="F191" s="236">
        <v>39320</v>
      </c>
      <c r="G191" s="233">
        <v>1</v>
      </c>
      <c r="H191" s="233" t="s">
        <v>1424</v>
      </c>
    </row>
    <row r="192" spans="1:8">
      <c r="A192" s="227" t="s">
        <v>109</v>
      </c>
      <c r="B192" s="244">
        <v>45995.38559027778</v>
      </c>
      <c r="C192" s="234">
        <v>155</v>
      </c>
      <c r="D192" s="234" t="s">
        <v>34</v>
      </c>
      <c r="E192" s="235">
        <v>56938</v>
      </c>
      <c r="F192" s="236">
        <v>70000</v>
      </c>
      <c r="G192" s="233">
        <v>1</v>
      </c>
      <c r="H192" s="233" t="s">
        <v>1424</v>
      </c>
    </row>
    <row r="193" spans="1:8">
      <c r="A193" s="227" t="s">
        <v>109</v>
      </c>
      <c r="B193" s="244">
        <v>45995.387719907405</v>
      </c>
      <c r="C193" s="234">
        <v>155</v>
      </c>
      <c r="D193" s="234" t="s">
        <v>34</v>
      </c>
      <c r="E193" s="235">
        <v>56939</v>
      </c>
      <c r="F193" s="236">
        <v>38864</v>
      </c>
      <c r="G193" s="233">
        <v>1</v>
      </c>
      <c r="H193" s="233" t="s">
        <v>1424</v>
      </c>
    </row>
    <row r="194" spans="1:8">
      <c r="A194" s="227" t="s">
        <v>109</v>
      </c>
      <c r="B194" s="244">
        <v>45995.3905787037</v>
      </c>
      <c r="C194" s="234">
        <v>155</v>
      </c>
      <c r="D194" s="234" t="s">
        <v>34</v>
      </c>
      <c r="E194" s="235">
        <v>56940</v>
      </c>
      <c r="F194" s="236">
        <v>30150</v>
      </c>
      <c r="G194" s="233">
        <v>1</v>
      </c>
      <c r="H194" s="233" t="s">
        <v>1424</v>
      </c>
    </row>
    <row r="195" spans="1:8">
      <c r="A195" s="227" t="s">
        <v>109</v>
      </c>
      <c r="B195" s="244">
        <v>45995.392442129632</v>
      </c>
      <c r="C195" s="234">
        <v>155</v>
      </c>
      <c r="D195" s="234" t="s">
        <v>34</v>
      </c>
      <c r="E195" s="235">
        <v>56941</v>
      </c>
      <c r="F195" s="236">
        <v>116926</v>
      </c>
      <c r="G195" s="233">
        <v>1</v>
      </c>
      <c r="H195" s="233" t="s">
        <v>1424</v>
      </c>
    </row>
    <row r="196" spans="1:8">
      <c r="A196" s="227" t="s">
        <v>109</v>
      </c>
      <c r="B196" s="244">
        <v>45995.393564814818</v>
      </c>
      <c r="C196" s="234">
        <v>155</v>
      </c>
      <c r="D196" s="234" t="s">
        <v>34</v>
      </c>
      <c r="E196" s="235">
        <v>56942</v>
      </c>
      <c r="F196" s="236">
        <v>77091</v>
      </c>
      <c r="G196" s="233">
        <v>1</v>
      </c>
      <c r="H196" s="233" t="s">
        <v>1424</v>
      </c>
    </row>
    <row r="197" spans="1:8">
      <c r="A197" s="227" t="s">
        <v>109</v>
      </c>
      <c r="B197" s="244">
        <v>45995.310671296298</v>
      </c>
      <c r="C197" s="234">
        <v>155</v>
      </c>
      <c r="D197" s="234" t="s">
        <v>34</v>
      </c>
      <c r="E197" s="235">
        <v>56918</v>
      </c>
      <c r="F197" s="236">
        <v>30000</v>
      </c>
      <c r="G197" s="233">
        <v>1</v>
      </c>
      <c r="H197" s="233" t="s">
        <v>1424</v>
      </c>
    </row>
    <row r="198" spans="1:8">
      <c r="A198" s="227" t="s">
        <v>109</v>
      </c>
      <c r="B198" s="244">
        <v>45995.315092592595</v>
      </c>
      <c r="C198" s="234">
        <v>155</v>
      </c>
      <c r="D198" s="234" t="s">
        <v>34</v>
      </c>
      <c r="E198" s="235">
        <v>56919</v>
      </c>
      <c r="F198" s="236">
        <v>38170</v>
      </c>
      <c r="G198" s="233">
        <v>1</v>
      </c>
      <c r="H198" s="233" t="s">
        <v>45</v>
      </c>
    </row>
    <row r="199" spans="1:8">
      <c r="A199" s="227" t="s">
        <v>109</v>
      </c>
      <c r="B199" s="244">
        <v>45995.31627314815</v>
      </c>
      <c r="C199" s="234">
        <v>155</v>
      </c>
      <c r="D199" s="234" t="s">
        <v>34</v>
      </c>
      <c r="E199" s="235">
        <v>56920</v>
      </c>
      <c r="F199" s="236">
        <v>66796</v>
      </c>
      <c r="G199" s="233">
        <v>1</v>
      </c>
      <c r="H199" s="233" t="s">
        <v>1424</v>
      </c>
    </row>
    <row r="200" spans="1:8">
      <c r="A200" s="227" t="s">
        <v>109</v>
      </c>
      <c r="B200" s="244">
        <v>45995.317199074074</v>
      </c>
      <c r="C200" s="234">
        <v>155</v>
      </c>
      <c r="D200" s="234" t="s">
        <v>34</v>
      </c>
      <c r="E200" s="235">
        <v>56921</v>
      </c>
      <c r="F200" s="236">
        <v>20460</v>
      </c>
      <c r="G200" s="233">
        <v>1</v>
      </c>
      <c r="H200" s="233" t="s">
        <v>1424</v>
      </c>
    </row>
    <row r="201" spans="1:8">
      <c r="A201" s="227" t="s">
        <v>109</v>
      </c>
      <c r="B201" s="244">
        <v>45995.318356481483</v>
      </c>
      <c r="C201" s="234">
        <v>155</v>
      </c>
      <c r="D201" s="234" t="s">
        <v>34</v>
      </c>
      <c r="E201" s="235">
        <v>56922</v>
      </c>
      <c r="F201" s="236">
        <v>400000</v>
      </c>
      <c r="G201" s="233">
        <v>1</v>
      </c>
      <c r="H201" s="233" t="s">
        <v>1424</v>
      </c>
    </row>
    <row r="202" spans="1:8">
      <c r="A202" s="227" t="s">
        <v>109</v>
      </c>
      <c r="B202" s="244">
        <v>45995.319247685184</v>
      </c>
      <c r="C202" s="234">
        <v>155</v>
      </c>
      <c r="D202" s="234" t="s">
        <v>34</v>
      </c>
      <c r="E202" s="235">
        <v>56923</v>
      </c>
      <c r="F202" s="236">
        <v>77400</v>
      </c>
      <c r="G202" s="233">
        <v>1</v>
      </c>
      <c r="H202" s="233" t="s">
        <v>1424</v>
      </c>
    </row>
    <row r="203" spans="1:8">
      <c r="A203" s="227" t="s">
        <v>109</v>
      </c>
      <c r="B203" s="244">
        <v>45995.320173611108</v>
      </c>
      <c r="C203" s="234">
        <v>155</v>
      </c>
      <c r="D203" s="234" t="s">
        <v>34</v>
      </c>
      <c r="E203" s="235">
        <v>56924</v>
      </c>
      <c r="F203" s="236">
        <v>48900</v>
      </c>
      <c r="G203" s="233">
        <v>1</v>
      </c>
      <c r="H203" s="233" t="s">
        <v>1424</v>
      </c>
    </row>
    <row r="204" spans="1:8">
      <c r="A204" s="227" t="s">
        <v>109</v>
      </c>
      <c r="B204" s="244">
        <v>45995.321979166663</v>
      </c>
      <c r="C204" s="234">
        <v>155</v>
      </c>
      <c r="D204" s="234" t="s">
        <v>34</v>
      </c>
      <c r="E204" s="235">
        <v>56925</v>
      </c>
      <c r="F204" s="236">
        <v>51640</v>
      </c>
      <c r="G204" s="233">
        <v>1</v>
      </c>
      <c r="H204" s="233" t="s">
        <v>1424</v>
      </c>
    </row>
    <row r="205" spans="1:8">
      <c r="A205" s="227" t="s">
        <v>109</v>
      </c>
      <c r="B205" s="244">
        <v>45995.322615740741</v>
      </c>
      <c r="C205" s="234">
        <v>155</v>
      </c>
      <c r="D205" s="234" t="s">
        <v>34</v>
      </c>
      <c r="E205" s="235">
        <v>56926</v>
      </c>
      <c r="F205" s="236">
        <v>6544</v>
      </c>
      <c r="G205" s="233">
        <v>1</v>
      </c>
      <c r="H205" s="233" t="s">
        <v>1424</v>
      </c>
    </row>
    <row r="206" spans="1:8">
      <c r="A206" s="227" t="s">
        <v>109</v>
      </c>
      <c r="B206" s="244">
        <v>45995.324594907404</v>
      </c>
      <c r="C206" s="234">
        <v>155</v>
      </c>
      <c r="D206" s="234" t="s">
        <v>34</v>
      </c>
      <c r="E206" s="235">
        <v>56927</v>
      </c>
      <c r="F206" s="236">
        <v>7660</v>
      </c>
      <c r="G206" s="233">
        <v>1</v>
      </c>
      <c r="H206" s="233" t="s">
        <v>1424</v>
      </c>
    </row>
    <row r="207" spans="1:8">
      <c r="A207" s="227" t="s">
        <v>109</v>
      </c>
      <c r="B207" s="244">
        <v>45995.277604166666</v>
      </c>
      <c r="C207" s="234">
        <v>155</v>
      </c>
      <c r="D207" s="234" t="s">
        <v>34</v>
      </c>
      <c r="E207" s="235">
        <v>56908</v>
      </c>
      <c r="F207" s="236">
        <v>7296</v>
      </c>
      <c r="G207" s="233">
        <v>1</v>
      </c>
      <c r="H207" s="233" t="s">
        <v>1424</v>
      </c>
    </row>
    <row r="208" spans="1:8">
      <c r="A208" s="227" t="s">
        <v>109</v>
      </c>
      <c r="B208" s="244">
        <v>45995.279398148145</v>
      </c>
      <c r="C208" s="234">
        <v>155</v>
      </c>
      <c r="D208" s="234" t="s">
        <v>34</v>
      </c>
      <c r="E208" s="235">
        <v>56909</v>
      </c>
      <c r="F208" s="236">
        <v>32909</v>
      </c>
      <c r="G208" s="233">
        <v>1</v>
      </c>
      <c r="H208" s="233" t="s">
        <v>1424</v>
      </c>
    </row>
    <row r="209" spans="1:8">
      <c r="A209" s="227" t="s">
        <v>109</v>
      </c>
      <c r="B209" s="244">
        <v>45995.280046296299</v>
      </c>
      <c r="C209" s="234">
        <v>155</v>
      </c>
      <c r="D209" s="234" t="s">
        <v>34</v>
      </c>
      <c r="E209" s="235">
        <v>56910</v>
      </c>
      <c r="F209" s="236">
        <v>20380</v>
      </c>
      <c r="G209" s="233">
        <v>1</v>
      </c>
      <c r="H209" s="233" t="s">
        <v>1424</v>
      </c>
    </row>
    <row r="210" spans="1:8">
      <c r="A210" s="227" t="s">
        <v>109</v>
      </c>
      <c r="B210" s="244">
        <v>45995.294641203705</v>
      </c>
      <c r="C210" s="234">
        <v>155</v>
      </c>
      <c r="D210" s="234" t="s">
        <v>34</v>
      </c>
      <c r="E210" s="235">
        <v>56911</v>
      </c>
      <c r="F210" s="236">
        <v>42040</v>
      </c>
      <c r="G210" s="233">
        <v>1</v>
      </c>
      <c r="H210" s="233" t="s">
        <v>1424</v>
      </c>
    </row>
    <row r="211" spans="1:8">
      <c r="A211" s="227" t="s">
        <v>109</v>
      </c>
      <c r="B211" s="244">
        <v>45995.303506944445</v>
      </c>
      <c r="C211" s="234">
        <v>155</v>
      </c>
      <c r="D211" s="234" t="s">
        <v>34</v>
      </c>
      <c r="E211" s="235">
        <v>56912</v>
      </c>
      <c r="F211" s="236">
        <v>28000</v>
      </c>
      <c r="G211" s="233">
        <v>1</v>
      </c>
      <c r="H211" s="233" t="s">
        <v>1424</v>
      </c>
    </row>
    <row r="212" spans="1:8">
      <c r="A212" s="227" t="s">
        <v>109</v>
      </c>
      <c r="B212" s="244">
        <v>45995.305636574078</v>
      </c>
      <c r="C212" s="234">
        <v>155</v>
      </c>
      <c r="D212" s="234" t="s">
        <v>34</v>
      </c>
      <c r="E212" s="235">
        <v>56913</v>
      </c>
      <c r="F212" s="236">
        <v>68540</v>
      </c>
      <c r="G212" s="233">
        <v>1</v>
      </c>
      <c r="H212" s="233" t="s">
        <v>1424</v>
      </c>
    </row>
    <row r="213" spans="1:8">
      <c r="A213" s="227" t="s">
        <v>109</v>
      </c>
      <c r="B213" s="244">
        <v>45995.307650462964</v>
      </c>
      <c r="C213" s="234">
        <v>155</v>
      </c>
      <c r="D213" s="234" t="s">
        <v>34</v>
      </c>
      <c r="E213" s="235">
        <v>56914</v>
      </c>
      <c r="F213" s="236">
        <v>76704</v>
      </c>
      <c r="G213" s="233">
        <v>1</v>
      </c>
      <c r="H213" s="233" t="s">
        <v>1424</v>
      </c>
    </row>
    <row r="214" spans="1:8">
      <c r="A214" s="227" t="s">
        <v>109</v>
      </c>
      <c r="B214" s="244">
        <v>45995.308252314811</v>
      </c>
      <c r="C214" s="234">
        <v>155</v>
      </c>
      <c r="D214" s="234" t="s">
        <v>34</v>
      </c>
      <c r="E214" s="235">
        <v>56915</v>
      </c>
      <c r="F214" s="236">
        <v>12426</v>
      </c>
      <c r="G214" s="233">
        <v>1</v>
      </c>
      <c r="H214" s="233" t="s">
        <v>1424</v>
      </c>
    </row>
    <row r="215" spans="1:8">
      <c r="A215" s="227" t="s">
        <v>109</v>
      </c>
      <c r="B215" s="244">
        <v>45994.459861111114</v>
      </c>
      <c r="C215" s="234">
        <v>155</v>
      </c>
      <c r="D215" s="234" t="s">
        <v>34</v>
      </c>
      <c r="E215" s="235">
        <v>56889</v>
      </c>
      <c r="F215" s="236">
        <v>20460</v>
      </c>
      <c r="G215" s="233">
        <v>1</v>
      </c>
      <c r="H215" s="233" t="s">
        <v>1424</v>
      </c>
    </row>
    <row r="216" spans="1:8">
      <c r="A216" s="227" t="s">
        <v>109</v>
      </c>
      <c r="B216" s="244">
        <v>45994.474942129629</v>
      </c>
      <c r="C216" s="234">
        <v>155</v>
      </c>
      <c r="D216" s="234" t="s">
        <v>34</v>
      </c>
      <c r="E216" s="235">
        <v>56890</v>
      </c>
      <c r="F216" s="236">
        <v>24250</v>
      </c>
      <c r="G216" s="233">
        <v>1</v>
      </c>
      <c r="H216" s="233" t="s">
        <v>1424</v>
      </c>
    </row>
    <row r="217" spans="1:8">
      <c r="A217" s="227" t="s">
        <v>109</v>
      </c>
      <c r="B217" s="244">
        <v>45992.347569444442</v>
      </c>
      <c r="C217" s="234">
        <v>155</v>
      </c>
      <c r="D217" s="234" t="s">
        <v>34</v>
      </c>
      <c r="E217" s="235">
        <v>56770</v>
      </c>
      <c r="F217" s="236">
        <v>106114</v>
      </c>
      <c r="G217" s="233">
        <v>1</v>
      </c>
      <c r="H217" s="233" t="s">
        <v>88</v>
      </c>
    </row>
    <row r="218" spans="1:8">
      <c r="A218" s="227" t="s">
        <v>109</v>
      </c>
      <c r="B218" s="244">
        <v>45993.3984375</v>
      </c>
      <c r="C218" s="234">
        <v>155</v>
      </c>
      <c r="D218" s="234" t="s">
        <v>34</v>
      </c>
      <c r="E218" s="235">
        <v>56827</v>
      </c>
      <c r="F218" s="236">
        <v>115750</v>
      </c>
      <c r="G218" s="233">
        <v>1</v>
      </c>
      <c r="H218" s="233" t="s">
        <v>41</v>
      </c>
    </row>
    <row r="219" spans="1:8">
      <c r="A219" s="227" t="s">
        <v>109</v>
      </c>
      <c r="B219" s="244">
        <v>45994.454594907409</v>
      </c>
      <c r="C219" s="234">
        <v>155</v>
      </c>
      <c r="D219" s="234" t="s">
        <v>34</v>
      </c>
      <c r="E219" s="235">
        <v>56886</v>
      </c>
      <c r="F219" s="236">
        <v>398680</v>
      </c>
      <c r="G219" s="233">
        <v>1</v>
      </c>
      <c r="H219" s="233" t="s">
        <v>1424</v>
      </c>
    </row>
    <row r="220" spans="1:8">
      <c r="A220" s="227" t="s">
        <v>109</v>
      </c>
      <c r="B220" s="244">
        <v>45994.456400462965</v>
      </c>
      <c r="C220" s="234">
        <v>155</v>
      </c>
      <c r="D220" s="234" t="s">
        <v>34</v>
      </c>
      <c r="E220" s="235">
        <v>56887</v>
      </c>
      <c r="F220" s="236">
        <v>145268</v>
      </c>
      <c r="G220" s="233">
        <v>1</v>
      </c>
      <c r="H220" s="233" t="s">
        <v>1424</v>
      </c>
    </row>
    <row r="221" spans="1:8">
      <c r="A221" s="227" t="s">
        <v>109</v>
      </c>
      <c r="B221" s="244">
        <v>45994.508715277778</v>
      </c>
      <c r="C221" s="234">
        <v>155</v>
      </c>
      <c r="D221" s="234" t="s">
        <v>34</v>
      </c>
      <c r="E221" s="235">
        <v>56893</v>
      </c>
      <c r="F221" s="236">
        <v>861700</v>
      </c>
      <c r="G221" s="233">
        <v>1</v>
      </c>
      <c r="H221" s="233" t="s">
        <v>45</v>
      </c>
    </row>
    <row r="222" spans="1:8">
      <c r="A222" s="227" t="s">
        <v>109</v>
      </c>
      <c r="B222" s="244">
        <v>45995.175486111111</v>
      </c>
      <c r="C222" s="234">
        <v>155</v>
      </c>
      <c r="D222" s="234" t="s">
        <v>34</v>
      </c>
      <c r="E222" s="235">
        <v>56894</v>
      </c>
      <c r="F222" s="236">
        <v>4862000</v>
      </c>
      <c r="G222" s="233">
        <v>1</v>
      </c>
      <c r="H222" s="233" t="s">
        <v>45</v>
      </c>
    </row>
    <row r="223" spans="1:8">
      <c r="A223" s="227" t="s">
        <v>109</v>
      </c>
      <c r="B223" s="244">
        <v>45995.207789351851</v>
      </c>
      <c r="C223" s="234">
        <v>155</v>
      </c>
      <c r="D223" s="234" t="s">
        <v>34</v>
      </c>
      <c r="E223" s="235">
        <v>56895</v>
      </c>
      <c r="F223" s="236">
        <v>7200</v>
      </c>
      <c r="G223" s="233">
        <v>1</v>
      </c>
      <c r="H223" s="233" t="s">
        <v>1424</v>
      </c>
    </row>
    <row r="224" spans="1:8">
      <c r="A224" s="227" t="s">
        <v>109</v>
      </c>
      <c r="B224" s="244">
        <v>45995.233090277776</v>
      </c>
      <c r="C224" s="234">
        <v>155</v>
      </c>
      <c r="D224" s="234" t="s">
        <v>34</v>
      </c>
      <c r="E224" s="235">
        <v>56896</v>
      </c>
      <c r="F224" s="236">
        <v>46376</v>
      </c>
      <c r="G224" s="233">
        <v>1</v>
      </c>
      <c r="H224" s="233" t="s">
        <v>45</v>
      </c>
    </row>
    <row r="225" spans="1:8">
      <c r="A225" s="227" t="s">
        <v>109</v>
      </c>
      <c r="B225" s="244">
        <v>45995.252615740741</v>
      </c>
      <c r="C225" s="234">
        <v>155</v>
      </c>
      <c r="D225" s="234" t="s">
        <v>34</v>
      </c>
      <c r="E225" s="235">
        <v>56897</v>
      </c>
      <c r="F225" s="236">
        <v>100250</v>
      </c>
      <c r="G225" s="233">
        <v>1</v>
      </c>
      <c r="H225" s="233" t="s">
        <v>1424</v>
      </c>
    </row>
    <row r="226" spans="1:8">
      <c r="A226" s="227" t="s">
        <v>109</v>
      </c>
      <c r="B226" s="244">
        <v>45995.257615740738</v>
      </c>
      <c r="C226" s="234">
        <v>155</v>
      </c>
      <c r="D226" s="234" t="s">
        <v>34</v>
      </c>
      <c r="E226" s="235">
        <v>56899</v>
      </c>
      <c r="F226" s="236">
        <v>155606</v>
      </c>
      <c r="G226" s="233">
        <v>1</v>
      </c>
      <c r="H226" s="233" t="s">
        <v>1424</v>
      </c>
    </row>
    <row r="227" spans="1:8">
      <c r="A227" s="227" t="s">
        <v>109</v>
      </c>
      <c r="B227" s="244">
        <v>45995.258981481478</v>
      </c>
      <c r="C227" s="234">
        <v>155</v>
      </c>
      <c r="D227" s="234" t="s">
        <v>34</v>
      </c>
      <c r="E227" s="235">
        <v>56900</v>
      </c>
      <c r="F227" s="236">
        <v>56650</v>
      </c>
      <c r="G227" s="233">
        <v>1</v>
      </c>
      <c r="H227" s="233" t="s">
        <v>1424</v>
      </c>
    </row>
    <row r="228" spans="1:8">
      <c r="A228" s="227" t="s">
        <v>109</v>
      </c>
      <c r="B228" s="244">
        <v>45995.261597222219</v>
      </c>
      <c r="C228" s="234">
        <v>155</v>
      </c>
      <c r="D228" s="234" t="s">
        <v>34</v>
      </c>
      <c r="E228" s="235">
        <v>56901</v>
      </c>
      <c r="F228" s="236">
        <v>24528</v>
      </c>
      <c r="G228" s="233">
        <v>1</v>
      </c>
      <c r="H228" s="233" t="s">
        <v>1424</v>
      </c>
    </row>
    <row r="229" spans="1:8">
      <c r="A229" s="227" t="s">
        <v>109</v>
      </c>
      <c r="B229" s="244">
        <v>45995.263437499998</v>
      </c>
      <c r="C229" s="234">
        <v>155</v>
      </c>
      <c r="D229" s="234" t="s">
        <v>34</v>
      </c>
      <c r="E229" s="235">
        <v>56902</v>
      </c>
      <c r="F229" s="236">
        <v>36624</v>
      </c>
      <c r="G229" s="233">
        <v>1</v>
      </c>
      <c r="H229" s="233" t="s">
        <v>1424</v>
      </c>
    </row>
    <row r="230" spans="1:8">
      <c r="A230" s="227" t="s">
        <v>109</v>
      </c>
      <c r="B230" s="244">
        <v>45995.267268518517</v>
      </c>
      <c r="C230" s="234">
        <v>155</v>
      </c>
      <c r="D230" s="234" t="s">
        <v>34</v>
      </c>
      <c r="E230" s="235">
        <v>56903</v>
      </c>
      <c r="F230" s="236">
        <v>126930</v>
      </c>
      <c r="G230" s="233">
        <v>1</v>
      </c>
      <c r="H230" s="233" t="s">
        <v>1424</v>
      </c>
    </row>
    <row r="231" spans="1:8">
      <c r="A231" s="227" t="s">
        <v>109</v>
      </c>
      <c r="B231" s="244">
        <v>45994.445474537039</v>
      </c>
      <c r="C231" s="234">
        <v>155</v>
      </c>
      <c r="D231" s="234" t="s">
        <v>34</v>
      </c>
      <c r="E231" s="235">
        <v>56882</v>
      </c>
      <c r="F231" s="236">
        <v>119472</v>
      </c>
      <c r="G231" s="233">
        <v>1</v>
      </c>
      <c r="H231" s="233" t="s">
        <v>1424</v>
      </c>
    </row>
    <row r="232" spans="1:8">
      <c r="A232" s="227" t="s">
        <v>109</v>
      </c>
      <c r="B232" s="244">
        <v>45994.44604166667</v>
      </c>
      <c r="C232" s="234">
        <v>155</v>
      </c>
      <c r="D232" s="234" t="s">
        <v>34</v>
      </c>
      <c r="E232" s="235">
        <v>56883</v>
      </c>
      <c r="F232" s="236">
        <v>20240</v>
      </c>
      <c r="G232" s="233">
        <v>1</v>
      </c>
      <c r="H232" s="233" t="s">
        <v>1424</v>
      </c>
    </row>
    <row r="233" spans="1:8">
      <c r="A233" s="227" t="s">
        <v>109</v>
      </c>
      <c r="B233" s="244">
        <v>45994.44971064815</v>
      </c>
      <c r="C233" s="234">
        <v>155</v>
      </c>
      <c r="D233" s="234" t="s">
        <v>34</v>
      </c>
      <c r="E233" s="235">
        <v>56884</v>
      </c>
      <c r="F233" s="236">
        <v>418796</v>
      </c>
      <c r="G233" s="233">
        <v>1</v>
      </c>
      <c r="H233" s="233" t="s">
        <v>1424</v>
      </c>
    </row>
    <row r="234" spans="1:8">
      <c r="A234" s="227" t="s">
        <v>109</v>
      </c>
      <c r="B234" s="244">
        <v>45994.285983796297</v>
      </c>
      <c r="C234" s="234">
        <v>155</v>
      </c>
      <c r="D234" s="234" t="s">
        <v>34</v>
      </c>
      <c r="E234" s="235">
        <v>56856</v>
      </c>
      <c r="F234" s="236">
        <v>43980</v>
      </c>
      <c r="G234" s="233">
        <v>1</v>
      </c>
      <c r="H234" s="233" t="s">
        <v>1424</v>
      </c>
    </row>
    <row r="235" spans="1:8">
      <c r="A235" s="227" t="s">
        <v>109</v>
      </c>
      <c r="B235" s="244">
        <v>45994.386018518519</v>
      </c>
      <c r="C235" s="234">
        <v>155</v>
      </c>
      <c r="D235" s="234" t="s">
        <v>34</v>
      </c>
      <c r="E235" s="235">
        <v>56871</v>
      </c>
      <c r="F235" s="236">
        <v>14000</v>
      </c>
      <c r="G235" s="233">
        <v>1</v>
      </c>
      <c r="H235" s="233" t="s">
        <v>45</v>
      </c>
    </row>
    <row r="236" spans="1:8">
      <c r="A236" s="227" t="s">
        <v>109</v>
      </c>
      <c r="B236" s="244">
        <v>45994.38653935185</v>
      </c>
      <c r="C236" s="234">
        <v>155</v>
      </c>
      <c r="D236" s="234" t="s">
        <v>34</v>
      </c>
      <c r="E236" s="235">
        <v>56872</v>
      </c>
      <c r="F236" s="236">
        <v>45818</v>
      </c>
      <c r="G236" s="233">
        <v>1</v>
      </c>
      <c r="H236" s="233" t="s">
        <v>45</v>
      </c>
    </row>
    <row r="237" spans="1:8">
      <c r="A237" s="227" t="s">
        <v>109</v>
      </c>
      <c r="B237" s="244">
        <v>45994.394479166665</v>
      </c>
      <c r="C237" s="234">
        <v>155</v>
      </c>
      <c r="D237" s="234" t="s">
        <v>34</v>
      </c>
      <c r="E237" s="235">
        <v>56873</v>
      </c>
      <c r="F237" s="236">
        <v>21200</v>
      </c>
      <c r="G237" s="233">
        <v>1</v>
      </c>
      <c r="H237" s="233" t="s">
        <v>1424</v>
      </c>
    </row>
    <row r="238" spans="1:8">
      <c r="A238" s="227" t="s">
        <v>109</v>
      </c>
      <c r="B238" s="244">
        <v>45994.402002314811</v>
      </c>
      <c r="C238" s="234">
        <v>155</v>
      </c>
      <c r="D238" s="234" t="s">
        <v>34</v>
      </c>
      <c r="E238" s="235">
        <v>56874</v>
      </c>
      <c r="F238" s="236">
        <v>89902</v>
      </c>
      <c r="G238" s="233">
        <v>1</v>
      </c>
      <c r="H238" s="233" t="s">
        <v>45</v>
      </c>
    </row>
    <row r="239" spans="1:8">
      <c r="A239" s="227" t="s">
        <v>109</v>
      </c>
      <c r="B239" s="244">
        <v>45994.402962962966</v>
      </c>
      <c r="C239" s="234">
        <v>155</v>
      </c>
      <c r="D239" s="234" t="s">
        <v>34</v>
      </c>
      <c r="E239" s="235">
        <v>56875</v>
      </c>
      <c r="F239" s="236">
        <v>48960</v>
      </c>
      <c r="G239" s="233">
        <v>1</v>
      </c>
      <c r="H239" s="233" t="s">
        <v>45</v>
      </c>
    </row>
    <row r="240" spans="1:8">
      <c r="A240" s="227" t="s">
        <v>109</v>
      </c>
      <c r="B240" s="244">
        <v>45994.407395833332</v>
      </c>
      <c r="C240" s="234">
        <v>155</v>
      </c>
      <c r="D240" s="234" t="s">
        <v>34</v>
      </c>
      <c r="E240" s="235">
        <v>56876</v>
      </c>
      <c r="F240" s="236">
        <v>67388</v>
      </c>
      <c r="G240" s="233">
        <v>1</v>
      </c>
      <c r="H240" s="233" t="s">
        <v>45</v>
      </c>
    </row>
    <row r="241" spans="1:8">
      <c r="A241" s="227" t="s">
        <v>109</v>
      </c>
      <c r="B241" s="244">
        <v>45994.416388888887</v>
      </c>
      <c r="C241" s="234">
        <v>155</v>
      </c>
      <c r="D241" s="234" t="s">
        <v>34</v>
      </c>
      <c r="E241" s="235">
        <v>56877</v>
      </c>
      <c r="F241" s="236">
        <v>1539000</v>
      </c>
      <c r="G241" s="233">
        <v>1</v>
      </c>
      <c r="H241" s="233" t="s">
        <v>45</v>
      </c>
    </row>
    <row r="242" spans="1:8">
      <c r="A242" s="227" t="s">
        <v>109</v>
      </c>
      <c r="B242" s="244">
        <v>45994.41851851852</v>
      </c>
      <c r="C242" s="234">
        <v>155</v>
      </c>
      <c r="D242" s="234" t="s">
        <v>34</v>
      </c>
      <c r="E242" s="235">
        <v>56878</v>
      </c>
      <c r="F242" s="236">
        <v>7770</v>
      </c>
      <c r="G242" s="233">
        <v>1</v>
      </c>
      <c r="H242" s="233" t="s">
        <v>1424</v>
      </c>
    </row>
    <row r="243" spans="1:8">
      <c r="A243" s="227" t="s">
        <v>109</v>
      </c>
      <c r="B243" s="244">
        <v>45994.425173611111</v>
      </c>
      <c r="C243" s="234">
        <v>155</v>
      </c>
      <c r="D243" s="234" t="s">
        <v>34</v>
      </c>
      <c r="E243" s="235">
        <v>56879</v>
      </c>
      <c r="F243" s="236">
        <v>20320</v>
      </c>
      <c r="G243" s="233">
        <v>1</v>
      </c>
      <c r="H243" s="233" t="s">
        <v>1424</v>
      </c>
    </row>
    <row r="244" spans="1:8">
      <c r="A244" s="227" t="s">
        <v>109</v>
      </c>
      <c r="B244" s="244">
        <v>45994.257048611114</v>
      </c>
      <c r="C244" s="234">
        <v>155</v>
      </c>
      <c r="D244" s="234" t="s">
        <v>34</v>
      </c>
      <c r="E244" s="235">
        <v>56850</v>
      </c>
      <c r="F244" s="236">
        <v>28000</v>
      </c>
      <c r="G244" s="233">
        <v>1</v>
      </c>
      <c r="H244" s="233" t="s">
        <v>1424</v>
      </c>
    </row>
    <row r="245" spans="1:8">
      <c r="A245" s="227" t="s">
        <v>109</v>
      </c>
      <c r="B245" s="244">
        <v>45994.257754629631</v>
      </c>
      <c r="C245" s="234">
        <v>155</v>
      </c>
      <c r="D245" s="234" t="s">
        <v>34</v>
      </c>
      <c r="E245" s="235">
        <v>56851</v>
      </c>
      <c r="F245" s="236">
        <v>63500</v>
      </c>
      <c r="G245" s="233">
        <v>1</v>
      </c>
      <c r="H245" s="233" t="s">
        <v>1424</v>
      </c>
    </row>
    <row r="246" spans="1:8">
      <c r="A246" s="227" t="s">
        <v>109</v>
      </c>
      <c r="B246" s="244">
        <v>45994.26630787037</v>
      </c>
      <c r="C246" s="234">
        <v>155</v>
      </c>
      <c r="D246" s="234" t="s">
        <v>34</v>
      </c>
      <c r="E246" s="235">
        <v>56852</v>
      </c>
      <c r="F246" s="236">
        <v>56958</v>
      </c>
      <c r="G246" s="233">
        <v>1</v>
      </c>
      <c r="H246" s="233" t="s">
        <v>1424</v>
      </c>
    </row>
    <row r="247" spans="1:8">
      <c r="A247" s="227" t="s">
        <v>109</v>
      </c>
      <c r="B247" s="244">
        <v>45994.267581018517</v>
      </c>
      <c r="C247" s="234">
        <v>155</v>
      </c>
      <c r="D247" s="234" t="s">
        <v>34</v>
      </c>
      <c r="E247" s="235">
        <v>56853</v>
      </c>
      <c r="F247" s="236">
        <v>140836</v>
      </c>
      <c r="G247" s="233">
        <v>1</v>
      </c>
      <c r="H247" s="233" t="s">
        <v>1424</v>
      </c>
    </row>
    <row r="248" spans="1:8">
      <c r="A248" s="227" t="s">
        <v>109</v>
      </c>
      <c r="B248" s="244">
        <v>45993.451342592591</v>
      </c>
      <c r="C248" s="234">
        <v>155</v>
      </c>
      <c r="D248" s="234" t="s">
        <v>34</v>
      </c>
      <c r="E248" s="235">
        <v>56843</v>
      </c>
      <c r="F248" s="236">
        <v>56968</v>
      </c>
      <c r="G248" s="233">
        <v>1</v>
      </c>
      <c r="H248" s="233" t="s">
        <v>1424</v>
      </c>
    </row>
    <row r="249" spans="1:8">
      <c r="A249" s="227" t="s">
        <v>109</v>
      </c>
      <c r="B249" s="244">
        <v>45994.191967592589</v>
      </c>
      <c r="C249" s="234">
        <v>155</v>
      </c>
      <c r="D249" s="234" t="s">
        <v>34</v>
      </c>
      <c r="E249" s="235">
        <v>56844</v>
      </c>
      <c r="F249" s="236">
        <v>269600</v>
      </c>
      <c r="G249" s="233">
        <v>1</v>
      </c>
      <c r="H249" s="233" t="s">
        <v>45</v>
      </c>
    </row>
    <row r="250" spans="1:8">
      <c r="A250" s="227" t="s">
        <v>109</v>
      </c>
      <c r="B250" s="244">
        <v>45994.193564814814</v>
      </c>
      <c r="C250" s="234">
        <v>155</v>
      </c>
      <c r="D250" s="234" t="s">
        <v>34</v>
      </c>
      <c r="E250" s="235">
        <v>56845</v>
      </c>
      <c r="F250" s="236">
        <v>438200</v>
      </c>
      <c r="G250" s="233">
        <v>1</v>
      </c>
      <c r="H250" s="233" t="s">
        <v>45</v>
      </c>
    </row>
    <row r="251" spans="1:8">
      <c r="A251" s="227" t="s">
        <v>109</v>
      </c>
      <c r="B251" s="244">
        <v>45994.222060185188</v>
      </c>
      <c r="C251" s="234">
        <v>155</v>
      </c>
      <c r="D251" s="234" t="s">
        <v>34</v>
      </c>
      <c r="E251" s="235">
        <v>56846</v>
      </c>
      <c r="F251" s="236">
        <v>1336650</v>
      </c>
      <c r="G251" s="233">
        <v>1</v>
      </c>
      <c r="H251" s="233" t="s">
        <v>45</v>
      </c>
    </row>
    <row r="252" spans="1:8">
      <c r="A252" s="227" t="s">
        <v>109</v>
      </c>
      <c r="B252" s="244">
        <v>45994.297951388886</v>
      </c>
      <c r="C252" s="234">
        <v>155</v>
      </c>
      <c r="D252" s="234" t="s">
        <v>34</v>
      </c>
      <c r="E252" s="235">
        <v>56858</v>
      </c>
      <c r="F252" s="236">
        <v>56000</v>
      </c>
      <c r="G252" s="233">
        <v>1</v>
      </c>
      <c r="H252" s="233" t="s">
        <v>1424</v>
      </c>
    </row>
    <row r="253" spans="1:8">
      <c r="A253" s="227" t="s">
        <v>109</v>
      </c>
      <c r="B253" s="244">
        <v>45994.306655092594</v>
      </c>
      <c r="C253" s="234">
        <v>155</v>
      </c>
      <c r="D253" s="234" t="s">
        <v>34</v>
      </c>
      <c r="E253" s="235">
        <v>56859</v>
      </c>
      <c r="F253" s="236">
        <v>42475</v>
      </c>
      <c r="G253" s="233">
        <v>1</v>
      </c>
      <c r="H253" s="233" t="s">
        <v>1424</v>
      </c>
    </row>
    <row r="254" spans="1:8">
      <c r="A254" s="227" t="s">
        <v>109</v>
      </c>
      <c r="B254" s="244">
        <v>45994.308576388888</v>
      </c>
      <c r="C254" s="234">
        <v>155</v>
      </c>
      <c r="D254" s="234" t="s">
        <v>34</v>
      </c>
      <c r="E254" s="235">
        <v>56860</v>
      </c>
      <c r="F254" s="236">
        <v>70000</v>
      </c>
      <c r="G254" s="233">
        <v>1</v>
      </c>
      <c r="H254" s="233" t="s">
        <v>1424</v>
      </c>
    </row>
    <row r="255" spans="1:8">
      <c r="A255" s="227" t="s">
        <v>109</v>
      </c>
      <c r="B255" s="244">
        <v>45994.31453703704</v>
      </c>
      <c r="C255" s="234">
        <v>155</v>
      </c>
      <c r="D255" s="234" t="s">
        <v>34</v>
      </c>
      <c r="E255" s="235">
        <v>56861</v>
      </c>
      <c r="F255" s="236">
        <v>174000</v>
      </c>
      <c r="G255" s="233">
        <v>1</v>
      </c>
      <c r="H255" s="233" t="s">
        <v>45</v>
      </c>
    </row>
    <row r="256" spans="1:8">
      <c r="A256" s="227" t="s">
        <v>109</v>
      </c>
      <c r="B256" s="244">
        <v>45994.31927083333</v>
      </c>
      <c r="C256" s="234">
        <v>155</v>
      </c>
      <c r="D256" s="234" t="s">
        <v>34</v>
      </c>
      <c r="E256" s="235">
        <v>56862</v>
      </c>
      <c r="F256" s="236">
        <v>6384</v>
      </c>
      <c r="G256" s="233">
        <v>1</v>
      </c>
      <c r="H256" s="233" t="s">
        <v>1424</v>
      </c>
    </row>
    <row r="257" spans="1:8">
      <c r="A257" s="227" t="s">
        <v>109</v>
      </c>
      <c r="B257" s="244">
        <v>45994.33965277778</v>
      </c>
      <c r="C257" s="234">
        <v>155</v>
      </c>
      <c r="D257" s="234" t="s">
        <v>34</v>
      </c>
      <c r="E257" s="235">
        <v>56863</v>
      </c>
      <c r="F257" s="236">
        <v>20020</v>
      </c>
      <c r="G257" s="233">
        <v>1</v>
      </c>
      <c r="H257" s="233" t="s">
        <v>1424</v>
      </c>
    </row>
    <row r="258" spans="1:8">
      <c r="A258" s="227" t="s">
        <v>109</v>
      </c>
      <c r="B258" s="244">
        <v>45994.345266203702</v>
      </c>
      <c r="C258" s="234">
        <v>155</v>
      </c>
      <c r="D258" s="234" t="s">
        <v>34</v>
      </c>
      <c r="E258" s="235">
        <v>56864</v>
      </c>
      <c r="F258" s="236">
        <v>256200</v>
      </c>
      <c r="G258" s="233">
        <v>1</v>
      </c>
      <c r="H258" s="233" t="s">
        <v>1424</v>
      </c>
    </row>
    <row r="259" spans="1:8">
      <c r="A259" s="227" t="s">
        <v>109</v>
      </c>
      <c r="B259" s="244">
        <v>45994.376064814816</v>
      </c>
      <c r="C259" s="234">
        <v>155</v>
      </c>
      <c r="D259" s="234" t="s">
        <v>34</v>
      </c>
      <c r="E259" s="235">
        <v>56865</v>
      </c>
      <c r="F259" s="236">
        <v>42340</v>
      </c>
      <c r="G259" s="233">
        <v>1</v>
      </c>
      <c r="H259" s="233" t="s">
        <v>1424</v>
      </c>
    </row>
    <row r="260" spans="1:8">
      <c r="A260" s="227" t="s">
        <v>109</v>
      </c>
      <c r="B260" s="244">
        <v>45994.378993055558</v>
      </c>
      <c r="C260" s="234">
        <v>155</v>
      </c>
      <c r="D260" s="234" t="s">
        <v>34</v>
      </c>
      <c r="E260" s="235">
        <v>56866</v>
      </c>
      <c r="F260" s="236">
        <v>36326</v>
      </c>
      <c r="G260" s="233">
        <v>1</v>
      </c>
      <c r="H260" s="233" t="s">
        <v>1424</v>
      </c>
    </row>
    <row r="261" spans="1:8">
      <c r="A261" s="227" t="s">
        <v>109</v>
      </c>
      <c r="B261" s="244">
        <v>45994.38076388889</v>
      </c>
      <c r="C261" s="234">
        <v>155</v>
      </c>
      <c r="D261" s="234" t="s">
        <v>34</v>
      </c>
      <c r="E261" s="235">
        <v>56867</v>
      </c>
      <c r="F261" s="236">
        <v>74076</v>
      </c>
      <c r="G261" s="233">
        <v>1</v>
      </c>
      <c r="H261" s="233" t="s">
        <v>1424</v>
      </c>
    </row>
    <row r="262" spans="1:8">
      <c r="A262" s="227" t="s">
        <v>109</v>
      </c>
      <c r="B262" s="244">
        <v>45994.383368055554</v>
      </c>
      <c r="C262" s="234">
        <v>155</v>
      </c>
      <c r="D262" s="234" t="s">
        <v>34</v>
      </c>
      <c r="E262" s="235">
        <v>56868</v>
      </c>
      <c r="F262" s="236">
        <v>16000</v>
      </c>
      <c r="G262" s="233">
        <v>1</v>
      </c>
      <c r="H262" s="233" t="s">
        <v>45</v>
      </c>
    </row>
    <row r="263" spans="1:8">
      <c r="A263" s="227" t="s">
        <v>109</v>
      </c>
      <c r="B263" s="244">
        <v>45994.384456018517</v>
      </c>
      <c r="C263" s="234">
        <v>155</v>
      </c>
      <c r="D263" s="234" t="s">
        <v>34</v>
      </c>
      <c r="E263" s="235">
        <v>56869</v>
      </c>
      <c r="F263" s="236">
        <v>60696</v>
      </c>
      <c r="G263" s="233">
        <v>1</v>
      </c>
      <c r="H263" s="233" t="s">
        <v>45</v>
      </c>
    </row>
    <row r="264" spans="1:8">
      <c r="A264" s="227" t="s">
        <v>109</v>
      </c>
      <c r="B264" s="244">
        <v>45993.430613425924</v>
      </c>
      <c r="C264" s="234">
        <v>155</v>
      </c>
      <c r="D264" s="234" t="s">
        <v>34</v>
      </c>
      <c r="E264" s="235">
        <v>56838</v>
      </c>
      <c r="F264" s="236">
        <v>9640</v>
      </c>
      <c r="G264" s="233">
        <v>1</v>
      </c>
      <c r="H264" s="233" t="s">
        <v>1424</v>
      </c>
    </row>
    <row r="265" spans="1:8">
      <c r="A265" s="227" t="s">
        <v>109</v>
      </c>
      <c r="B265" s="244">
        <v>45993.433611111112</v>
      </c>
      <c r="C265" s="234">
        <v>155</v>
      </c>
      <c r="D265" s="234" t="s">
        <v>34</v>
      </c>
      <c r="E265" s="235">
        <v>56839</v>
      </c>
      <c r="F265" s="236">
        <v>123290</v>
      </c>
      <c r="G265" s="233">
        <v>1</v>
      </c>
      <c r="H265" s="233" t="s">
        <v>1424</v>
      </c>
    </row>
    <row r="266" spans="1:8">
      <c r="A266" s="227" t="s">
        <v>109</v>
      </c>
      <c r="B266" s="244">
        <v>45993.438692129632</v>
      </c>
      <c r="C266" s="234">
        <v>155</v>
      </c>
      <c r="D266" s="234" t="s">
        <v>34</v>
      </c>
      <c r="E266" s="235">
        <v>56840</v>
      </c>
      <c r="F266" s="236">
        <v>56736</v>
      </c>
      <c r="G266" s="233">
        <v>1</v>
      </c>
      <c r="H266" s="233" t="s">
        <v>1424</v>
      </c>
    </row>
    <row r="267" spans="1:8">
      <c r="A267" s="227" t="s">
        <v>109</v>
      </c>
      <c r="B267" s="244">
        <v>45993.448125000003</v>
      </c>
      <c r="C267" s="234">
        <v>155</v>
      </c>
      <c r="D267" s="234" t="s">
        <v>34</v>
      </c>
      <c r="E267" s="235">
        <v>56841</v>
      </c>
      <c r="F267" s="236">
        <v>20328</v>
      </c>
      <c r="G267" s="233">
        <v>1</v>
      </c>
      <c r="H267" s="233" t="s">
        <v>1424</v>
      </c>
    </row>
    <row r="268" spans="1:8">
      <c r="A268" s="227" t="s">
        <v>109</v>
      </c>
      <c r="B268" s="244">
        <v>45993.417743055557</v>
      </c>
      <c r="C268" s="234">
        <v>155</v>
      </c>
      <c r="D268" s="234" t="s">
        <v>34</v>
      </c>
      <c r="E268" s="235">
        <v>56834</v>
      </c>
      <c r="F268" s="236">
        <v>337500</v>
      </c>
      <c r="G268" s="233">
        <v>1</v>
      </c>
      <c r="H268" s="233" t="s">
        <v>41</v>
      </c>
    </row>
    <row r="269" spans="1:8">
      <c r="A269" s="227" t="s">
        <v>109</v>
      </c>
      <c r="B269" s="244">
        <v>45993.421296296299</v>
      </c>
      <c r="C269" s="234">
        <v>155</v>
      </c>
      <c r="D269" s="234" t="s">
        <v>34</v>
      </c>
      <c r="E269" s="235">
        <v>56835</v>
      </c>
      <c r="F269" s="236">
        <v>56080</v>
      </c>
      <c r="G269" s="233">
        <v>1</v>
      </c>
      <c r="H269" s="233" t="s">
        <v>41</v>
      </c>
    </row>
    <row r="270" spans="1:8">
      <c r="A270" s="227" t="s">
        <v>109</v>
      </c>
      <c r="B270" s="244">
        <v>45993.426550925928</v>
      </c>
      <c r="C270" s="234">
        <v>155</v>
      </c>
      <c r="D270" s="234" t="s">
        <v>34</v>
      </c>
      <c r="E270" s="235">
        <v>56836</v>
      </c>
      <c r="F270" s="236">
        <v>72592</v>
      </c>
      <c r="G270" s="233">
        <v>1</v>
      </c>
      <c r="H270" s="233" t="s">
        <v>1424</v>
      </c>
    </row>
    <row r="271" spans="1:8">
      <c r="A271" s="227" t="s">
        <v>109</v>
      </c>
      <c r="B271" s="244">
        <v>45993.40519675926</v>
      </c>
      <c r="C271" s="234">
        <v>155</v>
      </c>
      <c r="D271" s="234" t="s">
        <v>34</v>
      </c>
      <c r="E271" s="235">
        <v>56829</v>
      </c>
      <c r="F271" s="236">
        <v>53041</v>
      </c>
      <c r="G271" s="233">
        <v>1</v>
      </c>
      <c r="H271" s="233" t="s">
        <v>41</v>
      </c>
    </row>
    <row r="272" spans="1:8">
      <c r="A272" s="227" t="s">
        <v>109</v>
      </c>
      <c r="B272" s="244">
        <v>45993.406446759262</v>
      </c>
      <c r="C272" s="234">
        <v>155</v>
      </c>
      <c r="D272" s="234" t="s">
        <v>34</v>
      </c>
      <c r="E272" s="235">
        <v>56830</v>
      </c>
      <c r="F272" s="236">
        <v>82506</v>
      </c>
      <c r="G272" s="233">
        <v>1</v>
      </c>
      <c r="H272" s="233" t="s">
        <v>41</v>
      </c>
    </row>
    <row r="273" spans="1:8">
      <c r="A273" s="227" t="s">
        <v>109</v>
      </c>
      <c r="B273" s="244">
        <v>45993.40861111111</v>
      </c>
      <c r="C273" s="234">
        <v>155</v>
      </c>
      <c r="D273" s="234" t="s">
        <v>34</v>
      </c>
      <c r="E273" s="235">
        <v>56831</v>
      </c>
      <c r="F273" s="236">
        <v>11500</v>
      </c>
      <c r="G273" s="233">
        <v>1</v>
      </c>
      <c r="H273" s="233" t="s">
        <v>41</v>
      </c>
    </row>
    <row r="274" spans="1:8">
      <c r="A274" s="227" t="s">
        <v>109</v>
      </c>
      <c r="B274" s="244">
        <v>45993.413113425922</v>
      </c>
      <c r="C274" s="234">
        <v>155</v>
      </c>
      <c r="D274" s="234" t="s">
        <v>34</v>
      </c>
      <c r="E274" s="235">
        <v>56832</v>
      </c>
      <c r="F274" s="236">
        <v>9040</v>
      </c>
      <c r="G274" s="233">
        <v>1</v>
      </c>
      <c r="H274" s="233" t="s">
        <v>1424</v>
      </c>
    </row>
    <row r="275" spans="1:8">
      <c r="A275" s="227" t="s">
        <v>109</v>
      </c>
      <c r="B275" s="244">
        <v>45993.383680555555</v>
      </c>
      <c r="C275" s="234">
        <v>155</v>
      </c>
      <c r="D275" s="234" t="s">
        <v>34</v>
      </c>
      <c r="E275" s="235">
        <v>56823</v>
      </c>
      <c r="F275" s="236">
        <v>9040</v>
      </c>
      <c r="G275" s="233">
        <v>1</v>
      </c>
      <c r="H275" s="233" t="s">
        <v>41</v>
      </c>
    </row>
    <row r="276" spans="1:8">
      <c r="A276" s="227" t="s">
        <v>109</v>
      </c>
      <c r="B276" s="244">
        <v>45993.391793981478</v>
      </c>
      <c r="C276" s="234">
        <v>155</v>
      </c>
      <c r="D276" s="234" t="s">
        <v>34</v>
      </c>
      <c r="E276" s="235">
        <v>56824</v>
      </c>
      <c r="F276" s="236">
        <v>132212</v>
      </c>
      <c r="G276" s="233">
        <v>1</v>
      </c>
      <c r="H276" s="233" t="s">
        <v>41</v>
      </c>
    </row>
    <row r="277" spans="1:8">
      <c r="A277" s="227" t="s">
        <v>109</v>
      </c>
      <c r="B277" s="244">
        <v>45993.355138888888</v>
      </c>
      <c r="C277" s="234">
        <v>155</v>
      </c>
      <c r="D277" s="234" t="s">
        <v>34</v>
      </c>
      <c r="E277" s="235">
        <v>56818</v>
      </c>
      <c r="F277" s="236">
        <v>20380</v>
      </c>
      <c r="G277" s="233">
        <v>1</v>
      </c>
      <c r="H277" s="233" t="s">
        <v>1424</v>
      </c>
    </row>
    <row r="278" spans="1:8">
      <c r="A278" s="227" t="s">
        <v>109</v>
      </c>
      <c r="B278" s="244">
        <v>45993.360150462962</v>
      </c>
      <c r="C278" s="234">
        <v>155</v>
      </c>
      <c r="D278" s="234" t="s">
        <v>34</v>
      </c>
      <c r="E278" s="235">
        <v>56819</v>
      </c>
      <c r="F278" s="236">
        <v>21600</v>
      </c>
      <c r="G278" s="233">
        <v>1</v>
      </c>
      <c r="H278" s="233" t="s">
        <v>1424</v>
      </c>
    </row>
    <row r="279" spans="1:8">
      <c r="A279" s="227" t="s">
        <v>109</v>
      </c>
      <c r="B279" s="244">
        <v>45993.211192129631</v>
      </c>
      <c r="C279" s="234">
        <v>155</v>
      </c>
      <c r="D279" s="234" t="s">
        <v>34</v>
      </c>
      <c r="E279" s="235">
        <v>56787</v>
      </c>
      <c r="F279" s="236">
        <v>135800</v>
      </c>
      <c r="G279" s="233">
        <v>1</v>
      </c>
      <c r="H279" s="233" t="s">
        <v>1424</v>
      </c>
    </row>
    <row r="280" spans="1:8">
      <c r="A280" s="227" t="s">
        <v>109</v>
      </c>
      <c r="B280" s="244">
        <v>45993.21607638889</v>
      </c>
      <c r="C280" s="234">
        <v>155</v>
      </c>
      <c r="D280" s="234" t="s">
        <v>34</v>
      </c>
      <c r="E280" s="235">
        <v>56788</v>
      </c>
      <c r="F280" s="236">
        <v>31008</v>
      </c>
      <c r="G280" s="233">
        <v>1</v>
      </c>
      <c r="H280" s="233" t="s">
        <v>1424</v>
      </c>
    </row>
    <row r="281" spans="1:8">
      <c r="A281" s="227" t="s">
        <v>109</v>
      </c>
      <c r="B281" s="244">
        <v>45993.308206018519</v>
      </c>
      <c r="C281" s="234">
        <v>155</v>
      </c>
      <c r="D281" s="234" t="s">
        <v>34</v>
      </c>
      <c r="E281" s="235">
        <v>56806</v>
      </c>
      <c r="F281" s="236">
        <v>232</v>
      </c>
      <c r="G281" s="233">
        <v>1</v>
      </c>
      <c r="H281" s="233" t="s">
        <v>1424</v>
      </c>
    </row>
    <row r="282" spans="1:8">
      <c r="A282" s="227" t="s">
        <v>109</v>
      </c>
      <c r="B282" s="244">
        <v>45993.312708333331</v>
      </c>
      <c r="C282" s="234">
        <v>155</v>
      </c>
      <c r="D282" s="234" t="s">
        <v>34</v>
      </c>
      <c r="E282" s="235">
        <v>56807</v>
      </c>
      <c r="F282" s="236">
        <v>75650</v>
      </c>
      <c r="G282" s="233">
        <v>1</v>
      </c>
      <c r="H282" s="233" t="s">
        <v>1424</v>
      </c>
    </row>
    <row r="283" spans="1:8">
      <c r="A283" s="227" t="s">
        <v>109</v>
      </c>
      <c r="B283" s="244">
        <v>45993.313900462963</v>
      </c>
      <c r="C283" s="234">
        <v>155</v>
      </c>
      <c r="D283" s="234" t="s">
        <v>34</v>
      </c>
      <c r="E283" s="235">
        <v>56808</v>
      </c>
      <c r="F283" s="236">
        <v>55512</v>
      </c>
      <c r="G283" s="233">
        <v>1</v>
      </c>
      <c r="H283" s="233" t="s">
        <v>1424</v>
      </c>
    </row>
    <row r="284" spans="1:8">
      <c r="A284" s="227" t="s">
        <v>109</v>
      </c>
      <c r="B284" s="244">
        <v>45993.316863425927</v>
      </c>
      <c r="C284" s="234">
        <v>155</v>
      </c>
      <c r="D284" s="234" t="s">
        <v>34</v>
      </c>
      <c r="E284" s="235">
        <v>56809</v>
      </c>
      <c r="F284" s="236">
        <v>63840</v>
      </c>
      <c r="G284" s="233">
        <v>1</v>
      </c>
      <c r="H284" s="233" t="s">
        <v>1424</v>
      </c>
    </row>
    <row r="285" spans="1:8">
      <c r="A285" s="227" t="s">
        <v>109</v>
      </c>
      <c r="B285" s="244">
        <v>45993.328090277777</v>
      </c>
      <c r="C285" s="234">
        <v>155</v>
      </c>
      <c r="D285" s="234" t="s">
        <v>34</v>
      </c>
      <c r="E285" s="235">
        <v>56810</v>
      </c>
      <c r="F285" s="236">
        <v>73446</v>
      </c>
      <c r="G285" s="233">
        <v>1</v>
      </c>
      <c r="H285" s="233" t="s">
        <v>1424</v>
      </c>
    </row>
    <row r="286" spans="1:8">
      <c r="A286" s="227" t="s">
        <v>109</v>
      </c>
      <c r="B286" s="244">
        <v>45993.329212962963</v>
      </c>
      <c r="C286" s="234">
        <v>155</v>
      </c>
      <c r="D286" s="234" t="s">
        <v>34</v>
      </c>
      <c r="E286" s="235">
        <v>56811</v>
      </c>
      <c r="F286" s="236">
        <v>58514</v>
      </c>
      <c r="G286" s="233">
        <v>1</v>
      </c>
      <c r="H286" s="233" t="s">
        <v>1424</v>
      </c>
    </row>
    <row r="287" spans="1:8">
      <c r="A287" s="227" t="s">
        <v>109</v>
      </c>
      <c r="B287" s="244">
        <v>45993.329953703702</v>
      </c>
      <c r="C287" s="234">
        <v>155</v>
      </c>
      <c r="D287" s="234" t="s">
        <v>34</v>
      </c>
      <c r="E287" s="235">
        <v>56812</v>
      </c>
      <c r="F287" s="236">
        <v>19500</v>
      </c>
      <c r="G287" s="233">
        <v>1</v>
      </c>
      <c r="H287" s="233" t="s">
        <v>1424</v>
      </c>
    </row>
    <row r="288" spans="1:8">
      <c r="A288" s="227" t="s">
        <v>109</v>
      </c>
      <c r="B288" s="244">
        <v>45993.330636574072</v>
      </c>
      <c r="C288" s="234">
        <v>155</v>
      </c>
      <c r="D288" s="234" t="s">
        <v>34</v>
      </c>
      <c r="E288" s="235">
        <v>56813</v>
      </c>
      <c r="F288" s="236">
        <v>61100</v>
      </c>
      <c r="G288" s="233">
        <v>1</v>
      </c>
      <c r="H288" s="233" t="s">
        <v>1424</v>
      </c>
    </row>
    <row r="289" spans="1:8">
      <c r="A289" s="227" t="s">
        <v>109</v>
      </c>
      <c r="B289" s="244">
        <v>45993.332835648151</v>
      </c>
      <c r="C289" s="234">
        <v>155</v>
      </c>
      <c r="D289" s="234" t="s">
        <v>34</v>
      </c>
      <c r="E289" s="235">
        <v>56814</v>
      </c>
      <c r="F289" s="236">
        <v>16120</v>
      </c>
      <c r="G289" s="233">
        <v>1</v>
      </c>
      <c r="H289" s="233" t="s">
        <v>1424</v>
      </c>
    </row>
    <row r="290" spans="1:8">
      <c r="A290" s="227" t="s">
        <v>109</v>
      </c>
      <c r="B290" s="244">
        <v>45993.333912037036</v>
      </c>
      <c r="C290" s="234">
        <v>155</v>
      </c>
      <c r="D290" s="234" t="s">
        <v>34</v>
      </c>
      <c r="E290" s="235">
        <v>56815</v>
      </c>
      <c r="F290" s="236">
        <v>19920</v>
      </c>
      <c r="G290" s="233">
        <v>1</v>
      </c>
      <c r="H290" s="233" t="s">
        <v>1424</v>
      </c>
    </row>
    <row r="291" spans="1:8">
      <c r="A291" s="227" t="s">
        <v>109</v>
      </c>
      <c r="B291" s="244">
        <v>45993.285370370373</v>
      </c>
      <c r="C291" s="234">
        <v>155</v>
      </c>
      <c r="D291" s="234" t="s">
        <v>34</v>
      </c>
      <c r="E291" s="235">
        <v>56800</v>
      </c>
      <c r="F291" s="236">
        <v>8646</v>
      </c>
      <c r="G291" s="233">
        <v>1</v>
      </c>
      <c r="H291" s="233" t="s">
        <v>1424</v>
      </c>
    </row>
    <row r="292" spans="1:8">
      <c r="A292" s="227" t="s">
        <v>109</v>
      </c>
      <c r="B292" s="244">
        <v>45993.293495370373</v>
      </c>
      <c r="C292" s="234">
        <v>155</v>
      </c>
      <c r="D292" s="234" t="s">
        <v>34</v>
      </c>
      <c r="E292" s="235">
        <v>56801</v>
      </c>
      <c r="F292" s="236">
        <v>20600</v>
      </c>
      <c r="G292" s="233">
        <v>1</v>
      </c>
      <c r="H292" s="233" t="s">
        <v>1424</v>
      </c>
    </row>
    <row r="293" spans="1:8">
      <c r="A293" s="227" t="s">
        <v>109</v>
      </c>
      <c r="B293" s="244">
        <v>45993.29482638889</v>
      </c>
      <c r="C293" s="234">
        <v>155</v>
      </c>
      <c r="D293" s="234" t="s">
        <v>34</v>
      </c>
      <c r="E293" s="235">
        <v>56802</v>
      </c>
      <c r="F293" s="236">
        <v>17620</v>
      </c>
      <c r="G293" s="233">
        <v>1</v>
      </c>
      <c r="H293" s="233" t="s">
        <v>1424</v>
      </c>
    </row>
    <row r="294" spans="1:8">
      <c r="A294" s="227" t="s">
        <v>109</v>
      </c>
      <c r="B294" s="244">
        <v>45993.295578703706</v>
      </c>
      <c r="C294" s="234">
        <v>155</v>
      </c>
      <c r="D294" s="234" t="s">
        <v>34</v>
      </c>
      <c r="E294" s="235">
        <v>56803</v>
      </c>
      <c r="F294" s="236">
        <v>14000</v>
      </c>
      <c r="G294" s="233">
        <v>1</v>
      </c>
      <c r="H294" s="233" t="s">
        <v>1424</v>
      </c>
    </row>
    <row r="295" spans="1:8">
      <c r="A295" s="227" t="s">
        <v>109</v>
      </c>
      <c r="B295" s="244">
        <v>45993.300335648149</v>
      </c>
      <c r="C295" s="234">
        <v>155</v>
      </c>
      <c r="D295" s="234" t="s">
        <v>34</v>
      </c>
      <c r="E295" s="235">
        <v>56804</v>
      </c>
      <c r="F295" s="236">
        <v>14000</v>
      </c>
      <c r="G295" s="233">
        <v>1</v>
      </c>
      <c r="H295" s="233" t="s">
        <v>1424</v>
      </c>
    </row>
    <row r="296" spans="1:8">
      <c r="A296" s="227" t="s">
        <v>109</v>
      </c>
      <c r="B296" s="244">
        <v>45993.228680555556</v>
      </c>
      <c r="C296" s="234">
        <v>155</v>
      </c>
      <c r="D296" s="234" t="s">
        <v>34</v>
      </c>
      <c r="E296" s="235">
        <v>56790</v>
      </c>
      <c r="F296" s="236">
        <v>14000</v>
      </c>
      <c r="G296" s="233">
        <v>1</v>
      </c>
      <c r="H296" s="233" t="s">
        <v>1424</v>
      </c>
    </row>
    <row r="297" spans="1:8">
      <c r="A297" s="227" t="s">
        <v>109</v>
      </c>
      <c r="B297" s="244">
        <v>45993.239317129628</v>
      </c>
      <c r="C297" s="234">
        <v>155</v>
      </c>
      <c r="D297" s="234" t="s">
        <v>34</v>
      </c>
      <c r="E297" s="235">
        <v>56791</v>
      </c>
      <c r="F297" s="236">
        <v>21160</v>
      </c>
      <c r="G297" s="233">
        <v>1</v>
      </c>
      <c r="H297" s="233" t="s">
        <v>1424</v>
      </c>
    </row>
    <row r="298" spans="1:8">
      <c r="A298" s="227" t="s">
        <v>109</v>
      </c>
      <c r="B298" s="244">
        <v>45993.243726851855</v>
      </c>
      <c r="C298" s="234">
        <v>155</v>
      </c>
      <c r="D298" s="234" t="s">
        <v>34</v>
      </c>
      <c r="E298" s="235">
        <v>56792</v>
      </c>
      <c r="F298" s="236">
        <v>79380</v>
      </c>
      <c r="G298" s="233">
        <v>1</v>
      </c>
      <c r="H298" s="233" t="s">
        <v>1424</v>
      </c>
    </row>
    <row r="299" spans="1:8">
      <c r="A299" s="227" t="s">
        <v>109</v>
      </c>
      <c r="B299" s="244">
        <v>45993.256655092591</v>
      </c>
      <c r="C299" s="234">
        <v>155</v>
      </c>
      <c r="D299" s="234" t="s">
        <v>34</v>
      </c>
      <c r="E299" s="235">
        <v>56793</v>
      </c>
      <c r="F299" s="236">
        <v>259904</v>
      </c>
      <c r="G299" s="233">
        <v>1</v>
      </c>
      <c r="H299" s="233" t="s">
        <v>1424</v>
      </c>
    </row>
    <row r="300" spans="1:8">
      <c r="A300" s="227" t="s">
        <v>109</v>
      </c>
      <c r="B300" s="244">
        <v>45993.258819444447</v>
      </c>
      <c r="C300" s="234">
        <v>155</v>
      </c>
      <c r="D300" s="234" t="s">
        <v>34</v>
      </c>
      <c r="E300" s="235">
        <v>56794</v>
      </c>
      <c r="F300" s="236">
        <v>22624</v>
      </c>
      <c r="G300" s="233">
        <v>1</v>
      </c>
      <c r="H300" s="233" t="s">
        <v>41</v>
      </c>
    </row>
    <row r="301" spans="1:8">
      <c r="A301" s="227" t="s">
        <v>109</v>
      </c>
      <c r="B301" s="244">
        <v>45993.263078703705</v>
      </c>
      <c r="C301" s="234">
        <v>155</v>
      </c>
      <c r="D301" s="234" t="s">
        <v>34</v>
      </c>
      <c r="E301" s="235">
        <v>56795</v>
      </c>
      <c r="F301" s="236">
        <v>30320</v>
      </c>
      <c r="G301" s="233">
        <v>1</v>
      </c>
      <c r="H301" s="233" t="s">
        <v>1424</v>
      </c>
    </row>
    <row r="302" spans="1:8">
      <c r="A302" s="227" t="s">
        <v>109</v>
      </c>
      <c r="B302" s="244">
        <v>45993.265324074076</v>
      </c>
      <c r="C302" s="234">
        <v>155</v>
      </c>
      <c r="D302" s="234" t="s">
        <v>34</v>
      </c>
      <c r="E302" s="235">
        <v>56796</v>
      </c>
      <c r="F302" s="236">
        <v>67406</v>
      </c>
      <c r="G302" s="233">
        <v>1</v>
      </c>
      <c r="H302" s="233" t="s">
        <v>1424</v>
      </c>
    </row>
    <row r="303" spans="1:8">
      <c r="A303" s="227" t="s">
        <v>109</v>
      </c>
      <c r="B303" s="244">
        <v>45992.299976851849</v>
      </c>
      <c r="C303" s="234">
        <v>155</v>
      </c>
      <c r="D303" s="234" t="s">
        <v>34</v>
      </c>
      <c r="E303" s="235">
        <v>56762</v>
      </c>
      <c r="F303" s="236">
        <v>60796</v>
      </c>
      <c r="G303" s="233">
        <v>1</v>
      </c>
      <c r="H303" s="233" t="s">
        <v>88</v>
      </c>
    </row>
    <row r="304" spans="1:8">
      <c r="A304" s="227" t="s">
        <v>109</v>
      </c>
      <c r="B304" s="244">
        <v>45992.30940972222</v>
      </c>
      <c r="C304" s="234">
        <v>155</v>
      </c>
      <c r="D304" s="234" t="s">
        <v>34</v>
      </c>
      <c r="E304" s="235">
        <v>56763</v>
      </c>
      <c r="F304" s="236">
        <v>80400</v>
      </c>
      <c r="G304" s="233">
        <v>1</v>
      </c>
      <c r="H304" s="233" t="s">
        <v>45</v>
      </c>
    </row>
    <row r="305" spans="1:8">
      <c r="A305" s="227" t="s">
        <v>109</v>
      </c>
      <c r="B305" s="244">
        <v>45992.311238425929</v>
      </c>
      <c r="C305" s="234">
        <v>155</v>
      </c>
      <c r="D305" s="234" t="s">
        <v>34</v>
      </c>
      <c r="E305" s="235">
        <v>56764</v>
      </c>
      <c r="F305" s="236">
        <v>70000</v>
      </c>
      <c r="G305" s="233">
        <v>1</v>
      </c>
      <c r="H305" s="233" t="s">
        <v>88</v>
      </c>
    </row>
    <row r="306" spans="1:8">
      <c r="A306" s="227" t="s">
        <v>109</v>
      </c>
      <c r="B306" s="244">
        <v>45992.396423611113</v>
      </c>
      <c r="C306" s="234">
        <v>155</v>
      </c>
      <c r="D306" s="234" t="s">
        <v>34</v>
      </c>
      <c r="E306" s="235">
        <v>56773</v>
      </c>
      <c r="F306" s="236">
        <v>51016</v>
      </c>
      <c r="G306" s="233">
        <v>1</v>
      </c>
      <c r="H306" s="233" t="s">
        <v>45</v>
      </c>
    </row>
    <row r="307" spans="1:8">
      <c r="A307" s="227" t="s">
        <v>109</v>
      </c>
      <c r="B307" s="244">
        <v>45992.422083333331</v>
      </c>
      <c r="C307" s="234">
        <v>155</v>
      </c>
      <c r="D307" s="234" t="s">
        <v>34</v>
      </c>
      <c r="E307" s="235">
        <v>56774</v>
      </c>
      <c r="F307" s="236">
        <v>30420</v>
      </c>
      <c r="G307" s="233">
        <v>1</v>
      </c>
      <c r="H307" s="233" t="s">
        <v>88</v>
      </c>
    </row>
    <row r="308" spans="1:8">
      <c r="A308" s="227" t="s">
        <v>109</v>
      </c>
      <c r="B308" s="244">
        <v>45992.425752314812</v>
      </c>
      <c r="C308" s="234">
        <v>155</v>
      </c>
      <c r="D308" s="234" t="s">
        <v>34</v>
      </c>
      <c r="E308" s="235">
        <v>56775</v>
      </c>
      <c r="F308" s="236">
        <v>210000</v>
      </c>
      <c r="G308" s="233">
        <v>1</v>
      </c>
      <c r="H308" s="233" t="s">
        <v>45</v>
      </c>
    </row>
    <row r="309" spans="1:8">
      <c r="A309" s="227" t="s">
        <v>109</v>
      </c>
      <c r="B309" s="244">
        <v>45992.437986111108</v>
      </c>
      <c r="C309" s="234">
        <v>155</v>
      </c>
      <c r="D309" s="234" t="s">
        <v>34</v>
      </c>
      <c r="E309" s="235">
        <v>56776</v>
      </c>
      <c r="F309" s="236">
        <v>78600</v>
      </c>
      <c r="G309" s="233">
        <v>1</v>
      </c>
      <c r="H309" s="233" t="s">
        <v>88</v>
      </c>
    </row>
    <row r="310" spans="1:8">
      <c r="A310" s="227" t="s">
        <v>109</v>
      </c>
      <c r="B310" s="244">
        <v>45992.453993055555</v>
      </c>
      <c r="C310" s="234">
        <v>155</v>
      </c>
      <c r="D310" s="234" t="s">
        <v>34</v>
      </c>
      <c r="E310" s="235">
        <v>56779</v>
      </c>
      <c r="F310" s="236">
        <v>28790</v>
      </c>
      <c r="G310" s="233">
        <v>1</v>
      </c>
      <c r="H310" s="233" t="s">
        <v>88</v>
      </c>
    </row>
    <row r="311" spans="1:8">
      <c r="A311" s="227" t="s">
        <v>109</v>
      </c>
      <c r="B311" s="244">
        <v>45992.459849537037</v>
      </c>
      <c r="C311" s="234">
        <v>155</v>
      </c>
      <c r="D311" s="234" t="s">
        <v>34</v>
      </c>
      <c r="E311" s="235">
        <v>56780</v>
      </c>
      <c r="F311" s="236">
        <v>205000</v>
      </c>
      <c r="G311" s="233">
        <v>1</v>
      </c>
      <c r="H311" s="233" t="s">
        <v>45</v>
      </c>
    </row>
    <row r="312" spans="1:8">
      <c r="A312" s="227" t="s">
        <v>109</v>
      </c>
      <c r="B312" s="244">
        <v>45992.495150462964</v>
      </c>
      <c r="C312" s="234">
        <v>155</v>
      </c>
      <c r="D312" s="234" t="s">
        <v>34</v>
      </c>
      <c r="E312" s="235">
        <v>56781</v>
      </c>
      <c r="F312" s="236">
        <v>215000</v>
      </c>
      <c r="G312" s="233">
        <v>1</v>
      </c>
      <c r="H312" s="233" t="s">
        <v>45</v>
      </c>
    </row>
    <row r="313" spans="1:8">
      <c r="A313" s="227" t="s">
        <v>109</v>
      </c>
      <c r="B313" s="244">
        <v>45992.51122685185</v>
      </c>
      <c r="C313" s="234">
        <v>155</v>
      </c>
      <c r="D313" s="234" t="s">
        <v>34</v>
      </c>
      <c r="E313" s="235">
        <v>56782</v>
      </c>
      <c r="F313" s="236">
        <v>225000</v>
      </c>
      <c r="G313" s="233">
        <v>1</v>
      </c>
      <c r="H313" s="233" t="s">
        <v>45</v>
      </c>
    </row>
    <row r="314" spans="1:8">
      <c r="A314" s="227" t="s">
        <v>109</v>
      </c>
      <c r="B314" s="244">
        <v>45992.512800925928</v>
      </c>
      <c r="C314" s="234">
        <v>155</v>
      </c>
      <c r="D314" s="234" t="s">
        <v>34</v>
      </c>
      <c r="E314" s="235">
        <v>56783</v>
      </c>
      <c r="F314" s="236">
        <v>146250</v>
      </c>
      <c r="G314" s="233">
        <v>1</v>
      </c>
      <c r="H314" s="233" t="s">
        <v>45</v>
      </c>
    </row>
    <row r="315" spans="1:8">
      <c r="A315" s="227" t="s">
        <v>109</v>
      </c>
      <c r="B315" s="244">
        <v>45992.573877314811</v>
      </c>
      <c r="C315" s="234">
        <v>155</v>
      </c>
      <c r="D315" s="234" t="s">
        <v>34</v>
      </c>
      <c r="E315" s="235">
        <v>56784</v>
      </c>
      <c r="F315" s="236">
        <v>14000</v>
      </c>
      <c r="G315" s="233">
        <v>1</v>
      </c>
      <c r="H315" s="233" t="s">
        <v>88</v>
      </c>
    </row>
    <row r="316" spans="1:8">
      <c r="A316" s="227" t="s">
        <v>109</v>
      </c>
      <c r="B316" s="244">
        <v>45992.330474537041</v>
      </c>
      <c r="C316" s="234">
        <v>155</v>
      </c>
      <c r="D316" s="234" t="s">
        <v>34</v>
      </c>
      <c r="E316" s="235">
        <v>56767</v>
      </c>
      <c r="F316" s="236">
        <v>35200</v>
      </c>
      <c r="G316" s="233">
        <v>1</v>
      </c>
      <c r="H316" s="233" t="s">
        <v>45</v>
      </c>
    </row>
    <row r="317" spans="1:8">
      <c r="A317" s="227" t="s">
        <v>109</v>
      </c>
      <c r="B317" s="244">
        <v>45992.333333333336</v>
      </c>
      <c r="C317" s="234">
        <v>155</v>
      </c>
      <c r="D317" s="234" t="s">
        <v>34</v>
      </c>
      <c r="E317" s="235">
        <v>56768</v>
      </c>
      <c r="F317" s="236">
        <v>42179</v>
      </c>
      <c r="G317" s="233">
        <v>1</v>
      </c>
      <c r="H317" s="233" t="s">
        <v>88</v>
      </c>
    </row>
    <row r="318" spans="1:8">
      <c r="A318" s="227" t="s">
        <v>109</v>
      </c>
      <c r="B318" s="244">
        <v>45992.198553240742</v>
      </c>
      <c r="C318" s="234">
        <v>155</v>
      </c>
      <c r="D318" s="234" t="s">
        <v>34</v>
      </c>
      <c r="E318" s="235">
        <v>56746</v>
      </c>
      <c r="F318" s="236">
        <v>101600</v>
      </c>
      <c r="G318" s="233">
        <v>1</v>
      </c>
      <c r="H318" s="233" t="s">
        <v>88</v>
      </c>
    </row>
    <row r="319" spans="1:8">
      <c r="A319" s="227" t="s">
        <v>109</v>
      </c>
      <c r="B319" s="244">
        <v>45992.203020833331</v>
      </c>
      <c r="C319" s="234">
        <v>155</v>
      </c>
      <c r="D319" s="234" t="s">
        <v>34</v>
      </c>
      <c r="E319" s="235">
        <v>56747</v>
      </c>
      <c r="F319" s="236">
        <v>989100</v>
      </c>
      <c r="G319" s="233">
        <v>1</v>
      </c>
      <c r="H319" s="233" t="s">
        <v>88</v>
      </c>
    </row>
    <row r="320" spans="1:8">
      <c r="A320" s="227" t="s">
        <v>109</v>
      </c>
      <c r="B320" s="244">
        <v>45992.204444444447</v>
      </c>
      <c r="C320" s="234">
        <v>155</v>
      </c>
      <c r="D320" s="234" t="s">
        <v>34</v>
      </c>
      <c r="E320" s="235">
        <v>56748</v>
      </c>
      <c r="F320" s="236">
        <v>14000</v>
      </c>
      <c r="G320" s="233">
        <v>1</v>
      </c>
      <c r="H320" s="233" t="s">
        <v>88</v>
      </c>
    </row>
    <row r="321" spans="1:8">
      <c r="A321" s="227" t="s">
        <v>109</v>
      </c>
      <c r="B321" s="244">
        <v>45992.229178240741</v>
      </c>
      <c r="C321" s="234">
        <v>155</v>
      </c>
      <c r="D321" s="234" t="s">
        <v>34</v>
      </c>
      <c r="E321" s="235">
        <v>56750</v>
      </c>
      <c r="F321" s="236">
        <v>41320</v>
      </c>
      <c r="G321" s="233">
        <v>1</v>
      </c>
      <c r="H321" s="233" t="s">
        <v>88</v>
      </c>
    </row>
    <row r="322" spans="1:8">
      <c r="A322" s="227" t="s">
        <v>109</v>
      </c>
      <c r="B322" s="244">
        <v>45992.244756944441</v>
      </c>
      <c r="C322" s="234">
        <v>155</v>
      </c>
      <c r="D322" s="234" t="s">
        <v>34</v>
      </c>
      <c r="E322" s="235">
        <v>56751</v>
      </c>
      <c r="F322" s="236">
        <v>58346</v>
      </c>
      <c r="G322" s="233">
        <v>1</v>
      </c>
      <c r="H322" s="233" t="s">
        <v>88</v>
      </c>
    </row>
    <row r="323" spans="1:8">
      <c r="A323" s="227" t="s">
        <v>109</v>
      </c>
      <c r="B323" s="244">
        <v>45992.250972222224</v>
      </c>
      <c r="C323" s="234">
        <v>155</v>
      </c>
      <c r="D323" s="234" t="s">
        <v>34</v>
      </c>
      <c r="E323" s="235">
        <v>56752</v>
      </c>
      <c r="F323" s="236">
        <v>57124</v>
      </c>
      <c r="G323" s="233">
        <v>1</v>
      </c>
      <c r="H323" s="233" t="s">
        <v>88</v>
      </c>
    </row>
    <row r="324" spans="1:8">
      <c r="A324" s="227" t="s">
        <v>109</v>
      </c>
      <c r="B324" s="244">
        <v>45992.254710648151</v>
      </c>
      <c r="C324" s="234">
        <v>155</v>
      </c>
      <c r="D324" s="234" t="s">
        <v>34</v>
      </c>
      <c r="E324" s="235">
        <v>56753</v>
      </c>
      <c r="F324" s="236">
        <v>93040</v>
      </c>
      <c r="G324" s="233">
        <v>1</v>
      </c>
      <c r="H324" s="233" t="s">
        <v>88</v>
      </c>
    </row>
    <row r="325" spans="1:8">
      <c r="A325" s="227" t="s">
        <v>109</v>
      </c>
      <c r="B325" s="244">
        <v>45992.26835648148</v>
      </c>
      <c r="C325" s="234">
        <v>155</v>
      </c>
      <c r="D325" s="234" t="s">
        <v>34</v>
      </c>
      <c r="E325" s="235">
        <v>56754</v>
      </c>
      <c r="F325" s="236">
        <v>14000</v>
      </c>
      <c r="G325" s="233">
        <v>1</v>
      </c>
      <c r="H325" s="233" t="s">
        <v>88</v>
      </c>
    </row>
    <row r="326" spans="1:8">
      <c r="A326" s="227" t="s">
        <v>109</v>
      </c>
      <c r="B326" s="244">
        <v>45992.270115740743</v>
      </c>
      <c r="C326" s="234">
        <v>155</v>
      </c>
      <c r="D326" s="234" t="s">
        <v>34</v>
      </c>
      <c r="E326" s="235">
        <v>56755</v>
      </c>
      <c r="F326" s="236">
        <v>19757</v>
      </c>
      <c r="G326" s="233">
        <v>1</v>
      </c>
      <c r="H326" s="233" t="s">
        <v>88</v>
      </c>
    </row>
    <row r="327" spans="1:8">
      <c r="A327" s="227" t="s">
        <v>109</v>
      </c>
      <c r="B327" s="244">
        <v>45992.271319444444</v>
      </c>
      <c r="C327" s="234">
        <v>155</v>
      </c>
      <c r="D327" s="234" t="s">
        <v>34</v>
      </c>
      <c r="E327" s="235">
        <v>56756</v>
      </c>
      <c r="F327" s="236">
        <v>71298</v>
      </c>
      <c r="G327" s="233">
        <v>1</v>
      </c>
      <c r="H327" s="233" t="s">
        <v>88</v>
      </c>
    </row>
    <row r="328" spans="1:8">
      <c r="A328" s="227" t="s">
        <v>109</v>
      </c>
      <c r="B328" s="244">
        <v>45992.276076388887</v>
      </c>
      <c r="C328" s="234">
        <v>155</v>
      </c>
      <c r="D328" s="234" t="s">
        <v>34</v>
      </c>
      <c r="E328" s="235">
        <v>56757</v>
      </c>
      <c r="F328" s="236">
        <v>107014</v>
      </c>
      <c r="G328" s="233">
        <v>1</v>
      </c>
      <c r="H328" s="233" t="s">
        <v>88</v>
      </c>
    </row>
    <row r="329" spans="1:8">
      <c r="A329" s="227" t="s">
        <v>109</v>
      </c>
      <c r="B329" s="244">
        <v>45992.295891203707</v>
      </c>
      <c r="C329" s="234">
        <v>155</v>
      </c>
      <c r="D329" s="234" t="s">
        <v>34</v>
      </c>
      <c r="E329" s="235">
        <v>56758</v>
      </c>
      <c r="F329" s="236">
        <v>63528</v>
      </c>
      <c r="G329" s="233">
        <v>1</v>
      </c>
      <c r="H329" s="233" t="s">
        <v>88</v>
      </c>
    </row>
    <row r="330" spans="1:8">
      <c r="A330" s="227" t="s">
        <v>109</v>
      </c>
      <c r="B330" s="244">
        <v>45992.296493055554</v>
      </c>
      <c r="C330" s="234">
        <v>155</v>
      </c>
      <c r="D330" s="234" t="s">
        <v>34</v>
      </c>
      <c r="E330" s="235">
        <v>56759</v>
      </c>
      <c r="F330" s="236">
        <v>28496</v>
      </c>
      <c r="G330" s="233">
        <v>1</v>
      </c>
      <c r="H330" s="233" t="s">
        <v>88</v>
      </c>
    </row>
    <row r="331" spans="1:8">
      <c r="A331" s="227" t="s">
        <v>109</v>
      </c>
      <c r="B331" s="244">
        <v>45994.635636574072</v>
      </c>
      <c r="C331" s="234">
        <v>755</v>
      </c>
      <c r="D331" s="234" t="s">
        <v>74</v>
      </c>
      <c r="E331" s="235">
        <v>75806</v>
      </c>
      <c r="F331" s="236">
        <v>8985</v>
      </c>
      <c r="G331" s="233">
        <v>1</v>
      </c>
      <c r="H331" s="233" t="s">
        <v>1526</v>
      </c>
    </row>
    <row r="332" spans="1:8">
      <c r="A332" s="227" t="s">
        <v>109</v>
      </c>
      <c r="B332" s="244">
        <v>45995.605763888889</v>
      </c>
      <c r="C332" s="234">
        <v>755</v>
      </c>
      <c r="D332" s="234" t="s">
        <v>74</v>
      </c>
      <c r="E332" s="235">
        <v>75968</v>
      </c>
      <c r="F332" s="236">
        <v>109060</v>
      </c>
      <c r="G332" s="233">
        <v>1</v>
      </c>
      <c r="H332" s="233" t="s">
        <v>93</v>
      </c>
    </row>
    <row r="333" spans="1:8">
      <c r="A333" s="227" t="s">
        <v>202</v>
      </c>
      <c r="B333" s="244">
        <v>45994.684224537035</v>
      </c>
      <c r="C333" s="234">
        <v>755</v>
      </c>
      <c r="D333" s="234" t="s">
        <v>74</v>
      </c>
      <c r="E333" s="235">
        <v>75816</v>
      </c>
      <c r="F333" s="236">
        <v>12060</v>
      </c>
      <c r="G333" s="233">
        <v>1</v>
      </c>
      <c r="H333" s="233" t="s">
        <v>1526</v>
      </c>
    </row>
    <row r="334" spans="1:8">
      <c r="A334" s="227" t="s">
        <v>202</v>
      </c>
      <c r="B334" s="244">
        <v>45994.686793981484</v>
      </c>
      <c r="C334" s="234">
        <v>755</v>
      </c>
      <c r="D334" s="234" t="s">
        <v>74</v>
      </c>
      <c r="E334" s="235">
        <v>75817</v>
      </c>
      <c r="F334" s="236">
        <v>30500</v>
      </c>
      <c r="G334" s="233">
        <v>1</v>
      </c>
      <c r="H334" s="233" t="s">
        <v>1526</v>
      </c>
    </row>
    <row r="335" spans="1:8">
      <c r="A335" s="227" t="s">
        <v>202</v>
      </c>
      <c r="B335" s="244">
        <v>45995.66978009259</v>
      </c>
      <c r="C335" s="234">
        <v>755</v>
      </c>
      <c r="D335" s="234" t="s">
        <v>74</v>
      </c>
      <c r="E335" s="235">
        <v>75985</v>
      </c>
      <c r="F335" s="236">
        <v>9675</v>
      </c>
      <c r="G335" s="233">
        <v>1</v>
      </c>
      <c r="H335" s="233" t="s">
        <v>93</v>
      </c>
    </row>
    <row r="336" spans="1:8">
      <c r="A336" s="227" t="s">
        <v>202</v>
      </c>
      <c r="B336" s="244">
        <v>45995.677094907405</v>
      </c>
      <c r="C336" s="234">
        <v>755</v>
      </c>
      <c r="D336" s="234" t="s">
        <v>74</v>
      </c>
      <c r="E336" s="235">
        <v>75986</v>
      </c>
      <c r="F336" s="236">
        <v>50880</v>
      </c>
      <c r="G336" s="233">
        <v>1</v>
      </c>
      <c r="H336" s="233" t="s">
        <v>93</v>
      </c>
    </row>
    <row r="337" spans="1:8">
      <c r="A337" s="227" t="s">
        <v>202</v>
      </c>
      <c r="B337" s="244">
        <v>45995.678333333337</v>
      </c>
      <c r="C337" s="234">
        <v>755</v>
      </c>
      <c r="D337" s="234" t="s">
        <v>74</v>
      </c>
      <c r="E337" s="235">
        <v>75987</v>
      </c>
      <c r="F337" s="236">
        <v>9000</v>
      </c>
      <c r="G337" s="233">
        <v>1</v>
      </c>
      <c r="H337" s="233" t="s">
        <v>93</v>
      </c>
    </row>
    <row r="338" spans="1:8">
      <c r="A338" s="227" t="s">
        <v>202</v>
      </c>
      <c r="B338" s="244">
        <v>45995.690046296295</v>
      </c>
      <c r="C338" s="234">
        <v>755</v>
      </c>
      <c r="D338" s="234" t="s">
        <v>74</v>
      </c>
      <c r="E338" s="235">
        <v>75989</v>
      </c>
      <c r="F338" s="236">
        <v>25280</v>
      </c>
      <c r="G338" s="233">
        <v>1</v>
      </c>
      <c r="H338" s="233" t="s">
        <v>93</v>
      </c>
    </row>
    <row r="339" spans="1:8">
      <c r="A339" s="227" t="s">
        <v>202</v>
      </c>
      <c r="B339" s="244">
        <v>45995.701689814814</v>
      </c>
      <c r="C339" s="234">
        <v>755</v>
      </c>
      <c r="D339" s="234" t="s">
        <v>74</v>
      </c>
      <c r="E339" s="235">
        <v>75990</v>
      </c>
      <c r="F339" s="236">
        <v>14000</v>
      </c>
      <c r="G339" s="233">
        <v>1</v>
      </c>
      <c r="H339" s="233" t="s">
        <v>93</v>
      </c>
    </row>
    <row r="340" spans="1:8">
      <c r="A340" s="227" t="s">
        <v>202</v>
      </c>
      <c r="B340" s="244">
        <v>45995.70590277778</v>
      </c>
      <c r="C340" s="234">
        <v>755</v>
      </c>
      <c r="D340" s="234" t="s">
        <v>74</v>
      </c>
      <c r="E340" s="235">
        <v>75991</v>
      </c>
      <c r="F340" s="236">
        <v>18909</v>
      </c>
      <c r="G340" s="233">
        <v>1</v>
      </c>
      <c r="H340" s="233" t="s">
        <v>93</v>
      </c>
    </row>
    <row r="341" spans="1:8">
      <c r="A341" s="227" t="s">
        <v>202</v>
      </c>
      <c r="B341" s="244">
        <v>45995.709583333337</v>
      </c>
      <c r="C341" s="234">
        <v>755</v>
      </c>
      <c r="D341" s="234" t="s">
        <v>74</v>
      </c>
      <c r="E341" s="235">
        <v>75992</v>
      </c>
      <c r="F341" s="236">
        <v>11640</v>
      </c>
      <c r="G341" s="233">
        <v>1</v>
      </c>
      <c r="H341" s="233" t="s">
        <v>93</v>
      </c>
    </row>
    <row r="342" spans="1:8">
      <c r="A342" s="227" t="s">
        <v>202</v>
      </c>
      <c r="B342" s="244">
        <v>45995.71234953704</v>
      </c>
      <c r="C342" s="234">
        <v>755</v>
      </c>
      <c r="D342" s="234" t="s">
        <v>74</v>
      </c>
      <c r="E342" s="235">
        <v>75993</v>
      </c>
      <c r="F342" s="236">
        <v>5625</v>
      </c>
      <c r="G342" s="233">
        <v>1</v>
      </c>
      <c r="H342" s="233" t="s">
        <v>93</v>
      </c>
    </row>
    <row r="343" spans="1:8">
      <c r="A343" s="227" t="s">
        <v>202</v>
      </c>
      <c r="B343" s="244">
        <v>45995.718773148146</v>
      </c>
      <c r="C343" s="234">
        <v>755</v>
      </c>
      <c r="D343" s="234" t="s">
        <v>74</v>
      </c>
      <c r="E343" s="235">
        <v>75994</v>
      </c>
      <c r="F343" s="236">
        <v>13860</v>
      </c>
      <c r="G343" s="233">
        <v>1</v>
      </c>
      <c r="H343" s="233" t="s">
        <v>93</v>
      </c>
    </row>
    <row r="344" spans="1:8">
      <c r="A344" s="227" t="s">
        <v>202</v>
      </c>
      <c r="B344" s="244">
        <v>45995.719780092593</v>
      </c>
      <c r="C344" s="234">
        <v>755</v>
      </c>
      <c r="D344" s="234" t="s">
        <v>74</v>
      </c>
      <c r="E344" s="235">
        <v>75995</v>
      </c>
      <c r="F344" s="236">
        <v>23360</v>
      </c>
      <c r="G344" s="233">
        <v>1</v>
      </c>
      <c r="H344" s="233" t="s">
        <v>93</v>
      </c>
    </row>
    <row r="345" spans="1:8">
      <c r="A345" s="227" t="s">
        <v>202</v>
      </c>
      <c r="B345" s="244">
        <v>45995.721620370372</v>
      </c>
      <c r="C345" s="234">
        <v>755</v>
      </c>
      <c r="D345" s="234" t="s">
        <v>74</v>
      </c>
      <c r="E345" s="235">
        <v>75996</v>
      </c>
      <c r="F345" s="236">
        <v>18180</v>
      </c>
      <c r="G345" s="233">
        <v>1</v>
      </c>
      <c r="H345" s="233" t="s">
        <v>93</v>
      </c>
    </row>
    <row r="346" spans="1:8">
      <c r="A346" s="227" t="s">
        <v>202</v>
      </c>
      <c r="B346" s="244">
        <v>45995.727743055555</v>
      </c>
      <c r="C346" s="234">
        <v>755</v>
      </c>
      <c r="D346" s="234" t="s">
        <v>74</v>
      </c>
      <c r="E346" s="235">
        <v>75997</v>
      </c>
      <c r="F346" s="236">
        <v>14000</v>
      </c>
      <c r="G346" s="233">
        <v>1</v>
      </c>
      <c r="H346" s="233" t="s">
        <v>93</v>
      </c>
    </row>
    <row r="347" spans="1:8">
      <c r="A347" s="227" t="s">
        <v>202</v>
      </c>
      <c r="B347" s="244">
        <v>45996.445405092592</v>
      </c>
      <c r="C347" s="234">
        <v>755</v>
      </c>
      <c r="D347" s="234" t="s">
        <v>74</v>
      </c>
      <c r="E347" s="235">
        <v>76043</v>
      </c>
      <c r="F347" s="236">
        <v>25120</v>
      </c>
      <c r="G347" s="233">
        <v>1</v>
      </c>
      <c r="H347" s="233" t="s">
        <v>89</v>
      </c>
    </row>
    <row r="348" spans="1:8">
      <c r="A348" s="227" t="s">
        <v>202</v>
      </c>
      <c r="B348" s="244">
        <v>45996.446805555555</v>
      </c>
      <c r="C348" s="234">
        <v>755</v>
      </c>
      <c r="D348" s="234" t="s">
        <v>74</v>
      </c>
      <c r="E348" s="235">
        <v>76044</v>
      </c>
      <c r="F348" s="236">
        <v>38280</v>
      </c>
      <c r="G348" s="233">
        <v>1</v>
      </c>
      <c r="H348" s="233" t="s">
        <v>89</v>
      </c>
    </row>
    <row r="349" spans="1:8">
      <c r="A349" s="227" t="s">
        <v>202</v>
      </c>
      <c r="B349" s="244">
        <v>45996.447500000002</v>
      </c>
      <c r="C349" s="234">
        <v>755</v>
      </c>
      <c r="D349" s="234" t="s">
        <v>74</v>
      </c>
      <c r="E349" s="235">
        <v>76045</v>
      </c>
      <c r="F349" s="236">
        <v>10010</v>
      </c>
      <c r="G349" s="233">
        <v>1</v>
      </c>
      <c r="H349" s="233" t="s">
        <v>89</v>
      </c>
    </row>
    <row r="350" spans="1:8">
      <c r="A350" s="227" t="s">
        <v>202</v>
      </c>
      <c r="B350" s="244">
        <v>45996.448171296295</v>
      </c>
      <c r="C350" s="234">
        <v>755</v>
      </c>
      <c r="D350" s="234" t="s">
        <v>74</v>
      </c>
      <c r="E350" s="235">
        <v>76046</v>
      </c>
      <c r="F350" s="236">
        <v>9000</v>
      </c>
      <c r="G350" s="233">
        <v>1</v>
      </c>
      <c r="H350" s="233" t="s">
        <v>89</v>
      </c>
    </row>
    <row r="351" spans="1:8">
      <c r="A351" s="227" t="s">
        <v>202</v>
      </c>
      <c r="B351" s="244">
        <v>45996.449953703705</v>
      </c>
      <c r="C351" s="234">
        <v>755</v>
      </c>
      <c r="D351" s="234" t="s">
        <v>74</v>
      </c>
      <c r="E351" s="235">
        <v>76047</v>
      </c>
      <c r="F351" s="236">
        <v>22750</v>
      </c>
      <c r="G351" s="233">
        <v>1</v>
      </c>
      <c r="H351" s="233" t="s">
        <v>89</v>
      </c>
    </row>
    <row r="352" spans="1:8">
      <c r="A352" s="227" t="s">
        <v>202</v>
      </c>
      <c r="B352" s="244">
        <v>45996.451944444445</v>
      </c>
      <c r="C352" s="234">
        <v>755</v>
      </c>
      <c r="D352" s="234" t="s">
        <v>74</v>
      </c>
      <c r="E352" s="235">
        <v>76048</v>
      </c>
      <c r="F352" s="236">
        <v>16830</v>
      </c>
      <c r="G352" s="233">
        <v>1</v>
      </c>
      <c r="H352" s="233" t="s">
        <v>89</v>
      </c>
    </row>
    <row r="353" spans="1:8">
      <c r="A353" s="227" t="s">
        <v>202</v>
      </c>
      <c r="B353" s="244">
        <v>45996.454629629632</v>
      </c>
      <c r="C353" s="234">
        <v>755</v>
      </c>
      <c r="D353" s="234" t="s">
        <v>74</v>
      </c>
      <c r="E353" s="235">
        <v>76049</v>
      </c>
      <c r="F353" s="236">
        <v>24240</v>
      </c>
      <c r="G353" s="233">
        <v>1</v>
      </c>
      <c r="H353" s="233" t="s">
        <v>89</v>
      </c>
    </row>
    <row r="354" spans="1:8">
      <c r="A354" s="227" t="s">
        <v>202</v>
      </c>
      <c r="B354" s="244">
        <v>45996.455891203703</v>
      </c>
      <c r="C354" s="234">
        <v>755</v>
      </c>
      <c r="D354" s="234" t="s">
        <v>74</v>
      </c>
      <c r="E354" s="235">
        <v>76050</v>
      </c>
      <c r="F354" s="236">
        <v>7370</v>
      </c>
      <c r="G354" s="233">
        <v>1</v>
      </c>
      <c r="H354" s="233" t="s">
        <v>89</v>
      </c>
    </row>
    <row r="355" spans="1:8">
      <c r="A355" s="227" t="s">
        <v>202</v>
      </c>
      <c r="B355" s="244">
        <v>45994.637569444443</v>
      </c>
      <c r="C355" s="234">
        <v>755</v>
      </c>
      <c r="D355" s="234" t="s">
        <v>74</v>
      </c>
      <c r="E355" s="235">
        <v>75807</v>
      </c>
      <c r="F355" s="236">
        <v>15085</v>
      </c>
      <c r="G355" s="233">
        <v>1</v>
      </c>
      <c r="H355" s="233" t="s">
        <v>1526</v>
      </c>
    </row>
    <row r="356" spans="1:8">
      <c r="A356" s="227" t="s">
        <v>202</v>
      </c>
      <c r="B356" s="244">
        <v>45994.64130787037</v>
      </c>
      <c r="C356" s="234">
        <v>755</v>
      </c>
      <c r="D356" s="234" t="s">
        <v>74</v>
      </c>
      <c r="E356" s="235">
        <v>75808</v>
      </c>
      <c r="F356" s="236">
        <v>11550</v>
      </c>
      <c r="G356" s="233">
        <v>1</v>
      </c>
      <c r="H356" s="233" t="s">
        <v>1526</v>
      </c>
    </row>
    <row r="357" spans="1:8">
      <c r="A357" s="227" t="s">
        <v>202</v>
      </c>
      <c r="B357" s="244">
        <v>45994.64199074074</v>
      </c>
      <c r="C357" s="234">
        <v>755</v>
      </c>
      <c r="D357" s="234" t="s">
        <v>74</v>
      </c>
      <c r="E357" s="235">
        <v>75809</v>
      </c>
      <c r="F357" s="236">
        <v>10780</v>
      </c>
      <c r="G357" s="233">
        <v>1</v>
      </c>
      <c r="H357" s="233" t="s">
        <v>1526</v>
      </c>
    </row>
    <row r="358" spans="1:8">
      <c r="A358" s="227" t="s">
        <v>202</v>
      </c>
      <c r="B358" s="244">
        <v>45994.648877314816</v>
      </c>
      <c r="C358" s="234">
        <v>755</v>
      </c>
      <c r="D358" s="234" t="s">
        <v>74</v>
      </c>
      <c r="E358" s="235">
        <v>75810</v>
      </c>
      <c r="F358" s="236">
        <v>12650</v>
      </c>
      <c r="G358" s="233">
        <v>1</v>
      </c>
      <c r="H358" s="233" t="s">
        <v>1526</v>
      </c>
    </row>
    <row r="359" spans="1:8">
      <c r="A359" s="227" t="s">
        <v>202</v>
      </c>
      <c r="B359" s="244">
        <v>45994.652268518519</v>
      </c>
      <c r="C359" s="234">
        <v>755</v>
      </c>
      <c r="D359" s="234" t="s">
        <v>74</v>
      </c>
      <c r="E359" s="235">
        <v>75811</v>
      </c>
      <c r="F359" s="236">
        <v>4860</v>
      </c>
      <c r="G359" s="233">
        <v>1</v>
      </c>
      <c r="H359" s="233" t="s">
        <v>1526</v>
      </c>
    </row>
    <row r="360" spans="1:8">
      <c r="A360" s="227" t="s">
        <v>202</v>
      </c>
      <c r="B360" s="244">
        <v>45994.657789351855</v>
      </c>
      <c r="C360" s="234">
        <v>755</v>
      </c>
      <c r="D360" s="234" t="s">
        <v>74</v>
      </c>
      <c r="E360" s="235">
        <v>75812</v>
      </c>
      <c r="F360" s="236">
        <v>4500</v>
      </c>
      <c r="G360" s="233">
        <v>1</v>
      </c>
      <c r="H360" s="233" t="s">
        <v>1526</v>
      </c>
    </row>
    <row r="361" spans="1:8">
      <c r="A361" s="227" t="s">
        <v>202</v>
      </c>
      <c r="B361" s="244">
        <v>45993.546319444446</v>
      </c>
      <c r="C361" s="234">
        <v>755</v>
      </c>
      <c r="D361" s="234" t="s">
        <v>74</v>
      </c>
      <c r="E361" s="235">
        <v>75619</v>
      </c>
      <c r="F361" s="236">
        <v>4820</v>
      </c>
      <c r="G361" s="233">
        <v>1</v>
      </c>
      <c r="H361" s="233" t="s">
        <v>89</v>
      </c>
    </row>
    <row r="362" spans="1:8">
      <c r="A362" s="227" t="s">
        <v>202</v>
      </c>
      <c r="B362" s="244">
        <v>45994.409745370373</v>
      </c>
      <c r="C362" s="234">
        <v>755</v>
      </c>
      <c r="D362" s="234" t="s">
        <v>74</v>
      </c>
      <c r="E362" s="235">
        <v>75691</v>
      </c>
      <c r="F362" s="236">
        <v>4360</v>
      </c>
      <c r="G362" s="233">
        <v>1</v>
      </c>
      <c r="H362" s="233" t="s">
        <v>89</v>
      </c>
    </row>
    <row r="363" spans="1:8">
      <c r="A363" s="227" t="s">
        <v>202</v>
      </c>
      <c r="B363" s="244">
        <v>45994.471006944441</v>
      </c>
      <c r="C363" s="234">
        <v>755</v>
      </c>
      <c r="D363" s="234" t="s">
        <v>74</v>
      </c>
      <c r="E363" s="235">
        <v>75737</v>
      </c>
      <c r="F363" s="236">
        <v>5040</v>
      </c>
      <c r="G363" s="233">
        <v>1</v>
      </c>
      <c r="H363" s="233" t="s">
        <v>89</v>
      </c>
    </row>
    <row r="364" spans="1:8">
      <c r="A364" s="227" t="s">
        <v>202</v>
      </c>
      <c r="B364" s="244">
        <v>45994.613298611112</v>
      </c>
      <c r="C364" s="234">
        <v>755</v>
      </c>
      <c r="D364" s="234" t="s">
        <v>74</v>
      </c>
      <c r="E364" s="235">
        <v>75804</v>
      </c>
      <c r="F364" s="236">
        <v>2760</v>
      </c>
      <c r="G364" s="233">
        <v>1</v>
      </c>
      <c r="H364" s="233" t="s">
        <v>1526</v>
      </c>
    </row>
    <row r="365" spans="1:8">
      <c r="A365" s="227" t="s">
        <v>202</v>
      </c>
      <c r="B365" s="244">
        <v>45994.615752314814</v>
      </c>
      <c r="C365" s="234">
        <v>755</v>
      </c>
      <c r="D365" s="234" t="s">
        <v>74</v>
      </c>
      <c r="E365" s="235">
        <v>75805</v>
      </c>
      <c r="F365" s="236">
        <v>43670</v>
      </c>
      <c r="G365" s="233">
        <v>1</v>
      </c>
      <c r="H365" s="233" t="s">
        <v>1526</v>
      </c>
    </row>
    <row r="366" spans="1:8">
      <c r="A366" s="227" t="s">
        <v>202</v>
      </c>
      <c r="B366" s="244">
        <v>45995.384826388887</v>
      </c>
      <c r="C366" s="234">
        <v>755</v>
      </c>
      <c r="D366" s="234" t="s">
        <v>74</v>
      </c>
      <c r="E366" s="235">
        <v>75833</v>
      </c>
      <c r="F366" s="236">
        <v>10675</v>
      </c>
      <c r="G366" s="233">
        <v>1</v>
      </c>
      <c r="H366" s="233" t="s">
        <v>89</v>
      </c>
    </row>
    <row r="367" spans="1:8">
      <c r="A367" s="227" t="s">
        <v>202</v>
      </c>
      <c r="B367" s="244">
        <v>45995.386990740742</v>
      </c>
      <c r="C367" s="234">
        <v>755</v>
      </c>
      <c r="D367" s="234" t="s">
        <v>74</v>
      </c>
      <c r="E367" s="235">
        <v>75834</v>
      </c>
      <c r="F367" s="236">
        <v>26870</v>
      </c>
      <c r="G367" s="233">
        <v>1</v>
      </c>
      <c r="H367" s="233" t="s">
        <v>89</v>
      </c>
    </row>
    <row r="368" spans="1:8">
      <c r="A368" s="227" t="s">
        <v>202</v>
      </c>
      <c r="B368" s="244">
        <v>45995.387361111112</v>
      </c>
      <c r="C368" s="234">
        <v>755</v>
      </c>
      <c r="D368" s="234" t="s">
        <v>74</v>
      </c>
      <c r="E368" s="235">
        <v>75835</v>
      </c>
      <c r="F368" s="236">
        <v>7000</v>
      </c>
      <c r="G368" s="233">
        <v>1</v>
      </c>
      <c r="H368" s="233" t="s">
        <v>89</v>
      </c>
    </row>
    <row r="369" spans="1:8">
      <c r="A369" s="227" t="s">
        <v>202</v>
      </c>
      <c r="B369" s="244">
        <v>45995.389861111114</v>
      </c>
      <c r="C369" s="234">
        <v>755</v>
      </c>
      <c r="D369" s="234" t="s">
        <v>74</v>
      </c>
      <c r="E369" s="235">
        <v>75836</v>
      </c>
      <c r="F369" s="236">
        <v>21825</v>
      </c>
      <c r="G369" s="233">
        <v>1</v>
      </c>
      <c r="H369" s="233" t="s">
        <v>89</v>
      </c>
    </row>
    <row r="370" spans="1:8">
      <c r="A370" s="227" t="s">
        <v>202</v>
      </c>
      <c r="B370" s="244">
        <v>45995.39166666667</v>
      </c>
      <c r="C370" s="234">
        <v>755</v>
      </c>
      <c r="D370" s="234" t="s">
        <v>74</v>
      </c>
      <c r="E370" s="235">
        <v>75837</v>
      </c>
      <c r="F370" s="236">
        <v>33300</v>
      </c>
      <c r="G370" s="233">
        <v>1</v>
      </c>
      <c r="H370" s="233" t="s">
        <v>89</v>
      </c>
    </row>
    <row r="371" spans="1:8">
      <c r="A371" s="227" t="s">
        <v>202</v>
      </c>
      <c r="B371" s="244">
        <v>45995.395995370367</v>
      </c>
      <c r="C371" s="234">
        <v>755</v>
      </c>
      <c r="D371" s="234" t="s">
        <v>74</v>
      </c>
      <c r="E371" s="235">
        <v>75838</v>
      </c>
      <c r="F371" s="236">
        <v>160985</v>
      </c>
      <c r="G371" s="233">
        <v>1</v>
      </c>
      <c r="H371" s="233" t="s">
        <v>89</v>
      </c>
    </row>
    <row r="372" spans="1:8">
      <c r="A372" s="227" t="s">
        <v>202</v>
      </c>
      <c r="B372" s="244">
        <v>45995.397719907407</v>
      </c>
      <c r="C372" s="234">
        <v>755</v>
      </c>
      <c r="D372" s="234" t="s">
        <v>74</v>
      </c>
      <c r="E372" s="235">
        <v>75839</v>
      </c>
      <c r="F372" s="236">
        <v>10094</v>
      </c>
      <c r="G372" s="233">
        <v>1</v>
      </c>
      <c r="H372" s="233" t="s">
        <v>89</v>
      </c>
    </row>
    <row r="373" spans="1:8">
      <c r="A373" s="227" t="s">
        <v>202</v>
      </c>
      <c r="B373" s="244">
        <v>45995.399224537039</v>
      </c>
      <c r="C373" s="234">
        <v>755</v>
      </c>
      <c r="D373" s="234" t="s">
        <v>74</v>
      </c>
      <c r="E373" s="235">
        <v>75840</v>
      </c>
      <c r="F373" s="236">
        <v>23870</v>
      </c>
      <c r="G373" s="233">
        <v>1</v>
      </c>
      <c r="H373" s="233" t="s">
        <v>89</v>
      </c>
    </row>
    <row r="374" spans="1:8">
      <c r="A374" s="227" t="s">
        <v>202</v>
      </c>
      <c r="B374" s="244">
        <v>45995.402349537035</v>
      </c>
      <c r="C374" s="234">
        <v>755</v>
      </c>
      <c r="D374" s="234" t="s">
        <v>74</v>
      </c>
      <c r="E374" s="235">
        <v>75841</v>
      </c>
      <c r="F374" s="236">
        <v>9675</v>
      </c>
      <c r="G374" s="233">
        <v>1</v>
      </c>
      <c r="H374" s="233" t="s">
        <v>89</v>
      </c>
    </row>
    <row r="375" spans="1:8">
      <c r="A375" s="227" t="s">
        <v>202</v>
      </c>
      <c r="B375" s="244">
        <v>45995.404895833337</v>
      </c>
      <c r="C375" s="234">
        <v>755</v>
      </c>
      <c r="D375" s="234" t="s">
        <v>74</v>
      </c>
      <c r="E375" s="235">
        <v>75842</v>
      </c>
      <c r="F375" s="236">
        <v>9780</v>
      </c>
      <c r="G375" s="233">
        <v>1</v>
      </c>
      <c r="H375" s="233" t="s">
        <v>89</v>
      </c>
    </row>
    <row r="376" spans="1:8">
      <c r="A376" s="227" t="s">
        <v>202</v>
      </c>
      <c r="B376" s="244">
        <v>45995.407372685186</v>
      </c>
      <c r="C376" s="234">
        <v>755</v>
      </c>
      <c r="D376" s="234" t="s">
        <v>74</v>
      </c>
      <c r="E376" s="235">
        <v>75843</v>
      </c>
      <c r="F376" s="236">
        <v>3375</v>
      </c>
      <c r="G376" s="233">
        <v>1</v>
      </c>
      <c r="H376" s="233" t="s">
        <v>89</v>
      </c>
    </row>
    <row r="377" spans="1:8">
      <c r="A377" s="227" t="s">
        <v>202</v>
      </c>
      <c r="B377" s="244">
        <v>45995.408368055556</v>
      </c>
      <c r="C377" s="234">
        <v>755</v>
      </c>
      <c r="D377" s="234" t="s">
        <v>74</v>
      </c>
      <c r="E377" s="235">
        <v>75844</v>
      </c>
      <c r="F377" s="236">
        <v>13410</v>
      </c>
      <c r="G377" s="233">
        <v>1</v>
      </c>
      <c r="H377" s="233" t="s">
        <v>89</v>
      </c>
    </row>
    <row r="378" spans="1:8">
      <c r="A378" s="227" t="s">
        <v>202</v>
      </c>
      <c r="B378" s="244">
        <v>45995.409108796295</v>
      </c>
      <c r="C378" s="234">
        <v>755</v>
      </c>
      <c r="D378" s="234" t="s">
        <v>74</v>
      </c>
      <c r="E378" s="235">
        <v>75845</v>
      </c>
      <c r="F378" s="236">
        <v>9270</v>
      </c>
      <c r="G378" s="233">
        <v>1</v>
      </c>
      <c r="H378" s="233" t="s">
        <v>89</v>
      </c>
    </row>
    <row r="379" spans="1:8">
      <c r="A379" s="227" t="s">
        <v>202</v>
      </c>
      <c r="B379" s="244">
        <v>45995.410856481481</v>
      </c>
      <c r="C379" s="234">
        <v>755</v>
      </c>
      <c r="D379" s="234" t="s">
        <v>74</v>
      </c>
      <c r="E379" s="235">
        <v>75846</v>
      </c>
      <c r="F379" s="236">
        <v>12180</v>
      </c>
      <c r="G379" s="233">
        <v>1</v>
      </c>
      <c r="H379" s="233" t="s">
        <v>89</v>
      </c>
    </row>
    <row r="380" spans="1:8">
      <c r="A380" s="227" t="s">
        <v>202</v>
      </c>
      <c r="B380" s="244">
        <v>45995.411608796298</v>
      </c>
      <c r="C380" s="234">
        <v>755</v>
      </c>
      <c r="D380" s="234" t="s">
        <v>74</v>
      </c>
      <c r="E380" s="235">
        <v>75847</v>
      </c>
      <c r="F380" s="236">
        <v>6360</v>
      </c>
      <c r="G380" s="233">
        <v>1</v>
      </c>
      <c r="H380" s="233" t="s">
        <v>89</v>
      </c>
    </row>
    <row r="381" spans="1:8">
      <c r="A381" s="227" t="s">
        <v>202</v>
      </c>
      <c r="B381" s="244">
        <v>45995.412905092591</v>
      </c>
      <c r="C381" s="234">
        <v>755</v>
      </c>
      <c r="D381" s="234" t="s">
        <v>74</v>
      </c>
      <c r="E381" s="235">
        <v>75848</v>
      </c>
      <c r="F381" s="236">
        <v>5300</v>
      </c>
      <c r="G381" s="233">
        <v>1</v>
      </c>
      <c r="H381" s="233" t="s">
        <v>89</v>
      </c>
    </row>
    <row r="382" spans="1:8">
      <c r="A382" s="227" t="s">
        <v>202</v>
      </c>
      <c r="B382" s="244">
        <v>45995.414212962962</v>
      </c>
      <c r="C382" s="234">
        <v>755</v>
      </c>
      <c r="D382" s="234" t="s">
        <v>74</v>
      </c>
      <c r="E382" s="235">
        <v>75849</v>
      </c>
      <c r="F382" s="236">
        <v>20700</v>
      </c>
      <c r="G382" s="233">
        <v>1</v>
      </c>
      <c r="H382" s="233" t="s">
        <v>89</v>
      </c>
    </row>
    <row r="383" spans="1:8">
      <c r="A383" s="227" t="s">
        <v>202</v>
      </c>
      <c r="B383" s="244">
        <v>45995.415706018517</v>
      </c>
      <c r="C383" s="234">
        <v>755</v>
      </c>
      <c r="D383" s="234" t="s">
        <v>74</v>
      </c>
      <c r="E383" s="235">
        <v>75850</v>
      </c>
      <c r="F383" s="236">
        <v>9360</v>
      </c>
      <c r="G383" s="233">
        <v>1</v>
      </c>
      <c r="H383" s="233" t="s">
        <v>89</v>
      </c>
    </row>
    <row r="384" spans="1:8">
      <c r="A384" s="227" t="s">
        <v>202</v>
      </c>
      <c r="B384" s="244">
        <v>45995.417222222219</v>
      </c>
      <c r="C384" s="234">
        <v>755</v>
      </c>
      <c r="D384" s="234" t="s">
        <v>74</v>
      </c>
      <c r="E384" s="235">
        <v>75851</v>
      </c>
      <c r="F384" s="236">
        <v>20200</v>
      </c>
      <c r="G384" s="233">
        <v>1</v>
      </c>
      <c r="H384" s="233" t="s">
        <v>89</v>
      </c>
    </row>
    <row r="385" spans="1:8">
      <c r="A385" s="227" t="s">
        <v>202</v>
      </c>
      <c r="B385" s="244">
        <v>45995.419039351851</v>
      </c>
      <c r="C385" s="234">
        <v>755</v>
      </c>
      <c r="D385" s="234" t="s">
        <v>74</v>
      </c>
      <c r="E385" s="235">
        <v>75852</v>
      </c>
      <c r="F385" s="236">
        <v>174650</v>
      </c>
      <c r="G385" s="233">
        <v>1</v>
      </c>
      <c r="H385" s="233" t="s">
        <v>89</v>
      </c>
    </row>
    <row r="386" spans="1:8">
      <c r="A386" s="227" t="s">
        <v>202</v>
      </c>
      <c r="B386" s="244">
        <v>45995.420972222222</v>
      </c>
      <c r="C386" s="234">
        <v>755</v>
      </c>
      <c r="D386" s="234" t="s">
        <v>74</v>
      </c>
      <c r="E386" s="235">
        <v>75853</v>
      </c>
      <c r="F386" s="236">
        <v>32160</v>
      </c>
      <c r="G386" s="233">
        <v>1</v>
      </c>
      <c r="H386" s="233" t="s">
        <v>89</v>
      </c>
    </row>
    <row r="387" spans="1:8">
      <c r="A387" s="227" t="s">
        <v>202</v>
      </c>
      <c r="B387" s="244">
        <v>45995.421666666669</v>
      </c>
      <c r="C387" s="234">
        <v>755</v>
      </c>
      <c r="D387" s="234" t="s">
        <v>74</v>
      </c>
      <c r="E387" s="235">
        <v>75854</v>
      </c>
      <c r="F387" s="236">
        <v>20800</v>
      </c>
      <c r="G387" s="233">
        <v>1</v>
      </c>
      <c r="H387" s="233" t="s">
        <v>89</v>
      </c>
    </row>
    <row r="388" spans="1:8">
      <c r="A388" s="227" t="s">
        <v>202</v>
      </c>
      <c r="B388" s="244">
        <v>45995.422384259262</v>
      </c>
      <c r="C388" s="234">
        <v>755</v>
      </c>
      <c r="D388" s="234" t="s">
        <v>74</v>
      </c>
      <c r="E388" s="235">
        <v>75855</v>
      </c>
      <c r="F388" s="236">
        <v>20400</v>
      </c>
      <c r="G388" s="233">
        <v>1</v>
      </c>
      <c r="H388" s="233" t="s">
        <v>89</v>
      </c>
    </row>
    <row r="389" spans="1:8">
      <c r="A389" s="227" t="s">
        <v>202</v>
      </c>
      <c r="B389" s="244">
        <v>45995.422835648147</v>
      </c>
      <c r="C389" s="234">
        <v>755</v>
      </c>
      <c r="D389" s="234" t="s">
        <v>74</v>
      </c>
      <c r="E389" s="235">
        <v>75856</v>
      </c>
      <c r="F389" s="236">
        <v>4825</v>
      </c>
      <c r="G389" s="233">
        <v>1</v>
      </c>
      <c r="H389" s="233" t="s">
        <v>89</v>
      </c>
    </row>
    <row r="390" spans="1:8">
      <c r="A390" s="227" t="s">
        <v>202</v>
      </c>
      <c r="B390" s="244">
        <v>45994.450046296297</v>
      </c>
      <c r="C390" s="234">
        <v>755</v>
      </c>
      <c r="D390" s="234" t="s">
        <v>74</v>
      </c>
      <c r="E390" s="235">
        <v>75720</v>
      </c>
      <c r="F390" s="236">
        <v>34705</v>
      </c>
      <c r="G390" s="233">
        <v>1</v>
      </c>
      <c r="H390" s="233" t="s">
        <v>89</v>
      </c>
    </row>
    <row r="391" spans="1:8">
      <c r="A391" s="227" t="s">
        <v>202</v>
      </c>
      <c r="B391" s="244">
        <v>45994.450949074075</v>
      </c>
      <c r="C391" s="234">
        <v>755</v>
      </c>
      <c r="D391" s="234" t="s">
        <v>74</v>
      </c>
      <c r="E391" s="235">
        <v>75721</v>
      </c>
      <c r="F391" s="236">
        <v>5275</v>
      </c>
      <c r="G391" s="233">
        <v>1</v>
      </c>
      <c r="H391" s="233" t="s">
        <v>89</v>
      </c>
    </row>
    <row r="392" spans="1:8">
      <c r="A392" s="227" t="s">
        <v>202</v>
      </c>
      <c r="B392" s="244">
        <v>45994.452731481484</v>
      </c>
      <c r="C392" s="234">
        <v>755</v>
      </c>
      <c r="D392" s="234" t="s">
        <v>74</v>
      </c>
      <c r="E392" s="235">
        <v>75722</v>
      </c>
      <c r="F392" s="236">
        <v>16880</v>
      </c>
      <c r="G392" s="233">
        <v>1</v>
      </c>
      <c r="H392" s="233" t="s">
        <v>89</v>
      </c>
    </row>
    <row r="393" spans="1:8">
      <c r="A393" s="227" t="s">
        <v>202</v>
      </c>
      <c r="B393" s="244">
        <v>45994.454768518517</v>
      </c>
      <c r="C393" s="234">
        <v>755</v>
      </c>
      <c r="D393" s="234" t="s">
        <v>74</v>
      </c>
      <c r="E393" s="235">
        <v>75723</v>
      </c>
      <c r="F393" s="236">
        <v>8755</v>
      </c>
      <c r="G393" s="233">
        <v>1</v>
      </c>
      <c r="H393" s="233" t="s">
        <v>89</v>
      </c>
    </row>
    <row r="394" spans="1:8">
      <c r="A394" s="227" t="s">
        <v>202</v>
      </c>
      <c r="B394" s="244">
        <v>45994.456226851849</v>
      </c>
      <c r="C394" s="234">
        <v>755</v>
      </c>
      <c r="D394" s="234" t="s">
        <v>74</v>
      </c>
      <c r="E394" s="235">
        <v>75724</v>
      </c>
      <c r="F394" s="236">
        <v>5625</v>
      </c>
      <c r="G394" s="233">
        <v>1</v>
      </c>
      <c r="H394" s="233" t="s">
        <v>89</v>
      </c>
    </row>
    <row r="395" spans="1:8">
      <c r="A395" s="227" t="s">
        <v>202</v>
      </c>
      <c r="B395" s="244">
        <v>45994.456782407404</v>
      </c>
      <c r="C395" s="234">
        <v>755</v>
      </c>
      <c r="D395" s="234" t="s">
        <v>74</v>
      </c>
      <c r="E395" s="235">
        <v>75725</v>
      </c>
      <c r="F395" s="236">
        <v>8125</v>
      </c>
      <c r="G395" s="233">
        <v>1</v>
      </c>
      <c r="H395" s="233" t="s">
        <v>89</v>
      </c>
    </row>
    <row r="396" spans="1:8">
      <c r="A396" s="227" t="s">
        <v>202</v>
      </c>
      <c r="B396" s="244">
        <v>45994.457407407404</v>
      </c>
      <c r="C396" s="234">
        <v>755</v>
      </c>
      <c r="D396" s="234" t="s">
        <v>74</v>
      </c>
      <c r="E396" s="235">
        <v>75726</v>
      </c>
      <c r="F396" s="236">
        <v>22150</v>
      </c>
      <c r="G396" s="233">
        <v>1</v>
      </c>
      <c r="H396" s="233" t="s">
        <v>89</v>
      </c>
    </row>
    <row r="397" spans="1:8">
      <c r="A397" s="227" t="s">
        <v>202</v>
      </c>
      <c r="B397" s="244">
        <v>45994.458032407405</v>
      </c>
      <c r="C397" s="234">
        <v>755</v>
      </c>
      <c r="D397" s="234" t="s">
        <v>74</v>
      </c>
      <c r="E397" s="235">
        <v>75727</v>
      </c>
      <c r="F397" s="236">
        <v>22100</v>
      </c>
      <c r="G397" s="233">
        <v>1</v>
      </c>
      <c r="H397" s="233" t="s">
        <v>89</v>
      </c>
    </row>
    <row r="398" spans="1:8">
      <c r="A398" s="227" t="s">
        <v>202</v>
      </c>
      <c r="B398" s="244">
        <v>45994.46</v>
      </c>
      <c r="C398" s="234">
        <v>755</v>
      </c>
      <c r="D398" s="234" t="s">
        <v>74</v>
      </c>
      <c r="E398" s="235">
        <v>75728</v>
      </c>
      <c r="F398" s="236">
        <v>21450</v>
      </c>
      <c r="G398" s="233">
        <v>1</v>
      </c>
      <c r="H398" s="233" t="s">
        <v>89</v>
      </c>
    </row>
    <row r="399" spans="1:8">
      <c r="A399" s="227" t="s">
        <v>202</v>
      </c>
      <c r="B399" s="244">
        <v>45994.461319444446</v>
      </c>
      <c r="C399" s="234">
        <v>755</v>
      </c>
      <c r="D399" s="234" t="s">
        <v>74</v>
      </c>
      <c r="E399" s="235">
        <v>75729</v>
      </c>
      <c r="F399" s="236">
        <v>10620</v>
      </c>
      <c r="G399" s="233">
        <v>1</v>
      </c>
      <c r="H399" s="233" t="s">
        <v>89</v>
      </c>
    </row>
    <row r="400" spans="1:8">
      <c r="A400" s="227" t="s">
        <v>202</v>
      </c>
      <c r="B400" s="244">
        <v>45994.461886574078</v>
      </c>
      <c r="C400" s="234">
        <v>755</v>
      </c>
      <c r="D400" s="234" t="s">
        <v>74</v>
      </c>
      <c r="E400" s="235">
        <v>75730</v>
      </c>
      <c r="F400" s="236">
        <v>20100</v>
      </c>
      <c r="G400" s="233">
        <v>1</v>
      </c>
      <c r="H400" s="233" t="s">
        <v>89</v>
      </c>
    </row>
    <row r="401" spans="1:8">
      <c r="A401" s="227" t="s">
        <v>202</v>
      </c>
      <c r="B401" s="244">
        <v>45994.463252314818</v>
      </c>
      <c r="C401" s="234">
        <v>755</v>
      </c>
      <c r="D401" s="234" t="s">
        <v>74</v>
      </c>
      <c r="E401" s="235">
        <v>75731</v>
      </c>
      <c r="F401" s="236">
        <v>24400</v>
      </c>
      <c r="G401" s="233">
        <v>1</v>
      </c>
      <c r="H401" s="233" t="s">
        <v>89</v>
      </c>
    </row>
    <row r="402" spans="1:8">
      <c r="A402" s="227" t="s">
        <v>202</v>
      </c>
      <c r="B402" s="244">
        <v>45994.463877314818</v>
      </c>
      <c r="C402" s="234">
        <v>755</v>
      </c>
      <c r="D402" s="234" t="s">
        <v>74</v>
      </c>
      <c r="E402" s="235">
        <v>75732</v>
      </c>
      <c r="F402" s="236">
        <v>9900</v>
      </c>
      <c r="G402" s="233">
        <v>1</v>
      </c>
      <c r="H402" s="233" t="s">
        <v>89</v>
      </c>
    </row>
    <row r="403" spans="1:8">
      <c r="A403" s="227" t="s">
        <v>202</v>
      </c>
      <c r="B403" s="244">
        <v>45994.46465277778</v>
      </c>
      <c r="C403" s="234">
        <v>755</v>
      </c>
      <c r="D403" s="234" t="s">
        <v>74</v>
      </c>
      <c r="E403" s="235">
        <v>75733</v>
      </c>
      <c r="F403" s="236">
        <v>5725</v>
      </c>
      <c r="G403" s="233">
        <v>1</v>
      </c>
      <c r="H403" s="233" t="s">
        <v>89</v>
      </c>
    </row>
    <row r="404" spans="1:8">
      <c r="A404" s="227" t="s">
        <v>202</v>
      </c>
      <c r="B404" s="244">
        <v>45994.466249999998</v>
      </c>
      <c r="C404" s="234">
        <v>755</v>
      </c>
      <c r="D404" s="234" t="s">
        <v>74</v>
      </c>
      <c r="E404" s="235">
        <v>75734</v>
      </c>
      <c r="F404" s="236">
        <v>11880</v>
      </c>
      <c r="G404" s="233">
        <v>1</v>
      </c>
      <c r="H404" s="233" t="s">
        <v>89</v>
      </c>
    </row>
    <row r="405" spans="1:8">
      <c r="A405" s="227" t="s">
        <v>202</v>
      </c>
      <c r="B405" s="244">
        <v>45994.467245370368</v>
      </c>
      <c r="C405" s="234">
        <v>755</v>
      </c>
      <c r="D405" s="234" t="s">
        <v>74</v>
      </c>
      <c r="E405" s="235">
        <v>75735</v>
      </c>
      <c r="F405" s="236">
        <v>12180</v>
      </c>
      <c r="G405" s="233">
        <v>1</v>
      </c>
      <c r="H405" s="233" t="s">
        <v>89</v>
      </c>
    </row>
    <row r="406" spans="1:8">
      <c r="A406" s="227" t="s">
        <v>202</v>
      </c>
      <c r="B406" s="244">
        <v>45994.553993055553</v>
      </c>
      <c r="C406" s="234">
        <v>755</v>
      </c>
      <c r="D406" s="234" t="s">
        <v>74</v>
      </c>
      <c r="E406" s="235">
        <v>75785</v>
      </c>
      <c r="F406" s="236">
        <v>20600</v>
      </c>
      <c r="G406" s="233">
        <v>1</v>
      </c>
      <c r="H406" s="233" t="s">
        <v>89</v>
      </c>
    </row>
    <row r="407" spans="1:8">
      <c r="A407" s="227" t="s">
        <v>202</v>
      </c>
      <c r="B407" s="244">
        <v>45994.558136574073</v>
      </c>
      <c r="C407" s="234">
        <v>755</v>
      </c>
      <c r="D407" s="234" t="s">
        <v>74</v>
      </c>
      <c r="E407" s="235">
        <v>75786</v>
      </c>
      <c r="F407" s="236">
        <v>4000</v>
      </c>
      <c r="G407" s="233">
        <v>1</v>
      </c>
      <c r="H407" s="233" t="s">
        <v>89</v>
      </c>
    </row>
    <row r="408" spans="1:8">
      <c r="A408" s="227" t="s">
        <v>202</v>
      </c>
      <c r="B408" s="244">
        <v>45994.56145833333</v>
      </c>
      <c r="C408" s="234">
        <v>755</v>
      </c>
      <c r="D408" s="234" t="s">
        <v>74</v>
      </c>
      <c r="E408" s="235">
        <v>75787</v>
      </c>
      <c r="F408" s="236">
        <v>3925</v>
      </c>
      <c r="G408" s="233">
        <v>1</v>
      </c>
      <c r="H408" s="233" t="s">
        <v>89</v>
      </c>
    </row>
    <row r="409" spans="1:8">
      <c r="A409" s="227" t="s">
        <v>202</v>
      </c>
      <c r="B409" s="244">
        <v>45994.56355324074</v>
      </c>
      <c r="C409" s="234">
        <v>755</v>
      </c>
      <c r="D409" s="234" t="s">
        <v>74</v>
      </c>
      <c r="E409" s="235">
        <v>75788</v>
      </c>
      <c r="F409" s="236">
        <v>10670</v>
      </c>
      <c r="G409" s="233">
        <v>1</v>
      </c>
      <c r="H409" s="233" t="s">
        <v>89</v>
      </c>
    </row>
    <row r="410" spans="1:8">
      <c r="A410" s="227" t="s">
        <v>202</v>
      </c>
      <c r="B410" s="244">
        <v>45994.57371527778</v>
      </c>
      <c r="C410" s="234">
        <v>755</v>
      </c>
      <c r="D410" s="234" t="s">
        <v>74</v>
      </c>
      <c r="E410" s="235">
        <v>75789</v>
      </c>
      <c r="F410" s="236">
        <v>12575</v>
      </c>
      <c r="G410" s="233">
        <v>1</v>
      </c>
      <c r="H410" s="233" t="s">
        <v>89</v>
      </c>
    </row>
    <row r="411" spans="1:8">
      <c r="A411" s="227" t="s">
        <v>202</v>
      </c>
      <c r="B411" s="244">
        <v>45994.580694444441</v>
      </c>
      <c r="C411" s="234">
        <v>755</v>
      </c>
      <c r="D411" s="234" t="s">
        <v>74</v>
      </c>
      <c r="E411" s="235">
        <v>75790</v>
      </c>
      <c r="F411" s="236">
        <v>14080</v>
      </c>
      <c r="G411" s="233">
        <v>1</v>
      </c>
      <c r="H411" s="233" t="s">
        <v>1526</v>
      </c>
    </row>
    <row r="412" spans="1:8">
      <c r="A412" s="227" t="s">
        <v>202</v>
      </c>
      <c r="B412" s="244">
        <v>45994.581446759257</v>
      </c>
      <c r="C412" s="234">
        <v>755</v>
      </c>
      <c r="D412" s="234" t="s">
        <v>74</v>
      </c>
      <c r="E412" s="235">
        <v>75791</v>
      </c>
      <c r="F412" s="236">
        <v>20000</v>
      </c>
      <c r="G412" s="233">
        <v>1</v>
      </c>
      <c r="H412" s="233" t="s">
        <v>1526</v>
      </c>
    </row>
    <row r="413" spans="1:8">
      <c r="A413" s="227" t="s">
        <v>202</v>
      </c>
      <c r="B413" s="244">
        <v>45994.583460648151</v>
      </c>
      <c r="C413" s="234">
        <v>755</v>
      </c>
      <c r="D413" s="234" t="s">
        <v>74</v>
      </c>
      <c r="E413" s="235">
        <v>75792</v>
      </c>
      <c r="F413" s="236">
        <v>20400</v>
      </c>
      <c r="G413" s="233">
        <v>1</v>
      </c>
      <c r="H413" s="233" t="s">
        <v>1526</v>
      </c>
    </row>
    <row r="414" spans="1:8">
      <c r="A414" s="227" t="s">
        <v>202</v>
      </c>
      <c r="B414" s="244">
        <v>45994.584351851852</v>
      </c>
      <c r="C414" s="234">
        <v>755</v>
      </c>
      <c r="D414" s="234" t="s">
        <v>74</v>
      </c>
      <c r="E414" s="235">
        <v>75793</v>
      </c>
      <c r="F414" s="236">
        <v>6480</v>
      </c>
      <c r="G414" s="233">
        <v>1</v>
      </c>
      <c r="H414" s="233" t="s">
        <v>1526</v>
      </c>
    </row>
    <row r="415" spans="1:8">
      <c r="A415" s="227" t="s">
        <v>202</v>
      </c>
      <c r="B415" s="244">
        <v>45994.585960648146</v>
      </c>
      <c r="C415" s="234">
        <v>755</v>
      </c>
      <c r="D415" s="234" t="s">
        <v>74</v>
      </c>
      <c r="E415" s="235">
        <v>75794</v>
      </c>
      <c r="F415" s="236">
        <v>25190</v>
      </c>
      <c r="G415" s="233">
        <v>1</v>
      </c>
      <c r="H415" s="233" t="s">
        <v>1526</v>
      </c>
    </row>
    <row r="416" spans="1:8">
      <c r="A416" s="227" t="s">
        <v>202</v>
      </c>
      <c r="B416" s="244">
        <v>45994.58699074074</v>
      </c>
      <c r="C416" s="234">
        <v>755</v>
      </c>
      <c r="D416" s="234" t="s">
        <v>74</v>
      </c>
      <c r="E416" s="235">
        <v>75795</v>
      </c>
      <c r="F416" s="236">
        <v>20000</v>
      </c>
      <c r="G416" s="233">
        <v>1</v>
      </c>
      <c r="H416" s="233" t="s">
        <v>1526</v>
      </c>
    </row>
    <row r="417" spans="1:8">
      <c r="A417" s="227" t="s">
        <v>202</v>
      </c>
      <c r="B417" s="244">
        <v>45994.588888888888</v>
      </c>
      <c r="C417" s="234">
        <v>755</v>
      </c>
      <c r="D417" s="234" t="s">
        <v>74</v>
      </c>
      <c r="E417" s="235">
        <v>75796</v>
      </c>
      <c r="F417" s="236">
        <v>40450</v>
      </c>
      <c r="G417" s="233">
        <v>1</v>
      </c>
      <c r="H417" s="233" t="s">
        <v>1526</v>
      </c>
    </row>
    <row r="418" spans="1:8">
      <c r="A418" s="227" t="s">
        <v>202</v>
      </c>
      <c r="B418" s="244">
        <v>45994.591238425928</v>
      </c>
      <c r="C418" s="234">
        <v>755</v>
      </c>
      <c r="D418" s="234" t="s">
        <v>74</v>
      </c>
      <c r="E418" s="235">
        <v>75797</v>
      </c>
      <c r="F418" s="236">
        <v>28890</v>
      </c>
      <c r="G418" s="233">
        <v>1</v>
      </c>
      <c r="H418" s="233" t="s">
        <v>1526</v>
      </c>
    </row>
    <row r="419" spans="1:8">
      <c r="A419" s="227" t="s">
        <v>202</v>
      </c>
      <c r="B419" s="244">
        <v>45994.592453703706</v>
      </c>
      <c r="C419" s="234">
        <v>755</v>
      </c>
      <c r="D419" s="234" t="s">
        <v>74</v>
      </c>
      <c r="E419" s="235">
        <v>75798</v>
      </c>
      <c r="F419" s="236">
        <v>6720</v>
      </c>
      <c r="G419" s="233">
        <v>1</v>
      </c>
      <c r="H419" s="233" t="s">
        <v>1526</v>
      </c>
    </row>
    <row r="420" spans="1:8">
      <c r="A420" s="227" t="s">
        <v>202</v>
      </c>
      <c r="B420" s="244">
        <v>45994.595300925925</v>
      </c>
      <c r="C420" s="234">
        <v>755</v>
      </c>
      <c r="D420" s="234" t="s">
        <v>74</v>
      </c>
      <c r="E420" s="235">
        <v>75799</v>
      </c>
      <c r="F420" s="236">
        <v>41382</v>
      </c>
      <c r="G420" s="233">
        <v>1</v>
      </c>
      <c r="H420" s="233" t="s">
        <v>1526</v>
      </c>
    </row>
    <row r="421" spans="1:8">
      <c r="A421" s="227" t="s">
        <v>202</v>
      </c>
      <c r="B421" s="244">
        <v>45994.600057870368</v>
      </c>
      <c r="C421" s="234">
        <v>755</v>
      </c>
      <c r="D421" s="234" t="s">
        <v>74</v>
      </c>
      <c r="E421" s="235">
        <v>75800</v>
      </c>
      <c r="F421" s="236">
        <v>24400</v>
      </c>
      <c r="G421" s="233">
        <v>1</v>
      </c>
      <c r="H421" s="233" t="s">
        <v>1526</v>
      </c>
    </row>
    <row r="422" spans="1:8">
      <c r="A422" s="227" t="s">
        <v>202</v>
      </c>
      <c r="B422" s="244">
        <v>45994.606215277781</v>
      </c>
      <c r="C422" s="234">
        <v>755</v>
      </c>
      <c r="D422" s="234" t="s">
        <v>74</v>
      </c>
      <c r="E422" s="235">
        <v>75801</v>
      </c>
      <c r="F422" s="236">
        <v>8418</v>
      </c>
      <c r="G422" s="233">
        <v>1</v>
      </c>
      <c r="H422" s="233" t="s">
        <v>1526</v>
      </c>
    </row>
    <row r="423" spans="1:8">
      <c r="A423" s="227" t="s">
        <v>202</v>
      </c>
      <c r="B423" s="244">
        <v>45993.628437500003</v>
      </c>
      <c r="C423" s="234">
        <v>755</v>
      </c>
      <c r="D423" s="234" t="s">
        <v>74</v>
      </c>
      <c r="E423" s="235">
        <v>75648</v>
      </c>
      <c r="F423" s="236">
        <v>20050</v>
      </c>
      <c r="G423" s="233">
        <v>1</v>
      </c>
      <c r="H423" s="233" t="s">
        <v>93</v>
      </c>
    </row>
    <row r="424" spans="1:8">
      <c r="A424" s="227" t="s">
        <v>202</v>
      </c>
      <c r="B424" s="244">
        <v>45993.633194444446</v>
      </c>
      <c r="C424" s="234">
        <v>755</v>
      </c>
      <c r="D424" s="234" t="s">
        <v>74</v>
      </c>
      <c r="E424" s="235">
        <v>75649</v>
      </c>
      <c r="F424" s="236">
        <v>5850</v>
      </c>
      <c r="G424" s="233">
        <v>1</v>
      </c>
      <c r="H424" s="233" t="s">
        <v>93</v>
      </c>
    </row>
    <row r="425" spans="1:8">
      <c r="A425" s="227" t="s">
        <v>202</v>
      </c>
      <c r="B425" s="244">
        <v>45993.63486111111</v>
      </c>
      <c r="C425" s="234">
        <v>755</v>
      </c>
      <c r="D425" s="234" t="s">
        <v>74</v>
      </c>
      <c r="E425" s="235">
        <v>75650</v>
      </c>
      <c r="F425" s="236">
        <v>5250</v>
      </c>
      <c r="G425" s="233">
        <v>1</v>
      </c>
      <c r="H425" s="233" t="s">
        <v>93</v>
      </c>
    </row>
    <row r="426" spans="1:8">
      <c r="A426" s="227" t="s">
        <v>202</v>
      </c>
      <c r="B426" s="244">
        <v>45993.635740740741</v>
      </c>
      <c r="C426" s="234">
        <v>755</v>
      </c>
      <c r="D426" s="234" t="s">
        <v>74</v>
      </c>
      <c r="E426" s="235">
        <v>75651</v>
      </c>
      <c r="F426" s="236">
        <v>13034</v>
      </c>
      <c r="G426" s="233">
        <v>1</v>
      </c>
      <c r="H426" s="233" t="s">
        <v>93</v>
      </c>
    </row>
    <row r="427" spans="1:8">
      <c r="A427" s="227" t="s">
        <v>202</v>
      </c>
      <c r="B427" s="244">
        <v>45993.63795138889</v>
      </c>
      <c r="C427" s="234">
        <v>755</v>
      </c>
      <c r="D427" s="234" t="s">
        <v>74</v>
      </c>
      <c r="E427" s="235">
        <v>75652</v>
      </c>
      <c r="F427" s="236">
        <v>27000</v>
      </c>
      <c r="G427" s="233">
        <v>1</v>
      </c>
      <c r="H427" s="233" t="s">
        <v>93</v>
      </c>
    </row>
    <row r="428" spans="1:8">
      <c r="A428" s="227" t="s">
        <v>202</v>
      </c>
      <c r="B428" s="244">
        <v>45993.638831018521</v>
      </c>
      <c r="C428" s="234">
        <v>755</v>
      </c>
      <c r="D428" s="234" t="s">
        <v>74</v>
      </c>
      <c r="E428" s="235">
        <v>75653</v>
      </c>
      <c r="F428" s="236">
        <v>23200</v>
      </c>
      <c r="G428" s="233">
        <v>1</v>
      </c>
      <c r="H428" s="233" t="s">
        <v>93</v>
      </c>
    </row>
    <row r="429" spans="1:8">
      <c r="A429" s="227" t="s">
        <v>202</v>
      </c>
      <c r="B429" s="244">
        <v>45993.722534722219</v>
      </c>
      <c r="C429" s="234">
        <v>755</v>
      </c>
      <c r="D429" s="234" t="s">
        <v>74</v>
      </c>
      <c r="E429" s="235">
        <v>75674</v>
      </c>
      <c r="F429" s="236">
        <v>12120</v>
      </c>
      <c r="G429" s="233">
        <v>1</v>
      </c>
      <c r="H429" s="233" t="s">
        <v>93</v>
      </c>
    </row>
    <row r="430" spans="1:8">
      <c r="A430" s="227" t="s">
        <v>202</v>
      </c>
      <c r="B430" s="244">
        <v>45993.7265625</v>
      </c>
      <c r="C430" s="234">
        <v>755</v>
      </c>
      <c r="D430" s="234" t="s">
        <v>74</v>
      </c>
      <c r="E430" s="235">
        <v>75675</v>
      </c>
      <c r="F430" s="236">
        <v>8755</v>
      </c>
      <c r="G430" s="233">
        <v>1</v>
      </c>
      <c r="H430" s="233" t="s">
        <v>93</v>
      </c>
    </row>
    <row r="431" spans="1:8">
      <c r="A431" s="227" t="s">
        <v>202</v>
      </c>
      <c r="B431" s="244">
        <v>45993.728692129633</v>
      </c>
      <c r="C431" s="234">
        <v>755</v>
      </c>
      <c r="D431" s="234" t="s">
        <v>74</v>
      </c>
      <c r="E431" s="235">
        <v>75676</v>
      </c>
      <c r="F431" s="236">
        <v>7000</v>
      </c>
      <c r="G431" s="233">
        <v>1</v>
      </c>
      <c r="H431" s="233" t="s">
        <v>93</v>
      </c>
    </row>
    <row r="432" spans="1:8">
      <c r="A432" s="227" t="s">
        <v>202</v>
      </c>
      <c r="B432" s="244">
        <v>45994.376793981479</v>
      </c>
      <c r="C432" s="234">
        <v>755</v>
      </c>
      <c r="D432" s="234" t="s">
        <v>74</v>
      </c>
      <c r="E432" s="235">
        <v>75677</v>
      </c>
      <c r="F432" s="236">
        <v>30400</v>
      </c>
      <c r="G432" s="233">
        <v>1</v>
      </c>
      <c r="H432" s="233" t="s">
        <v>89</v>
      </c>
    </row>
    <row r="433" spans="1:8">
      <c r="A433" s="227" t="s">
        <v>202</v>
      </c>
      <c r="B433" s="244">
        <v>45994.377615740741</v>
      </c>
      <c r="C433" s="234">
        <v>755</v>
      </c>
      <c r="D433" s="234" t="s">
        <v>74</v>
      </c>
      <c r="E433" s="235">
        <v>75678</v>
      </c>
      <c r="F433" s="236">
        <v>7810</v>
      </c>
      <c r="G433" s="233">
        <v>1</v>
      </c>
      <c r="H433" s="233" t="s">
        <v>89</v>
      </c>
    </row>
    <row r="434" spans="1:8">
      <c r="A434" s="227" t="s">
        <v>202</v>
      </c>
      <c r="B434" s="244">
        <v>45994.379490740743</v>
      </c>
      <c r="C434" s="234">
        <v>755</v>
      </c>
      <c r="D434" s="234" t="s">
        <v>74</v>
      </c>
      <c r="E434" s="235">
        <v>75679</v>
      </c>
      <c r="F434" s="236">
        <v>24000</v>
      </c>
      <c r="G434" s="233">
        <v>1</v>
      </c>
      <c r="H434" s="233" t="s">
        <v>89</v>
      </c>
    </row>
    <row r="435" spans="1:8">
      <c r="A435" s="227" t="s">
        <v>202</v>
      </c>
      <c r="B435" s="244">
        <v>45994.383009259262</v>
      </c>
      <c r="C435" s="234">
        <v>755</v>
      </c>
      <c r="D435" s="234" t="s">
        <v>74</v>
      </c>
      <c r="E435" s="235">
        <v>75681</v>
      </c>
      <c r="F435" s="236">
        <v>5140</v>
      </c>
      <c r="G435" s="233">
        <v>1</v>
      </c>
      <c r="H435" s="233" t="s">
        <v>89</v>
      </c>
    </row>
    <row r="436" spans="1:8">
      <c r="A436" s="227" t="s">
        <v>202</v>
      </c>
      <c r="B436" s="244">
        <v>45994.385092592594</v>
      </c>
      <c r="C436" s="234">
        <v>755</v>
      </c>
      <c r="D436" s="234" t="s">
        <v>74</v>
      </c>
      <c r="E436" s="235">
        <v>75682</v>
      </c>
      <c r="F436" s="236">
        <v>12950</v>
      </c>
      <c r="G436" s="233">
        <v>1</v>
      </c>
      <c r="H436" s="233" t="s">
        <v>89</v>
      </c>
    </row>
    <row r="437" spans="1:8">
      <c r="A437" s="227" t="s">
        <v>202</v>
      </c>
      <c r="B437" s="244">
        <v>45994.387129629627</v>
      </c>
      <c r="C437" s="234">
        <v>755</v>
      </c>
      <c r="D437" s="234" t="s">
        <v>74</v>
      </c>
      <c r="E437" s="235">
        <v>75683</v>
      </c>
      <c r="F437" s="236">
        <v>21890</v>
      </c>
      <c r="G437" s="233">
        <v>1</v>
      </c>
      <c r="H437" s="233" t="s">
        <v>89</v>
      </c>
    </row>
    <row r="438" spans="1:8">
      <c r="A438" s="227" t="s">
        <v>202</v>
      </c>
      <c r="B438" s="244">
        <v>45994.388414351852</v>
      </c>
      <c r="C438" s="234">
        <v>755</v>
      </c>
      <c r="D438" s="234" t="s">
        <v>74</v>
      </c>
      <c r="E438" s="235">
        <v>75684</v>
      </c>
      <c r="F438" s="236">
        <v>22485</v>
      </c>
      <c r="G438" s="233">
        <v>1</v>
      </c>
      <c r="H438" s="233" t="s">
        <v>89</v>
      </c>
    </row>
    <row r="439" spans="1:8">
      <c r="A439" s="227" t="s">
        <v>202</v>
      </c>
      <c r="B439" s="244">
        <v>45994.389409722222</v>
      </c>
      <c r="C439" s="234">
        <v>755</v>
      </c>
      <c r="D439" s="234" t="s">
        <v>74</v>
      </c>
      <c r="E439" s="235">
        <v>75685</v>
      </c>
      <c r="F439" s="236">
        <v>25200</v>
      </c>
      <c r="G439" s="233">
        <v>1</v>
      </c>
      <c r="H439" s="233" t="s">
        <v>89</v>
      </c>
    </row>
    <row r="440" spans="1:8">
      <c r="A440" s="227" t="s">
        <v>202</v>
      </c>
      <c r="B440" s="244">
        <v>45994.390474537038</v>
      </c>
      <c r="C440" s="234">
        <v>755</v>
      </c>
      <c r="D440" s="234" t="s">
        <v>74</v>
      </c>
      <c r="E440" s="235">
        <v>75686</v>
      </c>
      <c r="F440" s="236">
        <v>24720</v>
      </c>
      <c r="G440" s="233">
        <v>1</v>
      </c>
      <c r="H440" s="233" t="s">
        <v>89</v>
      </c>
    </row>
    <row r="441" spans="1:8">
      <c r="A441" s="227" t="s">
        <v>202</v>
      </c>
      <c r="B441" s="244">
        <v>45994.392534722225</v>
      </c>
      <c r="C441" s="234">
        <v>755</v>
      </c>
      <c r="D441" s="234" t="s">
        <v>74</v>
      </c>
      <c r="E441" s="235">
        <v>75687</v>
      </c>
      <c r="F441" s="236">
        <v>17085</v>
      </c>
      <c r="G441" s="233">
        <v>1</v>
      </c>
      <c r="H441" s="233" t="s">
        <v>89</v>
      </c>
    </row>
    <row r="442" spans="1:8">
      <c r="A442" s="227" t="s">
        <v>202</v>
      </c>
      <c r="B442" s="244">
        <v>45994.404965277776</v>
      </c>
      <c r="C442" s="234">
        <v>755</v>
      </c>
      <c r="D442" s="234" t="s">
        <v>74</v>
      </c>
      <c r="E442" s="235">
        <v>75688</v>
      </c>
      <c r="F442" s="236">
        <v>7200</v>
      </c>
      <c r="G442" s="233">
        <v>1</v>
      </c>
      <c r="H442" s="233" t="s">
        <v>89</v>
      </c>
    </row>
    <row r="443" spans="1:8">
      <c r="A443" s="227" t="s">
        <v>202</v>
      </c>
      <c r="B443" s="244">
        <v>45994.406192129631</v>
      </c>
      <c r="C443" s="234">
        <v>755</v>
      </c>
      <c r="D443" s="234" t="s">
        <v>74</v>
      </c>
      <c r="E443" s="235">
        <v>75689</v>
      </c>
      <c r="F443" s="236">
        <v>5000</v>
      </c>
      <c r="G443" s="233">
        <v>1</v>
      </c>
      <c r="H443" s="233" t="s">
        <v>89</v>
      </c>
    </row>
    <row r="444" spans="1:8">
      <c r="A444" s="227" t="s">
        <v>202</v>
      </c>
      <c r="B444" s="244">
        <v>45994.411828703705</v>
      </c>
      <c r="C444" s="234">
        <v>755</v>
      </c>
      <c r="D444" s="234" t="s">
        <v>74</v>
      </c>
      <c r="E444" s="235">
        <v>75693</v>
      </c>
      <c r="F444" s="236">
        <v>3175</v>
      </c>
      <c r="G444" s="233">
        <v>1</v>
      </c>
      <c r="H444" s="233" t="s">
        <v>89</v>
      </c>
    </row>
    <row r="445" spans="1:8">
      <c r="A445" s="227" t="s">
        <v>202</v>
      </c>
      <c r="B445" s="244">
        <v>45994.412800925929</v>
      </c>
      <c r="C445" s="234">
        <v>755</v>
      </c>
      <c r="D445" s="234" t="s">
        <v>74</v>
      </c>
      <c r="E445" s="235">
        <v>75694</v>
      </c>
      <c r="F445" s="236">
        <v>8000</v>
      </c>
      <c r="G445" s="233">
        <v>1</v>
      </c>
      <c r="H445" s="233" t="s">
        <v>89</v>
      </c>
    </row>
    <row r="446" spans="1:8">
      <c r="A446" s="227" t="s">
        <v>202</v>
      </c>
      <c r="B446" s="244">
        <v>45994.413761574076</v>
      </c>
      <c r="C446" s="234">
        <v>755</v>
      </c>
      <c r="D446" s="234" t="s">
        <v>74</v>
      </c>
      <c r="E446" s="235">
        <v>75695</v>
      </c>
      <c r="F446" s="236">
        <v>9725</v>
      </c>
      <c r="G446" s="233">
        <v>1</v>
      </c>
      <c r="H446" s="233" t="s">
        <v>89</v>
      </c>
    </row>
    <row r="447" spans="1:8">
      <c r="A447" s="227" t="s">
        <v>202</v>
      </c>
      <c r="B447" s="244">
        <v>45994.415127314816</v>
      </c>
      <c r="C447" s="234">
        <v>755</v>
      </c>
      <c r="D447" s="234" t="s">
        <v>74</v>
      </c>
      <c r="E447" s="235">
        <v>75696</v>
      </c>
      <c r="F447" s="236">
        <v>23905</v>
      </c>
      <c r="G447" s="233">
        <v>1</v>
      </c>
      <c r="H447" s="233" t="s">
        <v>89</v>
      </c>
    </row>
    <row r="448" spans="1:8">
      <c r="A448" s="227" t="s">
        <v>202</v>
      </c>
      <c r="B448" s="244">
        <v>45994.417500000003</v>
      </c>
      <c r="C448" s="234">
        <v>755</v>
      </c>
      <c r="D448" s="234" t="s">
        <v>74</v>
      </c>
      <c r="E448" s="235">
        <v>75697</v>
      </c>
      <c r="F448" s="236">
        <v>28520</v>
      </c>
      <c r="G448" s="233">
        <v>1</v>
      </c>
      <c r="H448" s="233" t="s">
        <v>89</v>
      </c>
    </row>
    <row r="449" spans="1:8">
      <c r="A449" s="227" t="s">
        <v>202</v>
      </c>
      <c r="B449" s="244">
        <v>45994.419270833336</v>
      </c>
      <c r="C449" s="234">
        <v>755</v>
      </c>
      <c r="D449" s="234" t="s">
        <v>74</v>
      </c>
      <c r="E449" s="235">
        <v>75698</v>
      </c>
      <c r="F449" s="236">
        <v>17040</v>
      </c>
      <c r="G449" s="233">
        <v>1</v>
      </c>
      <c r="H449" s="233" t="s">
        <v>89</v>
      </c>
    </row>
    <row r="450" spans="1:8">
      <c r="A450" s="227" t="s">
        <v>202</v>
      </c>
      <c r="B450" s="244">
        <v>45994.421782407408</v>
      </c>
      <c r="C450" s="234">
        <v>755</v>
      </c>
      <c r="D450" s="234" t="s">
        <v>74</v>
      </c>
      <c r="E450" s="235">
        <v>75699</v>
      </c>
      <c r="F450" s="236">
        <v>5575</v>
      </c>
      <c r="G450" s="233">
        <v>1</v>
      </c>
      <c r="H450" s="233" t="s">
        <v>89</v>
      </c>
    </row>
    <row r="451" spans="1:8">
      <c r="A451" s="227" t="s">
        <v>202</v>
      </c>
      <c r="B451" s="244">
        <v>45994.422511574077</v>
      </c>
      <c r="C451" s="234">
        <v>755</v>
      </c>
      <c r="D451" s="234" t="s">
        <v>74</v>
      </c>
      <c r="E451" s="235">
        <v>75700</v>
      </c>
      <c r="F451" s="236">
        <v>5050</v>
      </c>
      <c r="G451" s="233">
        <v>1</v>
      </c>
      <c r="H451" s="233" t="s">
        <v>89</v>
      </c>
    </row>
    <row r="452" spans="1:8">
      <c r="A452" s="227" t="s">
        <v>202</v>
      </c>
      <c r="B452" s="244">
        <v>45994.42392361111</v>
      </c>
      <c r="C452" s="234">
        <v>755</v>
      </c>
      <c r="D452" s="234" t="s">
        <v>74</v>
      </c>
      <c r="E452" s="235">
        <v>75701</v>
      </c>
      <c r="F452" s="236">
        <v>11380</v>
      </c>
      <c r="G452" s="233">
        <v>1</v>
      </c>
      <c r="H452" s="233" t="s">
        <v>89</v>
      </c>
    </row>
    <row r="453" spans="1:8">
      <c r="A453" s="227" t="s">
        <v>202</v>
      </c>
      <c r="B453" s="244">
        <v>45994.424513888887</v>
      </c>
      <c r="C453" s="234">
        <v>755</v>
      </c>
      <c r="D453" s="234" t="s">
        <v>74</v>
      </c>
      <c r="E453" s="235">
        <v>75702</v>
      </c>
      <c r="F453" s="236">
        <v>10560</v>
      </c>
      <c r="G453" s="233">
        <v>1</v>
      </c>
      <c r="H453" s="233" t="s">
        <v>89</v>
      </c>
    </row>
    <row r="454" spans="1:8">
      <c r="A454" s="227" t="s">
        <v>202</v>
      </c>
      <c r="B454" s="244">
        <v>45994.425173611111</v>
      </c>
      <c r="C454" s="234">
        <v>755</v>
      </c>
      <c r="D454" s="234" t="s">
        <v>74</v>
      </c>
      <c r="E454" s="235">
        <v>75703</v>
      </c>
      <c r="F454" s="236">
        <v>5575</v>
      </c>
      <c r="G454" s="233">
        <v>1</v>
      </c>
      <c r="H454" s="233" t="s">
        <v>89</v>
      </c>
    </row>
    <row r="455" spans="1:8">
      <c r="A455" s="227" t="s">
        <v>202</v>
      </c>
      <c r="B455" s="244">
        <v>45994.427719907406</v>
      </c>
      <c r="C455" s="234">
        <v>755</v>
      </c>
      <c r="D455" s="234" t="s">
        <v>74</v>
      </c>
      <c r="E455" s="235">
        <v>75705</v>
      </c>
      <c r="F455" s="236">
        <v>8560</v>
      </c>
      <c r="G455" s="233">
        <v>1</v>
      </c>
      <c r="H455" s="233" t="s">
        <v>89</v>
      </c>
    </row>
    <row r="456" spans="1:8">
      <c r="A456" s="227" t="s">
        <v>202</v>
      </c>
      <c r="B456" s="244">
        <v>45994.428194444445</v>
      </c>
      <c r="C456" s="234">
        <v>755</v>
      </c>
      <c r="D456" s="234" t="s">
        <v>74</v>
      </c>
      <c r="E456" s="235">
        <v>75706</v>
      </c>
      <c r="F456" s="236">
        <v>5650</v>
      </c>
      <c r="G456" s="233">
        <v>1</v>
      </c>
      <c r="H456" s="233" t="s">
        <v>89</v>
      </c>
    </row>
    <row r="457" spans="1:8">
      <c r="A457" s="227" t="s">
        <v>202</v>
      </c>
      <c r="B457" s="244">
        <v>45994.428657407407</v>
      </c>
      <c r="C457" s="234">
        <v>755</v>
      </c>
      <c r="D457" s="234" t="s">
        <v>74</v>
      </c>
      <c r="E457" s="235">
        <v>75707</v>
      </c>
      <c r="F457" s="236">
        <v>14000</v>
      </c>
      <c r="G457" s="233">
        <v>1</v>
      </c>
      <c r="H457" s="233" t="s">
        <v>89</v>
      </c>
    </row>
    <row r="458" spans="1:8">
      <c r="A458" s="227" t="s">
        <v>202</v>
      </c>
      <c r="B458" s="244">
        <v>45994.431655092594</v>
      </c>
      <c r="C458" s="234">
        <v>755</v>
      </c>
      <c r="D458" s="234" t="s">
        <v>74</v>
      </c>
      <c r="E458" s="235">
        <v>75708</v>
      </c>
      <c r="F458" s="236">
        <v>33085</v>
      </c>
      <c r="G458" s="233">
        <v>1</v>
      </c>
      <c r="H458" s="233" t="s">
        <v>89</v>
      </c>
    </row>
    <row r="459" spans="1:8">
      <c r="A459" s="227" t="s">
        <v>202</v>
      </c>
      <c r="B459" s="244">
        <v>45994.432349537034</v>
      </c>
      <c r="C459" s="234">
        <v>755</v>
      </c>
      <c r="D459" s="234" t="s">
        <v>74</v>
      </c>
      <c r="E459" s="235">
        <v>75709</v>
      </c>
      <c r="F459" s="236">
        <v>18810</v>
      </c>
      <c r="G459" s="233">
        <v>1</v>
      </c>
      <c r="H459" s="233" t="s">
        <v>89</v>
      </c>
    </row>
    <row r="460" spans="1:8">
      <c r="A460" s="227" t="s">
        <v>202</v>
      </c>
      <c r="B460" s="244">
        <v>45994.434224537035</v>
      </c>
      <c r="C460" s="234">
        <v>755</v>
      </c>
      <c r="D460" s="234" t="s">
        <v>74</v>
      </c>
      <c r="E460" s="235">
        <v>75710</v>
      </c>
      <c r="F460" s="236">
        <v>6160</v>
      </c>
      <c r="G460" s="233">
        <v>1</v>
      </c>
      <c r="H460" s="233" t="s">
        <v>89</v>
      </c>
    </row>
    <row r="461" spans="1:8">
      <c r="A461" s="227" t="s">
        <v>202</v>
      </c>
      <c r="B461" s="244">
        <v>45994.436157407406</v>
      </c>
      <c r="C461" s="234">
        <v>755</v>
      </c>
      <c r="D461" s="234" t="s">
        <v>74</v>
      </c>
      <c r="E461" s="235">
        <v>75711</v>
      </c>
      <c r="F461" s="236">
        <v>9240</v>
      </c>
      <c r="G461" s="233">
        <v>1</v>
      </c>
      <c r="H461" s="233" t="s">
        <v>89</v>
      </c>
    </row>
    <row r="462" spans="1:8">
      <c r="A462" s="227" t="s">
        <v>202</v>
      </c>
      <c r="B462" s="244">
        <v>45994.439201388886</v>
      </c>
      <c r="C462" s="234">
        <v>755</v>
      </c>
      <c r="D462" s="234" t="s">
        <v>74</v>
      </c>
      <c r="E462" s="235">
        <v>75712</v>
      </c>
      <c r="F462" s="236">
        <v>7000</v>
      </c>
      <c r="G462" s="233">
        <v>1</v>
      </c>
      <c r="H462" s="233" t="s">
        <v>89</v>
      </c>
    </row>
    <row r="463" spans="1:8">
      <c r="A463" s="227" t="s">
        <v>202</v>
      </c>
      <c r="B463" s="244">
        <v>45994.440127314818</v>
      </c>
      <c r="C463" s="234">
        <v>755</v>
      </c>
      <c r="D463" s="234" t="s">
        <v>74</v>
      </c>
      <c r="E463" s="235">
        <v>75713</v>
      </c>
      <c r="F463" s="236">
        <v>5120</v>
      </c>
      <c r="G463" s="233">
        <v>1</v>
      </c>
      <c r="H463" s="233" t="s">
        <v>89</v>
      </c>
    </row>
    <row r="464" spans="1:8">
      <c r="A464" s="227" t="s">
        <v>202</v>
      </c>
      <c r="B464" s="244">
        <v>45994.440763888888</v>
      </c>
      <c r="C464" s="234">
        <v>755</v>
      </c>
      <c r="D464" s="234" t="s">
        <v>74</v>
      </c>
      <c r="E464" s="235">
        <v>75714</v>
      </c>
      <c r="F464" s="236">
        <v>5125</v>
      </c>
      <c r="G464" s="233">
        <v>1</v>
      </c>
      <c r="H464" s="233" t="s">
        <v>89</v>
      </c>
    </row>
    <row r="465" spans="1:8">
      <c r="A465" s="227" t="s">
        <v>202</v>
      </c>
      <c r="B465" s="244">
        <v>45994.441574074073</v>
      </c>
      <c r="C465" s="234">
        <v>755</v>
      </c>
      <c r="D465" s="234" t="s">
        <v>74</v>
      </c>
      <c r="E465" s="235">
        <v>75715</v>
      </c>
      <c r="F465" s="236">
        <v>5275</v>
      </c>
      <c r="G465" s="233">
        <v>1</v>
      </c>
      <c r="H465" s="233" t="s">
        <v>89</v>
      </c>
    </row>
    <row r="466" spans="1:8">
      <c r="A466" s="227" t="s">
        <v>202</v>
      </c>
      <c r="B466" s="244">
        <v>45994.44195601852</v>
      </c>
      <c r="C466" s="234">
        <v>755</v>
      </c>
      <c r="D466" s="234" t="s">
        <v>74</v>
      </c>
      <c r="E466" s="235">
        <v>75716</v>
      </c>
      <c r="F466" s="236">
        <v>4850</v>
      </c>
      <c r="G466" s="233">
        <v>1</v>
      </c>
      <c r="H466" s="233" t="s">
        <v>89</v>
      </c>
    </row>
    <row r="467" spans="1:8">
      <c r="A467" s="227" t="s">
        <v>202</v>
      </c>
      <c r="B467" s="244">
        <v>45994.444675925923</v>
      </c>
      <c r="C467" s="234">
        <v>755</v>
      </c>
      <c r="D467" s="234" t="s">
        <v>74</v>
      </c>
      <c r="E467" s="235">
        <v>75717</v>
      </c>
      <c r="F467" s="236">
        <v>15100</v>
      </c>
      <c r="G467" s="233">
        <v>1</v>
      </c>
      <c r="H467" s="233" t="s">
        <v>89</v>
      </c>
    </row>
    <row r="468" spans="1:8">
      <c r="A468" s="227" t="s">
        <v>202</v>
      </c>
      <c r="B468" s="244">
        <v>45994.445543981485</v>
      </c>
      <c r="C468" s="234">
        <v>755</v>
      </c>
      <c r="D468" s="234" t="s">
        <v>74</v>
      </c>
      <c r="E468" s="235">
        <v>75718</v>
      </c>
      <c r="F468" s="236">
        <v>25280</v>
      </c>
      <c r="G468" s="233">
        <v>1</v>
      </c>
      <c r="H468" s="233" t="s">
        <v>89</v>
      </c>
    </row>
    <row r="469" spans="1:8">
      <c r="A469" s="227" t="s">
        <v>202</v>
      </c>
      <c r="B469" s="244">
        <v>45994.475162037037</v>
      </c>
      <c r="C469" s="234">
        <v>755</v>
      </c>
      <c r="D469" s="234" t="s">
        <v>74</v>
      </c>
      <c r="E469" s="235">
        <v>75739</v>
      </c>
      <c r="F469" s="236">
        <v>29060</v>
      </c>
      <c r="G469" s="233">
        <v>1</v>
      </c>
      <c r="H469" s="233" t="s">
        <v>89</v>
      </c>
    </row>
    <row r="470" spans="1:8">
      <c r="A470" s="227" t="s">
        <v>202</v>
      </c>
      <c r="B470" s="244">
        <v>45994.476030092592</v>
      </c>
      <c r="C470" s="234">
        <v>755</v>
      </c>
      <c r="D470" s="234" t="s">
        <v>74</v>
      </c>
      <c r="E470" s="235">
        <v>75740</v>
      </c>
      <c r="F470" s="236">
        <v>20450</v>
      </c>
      <c r="G470" s="233">
        <v>1</v>
      </c>
      <c r="H470" s="233" t="s">
        <v>89</v>
      </c>
    </row>
    <row r="471" spans="1:8">
      <c r="A471" s="227" t="s">
        <v>202</v>
      </c>
      <c r="B471" s="244">
        <v>45994.476956018516</v>
      </c>
      <c r="C471" s="234">
        <v>755</v>
      </c>
      <c r="D471" s="234" t="s">
        <v>74</v>
      </c>
      <c r="E471" s="235">
        <v>75741</v>
      </c>
      <c r="F471" s="236">
        <v>7000</v>
      </c>
      <c r="G471" s="233">
        <v>1</v>
      </c>
      <c r="H471" s="233" t="s">
        <v>89</v>
      </c>
    </row>
    <row r="472" spans="1:8">
      <c r="A472" s="227" t="s">
        <v>202</v>
      </c>
      <c r="B472" s="244">
        <v>45994.477719907409</v>
      </c>
      <c r="C472" s="234">
        <v>755</v>
      </c>
      <c r="D472" s="234" t="s">
        <v>74</v>
      </c>
      <c r="E472" s="235">
        <v>75742</v>
      </c>
      <c r="F472" s="236">
        <v>3150</v>
      </c>
      <c r="G472" s="233">
        <v>1</v>
      </c>
      <c r="H472" s="233" t="s">
        <v>89</v>
      </c>
    </row>
    <row r="473" spans="1:8">
      <c r="A473" s="227" t="s">
        <v>202</v>
      </c>
      <c r="B473" s="244">
        <v>45994.479108796295</v>
      </c>
      <c r="C473" s="234">
        <v>755</v>
      </c>
      <c r="D473" s="234" t="s">
        <v>74</v>
      </c>
      <c r="E473" s="235">
        <v>75743</v>
      </c>
      <c r="F473" s="236">
        <v>89470</v>
      </c>
      <c r="G473" s="233">
        <v>1</v>
      </c>
      <c r="H473" s="233" t="s">
        <v>89</v>
      </c>
    </row>
    <row r="474" spans="1:8">
      <c r="A474" s="227" t="s">
        <v>202</v>
      </c>
      <c r="B474" s="244">
        <v>45994.480624999997</v>
      </c>
      <c r="C474" s="234">
        <v>755</v>
      </c>
      <c r="D474" s="234" t="s">
        <v>74</v>
      </c>
      <c r="E474" s="235">
        <v>75744</v>
      </c>
      <c r="F474" s="236">
        <v>38210</v>
      </c>
      <c r="G474" s="233">
        <v>1</v>
      </c>
      <c r="H474" s="233" t="s">
        <v>89</v>
      </c>
    </row>
    <row r="475" spans="1:8">
      <c r="A475" s="227" t="s">
        <v>202</v>
      </c>
      <c r="B475" s="244">
        <v>45994.481863425928</v>
      </c>
      <c r="C475" s="234">
        <v>755</v>
      </c>
      <c r="D475" s="234" t="s">
        <v>74</v>
      </c>
      <c r="E475" s="235">
        <v>75745</v>
      </c>
      <c r="F475" s="236">
        <v>6090</v>
      </c>
      <c r="G475" s="233">
        <v>1</v>
      </c>
      <c r="H475" s="233" t="s">
        <v>89</v>
      </c>
    </row>
    <row r="476" spans="1:8">
      <c r="A476" s="227" t="s">
        <v>202</v>
      </c>
      <c r="B476" s="244">
        <v>45994.482835648145</v>
      </c>
      <c r="C476" s="234">
        <v>755</v>
      </c>
      <c r="D476" s="234" t="s">
        <v>74</v>
      </c>
      <c r="E476" s="235">
        <v>75746</v>
      </c>
      <c r="F476" s="236">
        <v>2800</v>
      </c>
      <c r="G476" s="233">
        <v>1</v>
      </c>
      <c r="H476" s="233" t="s">
        <v>89</v>
      </c>
    </row>
    <row r="477" spans="1:8">
      <c r="A477" s="227" t="s">
        <v>202</v>
      </c>
      <c r="B477" s="244">
        <v>45994.487430555557</v>
      </c>
      <c r="C477" s="234">
        <v>755</v>
      </c>
      <c r="D477" s="234" t="s">
        <v>74</v>
      </c>
      <c r="E477" s="235">
        <v>75747</v>
      </c>
      <c r="F477" s="236">
        <v>11770</v>
      </c>
      <c r="G477" s="233">
        <v>1</v>
      </c>
      <c r="H477" s="233" t="s">
        <v>89</v>
      </c>
    </row>
    <row r="478" spans="1:8">
      <c r="A478" s="227" t="s">
        <v>202</v>
      </c>
      <c r="B478" s="244">
        <v>45994.488819444443</v>
      </c>
      <c r="C478" s="234">
        <v>755</v>
      </c>
      <c r="D478" s="234" t="s">
        <v>74</v>
      </c>
      <c r="E478" s="235">
        <v>75748</v>
      </c>
      <c r="F478" s="236">
        <v>18600</v>
      </c>
      <c r="G478" s="233">
        <v>1</v>
      </c>
      <c r="H478" s="233" t="s">
        <v>89</v>
      </c>
    </row>
    <row r="479" spans="1:8">
      <c r="A479" s="227" t="s">
        <v>202</v>
      </c>
      <c r="B479" s="244">
        <v>45994.489444444444</v>
      </c>
      <c r="C479" s="234">
        <v>755</v>
      </c>
      <c r="D479" s="234" t="s">
        <v>74</v>
      </c>
      <c r="E479" s="235">
        <v>75749</v>
      </c>
      <c r="F479" s="236">
        <v>24240</v>
      </c>
      <c r="G479" s="233">
        <v>1</v>
      </c>
      <c r="H479" s="233" t="s">
        <v>89</v>
      </c>
    </row>
    <row r="480" spans="1:8">
      <c r="A480" s="227" t="s">
        <v>202</v>
      </c>
      <c r="B480" s="244">
        <v>45994.489907407406</v>
      </c>
      <c r="C480" s="234">
        <v>755</v>
      </c>
      <c r="D480" s="234" t="s">
        <v>74</v>
      </c>
      <c r="E480" s="235">
        <v>75750</v>
      </c>
      <c r="F480" s="236">
        <v>3875</v>
      </c>
      <c r="G480" s="233">
        <v>1</v>
      </c>
      <c r="H480" s="233" t="s">
        <v>89</v>
      </c>
    </row>
    <row r="481" spans="1:8">
      <c r="A481" s="227" t="s">
        <v>202</v>
      </c>
      <c r="B481" s="244">
        <v>45994.492465277777</v>
      </c>
      <c r="C481" s="234">
        <v>755</v>
      </c>
      <c r="D481" s="234" t="s">
        <v>74</v>
      </c>
      <c r="E481" s="235">
        <v>75751</v>
      </c>
      <c r="F481" s="236">
        <v>20450</v>
      </c>
      <c r="G481" s="233">
        <v>1</v>
      </c>
      <c r="H481" s="233" t="s">
        <v>89</v>
      </c>
    </row>
    <row r="482" spans="1:8">
      <c r="A482" s="227" t="s">
        <v>202</v>
      </c>
      <c r="B482" s="244">
        <v>45994.494479166664</v>
      </c>
      <c r="C482" s="234">
        <v>755</v>
      </c>
      <c r="D482" s="234" t="s">
        <v>74</v>
      </c>
      <c r="E482" s="235">
        <v>75752</v>
      </c>
      <c r="F482" s="236">
        <v>20350</v>
      </c>
      <c r="G482" s="233">
        <v>1</v>
      </c>
      <c r="H482" s="233" t="s">
        <v>89</v>
      </c>
    </row>
    <row r="483" spans="1:8">
      <c r="A483" s="227" t="s">
        <v>202</v>
      </c>
      <c r="B483" s="244">
        <v>45994.495428240742</v>
      </c>
      <c r="C483" s="234">
        <v>755</v>
      </c>
      <c r="D483" s="234" t="s">
        <v>74</v>
      </c>
      <c r="E483" s="235">
        <v>75753</v>
      </c>
      <c r="F483" s="236">
        <v>24400</v>
      </c>
      <c r="G483" s="233">
        <v>1</v>
      </c>
      <c r="H483" s="233" t="s">
        <v>89</v>
      </c>
    </row>
    <row r="484" spans="1:8">
      <c r="A484" s="227" t="s">
        <v>202</v>
      </c>
      <c r="B484" s="244">
        <v>45994.497488425928</v>
      </c>
      <c r="C484" s="234">
        <v>755</v>
      </c>
      <c r="D484" s="234" t="s">
        <v>74</v>
      </c>
      <c r="E484" s="235">
        <v>75754</v>
      </c>
      <c r="F484" s="236">
        <v>21100</v>
      </c>
      <c r="G484" s="233">
        <v>1</v>
      </c>
      <c r="H484" s="233" t="s">
        <v>89</v>
      </c>
    </row>
    <row r="485" spans="1:8">
      <c r="A485" s="227" t="s">
        <v>202</v>
      </c>
      <c r="B485" s="244">
        <v>45994.498449074075</v>
      </c>
      <c r="C485" s="234">
        <v>755</v>
      </c>
      <c r="D485" s="234" t="s">
        <v>74</v>
      </c>
      <c r="E485" s="235">
        <v>75755</v>
      </c>
      <c r="F485" s="236">
        <v>11970</v>
      </c>
      <c r="G485" s="233">
        <v>1</v>
      </c>
      <c r="H485" s="233" t="s">
        <v>89</v>
      </c>
    </row>
    <row r="486" spans="1:8">
      <c r="A486" s="227" t="s">
        <v>202</v>
      </c>
      <c r="B486" s="244">
        <v>45994.499467592592</v>
      </c>
      <c r="C486" s="234">
        <v>755</v>
      </c>
      <c r="D486" s="234" t="s">
        <v>74</v>
      </c>
      <c r="E486" s="235">
        <v>75756</v>
      </c>
      <c r="F486" s="236">
        <v>4500</v>
      </c>
      <c r="G486" s="233">
        <v>1</v>
      </c>
      <c r="H486" s="233" t="s">
        <v>89</v>
      </c>
    </row>
    <row r="487" spans="1:8">
      <c r="A487" s="227" t="s">
        <v>202</v>
      </c>
      <c r="B487" s="244">
        <v>45994.500358796293</v>
      </c>
      <c r="C487" s="234">
        <v>755</v>
      </c>
      <c r="D487" s="234" t="s">
        <v>74</v>
      </c>
      <c r="E487" s="235">
        <v>75757</v>
      </c>
      <c r="F487" s="236">
        <v>5100</v>
      </c>
      <c r="G487" s="233">
        <v>1</v>
      </c>
      <c r="H487" s="233" t="s">
        <v>89</v>
      </c>
    </row>
    <row r="488" spans="1:8">
      <c r="A488" s="227" t="s">
        <v>202</v>
      </c>
      <c r="B488" s="244">
        <v>45994.501504629632</v>
      </c>
      <c r="C488" s="234">
        <v>755</v>
      </c>
      <c r="D488" s="234" t="s">
        <v>74</v>
      </c>
      <c r="E488" s="235">
        <v>75758</v>
      </c>
      <c r="F488" s="236">
        <v>17595</v>
      </c>
      <c r="G488" s="233">
        <v>1</v>
      </c>
      <c r="H488" s="233" t="s">
        <v>89</v>
      </c>
    </row>
    <row r="489" spans="1:8">
      <c r="A489" s="227" t="s">
        <v>202</v>
      </c>
      <c r="B489" s="244">
        <v>45994.502500000002</v>
      </c>
      <c r="C489" s="234">
        <v>755</v>
      </c>
      <c r="D489" s="234" t="s">
        <v>74</v>
      </c>
      <c r="E489" s="235">
        <v>75759</v>
      </c>
      <c r="F489" s="236">
        <v>20000</v>
      </c>
      <c r="G489" s="233">
        <v>1</v>
      </c>
      <c r="H489" s="233" t="s">
        <v>89</v>
      </c>
    </row>
    <row r="490" spans="1:8">
      <c r="A490" s="227" t="s">
        <v>202</v>
      </c>
      <c r="B490" s="244">
        <v>45994.50439814815</v>
      </c>
      <c r="C490" s="234">
        <v>755</v>
      </c>
      <c r="D490" s="234" t="s">
        <v>74</v>
      </c>
      <c r="E490" s="235">
        <v>75760</v>
      </c>
      <c r="F490" s="236">
        <v>20000</v>
      </c>
      <c r="G490" s="233">
        <v>1</v>
      </c>
      <c r="H490" s="233" t="s">
        <v>89</v>
      </c>
    </row>
    <row r="491" spans="1:8">
      <c r="A491" s="227" t="s">
        <v>202</v>
      </c>
      <c r="B491" s="244">
        <v>45994.505208333336</v>
      </c>
      <c r="C491" s="234">
        <v>755</v>
      </c>
      <c r="D491" s="234" t="s">
        <v>74</v>
      </c>
      <c r="E491" s="235">
        <v>75761</v>
      </c>
      <c r="F491" s="236">
        <v>5925</v>
      </c>
      <c r="G491" s="233">
        <v>1</v>
      </c>
      <c r="H491" s="233" t="s">
        <v>89</v>
      </c>
    </row>
    <row r="492" spans="1:8">
      <c r="A492" s="227" t="s">
        <v>202</v>
      </c>
      <c r="B492" s="244">
        <v>45994.506030092591</v>
      </c>
      <c r="C492" s="234">
        <v>755</v>
      </c>
      <c r="D492" s="234" t="s">
        <v>74</v>
      </c>
      <c r="E492" s="235">
        <v>75762</v>
      </c>
      <c r="F492" s="236">
        <v>4675</v>
      </c>
      <c r="G492" s="233">
        <v>1</v>
      </c>
      <c r="H492" s="233" t="s">
        <v>89</v>
      </c>
    </row>
    <row r="493" spans="1:8">
      <c r="A493" s="227" t="s">
        <v>202</v>
      </c>
      <c r="B493" s="244">
        <v>45994.512372685182</v>
      </c>
      <c r="C493" s="234">
        <v>755</v>
      </c>
      <c r="D493" s="234" t="s">
        <v>74</v>
      </c>
      <c r="E493" s="235">
        <v>75763</v>
      </c>
      <c r="F493" s="236">
        <v>26620</v>
      </c>
      <c r="G493" s="233">
        <v>1</v>
      </c>
      <c r="H493" s="233" t="s">
        <v>89</v>
      </c>
    </row>
    <row r="494" spans="1:8">
      <c r="A494" s="227" t="s">
        <v>202</v>
      </c>
      <c r="B494" s="244">
        <v>45994.513958333337</v>
      </c>
      <c r="C494" s="234">
        <v>755</v>
      </c>
      <c r="D494" s="234" t="s">
        <v>74</v>
      </c>
      <c r="E494" s="235">
        <v>75764</v>
      </c>
      <c r="F494" s="236">
        <v>12970</v>
      </c>
      <c r="G494" s="233">
        <v>1</v>
      </c>
      <c r="H494" s="233" t="s">
        <v>89</v>
      </c>
    </row>
    <row r="495" spans="1:8">
      <c r="A495" s="227" t="s">
        <v>202</v>
      </c>
      <c r="B495" s="244">
        <v>45994.514560185184</v>
      </c>
      <c r="C495" s="234">
        <v>755</v>
      </c>
      <c r="D495" s="234" t="s">
        <v>74</v>
      </c>
      <c r="E495" s="235">
        <v>75765</v>
      </c>
      <c r="F495" s="236">
        <v>21300</v>
      </c>
      <c r="G495" s="233">
        <v>1</v>
      </c>
      <c r="H495" s="233" t="s">
        <v>89</v>
      </c>
    </row>
    <row r="496" spans="1:8">
      <c r="A496" s="227" t="s">
        <v>202</v>
      </c>
      <c r="B496" s="244">
        <v>45994.517129629632</v>
      </c>
      <c r="C496" s="234">
        <v>755</v>
      </c>
      <c r="D496" s="234" t="s">
        <v>74</v>
      </c>
      <c r="E496" s="235">
        <v>75766</v>
      </c>
      <c r="F496" s="236">
        <v>31335</v>
      </c>
      <c r="G496" s="233">
        <v>1</v>
      </c>
      <c r="H496" s="233" t="s">
        <v>89</v>
      </c>
    </row>
    <row r="497" spans="1:8">
      <c r="A497" s="227" t="s">
        <v>202</v>
      </c>
      <c r="B497" s="244">
        <v>45994.518067129633</v>
      </c>
      <c r="C497" s="234">
        <v>755</v>
      </c>
      <c r="D497" s="234" t="s">
        <v>74</v>
      </c>
      <c r="E497" s="235">
        <v>75767</v>
      </c>
      <c r="F497" s="236">
        <v>12210</v>
      </c>
      <c r="G497" s="233">
        <v>1</v>
      </c>
      <c r="H497" s="233" t="s">
        <v>89</v>
      </c>
    </row>
    <row r="498" spans="1:8">
      <c r="A498" s="227" t="s">
        <v>202</v>
      </c>
      <c r="B498" s="244">
        <v>45994.520069444443</v>
      </c>
      <c r="C498" s="234">
        <v>755</v>
      </c>
      <c r="D498" s="234" t="s">
        <v>74</v>
      </c>
      <c r="E498" s="235">
        <v>75768</v>
      </c>
      <c r="F498" s="236">
        <v>13680</v>
      </c>
      <c r="G498" s="233">
        <v>1</v>
      </c>
      <c r="H498" s="233" t="s">
        <v>89</v>
      </c>
    </row>
    <row r="499" spans="1:8">
      <c r="A499" s="227" t="s">
        <v>202</v>
      </c>
      <c r="B499" s="244">
        <v>45994.521990740737</v>
      </c>
      <c r="C499" s="234">
        <v>755</v>
      </c>
      <c r="D499" s="234" t="s">
        <v>74</v>
      </c>
      <c r="E499" s="235">
        <v>75769</v>
      </c>
      <c r="F499" s="236">
        <v>7000</v>
      </c>
      <c r="G499" s="233">
        <v>1</v>
      </c>
      <c r="H499" s="233" t="s">
        <v>89</v>
      </c>
    </row>
    <row r="500" spans="1:8">
      <c r="A500" s="227" t="s">
        <v>202</v>
      </c>
      <c r="B500" s="244">
        <v>45994.527141203704</v>
      </c>
      <c r="C500" s="234">
        <v>755</v>
      </c>
      <c r="D500" s="234" t="s">
        <v>74</v>
      </c>
      <c r="E500" s="235">
        <v>75770</v>
      </c>
      <c r="F500" s="236">
        <v>24160</v>
      </c>
      <c r="G500" s="233">
        <v>1</v>
      </c>
      <c r="H500" s="233" t="s">
        <v>89</v>
      </c>
    </row>
    <row r="501" spans="1:8">
      <c r="A501" s="227" t="s">
        <v>202</v>
      </c>
      <c r="B501" s="244">
        <v>45994.530740740738</v>
      </c>
      <c r="C501" s="234">
        <v>755</v>
      </c>
      <c r="D501" s="234" t="s">
        <v>74</v>
      </c>
      <c r="E501" s="235">
        <v>75771</v>
      </c>
      <c r="F501" s="236">
        <v>14000</v>
      </c>
      <c r="G501" s="233">
        <v>1</v>
      </c>
      <c r="H501" s="233" t="s">
        <v>89</v>
      </c>
    </row>
    <row r="502" spans="1:8">
      <c r="A502" s="227" t="s">
        <v>202</v>
      </c>
      <c r="B502" s="244">
        <v>45994.533321759256</v>
      </c>
      <c r="C502" s="234">
        <v>755</v>
      </c>
      <c r="D502" s="234" t="s">
        <v>74</v>
      </c>
      <c r="E502" s="235">
        <v>75772</v>
      </c>
      <c r="F502" s="236">
        <v>46750</v>
      </c>
      <c r="G502" s="233">
        <v>1</v>
      </c>
      <c r="H502" s="233" t="s">
        <v>89</v>
      </c>
    </row>
    <row r="503" spans="1:8">
      <c r="A503" s="227" t="s">
        <v>202</v>
      </c>
      <c r="B503" s="244">
        <v>45994.534675925926</v>
      </c>
      <c r="C503" s="234">
        <v>755</v>
      </c>
      <c r="D503" s="234" t="s">
        <v>74</v>
      </c>
      <c r="E503" s="235">
        <v>75773</v>
      </c>
      <c r="F503" s="236">
        <v>10150</v>
      </c>
      <c r="G503" s="233">
        <v>1</v>
      </c>
      <c r="H503" s="233" t="s">
        <v>89</v>
      </c>
    </row>
    <row r="504" spans="1:8">
      <c r="A504" s="227" t="s">
        <v>202</v>
      </c>
      <c r="B504" s="244">
        <v>45994.53634259259</v>
      </c>
      <c r="C504" s="234">
        <v>755</v>
      </c>
      <c r="D504" s="234" t="s">
        <v>74</v>
      </c>
      <c r="E504" s="235">
        <v>75774</v>
      </c>
      <c r="F504" s="236">
        <v>20000</v>
      </c>
      <c r="G504" s="233">
        <v>1</v>
      </c>
      <c r="H504" s="233" t="s">
        <v>89</v>
      </c>
    </row>
    <row r="505" spans="1:8">
      <c r="A505" s="227" t="s">
        <v>202</v>
      </c>
      <c r="B505" s="244">
        <v>45994.53837962963</v>
      </c>
      <c r="C505" s="234">
        <v>755</v>
      </c>
      <c r="D505" s="234" t="s">
        <v>74</v>
      </c>
      <c r="E505" s="235">
        <v>75775</v>
      </c>
      <c r="F505" s="236">
        <v>3675</v>
      </c>
      <c r="G505" s="233">
        <v>1</v>
      </c>
      <c r="H505" s="233" t="s">
        <v>89</v>
      </c>
    </row>
    <row r="506" spans="1:8">
      <c r="A506" s="227" t="s">
        <v>202</v>
      </c>
      <c r="B506" s="244">
        <v>45994.539895833332</v>
      </c>
      <c r="C506" s="234">
        <v>755</v>
      </c>
      <c r="D506" s="234" t="s">
        <v>74</v>
      </c>
      <c r="E506" s="235">
        <v>75776</v>
      </c>
      <c r="F506" s="236">
        <v>6000</v>
      </c>
      <c r="G506" s="233">
        <v>1</v>
      </c>
      <c r="H506" s="233" t="s">
        <v>89</v>
      </c>
    </row>
    <row r="507" spans="1:8">
      <c r="A507" s="227" t="s">
        <v>202</v>
      </c>
      <c r="B507" s="244">
        <v>45994.54277777778</v>
      </c>
      <c r="C507" s="234">
        <v>755</v>
      </c>
      <c r="D507" s="234" t="s">
        <v>74</v>
      </c>
      <c r="E507" s="235">
        <v>75777</v>
      </c>
      <c r="F507" s="236">
        <v>27460</v>
      </c>
      <c r="G507" s="233">
        <v>1</v>
      </c>
      <c r="H507" s="233" t="s">
        <v>89</v>
      </c>
    </row>
    <row r="508" spans="1:8">
      <c r="A508" s="227" t="s">
        <v>202</v>
      </c>
      <c r="B508" s="244">
        <v>45994.54346064815</v>
      </c>
      <c r="C508" s="234">
        <v>755</v>
      </c>
      <c r="D508" s="234" t="s">
        <v>74</v>
      </c>
      <c r="E508" s="235">
        <v>75778</v>
      </c>
      <c r="F508" s="236">
        <v>20050</v>
      </c>
      <c r="G508" s="233">
        <v>1</v>
      </c>
      <c r="H508" s="233" t="s">
        <v>89</v>
      </c>
    </row>
    <row r="509" spans="1:8">
      <c r="A509" s="227" t="s">
        <v>202</v>
      </c>
      <c r="B509" s="244">
        <v>45994.545104166667</v>
      </c>
      <c r="C509" s="234">
        <v>755</v>
      </c>
      <c r="D509" s="234" t="s">
        <v>74</v>
      </c>
      <c r="E509" s="235">
        <v>75779</v>
      </c>
      <c r="F509" s="236">
        <v>5275</v>
      </c>
      <c r="G509" s="233">
        <v>1</v>
      </c>
      <c r="H509" s="233" t="s">
        <v>89</v>
      </c>
    </row>
    <row r="510" spans="1:8">
      <c r="A510" s="227" t="s">
        <v>202</v>
      </c>
      <c r="B510" s="244">
        <v>45994.545937499999</v>
      </c>
      <c r="C510" s="234">
        <v>755</v>
      </c>
      <c r="D510" s="234" t="s">
        <v>74</v>
      </c>
      <c r="E510" s="235">
        <v>75780</v>
      </c>
      <c r="F510" s="236">
        <v>18840</v>
      </c>
      <c r="G510" s="233">
        <v>1</v>
      </c>
      <c r="H510" s="233" t="s">
        <v>89</v>
      </c>
    </row>
    <row r="511" spans="1:8">
      <c r="A511" s="227" t="s">
        <v>202</v>
      </c>
      <c r="B511" s="244">
        <v>45994.547638888886</v>
      </c>
      <c r="C511" s="234">
        <v>755</v>
      </c>
      <c r="D511" s="234" t="s">
        <v>74</v>
      </c>
      <c r="E511" s="235">
        <v>75781</v>
      </c>
      <c r="F511" s="236">
        <v>12705</v>
      </c>
      <c r="G511" s="233">
        <v>1</v>
      </c>
      <c r="H511" s="233" t="s">
        <v>89</v>
      </c>
    </row>
    <row r="512" spans="1:8">
      <c r="A512" s="227" t="s">
        <v>202</v>
      </c>
      <c r="B512" s="244">
        <v>45994.548703703702</v>
      </c>
      <c r="C512" s="234">
        <v>755</v>
      </c>
      <c r="D512" s="234" t="s">
        <v>74</v>
      </c>
      <c r="E512" s="235">
        <v>75782</v>
      </c>
      <c r="F512" s="236">
        <v>8722</v>
      </c>
      <c r="G512" s="233">
        <v>1</v>
      </c>
      <c r="H512" s="233" t="s">
        <v>89</v>
      </c>
    </row>
    <row r="513" spans="1:8">
      <c r="A513" s="227" t="s">
        <v>202</v>
      </c>
      <c r="B513" s="244">
        <v>45994.551469907405</v>
      </c>
      <c r="C513" s="234">
        <v>755</v>
      </c>
      <c r="D513" s="234" t="s">
        <v>74</v>
      </c>
      <c r="E513" s="235">
        <v>75783</v>
      </c>
      <c r="F513" s="236">
        <v>21380</v>
      </c>
      <c r="G513" s="233">
        <v>1</v>
      </c>
      <c r="H513" s="233" t="s">
        <v>89</v>
      </c>
    </row>
    <row r="514" spans="1:8">
      <c r="A514" s="227" t="s">
        <v>202</v>
      </c>
      <c r="B514" s="244">
        <v>45995.426898148151</v>
      </c>
      <c r="C514" s="234">
        <v>755</v>
      </c>
      <c r="D514" s="234" t="s">
        <v>74</v>
      </c>
      <c r="E514" s="235">
        <v>75858</v>
      </c>
      <c r="F514" s="236">
        <v>72530</v>
      </c>
      <c r="G514" s="233">
        <v>1</v>
      </c>
      <c r="H514" s="233" t="s">
        <v>89</v>
      </c>
    </row>
    <row r="515" spans="1:8">
      <c r="A515" s="227" t="s">
        <v>202</v>
      </c>
      <c r="B515" s="244">
        <v>45995.430162037039</v>
      </c>
      <c r="C515" s="234">
        <v>755</v>
      </c>
      <c r="D515" s="234" t="s">
        <v>74</v>
      </c>
      <c r="E515" s="235">
        <v>75859</v>
      </c>
      <c r="F515" s="236">
        <v>39700</v>
      </c>
      <c r="G515" s="233">
        <v>1</v>
      </c>
      <c r="H515" s="233" t="s">
        <v>89</v>
      </c>
    </row>
    <row r="516" spans="1:8">
      <c r="A516" s="227" t="s">
        <v>202</v>
      </c>
      <c r="B516" s="244">
        <v>45995.431967592594</v>
      </c>
      <c r="C516" s="234">
        <v>755</v>
      </c>
      <c r="D516" s="234" t="s">
        <v>74</v>
      </c>
      <c r="E516" s="235">
        <v>75860</v>
      </c>
      <c r="F516" s="236">
        <v>27953</v>
      </c>
      <c r="G516" s="233">
        <v>1</v>
      </c>
      <c r="H516" s="233" t="s">
        <v>89</v>
      </c>
    </row>
    <row r="517" spans="1:8">
      <c r="A517" s="227" t="s">
        <v>202</v>
      </c>
      <c r="B517" s="244">
        <v>45995.433483796296</v>
      </c>
      <c r="C517" s="234">
        <v>755</v>
      </c>
      <c r="D517" s="234" t="s">
        <v>74</v>
      </c>
      <c r="E517" s="235">
        <v>75861</v>
      </c>
      <c r="F517" s="236">
        <v>5350</v>
      </c>
      <c r="G517" s="233">
        <v>1</v>
      </c>
      <c r="H517" s="233" t="s">
        <v>89</v>
      </c>
    </row>
    <row r="518" spans="1:8">
      <c r="A518" s="227" t="s">
        <v>202</v>
      </c>
      <c r="B518" s="244">
        <v>45995.435185185182</v>
      </c>
      <c r="C518" s="234">
        <v>755</v>
      </c>
      <c r="D518" s="234" t="s">
        <v>74</v>
      </c>
      <c r="E518" s="235">
        <v>75862</v>
      </c>
      <c r="F518" s="236">
        <v>30100</v>
      </c>
      <c r="G518" s="233">
        <v>1</v>
      </c>
      <c r="H518" s="233" t="s">
        <v>89</v>
      </c>
    </row>
    <row r="519" spans="1:8">
      <c r="A519" s="227" t="s">
        <v>202</v>
      </c>
      <c r="B519" s="244">
        <v>45995.437395833331</v>
      </c>
      <c r="C519" s="234">
        <v>755</v>
      </c>
      <c r="D519" s="234" t="s">
        <v>74</v>
      </c>
      <c r="E519" s="235">
        <v>75863</v>
      </c>
      <c r="F519" s="236">
        <v>31290</v>
      </c>
      <c r="G519" s="233">
        <v>1</v>
      </c>
      <c r="H519" s="233" t="s">
        <v>89</v>
      </c>
    </row>
    <row r="520" spans="1:8">
      <c r="A520" s="227" t="s">
        <v>202</v>
      </c>
      <c r="B520" s="244">
        <v>45995.438923611109</v>
      </c>
      <c r="C520" s="234">
        <v>755</v>
      </c>
      <c r="D520" s="234" t="s">
        <v>74</v>
      </c>
      <c r="E520" s="235">
        <v>75864</v>
      </c>
      <c r="F520" s="236">
        <v>20650</v>
      </c>
      <c r="G520" s="233">
        <v>1</v>
      </c>
      <c r="H520" s="233" t="s">
        <v>89</v>
      </c>
    </row>
    <row r="521" spans="1:8">
      <c r="A521" s="227" t="s">
        <v>202</v>
      </c>
      <c r="B521" s="244">
        <v>45995.439988425926</v>
      </c>
      <c r="C521" s="234">
        <v>755</v>
      </c>
      <c r="D521" s="234" t="s">
        <v>74</v>
      </c>
      <c r="E521" s="235">
        <v>75865</v>
      </c>
      <c r="F521" s="236">
        <v>30725</v>
      </c>
      <c r="G521" s="233">
        <v>1</v>
      </c>
      <c r="H521" s="233" t="s">
        <v>89</v>
      </c>
    </row>
    <row r="522" spans="1:8">
      <c r="A522" s="227" t="s">
        <v>202</v>
      </c>
      <c r="B522" s="244">
        <v>45995.440752314818</v>
      </c>
      <c r="C522" s="234">
        <v>755</v>
      </c>
      <c r="D522" s="234" t="s">
        <v>74</v>
      </c>
      <c r="E522" s="235">
        <v>75866</v>
      </c>
      <c r="F522" s="236">
        <v>15030</v>
      </c>
      <c r="G522" s="233">
        <v>1</v>
      </c>
      <c r="H522" s="233" t="s">
        <v>89</v>
      </c>
    </row>
    <row r="523" spans="1:8">
      <c r="A523" s="227" t="s">
        <v>202</v>
      </c>
      <c r="B523" s="244">
        <v>45995.441354166665</v>
      </c>
      <c r="C523" s="234">
        <v>755</v>
      </c>
      <c r="D523" s="234" t="s">
        <v>74</v>
      </c>
      <c r="E523" s="235">
        <v>75867</v>
      </c>
      <c r="F523" s="236">
        <v>10300</v>
      </c>
      <c r="G523" s="233">
        <v>1</v>
      </c>
      <c r="H523" s="233" t="s">
        <v>89</v>
      </c>
    </row>
    <row r="524" spans="1:8">
      <c r="A524" s="227" t="s">
        <v>202</v>
      </c>
      <c r="B524" s="244">
        <v>45995.442662037036</v>
      </c>
      <c r="C524" s="234">
        <v>755</v>
      </c>
      <c r="D524" s="234" t="s">
        <v>74</v>
      </c>
      <c r="E524" s="235">
        <v>75868</v>
      </c>
      <c r="F524" s="236">
        <v>4650</v>
      </c>
      <c r="G524" s="233">
        <v>1</v>
      </c>
      <c r="H524" s="233" t="s">
        <v>89</v>
      </c>
    </row>
    <row r="525" spans="1:8">
      <c r="A525" s="227" t="s">
        <v>202</v>
      </c>
      <c r="B525" s="244">
        <v>45995.44332175926</v>
      </c>
      <c r="C525" s="234">
        <v>755</v>
      </c>
      <c r="D525" s="234" t="s">
        <v>74</v>
      </c>
      <c r="E525" s="235">
        <v>75869</v>
      </c>
      <c r="F525" s="236">
        <v>9575</v>
      </c>
      <c r="G525" s="233">
        <v>1</v>
      </c>
      <c r="H525" s="233" t="s">
        <v>89</v>
      </c>
    </row>
    <row r="526" spans="1:8">
      <c r="A526" s="227" t="s">
        <v>202</v>
      </c>
      <c r="B526" s="244">
        <v>45995.44425925926</v>
      </c>
      <c r="C526" s="234">
        <v>755</v>
      </c>
      <c r="D526" s="234" t="s">
        <v>74</v>
      </c>
      <c r="E526" s="235">
        <v>75870</v>
      </c>
      <c r="F526" s="236">
        <v>13680</v>
      </c>
      <c r="G526" s="233">
        <v>1</v>
      </c>
      <c r="H526" s="233" t="s">
        <v>89</v>
      </c>
    </row>
    <row r="527" spans="1:8">
      <c r="A527" s="227" t="s">
        <v>202</v>
      </c>
      <c r="B527" s="244">
        <v>45995.445034722223</v>
      </c>
      <c r="C527" s="234">
        <v>755</v>
      </c>
      <c r="D527" s="234" t="s">
        <v>74</v>
      </c>
      <c r="E527" s="235">
        <v>75871</v>
      </c>
      <c r="F527" s="236">
        <v>22000</v>
      </c>
      <c r="G527" s="233">
        <v>1</v>
      </c>
      <c r="H527" s="233" t="s">
        <v>89</v>
      </c>
    </row>
    <row r="528" spans="1:8">
      <c r="A528" s="227" t="s">
        <v>202</v>
      </c>
      <c r="B528" s="244">
        <v>45995.445625</v>
      </c>
      <c r="C528" s="234">
        <v>755</v>
      </c>
      <c r="D528" s="234" t="s">
        <v>74</v>
      </c>
      <c r="E528" s="235">
        <v>75872</v>
      </c>
      <c r="F528" s="236">
        <v>6210</v>
      </c>
      <c r="G528" s="233">
        <v>1</v>
      </c>
      <c r="H528" s="233" t="s">
        <v>89</v>
      </c>
    </row>
    <row r="529" spans="1:8">
      <c r="A529" s="227" t="s">
        <v>202</v>
      </c>
      <c r="B529" s="244">
        <v>45995.446284722224</v>
      </c>
      <c r="C529" s="234">
        <v>755</v>
      </c>
      <c r="D529" s="234" t="s">
        <v>74</v>
      </c>
      <c r="E529" s="235">
        <v>75873</v>
      </c>
      <c r="F529" s="236">
        <v>10710</v>
      </c>
      <c r="G529" s="233">
        <v>1</v>
      </c>
      <c r="H529" s="233" t="s">
        <v>89</v>
      </c>
    </row>
    <row r="530" spans="1:8">
      <c r="A530" s="227" t="s">
        <v>202</v>
      </c>
      <c r="B530" s="244">
        <v>45995.447337962964</v>
      </c>
      <c r="C530" s="234">
        <v>755</v>
      </c>
      <c r="D530" s="234" t="s">
        <v>74</v>
      </c>
      <c r="E530" s="235">
        <v>75874</v>
      </c>
      <c r="F530" s="236">
        <v>9000</v>
      </c>
      <c r="G530" s="233">
        <v>1</v>
      </c>
      <c r="H530" s="233" t="s">
        <v>89</v>
      </c>
    </row>
    <row r="531" spans="1:8">
      <c r="A531" s="227" t="s">
        <v>202</v>
      </c>
      <c r="B531" s="244">
        <v>45995.448553240742</v>
      </c>
      <c r="C531" s="234">
        <v>755</v>
      </c>
      <c r="D531" s="234" t="s">
        <v>74</v>
      </c>
      <c r="E531" s="235">
        <v>75875</v>
      </c>
      <c r="F531" s="236">
        <v>6090</v>
      </c>
      <c r="G531" s="233">
        <v>1</v>
      </c>
      <c r="H531" s="233" t="s">
        <v>89</v>
      </c>
    </row>
    <row r="532" spans="1:8">
      <c r="A532" s="227" t="s">
        <v>202</v>
      </c>
      <c r="B532" s="244">
        <v>45995.449097222219</v>
      </c>
      <c r="C532" s="234">
        <v>755</v>
      </c>
      <c r="D532" s="234" t="s">
        <v>74</v>
      </c>
      <c r="E532" s="235">
        <v>75876</v>
      </c>
      <c r="F532" s="236">
        <v>5880</v>
      </c>
      <c r="G532" s="233">
        <v>1</v>
      </c>
      <c r="H532" s="233" t="s">
        <v>89</v>
      </c>
    </row>
    <row r="533" spans="1:8">
      <c r="A533" s="227" t="s">
        <v>202</v>
      </c>
      <c r="B533" s="244">
        <v>45995.450844907406</v>
      </c>
      <c r="C533" s="234">
        <v>755</v>
      </c>
      <c r="D533" s="234" t="s">
        <v>74</v>
      </c>
      <c r="E533" s="235">
        <v>75877</v>
      </c>
      <c r="F533" s="236">
        <v>2450</v>
      </c>
      <c r="G533" s="233">
        <v>1</v>
      </c>
      <c r="H533" s="233" t="s">
        <v>89</v>
      </c>
    </row>
    <row r="534" spans="1:8">
      <c r="A534" s="227" t="s">
        <v>202</v>
      </c>
      <c r="B534" s="244">
        <v>45995.454027777778</v>
      </c>
      <c r="C534" s="234">
        <v>755</v>
      </c>
      <c r="D534" s="234" t="s">
        <v>74</v>
      </c>
      <c r="E534" s="235">
        <v>75878</v>
      </c>
      <c r="F534" s="236">
        <v>20130</v>
      </c>
      <c r="G534" s="233">
        <v>1</v>
      </c>
      <c r="H534" s="233" t="s">
        <v>89</v>
      </c>
    </row>
    <row r="535" spans="1:8">
      <c r="A535" s="227" t="s">
        <v>202</v>
      </c>
      <c r="B535" s="244">
        <v>45995.455127314817</v>
      </c>
      <c r="C535" s="234">
        <v>755</v>
      </c>
      <c r="D535" s="234" t="s">
        <v>74</v>
      </c>
      <c r="E535" s="235">
        <v>75879</v>
      </c>
      <c r="F535" s="236">
        <v>13320</v>
      </c>
      <c r="G535" s="233">
        <v>1</v>
      </c>
      <c r="H535" s="233" t="s">
        <v>89</v>
      </c>
    </row>
    <row r="536" spans="1:8">
      <c r="A536" s="227" t="s">
        <v>202</v>
      </c>
      <c r="B536" s="244">
        <v>45995.455833333333</v>
      </c>
      <c r="C536" s="234">
        <v>755</v>
      </c>
      <c r="D536" s="234" t="s">
        <v>74</v>
      </c>
      <c r="E536" s="235">
        <v>75880</v>
      </c>
      <c r="F536" s="236">
        <v>9810</v>
      </c>
      <c r="G536" s="233">
        <v>1</v>
      </c>
      <c r="H536" s="233" t="s">
        <v>89</v>
      </c>
    </row>
    <row r="537" spans="1:8">
      <c r="A537" s="227" t="s">
        <v>202</v>
      </c>
      <c r="B537" s="244">
        <v>45995.456944444442</v>
      </c>
      <c r="C537" s="234">
        <v>755</v>
      </c>
      <c r="D537" s="234" t="s">
        <v>74</v>
      </c>
      <c r="E537" s="235">
        <v>75881</v>
      </c>
      <c r="F537" s="236">
        <v>5000</v>
      </c>
      <c r="G537" s="233">
        <v>1</v>
      </c>
      <c r="H537" s="233" t="s">
        <v>89</v>
      </c>
    </row>
    <row r="538" spans="1:8">
      <c r="A538" s="227" t="s">
        <v>202</v>
      </c>
      <c r="B538" s="244">
        <v>45995.458460648151</v>
      </c>
      <c r="C538" s="234">
        <v>755</v>
      </c>
      <c r="D538" s="234" t="s">
        <v>74</v>
      </c>
      <c r="E538" s="235">
        <v>75882</v>
      </c>
      <c r="F538" s="236">
        <v>3150</v>
      </c>
      <c r="G538" s="233">
        <v>1</v>
      </c>
      <c r="H538" s="233" t="s">
        <v>89</v>
      </c>
    </row>
    <row r="539" spans="1:8">
      <c r="A539" s="227" t="s">
        <v>202</v>
      </c>
      <c r="B539" s="244">
        <v>45995.463206018518</v>
      </c>
      <c r="C539" s="234">
        <v>755</v>
      </c>
      <c r="D539" s="234" t="s">
        <v>74</v>
      </c>
      <c r="E539" s="235">
        <v>75883</v>
      </c>
      <c r="F539" s="236">
        <v>21650</v>
      </c>
      <c r="G539" s="233">
        <v>1</v>
      </c>
      <c r="H539" s="233" t="s">
        <v>89</v>
      </c>
    </row>
    <row r="540" spans="1:8">
      <c r="A540" s="227" t="s">
        <v>202</v>
      </c>
      <c r="B540" s="244">
        <v>45995.464375000003</v>
      </c>
      <c r="C540" s="234">
        <v>755</v>
      </c>
      <c r="D540" s="234" t="s">
        <v>74</v>
      </c>
      <c r="E540" s="235">
        <v>75884</v>
      </c>
      <c r="F540" s="236">
        <v>12230</v>
      </c>
      <c r="G540" s="233">
        <v>1</v>
      </c>
      <c r="H540" s="233" t="s">
        <v>89</v>
      </c>
    </row>
    <row r="541" spans="1:8">
      <c r="A541" s="227" t="s">
        <v>202</v>
      </c>
      <c r="B541" s="244">
        <v>45995.465069444443</v>
      </c>
      <c r="C541" s="234">
        <v>755</v>
      </c>
      <c r="D541" s="234" t="s">
        <v>74</v>
      </c>
      <c r="E541" s="235">
        <v>75885</v>
      </c>
      <c r="F541" s="236">
        <v>5225</v>
      </c>
      <c r="G541" s="233">
        <v>1</v>
      </c>
      <c r="H541" s="233" t="s">
        <v>89</v>
      </c>
    </row>
    <row r="542" spans="1:8">
      <c r="A542" s="227" t="s">
        <v>202</v>
      </c>
      <c r="B542" s="244">
        <v>45995.466608796298</v>
      </c>
      <c r="C542" s="234">
        <v>755</v>
      </c>
      <c r="D542" s="234" t="s">
        <v>74</v>
      </c>
      <c r="E542" s="235">
        <v>75886</v>
      </c>
      <c r="F542" s="236">
        <v>30920</v>
      </c>
      <c r="G542" s="233">
        <v>1</v>
      </c>
      <c r="H542" s="233" t="s">
        <v>89</v>
      </c>
    </row>
    <row r="543" spans="1:8">
      <c r="A543" s="227" t="s">
        <v>202</v>
      </c>
      <c r="B543" s="244">
        <v>45995.467210648145</v>
      </c>
      <c r="C543" s="234">
        <v>755</v>
      </c>
      <c r="D543" s="234" t="s">
        <v>74</v>
      </c>
      <c r="E543" s="235">
        <v>75887</v>
      </c>
      <c r="F543" s="236">
        <v>10300</v>
      </c>
      <c r="G543" s="233">
        <v>1</v>
      </c>
      <c r="H543" s="233" t="s">
        <v>89</v>
      </c>
    </row>
    <row r="544" spans="1:8">
      <c r="A544" s="227" t="s">
        <v>202</v>
      </c>
      <c r="B544" s="244">
        <v>45995.468738425923</v>
      </c>
      <c r="C544" s="234">
        <v>755</v>
      </c>
      <c r="D544" s="234" t="s">
        <v>74</v>
      </c>
      <c r="E544" s="235">
        <v>75888</v>
      </c>
      <c r="F544" s="236">
        <v>16758</v>
      </c>
      <c r="G544" s="233">
        <v>1</v>
      </c>
      <c r="H544" s="233" t="s">
        <v>89</v>
      </c>
    </row>
    <row r="545" spans="1:8">
      <c r="A545" s="227" t="s">
        <v>202</v>
      </c>
      <c r="B545" s="244">
        <v>45995.471805555557</v>
      </c>
      <c r="C545" s="234">
        <v>755</v>
      </c>
      <c r="D545" s="234" t="s">
        <v>74</v>
      </c>
      <c r="E545" s="235">
        <v>75890</v>
      </c>
      <c r="F545" s="236">
        <v>6125</v>
      </c>
      <c r="G545" s="233">
        <v>1</v>
      </c>
      <c r="H545" s="233" t="s">
        <v>89</v>
      </c>
    </row>
    <row r="546" spans="1:8">
      <c r="A546" s="227" t="s">
        <v>202</v>
      </c>
      <c r="B546" s="244">
        <v>45995.472488425927</v>
      </c>
      <c r="C546" s="234">
        <v>755</v>
      </c>
      <c r="D546" s="234" t="s">
        <v>74</v>
      </c>
      <c r="E546" s="235">
        <v>75891</v>
      </c>
      <c r="F546" s="236">
        <v>14700</v>
      </c>
      <c r="G546" s="233">
        <v>1</v>
      </c>
      <c r="H546" s="233" t="s">
        <v>89</v>
      </c>
    </row>
    <row r="547" spans="1:8">
      <c r="A547" s="227" t="s">
        <v>202</v>
      </c>
      <c r="B547" s="244">
        <v>45995.473449074074</v>
      </c>
      <c r="C547" s="234">
        <v>755</v>
      </c>
      <c r="D547" s="234" t="s">
        <v>74</v>
      </c>
      <c r="E547" s="235">
        <v>75892</v>
      </c>
      <c r="F547" s="236">
        <v>31400</v>
      </c>
      <c r="G547" s="233">
        <v>1</v>
      </c>
      <c r="H547" s="233" t="s">
        <v>89</v>
      </c>
    </row>
    <row r="548" spans="1:8">
      <c r="A548" s="227" t="s">
        <v>202</v>
      </c>
      <c r="B548" s="244">
        <v>45995.474745370368</v>
      </c>
      <c r="C548" s="234">
        <v>755</v>
      </c>
      <c r="D548" s="234" t="s">
        <v>74</v>
      </c>
      <c r="E548" s="235">
        <v>75893</v>
      </c>
      <c r="F548" s="236">
        <v>20400</v>
      </c>
      <c r="G548" s="233">
        <v>1</v>
      </c>
      <c r="H548" s="233" t="s">
        <v>89</v>
      </c>
    </row>
    <row r="549" spans="1:8">
      <c r="A549" s="227" t="s">
        <v>202</v>
      </c>
      <c r="B549" s="244">
        <v>45995.475810185184</v>
      </c>
      <c r="C549" s="234">
        <v>755</v>
      </c>
      <c r="D549" s="234" t="s">
        <v>74</v>
      </c>
      <c r="E549" s="235">
        <v>75894</v>
      </c>
      <c r="F549" s="236">
        <v>22900</v>
      </c>
      <c r="G549" s="233">
        <v>1</v>
      </c>
      <c r="H549" s="233" t="s">
        <v>89</v>
      </c>
    </row>
    <row r="550" spans="1:8">
      <c r="A550" s="227" t="s">
        <v>202</v>
      </c>
      <c r="B550" s="244">
        <v>45995.476342592592</v>
      </c>
      <c r="C550" s="234">
        <v>755</v>
      </c>
      <c r="D550" s="234" t="s">
        <v>74</v>
      </c>
      <c r="E550" s="235">
        <v>75895</v>
      </c>
      <c r="F550" s="236">
        <v>5025</v>
      </c>
      <c r="G550" s="233">
        <v>1</v>
      </c>
      <c r="H550" s="233" t="s">
        <v>89</v>
      </c>
    </row>
    <row r="551" spans="1:8">
      <c r="A551" s="227" t="s">
        <v>202</v>
      </c>
      <c r="B551" s="244">
        <v>45995.478101851855</v>
      </c>
      <c r="C551" s="234">
        <v>755</v>
      </c>
      <c r="D551" s="234" t="s">
        <v>74</v>
      </c>
      <c r="E551" s="235">
        <v>75896</v>
      </c>
      <c r="F551" s="236">
        <v>4525</v>
      </c>
      <c r="G551" s="233">
        <v>1</v>
      </c>
      <c r="H551" s="233" t="s">
        <v>89</v>
      </c>
    </row>
    <row r="552" spans="1:8">
      <c r="A552" s="227" t="s">
        <v>202</v>
      </c>
      <c r="B552" s="244">
        <v>45995.478865740741</v>
      </c>
      <c r="C552" s="234">
        <v>755</v>
      </c>
      <c r="D552" s="234" t="s">
        <v>74</v>
      </c>
      <c r="E552" s="235">
        <v>75897</v>
      </c>
      <c r="F552" s="236">
        <v>15725</v>
      </c>
      <c r="G552" s="233">
        <v>1</v>
      </c>
      <c r="H552" s="233" t="s">
        <v>89</v>
      </c>
    </row>
    <row r="553" spans="1:8">
      <c r="A553" s="227" t="s">
        <v>202</v>
      </c>
      <c r="B553" s="244">
        <v>45995.479837962965</v>
      </c>
      <c r="C553" s="234">
        <v>755</v>
      </c>
      <c r="D553" s="234" t="s">
        <v>74</v>
      </c>
      <c r="E553" s="235">
        <v>75898</v>
      </c>
      <c r="F553" s="236">
        <v>17645</v>
      </c>
      <c r="G553" s="233">
        <v>1</v>
      </c>
      <c r="H553" s="233" t="s">
        <v>89</v>
      </c>
    </row>
    <row r="554" spans="1:8">
      <c r="A554" s="227" t="s">
        <v>202</v>
      </c>
      <c r="B554" s="244">
        <v>45995.48201388889</v>
      </c>
      <c r="C554" s="234">
        <v>755</v>
      </c>
      <c r="D554" s="234" t="s">
        <v>74</v>
      </c>
      <c r="E554" s="235">
        <v>75899</v>
      </c>
      <c r="F554" s="236">
        <v>17060</v>
      </c>
      <c r="G554" s="233">
        <v>1</v>
      </c>
      <c r="H554" s="233" t="s">
        <v>89</v>
      </c>
    </row>
    <row r="555" spans="1:8">
      <c r="A555" s="227" t="s">
        <v>202</v>
      </c>
      <c r="B555" s="244">
        <v>45995.482743055552</v>
      </c>
      <c r="C555" s="234">
        <v>755</v>
      </c>
      <c r="D555" s="234" t="s">
        <v>74</v>
      </c>
      <c r="E555" s="235">
        <v>75900</v>
      </c>
      <c r="F555" s="236">
        <v>5050</v>
      </c>
      <c r="G555" s="233">
        <v>1</v>
      </c>
      <c r="H555" s="233" t="s">
        <v>89</v>
      </c>
    </row>
    <row r="556" spans="1:8">
      <c r="A556" s="227" t="s">
        <v>202</v>
      </c>
      <c r="B556" s="244">
        <v>45995.483229166668</v>
      </c>
      <c r="C556" s="234">
        <v>755</v>
      </c>
      <c r="D556" s="234" t="s">
        <v>74</v>
      </c>
      <c r="E556" s="235">
        <v>75901</v>
      </c>
      <c r="F556" s="236">
        <v>11900</v>
      </c>
      <c r="G556" s="233">
        <v>1</v>
      </c>
      <c r="H556" s="233" t="s">
        <v>89</v>
      </c>
    </row>
    <row r="557" spans="1:8">
      <c r="A557" s="227" t="s">
        <v>202</v>
      </c>
      <c r="B557" s="244">
        <v>45995.484432870369</v>
      </c>
      <c r="C557" s="234">
        <v>755</v>
      </c>
      <c r="D557" s="234" t="s">
        <v>74</v>
      </c>
      <c r="E557" s="235">
        <v>75902</v>
      </c>
      <c r="F557" s="236">
        <v>24240</v>
      </c>
      <c r="G557" s="233">
        <v>1</v>
      </c>
      <c r="H557" s="233" t="s">
        <v>89</v>
      </c>
    </row>
    <row r="558" spans="1:8">
      <c r="A558" s="227" t="s">
        <v>202</v>
      </c>
      <c r="B558" s="244">
        <v>45995.484965277778</v>
      </c>
      <c r="C558" s="234">
        <v>755</v>
      </c>
      <c r="D558" s="234" t="s">
        <v>74</v>
      </c>
      <c r="E558" s="235">
        <v>75903</v>
      </c>
      <c r="F558" s="236">
        <v>3550</v>
      </c>
      <c r="G558" s="233">
        <v>1</v>
      </c>
      <c r="H558" s="233" t="s">
        <v>89</v>
      </c>
    </row>
    <row r="559" spans="1:8">
      <c r="A559" s="227" t="s">
        <v>202</v>
      </c>
      <c r="B559" s="244">
        <v>45995.488599537035</v>
      </c>
      <c r="C559" s="234">
        <v>755</v>
      </c>
      <c r="D559" s="234" t="s">
        <v>74</v>
      </c>
      <c r="E559" s="235">
        <v>75904</v>
      </c>
      <c r="F559" s="236">
        <v>7125</v>
      </c>
      <c r="G559" s="233">
        <v>1</v>
      </c>
      <c r="H559" s="233" t="s">
        <v>89</v>
      </c>
    </row>
    <row r="560" spans="1:8">
      <c r="A560" s="227" t="s">
        <v>202</v>
      </c>
      <c r="B560" s="244">
        <v>45995.489351851851</v>
      </c>
      <c r="C560" s="234">
        <v>755</v>
      </c>
      <c r="D560" s="234" t="s">
        <v>74</v>
      </c>
      <c r="E560" s="235">
        <v>75905</v>
      </c>
      <c r="F560" s="236">
        <v>4950</v>
      </c>
      <c r="G560" s="233">
        <v>1</v>
      </c>
      <c r="H560" s="233" t="s">
        <v>89</v>
      </c>
    </row>
    <row r="561" spans="1:8">
      <c r="A561" s="227" t="s">
        <v>202</v>
      </c>
      <c r="B561" s="244">
        <v>45995.492592592593</v>
      </c>
      <c r="C561" s="234">
        <v>755</v>
      </c>
      <c r="D561" s="234" t="s">
        <v>74</v>
      </c>
      <c r="E561" s="235">
        <v>75907</v>
      </c>
      <c r="F561" s="236">
        <v>30500</v>
      </c>
      <c r="G561" s="233">
        <v>1</v>
      </c>
      <c r="H561" s="233" t="s">
        <v>89</v>
      </c>
    </row>
    <row r="562" spans="1:8">
      <c r="A562" s="227" t="s">
        <v>202</v>
      </c>
      <c r="B562" s="244">
        <v>45995.493425925924</v>
      </c>
      <c r="C562" s="234">
        <v>755</v>
      </c>
      <c r="D562" s="234" t="s">
        <v>74</v>
      </c>
      <c r="E562" s="235">
        <v>75908</v>
      </c>
      <c r="F562" s="236">
        <v>20650</v>
      </c>
      <c r="G562" s="233">
        <v>1</v>
      </c>
      <c r="H562" s="233" t="s">
        <v>89</v>
      </c>
    </row>
    <row r="563" spans="1:8">
      <c r="A563" s="227" t="s">
        <v>202</v>
      </c>
      <c r="B563" s="244">
        <v>45995.494212962964</v>
      </c>
      <c r="C563" s="234">
        <v>755</v>
      </c>
      <c r="D563" s="234" t="s">
        <v>74</v>
      </c>
      <c r="E563" s="235">
        <v>75909</v>
      </c>
      <c r="F563" s="236">
        <v>21050</v>
      </c>
      <c r="G563" s="233">
        <v>1</v>
      </c>
      <c r="H563" s="233" t="s">
        <v>89</v>
      </c>
    </row>
    <row r="564" spans="1:8">
      <c r="A564" s="227" t="s">
        <v>202</v>
      </c>
      <c r="B564" s="244">
        <v>45995.494976851849</v>
      </c>
      <c r="C564" s="234">
        <v>755</v>
      </c>
      <c r="D564" s="234" t="s">
        <v>74</v>
      </c>
      <c r="E564" s="235">
        <v>75910</v>
      </c>
      <c r="F564" s="236">
        <v>27100</v>
      </c>
      <c r="G564" s="233">
        <v>1</v>
      </c>
      <c r="H564" s="233" t="s">
        <v>89</v>
      </c>
    </row>
    <row r="565" spans="1:8">
      <c r="A565" s="227" t="s">
        <v>202</v>
      </c>
      <c r="B565" s="244">
        <v>45995.496064814812</v>
      </c>
      <c r="C565" s="234">
        <v>755</v>
      </c>
      <c r="D565" s="234" t="s">
        <v>74</v>
      </c>
      <c r="E565" s="235">
        <v>75911</v>
      </c>
      <c r="F565" s="236">
        <v>26300</v>
      </c>
      <c r="G565" s="233">
        <v>1</v>
      </c>
      <c r="H565" s="233" t="s">
        <v>89</v>
      </c>
    </row>
    <row r="566" spans="1:8">
      <c r="A566" s="227" t="s">
        <v>202</v>
      </c>
      <c r="B566" s="244">
        <v>45995.496712962966</v>
      </c>
      <c r="C566" s="234">
        <v>755</v>
      </c>
      <c r="D566" s="234" t="s">
        <v>74</v>
      </c>
      <c r="E566" s="235">
        <v>75912</v>
      </c>
      <c r="F566" s="236">
        <v>5875</v>
      </c>
      <c r="G566" s="233">
        <v>1</v>
      </c>
      <c r="H566" s="233" t="s">
        <v>89</v>
      </c>
    </row>
    <row r="567" spans="1:8">
      <c r="A567" s="227" t="s">
        <v>202</v>
      </c>
      <c r="B567" s="244">
        <v>45995.49726851852</v>
      </c>
      <c r="C567" s="234">
        <v>755</v>
      </c>
      <c r="D567" s="234" t="s">
        <v>74</v>
      </c>
      <c r="E567" s="235">
        <v>75913</v>
      </c>
      <c r="F567" s="236">
        <v>21350</v>
      </c>
      <c r="G567" s="233">
        <v>1</v>
      </c>
      <c r="H567" s="233" t="s">
        <v>89</v>
      </c>
    </row>
    <row r="568" spans="1:8">
      <c r="A568" s="227" t="s">
        <v>202</v>
      </c>
      <c r="B568" s="244">
        <v>45995.498993055553</v>
      </c>
      <c r="C568" s="234">
        <v>755</v>
      </c>
      <c r="D568" s="234" t="s">
        <v>74</v>
      </c>
      <c r="E568" s="235">
        <v>75914</v>
      </c>
      <c r="F568" s="236">
        <v>5575</v>
      </c>
      <c r="G568" s="233">
        <v>1</v>
      </c>
      <c r="H568" s="233" t="s">
        <v>89</v>
      </c>
    </row>
    <row r="569" spans="1:8">
      <c r="A569" s="227" t="s">
        <v>202</v>
      </c>
      <c r="B569" s="244">
        <v>45995.4999537037</v>
      </c>
      <c r="C569" s="234">
        <v>755</v>
      </c>
      <c r="D569" s="234" t="s">
        <v>74</v>
      </c>
      <c r="E569" s="235">
        <v>75915</v>
      </c>
      <c r="F569" s="236">
        <v>46075</v>
      </c>
      <c r="G569" s="233">
        <v>1</v>
      </c>
      <c r="H569" s="233" t="s">
        <v>89</v>
      </c>
    </row>
    <row r="570" spans="1:8">
      <c r="A570" s="227" t="s">
        <v>202</v>
      </c>
      <c r="B570" s="244">
        <v>45995.501111111109</v>
      </c>
      <c r="C570" s="234">
        <v>755</v>
      </c>
      <c r="D570" s="234" t="s">
        <v>74</v>
      </c>
      <c r="E570" s="235">
        <v>75916</v>
      </c>
      <c r="F570" s="236">
        <v>14000</v>
      </c>
      <c r="G570" s="233">
        <v>1</v>
      </c>
      <c r="H570" s="233" t="s">
        <v>89</v>
      </c>
    </row>
    <row r="571" spans="1:8">
      <c r="A571" s="227" t="s">
        <v>202</v>
      </c>
      <c r="B571" s="244">
        <v>45995.501851851855</v>
      </c>
      <c r="C571" s="234">
        <v>755</v>
      </c>
      <c r="D571" s="234" t="s">
        <v>74</v>
      </c>
      <c r="E571" s="235">
        <v>75917</v>
      </c>
      <c r="F571" s="236">
        <v>5200</v>
      </c>
      <c r="G571" s="233">
        <v>1</v>
      </c>
      <c r="H571" s="233" t="s">
        <v>89</v>
      </c>
    </row>
    <row r="572" spans="1:8">
      <c r="A572" s="227" t="s">
        <v>202</v>
      </c>
      <c r="B572" s="244">
        <v>45995.502465277779</v>
      </c>
      <c r="C572" s="234">
        <v>755</v>
      </c>
      <c r="D572" s="234" t="s">
        <v>74</v>
      </c>
      <c r="E572" s="235">
        <v>75918</v>
      </c>
      <c r="F572" s="236">
        <v>6000</v>
      </c>
      <c r="G572" s="233">
        <v>1</v>
      </c>
      <c r="H572" s="233" t="s">
        <v>89</v>
      </c>
    </row>
    <row r="573" spans="1:8">
      <c r="A573" s="227" t="s">
        <v>202</v>
      </c>
      <c r="B573" s="244">
        <v>45995.503391203703</v>
      </c>
      <c r="C573" s="234">
        <v>755</v>
      </c>
      <c r="D573" s="234" t="s">
        <v>74</v>
      </c>
      <c r="E573" s="235">
        <v>75919</v>
      </c>
      <c r="F573" s="236">
        <v>23100</v>
      </c>
      <c r="G573" s="233">
        <v>1</v>
      </c>
      <c r="H573" s="233" t="s">
        <v>89</v>
      </c>
    </row>
    <row r="574" spans="1:8">
      <c r="A574" s="227" t="s">
        <v>202</v>
      </c>
      <c r="B574" s="244">
        <v>45995.5078587963</v>
      </c>
      <c r="C574" s="234">
        <v>755</v>
      </c>
      <c r="D574" s="234" t="s">
        <v>74</v>
      </c>
      <c r="E574" s="235">
        <v>75920</v>
      </c>
      <c r="F574" s="236">
        <v>16655</v>
      </c>
      <c r="G574" s="233">
        <v>1</v>
      </c>
      <c r="H574" s="233" t="s">
        <v>89</v>
      </c>
    </row>
    <row r="575" spans="1:8">
      <c r="A575" s="227" t="s">
        <v>202</v>
      </c>
      <c r="B575" s="244">
        <v>45995.508773148147</v>
      </c>
      <c r="C575" s="234">
        <v>755</v>
      </c>
      <c r="D575" s="234" t="s">
        <v>74</v>
      </c>
      <c r="E575" s="235">
        <v>75921</v>
      </c>
      <c r="F575" s="236">
        <v>4625</v>
      </c>
      <c r="G575" s="233">
        <v>1</v>
      </c>
      <c r="H575" s="233" t="s">
        <v>89</v>
      </c>
    </row>
    <row r="576" spans="1:8">
      <c r="A576" s="227" t="s">
        <v>202</v>
      </c>
      <c r="B576" s="244">
        <v>45995.509710648148</v>
      </c>
      <c r="C576" s="234">
        <v>755</v>
      </c>
      <c r="D576" s="234" t="s">
        <v>74</v>
      </c>
      <c r="E576" s="235">
        <v>75922</v>
      </c>
      <c r="F576" s="236">
        <v>6270</v>
      </c>
      <c r="G576" s="233">
        <v>1</v>
      </c>
      <c r="H576" s="233" t="s">
        <v>89</v>
      </c>
    </row>
    <row r="577" spans="1:8">
      <c r="A577" s="227" t="s">
        <v>202</v>
      </c>
      <c r="B577" s="244">
        <v>45995.511018518519</v>
      </c>
      <c r="C577" s="234">
        <v>755</v>
      </c>
      <c r="D577" s="234" t="s">
        <v>74</v>
      </c>
      <c r="E577" s="235">
        <v>75923</v>
      </c>
      <c r="F577" s="236">
        <v>24560</v>
      </c>
      <c r="G577" s="233">
        <v>1</v>
      </c>
      <c r="H577" s="233" t="s">
        <v>89</v>
      </c>
    </row>
    <row r="578" spans="1:8">
      <c r="A578" s="227" t="s">
        <v>202</v>
      </c>
      <c r="B578" s="244">
        <v>45995.511736111112</v>
      </c>
      <c r="C578" s="234">
        <v>755</v>
      </c>
      <c r="D578" s="234" t="s">
        <v>74</v>
      </c>
      <c r="E578" s="235">
        <v>75924</v>
      </c>
      <c r="F578" s="236">
        <v>6390</v>
      </c>
      <c r="G578" s="233">
        <v>1</v>
      </c>
      <c r="H578" s="233" t="s">
        <v>89</v>
      </c>
    </row>
    <row r="579" spans="1:8">
      <c r="A579" s="227" t="s">
        <v>202</v>
      </c>
      <c r="B579" s="244">
        <v>45995.514305555553</v>
      </c>
      <c r="C579" s="234">
        <v>755</v>
      </c>
      <c r="D579" s="234" t="s">
        <v>74</v>
      </c>
      <c r="E579" s="235">
        <v>75925</v>
      </c>
      <c r="F579" s="236">
        <v>24150</v>
      </c>
      <c r="G579" s="233">
        <v>1</v>
      </c>
      <c r="H579" s="233" t="s">
        <v>89</v>
      </c>
    </row>
    <row r="580" spans="1:8">
      <c r="A580" s="227" t="s">
        <v>202</v>
      </c>
      <c r="B580" s="244">
        <v>45995.515497685185</v>
      </c>
      <c r="C580" s="234">
        <v>755</v>
      </c>
      <c r="D580" s="234" t="s">
        <v>74</v>
      </c>
      <c r="E580" s="235">
        <v>75926</v>
      </c>
      <c r="F580" s="236">
        <v>22100</v>
      </c>
      <c r="G580" s="233">
        <v>1</v>
      </c>
      <c r="H580" s="233" t="s">
        <v>89</v>
      </c>
    </row>
    <row r="581" spans="1:8">
      <c r="A581" s="227" t="s">
        <v>202</v>
      </c>
      <c r="B581" s="244">
        <v>45995.518009259256</v>
      </c>
      <c r="C581" s="234">
        <v>755</v>
      </c>
      <c r="D581" s="234" t="s">
        <v>74</v>
      </c>
      <c r="E581" s="235">
        <v>75927</v>
      </c>
      <c r="F581" s="236">
        <v>19080</v>
      </c>
      <c r="G581" s="233">
        <v>1</v>
      </c>
      <c r="H581" s="233" t="s">
        <v>89</v>
      </c>
    </row>
    <row r="582" spans="1:8">
      <c r="A582" s="227" t="s">
        <v>202</v>
      </c>
      <c r="B582" s="244">
        <v>45995.519687499997</v>
      </c>
      <c r="C582" s="234">
        <v>755</v>
      </c>
      <c r="D582" s="234" t="s">
        <v>74</v>
      </c>
      <c r="E582" s="235">
        <v>75928</v>
      </c>
      <c r="F582" s="236">
        <v>297000</v>
      </c>
      <c r="G582" s="233">
        <v>1</v>
      </c>
      <c r="H582" s="233" t="s">
        <v>89</v>
      </c>
    </row>
    <row r="583" spans="1:8">
      <c r="A583" s="227" t="s">
        <v>202</v>
      </c>
      <c r="B583" s="244">
        <v>45995.52003472222</v>
      </c>
      <c r="C583" s="234">
        <v>755</v>
      </c>
      <c r="D583" s="234" t="s">
        <v>74</v>
      </c>
      <c r="E583" s="235">
        <v>75929</v>
      </c>
      <c r="F583" s="236">
        <v>297000</v>
      </c>
      <c r="G583" s="233">
        <v>1</v>
      </c>
      <c r="H583" s="233" t="s">
        <v>89</v>
      </c>
    </row>
    <row r="584" spans="1:8">
      <c r="A584" s="227" t="s">
        <v>202</v>
      </c>
      <c r="B584" s="244">
        <v>45995.520462962966</v>
      </c>
      <c r="C584" s="234">
        <v>755</v>
      </c>
      <c r="D584" s="234" t="s">
        <v>74</v>
      </c>
      <c r="E584" s="235">
        <v>75930</v>
      </c>
      <c r="F584" s="236">
        <v>297000</v>
      </c>
      <c r="G584" s="233">
        <v>1</v>
      </c>
      <c r="H584" s="233" t="s">
        <v>89</v>
      </c>
    </row>
    <row r="585" spans="1:8">
      <c r="A585" s="227" t="s">
        <v>202</v>
      </c>
      <c r="B585" s="244">
        <v>45995.520787037036</v>
      </c>
      <c r="C585" s="234">
        <v>755</v>
      </c>
      <c r="D585" s="234" t="s">
        <v>74</v>
      </c>
      <c r="E585" s="235">
        <v>75931</v>
      </c>
      <c r="F585" s="236">
        <v>297000</v>
      </c>
      <c r="G585" s="233">
        <v>1</v>
      </c>
      <c r="H585" s="233" t="s">
        <v>89</v>
      </c>
    </row>
    <row r="586" spans="1:8">
      <c r="A586" s="227" t="s">
        <v>202</v>
      </c>
      <c r="B586" s="244">
        <v>45995.521562499998</v>
      </c>
      <c r="C586" s="234">
        <v>755</v>
      </c>
      <c r="D586" s="234" t="s">
        <v>74</v>
      </c>
      <c r="E586" s="235">
        <v>75932</v>
      </c>
      <c r="F586" s="236">
        <v>12150</v>
      </c>
      <c r="G586" s="233">
        <v>1</v>
      </c>
      <c r="H586" s="233" t="s">
        <v>89</v>
      </c>
    </row>
    <row r="587" spans="1:8">
      <c r="A587" s="227" t="s">
        <v>202</v>
      </c>
      <c r="B587" s="244">
        <v>45995.521979166668</v>
      </c>
      <c r="C587" s="234">
        <v>755</v>
      </c>
      <c r="D587" s="234" t="s">
        <v>74</v>
      </c>
      <c r="E587" s="235">
        <v>75933</v>
      </c>
      <c r="F587" s="236">
        <v>244800</v>
      </c>
      <c r="G587" s="233">
        <v>1</v>
      </c>
      <c r="H587" s="233" t="s">
        <v>89</v>
      </c>
    </row>
    <row r="588" spans="1:8">
      <c r="A588" s="227" t="s">
        <v>202</v>
      </c>
      <c r="B588" s="244">
        <v>45995.525543981479</v>
      </c>
      <c r="C588" s="234">
        <v>755</v>
      </c>
      <c r="D588" s="234" t="s">
        <v>74</v>
      </c>
      <c r="E588" s="235">
        <v>75934</v>
      </c>
      <c r="F588" s="236">
        <v>11550</v>
      </c>
      <c r="G588" s="233">
        <v>1</v>
      </c>
      <c r="H588" s="233" t="s">
        <v>89</v>
      </c>
    </row>
    <row r="589" spans="1:8">
      <c r="A589" s="227" t="s">
        <v>202</v>
      </c>
      <c r="B589" s="244">
        <v>45995.52716435185</v>
      </c>
      <c r="C589" s="234">
        <v>755</v>
      </c>
      <c r="D589" s="234" t="s">
        <v>74</v>
      </c>
      <c r="E589" s="235">
        <v>75935</v>
      </c>
      <c r="F589" s="236">
        <v>11770</v>
      </c>
      <c r="G589" s="233">
        <v>1</v>
      </c>
      <c r="H589" s="233" t="s">
        <v>89</v>
      </c>
    </row>
    <row r="590" spans="1:8">
      <c r="A590" s="227" t="s">
        <v>202</v>
      </c>
      <c r="B590" s="244">
        <v>45995.536053240743</v>
      </c>
      <c r="C590" s="234">
        <v>755</v>
      </c>
      <c r="D590" s="234" t="s">
        <v>74</v>
      </c>
      <c r="E590" s="235">
        <v>75936</v>
      </c>
      <c r="F590" s="236">
        <v>22470</v>
      </c>
      <c r="G590" s="233">
        <v>1</v>
      </c>
      <c r="H590" s="233" t="s">
        <v>89</v>
      </c>
    </row>
    <row r="591" spans="1:8">
      <c r="A591" s="227" t="s">
        <v>202</v>
      </c>
      <c r="B591" s="244">
        <v>45995.539467592593</v>
      </c>
      <c r="C591" s="234">
        <v>755</v>
      </c>
      <c r="D591" s="234" t="s">
        <v>74</v>
      </c>
      <c r="E591" s="235">
        <v>75938</v>
      </c>
      <c r="F591" s="236">
        <v>49890</v>
      </c>
      <c r="G591" s="233">
        <v>1</v>
      </c>
      <c r="H591" s="233" t="s">
        <v>89</v>
      </c>
    </row>
    <row r="592" spans="1:8">
      <c r="A592" s="227" t="s">
        <v>202</v>
      </c>
      <c r="B592" s="244">
        <v>45995.540706018517</v>
      </c>
      <c r="C592" s="234">
        <v>755</v>
      </c>
      <c r="D592" s="234" t="s">
        <v>74</v>
      </c>
      <c r="E592" s="235">
        <v>75939</v>
      </c>
      <c r="F592" s="236">
        <v>18045</v>
      </c>
      <c r="G592" s="233">
        <v>1</v>
      </c>
      <c r="H592" s="233" t="s">
        <v>89</v>
      </c>
    </row>
    <row r="593" spans="1:8">
      <c r="A593" s="227" t="s">
        <v>202</v>
      </c>
      <c r="B593" s="244">
        <v>45995.542337962965</v>
      </c>
      <c r="C593" s="234">
        <v>755</v>
      </c>
      <c r="D593" s="234" t="s">
        <v>74</v>
      </c>
      <c r="E593" s="235">
        <v>75940</v>
      </c>
      <c r="F593" s="236">
        <v>14530</v>
      </c>
      <c r="G593" s="233">
        <v>1</v>
      </c>
      <c r="H593" s="233" t="s">
        <v>89</v>
      </c>
    </row>
    <row r="594" spans="1:8">
      <c r="A594" s="227" t="s">
        <v>202</v>
      </c>
      <c r="B594" s="244">
        <v>45995.543287037035</v>
      </c>
      <c r="C594" s="234">
        <v>755</v>
      </c>
      <c r="D594" s="234" t="s">
        <v>74</v>
      </c>
      <c r="E594" s="235">
        <v>75941</v>
      </c>
      <c r="F594" s="236">
        <v>4120</v>
      </c>
      <c r="G594" s="233">
        <v>1</v>
      </c>
      <c r="H594" s="233" t="s">
        <v>89</v>
      </c>
    </row>
    <row r="595" spans="1:8">
      <c r="A595" s="227" t="s">
        <v>202</v>
      </c>
      <c r="B595" s="244">
        <v>45995.544733796298</v>
      </c>
      <c r="C595" s="234">
        <v>755</v>
      </c>
      <c r="D595" s="234" t="s">
        <v>74</v>
      </c>
      <c r="E595" s="235">
        <v>75942</v>
      </c>
      <c r="F595" s="236">
        <v>24000</v>
      </c>
      <c r="G595" s="233">
        <v>1</v>
      </c>
      <c r="H595" s="233" t="s">
        <v>89</v>
      </c>
    </row>
    <row r="596" spans="1:8">
      <c r="A596" s="227" t="s">
        <v>202</v>
      </c>
      <c r="B596" s="244">
        <v>45995.545243055552</v>
      </c>
      <c r="C596" s="234">
        <v>755</v>
      </c>
      <c r="D596" s="234" t="s">
        <v>74</v>
      </c>
      <c r="E596" s="235">
        <v>75943</v>
      </c>
      <c r="F596" s="236">
        <v>7000</v>
      </c>
      <c r="G596" s="233">
        <v>1</v>
      </c>
      <c r="H596" s="233" t="s">
        <v>89</v>
      </c>
    </row>
    <row r="597" spans="1:8">
      <c r="A597" s="227" t="s">
        <v>202</v>
      </c>
      <c r="B597" s="244">
        <v>45995.552951388891</v>
      </c>
      <c r="C597" s="234">
        <v>755</v>
      </c>
      <c r="D597" s="234" t="s">
        <v>74</v>
      </c>
      <c r="E597" s="235">
        <v>75944</v>
      </c>
      <c r="F597" s="236">
        <v>5000</v>
      </c>
      <c r="G597" s="233">
        <v>1</v>
      </c>
      <c r="H597" s="233" t="s">
        <v>89</v>
      </c>
    </row>
    <row r="598" spans="1:8">
      <c r="A598" s="227" t="s">
        <v>202</v>
      </c>
      <c r="B598" s="244">
        <v>45995.555717592593</v>
      </c>
      <c r="C598" s="234">
        <v>755</v>
      </c>
      <c r="D598" s="234" t="s">
        <v>74</v>
      </c>
      <c r="E598" s="235">
        <v>75945</v>
      </c>
      <c r="F598" s="236">
        <v>4320</v>
      </c>
      <c r="G598" s="233">
        <v>1</v>
      </c>
      <c r="H598" s="233" t="s">
        <v>93</v>
      </c>
    </row>
    <row r="599" spans="1:8">
      <c r="A599" s="227" t="s">
        <v>202</v>
      </c>
      <c r="B599" s="244">
        <v>45995.557129629633</v>
      </c>
      <c r="C599" s="234">
        <v>755</v>
      </c>
      <c r="D599" s="234" t="s">
        <v>74</v>
      </c>
      <c r="E599" s="235">
        <v>75946</v>
      </c>
      <c r="F599" s="236">
        <v>20500</v>
      </c>
      <c r="G599" s="233">
        <v>1</v>
      </c>
      <c r="H599" s="233" t="s">
        <v>93</v>
      </c>
    </row>
    <row r="600" spans="1:8">
      <c r="A600" s="227" t="s">
        <v>202</v>
      </c>
      <c r="B600" s="244">
        <v>45995.561273148145</v>
      </c>
      <c r="C600" s="234">
        <v>755</v>
      </c>
      <c r="D600" s="234" t="s">
        <v>74</v>
      </c>
      <c r="E600" s="235">
        <v>75947</v>
      </c>
      <c r="F600" s="236">
        <v>7500</v>
      </c>
      <c r="G600" s="233">
        <v>1</v>
      </c>
      <c r="H600" s="233" t="s">
        <v>93</v>
      </c>
    </row>
    <row r="601" spans="1:8">
      <c r="A601" s="227" t="s">
        <v>202</v>
      </c>
      <c r="B601" s="244">
        <v>45995.563923611109</v>
      </c>
      <c r="C601" s="234">
        <v>755</v>
      </c>
      <c r="D601" s="234" t="s">
        <v>74</v>
      </c>
      <c r="E601" s="235">
        <v>75948</v>
      </c>
      <c r="F601" s="236">
        <v>26650</v>
      </c>
      <c r="G601" s="233">
        <v>1</v>
      </c>
      <c r="H601" s="233" t="s">
        <v>93</v>
      </c>
    </row>
    <row r="602" spans="1:8">
      <c r="A602" s="227" t="s">
        <v>202</v>
      </c>
      <c r="B602" s="244">
        <v>45995.565729166665</v>
      </c>
      <c r="C602" s="234">
        <v>755</v>
      </c>
      <c r="D602" s="234" t="s">
        <v>74</v>
      </c>
      <c r="E602" s="235">
        <v>75949</v>
      </c>
      <c r="F602" s="236">
        <v>6120</v>
      </c>
      <c r="G602" s="233">
        <v>1</v>
      </c>
      <c r="H602" s="233" t="s">
        <v>93</v>
      </c>
    </row>
    <row r="603" spans="1:8">
      <c r="A603" s="227" t="s">
        <v>202</v>
      </c>
      <c r="B603" s="244">
        <v>45995.567777777775</v>
      </c>
      <c r="C603" s="234">
        <v>755</v>
      </c>
      <c r="D603" s="234" t="s">
        <v>74</v>
      </c>
      <c r="E603" s="235">
        <v>75950</v>
      </c>
      <c r="F603" s="236">
        <v>26375</v>
      </c>
      <c r="G603" s="233">
        <v>1</v>
      </c>
      <c r="H603" s="233" t="s">
        <v>93</v>
      </c>
    </row>
    <row r="604" spans="1:8">
      <c r="A604" s="227" t="s">
        <v>202</v>
      </c>
      <c r="B604" s="244">
        <v>45995.569733796299</v>
      </c>
      <c r="C604" s="234">
        <v>755</v>
      </c>
      <c r="D604" s="234" t="s">
        <v>74</v>
      </c>
      <c r="E604" s="235">
        <v>75951</v>
      </c>
      <c r="F604" s="236">
        <v>46775</v>
      </c>
      <c r="G604" s="233">
        <v>1</v>
      </c>
      <c r="H604" s="233" t="s">
        <v>93</v>
      </c>
    </row>
    <row r="605" spans="1:8">
      <c r="A605" s="227" t="s">
        <v>202</v>
      </c>
      <c r="B605" s="244">
        <v>45995.574293981481</v>
      </c>
      <c r="C605" s="234">
        <v>755</v>
      </c>
      <c r="D605" s="234" t="s">
        <v>74</v>
      </c>
      <c r="E605" s="235">
        <v>75952</v>
      </c>
      <c r="F605" s="236">
        <v>20250</v>
      </c>
      <c r="G605" s="233">
        <v>1</v>
      </c>
      <c r="H605" s="233" t="s">
        <v>93</v>
      </c>
    </row>
    <row r="606" spans="1:8">
      <c r="A606" s="227" t="s">
        <v>202</v>
      </c>
      <c r="B606" s="244">
        <v>45995.575810185182</v>
      </c>
      <c r="C606" s="234">
        <v>755</v>
      </c>
      <c r="D606" s="234" t="s">
        <v>74</v>
      </c>
      <c r="E606" s="235">
        <v>75953</v>
      </c>
      <c r="F606" s="236">
        <v>5850</v>
      </c>
      <c r="G606" s="233">
        <v>1</v>
      </c>
      <c r="H606" s="233" t="s">
        <v>93</v>
      </c>
    </row>
    <row r="607" spans="1:8">
      <c r="A607" s="227" t="s">
        <v>202</v>
      </c>
      <c r="B607" s="244">
        <v>45995.577210648145</v>
      </c>
      <c r="C607" s="234">
        <v>755</v>
      </c>
      <c r="D607" s="234" t="s">
        <v>74</v>
      </c>
      <c r="E607" s="235">
        <v>75954</v>
      </c>
      <c r="F607" s="236">
        <v>12660</v>
      </c>
      <c r="G607" s="233">
        <v>1</v>
      </c>
      <c r="H607" s="233" t="s">
        <v>93</v>
      </c>
    </row>
    <row r="608" spans="1:8">
      <c r="A608" s="227" t="s">
        <v>202</v>
      </c>
      <c r="B608" s="244">
        <v>45995.580462962964</v>
      </c>
      <c r="C608" s="234">
        <v>755</v>
      </c>
      <c r="D608" s="234" t="s">
        <v>74</v>
      </c>
      <c r="E608" s="235">
        <v>75955</v>
      </c>
      <c r="F608" s="236">
        <v>16680</v>
      </c>
      <c r="G608" s="233">
        <v>1</v>
      </c>
      <c r="H608" s="233" t="s">
        <v>93</v>
      </c>
    </row>
    <row r="609" spans="1:8">
      <c r="A609" s="227" t="s">
        <v>202</v>
      </c>
      <c r="B609" s="244">
        <v>45995.58153935185</v>
      </c>
      <c r="C609" s="234">
        <v>755</v>
      </c>
      <c r="D609" s="234" t="s">
        <v>74</v>
      </c>
      <c r="E609" s="235">
        <v>75956</v>
      </c>
      <c r="F609" s="236">
        <v>2575</v>
      </c>
      <c r="G609" s="233">
        <v>1</v>
      </c>
      <c r="H609" s="233" t="s">
        <v>93</v>
      </c>
    </row>
    <row r="610" spans="1:8">
      <c r="A610" s="227" t="s">
        <v>202</v>
      </c>
      <c r="B610" s="244">
        <v>45995.583692129629</v>
      </c>
      <c r="C610" s="234">
        <v>755</v>
      </c>
      <c r="D610" s="234" t="s">
        <v>74</v>
      </c>
      <c r="E610" s="235">
        <v>75957</v>
      </c>
      <c r="F610" s="236">
        <v>30250</v>
      </c>
      <c r="G610" s="233">
        <v>1</v>
      </c>
      <c r="H610" s="233" t="s">
        <v>93</v>
      </c>
    </row>
    <row r="611" spans="1:8">
      <c r="A611" s="227" t="s">
        <v>202</v>
      </c>
      <c r="B611" s="244">
        <v>45995.584768518522</v>
      </c>
      <c r="C611" s="234">
        <v>755</v>
      </c>
      <c r="D611" s="234" t="s">
        <v>74</v>
      </c>
      <c r="E611" s="235">
        <v>75958</v>
      </c>
      <c r="F611" s="236">
        <v>8910</v>
      </c>
      <c r="G611" s="233">
        <v>1</v>
      </c>
      <c r="H611" s="233" t="s">
        <v>93</v>
      </c>
    </row>
    <row r="612" spans="1:8">
      <c r="A612" s="227" t="s">
        <v>202</v>
      </c>
      <c r="B612" s="244">
        <v>45995.586111111108</v>
      </c>
      <c r="C612" s="234">
        <v>755</v>
      </c>
      <c r="D612" s="234" t="s">
        <v>74</v>
      </c>
      <c r="E612" s="235">
        <v>75959</v>
      </c>
      <c r="F612" s="236">
        <v>9350</v>
      </c>
      <c r="G612" s="233">
        <v>1</v>
      </c>
      <c r="H612" s="233" t="s">
        <v>93</v>
      </c>
    </row>
    <row r="613" spans="1:8">
      <c r="A613" s="227" t="s">
        <v>202</v>
      </c>
      <c r="B613" s="244">
        <v>45995.587708333333</v>
      </c>
      <c r="C613" s="234">
        <v>755</v>
      </c>
      <c r="D613" s="234" t="s">
        <v>74</v>
      </c>
      <c r="E613" s="235">
        <v>75960</v>
      </c>
      <c r="F613" s="236">
        <v>9520</v>
      </c>
      <c r="G613" s="233">
        <v>1</v>
      </c>
      <c r="H613" s="233" t="s">
        <v>93</v>
      </c>
    </row>
    <row r="614" spans="1:8">
      <c r="A614" s="227" t="s">
        <v>202</v>
      </c>
      <c r="B614" s="244">
        <v>45995.589421296296</v>
      </c>
      <c r="C614" s="234">
        <v>755</v>
      </c>
      <c r="D614" s="234" t="s">
        <v>74</v>
      </c>
      <c r="E614" s="235">
        <v>75961</v>
      </c>
      <c r="F614" s="236">
        <v>22250</v>
      </c>
      <c r="G614" s="233">
        <v>1</v>
      </c>
      <c r="H614" s="233" t="s">
        <v>93</v>
      </c>
    </row>
    <row r="615" spans="1:8">
      <c r="A615" s="227" t="s">
        <v>202</v>
      </c>
      <c r="B615" s="244">
        <v>45995.590092592596</v>
      </c>
      <c r="C615" s="234">
        <v>755</v>
      </c>
      <c r="D615" s="234" t="s">
        <v>74</v>
      </c>
      <c r="E615" s="235">
        <v>75962</v>
      </c>
      <c r="F615" s="236">
        <v>60950</v>
      </c>
      <c r="G615" s="233">
        <v>1</v>
      </c>
      <c r="H615" s="233" t="s">
        <v>93</v>
      </c>
    </row>
    <row r="616" spans="1:8">
      <c r="A616" s="227" t="s">
        <v>202</v>
      </c>
      <c r="B616" s="244">
        <v>45995.591365740744</v>
      </c>
      <c r="C616" s="234">
        <v>755</v>
      </c>
      <c r="D616" s="234" t="s">
        <v>74</v>
      </c>
      <c r="E616" s="235">
        <v>75963</v>
      </c>
      <c r="F616" s="236">
        <v>5500</v>
      </c>
      <c r="G616" s="233">
        <v>1</v>
      </c>
      <c r="H616" s="233" t="s">
        <v>93</v>
      </c>
    </row>
    <row r="617" spans="1:8">
      <c r="A617" s="227" t="s">
        <v>202</v>
      </c>
      <c r="B617" s="244">
        <v>45995.593506944446</v>
      </c>
      <c r="C617" s="234">
        <v>755</v>
      </c>
      <c r="D617" s="234" t="s">
        <v>74</v>
      </c>
      <c r="E617" s="235">
        <v>75964</v>
      </c>
      <c r="F617" s="236">
        <v>25125</v>
      </c>
      <c r="G617" s="233">
        <v>1</v>
      </c>
      <c r="H617" s="233" t="s">
        <v>93</v>
      </c>
    </row>
    <row r="618" spans="1:8">
      <c r="A618" s="227" t="s">
        <v>202</v>
      </c>
      <c r="B618" s="244">
        <v>45995.594467592593</v>
      </c>
      <c r="C618" s="234">
        <v>755</v>
      </c>
      <c r="D618" s="234" t="s">
        <v>74</v>
      </c>
      <c r="E618" s="235">
        <v>75965</v>
      </c>
      <c r="F618" s="236">
        <v>18540</v>
      </c>
      <c r="G618" s="233">
        <v>1</v>
      </c>
      <c r="H618" s="233" t="s">
        <v>93</v>
      </c>
    </row>
    <row r="619" spans="1:8">
      <c r="A619" s="227" t="s">
        <v>202</v>
      </c>
      <c r="B619" s="244">
        <v>45995.595821759256</v>
      </c>
      <c r="C619" s="234">
        <v>755</v>
      </c>
      <c r="D619" s="234" t="s">
        <v>74</v>
      </c>
      <c r="E619" s="235">
        <v>75966</v>
      </c>
      <c r="F619" s="236">
        <v>4800</v>
      </c>
      <c r="G619" s="233">
        <v>1</v>
      </c>
      <c r="H619" s="233" t="s">
        <v>93</v>
      </c>
    </row>
    <row r="620" spans="1:8">
      <c r="A620" s="227" t="s">
        <v>202</v>
      </c>
      <c r="B620" s="244">
        <v>45995.597858796296</v>
      </c>
      <c r="C620" s="234">
        <v>755</v>
      </c>
      <c r="D620" s="234" t="s">
        <v>74</v>
      </c>
      <c r="E620" s="235">
        <v>75967</v>
      </c>
      <c r="F620" s="236">
        <v>29000</v>
      </c>
      <c r="G620" s="233">
        <v>1</v>
      </c>
      <c r="H620" s="233" t="s">
        <v>93</v>
      </c>
    </row>
    <row r="621" spans="1:8">
      <c r="A621" s="227" t="s">
        <v>202</v>
      </c>
      <c r="B621" s="244">
        <v>45994.692662037036</v>
      </c>
      <c r="C621" s="234">
        <v>755</v>
      </c>
      <c r="D621" s="234" t="s">
        <v>74</v>
      </c>
      <c r="E621" s="235">
        <v>75819</v>
      </c>
      <c r="F621" s="236">
        <v>5950</v>
      </c>
      <c r="G621" s="233">
        <v>1</v>
      </c>
      <c r="H621" s="233" t="s">
        <v>1526</v>
      </c>
    </row>
    <row r="622" spans="1:8">
      <c r="A622" s="227" t="s">
        <v>202</v>
      </c>
      <c r="B622" s="244">
        <v>45994.693240740744</v>
      </c>
      <c r="C622" s="234">
        <v>755</v>
      </c>
      <c r="D622" s="234" t="s">
        <v>74</v>
      </c>
      <c r="E622" s="235">
        <v>75820</v>
      </c>
      <c r="F622" s="236">
        <v>50700</v>
      </c>
      <c r="G622" s="233">
        <v>1</v>
      </c>
      <c r="H622" s="233" t="s">
        <v>1526</v>
      </c>
    </row>
    <row r="623" spans="1:8">
      <c r="A623" s="227" t="s">
        <v>202</v>
      </c>
      <c r="B623" s="244">
        <v>45994.695208333331</v>
      </c>
      <c r="C623" s="234">
        <v>755</v>
      </c>
      <c r="D623" s="234" t="s">
        <v>74</v>
      </c>
      <c r="E623" s="235">
        <v>75821</v>
      </c>
      <c r="F623" s="236">
        <v>24900</v>
      </c>
      <c r="G623" s="233">
        <v>1</v>
      </c>
      <c r="H623" s="233" t="s">
        <v>1526</v>
      </c>
    </row>
    <row r="624" spans="1:8">
      <c r="A624" s="227" t="s">
        <v>202</v>
      </c>
      <c r="B624" s="244">
        <v>45994.69730324074</v>
      </c>
      <c r="C624" s="234">
        <v>755</v>
      </c>
      <c r="D624" s="234" t="s">
        <v>74</v>
      </c>
      <c r="E624" s="235">
        <v>75822</v>
      </c>
      <c r="F624" s="236">
        <v>2425</v>
      </c>
      <c r="G624" s="233">
        <v>1</v>
      </c>
      <c r="H624" s="233" t="s">
        <v>1526</v>
      </c>
    </row>
    <row r="625" spans="1:8">
      <c r="A625" s="227" t="s">
        <v>202</v>
      </c>
      <c r="B625" s="244">
        <v>45994.701180555552</v>
      </c>
      <c r="C625" s="234">
        <v>755</v>
      </c>
      <c r="D625" s="234" t="s">
        <v>74</v>
      </c>
      <c r="E625" s="235">
        <v>75823</v>
      </c>
      <c r="F625" s="236">
        <v>55935</v>
      </c>
      <c r="G625" s="233">
        <v>1</v>
      </c>
      <c r="H625" s="233" t="s">
        <v>1526</v>
      </c>
    </row>
    <row r="626" spans="1:8">
      <c r="A626" s="227" t="s">
        <v>202</v>
      </c>
      <c r="B626" s="244">
        <v>45994.703310185185</v>
      </c>
      <c r="C626" s="234">
        <v>755</v>
      </c>
      <c r="D626" s="234" t="s">
        <v>74</v>
      </c>
      <c r="E626" s="235">
        <v>75824</v>
      </c>
      <c r="F626" s="236">
        <v>22220</v>
      </c>
      <c r="G626" s="233">
        <v>1</v>
      </c>
      <c r="H626" s="233" t="s">
        <v>1526</v>
      </c>
    </row>
    <row r="627" spans="1:8">
      <c r="A627" s="227" t="s">
        <v>202</v>
      </c>
      <c r="B627" s="244">
        <v>45994.705682870372</v>
      </c>
      <c r="C627" s="234">
        <v>755</v>
      </c>
      <c r="D627" s="234" t="s">
        <v>74</v>
      </c>
      <c r="E627" s="235">
        <v>75825</v>
      </c>
      <c r="F627" s="236">
        <v>31415</v>
      </c>
      <c r="G627" s="233">
        <v>1</v>
      </c>
      <c r="H627" s="233" t="s">
        <v>1526</v>
      </c>
    </row>
    <row r="628" spans="1:8">
      <c r="A628" s="227" t="s">
        <v>202</v>
      </c>
      <c r="B628" s="244">
        <v>45994.716909722221</v>
      </c>
      <c r="C628" s="234">
        <v>755</v>
      </c>
      <c r="D628" s="234" t="s">
        <v>74</v>
      </c>
      <c r="E628" s="235">
        <v>75826</v>
      </c>
      <c r="F628" s="236">
        <v>6240</v>
      </c>
      <c r="G628" s="233">
        <v>1</v>
      </c>
      <c r="H628" s="233" t="s">
        <v>1526</v>
      </c>
    </row>
    <row r="629" spans="1:8">
      <c r="A629" s="227" t="s">
        <v>202</v>
      </c>
      <c r="B629" s="244">
        <v>45994.720856481479</v>
      </c>
      <c r="C629" s="234">
        <v>755</v>
      </c>
      <c r="D629" s="234" t="s">
        <v>74</v>
      </c>
      <c r="E629" s="235">
        <v>75827</v>
      </c>
      <c r="F629" s="236">
        <v>5200</v>
      </c>
      <c r="G629" s="233">
        <v>1</v>
      </c>
      <c r="H629" s="233" t="s">
        <v>1526</v>
      </c>
    </row>
    <row r="630" spans="1:8">
      <c r="A630" s="227" t="s">
        <v>202</v>
      </c>
      <c r="B630" s="244">
        <v>45994.722511574073</v>
      </c>
      <c r="C630" s="234">
        <v>755</v>
      </c>
      <c r="D630" s="234" t="s">
        <v>74</v>
      </c>
      <c r="E630" s="235">
        <v>75828</v>
      </c>
      <c r="F630" s="236">
        <v>12760</v>
      </c>
      <c r="G630" s="233">
        <v>1</v>
      </c>
      <c r="H630" s="233" t="s">
        <v>1526</v>
      </c>
    </row>
    <row r="631" spans="1:8">
      <c r="A631" s="227" t="s">
        <v>202</v>
      </c>
      <c r="B631" s="244">
        <v>45994.724976851852</v>
      </c>
      <c r="C631" s="234">
        <v>755</v>
      </c>
      <c r="D631" s="234" t="s">
        <v>74</v>
      </c>
      <c r="E631" s="235">
        <v>75829</v>
      </c>
      <c r="F631" s="236">
        <v>5800</v>
      </c>
      <c r="G631" s="233">
        <v>1</v>
      </c>
      <c r="H631" s="233" t="s">
        <v>1526</v>
      </c>
    </row>
    <row r="632" spans="1:8">
      <c r="A632" s="227" t="s">
        <v>202</v>
      </c>
      <c r="B632" s="244">
        <v>45994.725694444445</v>
      </c>
      <c r="C632" s="234">
        <v>755</v>
      </c>
      <c r="D632" s="234" t="s">
        <v>74</v>
      </c>
      <c r="E632" s="235">
        <v>75830</v>
      </c>
      <c r="F632" s="236">
        <v>5600</v>
      </c>
      <c r="G632" s="233">
        <v>1</v>
      </c>
      <c r="H632" s="233" t="s">
        <v>1526</v>
      </c>
    </row>
    <row r="633" spans="1:8">
      <c r="A633" s="227" t="s">
        <v>202</v>
      </c>
      <c r="B633" s="244">
        <v>45994.728993055556</v>
      </c>
      <c r="C633" s="234">
        <v>755</v>
      </c>
      <c r="D633" s="234" t="s">
        <v>74</v>
      </c>
      <c r="E633" s="235">
        <v>75831</v>
      </c>
      <c r="F633" s="236">
        <v>4020</v>
      </c>
      <c r="G633" s="233">
        <v>1</v>
      </c>
      <c r="H633" s="233" t="s">
        <v>1526</v>
      </c>
    </row>
    <row r="634" spans="1:8">
      <c r="A634" s="227" t="s">
        <v>202</v>
      </c>
      <c r="B634" s="244">
        <v>45995.611539351848</v>
      </c>
      <c r="C634" s="234">
        <v>755</v>
      </c>
      <c r="D634" s="234" t="s">
        <v>74</v>
      </c>
      <c r="E634" s="235">
        <v>75970</v>
      </c>
      <c r="F634" s="236">
        <v>11640</v>
      </c>
      <c r="G634" s="233">
        <v>1</v>
      </c>
      <c r="H634" s="233" t="s">
        <v>93</v>
      </c>
    </row>
    <row r="635" spans="1:8">
      <c r="A635" s="227" t="s">
        <v>202</v>
      </c>
      <c r="B635" s="244">
        <v>45995.614340277774</v>
      </c>
      <c r="C635" s="234">
        <v>755</v>
      </c>
      <c r="D635" s="234" t="s">
        <v>74</v>
      </c>
      <c r="E635" s="235">
        <v>75971</v>
      </c>
      <c r="F635" s="236">
        <v>40240</v>
      </c>
      <c r="G635" s="233">
        <v>1</v>
      </c>
      <c r="H635" s="233" t="s">
        <v>93</v>
      </c>
    </row>
    <row r="636" spans="1:8">
      <c r="A636" s="227" t="s">
        <v>202</v>
      </c>
      <c r="B636" s="244">
        <v>45995.619247685187</v>
      </c>
      <c r="C636" s="234">
        <v>755</v>
      </c>
      <c r="D636" s="234" t="s">
        <v>74</v>
      </c>
      <c r="E636" s="235">
        <v>75972</v>
      </c>
      <c r="F636" s="236">
        <v>20750</v>
      </c>
      <c r="G636" s="233">
        <v>1</v>
      </c>
      <c r="H636" s="233" t="s">
        <v>93</v>
      </c>
    </row>
    <row r="637" spans="1:8">
      <c r="A637" s="227" t="s">
        <v>202</v>
      </c>
      <c r="B637" s="244">
        <v>45995.624768518515</v>
      </c>
      <c r="C637" s="234">
        <v>755</v>
      </c>
      <c r="D637" s="234" t="s">
        <v>74</v>
      </c>
      <c r="E637" s="235">
        <v>75973</v>
      </c>
      <c r="F637" s="236">
        <v>27650</v>
      </c>
      <c r="G637" s="233">
        <v>1</v>
      </c>
      <c r="H637" s="233" t="s">
        <v>93</v>
      </c>
    </row>
    <row r="638" spans="1:8">
      <c r="A638" s="227" t="s">
        <v>202</v>
      </c>
      <c r="B638" s="244">
        <v>45995.633969907409</v>
      </c>
      <c r="C638" s="234">
        <v>755</v>
      </c>
      <c r="D638" s="234" t="s">
        <v>74</v>
      </c>
      <c r="E638" s="235">
        <v>75974</v>
      </c>
      <c r="F638" s="236">
        <v>5984</v>
      </c>
      <c r="G638" s="233">
        <v>1</v>
      </c>
      <c r="H638" s="233" t="s">
        <v>93</v>
      </c>
    </row>
    <row r="639" spans="1:8">
      <c r="A639" s="227" t="s">
        <v>202</v>
      </c>
      <c r="B639" s="244">
        <v>45995.636886574073</v>
      </c>
      <c r="C639" s="234">
        <v>755</v>
      </c>
      <c r="D639" s="234" t="s">
        <v>74</v>
      </c>
      <c r="E639" s="235">
        <v>75975</v>
      </c>
      <c r="F639" s="236">
        <v>39625</v>
      </c>
      <c r="G639" s="233">
        <v>1</v>
      </c>
      <c r="H639" s="233" t="s">
        <v>93</v>
      </c>
    </row>
    <row r="640" spans="1:8">
      <c r="A640" s="227" t="s">
        <v>202</v>
      </c>
      <c r="B640" s="244">
        <v>45995.638229166667</v>
      </c>
      <c r="C640" s="234">
        <v>755</v>
      </c>
      <c r="D640" s="234" t="s">
        <v>74</v>
      </c>
      <c r="E640" s="235">
        <v>75976</v>
      </c>
      <c r="F640" s="236">
        <v>6060</v>
      </c>
      <c r="G640" s="233">
        <v>1</v>
      </c>
      <c r="H640" s="233" t="s">
        <v>93</v>
      </c>
    </row>
    <row r="641" spans="1:8">
      <c r="A641" s="227" t="s">
        <v>202</v>
      </c>
      <c r="B641" s="244">
        <v>45995.639675925922</v>
      </c>
      <c r="C641" s="234">
        <v>755</v>
      </c>
      <c r="D641" s="234" t="s">
        <v>74</v>
      </c>
      <c r="E641" s="235">
        <v>75977</v>
      </c>
      <c r="F641" s="236">
        <v>6060</v>
      </c>
      <c r="G641" s="233">
        <v>1</v>
      </c>
      <c r="H641" s="233" t="s">
        <v>93</v>
      </c>
    </row>
    <row r="642" spans="1:8">
      <c r="A642" s="227" t="s">
        <v>202</v>
      </c>
      <c r="B642" s="244">
        <v>45995.648923611108</v>
      </c>
      <c r="C642" s="234">
        <v>755</v>
      </c>
      <c r="D642" s="234" t="s">
        <v>74</v>
      </c>
      <c r="E642" s="235">
        <v>75978</v>
      </c>
      <c r="F642" s="236">
        <v>138900</v>
      </c>
      <c r="G642" s="233">
        <v>1</v>
      </c>
      <c r="H642" s="233" t="s">
        <v>93</v>
      </c>
    </row>
    <row r="643" spans="1:8">
      <c r="A643" s="227" t="s">
        <v>202</v>
      </c>
      <c r="B643" s="244">
        <v>45995.652638888889</v>
      </c>
      <c r="C643" s="234">
        <v>755</v>
      </c>
      <c r="D643" s="234" t="s">
        <v>74</v>
      </c>
      <c r="E643" s="235">
        <v>75979</v>
      </c>
      <c r="F643" s="236">
        <v>6210</v>
      </c>
      <c r="G643" s="233">
        <v>1</v>
      </c>
      <c r="H643" s="233" t="s">
        <v>93</v>
      </c>
    </row>
    <row r="644" spans="1:8">
      <c r="A644" s="227" t="s">
        <v>202</v>
      </c>
      <c r="B644" s="244">
        <v>45995.653495370374</v>
      </c>
      <c r="C644" s="234">
        <v>755</v>
      </c>
      <c r="D644" s="234" t="s">
        <v>74</v>
      </c>
      <c r="E644" s="235">
        <v>75980</v>
      </c>
      <c r="F644" s="236">
        <v>45900</v>
      </c>
      <c r="G644" s="233">
        <v>1</v>
      </c>
      <c r="H644" s="233" t="s">
        <v>93</v>
      </c>
    </row>
    <row r="645" spans="1:8">
      <c r="A645" s="227" t="s">
        <v>202</v>
      </c>
      <c r="B645" s="244">
        <v>45995.656423611108</v>
      </c>
      <c r="C645" s="234">
        <v>755</v>
      </c>
      <c r="D645" s="234" t="s">
        <v>74</v>
      </c>
      <c r="E645" s="235">
        <v>75981</v>
      </c>
      <c r="F645" s="236">
        <v>11375</v>
      </c>
      <c r="G645" s="233">
        <v>1</v>
      </c>
      <c r="H645" s="233" t="s">
        <v>93</v>
      </c>
    </row>
    <row r="646" spans="1:8">
      <c r="A646" s="227" t="s">
        <v>202</v>
      </c>
      <c r="B646" s="244">
        <v>45995.657083333332</v>
      </c>
      <c r="C646" s="234">
        <v>755</v>
      </c>
      <c r="D646" s="234" t="s">
        <v>74</v>
      </c>
      <c r="E646" s="235">
        <v>75982</v>
      </c>
      <c r="F646" s="236">
        <v>6000</v>
      </c>
      <c r="G646" s="233">
        <v>1</v>
      </c>
      <c r="H646" s="233" t="s">
        <v>93</v>
      </c>
    </row>
    <row r="647" spans="1:8">
      <c r="A647" s="227" t="s">
        <v>202</v>
      </c>
      <c r="B647" s="244">
        <v>45995.658553240741</v>
      </c>
      <c r="C647" s="234">
        <v>755</v>
      </c>
      <c r="D647" s="234" t="s">
        <v>74</v>
      </c>
      <c r="E647" s="235">
        <v>75983</v>
      </c>
      <c r="F647" s="236">
        <v>11450</v>
      </c>
      <c r="G647" s="233">
        <v>1</v>
      </c>
      <c r="H647" s="233" t="s">
        <v>93</v>
      </c>
    </row>
    <row r="648" spans="1:8">
      <c r="A648" s="227" t="s">
        <v>202</v>
      </c>
      <c r="B648" s="244">
        <v>45996.381550925929</v>
      </c>
      <c r="C648" s="234">
        <v>755</v>
      </c>
      <c r="D648" s="234" t="s">
        <v>74</v>
      </c>
      <c r="E648" s="235">
        <v>75999</v>
      </c>
      <c r="F648" s="236">
        <v>2500</v>
      </c>
      <c r="G648" s="233">
        <v>1</v>
      </c>
      <c r="H648" s="233" t="s">
        <v>89</v>
      </c>
    </row>
    <row r="649" spans="1:8">
      <c r="A649" s="227" t="s">
        <v>202</v>
      </c>
      <c r="B649" s="244">
        <v>45996.382592592592</v>
      </c>
      <c r="C649" s="234">
        <v>755</v>
      </c>
      <c r="D649" s="234" t="s">
        <v>74</v>
      </c>
      <c r="E649" s="235">
        <v>76000</v>
      </c>
      <c r="F649" s="236">
        <v>43237</v>
      </c>
      <c r="G649" s="233">
        <v>1</v>
      </c>
      <c r="H649" s="233" t="s">
        <v>89</v>
      </c>
    </row>
    <row r="650" spans="1:8">
      <c r="A650" s="227" t="s">
        <v>202</v>
      </c>
      <c r="B650" s="244">
        <v>45996.383935185186</v>
      </c>
      <c r="C650" s="234">
        <v>755</v>
      </c>
      <c r="D650" s="234" t="s">
        <v>74</v>
      </c>
      <c r="E650" s="235">
        <v>76001</v>
      </c>
      <c r="F650" s="236">
        <v>25400</v>
      </c>
      <c r="G650" s="233">
        <v>1</v>
      </c>
      <c r="H650" s="233" t="s">
        <v>89</v>
      </c>
    </row>
    <row r="651" spans="1:8">
      <c r="A651" s="227" t="s">
        <v>202</v>
      </c>
      <c r="B651" s="244">
        <v>45996.385462962964</v>
      </c>
      <c r="C651" s="234">
        <v>755</v>
      </c>
      <c r="D651" s="234" t="s">
        <v>74</v>
      </c>
      <c r="E651" s="235">
        <v>76002</v>
      </c>
      <c r="F651" s="236">
        <v>45770</v>
      </c>
      <c r="G651" s="233">
        <v>1</v>
      </c>
      <c r="H651" s="233" t="s">
        <v>89</v>
      </c>
    </row>
    <row r="652" spans="1:8">
      <c r="A652" s="227" t="s">
        <v>202</v>
      </c>
      <c r="B652" s="244">
        <v>45996.387094907404</v>
      </c>
      <c r="C652" s="234">
        <v>755</v>
      </c>
      <c r="D652" s="234" t="s">
        <v>74</v>
      </c>
      <c r="E652" s="235">
        <v>76003</v>
      </c>
      <c r="F652" s="236">
        <v>23740</v>
      </c>
      <c r="G652" s="233">
        <v>1</v>
      </c>
      <c r="H652" s="233" t="s">
        <v>89</v>
      </c>
    </row>
    <row r="653" spans="1:8">
      <c r="A653" s="227" t="s">
        <v>202</v>
      </c>
      <c r="B653" s="244">
        <v>45996.388078703705</v>
      </c>
      <c r="C653" s="234">
        <v>755</v>
      </c>
      <c r="D653" s="234" t="s">
        <v>74</v>
      </c>
      <c r="E653" s="235">
        <v>76004</v>
      </c>
      <c r="F653" s="236">
        <v>10000</v>
      </c>
      <c r="G653" s="233">
        <v>1</v>
      </c>
      <c r="H653" s="233" t="s">
        <v>89</v>
      </c>
    </row>
    <row r="654" spans="1:8">
      <c r="A654" s="227" t="s">
        <v>202</v>
      </c>
      <c r="B654" s="244">
        <v>45996.389178240737</v>
      </c>
      <c r="C654" s="234">
        <v>755</v>
      </c>
      <c r="D654" s="234" t="s">
        <v>74</v>
      </c>
      <c r="E654" s="235">
        <v>76005</v>
      </c>
      <c r="F654" s="236">
        <v>9225</v>
      </c>
      <c r="G654" s="233">
        <v>1</v>
      </c>
      <c r="H654" s="233" t="s">
        <v>89</v>
      </c>
    </row>
    <row r="655" spans="1:8">
      <c r="A655" s="227" t="s">
        <v>202</v>
      </c>
      <c r="B655" s="244">
        <v>45996.3903125</v>
      </c>
      <c r="C655" s="234">
        <v>755</v>
      </c>
      <c r="D655" s="234" t="s">
        <v>74</v>
      </c>
      <c r="E655" s="235">
        <v>76006</v>
      </c>
      <c r="F655" s="236">
        <v>20800</v>
      </c>
      <c r="G655" s="233">
        <v>1</v>
      </c>
      <c r="H655" s="233" t="s">
        <v>89</v>
      </c>
    </row>
    <row r="656" spans="1:8">
      <c r="A656" s="227" t="s">
        <v>202</v>
      </c>
      <c r="B656" s="244">
        <v>45996.392129629632</v>
      </c>
      <c r="C656" s="234">
        <v>755</v>
      </c>
      <c r="D656" s="234" t="s">
        <v>74</v>
      </c>
      <c r="E656" s="235">
        <v>76007</v>
      </c>
      <c r="F656" s="236">
        <v>29160</v>
      </c>
      <c r="G656" s="233">
        <v>1</v>
      </c>
      <c r="H656" s="233" t="s">
        <v>89</v>
      </c>
    </row>
    <row r="657" spans="1:8">
      <c r="A657" s="227" t="s">
        <v>202</v>
      </c>
      <c r="B657" s="244">
        <v>45996.392951388887</v>
      </c>
      <c r="C657" s="234">
        <v>755</v>
      </c>
      <c r="D657" s="234" t="s">
        <v>74</v>
      </c>
      <c r="E657" s="235">
        <v>76008</v>
      </c>
      <c r="F657" s="236">
        <v>20350</v>
      </c>
      <c r="G657" s="233">
        <v>1</v>
      </c>
      <c r="H657" s="233" t="s">
        <v>89</v>
      </c>
    </row>
    <row r="658" spans="1:8">
      <c r="A658" s="227" t="s">
        <v>202</v>
      </c>
      <c r="B658" s="244">
        <v>45996.395127314812</v>
      </c>
      <c r="C658" s="234">
        <v>755</v>
      </c>
      <c r="D658" s="234" t="s">
        <v>74</v>
      </c>
      <c r="E658" s="235">
        <v>76009</v>
      </c>
      <c r="F658" s="236">
        <v>2475</v>
      </c>
      <c r="G658" s="233">
        <v>1</v>
      </c>
      <c r="H658" s="233" t="s">
        <v>89</v>
      </c>
    </row>
    <row r="659" spans="1:8">
      <c r="A659" s="227" t="s">
        <v>202</v>
      </c>
      <c r="B659" s="244">
        <v>45996.400902777779</v>
      </c>
      <c r="C659" s="234">
        <v>755</v>
      </c>
      <c r="D659" s="234" t="s">
        <v>74</v>
      </c>
      <c r="E659" s="235">
        <v>76010</v>
      </c>
      <c r="F659" s="236">
        <v>58780</v>
      </c>
      <c r="G659" s="233">
        <v>1</v>
      </c>
      <c r="H659" s="233" t="s">
        <v>89</v>
      </c>
    </row>
    <row r="660" spans="1:8">
      <c r="A660" s="227" t="s">
        <v>202</v>
      </c>
      <c r="B660" s="244">
        <v>45996.402372685188</v>
      </c>
      <c r="C660" s="234">
        <v>755</v>
      </c>
      <c r="D660" s="234" t="s">
        <v>74</v>
      </c>
      <c r="E660" s="235">
        <v>76011</v>
      </c>
      <c r="F660" s="236">
        <v>16800</v>
      </c>
      <c r="G660" s="233">
        <v>1</v>
      </c>
      <c r="H660" s="233" t="s">
        <v>89</v>
      </c>
    </row>
    <row r="661" spans="1:8">
      <c r="A661" s="227" t="s">
        <v>202</v>
      </c>
      <c r="B661" s="244">
        <v>45996.40353009259</v>
      </c>
      <c r="C661" s="234">
        <v>755</v>
      </c>
      <c r="D661" s="234" t="s">
        <v>74</v>
      </c>
      <c r="E661" s="235">
        <v>76012</v>
      </c>
      <c r="F661" s="236">
        <v>25600</v>
      </c>
      <c r="G661" s="233">
        <v>1</v>
      </c>
      <c r="H661" s="233" t="s">
        <v>89</v>
      </c>
    </row>
    <row r="662" spans="1:8">
      <c r="A662" s="227" t="s">
        <v>202</v>
      </c>
      <c r="B662" s="244">
        <v>45996.406770833331</v>
      </c>
      <c r="C662" s="234">
        <v>755</v>
      </c>
      <c r="D662" s="234" t="s">
        <v>74</v>
      </c>
      <c r="E662" s="235">
        <v>76013</v>
      </c>
      <c r="F662" s="236">
        <v>48310</v>
      </c>
      <c r="G662" s="233">
        <v>1</v>
      </c>
      <c r="H662" s="233" t="s">
        <v>89</v>
      </c>
    </row>
    <row r="663" spans="1:8">
      <c r="A663" s="227" t="s">
        <v>202</v>
      </c>
      <c r="B663" s="244">
        <v>45996.407881944448</v>
      </c>
      <c r="C663" s="234">
        <v>755</v>
      </c>
      <c r="D663" s="234" t="s">
        <v>74</v>
      </c>
      <c r="E663" s="235">
        <v>76014</v>
      </c>
      <c r="F663" s="236">
        <v>30096</v>
      </c>
      <c r="G663" s="233">
        <v>1</v>
      </c>
      <c r="H663" s="233" t="s">
        <v>89</v>
      </c>
    </row>
    <row r="664" spans="1:8">
      <c r="A664" s="227" t="s">
        <v>202</v>
      </c>
      <c r="B664" s="244">
        <v>45996.408634259256</v>
      </c>
      <c r="C664" s="234">
        <v>755</v>
      </c>
      <c r="D664" s="234" t="s">
        <v>74</v>
      </c>
      <c r="E664" s="235">
        <v>76015</v>
      </c>
      <c r="F664" s="236">
        <v>5790</v>
      </c>
      <c r="G664" s="233">
        <v>1</v>
      </c>
      <c r="H664" s="233" t="s">
        <v>89</v>
      </c>
    </row>
    <row r="665" spans="1:8">
      <c r="A665" s="227" t="s">
        <v>202</v>
      </c>
      <c r="B665" s="244">
        <v>45996.409421296295</v>
      </c>
      <c r="C665" s="234">
        <v>755</v>
      </c>
      <c r="D665" s="234" t="s">
        <v>74</v>
      </c>
      <c r="E665" s="235">
        <v>76016</v>
      </c>
      <c r="F665" s="236">
        <v>20090</v>
      </c>
      <c r="G665" s="233">
        <v>1</v>
      </c>
      <c r="H665" s="233" t="s">
        <v>89</v>
      </c>
    </row>
    <row r="666" spans="1:8">
      <c r="A666" s="227" t="s">
        <v>202</v>
      </c>
      <c r="B666" s="244">
        <v>45996.41028935185</v>
      </c>
      <c r="C666" s="234">
        <v>755</v>
      </c>
      <c r="D666" s="234" t="s">
        <v>74</v>
      </c>
      <c r="E666" s="235">
        <v>76017</v>
      </c>
      <c r="F666" s="236">
        <v>7860</v>
      </c>
      <c r="G666" s="233">
        <v>1</v>
      </c>
      <c r="H666" s="233" t="s">
        <v>89</v>
      </c>
    </row>
    <row r="667" spans="1:8">
      <c r="A667" s="227" t="s">
        <v>202</v>
      </c>
      <c r="B667" s="244">
        <v>45996.410960648151</v>
      </c>
      <c r="C667" s="234">
        <v>755</v>
      </c>
      <c r="D667" s="234" t="s">
        <v>74</v>
      </c>
      <c r="E667" s="235">
        <v>76018</v>
      </c>
      <c r="F667" s="236">
        <v>21100</v>
      </c>
      <c r="G667" s="233">
        <v>1</v>
      </c>
      <c r="H667" s="233" t="s">
        <v>89</v>
      </c>
    </row>
    <row r="668" spans="1:8">
      <c r="A668" s="227" t="s">
        <v>202</v>
      </c>
      <c r="B668" s="244">
        <v>45996.411793981482</v>
      </c>
      <c r="C668" s="234">
        <v>755</v>
      </c>
      <c r="D668" s="234" t="s">
        <v>74</v>
      </c>
      <c r="E668" s="235">
        <v>76019</v>
      </c>
      <c r="F668" s="236">
        <v>41325</v>
      </c>
      <c r="G668" s="233">
        <v>1</v>
      </c>
      <c r="H668" s="233" t="s">
        <v>89</v>
      </c>
    </row>
    <row r="669" spans="1:8">
      <c r="A669" s="227" t="s">
        <v>202</v>
      </c>
      <c r="B669" s="244">
        <v>45996.412824074076</v>
      </c>
      <c r="C669" s="234">
        <v>755</v>
      </c>
      <c r="D669" s="234" t="s">
        <v>74</v>
      </c>
      <c r="E669" s="235">
        <v>76020</v>
      </c>
      <c r="F669" s="236">
        <v>20250</v>
      </c>
      <c r="G669" s="233">
        <v>1</v>
      </c>
      <c r="H669" s="233" t="s">
        <v>89</v>
      </c>
    </row>
    <row r="670" spans="1:8">
      <c r="A670" s="227" t="s">
        <v>202</v>
      </c>
      <c r="B670" s="244">
        <v>45996.413483796299</v>
      </c>
      <c r="C670" s="234">
        <v>755</v>
      </c>
      <c r="D670" s="234" t="s">
        <v>74</v>
      </c>
      <c r="E670" s="235">
        <v>76021</v>
      </c>
      <c r="F670" s="236">
        <v>8400</v>
      </c>
      <c r="G670" s="233">
        <v>1</v>
      </c>
      <c r="H670" s="233" t="s">
        <v>89</v>
      </c>
    </row>
    <row r="671" spans="1:8">
      <c r="A671" s="227" t="s">
        <v>202</v>
      </c>
      <c r="B671" s="244">
        <v>45996.414282407408</v>
      </c>
      <c r="C671" s="234">
        <v>755</v>
      </c>
      <c r="D671" s="234" t="s">
        <v>74</v>
      </c>
      <c r="E671" s="235">
        <v>76022</v>
      </c>
      <c r="F671" s="236">
        <v>12090</v>
      </c>
      <c r="G671" s="233">
        <v>1</v>
      </c>
      <c r="H671" s="233" t="s">
        <v>89</v>
      </c>
    </row>
    <row r="672" spans="1:8">
      <c r="A672" s="227" t="s">
        <v>202</v>
      </c>
      <c r="B672" s="244">
        <v>45996.414884259262</v>
      </c>
      <c r="C672" s="234">
        <v>755</v>
      </c>
      <c r="D672" s="234" t="s">
        <v>74</v>
      </c>
      <c r="E672" s="235">
        <v>76023</v>
      </c>
      <c r="F672" s="236">
        <v>20000</v>
      </c>
      <c r="G672" s="233">
        <v>1</v>
      </c>
      <c r="H672" s="233" t="s">
        <v>89</v>
      </c>
    </row>
    <row r="673" spans="1:8">
      <c r="A673" s="227" t="s">
        <v>202</v>
      </c>
      <c r="B673" s="244">
        <v>45996.415625000001</v>
      </c>
      <c r="C673" s="234">
        <v>755</v>
      </c>
      <c r="D673" s="234" t="s">
        <v>74</v>
      </c>
      <c r="E673" s="235">
        <v>76024</v>
      </c>
      <c r="F673" s="236">
        <v>5390</v>
      </c>
      <c r="G673" s="233">
        <v>1</v>
      </c>
      <c r="H673" s="233" t="s">
        <v>89</v>
      </c>
    </row>
    <row r="674" spans="1:8">
      <c r="A674" s="227" t="s">
        <v>202</v>
      </c>
      <c r="B674" s="244">
        <v>45996.418553240743</v>
      </c>
      <c r="C674" s="234">
        <v>755</v>
      </c>
      <c r="D674" s="234" t="s">
        <v>74</v>
      </c>
      <c r="E674" s="235">
        <v>76025</v>
      </c>
      <c r="F674" s="236">
        <v>4925</v>
      </c>
      <c r="G674" s="233">
        <v>1</v>
      </c>
      <c r="H674" s="233" t="s">
        <v>89</v>
      </c>
    </row>
    <row r="675" spans="1:8">
      <c r="A675" s="227" t="s">
        <v>202</v>
      </c>
      <c r="B675" s="244">
        <v>45996.42</v>
      </c>
      <c r="C675" s="234">
        <v>755</v>
      </c>
      <c r="D675" s="234" t="s">
        <v>74</v>
      </c>
      <c r="E675" s="235">
        <v>76026</v>
      </c>
      <c r="F675" s="236">
        <v>20000</v>
      </c>
      <c r="G675" s="233">
        <v>1</v>
      </c>
      <c r="H675" s="233" t="s">
        <v>89</v>
      </c>
    </row>
    <row r="676" spans="1:8">
      <c r="A676" s="227" t="s">
        <v>202</v>
      </c>
      <c r="B676" s="244">
        <v>45996.421238425923</v>
      </c>
      <c r="C676" s="234">
        <v>755</v>
      </c>
      <c r="D676" s="234" t="s">
        <v>74</v>
      </c>
      <c r="E676" s="235">
        <v>76027</v>
      </c>
      <c r="F676" s="236">
        <v>45360</v>
      </c>
      <c r="G676" s="233">
        <v>1</v>
      </c>
      <c r="H676" s="233" t="s">
        <v>89</v>
      </c>
    </row>
    <row r="677" spans="1:8">
      <c r="A677" s="227" t="s">
        <v>202</v>
      </c>
      <c r="B677" s="244">
        <v>45996.42423611111</v>
      </c>
      <c r="C677" s="234">
        <v>755</v>
      </c>
      <c r="D677" s="234" t="s">
        <v>74</v>
      </c>
      <c r="E677" s="235">
        <v>76028</v>
      </c>
      <c r="F677" s="236">
        <v>44352</v>
      </c>
      <c r="G677" s="233">
        <v>1</v>
      </c>
      <c r="H677" s="233" t="s">
        <v>89</v>
      </c>
    </row>
    <row r="678" spans="1:8">
      <c r="A678" s="227" t="s">
        <v>202</v>
      </c>
      <c r="B678" s="244">
        <v>45996.425011574072</v>
      </c>
      <c r="C678" s="234">
        <v>755</v>
      </c>
      <c r="D678" s="234" t="s">
        <v>74</v>
      </c>
      <c r="E678" s="235">
        <v>76029</v>
      </c>
      <c r="F678" s="236">
        <v>2480</v>
      </c>
      <c r="G678" s="233">
        <v>1</v>
      </c>
      <c r="H678" s="233" t="s">
        <v>89</v>
      </c>
    </row>
    <row r="679" spans="1:8">
      <c r="A679" s="227" t="s">
        <v>202</v>
      </c>
      <c r="B679" s="244">
        <v>45996.426736111112</v>
      </c>
      <c r="C679" s="234">
        <v>755</v>
      </c>
      <c r="D679" s="234" t="s">
        <v>74</v>
      </c>
      <c r="E679" s="235">
        <v>76030</v>
      </c>
      <c r="F679" s="236">
        <v>28000</v>
      </c>
      <c r="G679" s="233">
        <v>1</v>
      </c>
      <c r="H679" s="233" t="s">
        <v>89</v>
      </c>
    </row>
    <row r="680" spans="1:8">
      <c r="A680" s="227" t="s">
        <v>202</v>
      </c>
      <c r="B680" s="244">
        <v>45996.427627314813</v>
      </c>
      <c r="C680" s="234">
        <v>755</v>
      </c>
      <c r="D680" s="234" t="s">
        <v>74</v>
      </c>
      <c r="E680" s="235">
        <v>76031</v>
      </c>
      <c r="F680" s="236">
        <v>4360</v>
      </c>
      <c r="G680" s="233">
        <v>1</v>
      </c>
      <c r="H680" s="233" t="s">
        <v>89</v>
      </c>
    </row>
    <row r="681" spans="1:8">
      <c r="A681" s="227" t="s">
        <v>202</v>
      </c>
      <c r="B681" s="244">
        <v>45996.428715277776</v>
      </c>
      <c r="C681" s="234">
        <v>755</v>
      </c>
      <c r="D681" s="234" t="s">
        <v>74</v>
      </c>
      <c r="E681" s="235">
        <v>76032</v>
      </c>
      <c r="F681" s="236">
        <v>7000</v>
      </c>
      <c r="G681" s="233">
        <v>1</v>
      </c>
      <c r="H681" s="233" t="s">
        <v>89</v>
      </c>
    </row>
    <row r="682" spans="1:8">
      <c r="A682" s="227" t="s">
        <v>202</v>
      </c>
      <c r="B682" s="244">
        <v>45996.429594907408</v>
      </c>
      <c r="C682" s="234">
        <v>755</v>
      </c>
      <c r="D682" s="234" t="s">
        <v>74</v>
      </c>
      <c r="E682" s="235">
        <v>76033</v>
      </c>
      <c r="F682" s="236">
        <v>26450</v>
      </c>
      <c r="G682" s="233">
        <v>1</v>
      </c>
      <c r="H682" s="233" t="s">
        <v>89</v>
      </c>
    </row>
    <row r="683" spans="1:8">
      <c r="A683" s="227" t="s">
        <v>202</v>
      </c>
      <c r="B683" s="244">
        <v>45996.430405092593</v>
      </c>
      <c r="C683" s="234">
        <v>755</v>
      </c>
      <c r="D683" s="234" t="s">
        <v>74</v>
      </c>
      <c r="E683" s="235">
        <v>76034</v>
      </c>
      <c r="F683" s="236">
        <v>4653</v>
      </c>
      <c r="G683" s="233">
        <v>1</v>
      </c>
      <c r="H683" s="233" t="s">
        <v>89</v>
      </c>
    </row>
    <row r="684" spans="1:8">
      <c r="A684" s="227" t="s">
        <v>202</v>
      </c>
      <c r="B684" s="244">
        <v>45996.431134259263</v>
      </c>
      <c r="C684" s="234">
        <v>755</v>
      </c>
      <c r="D684" s="234" t="s">
        <v>74</v>
      </c>
      <c r="E684" s="235">
        <v>76035</v>
      </c>
      <c r="F684" s="236">
        <v>20000</v>
      </c>
      <c r="G684" s="233">
        <v>1</v>
      </c>
      <c r="H684" s="233" t="s">
        <v>89</v>
      </c>
    </row>
    <row r="685" spans="1:8">
      <c r="A685" s="227" t="s">
        <v>202</v>
      </c>
      <c r="B685" s="244">
        <v>45996.432303240741</v>
      </c>
      <c r="C685" s="234">
        <v>755</v>
      </c>
      <c r="D685" s="234" t="s">
        <v>74</v>
      </c>
      <c r="E685" s="235">
        <v>76036</v>
      </c>
      <c r="F685" s="236">
        <v>14100</v>
      </c>
      <c r="G685" s="233">
        <v>1</v>
      </c>
      <c r="H685" s="233" t="s">
        <v>89</v>
      </c>
    </row>
    <row r="686" spans="1:8">
      <c r="A686" s="227" t="s">
        <v>202</v>
      </c>
      <c r="B686" s="244">
        <v>45996.432847222219</v>
      </c>
      <c r="C686" s="234">
        <v>755</v>
      </c>
      <c r="D686" s="234" t="s">
        <v>74</v>
      </c>
      <c r="E686" s="235">
        <v>76037</v>
      </c>
      <c r="F686" s="236">
        <v>6000</v>
      </c>
      <c r="G686" s="233">
        <v>1</v>
      </c>
      <c r="H686" s="233" t="s">
        <v>89</v>
      </c>
    </row>
    <row r="687" spans="1:8">
      <c r="A687" s="227" t="s">
        <v>202</v>
      </c>
      <c r="B687" s="244">
        <v>45996.433958333335</v>
      </c>
      <c r="C687" s="234">
        <v>755</v>
      </c>
      <c r="D687" s="234" t="s">
        <v>74</v>
      </c>
      <c r="E687" s="235">
        <v>76038</v>
      </c>
      <c r="F687" s="236">
        <v>35310</v>
      </c>
      <c r="G687" s="233">
        <v>1</v>
      </c>
      <c r="H687" s="233" t="s">
        <v>89</v>
      </c>
    </row>
    <row r="688" spans="1:8">
      <c r="A688" s="227" t="s">
        <v>202</v>
      </c>
      <c r="B688" s="244">
        <v>45996.436030092591</v>
      </c>
      <c r="C688" s="234">
        <v>755</v>
      </c>
      <c r="D688" s="234" t="s">
        <v>74</v>
      </c>
      <c r="E688" s="235">
        <v>76039</v>
      </c>
      <c r="F688" s="236">
        <v>41935</v>
      </c>
      <c r="G688" s="233">
        <v>1</v>
      </c>
      <c r="H688" s="233" t="s">
        <v>89</v>
      </c>
    </row>
    <row r="689" spans="1:8">
      <c r="A689" s="227" t="s">
        <v>202</v>
      </c>
      <c r="B689" s="244">
        <v>45996.4375</v>
      </c>
      <c r="C689" s="234">
        <v>755</v>
      </c>
      <c r="D689" s="234" t="s">
        <v>74</v>
      </c>
      <c r="E689" s="235">
        <v>76040</v>
      </c>
      <c r="F689" s="236">
        <v>5075</v>
      </c>
      <c r="G689" s="233">
        <v>1</v>
      </c>
      <c r="H689" s="233" t="s">
        <v>89</v>
      </c>
    </row>
    <row r="690" spans="1:8">
      <c r="A690" s="227" t="s">
        <v>202</v>
      </c>
      <c r="B690" s="244">
        <v>45996.440636574072</v>
      </c>
      <c r="C690" s="234">
        <v>755</v>
      </c>
      <c r="D690" s="234" t="s">
        <v>74</v>
      </c>
      <c r="E690" s="235">
        <v>76041</v>
      </c>
      <c r="F690" s="236">
        <v>27540</v>
      </c>
      <c r="G690" s="233">
        <v>1</v>
      </c>
      <c r="H690" s="233" t="s">
        <v>89</v>
      </c>
    </row>
    <row r="691" spans="1:8">
      <c r="A691" s="227" t="s">
        <v>202</v>
      </c>
      <c r="B691" s="244">
        <v>45993.516851851855</v>
      </c>
      <c r="C691" s="234">
        <v>755</v>
      </c>
      <c r="D691" s="234" t="s">
        <v>74</v>
      </c>
      <c r="E691" s="235">
        <v>75599</v>
      </c>
      <c r="F691" s="236">
        <v>5790</v>
      </c>
      <c r="G691" s="233">
        <v>1</v>
      </c>
      <c r="H691" s="233" t="s">
        <v>89</v>
      </c>
    </row>
    <row r="692" spans="1:8">
      <c r="A692" s="227" t="s">
        <v>202</v>
      </c>
      <c r="B692" s="244">
        <v>45993.517534722225</v>
      </c>
      <c r="C692" s="234">
        <v>755</v>
      </c>
      <c r="D692" s="234" t="s">
        <v>74</v>
      </c>
      <c r="E692" s="235">
        <v>75600</v>
      </c>
      <c r="F692" s="236">
        <v>10200</v>
      </c>
      <c r="G692" s="233">
        <v>1</v>
      </c>
      <c r="H692" s="233" t="s">
        <v>89</v>
      </c>
    </row>
    <row r="693" spans="1:8">
      <c r="A693" s="227" t="s">
        <v>202</v>
      </c>
      <c r="B693" s="244">
        <v>45993.517997685187</v>
      </c>
      <c r="C693" s="234">
        <v>755</v>
      </c>
      <c r="D693" s="234" t="s">
        <v>74</v>
      </c>
      <c r="E693" s="235">
        <v>75601</v>
      </c>
      <c r="F693" s="236">
        <v>14400</v>
      </c>
      <c r="G693" s="233">
        <v>1</v>
      </c>
      <c r="H693" s="233" t="s">
        <v>89</v>
      </c>
    </row>
    <row r="694" spans="1:8">
      <c r="A694" s="227" t="s">
        <v>202</v>
      </c>
      <c r="B694" s="244">
        <v>45993.518819444442</v>
      </c>
      <c r="C694" s="234">
        <v>755</v>
      </c>
      <c r="D694" s="234" t="s">
        <v>74</v>
      </c>
      <c r="E694" s="235">
        <v>75602</v>
      </c>
      <c r="F694" s="236">
        <v>26760</v>
      </c>
      <c r="G694" s="233">
        <v>1</v>
      </c>
      <c r="H694" s="233" t="s">
        <v>89</v>
      </c>
    </row>
    <row r="695" spans="1:8">
      <c r="A695" s="227" t="s">
        <v>202</v>
      </c>
      <c r="B695" s="244">
        <v>45993.519444444442</v>
      </c>
      <c r="C695" s="234">
        <v>755</v>
      </c>
      <c r="D695" s="234" t="s">
        <v>74</v>
      </c>
      <c r="E695" s="235">
        <v>75603</v>
      </c>
      <c r="F695" s="236">
        <v>20600</v>
      </c>
      <c r="G695" s="233">
        <v>1</v>
      </c>
      <c r="H695" s="233" t="s">
        <v>89</v>
      </c>
    </row>
    <row r="696" spans="1:8">
      <c r="A696" s="227" t="s">
        <v>202</v>
      </c>
      <c r="B696" s="244">
        <v>45993.519814814812</v>
      </c>
      <c r="C696" s="234">
        <v>755</v>
      </c>
      <c r="D696" s="234" t="s">
        <v>74</v>
      </c>
      <c r="E696" s="235">
        <v>75604</v>
      </c>
      <c r="F696" s="236">
        <v>13950</v>
      </c>
      <c r="G696" s="233">
        <v>1</v>
      </c>
      <c r="H696" s="233" t="s">
        <v>89</v>
      </c>
    </row>
    <row r="697" spans="1:8">
      <c r="A697" s="227" t="s">
        <v>202</v>
      </c>
      <c r="B697" s="244">
        <v>45993.523715277777</v>
      </c>
      <c r="C697" s="234">
        <v>755</v>
      </c>
      <c r="D697" s="234" t="s">
        <v>74</v>
      </c>
      <c r="E697" s="235">
        <v>75605</v>
      </c>
      <c r="F697" s="236">
        <v>26068</v>
      </c>
      <c r="G697" s="233">
        <v>1</v>
      </c>
      <c r="H697" s="233" t="s">
        <v>89</v>
      </c>
    </row>
    <row r="698" spans="1:8">
      <c r="A698" s="227" t="s">
        <v>202</v>
      </c>
      <c r="B698" s="244">
        <v>45993.524745370371</v>
      </c>
      <c r="C698" s="234">
        <v>755</v>
      </c>
      <c r="D698" s="234" t="s">
        <v>74</v>
      </c>
      <c r="E698" s="235">
        <v>75606</v>
      </c>
      <c r="F698" s="236">
        <v>5250</v>
      </c>
      <c r="G698" s="233">
        <v>1</v>
      </c>
      <c r="H698" s="233" t="s">
        <v>89</v>
      </c>
    </row>
    <row r="699" spans="1:8">
      <c r="A699" s="227" t="s">
        <v>202</v>
      </c>
      <c r="B699" s="244">
        <v>45993.52685185185</v>
      </c>
      <c r="C699" s="234">
        <v>755</v>
      </c>
      <c r="D699" s="234" t="s">
        <v>74</v>
      </c>
      <c r="E699" s="235">
        <v>75607</v>
      </c>
      <c r="F699" s="236">
        <v>59720</v>
      </c>
      <c r="G699" s="233">
        <v>1</v>
      </c>
      <c r="H699" s="233" t="s">
        <v>89</v>
      </c>
    </row>
    <row r="700" spans="1:8">
      <c r="A700" s="227" t="s">
        <v>202</v>
      </c>
      <c r="B700" s="244">
        <v>45993.527314814812</v>
      </c>
      <c r="C700" s="234">
        <v>755</v>
      </c>
      <c r="D700" s="234" t="s">
        <v>74</v>
      </c>
      <c r="E700" s="235">
        <v>75608</v>
      </c>
      <c r="F700" s="236">
        <v>12120</v>
      </c>
      <c r="G700" s="233">
        <v>1</v>
      </c>
      <c r="H700" s="233" t="s">
        <v>89</v>
      </c>
    </row>
    <row r="701" spans="1:8">
      <c r="A701" s="227" t="s">
        <v>202</v>
      </c>
      <c r="B701" s="244">
        <v>45993.528217592589</v>
      </c>
      <c r="C701" s="234">
        <v>755</v>
      </c>
      <c r="D701" s="234" t="s">
        <v>74</v>
      </c>
      <c r="E701" s="235">
        <v>75609</v>
      </c>
      <c r="F701" s="236">
        <v>12870</v>
      </c>
      <c r="G701" s="233">
        <v>1</v>
      </c>
      <c r="H701" s="233" t="s">
        <v>89</v>
      </c>
    </row>
    <row r="702" spans="1:8">
      <c r="A702" s="227" t="s">
        <v>202</v>
      </c>
      <c r="B702" s="244">
        <v>45993.505289351851</v>
      </c>
      <c r="C702" s="234">
        <v>755</v>
      </c>
      <c r="D702" s="234" t="s">
        <v>74</v>
      </c>
      <c r="E702" s="235">
        <v>75591</v>
      </c>
      <c r="F702" s="236">
        <v>8325</v>
      </c>
      <c r="G702" s="233">
        <v>1</v>
      </c>
      <c r="H702" s="233" t="s">
        <v>89</v>
      </c>
    </row>
    <row r="703" spans="1:8">
      <c r="A703" s="227" t="s">
        <v>202</v>
      </c>
      <c r="B703" s="244">
        <v>45993.505902777775</v>
      </c>
      <c r="C703" s="234">
        <v>755</v>
      </c>
      <c r="D703" s="234" t="s">
        <v>74</v>
      </c>
      <c r="E703" s="235">
        <v>75592</v>
      </c>
      <c r="F703" s="236">
        <v>18035</v>
      </c>
      <c r="G703" s="233">
        <v>1</v>
      </c>
      <c r="H703" s="233" t="s">
        <v>89</v>
      </c>
    </row>
    <row r="704" spans="1:8">
      <c r="A704" s="227" t="s">
        <v>202</v>
      </c>
      <c r="B704" s="244">
        <v>45993.507106481484</v>
      </c>
      <c r="C704" s="234">
        <v>755</v>
      </c>
      <c r="D704" s="234" t="s">
        <v>74</v>
      </c>
      <c r="E704" s="235">
        <v>75593</v>
      </c>
      <c r="F704" s="236">
        <v>20450</v>
      </c>
      <c r="G704" s="233">
        <v>1</v>
      </c>
      <c r="H704" s="233" t="s">
        <v>89</v>
      </c>
    </row>
    <row r="705" spans="1:8">
      <c r="A705" s="227" t="s">
        <v>202</v>
      </c>
      <c r="B705" s="244">
        <v>45993.508518518516</v>
      </c>
      <c r="C705" s="234">
        <v>755</v>
      </c>
      <c r="D705" s="234" t="s">
        <v>74</v>
      </c>
      <c r="E705" s="235">
        <v>75594</v>
      </c>
      <c r="F705" s="236">
        <v>17400</v>
      </c>
      <c r="G705" s="233">
        <v>1</v>
      </c>
      <c r="H705" s="233" t="s">
        <v>89</v>
      </c>
    </row>
    <row r="706" spans="1:8">
      <c r="A706" s="227" t="s">
        <v>202</v>
      </c>
      <c r="B706" s="244">
        <v>45993.512743055559</v>
      </c>
      <c r="C706" s="234">
        <v>755</v>
      </c>
      <c r="D706" s="234" t="s">
        <v>74</v>
      </c>
      <c r="E706" s="235">
        <v>75595</v>
      </c>
      <c r="F706" s="236">
        <v>35500</v>
      </c>
      <c r="G706" s="233">
        <v>1</v>
      </c>
      <c r="H706" s="233" t="s">
        <v>89</v>
      </c>
    </row>
    <row r="707" spans="1:8">
      <c r="A707" s="227" t="s">
        <v>202</v>
      </c>
      <c r="B707" s="244">
        <v>45993.513888888891</v>
      </c>
      <c r="C707" s="234">
        <v>755</v>
      </c>
      <c r="D707" s="234" t="s">
        <v>74</v>
      </c>
      <c r="E707" s="235">
        <v>75596</v>
      </c>
      <c r="F707" s="236">
        <v>67200</v>
      </c>
      <c r="G707" s="233">
        <v>1</v>
      </c>
      <c r="H707" s="233" t="s">
        <v>89</v>
      </c>
    </row>
    <row r="708" spans="1:8">
      <c r="A708" s="227" t="s">
        <v>202</v>
      </c>
      <c r="B708" s="244">
        <v>45993.514594907407</v>
      </c>
      <c r="C708" s="234">
        <v>755</v>
      </c>
      <c r="D708" s="234" t="s">
        <v>74</v>
      </c>
      <c r="E708" s="235">
        <v>75597</v>
      </c>
      <c r="F708" s="236">
        <v>22715</v>
      </c>
      <c r="G708" s="233">
        <v>1</v>
      </c>
      <c r="H708" s="233" t="s">
        <v>89</v>
      </c>
    </row>
    <row r="709" spans="1:8">
      <c r="A709" s="227" t="s">
        <v>202</v>
      </c>
      <c r="B709" s="244">
        <v>45993.550694444442</v>
      </c>
      <c r="C709" s="234">
        <v>755</v>
      </c>
      <c r="D709" s="234" t="s">
        <v>74</v>
      </c>
      <c r="E709" s="235">
        <v>75621</v>
      </c>
      <c r="F709" s="236">
        <v>20900</v>
      </c>
      <c r="G709" s="233">
        <v>1</v>
      </c>
      <c r="H709" s="233" t="s">
        <v>89</v>
      </c>
    </row>
    <row r="710" spans="1:8">
      <c r="A710" s="227" t="s">
        <v>202</v>
      </c>
      <c r="B710" s="244">
        <v>45993.553171296298</v>
      </c>
      <c r="C710" s="234">
        <v>755</v>
      </c>
      <c r="D710" s="234" t="s">
        <v>74</v>
      </c>
      <c r="E710" s="235">
        <v>75622</v>
      </c>
      <c r="F710" s="236">
        <v>45020</v>
      </c>
      <c r="G710" s="233">
        <v>1</v>
      </c>
      <c r="H710" s="233" t="s">
        <v>89</v>
      </c>
    </row>
    <row r="711" spans="1:8">
      <c r="A711" s="227" t="s">
        <v>202</v>
      </c>
      <c r="B711" s="244">
        <v>45993.555196759262</v>
      </c>
      <c r="C711" s="234">
        <v>755</v>
      </c>
      <c r="D711" s="234" t="s">
        <v>74</v>
      </c>
      <c r="E711" s="235">
        <v>75623</v>
      </c>
      <c r="F711" s="236">
        <v>45200</v>
      </c>
      <c r="G711" s="233">
        <v>1</v>
      </c>
      <c r="H711" s="233" t="s">
        <v>89</v>
      </c>
    </row>
    <row r="712" spans="1:8">
      <c r="A712" s="227" t="s">
        <v>202</v>
      </c>
      <c r="B712" s="244">
        <v>45993.555879629632</v>
      </c>
      <c r="C712" s="234">
        <v>755</v>
      </c>
      <c r="D712" s="234" t="s">
        <v>74</v>
      </c>
      <c r="E712" s="235">
        <v>75624</v>
      </c>
      <c r="F712" s="236">
        <v>5940</v>
      </c>
      <c r="G712" s="233">
        <v>1</v>
      </c>
      <c r="H712" s="233" t="s">
        <v>89</v>
      </c>
    </row>
    <row r="713" spans="1:8">
      <c r="A713" s="227" t="s">
        <v>202</v>
      </c>
      <c r="B713" s="244">
        <v>45993.556828703702</v>
      </c>
      <c r="C713" s="234">
        <v>755</v>
      </c>
      <c r="D713" s="234" t="s">
        <v>74</v>
      </c>
      <c r="E713" s="235">
        <v>75625</v>
      </c>
      <c r="F713" s="236">
        <v>5650</v>
      </c>
      <c r="G713" s="233">
        <v>1</v>
      </c>
      <c r="H713" s="233" t="s">
        <v>89</v>
      </c>
    </row>
    <row r="714" spans="1:8">
      <c r="A714" s="227" t="s">
        <v>202</v>
      </c>
      <c r="B714" s="244">
        <v>45993.560208333336</v>
      </c>
      <c r="C714" s="234">
        <v>755</v>
      </c>
      <c r="D714" s="234" t="s">
        <v>74</v>
      </c>
      <c r="E714" s="235">
        <v>75626</v>
      </c>
      <c r="F714" s="236">
        <v>23280</v>
      </c>
      <c r="G714" s="233">
        <v>1</v>
      </c>
      <c r="H714" s="233" t="s">
        <v>89</v>
      </c>
    </row>
    <row r="715" spans="1:8">
      <c r="A715" s="227" t="s">
        <v>202</v>
      </c>
      <c r="B715" s="244">
        <v>45993.561469907407</v>
      </c>
      <c r="C715" s="234">
        <v>755</v>
      </c>
      <c r="D715" s="234" t="s">
        <v>74</v>
      </c>
      <c r="E715" s="235">
        <v>75627</v>
      </c>
      <c r="F715" s="236">
        <v>6900</v>
      </c>
      <c r="G715" s="233">
        <v>1</v>
      </c>
      <c r="H715" s="233" t="s">
        <v>89</v>
      </c>
    </row>
    <row r="716" spans="1:8">
      <c r="A716" s="227" t="s">
        <v>202</v>
      </c>
      <c r="B716" s="244">
        <v>45993.565717592595</v>
      </c>
      <c r="C716" s="234">
        <v>755</v>
      </c>
      <c r="D716" s="234" t="s">
        <v>74</v>
      </c>
      <c r="E716" s="235">
        <v>75628</v>
      </c>
      <c r="F716" s="236">
        <v>27800</v>
      </c>
      <c r="G716" s="233">
        <v>1</v>
      </c>
      <c r="H716" s="233" t="s">
        <v>89</v>
      </c>
    </row>
    <row r="717" spans="1:8">
      <c r="A717" s="227" t="s">
        <v>202</v>
      </c>
      <c r="B717" s="244">
        <v>45993.567800925928</v>
      </c>
      <c r="C717" s="234">
        <v>755</v>
      </c>
      <c r="D717" s="234" t="s">
        <v>74</v>
      </c>
      <c r="E717" s="235">
        <v>75629</v>
      </c>
      <c r="F717" s="236">
        <v>92370</v>
      </c>
      <c r="G717" s="233">
        <v>1</v>
      </c>
      <c r="H717" s="233" t="s">
        <v>89</v>
      </c>
    </row>
    <row r="718" spans="1:8">
      <c r="A718" s="227" t="s">
        <v>202</v>
      </c>
      <c r="B718" s="244">
        <v>45993.568761574075</v>
      </c>
      <c r="C718" s="234">
        <v>755</v>
      </c>
      <c r="D718" s="234" t="s">
        <v>74</v>
      </c>
      <c r="E718" s="235">
        <v>75630</v>
      </c>
      <c r="F718" s="236">
        <v>20770</v>
      </c>
      <c r="G718" s="233">
        <v>1</v>
      </c>
      <c r="H718" s="233" t="s">
        <v>89</v>
      </c>
    </row>
    <row r="719" spans="1:8">
      <c r="A719" s="227" t="s">
        <v>202</v>
      </c>
      <c r="B719" s="244">
        <v>45993.570925925924</v>
      </c>
      <c r="C719" s="234">
        <v>755</v>
      </c>
      <c r="D719" s="234" t="s">
        <v>74</v>
      </c>
      <c r="E719" s="235">
        <v>75631</v>
      </c>
      <c r="F719" s="236">
        <v>12480</v>
      </c>
      <c r="G719" s="233">
        <v>1</v>
      </c>
      <c r="H719" s="233" t="s">
        <v>89</v>
      </c>
    </row>
    <row r="720" spans="1:8">
      <c r="A720" s="227" t="s">
        <v>202</v>
      </c>
      <c r="B720" s="244">
        <v>45993.574756944443</v>
      </c>
      <c r="C720" s="234">
        <v>755</v>
      </c>
      <c r="D720" s="234" t="s">
        <v>74</v>
      </c>
      <c r="E720" s="235">
        <v>75632</v>
      </c>
      <c r="F720" s="236">
        <v>123068</v>
      </c>
      <c r="G720" s="233">
        <v>1</v>
      </c>
      <c r="H720" s="233" t="s">
        <v>89</v>
      </c>
    </row>
    <row r="721" spans="1:8">
      <c r="A721" s="227" t="s">
        <v>202</v>
      </c>
      <c r="B721" s="244">
        <v>45993.577465277776</v>
      </c>
      <c r="C721" s="234">
        <v>755</v>
      </c>
      <c r="D721" s="234" t="s">
        <v>74</v>
      </c>
      <c r="E721" s="235">
        <v>75633</v>
      </c>
      <c r="F721" s="236">
        <v>5270</v>
      </c>
      <c r="G721" s="233">
        <v>1</v>
      </c>
      <c r="H721" s="233" t="s">
        <v>89</v>
      </c>
    </row>
    <row r="722" spans="1:8">
      <c r="A722" s="227" t="s">
        <v>202</v>
      </c>
      <c r="B722" s="244">
        <v>45993.579733796294</v>
      </c>
      <c r="C722" s="234">
        <v>755</v>
      </c>
      <c r="D722" s="234" t="s">
        <v>74</v>
      </c>
      <c r="E722" s="235">
        <v>75634</v>
      </c>
      <c r="F722" s="236">
        <v>2875</v>
      </c>
      <c r="G722" s="233">
        <v>1</v>
      </c>
      <c r="H722" s="233" t="s">
        <v>89</v>
      </c>
    </row>
    <row r="723" spans="1:8">
      <c r="A723" s="227" t="s">
        <v>202</v>
      </c>
      <c r="B723" s="244">
        <v>45993.584710648145</v>
      </c>
      <c r="C723" s="234">
        <v>755</v>
      </c>
      <c r="D723" s="234" t="s">
        <v>74</v>
      </c>
      <c r="E723" s="235">
        <v>75635</v>
      </c>
      <c r="F723" s="236">
        <v>26550</v>
      </c>
      <c r="G723" s="233">
        <v>1</v>
      </c>
      <c r="H723" s="233" t="s">
        <v>89</v>
      </c>
    </row>
    <row r="724" spans="1:8">
      <c r="A724" s="227" t="s">
        <v>202</v>
      </c>
      <c r="B724" s="244">
        <v>45993.587256944447</v>
      </c>
      <c r="C724" s="234">
        <v>755</v>
      </c>
      <c r="D724" s="234" t="s">
        <v>74</v>
      </c>
      <c r="E724" s="235">
        <v>75636</v>
      </c>
      <c r="F724" s="236">
        <v>32010</v>
      </c>
      <c r="G724" s="233">
        <v>1</v>
      </c>
      <c r="H724" s="233" t="s">
        <v>89</v>
      </c>
    </row>
    <row r="725" spans="1:8">
      <c r="A725" s="227" t="s">
        <v>202</v>
      </c>
      <c r="B725" s="244">
        <v>45993.591111111113</v>
      </c>
      <c r="C725" s="234">
        <v>755</v>
      </c>
      <c r="D725" s="234" t="s">
        <v>74</v>
      </c>
      <c r="E725" s="235">
        <v>75637</v>
      </c>
      <c r="F725" s="236">
        <v>8675</v>
      </c>
      <c r="G725" s="233">
        <v>1</v>
      </c>
      <c r="H725" s="233" t="s">
        <v>89</v>
      </c>
    </row>
    <row r="726" spans="1:8">
      <c r="A726" s="227" t="s">
        <v>202</v>
      </c>
      <c r="B726" s="244">
        <v>45993.60260416667</v>
      </c>
      <c r="C726" s="234">
        <v>755</v>
      </c>
      <c r="D726" s="234" t="s">
        <v>74</v>
      </c>
      <c r="E726" s="235">
        <v>75638</v>
      </c>
      <c r="F726" s="236">
        <v>4180</v>
      </c>
      <c r="G726" s="233">
        <v>1</v>
      </c>
      <c r="H726" s="233" t="s">
        <v>93</v>
      </c>
    </row>
    <row r="727" spans="1:8">
      <c r="A727" s="227" t="s">
        <v>202</v>
      </c>
      <c r="B727" s="244">
        <v>45993.530335648145</v>
      </c>
      <c r="C727" s="234">
        <v>755</v>
      </c>
      <c r="D727" s="234" t="s">
        <v>74</v>
      </c>
      <c r="E727" s="235">
        <v>75611</v>
      </c>
      <c r="F727" s="236">
        <v>24080</v>
      </c>
      <c r="G727" s="233">
        <v>1</v>
      </c>
      <c r="H727" s="233" t="s">
        <v>89</v>
      </c>
    </row>
    <row r="728" spans="1:8">
      <c r="A728" s="227" t="s">
        <v>202</v>
      </c>
      <c r="B728" s="244">
        <v>45993.531539351854</v>
      </c>
      <c r="C728" s="234">
        <v>755</v>
      </c>
      <c r="D728" s="234" t="s">
        <v>74</v>
      </c>
      <c r="E728" s="235">
        <v>75612</v>
      </c>
      <c r="F728" s="236">
        <v>33910</v>
      </c>
      <c r="G728" s="233">
        <v>1</v>
      </c>
      <c r="H728" s="233" t="s">
        <v>89</v>
      </c>
    </row>
    <row r="729" spans="1:8">
      <c r="A729" s="227" t="s">
        <v>202</v>
      </c>
      <c r="B729" s="244">
        <v>45993.532789351855</v>
      </c>
      <c r="C729" s="234">
        <v>755</v>
      </c>
      <c r="D729" s="234" t="s">
        <v>74</v>
      </c>
      <c r="E729" s="235">
        <v>75613</v>
      </c>
      <c r="F729" s="236">
        <v>6450</v>
      </c>
      <c r="G729" s="233">
        <v>1</v>
      </c>
      <c r="H729" s="233" t="s">
        <v>89</v>
      </c>
    </row>
    <row r="730" spans="1:8">
      <c r="A730" s="227" t="s">
        <v>202</v>
      </c>
      <c r="B730" s="244">
        <v>45993.534131944441</v>
      </c>
      <c r="C730" s="234">
        <v>755</v>
      </c>
      <c r="D730" s="234" t="s">
        <v>74</v>
      </c>
      <c r="E730" s="235">
        <v>75614</v>
      </c>
      <c r="F730" s="236">
        <v>20505</v>
      </c>
      <c r="G730" s="233">
        <v>1</v>
      </c>
      <c r="H730" s="233" t="s">
        <v>89</v>
      </c>
    </row>
    <row r="731" spans="1:8">
      <c r="A731" s="227" t="s">
        <v>202</v>
      </c>
      <c r="B731" s="244">
        <v>45993.535057870373</v>
      </c>
      <c r="C731" s="234">
        <v>755</v>
      </c>
      <c r="D731" s="234" t="s">
        <v>74</v>
      </c>
      <c r="E731" s="235">
        <v>75615</v>
      </c>
      <c r="F731" s="236">
        <v>24160</v>
      </c>
      <c r="G731" s="233">
        <v>1</v>
      </c>
      <c r="H731" s="233" t="s">
        <v>89</v>
      </c>
    </row>
    <row r="732" spans="1:8">
      <c r="A732" s="227" t="s">
        <v>202</v>
      </c>
      <c r="B732" s="244">
        <v>45993.539837962962</v>
      </c>
      <c r="C732" s="234">
        <v>755</v>
      </c>
      <c r="D732" s="234" t="s">
        <v>74</v>
      </c>
      <c r="E732" s="235">
        <v>75616</v>
      </c>
      <c r="F732" s="236">
        <v>22800</v>
      </c>
      <c r="G732" s="233">
        <v>1</v>
      </c>
      <c r="H732" s="233" t="s">
        <v>89</v>
      </c>
    </row>
    <row r="733" spans="1:8">
      <c r="A733" s="227" t="s">
        <v>202</v>
      </c>
      <c r="B733" s="244">
        <v>45993.54111111111</v>
      </c>
      <c r="C733" s="234">
        <v>755</v>
      </c>
      <c r="D733" s="234" t="s">
        <v>74</v>
      </c>
      <c r="E733" s="235">
        <v>75617</v>
      </c>
      <c r="F733" s="236">
        <v>14740</v>
      </c>
      <c r="G733" s="233">
        <v>1</v>
      </c>
      <c r="H733" s="233" t="s">
        <v>89</v>
      </c>
    </row>
    <row r="734" spans="1:8">
      <c r="A734" s="227" t="s">
        <v>202</v>
      </c>
      <c r="B734" s="244">
        <v>45993.60460648148</v>
      </c>
      <c r="C734" s="234">
        <v>755</v>
      </c>
      <c r="D734" s="234" t="s">
        <v>74</v>
      </c>
      <c r="E734" s="235">
        <v>75640</v>
      </c>
      <c r="F734" s="236">
        <v>4100</v>
      </c>
      <c r="G734" s="233">
        <v>1</v>
      </c>
      <c r="H734" s="233" t="s">
        <v>93</v>
      </c>
    </row>
    <row r="735" spans="1:8">
      <c r="A735" s="227" t="s">
        <v>202</v>
      </c>
      <c r="B735" s="244">
        <v>45993.606215277781</v>
      </c>
      <c r="C735" s="234">
        <v>755</v>
      </c>
      <c r="D735" s="234" t="s">
        <v>74</v>
      </c>
      <c r="E735" s="235">
        <v>75641</v>
      </c>
      <c r="F735" s="236">
        <v>61940</v>
      </c>
      <c r="G735" s="233">
        <v>1</v>
      </c>
      <c r="H735" s="233" t="s">
        <v>93</v>
      </c>
    </row>
    <row r="736" spans="1:8">
      <c r="A736" s="227" t="s">
        <v>202</v>
      </c>
      <c r="B736" s="244">
        <v>45993.60796296296</v>
      </c>
      <c r="C736" s="234">
        <v>755</v>
      </c>
      <c r="D736" s="234" t="s">
        <v>74</v>
      </c>
      <c r="E736" s="235">
        <v>75642</v>
      </c>
      <c r="F736" s="236">
        <v>25040</v>
      </c>
      <c r="G736" s="233">
        <v>1</v>
      </c>
      <c r="H736" s="233" t="s">
        <v>93</v>
      </c>
    </row>
    <row r="737" spans="1:8">
      <c r="A737" s="227" t="s">
        <v>202</v>
      </c>
      <c r="B737" s="244">
        <v>45993.616666666669</v>
      </c>
      <c r="C737" s="234">
        <v>755</v>
      </c>
      <c r="D737" s="234" t="s">
        <v>74</v>
      </c>
      <c r="E737" s="235">
        <v>75644</v>
      </c>
      <c r="F737" s="236">
        <v>83445</v>
      </c>
      <c r="G737" s="233">
        <v>1</v>
      </c>
      <c r="H737" s="233" t="s">
        <v>93</v>
      </c>
    </row>
    <row r="738" spans="1:8">
      <c r="A738" s="227" t="s">
        <v>202</v>
      </c>
      <c r="B738" s="244">
        <v>45993.61859953704</v>
      </c>
      <c r="C738" s="234">
        <v>755</v>
      </c>
      <c r="D738" s="234" t="s">
        <v>74</v>
      </c>
      <c r="E738" s="235">
        <v>75645</v>
      </c>
      <c r="F738" s="236">
        <v>9360</v>
      </c>
      <c r="G738" s="233">
        <v>1</v>
      </c>
      <c r="H738" s="233" t="s">
        <v>93</v>
      </c>
    </row>
    <row r="739" spans="1:8">
      <c r="A739" s="227" t="s">
        <v>202</v>
      </c>
      <c r="B739" s="244">
        <v>45993.649745370371</v>
      </c>
      <c r="C739" s="234">
        <v>755</v>
      </c>
      <c r="D739" s="234" t="s">
        <v>74</v>
      </c>
      <c r="E739" s="235">
        <v>75655</v>
      </c>
      <c r="F739" s="236">
        <v>23900</v>
      </c>
      <c r="G739" s="233">
        <v>1</v>
      </c>
      <c r="H739" s="233" t="s">
        <v>93</v>
      </c>
    </row>
    <row r="740" spans="1:8">
      <c r="A740" s="227" t="s">
        <v>202</v>
      </c>
      <c r="B740" s="244">
        <v>45993.655578703707</v>
      </c>
      <c r="C740" s="234">
        <v>755</v>
      </c>
      <c r="D740" s="234" t="s">
        <v>74</v>
      </c>
      <c r="E740" s="235">
        <v>75656</v>
      </c>
      <c r="F740" s="236">
        <v>68620</v>
      </c>
      <c r="G740" s="233">
        <v>1</v>
      </c>
      <c r="H740" s="233" t="s">
        <v>93</v>
      </c>
    </row>
    <row r="741" spans="1:8">
      <c r="A741" s="227" t="s">
        <v>202</v>
      </c>
      <c r="B741" s="244">
        <v>45993.656504629631</v>
      </c>
      <c r="C741" s="234">
        <v>755</v>
      </c>
      <c r="D741" s="234" t="s">
        <v>74</v>
      </c>
      <c r="E741" s="235">
        <v>75657</v>
      </c>
      <c r="F741" s="236">
        <v>13426</v>
      </c>
      <c r="G741" s="233">
        <v>1</v>
      </c>
      <c r="H741" s="233" t="s">
        <v>93</v>
      </c>
    </row>
    <row r="742" spans="1:8">
      <c r="A742" s="227" t="s">
        <v>202</v>
      </c>
      <c r="B742" s="244">
        <v>45993.657754629632</v>
      </c>
      <c r="C742" s="234">
        <v>755</v>
      </c>
      <c r="D742" s="234" t="s">
        <v>74</v>
      </c>
      <c r="E742" s="235">
        <v>75658</v>
      </c>
      <c r="F742" s="236">
        <v>3475</v>
      </c>
      <c r="G742" s="233">
        <v>1</v>
      </c>
      <c r="H742" s="233" t="s">
        <v>93</v>
      </c>
    </row>
    <row r="743" spans="1:8">
      <c r="A743" s="227" t="s">
        <v>202</v>
      </c>
      <c r="B743" s="244">
        <v>45993.659351851849</v>
      </c>
      <c r="C743" s="234">
        <v>755</v>
      </c>
      <c r="D743" s="234" t="s">
        <v>74</v>
      </c>
      <c r="E743" s="235">
        <v>75659</v>
      </c>
      <c r="F743" s="236">
        <v>27320</v>
      </c>
      <c r="G743" s="233">
        <v>1</v>
      </c>
      <c r="H743" s="233" t="s">
        <v>93</v>
      </c>
    </row>
    <row r="744" spans="1:8">
      <c r="A744" s="227" t="s">
        <v>202</v>
      </c>
      <c r="B744" s="244">
        <v>45993.660277777781</v>
      </c>
      <c r="C744" s="234">
        <v>755</v>
      </c>
      <c r="D744" s="234" t="s">
        <v>74</v>
      </c>
      <c r="E744" s="235">
        <v>75660</v>
      </c>
      <c r="F744" s="236">
        <v>14080</v>
      </c>
      <c r="G744" s="233">
        <v>1</v>
      </c>
      <c r="H744" s="233" t="s">
        <v>93</v>
      </c>
    </row>
    <row r="745" spans="1:8">
      <c r="A745" s="227" t="s">
        <v>202</v>
      </c>
      <c r="B745" s="244">
        <v>45993.661354166667</v>
      </c>
      <c r="C745" s="234">
        <v>755</v>
      </c>
      <c r="D745" s="234" t="s">
        <v>74</v>
      </c>
      <c r="E745" s="235">
        <v>75661</v>
      </c>
      <c r="F745" s="236">
        <v>15680</v>
      </c>
      <c r="G745" s="233">
        <v>1</v>
      </c>
      <c r="H745" s="233" t="s">
        <v>93</v>
      </c>
    </row>
    <row r="746" spans="1:8">
      <c r="A746" s="227" t="s">
        <v>202</v>
      </c>
      <c r="B746" s="244">
        <v>45993.662685185183</v>
      </c>
      <c r="C746" s="234">
        <v>755</v>
      </c>
      <c r="D746" s="234" t="s">
        <v>74</v>
      </c>
      <c r="E746" s="235">
        <v>75662</v>
      </c>
      <c r="F746" s="236">
        <v>16090</v>
      </c>
      <c r="G746" s="233">
        <v>1</v>
      </c>
      <c r="H746" s="233" t="s">
        <v>93</v>
      </c>
    </row>
    <row r="747" spans="1:8">
      <c r="A747" s="227" t="s">
        <v>202</v>
      </c>
      <c r="B747" s="244">
        <v>45993.667604166665</v>
      </c>
      <c r="C747" s="234">
        <v>755</v>
      </c>
      <c r="D747" s="234" t="s">
        <v>74</v>
      </c>
      <c r="E747" s="235">
        <v>75663</v>
      </c>
      <c r="F747" s="236">
        <v>6060</v>
      </c>
      <c r="G747" s="233">
        <v>1</v>
      </c>
      <c r="H747" s="233" t="s">
        <v>93</v>
      </c>
    </row>
    <row r="748" spans="1:8">
      <c r="A748" s="227" t="s">
        <v>202</v>
      </c>
      <c r="B748" s="244">
        <v>45993.682337962964</v>
      </c>
      <c r="C748" s="234">
        <v>755</v>
      </c>
      <c r="D748" s="234" t="s">
        <v>74</v>
      </c>
      <c r="E748" s="235">
        <v>75664</v>
      </c>
      <c r="F748" s="236">
        <v>29880</v>
      </c>
      <c r="G748" s="233">
        <v>1</v>
      </c>
      <c r="H748" s="233" t="s">
        <v>93</v>
      </c>
    </row>
    <row r="749" spans="1:8">
      <c r="A749" s="227" t="s">
        <v>202</v>
      </c>
      <c r="B749" s="244">
        <v>45993.682962962965</v>
      </c>
      <c r="C749" s="234">
        <v>755</v>
      </c>
      <c r="D749" s="234" t="s">
        <v>74</v>
      </c>
      <c r="E749" s="235">
        <v>75665</v>
      </c>
      <c r="F749" s="236">
        <v>9180</v>
      </c>
      <c r="G749" s="233">
        <v>1</v>
      </c>
      <c r="H749" s="233" t="s">
        <v>93</v>
      </c>
    </row>
    <row r="750" spans="1:8">
      <c r="A750" s="227" t="s">
        <v>202</v>
      </c>
      <c r="B750" s="244">
        <v>45993.68372685185</v>
      </c>
      <c r="C750" s="234">
        <v>755</v>
      </c>
      <c r="D750" s="234" t="s">
        <v>74</v>
      </c>
      <c r="E750" s="235">
        <v>75666</v>
      </c>
      <c r="F750" s="236">
        <v>3900</v>
      </c>
      <c r="G750" s="233">
        <v>1</v>
      </c>
      <c r="H750" s="233" t="s">
        <v>93</v>
      </c>
    </row>
    <row r="751" spans="1:8">
      <c r="A751" s="227" t="s">
        <v>202</v>
      </c>
      <c r="B751" s="244">
        <v>45993.692708333336</v>
      </c>
      <c r="C751" s="234">
        <v>755</v>
      </c>
      <c r="D751" s="234" t="s">
        <v>74</v>
      </c>
      <c r="E751" s="235">
        <v>75667</v>
      </c>
      <c r="F751" s="236">
        <v>20850</v>
      </c>
      <c r="G751" s="233">
        <v>1</v>
      </c>
      <c r="H751" s="233" t="s">
        <v>93</v>
      </c>
    </row>
    <row r="752" spans="1:8">
      <c r="A752" s="227" t="s">
        <v>202</v>
      </c>
      <c r="B752" s="244">
        <v>45993.694178240738</v>
      </c>
      <c r="C752" s="234">
        <v>755</v>
      </c>
      <c r="D752" s="234" t="s">
        <v>74</v>
      </c>
      <c r="E752" s="235">
        <v>75668</v>
      </c>
      <c r="F752" s="236">
        <v>5375</v>
      </c>
      <c r="G752" s="233">
        <v>1</v>
      </c>
      <c r="H752" s="233" t="s">
        <v>93</v>
      </c>
    </row>
    <row r="753" spans="1:8">
      <c r="A753" s="227" t="s">
        <v>202</v>
      </c>
      <c r="B753" s="244">
        <v>45993.697291666664</v>
      </c>
      <c r="C753" s="234">
        <v>755</v>
      </c>
      <c r="D753" s="234" t="s">
        <v>74</v>
      </c>
      <c r="E753" s="235">
        <v>75669</v>
      </c>
      <c r="F753" s="236">
        <v>20000</v>
      </c>
      <c r="G753" s="233">
        <v>1</v>
      </c>
      <c r="H753" s="233" t="s">
        <v>93</v>
      </c>
    </row>
    <row r="754" spans="1:8">
      <c r="A754" s="227" t="s">
        <v>202</v>
      </c>
      <c r="B754" s="244">
        <v>45993.703680555554</v>
      </c>
      <c r="C754" s="234">
        <v>755</v>
      </c>
      <c r="D754" s="234" t="s">
        <v>74</v>
      </c>
      <c r="E754" s="235">
        <v>75670</v>
      </c>
      <c r="F754" s="236">
        <v>14000</v>
      </c>
      <c r="G754" s="233">
        <v>1</v>
      </c>
      <c r="H754" s="233" t="s">
        <v>93</v>
      </c>
    </row>
    <row r="755" spans="1:8">
      <c r="A755" s="227" t="s">
        <v>202</v>
      </c>
      <c r="B755" s="244">
        <v>45993.710405092592</v>
      </c>
      <c r="C755" s="234">
        <v>755</v>
      </c>
      <c r="D755" s="234" t="s">
        <v>74</v>
      </c>
      <c r="E755" s="235">
        <v>75671</v>
      </c>
      <c r="F755" s="236">
        <v>5970</v>
      </c>
      <c r="G755" s="233">
        <v>1</v>
      </c>
      <c r="H755" s="233" t="s">
        <v>93</v>
      </c>
    </row>
    <row r="756" spans="1:8">
      <c r="A756" s="227" t="s">
        <v>202</v>
      </c>
      <c r="B756" s="244">
        <v>45993.711041666669</v>
      </c>
      <c r="C756" s="234">
        <v>755</v>
      </c>
      <c r="D756" s="234" t="s">
        <v>74</v>
      </c>
      <c r="E756" s="235">
        <v>75672</v>
      </c>
      <c r="F756" s="236">
        <v>3600</v>
      </c>
      <c r="G756" s="233">
        <v>1</v>
      </c>
      <c r="H756" s="233" t="s">
        <v>93</v>
      </c>
    </row>
    <row r="757" spans="1:8">
      <c r="A757" s="227" t="s">
        <v>202</v>
      </c>
      <c r="B757" s="244">
        <v>45993.427847222221</v>
      </c>
      <c r="C757" s="234">
        <v>755</v>
      </c>
      <c r="D757" s="234" t="s">
        <v>74</v>
      </c>
      <c r="E757" s="235">
        <v>75533</v>
      </c>
      <c r="F757" s="236">
        <v>9450</v>
      </c>
      <c r="G757" s="233">
        <v>1</v>
      </c>
      <c r="H757" s="233" t="s">
        <v>89</v>
      </c>
    </row>
    <row r="758" spans="1:8">
      <c r="A758" s="227" t="s">
        <v>202</v>
      </c>
      <c r="B758" s="244">
        <v>45993.429074074076</v>
      </c>
      <c r="C758" s="234">
        <v>755</v>
      </c>
      <c r="D758" s="234" t="s">
        <v>74</v>
      </c>
      <c r="E758" s="235">
        <v>75534</v>
      </c>
      <c r="F758" s="236">
        <v>5250</v>
      </c>
      <c r="G758" s="233">
        <v>1</v>
      </c>
      <c r="H758" s="233" t="s">
        <v>89</v>
      </c>
    </row>
    <row r="759" spans="1:8">
      <c r="A759" s="227" t="s">
        <v>202</v>
      </c>
      <c r="B759" s="244">
        <v>45993.429756944446</v>
      </c>
      <c r="C759" s="234">
        <v>755</v>
      </c>
      <c r="D759" s="234" t="s">
        <v>74</v>
      </c>
      <c r="E759" s="235">
        <v>75535</v>
      </c>
      <c r="F759" s="236">
        <v>10075</v>
      </c>
      <c r="G759" s="233">
        <v>1</v>
      </c>
      <c r="H759" s="233" t="s">
        <v>89</v>
      </c>
    </row>
    <row r="760" spans="1:8">
      <c r="A760" s="227" t="s">
        <v>202</v>
      </c>
      <c r="B760" s="244">
        <v>45993.43041666667</v>
      </c>
      <c r="C760" s="234">
        <v>755</v>
      </c>
      <c r="D760" s="234" t="s">
        <v>74</v>
      </c>
      <c r="E760" s="235">
        <v>75536</v>
      </c>
      <c r="F760" s="236">
        <v>297000</v>
      </c>
      <c r="G760" s="233">
        <v>1</v>
      </c>
      <c r="H760" s="233" t="s">
        <v>89</v>
      </c>
    </row>
    <row r="761" spans="1:8">
      <c r="A761" s="227" t="s">
        <v>202</v>
      </c>
      <c r="B761" s="244">
        <v>45993.430775462963</v>
      </c>
      <c r="C761" s="234">
        <v>755</v>
      </c>
      <c r="D761" s="234" t="s">
        <v>74</v>
      </c>
      <c r="E761" s="235">
        <v>75537</v>
      </c>
      <c r="F761" s="236">
        <v>297000</v>
      </c>
      <c r="G761" s="233">
        <v>1</v>
      </c>
      <c r="H761" s="233" t="s">
        <v>89</v>
      </c>
    </row>
    <row r="762" spans="1:8">
      <c r="A762" s="227" t="s">
        <v>202</v>
      </c>
      <c r="B762" s="244">
        <v>45993.431134259263</v>
      </c>
      <c r="C762" s="234">
        <v>755</v>
      </c>
      <c r="D762" s="234" t="s">
        <v>74</v>
      </c>
      <c r="E762" s="235">
        <v>75538</v>
      </c>
      <c r="F762" s="236">
        <v>297000</v>
      </c>
      <c r="G762" s="233">
        <v>1</v>
      </c>
      <c r="H762" s="233" t="s">
        <v>89</v>
      </c>
    </row>
    <row r="763" spans="1:8">
      <c r="A763" s="227" t="s">
        <v>202</v>
      </c>
      <c r="B763" s="244">
        <v>45993.431898148148</v>
      </c>
      <c r="C763" s="234">
        <v>755</v>
      </c>
      <c r="D763" s="234" t="s">
        <v>74</v>
      </c>
      <c r="E763" s="235">
        <v>75539</v>
      </c>
      <c r="F763" s="236">
        <v>20000</v>
      </c>
      <c r="G763" s="233">
        <v>1</v>
      </c>
      <c r="H763" s="233" t="s">
        <v>89</v>
      </c>
    </row>
    <row r="764" spans="1:8">
      <c r="A764" s="227" t="s">
        <v>202</v>
      </c>
      <c r="B764" s="244">
        <v>45993.43236111111</v>
      </c>
      <c r="C764" s="234">
        <v>755</v>
      </c>
      <c r="D764" s="234" t="s">
        <v>74</v>
      </c>
      <c r="E764" s="235">
        <v>75540</v>
      </c>
      <c r="F764" s="236">
        <v>297000</v>
      </c>
      <c r="G764" s="233">
        <v>1</v>
      </c>
      <c r="H764" s="233" t="s">
        <v>89</v>
      </c>
    </row>
    <row r="765" spans="1:8">
      <c r="A765" s="227" t="s">
        <v>202</v>
      </c>
      <c r="B765" s="244">
        <v>45993.432812500003</v>
      </c>
      <c r="C765" s="234">
        <v>755</v>
      </c>
      <c r="D765" s="234" t="s">
        <v>74</v>
      </c>
      <c r="E765" s="235">
        <v>75541</v>
      </c>
      <c r="F765" s="236">
        <v>297000</v>
      </c>
      <c r="G765" s="233">
        <v>1</v>
      </c>
      <c r="H765" s="233" t="s">
        <v>89</v>
      </c>
    </row>
    <row r="766" spans="1:8">
      <c r="A766" s="227" t="s">
        <v>202</v>
      </c>
      <c r="B766" s="244">
        <v>45993.433321759258</v>
      </c>
      <c r="C766" s="234">
        <v>755</v>
      </c>
      <c r="D766" s="234" t="s">
        <v>74</v>
      </c>
      <c r="E766" s="235">
        <v>75542</v>
      </c>
      <c r="F766" s="236">
        <v>297000</v>
      </c>
      <c r="G766" s="233">
        <v>1</v>
      </c>
      <c r="H766" s="233" t="s">
        <v>89</v>
      </c>
    </row>
    <row r="767" spans="1:8">
      <c r="A767" s="227" t="s">
        <v>202</v>
      </c>
      <c r="B767" s="244">
        <v>45993.434236111112</v>
      </c>
      <c r="C767" s="234">
        <v>755</v>
      </c>
      <c r="D767" s="234" t="s">
        <v>74</v>
      </c>
      <c r="E767" s="235">
        <v>75543</v>
      </c>
      <c r="F767" s="236">
        <v>15582</v>
      </c>
      <c r="G767" s="233">
        <v>1</v>
      </c>
      <c r="H767" s="233" t="s">
        <v>89</v>
      </c>
    </row>
    <row r="768" spans="1:8">
      <c r="A768" s="227" t="s">
        <v>202</v>
      </c>
      <c r="B768" s="244">
        <v>45993.436168981483</v>
      </c>
      <c r="C768" s="234">
        <v>755</v>
      </c>
      <c r="D768" s="234" t="s">
        <v>74</v>
      </c>
      <c r="E768" s="235">
        <v>75544</v>
      </c>
      <c r="F768" s="236">
        <v>25040</v>
      </c>
      <c r="G768" s="233">
        <v>1</v>
      </c>
      <c r="H768" s="233" t="s">
        <v>89</v>
      </c>
    </row>
    <row r="769" spans="1:8">
      <c r="A769" s="227" t="s">
        <v>202</v>
      </c>
      <c r="B769" s="244">
        <v>45993.436828703707</v>
      </c>
      <c r="C769" s="234">
        <v>755</v>
      </c>
      <c r="D769" s="234" t="s">
        <v>74</v>
      </c>
      <c r="E769" s="235">
        <v>75545</v>
      </c>
      <c r="F769" s="236">
        <v>297000</v>
      </c>
      <c r="G769" s="233">
        <v>1</v>
      </c>
      <c r="H769" s="233" t="s">
        <v>89</v>
      </c>
    </row>
    <row r="770" spans="1:8">
      <c r="A770" s="227" t="s">
        <v>202</v>
      </c>
      <c r="B770" s="244">
        <v>45993.437314814815</v>
      </c>
      <c r="C770" s="234">
        <v>755</v>
      </c>
      <c r="D770" s="234" t="s">
        <v>74</v>
      </c>
      <c r="E770" s="235">
        <v>75546</v>
      </c>
      <c r="F770" s="236">
        <v>297000</v>
      </c>
      <c r="G770" s="233">
        <v>1</v>
      </c>
      <c r="H770" s="233" t="s">
        <v>89</v>
      </c>
    </row>
    <row r="771" spans="1:8">
      <c r="A771" s="227" t="s">
        <v>202</v>
      </c>
      <c r="B771" s="244">
        <v>45993.438217592593</v>
      </c>
      <c r="C771" s="234">
        <v>755</v>
      </c>
      <c r="D771" s="234" t="s">
        <v>74</v>
      </c>
      <c r="E771" s="235">
        <v>75547</v>
      </c>
      <c r="F771" s="236">
        <v>297000</v>
      </c>
      <c r="G771" s="233">
        <v>1</v>
      </c>
      <c r="H771" s="233" t="s">
        <v>89</v>
      </c>
    </row>
    <row r="772" spans="1:8">
      <c r="A772" s="227" t="s">
        <v>202</v>
      </c>
      <c r="B772" s="244">
        <v>45993.438750000001</v>
      </c>
      <c r="C772" s="234">
        <v>755</v>
      </c>
      <c r="D772" s="234" t="s">
        <v>74</v>
      </c>
      <c r="E772" s="235">
        <v>75548</v>
      </c>
      <c r="F772" s="236">
        <v>297000</v>
      </c>
      <c r="G772" s="233">
        <v>1</v>
      </c>
      <c r="H772" s="233" t="s">
        <v>89</v>
      </c>
    </row>
    <row r="773" spans="1:8">
      <c r="A773" s="227" t="s">
        <v>202</v>
      </c>
      <c r="B773" s="244">
        <v>45993.439780092594</v>
      </c>
      <c r="C773" s="234">
        <v>755</v>
      </c>
      <c r="D773" s="234" t="s">
        <v>74</v>
      </c>
      <c r="E773" s="235">
        <v>75549</v>
      </c>
      <c r="F773" s="236">
        <v>297000</v>
      </c>
      <c r="G773" s="233">
        <v>1</v>
      </c>
      <c r="H773" s="233" t="s">
        <v>89</v>
      </c>
    </row>
    <row r="774" spans="1:8">
      <c r="A774" s="227" t="s">
        <v>202</v>
      </c>
      <c r="B774" s="244">
        <v>45993.440185185187</v>
      </c>
      <c r="C774" s="234">
        <v>755</v>
      </c>
      <c r="D774" s="234" t="s">
        <v>74</v>
      </c>
      <c r="E774" s="235">
        <v>75550</v>
      </c>
      <c r="F774" s="236">
        <v>297000</v>
      </c>
      <c r="G774" s="233">
        <v>1</v>
      </c>
      <c r="H774" s="233" t="s">
        <v>89</v>
      </c>
    </row>
    <row r="775" spans="1:8">
      <c r="A775" s="227" t="s">
        <v>202</v>
      </c>
      <c r="B775" s="244">
        <v>45993.440868055557</v>
      </c>
      <c r="C775" s="234">
        <v>755</v>
      </c>
      <c r="D775" s="234" t="s">
        <v>74</v>
      </c>
      <c r="E775" s="235">
        <v>75551</v>
      </c>
      <c r="F775" s="236">
        <v>121050</v>
      </c>
      <c r="G775" s="233">
        <v>1</v>
      </c>
      <c r="H775" s="233" t="s">
        <v>89</v>
      </c>
    </row>
    <row r="776" spans="1:8">
      <c r="A776" s="227" t="s">
        <v>202</v>
      </c>
      <c r="B776" s="244">
        <v>45993.443043981482</v>
      </c>
      <c r="C776" s="234">
        <v>755</v>
      </c>
      <c r="D776" s="234" t="s">
        <v>74</v>
      </c>
      <c r="E776" s="235">
        <v>75552</v>
      </c>
      <c r="F776" s="236">
        <v>2225</v>
      </c>
      <c r="G776" s="233">
        <v>1</v>
      </c>
      <c r="H776" s="233" t="s">
        <v>89</v>
      </c>
    </row>
    <row r="777" spans="1:8">
      <c r="A777" s="227" t="s">
        <v>202</v>
      </c>
      <c r="B777" s="244">
        <v>45993.445104166669</v>
      </c>
      <c r="C777" s="234">
        <v>755</v>
      </c>
      <c r="D777" s="234" t="s">
        <v>74</v>
      </c>
      <c r="E777" s="235">
        <v>75553</v>
      </c>
      <c r="F777" s="236">
        <v>22390</v>
      </c>
      <c r="G777" s="233">
        <v>1</v>
      </c>
      <c r="H777" s="233" t="s">
        <v>89</v>
      </c>
    </row>
    <row r="778" spans="1:8">
      <c r="A778" s="227" t="s">
        <v>202</v>
      </c>
      <c r="B778" s="244">
        <v>45993.448750000003</v>
      </c>
      <c r="C778" s="234">
        <v>755</v>
      </c>
      <c r="D778" s="234" t="s">
        <v>74</v>
      </c>
      <c r="E778" s="235">
        <v>75554</v>
      </c>
      <c r="F778" s="236">
        <v>20550</v>
      </c>
      <c r="G778" s="233">
        <v>1</v>
      </c>
      <c r="H778" s="233" t="s">
        <v>89</v>
      </c>
    </row>
    <row r="779" spans="1:8">
      <c r="A779" s="227" t="s">
        <v>202</v>
      </c>
      <c r="B779" s="244">
        <v>45993.44940972222</v>
      </c>
      <c r="C779" s="234">
        <v>755</v>
      </c>
      <c r="D779" s="234" t="s">
        <v>74</v>
      </c>
      <c r="E779" s="235">
        <v>75555</v>
      </c>
      <c r="F779" s="236">
        <v>13345</v>
      </c>
      <c r="G779" s="233">
        <v>1</v>
      </c>
      <c r="H779" s="233" t="s">
        <v>89</v>
      </c>
    </row>
    <row r="780" spans="1:8">
      <c r="A780" s="227" t="s">
        <v>202</v>
      </c>
      <c r="B780" s="244">
        <v>45993.450601851851</v>
      </c>
      <c r="C780" s="234">
        <v>755</v>
      </c>
      <c r="D780" s="234" t="s">
        <v>74</v>
      </c>
      <c r="E780" s="235">
        <v>75556</v>
      </c>
      <c r="F780" s="236">
        <v>35290</v>
      </c>
      <c r="G780" s="233">
        <v>1</v>
      </c>
      <c r="H780" s="233" t="s">
        <v>89</v>
      </c>
    </row>
    <row r="781" spans="1:8">
      <c r="A781" s="227" t="s">
        <v>202</v>
      </c>
      <c r="B781" s="244">
        <v>45993.451539351852</v>
      </c>
      <c r="C781" s="234">
        <v>755</v>
      </c>
      <c r="D781" s="234" t="s">
        <v>74</v>
      </c>
      <c r="E781" s="235">
        <v>75557</v>
      </c>
      <c r="F781" s="236">
        <v>28800</v>
      </c>
      <c r="G781" s="233">
        <v>1</v>
      </c>
      <c r="H781" s="233" t="s">
        <v>89</v>
      </c>
    </row>
    <row r="782" spans="1:8">
      <c r="A782" s="227" t="s">
        <v>202</v>
      </c>
      <c r="B782" s="244">
        <v>45993.45449074074</v>
      </c>
      <c r="C782" s="234">
        <v>755</v>
      </c>
      <c r="D782" s="234" t="s">
        <v>74</v>
      </c>
      <c r="E782" s="235">
        <v>75558</v>
      </c>
      <c r="F782" s="236">
        <v>25280</v>
      </c>
      <c r="G782" s="233">
        <v>1</v>
      </c>
      <c r="H782" s="233" t="s">
        <v>89</v>
      </c>
    </row>
    <row r="783" spans="1:8">
      <c r="A783" s="227" t="s">
        <v>202</v>
      </c>
      <c r="B783" s="244">
        <v>45993.455937500003</v>
      </c>
      <c r="C783" s="234">
        <v>755</v>
      </c>
      <c r="D783" s="234" t="s">
        <v>74</v>
      </c>
      <c r="E783" s="235">
        <v>75559</v>
      </c>
      <c r="F783" s="236">
        <v>5475</v>
      </c>
      <c r="G783" s="233">
        <v>1</v>
      </c>
      <c r="H783" s="233" t="s">
        <v>89</v>
      </c>
    </row>
    <row r="784" spans="1:8">
      <c r="A784" s="227" t="s">
        <v>202</v>
      </c>
      <c r="B784" s="244">
        <v>45993.456689814811</v>
      </c>
      <c r="C784" s="234">
        <v>755</v>
      </c>
      <c r="D784" s="234" t="s">
        <v>74</v>
      </c>
      <c r="E784" s="235">
        <v>75560</v>
      </c>
      <c r="F784" s="236">
        <v>20740</v>
      </c>
      <c r="G784" s="233">
        <v>1</v>
      </c>
      <c r="H784" s="233" t="s">
        <v>89</v>
      </c>
    </row>
    <row r="785" spans="1:8">
      <c r="A785" s="227" t="s">
        <v>202</v>
      </c>
      <c r="B785" s="244">
        <v>45993.45925925926</v>
      </c>
      <c r="C785" s="234">
        <v>755</v>
      </c>
      <c r="D785" s="234" t="s">
        <v>74</v>
      </c>
      <c r="E785" s="235">
        <v>75561</v>
      </c>
      <c r="F785" s="236">
        <v>26600</v>
      </c>
      <c r="G785" s="233">
        <v>1</v>
      </c>
      <c r="H785" s="233" t="s">
        <v>89</v>
      </c>
    </row>
    <row r="786" spans="1:8">
      <c r="A786" s="227" t="s">
        <v>202</v>
      </c>
      <c r="B786" s="244">
        <v>45993.460451388892</v>
      </c>
      <c r="C786" s="234">
        <v>755</v>
      </c>
      <c r="D786" s="234" t="s">
        <v>74</v>
      </c>
      <c r="E786" s="235">
        <v>75562</v>
      </c>
      <c r="F786" s="236">
        <v>20700</v>
      </c>
      <c r="G786" s="233">
        <v>1</v>
      </c>
      <c r="H786" s="233" t="s">
        <v>89</v>
      </c>
    </row>
    <row r="787" spans="1:8">
      <c r="A787" s="227" t="s">
        <v>202</v>
      </c>
      <c r="B787" s="244">
        <v>45993.461458333331</v>
      </c>
      <c r="C787" s="234">
        <v>755</v>
      </c>
      <c r="D787" s="234" t="s">
        <v>74</v>
      </c>
      <c r="E787" s="235">
        <v>75563</v>
      </c>
      <c r="F787" s="236">
        <v>20250</v>
      </c>
      <c r="G787" s="233">
        <v>1</v>
      </c>
      <c r="H787" s="233" t="s">
        <v>89</v>
      </c>
    </row>
    <row r="788" spans="1:8">
      <c r="A788" s="227" t="s">
        <v>202</v>
      </c>
      <c r="B788" s="244">
        <v>45993.462141203701</v>
      </c>
      <c r="C788" s="234">
        <v>755</v>
      </c>
      <c r="D788" s="234" t="s">
        <v>74</v>
      </c>
      <c r="E788" s="235">
        <v>75564</v>
      </c>
      <c r="F788" s="236">
        <v>11330</v>
      </c>
      <c r="G788" s="233">
        <v>1</v>
      </c>
      <c r="H788" s="233" t="s">
        <v>89</v>
      </c>
    </row>
    <row r="789" spans="1:8">
      <c r="A789" s="227" t="s">
        <v>202</v>
      </c>
      <c r="B789" s="244">
        <v>45993.464270833334</v>
      </c>
      <c r="C789" s="234">
        <v>755</v>
      </c>
      <c r="D789" s="234" t="s">
        <v>74</v>
      </c>
      <c r="E789" s="235">
        <v>75565</v>
      </c>
      <c r="F789" s="236">
        <v>6120</v>
      </c>
      <c r="G789" s="233">
        <v>1</v>
      </c>
      <c r="H789" s="233" t="s">
        <v>89</v>
      </c>
    </row>
    <row r="790" spans="1:8">
      <c r="A790" s="227" t="s">
        <v>202</v>
      </c>
      <c r="B790" s="244">
        <v>45993.468645833331</v>
      </c>
      <c r="C790" s="234">
        <v>755</v>
      </c>
      <c r="D790" s="234" t="s">
        <v>74</v>
      </c>
      <c r="E790" s="235">
        <v>75566</v>
      </c>
      <c r="F790" s="236">
        <v>14000</v>
      </c>
      <c r="G790" s="233">
        <v>1</v>
      </c>
      <c r="H790" s="233" t="s">
        <v>89</v>
      </c>
    </row>
    <row r="791" spans="1:8">
      <c r="A791" s="227" t="s">
        <v>202</v>
      </c>
      <c r="B791" s="244">
        <v>45993.472453703704</v>
      </c>
      <c r="C791" s="234">
        <v>755</v>
      </c>
      <c r="D791" s="234" t="s">
        <v>74</v>
      </c>
      <c r="E791" s="235">
        <v>75567</v>
      </c>
      <c r="F791" s="236">
        <v>3980</v>
      </c>
      <c r="G791" s="233">
        <v>1</v>
      </c>
      <c r="H791" s="233" t="s">
        <v>89</v>
      </c>
    </row>
    <row r="792" spans="1:8">
      <c r="A792" s="227" t="s">
        <v>202</v>
      </c>
      <c r="B792" s="244">
        <v>45992.474548611113</v>
      </c>
      <c r="C792" s="234">
        <v>755</v>
      </c>
      <c r="D792" s="234" t="s">
        <v>74</v>
      </c>
      <c r="E792" s="235">
        <v>75394</v>
      </c>
      <c r="F792" s="236">
        <v>33000</v>
      </c>
      <c r="G792" s="233">
        <v>1</v>
      </c>
      <c r="H792" s="233" t="s">
        <v>93</v>
      </c>
    </row>
    <row r="793" spans="1:8">
      <c r="A793" s="227" t="s">
        <v>202</v>
      </c>
      <c r="B793" s="244">
        <v>45992.477048611108</v>
      </c>
      <c r="C793" s="234">
        <v>755</v>
      </c>
      <c r="D793" s="234" t="s">
        <v>74</v>
      </c>
      <c r="E793" s="235">
        <v>75395</v>
      </c>
      <c r="F793" s="236">
        <v>6090</v>
      </c>
      <c r="G793" s="233">
        <v>1</v>
      </c>
      <c r="H793" s="233" t="s">
        <v>93</v>
      </c>
    </row>
    <row r="794" spans="1:8">
      <c r="A794" s="227" t="s">
        <v>202</v>
      </c>
      <c r="B794" s="244">
        <v>45992.478784722225</v>
      </c>
      <c r="C794" s="234">
        <v>755</v>
      </c>
      <c r="D794" s="234" t="s">
        <v>74</v>
      </c>
      <c r="E794" s="235">
        <v>75396</v>
      </c>
      <c r="F794" s="236">
        <v>19225</v>
      </c>
      <c r="G794" s="233">
        <v>1</v>
      </c>
      <c r="H794" s="233" t="s">
        <v>93</v>
      </c>
    </row>
    <row r="795" spans="1:8">
      <c r="A795" s="227" t="s">
        <v>202</v>
      </c>
      <c r="B795" s="244">
        <v>45992.483784722222</v>
      </c>
      <c r="C795" s="234">
        <v>755</v>
      </c>
      <c r="D795" s="234" t="s">
        <v>74</v>
      </c>
      <c r="E795" s="235">
        <v>75397</v>
      </c>
      <c r="F795" s="236">
        <v>8970</v>
      </c>
      <c r="G795" s="233">
        <v>1</v>
      </c>
      <c r="H795" s="233" t="s">
        <v>93</v>
      </c>
    </row>
    <row r="796" spans="1:8">
      <c r="A796" s="227" t="s">
        <v>202</v>
      </c>
      <c r="B796" s="244">
        <v>45992.486238425925</v>
      </c>
      <c r="C796" s="234">
        <v>755</v>
      </c>
      <c r="D796" s="234" t="s">
        <v>74</v>
      </c>
      <c r="E796" s="235">
        <v>75398</v>
      </c>
      <c r="F796" s="236">
        <v>12050</v>
      </c>
      <c r="G796" s="233">
        <v>1</v>
      </c>
      <c r="H796" s="233" t="s">
        <v>93</v>
      </c>
    </row>
    <row r="797" spans="1:8">
      <c r="A797" s="227" t="s">
        <v>202</v>
      </c>
      <c r="B797" s="244">
        <v>45992.487997685188</v>
      </c>
      <c r="C797" s="234">
        <v>755</v>
      </c>
      <c r="D797" s="234" t="s">
        <v>74</v>
      </c>
      <c r="E797" s="235">
        <v>75399</v>
      </c>
      <c r="F797" s="236">
        <v>6000</v>
      </c>
      <c r="G797" s="233">
        <v>1</v>
      </c>
      <c r="H797" s="233" t="s">
        <v>93</v>
      </c>
    </row>
    <row r="798" spans="1:8">
      <c r="A798" s="227" t="s">
        <v>202</v>
      </c>
      <c r="B798" s="244">
        <v>45992.489108796297</v>
      </c>
      <c r="C798" s="234">
        <v>755</v>
      </c>
      <c r="D798" s="234" t="s">
        <v>74</v>
      </c>
      <c r="E798" s="235">
        <v>75400</v>
      </c>
      <c r="F798" s="236">
        <v>21800</v>
      </c>
      <c r="G798" s="233">
        <v>1</v>
      </c>
      <c r="H798" s="233" t="s">
        <v>93</v>
      </c>
    </row>
    <row r="799" spans="1:8">
      <c r="A799" s="227" t="s">
        <v>202</v>
      </c>
      <c r="B799" s="244">
        <v>45992.489907407406</v>
      </c>
      <c r="C799" s="234">
        <v>755</v>
      </c>
      <c r="D799" s="234" t="s">
        <v>74</v>
      </c>
      <c r="E799" s="235">
        <v>75401</v>
      </c>
      <c r="F799" s="236">
        <v>5500</v>
      </c>
      <c r="G799" s="233">
        <v>1</v>
      </c>
      <c r="H799" s="233" t="s">
        <v>93</v>
      </c>
    </row>
    <row r="800" spans="1:8">
      <c r="A800" s="227" t="s">
        <v>202</v>
      </c>
      <c r="B800" s="244">
        <v>45992.490787037037</v>
      </c>
      <c r="C800" s="234">
        <v>755</v>
      </c>
      <c r="D800" s="234" t="s">
        <v>74</v>
      </c>
      <c r="E800" s="235">
        <v>75402</v>
      </c>
      <c r="F800" s="236">
        <v>11440</v>
      </c>
      <c r="G800" s="233">
        <v>1</v>
      </c>
      <c r="H800" s="233" t="s">
        <v>93</v>
      </c>
    </row>
    <row r="801" spans="1:8">
      <c r="A801" s="227" t="s">
        <v>202</v>
      </c>
      <c r="B801" s="244">
        <v>45992.492291666669</v>
      </c>
      <c r="C801" s="234">
        <v>755</v>
      </c>
      <c r="D801" s="234" t="s">
        <v>74</v>
      </c>
      <c r="E801" s="235">
        <v>75403</v>
      </c>
      <c r="F801" s="236">
        <v>6500</v>
      </c>
      <c r="G801" s="233">
        <v>1</v>
      </c>
      <c r="H801" s="233" t="s">
        <v>93</v>
      </c>
    </row>
    <row r="802" spans="1:8">
      <c r="A802" s="227" t="s">
        <v>202</v>
      </c>
      <c r="B802" s="244">
        <v>45992.493472222224</v>
      </c>
      <c r="C802" s="234">
        <v>755</v>
      </c>
      <c r="D802" s="234" t="s">
        <v>74</v>
      </c>
      <c r="E802" s="235">
        <v>75404</v>
      </c>
      <c r="F802" s="236">
        <v>18280</v>
      </c>
      <c r="G802" s="233">
        <v>1</v>
      </c>
      <c r="H802" s="233" t="s">
        <v>93</v>
      </c>
    </row>
    <row r="803" spans="1:8">
      <c r="A803" s="227" t="s">
        <v>202</v>
      </c>
      <c r="B803" s="244">
        <v>45992.495810185188</v>
      </c>
      <c r="C803" s="234">
        <v>755</v>
      </c>
      <c r="D803" s="234" t="s">
        <v>74</v>
      </c>
      <c r="E803" s="235">
        <v>75405</v>
      </c>
      <c r="F803" s="236">
        <v>11155</v>
      </c>
      <c r="G803" s="233">
        <v>1</v>
      </c>
      <c r="H803" s="233" t="s">
        <v>93</v>
      </c>
    </row>
    <row r="804" spans="1:8">
      <c r="A804" s="227" t="s">
        <v>202</v>
      </c>
      <c r="B804" s="244">
        <v>45992.497604166667</v>
      </c>
      <c r="C804" s="234">
        <v>755</v>
      </c>
      <c r="D804" s="234" t="s">
        <v>74</v>
      </c>
      <c r="E804" s="235">
        <v>75406</v>
      </c>
      <c r="F804" s="236">
        <v>6174</v>
      </c>
      <c r="G804" s="233">
        <v>1</v>
      </c>
      <c r="H804" s="233" t="s">
        <v>93</v>
      </c>
    </row>
    <row r="805" spans="1:8">
      <c r="A805" s="227" t="s">
        <v>202</v>
      </c>
      <c r="B805" s="244">
        <v>45992.499328703707</v>
      </c>
      <c r="C805" s="234">
        <v>755</v>
      </c>
      <c r="D805" s="234" t="s">
        <v>74</v>
      </c>
      <c r="E805" s="235">
        <v>75407</v>
      </c>
      <c r="F805" s="236">
        <v>24794</v>
      </c>
      <c r="G805" s="233">
        <v>1</v>
      </c>
      <c r="H805" s="233" t="s">
        <v>93</v>
      </c>
    </row>
    <row r="806" spans="1:8">
      <c r="A806" s="227" t="s">
        <v>202</v>
      </c>
      <c r="B806" s="244">
        <v>45992.501759259256</v>
      </c>
      <c r="C806" s="234">
        <v>755</v>
      </c>
      <c r="D806" s="234" t="s">
        <v>74</v>
      </c>
      <c r="E806" s="235">
        <v>75408</v>
      </c>
      <c r="F806" s="236">
        <v>14406</v>
      </c>
      <c r="G806" s="233">
        <v>1</v>
      </c>
      <c r="H806" s="233" t="s">
        <v>93</v>
      </c>
    </row>
    <row r="807" spans="1:8">
      <c r="A807" s="227" t="s">
        <v>202</v>
      </c>
      <c r="B807" s="244">
        <v>45992.504479166666</v>
      </c>
      <c r="C807" s="234">
        <v>755</v>
      </c>
      <c r="D807" s="234" t="s">
        <v>74</v>
      </c>
      <c r="E807" s="235">
        <v>75409</v>
      </c>
      <c r="F807" s="236">
        <v>2450</v>
      </c>
      <c r="G807" s="233">
        <v>1</v>
      </c>
      <c r="H807" s="233" t="s">
        <v>93</v>
      </c>
    </row>
    <row r="808" spans="1:8">
      <c r="A808" s="227" t="s">
        <v>202</v>
      </c>
      <c r="B808" s="244">
        <v>45992.507395833331</v>
      </c>
      <c r="C808" s="234">
        <v>755</v>
      </c>
      <c r="D808" s="234" t="s">
        <v>74</v>
      </c>
      <c r="E808" s="235">
        <v>75410</v>
      </c>
      <c r="F808" s="236">
        <v>40800</v>
      </c>
      <c r="G808" s="233">
        <v>1</v>
      </c>
      <c r="H808" s="233" t="s">
        <v>93</v>
      </c>
    </row>
    <row r="809" spans="1:8">
      <c r="A809" s="227" t="s">
        <v>202</v>
      </c>
      <c r="B809" s="244">
        <v>45992.508935185186</v>
      </c>
      <c r="C809" s="234">
        <v>755</v>
      </c>
      <c r="D809" s="234" t="s">
        <v>74</v>
      </c>
      <c r="E809" s="235">
        <v>75411</v>
      </c>
      <c r="F809" s="236">
        <v>9975</v>
      </c>
      <c r="G809" s="233">
        <v>1</v>
      </c>
      <c r="H809" s="233" t="s">
        <v>93</v>
      </c>
    </row>
    <row r="810" spans="1:8">
      <c r="A810" s="227" t="s">
        <v>202</v>
      </c>
      <c r="B810" s="244">
        <v>45992.513055555559</v>
      </c>
      <c r="C810" s="234">
        <v>755</v>
      </c>
      <c r="D810" s="234" t="s">
        <v>74</v>
      </c>
      <c r="E810" s="235">
        <v>75412</v>
      </c>
      <c r="F810" s="236">
        <v>10450</v>
      </c>
      <c r="G810" s="233">
        <v>1</v>
      </c>
      <c r="H810" s="233" t="s">
        <v>93</v>
      </c>
    </row>
    <row r="811" spans="1:8">
      <c r="A811" s="227" t="s">
        <v>202</v>
      </c>
      <c r="B811" s="244">
        <v>45992.514444444445</v>
      </c>
      <c r="C811" s="234">
        <v>755</v>
      </c>
      <c r="D811" s="234" t="s">
        <v>74</v>
      </c>
      <c r="E811" s="235">
        <v>75413</v>
      </c>
      <c r="F811" s="236">
        <v>10508</v>
      </c>
      <c r="G811" s="233">
        <v>1</v>
      </c>
      <c r="H811" s="233" t="s">
        <v>93</v>
      </c>
    </row>
    <row r="812" spans="1:8">
      <c r="A812" s="227" t="s">
        <v>202</v>
      </c>
      <c r="B812" s="244">
        <v>45992.516597222224</v>
      </c>
      <c r="C812" s="234">
        <v>755</v>
      </c>
      <c r="D812" s="234" t="s">
        <v>74</v>
      </c>
      <c r="E812" s="235">
        <v>75414</v>
      </c>
      <c r="F812" s="236">
        <v>14406</v>
      </c>
      <c r="G812" s="233">
        <v>1</v>
      </c>
      <c r="H812" s="233" t="s">
        <v>93</v>
      </c>
    </row>
    <row r="813" spans="1:8">
      <c r="A813" s="227" t="s">
        <v>202</v>
      </c>
      <c r="B813" s="244">
        <v>45992.518506944441</v>
      </c>
      <c r="C813" s="234">
        <v>755</v>
      </c>
      <c r="D813" s="234" t="s">
        <v>74</v>
      </c>
      <c r="E813" s="235">
        <v>75415</v>
      </c>
      <c r="F813" s="236">
        <v>14520</v>
      </c>
      <c r="G813" s="233">
        <v>1</v>
      </c>
      <c r="H813" s="233" t="s">
        <v>93</v>
      </c>
    </row>
    <row r="814" spans="1:8">
      <c r="A814" s="227" t="s">
        <v>202</v>
      </c>
      <c r="B814" s="244">
        <v>45992.525034722225</v>
      </c>
      <c r="C814" s="234">
        <v>755</v>
      </c>
      <c r="D814" s="234" t="s">
        <v>74</v>
      </c>
      <c r="E814" s="235">
        <v>75416</v>
      </c>
      <c r="F814" s="236">
        <v>19483</v>
      </c>
      <c r="G814" s="233">
        <v>1</v>
      </c>
      <c r="H814" s="233" t="s">
        <v>93</v>
      </c>
    </row>
    <row r="815" spans="1:8">
      <c r="A815" s="227" t="s">
        <v>202</v>
      </c>
      <c r="B815" s="244">
        <v>45992.52753472222</v>
      </c>
      <c r="C815" s="234">
        <v>755</v>
      </c>
      <c r="D815" s="234" t="s">
        <v>74</v>
      </c>
      <c r="E815" s="235">
        <v>75417</v>
      </c>
      <c r="F815" s="236">
        <v>297000</v>
      </c>
      <c r="G815" s="233">
        <v>1</v>
      </c>
      <c r="H815" s="233" t="s">
        <v>93</v>
      </c>
    </row>
    <row r="816" spans="1:8">
      <c r="A816" s="227" t="s">
        <v>202</v>
      </c>
      <c r="B816" s="244">
        <v>45992.53052083333</v>
      </c>
      <c r="C816" s="234">
        <v>755</v>
      </c>
      <c r="D816" s="234" t="s">
        <v>74</v>
      </c>
      <c r="E816" s="235">
        <v>75418</v>
      </c>
      <c r="F816" s="236">
        <v>19800</v>
      </c>
      <c r="G816" s="233">
        <v>1</v>
      </c>
      <c r="H816" s="233" t="s">
        <v>93</v>
      </c>
    </row>
    <row r="817" spans="1:8">
      <c r="A817" s="227" t="s">
        <v>202</v>
      </c>
      <c r="B817" s="244">
        <v>45992.533055555556</v>
      </c>
      <c r="C817" s="234">
        <v>755</v>
      </c>
      <c r="D817" s="234" t="s">
        <v>74</v>
      </c>
      <c r="E817" s="235">
        <v>75419</v>
      </c>
      <c r="F817" s="236">
        <v>12320</v>
      </c>
      <c r="G817" s="233">
        <v>1</v>
      </c>
      <c r="H817" s="233" t="s">
        <v>93</v>
      </c>
    </row>
    <row r="818" spans="1:8">
      <c r="A818" s="227" t="s">
        <v>202</v>
      </c>
      <c r="B818" s="244">
        <v>45992.535590277781</v>
      </c>
      <c r="C818" s="234">
        <v>755</v>
      </c>
      <c r="D818" s="234" t="s">
        <v>74</v>
      </c>
      <c r="E818" s="235">
        <v>75420</v>
      </c>
      <c r="F818" s="236">
        <v>23102</v>
      </c>
      <c r="G818" s="233">
        <v>1</v>
      </c>
      <c r="H818" s="233" t="s">
        <v>93</v>
      </c>
    </row>
    <row r="819" spans="1:8">
      <c r="A819" s="227" t="s">
        <v>202</v>
      </c>
      <c r="B819" s="244">
        <v>45992.536481481482</v>
      </c>
      <c r="C819" s="234">
        <v>755</v>
      </c>
      <c r="D819" s="234" t="s">
        <v>74</v>
      </c>
      <c r="E819" s="235">
        <v>75421</v>
      </c>
      <c r="F819" s="236">
        <v>56000</v>
      </c>
      <c r="G819" s="233">
        <v>1</v>
      </c>
      <c r="H819" s="233" t="s">
        <v>93</v>
      </c>
    </row>
    <row r="820" spans="1:8">
      <c r="A820" s="227" t="s">
        <v>202</v>
      </c>
      <c r="B820" s="244">
        <v>45992.538113425922</v>
      </c>
      <c r="C820" s="234">
        <v>755</v>
      </c>
      <c r="D820" s="234" t="s">
        <v>74</v>
      </c>
      <c r="E820" s="235">
        <v>75422</v>
      </c>
      <c r="F820" s="236">
        <v>18620</v>
      </c>
      <c r="G820" s="233">
        <v>1</v>
      </c>
      <c r="H820" s="233" t="s">
        <v>93</v>
      </c>
    </row>
    <row r="821" spans="1:8">
      <c r="A821" s="227" t="s">
        <v>202</v>
      </c>
      <c r="B821" s="244">
        <v>45992.538668981484</v>
      </c>
      <c r="C821" s="234">
        <v>755</v>
      </c>
      <c r="D821" s="234" t="s">
        <v>74</v>
      </c>
      <c r="E821" s="235">
        <v>75423</v>
      </c>
      <c r="F821" s="236">
        <v>7000</v>
      </c>
      <c r="G821" s="233">
        <v>1</v>
      </c>
      <c r="H821" s="233" t="s">
        <v>93</v>
      </c>
    </row>
    <row r="822" spans="1:8">
      <c r="A822" s="227" t="s">
        <v>202</v>
      </c>
      <c r="B822" s="244">
        <v>45993.474143518521</v>
      </c>
      <c r="C822" s="234">
        <v>755</v>
      </c>
      <c r="D822" s="234" t="s">
        <v>74</v>
      </c>
      <c r="E822" s="235">
        <v>75569</v>
      </c>
      <c r="F822" s="236">
        <v>4560</v>
      </c>
      <c r="G822" s="233">
        <v>1</v>
      </c>
      <c r="H822" s="233" t="s">
        <v>89</v>
      </c>
    </row>
    <row r="823" spans="1:8">
      <c r="A823" s="227" t="s">
        <v>202</v>
      </c>
      <c r="B823" s="244">
        <v>45993.474953703706</v>
      </c>
      <c r="C823" s="234">
        <v>755</v>
      </c>
      <c r="D823" s="234" t="s">
        <v>74</v>
      </c>
      <c r="E823" s="235">
        <v>75570</v>
      </c>
      <c r="F823" s="236">
        <v>20150</v>
      </c>
      <c r="G823" s="233">
        <v>1</v>
      </c>
      <c r="H823" s="233" t="s">
        <v>89</v>
      </c>
    </row>
    <row r="824" spans="1:8">
      <c r="A824" s="227" t="s">
        <v>202</v>
      </c>
      <c r="B824" s="244">
        <v>45993.475798611114</v>
      </c>
      <c r="C824" s="234">
        <v>755</v>
      </c>
      <c r="D824" s="234" t="s">
        <v>74</v>
      </c>
      <c r="E824" s="235">
        <v>75571</v>
      </c>
      <c r="F824" s="236">
        <v>20200</v>
      </c>
      <c r="G824" s="233">
        <v>1</v>
      </c>
      <c r="H824" s="233" t="s">
        <v>89</v>
      </c>
    </row>
    <row r="825" spans="1:8">
      <c r="A825" s="227" t="s">
        <v>202</v>
      </c>
      <c r="B825" s="244">
        <v>45993.4762962963</v>
      </c>
      <c r="C825" s="234">
        <v>755</v>
      </c>
      <c r="D825" s="234" t="s">
        <v>74</v>
      </c>
      <c r="E825" s="235">
        <v>75572</v>
      </c>
      <c r="F825" s="236">
        <v>12060</v>
      </c>
      <c r="G825" s="233">
        <v>1</v>
      </c>
      <c r="H825" s="233" t="s">
        <v>89</v>
      </c>
    </row>
    <row r="826" spans="1:8">
      <c r="A826" s="227" t="s">
        <v>202</v>
      </c>
      <c r="B826" s="244">
        <v>45993.476736111108</v>
      </c>
      <c r="C826" s="234">
        <v>755</v>
      </c>
      <c r="D826" s="234" t="s">
        <v>74</v>
      </c>
      <c r="E826" s="235">
        <v>75573</v>
      </c>
      <c r="F826" s="236">
        <v>9180</v>
      </c>
      <c r="G826" s="233">
        <v>1</v>
      </c>
      <c r="H826" s="233" t="s">
        <v>89</v>
      </c>
    </row>
    <row r="827" spans="1:8">
      <c r="A827" s="227" t="s">
        <v>202</v>
      </c>
      <c r="B827" s="244">
        <v>45993.478310185186</v>
      </c>
      <c r="C827" s="234">
        <v>755</v>
      </c>
      <c r="D827" s="234" t="s">
        <v>74</v>
      </c>
      <c r="E827" s="235">
        <v>75574</v>
      </c>
      <c r="F827" s="236">
        <v>21800</v>
      </c>
      <c r="G827" s="233">
        <v>1</v>
      </c>
      <c r="H827" s="233" t="s">
        <v>89</v>
      </c>
    </row>
    <row r="828" spans="1:8">
      <c r="A828" s="227" t="s">
        <v>202</v>
      </c>
      <c r="B828" s="244">
        <v>45993.482071759259</v>
      </c>
      <c r="C828" s="234">
        <v>755</v>
      </c>
      <c r="D828" s="234" t="s">
        <v>74</v>
      </c>
      <c r="E828" s="235">
        <v>75575</v>
      </c>
      <c r="F828" s="236">
        <v>121550</v>
      </c>
      <c r="G828" s="233">
        <v>1</v>
      </c>
      <c r="H828" s="233" t="s">
        <v>89</v>
      </c>
    </row>
    <row r="829" spans="1:8">
      <c r="A829" s="227" t="s">
        <v>202</v>
      </c>
      <c r="B829" s="244">
        <v>45993.4844212963</v>
      </c>
      <c r="C829" s="234">
        <v>755</v>
      </c>
      <c r="D829" s="234" t="s">
        <v>74</v>
      </c>
      <c r="E829" s="235">
        <v>75577</v>
      </c>
      <c r="F829" s="236">
        <v>22000</v>
      </c>
      <c r="G829" s="233">
        <v>1</v>
      </c>
      <c r="H829" s="233" t="s">
        <v>89</v>
      </c>
    </row>
    <row r="830" spans="1:8">
      <c r="A830" s="227" t="s">
        <v>202</v>
      </c>
      <c r="B830" s="244">
        <v>45993.485138888886</v>
      </c>
      <c r="C830" s="234">
        <v>755</v>
      </c>
      <c r="D830" s="234" t="s">
        <v>74</v>
      </c>
      <c r="E830" s="235">
        <v>75578</v>
      </c>
      <c r="F830" s="236">
        <v>20800</v>
      </c>
      <c r="G830" s="233">
        <v>1</v>
      </c>
      <c r="H830" s="233" t="s">
        <v>89</v>
      </c>
    </row>
    <row r="831" spans="1:8">
      <c r="A831" s="227" t="s">
        <v>202</v>
      </c>
      <c r="B831" s="244">
        <v>45993.485636574071</v>
      </c>
      <c r="C831" s="234">
        <v>755</v>
      </c>
      <c r="D831" s="234" t="s">
        <v>74</v>
      </c>
      <c r="E831" s="235">
        <v>75579</v>
      </c>
      <c r="F831" s="236">
        <v>20950</v>
      </c>
      <c r="G831" s="233">
        <v>1</v>
      </c>
      <c r="H831" s="233" t="s">
        <v>89</v>
      </c>
    </row>
    <row r="832" spans="1:8">
      <c r="A832" s="227" t="s">
        <v>202</v>
      </c>
      <c r="B832" s="244">
        <v>45993.486030092594</v>
      </c>
      <c r="C832" s="234">
        <v>755</v>
      </c>
      <c r="D832" s="234" t="s">
        <v>74</v>
      </c>
      <c r="E832" s="235">
        <v>75580</v>
      </c>
      <c r="F832" s="236">
        <v>20850</v>
      </c>
      <c r="G832" s="233">
        <v>1</v>
      </c>
      <c r="H832" s="233" t="s">
        <v>89</v>
      </c>
    </row>
    <row r="833" spans="1:8">
      <c r="A833" s="227" t="s">
        <v>202</v>
      </c>
      <c r="B833" s="244">
        <v>45993.486493055556</v>
      </c>
      <c r="C833" s="234">
        <v>755</v>
      </c>
      <c r="D833" s="234" t="s">
        <v>74</v>
      </c>
      <c r="E833" s="235">
        <v>75581</v>
      </c>
      <c r="F833" s="236">
        <v>20700</v>
      </c>
      <c r="G833" s="233">
        <v>1</v>
      </c>
      <c r="H833" s="233" t="s">
        <v>89</v>
      </c>
    </row>
    <row r="834" spans="1:8">
      <c r="A834" s="227" t="s">
        <v>202</v>
      </c>
      <c r="B834" s="244">
        <v>45993.491180555553</v>
      </c>
      <c r="C834" s="234">
        <v>755</v>
      </c>
      <c r="D834" s="234" t="s">
        <v>74</v>
      </c>
      <c r="E834" s="235">
        <v>75582</v>
      </c>
      <c r="F834" s="236">
        <v>21000</v>
      </c>
      <c r="G834" s="233">
        <v>1</v>
      </c>
      <c r="H834" s="233" t="s">
        <v>89</v>
      </c>
    </row>
    <row r="835" spans="1:8">
      <c r="A835" s="227" t="s">
        <v>202</v>
      </c>
      <c r="B835" s="244">
        <v>45993.492361111108</v>
      </c>
      <c r="C835" s="234">
        <v>755</v>
      </c>
      <c r="D835" s="234" t="s">
        <v>74</v>
      </c>
      <c r="E835" s="235">
        <v>75583</v>
      </c>
      <c r="F835" s="236">
        <v>20850</v>
      </c>
      <c r="G835" s="233">
        <v>1</v>
      </c>
      <c r="H835" s="233" t="s">
        <v>89</v>
      </c>
    </row>
    <row r="836" spans="1:8">
      <c r="A836" s="227" t="s">
        <v>202</v>
      </c>
      <c r="B836" s="244">
        <v>45993.493287037039</v>
      </c>
      <c r="C836" s="234">
        <v>755</v>
      </c>
      <c r="D836" s="234" t="s">
        <v>74</v>
      </c>
      <c r="E836" s="235">
        <v>75584</v>
      </c>
      <c r="F836" s="236">
        <v>21650</v>
      </c>
      <c r="G836" s="233">
        <v>1</v>
      </c>
      <c r="H836" s="233" t="s">
        <v>89</v>
      </c>
    </row>
    <row r="837" spans="1:8">
      <c r="A837" s="227" t="s">
        <v>202</v>
      </c>
      <c r="B837" s="244">
        <v>45993.49490740741</v>
      </c>
      <c r="C837" s="234">
        <v>755</v>
      </c>
      <c r="D837" s="234" t="s">
        <v>74</v>
      </c>
      <c r="E837" s="235">
        <v>75585</v>
      </c>
      <c r="F837" s="236">
        <v>11820</v>
      </c>
      <c r="G837" s="233">
        <v>1</v>
      </c>
      <c r="H837" s="233" t="s">
        <v>89</v>
      </c>
    </row>
    <row r="838" spans="1:8">
      <c r="A838" s="227" t="s">
        <v>202</v>
      </c>
      <c r="B838" s="244">
        <v>45993.496018518519</v>
      </c>
      <c r="C838" s="234">
        <v>755</v>
      </c>
      <c r="D838" s="234" t="s">
        <v>74</v>
      </c>
      <c r="E838" s="235">
        <v>75586</v>
      </c>
      <c r="F838" s="236">
        <v>9800</v>
      </c>
      <c r="G838" s="233">
        <v>1</v>
      </c>
      <c r="H838" s="233" t="s">
        <v>89</v>
      </c>
    </row>
    <row r="839" spans="1:8">
      <c r="A839" s="227" t="s">
        <v>202</v>
      </c>
      <c r="B839" s="244">
        <v>45993.498194444444</v>
      </c>
      <c r="C839" s="234">
        <v>755</v>
      </c>
      <c r="D839" s="234" t="s">
        <v>74</v>
      </c>
      <c r="E839" s="235">
        <v>75587</v>
      </c>
      <c r="F839" s="236">
        <v>7500</v>
      </c>
      <c r="G839" s="233">
        <v>1</v>
      </c>
      <c r="H839" s="233" t="s">
        <v>89</v>
      </c>
    </row>
    <row r="840" spans="1:8">
      <c r="A840" s="227" t="s">
        <v>202</v>
      </c>
      <c r="B840" s="244">
        <v>45993.50072916667</v>
      </c>
      <c r="C840" s="234">
        <v>755</v>
      </c>
      <c r="D840" s="234" t="s">
        <v>74</v>
      </c>
      <c r="E840" s="235">
        <v>75588</v>
      </c>
      <c r="F840" s="236">
        <v>30450</v>
      </c>
      <c r="G840" s="233">
        <v>1</v>
      </c>
      <c r="H840" s="233" t="s">
        <v>89</v>
      </c>
    </row>
    <row r="841" spans="1:8">
      <c r="A841" s="227" t="s">
        <v>202</v>
      </c>
      <c r="B841" s="244">
        <v>45993.501296296294</v>
      </c>
      <c r="C841" s="234">
        <v>755</v>
      </c>
      <c r="D841" s="234" t="s">
        <v>74</v>
      </c>
      <c r="E841" s="235">
        <v>75589</v>
      </c>
      <c r="F841" s="236">
        <v>9090</v>
      </c>
      <c r="G841" s="233">
        <v>1</v>
      </c>
      <c r="H841" s="233" t="s">
        <v>89</v>
      </c>
    </row>
    <row r="842" spans="1:8">
      <c r="A842" s="227" t="s">
        <v>202</v>
      </c>
      <c r="B842" s="244">
        <v>45992.444432870368</v>
      </c>
      <c r="C842" s="234">
        <v>755</v>
      </c>
      <c r="D842" s="234" t="s">
        <v>74</v>
      </c>
      <c r="E842" s="235">
        <v>75377</v>
      </c>
      <c r="F842" s="236">
        <v>19710</v>
      </c>
      <c r="G842" s="233">
        <v>1</v>
      </c>
      <c r="H842" s="233" t="s">
        <v>93</v>
      </c>
    </row>
    <row r="843" spans="1:8">
      <c r="A843" s="227" t="s">
        <v>202</v>
      </c>
      <c r="B843" s="244">
        <v>45992.446863425925</v>
      </c>
      <c r="C843" s="234">
        <v>755</v>
      </c>
      <c r="D843" s="234" t="s">
        <v>74</v>
      </c>
      <c r="E843" s="235">
        <v>75379</v>
      </c>
      <c r="F843" s="236">
        <v>21100</v>
      </c>
      <c r="G843" s="233">
        <v>1</v>
      </c>
      <c r="H843" s="233" t="s">
        <v>93</v>
      </c>
    </row>
    <row r="844" spans="1:8">
      <c r="A844" s="227" t="s">
        <v>202</v>
      </c>
      <c r="B844" s="244">
        <v>45992.447546296295</v>
      </c>
      <c r="C844" s="234">
        <v>755</v>
      </c>
      <c r="D844" s="234" t="s">
        <v>74</v>
      </c>
      <c r="E844" s="235">
        <v>75380</v>
      </c>
      <c r="F844" s="236">
        <v>7000</v>
      </c>
      <c r="G844" s="233">
        <v>1</v>
      </c>
      <c r="H844" s="233" t="s">
        <v>93</v>
      </c>
    </row>
    <row r="845" spans="1:8">
      <c r="A845" s="227" t="s">
        <v>202</v>
      </c>
      <c r="B845" s="244">
        <v>45992.448067129626</v>
      </c>
      <c r="C845" s="234">
        <v>755</v>
      </c>
      <c r="D845" s="234" t="s">
        <v>74</v>
      </c>
      <c r="E845" s="235">
        <v>75381</v>
      </c>
      <c r="F845" s="236">
        <v>2500</v>
      </c>
      <c r="G845" s="233">
        <v>1</v>
      </c>
      <c r="H845" s="233" t="s">
        <v>93</v>
      </c>
    </row>
    <row r="846" spans="1:8">
      <c r="A846" s="227" t="s">
        <v>202</v>
      </c>
      <c r="B846" s="244">
        <v>45992.448518518519</v>
      </c>
      <c r="C846" s="234">
        <v>755</v>
      </c>
      <c r="D846" s="234" t="s">
        <v>74</v>
      </c>
      <c r="E846" s="235">
        <v>75382</v>
      </c>
      <c r="F846" s="236">
        <v>20950</v>
      </c>
      <c r="G846" s="233">
        <v>1</v>
      </c>
      <c r="H846" s="233" t="s">
        <v>93</v>
      </c>
    </row>
    <row r="847" spans="1:8">
      <c r="A847" s="227" t="s">
        <v>202</v>
      </c>
      <c r="B847" s="244">
        <v>45992.449155092596</v>
      </c>
      <c r="C847" s="234">
        <v>755</v>
      </c>
      <c r="D847" s="234" t="s">
        <v>74</v>
      </c>
      <c r="E847" s="235">
        <v>75383</v>
      </c>
      <c r="F847" s="236">
        <v>21400</v>
      </c>
      <c r="G847" s="233">
        <v>1</v>
      </c>
      <c r="H847" s="233" t="s">
        <v>93</v>
      </c>
    </row>
    <row r="848" spans="1:8">
      <c r="A848" s="227" t="s">
        <v>202</v>
      </c>
      <c r="B848" s="244">
        <v>45992.449918981481</v>
      </c>
      <c r="C848" s="234">
        <v>755</v>
      </c>
      <c r="D848" s="234" t="s">
        <v>74</v>
      </c>
      <c r="E848" s="235">
        <v>75384</v>
      </c>
      <c r="F848" s="236">
        <v>7920</v>
      </c>
      <c r="G848" s="233">
        <v>1</v>
      </c>
      <c r="H848" s="233" t="s">
        <v>93</v>
      </c>
    </row>
    <row r="849" spans="1:8">
      <c r="A849" s="227" t="s">
        <v>202</v>
      </c>
      <c r="B849" s="244">
        <v>45992.45045138889</v>
      </c>
      <c r="C849" s="234">
        <v>755</v>
      </c>
      <c r="D849" s="234" t="s">
        <v>74</v>
      </c>
      <c r="E849" s="235">
        <v>75385</v>
      </c>
      <c r="F849" s="236">
        <v>25550</v>
      </c>
      <c r="G849" s="233">
        <v>1</v>
      </c>
      <c r="H849" s="233" t="s">
        <v>93</v>
      </c>
    </row>
    <row r="850" spans="1:8">
      <c r="A850" s="227" t="s">
        <v>202</v>
      </c>
      <c r="B850" s="244">
        <v>45992.451215277775</v>
      </c>
      <c r="C850" s="234">
        <v>755</v>
      </c>
      <c r="D850" s="234" t="s">
        <v>74</v>
      </c>
      <c r="E850" s="235">
        <v>75386</v>
      </c>
      <c r="F850" s="236">
        <v>22400</v>
      </c>
      <c r="G850" s="233">
        <v>1</v>
      </c>
      <c r="H850" s="233" t="s">
        <v>93</v>
      </c>
    </row>
    <row r="851" spans="1:8">
      <c r="A851" s="227" t="s">
        <v>202</v>
      </c>
      <c r="B851" s="244">
        <v>45992.453136574077</v>
      </c>
      <c r="C851" s="234">
        <v>755</v>
      </c>
      <c r="D851" s="234" t="s">
        <v>74</v>
      </c>
      <c r="E851" s="235">
        <v>75387</v>
      </c>
      <c r="F851" s="236">
        <v>6900</v>
      </c>
      <c r="G851" s="233">
        <v>1</v>
      </c>
      <c r="H851" s="233" t="s">
        <v>93</v>
      </c>
    </row>
    <row r="852" spans="1:8">
      <c r="A852" s="227" t="s">
        <v>202</v>
      </c>
      <c r="B852" s="244">
        <v>45992.458032407405</v>
      </c>
      <c r="C852" s="234">
        <v>755</v>
      </c>
      <c r="D852" s="234" t="s">
        <v>74</v>
      </c>
      <c r="E852" s="235">
        <v>75388</v>
      </c>
      <c r="F852" s="236">
        <v>7775</v>
      </c>
      <c r="G852" s="233">
        <v>1</v>
      </c>
      <c r="H852" s="233" t="s">
        <v>93</v>
      </c>
    </row>
    <row r="853" spans="1:8">
      <c r="A853" s="227" t="s">
        <v>202</v>
      </c>
      <c r="B853" s="244">
        <v>45992.459606481483</v>
      </c>
      <c r="C853" s="234">
        <v>755</v>
      </c>
      <c r="D853" s="234" t="s">
        <v>74</v>
      </c>
      <c r="E853" s="235">
        <v>75389</v>
      </c>
      <c r="F853" s="236">
        <v>6180</v>
      </c>
      <c r="G853" s="233">
        <v>1</v>
      </c>
      <c r="H853" s="233" t="s">
        <v>93</v>
      </c>
    </row>
    <row r="854" spans="1:8">
      <c r="A854" s="227" t="s">
        <v>202</v>
      </c>
      <c r="B854" s="244">
        <v>45992.460625</v>
      </c>
      <c r="C854" s="234">
        <v>755</v>
      </c>
      <c r="D854" s="234" t="s">
        <v>74</v>
      </c>
      <c r="E854" s="235">
        <v>75390</v>
      </c>
      <c r="F854" s="236">
        <v>14960</v>
      </c>
      <c r="G854" s="233">
        <v>1</v>
      </c>
      <c r="H854" s="233" t="s">
        <v>93</v>
      </c>
    </row>
    <row r="855" spans="1:8">
      <c r="A855" s="227" t="s">
        <v>202</v>
      </c>
      <c r="B855" s="244">
        <v>45992.464479166665</v>
      </c>
      <c r="C855" s="234">
        <v>755</v>
      </c>
      <c r="D855" s="234" t="s">
        <v>74</v>
      </c>
      <c r="E855" s="235">
        <v>75391</v>
      </c>
      <c r="F855" s="236">
        <v>20110</v>
      </c>
      <c r="G855" s="233">
        <v>1</v>
      </c>
      <c r="H855" s="233" t="s">
        <v>93</v>
      </c>
    </row>
    <row r="856" spans="1:8">
      <c r="A856" s="227" t="s">
        <v>202</v>
      </c>
      <c r="B856" s="244">
        <v>45992.4690162037</v>
      </c>
      <c r="C856" s="234">
        <v>755</v>
      </c>
      <c r="D856" s="234" t="s">
        <v>74</v>
      </c>
      <c r="E856" s="235">
        <v>75392</v>
      </c>
      <c r="F856" s="236">
        <v>23128</v>
      </c>
      <c r="G856" s="233">
        <v>1</v>
      </c>
      <c r="H856" s="233" t="s">
        <v>93</v>
      </c>
    </row>
    <row r="857" spans="1:8">
      <c r="A857" s="227" t="s">
        <v>202</v>
      </c>
      <c r="B857" s="244">
        <v>45992.378761574073</v>
      </c>
      <c r="C857" s="234">
        <v>755</v>
      </c>
      <c r="D857" s="234" t="s">
        <v>74</v>
      </c>
      <c r="E857" s="235">
        <v>75354</v>
      </c>
      <c r="F857" s="236">
        <v>16640</v>
      </c>
      <c r="G857" s="233">
        <v>1</v>
      </c>
      <c r="H857" s="233" t="s">
        <v>93</v>
      </c>
    </row>
    <row r="858" spans="1:8">
      <c r="A858" s="227" t="s">
        <v>202</v>
      </c>
      <c r="B858" s="244">
        <v>45992.385277777779</v>
      </c>
      <c r="C858" s="234">
        <v>755</v>
      </c>
      <c r="D858" s="234" t="s">
        <v>74</v>
      </c>
      <c r="E858" s="235">
        <v>75355</v>
      </c>
      <c r="F858" s="236">
        <v>59713</v>
      </c>
      <c r="G858" s="233">
        <v>1</v>
      </c>
      <c r="H858" s="233" t="s">
        <v>93</v>
      </c>
    </row>
    <row r="859" spans="1:8">
      <c r="A859" s="227" t="s">
        <v>202</v>
      </c>
      <c r="B859" s="244">
        <v>45992.39271990741</v>
      </c>
      <c r="C859" s="234">
        <v>755</v>
      </c>
      <c r="D859" s="234" t="s">
        <v>74</v>
      </c>
      <c r="E859" s="235">
        <v>75356</v>
      </c>
      <c r="F859" s="236">
        <v>37075</v>
      </c>
      <c r="G859" s="233">
        <v>1</v>
      </c>
      <c r="H859" s="233" t="s">
        <v>93</v>
      </c>
    </row>
    <row r="860" spans="1:8">
      <c r="A860" s="227" t="s">
        <v>202</v>
      </c>
      <c r="B860" s="244">
        <v>45992.39739583333</v>
      </c>
      <c r="C860" s="234">
        <v>755</v>
      </c>
      <c r="D860" s="234" t="s">
        <v>74</v>
      </c>
      <c r="E860" s="235">
        <v>75357</v>
      </c>
      <c r="F860" s="236">
        <v>112030</v>
      </c>
      <c r="G860" s="233">
        <v>1</v>
      </c>
      <c r="H860" s="233" t="s">
        <v>93</v>
      </c>
    </row>
    <row r="861" spans="1:8">
      <c r="A861" s="227" t="s">
        <v>202</v>
      </c>
      <c r="B861" s="244">
        <v>45992.398321759261</v>
      </c>
      <c r="C861" s="234">
        <v>755</v>
      </c>
      <c r="D861" s="234" t="s">
        <v>74</v>
      </c>
      <c r="E861" s="235">
        <v>75358</v>
      </c>
      <c r="F861" s="236">
        <v>20150</v>
      </c>
      <c r="G861" s="233">
        <v>1</v>
      </c>
      <c r="H861" s="233" t="s">
        <v>93</v>
      </c>
    </row>
    <row r="862" spans="1:8">
      <c r="A862" s="227" t="s">
        <v>202</v>
      </c>
      <c r="B862" s="244">
        <v>45992.399699074071</v>
      </c>
      <c r="C862" s="234">
        <v>755</v>
      </c>
      <c r="D862" s="234" t="s">
        <v>74</v>
      </c>
      <c r="E862" s="235">
        <v>75359</v>
      </c>
      <c r="F862" s="236">
        <v>23500</v>
      </c>
      <c r="G862" s="233">
        <v>1</v>
      </c>
      <c r="H862" s="233" t="s">
        <v>93</v>
      </c>
    </row>
    <row r="863" spans="1:8">
      <c r="A863" s="227" t="s">
        <v>202</v>
      </c>
      <c r="B863" s="244">
        <v>45992.400694444441</v>
      </c>
      <c r="C863" s="234">
        <v>755</v>
      </c>
      <c r="D863" s="234" t="s">
        <v>74</v>
      </c>
      <c r="E863" s="235">
        <v>75360</v>
      </c>
      <c r="F863" s="236">
        <v>12660</v>
      </c>
      <c r="G863" s="233">
        <v>1</v>
      </c>
      <c r="H863" s="233" t="s">
        <v>93</v>
      </c>
    </row>
    <row r="864" spans="1:8">
      <c r="A864" s="227" t="s">
        <v>202</v>
      </c>
      <c r="B864" s="244">
        <v>45992.402326388888</v>
      </c>
      <c r="C864" s="234">
        <v>755</v>
      </c>
      <c r="D864" s="234" t="s">
        <v>74</v>
      </c>
      <c r="E864" s="235">
        <v>75361</v>
      </c>
      <c r="F864" s="236">
        <v>20300</v>
      </c>
      <c r="G864" s="233">
        <v>1</v>
      </c>
      <c r="H864" s="233" t="s">
        <v>93</v>
      </c>
    </row>
    <row r="865" spans="1:8">
      <c r="A865" s="227" t="s">
        <v>202</v>
      </c>
      <c r="B865" s="244">
        <v>45992.403449074074</v>
      </c>
      <c r="C865" s="234">
        <v>755</v>
      </c>
      <c r="D865" s="234" t="s">
        <v>74</v>
      </c>
      <c r="E865" s="235">
        <v>75362</v>
      </c>
      <c r="F865" s="236">
        <v>35520</v>
      </c>
      <c r="G865" s="233">
        <v>1</v>
      </c>
      <c r="H865" s="233" t="s">
        <v>93</v>
      </c>
    </row>
    <row r="866" spans="1:8">
      <c r="A866" s="227" t="s">
        <v>202</v>
      </c>
      <c r="B866" s="244">
        <v>45992.405497685184</v>
      </c>
      <c r="C866" s="234">
        <v>755</v>
      </c>
      <c r="D866" s="234" t="s">
        <v>74</v>
      </c>
      <c r="E866" s="235">
        <v>75363</v>
      </c>
      <c r="F866" s="236">
        <v>11125</v>
      </c>
      <c r="G866" s="233">
        <v>1</v>
      </c>
      <c r="H866" s="233" t="s">
        <v>93</v>
      </c>
    </row>
    <row r="867" spans="1:8">
      <c r="A867" s="227" t="s">
        <v>202</v>
      </c>
      <c r="B867" s="244">
        <v>45992.406678240739</v>
      </c>
      <c r="C867" s="234">
        <v>755</v>
      </c>
      <c r="D867" s="234" t="s">
        <v>74</v>
      </c>
      <c r="E867" s="235">
        <v>75364</v>
      </c>
      <c r="F867" s="236">
        <v>9750</v>
      </c>
      <c r="G867" s="233">
        <v>1</v>
      </c>
      <c r="H867" s="233" t="s">
        <v>93</v>
      </c>
    </row>
    <row r="868" spans="1:8">
      <c r="A868" s="227" t="s">
        <v>202</v>
      </c>
      <c r="B868" s="244">
        <v>45992.408101851855</v>
      </c>
      <c r="C868" s="234">
        <v>755</v>
      </c>
      <c r="D868" s="234" t="s">
        <v>74</v>
      </c>
      <c r="E868" s="235">
        <v>75365</v>
      </c>
      <c r="F868" s="236">
        <v>6200</v>
      </c>
      <c r="G868" s="233">
        <v>1</v>
      </c>
      <c r="H868" s="233" t="s">
        <v>93</v>
      </c>
    </row>
    <row r="869" spans="1:8">
      <c r="A869" s="227" t="s">
        <v>202</v>
      </c>
      <c r="B869" s="244">
        <v>45992.41302083333</v>
      </c>
      <c r="C869" s="234">
        <v>755</v>
      </c>
      <c r="D869" s="234" t="s">
        <v>74</v>
      </c>
      <c r="E869" s="235">
        <v>75366</v>
      </c>
      <c r="F869" s="236">
        <v>44675</v>
      </c>
      <c r="G869" s="233">
        <v>1</v>
      </c>
      <c r="H869" s="233" t="s">
        <v>93</v>
      </c>
    </row>
    <row r="870" spans="1:8">
      <c r="A870" s="227" t="s">
        <v>202</v>
      </c>
      <c r="B870" s="244">
        <v>45992.416331018518</v>
      </c>
      <c r="C870" s="234">
        <v>755</v>
      </c>
      <c r="D870" s="234" t="s">
        <v>74</v>
      </c>
      <c r="E870" s="235">
        <v>75367</v>
      </c>
      <c r="F870" s="236">
        <v>15360</v>
      </c>
      <c r="G870" s="233">
        <v>1</v>
      </c>
      <c r="H870" s="233" t="s">
        <v>93</v>
      </c>
    </row>
    <row r="871" spans="1:8">
      <c r="A871" s="227" t="s">
        <v>202</v>
      </c>
      <c r="B871" s="244">
        <v>45992.417905092596</v>
      </c>
      <c r="C871" s="234">
        <v>755</v>
      </c>
      <c r="D871" s="234" t="s">
        <v>74</v>
      </c>
      <c r="E871" s="235">
        <v>75368</v>
      </c>
      <c r="F871" s="236">
        <v>11640</v>
      </c>
      <c r="G871" s="233">
        <v>1</v>
      </c>
      <c r="H871" s="233" t="s">
        <v>93</v>
      </c>
    </row>
    <row r="872" spans="1:8">
      <c r="A872" s="227" t="s">
        <v>202</v>
      </c>
      <c r="B872" s="244">
        <v>45992.4215625</v>
      </c>
      <c r="C872" s="234">
        <v>755</v>
      </c>
      <c r="D872" s="234" t="s">
        <v>74</v>
      </c>
      <c r="E872" s="235">
        <v>75369</v>
      </c>
      <c r="F872" s="236">
        <v>24720</v>
      </c>
      <c r="G872" s="233">
        <v>1</v>
      </c>
      <c r="H872" s="233" t="s">
        <v>93</v>
      </c>
    </row>
    <row r="873" spans="1:8">
      <c r="A873" s="227" t="s">
        <v>202</v>
      </c>
      <c r="B873" s="244">
        <v>45992.423171296294</v>
      </c>
      <c r="C873" s="234">
        <v>755</v>
      </c>
      <c r="D873" s="234" t="s">
        <v>74</v>
      </c>
      <c r="E873" s="235">
        <v>75370</v>
      </c>
      <c r="F873" s="236">
        <v>20355</v>
      </c>
      <c r="G873" s="233">
        <v>1</v>
      </c>
      <c r="H873" s="233" t="s">
        <v>93</v>
      </c>
    </row>
    <row r="874" spans="1:8">
      <c r="A874" s="227" t="s">
        <v>202</v>
      </c>
      <c r="B874" s="244">
        <v>45992.428425925929</v>
      </c>
      <c r="C874" s="234">
        <v>755</v>
      </c>
      <c r="D874" s="234" t="s">
        <v>74</v>
      </c>
      <c r="E874" s="235">
        <v>75371</v>
      </c>
      <c r="F874" s="236">
        <v>5390</v>
      </c>
      <c r="G874" s="233">
        <v>1</v>
      </c>
      <c r="H874" s="233" t="s">
        <v>93</v>
      </c>
    </row>
    <row r="875" spans="1:8">
      <c r="A875" s="227" t="s">
        <v>202</v>
      </c>
      <c r="B875" s="244">
        <v>45992.430497685185</v>
      </c>
      <c r="C875" s="234">
        <v>755</v>
      </c>
      <c r="D875" s="234" t="s">
        <v>74</v>
      </c>
      <c r="E875" s="235">
        <v>75372</v>
      </c>
      <c r="F875" s="236">
        <v>8700</v>
      </c>
      <c r="G875" s="233">
        <v>1</v>
      </c>
      <c r="H875" s="233" t="s">
        <v>93</v>
      </c>
    </row>
    <row r="876" spans="1:8">
      <c r="A876" s="227" t="s">
        <v>202</v>
      </c>
      <c r="B876" s="244">
        <v>45992.43849537037</v>
      </c>
      <c r="C876" s="234">
        <v>755</v>
      </c>
      <c r="D876" s="234" t="s">
        <v>74</v>
      </c>
      <c r="E876" s="235">
        <v>75373</v>
      </c>
      <c r="F876" s="236">
        <v>33075</v>
      </c>
      <c r="G876" s="233">
        <v>1</v>
      </c>
      <c r="H876" s="233" t="s">
        <v>93</v>
      </c>
    </row>
    <row r="877" spans="1:8">
      <c r="A877" s="227" t="s">
        <v>202</v>
      </c>
      <c r="B877" s="244">
        <v>45992.440567129626</v>
      </c>
      <c r="C877" s="234">
        <v>755</v>
      </c>
      <c r="D877" s="234" t="s">
        <v>74</v>
      </c>
      <c r="E877" s="235">
        <v>75374</v>
      </c>
      <c r="F877" s="236">
        <v>24000</v>
      </c>
      <c r="G877" s="233">
        <v>1</v>
      </c>
      <c r="H877" s="233" t="s">
        <v>93</v>
      </c>
    </row>
    <row r="878" spans="1:8">
      <c r="A878" s="227" t="s">
        <v>202</v>
      </c>
      <c r="B878" s="244">
        <v>45992.442141203705</v>
      </c>
      <c r="C878" s="234">
        <v>755</v>
      </c>
      <c r="D878" s="234" t="s">
        <v>74</v>
      </c>
      <c r="E878" s="235">
        <v>75375</v>
      </c>
      <c r="F878" s="236">
        <v>24160</v>
      </c>
      <c r="G878" s="233">
        <v>1</v>
      </c>
      <c r="H878" s="233" t="s">
        <v>93</v>
      </c>
    </row>
    <row r="879" spans="1:8">
      <c r="A879" s="227" t="s">
        <v>202</v>
      </c>
      <c r="B879" s="244">
        <v>45992.545069444444</v>
      </c>
      <c r="C879" s="234">
        <v>755</v>
      </c>
      <c r="D879" s="234" t="s">
        <v>74</v>
      </c>
      <c r="E879" s="235">
        <v>75425</v>
      </c>
      <c r="F879" s="236">
        <v>12320</v>
      </c>
      <c r="G879" s="233">
        <v>1</v>
      </c>
      <c r="H879" s="233" t="s">
        <v>93</v>
      </c>
    </row>
    <row r="880" spans="1:8">
      <c r="A880" s="227" t="s">
        <v>202</v>
      </c>
      <c r="B880" s="244">
        <v>45992.546527777777</v>
      </c>
      <c r="C880" s="234">
        <v>755</v>
      </c>
      <c r="D880" s="234" t="s">
        <v>74</v>
      </c>
      <c r="E880" s="235">
        <v>75426</v>
      </c>
      <c r="F880" s="236">
        <v>29420</v>
      </c>
      <c r="G880" s="233">
        <v>1</v>
      </c>
      <c r="H880" s="233" t="s">
        <v>93</v>
      </c>
    </row>
    <row r="881" spans="1:8">
      <c r="A881" s="227" t="s">
        <v>202</v>
      </c>
      <c r="B881" s="244">
        <v>45992.548217592594</v>
      </c>
      <c r="C881" s="234">
        <v>755</v>
      </c>
      <c r="D881" s="234" t="s">
        <v>74</v>
      </c>
      <c r="E881" s="235">
        <v>75427</v>
      </c>
      <c r="F881" s="236">
        <v>11550</v>
      </c>
      <c r="G881" s="233">
        <v>1</v>
      </c>
      <c r="H881" s="233" t="s">
        <v>93</v>
      </c>
    </row>
    <row r="882" spans="1:8">
      <c r="A882" s="227" t="s">
        <v>202</v>
      </c>
      <c r="B882" s="244">
        <v>45992.550300925926</v>
      </c>
      <c r="C882" s="234">
        <v>755</v>
      </c>
      <c r="D882" s="234" t="s">
        <v>74</v>
      </c>
      <c r="E882" s="235">
        <v>75428</v>
      </c>
      <c r="F882" s="236">
        <v>17500</v>
      </c>
      <c r="G882" s="233">
        <v>1</v>
      </c>
      <c r="H882" s="233" t="s">
        <v>93</v>
      </c>
    </row>
    <row r="883" spans="1:8">
      <c r="A883" s="227" t="s">
        <v>202</v>
      </c>
      <c r="B883" s="244">
        <v>45992.55127314815</v>
      </c>
      <c r="C883" s="234">
        <v>755</v>
      </c>
      <c r="D883" s="234" t="s">
        <v>74</v>
      </c>
      <c r="E883" s="235">
        <v>75429</v>
      </c>
      <c r="F883" s="236">
        <v>28449</v>
      </c>
      <c r="G883" s="233">
        <v>1</v>
      </c>
      <c r="H883" s="233" t="s">
        <v>93</v>
      </c>
    </row>
    <row r="884" spans="1:8">
      <c r="A884" s="227" t="s">
        <v>202</v>
      </c>
      <c r="B884" s="244">
        <v>45992.552395833336</v>
      </c>
      <c r="C884" s="234">
        <v>755</v>
      </c>
      <c r="D884" s="234" t="s">
        <v>74</v>
      </c>
      <c r="E884" s="235">
        <v>75430</v>
      </c>
      <c r="F884" s="236">
        <v>7725</v>
      </c>
      <c r="G884" s="233">
        <v>1</v>
      </c>
      <c r="H884" s="233" t="s">
        <v>93</v>
      </c>
    </row>
    <row r="885" spans="1:8">
      <c r="A885" s="227" t="s">
        <v>202</v>
      </c>
      <c r="B885" s="244">
        <v>45992.553298611114</v>
      </c>
      <c r="C885" s="234">
        <v>755</v>
      </c>
      <c r="D885" s="234" t="s">
        <v>74</v>
      </c>
      <c r="E885" s="235">
        <v>75431</v>
      </c>
      <c r="F885" s="236">
        <v>24000</v>
      </c>
      <c r="G885" s="233">
        <v>1</v>
      </c>
      <c r="H885" s="233" t="s">
        <v>93</v>
      </c>
    </row>
    <row r="886" spans="1:8">
      <c r="A886" s="227" t="s">
        <v>202</v>
      </c>
      <c r="B886" s="244">
        <v>45992.554027777776</v>
      </c>
      <c r="C886" s="234">
        <v>755</v>
      </c>
      <c r="D886" s="234" t="s">
        <v>74</v>
      </c>
      <c r="E886" s="235">
        <v>75432</v>
      </c>
      <c r="F886" s="236">
        <v>9360</v>
      </c>
      <c r="G886" s="233">
        <v>1</v>
      </c>
      <c r="H886" s="233" t="s">
        <v>93</v>
      </c>
    </row>
    <row r="887" spans="1:8">
      <c r="A887" s="227" t="s">
        <v>202</v>
      </c>
      <c r="B887" s="244">
        <v>45992.555</v>
      </c>
      <c r="C887" s="234">
        <v>755</v>
      </c>
      <c r="D887" s="234" t="s">
        <v>74</v>
      </c>
      <c r="E887" s="235">
        <v>75433</v>
      </c>
      <c r="F887" s="236">
        <v>297000</v>
      </c>
      <c r="G887" s="233">
        <v>1</v>
      </c>
      <c r="H887" s="233" t="s">
        <v>93</v>
      </c>
    </row>
    <row r="888" spans="1:8">
      <c r="A888" s="227" t="s">
        <v>202</v>
      </c>
      <c r="B888" s="244">
        <v>45992.556863425925</v>
      </c>
      <c r="C888" s="234">
        <v>755</v>
      </c>
      <c r="D888" s="234" t="s">
        <v>74</v>
      </c>
      <c r="E888" s="235">
        <v>75434</v>
      </c>
      <c r="F888" s="236">
        <v>11020</v>
      </c>
      <c r="G888" s="233">
        <v>1</v>
      </c>
      <c r="H888" s="233" t="s">
        <v>93</v>
      </c>
    </row>
    <row r="889" spans="1:8">
      <c r="A889" s="227" t="s">
        <v>202</v>
      </c>
      <c r="B889" s="244">
        <v>45992.559398148151</v>
      </c>
      <c r="C889" s="234">
        <v>755</v>
      </c>
      <c r="D889" s="234" t="s">
        <v>74</v>
      </c>
      <c r="E889" s="235">
        <v>75435</v>
      </c>
      <c r="F889" s="236">
        <v>12600</v>
      </c>
      <c r="G889" s="233">
        <v>1</v>
      </c>
      <c r="H889" s="233" t="s">
        <v>93</v>
      </c>
    </row>
    <row r="890" spans="1:8">
      <c r="A890" s="227" t="s">
        <v>202</v>
      </c>
      <c r="B890" s="244">
        <v>45992.561192129629</v>
      </c>
      <c r="C890" s="234">
        <v>755</v>
      </c>
      <c r="D890" s="234" t="s">
        <v>74</v>
      </c>
      <c r="E890" s="235">
        <v>75436</v>
      </c>
      <c r="F890" s="236">
        <v>30478</v>
      </c>
      <c r="G890" s="233">
        <v>1</v>
      </c>
      <c r="H890" s="233" t="s">
        <v>93</v>
      </c>
    </row>
    <row r="891" spans="1:8">
      <c r="A891" s="227" t="s">
        <v>202</v>
      </c>
      <c r="B891" s="244">
        <v>45992.569108796299</v>
      </c>
      <c r="C891" s="234">
        <v>755</v>
      </c>
      <c r="D891" s="234" t="s">
        <v>74</v>
      </c>
      <c r="E891" s="235">
        <v>75437</v>
      </c>
      <c r="F891" s="236">
        <v>297000</v>
      </c>
      <c r="G891" s="233">
        <v>1</v>
      </c>
      <c r="H891" s="233" t="s">
        <v>93</v>
      </c>
    </row>
    <row r="892" spans="1:8">
      <c r="A892" s="227" t="s">
        <v>202</v>
      </c>
      <c r="B892" s="244">
        <v>45992.570289351854</v>
      </c>
      <c r="C892" s="234">
        <v>755</v>
      </c>
      <c r="D892" s="234" t="s">
        <v>74</v>
      </c>
      <c r="E892" s="235">
        <v>75438</v>
      </c>
      <c r="F892" s="236">
        <v>10285</v>
      </c>
      <c r="G892" s="233">
        <v>1</v>
      </c>
      <c r="H892" s="233" t="s">
        <v>93</v>
      </c>
    </row>
    <row r="893" spans="1:8">
      <c r="A893" s="227" t="s">
        <v>202</v>
      </c>
      <c r="B893" s="244">
        <v>45992.571238425924</v>
      </c>
      <c r="C893" s="234">
        <v>755</v>
      </c>
      <c r="D893" s="234" t="s">
        <v>74</v>
      </c>
      <c r="E893" s="235">
        <v>75439</v>
      </c>
      <c r="F893" s="236">
        <v>297000</v>
      </c>
      <c r="G893" s="233">
        <v>1</v>
      </c>
      <c r="H893" s="233" t="s">
        <v>93</v>
      </c>
    </row>
    <row r="894" spans="1:8">
      <c r="A894" s="227" t="s">
        <v>202</v>
      </c>
      <c r="B894" s="244">
        <v>45992.572175925925</v>
      </c>
      <c r="C894" s="234">
        <v>755</v>
      </c>
      <c r="D894" s="234" t="s">
        <v>74</v>
      </c>
      <c r="E894" s="235">
        <v>75440</v>
      </c>
      <c r="F894" s="236">
        <v>297000</v>
      </c>
      <c r="G894" s="233">
        <v>1</v>
      </c>
      <c r="H894" s="233" t="s">
        <v>93</v>
      </c>
    </row>
    <row r="895" spans="1:8">
      <c r="A895" s="227" t="s">
        <v>202</v>
      </c>
      <c r="B895" s="244">
        <v>45992.573252314818</v>
      </c>
      <c r="C895" s="234">
        <v>755</v>
      </c>
      <c r="D895" s="234" t="s">
        <v>74</v>
      </c>
      <c r="E895" s="235">
        <v>75441</v>
      </c>
      <c r="F895" s="236">
        <v>297000</v>
      </c>
      <c r="G895" s="233">
        <v>1</v>
      </c>
      <c r="H895" s="233" t="s">
        <v>93</v>
      </c>
    </row>
    <row r="896" spans="1:8">
      <c r="A896" s="227" t="s">
        <v>202</v>
      </c>
      <c r="B896" s="244">
        <v>45992.573993055557</v>
      </c>
      <c r="C896" s="234">
        <v>755</v>
      </c>
      <c r="D896" s="234" t="s">
        <v>74</v>
      </c>
      <c r="E896" s="235">
        <v>75442</v>
      </c>
      <c r="F896" s="236">
        <v>9090</v>
      </c>
      <c r="G896" s="233">
        <v>1</v>
      </c>
      <c r="H896" s="233" t="s">
        <v>93</v>
      </c>
    </row>
    <row r="897" spans="1:8">
      <c r="A897" s="227" t="s">
        <v>202</v>
      </c>
      <c r="B897" s="244">
        <v>45992.574606481481</v>
      </c>
      <c r="C897" s="234">
        <v>755</v>
      </c>
      <c r="D897" s="234" t="s">
        <v>74</v>
      </c>
      <c r="E897" s="235">
        <v>75443</v>
      </c>
      <c r="F897" s="236">
        <v>297000</v>
      </c>
      <c r="G897" s="233">
        <v>1</v>
      </c>
      <c r="H897" s="233" t="s">
        <v>93</v>
      </c>
    </row>
    <row r="898" spans="1:8">
      <c r="A898" s="227" t="s">
        <v>202</v>
      </c>
      <c r="B898" s="244">
        <v>45992.575416666667</v>
      </c>
      <c r="C898" s="234">
        <v>755</v>
      </c>
      <c r="D898" s="234" t="s">
        <v>74</v>
      </c>
      <c r="E898" s="235">
        <v>75444</v>
      </c>
      <c r="F898" s="236">
        <v>297000</v>
      </c>
      <c r="G898" s="233">
        <v>1</v>
      </c>
      <c r="H898" s="233" t="s">
        <v>93</v>
      </c>
    </row>
    <row r="899" spans="1:8">
      <c r="A899" s="227" t="s">
        <v>202</v>
      </c>
      <c r="B899" s="244">
        <v>45992.576967592591</v>
      </c>
      <c r="C899" s="234">
        <v>755</v>
      </c>
      <c r="D899" s="234" t="s">
        <v>74</v>
      </c>
      <c r="E899" s="235">
        <v>75445</v>
      </c>
      <c r="F899" s="236">
        <v>297000</v>
      </c>
      <c r="G899" s="233">
        <v>1</v>
      </c>
      <c r="H899" s="233" t="s">
        <v>93</v>
      </c>
    </row>
    <row r="900" spans="1:8">
      <c r="A900" s="227" t="s">
        <v>202</v>
      </c>
      <c r="B900" s="244">
        <v>45992.577951388892</v>
      </c>
      <c r="C900" s="234">
        <v>755</v>
      </c>
      <c r="D900" s="234" t="s">
        <v>74</v>
      </c>
      <c r="E900" s="235">
        <v>75446</v>
      </c>
      <c r="F900" s="236">
        <v>297000</v>
      </c>
      <c r="G900" s="233">
        <v>1</v>
      </c>
      <c r="H900" s="233" t="s">
        <v>93</v>
      </c>
    </row>
    <row r="901" spans="1:8">
      <c r="A901" s="227" t="s">
        <v>202</v>
      </c>
      <c r="B901" s="244">
        <v>45992.57949074074</v>
      </c>
      <c r="C901" s="234">
        <v>755</v>
      </c>
      <c r="D901" s="234" t="s">
        <v>74</v>
      </c>
      <c r="E901" s="235">
        <v>75447</v>
      </c>
      <c r="F901" s="236">
        <v>7260</v>
      </c>
      <c r="G901" s="233">
        <v>1</v>
      </c>
      <c r="H901" s="233" t="s">
        <v>93</v>
      </c>
    </row>
    <row r="902" spans="1:8">
      <c r="A902" s="227" t="s">
        <v>202</v>
      </c>
      <c r="B902" s="244">
        <v>45992.580254629633</v>
      </c>
      <c r="C902" s="234">
        <v>755</v>
      </c>
      <c r="D902" s="234" t="s">
        <v>74</v>
      </c>
      <c r="E902" s="235">
        <v>75448</v>
      </c>
      <c r="F902" s="236">
        <v>297000</v>
      </c>
      <c r="G902" s="233">
        <v>1</v>
      </c>
      <c r="H902" s="233" t="s">
        <v>93</v>
      </c>
    </row>
    <row r="903" spans="1:8">
      <c r="A903" s="227" t="s">
        <v>202</v>
      </c>
      <c r="B903" s="244">
        <v>45992.581956018519</v>
      </c>
      <c r="C903" s="234">
        <v>755</v>
      </c>
      <c r="D903" s="234" t="s">
        <v>74</v>
      </c>
      <c r="E903" s="235">
        <v>75449</v>
      </c>
      <c r="F903" s="236">
        <v>15285</v>
      </c>
      <c r="G903" s="233">
        <v>1</v>
      </c>
      <c r="H903" s="233" t="s">
        <v>93</v>
      </c>
    </row>
    <row r="904" spans="1:8">
      <c r="A904" s="227" t="s">
        <v>202</v>
      </c>
      <c r="B904" s="244">
        <v>45992.584108796298</v>
      </c>
      <c r="C904" s="234">
        <v>755</v>
      </c>
      <c r="D904" s="234" t="s">
        <v>74</v>
      </c>
      <c r="E904" s="235">
        <v>75450</v>
      </c>
      <c r="F904" s="236">
        <v>19565</v>
      </c>
      <c r="G904" s="233">
        <v>1</v>
      </c>
      <c r="H904" s="233" t="s">
        <v>93</v>
      </c>
    </row>
    <row r="905" spans="1:8">
      <c r="A905" s="227" t="s">
        <v>202</v>
      </c>
      <c r="B905" s="244">
        <v>45992.584837962961</v>
      </c>
      <c r="C905" s="234">
        <v>755</v>
      </c>
      <c r="D905" s="234" t="s">
        <v>74</v>
      </c>
      <c r="E905" s="235">
        <v>75451</v>
      </c>
      <c r="F905" s="236">
        <v>297000</v>
      </c>
      <c r="G905" s="233">
        <v>1</v>
      </c>
      <c r="H905" s="233" t="s">
        <v>93</v>
      </c>
    </row>
    <row r="906" spans="1:8">
      <c r="A906" s="227" t="s">
        <v>202</v>
      </c>
      <c r="B906" s="244">
        <v>45992.585798611108</v>
      </c>
      <c r="C906" s="234">
        <v>755</v>
      </c>
      <c r="D906" s="234" t="s">
        <v>74</v>
      </c>
      <c r="E906" s="235">
        <v>75452</v>
      </c>
      <c r="F906" s="236">
        <v>297000</v>
      </c>
      <c r="G906" s="233">
        <v>1</v>
      </c>
      <c r="H906" s="233" t="s">
        <v>93</v>
      </c>
    </row>
    <row r="907" spans="1:8">
      <c r="A907" s="227" t="s">
        <v>202</v>
      </c>
      <c r="B907" s="244">
        <v>45992.586678240739</v>
      </c>
      <c r="C907" s="234">
        <v>755</v>
      </c>
      <c r="D907" s="234" t="s">
        <v>74</v>
      </c>
      <c r="E907" s="235">
        <v>75453</v>
      </c>
      <c r="F907" s="236">
        <v>297000</v>
      </c>
      <c r="G907" s="233">
        <v>1</v>
      </c>
      <c r="H907" s="233" t="s">
        <v>93</v>
      </c>
    </row>
    <row r="908" spans="1:8">
      <c r="A908" s="227" t="s">
        <v>202</v>
      </c>
      <c r="B908" s="244">
        <v>45992.587638888886</v>
      </c>
      <c r="C908" s="234">
        <v>755</v>
      </c>
      <c r="D908" s="234" t="s">
        <v>74</v>
      </c>
      <c r="E908" s="235">
        <v>75454</v>
      </c>
      <c r="F908" s="236">
        <v>297000</v>
      </c>
      <c r="G908" s="233">
        <v>1</v>
      </c>
      <c r="H908" s="233" t="s">
        <v>93</v>
      </c>
    </row>
    <row r="909" spans="1:8">
      <c r="A909" s="227" t="s">
        <v>202</v>
      </c>
      <c r="B909" s="244">
        <v>45992.588541666664</v>
      </c>
      <c r="C909" s="234">
        <v>755</v>
      </c>
      <c r="D909" s="234" t="s">
        <v>74</v>
      </c>
      <c r="E909" s="235">
        <v>75455</v>
      </c>
      <c r="F909" s="236">
        <v>297000</v>
      </c>
      <c r="G909" s="233">
        <v>1</v>
      </c>
      <c r="H909" s="233" t="s">
        <v>93</v>
      </c>
    </row>
    <row r="910" spans="1:8">
      <c r="A910" s="227" t="s">
        <v>202</v>
      </c>
      <c r="B910" s="244">
        <v>45992.589201388888</v>
      </c>
      <c r="C910" s="234">
        <v>755</v>
      </c>
      <c r="D910" s="234" t="s">
        <v>74</v>
      </c>
      <c r="E910" s="235">
        <v>75456</v>
      </c>
      <c r="F910" s="236">
        <v>297000</v>
      </c>
      <c r="G910" s="233">
        <v>1</v>
      </c>
      <c r="H910" s="233" t="s">
        <v>93</v>
      </c>
    </row>
    <row r="911" spans="1:8">
      <c r="A911" s="227" t="s">
        <v>202</v>
      </c>
      <c r="B911" s="244">
        <v>45992.59039351852</v>
      </c>
      <c r="C911" s="234">
        <v>755</v>
      </c>
      <c r="D911" s="234" t="s">
        <v>74</v>
      </c>
      <c r="E911" s="235">
        <v>75457</v>
      </c>
      <c r="F911" s="236">
        <v>297000</v>
      </c>
      <c r="G911" s="233">
        <v>1</v>
      </c>
      <c r="H911" s="233" t="s">
        <v>93</v>
      </c>
    </row>
    <row r="912" spans="1:8">
      <c r="A912" s="227" t="s">
        <v>202</v>
      </c>
      <c r="B912" s="244">
        <v>45992.592662037037</v>
      </c>
      <c r="C912" s="234">
        <v>755</v>
      </c>
      <c r="D912" s="234" t="s">
        <v>74</v>
      </c>
      <c r="E912" s="235">
        <v>75458</v>
      </c>
      <c r="F912" s="236">
        <v>17345</v>
      </c>
      <c r="G912" s="233">
        <v>1</v>
      </c>
      <c r="H912" s="233" t="s">
        <v>93</v>
      </c>
    </row>
    <row r="913" spans="1:8">
      <c r="A913" s="227" t="s">
        <v>202</v>
      </c>
      <c r="B913" s="244">
        <v>45992.595671296294</v>
      </c>
      <c r="C913" s="234">
        <v>755</v>
      </c>
      <c r="D913" s="234" t="s">
        <v>74</v>
      </c>
      <c r="E913" s="235">
        <v>75459</v>
      </c>
      <c r="F913" s="236">
        <v>32560</v>
      </c>
      <c r="G913" s="233">
        <v>1</v>
      </c>
      <c r="H913" s="233" t="s">
        <v>93</v>
      </c>
    </row>
    <row r="914" spans="1:8">
      <c r="A914" s="227" t="s">
        <v>202</v>
      </c>
      <c r="B914" s="244">
        <v>45992.596875000003</v>
      </c>
      <c r="C914" s="234">
        <v>755</v>
      </c>
      <c r="D914" s="234" t="s">
        <v>74</v>
      </c>
      <c r="E914" s="235">
        <v>75460</v>
      </c>
      <c r="F914" s="236">
        <v>9180</v>
      </c>
      <c r="G914" s="233">
        <v>1</v>
      </c>
      <c r="H914" s="233" t="s">
        <v>93</v>
      </c>
    </row>
    <row r="915" spans="1:8">
      <c r="A915" s="227" t="s">
        <v>202</v>
      </c>
      <c r="B915" s="244">
        <v>45992.597638888888</v>
      </c>
      <c r="C915" s="234">
        <v>755</v>
      </c>
      <c r="D915" s="234" t="s">
        <v>74</v>
      </c>
      <c r="E915" s="235">
        <v>75461</v>
      </c>
      <c r="F915" s="236">
        <v>5940</v>
      </c>
      <c r="G915" s="233">
        <v>1</v>
      </c>
      <c r="H915" s="233" t="s">
        <v>93</v>
      </c>
    </row>
    <row r="916" spans="1:8">
      <c r="A916" s="227" t="s">
        <v>202</v>
      </c>
      <c r="B916" s="244">
        <v>45992.59983796296</v>
      </c>
      <c r="C916" s="234">
        <v>755</v>
      </c>
      <c r="D916" s="234" t="s">
        <v>74</v>
      </c>
      <c r="E916" s="235">
        <v>75462</v>
      </c>
      <c r="F916" s="236">
        <v>297000</v>
      </c>
      <c r="G916" s="233">
        <v>1</v>
      </c>
      <c r="H916" s="233" t="s">
        <v>93</v>
      </c>
    </row>
    <row r="917" spans="1:8">
      <c r="A917" s="227" t="s">
        <v>202</v>
      </c>
      <c r="B917" s="244">
        <v>45992.601111111115</v>
      </c>
      <c r="C917" s="234">
        <v>755</v>
      </c>
      <c r="D917" s="234" t="s">
        <v>74</v>
      </c>
      <c r="E917" s="235">
        <v>75463</v>
      </c>
      <c r="F917" s="236">
        <v>161100</v>
      </c>
      <c r="G917" s="233">
        <v>1</v>
      </c>
      <c r="H917" s="233" t="s">
        <v>93</v>
      </c>
    </row>
    <row r="918" spans="1:8">
      <c r="A918" s="227" t="s">
        <v>202</v>
      </c>
      <c r="B918" s="244">
        <v>45992.604363425926</v>
      </c>
      <c r="C918" s="234">
        <v>755</v>
      </c>
      <c r="D918" s="234" t="s">
        <v>74</v>
      </c>
      <c r="E918" s="235">
        <v>75464</v>
      </c>
      <c r="F918" s="236">
        <v>14602</v>
      </c>
      <c r="G918" s="233">
        <v>1</v>
      </c>
      <c r="H918" s="233" t="s">
        <v>93</v>
      </c>
    </row>
    <row r="919" spans="1:8">
      <c r="A919" s="227" t="s">
        <v>202</v>
      </c>
      <c r="B919" s="244">
        <v>45992.60633101852</v>
      </c>
      <c r="C919" s="234">
        <v>755</v>
      </c>
      <c r="D919" s="234" t="s">
        <v>74</v>
      </c>
      <c r="E919" s="235">
        <v>75465</v>
      </c>
      <c r="F919" s="236">
        <v>13350</v>
      </c>
      <c r="G919" s="233">
        <v>1</v>
      </c>
      <c r="H919" s="233" t="s">
        <v>93</v>
      </c>
    </row>
    <row r="920" spans="1:8">
      <c r="A920" s="227" t="s">
        <v>202</v>
      </c>
      <c r="B920" s="244">
        <v>45992.618055555555</v>
      </c>
      <c r="C920" s="234">
        <v>755</v>
      </c>
      <c r="D920" s="234" t="s">
        <v>74</v>
      </c>
      <c r="E920" s="235">
        <v>75466</v>
      </c>
      <c r="F920" s="236">
        <v>8940</v>
      </c>
      <c r="G920" s="233">
        <v>1</v>
      </c>
      <c r="H920" s="233" t="s">
        <v>1526</v>
      </c>
    </row>
    <row r="921" spans="1:8">
      <c r="A921" s="227" t="s">
        <v>202</v>
      </c>
      <c r="B921" s="244">
        <v>45992.620011574072</v>
      </c>
      <c r="C921" s="234">
        <v>755</v>
      </c>
      <c r="D921" s="234" t="s">
        <v>74</v>
      </c>
      <c r="E921" s="235">
        <v>75467</v>
      </c>
      <c r="F921" s="236">
        <v>20790</v>
      </c>
      <c r="G921" s="233">
        <v>1</v>
      </c>
      <c r="H921" s="233" t="s">
        <v>1526</v>
      </c>
    </row>
    <row r="922" spans="1:8">
      <c r="A922" s="227" t="s">
        <v>202</v>
      </c>
      <c r="B922" s="244">
        <v>45992.622997685183</v>
      </c>
      <c r="C922" s="234">
        <v>755</v>
      </c>
      <c r="D922" s="234" t="s">
        <v>74</v>
      </c>
      <c r="E922" s="235">
        <v>75468</v>
      </c>
      <c r="F922" s="236">
        <v>24880</v>
      </c>
      <c r="G922" s="233">
        <v>1</v>
      </c>
      <c r="H922" s="233" t="s">
        <v>1526</v>
      </c>
    </row>
    <row r="923" spans="1:8">
      <c r="A923" s="227" t="s">
        <v>202</v>
      </c>
      <c r="B923" s="244">
        <v>45992.626296296294</v>
      </c>
      <c r="C923" s="234">
        <v>755</v>
      </c>
      <c r="D923" s="234" t="s">
        <v>74</v>
      </c>
      <c r="E923" s="235">
        <v>75469</v>
      </c>
      <c r="F923" s="236">
        <v>6000</v>
      </c>
      <c r="G923" s="233">
        <v>1</v>
      </c>
      <c r="H923" s="233" t="s">
        <v>1526</v>
      </c>
    </row>
    <row r="924" spans="1:8">
      <c r="A924" s="227" t="s">
        <v>202</v>
      </c>
      <c r="B924" s="244">
        <v>45992.627800925926</v>
      </c>
      <c r="C924" s="234">
        <v>755</v>
      </c>
      <c r="D924" s="234" t="s">
        <v>74</v>
      </c>
      <c r="E924" s="235">
        <v>75470</v>
      </c>
      <c r="F924" s="236">
        <v>6120</v>
      </c>
      <c r="G924" s="233">
        <v>1</v>
      </c>
      <c r="H924" s="233" t="s">
        <v>1526</v>
      </c>
    </row>
    <row r="925" spans="1:8">
      <c r="A925" s="227" t="s">
        <v>202</v>
      </c>
      <c r="B925" s="244">
        <v>45992.629872685182</v>
      </c>
      <c r="C925" s="234">
        <v>755</v>
      </c>
      <c r="D925" s="234" t="s">
        <v>74</v>
      </c>
      <c r="E925" s="235">
        <v>75471</v>
      </c>
      <c r="F925" s="236">
        <v>30100</v>
      </c>
      <c r="G925" s="233">
        <v>1</v>
      </c>
      <c r="H925" s="233" t="s">
        <v>1526</v>
      </c>
    </row>
    <row r="926" spans="1:8">
      <c r="A926" s="227" t="s">
        <v>202</v>
      </c>
      <c r="B926" s="244">
        <v>45992.639363425929</v>
      </c>
      <c r="C926" s="234">
        <v>755</v>
      </c>
      <c r="D926" s="234" t="s">
        <v>74</v>
      </c>
      <c r="E926" s="235">
        <v>75472</v>
      </c>
      <c r="F926" s="236">
        <v>5825</v>
      </c>
      <c r="G926" s="233">
        <v>1</v>
      </c>
      <c r="H926" s="233" t="s">
        <v>1526</v>
      </c>
    </row>
    <row r="927" spans="1:8">
      <c r="A927" s="227" t="s">
        <v>202</v>
      </c>
      <c r="B927" s="244">
        <v>45992.639849537038</v>
      </c>
      <c r="C927" s="234">
        <v>755</v>
      </c>
      <c r="D927" s="234" t="s">
        <v>74</v>
      </c>
      <c r="E927" s="235">
        <v>75473</v>
      </c>
      <c r="F927" s="236">
        <v>13050</v>
      </c>
      <c r="G927" s="233">
        <v>1</v>
      </c>
      <c r="H927" s="233" t="s">
        <v>1526</v>
      </c>
    </row>
    <row r="928" spans="1:8">
      <c r="A928" s="227" t="s">
        <v>202</v>
      </c>
      <c r="B928" s="244">
        <v>45992.641747685186</v>
      </c>
      <c r="C928" s="234">
        <v>755</v>
      </c>
      <c r="D928" s="234" t="s">
        <v>74</v>
      </c>
      <c r="E928" s="235">
        <v>75474</v>
      </c>
      <c r="F928" s="236">
        <v>7175</v>
      </c>
      <c r="G928" s="233">
        <v>1</v>
      </c>
      <c r="H928" s="233" t="s">
        <v>1526</v>
      </c>
    </row>
    <row r="929" spans="1:8">
      <c r="A929" s="227" t="s">
        <v>202</v>
      </c>
      <c r="B929" s="244">
        <v>45992.646770833337</v>
      </c>
      <c r="C929" s="234">
        <v>755</v>
      </c>
      <c r="D929" s="234" t="s">
        <v>74</v>
      </c>
      <c r="E929" s="235">
        <v>75475</v>
      </c>
      <c r="F929" s="236">
        <v>13750</v>
      </c>
      <c r="G929" s="233">
        <v>1</v>
      </c>
      <c r="H929" s="233" t="s">
        <v>1526</v>
      </c>
    </row>
    <row r="930" spans="1:8">
      <c r="A930" s="227" t="s">
        <v>202</v>
      </c>
      <c r="B930" s="244">
        <v>45992.647523148145</v>
      </c>
      <c r="C930" s="234">
        <v>755</v>
      </c>
      <c r="D930" s="234" t="s">
        <v>74</v>
      </c>
      <c r="E930" s="235">
        <v>75476</v>
      </c>
      <c r="F930" s="236">
        <v>6425</v>
      </c>
      <c r="G930" s="233">
        <v>1</v>
      </c>
      <c r="H930" s="233" t="s">
        <v>1526</v>
      </c>
    </row>
    <row r="931" spans="1:8">
      <c r="A931" s="227" t="s">
        <v>202</v>
      </c>
      <c r="B931" s="244">
        <v>45992.657754629632</v>
      </c>
      <c r="C931" s="234">
        <v>755</v>
      </c>
      <c r="D931" s="234" t="s">
        <v>74</v>
      </c>
      <c r="E931" s="235">
        <v>75477</v>
      </c>
      <c r="F931" s="236">
        <v>10525</v>
      </c>
      <c r="G931" s="233">
        <v>1</v>
      </c>
      <c r="H931" s="233" t="s">
        <v>1526</v>
      </c>
    </row>
    <row r="932" spans="1:8">
      <c r="A932" s="227" t="s">
        <v>202</v>
      </c>
      <c r="B932" s="244">
        <v>45992.662349537037</v>
      </c>
      <c r="C932" s="234">
        <v>755</v>
      </c>
      <c r="D932" s="234" t="s">
        <v>74</v>
      </c>
      <c r="E932" s="235">
        <v>75479</v>
      </c>
      <c r="F932" s="236">
        <v>6180</v>
      </c>
      <c r="G932" s="233">
        <v>1</v>
      </c>
      <c r="H932" s="233" t="s">
        <v>1526</v>
      </c>
    </row>
    <row r="933" spans="1:8">
      <c r="A933" s="227" t="s">
        <v>202</v>
      </c>
      <c r="B933" s="244">
        <v>45992.663090277776</v>
      </c>
      <c r="C933" s="234">
        <v>755</v>
      </c>
      <c r="D933" s="234" t="s">
        <v>74</v>
      </c>
      <c r="E933" s="235">
        <v>75480</v>
      </c>
      <c r="F933" s="236">
        <v>2875</v>
      </c>
      <c r="G933" s="233">
        <v>1</v>
      </c>
      <c r="H933" s="233" t="s">
        <v>1526</v>
      </c>
    </row>
    <row r="934" spans="1:8">
      <c r="A934" s="227" t="s">
        <v>202</v>
      </c>
      <c r="B934" s="244">
        <v>45992.667847222219</v>
      </c>
      <c r="C934" s="234">
        <v>755</v>
      </c>
      <c r="D934" s="234" t="s">
        <v>74</v>
      </c>
      <c r="E934" s="235">
        <v>75481</v>
      </c>
      <c r="F934" s="236">
        <v>2550</v>
      </c>
      <c r="G934" s="233">
        <v>1</v>
      </c>
      <c r="H934" s="233" t="s">
        <v>1526</v>
      </c>
    </row>
    <row r="935" spans="1:8">
      <c r="A935" s="227" t="s">
        <v>202</v>
      </c>
      <c r="B935" s="244">
        <v>45992.669074074074</v>
      </c>
      <c r="C935" s="234">
        <v>755</v>
      </c>
      <c r="D935" s="234" t="s">
        <v>74</v>
      </c>
      <c r="E935" s="235">
        <v>75482</v>
      </c>
      <c r="F935" s="236">
        <v>26320</v>
      </c>
      <c r="G935" s="233">
        <v>1</v>
      </c>
      <c r="H935" s="233" t="s">
        <v>1526</v>
      </c>
    </row>
    <row r="936" spans="1:8">
      <c r="A936" s="227" t="s">
        <v>202</v>
      </c>
      <c r="B936" s="244">
        <v>45992.671689814815</v>
      </c>
      <c r="C936" s="234">
        <v>755</v>
      </c>
      <c r="D936" s="234" t="s">
        <v>74</v>
      </c>
      <c r="E936" s="235">
        <v>75483</v>
      </c>
      <c r="F936" s="236">
        <v>24320</v>
      </c>
      <c r="G936" s="233">
        <v>1</v>
      </c>
      <c r="H936" s="233" t="s">
        <v>1526</v>
      </c>
    </row>
    <row r="937" spans="1:8">
      <c r="A937" s="227" t="s">
        <v>202</v>
      </c>
      <c r="B937" s="244">
        <v>45992.677418981482</v>
      </c>
      <c r="C937" s="234">
        <v>755</v>
      </c>
      <c r="D937" s="234" t="s">
        <v>74</v>
      </c>
      <c r="E937" s="235">
        <v>75484</v>
      </c>
      <c r="F937" s="236">
        <v>28547</v>
      </c>
      <c r="G937" s="233">
        <v>1</v>
      </c>
      <c r="H937" s="233" t="s">
        <v>1526</v>
      </c>
    </row>
    <row r="938" spans="1:8">
      <c r="A938" s="227" t="s">
        <v>202</v>
      </c>
      <c r="B938" s="244">
        <v>45992.678414351853</v>
      </c>
      <c r="C938" s="234">
        <v>755</v>
      </c>
      <c r="D938" s="234" t="s">
        <v>74</v>
      </c>
      <c r="E938" s="235">
        <v>75485</v>
      </c>
      <c r="F938" s="236">
        <v>19404</v>
      </c>
      <c r="G938" s="233">
        <v>1</v>
      </c>
      <c r="H938" s="233" t="s">
        <v>1526</v>
      </c>
    </row>
    <row r="939" spans="1:8">
      <c r="A939" s="227" t="s">
        <v>202</v>
      </c>
      <c r="B939" s="244">
        <v>45992.679791666669</v>
      </c>
      <c r="C939" s="234">
        <v>755</v>
      </c>
      <c r="D939" s="234" t="s">
        <v>74</v>
      </c>
      <c r="E939" s="235">
        <v>75486</v>
      </c>
      <c r="F939" s="236">
        <v>15290</v>
      </c>
      <c r="G939" s="233">
        <v>1</v>
      </c>
      <c r="H939" s="233" t="s">
        <v>1526</v>
      </c>
    </row>
    <row r="940" spans="1:8">
      <c r="A940" s="227" t="s">
        <v>202</v>
      </c>
      <c r="B940" s="244">
        <v>45992.691990740743</v>
      </c>
      <c r="C940" s="234">
        <v>755</v>
      </c>
      <c r="D940" s="234" t="s">
        <v>74</v>
      </c>
      <c r="E940" s="235">
        <v>75487</v>
      </c>
      <c r="F940" s="236">
        <v>12990</v>
      </c>
      <c r="G940" s="233">
        <v>1</v>
      </c>
      <c r="H940" s="233" t="s">
        <v>1526</v>
      </c>
    </row>
    <row r="941" spans="1:8">
      <c r="A941" s="227" t="s">
        <v>202</v>
      </c>
      <c r="B941" s="244">
        <v>45992.694479166668</v>
      </c>
      <c r="C941" s="234">
        <v>755</v>
      </c>
      <c r="D941" s="234" t="s">
        <v>74</v>
      </c>
      <c r="E941" s="235">
        <v>75488</v>
      </c>
      <c r="F941" s="236">
        <v>11330</v>
      </c>
      <c r="G941" s="233">
        <v>1</v>
      </c>
      <c r="H941" s="233" t="s">
        <v>1526</v>
      </c>
    </row>
    <row r="942" spans="1:8">
      <c r="A942" s="227" t="s">
        <v>202</v>
      </c>
      <c r="B942" s="244">
        <v>45992.695972222224</v>
      </c>
      <c r="C942" s="234">
        <v>755</v>
      </c>
      <c r="D942" s="234" t="s">
        <v>74</v>
      </c>
      <c r="E942" s="235">
        <v>75489</v>
      </c>
      <c r="F942" s="236">
        <v>5175</v>
      </c>
      <c r="G942" s="233">
        <v>1</v>
      </c>
      <c r="H942" s="233" t="s">
        <v>1526</v>
      </c>
    </row>
    <row r="943" spans="1:8">
      <c r="A943" s="227" t="s">
        <v>202</v>
      </c>
      <c r="B943" s="244">
        <v>45992.703553240739</v>
      </c>
      <c r="C943" s="234">
        <v>755</v>
      </c>
      <c r="D943" s="234" t="s">
        <v>74</v>
      </c>
      <c r="E943" s="235">
        <v>75490</v>
      </c>
      <c r="F943" s="236">
        <v>4925</v>
      </c>
      <c r="G943" s="233">
        <v>1</v>
      </c>
      <c r="H943" s="233" t="s">
        <v>1526</v>
      </c>
    </row>
    <row r="944" spans="1:8">
      <c r="A944" s="227" t="s">
        <v>202</v>
      </c>
      <c r="B944" s="244">
        <v>45992.721574074072</v>
      </c>
      <c r="C944" s="234">
        <v>755</v>
      </c>
      <c r="D944" s="234" t="s">
        <v>74</v>
      </c>
      <c r="E944" s="235">
        <v>75491</v>
      </c>
      <c r="F944" s="236">
        <v>25676</v>
      </c>
      <c r="G944" s="233">
        <v>1</v>
      </c>
      <c r="H944" s="233" t="s">
        <v>1526</v>
      </c>
    </row>
    <row r="945" spans="1:8">
      <c r="A945" s="227" t="s">
        <v>202</v>
      </c>
      <c r="B945" s="244">
        <v>45992.722337962965</v>
      </c>
      <c r="C945" s="234">
        <v>755</v>
      </c>
      <c r="D945" s="234" t="s">
        <v>74</v>
      </c>
      <c r="E945" s="235">
        <v>75492</v>
      </c>
      <c r="F945" s="236">
        <v>14000</v>
      </c>
      <c r="G945" s="233">
        <v>1</v>
      </c>
      <c r="H945" s="233" t="s">
        <v>1526</v>
      </c>
    </row>
    <row r="946" spans="1:8">
      <c r="A946" s="227" t="s">
        <v>202</v>
      </c>
      <c r="B946" s="244">
        <v>45992.726273148146</v>
      </c>
      <c r="C946" s="234">
        <v>755</v>
      </c>
      <c r="D946" s="234" t="s">
        <v>74</v>
      </c>
      <c r="E946" s="235">
        <v>75493</v>
      </c>
      <c r="F946" s="236">
        <v>83425</v>
      </c>
      <c r="G946" s="233">
        <v>1</v>
      </c>
      <c r="H946" s="233" t="s">
        <v>1526</v>
      </c>
    </row>
    <row r="947" spans="1:8">
      <c r="A947" s="227" t="s">
        <v>202</v>
      </c>
      <c r="B947" s="244">
        <v>45992.729780092595</v>
      </c>
      <c r="C947" s="234">
        <v>755</v>
      </c>
      <c r="D947" s="234" t="s">
        <v>74</v>
      </c>
      <c r="E947" s="235">
        <v>75494</v>
      </c>
      <c r="F947" s="236">
        <v>12030</v>
      </c>
      <c r="G947" s="233">
        <v>1</v>
      </c>
      <c r="H947" s="233" t="s">
        <v>1526</v>
      </c>
    </row>
    <row r="948" spans="1:8">
      <c r="A948" s="227" t="s">
        <v>202</v>
      </c>
      <c r="B948" s="244">
        <v>45993.379143518519</v>
      </c>
      <c r="C948" s="234">
        <v>755</v>
      </c>
      <c r="D948" s="234" t="s">
        <v>74</v>
      </c>
      <c r="E948" s="235">
        <v>75495</v>
      </c>
      <c r="F948" s="236">
        <v>4750</v>
      </c>
      <c r="G948" s="233">
        <v>1</v>
      </c>
      <c r="H948" s="233" t="s">
        <v>89</v>
      </c>
    </row>
    <row r="949" spans="1:8">
      <c r="A949" s="227" t="s">
        <v>202</v>
      </c>
      <c r="B949" s="244">
        <v>45993.380578703705</v>
      </c>
      <c r="C949" s="234">
        <v>755</v>
      </c>
      <c r="D949" s="234" t="s">
        <v>74</v>
      </c>
      <c r="E949" s="235">
        <v>75496</v>
      </c>
      <c r="F949" s="236">
        <v>5400</v>
      </c>
      <c r="G949" s="233">
        <v>1</v>
      </c>
      <c r="H949" s="233" t="s">
        <v>89</v>
      </c>
    </row>
    <row r="950" spans="1:8">
      <c r="A950" s="227" t="s">
        <v>202</v>
      </c>
      <c r="B950" s="244">
        <v>45993.381435185183</v>
      </c>
      <c r="C950" s="234">
        <v>755</v>
      </c>
      <c r="D950" s="234" t="s">
        <v>74</v>
      </c>
      <c r="E950" s="235">
        <v>75497</v>
      </c>
      <c r="F950" s="236">
        <v>4100</v>
      </c>
      <c r="G950" s="233">
        <v>1</v>
      </c>
      <c r="H950" s="233" t="s">
        <v>89</v>
      </c>
    </row>
    <row r="951" spans="1:8">
      <c r="A951" s="227" t="s">
        <v>202</v>
      </c>
      <c r="B951" s="244">
        <v>45993.383020833331</v>
      </c>
      <c r="C951" s="234">
        <v>755</v>
      </c>
      <c r="D951" s="234" t="s">
        <v>74</v>
      </c>
      <c r="E951" s="235">
        <v>75498</v>
      </c>
      <c r="F951" s="236">
        <v>5200</v>
      </c>
      <c r="G951" s="233">
        <v>1</v>
      </c>
      <c r="H951" s="233" t="s">
        <v>89</v>
      </c>
    </row>
    <row r="952" spans="1:8">
      <c r="A952" s="227" t="s">
        <v>202</v>
      </c>
      <c r="B952" s="244">
        <v>45993.384143518517</v>
      </c>
      <c r="C952" s="234">
        <v>755</v>
      </c>
      <c r="D952" s="234" t="s">
        <v>74</v>
      </c>
      <c r="E952" s="235">
        <v>75499</v>
      </c>
      <c r="F952" s="236">
        <v>7000</v>
      </c>
      <c r="G952" s="233">
        <v>1</v>
      </c>
      <c r="H952" s="233" t="s">
        <v>89</v>
      </c>
    </row>
    <row r="953" spans="1:8">
      <c r="A953" s="227" t="s">
        <v>202</v>
      </c>
      <c r="B953" s="244">
        <v>45993.386840277781</v>
      </c>
      <c r="C953" s="234">
        <v>755</v>
      </c>
      <c r="D953" s="234" t="s">
        <v>74</v>
      </c>
      <c r="E953" s="235">
        <v>75500</v>
      </c>
      <c r="F953" s="236">
        <v>26430</v>
      </c>
      <c r="G953" s="233">
        <v>1</v>
      </c>
      <c r="H953" s="233" t="s">
        <v>89</v>
      </c>
    </row>
    <row r="954" spans="1:8">
      <c r="A954" s="227" t="s">
        <v>202</v>
      </c>
      <c r="B954" s="244">
        <v>45993.388148148151</v>
      </c>
      <c r="C954" s="234">
        <v>755</v>
      </c>
      <c r="D954" s="234" t="s">
        <v>74</v>
      </c>
      <c r="E954" s="235">
        <v>75501</v>
      </c>
      <c r="F954" s="236">
        <v>12690</v>
      </c>
      <c r="G954" s="233">
        <v>1</v>
      </c>
      <c r="H954" s="233" t="s">
        <v>89</v>
      </c>
    </row>
    <row r="955" spans="1:8">
      <c r="A955" s="227" t="s">
        <v>202</v>
      </c>
      <c r="B955" s="244">
        <v>45993.389988425923</v>
      </c>
      <c r="C955" s="234">
        <v>755</v>
      </c>
      <c r="D955" s="234" t="s">
        <v>74</v>
      </c>
      <c r="E955" s="235">
        <v>75502</v>
      </c>
      <c r="F955" s="236">
        <v>10750</v>
      </c>
      <c r="G955" s="233">
        <v>1</v>
      </c>
      <c r="H955" s="233" t="s">
        <v>89</v>
      </c>
    </row>
    <row r="956" spans="1:8">
      <c r="A956" s="227" t="s">
        <v>202</v>
      </c>
      <c r="B956" s="244">
        <v>45993.391215277778</v>
      </c>
      <c r="C956" s="234">
        <v>755</v>
      </c>
      <c r="D956" s="234" t="s">
        <v>74</v>
      </c>
      <c r="E956" s="235">
        <v>75503</v>
      </c>
      <c r="F956" s="236">
        <v>9180</v>
      </c>
      <c r="G956" s="233">
        <v>1</v>
      </c>
      <c r="H956" s="233" t="s">
        <v>89</v>
      </c>
    </row>
    <row r="957" spans="1:8">
      <c r="A957" s="227" t="s">
        <v>202</v>
      </c>
      <c r="B957" s="244">
        <v>45993.392222222225</v>
      </c>
      <c r="C957" s="234">
        <v>755</v>
      </c>
      <c r="D957" s="234" t="s">
        <v>74</v>
      </c>
      <c r="E957" s="235">
        <v>75504</v>
      </c>
      <c r="F957" s="236">
        <v>8750</v>
      </c>
      <c r="G957" s="233">
        <v>1</v>
      </c>
      <c r="H957" s="233" t="s">
        <v>89</v>
      </c>
    </row>
    <row r="958" spans="1:8">
      <c r="A958" s="227" t="s">
        <v>202</v>
      </c>
      <c r="B958" s="244">
        <v>45993.393263888887</v>
      </c>
      <c r="C958" s="234">
        <v>755</v>
      </c>
      <c r="D958" s="234" t="s">
        <v>74</v>
      </c>
      <c r="E958" s="235">
        <v>75505</v>
      </c>
      <c r="F958" s="236">
        <v>5610</v>
      </c>
      <c r="G958" s="233">
        <v>1</v>
      </c>
      <c r="H958" s="233" t="s">
        <v>89</v>
      </c>
    </row>
    <row r="959" spans="1:8">
      <c r="A959" s="227" t="s">
        <v>202</v>
      </c>
      <c r="B959" s="244">
        <v>45993.398888888885</v>
      </c>
      <c r="C959" s="234">
        <v>755</v>
      </c>
      <c r="D959" s="234" t="s">
        <v>74</v>
      </c>
      <c r="E959" s="235">
        <v>75506</v>
      </c>
      <c r="F959" s="236">
        <v>300000</v>
      </c>
      <c r="G959" s="233">
        <v>1</v>
      </c>
      <c r="H959" s="233" t="s">
        <v>89</v>
      </c>
    </row>
    <row r="960" spans="1:8">
      <c r="A960" s="227" t="s">
        <v>202</v>
      </c>
      <c r="B960" s="244">
        <v>45993.399236111109</v>
      </c>
      <c r="C960" s="234">
        <v>755</v>
      </c>
      <c r="D960" s="234" t="s">
        <v>74</v>
      </c>
      <c r="E960" s="235">
        <v>75507</v>
      </c>
      <c r="F960" s="236">
        <v>300000</v>
      </c>
      <c r="G960" s="233">
        <v>1</v>
      </c>
      <c r="H960" s="233" t="s">
        <v>89</v>
      </c>
    </row>
    <row r="961" spans="1:8">
      <c r="A961" s="227" t="s">
        <v>202</v>
      </c>
      <c r="B961" s="244">
        <v>45993.399641203701</v>
      </c>
      <c r="C961" s="234">
        <v>755</v>
      </c>
      <c r="D961" s="234" t="s">
        <v>74</v>
      </c>
      <c r="E961" s="235">
        <v>75508</v>
      </c>
      <c r="F961" s="236">
        <v>300000</v>
      </c>
      <c r="G961" s="233">
        <v>1</v>
      </c>
      <c r="H961" s="233" t="s">
        <v>89</v>
      </c>
    </row>
    <row r="962" spans="1:8">
      <c r="A962" s="227" t="s">
        <v>202</v>
      </c>
      <c r="B962" s="244">
        <v>45993.400011574071</v>
      </c>
      <c r="C962" s="234">
        <v>755</v>
      </c>
      <c r="D962" s="234" t="s">
        <v>74</v>
      </c>
      <c r="E962" s="235">
        <v>75509</v>
      </c>
      <c r="F962" s="236">
        <v>74000</v>
      </c>
      <c r="G962" s="233">
        <v>1</v>
      </c>
      <c r="H962" s="233" t="s">
        <v>89</v>
      </c>
    </row>
    <row r="963" spans="1:8">
      <c r="A963" s="227" t="s">
        <v>202</v>
      </c>
      <c r="B963" s="244">
        <v>45993.400601851848</v>
      </c>
      <c r="C963" s="234">
        <v>755</v>
      </c>
      <c r="D963" s="234" t="s">
        <v>74</v>
      </c>
      <c r="E963" s="235">
        <v>75510</v>
      </c>
      <c r="F963" s="236">
        <v>300000</v>
      </c>
      <c r="G963" s="233">
        <v>1</v>
      </c>
      <c r="H963" s="233" t="s">
        <v>89</v>
      </c>
    </row>
    <row r="964" spans="1:8">
      <c r="A964" s="227" t="s">
        <v>202</v>
      </c>
      <c r="B964" s="244">
        <v>45993.40111111111</v>
      </c>
      <c r="C964" s="234">
        <v>755</v>
      </c>
      <c r="D964" s="234" t="s">
        <v>74</v>
      </c>
      <c r="E964" s="235">
        <v>75511</v>
      </c>
      <c r="F964" s="236">
        <v>300000</v>
      </c>
      <c r="G964" s="233">
        <v>1</v>
      </c>
      <c r="H964" s="233" t="s">
        <v>89</v>
      </c>
    </row>
    <row r="965" spans="1:8">
      <c r="A965" s="227" t="s">
        <v>202</v>
      </c>
      <c r="B965" s="244">
        <v>45993.402303240742</v>
      </c>
      <c r="C965" s="234">
        <v>755</v>
      </c>
      <c r="D965" s="234" t="s">
        <v>74</v>
      </c>
      <c r="E965" s="235">
        <v>75512</v>
      </c>
      <c r="F965" s="236">
        <v>12060</v>
      </c>
      <c r="G965" s="233">
        <v>1</v>
      </c>
      <c r="H965" s="233" t="s">
        <v>89</v>
      </c>
    </row>
    <row r="966" spans="1:8">
      <c r="A966" s="227" t="s">
        <v>202</v>
      </c>
      <c r="B966" s="244">
        <v>45993.403402777774</v>
      </c>
      <c r="C966" s="234">
        <v>755</v>
      </c>
      <c r="D966" s="234" t="s">
        <v>74</v>
      </c>
      <c r="E966" s="235">
        <v>75513</v>
      </c>
      <c r="F966" s="236">
        <v>5194</v>
      </c>
      <c r="G966" s="233">
        <v>1</v>
      </c>
      <c r="H966" s="233" t="s">
        <v>89</v>
      </c>
    </row>
    <row r="967" spans="1:8">
      <c r="A967" s="227" t="s">
        <v>202</v>
      </c>
      <c r="B967" s="244">
        <v>45993.404675925929</v>
      </c>
      <c r="C967" s="234">
        <v>755</v>
      </c>
      <c r="D967" s="234" t="s">
        <v>74</v>
      </c>
      <c r="E967" s="235">
        <v>75514</v>
      </c>
      <c r="F967" s="236">
        <v>9885</v>
      </c>
      <c r="G967" s="233">
        <v>1</v>
      </c>
      <c r="H967" s="233" t="s">
        <v>89</v>
      </c>
    </row>
    <row r="968" spans="1:8">
      <c r="A968" s="227" t="s">
        <v>202</v>
      </c>
      <c r="B968" s="244">
        <v>45993.406018518515</v>
      </c>
      <c r="C968" s="234">
        <v>755</v>
      </c>
      <c r="D968" s="234" t="s">
        <v>74</v>
      </c>
      <c r="E968" s="235">
        <v>75515</v>
      </c>
      <c r="F968" s="236">
        <v>20950</v>
      </c>
      <c r="G968" s="233">
        <v>1</v>
      </c>
      <c r="H968" s="233" t="s">
        <v>89</v>
      </c>
    </row>
    <row r="969" spans="1:8">
      <c r="A969" s="227" t="s">
        <v>202</v>
      </c>
      <c r="B969" s="244">
        <v>45993.406759259262</v>
      </c>
      <c r="C969" s="234">
        <v>755</v>
      </c>
      <c r="D969" s="234" t="s">
        <v>74</v>
      </c>
      <c r="E969" s="235">
        <v>75516</v>
      </c>
      <c r="F969" s="236">
        <v>300000</v>
      </c>
      <c r="G969" s="233">
        <v>1</v>
      </c>
      <c r="H969" s="233" t="s">
        <v>89</v>
      </c>
    </row>
    <row r="970" spans="1:8">
      <c r="A970" s="227" t="s">
        <v>202</v>
      </c>
      <c r="B970" s="244">
        <v>45993.409444444442</v>
      </c>
      <c r="C970" s="234">
        <v>755</v>
      </c>
      <c r="D970" s="234" t="s">
        <v>74</v>
      </c>
      <c r="E970" s="235">
        <v>75517</v>
      </c>
      <c r="F970" s="236">
        <v>12540</v>
      </c>
      <c r="G970" s="233">
        <v>1</v>
      </c>
      <c r="H970" s="233" t="s">
        <v>89</v>
      </c>
    </row>
    <row r="971" spans="1:8">
      <c r="A971" s="227" t="s">
        <v>202</v>
      </c>
      <c r="B971" s="244">
        <v>45993.410740740743</v>
      </c>
      <c r="C971" s="234">
        <v>755</v>
      </c>
      <c r="D971" s="234" t="s">
        <v>74</v>
      </c>
      <c r="E971" s="235">
        <v>75518</v>
      </c>
      <c r="F971" s="236">
        <v>20500</v>
      </c>
      <c r="G971" s="233">
        <v>1</v>
      </c>
      <c r="H971" s="233" t="s">
        <v>89</v>
      </c>
    </row>
    <row r="972" spans="1:8">
      <c r="A972" s="227" t="s">
        <v>202</v>
      </c>
      <c r="B972" s="244">
        <v>45993.411759259259</v>
      </c>
      <c r="C972" s="234">
        <v>755</v>
      </c>
      <c r="D972" s="234" t="s">
        <v>74</v>
      </c>
      <c r="E972" s="235">
        <v>75519</v>
      </c>
      <c r="F972" s="236">
        <v>12540</v>
      </c>
      <c r="G972" s="233">
        <v>1</v>
      </c>
      <c r="H972" s="233" t="s">
        <v>89</v>
      </c>
    </row>
    <row r="973" spans="1:8">
      <c r="A973" s="227" t="s">
        <v>202</v>
      </c>
      <c r="B973" s="244">
        <v>45993.41238425926</v>
      </c>
      <c r="C973" s="234">
        <v>755</v>
      </c>
      <c r="D973" s="234" t="s">
        <v>74</v>
      </c>
      <c r="E973" s="235">
        <v>75520</v>
      </c>
      <c r="F973" s="236">
        <v>98800</v>
      </c>
      <c r="G973" s="233">
        <v>1</v>
      </c>
      <c r="H973" s="233" t="s">
        <v>89</v>
      </c>
    </row>
    <row r="974" spans="1:8">
      <c r="A974" s="227" t="s">
        <v>202</v>
      </c>
      <c r="B974" s="244">
        <v>45993.413159722222</v>
      </c>
      <c r="C974" s="234">
        <v>755</v>
      </c>
      <c r="D974" s="234" t="s">
        <v>74</v>
      </c>
      <c r="E974" s="235">
        <v>75521</v>
      </c>
      <c r="F974" s="236">
        <v>297000</v>
      </c>
      <c r="G974" s="233">
        <v>1</v>
      </c>
      <c r="H974" s="233" t="s">
        <v>89</v>
      </c>
    </row>
    <row r="975" spans="1:8">
      <c r="A975" s="227" t="s">
        <v>202</v>
      </c>
      <c r="B975" s="244">
        <v>45993.413703703707</v>
      </c>
      <c r="C975" s="234">
        <v>755</v>
      </c>
      <c r="D975" s="234" t="s">
        <v>74</v>
      </c>
      <c r="E975" s="235">
        <v>75522</v>
      </c>
      <c r="F975" s="236">
        <v>297000</v>
      </c>
      <c r="G975" s="233">
        <v>1</v>
      </c>
      <c r="H975" s="233" t="s">
        <v>89</v>
      </c>
    </row>
    <row r="976" spans="1:8">
      <c r="A976" s="227" t="s">
        <v>202</v>
      </c>
      <c r="B976" s="244">
        <v>45993.414814814816</v>
      </c>
      <c r="C976" s="234">
        <v>755</v>
      </c>
      <c r="D976" s="234" t="s">
        <v>74</v>
      </c>
      <c r="E976" s="235">
        <v>75523</v>
      </c>
      <c r="F976" s="236">
        <v>20150</v>
      </c>
      <c r="G976" s="233">
        <v>1</v>
      </c>
      <c r="H976" s="233" t="s">
        <v>89</v>
      </c>
    </row>
    <row r="977" spans="1:8">
      <c r="A977" s="227" t="s">
        <v>202</v>
      </c>
      <c r="B977" s="244">
        <v>45993.415532407409</v>
      </c>
      <c r="C977" s="234">
        <v>755</v>
      </c>
      <c r="D977" s="234" t="s">
        <v>74</v>
      </c>
      <c r="E977" s="235">
        <v>75524</v>
      </c>
      <c r="F977" s="236">
        <v>297000</v>
      </c>
      <c r="G977" s="233">
        <v>1</v>
      </c>
      <c r="H977" s="233" t="s">
        <v>89</v>
      </c>
    </row>
    <row r="978" spans="1:8">
      <c r="A978" s="227" t="s">
        <v>202</v>
      </c>
      <c r="B978" s="244">
        <v>45993.416990740741</v>
      </c>
      <c r="C978" s="234">
        <v>755</v>
      </c>
      <c r="D978" s="234" t="s">
        <v>74</v>
      </c>
      <c r="E978" s="235">
        <v>75525</v>
      </c>
      <c r="F978" s="236">
        <v>30250</v>
      </c>
      <c r="G978" s="233">
        <v>1</v>
      </c>
      <c r="H978" s="233" t="s">
        <v>89</v>
      </c>
    </row>
    <row r="979" spans="1:8">
      <c r="A979" s="227" t="s">
        <v>202</v>
      </c>
      <c r="B979" s="244">
        <v>45993.419652777775</v>
      </c>
      <c r="C979" s="234">
        <v>755</v>
      </c>
      <c r="D979" s="234" t="s">
        <v>74</v>
      </c>
      <c r="E979" s="235">
        <v>75526</v>
      </c>
      <c r="F979" s="236">
        <v>40400</v>
      </c>
      <c r="G979" s="233">
        <v>1</v>
      </c>
      <c r="H979" s="233" t="s">
        <v>89</v>
      </c>
    </row>
    <row r="980" spans="1:8">
      <c r="A980" s="227" t="s">
        <v>202</v>
      </c>
      <c r="B980" s="244">
        <v>45993.420868055553</v>
      </c>
      <c r="C980" s="234">
        <v>755</v>
      </c>
      <c r="D980" s="234" t="s">
        <v>74</v>
      </c>
      <c r="E980" s="235">
        <v>75527</v>
      </c>
      <c r="F980" s="236">
        <v>5760</v>
      </c>
      <c r="G980" s="233">
        <v>1</v>
      </c>
      <c r="H980" s="233" t="s">
        <v>89</v>
      </c>
    </row>
    <row r="981" spans="1:8">
      <c r="A981" s="227" t="s">
        <v>202</v>
      </c>
      <c r="B981" s="244">
        <v>45993.422222222223</v>
      </c>
      <c r="C981" s="234">
        <v>755</v>
      </c>
      <c r="D981" s="234" t="s">
        <v>74</v>
      </c>
      <c r="E981" s="235">
        <v>75528</v>
      </c>
      <c r="F981" s="236">
        <v>22790</v>
      </c>
      <c r="G981" s="233">
        <v>1</v>
      </c>
      <c r="H981" s="233" t="s">
        <v>89</v>
      </c>
    </row>
    <row r="982" spans="1:8">
      <c r="A982" s="227" t="s">
        <v>202</v>
      </c>
      <c r="B982" s="244">
        <v>45993.422673611109</v>
      </c>
      <c r="C982" s="234">
        <v>755</v>
      </c>
      <c r="D982" s="234" t="s">
        <v>74</v>
      </c>
      <c r="E982" s="235">
        <v>75529</v>
      </c>
      <c r="F982" s="236">
        <v>297000</v>
      </c>
      <c r="G982" s="233">
        <v>1</v>
      </c>
      <c r="H982" s="233" t="s">
        <v>89</v>
      </c>
    </row>
    <row r="983" spans="1:8">
      <c r="A983" s="227" t="s">
        <v>202</v>
      </c>
      <c r="B983" s="244">
        <v>45993.423090277778</v>
      </c>
      <c r="C983" s="234">
        <v>755</v>
      </c>
      <c r="D983" s="234" t="s">
        <v>74</v>
      </c>
      <c r="E983" s="235">
        <v>75530</v>
      </c>
      <c r="F983" s="236">
        <v>297000</v>
      </c>
      <c r="G983" s="233">
        <v>1</v>
      </c>
      <c r="H983" s="233" t="s">
        <v>89</v>
      </c>
    </row>
    <row r="984" spans="1:8">
      <c r="A984" s="227" t="s">
        <v>202</v>
      </c>
      <c r="B984" s="244">
        <v>45993.424583333333</v>
      </c>
      <c r="C984" s="234">
        <v>755</v>
      </c>
      <c r="D984" s="234" t="s">
        <v>74</v>
      </c>
      <c r="E984" s="235">
        <v>75531</v>
      </c>
      <c r="F984" s="236">
        <v>41450</v>
      </c>
      <c r="G984" s="233">
        <v>1</v>
      </c>
      <c r="H984" s="233" t="s">
        <v>89</v>
      </c>
    </row>
    <row r="985" spans="1:8">
      <c r="A985" s="227" t="s">
        <v>236</v>
      </c>
      <c r="B985" s="244">
        <v>45992.333981481483</v>
      </c>
      <c r="C985" s="234">
        <v>155</v>
      </c>
      <c r="D985" s="234" t="s">
        <v>34</v>
      </c>
      <c r="E985" s="235">
        <v>56769</v>
      </c>
      <c r="F985" s="236">
        <v>350200</v>
      </c>
      <c r="G985" s="233">
        <v>0</v>
      </c>
      <c r="H985" s="233" t="s">
        <v>88</v>
      </c>
    </row>
    <row r="986" spans="1:8">
      <c r="A986" s="227" t="s">
        <v>236</v>
      </c>
      <c r="B986" s="244">
        <v>45993.378067129626</v>
      </c>
      <c r="C986" s="234">
        <v>155</v>
      </c>
      <c r="D986" s="234" t="s">
        <v>34</v>
      </c>
      <c r="E986" s="235">
        <v>56821</v>
      </c>
      <c r="F986" s="236">
        <v>151995</v>
      </c>
      <c r="G986" s="233">
        <v>0</v>
      </c>
      <c r="H986" s="233" t="s">
        <v>1424</v>
      </c>
    </row>
    <row r="987" spans="1:8">
      <c r="A987" s="227" t="s">
        <v>236</v>
      </c>
      <c r="B987" s="244">
        <v>45993.381562499999</v>
      </c>
      <c r="C987" s="234">
        <v>155</v>
      </c>
      <c r="D987" s="234" t="s">
        <v>34</v>
      </c>
      <c r="E987" s="235">
        <v>56822</v>
      </c>
      <c r="F987" s="236">
        <v>71000</v>
      </c>
      <c r="G987" s="233">
        <v>0</v>
      </c>
      <c r="H987" s="233" t="s">
        <v>1424</v>
      </c>
    </row>
    <row r="988" spans="1:8">
      <c r="A988" s="227" t="s">
        <v>236</v>
      </c>
      <c r="B988" s="244">
        <v>45994.480821759258</v>
      </c>
      <c r="C988" s="234">
        <v>155</v>
      </c>
      <c r="D988" s="234" t="s">
        <v>34</v>
      </c>
      <c r="E988" s="235">
        <v>56891</v>
      </c>
      <c r="F988" s="236">
        <v>124520</v>
      </c>
      <c r="G988" s="233">
        <v>0</v>
      </c>
      <c r="H988" s="233" t="s">
        <v>1424</v>
      </c>
    </row>
    <row r="989" spans="1:8">
      <c r="A989" s="227" t="s">
        <v>236</v>
      </c>
      <c r="B989" s="244">
        <v>45994.487824074073</v>
      </c>
      <c r="C989" s="234">
        <v>155</v>
      </c>
      <c r="D989" s="234" t="s">
        <v>34</v>
      </c>
      <c r="E989" s="235">
        <v>56892</v>
      </c>
      <c r="F989" s="236">
        <v>15000</v>
      </c>
      <c r="G989" s="233">
        <v>0</v>
      </c>
      <c r="H989" s="233" t="s">
        <v>1424</v>
      </c>
    </row>
    <row r="990" spans="1:8">
      <c r="A990" s="227" t="s">
        <v>236</v>
      </c>
      <c r="B990" s="244">
        <v>45995.374722222223</v>
      </c>
      <c r="C990" s="234">
        <v>155</v>
      </c>
      <c r="D990" s="234" t="s">
        <v>34</v>
      </c>
      <c r="E990" s="235">
        <v>56935</v>
      </c>
      <c r="F990" s="236">
        <v>126275</v>
      </c>
      <c r="G990" s="233">
        <v>0</v>
      </c>
      <c r="H990" s="233" t="s">
        <v>1424</v>
      </c>
    </row>
    <row r="991" spans="1:8">
      <c r="A991" s="227" t="s">
        <v>236</v>
      </c>
      <c r="B991" s="244">
        <v>45995.441435185188</v>
      </c>
      <c r="C991" s="234">
        <v>155</v>
      </c>
      <c r="D991" s="234" t="s">
        <v>34</v>
      </c>
      <c r="E991" s="235">
        <v>56959</v>
      </c>
      <c r="F991" s="236">
        <v>558350</v>
      </c>
      <c r="G991" s="233">
        <v>0</v>
      </c>
      <c r="H991" s="233" t="s">
        <v>45</v>
      </c>
    </row>
    <row r="992" spans="1:8">
      <c r="A992" s="227" t="s">
        <v>236</v>
      </c>
      <c r="B992" s="244">
        <v>45993.46297453704</v>
      </c>
      <c r="C992" s="234">
        <v>156</v>
      </c>
      <c r="D992" s="234" t="s">
        <v>86</v>
      </c>
      <c r="E992" s="235">
        <v>180</v>
      </c>
      <c r="F992" s="236">
        <v>151995</v>
      </c>
      <c r="G992" s="233">
        <v>0</v>
      </c>
      <c r="H992" s="233" t="s">
        <v>1424</v>
      </c>
    </row>
    <row r="993" spans="1:8">
      <c r="A993" s="227" t="s">
        <v>237</v>
      </c>
      <c r="B993" s="244">
        <v>45996.392870370371</v>
      </c>
      <c r="C993" s="234">
        <v>155</v>
      </c>
      <c r="D993" s="234" t="s">
        <v>34</v>
      </c>
      <c r="E993" s="235">
        <v>57032</v>
      </c>
      <c r="F993" s="236">
        <v>27910</v>
      </c>
      <c r="G993" s="233">
        <v>0</v>
      </c>
      <c r="H993" s="233" t="s">
        <v>1424</v>
      </c>
    </row>
    <row r="994" spans="1:8">
      <c r="A994" s="227" t="s">
        <v>237</v>
      </c>
      <c r="B994" s="244">
        <v>45995</v>
      </c>
      <c r="C994" s="234">
        <v>207</v>
      </c>
      <c r="D994" s="234" t="s">
        <v>87</v>
      </c>
      <c r="E994" s="235">
        <v>24338</v>
      </c>
      <c r="F994" s="236">
        <v>120000</v>
      </c>
      <c r="G994" s="233">
        <v>0</v>
      </c>
      <c r="H994" s="233" t="s">
        <v>102</v>
      </c>
    </row>
    <row r="995" spans="1:8">
      <c r="A995" s="227" t="s">
        <v>237</v>
      </c>
      <c r="B995" s="244">
        <v>45995</v>
      </c>
      <c r="C995" s="234">
        <v>207</v>
      </c>
      <c r="D995" s="234" t="s">
        <v>87</v>
      </c>
      <c r="E995" s="235">
        <v>24339</v>
      </c>
      <c r="F995" s="236">
        <v>354200</v>
      </c>
      <c r="G995" s="233">
        <v>0</v>
      </c>
      <c r="H995" s="233" t="s">
        <v>102</v>
      </c>
    </row>
    <row r="996" spans="1:8">
      <c r="A996" s="227" t="s">
        <v>237</v>
      </c>
      <c r="B996" s="244">
        <v>45995</v>
      </c>
      <c r="C996" s="234">
        <v>207</v>
      </c>
      <c r="D996" s="234" t="s">
        <v>87</v>
      </c>
      <c r="E996" s="235">
        <v>24340</v>
      </c>
      <c r="F996" s="236">
        <v>592000</v>
      </c>
      <c r="G996" s="233">
        <v>0</v>
      </c>
      <c r="H996" s="233" t="s">
        <v>102</v>
      </c>
    </row>
    <row r="997" spans="1:8">
      <c r="A997" s="227" t="s">
        <v>237</v>
      </c>
      <c r="B997" s="244">
        <v>45995</v>
      </c>
      <c r="C997" s="234">
        <v>207</v>
      </c>
      <c r="D997" s="234" t="s">
        <v>87</v>
      </c>
      <c r="E997" s="235">
        <v>24341</v>
      </c>
      <c r="F997" s="236">
        <v>600927</v>
      </c>
      <c r="G997" s="233">
        <v>0</v>
      </c>
      <c r="H997" s="233" t="s">
        <v>102</v>
      </c>
    </row>
    <row r="998" spans="1:8">
      <c r="A998" s="227" t="s">
        <v>237</v>
      </c>
      <c r="B998" s="244">
        <v>45995</v>
      </c>
      <c r="C998" s="234">
        <v>207</v>
      </c>
      <c r="D998" s="234" t="s">
        <v>87</v>
      </c>
      <c r="E998" s="235">
        <v>24342</v>
      </c>
      <c r="F998" s="236">
        <v>917500</v>
      </c>
      <c r="G998" s="233">
        <v>0</v>
      </c>
      <c r="H998" s="233" t="s">
        <v>102</v>
      </c>
    </row>
    <row r="999" spans="1:8">
      <c r="A999" s="227" t="s">
        <v>237</v>
      </c>
      <c r="B999" s="244">
        <v>45995</v>
      </c>
      <c r="C999" s="234">
        <v>207</v>
      </c>
      <c r="D999" s="234" t="s">
        <v>87</v>
      </c>
      <c r="E999" s="235">
        <v>24343</v>
      </c>
      <c r="F999" s="236">
        <v>2000000</v>
      </c>
      <c r="G999" s="233">
        <v>0</v>
      </c>
      <c r="H999" s="233" t="s">
        <v>102</v>
      </c>
    </row>
    <row r="1000" spans="1:8">
      <c r="A1000" s="227" t="s">
        <v>237</v>
      </c>
      <c r="B1000" s="244">
        <v>45995</v>
      </c>
      <c r="C1000" s="234">
        <v>207</v>
      </c>
      <c r="D1000" s="234" t="s">
        <v>87</v>
      </c>
      <c r="E1000" s="235">
        <v>24344</v>
      </c>
      <c r="F1000" s="236">
        <v>3862900</v>
      </c>
      <c r="G1000" s="233">
        <v>0</v>
      </c>
      <c r="H1000" s="233" t="s">
        <v>102</v>
      </c>
    </row>
    <row r="1001" spans="1:8">
      <c r="A1001" s="227" t="s">
        <v>237</v>
      </c>
      <c r="B1001" s="244">
        <v>45996.372002314813</v>
      </c>
      <c r="C1001" s="234">
        <v>155</v>
      </c>
      <c r="D1001" s="234" t="s">
        <v>34</v>
      </c>
      <c r="E1001" s="235">
        <v>57020</v>
      </c>
      <c r="F1001" s="236">
        <v>37060</v>
      </c>
      <c r="G1001" s="233">
        <v>0</v>
      </c>
      <c r="H1001" s="233" t="s">
        <v>1424</v>
      </c>
    </row>
    <row r="1002" spans="1:8">
      <c r="A1002" s="227" t="s">
        <v>237</v>
      </c>
      <c r="B1002" s="244">
        <v>45996.376817129632</v>
      </c>
      <c r="C1002" s="234">
        <v>155</v>
      </c>
      <c r="D1002" s="234" t="s">
        <v>34</v>
      </c>
      <c r="E1002" s="235">
        <v>57023</v>
      </c>
      <c r="F1002" s="236">
        <v>523200</v>
      </c>
      <c r="G1002" s="233">
        <v>0</v>
      </c>
      <c r="H1002" s="233" t="s">
        <v>45</v>
      </c>
    </row>
    <row r="1003" spans="1:8">
      <c r="A1003" s="227" t="s">
        <v>237</v>
      </c>
      <c r="B1003" s="244">
        <v>45996.381226851852</v>
      </c>
      <c r="C1003" s="234">
        <v>155</v>
      </c>
      <c r="D1003" s="234" t="s">
        <v>34</v>
      </c>
      <c r="E1003" s="235">
        <v>57024</v>
      </c>
      <c r="F1003" s="236">
        <v>75000</v>
      </c>
      <c r="G1003" s="233">
        <v>0</v>
      </c>
      <c r="H1003" s="233" t="s">
        <v>1424</v>
      </c>
    </row>
    <row r="1004" spans="1:8">
      <c r="A1004" s="227" t="s">
        <v>237</v>
      </c>
      <c r="B1004" s="244">
        <v>45995.455763888887</v>
      </c>
      <c r="C1004" s="234">
        <v>155</v>
      </c>
      <c r="D1004" s="234" t="s">
        <v>34</v>
      </c>
      <c r="E1004" s="235">
        <v>56962</v>
      </c>
      <c r="F1004" s="236">
        <v>98890</v>
      </c>
      <c r="G1004" s="233">
        <v>0</v>
      </c>
      <c r="H1004" s="233" t="s">
        <v>1424</v>
      </c>
    </row>
    <row r="1005" spans="1:8">
      <c r="A1005" s="227" t="s">
        <v>237</v>
      </c>
      <c r="B1005" s="244">
        <v>45995.424942129626</v>
      </c>
      <c r="C1005" s="234">
        <v>155</v>
      </c>
      <c r="D1005" s="234" t="s">
        <v>34</v>
      </c>
      <c r="E1005" s="235">
        <v>56955</v>
      </c>
      <c r="F1005" s="236">
        <v>25216</v>
      </c>
      <c r="G1005" s="233">
        <v>0</v>
      </c>
      <c r="H1005" s="233" t="s">
        <v>1424</v>
      </c>
    </row>
    <row r="1006" spans="1:8">
      <c r="A1006" s="227" t="s">
        <v>237</v>
      </c>
      <c r="B1006" s="244">
        <v>45996.22179398148</v>
      </c>
      <c r="C1006" s="234">
        <v>155</v>
      </c>
      <c r="D1006" s="234" t="s">
        <v>34</v>
      </c>
      <c r="E1006" s="235">
        <v>56972</v>
      </c>
      <c r="F1006" s="236">
        <v>108900</v>
      </c>
      <c r="G1006" s="233">
        <v>0</v>
      </c>
      <c r="H1006" s="233" t="s">
        <v>1424</v>
      </c>
    </row>
    <row r="1007" spans="1:8">
      <c r="A1007" s="227" t="s">
        <v>237</v>
      </c>
      <c r="B1007" s="244">
        <v>45995.276516203703</v>
      </c>
      <c r="C1007" s="234">
        <v>155</v>
      </c>
      <c r="D1007" s="234" t="s">
        <v>34</v>
      </c>
      <c r="E1007" s="235">
        <v>56907</v>
      </c>
      <c r="F1007" s="236">
        <v>31960</v>
      </c>
      <c r="G1007" s="233">
        <v>0</v>
      </c>
      <c r="H1007" s="233" t="s">
        <v>1424</v>
      </c>
    </row>
    <row r="1008" spans="1:8">
      <c r="A1008" s="227" t="s">
        <v>237</v>
      </c>
      <c r="B1008" s="244">
        <v>45995.349074074074</v>
      </c>
      <c r="C1008" s="234">
        <v>155</v>
      </c>
      <c r="D1008" s="234" t="s">
        <v>34</v>
      </c>
      <c r="E1008" s="235">
        <v>56930</v>
      </c>
      <c r="F1008" s="236">
        <v>173390</v>
      </c>
      <c r="G1008" s="233">
        <v>0</v>
      </c>
      <c r="H1008" s="233" t="s">
        <v>45</v>
      </c>
    </row>
    <row r="1009" spans="1:8">
      <c r="A1009" s="227" t="s">
        <v>237</v>
      </c>
      <c r="B1009" s="244">
        <v>45995.395891203705</v>
      </c>
      <c r="C1009" s="234">
        <v>155</v>
      </c>
      <c r="D1009" s="234" t="s">
        <v>34</v>
      </c>
      <c r="E1009" s="235">
        <v>56943</v>
      </c>
      <c r="F1009" s="236">
        <v>94361</v>
      </c>
      <c r="G1009" s="233">
        <v>0</v>
      </c>
      <c r="H1009" s="233" t="s">
        <v>1424</v>
      </c>
    </row>
    <row r="1010" spans="1:8">
      <c r="A1010" s="227" t="s">
        <v>237</v>
      </c>
      <c r="B1010" s="244">
        <v>45995.273159722223</v>
      </c>
      <c r="C1010" s="234">
        <v>155</v>
      </c>
      <c r="D1010" s="234" t="s">
        <v>34</v>
      </c>
      <c r="E1010" s="235">
        <v>56904</v>
      </c>
      <c r="F1010" s="236">
        <v>96656</v>
      </c>
      <c r="G1010" s="233">
        <v>0</v>
      </c>
      <c r="H1010" s="233" t="s">
        <v>1424</v>
      </c>
    </row>
    <row r="1011" spans="1:8">
      <c r="A1011" s="227" t="s">
        <v>237</v>
      </c>
      <c r="B1011" s="244">
        <v>45995.255335648151</v>
      </c>
      <c r="C1011" s="234">
        <v>155</v>
      </c>
      <c r="D1011" s="234" t="s">
        <v>34</v>
      </c>
      <c r="E1011" s="235">
        <v>56898</v>
      </c>
      <c r="F1011" s="236">
        <v>175440</v>
      </c>
      <c r="G1011" s="233">
        <v>0</v>
      </c>
      <c r="H1011" s="233" t="s">
        <v>1424</v>
      </c>
    </row>
    <row r="1012" spans="1:8">
      <c r="A1012" s="227" t="s">
        <v>237</v>
      </c>
      <c r="B1012" s="244">
        <v>45994.292280092595</v>
      </c>
      <c r="C1012" s="234">
        <v>155</v>
      </c>
      <c r="D1012" s="234" t="s">
        <v>34</v>
      </c>
      <c r="E1012" s="235">
        <v>56857</v>
      </c>
      <c r="F1012" s="236">
        <v>37880</v>
      </c>
      <c r="G1012" s="233">
        <v>0</v>
      </c>
      <c r="H1012" s="233" t="s">
        <v>1424</v>
      </c>
    </row>
    <row r="1013" spans="1:8">
      <c r="A1013" s="227" t="s">
        <v>237</v>
      </c>
      <c r="B1013" s="244">
        <v>45994.450914351852</v>
      </c>
      <c r="C1013" s="234">
        <v>155</v>
      </c>
      <c r="D1013" s="234" t="s">
        <v>34</v>
      </c>
      <c r="E1013" s="235">
        <v>56885</v>
      </c>
      <c r="F1013" s="236">
        <v>641500</v>
      </c>
      <c r="G1013" s="233">
        <v>0</v>
      </c>
      <c r="H1013" s="233" t="s">
        <v>1424</v>
      </c>
    </row>
    <row r="1014" spans="1:8">
      <c r="A1014" s="227" t="s">
        <v>237</v>
      </c>
      <c r="B1014" s="244">
        <v>45993.397048611114</v>
      </c>
      <c r="C1014" s="234">
        <v>155</v>
      </c>
      <c r="D1014" s="234" t="s">
        <v>34</v>
      </c>
      <c r="E1014" s="235">
        <v>56826</v>
      </c>
      <c r="F1014" s="236">
        <v>35528</v>
      </c>
      <c r="G1014" s="233">
        <v>0</v>
      </c>
      <c r="H1014" s="233" t="s">
        <v>41</v>
      </c>
    </row>
    <row r="1015" spans="1:8">
      <c r="A1015" s="227" t="s">
        <v>237</v>
      </c>
      <c r="B1015" s="244">
        <v>45994.223321759258</v>
      </c>
      <c r="C1015" s="234">
        <v>155</v>
      </c>
      <c r="D1015" s="234" t="s">
        <v>34</v>
      </c>
      <c r="E1015" s="235">
        <v>56847</v>
      </c>
      <c r="F1015" s="236">
        <v>98800</v>
      </c>
      <c r="G1015" s="233">
        <v>0</v>
      </c>
      <c r="H1015" s="233" t="s">
        <v>1424</v>
      </c>
    </row>
    <row r="1016" spans="1:8">
      <c r="A1016" s="227" t="s">
        <v>237</v>
      </c>
      <c r="B1016" s="244">
        <v>45993.362337962964</v>
      </c>
      <c r="C1016" s="234">
        <v>155</v>
      </c>
      <c r="D1016" s="234" t="s">
        <v>34</v>
      </c>
      <c r="E1016" s="235">
        <v>56820</v>
      </c>
      <c r="F1016" s="236">
        <v>53314</v>
      </c>
      <c r="G1016" s="233">
        <v>0</v>
      </c>
      <c r="H1016" s="233" t="s">
        <v>1424</v>
      </c>
    </row>
    <row r="1017" spans="1:8">
      <c r="A1017" s="227" t="s">
        <v>237</v>
      </c>
      <c r="B1017" s="244">
        <v>45992.224918981483</v>
      </c>
      <c r="C1017" s="234">
        <v>155</v>
      </c>
      <c r="D1017" s="234" t="s">
        <v>34</v>
      </c>
      <c r="E1017" s="235">
        <v>56749</v>
      </c>
      <c r="F1017" s="236">
        <v>58500</v>
      </c>
      <c r="G1017" s="233">
        <v>0</v>
      </c>
      <c r="H1017" s="233" t="s">
        <v>88</v>
      </c>
    </row>
    <row r="1018" spans="1:8">
      <c r="A1018" s="227" t="s">
        <v>237</v>
      </c>
      <c r="B1018" s="244">
        <v>45992.298009259262</v>
      </c>
      <c r="C1018" s="234">
        <v>155</v>
      </c>
      <c r="D1018" s="234" t="s">
        <v>34</v>
      </c>
      <c r="E1018" s="235">
        <v>56760</v>
      </c>
      <c r="F1018" s="236">
        <v>420000</v>
      </c>
      <c r="G1018" s="233">
        <v>0</v>
      </c>
      <c r="H1018" s="233" t="s">
        <v>45</v>
      </c>
    </row>
    <row r="1019" spans="1:8">
      <c r="A1019" s="227" t="s">
        <v>237</v>
      </c>
      <c r="B1019" s="244">
        <v>45992.298020833332</v>
      </c>
      <c r="C1019" s="234">
        <v>155</v>
      </c>
      <c r="D1019" s="234" t="s">
        <v>34</v>
      </c>
      <c r="E1019" s="235">
        <v>56761</v>
      </c>
      <c r="F1019" s="236">
        <v>17728</v>
      </c>
      <c r="G1019" s="233">
        <v>0</v>
      </c>
      <c r="H1019" s="233" t="s">
        <v>88</v>
      </c>
    </row>
    <row r="1020" spans="1:8">
      <c r="A1020" s="227" t="s">
        <v>237</v>
      </c>
      <c r="B1020" s="244">
        <v>45993.206180555557</v>
      </c>
      <c r="C1020" s="234">
        <v>155</v>
      </c>
      <c r="D1020" s="234" t="s">
        <v>34</v>
      </c>
      <c r="E1020" s="235">
        <v>56786</v>
      </c>
      <c r="F1020" s="236">
        <v>82632</v>
      </c>
      <c r="G1020" s="233">
        <v>0</v>
      </c>
      <c r="H1020" s="233" t="s">
        <v>1424</v>
      </c>
    </row>
    <row r="1021" spans="1:8">
      <c r="A1021" s="227" t="s">
        <v>237</v>
      </c>
      <c r="B1021" s="244">
        <v>45993.426458333335</v>
      </c>
      <c r="C1021" s="234">
        <v>755</v>
      </c>
      <c r="D1021" s="234" t="s">
        <v>74</v>
      </c>
      <c r="E1021" s="235">
        <v>75532</v>
      </c>
      <c r="F1021" s="236">
        <v>8760</v>
      </c>
      <c r="G1021" s="233">
        <v>0</v>
      </c>
      <c r="H1021" s="233" t="s">
        <v>89</v>
      </c>
    </row>
    <row r="1022" spans="1:8">
      <c r="A1022" s="227" t="s">
        <v>237</v>
      </c>
      <c r="B1022" s="244">
        <v>45992.661296296297</v>
      </c>
      <c r="C1022" s="234">
        <v>755</v>
      </c>
      <c r="D1022" s="234" t="s">
        <v>74</v>
      </c>
      <c r="E1022" s="235">
        <v>75478</v>
      </c>
      <c r="F1022" s="236">
        <v>12690</v>
      </c>
      <c r="G1022" s="233">
        <v>0</v>
      </c>
      <c r="H1022" s="233" t="s">
        <v>1526</v>
      </c>
    </row>
    <row r="1023" spans="1:8">
      <c r="A1023" s="227" t="s">
        <v>237</v>
      </c>
      <c r="B1023" s="244">
        <v>45992.443553240744</v>
      </c>
      <c r="C1023" s="234">
        <v>755</v>
      </c>
      <c r="D1023" s="234" t="s">
        <v>74</v>
      </c>
      <c r="E1023" s="235">
        <v>75376</v>
      </c>
      <c r="F1023" s="236">
        <v>25850</v>
      </c>
      <c r="G1023" s="233">
        <v>0</v>
      </c>
      <c r="H1023" s="233" t="s">
        <v>93</v>
      </c>
    </row>
    <row r="1024" spans="1:8">
      <c r="A1024" s="227" t="s">
        <v>237</v>
      </c>
      <c r="B1024" s="244">
        <v>45992.473229166666</v>
      </c>
      <c r="C1024" s="234">
        <v>755</v>
      </c>
      <c r="D1024" s="234" t="s">
        <v>74</v>
      </c>
      <c r="E1024" s="235">
        <v>75393</v>
      </c>
      <c r="F1024" s="236">
        <v>13650</v>
      </c>
      <c r="G1024" s="233">
        <v>0</v>
      </c>
      <c r="H1024" s="233" t="s">
        <v>93</v>
      </c>
    </row>
    <row r="1025" spans="1:8">
      <c r="A1025" s="227" t="s">
        <v>237</v>
      </c>
      <c r="B1025" s="244">
        <v>45992.445613425924</v>
      </c>
      <c r="C1025" s="234">
        <v>755</v>
      </c>
      <c r="D1025" s="234" t="s">
        <v>74</v>
      </c>
      <c r="E1025" s="235">
        <v>75378</v>
      </c>
      <c r="F1025" s="236">
        <v>38800</v>
      </c>
      <c r="G1025" s="233">
        <v>0</v>
      </c>
      <c r="H1025" s="233" t="s">
        <v>93</v>
      </c>
    </row>
    <row r="1026" spans="1:8">
      <c r="A1026" s="227" t="s">
        <v>237</v>
      </c>
      <c r="B1026" s="244">
        <v>45996</v>
      </c>
      <c r="C1026" s="234">
        <v>707</v>
      </c>
      <c r="D1026" s="234" t="s">
        <v>101</v>
      </c>
      <c r="E1026" s="235">
        <v>7758</v>
      </c>
      <c r="F1026" s="236">
        <v>1193000</v>
      </c>
      <c r="G1026" s="233">
        <v>0</v>
      </c>
      <c r="H1026" s="233" t="s">
        <v>102</v>
      </c>
    </row>
    <row r="1027" spans="1:8">
      <c r="A1027" s="227" t="s">
        <v>237</v>
      </c>
      <c r="B1027" s="244">
        <v>45996</v>
      </c>
      <c r="C1027" s="234">
        <v>707</v>
      </c>
      <c r="D1027" s="234" t="s">
        <v>101</v>
      </c>
      <c r="E1027" s="235">
        <v>7759</v>
      </c>
      <c r="F1027" s="236">
        <v>1812500</v>
      </c>
      <c r="G1027" s="233">
        <v>0</v>
      </c>
      <c r="H1027" s="233" t="s">
        <v>102</v>
      </c>
    </row>
    <row r="1028" spans="1:8">
      <c r="A1028" s="227" t="s">
        <v>237</v>
      </c>
      <c r="B1028" s="244">
        <v>45996</v>
      </c>
      <c r="C1028" s="234">
        <v>707</v>
      </c>
      <c r="D1028" s="234" t="s">
        <v>101</v>
      </c>
      <c r="E1028" s="235">
        <v>7760</v>
      </c>
      <c r="F1028" s="236">
        <v>1915200</v>
      </c>
      <c r="G1028" s="233">
        <v>0</v>
      </c>
      <c r="H1028" s="233" t="s">
        <v>102</v>
      </c>
    </row>
    <row r="1029" spans="1:8">
      <c r="A1029" s="227" t="s">
        <v>237</v>
      </c>
      <c r="B1029" s="244">
        <v>45995</v>
      </c>
      <c r="C1029" s="234">
        <v>707</v>
      </c>
      <c r="D1029" s="234" t="s">
        <v>101</v>
      </c>
      <c r="E1029" s="235">
        <v>7738</v>
      </c>
      <c r="F1029" s="236">
        <v>295812</v>
      </c>
      <c r="G1029" s="233">
        <v>0</v>
      </c>
      <c r="H1029" s="233" t="s">
        <v>102</v>
      </c>
    </row>
    <row r="1030" spans="1:8">
      <c r="A1030" s="227" t="s">
        <v>237</v>
      </c>
      <c r="B1030" s="244">
        <v>45995</v>
      </c>
      <c r="C1030" s="234">
        <v>707</v>
      </c>
      <c r="D1030" s="234" t="s">
        <v>101</v>
      </c>
      <c r="E1030" s="235">
        <v>7739</v>
      </c>
      <c r="F1030" s="236">
        <v>309700</v>
      </c>
      <c r="G1030" s="233">
        <v>0</v>
      </c>
      <c r="H1030" s="233" t="s">
        <v>102</v>
      </c>
    </row>
    <row r="1031" spans="1:8">
      <c r="A1031" s="227" t="s">
        <v>237</v>
      </c>
      <c r="B1031" s="244">
        <v>45995</v>
      </c>
      <c r="C1031" s="234">
        <v>707</v>
      </c>
      <c r="D1031" s="234" t="s">
        <v>101</v>
      </c>
      <c r="E1031" s="235">
        <v>7740</v>
      </c>
      <c r="F1031" s="236">
        <v>369200</v>
      </c>
      <c r="G1031" s="233">
        <v>0</v>
      </c>
      <c r="H1031" s="233" t="s">
        <v>102</v>
      </c>
    </row>
    <row r="1032" spans="1:8">
      <c r="A1032" s="227" t="s">
        <v>237</v>
      </c>
      <c r="B1032" s="244">
        <v>45996</v>
      </c>
      <c r="C1032" s="234">
        <v>707</v>
      </c>
      <c r="D1032" s="234" t="s">
        <v>101</v>
      </c>
      <c r="E1032" s="235">
        <v>7751</v>
      </c>
      <c r="F1032" s="236">
        <v>638250</v>
      </c>
      <c r="G1032" s="233">
        <v>0</v>
      </c>
      <c r="H1032" s="233" t="s">
        <v>102</v>
      </c>
    </row>
    <row r="1033" spans="1:8">
      <c r="A1033" s="227" t="s">
        <v>237</v>
      </c>
      <c r="B1033" s="244">
        <v>45996</v>
      </c>
      <c r="C1033" s="234">
        <v>707</v>
      </c>
      <c r="D1033" s="234" t="s">
        <v>101</v>
      </c>
      <c r="E1033" s="235">
        <v>7752</v>
      </c>
      <c r="F1033" s="236">
        <v>719300</v>
      </c>
      <c r="G1033" s="233">
        <v>0</v>
      </c>
      <c r="H1033" s="233" t="s">
        <v>102</v>
      </c>
    </row>
    <row r="1034" spans="1:8">
      <c r="A1034" s="227" t="s">
        <v>237</v>
      </c>
      <c r="B1034" s="244">
        <v>45996</v>
      </c>
      <c r="C1034" s="234">
        <v>707</v>
      </c>
      <c r="D1034" s="234" t="s">
        <v>101</v>
      </c>
      <c r="E1034" s="235">
        <v>7753</v>
      </c>
      <c r="F1034" s="236">
        <v>768000</v>
      </c>
      <c r="G1034" s="233">
        <v>0</v>
      </c>
      <c r="H1034" s="233" t="s">
        <v>102</v>
      </c>
    </row>
    <row r="1035" spans="1:8">
      <c r="A1035" s="227" t="s">
        <v>237</v>
      </c>
      <c r="B1035" s="244">
        <v>45996</v>
      </c>
      <c r="C1035" s="234">
        <v>707</v>
      </c>
      <c r="D1035" s="234" t="s">
        <v>101</v>
      </c>
      <c r="E1035" s="235">
        <v>7754</v>
      </c>
      <c r="F1035" s="236">
        <v>869100</v>
      </c>
      <c r="G1035" s="233">
        <v>0</v>
      </c>
      <c r="H1035" s="233" t="s">
        <v>102</v>
      </c>
    </row>
    <row r="1036" spans="1:8">
      <c r="A1036" s="227" t="s">
        <v>237</v>
      </c>
      <c r="B1036" s="244">
        <v>45996</v>
      </c>
      <c r="C1036" s="234">
        <v>707</v>
      </c>
      <c r="D1036" s="234" t="s">
        <v>101</v>
      </c>
      <c r="E1036" s="235">
        <v>7755</v>
      </c>
      <c r="F1036" s="236">
        <v>953190</v>
      </c>
      <c r="G1036" s="233">
        <v>0</v>
      </c>
      <c r="H1036" s="233" t="s">
        <v>102</v>
      </c>
    </row>
    <row r="1037" spans="1:8">
      <c r="A1037" s="227" t="s">
        <v>237</v>
      </c>
      <c r="B1037" s="244">
        <v>45996</v>
      </c>
      <c r="C1037" s="234">
        <v>707</v>
      </c>
      <c r="D1037" s="234" t="s">
        <v>101</v>
      </c>
      <c r="E1037" s="235">
        <v>7756</v>
      </c>
      <c r="F1037" s="236">
        <v>1575000</v>
      </c>
      <c r="G1037" s="233">
        <v>0</v>
      </c>
      <c r="H1037" s="233" t="s">
        <v>102</v>
      </c>
    </row>
    <row r="1038" spans="1:8">
      <c r="A1038" s="227" t="s">
        <v>237</v>
      </c>
      <c r="B1038" s="244">
        <v>45995</v>
      </c>
      <c r="C1038" s="234">
        <v>707</v>
      </c>
      <c r="D1038" s="234" t="s">
        <v>101</v>
      </c>
      <c r="E1038" s="235">
        <v>7744</v>
      </c>
      <c r="F1038" s="236">
        <v>1463914</v>
      </c>
      <c r="G1038" s="233">
        <v>0</v>
      </c>
      <c r="H1038" s="233" t="s">
        <v>102</v>
      </c>
    </row>
    <row r="1039" spans="1:8">
      <c r="A1039" s="227" t="s">
        <v>237</v>
      </c>
      <c r="B1039" s="244">
        <v>45995</v>
      </c>
      <c r="C1039" s="234">
        <v>707</v>
      </c>
      <c r="D1039" s="234" t="s">
        <v>101</v>
      </c>
      <c r="E1039" s="235">
        <v>7745</v>
      </c>
      <c r="F1039" s="236">
        <v>1925159</v>
      </c>
      <c r="G1039" s="233">
        <v>0</v>
      </c>
      <c r="H1039" s="233" t="s">
        <v>102</v>
      </c>
    </row>
    <row r="1040" spans="1:8">
      <c r="A1040" s="227" t="s">
        <v>237</v>
      </c>
      <c r="B1040" s="244">
        <v>45995</v>
      </c>
      <c r="C1040" s="234">
        <v>707</v>
      </c>
      <c r="D1040" s="234" t="s">
        <v>101</v>
      </c>
      <c r="E1040" s="235">
        <v>7746</v>
      </c>
      <c r="F1040" s="236">
        <v>3752700</v>
      </c>
      <c r="G1040" s="233">
        <v>0</v>
      </c>
      <c r="H1040" s="233" t="s">
        <v>102</v>
      </c>
    </row>
    <row r="1041" spans="1:8">
      <c r="A1041" s="227" t="s">
        <v>237</v>
      </c>
      <c r="B1041" s="244">
        <v>45995</v>
      </c>
      <c r="C1041" s="234">
        <v>707</v>
      </c>
      <c r="D1041" s="234" t="s">
        <v>101</v>
      </c>
      <c r="E1041" s="235">
        <v>7747</v>
      </c>
      <c r="F1041" s="236">
        <v>3976700</v>
      </c>
      <c r="G1041" s="233">
        <v>0</v>
      </c>
      <c r="H1041" s="233" t="s">
        <v>102</v>
      </c>
    </row>
    <row r="1042" spans="1:8">
      <c r="A1042" s="227" t="s">
        <v>237</v>
      </c>
      <c r="B1042" s="244">
        <v>45995</v>
      </c>
      <c r="C1042" s="234">
        <v>707</v>
      </c>
      <c r="D1042" s="234" t="s">
        <v>101</v>
      </c>
      <c r="E1042" s="235">
        <v>7748</v>
      </c>
      <c r="F1042" s="236">
        <v>4293229</v>
      </c>
      <c r="G1042" s="233">
        <v>0</v>
      </c>
      <c r="H1042" s="233" t="s">
        <v>102</v>
      </c>
    </row>
    <row r="1043" spans="1:8">
      <c r="A1043" s="227" t="s">
        <v>237</v>
      </c>
      <c r="B1043" s="244">
        <v>45995</v>
      </c>
      <c r="C1043" s="234">
        <v>707</v>
      </c>
      <c r="D1043" s="234" t="s">
        <v>101</v>
      </c>
      <c r="E1043" s="235">
        <v>7749</v>
      </c>
      <c r="F1043" s="236">
        <v>13508460</v>
      </c>
      <c r="G1043" s="233">
        <v>0</v>
      </c>
      <c r="H1043" s="233" t="s">
        <v>102</v>
      </c>
    </row>
    <row r="1044" spans="1:8">
      <c r="A1044" s="227" t="s">
        <v>237</v>
      </c>
      <c r="B1044" s="244">
        <v>45995</v>
      </c>
      <c r="C1044" s="234">
        <v>207</v>
      </c>
      <c r="D1044" s="234" t="s">
        <v>87</v>
      </c>
      <c r="E1044" s="235">
        <v>24349</v>
      </c>
      <c r="F1044" s="236">
        <v>245600</v>
      </c>
      <c r="G1044" s="233">
        <v>0</v>
      </c>
      <c r="H1044" s="233" t="s">
        <v>102</v>
      </c>
    </row>
    <row r="1045" spans="1:8">
      <c r="A1045" s="227" t="s">
        <v>237</v>
      </c>
      <c r="B1045" s="244">
        <v>45995</v>
      </c>
      <c r="C1045" s="234">
        <v>207</v>
      </c>
      <c r="D1045" s="234" t="s">
        <v>87</v>
      </c>
      <c r="E1045" s="235">
        <v>24350</v>
      </c>
      <c r="F1045" s="236">
        <v>1036600</v>
      </c>
      <c r="G1045" s="233">
        <v>0</v>
      </c>
      <c r="H1045" s="233" t="s">
        <v>102</v>
      </c>
    </row>
    <row r="1046" spans="1:8">
      <c r="A1046" s="227" t="s">
        <v>237</v>
      </c>
      <c r="B1046" s="244">
        <v>45995</v>
      </c>
      <c r="C1046" s="234">
        <v>207</v>
      </c>
      <c r="D1046" s="234" t="s">
        <v>87</v>
      </c>
      <c r="E1046" s="235">
        <v>24351</v>
      </c>
      <c r="F1046" s="236">
        <v>2482300</v>
      </c>
      <c r="G1046" s="233">
        <v>0</v>
      </c>
      <c r="H1046" s="233" t="s">
        <v>102</v>
      </c>
    </row>
    <row r="1047" spans="1:8">
      <c r="A1047" s="227" t="s">
        <v>237</v>
      </c>
      <c r="B1047" s="244">
        <v>45996</v>
      </c>
      <c r="C1047" s="234">
        <v>207</v>
      </c>
      <c r="D1047" s="234" t="s">
        <v>87</v>
      </c>
      <c r="E1047" s="235">
        <v>24359</v>
      </c>
      <c r="F1047" s="236">
        <v>705800</v>
      </c>
      <c r="G1047" s="233">
        <v>0</v>
      </c>
      <c r="H1047" s="233" t="s">
        <v>102</v>
      </c>
    </row>
    <row r="1048" spans="1:8">
      <c r="A1048" s="227" t="s">
        <v>237</v>
      </c>
      <c r="B1048" s="244">
        <v>45996</v>
      </c>
      <c r="C1048" s="234">
        <v>207</v>
      </c>
      <c r="D1048" s="234" t="s">
        <v>87</v>
      </c>
      <c r="E1048" s="235">
        <v>24360</v>
      </c>
      <c r="F1048" s="236">
        <v>2471550</v>
      </c>
      <c r="G1048" s="233">
        <v>0</v>
      </c>
      <c r="H1048" s="233" t="s">
        <v>102</v>
      </c>
    </row>
    <row r="1049" spans="1:8">
      <c r="A1049" s="227" t="s">
        <v>237</v>
      </c>
      <c r="B1049" s="244">
        <v>45993.503449074073</v>
      </c>
      <c r="C1049" s="234">
        <v>755</v>
      </c>
      <c r="D1049" s="234" t="s">
        <v>74</v>
      </c>
      <c r="E1049" s="235">
        <v>75590</v>
      </c>
      <c r="F1049" s="236">
        <v>61510</v>
      </c>
      <c r="G1049" s="233">
        <v>0</v>
      </c>
      <c r="H1049" s="233" t="s">
        <v>89</v>
      </c>
    </row>
    <row r="1050" spans="1:8">
      <c r="A1050" s="227" t="s">
        <v>237</v>
      </c>
      <c r="B1050" s="244">
        <v>45993.483796296299</v>
      </c>
      <c r="C1050" s="234">
        <v>755</v>
      </c>
      <c r="D1050" s="234" t="s">
        <v>74</v>
      </c>
      <c r="E1050" s="235">
        <v>75576</v>
      </c>
      <c r="F1050" s="236">
        <v>80600</v>
      </c>
      <c r="G1050" s="233">
        <v>0</v>
      </c>
      <c r="H1050" s="233" t="s">
        <v>89</v>
      </c>
    </row>
    <row r="1051" spans="1:8">
      <c r="A1051" s="227" t="s">
        <v>237</v>
      </c>
      <c r="B1051" s="244">
        <v>45992.541296296295</v>
      </c>
      <c r="C1051" s="234">
        <v>755</v>
      </c>
      <c r="D1051" s="234" t="s">
        <v>74</v>
      </c>
      <c r="E1051" s="235">
        <v>75424</v>
      </c>
      <c r="F1051" s="236">
        <v>24960</v>
      </c>
      <c r="G1051" s="233">
        <v>0</v>
      </c>
      <c r="H1051" s="233" t="s">
        <v>93</v>
      </c>
    </row>
    <row r="1052" spans="1:8">
      <c r="A1052" s="227" t="s">
        <v>237</v>
      </c>
      <c r="B1052" s="244">
        <v>45993.473182870373</v>
      </c>
      <c r="C1052" s="234">
        <v>755</v>
      </c>
      <c r="D1052" s="234" t="s">
        <v>74</v>
      </c>
      <c r="E1052" s="235">
        <v>75568</v>
      </c>
      <c r="F1052" s="236">
        <v>9270</v>
      </c>
      <c r="G1052" s="233">
        <v>0</v>
      </c>
      <c r="H1052" s="233" t="s">
        <v>89</v>
      </c>
    </row>
    <row r="1053" spans="1:8">
      <c r="A1053" s="227" t="s">
        <v>237</v>
      </c>
      <c r="B1053" s="244">
        <v>45993.721712962964</v>
      </c>
      <c r="C1053" s="234">
        <v>755</v>
      </c>
      <c r="D1053" s="234" t="s">
        <v>74</v>
      </c>
      <c r="E1053" s="235">
        <v>75673</v>
      </c>
      <c r="F1053" s="236">
        <v>14190</v>
      </c>
      <c r="G1053" s="233">
        <v>0</v>
      </c>
      <c r="H1053" s="233" t="s">
        <v>93</v>
      </c>
    </row>
    <row r="1054" spans="1:8">
      <c r="A1054" s="227" t="s">
        <v>237</v>
      </c>
      <c r="B1054" s="244">
        <v>45993.619803240741</v>
      </c>
      <c r="C1054" s="234">
        <v>755</v>
      </c>
      <c r="D1054" s="234" t="s">
        <v>74</v>
      </c>
      <c r="E1054" s="235">
        <v>75646</v>
      </c>
      <c r="F1054" s="236">
        <v>12210</v>
      </c>
      <c r="G1054" s="233">
        <v>0</v>
      </c>
      <c r="H1054" s="233" t="s">
        <v>93</v>
      </c>
    </row>
    <row r="1055" spans="1:8">
      <c r="A1055" s="227" t="s">
        <v>237</v>
      </c>
      <c r="B1055" s="244">
        <v>45993.624699074076</v>
      </c>
      <c r="C1055" s="234">
        <v>755</v>
      </c>
      <c r="D1055" s="234" t="s">
        <v>74</v>
      </c>
      <c r="E1055" s="235">
        <v>75647</v>
      </c>
      <c r="F1055" s="236">
        <v>6720</v>
      </c>
      <c r="G1055" s="233">
        <v>0</v>
      </c>
      <c r="H1055" s="233" t="s">
        <v>93</v>
      </c>
    </row>
    <row r="1056" spans="1:8">
      <c r="A1056" s="227" t="s">
        <v>237</v>
      </c>
      <c r="B1056" s="244">
        <v>45993.613032407404</v>
      </c>
      <c r="C1056" s="234">
        <v>755</v>
      </c>
      <c r="D1056" s="234" t="s">
        <v>74</v>
      </c>
      <c r="E1056" s="235">
        <v>75643</v>
      </c>
      <c r="F1056" s="236">
        <v>16120</v>
      </c>
      <c r="G1056" s="233">
        <v>0</v>
      </c>
      <c r="H1056" s="233" t="s">
        <v>93</v>
      </c>
    </row>
    <row r="1057" spans="1:8">
      <c r="A1057" s="227" t="s">
        <v>237</v>
      </c>
      <c r="B1057" s="244">
        <v>45993.545671296299</v>
      </c>
      <c r="C1057" s="234">
        <v>755</v>
      </c>
      <c r="D1057" s="234" t="s">
        <v>74</v>
      </c>
      <c r="E1057" s="235">
        <v>75618</v>
      </c>
      <c r="F1057" s="236">
        <v>24000</v>
      </c>
      <c r="G1057" s="233">
        <v>0</v>
      </c>
      <c r="H1057" s="233" t="s">
        <v>89</v>
      </c>
    </row>
    <row r="1058" spans="1:8">
      <c r="A1058" s="227" t="s">
        <v>237</v>
      </c>
      <c r="B1058" s="244">
        <v>45993.604027777779</v>
      </c>
      <c r="C1058" s="234">
        <v>755</v>
      </c>
      <c r="D1058" s="234" t="s">
        <v>74</v>
      </c>
      <c r="E1058" s="235">
        <v>75639</v>
      </c>
      <c r="F1058" s="236">
        <v>20300</v>
      </c>
      <c r="G1058" s="233">
        <v>0</v>
      </c>
      <c r="H1058" s="233" t="s">
        <v>93</v>
      </c>
    </row>
    <row r="1059" spans="1:8">
      <c r="A1059" s="227" t="s">
        <v>237</v>
      </c>
      <c r="B1059" s="244">
        <v>45993.515868055554</v>
      </c>
      <c r="C1059" s="234">
        <v>755</v>
      </c>
      <c r="D1059" s="234" t="s">
        <v>74</v>
      </c>
      <c r="E1059" s="235">
        <v>75598</v>
      </c>
      <c r="F1059" s="236">
        <v>108150</v>
      </c>
      <c r="G1059" s="233">
        <v>0</v>
      </c>
      <c r="H1059" s="233" t="s">
        <v>89</v>
      </c>
    </row>
    <row r="1060" spans="1:8">
      <c r="A1060" s="227" t="s">
        <v>237</v>
      </c>
      <c r="B1060" s="244">
        <v>45993.529247685183</v>
      </c>
      <c r="C1060" s="234">
        <v>755</v>
      </c>
      <c r="D1060" s="234" t="s">
        <v>74</v>
      </c>
      <c r="E1060" s="235">
        <v>75610</v>
      </c>
      <c r="F1060" s="236">
        <v>32895</v>
      </c>
      <c r="G1060" s="233">
        <v>0</v>
      </c>
      <c r="H1060" s="233" t="s">
        <v>89</v>
      </c>
    </row>
    <row r="1061" spans="1:8">
      <c r="A1061" s="227" t="s">
        <v>237</v>
      </c>
      <c r="B1061" s="244">
        <v>45996.441423611112</v>
      </c>
      <c r="C1061" s="234">
        <v>755</v>
      </c>
      <c r="D1061" s="234" t="s">
        <v>74</v>
      </c>
      <c r="E1061" s="235">
        <v>76042</v>
      </c>
      <c r="F1061" s="236">
        <v>59040</v>
      </c>
      <c r="G1061" s="233">
        <v>0</v>
      </c>
      <c r="H1061" s="233" t="s">
        <v>89</v>
      </c>
    </row>
    <row r="1062" spans="1:8">
      <c r="A1062" s="227" t="s">
        <v>237</v>
      </c>
      <c r="B1062" s="244">
        <v>45995.660416666666</v>
      </c>
      <c r="C1062" s="234">
        <v>755</v>
      </c>
      <c r="D1062" s="234" t="s">
        <v>74</v>
      </c>
      <c r="E1062" s="235">
        <v>75984</v>
      </c>
      <c r="F1062" s="236">
        <v>19899</v>
      </c>
      <c r="G1062" s="233">
        <v>0</v>
      </c>
      <c r="H1062" s="233" t="s">
        <v>93</v>
      </c>
    </row>
    <row r="1063" spans="1:8">
      <c r="A1063" s="227" t="s">
        <v>237</v>
      </c>
      <c r="B1063" s="244">
        <v>45995.382905092592</v>
      </c>
      <c r="C1063" s="234">
        <v>755</v>
      </c>
      <c r="D1063" s="234" t="s">
        <v>74</v>
      </c>
      <c r="E1063" s="235">
        <v>75832</v>
      </c>
      <c r="F1063" s="236">
        <v>70800</v>
      </c>
      <c r="G1063" s="233">
        <v>0</v>
      </c>
      <c r="H1063" s="233" t="s">
        <v>89</v>
      </c>
    </row>
    <row r="1064" spans="1:8">
      <c r="A1064" s="227" t="s">
        <v>237</v>
      </c>
      <c r="B1064" s="244">
        <v>45995.605763888889</v>
      </c>
      <c r="C1064" s="234">
        <v>755</v>
      </c>
      <c r="D1064" s="234" t="s">
        <v>74</v>
      </c>
      <c r="E1064" s="235">
        <v>75968</v>
      </c>
      <c r="F1064" s="236">
        <v>56000</v>
      </c>
      <c r="G1064" s="233">
        <v>0</v>
      </c>
      <c r="H1064" s="233" t="s">
        <v>93</v>
      </c>
    </row>
    <row r="1065" spans="1:8">
      <c r="A1065" s="227" t="s">
        <v>237</v>
      </c>
      <c r="B1065" s="244">
        <v>45995.537256944444</v>
      </c>
      <c r="C1065" s="234">
        <v>755</v>
      </c>
      <c r="D1065" s="234" t="s">
        <v>74</v>
      </c>
      <c r="E1065" s="235">
        <v>75937</v>
      </c>
      <c r="F1065" s="236">
        <v>20400</v>
      </c>
      <c r="G1065" s="233">
        <v>0</v>
      </c>
      <c r="H1065" s="233" t="s">
        <v>89</v>
      </c>
    </row>
    <row r="1066" spans="1:8">
      <c r="A1066" s="227" t="s">
        <v>237</v>
      </c>
      <c r="B1066" s="244">
        <v>45995.491168981483</v>
      </c>
      <c r="C1066" s="234">
        <v>755</v>
      </c>
      <c r="D1066" s="234" t="s">
        <v>74</v>
      </c>
      <c r="E1066" s="235">
        <v>75906</v>
      </c>
      <c r="F1066" s="236">
        <v>45155</v>
      </c>
      <c r="G1066" s="233">
        <v>0</v>
      </c>
      <c r="H1066" s="233" t="s">
        <v>89</v>
      </c>
    </row>
    <row r="1067" spans="1:8">
      <c r="A1067" s="227" t="s">
        <v>237</v>
      </c>
      <c r="B1067" s="244">
        <v>45995.470833333333</v>
      </c>
      <c r="C1067" s="234">
        <v>755</v>
      </c>
      <c r="D1067" s="234" t="s">
        <v>74</v>
      </c>
      <c r="E1067" s="235">
        <v>75889</v>
      </c>
      <c r="F1067" s="236">
        <v>57120</v>
      </c>
      <c r="G1067" s="233">
        <v>0</v>
      </c>
      <c r="H1067" s="233" t="s">
        <v>89</v>
      </c>
    </row>
    <row r="1068" spans="1:8">
      <c r="A1068" s="227" t="s">
        <v>237</v>
      </c>
      <c r="B1068" s="244">
        <v>45994.552291666667</v>
      </c>
      <c r="C1068" s="234">
        <v>755</v>
      </c>
      <c r="D1068" s="234" t="s">
        <v>74</v>
      </c>
      <c r="E1068" s="235">
        <v>75784</v>
      </c>
      <c r="F1068" s="236">
        <v>26000</v>
      </c>
      <c r="G1068" s="233">
        <v>0</v>
      </c>
      <c r="H1068" s="233" t="s">
        <v>89</v>
      </c>
    </row>
    <row r="1069" spans="1:8">
      <c r="A1069" s="227" t="s">
        <v>237</v>
      </c>
      <c r="B1069" s="244">
        <v>45994.447500000002</v>
      </c>
      <c r="C1069" s="234">
        <v>755</v>
      </c>
      <c r="D1069" s="234" t="s">
        <v>74</v>
      </c>
      <c r="E1069" s="235">
        <v>75719</v>
      </c>
      <c r="F1069" s="236">
        <v>31500</v>
      </c>
      <c r="G1069" s="233">
        <v>0</v>
      </c>
      <c r="H1069" s="233" t="s">
        <v>89</v>
      </c>
    </row>
    <row r="1070" spans="1:8">
      <c r="A1070" s="227" t="s">
        <v>237</v>
      </c>
      <c r="B1070" s="244">
        <v>45994.426863425928</v>
      </c>
      <c r="C1070" s="234">
        <v>755</v>
      </c>
      <c r="D1070" s="234" t="s">
        <v>74</v>
      </c>
      <c r="E1070" s="235">
        <v>75704</v>
      </c>
      <c r="F1070" s="236">
        <v>36000</v>
      </c>
      <c r="G1070" s="233">
        <v>0</v>
      </c>
      <c r="H1070" s="233" t="s">
        <v>89</v>
      </c>
    </row>
    <row r="1071" spans="1:8">
      <c r="A1071" s="227" t="s">
        <v>237</v>
      </c>
      <c r="B1071" s="244">
        <v>45994.408402777779</v>
      </c>
      <c r="C1071" s="234">
        <v>755</v>
      </c>
      <c r="D1071" s="234" t="s">
        <v>74</v>
      </c>
      <c r="E1071" s="235">
        <v>75690</v>
      </c>
      <c r="F1071" s="236">
        <v>17255</v>
      </c>
      <c r="G1071" s="233">
        <v>0</v>
      </c>
      <c r="H1071" s="233" t="s">
        <v>89</v>
      </c>
    </row>
    <row r="1072" spans="1:8">
      <c r="A1072" s="227" t="s">
        <v>237</v>
      </c>
      <c r="B1072" s="244">
        <v>45994.381562499999</v>
      </c>
      <c r="C1072" s="234">
        <v>755</v>
      </c>
      <c r="D1072" s="234" t="s">
        <v>74</v>
      </c>
      <c r="E1072" s="235">
        <v>75680</v>
      </c>
      <c r="F1072" s="236">
        <v>36450</v>
      </c>
      <c r="G1072" s="233">
        <v>0</v>
      </c>
      <c r="H1072" s="233" t="s">
        <v>89</v>
      </c>
    </row>
    <row r="1073" spans="1:8">
      <c r="A1073" s="227" t="s">
        <v>237</v>
      </c>
      <c r="B1073" s="244">
        <v>45993.645208333335</v>
      </c>
      <c r="C1073" s="234">
        <v>755</v>
      </c>
      <c r="D1073" s="234" t="s">
        <v>74</v>
      </c>
      <c r="E1073" s="235">
        <v>75654</v>
      </c>
      <c r="F1073" s="236">
        <v>100650</v>
      </c>
      <c r="G1073" s="233">
        <v>0</v>
      </c>
      <c r="H1073" s="233" t="s">
        <v>93</v>
      </c>
    </row>
    <row r="1074" spans="1:8">
      <c r="A1074" s="227" t="s">
        <v>237</v>
      </c>
      <c r="B1074" s="244">
        <v>45994.609317129631</v>
      </c>
      <c r="C1074" s="234">
        <v>755</v>
      </c>
      <c r="D1074" s="234" t="s">
        <v>74</v>
      </c>
      <c r="E1074" s="235">
        <v>75802</v>
      </c>
      <c r="F1074" s="236">
        <v>11500</v>
      </c>
      <c r="G1074" s="233">
        <v>0</v>
      </c>
      <c r="H1074" s="233" t="s">
        <v>1526</v>
      </c>
    </row>
    <row r="1075" spans="1:8">
      <c r="A1075" s="227" t="s">
        <v>237</v>
      </c>
      <c r="B1075" s="244">
        <v>45994.611122685186</v>
      </c>
      <c r="C1075" s="234">
        <v>755</v>
      </c>
      <c r="D1075" s="234" t="s">
        <v>74</v>
      </c>
      <c r="E1075" s="235">
        <v>75803</v>
      </c>
      <c r="F1075" s="236">
        <v>11500</v>
      </c>
      <c r="G1075" s="233">
        <v>0</v>
      </c>
      <c r="H1075" s="233" t="s">
        <v>1526</v>
      </c>
    </row>
    <row r="1076" spans="1:8">
      <c r="A1076" s="227" t="s">
        <v>237</v>
      </c>
      <c r="B1076" s="244">
        <v>45994.468969907408</v>
      </c>
      <c r="C1076" s="234">
        <v>755</v>
      </c>
      <c r="D1076" s="234" t="s">
        <v>74</v>
      </c>
      <c r="E1076" s="235">
        <v>75736</v>
      </c>
      <c r="F1076" s="236">
        <v>20000</v>
      </c>
      <c r="G1076" s="233">
        <v>0</v>
      </c>
      <c r="H1076" s="233" t="s">
        <v>89</v>
      </c>
    </row>
    <row r="1077" spans="1:8">
      <c r="A1077" s="227" t="s">
        <v>237</v>
      </c>
      <c r="B1077" s="244">
        <v>45995.425740740742</v>
      </c>
      <c r="C1077" s="234">
        <v>755</v>
      </c>
      <c r="D1077" s="234" t="s">
        <v>74</v>
      </c>
      <c r="E1077" s="235">
        <v>75857</v>
      </c>
      <c r="F1077" s="236">
        <v>16805</v>
      </c>
      <c r="G1077" s="233">
        <v>0</v>
      </c>
      <c r="H1077" s="233" t="s">
        <v>89</v>
      </c>
    </row>
    <row r="1078" spans="1:8">
      <c r="A1078" s="227" t="s">
        <v>237</v>
      </c>
      <c r="B1078" s="244">
        <v>45994.635636574072</v>
      </c>
      <c r="C1078" s="234">
        <v>755</v>
      </c>
      <c r="D1078" s="234" t="s">
        <v>74</v>
      </c>
      <c r="E1078" s="235">
        <v>75806</v>
      </c>
      <c r="F1078" s="236">
        <v>60000</v>
      </c>
      <c r="G1078" s="233">
        <v>0</v>
      </c>
      <c r="H1078" s="233" t="s">
        <v>1526</v>
      </c>
    </row>
    <row r="1079" spans="1:8">
      <c r="A1079" s="227" t="s">
        <v>237</v>
      </c>
      <c r="B1079" s="244">
        <v>45994.473900462966</v>
      </c>
      <c r="C1079" s="234">
        <v>755</v>
      </c>
      <c r="D1079" s="234" t="s">
        <v>74</v>
      </c>
      <c r="E1079" s="235">
        <v>75738</v>
      </c>
      <c r="F1079" s="236">
        <v>13320</v>
      </c>
      <c r="G1079" s="233">
        <v>0</v>
      </c>
      <c r="H1079" s="233" t="s">
        <v>89</v>
      </c>
    </row>
    <row r="1080" spans="1:8">
      <c r="A1080" s="227" t="s">
        <v>237</v>
      </c>
      <c r="B1080" s="244">
        <v>45994.410856481481</v>
      </c>
      <c r="C1080" s="234">
        <v>755</v>
      </c>
      <c r="D1080" s="234" t="s">
        <v>74</v>
      </c>
      <c r="E1080" s="235">
        <v>75692</v>
      </c>
      <c r="F1080" s="236">
        <v>25840</v>
      </c>
      <c r="G1080" s="233">
        <v>0</v>
      </c>
      <c r="H1080" s="233" t="s">
        <v>89</v>
      </c>
    </row>
    <row r="1081" spans="1:8">
      <c r="A1081" s="227" t="s">
        <v>237</v>
      </c>
      <c r="B1081" s="244">
        <v>45993.549351851849</v>
      </c>
      <c r="C1081" s="234">
        <v>755</v>
      </c>
      <c r="D1081" s="234" t="s">
        <v>74</v>
      </c>
      <c r="E1081" s="235">
        <v>75620</v>
      </c>
      <c r="F1081" s="236">
        <v>24480</v>
      </c>
      <c r="G1081" s="233">
        <v>0</v>
      </c>
      <c r="H1081" s="233" t="s">
        <v>89</v>
      </c>
    </row>
    <row r="1082" spans="1:8">
      <c r="A1082" s="227" t="s">
        <v>237</v>
      </c>
      <c r="B1082" s="244">
        <v>45994.667384259257</v>
      </c>
      <c r="C1082" s="234">
        <v>755</v>
      </c>
      <c r="D1082" s="234" t="s">
        <v>74</v>
      </c>
      <c r="E1082" s="235">
        <v>75813</v>
      </c>
      <c r="F1082" s="236">
        <v>21150</v>
      </c>
      <c r="G1082" s="233">
        <v>0</v>
      </c>
      <c r="H1082" s="233" t="s">
        <v>1526</v>
      </c>
    </row>
    <row r="1083" spans="1:8">
      <c r="A1083" s="227" t="s">
        <v>237</v>
      </c>
      <c r="B1083" s="244">
        <v>45994.672500000001</v>
      </c>
      <c r="C1083" s="234">
        <v>755</v>
      </c>
      <c r="D1083" s="234" t="s">
        <v>74</v>
      </c>
      <c r="E1083" s="235">
        <v>75814</v>
      </c>
      <c r="F1083" s="236">
        <v>20750</v>
      </c>
      <c r="G1083" s="233">
        <v>0</v>
      </c>
      <c r="H1083" s="233" t="s">
        <v>1526</v>
      </c>
    </row>
    <row r="1084" spans="1:8">
      <c r="A1084" s="227" t="s">
        <v>237</v>
      </c>
      <c r="B1084" s="244">
        <v>45994.68109953704</v>
      </c>
      <c r="C1084" s="234">
        <v>755</v>
      </c>
      <c r="D1084" s="234" t="s">
        <v>74</v>
      </c>
      <c r="E1084" s="235">
        <v>75815</v>
      </c>
      <c r="F1084" s="236">
        <v>10350</v>
      </c>
      <c r="G1084" s="233">
        <v>0</v>
      </c>
      <c r="H1084" s="233" t="s">
        <v>1526</v>
      </c>
    </row>
    <row r="1085" spans="1:8">
      <c r="A1085" s="227" t="s">
        <v>237</v>
      </c>
      <c r="B1085" s="244">
        <v>45996.380428240744</v>
      </c>
      <c r="C1085" s="234">
        <v>755</v>
      </c>
      <c r="D1085" s="234" t="s">
        <v>74</v>
      </c>
      <c r="E1085" s="235">
        <v>75998</v>
      </c>
      <c r="F1085" s="236">
        <v>58500</v>
      </c>
      <c r="G1085" s="233">
        <v>0</v>
      </c>
      <c r="H1085" s="233" t="s">
        <v>89</v>
      </c>
    </row>
    <row r="1086" spans="1:8">
      <c r="A1086" s="227" t="s">
        <v>237</v>
      </c>
      <c r="B1086" s="244">
        <v>45995.688576388886</v>
      </c>
      <c r="C1086" s="234">
        <v>755</v>
      </c>
      <c r="D1086" s="234" t="s">
        <v>74</v>
      </c>
      <c r="E1086" s="235">
        <v>75988</v>
      </c>
      <c r="F1086" s="236">
        <v>24960</v>
      </c>
      <c r="G1086" s="233">
        <v>0</v>
      </c>
      <c r="H1086" s="233" t="s">
        <v>93</v>
      </c>
    </row>
    <row r="1087" spans="1:8">
      <c r="A1087" s="227" t="s">
        <v>237</v>
      </c>
      <c r="B1087" s="244">
        <v>45994.688148148147</v>
      </c>
      <c r="C1087" s="234">
        <v>755</v>
      </c>
      <c r="D1087" s="234" t="s">
        <v>74</v>
      </c>
      <c r="E1087" s="235">
        <v>75818</v>
      </c>
      <c r="F1087" s="236">
        <v>14000</v>
      </c>
      <c r="G1087" s="233">
        <v>0</v>
      </c>
      <c r="H1087" s="233" t="s">
        <v>1526</v>
      </c>
    </row>
    <row r="1088" spans="1:8">
      <c r="A1088" s="227" t="s">
        <v>237</v>
      </c>
      <c r="B1088" s="244">
        <v>45995.609953703701</v>
      </c>
      <c r="C1088" s="234">
        <v>755</v>
      </c>
      <c r="D1088" s="234" t="s">
        <v>74</v>
      </c>
      <c r="E1088" s="235">
        <v>75969</v>
      </c>
      <c r="F1088" s="236">
        <v>30005</v>
      </c>
      <c r="G1088" s="233">
        <v>0</v>
      </c>
      <c r="H1088" s="233" t="s">
        <v>93</v>
      </c>
    </row>
  </sheetData>
  <autoFilter ref="A11:H1088" xr:uid="{7A7542CD-CCE7-4815-86F6-5656E0D33F8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92712-8780-42A5-92F7-AAF667FC60AC}">
  <dimension ref="A1:AA1568"/>
  <sheetViews>
    <sheetView topLeftCell="A1547" zoomScale="85" zoomScaleNormal="85" workbookViewId="0">
      <selection activeCell="A10" sqref="A10:O1568"/>
    </sheetView>
  </sheetViews>
  <sheetFormatPr baseColWidth="10" defaultColWidth="11.5703125" defaultRowHeight="18.75" customHeight="1"/>
  <cols>
    <col min="1" max="1" width="18" style="12" customWidth="1"/>
    <col min="2" max="4" width="11.5703125" style="12"/>
    <col min="5" max="6" width="11.5703125" style="13"/>
    <col min="8" max="9" width="15.28515625" style="190" bestFit="1" customWidth="1"/>
    <col min="10" max="10" width="14.28515625" style="190" bestFit="1" customWidth="1"/>
    <col min="11" max="11" width="13.28515625" style="190" bestFit="1" customWidth="1"/>
    <col min="12" max="15" width="14.28515625" style="190" bestFit="1" customWidth="1"/>
    <col min="20" max="20" width="11.5703125" style="12"/>
    <col min="21" max="21" width="11.5703125" style="37"/>
    <col min="28" max="16384" width="11.5703125" style="12"/>
  </cols>
  <sheetData>
    <row r="1" spans="1:26" ht="18.75" customHeight="1">
      <c r="B1" s="51"/>
      <c r="C1" s="51"/>
      <c r="D1" s="51"/>
      <c r="E1" s="55"/>
      <c r="F1" s="55"/>
      <c r="G1" s="51"/>
      <c r="H1" s="210"/>
      <c r="I1" s="211" t="s">
        <v>0</v>
      </c>
      <c r="J1" s="210"/>
      <c r="K1" s="210"/>
      <c r="L1" s="210"/>
      <c r="M1" s="210"/>
      <c r="N1" s="212"/>
      <c r="O1" s="212"/>
      <c r="T1"/>
    </row>
    <row r="2" spans="1:26" ht="18.75" customHeight="1">
      <c r="B2" s="51"/>
      <c r="C2" s="51"/>
      <c r="D2" s="51"/>
      <c r="E2" s="55"/>
      <c r="F2" s="55"/>
      <c r="G2" s="51"/>
      <c r="H2" s="210"/>
      <c r="I2" s="210"/>
      <c r="J2" s="210"/>
      <c r="K2" s="210"/>
      <c r="L2" s="210"/>
      <c r="M2" s="210"/>
      <c r="N2" s="210"/>
      <c r="O2" s="210"/>
      <c r="T2"/>
    </row>
    <row r="3" spans="1:26" ht="18.75" customHeight="1">
      <c r="B3" s="51"/>
      <c r="C3" s="51"/>
      <c r="D3" s="51"/>
      <c r="E3" s="55"/>
      <c r="F3" s="55"/>
      <c r="G3" s="51"/>
      <c r="H3" s="210"/>
      <c r="I3" s="210"/>
      <c r="J3" s="210"/>
      <c r="K3" s="210"/>
      <c r="L3" s="210"/>
      <c r="M3" s="210"/>
      <c r="N3" s="210"/>
      <c r="O3" s="210"/>
      <c r="T3"/>
      <c r="Y3" s="38"/>
      <c r="Z3" s="39"/>
    </row>
    <row r="4" spans="1:26" ht="18.75" customHeight="1">
      <c r="B4" s="51"/>
      <c r="C4" s="51"/>
      <c r="D4" s="51"/>
      <c r="E4" s="55"/>
      <c r="F4" s="55"/>
      <c r="G4" s="51"/>
      <c r="H4" s="210"/>
      <c r="I4" s="213" t="s">
        <v>1</v>
      </c>
      <c r="J4" s="210"/>
      <c r="K4" s="210"/>
      <c r="L4" s="210"/>
      <c r="M4" s="210"/>
      <c r="N4" s="210"/>
      <c r="O4" s="210"/>
      <c r="T4"/>
      <c r="Y4" s="40"/>
      <c r="Z4" s="41"/>
    </row>
    <row r="5" spans="1:26" ht="18.75" customHeight="1">
      <c r="B5" s="51"/>
      <c r="C5" s="51"/>
      <c r="D5" s="51"/>
      <c r="E5" s="55"/>
      <c r="F5" s="55"/>
      <c r="G5" s="51"/>
      <c r="H5" s="210"/>
      <c r="I5" s="214" t="s">
        <v>2</v>
      </c>
      <c r="J5" s="210"/>
      <c r="K5" s="210"/>
      <c r="L5" s="210"/>
      <c r="M5" s="210"/>
      <c r="N5" s="210"/>
      <c r="O5" s="210"/>
      <c r="T5"/>
    </row>
    <row r="6" spans="1:26" ht="18.75" customHeight="1">
      <c r="B6" s="51"/>
      <c r="C6" s="51"/>
      <c r="D6" s="51"/>
      <c r="E6" s="55"/>
      <c r="F6" s="55"/>
      <c r="G6" s="51"/>
      <c r="H6" s="210"/>
      <c r="I6" s="210"/>
      <c r="J6" s="210"/>
      <c r="K6" s="210"/>
      <c r="L6" s="210"/>
      <c r="M6" s="210"/>
      <c r="N6" s="210"/>
      <c r="O6" s="210"/>
      <c r="T6"/>
      <c r="Y6" s="40"/>
      <c r="Z6" s="41"/>
    </row>
    <row r="7" spans="1:26" ht="18.75" customHeight="1">
      <c r="B7" s="51"/>
      <c r="C7" s="51"/>
      <c r="D7" s="51"/>
      <c r="E7" s="55"/>
      <c r="F7" s="55"/>
      <c r="G7" s="51"/>
      <c r="H7" s="210"/>
      <c r="I7" s="215" t="s">
        <v>4</v>
      </c>
      <c r="J7" s="210"/>
      <c r="K7" s="210"/>
      <c r="L7" s="210"/>
      <c r="M7" s="210"/>
      <c r="N7" s="210"/>
      <c r="O7" s="216"/>
      <c r="T7"/>
      <c r="W7" s="43"/>
    </row>
    <row r="8" spans="1:26" ht="18.75" customHeight="1">
      <c r="B8" s="51"/>
      <c r="C8" s="51"/>
      <c r="D8" s="51"/>
      <c r="E8" s="55"/>
      <c r="F8" s="55"/>
      <c r="G8" s="51"/>
      <c r="H8" s="210"/>
      <c r="I8" s="210"/>
      <c r="J8" s="210"/>
      <c r="K8" s="210"/>
      <c r="L8" s="210"/>
      <c r="M8" s="210"/>
      <c r="N8" s="210"/>
      <c r="O8" s="210"/>
      <c r="T8"/>
    </row>
    <row r="9" spans="1:26" ht="18.75" customHeight="1">
      <c r="A9" s="52" t="s">
        <v>240</v>
      </c>
      <c r="B9" s="52" t="s">
        <v>18</v>
      </c>
      <c r="C9" s="53" t="s">
        <v>19</v>
      </c>
      <c r="D9" s="53" t="s">
        <v>20</v>
      </c>
      <c r="E9" s="209" t="s">
        <v>21</v>
      </c>
      <c r="F9" s="209" t="s">
        <v>22</v>
      </c>
      <c r="G9" s="51"/>
      <c r="H9" s="217" t="s">
        <v>23</v>
      </c>
      <c r="I9" s="217" t="s">
        <v>24</v>
      </c>
      <c r="J9" s="217" t="s">
        <v>25</v>
      </c>
      <c r="K9" s="218" t="s">
        <v>26</v>
      </c>
      <c r="L9" s="218" t="s">
        <v>27</v>
      </c>
      <c r="M9" s="218" t="s">
        <v>28</v>
      </c>
      <c r="N9" s="217" t="s">
        <v>29</v>
      </c>
      <c r="O9" s="217" t="s">
        <v>30</v>
      </c>
      <c r="T9"/>
    </row>
    <row r="10" spans="1:26" ht="18.75" customHeight="1">
      <c r="A10" s="12" t="s">
        <v>11</v>
      </c>
      <c r="B10" s="255">
        <v>751</v>
      </c>
      <c r="C10" s="256">
        <v>18568</v>
      </c>
      <c r="D10" s="257">
        <v>8</v>
      </c>
      <c r="E10" s="258">
        <v>46007</v>
      </c>
      <c r="F10" s="258">
        <v>46022</v>
      </c>
      <c r="G10" s="257">
        <v>-7</v>
      </c>
      <c r="H10" s="257">
        <v>1128900</v>
      </c>
      <c r="I10" s="257">
        <v>1128900</v>
      </c>
      <c r="J10" s="257">
        <v>1128900</v>
      </c>
      <c r="K10" s="257">
        <v>0</v>
      </c>
      <c r="L10" s="257">
        <v>0</v>
      </c>
      <c r="M10" s="257">
        <v>0</v>
      </c>
      <c r="N10" s="257">
        <v>0</v>
      </c>
      <c r="O10" s="257">
        <v>0</v>
      </c>
      <c r="P10" s="254"/>
    </row>
    <row r="11" spans="1:26" ht="18.75" customHeight="1">
      <c r="A11" s="12" t="s">
        <v>11</v>
      </c>
      <c r="B11" s="255">
        <v>751</v>
      </c>
      <c r="C11" s="256">
        <v>18708</v>
      </c>
      <c r="D11" s="257">
        <v>8</v>
      </c>
      <c r="E11" s="258">
        <v>46010</v>
      </c>
      <c r="F11" s="258">
        <v>46025</v>
      </c>
      <c r="G11" s="257">
        <v>-10</v>
      </c>
      <c r="H11" s="257">
        <v>524700</v>
      </c>
      <c r="I11" s="257">
        <v>524700</v>
      </c>
      <c r="J11" s="257">
        <v>524700</v>
      </c>
      <c r="K11" s="257">
        <v>0</v>
      </c>
      <c r="L11" s="257">
        <v>0</v>
      </c>
      <c r="M11" s="257">
        <v>0</v>
      </c>
      <c r="N11" s="257">
        <v>0</v>
      </c>
      <c r="O11" s="257">
        <v>0</v>
      </c>
      <c r="P11" s="254"/>
    </row>
    <row r="12" spans="1:26" ht="18.75" customHeight="1">
      <c r="A12" s="12" t="s">
        <v>37</v>
      </c>
      <c r="B12" s="255">
        <v>751</v>
      </c>
      <c r="C12" s="256">
        <v>18742</v>
      </c>
      <c r="D12" s="257">
        <v>4</v>
      </c>
      <c r="E12" s="258">
        <v>46011</v>
      </c>
      <c r="F12" s="258">
        <v>46019</v>
      </c>
      <c r="G12" s="257">
        <v>-4</v>
      </c>
      <c r="H12" s="257">
        <v>354200</v>
      </c>
      <c r="I12" s="257">
        <v>354200</v>
      </c>
      <c r="J12" s="257">
        <v>354200</v>
      </c>
      <c r="K12" s="257">
        <v>0</v>
      </c>
      <c r="L12" s="257">
        <v>0</v>
      </c>
      <c r="M12" s="257">
        <v>0</v>
      </c>
      <c r="N12" s="257">
        <v>0</v>
      </c>
      <c r="O12" s="257">
        <v>0</v>
      </c>
      <c r="P12" s="254"/>
    </row>
    <row r="13" spans="1:26" ht="18.75" customHeight="1">
      <c r="A13" s="12" t="s">
        <v>1420</v>
      </c>
      <c r="B13" s="255">
        <v>151</v>
      </c>
      <c r="C13" s="256">
        <v>22568</v>
      </c>
      <c r="D13" s="257">
        <v>3</v>
      </c>
      <c r="E13" s="258">
        <v>45982</v>
      </c>
      <c r="F13" s="258">
        <v>46012</v>
      </c>
      <c r="G13" s="257">
        <v>3</v>
      </c>
      <c r="H13" s="257">
        <v>461500</v>
      </c>
      <c r="I13" s="257">
        <v>461500</v>
      </c>
      <c r="J13" s="257">
        <v>0</v>
      </c>
      <c r="K13" s="257">
        <v>461500</v>
      </c>
      <c r="L13" s="257">
        <v>0</v>
      </c>
      <c r="M13" s="257">
        <v>0</v>
      </c>
      <c r="N13" s="257">
        <v>0</v>
      </c>
      <c r="O13" s="257">
        <v>0</v>
      </c>
      <c r="P13" s="254"/>
    </row>
    <row r="14" spans="1:26" ht="18.75" customHeight="1">
      <c r="A14" s="12" t="s">
        <v>1420</v>
      </c>
      <c r="B14" s="255">
        <v>151</v>
      </c>
      <c r="C14" s="256">
        <v>22700</v>
      </c>
      <c r="D14" s="257">
        <v>3</v>
      </c>
      <c r="E14" s="258">
        <v>45987</v>
      </c>
      <c r="F14" s="258">
        <v>46017</v>
      </c>
      <c r="G14" s="257">
        <v>-2</v>
      </c>
      <c r="H14" s="257">
        <v>248400</v>
      </c>
      <c r="I14" s="257">
        <v>248400</v>
      </c>
      <c r="J14" s="257">
        <v>248400</v>
      </c>
      <c r="K14" s="257">
        <v>0</v>
      </c>
      <c r="L14" s="257">
        <v>0</v>
      </c>
      <c r="M14" s="257">
        <v>0</v>
      </c>
      <c r="N14" s="257">
        <v>0</v>
      </c>
      <c r="O14" s="257">
        <v>0</v>
      </c>
      <c r="P14" s="254"/>
    </row>
    <row r="15" spans="1:26" ht="18.75" customHeight="1">
      <c r="A15" s="12" t="s">
        <v>1420</v>
      </c>
      <c r="B15" s="255">
        <v>151</v>
      </c>
      <c r="C15" s="256">
        <v>22763</v>
      </c>
      <c r="D15" s="257">
        <v>3</v>
      </c>
      <c r="E15" s="258">
        <v>45989</v>
      </c>
      <c r="F15" s="258">
        <v>46019</v>
      </c>
      <c r="G15" s="257">
        <v>-4</v>
      </c>
      <c r="H15" s="257">
        <v>158900</v>
      </c>
      <c r="I15" s="257">
        <v>158900</v>
      </c>
      <c r="J15" s="257">
        <v>158900</v>
      </c>
      <c r="K15" s="257">
        <v>0</v>
      </c>
      <c r="L15" s="257">
        <v>0</v>
      </c>
      <c r="M15" s="257">
        <v>0</v>
      </c>
      <c r="N15" s="257">
        <v>0</v>
      </c>
      <c r="O15" s="257">
        <v>0</v>
      </c>
      <c r="P15" s="254"/>
    </row>
    <row r="16" spans="1:26" ht="18.75" customHeight="1">
      <c r="A16" s="12" t="s">
        <v>1420</v>
      </c>
      <c r="B16" s="255">
        <v>151</v>
      </c>
      <c r="C16" s="256">
        <v>22783</v>
      </c>
      <c r="D16" s="257">
        <v>3</v>
      </c>
      <c r="E16" s="258">
        <v>45990</v>
      </c>
      <c r="F16" s="258">
        <v>46020</v>
      </c>
      <c r="G16" s="257">
        <v>-5</v>
      </c>
      <c r="H16" s="257">
        <v>800600</v>
      </c>
      <c r="I16" s="257">
        <v>800600</v>
      </c>
      <c r="J16" s="257">
        <v>800600</v>
      </c>
      <c r="K16" s="257">
        <v>0</v>
      </c>
      <c r="L16" s="257">
        <v>0</v>
      </c>
      <c r="M16" s="257">
        <v>0</v>
      </c>
      <c r="N16" s="257">
        <v>0</v>
      </c>
      <c r="O16" s="257">
        <v>0</v>
      </c>
      <c r="P16" s="254"/>
    </row>
    <row r="17" spans="1:16" ht="18.75" customHeight="1">
      <c r="A17" s="12" t="s">
        <v>1420</v>
      </c>
      <c r="B17" s="255">
        <v>151</v>
      </c>
      <c r="C17" s="256">
        <v>22942</v>
      </c>
      <c r="D17" s="257">
        <v>3</v>
      </c>
      <c r="E17" s="258">
        <v>45995</v>
      </c>
      <c r="F17" s="258">
        <v>46025</v>
      </c>
      <c r="G17" s="257">
        <v>-10</v>
      </c>
      <c r="H17" s="257">
        <v>260000</v>
      </c>
      <c r="I17" s="257">
        <v>260000</v>
      </c>
      <c r="J17" s="257">
        <v>260000</v>
      </c>
      <c r="K17" s="257">
        <v>0</v>
      </c>
      <c r="L17" s="257">
        <v>0</v>
      </c>
      <c r="M17" s="257">
        <v>0</v>
      </c>
      <c r="N17" s="257">
        <v>0</v>
      </c>
      <c r="O17" s="257">
        <v>0</v>
      </c>
      <c r="P17" s="254"/>
    </row>
    <row r="18" spans="1:16" ht="18.75" customHeight="1">
      <c r="A18" s="12" t="s">
        <v>1420</v>
      </c>
      <c r="B18" s="255">
        <v>151</v>
      </c>
      <c r="C18" s="256">
        <v>23011</v>
      </c>
      <c r="D18" s="257">
        <v>3</v>
      </c>
      <c r="E18" s="258">
        <v>45997</v>
      </c>
      <c r="F18" s="258">
        <v>46027</v>
      </c>
      <c r="G18" s="257">
        <v>-12</v>
      </c>
      <c r="H18" s="257">
        <v>464600</v>
      </c>
      <c r="I18" s="257">
        <v>464600</v>
      </c>
      <c r="J18" s="257">
        <v>464600</v>
      </c>
      <c r="K18" s="257">
        <v>0</v>
      </c>
      <c r="L18" s="257">
        <v>0</v>
      </c>
      <c r="M18" s="257">
        <v>0</v>
      </c>
      <c r="N18" s="257">
        <v>0</v>
      </c>
      <c r="O18" s="257">
        <v>0</v>
      </c>
      <c r="P18" s="254"/>
    </row>
    <row r="19" spans="1:16" ht="18.75" customHeight="1">
      <c r="A19" s="12" t="s">
        <v>1420</v>
      </c>
      <c r="B19" s="255">
        <v>151</v>
      </c>
      <c r="C19" s="256">
        <v>23072</v>
      </c>
      <c r="D19" s="257">
        <v>3</v>
      </c>
      <c r="E19" s="258">
        <v>46000</v>
      </c>
      <c r="F19" s="258">
        <v>46030</v>
      </c>
      <c r="G19" s="257">
        <v>-15</v>
      </c>
      <c r="H19" s="257">
        <v>304500</v>
      </c>
      <c r="I19" s="257">
        <v>304500</v>
      </c>
      <c r="J19" s="257">
        <v>304500</v>
      </c>
      <c r="K19" s="257">
        <v>0</v>
      </c>
      <c r="L19" s="257">
        <v>0</v>
      </c>
      <c r="M19" s="257">
        <v>0</v>
      </c>
      <c r="N19" s="257">
        <v>0</v>
      </c>
      <c r="O19" s="257">
        <v>0</v>
      </c>
      <c r="P19" s="254"/>
    </row>
    <row r="20" spans="1:16" ht="18.75" customHeight="1">
      <c r="A20" s="12" t="s">
        <v>1420</v>
      </c>
      <c r="B20" s="255">
        <v>151</v>
      </c>
      <c r="C20" s="256">
        <v>23474</v>
      </c>
      <c r="D20" s="257">
        <v>3</v>
      </c>
      <c r="E20" s="258">
        <v>46011</v>
      </c>
      <c r="F20" s="258">
        <v>46041</v>
      </c>
      <c r="G20" s="257">
        <v>-26</v>
      </c>
      <c r="H20" s="257">
        <v>154900</v>
      </c>
      <c r="I20" s="257">
        <v>154900</v>
      </c>
      <c r="J20" s="257">
        <v>154900</v>
      </c>
      <c r="K20" s="257">
        <v>0</v>
      </c>
      <c r="L20" s="257">
        <v>0</v>
      </c>
      <c r="M20" s="257">
        <v>0</v>
      </c>
      <c r="N20" s="257">
        <v>0</v>
      </c>
      <c r="O20" s="257">
        <v>0</v>
      </c>
      <c r="P20" s="254"/>
    </row>
    <row r="21" spans="1:16" ht="18.75" customHeight="1">
      <c r="A21" s="12" t="s">
        <v>1539</v>
      </c>
      <c r="B21" s="255">
        <v>751</v>
      </c>
      <c r="C21" s="256">
        <v>18767</v>
      </c>
      <c r="D21" s="257">
        <v>7</v>
      </c>
      <c r="E21" s="258">
        <v>46011</v>
      </c>
      <c r="F21" s="258">
        <v>46012</v>
      </c>
      <c r="G21" s="257">
        <v>3</v>
      </c>
      <c r="H21" s="257">
        <v>49990</v>
      </c>
      <c r="I21" s="257">
        <v>49990</v>
      </c>
      <c r="J21" s="257">
        <v>0</v>
      </c>
      <c r="K21" s="257">
        <v>49990</v>
      </c>
      <c r="L21" s="257">
        <v>0</v>
      </c>
      <c r="M21" s="257">
        <v>0</v>
      </c>
      <c r="N21" s="257">
        <v>0</v>
      </c>
      <c r="O21" s="257">
        <v>0</v>
      </c>
      <c r="P21" s="254"/>
    </row>
    <row r="22" spans="1:16" ht="18.75" customHeight="1">
      <c r="A22" s="12" t="s">
        <v>39</v>
      </c>
      <c r="B22" s="255">
        <v>151</v>
      </c>
      <c r="C22" s="256">
        <v>20290</v>
      </c>
      <c r="D22" s="257">
        <v>0</v>
      </c>
      <c r="E22" s="258">
        <v>45873</v>
      </c>
      <c r="F22" s="258">
        <v>45903</v>
      </c>
      <c r="G22" s="257">
        <v>112</v>
      </c>
      <c r="H22" s="257">
        <v>114300</v>
      </c>
      <c r="I22" s="257">
        <v>84300</v>
      </c>
      <c r="J22" s="257">
        <v>0</v>
      </c>
      <c r="K22" s="257">
        <v>0</v>
      </c>
      <c r="L22" s="257">
        <v>0</v>
      </c>
      <c r="M22" s="257">
        <v>0</v>
      </c>
      <c r="N22" s="257">
        <v>0</v>
      </c>
      <c r="O22" s="257">
        <v>84300</v>
      </c>
      <c r="P22" s="254"/>
    </row>
    <row r="23" spans="1:16" ht="18.75" customHeight="1">
      <c r="A23" s="12" t="s">
        <v>39</v>
      </c>
      <c r="B23" s="255">
        <v>151</v>
      </c>
      <c r="C23" s="256">
        <v>21715</v>
      </c>
      <c r="D23" s="257">
        <v>0</v>
      </c>
      <c r="E23" s="258">
        <v>45945</v>
      </c>
      <c r="F23" s="258">
        <v>45975</v>
      </c>
      <c r="G23" s="257">
        <v>40</v>
      </c>
      <c r="H23" s="257">
        <v>393300</v>
      </c>
      <c r="I23" s="257">
        <v>371495</v>
      </c>
      <c r="J23" s="257">
        <v>0</v>
      </c>
      <c r="K23" s="257">
        <v>0</v>
      </c>
      <c r="L23" s="257">
        <v>0</v>
      </c>
      <c r="M23" s="257">
        <v>0</v>
      </c>
      <c r="N23" s="257">
        <v>0</v>
      </c>
      <c r="O23" s="257">
        <v>371495</v>
      </c>
      <c r="P23" s="254"/>
    </row>
    <row r="24" spans="1:16" ht="18.75" customHeight="1">
      <c r="A24" s="12" t="s">
        <v>39</v>
      </c>
      <c r="B24" s="255">
        <v>151</v>
      </c>
      <c r="C24" s="256">
        <v>22119</v>
      </c>
      <c r="D24" s="257">
        <v>0</v>
      </c>
      <c r="E24" s="258">
        <v>45962</v>
      </c>
      <c r="F24" s="258">
        <v>45992</v>
      </c>
      <c r="G24" s="257">
        <v>23</v>
      </c>
      <c r="H24" s="257">
        <v>1772250</v>
      </c>
      <c r="I24" s="257">
        <v>1772250</v>
      </c>
      <c r="J24" s="257">
        <v>0</v>
      </c>
      <c r="K24" s="257">
        <v>0</v>
      </c>
      <c r="L24" s="257">
        <v>0</v>
      </c>
      <c r="M24" s="257">
        <v>0</v>
      </c>
      <c r="N24" s="257">
        <v>1772250</v>
      </c>
      <c r="O24" s="257">
        <v>0</v>
      </c>
      <c r="P24" s="254"/>
    </row>
    <row r="25" spans="1:16" ht="18.75" customHeight="1">
      <c r="A25" s="12" t="s">
        <v>39</v>
      </c>
      <c r="B25" s="255">
        <v>151</v>
      </c>
      <c r="C25" s="256">
        <v>22121</v>
      </c>
      <c r="D25" s="257">
        <v>0</v>
      </c>
      <c r="E25" s="258">
        <v>45962</v>
      </c>
      <c r="F25" s="258">
        <v>45992</v>
      </c>
      <c r="G25" s="257">
        <v>23</v>
      </c>
      <c r="H25" s="257">
        <v>487600</v>
      </c>
      <c r="I25" s="257">
        <v>487600</v>
      </c>
      <c r="J25" s="257">
        <v>0</v>
      </c>
      <c r="K25" s="257">
        <v>0</v>
      </c>
      <c r="L25" s="257">
        <v>0</v>
      </c>
      <c r="M25" s="257">
        <v>0</v>
      </c>
      <c r="N25" s="257">
        <v>487600</v>
      </c>
      <c r="O25" s="257">
        <v>0</v>
      </c>
      <c r="P25" s="254"/>
    </row>
    <row r="26" spans="1:16" ht="18.75" customHeight="1">
      <c r="A26" s="12" t="s">
        <v>39</v>
      </c>
      <c r="B26" s="255">
        <v>151</v>
      </c>
      <c r="C26" s="256">
        <v>22124</v>
      </c>
      <c r="D26" s="257">
        <v>0</v>
      </c>
      <c r="E26" s="258">
        <v>45962</v>
      </c>
      <c r="F26" s="258">
        <v>45992</v>
      </c>
      <c r="G26" s="257">
        <v>23</v>
      </c>
      <c r="H26" s="257">
        <v>150800</v>
      </c>
      <c r="I26" s="257">
        <v>150800</v>
      </c>
      <c r="J26" s="257">
        <v>0</v>
      </c>
      <c r="K26" s="257">
        <v>0</v>
      </c>
      <c r="L26" s="257">
        <v>0</v>
      </c>
      <c r="M26" s="257">
        <v>0</v>
      </c>
      <c r="N26" s="257">
        <v>150800</v>
      </c>
      <c r="O26" s="257">
        <v>0</v>
      </c>
      <c r="P26" s="254"/>
    </row>
    <row r="27" spans="1:16" ht="18.75" customHeight="1">
      <c r="A27" s="12" t="s">
        <v>39</v>
      </c>
      <c r="B27" s="255">
        <v>151</v>
      </c>
      <c r="C27" s="256">
        <v>22125</v>
      </c>
      <c r="D27" s="257">
        <v>0</v>
      </c>
      <c r="E27" s="258">
        <v>45962</v>
      </c>
      <c r="F27" s="258">
        <v>45992</v>
      </c>
      <c r="G27" s="257">
        <v>23</v>
      </c>
      <c r="H27" s="257">
        <v>343300</v>
      </c>
      <c r="I27" s="257">
        <v>343300</v>
      </c>
      <c r="J27" s="257">
        <v>0</v>
      </c>
      <c r="K27" s="257">
        <v>0</v>
      </c>
      <c r="L27" s="257">
        <v>0</v>
      </c>
      <c r="M27" s="257">
        <v>0</v>
      </c>
      <c r="N27" s="257">
        <v>343300</v>
      </c>
      <c r="O27" s="257">
        <v>0</v>
      </c>
      <c r="P27" s="254"/>
    </row>
    <row r="28" spans="1:16" ht="18.75" customHeight="1">
      <c r="A28" s="12" t="s">
        <v>39</v>
      </c>
      <c r="B28" s="255">
        <v>151</v>
      </c>
      <c r="C28" s="256">
        <v>22131</v>
      </c>
      <c r="D28" s="257">
        <v>0</v>
      </c>
      <c r="E28" s="258">
        <v>45962</v>
      </c>
      <c r="F28" s="258">
        <v>45992</v>
      </c>
      <c r="G28" s="257">
        <v>23</v>
      </c>
      <c r="H28" s="257">
        <v>1200000</v>
      </c>
      <c r="I28" s="257">
        <v>1200000</v>
      </c>
      <c r="J28" s="257">
        <v>0</v>
      </c>
      <c r="K28" s="257">
        <v>0</v>
      </c>
      <c r="L28" s="257">
        <v>0</v>
      </c>
      <c r="M28" s="257">
        <v>0</v>
      </c>
      <c r="N28" s="257">
        <v>1200000</v>
      </c>
      <c r="O28" s="257">
        <v>0</v>
      </c>
      <c r="P28" s="254"/>
    </row>
    <row r="29" spans="1:16" ht="18.75" customHeight="1">
      <c r="A29" s="12" t="s">
        <v>39</v>
      </c>
      <c r="B29" s="255">
        <v>151</v>
      </c>
      <c r="C29" s="256">
        <v>22151</v>
      </c>
      <c r="D29" s="257">
        <v>0</v>
      </c>
      <c r="E29" s="258">
        <v>45965</v>
      </c>
      <c r="F29" s="258">
        <v>45995</v>
      </c>
      <c r="G29" s="257">
        <v>20</v>
      </c>
      <c r="H29" s="257">
        <v>196000</v>
      </c>
      <c r="I29" s="257">
        <v>196000</v>
      </c>
      <c r="J29" s="257">
        <v>0</v>
      </c>
      <c r="K29" s="257">
        <v>0</v>
      </c>
      <c r="L29" s="257">
        <v>0</v>
      </c>
      <c r="M29" s="257">
        <v>196000</v>
      </c>
      <c r="N29" s="257">
        <v>0</v>
      </c>
      <c r="O29" s="257">
        <v>0</v>
      </c>
      <c r="P29" s="254"/>
    </row>
    <row r="30" spans="1:16" ht="18.75" customHeight="1">
      <c r="A30" s="12" t="s">
        <v>39</v>
      </c>
      <c r="B30" s="255">
        <v>151</v>
      </c>
      <c r="C30" s="256">
        <v>22152</v>
      </c>
      <c r="D30" s="257">
        <v>0</v>
      </c>
      <c r="E30" s="258">
        <v>45965</v>
      </c>
      <c r="F30" s="258">
        <v>45995</v>
      </c>
      <c r="G30" s="257">
        <v>20</v>
      </c>
      <c r="H30" s="257">
        <v>82900</v>
      </c>
      <c r="I30" s="257">
        <v>82900</v>
      </c>
      <c r="J30" s="257">
        <v>0</v>
      </c>
      <c r="K30" s="257">
        <v>0</v>
      </c>
      <c r="L30" s="257">
        <v>0</v>
      </c>
      <c r="M30" s="257">
        <v>82900</v>
      </c>
      <c r="N30" s="257">
        <v>0</v>
      </c>
      <c r="O30" s="257">
        <v>0</v>
      </c>
      <c r="P30" s="254"/>
    </row>
    <row r="31" spans="1:16" ht="18.75" customHeight="1">
      <c r="A31" s="12" t="s">
        <v>39</v>
      </c>
      <c r="B31" s="255">
        <v>151</v>
      </c>
      <c r="C31" s="256">
        <v>22173</v>
      </c>
      <c r="D31" s="257">
        <v>0</v>
      </c>
      <c r="E31" s="258">
        <v>45966</v>
      </c>
      <c r="F31" s="258">
        <v>45996</v>
      </c>
      <c r="G31" s="257">
        <v>19</v>
      </c>
      <c r="H31" s="257">
        <v>178900</v>
      </c>
      <c r="I31" s="257">
        <v>178900</v>
      </c>
      <c r="J31" s="257">
        <v>0</v>
      </c>
      <c r="K31" s="257">
        <v>0</v>
      </c>
      <c r="L31" s="257">
        <v>0</v>
      </c>
      <c r="M31" s="257">
        <v>178900</v>
      </c>
      <c r="N31" s="257">
        <v>0</v>
      </c>
      <c r="O31" s="257">
        <v>0</v>
      </c>
      <c r="P31" s="254"/>
    </row>
    <row r="32" spans="1:16" ht="18.75" customHeight="1">
      <c r="A32" s="12" t="s">
        <v>39</v>
      </c>
      <c r="B32" s="255">
        <v>151</v>
      </c>
      <c r="C32" s="256">
        <v>22174</v>
      </c>
      <c r="D32" s="257">
        <v>0</v>
      </c>
      <c r="E32" s="258">
        <v>45966</v>
      </c>
      <c r="F32" s="258">
        <v>45996</v>
      </c>
      <c r="G32" s="257">
        <v>19</v>
      </c>
      <c r="H32" s="257">
        <v>415850</v>
      </c>
      <c r="I32" s="257">
        <v>415850</v>
      </c>
      <c r="J32" s="257">
        <v>0</v>
      </c>
      <c r="K32" s="257">
        <v>0</v>
      </c>
      <c r="L32" s="257">
        <v>0</v>
      </c>
      <c r="M32" s="257">
        <v>415850</v>
      </c>
      <c r="N32" s="257">
        <v>0</v>
      </c>
      <c r="O32" s="257">
        <v>0</v>
      </c>
      <c r="P32" s="254"/>
    </row>
    <row r="33" spans="1:16" ht="18.75" customHeight="1">
      <c r="A33" s="12" t="s">
        <v>39</v>
      </c>
      <c r="B33" s="255">
        <v>151</v>
      </c>
      <c r="C33" s="256">
        <v>22176</v>
      </c>
      <c r="D33" s="257">
        <v>0</v>
      </c>
      <c r="E33" s="258">
        <v>45966</v>
      </c>
      <c r="F33" s="258">
        <v>45996</v>
      </c>
      <c r="G33" s="257">
        <v>19</v>
      </c>
      <c r="H33" s="257">
        <v>342200</v>
      </c>
      <c r="I33" s="257">
        <v>342200</v>
      </c>
      <c r="J33" s="257">
        <v>0</v>
      </c>
      <c r="K33" s="257">
        <v>0</v>
      </c>
      <c r="L33" s="257">
        <v>0</v>
      </c>
      <c r="M33" s="257">
        <v>342200</v>
      </c>
      <c r="N33" s="257">
        <v>0</v>
      </c>
      <c r="O33" s="257">
        <v>0</v>
      </c>
      <c r="P33" s="254"/>
    </row>
    <row r="34" spans="1:16" ht="18.75" customHeight="1">
      <c r="A34" s="12" t="s">
        <v>39</v>
      </c>
      <c r="B34" s="255">
        <v>151</v>
      </c>
      <c r="C34" s="256">
        <v>22177</v>
      </c>
      <c r="D34" s="257">
        <v>0</v>
      </c>
      <c r="E34" s="258">
        <v>45966</v>
      </c>
      <c r="F34" s="258">
        <v>45996</v>
      </c>
      <c r="G34" s="257">
        <v>19</v>
      </c>
      <c r="H34" s="257">
        <v>615500</v>
      </c>
      <c r="I34" s="257">
        <v>615500</v>
      </c>
      <c r="J34" s="257">
        <v>0</v>
      </c>
      <c r="K34" s="257">
        <v>0</v>
      </c>
      <c r="L34" s="257">
        <v>0</v>
      </c>
      <c r="M34" s="257">
        <v>615500</v>
      </c>
      <c r="N34" s="257">
        <v>0</v>
      </c>
      <c r="O34" s="257">
        <v>0</v>
      </c>
      <c r="P34" s="254"/>
    </row>
    <row r="35" spans="1:16" ht="18.75" customHeight="1">
      <c r="A35" s="12" t="s">
        <v>39</v>
      </c>
      <c r="B35" s="255">
        <v>151</v>
      </c>
      <c r="C35" s="256">
        <v>22189</v>
      </c>
      <c r="D35" s="257">
        <v>0</v>
      </c>
      <c r="E35" s="258">
        <v>45966</v>
      </c>
      <c r="F35" s="258">
        <v>45996</v>
      </c>
      <c r="G35" s="257">
        <v>19</v>
      </c>
      <c r="H35" s="257">
        <v>1990950</v>
      </c>
      <c r="I35" s="257">
        <v>1990950</v>
      </c>
      <c r="J35" s="257">
        <v>0</v>
      </c>
      <c r="K35" s="257">
        <v>0</v>
      </c>
      <c r="L35" s="257">
        <v>0</v>
      </c>
      <c r="M35" s="257">
        <v>1990950</v>
      </c>
      <c r="N35" s="257">
        <v>0</v>
      </c>
      <c r="O35" s="257">
        <v>0</v>
      </c>
      <c r="P35" s="254"/>
    </row>
    <row r="36" spans="1:16" ht="18.75" customHeight="1">
      <c r="A36" s="12" t="s">
        <v>39</v>
      </c>
      <c r="B36" s="255">
        <v>151</v>
      </c>
      <c r="C36" s="256">
        <v>22192</v>
      </c>
      <c r="D36" s="257">
        <v>0</v>
      </c>
      <c r="E36" s="258">
        <v>45966</v>
      </c>
      <c r="F36" s="258">
        <v>45996</v>
      </c>
      <c r="G36" s="257">
        <v>19</v>
      </c>
      <c r="H36" s="257">
        <v>4710700</v>
      </c>
      <c r="I36" s="257">
        <v>4710700</v>
      </c>
      <c r="J36" s="257">
        <v>0</v>
      </c>
      <c r="K36" s="257">
        <v>0</v>
      </c>
      <c r="L36" s="257">
        <v>0</v>
      </c>
      <c r="M36" s="257">
        <v>4710700</v>
      </c>
      <c r="N36" s="257">
        <v>0</v>
      </c>
      <c r="O36" s="257">
        <v>0</v>
      </c>
      <c r="P36" s="254"/>
    </row>
    <row r="37" spans="1:16" ht="18.75" customHeight="1">
      <c r="A37" s="12" t="s">
        <v>39</v>
      </c>
      <c r="B37" s="255">
        <v>151</v>
      </c>
      <c r="C37" s="256">
        <v>22198</v>
      </c>
      <c r="D37" s="257">
        <v>0</v>
      </c>
      <c r="E37" s="258">
        <v>45967</v>
      </c>
      <c r="F37" s="258">
        <v>45997</v>
      </c>
      <c r="G37" s="257">
        <v>18</v>
      </c>
      <c r="H37" s="257">
        <v>103800</v>
      </c>
      <c r="I37" s="257">
        <v>103800</v>
      </c>
      <c r="J37" s="257">
        <v>0</v>
      </c>
      <c r="K37" s="257">
        <v>0</v>
      </c>
      <c r="L37" s="257">
        <v>0</v>
      </c>
      <c r="M37" s="257">
        <v>103800</v>
      </c>
      <c r="N37" s="257">
        <v>0</v>
      </c>
      <c r="O37" s="257">
        <v>0</v>
      </c>
      <c r="P37" s="254"/>
    </row>
    <row r="38" spans="1:16" ht="18.75" customHeight="1">
      <c r="A38" s="12" t="s">
        <v>39</v>
      </c>
      <c r="B38" s="255">
        <v>151</v>
      </c>
      <c r="C38" s="256">
        <v>22203</v>
      </c>
      <c r="D38" s="257">
        <v>0</v>
      </c>
      <c r="E38" s="258">
        <v>45967</v>
      </c>
      <c r="F38" s="258">
        <v>45997</v>
      </c>
      <c r="G38" s="257">
        <v>18</v>
      </c>
      <c r="H38" s="257">
        <v>696900</v>
      </c>
      <c r="I38" s="257">
        <v>696900</v>
      </c>
      <c r="J38" s="257">
        <v>0</v>
      </c>
      <c r="K38" s="257">
        <v>0</v>
      </c>
      <c r="L38" s="257">
        <v>0</v>
      </c>
      <c r="M38" s="257">
        <v>696900</v>
      </c>
      <c r="N38" s="257">
        <v>0</v>
      </c>
      <c r="O38" s="257">
        <v>0</v>
      </c>
      <c r="P38" s="254"/>
    </row>
    <row r="39" spans="1:16" ht="18.75" customHeight="1">
      <c r="A39" s="12" t="s">
        <v>39</v>
      </c>
      <c r="B39" s="255">
        <v>151</v>
      </c>
      <c r="C39" s="256">
        <v>22212</v>
      </c>
      <c r="D39" s="257">
        <v>0</v>
      </c>
      <c r="E39" s="258">
        <v>45967</v>
      </c>
      <c r="F39" s="258">
        <v>45997</v>
      </c>
      <c r="G39" s="257">
        <v>18</v>
      </c>
      <c r="H39" s="257">
        <v>1215500</v>
      </c>
      <c r="I39" s="257">
        <v>1215500</v>
      </c>
      <c r="J39" s="257">
        <v>0</v>
      </c>
      <c r="K39" s="257">
        <v>0</v>
      </c>
      <c r="L39" s="257">
        <v>0</v>
      </c>
      <c r="M39" s="257">
        <v>1215500</v>
      </c>
      <c r="N39" s="257">
        <v>0</v>
      </c>
      <c r="O39" s="257">
        <v>0</v>
      </c>
      <c r="P39" s="254"/>
    </row>
    <row r="40" spans="1:16" ht="18.75" customHeight="1">
      <c r="A40" s="12" t="s">
        <v>39</v>
      </c>
      <c r="B40" s="255">
        <v>151</v>
      </c>
      <c r="C40" s="256">
        <v>22217</v>
      </c>
      <c r="D40" s="257">
        <v>0</v>
      </c>
      <c r="E40" s="258">
        <v>45967</v>
      </c>
      <c r="F40" s="258">
        <v>45997</v>
      </c>
      <c r="G40" s="257">
        <v>18</v>
      </c>
      <c r="H40" s="257">
        <v>13000</v>
      </c>
      <c r="I40" s="257">
        <v>13000</v>
      </c>
      <c r="J40" s="257">
        <v>0</v>
      </c>
      <c r="K40" s="257">
        <v>0</v>
      </c>
      <c r="L40" s="257">
        <v>0</v>
      </c>
      <c r="M40" s="257">
        <v>13000</v>
      </c>
      <c r="N40" s="257">
        <v>0</v>
      </c>
      <c r="O40" s="257">
        <v>0</v>
      </c>
      <c r="P40" s="254"/>
    </row>
    <row r="41" spans="1:16" ht="18.75" customHeight="1">
      <c r="A41" s="12" t="s">
        <v>39</v>
      </c>
      <c r="B41" s="255">
        <v>151</v>
      </c>
      <c r="C41" s="256">
        <v>22229</v>
      </c>
      <c r="D41" s="257">
        <v>0</v>
      </c>
      <c r="E41" s="258">
        <v>45968</v>
      </c>
      <c r="F41" s="258">
        <v>45998</v>
      </c>
      <c r="G41" s="257">
        <v>17</v>
      </c>
      <c r="H41" s="257">
        <v>238200</v>
      </c>
      <c r="I41" s="257">
        <v>238200</v>
      </c>
      <c r="J41" s="257">
        <v>0</v>
      </c>
      <c r="K41" s="257">
        <v>0</v>
      </c>
      <c r="L41" s="257">
        <v>0</v>
      </c>
      <c r="M41" s="257">
        <v>238200</v>
      </c>
      <c r="N41" s="257">
        <v>0</v>
      </c>
      <c r="O41" s="257">
        <v>0</v>
      </c>
      <c r="P41" s="254"/>
    </row>
    <row r="42" spans="1:16" ht="18.75" customHeight="1">
      <c r="A42" s="12" t="s">
        <v>39</v>
      </c>
      <c r="B42" s="255">
        <v>151</v>
      </c>
      <c r="C42" s="256">
        <v>22231</v>
      </c>
      <c r="D42" s="257">
        <v>0</v>
      </c>
      <c r="E42" s="258">
        <v>45968</v>
      </c>
      <c r="F42" s="258">
        <v>45998</v>
      </c>
      <c r="G42" s="257">
        <v>17</v>
      </c>
      <c r="H42" s="257">
        <v>1118600</v>
      </c>
      <c r="I42" s="257">
        <v>1118600</v>
      </c>
      <c r="J42" s="257">
        <v>0</v>
      </c>
      <c r="K42" s="257">
        <v>0</v>
      </c>
      <c r="L42" s="257">
        <v>0</v>
      </c>
      <c r="M42" s="257">
        <v>1118600</v>
      </c>
      <c r="N42" s="257">
        <v>0</v>
      </c>
      <c r="O42" s="257">
        <v>0</v>
      </c>
      <c r="P42" s="254"/>
    </row>
    <row r="43" spans="1:16" ht="18.75" customHeight="1">
      <c r="A43" s="12" t="s">
        <v>39</v>
      </c>
      <c r="B43" s="255">
        <v>151</v>
      </c>
      <c r="C43" s="256">
        <v>22232</v>
      </c>
      <c r="D43" s="257">
        <v>0</v>
      </c>
      <c r="E43" s="258">
        <v>45968</v>
      </c>
      <c r="F43" s="258">
        <v>45998</v>
      </c>
      <c r="G43" s="257">
        <v>17</v>
      </c>
      <c r="H43" s="257">
        <v>126500</v>
      </c>
      <c r="I43" s="257">
        <v>126500</v>
      </c>
      <c r="J43" s="257">
        <v>0</v>
      </c>
      <c r="K43" s="257">
        <v>0</v>
      </c>
      <c r="L43" s="257">
        <v>0</v>
      </c>
      <c r="M43" s="257">
        <v>126500</v>
      </c>
      <c r="N43" s="257">
        <v>0</v>
      </c>
      <c r="O43" s="257">
        <v>0</v>
      </c>
      <c r="P43" s="254"/>
    </row>
    <row r="44" spans="1:16" ht="18.75" customHeight="1">
      <c r="A44" s="12" t="s">
        <v>39</v>
      </c>
      <c r="B44" s="255">
        <v>151</v>
      </c>
      <c r="C44" s="256">
        <v>22235</v>
      </c>
      <c r="D44" s="257">
        <v>0</v>
      </c>
      <c r="E44" s="258">
        <v>45968</v>
      </c>
      <c r="F44" s="258">
        <v>45998</v>
      </c>
      <c r="G44" s="257">
        <v>17</v>
      </c>
      <c r="H44" s="257">
        <v>276700</v>
      </c>
      <c r="I44" s="257">
        <v>276700</v>
      </c>
      <c r="J44" s="257">
        <v>0</v>
      </c>
      <c r="K44" s="257">
        <v>0</v>
      </c>
      <c r="L44" s="257">
        <v>0</v>
      </c>
      <c r="M44" s="257">
        <v>276700</v>
      </c>
      <c r="N44" s="257">
        <v>0</v>
      </c>
      <c r="O44" s="257">
        <v>0</v>
      </c>
      <c r="P44" s="254"/>
    </row>
    <row r="45" spans="1:16" ht="18.75" customHeight="1">
      <c r="A45" s="12" t="s">
        <v>39</v>
      </c>
      <c r="B45" s="255">
        <v>151</v>
      </c>
      <c r="C45" s="256">
        <v>22245</v>
      </c>
      <c r="D45" s="257">
        <v>0</v>
      </c>
      <c r="E45" s="258">
        <v>45969</v>
      </c>
      <c r="F45" s="258">
        <v>45999</v>
      </c>
      <c r="G45" s="257">
        <v>16</v>
      </c>
      <c r="H45" s="257">
        <v>135200</v>
      </c>
      <c r="I45" s="257">
        <v>135200</v>
      </c>
      <c r="J45" s="257">
        <v>0</v>
      </c>
      <c r="K45" s="257">
        <v>0</v>
      </c>
      <c r="L45" s="257">
        <v>0</v>
      </c>
      <c r="M45" s="257">
        <v>135200</v>
      </c>
      <c r="N45" s="257">
        <v>0</v>
      </c>
      <c r="O45" s="257">
        <v>0</v>
      </c>
      <c r="P45" s="254"/>
    </row>
    <row r="46" spans="1:16" ht="18.75" customHeight="1">
      <c r="A46" s="12" t="s">
        <v>39</v>
      </c>
      <c r="B46" s="255">
        <v>151</v>
      </c>
      <c r="C46" s="256">
        <v>22248</v>
      </c>
      <c r="D46" s="257">
        <v>0</v>
      </c>
      <c r="E46" s="258">
        <v>45969</v>
      </c>
      <c r="F46" s="258">
        <v>45999</v>
      </c>
      <c r="G46" s="257">
        <v>16</v>
      </c>
      <c r="H46" s="257">
        <v>899100</v>
      </c>
      <c r="I46" s="257">
        <v>899100</v>
      </c>
      <c r="J46" s="257">
        <v>0</v>
      </c>
      <c r="K46" s="257">
        <v>0</v>
      </c>
      <c r="L46" s="257">
        <v>0</v>
      </c>
      <c r="M46" s="257">
        <v>899100</v>
      </c>
      <c r="N46" s="257">
        <v>0</v>
      </c>
      <c r="O46" s="257">
        <v>0</v>
      </c>
      <c r="P46" s="254"/>
    </row>
    <row r="47" spans="1:16" ht="18.75" customHeight="1">
      <c r="A47" s="12" t="s">
        <v>39</v>
      </c>
      <c r="B47" s="255">
        <v>151</v>
      </c>
      <c r="C47" s="256">
        <v>22249</v>
      </c>
      <c r="D47" s="257">
        <v>0</v>
      </c>
      <c r="E47" s="258">
        <v>45969</v>
      </c>
      <c r="F47" s="258">
        <v>45999</v>
      </c>
      <c r="G47" s="257">
        <v>16</v>
      </c>
      <c r="H47" s="257">
        <v>1113700</v>
      </c>
      <c r="I47" s="257">
        <v>1113700</v>
      </c>
      <c r="J47" s="257">
        <v>0</v>
      </c>
      <c r="K47" s="257">
        <v>0</v>
      </c>
      <c r="L47" s="257">
        <v>0</v>
      </c>
      <c r="M47" s="257">
        <v>1113700</v>
      </c>
      <c r="N47" s="257">
        <v>0</v>
      </c>
      <c r="O47" s="257">
        <v>0</v>
      </c>
      <c r="P47" s="254"/>
    </row>
    <row r="48" spans="1:16" ht="18.75" customHeight="1">
      <c r="A48" s="12" t="s">
        <v>39</v>
      </c>
      <c r="B48" s="255">
        <v>151</v>
      </c>
      <c r="C48" s="256">
        <v>22251</v>
      </c>
      <c r="D48" s="257">
        <v>0</v>
      </c>
      <c r="E48" s="258">
        <v>45969</v>
      </c>
      <c r="F48" s="258">
        <v>45999</v>
      </c>
      <c r="G48" s="257">
        <v>16</v>
      </c>
      <c r="H48" s="257">
        <v>376100</v>
      </c>
      <c r="I48" s="257">
        <v>376100</v>
      </c>
      <c r="J48" s="257">
        <v>0</v>
      </c>
      <c r="K48" s="257">
        <v>0</v>
      </c>
      <c r="L48" s="257">
        <v>0</v>
      </c>
      <c r="M48" s="257">
        <v>376100</v>
      </c>
      <c r="N48" s="257">
        <v>0</v>
      </c>
      <c r="O48" s="257">
        <v>0</v>
      </c>
      <c r="P48" s="254"/>
    </row>
    <row r="49" spans="1:16" ht="18.75" customHeight="1">
      <c r="A49" s="12" t="s">
        <v>39</v>
      </c>
      <c r="B49" s="255">
        <v>151</v>
      </c>
      <c r="C49" s="256">
        <v>22253</v>
      </c>
      <c r="D49" s="257">
        <v>0</v>
      </c>
      <c r="E49" s="258">
        <v>45969</v>
      </c>
      <c r="F49" s="258">
        <v>45999</v>
      </c>
      <c r="G49" s="257">
        <v>16</v>
      </c>
      <c r="H49" s="257">
        <v>2777500</v>
      </c>
      <c r="I49" s="257">
        <v>2777500</v>
      </c>
      <c r="J49" s="257">
        <v>0</v>
      </c>
      <c r="K49" s="257">
        <v>0</v>
      </c>
      <c r="L49" s="257">
        <v>0</v>
      </c>
      <c r="M49" s="257">
        <v>2777500</v>
      </c>
      <c r="N49" s="257">
        <v>0</v>
      </c>
      <c r="O49" s="257">
        <v>0</v>
      </c>
      <c r="P49" s="254"/>
    </row>
    <row r="50" spans="1:16" ht="18.75" customHeight="1">
      <c r="A50" s="12" t="s">
        <v>39</v>
      </c>
      <c r="B50" s="255">
        <v>151</v>
      </c>
      <c r="C50" s="256">
        <v>22257</v>
      </c>
      <c r="D50" s="257">
        <v>0</v>
      </c>
      <c r="E50" s="258">
        <v>45969</v>
      </c>
      <c r="F50" s="258">
        <v>45999</v>
      </c>
      <c r="G50" s="257">
        <v>16</v>
      </c>
      <c r="H50" s="257">
        <v>13000</v>
      </c>
      <c r="I50" s="257">
        <v>13000</v>
      </c>
      <c r="J50" s="257">
        <v>0</v>
      </c>
      <c r="K50" s="257">
        <v>0</v>
      </c>
      <c r="L50" s="257">
        <v>0</v>
      </c>
      <c r="M50" s="257">
        <v>13000</v>
      </c>
      <c r="N50" s="257">
        <v>0</v>
      </c>
      <c r="O50" s="257">
        <v>0</v>
      </c>
      <c r="P50" s="254"/>
    </row>
    <row r="51" spans="1:16" ht="18.75" customHeight="1">
      <c r="A51" s="12" t="s">
        <v>39</v>
      </c>
      <c r="B51" s="255">
        <v>151</v>
      </c>
      <c r="C51" s="256">
        <v>22259</v>
      </c>
      <c r="D51" s="257">
        <v>0</v>
      </c>
      <c r="E51" s="258">
        <v>45969</v>
      </c>
      <c r="F51" s="258">
        <v>45999</v>
      </c>
      <c r="G51" s="257">
        <v>16</v>
      </c>
      <c r="H51" s="257">
        <v>6479500</v>
      </c>
      <c r="I51" s="257">
        <v>6479500</v>
      </c>
      <c r="J51" s="257">
        <v>0</v>
      </c>
      <c r="K51" s="257">
        <v>0</v>
      </c>
      <c r="L51" s="257">
        <v>0</v>
      </c>
      <c r="M51" s="257">
        <v>6479500</v>
      </c>
      <c r="N51" s="257">
        <v>0</v>
      </c>
      <c r="O51" s="257">
        <v>0</v>
      </c>
      <c r="P51" s="254"/>
    </row>
    <row r="52" spans="1:16" ht="18.75" customHeight="1">
      <c r="A52" s="12" t="s">
        <v>39</v>
      </c>
      <c r="B52" s="255">
        <v>151</v>
      </c>
      <c r="C52" s="256">
        <v>22273</v>
      </c>
      <c r="D52" s="257">
        <v>0</v>
      </c>
      <c r="E52" s="258">
        <v>45971</v>
      </c>
      <c r="F52" s="258">
        <v>46001</v>
      </c>
      <c r="G52" s="257">
        <v>14</v>
      </c>
      <c r="H52" s="257">
        <v>726800</v>
      </c>
      <c r="I52" s="257">
        <v>726800</v>
      </c>
      <c r="J52" s="257">
        <v>0</v>
      </c>
      <c r="K52" s="257">
        <v>0</v>
      </c>
      <c r="L52" s="257">
        <v>726800</v>
      </c>
      <c r="M52" s="257">
        <v>0</v>
      </c>
      <c r="N52" s="257">
        <v>0</v>
      </c>
      <c r="O52" s="257">
        <v>0</v>
      </c>
      <c r="P52" s="254"/>
    </row>
    <row r="53" spans="1:16" ht="18.75" customHeight="1">
      <c r="A53" s="12" t="s">
        <v>39</v>
      </c>
      <c r="B53" s="255">
        <v>151</v>
      </c>
      <c r="C53" s="256">
        <v>22289</v>
      </c>
      <c r="D53" s="257">
        <v>0</v>
      </c>
      <c r="E53" s="258">
        <v>45972</v>
      </c>
      <c r="F53" s="258">
        <v>46002</v>
      </c>
      <c r="G53" s="257">
        <v>13</v>
      </c>
      <c r="H53" s="257">
        <v>336600</v>
      </c>
      <c r="I53" s="257">
        <v>336600</v>
      </c>
      <c r="J53" s="257">
        <v>0</v>
      </c>
      <c r="K53" s="257">
        <v>0</v>
      </c>
      <c r="L53" s="257">
        <v>336600</v>
      </c>
      <c r="M53" s="257">
        <v>0</v>
      </c>
      <c r="N53" s="257">
        <v>0</v>
      </c>
      <c r="O53" s="257">
        <v>0</v>
      </c>
      <c r="P53" s="254"/>
    </row>
    <row r="54" spans="1:16" ht="18.75" customHeight="1">
      <c r="A54" s="12" t="s">
        <v>39</v>
      </c>
      <c r="B54" s="255">
        <v>151</v>
      </c>
      <c r="C54" s="256">
        <v>22297</v>
      </c>
      <c r="D54" s="257">
        <v>0</v>
      </c>
      <c r="E54" s="258">
        <v>45972</v>
      </c>
      <c r="F54" s="258">
        <v>46002</v>
      </c>
      <c r="G54" s="257">
        <v>13</v>
      </c>
      <c r="H54" s="257">
        <v>823000</v>
      </c>
      <c r="I54" s="257">
        <v>823000</v>
      </c>
      <c r="J54" s="257">
        <v>0</v>
      </c>
      <c r="K54" s="257">
        <v>0</v>
      </c>
      <c r="L54" s="257">
        <v>823000</v>
      </c>
      <c r="M54" s="257">
        <v>0</v>
      </c>
      <c r="N54" s="257">
        <v>0</v>
      </c>
      <c r="O54" s="257">
        <v>0</v>
      </c>
      <c r="P54" s="254"/>
    </row>
    <row r="55" spans="1:16" ht="18.75" customHeight="1">
      <c r="A55" s="12" t="s">
        <v>39</v>
      </c>
      <c r="B55" s="255">
        <v>151</v>
      </c>
      <c r="C55" s="256">
        <v>22321</v>
      </c>
      <c r="D55" s="257">
        <v>0</v>
      </c>
      <c r="E55" s="258">
        <v>45973</v>
      </c>
      <c r="F55" s="258">
        <v>46003</v>
      </c>
      <c r="G55" s="257">
        <v>12</v>
      </c>
      <c r="H55" s="257">
        <v>2278100</v>
      </c>
      <c r="I55" s="257">
        <v>2278100</v>
      </c>
      <c r="J55" s="257">
        <v>0</v>
      </c>
      <c r="K55" s="257">
        <v>0</v>
      </c>
      <c r="L55" s="257">
        <v>2278100</v>
      </c>
      <c r="M55" s="257">
        <v>0</v>
      </c>
      <c r="N55" s="257">
        <v>0</v>
      </c>
      <c r="O55" s="257">
        <v>0</v>
      </c>
      <c r="P55" s="254"/>
    </row>
    <row r="56" spans="1:16" ht="18.75" customHeight="1">
      <c r="A56" s="12" t="s">
        <v>39</v>
      </c>
      <c r="B56" s="255">
        <v>151</v>
      </c>
      <c r="C56" s="256">
        <v>22322</v>
      </c>
      <c r="D56" s="257">
        <v>0</v>
      </c>
      <c r="E56" s="258">
        <v>45973</v>
      </c>
      <c r="F56" s="258">
        <v>46003</v>
      </c>
      <c r="G56" s="257">
        <v>12</v>
      </c>
      <c r="H56" s="257">
        <v>996200</v>
      </c>
      <c r="I56" s="257">
        <v>996200</v>
      </c>
      <c r="J56" s="257">
        <v>0</v>
      </c>
      <c r="K56" s="257">
        <v>0</v>
      </c>
      <c r="L56" s="257">
        <v>996200</v>
      </c>
      <c r="M56" s="257">
        <v>0</v>
      </c>
      <c r="N56" s="257">
        <v>0</v>
      </c>
      <c r="O56" s="257">
        <v>0</v>
      </c>
      <c r="P56" s="254"/>
    </row>
    <row r="57" spans="1:16" ht="18.75" customHeight="1">
      <c r="A57" s="12" t="s">
        <v>39</v>
      </c>
      <c r="B57" s="255">
        <v>151</v>
      </c>
      <c r="C57" s="256">
        <v>22326</v>
      </c>
      <c r="D57" s="257">
        <v>0</v>
      </c>
      <c r="E57" s="258">
        <v>45973</v>
      </c>
      <c r="F57" s="258">
        <v>46003</v>
      </c>
      <c r="G57" s="257">
        <v>12</v>
      </c>
      <c r="H57" s="257">
        <v>5801400</v>
      </c>
      <c r="I57" s="257">
        <v>5801400</v>
      </c>
      <c r="J57" s="257">
        <v>0</v>
      </c>
      <c r="K57" s="257">
        <v>0</v>
      </c>
      <c r="L57" s="257">
        <v>5801400</v>
      </c>
      <c r="M57" s="257">
        <v>0</v>
      </c>
      <c r="N57" s="257">
        <v>0</v>
      </c>
      <c r="O57" s="257">
        <v>0</v>
      </c>
      <c r="P57" s="254"/>
    </row>
    <row r="58" spans="1:16" ht="18.75" customHeight="1">
      <c r="A58" s="12" t="s">
        <v>39</v>
      </c>
      <c r="B58" s="255">
        <v>151</v>
      </c>
      <c r="C58" s="256">
        <v>22339</v>
      </c>
      <c r="D58" s="257">
        <v>0</v>
      </c>
      <c r="E58" s="258">
        <v>45974</v>
      </c>
      <c r="F58" s="258">
        <v>46004</v>
      </c>
      <c r="G58" s="257">
        <v>11</v>
      </c>
      <c r="H58" s="257">
        <v>135800</v>
      </c>
      <c r="I58" s="257">
        <v>135800</v>
      </c>
      <c r="J58" s="257">
        <v>0</v>
      </c>
      <c r="K58" s="257">
        <v>0</v>
      </c>
      <c r="L58" s="257">
        <v>135800</v>
      </c>
      <c r="M58" s="257">
        <v>0</v>
      </c>
      <c r="N58" s="257">
        <v>0</v>
      </c>
      <c r="O58" s="257">
        <v>0</v>
      </c>
      <c r="P58" s="254"/>
    </row>
    <row r="59" spans="1:16" ht="18.75" customHeight="1">
      <c r="A59" s="12" t="s">
        <v>39</v>
      </c>
      <c r="B59" s="255">
        <v>151</v>
      </c>
      <c r="C59" s="256">
        <v>22345</v>
      </c>
      <c r="D59" s="257">
        <v>0</v>
      </c>
      <c r="E59" s="258">
        <v>45974</v>
      </c>
      <c r="F59" s="258">
        <v>46004</v>
      </c>
      <c r="G59" s="257">
        <v>11</v>
      </c>
      <c r="H59" s="257">
        <v>298700</v>
      </c>
      <c r="I59" s="257">
        <v>298700</v>
      </c>
      <c r="J59" s="257">
        <v>0</v>
      </c>
      <c r="K59" s="257">
        <v>0</v>
      </c>
      <c r="L59" s="257">
        <v>298700</v>
      </c>
      <c r="M59" s="257">
        <v>0</v>
      </c>
      <c r="N59" s="257">
        <v>0</v>
      </c>
      <c r="O59" s="257">
        <v>0</v>
      </c>
      <c r="P59" s="254"/>
    </row>
    <row r="60" spans="1:16" ht="18.75" customHeight="1">
      <c r="A60" s="12" t="s">
        <v>39</v>
      </c>
      <c r="B60" s="255">
        <v>151</v>
      </c>
      <c r="C60" s="256">
        <v>22349</v>
      </c>
      <c r="D60" s="257">
        <v>0</v>
      </c>
      <c r="E60" s="258">
        <v>45974</v>
      </c>
      <c r="F60" s="258">
        <v>46004</v>
      </c>
      <c r="G60" s="257">
        <v>11</v>
      </c>
      <c r="H60" s="257">
        <v>188500</v>
      </c>
      <c r="I60" s="257">
        <v>188500</v>
      </c>
      <c r="J60" s="257">
        <v>0</v>
      </c>
      <c r="K60" s="257">
        <v>0</v>
      </c>
      <c r="L60" s="257">
        <v>188500</v>
      </c>
      <c r="M60" s="257">
        <v>0</v>
      </c>
      <c r="N60" s="257">
        <v>0</v>
      </c>
      <c r="O60" s="257">
        <v>0</v>
      </c>
      <c r="P60" s="254"/>
    </row>
    <row r="61" spans="1:16" ht="18.75" customHeight="1">
      <c r="A61" s="12" t="s">
        <v>39</v>
      </c>
      <c r="B61" s="255">
        <v>151</v>
      </c>
      <c r="C61" s="256">
        <v>22351</v>
      </c>
      <c r="D61" s="257">
        <v>0</v>
      </c>
      <c r="E61" s="258">
        <v>45974</v>
      </c>
      <c r="F61" s="258">
        <v>46004</v>
      </c>
      <c r="G61" s="257">
        <v>11</v>
      </c>
      <c r="H61" s="257">
        <v>680800</v>
      </c>
      <c r="I61" s="257">
        <v>680800</v>
      </c>
      <c r="J61" s="257">
        <v>0</v>
      </c>
      <c r="K61" s="257">
        <v>0</v>
      </c>
      <c r="L61" s="257">
        <v>680800</v>
      </c>
      <c r="M61" s="257">
        <v>0</v>
      </c>
      <c r="N61" s="257">
        <v>0</v>
      </c>
      <c r="O61" s="257">
        <v>0</v>
      </c>
      <c r="P61" s="254"/>
    </row>
    <row r="62" spans="1:16" ht="18.75" customHeight="1">
      <c r="A62" s="12" t="s">
        <v>39</v>
      </c>
      <c r="B62" s="255">
        <v>151</v>
      </c>
      <c r="C62" s="256">
        <v>22353</v>
      </c>
      <c r="D62" s="257">
        <v>0</v>
      </c>
      <c r="E62" s="258">
        <v>45974</v>
      </c>
      <c r="F62" s="258">
        <v>46004</v>
      </c>
      <c r="G62" s="257">
        <v>11</v>
      </c>
      <c r="H62" s="257">
        <v>735200</v>
      </c>
      <c r="I62" s="257">
        <v>735200</v>
      </c>
      <c r="J62" s="257">
        <v>0</v>
      </c>
      <c r="K62" s="257">
        <v>0</v>
      </c>
      <c r="L62" s="257">
        <v>735200</v>
      </c>
      <c r="M62" s="257">
        <v>0</v>
      </c>
      <c r="N62" s="257">
        <v>0</v>
      </c>
      <c r="O62" s="257">
        <v>0</v>
      </c>
      <c r="P62" s="254"/>
    </row>
    <row r="63" spans="1:16" ht="18.75" customHeight="1">
      <c r="A63" s="12" t="s">
        <v>39</v>
      </c>
      <c r="B63" s="255">
        <v>151</v>
      </c>
      <c r="C63" s="256">
        <v>22356</v>
      </c>
      <c r="D63" s="257">
        <v>0</v>
      </c>
      <c r="E63" s="258">
        <v>45974</v>
      </c>
      <c r="F63" s="258">
        <v>46004</v>
      </c>
      <c r="G63" s="257">
        <v>11</v>
      </c>
      <c r="H63" s="257">
        <v>1781900</v>
      </c>
      <c r="I63" s="257">
        <v>1781900</v>
      </c>
      <c r="J63" s="257">
        <v>0</v>
      </c>
      <c r="K63" s="257">
        <v>0</v>
      </c>
      <c r="L63" s="257">
        <v>1781900</v>
      </c>
      <c r="M63" s="257">
        <v>0</v>
      </c>
      <c r="N63" s="257">
        <v>0</v>
      </c>
      <c r="O63" s="257">
        <v>0</v>
      </c>
      <c r="P63" s="254"/>
    </row>
    <row r="64" spans="1:16" ht="18.75" customHeight="1">
      <c r="A64" s="12" t="s">
        <v>39</v>
      </c>
      <c r="B64" s="255">
        <v>151</v>
      </c>
      <c r="C64" s="256">
        <v>22378</v>
      </c>
      <c r="D64" s="257">
        <v>0</v>
      </c>
      <c r="E64" s="258">
        <v>45975</v>
      </c>
      <c r="F64" s="258">
        <v>46005</v>
      </c>
      <c r="G64" s="257">
        <v>10</v>
      </c>
      <c r="H64" s="257">
        <v>1000000</v>
      </c>
      <c r="I64" s="257">
        <v>1000000</v>
      </c>
      <c r="J64" s="257">
        <v>0</v>
      </c>
      <c r="K64" s="257">
        <v>0</v>
      </c>
      <c r="L64" s="257">
        <v>1000000</v>
      </c>
      <c r="M64" s="257">
        <v>0</v>
      </c>
      <c r="N64" s="257">
        <v>0</v>
      </c>
      <c r="O64" s="257">
        <v>0</v>
      </c>
      <c r="P64" s="254"/>
    </row>
    <row r="65" spans="1:16" ht="18.75" customHeight="1">
      <c r="A65" s="12" t="s">
        <v>39</v>
      </c>
      <c r="B65" s="255">
        <v>151</v>
      </c>
      <c r="C65" s="256">
        <v>22410</v>
      </c>
      <c r="D65" s="257">
        <v>3</v>
      </c>
      <c r="E65" s="258">
        <v>45976</v>
      </c>
      <c r="F65" s="258">
        <v>46006</v>
      </c>
      <c r="G65" s="257">
        <v>9</v>
      </c>
      <c r="H65" s="257">
        <v>3221700</v>
      </c>
      <c r="I65" s="257">
        <v>3221700</v>
      </c>
      <c r="J65" s="257">
        <v>0</v>
      </c>
      <c r="K65" s="257">
        <v>0</v>
      </c>
      <c r="L65" s="257">
        <v>3221700</v>
      </c>
      <c r="M65" s="257">
        <v>0</v>
      </c>
      <c r="N65" s="257">
        <v>0</v>
      </c>
      <c r="O65" s="257">
        <v>0</v>
      </c>
      <c r="P65" s="254"/>
    </row>
    <row r="66" spans="1:16" ht="18.75" customHeight="1">
      <c r="A66" s="12" t="s">
        <v>39</v>
      </c>
      <c r="B66" s="255">
        <v>151</v>
      </c>
      <c r="C66" s="256">
        <v>22411</v>
      </c>
      <c r="D66" s="257">
        <v>0</v>
      </c>
      <c r="E66" s="258">
        <v>45976</v>
      </c>
      <c r="F66" s="258">
        <v>46006</v>
      </c>
      <c r="G66" s="257">
        <v>9</v>
      </c>
      <c r="H66" s="257">
        <v>991300</v>
      </c>
      <c r="I66" s="257">
        <v>991300</v>
      </c>
      <c r="J66" s="257">
        <v>0</v>
      </c>
      <c r="K66" s="257">
        <v>0</v>
      </c>
      <c r="L66" s="257">
        <v>991300</v>
      </c>
      <c r="M66" s="257">
        <v>0</v>
      </c>
      <c r="N66" s="257">
        <v>0</v>
      </c>
      <c r="O66" s="257">
        <v>0</v>
      </c>
      <c r="P66" s="254"/>
    </row>
    <row r="67" spans="1:16" ht="18.75" customHeight="1">
      <c r="A67" s="12" t="s">
        <v>39</v>
      </c>
      <c r="B67" s="255">
        <v>151</v>
      </c>
      <c r="C67" s="256">
        <v>22418</v>
      </c>
      <c r="D67" s="257">
        <v>0</v>
      </c>
      <c r="E67" s="258">
        <v>45976</v>
      </c>
      <c r="F67" s="258">
        <v>46006</v>
      </c>
      <c r="G67" s="257">
        <v>9</v>
      </c>
      <c r="H67" s="257">
        <v>740900</v>
      </c>
      <c r="I67" s="257">
        <v>740900</v>
      </c>
      <c r="J67" s="257">
        <v>0</v>
      </c>
      <c r="K67" s="257">
        <v>0</v>
      </c>
      <c r="L67" s="257">
        <v>740900</v>
      </c>
      <c r="M67" s="257">
        <v>0</v>
      </c>
      <c r="N67" s="257">
        <v>0</v>
      </c>
      <c r="O67" s="257">
        <v>0</v>
      </c>
      <c r="P67" s="254"/>
    </row>
    <row r="68" spans="1:16" ht="18.75" customHeight="1">
      <c r="A68" s="12" t="s">
        <v>39</v>
      </c>
      <c r="B68" s="255">
        <v>151</v>
      </c>
      <c r="C68" s="256">
        <v>22419</v>
      </c>
      <c r="D68" s="257">
        <v>0</v>
      </c>
      <c r="E68" s="258">
        <v>45976</v>
      </c>
      <c r="F68" s="258">
        <v>46006</v>
      </c>
      <c r="G68" s="257">
        <v>9</v>
      </c>
      <c r="H68" s="257">
        <v>5839700</v>
      </c>
      <c r="I68" s="257">
        <v>5839700</v>
      </c>
      <c r="J68" s="257">
        <v>0</v>
      </c>
      <c r="K68" s="257">
        <v>0</v>
      </c>
      <c r="L68" s="257">
        <v>5839700</v>
      </c>
      <c r="M68" s="257">
        <v>0</v>
      </c>
      <c r="N68" s="257">
        <v>0</v>
      </c>
      <c r="O68" s="257">
        <v>0</v>
      </c>
      <c r="P68" s="254"/>
    </row>
    <row r="69" spans="1:16" ht="18.75" customHeight="1">
      <c r="A69" s="12" t="s">
        <v>39</v>
      </c>
      <c r="B69" s="255">
        <v>151</v>
      </c>
      <c r="C69" s="256">
        <v>22458</v>
      </c>
      <c r="D69" s="257">
        <v>0</v>
      </c>
      <c r="E69" s="258">
        <v>45979</v>
      </c>
      <c r="F69" s="258">
        <v>46009</v>
      </c>
      <c r="G69" s="257">
        <v>6</v>
      </c>
      <c r="H69" s="257">
        <v>996000</v>
      </c>
      <c r="I69" s="257">
        <v>996000</v>
      </c>
      <c r="J69" s="257">
        <v>0</v>
      </c>
      <c r="K69" s="257">
        <v>996000</v>
      </c>
      <c r="L69" s="257">
        <v>0</v>
      </c>
      <c r="M69" s="257">
        <v>0</v>
      </c>
      <c r="N69" s="257">
        <v>0</v>
      </c>
      <c r="O69" s="257">
        <v>0</v>
      </c>
      <c r="P69" s="254"/>
    </row>
    <row r="70" spans="1:16" ht="18.75" customHeight="1">
      <c r="A70" s="12" t="s">
        <v>39</v>
      </c>
      <c r="B70" s="255">
        <v>151</v>
      </c>
      <c r="C70" s="256">
        <v>22465</v>
      </c>
      <c r="D70" s="257">
        <v>0</v>
      </c>
      <c r="E70" s="258">
        <v>45979</v>
      </c>
      <c r="F70" s="258">
        <v>46009</v>
      </c>
      <c r="G70" s="257">
        <v>6</v>
      </c>
      <c r="H70" s="257">
        <v>106500</v>
      </c>
      <c r="I70" s="257">
        <v>106500</v>
      </c>
      <c r="J70" s="257">
        <v>0</v>
      </c>
      <c r="K70" s="257">
        <v>106500</v>
      </c>
      <c r="L70" s="257">
        <v>0</v>
      </c>
      <c r="M70" s="257">
        <v>0</v>
      </c>
      <c r="N70" s="257">
        <v>0</v>
      </c>
      <c r="O70" s="257">
        <v>0</v>
      </c>
      <c r="P70" s="254"/>
    </row>
    <row r="71" spans="1:16" ht="18.75" customHeight="1">
      <c r="A71" s="12" t="s">
        <v>39</v>
      </c>
      <c r="B71" s="255">
        <v>151</v>
      </c>
      <c r="C71" s="256">
        <v>22482</v>
      </c>
      <c r="D71" s="257">
        <v>0</v>
      </c>
      <c r="E71" s="258">
        <v>45980</v>
      </c>
      <c r="F71" s="258">
        <v>46010</v>
      </c>
      <c r="G71" s="257">
        <v>5</v>
      </c>
      <c r="H71" s="257">
        <v>590000</v>
      </c>
      <c r="I71" s="257">
        <v>590000</v>
      </c>
      <c r="J71" s="257">
        <v>0</v>
      </c>
      <c r="K71" s="257">
        <v>590000</v>
      </c>
      <c r="L71" s="257">
        <v>0</v>
      </c>
      <c r="M71" s="257">
        <v>0</v>
      </c>
      <c r="N71" s="257">
        <v>0</v>
      </c>
      <c r="O71" s="257">
        <v>0</v>
      </c>
      <c r="P71" s="254"/>
    </row>
    <row r="72" spans="1:16" ht="18.75" customHeight="1">
      <c r="A72" s="12" t="s">
        <v>39</v>
      </c>
      <c r="B72" s="255">
        <v>151</v>
      </c>
      <c r="C72" s="256">
        <v>22484</v>
      </c>
      <c r="D72" s="257">
        <v>0</v>
      </c>
      <c r="E72" s="258">
        <v>45980</v>
      </c>
      <c r="F72" s="258">
        <v>46010</v>
      </c>
      <c r="G72" s="257">
        <v>5</v>
      </c>
      <c r="H72" s="257">
        <v>2072100</v>
      </c>
      <c r="I72" s="257">
        <v>2072100</v>
      </c>
      <c r="J72" s="257">
        <v>0</v>
      </c>
      <c r="K72" s="257">
        <v>2072100</v>
      </c>
      <c r="L72" s="257">
        <v>0</v>
      </c>
      <c r="M72" s="257">
        <v>0</v>
      </c>
      <c r="N72" s="257">
        <v>0</v>
      </c>
      <c r="O72" s="257">
        <v>0</v>
      </c>
      <c r="P72" s="254"/>
    </row>
    <row r="73" spans="1:16" ht="18.75" customHeight="1">
      <c r="A73" s="12" t="s">
        <v>39</v>
      </c>
      <c r="B73" s="255">
        <v>151</v>
      </c>
      <c r="C73" s="256">
        <v>22490</v>
      </c>
      <c r="D73" s="257">
        <v>0</v>
      </c>
      <c r="E73" s="258">
        <v>45980</v>
      </c>
      <c r="F73" s="258">
        <v>46010</v>
      </c>
      <c r="G73" s="257">
        <v>5</v>
      </c>
      <c r="H73" s="257">
        <v>920400</v>
      </c>
      <c r="I73" s="257">
        <v>920400</v>
      </c>
      <c r="J73" s="257">
        <v>0</v>
      </c>
      <c r="K73" s="257">
        <v>920400</v>
      </c>
      <c r="L73" s="257">
        <v>0</v>
      </c>
      <c r="M73" s="257">
        <v>0</v>
      </c>
      <c r="N73" s="257">
        <v>0</v>
      </c>
      <c r="O73" s="257">
        <v>0</v>
      </c>
      <c r="P73" s="254"/>
    </row>
    <row r="74" spans="1:16" ht="18.75" customHeight="1">
      <c r="A74" s="12" t="s">
        <v>39</v>
      </c>
      <c r="B74" s="255">
        <v>151</v>
      </c>
      <c r="C74" s="256">
        <v>22494</v>
      </c>
      <c r="D74" s="257">
        <v>0</v>
      </c>
      <c r="E74" s="258">
        <v>45980</v>
      </c>
      <c r="F74" s="258">
        <v>46010</v>
      </c>
      <c r="G74" s="257">
        <v>5</v>
      </c>
      <c r="H74" s="257">
        <v>1186700</v>
      </c>
      <c r="I74" s="257">
        <v>1186700</v>
      </c>
      <c r="J74" s="257">
        <v>0</v>
      </c>
      <c r="K74" s="257">
        <v>1186700</v>
      </c>
      <c r="L74" s="257">
        <v>0</v>
      </c>
      <c r="M74" s="257">
        <v>0</v>
      </c>
      <c r="N74" s="257">
        <v>0</v>
      </c>
      <c r="O74" s="257">
        <v>0</v>
      </c>
      <c r="P74" s="254"/>
    </row>
    <row r="75" spans="1:16" ht="18.75" customHeight="1">
      <c r="A75" s="12" t="s">
        <v>39</v>
      </c>
      <c r="B75" s="255">
        <v>151</v>
      </c>
      <c r="C75" s="256">
        <v>22512</v>
      </c>
      <c r="D75" s="257">
        <v>0</v>
      </c>
      <c r="E75" s="258">
        <v>45981</v>
      </c>
      <c r="F75" s="258">
        <v>46011</v>
      </c>
      <c r="G75" s="257">
        <v>4</v>
      </c>
      <c r="H75" s="257">
        <v>1098500</v>
      </c>
      <c r="I75" s="257">
        <v>1098500</v>
      </c>
      <c r="J75" s="257">
        <v>0</v>
      </c>
      <c r="K75" s="257">
        <v>1098500</v>
      </c>
      <c r="L75" s="257">
        <v>0</v>
      </c>
      <c r="M75" s="257">
        <v>0</v>
      </c>
      <c r="N75" s="257">
        <v>0</v>
      </c>
      <c r="O75" s="257">
        <v>0</v>
      </c>
      <c r="P75" s="254"/>
    </row>
    <row r="76" spans="1:16" ht="18.75" customHeight="1">
      <c r="A76" s="12" t="s">
        <v>39</v>
      </c>
      <c r="B76" s="255">
        <v>151</v>
      </c>
      <c r="C76" s="256">
        <v>22517</v>
      </c>
      <c r="D76" s="257">
        <v>0</v>
      </c>
      <c r="E76" s="258">
        <v>45981</v>
      </c>
      <c r="F76" s="258">
        <v>46011</v>
      </c>
      <c r="G76" s="257">
        <v>4</v>
      </c>
      <c r="H76" s="257">
        <v>287100</v>
      </c>
      <c r="I76" s="257">
        <v>287100</v>
      </c>
      <c r="J76" s="257">
        <v>0</v>
      </c>
      <c r="K76" s="257">
        <v>287100</v>
      </c>
      <c r="L76" s="257">
        <v>0</v>
      </c>
      <c r="M76" s="257">
        <v>0</v>
      </c>
      <c r="N76" s="257">
        <v>0</v>
      </c>
      <c r="O76" s="257">
        <v>0</v>
      </c>
      <c r="P76" s="254"/>
    </row>
    <row r="77" spans="1:16" ht="18.75" customHeight="1">
      <c r="A77" s="12" t="s">
        <v>39</v>
      </c>
      <c r="B77" s="255">
        <v>151</v>
      </c>
      <c r="C77" s="256">
        <v>22520</v>
      </c>
      <c r="D77" s="257">
        <v>0</v>
      </c>
      <c r="E77" s="258">
        <v>45981</v>
      </c>
      <c r="F77" s="258">
        <v>46011</v>
      </c>
      <c r="G77" s="257">
        <v>4</v>
      </c>
      <c r="H77" s="257">
        <v>200100</v>
      </c>
      <c r="I77" s="257">
        <v>200100</v>
      </c>
      <c r="J77" s="257">
        <v>0</v>
      </c>
      <c r="K77" s="257">
        <v>200100</v>
      </c>
      <c r="L77" s="257">
        <v>0</v>
      </c>
      <c r="M77" s="257">
        <v>0</v>
      </c>
      <c r="N77" s="257">
        <v>0</v>
      </c>
      <c r="O77" s="257">
        <v>0</v>
      </c>
      <c r="P77" s="254"/>
    </row>
    <row r="78" spans="1:16" ht="18.75" customHeight="1">
      <c r="A78" s="12" t="s">
        <v>39</v>
      </c>
      <c r="B78" s="255">
        <v>151</v>
      </c>
      <c r="C78" s="256">
        <v>22521</v>
      </c>
      <c r="D78" s="257">
        <v>0</v>
      </c>
      <c r="E78" s="258">
        <v>45981</v>
      </c>
      <c r="F78" s="258">
        <v>46011</v>
      </c>
      <c r="G78" s="257">
        <v>4</v>
      </c>
      <c r="H78" s="257">
        <v>126700</v>
      </c>
      <c r="I78" s="257">
        <v>126700</v>
      </c>
      <c r="J78" s="257">
        <v>0</v>
      </c>
      <c r="K78" s="257">
        <v>126700</v>
      </c>
      <c r="L78" s="257">
        <v>0</v>
      </c>
      <c r="M78" s="257">
        <v>0</v>
      </c>
      <c r="N78" s="257">
        <v>0</v>
      </c>
      <c r="O78" s="257">
        <v>0</v>
      </c>
      <c r="P78" s="254"/>
    </row>
    <row r="79" spans="1:16" ht="18.75" customHeight="1">
      <c r="A79" s="12" t="s">
        <v>39</v>
      </c>
      <c r="B79" s="255">
        <v>151</v>
      </c>
      <c r="C79" s="256">
        <v>22525</v>
      </c>
      <c r="D79" s="257">
        <v>0</v>
      </c>
      <c r="E79" s="258">
        <v>45981</v>
      </c>
      <c r="F79" s="258">
        <v>46011</v>
      </c>
      <c r="G79" s="257">
        <v>4</v>
      </c>
      <c r="H79" s="257">
        <v>62000</v>
      </c>
      <c r="I79" s="257">
        <v>62000</v>
      </c>
      <c r="J79" s="257">
        <v>0</v>
      </c>
      <c r="K79" s="257">
        <v>62000</v>
      </c>
      <c r="L79" s="257">
        <v>0</v>
      </c>
      <c r="M79" s="257">
        <v>0</v>
      </c>
      <c r="N79" s="257">
        <v>0</v>
      </c>
      <c r="O79" s="257">
        <v>0</v>
      </c>
      <c r="P79" s="254"/>
    </row>
    <row r="80" spans="1:16" ht="18.75" customHeight="1">
      <c r="A80" s="12" t="s">
        <v>39</v>
      </c>
      <c r="B80" s="255">
        <v>151</v>
      </c>
      <c r="C80" s="256">
        <v>22537</v>
      </c>
      <c r="D80" s="257">
        <v>0</v>
      </c>
      <c r="E80" s="258">
        <v>45981</v>
      </c>
      <c r="F80" s="258">
        <v>46011</v>
      </c>
      <c r="G80" s="257">
        <v>4</v>
      </c>
      <c r="H80" s="257">
        <v>634300</v>
      </c>
      <c r="I80" s="257">
        <v>634300</v>
      </c>
      <c r="J80" s="257">
        <v>0</v>
      </c>
      <c r="K80" s="257">
        <v>634300</v>
      </c>
      <c r="L80" s="257">
        <v>0</v>
      </c>
      <c r="M80" s="257">
        <v>0</v>
      </c>
      <c r="N80" s="257">
        <v>0</v>
      </c>
      <c r="O80" s="257">
        <v>0</v>
      </c>
      <c r="P80" s="254"/>
    </row>
    <row r="81" spans="1:16" ht="18.75" customHeight="1">
      <c r="A81" s="12" t="s">
        <v>39</v>
      </c>
      <c r="B81" s="255">
        <v>151</v>
      </c>
      <c r="C81" s="256">
        <v>22540</v>
      </c>
      <c r="D81" s="257">
        <v>0</v>
      </c>
      <c r="E81" s="258">
        <v>45981</v>
      </c>
      <c r="F81" s="258">
        <v>46011</v>
      </c>
      <c r="G81" s="257">
        <v>4</v>
      </c>
      <c r="H81" s="257">
        <v>5779000</v>
      </c>
      <c r="I81" s="257">
        <v>5779000</v>
      </c>
      <c r="J81" s="257">
        <v>0</v>
      </c>
      <c r="K81" s="257">
        <v>5779000</v>
      </c>
      <c r="L81" s="257">
        <v>0</v>
      </c>
      <c r="M81" s="257">
        <v>0</v>
      </c>
      <c r="N81" s="257">
        <v>0</v>
      </c>
      <c r="O81" s="257">
        <v>0</v>
      </c>
      <c r="P81" s="254"/>
    </row>
    <row r="82" spans="1:16" ht="18.75" customHeight="1">
      <c r="A82" s="12" t="s">
        <v>39</v>
      </c>
      <c r="B82" s="255">
        <v>151</v>
      </c>
      <c r="C82" s="256">
        <v>22583</v>
      </c>
      <c r="D82" s="257">
        <v>0</v>
      </c>
      <c r="E82" s="258">
        <v>45983</v>
      </c>
      <c r="F82" s="258">
        <v>46013</v>
      </c>
      <c r="G82" s="257">
        <v>2</v>
      </c>
      <c r="H82" s="257">
        <v>194300</v>
      </c>
      <c r="I82" s="257">
        <v>194300</v>
      </c>
      <c r="J82" s="257">
        <v>0</v>
      </c>
      <c r="K82" s="257">
        <v>194300</v>
      </c>
      <c r="L82" s="257">
        <v>0</v>
      </c>
      <c r="M82" s="257">
        <v>0</v>
      </c>
      <c r="N82" s="257">
        <v>0</v>
      </c>
      <c r="O82" s="257">
        <v>0</v>
      </c>
      <c r="P82" s="254"/>
    </row>
    <row r="83" spans="1:16" ht="18.75" customHeight="1">
      <c r="A83" s="12" t="s">
        <v>39</v>
      </c>
      <c r="B83" s="255">
        <v>151</v>
      </c>
      <c r="C83" s="256">
        <v>22585</v>
      </c>
      <c r="D83" s="257">
        <v>0</v>
      </c>
      <c r="E83" s="258">
        <v>45983</v>
      </c>
      <c r="F83" s="258">
        <v>46013</v>
      </c>
      <c r="G83" s="257">
        <v>2</v>
      </c>
      <c r="H83" s="257">
        <v>2207450</v>
      </c>
      <c r="I83" s="257">
        <v>2207450</v>
      </c>
      <c r="J83" s="257">
        <v>0</v>
      </c>
      <c r="K83" s="257">
        <v>2207450</v>
      </c>
      <c r="L83" s="257">
        <v>0</v>
      </c>
      <c r="M83" s="257">
        <v>0</v>
      </c>
      <c r="N83" s="257">
        <v>0</v>
      </c>
      <c r="O83" s="257">
        <v>0</v>
      </c>
      <c r="P83" s="254"/>
    </row>
    <row r="84" spans="1:16" ht="18.75" customHeight="1">
      <c r="A84" s="12" t="s">
        <v>39</v>
      </c>
      <c r="B84" s="255">
        <v>151</v>
      </c>
      <c r="C84" s="256">
        <v>22586</v>
      </c>
      <c r="D84" s="257">
        <v>0</v>
      </c>
      <c r="E84" s="258">
        <v>45983</v>
      </c>
      <c r="F84" s="258">
        <v>46013</v>
      </c>
      <c r="G84" s="257">
        <v>2</v>
      </c>
      <c r="H84" s="257">
        <v>485300</v>
      </c>
      <c r="I84" s="257">
        <v>485300</v>
      </c>
      <c r="J84" s="257">
        <v>0</v>
      </c>
      <c r="K84" s="257">
        <v>485300</v>
      </c>
      <c r="L84" s="257">
        <v>0</v>
      </c>
      <c r="M84" s="257">
        <v>0</v>
      </c>
      <c r="N84" s="257">
        <v>0</v>
      </c>
      <c r="O84" s="257">
        <v>0</v>
      </c>
      <c r="P84" s="254"/>
    </row>
    <row r="85" spans="1:16" ht="18.75" customHeight="1">
      <c r="A85" s="12" t="s">
        <v>39</v>
      </c>
      <c r="B85" s="255">
        <v>151</v>
      </c>
      <c r="C85" s="256">
        <v>22587</v>
      </c>
      <c r="D85" s="257">
        <v>0</v>
      </c>
      <c r="E85" s="258">
        <v>45983</v>
      </c>
      <c r="F85" s="258">
        <v>46013</v>
      </c>
      <c r="G85" s="257">
        <v>2</v>
      </c>
      <c r="H85" s="257">
        <v>26000</v>
      </c>
      <c r="I85" s="257">
        <v>26000</v>
      </c>
      <c r="J85" s="257">
        <v>0</v>
      </c>
      <c r="K85" s="257">
        <v>26000</v>
      </c>
      <c r="L85" s="257">
        <v>0</v>
      </c>
      <c r="M85" s="257">
        <v>0</v>
      </c>
      <c r="N85" s="257">
        <v>0</v>
      </c>
      <c r="O85" s="257">
        <v>0</v>
      </c>
      <c r="P85" s="254"/>
    </row>
    <row r="86" spans="1:16" ht="18.75" customHeight="1">
      <c r="A86" s="12" t="s">
        <v>39</v>
      </c>
      <c r="B86" s="255">
        <v>151</v>
      </c>
      <c r="C86" s="256">
        <v>22588</v>
      </c>
      <c r="D86" s="257">
        <v>0</v>
      </c>
      <c r="E86" s="258">
        <v>45983</v>
      </c>
      <c r="F86" s="258">
        <v>46013</v>
      </c>
      <c r="G86" s="257">
        <v>2</v>
      </c>
      <c r="H86" s="257">
        <v>729100</v>
      </c>
      <c r="I86" s="257">
        <v>729100</v>
      </c>
      <c r="J86" s="257">
        <v>0</v>
      </c>
      <c r="K86" s="257">
        <v>729100</v>
      </c>
      <c r="L86" s="257">
        <v>0</v>
      </c>
      <c r="M86" s="257">
        <v>0</v>
      </c>
      <c r="N86" s="257">
        <v>0</v>
      </c>
      <c r="O86" s="257">
        <v>0</v>
      </c>
      <c r="P86" s="254"/>
    </row>
    <row r="87" spans="1:16" ht="18.75" customHeight="1">
      <c r="A87" s="12" t="s">
        <v>39</v>
      </c>
      <c r="B87" s="255">
        <v>151</v>
      </c>
      <c r="C87" s="256">
        <v>22591</v>
      </c>
      <c r="D87" s="257">
        <v>0</v>
      </c>
      <c r="E87" s="258">
        <v>45983</v>
      </c>
      <c r="F87" s="258">
        <v>46013</v>
      </c>
      <c r="G87" s="257">
        <v>2</v>
      </c>
      <c r="H87" s="257">
        <v>1014000</v>
      </c>
      <c r="I87" s="257">
        <v>990540</v>
      </c>
      <c r="J87" s="257">
        <v>0</v>
      </c>
      <c r="K87" s="257">
        <v>990540</v>
      </c>
      <c r="L87" s="257">
        <v>0</v>
      </c>
      <c r="M87" s="257">
        <v>0</v>
      </c>
      <c r="N87" s="257">
        <v>0</v>
      </c>
      <c r="O87" s="257">
        <v>0</v>
      </c>
      <c r="P87" s="254"/>
    </row>
    <row r="88" spans="1:16" ht="18.75" customHeight="1">
      <c r="A88" s="12" t="s">
        <v>39</v>
      </c>
      <c r="B88" s="255">
        <v>151</v>
      </c>
      <c r="C88" s="256">
        <v>22592</v>
      </c>
      <c r="D88" s="257">
        <v>0</v>
      </c>
      <c r="E88" s="258">
        <v>45983</v>
      </c>
      <c r="F88" s="258">
        <v>46013</v>
      </c>
      <c r="G88" s="257">
        <v>2</v>
      </c>
      <c r="H88" s="257">
        <v>1319500</v>
      </c>
      <c r="I88" s="257">
        <v>1319500</v>
      </c>
      <c r="J88" s="257">
        <v>0</v>
      </c>
      <c r="K88" s="257">
        <v>1319500</v>
      </c>
      <c r="L88" s="257">
        <v>0</v>
      </c>
      <c r="M88" s="257">
        <v>0</v>
      </c>
      <c r="N88" s="257">
        <v>0</v>
      </c>
      <c r="O88" s="257">
        <v>0</v>
      </c>
      <c r="P88" s="254"/>
    </row>
    <row r="89" spans="1:16" ht="18.75" customHeight="1">
      <c r="A89" s="12" t="s">
        <v>39</v>
      </c>
      <c r="B89" s="255">
        <v>151</v>
      </c>
      <c r="C89" s="256">
        <v>22606</v>
      </c>
      <c r="D89" s="257">
        <v>0</v>
      </c>
      <c r="E89" s="258">
        <v>45985</v>
      </c>
      <c r="F89" s="258">
        <v>46015</v>
      </c>
      <c r="G89" s="257">
        <v>0</v>
      </c>
      <c r="H89" s="257">
        <v>466100</v>
      </c>
      <c r="I89" s="257">
        <v>466100</v>
      </c>
      <c r="J89" s="257">
        <v>466100</v>
      </c>
      <c r="K89" s="257">
        <v>0</v>
      </c>
      <c r="L89" s="257">
        <v>0</v>
      </c>
      <c r="M89" s="257">
        <v>0</v>
      </c>
      <c r="N89" s="257">
        <v>0</v>
      </c>
      <c r="O89" s="257">
        <v>0</v>
      </c>
      <c r="P89" s="254"/>
    </row>
    <row r="90" spans="1:16" ht="18.75" customHeight="1">
      <c r="A90" s="12" t="s">
        <v>39</v>
      </c>
      <c r="B90" s="255">
        <v>151</v>
      </c>
      <c r="C90" s="256">
        <v>22611</v>
      </c>
      <c r="D90" s="257">
        <v>0</v>
      </c>
      <c r="E90" s="258">
        <v>45985</v>
      </c>
      <c r="F90" s="258">
        <v>46015</v>
      </c>
      <c r="G90" s="257">
        <v>0</v>
      </c>
      <c r="H90" s="257">
        <v>391900</v>
      </c>
      <c r="I90" s="257">
        <v>391900</v>
      </c>
      <c r="J90" s="257">
        <v>391900</v>
      </c>
      <c r="K90" s="257">
        <v>0</v>
      </c>
      <c r="L90" s="257">
        <v>0</v>
      </c>
      <c r="M90" s="257">
        <v>0</v>
      </c>
      <c r="N90" s="257">
        <v>0</v>
      </c>
      <c r="O90" s="257">
        <v>0</v>
      </c>
      <c r="P90" s="254"/>
    </row>
    <row r="91" spans="1:16" ht="18.75" customHeight="1">
      <c r="A91" s="12" t="s">
        <v>39</v>
      </c>
      <c r="B91" s="255">
        <v>151</v>
      </c>
      <c r="C91" s="256">
        <v>22613</v>
      </c>
      <c r="D91" s="257">
        <v>0</v>
      </c>
      <c r="E91" s="258">
        <v>45985</v>
      </c>
      <c r="F91" s="258">
        <v>46015</v>
      </c>
      <c r="G91" s="257">
        <v>0</v>
      </c>
      <c r="H91" s="257">
        <v>710100</v>
      </c>
      <c r="I91" s="257">
        <v>710100</v>
      </c>
      <c r="J91" s="257">
        <v>710100</v>
      </c>
      <c r="K91" s="257">
        <v>0</v>
      </c>
      <c r="L91" s="257">
        <v>0</v>
      </c>
      <c r="M91" s="257">
        <v>0</v>
      </c>
      <c r="N91" s="257">
        <v>0</v>
      </c>
      <c r="O91" s="257">
        <v>0</v>
      </c>
      <c r="P91" s="254"/>
    </row>
    <row r="92" spans="1:16" ht="18.75" customHeight="1">
      <c r="A92" s="12" t="s">
        <v>39</v>
      </c>
      <c r="B92" s="255">
        <v>151</v>
      </c>
      <c r="C92" s="256">
        <v>22632</v>
      </c>
      <c r="D92" s="257">
        <v>0</v>
      </c>
      <c r="E92" s="258">
        <v>45986</v>
      </c>
      <c r="F92" s="258">
        <v>46016</v>
      </c>
      <c r="G92" s="257">
        <v>-1</v>
      </c>
      <c r="H92" s="257">
        <v>5773100</v>
      </c>
      <c r="I92" s="257">
        <v>5773100</v>
      </c>
      <c r="J92" s="257">
        <v>5773100</v>
      </c>
      <c r="K92" s="257">
        <v>0</v>
      </c>
      <c r="L92" s="257">
        <v>0</v>
      </c>
      <c r="M92" s="257">
        <v>0</v>
      </c>
      <c r="N92" s="257">
        <v>0</v>
      </c>
      <c r="O92" s="257">
        <v>0</v>
      </c>
      <c r="P92" s="254"/>
    </row>
    <row r="93" spans="1:16" ht="18.75" customHeight="1">
      <c r="A93" s="12" t="s">
        <v>39</v>
      </c>
      <c r="B93" s="255">
        <v>151</v>
      </c>
      <c r="C93" s="256">
        <v>22647</v>
      </c>
      <c r="D93" s="257">
        <v>0</v>
      </c>
      <c r="E93" s="258">
        <v>45986</v>
      </c>
      <c r="F93" s="258">
        <v>46016</v>
      </c>
      <c r="G93" s="257">
        <v>-1</v>
      </c>
      <c r="H93" s="257">
        <v>1175300</v>
      </c>
      <c r="I93" s="257">
        <v>1175300</v>
      </c>
      <c r="J93" s="257">
        <v>1175300</v>
      </c>
      <c r="K93" s="257">
        <v>0</v>
      </c>
      <c r="L93" s="257">
        <v>0</v>
      </c>
      <c r="M93" s="257">
        <v>0</v>
      </c>
      <c r="N93" s="257">
        <v>0</v>
      </c>
      <c r="O93" s="257">
        <v>0</v>
      </c>
      <c r="P93" s="254"/>
    </row>
    <row r="94" spans="1:16" ht="18.75" customHeight="1">
      <c r="A94" s="12" t="s">
        <v>39</v>
      </c>
      <c r="B94" s="255">
        <v>151</v>
      </c>
      <c r="C94" s="256">
        <v>22696</v>
      </c>
      <c r="D94" s="257">
        <v>0</v>
      </c>
      <c r="E94" s="258">
        <v>45987</v>
      </c>
      <c r="F94" s="258">
        <v>46017</v>
      </c>
      <c r="G94" s="257">
        <v>-2</v>
      </c>
      <c r="H94" s="257">
        <v>319000</v>
      </c>
      <c r="I94" s="257">
        <v>319000</v>
      </c>
      <c r="J94" s="257">
        <v>319000</v>
      </c>
      <c r="K94" s="257">
        <v>0</v>
      </c>
      <c r="L94" s="257">
        <v>0</v>
      </c>
      <c r="M94" s="257">
        <v>0</v>
      </c>
      <c r="N94" s="257">
        <v>0</v>
      </c>
      <c r="O94" s="257">
        <v>0</v>
      </c>
      <c r="P94" s="254"/>
    </row>
    <row r="95" spans="1:16" ht="18.75" customHeight="1">
      <c r="A95" s="12" t="s">
        <v>39</v>
      </c>
      <c r="B95" s="255">
        <v>151</v>
      </c>
      <c r="C95" s="256">
        <v>22697</v>
      </c>
      <c r="D95" s="257">
        <v>0</v>
      </c>
      <c r="E95" s="258">
        <v>45987</v>
      </c>
      <c r="F95" s="258">
        <v>46017</v>
      </c>
      <c r="G95" s="257">
        <v>-2</v>
      </c>
      <c r="H95" s="257">
        <v>1859800</v>
      </c>
      <c r="I95" s="257">
        <v>1859800</v>
      </c>
      <c r="J95" s="257">
        <v>1859800</v>
      </c>
      <c r="K95" s="257">
        <v>0</v>
      </c>
      <c r="L95" s="257">
        <v>0</v>
      </c>
      <c r="M95" s="257">
        <v>0</v>
      </c>
      <c r="N95" s="257">
        <v>0</v>
      </c>
      <c r="O95" s="257">
        <v>0</v>
      </c>
      <c r="P95" s="254"/>
    </row>
    <row r="96" spans="1:16" ht="18.75" customHeight="1">
      <c r="A96" s="12" t="s">
        <v>39</v>
      </c>
      <c r="B96" s="255">
        <v>151</v>
      </c>
      <c r="C96" s="256">
        <v>22699</v>
      </c>
      <c r="D96" s="257">
        <v>0</v>
      </c>
      <c r="E96" s="258">
        <v>45987</v>
      </c>
      <c r="F96" s="258">
        <v>46017</v>
      </c>
      <c r="G96" s="257">
        <v>-2</v>
      </c>
      <c r="H96" s="257">
        <v>112200</v>
      </c>
      <c r="I96" s="257">
        <v>112200</v>
      </c>
      <c r="J96" s="257">
        <v>112200</v>
      </c>
      <c r="K96" s="257">
        <v>0</v>
      </c>
      <c r="L96" s="257">
        <v>0</v>
      </c>
      <c r="M96" s="257">
        <v>0</v>
      </c>
      <c r="N96" s="257">
        <v>0</v>
      </c>
      <c r="O96" s="257">
        <v>0</v>
      </c>
      <c r="P96" s="254"/>
    </row>
    <row r="97" spans="1:16" ht="18.75" customHeight="1">
      <c r="A97" s="12" t="s">
        <v>39</v>
      </c>
      <c r="B97" s="255">
        <v>151</v>
      </c>
      <c r="C97" s="256">
        <v>22726</v>
      </c>
      <c r="D97" s="257">
        <v>0</v>
      </c>
      <c r="E97" s="258">
        <v>45988</v>
      </c>
      <c r="F97" s="258">
        <v>46018</v>
      </c>
      <c r="G97" s="257">
        <v>-3</v>
      </c>
      <c r="H97" s="257">
        <v>89300</v>
      </c>
      <c r="I97" s="257">
        <v>89300</v>
      </c>
      <c r="J97" s="257">
        <v>89300</v>
      </c>
      <c r="K97" s="257">
        <v>0</v>
      </c>
      <c r="L97" s="257">
        <v>0</v>
      </c>
      <c r="M97" s="257">
        <v>0</v>
      </c>
      <c r="N97" s="257">
        <v>0</v>
      </c>
      <c r="O97" s="257">
        <v>0</v>
      </c>
      <c r="P97" s="254"/>
    </row>
    <row r="98" spans="1:16" ht="18.75" customHeight="1">
      <c r="A98" s="12" t="s">
        <v>39</v>
      </c>
      <c r="B98" s="255">
        <v>151</v>
      </c>
      <c r="C98" s="256">
        <v>22742</v>
      </c>
      <c r="D98" s="257">
        <v>0</v>
      </c>
      <c r="E98" s="258">
        <v>45988</v>
      </c>
      <c r="F98" s="258">
        <v>46018</v>
      </c>
      <c r="G98" s="257">
        <v>-3</v>
      </c>
      <c r="H98" s="257">
        <v>1473400</v>
      </c>
      <c r="I98" s="257">
        <v>1473400</v>
      </c>
      <c r="J98" s="257">
        <v>1473400</v>
      </c>
      <c r="K98" s="257">
        <v>0</v>
      </c>
      <c r="L98" s="257">
        <v>0</v>
      </c>
      <c r="M98" s="257">
        <v>0</v>
      </c>
      <c r="N98" s="257">
        <v>0</v>
      </c>
      <c r="O98" s="257">
        <v>0</v>
      </c>
      <c r="P98" s="254"/>
    </row>
    <row r="99" spans="1:16" ht="18.75" customHeight="1">
      <c r="A99" s="12" t="s">
        <v>39</v>
      </c>
      <c r="B99" s="255">
        <v>151</v>
      </c>
      <c r="C99" s="256">
        <v>22758</v>
      </c>
      <c r="D99" s="257">
        <v>0</v>
      </c>
      <c r="E99" s="258">
        <v>45989</v>
      </c>
      <c r="F99" s="258">
        <v>46019</v>
      </c>
      <c r="G99" s="257">
        <v>-4</v>
      </c>
      <c r="H99" s="257">
        <v>171100</v>
      </c>
      <c r="I99" s="257">
        <v>171100</v>
      </c>
      <c r="J99" s="257">
        <v>171100</v>
      </c>
      <c r="K99" s="257">
        <v>0</v>
      </c>
      <c r="L99" s="257">
        <v>0</v>
      </c>
      <c r="M99" s="257">
        <v>0</v>
      </c>
      <c r="N99" s="257">
        <v>0</v>
      </c>
      <c r="O99" s="257">
        <v>0</v>
      </c>
      <c r="P99" s="254"/>
    </row>
    <row r="100" spans="1:16" ht="18.75" customHeight="1">
      <c r="A100" s="12" t="s">
        <v>39</v>
      </c>
      <c r="B100" s="255">
        <v>151</v>
      </c>
      <c r="C100" s="256">
        <v>22764</v>
      </c>
      <c r="D100" s="257">
        <v>0</v>
      </c>
      <c r="E100" s="258">
        <v>45989</v>
      </c>
      <c r="F100" s="258">
        <v>46019</v>
      </c>
      <c r="G100" s="257">
        <v>-4</v>
      </c>
      <c r="H100" s="257">
        <v>94600</v>
      </c>
      <c r="I100" s="257">
        <v>94600</v>
      </c>
      <c r="J100" s="257">
        <v>94600</v>
      </c>
      <c r="K100" s="257">
        <v>0</v>
      </c>
      <c r="L100" s="257">
        <v>0</v>
      </c>
      <c r="M100" s="257">
        <v>0</v>
      </c>
      <c r="N100" s="257">
        <v>0</v>
      </c>
      <c r="O100" s="257">
        <v>0</v>
      </c>
      <c r="P100" s="254"/>
    </row>
    <row r="101" spans="1:16" ht="18.75" customHeight="1">
      <c r="A101" s="12" t="s">
        <v>39</v>
      </c>
      <c r="B101" s="255">
        <v>151</v>
      </c>
      <c r="C101" s="256">
        <v>22771</v>
      </c>
      <c r="D101" s="257">
        <v>0</v>
      </c>
      <c r="E101" s="258">
        <v>45990</v>
      </c>
      <c r="F101" s="258">
        <v>46020</v>
      </c>
      <c r="G101" s="257">
        <v>-5</v>
      </c>
      <c r="H101" s="257">
        <v>1420000</v>
      </c>
      <c r="I101" s="257">
        <v>1420000</v>
      </c>
      <c r="J101" s="257">
        <v>1420000</v>
      </c>
      <c r="K101" s="257">
        <v>0</v>
      </c>
      <c r="L101" s="257">
        <v>0</v>
      </c>
      <c r="M101" s="257">
        <v>0</v>
      </c>
      <c r="N101" s="257">
        <v>0</v>
      </c>
      <c r="O101" s="257">
        <v>0</v>
      </c>
      <c r="P101" s="254"/>
    </row>
    <row r="102" spans="1:16" ht="18.75" customHeight="1">
      <c r="A102" s="12" t="s">
        <v>39</v>
      </c>
      <c r="B102" s="255">
        <v>151</v>
      </c>
      <c r="C102" s="256">
        <v>22772</v>
      </c>
      <c r="D102" s="257">
        <v>0</v>
      </c>
      <c r="E102" s="258">
        <v>45990</v>
      </c>
      <c r="F102" s="258">
        <v>46020</v>
      </c>
      <c r="G102" s="257">
        <v>-5</v>
      </c>
      <c r="H102" s="257">
        <v>581900</v>
      </c>
      <c r="I102" s="257">
        <v>581900</v>
      </c>
      <c r="J102" s="257">
        <v>581900</v>
      </c>
      <c r="K102" s="257">
        <v>0</v>
      </c>
      <c r="L102" s="257">
        <v>0</v>
      </c>
      <c r="M102" s="257">
        <v>0</v>
      </c>
      <c r="N102" s="257">
        <v>0</v>
      </c>
      <c r="O102" s="257">
        <v>0</v>
      </c>
      <c r="P102" s="254"/>
    </row>
    <row r="103" spans="1:16" ht="18.75" customHeight="1">
      <c r="A103" s="12" t="s">
        <v>39</v>
      </c>
      <c r="B103" s="255">
        <v>151</v>
      </c>
      <c r="C103" s="256">
        <v>22785</v>
      </c>
      <c r="D103" s="257">
        <v>0</v>
      </c>
      <c r="E103" s="258">
        <v>45990</v>
      </c>
      <c r="F103" s="258">
        <v>46020</v>
      </c>
      <c r="G103" s="257">
        <v>-5</v>
      </c>
      <c r="H103" s="257">
        <v>3281000</v>
      </c>
      <c r="I103" s="257">
        <v>3281000</v>
      </c>
      <c r="J103" s="257">
        <v>3281000</v>
      </c>
      <c r="K103" s="257">
        <v>0</v>
      </c>
      <c r="L103" s="257">
        <v>0</v>
      </c>
      <c r="M103" s="257">
        <v>0</v>
      </c>
      <c r="N103" s="257">
        <v>0</v>
      </c>
      <c r="O103" s="257">
        <v>0</v>
      </c>
      <c r="P103" s="254"/>
    </row>
    <row r="104" spans="1:16" ht="18.75" customHeight="1">
      <c r="A104" s="12" t="s">
        <v>39</v>
      </c>
      <c r="B104" s="255">
        <v>151</v>
      </c>
      <c r="C104" s="256">
        <v>22786</v>
      </c>
      <c r="D104" s="257">
        <v>0</v>
      </c>
      <c r="E104" s="258">
        <v>45990</v>
      </c>
      <c r="F104" s="258">
        <v>46020</v>
      </c>
      <c r="G104" s="257">
        <v>-5</v>
      </c>
      <c r="H104" s="257">
        <v>1003300</v>
      </c>
      <c r="I104" s="257">
        <v>1003300</v>
      </c>
      <c r="J104" s="257">
        <v>1003300</v>
      </c>
      <c r="K104" s="257">
        <v>0</v>
      </c>
      <c r="L104" s="257">
        <v>0</v>
      </c>
      <c r="M104" s="257">
        <v>0</v>
      </c>
      <c r="N104" s="257">
        <v>0</v>
      </c>
      <c r="O104" s="257">
        <v>0</v>
      </c>
      <c r="P104" s="254"/>
    </row>
    <row r="105" spans="1:16" ht="18.75" customHeight="1">
      <c r="A105" s="12" t="s">
        <v>39</v>
      </c>
      <c r="B105" s="255">
        <v>151</v>
      </c>
      <c r="C105" s="256">
        <v>22791</v>
      </c>
      <c r="D105" s="257">
        <v>0</v>
      </c>
      <c r="E105" s="258">
        <v>45990</v>
      </c>
      <c r="F105" s="258">
        <v>46020</v>
      </c>
      <c r="G105" s="257">
        <v>-5</v>
      </c>
      <c r="H105" s="257">
        <v>1349600</v>
      </c>
      <c r="I105" s="257">
        <v>1349600</v>
      </c>
      <c r="J105" s="257">
        <v>1349600</v>
      </c>
      <c r="K105" s="257">
        <v>0</v>
      </c>
      <c r="L105" s="257">
        <v>0</v>
      </c>
      <c r="M105" s="257">
        <v>0</v>
      </c>
      <c r="N105" s="257">
        <v>0</v>
      </c>
      <c r="O105" s="257">
        <v>0</v>
      </c>
      <c r="P105" s="254"/>
    </row>
    <row r="106" spans="1:16" ht="18.75" customHeight="1">
      <c r="A106" s="12" t="s">
        <v>39</v>
      </c>
      <c r="B106" s="255">
        <v>151</v>
      </c>
      <c r="C106" s="256">
        <v>22850</v>
      </c>
      <c r="D106" s="257">
        <v>0</v>
      </c>
      <c r="E106" s="258">
        <v>45992</v>
      </c>
      <c r="F106" s="258">
        <v>46022</v>
      </c>
      <c r="G106" s="257">
        <v>-7</v>
      </c>
      <c r="H106" s="257">
        <v>583750</v>
      </c>
      <c r="I106" s="257">
        <v>583750</v>
      </c>
      <c r="J106" s="257">
        <v>583750</v>
      </c>
      <c r="K106" s="257">
        <v>0</v>
      </c>
      <c r="L106" s="257">
        <v>0</v>
      </c>
      <c r="M106" s="257">
        <v>0</v>
      </c>
      <c r="N106" s="257">
        <v>0</v>
      </c>
      <c r="O106" s="257">
        <v>0</v>
      </c>
      <c r="P106" s="254"/>
    </row>
    <row r="107" spans="1:16" ht="18.75" customHeight="1">
      <c r="A107" s="12" t="s">
        <v>39</v>
      </c>
      <c r="B107" s="255">
        <v>151</v>
      </c>
      <c r="C107" s="256">
        <v>22851</v>
      </c>
      <c r="D107" s="257">
        <v>0</v>
      </c>
      <c r="E107" s="258">
        <v>45992</v>
      </c>
      <c r="F107" s="258">
        <v>46022</v>
      </c>
      <c r="G107" s="257">
        <v>-7</v>
      </c>
      <c r="H107" s="257">
        <v>134750</v>
      </c>
      <c r="I107" s="257">
        <v>134750</v>
      </c>
      <c r="J107" s="257">
        <v>134750</v>
      </c>
      <c r="K107" s="257">
        <v>0</v>
      </c>
      <c r="L107" s="257">
        <v>0</v>
      </c>
      <c r="M107" s="257">
        <v>0</v>
      </c>
      <c r="N107" s="257">
        <v>0</v>
      </c>
      <c r="O107" s="257">
        <v>0</v>
      </c>
      <c r="P107" s="254"/>
    </row>
    <row r="108" spans="1:16" ht="18.75" customHeight="1">
      <c r="A108" s="12" t="s">
        <v>39</v>
      </c>
      <c r="B108" s="255">
        <v>151</v>
      </c>
      <c r="C108" s="256">
        <v>22852</v>
      </c>
      <c r="D108" s="257">
        <v>0</v>
      </c>
      <c r="E108" s="258">
        <v>45992</v>
      </c>
      <c r="F108" s="258">
        <v>46022</v>
      </c>
      <c r="G108" s="257">
        <v>-7</v>
      </c>
      <c r="H108" s="257">
        <v>797200</v>
      </c>
      <c r="I108" s="257">
        <v>797200</v>
      </c>
      <c r="J108" s="257">
        <v>797200</v>
      </c>
      <c r="K108" s="257">
        <v>0</v>
      </c>
      <c r="L108" s="257">
        <v>0</v>
      </c>
      <c r="M108" s="257">
        <v>0</v>
      </c>
      <c r="N108" s="257">
        <v>0</v>
      </c>
      <c r="O108" s="257">
        <v>0</v>
      </c>
      <c r="P108" s="254"/>
    </row>
    <row r="109" spans="1:16" ht="18.75" customHeight="1">
      <c r="A109" s="12" t="s">
        <v>39</v>
      </c>
      <c r="B109" s="255">
        <v>151</v>
      </c>
      <c r="C109" s="256">
        <v>22886</v>
      </c>
      <c r="D109" s="257">
        <v>0</v>
      </c>
      <c r="E109" s="258">
        <v>45993</v>
      </c>
      <c r="F109" s="258">
        <v>46023</v>
      </c>
      <c r="G109" s="257">
        <v>-8</v>
      </c>
      <c r="H109" s="257">
        <v>188500</v>
      </c>
      <c r="I109" s="257">
        <v>188500</v>
      </c>
      <c r="J109" s="257">
        <v>188500</v>
      </c>
      <c r="K109" s="257">
        <v>0</v>
      </c>
      <c r="L109" s="257">
        <v>0</v>
      </c>
      <c r="M109" s="257">
        <v>0</v>
      </c>
      <c r="N109" s="257">
        <v>0</v>
      </c>
      <c r="O109" s="257">
        <v>0</v>
      </c>
      <c r="P109" s="254"/>
    </row>
    <row r="110" spans="1:16" ht="18.75" customHeight="1">
      <c r="A110" s="12" t="s">
        <v>39</v>
      </c>
      <c r="B110" s="255">
        <v>151</v>
      </c>
      <c r="C110" s="256">
        <v>22887</v>
      </c>
      <c r="D110" s="257">
        <v>0</v>
      </c>
      <c r="E110" s="258">
        <v>45993</v>
      </c>
      <c r="F110" s="258">
        <v>46023</v>
      </c>
      <c r="G110" s="257">
        <v>-8</v>
      </c>
      <c r="H110" s="257">
        <v>520400</v>
      </c>
      <c r="I110" s="257">
        <v>520400</v>
      </c>
      <c r="J110" s="257">
        <v>520400</v>
      </c>
      <c r="K110" s="257">
        <v>0</v>
      </c>
      <c r="L110" s="257">
        <v>0</v>
      </c>
      <c r="M110" s="257">
        <v>0</v>
      </c>
      <c r="N110" s="257">
        <v>0</v>
      </c>
      <c r="O110" s="257">
        <v>0</v>
      </c>
      <c r="P110" s="254"/>
    </row>
    <row r="111" spans="1:16" ht="18.75" customHeight="1">
      <c r="A111" s="12" t="s">
        <v>39</v>
      </c>
      <c r="B111" s="255">
        <v>151</v>
      </c>
      <c r="C111" s="256">
        <v>22889</v>
      </c>
      <c r="D111" s="257">
        <v>0</v>
      </c>
      <c r="E111" s="258">
        <v>45993</v>
      </c>
      <c r="F111" s="258">
        <v>46023</v>
      </c>
      <c r="G111" s="257">
        <v>-8</v>
      </c>
      <c r="H111" s="257">
        <v>1200000</v>
      </c>
      <c r="I111" s="257">
        <v>1179800</v>
      </c>
      <c r="J111" s="257">
        <v>1179800</v>
      </c>
      <c r="K111" s="257">
        <v>0</v>
      </c>
      <c r="L111" s="257">
        <v>0</v>
      </c>
      <c r="M111" s="257">
        <v>0</v>
      </c>
      <c r="N111" s="257">
        <v>0</v>
      </c>
      <c r="O111" s="257">
        <v>0</v>
      </c>
      <c r="P111" s="254"/>
    </row>
    <row r="112" spans="1:16" ht="18.75" customHeight="1">
      <c r="A112" s="12" t="s">
        <v>39</v>
      </c>
      <c r="B112" s="255">
        <v>151</v>
      </c>
      <c r="C112" s="256">
        <v>22893</v>
      </c>
      <c r="D112" s="257">
        <v>0</v>
      </c>
      <c r="E112" s="258">
        <v>45993</v>
      </c>
      <c r="F112" s="258">
        <v>46023</v>
      </c>
      <c r="G112" s="257">
        <v>-8</v>
      </c>
      <c r="H112" s="257">
        <v>154000</v>
      </c>
      <c r="I112" s="257">
        <v>154000</v>
      </c>
      <c r="J112" s="257">
        <v>154000</v>
      </c>
      <c r="K112" s="257">
        <v>0</v>
      </c>
      <c r="L112" s="257">
        <v>0</v>
      </c>
      <c r="M112" s="257">
        <v>0</v>
      </c>
      <c r="N112" s="257">
        <v>0</v>
      </c>
      <c r="O112" s="257">
        <v>0</v>
      </c>
      <c r="P112" s="254"/>
    </row>
    <row r="113" spans="1:16" ht="18.75" customHeight="1">
      <c r="A113" s="12" t="s">
        <v>39</v>
      </c>
      <c r="B113" s="255">
        <v>151</v>
      </c>
      <c r="C113" s="256">
        <v>22894</v>
      </c>
      <c r="D113" s="257">
        <v>0</v>
      </c>
      <c r="E113" s="258">
        <v>45993</v>
      </c>
      <c r="F113" s="258">
        <v>46023</v>
      </c>
      <c r="G113" s="257">
        <v>-8</v>
      </c>
      <c r="H113" s="257">
        <v>5217250</v>
      </c>
      <c r="I113" s="257">
        <v>5217250</v>
      </c>
      <c r="J113" s="257">
        <v>5217250</v>
      </c>
      <c r="K113" s="257">
        <v>0</v>
      </c>
      <c r="L113" s="257">
        <v>0</v>
      </c>
      <c r="M113" s="257">
        <v>0</v>
      </c>
      <c r="N113" s="257">
        <v>0</v>
      </c>
      <c r="O113" s="257">
        <v>0</v>
      </c>
      <c r="P113" s="254"/>
    </row>
    <row r="114" spans="1:16" ht="18.75" customHeight="1">
      <c r="A114" s="12" t="s">
        <v>39</v>
      </c>
      <c r="B114" s="255">
        <v>151</v>
      </c>
      <c r="C114" s="256">
        <v>22908</v>
      </c>
      <c r="D114" s="257">
        <v>0</v>
      </c>
      <c r="E114" s="258">
        <v>45994</v>
      </c>
      <c r="F114" s="258">
        <v>46024</v>
      </c>
      <c r="G114" s="257">
        <v>-9</v>
      </c>
      <c r="H114" s="257">
        <v>104500</v>
      </c>
      <c r="I114" s="257">
        <v>104500</v>
      </c>
      <c r="J114" s="257">
        <v>104500</v>
      </c>
      <c r="K114" s="257">
        <v>0</v>
      </c>
      <c r="L114" s="257">
        <v>0</v>
      </c>
      <c r="M114" s="257">
        <v>0</v>
      </c>
      <c r="N114" s="257">
        <v>0</v>
      </c>
      <c r="O114" s="257">
        <v>0</v>
      </c>
      <c r="P114" s="254"/>
    </row>
    <row r="115" spans="1:16" ht="18.75" customHeight="1">
      <c r="A115" s="12" t="s">
        <v>39</v>
      </c>
      <c r="B115" s="255">
        <v>151</v>
      </c>
      <c r="C115" s="256">
        <v>22913</v>
      </c>
      <c r="D115" s="257">
        <v>0</v>
      </c>
      <c r="E115" s="258">
        <v>45994</v>
      </c>
      <c r="F115" s="258">
        <v>46024</v>
      </c>
      <c r="G115" s="257">
        <v>-9</v>
      </c>
      <c r="H115" s="257">
        <v>333500</v>
      </c>
      <c r="I115" s="257">
        <v>333500</v>
      </c>
      <c r="J115" s="257">
        <v>333500</v>
      </c>
      <c r="K115" s="257">
        <v>0</v>
      </c>
      <c r="L115" s="257">
        <v>0</v>
      </c>
      <c r="M115" s="257">
        <v>0</v>
      </c>
      <c r="N115" s="257">
        <v>0</v>
      </c>
      <c r="O115" s="257">
        <v>0</v>
      </c>
      <c r="P115" s="254"/>
    </row>
    <row r="116" spans="1:16" ht="18.75" customHeight="1">
      <c r="A116" s="12" t="s">
        <v>39</v>
      </c>
      <c r="B116" s="255">
        <v>151</v>
      </c>
      <c r="C116" s="256">
        <v>22915</v>
      </c>
      <c r="D116" s="257">
        <v>0</v>
      </c>
      <c r="E116" s="258">
        <v>45994</v>
      </c>
      <c r="F116" s="258">
        <v>46024</v>
      </c>
      <c r="G116" s="257">
        <v>-9</v>
      </c>
      <c r="H116" s="257">
        <v>598000</v>
      </c>
      <c r="I116" s="257">
        <v>598000</v>
      </c>
      <c r="J116" s="257">
        <v>598000</v>
      </c>
      <c r="K116" s="257">
        <v>0</v>
      </c>
      <c r="L116" s="257">
        <v>0</v>
      </c>
      <c r="M116" s="257">
        <v>0</v>
      </c>
      <c r="N116" s="257">
        <v>0</v>
      </c>
      <c r="O116" s="257">
        <v>0</v>
      </c>
      <c r="P116" s="254"/>
    </row>
    <row r="117" spans="1:16" ht="18.75" customHeight="1">
      <c r="A117" s="12" t="s">
        <v>39</v>
      </c>
      <c r="B117" s="255">
        <v>151</v>
      </c>
      <c r="C117" s="256">
        <v>22928</v>
      </c>
      <c r="D117" s="257">
        <v>0</v>
      </c>
      <c r="E117" s="258">
        <v>45994</v>
      </c>
      <c r="F117" s="258">
        <v>46024</v>
      </c>
      <c r="G117" s="257">
        <v>-9</v>
      </c>
      <c r="H117" s="257">
        <v>200400</v>
      </c>
      <c r="I117" s="257">
        <v>200400</v>
      </c>
      <c r="J117" s="257">
        <v>200400</v>
      </c>
      <c r="K117" s="257">
        <v>0</v>
      </c>
      <c r="L117" s="257">
        <v>0</v>
      </c>
      <c r="M117" s="257">
        <v>0</v>
      </c>
      <c r="N117" s="257">
        <v>0</v>
      </c>
      <c r="O117" s="257">
        <v>0</v>
      </c>
      <c r="P117" s="254"/>
    </row>
    <row r="118" spans="1:16" ht="18.75" customHeight="1">
      <c r="A118" s="12" t="s">
        <v>39</v>
      </c>
      <c r="B118" s="255">
        <v>151</v>
      </c>
      <c r="C118" s="256">
        <v>22936</v>
      </c>
      <c r="D118" s="257">
        <v>0</v>
      </c>
      <c r="E118" s="258">
        <v>45994</v>
      </c>
      <c r="F118" s="258">
        <v>46024</v>
      </c>
      <c r="G118" s="257">
        <v>-9</v>
      </c>
      <c r="H118" s="257">
        <v>290700</v>
      </c>
      <c r="I118" s="257">
        <v>290700</v>
      </c>
      <c r="J118" s="257">
        <v>290700</v>
      </c>
      <c r="K118" s="257">
        <v>0</v>
      </c>
      <c r="L118" s="257">
        <v>0</v>
      </c>
      <c r="M118" s="257">
        <v>0</v>
      </c>
      <c r="N118" s="257">
        <v>0</v>
      </c>
      <c r="O118" s="257">
        <v>0</v>
      </c>
      <c r="P118" s="254"/>
    </row>
    <row r="119" spans="1:16" ht="18.75" customHeight="1">
      <c r="A119" s="12" t="s">
        <v>39</v>
      </c>
      <c r="B119" s="255">
        <v>151</v>
      </c>
      <c r="C119" s="256">
        <v>22945</v>
      </c>
      <c r="D119" s="257">
        <v>0</v>
      </c>
      <c r="E119" s="258">
        <v>45995</v>
      </c>
      <c r="F119" s="258">
        <v>46025</v>
      </c>
      <c r="G119" s="257">
        <v>-10</v>
      </c>
      <c r="H119" s="257">
        <v>1076600</v>
      </c>
      <c r="I119" s="257">
        <v>922200</v>
      </c>
      <c r="J119" s="257">
        <v>922200</v>
      </c>
      <c r="K119" s="257">
        <v>0</v>
      </c>
      <c r="L119" s="257">
        <v>0</v>
      </c>
      <c r="M119" s="257">
        <v>0</v>
      </c>
      <c r="N119" s="257">
        <v>0</v>
      </c>
      <c r="O119" s="257">
        <v>0</v>
      </c>
      <c r="P119" s="254"/>
    </row>
    <row r="120" spans="1:16" ht="18.75" customHeight="1">
      <c r="A120" s="12" t="s">
        <v>39</v>
      </c>
      <c r="B120" s="255">
        <v>151</v>
      </c>
      <c r="C120" s="256">
        <v>22953</v>
      </c>
      <c r="D120" s="257">
        <v>0</v>
      </c>
      <c r="E120" s="258">
        <v>45995</v>
      </c>
      <c r="F120" s="258">
        <v>46025</v>
      </c>
      <c r="G120" s="257">
        <v>-10</v>
      </c>
      <c r="H120" s="257">
        <v>2513200</v>
      </c>
      <c r="I120" s="257">
        <v>2513200</v>
      </c>
      <c r="J120" s="257">
        <v>2513200</v>
      </c>
      <c r="K120" s="257">
        <v>0</v>
      </c>
      <c r="L120" s="257">
        <v>0</v>
      </c>
      <c r="M120" s="257">
        <v>0</v>
      </c>
      <c r="N120" s="257">
        <v>0</v>
      </c>
      <c r="O120" s="257">
        <v>0</v>
      </c>
      <c r="P120" s="254"/>
    </row>
    <row r="121" spans="1:16" ht="18.75" customHeight="1">
      <c r="A121" s="12" t="s">
        <v>39</v>
      </c>
      <c r="B121" s="255">
        <v>151</v>
      </c>
      <c r="C121" s="256">
        <v>22969</v>
      </c>
      <c r="D121" s="257">
        <v>0</v>
      </c>
      <c r="E121" s="258">
        <v>45995</v>
      </c>
      <c r="F121" s="258">
        <v>46025</v>
      </c>
      <c r="G121" s="257">
        <v>-10</v>
      </c>
      <c r="H121" s="257">
        <v>6995200</v>
      </c>
      <c r="I121" s="257">
        <v>6995200</v>
      </c>
      <c r="J121" s="257">
        <v>6995200</v>
      </c>
      <c r="K121" s="257">
        <v>0</v>
      </c>
      <c r="L121" s="257">
        <v>0</v>
      </c>
      <c r="M121" s="257">
        <v>0</v>
      </c>
      <c r="N121" s="257">
        <v>0</v>
      </c>
      <c r="O121" s="257">
        <v>0</v>
      </c>
      <c r="P121" s="254"/>
    </row>
    <row r="122" spans="1:16" ht="18.75" customHeight="1">
      <c r="A122" s="12" t="s">
        <v>39</v>
      </c>
      <c r="B122" s="255">
        <v>151</v>
      </c>
      <c r="C122" s="256">
        <v>22986</v>
      </c>
      <c r="D122" s="257">
        <v>0</v>
      </c>
      <c r="E122" s="258">
        <v>45996</v>
      </c>
      <c r="F122" s="258">
        <v>46026</v>
      </c>
      <c r="G122" s="257">
        <v>-11</v>
      </c>
      <c r="H122" s="257">
        <v>132400</v>
      </c>
      <c r="I122" s="257">
        <v>132400</v>
      </c>
      <c r="J122" s="257">
        <v>132400</v>
      </c>
      <c r="K122" s="257">
        <v>0</v>
      </c>
      <c r="L122" s="257">
        <v>0</v>
      </c>
      <c r="M122" s="257">
        <v>0</v>
      </c>
      <c r="N122" s="257">
        <v>0</v>
      </c>
      <c r="O122" s="257">
        <v>0</v>
      </c>
      <c r="P122" s="254"/>
    </row>
    <row r="123" spans="1:16" ht="18.75" customHeight="1">
      <c r="A123" s="12" t="s">
        <v>39</v>
      </c>
      <c r="B123" s="255">
        <v>151</v>
      </c>
      <c r="C123" s="256">
        <v>22998</v>
      </c>
      <c r="D123" s="257">
        <v>0</v>
      </c>
      <c r="E123" s="258">
        <v>45996</v>
      </c>
      <c r="F123" s="258">
        <v>46026</v>
      </c>
      <c r="G123" s="257">
        <v>-11</v>
      </c>
      <c r="H123" s="257">
        <v>1149400</v>
      </c>
      <c r="I123" s="257">
        <v>1149400</v>
      </c>
      <c r="J123" s="257">
        <v>1149400</v>
      </c>
      <c r="K123" s="257">
        <v>0</v>
      </c>
      <c r="L123" s="257">
        <v>0</v>
      </c>
      <c r="M123" s="257">
        <v>0</v>
      </c>
      <c r="N123" s="257">
        <v>0</v>
      </c>
      <c r="O123" s="257">
        <v>0</v>
      </c>
      <c r="P123" s="254"/>
    </row>
    <row r="124" spans="1:16" ht="18.75" customHeight="1">
      <c r="A124" s="12" t="s">
        <v>39</v>
      </c>
      <c r="B124" s="255">
        <v>151</v>
      </c>
      <c r="C124" s="256">
        <v>23014</v>
      </c>
      <c r="D124" s="257">
        <v>0</v>
      </c>
      <c r="E124" s="258">
        <v>45997</v>
      </c>
      <c r="F124" s="258">
        <v>46027</v>
      </c>
      <c r="G124" s="257">
        <v>-12</v>
      </c>
      <c r="H124" s="257">
        <v>1695400</v>
      </c>
      <c r="I124" s="257">
        <v>1695400</v>
      </c>
      <c r="J124" s="257">
        <v>1695400</v>
      </c>
      <c r="K124" s="257">
        <v>0</v>
      </c>
      <c r="L124" s="257">
        <v>0</v>
      </c>
      <c r="M124" s="257">
        <v>0</v>
      </c>
      <c r="N124" s="257">
        <v>0</v>
      </c>
      <c r="O124" s="257">
        <v>0</v>
      </c>
      <c r="P124" s="254"/>
    </row>
    <row r="125" spans="1:16" ht="18.75" customHeight="1">
      <c r="A125" s="12" t="s">
        <v>39</v>
      </c>
      <c r="B125" s="255">
        <v>151</v>
      </c>
      <c r="C125" s="256">
        <v>23015</v>
      </c>
      <c r="D125" s="257">
        <v>0</v>
      </c>
      <c r="E125" s="258">
        <v>45997</v>
      </c>
      <c r="F125" s="258">
        <v>46027</v>
      </c>
      <c r="G125" s="257">
        <v>-12</v>
      </c>
      <c r="H125" s="257">
        <v>848700</v>
      </c>
      <c r="I125" s="257">
        <v>848700</v>
      </c>
      <c r="J125" s="257">
        <v>848700</v>
      </c>
      <c r="K125" s="257">
        <v>0</v>
      </c>
      <c r="L125" s="257">
        <v>0</v>
      </c>
      <c r="M125" s="257">
        <v>0</v>
      </c>
      <c r="N125" s="257">
        <v>0</v>
      </c>
      <c r="O125" s="257">
        <v>0</v>
      </c>
      <c r="P125" s="254"/>
    </row>
    <row r="126" spans="1:16" ht="18.75" customHeight="1">
      <c r="A126" s="12" t="s">
        <v>39</v>
      </c>
      <c r="B126" s="255">
        <v>151</v>
      </c>
      <c r="C126" s="256">
        <v>23022</v>
      </c>
      <c r="D126" s="257">
        <v>0</v>
      </c>
      <c r="E126" s="258">
        <v>45997</v>
      </c>
      <c r="F126" s="258">
        <v>46027</v>
      </c>
      <c r="G126" s="257">
        <v>-12</v>
      </c>
      <c r="H126" s="257">
        <v>164100</v>
      </c>
      <c r="I126" s="257">
        <v>164100</v>
      </c>
      <c r="J126" s="257">
        <v>164100</v>
      </c>
      <c r="K126" s="257">
        <v>0</v>
      </c>
      <c r="L126" s="257">
        <v>0</v>
      </c>
      <c r="M126" s="257">
        <v>0</v>
      </c>
      <c r="N126" s="257">
        <v>0</v>
      </c>
      <c r="O126" s="257">
        <v>0</v>
      </c>
      <c r="P126" s="254"/>
    </row>
    <row r="127" spans="1:16" ht="18.75" customHeight="1">
      <c r="A127" s="12" t="s">
        <v>39</v>
      </c>
      <c r="B127" s="255">
        <v>151</v>
      </c>
      <c r="C127" s="256">
        <v>23023</v>
      </c>
      <c r="D127" s="257">
        <v>0</v>
      </c>
      <c r="E127" s="258">
        <v>45997</v>
      </c>
      <c r="F127" s="258">
        <v>46027</v>
      </c>
      <c r="G127" s="257">
        <v>-12</v>
      </c>
      <c r="H127" s="257">
        <v>649900</v>
      </c>
      <c r="I127" s="257">
        <v>649900</v>
      </c>
      <c r="J127" s="257">
        <v>649900</v>
      </c>
      <c r="K127" s="257">
        <v>0</v>
      </c>
      <c r="L127" s="257">
        <v>0</v>
      </c>
      <c r="M127" s="257">
        <v>0</v>
      </c>
      <c r="N127" s="257">
        <v>0</v>
      </c>
      <c r="O127" s="257">
        <v>0</v>
      </c>
      <c r="P127" s="254"/>
    </row>
    <row r="128" spans="1:16" ht="18.75" customHeight="1">
      <c r="A128" s="12" t="s">
        <v>39</v>
      </c>
      <c r="B128" s="255">
        <v>151</v>
      </c>
      <c r="C128" s="256">
        <v>23033</v>
      </c>
      <c r="D128" s="257">
        <v>0</v>
      </c>
      <c r="E128" s="258">
        <v>45997</v>
      </c>
      <c r="F128" s="258">
        <v>46027</v>
      </c>
      <c r="G128" s="257">
        <v>-12</v>
      </c>
      <c r="H128" s="257">
        <v>1333300</v>
      </c>
      <c r="I128" s="257">
        <v>1333300</v>
      </c>
      <c r="J128" s="257">
        <v>1333300</v>
      </c>
      <c r="K128" s="257">
        <v>0</v>
      </c>
      <c r="L128" s="257">
        <v>0</v>
      </c>
      <c r="M128" s="257">
        <v>0</v>
      </c>
      <c r="N128" s="257">
        <v>0</v>
      </c>
      <c r="O128" s="257">
        <v>0</v>
      </c>
      <c r="P128" s="254"/>
    </row>
    <row r="129" spans="1:16" ht="18.75" customHeight="1">
      <c r="A129" s="12" t="s">
        <v>39</v>
      </c>
      <c r="B129" s="255">
        <v>151</v>
      </c>
      <c r="C129" s="256">
        <v>23036</v>
      </c>
      <c r="D129" s="257">
        <v>0</v>
      </c>
      <c r="E129" s="258">
        <v>45997</v>
      </c>
      <c r="F129" s="258">
        <v>46027</v>
      </c>
      <c r="G129" s="257">
        <v>-12</v>
      </c>
      <c r="H129" s="257">
        <v>1650000</v>
      </c>
      <c r="I129" s="257">
        <v>1650000</v>
      </c>
      <c r="J129" s="257">
        <v>1650000</v>
      </c>
      <c r="K129" s="257">
        <v>0</v>
      </c>
      <c r="L129" s="257">
        <v>0</v>
      </c>
      <c r="M129" s="257">
        <v>0</v>
      </c>
      <c r="N129" s="257">
        <v>0</v>
      </c>
      <c r="O129" s="257">
        <v>0</v>
      </c>
      <c r="P129" s="254"/>
    </row>
    <row r="130" spans="1:16" ht="18.75" customHeight="1">
      <c r="A130" s="12" t="s">
        <v>39</v>
      </c>
      <c r="B130" s="255">
        <v>151</v>
      </c>
      <c r="C130" s="256">
        <v>23038</v>
      </c>
      <c r="D130" s="257">
        <v>0</v>
      </c>
      <c r="E130" s="258">
        <v>45997</v>
      </c>
      <c r="F130" s="258">
        <v>46027</v>
      </c>
      <c r="G130" s="257">
        <v>-12</v>
      </c>
      <c r="H130" s="257">
        <v>3955200</v>
      </c>
      <c r="I130" s="257">
        <v>3795200</v>
      </c>
      <c r="J130" s="257">
        <v>3795200</v>
      </c>
      <c r="K130" s="257">
        <v>0</v>
      </c>
      <c r="L130" s="257">
        <v>0</v>
      </c>
      <c r="M130" s="257">
        <v>0</v>
      </c>
      <c r="N130" s="257">
        <v>0</v>
      </c>
      <c r="O130" s="257">
        <v>0</v>
      </c>
      <c r="P130" s="254"/>
    </row>
    <row r="131" spans="1:16" ht="18.75" customHeight="1">
      <c r="A131" s="12" t="s">
        <v>39</v>
      </c>
      <c r="B131" s="255">
        <v>151</v>
      </c>
      <c r="C131" s="256">
        <v>23069</v>
      </c>
      <c r="D131" s="257">
        <v>0</v>
      </c>
      <c r="E131" s="258">
        <v>46000</v>
      </c>
      <c r="F131" s="258">
        <v>46030</v>
      </c>
      <c r="G131" s="257">
        <v>-15</v>
      </c>
      <c r="H131" s="257">
        <v>76080</v>
      </c>
      <c r="I131" s="257">
        <v>76080</v>
      </c>
      <c r="J131" s="257">
        <v>76080</v>
      </c>
      <c r="K131" s="257">
        <v>0</v>
      </c>
      <c r="L131" s="257">
        <v>0</v>
      </c>
      <c r="M131" s="257">
        <v>0</v>
      </c>
      <c r="N131" s="257">
        <v>0</v>
      </c>
      <c r="O131" s="257">
        <v>0</v>
      </c>
      <c r="P131" s="254"/>
    </row>
    <row r="132" spans="1:16" ht="18.75" customHeight="1">
      <c r="A132" s="12" t="s">
        <v>39</v>
      </c>
      <c r="B132" s="255">
        <v>151</v>
      </c>
      <c r="C132" s="256">
        <v>23085</v>
      </c>
      <c r="D132" s="257">
        <v>0</v>
      </c>
      <c r="E132" s="258">
        <v>46001</v>
      </c>
      <c r="F132" s="258">
        <v>46031</v>
      </c>
      <c r="G132" s="257">
        <v>-16</v>
      </c>
      <c r="H132" s="257">
        <v>1796300</v>
      </c>
      <c r="I132" s="257">
        <v>1796300</v>
      </c>
      <c r="J132" s="257">
        <v>1796300</v>
      </c>
      <c r="K132" s="257">
        <v>0</v>
      </c>
      <c r="L132" s="257">
        <v>0</v>
      </c>
      <c r="M132" s="257">
        <v>0</v>
      </c>
      <c r="N132" s="257">
        <v>0</v>
      </c>
      <c r="O132" s="257">
        <v>0</v>
      </c>
      <c r="P132" s="254"/>
    </row>
    <row r="133" spans="1:16" ht="18.75" customHeight="1">
      <c r="A133" s="12" t="s">
        <v>39</v>
      </c>
      <c r="B133" s="255">
        <v>151</v>
      </c>
      <c r="C133" s="256">
        <v>23086</v>
      </c>
      <c r="D133" s="257">
        <v>0</v>
      </c>
      <c r="E133" s="258">
        <v>46001</v>
      </c>
      <c r="F133" s="258">
        <v>46031</v>
      </c>
      <c r="G133" s="257">
        <v>-16</v>
      </c>
      <c r="H133" s="257">
        <v>553900</v>
      </c>
      <c r="I133" s="257">
        <v>553900</v>
      </c>
      <c r="J133" s="257">
        <v>553900</v>
      </c>
      <c r="K133" s="257">
        <v>0</v>
      </c>
      <c r="L133" s="257">
        <v>0</v>
      </c>
      <c r="M133" s="257">
        <v>0</v>
      </c>
      <c r="N133" s="257">
        <v>0</v>
      </c>
      <c r="O133" s="257">
        <v>0</v>
      </c>
      <c r="P133" s="254"/>
    </row>
    <row r="134" spans="1:16" ht="18.75" customHeight="1">
      <c r="A134" s="12" t="s">
        <v>39</v>
      </c>
      <c r="B134" s="255">
        <v>151</v>
      </c>
      <c r="C134" s="256">
        <v>23093</v>
      </c>
      <c r="D134" s="257">
        <v>0</v>
      </c>
      <c r="E134" s="258">
        <v>46001</v>
      </c>
      <c r="F134" s="258">
        <v>46031</v>
      </c>
      <c r="G134" s="257">
        <v>-16</v>
      </c>
      <c r="H134" s="257">
        <v>205900</v>
      </c>
      <c r="I134" s="257">
        <v>205900</v>
      </c>
      <c r="J134" s="257">
        <v>205900</v>
      </c>
      <c r="K134" s="257">
        <v>0</v>
      </c>
      <c r="L134" s="257">
        <v>0</v>
      </c>
      <c r="M134" s="257">
        <v>0</v>
      </c>
      <c r="N134" s="257">
        <v>0</v>
      </c>
      <c r="O134" s="257">
        <v>0</v>
      </c>
      <c r="P134" s="254"/>
    </row>
    <row r="135" spans="1:16" ht="18.75" customHeight="1">
      <c r="A135" s="12" t="s">
        <v>39</v>
      </c>
      <c r="B135" s="255">
        <v>151</v>
      </c>
      <c r="C135" s="256">
        <v>23101</v>
      </c>
      <c r="D135" s="257">
        <v>0</v>
      </c>
      <c r="E135" s="258">
        <v>46001</v>
      </c>
      <c r="F135" s="258">
        <v>46031</v>
      </c>
      <c r="G135" s="257">
        <v>-16</v>
      </c>
      <c r="H135" s="257">
        <v>102400</v>
      </c>
      <c r="I135" s="257">
        <v>102400</v>
      </c>
      <c r="J135" s="257">
        <v>102400</v>
      </c>
      <c r="K135" s="257">
        <v>0</v>
      </c>
      <c r="L135" s="257">
        <v>0</v>
      </c>
      <c r="M135" s="257">
        <v>0</v>
      </c>
      <c r="N135" s="257">
        <v>0</v>
      </c>
      <c r="O135" s="257">
        <v>0</v>
      </c>
      <c r="P135" s="254"/>
    </row>
    <row r="136" spans="1:16" ht="18.75" customHeight="1">
      <c r="A136" s="12" t="s">
        <v>39</v>
      </c>
      <c r="B136" s="255">
        <v>151</v>
      </c>
      <c r="C136" s="256">
        <v>23102</v>
      </c>
      <c r="D136" s="257">
        <v>0</v>
      </c>
      <c r="E136" s="258">
        <v>46001</v>
      </c>
      <c r="F136" s="258">
        <v>46031</v>
      </c>
      <c r="G136" s="257">
        <v>-16</v>
      </c>
      <c r="H136" s="257">
        <v>500600</v>
      </c>
      <c r="I136" s="257">
        <v>500600</v>
      </c>
      <c r="J136" s="257">
        <v>500600</v>
      </c>
      <c r="K136" s="257">
        <v>0</v>
      </c>
      <c r="L136" s="257">
        <v>0</v>
      </c>
      <c r="M136" s="257">
        <v>0</v>
      </c>
      <c r="N136" s="257">
        <v>0</v>
      </c>
      <c r="O136" s="257">
        <v>0</v>
      </c>
      <c r="P136" s="254"/>
    </row>
    <row r="137" spans="1:16" ht="18.75" customHeight="1">
      <c r="A137" s="12" t="s">
        <v>39</v>
      </c>
      <c r="B137" s="255">
        <v>151</v>
      </c>
      <c r="C137" s="256">
        <v>23106</v>
      </c>
      <c r="D137" s="257">
        <v>0</v>
      </c>
      <c r="E137" s="258">
        <v>46001</v>
      </c>
      <c r="F137" s="258">
        <v>46031</v>
      </c>
      <c r="G137" s="257">
        <v>-16</v>
      </c>
      <c r="H137" s="257">
        <v>1036300</v>
      </c>
      <c r="I137" s="257">
        <v>1036300</v>
      </c>
      <c r="J137" s="257">
        <v>1036300</v>
      </c>
      <c r="K137" s="257">
        <v>0</v>
      </c>
      <c r="L137" s="257">
        <v>0</v>
      </c>
      <c r="M137" s="257">
        <v>0</v>
      </c>
      <c r="N137" s="257">
        <v>0</v>
      </c>
      <c r="O137" s="257">
        <v>0</v>
      </c>
      <c r="P137" s="254"/>
    </row>
    <row r="138" spans="1:16" ht="18.75" customHeight="1">
      <c r="A138" s="12" t="s">
        <v>39</v>
      </c>
      <c r="B138" s="255">
        <v>151</v>
      </c>
      <c r="C138" s="256">
        <v>23110</v>
      </c>
      <c r="D138" s="257">
        <v>0</v>
      </c>
      <c r="E138" s="258">
        <v>46001</v>
      </c>
      <c r="F138" s="258">
        <v>46031</v>
      </c>
      <c r="G138" s="257">
        <v>-16</v>
      </c>
      <c r="H138" s="257">
        <v>6942000</v>
      </c>
      <c r="I138" s="257">
        <v>6942000</v>
      </c>
      <c r="J138" s="257">
        <v>6942000</v>
      </c>
      <c r="K138" s="257">
        <v>0</v>
      </c>
      <c r="L138" s="257">
        <v>0</v>
      </c>
      <c r="M138" s="257">
        <v>0</v>
      </c>
      <c r="N138" s="257">
        <v>0</v>
      </c>
      <c r="O138" s="257">
        <v>0</v>
      </c>
      <c r="P138" s="254"/>
    </row>
    <row r="139" spans="1:16" ht="18.75" customHeight="1">
      <c r="A139" s="12" t="s">
        <v>39</v>
      </c>
      <c r="B139" s="255">
        <v>151</v>
      </c>
      <c r="C139" s="256">
        <v>23132</v>
      </c>
      <c r="D139" s="257">
        <v>0</v>
      </c>
      <c r="E139" s="258">
        <v>46002</v>
      </c>
      <c r="F139" s="258">
        <v>46032</v>
      </c>
      <c r="G139" s="257">
        <v>-17</v>
      </c>
      <c r="H139" s="257">
        <v>106000</v>
      </c>
      <c r="I139" s="257">
        <v>106000</v>
      </c>
      <c r="J139" s="257">
        <v>106000</v>
      </c>
      <c r="K139" s="257">
        <v>0</v>
      </c>
      <c r="L139" s="257">
        <v>0</v>
      </c>
      <c r="M139" s="257">
        <v>0</v>
      </c>
      <c r="N139" s="257">
        <v>0</v>
      </c>
      <c r="O139" s="257">
        <v>0</v>
      </c>
      <c r="P139" s="254"/>
    </row>
    <row r="140" spans="1:16" ht="18.75" customHeight="1">
      <c r="A140" s="12" t="s">
        <v>39</v>
      </c>
      <c r="B140" s="255">
        <v>151</v>
      </c>
      <c r="C140" s="256">
        <v>23142</v>
      </c>
      <c r="D140" s="257">
        <v>0</v>
      </c>
      <c r="E140" s="258">
        <v>46002</v>
      </c>
      <c r="F140" s="258">
        <v>46032</v>
      </c>
      <c r="G140" s="257">
        <v>-17</v>
      </c>
      <c r="H140" s="257">
        <v>543800</v>
      </c>
      <c r="I140" s="257">
        <v>543800</v>
      </c>
      <c r="J140" s="257">
        <v>543800</v>
      </c>
      <c r="K140" s="257">
        <v>0</v>
      </c>
      <c r="L140" s="257">
        <v>0</v>
      </c>
      <c r="M140" s="257">
        <v>0</v>
      </c>
      <c r="N140" s="257">
        <v>0</v>
      </c>
      <c r="O140" s="257">
        <v>0</v>
      </c>
      <c r="P140" s="254"/>
    </row>
    <row r="141" spans="1:16" ht="18.75" customHeight="1">
      <c r="A141" s="12" t="s">
        <v>39</v>
      </c>
      <c r="B141" s="255">
        <v>151</v>
      </c>
      <c r="C141" s="256">
        <v>23144</v>
      </c>
      <c r="D141" s="257">
        <v>0</v>
      </c>
      <c r="E141" s="258">
        <v>46002</v>
      </c>
      <c r="F141" s="258">
        <v>46032</v>
      </c>
      <c r="G141" s="257">
        <v>-17</v>
      </c>
      <c r="H141" s="257">
        <v>2114100</v>
      </c>
      <c r="I141" s="257">
        <v>2114100</v>
      </c>
      <c r="J141" s="257">
        <v>2114100</v>
      </c>
      <c r="K141" s="257">
        <v>0</v>
      </c>
      <c r="L141" s="257">
        <v>0</v>
      </c>
      <c r="M141" s="257">
        <v>0</v>
      </c>
      <c r="N141" s="257">
        <v>0</v>
      </c>
      <c r="O141" s="257">
        <v>0</v>
      </c>
      <c r="P141" s="254"/>
    </row>
    <row r="142" spans="1:16" ht="18.75" customHeight="1">
      <c r="A142" s="12" t="s">
        <v>39</v>
      </c>
      <c r="B142" s="255">
        <v>151</v>
      </c>
      <c r="C142" s="256">
        <v>23151</v>
      </c>
      <c r="D142" s="257">
        <v>0</v>
      </c>
      <c r="E142" s="258">
        <v>46002</v>
      </c>
      <c r="F142" s="258">
        <v>46032</v>
      </c>
      <c r="G142" s="257">
        <v>-17</v>
      </c>
      <c r="H142" s="257">
        <v>405400</v>
      </c>
      <c r="I142" s="257">
        <v>405400</v>
      </c>
      <c r="J142" s="257">
        <v>405400</v>
      </c>
      <c r="K142" s="257">
        <v>0</v>
      </c>
      <c r="L142" s="257">
        <v>0</v>
      </c>
      <c r="M142" s="257">
        <v>0</v>
      </c>
      <c r="N142" s="257">
        <v>0</v>
      </c>
      <c r="O142" s="257">
        <v>0</v>
      </c>
      <c r="P142" s="254"/>
    </row>
    <row r="143" spans="1:16" ht="18.75" customHeight="1">
      <c r="A143" s="12" t="s">
        <v>39</v>
      </c>
      <c r="B143" s="255">
        <v>151</v>
      </c>
      <c r="C143" s="256">
        <v>23169</v>
      </c>
      <c r="D143" s="257">
        <v>0</v>
      </c>
      <c r="E143" s="258">
        <v>46003</v>
      </c>
      <c r="F143" s="258">
        <v>46033</v>
      </c>
      <c r="G143" s="257">
        <v>-18</v>
      </c>
      <c r="H143" s="257">
        <v>710700</v>
      </c>
      <c r="I143" s="257">
        <v>710700</v>
      </c>
      <c r="J143" s="257">
        <v>710700</v>
      </c>
      <c r="K143" s="257">
        <v>0</v>
      </c>
      <c r="L143" s="257">
        <v>0</v>
      </c>
      <c r="M143" s="257">
        <v>0</v>
      </c>
      <c r="N143" s="257">
        <v>0</v>
      </c>
      <c r="O143" s="257">
        <v>0</v>
      </c>
      <c r="P143" s="254"/>
    </row>
    <row r="144" spans="1:16" ht="18.75" customHeight="1">
      <c r="A144" s="12" t="s">
        <v>39</v>
      </c>
      <c r="B144" s="255">
        <v>151</v>
      </c>
      <c r="C144" s="256">
        <v>23170</v>
      </c>
      <c r="D144" s="257">
        <v>0</v>
      </c>
      <c r="E144" s="258">
        <v>46003</v>
      </c>
      <c r="F144" s="258">
        <v>46033</v>
      </c>
      <c r="G144" s="257">
        <v>-18</v>
      </c>
      <c r="H144" s="257">
        <v>333500</v>
      </c>
      <c r="I144" s="257">
        <v>333500</v>
      </c>
      <c r="J144" s="257">
        <v>333500</v>
      </c>
      <c r="K144" s="257">
        <v>0</v>
      </c>
      <c r="L144" s="257">
        <v>0</v>
      </c>
      <c r="M144" s="257">
        <v>0</v>
      </c>
      <c r="N144" s="257">
        <v>0</v>
      </c>
      <c r="O144" s="257">
        <v>0</v>
      </c>
      <c r="P144" s="254"/>
    </row>
    <row r="145" spans="1:16" ht="18.75" customHeight="1">
      <c r="A145" s="12" t="s">
        <v>39</v>
      </c>
      <c r="B145" s="255">
        <v>151</v>
      </c>
      <c r="C145" s="256">
        <v>23172</v>
      </c>
      <c r="D145" s="257">
        <v>0</v>
      </c>
      <c r="E145" s="258">
        <v>46003</v>
      </c>
      <c r="F145" s="258">
        <v>46033</v>
      </c>
      <c r="G145" s="257">
        <v>-18</v>
      </c>
      <c r="H145" s="257">
        <v>148200</v>
      </c>
      <c r="I145" s="257">
        <v>148200</v>
      </c>
      <c r="J145" s="257">
        <v>148200</v>
      </c>
      <c r="K145" s="257">
        <v>0</v>
      </c>
      <c r="L145" s="257">
        <v>0</v>
      </c>
      <c r="M145" s="257">
        <v>0</v>
      </c>
      <c r="N145" s="257">
        <v>0</v>
      </c>
      <c r="O145" s="257">
        <v>0</v>
      </c>
      <c r="P145" s="254"/>
    </row>
    <row r="146" spans="1:16" ht="18.75" customHeight="1">
      <c r="A146" s="12" t="s">
        <v>39</v>
      </c>
      <c r="B146" s="255">
        <v>151</v>
      </c>
      <c r="C146" s="256">
        <v>23195</v>
      </c>
      <c r="D146" s="257">
        <v>0</v>
      </c>
      <c r="E146" s="258">
        <v>46003</v>
      </c>
      <c r="F146" s="258">
        <v>46033</v>
      </c>
      <c r="G146" s="257">
        <v>-18</v>
      </c>
      <c r="H146" s="257">
        <v>7105700</v>
      </c>
      <c r="I146" s="257">
        <v>7105700</v>
      </c>
      <c r="J146" s="257">
        <v>7105700</v>
      </c>
      <c r="K146" s="257">
        <v>0</v>
      </c>
      <c r="L146" s="257">
        <v>0</v>
      </c>
      <c r="M146" s="257">
        <v>0</v>
      </c>
      <c r="N146" s="257">
        <v>0</v>
      </c>
      <c r="O146" s="257">
        <v>0</v>
      </c>
      <c r="P146" s="254"/>
    </row>
    <row r="147" spans="1:16" ht="18.75" customHeight="1">
      <c r="A147" s="12" t="s">
        <v>39</v>
      </c>
      <c r="B147" s="255">
        <v>151</v>
      </c>
      <c r="C147" s="256">
        <v>23202</v>
      </c>
      <c r="D147" s="257">
        <v>0</v>
      </c>
      <c r="E147" s="258">
        <v>46004</v>
      </c>
      <c r="F147" s="258">
        <v>46034</v>
      </c>
      <c r="G147" s="257">
        <v>-19</v>
      </c>
      <c r="H147" s="257">
        <v>1117400</v>
      </c>
      <c r="I147" s="257">
        <v>1117400</v>
      </c>
      <c r="J147" s="257">
        <v>1117400</v>
      </c>
      <c r="K147" s="257">
        <v>0</v>
      </c>
      <c r="L147" s="257">
        <v>0</v>
      </c>
      <c r="M147" s="257">
        <v>0</v>
      </c>
      <c r="N147" s="257">
        <v>0</v>
      </c>
      <c r="O147" s="257">
        <v>0</v>
      </c>
      <c r="P147" s="254"/>
    </row>
    <row r="148" spans="1:16" ht="18.75" customHeight="1">
      <c r="A148" s="12" t="s">
        <v>39</v>
      </c>
      <c r="B148" s="255">
        <v>151</v>
      </c>
      <c r="C148" s="256">
        <v>23208</v>
      </c>
      <c r="D148" s="257">
        <v>0</v>
      </c>
      <c r="E148" s="258">
        <v>46004</v>
      </c>
      <c r="F148" s="258">
        <v>46034</v>
      </c>
      <c r="G148" s="257">
        <v>-19</v>
      </c>
      <c r="H148" s="257">
        <v>642100</v>
      </c>
      <c r="I148" s="257">
        <v>642100</v>
      </c>
      <c r="J148" s="257">
        <v>642100</v>
      </c>
      <c r="K148" s="257">
        <v>0</v>
      </c>
      <c r="L148" s="257">
        <v>0</v>
      </c>
      <c r="M148" s="257">
        <v>0</v>
      </c>
      <c r="N148" s="257">
        <v>0</v>
      </c>
      <c r="O148" s="257">
        <v>0</v>
      </c>
      <c r="P148" s="254"/>
    </row>
    <row r="149" spans="1:16" ht="18.75" customHeight="1">
      <c r="A149" s="12" t="s">
        <v>39</v>
      </c>
      <c r="B149" s="255">
        <v>151</v>
      </c>
      <c r="C149" s="256">
        <v>23213</v>
      </c>
      <c r="D149" s="257">
        <v>0</v>
      </c>
      <c r="E149" s="258">
        <v>46004</v>
      </c>
      <c r="F149" s="258">
        <v>46034</v>
      </c>
      <c r="G149" s="257">
        <v>-19</v>
      </c>
      <c r="H149" s="257">
        <v>2327800</v>
      </c>
      <c r="I149" s="257">
        <v>2327800</v>
      </c>
      <c r="J149" s="257">
        <v>2327800</v>
      </c>
      <c r="K149" s="257">
        <v>0</v>
      </c>
      <c r="L149" s="257">
        <v>0</v>
      </c>
      <c r="M149" s="257">
        <v>0</v>
      </c>
      <c r="N149" s="257">
        <v>0</v>
      </c>
      <c r="O149" s="257">
        <v>0</v>
      </c>
      <c r="P149" s="254"/>
    </row>
    <row r="150" spans="1:16" ht="18.75" customHeight="1">
      <c r="A150" s="12" t="s">
        <v>39</v>
      </c>
      <c r="B150" s="255">
        <v>151</v>
      </c>
      <c r="C150" s="256">
        <v>23217</v>
      </c>
      <c r="D150" s="257">
        <v>0</v>
      </c>
      <c r="E150" s="258">
        <v>46004</v>
      </c>
      <c r="F150" s="258">
        <v>46034</v>
      </c>
      <c r="G150" s="257">
        <v>-19</v>
      </c>
      <c r="H150" s="257">
        <v>171100</v>
      </c>
      <c r="I150" s="257">
        <v>171100</v>
      </c>
      <c r="J150" s="257">
        <v>171100</v>
      </c>
      <c r="K150" s="257">
        <v>0</v>
      </c>
      <c r="L150" s="257">
        <v>0</v>
      </c>
      <c r="M150" s="257">
        <v>0</v>
      </c>
      <c r="N150" s="257">
        <v>0</v>
      </c>
      <c r="O150" s="257">
        <v>0</v>
      </c>
      <c r="P150" s="254"/>
    </row>
    <row r="151" spans="1:16" ht="18.75" customHeight="1">
      <c r="A151" s="12" t="s">
        <v>39</v>
      </c>
      <c r="B151" s="255">
        <v>151</v>
      </c>
      <c r="C151" s="256">
        <v>23223</v>
      </c>
      <c r="D151" s="257">
        <v>0</v>
      </c>
      <c r="E151" s="258">
        <v>46004</v>
      </c>
      <c r="F151" s="258">
        <v>46034</v>
      </c>
      <c r="G151" s="257">
        <v>-19</v>
      </c>
      <c r="H151" s="257">
        <v>857500</v>
      </c>
      <c r="I151" s="257">
        <v>857500</v>
      </c>
      <c r="J151" s="257">
        <v>857500</v>
      </c>
      <c r="K151" s="257">
        <v>0</v>
      </c>
      <c r="L151" s="257">
        <v>0</v>
      </c>
      <c r="M151" s="257">
        <v>0</v>
      </c>
      <c r="N151" s="257">
        <v>0</v>
      </c>
      <c r="O151" s="257">
        <v>0</v>
      </c>
      <c r="P151" s="254"/>
    </row>
    <row r="152" spans="1:16" ht="18.75" customHeight="1">
      <c r="A152" s="12" t="s">
        <v>39</v>
      </c>
      <c r="B152" s="255">
        <v>151</v>
      </c>
      <c r="C152" s="256">
        <v>23231</v>
      </c>
      <c r="D152" s="257">
        <v>0</v>
      </c>
      <c r="E152" s="258">
        <v>46004</v>
      </c>
      <c r="F152" s="258">
        <v>46034</v>
      </c>
      <c r="G152" s="257">
        <v>-19</v>
      </c>
      <c r="H152" s="257">
        <v>1586700</v>
      </c>
      <c r="I152" s="257">
        <v>1586700</v>
      </c>
      <c r="J152" s="257">
        <v>1586700</v>
      </c>
      <c r="K152" s="257">
        <v>0</v>
      </c>
      <c r="L152" s="257">
        <v>0</v>
      </c>
      <c r="M152" s="257">
        <v>0</v>
      </c>
      <c r="N152" s="257">
        <v>0</v>
      </c>
      <c r="O152" s="257">
        <v>0</v>
      </c>
      <c r="P152" s="254"/>
    </row>
    <row r="153" spans="1:16" ht="18.75" customHeight="1">
      <c r="A153" s="12" t="s">
        <v>39</v>
      </c>
      <c r="B153" s="255">
        <v>151</v>
      </c>
      <c r="C153" s="256">
        <v>23232</v>
      </c>
      <c r="D153" s="257">
        <v>0</v>
      </c>
      <c r="E153" s="258">
        <v>46004</v>
      </c>
      <c r="F153" s="258">
        <v>46034</v>
      </c>
      <c r="G153" s="257">
        <v>-19</v>
      </c>
      <c r="H153" s="257">
        <v>1600000</v>
      </c>
      <c r="I153" s="257">
        <v>1600000</v>
      </c>
      <c r="J153" s="257">
        <v>1600000</v>
      </c>
      <c r="K153" s="257">
        <v>0</v>
      </c>
      <c r="L153" s="257">
        <v>0</v>
      </c>
      <c r="M153" s="257">
        <v>0</v>
      </c>
      <c r="N153" s="257">
        <v>0</v>
      </c>
      <c r="O153" s="257">
        <v>0</v>
      </c>
      <c r="P153" s="254"/>
    </row>
    <row r="154" spans="1:16" ht="18.75" customHeight="1">
      <c r="A154" s="12" t="s">
        <v>39</v>
      </c>
      <c r="B154" s="255">
        <v>151</v>
      </c>
      <c r="C154" s="256">
        <v>23233</v>
      </c>
      <c r="D154" s="257">
        <v>0</v>
      </c>
      <c r="E154" s="258">
        <v>46004</v>
      </c>
      <c r="F154" s="258">
        <v>46034</v>
      </c>
      <c r="G154" s="257">
        <v>-19</v>
      </c>
      <c r="H154" s="257">
        <v>1657600</v>
      </c>
      <c r="I154" s="257">
        <v>1657600</v>
      </c>
      <c r="J154" s="257">
        <v>1657600</v>
      </c>
      <c r="K154" s="257">
        <v>0</v>
      </c>
      <c r="L154" s="257">
        <v>0</v>
      </c>
      <c r="M154" s="257">
        <v>0</v>
      </c>
      <c r="N154" s="257">
        <v>0</v>
      </c>
      <c r="O154" s="257">
        <v>0</v>
      </c>
      <c r="P154" s="254"/>
    </row>
    <row r="155" spans="1:16" ht="18.75" customHeight="1">
      <c r="A155" s="12" t="s">
        <v>39</v>
      </c>
      <c r="B155" s="255">
        <v>151</v>
      </c>
      <c r="C155" s="256">
        <v>23248</v>
      </c>
      <c r="D155" s="257">
        <v>0</v>
      </c>
      <c r="E155" s="258">
        <v>46006</v>
      </c>
      <c r="F155" s="258">
        <v>46036</v>
      </c>
      <c r="G155" s="257">
        <v>-21</v>
      </c>
      <c r="H155" s="257">
        <v>388600</v>
      </c>
      <c r="I155" s="257">
        <v>388600</v>
      </c>
      <c r="J155" s="257">
        <v>388600</v>
      </c>
      <c r="K155" s="257">
        <v>0</v>
      </c>
      <c r="L155" s="257">
        <v>0</v>
      </c>
      <c r="M155" s="257">
        <v>0</v>
      </c>
      <c r="N155" s="257">
        <v>0</v>
      </c>
      <c r="O155" s="257">
        <v>0</v>
      </c>
      <c r="P155" s="254"/>
    </row>
    <row r="156" spans="1:16" ht="18.75" customHeight="1">
      <c r="A156" s="12" t="s">
        <v>39</v>
      </c>
      <c r="B156" s="255">
        <v>151</v>
      </c>
      <c r="C156" s="256">
        <v>23255</v>
      </c>
      <c r="D156" s="257">
        <v>0</v>
      </c>
      <c r="E156" s="258">
        <v>46006</v>
      </c>
      <c r="F156" s="258">
        <v>46036</v>
      </c>
      <c r="G156" s="257">
        <v>-21</v>
      </c>
      <c r="H156" s="257">
        <v>874600</v>
      </c>
      <c r="I156" s="257">
        <v>874600</v>
      </c>
      <c r="J156" s="257">
        <v>874600</v>
      </c>
      <c r="K156" s="257">
        <v>0</v>
      </c>
      <c r="L156" s="257">
        <v>0</v>
      </c>
      <c r="M156" s="257">
        <v>0</v>
      </c>
      <c r="N156" s="257">
        <v>0</v>
      </c>
      <c r="O156" s="257">
        <v>0</v>
      </c>
      <c r="P156" s="254"/>
    </row>
    <row r="157" spans="1:16" ht="18.75" customHeight="1">
      <c r="A157" s="12" t="s">
        <v>39</v>
      </c>
      <c r="B157" s="255">
        <v>151</v>
      </c>
      <c r="C157" s="256">
        <v>23278</v>
      </c>
      <c r="D157" s="257">
        <v>0</v>
      </c>
      <c r="E157" s="258">
        <v>46007</v>
      </c>
      <c r="F157" s="258">
        <v>46037</v>
      </c>
      <c r="G157" s="257">
        <v>-22</v>
      </c>
      <c r="H157" s="257">
        <v>413100</v>
      </c>
      <c r="I157" s="257">
        <v>413100</v>
      </c>
      <c r="J157" s="257">
        <v>413100</v>
      </c>
      <c r="K157" s="257">
        <v>0</v>
      </c>
      <c r="L157" s="257">
        <v>0</v>
      </c>
      <c r="M157" s="257">
        <v>0</v>
      </c>
      <c r="N157" s="257">
        <v>0</v>
      </c>
      <c r="O157" s="257">
        <v>0</v>
      </c>
      <c r="P157" s="254"/>
    </row>
    <row r="158" spans="1:16" ht="18.75" customHeight="1">
      <c r="A158" s="12" t="s">
        <v>39</v>
      </c>
      <c r="B158" s="255">
        <v>151</v>
      </c>
      <c r="C158" s="256">
        <v>23280</v>
      </c>
      <c r="D158" s="257">
        <v>0</v>
      </c>
      <c r="E158" s="258">
        <v>46007</v>
      </c>
      <c r="F158" s="258">
        <v>46037</v>
      </c>
      <c r="G158" s="257">
        <v>-22</v>
      </c>
      <c r="H158" s="257">
        <v>1027100</v>
      </c>
      <c r="I158" s="257">
        <v>1027100</v>
      </c>
      <c r="J158" s="257">
        <v>1027100</v>
      </c>
      <c r="K158" s="257">
        <v>0</v>
      </c>
      <c r="L158" s="257">
        <v>0</v>
      </c>
      <c r="M158" s="257">
        <v>0</v>
      </c>
      <c r="N158" s="257">
        <v>0</v>
      </c>
      <c r="O158" s="257">
        <v>0</v>
      </c>
      <c r="P158" s="254"/>
    </row>
    <row r="159" spans="1:16" ht="18.75" customHeight="1">
      <c r="A159" s="12" t="s">
        <v>39</v>
      </c>
      <c r="B159" s="255">
        <v>151</v>
      </c>
      <c r="C159" s="256">
        <v>23287</v>
      </c>
      <c r="D159" s="257">
        <v>0</v>
      </c>
      <c r="E159" s="258">
        <v>46007</v>
      </c>
      <c r="F159" s="258">
        <v>46037</v>
      </c>
      <c r="G159" s="257">
        <v>-22</v>
      </c>
      <c r="H159" s="257">
        <v>724500</v>
      </c>
      <c r="I159" s="257">
        <v>724500</v>
      </c>
      <c r="J159" s="257">
        <v>724500</v>
      </c>
      <c r="K159" s="257">
        <v>0</v>
      </c>
      <c r="L159" s="257">
        <v>0</v>
      </c>
      <c r="M159" s="257">
        <v>0</v>
      </c>
      <c r="N159" s="257">
        <v>0</v>
      </c>
      <c r="O159" s="257">
        <v>0</v>
      </c>
      <c r="P159" s="254"/>
    </row>
    <row r="160" spans="1:16" ht="18.75" customHeight="1">
      <c r="A160" s="12" t="s">
        <v>39</v>
      </c>
      <c r="B160" s="255">
        <v>151</v>
      </c>
      <c r="C160" s="256">
        <v>23311</v>
      </c>
      <c r="D160" s="257">
        <v>0</v>
      </c>
      <c r="E160" s="258">
        <v>46008</v>
      </c>
      <c r="F160" s="258">
        <v>46038</v>
      </c>
      <c r="G160" s="257">
        <v>-23</v>
      </c>
      <c r="H160" s="257">
        <v>523600</v>
      </c>
      <c r="I160" s="257">
        <v>523600</v>
      </c>
      <c r="J160" s="257">
        <v>523600</v>
      </c>
      <c r="K160" s="257">
        <v>0</v>
      </c>
      <c r="L160" s="257">
        <v>0</v>
      </c>
      <c r="M160" s="257">
        <v>0</v>
      </c>
      <c r="N160" s="257">
        <v>0</v>
      </c>
      <c r="O160" s="257">
        <v>0</v>
      </c>
      <c r="P160" s="254"/>
    </row>
    <row r="161" spans="1:16" ht="18.75" customHeight="1">
      <c r="A161" s="12" t="s">
        <v>39</v>
      </c>
      <c r="B161" s="255">
        <v>151</v>
      </c>
      <c r="C161" s="256">
        <v>23318</v>
      </c>
      <c r="D161" s="257">
        <v>0</v>
      </c>
      <c r="E161" s="258">
        <v>46008</v>
      </c>
      <c r="F161" s="258">
        <v>46038</v>
      </c>
      <c r="G161" s="257">
        <v>-23</v>
      </c>
      <c r="H161" s="257">
        <v>436350</v>
      </c>
      <c r="I161" s="257">
        <v>436350</v>
      </c>
      <c r="J161" s="257">
        <v>436350</v>
      </c>
      <c r="K161" s="257">
        <v>0</v>
      </c>
      <c r="L161" s="257">
        <v>0</v>
      </c>
      <c r="M161" s="257">
        <v>0</v>
      </c>
      <c r="N161" s="257">
        <v>0</v>
      </c>
      <c r="O161" s="257">
        <v>0</v>
      </c>
      <c r="P161" s="254"/>
    </row>
    <row r="162" spans="1:16" ht="18.75" customHeight="1">
      <c r="A162" s="12" t="s">
        <v>39</v>
      </c>
      <c r="B162" s="255">
        <v>151</v>
      </c>
      <c r="C162" s="256">
        <v>23323</v>
      </c>
      <c r="D162" s="257">
        <v>0</v>
      </c>
      <c r="E162" s="258">
        <v>46008</v>
      </c>
      <c r="F162" s="258">
        <v>46038</v>
      </c>
      <c r="G162" s="257">
        <v>-23</v>
      </c>
      <c r="H162" s="257">
        <v>6938600</v>
      </c>
      <c r="I162" s="257">
        <v>6938600</v>
      </c>
      <c r="J162" s="257">
        <v>6938600</v>
      </c>
      <c r="K162" s="257">
        <v>0</v>
      </c>
      <c r="L162" s="257">
        <v>0</v>
      </c>
      <c r="M162" s="257">
        <v>0</v>
      </c>
      <c r="N162" s="257">
        <v>0</v>
      </c>
      <c r="O162" s="257">
        <v>0</v>
      </c>
      <c r="P162" s="254"/>
    </row>
    <row r="163" spans="1:16" ht="18.75" customHeight="1">
      <c r="A163" s="12" t="s">
        <v>39</v>
      </c>
      <c r="B163" s="255">
        <v>151</v>
      </c>
      <c r="C163" s="256">
        <v>23337</v>
      </c>
      <c r="D163" s="257">
        <v>0</v>
      </c>
      <c r="E163" s="258">
        <v>46009</v>
      </c>
      <c r="F163" s="258">
        <v>46039</v>
      </c>
      <c r="G163" s="257">
        <v>-24</v>
      </c>
      <c r="H163" s="257">
        <v>733700</v>
      </c>
      <c r="I163" s="257">
        <v>733700</v>
      </c>
      <c r="J163" s="257">
        <v>733700</v>
      </c>
      <c r="K163" s="257">
        <v>0</v>
      </c>
      <c r="L163" s="257">
        <v>0</v>
      </c>
      <c r="M163" s="257">
        <v>0</v>
      </c>
      <c r="N163" s="257">
        <v>0</v>
      </c>
      <c r="O163" s="257">
        <v>0</v>
      </c>
      <c r="P163" s="254"/>
    </row>
    <row r="164" spans="1:16" ht="18.75" customHeight="1">
      <c r="A164" s="12" t="s">
        <v>39</v>
      </c>
      <c r="B164" s="255">
        <v>151</v>
      </c>
      <c r="C164" s="256">
        <v>23353</v>
      </c>
      <c r="D164" s="257">
        <v>0</v>
      </c>
      <c r="E164" s="258">
        <v>46009</v>
      </c>
      <c r="F164" s="258">
        <v>46039</v>
      </c>
      <c r="G164" s="257">
        <v>-24</v>
      </c>
      <c r="H164" s="257">
        <v>1554600</v>
      </c>
      <c r="I164" s="257">
        <v>1554600</v>
      </c>
      <c r="J164" s="257">
        <v>1554600</v>
      </c>
      <c r="K164" s="257">
        <v>0</v>
      </c>
      <c r="L164" s="257">
        <v>0</v>
      </c>
      <c r="M164" s="257">
        <v>0</v>
      </c>
      <c r="N164" s="257">
        <v>0</v>
      </c>
      <c r="O164" s="257">
        <v>0</v>
      </c>
      <c r="P164" s="254"/>
    </row>
    <row r="165" spans="1:16" ht="18.75" customHeight="1">
      <c r="A165" s="12" t="s">
        <v>39</v>
      </c>
      <c r="B165" s="255">
        <v>151</v>
      </c>
      <c r="C165" s="256">
        <v>23374</v>
      </c>
      <c r="D165" s="257">
        <v>0</v>
      </c>
      <c r="E165" s="258">
        <v>46010</v>
      </c>
      <c r="F165" s="258">
        <v>46040</v>
      </c>
      <c r="G165" s="257">
        <v>-25</v>
      </c>
      <c r="H165" s="257">
        <v>1827300</v>
      </c>
      <c r="I165" s="257">
        <v>1827300</v>
      </c>
      <c r="J165" s="257">
        <v>1827300</v>
      </c>
      <c r="K165" s="257">
        <v>0</v>
      </c>
      <c r="L165" s="257">
        <v>0</v>
      </c>
      <c r="M165" s="257">
        <v>0</v>
      </c>
      <c r="N165" s="257">
        <v>0</v>
      </c>
      <c r="O165" s="257">
        <v>0</v>
      </c>
      <c r="P165" s="254"/>
    </row>
    <row r="166" spans="1:16" ht="18.75" customHeight="1">
      <c r="A166" s="12" t="s">
        <v>39</v>
      </c>
      <c r="B166" s="255">
        <v>151</v>
      </c>
      <c r="C166" s="256">
        <v>23375</v>
      </c>
      <c r="D166" s="257">
        <v>0</v>
      </c>
      <c r="E166" s="258">
        <v>46010</v>
      </c>
      <c r="F166" s="258">
        <v>46040</v>
      </c>
      <c r="G166" s="257">
        <v>-25</v>
      </c>
      <c r="H166" s="257">
        <v>862900</v>
      </c>
      <c r="I166" s="257">
        <v>862900</v>
      </c>
      <c r="J166" s="257">
        <v>862900</v>
      </c>
      <c r="K166" s="257">
        <v>0</v>
      </c>
      <c r="L166" s="257">
        <v>0</v>
      </c>
      <c r="M166" s="257">
        <v>0</v>
      </c>
      <c r="N166" s="257">
        <v>0</v>
      </c>
      <c r="O166" s="257">
        <v>0</v>
      </c>
      <c r="P166" s="254"/>
    </row>
    <row r="167" spans="1:16" ht="18.75" customHeight="1">
      <c r="A167" s="12" t="s">
        <v>39</v>
      </c>
      <c r="B167" s="255">
        <v>151</v>
      </c>
      <c r="C167" s="256">
        <v>23379</v>
      </c>
      <c r="D167" s="257">
        <v>0</v>
      </c>
      <c r="E167" s="258">
        <v>46010</v>
      </c>
      <c r="F167" s="258">
        <v>46040</v>
      </c>
      <c r="G167" s="257">
        <v>-25</v>
      </c>
      <c r="H167" s="257">
        <v>114700</v>
      </c>
      <c r="I167" s="257">
        <v>114700</v>
      </c>
      <c r="J167" s="257">
        <v>114700</v>
      </c>
      <c r="K167" s="257">
        <v>0</v>
      </c>
      <c r="L167" s="257">
        <v>0</v>
      </c>
      <c r="M167" s="257">
        <v>0</v>
      </c>
      <c r="N167" s="257">
        <v>0</v>
      </c>
      <c r="O167" s="257">
        <v>0</v>
      </c>
      <c r="P167" s="254"/>
    </row>
    <row r="168" spans="1:16" ht="18.75" customHeight="1">
      <c r="A168" s="12" t="s">
        <v>39</v>
      </c>
      <c r="B168" s="255">
        <v>151</v>
      </c>
      <c r="C168" s="256">
        <v>23387</v>
      </c>
      <c r="D168" s="257">
        <v>0</v>
      </c>
      <c r="E168" s="258">
        <v>46010</v>
      </c>
      <c r="F168" s="258">
        <v>46040</v>
      </c>
      <c r="G168" s="257">
        <v>-25</v>
      </c>
      <c r="H168" s="257">
        <v>176900</v>
      </c>
      <c r="I168" s="257">
        <v>176900</v>
      </c>
      <c r="J168" s="257">
        <v>176900</v>
      </c>
      <c r="K168" s="257">
        <v>0</v>
      </c>
      <c r="L168" s="257">
        <v>0</v>
      </c>
      <c r="M168" s="257">
        <v>0</v>
      </c>
      <c r="N168" s="257">
        <v>0</v>
      </c>
      <c r="O168" s="257">
        <v>0</v>
      </c>
      <c r="P168" s="254"/>
    </row>
    <row r="169" spans="1:16" ht="18.75" customHeight="1">
      <c r="A169" s="12" t="s">
        <v>39</v>
      </c>
      <c r="B169" s="255">
        <v>151</v>
      </c>
      <c r="C169" s="256">
        <v>23389</v>
      </c>
      <c r="D169" s="257">
        <v>0</v>
      </c>
      <c r="E169" s="258">
        <v>46010</v>
      </c>
      <c r="F169" s="258">
        <v>46040</v>
      </c>
      <c r="G169" s="257">
        <v>-25</v>
      </c>
      <c r="H169" s="257">
        <v>307400</v>
      </c>
      <c r="I169" s="257">
        <v>307400</v>
      </c>
      <c r="J169" s="257">
        <v>307400</v>
      </c>
      <c r="K169" s="257">
        <v>0</v>
      </c>
      <c r="L169" s="257">
        <v>0</v>
      </c>
      <c r="M169" s="257">
        <v>0</v>
      </c>
      <c r="N169" s="257">
        <v>0</v>
      </c>
      <c r="O169" s="257">
        <v>0</v>
      </c>
      <c r="P169" s="254"/>
    </row>
    <row r="170" spans="1:16" ht="18.75" customHeight="1">
      <c r="A170" s="12" t="s">
        <v>39</v>
      </c>
      <c r="B170" s="255">
        <v>151</v>
      </c>
      <c r="C170" s="256">
        <v>23462</v>
      </c>
      <c r="D170" s="257">
        <v>0</v>
      </c>
      <c r="E170" s="258">
        <v>46011</v>
      </c>
      <c r="F170" s="258">
        <v>46041</v>
      </c>
      <c r="G170" s="257">
        <v>-26</v>
      </c>
      <c r="H170" s="257">
        <v>794800</v>
      </c>
      <c r="I170" s="257">
        <v>794800</v>
      </c>
      <c r="J170" s="257">
        <v>794800</v>
      </c>
      <c r="K170" s="257">
        <v>0</v>
      </c>
      <c r="L170" s="257">
        <v>0</v>
      </c>
      <c r="M170" s="257">
        <v>0</v>
      </c>
      <c r="N170" s="257">
        <v>0</v>
      </c>
      <c r="O170" s="257">
        <v>0</v>
      </c>
      <c r="P170" s="254"/>
    </row>
    <row r="171" spans="1:16" ht="18.75" customHeight="1">
      <c r="A171" s="12" t="s">
        <v>39</v>
      </c>
      <c r="B171" s="255">
        <v>151</v>
      </c>
      <c r="C171" s="256">
        <v>23463</v>
      </c>
      <c r="D171" s="257">
        <v>0</v>
      </c>
      <c r="E171" s="258">
        <v>46011</v>
      </c>
      <c r="F171" s="258">
        <v>46041</v>
      </c>
      <c r="G171" s="257">
        <v>-26</v>
      </c>
      <c r="H171" s="257">
        <v>1552400</v>
      </c>
      <c r="I171" s="257">
        <v>1552400</v>
      </c>
      <c r="J171" s="257">
        <v>1552400</v>
      </c>
      <c r="K171" s="257">
        <v>0</v>
      </c>
      <c r="L171" s="257">
        <v>0</v>
      </c>
      <c r="M171" s="257">
        <v>0</v>
      </c>
      <c r="N171" s="257">
        <v>0</v>
      </c>
      <c r="O171" s="257">
        <v>0</v>
      </c>
      <c r="P171" s="254"/>
    </row>
    <row r="172" spans="1:16" ht="18.75" customHeight="1">
      <c r="A172" s="12" t="s">
        <v>39</v>
      </c>
      <c r="B172" s="255">
        <v>151</v>
      </c>
      <c r="C172" s="256">
        <v>23472</v>
      </c>
      <c r="D172" s="257">
        <v>0</v>
      </c>
      <c r="E172" s="258">
        <v>46011</v>
      </c>
      <c r="F172" s="258">
        <v>46041</v>
      </c>
      <c r="G172" s="257">
        <v>-26</v>
      </c>
      <c r="H172" s="257">
        <v>322700</v>
      </c>
      <c r="I172" s="257">
        <v>322700</v>
      </c>
      <c r="J172" s="257">
        <v>322700</v>
      </c>
      <c r="K172" s="257">
        <v>0</v>
      </c>
      <c r="L172" s="257">
        <v>0</v>
      </c>
      <c r="M172" s="257">
        <v>0</v>
      </c>
      <c r="N172" s="257">
        <v>0</v>
      </c>
      <c r="O172" s="257">
        <v>0</v>
      </c>
      <c r="P172" s="254"/>
    </row>
    <row r="173" spans="1:16" ht="18.75" customHeight="1">
      <c r="A173" s="12" t="s">
        <v>39</v>
      </c>
      <c r="B173" s="255">
        <v>151</v>
      </c>
      <c r="C173" s="256">
        <v>23475</v>
      </c>
      <c r="D173" s="257">
        <v>0</v>
      </c>
      <c r="E173" s="258">
        <v>46011</v>
      </c>
      <c r="F173" s="258">
        <v>46041</v>
      </c>
      <c r="G173" s="257">
        <v>-26</v>
      </c>
      <c r="H173" s="257">
        <v>1086800</v>
      </c>
      <c r="I173" s="257">
        <v>1086800</v>
      </c>
      <c r="J173" s="257">
        <v>1086800</v>
      </c>
      <c r="K173" s="257">
        <v>0</v>
      </c>
      <c r="L173" s="257">
        <v>0</v>
      </c>
      <c r="M173" s="257">
        <v>0</v>
      </c>
      <c r="N173" s="257">
        <v>0</v>
      </c>
      <c r="O173" s="257">
        <v>0</v>
      </c>
      <c r="P173" s="254"/>
    </row>
    <row r="174" spans="1:16" ht="18.75" customHeight="1">
      <c r="A174" s="12" t="s">
        <v>39</v>
      </c>
      <c r="B174" s="255">
        <v>151</v>
      </c>
      <c r="C174" s="256">
        <v>23481</v>
      </c>
      <c r="D174" s="257">
        <v>0</v>
      </c>
      <c r="E174" s="258">
        <v>46011</v>
      </c>
      <c r="F174" s="258">
        <v>46041</v>
      </c>
      <c r="G174" s="257">
        <v>-26</v>
      </c>
      <c r="H174" s="257">
        <v>6345000</v>
      </c>
      <c r="I174" s="257">
        <v>6345000</v>
      </c>
      <c r="J174" s="257">
        <v>6345000</v>
      </c>
      <c r="K174" s="257">
        <v>0</v>
      </c>
      <c r="L174" s="257">
        <v>0</v>
      </c>
      <c r="M174" s="257">
        <v>0</v>
      </c>
      <c r="N174" s="257">
        <v>0</v>
      </c>
      <c r="O174" s="257">
        <v>0</v>
      </c>
      <c r="P174" s="254"/>
    </row>
    <row r="175" spans="1:16" ht="18.75" customHeight="1">
      <c r="A175" s="12" t="s">
        <v>39</v>
      </c>
      <c r="B175" s="255">
        <v>151</v>
      </c>
      <c r="C175" s="256">
        <v>23501</v>
      </c>
      <c r="D175" s="257">
        <v>0</v>
      </c>
      <c r="E175" s="258">
        <v>46013</v>
      </c>
      <c r="F175" s="258">
        <v>46043</v>
      </c>
      <c r="G175" s="257">
        <v>-28</v>
      </c>
      <c r="H175" s="257">
        <v>139000</v>
      </c>
      <c r="I175" s="257">
        <v>139000</v>
      </c>
      <c r="J175" s="257">
        <v>139000</v>
      </c>
      <c r="K175" s="257">
        <v>0</v>
      </c>
      <c r="L175" s="257">
        <v>0</v>
      </c>
      <c r="M175" s="257">
        <v>0</v>
      </c>
      <c r="N175" s="257">
        <v>0</v>
      </c>
      <c r="O175" s="257">
        <v>0</v>
      </c>
      <c r="P175" s="254"/>
    </row>
    <row r="176" spans="1:16" ht="18.75" customHeight="1">
      <c r="A176" s="12" t="s">
        <v>39</v>
      </c>
      <c r="B176" s="255">
        <v>151</v>
      </c>
      <c r="C176" s="256">
        <v>23517</v>
      </c>
      <c r="D176" s="257">
        <v>0</v>
      </c>
      <c r="E176" s="258">
        <v>46013</v>
      </c>
      <c r="F176" s="258">
        <v>46043</v>
      </c>
      <c r="G176" s="257">
        <v>-28</v>
      </c>
      <c r="H176" s="257">
        <v>7015500</v>
      </c>
      <c r="I176" s="257">
        <v>7015500</v>
      </c>
      <c r="J176" s="257">
        <v>7015500</v>
      </c>
      <c r="K176" s="257">
        <v>0</v>
      </c>
      <c r="L176" s="257">
        <v>0</v>
      </c>
      <c r="M176" s="257">
        <v>0</v>
      </c>
      <c r="N176" s="257">
        <v>0</v>
      </c>
      <c r="O176" s="257">
        <v>0</v>
      </c>
      <c r="P176" s="254"/>
    </row>
    <row r="177" spans="1:16" ht="18.75" customHeight="1">
      <c r="A177" s="12" t="s">
        <v>39</v>
      </c>
      <c r="B177" s="255">
        <v>151</v>
      </c>
      <c r="C177" s="256">
        <v>23540</v>
      </c>
      <c r="D177" s="257">
        <v>0</v>
      </c>
      <c r="E177" s="258">
        <v>46014</v>
      </c>
      <c r="F177" s="258">
        <v>46044</v>
      </c>
      <c r="G177" s="257">
        <v>-29</v>
      </c>
      <c r="H177" s="257">
        <v>457100</v>
      </c>
      <c r="I177" s="257">
        <v>457100</v>
      </c>
      <c r="J177" s="257">
        <v>457100</v>
      </c>
      <c r="K177" s="257">
        <v>0</v>
      </c>
      <c r="L177" s="257">
        <v>0</v>
      </c>
      <c r="M177" s="257">
        <v>0</v>
      </c>
      <c r="N177" s="257">
        <v>0</v>
      </c>
      <c r="O177" s="257">
        <v>0</v>
      </c>
      <c r="P177" s="254"/>
    </row>
    <row r="178" spans="1:16" ht="18.75" customHeight="1">
      <c r="A178" s="12" t="s">
        <v>39</v>
      </c>
      <c r="B178" s="255">
        <v>151</v>
      </c>
      <c r="C178" s="256">
        <v>23541</v>
      </c>
      <c r="D178" s="257">
        <v>0</v>
      </c>
      <c r="E178" s="258">
        <v>46014</v>
      </c>
      <c r="F178" s="258">
        <v>46044</v>
      </c>
      <c r="G178" s="257">
        <v>-29</v>
      </c>
      <c r="H178" s="257">
        <v>162500</v>
      </c>
      <c r="I178" s="257">
        <v>162500</v>
      </c>
      <c r="J178" s="257">
        <v>162500</v>
      </c>
      <c r="K178" s="257">
        <v>0</v>
      </c>
      <c r="L178" s="257">
        <v>0</v>
      </c>
      <c r="M178" s="257">
        <v>0</v>
      </c>
      <c r="N178" s="257">
        <v>0</v>
      </c>
      <c r="O178" s="257">
        <v>0</v>
      </c>
      <c r="P178" s="254"/>
    </row>
    <row r="179" spans="1:16" ht="18.75" customHeight="1">
      <c r="A179" s="12" t="s">
        <v>39</v>
      </c>
      <c r="B179" s="255">
        <v>151</v>
      </c>
      <c r="C179" s="256">
        <v>23558</v>
      </c>
      <c r="D179" s="257">
        <v>0</v>
      </c>
      <c r="E179" s="258">
        <v>46014</v>
      </c>
      <c r="F179" s="258">
        <v>46044</v>
      </c>
      <c r="G179" s="257">
        <v>-29</v>
      </c>
      <c r="H179" s="257">
        <v>964000</v>
      </c>
      <c r="I179" s="257">
        <v>964000</v>
      </c>
      <c r="J179" s="257">
        <v>964000</v>
      </c>
      <c r="K179" s="257">
        <v>0</v>
      </c>
      <c r="L179" s="257">
        <v>0</v>
      </c>
      <c r="M179" s="257">
        <v>0</v>
      </c>
      <c r="N179" s="257">
        <v>0</v>
      </c>
      <c r="O179" s="257">
        <v>0</v>
      </c>
      <c r="P179" s="254"/>
    </row>
    <row r="180" spans="1:16" ht="18.75" customHeight="1">
      <c r="A180" s="12" t="s">
        <v>39</v>
      </c>
      <c r="B180" s="255">
        <v>151</v>
      </c>
      <c r="C180" s="256">
        <v>23579</v>
      </c>
      <c r="D180" s="257">
        <v>0</v>
      </c>
      <c r="E180" s="258">
        <v>46015</v>
      </c>
      <c r="F180" s="258">
        <v>46045</v>
      </c>
      <c r="G180" s="257">
        <v>-30</v>
      </c>
      <c r="H180" s="257">
        <v>694600</v>
      </c>
      <c r="I180" s="257">
        <v>694600</v>
      </c>
      <c r="J180" s="257">
        <v>694600</v>
      </c>
      <c r="K180" s="257">
        <v>0</v>
      </c>
      <c r="L180" s="257">
        <v>0</v>
      </c>
      <c r="M180" s="257">
        <v>0</v>
      </c>
      <c r="N180" s="257">
        <v>0</v>
      </c>
      <c r="O180" s="257">
        <v>0</v>
      </c>
      <c r="P180" s="254"/>
    </row>
    <row r="181" spans="1:16" ht="18.75" customHeight="1">
      <c r="A181" s="12" t="s">
        <v>39</v>
      </c>
      <c r="B181" s="255">
        <v>151</v>
      </c>
      <c r="C181" s="256">
        <v>23588</v>
      </c>
      <c r="D181" s="257">
        <v>0</v>
      </c>
      <c r="E181" s="258">
        <v>46015</v>
      </c>
      <c r="F181" s="258">
        <v>46045</v>
      </c>
      <c r="G181" s="257">
        <v>-30</v>
      </c>
      <c r="H181" s="257">
        <v>369100</v>
      </c>
      <c r="I181" s="257">
        <v>369100</v>
      </c>
      <c r="J181" s="257">
        <v>369100</v>
      </c>
      <c r="K181" s="257">
        <v>0</v>
      </c>
      <c r="L181" s="257">
        <v>0</v>
      </c>
      <c r="M181" s="257">
        <v>0</v>
      </c>
      <c r="N181" s="257">
        <v>0</v>
      </c>
      <c r="O181" s="257">
        <v>0</v>
      </c>
      <c r="P181" s="254"/>
    </row>
    <row r="182" spans="1:16" ht="18.75" customHeight="1">
      <c r="A182" s="12" t="s">
        <v>39</v>
      </c>
      <c r="B182" s="255">
        <v>151</v>
      </c>
      <c r="C182" s="256">
        <v>23590</v>
      </c>
      <c r="D182" s="257">
        <v>0</v>
      </c>
      <c r="E182" s="258">
        <v>46015</v>
      </c>
      <c r="F182" s="258">
        <v>46045</v>
      </c>
      <c r="G182" s="257">
        <v>-30</v>
      </c>
      <c r="H182" s="257">
        <v>533800</v>
      </c>
      <c r="I182" s="257">
        <v>533800</v>
      </c>
      <c r="J182" s="257">
        <v>533800</v>
      </c>
      <c r="K182" s="257">
        <v>0</v>
      </c>
      <c r="L182" s="257">
        <v>0</v>
      </c>
      <c r="M182" s="257">
        <v>0</v>
      </c>
      <c r="N182" s="257">
        <v>0</v>
      </c>
      <c r="O182" s="257">
        <v>0</v>
      </c>
      <c r="P182" s="254"/>
    </row>
    <row r="183" spans="1:16" ht="18.75" customHeight="1">
      <c r="A183" s="12" t="s">
        <v>39</v>
      </c>
      <c r="B183" s="255">
        <v>151</v>
      </c>
      <c r="C183" s="256">
        <v>23600</v>
      </c>
      <c r="D183" s="257">
        <v>0</v>
      </c>
      <c r="E183" s="258">
        <v>46015</v>
      </c>
      <c r="F183" s="258">
        <v>46045</v>
      </c>
      <c r="G183" s="257">
        <v>-30</v>
      </c>
      <c r="H183" s="257">
        <v>2145150</v>
      </c>
      <c r="I183" s="257">
        <v>2145150</v>
      </c>
      <c r="J183" s="257">
        <v>2145150</v>
      </c>
      <c r="K183" s="257">
        <v>0</v>
      </c>
      <c r="L183" s="257">
        <v>0</v>
      </c>
      <c r="M183" s="257">
        <v>0</v>
      </c>
      <c r="N183" s="257">
        <v>0</v>
      </c>
      <c r="O183" s="257">
        <v>0</v>
      </c>
      <c r="P183" s="254"/>
    </row>
    <row r="184" spans="1:16" ht="18.75" customHeight="1">
      <c r="A184" s="12" t="s">
        <v>39</v>
      </c>
      <c r="B184" s="255">
        <v>151</v>
      </c>
      <c r="C184" s="256">
        <v>23602</v>
      </c>
      <c r="D184" s="257">
        <v>0</v>
      </c>
      <c r="E184" s="258">
        <v>46015</v>
      </c>
      <c r="F184" s="258">
        <v>46045</v>
      </c>
      <c r="G184" s="257">
        <v>-30</v>
      </c>
      <c r="H184" s="257">
        <v>1016000</v>
      </c>
      <c r="I184" s="257">
        <v>1016000</v>
      </c>
      <c r="J184" s="257">
        <v>1016000</v>
      </c>
      <c r="K184" s="257">
        <v>0</v>
      </c>
      <c r="L184" s="257">
        <v>0</v>
      </c>
      <c r="M184" s="257">
        <v>0</v>
      </c>
      <c r="N184" s="257">
        <v>0</v>
      </c>
      <c r="O184" s="257">
        <v>0</v>
      </c>
      <c r="P184" s="254"/>
    </row>
    <row r="185" spans="1:16" ht="18.75" customHeight="1">
      <c r="A185" s="12" t="s">
        <v>39</v>
      </c>
      <c r="B185" s="255">
        <v>151</v>
      </c>
      <c r="C185" s="256">
        <v>23604</v>
      </c>
      <c r="D185" s="257">
        <v>0</v>
      </c>
      <c r="E185" s="258">
        <v>46015</v>
      </c>
      <c r="F185" s="258">
        <v>46045</v>
      </c>
      <c r="G185" s="257">
        <v>-30</v>
      </c>
      <c r="H185" s="257">
        <v>1620000</v>
      </c>
      <c r="I185" s="257">
        <v>1620000</v>
      </c>
      <c r="J185" s="257">
        <v>1620000</v>
      </c>
      <c r="K185" s="257">
        <v>0</v>
      </c>
      <c r="L185" s="257">
        <v>0</v>
      </c>
      <c r="M185" s="257">
        <v>0</v>
      </c>
      <c r="N185" s="257">
        <v>0</v>
      </c>
      <c r="O185" s="257">
        <v>0</v>
      </c>
      <c r="P185" s="254"/>
    </row>
    <row r="186" spans="1:16" ht="18.75" customHeight="1">
      <c r="A186" s="12" t="s">
        <v>92</v>
      </c>
      <c r="B186" s="255">
        <v>751</v>
      </c>
      <c r="C186" s="256">
        <v>15707</v>
      </c>
      <c r="D186" s="257">
        <v>1</v>
      </c>
      <c r="E186" s="258">
        <v>45910</v>
      </c>
      <c r="F186" s="258">
        <v>45918</v>
      </c>
      <c r="G186" s="257">
        <v>97</v>
      </c>
      <c r="H186" s="257">
        <v>862400</v>
      </c>
      <c r="I186" s="257">
        <v>231640</v>
      </c>
      <c r="J186" s="257">
        <v>0</v>
      </c>
      <c r="K186" s="257">
        <v>0</v>
      </c>
      <c r="L186" s="257">
        <v>0</v>
      </c>
      <c r="M186" s="257">
        <v>0</v>
      </c>
      <c r="N186" s="257">
        <v>0</v>
      </c>
      <c r="O186" s="257">
        <v>231640</v>
      </c>
      <c r="P186" s="254"/>
    </row>
    <row r="187" spans="1:16" ht="18.75" customHeight="1">
      <c r="A187" s="12" t="s">
        <v>92</v>
      </c>
      <c r="B187" s="255">
        <v>751</v>
      </c>
      <c r="C187" s="256">
        <v>17238</v>
      </c>
      <c r="D187" s="257">
        <v>1</v>
      </c>
      <c r="E187" s="258">
        <v>45965</v>
      </c>
      <c r="F187" s="258">
        <v>45973</v>
      </c>
      <c r="G187" s="257">
        <v>42</v>
      </c>
      <c r="H187" s="257">
        <v>1256400</v>
      </c>
      <c r="I187" s="257">
        <v>1256400</v>
      </c>
      <c r="J187" s="257">
        <v>0</v>
      </c>
      <c r="K187" s="257">
        <v>0</v>
      </c>
      <c r="L187" s="257">
        <v>0</v>
      </c>
      <c r="M187" s="257">
        <v>0</v>
      </c>
      <c r="N187" s="257">
        <v>0</v>
      </c>
      <c r="O187" s="257">
        <v>1256400</v>
      </c>
      <c r="P187" s="254"/>
    </row>
    <row r="188" spans="1:16" ht="18.75" customHeight="1">
      <c r="A188" s="12" t="s">
        <v>92</v>
      </c>
      <c r="B188" s="255">
        <v>751</v>
      </c>
      <c r="C188" s="256">
        <v>17946</v>
      </c>
      <c r="D188" s="257">
        <v>1</v>
      </c>
      <c r="E188" s="258">
        <v>45988</v>
      </c>
      <c r="F188" s="258">
        <v>45996</v>
      </c>
      <c r="G188" s="257">
        <v>19</v>
      </c>
      <c r="H188" s="257">
        <v>1124660</v>
      </c>
      <c r="I188" s="257">
        <v>1124660</v>
      </c>
      <c r="J188" s="257">
        <v>0</v>
      </c>
      <c r="K188" s="257">
        <v>0</v>
      </c>
      <c r="L188" s="257">
        <v>0</v>
      </c>
      <c r="M188" s="257">
        <v>1124660</v>
      </c>
      <c r="N188" s="257">
        <v>0</v>
      </c>
      <c r="O188" s="257">
        <v>0</v>
      </c>
      <c r="P188" s="254"/>
    </row>
    <row r="189" spans="1:16" ht="18.75" customHeight="1">
      <c r="A189" s="12" t="s">
        <v>92</v>
      </c>
      <c r="B189" s="255">
        <v>751</v>
      </c>
      <c r="C189" s="256">
        <v>18788</v>
      </c>
      <c r="D189" s="257">
        <v>1</v>
      </c>
      <c r="E189" s="258">
        <v>46013</v>
      </c>
      <c r="F189" s="258">
        <v>46021</v>
      </c>
      <c r="G189" s="257">
        <v>-6</v>
      </c>
      <c r="H189" s="257">
        <v>319200</v>
      </c>
      <c r="I189" s="257">
        <v>319200</v>
      </c>
      <c r="J189" s="257">
        <v>319200</v>
      </c>
      <c r="K189" s="257">
        <v>0</v>
      </c>
      <c r="L189" s="257">
        <v>0</v>
      </c>
      <c r="M189" s="257">
        <v>0</v>
      </c>
      <c r="N189" s="257">
        <v>0</v>
      </c>
      <c r="O189" s="257">
        <v>0</v>
      </c>
      <c r="P189" s="254"/>
    </row>
    <row r="190" spans="1:16" ht="18.75" customHeight="1">
      <c r="A190" s="12" t="s">
        <v>92</v>
      </c>
      <c r="B190" s="255">
        <v>751</v>
      </c>
      <c r="C190" s="256">
        <v>18809</v>
      </c>
      <c r="D190" s="257">
        <v>1</v>
      </c>
      <c r="E190" s="258">
        <v>46013</v>
      </c>
      <c r="F190" s="258">
        <v>46021</v>
      </c>
      <c r="G190" s="257">
        <v>-6</v>
      </c>
      <c r="H190" s="257">
        <v>1454000</v>
      </c>
      <c r="I190" s="257">
        <v>1454000</v>
      </c>
      <c r="J190" s="257">
        <v>1454000</v>
      </c>
      <c r="K190" s="257">
        <v>0</v>
      </c>
      <c r="L190" s="257">
        <v>0</v>
      </c>
      <c r="M190" s="257">
        <v>0</v>
      </c>
      <c r="N190" s="257">
        <v>0</v>
      </c>
      <c r="O190" s="257">
        <v>0</v>
      </c>
      <c r="P190" s="254"/>
    </row>
    <row r="191" spans="1:16" ht="18.75" customHeight="1">
      <c r="A191" s="12" t="s">
        <v>277</v>
      </c>
      <c r="B191" s="255">
        <v>151</v>
      </c>
      <c r="C191" s="256">
        <v>23395</v>
      </c>
      <c r="D191" s="257">
        <v>11</v>
      </c>
      <c r="E191" s="258">
        <v>46010</v>
      </c>
      <c r="F191" s="258">
        <v>46011</v>
      </c>
      <c r="G191" s="257">
        <v>4</v>
      </c>
      <c r="H191" s="257">
        <v>481800</v>
      </c>
      <c r="I191" s="257">
        <v>481800</v>
      </c>
      <c r="J191" s="257">
        <v>0</v>
      </c>
      <c r="K191" s="257">
        <v>481800</v>
      </c>
      <c r="L191" s="257">
        <v>0</v>
      </c>
      <c r="M191" s="257">
        <v>0</v>
      </c>
      <c r="N191" s="257">
        <v>0</v>
      </c>
      <c r="O191" s="257">
        <v>0</v>
      </c>
      <c r="P191" s="254"/>
    </row>
    <row r="192" spans="1:16" ht="18.75" customHeight="1">
      <c r="A192" s="12" t="s">
        <v>58</v>
      </c>
      <c r="B192" s="255">
        <v>751</v>
      </c>
      <c r="C192" s="256">
        <v>16999</v>
      </c>
      <c r="D192" s="257">
        <v>7</v>
      </c>
      <c r="E192" s="258">
        <v>45957</v>
      </c>
      <c r="F192" s="258">
        <v>45958</v>
      </c>
      <c r="G192" s="257">
        <v>57</v>
      </c>
      <c r="H192" s="257">
        <v>1484405</v>
      </c>
      <c r="I192" s="257">
        <v>1484405</v>
      </c>
      <c r="J192" s="257">
        <v>0</v>
      </c>
      <c r="K192" s="257">
        <v>0</v>
      </c>
      <c r="L192" s="257">
        <v>0</v>
      </c>
      <c r="M192" s="257">
        <v>0</v>
      </c>
      <c r="N192" s="257">
        <v>0</v>
      </c>
      <c r="O192" s="257">
        <v>1484405</v>
      </c>
      <c r="P192" s="254"/>
    </row>
    <row r="193" spans="1:16" ht="18.75" customHeight="1">
      <c r="A193" s="12" t="s">
        <v>65</v>
      </c>
      <c r="B193" s="255">
        <v>151</v>
      </c>
      <c r="C193" s="256">
        <v>22892</v>
      </c>
      <c r="D193" s="257">
        <v>12</v>
      </c>
      <c r="E193" s="258">
        <v>45993</v>
      </c>
      <c r="F193" s="258">
        <v>46001</v>
      </c>
      <c r="G193" s="257">
        <v>14</v>
      </c>
      <c r="H193" s="257">
        <v>3689300</v>
      </c>
      <c r="I193" s="257">
        <v>3689300</v>
      </c>
      <c r="J193" s="257">
        <v>0</v>
      </c>
      <c r="K193" s="257">
        <v>0</v>
      </c>
      <c r="L193" s="257">
        <v>3689300</v>
      </c>
      <c r="M193" s="257">
        <v>0</v>
      </c>
      <c r="N193" s="257">
        <v>0</v>
      </c>
      <c r="O193" s="257">
        <v>0</v>
      </c>
      <c r="P193" s="254"/>
    </row>
    <row r="194" spans="1:16" ht="18.75" customHeight="1">
      <c r="A194" s="12" t="s">
        <v>65</v>
      </c>
      <c r="B194" s="255">
        <v>151</v>
      </c>
      <c r="C194" s="256">
        <v>23503</v>
      </c>
      <c r="D194" s="257">
        <v>12</v>
      </c>
      <c r="E194" s="258">
        <v>46013</v>
      </c>
      <c r="F194" s="258">
        <v>46021</v>
      </c>
      <c r="G194" s="257">
        <v>-6</v>
      </c>
      <c r="H194" s="257">
        <v>3652800</v>
      </c>
      <c r="I194" s="257">
        <v>3652800</v>
      </c>
      <c r="J194" s="257">
        <v>3652800</v>
      </c>
      <c r="K194" s="257">
        <v>0</v>
      </c>
      <c r="L194" s="257">
        <v>0</v>
      </c>
      <c r="M194" s="257">
        <v>0</v>
      </c>
      <c r="N194" s="257">
        <v>0</v>
      </c>
      <c r="O194" s="257">
        <v>0</v>
      </c>
      <c r="P194" s="254"/>
    </row>
    <row r="195" spans="1:16" ht="18.75" customHeight="1">
      <c r="A195" s="12" t="s">
        <v>67</v>
      </c>
      <c r="B195" s="255">
        <v>751</v>
      </c>
      <c r="C195" s="256">
        <v>17808</v>
      </c>
      <c r="D195" s="257">
        <v>4</v>
      </c>
      <c r="E195" s="258">
        <v>45985</v>
      </c>
      <c r="F195" s="258">
        <v>46015</v>
      </c>
      <c r="G195" s="257">
        <v>0</v>
      </c>
      <c r="H195" s="257">
        <v>1495200</v>
      </c>
      <c r="I195" s="257">
        <v>1495200</v>
      </c>
      <c r="J195" s="257">
        <v>1495200</v>
      </c>
      <c r="K195" s="257">
        <v>0</v>
      </c>
      <c r="L195" s="257">
        <v>0</v>
      </c>
      <c r="M195" s="257">
        <v>0</v>
      </c>
      <c r="N195" s="257">
        <v>0</v>
      </c>
      <c r="O195" s="257">
        <v>0</v>
      </c>
      <c r="P195" s="254"/>
    </row>
    <row r="196" spans="1:16" ht="18.75" customHeight="1">
      <c r="A196" s="12" t="s">
        <v>67</v>
      </c>
      <c r="B196" s="255">
        <v>751</v>
      </c>
      <c r="C196" s="256">
        <v>17817</v>
      </c>
      <c r="D196" s="257">
        <v>4</v>
      </c>
      <c r="E196" s="258">
        <v>45985</v>
      </c>
      <c r="F196" s="258">
        <v>46015</v>
      </c>
      <c r="G196" s="257">
        <v>0</v>
      </c>
      <c r="H196" s="257">
        <v>3619200</v>
      </c>
      <c r="I196" s="257">
        <v>3619200</v>
      </c>
      <c r="J196" s="257">
        <v>3619200</v>
      </c>
      <c r="K196" s="257">
        <v>0</v>
      </c>
      <c r="L196" s="257">
        <v>0</v>
      </c>
      <c r="M196" s="257">
        <v>0</v>
      </c>
      <c r="N196" s="257">
        <v>0</v>
      </c>
      <c r="O196" s="257">
        <v>0</v>
      </c>
      <c r="P196" s="254"/>
    </row>
    <row r="197" spans="1:16" ht="18.75" customHeight="1">
      <c r="A197" s="12" t="s">
        <v>67</v>
      </c>
      <c r="B197" s="255">
        <v>751</v>
      </c>
      <c r="C197" s="256">
        <v>17879</v>
      </c>
      <c r="D197" s="257">
        <v>4</v>
      </c>
      <c r="E197" s="258">
        <v>45987</v>
      </c>
      <c r="F197" s="258">
        <v>46017</v>
      </c>
      <c r="G197" s="257">
        <v>-2</v>
      </c>
      <c r="H197" s="257">
        <v>4533000</v>
      </c>
      <c r="I197" s="257">
        <v>4533000</v>
      </c>
      <c r="J197" s="257">
        <v>4533000</v>
      </c>
      <c r="K197" s="257">
        <v>0</v>
      </c>
      <c r="L197" s="257">
        <v>0</v>
      </c>
      <c r="M197" s="257">
        <v>0</v>
      </c>
      <c r="N197" s="257">
        <v>0</v>
      </c>
      <c r="O197" s="257">
        <v>0</v>
      </c>
      <c r="P197" s="254"/>
    </row>
    <row r="198" spans="1:16" ht="18.75" customHeight="1">
      <c r="A198" s="12" t="s">
        <v>67</v>
      </c>
      <c r="B198" s="255">
        <v>751</v>
      </c>
      <c r="C198" s="256">
        <v>18183</v>
      </c>
      <c r="D198" s="257">
        <v>4</v>
      </c>
      <c r="E198" s="258">
        <v>45996</v>
      </c>
      <c r="F198" s="258">
        <v>46026</v>
      </c>
      <c r="G198" s="257">
        <v>-11</v>
      </c>
      <c r="H198" s="257">
        <v>5796300</v>
      </c>
      <c r="I198" s="257">
        <v>5796300</v>
      </c>
      <c r="J198" s="257">
        <v>5796300</v>
      </c>
      <c r="K198" s="257">
        <v>0</v>
      </c>
      <c r="L198" s="257">
        <v>0</v>
      </c>
      <c r="M198" s="257">
        <v>0</v>
      </c>
      <c r="N198" s="257">
        <v>0</v>
      </c>
      <c r="O198" s="257">
        <v>0</v>
      </c>
      <c r="P198" s="254"/>
    </row>
    <row r="199" spans="1:16" ht="18.75" customHeight="1">
      <c r="A199" s="12" t="s">
        <v>67</v>
      </c>
      <c r="B199" s="255">
        <v>751</v>
      </c>
      <c r="C199" s="256">
        <v>18260</v>
      </c>
      <c r="D199" s="257">
        <v>4</v>
      </c>
      <c r="E199" s="258">
        <v>45997</v>
      </c>
      <c r="F199" s="258">
        <v>46027</v>
      </c>
      <c r="G199" s="257">
        <v>-12</v>
      </c>
      <c r="H199" s="257">
        <v>7081600</v>
      </c>
      <c r="I199" s="257">
        <v>7081600</v>
      </c>
      <c r="J199" s="257">
        <v>7081600</v>
      </c>
      <c r="K199" s="257">
        <v>0</v>
      </c>
      <c r="L199" s="257">
        <v>0</v>
      </c>
      <c r="M199" s="257">
        <v>0</v>
      </c>
      <c r="N199" s="257">
        <v>0</v>
      </c>
      <c r="O199" s="257">
        <v>0</v>
      </c>
      <c r="P199" s="254"/>
    </row>
    <row r="200" spans="1:16" ht="18.75" customHeight="1">
      <c r="A200" s="12" t="s">
        <v>67</v>
      </c>
      <c r="B200" s="255">
        <v>751</v>
      </c>
      <c r="C200" s="256">
        <v>18307</v>
      </c>
      <c r="D200" s="257">
        <v>4</v>
      </c>
      <c r="E200" s="258">
        <v>46000</v>
      </c>
      <c r="F200" s="258">
        <v>46030</v>
      </c>
      <c r="G200" s="257">
        <v>-15</v>
      </c>
      <c r="H200" s="257">
        <v>97300</v>
      </c>
      <c r="I200" s="257">
        <v>97300</v>
      </c>
      <c r="J200" s="257">
        <v>97300</v>
      </c>
      <c r="K200" s="257">
        <v>0</v>
      </c>
      <c r="L200" s="257">
        <v>0</v>
      </c>
      <c r="M200" s="257">
        <v>0</v>
      </c>
      <c r="N200" s="257">
        <v>0</v>
      </c>
      <c r="O200" s="257">
        <v>0</v>
      </c>
      <c r="P200" s="254"/>
    </row>
    <row r="201" spans="1:16" ht="18.75" customHeight="1">
      <c r="A201" s="12" t="s">
        <v>67</v>
      </c>
      <c r="B201" s="255">
        <v>751</v>
      </c>
      <c r="C201" s="256">
        <v>18332</v>
      </c>
      <c r="D201" s="257">
        <v>4</v>
      </c>
      <c r="E201" s="258">
        <v>46001</v>
      </c>
      <c r="F201" s="258">
        <v>46031</v>
      </c>
      <c r="G201" s="257">
        <v>-16</v>
      </c>
      <c r="H201" s="257">
        <v>3973500</v>
      </c>
      <c r="I201" s="257">
        <v>3973500</v>
      </c>
      <c r="J201" s="257">
        <v>3973500</v>
      </c>
      <c r="K201" s="257">
        <v>0</v>
      </c>
      <c r="L201" s="257">
        <v>0</v>
      </c>
      <c r="M201" s="257">
        <v>0</v>
      </c>
      <c r="N201" s="257">
        <v>0</v>
      </c>
      <c r="O201" s="257">
        <v>0</v>
      </c>
      <c r="P201" s="254"/>
    </row>
    <row r="202" spans="1:16" ht="18.75" customHeight="1">
      <c r="A202" s="12" t="s">
        <v>67</v>
      </c>
      <c r="B202" s="255">
        <v>751</v>
      </c>
      <c r="C202" s="256">
        <v>18371</v>
      </c>
      <c r="D202" s="257">
        <v>4</v>
      </c>
      <c r="E202" s="258">
        <v>46002</v>
      </c>
      <c r="F202" s="258">
        <v>46032</v>
      </c>
      <c r="G202" s="257">
        <v>-17</v>
      </c>
      <c r="H202" s="257">
        <v>4460700</v>
      </c>
      <c r="I202" s="257">
        <v>4460700</v>
      </c>
      <c r="J202" s="257">
        <v>4460700</v>
      </c>
      <c r="K202" s="257">
        <v>0</v>
      </c>
      <c r="L202" s="257">
        <v>0</v>
      </c>
      <c r="M202" s="257">
        <v>0</v>
      </c>
      <c r="N202" s="257">
        <v>0</v>
      </c>
      <c r="O202" s="257">
        <v>0</v>
      </c>
      <c r="P202" s="254"/>
    </row>
    <row r="203" spans="1:16" ht="18.75" customHeight="1">
      <c r="A203" s="12" t="s">
        <v>67</v>
      </c>
      <c r="B203" s="255">
        <v>751</v>
      </c>
      <c r="C203" s="256">
        <v>18396</v>
      </c>
      <c r="D203" s="257">
        <v>4</v>
      </c>
      <c r="E203" s="258">
        <v>46002</v>
      </c>
      <c r="F203" s="258">
        <v>46032</v>
      </c>
      <c r="G203" s="257">
        <v>-17</v>
      </c>
      <c r="H203" s="257">
        <v>33600</v>
      </c>
      <c r="I203" s="257">
        <v>33600</v>
      </c>
      <c r="J203" s="257">
        <v>33600</v>
      </c>
      <c r="K203" s="257">
        <v>0</v>
      </c>
      <c r="L203" s="257">
        <v>0</v>
      </c>
      <c r="M203" s="257">
        <v>0</v>
      </c>
      <c r="N203" s="257">
        <v>0</v>
      </c>
      <c r="O203" s="257">
        <v>0</v>
      </c>
      <c r="P203" s="254"/>
    </row>
    <row r="204" spans="1:16" ht="18.75" customHeight="1">
      <c r="A204" s="12" t="s">
        <v>67</v>
      </c>
      <c r="B204" s="255">
        <v>751</v>
      </c>
      <c r="C204" s="256">
        <v>18512</v>
      </c>
      <c r="D204" s="257">
        <v>4</v>
      </c>
      <c r="E204" s="258">
        <v>46006</v>
      </c>
      <c r="F204" s="258">
        <v>46036</v>
      </c>
      <c r="G204" s="257">
        <v>-21</v>
      </c>
      <c r="H204" s="257">
        <v>1052600</v>
      </c>
      <c r="I204" s="257">
        <v>1052600</v>
      </c>
      <c r="J204" s="257">
        <v>1052600</v>
      </c>
      <c r="K204" s="257">
        <v>0</v>
      </c>
      <c r="L204" s="257">
        <v>0</v>
      </c>
      <c r="M204" s="257">
        <v>0</v>
      </c>
      <c r="N204" s="257">
        <v>0</v>
      </c>
      <c r="O204" s="257">
        <v>0</v>
      </c>
      <c r="P204" s="254"/>
    </row>
    <row r="205" spans="1:16" ht="18.75" customHeight="1">
      <c r="A205" s="12" t="s">
        <v>67</v>
      </c>
      <c r="B205" s="255">
        <v>751</v>
      </c>
      <c r="C205" s="256">
        <v>18513</v>
      </c>
      <c r="D205" s="257">
        <v>4</v>
      </c>
      <c r="E205" s="258">
        <v>46006</v>
      </c>
      <c r="F205" s="258">
        <v>46036</v>
      </c>
      <c r="G205" s="257">
        <v>-21</v>
      </c>
      <c r="H205" s="257">
        <v>6153000</v>
      </c>
      <c r="I205" s="257">
        <v>6153000</v>
      </c>
      <c r="J205" s="257">
        <v>6153000</v>
      </c>
      <c r="K205" s="257">
        <v>0</v>
      </c>
      <c r="L205" s="257">
        <v>0</v>
      </c>
      <c r="M205" s="257">
        <v>0</v>
      </c>
      <c r="N205" s="257">
        <v>0</v>
      </c>
      <c r="O205" s="257">
        <v>0</v>
      </c>
      <c r="P205" s="254"/>
    </row>
    <row r="206" spans="1:16" ht="18.75" customHeight="1">
      <c r="A206" s="12" t="s">
        <v>67</v>
      </c>
      <c r="B206" s="255">
        <v>751</v>
      </c>
      <c r="C206" s="256">
        <v>18558</v>
      </c>
      <c r="D206" s="257">
        <v>4</v>
      </c>
      <c r="E206" s="258">
        <v>46007</v>
      </c>
      <c r="F206" s="258">
        <v>46037</v>
      </c>
      <c r="G206" s="257">
        <v>-22</v>
      </c>
      <c r="H206" s="257">
        <v>7100800</v>
      </c>
      <c r="I206" s="257">
        <v>7100800</v>
      </c>
      <c r="J206" s="257">
        <v>7100800</v>
      </c>
      <c r="K206" s="257">
        <v>0</v>
      </c>
      <c r="L206" s="257">
        <v>0</v>
      </c>
      <c r="M206" s="257">
        <v>0</v>
      </c>
      <c r="N206" s="257">
        <v>0</v>
      </c>
      <c r="O206" s="257">
        <v>0</v>
      </c>
      <c r="P206" s="254"/>
    </row>
    <row r="207" spans="1:16" ht="18.75" customHeight="1">
      <c r="A207" s="12" t="s">
        <v>67</v>
      </c>
      <c r="B207" s="255">
        <v>751</v>
      </c>
      <c r="C207" s="256">
        <v>18590</v>
      </c>
      <c r="D207" s="257">
        <v>4</v>
      </c>
      <c r="E207" s="258">
        <v>46008</v>
      </c>
      <c r="F207" s="258">
        <v>46038</v>
      </c>
      <c r="G207" s="257">
        <v>-23</v>
      </c>
      <c r="H207" s="257">
        <v>882000</v>
      </c>
      <c r="I207" s="257">
        <v>882000</v>
      </c>
      <c r="J207" s="257">
        <v>882000</v>
      </c>
      <c r="K207" s="257">
        <v>0</v>
      </c>
      <c r="L207" s="257">
        <v>0</v>
      </c>
      <c r="M207" s="257">
        <v>0</v>
      </c>
      <c r="N207" s="257">
        <v>0</v>
      </c>
      <c r="O207" s="257">
        <v>0</v>
      </c>
      <c r="P207" s="254"/>
    </row>
    <row r="208" spans="1:16" ht="18.75" customHeight="1">
      <c r="A208" s="12" t="s">
        <v>67</v>
      </c>
      <c r="B208" s="255">
        <v>751</v>
      </c>
      <c r="C208" s="256">
        <v>18629</v>
      </c>
      <c r="D208" s="257">
        <v>4</v>
      </c>
      <c r="E208" s="258">
        <v>46008</v>
      </c>
      <c r="F208" s="258">
        <v>46038</v>
      </c>
      <c r="G208" s="257">
        <v>-23</v>
      </c>
      <c r="H208" s="257">
        <v>318000</v>
      </c>
      <c r="I208" s="257">
        <v>318000</v>
      </c>
      <c r="J208" s="257">
        <v>318000</v>
      </c>
      <c r="K208" s="257">
        <v>0</v>
      </c>
      <c r="L208" s="257">
        <v>0</v>
      </c>
      <c r="M208" s="257">
        <v>0</v>
      </c>
      <c r="N208" s="257">
        <v>0</v>
      </c>
      <c r="O208" s="257">
        <v>0</v>
      </c>
      <c r="P208" s="254"/>
    </row>
    <row r="209" spans="1:16" ht="18.75" customHeight="1">
      <c r="A209" s="12" t="s">
        <v>71</v>
      </c>
      <c r="B209" s="255">
        <v>151</v>
      </c>
      <c r="C209" s="256">
        <v>22984</v>
      </c>
      <c r="D209" s="257">
        <v>4</v>
      </c>
      <c r="E209" s="258">
        <v>45996</v>
      </c>
      <c r="F209" s="258">
        <v>45997</v>
      </c>
      <c r="G209" s="257">
        <v>18</v>
      </c>
      <c r="H209" s="257">
        <v>357200</v>
      </c>
      <c r="I209" s="257">
        <v>339150</v>
      </c>
      <c r="J209" s="257">
        <v>0</v>
      </c>
      <c r="K209" s="257">
        <v>0</v>
      </c>
      <c r="L209" s="257">
        <v>0</v>
      </c>
      <c r="M209" s="257">
        <v>339150</v>
      </c>
      <c r="N209" s="257">
        <v>0</v>
      </c>
      <c r="O209" s="257">
        <v>0</v>
      </c>
      <c r="P209" s="254"/>
    </row>
    <row r="210" spans="1:16" ht="18.75" customHeight="1">
      <c r="A210" s="12" t="s">
        <v>71</v>
      </c>
      <c r="B210" s="255">
        <v>151</v>
      </c>
      <c r="C210" s="256">
        <v>23324</v>
      </c>
      <c r="D210" s="257">
        <v>4</v>
      </c>
      <c r="E210" s="258">
        <v>46008</v>
      </c>
      <c r="F210" s="258">
        <v>46009</v>
      </c>
      <c r="G210" s="257">
        <v>6</v>
      </c>
      <c r="H210" s="257">
        <v>552900</v>
      </c>
      <c r="I210" s="257">
        <v>547200</v>
      </c>
      <c r="J210" s="257">
        <v>0</v>
      </c>
      <c r="K210" s="257">
        <v>547200</v>
      </c>
      <c r="L210" s="257">
        <v>0</v>
      </c>
      <c r="M210" s="257">
        <v>0</v>
      </c>
      <c r="N210" s="257">
        <v>0</v>
      </c>
      <c r="O210" s="257">
        <v>0</v>
      </c>
      <c r="P210" s="254"/>
    </row>
    <row r="211" spans="1:16" ht="18.75" customHeight="1">
      <c r="A211" s="12" t="s">
        <v>294</v>
      </c>
      <c r="B211" s="255">
        <v>751</v>
      </c>
      <c r="C211" s="256">
        <v>18719</v>
      </c>
      <c r="D211" s="257">
        <v>1</v>
      </c>
      <c r="E211" s="258">
        <v>46010</v>
      </c>
      <c r="F211" s="258">
        <v>46040</v>
      </c>
      <c r="G211" s="257">
        <v>-25</v>
      </c>
      <c r="H211" s="257">
        <v>154000</v>
      </c>
      <c r="I211" s="257">
        <v>150000</v>
      </c>
      <c r="J211" s="257">
        <v>150000</v>
      </c>
      <c r="K211" s="257">
        <v>0</v>
      </c>
      <c r="L211" s="257">
        <v>0</v>
      </c>
      <c r="M211" s="257">
        <v>0</v>
      </c>
      <c r="N211" s="257">
        <v>0</v>
      </c>
      <c r="O211" s="257">
        <v>0</v>
      </c>
      <c r="P211" s="254"/>
    </row>
    <row r="212" spans="1:16" ht="18.75" customHeight="1">
      <c r="A212" s="12" t="s">
        <v>1515</v>
      </c>
      <c r="B212" s="255">
        <v>751</v>
      </c>
      <c r="C212" s="256">
        <v>18191</v>
      </c>
      <c r="D212" s="257">
        <v>1</v>
      </c>
      <c r="E212" s="258">
        <v>45996</v>
      </c>
      <c r="F212" s="258">
        <v>45997</v>
      </c>
      <c r="G212" s="257">
        <v>18</v>
      </c>
      <c r="H212" s="257">
        <v>156600</v>
      </c>
      <c r="I212" s="257">
        <v>156600</v>
      </c>
      <c r="J212" s="257">
        <v>0</v>
      </c>
      <c r="K212" s="257">
        <v>0</v>
      </c>
      <c r="L212" s="257">
        <v>0</v>
      </c>
      <c r="M212" s="257">
        <v>156600</v>
      </c>
      <c r="N212" s="257">
        <v>0</v>
      </c>
      <c r="O212" s="257">
        <v>0</v>
      </c>
      <c r="P212" s="254"/>
    </row>
    <row r="213" spans="1:16" ht="18.75" customHeight="1">
      <c r="A213" s="12" t="s">
        <v>1515</v>
      </c>
      <c r="B213" s="255">
        <v>751</v>
      </c>
      <c r="C213" s="256">
        <v>18401</v>
      </c>
      <c r="D213" s="257">
        <v>1</v>
      </c>
      <c r="E213" s="258">
        <v>46002</v>
      </c>
      <c r="F213" s="258">
        <v>46003</v>
      </c>
      <c r="G213" s="257">
        <v>12</v>
      </c>
      <c r="H213" s="257">
        <v>444600</v>
      </c>
      <c r="I213" s="257">
        <v>444600</v>
      </c>
      <c r="J213" s="257">
        <v>0</v>
      </c>
      <c r="K213" s="257">
        <v>0</v>
      </c>
      <c r="L213" s="257">
        <v>444600</v>
      </c>
      <c r="M213" s="257">
        <v>0</v>
      </c>
      <c r="N213" s="257">
        <v>0</v>
      </c>
      <c r="O213" s="257">
        <v>0</v>
      </c>
      <c r="P213" s="254"/>
    </row>
    <row r="214" spans="1:16" ht="18.75" customHeight="1">
      <c r="A214" s="12" t="s">
        <v>1515</v>
      </c>
      <c r="B214" s="255">
        <v>751</v>
      </c>
      <c r="C214" s="256">
        <v>18753</v>
      </c>
      <c r="D214" s="257">
        <v>1</v>
      </c>
      <c r="E214" s="258">
        <v>46011</v>
      </c>
      <c r="F214" s="258">
        <v>46012</v>
      </c>
      <c r="G214" s="257">
        <v>3</v>
      </c>
      <c r="H214" s="257">
        <v>651600</v>
      </c>
      <c r="I214" s="257">
        <v>651600</v>
      </c>
      <c r="J214" s="257">
        <v>0</v>
      </c>
      <c r="K214" s="257">
        <v>651600</v>
      </c>
      <c r="L214" s="257">
        <v>0</v>
      </c>
      <c r="M214" s="257">
        <v>0</v>
      </c>
      <c r="N214" s="257">
        <v>0</v>
      </c>
      <c r="O214" s="257">
        <v>0</v>
      </c>
      <c r="P214" s="254"/>
    </row>
    <row r="215" spans="1:16" ht="18.75" customHeight="1">
      <c r="A215" s="12" t="s">
        <v>1515</v>
      </c>
      <c r="B215" s="255">
        <v>751</v>
      </c>
      <c r="C215" s="256">
        <v>18866</v>
      </c>
      <c r="D215" s="257">
        <v>1</v>
      </c>
      <c r="E215" s="258">
        <v>46015</v>
      </c>
      <c r="F215" s="258">
        <v>46016</v>
      </c>
      <c r="G215" s="257">
        <v>-1</v>
      </c>
      <c r="H215" s="257">
        <v>388800</v>
      </c>
      <c r="I215" s="257">
        <v>388800</v>
      </c>
      <c r="J215" s="257">
        <v>388800</v>
      </c>
      <c r="K215" s="257">
        <v>0</v>
      </c>
      <c r="L215" s="257">
        <v>0</v>
      </c>
      <c r="M215" s="257">
        <v>0</v>
      </c>
      <c r="N215" s="257">
        <v>0</v>
      </c>
      <c r="O215" s="257">
        <v>0</v>
      </c>
      <c r="P215" s="254"/>
    </row>
    <row r="216" spans="1:16" ht="18.75" customHeight="1">
      <c r="A216" s="12" t="s">
        <v>1540</v>
      </c>
      <c r="B216" s="255">
        <v>151</v>
      </c>
      <c r="C216" s="256">
        <v>23296</v>
      </c>
      <c r="D216" s="257">
        <v>1</v>
      </c>
      <c r="E216" s="258">
        <v>46007</v>
      </c>
      <c r="F216" s="258">
        <v>46008</v>
      </c>
      <c r="G216" s="257">
        <v>7</v>
      </c>
      <c r="H216" s="257">
        <v>101200</v>
      </c>
      <c r="I216" s="257">
        <v>100000</v>
      </c>
      <c r="J216" s="257">
        <v>0</v>
      </c>
      <c r="K216" s="257">
        <v>100000</v>
      </c>
      <c r="L216" s="257">
        <v>0</v>
      </c>
      <c r="M216" s="257">
        <v>0</v>
      </c>
      <c r="N216" s="257">
        <v>0</v>
      </c>
      <c r="O216" s="257">
        <v>0</v>
      </c>
      <c r="P216" s="254"/>
    </row>
    <row r="217" spans="1:16" ht="18.75" customHeight="1">
      <c r="A217" s="12" t="s">
        <v>1430</v>
      </c>
      <c r="B217" s="255">
        <v>151</v>
      </c>
      <c r="C217" s="256">
        <v>23526</v>
      </c>
      <c r="D217" s="257">
        <v>13</v>
      </c>
      <c r="E217" s="258">
        <v>46014</v>
      </c>
      <c r="F217" s="258">
        <v>46015</v>
      </c>
      <c r="G217" s="257">
        <v>0</v>
      </c>
      <c r="H217" s="257">
        <v>85440</v>
      </c>
      <c r="I217" s="257">
        <v>85440</v>
      </c>
      <c r="J217" s="257">
        <v>85440</v>
      </c>
      <c r="K217" s="257">
        <v>0</v>
      </c>
      <c r="L217" s="257">
        <v>0</v>
      </c>
      <c r="M217" s="257">
        <v>0</v>
      </c>
      <c r="N217" s="257">
        <v>0</v>
      </c>
      <c r="O217" s="257">
        <v>0</v>
      </c>
      <c r="P217" s="254"/>
    </row>
    <row r="218" spans="1:16" ht="18.75" customHeight="1">
      <c r="A218" s="12" t="s">
        <v>1430</v>
      </c>
      <c r="B218" s="255">
        <v>151</v>
      </c>
      <c r="C218" s="256">
        <v>23574</v>
      </c>
      <c r="D218" s="257">
        <v>13</v>
      </c>
      <c r="E218" s="258">
        <v>46015</v>
      </c>
      <c r="F218" s="258">
        <v>46016</v>
      </c>
      <c r="G218" s="257">
        <v>-1</v>
      </c>
      <c r="H218" s="257">
        <v>111000</v>
      </c>
      <c r="I218" s="257">
        <v>111000</v>
      </c>
      <c r="J218" s="257">
        <v>111000</v>
      </c>
      <c r="K218" s="257">
        <v>0</v>
      </c>
      <c r="L218" s="257">
        <v>0</v>
      </c>
      <c r="M218" s="257">
        <v>0</v>
      </c>
      <c r="N218" s="257">
        <v>0</v>
      </c>
      <c r="O218" s="257">
        <v>0</v>
      </c>
      <c r="P218" s="254"/>
    </row>
    <row r="219" spans="1:16" ht="18.75" customHeight="1">
      <c r="A219" s="12" t="s">
        <v>1541</v>
      </c>
      <c r="B219" s="255">
        <v>751</v>
      </c>
      <c r="C219" s="256">
        <v>18279</v>
      </c>
      <c r="D219" s="257">
        <v>7</v>
      </c>
      <c r="E219" s="258">
        <v>45999</v>
      </c>
      <c r="F219" s="258">
        <v>46000</v>
      </c>
      <c r="G219" s="257">
        <v>15</v>
      </c>
      <c r="H219" s="257">
        <v>246320</v>
      </c>
      <c r="I219" s="257">
        <v>150001</v>
      </c>
      <c r="J219" s="257">
        <v>0</v>
      </c>
      <c r="K219" s="257">
        <v>0</v>
      </c>
      <c r="L219" s="257">
        <v>150001</v>
      </c>
      <c r="M219" s="257">
        <v>0</v>
      </c>
      <c r="N219" s="257">
        <v>0</v>
      </c>
      <c r="O219" s="257">
        <v>0</v>
      </c>
      <c r="P219" s="254"/>
    </row>
    <row r="220" spans="1:16" ht="18.75" customHeight="1">
      <c r="A220" s="12" t="s">
        <v>1414</v>
      </c>
      <c r="B220" s="255">
        <v>151</v>
      </c>
      <c r="C220" s="256">
        <v>23249</v>
      </c>
      <c r="D220" s="257">
        <v>13</v>
      </c>
      <c r="E220" s="258">
        <v>46006</v>
      </c>
      <c r="F220" s="258">
        <v>46007</v>
      </c>
      <c r="G220" s="257">
        <v>8</v>
      </c>
      <c r="H220" s="257">
        <v>213600</v>
      </c>
      <c r="I220" s="257">
        <v>213600</v>
      </c>
      <c r="J220" s="257">
        <v>0</v>
      </c>
      <c r="K220" s="257">
        <v>213600</v>
      </c>
      <c r="L220" s="257">
        <v>0</v>
      </c>
      <c r="M220" s="257">
        <v>0</v>
      </c>
      <c r="N220" s="257">
        <v>0</v>
      </c>
      <c r="O220" s="257">
        <v>0</v>
      </c>
      <c r="P220" s="254"/>
    </row>
    <row r="221" spans="1:16" ht="18.75" customHeight="1">
      <c r="A221" s="12" t="s">
        <v>1414</v>
      </c>
      <c r="B221" s="255">
        <v>151</v>
      </c>
      <c r="C221" s="256">
        <v>23498</v>
      </c>
      <c r="D221" s="257">
        <v>13</v>
      </c>
      <c r="E221" s="258">
        <v>46013</v>
      </c>
      <c r="F221" s="258">
        <v>46014</v>
      </c>
      <c r="G221" s="257">
        <v>1</v>
      </c>
      <c r="H221" s="257">
        <v>439790</v>
      </c>
      <c r="I221" s="257">
        <v>439790</v>
      </c>
      <c r="J221" s="257">
        <v>0</v>
      </c>
      <c r="K221" s="257">
        <v>439790</v>
      </c>
      <c r="L221" s="257">
        <v>0</v>
      </c>
      <c r="M221" s="257">
        <v>0</v>
      </c>
      <c r="N221" s="257">
        <v>0</v>
      </c>
      <c r="O221" s="257">
        <v>0</v>
      </c>
      <c r="P221" s="254"/>
    </row>
    <row r="222" spans="1:16" ht="18.75" customHeight="1">
      <c r="A222" s="12" t="s">
        <v>1414</v>
      </c>
      <c r="B222" s="255">
        <v>151</v>
      </c>
      <c r="C222" s="256">
        <v>23538</v>
      </c>
      <c r="D222" s="257">
        <v>13</v>
      </c>
      <c r="E222" s="258">
        <v>46014</v>
      </c>
      <c r="F222" s="258">
        <v>46015</v>
      </c>
      <c r="G222" s="257">
        <v>0</v>
      </c>
      <c r="H222" s="257">
        <v>361990</v>
      </c>
      <c r="I222" s="257">
        <v>361990</v>
      </c>
      <c r="J222" s="257">
        <v>361990</v>
      </c>
      <c r="K222" s="257">
        <v>0</v>
      </c>
      <c r="L222" s="257">
        <v>0</v>
      </c>
      <c r="M222" s="257">
        <v>0</v>
      </c>
      <c r="N222" s="257">
        <v>0</v>
      </c>
      <c r="O222" s="257">
        <v>0</v>
      </c>
      <c r="P222" s="254"/>
    </row>
    <row r="223" spans="1:16" ht="18.75" customHeight="1">
      <c r="A223" s="12" t="s">
        <v>1414</v>
      </c>
      <c r="B223" s="255">
        <v>151</v>
      </c>
      <c r="C223" s="256">
        <v>23580</v>
      </c>
      <c r="D223" s="257">
        <v>13</v>
      </c>
      <c r="E223" s="258">
        <v>46015</v>
      </c>
      <c r="F223" s="258">
        <v>46016</v>
      </c>
      <c r="G223" s="257">
        <v>-1</v>
      </c>
      <c r="H223" s="257">
        <v>365400</v>
      </c>
      <c r="I223" s="257">
        <v>365400</v>
      </c>
      <c r="J223" s="257">
        <v>365400</v>
      </c>
      <c r="K223" s="257">
        <v>0</v>
      </c>
      <c r="L223" s="257">
        <v>0</v>
      </c>
      <c r="M223" s="257">
        <v>0</v>
      </c>
      <c r="N223" s="257">
        <v>0</v>
      </c>
      <c r="O223" s="257">
        <v>0</v>
      </c>
      <c r="P223" s="254"/>
    </row>
    <row r="224" spans="1:16" ht="18.75" customHeight="1">
      <c r="A224" s="12" t="s">
        <v>1414</v>
      </c>
      <c r="B224" s="255">
        <v>151</v>
      </c>
      <c r="C224" s="256">
        <v>23597</v>
      </c>
      <c r="D224" s="257">
        <v>13</v>
      </c>
      <c r="E224" s="258">
        <v>46015</v>
      </c>
      <c r="F224" s="258">
        <v>46016</v>
      </c>
      <c r="G224" s="257">
        <v>-1</v>
      </c>
      <c r="H224" s="257">
        <v>362080</v>
      </c>
      <c r="I224" s="257">
        <v>362080</v>
      </c>
      <c r="J224" s="257">
        <v>362080</v>
      </c>
      <c r="K224" s="257">
        <v>0</v>
      </c>
      <c r="L224" s="257">
        <v>0</v>
      </c>
      <c r="M224" s="257">
        <v>0</v>
      </c>
      <c r="N224" s="257">
        <v>0</v>
      </c>
      <c r="O224" s="257">
        <v>0</v>
      </c>
      <c r="P224" s="254"/>
    </row>
    <row r="225" spans="1:16" ht="18.75" customHeight="1">
      <c r="A225" s="12" t="s">
        <v>1310</v>
      </c>
      <c r="B225" s="255">
        <v>151</v>
      </c>
      <c r="C225" s="256">
        <v>23549</v>
      </c>
      <c r="D225" s="257">
        <v>11</v>
      </c>
      <c r="E225" s="258">
        <v>46014</v>
      </c>
      <c r="F225" s="258">
        <v>46022</v>
      </c>
      <c r="G225" s="257">
        <v>-7</v>
      </c>
      <c r="H225" s="257">
        <v>98200</v>
      </c>
      <c r="I225" s="257">
        <v>98200</v>
      </c>
      <c r="J225" s="257">
        <v>98200</v>
      </c>
      <c r="K225" s="257">
        <v>0</v>
      </c>
      <c r="L225" s="257">
        <v>0</v>
      </c>
      <c r="M225" s="257">
        <v>0</v>
      </c>
      <c r="N225" s="257">
        <v>0</v>
      </c>
      <c r="O225" s="257">
        <v>0</v>
      </c>
      <c r="P225" s="254"/>
    </row>
    <row r="226" spans="1:16" ht="18.75" customHeight="1">
      <c r="A226" s="12" t="s">
        <v>75</v>
      </c>
      <c r="B226" s="255">
        <v>751</v>
      </c>
      <c r="C226" s="256">
        <v>17383</v>
      </c>
      <c r="D226" s="257">
        <v>8</v>
      </c>
      <c r="E226" s="258">
        <v>45969</v>
      </c>
      <c r="F226" s="258">
        <v>45999</v>
      </c>
      <c r="G226" s="257">
        <v>16</v>
      </c>
      <c r="H226" s="257">
        <v>1152000</v>
      </c>
      <c r="I226" s="257">
        <v>1152000</v>
      </c>
      <c r="J226" s="257">
        <v>0</v>
      </c>
      <c r="K226" s="257">
        <v>0</v>
      </c>
      <c r="L226" s="257">
        <v>0</v>
      </c>
      <c r="M226" s="257">
        <v>1152000</v>
      </c>
      <c r="N226" s="257">
        <v>0</v>
      </c>
      <c r="O226" s="257">
        <v>0</v>
      </c>
      <c r="P226" s="254"/>
    </row>
    <row r="227" spans="1:16" ht="18.75" customHeight="1">
      <c r="A227" s="12" t="s">
        <v>75</v>
      </c>
      <c r="B227" s="255">
        <v>751</v>
      </c>
      <c r="C227" s="256">
        <v>17449</v>
      </c>
      <c r="D227" s="257">
        <v>8</v>
      </c>
      <c r="E227" s="258">
        <v>45972</v>
      </c>
      <c r="F227" s="258">
        <v>46002</v>
      </c>
      <c r="G227" s="257">
        <v>13</v>
      </c>
      <c r="H227" s="257">
        <v>651600</v>
      </c>
      <c r="I227" s="257">
        <v>651600</v>
      </c>
      <c r="J227" s="257">
        <v>0</v>
      </c>
      <c r="K227" s="257">
        <v>0</v>
      </c>
      <c r="L227" s="257">
        <v>651600</v>
      </c>
      <c r="M227" s="257">
        <v>0</v>
      </c>
      <c r="N227" s="257">
        <v>0</v>
      </c>
      <c r="O227" s="257">
        <v>0</v>
      </c>
      <c r="P227" s="254"/>
    </row>
    <row r="228" spans="1:16" ht="18.75" customHeight="1">
      <c r="A228" s="12" t="s">
        <v>75</v>
      </c>
      <c r="B228" s="255">
        <v>751</v>
      </c>
      <c r="C228" s="256">
        <v>17484</v>
      </c>
      <c r="D228" s="257">
        <v>8</v>
      </c>
      <c r="E228" s="258">
        <v>45973</v>
      </c>
      <c r="F228" s="258">
        <v>46003</v>
      </c>
      <c r="G228" s="257">
        <v>12</v>
      </c>
      <c r="H228" s="257">
        <v>1140000</v>
      </c>
      <c r="I228" s="257">
        <v>1140000</v>
      </c>
      <c r="J228" s="257">
        <v>0</v>
      </c>
      <c r="K228" s="257">
        <v>0</v>
      </c>
      <c r="L228" s="257">
        <v>1140000</v>
      </c>
      <c r="M228" s="257">
        <v>0</v>
      </c>
      <c r="N228" s="257">
        <v>0</v>
      </c>
      <c r="O228" s="257">
        <v>0</v>
      </c>
      <c r="P228" s="254"/>
    </row>
    <row r="229" spans="1:16" ht="18.75" customHeight="1">
      <c r="A229" s="12" t="s">
        <v>75</v>
      </c>
      <c r="B229" s="255">
        <v>751</v>
      </c>
      <c r="C229" s="256">
        <v>17593</v>
      </c>
      <c r="D229" s="257">
        <v>8</v>
      </c>
      <c r="E229" s="258">
        <v>45976</v>
      </c>
      <c r="F229" s="258">
        <v>46006</v>
      </c>
      <c r="G229" s="257">
        <v>9</v>
      </c>
      <c r="H229" s="257">
        <v>1228000</v>
      </c>
      <c r="I229" s="257">
        <v>1228000</v>
      </c>
      <c r="J229" s="257">
        <v>0</v>
      </c>
      <c r="K229" s="257">
        <v>0</v>
      </c>
      <c r="L229" s="257">
        <v>1228000</v>
      </c>
      <c r="M229" s="257">
        <v>0</v>
      </c>
      <c r="N229" s="257">
        <v>0</v>
      </c>
      <c r="O229" s="257">
        <v>0</v>
      </c>
      <c r="P229" s="254"/>
    </row>
    <row r="230" spans="1:16" ht="18.75" customHeight="1">
      <c r="A230" s="12" t="s">
        <v>75</v>
      </c>
      <c r="B230" s="255">
        <v>751</v>
      </c>
      <c r="C230" s="256">
        <v>17633</v>
      </c>
      <c r="D230" s="257">
        <v>8</v>
      </c>
      <c r="E230" s="258">
        <v>45979</v>
      </c>
      <c r="F230" s="258">
        <v>46009</v>
      </c>
      <c r="G230" s="257">
        <v>6</v>
      </c>
      <c r="H230" s="257">
        <v>331200</v>
      </c>
      <c r="I230" s="257">
        <v>331200</v>
      </c>
      <c r="J230" s="257">
        <v>0</v>
      </c>
      <c r="K230" s="257">
        <v>331200</v>
      </c>
      <c r="L230" s="257">
        <v>0</v>
      </c>
      <c r="M230" s="257">
        <v>0</v>
      </c>
      <c r="N230" s="257">
        <v>0</v>
      </c>
      <c r="O230" s="257">
        <v>0</v>
      </c>
      <c r="P230" s="254"/>
    </row>
    <row r="231" spans="1:16" ht="18.75" customHeight="1">
      <c r="A231" s="12" t="s">
        <v>75</v>
      </c>
      <c r="B231" s="255">
        <v>751</v>
      </c>
      <c r="C231" s="256">
        <v>17782</v>
      </c>
      <c r="D231" s="257">
        <v>8</v>
      </c>
      <c r="E231" s="258">
        <v>45983</v>
      </c>
      <c r="F231" s="258">
        <v>46013</v>
      </c>
      <c r="G231" s="257">
        <v>2</v>
      </c>
      <c r="H231" s="257">
        <v>721800</v>
      </c>
      <c r="I231" s="257">
        <v>721800</v>
      </c>
      <c r="J231" s="257">
        <v>0</v>
      </c>
      <c r="K231" s="257">
        <v>721800</v>
      </c>
      <c r="L231" s="257">
        <v>0</v>
      </c>
      <c r="M231" s="257">
        <v>0</v>
      </c>
      <c r="N231" s="257">
        <v>0</v>
      </c>
      <c r="O231" s="257">
        <v>0</v>
      </c>
      <c r="P231" s="254"/>
    </row>
    <row r="232" spans="1:16" ht="18.75" customHeight="1">
      <c r="A232" s="12" t="s">
        <v>75</v>
      </c>
      <c r="B232" s="255">
        <v>751</v>
      </c>
      <c r="C232" s="256">
        <v>18000</v>
      </c>
      <c r="D232" s="257">
        <v>8</v>
      </c>
      <c r="E232" s="258">
        <v>45992</v>
      </c>
      <c r="F232" s="258">
        <v>46022</v>
      </c>
      <c r="G232" s="257">
        <v>-7</v>
      </c>
      <c r="H232" s="257">
        <v>1156000</v>
      </c>
      <c r="I232" s="257">
        <v>1156000</v>
      </c>
      <c r="J232" s="257">
        <v>1156000</v>
      </c>
      <c r="K232" s="257">
        <v>0</v>
      </c>
      <c r="L232" s="257">
        <v>0</v>
      </c>
      <c r="M232" s="257">
        <v>0</v>
      </c>
      <c r="N232" s="257">
        <v>0</v>
      </c>
      <c r="O232" s="257">
        <v>0</v>
      </c>
      <c r="P232" s="254"/>
    </row>
    <row r="233" spans="1:16" ht="18.75" customHeight="1">
      <c r="A233" s="12" t="s">
        <v>75</v>
      </c>
      <c r="B233" s="255">
        <v>751</v>
      </c>
      <c r="C233" s="256">
        <v>18047</v>
      </c>
      <c r="D233" s="257">
        <v>8</v>
      </c>
      <c r="E233" s="258">
        <v>45992</v>
      </c>
      <c r="F233" s="258">
        <v>46022</v>
      </c>
      <c r="G233" s="257">
        <v>-7</v>
      </c>
      <c r="H233" s="257">
        <v>723600</v>
      </c>
      <c r="I233" s="257">
        <v>723600</v>
      </c>
      <c r="J233" s="257">
        <v>723600</v>
      </c>
      <c r="K233" s="257">
        <v>0</v>
      </c>
      <c r="L233" s="257">
        <v>0</v>
      </c>
      <c r="M233" s="257">
        <v>0</v>
      </c>
      <c r="N233" s="257">
        <v>0</v>
      </c>
      <c r="O233" s="257">
        <v>0</v>
      </c>
      <c r="P233" s="254"/>
    </row>
    <row r="234" spans="1:16" ht="18.75" customHeight="1">
      <c r="A234" s="12" t="s">
        <v>75</v>
      </c>
      <c r="B234" s="255">
        <v>751</v>
      </c>
      <c r="C234" s="256">
        <v>18075</v>
      </c>
      <c r="D234" s="257">
        <v>8</v>
      </c>
      <c r="E234" s="258">
        <v>45993</v>
      </c>
      <c r="F234" s="258">
        <v>46023</v>
      </c>
      <c r="G234" s="257">
        <v>-8</v>
      </c>
      <c r="H234" s="257">
        <v>1128000</v>
      </c>
      <c r="I234" s="257">
        <v>1128000</v>
      </c>
      <c r="J234" s="257">
        <v>1128000</v>
      </c>
      <c r="K234" s="257">
        <v>0</v>
      </c>
      <c r="L234" s="257">
        <v>0</v>
      </c>
      <c r="M234" s="257">
        <v>0</v>
      </c>
      <c r="N234" s="257">
        <v>0</v>
      </c>
      <c r="O234" s="257">
        <v>0</v>
      </c>
      <c r="P234" s="254"/>
    </row>
    <row r="235" spans="1:16" ht="18.75" customHeight="1">
      <c r="A235" s="12" t="s">
        <v>75</v>
      </c>
      <c r="B235" s="255">
        <v>751</v>
      </c>
      <c r="C235" s="256">
        <v>18251</v>
      </c>
      <c r="D235" s="257">
        <v>8</v>
      </c>
      <c r="E235" s="258">
        <v>45997</v>
      </c>
      <c r="F235" s="258">
        <v>46027</v>
      </c>
      <c r="G235" s="257">
        <v>-12</v>
      </c>
      <c r="H235" s="257">
        <v>867600</v>
      </c>
      <c r="I235" s="257">
        <v>867600</v>
      </c>
      <c r="J235" s="257">
        <v>867600</v>
      </c>
      <c r="K235" s="257">
        <v>0</v>
      </c>
      <c r="L235" s="257">
        <v>0</v>
      </c>
      <c r="M235" s="257">
        <v>0</v>
      </c>
      <c r="N235" s="257">
        <v>0</v>
      </c>
      <c r="O235" s="257">
        <v>0</v>
      </c>
      <c r="P235" s="254"/>
    </row>
    <row r="236" spans="1:16" ht="18.75" customHeight="1">
      <c r="A236" s="12" t="s">
        <v>75</v>
      </c>
      <c r="B236" s="255">
        <v>751</v>
      </c>
      <c r="C236" s="256">
        <v>18296</v>
      </c>
      <c r="D236" s="257">
        <v>8</v>
      </c>
      <c r="E236" s="258">
        <v>46000</v>
      </c>
      <c r="F236" s="258">
        <v>46030</v>
      </c>
      <c r="G236" s="257">
        <v>-15</v>
      </c>
      <c r="H236" s="257">
        <v>1130000</v>
      </c>
      <c r="I236" s="257">
        <v>1130000</v>
      </c>
      <c r="J236" s="257">
        <v>1130000</v>
      </c>
      <c r="K236" s="257">
        <v>0</v>
      </c>
      <c r="L236" s="257">
        <v>0</v>
      </c>
      <c r="M236" s="257">
        <v>0</v>
      </c>
      <c r="N236" s="257">
        <v>0</v>
      </c>
      <c r="O236" s="257">
        <v>0</v>
      </c>
      <c r="P236" s="254"/>
    </row>
    <row r="237" spans="1:16" ht="18.75" customHeight="1">
      <c r="A237" s="12" t="s">
        <v>75</v>
      </c>
      <c r="B237" s="255">
        <v>751</v>
      </c>
      <c r="C237" s="256">
        <v>18484</v>
      </c>
      <c r="D237" s="257">
        <v>8</v>
      </c>
      <c r="E237" s="258">
        <v>46004</v>
      </c>
      <c r="F237" s="258">
        <v>46034</v>
      </c>
      <c r="G237" s="257">
        <v>-19</v>
      </c>
      <c r="H237" s="257">
        <v>1803600</v>
      </c>
      <c r="I237" s="257">
        <v>1803600</v>
      </c>
      <c r="J237" s="257">
        <v>1803600</v>
      </c>
      <c r="K237" s="257">
        <v>0</v>
      </c>
      <c r="L237" s="257">
        <v>0</v>
      </c>
      <c r="M237" s="257">
        <v>0</v>
      </c>
      <c r="N237" s="257">
        <v>0</v>
      </c>
      <c r="O237" s="257">
        <v>0</v>
      </c>
      <c r="P237" s="254"/>
    </row>
    <row r="238" spans="1:16" ht="18.75" customHeight="1">
      <c r="A238" s="12" t="s">
        <v>75</v>
      </c>
      <c r="B238" s="255">
        <v>751</v>
      </c>
      <c r="C238" s="256">
        <v>18564</v>
      </c>
      <c r="D238" s="257">
        <v>8</v>
      </c>
      <c r="E238" s="258">
        <v>46007</v>
      </c>
      <c r="F238" s="258">
        <v>46037</v>
      </c>
      <c r="G238" s="257">
        <v>-22</v>
      </c>
      <c r="H238" s="257">
        <v>1136000</v>
      </c>
      <c r="I238" s="257">
        <v>1136000</v>
      </c>
      <c r="J238" s="257">
        <v>1136000</v>
      </c>
      <c r="K238" s="257">
        <v>0</v>
      </c>
      <c r="L238" s="257">
        <v>0</v>
      </c>
      <c r="M238" s="257">
        <v>0</v>
      </c>
      <c r="N238" s="257">
        <v>0</v>
      </c>
      <c r="O238" s="257">
        <v>0</v>
      </c>
      <c r="P238" s="254"/>
    </row>
    <row r="239" spans="1:16" ht="18.75" customHeight="1">
      <c r="A239" s="12" t="s">
        <v>75</v>
      </c>
      <c r="B239" s="255">
        <v>751</v>
      </c>
      <c r="C239" s="256">
        <v>18791</v>
      </c>
      <c r="D239" s="257">
        <v>8</v>
      </c>
      <c r="E239" s="258">
        <v>46013</v>
      </c>
      <c r="F239" s="258">
        <v>46043</v>
      </c>
      <c r="G239" s="257">
        <v>-28</v>
      </c>
      <c r="H239" s="257">
        <v>579600</v>
      </c>
      <c r="I239" s="257">
        <v>579600</v>
      </c>
      <c r="J239" s="257">
        <v>579600</v>
      </c>
      <c r="K239" s="257">
        <v>0</v>
      </c>
      <c r="L239" s="257">
        <v>0</v>
      </c>
      <c r="M239" s="257">
        <v>0</v>
      </c>
      <c r="N239" s="257">
        <v>0</v>
      </c>
      <c r="O239" s="257">
        <v>0</v>
      </c>
      <c r="P239" s="254"/>
    </row>
    <row r="240" spans="1:16" ht="18.75" customHeight="1">
      <c r="A240" s="12" t="s">
        <v>96</v>
      </c>
      <c r="B240" s="255">
        <v>151</v>
      </c>
      <c r="C240" s="256">
        <v>23356</v>
      </c>
      <c r="D240" s="257">
        <v>11</v>
      </c>
      <c r="E240" s="258">
        <v>46009</v>
      </c>
      <c r="F240" s="258">
        <v>46010</v>
      </c>
      <c r="G240" s="257">
        <v>5</v>
      </c>
      <c r="H240" s="257">
        <v>503900</v>
      </c>
      <c r="I240" s="257">
        <v>503900</v>
      </c>
      <c r="J240" s="257">
        <v>0</v>
      </c>
      <c r="K240" s="257">
        <v>503900</v>
      </c>
      <c r="L240" s="257">
        <v>0</v>
      </c>
      <c r="M240" s="257">
        <v>0</v>
      </c>
      <c r="N240" s="257">
        <v>0</v>
      </c>
      <c r="O240" s="257">
        <v>0</v>
      </c>
      <c r="P240" s="254"/>
    </row>
    <row r="241" spans="1:16" ht="18.75" customHeight="1">
      <c r="A241" s="12" t="s">
        <v>96</v>
      </c>
      <c r="B241" s="255">
        <v>151</v>
      </c>
      <c r="C241" s="256">
        <v>23386</v>
      </c>
      <c r="D241" s="257">
        <v>11</v>
      </c>
      <c r="E241" s="258">
        <v>46010</v>
      </c>
      <c r="F241" s="258">
        <v>46018</v>
      </c>
      <c r="G241" s="257">
        <v>-3</v>
      </c>
      <c r="H241" s="257">
        <v>153900</v>
      </c>
      <c r="I241" s="257">
        <v>153900</v>
      </c>
      <c r="J241" s="257">
        <v>153900</v>
      </c>
      <c r="K241" s="257">
        <v>0</v>
      </c>
      <c r="L241" s="257">
        <v>0</v>
      </c>
      <c r="M241" s="257">
        <v>0</v>
      </c>
      <c r="N241" s="257">
        <v>0</v>
      </c>
      <c r="O241" s="257">
        <v>0</v>
      </c>
      <c r="P241" s="254"/>
    </row>
    <row r="242" spans="1:16" ht="18.75" customHeight="1">
      <c r="A242" s="12" t="s">
        <v>96</v>
      </c>
      <c r="B242" s="255">
        <v>151</v>
      </c>
      <c r="C242" s="256">
        <v>23556</v>
      </c>
      <c r="D242" s="257">
        <v>11</v>
      </c>
      <c r="E242" s="258">
        <v>46014</v>
      </c>
      <c r="F242" s="258">
        <v>46022</v>
      </c>
      <c r="G242" s="257">
        <v>-7</v>
      </c>
      <c r="H242" s="257">
        <v>290400</v>
      </c>
      <c r="I242" s="257">
        <v>290400</v>
      </c>
      <c r="J242" s="257">
        <v>290400</v>
      </c>
      <c r="K242" s="257">
        <v>0</v>
      </c>
      <c r="L242" s="257">
        <v>0</v>
      </c>
      <c r="M242" s="257">
        <v>0</v>
      </c>
      <c r="N242" s="257">
        <v>0</v>
      </c>
      <c r="O242" s="257">
        <v>0</v>
      </c>
      <c r="P242" s="254"/>
    </row>
    <row r="243" spans="1:16" ht="18.75" customHeight="1">
      <c r="A243" s="12" t="s">
        <v>96</v>
      </c>
      <c r="B243" s="255">
        <v>151</v>
      </c>
      <c r="C243" s="256">
        <v>23601</v>
      </c>
      <c r="D243" s="257">
        <v>11</v>
      </c>
      <c r="E243" s="258">
        <v>46015</v>
      </c>
      <c r="F243" s="258">
        <v>46023</v>
      </c>
      <c r="G243" s="257">
        <v>-8</v>
      </c>
      <c r="H243" s="257">
        <v>333700</v>
      </c>
      <c r="I243" s="257">
        <v>333700</v>
      </c>
      <c r="J243" s="257">
        <v>333700</v>
      </c>
      <c r="K243" s="257">
        <v>0</v>
      </c>
      <c r="L243" s="257">
        <v>0</v>
      </c>
      <c r="M243" s="257">
        <v>0</v>
      </c>
      <c r="N243" s="257">
        <v>0</v>
      </c>
      <c r="O243" s="257">
        <v>0</v>
      </c>
      <c r="P243" s="254"/>
    </row>
    <row r="244" spans="1:16" ht="18.75" customHeight="1">
      <c r="A244" s="12" t="s">
        <v>1517</v>
      </c>
      <c r="B244" s="255">
        <v>151</v>
      </c>
      <c r="C244" s="256">
        <v>23252</v>
      </c>
      <c r="D244" s="257">
        <v>12</v>
      </c>
      <c r="E244" s="258">
        <v>46006</v>
      </c>
      <c r="F244" s="258">
        <v>46014</v>
      </c>
      <c r="G244" s="257">
        <v>1</v>
      </c>
      <c r="H244" s="257">
        <v>142850</v>
      </c>
      <c r="I244" s="257">
        <v>142850</v>
      </c>
      <c r="J244" s="257">
        <v>0</v>
      </c>
      <c r="K244" s="257">
        <v>142850</v>
      </c>
      <c r="L244" s="257">
        <v>0</v>
      </c>
      <c r="M244" s="257">
        <v>0</v>
      </c>
      <c r="N244" s="257">
        <v>0</v>
      </c>
      <c r="O244" s="257">
        <v>0</v>
      </c>
      <c r="P244" s="254"/>
    </row>
    <row r="245" spans="1:16" ht="18.75" customHeight="1">
      <c r="A245" s="12" t="s">
        <v>1517</v>
      </c>
      <c r="B245" s="255">
        <v>151</v>
      </c>
      <c r="C245" s="256">
        <v>23398</v>
      </c>
      <c r="D245" s="257">
        <v>12</v>
      </c>
      <c r="E245" s="258">
        <v>46010</v>
      </c>
      <c r="F245" s="258">
        <v>46018</v>
      </c>
      <c r="G245" s="257">
        <v>-3</v>
      </c>
      <c r="H245" s="257">
        <v>441000</v>
      </c>
      <c r="I245" s="257">
        <v>441000</v>
      </c>
      <c r="J245" s="257">
        <v>441000</v>
      </c>
      <c r="K245" s="257">
        <v>0</v>
      </c>
      <c r="L245" s="257">
        <v>0</v>
      </c>
      <c r="M245" s="257">
        <v>0</v>
      </c>
      <c r="N245" s="257">
        <v>0</v>
      </c>
      <c r="O245" s="257">
        <v>0</v>
      </c>
      <c r="P245" s="254"/>
    </row>
    <row r="246" spans="1:16" ht="18.75" customHeight="1">
      <c r="A246" s="12" t="s">
        <v>1517</v>
      </c>
      <c r="B246" s="255">
        <v>151</v>
      </c>
      <c r="C246" s="256">
        <v>23510</v>
      </c>
      <c r="D246" s="257">
        <v>12</v>
      </c>
      <c r="E246" s="258">
        <v>46013</v>
      </c>
      <c r="F246" s="258">
        <v>46021</v>
      </c>
      <c r="G246" s="257">
        <v>-6</v>
      </c>
      <c r="H246" s="257">
        <v>106200</v>
      </c>
      <c r="I246" s="257">
        <v>106200</v>
      </c>
      <c r="J246" s="257">
        <v>106200</v>
      </c>
      <c r="K246" s="257">
        <v>0</v>
      </c>
      <c r="L246" s="257">
        <v>0</v>
      </c>
      <c r="M246" s="257">
        <v>0</v>
      </c>
      <c r="N246" s="257">
        <v>0</v>
      </c>
      <c r="O246" s="257">
        <v>0</v>
      </c>
      <c r="P246" s="254"/>
    </row>
    <row r="247" spans="1:16" ht="18.75" customHeight="1">
      <c r="A247" s="12" t="s">
        <v>40</v>
      </c>
      <c r="B247" s="255">
        <v>751</v>
      </c>
      <c r="C247" s="256">
        <v>18592</v>
      </c>
      <c r="D247" s="257">
        <v>0</v>
      </c>
      <c r="E247" s="258">
        <v>46008</v>
      </c>
      <c r="F247" s="258">
        <v>46009</v>
      </c>
      <c r="G247" s="257">
        <v>6</v>
      </c>
      <c r="H247" s="257">
        <v>2937700</v>
      </c>
      <c r="I247" s="257">
        <v>2937700</v>
      </c>
      <c r="J247" s="257">
        <v>0</v>
      </c>
      <c r="K247" s="257">
        <v>2937700</v>
      </c>
      <c r="L247" s="257">
        <v>0</v>
      </c>
      <c r="M247" s="257">
        <v>0</v>
      </c>
      <c r="N247" s="257">
        <v>0</v>
      </c>
      <c r="O247" s="257">
        <v>0</v>
      </c>
      <c r="P247" s="254"/>
    </row>
    <row r="248" spans="1:16" ht="18.75" customHeight="1">
      <c r="A248" s="12" t="s">
        <v>79</v>
      </c>
      <c r="B248" s="255">
        <v>151</v>
      </c>
      <c r="C248" s="256">
        <v>22170</v>
      </c>
      <c r="D248" s="257">
        <v>3</v>
      </c>
      <c r="E248" s="258">
        <v>45966</v>
      </c>
      <c r="F248" s="258">
        <v>45996</v>
      </c>
      <c r="G248" s="257">
        <v>19</v>
      </c>
      <c r="H248" s="257">
        <v>279500</v>
      </c>
      <c r="I248" s="257">
        <v>279500</v>
      </c>
      <c r="J248" s="257">
        <v>0</v>
      </c>
      <c r="K248" s="257">
        <v>0</v>
      </c>
      <c r="L248" s="257">
        <v>0</v>
      </c>
      <c r="M248" s="257">
        <v>279500</v>
      </c>
      <c r="N248" s="257">
        <v>0</v>
      </c>
      <c r="O248" s="257">
        <v>0</v>
      </c>
      <c r="P248" s="254"/>
    </row>
    <row r="249" spans="1:16" ht="18.75" customHeight="1">
      <c r="A249" s="12" t="s">
        <v>79</v>
      </c>
      <c r="B249" s="255">
        <v>151</v>
      </c>
      <c r="C249" s="256">
        <v>22352</v>
      </c>
      <c r="D249" s="257">
        <v>3</v>
      </c>
      <c r="E249" s="258">
        <v>45974</v>
      </c>
      <c r="F249" s="258">
        <v>46004</v>
      </c>
      <c r="G249" s="257">
        <v>11</v>
      </c>
      <c r="H249" s="257">
        <v>541200</v>
      </c>
      <c r="I249" s="257">
        <v>541200</v>
      </c>
      <c r="J249" s="257">
        <v>0</v>
      </c>
      <c r="K249" s="257">
        <v>0</v>
      </c>
      <c r="L249" s="257">
        <v>541200</v>
      </c>
      <c r="M249" s="257">
        <v>0</v>
      </c>
      <c r="N249" s="257">
        <v>0</v>
      </c>
      <c r="O249" s="257">
        <v>0</v>
      </c>
      <c r="P249" s="254"/>
    </row>
    <row r="250" spans="1:16" ht="18.75" customHeight="1">
      <c r="A250" s="12" t="s">
        <v>79</v>
      </c>
      <c r="B250" s="255">
        <v>151</v>
      </c>
      <c r="C250" s="256">
        <v>22531</v>
      </c>
      <c r="D250" s="257">
        <v>3</v>
      </c>
      <c r="E250" s="258">
        <v>45981</v>
      </c>
      <c r="F250" s="258">
        <v>46011</v>
      </c>
      <c r="G250" s="257">
        <v>4</v>
      </c>
      <c r="H250" s="257">
        <v>362900</v>
      </c>
      <c r="I250" s="257">
        <v>362900</v>
      </c>
      <c r="J250" s="257">
        <v>0</v>
      </c>
      <c r="K250" s="257">
        <v>362900</v>
      </c>
      <c r="L250" s="257">
        <v>0</v>
      </c>
      <c r="M250" s="257">
        <v>0</v>
      </c>
      <c r="N250" s="257">
        <v>0</v>
      </c>
      <c r="O250" s="257">
        <v>0</v>
      </c>
      <c r="P250" s="254"/>
    </row>
    <row r="251" spans="1:16" ht="18.75" customHeight="1">
      <c r="A251" s="12" t="s">
        <v>79</v>
      </c>
      <c r="B251" s="255">
        <v>151</v>
      </c>
      <c r="C251" s="256">
        <v>22896</v>
      </c>
      <c r="D251" s="257">
        <v>3</v>
      </c>
      <c r="E251" s="258">
        <v>45993</v>
      </c>
      <c r="F251" s="258">
        <v>46023</v>
      </c>
      <c r="G251" s="257">
        <v>-8</v>
      </c>
      <c r="H251" s="257">
        <v>512000</v>
      </c>
      <c r="I251" s="257">
        <v>512000</v>
      </c>
      <c r="J251" s="257">
        <v>512000</v>
      </c>
      <c r="K251" s="257">
        <v>0</v>
      </c>
      <c r="L251" s="257">
        <v>0</v>
      </c>
      <c r="M251" s="257">
        <v>0</v>
      </c>
      <c r="N251" s="257">
        <v>0</v>
      </c>
      <c r="O251" s="257">
        <v>0</v>
      </c>
      <c r="P251" s="254"/>
    </row>
    <row r="252" spans="1:16" ht="18.75" customHeight="1">
      <c r="A252" s="12" t="s">
        <v>79</v>
      </c>
      <c r="B252" s="255">
        <v>151</v>
      </c>
      <c r="C252" s="256">
        <v>23040</v>
      </c>
      <c r="D252" s="257">
        <v>3</v>
      </c>
      <c r="E252" s="258">
        <v>45997</v>
      </c>
      <c r="F252" s="258">
        <v>46027</v>
      </c>
      <c r="G252" s="257">
        <v>-12</v>
      </c>
      <c r="H252" s="257">
        <v>136300</v>
      </c>
      <c r="I252" s="257">
        <v>136300</v>
      </c>
      <c r="J252" s="257">
        <v>136300</v>
      </c>
      <c r="K252" s="257">
        <v>0</v>
      </c>
      <c r="L252" s="257">
        <v>0</v>
      </c>
      <c r="M252" s="257">
        <v>0</v>
      </c>
      <c r="N252" s="257">
        <v>0</v>
      </c>
      <c r="O252" s="257">
        <v>0</v>
      </c>
      <c r="P252" s="254"/>
    </row>
    <row r="253" spans="1:16" ht="18.75" customHeight="1">
      <c r="A253" s="12" t="s">
        <v>79</v>
      </c>
      <c r="B253" s="255">
        <v>151</v>
      </c>
      <c r="C253" s="256">
        <v>23091</v>
      </c>
      <c r="D253" s="257">
        <v>3</v>
      </c>
      <c r="E253" s="258">
        <v>46001</v>
      </c>
      <c r="F253" s="258">
        <v>46031</v>
      </c>
      <c r="G253" s="257">
        <v>-16</v>
      </c>
      <c r="H253" s="257">
        <v>295900</v>
      </c>
      <c r="I253" s="257">
        <v>295900</v>
      </c>
      <c r="J253" s="257">
        <v>295900</v>
      </c>
      <c r="K253" s="257">
        <v>0</v>
      </c>
      <c r="L253" s="257">
        <v>0</v>
      </c>
      <c r="M253" s="257">
        <v>0</v>
      </c>
      <c r="N253" s="257">
        <v>0</v>
      </c>
      <c r="O253" s="257">
        <v>0</v>
      </c>
      <c r="P253" s="254"/>
    </row>
    <row r="254" spans="1:16" ht="18.75" customHeight="1">
      <c r="A254" s="12" t="s">
        <v>79</v>
      </c>
      <c r="B254" s="255">
        <v>151</v>
      </c>
      <c r="C254" s="256">
        <v>23400</v>
      </c>
      <c r="D254" s="257">
        <v>3</v>
      </c>
      <c r="E254" s="258">
        <v>46010</v>
      </c>
      <c r="F254" s="258">
        <v>46040</v>
      </c>
      <c r="G254" s="257">
        <v>-25</v>
      </c>
      <c r="H254" s="257">
        <v>449700</v>
      </c>
      <c r="I254" s="257">
        <v>449700</v>
      </c>
      <c r="J254" s="257">
        <v>449700</v>
      </c>
      <c r="K254" s="257">
        <v>0</v>
      </c>
      <c r="L254" s="257">
        <v>0</v>
      </c>
      <c r="M254" s="257">
        <v>0</v>
      </c>
      <c r="N254" s="257">
        <v>0</v>
      </c>
      <c r="O254" s="257">
        <v>0</v>
      </c>
      <c r="P254" s="254"/>
    </row>
    <row r="255" spans="1:16" ht="18.75" customHeight="1">
      <c r="A255" s="12" t="s">
        <v>81</v>
      </c>
      <c r="B255" s="255">
        <v>151</v>
      </c>
      <c r="C255" s="256">
        <v>22792</v>
      </c>
      <c r="D255" s="257">
        <v>3</v>
      </c>
      <c r="E255" s="258">
        <v>45990</v>
      </c>
      <c r="F255" s="258">
        <v>46020</v>
      </c>
      <c r="G255" s="257">
        <v>-5</v>
      </c>
      <c r="H255" s="257">
        <v>191000</v>
      </c>
      <c r="I255" s="257">
        <v>191000</v>
      </c>
      <c r="J255" s="257">
        <v>191000</v>
      </c>
      <c r="K255" s="257">
        <v>0</v>
      </c>
      <c r="L255" s="257">
        <v>0</v>
      </c>
      <c r="M255" s="257">
        <v>0</v>
      </c>
      <c r="N255" s="257">
        <v>0</v>
      </c>
      <c r="O255" s="257">
        <v>0</v>
      </c>
      <c r="P255" s="254"/>
    </row>
    <row r="256" spans="1:16" ht="18.75" customHeight="1">
      <c r="A256" s="12" t="s">
        <v>81</v>
      </c>
      <c r="B256" s="255">
        <v>151</v>
      </c>
      <c r="C256" s="256">
        <v>22793</v>
      </c>
      <c r="D256" s="257">
        <v>3</v>
      </c>
      <c r="E256" s="258">
        <v>45990</v>
      </c>
      <c r="F256" s="258">
        <v>46020</v>
      </c>
      <c r="G256" s="257">
        <v>-5</v>
      </c>
      <c r="H256" s="257">
        <v>357840</v>
      </c>
      <c r="I256" s="257">
        <v>357840</v>
      </c>
      <c r="J256" s="257">
        <v>357840</v>
      </c>
      <c r="K256" s="257">
        <v>0</v>
      </c>
      <c r="L256" s="257">
        <v>0</v>
      </c>
      <c r="M256" s="257">
        <v>0</v>
      </c>
      <c r="N256" s="257">
        <v>0</v>
      </c>
      <c r="O256" s="257">
        <v>0</v>
      </c>
      <c r="P256" s="254"/>
    </row>
    <row r="257" spans="1:16" ht="18.75" customHeight="1">
      <c r="A257" s="12" t="s">
        <v>81</v>
      </c>
      <c r="B257" s="255">
        <v>151</v>
      </c>
      <c r="C257" s="256">
        <v>22794</v>
      </c>
      <c r="D257" s="257">
        <v>3</v>
      </c>
      <c r="E257" s="258">
        <v>45990</v>
      </c>
      <c r="F257" s="258">
        <v>46020</v>
      </c>
      <c r="G257" s="257">
        <v>-5</v>
      </c>
      <c r="H257" s="257">
        <v>2108850</v>
      </c>
      <c r="I257" s="257">
        <v>2108850</v>
      </c>
      <c r="J257" s="257">
        <v>2108850</v>
      </c>
      <c r="K257" s="257">
        <v>0</v>
      </c>
      <c r="L257" s="257">
        <v>0</v>
      </c>
      <c r="M257" s="257">
        <v>0</v>
      </c>
      <c r="N257" s="257">
        <v>0</v>
      </c>
      <c r="O257" s="257">
        <v>0</v>
      </c>
      <c r="P257" s="254"/>
    </row>
    <row r="258" spans="1:16" ht="18.75" customHeight="1">
      <c r="A258" s="12" t="s">
        <v>81</v>
      </c>
      <c r="B258" s="255">
        <v>151</v>
      </c>
      <c r="C258" s="256">
        <v>22795</v>
      </c>
      <c r="D258" s="257">
        <v>3</v>
      </c>
      <c r="E258" s="258">
        <v>45990</v>
      </c>
      <c r="F258" s="258">
        <v>46020</v>
      </c>
      <c r="G258" s="257">
        <v>-5</v>
      </c>
      <c r="H258" s="257">
        <v>5504000</v>
      </c>
      <c r="I258" s="257">
        <v>5504000</v>
      </c>
      <c r="J258" s="257">
        <v>5504000</v>
      </c>
      <c r="K258" s="257">
        <v>0</v>
      </c>
      <c r="L258" s="257">
        <v>0</v>
      </c>
      <c r="M258" s="257">
        <v>0</v>
      </c>
      <c r="N258" s="257">
        <v>0</v>
      </c>
      <c r="O258" s="257">
        <v>0</v>
      </c>
      <c r="P258" s="254"/>
    </row>
    <row r="259" spans="1:16" ht="18.75" customHeight="1">
      <c r="A259" s="12" t="s">
        <v>81</v>
      </c>
      <c r="B259" s="255">
        <v>151</v>
      </c>
      <c r="C259" s="256">
        <v>22796</v>
      </c>
      <c r="D259" s="257">
        <v>3</v>
      </c>
      <c r="E259" s="258">
        <v>45990</v>
      </c>
      <c r="F259" s="258">
        <v>46020</v>
      </c>
      <c r="G259" s="257">
        <v>-5</v>
      </c>
      <c r="H259" s="257">
        <v>2402400</v>
      </c>
      <c r="I259" s="257">
        <v>2402400</v>
      </c>
      <c r="J259" s="257">
        <v>2402400</v>
      </c>
      <c r="K259" s="257">
        <v>0</v>
      </c>
      <c r="L259" s="257">
        <v>0</v>
      </c>
      <c r="M259" s="257">
        <v>0</v>
      </c>
      <c r="N259" s="257">
        <v>0</v>
      </c>
      <c r="O259" s="257">
        <v>0</v>
      </c>
      <c r="P259" s="254"/>
    </row>
    <row r="260" spans="1:16" ht="18.75" customHeight="1">
      <c r="A260" s="12" t="s">
        <v>81</v>
      </c>
      <c r="B260" s="255">
        <v>151</v>
      </c>
      <c r="C260" s="256">
        <v>22797</v>
      </c>
      <c r="D260" s="257">
        <v>3</v>
      </c>
      <c r="E260" s="258">
        <v>45990</v>
      </c>
      <c r="F260" s="258">
        <v>46020</v>
      </c>
      <c r="G260" s="257">
        <v>-5</v>
      </c>
      <c r="H260" s="257">
        <v>303600</v>
      </c>
      <c r="I260" s="257">
        <v>303600</v>
      </c>
      <c r="J260" s="257">
        <v>303600</v>
      </c>
      <c r="K260" s="257">
        <v>0</v>
      </c>
      <c r="L260" s="257">
        <v>0</v>
      </c>
      <c r="M260" s="257">
        <v>0</v>
      </c>
      <c r="N260" s="257">
        <v>0</v>
      </c>
      <c r="O260" s="257">
        <v>0</v>
      </c>
      <c r="P260" s="254"/>
    </row>
    <row r="261" spans="1:16" ht="18.75" customHeight="1">
      <c r="A261" s="12" t="s">
        <v>81</v>
      </c>
      <c r="B261" s="255">
        <v>151</v>
      </c>
      <c r="C261" s="256">
        <v>22798</v>
      </c>
      <c r="D261" s="257">
        <v>3</v>
      </c>
      <c r="E261" s="258">
        <v>45990</v>
      </c>
      <c r="F261" s="258">
        <v>46020</v>
      </c>
      <c r="G261" s="257">
        <v>-5</v>
      </c>
      <c r="H261" s="257">
        <v>231000</v>
      </c>
      <c r="I261" s="257">
        <v>231000</v>
      </c>
      <c r="J261" s="257">
        <v>231000</v>
      </c>
      <c r="K261" s="257">
        <v>0</v>
      </c>
      <c r="L261" s="257">
        <v>0</v>
      </c>
      <c r="M261" s="257">
        <v>0</v>
      </c>
      <c r="N261" s="257">
        <v>0</v>
      </c>
      <c r="O261" s="257">
        <v>0</v>
      </c>
      <c r="P261" s="254"/>
    </row>
    <row r="262" spans="1:16" ht="18.75" customHeight="1">
      <c r="A262" s="12" t="s">
        <v>81</v>
      </c>
      <c r="B262" s="255">
        <v>151</v>
      </c>
      <c r="C262" s="256">
        <v>22799</v>
      </c>
      <c r="D262" s="257">
        <v>3</v>
      </c>
      <c r="E262" s="258">
        <v>45990</v>
      </c>
      <c r="F262" s="258">
        <v>46020</v>
      </c>
      <c r="G262" s="257">
        <v>-5</v>
      </c>
      <c r="H262" s="257">
        <v>987550</v>
      </c>
      <c r="I262" s="257">
        <v>987550</v>
      </c>
      <c r="J262" s="257">
        <v>987550</v>
      </c>
      <c r="K262" s="257">
        <v>0</v>
      </c>
      <c r="L262" s="257">
        <v>0</v>
      </c>
      <c r="M262" s="257">
        <v>0</v>
      </c>
      <c r="N262" s="257">
        <v>0</v>
      </c>
      <c r="O262" s="257">
        <v>0</v>
      </c>
      <c r="P262" s="254"/>
    </row>
    <row r="263" spans="1:16" ht="18.75" customHeight="1">
      <c r="A263" s="12" t="s">
        <v>81</v>
      </c>
      <c r="B263" s="255">
        <v>151</v>
      </c>
      <c r="C263" s="256">
        <v>22800</v>
      </c>
      <c r="D263" s="257">
        <v>3</v>
      </c>
      <c r="E263" s="258">
        <v>45990</v>
      </c>
      <c r="F263" s="258">
        <v>46020</v>
      </c>
      <c r="G263" s="257">
        <v>-5</v>
      </c>
      <c r="H263" s="257">
        <v>1417700</v>
      </c>
      <c r="I263" s="257">
        <v>1417700</v>
      </c>
      <c r="J263" s="257">
        <v>1417700</v>
      </c>
      <c r="K263" s="257">
        <v>0</v>
      </c>
      <c r="L263" s="257">
        <v>0</v>
      </c>
      <c r="M263" s="257">
        <v>0</v>
      </c>
      <c r="N263" s="257">
        <v>0</v>
      </c>
      <c r="O263" s="257">
        <v>0</v>
      </c>
      <c r="P263" s="254"/>
    </row>
    <row r="264" spans="1:16" ht="18.75" customHeight="1">
      <c r="A264" s="12" t="s">
        <v>81</v>
      </c>
      <c r="B264" s="255">
        <v>151</v>
      </c>
      <c r="C264" s="256">
        <v>22801</v>
      </c>
      <c r="D264" s="257">
        <v>3</v>
      </c>
      <c r="E264" s="258">
        <v>45990</v>
      </c>
      <c r="F264" s="258">
        <v>46020</v>
      </c>
      <c r="G264" s="257">
        <v>-5</v>
      </c>
      <c r="H264" s="257">
        <v>447000</v>
      </c>
      <c r="I264" s="257">
        <v>447000</v>
      </c>
      <c r="J264" s="257">
        <v>447000</v>
      </c>
      <c r="K264" s="257">
        <v>0</v>
      </c>
      <c r="L264" s="257">
        <v>0</v>
      </c>
      <c r="M264" s="257">
        <v>0</v>
      </c>
      <c r="N264" s="257">
        <v>0</v>
      </c>
      <c r="O264" s="257">
        <v>0</v>
      </c>
      <c r="P264" s="254"/>
    </row>
    <row r="265" spans="1:16" ht="18.75" customHeight="1">
      <c r="A265" s="12" t="s">
        <v>81</v>
      </c>
      <c r="B265" s="255">
        <v>151</v>
      </c>
      <c r="C265" s="256">
        <v>22802</v>
      </c>
      <c r="D265" s="257">
        <v>3</v>
      </c>
      <c r="E265" s="258">
        <v>45990</v>
      </c>
      <c r="F265" s="258">
        <v>46020</v>
      </c>
      <c r="G265" s="257">
        <v>-5</v>
      </c>
      <c r="H265" s="257">
        <v>1113600</v>
      </c>
      <c r="I265" s="257">
        <v>1113600</v>
      </c>
      <c r="J265" s="257">
        <v>1113600</v>
      </c>
      <c r="K265" s="257">
        <v>0</v>
      </c>
      <c r="L265" s="257">
        <v>0</v>
      </c>
      <c r="M265" s="257">
        <v>0</v>
      </c>
      <c r="N265" s="257">
        <v>0</v>
      </c>
      <c r="O265" s="257">
        <v>0</v>
      </c>
      <c r="P265" s="254"/>
    </row>
    <row r="266" spans="1:16" ht="18.75" customHeight="1">
      <c r="A266" s="12" t="s">
        <v>81</v>
      </c>
      <c r="B266" s="255">
        <v>151</v>
      </c>
      <c r="C266" s="256">
        <v>22803</v>
      </c>
      <c r="D266" s="257">
        <v>3</v>
      </c>
      <c r="E266" s="258">
        <v>45990</v>
      </c>
      <c r="F266" s="258">
        <v>46020</v>
      </c>
      <c r="G266" s="257">
        <v>-5</v>
      </c>
      <c r="H266" s="257">
        <v>462000</v>
      </c>
      <c r="I266" s="257">
        <v>462000</v>
      </c>
      <c r="J266" s="257">
        <v>462000</v>
      </c>
      <c r="K266" s="257">
        <v>0</v>
      </c>
      <c r="L266" s="257">
        <v>0</v>
      </c>
      <c r="M266" s="257">
        <v>0</v>
      </c>
      <c r="N266" s="257">
        <v>0</v>
      </c>
      <c r="O266" s="257">
        <v>0</v>
      </c>
      <c r="P266" s="254"/>
    </row>
    <row r="267" spans="1:16" ht="18.75" customHeight="1">
      <c r="A267" s="12" t="s">
        <v>81</v>
      </c>
      <c r="B267" s="255">
        <v>151</v>
      </c>
      <c r="C267" s="256">
        <v>22806</v>
      </c>
      <c r="D267" s="257">
        <v>3</v>
      </c>
      <c r="E267" s="258">
        <v>45990</v>
      </c>
      <c r="F267" s="258">
        <v>46020</v>
      </c>
      <c r="G267" s="257">
        <v>-5</v>
      </c>
      <c r="H267" s="257">
        <v>1755400</v>
      </c>
      <c r="I267" s="257">
        <v>1755400</v>
      </c>
      <c r="J267" s="257">
        <v>1755400</v>
      </c>
      <c r="K267" s="257">
        <v>0</v>
      </c>
      <c r="L267" s="257">
        <v>0</v>
      </c>
      <c r="M267" s="257">
        <v>0</v>
      </c>
      <c r="N267" s="257">
        <v>0</v>
      </c>
      <c r="O267" s="257">
        <v>0</v>
      </c>
      <c r="P267" s="254"/>
    </row>
    <row r="268" spans="1:16" ht="18.75" customHeight="1">
      <c r="A268" s="12" t="s">
        <v>81</v>
      </c>
      <c r="B268" s="255">
        <v>151</v>
      </c>
      <c r="C268" s="256">
        <v>22807</v>
      </c>
      <c r="D268" s="257">
        <v>3</v>
      </c>
      <c r="E268" s="258">
        <v>45990</v>
      </c>
      <c r="F268" s="258">
        <v>46020</v>
      </c>
      <c r="G268" s="257">
        <v>-5</v>
      </c>
      <c r="H268" s="257">
        <v>21505750</v>
      </c>
      <c r="I268" s="257">
        <v>21505750</v>
      </c>
      <c r="J268" s="257">
        <v>21505750</v>
      </c>
      <c r="K268" s="257">
        <v>0</v>
      </c>
      <c r="L268" s="257">
        <v>0</v>
      </c>
      <c r="M268" s="257">
        <v>0</v>
      </c>
      <c r="N268" s="257">
        <v>0</v>
      </c>
      <c r="O268" s="257">
        <v>0</v>
      </c>
      <c r="P268" s="254"/>
    </row>
    <row r="269" spans="1:16" ht="18.75" customHeight="1">
      <c r="A269" s="12" t="s">
        <v>81</v>
      </c>
      <c r="B269" s="255">
        <v>151</v>
      </c>
      <c r="C269" s="256">
        <v>22820</v>
      </c>
      <c r="D269" s="257">
        <v>3</v>
      </c>
      <c r="E269" s="258">
        <v>45990</v>
      </c>
      <c r="F269" s="258">
        <v>46020</v>
      </c>
      <c r="G269" s="257">
        <v>-5</v>
      </c>
      <c r="H269" s="257">
        <v>2032600</v>
      </c>
      <c r="I269" s="257">
        <v>2032600</v>
      </c>
      <c r="J269" s="257">
        <v>2032600</v>
      </c>
      <c r="K269" s="257">
        <v>0</v>
      </c>
      <c r="L269" s="257">
        <v>0</v>
      </c>
      <c r="M269" s="257">
        <v>0</v>
      </c>
      <c r="N269" s="257">
        <v>0</v>
      </c>
      <c r="O269" s="257">
        <v>0</v>
      </c>
      <c r="P269" s="254"/>
    </row>
    <row r="270" spans="1:16" ht="18.75" customHeight="1">
      <c r="A270" s="12" t="s">
        <v>81</v>
      </c>
      <c r="B270" s="255">
        <v>151</v>
      </c>
      <c r="C270" s="256">
        <v>22809</v>
      </c>
      <c r="D270" s="257">
        <v>3</v>
      </c>
      <c r="E270" s="258">
        <v>45990</v>
      </c>
      <c r="F270" s="258">
        <v>46020</v>
      </c>
      <c r="G270" s="257">
        <v>-5</v>
      </c>
      <c r="H270" s="257">
        <v>1670900</v>
      </c>
      <c r="I270" s="257">
        <v>1670900</v>
      </c>
      <c r="J270" s="257">
        <v>1670900</v>
      </c>
      <c r="K270" s="257">
        <v>0</v>
      </c>
      <c r="L270" s="257">
        <v>0</v>
      </c>
      <c r="M270" s="257">
        <v>0</v>
      </c>
      <c r="N270" s="257">
        <v>0</v>
      </c>
      <c r="O270" s="257">
        <v>0</v>
      </c>
      <c r="P270" s="254"/>
    </row>
    <row r="271" spans="1:16" ht="18.75" customHeight="1">
      <c r="A271" s="12" t="s">
        <v>81</v>
      </c>
      <c r="B271" s="255">
        <v>151</v>
      </c>
      <c r="C271" s="256">
        <v>22811</v>
      </c>
      <c r="D271" s="257">
        <v>3</v>
      </c>
      <c r="E271" s="258">
        <v>45990</v>
      </c>
      <c r="F271" s="258">
        <v>46020</v>
      </c>
      <c r="G271" s="257">
        <v>-5</v>
      </c>
      <c r="H271" s="257">
        <v>1455900</v>
      </c>
      <c r="I271" s="257">
        <v>1455900</v>
      </c>
      <c r="J271" s="257">
        <v>1455900</v>
      </c>
      <c r="K271" s="257">
        <v>0</v>
      </c>
      <c r="L271" s="257">
        <v>0</v>
      </c>
      <c r="M271" s="257">
        <v>0</v>
      </c>
      <c r="N271" s="257">
        <v>0</v>
      </c>
      <c r="O271" s="257">
        <v>0</v>
      </c>
      <c r="P271" s="254"/>
    </row>
    <row r="272" spans="1:16" ht="18.75" customHeight="1">
      <c r="A272" s="12" t="s">
        <v>81</v>
      </c>
      <c r="B272" s="255">
        <v>151</v>
      </c>
      <c r="C272" s="256">
        <v>22812</v>
      </c>
      <c r="D272" s="257">
        <v>3</v>
      </c>
      <c r="E272" s="258">
        <v>45990</v>
      </c>
      <c r="F272" s="258">
        <v>46020</v>
      </c>
      <c r="G272" s="257">
        <v>-5</v>
      </c>
      <c r="H272" s="257">
        <v>1206000</v>
      </c>
      <c r="I272" s="257">
        <v>1206000</v>
      </c>
      <c r="J272" s="257">
        <v>1206000</v>
      </c>
      <c r="K272" s="257">
        <v>0</v>
      </c>
      <c r="L272" s="257">
        <v>0</v>
      </c>
      <c r="M272" s="257">
        <v>0</v>
      </c>
      <c r="N272" s="257">
        <v>0</v>
      </c>
      <c r="O272" s="257">
        <v>0</v>
      </c>
      <c r="P272" s="254"/>
    </row>
    <row r="273" spans="1:16" ht="18.75" customHeight="1">
      <c r="A273" s="12" t="s">
        <v>81</v>
      </c>
      <c r="B273" s="255">
        <v>151</v>
      </c>
      <c r="C273" s="256">
        <v>22813</v>
      </c>
      <c r="D273" s="257">
        <v>3</v>
      </c>
      <c r="E273" s="258">
        <v>45990</v>
      </c>
      <c r="F273" s="258">
        <v>46020</v>
      </c>
      <c r="G273" s="257">
        <v>-5</v>
      </c>
      <c r="H273" s="257">
        <v>3982500</v>
      </c>
      <c r="I273" s="257">
        <v>3982500</v>
      </c>
      <c r="J273" s="257">
        <v>3982500</v>
      </c>
      <c r="K273" s="257">
        <v>0</v>
      </c>
      <c r="L273" s="257">
        <v>0</v>
      </c>
      <c r="M273" s="257">
        <v>0</v>
      </c>
      <c r="N273" s="257">
        <v>0</v>
      </c>
      <c r="O273" s="257">
        <v>0</v>
      </c>
      <c r="P273" s="254"/>
    </row>
    <row r="274" spans="1:16" ht="18.75" customHeight="1">
      <c r="A274" s="12" t="s">
        <v>81</v>
      </c>
      <c r="B274" s="255">
        <v>151</v>
      </c>
      <c r="C274" s="256">
        <v>22814</v>
      </c>
      <c r="D274" s="257">
        <v>3</v>
      </c>
      <c r="E274" s="258">
        <v>45990</v>
      </c>
      <c r="F274" s="258">
        <v>46020</v>
      </c>
      <c r="G274" s="257">
        <v>-5</v>
      </c>
      <c r="H274" s="257">
        <v>4953300</v>
      </c>
      <c r="I274" s="257">
        <v>4953300</v>
      </c>
      <c r="J274" s="257">
        <v>4953300</v>
      </c>
      <c r="K274" s="257">
        <v>0</v>
      </c>
      <c r="L274" s="257">
        <v>0</v>
      </c>
      <c r="M274" s="257">
        <v>0</v>
      </c>
      <c r="N274" s="257">
        <v>0</v>
      </c>
      <c r="O274" s="257">
        <v>0</v>
      </c>
      <c r="P274" s="254"/>
    </row>
    <row r="275" spans="1:16" ht="18.75" customHeight="1">
      <c r="A275" s="12" t="s">
        <v>81</v>
      </c>
      <c r="B275" s="255">
        <v>151</v>
      </c>
      <c r="C275" s="256">
        <v>22815</v>
      </c>
      <c r="D275" s="257">
        <v>3</v>
      </c>
      <c r="E275" s="258">
        <v>45990</v>
      </c>
      <c r="F275" s="258">
        <v>46020</v>
      </c>
      <c r="G275" s="257">
        <v>-5</v>
      </c>
      <c r="H275" s="257">
        <v>956800</v>
      </c>
      <c r="I275" s="257">
        <v>956800</v>
      </c>
      <c r="J275" s="257">
        <v>956800</v>
      </c>
      <c r="K275" s="257">
        <v>0</v>
      </c>
      <c r="L275" s="257">
        <v>0</v>
      </c>
      <c r="M275" s="257">
        <v>0</v>
      </c>
      <c r="N275" s="257">
        <v>0</v>
      </c>
      <c r="O275" s="257">
        <v>0</v>
      </c>
      <c r="P275" s="254"/>
    </row>
    <row r="276" spans="1:16" ht="18.75" customHeight="1">
      <c r="A276" s="12" t="s">
        <v>81</v>
      </c>
      <c r="B276" s="255">
        <v>151</v>
      </c>
      <c r="C276" s="256">
        <v>22816</v>
      </c>
      <c r="D276" s="257">
        <v>3</v>
      </c>
      <c r="E276" s="258">
        <v>45990</v>
      </c>
      <c r="F276" s="258">
        <v>46020</v>
      </c>
      <c r="G276" s="257">
        <v>-5</v>
      </c>
      <c r="H276" s="257">
        <v>1408400</v>
      </c>
      <c r="I276" s="257">
        <v>1408400</v>
      </c>
      <c r="J276" s="257">
        <v>1408400</v>
      </c>
      <c r="K276" s="257">
        <v>0</v>
      </c>
      <c r="L276" s="257">
        <v>0</v>
      </c>
      <c r="M276" s="257">
        <v>0</v>
      </c>
      <c r="N276" s="257">
        <v>0</v>
      </c>
      <c r="O276" s="257">
        <v>0</v>
      </c>
      <c r="P276" s="254"/>
    </row>
    <row r="277" spans="1:16" ht="18.75" customHeight="1">
      <c r="A277" s="12" t="s">
        <v>81</v>
      </c>
      <c r="B277" s="255">
        <v>151</v>
      </c>
      <c r="C277" s="256">
        <v>22817</v>
      </c>
      <c r="D277" s="257">
        <v>3</v>
      </c>
      <c r="E277" s="258">
        <v>45990</v>
      </c>
      <c r="F277" s="258">
        <v>46020</v>
      </c>
      <c r="G277" s="257">
        <v>-5</v>
      </c>
      <c r="H277" s="257">
        <v>1085700</v>
      </c>
      <c r="I277" s="257">
        <v>1085700</v>
      </c>
      <c r="J277" s="257">
        <v>1085700</v>
      </c>
      <c r="K277" s="257">
        <v>0</v>
      </c>
      <c r="L277" s="257">
        <v>0</v>
      </c>
      <c r="M277" s="257">
        <v>0</v>
      </c>
      <c r="N277" s="257">
        <v>0</v>
      </c>
      <c r="O277" s="257">
        <v>0</v>
      </c>
      <c r="P277" s="254"/>
    </row>
    <row r="278" spans="1:16" ht="18.75" customHeight="1">
      <c r="A278" s="12" t="s">
        <v>81</v>
      </c>
      <c r="B278" s="255">
        <v>151</v>
      </c>
      <c r="C278" s="256">
        <v>22818</v>
      </c>
      <c r="D278" s="257">
        <v>3</v>
      </c>
      <c r="E278" s="258">
        <v>45990</v>
      </c>
      <c r="F278" s="258">
        <v>46020</v>
      </c>
      <c r="G278" s="257">
        <v>-5</v>
      </c>
      <c r="H278" s="257">
        <v>1034100</v>
      </c>
      <c r="I278" s="257">
        <v>1034100</v>
      </c>
      <c r="J278" s="257">
        <v>1034100</v>
      </c>
      <c r="K278" s="257">
        <v>0</v>
      </c>
      <c r="L278" s="257">
        <v>0</v>
      </c>
      <c r="M278" s="257">
        <v>0</v>
      </c>
      <c r="N278" s="257">
        <v>0</v>
      </c>
      <c r="O278" s="257">
        <v>0</v>
      </c>
      <c r="P278" s="254"/>
    </row>
    <row r="279" spans="1:16" ht="18.75" customHeight="1">
      <c r="A279" s="12" t="s">
        <v>81</v>
      </c>
      <c r="B279" s="255">
        <v>151</v>
      </c>
      <c r="C279" s="256">
        <v>22819</v>
      </c>
      <c r="D279" s="257">
        <v>3</v>
      </c>
      <c r="E279" s="258">
        <v>45990</v>
      </c>
      <c r="F279" s="258">
        <v>46020</v>
      </c>
      <c r="G279" s="257">
        <v>-5</v>
      </c>
      <c r="H279" s="257">
        <v>3267000</v>
      </c>
      <c r="I279" s="257">
        <v>3267000</v>
      </c>
      <c r="J279" s="257">
        <v>3267000</v>
      </c>
      <c r="K279" s="257">
        <v>0</v>
      </c>
      <c r="L279" s="257">
        <v>0</v>
      </c>
      <c r="M279" s="257">
        <v>0</v>
      </c>
      <c r="N279" s="257">
        <v>0</v>
      </c>
      <c r="O279" s="257">
        <v>0</v>
      </c>
      <c r="P279" s="254"/>
    </row>
    <row r="280" spans="1:16" ht="18.75" customHeight="1">
      <c r="A280" s="12" t="s">
        <v>81</v>
      </c>
      <c r="B280" s="255">
        <v>151</v>
      </c>
      <c r="C280" s="256">
        <v>22821</v>
      </c>
      <c r="D280" s="257">
        <v>3</v>
      </c>
      <c r="E280" s="258">
        <v>45990</v>
      </c>
      <c r="F280" s="258">
        <v>46020</v>
      </c>
      <c r="G280" s="257">
        <v>-5</v>
      </c>
      <c r="H280" s="257">
        <v>729000</v>
      </c>
      <c r="I280" s="257">
        <v>729000</v>
      </c>
      <c r="J280" s="257">
        <v>729000</v>
      </c>
      <c r="K280" s="257">
        <v>0</v>
      </c>
      <c r="L280" s="257">
        <v>0</v>
      </c>
      <c r="M280" s="257">
        <v>0</v>
      </c>
      <c r="N280" s="257">
        <v>0</v>
      </c>
      <c r="O280" s="257">
        <v>0</v>
      </c>
      <c r="P280" s="254"/>
    </row>
    <row r="281" spans="1:16" ht="18.75" customHeight="1">
      <c r="A281" s="12" t="s">
        <v>81</v>
      </c>
      <c r="B281" s="255">
        <v>151</v>
      </c>
      <c r="C281" s="256">
        <v>22823</v>
      </c>
      <c r="D281" s="257">
        <v>3</v>
      </c>
      <c r="E281" s="258">
        <v>45991</v>
      </c>
      <c r="F281" s="258">
        <v>46021</v>
      </c>
      <c r="G281" s="257">
        <v>-6</v>
      </c>
      <c r="H281" s="257">
        <v>467600</v>
      </c>
      <c r="I281" s="257">
        <v>467600</v>
      </c>
      <c r="J281" s="257">
        <v>467600</v>
      </c>
      <c r="K281" s="257">
        <v>0</v>
      </c>
      <c r="L281" s="257">
        <v>0</v>
      </c>
      <c r="M281" s="257">
        <v>0</v>
      </c>
      <c r="N281" s="257">
        <v>0</v>
      </c>
      <c r="O281" s="257">
        <v>0</v>
      </c>
      <c r="P281" s="254"/>
    </row>
    <row r="282" spans="1:16" ht="18.75" customHeight="1">
      <c r="A282" s="12" t="s">
        <v>81</v>
      </c>
      <c r="B282" s="255">
        <v>151</v>
      </c>
      <c r="C282" s="256">
        <v>22824</v>
      </c>
      <c r="D282" s="257">
        <v>3</v>
      </c>
      <c r="E282" s="258">
        <v>45991</v>
      </c>
      <c r="F282" s="258">
        <v>46021</v>
      </c>
      <c r="G282" s="257">
        <v>-6</v>
      </c>
      <c r="H282" s="257">
        <v>105800</v>
      </c>
      <c r="I282" s="257">
        <v>105800</v>
      </c>
      <c r="J282" s="257">
        <v>105800</v>
      </c>
      <c r="K282" s="257">
        <v>0</v>
      </c>
      <c r="L282" s="257">
        <v>0</v>
      </c>
      <c r="M282" s="257">
        <v>0</v>
      </c>
      <c r="N282" s="257">
        <v>0</v>
      </c>
      <c r="O282" s="257">
        <v>0</v>
      </c>
      <c r="P282" s="254"/>
    </row>
    <row r="283" spans="1:16" ht="18.75" customHeight="1">
      <c r="A283" s="12" t="s">
        <v>81</v>
      </c>
      <c r="B283" s="255">
        <v>151</v>
      </c>
      <c r="C283" s="256">
        <v>22825</v>
      </c>
      <c r="D283" s="257">
        <v>3</v>
      </c>
      <c r="E283" s="258">
        <v>45991</v>
      </c>
      <c r="F283" s="258">
        <v>46021</v>
      </c>
      <c r="G283" s="257">
        <v>-6</v>
      </c>
      <c r="H283" s="257">
        <v>5497800</v>
      </c>
      <c r="I283" s="257">
        <v>5497800</v>
      </c>
      <c r="J283" s="257">
        <v>5497800</v>
      </c>
      <c r="K283" s="257">
        <v>0</v>
      </c>
      <c r="L283" s="257">
        <v>0</v>
      </c>
      <c r="M283" s="257">
        <v>0</v>
      </c>
      <c r="N283" s="257">
        <v>0</v>
      </c>
      <c r="O283" s="257">
        <v>0</v>
      </c>
      <c r="P283" s="254"/>
    </row>
    <row r="284" spans="1:16" ht="18.75" customHeight="1">
      <c r="A284" s="12" t="s">
        <v>81</v>
      </c>
      <c r="B284" s="255">
        <v>151</v>
      </c>
      <c r="C284" s="256">
        <v>22826</v>
      </c>
      <c r="D284" s="257">
        <v>3</v>
      </c>
      <c r="E284" s="258">
        <v>45991</v>
      </c>
      <c r="F284" s="258">
        <v>46021</v>
      </c>
      <c r="G284" s="257">
        <v>-6</v>
      </c>
      <c r="H284" s="257">
        <v>4385710</v>
      </c>
      <c r="I284" s="257">
        <v>4385710</v>
      </c>
      <c r="J284" s="257">
        <v>4385710</v>
      </c>
      <c r="K284" s="257">
        <v>0</v>
      </c>
      <c r="L284" s="257">
        <v>0</v>
      </c>
      <c r="M284" s="257">
        <v>0</v>
      </c>
      <c r="N284" s="257">
        <v>0</v>
      </c>
      <c r="O284" s="257">
        <v>0</v>
      </c>
      <c r="P284" s="254"/>
    </row>
    <row r="285" spans="1:16" ht="18.75" customHeight="1">
      <c r="A285" s="12" t="s">
        <v>81</v>
      </c>
      <c r="B285" s="255">
        <v>151</v>
      </c>
      <c r="C285" s="256">
        <v>22827</v>
      </c>
      <c r="D285" s="257">
        <v>4</v>
      </c>
      <c r="E285" s="258">
        <v>45991</v>
      </c>
      <c r="F285" s="258">
        <v>46021</v>
      </c>
      <c r="G285" s="257">
        <v>-6</v>
      </c>
      <c r="H285" s="257">
        <v>342700</v>
      </c>
      <c r="I285" s="257">
        <v>342700</v>
      </c>
      <c r="J285" s="257">
        <v>342700</v>
      </c>
      <c r="K285" s="257">
        <v>0</v>
      </c>
      <c r="L285" s="257">
        <v>0</v>
      </c>
      <c r="M285" s="257">
        <v>0</v>
      </c>
      <c r="N285" s="257">
        <v>0</v>
      </c>
      <c r="O285" s="257">
        <v>0</v>
      </c>
      <c r="P285" s="254"/>
    </row>
    <row r="286" spans="1:16" ht="18.75" customHeight="1">
      <c r="A286" s="12" t="s">
        <v>81</v>
      </c>
      <c r="B286" s="255">
        <v>151</v>
      </c>
      <c r="C286" s="256">
        <v>22828</v>
      </c>
      <c r="D286" s="257">
        <v>3</v>
      </c>
      <c r="E286" s="258">
        <v>45991</v>
      </c>
      <c r="F286" s="258">
        <v>46021</v>
      </c>
      <c r="G286" s="257">
        <v>-6</v>
      </c>
      <c r="H286" s="257">
        <v>1873200</v>
      </c>
      <c r="I286" s="257">
        <v>1873200</v>
      </c>
      <c r="J286" s="257">
        <v>1873200</v>
      </c>
      <c r="K286" s="257">
        <v>0</v>
      </c>
      <c r="L286" s="257">
        <v>0</v>
      </c>
      <c r="M286" s="257">
        <v>0</v>
      </c>
      <c r="N286" s="257">
        <v>0</v>
      </c>
      <c r="O286" s="257">
        <v>0</v>
      </c>
      <c r="P286" s="254"/>
    </row>
    <row r="287" spans="1:16" ht="18.75" customHeight="1">
      <c r="A287" s="12" t="s">
        <v>81</v>
      </c>
      <c r="B287" s="255">
        <v>151</v>
      </c>
      <c r="C287" s="256">
        <v>22829</v>
      </c>
      <c r="D287" s="257">
        <v>3</v>
      </c>
      <c r="E287" s="258">
        <v>45991</v>
      </c>
      <c r="F287" s="258">
        <v>46021</v>
      </c>
      <c r="G287" s="257">
        <v>-6</v>
      </c>
      <c r="H287" s="257">
        <v>448500</v>
      </c>
      <c r="I287" s="257">
        <v>448500</v>
      </c>
      <c r="J287" s="257">
        <v>448500</v>
      </c>
      <c r="K287" s="257">
        <v>0</v>
      </c>
      <c r="L287" s="257">
        <v>0</v>
      </c>
      <c r="M287" s="257">
        <v>0</v>
      </c>
      <c r="N287" s="257">
        <v>0</v>
      </c>
      <c r="O287" s="257">
        <v>0</v>
      </c>
      <c r="P287" s="254"/>
    </row>
    <row r="288" spans="1:16" ht="18.75" customHeight="1">
      <c r="A288" s="12" t="s">
        <v>81</v>
      </c>
      <c r="B288" s="255">
        <v>151</v>
      </c>
      <c r="C288" s="256">
        <v>22830</v>
      </c>
      <c r="D288" s="257">
        <v>3</v>
      </c>
      <c r="E288" s="258">
        <v>45991</v>
      </c>
      <c r="F288" s="258">
        <v>46021</v>
      </c>
      <c r="G288" s="257">
        <v>-6</v>
      </c>
      <c r="H288" s="257">
        <v>3214200</v>
      </c>
      <c r="I288" s="257">
        <v>3214200</v>
      </c>
      <c r="J288" s="257">
        <v>3214200</v>
      </c>
      <c r="K288" s="257">
        <v>0</v>
      </c>
      <c r="L288" s="257">
        <v>0</v>
      </c>
      <c r="M288" s="257">
        <v>0</v>
      </c>
      <c r="N288" s="257">
        <v>0</v>
      </c>
      <c r="O288" s="257">
        <v>0</v>
      </c>
      <c r="P288" s="254"/>
    </row>
    <row r="289" spans="1:16" ht="18.75" customHeight="1">
      <c r="A289" s="12" t="s">
        <v>81</v>
      </c>
      <c r="B289" s="255">
        <v>151</v>
      </c>
      <c r="C289" s="256">
        <v>22831</v>
      </c>
      <c r="D289" s="257">
        <v>3</v>
      </c>
      <c r="E289" s="258">
        <v>45991</v>
      </c>
      <c r="F289" s="258">
        <v>46021</v>
      </c>
      <c r="G289" s="257">
        <v>-6</v>
      </c>
      <c r="H289" s="257">
        <v>1953000</v>
      </c>
      <c r="I289" s="257">
        <v>1953000</v>
      </c>
      <c r="J289" s="257">
        <v>1953000</v>
      </c>
      <c r="K289" s="257">
        <v>0</v>
      </c>
      <c r="L289" s="257">
        <v>0</v>
      </c>
      <c r="M289" s="257">
        <v>0</v>
      </c>
      <c r="N289" s="257">
        <v>0</v>
      </c>
      <c r="O289" s="257">
        <v>0</v>
      </c>
      <c r="P289" s="254"/>
    </row>
    <row r="290" spans="1:16" ht="18.75" customHeight="1">
      <c r="A290" s="12" t="s">
        <v>81</v>
      </c>
      <c r="B290" s="255">
        <v>151</v>
      </c>
      <c r="C290" s="256">
        <v>22832</v>
      </c>
      <c r="D290" s="257">
        <v>3</v>
      </c>
      <c r="E290" s="258">
        <v>45991</v>
      </c>
      <c r="F290" s="258">
        <v>46021</v>
      </c>
      <c r="G290" s="257">
        <v>-6</v>
      </c>
      <c r="H290" s="257">
        <v>785200</v>
      </c>
      <c r="I290" s="257">
        <v>785200</v>
      </c>
      <c r="J290" s="257">
        <v>785200</v>
      </c>
      <c r="K290" s="257">
        <v>0</v>
      </c>
      <c r="L290" s="257">
        <v>0</v>
      </c>
      <c r="M290" s="257">
        <v>0</v>
      </c>
      <c r="N290" s="257">
        <v>0</v>
      </c>
      <c r="O290" s="257">
        <v>0</v>
      </c>
      <c r="P290" s="254"/>
    </row>
    <row r="291" spans="1:16" ht="18.75" customHeight="1">
      <c r="A291" s="12" t="s">
        <v>81</v>
      </c>
      <c r="B291" s="255">
        <v>151</v>
      </c>
      <c r="C291" s="256">
        <v>22833</v>
      </c>
      <c r="D291" s="257">
        <v>3</v>
      </c>
      <c r="E291" s="258">
        <v>45991</v>
      </c>
      <c r="F291" s="258">
        <v>46021</v>
      </c>
      <c r="G291" s="257">
        <v>-6</v>
      </c>
      <c r="H291" s="257">
        <v>766700</v>
      </c>
      <c r="I291" s="257">
        <v>766700</v>
      </c>
      <c r="J291" s="257">
        <v>766700</v>
      </c>
      <c r="K291" s="257">
        <v>0</v>
      </c>
      <c r="L291" s="257">
        <v>0</v>
      </c>
      <c r="M291" s="257">
        <v>0</v>
      </c>
      <c r="N291" s="257">
        <v>0</v>
      </c>
      <c r="O291" s="257">
        <v>0</v>
      </c>
      <c r="P291" s="254"/>
    </row>
    <row r="292" spans="1:16" ht="18.75" customHeight="1">
      <c r="A292" s="12" t="s">
        <v>81</v>
      </c>
      <c r="B292" s="255">
        <v>151</v>
      </c>
      <c r="C292" s="256">
        <v>23406</v>
      </c>
      <c r="D292" s="257">
        <v>3</v>
      </c>
      <c r="E292" s="258">
        <v>46010</v>
      </c>
      <c r="F292" s="258">
        <v>46040</v>
      </c>
      <c r="G292" s="257">
        <v>-25</v>
      </c>
      <c r="H292" s="257">
        <v>2141240</v>
      </c>
      <c r="I292" s="257">
        <v>2141240</v>
      </c>
      <c r="J292" s="257">
        <v>2141240</v>
      </c>
      <c r="K292" s="257">
        <v>0</v>
      </c>
      <c r="L292" s="257">
        <v>0</v>
      </c>
      <c r="M292" s="257">
        <v>0</v>
      </c>
      <c r="N292" s="257">
        <v>0</v>
      </c>
      <c r="O292" s="257">
        <v>0</v>
      </c>
      <c r="P292" s="254"/>
    </row>
    <row r="293" spans="1:16" ht="18.75" customHeight="1">
      <c r="A293" s="12" t="s">
        <v>81</v>
      </c>
      <c r="B293" s="255">
        <v>151</v>
      </c>
      <c r="C293" s="256">
        <v>23407</v>
      </c>
      <c r="D293" s="257">
        <v>3</v>
      </c>
      <c r="E293" s="258">
        <v>46010</v>
      </c>
      <c r="F293" s="258">
        <v>46040</v>
      </c>
      <c r="G293" s="257">
        <v>-25</v>
      </c>
      <c r="H293" s="257">
        <v>2157760</v>
      </c>
      <c r="I293" s="257">
        <v>2157760</v>
      </c>
      <c r="J293" s="257">
        <v>2157760</v>
      </c>
      <c r="K293" s="257">
        <v>0</v>
      </c>
      <c r="L293" s="257">
        <v>0</v>
      </c>
      <c r="M293" s="257">
        <v>0</v>
      </c>
      <c r="N293" s="257">
        <v>0</v>
      </c>
      <c r="O293" s="257">
        <v>0</v>
      </c>
      <c r="P293" s="254"/>
    </row>
    <row r="294" spans="1:16" ht="18.75" customHeight="1">
      <c r="A294" s="12" t="s">
        <v>81</v>
      </c>
      <c r="B294" s="255">
        <v>151</v>
      </c>
      <c r="C294" s="256">
        <v>23408</v>
      </c>
      <c r="D294" s="257">
        <v>3</v>
      </c>
      <c r="E294" s="258">
        <v>46010</v>
      </c>
      <c r="F294" s="258">
        <v>46040</v>
      </c>
      <c r="G294" s="257">
        <v>-25</v>
      </c>
      <c r="H294" s="257">
        <v>108000</v>
      </c>
      <c r="I294" s="257">
        <v>108000</v>
      </c>
      <c r="J294" s="257">
        <v>108000</v>
      </c>
      <c r="K294" s="257">
        <v>0</v>
      </c>
      <c r="L294" s="257">
        <v>0</v>
      </c>
      <c r="M294" s="257">
        <v>0</v>
      </c>
      <c r="N294" s="257">
        <v>0</v>
      </c>
      <c r="O294" s="257">
        <v>0</v>
      </c>
      <c r="P294" s="254"/>
    </row>
    <row r="295" spans="1:16" ht="18.75" customHeight="1">
      <c r="A295" s="12" t="s">
        <v>81</v>
      </c>
      <c r="B295" s="255">
        <v>151</v>
      </c>
      <c r="C295" s="256">
        <v>23409</v>
      </c>
      <c r="D295" s="257">
        <v>3</v>
      </c>
      <c r="E295" s="258">
        <v>46010</v>
      </c>
      <c r="F295" s="258">
        <v>46040</v>
      </c>
      <c r="G295" s="257">
        <v>-25</v>
      </c>
      <c r="H295" s="257">
        <v>501600</v>
      </c>
      <c r="I295" s="257">
        <v>501600</v>
      </c>
      <c r="J295" s="257">
        <v>501600</v>
      </c>
      <c r="K295" s="257">
        <v>0</v>
      </c>
      <c r="L295" s="257">
        <v>0</v>
      </c>
      <c r="M295" s="257">
        <v>0</v>
      </c>
      <c r="N295" s="257">
        <v>0</v>
      </c>
      <c r="O295" s="257">
        <v>0</v>
      </c>
      <c r="P295" s="254"/>
    </row>
    <row r="296" spans="1:16" ht="18.75" customHeight="1">
      <c r="A296" s="12" t="s">
        <v>81</v>
      </c>
      <c r="B296" s="255">
        <v>151</v>
      </c>
      <c r="C296" s="256">
        <v>23410</v>
      </c>
      <c r="D296" s="257">
        <v>3</v>
      </c>
      <c r="E296" s="258">
        <v>46010</v>
      </c>
      <c r="F296" s="258">
        <v>46040</v>
      </c>
      <c r="G296" s="257">
        <v>-25</v>
      </c>
      <c r="H296" s="257">
        <v>2210600</v>
      </c>
      <c r="I296" s="257">
        <v>2210600</v>
      </c>
      <c r="J296" s="257">
        <v>2210600</v>
      </c>
      <c r="K296" s="257">
        <v>0</v>
      </c>
      <c r="L296" s="257">
        <v>0</v>
      </c>
      <c r="M296" s="257">
        <v>0</v>
      </c>
      <c r="N296" s="257">
        <v>0</v>
      </c>
      <c r="O296" s="257">
        <v>0</v>
      </c>
      <c r="P296" s="254"/>
    </row>
    <row r="297" spans="1:16" ht="18.75" customHeight="1">
      <c r="A297" s="12" t="s">
        <v>81</v>
      </c>
      <c r="B297" s="255">
        <v>151</v>
      </c>
      <c r="C297" s="256">
        <v>23411</v>
      </c>
      <c r="D297" s="257">
        <v>3</v>
      </c>
      <c r="E297" s="258">
        <v>46010</v>
      </c>
      <c r="F297" s="258">
        <v>46040</v>
      </c>
      <c r="G297" s="257">
        <v>-25</v>
      </c>
      <c r="H297" s="257">
        <v>2881900</v>
      </c>
      <c r="I297" s="257">
        <v>2881900</v>
      </c>
      <c r="J297" s="257">
        <v>2881900</v>
      </c>
      <c r="K297" s="257">
        <v>0</v>
      </c>
      <c r="L297" s="257">
        <v>0</v>
      </c>
      <c r="M297" s="257">
        <v>0</v>
      </c>
      <c r="N297" s="257">
        <v>0</v>
      </c>
      <c r="O297" s="257">
        <v>0</v>
      </c>
      <c r="P297" s="254"/>
    </row>
    <row r="298" spans="1:16" ht="18.75" customHeight="1">
      <c r="A298" s="12" t="s">
        <v>81</v>
      </c>
      <c r="B298" s="255">
        <v>151</v>
      </c>
      <c r="C298" s="256">
        <v>23412</v>
      </c>
      <c r="D298" s="257">
        <v>3</v>
      </c>
      <c r="E298" s="258">
        <v>46010</v>
      </c>
      <c r="F298" s="258">
        <v>46040</v>
      </c>
      <c r="G298" s="257">
        <v>-25</v>
      </c>
      <c r="H298" s="257">
        <v>1433390</v>
      </c>
      <c r="I298" s="257">
        <v>1433390</v>
      </c>
      <c r="J298" s="257">
        <v>1433390</v>
      </c>
      <c r="K298" s="257">
        <v>0</v>
      </c>
      <c r="L298" s="257">
        <v>0</v>
      </c>
      <c r="M298" s="257">
        <v>0</v>
      </c>
      <c r="N298" s="257">
        <v>0</v>
      </c>
      <c r="O298" s="257">
        <v>0</v>
      </c>
      <c r="P298" s="254"/>
    </row>
    <row r="299" spans="1:16" ht="18.75" customHeight="1">
      <c r="A299" s="12" t="s">
        <v>81</v>
      </c>
      <c r="B299" s="255">
        <v>151</v>
      </c>
      <c r="C299" s="256">
        <v>23413</v>
      </c>
      <c r="D299" s="257">
        <v>3</v>
      </c>
      <c r="E299" s="258">
        <v>46010</v>
      </c>
      <c r="F299" s="258">
        <v>46040</v>
      </c>
      <c r="G299" s="257">
        <v>-25</v>
      </c>
      <c r="H299" s="257">
        <v>680400</v>
      </c>
      <c r="I299" s="257">
        <v>680400</v>
      </c>
      <c r="J299" s="257">
        <v>680400</v>
      </c>
      <c r="K299" s="257">
        <v>0</v>
      </c>
      <c r="L299" s="257">
        <v>0</v>
      </c>
      <c r="M299" s="257">
        <v>0</v>
      </c>
      <c r="N299" s="257">
        <v>0</v>
      </c>
      <c r="O299" s="257">
        <v>0</v>
      </c>
      <c r="P299" s="254"/>
    </row>
    <row r="300" spans="1:16" ht="18.75" customHeight="1">
      <c r="A300" s="12" t="s">
        <v>81</v>
      </c>
      <c r="B300" s="255">
        <v>151</v>
      </c>
      <c r="C300" s="256">
        <v>23414</v>
      </c>
      <c r="D300" s="257">
        <v>3</v>
      </c>
      <c r="E300" s="258">
        <v>46010</v>
      </c>
      <c r="F300" s="258">
        <v>46040</v>
      </c>
      <c r="G300" s="257">
        <v>-25</v>
      </c>
      <c r="H300" s="257">
        <v>128100</v>
      </c>
      <c r="I300" s="257">
        <v>128100</v>
      </c>
      <c r="J300" s="257">
        <v>128100</v>
      </c>
      <c r="K300" s="257">
        <v>0</v>
      </c>
      <c r="L300" s="257">
        <v>0</v>
      </c>
      <c r="M300" s="257">
        <v>0</v>
      </c>
      <c r="N300" s="257">
        <v>0</v>
      </c>
      <c r="O300" s="257">
        <v>0</v>
      </c>
      <c r="P300" s="254"/>
    </row>
    <row r="301" spans="1:16" ht="18.75" customHeight="1">
      <c r="A301" s="12" t="s">
        <v>81</v>
      </c>
      <c r="B301" s="255">
        <v>151</v>
      </c>
      <c r="C301" s="256">
        <v>23415</v>
      </c>
      <c r="D301" s="257">
        <v>3</v>
      </c>
      <c r="E301" s="258">
        <v>46010</v>
      </c>
      <c r="F301" s="258">
        <v>46040</v>
      </c>
      <c r="G301" s="257">
        <v>-25</v>
      </c>
      <c r="H301" s="257">
        <v>312130</v>
      </c>
      <c r="I301" s="257">
        <v>312130</v>
      </c>
      <c r="J301" s="257">
        <v>312130</v>
      </c>
      <c r="K301" s="257">
        <v>0</v>
      </c>
      <c r="L301" s="257">
        <v>0</v>
      </c>
      <c r="M301" s="257">
        <v>0</v>
      </c>
      <c r="N301" s="257">
        <v>0</v>
      </c>
      <c r="O301" s="257">
        <v>0</v>
      </c>
      <c r="P301" s="254"/>
    </row>
    <row r="302" spans="1:16" ht="18.75" customHeight="1">
      <c r="A302" s="12" t="s">
        <v>81</v>
      </c>
      <c r="B302" s="255">
        <v>151</v>
      </c>
      <c r="C302" s="256">
        <v>23416</v>
      </c>
      <c r="D302" s="257">
        <v>3</v>
      </c>
      <c r="E302" s="258">
        <v>46010</v>
      </c>
      <c r="F302" s="258">
        <v>46040</v>
      </c>
      <c r="G302" s="257">
        <v>-25</v>
      </c>
      <c r="H302" s="257">
        <v>351900</v>
      </c>
      <c r="I302" s="257">
        <v>351900</v>
      </c>
      <c r="J302" s="257">
        <v>351900</v>
      </c>
      <c r="K302" s="257">
        <v>0</v>
      </c>
      <c r="L302" s="257">
        <v>0</v>
      </c>
      <c r="M302" s="257">
        <v>0</v>
      </c>
      <c r="N302" s="257">
        <v>0</v>
      </c>
      <c r="O302" s="257">
        <v>0</v>
      </c>
      <c r="P302" s="254"/>
    </row>
    <row r="303" spans="1:16" ht="18.75" customHeight="1">
      <c r="A303" s="12" t="s">
        <v>81</v>
      </c>
      <c r="B303" s="255">
        <v>151</v>
      </c>
      <c r="C303" s="256">
        <v>23417</v>
      </c>
      <c r="D303" s="257">
        <v>3</v>
      </c>
      <c r="E303" s="258">
        <v>46010</v>
      </c>
      <c r="F303" s="258">
        <v>46040</v>
      </c>
      <c r="G303" s="257">
        <v>-25</v>
      </c>
      <c r="H303" s="257">
        <v>700400</v>
      </c>
      <c r="I303" s="257">
        <v>700400</v>
      </c>
      <c r="J303" s="257">
        <v>700400</v>
      </c>
      <c r="K303" s="257">
        <v>0</v>
      </c>
      <c r="L303" s="257">
        <v>0</v>
      </c>
      <c r="M303" s="257">
        <v>0</v>
      </c>
      <c r="N303" s="257">
        <v>0</v>
      </c>
      <c r="O303" s="257">
        <v>0</v>
      </c>
      <c r="P303" s="254"/>
    </row>
    <row r="304" spans="1:16" ht="18.75" customHeight="1">
      <c r="A304" s="12" t="s">
        <v>81</v>
      </c>
      <c r="B304" s="255">
        <v>151</v>
      </c>
      <c r="C304" s="256">
        <v>23418</v>
      </c>
      <c r="D304" s="257">
        <v>3</v>
      </c>
      <c r="E304" s="258">
        <v>46010</v>
      </c>
      <c r="F304" s="258">
        <v>46040</v>
      </c>
      <c r="G304" s="257">
        <v>-25</v>
      </c>
      <c r="H304" s="257">
        <v>374000</v>
      </c>
      <c r="I304" s="257">
        <v>374000</v>
      </c>
      <c r="J304" s="257">
        <v>374000</v>
      </c>
      <c r="K304" s="257">
        <v>0</v>
      </c>
      <c r="L304" s="257">
        <v>0</v>
      </c>
      <c r="M304" s="257">
        <v>0</v>
      </c>
      <c r="N304" s="257">
        <v>0</v>
      </c>
      <c r="O304" s="257">
        <v>0</v>
      </c>
      <c r="P304" s="254"/>
    </row>
    <row r="305" spans="1:16" ht="18.75" customHeight="1">
      <c r="A305" s="12" t="s">
        <v>81</v>
      </c>
      <c r="B305" s="255">
        <v>151</v>
      </c>
      <c r="C305" s="256">
        <v>23419</v>
      </c>
      <c r="D305" s="257">
        <v>3</v>
      </c>
      <c r="E305" s="258">
        <v>46010</v>
      </c>
      <c r="F305" s="258">
        <v>46040</v>
      </c>
      <c r="G305" s="257">
        <v>-25</v>
      </c>
      <c r="H305" s="257">
        <v>3085900</v>
      </c>
      <c r="I305" s="257">
        <v>3085900</v>
      </c>
      <c r="J305" s="257">
        <v>3085900</v>
      </c>
      <c r="K305" s="257">
        <v>0</v>
      </c>
      <c r="L305" s="257">
        <v>0</v>
      </c>
      <c r="M305" s="257">
        <v>0</v>
      </c>
      <c r="N305" s="257">
        <v>0</v>
      </c>
      <c r="O305" s="257">
        <v>0</v>
      </c>
      <c r="P305" s="254"/>
    </row>
    <row r="306" spans="1:16" ht="18.75" customHeight="1">
      <c r="A306" s="12" t="s">
        <v>81</v>
      </c>
      <c r="B306" s="255">
        <v>151</v>
      </c>
      <c r="C306" s="256">
        <v>23420</v>
      </c>
      <c r="D306" s="257">
        <v>3</v>
      </c>
      <c r="E306" s="258">
        <v>46010</v>
      </c>
      <c r="F306" s="258">
        <v>46040</v>
      </c>
      <c r="G306" s="257">
        <v>-25</v>
      </c>
      <c r="H306" s="257">
        <v>1221300</v>
      </c>
      <c r="I306" s="257">
        <v>1221300</v>
      </c>
      <c r="J306" s="257">
        <v>1221300</v>
      </c>
      <c r="K306" s="257">
        <v>0</v>
      </c>
      <c r="L306" s="257">
        <v>0</v>
      </c>
      <c r="M306" s="257">
        <v>0</v>
      </c>
      <c r="N306" s="257">
        <v>0</v>
      </c>
      <c r="O306" s="257">
        <v>0</v>
      </c>
      <c r="P306" s="254"/>
    </row>
    <row r="307" spans="1:16" ht="18.75" customHeight="1">
      <c r="A307" s="12" t="s">
        <v>81</v>
      </c>
      <c r="B307" s="255">
        <v>151</v>
      </c>
      <c r="C307" s="256">
        <v>23421</v>
      </c>
      <c r="D307" s="257">
        <v>3</v>
      </c>
      <c r="E307" s="258">
        <v>46010</v>
      </c>
      <c r="F307" s="258">
        <v>46040</v>
      </c>
      <c r="G307" s="257">
        <v>-25</v>
      </c>
      <c r="H307" s="257">
        <v>1243200</v>
      </c>
      <c r="I307" s="257">
        <v>1243200</v>
      </c>
      <c r="J307" s="257">
        <v>1243200</v>
      </c>
      <c r="K307" s="257">
        <v>0</v>
      </c>
      <c r="L307" s="257">
        <v>0</v>
      </c>
      <c r="M307" s="257">
        <v>0</v>
      </c>
      <c r="N307" s="257">
        <v>0</v>
      </c>
      <c r="O307" s="257">
        <v>0</v>
      </c>
      <c r="P307" s="254"/>
    </row>
    <row r="308" spans="1:16" ht="18.75" customHeight="1">
      <c r="A308" s="12" t="s">
        <v>81</v>
      </c>
      <c r="B308" s="255">
        <v>151</v>
      </c>
      <c r="C308" s="256">
        <v>23422</v>
      </c>
      <c r="D308" s="257">
        <v>3</v>
      </c>
      <c r="E308" s="258">
        <v>46010</v>
      </c>
      <c r="F308" s="258">
        <v>46040</v>
      </c>
      <c r="G308" s="257">
        <v>-25</v>
      </c>
      <c r="H308" s="257">
        <v>1123780</v>
      </c>
      <c r="I308" s="257">
        <v>1123780</v>
      </c>
      <c r="J308" s="257">
        <v>1123780</v>
      </c>
      <c r="K308" s="257">
        <v>0</v>
      </c>
      <c r="L308" s="257">
        <v>0</v>
      </c>
      <c r="M308" s="257">
        <v>0</v>
      </c>
      <c r="N308" s="257">
        <v>0</v>
      </c>
      <c r="O308" s="257">
        <v>0</v>
      </c>
      <c r="P308" s="254"/>
    </row>
    <row r="309" spans="1:16" ht="18.75" customHeight="1">
      <c r="A309" s="12" t="s">
        <v>81</v>
      </c>
      <c r="B309" s="255">
        <v>151</v>
      </c>
      <c r="C309" s="256">
        <v>23423</v>
      </c>
      <c r="D309" s="257">
        <v>3</v>
      </c>
      <c r="E309" s="258">
        <v>46010</v>
      </c>
      <c r="F309" s="258">
        <v>46040</v>
      </c>
      <c r="G309" s="257">
        <v>-25</v>
      </c>
      <c r="H309" s="257">
        <v>502200</v>
      </c>
      <c r="I309" s="257">
        <v>502200</v>
      </c>
      <c r="J309" s="257">
        <v>502200</v>
      </c>
      <c r="K309" s="257">
        <v>0</v>
      </c>
      <c r="L309" s="257">
        <v>0</v>
      </c>
      <c r="M309" s="257">
        <v>0</v>
      </c>
      <c r="N309" s="257">
        <v>0</v>
      </c>
      <c r="O309" s="257">
        <v>0</v>
      </c>
      <c r="P309" s="254"/>
    </row>
    <row r="310" spans="1:16" ht="18.75" customHeight="1">
      <c r="A310" s="12" t="s">
        <v>81</v>
      </c>
      <c r="B310" s="255">
        <v>151</v>
      </c>
      <c r="C310" s="256">
        <v>23424</v>
      </c>
      <c r="D310" s="257">
        <v>3</v>
      </c>
      <c r="E310" s="258">
        <v>46010</v>
      </c>
      <c r="F310" s="258">
        <v>46040</v>
      </c>
      <c r="G310" s="257">
        <v>-25</v>
      </c>
      <c r="H310" s="257">
        <v>858900</v>
      </c>
      <c r="I310" s="257">
        <v>858900</v>
      </c>
      <c r="J310" s="257">
        <v>858900</v>
      </c>
      <c r="K310" s="257">
        <v>0</v>
      </c>
      <c r="L310" s="257">
        <v>0</v>
      </c>
      <c r="M310" s="257">
        <v>0</v>
      </c>
      <c r="N310" s="257">
        <v>0</v>
      </c>
      <c r="O310" s="257">
        <v>0</v>
      </c>
      <c r="P310" s="254"/>
    </row>
    <row r="311" spans="1:16" ht="18.75" customHeight="1">
      <c r="A311" s="12" t="s">
        <v>81</v>
      </c>
      <c r="B311" s="255">
        <v>151</v>
      </c>
      <c r="C311" s="256">
        <v>23425</v>
      </c>
      <c r="D311" s="257">
        <v>3</v>
      </c>
      <c r="E311" s="258">
        <v>46010</v>
      </c>
      <c r="F311" s="258">
        <v>46040</v>
      </c>
      <c r="G311" s="257">
        <v>-25</v>
      </c>
      <c r="H311" s="257">
        <v>1164800</v>
      </c>
      <c r="I311" s="257">
        <v>1164800</v>
      </c>
      <c r="J311" s="257">
        <v>1164800</v>
      </c>
      <c r="K311" s="257">
        <v>0</v>
      </c>
      <c r="L311" s="257">
        <v>0</v>
      </c>
      <c r="M311" s="257">
        <v>0</v>
      </c>
      <c r="N311" s="257">
        <v>0</v>
      </c>
      <c r="O311" s="257">
        <v>0</v>
      </c>
      <c r="P311" s="254"/>
    </row>
    <row r="312" spans="1:16" ht="18.75" customHeight="1">
      <c r="A312" s="12" t="s">
        <v>81</v>
      </c>
      <c r="B312" s="255">
        <v>151</v>
      </c>
      <c r="C312" s="256">
        <v>23426</v>
      </c>
      <c r="D312" s="257">
        <v>3</v>
      </c>
      <c r="E312" s="258">
        <v>46010</v>
      </c>
      <c r="F312" s="258">
        <v>46040</v>
      </c>
      <c r="G312" s="257">
        <v>-25</v>
      </c>
      <c r="H312" s="257">
        <v>6696560</v>
      </c>
      <c r="I312" s="257">
        <v>6696560</v>
      </c>
      <c r="J312" s="257">
        <v>6696560</v>
      </c>
      <c r="K312" s="257">
        <v>0</v>
      </c>
      <c r="L312" s="257">
        <v>0</v>
      </c>
      <c r="M312" s="257">
        <v>0</v>
      </c>
      <c r="N312" s="257">
        <v>0</v>
      </c>
      <c r="O312" s="257">
        <v>0</v>
      </c>
      <c r="P312" s="254"/>
    </row>
    <row r="313" spans="1:16" ht="18.75" customHeight="1">
      <c r="A313" s="12" t="s">
        <v>81</v>
      </c>
      <c r="B313" s="255">
        <v>151</v>
      </c>
      <c r="C313" s="256">
        <v>23427</v>
      </c>
      <c r="D313" s="257">
        <v>3</v>
      </c>
      <c r="E313" s="258">
        <v>46010</v>
      </c>
      <c r="F313" s="258">
        <v>46040</v>
      </c>
      <c r="G313" s="257">
        <v>-25</v>
      </c>
      <c r="H313" s="257">
        <v>7390050</v>
      </c>
      <c r="I313" s="257">
        <v>7390050</v>
      </c>
      <c r="J313" s="257">
        <v>7390050</v>
      </c>
      <c r="K313" s="257">
        <v>0</v>
      </c>
      <c r="L313" s="257">
        <v>0</v>
      </c>
      <c r="M313" s="257">
        <v>0</v>
      </c>
      <c r="N313" s="257">
        <v>0</v>
      </c>
      <c r="O313" s="257">
        <v>0</v>
      </c>
      <c r="P313" s="254"/>
    </row>
    <row r="314" spans="1:16" ht="18.75" customHeight="1">
      <c r="A314" s="12" t="s">
        <v>81</v>
      </c>
      <c r="B314" s="255">
        <v>151</v>
      </c>
      <c r="C314" s="256">
        <v>23428</v>
      </c>
      <c r="D314" s="257">
        <v>3</v>
      </c>
      <c r="E314" s="258">
        <v>46010</v>
      </c>
      <c r="F314" s="258">
        <v>46040</v>
      </c>
      <c r="G314" s="257">
        <v>-25</v>
      </c>
      <c r="H314" s="257">
        <v>1225200</v>
      </c>
      <c r="I314" s="257">
        <v>1225200</v>
      </c>
      <c r="J314" s="257">
        <v>1225200</v>
      </c>
      <c r="K314" s="257">
        <v>0</v>
      </c>
      <c r="L314" s="257">
        <v>0</v>
      </c>
      <c r="M314" s="257">
        <v>0</v>
      </c>
      <c r="N314" s="257">
        <v>0</v>
      </c>
      <c r="O314" s="257">
        <v>0</v>
      </c>
      <c r="P314" s="254"/>
    </row>
    <row r="315" spans="1:16" ht="18.75" customHeight="1">
      <c r="A315" s="12" t="s">
        <v>81</v>
      </c>
      <c r="B315" s="255">
        <v>151</v>
      </c>
      <c r="C315" s="256">
        <v>23429</v>
      </c>
      <c r="D315" s="257">
        <v>3</v>
      </c>
      <c r="E315" s="258">
        <v>46010</v>
      </c>
      <c r="F315" s="258">
        <v>46040</v>
      </c>
      <c r="G315" s="257">
        <v>-25</v>
      </c>
      <c r="H315" s="257">
        <v>666600</v>
      </c>
      <c r="I315" s="257">
        <v>666600</v>
      </c>
      <c r="J315" s="257">
        <v>666600</v>
      </c>
      <c r="K315" s="257">
        <v>0</v>
      </c>
      <c r="L315" s="257">
        <v>0</v>
      </c>
      <c r="M315" s="257">
        <v>0</v>
      </c>
      <c r="N315" s="257">
        <v>0</v>
      </c>
      <c r="O315" s="257">
        <v>0</v>
      </c>
      <c r="P315" s="254"/>
    </row>
    <row r="316" spans="1:16" ht="18.75" customHeight="1">
      <c r="A316" s="12" t="s">
        <v>81</v>
      </c>
      <c r="B316" s="255">
        <v>151</v>
      </c>
      <c r="C316" s="256">
        <v>23431</v>
      </c>
      <c r="D316" s="257">
        <v>3</v>
      </c>
      <c r="E316" s="258">
        <v>46011</v>
      </c>
      <c r="F316" s="258">
        <v>46041</v>
      </c>
      <c r="G316" s="257">
        <v>-26</v>
      </c>
      <c r="H316" s="257">
        <v>1816450</v>
      </c>
      <c r="I316" s="257">
        <v>1816450</v>
      </c>
      <c r="J316" s="257">
        <v>1816450</v>
      </c>
      <c r="K316" s="257">
        <v>0</v>
      </c>
      <c r="L316" s="257">
        <v>0</v>
      </c>
      <c r="M316" s="257">
        <v>0</v>
      </c>
      <c r="N316" s="257">
        <v>0</v>
      </c>
      <c r="O316" s="257">
        <v>0</v>
      </c>
      <c r="P316" s="254"/>
    </row>
    <row r="317" spans="1:16" ht="18.75" customHeight="1">
      <c r="A317" s="12" t="s">
        <v>81</v>
      </c>
      <c r="B317" s="255">
        <v>151</v>
      </c>
      <c r="C317" s="256">
        <v>23432</v>
      </c>
      <c r="D317" s="257">
        <v>3</v>
      </c>
      <c r="E317" s="258">
        <v>46011</v>
      </c>
      <c r="F317" s="258">
        <v>46041</v>
      </c>
      <c r="G317" s="257">
        <v>-26</v>
      </c>
      <c r="H317" s="257">
        <v>699720</v>
      </c>
      <c r="I317" s="257">
        <v>699720</v>
      </c>
      <c r="J317" s="257">
        <v>699720</v>
      </c>
      <c r="K317" s="257">
        <v>0</v>
      </c>
      <c r="L317" s="257">
        <v>0</v>
      </c>
      <c r="M317" s="257">
        <v>0</v>
      </c>
      <c r="N317" s="257">
        <v>0</v>
      </c>
      <c r="O317" s="257">
        <v>0</v>
      </c>
      <c r="P317" s="254"/>
    </row>
    <row r="318" spans="1:16" ht="18.75" customHeight="1">
      <c r="A318" s="12" t="s">
        <v>81</v>
      </c>
      <c r="B318" s="255">
        <v>151</v>
      </c>
      <c r="C318" s="256">
        <v>23433</v>
      </c>
      <c r="D318" s="257">
        <v>3</v>
      </c>
      <c r="E318" s="258">
        <v>46011</v>
      </c>
      <c r="F318" s="258">
        <v>46041</v>
      </c>
      <c r="G318" s="257">
        <v>-26</v>
      </c>
      <c r="H318" s="257">
        <v>23278150</v>
      </c>
      <c r="I318" s="257">
        <v>23278150</v>
      </c>
      <c r="J318" s="257">
        <v>23278150</v>
      </c>
      <c r="K318" s="257">
        <v>0</v>
      </c>
      <c r="L318" s="257">
        <v>0</v>
      </c>
      <c r="M318" s="257">
        <v>0</v>
      </c>
      <c r="N318" s="257">
        <v>0</v>
      </c>
      <c r="O318" s="257">
        <v>0</v>
      </c>
      <c r="P318" s="254"/>
    </row>
    <row r="319" spans="1:16" ht="18.75" customHeight="1">
      <c r="A319" s="12" t="s">
        <v>81</v>
      </c>
      <c r="B319" s="255">
        <v>151</v>
      </c>
      <c r="C319" s="256">
        <v>23434</v>
      </c>
      <c r="D319" s="257">
        <v>3</v>
      </c>
      <c r="E319" s="258">
        <v>46011</v>
      </c>
      <c r="F319" s="258">
        <v>46041</v>
      </c>
      <c r="G319" s="257">
        <v>-26</v>
      </c>
      <c r="H319" s="257">
        <v>23278150</v>
      </c>
      <c r="I319" s="257">
        <v>23278150</v>
      </c>
      <c r="J319" s="257">
        <v>23278150</v>
      </c>
      <c r="K319" s="257">
        <v>0</v>
      </c>
      <c r="L319" s="257">
        <v>0</v>
      </c>
      <c r="M319" s="257">
        <v>0</v>
      </c>
      <c r="N319" s="257">
        <v>0</v>
      </c>
      <c r="O319" s="257">
        <v>0</v>
      </c>
      <c r="P319" s="254"/>
    </row>
    <row r="320" spans="1:16" ht="18.75" customHeight="1">
      <c r="A320" s="12" t="s">
        <v>81</v>
      </c>
      <c r="B320" s="255">
        <v>151</v>
      </c>
      <c r="C320" s="256">
        <v>23435</v>
      </c>
      <c r="D320" s="257">
        <v>3</v>
      </c>
      <c r="E320" s="258">
        <v>46011</v>
      </c>
      <c r="F320" s="258">
        <v>46041</v>
      </c>
      <c r="G320" s="257">
        <v>-26</v>
      </c>
      <c r="H320" s="257">
        <v>10141900</v>
      </c>
      <c r="I320" s="257">
        <v>10141900</v>
      </c>
      <c r="J320" s="257">
        <v>10141900</v>
      </c>
      <c r="K320" s="257">
        <v>0</v>
      </c>
      <c r="L320" s="257">
        <v>0</v>
      </c>
      <c r="M320" s="257">
        <v>0</v>
      </c>
      <c r="N320" s="257">
        <v>0</v>
      </c>
      <c r="O320" s="257">
        <v>0</v>
      </c>
      <c r="P320" s="254"/>
    </row>
    <row r="321" spans="1:16" ht="18.75" customHeight="1">
      <c r="A321" s="12" t="s">
        <v>81</v>
      </c>
      <c r="B321" s="255">
        <v>151</v>
      </c>
      <c r="C321" s="256">
        <v>23436</v>
      </c>
      <c r="D321" s="257">
        <v>3</v>
      </c>
      <c r="E321" s="258">
        <v>46011</v>
      </c>
      <c r="F321" s="258">
        <v>46041</v>
      </c>
      <c r="G321" s="257">
        <v>-26</v>
      </c>
      <c r="H321" s="257">
        <v>13109950</v>
      </c>
      <c r="I321" s="257">
        <v>13109950</v>
      </c>
      <c r="J321" s="257">
        <v>13109950</v>
      </c>
      <c r="K321" s="257">
        <v>0</v>
      </c>
      <c r="L321" s="257">
        <v>0</v>
      </c>
      <c r="M321" s="257">
        <v>0</v>
      </c>
      <c r="N321" s="257">
        <v>0</v>
      </c>
      <c r="O321" s="257">
        <v>0</v>
      </c>
      <c r="P321" s="254"/>
    </row>
    <row r="322" spans="1:16" ht="18.75" customHeight="1">
      <c r="A322" s="12" t="s">
        <v>81</v>
      </c>
      <c r="B322" s="255">
        <v>151</v>
      </c>
      <c r="C322" s="256">
        <v>23437</v>
      </c>
      <c r="D322" s="257">
        <v>3</v>
      </c>
      <c r="E322" s="258">
        <v>46011</v>
      </c>
      <c r="F322" s="258">
        <v>46041</v>
      </c>
      <c r="G322" s="257">
        <v>-26</v>
      </c>
      <c r="H322" s="257">
        <v>3863900</v>
      </c>
      <c r="I322" s="257">
        <v>3863900</v>
      </c>
      <c r="J322" s="257">
        <v>3863900</v>
      </c>
      <c r="K322" s="257">
        <v>0</v>
      </c>
      <c r="L322" s="257">
        <v>0</v>
      </c>
      <c r="M322" s="257">
        <v>0</v>
      </c>
      <c r="N322" s="257">
        <v>0</v>
      </c>
      <c r="O322" s="257">
        <v>0</v>
      </c>
      <c r="P322" s="254"/>
    </row>
    <row r="323" spans="1:16" ht="18.75" customHeight="1">
      <c r="A323" s="12" t="s">
        <v>81</v>
      </c>
      <c r="B323" s="255">
        <v>151</v>
      </c>
      <c r="C323" s="256">
        <v>23438</v>
      </c>
      <c r="D323" s="257">
        <v>3</v>
      </c>
      <c r="E323" s="258">
        <v>46011</v>
      </c>
      <c r="F323" s="258">
        <v>46041</v>
      </c>
      <c r="G323" s="257">
        <v>-26</v>
      </c>
      <c r="H323" s="257">
        <v>2955400</v>
      </c>
      <c r="I323" s="257">
        <v>2955400</v>
      </c>
      <c r="J323" s="257">
        <v>2955400</v>
      </c>
      <c r="K323" s="257">
        <v>0</v>
      </c>
      <c r="L323" s="257">
        <v>0</v>
      </c>
      <c r="M323" s="257">
        <v>0</v>
      </c>
      <c r="N323" s="257">
        <v>0</v>
      </c>
      <c r="O323" s="257">
        <v>0</v>
      </c>
      <c r="P323" s="254"/>
    </row>
    <row r="324" spans="1:16" ht="18.75" customHeight="1">
      <c r="A324" s="12" t="s">
        <v>81</v>
      </c>
      <c r="B324" s="255">
        <v>151</v>
      </c>
      <c r="C324" s="256">
        <v>23439</v>
      </c>
      <c r="D324" s="257">
        <v>3</v>
      </c>
      <c r="E324" s="258">
        <v>46011</v>
      </c>
      <c r="F324" s="258">
        <v>46041</v>
      </c>
      <c r="G324" s="257">
        <v>-26</v>
      </c>
      <c r="H324" s="257">
        <v>1382300</v>
      </c>
      <c r="I324" s="257">
        <v>1382300</v>
      </c>
      <c r="J324" s="257">
        <v>1382300</v>
      </c>
      <c r="K324" s="257">
        <v>0</v>
      </c>
      <c r="L324" s="257">
        <v>0</v>
      </c>
      <c r="M324" s="257">
        <v>0</v>
      </c>
      <c r="N324" s="257">
        <v>0</v>
      </c>
      <c r="O324" s="257">
        <v>0</v>
      </c>
      <c r="P324" s="254"/>
    </row>
    <row r="325" spans="1:16" ht="18.75" customHeight="1">
      <c r="A325" s="12" t="s">
        <v>81</v>
      </c>
      <c r="B325" s="255">
        <v>151</v>
      </c>
      <c r="C325" s="256">
        <v>23440</v>
      </c>
      <c r="D325" s="257">
        <v>3</v>
      </c>
      <c r="E325" s="258">
        <v>46011</v>
      </c>
      <c r="F325" s="258">
        <v>46041</v>
      </c>
      <c r="G325" s="257">
        <v>-26</v>
      </c>
      <c r="H325" s="257">
        <v>4551040</v>
      </c>
      <c r="I325" s="257">
        <v>4551040</v>
      </c>
      <c r="J325" s="257">
        <v>4551040</v>
      </c>
      <c r="K325" s="257">
        <v>0</v>
      </c>
      <c r="L325" s="257">
        <v>0</v>
      </c>
      <c r="M325" s="257">
        <v>0</v>
      </c>
      <c r="N325" s="257">
        <v>0</v>
      </c>
      <c r="O325" s="257">
        <v>0</v>
      </c>
      <c r="P325" s="254"/>
    </row>
    <row r="326" spans="1:16" ht="18.75" customHeight="1">
      <c r="A326" s="12" t="s">
        <v>81</v>
      </c>
      <c r="B326" s="255">
        <v>151</v>
      </c>
      <c r="C326" s="256">
        <v>23442</v>
      </c>
      <c r="D326" s="257">
        <v>3</v>
      </c>
      <c r="E326" s="258">
        <v>46011</v>
      </c>
      <c r="F326" s="258">
        <v>46041</v>
      </c>
      <c r="G326" s="257">
        <v>-26</v>
      </c>
      <c r="H326" s="257">
        <v>1755600</v>
      </c>
      <c r="I326" s="257">
        <v>1755600</v>
      </c>
      <c r="J326" s="257">
        <v>1755600</v>
      </c>
      <c r="K326" s="257">
        <v>0</v>
      </c>
      <c r="L326" s="257">
        <v>0</v>
      </c>
      <c r="M326" s="257">
        <v>0</v>
      </c>
      <c r="N326" s="257">
        <v>0</v>
      </c>
      <c r="O326" s="257">
        <v>0</v>
      </c>
      <c r="P326" s="254"/>
    </row>
    <row r="327" spans="1:16" ht="18.75" customHeight="1">
      <c r="A327" s="12" t="s">
        <v>81</v>
      </c>
      <c r="B327" s="255">
        <v>151</v>
      </c>
      <c r="C327" s="256">
        <v>23443</v>
      </c>
      <c r="D327" s="257">
        <v>3</v>
      </c>
      <c r="E327" s="258">
        <v>46011</v>
      </c>
      <c r="F327" s="258">
        <v>46041</v>
      </c>
      <c r="G327" s="257">
        <v>-26</v>
      </c>
      <c r="H327" s="257">
        <v>120000</v>
      </c>
      <c r="I327" s="257">
        <v>120000</v>
      </c>
      <c r="J327" s="257">
        <v>120000</v>
      </c>
      <c r="K327" s="257">
        <v>0</v>
      </c>
      <c r="L327" s="257">
        <v>0</v>
      </c>
      <c r="M327" s="257">
        <v>0</v>
      </c>
      <c r="N327" s="257">
        <v>0</v>
      </c>
      <c r="O327" s="257">
        <v>0</v>
      </c>
      <c r="P327" s="254"/>
    </row>
    <row r="328" spans="1:16" ht="18.75" customHeight="1">
      <c r="A328" s="12" t="s">
        <v>81</v>
      </c>
      <c r="B328" s="255">
        <v>151</v>
      </c>
      <c r="C328" s="256">
        <v>23444</v>
      </c>
      <c r="D328" s="257">
        <v>3</v>
      </c>
      <c r="E328" s="258">
        <v>46011</v>
      </c>
      <c r="F328" s="258">
        <v>46041</v>
      </c>
      <c r="G328" s="257">
        <v>-26</v>
      </c>
      <c r="H328" s="257">
        <v>126000</v>
      </c>
      <c r="I328" s="257">
        <v>126000</v>
      </c>
      <c r="J328" s="257">
        <v>126000</v>
      </c>
      <c r="K328" s="257">
        <v>0</v>
      </c>
      <c r="L328" s="257">
        <v>0</v>
      </c>
      <c r="M328" s="257">
        <v>0</v>
      </c>
      <c r="N328" s="257">
        <v>0</v>
      </c>
      <c r="O328" s="257">
        <v>0</v>
      </c>
      <c r="P328" s="254"/>
    </row>
    <row r="329" spans="1:16" ht="18.75" customHeight="1">
      <c r="A329" s="12" t="s">
        <v>81</v>
      </c>
      <c r="B329" s="255">
        <v>151</v>
      </c>
      <c r="C329" s="256">
        <v>23445</v>
      </c>
      <c r="D329" s="257">
        <v>3</v>
      </c>
      <c r="E329" s="258">
        <v>46011</v>
      </c>
      <c r="F329" s="258">
        <v>46041</v>
      </c>
      <c r="G329" s="257">
        <v>-26</v>
      </c>
      <c r="H329" s="257">
        <v>116850</v>
      </c>
      <c r="I329" s="257">
        <v>116850</v>
      </c>
      <c r="J329" s="257">
        <v>116850</v>
      </c>
      <c r="K329" s="257">
        <v>0</v>
      </c>
      <c r="L329" s="257">
        <v>0</v>
      </c>
      <c r="M329" s="257">
        <v>0</v>
      </c>
      <c r="N329" s="257">
        <v>0</v>
      </c>
      <c r="O329" s="257">
        <v>0</v>
      </c>
      <c r="P329" s="254"/>
    </row>
    <row r="330" spans="1:16" ht="18.75" customHeight="1">
      <c r="A330" s="12" t="s">
        <v>81</v>
      </c>
      <c r="B330" s="255">
        <v>151</v>
      </c>
      <c r="C330" s="256">
        <v>23446</v>
      </c>
      <c r="D330" s="257">
        <v>3</v>
      </c>
      <c r="E330" s="258">
        <v>46011</v>
      </c>
      <c r="F330" s="258">
        <v>46041</v>
      </c>
      <c r="G330" s="257">
        <v>-26</v>
      </c>
      <c r="H330" s="257">
        <v>1181200</v>
      </c>
      <c r="I330" s="257">
        <v>1181200</v>
      </c>
      <c r="J330" s="257">
        <v>1181200</v>
      </c>
      <c r="K330" s="257">
        <v>0</v>
      </c>
      <c r="L330" s="257">
        <v>0</v>
      </c>
      <c r="M330" s="257">
        <v>0</v>
      </c>
      <c r="N330" s="257">
        <v>0</v>
      </c>
      <c r="O330" s="257">
        <v>0</v>
      </c>
      <c r="P330" s="254"/>
    </row>
    <row r="331" spans="1:16" ht="18.75" customHeight="1">
      <c r="A331" s="12" t="s">
        <v>81</v>
      </c>
      <c r="B331" s="255">
        <v>151</v>
      </c>
      <c r="C331" s="256">
        <v>23447</v>
      </c>
      <c r="D331" s="257">
        <v>3</v>
      </c>
      <c r="E331" s="258">
        <v>46011</v>
      </c>
      <c r="F331" s="258">
        <v>46041</v>
      </c>
      <c r="G331" s="257">
        <v>-26</v>
      </c>
      <c r="H331" s="257">
        <v>4061400</v>
      </c>
      <c r="I331" s="257">
        <v>4061400</v>
      </c>
      <c r="J331" s="257">
        <v>4061400</v>
      </c>
      <c r="K331" s="257">
        <v>0</v>
      </c>
      <c r="L331" s="257">
        <v>0</v>
      </c>
      <c r="M331" s="257">
        <v>0</v>
      </c>
      <c r="N331" s="257">
        <v>0</v>
      </c>
      <c r="O331" s="257">
        <v>0</v>
      </c>
      <c r="P331" s="254"/>
    </row>
    <row r="332" spans="1:16" ht="18.75" customHeight="1">
      <c r="A332" s="12" t="s">
        <v>81</v>
      </c>
      <c r="B332" s="255">
        <v>151</v>
      </c>
      <c r="C332" s="256">
        <v>23448</v>
      </c>
      <c r="D332" s="257">
        <v>3</v>
      </c>
      <c r="E332" s="258">
        <v>46011</v>
      </c>
      <c r="F332" s="258">
        <v>46041</v>
      </c>
      <c r="G332" s="257">
        <v>-26</v>
      </c>
      <c r="H332" s="257">
        <v>935000</v>
      </c>
      <c r="I332" s="257">
        <v>935000</v>
      </c>
      <c r="J332" s="257">
        <v>935000</v>
      </c>
      <c r="K332" s="257">
        <v>0</v>
      </c>
      <c r="L332" s="257">
        <v>0</v>
      </c>
      <c r="M332" s="257">
        <v>0</v>
      </c>
      <c r="N332" s="257">
        <v>0</v>
      </c>
      <c r="O332" s="257">
        <v>0</v>
      </c>
      <c r="P332" s="254"/>
    </row>
    <row r="333" spans="1:16" ht="18.75" customHeight="1">
      <c r="A333" s="12" t="s">
        <v>81</v>
      </c>
      <c r="B333" s="255">
        <v>151</v>
      </c>
      <c r="C333" s="256">
        <v>23449</v>
      </c>
      <c r="D333" s="257">
        <v>3</v>
      </c>
      <c r="E333" s="258">
        <v>46011</v>
      </c>
      <c r="F333" s="258">
        <v>46041</v>
      </c>
      <c r="G333" s="257">
        <v>-26</v>
      </c>
      <c r="H333" s="257">
        <v>793000</v>
      </c>
      <c r="I333" s="257">
        <v>793000</v>
      </c>
      <c r="J333" s="257">
        <v>793000</v>
      </c>
      <c r="K333" s="257">
        <v>0</v>
      </c>
      <c r="L333" s="257">
        <v>0</v>
      </c>
      <c r="M333" s="257">
        <v>0</v>
      </c>
      <c r="N333" s="257">
        <v>0</v>
      </c>
      <c r="O333" s="257">
        <v>0</v>
      </c>
      <c r="P333" s="254"/>
    </row>
    <row r="334" spans="1:16" ht="18.75" customHeight="1">
      <c r="A334" s="12" t="s">
        <v>81</v>
      </c>
      <c r="B334" s="255">
        <v>151</v>
      </c>
      <c r="C334" s="256">
        <v>23450</v>
      </c>
      <c r="D334" s="257">
        <v>3</v>
      </c>
      <c r="E334" s="258">
        <v>46011</v>
      </c>
      <c r="F334" s="258">
        <v>46041</v>
      </c>
      <c r="G334" s="257">
        <v>-26</v>
      </c>
      <c r="H334" s="257">
        <v>5699100</v>
      </c>
      <c r="I334" s="257">
        <v>5699100</v>
      </c>
      <c r="J334" s="257">
        <v>5699100</v>
      </c>
      <c r="K334" s="257">
        <v>0</v>
      </c>
      <c r="L334" s="257">
        <v>0</v>
      </c>
      <c r="M334" s="257">
        <v>0</v>
      </c>
      <c r="N334" s="257">
        <v>0</v>
      </c>
      <c r="O334" s="257">
        <v>0</v>
      </c>
      <c r="P334" s="254"/>
    </row>
    <row r="335" spans="1:16" ht="18.75" customHeight="1">
      <c r="A335" s="12" t="s">
        <v>81</v>
      </c>
      <c r="B335" s="255">
        <v>151</v>
      </c>
      <c r="C335" s="256">
        <v>23451</v>
      </c>
      <c r="D335" s="257">
        <v>3</v>
      </c>
      <c r="E335" s="258">
        <v>46011</v>
      </c>
      <c r="F335" s="258">
        <v>46041</v>
      </c>
      <c r="G335" s="257">
        <v>-26</v>
      </c>
      <c r="H335" s="257">
        <v>6684150</v>
      </c>
      <c r="I335" s="257">
        <v>6684150</v>
      </c>
      <c r="J335" s="257">
        <v>6684150</v>
      </c>
      <c r="K335" s="257">
        <v>0</v>
      </c>
      <c r="L335" s="257">
        <v>0</v>
      </c>
      <c r="M335" s="257">
        <v>0</v>
      </c>
      <c r="N335" s="257">
        <v>0</v>
      </c>
      <c r="O335" s="257">
        <v>0</v>
      </c>
      <c r="P335" s="254"/>
    </row>
    <row r="336" spans="1:16" ht="18.75" customHeight="1">
      <c r="A336" s="12" t="s">
        <v>81</v>
      </c>
      <c r="B336" s="255">
        <v>151</v>
      </c>
      <c r="C336" s="256">
        <v>23452</v>
      </c>
      <c r="D336" s="257">
        <v>3</v>
      </c>
      <c r="E336" s="258">
        <v>46011</v>
      </c>
      <c r="F336" s="258">
        <v>46041</v>
      </c>
      <c r="G336" s="257">
        <v>-26</v>
      </c>
      <c r="H336" s="257">
        <v>8402800</v>
      </c>
      <c r="I336" s="257">
        <v>8402800</v>
      </c>
      <c r="J336" s="257">
        <v>8402800</v>
      </c>
      <c r="K336" s="257">
        <v>0</v>
      </c>
      <c r="L336" s="257">
        <v>0</v>
      </c>
      <c r="M336" s="257">
        <v>0</v>
      </c>
      <c r="N336" s="257">
        <v>0</v>
      </c>
      <c r="O336" s="257">
        <v>0</v>
      </c>
      <c r="P336" s="254"/>
    </row>
    <row r="337" spans="1:16" ht="18.75" customHeight="1">
      <c r="A337" s="12" t="s">
        <v>81</v>
      </c>
      <c r="B337" s="255">
        <v>151</v>
      </c>
      <c r="C337" s="256">
        <v>23453</v>
      </c>
      <c r="D337" s="257">
        <v>3</v>
      </c>
      <c r="E337" s="258">
        <v>46011</v>
      </c>
      <c r="F337" s="258">
        <v>46041</v>
      </c>
      <c r="G337" s="257">
        <v>-26</v>
      </c>
      <c r="H337" s="257">
        <v>124440</v>
      </c>
      <c r="I337" s="257">
        <v>124440</v>
      </c>
      <c r="J337" s="257">
        <v>124440</v>
      </c>
      <c r="K337" s="257">
        <v>0</v>
      </c>
      <c r="L337" s="257">
        <v>0</v>
      </c>
      <c r="M337" s="257">
        <v>0</v>
      </c>
      <c r="N337" s="257">
        <v>0</v>
      </c>
      <c r="O337" s="257">
        <v>0</v>
      </c>
      <c r="P337" s="254"/>
    </row>
    <row r="338" spans="1:16" ht="18.75" customHeight="1">
      <c r="A338" s="12" t="s">
        <v>81</v>
      </c>
      <c r="B338" s="255">
        <v>151</v>
      </c>
      <c r="C338" s="256">
        <v>23454</v>
      </c>
      <c r="D338" s="257">
        <v>3</v>
      </c>
      <c r="E338" s="258">
        <v>46011</v>
      </c>
      <c r="F338" s="258">
        <v>46041</v>
      </c>
      <c r="G338" s="257">
        <v>-26</v>
      </c>
      <c r="H338" s="257">
        <v>117600</v>
      </c>
      <c r="I338" s="257">
        <v>117600</v>
      </c>
      <c r="J338" s="257">
        <v>117600</v>
      </c>
      <c r="K338" s="257">
        <v>0</v>
      </c>
      <c r="L338" s="257">
        <v>0</v>
      </c>
      <c r="M338" s="257">
        <v>0</v>
      </c>
      <c r="N338" s="257">
        <v>0</v>
      </c>
      <c r="O338" s="257">
        <v>0</v>
      </c>
      <c r="P338" s="254"/>
    </row>
    <row r="339" spans="1:16" ht="18.75" customHeight="1">
      <c r="A339" s="12" t="s">
        <v>81</v>
      </c>
      <c r="B339" s="255">
        <v>151</v>
      </c>
      <c r="C339" s="256">
        <v>23455</v>
      </c>
      <c r="D339" s="257">
        <v>3</v>
      </c>
      <c r="E339" s="258">
        <v>46011</v>
      </c>
      <c r="F339" s="258">
        <v>46041</v>
      </c>
      <c r="G339" s="257">
        <v>-26</v>
      </c>
      <c r="H339" s="257">
        <v>2091600</v>
      </c>
      <c r="I339" s="257">
        <v>2091600</v>
      </c>
      <c r="J339" s="257">
        <v>2091600</v>
      </c>
      <c r="K339" s="257">
        <v>0</v>
      </c>
      <c r="L339" s="257">
        <v>0</v>
      </c>
      <c r="M339" s="257">
        <v>0</v>
      </c>
      <c r="N339" s="257">
        <v>0</v>
      </c>
      <c r="O339" s="257">
        <v>0</v>
      </c>
      <c r="P339" s="254"/>
    </row>
    <row r="340" spans="1:16" ht="18.75" customHeight="1">
      <c r="A340" s="12" t="s">
        <v>81</v>
      </c>
      <c r="B340" s="255">
        <v>151</v>
      </c>
      <c r="C340" s="256">
        <v>23456</v>
      </c>
      <c r="D340" s="257">
        <v>3</v>
      </c>
      <c r="E340" s="258">
        <v>46011</v>
      </c>
      <c r="F340" s="258">
        <v>46041</v>
      </c>
      <c r="G340" s="257">
        <v>-26</v>
      </c>
      <c r="H340" s="257">
        <v>425200</v>
      </c>
      <c r="I340" s="257">
        <v>425200</v>
      </c>
      <c r="J340" s="257">
        <v>425200</v>
      </c>
      <c r="K340" s="257">
        <v>0</v>
      </c>
      <c r="L340" s="257">
        <v>0</v>
      </c>
      <c r="M340" s="257">
        <v>0</v>
      </c>
      <c r="N340" s="257">
        <v>0</v>
      </c>
      <c r="O340" s="257">
        <v>0</v>
      </c>
      <c r="P340" s="254"/>
    </row>
    <row r="341" spans="1:16" ht="18.75" customHeight="1">
      <c r="A341" s="12" t="s">
        <v>98</v>
      </c>
      <c r="B341" s="255">
        <v>751</v>
      </c>
      <c r="C341" s="256">
        <v>18756</v>
      </c>
      <c r="D341" s="257">
        <v>1</v>
      </c>
      <c r="E341" s="258">
        <v>46011</v>
      </c>
      <c r="F341" s="258">
        <v>46012</v>
      </c>
      <c r="G341" s="257">
        <v>3</v>
      </c>
      <c r="H341" s="257">
        <v>1838000</v>
      </c>
      <c r="I341" s="257">
        <v>1838000</v>
      </c>
      <c r="J341" s="257">
        <v>0</v>
      </c>
      <c r="K341" s="257">
        <v>1838000</v>
      </c>
      <c r="L341" s="257">
        <v>0</v>
      </c>
      <c r="M341" s="257">
        <v>0</v>
      </c>
      <c r="N341" s="257">
        <v>0</v>
      </c>
      <c r="O341" s="257">
        <v>0</v>
      </c>
      <c r="P341" s="254"/>
    </row>
    <row r="342" spans="1:16" ht="18.75" customHeight="1">
      <c r="A342" s="12" t="s">
        <v>53</v>
      </c>
      <c r="B342" s="255">
        <v>155</v>
      </c>
      <c r="C342" s="256">
        <v>35431</v>
      </c>
      <c r="D342" s="257">
        <v>1</v>
      </c>
      <c r="E342" s="258">
        <v>45772</v>
      </c>
      <c r="F342" s="258">
        <v>45773</v>
      </c>
      <c r="G342" s="257">
        <v>242</v>
      </c>
      <c r="H342" s="257">
        <v>125800</v>
      </c>
      <c r="I342" s="257">
        <v>100000</v>
      </c>
      <c r="J342" s="257">
        <v>0</v>
      </c>
      <c r="K342" s="257">
        <v>0</v>
      </c>
      <c r="L342" s="257">
        <v>0</v>
      </c>
      <c r="M342" s="257">
        <v>0</v>
      </c>
      <c r="N342" s="257">
        <v>0</v>
      </c>
      <c r="O342" s="257">
        <v>100000</v>
      </c>
      <c r="P342" s="254"/>
    </row>
    <row r="343" spans="1:16" ht="18.75" customHeight="1">
      <c r="A343" s="12" t="s">
        <v>53</v>
      </c>
      <c r="B343" s="255">
        <v>155</v>
      </c>
      <c r="C343" s="256">
        <v>44043</v>
      </c>
      <c r="D343" s="257">
        <v>1</v>
      </c>
      <c r="E343" s="258">
        <v>45857</v>
      </c>
      <c r="F343" s="258">
        <v>45858</v>
      </c>
      <c r="G343" s="257">
        <v>157</v>
      </c>
      <c r="H343" s="257">
        <v>144800</v>
      </c>
      <c r="I343" s="257">
        <v>17000</v>
      </c>
      <c r="J343" s="257">
        <v>0</v>
      </c>
      <c r="K343" s="257">
        <v>0</v>
      </c>
      <c r="L343" s="257">
        <v>0</v>
      </c>
      <c r="M343" s="257">
        <v>0</v>
      </c>
      <c r="N343" s="257">
        <v>0</v>
      </c>
      <c r="O343" s="257">
        <v>17000</v>
      </c>
      <c r="P343" s="254"/>
    </row>
    <row r="344" spans="1:16" ht="18.75" customHeight="1">
      <c r="A344" s="12" t="s">
        <v>53</v>
      </c>
      <c r="B344" s="255">
        <v>155</v>
      </c>
      <c r="C344" s="256">
        <v>49507</v>
      </c>
      <c r="D344" s="257">
        <v>1</v>
      </c>
      <c r="E344" s="258">
        <v>45909</v>
      </c>
      <c r="F344" s="258">
        <v>45910</v>
      </c>
      <c r="G344" s="257">
        <v>105</v>
      </c>
      <c r="H344" s="257">
        <v>170690</v>
      </c>
      <c r="I344" s="257">
        <v>170690</v>
      </c>
      <c r="J344" s="257">
        <v>0</v>
      </c>
      <c r="K344" s="257">
        <v>0</v>
      </c>
      <c r="L344" s="257">
        <v>0</v>
      </c>
      <c r="M344" s="257">
        <v>0</v>
      </c>
      <c r="N344" s="257">
        <v>0</v>
      </c>
      <c r="O344" s="257">
        <v>170690</v>
      </c>
      <c r="P344" s="254"/>
    </row>
    <row r="345" spans="1:16" ht="18.75" customHeight="1">
      <c r="A345" s="12" t="s">
        <v>53</v>
      </c>
      <c r="B345" s="255">
        <v>155</v>
      </c>
      <c r="C345" s="256">
        <v>52156</v>
      </c>
      <c r="D345" s="257">
        <v>1</v>
      </c>
      <c r="E345" s="258">
        <v>45939</v>
      </c>
      <c r="F345" s="258">
        <v>45940</v>
      </c>
      <c r="G345" s="257">
        <v>75</v>
      </c>
      <c r="H345" s="257">
        <v>169890</v>
      </c>
      <c r="I345" s="257">
        <v>169890</v>
      </c>
      <c r="J345" s="257">
        <v>0</v>
      </c>
      <c r="K345" s="257">
        <v>0</v>
      </c>
      <c r="L345" s="257">
        <v>0</v>
      </c>
      <c r="M345" s="257">
        <v>0</v>
      </c>
      <c r="N345" s="257">
        <v>0</v>
      </c>
      <c r="O345" s="257">
        <v>169890</v>
      </c>
      <c r="P345" s="254"/>
    </row>
    <row r="346" spans="1:16" ht="18.75" customHeight="1">
      <c r="A346" s="12" t="s">
        <v>53</v>
      </c>
      <c r="B346" s="255">
        <v>155</v>
      </c>
      <c r="C346" s="256">
        <v>53750</v>
      </c>
      <c r="D346" s="257">
        <v>1</v>
      </c>
      <c r="E346" s="258">
        <v>45958</v>
      </c>
      <c r="F346" s="258">
        <v>45959</v>
      </c>
      <c r="G346" s="257">
        <v>56</v>
      </c>
      <c r="H346" s="257">
        <v>155465</v>
      </c>
      <c r="I346" s="257">
        <v>155465</v>
      </c>
      <c r="J346" s="257">
        <v>0</v>
      </c>
      <c r="K346" s="257">
        <v>0</v>
      </c>
      <c r="L346" s="257">
        <v>0</v>
      </c>
      <c r="M346" s="257">
        <v>0</v>
      </c>
      <c r="N346" s="257">
        <v>0</v>
      </c>
      <c r="O346" s="257">
        <v>155465</v>
      </c>
      <c r="P346" s="254"/>
    </row>
    <row r="347" spans="1:16" ht="18.75" customHeight="1">
      <c r="A347" s="12" t="s">
        <v>53</v>
      </c>
      <c r="B347" s="255">
        <v>155</v>
      </c>
      <c r="C347" s="256">
        <v>55110</v>
      </c>
      <c r="D347" s="257">
        <v>1</v>
      </c>
      <c r="E347" s="258">
        <v>45974</v>
      </c>
      <c r="F347" s="258">
        <v>45975</v>
      </c>
      <c r="G347" s="257">
        <v>40</v>
      </c>
      <c r="H347" s="257">
        <v>243550</v>
      </c>
      <c r="I347" s="257">
        <v>243550</v>
      </c>
      <c r="J347" s="257">
        <v>0</v>
      </c>
      <c r="K347" s="257">
        <v>0</v>
      </c>
      <c r="L347" s="257">
        <v>0</v>
      </c>
      <c r="M347" s="257">
        <v>0</v>
      </c>
      <c r="N347" s="257">
        <v>0</v>
      </c>
      <c r="O347" s="257">
        <v>243550</v>
      </c>
      <c r="P347" s="254"/>
    </row>
    <row r="348" spans="1:16" ht="18.75" customHeight="1">
      <c r="A348" s="12" t="s">
        <v>53</v>
      </c>
      <c r="B348" s="255">
        <v>155</v>
      </c>
      <c r="C348" s="256">
        <v>56278</v>
      </c>
      <c r="D348" s="257">
        <v>1</v>
      </c>
      <c r="E348" s="258">
        <v>45989</v>
      </c>
      <c r="F348" s="258">
        <v>45990</v>
      </c>
      <c r="G348" s="257">
        <v>25</v>
      </c>
      <c r="H348" s="257">
        <v>71400</v>
      </c>
      <c r="I348" s="257">
        <v>71400</v>
      </c>
      <c r="J348" s="257">
        <v>0</v>
      </c>
      <c r="K348" s="257">
        <v>0</v>
      </c>
      <c r="L348" s="257">
        <v>0</v>
      </c>
      <c r="M348" s="257">
        <v>0</v>
      </c>
      <c r="N348" s="257">
        <v>71400</v>
      </c>
      <c r="O348" s="257">
        <v>0</v>
      </c>
      <c r="P348" s="254"/>
    </row>
    <row r="349" spans="1:16" ht="18.75" customHeight="1">
      <c r="A349" s="12" t="s">
        <v>53</v>
      </c>
      <c r="B349" s="255">
        <v>155</v>
      </c>
      <c r="C349" s="256">
        <v>56816</v>
      </c>
      <c r="D349" s="257">
        <v>1</v>
      </c>
      <c r="E349" s="258">
        <v>45993</v>
      </c>
      <c r="F349" s="258">
        <v>45994</v>
      </c>
      <c r="G349" s="257">
        <v>21</v>
      </c>
      <c r="H349" s="257">
        <v>195000</v>
      </c>
      <c r="I349" s="257">
        <v>195000</v>
      </c>
      <c r="J349" s="257">
        <v>0</v>
      </c>
      <c r="K349" s="257">
        <v>0</v>
      </c>
      <c r="L349" s="257">
        <v>0</v>
      </c>
      <c r="M349" s="257">
        <v>195000</v>
      </c>
      <c r="N349" s="257">
        <v>0</v>
      </c>
      <c r="O349" s="257">
        <v>0</v>
      </c>
      <c r="P349" s="254"/>
    </row>
    <row r="350" spans="1:16" ht="18.75" customHeight="1">
      <c r="A350" s="12" t="s">
        <v>53</v>
      </c>
      <c r="B350" s="255">
        <v>155</v>
      </c>
      <c r="C350" s="256">
        <v>56960</v>
      </c>
      <c r="D350" s="257">
        <v>1</v>
      </c>
      <c r="E350" s="258">
        <v>45995</v>
      </c>
      <c r="F350" s="258">
        <v>45996</v>
      </c>
      <c r="G350" s="257">
        <v>19</v>
      </c>
      <c r="H350" s="257">
        <v>258871</v>
      </c>
      <c r="I350" s="257">
        <v>258871</v>
      </c>
      <c r="J350" s="257">
        <v>0</v>
      </c>
      <c r="K350" s="257">
        <v>0</v>
      </c>
      <c r="L350" s="257">
        <v>0</v>
      </c>
      <c r="M350" s="257">
        <v>258871</v>
      </c>
      <c r="N350" s="257">
        <v>0</v>
      </c>
      <c r="O350" s="257">
        <v>0</v>
      </c>
      <c r="P350" s="254"/>
    </row>
    <row r="351" spans="1:16" ht="18.75" customHeight="1">
      <c r="A351" s="12" t="s">
        <v>53</v>
      </c>
      <c r="B351" s="255">
        <v>155</v>
      </c>
      <c r="C351" s="256">
        <v>56961</v>
      </c>
      <c r="D351" s="257">
        <v>1</v>
      </c>
      <c r="E351" s="258">
        <v>45995</v>
      </c>
      <c r="F351" s="258">
        <v>45996</v>
      </c>
      <c r="G351" s="257">
        <v>19</v>
      </c>
      <c r="H351" s="257">
        <v>177705</v>
      </c>
      <c r="I351" s="257">
        <v>177705</v>
      </c>
      <c r="J351" s="257">
        <v>0</v>
      </c>
      <c r="K351" s="257">
        <v>0</v>
      </c>
      <c r="L351" s="257">
        <v>0</v>
      </c>
      <c r="M351" s="257">
        <v>177705</v>
      </c>
      <c r="N351" s="257">
        <v>0</v>
      </c>
      <c r="O351" s="257">
        <v>0</v>
      </c>
      <c r="P351" s="254"/>
    </row>
    <row r="352" spans="1:16" ht="18.75" customHeight="1">
      <c r="A352" s="12" t="s">
        <v>53</v>
      </c>
      <c r="B352" s="255">
        <v>155</v>
      </c>
      <c r="C352" s="256">
        <v>57624</v>
      </c>
      <c r="D352" s="257">
        <v>1</v>
      </c>
      <c r="E352" s="258">
        <v>46000</v>
      </c>
      <c r="F352" s="258">
        <v>46001</v>
      </c>
      <c r="G352" s="257">
        <v>14</v>
      </c>
      <c r="H352" s="257">
        <v>175000</v>
      </c>
      <c r="I352" s="257">
        <v>175000</v>
      </c>
      <c r="J352" s="257">
        <v>0</v>
      </c>
      <c r="K352" s="257">
        <v>0</v>
      </c>
      <c r="L352" s="257">
        <v>175000</v>
      </c>
      <c r="M352" s="257">
        <v>0</v>
      </c>
      <c r="N352" s="257">
        <v>0</v>
      </c>
      <c r="O352" s="257">
        <v>0</v>
      </c>
      <c r="P352" s="254"/>
    </row>
    <row r="353" spans="1:16" ht="18.75" customHeight="1">
      <c r="A353" s="12" t="s">
        <v>53</v>
      </c>
      <c r="B353" s="255">
        <v>155</v>
      </c>
      <c r="C353" s="256">
        <v>57777</v>
      </c>
      <c r="D353" s="257">
        <v>1</v>
      </c>
      <c r="E353" s="258">
        <v>46003</v>
      </c>
      <c r="F353" s="258">
        <v>46004</v>
      </c>
      <c r="G353" s="257">
        <v>11</v>
      </c>
      <c r="H353" s="257">
        <v>79900</v>
      </c>
      <c r="I353" s="257">
        <v>79900</v>
      </c>
      <c r="J353" s="257">
        <v>0</v>
      </c>
      <c r="K353" s="257">
        <v>0</v>
      </c>
      <c r="L353" s="257">
        <v>79900</v>
      </c>
      <c r="M353" s="257">
        <v>0</v>
      </c>
      <c r="N353" s="257">
        <v>0</v>
      </c>
      <c r="O353" s="257">
        <v>0</v>
      </c>
      <c r="P353" s="254"/>
    </row>
    <row r="354" spans="1:16" ht="18.75" customHeight="1">
      <c r="A354" s="12" t="s">
        <v>53</v>
      </c>
      <c r="B354" s="255">
        <v>155</v>
      </c>
      <c r="C354" s="256">
        <v>58757</v>
      </c>
      <c r="D354" s="257">
        <v>1</v>
      </c>
      <c r="E354" s="258">
        <v>46013</v>
      </c>
      <c r="F354" s="258">
        <v>46014</v>
      </c>
      <c r="G354" s="257">
        <v>1</v>
      </c>
      <c r="H354" s="257">
        <v>79900</v>
      </c>
      <c r="I354" s="257">
        <v>79900</v>
      </c>
      <c r="J354" s="257">
        <v>0</v>
      </c>
      <c r="K354" s="257">
        <v>79900</v>
      </c>
      <c r="L354" s="257">
        <v>0</v>
      </c>
      <c r="M354" s="257">
        <v>0</v>
      </c>
      <c r="N354" s="257">
        <v>0</v>
      </c>
      <c r="O354" s="257">
        <v>0</v>
      </c>
      <c r="P354" s="254"/>
    </row>
    <row r="355" spans="1:16" ht="18.75" customHeight="1">
      <c r="A355" s="12" t="s">
        <v>104</v>
      </c>
      <c r="B355" s="255">
        <v>751</v>
      </c>
      <c r="C355" s="256">
        <v>17612</v>
      </c>
      <c r="D355" s="257">
        <v>4</v>
      </c>
      <c r="E355" s="258">
        <v>45976</v>
      </c>
      <c r="F355" s="258">
        <v>46006</v>
      </c>
      <c r="G355" s="257">
        <v>9</v>
      </c>
      <c r="H355" s="257">
        <v>8942850</v>
      </c>
      <c r="I355" s="257">
        <v>8910400</v>
      </c>
      <c r="J355" s="257">
        <v>0</v>
      </c>
      <c r="K355" s="257">
        <v>0</v>
      </c>
      <c r="L355" s="257">
        <v>8910400</v>
      </c>
      <c r="M355" s="257">
        <v>0</v>
      </c>
      <c r="N355" s="257">
        <v>0</v>
      </c>
      <c r="O355" s="257">
        <v>0</v>
      </c>
      <c r="P355" s="254"/>
    </row>
    <row r="356" spans="1:16" ht="18.75" customHeight="1">
      <c r="A356" s="12" t="s">
        <v>104</v>
      </c>
      <c r="B356" s="255">
        <v>751</v>
      </c>
      <c r="C356" s="256">
        <v>17623</v>
      </c>
      <c r="D356" s="257">
        <v>4</v>
      </c>
      <c r="E356" s="258">
        <v>45979</v>
      </c>
      <c r="F356" s="258">
        <v>46009</v>
      </c>
      <c r="G356" s="257">
        <v>6</v>
      </c>
      <c r="H356" s="257">
        <v>198000</v>
      </c>
      <c r="I356" s="257">
        <v>198000</v>
      </c>
      <c r="J356" s="257">
        <v>0</v>
      </c>
      <c r="K356" s="257">
        <v>198000</v>
      </c>
      <c r="L356" s="257">
        <v>0</v>
      </c>
      <c r="M356" s="257">
        <v>0</v>
      </c>
      <c r="N356" s="257">
        <v>0</v>
      </c>
      <c r="O356" s="257">
        <v>0</v>
      </c>
      <c r="P356" s="254"/>
    </row>
    <row r="357" spans="1:16" ht="18.75" customHeight="1">
      <c r="A357" s="12" t="s">
        <v>104</v>
      </c>
      <c r="B357" s="255">
        <v>751</v>
      </c>
      <c r="C357" s="256">
        <v>17836</v>
      </c>
      <c r="D357" s="257">
        <v>4</v>
      </c>
      <c r="E357" s="258">
        <v>45985</v>
      </c>
      <c r="F357" s="258">
        <v>46015</v>
      </c>
      <c r="G357" s="257">
        <v>0</v>
      </c>
      <c r="H357" s="257">
        <v>6729700</v>
      </c>
      <c r="I357" s="257">
        <v>6714300</v>
      </c>
      <c r="J357" s="257">
        <v>6714300</v>
      </c>
      <c r="K357" s="257">
        <v>0</v>
      </c>
      <c r="L357" s="257">
        <v>0</v>
      </c>
      <c r="M357" s="257">
        <v>0</v>
      </c>
      <c r="N357" s="257">
        <v>0</v>
      </c>
      <c r="O357" s="257">
        <v>0</v>
      </c>
      <c r="P357" s="254"/>
    </row>
    <row r="358" spans="1:16" ht="18.75" customHeight="1">
      <c r="A358" s="12" t="s">
        <v>104</v>
      </c>
      <c r="B358" s="255">
        <v>751</v>
      </c>
      <c r="C358" s="256">
        <v>17837</v>
      </c>
      <c r="D358" s="257">
        <v>4</v>
      </c>
      <c r="E358" s="258">
        <v>45985</v>
      </c>
      <c r="F358" s="258">
        <v>46015</v>
      </c>
      <c r="G358" s="257">
        <v>0</v>
      </c>
      <c r="H358" s="257">
        <v>1052800</v>
      </c>
      <c r="I358" s="257">
        <v>1052800</v>
      </c>
      <c r="J358" s="257">
        <v>1052800</v>
      </c>
      <c r="K358" s="257">
        <v>0</v>
      </c>
      <c r="L358" s="257">
        <v>0</v>
      </c>
      <c r="M358" s="257">
        <v>0</v>
      </c>
      <c r="N358" s="257">
        <v>0</v>
      </c>
      <c r="O358" s="257">
        <v>0</v>
      </c>
      <c r="P358" s="254"/>
    </row>
    <row r="359" spans="1:16" ht="18.75" customHeight="1">
      <c r="A359" s="12" t="s">
        <v>104</v>
      </c>
      <c r="B359" s="255">
        <v>751</v>
      </c>
      <c r="C359" s="256">
        <v>18031</v>
      </c>
      <c r="D359" s="257">
        <v>4</v>
      </c>
      <c r="E359" s="258">
        <v>45992</v>
      </c>
      <c r="F359" s="258">
        <v>46022</v>
      </c>
      <c r="G359" s="257">
        <v>-7</v>
      </c>
      <c r="H359" s="257">
        <v>1429500</v>
      </c>
      <c r="I359" s="257">
        <v>1429500</v>
      </c>
      <c r="J359" s="257">
        <v>1429500</v>
      </c>
      <c r="K359" s="257">
        <v>0</v>
      </c>
      <c r="L359" s="257">
        <v>0</v>
      </c>
      <c r="M359" s="257">
        <v>0</v>
      </c>
      <c r="N359" s="257">
        <v>0</v>
      </c>
      <c r="O359" s="257">
        <v>0</v>
      </c>
      <c r="P359" s="254"/>
    </row>
    <row r="360" spans="1:16" ht="18.75" customHeight="1">
      <c r="A360" s="12" t="s">
        <v>104</v>
      </c>
      <c r="B360" s="255">
        <v>751</v>
      </c>
      <c r="C360" s="256">
        <v>18136</v>
      </c>
      <c r="D360" s="257">
        <v>4</v>
      </c>
      <c r="E360" s="258">
        <v>45994</v>
      </c>
      <c r="F360" s="258">
        <v>46024</v>
      </c>
      <c r="G360" s="257">
        <v>-9</v>
      </c>
      <c r="H360" s="257">
        <v>1980000</v>
      </c>
      <c r="I360" s="257">
        <v>1980000</v>
      </c>
      <c r="J360" s="257">
        <v>1980000</v>
      </c>
      <c r="K360" s="257">
        <v>0</v>
      </c>
      <c r="L360" s="257">
        <v>0</v>
      </c>
      <c r="M360" s="257">
        <v>0</v>
      </c>
      <c r="N360" s="257">
        <v>0</v>
      </c>
      <c r="O360" s="257">
        <v>0</v>
      </c>
      <c r="P360" s="254"/>
    </row>
    <row r="361" spans="1:16" ht="18.75" customHeight="1">
      <c r="A361" s="12" t="s">
        <v>104</v>
      </c>
      <c r="B361" s="255">
        <v>751</v>
      </c>
      <c r="C361" s="256">
        <v>18275</v>
      </c>
      <c r="D361" s="257">
        <v>4</v>
      </c>
      <c r="E361" s="258">
        <v>45999</v>
      </c>
      <c r="F361" s="258">
        <v>46029</v>
      </c>
      <c r="G361" s="257">
        <v>-14</v>
      </c>
      <c r="H361" s="257">
        <v>6751700</v>
      </c>
      <c r="I361" s="257">
        <v>6751700</v>
      </c>
      <c r="J361" s="257">
        <v>6751700</v>
      </c>
      <c r="K361" s="257">
        <v>0</v>
      </c>
      <c r="L361" s="257">
        <v>0</v>
      </c>
      <c r="M361" s="257">
        <v>0</v>
      </c>
      <c r="N361" s="257">
        <v>0</v>
      </c>
      <c r="O361" s="257">
        <v>0</v>
      </c>
      <c r="P361" s="254"/>
    </row>
    <row r="362" spans="1:16" ht="18.75" customHeight="1">
      <c r="A362" s="12" t="s">
        <v>104</v>
      </c>
      <c r="B362" s="255">
        <v>751</v>
      </c>
      <c r="C362" s="256">
        <v>18286</v>
      </c>
      <c r="D362" s="257">
        <v>4</v>
      </c>
      <c r="E362" s="258">
        <v>46000</v>
      </c>
      <c r="F362" s="258">
        <v>46030</v>
      </c>
      <c r="G362" s="257">
        <v>-15</v>
      </c>
      <c r="H362" s="257">
        <v>1817200</v>
      </c>
      <c r="I362" s="257">
        <v>1817200</v>
      </c>
      <c r="J362" s="257">
        <v>1817200</v>
      </c>
      <c r="K362" s="257">
        <v>0</v>
      </c>
      <c r="L362" s="257">
        <v>0</v>
      </c>
      <c r="M362" s="257">
        <v>0</v>
      </c>
      <c r="N362" s="257">
        <v>0</v>
      </c>
      <c r="O362" s="257">
        <v>0</v>
      </c>
      <c r="P362" s="254"/>
    </row>
    <row r="363" spans="1:16" ht="18.75" customHeight="1">
      <c r="A363" s="12" t="s">
        <v>104</v>
      </c>
      <c r="B363" s="255">
        <v>751</v>
      </c>
      <c r="C363" s="256">
        <v>18326</v>
      </c>
      <c r="D363" s="257">
        <v>4</v>
      </c>
      <c r="E363" s="258">
        <v>46001</v>
      </c>
      <c r="F363" s="258">
        <v>46031</v>
      </c>
      <c r="G363" s="257">
        <v>-16</v>
      </c>
      <c r="H363" s="257">
        <v>4583600</v>
      </c>
      <c r="I363" s="257">
        <v>4583600</v>
      </c>
      <c r="J363" s="257">
        <v>4583600</v>
      </c>
      <c r="K363" s="257">
        <v>0</v>
      </c>
      <c r="L363" s="257">
        <v>0</v>
      </c>
      <c r="M363" s="257">
        <v>0</v>
      </c>
      <c r="N363" s="257">
        <v>0</v>
      </c>
      <c r="O363" s="257">
        <v>0</v>
      </c>
      <c r="P363" s="254"/>
    </row>
    <row r="364" spans="1:16" ht="18.75" customHeight="1">
      <c r="A364" s="12" t="s">
        <v>104</v>
      </c>
      <c r="B364" s="255">
        <v>751</v>
      </c>
      <c r="C364" s="256">
        <v>18493</v>
      </c>
      <c r="D364" s="257">
        <v>4</v>
      </c>
      <c r="E364" s="258">
        <v>46006</v>
      </c>
      <c r="F364" s="258">
        <v>46036</v>
      </c>
      <c r="G364" s="257">
        <v>-21</v>
      </c>
      <c r="H364" s="257">
        <v>12891400</v>
      </c>
      <c r="I364" s="257">
        <v>11819000</v>
      </c>
      <c r="J364" s="257">
        <v>11819000</v>
      </c>
      <c r="K364" s="257">
        <v>0</v>
      </c>
      <c r="L364" s="257">
        <v>0</v>
      </c>
      <c r="M364" s="257">
        <v>0</v>
      </c>
      <c r="N364" s="257">
        <v>0</v>
      </c>
      <c r="O364" s="257">
        <v>0</v>
      </c>
      <c r="P364" s="254"/>
    </row>
    <row r="365" spans="1:16" ht="18.75" customHeight="1">
      <c r="A365" s="12" t="s">
        <v>104</v>
      </c>
      <c r="B365" s="255">
        <v>751</v>
      </c>
      <c r="C365" s="256">
        <v>18738</v>
      </c>
      <c r="D365" s="257">
        <v>4</v>
      </c>
      <c r="E365" s="258">
        <v>46011</v>
      </c>
      <c r="F365" s="258">
        <v>46041</v>
      </c>
      <c r="G365" s="257">
        <v>-26</v>
      </c>
      <c r="H365" s="257">
        <v>1013300</v>
      </c>
      <c r="I365" s="257">
        <v>1013300</v>
      </c>
      <c r="J365" s="257">
        <v>1013300</v>
      </c>
      <c r="K365" s="257">
        <v>0</v>
      </c>
      <c r="L365" s="257">
        <v>0</v>
      </c>
      <c r="M365" s="257">
        <v>0</v>
      </c>
      <c r="N365" s="257">
        <v>0</v>
      </c>
      <c r="O365" s="257">
        <v>0</v>
      </c>
      <c r="P365" s="254"/>
    </row>
    <row r="366" spans="1:16" ht="18.75" customHeight="1">
      <c r="A366" s="12" t="s">
        <v>55</v>
      </c>
      <c r="B366" s="255">
        <v>751</v>
      </c>
      <c r="C366" s="256">
        <v>17988</v>
      </c>
      <c r="D366" s="257">
        <v>3</v>
      </c>
      <c r="E366" s="258">
        <v>45990</v>
      </c>
      <c r="F366" s="258">
        <v>45991</v>
      </c>
      <c r="G366" s="257">
        <v>24</v>
      </c>
      <c r="H366" s="257">
        <v>767500</v>
      </c>
      <c r="I366" s="257">
        <v>767500</v>
      </c>
      <c r="J366" s="257">
        <v>0</v>
      </c>
      <c r="K366" s="257">
        <v>0</v>
      </c>
      <c r="L366" s="257">
        <v>0</v>
      </c>
      <c r="M366" s="257">
        <v>0</v>
      </c>
      <c r="N366" s="257">
        <v>767500</v>
      </c>
      <c r="O366" s="257">
        <v>0</v>
      </c>
      <c r="P366" s="254"/>
    </row>
    <row r="367" spans="1:16" ht="18.75" customHeight="1">
      <c r="A367" s="12" t="s">
        <v>55</v>
      </c>
      <c r="B367" s="255">
        <v>751</v>
      </c>
      <c r="C367" s="256">
        <v>18482</v>
      </c>
      <c r="D367" s="257">
        <v>7</v>
      </c>
      <c r="E367" s="258">
        <v>46004</v>
      </c>
      <c r="F367" s="258">
        <v>46005</v>
      </c>
      <c r="G367" s="257">
        <v>10</v>
      </c>
      <c r="H367" s="257">
        <v>1152000</v>
      </c>
      <c r="I367" s="257">
        <v>1152000</v>
      </c>
      <c r="J367" s="257">
        <v>0</v>
      </c>
      <c r="K367" s="257">
        <v>0</v>
      </c>
      <c r="L367" s="257">
        <v>1152000</v>
      </c>
      <c r="M367" s="257">
        <v>0</v>
      </c>
      <c r="N367" s="257">
        <v>0</v>
      </c>
      <c r="O367" s="257">
        <v>0</v>
      </c>
      <c r="P367" s="254"/>
    </row>
    <row r="368" spans="1:16" ht="18.75" customHeight="1">
      <c r="A368" s="12" t="s">
        <v>55</v>
      </c>
      <c r="B368" s="255">
        <v>751</v>
      </c>
      <c r="C368" s="256">
        <v>18648</v>
      </c>
      <c r="D368" s="257">
        <v>3</v>
      </c>
      <c r="E368" s="258">
        <v>46009</v>
      </c>
      <c r="F368" s="258">
        <v>46010</v>
      </c>
      <c r="G368" s="257">
        <v>5</v>
      </c>
      <c r="H368" s="257">
        <v>1152000</v>
      </c>
      <c r="I368" s="257">
        <v>1152000</v>
      </c>
      <c r="J368" s="257">
        <v>0</v>
      </c>
      <c r="K368" s="257">
        <v>1152000</v>
      </c>
      <c r="L368" s="257">
        <v>0</v>
      </c>
      <c r="M368" s="257">
        <v>0</v>
      </c>
      <c r="N368" s="257">
        <v>0</v>
      </c>
      <c r="O368" s="257">
        <v>0</v>
      </c>
      <c r="P368" s="254"/>
    </row>
    <row r="369" spans="1:16" ht="18.75" customHeight="1">
      <c r="A369" s="12" t="s">
        <v>55</v>
      </c>
      <c r="B369" s="255">
        <v>751</v>
      </c>
      <c r="C369" s="256">
        <v>18649</v>
      </c>
      <c r="D369" s="257">
        <v>3</v>
      </c>
      <c r="E369" s="258">
        <v>46009</v>
      </c>
      <c r="F369" s="258">
        <v>46010</v>
      </c>
      <c r="G369" s="257">
        <v>5</v>
      </c>
      <c r="H369" s="257">
        <v>425500</v>
      </c>
      <c r="I369" s="257">
        <v>425500</v>
      </c>
      <c r="J369" s="257">
        <v>0</v>
      </c>
      <c r="K369" s="257">
        <v>425500</v>
      </c>
      <c r="L369" s="257">
        <v>0</v>
      </c>
      <c r="M369" s="257">
        <v>0</v>
      </c>
      <c r="N369" s="257">
        <v>0</v>
      </c>
      <c r="O369" s="257">
        <v>0</v>
      </c>
      <c r="P369" s="254"/>
    </row>
    <row r="370" spans="1:16" ht="18.75" customHeight="1">
      <c r="A370" s="12" t="s">
        <v>55</v>
      </c>
      <c r="B370" s="255">
        <v>751</v>
      </c>
      <c r="C370" s="256">
        <v>18676</v>
      </c>
      <c r="D370" s="257">
        <v>3</v>
      </c>
      <c r="E370" s="258">
        <v>46009</v>
      </c>
      <c r="F370" s="258">
        <v>46010</v>
      </c>
      <c r="G370" s="257">
        <v>5</v>
      </c>
      <c r="H370" s="257">
        <v>212750</v>
      </c>
      <c r="I370" s="257">
        <v>212750</v>
      </c>
      <c r="J370" s="257">
        <v>0</v>
      </c>
      <c r="K370" s="257">
        <v>212750</v>
      </c>
      <c r="L370" s="257">
        <v>0</v>
      </c>
      <c r="M370" s="257">
        <v>0</v>
      </c>
      <c r="N370" s="257">
        <v>0</v>
      </c>
      <c r="O370" s="257">
        <v>0</v>
      </c>
      <c r="P370" s="254"/>
    </row>
    <row r="371" spans="1:16" ht="18.75" customHeight="1">
      <c r="A371" s="12" t="s">
        <v>55</v>
      </c>
      <c r="B371" s="255">
        <v>751</v>
      </c>
      <c r="C371" s="256">
        <v>18781</v>
      </c>
      <c r="D371" s="257">
        <v>7</v>
      </c>
      <c r="E371" s="258">
        <v>46013</v>
      </c>
      <c r="F371" s="258">
        <v>46014</v>
      </c>
      <c r="G371" s="257">
        <v>1</v>
      </c>
      <c r="H371" s="257">
        <v>980750</v>
      </c>
      <c r="I371" s="257">
        <v>980750</v>
      </c>
      <c r="J371" s="257">
        <v>0</v>
      </c>
      <c r="K371" s="257">
        <v>980750</v>
      </c>
      <c r="L371" s="257">
        <v>0</v>
      </c>
      <c r="M371" s="257">
        <v>0</v>
      </c>
      <c r="N371" s="257">
        <v>0</v>
      </c>
      <c r="O371" s="257">
        <v>0</v>
      </c>
      <c r="P371" s="254"/>
    </row>
    <row r="372" spans="1:16" ht="18.75" customHeight="1">
      <c r="A372" s="12" t="s">
        <v>55</v>
      </c>
      <c r="B372" s="255">
        <v>751</v>
      </c>
      <c r="C372" s="256">
        <v>18848</v>
      </c>
      <c r="D372" s="257">
        <v>3</v>
      </c>
      <c r="E372" s="258">
        <v>46014</v>
      </c>
      <c r="F372" s="258">
        <v>46015</v>
      </c>
      <c r="G372" s="257">
        <v>0</v>
      </c>
      <c r="H372" s="257">
        <v>384000</v>
      </c>
      <c r="I372" s="257">
        <v>384000</v>
      </c>
      <c r="J372" s="257">
        <v>384000</v>
      </c>
      <c r="K372" s="257">
        <v>0</v>
      </c>
      <c r="L372" s="257">
        <v>0</v>
      </c>
      <c r="M372" s="257">
        <v>0</v>
      </c>
      <c r="N372" s="257">
        <v>0</v>
      </c>
      <c r="O372" s="257">
        <v>0</v>
      </c>
      <c r="P372" s="254"/>
    </row>
    <row r="373" spans="1:16" ht="18.75" customHeight="1">
      <c r="A373" s="12" t="s">
        <v>55</v>
      </c>
      <c r="B373" s="255">
        <v>751</v>
      </c>
      <c r="C373" s="256">
        <v>18862</v>
      </c>
      <c r="D373" s="257">
        <v>7</v>
      </c>
      <c r="E373" s="258">
        <v>46014</v>
      </c>
      <c r="F373" s="258">
        <v>46015</v>
      </c>
      <c r="G373" s="257">
        <v>0</v>
      </c>
      <c r="H373" s="257">
        <v>1577500</v>
      </c>
      <c r="I373" s="257">
        <v>1577500</v>
      </c>
      <c r="J373" s="257">
        <v>1577500</v>
      </c>
      <c r="K373" s="257">
        <v>0</v>
      </c>
      <c r="L373" s="257">
        <v>0</v>
      </c>
      <c r="M373" s="257">
        <v>0</v>
      </c>
      <c r="N373" s="257">
        <v>0</v>
      </c>
      <c r="O373" s="257">
        <v>0</v>
      </c>
      <c r="P373" s="254"/>
    </row>
    <row r="374" spans="1:16" ht="18.75" customHeight="1">
      <c r="A374" s="12" t="s">
        <v>84</v>
      </c>
      <c r="B374" s="255">
        <v>151</v>
      </c>
      <c r="C374" s="256">
        <v>23527</v>
      </c>
      <c r="D374" s="257">
        <v>1</v>
      </c>
      <c r="E374" s="258">
        <v>46014</v>
      </c>
      <c r="F374" s="258">
        <v>46015</v>
      </c>
      <c r="G374" s="257">
        <v>0</v>
      </c>
      <c r="H374" s="257">
        <v>494250</v>
      </c>
      <c r="I374" s="257">
        <v>494250</v>
      </c>
      <c r="J374" s="257">
        <v>494250</v>
      </c>
      <c r="K374" s="257">
        <v>0</v>
      </c>
      <c r="L374" s="257">
        <v>0</v>
      </c>
      <c r="M374" s="257">
        <v>0</v>
      </c>
      <c r="N374" s="257">
        <v>0</v>
      </c>
      <c r="O374" s="257">
        <v>0</v>
      </c>
      <c r="P374" s="254"/>
    </row>
    <row r="375" spans="1:16" ht="18.75" customHeight="1">
      <c r="A375" s="12" t="s">
        <v>114</v>
      </c>
      <c r="B375" s="255">
        <v>151</v>
      </c>
      <c r="C375" s="256">
        <v>22781</v>
      </c>
      <c r="D375" s="257">
        <v>1</v>
      </c>
      <c r="E375" s="258">
        <v>45990</v>
      </c>
      <c r="F375" s="258">
        <v>45991</v>
      </c>
      <c r="G375" s="257">
        <v>24</v>
      </c>
      <c r="H375" s="257">
        <v>357800</v>
      </c>
      <c r="I375" s="257">
        <v>165900</v>
      </c>
      <c r="J375" s="257">
        <v>0</v>
      </c>
      <c r="K375" s="257">
        <v>0</v>
      </c>
      <c r="L375" s="257">
        <v>0</v>
      </c>
      <c r="M375" s="257">
        <v>0</v>
      </c>
      <c r="N375" s="257">
        <v>165900</v>
      </c>
      <c r="O375" s="257">
        <v>0</v>
      </c>
      <c r="P375" s="254"/>
    </row>
    <row r="376" spans="1:16" ht="18.75" customHeight="1">
      <c r="A376" s="12" t="s">
        <v>114</v>
      </c>
      <c r="B376" s="255">
        <v>151</v>
      </c>
      <c r="C376" s="256">
        <v>23168</v>
      </c>
      <c r="D376" s="257">
        <v>1</v>
      </c>
      <c r="E376" s="258">
        <v>46003</v>
      </c>
      <c r="F376" s="258">
        <v>46004</v>
      </c>
      <c r="G376" s="257">
        <v>11</v>
      </c>
      <c r="H376" s="257">
        <v>291900</v>
      </c>
      <c r="I376" s="257">
        <v>291900</v>
      </c>
      <c r="J376" s="257">
        <v>0</v>
      </c>
      <c r="K376" s="257">
        <v>0</v>
      </c>
      <c r="L376" s="257">
        <v>291900</v>
      </c>
      <c r="M376" s="257">
        <v>0</v>
      </c>
      <c r="N376" s="257">
        <v>0</v>
      </c>
      <c r="O376" s="257">
        <v>0</v>
      </c>
      <c r="P376" s="254"/>
    </row>
    <row r="377" spans="1:16" ht="18.75" customHeight="1">
      <c r="A377" s="12" t="s">
        <v>114</v>
      </c>
      <c r="B377" s="255">
        <v>151</v>
      </c>
      <c r="C377" s="256">
        <v>23240</v>
      </c>
      <c r="D377" s="257">
        <v>1</v>
      </c>
      <c r="E377" s="258">
        <v>46005</v>
      </c>
      <c r="F377" s="258">
        <v>46006</v>
      </c>
      <c r="G377" s="257">
        <v>9</v>
      </c>
      <c r="H377" s="257">
        <v>409600</v>
      </c>
      <c r="I377" s="257">
        <v>409600</v>
      </c>
      <c r="J377" s="257">
        <v>0</v>
      </c>
      <c r="K377" s="257">
        <v>0</v>
      </c>
      <c r="L377" s="257">
        <v>409600</v>
      </c>
      <c r="M377" s="257">
        <v>0</v>
      </c>
      <c r="N377" s="257">
        <v>0</v>
      </c>
      <c r="O377" s="257">
        <v>0</v>
      </c>
      <c r="P377" s="254"/>
    </row>
    <row r="378" spans="1:16" ht="18.75" customHeight="1">
      <c r="A378" s="12" t="s">
        <v>114</v>
      </c>
      <c r="B378" s="255">
        <v>151</v>
      </c>
      <c r="C378" s="256">
        <v>23354</v>
      </c>
      <c r="D378" s="257">
        <v>1</v>
      </c>
      <c r="E378" s="258">
        <v>46009</v>
      </c>
      <c r="F378" s="258">
        <v>46010</v>
      </c>
      <c r="G378" s="257">
        <v>5</v>
      </c>
      <c r="H378" s="257">
        <v>464800</v>
      </c>
      <c r="I378" s="257">
        <v>464800</v>
      </c>
      <c r="J378" s="257">
        <v>0</v>
      </c>
      <c r="K378" s="257">
        <v>464800</v>
      </c>
      <c r="L378" s="257">
        <v>0</v>
      </c>
      <c r="M378" s="257">
        <v>0</v>
      </c>
      <c r="N378" s="257">
        <v>0</v>
      </c>
      <c r="O378" s="257">
        <v>0</v>
      </c>
      <c r="P378" s="254"/>
    </row>
    <row r="379" spans="1:16" ht="18.75" customHeight="1">
      <c r="A379" s="12" t="s">
        <v>114</v>
      </c>
      <c r="B379" s="255">
        <v>151</v>
      </c>
      <c r="C379" s="256">
        <v>23483</v>
      </c>
      <c r="D379" s="257">
        <v>1</v>
      </c>
      <c r="E379" s="258">
        <v>46011</v>
      </c>
      <c r="F379" s="258">
        <v>46012</v>
      </c>
      <c r="G379" s="257">
        <v>3</v>
      </c>
      <c r="H379" s="257">
        <v>159000</v>
      </c>
      <c r="I379" s="257">
        <v>159000</v>
      </c>
      <c r="J379" s="257">
        <v>0</v>
      </c>
      <c r="K379" s="257">
        <v>159000</v>
      </c>
      <c r="L379" s="257">
        <v>0</v>
      </c>
      <c r="M379" s="257">
        <v>0</v>
      </c>
      <c r="N379" s="257">
        <v>0</v>
      </c>
      <c r="O379" s="257">
        <v>0</v>
      </c>
      <c r="P379" s="254"/>
    </row>
    <row r="380" spans="1:16" ht="18.75" customHeight="1">
      <c r="A380" s="12" t="s">
        <v>114</v>
      </c>
      <c r="B380" s="255">
        <v>151</v>
      </c>
      <c r="C380" s="256">
        <v>23507</v>
      </c>
      <c r="D380" s="257">
        <v>1</v>
      </c>
      <c r="E380" s="258">
        <v>46013</v>
      </c>
      <c r="F380" s="258">
        <v>46014</v>
      </c>
      <c r="G380" s="257">
        <v>1</v>
      </c>
      <c r="H380" s="257">
        <v>404800</v>
      </c>
      <c r="I380" s="257">
        <v>404800</v>
      </c>
      <c r="J380" s="257">
        <v>0</v>
      </c>
      <c r="K380" s="257">
        <v>404800</v>
      </c>
      <c r="L380" s="257">
        <v>0</v>
      </c>
      <c r="M380" s="257">
        <v>0</v>
      </c>
      <c r="N380" s="257">
        <v>0</v>
      </c>
      <c r="O380" s="257">
        <v>0</v>
      </c>
      <c r="P380" s="254"/>
    </row>
    <row r="381" spans="1:16" ht="18.75" customHeight="1">
      <c r="A381" s="12" t="s">
        <v>117</v>
      </c>
      <c r="B381" s="255">
        <v>751</v>
      </c>
      <c r="C381" s="256">
        <v>17904</v>
      </c>
      <c r="D381" s="257">
        <v>8</v>
      </c>
      <c r="E381" s="258">
        <v>45987</v>
      </c>
      <c r="F381" s="258">
        <v>46017</v>
      </c>
      <c r="G381" s="257">
        <v>-2</v>
      </c>
      <c r="H381" s="257">
        <v>72000</v>
      </c>
      <c r="I381" s="257">
        <v>72000</v>
      </c>
      <c r="J381" s="257">
        <v>72000</v>
      </c>
      <c r="K381" s="257">
        <v>0</v>
      </c>
      <c r="L381" s="257">
        <v>0</v>
      </c>
      <c r="M381" s="257">
        <v>0</v>
      </c>
      <c r="N381" s="257">
        <v>0</v>
      </c>
      <c r="O381" s="257">
        <v>0</v>
      </c>
      <c r="P381" s="254"/>
    </row>
    <row r="382" spans="1:16" ht="18.75" customHeight="1">
      <c r="A382" s="12" t="s">
        <v>117</v>
      </c>
      <c r="B382" s="255">
        <v>751</v>
      </c>
      <c r="C382" s="256">
        <v>18007</v>
      </c>
      <c r="D382" s="257">
        <v>8</v>
      </c>
      <c r="E382" s="258">
        <v>45992</v>
      </c>
      <c r="F382" s="258">
        <v>46022</v>
      </c>
      <c r="G382" s="257">
        <v>-7</v>
      </c>
      <c r="H382" s="257">
        <v>416000</v>
      </c>
      <c r="I382" s="257">
        <v>416000</v>
      </c>
      <c r="J382" s="257">
        <v>416000</v>
      </c>
      <c r="K382" s="257">
        <v>0</v>
      </c>
      <c r="L382" s="257">
        <v>0</v>
      </c>
      <c r="M382" s="257">
        <v>0</v>
      </c>
      <c r="N382" s="257">
        <v>0</v>
      </c>
      <c r="O382" s="257">
        <v>0</v>
      </c>
      <c r="P382" s="254"/>
    </row>
    <row r="383" spans="1:16" ht="18.75" customHeight="1">
      <c r="A383" s="12" t="s">
        <v>117</v>
      </c>
      <c r="B383" s="255">
        <v>751</v>
      </c>
      <c r="C383" s="256">
        <v>18160</v>
      </c>
      <c r="D383" s="257">
        <v>8</v>
      </c>
      <c r="E383" s="258">
        <v>45995</v>
      </c>
      <c r="F383" s="258">
        <v>46025</v>
      </c>
      <c r="G383" s="257">
        <v>-10</v>
      </c>
      <c r="H383" s="257">
        <v>857300</v>
      </c>
      <c r="I383" s="257">
        <v>857300</v>
      </c>
      <c r="J383" s="257">
        <v>857300</v>
      </c>
      <c r="K383" s="257">
        <v>0</v>
      </c>
      <c r="L383" s="257">
        <v>0</v>
      </c>
      <c r="M383" s="257">
        <v>0</v>
      </c>
      <c r="N383" s="257">
        <v>0</v>
      </c>
      <c r="O383" s="257">
        <v>0</v>
      </c>
      <c r="P383" s="254"/>
    </row>
    <row r="384" spans="1:16" ht="18.75" customHeight="1">
      <c r="A384" s="12" t="s">
        <v>1222</v>
      </c>
      <c r="B384" s="255">
        <v>151</v>
      </c>
      <c r="C384" s="256">
        <v>23547</v>
      </c>
      <c r="D384" s="257">
        <v>11</v>
      </c>
      <c r="E384" s="258">
        <v>46014</v>
      </c>
      <c r="F384" s="258">
        <v>46015</v>
      </c>
      <c r="G384" s="257">
        <v>0</v>
      </c>
      <c r="H384" s="257">
        <v>173000</v>
      </c>
      <c r="I384" s="257">
        <v>173000</v>
      </c>
      <c r="J384" s="257">
        <v>173000</v>
      </c>
      <c r="K384" s="257">
        <v>0</v>
      </c>
      <c r="L384" s="257">
        <v>0</v>
      </c>
      <c r="M384" s="257">
        <v>0</v>
      </c>
      <c r="N384" s="257">
        <v>0</v>
      </c>
      <c r="O384" s="257">
        <v>0</v>
      </c>
      <c r="P384" s="254"/>
    </row>
    <row r="385" spans="1:16" ht="18.75" customHeight="1">
      <c r="A385" s="12" t="s">
        <v>1222</v>
      </c>
      <c r="B385" s="255">
        <v>151</v>
      </c>
      <c r="C385" s="256">
        <v>23581</v>
      </c>
      <c r="D385" s="257">
        <v>11</v>
      </c>
      <c r="E385" s="258">
        <v>46015</v>
      </c>
      <c r="F385" s="258">
        <v>46016</v>
      </c>
      <c r="G385" s="257">
        <v>-1</v>
      </c>
      <c r="H385" s="257">
        <v>173000</v>
      </c>
      <c r="I385" s="257">
        <v>173000</v>
      </c>
      <c r="J385" s="257">
        <v>173000</v>
      </c>
      <c r="K385" s="257">
        <v>0</v>
      </c>
      <c r="L385" s="257">
        <v>0</v>
      </c>
      <c r="M385" s="257">
        <v>0</v>
      </c>
      <c r="N385" s="257">
        <v>0</v>
      </c>
      <c r="O385" s="257">
        <v>0</v>
      </c>
      <c r="P385" s="254"/>
    </row>
    <row r="386" spans="1:16" ht="18.75" customHeight="1">
      <c r="A386" s="12" t="s">
        <v>119</v>
      </c>
      <c r="B386" s="255">
        <v>751</v>
      </c>
      <c r="C386" s="256">
        <v>17144</v>
      </c>
      <c r="D386" s="257">
        <v>8</v>
      </c>
      <c r="E386" s="258">
        <v>45962</v>
      </c>
      <c r="F386" s="258">
        <v>45992</v>
      </c>
      <c r="G386" s="257">
        <v>23</v>
      </c>
      <c r="H386" s="257">
        <v>680600</v>
      </c>
      <c r="I386" s="257">
        <v>652152</v>
      </c>
      <c r="J386" s="257">
        <v>0</v>
      </c>
      <c r="K386" s="257">
        <v>0</v>
      </c>
      <c r="L386" s="257">
        <v>0</v>
      </c>
      <c r="M386" s="257">
        <v>0</v>
      </c>
      <c r="N386" s="257">
        <v>652152</v>
      </c>
      <c r="O386" s="257">
        <v>0</v>
      </c>
      <c r="P386" s="254"/>
    </row>
    <row r="387" spans="1:16" ht="18.75" customHeight="1">
      <c r="A387" s="12" t="s">
        <v>119</v>
      </c>
      <c r="B387" s="255">
        <v>751</v>
      </c>
      <c r="C387" s="256">
        <v>17358</v>
      </c>
      <c r="D387" s="257">
        <v>8</v>
      </c>
      <c r="E387" s="258">
        <v>45968</v>
      </c>
      <c r="F387" s="258">
        <v>45998</v>
      </c>
      <c r="G387" s="257">
        <v>17</v>
      </c>
      <c r="H387" s="257">
        <v>638800</v>
      </c>
      <c r="I387" s="257">
        <v>638800</v>
      </c>
      <c r="J387" s="257">
        <v>0</v>
      </c>
      <c r="K387" s="257">
        <v>0</v>
      </c>
      <c r="L387" s="257">
        <v>0</v>
      </c>
      <c r="M387" s="257">
        <v>638800</v>
      </c>
      <c r="N387" s="257">
        <v>0</v>
      </c>
      <c r="O387" s="257">
        <v>0</v>
      </c>
      <c r="P387" s="254"/>
    </row>
    <row r="388" spans="1:16" ht="18.75" customHeight="1">
      <c r="A388" s="12" t="s">
        <v>119</v>
      </c>
      <c r="B388" s="255">
        <v>751</v>
      </c>
      <c r="C388" s="256">
        <v>17360</v>
      </c>
      <c r="D388" s="257">
        <v>8</v>
      </c>
      <c r="E388" s="258">
        <v>45968</v>
      </c>
      <c r="F388" s="258">
        <v>45998</v>
      </c>
      <c r="G388" s="257">
        <v>17</v>
      </c>
      <c r="H388" s="257">
        <v>485900</v>
      </c>
      <c r="I388" s="257">
        <v>485900</v>
      </c>
      <c r="J388" s="257">
        <v>0</v>
      </c>
      <c r="K388" s="257">
        <v>0</v>
      </c>
      <c r="L388" s="257">
        <v>0</v>
      </c>
      <c r="M388" s="257">
        <v>485900</v>
      </c>
      <c r="N388" s="257">
        <v>0</v>
      </c>
      <c r="O388" s="257">
        <v>0</v>
      </c>
      <c r="P388" s="254"/>
    </row>
    <row r="389" spans="1:16" ht="18.75" customHeight="1">
      <c r="A389" s="12" t="s">
        <v>119</v>
      </c>
      <c r="B389" s="255">
        <v>751</v>
      </c>
      <c r="C389" s="256">
        <v>17407</v>
      </c>
      <c r="D389" s="257">
        <v>8</v>
      </c>
      <c r="E389" s="258">
        <v>45971</v>
      </c>
      <c r="F389" s="258">
        <v>46001</v>
      </c>
      <c r="G389" s="257">
        <v>14</v>
      </c>
      <c r="H389" s="257">
        <v>420000</v>
      </c>
      <c r="I389" s="257">
        <v>420000</v>
      </c>
      <c r="J389" s="257">
        <v>0</v>
      </c>
      <c r="K389" s="257">
        <v>0</v>
      </c>
      <c r="L389" s="257">
        <v>420000</v>
      </c>
      <c r="M389" s="257">
        <v>0</v>
      </c>
      <c r="N389" s="257">
        <v>0</v>
      </c>
      <c r="O389" s="257">
        <v>0</v>
      </c>
      <c r="P389" s="254"/>
    </row>
    <row r="390" spans="1:16" ht="18.75" customHeight="1">
      <c r="A390" s="12" t="s">
        <v>119</v>
      </c>
      <c r="B390" s="255">
        <v>751</v>
      </c>
      <c r="C390" s="256">
        <v>17408</v>
      </c>
      <c r="D390" s="257">
        <v>8</v>
      </c>
      <c r="E390" s="258">
        <v>45971</v>
      </c>
      <c r="F390" s="258">
        <v>46001</v>
      </c>
      <c r="G390" s="257">
        <v>14</v>
      </c>
      <c r="H390" s="257">
        <v>504000</v>
      </c>
      <c r="I390" s="257">
        <v>504000</v>
      </c>
      <c r="J390" s="257">
        <v>0</v>
      </c>
      <c r="K390" s="257">
        <v>0</v>
      </c>
      <c r="L390" s="257">
        <v>504000</v>
      </c>
      <c r="M390" s="257">
        <v>0</v>
      </c>
      <c r="N390" s="257">
        <v>0</v>
      </c>
      <c r="O390" s="257">
        <v>0</v>
      </c>
      <c r="P390" s="254"/>
    </row>
    <row r="391" spans="1:16" ht="18.75" customHeight="1">
      <c r="A391" s="12" t="s">
        <v>119</v>
      </c>
      <c r="B391" s="255">
        <v>751</v>
      </c>
      <c r="C391" s="256">
        <v>17557</v>
      </c>
      <c r="D391" s="257">
        <v>8</v>
      </c>
      <c r="E391" s="258">
        <v>45975</v>
      </c>
      <c r="F391" s="258">
        <v>46005</v>
      </c>
      <c r="G391" s="257">
        <v>10</v>
      </c>
      <c r="H391" s="257">
        <v>442900</v>
      </c>
      <c r="I391" s="257">
        <v>442900</v>
      </c>
      <c r="J391" s="257">
        <v>0</v>
      </c>
      <c r="K391" s="257">
        <v>0</v>
      </c>
      <c r="L391" s="257">
        <v>442900</v>
      </c>
      <c r="M391" s="257">
        <v>0</v>
      </c>
      <c r="N391" s="257">
        <v>0</v>
      </c>
      <c r="O391" s="257">
        <v>0</v>
      </c>
      <c r="P391" s="254"/>
    </row>
    <row r="392" spans="1:16" ht="18.75" customHeight="1">
      <c r="A392" s="12" t="s">
        <v>119</v>
      </c>
      <c r="B392" s="255">
        <v>751</v>
      </c>
      <c r="C392" s="256">
        <v>17558</v>
      </c>
      <c r="D392" s="257">
        <v>8</v>
      </c>
      <c r="E392" s="258">
        <v>45975</v>
      </c>
      <c r="F392" s="258">
        <v>46005</v>
      </c>
      <c r="G392" s="257">
        <v>10</v>
      </c>
      <c r="H392" s="257">
        <v>156950</v>
      </c>
      <c r="I392" s="257">
        <v>156950</v>
      </c>
      <c r="J392" s="257">
        <v>0</v>
      </c>
      <c r="K392" s="257">
        <v>0</v>
      </c>
      <c r="L392" s="257">
        <v>156950</v>
      </c>
      <c r="M392" s="257">
        <v>0</v>
      </c>
      <c r="N392" s="257">
        <v>0</v>
      </c>
      <c r="O392" s="257">
        <v>0</v>
      </c>
      <c r="P392" s="254"/>
    </row>
    <row r="393" spans="1:16" ht="18.75" customHeight="1">
      <c r="A393" s="12" t="s">
        <v>119</v>
      </c>
      <c r="B393" s="255">
        <v>751</v>
      </c>
      <c r="C393" s="256">
        <v>17559</v>
      </c>
      <c r="D393" s="257">
        <v>8</v>
      </c>
      <c r="E393" s="258">
        <v>45975</v>
      </c>
      <c r="F393" s="258">
        <v>46005</v>
      </c>
      <c r="G393" s="257">
        <v>10</v>
      </c>
      <c r="H393" s="257">
        <v>477300</v>
      </c>
      <c r="I393" s="257">
        <v>477300</v>
      </c>
      <c r="J393" s="257">
        <v>0</v>
      </c>
      <c r="K393" s="257">
        <v>0</v>
      </c>
      <c r="L393" s="257">
        <v>477300</v>
      </c>
      <c r="M393" s="257">
        <v>0</v>
      </c>
      <c r="N393" s="257">
        <v>0</v>
      </c>
      <c r="O393" s="257">
        <v>0</v>
      </c>
      <c r="P393" s="254"/>
    </row>
    <row r="394" spans="1:16" ht="18.75" customHeight="1">
      <c r="A394" s="12" t="s">
        <v>119</v>
      </c>
      <c r="B394" s="255">
        <v>751</v>
      </c>
      <c r="C394" s="256">
        <v>17562</v>
      </c>
      <c r="D394" s="257">
        <v>8</v>
      </c>
      <c r="E394" s="258">
        <v>45975</v>
      </c>
      <c r="F394" s="258">
        <v>46005</v>
      </c>
      <c r="G394" s="257">
        <v>10</v>
      </c>
      <c r="H394" s="257">
        <v>907300</v>
      </c>
      <c r="I394" s="257">
        <v>907300</v>
      </c>
      <c r="J394" s="257">
        <v>0</v>
      </c>
      <c r="K394" s="257">
        <v>0</v>
      </c>
      <c r="L394" s="257">
        <v>907300</v>
      </c>
      <c r="M394" s="257">
        <v>0</v>
      </c>
      <c r="N394" s="257">
        <v>0</v>
      </c>
      <c r="O394" s="257">
        <v>0</v>
      </c>
      <c r="P394" s="254"/>
    </row>
    <row r="395" spans="1:16" ht="18.75" customHeight="1">
      <c r="A395" s="12" t="s">
        <v>119</v>
      </c>
      <c r="B395" s="255">
        <v>751</v>
      </c>
      <c r="C395" s="256">
        <v>18178</v>
      </c>
      <c r="D395" s="257">
        <v>8</v>
      </c>
      <c r="E395" s="258">
        <v>45995</v>
      </c>
      <c r="F395" s="258">
        <v>46025</v>
      </c>
      <c r="G395" s="257">
        <v>-10</v>
      </c>
      <c r="H395" s="257">
        <v>518700</v>
      </c>
      <c r="I395" s="257">
        <v>518700</v>
      </c>
      <c r="J395" s="257">
        <v>518700</v>
      </c>
      <c r="K395" s="257">
        <v>0</v>
      </c>
      <c r="L395" s="257">
        <v>0</v>
      </c>
      <c r="M395" s="257">
        <v>0</v>
      </c>
      <c r="N395" s="257">
        <v>0</v>
      </c>
      <c r="O395" s="257">
        <v>0</v>
      </c>
      <c r="P395" s="254"/>
    </row>
    <row r="396" spans="1:16" ht="18.75" customHeight="1">
      <c r="A396" s="12" t="s">
        <v>119</v>
      </c>
      <c r="B396" s="255">
        <v>751</v>
      </c>
      <c r="C396" s="256">
        <v>18203</v>
      </c>
      <c r="D396" s="257">
        <v>8</v>
      </c>
      <c r="E396" s="258">
        <v>45996</v>
      </c>
      <c r="F396" s="258">
        <v>46026</v>
      </c>
      <c r="G396" s="257">
        <v>-11</v>
      </c>
      <c r="H396" s="257">
        <v>264450</v>
      </c>
      <c r="I396" s="257">
        <v>264450</v>
      </c>
      <c r="J396" s="257">
        <v>264450</v>
      </c>
      <c r="K396" s="257">
        <v>0</v>
      </c>
      <c r="L396" s="257">
        <v>0</v>
      </c>
      <c r="M396" s="257">
        <v>0</v>
      </c>
      <c r="N396" s="257">
        <v>0</v>
      </c>
      <c r="O396" s="257">
        <v>0</v>
      </c>
      <c r="P396" s="254"/>
    </row>
    <row r="397" spans="1:16" ht="18.75" customHeight="1">
      <c r="A397" s="12" t="s">
        <v>119</v>
      </c>
      <c r="B397" s="255">
        <v>751</v>
      </c>
      <c r="C397" s="256">
        <v>18228</v>
      </c>
      <c r="D397" s="257">
        <v>8</v>
      </c>
      <c r="E397" s="258">
        <v>45996</v>
      </c>
      <c r="F397" s="258">
        <v>46026</v>
      </c>
      <c r="G397" s="257">
        <v>-11</v>
      </c>
      <c r="H397" s="257">
        <v>946000</v>
      </c>
      <c r="I397" s="257">
        <v>946000</v>
      </c>
      <c r="J397" s="257">
        <v>946000</v>
      </c>
      <c r="K397" s="257">
        <v>0</v>
      </c>
      <c r="L397" s="257">
        <v>0</v>
      </c>
      <c r="M397" s="257">
        <v>0</v>
      </c>
      <c r="N397" s="257">
        <v>0</v>
      </c>
      <c r="O397" s="257">
        <v>0</v>
      </c>
      <c r="P397" s="254"/>
    </row>
    <row r="398" spans="1:16" ht="18.75" customHeight="1">
      <c r="A398" s="12" t="s">
        <v>119</v>
      </c>
      <c r="B398" s="255">
        <v>751</v>
      </c>
      <c r="C398" s="256">
        <v>18408</v>
      </c>
      <c r="D398" s="257">
        <v>8</v>
      </c>
      <c r="E398" s="258">
        <v>46002</v>
      </c>
      <c r="F398" s="258">
        <v>46032</v>
      </c>
      <c r="G398" s="257">
        <v>-17</v>
      </c>
      <c r="H398" s="257">
        <v>1180000</v>
      </c>
      <c r="I398" s="257">
        <v>1180000</v>
      </c>
      <c r="J398" s="257">
        <v>1180000</v>
      </c>
      <c r="K398" s="257">
        <v>0</v>
      </c>
      <c r="L398" s="257">
        <v>0</v>
      </c>
      <c r="M398" s="257">
        <v>0</v>
      </c>
      <c r="N398" s="257">
        <v>0</v>
      </c>
      <c r="O398" s="257">
        <v>0</v>
      </c>
      <c r="P398" s="254"/>
    </row>
    <row r="399" spans="1:16" ht="18.75" customHeight="1">
      <c r="A399" s="12" t="s">
        <v>119</v>
      </c>
      <c r="B399" s="255">
        <v>751</v>
      </c>
      <c r="C399" s="256">
        <v>18521</v>
      </c>
      <c r="D399" s="257">
        <v>8</v>
      </c>
      <c r="E399" s="258">
        <v>46006</v>
      </c>
      <c r="F399" s="258">
        <v>46036</v>
      </c>
      <c r="G399" s="257">
        <v>-21</v>
      </c>
      <c r="H399" s="257">
        <v>408150</v>
      </c>
      <c r="I399" s="257">
        <v>408150</v>
      </c>
      <c r="J399" s="257">
        <v>408150</v>
      </c>
      <c r="K399" s="257">
        <v>0</v>
      </c>
      <c r="L399" s="257">
        <v>0</v>
      </c>
      <c r="M399" s="257">
        <v>0</v>
      </c>
      <c r="N399" s="257">
        <v>0</v>
      </c>
      <c r="O399" s="257">
        <v>0</v>
      </c>
      <c r="P399" s="254"/>
    </row>
    <row r="400" spans="1:16" ht="18.75" customHeight="1">
      <c r="A400" s="12" t="s">
        <v>119</v>
      </c>
      <c r="B400" s="255">
        <v>751</v>
      </c>
      <c r="C400" s="256">
        <v>18653</v>
      </c>
      <c r="D400" s="257">
        <v>8</v>
      </c>
      <c r="E400" s="258">
        <v>46009</v>
      </c>
      <c r="F400" s="258">
        <v>46039</v>
      </c>
      <c r="G400" s="257">
        <v>-24</v>
      </c>
      <c r="H400" s="257">
        <v>898700</v>
      </c>
      <c r="I400" s="257">
        <v>898700</v>
      </c>
      <c r="J400" s="257">
        <v>898700</v>
      </c>
      <c r="K400" s="257">
        <v>0</v>
      </c>
      <c r="L400" s="257">
        <v>0</v>
      </c>
      <c r="M400" s="257">
        <v>0</v>
      </c>
      <c r="N400" s="257">
        <v>0</v>
      </c>
      <c r="O400" s="257">
        <v>0</v>
      </c>
      <c r="P400" s="254"/>
    </row>
    <row r="401" spans="1:16" ht="18.75" customHeight="1">
      <c r="A401" s="12" t="s">
        <v>119</v>
      </c>
      <c r="B401" s="255">
        <v>751</v>
      </c>
      <c r="C401" s="256">
        <v>18658</v>
      </c>
      <c r="D401" s="257">
        <v>8</v>
      </c>
      <c r="E401" s="258">
        <v>46009</v>
      </c>
      <c r="F401" s="258">
        <v>46039</v>
      </c>
      <c r="G401" s="257">
        <v>-24</v>
      </c>
      <c r="H401" s="257">
        <v>1066400</v>
      </c>
      <c r="I401" s="257">
        <v>1066400</v>
      </c>
      <c r="J401" s="257">
        <v>1066400</v>
      </c>
      <c r="K401" s="257">
        <v>0</v>
      </c>
      <c r="L401" s="257">
        <v>0</v>
      </c>
      <c r="M401" s="257">
        <v>0</v>
      </c>
      <c r="N401" s="257">
        <v>0</v>
      </c>
      <c r="O401" s="257">
        <v>0</v>
      </c>
      <c r="P401" s="254"/>
    </row>
    <row r="402" spans="1:16" ht="18.75" customHeight="1">
      <c r="A402" s="12" t="s">
        <v>119</v>
      </c>
      <c r="B402" s="255">
        <v>751</v>
      </c>
      <c r="C402" s="256">
        <v>18670</v>
      </c>
      <c r="D402" s="257">
        <v>8</v>
      </c>
      <c r="E402" s="258">
        <v>46009</v>
      </c>
      <c r="F402" s="258">
        <v>46039</v>
      </c>
      <c r="G402" s="257">
        <v>-24</v>
      </c>
      <c r="H402" s="257">
        <v>255850</v>
      </c>
      <c r="I402" s="257">
        <v>255850</v>
      </c>
      <c r="J402" s="257">
        <v>255850</v>
      </c>
      <c r="K402" s="257">
        <v>0</v>
      </c>
      <c r="L402" s="257">
        <v>0</v>
      </c>
      <c r="M402" s="257">
        <v>0</v>
      </c>
      <c r="N402" s="257">
        <v>0</v>
      </c>
      <c r="O402" s="257">
        <v>0</v>
      </c>
      <c r="P402" s="254"/>
    </row>
    <row r="403" spans="1:16" ht="18.75" customHeight="1">
      <c r="A403" s="12" t="s">
        <v>119</v>
      </c>
      <c r="B403" s="255">
        <v>751</v>
      </c>
      <c r="C403" s="256">
        <v>18701</v>
      </c>
      <c r="D403" s="257">
        <v>8</v>
      </c>
      <c r="E403" s="258">
        <v>46010</v>
      </c>
      <c r="F403" s="258">
        <v>46040</v>
      </c>
      <c r="G403" s="257">
        <v>-25</v>
      </c>
      <c r="H403" s="257">
        <v>163400</v>
      </c>
      <c r="I403" s="257">
        <v>163400</v>
      </c>
      <c r="J403" s="257">
        <v>163400</v>
      </c>
      <c r="K403" s="257">
        <v>0</v>
      </c>
      <c r="L403" s="257">
        <v>0</v>
      </c>
      <c r="M403" s="257">
        <v>0</v>
      </c>
      <c r="N403" s="257">
        <v>0</v>
      </c>
      <c r="O403" s="257">
        <v>0</v>
      </c>
      <c r="P403" s="254"/>
    </row>
    <row r="404" spans="1:16" ht="18.75" customHeight="1">
      <c r="A404" s="12" t="s">
        <v>122</v>
      </c>
      <c r="B404" s="255">
        <v>751</v>
      </c>
      <c r="C404" s="256">
        <v>16450</v>
      </c>
      <c r="D404" s="257">
        <v>8</v>
      </c>
      <c r="E404" s="258">
        <v>45936</v>
      </c>
      <c r="F404" s="258">
        <v>45937</v>
      </c>
      <c r="G404" s="257">
        <v>78</v>
      </c>
      <c r="H404" s="257">
        <v>573500</v>
      </c>
      <c r="I404" s="257">
        <v>92050</v>
      </c>
      <c r="J404" s="257">
        <v>0</v>
      </c>
      <c r="K404" s="257">
        <v>0</v>
      </c>
      <c r="L404" s="257">
        <v>0</v>
      </c>
      <c r="M404" s="257">
        <v>0</v>
      </c>
      <c r="N404" s="257">
        <v>0</v>
      </c>
      <c r="O404" s="257">
        <v>92050</v>
      </c>
      <c r="P404" s="254"/>
    </row>
    <row r="405" spans="1:16" ht="18.75" customHeight="1">
      <c r="A405" s="12" t="s">
        <v>122</v>
      </c>
      <c r="B405" s="255">
        <v>751</v>
      </c>
      <c r="C405" s="256">
        <v>16819</v>
      </c>
      <c r="D405" s="257">
        <v>8</v>
      </c>
      <c r="E405" s="258">
        <v>45950</v>
      </c>
      <c r="F405" s="258">
        <v>45951</v>
      </c>
      <c r="G405" s="257">
        <v>64</v>
      </c>
      <c r="H405" s="257">
        <v>766900</v>
      </c>
      <c r="I405" s="257">
        <v>766900</v>
      </c>
      <c r="J405" s="257">
        <v>0</v>
      </c>
      <c r="K405" s="257">
        <v>0</v>
      </c>
      <c r="L405" s="257">
        <v>0</v>
      </c>
      <c r="M405" s="257">
        <v>0</v>
      </c>
      <c r="N405" s="257">
        <v>0</v>
      </c>
      <c r="O405" s="257">
        <v>766900</v>
      </c>
      <c r="P405" s="254"/>
    </row>
    <row r="406" spans="1:16" ht="18.75" customHeight="1">
      <c r="A406" s="12" t="s">
        <v>122</v>
      </c>
      <c r="B406" s="255">
        <v>751</v>
      </c>
      <c r="C406" s="256">
        <v>17121</v>
      </c>
      <c r="D406" s="257">
        <v>8</v>
      </c>
      <c r="E406" s="258">
        <v>45961</v>
      </c>
      <c r="F406" s="258">
        <v>45962</v>
      </c>
      <c r="G406" s="257">
        <v>53</v>
      </c>
      <c r="H406" s="257">
        <v>580400</v>
      </c>
      <c r="I406" s="257">
        <v>580400</v>
      </c>
      <c r="J406" s="257">
        <v>0</v>
      </c>
      <c r="K406" s="257">
        <v>0</v>
      </c>
      <c r="L406" s="257">
        <v>0</v>
      </c>
      <c r="M406" s="257">
        <v>0</v>
      </c>
      <c r="N406" s="257">
        <v>0</v>
      </c>
      <c r="O406" s="257">
        <v>580400</v>
      </c>
      <c r="P406" s="254"/>
    </row>
    <row r="407" spans="1:16" ht="18.75" customHeight="1">
      <c r="A407" s="12" t="s">
        <v>122</v>
      </c>
      <c r="B407" s="255">
        <v>751</v>
      </c>
      <c r="C407" s="256">
        <v>17444</v>
      </c>
      <c r="D407" s="257">
        <v>8</v>
      </c>
      <c r="E407" s="258">
        <v>45972</v>
      </c>
      <c r="F407" s="258">
        <v>45973</v>
      </c>
      <c r="G407" s="257">
        <v>42</v>
      </c>
      <c r="H407" s="257">
        <v>573100</v>
      </c>
      <c r="I407" s="257">
        <v>573100</v>
      </c>
      <c r="J407" s="257">
        <v>0</v>
      </c>
      <c r="K407" s="257">
        <v>0</v>
      </c>
      <c r="L407" s="257">
        <v>0</v>
      </c>
      <c r="M407" s="257">
        <v>0</v>
      </c>
      <c r="N407" s="257">
        <v>0</v>
      </c>
      <c r="O407" s="257">
        <v>573100</v>
      </c>
      <c r="P407" s="254"/>
    </row>
    <row r="408" spans="1:16" ht="18.75" customHeight="1">
      <c r="A408" s="12" t="s">
        <v>122</v>
      </c>
      <c r="B408" s="255">
        <v>751</v>
      </c>
      <c r="C408" s="256">
        <v>17852</v>
      </c>
      <c r="D408" s="257">
        <v>8</v>
      </c>
      <c r="E408" s="258">
        <v>45986</v>
      </c>
      <c r="F408" s="258">
        <v>45987</v>
      </c>
      <c r="G408" s="257">
        <v>28</v>
      </c>
      <c r="H408" s="257">
        <v>641800</v>
      </c>
      <c r="I408" s="257">
        <v>641800</v>
      </c>
      <c r="J408" s="257">
        <v>0</v>
      </c>
      <c r="K408" s="257">
        <v>0</v>
      </c>
      <c r="L408" s="257">
        <v>0</v>
      </c>
      <c r="M408" s="257">
        <v>0</v>
      </c>
      <c r="N408" s="257">
        <v>641800</v>
      </c>
      <c r="O408" s="257">
        <v>0</v>
      </c>
      <c r="P408" s="254"/>
    </row>
    <row r="409" spans="1:16" ht="18.75" customHeight="1">
      <c r="A409" s="12" t="s">
        <v>122</v>
      </c>
      <c r="B409" s="255">
        <v>751</v>
      </c>
      <c r="C409" s="256">
        <v>18347</v>
      </c>
      <c r="D409" s="257">
        <v>8</v>
      </c>
      <c r="E409" s="258">
        <v>46001</v>
      </c>
      <c r="F409" s="258">
        <v>46002</v>
      </c>
      <c r="G409" s="257">
        <v>13</v>
      </c>
      <c r="H409" s="257">
        <v>652600</v>
      </c>
      <c r="I409" s="257">
        <v>652600</v>
      </c>
      <c r="J409" s="257">
        <v>0</v>
      </c>
      <c r="K409" s="257">
        <v>0</v>
      </c>
      <c r="L409" s="257">
        <v>652600</v>
      </c>
      <c r="M409" s="257">
        <v>0</v>
      </c>
      <c r="N409" s="257">
        <v>0</v>
      </c>
      <c r="O409" s="257">
        <v>0</v>
      </c>
      <c r="P409" s="254"/>
    </row>
    <row r="410" spans="1:16" ht="18.75" customHeight="1">
      <c r="A410" s="12" t="s">
        <v>124</v>
      </c>
      <c r="B410" s="255">
        <v>151</v>
      </c>
      <c r="C410" s="256">
        <v>20697</v>
      </c>
      <c r="D410" s="257">
        <v>1</v>
      </c>
      <c r="E410" s="258">
        <v>45895</v>
      </c>
      <c r="F410" s="258">
        <v>45925</v>
      </c>
      <c r="G410" s="257">
        <v>90</v>
      </c>
      <c r="H410" s="257">
        <v>101500</v>
      </c>
      <c r="I410" s="257">
        <v>101500</v>
      </c>
      <c r="J410" s="257">
        <v>0</v>
      </c>
      <c r="K410" s="257">
        <v>0</v>
      </c>
      <c r="L410" s="257">
        <v>0</v>
      </c>
      <c r="M410" s="257">
        <v>0</v>
      </c>
      <c r="N410" s="257">
        <v>0</v>
      </c>
      <c r="O410" s="257">
        <v>101500</v>
      </c>
      <c r="P410" s="254"/>
    </row>
    <row r="411" spans="1:16" ht="18.75" customHeight="1">
      <c r="A411" s="12" t="s">
        <v>124</v>
      </c>
      <c r="B411" s="255">
        <v>151</v>
      </c>
      <c r="C411" s="256">
        <v>20887</v>
      </c>
      <c r="D411" s="257">
        <v>1</v>
      </c>
      <c r="E411" s="258">
        <v>45903</v>
      </c>
      <c r="F411" s="258">
        <v>45933</v>
      </c>
      <c r="G411" s="257">
        <v>82</v>
      </c>
      <c r="H411" s="257">
        <v>131500</v>
      </c>
      <c r="I411" s="257">
        <v>131500</v>
      </c>
      <c r="J411" s="257">
        <v>0</v>
      </c>
      <c r="K411" s="257">
        <v>0</v>
      </c>
      <c r="L411" s="257">
        <v>0</v>
      </c>
      <c r="M411" s="257">
        <v>0</v>
      </c>
      <c r="N411" s="257">
        <v>0</v>
      </c>
      <c r="O411" s="257">
        <v>131500</v>
      </c>
      <c r="P411" s="254"/>
    </row>
    <row r="412" spans="1:16" ht="18.75" customHeight="1">
      <c r="A412" s="12" t="s">
        <v>124</v>
      </c>
      <c r="B412" s="255">
        <v>151</v>
      </c>
      <c r="C412" s="256">
        <v>20990</v>
      </c>
      <c r="D412" s="257">
        <v>1</v>
      </c>
      <c r="E412" s="258">
        <v>45908</v>
      </c>
      <c r="F412" s="258">
        <v>45938</v>
      </c>
      <c r="G412" s="257">
        <v>77</v>
      </c>
      <c r="H412" s="257">
        <v>405700</v>
      </c>
      <c r="I412" s="257">
        <v>405700</v>
      </c>
      <c r="J412" s="257">
        <v>0</v>
      </c>
      <c r="K412" s="257">
        <v>0</v>
      </c>
      <c r="L412" s="257">
        <v>0</v>
      </c>
      <c r="M412" s="257">
        <v>0</v>
      </c>
      <c r="N412" s="257">
        <v>0</v>
      </c>
      <c r="O412" s="257">
        <v>405700</v>
      </c>
      <c r="P412" s="254"/>
    </row>
    <row r="413" spans="1:16" ht="18.75" customHeight="1">
      <c r="A413" s="12" t="s">
        <v>126</v>
      </c>
      <c r="B413" s="255">
        <v>751</v>
      </c>
      <c r="C413" s="256">
        <v>11629</v>
      </c>
      <c r="D413" s="257">
        <v>4</v>
      </c>
      <c r="E413" s="258">
        <v>45755</v>
      </c>
      <c r="F413" s="258">
        <v>45763</v>
      </c>
      <c r="G413" s="257">
        <v>252</v>
      </c>
      <c r="H413" s="257">
        <v>4223800</v>
      </c>
      <c r="I413" s="257">
        <v>695800</v>
      </c>
      <c r="J413" s="257">
        <v>0</v>
      </c>
      <c r="K413" s="257">
        <v>0</v>
      </c>
      <c r="L413" s="257">
        <v>0</v>
      </c>
      <c r="M413" s="257">
        <v>0</v>
      </c>
      <c r="N413" s="257">
        <v>0</v>
      </c>
      <c r="O413" s="257">
        <v>695800</v>
      </c>
      <c r="P413" s="254"/>
    </row>
    <row r="414" spans="1:16" ht="18.75" customHeight="1">
      <c r="A414" s="12" t="s">
        <v>126</v>
      </c>
      <c r="B414" s="255">
        <v>751</v>
      </c>
      <c r="C414" s="256">
        <v>11783</v>
      </c>
      <c r="D414" s="257">
        <v>4</v>
      </c>
      <c r="E414" s="258">
        <v>45761</v>
      </c>
      <c r="F414" s="258">
        <v>45769</v>
      </c>
      <c r="G414" s="257">
        <v>246</v>
      </c>
      <c r="H414" s="257">
        <v>4355400</v>
      </c>
      <c r="I414" s="257">
        <v>4355400</v>
      </c>
      <c r="J414" s="257">
        <v>0</v>
      </c>
      <c r="K414" s="257">
        <v>0</v>
      </c>
      <c r="L414" s="257">
        <v>0</v>
      </c>
      <c r="M414" s="257">
        <v>0</v>
      </c>
      <c r="N414" s="257">
        <v>0</v>
      </c>
      <c r="O414" s="257">
        <v>4355400</v>
      </c>
      <c r="P414" s="254"/>
    </row>
    <row r="415" spans="1:16" ht="18.75" customHeight="1">
      <c r="A415" s="12" t="s">
        <v>1227</v>
      </c>
      <c r="B415" s="255">
        <v>751</v>
      </c>
      <c r="C415" s="256">
        <v>17293</v>
      </c>
      <c r="D415" s="257">
        <v>8</v>
      </c>
      <c r="E415" s="258">
        <v>45967</v>
      </c>
      <c r="F415" s="258">
        <v>45982</v>
      </c>
      <c r="G415" s="257">
        <v>33</v>
      </c>
      <c r="H415" s="257">
        <v>1555150</v>
      </c>
      <c r="I415" s="257">
        <v>1315430</v>
      </c>
      <c r="J415" s="257">
        <v>0</v>
      </c>
      <c r="K415" s="257">
        <v>0</v>
      </c>
      <c r="L415" s="257">
        <v>0</v>
      </c>
      <c r="M415" s="257">
        <v>0</v>
      </c>
      <c r="N415" s="257">
        <v>0</v>
      </c>
      <c r="O415" s="257">
        <v>1315430</v>
      </c>
      <c r="P415" s="254"/>
    </row>
    <row r="416" spans="1:16" ht="18.75" customHeight="1">
      <c r="A416" s="12" t="s">
        <v>1227</v>
      </c>
      <c r="B416" s="255">
        <v>751</v>
      </c>
      <c r="C416" s="256">
        <v>17342</v>
      </c>
      <c r="D416" s="257">
        <v>8</v>
      </c>
      <c r="E416" s="258">
        <v>45968</v>
      </c>
      <c r="F416" s="258">
        <v>45983</v>
      </c>
      <c r="G416" s="257">
        <v>32</v>
      </c>
      <c r="H416" s="257">
        <v>249600</v>
      </c>
      <c r="I416" s="257">
        <v>249600</v>
      </c>
      <c r="J416" s="257">
        <v>0</v>
      </c>
      <c r="K416" s="257">
        <v>0</v>
      </c>
      <c r="L416" s="257">
        <v>0</v>
      </c>
      <c r="M416" s="257">
        <v>0</v>
      </c>
      <c r="N416" s="257">
        <v>0</v>
      </c>
      <c r="O416" s="257">
        <v>249600</v>
      </c>
      <c r="P416" s="254"/>
    </row>
    <row r="417" spans="1:16" ht="18.75" customHeight="1">
      <c r="A417" s="12" t="s">
        <v>123</v>
      </c>
      <c r="B417" s="255">
        <v>751</v>
      </c>
      <c r="C417" s="256">
        <v>17896</v>
      </c>
      <c r="D417" s="257">
        <v>0</v>
      </c>
      <c r="E417" s="258">
        <v>45987</v>
      </c>
      <c r="F417" s="258">
        <v>46017</v>
      </c>
      <c r="G417" s="257">
        <v>-2</v>
      </c>
      <c r="H417" s="257">
        <v>493400</v>
      </c>
      <c r="I417" s="257">
        <v>493400</v>
      </c>
      <c r="J417" s="257">
        <v>493400</v>
      </c>
      <c r="K417" s="257">
        <v>0</v>
      </c>
      <c r="L417" s="257">
        <v>0</v>
      </c>
      <c r="M417" s="257">
        <v>0</v>
      </c>
      <c r="N417" s="257">
        <v>0</v>
      </c>
      <c r="O417" s="257">
        <v>0</v>
      </c>
      <c r="P417" s="254"/>
    </row>
    <row r="418" spans="1:16" ht="18.75" customHeight="1">
      <c r="A418" s="12" t="s">
        <v>123</v>
      </c>
      <c r="B418" s="255">
        <v>751</v>
      </c>
      <c r="C418" s="256">
        <v>18389</v>
      </c>
      <c r="D418" s="257">
        <v>0</v>
      </c>
      <c r="E418" s="258">
        <v>46002</v>
      </c>
      <c r="F418" s="258">
        <v>46032</v>
      </c>
      <c r="G418" s="257">
        <v>-17</v>
      </c>
      <c r="H418" s="257">
        <v>459200</v>
      </c>
      <c r="I418" s="257">
        <v>459200</v>
      </c>
      <c r="J418" s="257">
        <v>459200</v>
      </c>
      <c r="K418" s="257">
        <v>0</v>
      </c>
      <c r="L418" s="257">
        <v>0</v>
      </c>
      <c r="M418" s="257">
        <v>0</v>
      </c>
      <c r="N418" s="257">
        <v>0</v>
      </c>
      <c r="O418" s="257">
        <v>0</v>
      </c>
      <c r="P418" s="254"/>
    </row>
    <row r="419" spans="1:16" ht="18.75" customHeight="1">
      <c r="A419" s="12" t="s">
        <v>123</v>
      </c>
      <c r="B419" s="255">
        <v>751</v>
      </c>
      <c r="C419" s="256">
        <v>18853</v>
      </c>
      <c r="D419" s="257">
        <v>0</v>
      </c>
      <c r="E419" s="258">
        <v>46014</v>
      </c>
      <c r="F419" s="258">
        <v>46044</v>
      </c>
      <c r="G419" s="257">
        <v>-29</v>
      </c>
      <c r="H419" s="257">
        <v>498500</v>
      </c>
      <c r="I419" s="257">
        <v>498500</v>
      </c>
      <c r="J419" s="257">
        <v>498500</v>
      </c>
      <c r="K419" s="257">
        <v>0</v>
      </c>
      <c r="L419" s="257">
        <v>0</v>
      </c>
      <c r="M419" s="257">
        <v>0</v>
      </c>
      <c r="N419" s="257">
        <v>0</v>
      </c>
      <c r="O419" s="257">
        <v>0</v>
      </c>
      <c r="P419" s="254"/>
    </row>
    <row r="420" spans="1:16" ht="18.75" customHeight="1">
      <c r="A420" s="12" t="s">
        <v>1166</v>
      </c>
      <c r="B420" s="255">
        <v>151</v>
      </c>
      <c r="C420" s="256">
        <v>23362</v>
      </c>
      <c r="D420" s="257">
        <v>11</v>
      </c>
      <c r="E420" s="258">
        <v>46009</v>
      </c>
      <c r="F420" s="258">
        <v>46017</v>
      </c>
      <c r="G420" s="257">
        <v>-2</v>
      </c>
      <c r="H420" s="257">
        <v>1026000</v>
      </c>
      <c r="I420" s="257">
        <v>1026000</v>
      </c>
      <c r="J420" s="257">
        <v>1026000</v>
      </c>
      <c r="K420" s="257">
        <v>0</v>
      </c>
      <c r="L420" s="257">
        <v>0</v>
      </c>
      <c r="M420" s="257">
        <v>0</v>
      </c>
      <c r="N420" s="257">
        <v>0</v>
      </c>
      <c r="O420" s="257">
        <v>0</v>
      </c>
      <c r="P420" s="254"/>
    </row>
    <row r="421" spans="1:16" ht="18.75" customHeight="1">
      <c r="A421" s="12" t="s">
        <v>1166</v>
      </c>
      <c r="B421" s="255">
        <v>151</v>
      </c>
      <c r="C421" s="256">
        <v>23593</v>
      </c>
      <c r="D421" s="257">
        <v>11</v>
      </c>
      <c r="E421" s="258">
        <v>46015</v>
      </c>
      <c r="F421" s="258">
        <v>46023</v>
      </c>
      <c r="G421" s="257">
        <v>-8</v>
      </c>
      <c r="H421" s="257">
        <v>556350</v>
      </c>
      <c r="I421" s="257">
        <v>556350</v>
      </c>
      <c r="J421" s="257">
        <v>556350</v>
      </c>
      <c r="K421" s="257">
        <v>0</v>
      </c>
      <c r="L421" s="257">
        <v>0</v>
      </c>
      <c r="M421" s="257">
        <v>0</v>
      </c>
      <c r="N421" s="257">
        <v>0</v>
      </c>
      <c r="O421" s="257">
        <v>0</v>
      </c>
      <c r="P421" s="254"/>
    </row>
    <row r="422" spans="1:16" ht="18.75" customHeight="1">
      <c r="A422" s="12" t="s">
        <v>130</v>
      </c>
      <c r="B422" s="255">
        <v>151</v>
      </c>
      <c r="C422" s="256">
        <v>22835</v>
      </c>
      <c r="D422" s="257">
        <v>1</v>
      </c>
      <c r="E422" s="258">
        <v>45992</v>
      </c>
      <c r="F422" s="258">
        <v>46022</v>
      </c>
      <c r="G422" s="257">
        <v>-7</v>
      </c>
      <c r="H422" s="257">
        <v>29620</v>
      </c>
      <c r="I422" s="257">
        <v>29620</v>
      </c>
      <c r="J422" s="257">
        <v>29620</v>
      </c>
      <c r="K422" s="257">
        <v>0</v>
      </c>
      <c r="L422" s="257">
        <v>0</v>
      </c>
      <c r="M422" s="257">
        <v>0</v>
      </c>
      <c r="N422" s="257">
        <v>0</v>
      </c>
      <c r="O422" s="257">
        <v>0</v>
      </c>
      <c r="P422" s="254"/>
    </row>
    <row r="423" spans="1:16" ht="18.75" customHeight="1">
      <c r="A423" s="12" t="s">
        <v>130</v>
      </c>
      <c r="B423" s="255">
        <v>151</v>
      </c>
      <c r="C423" s="256">
        <v>22836</v>
      </c>
      <c r="D423" s="257">
        <v>1</v>
      </c>
      <c r="E423" s="258">
        <v>45992</v>
      </c>
      <c r="F423" s="258">
        <v>46022</v>
      </c>
      <c r="G423" s="257">
        <v>-7</v>
      </c>
      <c r="H423" s="257">
        <v>3240</v>
      </c>
      <c r="I423" s="257">
        <v>3240</v>
      </c>
      <c r="J423" s="257">
        <v>3240</v>
      </c>
      <c r="K423" s="257">
        <v>0</v>
      </c>
      <c r="L423" s="257">
        <v>0</v>
      </c>
      <c r="M423" s="257">
        <v>0</v>
      </c>
      <c r="N423" s="257">
        <v>0</v>
      </c>
      <c r="O423" s="257">
        <v>0</v>
      </c>
      <c r="P423" s="254"/>
    </row>
    <row r="424" spans="1:16" ht="18.75" customHeight="1">
      <c r="A424" s="12" t="s">
        <v>130</v>
      </c>
      <c r="B424" s="255">
        <v>151</v>
      </c>
      <c r="C424" s="256">
        <v>22837</v>
      </c>
      <c r="D424" s="257">
        <v>1</v>
      </c>
      <c r="E424" s="258">
        <v>45992</v>
      </c>
      <c r="F424" s="258">
        <v>46022</v>
      </c>
      <c r="G424" s="257">
        <v>-7</v>
      </c>
      <c r="H424" s="257">
        <v>1063</v>
      </c>
      <c r="I424" s="257">
        <v>1063</v>
      </c>
      <c r="J424" s="257">
        <v>1063</v>
      </c>
      <c r="K424" s="257">
        <v>0</v>
      </c>
      <c r="L424" s="257">
        <v>0</v>
      </c>
      <c r="M424" s="257">
        <v>0</v>
      </c>
      <c r="N424" s="257">
        <v>0</v>
      </c>
      <c r="O424" s="257">
        <v>0</v>
      </c>
      <c r="P424" s="254"/>
    </row>
    <row r="425" spans="1:16" ht="18.75" customHeight="1">
      <c r="A425" s="12" t="s">
        <v>130</v>
      </c>
      <c r="B425" s="255">
        <v>151</v>
      </c>
      <c r="C425" s="256">
        <v>22858</v>
      </c>
      <c r="D425" s="257">
        <v>1</v>
      </c>
      <c r="E425" s="258">
        <v>45992</v>
      </c>
      <c r="F425" s="258">
        <v>46022</v>
      </c>
      <c r="G425" s="257">
        <v>-7</v>
      </c>
      <c r="H425" s="257">
        <v>19400</v>
      </c>
      <c r="I425" s="257">
        <v>19400</v>
      </c>
      <c r="J425" s="257">
        <v>19400</v>
      </c>
      <c r="K425" s="257">
        <v>0</v>
      </c>
      <c r="L425" s="257">
        <v>0</v>
      </c>
      <c r="M425" s="257">
        <v>0</v>
      </c>
      <c r="N425" s="257">
        <v>0</v>
      </c>
      <c r="O425" s="257">
        <v>0</v>
      </c>
      <c r="P425" s="254"/>
    </row>
    <row r="426" spans="1:16" ht="18.75" customHeight="1">
      <c r="A426" s="12" t="s">
        <v>130</v>
      </c>
      <c r="B426" s="255">
        <v>751</v>
      </c>
      <c r="C426" s="256">
        <v>18037</v>
      </c>
      <c r="D426" s="257">
        <v>1</v>
      </c>
      <c r="E426" s="258">
        <v>45992</v>
      </c>
      <c r="F426" s="258">
        <v>46022</v>
      </c>
      <c r="G426" s="257">
        <v>-7</v>
      </c>
      <c r="H426" s="257">
        <v>81940</v>
      </c>
      <c r="I426" s="257">
        <v>81940</v>
      </c>
      <c r="J426" s="257">
        <v>81940</v>
      </c>
      <c r="K426" s="257">
        <v>0</v>
      </c>
      <c r="L426" s="257">
        <v>0</v>
      </c>
      <c r="M426" s="257">
        <v>0</v>
      </c>
      <c r="N426" s="257">
        <v>0</v>
      </c>
      <c r="O426" s="257">
        <v>0</v>
      </c>
      <c r="P426" s="254"/>
    </row>
    <row r="427" spans="1:16" ht="18.75" customHeight="1">
      <c r="A427" s="12" t="s">
        <v>130</v>
      </c>
      <c r="B427" s="255">
        <v>751</v>
      </c>
      <c r="C427" s="256">
        <v>18038</v>
      </c>
      <c r="D427" s="257">
        <v>1</v>
      </c>
      <c r="E427" s="258">
        <v>45992</v>
      </c>
      <c r="F427" s="258">
        <v>46022</v>
      </c>
      <c r="G427" s="257">
        <v>-7</v>
      </c>
      <c r="H427" s="257">
        <v>33340</v>
      </c>
      <c r="I427" s="257">
        <v>33340</v>
      </c>
      <c r="J427" s="257">
        <v>33340</v>
      </c>
      <c r="K427" s="257">
        <v>0</v>
      </c>
      <c r="L427" s="257">
        <v>0</v>
      </c>
      <c r="M427" s="257">
        <v>0</v>
      </c>
      <c r="N427" s="257">
        <v>0</v>
      </c>
      <c r="O427" s="257">
        <v>0</v>
      </c>
      <c r="P427" s="254"/>
    </row>
    <row r="428" spans="1:16" ht="18.75" customHeight="1">
      <c r="A428" s="12" t="s">
        <v>130</v>
      </c>
      <c r="B428" s="255">
        <v>151</v>
      </c>
      <c r="C428" s="256">
        <v>22897</v>
      </c>
      <c r="D428" s="257">
        <v>1</v>
      </c>
      <c r="E428" s="258">
        <v>45993</v>
      </c>
      <c r="F428" s="258">
        <v>46023</v>
      </c>
      <c r="G428" s="257">
        <v>-8</v>
      </c>
      <c r="H428" s="257">
        <v>1688</v>
      </c>
      <c r="I428" s="257">
        <v>1688</v>
      </c>
      <c r="J428" s="257">
        <v>1688</v>
      </c>
      <c r="K428" s="257">
        <v>0</v>
      </c>
      <c r="L428" s="257">
        <v>0</v>
      </c>
      <c r="M428" s="257">
        <v>0</v>
      </c>
      <c r="N428" s="257">
        <v>0</v>
      </c>
      <c r="O428" s="257">
        <v>0</v>
      </c>
      <c r="P428" s="254"/>
    </row>
    <row r="429" spans="1:16" ht="18.75" customHeight="1">
      <c r="A429" s="12" t="s">
        <v>130</v>
      </c>
      <c r="B429" s="255">
        <v>751</v>
      </c>
      <c r="C429" s="256">
        <v>18088</v>
      </c>
      <c r="D429" s="257">
        <v>1</v>
      </c>
      <c r="E429" s="258">
        <v>45993</v>
      </c>
      <c r="F429" s="258">
        <v>46023</v>
      </c>
      <c r="G429" s="257">
        <v>-8</v>
      </c>
      <c r="H429" s="257">
        <v>12780</v>
      </c>
      <c r="I429" s="257">
        <v>12780</v>
      </c>
      <c r="J429" s="257">
        <v>12780</v>
      </c>
      <c r="K429" s="257">
        <v>0</v>
      </c>
      <c r="L429" s="257">
        <v>0</v>
      </c>
      <c r="M429" s="257">
        <v>0</v>
      </c>
      <c r="N429" s="257">
        <v>0</v>
      </c>
      <c r="O429" s="257">
        <v>0</v>
      </c>
      <c r="P429" s="254"/>
    </row>
    <row r="430" spans="1:16" ht="18.75" customHeight="1">
      <c r="A430" s="12" t="s">
        <v>130</v>
      </c>
      <c r="B430" s="255">
        <v>151</v>
      </c>
      <c r="C430" s="256">
        <v>22919</v>
      </c>
      <c r="D430" s="257">
        <v>1</v>
      </c>
      <c r="E430" s="258">
        <v>45994</v>
      </c>
      <c r="F430" s="258">
        <v>46024</v>
      </c>
      <c r="G430" s="257">
        <v>-9</v>
      </c>
      <c r="H430" s="257">
        <v>21660</v>
      </c>
      <c r="I430" s="257">
        <v>21660</v>
      </c>
      <c r="J430" s="257">
        <v>21660</v>
      </c>
      <c r="K430" s="257">
        <v>0</v>
      </c>
      <c r="L430" s="257">
        <v>0</v>
      </c>
      <c r="M430" s="257">
        <v>0</v>
      </c>
      <c r="N430" s="257">
        <v>0</v>
      </c>
      <c r="O430" s="257">
        <v>0</v>
      </c>
      <c r="P430" s="254"/>
    </row>
    <row r="431" spans="1:16" ht="18.75" customHeight="1">
      <c r="A431" s="12" t="s">
        <v>130</v>
      </c>
      <c r="B431" s="255">
        <v>751</v>
      </c>
      <c r="C431" s="256">
        <v>18125</v>
      </c>
      <c r="D431" s="257">
        <v>1</v>
      </c>
      <c r="E431" s="258">
        <v>45994</v>
      </c>
      <c r="F431" s="258">
        <v>46024</v>
      </c>
      <c r="G431" s="257">
        <v>-9</v>
      </c>
      <c r="H431" s="257">
        <v>39300</v>
      </c>
      <c r="I431" s="257">
        <v>39300</v>
      </c>
      <c r="J431" s="257">
        <v>39300</v>
      </c>
      <c r="K431" s="257">
        <v>0</v>
      </c>
      <c r="L431" s="257">
        <v>0</v>
      </c>
      <c r="M431" s="257">
        <v>0</v>
      </c>
      <c r="N431" s="257">
        <v>0</v>
      </c>
      <c r="O431" s="257">
        <v>0</v>
      </c>
      <c r="P431" s="254"/>
    </row>
    <row r="432" spans="1:16" ht="18.75" customHeight="1">
      <c r="A432" s="12" t="s">
        <v>130</v>
      </c>
      <c r="B432" s="255">
        <v>151</v>
      </c>
      <c r="C432" s="256">
        <v>22960</v>
      </c>
      <c r="D432" s="257">
        <v>1</v>
      </c>
      <c r="E432" s="258">
        <v>45995</v>
      </c>
      <c r="F432" s="258">
        <v>46025</v>
      </c>
      <c r="G432" s="257">
        <v>-10</v>
      </c>
      <c r="H432" s="257">
        <v>15100</v>
      </c>
      <c r="I432" s="257">
        <v>15100</v>
      </c>
      <c r="J432" s="257">
        <v>15100</v>
      </c>
      <c r="K432" s="257">
        <v>0</v>
      </c>
      <c r="L432" s="257">
        <v>0</v>
      </c>
      <c r="M432" s="257">
        <v>0</v>
      </c>
      <c r="N432" s="257">
        <v>0</v>
      </c>
      <c r="O432" s="257">
        <v>0</v>
      </c>
      <c r="P432" s="254"/>
    </row>
    <row r="433" spans="1:16" ht="18.75" customHeight="1">
      <c r="A433" s="12" t="s">
        <v>130</v>
      </c>
      <c r="B433" s="255">
        <v>151</v>
      </c>
      <c r="C433" s="256">
        <v>22961</v>
      </c>
      <c r="D433" s="257">
        <v>1</v>
      </c>
      <c r="E433" s="258">
        <v>45995</v>
      </c>
      <c r="F433" s="258">
        <v>46025</v>
      </c>
      <c r="G433" s="257">
        <v>-10</v>
      </c>
      <c r="H433" s="257">
        <v>290</v>
      </c>
      <c r="I433" s="257">
        <v>290</v>
      </c>
      <c r="J433" s="257">
        <v>290</v>
      </c>
      <c r="K433" s="257">
        <v>0</v>
      </c>
      <c r="L433" s="257">
        <v>0</v>
      </c>
      <c r="M433" s="257">
        <v>0</v>
      </c>
      <c r="N433" s="257">
        <v>0</v>
      </c>
      <c r="O433" s="257">
        <v>0</v>
      </c>
      <c r="P433" s="254"/>
    </row>
    <row r="434" spans="1:16" ht="18.75" customHeight="1">
      <c r="A434" s="12" t="s">
        <v>130</v>
      </c>
      <c r="B434" s="255">
        <v>151</v>
      </c>
      <c r="C434" s="256">
        <v>23000</v>
      </c>
      <c r="D434" s="257">
        <v>1</v>
      </c>
      <c r="E434" s="258">
        <v>45996</v>
      </c>
      <c r="F434" s="258">
        <v>46026</v>
      </c>
      <c r="G434" s="257">
        <v>-11</v>
      </c>
      <c r="H434" s="257">
        <v>11530</v>
      </c>
      <c r="I434" s="257">
        <v>11530</v>
      </c>
      <c r="J434" s="257">
        <v>11530</v>
      </c>
      <c r="K434" s="257">
        <v>0</v>
      </c>
      <c r="L434" s="257">
        <v>0</v>
      </c>
      <c r="M434" s="257">
        <v>0</v>
      </c>
      <c r="N434" s="257">
        <v>0</v>
      </c>
      <c r="O434" s="257">
        <v>0</v>
      </c>
      <c r="P434" s="254"/>
    </row>
    <row r="435" spans="1:16" ht="18.75" customHeight="1">
      <c r="A435" s="12" t="s">
        <v>130</v>
      </c>
      <c r="B435" s="255">
        <v>751</v>
      </c>
      <c r="C435" s="256">
        <v>18196</v>
      </c>
      <c r="D435" s="257">
        <v>1</v>
      </c>
      <c r="E435" s="258">
        <v>45996</v>
      </c>
      <c r="F435" s="258">
        <v>46026</v>
      </c>
      <c r="G435" s="257">
        <v>-11</v>
      </c>
      <c r="H435" s="257">
        <v>39200</v>
      </c>
      <c r="I435" s="257">
        <v>39200</v>
      </c>
      <c r="J435" s="257">
        <v>39200</v>
      </c>
      <c r="K435" s="257">
        <v>0</v>
      </c>
      <c r="L435" s="257">
        <v>0</v>
      </c>
      <c r="M435" s="257">
        <v>0</v>
      </c>
      <c r="N435" s="257">
        <v>0</v>
      </c>
      <c r="O435" s="257">
        <v>0</v>
      </c>
      <c r="P435" s="254"/>
    </row>
    <row r="436" spans="1:16" ht="18.75" customHeight="1">
      <c r="A436" s="12" t="s">
        <v>130</v>
      </c>
      <c r="B436" s="255">
        <v>151</v>
      </c>
      <c r="C436" s="256">
        <v>23068</v>
      </c>
      <c r="D436" s="257">
        <v>1</v>
      </c>
      <c r="E436" s="258">
        <v>46000</v>
      </c>
      <c r="F436" s="258">
        <v>46030</v>
      </c>
      <c r="G436" s="257">
        <v>-15</v>
      </c>
      <c r="H436" s="257">
        <v>30400</v>
      </c>
      <c r="I436" s="257">
        <v>30400</v>
      </c>
      <c r="J436" s="257">
        <v>30400</v>
      </c>
      <c r="K436" s="257">
        <v>0</v>
      </c>
      <c r="L436" s="257">
        <v>0</v>
      </c>
      <c r="M436" s="257">
        <v>0</v>
      </c>
      <c r="N436" s="257">
        <v>0</v>
      </c>
      <c r="O436" s="257">
        <v>0</v>
      </c>
      <c r="P436" s="254"/>
    </row>
    <row r="437" spans="1:16" ht="18.75" customHeight="1">
      <c r="A437" s="12" t="s">
        <v>130</v>
      </c>
      <c r="B437" s="255">
        <v>151</v>
      </c>
      <c r="C437" s="256">
        <v>23073</v>
      </c>
      <c r="D437" s="257">
        <v>1</v>
      </c>
      <c r="E437" s="258">
        <v>46000</v>
      </c>
      <c r="F437" s="258">
        <v>46030</v>
      </c>
      <c r="G437" s="257">
        <v>-15</v>
      </c>
      <c r="H437" s="257">
        <v>50</v>
      </c>
      <c r="I437" s="257">
        <v>50</v>
      </c>
      <c r="J437" s="257">
        <v>50</v>
      </c>
      <c r="K437" s="257">
        <v>0</v>
      </c>
      <c r="L437" s="257">
        <v>0</v>
      </c>
      <c r="M437" s="257">
        <v>0</v>
      </c>
      <c r="N437" s="257">
        <v>0</v>
      </c>
      <c r="O437" s="257">
        <v>0</v>
      </c>
      <c r="P437" s="254"/>
    </row>
    <row r="438" spans="1:16" ht="18.75" customHeight="1">
      <c r="A438" s="12" t="s">
        <v>130</v>
      </c>
      <c r="B438" s="255">
        <v>751</v>
      </c>
      <c r="C438" s="256">
        <v>18291</v>
      </c>
      <c r="D438" s="257">
        <v>1</v>
      </c>
      <c r="E438" s="258">
        <v>46000</v>
      </c>
      <c r="F438" s="258">
        <v>46030</v>
      </c>
      <c r="G438" s="257">
        <v>-15</v>
      </c>
      <c r="H438" s="257">
        <v>31580</v>
      </c>
      <c r="I438" s="257">
        <v>31580</v>
      </c>
      <c r="J438" s="257">
        <v>31580</v>
      </c>
      <c r="K438" s="257">
        <v>0</v>
      </c>
      <c r="L438" s="257">
        <v>0</v>
      </c>
      <c r="M438" s="257">
        <v>0</v>
      </c>
      <c r="N438" s="257">
        <v>0</v>
      </c>
      <c r="O438" s="257">
        <v>0</v>
      </c>
      <c r="P438" s="254"/>
    </row>
    <row r="439" spans="1:16" ht="18.75" customHeight="1">
      <c r="A439" s="12" t="s">
        <v>130</v>
      </c>
      <c r="B439" s="255">
        <v>151</v>
      </c>
      <c r="C439" s="256">
        <v>23109</v>
      </c>
      <c r="D439" s="257">
        <v>1</v>
      </c>
      <c r="E439" s="258">
        <v>46001</v>
      </c>
      <c r="F439" s="258">
        <v>46031</v>
      </c>
      <c r="G439" s="257">
        <v>-16</v>
      </c>
      <c r="H439" s="257">
        <v>29340</v>
      </c>
      <c r="I439" s="257">
        <v>29340</v>
      </c>
      <c r="J439" s="257">
        <v>29340</v>
      </c>
      <c r="K439" s="257">
        <v>0</v>
      </c>
      <c r="L439" s="257">
        <v>0</v>
      </c>
      <c r="M439" s="257">
        <v>0</v>
      </c>
      <c r="N439" s="257">
        <v>0</v>
      </c>
      <c r="O439" s="257">
        <v>0</v>
      </c>
      <c r="P439" s="254"/>
    </row>
    <row r="440" spans="1:16" ht="18.75" customHeight="1">
      <c r="A440" s="12" t="s">
        <v>130</v>
      </c>
      <c r="B440" s="255">
        <v>751</v>
      </c>
      <c r="C440" s="256">
        <v>18331</v>
      </c>
      <c r="D440" s="257">
        <v>1</v>
      </c>
      <c r="E440" s="258">
        <v>46001</v>
      </c>
      <c r="F440" s="258">
        <v>46031</v>
      </c>
      <c r="G440" s="257">
        <v>-16</v>
      </c>
      <c r="H440" s="257">
        <v>13720</v>
      </c>
      <c r="I440" s="257">
        <v>13720</v>
      </c>
      <c r="J440" s="257">
        <v>13720</v>
      </c>
      <c r="K440" s="257">
        <v>0</v>
      </c>
      <c r="L440" s="257">
        <v>0</v>
      </c>
      <c r="M440" s="257">
        <v>0</v>
      </c>
      <c r="N440" s="257">
        <v>0</v>
      </c>
      <c r="O440" s="257">
        <v>0</v>
      </c>
      <c r="P440" s="254"/>
    </row>
    <row r="441" spans="1:16" ht="18.75" customHeight="1">
      <c r="A441" s="12" t="s">
        <v>130</v>
      </c>
      <c r="B441" s="255">
        <v>151</v>
      </c>
      <c r="C441" s="256">
        <v>23134</v>
      </c>
      <c r="D441" s="257">
        <v>1</v>
      </c>
      <c r="E441" s="258">
        <v>46002</v>
      </c>
      <c r="F441" s="258">
        <v>46032</v>
      </c>
      <c r="G441" s="257">
        <v>-17</v>
      </c>
      <c r="H441" s="257">
        <v>24545</v>
      </c>
      <c r="I441" s="257">
        <v>24545</v>
      </c>
      <c r="J441" s="257">
        <v>24545</v>
      </c>
      <c r="K441" s="257">
        <v>0</v>
      </c>
      <c r="L441" s="257">
        <v>0</v>
      </c>
      <c r="M441" s="257">
        <v>0</v>
      </c>
      <c r="N441" s="257">
        <v>0</v>
      </c>
      <c r="O441" s="257">
        <v>0</v>
      </c>
      <c r="P441" s="254"/>
    </row>
    <row r="442" spans="1:16" ht="18.75" customHeight="1">
      <c r="A442" s="12" t="s">
        <v>130</v>
      </c>
      <c r="B442" s="255">
        <v>151</v>
      </c>
      <c r="C442" s="256">
        <v>23189</v>
      </c>
      <c r="D442" s="257">
        <v>1</v>
      </c>
      <c r="E442" s="258">
        <v>46003</v>
      </c>
      <c r="F442" s="258">
        <v>46033</v>
      </c>
      <c r="G442" s="257">
        <v>-18</v>
      </c>
      <c r="H442" s="257">
        <v>27830</v>
      </c>
      <c r="I442" s="257">
        <v>27830</v>
      </c>
      <c r="J442" s="257">
        <v>27830</v>
      </c>
      <c r="K442" s="257">
        <v>0</v>
      </c>
      <c r="L442" s="257">
        <v>0</v>
      </c>
      <c r="M442" s="257">
        <v>0</v>
      </c>
      <c r="N442" s="257">
        <v>0</v>
      </c>
      <c r="O442" s="257">
        <v>0</v>
      </c>
      <c r="P442" s="254"/>
    </row>
    <row r="443" spans="1:16" ht="18.75" customHeight="1">
      <c r="A443" s="12" t="s">
        <v>130</v>
      </c>
      <c r="B443" s="255">
        <v>751</v>
      </c>
      <c r="C443" s="256">
        <v>18431</v>
      </c>
      <c r="D443" s="257">
        <v>1</v>
      </c>
      <c r="E443" s="258">
        <v>46003</v>
      </c>
      <c r="F443" s="258">
        <v>46033</v>
      </c>
      <c r="G443" s="257">
        <v>-18</v>
      </c>
      <c r="H443" s="257">
        <v>98940</v>
      </c>
      <c r="I443" s="257">
        <v>98940</v>
      </c>
      <c r="J443" s="257">
        <v>98940</v>
      </c>
      <c r="K443" s="257">
        <v>0</v>
      </c>
      <c r="L443" s="257">
        <v>0</v>
      </c>
      <c r="M443" s="257">
        <v>0</v>
      </c>
      <c r="N443" s="257">
        <v>0</v>
      </c>
      <c r="O443" s="257">
        <v>0</v>
      </c>
      <c r="P443" s="254"/>
    </row>
    <row r="444" spans="1:16" ht="18.75" customHeight="1">
      <c r="A444" s="12" t="s">
        <v>130</v>
      </c>
      <c r="B444" s="255">
        <v>151</v>
      </c>
      <c r="C444" s="256">
        <v>23206</v>
      </c>
      <c r="D444" s="257">
        <v>1</v>
      </c>
      <c r="E444" s="258">
        <v>46004</v>
      </c>
      <c r="F444" s="258">
        <v>46034</v>
      </c>
      <c r="G444" s="257">
        <v>-19</v>
      </c>
      <c r="H444" s="257">
        <v>31680</v>
      </c>
      <c r="I444" s="257">
        <v>31680</v>
      </c>
      <c r="J444" s="257">
        <v>31680</v>
      </c>
      <c r="K444" s="257">
        <v>0</v>
      </c>
      <c r="L444" s="257">
        <v>0</v>
      </c>
      <c r="M444" s="257">
        <v>0</v>
      </c>
      <c r="N444" s="257">
        <v>0</v>
      </c>
      <c r="O444" s="257">
        <v>0</v>
      </c>
      <c r="P444" s="254"/>
    </row>
    <row r="445" spans="1:16" ht="18.75" customHeight="1">
      <c r="A445" s="12" t="s">
        <v>130</v>
      </c>
      <c r="B445" s="255">
        <v>151</v>
      </c>
      <c r="C445" s="256">
        <v>23207</v>
      </c>
      <c r="D445" s="257">
        <v>1</v>
      </c>
      <c r="E445" s="258">
        <v>46004</v>
      </c>
      <c r="F445" s="258">
        <v>46034</v>
      </c>
      <c r="G445" s="257">
        <v>-19</v>
      </c>
      <c r="H445" s="257">
        <v>1953</v>
      </c>
      <c r="I445" s="257">
        <v>1953</v>
      </c>
      <c r="J445" s="257">
        <v>1953</v>
      </c>
      <c r="K445" s="257">
        <v>0</v>
      </c>
      <c r="L445" s="257">
        <v>0</v>
      </c>
      <c r="M445" s="257">
        <v>0</v>
      </c>
      <c r="N445" s="257">
        <v>0</v>
      </c>
      <c r="O445" s="257">
        <v>0</v>
      </c>
      <c r="P445" s="254"/>
    </row>
    <row r="446" spans="1:16" ht="18.75" customHeight="1">
      <c r="A446" s="12" t="s">
        <v>130</v>
      </c>
      <c r="B446" s="255">
        <v>151</v>
      </c>
      <c r="C446" s="256">
        <v>23245</v>
      </c>
      <c r="D446" s="257">
        <v>1</v>
      </c>
      <c r="E446" s="258">
        <v>46006</v>
      </c>
      <c r="F446" s="258">
        <v>46036</v>
      </c>
      <c r="G446" s="257">
        <v>-21</v>
      </c>
      <c r="H446" s="257">
        <v>740</v>
      </c>
      <c r="I446" s="257">
        <v>740</v>
      </c>
      <c r="J446" s="257">
        <v>740</v>
      </c>
      <c r="K446" s="257">
        <v>0</v>
      </c>
      <c r="L446" s="257">
        <v>0</v>
      </c>
      <c r="M446" s="257">
        <v>0</v>
      </c>
      <c r="N446" s="257">
        <v>0</v>
      </c>
      <c r="O446" s="257">
        <v>0</v>
      </c>
      <c r="P446" s="254"/>
    </row>
    <row r="447" spans="1:16" ht="18.75" customHeight="1">
      <c r="A447" s="12" t="s">
        <v>130</v>
      </c>
      <c r="B447" s="255">
        <v>751</v>
      </c>
      <c r="C447" s="256">
        <v>18527</v>
      </c>
      <c r="D447" s="257">
        <v>1</v>
      </c>
      <c r="E447" s="258">
        <v>46006</v>
      </c>
      <c r="F447" s="258">
        <v>46036</v>
      </c>
      <c r="G447" s="257">
        <v>-21</v>
      </c>
      <c r="H447" s="257">
        <v>35520</v>
      </c>
      <c r="I447" s="257">
        <v>35520</v>
      </c>
      <c r="J447" s="257">
        <v>35520</v>
      </c>
      <c r="K447" s="257">
        <v>0</v>
      </c>
      <c r="L447" s="257">
        <v>0</v>
      </c>
      <c r="M447" s="257">
        <v>0</v>
      </c>
      <c r="N447" s="257">
        <v>0</v>
      </c>
      <c r="O447" s="257">
        <v>0</v>
      </c>
      <c r="P447" s="254"/>
    </row>
    <row r="448" spans="1:16" ht="18.75" customHeight="1">
      <c r="A448" s="12" t="s">
        <v>130</v>
      </c>
      <c r="B448" s="255">
        <v>751</v>
      </c>
      <c r="C448" s="256">
        <v>18551</v>
      </c>
      <c r="D448" s="257">
        <v>1</v>
      </c>
      <c r="E448" s="258">
        <v>46007</v>
      </c>
      <c r="F448" s="258">
        <v>46037</v>
      </c>
      <c r="G448" s="257">
        <v>-22</v>
      </c>
      <c r="H448" s="257">
        <v>61100</v>
      </c>
      <c r="I448" s="257">
        <v>61100</v>
      </c>
      <c r="J448" s="257">
        <v>61100</v>
      </c>
      <c r="K448" s="257">
        <v>0</v>
      </c>
      <c r="L448" s="257">
        <v>0</v>
      </c>
      <c r="M448" s="257">
        <v>0</v>
      </c>
      <c r="N448" s="257">
        <v>0</v>
      </c>
      <c r="O448" s="257">
        <v>0</v>
      </c>
      <c r="P448" s="254"/>
    </row>
    <row r="449" spans="1:16" ht="18.75" customHeight="1">
      <c r="A449" s="12" t="s">
        <v>130</v>
      </c>
      <c r="B449" s="255">
        <v>151</v>
      </c>
      <c r="C449" s="256">
        <v>23295</v>
      </c>
      <c r="D449" s="257">
        <v>1</v>
      </c>
      <c r="E449" s="258">
        <v>46007</v>
      </c>
      <c r="F449" s="258">
        <v>46037</v>
      </c>
      <c r="G449" s="257">
        <v>-22</v>
      </c>
      <c r="H449" s="257">
        <v>40040</v>
      </c>
      <c r="I449" s="257">
        <v>40040</v>
      </c>
      <c r="J449" s="257">
        <v>40040</v>
      </c>
      <c r="K449" s="257">
        <v>0</v>
      </c>
      <c r="L449" s="257">
        <v>0</v>
      </c>
      <c r="M449" s="257">
        <v>0</v>
      </c>
      <c r="N449" s="257">
        <v>0</v>
      </c>
      <c r="O449" s="257">
        <v>0</v>
      </c>
      <c r="P449" s="254"/>
    </row>
    <row r="450" spans="1:16" ht="18.75" customHeight="1">
      <c r="A450" s="12" t="s">
        <v>130</v>
      </c>
      <c r="B450" s="255">
        <v>151</v>
      </c>
      <c r="C450" s="256">
        <v>23297</v>
      </c>
      <c r="D450" s="257">
        <v>1</v>
      </c>
      <c r="E450" s="258">
        <v>46008</v>
      </c>
      <c r="F450" s="258">
        <v>46038</v>
      </c>
      <c r="G450" s="257">
        <v>-23</v>
      </c>
      <c r="H450" s="257">
        <v>3800</v>
      </c>
      <c r="I450" s="257">
        <v>3800</v>
      </c>
      <c r="J450" s="257">
        <v>3800</v>
      </c>
      <c r="K450" s="257">
        <v>0</v>
      </c>
      <c r="L450" s="257">
        <v>0</v>
      </c>
      <c r="M450" s="257">
        <v>0</v>
      </c>
      <c r="N450" s="257">
        <v>0</v>
      </c>
      <c r="O450" s="257">
        <v>0</v>
      </c>
      <c r="P450" s="254"/>
    </row>
    <row r="451" spans="1:16" ht="18.75" customHeight="1">
      <c r="A451" s="12" t="s">
        <v>130</v>
      </c>
      <c r="B451" s="255">
        <v>751</v>
      </c>
      <c r="C451" s="256">
        <v>18587</v>
      </c>
      <c r="D451" s="257">
        <v>1</v>
      </c>
      <c r="E451" s="258">
        <v>46008</v>
      </c>
      <c r="F451" s="258">
        <v>46038</v>
      </c>
      <c r="G451" s="257">
        <v>-23</v>
      </c>
      <c r="H451" s="257">
        <v>21380</v>
      </c>
      <c r="I451" s="257">
        <v>21380</v>
      </c>
      <c r="J451" s="257">
        <v>21380</v>
      </c>
      <c r="K451" s="257">
        <v>0</v>
      </c>
      <c r="L451" s="257">
        <v>0</v>
      </c>
      <c r="M451" s="257">
        <v>0</v>
      </c>
      <c r="N451" s="257">
        <v>0</v>
      </c>
      <c r="O451" s="257">
        <v>0</v>
      </c>
      <c r="P451" s="254"/>
    </row>
    <row r="452" spans="1:16" ht="18.75" customHeight="1">
      <c r="A452" s="12" t="s">
        <v>130</v>
      </c>
      <c r="B452" s="255">
        <v>151</v>
      </c>
      <c r="C452" s="256">
        <v>23347</v>
      </c>
      <c r="D452" s="257">
        <v>1</v>
      </c>
      <c r="E452" s="258">
        <v>46009</v>
      </c>
      <c r="F452" s="258">
        <v>46039</v>
      </c>
      <c r="G452" s="257">
        <v>-24</v>
      </c>
      <c r="H452" s="257">
        <v>34870</v>
      </c>
      <c r="I452" s="257">
        <v>34870</v>
      </c>
      <c r="J452" s="257">
        <v>34870</v>
      </c>
      <c r="K452" s="257">
        <v>0</v>
      </c>
      <c r="L452" s="257">
        <v>0</v>
      </c>
      <c r="M452" s="257">
        <v>0</v>
      </c>
      <c r="N452" s="257">
        <v>0</v>
      </c>
      <c r="O452" s="257">
        <v>0</v>
      </c>
      <c r="P452" s="254"/>
    </row>
    <row r="453" spans="1:16" ht="18.75" customHeight="1">
      <c r="A453" s="12" t="s">
        <v>130</v>
      </c>
      <c r="B453" s="255">
        <v>751</v>
      </c>
      <c r="C453" s="256">
        <v>18647</v>
      </c>
      <c r="D453" s="257">
        <v>1</v>
      </c>
      <c r="E453" s="258">
        <v>46009</v>
      </c>
      <c r="F453" s="258">
        <v>46039</v>
      </c>
      <c r="G453" s="257">
        <v>-24</v>
      </c>
      <c r="H453" s="257">
        <v>25200</v>
      </c>
      <c r="I453" s="257">
        <v>25200</v>
      </c>
      <c r="J453" s="257">
        <v>25200</v>
      </c>
      <c r="K453" s="257">
        <v>0</v>
      </c>
      <c r="L453" s="257">
        <v>0</v>
      </c>
      <c r="M453" s="257">
        <v>0</v>
      </c>
      <c r="N453" s="257">
        <v>0</v>
      </c>
      <c r="O453" s="257">
        <v>0</v>
      </c>
      <c r="P453" s="254"/>
    </row>
    <row r="454" spans="1:16" ht="18.75" customHeight="1">
      <c r="A454" s="12" t="s">
        <v>130</v>
      </c>
      <c r="B454" s="255">
        <v>751</v>
      </c>
      <c r="C454" s="256">
        <v>18652</v>
      </c>
      <c r="D454" s="257">
        <v>1</v>
      </c>
      <c r="E454" s="258">
        <v>46009</v>
      </c>
      <c r="F454" s="258">
        <v>46039</v>
      </c>
      <c r="G454" s="257">
        <v>-24</v>
      </c>
      <c r="H454" s="257">
        <v>58555</v>
      </c>
      <c r="I454" s="257">
        <v>58555</v>
      </c>
      <c r="J454" s="257">
        <v>58555</v>
      </c>
      <c r="K454" s="257">
        <v>0</v>
      </c>
      <c r="L454" s="257">
        <v>0</v>
      </c>
      <c r="M454" s="257">
        <v>0</v>
      </c>
      <c r="N454" s="257">
        <v>0</v>
      </c>
      <c r="O454" s="257">
        <v>0</v>
      </c>
      <c r="P454" s="254"/>
    </row>
    <row r="455" spans="1:16" ht="18.75" customHeight="1">
      <c r="A455" s="12" t="s">
        <v>130</v>
      </c>
      <c r="B455" s="255">
        <v>151</v>
      </c>
      <c r="C455" s="256">
        <v>23378</v>
      </c>
      <c r="D455" s="257">
        <v>1</v>
      </c>
      <c r="E455" s="258">
        <v>46010</v>
      </c>
      <c r="F455" s="258">
        <v>46040</v>
      </c>
      <c r="G455" s="257">
        <v>-25</v>
      </c>
      <c r="H455" s="257">
        <v>2905</v>
      </c>
      <c r="I455" s="257">
        <v>2905</v>
      </c>
      <c r="J455" s="257">
        <v>2905</v>
      </c>
      <c r="K455" s="257">
        <v>0</v>
      </c>
      <c r="L455" s="257">
        <v>0</v>
      </c>
      <c r="M455" s="257">
        <v>0</v>
      </c>
      <c r="N455" s="257">
        <v>0</v>
      </c>
      <c r="O455" s="257">
        <v>0</v>
      </c>
      <c r="P455" s="254"/>
    </row>
    <row r="456" spans="1:16" ht="18.75" customHeight="1">
      <c r="A456" s="12" t="s">
        <v>130</v>
      </c>
      <c r="B456" s="255">
        <v>151</v>
      </c>
      <c r="C456" s="256">
        <v>23480</v>
      </c>
      <c r="D456" s="257">
        <v>1</v>
      </c>
      <c r="E456" s="258">
        <v>46011</v>
      </c>
      <c r="F456" s="258">
        <v>46041</v>
      </c>
      <c r="G456" s="257">
        <v>-26</v>
      </c>
      <c r="H456" s="257">
        <v>24780</v>
      </c>
      <c r="I456" s="257">
        <v>24780</v>
      </c>
      <c r="J456" s="257">
        <v>24780</v>
      </c>
      <c r="K456" s="257">
        <v>0</v>
      </c>
      <c r="L456" s="257">
        <v>0</v>
      </c>
      <c r="M456" s="257">
        <v>0</v>
      </c>
      <c r="N456" s="257">
        <v>0</v>
      </c>
      <c r="O456" s="257">
        <v>0</v>
      </c>
      <c r="P456" s="254"/>
    </row>
    <row r="457" spans="1:16" ht="18.75" customHeight="1">
      <c r="A457" s="12" t="s">
        <v>130</v>
      </c>
      <c r="B457" s="255">
        <v>751</v>
      </c>
      <c r="C457" s="256">
        <v>18757</v>
      </c>
      <c r="D457" s="257">
        <v>1</v>
      </c>
      <c r="E457" s="258">
        <v>46011</v>
      </c>
      <c r="F457" s="258">
        <v>46041</v>
      </c>
      <c r="G457" s="257">
        <v>-26</v>
      </c>
      <c r="H457" s="257">
        <v>8640</v>
      </c>
      <c r="I457" s="257">
        <v>8640</v>
      </c>
      <c r="J457" s="257">
        <v>8640</v>
      </c>
      <c r="K457" s="257">
        <v>0</v>
      </c>
      <c r="L457" s="257">
        <v>0</v>
      </c>
      <c r="M457" s="257">
        <v>0</v>
      </c>
      <c r="N457" s="257">
        <v>0</v>
      </c>
      <c r="O457" s="257">
        <v>0</v>
      </c>
      <c r="P457" s="254"/>
    </row>
    <row r="458" spans="1:16" ht="18.75" customHeight="1">
      <c r="A458" s="12" t="s">
        <v>130</v>
      </c>
      <c r="B458" s="255">
        <v>751</v>
      </c>
      <c r="C458" s="256">
        <v>18776</v>
      </c>
      <c r="D458" s="257">
        <v>1</v>
      </c>
      <c r="E458" s="258">
        <v>46013</v>
      </c>
      <c r="F458" s="258">
        <v>46043</v>
      </c>
      <c r="G458" s="257">
        <v>-28</v>
      </c>
      <c r="H458" s="257">
        <v>35020</v>
      </c>
      <c r="I458" s="257">
        <v>35020</v>
      </c>
      <c r="J458" s="257">
        <v>35020</v>
      </c>
      <c r="K458" s="257">
        <v>0</v>
      </c>
      <c r="L458" s="257">
        <v>0</v>
      </c>
      <c r="M458" s="257">
        <v>0</v>
      </c>
      <c r="N458" s="257">
        <v>0</v>
      </c>
      <c r="O458" s="257">
        <v>0</v>
      </c>
      <c r="P458" s="254"/>
    </row>
    <row r="459" spans="1:16" ht="18.75" customHeight="1">
      <c r="A459" s="12" t="s">
        <v>130</v>
      </c>
      <c r="B459" s="255">
        <v>151</v>
      </c>
      <c r="C459" s="256">
        <v>23520</v>
      </c>
      <c r="D459" s="257">
        <v>1</v>
      </c>
      <c r="E459" s="258">
        <v>46013</v>
      </c>
      <c r="F459" s="258">
        <v>46043</v>
      </c>
      <c r="G459" s="257">
        <v>-28</v>
      </c>
      <c r="H459" s="257">
        <v>2930</v>
      </c>
      <c r="I459" s="257">
        <v>2930</v>
      </c>
      <c r="J459" s="257">
        <v>2930</v>
      </c>
      <c r="K459" s="257">
        <v>0</v>
      </c>
      <c r="L459" s="257">
        <v>0</v>
      </c>
      <c r="M459" s="257">
        <v>0</v>
      </c>
      <c r="N459" s="257">
        <v>0</v>
      </c>
      <c r="O459" s="257">
        <v>0</v>
      </c>
      <c r="P459" s="254"/>
    </row>
    <row r="460" spans="1:16" ht="18.75" customHeight="1">
      <c r="A460" s="12" t="s">
        <v>130</v>
      </c>
      <c r="B460" s="255">
        <v>151</v>
      </c>
      <c r="C460" s="256">
        <v>23521</v>
      </c>
      <c r="D460" s="257">
        <v>1</v>
      </c>
      <c r="E460" s="258">
        <v>46013</v>
      </c>
      <c r="F460" s="258">
        <v>46043</v>
      </c>
      <c r="G460" s="257">
        <v>-28</v>
      </c>
      <c r="H460" s="257">
        <v>2770</v>
      </c>
      <c r="I460" s="257">
        <v>2770</v>
      </c>
      <c r="J460" s="257">
        <v>2770</v>
      </c>
      <c r="K460" s="257">
        <v>0</v>
      </c>
      <c r="L460" s="257">
        <v>0</v>
      </c>
      <c r="M460" s="257">
        <v>0</v>
      </c>
      <c r="N460" s="257">
        <v>0</v>
      </c>
      <c r="O460" s="257">
        <v>0</v>
      </c>
      <c r="P460" s="254"/>
    </row>
    <row r="461" spans="1:16" ht="18.75" customHeight="1">
      <c r="A461" s="12" t="s">
        <v>130</v>
      </c>
      <c r="B461" s="255">
        <v>151</v>
      </c>
      <c r="C461" s="256">
        <v>23532</v>
      </c>
      <c r="D461" s="257">
        <v>1</v>
      </c>
      <c r="E461" s="258">
        <v>46014</v>
      </c>
      <c r="F461" s="258">
        <v>46044</v>
      </c>
      <c r="G461" s="257">
        <v>-29</v>
      </c>
      <c r="H461" s="257">
        <v>39970</v>
      </c>
      <c r="I461" s="257">
        <v>39970</v>
      </c>
      <c r="J461" s="257">
        <v>39970</v>
      </c>
      <c r="K461" s="257">
        <v>0</v>
      </c>
      <c r="L461" s="257">
        <v>0</v>
      </c>
      <c r="M461" s="257">
        <v>0</v>
      </c>
      <c r="N461" s="257">
        <v>0</v>
      </c>
      <c r="O461" s="257">
        <v>0</v>
      </c>
      <c r="P461" s="254"/>
    </row>
    <row r="462" spans="1:16" ht="18.75" customHeight="1">
      <c r="A462" s="12" t="s">
        <v>130</v>
      </c>
      <c r="B462" s="255">
        <v>151</v>
      </c>
      <c r="C462" s="256">
        <v>23534</v>
      </c>
      <c r="D462" s="257">
        <v>1</v>
      </c>
      <c r="E462" s="258">
        <v>46014</v>
      </c>
      <c r="F462" s="258">
        <v>46044</v>
      </c>
      <c r="G462" s="257">
        <v>-29</v>
      </c>
      <c r="H462" s="257">
        <v>3675</v>
      </c>
      <c r="I462" s="257">
        <v>3675</v>
      </c>
      <c r="J462" s="257">
        <v>3675</v>
      </c>
      <c r="K462" s="257">
        <v>0</v>
      </c>
      <c r="L462" s="257">
        <v>0</v>
      </c>
      <c r="M462" s="257">
        <v>0</v>
      </c>
      <c r="N462" s="257">
        <v>0</v>
      </c>
      <c r="O462" s="257">
        <v>0</v>
      </c>
      <c r="P462" s="254"/>
    </row>
    <row r="463" spans="1:16" ht="18.75" customHeight="1">
      <c r="A463" s="12" t="s">
        <v>130</v>
      </c>
      <c r="B463" s="255">
        <v>751</v>
      </c>
      <c r="C463" s="256">
        <v>18851</v>
      </c>
      <c r="D463" s="257">
        <v>1</v>
      </c>
      <c r="E463" s="258">
        <v>46014</v>
      </c>
      <c r="F463" s="258">
        <v>46044</v>
      </c>
      <c r="G463" s="257">
        <v>-29</v>
      </c>
      <c r="H463" s="257">
        <v>35340</v>
      </c>
      <c r="I463" s="257">
        <v>35340</v>
      </c>
      <c r="J463" s="257">
        <v>35340</v>
      </c>
      <c r="K463" s="257">
        <v>0</v>
      </c>
      <c r="L463" s="257">
        <v>0</v>
      </c>
      <c r="M463" s="257">
        <v>0</v>
      </c>
      <c r="N463" s="257">
        <v>0</v>
      </c>
      <c r="O463" s="257">
        <v>0</v>
      </c>
      <c r="P463" s="254"/>
    </row>
    <row r="464" spans="1:16" ht="18.75" customHeight="1">
      <c r="A464" s="12" t="s">
        <v>130</v>
      </c>
      <c r="B464" s="255">
        <v>151</v>
      </c>
      <c r="C464" s="256">
        <v>23577</v>
      </c>
      <c r="D464" s="257">
        <v>1</v>
      </c>
      <c r="E464" s="258">
        <v>46015</v>
      </c>
      <c r="F464" s="258">
        <v>46045</v>
      </c>
      <c r="G464" s="257">
        <v>-30</v>
      </c>
      <c r="H464" s="257">
        <v>91750</v>
      </c>
      <c r="I464" s="257">
        <v>91750</v>
      </c>
      <c r="J464" s="257">
        <v>91750</v>
      </c>
      <c r="K464" s="257">
        <v>0</v>
      </c>
      <c r="L464" s="257">
        <v>0</v>
      </c>
      <c r="M464" s="257">
        <v>0</v>
      </c>
      <c r="N464" s="257">
        <v>0</v>
      </c>
      <c r="O464" s="257">
        <v>0</v>
      </c>
      <c r="P464" s="254"/>
    </row>
    <row r="465" spans="1:16" ht="18.75" customHeight="1">
      <c r="A465" s="12" t="s">
        <v>134</v>
      </c>
      <c r="B465" s="255">
        <v>751</v>
      </c>
      <c r="C465" s="256">
        <v>17275</v>
      </c>
      <c r="D465" s="257">
        <v>8</v>
      </c>
      <c r="E465" s="258">
        <v>45966</v>
      </c>
      <c r="F465" s="258">
        <v>45981</v>
      </c>
      <c r="G465" s="257">
        <v>34</v>
      </c>
      <c r="H465" s="257">
        <v>7575700</v>
      </c>
      <c r="I465" s="257">
        <v>4330630</v>
      </c>
      <c r="J465" s="257">
        <v>0</v>
      </c>
      <c r="K465" s="257">
        <v>0</v>
      </c>
      <c r="L465" s="257">
        <v>0</v>
      </c>
      <c r="M465" s="257">
        <v>0</v>
      </c>
      <c r="N465" s="257">
        <v>0</v>
      </c>
      <c r="O465" s="257">
        <v>4330630</v>
      </c>
      <c r="P465" s="254"/>
    </row>
    <row r="466" spans="1:16" ht="18.75" customHeight="1">
      <c r="A466" s="12" t="s">
        <v>134</v>
      </c>
      <c r="B466" s="255">
        <v>751</v>
      </c>
      <c r="C466" s="256">
        <v>17506</v>
      </c>
      <c r="D466" s="257">
        <v>8</v>
      </c>
      <c r="E466" s="258">
        <v>45974</v>
      </c>
      <c r="F466" s="258">
        <v>45989</v>
      </c>
      <c r="G466" s="257">
        <v>26</v>
      </c>
      <c r="H466" s="257">
        <v>9653150</v>
      </c>
      <c r="I466" s="257">
        <v>9653150</v>
      </c>
      <c r="J466" s="257">
        <v>0</v>
      </c>
      <c r="K466" s="257">
        <v>0</v>
      </c>
      <c r="L466" s="257">
        <v>0</v>
      </c>
      <c r="M466" s="257">
        <v>0</v>
      </c>
      <c r="N466" s="257">
        <v>9653150</v>
      </c>
      <c r="O466" s="257">
        <v>0</v>
      </c>
      <c r="P466" s="254"/>
    </row>
    <row r="467" spans="1:16" ht="18.75" customHeight="1">
      <c r="A467" s="12" t="s">
        <v>134</v>
      </c>
      <c r="B467" s="255">
        <v>751</v>
      </c>
      <c r="C467" s="256">
        <v>17766</v>
      </c>
      <c r="D467" s="257">
        <v>8</v>
      </c>
      <c r="E467" s="258">
        <v>45983</v>
      </c>
      <c r="F467" s="258">
        <v>45998</v>
      </c>
      <c r="G467" s="257">
        <v>17</v>
      </c>
      <c r="H467" s="257">
        <v>6175550</v>
      </c>
      <c r="I467" s="257">
        <v>6175550</v>
      </c>
      <c r="J467" s="257">
        <v>0</v>
      </c>
      <c r="K467" s="257">
        <v>0</v>
      </c>
      <c r="L467" s="257">
        <v>0</v>
      </c>
      <c r="M467" s="257">
        <v>6175550</v>
      </c>
      <c r="N467" s="257">
        <v>0</v>
      </c>
      <c r="O467" s="257">
        <v>0</v>
      </c>
      <c r="P467" s="254"/>
    </row>
    <row r="468" spans="1:16" ht="18.75" customHeight="1">
      <c r="A468" s="12" t="s">
        <v>134</v>
      </c>
      <c r="B468" s="255">
        <v>751</v>
      </c>
      <c r="C468" s="256">
        <v>17917</v>
      </c>
      <c r="D468" s="257">
        <v>8</v>
      </c>
      <c r="E468" s="258">
        <v>45988</v>
      </c>
      <c r="F468" s="258">
        <v>46003</v>
      </c>
      <c r="G468" s="257">
        <v>12</v>
      </c>
      <c r="H468" s="257">
        <v>6999100</v>
      </c>
      <c r="I468" s="257">
        <v>6999100</v>
      </c>
      <c r="J468" s="257">
        <v>0</v>
      </c>
      <c r="K468" s="257">
        <v>0</v>
      </c>
      <c r="L468" s="257">
        <v>6999100</v>
      </c>
      <c r="M468" s="257">
        <v>0</v>
      </c>
      <c r="N468" s="257">
        <v>0</v>
      </c>
      <c r="O468" s="257">
        <v>0</v>
      </c>
      <c r="P468" s="254"/>
    </row>
    <row r="469" spans="1:16" ht="18.75" customHeight="1">
      <c r="A469" s="12" t="s">
        <v>134</v>
      </c>
      <c r="B469" s="255">
        <v>751</v>
      </c>
      <c r="C469" s="256">
        <v>17951</v>
      </c>
      <c r="D469" s="257">
        <v>8</v>
      </c>
      <c r="E469" s="258">
        <v>45989</v>
      </c>
      <c r="F469" s="258">
        <v>46004</v>
      </c>
      <c r="G469" s="257">
        <v>11</v>
      </c>
      <c r="H469" s="257">
        <v>2763650</v>
      </c>
      <c r="I469" s="257">
        <v>2763650</v>
      </c>
      <c r="J469" s="257">
        <v>0</v>
      </c>
      <c r="K469" s="257">
        <v>0</v>
      </c>
      <c r="L469" s="257">
        <v>2763650</v>
      </c>
      <c r="M469" s="257">
        <v>0</v>
      </c>
      <c r="N469" s="257">
        <v>0</v>
      </c>
      <c r="O469" s="257">
        <v>0</v>
      </c>
      <c r="P469" s="254"/>
    </row>
    <row r="470" spans="1:16" ht="18.75" customHeight="1">
      <c r="A470" s="12" t="s">
        <v>134</v>
      </c>
      <c r="B470" s="255">
        <v>751</v>
      </c>
      <c r="C470" s="256">
        <v>18016</v>
      </c>
      <c r="D470" s="257">
        <v>8</v>
      </c>
      <c r="E470" s="258">
        <v>45992</v>
      </c>
      <c r="F470" s="258">
        <v>46007</v>
      </c>
      <c r="G470" s="257">
        <v>8</v>
      </c>
      <c r="H470" s="257">
        <v>976300</v>
      </c>
      <c r="I470" s="257">
        <v>976300</v>
      </c>
      <c r="J470" s="257">
        <v>0</v>
      </c>
      <c r="K470" s="257">
        <v>976300</v>
      </c>
      <c r="L470" s="257">
        <v>0</v>
      </c>
      <c r="M470" s="257">
        <v>0</v>
      </c>
      <c r="N470" s="257">
        <v>0</v>
      </c>
      <c r="O470" s="257">
        <v>0</v>
      </c>
      <c r="P470" s="254"/>
    </row>
    <row r="471" spans="1:16" ht="18.75" customHeight="1">
      <c r="A471" s="12" t="s">
        <v>134</v>
      </c>
      <c r="B471" s="255">
        <v>751</v>
      </c>
      <c r="C471" s="256">
        <v>18111</v>
      </c>
      <c r="D471" s="257">
        <v>8</v>
      </c>
      <c r="E471" s="258">
        <v>45994</v>
      </c>
      <c r="F471" s="258">
        <v>46009</v>
      </c>
      <c r="G471" s="257">
        <v>6</v>
      </c>
      <c r="H471" s="257">
        <v>10464700</v>
      </c>
      <c r="I471" s="257">
        <v>10464700</v>
      </c>
      <c r="J471" s="257">
        <v>0</v>
      </c>
      <c r="K471" s="257">
        <v>10464700</v>
      </c>
      <c r="L471" s="257">
        <v>0</v>
      </c>
      <c r="M471" s="257">
        <v>0</v>
      </c>
      <c r="N471" s="257">
        <v>0</v>
      </c>
      <c r="O471" s="257">
        <v>0</v>
      </c>
      <c r="P471" s="254"/>
    </row>
    <row r="472" spans="1:16" ht="18.75" customHeight="1">
      <c r="A472" s="12" t="s">
        <v>134</v>
      </c>
      <c r="B472" s="255">
        <v>751</v>
      </c>
      <c r="C472" s="256">
        <v>18184</v>
      </c>
      <c r="D472" s="257">
        <v>8</v>
      </c>
      <c r="E472" s="258">
        <v>45996</v>
      </c>
      <c r="F472" s="258">
        <v>46011</v>
      </c>
      <c r="G472" s="257">
        <v>4</v>
      </c>
      <c r="H472" s="257">
        <v>429000</v>
      </c>
      <c r="I472" s="257">
        <v>429000</v>
      </c>
      <c r="J472" s="257">
        <v>0</v>
      </c>
      <c r="K472" s="257">
        <v>429000</v>
      </c>
      <c r="L472" s="257">
        <v>0</v>
      </c>
      <c r="M472" s="257">
        <v>0</v>
      </c>
      <c r="N472" s="257">
        <v>0</v>
      </c>
      <c r="O472" s="257">
        <v>0</v>
      </c>
      <c r="P472" s="254"/>
    </row>
    <row r="473" spans="1:16" ht="18.75" customHeight="1">
      <c r="A473" s="12" t="s">
        <v>134</v>
      </c>
      <c r="B473" s="255">
        <v>751</v>
      </c>
      <c r="C473" s="256">
        <v>18327</v>
      </c>
      <c r="D473" s="257">
        <v>8</v>
      </c>
      <c r="E473" s="258">
        <v>46001</v>
      </c>
      <c r="F473" s="258">
        <v>46016</v>
      </c>
      <c r="G473" s="257">
        <v>-1</v>
      </c>
      <c r="H473" s="257">
        <v>8565250</v>
      </c>
      <c r="I473" s="257">
        <v>8565250</v>
      </c>
      <c r="J473" s="257">
        <v>8565250</v>
      </c>
      <c r="K473" s="257">
        <v>0</v>
      </c>
      <c r="L473" s="257">
        <v>0</v>
      </c>
      <c r="M473" s="257">
        <v>0</v>
      </c>
      <c r="N473" s="257">
        <v>0</v>
      </c>
      <c r="O473" s="257">
        <v>0</v>
      </c>
      <c r="P473" s="254"/>
    </row>
    <row r="474" spans="1:16" ht="18.75" customHeight="1">
      <c r="A474" s="12" t="s">
        <v>134</v>
      </c>
      <c r="B474" s="255">
        <v>751</v>
      </c>
      <c r="C474" s="256">
        <v>18399</v>
      </c>
      <c r="D474" s="257">
        <v>8</v>
      </c>
      <c r="E474" s="258">
        <v>46002</v>
      </c>
      <c r="F474" s="258">
        <v>46017</v>
      </c>
      <c r="G474" s="257">
        <v>-2</v>
      </c>
      <c r="H474" s="257">
        <v>1548950</v>
      </c>
      <c r="I474" s="257">
        <v>1548950</v>
      </c>
      <c r="J474" s="257">
        <v>1548950</v>
      </c>
      <c r="K474" s="257">
        <v>0</v>
      </c>
      <c r="L474" s="257">
        <v>0</v>
      </c>
      <c r="M474" s="257">
        <v>0</v>
      </c>
      <c r="N474" s="257">
        <v>0</v>
      </c>
      <c r="O474" s="257">
        <v>0</v>
      </c>
      <c r="P474" s="254"/>
    </row>
    <row r="475" spans="1:16" ht="18.75" customHeight="1">
      <c r="A475" s="12" t="s">
        <v>134</v>
      </c>
      <c r="B475" s="255">
        <v>751</v>
      </c>
      <c r="C475" s="256">
        <v>18426</v>
      </c>
      <c r="D475" s="257">
        <v>8</v>
      </c>
      <c r="E475" s="258">
        <v>46003</v>
      </c>
      <c r="F475" s="258">
        <v>46018</v>
      </c>
      <c r="G475" s="257">
        <v>-3</v>
      </c>
      <c r="H475" s="257">
        <v>200200</v>
      </c>
      <c r="I475" s="257">
        <v>200200</v>
      </c>
      <c r="J475" s="257">
        <v>200200</v>
      </c>
      <c r="K475" s="257">
        <v>0</v>
      </c>
      <c r="L475" s="257">
        <v>0</v>
      </c>
      <c r="M475" s="257">
        <v>0</v>
      </c>
      <c r="N475" s="257">
        <v>0</v>
      </c>
      <c r="O475" s="257">
        <v>0</v>
      </c>
      <c r="P475" s="254"/>
    </row>
    <row r="476" spans="1:16" ht="18.75" customHeight="1">
      <c r="A476" s="12" t="s">
        <v>134</v>
      </c>
      <c r="B476" s="255">
        <v>751</v>
      </c>
      <c r="C476" s="256">
        <v>18552</v>
      </c>
      <c r="D476" s="257">
        <v>8</v>
      </c>
      <c r="E476" s="258">
        <v>46007</v>
      </c>
      <c r="F476" s="258">
        <v>46022</v>
      </c>
      <c r="G476" s="257">
        <v>-7</v>
      </c>
      <c r="H476" s="257">
        <v>1075100</v>
      </c>
      <c r="I476" s="257">
        <v>1075100</v>
      </c>
      <c r="J476" s="257">
        <v>1075100</v>
      </c>
      <c r="K476" s="257">
        <v>0</v>
      </c>
      <c r="L476" s="257">
        <v>0</v>
      </c>
      <c r="M476" s="257">
        <v>0</v>
      </c>
      <c r="N476" s="257">
        <v>0</v>
      </c>
      <c r="O476" s="257">
        <v>0</v>
      </c>
      <c r="P476" s="254"/>
    </row>
    <row r="477" spans="1:16" ht="18.75" customHeight="1">
      <c r="A477" s="12" t="s">
        <v>134</v>
      </c>
      <c r="B477" s="255">
        <v>751</v>
      </c>
      <c r="C477" s="256">
        <v>18589</v>
      </c>
      <c r="D477" s="257">
        <v>8</v>
      </c>
      <c r="E477" s="258">
        <v>46008</v>
      </c>
      <c r="F477" s="258">
        <v>46023</v>
      </c>
      <c r="G477" s="257">
        <v>-8</v>
      </c>
      <c r="H477" s="257">
        <v>3736800</v>
      </c>
      <c r="I477" s="257">
        <v>3736800</v>
      </c>
      <c r="J477" s="257">
        <v>3736800</v>
      </c>
      <c r="K477" s="257">
        <v>0</v>
      </c>
      <c r="L477" s="257">
        <v>0</v>
      </c>
      <c r="M477" s="257">
        <v>0</v>
      </c>
      <c r="N477" s="257">
        <v>0</v>
      </c>
      <c r="O477" s="257">
        <v>0</v>
      </c>
      <c r="P477" s="254"/>
    </row>
    <row r="478" spans="1:16" ht="18.75" customHeight="1">
      <c r="A478" s="12" t="s">
        <v>134</v>
      </c>
      <c r="B478" s="255">
        <v>751</v>
      </c>
      <c r="C478" s="256">
        <v>18683</v>
      </c>
      <c r="D478" s="257">
        <v>8</v>
      </c>
      <c r="E478" s="258">
        <v>46010</v>
      </c>
      <c r="F478" s="258">
        <v>46025</v>
      </c>
      <c r="G478" s="257">
        <v>-10</v>
      </c>
      <c r="H478" s="257">
        <v>4924800</v>
      </c>
      <c r="I478" s="257">
        <v>4924800</v>
      </c>
      <c r="J478" s="257">
        <v>4924800</v>
      </c>
      <c r="K478" s="257">
        <v>0</v>
      </c>
      <c r="L478" s="257">
        <v>0</v>
      </c>
      <c r="M478" s="257">
        <v>0</v>
      </c>
      <c r="N478" s="257">
        <v>0</v>
      </c>
      <c r="O478" s="257">
        <v>0</v>
      </c>
      <c r="P478" s="254"/>
    </row>
    <row r="479" spans="1:16" ht="18.75" customHeight="1">
      <c r="A479" s="12" t="s">
        <v>134</v>
      </c>
      <c r="B479" s="255">
        <v>751</v>
      </c>
      <c r="C479" s="256">
        <v>18832</v>
      </c>
      <c r="D479" s="257">
        <v>8</v>
      </c>
      <c r="E479" s="258">
        <v>46014</v>
      </c>
      <c r="F479" s="258">
        <v>46029</v>
      </c>
      <c r="G479" s="257">
        <v>-14</v>
      </c>
      <c r="H479" s="257">
        <v>6513400</v>
      </c>
      <c r="I479" s="257">
        <v>6513400</v>
      </c>
      <c r="J479" s="257">
        <v>6513400</v>
      </c>
      <c r="K479" s="257">
        <v>0</v>
      </c>
      <c r="L479" s="257">
        <v>0</v>
      </c>
      <c r="M479" s="257">
        <v>0</v>
      </c>
      <c r="N479" s="257">
        <v>0</v>
      </c>
      <c r="O479" s="257">
        <v>0</v>
      </c>
      <c r="P479" s="254"/>
    </row>
    <row r="480" spans="1:16" ht="18.75" customHeight="1">
      <c r="A480" s="12" t="s">
        <v>1167</v>
      </c>
      <c r="B480" s="255">
        <v>151</v>
      </c>
      <c r="C480" s="256">
        <v>22937</v>
      </c>
      <c r="D480" s="257">
        <v>4</v>
      </c>
      <c r="E480" s="258">
        <v>45994</v>
      </c>
      <c r="F480" s="258">
        <v>46009</v>
      </c>
      <c r="G480" s="257">
        <v>6</v>
      </c>
      <c r="H480" s="257">
        <v>296700</v>
      </c>
      <c r="I480" s="257">
        <v>296700</v>
      </c>
      <c r="J480" s="257">
        <v>0</v>
      </c>
      <c r="K480" s="257">
        <v>296700</v>
      </c>
      <c r="L480" s="257">
        <v>0</v>
      </c>
      <c r="M480" s="257">
        <v>0</v>
      </c>
      <c r="N480" s="257">
        <v>0</v>
      </c>
      <c r="O480" s="257">
        <v>0</v>
      </c>
      <c r="P480" s="254"/>
    </row>
    <row r="481" spans="1:16" ht="18.75" customHeight="1">
      <c r="A481" s="12" t="s">
        <v>1167</v>
      </c>
      <c r="B481" s="255">
        <v>151</v>
      </c>
      <c r="C481" s="256">
        <v>23055</v>
      </c>
      <c r="D481" s="257">
        <v>4</v>
      </c>
      <c r="E481" s="258">
        <v>46000</v>
      </c>
      <c r="F481" s="258">
        <v>46015</v>
      </c>
      <c r="G481" s="257">
        <v>0</v>
      </c>
      <c r="H481" s="257">
        <v>292100</v>
      </c>
      <c r="I481" s="257">
        <v>292100</v>
      </c>
      <c r="J481" s="257">
        <v>292100</v>
      </c>
      <c r="K481" s="257">
        <v>0</v>
      </c>
      <c r="L481" s="257">
        <v>0</v>
      </c>
      <c r="M481" s="257">
        <v>0</v>
      </c>
      <c r="N481" s="257">
        <v>0</v>
      </c>
      <c r="O481" s="257">
        <v>0</v>
      </c>
      <c r="P481" s="254"/>
    </row>
    <row r="482" spans="1:16" ht="18.75" customHeight="1">
      <c r="A482" s="12" t="s">
        <v>1167</v>
      </c>
      <c r="B482" s="255">
        <v>151</v>
      </c>
      <c r="C482" s="256">
        <v>23309</v>
      </c>
      <c r="D482" s="257">
        <v>4</v>
      </c>
      <c r="E482" s="258">
        <v>46008</v>
      </c>
      <c r="F482" s="258">
        <v>46023</v>
      </c>
      <c r="G482" s="257">
        <v>-8</v>
      </c>
      <c r="H482" s="257">
        <v>285200</v>
      </c>
      <c r="I482" s="257">
        <v>285200</v>
      </c>
      <c r="J482" s="257">
        <v>285200</v>
      </c>
      <c r="K482" s="257">
        <v>0</v>
      </c>
      <c r="L482" s="257">
        <v>0</v>
      </c>
      <c r="M482" s="257">
        <v>0</v>
      </c>
      <c r="N482" s="257">
        <v>0</v>
      </c>
      <c r="O482" s="257">
        <v>0</v>
      </c>
      <c r="P482" s="254"/>
    </row>
    <row r="483" spans="1:16" ht="18.75" customHeight="1">
      <c r="A483" s="12" t="s">
        <v>73</v>
      </c>
      <c r="B483" s="255">
        <v>155</v>
      </c>
      <c r="C483" s="256">
        <v>52217</v>
      </c>
      <c r="D483" s="257">
        <v>1</v>
      </c>
      <c r="E483" s="258">
        <v>45940</v>
      </c>
      <c r="F483" s="258">
        <v>45941</v>
      </c>
      <c r="G483" s="257">
        <v>74</v>
      </c>
      <c r="H483" s="257">
        <v>54624</v>
      </c>
      <c r="I483" s="257">
        <v>54624</v>
      </c>
      <c r="J483" s="257">
        <v>0</v>
      </c>
      <c r="K483" s="257">
        <v>0</v>
      </c>
      <c r="L483" s="257">
        <v>0</v>
      </c>
      <c r="M483" s="257">
        <v>0</v>
      </c>
      <c r="N483" s="257">
        <v>0</v>
      </c>
      <c r="O483" s="257">
        <v>54624</v>
      </c>
      <c r="P483" s="254"/>
    </row>
    <row r="484" spans="1:16" ht="18.75" customHeight="1">
      <c r="A484" s="12" t="s">
        <v>1504</v>
      </c>
      <c r="B484" s="255">
        <v>751</v>
      </c>
      <c r="C484" s="256">
        <v>18217</v>
      </c>
      <c r="D484" s="257">
        <v>7</v>
      </c>
      <c r="E484" s="258">
        <v>45996</v>
      </c>
      <c r="F484" s="258">
        <v>46004</v>
      </c>
      <c r="G484" s="257">
        <v>11</v>
      </c>
      <c r="H484" s="257">
        <v>152000</v>
      </c>
      <c r="I484" s="257">
        <v>152000</v>
      </c>
      <c r="J484" s="257">
        <v>0</v>
      </c>
      <c r="K484" s="257">
        <v>0</v>
      </c>
      <c r="L484" s="257">
        <v>152000</v>
      </c>
      <c r="M484" s="257">
        <v>0</v>
      </c>
      <c r="N484" s="257">
        <v>0</v>
      </c>
      <c r="O484" s="257">
        <v>0</v>
      </c>
      <c r="P484" s="254"/>
    </row>
    <row r="485" spans="1:16" ht="18.75" customHeight="1">
      <c r="A485" s="12" t="s">
        <v>1504</v>
      </c>
      <c r="B485" s="255">
        <v>751</v>
      </c>
      <c r="C485" s="256">
        <v>18414</v>
      </c>
      <c r="D485" s="257">
        <v>7</v>
      </c>
      <c r="E485" s="258">
        <v>46002</v>
      </c>
      <c r="F485" s="258">
        <v>46010</v>
      </c>
      <c r="G485" s="257">
        <v>5</v>
      </c>
      <c r="H485" s="257">
        <v>747600</v>
      </c>
      <c r="I485" s="257">
        <v>747600</v>
      </c>
      <c r="J485" s="257">
        <v>0</v>
      </c>
      <c r="K485" s="257">
        <v>747600</v>
      </c>
      <c r="L485" s="257">
        <v>0</v>
      </c>
      <c r="M485" s="257">
        <v>0</v>
      </c>
      <c r="N485" s="257">
        <v>0</v>
      </c>
      <c r="O485" s="257">
        <v>0</v>
      </c>
      <c r="P485" s="254"/>
    </row>
    <row r="486" spans="1:16" ht="18.75" customHeight="1">
      <c r="A486" s="12" t="s">
        <v>1543</v>
      </c>
      <c r="B486" s="255">
        <v>151</v>
      </c>
      <c r="C486" s="256">
        <v>23466</v>
      </c>
      <c r="D486" s="257">
        <v>0</v>
      </c>
      <c r="E486" s="258">
        <v>46011</v>
      </c>
      <c r="F486" s="258">
        <v>46012</v>
      </c>
      <c r="G486" s="257">
        <v>3</v>
      </c>
      <c r="H486" s="257">
        <v>167784</v>
      </c>
      <c r="I486" s="257">
        <v>100000</v>
      </c>
      <c r="J486" s="257">
        <v>0</v>
      </c>
      <c r="K486" s="257">
        <v>100000</v>
      </c>
      <c r="L486" s="257">
        <v>0</v>
      </c>
      <c r="M486" s="257">
        <v>0</v>
      </c>
      <c r="N486" s="257">
        <v>0</v>
      </c>
      <c r="O486" s="257">
        <v>0</v>
      </c>
      <c r="P486" s="254"/>
    </row>
    <row r="487" spans="1:16" ht="18.75" customHeight="1">
      <c r="A487" s="12" t="s">
        <v>137</v>
      </c>
      <c r="B487" s="255">
        <v>751</v>
      </c>
      <c r="C487" s="256">
        <v>4656</v>
      </c>
      <c r="D487" s="257">
        <v>8</v>
      </c>
      <c r="E487" s="258">
        <v>45454</v>
      </c>
      <c r="F487" s="258">
        <v>45484</v>
      </c>
      <c r="G487" s="257">
        <v>531</v>
      </c>
      <c r="H487" s="257">
        <v>1092265</v>
      </c>
      <c r="I487" s="257">
        <v>985155</v>
      </c>
      <c r="J487" s="257">
        <v>0</v>
      </c>
      <c r="K487" s="257">
        <v>0</v>
      </c>
      <c r="L487" s="257">
        <v>0</v>
      </c>
      <c r="M487" s="257">
        <v>0</v>
      </c>
      <c r="N487" s="257">
        <v>0</v>
      </c>
      <c r="O487" s="257">
        <v>985155</v>
      </c>
      <c r="P487" s="254"/>
    </row>
    <row r="488" spans="1:16" ht="18.75" customHeight="1">
      <c r="A488" s="12" t="s">
        <v>137</v>
      </c>
      <c r="B488" s="255">
        <v>751</v>
      </c>
      <c r="C488" s="256">
        <v>4776</v>
      </c>
      <c r="D488" s="257">
        <v>8</v>
      </c>
      <c r="E488" s="258">
        <v>45460</v>
      </c>
      <c r="F488" s="258">
        <v>45490</v>
      </c>
      <c r="G488" s="257">
        <v>525</v>
      </c>
      <c r="H488" s="257">
        <v>775025</v>
      </c>
      <c r="I488" s="257">
        <v>775025</v>
      </c>
      <c r="J488" s="257">
        <v>0</v>
      </c>
      <c r="K488" s="257">
        <v>0</v>
      </c>
      <c r="L488" s="257">
        <v>0</v>
      </c>
      <c r="M488" s="257">
        <v>0</v>
      </c>
      <c r="N488" s="257">
        <v>0</v>
      </c>
      <c r="O488" s="257">
        <v>775025</v>
      </c>
      <c r="P488" s="254"/>
    </row>
    <row r="489" spans="1:16" ht="18.75" customHeight="1">
      <c r="A489" s="12" t="s">
        <v>137</v>
      </c>
      <c r="B489" s="255">
        <v>751</v>
      </c>
      <c r="C489" s="256">
        <v>4777</v>
      </c>
      <c r="D489" s="257">
        <v>8</v>
      </c>
      <c r="E489" s="258">
        <v>45460</v>
      </c>
      <c r="F489" s="258">
        <v>45490</v>
      </c>
      <c r="G489" s="257">
        <v>525</v>
      </c>
      <c r="H489" s="257">
        <v>244110</v>
      </c>
      <c r="I489" s="257">
        <v>244110</v>
      </c>
      <c r="J489" s="257">
        <v>0</v>
      </c>
      <c r="K489" s="257">
        <v>0</v>
      </c>
      <c r="L489" s="257">
        <v>0</v>
      </c>
      <c r="M489" s="257">
        <v>0</v>
      </c>
      <c r="N489" s="257">
        <v>0</v>
      </c>
      <c r="O489" s="257">
        <v>244110</v>
      </c>
      <c r="P489" s="254"/>
    </row>
    <row r="490" spans="1:16" ht="18.75" customHeight="1">
      <c r="A490" s="12" t="s">
        <v>137</v>
      </c>
      <c r="B490" s="255">
        <v>751</v>
      </c>
      <c r="C490" s="256">
        <v>4778</v>
      </c>
      <c r="D490" s="257">
        <v>8</v>
      </c>
      <c r="E490" s="258">
        <v>45460</v>
      </c>
      <c r="F490" s="258">
        <v>45490</v>
      </c>
      <c r="G490" s="257">
        <v>525</v>
      </c>
      <c r="H490" s="257">
        <v>411600</v>
      </c>
      <c r="I490" s="257">
        <v>411600</v>
      </c>
      <c r="J490" s="257">
        <v>0</v>
      </c>
      <c r="K490" s="257">
        <v>0</v>
      </c>
      <c r="L490" s="257">
        <v>0</v>
      </c>
      <c r="M490" s="257">
        <v>0</v>
      </c>
      <c r="N490" s="257">
        <v>0</v>
      </c>
      <c r="O490" s="257">
        <v>411600</v>
      </c>
      <c r="P490" s="254"/>
    </row>
    <row r="491" spans="1:16" ht="18.75" customHeight="1">
      <c r="A491" s="12" t="s">
        <v>137</v>
      </c>
      <c r="B491" s="255">
        <v>751</v>
      </c>
      <c r="C491" s="256">
        <v>4779</v>
      </c>
      <c r="D491" s="257">
        <v>8</v>
      </c>
      <c r="E491" s="258">
        <v>45460</v>
      </c>
      <c r="F491" s="258">
        <v>45490</v>
      </c>
      <c r="G491" s="257">
        <v>525</v>
      </c>
      <c r="H491" s="257">
        <v>227010</v>
      </c>
      <c r="I491" s="257">
        <v>227010</v>
      </c>
      <c r="J491" s="257">
        <v>0</v>
      </c>
      <c r="K491" s="257">
        <v>0</v>
      </c>
      <c r="L491" s="257">
        <v>0</v>
      </c>
      <c r="M491" s="257">
        <v>0</v>
      </c>
      <c r="N491" s="257">
        <v>0</v>
      </c>
      <c r="O491" s="257">
        <v>227010</v>
      </c>
      <c r="P491" s="254"/>
    </row>
    <row r="492" spans="1:16" ht="18.75" customHeight="1">
      <c r="A492" s="12" t="s">
        <v>137</v>
      </c>
      <c r="B492" s="255">
        <v>751</v>
      </c>
      <c r="C492" s="256">
        <v>4781</v>
      </c>
      <c r="D492" s="257">
        <v>8</v>
      </c>
      <c r="E492" s="258">
        <v>45460</v>
      </c>
      <c r="F492" s="258">
        <v>45490</v>
      </c>
      <c r="G492" s="257">
        <v>525</v>
      </c>
      <c r="H492" s="257">
        <v>1036800</v>
      </c>
      <c r="I492" s="257">
        <v>1036800</v>
      </c>
      <c r="J492" s="257">
        <v>0</v>
      </c>
      <c r="K492" s="257">
        <v>0</v>
      </c>
      <c r="L492" s="257">
        <v>0</v>
      </c>
      <c r="M492" s="257">
        <v>0</v>
      </c>
      <c r="N492" s="257">
        <v>0</v>
      </c>
      <c r="O492" s="257">
        <v>1036800</v>
      </c>
      <c r="P492" s="254"/>
    </row>
    <row r="493" spans="1:16" ht="18.75" customHeight="1">
      <c r="A493" s="12" t="s">
        <v>137</v>
      </c>
      <c r="B493" s="255">
        <v>751</v>
      </c>
      <c r="C493" s="256">
        <v>4782</v>
      </c>
      <c r="D493" s="257">
        <v>8</v>
      </c>
      <c r="E493" s="258">
        <v>45460</v>
      </c>
      <c r="F493" s="258">
        <v>45490</v>
      </c>
      <c r="G493" s="257">
        <v>525</v>
      </c>
      <c r="H493" s="257">
        <v>990950</v>
      </c>
      <c r="I493" s="257">
        <v>990950</v>
      </c>
      <c r="J493" s="257">
        <v>0</v>
      </c>
      <c r="K493" s="257">
        <v>0</v>
      </c>
      <c r="L493" s="257">
        <v>0</v>
      </c>
      <c r="M493" s="257">
        <v>0</v>
      </c>
      <c r="N493" s="257">
        <v>0</v>
      </c>
      <c r="O493" s="257">
        <v>990950</v>
      </c>
      <c r="P493" s="254"/>
    </row>
    <row r="494" spans="1:16" ht="18.75" customHeight="1">
      <c r="A494" s="12" t="s">
        <v>137</v>
      </c>
      <c r="B494" s="255">
        <v>751</v>
      </c>
      <c r="C494" s="256">
        <v>4783</v>
      </c>
      <c r="D494" s="257">
        <v>8</v>
      </c>
      <c r="E494" s="258">
        <v>45460</v>
      </c>
      <c r="F494" s="258">
        <v>45490</v>
      </c>
      <c r="G494" s="257">
        <v>525</v>
      </c>
      <c r="H494" s="257">
        <v>1162920</v>
      </c>
      <c r="I494" s="257">
        <v>1162920</v>
      </c>
      <c r="J494" s="257">
        <v>0</v>
      </c>
      <c r="K494" s="257">
        <v>0</v>
      </c>
      <c r="L494" s="257">
        <v>0</v>
      </c>
      <c r="M494" s="257">
        <v>0</v>
      </c>
      <c r="N494" s="257">
        <v>0</v>
      </c>
      <c r="O494" s="257">
        <v>1162920</v>
      </c>
      <c r="P494" s="254"/>
    </row>
    <row r="495" spans="1:16" ht="18.75" customHeight="1">
      <c r="A495" s="12" t="s">
        <v>137</v>
      </c>
      <c r="B495" s="255">
        <v>751</v>
      </c>
      <c r="C495" s="256">
        <v>4784</v>
      </c>
      <c r="D495" s="257">
        <v>0</v>
      </c>
      <c r="E495" s="258">
        <v>45460</v>
      </c>
      <c r="F495" s="258">
        <v>45490</v>
      </c>
      <c r="G495" s="257">
        <v>525</v>
      </c>
      <c r="H495" s="257">
        <v>288110</v>
      </c>
      <c r="I495" s="257">
        <v>288110</v>
      </c>
      <c r="J495" s="257">
        <v>0</v>
      </c>
      <c r="K495" s="257">
        <v>0</v>
      </c>
      <c r="L495" s="257">
        <v>0</v>
      </c>
      <c r="M495" s="257">
        <v>0</v>
      </c>
      <c r="N495" s="257">
        <v>0</v>
      </c>
      <c r="O495" s="257">
        <v>288110</v>
      </c>
      <c r="P495" s="254"/>
    </row>
    <row r="496" spans="1:16" ht="18.75" customHeight="1">
      <c r="A496" s="12" t="s">
        <v>137</v>
      </c>
      <c r="B496" s="255">
        <v>751</v>
      </c>
      <c r="C496" s="256">
        <v>4868</v>
      </c>
      <c r="D496" s="257">
        <v>8</v>
      </c>
      <c r="E496" s="258">
        <v>45464</v>
      </c>
      <c r="F496" s="258">
        <v>45494</v>
      </c>
      <c r="G496" s="257">
        <v>521</v>
      </c>
      <c r="H496" s="257">
        <v>424255</v>
      </c>
      <c r="I496" s="257">
        <v>424255</v>
      </c>
      <c r="J496" s="257">
        <v>0</v>
      </c>
      <c r="K496" s="257">
        <v>0</v>
      </c>
      <c r="L496" s="257">
        <v>0</v>
      </c>
      <c r="M496" s="257">
        <v>0</v>
      </c>
      <c r="N496" s="257">
        <v>0</v>
      </c>
      <c r="O496" s="257">
        <v>424255</v>
      </c>
      <c r="P496" s="254"/>
    </row>
    <row r="497" spans="1:16" ht="18.75" customHeight="1">
      <c r="A497" s="12" t="s">
        <v>137</v>
      </c>
      <c r="B497" s="255">
        <v>751</v>
      </c>
      <c r="C497" s="256">
        <v>4930</v>
      </c>
      <c r="D497" s="257">
        <v>8</v>
      </c>
      <c r="E497" s="258">
        <v>45467</v>
      </c>
      <c r="F497" s="258">
        <v>45468</v>
      </c>
      <c r="G497" s="257">
        <v>547</v>
      </c>
      <c r="H497" s="257">
        <v>458575</v>
      </c>
      <c r="I497" s="257">
        <v>458575</v>
      </c>
      <c r="J497" s="257">
        <v>0</v>
      </c>
      <c r="K497" s="257">
        <v>0</v>
      </c>
      <c r="L497" s="257">
        <v>0</v>
      </c>
      <c r="M497" s="257">
        <v>0</v>
      </c>
      <c r="N497" s="257">
        <v>0</v>
      </c>
      <c r="O497" s="257">
        <v>458575</v>
      </c>
      <c r="P497" s="254"/>
    </row>
    <row r="498" spans="1:16" ht="18.75" customHeight="1">
      <c r="A498" s="12" t="s">
        <v>137</v>
      </c>
      <c r="B498" s="255">
        <v>751</v>
      </c>
      <c r="C498" s="256">
        <v>4931</v>
      </c>
      <c r="D498" s="257">
        <v>8</v>
      </c>
      <c r="E498" s="258">
        <v>45467</v>
      </c>
      <c r="F498" s="258">
        <v>45497</v>
      </c>
      <c r="G498" s="257">
        <v>518</v>
      </c>
      <c r="H498" s="257">
        <v>937335</v>
      </c>
      <c r="I498" s="257">
        <v>937335</v>
      </c>
      <c r="J498" s="257">
        <v>0</v>
      </c>
      <c r="K498" s="257">
        <v>0</v>
      </c>
      <c r="L498" s="257">
        <v>0</v>
      </c>
      <c r="M498" s="257">
        <v>0</v>
      </c>
      <c r="N498" s="257">
        <v>0</v>
      </c>
      <c r="O498" s="257">
        <v>937335</v>
      </c>
      <c r="P498" s="254"/>
    </row>
    <row r="499" spans="1:16" ht="18.75" customHeight="1">
      <c r="A499" s="12" t="s">
        <v>137</v>
      </c>
      <c r="B499" s="255">
        <v>751</v>
      </c>
      <c r="C499" s="256">
        <v>4932</v>
      </c>
      <c r="D499" s="257">
        <v>8</v>
      </c>
      <c r="E499" s="258">
        <v>45467</v>
      </c>
      <c r="F499" s="258">
        <v>45497</v>
      </c>
      <c r="G499" s="257">
        <v>518</v>
      </c>
      <c r="H499" s="257">
        <v>369720</v>
      </c>
      <c r="I499" s="257">
        <v>369720</v>
      </c>
      <c r="J499" s="257">
        <v>0</v>
      </c>
      <c r="K499" s="257">
        <v>0</v>
      </c>
      <c r="L499" s="257">
        <v>0</v>
      </c>
      <c r="M499" s="257">
        <v>0</v>
      </c>
      <c r="N499" s="257">
        <v>0</v>
      </c>
      <c r="O499" s="257">
        <v>369720</v>
      </c>
      <c r="P499" s="254"/>
    </row>
    <row r="500" spans="1:16" ht="18.75" customHeight="1">
      <c r="A500" s="12" t="s">
        <v>137</v>
      </c>
      <c r="B500" s="255">
        <v>751</v>
      </c>
      <c r="C500" s="256">
        <v>4933</v>
      </c>
      <c r="D500" s="257">
        <v>8</v>
      </c>
      <c r="E500" s="258">
        <v>45467</v>
      </c>
      <c r="F500" s="258">
        <v>45497</v>
      </c>
      <c r="G500" s="257">
        <v>518</v>
      </c>
      <c r="H500" s="257">
        <v>564390</v>
      </c>
      <c r="I500" s="257">
        <v>564390</v>
      </c>
      <c r="J500" s="257">
        <v>0</v>
      </c>
      <c r="K500" s="257">
        <v>0</v>
      </c>
      <c r="L500" s="257">
        <v>0</v>
      </c>
      <c r="M500" s="257">
        <v>0</v>
      </c>
      <c r="N500" s="257">
        <v>0</v>
      </c>
      <c r="O500" s="257">
        <v>564390</v>
      </c>
      <c r="P500" s="254"/>
    </row>
    <row r="501" spans="1:16" ht="18.75" customHeight="1">
      <c r="A501" s="12" t="s">
        <v>137</v>
      </c>
      <c r="B501" s="255">
        <v>751</v>
      </c>
      <c r="C501" s="256">
        <v>4934</v>
      </c>
      <c r="D501" s="257">
        <v>8</v>
      </c>
      <c r="E501" s="258">
        <v>45467</v>
      </c>
      <c r="F501" s="258">
        <v>45497</v>
      </c>
      <c r="G501" s="257">
        <v>518</v>
      </c>
      <c r="H501" s="257">
        <v>359400</v>
      </c>
      <c r="I501" s="257">
        <v>359400</v>
      </c>
      <c r="J501" s="257">
        <v>0</v>
      </c>
      <c r="K501" s="257">
        <v>0</v>
      </c>
      <c r="L501" s="257">
        <v>0</v>
      </c>
      <c r="M501" s="257">
        <v>0</v>
      </c>
      <c r="N501" s="257">
        <v>0</v>
      </c>
      <c r="O501" s="257">
        <v>359400</v>
      </c>
      <c r="P501" s="254"/>
    </row>
    <row r="502" spans="1:16" ht="18.75" customHeight="1">
      <c r="A502" s="12" t="s">
        <v>137</v>
      </c>
      <c r="B502" s="255">
        <v>751</v>
      </c>
      <c r="C502" s="256">
        <v>4935</v>
      </c>
      <c r="D502" s="257">
        <v>0</v>
      </c>
      <c r="E502" s="258">
        <v>45467</v>
      </c>
      <c r="F502" s="258">
        <v>45497</v>
      </c>
      <c r="G502" s="257">
        <v>518</v>
      </c>
      <c r="H502" s="257">
        <v>294570</v>
      </c>
      <c r="I502" s="257">
        <v>294570</v>
      </c>
      <c r="J502" s="257">
        <v>0</v>
      </c>
      <c r="K502" s="257">
        <v>0</v>
      </c>
      <c r="L502" s="257">
        <v>0</v>
      </c>
      <c r="M502" s="257">
        <v>0</v>
      </c>
      <c r="N502" s="257">
        <v>0</v>
      </c>
      <c r="O502" s="257">
        <v>294570</v>
      </c>
      <c r="P502" s="254"/>
    </row>
    <row r="503" spans="1:16" ht="18.75" customHeight="1">
      <c r="A503" s="12" t="s">
        <v>137</v>
      </c>
      <c r="B503" s="255">
        <v>751</v>
      </c>
      <c r="C503" s="256">
        <v>4936</v>
      </c>
      <c r="D503" s="257">
        <v>8</v>
      </c>
      <c r="E503" s="258">
        <v>45467</v>
      </c>
      <c r="F503" s="258">
        <v>45497</v>
      </c>
      <c r="G503" s="257">
        <v>518</v>
      </c>
      <c r="H503" s="257">
        <v>241200</v>
      </c>
      <c r="I503" s="257">
        <v>241200</v>
      </c>
      <c r="J503" s="257">
        <v>0</v>
      </c>
      <c r="K503" s="257">
        <v>0</v>
      </c>
      <c r="L503" s="257">
        <v>0</v>
      </c>
      <c r="M503" s="257">
        <v>0</v>
      </c>
      <c r="N503" s="257">
        <v>0</v>
      </c>
      <c r="O503" s="257">
        <v>241200</v>
      </c>
      <c r="P503" s="254"/>
    </row>
    <row r="504" spans="1:16" ht="18.75" customHeight="1">
      <c r="A504" s="12" t="s">
        <v>137</v>
      </c>
      <c r="B504" s="255">
        <v>751</v>
      </c>
      <c r="C504" s="256">
        <v>4937</v>
      </c>
      <c r="D504" s="257">
        <v>8</v>
      </c>
      <c r="E504" s="258">
        <v>45467</v>
      </c>
      <c r="F504" s="258">
        <v>45497</v>
      </c>
      <c r="G504" s="257">
        <v>518</v>
      </c>
      <c r="H504" s="257">
        <v>900160</v>
      </c>
      <c r="I504" s="257">
        <v>900160</v>
      </c>
      <c r="J504" s="257">
        <v>0</v>
      </c>
      <c r="K504" s="257">
        <v>0</v>
      </c>
      <c r="L504" s="257">
        <v>0</v>
      </c>
      <c r="M504" s="257">
        <v>0</v>
      </c>
      <c r="N504" s="257">
        <v>0</v>
      </c>
      <c r="O504" s="257">
        <v>900160</v>
      </c>
      <c r="P504" s="254"/>
    </row>
    <row r="505" spans="1:16" ht="18.75" customHeight="1">
      <c r="A505" s="12" t="s">
        <v>137</v>
      </c>
      <c r="B505" s="255">
        <v>751</v>
      </c>
      <c r="C505" s="256">
        <v>4938</v>
      </c>
      <c r="D505" s="257">
        <v>8</v>
      </c>
      <c r="E505" s="258">
        <v>45467</v>
      </c>
      <c r="F505" s="258">
        <v>45497</v>
      </c>
      <c r="G505" s="257">
        <v>518</v>
      </c>
      <c r="H505" s="257">
        <v>916715</v>
      </c>
      <c r="I505" s="257">
        <v>916715</v>
      </c>
      <c r="J505" s="257">
        <v>0</v>
      </c>
      <c r="K505" s="257">
        <v>0</v>
      </c>
      <c r="L505" s="257">
        <v>0</v>
      </c>
      <c r="M505" s="257">
        <v>0</v>
      </c>
      <c r="N505" s="257">
        <v>0</v>
      </c>
      <c r="O505" s="257">
        <v>916715</v>
      </c>
      <c r="P505" s="254"/>
    </row>
    <row r="506" spans="1:16" ht="18.75" customHeight="1">
      <c r="A506" s="12" t="s">
        <v>137</v>
      </c>
      <c r="B506" s="255">
        <v>751</v>
      </c>
      <c r="C506" s="256">
        <v>4939</v>
      </c>
      <c r="D506" s="257">
        <v>8</v>
      </c>
      <c r="E506" s="258">
        <v>45467</v>
      </c>
      <c r="F506" s="258">
        <v>45497</v>
      </c>
      <c r="G506" s="257">
        <v>518</v>
      </c>
      <c r="H506" s="257">
        <v>218570</v>
      </c>
      <c r="I506" s="257">
        <v>218570</v>
      </c>
      <c r="J506" s="257">
        <v>0</v>
      </c>
      <c r="K506" s="257">
        <v>0</v>
      </c>
      <c r="L506" s="257">
        <v>0</v>
      </c>
      <c r="M506" s="257">
        <v>0</v>
      </c>
      <c r="N506" s="257">
        <v>0</v>
      </c>
      <c r="O506" s="257">
        <v>218570</v>
      </c>
      <c r="P506" s="254"/>
    </row>
    <row r="507" spans="1:16" ht="18.75" customHeight="1">
      <c r="A507" s="12" t="s">
        <v>137</v>
      </c>
      <c r="B507" s="255">
        <v>751</v>
      </c>
      <c r="C507" s="256">
        <v>5010</v>
      </c>
      <c r="D507" s="257">
        <v>8</v>
      </c>
      <c r="E507" s="258">
        <v>45470</v>
      </c>
      <c r="F507" s="258">
        <v>45500</v>
      </c>
      <c r="G507" s="257">
        <v>515</v>
      </c>
      <c r="H507" s="257">
        <v>140000</v>
      </c>
      <c r="I507" s="257">
        <v>140000</v>
      </c>
      <c r="J507" s="257">
        <v>0</v>
      </c>
      <c r="K507" s="257">
        <v>0</v>
      </c>
      <c r="L507" s="257">
        <v>0</v>
      </c>
      <c r="M507" s="257">
        <v>0</v>
      </c>
      <c r="N507" s="257">
        <v>0</v>
      </c>
      <c r="O507" s="257">
        <v>140000</v>
      </c>
      <c r="P507" s="254"/>
    </row>
    <row r="508" spans="1:16" ht="18.75" customHeight="1">
      <c r="A508" s="12" t="s">
        <v>137</v>
      </c>
      <c r="B508" s="255">
        <v>751</v>
      </c>
      <c r="C508" s="256">
        <v>5011</v>
      </c>
      <c r="D508" s="257">
        <v>8</v>
      </c>
      <c r="E508" s="258">
        <v>45470</v>
      </c>
      <c r="F508" s="258">
        <v>45500</v>
      </c>
      <c r="G508" s="257">
        <v>515</v>
      </c>
      <c r="H508" s="257">
        <v>56000</v>
      </c>
      <c r="I508" s="257">
        <v>56000</v>
      </c>
      <c r="J508" s="257">
        <v>0</v>
      </c>
      <c r="K508" s="257">
        <v>0</v>
      </c>
      <c r="L508" s="257">
        <v>0</v>
      </c>
      <c r="M508" s="257">
        <v>0</v>
      </c>
      <c r="N508" s="257">
        <v>0</v>
      </c>
      <c r="O508" s="257">
        <v>56000</v>
      </c>
      <c r="P508" s="254"/>
    </row>
    <row r="509" spans="1:16" ht="18.75" customHeight="1">
      <c r="A509" s="12" t="s">
        <v>137</v>
      </c>
      <c r="B509" s="255">
        <v>751</v>
      </c>
      <c r="C509" s="256">
        <v>5012</v>
      </c>
      <c r="D509" s="257">
        <v>8</v>
      </c>
      <c r="E509" s="258">
        <v>45470</v>
      </c>
      <c r="F509" s="258">
        <v>45500</v>
      </c>
      <c r="G509" s="257">
        <v>515</v>
      </c>
      <c r="H509" s="257">
        <v>98000</v>
      </c>
      <c r="I509" s="257">
        <v>98000</v>
      </c>
      <c r="J509" s="257">
        <v>0</v>
      </c>
      <c r="K509" s="257">
        <v>0</v>
      </c>
      <c r="L509" s="257">
        <v>0</v>
      </c>
      <c r="M509" s="257">
        <v>0</v>
      </c>
      <c r="N509" s="257">
        <v>0</v>
      </c>
      <c r="O509" s="257">
        <v>98000</v>
      </c>
      <c r="P509" s="254"/>
    </row>
    <row r="510" spans="1:16" ht="18.75" customHeight="1">
      <c r="A510" s="12" t="s">
        <v>137</v>
      </c>
      <c r="B510" s="255">
        <v>751</v>
      </c>
      <c r="C510" s="256">
        <v>5085</v>
      </c>
      <c r="D510" s="257">
        <v>8</v>
      </c>
      <c r="E510" s="258">
        <v>45475</v>
      </c>
      <c r="F510" s="258">
        <v>45505</v>
      </c>
      <c r="G510" s="257">
        <v>510</v>
      </c>
      <c r="H510" s="257">
        <v>292695</v>
      </c>
      <c r="I510" s="257">
        <v>292695</v>
      </c>
      <c r="J510" s="257">
        <v>0</v>
      </c>
      <c r="K510" s="257">
        <v>0</v>
      </c>
      <c r="L510" s="257">
        <v>0</v>
      </c>
      <c r="M510" s="257">
        <v>0</v>
      </c>
      <c r="N510" s="257">
        <v>0</v>
      </c>
      <c r="O510" s="257">
        <v>292695</v>
      </c>
      <c r="P510" s="254"/>
    </row>
    <row r="511" spans="1:16" ht="18.75" customHeight="1">
      <c r="A511" s="12" t="s">
        <v>137</v>
      </c>
      <c r="B511" s="255">
        <v>751</v>
      </c>
      <c r="C511" s="256">
        <v>5086</v>
      </c>
      <c r="D511" s="257">
        <v>8</v>
      </c>
      <c r="E511" s="258">
        <v>45475</v>
      </c>
      <c r="F511" s="258">
        <v>45505</v>
      </c>
      <c r="G511" s="257">
        <v>510</v>
      </c>
      <c r="H511" s="257">
        <v>873600</v>
      </c>
      <c r="I511" s="257">
        <v>873600</v>
      </c>
      <c r="J511" s="257">
        <v>0</v>
      </c>
      <c r="K511" s="257">
        <v>0</v>
      </c>
      <c r="L511" s="257">
        <v>0</v>
      </c>
      <c r="M511" s="257">
        <v>0</v>
      </c>
      <c r="N511" s="257">
        <v>0</v>
      </c>
      <c r="O511" s="257">
        <v>873600</v>
      </c>
      <c r="P511" s="254"/>
    </row>
    <row r="512" spans="1:16" ht="18.75" customHeight="1">
      <c r="A512" s="12" t="s">
        <v>137</v>
      </c>
      <c r="B512" s="255">
        <v>751</v>
      </c>
      <c r="C512" s="256">
        <v>5088</v>
      </c>
      <c r="D512" s="257">
        <v>0</v>
      </c>
      <c r="E512" s="258">
        <v>45475</v>
      </c>
      <c r="F512" s="258">
        <v>45505</v>
      </c>
      <c r="G512" s="257">
        <v>510</v>
      </c>
      <c r="H512" s="257">
        <v>348340</v>
      </c>
      <c r="I512" s="257">
        <v>348340</v>
      </c>
      <c r="J512" s="257">
        <v>0</v>
      </c>
      <c r="K512" s="257">
        <v>0</v>
      </c>
      <c r="L512" s="257">
        <v>0</v>
      </c>
      <c r="M512" s="257">
        <v>0</v>
      </c>
      <c r="N512" s="257">
        <v>0</v>
      </c>
      <c r="O512" s="257">
        <v>348340</v>
      </c>
      <c r="P512" s="254"/>
    </row>
    <row r="513" spans="1:16" ht="18.75" customHeight="1">
      <c r="A513" s="12" t="s">
        <v>137</v>
      </c>
      <c r="B513" s="255">
        <v>751</v>
      </c>
      <c r="C513" s="256">
        <v>5089</v>
      </c>
      <c r="D513" s="257">
        <v>8</v>
      </c>
      <c r="E513" s="258">
        <v>45475</v>
      </c>
      <c r="F513" s="258">
        <v>45505</v>
      </c>
      <c r="G513" s="257">
        <v>510</v>
      </c>
      <c r="H513" s="257">
        <v>650550</v>
      </c>
      <c r="I513" s="257">
        <v>650550</v>
      </c>
      <c r="J513" s="257">
        <v>0</v>
      </c>
      <c r="K513" s="257">
        <v>0</v>
      </c>
      <c r="L513" s="257">
        <v>0</v>
      </c>
      <c r="M513" s="257">
        <v>0</v>
      </c>
      <c r="N513" s="257">
        <v>0</v>
      </c>
      <c r="O513" s="257">
        <v>650550</v>
      </c>
      <c r="P513" s="254"/>
    </row>
    <row r="514" spans="1:16" ht="18.75" customHeight="1">
      <c r="A514" s="12" t="s">
        <v>137</v>
      </c>
      <c r="B514" s="255">
        <v>751</v>
      </c>
      <c r="C514" s="256">
        <v>5090</v>
      </c>
      <c r="D514" s="257">
        <v>8</v>
      </c>
      <c r="E514" s="258">
        <v>45475</v>
      </c>
      <c r="F514" s="258">
        <v>45505</v>
      </c>
      <c r="G514" s="257">
        <v>510</v>
      </c>
      <c r="H514" s="257">
        <v>546900</v>
      </c>
      <c r="I514" s="257">
        <v>546900</v>
      </c>
      <c r="J514" s="257">
        <v>0</v>
      </c>
      <c r="K514" s="257">
        <v>0</v>
      </c>
      <c r="L514" s="257">
        <v>0</v>
      </c>
      <c r="M514" s="257">
        <v>0</v>
      </c>
      <c r="N514" s="257">
        <v>0</v>
      </c>
      <c r="O514" s="257">
        <v>546900</v>
      </c>
      <c r="P514" s="254"/>
    </row>
    <row r="515" spans="1:16" ht="18.75" customHeight="1">
      <c r="A515" s="12" t="s">
        <v>137</v>
      </c>
      <c r="B515" s="255">
        <v>751</v>
      </c>
      <c r="C515" s="256">
        <v>5091</v>
      </c>
      <c r="D515" s="257">
        <v>8</v>
      </c>
      <c r="E515" s="258">
        <v>45475</v>
      </c>
      <c r="F515" s="258">
        <v>45505</v>
      </c>
      <c r="G515" s="257">
        <v>510</v>
      </c>
      <c r="H515" s="257">
        <v>397975</v>
      </c>
      <c r="I515" s="257">
        <v>397975</v>
      </c>
      <c r="J515" s="257">
        <v>0</v>
      </c>
      <c r="K515" s="257">
        <v>0</v>
      </c>
      <c r="L515" s="257">
        <v>0</v>
      </c>
      <c r="M515" s="257">
        <v>0</v>
      </c>
      <c r="N515" s="257">
        <v>0</v>
      </c>
      <c r="O515" s="257">
        <v>397975</v>
      </c>
      <c r="P515" s="254"/>
    </row>
    <row r="516" spans="1:16" ht="18.75" customHeight="1">
      <c r="A516" s="12" t="s">
        <v>137</v>
      </c>
      <c r="B516" s="255">
        <v>751</v>
      </c>
      <c r="C516" s="256">
        <v>5092</v>
      </c>
      <c r="D516" s="257">
        <v>8</v>
      </c>
      <c r="E516" s="258">
        <v>45475</v>
      </c>
      <c r="F516" s="258">
        <v>45505</v>
      </c>
      <c r="G516" s="257">
        <v>510</v>
      </c>
      <c r="H516" s="257">
        <v>954800</v>
      </c>
      <c r="I516" s="257">
        <v>954800</v>
      </c>
      <c r="J516" s="257">
        <v>0</v>
      </c>
      <c r="K516" s="257">
        <v>0</v>
      </c>
      <c r="L516" s="257">
        <v>0</v>
      </c>
      <c r="M516" s="257">
        <v>0</v>
      </c>
      <c r="N516" s="257">
        <v>0</v>
      </c>
      <c r="O516" s="257">
        <v>954800</v>
      </c>
      <c r="P516" s="254"/>
    </row>
    <row r="517" spans="1:16" ht="18.75" customHeight="1">
      <c r="A517" s="12" t="s">
        <v>137</v>
      </c>
      <c r="B517" s="255">
        <v>751</v>
      </c>
      <c r="C517" s="256">
        <v>5095</v>
      </c>
      <c r="D517" s="257">
        <v>0</v>
      </c>
      <c r="E517" s="258">
        <v>45475</v>
      </c>
      <c r="F517" s="258">
        <v>45505</v>
      </c>
      <c r="G517" s="257">
        <v>510</v>
      </c>
      <c r="H517" s="257">
        <v>363490</v>
      </c>
      <c r="I517" s="257">
        <v>363490</v>
      </c>
      <c r="J517" s="257">
        <v>0</v>
      </c>
      <c r="K517" s="257">
        <v>0</v>
      </c>
      <c r="L517" s="257">
        <v>0</v>
      </c>
      <c r="M517" s="257">
        <v>0</v>
      </c>
      <c r="N517" s="257">
        <v>0</v>
      </c>
      <c r="O517" s="257">
        <v>363490</v>
      </c>
      <c r="P517" s="254"/>
    </row>
    <row r="518" spans="1:16" ht="18.75" customHeight="1">
      <c r="A518" s="12" t="s">
        <v>137</v>
      </c>
      <c r="B518" s="255">
        <v>751</v>
      </c>
      <c r="C518" s="256">
        <v>5212</v>
      </c>
      <c r="D518" s="257">
        <v>8</v>
      </c>
      <c r="E518" s="258">
        <v>45481</v>
      </c>
      <c r="F518" s="258">
        <v>45511</v>
      </c>
      <c r="G518" s="257">
        <v>504</v>
      </c>
      <c r="H518" s="257">
        <v>406000</v>
      </c>
      <c r="I518" s="257">
        <v>406000</v>
      </c>
      <c r="J518" s="257">
        <v>0</v>
      </c>
      <c r="K518" s="257">
        <v>0</v>
      </c>
      <c r="L518" s="257">
        <v>0</v>
      </c>
      <c r="M518" s="257">
        <v>0</v>
      </c>
      <c r="N518" s="257">
        <v>0</v>
      </c>
      <c r="O518" s="257">
        <v>406000</v>
      </c>
      <c r="P518" s="254"/>
    </row>
    <row r="519" spans="1:16" ht="18.75" customHeight="1">
      <c r="A519" s="12" t="s">
        <v>137</v>
      </c>
      <c r="B519" s="255">
        <v>751</v>
      </c>
      <c r="C519" s="256">
        <v>5213</v>
      </c>
      <c r="D519" s="257">
        <v>8</v>
      </c>
      <c r="E519" s="258">
        <v>45481</v>
      </c>
      <c r="F519" s="258">
        <v>45511</v>
      </c>
      <c r="G519" s="257">
        <v>504</v>
      </c>
      <c r="H519" s="257">
        <v>656860</v>
      </c>
      <c r="I519" s="257">
        <v>656860</v>
      </c>
      <c r="J519" s="257">
        <v>0</v>
      </c>
      <c r="K519" s="257">
        <v>0</v>
      </c>
      <c r="L519" s="257">
        <v>0</v>
      </c>
      <c r="M519" s="257">
        <v>0</v>
      </c>
      <c r="N519" s="257">
        <v>0</v>
      </c>
      <c r="O519" s="257">
        <v>656860</v>
      </c>
      <c r="P519" s="254"/>
    </row>
    <row r="520" spans="1:16" ht="18.75" customHeight="1">
      <c r="A520" s="12" t="s">
        <v>137</v>
      </c>
      <c r="B520" s="255">
        <v>751</v>
      </c>
      <c r="C520" s="256">
        <v>5214</v>
      </c>
      <c r="D520" s="257">
        <v>8</v>
      </c>
      <c r="E520" s="258">
        <v>45481</v>
      </c>
      <c r="F520" s="258">
        <v>45511</v>
      </c>
      <c r="G520" s="257">
        <v>504</v>
      </c>
      <c r="H520" s="257">
        <v>818895</v>
      </c>
      <c r="I520" s="257">
        <v>818895</v>
      </c>
      <c r="J520" s="257">
        <v>0</v>
      </c>
      <c r="K520" s="257">
        <v>0</v>
      </c>
      <c r="L520" s="257">
        <v>0</v>
      </c>
      <c r="M520" s="257">
        <v>0</v>
      </c>
      <c r="N520" s="257">
        <v>0</v>
      </c>
      <c r="O520" s="257">
        <v>818895</v>
      </c>
      <c r="P520" s="254"/>
    </row>
    <row r="521" spans="1:16" ht="18.75" customHeight="1">
      <c r="A521" s="12" t="s">
        <v>137</v>
      </c>
      <c r="B521" s="255">
        <v>751</v>
      </c>
      <c r="C521" s="256">
        <v>5215</v>
      </c>
      <c r="D521" s="257">
        <v>8</v>
      </c>
      <c r="E521" s="258">
        <v>45481</v>
      </c>
      <c r="F521" s="258">
        <v>45511</v>
      </c>
      <c r="G521" s="257">
        <v>504</v>
      </c>
      <c r="H521" s="257">
        <v>991845</v>
      </c>
      <c r="I521" s="257">
        <v>991845</v>
      </c>
      <c r="J521" s="257">
        <v>0</v>
      </c>
      <c r="K521" s="257">
        <v>0</v>
      </c>
      <c r="L521" s="257">
        <v>0</v>
      </c>
      <c r="M521" s="257">
        <v>0</v>
      </c>
      <c r="N521" s="257">
        <v>0</v>
      </c>
      <c r="O521" s="257">
        <v>991845</v>
      </c>
      <c r="P521" s="254"/>
    </row>
    <row r="522" spans="1:16" ht="18.75" customHeight="1">
      <c r="A522" s="12" t="s">
        <v>137</v>
      </c>
      <c r="B522" s="255">
        <v>751</v>
      </c>
      <c r="C522" s="256">
        <v>5216</v>
      </c>
      <c r="D522" s="257">
        <v>8</v>
      </c>
      <c r="E522" s="258">
        <v>45481</v>
      </c>
      <c r="F522" s="258">
        <v>45511</v>
      </c>
      <c r="G522" s="257">
        <v>504</v>
      </c>
      <c r="H522" s="257">
        <v>667445</v>
      </c>
      <c r="I522" s="257">
        <v>667445</v>
      </c>
      <c r="J522" s="257">
        <v>0</v>
      </c>
      <c r="K522" s="257">
        <v>0</v>
      </c>
      <c r="L522" s="257">
        <v>0</v>
      </c>
      <c r="M522" s="257">
        <v>0</v>
      </c>
      <c r="N522" s="257">
        <v>0</v>
      </c>
      <c r="O522" s="257">
        <v>667445</v>
      </c>
      <c r="P522" s="254"/>
    </row>
    <row r="523" spans="1:16" ht="18.75" customHeight="1">
      <c r="A523" s="12" t="s">
        <v>137</v>
      </c>
      <c r="B523" s="255">
        <v>751</v>
      </c>
      <c r="C523" s="256">
        <v>5217</v>
      </c>
      <c r="D523" s="257">
        <v>8</v>
      </c>
      <c r="E523" s="258">
        <v>45481</v>
      </c>
      <c r="F523" s="258">
        <v>45511</v>
      </c>
      <c r="G523" s="257">
        <v>504</v>
      </c>
      <c r="H523" s="257">
        <v>149850</v>
      </c>
      <c r="I523" s="257">
        <v>149850</v>
      </c>
      <c r="J523" s="257">
        <v>0</v>
      </c>
      <c r="K523" s="257">
        <v>0</v>
      </c>
      <c r="L523" s="257">
        <v>0</v>
      </c>
      <c r="M523" s="257">
        <v>0</v>
      </c>
      <c r="N523" s="257">
        <v>0</v>
      </c>
      <c r="O523" s="257">
        <v>149850</v>
      </c>
      <c r="P523" s="254"/>
    </row>
    <row r="524" spans="1:16" ht="18.75" customHeight="1">
      <c r="A524" s="12" t="s">
        <v>137</v>
      </c>
      <c r="B524" s="255">
        <v>751</v>
      </c>
      <c r="C524" s="256">
        <v>5218</v>
      </c>
      <c r="D524" s="257">
        <v>8</v>
      </c>
      <c r="E524" s="258">
        <v>45481</v>
      </c>
      <c r="F524" s="258">
        <v>45511</v>
      </c>
      <c r="G524" s="257">
        <v>504</v>
      </c>
      <c r="H524" s="257">
        <v>533595</v>
      </c>
      <c r="I524" s="257">
        <v>533595</v>
      </c>
      <c r="J524" s="257">
        <v>0</v>
      </c>
      <c r="K524" s="257">
        <v>0</v>
      </c>
      <c r="L524" s="257">
        <v>0</v>
      </c>
      <c r="M524" s="257">
        <v>0</v>
      </c>
      <c r="N524" s="257">
        <v>0</v>
      </c>
      <c r="O524" s="257">
        <v>533595</v>
      </c>
      <c r="P524" s="254"/>
    </row>
    <row r="525" spans="1:16" ht="18.75" customHeight="1">
      <c r="A525" s="12" t="s">
        <v>137</v>
      </c>
      <c r="B525" s="255">
        <v>751</v>
      </c>
      <c r="C525" s="256">
        <v>5219</v>
      </c>
      <c r="D525" s="257">
        <v>8</v>
      </c>
      <c r="E525" s="258">
        <v>45481</v>
      </c>
      <c r="F525" s="258">
        <v>45511</v>
      </c>
      <c r="G525" s="257">
        <v>504</v>
      </c>
      <c r="H525" s="257">
        <v>602400</v>
      </c>
      <c r="I525" s="257">
        <v>602400</v>
      </c>
      <c r="J525" s="257">
        <v>0</v>
      </c>
      <c r="K525" s="257">
        <v>0</v>
      </c>
      <c r="L525" s="257">
        <v>0</v>
      </c>
      <c r="M525" s="257">
        <v>0</v>
      </c>
      <c r="N525" s="257">
        <v>0</v>
      </c>
      <c r="O525" s="257">
        <v>602400</v>
      </c>
      <c r="P525" s="254"/>
    </row>
    <row r="526" spans="1:16" ht="18.75" customHeight="1">
      <c r="A526" s="12" t="s">
        <v>137</v>
      </c>
      <c r="B526" s="255">
        <v>751</v>
      </c>
      <c r="C526" s="256">
        <v>5220</v>
      </c>
      <c r="D526" s="257">
        <v>8</v>
      </c>
      <c r="E526" s="258">
        <v>45481</v>
      </c>
      <c r="F526" s="258">
        <v>45511</v>
      </c>
      <c r="G526" s="257">
        <v>504</v>
      </c>
      <c r="H526" s="257">
        <v>118200</v>
      </c>
      <c r="I526" s="257">
        <v>118200</v>
      </c>
      <c r="J526" s="257">
        <v>0</v>
      </c>
      <c r="K526" s="257">
        <v>0</v>
      </c>
      <c r="L526" s="257">
        <v>0</v>
      </c>
      <c r="M526" s="257">
        <v>0</v>
      </c>
      <c r="N526" s="257">
        <v>0</v>
      </c>
      <c r="O526" s="257">
        <v>118200</v>
      </c>
      <c r="P526" s="254"/>
    </row>
    <row r="527" spans="1:16" ht="18.75" customHeight="1">
      <c r="A527" s="12" t="s">
        <v>137</v>
      </c>
      <c r="B527" s="255">
        <v>751</v>
      </c>
      <c r="C527" s="256">
        <v>5365</v>
      </c>
      <c r="D527" s="257">
        <v>8</v>
      </c>
      <c r="E527" s="258">
        <v>45488</v>
      </c>
      <c r="F527" s="258">
        <v>45518</v>
      </c>
      <c r="G527" s="257">
        <v>497</v>
      </c>
      <c r="H527" s="257">
        <v>342050</v>
      </c>
      <c r="I527" s="257">
        <v>342050</v>
      </c>
      <c r="J527" s="257">
        <v>0</v>
      </c>
      <c r="K527" s="257">
        <v>0</v>
      </c>
      <c r="L527" s="257">
        <v>0</v>
      </c>
      <c r="M527" s="257">
        <v>0</v>
      </c>
      <c r="N527" s="257">
        <v>0</v>
      </c>
      <c r="O527" s="257">
        <v>342050</v>
      </c>
      <c r="P527" s="254"/>
    </row>
    <row r="528" spans="1:16" ht="18.75" customHeight="1">
      <c r="A528" s="12" t="s">
        <v>137</v>
      </c>
      <c r="B528" s="255">
        <v>751</v>
      </c>
      <c r="C528" s="256">
        <v>5366</v>
      </c>
      <c r="D528" s="257">
        <v>8</v>
      </c>
      <c r="E528" s="258">
        <v>45488</v>
      </c>
      <c r="F528" s="258">
        <v>45518</v>
      </c>
      <c r="G528" s="257">
        <v>497</v>
      </c>
      <c r="H528" s="257">
        <v>678405</v>
      </c>
      <c r="I528" s="257">
        <v>678405</v>
      </c>
      <c r="J528" s="257">
        <v>0</v>
      </c>
      <c r="K528" s="257">
        <v>0</v>
      </c>
      <c r="L528" s="257">
        <v>0</v>
      </c>
      <c r="M528" s="257">
        <v>0</v>
      </c>
      <c r="N528" s="257">
        <v>0</v>
      </c>
      <c r="O528" s="257">
        <v>678405</v>
      </c>
      <c r="P528" s="254"/>
    </row>
    <row r="529" spans="1:16" ht="18.75" customHeight="1">
      <c r="A529" s="12" t="s">
        <v>137</v>
      </c>
      <c r="B529" s="255">
        <v>751</v>
      </c>
      <c r="C529" s="256">
        <v>5367</v>
      </c>
      <c r="D529" s="257">
        <v>8</v>
      </c>
      <c r="E529" s="258">
        <v>45488</v>
      </c>
      <c r="F529" s="258">
        <v>45518</v>
      </c>
      <c r="G529" s="257">
        <v>497</v>
      </c>
      <c r="H529" s="257">
        <v>1606405</v>
      </c>
      <c r="I529" s="257">
        <v>1606405</v>
      </c>
      <c r="J529" s="257">
        <v>0</v>
      </c>
      <c r="K529" s="257">
        <v>0</v>
      </c>
      <c r="L529" s="257">
        <v>0</v>
      </c>
      <c r="M529" s="257">
        <v>0</v>
      </c>
      <c r="N529" s="257">
        <v>0</v>
      </c>
      <c r="O529" s="257">
        <v>1606405</v>
      </c>
      <c r="P529" s="254"/>
    </row>
    <row r="530" spans="1:16" ht="18.75" customHeight="1">
      <c r="A530" s="12" t="s">
        <v>137</v>
      </c>
      <c r="B530" s="255">
        <v>751</v>
      </c>
      <c r="C530" s="256">
        <v>5368</v>
      </c>
      <c r="D530" s="257">
        <v>8</v>
      </c>
      <c r="E530" s="258">
        <v>45488</v>
      </c>
      <c r="F530" s="258">
        <v>45518</v>
      </c>
      <c r="G530" s="257">
        <v>497</v>
      </c>
      <c r="H530" s="257">
        <v>1473685</v>
      </c>
      <c r="I530" s="257">
        <v>1473685</v>
      </c>
      <c r="J530" s="257">
        <v>0</v>
      </c>
      <c r="K530" s="257">
        <v>0</v>
      </c>
      <c r="L530" s="257">
        <v>0</v>
      </c>
      <c r="M530" s="257">
        <v>0</v>
      </c>
      <c r="N530" s="257">
        <v>0</v>
      </c>
      <c r="O530" s="257">
        <v>1473685</v>
      </c>
      <c r="P530" s="254"/>
    </row>
    <row r="531" spans="1:16" ht="18.75" customHeight="1">
      <c r="A531" s="12" t="s">
        <v>137</v>
      </c>
      <c r="B531" s="255">
        <v>751</v>
      </c>
      <c r="C531" s="256">
        <v>5369</v>
      </c>
      <c r="D531" s="257">
        <v>8</v>
      </c>
      <c r="E531" s="258">
        <v>45488</v>
      </c>
      <c r="F531" s="258">
        <v>45518</v>
      </c>
      <c r="G531" s="257">
        <v>497</v>
      </c>
      <c r="H531" s="257">
        <v>165900</v>
      </c>
      <c r="I531" s="257">
        <v>165900</v>
      </c>
      <c r="J531" s="257">
        <v>0</v>
      </c>
      <c r="K531" s="257">
        <v>0</v>
      </c>
      <c r="L531" s="257">
        <v>0</v>
      </c>
      <c r="M531" s="257">
        <v>0</v>
      </c>
      <c r="N531" s="257">
        <v>0</v>
      </c>
      <c r="O531" s="257">
        <v>165900</v>
      </c>
      <c r="P531" s="254"/>
    </row>
    <row r="532" spans="1:16" ht="18.75" customHeight="1">
      <c r="A532" s="12" t="s">
        <v>137</v>
      </c>
      <c r="B532" s="255">
        <v>751</v>
      </c>
      <c r="C532" s="256">
        <v>5370</v>
      </c>
      <c r="D532" s="257">
        <v>8</v>
      </c>
      <c r="E532" s="258">
        <v>45488</v>
      </c>
      <c r="F532" s="258">
        <v>45518</v>
      </c>
      <c r="G532" s="257">
        <v>497</v>
      </c>
      <c r="H532" s="257">
        <v>111925</v>
      </c>
      <c r="I532" s="257">
        <v>111925</v>
      </c>
      <c r="J532" s="257">
        <v>0</v>
      </c>
      <c r="K532" s="257">
        <v>0</v>
      </c>
      <c r="L532" s="257">
        <v>0</v>
      </c>
      <c r="M532" s="257">
        <v>0</v>
      </c>
      <c r="N532" s="257">
        <v>0</v>
      </c>
      <c r="O532" s="257">
        <v>111925</v>
      </c>
      <c r="P532" s="254"/>
    </row>
    <row r="533" spans="1:16" ht="18.75" customHeight="1">
      <c r="A533" s="12" t="s">
        <v>137</v>
      </c>
      <c r="B533" s="255">
        <v>751</v>
      </c>
      <c r="C533" s="256">
        <v>5371</v>
      </c>
      <c r="D533" s="257">
        <v>8</v>
      </c>
      <c r="E533" s="258">
        <v>45488</v>
      </c>
      <c r="F533" s="258">
        <v>45518</v>
      </c>
      <c r="G533" s="257">
        <v>497</v>
      </c>
      <c r="H533" s="257">
        <v>185925</v>
      </c>
      <c r="I533" s="257">
        <v>185925</v>
      </c>
      <c r="J533" s="257">
        <v>0</v>
      </c>
      <c r="K533" s="257">
        <v>0</v>
      </c>
      <c r="L533" s="257">
        <v>0</v>
      </c>
      <c r="M533" s="257">
        <v>0</v>
      </c>
      <c r="N533" s="257">
        <v>0</v>
      </c>
      <c r="O533" s="257">
        <v>185925</v>
      </c>
      <c r="P533" s="254"/>
    </row>
    <row r="534" spans="1:16" ht="18.75" customHeight="1">
      <c r="A534" s="12" t="s">
        <v>137</v>
      </c>
      <c r="B534" s="255">
        <v>751</v>
      </c>
      <c r="C534" s="256">
        <v>5372</v>
      </c>
      <c r="D534" s="257">
        <v>8</v>
      </c>
      <c r="E534" s="258">
        <v>45488</v>
      </c>
      <c r="F534" s="258">
        <v>45518</v>
      </c>
      <c r="G534" s="257">
        <v>497</v>
      </c>
      <c r="H534" s="257">
        <v>579695</v>
      </c>
      <c r="I534" s="257">
        <v>579695</v>
      </c>
      <c r="J534" s="257">
        <v>0</v>
      </c>
      <c r="K534" s="257">
        <v>0</v>
      </c>
      <c r="L534" s="257">
        <v>0</v>
      </c>
      <c r="M534" s="257">
        <v>0</v>
      </c>
      <c r="N534" s="257">
        <v>0</v>
      </c>
      <c r="O534" s="257">
        <v>579695</v>
      </c>
      <c r="P534" s="254"/>
    </row>
    <row r="535" spans="1:16" ht="18.75" customHeight="1">
      <c r="A535" s="12" t="s">
        <v>137</v>
      </c>
      <c r="B535" s="255">
        <v>751</v>
      </c>
      <c r="C535" s="256">
        <v>5373</v>
      </c>
      <c r="D535" s="257">
        <v>8</v>
      </c>
      <c r="E535" s="258">
        <v>45488</v>
      </c>
      <c r="F535" s="258">
        <v>45518</v>
      </c>
      <c r="G535" s="257">
        <v>497</v>
      </c>
      <c r="H535" s="257">
        <v>499715</v>
      </c>
      <c r="I535" s="257">
        <v>499715</v>
      </c>
      <c r="J535" s="257">
        <v>0</v>
      </c>
      <c r="K535" s="257">
        <v>0</v>
      </c>
      <c r="L535" s="257">
        <v>0</v>
      </c>
      <c r="M535" s="257">
        <v>0</v>
      </c>
      <c r="N535" s="257">
        <v>0</v>
      </c>
      <c r="O535" s="257">
        <v>499715</v>
      </c>
      <c r="P535" s="254"/>
    </row>
    <row r="536" spans="1:16" ht="18.75" customHeight="1">
      <c r="A536" s="12" t="s">
        <v>142</v>
      </c>
      <c r="B536" s="255">
        <v>151</v>
      </c>
      <c r="C536" s="256">
        <v>23175</v>
      </c>
      <c r="D536" s="257">
        <v>8</v>
      </c>
      <c r="E536" s="258">
        <v>46003</v>
      </c>
      <c r="F536" s="258">
        <v>46033</v>
      </c>
      <c r="G536" s="257">
        <v>-18</v>
      </c>
      <c r="H536" s="257">
        <v>2745900</v>
      </c>
      <c r="I536" s="257">
        <v>2745900</v>
      </c>
      <c r="J536" s="257">
        <v>2745900</v>
      </c>
      <c r="K536" s="257">
        <v>0</v>
      </c>
      <c r="L536" s="257">
        <v>0</v>
      </c>
      <c r="M536" s="257">
        <v>0</v>
      </c>
      <c r="N536" s="257">
        <v>0</v>
      </c>
      <c r="O536" s="257">
        <v>0</v>
      </c>
      <c r="P536" s="254"/>
    </row>
    <row r="537" spans="1:16" ht="18.75" customHeight="1">
      <c r="A537" s="12" t="s">
        <v>142</v>
      </c>
      <c r="B537" s="255">
        <v>151</v>
      </c>
      <c r="C537" s="256">
        <v>23357</v>
      </c>
      <c r="D537" s="257">
        <v>8</v>
      </c>
      <c r="E537" s="258">
        <v>46009</v>
      </c>
      <c r="F537" s="258">
        <v>46039</v>
      </c>
      <c r="G537" s="257">
        <v>-24</v>
      </c>
      <c r="H537" s="257">
        <v>4858260</v>
      </c>
      <c r="I537" s="257">
        <v>4858260</v>
      </c>
      <c r="J537" s="257">
        <v>4858260</v>
      </c>
      <c r="K537" s="257">
        <v>0</v>
      </c>
      <c r="L537" s="257">
        <v>0</v>
      </c>
      <c r="M537" s="257">
        <v>0</v>
      </c>
      <c r="N537" s="257">
        <v>0</v>
      </c>
      <c r="O537" s="257">
        <v>0</v>
      </c>
      <c r="P537" s="254"/>
    </row>
    <row r="538" spans="1:16" ht="18.75" customHeight="1">
      <c r="A538" s="12" t="s">
        <v>142</v>
      </c>
      <c r="B538" s="255">
        <v>151</v>
      </c>
      <c r="C538" s="256">
        <v>23358</v>
      </c>
      <c r="D538" s="257">
        <v>8</v>
      </c>
      <c r="E538" s="258">
        <v>46009</v>
      </c>
      <c r="F538" s="258">
        <v>46039</v>
      </c>
      <c r="G538" s="257">
        <v>-24</v>
      </c>
      <c r="H538" s="257">
        <v>934200</v>
      </c>
      <c r="I538" s="257">
        <v>934200</v>
      </c>
      <c r="J538" s="257">
        <v>934200</v>
      </c>
      <c r="K538" s="257">
        <v>0</v>
      </c>
      <c r="L538" s="257">
        <v>0</v>
      </c>
      <c r="M538" s="257">
        <v>0</v>
      </c>
      <c r="N538" s="257">
        <v>0</v>
      </c>
      <c r="O538" s="257">
        <v>0</v>
      </c>
      <c r="P538" s="254"/>
    </row>
    <row r="539" spans="1:16" ht="18.75" customHeight="1">
      <c r="A539" s="12" t="s">
        <v>142</v>
      </c>
      <c r="B539" s="255">
        <v>151</v>
      </c>
      <c r="C539" s="256">
        <v>23570</v>
      </c>
      <c r="D539" s="257">
        <v>8</v>
      </c>
      <c r="E539" s="258">
        <v>46015</v>
      </c>
      <c r="F539" s="258">
        <v>46045</v>
      </c>
      <c r="G539" s="257">
        <v>-30</v>
      </c>
      <c r="H539" s="257">
        <v>4109250</v>
      </c>
      <c r="I539" s="257">
        <v>4109250</v>
      </c>
      <c r="J539" s="257">
        <v>4109250</v>
      </c>
      <c r="K539" s="257">
        <v>0</v>
      </c>
      <c r="L539" s="257">
        <v>0</v>
      </c>
      <c r="M539" s="257">
        <v>0</v>
      </c>
      <c r="N539" s="257">
        <v>0</v>
      </c>
      <c r="O539" s="257">
        <v>0</v>
      </c>
      <c r="P539" s="254"/>
    </row>
    <row r="540" spans="1:16" ht="18.75" customHeight="1">
      <c r="A540" s="12" t="s">
        <v>1544</v>
      </c>
      <c r="B540" s="255">
        <v>751</v>
      </c>
      <c r="C540" s="256">
        <v>18467</v>
      </c>
      <c r="D540" s="257">
        <v>7</v>
      </c>
      <c r="E540" s="258">
        <v>46003</v>
      </c>
      <c r="F540" s="258">
        <v>46004</v>
      </c>
      <c r="G540" s="257">
        <v>11</v>
      </c>
      <c r="H540" s="257">
        <v>50000</v>
      </c>
      <c r="I540" s="257">
        <v>50000</v>
      </c>
      <c r="J540" s="257">
        <v>0</v>
      </c>
      <c r="K540" s="257">
        <v>0</v>
      </c>
      <c r="L540" s="257">
        <v>50000</v>
      </c>
      <c r="M540" s="257">
        <v>0</v>
      </c>
      <c r="N540" s="257">
        <v>0</v>
      </c>
      <c r="O540" s="257">
        <v>0</v>
      </c>
      <c r="P540" s="254"/>
    </row>
    <row r="541" spans="1:16" ht="18.75" customHeight="1">
      <c r="A541" s="12" t="s">
        <v>143</v>
      </c>
      <c r="B541" s="255">
        <v>751</v>
      </c>
      <c r="C541" s="256">
        <v>18241</v>
      </c>
      <c r="D541" s="257">
        <v>4</v>
      </c>
      <c r="E541" s="258">
        <v>45997</v>
      </c>
      <c r="F541" s="258">
        <v>46027</v>
      </c>
      <c r="G541" s="257">
        <v>-12</v>
      </c>
      <c r="H541" s="257">
        <v>436800</v>
      </c>
      <c r="I541" s="257">
        <v>431200</v>
      </c>
      <c r="J541" s="257">
        <v>431200</v>
      </c>
      <c r="K541" s="257">
        <v>0</v>
      </c>
      <c r="L541" s="257">
        <v>0</v>
      </c>
      <c r="M541" s="257">
        <v>0</v>
      </c>
      <c r="N541" s="257">
        <v>0</v>
      </c>
      <c r="O541" s="257">
        <v>0</v>
      </c>
      <c r="P541" s="254"/>
    </row>
    <row r="542" spans="1:16" ht="18.75" customHeight="1">
      <c r="A542" s="12" t="s">
        <v>143</v>
      </c>
      <c r="B542" s="255">
        <v>751</v>
      </c>
      <c r="C542" s="256">
        <v>18298</v>
      </c>
      <c r="D542" s="257">
        <v>4</v>
      </c>
      <c r="E542" s="258">
        <v>46000</v>
      </c>
      <c r="F542" s="258">
        <v>46030</v>
      </c>
      <c r="G542" s="257">
        <v>-15</v>
      </c>
      <c r="H542" s="257">
        <v>1470300</v>
      </c>
      <c r="I542" s="257">
        <v>1470300</v>
      </c>
      <c r="J542" s="257">
        <v>1470300</v>
      </c>
      <c r="K542" s="257">
        <v>0</v>
      </c>
      <c r="L542" s="257">
        <v>0</v>
      </c>
      <c r="M542" s="257">
        <v>0</v>
      </c>
      <c r="N542" s="257">
        <v>0</v>
      </c>
      <c r="O542" s="257">
        <v>0</v>
      </c>
      <c r="P542" s="254"/>
    </row>
    <row r="543" spans="1:16" ht="18.75" customHeight="1">
      <c r="A543" s="12" t="s">
        <v>143</v>
      </c>
      <c r="B543" s="255">
        <v>751</v>
      </c>
      <c r="C543" s="256">
        <v>18537</v>
      </c>
      <c r="D543" s="257">
        <v>4</v>
      </c>
      <c r="E543" s="258">
        <v>46006</v>
      </c>
      <c r="F543" s="258">
        <v>46036</v>
      </c>
      <c r="G543" s="257">
        <v>-21</v>
      </c>
      <c r="H543" s="257">
        <v>420000</v>
      </c>
      <c r="I543" s="257">
        <v>420000</v>
      </c>
      <c r="J543" s="257">
        <v>420000</v>
      </c>
      <c r="K543" s="257">
        <v>0</v>
      </c>
      <c r="L543" s="257">
        <v>0</v>
      </c>
      <c r="M543" s="257">
        <v>0</v>
      </c>
      <c r="N543" s="257">
        <v>0</v>
      </c>
      <c r="O543" s="257">
        <v>0</v>
      </c>
      <c r="P543" s="254"/>
    </row>
    <row r="544" spans="1:16" ht="18.75" customHeight="1">
      <c r="A544" s="12" t="s">
        <v>144</v>
      </c>
      <c r="B544" s="255">
        <v>151</v>
      </c>
      <c r="C544" s="256">
        <v>19821</v>
      </c>
      <c r="D544" s="257">
        <v>4</v>
      </c>
      <c r="E544" s="258">
        <v>45847</v>
      </c>
      <c r="F544" s="258">
        <v>45848</v>
      </c>
      <c r="G544" s="257">
        <v>167</v>
      </c>
      <c r="H544" s="257">
        <v>1429450</v>
      </c>
      <c r="I544" s="257">
        <v>1429450</v>
      </c>
      <c r="J544" s="257">
        <v>0</v>
      </c>
      <c r="K544" s="257">
        <v>0</v>
      </c>
      <c r="L544" s="257">
        <v>0</v>
      </c>
      <c r="M544" s="257">
        <v>0</v>
      </c>
      <c r="N544" s="257">
        <v>0</v>
      </c>
      <c r="O544" s="257">
        <v>1429450</v>
      </c>
      <c r="P544" s="254"/>
    </row>
    <row r="545" spans="1:16" ht="18.75" customHeight="1">
      <c r="A545" s="12" t="s">
        <v>144</v>
      </c>
      <c r="B545" s="255">
        <v>151</v>
      </c>
      <c r="C545" s="256">
        <v>19849</v>
      </c>
      <c r="D545" s="257">
        <v>4</v>
      </c>
      <c r="E545" s="258">
        <v>45848</v>
      </c>
      <c r="F545" s="258">
        <v>45849</v>
      </c>
      <c r="G545" s="257">
        <v>166</v>
      </c>
      <c r="H545" s="257">
        <v>1452450</v>
      </c>
      <c r="I545" s="257">
        <v>1452450</v>
      </c>
      <c r="J545" s="257">
        <v>0</v>
      </c>
      <c r="K545" s="257">
        <v>0</v>
      </c>
      <c r="L545" s="257">
        <v>0</v>
      </c>
      <c r="M545" s="257">
        <v>0</v>
      </c>
      <c r="N545" s="257">
        <v>0</v>
      </c>
      <c r="O545" s="257">
        <v>1452450</v>
      </c>
      <c r="P545" s="254"/>
    </row>
    <row r="546" spans="1:16" ht="18.75" customHeight="1">
      <c r="A546" s="12" t="s">
        <v>144</v>
      </c>
      <c r="B546" s="255">
        <v>151</v>
      </c>
      <c r="C546" s="256">
        <v>20044</v>
      </c>
      <c r="D546" s="257">
        <v>4</v>
      </c>
      <c r="E546" s="258">
        <v>45860</v>
      </c>
      <c r="F546" s="258">
        <v>45861</v>
      </c>
      <c r="G546" s="257">
        <v>154</v>
      </c>
      <c r="H546" s="257">
        <v>446600</v>
      </c>
      <c r="I546" s="257">
        <v>426600</v>
      </c>
      <c r="J546" s="257">
        <v>0</v>
      </c>
      <c r="K546" s="257">
        <v>0</v>
      </c>
      <c r="L546" s="257">
        <v>0</v>
      </c>
      <c r="M546" s="257">
        <v>0</v>
      </c>
      <c r="N546" s="257">
        <v>0</v>
      </c>
      <c r="O546" s="257">
        <v>426600</v>
      </c>
      <c r="P546" s="254"/>
    </row>
    <row r="547" spans="1:16" ht="18.75" customHeight="1">
      <c r="A547" s="12" t="s">
        <v>144</v>
      </c>
      <c r="B547" s="255">
        <v>151</v>
      </c>
      <c r="C547" s="256">
        <v>23352</v>
      </c>
      <c r="D547" s="257">
        <v>4</v>
      </c>
      <c r="E547" s="258">
        <v>46009</v>
      </c>
      <c r="F547" s="258">
        <v>46010</v>
      </c>
      <c r="G547" s="257">
        <v>5</v>
      </c>
      <c r="H547" s="257">
        <v>2093900</v>
      </c>
      <c r="I547" s="257">
        <v>2093900</v>
      </c>
      <c r="J547" s="257">
        <v>0</v>
      </c>
      <c r="K547" s="257">
        <v>2093900</v>
      </c>
      <c r="L547" s="257">
        <v>0</v>
      </c>
      <c r="M547" s="257">
        <v>0</v>
      </c>
      <c r="N547" s="257">
        <v>0</v>
      </c>
      <c r="O547" s="257">
        <v>0</v>
      </c>
      <c r="P547" s="254"/>
    </row>
    <row r="548" spans="1:16" ht="18.75" customHeight="1">
      <c r="A548" s="12" t="s">
        <v>144</v>
      </c>
      <c r="B548" s="255">
        <v>151</v>
      </c>
      <c r="C548" s="256">
        <v>23505</v>
      </c>
      <c r="D548" s="257">
        <v>4</v>
      </c>
      <c r="E548" s="258">
        <v>46013</v>
      </c>
      <c r="F548" s="258">
        <v>46014</v>
      </c>
      <c r="G548" s="257">
        <v>1</v>
      </c>
      <c r="H548" s="257">
        <v>2718400</v>
      </c>
      <c r="I548" s="257">
        <v>2718400</v>
      </c>
      <c r="J548" s="257">
        <v>0</v>
      </c>
      <c r="K548" s="257">
        <v>2718400</v>
      </c>
      <c r="L548" s="257">
        <v>0</v>
      </c>
      <c r="M548" s="257">
        <v>0</v>
      </c>
      <c r="N548" s="257">
        <v>0</v>
      </c>
      <c r="O548" s="257">
        <v>0</v>
      </c>
      <c r="P548" s="254"/>
    </row>
    <row r="549" spans="1:16" ht="18.75" customHeight="1">
      <c r="A549" s="12" t="s">
        <v>144</v>
      </c>
      <c r="B549" s="255">
        <v>151</v>
      </c>
      <c r="C549" s="256">
        <v>23537</v>
      </c>
      <c r="D549" s="257">
        <v>4</v>
      </c>
      <c r="E549" s="258">
        <v>46014</v>
      </c>
      <c r="F549" s="258">
        <v>46015</v>
      </c>
      <c r="G549" s="257">
        <v>0</v>
      </c>
      <c r="H549" s="257">
        <v>2596000</v>
      </c>
      <c r="I549" s="257">
        <v>2596000</v>
      </c>
      <c r="J549" s="257">
        <v>2596000</v>
      </c>
      <c r="K549" s="257">
        <v>0</v>
      </c>
      <c r="L549" s="257">
        <v>0</v>
      </c>
      <c r="M549" s="257">
        <v>0</v>
      </c>
      <c r="N549" s="257">
        <v>0</v>
      </c>
      <c r="O549" s="257">
        <v>0</v>
      </c>
      <c r="P549" s="254"/>
    </row>
    <row r="550" spans="1:16" ht="18.75" customHeight="1">
      <c r="A550" s="12" t="s">
        <v>145</v>
      </c>
      <c r="B550" s="255">
        <v>751</v>
      </c>
      <c r="C550" s="256">
        <v>18591</v>
      </c>
      <c r="D550" s="257">
        <v>4</v>
      </c>
      <c r="E550" s="258">
        <v>46008</v>
      </c>
      <c r="F550" s="258">
        <v>46012</v>
      </c>
      <c r="G550" s="257">
        <v>3</v>
      </c>
      <c r="H550" s="257">
        <v>1500400</v>
      </c>
      <c r="I550" s="257">
        <v>1500400</v>
      </c>
      <c r="J550" s="257">
        <v>0</v>
      </c>
      <c r="K550" s="257">
        <v>1500400</v>
      </c>
      <c r="L550" s="257">
        <v>0</v>
      </c>
      <c r="M550" s="257">
        <v>0</v>
      </c>
      <c r="N550" s="257">
        <v>0</v>
      </c>
      <c r="O550" s="257">
        <v>0</v>
      </c>
      <c r="P550" s="254"/>
    </row>
    <row r="551" spans="1:16" ht="18.75" customHeight="1">
      <c r="A551" s="12" t="s">
        <v>145</v>
      </c>
      <c r="B551" s="255">
        <v>751</v>
      </c>
      <c r="C551" s="256">
        <v>18626</v>
      </c>
      <c r="D551" s="257">
        <v>4</v>
      </c>
      <c r="E551" s="258">
        <v>46008</v>
      </c>
      <c r="F551" s="258">
        <v>46012</v>
      </c>
      <c r="G551" s="257">
        <v>3</v>
      </c>
      <c r="H551" s="257">
        <v>1330500</v>
      </c>
      <c r="I551" s="257">
        <v>1330500</v>
      </c>
      <c r="J551" s="257">
        <v>0</v>
      </c>
      <c r="K551" s="257">
        <v>1330500</v>
      </c>
      <c r="L551" s="257">
        <v>0</v>
      </c>
      <c r="M551" s="257">
        <v>0</v>
      </c>
      <c r="N551" s="257">
        <v>0</v>
      </c>
      <c r="O551" s="257">
        <v>0</v>
      </c>
      <c r="P551" s="254"/>
    </row>
    <row r="552" spans="1:16" ht="18.75" customHeight="1">
      <c r="A552" s="12" t="s">
        <v>145</v>
      </c>
      <c r="B552" s="255">
        <v>751</v>
      </c>
      <c r="C552" s="256">
        <v>18868</v>
      </c>
      <c r="D552" s="257">
        <v>4</v>
      </c>
      <c r="E552" s="258">
        <v>46015</v>
      </c>
      <c r="F552" s="258">
        <v>46019</v>
      </c>
      <c r="G552" s="257">
        <v>-4</v>
      </c>
      <c r="H552" s="257">
        <v>1586400</v>
      </c>
      <c r="I552" s="257">
        <v>1586400</v>
      </c>
      <c r="J552" s="257">
        <v>1586400</v>
      </c>
      <c r="K552" s="257">
        <v>0</v>
      </c>
      <c r="L552" s="257">
        <v>0</v>
      </c>
      <c r="M552" s="257">
        <v>0</v>
      </c>
      <c r="N552" s="257">
        <v>0</v>
      </c>
      <c r="O552" s="257">
        <v>0</v>
      </c>
      <c r="P552" s="254"/>
    </row>
    <row r="553" spans="1:16" ht="18.75" customHeight="1">
      <c r="A553" s="12" t="s">
        <v>1237</v>
      </c>
      <c r="B553" s="255">
        <v>151</v>
      </c>
      <c r="C553" s="256">
        <v>22876</v>
      </c>
      <c r="D553" s="257">
        <v>11</v>
      </c>
      <c r="E553" s="258">
        <v>45993</v>
      </c>
      <c r="F553" s="258">
        <v>46023</v>
      </c>
      <c r="G553" s="257">
        <v>-8</v>
      </c>
      <c r="H553" s="257">
        <v>2405800</v>
      </c>
      <c r="I553" s="257">
        <v>1445800</v>
      </c>
      <c r="J553" s="257">
        <v>1445800</v>
      </c>
      <c r="K553" s="257">
        <v>0</v>
      </c>
      <c r="L553" s="257">
        <v>0</v>
      </c>
      <c r="M553" s="257">
        <v>0</v>
      </c>
      <c r="N553" s="257">
        <v>0</v>
      </c>
      <c r="O553" s="257">
        <v>0</v>
      </c>
      <c r="P553" s="254"/>
    </row>
    <row r="554" spans="1:16" ht="18.75" customHeight="1">
      <c r="A554" s="12" t="s">
        <v>1237</v>
      </c>
      <c r="B554" s="255">
        <v>151</v>
      </c>
      <c r="C554" s="256">
        <v>22963</v>
      </c>
      <c r="D554" s="257">
        <v>11</v>
      </c>
      <c r="E554" s="258">
        <v>45995</v>
      </c>
      <c r="F554" s="258">
        <v>46025</v>
      </c>
      <c r="G554" s="257">
        <v>-10</v>
      </c>
      <c r="H554" s="257">
        <v>564000</v>
      </c>
      <c r="I554" s="257">
        <v>564000</v>
      </c>
      <c r="J554" s="257">
        <v>564000</v>
      </c>
      <c r="K554" s="257">
        <v>0</v>
      </c>
      <c r="L554" s="257">
        <v>0</v>
      </c>
      <c r="M554" s="257">
        <v>0</v>
      </c>
      <c r="N554" s="257">
        <v>0</v>
      </c>
      <c r="O554" s="257">
        <v>0</v>
      </c>
      <c r="P554" s="254"/>
    </row>
    <row r="555" spans="1:16" ht="18.75" customHeight="1">
      <c r="A555" s="12" t="s">
        <v>1237</v>
      </c>
      <c r="B555" s="255">
        <v>151</v>
      </c>
      <c r="C555" s="256">
        <v>23308</v>
      </c>
      <c r="D555" s="257">
        <v>11</v>
      </c>
      <c r="E555" s="258">
        <v>46008</v>
      </c>
      <c r="F555" s="258">
        <v>46038</v>
      </c>
      <c r="G555" s="257">
        <v>-23</v>
      </c>
      <c r="H555" s="257">
        <v>799200</v>
      </c>
      <c r="I555" s="257">
        <v>799200</v>
      </c>
      <c r="J555" s="257">
        <v>799200</v>
      </c>
      <c r="K555" s="257">
        <v>0</v>
      </c>
      <c r="L555" s="257">
        <v>0</v>
      </c>
      <c r="M555" s="257">
        <v>0</v>
      </c>
      <c r="N555" s="257">
        <v>0</v>
      </c>
      <c r="O555" s="257">
        <v>0</v>
      </c>
      <c r="P555" s="254"/>
    </row>
    <row r="556" spans="1:16" ht="18.75" customHeight="1">
      <c r="A556" s="12" t="s">
        <v>1237</v>
      </c>
      <c r="B556" s="255">
        <v>151</v>
      </c>
      <c r="C556" s="256">
        <v>23495</v>
      </c>
      <c r="D556" s="257">
        <v>11</v>
      </c>
      <c r="E556" s="258">
        <v>46013</v>
      </c>
      <c r="F556" s="258">
        <v>46043</v>
      </c>
      <c r="G556" s="257">
        <v>-28</v>
      </c>
      <c r="H556" s="257">
        <v>344400</v>
      </c>
      <c r="I556" s="257">
        <v>344400</v>
      </c>
      <c r="J556" s="257">
        <v>344400</v>
      </c>
      <c r="K556" s="257">
        <v>0</v>
      </c>
      <c r="L556" s="257">
        <v>0</v>
      </c>
      <c r="M556" s="257">
        <v>0</v>
      </c>
      <c r="N556" s="257">
        <v>0</v>
      </c>
      <c r="O556" s="257">
        <v>0</v>
      </c>
      <c r="P556" s="254"/>
    </row>
    <row r="557" spans="1:16" ht="18.75" customHeight="1">
      <c r="A557" s="12" t="s">
        <v>146</v>
      </c>
      <c r="B557" s="255">
        <v>751</v>
      </c>
      <c r="C557" s="256">
        <v>17253</v>
      </c>
      <c r="D557" s="257">
        <v>8</v>
      </c>
      <c r="E557" s="258">
        <v>45966</v>
      </c>
      <c r="F557" s="258">
        <v>45996</v>
      </c>
      <c r="G557" s="257">
        <v>19</v>
      </c>
      <c r="H557" s="257">
        <v>1006850</v>
      </c>
      <c r="I557" s="257">
        <v>1006850</v>
      </c>
      <c r="J557" s="257">
        <v>0</v>
      </c>
      <c r="K557" s="257">
        <v>0</v>
      </c>
      <c r="L557" s="257">
        <v>0</v>
      </c>
      <c r="M557" s="257">
        <v>1006850</v>
      </c>
      <c r="N557" s="257">
        <v>0</v>
      </c>
      <c r="O557" s="257">
        <v>0</v>
      </c>
      <c r="P557" s="254"/>
    </row>
    <row r="558" spans="1:16" ht="18.75" customHeight="1">
      <c r="A558" s="12" t="s">
        <v>146</v>
      </c>
      <c r="B558" s="255">
        <v>751</v>
      </c>
      <c r="C558" s="256">
        <v>17671</v>
      </c>
      <c r="D558" s="257">
        <v>8</v>
      </c>
      <c r="E558" s="258">
        <v>45980</v>
      </c>
      <c r="F558" s="258">
        <v>46010</v>
      </c>
      <c r="G558" s="257">
        <v>5</v>
      </c>
      <c r="H558" s="257">
        <v>894400</v>
      </c>
      <c r="I558" s="257">
        <v>894400</v>
      </c>
      <c r="J558" s="257">
        <v>0</v>
      </c>
      <c r="K558" s="257">
        <v>894400</v>
      </c>
      <c r="L558" s="257">
        <v>0</v>
      </c>
      <c r="M558" s="257">
        <v>0</v>
      </c>
      <c r="N558" s="257">
        <v>0</v>
      </c>
      <c r="O558" s="257">
        <v>0</v>
      </c>
      <c r="P558" s="254"/>
    </row>
    <row r="559" spans="1:16" ht="18.75" customHeight="1">
      <c r="A559" s="12" t="s">
        <v>146</v>
      </c>
      <c r="B559" s="255">
        <v>751</v>
      </c>
      <c r="C559" s="256">
        <v>17847</v>
      </c>
      <c r="D559" s="257">
        <v>8</v>
      </c>
      <c r="E559" s="258">
        <v>45986</v>
      </c>
      <c r="F559" s="258">
        <v>46016</v>
      </c>
      <c r="G559" s="257">
        <v>-1</v>
      </c>
      <c r="H559" s="257">
        <v>543500</v>
      </c>
      <c r="I559" s="257">
        <v>543500</v>
      </c>
      <c r="J559" s="257">
        <v>543500</v>
      </c>
      <c r="K559" s="257">
        <v>0</v>
      </c>
      <c r="L559" s="257">
        <v>0</v>
      </c>
      <c r="M559" s="257">
        <v>0</v>
      </c>
      <c r="N559" s="257">
        <v>0</v>
      </c>
      <c r="O559" s="257">
        <v>0</v>
      </c>
      <c r="P559" s="254"/>
    </row>
    <row r="560" spans="1:16" ht="18.75" customHeight="1">
      <c r="A560" s="12" t="s">
        <v>146</v>
      </c>
      <c r="B560" s="255">
        <v>751</v>
      </c>
      <c r="C560" s="256">
        <v>17848</v>
      </c>
      <c r="D560" s="257">
        <v>8</v>
      </c>
      <c r="E560" s="258">
        <v>45986</v>
      </c>
      <c r="F560" s="258">
        <v>46016</v>
      </c>
      <c r="G560" s="257">
        <v>-1</v>
      </c>
      <c r="H560" s="257">
        <v>936600</v>
      </c>
      <c r="I560" s="257">
        <v>936600</v>
      </c>
      <c r="J560" s="257">
        <v>936600</v>
      </c>
      <c r="K560" s="257">
        <v>0</v>
      </c>
      <c r="L560" s="257">
        <v>0</v>
      </c>
      <c r="M560" s="257">
        <v>0</v>
      </c>
      <c r="N560" s="257">
        <v>0</v>
      </c>
      <c r="O560" s="257">
        <v>0</v>
      </c>
      <c r="P560" s="254"/>
    </row>
    <row r="561" spans="1:16" ht="18.75" customHeight="1">
      <c r="A561" s="12" t="s">
        <v>146</v>
      </c>
      <c r="B561" s="255">
        <v>751</v>
      </c>
      <c r="C561" s="256">
        <v>17849</v>
      </c>
      <c r="D561" s="257">
        <v>8</v>
      </c>
      <c r="E561" s="258">
        <v>45986</v>
      </c>
      <c r="F561" s="258">
        <v>46016</v>
      </c>
      <c r="G561" s="257">
        <v>-1</v>
      </c>
      <c r="H561" s="257">
        <v>670400</v>
      </c>
      <c r="I561" s="257">
        <v>670400</v>
      </c>
      <c r="J561" s="257">
        <v>670400</v>
      </c>
      <c r="K561" s="257">
        <v>0</v>
      </c>
      <c r="L561" s="257">
        <v>0</v>
      </c>
      <c r="M561" s="257">
        <v>0</v>
      </c>
      <c r="N561" s="257">
        <v>0</v>
      </c>
      <c r="O561" s="257">
        <v>0</v>
      </c>
      <c r="P561" s="254"/>
    </row>
    <row r="562" spans="1:16" ht="18.75" customHeight="1">
      <c r="A562" s="12" t="s">
        <v>146</v>
      </c>
      <c r="B562" s="255">
        <v>751</v>
      </c>
      <c r="C562" s="256">
        <v>17850</v>
      </c>
      <c r="D562" s="257">
        <v>8</v>
      </c>
      <c r="E562" s="258">
        <v>45986</v>
      </c>
      <c r="F562" s="258">
        <v>46016</v>
      </c>
      <c r="G562" s="257">
        <v>-1</v>
      </c>
      <c r="H562" s="257">
        <v>191350</v>
      </c>
      <c r="I562" s="257">
        <v>191350</v>
      </c>
      <c r="J562" s="257">
        <v>191350</v>
      </c>
      <c r="K562" s="257">
        <v>0</v>
      </c>
      <c r="L562" s="257">
        <v>0</v>
      </c>
      <c r="M562" s="257">
        <v>0</v>
      </c>
      <c r="N562" s="257">
        <v>0</v>
      </c>
      <c r="O562" s="257">
        <v>0</v>
      </c>
      <c r="P562" s="254"/>
    </row>
    <row r="563" spans="1:16" ht="18.75" customHeight="1">
      <c r="A563" s="12" t="s">
        <v>146</v>
      </c>
      <c r="B563" s="255">
        <v>751</v>
      </c>
      <c r="C563" s="256">
        <v>17856</v>
      </c>
      <c r="D563" s="257">
        <v>8</v>
      </c>
      <c r="E563" s="258">
        <v>45986</v>
      </c>
      <c r="F563" s="258">
        <v>46016</v>
      </c>
      <c r="G563" s="257">
        <v>-1</v>
      </c>
      <c r="H563" s="257">
        <v>704500</v>
      </c>
      <c r="I563" s="257">
        <v>704500</v>
      </c>
      <c r="J563" s="257">
        <v>704500</v>
      </c>
      <c r="K563" s="257">
        <v>0</v>
      </c>
      <c r="L563" s="257">
        <v>0</v>
      </c>
      <c r="M563" s="257">
        <v>0</v>
      </c>
      <c r="N563" s="257">
        <v>0</v>
      </c>
      <c r="O563" s="257">
        <v>0</v>
      </c>
      <c r="P563" s="254"/>
    </row>
    <row r="564" spans="1:16" ht="18.75" customHeight="1">
      <c r="A564" s="12" t="s">
        <v>146</v>
      </c>
      <c r="B564" s="255">
        <v>751</v>
      </c>
      <c r="C564" s="256">
        <v>18020</v>
      </c>
      <c r="D564" s="257">
        <v>8</v>
      </c>
      <c r="E564" s="258">
        <v>45992</v>
      </c>
      <c r="F564" s="258">
        <v>46022</v>
      </c>
      <c r="G564" s="257">
        <v>-7</v>
      </c>
      <c r="H564" s="257">
        <v>984750</v>
      </c>
      <c r="I564" s="257">
        <v>984750</v>
      </c>
      <c r="J564" s="257">
        <v>984750</v>
      </c>
      <c r="K564" s="257">
        <v>0</v>
      </c>
      <c r="L564" s="257">
        <v>0</v>
      </c>
      <c r="M564" s="257">
        <v>0</v>
      </c>
      <c r="N564" s="257">
        <v>0</v>
      </c>
      <c r="O564" s="257">
        <v>0</v>
      </c>
      <c r="P564" s="254"/>
    </row>
    <row r="565" spans="1:16" ht="18.75" customHeight="1">
      <c r="A565" s="12" t="s">
        <v>146</v>
      </c>
      <c r="B565" s="255">
        <v>751</v>
      </c>
      <c r="C565" s="256">
        <v>18021</v>
      </c>
      <c r="D565" s="257">
        <v>8</v>
      </c>
      <c r="E565" s="258">
        <v>45992</v>
      </c>
      <c r="F565" s="258">
        <v>46022</v>
      </c>
      <c r="G565" s="257">
        <v>-7</v>
      </c>
      <c r="H565" s="257">
        <v>1701800</v>
      </c>
      <c r="I565" s="257">
        <v>1701800</v>
      </c>
      <c r="J565" s="257">
        <v>1701800</v>
      </c>
      <c r="K565" s="257">
        <v>0</v>
      </c>
      <c r="L565" s="257">
        <v>0</v>
      </c>
      <c r="M565" s="257">
        <v>0</v>
      </c>
      <c r="N565" s="257">
        <v>0</v>
      </c>
      <c r="O565" s="257">
        <v>0</v>
      </c>
      <c r="P565" s="254"/>
    </row>
    <row r="566" spans="1:16" ht="18.75" customHeight="1">
      <c r="A566" s="12" t="s">
        <v>146</v>
      </c>
      <c r="B566" s="255">
        <v>751</v>
      </c>
      <c r="C566" s="256">
        <v>18022</v>
      </c>
      <c r="D566" s="257">
        <v>8</v>
      </c>
      <c r="E566" s="258">
        <v>45992</v>
      </c>
      <c r="F566" s="258">
        <v>46022</v>
      </c>
      <c r="G566" s="257">
        <v>-7</v>
      </c>
      <c r="H566" s="257">
        <v>950000</v>
      </c>
      <c r="I566" s="257">
        <v>950000</v>
      </c>
      <c r="J566" s="257">
        <v>950000</v>
      </c>
      <c r="K566" s="257">
        <v>0</v>
      </c>
      <c r="L566" s="257">
        <v>0</v>
      </c>
      <c r="M566" s="257">
        <v>0</v>
      </c>
      <c r="N566" s="257">
        <v>0</v>
      </c>
      <c r="O566" s="257">
        <v>0</v>
      </c>
      <c r="P566" s="254"/>
    </row>
    <row r="567" spans="1:16" ht="18.75" customHeight="1">
      <c r="A567" s="12" t="s">
        <v>146</v>
      </c>
      <c r="B567" s="255">
        <v>751</v>
      </c>
      <c r="C567" s="256">
        <v>18023</v>
      </c>
      <c r="D567" s="257">
        <v>8</v>
      </c>
      <c r="E567" s="258">
        <v>45992</v>
      </c>
      <c r="F567" s="258">
        <v>46022</v>
      </c>
      <c r="G567" s="257">
        <v>-7</v>
      </c>
      <c r="H567" s="257">
        <v>1982750</v>
      </c>
      <c r="I567" s="257">
        <v>1982750</v>
      </c>
      <c r="J567" s="257">
        <v>1982750</v>
      </c>
      <c r="K567" s="257">
        <v>0</v>
      </c>
      <c r="L567" s="257">
        <v>0</v>
      </c>
      <c r="M567" s="257">
        <v>0</v>
      </c>
      <c r="N567" s="257">
        <v>0</v>
      </c>
      <c r="O567" s="257">
        <v>0</v>
      </c>
      <c r="P567" s="254"/>
    </row>
    <row r="568" spans="1:16" ht="18.75" customHeight="1">
      <c r="A568" s="12" t="s">
        <v>146</v>
      </c>
      <c r="B568" s="255">
        <v>751</v>
      </c>
      <c r="C568" s="256">
        <v>18024</v>
      </c>
      <c r="D568" s="257">
        <v>8</v>
      </c>
      <c r="E568" s="258">
        <v>45992</v>
      </c>
      <c r="F568" s="258">
        <v>46022</v>
      </c>
      <c r="G568" s="257">
        <v>-7</v>
      </c>
      <c r="H568" s="257">
        <v>162150</v>
      </c>
      <c r="I568" s="257">
        <v>162150</v>
      </c>
      <c r="J568" s="257">
        <v>162150</v>
      </c>
      <c r="K568" s="257">
        <v>0</v>
      </c>
      <c r="L568" s="257">
        <v>0</v>
      </c>
      <c r="M568" s="257">
        <v>0</v>
      </c>
      <c r="N568" s="257">
        <v>0</v>
      </c>
      <c r="O568" s="257">
        <v>0</v>
      </c>
      <c r="P568" s="254"/>
    </row>
    <row r="569" spans="1:16" ht="18.75" customHeight="1">
      <c r="A569" s="12" t="s">
        <v>146</v>
      </c>
      <c r="B569" s="255">
        <v>751</v>
      </c>
      <c r="C569" s="256">
        <v>18029</v>
      </c>
      <c r="D569" s="257">
        <v>8</v>
      </c>
      <c r="E569" s="258">
        <v>45992</v>
      </c>
      <c r="F569" s="258">
        <v>46022</v>
      </c>
      <c r="G569" s="257">
        <v>-7</v>
      </c>
      <c r="H569" s="257">
        <v>1311500</v>
      </c>
      <c r="I569" s="257">
        <v>1311500</v>
      </c>
      <c r="J569" s="257">
        <v>1311500</v>
      </c>
      <c r="K569" s="257">
        <v>0</v>
      </c>
      <c r="L569" s="257">
        <v>0</v>
      </c>
      <c r="M569" s="257">
        <v>0</v>
      </c>
      <c r="N569" s="257">
        <v>0</v>
      </c>
      <c r="O569" s="257">
        <v>0</v>
      </c>
      <c r="P569" s="254"/>
    </row>
    <row r="570" spans="1:16" ht="18.75" customHeight="1">
      <c r="A570" s="12" t="s">
        <v>146</v>
      </c>
      <c r="B570" s="255">
        <v>751</v>
      </c>
      <c r="C570" s="256">
        <v>18137</v>
      </c>
      <c r="D570" s="257">
        <v>8</v>
      </c>
      <c r="E570" s="258">
        <v>45994</v>
      </c>
      <c r="F570" s="258">
        <v>46024</v>
      </c>
      <c r="G570" s="257">
        <v>-9</v>
      </c>
      <c r="H570" s="257">
        <v>463500</v>
      </c>
      <c r="I570" s="257">
        <v>463500</v>
      </c>
      <c r="J570" s="257">
        <v>463500</v>
      </c>
      <c r="K570" s="257">
        <v>0</v>
      </c>
      <c r="L570" s="257">
        <v>0</v>
      </c>
      <c r="M570" s="257">
        <v>0</v>
      </c>
      <c r="N570" s="257">
        <v>0</v>
      </c>
      <c r="O570" s="257">
        <v>0</v>
      </c>
      <c r="P570" s="254"/>
    </row>
    <row r="571" spans="1:16" ht="18.75" customHeight="1">
      <c r="A571" s="12" t="s">
        <v>146</v>
      </c>
      <c r="B571" s="255">
        <v>751</v>
      </c>
      <c r="C571" s="256">
        <v>18601</v>
      </c>
      <c r="D571" s="257">
        <v>8</v>
      </c>
      <c r="E571" s="258">
        <v>46008</v>
      </c>
      <c r="F571" s="258">
        <v>46038</v>
      </c>
      <c r="G571" s="257">
        <v>-23</v>
      </c>
      <c r="H571" s="257">
        <v>1269000</v>
      </c>
      <c r="I571" s="257">
        <v>1269000</v>
      </c>
      <c r="J571" s="257">
        <v>1269000</v>
      </c>
      <c r="K571" s="257">
        <v>0</v>
      </c>
      <c r="L571" s="257">
        <v>0</v>
      </c>
      <c r="M571" s="257">
        <v>0</v>
      </c>
      <c r="N571" s="257">
        <v>0</v>
      </c>
      <c r="O571" s="257">
        <v>0</v>
      </c>
      <c r="P571" s="254"/>
    </row>
    <row r="572" spans="1:16" ht="18.75" customHeight="1">
      <c r="A572" s="12" t="s">
        <v>146</v>
      </c>
      <c r="B572" s="255">
        <v>751</v>
      </c>
      <c r="C572" s="256">
        <v>18608</v>
      </c>
      <c r="D572" s="257">
        <v>8</v>
      </c>
      <c r="E572" s="258">
        <v>46008</v>
      </c>
      <c r="F572" s="258">
        <v>46038</v>
      </c>
      <c r="G572" s="257">
        <v>-23</v>
      </c>
      <c r="H572" s="257">
        <v>174150</v>
      </c>
      <c r="I572" s="257">
        <v>174150</v>
      </c>
      <c r="J572" s="257">
        <v>174150</v>
      </c>
      <c r="K572" s="257">
        <v>0</v>
      </c>
      <c r="L572" s="257">
        <v>0</v>
      </c>
      <c r="M572" s="257">
        <v>0</v>
      </c>
      <c r="N572" s="257">
        <v>0</v>
      </c>
      <c r="O572" s="257">
        <v>0</v>
      </c>
      <c r="P572" s="254"/>
    </row>
    <row r="573" spans="1:16" ht="18.75" customHeight="1">
      <c r="A573" s="12" t="s">
        <v>146</v>
      </c>
      <c r="B573" s="255">
        <v>751</v>
      </c>
      <c r="C573" s="256">
        <v>18609</v>
      </c>
      <c r="D573" s="257">
        <v>8</v>
      </c>
      <c r="E573" s="258">
        <v>46008</v>
      </c>
      <c r="F573" s="258">
        <v>46038</v>
      </c>
      <c r="G573" s="257">
        <v>-23</v>
      </c>
      <c r="H573" s="257">
        <v>654600</v>
      </c>
      <c r="I573" s="257">
        <v>654600</v>
      </c>
      <c r="J573" s="257">
        <v>654600</v>
      </c>
      <c r="K573" s="257">
        <v>0</v>
      </c>
      <c r="L573" s="257">
        <v>0</v>
      </c>
      <c r="M573" s="257">
        <v>0</v>
      </c>
      <c r="N573" s="257">
        <v>0</v>
      </c>
      <c r="O573" s="257">
        <v>0</v>
      </c>
      <c r="P573" s="254"/>
    </row>
    <row r="574" spans="1:16" ht="18.75" customHeight="1">
      <c r="A574" s="12" t="s">
        <v>146</v>
      </c>
      <c r="B574" s="255">
        <v>751</v>
      </c>
      <c r="C574" s="256">
        <v>18610</v>
      </c>
      <c r="D574" s="257">
        <v>8</v>
      </c>
      <c r="E574" s="258">
        <v>46008</v>
      </c>
      <c r="F574" s="258">
        <v>46038</v>
      </c>
      <c r="G574" s="257">
        <v>-23</v>
      </c>
      <c r="H574" s="257">
        <v>895300</v>
      </c>
      <c r="I574" s="257">
        <v>895300</v>
      </c>
      <c r="J574" s="257">
        <v>895300</v>
      </c>
      <c r="K574" s="257">
        <v>0</v>
      </c>
      <c r="L574" s="257">
        <v>0</v>
      </c>
      <c r="M574" s="257">
        <v>0</v>
      </c>
      <c r="N574" s="257">
        <v>0</v>
      </c>
      <c r="O574" s="257">
        <v>0</v>
      </c>
      <c r="P574" s="254"/>
    </row>
    <row r="575" spans="1:16" ht="18.75" customHeight="1">
      <c r="A575" s="12" t="s">
        <v>146</v>
      </c>
      <c r="B575" s="255">
        <v>751</v>
      </c>
      <c r="C575" s="256">
        <v>18612</v>
      </c>
      <c r="D575" s="257">
        <v>8</v>
      </c>
      <c r="E575" s="258">
        <v>46008</v>
      </c>
      <c r="F575" s="258">
        <v>46038</v>
      </c>
      <c r="G575" s="257">
        <v>-23</v>
      </c>
      <c r="H575" s="257">
        <v>437550</v>
      </c>
      <c r="I575" s="257">
        <v>437550</v>
      </c>
      <c r="J575" s="257">
        <v>437550</v>
      </c>
      <c r="K575" s="257">
        <v>0</v>
      </c>
      <c r="L575" s="257">
        <v>0</v>
      </c>
      <c r="M575" s="257">
        <v>0</v>
      </c>
      <c r="N575" s="257">
        <v>0</v>
      </c>
      <c r="O575" s="257">
        <v>0</v>
      </c>
      <c r="P575" s="254"/>
    </row>
    <row r="576" spans="1:16" ht="18.75" customHeight="1">
      <c r="A576" s="12" t="s">
        <v>146</v>
      </c>
      <c r="B576" s="255">
        <v>751</v>
      </c>
      <c r="C576" s="256">
        <v>18619</v>
      </c>
      <c r="D576" s="257">
        <v>8</v>
      </c>
      <c r="E576" s="258">
        <v>46008</v>
      </c>
      <c r="F576" s="258">
        <v>46038</v>
      </c>
      <c r="G576" s="257">
        <v>-23</v>
      </c>
      <c r="H576" s="257">
        <v>862550</v>
      </c>
      <c r="I576" s="257">
        <v>862550</v>
      </c>
      <c r="J576" s="257">
        <v>862550</v>
      </c>
      <c r="K576" s="257">
        <v>0</v>
      </c>
      <c r="L576" s="257">
        <v>0</v>
      </c>
      <c r="M576" s="257">
        <v>0</v>
      </c>
      <c r="N576" s="257">
        <v>0</v>
      </c>
      <c r="O576" s="257">
        <v>0</v>
      </c>
      <c r="P576" s="254"/>
    </row>
    <row r="577" spans="1:16" ht="18.75" customHeight="1">
      <c r="A577" s="12" t="s">
        <v>146</v>
      </c>
      <c r="B577" s="255">
        <v>751</v>
      </c>
      <c r="C577" s="256">
        <v>18801</v>
      </c>
      <c r="D577" s="257">
        <v>8</v>
      </c>
      <c r="E577" s="258">
        <v>46013</v>
      </c>
      <c r="F577" s="258">
        <v>46043</v>
      </c>
      <c r="G577" s="257">
        <v>-28</v>
      </c>
      <c r="H577" s="257">
        <v>1142000</v>
      </c>
      <c r="I577" s="257">
        <v>1142000</v>
      </c>
      <c r="J577" s="257">
        <v>1142000</v>
      </c>
      <c r="K577" s="257">
        <v>0</v>
      </c>
      <c r="L577" s="257">
        <v>0</v>
      </c>
      <c r="M577" s="257">
        <v>0</v>
      </c>
      <c r="N577" s="257">
        <v>0</v>
      </c>
      <c r="O577" s="257">
        <v>0</v>
      </c>
      <c r="P577" s="254"/>
    </row>
    <row r="578" spans="1:16" ht="18.75" customHeight="1">
      <c r="A578" s="12" t="s">
        <v>146</v>
      </c>
      <c r="B578" s="255">
        <v>751</v>
      </c>
      <c r="C578" s="256">
        <v>18837</v>
      </c>
      <c r="D578" s="257">
        <v>8</v>
      </c>
      <c r="E578" s="258">
        <v>46014</v>
      </c>
      <c r="F578" s="258">
        <v>46044</v>
      </c>
      <c r="G578" s="257">
        <v>-29</v>
      </c>
      <c r="H578" s="257">
        <v>2368600</v>
      </c>
      <c r="I578" s="257">
        <v>2368600</v>
      </c>
      <c r="J578" s="257">
        <v>2368600</v>
      </c>
      <c r="K578" s="257">
        <v>0</v>
      </c>
      <c r="L578" s="257">
        <v>0</v>
      </c>
      <c r="M578" s="257">
        <v>0</v>
      </c>
      <c r="N578" s="257">
        <v>0</v>
      </c>
      <c r="O578" s="257">
        <v>0</v>
      </c>
      <c r="P578" s="254"/>
    </row>
    <row r="579" spans="1:16" ht="18.75" customHeight="1">
      <c r="A579" s="12" t="s">
        <v>146</v>
      </c>
      <c r="B579" s="255">
        <v>751</v>
      </c>
      <c r="C579" s="256">
        <v>18838</v>
      </c>
      <c r="D579" s="257">
        <v>8</v>
      </c>
      <c r="E579" s="258">
        <v>46014</v>
      </c>
      <c r="F579" s="258">
        <v>46044</v>
      </c>
      <c r="G579" s="257">
        <v>-29</v>
      </c>
      <c r="H579" s="257">
        <v>4020500</v>
      </c>
      <c r="I579" s="257">
        <v>4020500</v>
      </c>
      <c r="J579" s="257">
        <v>4020500</v>
      </c>
      <c r="K579" s="257">
        <v>0</v>
      </c>
      <c r="L579" s="257">
        <v>0</v>
      </c>
      <c r="M579" s="257">
        <v>0</v>
      </c>
      <c r="N579" s="257">
        <v>0</v>
      </c>
      <c r="O579" s="257">
        <v>0</v>
      </c>
      <c r="P579" s="254"/>
    </row>
    <row r="580" spans="1:16" ht="18.75" customHeight="1">
      <c r="A580" s="12" t="s">
        <v>1545</v>
      </c>
      <c r="B580" s="255">
        <v>751</v>
      </c>
      <c r="C580" s="256">
        <v>18397</v>
      </c>
      <c r="D580" s="257">
        <v>7</v>
      </c>
      <c r="E580" s="258">
        <v>46002</v>
      </c>
      <c r="F580" s="258">
        <v>46003</v>
      </c>
      <c r="G580" s="257">
        <v>12</v>
      </c>
      <c r="H580" s="257">
        <v>49975</v>
      </c>
      <c r="I580" s="257">
        <v>49975</v>
      </c>
      <c r="J580" s="257">
        <v>0</v>
      </c>
      <c r="K580" s="257">
        <v>0</v>
      </c>
      <c r="L580" s="257">
        <v>49975</v>
      </c>
      <c r="M580" s="257">
        <v>0</v>
      </c>
      <c r="N580" s="257">
        <v>0</v>
      </c>
      <c r="O580" s="257">
        <v>0</v>
      </c>
      <c r="P580" s="254"/>
    </row>
    <row r="581" spans="1:16" ht="18.75" customHeight="1">
      <c r="A581" s="12" t="s">
        <v>148</v>
      </c>
      <c r="B581" s="255">
        <v>151</v>
      </c>
      <c r="C581" s="256">
        <v>16362</v>
      </c>
      <c r="D581" s="257">
        <v>1</v>
      </c>
      <c r="E581" s="258">
        <v>45606</v>
      </c>
      <c r="F581" s="258">
        <v>45607</v>
      </c>
      <c r="G581" s="257">
        <v>408</v>
      </c>
      <c r="H581" s="257">
        <v>358750</v>
      </c>
      <c r="I581" s="257">
        <v>358750</v>
      </c>
      <c r="J581" s="257">
        <v>0</v>
      </c>
      <c r="K581" s="257">
        <v>0</v>
      </c>
      <c r="L581" s="257">
        <v>0</v>
      </c>
      <c r="M581" s="257">
        <v>0</v>
      </c>
      <c r="N581" s="257">
        <v>0</v>
      </c>
      <c r="O581" s="257">
        <v>358750</v>
      </c>
      <c r="P581" s="254"/>
    </row>
    <row r="582" spans="1:16" ht="18.75" customHeight="1">
      <c r="A582" s="12" t="s">
        <v>139</v>
      </c>
      <c r="B582" s="255">
        <v>151</v>
      </c>
      <c r="C582" s="256">
        <v>20000</v>
      </c>
      <c r="D582" s="257">
        <v>1</v>
      </c>
      <c r="E582" s="258">
        <v>45856</v>
      </c>
      <c r="F582" s="258">
        <v>45871</v>
      </c>
      <c r="G582" s="257">
        <v>144</v>
      </c>
      <c r="H582" s="257">
        <v>1167600</v>
      </c>
      <c r="I582" s="257">
        <v>790300</v>
      </c>
      <c r="J582" s="257">
        <v>0</v>
      </c>
      <c r="K582" s="257">
        <v>0</v>
      </c>
      <c r="L582" s="257">
        <v>0</v>
      </c>
      <c r="M582" s="257">
        <v>0</v>
      </c>
      <c r="N582" s="257">
        <v>0</v>
      </c>
      <c r="O582" s="257">
        <v>790300</v>
      </c>
      <c r="P582" s="254"/>
    </row>
    <row r="583" spans="1:16" ht="18.75" customHeight="1">
      <c r="A583" s="12" t="s">
        <v>228</v>
      </c>
      <c r="B583" s="255">
        <v>151</v>
      </c>
      <c r="C583" s="256">
        <v>23566</v>
      </c>
      <c r="D583" s="257">
        <v>1</v>
      </c>
      <c r="E583" s="258">
        <v>46014</v>
      </c>
      <c r="F583" s="258">
        <v>46022</v>
      </c>
      <c r="G583" s="257">
        <v>-7</v>
      </c>
      <c r="H583" s="257">
        <v>15203000</v>
      </c>
      <c r="I583" s="257">
        <v>15203000</v>
      </c>
      <c r="J583" s="257">
        <v>15203000</v>
      </c>
      <c r="K583" s="257">
        <v>0</v>
      </c>
      <c r="L583" s="257">
        <v>0</v>
      </c>
      <c r="M583" s="257">
        <v>0</v>
      </c>
      <c r="N583" s="257">
        <v>0</v>
      </c>
      <c r="O583" s="257">
        <v>0</v>
      </c>
      <c r="P583" s="254"/>
    </row>
    <row r="584" spans="1:16" ht="18.75" customHeight="1">
      <c r="A584" s="12" t="s">
        <v>228</v>
      </c>
      <c r="B584" s="255">
        <v>151</v>
      </c>
      <c r="C584" s="256">
        <v>23568</v>
      </c>
      <c r="D584" s="257">
        <v>1</v>
      </c>
      <c r="E584" s="258">
        <v>46015</v>
      </c>
      <c r="F584" s="258">
        <v>46023</v>
      </c>
      <c r="G584" s="257">
        <v>-8</v>
      </c>
      <c r="H584" s="257">
        <v>10190750</v>
      </c>
      <c r="I584" s="257">
        <v>10190750</v>
      </c>
      <c r="J584" s="257">
        <v>10190750</v>
      </c>
      <c r="K584" s="257">
        <v>0</v>
      </c>
      <c r="L584" s="257">
        <v>0</v>
      </c>
      <c r="M584" s="257">
        <v>0</v>
      </c>
      <c r="N584" s="257">
        <v>0</v>
      </c>
      <c r="O584" s="257">
        <v>0</v>
      </c>
      <c r="P584" s="254"/>
    </row>
    <row r="585" spans="1:16" ht="18.75" customHeight="1">
      <c r="A585" s="12" t="s">
        <v>1447</v>
      </c>
      <c r="B585" s="255">
        <v>751</v>
      </c>
      <c r="C585" s="256">
        <v>18320</v>
      </c>
      <c r="D585" s="257">
        <v>1</v>
      </c>
      <c r="E585" s="258">
        <v>46000</v>
      </c>
      <c r="F585" s="258">
        <v>46001</v>
      </c>
      <c r="G585" s="257">
        <v>14</v>
      </c>
      <c r="H585" s="257">
        <v>150000</v>
      </c>
      <c r="I585" s="257">
        <v>150000</v>
      </c>
      <c r="J585" s="257">
        <v>0</v>
      </c>
      <c r="K585" s="257">
        <v>0</v>
      </c>
      <c r="L585" s="257">
        <v>150000</v>
      </c>
      <c r="M585" s="257">
        <v>0</v>
      </c>
      <c r="N585" s="257">
        <v>0</v>
      </c>
      <c r="O585" s="257">
        <v>0</v>
      </c>
      <c r="P585" s="254"/>
    </row>
    <row r="586" spans="1:16" ht="18.75" customHeight="1">
      <c r="A586" s="12" t="s">
        <v>1546</v>
      </c>
      <c r="B586" s="255">
        <v>151</v>
      </c>
      <c r="C586" s="256">
        <v>22774</v>
      </c>
      <c r="D586" s="257">
        <v>0</v>
      </c>
      <c r="E586" s="258">
        <v>45990</v>
      </c>
      <c r="F586" s="258">
        <v>45991</v>
      </c>
      <c r="G586" s="257">
        <v>24</v>
      </c>
      <c r="H586" s="257">
        <v>421260</v>
      </c>
      <c r="I586" s="257">
        <v>421260</v>
      </c>
      <c r="J586" s="257">
        <v>0</v>
      </c>
      <c r="K586" s="257">
        <v>0</v>
      </c>
      <c r="L586" s="257">
        <v>0</v>
      </c>
      <c r="M586" s="257">
        <v>0</v>
      </c>
      <c r="N586" s="257">
        <v>421260</v>
      </c>
      <c r="O586" s="257">
        <v>0</v>
      </c>
      <c r="P586" s="254"/>
    </row>
    <row r="587" spans="1:16" ht="18.75" customHeight="1">
      <c r="A587" s="12" t="s">
        <v>1546</v>
      </c>
      <c r="B587" s="255">
        <v>151</v>
      </c>
      <c r="C587" s="256">
        <v>23468</v>
      </c>
      <c r="D587" s="257">
        <v>0</v>
      </c>
      <c r="E587" s="258">
        <v>46011</v>
      </c>
      <c r="F587" s="258">
        <v>46012</v>
      </c>
      <c r="G587" s="257">
        <v>3</v>
      </c>
      <c r="H587" s="257">
        <v>485310</v>
      </c>
      <c r="I587" s="257">
        <v>485310</v>
      </c>
      <c r="J587" s="257">
        <v>0</v>
      </c>
      <c r="K587" s="257">
        <v>485310</v>
      </c>
      <c r="L587" s="257">
        <v>0</v>
      </c>
      <c r="M587" s="257">
        <v>0</v>
      </c>
      <c r="N587" s="257">
        <v>0</v>
      </c>
      <c r="O587" s="257">
        <v>0</v>
      </c>
      <c r="P587" s="254"/>
    </row>
    <row r="588" spans="1:16" ht="18.75" customHeight="1">
      <c r="A588" s="12" t="s">
        <v>1546</v>
      </c>
      <c r="B588" s="255">
        <v>151</v>
      </c>
      <c r="C588" s="256">
        <v>23497</v>
      </c>
      <c r="D588" s="257">
        <v>0</v>
      </c>
      <c r="E588" s="258">
        <v>46013</v>
      </c>
      <c r="F588" s="258">
        <v>46014</v>
      </c>
      <c r="G588" s="257">
        <v>1</v>
      </c>
      <c r="H588" s="257">
        <v>130500</v>
      </c>
      <c r="I588" s="257">
        <v>130500</v>
      </c>
      <c r="J588" s="257">
        <v>0</v>
      </c>
      <c r="K588" s="257">
        <v>130500</v>
      </c>
      <c r="L588" s="257">
        <v>0</v>
      </c>
      <c r="M588" s="257">
        <v>0</v>
      </c>
      <c r="N588" s="257">
        <v>0</v>
      </c>
      <c r="O588" s="257">
        <v>0</v>
      </c>
      <c r="P588" s="254"/>
    </row>
    <row r="589" spans="1:16" ht="18.75" customHeight="1">
      <c r="A589" s="12" t="s">
        <v>1546</v>
      </c>
      <c r="B589" s="255">
        <v>151</v>
      </c>
      <c r="C589" s="256">
        <v>23536</v>
      </c>
      <c r="D589" s="257">
        <v>0</v>
      </c>
      <c r="E589" s="258">
        <v>46014</v>
      </c>
      <c r="F589" s="258">
        <v>46015</v>
      </c>
      <c r="G589" s="257">
        <v>0</v>
      </c>
      <c r="H589" s="257">
        <v>449020</v>
      </c>
      <c r="I589" s="257">
        <v>449020</v>
      </c>
      <c r="J589" s="257">
        <v>449020</v>
      </c>
      <c r="K589" s="257">
        <v>0</v>
      </c>
      <c r="L589" s="257">
        <v>0</v>
      </c>
      <c r="M589" s="257">
        <v>0</v>
      </c>
      <c r="N589" s="257">
        <v>0</v>
      </c>
      <c r="O589" s="257">
        <v>0</v>
      </c>
      <c r="P589" s="254"/>
    </row>
    <row r="590" spans="1:16" ht="18.75" customHeight="1">
      <c r="A590" s="12" t="s">
        <v>1546</v>
      </c>
      <c r="B590" s="255">
        <v>151</v>
      </c>
      <c r="C590" s="256">
        <v>23596</v>
      </c>
      <c r="D590" s="257">
        <v>0</v>
      </c>
      <c r="E590" s="258">
        <v>46015</v>
      </c>
      <c r="F590" s="258">
        <v>46016</v>
      </c>
      <c r="G590" s="257">
        <v>-1</v>
      </c>
      <c r="H590" s="257">
        <v>233010</v>
      </c>
      <c r="I590" s="257">
        <v>233010</v>
      </c>
      <c r="J590" s="257">
        <v>233010</v>
      </c>
      <c r="K590" s="257">
        <v>0</v>
      </c>
      <c r="L590" s="257">
        <v>0</v>
      </c>
      <c r="M590" s="257">
        <v>0</v>
      </c>
      <c r="N590" s="257">
        <v>0</v>
      </c>
      <c r="O590" s="257">
        <v>0</v>
      </c>
      <c r="P590" s="254"/>
    </row>
    <row r="591" spans="1:16" ht="18.75" customHeight="1">
      <c r="A591" s="12" t="s">
        <v>527</v>
      </c>
      <c r="B591" s="255">
        <v>151</v>
      </c>
      <c r="C591" s="256">
        <v>23293</v>
      </c>
      <c r="D591" s="257">
        <v>1</v>
      </c>
      <c r="E591" s="258">
        <v>46007</v>
      </c>
      <c r="F591" s="258">
        <v>46008</v>
      </c>
      <c r="G591" s="257">
        <v>7</v>
      </c>
      <c r="H591" s="257">
        <v>104080</v>
      </c>
      <c r="I591" s="257">
        <v>100000</v>
      </c>
      <c r="J591" s="257">
        <v>0</v>
      </c>
      <c r="K591" s="257">
        <v>100000</v>
      </c>
      <c r="L591" s="257">
        <v>0</v>
      </c>
      <c r="M591" s="257">
        <v>0</v>
      </c>
      <c r="N591" s="257">
        <v>0</v>
      </c>
      <c r="O591" s="257">
        <v>0</v>
      </c>
      <c r="P591" s="254"/>
    </row>
    <row r="592" spans="1:16" ht="18.75" customHeight="1">
      <c r="A592" s="12" t="s">
        <v>1416</v>
      </c>
      <c r="B592" s="255">
        <v>151</v>
      </c>
      <c r="C592" s="256">
        <v>22853</v>
      </c>
      <c r="D592" s="257">
        <v>13</v>
      </c>
      <c r="E592" s="258">
        <v>45992</v>
      </c>
      <c r="F592" s="258">
        <v>45993</v>
      </c>
      <c r="G592" s="257">
        <v>22</v>
      </c>
      <c r="H592" s="257">
        <v>172660</v>
      </c>
      <c r="I592" s="257">
        <v>960</v>
      </c>
      <c r="J592" s="257">
        <v>0</v>
      </c>
      <c r="K592" s="257">
        <v>0</v>
      </c>
      <c r="L592" s="257">
        <v>0</v>
      </c>
      <c r="M592" s="257">
        <v>960</v>
      </c>
      <c r="N592" s="257">
        <v>0</v>
      </c>
      <c r="O592" s="257">
        <v>0</v>
      </c>
      <c r="P592" s="254"/>
    </row>
    <row r="593" spans="1:16" ht="18.75" customHeight="1">
      <c r="A593" s="12" t="s">
        <v>1416</v>
      </c>
      <c r="B593" s="255">
        <v>151</v>
      </c>
      <c r="C593" s="256">
        <v>23573</v>
      </c>
      <c r="D593" s="257">
        <v>13</v>
      </c>
      <c r="E593" s="258">
        <v>46015</v>
      </c>
      <c r="F593" s="258">
        <v>46016</v>
      </c>
      <c r="G593" s="257">
        <v>-1</v>
      </c>
      <c r="H593" s="257">
        <v>85440</v>
      </c>
      <c r="I593" s="257">
        <v>85440</v>
      </c>
      <c r="J593" s="257">
        <v>85440</v>
      </c>
      <c r="K593" s="257">
        <v>0</v>
      </c>
      <c r="L593" s="257">
        <v>0</v>
      </c>
      <c r="M593" s="257">
        <v>0</v>
      </c>
      <c r="N593" s="257">
        <v>0</v>
      </c>
      <c r="O593" s="257">
        <v>0</v>
      </c>
      <c r="P593" s="254"/>
    </row>
    <row r="594" spans="1:16" ht="18.75" customHeight="1">
      <c r="A594" s="12" t="s">
        <v>1388</v>
      </c>
      <c r="B594" s="255">
        <v>151</v>
      </c>
      <c r="C594" s="256">
        <v>23363</v>
      </c>
      <c r="D594" s="257">
        <v>12</v>
      </c>
      <c r="E594" s="258">
        <v>46009</v>
      </c>
      <c r="F594" s="258">
        <v>46017</v>
      </c>
      <c r="G594" s="257">
        <v>-2</v>
      </c>
      <c r="H594" s="257">
        <v>369200</v>
      </c>
      <c r="I594" s="257">
        <v>369200</v>
      </c>
      <c r="J594" s="257">
        <v>369200</v>
      </c>
      <c r="K594" s="257">
        <v>0</v>
      </c>
      <c r="L594" s="257">
        <v>0</v>
      </c>
      <c r="M594" s="257">
        <v>0</v>
      </c>
      <c r="N594" s="257">
        <v>0</v>
      </c>
      <c r="O594" s="257">
        <v>0</v>
      </c>
      <c r="P594" s="254"/>
    </row>
    <row r="595" spans="1:16" ht="18.75" customHeight="1">
      <c r="A595" s="12" t="s">
        <v>1388</v>
      </c>
      <c r="B595" s="255">
        <v>151</v>
      </c>
      <c r="C595" s="256">
        <v>23368</v>
      </c>
      <c r="D595" s="257">
        <v>12</v>
      </c>
      <c r="E595" s="258">
        <v>46010</v>
      </c>
      <c r="F595" s="258">
        <v>46018</v>
      </c>
      <c r="G595" s="257">
        <v>-3</v>
      </c>
      <c r="H595" s="257">
        <v>499200</v>
      </c>
      <c r="I595" s="257">
        <v>499200</v>
      </c>
      <c r="J595" s="257">
        <v>499200</v>
      </c>
      <c r="K595" s="257">
        <v>0</v>
      </c>
      <c r="L595" s="257">
        <v>0</v>
      </c>
      <c r="M595" s="257">
        <v>0</v>
      </c>
      <c r="N595" s="257">
        <v>0</v>
      </c>
      <c r="O595" s="257">
        <v>0</v>
      </c>
      <c r="P595" s="254"/>
    </row>
    <row r="596" spans="1:16" ht="18.75" customHeight="1">
      <c r="A596" s="12" t="s">
        <v>1388</v>
      </c>
      <c r="B596" s="255">
        <v>151</v>
      </c>
      <c r="C596" s="256">
        <v>23591</v>
      </c>
      <c r="D596" s="257">
        <v>12</v>
      </c>
      <c r="E596" s="258">
        <v>46015</v>
      </c>
      <c r="F596" s="258">
        <v>46023</v>
      </c>
      <c r="G596" s="257">
        <v>-8</v>
      </c>
      <c r="H596" s="257">
        <v>214200</v>
      </c>
      <c r="I596" s="257">
        <v>214200</v>
      </c>
      <c r="J596" s="257">
        <v>214200</v>
      </c>
      <c r="K596" s="257">
        <v>0</v>
      </c>
      <c r="L596" s="257">
        <v>0</v>
      </c>
      <c r="M596" s="257">
        <v>0</v>
      </c>
      <c r="N596" s="257">
        <v>0</v>
      </c>
      <c r="O596" s="257">
        <v>0</v>
      </c>
      <c r="P596" s="254"/>
    </row>
    <row r="597" spans="1:16" ht="18.75" customHeight="1">
      <c r="A597" s="12" t="s">
        <v>1311</v>
      </c>
      <c r="B597" s="255">
        <v>151</v>
      </c>
      <c r="C597" s="256">
        <v>23586</v>
      </c>
      <c r="D597" s="257">
        <v>11</v>
      </c>
      <c r="E597" s="258">
        <v>46015</v>
      </c>
      <c r="F597" s="258">
        <v>46016</v>
      </c>
      <c r="G597" s="257">
        <v>-1</v>
      </c>
      <c r="H597" s="257">
        <v>102400</v>
      </c>
      <c r="I597" s="257">
        <v>102400</v>
      </c>
      <c r="J597" s="257">
        <v>102400</v>
      </c>
      <c r="K597" s="257">
        <v>0</v>
      </c>
      <c r="L597" s="257">
        <v>0</v>
      </c>
      <c r="M597" s="257">
        <v>0</v>
      </c>
      <c r="N597" s="257">
        <v>0</v>
      </c>
      <c r="O597" s="257">
        <v>0</v>
      </c>
      <c r="P597" s="254"/>
    </row>
    <row r="598" spans="1:16" ht="18.75" customHeight="1">
      <c r="A598" s="12" t="s">
        <v>1417</v>
      </c>
      <c r="B598" s="255">
        <v>751</v>
      </c>
      <c r="C598" s="256">
        <v>18673</v>
      </c>
      <c r="D598" s="257">
        <v>4</v>
      </c>
      <c r="E598" s="258">
        <v>46009</v>
      </c>
      <c r="F598" s="258">
        <v>46017</v>
      </c>
      <c r="G598" s="257">
        <v>-2</v>
      </c>
      <c r="H598" s="257">
        <v>1220400</v>
      </c>
      <c r="I598" s="257">
        <v>1220400</v>
      </c>
      <c r="J598" s="257">
        <v>1220400</v>
      </c>
      <c r="K598" s="257">
        <v>0</v>
      </c>
      <c r="L598" s="257">
        <v>0</v>
      </c>
      <c r="M598" s="257">
        <v>0</v>
      </c>
      <c r="N598" s="257">
        <v>0</v>
      </c>
      <c r="O598" s="257">
        <v>0</v>
      </c>
      <c r="P598" s="254"/>
    </row>
    <row r="599" spans="1:16" ht="18.75" customHeight="1">
      <c r="A599" s="12" t="s">
        <v>1417</v>
      </c>
      <c r="B599" s="255">
        <v>751</v>
      </c>
      <c r="C599" s="256">
        <v>18674</v>
      </c>
      <c r="D599" s="257">
        <v>4</v>
      </c>
      <c r="E599" s="258">
        <v>46009</v>
      </c>
      <c r="F599" s="258">
        <v>46017</v>
      </c>
      <c r="G599" s="257">
        <v>-2</v>
      </c>
      <c r="H599" s="257">
        <v>1125600</v>
      </c>
      <c r="I599" s="257">
        <v>1125600</v>
      </c>
      <c r="J599" s="257">
        <v>1125600</v>
      </c>
      <c r="K599" s="257">
        <v>0</v>
      </c>
      <c r="L599" s="257">
        <v>0</v>
      </c>
      <c r="M599" s="257">
        <v>0</v>
      </c>
      <c r="N599" s="257">
        <v>0</v>
      </c>
      <c r="O599" s="257">
        <v>0</v>
      </c>
      <c r="P599" s="254"/>
    </row>
    <row r="600" spans="1:16" ht="18.75" customHeight="1">
      <c r="A600" s="12" t="s">
        <v>1417</v>
      </c>
      <c r="B600" s="255">
        <v>751</v>
      </c>
      <c r="C600" s="256">
        <v>18684</v>
      </c>
      <c r="D600" s="257">
        <v>4</v>
      </c>
      <c r="E600" s="258">
        <v>46010</v>
      </c>
      <c r="F600" s="258">
        <v>46018</v>
      </c>
      <c r="G600" s="257">
        <v>-3</v>
      </c>
      <c r="H600" s="257">
        <v>445500</v>
      </c>
      <c r="I600" s="257">
        <v>438210</v>
      </c>
      <c r="J600" s="257">
        <v>438210</v>
      </c>
      <c r="K600" s="257">
        <v>0</v>
      </c>
      <c r="L600" s="257">
        <v>0</v>
      </c>
      <c r="M600" s="257">
        <v>0</v>
      </c>
      <c r="N600" s="257">
        <v>0</v>
      </c>
      <c r="O600" s="257">
        <v>0</v>
      </c>
      <c r="P600" s="254"/>
    </row>
    <row r="601" spans="1:16" ht="18.75" customHeight="1">
      <c r="A601" s="12" t="s">
        <v>1417</v>
      </c>
      <c r="B601" s="255">
        <v>751</v>
      </c>
      <c r="C601" s="256">
        <v>18860</v>
      </c>
      <c r="D601" s="257">
        <v>4</v>
      </c>
      <c r="E601" s="258">
        <v>46014</v>
      </c>
      <c r="F601" s="258">
        <v>46022</v>
      </c>
      <c r="G601" s="257">
        <v>-7</v>
      </c>
      <c r="H601" s="257">
        <v>2073600</v>
      </c>
      <c r="I601" s="257">
        <v>2073600</v>
      </c>
      <c r="J601" s="257">
        <v>2073600</v>
      </c>
      <c r="K601" s="257">
        <v>0</v>
      </c>
      <c r="L601" s="257">
        <v>0</v>
      </c>
      <c r="M601" s="257">
        <v>0</v>
      </c>
      <c r="N601" s="257">
        <v>0</v>
      </c>
      <c r="O601" s="257">
        <v>0</v>
      </c>
      <c r="P601" s="254"/>
    </row>
    <row r="602" spans="1:16" ht="18.75" customHeight="1">
      <c r="A602" s="12" t="s">
        <v>1422</v>
      </c>
      <c r="B602" s="255">
        <v>151</v>
      </c>
      <c r="C602" s="256">
        <v>23359</v>
      </c>
      <c r="D602" s="257">
        <v>12</v>
      </c>
      <c r="E602" s="258">
        <v>46009</v>
      </c>
      <c r="F602" s="258">
        <v>46017</v>
      </c>
      <c r="G602" s="257">
        <v>-2</v>
      </c>
      <c r="H602" s="257">
        <v>968100</v>
      </c>
      <c r="I602" s="257">
        <v>968100</v>
      </c>
      <c r="J602" s="257">
        <v>968100</v>
      </c>
      <c r="K602" s="257">
        <v>0</v>
      </c>
      <c r="L602" s="257">
        <v>0</v>
      </c>
      <c r="M602" s="257">
        <v>0</v>
      </c>
      <c r="N602" s="257">
        <v>0</v>
      </c>
      <c r="O602" s="257">
        <v>0</v>
      </c>
      <c r="P602" s="254"/>
    </row>
    <row r="603" spans="1:16" ht="18.75" customHeight="1">
      <c r="A603" s="12" t="s">
        <v>1422</v>
      </c>
      <c r="B603" s="255">
        <v>151</v>
      </c>
      <c r="C603" s="256">
        <v>23471</v>
      </c>
      <c r="D603" s="257">
        <v>12</v>
      </c>
      <c r="E603" s="258">
        <v>46011</v>
      </c>
      <c r="F603" s="258">
        <v>46019</v>
      </c>
      <c r="G603" s="257">
        <v>-4</v>
      </c>
      <c r="H603" s="257">
        <v>422100</v>
      </c>
      <c r="I603" s="257">
        <v>422100</v>
      </c>
      <c r="J603" s="257">
        <v>422100</v>
      </c>
      <c r="K603" s="257">
        <v>0</v>
      </c>
      <c r="L603" s="257">
        <v>0</v>
      </c>
      <c r="M603" s="257">
        <v>0</v>
      </c>
      <c r="N603" s="257">
        <v>0</v>
      </c>
      <c r="O603" s="257">
        <v>0</v>
      </c>
      <c r="P603" s="254"/>
    </row>
    <row r="604" spans="1:16" ht="18.75" customHeight="1">
      <c r="A604" s="12" t="s">
        <v>1422</v>
      </c>
      <c r="B604" s="255">
        <v>151</v>
      </c>
      <c r="C604" s="256">
        <v>23592</v>
      </c>
      <c r="D604" s="257">
        <v>12</v>
      </c>
      <c r="E604" s="258">
        <v>46015</v>
      </c>
      <c r="F604" s="258">
        <v>46023</v>
      </c>
      <c r="G604" s="257">
        <v>-8</v>
      </c>
      <c r="H604" s="257">
        <v>714000</v>
      </c>
      <c r="I604" s="257">
        <v>714000</v>
      </c>
      <c r="J604" s="257">
        <v>714000</v>
      </c>
      <c r="K604" s="257">
        <v>0</v>
      </c>
      <c r="L604" s="257">
        <v>0</v>
      </c>
      <c r="M604" s="257">
        <v>0</v>
      </c>
      <c r="N604" s="257">
        <v>0</v>
      </c>
      <c r="O604" s="257">
        <v>0</v>
      </c>
      <c r="P604" s="254"/>
    </row>
    <row r="605" spans="1:16" ht="18.75" customHeight="1">
      <c r="A605" s="12" t="s">
        <v>551</v>
      </c>
      <c r="B605" s="255">
        <v>751</v>
      </c>
      <c r="C605" s="256">
        <v>15790</v>
      </c>
      <c r="D605" s="257">
        <v>4</v>
      </c>
      <c r="E605" s="258">
        <v>45912</v>
      </c>
      <c r="F605" s="258">
        <v>45942</v>
      </c>
      <c r="G605" s="257">
        <v>73</v>
      </c>
      <c r="H605" s="257">
        <v>1640230</v>
      </c>
      <c r="I605" s="257">
        <v>1640230</v>
      </c>
      <c r="J605" s="257">
        <v>0</v>
      </c>
      <c r="K605" s="257">
        <v>0</v>
      </c>
      <c r="L605" s="257">
        <v>0</v>
      </c>
      <c r="M605" s="257">
        <v>0</v>
      </c>
      <c r="N605" s="257">
        <v>0</v>
      </c>
      <c r="O605" s="257">
        <v>1640230</v>
      </c>
      <c r="P605" s="254"/>
    </row>
    <row r="606" spans="1:16" ht="18.75" customHeight="1">
      <c r="A606" s="12" t="s">
        <v>551</v>
      </c>
      <c r="B606" s="255">
        <v>751</v>
      </c>
      <c r="C606" s="256">
        <v>15986</v>
      </c>
      <c r="D606" s="257">
        <v>4</v>
      </c>
      <c r="E606" s="258">
        <v>45920</v>
      </c>
      <c r="F606" s="258">
        <v>45950</v>
      </c>
      <c r="G606" s="257">
        <v>65</v>
      </c>
      <c r="H606" s="257">
        <v>1584200</v>
      </c>
      <c r="I606" s="257">
        <v>1584200</v>
      </c>
      <c r="J606" s="257">
        <v>0</v>
      </c>
      <c r="K606" s="257">
        <v>0</v>
      </c>
      <c r="L606" s="257">
        <v>0</v>
      </c>
      <c r="M606" s="257">
        <v>0</v>
      </c>
      <c r="N606" s="257">
        <v>0</v>
      </c>
      <c r="O606" s="257">
        <v>1584200</v>
      </c>
      <c r="P606" s="254"/>
    </row>
    <row r="607" spans="1:16" ht="18.75" customHeight="1">
      <c r="A607" s="12" t="s">
        <v>551</v>
      </c>
      <c r="B607" s="255">
        <v>751</v>
      </c>
      <c r="C607" s="256">
        <v>16507</v>
      </c>
      <c r="D607" s="257">
        <v>4</v>
      </c>
      <c r="E607" s="258">
        <v>45938</v>
      </c>
      <c r="F607" s="258">
        <v>45968</v>
      </c>
      <c r="G607" s="257">
        <v>47</v>
      </c>
      <c r="H607" s="257">
        <v>1746400</v>
      </c>
      <c r="I607" s="257">
        <v>1746400</v>
      </c>
      <c r="J607" s="257">
        <v>0</v>
      </c>
      <c r="K607" s="257">
        <v>0</v>
      </c>
      <c r="L607" s="257">
        <v>0</v>
      </c>
      <c r="M607" s="257">
        <v>0</v>
      </c>
      <c r="N607" s="257">
        <v>0</v>
      </c>
      <c r="O607" s="257">
        <v>1746400</v>
      </c>
      <c r="P607" s="254"/>
    </row>
    <row r="608" spans="1:16" ht="18.75" customHeight="1">
      <c r="A608" s="12" t="s">
        <v>1390</v>
      </c>
      <c r="B608" s="255">
        <v>751</v>
      </c>
      <c r="C608" s="256">
        <v>17047</v>
      </c>
      <c r="D608" s="257">
        <v>8</v>
      </c>
      <c r="E608" s="258">
        <v>45958</v>
      </c>
      <c r="F608" s="258">
        <v>45966</v>
      </c>
      <c r="G608" s="257">
        <v>49</v>
      </c>
      <c r="H608" s="257">
        <v>1093900</v>
      </c>
      <c r="I608" s="257">
        <v>1093900</v>
      </c>
      <c r="J608" s="257">
        <v>0</v>
      </c>
      <c r="K608" s="257">
        <v>0</v>
      </c>
      <c r="L608" s="257">
        <v>0</v>
      </c>
      <c r="M608" s="257">
        <v>0</v>
      </c>
      <c r="N608" s="257">
        <v>0</v>
      </c>
      <c r="O608" s="257">
        <v>1093900</v>
      </c>
      <c r="P608" s="254"/>
    </row>
    <row r="609" spans="1:16" ht="18.75" customHeight="1">
      <c r="A609" s="12" t="s">
        <v>1390</v>
      </c>
      <c r="B609" s="255">
        <v>751</v>
      </c>
      <c r="C609" s="256">
        <v>17439</v>
      </c>
      <c r="D609" s="257">
        <v>8</v>
      </c>
      <c r="E609" s="258">
        <v>45972</v>
      </c>
      <c r="F609" s="258">
        <v>45980</v>
      </c>
      <c r="G609" s="257">
        <v>35</v>
      </c>
      <c r="H609" s="257">
        <v>1395600</v>
      </c>
      <c r="I609" s="257">
        <v>1395600</v>
      </c>
      <c r="J609" s="257">
        <v>0</v>
      </c>
      <c r="K609" s="257">
        <v>0</v>
      </c>
      <c r="L609" s="257">
        <v>0</v>
      </c>
      <c r="M609" s="257">
        <v>0</v>
      </c>
      <c r="N609" s="257">
        <v>0</v>
      </c>
      <c r="O609" s="257">
        <v>1395600</v>
      </c>
      <c r="P609" s="254"/>
    </row>
    <row r="610" spans="1:16" ht="18.75" customHeight="1">
      <c r="A610" s="12" t="s">
        <v>1390</v>
      </c>
      <c r="B610" s="255">
        <v>751</v>
      </c>
      <c r="C610" s="256">
        <v>17599</v>
      </c>
      <c r="D610" s="257">
        <v>8</v>
      </c>
      <c r="E610" s="258">
        <v>45976</v>
      </c>
      <c r="F610" s="258">
        <v>45984</v>
      </c>
      <c r="G610" s="257">
        <v>31</v>
      </c>
      <c r="H610" s="257">
        <v>1205460</v>
      </c>
      <c r="I610" s="257">
        <v>1205460</v>
      </c>
      <c r="J610" s="257">
        <v>0</v>
      </c>
      <c r="K610" s="257">
        <v>0</v>
      </c>
      <c r="L610" s="257">
        <v>0</v>
      </c>
      <c r="M610" s="257">
        <v>0</v>
      </c>
      <c r="N610" s="257">
        <v>0</v>
      </c>
      <c r="O610" s="257">
        <v>1205460</v>
      </c>
      <c r="P610" s="254"/>
    </row>
    <row r="611" spans="1:16" ht="18.75" customHeight="1">
      <c r="A611" s="12" t="s">
        <v>1390</v>
      </c>
      <c r="B611" s="255">
        <v>751</v>
      </c>
      <c r="C611" s="256">
        <v>17794</v>
      </c>
      <c r="D611" s="257">
        <v>8</v>
      </c>
      <c r="E611" s="258">
        <v>45985</v>
      </c>
      <c r="F611" s="258">
        <v>45993</v>
      </c>
      <c r="G611" s="257">
        <v>22</v>
      </c>
      <c r="H611" s="257">
        <v>1168600</v>
      </c>
      <c r="I611" s="257">
        <v>1168600</v>
      </c>
      <c r="J611" s="257">
        <v>0</v>
      </c>
      <c r="K611" s="257">
        <v>0</v>
      </c>
      <c r="L611" s="257">
        <v>0</v>
      </c>
      <c r="M611" s="257">
        <v>1168600</v>
      </c>
      <c r="N611" s="257">
        <v>0</v>
      </c>
      <c r="O611" s="257">
        <v>0</v>
      </c>
      <c r="P611" s="254"/>
    </row>
    <row r="612" spans="1:16" ht="18.75" customHeight="1">
      <c r="A612" s="12" t="s">
        <v>1390</v>
      </c>
      <c r="B612" s="255">
        <v>751</v>
      </c>
      <c r="C612" s="256">
        <v>18010</v>
      </c>
      <c r="D612" s="257">
        <v>8</v>
      </c>
      <c r="E612" s="258">
        <v>45992</v>
      </c>
      <c r="F612" s="258">
        <v>46000</v>
      </c>
      <c r="G612" s="257">
        <v>15</v>
      </c>
      <c r="H612" s="257">
        <v>1231800</v>
      </c>
      <c r="I612" s="257">
        <v>1231800</v>
      </c>
      <c r="J612" s="257">
        <v>0</v>
      </c>
      <c r="K612" s="257">
        <v>0</v>
      </c>
      <c r="L612" s="257">
        <v>1231800</v>
      </c>
      <c r="M612" s="257">
        <v>0</v>
      </c>
      <c r="N612" s="257">
        <v>0</v>
      </c>
      <c r="O612" s="257">
        <v>0</v>
      </c>
      <c r="P612" s="254"/>
    </row>
    <row r="613" spans="1:16" ht="18.75" customHeight="1">
      <c r="A613" s="12" t="s">
        <v>1390</v>
      </c>
      <c r="B613" s="255">
        <v>751</v>
      </c>
      <c r="C613" s="256">
        <v>18287</v>
      </c>
      <c r="D613" s="257">
        <v>8</v>
      </c>
      <c r="E613" s="258">
        <v>46000</v>
      </c>
      <c r="F613" s="258">
        <v>46008</v>
      </c>
      <c r="G613" s="257">
        <v>7</v>
      </c>
      <c r="H613" s="257">
        <v>1453900</v>
      </c>
      <c r="I613" s="257">
        <v>1453900</v>
      </c>
      <c r="J613" s="257">
        <v>0</v>
      </c>
      <c r="K613" s="257">
        <v>1453900</v>
      </c>
      <c r="L613" s="257">
        <v>0</v>
      </c>
      <c r="M613" s="257">
        <v>0</v>
      </c>
      <c r="N613" s="257">
        <v>0</v>
      </c>
      <c r="O613" s="257">
        <v>0</v>
      </c>
      <c r="P613" s="254"/>
    </row>
    <row r="614" spans="1:16" ht="18.75" customHeight="1">
      <c r="A614" s="12" t="s">
        <v>152</v>
      </c>
      <c r="B614" s="255">
        <v>751</v>
      </c>
      <c r="C614" s="256">
        <v>18439</v>
      </c>
      <c r="D614" s="257">
        <v>4</v>
      </c>
      <c r="E614" s="258">
        <v>46003</v>
      </c>
      <c r="F614" s="258">
        <v>46011</v>
      </c>
      <c r="G614" s="257">
        <v>4</v>
      </c>
      <c r="H614" s="257">
        <v>2569200</v>
      </c>
      <c r="I614" s="257">
        <v>2569200</v>
      </c>
      <c r="J614" s="257">
        <v>0</v>
      </c>
      <c r="K614" s="257">
        <v>2569200</v>
      </c>
      <c r="L614" s="257">
        <v>0</v>
      </c>
      <c r="M614" s="257">
        <v>0</v>
      </c>
      <c r="N614" s="257">
        <v>0</v>
      </c>
      <c r="O614" s="257">
        <v>0</v>
      </c>
      <c r="P614" s="254"/>
    </row>
    <row r="615" spans="1:16" ht="18.75" customHeight="1">
      <c r="A615" s="12" t="s">
        <v>152</v>
      </c>
      <c r="B615" s="255">
        <v>751</v>
      </c>
      <c r="C615" s="256">
        <v>18442</v>
      </c>
      <c r="D615" s="257">
        <v>4</v>
      </c>
      <c r="E615" s="258">
        <v>46003</v>
      </c>
      <c r="F615" s="258">
        <v>46011</v>
      </c>
      <c r="G615" s="257">
        <v>4</v>
      </c>
      <c r="H615" s="257">
        <v>395200</v>
      </c>
      <c r="I615" s="257">
        <v>395200</v>
      </c>
      <c r="J615" s="257">
        <v>0</v>
      </c>
      <c r="K615" s="257">
        <v>395200</v>
      </c>
      <c r="L615" s="257">
        <v>0</v>
      </c>
      <c r="M615" s="257">
        <v>0</v>
      </c>
      <c r="N615" s="257">
        <v>0</v>
      </c>
      <c r="O615" s="257">
        <v>0</v>
      </c>
      <c r="P615" s="254"/>
    </row>
    <row r="616" spans="1:16" ht="18.75" customHeight="1">
      <c r="A616" s="12" t="s">
        <v>152</v>
      </c>
      <c r="B616" s="255">
        <v>751</v>
      </c>
      <c r="C616" s="256">
        <v>18614</v>
      </c>
      <c r="D616" s="257">
        <v>4</v>
      </c>
      <c r="E616" s="258">
        <v>46008</v>
      </c>
      <c r="F616" s="258">
        <v>46016</v>
      </c>
      <c r="G616" s="257">
        <v>-1</v>
      </c>
      <c r="H616" s="257">
        <v>831800</v>
      </c>
      <c r="I616" s="257">
        <v>831800</v>
      </c>
      <c r="J616" s="257">
        <v>831800</v>
      </c>
      <c r="K616" s="257">
        <v>0</v>
      </c>
      <c r="L616" s="257">
        <v>0</v>
      </c>
      <c r="M616" s="257">
        <v>0</v>
      </c>
      <c r="N616" s="257">
        <v>0</v>
      </c>
      <c r="O616" s="257">
        <v>0</v>
      </c>
      <c r="P616" s="254"/>
    </row>
    <row r="617" spans="1:16" ht="18.75" customHeight="1">
      <c r="A617" s="12" t="s">
        <v>152</v>
      </c>
      <c r="B617" s="255">
        <v>751</v>
      </c>
      <c r="C617" s="256">
        <v>18844</v>
      </c>
      <c r="D617" s="257">
        <v>4</v>
      </c>
      <c r="E617" s="258">
        <v>46014</v>
      </c>
      <c r="F617" s="258">
        <v>46022</v>
      </c>
      <c r="G617" s="257">
        <v>-7</v>
      </c>
      <c r="H617" s="257">
        <v>1141900</v>
      </c>
      <c r="I617" s="257">
        <v>1141900</v>
      </c>
      <c r="J617" s="257">
        <v>1141900</v>
      </c>
      <c r="K617" s="257">
        <v>0</v>
      </c>
      <c r="L617" s="257">
        <v>0</v>
      </c>
      <c r="M617" s="257">
        <v>0</v>
      </c>
      <c r="N617" s="257">
        <v>0</v>
      </c>
      <c r="O617" s="257">
        <v>0</v>
      </c>
      <c r="P617" s="254"/>
    </row>
    <row r="618" spans="1:16" ht="18.75" customHeight="1">
      <c r="A618" s="12" t="s">
        <v>127</v>
      </c>
      <c r="B618" s="255">
        <v>751</v>
      </c>
      <c r="C618" s="256">
        <v>18313</v>
      </c>
      <c r="D618" s="257">
        <v>7</v>
      </c>
      <c r="E618" s="258">
        <v>46000</v>
      </c>
      <c r="F618" s="258">
        <v>46001</v>
      </c>
      <c r="G618" s="257">
        <v>14</v>
      </c>
      <c r="H618" s="257">
        <v>1982960</v>
      </c>
      <c r="I618" s="257">
        <v>1982960</v>
      </c>
      <c r="J618" s="257">
        <v>0</v>
      </c>
      <c r="K618" s="257">
        <v>0</v>
      </c>
      <c r="L618" s="257">
        <v>1982960</v>
      </c>
      <c r="M618" s="257">
        <v>0</v>
      </c>
      <c r="N618" s="257">
        <v>0</v>
      </c>
      <c r="O618" s="257">
        <v>0</v>
      </c>
      <c r="P618" s="254"/>
    </row>
    <row r="619" spans="1:16" ht="18.75" customHeight="1">
      <c r="A619" s="12" t="s">
        <v>194</v>
      </c>
      <c r="B619" s="255">
        <v>151</v>
      </c>
      <c r="C619" s="256">
        <v>20575</v>
      </c>
      <c r="D619" s="257">
        <v>1</v>
      </c>
      <c r="E619" s="258">
        <v>45889</v>
      </c>
      <c r="F619" s="258">
        <v>45890</v>
      </c>
      <c r="G619" s="257">
        <v>125</v>
      </c>
      <c r="H619" s="257">
        <v>9862350</v>
      </c>
      <c r="I619" s="257">
        <v>9862350</v>
      </c>
      <c r="J619" s="257">
        <v>0</v>
      </c>
      <c r="K619" s="257">
        <v>0</v>
      </c>
      <c r="L619" s="257">
        <v>0</v>
      </c>
      <c r="M619" s="257">
        <v>0</v>
      </c>
      <c r="N619" s="257">
        <v>0</v>
      </c>
      <c r="O619" s="257">
        <v>9862350</v>
      </c>
      <c r="P619" s="254"/>
    </row>
    <row r="620" spans="1:16" ht="18.75" customHeight="1">
      <c r="A620" s="12" t="s">
        <v>194</v>
      </c>
      <c r="B620" s="255">
        <v>751</v>
      </c>
      <c r="C620" s="256">
        <v>17205</v>
      </c>
      <c r="D620" s="257">
        <v>1</v>
      </c>
      <c r="E620" s="258">
        <v>45965</v>
      </c>
      <c r="F620" s="258">
        <v>45966</v>
      </c>
      <c r="G620" s="257">
        <v>49</v>
      </c>
      <c r="H620" s="257">
        <v>7651600</v>
      </c>
      <c r="I620" s="257">
        <v>7651600</v>
      </c>
      <c r="J620" s="257">
        <v>0</v>
      </c>
      <c r="K620" s="257">
        <v>0</v>
      </c>
      <c r="L620" s="257">
        <v>0</v>
      </c>
      <c r="M620" s="257">
        <v>0</v>
      </c>
      <c r="N620" s="257">
        <v>0</v>
      </c>
      <c r="O620" s="257">
        <v>7651600</v>
      </c>
      <c r="P620" s="254"/>
    </row>
    <row r="621" spans="1:16" ht="18.75" customHeight="1">
      <c r="A621" s="12" t="s">
        <v>153</v>
      </c>
      <c r="B621" s="255">
        <v>751</v>
      </c>
      <c r="C621" s="256">
        <v>16584</v>
      </c>
      <c r="D621" s="257">
        <v>1</v>
      </c>
      <c r="E621" s="258">
        <v>45941</v>
      </c>
      <c r="F621" s="258">
        <v>45942</v>
      </c>
      <c r="G621" s="257">
        <v>73</v>
      </c>
      <c r="H621" s="257">
        <v>98500</v>
      </c>
      <c r="I621" s="257">
        <v>-408</v>
      </c>
      <c r="J621" s="257">
        <v>0</v>
      </c>
      <c r="K621" s="257">
        <v>0</v>
      </c>
      <c r="L621" s="257">
        <v>0</v>
      </c>
      <c r="M621" s="257">
        <v>0</v>
      </c>
      <c r="N621" s="257">
        <v>0</v>
      </c>
      <c r="O621" s="257">
        <v>-408</v>
      </c>
      <c r="P621" s="254"/>
    </row>
    <row r="622" spans="1:16" ht="18.75" customHeight="1">
      <c r="A622" s="12" t="s">
        <v>153</v>
      </c>
      <c r="B622" s="255">
        <v>151</v>
      </c>
      <c r="C622" s="256">
        <v>21759</v>
      </c>
      <c r="D622" s="257">
        <v>1</v>
      </c>
      <c r="E622" s="258">
        <v>45947</v>
      </c>
      <c r="F622" s="258">
        <v>45948</v>
      </c>
      <c r="G622" s="257">
        <v>67</v>
      </c>
      <c r="H622" s="257">
        <v>283000</v>
      </c>
      <c r="I622" s="257">
        <v>-1172</v>
      </c>
      <c r="J622" s="257">
        <v>0</v>
      </c>
      <c r="K622" s="257">
        <v>0</v>
      </c>
      <c r="L622" s="257">
        <v>0</v>
      </c>
      <c r="M622" s="257">
        <v>0</v>
      </c>
      <c r="N622" s="257">
        <v>0</v>
      </c>
      <c r="O622" s="257">
        <v>-1172</v>
      </c>
      <c r="P622" s="254"/>
    </row>
    <row r="623" spans="1:16" ht="18.75" customHeight="1">
      <c r="A623" s="12" t="s">
        <v>153</v>
      </c>
      <c r="B623" s="255">
        <v>751</v>
      </c>
      <c r="C623" s="256">
        <v>16758</v>
      </c>
      <c r="D623" s="257">
        <v>1</v>
      </c>
      <c r="E623" s="258">
        <v>45948</v>
      </c>
      <c r="F623" s="258">
        <v>45949</v>
      </c>
      <c r="G623" s="257">
        <v>66</v>
      </c>
      <c r="H623" s="257">
        <v>105750</v>
      </c>
      <c r="I623" s="257">
        <v>-438</v>
      </c>
      <c r="J623" s="257">
        <v>0</v>
      </c>
      <c r="K623" s="257">
        <v>0</v>
      </c>
      <c r="L623" s="257">
        <v>0</v>
      </c>
      <c r="M623" s="257">
        <v>0</v>
      </c>
      <c r="N623" s="257">
        <v>0</v>
      </c>
      <c r="O623" s="257">
        <v>-438</v>
      </c>
      <c r="P623" s="254"/>
    </row>
    <row r="624" spans="1:16" ht="18.75" customHeight="1">
      <c r="A624" s="12" t="s">
        <v>153</v>
      </c>
      <c r="B624" s="255">
        <v>751</v>
      </c>
      <c r="C624" s="256">
        <v>16759</v>
      </c>
      <c r="D624" s="257">
        <v>1</v>
      </c>
      <c r="E624" s="258">
        <v>45948</v>
      </c>
      <c r="F624" s="258">
        <v>45949</v>
      </c>
      <c r="G624" s="257">
        <v>66</v>
      </c>
      <c r="H624" s="257">
        <v>532000</v>
      </c>
      <c r="I624" s="257">
        <v>-2202</v>
      </c>
      <c r="J624" s="257">
        <v>0</v>
      </c>
      <c r="K624" s="257">
        <v>0</v>
      </c>
      <c r="L624" s="257">
        <v>0</v>
      </c>
      <c r="M624" s="257">
        <v>0</v>
      </c>
      <c r="N624" s="257">
        <v>0</v>
      </c>
      <c r="O624" s="257">
        <v>-2202</v>
      </c>
      <c r="P624" s="254"/>
    </row>
    <row r="625" spans="1:16" ht="18.75" customHeight="1">
      <c r="A625" s="12" t="s">
        <v>153</v>
      </c>
      <c r="B625" s="255">
        <v>151</v>
      </c>
      <c r="C625" s="256">
        <v>21784</v>
      </c>
      <c r="D625" s="257">
        <v>1</v>
      </c>
      <c r="E625" s="258">
        <v>45948</v>
      </c>
      <c r="F625" s="258">
        <v>45949</v>
      </c>
      <c r="G625" s="257">
        <v>66</v>
      </c>
      <c r="H625" s="257">
        <v>363750</v>
      </c>
      <c r="I625" s="257">
        <v>-1506</v>
      </c>
      <c r="J625" s="257">
        <v>0</v>
      </c>
      <c r="K625" s="257">
        <v>0</v>
      </c>
      <c r="L625" s="257">
        <v>0</v>
      </c>
      <c r="M625" s="257">
        <v>0</v>
      </c>
      <c r="N625" s="257">
        <v>0</v>
      </c>
      <c r="O625" s="257">
        <v>-1506</v>
      </c>
      <c r="P625" s="254"/>
    </row>
    <row r="626" spans="1:16" ht="18.75" customHeight="1">
      <c r="A626" s="12" t="s">
        <v>153</v>
      </c>
      <c r="B626" s="255">
        <v>151</v>
      </c>
      <c r="C626" s="256">
        <v>22280</v>
      </c>
      <c r="D626" s="257">
        <v>1</v>
      </c>
      <c r="E626" s="258">
        <v>45971</v>
      </c>
      <c r="F626" s="258">
        <v>45972</v>
      </c>
      <c r="G626" s="257">
        <v>43</v>
      </c>
      <c r="H626" s="257">
        <v>476250</v>
      </c>
      <c r="I626" s="257">
        <v>5725</v>
      </c>
      <c r="J626" s="257">
        <v>0</v>
      </c>
      <c r="K626" s="257">
        <v>0</v>
      </c>
      <c r="L626" s="257">
        <v>0</v>
      </c>
      <c r="M626" s="257">
        <v>0</v>
      </c>
      <c r="N626" s="257">
        <v>0</v>
      </c>
      <c r="O626" s="257">
        <v>5725</v>
      </c>
      <c r="P626" s="254"/>
    </row>
    <row r="627" spans="1:16" ht="18.75" customHeight="1">
      <c r="A627" s="12" t="s">
        <v>155</v>
      </c>
      <c r="B627" s="255">
        <v>751</v>
      </c>
      <c r="C627" s="256">
        <v>18364</v>
      </c>
      <c r="D627" s="257">
        <v>4</v>
      </c>
      <c r="E627" s="258">
        <v>46001</v>
      </c>
      <c r="F627" s="258">
        <v>46021</v>
      </c>
      <c r="G627" s="257">
        <v>-6</v>
      </c>
      <c r="H627" s="257">
        <v>2756200</v>
      </c>
      <c r="I627" s="257">
        <v>2756200</v>
      </c>
      <c r="J627" s="257">
        <v>2756200</v>
      </c>
      <c r="K627" s="257">
        <v>0</v>
      </c>
      <c r="L627" s="257">
        <v>0</v>
      </c>
      <c r="M627" s="257">
        <v>0</v>
      </c>
      <c r="N627" s="257">
        <v>0</v>
      </c>
      <c r="O627" s="257">
        <v>0</v>
      </c>
      <c r="P627" s="254"/>
    </row>
    <row r="628" spans="1:16" ht="18.75" customHeight="1">
      <c r="A628" s="12" t="s">
        <v>155</v>
      </c>
      <c r="B628" s="255">
        <v>751</v>
      </c>
      <c r="C628" s="256">
        <v>18393</v>
      </c>
      <c r="D628" s="257">
        <v>4</v>
      </c>
      <c r="E628" s="258">
        <v>46002</v>
      </c>
      <c r="F628" s="258">
        <v>46022</v>
      </c>
      <c r="G628" s="257">
        <v>-7</v>
      </c>
      <c r="H628" s="257">
        <v>2133600</v>
      </c>
      <c r="I628" s="257">
        <v>2133600</v>
      </c>
      <c r="J628" s="257">
        <v>2133600</v>
      </c>
      <c r="K628" s="257">
        <v>0</v>
      </c>
      <c r="L628" s="257">
        <v>0</v>
      </c>
      <c r="M628" s="257">
        <v>0</v>
      </c>
      <c r="N628" s="257">
        <v>0</v>
      </c>
      <c r="O628" s="257">
        <v>0</v>
      </c>
      <c r="P628" s="254"/>
    </row>
    <row r="629" spans="1:16" ht="18.75" customHeight="1">
      <c r="A629" s="12" t="s">
        <v>155</v>
      </c>
      <c r="B629" s="255">
        <v>751</v>
      </c>
      <c r="C629" s="256">
        <v>18827</v>
      </c>
      <c r="D629" s="257">
        <v>4</v>
      </c>
      <c r="E629" s="258">
        <v>46014</v>
      </c>
      <c r="F629" s="258">
        <v>46034</v>
      </c>
      <c r="G629" s="257">
        <v>-19</v>
      </c>
      <c r="H629" s="257">
        <v>1387700</v>
      </c>
      <c r="I629" s="257">
        <v>1387700</v>
      </c>
      <c r="J629" s="257">
        <v>1387700</v>
      </c>
      <c r="K629" s="257">
        <v>0</v>
      </c>
      <c r="L629" s="257">
        <v>0</v>
      </c>
      <c r="M629" s="257">
        <v>0</v>
      </c>
      <c r="N629" s="257">
        <v>0</v>
      </c>
      <c r="O629" s="257">
        <v>0</v>
      </c>
      <c r="P629" s="254"/>
    </row>
    <row r="630" spans="1:16" ht="18.75" customHeight="1">
      <c r="A630" s="12" t="s">
        <v>157</v>
      </c>
      <c r="B630" s="255">
        <v>751</v>
      </c>
      <c r="C630" s="256">
        <v>17832</v>
      </c>
      <c r="D630" s="257">
        <v>8</v>
      </c>
      <c r="E630" s="258">
        <v>45985</v>
      </c>
      <c r="F630" s="258">
        <v>46000</v>
      </c>
      <c r="G630" s="257">
        <v>15</v>
      </c>
      <c r="H630" s="257">
        <v>883200</v>
      </c>
      <c r="I630" s="257">
        <v>714516</v>
      </c>
      <c r="J630" s="257">
        <v>0</v>
      </c>
      <c r="K630" s="257">
        <v>0</v>
      </c>
      <c r="L630" s="257">
        <v>714516</v>
      </c>
      <c r="M630" s="257">
        <v>0</v>
      </c>
      <c r="N630" s="257">
        <v>0</v>
      </c>
      <c r="O630" s="257">
        <v>0</v>
      </c>
      <c r="P630" s="254"/>
    </row>
    <row r="631" spans="1:16" ht="18.75" customHeight="1">
      <c r="A631" s="12" t="s">
        <v>157</v>
      </c>
      <c r="B631" s="255">
        <v>751</v>
      </c>
      <c r="C631" s="256">
        <v>17998</v>
      </c>
      <c r="D631" s="257">
        <v>8</v>
      </c>
      <c r="E631" s="258">
        <v>45992</v>
      </c>
      <c r="F631" s="258">
        <v>46007</v>
      </c>
      <c r="G631" s="257">
        <v>8</v>
      </c>
      <c r="H631" s="257">
        <v>571500</v>
      </c>
      <c r="I631" s="257">
        <v>571500</v>
      </c>
      <c r="J631" s="257">
        <v>0</v>
      </c>
      <c r="K631" s="257">
        <v>571500</v>
      </c>
      <c r="L631" s="257">
        <v>0</v>
      </c>
      <c r="M631" s="257">
        <v>0</v>
      </c>
      <c r="N631" s="257">
        <v>0</v>
      </c>
      <c r="O631" s="257">
        <v>0</v>
      </c>
      <c r="P631" s="254"/>
    </row>
    <row r="632" spans="1:16" ht="18.75" customHeight="1">
      <c r="A632" s="12" t="s">
        <v>157</v>
      </c>
      <c r="B632" s="255">
        <v>751</v>
      </c>
      <c r="C632" s="256">
        <v>18277</v>
      </c>
      <c r="D632" s="257">
        <v>8</v>
      </c>
      <c r="E632" s="258">
        <v>45999</v>
      </c>
      <c r="F632" s="258">
        <v>46014</v>
      </c>
      <c r="G632" s="257">
        <v>1</v>
      </c>
      <c r="H632" s="257">
        <v>824800</v>
      </c>
      <c r="I632" s="257">
        <v>824800</v>
      </c>
      <c r="J632" s="257">
        <v>0</v>
      </c>
      <c r="K632" s="257">
        <v>824800</v>
      </c>
      <c r="L632" s="257">
        <v>0</v>
      </c>
      <c r="M632" s="257">
        <v>0</v>
      </c>
      <c r="N632" s="257">
        <v>0</v>
      </c>
      <c r="O632" s="257">
        <v>0</v>
      </c>
      <c r="P632" s="254"/>
    </row>
    <row r="633" spans="1:16" ht="18.75" customHeight="1">
      <c r="A633" s="12" t="s">
        <v>157</v>
      </c>
      <c r="B633" s="255">
        <v>751</v>
      </c>
      <c r="C633" s="256">
        <v>18532</v>
      </c>
      <c r="D633" s="257">
        <v>8</v>
      </c>
      <c r="E633" s="258">
        <v>46006</v>
      </c>
      <c r="F633" s="258">
        <v>46021</v>
      </c>
      <c r="G633" s="257">
        <v>-6</v>
      </c>
      <c r="H633" s="257">
        <v>761100</v>
      </c>
      <c r="I633" s="257">
        <v>761100</v>
      </c>
      <c r="J633" s="257">
        <v>761100</v>
      </c>
      <c r="K633" s="257">
        <v>0</v>
      </c>
      <c r="L633" s="257">
        <v>0</v>
      </c>
      <c r="M633" s="257">
        <v>0</v>
      </c>
      <c r="N633" s="257">
        <v>0</v>
      </c>
      <c r="O633" s="257">
        <v>0</v>
      </c>
      <c r="P633" s="254"/>
    </row>
    <row r="634" spans="1:16" ht="18.75" customHeight="1">
      <c r="A634" s="12" t="s">
        <v>157</v>
      </c>
      <c r="B634" s="255">
        <v>751</v>
      </c>
      <c r="C634" s="256">
        <v>18769</v>
      </c>
      <c r="D634" s="257">
        <v>8</v>
      </c>
      <c r="E634" s="258">
        <v>46013</v>
      </c>
      <c r="F634" s="258">
        <v>46028</v>
      </c>
      <c r="G634" s="257">
        <v>-13</v>
      </c>
      <c r="H634" s="257">
        <v>692800</v>
      </c>
      <c r="I634" s="257">
        <v>692800</v>
      </c>
      <c r="J634" s="257">
        <v>692800</v>
      </c>
      <c r="K634" s="257">
        <v>0</v>
      </c>
      <c r="L634" s="257">
        <v>0</v>
      </c>
      <c r="M634" s="257">
        <v>0</v>
      </c>
      <c r="N634" s="257">
        <v>0</v>
      </c>
      <c r="O634" s="257">
        <v>0</v>
      </c>
      <c r="P634" s="254"/>
    </row>
    <row r="635" spans="1:16" ht="18.75" customHeight="1">
      <c r="A635" s="12" t="s">
        <v>1318</v>
      </c>
      <c r="B635" s="255">
        <v>151</v>
      </c>
      <c r="C635" s="256">
        <v>23565</v>
      </c>
      <c r="D635" s="257">
        <v>1</v>
      </c>
      <c r="E635" s="258">
        <v>46014</v>
      </c>
      <c r="F635" s="258">
        <v>46044</v>
      </c>
      <c r="G635" s="257">
        <v>-29</v>
      </c>
      <c r="H635" s="257">
        <v>174850</v>
      </c>
      <c r="I635" s="257">
        <v>174850</v>
      </c>
      <c r="J635" s="257">
        <v>174850</v>
      </c>
      <c r="K635" s="257">
        <v>0</v>
      </c>
      <c r="L635" s="257">
        <v>0</v>
      </c>
      <c r="M635" s="257">
        <v>0</v>
      </c>
      <c r="N635" s="257">
        <v>0</v>
      </c>
      <c r="O635" s="257">
        <v>0</v>
      </c>
      <c r="P635" s="254"/>
    </row>
    <row r="636" spans="1:16" ht="18.75" customHeight="1">
      <c r="A636" s="12" t="s">
        <v>151</v>
      </c>
      <c r="B636" s="255">
        <v>151</v>
      </c>
      <c r="C636" s="256">
        <v>22714</v>
      </c>
      <c r="D636" s="257">
        <v>4</v>
      </c>
      <c r="E636" s="258">
        <v>45988</v>
      </c>
      <c r="F636" s="258">
        <v>46018</v>
      </c>
      <c r="G636" s="257">
        <v>-3</v>
      </c>
      <c r="H636" s="257">
        <v>8776800</v>
      </c>
      <c r="I636" s="257">
        <v>5493267</v>
      </c>
      <c r="J636" s="257">
        <v>5493267</v>
      </c>
      <c r="K636" s="257">
        <v>0</v>
      </c>
      <c r="L636" s="257">
        <v>0</v>
      </c>
      <c r="M636" s="257">
        <v>0</v>
      </c>
      <c r="N636" s="257">
        <v>0</v>
      </c>
      <c r="O636" s="257">
        <v>0</v>
      </c>
      <c r="P636" s="254"/>
    </row>
    <row r="637" spans="1:16" ht="18.75" customHeight="1">
      <c r="A637" s="12" t="s">
        <v>151</v>
      </c>
      <c r="B637" s="255">
        <v>151</v>
      </c>
      <c r="C637" s="256">
        <v>22770</v>
      </c>
      <c r="D637" s="257">
        <v>4</v>
      </c>
      <c r="E637" s="258">
        <v>45990</v>
      </c>
      <c r="F637" s="258">
        <v>46020</v>
      </c>
      <c r="G637" s="257">
        <v>-5</v>
      </c>
      <c r="H637" s="257">
        <v>17145500</v>
      </c>
      <c r="I637" s="257">
        <v>16748900</v>
      </c>
      <c r="J637" s="257">
        <v>16748900</v>
      </c>
      <c r="K637" s="257">
        <v>0</v>
      </c>
      <c r="L637" s="257">
        <v>0</v>
      </c>
      <c r="M637" s="257">
        <v>0</v>
      </c>
      <c r="N637" s="257">
        <v>0</v>
      </c>
      <c r="O637" s="257">
        <v>0</v>
      </c>
      <c r="P637" s="254"/>
    </row>
    <row r="638" spans="1:16" ht="18.75" customHeight="1">
      <c r="A638" s="12" t="s">
        <v>151</v>
      </c>
      <c r="B638" s="255">
        <v>151</v>
      </c>
      <c r="C638" s="256">
        <v>22866</v>
      </c>
      <c r="D638" s="257">
        <v>4</v>
      </c>
      <c r="E638" s="258">
        <v>45993</v>
      </c>
      <c r="F638" s="258">
        <v>46023</v>
      </c>
      <c r="G638" s="257">
        <v>-8</v>
      </c>
      <c r="H638" s="257">
        <v>16092500</v>
      </c>
      <c r="I638" s="257">
        <v>15425300</v>
      </c>
      <c r="J638" s="257">
        <v>15425300</v>
      </c>
      <c r="K638" s="257">
        <v>0</v>
      </c>
      <c r="L638" s="257">
        <v>0</v>
      </c>
      <c r="M638" s="257">
        <v>0</v>
      </c>
      <c r="N638" s="257">
        <v>0</v>
      </c>
      <c r="O638" s="257">
        <v>0</v>
      </c>
      <c r="P638" s="254"/>
    </row>
    <row r="639" spans="1:16" ht="18.75" customHeight="1">
      <c r="A639" s="12" t="s">
        <v>151</v>
      </c>
      <c r="B639" s="255">
        <v>151</v>
      </c>
      <c r="C639" s="256">
        <v>22980</v>
      </c>
      <c r="D639" s="257">
        <v>4</v>
      </c>
      <c r="E639" s="258">
        <v>45996</v>
      </c>
      <c r="F639" s="258">
        <v>46026</v>
      </c>
      <c r="G639" s="257">
        <v>-11</v>
      </c>
      <c r="H639" s="257">
        <v>763800</v>
      </c>
      <c r="I639" s="257">
        <v>763800</v>
      </c>
      <c r="J639" s="257">
        <v>763800</v>
      </c>
      <c r="K639" s="257">
        <v>0</v>
      </c>
      <c r="L639" s="257">
        <v>0</v>
      </c>
      <c r="M639" s="257">
        <v>0</v>
      </c>
      <c r="N639" s="257">
        <v>0</v>
      </c>
      <c r="O639" s="257">
        <v>0</v>
      </c>
      <c r="P639" s="254"/>
    </row>
    <row r="640" spans="1:16" ht="18.75" customHeight="1">
      <c r="A640" s="12" t="s">
        <v>151</v>
      </c>
      <c r="B640" s="255">
        <v>151</v>
      </c>
      <c r="C640" s="256">
        <v>23026</v>
      </c>
      <c r="D640" s="257">
        <v>4</v>
      </c>
      <c r="E640" s="258">
        <v>45997</v>
      </c>
      <c r="F640" s="258">
        <v>46027</v>
      </c>
      <c r="G640" s="257">
        <v>-12</v>
      </c>
      <c r="H640" s="257">
        <v>22507200</v>
      </c>
      <c r="I640" s="257">
        <v>22304800</v>
      </c>
      <c r="J640" s="257">
        <v>22304800</v>
      </c>
      <c r="K640" s="257">
        <v>0</v>
      </c>
      <c r="L640" s="257">
        <v>0</v>
      </c>
      <c r="M640" s="257">
        <v>0</v>
      </c>
      <c r="N640" s="257">
        <v>0</v>
      </c>
      <c r="O640" s="257">
        <v>0</v>
      </c>
      <c r="P640" s="254"/>
    </row>
    <row r="641" spans="1:16" ht="18.75" customHeight="1">
      <c r="A641" s="12" t="s">
        <v>151</v>
      </c>
      <c r="B641" s="255">
        <v>151</v>
      </c>
      <c r="C641" s="256">
        <v>23052</v>
      </c>
      <c r="D641" s="257">
        <v>4</v>
      </c>
      <c r="E641" s="258">
        <v>46000</v>
      </c>
      <c r="F641" s="258">
        <v>46030</v>
      </c>
      <c r="G641" s="257">
        <v>-15</v>
      </c>
      <c r="H641" s="257">
        <v>6965700</v>
      </c>
      <c r="I641" s="257">
        <v>6244100</v>
      </c>
      <c r="J641" s="257">
        <v>6244100</v>
      </c>
      <c r="K641" s="257">
        <v>0</v>
      </c>
      <c r="L641" s="257">
        <v>0</v>
      </c>
      <c r="M641" s="257">
        <v>0</v>
      </c>
      <c r="N641" s="257">
        <v>0</v>
      </c>
      <c r="O641" s="257">
        <v>0</v>
      </c>
      <c r="P641" s="254"/>
    </row>
    <row r="642" spans="1:16" ht="18.75" customHeight="1">
      <c r="A642" s="12" t="s">
        <v>151</v>
      </c>
      <c r="B642" s="255">
        <v>151</v>
      </c>
      <c r="C642" s="256">
        <v>23165</v>
      </c>
      <c r="D642" s="257">
        <v>4</v>
      </c>
      <c r="E642" s="258">
        <v>46003</v>
      </c>
      <c r="F642" s="258">
        <v>46033</v>
      </c>
      <c r="G642" s="257">
        <v>-18</v>
      </c>
      <c r="H642" s="257">
        <v>14460600</v>
      </c>
      <c r="I642" s="257">
        <v>14206200</v>
      </c>
      <c r="J642" s="257">
        <v>14206200</v>
      </c>
      <c r="K642" s="257">
        <v>0</v>
      </c>
      <c r="L642" s="257">
        <v>0</v>
      </c>
      <c r="M642" s="257">
        <v>0</v>
      </c>
      <c r="N642" s="257">
        <v>0</v>
      </c>
      <c r="O642" s="257">
        <v>0</v>
      </c>
      <c r="P642" s="254"/>
    </row>
    <row r="643" spans="1:16" ht="18.75" customHeight="1">
      <c r="A643" s="12" t="s">
        <v>151</v>
      </c>
      <c r="B643" s="255">
        <v>151</v>
      </c>
      <c r="C643" s="256">
        <v>23270</v>
      </c>
      <c r="D643" s="257">
        <v>4</v>
      </c>
      <c r="E643" s="258">
        <v>46007</v>
      </c>
      <c r="F643" s="258">
        <v>46037</v>
      </c>
      <c r="G643" s="257">
        <v>-22</v>
      </c>
      <c r="H643" s="257">
        <v>14085200</v>
      </c>
      <c r="I643" s="257">
        <v>14085200</v>
      </c>
      <c r="J643" s="257">
        <v>14085200</v>
      </c>
      <c r="K643" s="257">
        <v>0</v>
      </c>
      <c r="L643" s="257">
        <v>0</v>
      </c>
      <c r="M643" s="257">
        <v>0</v>
      </c>
      <c r="N643" s="257">
        <v>0</v>
      </c>
      <c r="O643" s="257">
        <v>0</v>
      </c>
      <c r="P643" s="254"/>
    </row>
    <row r="644" spans="1:16" ht="18.75" customHeight="1">
      <c r="A644" s="12" t="s">
        <v>151</v>
      </c>
      <c r="B644" s="255">
        <v>151</v>
      </c>
      <c r="C644" s="256">
        <v>23332</v>
      </c>
      <c r="D644" s="257">
        <v>4</v>
      </c>
      <c r="E644" s="258">
        <v>46009</v>
      </c>
      <c r="F644" s="258">
        <v>46039</v>
      </c>
      <c r="G644" s="257">
        <v>-24</v>
      </c>
      <c r="H644" s="257">
        <v>11128600</v>
      </c>
      <c r="I644" s="257">
        <v>10367500</v>
      </c>
      <c r="J644" s="257">
        <v>10367500</v>
      </c>
      <c r="K644" s="257">
        <v>0</v>
      </c>
      <c r="L644" s="257">
        <v>0</v>
      </c>
      <c r="M644" s="257">
        <v>0</v>
      </c>
      <c r="N644" s="257">
        <v>0</v>
      </c>
      <c r="O644" s="257">
        <v>0</v>
      </c>
      <c r="P644" s="254"/>
    </row>
    <row r="645" spans="1:16" ht="18.75" customHeight="1">
      <c r="A645" s="12" t="s">
        <v>151</v>
      </c>
      <c r="B645" s="255">
        <v>151</v>
      </c>
      <c r="C645" s="256">
        <v>23506</v>
      </c>
      <c r="D645" s="257">
        <v>4</v>
      </c>
      <c r="E645" s="258">
        <v>46013</v>
      </c>
      <c r="F645" s="258">
        <v>46043</v>
      </c>
      <c r="G645" s="257">
        <v>-28</v>
      </c>
      <c r="H645" s="257">
        <v>2306900</v>
      </c>
      <c r="I645" s="257">
        <v>2306900</v>
      </c>
      <c r="J645" s="257">
        <v>2306900</v>
      </c>
      <c r="K645" s="257">
        <v>0</v>
      </c>
      <c r="L645" s="257">
        <v>0</v>
      </c>
      <c r="M645" s="257">
        <v>0</v>
      </c>
      <c r="N645" s="257">
        <v>0</v>
      </c>
      <c r="O645" s="257">
        <v>0</v>
      </c>
      <c r="P645" s="254"/>
    </row>
    <row r="646" spans="1:16" ht="18.75" customHeight="1">
      <c r="A646" s="12" t="s">
        <v>151</v>
      </c>
      <c r="B646" s="255">
        <v>151</v>
      </c>
      <c r="C646" s="256">
        <v>23533</v>
      </c>
      <c r="D646" s="257">
        <v>4</v>
      </c>
      <c r="E646" s="258">
        <v>46014</v>
      </c>
      <c r="F646" s="258">
        <v>46044</v>
      </c>
      <c r="G646" s="257">
        <v>-29</v>
      </c>
      <c r="H646" s="257">
        <v>10921100</v>
      </c>
      <c r="I646" s="257">
        <v>10921100</v>
      </c>
      <c r="J646" s="257">
        <v>10921100</v>
      </c>
      <c r="K646" s="257">
        <v>0</v>
      </c>
      <c r="L646" s="257">
        <v>0</v>
      </c>
      <c r="M646" s="257">
        <v>0</v>
      </c>
      <c r="N646" s="257">
        <v>0</v>
      </c>
      <c r="O646" s="257">
        <v>0</v>
      </c>
      <c r="P646" s="254"/>
    </row>
    <row r="647" spans="1:16" ht="18.75" customHeight="1">
      <c r="A647" s="12" t="s">
        <v>151</v>
      </c>
      <c r="B647" s="255">
        <v>151</v>
      </c>
      <c r="C647" s="256">
        <v>23569</v>
      </c>
      <c r="D647" s="257">
        <v>4</v>
      </c>
      <c r="E647" s="258">
        <v>46015</v>
      </c>
      <c r="F647" s="258">
        <v>46045</v>
      </c>
      <c r="G647" s="257">
        <v>-30</v>
      </c>
      <c r="H647" s="257">
        <v>2300000</v>
      </c>
      <c r="I647" s="257">
        <v>2300000</v>
      </c>
      <c r="J647" s="257">
        <v>2300000</v>
      </c>
      <c r="K647" s="257">
        <v>0</v>
      </c>
      <c r="L647" s="257">
        <v>0</v>
      </c>
      <c r="M647" s="257">
        <v>0</v>
      </c>
      <c r="N647" s="257">
        <v>0</v>
      </c>
      <c r="O647" s="257">
        <v>0</v>
      </c>
      <c r="P647" s="254"/>
    </row>
    <row r="648" spans="1:16" ht="18.75" customHeight="1">
      <c r="A648" s="12" t="s">
        <v>77</v>
      </c>
      <c r="B648" s="255">
        <v>751</v>
      </c>
      <c r="C648" s="256">
        <v>17702</v>
      </c>
      <c r="D648" s="257">
        <v>1</v>
      </c>
      <c r="E648" s="258">
        <v>45981</v>
      </c>
      <c r="F648" s="258">
        <v>45989</v>
      </c>
      <c r="G648" s="257">
        <v>26</v>
      </c>
      <c r="H648" s="257">
        <v>1372000</v>
      </c>
      <c r="I648" s="257">
        <v>1372000</v>
      </c>
      <c r="J648" s="257">
        <v>0</v>
      </c>
      <c r="K648" s="257">
        <v>0</v>
      </c>
      <c r="L648" s="257">
        <v>0</v>
      </c>
      <c r="M648" s="257">
        <v>0</v>
      </c>
      <c r="N648" s="257">
        <v>1372000</v>
      </c>
      <c r="O648" s="257">
        <v>0</v>
      </c>
      <c r="P648" s="254"/>
    </row>
    <row r="649" spans="1:16" ht="18.75" customHeight="1">
      <c r="A649" s="12" t="s">
        <v>77</v>
      </c>
      <c r="B649" s="255">
        <v>751</v>
      </c>
      <c r="C649" s="256">
        <v>18494</v>
      </c>
      <c r="D649" s="257">
        <v>1</v>
      </c>
      <c r="E649" s="258">
        <v>46006</v>
      </c>
      <c r="F649" s="258">
        <v>46014</v>
      </c>
      <c r="G649" s="257">
        <v>1</v>
      </c>
      <c r="H649" s="257">
        <v>472100</v>
      </c>
      <c r="I649" s="257">
        <v>472100</v>
      </c>
      <c r="J649" s="257">
        <v>0</v>
      </c>
      <c r="K649" s="257">
        <v>472100</v>
      </c>
      <c r="L649" s="257">
        <v>0</v>
      </c>
      <c r="M649" s="257">
        <v>0</v>
      </c>
      <c r="N649" s="257">
        <v>0</v>
      </c>
      <c r="O649" s="257">
        <v>0</v>
      </c>
      <c r="P649" s="254"/>
    </row>
    <row r="650" spans="1:16" ht="18.75" customHeight="1">
      <c r="A650" s="12" t="s">
        <v>77</v>
      </c>
      <c r="B650" s="255">
        <v>751</v>
      </c>
      <c r="C650" s="256">
        <v>18661</v>
      </c>
      <c r="D650" s="257">
        <v>1</v>
      </c>
      <c r="E650" s="258">
        <v>46009</v>
      </c>
      <c r="F650" s="258">
        <v>46017</v>
      </c>
      <c r="G650" s="257">
        <v>-2</v>
      </c>
      <c r="H650" s="257">
        <v>267000</v>
      </c>
      <c r="I650" s="257">
        <v>267000</v>
      </c>
      <c r="J650" s="257">
        <v>267000</v>
      </c>
      <c r="K650" s="257">
        <v>0</v>
      </c>
      <c r="L650" s="257">
        <v>0</v>
      </c>
      <c r="M650" s="257">
        <v>0</v>
      </c>
      <c r="N650" s="257">
        <v>0</v>
      </c>
      <c r="O650" s="257">
        <v>0</v>
      </c>
      <c r="P650" s="254"/>
    </row>
    <row r="651" spans="1:16" ht="18.75" customHeight="1">
      <c r="A651" s="12" t="s">
        <v>1506</v>
      </c>
      <c r="B651" s="255">
        <v>151</v>
      </c>
      <c r="C651" s="256">
        <v>23564</v>
      </c>
      <c r="D651" s="257">
        <v>11</v>
      </c>
      <c r="E651" s="258">
        <v>46014</v>
      </c>
      <c r="F651" s="258">
        <v>46022</v>
      </c>
      <c r="G651" s="257">
        <v>-7</v>
      </c>
      <c r="H651" s="257">
        <v>840000</v>
      </c>
      <c r="I651" s="257">
        <v>840000</v>
      </c>
      <c r="J651" s="257">
        <v>840000</v>
      </c>
      <c r="K651" s="257">
        <v>0</v>
      </c>
      <c r="L651" s="257">
        <v>0</v>
      </c>
      <c r="M651" s="257">
        <v>0</v>
      </c>
      <c r="N651" s="257">
        <v>0</v>
      </c>
      <c r="O651" s="257">
        <v>0</v>
      </c>
      <c r="P651" s="254"/>
    </row>
    <row r="652" spans="1:16" ht="18.75" customHeight="1">
      <c r="A652" s="12" t="s">
        <v>158</v>
      </c>
      <c r="B652" s="255">
        <v>151</v>
      </c>
      <c r="C652" s="256">
        <v>23589</v>
      </c>
      <c r="D652" s="257">
        <v>12</v>
      </c>
      <c r="E652" s="258">
        <v>46015</v>
      </c>
      <c r="F652" s="258">
        <v>46016</v>
      </c>
      <c r="G652" s="257">
        <v>-1</v>
      </c>
      <c r="H652" s="257">
        <v>871100</v>
      </c>
      <c r="I652" s="257">
        <v>871100</v>
      </c>
      <c r="J652" s="257">
        <v>871100</v>
      </c>
      <c r="K652" s="257">
        <v>0</v>
      </c>
      <c r="L652" s="257">
        <v>0</v>
      </c>
      <c r="M652" s="257">
        <v>0</v>
      </c>
      <c r="N652" s="257">
        <v>0</v>
      </c>
      <c r="O652" s="257">
        <v>0</v>
      </c>
      <c r="P652" s="254"/>
    </row>
    <row r="653" spans="1:16" ht="18.75" customHeight="1">
      <c r="A653" s="12" t="s">
        <v>1184</v>
      </c>
      <c r="B653" s="255">
        <v>151</v>
      </c>
      <c r="C653" s="256">
        <v>23603</v>
      </c>
      <c r="D653" s="257">
        <v>11</v>
      </c>
      <c r="E653" s="258">
        <v>46015</v>
      </c>
      <c r="F653" s="258">
        <v>46016</v>
      </c>
      <c r="G653" s="257">
        <v>-1</v>
      </c>
      <c r="H653" s="257">
        <v>599600</v>
      </c>
      <c r="I653" s="257">
        <v>599600</v>
      </c>
      <c r="J653" s="257">
        <v>599600</v>
      </c>
      <c r="K653" s="257">
        <v>0</v>
      </c>
      <c r="L653" s="257">
        <v>0</v>
      </c>
      <c r="M653" s="257">
        <v>0</v>
      </c>
      <c r="N653" s="257">
        <v>0</v>
      </c>
      <c r="O653" s="257">
        <v>0</v>
      </c>
      <c r="P653" s="254"/>
    </row>
    <row r="654" spans="1:16" ht="18.75" customHeight="1">
      <c r="A654" s="12" t="s">
        <v>159</v>
      </c>
      <c r="B654" s="255">
        <v>151</v>
      </c>
      <c r="C654" s="256">
        <v>22171</v>
      </c>
      <c r="D654" s="257">
        <v>0</v>
      </c>
      <c r="E654" s="258">
        <v>45966</v>
      </c>
      <c r="F654" s="258">
        <v>45996</v>
      </c>
      <c r="G654" s="257">
        <v>19</v>
      </c>
      <c r="H654" s="257">
        <v>231400</v>
      </c>
      <c r="I654" s="257">
        <v>231400</v>
      </c>
      <c r="J654" s="257">
        <v>0</v>
      </c>
      <c r="K654" s="257">
        <v>0</v>
      </c>
      <c r="L654" s="257">
        <v>0</v>
      </c>
      <c r="M654" s="257">
        <v>231400</v>
      </c>
      <c r="N654" s="257">
        <v>0</v>
      </c>
      <c r="O654" s="257">
        <v>0</v>
      </c>
      <c r="P654" s="254"/>
    </row>
    <row r="655" spans="1:16" ht="18.75" customHeight="1">
      <c r="A655" s="12" t="s">
        <v>159</v>
      </c>
      <c r="B655" s="255">
        <v>151</v>
      </c>
      <c r="C655" s="256">
        <v>22172</v>
      </c>
      <c r="D655" s="257">
        <v>0</v>
      </c>
      <c r="E655" s="258">
        <v>45966</v>
      </c>
      <c r="F655" s="258">
        <v>45996</v>
      </c>
      <c r="G655" s="257">
        <v>19</v>
      </c>
      <c r="H655" s="257">
        <v>140400</v>
      </c>
      <c r="I655" s="257">
        <v>140400</v>
      </c>
      <c r="J655" s="257">
        <v>0</v>
      </c>
      <c r="K655" s="257">
        <v>0</v>
      </c>
      <c r="L655" s="257">
        <v>0</v>
      </c>
      <c r="M655" s="257">
        <v>140400</v>
      </c>
      <c r="N655" s="257">
        <v>0</v>
      </c>
      <c r="O655" s="257">
        <v>0</v>
      </c>
      <c r="P655" s="254"/>
    </row>
    <row r="656" spans="1:16" ht="18.75" customHeight="1">
      <c r="A656" s="12" t="s">
        <v>159</v>
      </c>
      <c r="B656" s="255">
        <v>151</v>
      </c>
      <c r="C656" s="256">
        <v>22181</v>
      </c>
      <c r="D656" s="257">
        <v>0</v>
      </c>
      <c r="E656" s="258">
        <v>45966</v>
      </c>
      <c r="F656" s="258">
        <v>45996</v>
      </c>
      <c r="G656" s="257">
        <v>19</v>
      </c>
      <c r="H656" s="257">
        <v>69600</v>
      </c>
      <c r="I656" s="257">
        <v>69600</v>
      </c>
      <c r="J656" s="257">
        <v>0</v>
      </c>
      <c r="K656" s="257">
        <v>0</v>
      </c>
      <c r="L656" s="257">
        <v>0</v>
      </c>
      <c r="M656" s="257">
        <v>69600</v>
      </c>
      <c r="N656" s="257">
        <v>0</v>
      </c>
      <c r="O656" s="257">
        <v>0</v>
      </c>
      <c r="P656" s="254"/>
    </row>
    <row r="657" spans="1:16" ht="18.75" customHeight="1">
      <c r="A657" s="12" t="s">
        <v>159</v>
      </c>
      <c r="B657" s="255">
        <v>151</v>
      </c>
      <c r="C657" s="256">
        <v>22290</v>
      </c>
      <c r="D657" s="257">
        <v>0</v>
      </c>
      <c r="E657" s="258">
        <v>45972</v>
      </c>
      <c r="F657" s="258">
        <v>46002</v>
      </c>
      <c r="G657" s="257">
        <v>13</v>
      </c>
      <c r="H657" s="257">
        <v>320500</v>
      </c>
      <c r="I657" s="257">
        <v>320500</v>
      </c>
      <c r="J657" s="257">
        <v>0</v>
      </c>
      <c r="K657" s="257">
        <v>0</v>
      </c>
      <c r="L657" s="257">
        <v>320500</v>
      </c>
      <c r="M657" s="257">
        <v>0</v>
      </c>
      <c r="N657" s="257">
        <v>0</v>
      </c>
      <c r="O657" s="257">
        <v>0</v>
      </c>
      <c r="P657" s="254"/>
    </row>
    <row r="658" spans="1:16" ht="18.75" customHeight="1">
      <c r="A658" s="12" t="s">
        <v>159</v>
      </c>
      <c r="B658" s="255">
        <v>151</v>
      </c>
      <c r="C658" s="256">
        <v>22536</v>
      </c>
      <c r="D658" s="257">
        <v>0</v>
      </c>
      <c r="E658" s="258">
        <v>45981</v>
      </c>
      <c r="F658" s="258">
        <v>46011</v>
      </c>
      <c r="G658" s="257">
        <v>4</v>
      </c>
      <c r="H658" s="257">
        <v>160800</v>
      </c>
      <c r="I658" s="257">
        <v>160800</v>
      </c>
      <c r="J658" s="257">
        <v>0</v>
      </c>
      <c r="K658" s="257">
        <v>160800</v>
      </c>
      <c r="L658" s="257">
        <v>0</v>
      </c>
      <c r="M658" s="257">
        <v>0</v>
      </c>
      <c r="N658" s="257">
        <v>0</v>
      </c>
      <c r="O658" s="257">
        <v>0</v>
      </c>
      <c r="P658" s="254"/>
    </row>
    <row r="659" spans="1:16" ht="18.75" customHeight="1">
      <c r="A659" s="12" t="s">
        <v>159</v>
      </c>
      <c r="B659" s="255">
        <v>151</v>
      </c>
      <c r="C659" s="256">
        <v>22589</v>
      </c>
      <c r="D659" s="257">
        <v>0</v>
      </c>
      <c r="E659" s="258">
        <v>45983</v>
      </c>
      <c r="F659" s="258">
        <v>46013</v>
      </c>
      <c r="G659" s="257">
        <v>2</v>
      </c>
      <c r="H659" s="257">
        <v>402000</v>
      </c>
      <c r="I659" s="257">
        <v>402000</v>
      </c>
      <c r="J659" s="257">
        <v>0</v>
      </c>
      <c r="K659" s="257">
        <v>402000</v>
      </c>
      <c r="L659" s="257">
        <v>0</v>
      </c>
      <c r="M659" s="257">
        <v>0</v>
      </c>
      <c r="N659" s="257">
        <v>0</v>
      </c>
      <c r="O659" s="257">
        <v>0</v>
      </c>
      <c r="P659" s="254"/>
    </row>
    <row r="660" spans="1:16" ht="18.75" customHeight="1">
      <c r="A660" s="12" t="s">
        <v>159</v>
      </c>
      <c r="B660" s="255">
        <v>151</v>
      </c>
      <c r="C660" s="256">
        <v>22914</v>
      </c>
      <c r="D660" s="257">
        <v>0</v>
      </c>
      <c r="E660" s="258">
        <v>45994</v>
      </c>
      <c r="F660" s="258">
        <v>46024</v>
      </c>
      <c r="G660" s="257">
        <v>-9</v>
      </c>
      <c r="H660" s="257">
        <v>66700</v>
      </c>
      <c r="I660" s="257">
        <v>66700</v>
      </c>
      <c r="J660" s="257">
        <v>66700</v>
      </c>
      <c r="K660" s="257">
        <v>0</v>
      </c>
      <c r="L660" s="257">
        <v>0</v>
      </c>
      <c r="M660" s="257">
        <v>0</v>
      </c>
      <c r="N660" s="257">
        <v>0</v>
      </c>
      <c r="O660" s="257">
        <v>0</v>
      </c>
      <c r="P660" s="254"/>
    </row>
    <row r="661" spans="1:16" ht="18.75" customHeight="1">
      <c r="A661" s="12" t="s">
        <v>159</v>
      </c>
      <c r="B661" s="255">
        <v>151</v>
      </c>
      <c r="C661" s="256">
        <v>23148</v>
      </c>
      <c r="D661" s="257">
        <v>0</v>
      </c>
      <c r="E661" s="258">
        <v>46002</v>
      </c>
      <c r="F661" s="258">
        <v>46032</v>
      </c>
      <c r="G661" s="257">
        <v>-17</v>
      </c>
      <c r="H661" s="257">
        <v>159600</v>
      </c>
      <c r="I661" s="257">
        <v>159600</v>
      </c>
      <c r="J661" s="257">
        <v>159600</v>
      </c>
      <c r="K661" s="257">
        <v>0</v>
      </c>
      <c r="L661" s="257">
        <v>0</v>
      </c>
      <c r="M661" s="257">
        <v>0</v>
      </c>
      <c r="N661" s="257">
        <v>0</v>
      </c>
      <c r="O661" s="257">
        <v>0</v>
      </c>
      <c r="P661" s="254"/>
    </row>
    <row r="662" spans="1:16" ht="18.75" customHeight="1">
      <c r="A662" s="12" t="s">
        <v>159</v>
      </c>
      <c r="B662" s="255">
        <v>151</v>
      </c>
      <c r="C662" s="256">
        <v>23283</v>
      </c>
      <c r="D662" s="257">
        <v>0</v>
      </c>
      <c r="E662" s="258">
        <v>46007</v>
      </c>
      <c r="F662" s="258">
        <v>46037</v>
      </c>
      <c r="G662" s="257">
        <v>-22</v>
      </c>
      <c r="H662" s="257">
        <v>121600</v>
      </c>
      <c r="I662" s="257">
        <v>121600</v>
      </c>
      <c r="J662" s="257">
        <v>121600</v>
      </c>
      <c r="K662" s="257">
        <v>0</v>
      </c>
      <c r="L662" s="257">
        <v>0</v>
      </c>
      <c r="M662" s="257">
        <v>0</v>
      </c>
      <c r="N662" s="257">
        <v>0</v>
      </c>
      <c r="O662" s="257">
        <v>0</v>
      </c>
      <c r="P662" s="254"/>
    </row>
    <row r="663" spans="1:16" ht="18.75" customHeight="1">
      <c r="A663" s="12" t="s">
        <v>160</v>
      </c>
      <c r="B663" s="255">
        <v>751</v>
      </c>
      <c r="C663" s="256">
        <v>18060</v>
      </c>
      <c r="D663" s="257">
        <v>1</v>
      </c>
      <c r="E663" s="258">
        <v>45992</v>
      </c>
      <c r="F663" s="258">
        <v>46022</v>
      </c>
      <c r="G663" s="257">
        <v>-7</v>
      </c>
      <c r="H663" s="257">
        <v>599200</v>
      </c>
      <c r="I663" s="257">
        <v>553354</v>
      </c>
      <c r="J663" s="257">
        <v>553354</v>
      </c>
      <c r="K663" s="257">
        <v>0</v>
      </c>
      <c r="L663" s="257">
        <v>0</v>
      </c>
      <c r="M663" s="257">
        <v>0</v>
      </c>
      <c r="N663" s="257">
        <v>0</v>
      </c>
      <c r="O663" s="257">
        <v>0</v>
      </c>
      <c r="P663" s="254"/>
    </row>
    <row r="664" spans="1:16" ht="18.75" customHeight="1">
      <c r="A664" s="12" t="s">
        <v>160</v>
      </c>
      <c r="B664" s="255">
        <v>751</v>
      </c>
      <c r="C664" s="256">
        <v>18110</v>
      </c>
      <c r="D664" s="257">
        <v>1</v>
      </c>
      <c r="E664" s="258">
        <v>45994</v>
      </c>
      <c r="F664" s="258">
        <v>46024</v>
      </c>
      <c r="G664" s="257">
        <v>-9</v>
      </c>
      <c r="H664" s="257">
        <v>421800</v>
      </c>
      <c r="I664" s="257">
        <v>421800</v>
      </c>
      <c r="J664" s="257">
        <v>421800</v>
      </c>
      <c r="K664" s="257">
        <v>0</v>
      </c>
      <c r="L664" s="257">
        <v>0</v>
      </c>
      <c r="M664" s="257">
        <v>0</v>
      </c>
      <c r="N664" s="257">
        <v>0</v>
      </c>
      <c r="O664" s="257">
        <v>0</v>
      </c>
      <c r="P664" s="254"/>
    </row>
    <row r="665" spans="1:16" ht="18.75" customHeight="1">
      <c r="A665" s="12" t="s">
        <v>160</v>
      </c>
      <c r="B665" s="255">
        <v>751</v>
      </c>
      <c r="C665" s="256">
        <v>18131</v>
      </c>
      <c r="D665" s="257">
        <v>1</v>
      </c>
      <c r="E665" s="258">
        <v>45994</v>
      </c>
      <c r="F665" s="258">
        <v>46024</v>
      </c>
      <c r="G665" s="257">
        <v>-9</v>
      </c>
      <c r="H665" s="257">
        <v>144690</v>
      </c>
      <c r="I665" s="257">
        <v>144690</v>
      </c>
      <c r="J665" s="257">
        <v>144690</v>
      </c>
      <c r="K665" s="257">
        <v>0</v>
      </c>
      <c r="L665" s="257">
        <v>0</v>
      </c>
      <c r="M665" s="257">
        <v>0</v>
      </c>
      <c r="N665" s="257">
        <v>0</v>
      </c>
      <c r="O665" s="257">
        <v>0</v>
      </c>
      <c r="P665" s="254"/>
    </row>
    <row r="666" spans="1:16" ht="18.75" customHeight="1">
      <c r="A666" s="12" t="s">
        <v>160</v>
      </c>
      <c r="B666" s="255">
        <v>751</v>
      </c>
      <c r="C666" s="256">
        <v>18145</v>
      </c>
      <c r="D666" s="257">
        <v>1</v>
      </c>
      <c r="E666" s="258">
        <v>45994</v>
      </c>
      <c r="F666" s="258">
        <v>46024</v>
      </c>
      <c r="G666" s="257">
        <v>-9</v>
      </c>
      <c r="H666" s="257">
        <v>164550</v>
      </c>
      <c r="I666" s="257">
        <v>164550</v>
      </c>
      <c r="J666" s="257">
        <v>164550</v>
      </c>
      <c r="K666" s="257">
        <v>0</v>
      </c>
      <c r="L666" s="257">
        <v>0</v>
      </c>
      <c r="M666" s="257">
        <v>0</v>
      </c>
      <c r="N666" s="257">
        <v>0</v>
      </c>
      <c r="O666" s="257">
        <v>0</v>
      </c>
      <c r="P666" s="254"/>
    </row>
    <row r="667" spans="1:16" ht="18.75" customHeight="1">
      <c r="A667" s="12" t="s">
        <v>160</v>
      </c>
      <c r="B667" s="255">
        <v>751</v>
      </c>
      <c r="C667" s="256">
        <v>18148</v>
      </c>
      <c r="D667" s="257">
        <v>1</v>
      </c>
      <c r="E667" s="258">
        <v>45995</v>
      </c>
      <c r="F667" s="258">
        <v>46025</v>
      </c>
      <c r="G667" s="257">
        <v>-10</v>
      </c>
      <c r="H667" s="257">
        <v>1441800</v>
      </c>
      <c r="I667" s="257">
        <v>1441800</v>
      </c>
      <c r="J667" s="257">
        <v>1441800</v>
      </c>
      <c r="K667" s="257">
        <v>0</v>
      </c>
      <c r="L667" s="257">
        <v>0</v>
      </c>
      <c r="M667" s="257">
        <v>0</v>
      </c>
      <c r="N667" s="257">
        <v>0</v>
      </c>
      <c r="O667" s="257">
        <v>0</v>
      </c>
      <c r="P667" s="254"/>
    </row>
    <row r="668" spans="1:16" ht="18.75" customHeight="1">
      <c r="A668" s="12" t="s">
        <v>160</v>
      </c>
      <c r="B668" s="255">
        <v>751</v>
      </c>
      <c r="C668" s="256">
        <v>18157</v>
      </c>
      <c r="D668" s="257">
        <v>1</v>
      </c>
      <c r="E668" s="258">
        <v>45995</v>
      </c>
      <c r="F668" s="258">
        <v>46025</v>
      </c>
      <c r="G668" s="257">
        <v>-10</v>
      </c>
      <c r="H668" s="257">
        <v>1217700</v>
      </c>
      <c r="I668" s="257">
        <v>1217700</v>
      </c>
      <c r="J668" s="257">
        <v>1217700</v>
      </c>
      <c r="K668" s="257">
        <v>0</v>
      </c>
      <c r="L668" s="257">
        <v>0</v>
      </c>
      <c r="M668" s="257">
        <v>0</v>
      </c>
      <c r="N668" s="257">
        <v>0</v>
      </c>
      <c r="O668" s="257">
        <v>0</v>
      </c>
      <c r="P668" s="254"/>
    </row>
    <row r="669" spans="1:16" ht="18.75" customHeight="1">
      <c r="A669" s="12" t="s">
        <v>160</v>
      </c>
      <c r="B669" s="255">
        <v>751</v>
      </c>
      <c r="C669" s="256">
        <v>18202</v>
      </c>
      <c r="D669" s="257">
        <v>1</v>
      </c>
      <c r="E669" s="258">
        <v>45996</v>
      </c>
      <c r="F669" s="258">
        <v>46026</v>
      </c>
      <c r="G669" s="257">
        <v>-11</v>
      </c>
      <c r="H669" s="257">
        <v>2592000</v>
      </c>
      <c r="I669" s="257">
        <v>2505600</v>
      </c>
      <c r="J669" s="257">
        <v>2505600</v>
      </c>
      <c r="K669" s="257">
        <v>0</v>
      </c>
      <c r="L669" s="257">
        <v>0</v>
      </c>
      <c r="M669" s="257">
        <v>0</v>
      </c>
      <c r="N669" s="257">
        <v>0</v>
      </c>
      <c r="O669" s="257">
        <v>0</v>
      </c>
      <c r="P669" s="254"/>
    </row>
    <row r="670" spans="1:16" ht="18.75" customHeight="1">
      <c r="A670" s="12" t="s">
        <v>160</v>
      </c>
      <c r="B670" s="255">
        <v>751</v>
      </c>
      <c r="C670" s="256">
        <v>18209</v>
      </c>
      <c r="D670" s="257">
        <v>1</v>
      </c>
      <c r="E670" s="258">
        <v>45996</v>
      </c>
      <c r="F670" s="258">
        <v>46026</v>
      </c>
      <c r="G670" s="257">
        <v>-11</v>
      </c>
      <c r="H670" s="257">
        <v>120500</v>
      </c>
      <c r="I670" s="257">
        <v>120500</v>
      </c>
      <c r="J670" s="257">
        <v>120500</v>
      </c>
      <c r="K670" s="257">
        <v>0</v>
      </c>
      <c r="L670" s="257">
        <v>0</v>
      </c>
      <c r="M670" s="257">
        <v>0</v>
      </c>
      <c r="N670" s="257">
        <v>0</v>
      </c>
      <c r="O670" s="257">
        <v>0</v>
      </c>
      <c r="P670" s="254"/>
    </row>
    <row r="671" spans="1:16" ht="18.75" customHeight="1">
      <c r="A671" s="12" t="s">
        <v>160</v>
      </c>
      <c r="B671" s="255">
        <v>751</v>
      </c>
      <c r="C671" s="256">
        <v>18222</v>
      </c>
      <c r="D671" s="257">
        <v>1</v>
      </c>
      <c r="E671" s="258">
        <v>45996</v>
      </c>
      <c r="F671" s="258">
        <v>46026</v>
      </c>
      <c r="G671" s="257">
        <v>-11</v>
      </c>
      <c r="H671" s="257">
        <v>864000</v>
      </c>
      <c r="I671" s="257">
        <v>864000</v>
      </c>
      <c r="J671" s="257">
        <v>864000</v>
      </c>
      <c r="K671" s="257">
        <v>0</v>
      </c>
      <c r="L671" s="257">
        <v>0</v>
      </c>
      <c r="M671" s="257">
        <v>0</v>
      </c>
      <c r="N671" s="257">
        <v>0</v>
      </c>
      <c r="O671" s="257">
        <v>0</v>
      </c>
      <c r="P671" s="254"/>
    </row>
    <row r="672" spans="1:16" ht="18.75" customHeight="1">
      <c r="A672" s="12" t="s">
        <v>160</v>
      </c>
      <c r="B672" s="255">
        <v>751</v>
      </c>
      <c r="C672" s="256">
        <v>18224</v>
      </c>
      <c r="D672" s="257">
        <v>1</v>
      </c>
      <c r="E672" s="258">
        <v>45996</v>
      </c>
      <c r="F672" s="258">
        <v>46026</v>
      </c>
      <c r="G672" s="257">
        <v>-11</v>
      </c>
      <c r="H672" s="257">
        <v>162000</v>
      </c>
      <c r="I672" s="257">
        <v>162000</v>
      </c>
      <c r="J672" s="257">
        <v>162000</v>
      </c>
      <c r="K672" s="257">
        <v>0</v>
      </c>
      <c r="L672" s="257">
        <v>0</v>
      </c>
      <c r="M672" s="257">
        <v>0</v>
      </c>
      <c r="N672" s="257">
        <v>0</v>
      </c>
      <c r="O672" s="257">
        <v>0</v>
      </c>
      <c r="P672" s="254"/>
    </row>
    <row r="673" spans="1:16" ht="18.75" customHeight="1">
      <c r="A673" s="12" t="s">
        <v>160</v>
      </c>
      <c r="B673" s="255">
        <v>751</v>
      </c>
      <c r="C673" s="256">
        <v>18255</v>
      </c>
      <c r="D673" s="257">
        <v>1</v>
      </c>
      <c r="E673" s="258">
        <v>45997</v>
      </c>
      <c r="F673" s="258">
        <v>46027</v>
      </c>
      <c r="G673" s="257">
        <v>-12</v>
      </c>
      <c r="H673" s="257">
        <v>118500</v>
      </c>
      <c r="I673" s="257">
        <v>118500</v>
      </c>
      <c r="J673" s="257">
        <v>118500</v>
      </c>
      <c r="K673" s="257">
        <v>0</v>
      </c>
      <c r="L673" s="257">
        <v>0</v>
      </c>
      <c r="M673" s="257">
        <v>0</v>
      </c>
      <c r="N673" s="257">
        <v>0</v>
      </c>
      <c r="O673" s="257">
        <v>0</v>
      </c>
      <c r="P673" s="254"/>
    </row>
    <row r="674" spans="1:16" ht="18.75" customHeight="1">
      <c r="A674" s="12" t="s">
        <v>160</v>
      </c>
      <c r="B674" s="255">
        <v>751</v>
      </c>
      <c r="C674" s="256">
        <v>18269</v>
      </c>
      <c r="D674" s="257">
        <v>1</v>
      </c>
      <c r="E674" s="258">
        <v>45999</v>
      </c>
      <c r="F674" s="258">
        <v>46029</v>
      </c>
      <c r="G674" s="257">
        <v>-14</v>
      </c>
      <c r="H674" s="257">
        <v>340000</v>
      </c>
      <c r="I674" s="257">
        <v>340000</v>
      </c>
      <c r="J674" s="257">
        <v>340000</v>
      </c>
      <c r="K674" s="257">
        <v>0</v>
      </c>
      <c r="L674" s="257">
        <v>0</v>
      </c>
      <c r="M674" s="257">
        <v>0</v>
      </c>
      <c r="N674" s="257">
        <v>0</v>
      </c>
      <c r="O674" s="257">
        <v>0</v>
      </c>
      <c r="P674" s="254"/>
    </row>
    <row r="675" spans="1:16" ht="18.75" customHeight="1">
      <c r="A675" s="12" t="s">
        <v>160</v>
      </c>
      <c r="B675" s="255">
        <v>751</v>
      </c>
      <c r="C675" s="256">
        <v>18289</v>
      </c>
      <c r="D675" s="257">
        <v>1</v>
      </c>
      <c r="E675" s="258">
        <v>46000</v>
      </c>
      <c r="F675" s="258">
        <v>46030</v>
      </c>
      <c r="G675" s="257">
        <v>-15</v>
      </c>
      <c r="H675" s="257">
        <v>76900</v>
      </c>
      <c r="I675" s="257">
        <v>76900</v>
      </c>
      <c r="J675" s="257">
        <v>76900</v>
      </c>
      <c r="K675" s="257">
        <v>0</v>
      </c>
      <c r="L675" s="257">
        <v>0</v>
      </c>
      <c r="M675" s="257">
        <v>0</v>
      </c>
      <c r="N675" s="257">
        <v>0</v>
      </c>
      <c r="O675" s="257">
        <v>0</v>
      </c>
      <c r="P675" s="254"/>
    </row>
    <row r="676" spans="1:16" ht="18.75" customHeight="1">
      <c r="A676" s="12" t="s">
        <v>160</v>
      </c>
      <c r="B676" s="255">
        <v>751</v>
      </c>
      <c r="C676" s="256">
        <v>18322</v>
      </c>
      <c r="D676" s="257">
        <v>1</v>
      </c>
      <c r="E676" s="258">
        <v>46001</v>
      </c>
      <c r="F676" s="258">
        <v>46031</v>
      </c>
      <c r="G676" s="257">
        <v>-16</v>
      </c>
      <c r="H676" s="257">
        <v>654500</v>
      </c>
      <c r="I676" s="257">
        <v>654500</v>
      </c>
      <c r="J676" s="257">
        <v>654500</v>
      </c>
      <c r="K676" s="257">
        <v>0</v>
      </c>
      <c r="L676" s="257">
        <v>0</v>
      </c>
      <c r="M676" s="257">
        <v>0</v>
      </c>
      <c r="N676" s="257">
        <v>0</v>
      </c>
      <c r="O676" s="257">
        <v>0</v>
      </c>
      <c r="P676" s="254"/>
    </row>
    <row r="677" spans="1:16" ht="18.75" customHeight="1">
      <c r="A677" s="12" t="s">
        <v>160</v>
      </c>
      <c r="B677" s="255">
        <v>751</v>
      </c>
      <c r="C677" s="256">
        <v>18352</v>
      </c>
      <c r="D677" s="257">
        <v>1</v>
      </c>
      <c r="E677" s="258">
        <v>46001</v>
      </c>
      <c r="F677" s="258">
        <v>46031</v>
      </c>
      <c r="G677" s="257">
        <v>-16</v>
      </c>
      <c r="H677" s="257">
        <v>127320</v>
      </c>
      <c r="I677" s="257">
        <v>127320</v>
      </c>
      <c r="J677" s="257">
        <v>127320</v>
      </c>
      <c r="K677" s="257">
        <v>0</v>
      </c>
      <c r="L677" s="257">
        <v>0</v>
      </c>
      <c r="M677" s="257">
        <v>0</v>
      </c>
      <c r="N677" s="257">
        <v>0</v>
      </c>
      <c r="O677" s="257">
        <v>0</v>
      </c>
      <c r="P677" s="254"/>
    </row>
    <row r="678" spans="1:16" ht="18.75" customHeight="1">
      <c r="A678" s="12" t="s">
        <v>160</v>
      </c>
      <c r="B678" s="255">
        <v>751</v>
      </c>
      <c r="C678" s="256">
        <v>18374</v>
      </c>
      <c r="D678" s="257">
        <v>1</v>
      </c>
      <c r="E678" s="258">
        <v>46002</v>
      </c>
      <c r="F678" s="258">
        <v>46032</v>
      </c>
      <c r="G678" s="257">
        <v>-17</v>
      </c>
      <c r="H678" s="257">
        <v>1906200</v>
      </c>
      <c r="I678" s="257">
        <v>1665900</v>
      </c>
      <c r="J678" s="257">
        <v>1665900</v>
      </c>
      <c r="K678" s="257">
        <v>0</v>
      </c>
      <c r="L678" s="257">
        <v>0</v>
      </c>
      <c r="M678" s="257">
        <v>0</v>
      </c>
      <c r="N678" s="257">
        <v>0</v>
      </c>
      <c r="O678" s="257">
        <v>0</v>
      </c>
      <c r="P678" s="254"/>
    </row>
    <row r="679" spans="1:16" ht="18.75" customHeight="1">
      <c r="A679" s="12" t="s">
        <v>160</v>
      </c>
      <c r="B679" s="255">
        <v>751</v>
      </c>
      <c r="C679" s="256">
        <v>18395</v>
      </c>
      <c r="D679" s="257">
        <v>1</v>
      </c>
      <c r="E679" s="258">
        <v>46002</v>
      </c>
      <c r="F679" s="258">
        <v>46032</v>
      </c>
      <c r="G679" s="257">
        <v>-17</v>
      </c>
      <c r="H679" s="257">
        <v>1375500</v>
      </c>
      <c r="I679" s="257">
        <v>1375500</v>
      </c>
      <c r="J679" s="257">
        <v>1375500</v>
      </c>
      <c r="K679" s="257">
        <v>0</v>
      </c>
      <c r="L679" s="257">
        <v>0</v>
      </c>
      <c r="M679" s="257">
        <v>0</v>
      </c>
      <c r="N679" s="257">
        <v>0</v>
      </c>
      <c r="O679" s="257">
        <v>0</v>
      </c>
      <c r="P679" s="254"/>
    </row>
    <row r="680" spans="1:16" ht="18.75" customHeight="1">
      <c r="A680" s="12" t="s">
        <v>160</v>
      </c>
      <c r="B680" s="255">
        <v>751</v>
      </c>
      <c r="C680" s="256">
        <v>18424</v>
      </c>
      <c r="D680" s="257">
        <v>1</v>
      </c>
      <c r="E680" s="258">
        <v>46003</v>
      </c>
      <c r="F680" s="258">
        <v>46033</v>
      </c>
      <c r="G680" s="257">
        <v>-18</v>
      </c>
      <c r="H680" s="257">
        <v>1176000</v>
      </c>
      <c r="I680" s="257">
        <v>1167600</v>
      </c>
      <c r="J680" s="257">
        <v>1167600</v>
      </c>
      <c r="K680" s="257">
        <v>0</v>
      </c>
      <c r="L680" s="257">
        <v>0</v>
      </c>
      <c r="M680" s="257">
        <v>0</v>
      </c>
      <c r="N680" s="257">
        <v>0</v>
      </c>
      <c r="O680" s="257">
        <v>0</v>
      </c>
      <c r="P680" s="254"/>
    </row>
    <row r="681" spans="1:16" ht="18.75" customHeight="1">
      <c r="A681" s="12" t="s">
        <v>160</v>
      </c>
      <c r="B681" s="255">
        <v>751</v>
      </c>
      <c r="C681" s="256">
        <v>18425</v>
      </c>
      <c r="D681" s="257">
        <v>1</v>
      </c>
      <c r="E681" s="258">
        <v>46003</v>
      </c>
      <c r="F681" s="258">
        <v>46033</v>
      </c>
      <c r="G681" s="257">
        <v>-18</v>
      </c>
      <c r="H681" s="257">
        <v>3496500</v>
      </c>
      <c r="I681" s="257">
        <v>2158650</v>
      </c>
      <c r="J681" s="257">
        <v>2158650</v>
      </c>
      <c r="K681" s="257">
        <v>0</v>
      </c>
      <c r="L681" s="257">
        <v>0</v>
      </c>
      <c r="M681" s="257">
        <v>0</v>
      </c>
      <c r="N681" s="257">
        <v>0</v>
      </c>
      <c r="O681" s="257">
        <v>0</v>
      </c>
      <c r="P681" s="254"/>
    </row>
    <row r="682" spans="1:16" ht="18.75" customHeight="1">
      <c r="A682" s="12" t="s">
        <v>160</v>
      </c>
      <c r="B682" s="255">
        <v>751</v>
      </c>
      <c r="C682" s="256">
        <v>18443</v>
      </c>
      <c r="D682" s="257">
        <v>1</v>
      </c>
      <c r="E682" s="258">
        <v>46003</v>
      </c>
      <c r="F682" s="258">
        <v>46033</v>
      </c>
      <c r="G682" s="257">
        <v>-18</v>
      </c>
      <c r="H682" s="257">
        <v>132300</v>
      </c>
      <c r="I682" s="257">
        <v>132300</v>
      </c>
      <c r="J682" s="257">
        <v>132300</v>
      </c>
      <c r="K682" s="257">
        <v>0</v>
      </c>
      <c r="L682" s="257">
        <v>0</v>
      </c>
      <c r="M682" s="257">
        <v>0</v>
      </c>
      <c r="N682" s="257">
        <v>0</v>
      </c>
      <c r="O682" s="257">
        <v>0</v>
      </c>
      <c r="P682" s="254"/>
    </row>
    <row r="683" spans="1:16" ht="18.75" customHeight="1">
      <c r="A683" s="12" t="s">
        <v>160</v>
      </c>
      <c r="B683" s="255">
        <v>751</v>
      </c>
      <c r="C683" s="256">
        <v>18447</v>
      </c>
      <c r="D683" s="257">
        <v>1</v>
      </c>
      <c r="E683" s="258">
        <v>46003</v>
      </c>
      <c r="F683" s="258">
        <v>46033</v>
      </c>
      <c r="G683" s="257">
        <v>-18</v>
      </c>
      <c r="H683" s="257">
        <v>2273400</v>
      </c>
      <c r="I683" s="257">
        <v>2034450</v>
      </c>
      <c r="J683" s="257">
        <v>2034450</v>
      </c>
      <c r="K683" s="257">
        <v>0</v>
      </c>
      <c r="L683" s="257">
        <v>0</v>
      </c>
      <c r="M683" s="257">
        <v>0</v>
      </c>
      <c r="N683" s="257">
        <v>0</v>
      </c>
      <c r="O683" s="257">
        <v>0</v>
      </c>
      <c r="P683" s="254"/>
    </row>
    <row r="684" spans="1:16" ht="18.75" customHeight="1">
      <c r="A684" s="12" t="s">
        <v>160</v>
      </c>
      <c r="B684" s="255">
        <v>751</v>
      </c>
      <c r="C684" s="256">
        <v>18450</v>
      </c>
      <c r="D684" s="257">
        <v>1</v>
      </c>
      <c r="E684" s="258">
        <v>46003</v>
      </c>
      <c r="F684" s="258">
        <v>46033</v>
      </c>
      <c r="G684" s="257">
        <v>-18</v>
      </c>
      <c r="H684" s="257">
        <v>300000</v>
      </c>
      <c r="I684" s="257">
        <v>300000</v>
      </c>
      <c r="J684" s="257">
        <v>300000</v>
      </c>
      <c r="K684" s="257">
        <v>0</v>
      </c>
      <c r="L684" s="257">
        <v>0</v>
      </c>
      <c r="M684" s="257">
        <v>0</v>
      </c>
      <c r="N684" s="257">
        <v>0</v>
      </c>
      <c r="O684" s="257">
        <v>0</v>
      </c>
      <c r="P684" s="254"/>
    </row>
    <row r="685" spans="1:16" ht="18.75" customHeight="1">
      <c r="A685" s="12" t="s">
        <v>160</v>
      </c>
      <c r="B685" s="255">
        <v>751</v>
      </c>
      <c r="C685" s="256">
        <v>18452</v>
      </c>
      <c r="D685" s="257">
        <v>1</v>
      </c>
      <c r="E685" s="258">
        <v>46003</v>
      </c>
      <c r="F685" s="258">
        <v>46033</v>
      </c>
      <c r="G685" s="257">
        <v>-18</v>
      </c>
      <c r="H685" s="257">
        <v>361200</v>
      </c>
      <c r="I685" s="257">
        <v>361200</v>
      </c>
      <c r="J685" s="257">
        <v>361200</v>
      </c>
      <c r="K685" s="257">
        <v>0</v>
      </c>
      <c r="L685" s="257">
        <v>0</v>
      </c>
      <c r="M685" s="257">
        <v>0</v>
      </c>
      <c r="N685" s="257">
        <v>0</v>
      </c>
      <c r="O685" s="257">
        <v>0</v>
      </c>
      <c r="P685" s="254"/>
    </row>
    <row r="686" spans="1:16" ht="18.75" customHeight="1">
      <c r="A686" s="12" t="s">
        <v>160</v>
      </c>
      <c r="B686" s="255">
        <v>751</v>
      </c>
      <c r="C686" s="256">
        <v>18453</v>
      </c>
      <c r="D686" s="257">
        <v>1</v>
      </c>
      <c r="E686" s="258">
        <v>46003</v>
      </c>
      <c r="F686" s="258">
        <v>46033</v>
      </c>
      <c r="G686" s="257">
        <v>-18</v>
      </c>
      <c r="H686" s="257">
        <v>331800</v>
      </c>
      <c r="I686" s="257">
        <v>331800</v>
      </c>
      <c r="J686" s="257">
        <v>331800</v>
      </c>
      <c r="K686" s="257">
        <v>0</v>
      </c>
      <c r="L686" s="257">
        <v>0</v>
      </c>
      <c r="M686" s="257">
        <v>0</v>
      </c>
      <c r="N686" s="257">
        <v>0</v>
      </c>
      <c r="O686" s="257">
        <v>0</v>
      </c>
      <c r="P686" s="254"/>
    </row>
    <row r="687" spans="1:16" ht="18.75" customHeight="1">
      <c r="A687" s="12" t="s">
        <v>160</v>
      </c>
      <c r="B687" s="255">
        <v>751</v>
      </c>
      <c r="C687" s="256">
        <v>18458</v>
      </c>
      <c r="D687" s="257">
        <v>1</v>
      </c>
      <c r="E687" s="258">
        <v>46003</v>
      </c>
      <c r="F687" s="258">
        <v>46033</v>
      </c>
      <c r="G687" s="257">
        <v>-18</v>
      </c>
      <c r="H687" s="257">
        <v>839700</v>
      </c>
      <c r="I687" s="257">
        <v>839700</v>
      </c>
      <c r="J687" s="257">
        <v>839700</v>
      </c>
      <c r="K687" s="257">
        <v>0</v>
      </c>
      <c r="L687" s="257">
        <v>0</v>
      </c>
      <c r="M687" s="257">
        <v>0</v>
      </c>
      <c r="N687" s="257">
        <v>0</v>
      </c>
      <c r="O687" s="257">
        <v>0</v>
      </c>
      <c r="P687" s="254"/>
    </row>
    <row r="688" spans="1:16" ht="18.75" customHeight="1">
      <c r="A688" s="12" t="s">
        <v>160</v>
      </c>
      <c r="B688" s="255">
        <v>751</v>
      </c>
      <c r="C688" s="256">
        <v>18473</v>
      </c>
      <c r="D688" s="257">
        <v>1</v>
      </c>
      <c r="E688" s="258">
        <v>46004</v>
      </c>
      <c r="F688" s="258">
        <v>46034</v>
      </c>
      <c r="G688" s="257">
        <v>-19</v>
      </c>
      <c r="H688" s="257">
        <v>1377000</v>
      </c>
      <c r="I688" s="257">
        <v>1271700</v>
      </c>
      <c r="J688" s="257">
        <v>1271700</v>
      </c>
      <c r="K688" s="257">
        <v>0</v>
      </c>
      <c r="L688" s="257">
        <v>0</v>
      </c>
      <c r="M688" s="257">
        <v>0</v>
      </c>
      <c r="N688" s="257">
        <v>0</v>
      </c>
      <c r="O688" s="257">
        <v>0</v>
      </c>
      <c r="P688" s="254"/>
    </row>
    <row r="689" spans="1:16" ht="18.75" customHeight="1">
      <c r="A689" s="12" t="s">
        <v>160</v>
      </c>
      <c r="B689" s="255">
        <v>751</v>
      </c>
      <c r="C689" s="256">
        <v>18475</v>
      </c>
      <c r="D689" s="257">
        <v>1</v>
      </c>
      <c r="E689" s="258">
        <v>46004</v>
      </c>
      <c r="F689" s="258">
        <v>46034</v>
      </c>
      <c r="G689" s="257">
        <v>-19</v>
      </c>
      <c r="H689" s="257">
        <v>251700</v>
      </c>
      <c r="I689" s="257">
        <v>251700</v>
      </c>
      <c r="J689" s="257">
        <v>251700</v>
      </c>
      <c r="K689" s="257">
        <v>0</v>
      </c>
      <c r="L689" s="257">
        <v>0</v>
      </c>
      <c r="M689" s="257">
        <v>0</v>
      </c>
      <c r="N689" s="257">
        <v>0</v>
      </c>
      <c r="O689" s="257">
        <v>0</v>
      </c>
      <c r="P689" s="254"/>
    </row>
    <row r="690" spans="1:16" ht="18.75" customHeight="1">
      <c r="A690" s="12" t="s">
        <v>160</v>
      </c>
      <c r="B690" s="255">
        <v>751</v>
      </c>
      <c r="C690" s="256">
        <v>18499</v>
      </c>
      <c r="D690" s="257">
        <v>1</v>
      </c>
      <c r="E690" s="258">
        <v>46006</v>
      </c>
      <c r="F690" s="258">
        <v>46036</v>
      </c>
      <c r="G690" s="257">
        <v>-21</v>
      </c>
      <c r="H690" s="257">
        <v>204000</v>
      </c>
      <c r="I690" s="257">
        <v>204000</v>
      </c>
      <c r="J690" s="257">
        <v>204000</v>
      </c>
      <c r="K690" s="257">
        <v>0</v>
      </c>
      <c r="L690" s="257">
        <v>0</v>
      </c>
      <c r="M690" s="257">
        <v>0</v>
      </c>
      <c r="N690" s="257">
        <v>0</v>
      </c>
      <c r="O690" s="257">
        <v>0</v>
      </c>
      <c r="P690" s="254"/>
    </row>
    <row r="691" spans="1:16" ht="18.75" customHeight="1">
      <c r="A691" s="12" t="s">
        <v>160</v>
      </c>
      <c r="B691" s="255">
        <v>751</v>
      </c>
      <c r="C691" s="256">
        <v>18536</v>
      </c>
      <c r="D691" s="257">
        <v>1</v>
      </c>
      <c r="E691" s="258">
        <v>46006</v>
      </c>
      <c r="F691" s="258">
        <v>46036</v>
      </c>
      <c r="G691" s="257">
        <v>-21</v>
      </c>
      <c r="H691" s="257">
        <v>3890700</v>
      </c>
      <c r="I691" s="257">
        <v>3890700</v>
      </c>
      <c r="J691" s="257">
        <v>3890700</v>
      </c>
      <c r="K691" s="257">
        <v>0</v>
      </c>
      <c r="L691" s="257">
        <v>0</v>
      </c>
      <c r="M691" s="257">
        <v>0</v>
      </c>
      <c r="N691" s="257">
        <v>0</v>
      </c>
      <c r="O691" s="257">
        <v>0</v>
      </c>
      <c r="P691" s="254"/>
    </row>
    <row r="692" spans="1:16" ht="18.75" customHeight="1">
      <c r="A692" s="12" t="s">
        <v>160</v>
      </c>
      <c r="B692" s="255">
        <v>751</v>
      </c>
      <c r="C692" s="256">
        <v>18576</v>
      </c>
      <c r="D692" s="257">
        <v>1</v>
      </c>
      <c r="E692" s="258">
        <v>46007</v>
      </c>
      <c r="F692" s="258">
        <v>46037</v>
      </c>
      <c r="G692" s="257">
        <v>-22</v>
      </c>
      <c r="H692" s="257">
        <v>1825200</v>
      </c>
      <c r="I692" s="257">
        <v>1825200</v>
      </c>
      <c r="J692" s="257">
        <v>1825200</v>
      </c>
      <c r="K692" s="257">
        <v>0</v>
      </c>
      <c r="L692" s="257">
        <v>0</v>
      </c>
      <c r="M692" s="257">
        <v>0</v>
      </c>
      <c r="N692" s="257">
        <v>0</v>
      </c>
      <c r="O692" s="257">
        <v>0</v>
      </c>
      <c r="P692" s="254"/>
    </row>
    <row r="693" spans="1:16" ht="18.75" customHeight="1">
      <c r="A693" s="12" t="s">
        <v>160</v>
      </c>
      <c r="B693" s="255">
        <v>751</v>
      </c>
      <c r="C693" s="256">
        <v>18621</v>
      </c>
      <c r="D693" s="257">
        <v>1</v>
      </c>
      <c r="E693" s="258">
        <v>46008</v>
      </c>
      <c r="F693" s="258">
        <v>46038</v>
      </c>
      <c r="G693" s="257">
        <v>-23</v>
      </c>
      <c r="H693" s="257">
        <v>288000</v>
      </c>
      <c r="I693" s="257">
        <v>288000</v>
      </c>
      <c r="J693" s="257">
        <v>288000</v>
      </c>
      <c r="K693" s="257">
        <v>0</v>
      </c>
      <c r="L693" s="257">
        <v>0</v>
      </c>
      <c r="M693" s="257">
        <v>0</v>
      </c>
      <c r="N693" s="257">
        <v>0</v>
      </c>
      <c r="O693" s="257">
        <v>0</v>
      </c>
      <c r="P693" s="254"/>
    </row>
    <row r="694" spans="1:16" ht="18.75" customHeight="1">
      <c r="A694" s="12" t="s">
        <v>160</v>
      </c>
      <c r="B694" s="255">
        <v>751</v>
      </c>
      <c r="C694" s="256">
        <v>18631</v>
      </c>
      <c r="D694" s="257">
        <v>1</v>
      </c>
      <c r="E694" s="258">
        <v>46008</v>
      </c>
      <c r="F694" s="258">
        <v>46038</v>
      </c>
      <c r="G694" s="257">
        <v>-23</v>
      </c>
      <c r="H694" s="257">
        <v>349600</v>
      </c>
      <c r="I694" s="257">
        <v>349600</v>
      </c>
      <c r="J694" s="257">
        <v>349600</v>
      </c>
      <c r="K694" s="257">
        <v>0</v>
      </c>
      <c r="L694" s="257">
        <v>0</v>
      </c>
      <c r="M694" s="257">
        <v>0</v>
      </c>
      <c r="N694" s="257">
        <v>0</v>
      </c>
      <c r="O694" s="257">
        <v>0</v>
      </c>
      <c r="P694" s="254"/>
    </row>
    <row r="695" spans="1:16" ht="18.75" customHeight="1">
      <c r="A695" s="12" t="s">
        <v>160</v>
      </c>
      <c r="B695" s="255">
        <v>751</v>
      </c>
      <c r="C695" s="256">
        <v>18655</v>
      </c>
      <c r="D695" s="257">
        <v>1</v>
      </c>
      <c r="E695" s="258">
        <v>46009</v>
      </c>
      <c r="F695" s="258">
        <v>46039</v>
      </c>
      <c r="G695" s="257">
        <v>-24</v>
      </c>
      <c r="H695" s="257">
        <v>1102000</v>
      </c>
      <c r="I695" s="257">
        <v>1102000</v>
      </c>
      <c r="J695" s="257">
        <v>1102000</v>
      </c>
      <c r="K695" s="257">
        <v>0</v>
      </c>
      <c r="L695" s="257">
        <v>0</v>
      </c>
      <c r="M695" s="257">
        <v>0</v>
      </c>
      <c r="N695" s="257">
        <v>0</v>
      </c>
      <c r="O695" s="257">
        <v>0</v>
      </c>
      <c r="P695" s="254"/>
    </row>
    <row r="696" spans="1:16" ht="18.75" customHeight="1">
      <c r="A696" s="12" t="s">
        <v>160</v>
      </c>
      <c r="B696" s="255">
        <v>751</v>
      </c>
      <c r="C696" s="256">
        <v>18695</v>
      </c>
      <c r="D696" s="257">
        <v>1</v>
      </c>
      <c r="E696" s="258">
        <v>46010</v>
      </c>
      <c r="F696" s="258">
        <v>46040</v>
      </c>
      <c r="G696" s="257">
        <v>-25</v>
      </c>
      <c r="H696" s="257">
        <v>1069700</v>
      </c>
      <c r="I696" s="257">
        <v>1069700</v>
      </c>
      <c r="J696" s="257">
        <v>1069700</v>
      </c>
      <c r="K696" s="257">
        <v>0</v>
      </c>
      <c r="L696" s="257">
        <v>0</v>
      </c>
      <c r="M696" s="257">
        <v>0</v>
      </c>
      <c r="N696" s="257">
        <v>0</v>
      </c>
      <c r="O696" s="257">
        <v>0</v>
      </c>
      <c r="P696" s="254"/>
    </row>
    <row r="697" spans="1:16" ht="18.75" customHeight="1">
      <c r="A697" s="12" t="s">
        <v>160</v>
      </c>
      <c r="B697" s="255">
        <v>751</v>
      </c>
      <c r="C697" s="256">
        <v>18696</v>
      </c>
      <c r="D697" s="257">
        <v>1</v>
      </c>
      <c r="E697" s="258">
        <v>46010</v>
      </c>
      <c r="F697" s="258">
        <v>46040</v>
      </c>
      <c r="G697" s="257">
        <v>-25</v>
      </c>
      <c r="H697" s="257">
        <v>120900</v>
      </c>
      <c r="I697" s="257">
        <v>120900</v>
      </c>
      <c r="J697" s="257">
        <v>120900</v>
      </c>
      <c r="K697" s="257">
        <v>0</v>
      </c>
      <c r="L697" s="257">
        <v>0</v>
      </c>
      <c r="M697" s="257">
        <v>0</v>
      </c>
      <c r="N697" s="257">
        <v>0</v>
      </c>
      <c r="O697" s="257">
        <v>0</v>
      </c>
      <c r="P697" s="254"/>
    </row>
    <row r="698" spans="1:16" ht="18.75" customHeight="1">
      <c r="A698" s="12" t="s">
        <v>160</v>
      </c>
      <c r="B698" s="255">
        <v>751</v>
      </c>
      <c r="C698" s="256">
        <v>18697</v>
      </c>
      <c r="D698" s="257">
        <v>1</v>
      </c>
      <c r="E698" s="258">
        <v>46010</v>
      </c>
      <c r="F698" s="258">
        <v>46040</v>
      </c>
      <c r="G698" s="257">
        <v>-25</v>
      </c>
      <c r="H698" s="257">
        <v>1236600</v>
      </c>
      <c r="I698" s="257">
        <v>1236600</v>
      </c>
      <c r="J698" s="257">
        <v>1236600</v>
      </c>
      <c r="K698" s="257">
        <v>0</v>
      </c>
      <c r="L698" s="257">
        <v>0</v>
      </c>
      <c r="M698" s="257">
        <v>0</v>
      </c>
      <c r="N698" s="257">
        <v>0</v>
      </c>
      <c r="O698" s="257">
        <v>0</v>
      </c>
      <c r="P698" s="254"/>
    </row>
    <row r="699" spans="1:16" ht="18.75" customHeight="1">
      <c r="A699" s="12" t="s">
        <v>160</v>
      </c>
      <c r="B699" s="255">
        <v>751</v>
      </c>
      <c r="C699" s="256">
        <v>18725</v>
      </c>
      <c r="D699" s="257">
        <v>1</v>
      </c>
      <c r="E699" s="258">
        <v>46011</v>
      </c>
      <c r="F699" s="258">
        <v>46041</v>
      </c>
      <c r="G699" s="257">
        <v>-26</v>
      </c>
      <c r="H699" s="257">
        <v>130200</v>
      </c>
      <c r="I699" s="257">
        <v>130200</v>
      </c>
      <c r="J699" s="257">
        <v>130200</v>
      </c>
      <c r="K699" s="257">
        <v>0</v>
      </c>
      <c r="L699" s="257">
        <v>0</v>
      </c>
      <c r="M699" s="257">
        <v>0</v>
      </c>
      <c r="N699" s="257">
        <v>0</v>
      </c>
      <c r="O699" s="257">
        <v>0</v>
      </c>
      <c r="P699" s="254"/>
    </row>
    <row r="700" spans="1:16" ht="18.75" customHeight="1">
      <c r="A700" s="12" t="s">
        <v>160</v>
      </c>
      <c r="B700" s="255">
        <v>751</v>
      </c>
      <c r="C700" s="256">
        <v>18803</v>
      </c>
      <c r="D700" s="257">
        <v>1</v>
      </c>
      <c r="E700" s="258">
        <v>46013</v>
      </c>
      <c r="F700" s="258">
        <v>46043</v>
      </c>
      <c r="G700" s="257">
        <v>-28</v>
      </c>
      <c r="H700" s="257">
        <v>118500</v>
      </c>
      <c r="I700" s="257">
        <v>118500</v>
      </c>
      <c r="J700" s="257">
        <v>118500</v>
      </c>
      <c r="K700" s="257">
        <v>0</v>
      </c>
      <c r="L700" s="257">
        <v>0</v>
      </c>
      <c r="M700" s="257">
        <v>0</v>
      </c>
      <c r="N700" s="257">
        <v>0</v>
      </c>
      <c r="O700" s="257">
        <v>0</v>
      </c>
      <c r="P700" s="254"/>
    </row>
    <row r="701" spans="1:16" ht="18.75" customHeight="1">
      <c r="A701" s="12" t="s">
        <v>160</v>
      </c>
      <c r="B701" s="255">
        <v>751</v>
      </c>
      <c r="C701" s="256">
        <v>18806</v>
      </c>
      <c r="D701" s="257">
        <v>1</v>
      </c>
      <c r="E701" s="258">
        <v>46013</v>
      </c>
      <c r="F701" s="258">
        <v>46043</v>
      </c>
      <c r="G701" s="257">
        <v>-28</v>
      </c>
      <c r="H701" s="257">
        <v>579600</v>
      </c>
      <c r="I701" s="257">
        <v>579600</v>
      </c>
      <c r="J701" s="257">
        <v>579600</v>
      </c>
      <c r="K701" s="257">
        <v>0</v>
      </c>
      <c r="L701" s="257">
        <v>0</v>
      </c>
      <c r="M701" s="257">
        <v>0</v>
      </c>
      <c r="N701" s="257">
        <v>0</v>
      </c>
      <c r="O701" s="257">
        <v>0</v>
      </c>
      <c r="P701" s="254"/>
    </row>
    <row r="702" spans="1:16" ht="18.75" customHeight="1">
      <c r="A702" s="12" t="s">
        <v>160</v>
      </c>
      <c r="B702" s="255">
        <v>751</v>
      </c>
      <c r="C702" s="256">
        <v>18815</v>
      </c>
      <c r="D702" s="257">
        <v>1</v>
      </c>
      <c r="E702" s="258">
        <v>46013</v>
      </c>
      <c r="F702" s="258">
        <v>46043</v>
      </c>
      <c r="G702" s="257">
        <v>-28</v>
      </c>
      <c r="H702" s="257">
        <v>58500</v>
      </c>
      <c r="I702" s="257">
        <v>58500</v>
      </c>
      <c r="J702" s="257">
        <v>58500</v>
      </c>
      <c r="K702" s="257">
        <v>0</v>
      </c>
      <c r="L702" s="257">
        <v>0</v>
      </c>
      <c r="M702" s="257">
        <v>0</v>
      </c>
      <c r="N702" s="257">
        <v>0</v>
      </c>
      <c r="O702" s="257">
        <v>0</v>
      </c>
      <c r="P702" s="254"/>
    </row>
    <row r="703" spans="1:16" ht="18.75" customHeight="1">
      <c r="A703" s="12" t="s">
        <v>160</v>
      </c>
      <c r="B703" s="255">
        <v>751</v>
      </c>
      <c r="C703" s="256">
        <v>18854</v>
      </c>
      <c r="D703" s="257">
        <v>1</v>
      </c>
      <c r="E703" s="258">
        <v>46014</v>
      </c>
      <c r="F703" s="258">
        <v>46044</v>
      </c>
      <c r="G703" s="257">
        <v>-29</v>
      </c>
      <c r="H703" s="257">
        <v>306000</v>
      </c>
      <c r="I703" s="257">
        <v>306000</v>
      </c>
      <c r="J703" s="257">
        <v>306000</v>
      </c>
      <c r="K703" s="257">
        <v>0</v>
      </c>
      <c r="L703" s="257">
        <v>0</v>
      </c>
      <c r="M703" s="257">
        <v>0</v>
      </c>
      <c r="N703" s="257">
        <v>0</v>
      </c>
      <c r="O703" s="257">
        <v>0</v>
      </c>
      <c r="P703" s="254"/>
    </row>
    <row r="704" spans="1:16" ht="18.75" customHeight="1">
      <c r="A704" s="12" t="s">
        <v>163</v>
      </c>
      <c r="B704" s="255">
        <v>751</v>
      </c>
      <c r="C704" s="256">
        <v>18394</v>
      </c>
      <c r="D704" s="257">
        <v>4</v>
      </c>
      <c r="E704" s="258">
        <v>46002</v>
      </c>
      <c r="F704" s="258">
        <v>46017</v>
      </c>
      <c r="G704" s="257">
        <v>-2</v>
      </c>
      <c r="H704" s="257">
        <v>420000</v>
      </c>
      <c r="I704" s="257">
        <v>420000</v>
      </c>
      <c r="J704" s="257">
        <v>420000</v>
      </c>
      <c r="K704" s="257">
        <v>0</v>
      </c>
      <c r="L704" s="257">
        <v>0</v>
      </c>
      <c r="M704" s="257">
        <v>0</v>
      </c>
      <c r="N704" s="257">
        <v>0</v>
      </c>
      <c r="O704" s="257">
        <v>0</v>
      </c>
      <c r="P704" s="254"/>
    </row>
    <row r="705" spans="1:16" ht="18.75" customHeight="1">
      <c r="A705" s="12" t="s">
        <v>163</v>
      </c>
      <c r="B705" s="255">
        <v>751</v>
      </c>
      <c r="C705" s="256">
        <v>18419</v>
      </c>
      <c r="D705" s="257">
        <v>4</v>
      </c>
      <c r="E705" s="258">
        <v>46003</v>
      </c>
      <c r="F705" s="258">
        <v>46018</v>
      </c>
      <c r="G705" s="257">
        <v>-3</v>
      </c>
      <c r="H705" s="257">
        <v>375690</v>
      </c>
      <c r="I705" s="257">
        <v>375690</v>
      </c>
      <c r="J705" s="257">
        <v>375690</v>
      </c>
      <c r="K705" s="257">
        <v>0</v>
      </c>
      <c r="L705" s="257">
        <v>0</v>
      </c>
      <c r="M705" s="257">
        <v>0</v>
      </c>
      <c r="N705" s="257">
        <v>0</v>
      </c>
      <c r="O705" s="257">
        <v>0</v>
      </c>
      <c r="P705" s="254"/>
    </row>
    <row r="706" spans="1:16" ht="18.75" customHeight="1">
      <c r="A706" s="12" t="s">
        <v>163</v>
      </c>
      <c r="B706" s="255">
        <v>751</v>
      </c>
      <c r="C706" s="256">
        <v>18420</v>
      </c>
      <c r="D706" s="257">
        <v>4</v>
      </c>
      <c r="E706" s="258">
        <v>46003</v>
      </c>
      <c r="F706" s="258">
        <v>46018</v>
      </c>
      <c r="G706" s="257">
        <v>-3</v>
      </c>
      <c r="H706" s="257">
        <v>332400</v>
      </c>
      <c r="I706" s="257">
        <v>332400</v>
      </c>
      <c r="J706" s="257">
        <v>332400</v>
      </c>
      <c r="K706" s="257">
        <v>0</v>
      </c>
      <c r="L706" s="257">
        <v>0</v>
      </c>
      <c r="M706" s="257">
        <v>0</v>
      </c>
      <c r="N706" s="257">
        <v>0</v>
      </c>
      <c r="O706" s="257">
        <v>0</v>
      </c>
      <c r="P706" s="254"/>
    </row>
    <row r="707" spans="1:16" ht="18.75" customHeight="1">
      <c r="A707" s="12" t="s">
        <v>163</v>
      </c>
      <c r="B707" s="255">
        <v>751</v>
      </c>
      <c r="C707" s="256">
        <v>18488</v>
      </c>
      <c r="D707" s="257">
        <v>4</v>
      </c>
      <c r="E707" s="258">
        <v>46004</v>
      </c>
      <c r="F707" s="258">
        <v>46019</v>
      </c>
      <c r="G707" s="257">
        <v>-4</v>
      </c>
      <c r="H707" s="257">
        <v>373800</v>
      </c>
      <c r="I707" s="257">
        <v>373800</v>
      </c>
      <c r="J707" s="257">
        <v>373800</v>
      </c>
      <c r="K707" s="257">
        <v>0</v>
      </c>
      <c r="L707" s="257">
        <v>0</v>
      </c>
      <c r="M707" s="257">
        <v>0</v>
      </c>
      <c r="N707" s="257">
        <v>0</v>
      </c>
      <c r="O707" s="257">
        <v>0</v>
      </c>
      <c r="P707" s="254"/>
    </row>
    <row r="708" spans="1:16" ht="18.75" customHeight="1">
      <c r="A708" s="12" t="s">
        <v>163</v>
      </c>
      <c r="B708" s="255">
        <v>751</v>
      </c>
      <c r="C708" s="256">
        <v>18534</v>
      </c>
      <c r="D708" s="257">
        <v>4</v>
      </c>
      <c r="E708" s="258">
        <v>46006</v>
      </c>
      <c r="F708" s="258">
        <v>46021</v>
      </c>
      <c r="G708" s="257">
        <v>-6</v>
      </c>
      <c r="H708" s="257">
        <v>420000</v>
      </c>
      <c r="I708" s="257">
        <v>420000</v>
      </c>
      <c r="J708" s="257">
        <v>420000</v>
      </c>
      <c r="K708" s="257">
        <v>0</v>
      </c>
      <c r="L708" s="257">
        <v>0</v>
      </c>
      <c r="M708" s="257">
        <v>0</v>
      </c>
      <c r="N708" s="257">
        <v>0</v>
      </c>
      <c r="O708" s="257">
        <v>0</v>
      </c>
      <c r="P708" s="254"/>
    </row>
    <row r="709" spans="1:16" ht="18.75" customHeight="1">
      <c r="A709" s="12" t="s">
        <v>163</v>
      </c>
      <c r="B709" s="255">
        <v>751</v>
      </c>
      <c r="C709" s="256">
        <v>18561</v>
      </c>
      <c r="D709" s="257">
        <v>4</v>
      </c>
      <c r="E709" s="258">
        <v>46007</v>
      </c>
      <c r="F709" s="258">
        <v>46022</v>
      </c>
      <c r="G709" s="257">
        <v>-7</v>
      </c>
      <c r="H709" s="257">
        <v>123000</v>
      </c>
      <c r="I709" s="257">
        <v>123000</v>
      </c>
      <c r="J709" s="257">
        <v>123000</v>
      </c>
      <c r="K709" s="257">
        <v>0</v>
      </c>
      <c r="L709" s="257">
        <v>0</v>
      </c>
      <c r="M709" s="257">
        <v>0</v>
      </c>
      <c r="N709" s="257">
        <v>0</v>
      </c>
      <c r="O709" s="257">
        <v>0</v>
      </c>
      <c r="P709" s="254"/>
    </row>
    <row r="710" spans="1:16" ht="18.75" customHeight="1">
      <c r="A710" s="12" t="s">
        <v>163</v>
      </c>
      <c r="B710" s="255">
        <v>751</v>
      </c>
      <c r="C710" s="256">
        <v>18567</v>
      </c>
      <c r="D710" s="257">
        <v>4</v>
      </c>
      <c r="E710" s="258">
        <v>46007</v>
      </c>
      <c r="F710" s="258">
        <v>46022</v>
      </c>
      <c r="G710" s="257">
        <v>-7</v>
      </c>
      <c r="H710" s="257">
        <v>361800</v>
      </c>
      <c r="I710" s="257">
        <v>361800</v>
      </c>
      <c r="J710" s="257">
        <v>361800</v>
      </c>
      <c r="K710" s="257">
        <v>0</v>
      </c>
      <c r="L710" s="257">
        <v>0</v>
      </c>
      <c r="M710" s="257">
        <v>0</v>
      </c>
      <c r="N710" s="257">
        <v>0</v>
      </c>
      <c r="O710" s="257">
        <v>0</v>
      </c>
      <c r="P710" s="254"/>
    </row>
    <row r="711" spans="1:16" ht="18.75" customHeight="1">
      <c r="A711" s="12" t="s">
        <v>163</v>
      </c>
      <c r="B711" s="255">
        <v>751</v>
      </c>
      <c r="C711" s="256">
        <v>18605</v>
      </c>
      <c r="D711" s="257">
        <v>4</v>
      </c>
      <c r="E711" s="258">
        <v>46008</v>
      </c>
      <c r="F711" s="258">
        <v>46023</v>
      </c>
      <c r="G711" s="257">
        <v>-8</v>
      </c>
      <c r="H711" s="257">
        <v>953400</v>
      </c>
      <c r="I711" s="257">
        <v>953400</v>
      </c>
      <c r="J711" s="257">
        <v>953400</v>
      </c>
      <c r="K711" s="257">
        <v>0</v>
      </c>
      <c r="L711" s="257">
        <v>0</v>
      </c>
      <c r="M711" s="257">
        <v>0</v>
      </c>
      <c r="N711" s="257">
        <v>0</v>
      </c>
      <c r="O711" s="257">
        <v>0</v>
      </c>
      <c r="P711" s="254"/>
    </row>
    <row r="712" spans="1:16" ht="18.75" customHeight="1">
      <c r="A712" s="12" t="s">
        <v>163</v>
      </c>
      <c r="B712" s="255">
        <v>751</v>
      </c>
      <c r="C712" s="256">
        <v>18617</v>
      </c>
      <c r="D712" s="257">
        <v>4</v>
      </c>
      <c r="E712" s="258">
        <v>46008</v>
      </c>
      <c r="F712" s="258">
        <v>46023</v>
      </c>
      <c r="G712" s="257">
        <v>-8</v>
      </c>
      <c r="H712" s="257">
        <v>252000</v>
      </c>
      <c r="I712" s="257">
        <v>252000</v>
      </c>
      <c r="J712" s="257">
        <v>252000</v>
      </c>
      <c r="K712" s="257">
        <v>0</v>
      </c>
      <c r="L712" s="257">
        <v>0</v>
      </c>
      <c r="M712" s="257">
        <v>0</v>
      </c>
      <c r="N712" s="257">
        <v>0</v>
      </c>
      <c r="O712" s="257">
        <v>0</v>
      </c>
      <c r="P712" s="254"/>
    </row>
    <row r="713" spans="1:16" ht="18.75" customHeight="1">
      <c r="A713" s="12" t="s">
        <v>163</v>
      </c>
      <c r="B713" s="255">
        <v>751</v>
      </c>
      <c r="C713" s="256">
        <v>18650</v>
      </c>
      <c r="D713" s="257">
        <v>4</v>
      </c>
      <c r="E713" s="258">
        <v>46009</v>
      </c>
      <c r="F713" s="258">
        <v>46024</v>
      </c>
      <c r="G713" s="257">
        <v>-9</v>
      </c>
      <c r="H713" s="257">
        <v>1234800</v>
      </c>
      <c r="I713" s="257">
        <v>1234800</v>
      </c>
      <c r="J713" s="257">
        <v>1234800</v>
      </c>
      <c r="K713" s="257">
        <v>0</v>
      </c>
      <c r="L713" s="257">
        <v>0</v>
      </c>
      <c r="M713" s="257">
        <v>0</v>
      </c>
      <c r="N713" s="257">
        <v>0</v>
      </c>
      <c r="O713" s="257">
        <v>0</v>
      </c>
      <c r="P713" s="254"/>
    </row>
    <row r="714" spans="1:16" ht="18.75" customHeight="1">
      <c r="A714" s="12" t="s">
        <v>163</v>
      </c>
      <c r="B714" s="255">
        <v>751</v>
      </c>
      <c r="C714" s="256">
        <v>18685</v>
      </c>
      <c r="D714" s="257">
        <v>4</v>
      </c>
      <c r="E714" s="258">
        <v>46010</v>
      </c>
      <c r="F714" s="258">
        <v>46025</v>
      </c>
      <c r="G714" s="257">
        <v>-10</v>
      </c>
      <c r="H714" s="257">
        <v>366000</v>
      </c>
      <c r="I714" s="257">
        <v>366000</v>
      </c>
      <c r="J714" s="257">
        <v>366000</v>
      </c>
      <c r="K714" s="257">
        <v>0</v>
      </c>
      <c r="L714" s="257">
        <v>0</v>
      </c>
      <c r="M714" s="257">
        <v>0</v>
      </c>
      <c r="N714" s="257">
        <v>0</v>
      </c>
      <c r="O714" s="257">
        <v>0</v>
      </c>
      <c r="P714" s="254"/>
    </row>
    <row r="715" spans="1:16" ht="18.75" customHeight="1">
      <c r="A715" s="12" t="s">
        <v>163</v>
      </c>
      <c r="B715" s="255">
        <v>751</v>
      </c>
      <c r="C715" s="256">
        <v>18693</v>
      </c>
      <c r="D715" s="257">
        <v>4</v>
      </c>
      <c r="E715" s="258">
        <v>46010</v>
      </c>
      <c r="F715" s="258">
        <v>46025</v>
      </c>
      <c r="G715" s="257">
        <v>-10</v>
      </c>
      <c r="H715" s="257">
        <v>372000</v>
      </c>
      <c r="I715" s="257">
        <v>372000</v>
      </c>
      <c r="J715" s="257">
        <v>372000</v>
      </c>
      <c r="K715" s="257">
        <v>0</v>
      </c>
      <c r="L715" s="257">
        <v>0</v>
      </c>
      <c r="M715" s="257">
        <v>0</v>
      </c>
      <c r="N715" s="257">
        <v>0</v>
      </c>
      <c r="O715" s="257">
        <v>0</v>
      </c>
      <c r="P715" s="254"/>
    </row>
    <row r="716" spans="1:16" ht="18.75" customHeight="1">
      <c r="A716" s="12" t="s">
        <v>163</v>
      </c>
      <c r="B716" s="255">
        <v>751</v>
      </c>
      <c r="C716" s="256">
        <v>18704</v>
      </c>
      <c r="D716" s="257">
        <v>4</v>
      </c>
      <c r="E716" s="258">
        <v>46010</v>
      </c>
      <c r="F716" s="258">
        <v>46025</v>
      </c>
      <c r="G716" s="257">
        <v>-10</v>
      </c>
      <c r="H716" s="257">
        <v>1285200</v>
      </c>
      <c r="I716" s="257">
        <v>1285200</v>
      </c>
      <c r="J716" s="257">
        <v>1285200</v>
      </c>
      <c r="K716" s="257">
        <v>0</v>
      </c>
      <c r="L716" s="257">
        <v>0</v>
      </c>
      <c r="M716" s="257">
        <v>0</v>
      </c>
      <c r="N716" s="257">
        <v>0</v>
      </c>
      <c r="O716" s="257">
        <v>0</v>
      </c>
      <c r="P716" s="254"/>
    </row>
    <row r="717" spans="1:16" ht="18.75" customHeight="1">
      <c r="A717" s="12" t="s">
        <v>163</v>
      </c>
      <c r="B717" s="255">
        <v>751</v>
      </c>
      <c r="C717" s="256">
        <v>18709</v>
      </c>
      <c r="D717" s="257">
        <v>4</v>
      </c>
      <c r="E717" s="258">
        <v>46010</v>
      </c>
      <c r="F717" s="258">
        <v>46025</v>
      </c>
      <c r="G717" s="257">
        <v>-10</v>
      </c>
      <c r="H717" s="257">
        <v>42400</v>
      </c>
      <c r="I717" s="257">
        <v>42400</v>
      </c>
      <c r="J717" s="257">
        <v>42400</v>
      </c>
      <c r="K717" s="257">
        <v>0</v>
      </c>
      <c r="L717" s="257">
        <v>0</v>
      </c>
      <c r="M717" s="257">
        <v>0</v>
      </c>
      <c r="N717" s="257">
        <v>0</v>
      </c>
      <c r="O717" s="257">
        <v>0</v>
      </c>
      <c r="P717" s="254"/>
    </row>
    <row r="718" spans="1:16" ht="18.75" customHeight="1">
      <c r="A718" s="12" t="s">
        <v>163</v>
      </c>
      <c r="B718" s="255">
        <v>751</v>
      </c>
      <c r="C718" s="256">
        <v>18733</v>
      </c>
      <c r="D718" s="257">
        <v>4</v>
      </c>
      <c r="E718" s="258">
        <v>46011</v>
      </c>
      <c r="F718" s="258">
        <v>46026</v>
      </c>
      <c r="G718" s="257">
        <v>-11</v>
      </c>
      <c r="H718" s="257">
        <v>468300</v>
      </c>
      <c r="I718" s="257">
        <v>468300</v>
      </c>
      <c r="J718" s="257">
        <v>468300</v>
      </c>
      <c r="K718" s="257">
        <v>0</v>
      </c>
      <c r="L718" s="257">
        <v>0</v>
      </c>
      <c r="M718" s="257">
        <v>0</v>
      </c>
      <c r="N718" s="257">
        <v>0</v>
      </c>
      <c r="O718" s="257">
        <v>0</v>
      </c>
      <c r="P718" s="254"/>
    </row>
    <row r="719" spans="1:16" ht="18.75" customHeight="1">
      <c r="A719" s="12" t="s">
        <v>163</v>
      </c>
      <c r="B719" s="255">
        <v>751</v>
      </c>
      <c r="C719" s="256">
        <v>18741</v>
      </c>
      <c r="D719" s="257">
        <v>4</v>
      </c>
      <c r="E719" s="258">
        <v>46011</v>
      </c>
      <c r="F719" s="258">
        <v>46026</v>
      </c>
      <c r="G719" s="257">
        <v>-11</v>
      </c>
      <c r="H719" s="257">
        <v>306000</v>
      </c>
      <c r="I719" s="257">
        <v>306000</v>
      </c>
      <c r="J719" s="257">
        <v>306000</v>
      </c>
      <c r="K719" s="257">
        <v>0</v>
      </c>
      <c r="L719" s="257">
        <v>0</v>
      </c>
      <c r="M719" s="257">
        <v>0</v>
      </c>
      <c r="N719" s="257">
        <v>0</v>
      </c>
      <c r="O719" s="257">
        <v>0</v>
      </c>
      <c r="P719" s="254"/>
    </row>
    <row r="720" spans="1:16" ht="18.75" customHeight="1">
      <c r="A720" s="12" t="s">
        <v>163</v>
      </c>
      <c r="B720" s="255">
        <v>751</v>
      </c>
      <c r="C720" s="256">
        <v>18755</v>
      </c>
      <c r="D720" s="257">
        <v>4</v>
      </c>
      <c r="E720" s="258">
        <v>46011</v>
      </c>
      <c r="F720" s="258">
        <v>46026</v>
      </c>
      <c r="G720" s="257">
        <v>-11</v>
      </c>
      <c r="H720" s="257">
        <v>1461600</v>
      </c>
      <c r="I720" s="257">
        <v>1461600</v>
      </c>
      <c r="J720" s="257">
        <v>1461600</v>
      </c>
      <c r="K720" s="257">
        <v>0</v>
      </c>
      <c r="L720" s="257">
        <v>0</v>
      </c>
      <c r="M720" s="257">
        <v>0</v>
      </c>
      <c r="N720" s="257">
        <v>0</v>
      </c>
      <c r="O720" s="257">
        <v>0</v>
      </c>
      <c r="P720" s="254"/>
    </row>
    <row r="721" spans="1:16" ht="18.75" customHeight="1">
      <c r="A721" s="12" t="s">
        <v>163</v>
      </c>
      <c r="B721" s="255">
        <v>751</v>
      </c>
      <c r="C721" s="256">
        <v>18812</v>
      </c>
      <c r="D721" s="257">
        <v>4</v>
      </c>
      <c r="E721" s="258">
        <v>46013</v>
      </c>
      <c r="F721" s="258">
        <v>46028</v>
      </c>
      <c r="G721" s="257">
        <v>-13</v>
      </c>
      <c r="H721" s="257">
        <v>424000</v>
      </c>
      <c r="I721" s="257">
        <v>424000</v>
      </c>
      <c r="J721" s="257">
        <v>424000</v>
      </c>
      <c r="K721" s="257">
        <v>0</v>
      </c>
      <c r="L721" s="257">
        <v>0</v>
      </c>
      <c r="M721" s="257">
        <v>0</v>
      </c>
      <c r="N721" s="257">
        <v>0</v>
      </c>
      <c r="O721" s="257">
        <v>0</v>
      </c>
      <c r="P721" s="254"/>
    </row>
    <row r="722" spans="1:16" ht="18.75" customHeight="1">
      <c r="A722" s="12" t="s">
        <v>164</v>
      </c>
      <c r="B722" s="255">
        <v>151</v>
      </c>
      <c r="C722" s="256">
        <v>21904</v>
      </c>
      <c r="D722" s="257">
        <v>4</v>
      </c>
      <c r="E722" s="258">
        <v>45953</v>
      </c>
      <c r="F722" s="258">
        <v>45968</v>
      </c>
      <c r="G722" s="257">
        <v>47</v>
      </c>
      <c r="H722" s="257">
        <v>2260500</v>
      </c>
      <c r="I722" s="257">
        <v>1622091</v>
      </c>
      <c r="J722" s="257">
        <v>0</v>
      </c>
      <c r="K722" s="257">
        <v>0</v>
      </c>
      <c r="L722" s="257">
        <v>0</v>
      </c>
      <c r="M722" s="257">
        <v>0</v>
      </c>
      <c r="N722" s="257">
        <v>0</v>
      </c>
      <c r="O722" s="257">
        <v>1622091</v>
      </c>
      <c r="P722" s="254"/>
    </row>
    <row r="723" spans="1:16" ht="18.75" customHeight="1">
      <c r="A723" s="12" t="s">
        <v>164</v>
      </c>
      <c r="B723" s="255">
        <v>151</v>
      </c>
      <c r="C723" s="256">
        <v>22338</v>
      </c>
      <c r="D723" s="257">
        <v>4</v>
      </c>
      <c r="E723" s="258">
        <v>45974</v>
      </c>
      <c r="F723" s="258">
        <v>45989</v>
      </c>
      <c r="G723" s="257">
        <v>26</v>
      </c>
      <c r="H723" s="257">
        <v>1224300</v>
      </c>
      <c r="I723" s="257">
        <v>1224300</v>
      </c>
      <c r="J723" s="257">
        <v>0</v>
      </c>
      <c r="K723" s="257">
        <v>0</v>
      </c>
      <c r="L723" s="257">
        <v>0</v>
      </c>
      <c r="M723" s="257">
        <v>0</v>
      </c>
      <c r="N723" s="257">
        <v>1224300</v>
      </c>
      <c r="O723" s="257">
        <v>0</v>
      </c>
      <c r="P723" s="254"/>
    </row>
    <row r="724" spans="1:16" ht="18.75" customHeight="1">
      <c r="A724" s="12" t="s">
        <v>164</v>
      </c>
      <c r="B724" s="255">
        <v>151</v>
      </c>
      <c r="C724" s="256">
        <v>22715</v>
      </c>
      <c r="D724" s="257">
        <v>4</v>
      </c>
      <c r="E724" s="258">
        <v>45988</v>
      </c>
      <c r="F724" s="258">
        <v>46003</v>
      </c>
      <c r="G724" s="257">
        <v>12</v>
      </c>
      <c r="H724" s="257">
        <v>1556500</v>
      </c>
      <c r="I724" s="257">
        <v>1556500</v>
      </c>
      <c r="J724" s="257">
        <v>0</v>
      </c>
      <c r="K724" s="257">
        <v>0</v>
      </c>
      <c r="L724" s="257">
        <v>1556500</v>
      </c>
      <c r="M724" s="257">
        <v>0</v>
      </c>
      <c r="N724" s="257">
        <v>0</v>
      </c>
      <c r="O724" s="257">
        <v>0</v>
      </c>
      <c r="P724" s="254"/>
    </row>
    <row r="725" spans="1:16" ht="18.75" customHeight="1">
      <c r="A725" s="12" t="s">
        <v>164</v>
      </c>
      <c r="B725" s="255">
        <v>151</v>
      </c>
      <c r="C725" s="256">
        <v>22899</v>
      </c>
      <c r="D725" s="257">
        <v>4</v>
      </c>
      <c r="E725" s="258">
        <v>45994</v>
      </c>
      <c r="F725" s="258">
        <v>46009</v>
      </c>
      <c r="G725" s="257">
        <v>6</v>
      </c>
      <c r="H725" s="257">
        <v>510000</v>
      </c>
      <c r="I725" s="257">
        <v>510000</v>
      </c>
      <c r="J725" s="257">
        <v>0</v>
      </c>
      <c r="K725" s="257">
        <v>510000</v>
      </c>
      <c r="L725" s="257">
        <v>0</v>
      </c>
      <c r="M725" s="257">
        <v>0</v>
      </c>
      <c r="N725" s="257">
        <v>0</v>
      </c>
      <c r="O725" s="257">
        <v>0</v>
      </c>
      <c r="P725" s="254"/>
    </row>
    <row r="726" spans="1:16" ht="18.75" customHeight="1">
      <c r="A726" s="12" t="s">
        <v>164</v>
      </c>
      <c r="B726" s="255">
        <v>151</v>
      </c>
      <c r="C726" s="256">
        <v>23122</v>
      </c>
      <c r="D726" s="257">
        <v>4</v>
      </c>
      <c r="E726" s="258">
        <v>46002</v>
      </c>
      <c r="F726" s="258">
        <v>46017</v>
      </c>
      <c r="G726" s="257">
        <v>-2</v>
      </c>
      <c r="H726" s="257">
        <v>1842500</v>
      </c>
      <c r="I726" s="257">
        <v>1842500</v>
      </c>
      <c r="J726" s="257">
        <v>1842500</v>
      </c>
      <c r="K726" s="257">
        <v>0</v>
      </c>
      <c r="L726" s="257">
        <v>0</v>
      </c>
      <c r="M726" s="257">
        <v>0</v>
      </c>
      <c r="N726" s="257">
        <v>0</v>
      </c>
      <c r="O726" s="257">
        <v>0</v>
      </c>
      <c r="P726" s="254"/>
    </row>
    <row r="727" spans="1:16" ht="18.75" customHeight="1">
      <c r="A727" s="12" t="s">
        <v>164</v>
      </c>
      <c r="B727" s="255">
        <v>151</v>
      </c>
      <c r="C727" s="256">
        <v>23194</v>
      </c>
      <c r="D727" s="257">
        <v>4</v>
      </c>
      <c r="E727" s="258">
        <v>46003</v>
      </c>
      <c r="F727" s="258">
        <v>46018</v>
      </c>
      <c r="G727" s="257">
        <v>-3</v>
      </c>
      <c r="H727" s="257">
        <v>282200</v>
      </c>
      <c r="I727" s="257">
        <v>282200</v>
      </c>
      <c r="J727" s="257">
        <v>282200</v>
      </c>
      <c r="K727" s="257">
        <v>0</v>
      </c>
      <c r="L727" s="257">
        <v>0</v>
      </c>
      <c r="M727" s="257">
        <v>0</v>
      </c>
      <c r="N727" s="257">
        <v>0</v>
      </c>
      <c r="O727" s="257">
        <v>0</v>
      </c>
      <c r="P727" s="254"/>
    </row>
    <row r="728" spans="1:16" ht="18.75" customHeight="1">
      <c r="A728" s="12" t="s">
        <v>164</v>
      </c>
      <c r="B728" s="255">
        <v>151</v>
      </c>
      <c r="C728" s="256">
        <v>23329</v>
      </c>
      <c r="D728" s="257">
        <v>4</v>
      </c>
      <c r="E728" s="258">
        <v>46009</v>
      </c>
      <c r="F728" s="258">
        <v>46024</v>
      </c>
      <c r="G728" s="257">
        <v>-9</v>
      </c>
      <c r="H728" s="257">
        <v>908600</v>
      </c>
      <c r="I728" s="257">
        <v>908600</v>
      </c>
      <c r="J728" s="257">
        <v>908600</v>
      </c>
      <c r="K728" s="257">
        <v>0</v>
      </c>
      <c r="L728" s="257">
        <v>0</v>
      </c>
      <c r="M728" s="257">
        <v>0</v>
      </c>
      <c r="N728" s="257">
        <v>0</v>
      </c>
      <c r="O728" s="257">
        <v>0</v>
      </c>
      <c r="P728" s="254"/>
    </row>
    <row r="729" spans="1:16" ht="18.75" customHeight="1">
      <c r="A729" s="12" t="s">
        <v>164</v>
      </c>
      <c r="B729" s="255">
        <v>151</v>
      </c>
      <c r="C729" s="256">
        <v>23331</v>
      </c>
      <c r="D729" s="257">
        <v>4</v>
      </c>
      <c r="E729" s="258">
        <v>46009</v>
      </c>
      <c r="F729" s="258">
        <v>46024</v>
      </c>
      <c r="G729" s="257">
        <v>-9</v>
      </c>
      <c r="H729" s="257">
        <v>268600</v>
      </c>
      <c r="I729" s="257">
        <v>268600</v>
      </c>
      <c r="J729" s="257">
        <v>268600</v>
      </c>
      <c r="K729" s="257">
        <v>0</v>
      </c>
      <c r="L729" s="257">
        <v>0</v>
      </c>
      <c r="M729" s="257">
        <v>0</v>
      </c>
      <c r="N729" s="257">
        <v>0</v>
      </c>
      <c r="O729" s="257">
        <v>0</v>
      </c>
      <c r="P729" s="254"/>
    </row>
    <row r="730" spans="1:16" ht="18.75" customHeight="1">
      <c r="A730" s="12" t="s">
        <v>165</v>
      </c>
      <c r="B730" s="255">
        <v>151</v>
      </c>
      <c r="C730" s="256">
        <v>20984</v>
      </c>
      <c r="D730" s="257">
        <v>1</v>
      </c>
      <c r="E730" s="258">
        <v>45908</v>
      </c>
      <c r="F730" s="258">
        <v>45909</v>
      </c>
      <c r="G730" s="257">
        <v>106</v>
      </c>
      <c r="H730" s="257">
        <v>164650</v>
      </c>
      <c r="I730" s="257">
        <v>164650</v>
      </c>
      <c r="J730" s="257">
        <v>0</v>
      </c>
      <c r="K730" s="257">
        <v>0</v>
      </c>
      <c r="L730" s="257">
        <v>0</v>
      </c>
      <c r="M730" s="257">
        <v>0</v>
      </c>
      <c r="N730" s="257">
        <v>0</v>
      </c>
      <c r="O730" s="257">
        <v>164650</v>
      </c>
      <c r="P730" s="254"/>
    </row>
    <row r="731" spans="1:16" ht="18.75" customHeight="1">
      <c r="A731" s="12" t="s">
        <v>165</v>
      </c>
      <c r="B731" s="255">
        <v>151</v>
      </c>
      <c r="C731" s="256">
        <v>21806</v>
      </c>
      <c r="D731" s="257">
        <v>1</v>
      </c>
      <c r="E731" s="258">
        <v>45950</v>
      </c>
      <c r="F731" s="258">
        <v>45951</v>
      </c>
      <c r="G731" s="257">
        <v>64</v>
      </c>
      <c r="H731" s="257">
        <v>236950</v>
      </c>
      <c r="I731" s="257">
        <v>236950</v>
      </c>
      <c r="J731" s="257">
        <v>0</v>
      </c>
      <c r="K731" s="257">
        <v>0</v>
      </c>
      <c r="L731" s="257">
        <v>0</v>
      </c>
      <c r="M731" s="257">
        <v>0</v>
      </c>
      <c r="N731" s="257">
        <v>0</v>
      </c>
      <c r="O731" s="257">
        <v>236950</v>
      </c>
      <c r="P731" s="254"/>
    </row>
    <row r="732" spans="1:16" ht="18.75" customHeight="1">
      <c r="A732" s="12" t="s">
        <v>165</v>
      </c>
      <c r="B732" s="255">
        <v>151</v>
      </c>
      <c r="C732" s="256">
        <v>21967</v>
      </c>
      <c r="D732" s="257">
        <v>1</v>
      </c>
      <c r="E732" s="258">
        <v>45957</v>
      </c>
      <c r="F732" s="258">
        <v>45958</v>
      </c>
      <c r="G732" s="257">
        <v>57</v>
      </c>
      <c r="H732" s="257">
        <v>267600</v>
      </c>
      <c r="I732" s="257">
        <v>267600</v>
      </c>
      <c r="J732" s="257">
        <v>0</v>
      </c>
      <c r="K732" s="257">
        <v>0</v>
      </c>
      <c r="L732" s="257">
        <v>0</v>
      </c>
      <c r="M732" s="257">
        <v>0</v>
      </c>
      <c r="N732" s="257">
        <v>0</v>
      </c>
      <c r="O732" s="257">
        <v>267600</v>
      </c>
      <c r="P732" s="254"/>
    </row>
    <row r="733" spans="1:16" ht="18.75" customHeight="1">
      <c r="A733" s="12" t="s">
        <v>166</v>
      </c>
      <c r="B733" s="255">
        <v>151</v>
      </c>
      <c r="C733" s="256">
        <v>22199</v>
      </c>
      <c r="D733" s="257">
        <v>4</v>
      </c>
      <c r="E733" s="258">
        <v>45967</v>
      </c>
      <c r="F733" s="258">
        <v>45968</v>
      </c>
      <c r="G733" s="257">
        <v>47</v>
      </c>
      <c r="H733" s="257">
        <v>171100</v>
      </c>
      <c r="I733" s="257">
        <v>171100</v>
      </c>
      <c r="J733" s="257">
        <v>0</v>
      </c>
      <c r="K733" s="257">
        <v>0</v>
      </c>
      <c r="L733" s="257">
        <v>0</v>
      </c>
      <c r="M733" s="257">
        <v>0</v>
      </c>
      <c r="N733" s="257">
        <v>0</v>
      </c>
      <c r="O733" s="257">
        <v>171100</v>
      </c>
      <c r="P733" s="254"/>
    </row>
    <row r="734" spans="1:16" ht="18.75" customHeight="1">
      <c r="A734" s="12" t="s">
        <v>166</v>
      </c>
      <c r="B734" s="255">
        <v>151</v>
      </c>
      <c r="C734" s="256">
        <v>22234</v>
      </c>
      <c r="D734" s="257">
        <v>4</v>
      </c>
      <c r="E734" s="258">
        <v>45968</v>
      </c>
      <c r="F734" s="258">
        <v>45969</v>
      </c>
      <c r="G734" s="257">
        <v>46</v>
      </c>
      <c r="H734" s="257">
        <v>514100</v>
      </c>
      <c r="I734" s="257">
        <v>514100</v>
      </c>
      <c r="J734" s="257">
        <v>0</v>
      </c>
      <c r="K734" s="257">
        <v>0</v>
      </c>
      <c r="L734" s="257">
        <v>0</v>
      </c>
      <c r="M734" s="257">
        <v>0</v>
      </c>
      <c r="N734" s="257">
        <v>0</v>
      </c>
      <c r="O734" s="257">
        <v>514100</v>
      </c>
      <c r="P734" s="254"/>
    </row>
    <row r="735" spans="1:16" ht="18.75" customHeight="1">
      <c r="A735" s="12" t="s">
        <v>166</v>
      </c>
      <c r="B735" s="255">
        <v>151</v>
      </c>
      <c r="C735" s="256">
        <v>22298</v>
      </c>
      <c r="D735" s="257">
        <v>4</v>
      </c>
      <c r="E735" s="258">
        <v>45972</v>
      </c>
      <c r="F735" s="258">
        <v>45973</v>
      </c>
      <c r="G735" s="257">
        <v>42</v>
      </c>
      <c r="H735" s="257">
        <v>57000</v>
      </c>
      <c r="I735" s="257">
        <v>57000</v>
      </c>
      <c r="J735" s="257">
        <v>0</v>
      </c>
      <c r="K735" s="257">
        <v>0</v>
      </c>
      <c r="L735" s="257">
        <v>0</v>
      </c>
      <c r="M735" s="257">
        <v>0</v>
      </c>
      <c r="N735" s="257">
        <v>0</v>
      </c>
      <c r="O735" s="257">
        <v>57000</v>
      </c>
      <c r="P735" s="254"/>
    </row>
    <row r="736" spans="1:16" ht="18.75" customHeight="1">
      <c r="A736" s="12" t="s">
        <v>166</v>
      </c>
      <c r="B736" s="255">
        <v>151</v>
      </c>
      <c r="C736" s="256">
        <v>22305</v>
      </c>
      <c r="D736" s="257">
        <v>4</v>
      </c>
      <c r="E736" s="258">
        <v>45973</v>
      </c>
      <c r="F736" s="258">
        <v>45974</v>
      </c>
      <c r="G736" s="257">
        <v>41</v>
      </c>
      <c r="H736" s="257">
        <v>51000</v>
      </c>
      <c r="I736" s="257">
        <v>51000</v>
      </c>
      <c r="J736" s="257">
        <v>0</v>
      </c>
      <c r="K736" s="257">
        <v>0</v>
      </c>
      <c r="L736" s="257">
        <v>0</v>
      </c>
      <c r="M736" s="257">
        <v>0</v>
      </c>
      <c r="N736" s="257">
        <v>0</v>
      </c>
      <c r="O736" s="257">
        <v>51000</v>
      </c>
      <c r="P736" s="254"/>
    </row>
    <row r="737" spans="1:16" ht="18.75" customHeight="1">
      <c r="A737" s="12" t="s">
        <v>166</v>
      </c>
      <c r="B737" s="255">
        <v>151</v>
      </c>
      <c r="C737" s="256">
        <v>22497</v>
      </c>
      <c r="D737" s="257">
        <v>4</v>
      </c>
      <c r="E737" s="258">
        <v>45980</v>
      </c>
      <c r="F737" s="258">
        <v>45981</v>
      </c>
      <c r="G737" s="257">
        <v>34</v>
      </c>
      <c r="H737" s="257">
        <v>179000</v>
      </c>
      <c r="I737" s="257">
        <v>179000</v>
      </c>
      <c r="J737" s="257">
        <v>0</v>
      </c>
      <c r="K737" s="257">
        <v>0</v>
      </c>
      <c r="L737" s="257">
        <v>0</v>
      </c>
      <c r="M737" s="257">
        <v>0</v>
      </c>
      <c r="N737" s="257">
        <v>0</v>
      </c>
      <c r="O737" s="257">
        <v>179000</v>
      </c>
      <c r="P737" s="254"/>
    </row>
    <row r="738" spans="1:16" ht="18.75" customHeight="1">
      <c r="A738" s="12" t="s">
        <v>166</v>
      </c>
      <c r="B738" s="255">
        <v>151</v>
      </c>
      <c r="C738" s="256">
        <v>22562</v>
      </c>
      <c r="D738" s="257">
        <v>4</v>
      </c>
      <c r="E738" s="258">
        <v>45982</v>
      </c>
      <c r="F738" s="258">
        <v>45983</v>
      </c>
      <c r="G738" s="257">
        <v>32</v>
      </c>
      <c r="H738" s="257">
        <v>304400</v>
      </c>
      <c r="I738" s="257">
        <v>304400</v>
      </c>
      <c r="J738" s="257">
        <v>0</v>
      </c>
      <c r="K738" s="257">
        <v>0</v>
      </c>
      <c r="L738" s="257">
        <v>0</v>
      </c>
      <c r="M738" s="257">
        <v>0</v>
      </c>
      <c r="N738" s="257">
        <v>0</v>
      </c>
      <c r="O738" s="257">
        <v>304400</v>
      </c>
      <c r="P738" s="254"/>
    </row>
    <row r="739" spans="1:16" ht="18.75" customHeight="1">
      <c r="A739" s="12" t="s">
        <v>166</v>
      </c>
      <c r="B739" s="255">
        <v>151</v>
      </c>
      <c r="C739" s="256">
        <v>22690</v>
      </c>
      <c r="D739" s="257">
        <v>4</v>
      </c>
      <c r="E739" s="258">
        <v>45987</v>
      </c>
      <c r="F739" s="258">
        <v>45988</v>
      </c>
      <c r="G739" s="257">
        <v>27</v>
      </c>
      <c r="H739" s="257">
        <v>145000</v>
      </c>
      <c r="I739" s="257">
        <v>145000</v>
      </c>
      <c r="J739" s="257">
        <v>0</v>
      </c>
      <c r="K739" s="257">
        <v>0</v>
      </c>
      <c r="L739" s="257">
        <v>0</v>
      </c>
      <c r="M739" s="257">
        <v>0</v>
      </c>
      <c r="N739" s="257">
        <v>145000</v>
      </c>
      <c r="O739" s="257">
        <v>0</v>
      </c>
      <c r="P739" s="254"/>
    </row>
    <row r="740" spans="1:16" ht="18.75" customHeight="1">
      <c r="A740" s="12" t="s">
        <v>166</v>
      </c>
      <c r="B740" s="255">
        <v>151</v>
      </c>
      <c r="C740" s="256">
        <v>22691</v>
      </c>
      <c r="D740" s="257">
        <v>4</v>
      </c>
      <c r="E740" s="258">
        <v>45987</v>
      </c>
      <c r="F740" s="258">
        <v>45988</v>
      </c>
      <c r="G740" s="257">
        <v>27</v>
      </c>
      <c r="H740" s="257">
        <v>122000</v>
      </c>
      <c r="I740" s="257">
        <v>122000</v>
      </c>
      <c r="J740" s="257">
        <v>0</v>
      </c>
      <c r="K740" s="257">
        <v>0</v>
      </c>
      <c r="L740" s="257">
        <v>0</v>
      </c>
      <c r="M740" s="257">
        <v>0</v>
      </c>
      <c r="N740" s="257">
        <v>122000</v>
      </c>
      <c r="O740" s="257">
        <v>0</v>
      </c>
      <c r="P740" s="254"/>
    </row>
    <row r="741" spans="1:16" ht="18.75" customHeight="1">
      <c r="A741" s="12" t="s">
        <v>166</v>
      </c>
      <c r="B741" s="255">
        <v>151</v>
      </c>
      <c r="C741" s="256">
        <v>22911</v>
      </c>
      <c r="D741" s="257">
        <v>4</v>
      </c>
      <c r="E741" s="258">
        <v>45994</v>
      </c>
      <c r="F741" s="258">
        <v>45995</v>
      </c>
      <c r="G741" s="257">
        <v>20</v>
      </c>
      <c r="H741" s="257">
        <v>356950</v>
      </c>
      <c r="I741" s="257">
        <v>356950</v>
      </c>
      <c r="J741" s="257">
        <v>0</v>
      </c>
      <c r="K741" s="257">
        <v>0</v>
      </c>
      <c r="L741" s="257">
        <v>0</v>
      </c>
      <c r="M741" s="257">
        <v>356950</v>
      </c>
      <c r="N741" s="257">
        <v>0</v>
      </c>
      <c r="O741" s="257">
        <v>0</v>
      </c>
      <c r="P741" s="254"/>
    </row>
    <row r="742" spans="1:16" ht="18.75" customHeight="1">
      <c r="A742" s="12" t="s">
        <v>166</v>
      </c>
      <c r="B742" s="255">
        <v>151</v>
      </c>
      <c r="C742" s="256">
        <v>22935</v>
      </c>
      <c r="D742" s="257">
        <v>4</v>
      </c>
      <c r="E742" s="258">
        <v>45994</v>
      </c>
      <c r="F742" s="258">
        <v>45995</v>
      </c>
      <c r="G742" s="257">
        <v>20</v>
      </c>
      <c r="H742" s="257">
        <v>476700</v>
      </c>
      <c r="I742" s="257">
        <v>476700</v>
      </c>
      <c r="J742" s="257">
        <v>0</v>
      </c>
      <c r="K742" s="257">
        <v>0</v>
      </c>
      <c r="L742" s="257">
        <v>0</v>
      </c>
      <c r="M742" s="257">
        <v>476700</v>
      </c>
      <c r="N742" s="257">
        <v>0</v>
      </c>
      <c r="O742" s="257">
        <v>0</v>
      </c>
      <c r="P742" s="254"/>
    </row>
    <row r="743" spans="1:16" ht="18.75" customHeight="1">
      <c r="A743" s="12" t="s">
        <v>166</v>
      </c>
      <c r="B743" s="255">
        <v>151</v>
      </c>
      <c r="C743" s="256">
        <v>22956</v>
      </c>
      <c r="D743" s="257">
        <v>4</v>
      </c>
      <c r="E743" s="258">
        <v>45995</v>
      </c>
      <c r="F743" s="258">
        <v>45996</v>
      </c>
      <c r="G743" s="257">
        <v>19</v>
      </c>
      <c r="H743" s="257">
        <v>287000</v>
      </c>
      <c r="I743" s="257">
        <v>287000</v>
      </c>
      <c r="J743" s="257">
        <v>0</v>
      </c>
      <c r="K743" s="257">
        <v>0</v>
      </c>
      <c r="L743" s="257">
        <v>0</v>
      </c>
      <c r="M743" s="257">
        <v>287000</v>
      </c>
      <c r="N743" s="257">
        <v>0</v>
      </c>
      <c r="O743" s="257">
        <v>0</v>
      </c>
      <c r="P743" s="254"/>
    </row>
    <row r="744" spans="1:16" ht="18.75" customHeight="1">
      <c r="A744" s="12" t="s">
        <v>166</v>
      </c>
      <c r="B744" s="255">
        <v>151</v>
      </c>
      <c r="C744" s="256">
        <v>22989</v>
      </c>
      <c r="D744" s="257">
        <v>4</v>
      </c>
      <c r="E744" s="258">
        <v>45996</v>
      </c>
      <c r="F744" s="258">
        <v>45997</v>
      </c>
      <c r="G744" s="257">
        <v>18</v>
      </c>
      <c r="H744" s="257">
        <v>119000</v>
      </c>
      <c r="I744" s="257">
        <v>119000</v>
      </c>
      <c r="J744" s="257">
        <v>0</v>
      </c>
      <c r="K744" s="257">
        <v>0</v>
      </c>
      <c r="L744" s="257">
        <v>0</v>
      </c>
      <c r="M744" s="257">
        <v>119000</v>
      </c>
      <c r="N744" s="257">
        <v>0</v>
      </c>
      <c r="O744" s="257">
        <v>0</v>
      </c>
      <c r="P744" s="254"/>
    </row>
    <row r="745" spans="1:16" ht="18.75" customHeight="1">
      <c r="A745" s="12" t="s">
        <v>166</v>
      </c>
      <c r="B745" s="255">
        <v>151</v>
      </c>
      <c r="C745" s="256">
        <v>23056</v>
      </c>
      <c r="D745" s="257">
        <v>4</v>
      </c>
      <c r="E745" s="258">
        <v>46000</v>
      </c>
      <c r="F745" s="258">
        <v>46001</v>
      </c>
      <c r="G745" s="257">
        <v>14</v>
      </c>
      <c r="H745" s="257">
        <v>182700</v>
      </c>
      <c r="I745" s="257">
        <v>182700</v>
      </c>
      <c r="J745" s="257">
        <v>0</v>
      </c>
      <c r="K745" s="257">
        <v>0</v>
      </c>
      <c r="L745" s="257">
        <v>182700</v>
      </c>
      <c r="M745" s="257">
        <v>0</v>
      </c>
      <c r="N745" s="257">
        <v>0</v>
      </c>
      <c r="O745" s="257">
        <v>0</v>
      </c>
      <c r="P745" s="254"/>
    </row>
    <row r="746" spans="1:16" ht="18.75" customHeight="1">
      <c r="A746" s="12" t="s">
        <v>166</v>
      </c>
      <c r="B746" s="255">
        <v>151</v>
      </c>
      <c r="C746" s="256">
        <v>23080</v>
      </c>
      <c r="D746" s="257">
        <v>4</v>
      </c>
      <c r="E746" s="258">
        <v>46000</v>
      </c>
      <c r="F746" s="258">
        <v>46001</v>
      </c>
      <c r="G746" s="257">
        <v>14</v>
      </c>
      <c r="H746" s="257">
        <v>271150</v>
      </c>
      <c r="I746" s="257">
        <v>271150</v>
      </c>
      <c r="J746" s="257">
        <v>0</v>
      </c>
      <c r="K746" s="257">
        <v>0</v>
      </c>
      <c r="L746" s="257">
        <v>271150</v>
      </c>
      <c r="M746" s="257">
        <v>0</v>
      </c>
      <c r="N746" s="257">
        <v>0</v>
      </c>
      <c r="O746" s="257">
        <v>0</v>
      </c>
      <c r="P746" s="254"/>
    </row>
    <row r="747" spans="1:16" ht="18.75" customHeight="1">
      <c r="A747" s="12" t="s">
        <v>166</v>
      </c>
      <c r="B747" s="255">
        <v>151</v>
      </c>
      <c r="C747" s="256">
        <v>23128</v>
      </c>
      <c r="D747" s="257">
        <v>4</v>
      </c>
      <c r="E747" s="258">
        <v>46002</v>
      </c>
      <c r="F747" s="258">
        <v>46003</v>
      </c>
      <c r="G747" s="257">
        <v>12</v>
      </c>
      <c r="H747" s="257">
        <v>60800</v>
      </c>
      <c r="I747" s="257">
        <v>60800</v>
      </c>
      <c r="J747" s="257">
        <v>0</v>
      </c>
      <c r="K747" s="257">
        <v>0</v>
      </c>
      <c r="L747" s="257">
        <v>60800</v>
      </c>
      <c r="M747" s="257">
        <v>0</v>
      </c>
      <c r="N747" s="257">
        <v>0</v>
      </c>
      <c r="O747" s="257">
        <v>0</v>
      </c>
      <c r="P747" s="254"/>
    </row>
    <row r="748" spans="1:16" ht="18.75" customHeight="1">
      <c r="A748" s="12" t="s">
        <v>166</v>
      </c>
      <c r="B748" s="255">
        <v>151</v>
      </c>
      <c r="C748" s="256">
        <v>23153</v>
      </c>
      <c r="D748" s="257">
        <v>4</v>
      </c>
      <c r="E748" s="258">
        <v>46002</v>
      </c>
      <c r="F748" s="258">
        <v>46003</v>
      </c>
      <c r="G748" s="257">
        <v>12</v>
      </c>
      <c r="H748" s="257">
        <v>674000</v>
      </c>
      <c r="I748" s="257">
        <v>674000</v>
      </c>
      <c r="J748" s="257">
        <v>0</v>
      </c>
      <c r="K748" s="257">
        <v>0</v>
      </c>
      <c r="L748" s="257">
        <v>674000</v>
      </c>
      <c r="M748" s="257">
        <v>0</v>
      </c>
      <c r="N748" s="257">
        <v>0</v>
      </c>
      <c r="O748" s="257">
        <v>0</v>
      </c>
      <c r="P748" s="254"/>
    </row>
    <row r="749" spans="1:16" ht="18.75" customHeight="1">
      <c r="A749" s="12" t="s">
        <v>166</v>
      </c>
      <c r="B749" s="255">
        <v>151</v>
      </c>
      <c r="C749" s="256">
        <v>23204</v>
      </c>
      <c r="D749" s="257">
        <v>4</v>
      </c>
      <c r="E749" s="258">
        <v>46004</v>
      </c>
      <c r="F749" s="258">
        <v>46005</v>
      </c>
      <c r="G749" s="257">
        <v>10</v>
      </c>
      <c r="H749" s="257">
        <v>156500</v>
      </c>
      <c r="I749" s="257">
        <v>156500</v>
      </c>
      <c r="J749" s="257">
        <v>0</v>
      </c>
      <c r="K749" s="257">
        <v>0</v>
      </c>
      <c r="L749" s="257">
        <v>156500</v>
      </c>
      <c r="M749" s="257">
        <v>0</v>
      </c>
      <c r="N749" s="257">
        <v>0</v>
      </c>
      <c r="O749" s="257">
        <v>0</v>
      </c>
      <c r="P749" s="254"/>
    </row>
    <row r="750" spans="1:16" ht="18.75" customHeight="1">
      <c r="A750" s="12" t="s">
        <v>166</v>
      </c>
      <c r="B750" s="255">
        <v>151</v>
      </c>
      <c r="C750" s="256">
        <v>23215</v>
      </c>
      <c r="D750" s="257">
        <v>4</v>
      </c>
      <c r="E750" s="258">
        <v>46004</v>
      </c>
      <c r="F750" s="258">
        <v>46005</v>
      </c>
      <c r="G750" s="257">
        <v>10</v>
      </c>
      <c r="H750" s="257">
        <v>294000</v>
      </c>
      <c r="I750" s="257">
        <v>294000</v>
      </c>
      <c r="J750" s="257">
        <v>0</v>
      </c>
      <c r="K750" s="257">
        <v>0</v>
      </c>
      <c r="L750" s="257">
        <v>294000</v>
      </c>
      <c r="M750" s="257">
        <v>0</v>
      </c>
      <c r="N750" s="257">
        <v>0</v>
      </c>
      <c r="O750" s="257">
        <v>0</v>
      </c>
      <c r="P750" s="254"/>
    </row>
    <row r="751" spans="1:16" ht="18.75" customHeight="1">
      <c r="A751" s="12" t="s">
        <v>166</v>
      </c>
      <c r="B751" s="255">
        <v>151</v>
      </c>
      <c r="C751" s="256">
        <v>23298</v>
      </c>
      <c r="D751" s="257">
        <v>4</v>
      </c>
      <c r="E751" s="258">
        <v>46008</v>
      </c>
      <c r="F751" s="258">
        <v>46009</v>
      </c>
      <c r="G751" s="257">
        <v>6</v>
      </c>
      <c r="H751" s="257">
        <v>60800</v>
      </c>
      <c r="I751" s="257">
        <v>60800</v>
      </c>
      <c r="J751" s="257">
        <v>0</v>
      </c>
      <c r="K751" s="257">
        <v>60800</v>
      </c>
      <c r="L751" s="257">
        <v>0</v>
      </c>
      <c r="M751" s="257">
        <v>0</v>
      </c>
      <c r="N751" s="257">
        <v>0</v>
      </c>
      <c r="O751" s="257">
        <v>0</v>
      </c>
      <c r="P751" s="254"/>
    </row>
    <row r="752" spans="1:16" ht="18.75" customHeight="1">
      <c r="A752" s="12" t="s">
        <v>166</v>
      </c>
      <c r="B752" s="255">
        <v>151</v>
      </c>
      <c r="C752" s="256">
        <v>23367</v>
      </c>
      <c r="D752" s="257">
        <v>4</v>
      </c>
      <c r="E752" s="258">
        <v>46010</v>
      </c>
      <c r="F752" s="258">
        <v>46011</v>
      </c>
      <c r="G752" s="257">
        <v>4</v>
      </c>
      <c r="H752" s="257">
        <v>232900</v>
      </c>
      <c r="I752" s="257">
        <v>232900</v>
      </c>
      <c r="J752" s="257">
        <v>0</v>
      </c>
      <c r="K752" s="257">
        <v>232900</v>
      </c>
      <c r="L752" s="257">
        <v>0</v>
      </c>
      <c r="M752" s="257">
        <v>0</v>
      </c>
      <c r="N752" s="257">
        <v>0</v>
      </c>
      <c r="O752" s="257">
        <v>0</v>
      </c>
      <c r="P752" s="254"/>
    </row>
    <row r="753" spans="1:16" ht="18.75" customHeight="1">
      <c r="A753" s="12" t="s">
        <v>166</v>
      </c>
      <c r="B753" s="255">
        <v>151</v>
      </c>
      <c r="C753" s="256">
        <v>23582</v>
      </c>
      <c r="D753" s="257">
        <v>4</v>
      </c>
      <c r="E753" s="258">
        <v>46015</v>
      </c>
      <c r="F753" s="258">
        <v>46016</v>
      </c>
      <c r="G753" s="257">
        <v>-1</v>
      </c>
      <c r="H753" s="257">
        <v>359700</v>
      </c>
      <c r="I753" s="257">
        <v>359700</v>
      </c>
      <c r="J753" s="257">
        <v>359700</v>
      </c>
      <c r="K753" s="257">
        <v>0</v>
      </c>
      <c r="L753" s="257">
        <v>0</v>
      </c>
      <c r="M753" s="257">
        <v>0</v>
      </c>
      <c r="N753" s="257">
        <v>0</v>
      </c>
      <c r="O753" s="257">
        <v>0</v>
      </c>
      <c r="P753" s="254"/>
    </row>
    <row r="754" spans="1:16" ht="18.75" customHeight="1">
      <c r="A754" s="12" t="s">
        <v>166</v>
      </c>
      <c r="B754" s="255">
        <v>151</v>
      </c>
      <c r="C754" s="256">
        <v>23585</v>
      </c>
      <c r="D754" s="257">
        <v>4</v>
      </c>
      <c r="E754" s="258">
        <v>46015</v>
      </c>
      <c r="F754" s="258">
        <v>46016</v>
      </c>
      <c r="G754" s="257">
        <v>-1</v>
      </c>
      <c r="H754" s="257">
        <v>239550</v>
      </c>
      <c r="I754" s="257">
        <v>239550</v>
      </c>
      <c r="J754" s="257">
        <v>239550</v>
      </c>
      <c r="K754" s="257">
        <v>0</v>
      </c>
      <c r="L754" s="257">
        <v>0</v>
      </c>
      <c r="M754" s="257">
        <v>0</v>
      </c>
      <c r="N754" s="257">
        <v>0</v>
      </c>
      <c r="O754" s="257">
        <v>0</v>
      </c>
      <c r="P754" s="254"/>
    </row>
    <row r="755" spans="1:16" ht="18.75" customHeight="1">
      <c r="A755" s="12" t="s">
        <v>166</v>
      </c>
      <c r="B755" s="255">
        <v>151</v>
      </c>
      <c r="C755" s="256">
        <v>23584</v>
      </c>
      <c r="D755" s="257">
        <v>4</v>
      </c>
      <c r="E755" s="258">
        <v>46015</v>
      </c>
      <c r="F755" s="258">
        <v>46016</v>
      </c>
      <c r="G755" s="257">
        <v>-1</v>
      </c>
      <c r="H755" s="257">
        <v>98600</v>
      </c>
      <c r="I755" s="257">
        <v>98600</v>
      </c>
      <c r="J755" s="257">
        <v>98600</v>
      </c>
      <c r="K755" s="257">
        <v>0</v>
      </c>
      <c r="L755" s="257">
        <v>0</v>
      </c>
      <c r="M755" s="257">
        <v>0</v>
      </c>
      <c r="N755" s="257">
        <v>0</v>
      </c>
      <c r="O755" s="257">
        <v>0</v>
      </c>
      <c r="P755" s="254"/>
    </row>
    <row r="756" spans="1:16" ht="18.75" customHeight="1">
      <c r="A756" s="12" t="s">
        <v>605</v>
      </c>
      <c r="B756" s="255">
        <v>151</v>
      </c>
      <c r="C756" s="256">
        <v>23370</v>
      </c>
      <c r="D756" s="257">
        <v>1</v>
      </c>
      <c r="E756" s="258">
        <v>46010</v>
      </c>
      <c r="F756" s="258">
        <v>46011</v>
      </c>
      <c r="G756" s="257">
        <v>4</v>
      </c>
      <c r="H756" s="257">
        <v>111000</v>
      </c>
      <c r="I756" s="257">
        <v>111000</v>
      </c>
      <c r="J756" s="257">
        <v>0</v>
      </c>
      <c r="K756" s="257">
        <v>111000</v>
      </c>
      <c r="L756" s="257">
        <v>0</v>
      </c>
      <c r="M756" s="257">
        <v>0</v>
      </c>
      <c r="N756" s="257">
        <v>0</v>
      </c>
      <c r="O756" s="257">
        <v>0</v>
      </c>
      <c r="P756" s="254"/>
    </row>
    <row r="757" spans="1:16" ht="18.75" customHeight="1">
      <c r="A757" s="12" t="s">
        <v>1393</v>
      </c>
      <c r="B757" s="255">
        <v>151</v>
      </c>
      <c r="C757" s="256">
        <v>22111</v>
      </c>
      <c r="D757" s="257">
        <v>3</v>
      </c>
      <c r="E757" s="258">
        <v>45961</v>
      </c>
      <c r="F757" s="258">
        <v>45969</v>
      </c>
      <c r="G757" s="257">
        <v>46</v>
      </c>
      <c r="H757" s="257">
        <v>372000</v>
      </c>
      <c r="I757" s="257">
        <v>372000</v>
      </c>
      <c r="J757" s="257">
        <v>0</v>
      </c>
      <c r="K757" s="257">
        <v>0</v>
      </c>
      <c r="L757" s="257">
        <v>0</v>
      </c>
      <c r="M757" s="257">
        <v>0</v>
      </c>
      <c r="N757" s="257">
        <v>0</v>
      </c>
      <c r="O757" s="257">
        <v>372000</v>
      </c>
      <c r="P757" s="254"/>
    </row>
    <row r="758" spans="1:16" ht="18.75" customHeight="1">
      <c r="A758" s="12" t="s">
        <v>1393</v>
      </c>
      <c r="B758" s="255">
        <v>751</v>
      </c>
      <c r="C758" s="256">
        <v>17131</v>
      </c>
      <c r="D758" s="257">
        <v>3</v>
      </c>
      <c r="E758" s="258">
        <v>45961</v>
      </c>
      <c r="F758" s="258">
        <v>45969</v>
      </c>
      <c r="G758" s="257">
        <v>46</v>
      </c>
      <c r="H758" s="257">
        <v>929997</v>
      </c>
      <c r="I758" s="257">
        <v>929997</v>
      </c>
      <c r="J758" s="257">
        <v>0</v>
      </c>
      <c r="K758" s="257">
        <v>0</v>
      </c>
      <c r="L758" s="257">
        <v>0</v>
      </c>
      <c r="M758" s="257">
        <v>0</v>
      </c>
      <c r="N758" s="257">
        <v>0</v>
      </c>
      <c r="O758" s="257">
        <v>929997</v>
      </c>
      <c r="P758" s="254"/>
    </row>
    <row r="759" spans="1:16" ht="18.75" customHeight="1">
      <c r="A759" s="12" t="s">
        <v>1393</v>
      </c>
      <c r="B759" s="255">
        <v>151</v>
      </c>
      <c r="C759" s="256">
        <v>22112</v>
      </c>
      <c r="D759" s="257">
        <v>3</v>
      </c>
      <c r="E759" s="258">
        <v>45961</v>
      </c>
      <c r="F759" s="258">
        <v>45969</v>
      </c>
      <c r="G759" s="257">
        <v>46</v>
      </c>
      <c r="H759" s="257">
        <v>384000</v>
      </c>
      <c r="I759" s="257">
        <v>384000</v>
      </c>
      <c r="J759" s="257">
        <v>0</v>
      </c>
      <c r="K759" s="257">
        <v>0</v>
      </c>
      <c r="L759" s="257">
        <v>0</v>
      </c>
      <c r="M759" s="257">
        <v>0</v>
      </c>
      <c r="N759" s="257">
        <v>0</v>
      </c>
      <c r="O759" s="257">
        <v>384000</v>
      </c>
      <c r="P759" s="254"/>
    </row>
    <row r="760" spans="1:16" ht="18.75" customHeight="1">
      <c r="A760" s="12" t="s">
        <v>1393</v>
      </c>
      <c r="B760" s="255">
        <v>151</v>
      </c>
      <c r="C760" s="256">
        <v>22113</v>
      </c>
      <c r="D760" s="257">
        <v>3</v>
      </c>
      <c r="E760" s="258">
        <v>45961</v>
      </c>
      <c r="F760" s="258">
        <v>45969</v>
      </c>
      <c r="G760" s="257">
        <v>46</v>
      </c>
      <c r="H760" s="257">
        <v>396000</v>
      </c>
      <c r="I760" s="257">
        <v>396000</v>
      </c>
      <c r="J760" s="257">
        <v>0</v>
      </c>
      <c r="K760" s="257">
        <v>0</v>
      </c>
      <c r="L760" s="257">
        <v>0</v>
      </c>
      <c r="M760" s="257">
        <v>0</v>
      </c>
      <c r="N760" s="257">
        <v>0</v>
      </c>
      <c r="O760" s="257">
        <v>396000</v>
      </c>
      <c r="P760" s="254"/>
    </row>
    <row r="761" spans="1:16" ht="18.75" customHeight="1">
      <c r="A761" s="12" t="s">
        <v>1393</v>
      </c>
      <c r="B761" s="255">
        <v>751</v>
      </c>
      <c r="C761" s="256">
        <v>17132</v>
      </c>
      <c r="D761" s="257">
        <v>3</v>
      </c>
      <c r="E761" s="258">
        <v>45961</v>
      </c>
      <c r="F761" s="258">
        <v>45969</v>
      </c>
      <c r="G761" s="257">
        <v>46</v>
      </c>
      <c r="H761" s="257">
        <v>959998</v>
      </c>
      <c r="I761" s="257">
        <v>959998</v>
      </c>
      <c r="J761" s="257">
        <v>0</v>
      </c>
      <c r="K761" s="257">
        <v>0</v>
      </c>
      <c r="L761" s="257">
        <v>0</v>
      </c>
      <c r="M761" s="257">
        <v>0</v>
      </c>
      <c r="N761" s="257">
        <v>0</v>
      </c>
      <c r="O761" s="257">
        <v>959998</v>
      </c>
      <c r="P761" s="254"/>
    </row>
    <row r="762" spans="1:16" ht="18.75" customHeight="1">
      <c r="A762" s="12" t="s">
        <v>1393</v>
      </c>
      <c r="B762" s="255">
        <v>751</v>
      </c>
      <c r="C762" s="256">
        <v>17133</v>
      </c>
      <c r="D762" s="257">
        <v>3</v>
      </c>
      <c r="E762" s="258">
        <v>45961</v>
      </c>
      <c r="F762" s="258">
        <v>45969</v>
      </c>
      <c r="G762" s="257">
        <v>46</v>
      </c>
      <c r="H762" s="257">
        <v>990001</v>
      </c>
      <c r="I762" s="257">
        <v>990001</v>
      </c>
      <c r="J762" s="257">
        <v>0</v>
      </c>
      <c r="K762" s="257">
        <v>0</v>
      </c>
      <c r="L762" s="257">
        <v>0</v>
      </c>
      <c r="M762" s="257">
        <v>0</v>
      </c>
      <c r="N762" s="257">
        <v>0</v>
      </c>
      <c r="O762" s="257">
        <v>990001</v>
      </c>
      <c r="P762" s="254"/>
    </row>
    <row r="763" spans="1:16" ht="18.75" customHeight="1">
      <c r="A763" s="12" t="s">
        <v>1393</v>
      </c>
      <c r="B763" s="255">
        <v>151</v>
      </c>
      <c r="C763" s="256">
        <v>22810</v>
      </c>
      <c r="D763" s="257">
        <v>3</v>
      </c>
      <c r="E763" s="258">
        <v>45990</v>
      </c>
      <c r="F763" s="258">
        <v>45998</v>
      </c>
      <c r="G763" s="257">
        <v>17</v>
      </c>
      <c r="H763" s="257">
        <v>420000</v>
      </c>
      <c r="I763" s="257">
        <v>420000</v>
      </c>
      <c r="J763" s="257">
        <v>0</v>
      </c>
      <c r="K763" s="257">
        <v>0</v>
      </c>
      <c r="L763" s="257">
        <v>0</v>
      </c>
      <c r="M763" s="257">
        <v>420000</v>
      </c>
      <c r="N763" s="257">
        <v>0</v>
      </c>
      <c r="O763" s="257">
        <v>0</v>
      </c>
      <c r="P763" s="254"/>
    </row>
    <row r="764" spans="1:16" ht="18.75" customHeight="1">
      <c r="A764" s="12" t="s">
        <v>132</v>
      </c>
      <c r="B764" s="255">
        <v>751</v>
      </c>
      <c r="C764" s="256">
        <v>16856</v>
      </c>
      <c r="D764" s="257">
        <v>3</v>
      </c>
      <c r="E764" s="258">
        <v>45952</v>
      </c>
      <c r="F764" s="258">
        <v>45954</v>
      </c>
      <c r="G764" s="257">
        <v>61</v>
      </c>
      <c r="H764" s="257">
        <v>9234000</v>
      </c>
      <c r="I764" s="257">
        <v>9234000</v>
      </c>
      <c r="J764" s="257">
        <v>0</v>
      </c>
      <c r="K764" s="257">
        <v>0</v>
      </c>
      <c r="L764" s="257">
        <v>0</v>
      </c>
      <c r="M764" s="257">
        <v>0</v>
      </c>
      <c r="N764" s="257">
        <v>0</v>
      </c>
      <c r="O764" s="257">
        <v>9234000</v>
      </c>
      <c r="P764" s="254"/>
    </row>
    <row r="765" spans="1:16" ht="18.75" customHeight="1">
      <c r="A765" s="12" t="s">
        <v>132</v>
      </c>
      <c r="B765" s="255">
        <v>151</v>
      </c>
      <c r="C765" s="256">
        <v>23039</v>
      </c>
      <c r="D765" s="257">
        <v>3</v>
      </c>
      <c r="E765" s="258">
        <v>45997</v>
      </c>
      <c r="F765" s="258">
        <v>45999</v>
      </c>
      <c r="G765" s="257">
        <v>16</v>
      </c>
      <c r="H765" s="257">
        <v>2490000</v>
      </c>
      <c r="I765" s="257">
        <v>2490000</v>
      </c>
      <c r="J765" s="257">
        <v>0</v>
      </c>
      <c r="K765" s="257">
        <v>0</v>
      </c>
      <c r="L765" s="257">
        <v>0</v>
      </c>
      <c r="M765" s="257">
        <v>2490000</v>
      </c>
      <c r="N765" s="257">
        <v>0</v>
      </c>
      <c r="O765" s="257">
        <v>0</v>
      </c>
      <c r="P765" s="254"/>
    </row>
    <row r="766" spans="1:16" ht="18.75" customHeight="1">
      <c r="A766" s="12" t="s">
        <v>121</v>
      </c>
      <c r="B766" s="255">
        <v>151</v>
      </c>
      <c r="C766" s="256">
        <v>22450</v>
      </c>
      <c r="D766" s="257">
        <v>1</v>
      </c>
      <c r="E766" s="258">
        <v>45979</v>
      </c>
      <c r="F766" s="258">
        <v>45980</v>
      </c>
      <c r="G766" s="257">
        <v>35</v>
      </c>
      <c r="H766" s="257">
        <v>590400</v>
      </c>
      <c r="I766" s="257">
        <v>590400</v>
      </c>
      <c r="J766" s="257">
        <v>0</v>
      </c>
      <c r="K766" s="257">
        <v>0</v>
      </c>
      <c r="L766" s="257">
        <v>0</v>
      </c>
      <c r="M766" s="257">
        <v>0</v>
      </c>
      <c r="N766" s="257">
        <v>0</v>
      </c>
      <c r="O766" s="257">
        <v>590400</v>
      </c>
      <c r="P766" s="254"/>
    </row>
    <row r="767" spans="1:16" ht="18.75" customHeight="1">
      <c r="A767" s="12" t="s">
        <v>121</v>
      </c>
      <c r="B767" s="255">
        <v>751</v>
      </c>
      <c r="C767" s="256">
        <v>17913</v>
      </c>
      <c r="D767" s="257">
        <v>1</v>
      </c>
      <c r="E767" s="258">
        <v>45988</v>
      </c>
      <c r="F767" s="258">
        <v>45989</v>
      </c>
      <c r="G767" s="257">
        <v>26</v>
      </c>
      <c r="H767" s="257">
        <v>4128600</v>
      </c>
      <c r="I767" s="257">
        <v>4128600</v>
      </c>
      <c r="J767" s="257">
        <v>0</v>
      </c>
      <c r="K767" s="257">
        <v>0</v>
      </c>
      <c r="L767" s="257">
        <v>0</v>
      </c>
      <c r="M767" s="257">
        <v>0</v>
      </c>
      <c r="N767" s="257">
        <v>4128600</v>
      </c>
      <c r="O767" s="257">
        <v>0</v>
      </c>
      <c r="P767" s="254"/>
    </row>
    <row r="768" spans="1:16" ht="18.75" customHeight="1">
      <c r="A768" s="12" t="s">
        <v>121</v>
      </c>
      <c r="B768" s="255">
        <v>751</v>
      </c>
      <c r="C768" s="256">
        <v>18149</v>
      </c>
      <c r="D768" s="257">
        <v>1</v>
      </c>
      <c r="E768" s="258">
        <v>45995</v>
      </c>
      <c r="F768" s="258">
        <v>45996</v>
      </c>
      <c r="G768" s="257">
        <v>19</v>
      </c>
      <c r="H768" s="257">
        <v>5180700</v>
      </c>
      <c r="I768" s="257">
        <v>5180700</v>
      </c>
      <c r="J768" s="257">
        <v>0</v>
      </c>
      <c r="K768" s="257">
        <v>0</v>
      </c>
      <c r="L768" s="257">
        <v>0</v>
      </c>
      <c r="M768" s="257">
        <v>5180700</v>
      </c>
      <c r="N768" s="257">
        <v>0</v>
      </c>
      <c r="O768" s="257">
        <v>0</v>
      </c>
      <c r="P768" s="254"/>
    </row>
    <row r="769" spans="1:16" ht="18.75" customHeight="1">
      <c r="A769" s="12" t="s">
        <v>121</v>
      </c>
      <c r="B769" s="255">
        <v>751</v>
      </c>
      <c r="C769" s="256">
        <v>18334</v>
      </c>
      <c r="D769" s="257">
        <v>1</v>
      </c>
      <c r="E769" s="258">
        <v>46001</v>
      </c>
      <c r="F769" s="258">
        <v>46002</v>
      </c>
      <c r="G769" s="257">
        <v>13</v>
      </c>
      <c r="H769" s="257">
        <v>4908750</v>
      </c>
      <c r="I769" s="257">
        <v>4908750</v>
      </c>
      <c r="J769" s="257">
        <v>0</v>
      </c>
      <c r="K769" s="257">
        <v>0</v>
      </c>
      <c r="L769" s="257">
        <v>4908750</v>
      </c>
      <c r="M769" s="257">
        <v>0</v>
      </c>
      <c r="N769" s="257">
        <v>0</v>
      </c>
      <c r="O769" s="257">
        <v>0</v>
      </c>
      <c r="P769" s="254"/>
    </row>
    <row r="770" spans="1:16" ht="18.75" customHeight="1">
      <c r="A770" s="12" t="s">
        <v>121</v>
      </c>
      <c r="B770" s="255">
        <v>151</v>
      </c>
      <c r="C770" s="256">
        <v>23381</v>
      </c>
      <c r="D770" s="257">
        <v>1</v>
      </c>
      <c r="E770" s="258">
        <v>46010</v>
      </c>
      <c r="F770" s="258">
        <v>46011</v>
      </c>
      <c r="G770" s="257">
        <v>4</v>
      </c>
      <c r="H770" s="257">
        <v>718800</v>
      </c>
      <c r="I770" s="257">
        <v>718800</v>
      </c>
      <c r="J770" s="257">
        <v>0</v>
      </c>
      <c r="K770" s="257">
        <v>718800</v>
      </c>
      <c r="L770" s="257">
        <v>0</v>
      </c>
      <c r="M770" s="257">
        <v>0</v>
      </c>
      <c r="N770" s="257">
        <v>0</v>
      </c>
      <c r="O770" s="257">
        <v>0</v>
      </c>
      <c r="P770" s="254"/>
    </row>
    <row r="771" spans="1:16" ht="18.75" customHeight="1">
      <c r="A771" s="12" t="s">
        <v>169</v>
      </c>
      <c r="B771" s="255">
        <v>151</v>
      </c>
      <c r="C771" s="256">
        <v>21324</v>
      </c>
      <c r="D771" s="257">
        <v>4</v>
      </c>
      <c r="E771" s="258">
        <v>45925</v>
      </c>
      <c r="F771" s="258">
        <v>45945</v>
      </c>
      <c r="G771" s="257">
        <v>70</v>
      </c>
      <c r="H771" s="257">
        <v>1610850</v>
      </c>
      <c r="I771" s="257">
        <v>1515546</v>
      </c>
      <c r="J771" s="257">
        <v>0</v>
      </c>
      <c r="K771" s="257">
        <v>0</v>
      </c>
      <c r="L771" s="257">
        <v>0</v>
      </c>
      <c r="M771" s="257">
        <v>0</v>
      </c>
      <c r="N771" s="257">
        <v>0</v>
      </c>
      <c r="O771" s="257">
        <v>1515546</v>
      </c>
      <c r="P771" s="254"/>
    </row>
    <row r="772" spans="1:16" ht="18.75" customHeight="1">
      <c r="A772" s="12" t="s">
        <v>169</v>
      </c>
      <c r="B772" s="255">
        <v>151</v>
      </c>
      <c r="C772" s="256">
        <v>22471</v>
      </c>
      <c r="D772" s="257">
        <v>4</v>
      </c>
      <c r="E772" s="258">
        <v>45979</v>
      </c>
      <c r="F772" s="258">
        <v>45999</v>
      </c>
      <c r="G772" s="257">
        <v>16</v>
      </c>
      <c r="H772" s="257">
        <v>210600</v>
      </c>
      <c r="I772" s="257">
        <v>210600</v>
      </c>
      <c r="J772" s="257">
        <v>0</v>
      </c>
      <c r="K772" s="257">
        <v>0</v>
      </c>
      <c r="L772" s="257">
        <v>0</v>
      </c>
      <c r="M772" s="257">
        <v>210600</v>
      </c>
      <c r="N772" s="257">
        <v>0</v>
      </c>
      <c r="O772" s="257">
        <v>0</v>
      </c>
      <c r="P772" s="254"/>
    </row>
    <row r="773" spans="1:16" ht="18.75" customHeight="1">
      <c r="A773" s="12" t="s">
        <v>169</v>
      </c>
      <c r="B773" s="255">
        <v>151</v>
      </c>
      <c r="C773" s="256">
        <v>22748</v>
      </c>
      <c r="D773" s="257">
        <v>4</v>
      </c>
      <c r="E773" s="258">
        <v>45989</v>
      </c>
      <c r="F773" s="258">
        <v>46009</v>
      </c>
      <c r="G773" s="257">
        <v>6</v>
      </c>
      <c r="H773" s="257">
        <v>232400</v>
      </c>
      <c r="I773" s="257">
        <v>232400</v>
      </c>
      <c r="J773" s="257">
        <v>0</v>
      </c>
      <c r="K773" s="257">
        <v>232400</v>
      </c>
      <c r="L773" s="257">
        <v>0</v>
      </c>
      <c r="M773" s="257">
        <v>0</v>
      </c>
      <c r="N773" s="257">
        <v>0</v>
      </c>
      <c r="O773" s="257">
        <v>0</v>
      </c>
      <c r="P773" s="254"/>
    </row>
    <row r="774" spans="1:16" ht="18.75" customHeight="1">
      <c r="A774" s="12" t="s">
        <v>169</v>
      </c>
      <c r="B774" s="255">
        <v>151</v>
      </c>
      <c r="C774" s="256">
        <v>22762</v>
      </c>
      <c r="D774" s="257">
        <v>0</v>
      </c>
      <c r="E774" s="258">
        <v>45989</v>
      </c>
      <c r="F774" s="258">
        <v>46009</v>
      </c>
      <c r="G774" s="257">
        <v>6</v>
      </c>
      <c r="H774" s="257">
        <v>121800</v>
      </c>
      <c r="I774" s="257">
        <v>121800</v>
      </c>
      <c r="J774" s="257">
        <v>0</v>
      </c>
      <c r="K774" s="257">
        <v>121800</v>
      </c>
      <c r="L774" s="257">
        <v>0</v>
      </c>
      <c r="M774" s="257">
        <v>0</v>
      </c>
      <c r="N774" s="257">
        <v>0</v>
      </c>
      <c r="O774" s="257">
        <v>0</v>
      </c>
      <c r="P774" s="254"/>
    </row>
    <row r="775" spans="1:16" ht="18.75" customHeight="1">
      <c r="A775" s="12" t="s">
        <v>169</v>
      </c>
      <c r="B775" s="255">
        <v>151</v>
      </c>
      <c r="C775" s="256">
        <v>22841</v>
      </c>
      <c r="D775" s="257">
        <v>4</v>
      </c>
      <c r="E775" s="258">
        <v>45992</v>
      </c>
      <c r="F775" s="258">
        <v>46012</v>
      </c>
      <c r="G775" s="257">
        <v>3</v>
      </c>
      <c r="H775" s="257">
        <v>1519000</v>
      </c>
      <c r="I775" s="257">
        <v>1519000</v>
      </c>
      <c r="J775" s="257">
        <v>0</v>
      </c>
      <c r="K775" s="257">
        <v>1519000</v>
      </c>
      <c r="L775" s="257">
        <v>0</v>
      </c>
      <c r="M775" s="257">
        <v>0</v>
      </c>
      <c r="N775" s="257">
        <v>0</v>
      </c>
      <c r="O775" s="257">
        <v>0</v>
      </c>
      <c r="P775" s="254"/>
    </row>
    <row r="776" spans="1:16" ht="18.75" customHeight="1">
      <c r="A776" s="12" t="s">
        <v>169</v>
      </c>
      <c r="B776" s="255">
        <v>151</v>
      </c>
      <c r="C776" s="256">
        <v>22917</v>
      </c>
      <c r="D776" s="257">
        <v>0</v>
      </c>
      <c r="E776" s="258">
        <v>45994</v>
      </c>
      <c r="F776" s="258">
        <v>46014</v>
      </c>
      <c r="G776" s="257">
        <v>1</v>
      </c>
      <c r="H776" s="257">
        <v>182700</v>
      </c>
      <c r="I776" s="257">
        <v>182700</v>
      </c>
      <c r="J776" s="257">
        <v>0</v>
      </c>
      <c r="K776" s="257">
        <v>182700</v>
      </c>
      <c r="L776" s="257">
        <v>0</v>
      </c>
      <c r="M776" s="257">
        <v>0</v>
      </c>
      <c r="N776" s="257">
        <v>0</v>
      </c>
      <c r="O776" s="257">
        <v>0</v>
      </c>
      <c r="P776" s="254"/>
    </row>
    <row r="777" spans="1:16" ht="18.75" customHeight="1">
      <c r="A777" s="12" t="s">
        <v>169</v>
      </c>
      <c r="B777" s="255">
        <v>151</v>
      </c>
      <c r="C777" s="256">
        <v>22997</v>
      </c>
      <c r="D777" s="257">
        <v>0</v>
      </c>
      <c r="E777" s="258">
        <v>45996</v>
      </c>
      <c r="F777" s="258">
        <v>46016</v>
      </c>
      <c r="G777" s="257">
        <v>-1</v>
      </c>
      <c r="H777" s="257">
        <v>179800</v>
      </c>
      <c r="I777" s="257">
        <v>179800</v>
      </c>
      <c r="J777" s="257">
        <v>179800</v>
      </c>
      <c r="K777" s="257">
        <v>0</v>
      </c>
      <c r="L777" s="257">
        <v>0</v>
      </c>
      <c r="M777" s="257">
        <v>0</v>
      </c>
      <c r="N777" s="257">
        <v>0</v>
      </c>
      <c r="O777" s="257">
        <v>0</v>
      </c>
      <c r="P777" s="254"/>
    </row>
    <row r="778" spans="1:16" ht="18.75" customHeight="1">
      <c r="A778" s="12" t="s">
        <v>169</v>
      </c>
      <c r="B778" s="255">
        <v>151</v>
      </c>
      <c r="C778" s="256">
        <v>23082</v>
      </c>
      <c r="D778" s="257">
        <v>4</v>
      </c>
      <c r="E778" s="258">
        <v>46000</v>
      </c>
      <c r="F778" s="258">
        <v>46020</v>
      </c>
      <c r="G778" s="257">
        <v>-5</v>
      </c>
      <c r="H778" s="257">
        <v>1362200</v>
      </c>
      <c r="I778" s="257">
        <v>1362200</v>
      </c>
      <c r="J778" s="257">
        <v>1362200</v>
      </c>
      <c r="K778" s="257">
        <v>0</v>
      </c>
      <c r="L778" s="257">
        <v>0</v>
      </c>
      <c r="M778" s="257">
        <v>0</v>
      </c>
      <c r="N778" s="257">
        <v>0</v>
      </c>
      <c r="O778" s="257">
        <v>0</v>
      </c>
      <c r="P778" s="254"/>
    </row>
    <row r="779" spans="1:16" ht="18.75" customHeight="1">
      <c r="A779" s="12" t="s">
        <v>169</v>
      </c>
      <c r="B779" s="255">
        <v>151</v>
      </c>
      <c r="C779" s="256">
        <v>23173</v>
      </c>
      <c r="D779" s="257">
        <v>4</v>
      </c>
      <c r="E779" s="258">
        <v>46003</v>
      </c>
      <c r="F779" s="258">
        <v>46023</v>
      </c>
      <c r="G779" s="257">
        <v>-8</v>
      </c>
      <c r="H779" s="257">
        <v>2026400</v>
      </c>
      <c r="I779" s="257">
        <v>2026400</v>
      </c>
      <c r="J779" s="257">
        <v>2026400</v>
      </c>
      <c r="K779" s="257">
        <v>0</v>
      </c>
      <c r="L779" s="257">
        <v>0</v>
      </c>
      <c r="M779" s="257">
        <v>0</v>
      </c>
      <c r="N779" s="257">
        <v>0</v>
      </c>
      <c r="O779" s="257">
        <v>0</v>
      </c>
      <c r="P779" s="254"/>
    </row>
    <row r="780" spans="1:16" ht="18.75" customHeight="1">
      <c r="A780" s="12" t="s">
        <v>169</v>
      </c>
      <c r="B780" s="255">
        <v>151</v>
      </c>
      <c r="C780" s="256">
        <v>23203</v>
      </c>
      <c r="D780" s="257">
        <v>0</v>
      </c>
      <c r="E780" s="258">
        <v>46004</v>
      </c>
      <c r="F780" s="258">
        <v>46024</v>
      </c>
      <c r="G780" s="257">
        <v>-9</v>
      </c>
      <c r="H780" s="257">
        <v>182700</v>
      </c>
      <c r="I780" s="257">
        <v>182700</v>
      </c>
      <c r="J780" s="257">
        <v>182700</v>
      </c>
      <c r="K780" s="257">
        <v>0</v>
      </c>
      <c r="L780" s="257">
        <v>0</v>
      </c>
      <c r="M780" s="257">
        <v>0</v>
      </c>
      <c r="N780" s="257">
        <v>0</v>
      </c>
      <c r="O780" s="257">
        <v>0</v>
      </c>
      <c r="P780" s="254"/>
    </row>
    <row r="781" spans="1:16" ht="18.75" customHeight="1">
      <c r="A781" s="12" t="s">
        <v>169</v>
      </c>
      <c r="B781" s="255">
        <v>151</v>
      </c>
      <c r="C781" s="256">
        <v>23276</v>
      </c>
      <c r="D781" s="257">
        <v>0</v>
      </c>
      <c r="E781" s="258">
        <v>46007</v>
      </c>
      <c r="F781" s="258">
        <v>46027</v>
      </c>
      <c r="G781" s="257">
        <v>-12</v>
      </c>
      <c r="H781" s="257">
        <v>203000</v>
      </c>
      <c r="I781" s="257">
        <v>203000</v>
      </c>
      <c r="J781" s="257">
        <v>203000</v>
      </c>
      <c r="K781" s="257">
        <v>0</v>
      </c>
      <c r="L781" s="257">
        <v>0</v>
      </c>
      <c r="M781" s="257">
        <v>0</v>
      </c>
      <c r="N781" s="257">
        <v>0</v>
      </c>
      <c r="O781" s="257">
        <v>0</v>
      </c>
      <c r="P781" s="254"/>
    </row>
    <row r="782" spans="1:16" ht="18.75" customHeight="1">
      <c r="A782" s="12" t="s">
        <v>169</v>
      </c>
      <c r="B782" s="255">
        <v>151</v>
      </c>
      <c r="C782" s="256">
        <v>23372</v>
      </c>
      <c r="D782" s="257">
        <v>4</v>
      </c>
      <c r="E782" s="258">
        <v>46010</v>
      </c>
      <c r="F782" s="258">
        <v>46030</v>
      </c>
      <c r="G782" s="257">
        <v>-15</v>
      </c>
      <c r="H782" s="257">
        <v>1329900</v>
      </c>
      <c r="I782" s="257">
        <v>1329900</v>
      </c>
      <c r="J782" s="257">
        <v>1329900</v>
      </c>
      <c r="K782" s="257">
        <v>0</v>
      </c>
      <c r="L782" s="257">
        <v>0</v>
      </c>
      <c r="M782" s="257">
        <v>0</v>
      </c>
      <c r="N782" s="257">
        <v>0</v>
      </c>
      <c r="O782" s="257">
        <v>0</v>
      </c>
      <c r="P782" s="254"/>
    </row>
    <row r="783" spans="1:16" ht="18.75" customHeight="1">
      <c r="A783" s="12" t="s">
        <v>169</v>
      </c>
      <c r="B783" s="255">
        <v>151</v>
      </c>
      <c r="C783" s="256">
        <v>23385</v>
      </c>
      <c r="D783" s="257">
        <v>0</v>
      </c>
      <c r="E783" s="258">
        <v>46010</v>
      </c>
      <c r="F783" s="258">
        <v>46030</v>
      </c>
      <c r="G783" s="257">
        <v>-15</v>
      </c>
      <c r="H783" s="257">
        <v>116000</v>
      </c>
      <c r="I783" s="257">
        <v>116000</v>
      </c>
      <c r="J783" s="257">
        <v>116000</v>
      </c>
      <c r="K783" s="257">
        <v>0</v>
      </c>
      <c r="L783" s="257">
        <v>0</v>
      </c>
      <c r="M783" s="257">
        <v>0</v>
      </c>
      <c r="N783" s="257">
        <v>0</v>
      </c>
      <c r="O783" s="257">
        <v>0</v>
      </c>
      <c r="P783" s="254"/>
    </row>
    <row r="784" spans="1:16" ht="18.75" customHeight="1">
      <c r="A784" s="12" t="s">
        <v>169</v>
      </c>
      <c r="B784" s="255">
        <v>151</v>
      </c>
      <c r="C784" s="256">
        <v>23479</v>
      </c>
      <c r="D784" s="257">
        <v>4</v>
      </c>
      <c r="E784" s="258">
        <v>46011</v>
      </c>
      <c r="F784" s="258">
        <v>46031</v>
      </c>
      <c r="G784" s="257">
        <v>-16</v>
      </c>
      <c r="H784" s="257">
        <v>121800</v>
      </c>
      <c r="I784" s="257">
        <v>121800</v>
      </c>
      <c r="J784" s="257">
        <v>121800</v>
      </c>
      <c r="K784" s="257">
        <v>0</v>
      </c>
      <c r="L784" s="257">
        <v>0</v>
      </c>
      <c r="M784" s="257">
        <v>0</v>
      </c>
      <c r="N784" s="257">
        <v>0</v>
      </c>
      <c r="O784" s="257">
        <v>0</v>
      </c>
      <c r="P784" s="254"/>
    </row>
    <row r="785" spans="1:16" ht="18.75" customHeight="1">
      <c r="A785" s="12" t="s">
        <v>0</v>
      </c>
      <c r="B785" s="255">
        <v>151</v>
      </c>
      <c r="C785" s="256">
        <v>22865</v>
      </c>
      <c r="D785" s="257">
        <v>1</v>
      </c>
      <c r="E785" s="258">
        <v>45992</v>
      </c>
      <c r="F785" s="258">
        <v>46022</v>
      </c>
      <c r="G785" s="257">
        <v>-7</v>
      </c>
      <c r="H785" s="257">
        <v>61620</v>
      </c>
      <c r="I785" s="257">
        <v>61620</v>
      </c>
      <c r="J785" s="257">
        <v>61620</v>
      </c>
      <c r="K785" s="257">
        <v>0</v>
      </c>
      <c r="L785" s="257">
        <v>0</v>
      </c>
      <c r="M785" s="257">
        <v>0</v>
      </c>
      <c r="N785" s="257">
        <v>0</v>
      </c>
      <c r="O785" s="257">
        <v>0</v>
      </c>
      <c r="P785" s="254"/>
    </row>
    <row r="786" spans="1:16" ht="18.75" customHeight="1">
      <c r="A786" s="12" t="s">
        <v>0</v>
      </c>
      <c r="B786" s="255">
        <v>751</v>
      </c>
      <c r="C786" s="256">
        <v>18113</v>
      </c>
      <c r="D786" s="257">
        <v>1</v>
      </c>
      <c r="E786" s="258">
        <v>45994</v>
      </c>
      <c r="F786" s="258">
        <v>46024</v>
      </c>
      <c r="G786" s="257">
        <v>-9</v>
      </c>
      <c r="H786" s="257">
        <v>308000</v>
      </c>
      <c r="I786" s="257">
        <v>308000</v>
      </c>
      <c r="J786" s="257">
        <v>308000</v>
      </c>
      <c r="K786" s="257">
        <v>0</v>
      </c>
      <c r="L786" s="257">
        <v>0</v>
      </c>
      <c r="M786" s="257">
        <v>0</v>
      </c>
      <c r="N786" s="257">
        <v>0</v>
      </c>
      <c r="O786" s="257">
        <v>0</v>
      </c>
      <c r="P786" s="254"/>
    </row>
    <row r="787" spans="1:16" ht="18.75" customHeight="1">
      <c r="A787" s="12" t="s">
        <v>0</v>
      </c>
      <c r="B787" s="255">
        <v>751</v>
      </c>
      <c r="C787" s="256">
        <v>18112</v>
      </c>
      <c r="D787" s="257">
        <v>1</v>
      </c>
      <c r="E787" s="258">
        <v>45994</v>
      </c>
      <c r="F787" s="258">
        <v>46024</v>
      </c>
      <c r="G787" s="257">
        <v>-9</v>
      </c>
      <c r="H787" s="257">
        <v>197550</v>
      </c>
      <c r="I787" s="257">
        <v>197550</v>
      </c>
      <c r="J787" s="257">
        <v>197550</v>
      </c>
      <c r="K787" s="257">
        <v>0</v>
      </c>
      <c r="L787" s="257">
        <v>0</v>
      </c>
      <c r="M787" s="257">
        <v>0</v>
      </c>
      <c r="N787" s="257">
        <v>0</v>
      </c>
      <c r="O787" s="257">
        <v>0</v>
      </c>
      <c r="P787" s="254"/>
    </row>
    <row r="788" spans="1:16" ht="18.75" customHeight="1">
      <c r="A788" s="12" t="s">
        <v>0</v>
      </c>
      <c r="B788" s="255">
        <v>751</v>
      </c>
      <c r="C788" s="256">
        <v>18153</v>
      </c>
      <c r="D788" s="257">
        <v>1</v>
      </c>
      <c r="E788" s="258">
        <v>45995</v>
      </c>
      <c r="F788" s="258">
        <v>45997</v>
      </c>
      <c r="G788" s="257">
        <v>18</v>
      </c>
      <c r="H788" s="257">
        <v>181800</v>
      </c>
      <c r="I788" s="257">
        <v>181800</v>
      </c>
      <c r="J788" s="257">
        <v>0</v>
      </c>
      <c r="K788" s="257">
        <v>0</v>
      </c>
      <c r="L788" s="257">
        <v>0</v>
      </c>
      <c r="M788" s="257">
        <v>181800</v>
      </c>
      <c r="N788" s="257">
        <v>0</v>
      </c>
      <c r="O788" s="257">
        <v>0</v>
      </c>
      <c r="P788" s="254"/>
    </row>
    <row r="789" spans="1:16" ht="18.75" customHeight="1">
      <c r="A789" s="12" t="s">
        <v>0</v>
      </c>
      <c r="B789" s="255">
        <v>151</v>
      </c>
      <c r="C789" s="256">
        <v>22966</v>
      </c>
      <c r="D789" s="257">
        <v>1</v>
      </c>
      <c r="E789" s="258">
        <v>45995</v>
      </c>
      <c r="F789" s="258">
        <v>46025</v>
      </c>
      <c r="G789" s="257">
        <v>-10</v>
      </c>
      <c r="H789" s="257">
        <v>16000</v>
      </c>
      <c r="I789" s="257">
        <v>16000</v>
      </c>
      <c r="J789" s="257">
        <v>16000</v>
      </c>
      <c r="K789" s="257">
        <v>0</v>
      </c>
      <c r="L789" s="257">
        <v>0</v>
      </c>
      <c r="M789" s="257">
        <v>0</v>
      </c>
      <c r="N789" s="257">
        <v>0</v>
      </c>
      <c r="O789" s="257">
        <v>0</v>
      </c>
      <c r="P789" s="254"/>
    </row>
    <row r="790" spans="1:16" ht="18.75" customHeight="1">
      <c r="A790" s="12" t="s">
        <v>0</v>
      </c>
      <c r="B790" s="255">
        <v>751</v>
      </c>
      <c r="C790" s="256">
        <v>18159</v>
      </c>
      <c r="D790" s="257">
        <v>1</v>
      </c>
      <c r="E790" s="258">
        <v>45995</v>
      </c>
      <c r="F790" s="258">
        <v>46025</v>
      </c>
      <c r="G790" s="257">
        <v>-10</v>
      </c>
      <c r="H790" s="257">
        <v>272250</v>
      </c>
      <c r="I790" s="257">
        <v>272250</v>
      </c>
      <c r="J790" s="257">
        <v>272250</v>
      </c>
      <c r="K790" s="257">
        <v>0</v>
      </c>
      <c r="L790" s="257">
        <v>0</v>
      </c>
      <c r="M790" s="257">
        <v>0</v>
      </c>
      <c r="N790" s="257">
        <v>0</v>
      </c>
      <c r="O790" s="257">
        <v>0</v>
      </c>
      <c r="P790" s="254"/>
    </row>
    <row r="791" spans="1:16" ht="18.75" customHeight="1">
      <c r="A791" s="12" t="s">
        <v>0</v>
      </c>
      <c r="B791" s="255">
        <v>151</v>
      </c>
      <c r="C791" s="256">
        <v>22973</v>
      </c>
      <c r="D791" s="257">
        <v>1</v>
      </c>
      <c r="E791" s="258">
        <v>45995</v>
      </c>
      <c r="F791" s="258">
        <v>46025</v>
      </c>
      <c r="G791" s="257">
        <v>-10</v>
      </c>
      <c r="H791" s="257">
        <v>7200</v>
      </c>
      <c r="I791" s="257">
        <v>7200</v>
      </c>
      <c r="J791" s="257">
        <v>7200</v>
      </c>
      <c r="K791" s="257">
        <v>0</v>
      </c>
      <c r="L791" s="257">
        <v>0</v>
      </c>
      <c r="M791" s="257">
        <v>0</v>
      </c>
      <c r="N791" s="257">
        <v>0</v>
      </c>
      <c r="O791" s="257">
        <v>0</v>
      </c>
      <c r="P791" s="254"/>
    </row>
    <row r="792" spans="1:16" ht="18.75" customHeight="1">
      <c r="A792" s="12" t="s">
        <v>0</v>
      </c>
      <c r="B792" s="255">
        <v>151</v>
      </c>
      <c r="C792" s="256">
        <v>22975</v>
      </c>
      <c r="D792" s="257">
        <v>1</v>
      </c>
      <c r="E792" s="258">
        <v>45995</v>
      </c>
      <c r="F792" s="258">
        <v>46025</v>
      </c>
      <c r="G792" s="257">
        <v>-10</v>
      </c>
      <c r="H792" s="257">
        <v>34200</v>
      </c>
      <c r="I792" s="257">
        <v>34200</v>
      </c>
      <c r="J792" s="257">
        <v>34200</v>
      </c>
      <c r="K792" s="257">
        <v>0</v>
      </c>
      <c r="L792" s="257">
        <v>0</v>
      </c>
      <c r="M792" s="257">
        <v>0</v>
      </c>
      <c r="N792" s="257">
        <v>0</v>
      </c>
      <c r="O792" s="257">
        <v>0</v>
      </c>
      <c r="P792" s="254"/>
    </row>
    <row r="793" spans="1:16" ht="18.75" customHeight="1">
      <c r="A793" s="12" t="s">
        <v>0</v>
      </c>
      <c r="B793" s="255">
        <v>151</v>
      </c>
      <c r="C793" s="256">
        <v>22976</v>
      </c>
      <c r="D793" s="257">
        <v>1</v>
      </c>
      <c r="E793" s="258">
        <v>45995</v>
      </c>
      <c r="F793" s="258">
        <v>46025</v>
      </c>
      <c r="G793" s="257">
        <v>-10</v>
      </c>
      <c r="H793" s="257">
        <v>34240</v>
      </c>
      <c r="I793" s="257">
        <v>34240</v>
      </c>
      <c r="J793" s="257">
        <v>34240</v>
      </c>
      <c r="K793" s="257">
        <v>0</v>
      </c>
      <c r="L793" s="257">
        <v>0</v>
      </c>
      <c r="M793" s="257">
        <v>0</v>
      </c>
      <c r="N793" s="257">
        <v>0</v>
      </c>
      <c r="O793" s="257">
        <v>0</v>
      </c>
      <c r="P793" s="254"/>
    </row>
    <row r="794" spans="1:16" ht="18.75" customHeight="1">
      <c r="A794" s="12" t="s">
        <v>0</v>
      </c>
      <c r="B794" s="255">
        <v>151</v>
      </c>
      <c r="C794" s="256">
        <v>22977</v>
      </c>
      <c r="D794" s="257">
        <v>1</v>
      </c>
      <c r="E794" s="258">
        <v>45995</v>
      </c>
      <c r="F794" s="258">
        <v>46025</v>
      </c>
      <c r="G794" s="257">
        <v>-10</v>
      </c>
      <c r="H794" s="257">
        <v>14710</v>
      </c>
      <c r="I794" s="257">
        <v>14710</v>
      </c>
      <c r="J794" s="257">
        <v>14710</v>
      </c>
      <c r="K794" s="257">
        <v>0</v>
      </c>
      <c r="L794" s="257">
        <v>0</v>
      </c>
      <c r="M794" s="257">
        <v>0</v>
      </c>
      <c r="N794" s="257">
        <v>0</v>
      </c>
      <c r="O794" s="257">
        <v>0</v>
      </c>
      <c r="P794" s="254"/>
    </row>
    <row r="795" spans="1:16" ht="18.75" customHeight="1">
      <c r="A795" s="12" t="s">
        <v>0</v>
      </c>
      <c r="B795" s="255">
        <v>151</v>
      </c>
      <c r="C795" s="256">
        <v>22978</v>
      </c>
      <c r="D795" s="257">
        <v>1</v>
      </c>
      <c r="E795" s="258">
        <v>45995</v>
      </c>
      <c r="F795" s="258">
        <v>46025</v>
      </c>
      <c r="G795" s="257">
        <v>-10</v>
      </c>
      <c r="H795" s="257">
        <v>110700</v>
      </c>
      <c r="I795" s="257">
        <v>110700</v>
      </c>
      <c r="J795" s="257">
        <v>110700</v>
      </c>
      <c r="K795" s="257">
        <v>0</v>
      </c>
      <c r="L795" s="257">
        <v>0</v>
      </c>
      <c r="M795" s="257">
        <v>0</v>
      </c>
      <c r="N795" s="257">
        <v>0</v>
      </c>
      <c r="O795" s="257">
        <v>0</v>
      </c>
      <c r="P795" s="254"/>
    </row>
    <row r="796" spans="1:16" ht="18.75" customHeight="1">
      <c r="A796" s="12" t="s">
        <v>0</v>
      </c>
      <c r="B796" s="255">
        <v>151</v>
      </c>
      <c r="C796" s="256">
        <v>23007</v>
      </c>
      <c r="D796" s="257">
        <v>1</v>
      </c>
      <c r="E796" s="258">
        <v>45996</v>
      </c>
      <c r="F796" s="258">
        <v>46026</v>
      </c>
      <c r="G796" s="257">
        <v>-11</v>
      </c>
      <c r="H796" s="257">
        <v>64400</v>
      </c>
      <c r="I796" s="257">
        <v>64400</v>
      </c>
      <c r="J796" s="257">
        <v>64400</v>
      </c>
      <c r="K796" s="257">
        <v>0</v>
      </c>
      <c r="L796" s="257">
        <v>0</v>
      </c>
      <c r="M796" s="257">
        <v>0</v>
      </c>
      <c r="N796" s="257">
        <v>0</v>
      </c>
      <c r="O796" s="257">
        <v>0</v>
      </c>
      <c r="P796" s="254"/>
    </row>
    <row r="797" spans="1:16" ht="18.75" customHeight="1">
      <c r="A797" s="12" t="s">
        <v>0</v>
      </c>
      <c r="B797" s="255">
        <v>151</v>
      </c>
      <c r="C797" s="256">
        <v>23008</v>
      </c>
      <c r="D797" s="257">
        <v>1</v>
      </c>
      <c r="E797" s="258">
        <v>45996</v>
      </c>
      <c r="F797" s="258">
        <v>46026</v>
      </c>
      <c r="G797" s="257">
        <v>-11</v>
      </c>
      <c r="H797" s="257">
        <v>214400</v>
      </c>
      <c r="I797" s="257">
        <v>214400</v>
      </c>
      <c r="J797" s="257">
        <v>214400</v>
      </c>
      <c r="K797" s="257">
        <v>0</v>
      </c>
      <c r="L797" s="257">
        <v>0</v>
      </c>
      <c r="M797" s="257">
        <v>0</v>
      </c>
      <c r="N797" s="257">
        <v>0</v>
      </c>
      <c r="O797" s="257">
        <v>0</v>
      </c>
      <c r="P797" s="254"/>
    </row>
    <row r="798" spans="1:16" ht="18.75" customHeight="1">
      <c r="A798" s="12" t="s">
        <v>0</v>
      </c>
      <c r="B798" s="255">
        <v>151</v>
      </c>
      <c r="C798" s="256">
        <v>23044</v>
      </c>
      <c r="D798" s="257">
        <v>1</v>
      </c>
      <c r="E798" s="258">
        <v>45997</v>
      </c>
      <c r="F798" s="258">
        <v>46027</v>
      </c>
      <c r="G798" s="257">
        <v>-12</v>
      </c>
      <c r="H798" s="257">
        <v>191100</v>
      </c>
      <c r="I798" s="257">
        <v>191100</v>
      </c>
      <c r="J798" s="257">
        <v>191100</v>
      </c>
      <c r="K798" s="257">
        <v>0</v>
      </c>
      <c r="L798" s="257">
        <v>0</v>
      </c>
      <c r="M798" s="257">
        <v>0</v>
      </c>
      <c r="N798" s="257">
        <v>0</v>
      </c>
      <c r="O798" s="257">
        <v>0</v>
      </c>
      <c r="P798" s="254"/>
    </row>
    <row r="799" spans="1:16" ht="18.75" customHeight="1">
      <c r="A799" s="12" t="s">
        <v>0</v>
      </c>
      <c r="B799" s="255">
        <v>151</v>
      </c>
      <c r="C799" s="256">
        <v>23046</v>
      </c>
      <c r="D799" s="257">
        <v>1</v>
      </c>
      <c r="E799" s="258">
        <v>45998</v>
      </c>
      <c r="F799" s="258">
        <v>46028</v>
      </c>
      <c r="G799" s="257">
        <v>-13</v>
      </c>
      <c r="H799" s="257">
        <v>14000</v>
      </c>
      <c r="I799" s="257">
        <v>14000</v>
      </c>
      <c r="J799" s="257">
        <v>14000</v>
      </c>
      <c r="K799" s="257">
        <v>0</v>
      </c>
      <c r="L799" s="257">
        <v>0</v>
      </c>
      <c r="M799" s="257">
        <v>0</v>
      </c>
      <c r="N799" s="257">
        <v>0</v>
      </c>
      <c r="O799" s="257">
        <v>0</v>
      </c>
      <c r="P799" s="254"/>
    </row>
    <row r="800" spans="1:16" ht="18.75" customHeight="1">
      <c r="A800" s="12" t="s">
        <v>0</v>
      </c>
      <c r="B800" s="255">
        <v>151</v>
      </c>
      <c r="C800" s="256">
        <v>23050</v>
      </c>
      <c r="D800" s="257">
        <v>1</v>
      </c>
      <c r="E800" s="258">
        <v>45998</v>
      </c>
      <c r="F800" s="258">
        <v>46028</v>
      </c>
      <c r="G800" s="257">
        <v>-13</v>
      </c>
      <c r="H800" s="257">
        <v>179500</v>
      </c>
      <c r="I800" s="257">
        <v>179500</v>
      </c>
      <c r="J800" s="257">
        <v>179500</v>
      </c>
      <c r="K800" s="257">
        <v>0</v>
      </c>
      <c r="L800" s="257">
        <v>0</v>
      </c>
      <c r="M800" s="257">
        <v>0</v>
      </c>
      <c r="N800" s="257">
        <v>0</v>
      </c>
      <c r="O800" s="257">
        <v>0</v>
      </c>
      <c r="P800" s="254"/>
    </row>
    <row r="801" spans="1:16" ht="18.75" customHeight="1">
      <c r="A801" s="12" t="s">
        <v>0</v>
      </c>
      <c r="B801" s="255">
        <v>151</v>
      </c>
      <c r="C801" s="256">
        <v>23051</v>
      </c>
      <c r="D801" s="257">
        <v>1</v>
      </c>
      <c r="E801" s="258">
        <v>45999</v>
      </c>
      <c r="F801" s="258">
        <v>46001</v>
      </c>
      <c r="G801" s="257">
        <v>14</v>
      </c>
      <c r="H801" s="257">
        <v>177620</v>
      </c>
      <c r="I801" s="257">
        <v>177620</v>
      </c>
      <c r="J801" s="257">
        <v>0</v>
      </c>
      <c r="K801" s="257">
        <v>0</v>
      </c>
      <c r="L801" s="257">
        <v>177620</v>
      </c>
      <c r="M801" s="257">
        <v>0</v>
      </c>
      <c r="N801" s="257">
        <v>0</v>
      </c>
      <c r="O801" s="257">
        <v>0</v>
      </c>
      <c r="P801" s="254"/>
    </row>
    <row r="802" spans="1:16" ht="18.75" customHeight="1">
      <c r="A802" s="12" t="s">
        <v>0</v>
      </c>
      <c r="B802" s="255">
        <v>151</v>
      </c>
      <c r="C802" s="256">
        <v>23083</v>
      </c>
      <c r="D802" s="257">
        <v>1</v>
      </c>
      <c r="E802" s="258">
        <v>46000</v>
      </c>
      <c r="F802" s="258">
        <v>46002</v>
      </c>
      <c r="G802" s="257">
        <v>13</v>
      </c>
      <c r="H802" s="257">
        <v>8000</v>
      </c>
      <c r="I802" s="257">
        <v>8000</v>
      </c>
      <c r="J802" s="257">
        <v>0</v>
      </c>
      <c r="K802" s="257">
        <v>0</v>
      </c>
      <c r="L802" s="257">
        <v>8000</v>
      </c>
      <c r="M802" s="257">
        <v>0</v>
      </c>
      <c r="N802" s="257">
        <v>0</v>
      </c>
      <c r="O802" s="257">
        <v>0</v>
      </c>
      <c r="P802" s="254"/>
    </row>
    <row r="803" spans="1:16" ht="18.75" customHeight="1">
      <c r="A803" s="12" t="s">
        <v>0</v>
      </c>
      <c r="B803" s="255">
        <v>751</v>
      </c>
      <c r="C803" s="256">
        <v>18343</v>
      </c>
      <c r="D803" s="257">
        <v>1</v>
      </c>
      <c r="E803" s="258">
        <v>46001</v>
      </c>
      <c r="F803" s="258">
        <v>46003</v>
      </c>
      <c r="G803" s="257">
        <v>12</v>
      </c>
      <c r="H803" s="257">
        <v>34250</v>
      </c>
      <c r="I803" s="257">
        <v>34250</v>
      </c>
      <c r="J803" s="257">
        <v>0</v>
      </c>
      <c r="K803" s="257">
        <v>0</v>
      </c>
      <c r="L803" s="257">
        <v>34250</v>
      </c>
      <c r="M803" s="257">
        <v>0</v>
      </c>
      <c r="N803" s="257">
        <v>0</v>
      </c>
      <c r="O803" s="257">
        <v>0</v>
      </c>
      <c r="P803" s="254"/>
    </row>
    <row r="804" spans="1:16" ht="18.75" customHeight="1">
      <c r="A804" s="12" t="s">
        <v>0</v>
      </c>
      <c r="B804" s="255">
        <v>751</v>
      </c>
      <c r="C804" s="256">
        <v>18366</v>
      </c>
      <c r="D804" s="257">
        <v>1</v>
      </c>
      <c r="E804" s="258">
        <v>46001</v>
      </c>
      <c r="F804" s="258">
        <v>46031</v>
      </c>
      <c r="G804" s="257">
        <v>-16</v>
      </c>
      <c r="H804" s="257">
        <v>292600</v>
      </c>
      <c r="I804" s="257">
        <v>292600</v>
      </c>
      <c r="J804" s="257">
        <v>292600</v>
      </c>
      <c r="K804" s="257">
        <v>0</v>
      </c>
      <c r="L804" s="257">
        <v>0</v>
      </c>
      <c r="M804" s="257">
        <v>0</v>
      </c>
      <c r="N804" s="257">
        <v>0</v>
      </c>
      <c r="O804" s="257">
        <v>0</v>
      </c>
      <c r="P804" s="254"/>
    </row>
    <row r="805" spans="1:16" ht="18.75" customHeight="1">
      <c r="A805" s="12" t="s">
        <v>0</v>
      </c>
      <c r="B805" s="255">
        <v>151</v>
      </c>
      <c r="C805" s="256">
        <v>23197</v>
      </c>
      <c r="D805" s="257">
        <v>1</v>
      </c>
      <c r="E805" s="258">
        <v>46003</v>
      </c>
      <c r="F805" s="258">
        <v>46018</v>
      </c>
      <c r="G805" s="257">
        <v>-3</v>
      </c>
      <c r="H805" s="257">
        <v>22428</v>
      </c>
      <c r="I805" s="257">
        <v>22428</v>
      </c>
      <c r="J805" s="257">
        <v>22428</v>
      </c>
      <c r="K805" s="257">
        <v>0</v>
      </c>
      <c r="L805" s="257">
        <v>0</v>
      </c>
      <c r="M805" s="257">
        <v>0</v>
      </c>
      <c r="N805" s="257">
        <v>0</v>
      </c>
      <c r="O805" s="257">
        <v>0</v>
      </c>
      <c r="P805" s="254"/>
    </row>
    <row r="806" spans="1:16" ht="18.75" customHeight="1">
      <c r="A806" s="12" t="s">
        <v>0</v>
      </c>
      <c r="B806" s="255">
        <v>151</v>
      </c>
      <c r="C806" s="256">
        <v>23198</v>
      </c>
      <c r="D806" s="257">
        <v>1</v>
      </c>
      <c r="E806" s="258">
        <v>46003</v>
      </c>
      <c r="F806" s="258">
        <v>46018</v>
      </c>
      <c r="G806" s="257">
        <v>-3</v>
      </c>
      <c r="H806" s="257">
        <v>171000</v>
      </c>
      <c r="I806" s="257">
        <v>171000</v>
      </c>
      <c r="J806" s="257">
        <v>171000</v>
      </c>
      <c r="K806" s="257">
        <v>0</v>
      </c>
      <c r="L806" s="257">
        <v>0</v>
      </c>
      <c r="M806" s="257">
        <v>0</v>
      </c>
      <c r="N806" s="257">
        <v>0</v>
      </c>
      <c r="O806" s="257">
        <v>0</v>
      </c>
      <c r="P806" s="254"/>
    </row>
    <row r="807" spans="1:16" ht="18.75" customHeight="1">
      <c r="A807" s="12" t="s">
        <v>0</v>
      </c>
      <c r="B807" s="255">
        <v>151</v>
      </c>
      <c r="C807" s="256">
        <v>23199</v>
      </c>
      <c r="D807" s="257">
        <v>1</v>
      </c>
      <c r="E807" s="258">
        <v>46003</v>
      </c>
      <c r="F807" s="258">
        <v>46018</v>
      </c>
      <c r="G807" s="257">
        <v>-3</v>
      </c>
      <c r="H807" s="257">
        <v>165750</v>
      </c>
      <c r="I807" s="257">
        <v>165750</v>
      </c>
      <c r="J807" s="257">
        <v>165750</v>
      </c>
      <c r="K807" s="257">
        <v>0</v>
      </c>
      <c r="L807" s="257">
        <v>0</v>
      </c>
      <c r="M807" s="257">
        <v>0</v>
      </c>
      <c r="N807" s="257">
        <v>0</v>
      </c>
      <c r="O807" s="257">
        <v>0</v>
      </c>
      <c r="P807" s="254"/>
    </row>
    <row r="808" spans="1:16" ht="18.75" customHeight="1">
      <c r="A808" s="12" t="s">
        <v>0</v>
      </c>
      <c r="B808" s="255">
        <v>151</v>
      </c>
      <c r="C808" s="256">
        <v>23234</v>
      </c>
      <c r="D808" s="257">
        <v>1</v>
      </c>
      <c r="E808" s="258">
        <v>46004</v>
      </c>
      <c r="F808" s="258">
        <v>46044</v>
      </c>
      <c r="G808" s="257">
        <v>-29</v>
      </c>
      <c r="H808" s="257">
        <v>17500</v>
      </c>
      <c r="I808" s="257">
        <v>17500</v>
      </c>
      <c r="J808" s="257">
        <v>17500</v>
      </c>
      <c r="K808" s="257">
        <v>0</v>
      </c>
      <c r="L808" s="257">
        <v>0</v>
      </c>
      <c r="M808" s="257">
        <v>0</v>
      </c>
      <c r="N808" s="257">
        <v>0</v>
      </c>
      <c r="O808" s="257">
        <v>0</v>
      </c>
      <c r="P808" s="254"/>
    </row>
    <row r="809" spans="1:16" ht="18.75" customHeight="1">
      <c r="A809" s="12" t="s">
        <v>0</v>
      </c>
      <c r="B809" s="255">
        <v>151</v>
      </c>
      <c r="C809" s="256">
        <v>23237</v>
      </c>
      <c r="D809" s="257">
        <v>1</v>
      </c>
      <c r="E809" s="258">
        <v>46004</v>
      </c>
      <c r="F809" s="258">
        <v>46006</v>
      </c>
      <c r="G809" s="257">
        <v>9</v>
      </c>
      <c r="H809" s="257">
        <v>32000</v>
      </c>
      <c r="I809" s="257">
        <v>32000</v>
      </c>
      <c r="J809" s="257">
        <v>0</v>
      </c>
      <c r="K809" s="257">
        <v>0</v>
      </c>
      <c r="L809" s="257">
        <v>32000</v>
      </c>
      <c r="M809" s="257">
        <v>0</v>
      </c>
      <c r="N809" s="257">
        <v>0</v>
      </c>
      <c r="O809" s="257">
        <v>0</v>
      </c>
      <c r="P809" s="254"/>
    </row>
    <row r="810" spans="1:16" ht="18.75" customHeight="1">
      <c r="A810" s="12" t="s">
        <v>0</v>
      </c>
      <c r="B810" s="255">
        <v>151</v>
      </c>
      <c r="C810" s="256">
        <v>23238</v>
      </c>
      <c r="D810" s="257">
        <v>1</v>
      </c>
      <c r="E810" s="258">
        <v>46004</v>
      </c>
      <c r="F810" s="258">
        <v>46012</v>
      </c>
      <c r="G810" s="257">
        <v>3</v>
      </c>
      <c r="H810" s="257">
        <v>116000</v>
      </c>
      <c r="I810" s="257">
        <v>116000</v>
      </c>
      <c r="J810" s="257">
        <v>0</v>
      </c>
      <c r="K810" s="257">
        <v>116000</v>
      </c>
      <c r="L810" s="257">
        <v>0</v>
      </c>
      <c r="M810" s="257">
        <v>0</v>
      </c>
      <c r="N810" s="257">
        <v>0</v>
      </c>
      <c r="O810" s="257">
        <v>0</v>
      </c>
      <c r="P810" s="254"/>
    </row>
    <row r="811" spans="1:16" ht="18.75" customHeight="1">
      <c r="A811" s="12" t="s">
        <v>0</v>
      </c>
      <c r="B811" s="255">
        <v>151</v>
      </c>
      <c r="C811" s="256">
        <v>23239</v>
      </c>
      <c r="D811" s="257">
        <v>1</v>
      </c>
      <c r="E811" s="258">
        <v>46004</v>
      </c>
      <c r="F811" s="258">
        <v>46012</v>
      </c>
      <c r="G811" s="257">
        <v>3</v>
      </c>
      <c r="H811" s="257">
        <v>34250</v>
      </c>
      <c r="I811" s="257">
        <v>34250</v>
      </c>
      <c r="J811" s="257">
        <v>0</v>
      </c>
      <c r="K811" s="257">
        <v>34250</v>
      </c>
      <c r="L811" s="257">
        <v>0</v>
      </c>
      <c r="M811" s="257">
        <v>0</v>
      </c>
      <c r="N811" s="257">
        <v>0</v>
      </c>
      <c r="O811" s="257">
        <v>0</v>
      </c>
      <c r="P811" s="254"/>
    </row>
    <row r="812" spans="1:16" ht="18.75" customHeight="1">
      <c r="A812" s="12" t="s">
        <v>0</v>
      </c>
      <c r="B812" s="255">
        <v>151</v>
      </c>
      <c r="C812" s="256">
        <v>23241</v>
      </c>
      <c r="D812" s="257">
        <v>1</v>
      </c>
      <c r="E812" s="258">
        <v>46005</v>
      </c>
      <c r="F812" s="258">
        <v>46013</v>
      </c>
      <c r="G812" s="257">
        <v>2</v>
      </c>
      <c r="H812" s="257">
        <v>364000</v>
      </c>
      <c r="I812" s="257">
        <v>364000</v>
      </c>
      <c r="J812" s="257">
        <v>0</v>
      </c>
      <c r="K812" s="257">
        <v>364000</v>
      </c>
      <c r="L812" s="257">
        <v>0</v>
      </c>
      <c r="M812" s="257">
        <v>0</v>
      </c>
      <c r="N812" s="257">
        <v>0</v>
      </c>
      <c r="O812" s="257">
        <v>0</v>
      </c>
      <c r="P812" s="254"/>
    </row>
    <row r="813" spans="1:16" ht="18.75" customHeight="1">
      <c r="A813" s="12" t="s">
        <v>0</v>
      </c>
      <c r="B813" s="255">
        <v>751</v>
      </c>
      <c r="C813" s="256">
        <v>18517</v>
      </c>
      <c r="D813" s="257">
        <v>1</v>
      </c>
      <c r="E813" s="258">
        <v>46006</v>
      </c>
      <c r="F813" s="258">
        <v>46036</v>
      </c>
      <c r="G813" s="257">
        <v>-21</v>
      </c>
      <c r="H813" s="257">
        <v>285000</v>
      </c>
      <c r="I813" s="257">
        <v>285000</v>
      </c>
      <c r="J813" s="257">
        <v>285000</v>
      </c>
      <c r="K813" s="257">
        <v>0</v>
      </c>
      <c r="L813" s="257">
        <v>0</v>
      </c>
      <c r="M813" s="257">
        <v>0</v>
      </c>
      <c r="N813" s="257">
        <v>0</v>
      </c>
      <c r="O813" s="257">
        <v>0</v>
      </c>
      <c r="P813" s="254"/>
    </row>
    <row r="814" spans="1:16" ht="18.75" customHeight="1">
      <c r="A814" s="12" t="s">
        <v>0</v>
      </c>
      <c r="B814" s="255">
        <v>151</v>
      </c>
      <c r="C814" s="256">
        <v>23256</v>
      </c>
      <c r="D814" s="257">
        <v>1</v>
      </c>
      <c r="E814" s="258">
        <v>46006</v>
      </c>
      <c r="F814" s="258">
        <v>46036</v>
      </c>
      <c r="G814" s="257">
        <v>-21</v>
      </c>
      <c r="H814" s="257">
        <v>17500</v>
      </c>
      <c r="I814" s="257">
        <v>17500</v>
      </c>
      <c r="J814" s="257">
        <v>17500</v>
      </c>
      <c r="K814" s="257">
        <v>0</v>
      </c>
      <c r="L814" s="257">
        <v>0</v>
      </c>
      <c r="M814" s="257">
        <v>0</v>
      </c>
      <c r="N814" s="257">
        <v>0</v>
      </c>
      <c r="O814" s="257">
        <v>0</v>
      </c>
      <c r="P814" s="254"/>
    </row>
    <row r="815" spans="1:16" ht="18.75" customHeight="1">
      <c r="A815" s="12" t="s">
        <v>0</v>
      </c>
      <c r="B815" s="255">
        <v>751</v>
      </c>
      <c r="C815" s="256">
        <v>18522</v>
      </c>
      <c r="D815" s="257">
        <v>1</v>
      </c>
      <c r="E815" s="258">
        <v>46006</v>
      </c>
      <c r="F815" s="258">
        <v>46036</v>
      </c>
      <c r="G815" s="257">
        <v>-21</v>
      </c>
      <c r="H815" s="257">
        <v>149300</v>
      </c>
      <c r="I815" s="257">
        <v>149300</v>
      </c>
      <c r="J815" s="257">
        <v>149300</v>
      </c>
      <c r="K815" s="257">
        <v>0</v>
      </c>
      <c r="L815" s="257">
        <v>0</v>
      </c>
      <c r="M815" s="257">
        <v>0</v>
      </c>
      <c r="N815" s="257">
        <v>0</v>
      </c>
      <c r="O815" s="257">
        <v>0</v>
      </c>
      <c r="P815" s="254"/>
    </row>
    <row r="816" spans="1:16" ht="18.75" customHeight="1">
      <c r="A816" s="12" t="s">
        <v>0</v>
      </c>
      <c r="B816" s="255">
        <v>151</v>
      </c>
      <c r="C816" s="256">
        <v>23264</v>
      </c>
      <c r="D816" s="257">
        <v>1</v>
      </c>
      <c r="E816" s="258">
        <v>46006</v>
      </c>
      <c r="F816" s="258">
        <v>46036</v>
      </c>
      <c r="G816" s="257">
        <v>-21</v>
      </c>
      <c r="H816" s="257">
        <v>44000</v>
      </c>
      <c r="I816" s="257">
        <v>44000</v>
      </c>
      <c r="J816" s="257">
        <v>44000</v>
      </c>
      <c r="K816" s="257">
        <v>0</v>
      </c>
      <c r="L816" s="257">
        <v>0</v>
      </c>
      <c r="M816" s="257">
        <v>0</v>
      </c>
      <c r="N816" s="257">
        <v>0</v>
      </c>
      <c r="O816" s="257">
        <v>0</v>
      </c>
      <c r="P816" s="254"/>
    </row>
    <row r="817" spans="1:16" ht="18.75" customHeight="1">
      <c r="A817" s="12" t="s">
        <v>0</v>
      </c>
      <c r="B817" s="255">
        <v>151</v>
      </c>
      <c r="C817" s="256">
        <v>23265</v>
      </c>
      <c r="D817" s="257">
        <v>1</v>
      </c>
      <c r="E817" s="258">
        <v>46006</v>
      </c>
      <c r="F817" s="258">
        <v>46036</v>
      </c>
      <c r="G817" s="257">
        <v>-21</v>
      </c>
      <c r="H817" s="257">
        <v>205200</v>
      </c>
      <c r="I817" s="257">
        <v>205200</v>
      </c>
      <c r="J817" s="257">
        <v>205200</v>
      </c>
      <c r="K817" s="257">
        <v>0</v>
      </c>
      <c r="L817" s="257">
        <v>0</v>
      </c>
      <c r="M817" s="257">
        <v>0</v>
      </c>
      <c r="N817" s="257">
        <v>0</v>
      </c>
      <c r="O817" s="257">
        <v>0</v>
      </c>
      <c r="P817" s="254"/>
    </row>
    <row r="818" spans="1:16" ht="18.75" customHeight="1">
      <c r="A818" s="12" t="s">
        <v>0</v>
      </c>
      <c r="B818" s="255">
        <v>751</v>
      </c>
      <c r="C818" s="256">
        <v>18528</v>
      </c>
      <c r="D818" s="257">
        <v>1</v>
      </c>
      <c r="E818" s="258">
        <v>46006</v>
      </c>
      <c r="F818" s="258">
        <v>46007</v>
      </c>
      <c r="G818" s="257">
        <v>8</v>
      </c>
      <c r="H818" s="257">
        <v>34250</v>
      </c>
      <c r="I818" s="257">
        <v>34250</v>
      </c>
      <c r="J818" s="257">
        <v>0</v>
      </c>
      <c r="K818" s="257">
        <v>34250</v>
      </c>
      <c r="L818" s="257">
        <v>0</v>
      </c>
      <c r="M818" s="257">
        <v>0</v>
      </c>
      <c r="N818" s="257">
        <v>0</v>
      </c>
      <c r="O818" s="257">
        <v>0</v>
      </c>
      <c r="P818" s="254"/>
    </row>
    <row r="819" spans="1:16" ht="18.75" customHeight="1">
      <c r="A819" s="12" t="s">
        <v>0</v>
      </c>
      <c r="B819" s="255">
        <v>751</v>
      </c>
      <c r="C819" s="256">
        <v>18581</v>
      </c>
      <c r="D819" s="257">
        <v>1</v>
      </c>
      <c r="E819" s="258">
        <v>46007</v>
      </c>
      <c r="F819" s="258">
        <v>46008</v>
      </c>
      <c r="G819" s="257">
        <v>7</v>
      </c>
      <c r="H819" s="257">
        <v>58260</v>
      </c>
      <c r="I819" s="257">
        <v>58260</v>
      </c>
      <c r="J819" s="257">
        <v>0</v>
      </c>
      <c r="K819" s="257">
        <v>58260</v>
      </c>
      <c r="L819" s="257">
        <v>0</v>
      </c>
      <c r="M819" s="257">
        <v>0</v>
      </c>
      <c r="N819" s="257">
        <v>0</v>
      </c>
      <c r="O819" s="257">
        <v>0</v>
      </c>
      <c r="P819" s="254"/>
    </row>
    <row r="820" spans="1:16" ht="18.75" customHeight="1">
      <c r="A820" s="12" t="s">
        <v>0</v>
      </c>
      <c r="B820" s="255">
        <v>751</v>
      </c>
      <c r="C820" s="256">
        <v>18582</v>
      </c>
      <c r="D820" s="257">
        <v>1</v>
      </c>
      <c r="E820" s="258">
        <v>46007</v>
      </c>
      <c r="F820" s="258">
        <v>46008</v>
      </c>
      <c r="G820" s="257">
        <v>7</v>
      </c>
      <c r="H820" s="257">
        <v>58250</v>
      </c>
      <c r="I820" s="257">
        <v>58250</v>
      </c>
      <c r="J820" s="257">
        <v>0</v>
      </c>
      <c r="K820" s="257">
        <v>58250</v>
      </c>
      <c r="L820" s="257">
        <v>0</v>
      </c>
      <c r="M820" s="257">
        <v>0</v>
      </c>
      <c r="N820" s="257">
        <v>0</v>
      </c>
      <c r="O820" s="257">
        <v>0</v>
      </c>
      <c r="P820" s="254"/>
    </row>
    <row r="821" spans="1:16" ht="18.75" customHeight="1">
      <c r="A821" s="12" t="s">
        <v>0</v>
      </c>
      <c r="B821" s="255">
        <v>751</v>
      </c>
      <c r="C821" s="256">
        <v>18583</v>
      </c>
      <c r="D821" s="257">
        <v>1</v>
      </c>
      <c r="E821" s="258">
        <v>46007</v>
      </c>
      <c r="F821" s="258">
        <v>46008</v>
      </c>
      <c r="G821" s="257">
        <v>7</v>
      </c>
      <c r="H821" s="257">
        <v>137000</v>
      </c>
      <c r="I821" s="257">
        <v>137000</v>
      </c>
      <c r="J821" s="257">
        <v>0</v>
      </c>
      <c r="K821" s="257">
        <v>137000</v>
      </c>
      <c r="L821" s="257">
        <v>0</v>
      </c>
      <c r="M821" s="257">
        <v>0</v>
      </c>
      <c r="N821" s="257">
        <v>0</v>
      </c>
      <c r="O821" s="257">
        <v>0</v>
      </c>
      <c r="P821" s="254"/>
    </row>
    <row r="822" spans="1:16" ht="18.75" customHeight="1">
      <c r="A822" s="12" t="s">
        <v>0</v>
      </c>
      <c r="B822" s="255">
        <v>151</v>
      </c>
      <c r="C822" s="256">
        <v>23327</v>
      </c>
      <c r="D822" s="257">
        <v>1</v>
      </c>
      <c r="E822" s="258">
        <v>46008</v>
      </c>
      <c r="F822" s="258">
        <v>46038</v>
      </c>
      <c r="G822" s="257">
        <v>-23</v>
      </c>
      <c r="H822" s="257">
        <v>28000</v>
      </c>
      <c r="I822" s="257">
        <v>28000</v>
      </c>
      <c r="J822" s="257">
        <v>28000</v>
      </c>
      <c r="K822" s="257">
        <v>0</v>
      </c>
      <c r="L822" s="257">
        <v>0</v>
      </c>
      <c r="M822" s="257">
        <v>0</v>
      </c>
      <c r="N822" s="257">
        <v>0</v>
      </c>
      <c r="O822" s="257">
        <v>0</v>
      </c>
      <c r="P822" s="254"/>
    </row>
    <row r="823" spans="1:16" ht="18.75" customHeight="1">
      <c r="A823" s="12" t="s">
        <v>0</v>
      </c>
      <c r="B823" s="255">
        <v>751</v>
      </c>
      <c r="C823" s="256">
        <v>18634</v>
      </c>
      <c r="D823" s="257">
        <v>1</v>
      </c>
      <c r="E823" s="258">
        <v>46009</v>
      </c>
      <c r="F823" s="258">
        <v>46011</v>
      </c>
      <c r="G823" s="257">
        <v>4</v>
      </c>
      <c r="H823" s="257">
        <v>310250</v>
      </c>
      <c r="I823" s="257">
        <v>310250</v>
      </c>
      <c r="J823" s="257">
        <v>0</v>
      </c>
      <c r="K823" s="257">
        <v>310250</v>
      </c>
      <c r="L823" s="257">
        <v>0</v>
      </c>
      <c r="M823" s="257">
        <v>0</v>
      </c>
      <c r="N823" s="257">
        <v>0</v>
      </c>
      <c r="O823" s="257">
        <v>0</v>
      </c>
      <c r="P823" s="254"/>
    </row>
    <row r="824" spans="1:16" ht="18.75" customHeight="1">
      <c r="A824" s="12" t="s">
        <v>0</v>
      </c>
      <c r="B824" s="255">
        <v>751</v>
      </c>
      <c r="C824" s="256">
        <v>18639</v>
      </c>
      <c r="D824" s="257">
        <v>1</v>
      </c>
      <c r="E824" s="258">
        <v>46009</v>
      </c>
      <c r="F824" s="258">
        <v>46011</v>
      </c>
      <c r="G824" s="257">
        <v>4</v>
      </c>
      <c r="H824" s="257">
        <v>376750</v>
      </c>
      <c r="I824" s="257">
        <v>376750</v>
      </c>
      <c r="J824" s="257">
        <v>0</v>
      </c>
      <c r="K824" s="257">
        <v>376750</v>
      </c>
      <c r="L824" s="257">
        <v>0</v>
      </c>
      <c r="M824" s="257">
        <v>0</v>
      </c>
      <c r="N824" s="257">
        <v>0</v>
      </c>
      <c r="O824" s="257">
        <v>0</v>
      </c>
      <c r="P824" s="254"/>
    </row>
    <row r="825" spans="1:16" ht="18.75" customHeight="1">
      <c r="A825" s="12" t="s">
        <v>0</v>
      </c>
      <c r="B825" s="255">
        <v>751</v>
      </c>
      <c r="C825" s="256">
        <v>18644</v>
      </c>
      <c r="D825" s="257">
        <v>1</v>
      </c>
      <c r="E825" s="258">
        <v>46009</v>
      </c>
      <c r="F825" s="258">
        <v>46039</v>
      </c>
      <c r="G825" s="257">
        <v>-24</v>
      </c>
      <c r="H825" s="257">
        <v>34250</v>
      </c>
      <c r="I825" s="257">
        <v>34250</v>
      </c>
      <c r="J825" s="257">
        <v>34250</v>
      </c>
      <c r="K825" s="257">
        <v>0</v>
      </c>
      <c r="L825" s="257">
        <v>0</v>
      </c>
      <c r="M825" s="257">
        <v>0</v>
      </c>
      <c r="N825" s="257">
        <v>0</v>
      </c>
      <c r="O825" s="257">
        <v>0</v>
      </c>
      <c r="P825" s="254"/>
    </row>
    <row r="826" spans="1:16" ht="18.75" customHeight="1">
      <c r="A826" s="12" t="s">
        <v>0</v>
      </c>
      <c r="B826" s="255">
        <v>751</v>
      </c>
      <c r="C826" s="256">
        <v>18672</v>
      </c>
      <c r="D826" s="257">
        <v>1</v>
      </c>
      <c r="E826" s="258">
        <v>46009</v>
      </c>
      <c r="F826" s="258">
        <v>46039</v>
      </c>
      <c r="G826" s="257">
        <v>-24</v>
      </c>
      <c r="H826" s="257">
        <v>72250</v>
      </c>
      <c r="I826" s="257">
        <v>72250</v>
      </c>
      <c r="J826" s="257">
        <v>72250</v>
      </c>
      <c r="K826" s="257">
        <v>0</v>
      </c>
      <c r="L826" s="257">
        <v>0</v>
      </c>
      <c r="M826" s="257">
        <v>0</v>
      </c>
      <c r="N826" s="257">
        <v>0</v>
      </c>
      <c r="O826" s="257">
        <v>0</v>
      </c>
      <c r="P826" s="254"/>
    </row>
    <row r="827" spans="1:16" ht="18.75" customHeight="1">
      <c r="A827" s="12" t="s">
        <v>0</v>
      </c>
      <c r="B827" s="255">
        <v>151</v>
      </c>
      <c r="C827" s="256">
        <v>23377</v>
      </c>
      <c r="D827" s="257">
        <v>1</v>
      </c>
      <c r="E827" s="258">
        <v>46010</v>
      </c>
      <c r="F827" s="258">
        <v>46040</v>
      </c>
      <c r="G827" s="257">
        <v>-25</v>
      </c>
      <c r="H827" s="257">
        <v>61700</v>
      </c>
      <c r="I827" s="257">
        <v>61700</v>
      </c>
      <c r="J827" s="257">
        <v>61700</v>
      </c>
      <c r="K827" s="257">
        <v>0</v>
      </c>
      <c r="L827" s="257">
        <v>0</v>
      </c>
      <c r="M827" s="257">
        <v>0</v>
      </c>
      <c r="N827" s="257">
        <v>0</v>
      </c>
      <c r="O827" s="257">
        <v>0</v>
      </c>
      <c r="P827" s="254"/>
    </row>
    <row r="828" spans="1:16" ht="18.75" customHeight="1">
      <c r="A828" s="12" t="s">
        <v>0</v>
      </c>
      <c r="B828" s="255">
        <v>151</v>
      </c>
      <c r="C828" s="256">
        <v>23404</v>
      </c>
      <c r="D828" s="257">
        <v>1</v>
      </c>
      <c r="E828" s="258">
        <v>46010</v>
      </c>
      <c r="F828" s="258">
        <v>46040</v>
      </c>
      <c r="G828" s="257">
        <v>-25</v>
      </c>
      <c r="H828" s="257">
        <v>19200</v>
      </c>
      <c r="I828" s="257">
        <v>19200</v>
      </c>
      <c r="J828" s="257">
        <v>19200</v>
      </c>
      <c r="K828" s="257">
        <v>0</v>
      </c>
      <c r="L828" s="257">
        <v>0</v>
      </c>
      <c r="M828" s="257">
        <v>0</v>
      </c>
      <c r="N828" s="257">
        <v>0</v>
      </c>
      <c r="O828" s="257">
        <v>0</v>
      </c>
      <c r="P828" s="254"/>
    </row>
    <row r="829" spans="1:16" ht="18.75" customHeight="1">
      <c r="A829" s="12" t="s">
        <v>0</v>
      </c>
      <c r="B829" s="255">
        <v>751</v>
      </c>
      <c r="C829" s="256">
        <v>18700</v>
      </c>
      <c r="D829" s="257">
        <v>1</v>
      </c>
      <c r="E829" s="258">
        <v>46010</v>
      </c>
      <c r="F829" s="258">
        <v>46012</v>
      </c>
      <c r="G829" s="257">
        <v>3</v>
      </c>
      <c r="H829" s="257">
        <v>74000</v>
      </c>
      <c r="I829" s="257">
        <v>74000</v>
      </c>
      <c r="J829" s="257">
        <v>0</v>
      </c>
      <c r="K829" s="257">
        <v>74000</v>
      </c>
      <c r="L829" s="257">
        <v>0</v>
      </c>
      <c r="M829" s="257">
        <v>0</v>
      </c>
      <c r="N829" s="257">
        <v>0</v>
      </c>
      <c r="O829" s="257">
        <v>0</v>
      </c>
      <c r="P829" s="254"/>
    </row>
    <row r="830" spans="1:16" ht="18.75" customHeight="1">
      <c r="A830" s="12" t="s">
        <v>0</v>
      </c>
      <c r="B830" s="255">
        <v>151</v>
      </c>
      <c r="C830" s="256">
        <v>23430</v>
      </c>
      <c r="D830" s="257">
        <v>1</v>
      </c>
      <c r="E830" s="258">
        <v>46010</v>
      </c>
      <c r="F830" s="258">
        <v>46040</v>
      </c>
      <c r="G830" s="257">
        <v>-25</v>
      </c>
      <c r="H830" s="257">
        <v>124000</v>
      </c>
      <c r="I830" s="257">
        <v>124000</v>
      </c>
      <c r="J830" s="257">
        <v>124000</v>
      </c>
      <c r="K830" s="257">
        <v>0</v>
      </c>
      <c r="L830" s="257">
        <v>0</v>
      </c>
      <c r="M830" s="257">
        <v>0</v>
      </c>
      <c r="N830" s="257">
        <v>0</v>
      </c>
      <c r="O830" s="257">
        <v>0</v>
      </c>
      <c r="P830" s="254"/>
    </row>
    <row r="831" spans="1:16" ht="18.75" customHeight="1">
      <c r="A831" s="12" t="s">
        <v>0</v>
      </c>
      <c r="B831" s="255">
        <v>151</v>
      </c>
      <c r="C831" s="256">
        <v>23476</v>
      </c>
      <c r="D831" s="257">
        <v>1</v>
      </c>
      <c r="E831" s="258">
        <v>46011</v>
      </c>
      <c r="F831" s="258">
        <v>46041</v>
      </c>
      <c r="G831" s="257">
        <v>-26</v>
      </c>
      <c r="H831" s="257">
        <v>33360</v>
      </c>
      <c r="I831" s="257">
        <v>33360</v>
      </c>
      <c r="J831" s="257">
        <v>33360</v>
      </c>
      <c r="K831" s="257">
        <v>0</v>
      </c>
      <c r="L831" s="257">
        <v>0</v>
      </c>
      <c r="M831" s="257">
        <v>0</v>
      </c>
      <c r="N831" s="257">
        <v>0</v>
      </c>
      <c r="O831" s="257">
        <v>0</v>
      </c>
      <c r="P831" s="254"/>
    </row>
    <row r="832" spans="1:16" ht="18.75" customHeight="1">
      <c r="A832" s="12" t="s">
        <v>0</v>
      </c>
      <c r="B832" s="255">
        <v>151</v>
      </c>
      <c r="C832" s="256">
        <v>23482</v>
      </c>
      <c r="D832" s="257">
        <v>1</v>
      </c>
      <c r="E832" s="258">
        <v>46011</v>
      </c>
      <c r="F832" s="258">
        <v>46041</v>
      </c>
      <c r="G832" s="257">
        <v>-26</v>
      </c>
      <c r="H832" s="257">
        <v>9766</v>
      </c>
      <c r="I832" s="257">
        <v>9766</v>
      </c>
      <c r="J832" s="257">
        <v>9766</v>
      </c>
      <c r="K832" s="257">
        <v>0</v>
      </c>
      <c r="L832" s="257">
        <v>0</v>
      </c>
      <c r="M832" s="257">
        <v>0</v>
      </c>
      <c r="N832" s="257">
        <v>0</v>
      </c>
      <c r="O832" s="257">
        <v>0</v>
      </c>
      <c r="P832" s="254"/>
    </row>
    <row r="833" spans="1:16" ht="18.75" customHeight="1">
      <c r="A833" s="12" t="s">
        <v>0</v>
      </c>
      <c r="B833" s="255">
        <v>751</v>
      </c>
      <c r="C833" s="256">
        <v>18764</v>
      </c>
      <c r="D833" s="257">
        <v>1</v>
      </c>
      <c r="E833" s="258">
        <v>46011</v>
      </c>
      <c r="F833" s="258">
        <v>46041</v>
      </c>
      <c r="G833" s="257">
        <v>-26</v>
      </c>
      <c r="H833" s="257">
        <v>58000</v>
      </c>
      <c r="I833" s="257">
        <v>58000</v>
      </c>
      <c r="J833" s="257">
        <v>58000</v>
      </c>
      <c r="K833" s="257">
        <v>0</v>
      </c>
      <c r="L833" s="257">
        <v>0</v>
      </c>
      <c r="M833" s="257">
        <v>0</v>
      </c>
      <c r="N833" s="257">
        <v>0</v>
      </c>
      <c r="O833" s="257">
        <v>0</v>
      </c>
      <c r="P833" s="254"/>
    </row>
    <row r="834" spans="1:16" ht="18.75" customHeight="1">
      <c r="A834" s="12" t="s">
        <v>0</v>
      </c>
      <c r="B834" s="255">
        <v>151</v>
      </c>
      <c r="C834" s="256">
        <v>23489</v>
      </c>
      <c r="D834" s="257">
        <v>1</v>
      </c>
      <c r="E834" s="258">
        <v>46011</v>
      </c>
      <c r="F834" s="258">
        <v>46041</v>
      </c>
      <c r="G834" s="257">
        <v>-26</v>
      </c>
      <c r="H834" s="257">
        <v>111000</v>
      </c>
      <c r="I834" s="257">
        <v>111000</v>
      </c>
      <c r="J834" s="257">
        <v>111000</v>
      </c>
      <c r="K834" s="257">
        <v>0</v>
      </c>
      <c r="L834" s="257">
        <v>0</v>
      </c>
      <c r="M834" s="257">
        <v>0</v>
      </c>
      <c r="N834" s="257">
        <v>0</v>
      </c>
      <c r="O834" s="257">
        <v>0</v>
      </c>
      <c r="P834" s="254"/>
    </row>
    <row r="835" spans="1:16" ht="18.75" customHeight="1">
      <c r="A835" s="12" t="s">
        <v>0</v>
      </c>
      <c r="B835" s="255">
        <v>151</v>
      </c>
      <c r="C835" s="256">
        <v>23490</v>
      </c>
      <c r="D835" s="257">
        <v>1</v>
      </c>
      <c r="E835" s="258">
        <v>46011</v>
      </c>
      <c r="F835" s="258">
        <v>46041</v>
      </c>
      <c r="G835" s="257">
        <v>-26</v>
      </c>
      <c r="H835" s="257">
        <v>34250</v>
      </c>
      <c r="I835" s="257">
        <v>34250</v>
      </c>
      <c r="J835" s="257">
        <v>34250</v>
      </c>
      <c r="K835" s="257">
        <v>0</v>
      </c>
      <c r="L835" s="257">
        <v>0</v>
      </c>
      <c r="M835" s="257">
        <v>0</v>
      </c>
      <c r="N835" s="257">
        <v>0</v>
      </c>
      <c r="O835" s="257">
        <v>0</v>
      </c>
      <c r="P835" s="254"/>
    </row>
    <row r="836" spans="1:16" ht="18.75" customHeight="1">
      <c r="A836" s="12" t="s">
        <v>0</v>
      </c>
      <c r="B836" s="255">
        <v>151</v>
      </c>
      <c r="C836" s="256">
        <v>23492</v>
      </c>
      <c r="D836" s="257">
        <v>1</v>
      </c>
      <c r="E836" s="258">
        <v>46012</v>
      </c>
      <c r="F836" s="258">
        <v>46042</v>
      </c>
      <c r="G836" s="257">
        <v>-27</v>
      </c>
      <c r="H836" s="257">
        <v>154500</v>
      </c>
      <c r="I836" s="257">
        <v>154500</v>
      </c>
      <c r="J836" s="257">
        <v>154500</v>
      </c>
      <c r="K836" s="257">
        <v>0</v>
      </c>
      <c r="L836" s="257">
        <v>0</v>
      </c>
      <c r="M836" s="257">
        <v>0</v>
      </c>
      <c r="N836" s="257">
        <v>0</v>
      </c>
      <c r="O836" s="257">
        <v>0</v>
      </c>
      <c r="P836" s="254"/>
    </row>
    <row r="837" spans="1:16" ht="18.75" customHeight="1">
      <c r="A837" s="12" t="s">
        <v>0</v>
      </c>
      <c r="B837" s="255">
        <v>151</v>
      </c>
      <c r="C837" s="256">
        <v>23493</v>
      </c>
      <c r="D837" s="257">
        <v>1</v>
      </c>
      <c r="E837" s="258">
        <v>46012</v>
      </c>
      <c r="F837" s="258">
        <v>46042</v>
      </c>
      <c r="G837" s="257">
        <v>-27</v>
      </c>
      <c r="H837" s="257">
        <v>34200</v>
      </c>
      <c r="I837" s="257">
        <v>34200</v>
      </c>
      <c r="J837" s="257">
        <v>34200</v>
      </c>
      <c r="K837" s="257">
        <v>0</v>
      </c>
      <c r="L837" s="257">
        <v>0</v>
      </c>
      <c r="M837" s="257">
        <v>0</v>
      </c>
      <c r="N837" s="257">
        <v>0</v>
      </c>
      <c r="O837" s="257">
        <v>0</v>
      </c>
      <c r="P837" s="254"/>
    </row>
    <row r="838" spans="1:16" ht="18.75" customHeight="1">
      <c r="A838" s="12" t="s">
        <v>0</v>
      </c>
      <c r="B838" s="255">
        <v>751</v>
      </c>
      <c r="C838" s="256">
        <v>18777</v>
      </c>
      <c r="D838" s="257">
        <v>1</v>
      </c>
      <c r="E838" s="258">
        <v>46013</v>
      </c>
      <c r="F838" s="258">
        <v>46043</v>
      </c>
      <c r="G838" s="257">
        <v>-28</v>
      </c>
      <c r="H838" s="257">
        <v>248000</v>
      </c>
      <c r="I838" s="257">
        <v>248000</v>
      </c>
      <c r="J838" s="257">
        <v>248000</v>
      </c>
      <c r="K838" s="257">
        <v>0</v>
      </c>
      <c r="L838" s="257">
        <v>0</v>
      </c>
      <c r="M838" s="257">
        <v>0</v>
      </c>
      <c r="N838" s="257">
        <v>0</v>
      </c>
      <c r="O838" s="257">
        <v>0</v>
      </c>
      <c r="P838" s="254"/>
    </row>
    <row r="839" spans="1:16" ht="18.75" customHeight="1">
      <c r="A839" s="12" t="s">
        <v>0</v>
      </c>
      <c r="B839" s="255">
        <v>751</v>
      </c>
      <c r="C839" s="256">
        <v>18783</v>
      </c>
      <c r="D839" s="257">
        <v>1</v>
      </c>
      <c r="E839" s="258">
        <v>46013</v>
      </c>
      <c r="F839" s="258">
        <v>46015</v>
      </c>
      <c r="G839" s="257">
        <v>0</v>
      </c>
      <c r="H839" s="257">
        <v>42000</v>
      </c>
      <c r="I839" s="257">
        <v>42000</v>
      </c>
      <c r="J839" s="257">
        <v>42000</v>
      </c>
      <c r="K839" s="257">
        <v>0</v>
      </c>
      <c r="L839" s="257">
        <v>0</v>
      </c>
      <c r="M839" s="257">
        <v>0</v>
      </c>
      <c r="N839" s="257">
        <v>0</v>
      </c>
      <c r="O839" s="257">
        <v>0</v>
      </c>
      <c r="P839" s="254"/>
    </row>
    <row r="840" spans="1:16" ht="18.75" customHeight="1">
      <c r="A840" s="12" t="s">
        <v>0</v>
      </c>
      <c r="B840" s="255">
        <v>151</v>
      </c>
      <c r="C840" s="256">
        <v>23519</v>
      </c>
      <c r="D840" s="257">
        <v>1</v>
      </c>
      <c r="E840" s="258">
        <v>46013</v>
      </c>
      <c r="F840" s="258">
        <v>46015</v>
      </c>
      <c r="G840" s="257">
        <v>0</v>
      </c>
      <c r="H840" s="257">
        <v>15000</v>
      </c>
      <c r="I840" s="257">
        <v>15000</v>
      </c>
      <c r="J840" s="257">
        <v>15000</v>
      </c>
      <c r="K840" s="257">
        <v>0</v>
      </c>
      <c r="L840" s="257">
        <v>0</v>
      </c>
      <c r="M840" s="257">
        <v>0</v>
      </c>
      <c r="N840" s="257">
        <v>0</v>
      </c>
      <c r="O840" s="257">
        <v>0</v>
      </c>
      <c r="P840" s="254"/>
    </row>
    <row r="841" spans="1:16" ht="18.75" customHeight="1">
      <c r="A841" s="12" t="s">
        <v>0</v>
      </c>
      <c r="B841" s="255">
        <v>151</v>
      </c>
      <c r="C841" s="256">
        <v>23522</v>
      </c>
      <c r="D841" s="257">
        <v>1</v>
      </c>
      <c r="E841" s="258">
        <v>46013</v>
      </c>
      <c r="F841" s="258">
        <v>46015</v>
      </c>
      <c r="G841" s="257">
        <v>0</v>
      </c>
      <c r="H841" s="257">
        <v>14000</v>
      </c>
      <c r="I841" s="257">
        <v>14000</v>
      </c>
      <c r="J841" s="257">
        <v>14000</v>
      </c>
      <c r="K841" s="257">
        <v>0</v>
      </c>
      <c r="L841" s="257">
        <v>0</v>
      </c>
      <c r="M841" s="257">
        <v>0</v>
      </c>
      <c r="N841" s="257">
        <v>0</v>
      </c>
      <c r="O841" s="257">
        <v>0</v>
      </c>
      <c r="P841" s="254"/>
    </row>
    <row r="842" spans="1:16" ht="18.75" customHeight="1">
      <c r="A842" s="12" t="s">
        <v>0</v>
      </c>
      <c r="B842" s="255">
        <v>151</v>
      </c>
      <c r="C842" s="256">
        <v>23523</v>
      </c>
      <c r="D842" s="257">
        <v>1</v>
      </c>
      <c r="E842" s="258">
        <v>46013</v>
      </c>
      <c r="F842" s="258">
        <v>46015</v>
      </c>
      <c r="G842" s="257">
        <v>0</v>
      </c>
      <c r="H842" s="257">
        <v>316400</v>
      </c>
      <c r="I842" s="257">
        <v>316400</v>
      </c>
      <c r="J842" s="257">
        <v>316400</v>
      </c>
      <c r="K842" s="257">
        <v>0</v>
      </c>
      <c r="L842" s="257">
        <v>0</v>
      </c>
      <c r="M842" s="257">
        <v>0</v>
      </c>
      <c r="N842" s="257">
        <v>0</v>
      </c>
      <c r="O842" s="257">
        <v>0</v>
      </c>
      <c r="P842" s="254"/>
    </row>
    <row r="843" spans="1:16" ht="18.75" customHeight="1">
      <c r="A843" s="12" t="s">
        <v>0</v>
      </c>
      <c r="B843" s="255">
        <v>751</v>
      </c>
      <c r="C843" s="256">
        <v>18793</v>
      </c>
      <c r="D843" s="257">
        <v>1</v>
      </c>
      <c r="E843" s="258">
        <v>46013</v>
      </c>
      <c r="F843" s="258">
        <v>46043</v>
      </c>
      <c r="G843" s="257">
        <v>-28</v>
      </c>
      <c r="H843" s="257">
        <v>98250</v>
      </c>
      <c r="I843" s="257">
        <v>98250</v>
      </c>
      <c r="J843" s="257">
        <v>98250</v>
      </c>
      <c r="K843" s="257">
        <v>0</v>
      </c>
      <c r="L843" s="257">
        <v>0</v>
      </c>
      <c r="M843" s="257">
        <v>0</v>
      </c>
      <c r="N843" s="257">
        <v>0</v>
      </c>
      <c r="O843" s="257">
        <v>0</v>
      </c>
      <c r="P843" s="254"/>
    </row>
    <row r="844" spans="1:16" ht="18.75" customHeight="1">
      <c r="A844" s="12" t="s">
        <v>0</v>
      </c>
      <c r="B844" s="255">
        <v>751</v>
      </c>
      <c r="C844" s="256">
        <v>18796</v>
      </c>
      <c r="D844" s="257">
        <v>1</v>
      </c>
      <c r="E844" s="258">
        <v>46013</v>
      </c>
      <c r="F844" s="258">
        <v>46015</v>
      </c>
      <c r="G844" s="257">
        <v>0</v>
      </c>
      <c r="H844" s="257">
        <v>66250</v>
      </c>
      <c r="I844" s="257">
        <v>66250</v>
      </c>
      <c r="J844" s="257">
        <v>66250</v>
      </c>
      <c r="K844" s="257">
        <v>0</v>
      </c>
      <c r="L844" s="257">
        <v>0</v>
      </c>
      <c r="M844" s="257">
        <v>0</v>
      </c>
      <c r="N844" s="257">
        <v>0</v>
      </c>
      <c r="O844" s="257">
        <v>0</v>
      </c>
      <c r="P844" s="254"/>
    </row>
    <row r="845" spans="1:16" ht="18.75" customHeight="1">
      <c r="A845" s="12" t="s">
        <v>0</v>
      </c>
      <c r="B845" s="255">
        <v>151</v>
      </c>
      <c r="C845" s="256">
        <v>23524</v>
      </c>
      <c r="D845" s="257">
        <v>1</v>
      </c>
      <c r="E845" s="258">
        <v>46013</v>
      </c>
      <c r="F845" s="258">
        <v>46043</v>
      </c>
      <c r="G845" s="257">
        <v>-28</v>
      </c>
      <c r="H845" s="257">
        <v>183100</v>
      </c>
      <c r="I845" s="257">
        <v>183100</v>
      </c>
      <c r="J845" s="257">
        <v>183100</v>
      </c>
      <c r="K845" s="257">
        <v>0</v>
      </c>
      <c r="L845" s="257">
        <v>0</v>
      </c>
      <c r="M845" s="257">
        <v>0</v>
      </c>
      <c r="N845" s="257">
        <v>0</v>
      </c>
      <c r="O845" s="257">
        <v>0</v>
      </c>
      <c r="P845" s="254"/>
    </row>
    <row r="846" spans="1:16" ht="18.75" customHeight="1">
      <c r="A846" s="12" t="s">
        <v>0</v>
      </c>
      <c r="B846" s="255">
        <v>751</v>
      </c>
      <c r="C846" s="256">
        <v>18808</v>
      </c>
      <c r="D846" s="257">
        <v>1</v>
      </c>
      <c r="E846" s="258">
        <v>46013</v>
      </c>
      <c r="F846" s="258">
        <v>46043</v>
      </c>
      <c r="G846" s="257">
        <v>-28</v>
      </c>
      <c r="H846" s="257">
        <v>10500</v>
      </c>
      <c r="I846" s="257">
        <v>10500</v>
      </c>
      <c r="J846" s="257">
        <v>10500</v>
      </c>
      <c r="K846" s="257">
        <v>0</v>
      </c>
      <c r="L846" s="257">
        <v>0</v>
      </c>
      <c r="M846" s="257">
        <v>0</v>
      </c>
      <c r="N846" s="257">
        <v>0</v>
      </c>
      <c r="O846" s="257">
        <v>0</v>
      </c>
      <c r="P846" s="254"/>
    </row>
    <row r="847" spans="1:16" ht="18.75" customHeight="1">
      <c r="A847" s="12" t="s">
        <v>0</v>
      </c>
      <c r="B847" s="255">
        <v>151</v>
      </c>
      <c r="C847" s="256">
        <v>23545</v>
      </c>
      <c r="D847" s="257">
        <v>1</v>
      </c>
      <c r="E847" s="258">
        <v>46014</v>
      </c>
      <c r="F847" s="258">
        <v>46044</v>
      </c>
      <c r="G847" s="257">
        <v>-29</v>
      </c>
      <c r="H847" s="257">
        <v>48900</v>
      </c>
      <c r="I847" s="257">
        <v>48900</v>
      </c>
      <c r="J847" s="257">
        <v>48900</v>
      </c>
      <c r="K847" s="257">
        <v>0</v>
      </c>
      <c r="L847" s="257">
        <v>0</v>
      </c>
      <c r="M847" s="257">
        <v>0</v>
      </c>
      <c r="N847" s="257">
        <v>0</v>
      </c>
      <c r="O847" s="257">
        <v>0</v>
      </c>
      <c r="P847" s="254"/>
    </row>
    <row r="848" spans="1:16" ht="18.75" customHeight="1">
      <c r="A848" s="12" t="s">
        <v>0</v>
      </c>
      <c r="B848" s="255">
        <v>151</v>
      </c>
      <c r="C848" s="256">
        <v>23551</v>
      </c>
      <c r="D848" s="257">
        <v>1</v>
      </c>
      <c r="E848" s="258">
        <v>46014</v>
      </c>
      <c r="F848" s="258">
        <v>46044</v>
      </c>
      <c r="G848" s="257">
        <v>-29</v>
      </c>
      <c r="H848" s="257">
        <v>82330</v>
      </c>
      <c r="I848" s="257">
        <v>82330</v>
      </c>
      <c r="J848" s="257">
        <v>82330</v>
      </c>
      <c r="K848" s="257">
        <v>0</v>
      </c>
      <c r="L848" s="257">
        <v>0</v>
      </c>
      <c r="M848" s="257">
        <v>0</v>
      </c>
      <c r="N848" s="257">
        <v>0</v>
      </c>
      <c r="O848" s="257">
        <v>0</v>
      </c>
      <c r="P848" s="254"/>
    </row>
    <row r="849" spans="1:16" ht="18.75" customHeight="1">
      <c r="A849" s="12" t="s">
        <v>0</v>
      </c>
      <c r="B849" s="255">
        <v>151</v>
      </c>
      <c r="C849" s="256">
        <v>23553</v>
      </c>
      <c r="D849" s="257">
        <v>1</v>
      </c>
      <c r="E849" s="258">
        <v>46014</v>
      </c>
      <c r="F849" s="258">
        <v>46044</v>
      </c>
      <c r="G849" s="257">
        <v>-29</v>
      </c>
      <c r="H849" s="257">
        <v>601650</v>
      </c>
      <c r="I849" s="257">
        <v>601650</v>
      </c>
      <c r="J849" s="257">
        <v>601650</v>
      </c>
      <c r="K849" s="257">
        <v>0</v>
      </c>
      <c r="L849" s="257">
        <v>0</v>
      </c>
      <c r="M849" s="257">
        <v>0</v>
      </c>
      <c r="N849" s="257">
        <v>0</v>
      </c>
      <c r="O849" s="257">
        <v>0</v>
      </c>
      <c r="P849" s="254"/>
    </row>
    <row r="850" spans="1:16" ht="18.75" customHeight="1">
      <c r="A850" s="12" t="s">
        <v>0</v>
      </c>
      <c r="B850" s="255">
        <v>151</v>
      </c>
      <c r="C850" s="256">
        <v>23563</v>
      </c>
      <c r="D850" s="257">
        <v>1</v>
      </c>
      <c r="E850" s="258">
        <v>46014</v>
      </c>
      <c r="F850" s="258">
        <v>46044</v>
      </c>
      <c r="G850" s="257">
        <v>-29</v>
      </c>
      <c r="H850" s="257">
        <v>73710</v>
      </c>
      <c r="I850" s="257">
        <v>73710</v>
      </c>
      <c r="J850" s="257">
        <v>73710</v>
      </c>
      <c r="K850" s="257">
        <v>0</v>
      </c>
      <c r="L850" s="257">
        <v>0</v>
      </c>
      <c r="M850" s="257">
        <v>0</v>
      </c>
      <c r="N850" s="257">
        <v>0</v>
      </c>
      <c r="O850" s="257">
        <v>0</v>
      </c>
      <c r="P850" s="254"/>
    </row>
    <row r="851" spans="1:16" ht="18.75" customHeight="1">
      <c r="A851" s="12" t="s">
        <v>0</v>
      </c>
      <c r="B851" s="255">
        <v>151</v>
      </c>
      <c r="C851" s="256">
        <v>23567</v>
      </c>
      <c r="D851" s="257">
        <v>1</v>
      </c>
      <c r="E851" s="258">
        <v>46014</v>
      </c>
      <c r="F851" s="258">
        <v>46044</v>
      </c>
      <c r="G851" s="257">
        <v>-29</v>
      </c>
      <c r="H851" s="257">
        <v>150700</v>
      </c>
      <c r="I851" s="257">
        <v>150700</v>
      </c>
      <c r="J851" s="257">
        <v>150700</v>
      </c>
      <c r="K851" s="257">
        <v>0</v>
      </c>
      <c r="L851" s="257">
        <v>0</v>
      </c>
      <c r="M851" s="257">
        <v>0</v>
      </c>
      <c r="N851" s="257">
        <v>0</v>
      </c>
      <c r="O851" s="257">
        <v>0</v>
      </c>
      <c r="P851" s="254"/>
    </row>
    <row r="852" spans="1:16" ht="18.75" customHeight="1">
      <c r="A852" s="12" t="s">
        <v>0</v>
      </c>
      <c r="B852" s="255">
        <v>151</v>
      </c>
      <c r="C852" s="256">
        <v>23594</v>
      </c>
      <c r="D852" s="257">
        <v>1</v>
      </c>
      <c r="E852" s="258">
        <v>46015</v>
      </c>
      <c r="F852" s="258">
        <v>46045</v>
      </c>
      <c r="G852" s="257">
        <v>-30</v>
      </c>
      <c r="H852" s="257">
        <v>14000</v>
      </c>
      <c r="I852" s="257">
        <v>14000</v>
      </c>
      <c r="J852" s="257">
        <v>14000</v>
      </c>
      <c r="K852" s="257">
        <v>0</v>
      </c>
      <c r="L852" s="257">
        <v>0</v>
      </c>
      <c r="M852" s="257">
        <v>0</v>
      </c>
      <c r="N852" s="257">
        <v>0</v>
      </c>
      <c r="O852" s="257">
        <v>0</v>
      </c>
      <c r="P852" s="254"/>
    </row>
    <row r="853" spans="1:16" ht="18.75" customHeight="1">
      <c r="A853" s="12" t="s">
        <v>0</v>
      </c>
      <c r="B853" s="255">
        <v>151</v>
      </c>
      <c r="C853" s="256">
        <v>23599</v>
      </c>
      <c r="D853" s="257">
        <v>1</v>
      </c>
      <c r="E853" s="258">
        <v>46015</v>
      </c>
      <c r="F853" s="258">
        <v>46045</v>
      </c>
      <c r="G853" s="257">
        <v>-30</v>
      </c>
      <c r="H853" s="257">
        <v>14000</v>
      </c>
      <c r="I853" s="257">
        <v>14000</v>
      </c>
      <c r="J853" s="257">
        <v>14000</v>
      </c>
      <c r="K853" s="257">
        <v>0</v>
      </c>
      <c r="L853" s="257">
        <v>0</v>
      </c>
      <c r="M853" s="257">
        <v>0</v>
      </c>
      <c r="N853" s="257">
        <v>0</v>
      </c>
      <c r="O853" s="257">
        <v>0</v>
      </c>
      <c r="P853" s="254"/>
    </row>
    <row r="854" spans="1:16" ht="18.75" customHeight="1">
      <c r="A854" s="12" t="s">
        <v>0</v>
      </c>
      <c r="B854" s="255">
        <v>751</v>
      </c>
      <c r="C854" s="256">
        <v>18870</v>
      </c>
      <c r="D854" s="257">
        <v>1</v>
      </c>
      <c r="E854" s="258">
        <v>46015</v>
      </c>
      <c r="F854" s="258">
        <v>46045</v>
      </c>
      <c r="G854" s="257">
        <v>-30</v>
      </c>
      <c r="H854" s="257">
        <v>691000</v>
      </c>
      <c r="I854" s="257">
        <v>691000</v>
      </c>
      <c r="J854" s="257">
        <v>691000</v>
      </c>
      <c r="K854" s="257">
        <v>0</v>
      </c>
      <c r="L854" s="257">
        <v>0</v>
      </c>
      <c r="M854" s="257">
        <v>0</v>
      </c>
      <c r="N854" s="257">
        <v>0</v>
      </c>
      <c r="O854" s="257">
        <v>0</v>
      </c>
      <c r="P854" s="254"/>
    </row>
    <row r="855" spans="1:16" ht="18.75" customHeight="1">
      <c r="A855" s="12" t="s">
        <v>0</v>
      </c>
      <c r="B855" s="255">
        <v>151</v>
      </c>
      <c r="C855" s="256">
        <v>23605</v>
      </c>
      <c r="D855" s="257">
        <v>1</v>
      </c>
      <c r="E855" s="258">
        <v>46015</v>
      </c>
      <c r="F855" s="258">
        <v>46045</v>
      </c>
      <c r="G855" s="257">
        <v>-30</v>
      </c>
      <c r="H855" s="257">
        <v>213880</v>
      </c>
      <c r="I855" s="257">
        <v>213880</v>
      </c>
      <c r="J855" s="257">
        <v>213880</v>
      </c>
      <c r="K855" s="257">
        <v>0</v>
      </c>
      <c r="L855" s="257">
        <v>0</v>
      </c>
      <c r="M855" s="257">
        <v>0</v>
      </c>
      <c r="N855" s="257">
        <v>0</v>
      </c>
      <c r="O855" s="257">
        <v>0</v>
      </c>
      <c r="P855" s="254"/>
    </row>
    <row r="856" spans="1:16" ht="18.75" customHeight="1">
      <c r="A856" s="12" t="s">
        <v>171</v>
      </c>
      <c r="B856" s="255">
        <v>751</v>
      </c>
      <c r="C856" s="256">
        <v>8426</v>
      </c>
      <c r="D856" s="257">
        <v>1</v>
      </c>
      <c r="E856" s="258">
        <v>45626</v>
      </c>
      <c r="F856" s="258">
        <v>45634</v>
      </c>
      <c r="G856" s="257">
        <v>381</v>
      </c>
      <c r="H856" s="257">
        <v>1715000</v>
      </c>
      <c r="I856" s="257">
        <v>1715000</v>
      </c>
      <c r="J856" s="257">
        <v>0</v>
      </c>
      <c r="K856" s="257">
        <v>0</v>
      </c>
      <c r="L856" s="257">
        <v>0</v>
      </c>
      <c r="M856" s="257">
        <v>0</v>
      </c>
      <c r="N856" s="257">
        <v>0</v>
      </c>
      <c r="O856" s="257">
        <v>1715000</v>
      </c>
      <c r="P856" s="254"/>
    </row>
    <row r="857" spans="1:16" ht="18.75" customHeight="1">
      <c r="A857" s="12" t="s">
        <v>171</v>
      </c>
      <c r="B857" s="255">
        <v>751</v>
      </c>
      <c r="C857" s="256">
        <v>8483</v>
      </c>
      <c r="D857" s="257">
        <v>1</v>
      </c>
      <c r="E857" s="258">
        <v>45629</v>
      </c>
      <c r="F857" s="258">
        <v>45637</v>
      </c>
      <c r="G857" s="257">
        <v>378</v>
      </c>
      <c r="H857" s="257">
        <v>600600</v>
      </c>
      <c r="I857" s="257">
        <v>590100</v>
      </c>
      <c r="J857" s="257">
        <v>0</v>
      </c>
      <c r="K857" s="257">
        <v>0</v>
      </c>
      <c r="L857" s="257">
        <v>0</v>
      </c>
      <c r="M857" s="257">
        <v>0</v>
      </c>
      <c r="N857" s="257">
        <v>0</v>
      </c>
      <c r="O857" s="257">
        <v>590100</v>
      </c>
      <c r="P857" s="254"/>
    </row>
    <row r="858" spans="1:16" ht="18.75" customHeight="1">
      <c r="A858" s="12" t="s">
        <v>171</v>
      </c>
      <c r="B858" s="255">
        <v>751</v>
      </c>
      <c r="C858" s="256">
        <v>8506</v>
      </c>
      <c r="D858" s="257">
        <v>1</v>
      </c>
      <c r="E858" s="258">
        <v>45630</v>
      </c>
      <c r="F858" s="258">
        <v>45638</v>
      </c>
      <c r="G858" s="257">
        <v>377</v>
      </c>
      <c r="H858" s="257">
        <v>497000</v>
      </c>
      <c r="I858" s="257">
        <v>497000</v>
      </c>
      <c r="J858" s="257">
        <v>0</v>
      </c>
      <c r="K858" s="257">
        <v>0</v>
      </c>
      <c r="L858" s="257">
        <v>0</v>
      </c>
      <c r="M858" s="257">
        <v>0</v>
      </c>
      <c r="N858" s="257">
        <v>0</v>
      </c>
      <c r="O858" s="257">
        <v>497000</v>
      </c>
      <c r="P858" s="254"/>
    </row>
    <row r="859" spans="1:16" ht="18.75" customHeight="1">
      <c r="A859" s="12" t="s">
        <v>171</v>
      </c>
      <c r="B859" s="255">
        <v>751</v>
      </c>
      <c r="C859" s="256">
        <v>8850</v>
      </c>
      <c r="D859" s="257">
        <v>1</v>
      </c>
      <c r="E859" s="258">
        <v>45643</v>
      </c>
      <c r="F859" s="258">
        <v>45651</v>
      </c>
      <c r="G859" s="257">
        <v>364</v>
      </c>
      <c r="H859" s="257">
        <v>742000</v>
      </c>
      <c r="I859" s="257">
        <v>655180</v>
      </c>
      <c r="J859" s="257">
        <v>0</v>
      </c>
      <c r="K859" s="257">
        <v>0</v>
      </c>
      <c r="L859" s="257">
        <v>0</v>
      </c>
      <c r="M859" s="257">
        <v>0</v>
      </c>
      <c r="N859" s="257">
        <v>0</v>
      </c>
      <c r="O859" s="257">
        <v>655180</v>
      </c>
      <c r="P859" s="254"/>
    </row>
    <row r="860" spans="1:16" ht="18.75" customHeight="1">
      <c r="A860" s="12" t="s">
        <v>171</v>
      </c>
      <c r="B860" s="255">
        <v>751</v>
      </c>
      <c r="C860" s="256">
        <v>8963</v>
      </c>
      <c r="D860" s="257">
        <v>1</v>
      </c>
      <c r="E860" s="258">
        <v>45646</v>
      </c>
      <c r="F860" s="258">
        <v>45654</v>
      </c>
      <c r="G860" s="257">
        <v>361</v>
      </c>
      <c r="H860" s="257">
        <v>587300</v>
      </c>
      <c r="I860" s="257">
        <v>587300</v>
      </c>
      <c r="J860" s="257">
        <v>0</v>
      </c>
      <c r="K860" s="257">
        <v>0</v>
      </c>
      <c r="L860" s="257">
        <v>0</v>
      </c>
      <c r="M860" s="257">
        <v>0</v>
      </c>
      <c r="N860" s="257">
        <v>0</v>
      </c>
      <c r="O860" s="257">
        <v>587300</v>
      </c>
      <c r="P860" s="254"/>
    </row>
    <row r="861" spans="1:16" ht="18.75" customHeight="1">
      <c r="A861" s="12" t="s">
        <v>171</v>
      </c>
      <c r="B861" s="255">
        <v>751</v>
      </c>
      <c r="C861" s="256">
        <v>9006</v>
      </c>
      <c r="D861" s="257">
        <v>1</v>
      </c>
      <c r="E861" s="258">
        <v>45647</v>
      </c>
      <c r="F861" s="258">
        <v>45655</v>
      </c>
      <c r="G861" s="257">
        <v>360</v>
      </c>
      <c r="H861" s="257">
        <v>1191400</v>
      </c>
      <c r="I861" s="257">
        <v>1191400</v>
      </c>
      <c r="J861" s="257">
        <v>0</v>
      </c>
      <c r="K861" s="257">
        <v>0</v>
      </c>
      <c r="L861" s="257">
        <v>0</v>
      </c>
      <c r="M861" s="257">
        <v>0</v>
      </c>
      <c r="N861" s="257">
        <v>0</v>
      </c>
      <c r="O861" s="257">
        <v>1191400</v>
      </c>
      <c r="P861" s="254"/>
    </row>
    <row r="862" spans="1:16" ht="18.75" customHeight="1">
      <c r="A862" s="12" t="s">
        <v>171</v>
      </c>
      <c r="B862" s="255">
        <v>751</v>
      </c>
      <c r="C862" s="256">
        <v>9030</v>
      </c>
      <c r="D862" s="257">
        <v>1</v>
      </c>
      <c r="E862" s="258">
        <v>45649</v>
      </c>
      <c r="F862" s="258">
        <v>45657</v>
      </c>
      <c r="G862" s="257">
        <v>358</v>
      </c>
      <c r="H862" s="257">
        <v>1026900</v>
      </c>
      <c r="I862" s="257">
        <v>1026900</v>
      </c>
      <c r="J862" s="257">
        <v>0</v>
      </c>
      <c r="K862" s="257">
        <v>0</v>
      </c>
      <c r="L862" s="257">
        <v>0</v>
      </c>
      <c r="M862" s="257">
        <v>0</v>
      </c>
      <c r="N862" s="257">
        <v>0</v>
      </c>
      <c r="O862" s="257">
        <v>1026900</v>
      </c>
      <c r="P862" s="254"/>
    </row>
    <row r="863" spans="1:16" ht="18.75" customHeight="1">
      <c r="A863" s="12" t="s">
        <v>171</v>
      </c>
      <c r="B863" s="255">
        <v>751</v>
      </c>
      <c r="C863" s="256">
        <v>9074</v>
      </c>
      <c r="D863" s="257">
        <v>1</v>
      </c>
      <c r="E863" s="258">
        <v>45650</v>
      </c>
      <c r="F863" s="258">
        <v>45658</v>
      </c>
      <c r="G863" s="257">
        <v>357</v>
      </c>
      <c r="H863" s="257">
        <v>733250</v>
      </c>
      <c r="I863" s="257">
        <v>733250</v>
      </c>
      <c r="J863" s="257">
        <v>0</v>
      </c>
      <c r="K863" s="257">
        <v>0</v>
      </c>
      <c r="L863" s="257">
        <v>0</v>
      </c>
      <c r="M863" s="257">
        <v>0</v>
      </c>
      <c r="N863" s="257">
        <v>0</v>
      </c>
      <c r="O863" s="257">
        <v>733250</v>
      </c>
      <c r="P863" s="254"/>
    </row>
    <row r="864" spans="1:16" ht="18.75" customHeight="1">
      <c r="A864" s="12" t="s">
        <v>171</v>
      </c>
      <c r="B864" s="255">
        <v>751</v>
      </c>
      <c r="C864" s="256">
        <v>9768</v>
      </c>
      <c r="D864" s="257">
        <v>1</v>
      </c>
      <c r="E864" s="258">
        <v>45682</v>
      </c>
      <c r="F864" s="258">
        <v>45690</v>
      </c>
      <c r="G864" s="257">
        <v>325</v>
      </c>
      <c r="H864" s="257">
        <v>999600</v>
      </c>
      <c r="I864" s="257">
        <v>999600</v>
      </c>
      <c r="J864" s="257">
        <v>0</v>
      </c>
      <c r="K864" s="257">
        <v>0</v>
      </c>
      <c r="L864" s="257">
        <v>0</v>
      </c>
      <c r="M864" s="257">
        <v>0</v>
      </c>
      <c r="N864" s="257">
        <v>0</v>
      </c>
      <c r="O864" s="257">
        <v>999600</v>
      </c>
      <c r="P864" s="254"/>
    </row>
    <row r="865" spans="1:16" ht="18.75" customHeight="1">
      <c r="A865" s="12" t="s">
        <v>171</v>
      </c>
      <c r="B865" s="255">
        <v>751</v>
      </c>
      <c r="C865" s="256">
        <v>9832</v>
      </c>
      <c r="D865" s="257">
        <v>1</v>
      </c>
      <c r="E865" s="258">
        <v>45685</v>
      </c>
      <c r="F865" s="258">
        <v>45693</v>
      </c>
      <c r="G865" s="257">
        <v>322</v>
      </c>
      <c r="H865" s="257">
        <v>1401400</v>
      </c>
      <c r="I865" s="257">
        <v>1401400</v>
      </c>
      <c r="J865" s="257">
        <v>0</v>
      </c>
      <c r="K865" s="257">
        <v>0</v>
      </c>
      <c r="L865" s="257">
        <v>0</v>
      </c>
      <c r="M865" s="257">
        <v>0</v>
      </c>
      <c r="N865" s="257">
        <v>0</v>
      </c>
      <c r="O865" s="257">
        <v>1401400</v>
      </c>
      <c r="P865" s="254"/>
    </row>
    <row r="866" spans="1:16" ht="18.75" customHeight="1">
      <c r="A866" s="12" t="s">
        <v>149</v>
      </c>
      <c r="B866" s="255">
        <v>751</v>
      </c>
      <c r="C866" s="256">
        <v>18497</v>
      </c>
      <c r="D866" s="257">
        <v>0</v>
      </c>
      <c r="E866" s="258">
        <v>46006</v>
      </c>
      <c r="F866" s="258">
        <v>46014</v>
      </c>
      <c r="G866" s="257">
        <v>1</v>
      </c>
      <c r="H866" s="257">
        <v>17506800</v>
      </c>
      <c r="I866" s="257">
        <v>17204400</v>
      </c>
      <c r="J866" s="257">
        <v>0</v>
      </c>
      <c r="K866" s="257">
        <v>17204400</v>
      </c>
      <c r="L866" s="257">
        <v>0</v>
      </c>
      <c r="M866" s="257">
        <v>0</v>
      </c>
      <c r="N866" s="257">
        <v>0</v>
      </c>
      <c r="O866" s="257">
        <v>0</v>
      </c>
      <c r="P866" s="254"/>
    </row>
    <row r="867" spans="1:16" ht="18.75" customHeight="1">
      <c r="A867" s="12" t="s">
        <v>149</v>
      </c>
      <c r="B867" s="255">
        <v>751</v>
      </c>
      <c r="C867" s="256">
        <v>18546</v>
      </c>
      <c r="D867" s="257">
        <v>0</v>
      </c>
      <c r="E867" s="258">
        <v>46006</v>
      </c>
      <c r="F867" s="258">
        <v>46014</v>
      </c>
      <c r="G867" s="257">
        <v>1</v>
      </c>
      <c r="H867" s="257">
        <v>18036000</v>
      </c>
      <c r="I867" s="257">
        <v>17700120</v>
      </c>
      <c r="J867" s="257">
        <v>0</v>
      </c>
      <c r="K867" s="257">
        <v>17700120</v>
      </c>
      <c r="L867" s="257">
        <v>0</v>
      </c>
      <c r="M867" s="257">
        <v>0</v>
      </c>
      <c r="N867" s="257">
        <v>0</v>
      </c>
      <c r="O867" s="257">
        <v>0</v>
      </c>
      <c r="P867" s="254"/>
    </row>
    <row r="868" spans="1:16" ht="18.75" customHeight="1">
      <c r="A868" s="12" t="s">
        <v>149</v>
      </c>
      <c r="B868" s="255">
        <v>751</v>
      </c>
      <c r="C868" s="256">
        <v>18557</v>
      </c>
      <c r="D868" s="257">
        <v>0</v>
      </c>
      <c r="E868" s="258">
        <v>46007</v>
      </c>
      <c r="F868" s="258">
        <v>46015</v>
      </c>
      <c r="G868" s="257">
        <v>0</v>
      </c>
      <c r="H868" s="257">
        <v>17858880</v>
      </c>
      <c r="I868" s="257">
        <v>17534880</v>
      </c>
      <c r="J868" s="257">
        <v>17534880</v>
      </c>
      <c r="K868" s="257">
        <v>0</v>
      </c>
      <c r="L868" s="257">
        <v>0</v>
      </c>
      <c r="M868" s="257">
        <v>0</v>
      </c>
      <c r="N868" s="257">
        <v>0</v>
      </c>
      <c r="O868" s="257">
        <v>0</v>
      </c>
      <c r="P868" s="254"/>
    </row>
    <row r="869" spans="1:16" ht="18.75" customHeight="1">
      <c r="A869" s="12" t="s">
        <v>149</v>
      </c>
      <c r="B869" s="255">
        <v>751</v>
      </c>
      <c r="C869" s="256">
        <v>18597</v>
      </c>
      <c r="D869" s="257">
        <v>0</v>
      </c>
      <c r="E869" s="258">
        <v>46008</v>
      </c>
      <c r="F869" s="258">
        <v>46016</v>
      </c>
      <c r="G869" s="257">
        <v>-1</v>
      </c>
      <c r="H869" s="257">
        <v>16476480</v>
      </c>
      <c r="I869" s="257">
        <v>16156800</v>
      </c>
      <c r="J869" s="257">
        <v>16156800</v>
      </c>
      <c r="K869" s="257">
        <v>0</v>
      </c>
      <c r="L869" s="257">
        <v>0</v>
      </c>
      <c r="M869" s="257">
        <v>0</v>
      </c>
      <c r="N869" s="257">
        <v>0</v>
      </c>
      <c r="O869" s="257">
        <v>0</v>
      </c>
      <c r="P869" s="254"/>
    </row>
    <row r="870" spans="1:16" ht="18.75" customHeight="1">
      <c r="A870" s="12" t="s">
        <v>149</v>
      </c>
      <c r="B870" s="255">
        <v>751</v>
      </c>
      <c r="C870" s="256">
        <v>18656</v>
      </c>
      <c r="D870" s="257">
        <v>0</v>
      </c>
      <c r="E870" s="258">
        <v>46009</v>
      </c>
      <c r="F870" s="258">
        <v>46017</v>
      </c>
      <c r="G870" s="257">
        <v>-2</v>
      </c>
      <c r="H870" s="257">
        <v>17450640</v>
      </c>
      <c r="I870" s="257">
        <v>17066160</v>
      </c>
      <c r="J870" s="257">
        <v>17066160</v>
      </c>
      <c r="K870" s="257">
        <v>0</v>
      </c>
      <c r="L870" s="257">
        <v>0</v>
      </c>
      <c r="M870" s="257">
        <v>0</v>
      </c>
      <c r="N870" s="257">
        <v>0</v>
      </c>
      <c r="O870" s="257">
        <v>0</v>
      </c>
      <c r="P870" s="254"/>
    </row>
    <row r="871" spans="1:16" ht="18.75" customHeight="1">
      <c r="A871" s="12" t="s">
        <v>149</v>
      </c>
      <c r="B871" s="255">
        <v>751</v>
      </c>
      <c r="C871" s="256">
        <v>18747</v>
      </c>
      <c r="D871" s="257">
        <v>0</v>
      </c>
      <c r="E871" s="258">
        <v>46011</v>
      </c>
      <c r="F871" s="258">
        <v>46019</v>
      </c>
      <c r="G871" s="257">
        <v>-4</v>
      </c>
      <c r="H871" s="257">
        <v>16266960</v>
      </c>
      <c r="I871" s="257">
        <v>15950520</v>
      </c>
      <c r="J871" s="257">
        <v>15950520</v>
      </c>
      <c r="K871" s="257">
        <v>0</v>
      </c>
      <c r="L871" s="257">
        <v>0</v>
      </c>
      <c r="M871" s="257">
        <v>0</v>
      </c>
      <c r="N871" s="257">
        <v>0</v>
      </c>
      <c r="O871" s="257">
        <v>0</v>
      </c>
      <c r="P871" s="254"/>
    </row>
    <row r="872" spans="1:16" ht="18.75" customHeight="1">
      <c r="A872" s="12" t="s">
        <v>149</v>
      </c>
      <c r="B872" s="255">
        <v>751</v>
      </c>
      <c r="C872" s="256">
        <v>18810</v>
      </c>
      <c r="D872" s="257">
        <v>0</v>
      </c>
      <c r="E872" s="258">
        <v>46013</v>
      </c>
      <c r="F872" s="258">
        <v>46021</v>
      </c>
      <c r="G872" s="257">
        <v>-6</v>
      </c>
      <c r="H872" s="257">
        <v>16662240</v>
      </c>
      <c r="I872" s="257">
        <v>16662240</v>
      </c>
      <c r="J872" s="257">
        <v>16662240</v>
      </c>
      <c r="K872" s="257">
        <v>0</v>
      </c>
      <c r="L872" s="257">
        <v>0</v>
      </c>
      <c r="M872" s="257">
        <v>0</v>
      </c>
      <c r="N872" s="257">
        <v>0</v>
      </c>
      <c r="O872" s="257">
        <v>0</v>
      </c>
      <c r="P872" s="254"/>
    </row>
    <row r="873" spans="1:16" ht="18.75" customHeight="1">
      <c r="A873" s="12" t="s">
        <v>173</v>
      </c>
      <c r="B873" s="255">
        <v>251</v>
      </c>
      <c r="C873" s="256">
        <v>64</v>
      </c>
      <c r="D873" s="257">
        <v>0</v>
      </c>
      <c r="E873" s="258">
        <v>45573</v>
      </c>
      <c r="F873" s="258">
        <v>45581</v>
      </c>
      <c r="G873" s="257">
        <v>434</v>
      </c>
      <c r="H873" s="257">
        <v>12000000</v>
      </c>
      <c r="I873" s="257">
        <v>2925930</v>
      </c>
      <c r="J873" s="257">
        <v>0</v>
      </c>
      <c r="K873" s="257">
        <v>0</v>
      </c>
      <c r="L873" s="257">
        <v>0</v>
      </c>
      <c r="M873" s="257">
        <v>0</v>
      </c>
      <c r="N873" s="257">
        <v>0</v>
      </c>
      <c r="O873" s="257">
        <v>2925930</v>
      </c>
      <c r="P873" s="254"/>
    </row>
    <row r="874" spans="1:16" ht="18.75" customHeight="1">
      <c r="A874" s="12" t="s">
        <v>173</v>
      </c>
      <c r="B874" s="255">
        <v>251</v>
      </c>
      <c r="C874" s="256">
        <v>108</v>
      </c>
      <c r="D874" s="257">
        <v>0</v>
      </c>
      <c r="E874" s="258">
        <v>45798</v>
      </c>
      <c r="F874" s="258">
        <v>45800</v>
      </c>
      <c r="G874" s="257">
        <v>215</v>
      </c>
      <c r="H874" s="257">
        <v>5250000</v>
      </c>
      <c r="I874" s="257">
        <v>447600</v>
      </c>
      <c r="J874" s="257">
        <v>0</v>
      </c>
      <c r="K874" s="257">
        <v>0</v>
      </c>
      <c r="L874" s="257">
        <v>0</v>
      </c>
      <c r="M874" s="257">
        <v>0</v>
      </c>
      <c r="N874" s="257">
        <v>0</v>
      </c>
      <c r="O874" s="257">
        <v>447600</v>
      </c>
      <c r="P874" s="254"/>
    </row>
    <row r="875" spans="1:16" ht="18.75" customHeight="1">
      <c r="A875" s="12" t="s">
        <v>173</v>
      </c>
      <c r="B875" s="255">
        <v>251</v>
      </c>
      <c r="C875" s="256">
        <v>119</v>
      </c>
      <c r="D875" s="257">
        <v>0</v>
      </c>
      <c r="E875" s="258">
        <v>45840</v>
      </c>
      <c r="F875" s="258">
        <v>45842</v>
      </c>
      <c r="G875" s="257">
        <v>173</v>
      </c>
      <c r="H875" s="257">
        <v>18000000</v>
      </c>
      <c r="I875" s="257">
        <v>18000000</v>
      </c>
      <c r="J875" s="257">
        <v>0</v>
      </c>
      <c r="K875" s="257">
        <v>0</v>
      </c>
      <c r="L875" s="257">
        <v>0</v>
      </c>
      <c r="M875" s="257">
        <v>0</v>
      </c>
      <c r="N875" s="257">
        <v>0</v>
      </c>
      <c r="O875" s="257">
        <v>18000000</v>
      </c>
      <c r="P875" s="254"/>
    </row>
    <row r="876" spans="1:16" ht="18.75" customHeight="1">
      <c r="A876" s="12" t="s">
        <v>173</v>
      </c>
      <c r="B876" s="255">
        <v>251</v>
      </c>
      <c r="C876" s="256">
        <v>122</v>
      </c>
      <c r="D876" s="257">
        <v>0</v>
      </c>
      <c r="E876" s="258">
        <v>45840</v>
      </c>
      <c r="F876" s="258">
        <v>45842</v>
      </c>
      <c r="G876" s="257">
        <v>173</v>
      </c>
      <c r="H876" s="257">
        <v>225000</v>
      </c>
      <c r="I876" s="257">
        <v>225000</v>
      </c>
      <c r="J876" s="257">
        <v>0</v>
      </c>
      <c r="K876" s="257">
        <v>0</v>
      </c>
      <c r="L876" s="257">
        <v>0</v>
      </c>
      <c r="M876" s="257">
        <v>0</v>
      </c>
      <c r="N876" s="257">
        <v>0</v>
      </c>
      <c r="O876" s="257">
        <v>225000</v>
      </c>
      <c r="P876" s="254"/>
    </row>
    <row r="877" spans="1:16" ht="18.75" customHeight="1">
      <c r="A877" s="12" t="s">
        <v>173</v>
      </c>
      <c r="B877" s="255">
        <v>251</v>
      </c>
      <c r="C877" s="256">
        <v>125</v>
      </c>
      <c r="D877" s="257">
        <v>0</v>
      </c>
      <c r="E877" s="258">
        <v>45883</v>
      </c>
      <c r="F877" s="258">
        <v>45913</v>
      </c>
      <c r="G877" s="257">
        <v>102</v>
      </c>
      <c r="H877" s="257">
        <v>18000000</v>
      </c>
      <c r="I877" s="257">
        <v>18000000</v>
      </c>
      <c r="J877" s="257">
        <v>0</v>
      </c>
      <c r="K877" s="257">
        <v>0</v>
      </c>
      <c r="L877" s="257">
        <v>0</v>
      </c>
      <c r="M877" s="257">
        <v>0</v>
      </c>
      <c r="N877" s="257">
        <v>0</v>
      </c>
      <c r="O877" s="257">
        <v>18000000</v>
      </c>
      <c r="P877" s="254"/>
    </row>
    <row r="878" spans="1:16" ht="18.75" customHeight="1">
      <c r="A878" s="12" t="s">
        <v>173</v>
      </c>
      <c r="B878" s="255">
        <v>251</v>
      </c>
      <c r="C878" s="256">
        <v>137</v>
      </c>
      <c r="D878" s="257">
        <v>0</v>
      </c>
      <c r="E878" s="258">
        <v>45910</v>
      </c>
      <c r="F878" s="258">
        <v>45940</v>
      </c>
      <c r="G878" s="257">
        <v>75</v>
      </c>
      <c r="H878" s="257">
        <v>18000000</v>
      </c>
      <c r="I878" s="257">
        <v>18000000</v>
      </c>
      <c r="J878" s="257">
        <v>0</v>
      </c>
      <c r="K878" s="257">
        <v>0</v>
      </c>
      <c r="L878" s="257">
        <v>0</v>
      </c>
      <c r="M878" s="257">
        <v>0</v>
      </c>
      <c r="N878" s="257">
        <v>0</v>
      </c>
      <c r="O878" s="257">
        <v>18000000</v>
      </c>
      <c r="P878" s="254"/>
    </row>
    <row r="879" spans="1:16" ht="18.75" customHeight="1">
      <c r="A879" s="12" t="s">
        <v>173</v>
      </c>
      <c r="B879" s="255">
        <v>251</v>
      </c>
      <c r="C879" s="256">
        <v>144</v>
      </c>
      <c r="D879" s="257">
        <v>0</v>
      </c>
      <c r="E879" s="258">
        <v>45944</v>
      </c>
      <c r="F879" s="258">
        <v>45946</v>
      </c>
      <c r="G879" s="257">
        <v>69</v>
      </c>
      <c r="H879" s="257">
        <v>5507250</v>
      </c>
      <c r="I879" s="257">
        <v>5507250</v>
      </c>
      <c r="J879" s="257">
        <v>0</v>
      </c>
      <c r="K879" s="257">
        <v>0</v>
      </c>
      <c r="L879" s="257">
        <v>0</v>
      </c>
      <c r="M879" s="257">
        <v>0</v>
      </c>
      <c r="N879" s="257">
        <v>0</v>
      </c>
      <c r="O879" s="257">
        <v>5507250</v>
      </c>
      <c r="P879" s="254"/>
    </row>
    <row r="880" spans="1:16" ht="18.75" customHeight="1">
      <c r="A880" s="12" t="s">
        <v>173</v>
      </c>
      <c r="B880" s="255">
        <v>251</v>
      </c>
      <c r="C880" s="256">
        <v>145</v>
      </c>
      <c r="D880" s="257">
        <v>0</v>
      </c>
      <c r="E880" s="258">
        <v>45944</v>
      </c>
      <c r="F880" s="258">
        <v>45946</v>
      </c>
      <c r="G880" s="257">
        <v>69</v>
      </c>
      <c r="H880" s="257">
        <v>2250000</v>
      </c>
      <c r="I880" s="257">
        <v>2250000</v>
      </c>
      <c r="J880" s="257">
        <v>0</v>
      </c>
      <c r="K880" s="257">
        <v>0</v>
      </c>
      <c r="L880" s="257">
        <v>0</v>
      </c>
      <c r="M880" s="257">
        <v>0</v>
      </c>
      <c r="N880" s="257">
        <v>0</v>
      </c>
      <c r="O880" s="257">
        <v>2250000</v>
      </c>
      <c r="P880" s="254"/>
    </row>
    <row r="881" spans="1:16" ht="18.75" customHeight="1">
      <c r="A881" s="12" t="s">
        <v>173</v>
      </c>
      <c r="B881" s="255">
        <v>251</v>
      </c>
      <c r="C881" s="256">
        <v>146</v>
      </c>
      <c r="D881" s="257">
        <v>0</v>
      </c>
      <c r="E881" s="258">
        <v>45944</v>
      </c>
      <c r="F881" s="258">
        <v>45946</v>
      </c>
      <c r="G881" s="257">
        <v>69</v>
      </c>
      <c r="H881" s="257">
        <v>1050000</v>
      </c>
      <c r="I881" s="257">
        <v>1050000</v>
      </c>
      <c r="J881" s="257">
        <v>0</v>
      </c>
      <c r="K881" s="257">
        <v>0</v>
      </c>
      <c r="L881" s="257">
        <v>0</v>
      </c>
      <c r="M881" s="257">
        <v>0</v>
      </c>
      <c r="N881" s="257">
        <v>0</v>
      </c>
      <c r="O881" s="257">
        <v>1050000</v>
      </c>
      <c r="P881" s="254"/>
    </row>
    <row r="882" spans="1:16" ht="18.75" customHeight="1">
      <c r="A882" s="12" t="s">
        <v>173</v>
      </c>
      <c r="B882" s="255">
        <v>251</v>
      </c>
      <c r="C882" s="256">
        <v>148</v>
      </c>
      <c r="D882" s="257">
        <v>0</v>
      </c>
      <c r="E882" s="258">
        <v>45945</v>
      </c>
      <c r="F882" s="258">
        <v>45947</v>
      </c>
      <c r="G882" s="257">
        <v>68</v>
      </c>
      <c r="H882" s="257">
        <v>18000000</v>
      </c>
      <c r="I882" s="257">
        <v>18000000</v>
      </c>
      <c r="J882" s="257">
        <v>0</v>
      </c>
      <c r="K882" s="257">
        <v>0</v>
      </c>
      <c r="L882" s="257">
        <v>0</v>
      </c>
      <c r="M882" s="257">
        <v>0</v>
      </c>
      <c r="N882" s="257">
        <v>0</v>
      </c>
      <c r="O882" s="257">
        <v>18000000</v>
      </c>
      <c r="P882" s="254"/>
    </row>
    <row r="883" spans="1:16" ht="18.75" customHeight="1">
      <c r="A883" s="12" t="s">
        <v>173</v>
      </c>
      <c r="B883" s="255">
        <v>251</v>
      </c>
      <c r="C883" s="256">
        <v>151</v>
      </c>
      <c r="D883" s="257">
        <v>0</v>
      </c>
      <c r="E883" s="258">
        <v>45958</v>
      </c>
      <c r="F883" s="258">
        <v>45960</v>
      </c>
      <c r="G883" s="257">
        <v>55</v>
      </c>
      <c r="H883" s="257">
        <v>216000</v>
      </c>
      <c r="I883" s="257">
        <v>216000</v>
      </c>
      <c r="J883" s="257">
        <v>0</v>
      </c>
      <c r="K883" s="257">
        <v>0</v>
      </c>
      <c r="L883" s="257">
        <v>0</v>
      </c>
      <c r="M883" s="257">
        <v>0</v>
      </c>
      <c r="N883" s="257">
        <v>0</v>
      </c>
      <c r="O883" s="257">
        <v>216000</v>
      </c>
      <c r="P883" s="254"/>
    </row>
    <row r="884" spans="1:16" ht="18.75" customHeight="1">
      <c r="A884" s="12" t="s">
        <v>173</v>
      </c>
      <c r="B884" s="255">
        <v>251</v>
      </c>
      <c r="C884" s="256">
        <v>152</v>
      </c>
      <c r="D884" s="257">
        <v>0</v>
      </c>
      <c r="E884" s="258">
        <v>45958</v>
      </c>
      <c r="F884" s="258">
        <v>45960</v>
      </c>
      <c r="G884" s="257">
        <v>55</v>
      </c>
      <c r="H884" s="257">
        <v>432000</v>
      </c>
      <c r="I884" s="257">
        <v>432000</v>
      </c>
      <c r="J884" s="257">
        <v>0</v>
      </c>
      <c r="K884" s="257">
        <v>0</v>
      </c>
      <c r="L884" s="257">
        <v>0</v>
      </c>
      <c r="M884" s="257">
        <v>0</v>
      </c>
      <c r="N884" s="257">
        <v>0</v>
      </c>
      <c r="O884" s="257">
        <v>432000</v>
      </c>
      <c r="P884" s="254"/>
    </row>
    <row r="885" spans="1:16" ht="18.75" customHeight="1">
      <c r="A885" s="12" t="s">
        <v>173</v>
      </c>
      <c r="B885" s="255">
        <v>251</v>
      </c>
      <c r="C885" s="256">
        <v>153</v>
      </c>
      <c r="D885" s="257">
        <v>0</v>
      </c>
      <c r="E885" s="258">
        <v>45958</v>
      </c>
      <c r="F885" s="258">
        <v>45960</v>
      </c>
      <c r="G885" s="257">
        <v>55</v>
      </c>
      <c r="H885" s="257">
        <v>648000</v>
      </c>
      <c r="I885" s="257">
        <v>648000</v>
      </c>
      <c r="J885" s="257">
        <v>0</v>
      </c>
      <c r="K885" s="257">
        <v>0</v>
      </c>
      <c r="L885" s="257">
        <v>0</v>
      </c>
      <c r="M885" s="257">
        <v>0</v>
      </c>
      <c r="N885" s="257">
        <v>0</v>
      </c>
      <c r="O885" s="257">
        <v>648000</v>
      </c>
      <c r="P885" s="254"/>
    </row>
    <row r="886" spans="1:16" ht="18.75" customHeight="1">
      <c r="A886" s="12" t="s">
        <v>173</v>
      </c>
      <c r="B886" s="255">
        <v>251</v>
      </c>
      <c r="C886" s="256">
        <v>154</v>
      </c>
      <c r="D886" s="257">
        <v>0</v>
      </c>
      <c r="E886" s="258">
        <v>45971</v>
      </c>
      <c r="F886" s="258">
        <v>45973</v>
      </c>
      <c r="G886" s="257">
        <v>42</v>
      </c>
      <c r="H886" s="257">
        <v>18000000</v>
      </c>
      <c r="I886" s="257">
        <v>18000000</v>
      </c>
      <c r="J886" s="257">
        <v>0</v>
      </c>
      <c r="K886" s="257">
        <v>0</v>
      </c>
      <c r="L886" s="257">
        <v>0</v>
      </c>
      <c r="M886" s="257">
        <v>0</v>
      </c>
      <c r="N886" s="257">
        <v>0</v>
      </c>
      <c r="O886" s="257">
        <v>18000000</v>
      </c>
      <c r="P886" s="254"/>
    </row>
    <row r="887" spans="1:16" ht="18.75" customHeight="1">
      <c r="A887" s="12" t="s">
        <v>173</v>
      </c>
      <c r="B887" s="255">
        <v>251</v>
      </c>
      <c r="C887" s="256">
        <v>155</v>
      </c>
      <c r="D887" s="257">
        <v>0</v>
      </c>
      <c r="E887" s="258">
        <v>45971</v>
      </c>
      <c r="F887" s="258">
        <v>45973</v>
      </c>
      <c r="G887" s="257">
        <v>42</v>
      </c>
      <c r="H887" s="257">
        <v>864000</v>
      </c>
      <c r="I887" s="257">
        <v>864000</v>
      </c>
      <c r="J887" s="257">
        <v>0</v>
      </c>
      <c r="K887" s="257">
        <v>0</v>
      </c>
      <c r="L887" s="257">
        <v>0</v>
      </c>
      <c r="M887" s="257">
        <v>0</v>
      </c>
      <c r="N887" s="257">
        <v>0</v>
      </c>
      <c r="O887" s="257">
        <v>864000</v>
      </c>
      <c r="P887" s="254"/>
    </row>
    <row r="888" spans="1:16" ht="18.75" customHeight="1">
      <c r="A888" s="12" t="s">
        <v>173</v>
      </c>
      <c r="B888" s="255">
        <v>251</v>
      </c>
      <c r="C888" s="256">
        <v>156</v>
      </c>
      <c r="D888" s="257">
        <v>0</v>
      </c>
      <c r="E888" s="258">
        <v>45971</v>
      </c>
      <c r="F888" s="258">
        <v>45973</v>
      </c>
      <c r="G888" s="257">
        <v>42</v>
      </c>
      <c r="H888" s="257">
        <v>2250000</v>
      </c>
      <c r="I888" s="257">
        <v>2250000</v>
      </c>
      <c r="J888" s="257">
        <v>0</v>
      </c>
      <c r="K888" s="257">
        <v>0</v>
      </c>
      <c r="L888" s="257">
        <v>0</v>
      </c>
      <c r="M888" s="257">
        <v>0</v>
      </c>
      <c r="N888" s="257">
        <v>0</v>
      </c>
      <c r="O888" s="257">
        <v>2250000</v>
      </c>
      <c r="P888" s="254"/>
    </row>
    <row r="889" spans="1:16" ht="18.75" customHeight="1">
      <c r="A889" s="12" t="s">
        <v>173</v>
      </c>
      <c r="B889" s="255">
        <v>251</v>
      </c>
      <c r="C889" s="256">
        <v>158</v>
      </c>
      <c r="D889" s="257">
        <v>0</v>
      </c>
      <c r="E889" s="258">
        <v>45971</v>
      </c>
      <c r="F889" s="258">
        <v>45973</v>
      </c>
      <c r="G889" s="257">
        <v>42</v>
      </c>
      <c r="H889" s="257">
        <v>175000</v>
      </c>
      <c r="I889" s="257">
        <v>175000</v>
      </c>
      <c r="J889" s="257">
        <v>0</v>
      </c>
      <c r="K889" s="257">
        <v>0</v>
      </c>
      <c r="L889" s="257">
        <v>0</v>
      </c>
      <c r="M889" s="257">
        <v>0</v>
      </c>
      <c r="N889" s="257">
        <v>0</v>
      </c>
      <c r="O889" s="257">
        <v>175000</v>
      </c>
      <c r="P889" s="254"/>
    </row>
    <row r="890" spans="1:16" ht="18.75" customHeight="1">
      <c r="A890" s="12" t="s">
        <v>173</v>
      </c>
      <c r="B890" s="255">
        <v>251</v>
      </c>
      <c r="C890" s="256">
        <v>159</v>
      </c>
      <c r="D890" s="257">
        <v>0</v>
      </c>
      <c r="E890" s="258">
        <v>46002</v>
      </c>
      <c r="F890" s="258">
        <v>46004</v>
      </c>
      <c r="G890" s="257">
        <v>11</v>
      </c>
      <c r="H890" s="257">
        <v>18000000</v>
      </c>
      <c r="I890" s="257">
        <v>18000000</v>
      </c>
      <c r="J890" s="257">
        <v>0</v>
      </c>
      <c r="K890" s="257">
        <v>0</v>
      </c>
      <c r="L890" s="257">
        <v>18000000</v>
      </c>
      <c r="M890" s="257">
        <v>0</v>
      </c>
      <c r="N890" s="257">
        <v>0</v>
      </c>
      <c r="O890" s="257">
        <v>0</v>
      </c>
      <c r="P890" s="254"/>
    </row>
    <row r="891" spans="1:16" ht="18.75" customHeight="1">
      <c r="A891" s="12" t="s">
        <v>173</v>
      </c>
      <c r="B891" s="255">
        <v>251</v>
      </c>
      <c r="C891" s="256">
        <v>160</v>
      </c>
      <c r="D891" s="257">
        <v>0</v>
      </c>
      <c r="E891" s="258">
        <v>46002</v>
      </c>
      <c r="F891" s="258">
        <v>46004</v>
      </c>
      <c r="G891" s="257">
        <v>11</v>
      </c>
      <c r="H891" s="257">
        <v>1080000</v>
      </c>
      <c r="I891" s="257">
        <v>1080000</v>
      </c>
      <c r="J891" s="257">
        <v>0</v>
      </c>
      <c r="K891" s="257">
        <v>0</v>
      </c>
      <c r="L891" s="257">
        <v>1080000</v>
      </c>
      <c r="M891" s="257">
        <v>0</v>
      </c>
      <c r="N891" s="257">
        <v>0</v>
      </c>
      <c r="O891" s="257">
        <v>0</v>
      </c>
      <c r="P891" s="254"/>
    </row>
    <row r="892" spans="1:16" ht="18.75" customHeight="1">
      <c r="A892" s="12" t="s">
        <v>173</v>
      </c>
      <c r="B892" s="255">
        <v>251</v>
      </c>
      <c r="C892" s="256">
        <v>161</v>
      </c>
      <c r="D892" s="257">
        <v>0</v>
      </c>
      <c r="E892" s="258">
        <v>46002</v>
      </c>
      <c r="F892" s="258">
        <v>46004</v>
      </c>
      <c r="G892" s="257">
        <v>11</v>
      </c>
      <c r="H892" s="257">
        <v>2250000</v>
      </c>
      <c r="I892" s="257">
        <v>2250000</v>
      </c>
      <c r="J892" s="257">
        <v>0</v>
      </c>
      <c r="K892" s="257">
        <v>0</v>
      </c>
      <c r="L892" s="257">
        <v>2250000</v>
      </c>
      <c r="M892" s="257">
        <v>0</v>
      </c>
      <c r="N892" s="257">
        <v>0</v>
      </c>
      <c r="O892" s="257">
        <v>0</v>
      </c>
      <c r="P892" s="254"/>
    </row>
    <row r="893" spans="1:16" ht="18.75" customHeight="1">
      <c r="A893" s="12" t="s">
        <v>173</v>
      </c>
      <c r="B893" s="255">
        <v>251</v>
      </c>
      <c r="C893" s="256">
        <v>162</v>
      </c>
      <c r="D893" s="257">
        <v>0</v>
      </c>
      <c r="E893" s="258">
        <v>46002</v>
      </c>
      <c r="F893" s="258">
        <v>46004</v>
      </c>
      <c r="G893" s="257">
        <v>11</v>
      </c>
      <c r="H893" s="257">
        <v>775000</v>
      </c>
      <c r="I893" s="257">
        <v>775000</v>
      </c>
      <c r="J893" s="257">
        <v>0</v>
      </c>
      <c r="K893" s="257">
        <v>0</v>
      </c>
      <c r="L893" s="257">
        <v>775000</v>
      </c>
      <c r="M893" s="257">
        <v>0</v>
      </c>
      <c r="N893" s="257">
        <v>0</v>
      </c>
      <c r="O893" s="257">
        <v>0</v>
      </c>
      <c r="P893" s="254"/>
    </row>
    <row r="894" spans="1:16" ht="18.75" customHeight="1">
      <c r="A894" s="12" t="s">
        <v>175</v>
      </c>
      <c r="B894" s="255">
        <v>151</v>
      </c>
      <c r="C894" s="256">
        <v>22747</v>
      </c>
      <c r="D894" s="257">
        <v>4</v>
      </c>
      <c r="E894" s="258">
        <v>45988</v>
      </c>
      <c r="F894" s="258">
        <v>46003</v>
      </c>
      <c r="G894" s="257">
        <v>12</v>
      </c>
      <c r="H894" s="257">
        <v>2044800</v>
      </c>
      <c r="I894" s="257">
        <v>1699929</v>
      </c>
      <c r="J894" s="257">
        <v>0</v>
      </c>
      <c r="K894" s="257">
        <v>0</v>
      </c>
      <c r="L894" s="257">
        <v>1699929</v>
      </c>
      <c r="M894" s="257">
        <v>0</v>
      </c>
      <c r="N894" s="257">
        <v>0</v>
      </c>
      <c r="O894" s="257">
        <v>0</v>
      </c>
      <c r="P894" s="254"/>
    </row>
    <row r="895" spans="1:16" ht="18.75" customHeight="1">
      <c r="A895" s="12" t="s">
        <v>175</v>
      </c>
      <c r="B895" s="255">
        <v>151</v>
      </c>
      <c r="C895" s="256">
        <v>22962</v>
      </c>
      <c r="D895" s="257">
        <v>4</v>
      </c>
      <c r="E895" s="258">
        <v>45995</v>
      </c>
      <c r="F895" s="258">
        <v>46010</v>
      </c>
      <c r="G895" s="257">
        <v>5</v>
      </c>
      <c r="H895" s="257">
        <v>554900</v>
      </c>
      <c r="I895" s="257">
        <v>534900</v>
      </c>
      <c r="J895" s="257">
        <v>0</v>
      </c>
      <c r="K895" s="257">
        <v>534900</v>
      </c>
      <c r="L895" s="257">
        <v>0</v>
      </c>
      <c r="M895" s="257">
        <v>0</v>
      </c>
      <c r="N895" s="257">
        <v>0</v>
      </c>
      <c r="O895" s="257">
        <v>0</v>
      </c>
      <c r="P895" s="254"/>
    </row>
    <row r="896" spans="1:16" ht="18.75" customHeight="1">
      <c r="A896" s="12" t="s">
        <v>175</v>
      </c>
      <c r="B896" s="255">
        <v>151</v>
      </c>
      <c r="C896" s="256">
        <v>23004</v>
      </c>
      <c r="D896" s="257">
        <v>4</v>
      </c>
      <c r="E896" s="258">
        <v>45996</v>
      </c>
      <c r="F896" s="258">
        <v>46011</v>
      </c>
      <c r="G896" s="257">
        <v>4</v>
      </c>
      <c r="H896" s="257">
        <v>2347800</v>
      </c>
      <c r="I896" s="257">
        <v>2347800</v>
      </c>
      <c r="J896" s="257">
        <v>0</v>
      </c>
      <c r="K896" s="257">
        <v>2347800</v>
      </c>
      <c r="L896" s="257">
        <v>0</v>
      </c>
      <c r="M896" s="257">
        <v>0</v>
      </c>
      <c r="N896" s="257">
        <v>0</v>
      </c>
      <c r="O896" s="257">
        <v>0</v>
      </c>
      <c r="P896" s="254"/>
    </row>
    <row r="897" spans="1:16" ht="18.75" customHeight="1">
      <c r="A897" s="12" t="s">
        <v>175</v>
      </c>
      <c r="B897" s="255">
        <v>151</v>
      </c>
      <c r="C897" s="256">
        <v>23146</v>
      </c>
      <c r="D897" s="257">
        <v>4</v>
      </c>
      <c r="E897" s="258">
        <v>46002</v>
      </c>
      <c r="F897" s="258">
        <v>46017</v>
      </c>
      <c r="G897" s="257">
        <v>-2</v>
      </c>
      <c r="H897" s="257">
        <v>2599800</v>
      </c>
      <c r="I897" s="257">
        <v>2599800</v>
      </c>
      <c r="J897" s="257">
        <v>2599800</v>
      </c>
      <c r="K897" s="257">
        <v>0</v>
      </c>
      <c r="L897" s="257">
        <v>0</v>
      </c>
      <c r="M897" s="257">
        <v>0</v>
      </c>
      <c r="N897" s="257">
        <v>0</v>
      </c>
      <c r="O897" s="257">
        <v>0</v>
      </c>
      <c r="P897" s="254"/>
    </row>
    <row r="898" spans="1:16" ht="18.75" customHeight="1">
      <c r="A898" s="12" t="s">
        <v>175</v>
      </c>
      <c r="B898" s="255">
        <v>151</v>
      </c>
      <c r="C898" s="256">
        <v>23147</v>
      </c>
      <c r="D898" s="257">
        <v>4</v>
      </c>
      <c r="E898" s="258">
        <v>46002</v>
      </c>
      <c r="F898" s="258">
        <v>46017</v>
      </c>
      <c r="G898" s="257">
        <v>-2</v>
      </c>
      <c r="H898" s="257">
        <v>3073600</v>
      </c>
      <c r="I898" s="257">
        <v>3073600</v>
      </c>
      <c r="J898" s="257">
        <v>3073600</v>
      </c>
      <c r="K898" s="257">
        <v>0</v>
      </c>
      <c r="L898" s="257">
        <v>0</v>
      </c>
      <c r="M898" s="257">
        <v>0</v>
      </c>
      <c r="N898" s="257">
        <v>0</v>
      </c>
      <c r="O898" s="257">
        <v>0</v>
      </c>
      <c r="P898" s="254"/>
    </row>
    <row r="899" spans="1:16" ht="18.75" customHeight="1">
      <c r="A899" s="12" t="s">
        <v>175</v>
      </c>
      <c r="B899" s="255">
        <v>151</v>
      </c>
      <c r="C899" s="256">
        <v>23333</v>
      </c>
      <c r="D899" s="257">
        <v>4</v>
      </c>
      <c r="E899" s="258">
        <v>46009</v>
      </c>
      <c r="F899" s="258">
        <v>46024</v>
      </c>
      <c r="G899" s="257">
        <v>-9</v>
      </c>
      <c r="H899" s="257">
        <v>1166100</v>
      </c>
      <c r="I899" s="257">
        <v>1166100</v>
      </c>
      <c r="J899" s="257">
        <v>1166100</v>
      </c>
      <c r="K899" s="257">
        <v>0</v>
      </c>
      <c r="L899" s="257">
        <v>0</v>
      </c>
      <c r="M899" s="257">
        <v>0</v>
      </c>
      <c r="N899" s="257">
        <v>0</v>
      </c>
      <c r="O899" s="257">
        <v>0</v>
      </c>
      <c r="P899" s="254"/>
    </row>
    <row r="900" spans="1:16" ht="18.75" customHeight="1">
      <c r="A900" s="12" t="s">
        <v>176</v>
      </c>
      <c r="B900" s="255">
        <v>751</v>
      </c>
      <c r="C900" s="256">
        <v>16245</v>
      </c>
      <c r="D900" s="257">
        <v>8</v>
      </c>
      <c r="E900" s="258">
        <v>45929</v>
      </c>
      <c r="F900" s="258">
        <v>45937</v>
      </c>
      <c r="G900" s="257">
        <v>78</v>
      </c>
      <c r="H900" s="257">
        <v>1161350</v>
      </c>
      <c r="I900" s="257">
        <v>1161350</v>
      </c>
      <c r="J900" s="257">
        <v>0</v>
      </c>
      <c r="K900" s="257">
        <v>0</v>
      </c>
      <c r="L900" s="257">
        <v>0</v>
      </c>
      <c r="M900" s="257">
        <v>0</v>
      </c>
      <c r="N900" s="257">
        <v>0</v>
      </c>
      <c r="O900" s="257">
        <v>1161350</v>
      </c>
      <c r="P900" s="254"/>
    </row>
    <row r="901" spans="1:16" ht="18.75" customHeight="1">
      <c r="A901" s="12" t="s">
        <v>176</v>
      </c>
      <c r="B901" s="255">
        <v>751</v>
      </c>
      <c r="C901" s="256">
        <v>16686</v>
      </c>
      <c r="D901" s="257">
        <v>8</v>
      </c>
      <c r="E901" s="258">
        <v>45945</v>
      </c>
      <c r="F901" s="258">
        <v>45953</v>
      </c>
      <c r="G901" s="257">
        <v>62</v>
      </c>
      <c r="H901" s="257">
        <v>1164450</v>
      </c>
      <c r="I901" s="257">
        <v>1164450</v>
      </c>
      <c r="J901" s="257">
        <v>0</v>
      </c>
      <c r="K901" s="257">
        <v>0</v>
      </c>
      <c r="L901" s="257">
        <v>0</v>
      </c>
      <c r="M901" s="257">
        <v>0</v>
      </c>
      <c r="N901" s="257">
        <v>0</v>
      </c>
      <c r="O901" s="257">
        <v>1164450</v>
      </c>
      <c r="P901" s="254"/>
    </row>
    <row r="902" spans="1:16" ht="18.75" customHeight="1">
      <c r="A902" s="12" t="s">
        <v>177</v>
      </c>
      <c r="B902" s="255">
        <v>751</v>
      </c>
      <c r="C902" s="256">
        <v>17124</v>
      </c>
      <c r="D902" s="257">
        <v>4</v>
      </c>
      <c r="E902" s="258">
        <v>45961</v>
      </c>
      <c r="F902" s="258">
        <v>45976</v>
      </c>
      <c r="G902" s="257">
        <v>39</v>
      </c>
      <c r="H902" s="257">
        <v>4201950</v>
      </c>
      <c r="I902" s="257">
        <v>2784898</v>
      </c>
      <c r="J902" s="257">
        <v>0</v>
      </c>
      <c r="K902" s="257">
        <v>0</v>
      </c>
      <c r="L902" s="257">
        <v>0</v>
      </c>
      <c r="M902" s="257">
        <v>0</v>
      </c>
      <c r="N902" s="257">
        <v>0</v>
      </c>
      <c r="O902" s="257">
        <v>2784898</v>
      </c>
      <c r="P902" s="254"/>
    </row>
    <row r="903" spans="1:16" ht="18.75" customHeight="1">
      <c r="A903" s="12" t="s">
        <v>177</v>
      </c>
      <c r="B903" s="255">
        <v>751</v>
      </c>
      <c r="C903" s="256">
        <v>17366</v>
      </c>
      <c r="D903" s="257">
        <v>4</v>
      </c>
      <c r="E903" s="258">
        <v>45969</v>
      </c>
      <c r="F903" s="258">
        <v>45984</v>
      </c>
      <c r="G903" s="257">
        <v>31</v>
      </c>
      <c r="H903" s="257">
        <v>3887200</v>
      </c>
      <c r="I903" s="257">
        <v>3887200</v>
      </c>
      <c r="J903" s="257">
        <v>0</v>
      </c>
      <c r="K903" s="257">
        <v>0</v>
      </c>
      <c r="L903" s="257">
        <v>0</v>
      </c>
      <c r="M903" s="257">
        <v>0</v>
      </c>
      <c r="N903" s="257">
        <v>0</v>
      </c>
      <c r="O903" s="257">
        <v>3887200</v>
      </c>
      <c r="P903" s="254"/>
    </row>
    <row r="904" spans="1:16" ht="18.75" customHeight="1">
      <c r="A904" s="12" t="s">
        <v>177</v>
      </c>
      <c r="B904" s="255">
        <v>751</v>
      </c>
      <c r="C904" s="256">
        <v>17574</v>
      </c>
      <c r="D904" s="257">
        <v>4</v>
      </c>
      <c r="E904" s="258">
        <v>45975</v>
      </c>
      <c r="F904" s="258">
        <v>45990</v>
      </c>
      <c r="G904" s="257">
        <v>25</v>
      </c>
      <c r="H904" s="257">
        <v>4319370</v>
      </c>
      <c r="I904" s="257">
        <v>4319370</v>
      </c>
      <c r="J904" s="257">
        <v>0</v>
      </c>
      <c r="K904" s="257">
        <v>0</v>
      </c>
      <c r="L904" s="257">
        <v>0</v>
      </c>
      <c r="M904" s="257">
        <v>0</v>
      </c>
      <c r="N904" s="257">
        <v>4319370</v>
      </c>
      <c r="O904" s="257">
        <v>0</v>
      </c>
      <c r="P904" s="254"/>
    </row>
    <row r="905" spans="1:16" ht="18.75" customHeight="1">
      <c r="A905" s="12" t="s">
        <v>177</v>
      </c>
      <c r="B905" s="255">
        <v>751</v>
      </c>
      <c r="C905" s="256">
        <v>17783</v>
      </c>
      <c r="D905" s="257">
        <v>4</v>
      </c>
      <c r="E905" s="258">
        <v>45983</v>
      </c>
      <c r="F905" s="258">
        <v>45998</v>
      </c>
      <c r="G905" s="257">
        <v>17</v>
      </c>
      <c r="H905" s="257">
        <v>1950550</v>
      </c>
      <c r="I905" s="257">
        <v>1950550</v>
      </c>
      <c r="J905" s="257">
        <v>0</v>
      </c>
      <c r="K905" s="257">
        <v>0</v>
      </c>
      <c r="L905" s="257">
        <v>0</v>
      </c>
      <c r="M905" s="257">
        <v>1950550</v>
      </c>
      <c r="N905" s="257">
        <v>0</v>
      </c>
      <c r="O905" s="257">
        <v>0</v>
      </c>
      <c r="P905" s="254"/>
    </row>
    <row r="906" spans="1:16" ht="18.75" customHeight="1">
      <c r="A906" s="12" t="s">
        <v>177</v>
      </c>
      <c r="B906" s="255">
        <v>751</v>
      </c>
      <c r="C906" s="256">
        <v>17992</v>
      </c>
      <c r="D906" s="257">
        <v>4</v>
      </c>
      <c r="E906" s="258">
        <v>45990</v>
      </c>
      <c r="F906" s="258">
        <v>46005</v>
      </c>
      <c r="G906" s="257">
        <v>10</v>
      </c>
      <c r="H906" s="257">
        <v>3107020</v>
      </c>
      <c r="I906" s="257">
        <v>3107020</v>
      </c>
      <c r="J906" s="257">
        <v>0</v>
      </c>
      <c r="K906" s="257">
        <v>0</v>
      </c>
      <c r="L906" s="257">
        <v>3107020</v>
      </c>
      <c r="M906" s="257">
        <v>0</v>
      </c>
      <c r="N906" s="257">
        <v>0</v>
      </c>
      <c r="O906" s="257">
        <v>0</v>
      </c>
      <c r="P906" s="254"/>
    </row>
    <row r="907" spans="1:16" ht="18.75" customHeight="1">
      <c r="A907" s="12" t="s">
        <v>177</v>
      </c>
      <c r="B907" s="255">
        <v>751</v>
      </c>
      <c r="C907" s="256">
        <v>18192</v>
      </c>
      <c r="D907" s="257">
        <v>4</v>
      </c>
      <c r="E907" s="258">
        <v>45996</v>
      </c>
      <c r="F907" s="258">
        <v>46011</v>
      </c>
      <c r="G907" s="257">
        <v>4</v>
      </c>
      <c r="H907" s="257">
        <v>5314700</v>
      </c>
      <c r="I907" s="257">
        <v>5314700</v>
      </c>
      <c r="J907" s="257">
        <v>0</v>
      </c>
      <c r="K907" s="257">
        <v>5314700</v>
      </c>
      <c r="L907" s="257">
        <v>0</v>
      </c>
      <c r="M907" s="257">
        <v>0</v>
      </c>
      <c r="N907" s="257">
        <v>0</v>
      </c>
      <c r="O907" s="257">
        <v>0</v>
      </c>
      <c r="P907" s="254"/>
    </row>
    <row r="908" spans="1:16" ht="18.75" customHeight="1">
      <c r="A908" s="12" t="s">
        <v>177</v>
      </c>
      <c r="B908" s="255">
        <v>751</v>
      </c>
      <c r="C908" s="256">
        <v>18456</v>
      </c>
      <c r="D908" s="257">
        <v>4</v>
      </c>
      <c r="E908" s="258">
        <v>46003</v>
      </c>
      <c r="F908" s="258">
        <v>46018</v>
      </c>
      <c r="G908" s="257">
        <v>-3</v>
      </c>
      <c r="H908" s="257">
        <v>3268600</v>
      </c>
      <c r="I908" s="257">
        <v>3268600</v>
      </c>
      <c r="J908" s="257">
        <v>3268600</v>
      </c>
      <c r="K908" s="257">
        <v>0</v>
      </c>
      <c r="L908" s="257">
        <v>0</v>
      </c>
      <c r="M908" s="257">
        <v>0</v>
      </c>
      <c r="N908" s="257">
        <v>0</v>
      </c>
      <c r="O908" s="257">
        <v>0</v>
      </c>
      <c r="P908" s="254"/>
    </row>
    <row r="909" spans="1:16" ht="18.75" customHeight="1">
      <c r="A909" s="12" t="s">
        <v>177</v>
      </c>
      <c r="B909" s="255">
        <v>751</v>
      </c>
      <c r="C909" s="256">
        <v>18720</v>
      </c>
      <c r="D909" s="257">
        <v>4</v>
      </c>
      <c r="E909" s="258">
        <v>46011</v>
      </c>
      <c r="F909" s="258">
        <v>46026</v>
      </c>
      <c r="G909" s="257">
        <v>-11</v>
      </c>
      <c r="H909" s="257">
        <v>3365950</v>
      </c>
      <c r="I909" s="257">
        <v>3365950</v>
      </c>
      <c r="J909" s="257">
        <v>3365950</v>
      </c>
      <c r="K909" s="257">
        <v>0</v>
      </c>
      <c r="L909" s="257">
        <v>0</v>
      </c>
      <c r="M909" s="257">
        <v>0</v>
      </c>
      <c r="N909" s="257">
        <v>0</v>
      </c>
      <c r="O909" s="257">
        <v>0</v>
      </c>
      <c r="P909" s="254"/>
    </row>
    <row r="910" spans="1:16" ht="18.75" customHeight="1">
      <c r="A910" s="12" t="s">
        <v>177</v>
      </c>
      <c r="B910" s="255">
        <v>751</v>
      </c>
      <c r="C910" s="256">
        <v>18831</v>
      </c>
      <c r="D910" s="257">
        <v>4</v>
      </c>
      <c r="E910" s="258">
        <v>46014</v>
      </c>
      <c r="F910" s="258">
        <v>46029</v>
      </c>
      <c r="G910" s="257">
        <v>-14</v>
      </c>
      <c r="H910" s="257">
        <v>3957000</v>
      </c>
      <c r="I910" s="257">
        <v>3957000</v>
      </c>
      <c r="J910" s="257">
        <v>3957000</v>
      </c>
      <c r="K910" s="257">
        <v>0</v>
      </c>
      <c r="L910" s="257">
        <v>0</v>
      </c>
      <c r="M910" s="257">
        <v>0</v>
      </c>
      <c r="N910" s="257">
        <v>0</v>
      </c>
      <c r="O910" s="257">
        <v>0</v>
      </c>
      <c r="P910" s="254"/>
    </row>
    <row r="911" spans="1:16" ht="18.75" customHeight="1">
      <c r="A911" s="12" t="s">
        <v>113</v>
      </c>
      <c r="B911" s="255">
        <v>151</v>
      </c>
      <c r="C911" s="256">
        <v>23340</v>
      </c>
      <c r="D911" s="257">
        <v>12</v>
      </c>
      <c r="E911" s="258">
        <v>46009</v>
      </c>
      <c r="F911" s="258">
        <v>46017</v>
      </c>
      <c r="G911" s="257">
        <v>-2</v>
      </c>
      <c r="H911" s="257">
        <v>662200</v>
      </c>
      <c r="I911" s="257">
        <v>662200</v>
      </c>
      <c r="J911" s="257">
        <v>662200</v>
      </c>
      <c r="K911" s="257">
        <v>0</v>
      </c>
      <c r="L911" s="257">
        <v>0</v>
      </c>
      <c r="M911" s="257">
        <v>0</v>
      </c>
      <c r="N911" s="257">
        <v>0</v>
      </c>
      <c r="O911" s="257">
        <v>0</v>
      </c>
      <c r="P911" s="254"/>
    </row>
    <row r="912" spans="1:16" ht="18.75" customHeight="1">
      <c r="A912" s="12" t="s">
        <v>113</v>
      </c>
      <c r="B912" s="255">
        <v>151</v>
      </c>
      <c r="C912" s="256">
        <v>23571</v>
      </c>
      <c r="D912" s="257">
        <v>12</v>
      </c>
      <c r="E912" s="258">
        <v>46015</v>
      </c>
      <c r="F912" s="258">
        <v>46023</v>
      </c>
      <c r="G912" s="257">
        <v>-8</v>
      </c>
      <c r="H912" s="257">
        <v>595900</v>
      </c>
      <c r="I912" s="257">
        <v>595900</v>
      </c>
      <c r="J912" s="257">
        <v>595900</v>
      </c>
      <c r="K912" s="257">
        <v>0</v>
      </c>
      <c r="L912" s="257">
        <v>0</v>
      </c>
      <c r="M912" s="257">
        <v>0</v>
      </c>
      <c r="N912" s="257">
        <v>0</v>
      </c>
      <c r="O912" s="257">
        <v>0</v>
      </c>
      <c r="P912" s="254"/>
    </row>
    <row r="913" spans="1:16" ht="18.75" customHeight="1">
      <c r="A913" s="12" t="s">
        <v>113</v>
      </c>
      <c r="B913" s="255">
        <v>151</v>
      </c>
      <c r="C913" s="256">
        <v>23576</v>
      </c>
      <c r="D913" s="257">
        <v>12</v>
      </c>
      <c r="E913" s="258">
        <v>46015</v>
      </c>
      <c r="F913" s="258">
        <v>46023</v>
      </c>
      <c r="G913" s="257">
        <v>-8</v>
      </c>
      <c r="H913" s="257">
        <v>84000</v>
      </c>
      <c r="I913" s="257">
        <v>84000</v>
      </c>
      <c r="J913" s="257">
        <v>84000</v>
      </c>
      <c r="K913" s="257">
        <v>0</v>
      </c>
      <c r="L913" s="257">
        <v>0</v>
      </c>
      <c r="M913" s="257">
        <v>0</v>
      </c>
      <c r="N913" s="257">
        <v>0</v>
      </c>
      <c r="O913" s="257">
        <v>0</v>
      </c>
      <c r="P913" s="254"/>
    </row>
    <row r="914" spans="1:16" ht="18.75" customHeight="1">
      <c r="A914" s="12" t="s">
        <v>1548</v>
      </c>
      <c r="B914" s="255">
        <v>151</v>
      </c>
      <c r="C914" s="256">
        <v>23555</v>
      </c>
      <c r="D914" s="257">
        <v>1</v>
      </c>
      <c r="E914" s="258">
        <v>46014</v>
      </c>
      <c r="F914" s="258">
        <v>46024</v>
      </c>
      <c r="G914" s="257">
        <v>-9</v>
      </c>
      <c r="H914" s="257">
        <v>66428</v>
      </c>
      <c r="I914" s="257">
        <v>50000</v>
      </c>
      <c r="J914" s="257">
        <v>50000</v>
      </c>
      <c r="K914" s="257">
        <v>0</v>
      </c>
      <c r="L914" s="257">
        <v>0</v>
      </c>
      <c r="M914" s="257">
        <v>0</v>
      </c>
      <c r="N914" s="257">
        <v>0</v>
      </c>
      <c r="O914" s="257">
        <v>0</v>
      </c>
      <c r="P914" s="254"/>
    </row>
    <row r="915" spans="1:16" ht="18.75" customHeight="1">
      <c r="A915" s="12" t="s">
        <v>1549</v>
      </c>
      <c r="B915" s="255">
        <v>151</v>
      </c>
      <c r="C915" s="256">
        <v>23486</v>
      </c>
      <c r="D915" s="257">
        <v>1</v>
      </c>
      <c r="E915" s="258">
        <v>46011</v>
      </c>
      <c r="F915" s="258">
        <v>46012</v>
      </c>
      <c r="G915" s="257">
        <v>3</v>
      </c>
      <c r="H915" s="257">
        <v>50968</v>
      </c>
      <c r="I915" s="257">
        <v>50000</v>
      </c>
      <c r="J915" s="257">
        <v>0</v>
      </c>
      <c r="K915" s="257">
        <v>50000</v>
      </c>
      <c r="L915" s="257">
        <v>0</v>
      </c>
      <c r="M915" s="257">
        <v>0</v>
      </c>
      <c r="N915" s="257">
        <v>0</v>
      </c>
      <c r="O915" s="257">
        <v>0</v>
      </c>
      <c r="P915" s="254"/>
    </row>
    <row r="916" spans="1:16" ht="18.75" customHeight="1">
      <c r="A916" s="12" t="s">
        <v>668</v>
      </c>
      <c r="B916" s="255">
        <v>751</v>
      </c>
      <c r="C916" s="256">
        <v>18836</v>
      </c>
      <c r="D916" s="257">
        <v>7</v>
      </c>
      <c r="E916" s="258">
        <v>46014</v>
      </c>
      <c r="F916" s="258">
        <v>46015</v>
      </c>
      <c r="G916" s="257">
        <v>0</v>
      </c>
      <c r="H916" s="257">
        <v>200000</v>
      </c>
      <c r="I916" s="257">
        <v>200000</v>
      </c>
      <c r="J916" s="257">
        <v>200000</v>
      </c>
      <c r="K916" s="257">
        <v>0</v>
      </c>
      <c r="L916" s="257">
        <v>0</v>
      </c>
      <c r="M916" s="257">
        <v>0</v>
      </c>
      <c r="N916" s="257">
        <v>0</v>
      </c>
      <c r="O916" s="257">
        <v>0</v>
      </c>
      <c r="P916" s="254"/>
    </row>
    <row r="917" spans="1:16" ht="18.75" customHeight="1">
      <c r="A917" s="12" t="s">
        <v>107</v>
      </c>
      <c r="B917" s="255">
        <v>751</v>
      </c>
      <c r="C917" s="256">
        <v>18354</v>
      </c>
      <c r="D917" s="257">
        <v>7</v>
      </c>
      <c r="E917" s="258">
        <v>46001</v>
      </c>
      <c r="F917" s="258">
        <v>46002</v>
      </c>
      <c r="G917" s="257">
        <v>13</v>
      </c>
      <c r="H917" s="257">
        <v>461400</v>
      </c>
      <c r="I917" s="257">
        <v>45000</v>
      </c>
      <c r="J917" s="257">
        <v>0</v>
      </c>
      <c r="K917" s="257">
        <v>0</v>
      </c>
      <c r="L917" s="257">
        <v>45000</v>
      </c>
      <c r="M917" s="257">
        <v>0</v>
      </c>
      <c r="N917" s="257">
        <v>0</v>
      </c>
      <c r="O917" s="257">
        <v>0</v>
      </c>
      <c r="P917" s="254"/>
    </row>
    <row r="918" spans="1:16" ht="18.75" customHeight="1">
      <c r="A918" s="12" t="s">
        <v>1383</v>
      </c>
      <c r="B918" s="255">
        <v>751</v>
      </c>
      <c r="C918" s="256">
        <v>18865</v>
      </c>
      <c r="D918" s="257">
        <v>1</v>
      </c>
      <c r="E918" s="258">
        <v>46015</v>
      </c>
      <c r="F918" s="258">
        <v>46016</v>
      </c>
      <c r="G918" s="257">
        <v>-1</v>
      </c>
      <c r="H918" s="257">
        <v>99200</v>
      </c>
      <c r="I918" s="257">
        <v>99200</v>
      </c>
      <c r="J918" s="257">
        <v>99200</v>
      </c>
      <c r="K918" s="257">
        <v>0</v>
      </c>
      <c r="L918" s="257">
        <v>0</v>
      </c>
      <c r="M918" s="257">
        <v>0</v>
      </c>
      <c r="N918" s="257">
        <v>0</v>
      </c>
      <c r="O918" s="257">
        <v>0</v>
      </c>
      <c r="P918" s="254"/>
    </row>
    <row r="919" spans="1:16" ht="18.75" customHeight="1">
      <c r="A919" s="12" t="s">
        <v>1550</v>
      </c>
      <c r="B919" s="255">
        <v>151</v>
      </c>
      <c r="C919" s="256">
        <v>23328</v>
      </c>
      <c r="D919" s="257">
        <v>1</v>
      </c>
      <c r="E919" s="258">
        <v>46008</v>
      </c>
      <c r="F919" s="258">
        <v>46009</v>
      </c>
      <c r="G919" s="257">
        <v>6</v>
      </c>
      <c r="H919" s="257">
        <v>101000</v>
      </c>
      <c r="I919" s="257">
        <v>50000</v>
      </c>
      <c r="J919" s="257">
        <v>0</v>
      </c>
      <c r="K919" s="257">
        <v>50000</v>
      </c>
      <c r="L919" s="257">
        <v>0</v>
      </c>
      <c r="M919" s="257">
        <v>0</v>
      </c>
      <c r="N919" s="257">
        <v>0</v>
      </c>
      <c r="O919" s="257">
        <v>0</v>
      </c>
      <c r="P919" s="254"/>
    </row>
    <row r="920" spans="1:16" ht="18.75" customHeight="1">
      <c r="A920" s="12" t="s">
        <v>694</v>
      </c>
      <c r="B920" s="255">
        <v>751</v>
      </c>
      <c r="C920" s="256">
        <v>14988</v>
      </c>
      <c r="D920" s="257">
        <v>7</v>
      </c>
      <c r="E920" s="258">
        <v>45885</v>
      </c>
      <c r="F920" s="258">
        <v>45886</v>
      </c>
      <c r="G920" s="257">
        <v>129</v>
      </c>
      <c r="H920" s="257">
        <v>698900</v>
      </c>
      <c r="I920" s="257">
        <v>198900</v>
      </c>
      <c r="J920" s="257">
        <v>0</v>
      </c>
      <c r="K920" s="257">
        <v>0</v>
      </c>
      <c r="L920" s="257">
        <v>0</v>
      </c>
      <c r="M920" s="257">
        <v>0</v>
      </c>
      <c r="N920" s="257">
        <v>0</v>
      </c>
      <c r="O920" s="257">
        <v>198900</v>
      </c>
      <c r="P920" s="254"/>
    </row>
    <row r="921" spans="1:16" ht="18.75" customHeight="1">
      <c r="A921" s="12" t="s">
        <v>1551</v>
      </c>
      <c r="B921" s="255">
        <v>751</v>
      </c>
      <c r="C921" s="256">
        <v>18692</v>
      </c>
      <c r="D921" s="257">
        <v>7</v>
      </c>
      <c r="E921" s="258">
        <v>46010</v>
      </c>
      <c r="F921" s="258">
        <v>46011</v>
      </c>
      <c r="G921" s="257">
        <v>4</v>
      </c>
      <c r="H921" s="257">
        <v>110180</v>
      </c>
      <c r="I921" s="257">
        <v>100000</v>
      </c>
      <c r="J921" s="257">
        <v>0</v>
      </c>
      <c r="K921" s="257">
        <v>100000</v>
      </c>
      <c r="L921" s="257">
        <v>0</v>
      </c>
      <c r="M921" s="257">
        <v>0</v>
      </c>
      <c r="N921" s="257">
        <v>0</v>
      </c>
      <c r="O921" s="257">
        <v>0</v>
      </c>
      <c r="P921" s="254"/>
    </row>
    <row r="922" spans="1:16" ht="18.75" customHeight="1">
      <c r="A922" s="12" t="s">
        <v>105</v>
      </c>
      <c r="B922" s="255">
        <v>151</v>
      </c>
      <c r="C922" s="256">
        <v>16639</v>
      </c>
      <c r="D922" s="257">
        <v>3</v>
      </c>
      <c r="E922" s="258">
        <v>45626</v>
      </c>
      <c r="F922" s="258">
        <v>45627</v>
      </c>
      <c r="G922" s="257">
        <v>388</v>
      </c>
      <c r="H922" s="257">
        <v>13907856</v>
      </c>
      <c r="I922" s="257">
        <v>565180</v>
      </c>
      <c r="J922" s="257">
        <v>0</v>
      </c>
      <c r="K922" s="257">
        <v>0</v>
      </c>
      <c r="L922" s="257">
        <v>0</v>
      </c>
      <c r="M922" s="257">
        <v>0</v>
      </c>
      <c r="N922" s="257">
        <v>0</v>
      </c>
      <c r="O922" s="257">
        <v>565180</v>
      </c>
      <c r="P922" s="254"/>
    </row>
    <row r="923" spans="1:16" ht="18.75" customHeight="1">
      <c r="A923" s="12" t="s">
        <v>1552</v>
      </c>
      <c r="B923" s="255">
        <v>751</v>
      </c>
      <c r="C923" s="256">
        <v>18274</v>
      </c>
      <c r="D923" s="257">
        <v>7</v>
      </c>
      <c r="E923" s="258">
        <v>45999</v>
      </c>
      <c r="F923" s="258">
        <v>46000</v>
      </c>
      <c r="G923" s="257">
        <v>15</v>
      </c>
      <c r="H923" s="257">
        <v>50000</v>
      </c>
      <c r="I923" s="257">
        <v>50000</v>
      </c>
      <c r="J923" s="257">
        <v>0</v>
      </c>
      <c r="K923" s="257">
        <v>0</v>
      </c>
      <c r="L923" s="257">
        <v>50000</v>
      </c>
      <c r="M923" s="257">
        <v>0</v>
      </c>
      <c r="N923" s="257">
        <v>0</v>
      </c>
      <c r="O923" s="257">
        <v>0</v>
      </c>
      <c r="P923" s="254"/>
    </row>
    <row r="924" spans="1:16" ht="18.75" customHeight="1">
      <c r="A924" s="12" t="s">
        <v>1395</v>
      </c>
      <c r="B924" s="255">
        <v>151</v>
      </c>
      <c r="C924" s="256">
        <v>23246</v>
      </c>
      <c r="D924" s="257">
        <v>11</v>
      </c>
      <c r="E924" s="258">
        <v>46006</v>
      </c>
      <c r="F924" s="258">
        <v>46007</v>
      </c>
      <c r="G924" s="257">
        <v>8</v>
      </c>
      <c r="H924" s="257">
        <v>1363600</v>
      </c>
      <c r="I924" s="257">
        <v>1363600</v>
      </c>
      <c r="J924" s="257">
        <v>0</v>
      </c>
      <c r="K924" s="257">
        <v>1363600</v>
      </c>
      <c r="L924" s="257">
        <v>0</v>
      </c>
      <c r="M924" s="257">
        <v>0</v>
      </c>
      <c r="N924" s="257">
        <v>0</v>
      </c>
      <c r="O924" s="257">
        <v>0</v>
      </c>
      <c r="P924" s="254"/>
    </row>
    <row r="925" spans="1:16" ht="18.75" customHeight="1">
      <c r="A925" s="12" t="s">
        <v>1395</v>
      </c>
      <c r="B925" s="255">
        <v>151</v>
      </c>
      <c r="C925" s="256">
        <v>23316</v>
      </c>
      <c r="D925" s="257">
        <v>11</v>
      </c>
      <c r="E925" s="258">
        <v>46008</v>
      </c>
      <c r="F925" s="258">
        <v>46009</v>
      </c>
      <c r="G925" s="257">
        <v>6</v>
      </c>
      <c r="H925" s="257">
        <v>1366400</v>
      </c>
      <c r="I925" s="257">
        <v>1366400</v>
      </c>
      <c r="J925" s="257">
        <v>0</v>
      </c>
      <c r="K925" s="257">
        <v>1366400</v>
      </c>
      <c r="L925" s="257">
        <v>0</v>
      </c>
      <c r="M925" s="257">
        <v>0</v>
      </c>
      <c r="N925" s="257">
        <v>0</v>
      </c>
      <c r="O925" s="257">
        <v>0</v>
      </c>
      <c r="P925" s="254"/>
    </row>
    <row r="926" spans="1:16" ht="18.75" customHeight="1">
      <c r="A926" s="12" t="s">
        <v>1395</v>
      </c>
      <c r="B926" s="255">
        <v>151</v>
      </c>
      <c r="C926" s="256">
        <v>23461</v>
      </c>
      <c r="D926" s="257">
        <v>11</v>
      </c>
      <c r="E926" s="258">
        <v>46011</v>
      </c>
      <c r="F926" s="258">
        <v>46012</v>
      </c>
      <c r="G926" s="257">
        <v>3</v>
      </c>
      <c r="H926" s="257">
        <v>4186000</v>
      </c>
      <c r="I926" s="257">
        <v>4186000</v>
      </c>
      <c r="J926" s="257">
        <v>0</v>
      </c>
      <c r="K926" s="257">
        <v>4186000</v>
      </c>
      <c r="L926" s="257">
        <v>0</v>
      </c>
      <c r="M926" s="257">
        <v>0</v>
      </c>
      <c r="N926" s="257">
        <v>0</v>
      </c>
      <c r="O926" s="257">
        <v>0</v>
      </c>
      <c r="P926" s="254"/>
    </row>
    <row r="927" spans="1:16" ht="18.75" customHeight="1">
      <c r="A927" s="12" t="s">
        <v>1553</v>
      </c>
      <c r="B927" s="255">
        <v>751</v>
      </c>
      <c r="C927" s="256">
        <v>18321</v>
      </c>
      <c r="D927" s="257">
        <v>7</v>
      </c>
      <c r="E927" s="258">
        <v>46000</v>
      </c>
      <c r="F927" s="258">
        <v>46001</v>
      </c>
      <c r="G927" s="257">
        <v>14</v>
      </c>
      <c r="H927" s="257">
        <v>49970</v>
      </c>
      <c r="I927" s="257">
        <v>49970</v>
      </c>
      <c r="J927" s="257">
        <v>0</v>
      </c>
      <c r="K927" s="257">
        <v>0</v>
      </c>
      <c r="L927" s="257">
        <v>49970</v>
      </c>
      <c r="M927" s="257">
        <v>0</v>
      </c>
      <c r="N927" s="257">
        <v>0</v>
      </c>
      <c r="O927" s="257">
        <v>0</v>
      </c>
      <c r="P927" s="254"/>
    </row>
    <row r="928" spans="1:16" ht="18.75" customHeight="1">
      <c r="A928" s="12" t="s">
        <v>713</v>
      </c>
      <c r="B928" s="255">
        <v>751</v>
      </c>
      <c r="C928" s="256">
        <v>17711</v>
      </c>
      <c r="D928" s="257">
        <v>8</v>
      </c>
      <c r="E928" s="258">
        <v>45981</v>
      </c>
      <c r="F928" s="258">
        <v>45982</v>
      </c>
      <c r="G928" s="257">
        <v>33</v>
      </c>
      <c r="H928" s="257">
        <v>167520</v>
      </c>
      <c r="I928" s="257">
        <v>67536</v>
      </c>
      <c r="J928" s="257">
        <v>0</v>
      </c>
      <c r="K928" s="257">
        <v>0</v>
      </c>
      <c r="L928" s="257">
        <v>0</v>
      </c>
      <c r="M928" s="257">
        <v>0</v>
      </c>
      <c r="N928" s="257">
        <v>0</v>
      </c>
      <c r="O928" s="257">
        <v>67536</v>
      </c>
      <c r="P928" s="254"/>
    </row>
    <row r="929" spans="1:16" ht="18.75" customHeight="1">
      <c r="A929" s="12" t="s">
        <v>719</v>
      </c>
      <c r="B929" s="255">
        <v>151</v>
      </c>
      <c r="C929" s="256">
        <v>23163</v>
      </c>
      <c r="D929" s="257">
        <v>0</v>
      </c>
      <c r="E929" s="258">
        <v>46002</v>
      </c>
      <c r="F929" s="258">
        <v>46003</v>
      </c>
      <c r="G929" s="257">
        <v>12</v>
      </c>
      <c r="H929" s="257">
        <v>106400</v>
      </c>
      <c r="I929" s="257">
        <v>106400</v>
      </c>
      <c r="J929" s="257">
        <v>0</v>
      </c>
      <c r="K929" s="257">
        <v>0</v>
      </c>
      <c r="L929" s="257">
        <v>106400</v>
      </c>
      <c r="M929" s="257">
        <v>0</v>
      </c>
      <c r="N929" s="257">
        <v>0</v>
      </c>
      <c r="O929" s="257">
        <v>0</v>
      </c>
      <c r="P929" s="254"/>
    </row>
    <row r="930" spans="1:16" ht="18.75" customHeight="1">
      <c r="A930" s="12" t="s">
        <v>719</v>
      </c>
      <c r="B930" s="255">
        <v>151</v>
      </c>
      <c r="C930" s="256">
        <v>23164</v>
      </c>
      <c r="D930" s="257">
        <v>0</v>
      </c>
      <c r="E930" s="258">
        <v>46002</v>
      </c>
      <c r="F930" s="258">
        <v>46003</v>
      </c>
      <c r="G930" s="257">
        <v>12</v>
      </c>
      <c r="H930" s="257">
        <v>308000</v>
      </c>
      <c r="I930" s="257">
        <v>308000</v>
      </c>
      <c r="J930" s="257">
        <v>0</v>
      </c>
      <c r="K930" s="257">
        <v>0</v>
      </c>
      <c r="L930" s="257">
        <v>308000</v>
      </c>
      <c r="M930" s="257">
        <v>0</v>
      </c>
      <c r="N930" s="257">
        <v>0</v>
      </c>
      <c r="O930" s="257">
        <v>0</v>
      </c>
      <c r="P930" s="254"/>
    </row>
    <row r="931" spans="1:16" ht="18.75" customHeight="1">
      <c r="A931" s="12" t="s">
        <v>50</v>
      </c>
      <c r="B931" s="255">
        <v>751</v>
      </c>
      <c r="C931" s="256">
        <v>18643</v>
      </c>
      <c r="D931" s="257">
        <v>8</v>
      </c>
      <c r="E931" s="258">
        <v>46009</v>
      </c>
      <c r="F931" s="258">
        <v>46010</v>
      </c>
      <c r="G931" s="257">
        <v>5</v>
      </c>
      <c r="H931" s="257">
        <v>4029600</v>
      </c>
      <c r="I931" s="257">
        <v>4029600</v>
      </c>
      <c r="J931" s="257">
        <v>0</v>
      </c>
      <c r="K931" s="257">
        <v>4029600</v>
      </c>
      <c r="L931" s="257">
        <v>0</v>
      </c>
      <c r="M931" s="257">
        <v>0</v>
      </c>
      <c r="N931" s="257">
        <v>0</v>
      </c>
      <c r="O931" s="257">
        <v>0</v>
      </c>
      <c r="P931" s="254"/>
    </row>
    <row r="932" spans="1:16" ht="18.75" customHeight="1">
      <c r="A932" s="12" t="s">
        <v>50</v>
      </c>
      <c r="B932" s="255">
        <v>751</v>
      </c>
      <c r="C932" s="256">
        <v>18737</v>
      </c>
      <c r="D932" s="257">
        <v>8</v>
      </c>
      <c r="E932" s="258">
        <v>46011</v>
      </c>
      <c r="F932" s="258">
        <v>46012</v>
      </c>
      <c r="G932" s="257">
        <v>3</v>
      </c>
      <c r="H932" s="257">
        <v>176800</v>
      </c>
      <c r="I932" s="257">
        <v>176800</v>
      </c>
      <c r="J932" s="257">
        <v>0</v>
      </c>
      <c r="K932" s="257">
        <v>176800</v>
      </c>
      <c r="L932" s="257">
        <v>0</v>
      </c>
      <c r="M932" s="257">
        <v>0</v>
      </c>
      <c r="N932" s="257">
        <v>0</v>
      </c>
      <c r="O932" s="257">
        <v>0</v>
      </c>
      <c r="P932" s="254"/>
    </row>
    <row r="933" spans="1:16" ht="18.75" customHeight="1">
      <c r="A933" s="12" t="s">
        <v>50</v>
      </c>
      <c r="B933" s="255">
        <v>751</v>
      </c>
      <c r="C933" s="256">
        <v>18826</v>
      </c>
      <c r="D933" s="257">
        <v>8</v>
      </c>
      <c r="E933" s="258">
        <v>46014</v>
      </c>
      <c r="F933" s="258">
        <v>46015</v>
      </c>
      <c r="G933" s="257">
        <v>0</v>
      </c>
      <c r="H933" s="257">
        <v>3298200</v>
      </c>
      <c r="I933" s="257">
        <v>3298200</v>
      </c>
      <c r="J933" s="257">
        <v>3298200</v>
      </c>
      <c r="K933" s="257">
        <v>0</v>
      </c>
      <c r="L933" s="257">
        <v>0</v>
      </c>
      <c r="M933" s="257">
        <v>0</v>
      </c>
      <c r="N933" s="257">
        <v>0</v>
      </c>
      <c r="O933" s="257">
        <v>0</v>
      </c>
      <c r="P933" s="254"/>
    </row>
    <row r="934" spans="1:16" ht="18.75" customHeight="1">
      <c r="A934" s="12" t="s">
        <v>178</v>
      </c>
      <c r="B934" s="255">
        <v>151</v>
      </c>
      <c r="C934" s="256">
        <v>22230</v>
      </c>
      <c r="D934" s="257">
        <v>0</v>
      </c>
      <c r="E934" s="258">
        <v>45968</v>
      </c>
      <c r="F934" s="258">
        <v>45998</v>
      </c>
      <c r="G934" s="257">
        <v>17</v>
      </c>
      <c r="H934" s="257">
        <v>104700</v>
      </c>
      <c r="I934" s="257">
        <v>104700</v>
      </c>
      <c r="J934" s="257">
        <v>0</v>
      </c>
      <c r="K934" s="257">
        <v>0</v>
      </c>
      <c r="L934" s="257">
        <v>0</v>
      </c>
      <c r="M934" s="257">
        <v>104700</v>
      </c>
      <c r="N934" s="257">
        <v>0</v>
      </c>
      <c r="O934" s="257">
        <v>0</v>
      </c>
      <c r="P934" s="254"/>
    </row>
    <row r="935" spans="1:16" ht="18.75" customHeight="1">
      <c r="A935" s="12" t="s">
        <v>178</v>
      </c>
      <c r="B935" s="255">
        <v>151</v>
      </c>
      <c r="C935" s="256">
        <v>22370</v>
      </c>
      <c r="D935" s="257">
        <v>0</v>
      </c>
      <c r="E935" s="258">
        <v>45975</v>
      </c>
      <c r="F935" s="258">
        <v>46005</v>
      </c>
      <c r="G935" s="257">
        <v>10</v>
      </c>
      <c r="H935" s="257">
        <v>107000</v>
      </c>
      <c r="I935" s="257">
        <v>107000</v>
      </c>
      <c r="J935" s="257">
        <v>0</v>
      </c>
      <c r="K935" s="257">
        <v>0</v>
      </c>
      <c r="L935" s="257">
        <v>107000</v>
      </c>
      <c r="M935" s="257">
        <v>0</v>
      </c>
      <c r="N935" s="257">
        <v>0</v>
      </c>
      <c r="O935" s="257">
        <v>0</v>
      </c>
      <c r="P935" s="254"/>
    </row>
    <row r="936" spans="1:16" ht="18.75" customHeight="1">
      <c r="A936" s="12" t="s">
        <v>178</v>
      </c>
      <c r="B936" s="255">
        <v>151</v>
      </c>
      <c r="C936" s="256">
        <v>22561</v>
      </c>
      <c r="D936" s="257">
        <v>0</v>
      </c>
      <c r="E936" s="258">
        <v>45982</v>
      </c>
      <c r="F936" s="258">
        <v>46012</v>
      </c>
      <c r="G936" s="257">
        <v>3</v>
      </c>
      <c r="H936" s="257">
        <v>105000</v>
      </c>
      <c r="I936" s="257">
        <v>105000</v>
      </c>
      <c r="J936" s="257">
        <v>0</v>
      </c>
      <c r="K936" s="257">
        <v>105000</v>
      </c>
      <c r="L936" s="257">
        <v>0</v>
      </c>
      <c r="M936" s="257">
        <v>0</v>
      </c>
      <c r="N936" s="257">
        <v>0</v>
      </c>
      <c r="O936" s="257">
        <v>0</v>
      </c>
      <c r="P936" s="254"/>
    </row>
    <row r="937" spans="1:16" ht="18.75" customHeight="1">
      <c r="A937" s="12" t="s">
        <v>178</v>
      </c>
      <c r="B937" s="255">
        <v>151</v>
      </c>
      <c r="C937" s="256">
        <v>23020</v>
      </c>
      <c r="D937" s="257">
        <v>0</v>
      </c>
      <c r="E937" s="258">
        <v>45997</v>
      </c>
      <c r="F937" s="258">
        <v>46027</v>
      </c>
      <c r="G937" s="257">
        <v>-12</v>
      </c>
      <c r="H937" s="257">
        <v>104000</v>
      </c>
      <c r="I937" s="257">
        <v>104000</v>
      </c>
      <c r="J937" s="257">
        <v>104000</v>
      </c>
      <c r="K937" s="257">
        <v>0</v>
      </c>
      <c r="L937" s="257">
        <v>0</v>
      </c>
      <c r="M937" s="257">
        <v>0</v>
      </c>
      <c r="N937" s="257">
        <v>0</v>
      </c>
      <c r="O937" s="257">
        <v>0</v>
      </c>
      <c r="P937" s="254"/>
    </row>
    <row r="938" spans="1:16" ht="18.75" customHeight="1">
      <c r="A938" s="12" t="s">
        <v>178</v>
      </c>
      <c r="B938" s="255">
        <v>151</v>
      </c>
      <c r="C938" s="256">
        <v>23376</v>
      </c>
      <c r="D938" s="257">
        <v>0</v>
      </c>
      <c r="E938" s="258">
        <v>46010</v>
      </c>
      <c r="F938" s="258">
        <v>46040</v>
      </c>
      <c r="G938" s="257">
        <v>-25</v>
      </c>
      <c r="H938" s="257">
        <v>104000</v>
      </c>
      <c r="I938" s="257">
        <v>104000</v>
      </c>
      <c r="J938" s="257">
        <v>104000</v>
      </c>
      <c r="K938" s="257">
        <v>0</v>
      </c>
      <c r="L938" s="257">
        <v>0</v>
      </c>
      <c r="M938" s="257">
        <v>0</v>
      </c>
      <c r="N938" s="257">
        <v>0</v>
      </c>
      <c r="O938" s="257">
        <v>0</v>
      </c>
      <c r="P938" s="254"/>
    </row>
    <row r="939" spans="1:16" ht="18.75" customHeight="1">
      <c r="A939" s="12" t="s">
        <v>178</v>
      </c>
      <c r="B939" s="255">
        <v>151</v>
      </c>
      <c r="C939" s="256">
        <v>23572</v>
      </c>
      <c r="D939" s="257">
        <v>0</v>
      </c>
      <c r="E939" s="258">
        <v>46015</v>
      </c>
      <c r="F939" s="258">
        <v>46045</v>
      </c>
      <c r="G939" s="257">
        <v>-30</v>
      </c>
      <c r="H939" s="257">
        <v>113400</v>
      </c>
      <c r="I939" s="257">
        <v>113400</v>
      </c>
      <c r="J939" s="257">
        <v>113400</v>
      </c>
      <c r="K939" s="257">
        <v>0</v>
      </c>
      <c r="L939" s="257">
        <v>0</v>
      </c>
      <c r="M939" s="257">
        <v>0</v>
      </c>
      <c r="N939" s="257">
        <v>0</v>
      </c>
      <c r="O939" s="257">
        <v>0</v>
      </c>
      <c r="P939" s="254"/>
    </row>
    <row r="940" spans="1:16" ht="18.75" customHeight="1">
      <c r="A940" s="12" t="s">
        <v>179</v>
      </c>
      <c r="B940" s="255">
        <v>751</v>
      </c>
      <c r="C940" s="256">
        <v>10251</v>
      </c>
      <c r="D940" s="257">
        <v>4</v>
      </c>
      <c r="E940" s="258">
        <v>45702</v>
      </c>
      <c r="F940" s="258">
        <v>45717</v>
      </c>
      <c r="G940" s="257">
        <v>298</v>
      </c>
      <c r="H940" s="257">
        <v>3177200</v>
      </c>
      <c r="I940" s="257">
        <v>2677200</v>
      </c>
      <c r="J940" s="257">
        <v>0</v>
      </c>
      <c r="K940" s="257">
        <v>0</v>
      </c>
      <c r="L940" s="257">
        <v>0</v>
      </c>
      <c r="M940" s="257">
        <v>0</v>
      </c>
      <c r="N940" s="257">
        <v>0</v>
      </c>
      <c r="O940" s="257">
        <v>2677200</v>
      </c>
      <c r="P940" s="254"/>
    </row>
    <row r="941" spans="1:16" ht="18.75" customHeight="1">
      <c r="A941" s="12" t="s">
        <v>179</v>
      </c>
      <c r="B941" s="255">
        <v>751</v>
      </c>
      <c r="C941" s="256">
        <v>10389</v>
      </c>
      <c r="D941" s="257">
        <v>4</v>
      </c>
      <c r="E941" s="258">
        <v>45708</v>
      </c>
      <c r="F941" s="258">
        <v>45723</v>
      </c>
      <c r="G941" s="257">
        <v>292</v>
      </c>
      <c r="H941" s="257">
        <v>4073250</v>
      </c>
      <c r="I941" s="257">
        <v>4073250</v>
      </c>
      <c r="J941" s="257">
        <v>0</v>
      </c>
      <c r="K941" s="257">
        <v>0</v>
      </c>
      <c r="L941" s="257">
        <v>0</v>
      </c>
      <c r="M941" s="257">
        <v>0</v>
      </c>
      <c r="N941" s="257">
        <v>0</v>
      </c>
      <c r="O941" s="257">
        <v>4073250</v>
      </c>
      <c r="P941" s="254"/>
    </row>
    <row r="942" spans="1:16" ht="18.75" customHeight="1">
      <c r="A942" s="12" t="s">
        <v>179</v>
      </c>
      <c r="B942" s="255">
        <v>751</v>
      </c>
      <c r="C942" s="256">
        <v>10413</v>
      </c>
      <c r="D942" s="257">
        <v>4</v>
      </c>
      <c r="E942" s="258">
        <v>45708</v>
      </c>
      <c r="F942" s="258">
        <v>45723</v>
      </c>
      <c r="G942" s="257">
        <v>292</v>
      </c>
      <c r="H942" s="257">
        <v>62000</v>
      </c>
      <c r="I942" s="257">
        <v>62000</v>
      </c>
      <c r="J942" s="257">
        <v>0</v>
      </c>
      <c r="K942" s="257">
        <v>0</v>
      </c>
      <c r="L942" s="257">
        <v>0</v>
      </c>
      <c r="M942" s="257">
        <v>0</v>
      </c>
      <c r="N942" s="257">
        <v>0</v>
      </c>
      <c r="O942" s="257">
        <v>62000</v>
      </c>
      <c r="P942" s="254"/>
    </row>
    <row r="943" spans="1:16" ht="18.75" customHeight="1">
      <c r="A943" s="12" t="s">
        <v>179</v>
      </c>
      <c r="B943" s="255">
        <v>751</v>
      </c>
      <c r="C943" s="256">
        <v>10414</v>
      </c>
      <c r="D943" s="257">
        <v>4</v>
      </c>
      <c r="E943" s="258">
        <v>45708</v>
      </c>
      <c r="F943" s="258">
        <v>45723</v>
      </c>
      <c r="G943" s="257">
        <v>292</v>
      </c>
      <c r="H943" s="257">
        <v>62000</v>
      </c>
      <c r="I943" s="257">
        <v>62000</v>
      </c>
      <c r="J943" s="257">
        <v>0</v>
      </c>
      <c r="K943" s="257">
        <v>0</v>
      </c>
      <c r="L943" s="257">
        <v>0</v>
      </c>
      <c r="M943" s="257">
        <v>0</v>
      </c>
      <c r="N943" s="257">
        <v>0</v>
      </c>
      <c r="O943" s="257">
        <v>62000</v>
      </c>
      <c r="P943" s="254"/>
    </row>
    <row r="944" spans="1:16" ht="18.75" customHeight="1">
      <c r="A944" s="12" t="s">
        <v>179</v>
      </c>
      <c r="B944" s="255">
        <v>751</v>
      </c>
      <c r="C944" s="256">
        <v>10415</v>
      </c>
      <c r="D944" s="257">
        <v>0</v>
      </c>
      <c r="E944" s="258">
        <v>45708</v>
      </c>
      <c r="F944" s="258">
        <v>45723</v>
      </c>
      <c r="G944" s="257">
        <v>292</v>
      </c>
      <c r="H944" s="257">
        <v>64000</v>
      </c>
      <c r="I944" s="257">
        <v>64000</v>
      </c>
      <c r="J944" s="257">
        <v>0</v>
      </c>
      <c r="K944" s="257">
        <v>0</v>
      </c>
      <c r="L944" s="257">
        <v>0</v>
      </c>
      <c r="M944" s="257">
        <v>0</v>
      </c>
      <c r="N944" s="257">
        <v>0</v>
      </c>
      <c r="O944" s="257">
        <v>64000</v>
      </c>
      <c r="P944" s="254"/>
    </row>
    <row r="945" spans="1:16" ht="18.75" customHeight="1">
      <c r="A945" s="12" t="s">
        <v>179</v>
      </c>
      <c r="B945" s="255">
        <v>751</v>
      </c>
      <c r="C945" s="256">
        <v>10416</v>
      </c>
      <c r="D945" s="257">
        <v>4</v>
      </c>
      <c r="E945" s="258">
        <v>45708</v>
      </c>
      <c r="F945" s="258">
        <v>45723</v>
      </c>
      <c r="G945" s="257">
        <v>292</v>
      </c>
      <c r="H945" s="257">
        <v>62000</v>
      </c>
      <c r="I945" s="257">
        <v>62000</v>
      </c>
      <c r="J945" s="257">
        <v>0</v>
      </c>
      <c r="K945" s="257">
        <v>0</v>
      </c>
      <c r="L945" s="257">
        <v>0</v>
      </c>
      <c r="M945" s="257">
        <v>0</v>
      </c>
      <c r="N945" s="257">
        <v>0</v>
      </c>
      <c r="O945" s="257">
        <v>62000</v>
      </c>
      <c r="P945" s="254"/>
    </row>
    <row r="946" spans="1:16" ht="18.75" customHeight="1">
      <c r="A946" s="12" t="s">
        <v>179</v>
      </c>
      <c r="B946" s="255">
        <v>751</v>
      </c>
      <c r="C946" s="256">
        <v>10472</v>
      </c>
      <c r="D946" s="257">
        <v>4</v>
      </c>
      <c r="E946" s="258">
        <v>45710</v>
      </c>
      <c r="F946" s="258">
        <v>45725</v>
      </c>
      <c r="G946" s="257">
        <v>290</v>
      </c>
      <c r="H946" s="257">
        <v>3666000</v>
      </c>
      <c r="I946" s="257">
        <v>3666000</v>
      </c>
      <c r="J946" s="257">
        <v>0</v>
      </c>
      <c r="K946" s="257">
        <v>0</v>
      </c>
      <c r="L946" s="257">
        <v>0</v>
      </c>
      <c r="M946" s="257">
        <v>0</v>
      </c>
      <c r="N946" s="257">
        <v>0</v>
      </c>
      <c r="O946" s="257">
        <v>3666000</v>
      </c>
      <c r="P946" s="254"/>
    </row>
    <row r="947" spans="1:16" ht="18.75" customHeight="1">
      <c r="A947" s="12" t="s">
        <v>179</v>
      </c>
      <c r="B947" s="255">
        <v>751</v>
      </c>
      <c r="C947" s="256">
        <v>10626</v>
      </c>
      <c r="D947" s="257">
        <v>4</v>
      </c>
      <c r="E947" s="258">
        <v>45716</v>
      </c>
      <c r="F947" s="258">
        <v>45731</v>
      </c>
      <c r="G947" s="257">
        <v>284</v>
      </c>
      <c r="H947" s="257">
        <v>5654500</v>
      </c>
      <c r="I947" s="257">
        <v>5654500</v>
      </c>
      <c r="J947" s="257">
        <v>0</v>
      </c>
      <c r="K947" s="257">
        <v>0</v>
      </c>
      <c r="L947" s="257">
        <v>0</v>
      </c>
      <c r="M947" s="257">
        <v>0</v>
      </c>
      <c r="N947" s="257">
        <v>0</v>
      </c>
      <c r="O947" s="257">
        <v>5654500</v>
      </c>
      <c r="P947" s="254"/>
    </row>
    <row r="948" spans="1:16" ht="18.75" customHeight="1">
      <c r="A948" s="12" t="s">
        <v>180</v>
      </c>
      <c r="B948" s="255">
        <v>751</v>
      </c>
      <c r="C948" s="256">
        <v>18199</v>
      </c>
      <c r="D948" s="257">
        <v>4</v>
      </c>
      <c r="E948" s="258">
        <v>45996</v>
      </c>
      <c r="F948" s="258">
        <v>46026</v>
      </c>
      <c r="G948" s="257">
        <v>-11</v>
      </c>
      <c r="H948" s="257">
        <v>869400</v>
      </c>
      <c r="I948" s="257">
        <v>869400</v>
      </c>
      <c r="J948" s="257">
        <v>869400</v>
      </c>
      <c r="K948" s="257">
        <v>0</v>
      </c>
      <c r="L948" s="257">
        <v>0</v>
      </c>
      <c r="M948" s="257">
        <v>0</v>
      </c>
      <c r="N948" s="257">
        <v>0</v>
      </c>
      <c r="O948" s="257">
        <v>0</v>
      </c>
      <c r="P948" s="254"/>
    </row>
    <row r="949" spans="1:16" ht="18.75" customHeight="1">
      <c r="A949" s="12" t="s">
        <v>180</v>
      </c>
      <c r="B949" s="255">
        <v>751</v>
      </c>
      <c r="C949" s="256">
        <v>18237</v>
      </c>
      <c r="D949" s="257">
        <v>1</v>
      </c>
      <c r="E949" s="258">
        <v>45997</v>
      </c>
      <c r="F949" s="258">
        <v>46027</v>
      </c>
      <c r="G949" s="257">
        <v>-12</v>
      </c>
      <c r="H949" s="257">
        <v>184000</v>
      </c>
      <c r="I949" s="257">
        <v>184000</v>
      </c>
      <c r="J949" s="257">
        <v>184000</v>
      </c>
      <c r="K949" s="257">
        <v>0</v>
      </c>
      <c r="L949" s="257">
        <v>0</v>
      </c>
      <c r="M949" s="257">
        <v>0</v>
      </c>
      <c r="N949" s="257">
        <v>0</v>
      </c>
      <c r="O949" s="257">
        <v>0</v>
      </c>
      <c r="P949" s="254"/>
    </row>
    <row r="950" spans="1:16" ht="18.75" customHeight="1">
      <c r="A950" s="12" t="s">
        <v>180</v>
      </c>
      <c r="B950" s="255">
        <v>751</v>
      </c>
      <c r="C950" s="256">
        <v>18314</v>
      </c>
      <c r="D950" s="257">
        <v>4</v>
      </c>
      <c r="E950" s="258">
        <v>46000</v>
      </c>
      <c r="F950" s="258">
        <v>46030</v>
      </c>
      <c r="G950" s="257">
        <v>-15</v>
      </c>
      <c r="H950" s="257">
        <v>891000</v>
      </c>
      <c r="I950" s="257">
        <v>891000</v>
      </c>
      <c r="J950" s="257">
        <v>891000</v>
      </c>
      <c r="K950" s="257">
        <v>0</v>
      </c>
      <c r="L950" s="257">
        <v>0</v>
      </c>
      <c r="M950" s="257">
        <v>0</v>
      </c>
      <c r="N950" s="257">
        <v>0</v>
      </c>
      <c r="O950" s="257">
        <v>0</v>
      </c>
      <c r="P950" s="254"/>
    </row>
    <row r="951" spans="1:16" ht="18.75" customHeight="1">
      <c r="A951" s="12" t="s">
        <v>180</v>
      </c>
      <c r="B951" s="255">
        <v>751</v>
      </c>
      <c r="C951" s="256">
        <v>18339</v>
      </c>
      <c r="D951" s="257">
        <v>4</v>
      </c>
      <c r="E951" s="258">
        <v>46001</v>
      </c>
      <c r="F951" s="258">
        <v>46031</v>
      </c>
      <c r="G951" s="257">
        <v>-16</v>
      </c>
      <c r="H951" s="257">
        <v>202400</v>
      </c>
      <c r="I951" s="257">
        <v>202400</v>
      </c>
      <c r="J951" s="257">
        <v>202400</v>
      </c>
      <c r="K951" s="257">
        <v>0</v>
      </c>
      <c r="L951" s="257">
        <v>0</v>
      </c>
      <c r="M951" s="257">
        <v>0</v>
      </c>
      <c r="N951" s="257">
        <v>0</v>
      </c>
      <c r="O951" s="257">
        <v>0</v>
      </c>
      <c r="P951" s="254"/>
    </row>
    <row r="952" spans="1:16" ht="18.75" customHeight="1">
      <c r="A952" s="12" t="s">
        <v>180</v>
      </c>
      <c r="B952" s="255">
        <v>751</v>
      </c>
      <c r="C952" s="256">
        <v>18485</v>
      </c>
      <c r="D952" s="257">
        <v>4</v>
      </c>
      <c r="E952" s="258">
        <v>46004</v>
      </c>
      <c r="F952" s="258">
        <v>46034</v>
      </c>
      <c r="G952" s="257">
        <v>-19</v>
      </c>
      <c r="H952" s="257">
        <v>924000</v>
      </c>
      <c r="I952" s="257">
        <v>924000</v>
      </c>
      <c r="J952" s="257">
        <v>924000</v>
      </c>
      <c r="K952" s="257">
        <v>0</v>
      </c>
      <c r="L952" s="257">
        <v>0</v>
      </c>
      <c r="M952" s="257">
        <v>0</v>
      </c>
      <c r="N952" s="257">
        <v>0</v>
      </c>
      <c r="O952" s="257">
        <v>0</v>
      </c>
      <c r="P952" s="254"/>
    </row>
    <row r="953" spans="1:16" ht="18.75" customHeight="1">
      <c r="A953" s="12" t="s">
        <v>180</v>
      </c>
      <c r="B953" s="255">
        <v>751</v>
      </c>
      <c r="C953" s="256">
        <v>18699</v>
      </c>
      <c r="D953" s="257">
        <v>1</v>
      </c>
      <c r="E953" s="258">
        <v>46010</v>
      </c>
      <c r="F953" s="258">
        <v>46040</v>
      </c>
      <c r="G953" s="257">
        <v>-25</v>
      </c>
      <c r="H953" s="257">
        <v>170200</v>
      </c>
      <c r="I953" s="257">
        <v>170200</v>
      </c>
      <c r="J953" s="257">
        <v>170200</v>
      </c>
      <c r="K953" s="257">
        <v>0</v>
      </c>
      <c r="L953" s="257">
        <v>0</v>
      </c>
      <c r="M953" s="257">
        <v>0</v>
      </c>
      <c r="N953" s="257">
        <v>0</v>
      </c>
      <c r="O953" s="257">
        <v>0</v>
      </c>
      <c r="P953" s="254"/>
    </row>
    <row r="954" spans="1:16" ht="18.75" customHeight="1">
      <c r="A954" s="12" t="s">
        <v>180</v>
      </c>
      <c r="B954" s="255">
        <v>751</v>
      </c>
      <c r="C954" s="256">
        <v>18759</v>
      </c>
      <c r="D954" s="257">
        <v>4</v>
      </c>
      <c r="E954" s="258">
        <v>46011</v>
      </c>
      <c r="F954" s="258">
        <v>46041</v>
      </c>
      <c r="G954" s="257">
        <v>-26</v>
      </c>
      <c r="H954" s="257">
        <v>901800</v>
      </c>
      <c r="I954" s="257">
        <v>901800</v>
      </c>
      <c r="J954" s="257">
        <v>901800</v>
      </c>
      <c r="K954" s="257">
        <v>0</v>
      </c>
      <c r="L954" s="257">
        <v>0</v>
      </c>
      <c r="M954" s="257">
        <v>0</v>
      </c>
      <c r="N954" s="257">
        <v>0</v>
      </c>
      <c r="O954" s="257">
        <v>0</v>
      </c>
      <c r="P954" s="254"/>
    </row>
    <row r="955" spans="1:16" ht="18.75" customHeight="1">
      <c r="A955" s="12" t="s">
        <v>156</v>
      </c>
      <c r="B955" s="255">
        <v>751</v>
      </c>
      <c r="C955" s="256">
        <v>18051</v>
      </c>
      <c r="D955" s="257">
        <v>8</v>
      </c>
      <c r="E955" s="258">
        <v>45992</v>
      </c>
      <c r="F955" s="258">
        <v>46022</v>
      </c>
      <c r="G955" s="257">
        <v>-7</v>
      </c>
      <c r="H955" s="257">
        <v>798000</v>
      </c>
      <c r="I955" s="257">
        <v>798000</v>
      </c>
      <c r="J955" s="257">
        <v>798000</v>
      </c>
      <c r="K955" s="257">
        <v>0</v>
      </c>
      <c r="L955" s="257">
        <v>0</v>
      </c>
      <c r="M955" s="257">
        <v>0</v>
      </c>
      <c r="N955" s="257">
        <v>0</v>
      </c>
      <c r="O955" s="257">
        <v>0</v>
      </c>
      <c r="P955" s="254"/>
    </row>
    <row r="956" spans="1:16" ht="18.75" customHeight="1">
      <c r="A956" s="12" t="s">
        <v>156</v>
      </c>
      <c r="B956" s="255">
        <v>751</v>
      </c>
      <c r="C956" s="256">
        <v>18308</v>
      </c>
      <c r="D956" s="257">
        <v>8</v>
      </c>
      <c r="E956" s="258">
        <v>46000</v>
      </c>
      <c r="F956" s="258">
        <v>46030</v>
      </c>
      <c r="G956" s="257">
        <v>-15</v>
      </c>
      <c r="H956" s="257">
        <v>457800</v>
      </c>
      <c r="I956" s="257">
        <v>457800</v>
      </c>
      <c r="J956" s="257">
        <v>457800</v>
      </c>
      <c r="K956" s="257">
        <v>0</v>
      </c>
      <c r="L956" s="257">
        <v>0</v>
      </c>
      <c r="M956" s="257">
        <v>0</v>
      </c>
      <c r="N956" s="257">
        <v>0</v>
      </c>
      <c r="O956" s="257">
        <v>0</v>
      </c>
      <c r="P956" s="254"/>
    </row>
    <row r="957" spans="1:16" ht="18.75" customHeight="1">
      <c r="A957" s="12" t="s">
        <v>156</v>
      </c>
      <c r="B957" s="255">
        <v>751</v>
      </c>
      <c r="C957" s="256">
        <v>18504</v>
      </c>
      <c r="D957" s="257">
        <v>8</v>
      </c>
      <c r="E957" s="258">
        <v>46006</v>
      </c>
      <c r="F957" s="258">
        <v>46036</v>
      </c>
      <c r="G957" s="257">
        <v>-21</v>
      </c>
      <c r="H957" s="257">
        <v>756200</v>
      </c>
      <c r="I957" s="257">
        <v>756200</v>
      </c>
      <c r="J957" s="257">
        <v>756200</v>
      </c>
      <c r="K957" s="257">
        <v>0</v>
      </c>
      <c r="L957" s="257">
        <v>0</v>
      </c>
      <c r="M957" s="257">
        <v>0</v>
      </c>
      <c r="N957" s="257">
        <v>0</v>
      </c>
      <c r="O957" s="257">
        <v>0</v>
      </c>
      <c r="P957" s="254"/>
    </row>
    <row r="958" spans="1:16" ht="18.75" customHeight="1">
      <c r="A958" s="12" t="s">
        <v>181</v>
      </c>
      <c r="B958" s="255">
        <v>751</v>
      </c>
      <c r="C958" s="256">
        <v>17418</v>
      </c>
      <c r="D958" s="257">
        <v>4</v>
      </c>
      <c r="E958" s="258">
        <v>45971</v>
      </c>
      <c r="F958" s="258">
        <v>46001</v>
      </c>
      <c r="G958" s="257">
        <v>14</v>
      </c>
      <c r="H958" s="257">
        <v>2386800</v>
      </c>
      <c r="I958" s="257">
        <v>1968030</v>
      </c>
      <c r="J958" s="257">
        <v>0</v>
      </c>
      <c r="K958" s="257">
        <v>0</v>
      </c>
      <c r="L958" s="257">
        <v>1968030</v>
      </c>
      <c r="M958" s="257">
        <v>0</v>
      </c>
      <c r="N958" s="257">
        <v>0</v>
      </c>
      <c r="O958" s="257">
        <v>0</v>
      </c>
      <c r="P958" s="254"/>
    </row>
    <row r="959" spans="1:16" ht="18.75" customHeight="1">
      <c r="A959" s="12" t="s">
        <v>181</v>
      </c>
      <c r="B959" s="255">
        <v>751</v>
      </c>
      <c r="C959" s="256">
        <v>17806</v>
      </c>
      <c r="D959" s="257">
        <v>4</v>
      </c>
      <c r="E959" s="258">
        <v>45985</v>
      </c>
      <c r="F959" s="258">
        <v>46015</v>
      </c>
      <c r="G959" s="257">
        <v>0</v>
      </c>
      <c r="H959" s="257">
        <v>3082200</v>
      </c>
      <c r="I959" s="257">
        <v>3082200</v>
      </c>
      <c r="J959" s="257">
        <v>3082200</v>
      </c>
      <c r="K959" s="257">
        <v>0</v>
      </c>
      <c r="L959" s="257">
        <v>0</v>
      </c>
      <c r="M959" s="257">
        <v>0</v>
      </c>
      <c r="N959" s="257">
        <v>0</v>
      </c>
      <c r="O959" s="257">
        <v>0</v>
      </c>
      <c r="P959" s="254"/>
    </row>
    <row r="960" spans="1:16" ht="18.75" customHeight="1">
      <c r="A960" s="12" t="s">
        <v>181</v>
      </c>
      <c r="B960" s="255">
        <v>751</v>
      </c>
      <c r="C960" s="256">
        <v>18053</v>
      </c>
      <c r="D960" s="257">
        <v>4</v>
      </c>
      <c r="E960" s="258">
        <v>45992</v>
      </c>
      <c r="F960" s="258">
        <v>46022</v>
      </c>
      <c r="G960" s="257">
        <v>-7</v>
      </c>
      <c r="H960" s="257">
        <v>2167000</v>
      </c>
      <c r="I960" s="257">
        <v>2167000</v>
      </c>
      <c r="J960" s="257">
        <v>2167000</v>
      </c>
      <c r="K960" s="257">
        <v>0</v>
      </c>
      <c r="L960" s="257">
        <v>0</v>
      </c>
      <c r="M960" s="257">
        <v>0</v>
      </c>
      <c r="N960" s="257">
        <v>0</v>
      </c>
      <c r="O960" s="257">
        <v>0</v>
      </c>
      <c r="P960" s="254"/>
    </row>
    <row r="961" spans="1:16" ht="18.75" customHeight="1">
      <c r="A961" s="12" t="s">
        <v>181</v>
      </c>
      <c r="B961" s="255">
        <v>751</v>
      </c>
      <c r="C961" s="256">
        <v>18378</v>
      </c>
      <c r="D961" s="257">
        <v>4</v>
      </c>
      <c r="E961" s="258">
        <v>46002</v>
      </c>
      <c r="F961" s="258">
        <v>46032</v>
      </c>
      <c r="G961" s="257">
        <v>-17</v>
      </c>
      <c r="H961" s="257">
        <v>2088600</v>
      </c>
      <c r="I961" s="257">
        <v>2088600</v>
      </c>
      <c r="J961" s="257">
        <v>2088600</v>
      </c>
      <c r="K961" s="257">
        <v>0</v>
      </c>
      <c r="L961" s="257">
        <v>0</v>
      </c>
      <c r="M961" s="257">
        <v>0</v>
      </c>
      <c r="N961" s="257">
        <v>0</v>
      </c>
      <c r="O961" s="257">
        <v>0</v>
      </c>
      <c r="P961" s="254"/>
    </row>
    <row r="962" spans="1:16" ht="18.75" customHeight="1">
      <c r="A962" s="12" t="s">
        <v>181</v>
      </c>
      <c r="B962" s="255">
        <v>751</v>
      </c>
      <c r="C962" s="256">
        <v>18498</v>
      </c>
      <c r="D962" s="257">
        <v>4</v>
      </c>
      <c r="E962" s="258">
        <v>46006</v>
      </c>
      <c r="F962" s="258">
        <v>46036</v>
      </c>
      <c r="G962" s="257">
        <v>-21</v>
      </c>
      <c r="H962" s="257">
        <v>2100600</v>
      </c>
      <c r="I962" s="257">
        <v>2100600</v>
      </c>
      <c r="J962" s="257">
        <v>2100600</v>
      </c>
      <c r="K962" s="257">
        <v>0</v>
      </c>
      <c r="L962" s="257">
        <v>0</v>
      </c>
      <c r="M962" s="257">
        <v>0</v>
      </c>
      <c r="N962" s="257">
        <v>0</v>
      </c>
      <c r="O962" s="257">
        <v>0</v>
      </c>
      <c r="P962" s="254"/>
    </row>
    <row r="963" spans="1:16" ht="18.75" customHeight="1">
      <c r="A963" s="12" t="s">
        <v>181</v>
      </c>
      <c r="B963" s="255">
        <v>751</v>
      </c>
      <c r="C963" s="256">
        <v>18632</v>
      </c>
      <c r="D963" s="257">
        <v>4</v>
      </c>
      <c r="E963" s="258">
        <v>46009</v>
      </c>
      <c r="F963" s="258">
        <v>46039</v>
      </c>
      <c r="G963" s="257">
        <v>-24</v>
      </c>
      <c r="H963" s="257">
        <v>708000</v>
      </c>
      <c r="I963" s="257">
        <v>708000</v>
      </c>
      <c r="J963" s="257">
        <v>708000</v>
      </c>
      <c r="K963" s="257">
        <v>0</v>
      </c>
      <c r="L963" s="257">
        <v>0</v>
      </c>
      <c r="M963" s="257">
        <v>0</v>
      </c>
      <c r="N963" s="257">
        <v>0</v>
      </c>
      <c r="O963" s="257">
        <v>0</v>
      </c>
      <c r="P963" s="254"/>
    </row>
    <row r="964" spans="1:16" ht="18.75" customHeight="1">
      <c r="A964" s="12" t="s">
        <v>181</v>
      </c>
      <c r="B964" s="255">
        <v>751</v>
      </c>
      <c r="C964" s="256">
        <v>18663</v>
      </c>
      <c r="D964" s="257">
        <v>4</v>
      </c>
      <c r="E964" s="258">
        <v>46009</v>
      </c>
      <c r="F964" s="258">
        <v>46039</v>
      </c>
      <c r="G964" s="257">
        <v>-24</v>
      </c>
      <c r="H964" s="257">
        <v>397800</v>
      </c>
      <c r="I964" s="257">
        <v>397800</v>
      </c>
      <c r="J964" s="257">
        <v>397800</v>
      </c>
      <c r="K964" s="257">
        <v>0</v>
      </c>
      <c r="L964" s="257">
        <v>0</v>
      </c>
      <c r="M964" s="257">
        <v>0</v>
      </c>
      <c r="N964" s="257">
        <v>0</v>
      </c>
      <c r="O964" s="257">
        <v>0</v>
      </c>
      <c r="P964" s="254"/>
    </row>
    <row r="965" spans="1:16" ht="18.75" customHeight="1">
      <c r="A965" s="12" t="s">
        <v>181</v>
      </c>
      <c r="B965" s="255">
        <v>751</v>
      </c>
      <c r="C965" s="256">
        <v>18723</v>
      </c>
      <c r="D965" s="257">
        <v>4</v>
      </c>
      <c r="E965" s="258">
        <v>46011</v>
      </c>
      <c r="F965" s="258">
        <v>46041</v>
      </c>
      <c r="G965" s="257">
        <v>-26</v>
      </c>
      <c r="H965" s="257">
        <v>528200</v>
      </c>
      <c r="I965" s="257">
        <v>528200</v>
      </c>
      <c r="J965" s="257">
        <v>528200</v>
      </c>
      <c r="K965" s="257">
        <v>0</v>
      </c>
      <c r="L965" s="257">
        <v>0</v>
      </c>
      <c r="M965" s="257">
        <v>0</v>
      </c>
      <c r="N965" s="257">
        <v>0</v>
      </c>
      <c r="O965" s="257">
        <v>0</v>
      </c>
      <c r="P965" s="254"/>
    </row>
    <row r="966" spans="1:16" ht="18.75" customHeight="1">
      <c r="A966" s="12" t="s">
        <v>181</v>
      </c>
      <c r="B966" s="255">
        <v>751</v>
      </c>
      <c r="C966" s="256">
        <v>18805</v>
      </c>
      <c r="D966" s="257">
        <v>4</v>
      </c>
      <c r="E966" s="258">
        <v>46013</v>
      </c>
      <c r="F966" s="258">
        <v>46043</v>
      </c>
      <c r="G966" s="257">
        <v>-28</v>
      </c>
      <c r="H966" s="257">
        <v>2581200</v>
      </c>
      <c r="I966" s="257">
        <v>2581200</v>
      </c>
      <c r="J966" s="257">
        <v>2581200</v>
      </c>
      <c r="K966" s="257">
        <v>0</v>
      </c>
      <c r="L966" s="257">
        <v>0</v>
      </c>
      <c r="M966" s="257">
        <v>0</v>
      </c>
      <c r="N966" s="257">
        <v>0</v>
      </c>
      <c r="O966" s="257">
        <v>0</v>
      </c>
      <c r="P966" s="254"/>
    </row>
    <row r="967" spans="1:16" ht="18.75" customHeight="1">
      <c r="A967" s="12" t="s">
        <v>1396</v>
      </c>
      <c r="B967" s="255">
        <v>151</v>
      </c>
      <c r="C967" s="256">
        <v>22508</v>
      </c>
      <c r="D967" s="257">
        <v>4</v>
      </c>
      <c r="E967" s="258">
        <v>45981</v>
      </c>
      <c r="F967" s="258">
        <v>45983</v>
      </c>
      <c r="G967" s="257">
        <v>32</v>
      </c>
      <c r="H967" s="257">
        <v>3243500</v>
      </c>
      <c r="I967" s="257">
        <v>3243500</v>
      </c>
      <c r="J967" s="257">
        <v>0</v>
      </c>
      <c r="K967" s="257">
        <v>0</v>
      </c>
      <c r="L967" s="257">
        <v>0</v>
      </c>
      <c r="M967" s="257">
        <v>0</v>
      </c>
      <c r="N967" s="257">
        <v>0</v>
      </c>
      <c r="O967" s="257">
        <v>3243500</v>
      </c>
      <c r="P967" s="254"/>
    </row>
    <row r="968" spans="1:16" ht="18.75" customHeight="1">
      <c r="A968" s="12" t="s">
        <v>1396</v>
      </c>
      <c r="B968" s="255">
        <v>751</v>
      </c>
      <c r="C968" s="256">
        <v>18071</v>
      </c>
      <c r="D968" s="257">
        <v>4</v>
      </c>
      <c r="E968" s="258">
        <v>45993</v>
      </c>
      <c r="F968" s="258">
        <v>45995</v>
      </c>
      <c r="G968" s="257">
        <v>20</v>
      </c>
      <c r="H968" s="257">
        <v>5132400</v>
      </c>
      <c r="I968" s="257">
        <v>5132400</v>
      </c>
      <c r="J968" s="257">
        <v>0</v>
      </c>
      <c r="K968" s="257">
        <v>0</v>
      </c>
      <c r="L968" s="257">
        <v>0</v>
      </c>
      <c r="M968" s="257">
        <v>5132400</v>
      </c>
      <c r="N968" s="257">
        <v>0</v>
      </c>
      <c r="O968" s="257">
        <v>0</v>
      </c>
      <c r="P968" s="254"/>
    </row>
    <row r="969" spans="1:16" ht="18.75" customHeight="1">
      <c r="A969" s="12" t="s">
        <v>1396</v>
      </c>
      <c r="B969" s="255">
        <v>751</v>
      </c>
      <c r="C969" s="256">
        <v>18102</v>
      </c>
      <c r="D969" s="257">
        <v>4</v>
      </c>
      <c r="E969" s="258">
        <v>45994</v>
      </c>
      <c r="F969" s="258">
        <v>45996</v>
      </c>
      <c r="G969" s="257">
        <v>19</v>
      </c>
      <c r="H969" s="257">
        <v>1727600</v>
      </c>
      <c r="I969" s="257">
        <v>1727600</v>
      </c>
      <c r="J969" s="257">
        <v>0</v>
      </c>
      <c r="K969" s="257">
        <v>0</v>
      </c>
      <c r="L969" s="257">
        <v>0</v>
      </c>
      <c r="M969" s="257">
        <v>1727600</v>
      </c>
      <c r="N969" s="257">
        <v>0</v>
      </c>
      <c r="O969" s="257">
        <v>0</v>
      </c>
      <c r="P969" s="254"/>
    </row>
    <row r="970" spans="1:16" ht="18.75" customHeight="1">
      <c r="A970" s="12" t="s">
        <v>131</v>
      </c>
      <c r="B970" s="255">
        <v>751</v>
      </c>
      <c r="C970" s="256">
        <v>17613</v>
      </c>
      <c r="D970" s="257">
        <v>4</v>
      </c>
      <c r="E970" s="258">
        <v>45976</v>
      </c>
      <c r="F970" s="258">
        <v>45991</v>
      </c>
      <c r="G970" s="257">
        <v>24</v>
      </c>
      <c r="H970" s="257">
        <v>5779700</v>
      </c>
      <c r="I970" s="257">
        <v>-23928</v>
      </c>
      <c r="J970" s="257">
        <v>0</v>
      </c>
      <c r="K970" s="257">
        <v>0</v>
      </c>
      <c r="L970" s="257">
        <v>0</v>
      </c>
      <c r="M970" s="257">
        <v>0</v>
      </c>
      <c r="N970" s="257">
        <v>-23928</v>
      </c>
      <c r="O970" s="257">
        <v>0</v>
      </c>
      <c r="P970" s="254"/>
    </row>
    <row r="971" spans="1:16" ht="18.75" customHeight="1">
      <c r="A971" s="12" t="s">
        <v>131</v>
      </c>
      <c r="B971" s="255">
        <v>751</v>
      </c>
      <c r="C971" s="256">
        <v>17728</v>
      </c>
      <c r="D971" s="257">
        <v>4</v>
      </c>
      <c r="E971" s="258">
        <v>45982</v>
      </c>
      <c r="F971" s="258">
        <v>45997</v>
      </c>
      <c r="G971" s="257">
        <v>18</v>
      </c>
      <c r="H971" s="257">
        <v>8898200</v>
      </c>
      <c r="I971" s="257">
        <v>-36793</v>
      </c>
      <c r="J971" s="257">
        <v>0</v>
      </c>
      <c r="K971" s="257">
        <v>0</v>
      </c>
      <c r="L971" s="257">
        <v>0</v>
      </c>
      <c r="M971" s="257">
        <v>-36793</v>
      </c>
      <c r="N971" s="257">
        <v>0</v>
      </c>
      <c r="O971" s="257">
        <v>0</v>
      </c>
      <c r="P971" s="254"/>
    </row>
    <row r="972" spans="1:16" ht="18.75" customHeight="1">
      <c r="A972" s="12" t="s">
        <v>131</v>
      </c>
      <c r="B972" s="255">
        <v>751</v>
      </c>
      <c r="C972" s="256">
        <v>17823</v>
      </c>
      <c r="D972" s="257">
        <v>4</v>
      </c>
      <c r="E972" s="258">
        <v>45985</v>
      </c>
      <c r="F972" s="258">
        <v>46000</v>
      </c>
      <c r="G972" s="257">
        <v>15</v>
      </c>
      <c r="H972" s="257">
        <v>2470000</v>
      </c>
      <c r="I972" s="257">
        <v>-10068</v>
      </c>
      <c r="J972" s="257">
        <v>0</v>
      </c>
      <c r="K972" s="257">
        <v>0</v>
      </c>
      <c r="L972" s="257">
        <v>-10068</v>
      </c>
      <c r="M972" s="257">
        <v>0</v>
      </c>
      <c r="N972" s="257">
        <v>0</v>
      </c>
      <c r="O972" s="257">
        <v>0</v>
      </c>
      <c r="P972" s="254"/>
    </row>
    <row r="973" spans="1:16" ht="18.75" customHeight="1">
      <c r="A973" s="12" t="s">
        <v>131</v>
      </c>
      <c r="B973" s="255">
        <v>751</v>
      </c>
      <c r="C973" s="256">
        <v>17825</v>
      </c>
      <c r="D973" s="257">
        <v>4</v>
      </c>
      <c r="E973" s="258">
        <v>45985</v>
      </c>
      <c r="F973" s="258">
        <v>46000</v>
      </c>
      <c r="G973" s="257">
        <v>15</v>
      </c>
      <c r="H973" s="257">
        <v>6519000</v>
      </c>
      <c r="I973" s="257">
        <v>-23236</v>
      </c>
      <c r="J973" s="257">
        <v>0</v>
      </c>
      <c r="K973" s="257">
        <v>0</v>
      </c>
      <c r="L973" s="257">
        <v>-23236</v>
      </c>
      <c r="M973" s="257">
        <v>0</v>
      </c>
      <c r="N973" s="257">
        <v>0</v>
      </c>
      <c r="O973" s="257">
        <v>0</v>
      </c>
      <c r="P973" s="254"/>
    </row>
    <row r="974" spans="1:16" ht="18.75" customHeight="1">
      <c r="A974" s="12" t="s">
        <v>131</v>
      </c>
      <c r="B974" s="255">
        <v>751</v>
      </c>
      <c r="C974" s="256">
        <v>17933</v>
      </c>
      <c r="D974" s="257">
        <v>4</v>
      </c>
      <c r="E974" s="258">
        <v>45988</v>
      </c>
      <c r="F974" s="258">
        <v>46003</v>
      </c>
      <c r="G974" s="257">
        <v>12</v>
      </c>
      <c r="H974" s="257">
        <v>3759200</v>
      </c>
      <c r="I974" s="257">
        <v>-15563</v>
      </c>
      <c r="J974" s="257">
        <v>0</v>
      </c>
      <c r="K974" s="257">
        <v>0</v>
      </c>
      <c r="L974" s="257">
        <v>-15563</v>
      </c>
      <c r="M974" s="257">
        <v>0</v>
      </c>
      <c r="N974" s="257">
        <v>0</v>
      </c>
      <c r="O974" s="257">
        <v>0</v>
      </c>
      <c r="P974" s="254"/>
    </row>
    <row r="975" spans="1:16" ht="18.75" customHeight="1">
      <c r="A975" s="12" t="s">
        <v>131</v>
      </c>
      <c r="B975" s="255">
        <v>751</v>
      </c>
      <c r="C975" s="256">
        <v>17965</v>
      </c>
      <c r="D975" s="257">
        <v>4</v>
      </c>
      <c r="E975" s="258">
        <v>45989</v>
      </c>
      <c r="F975" s="258">
        <v>46004</v>
      </c>
      <c r="G975" s="257">
        <v>11</v>
      </c>
      <c r="H975" s="257">
        <v>368600</v>
      </c>
      <c r="I975" s="257">
        <v>109588</v>
      </c>
      <c r="J975" s="257">
        <v>0</v>
      </c>
      <c r="K975" s="257">
        <v>0</v>
      </c>
      <c r="L975" s="257">
        <v>109588</v>
      </c>
      <c r="M975" s="257">
        <v>0</v>
      </c>
      <c r="N975" s="257">
        <v>0</v>
      </c>
      <c r="O975" s="257">
        <v>0</v>
      </c>
      <c r="P975" s="254"/>
    </row>
    <row r="976" spans="1:16" ht="18.75" customHeight="1">
      <c r="A976" s="12" t="s">
        <v>131</v>
      </c>
      <c r="B976" s="255">
        <v>751</v>
      </c>
      <c r="C976" s="256">
        <v>18059</v>
      </c>
      <c r="D976" s="257">
        <v>4</v>
      </c>
      <c r="E976" s="258">
        <v>45992</v>
      </c>
      <c r="F976" s="258">
        <v>46007</v>
      </c>
      <c r="G976" s="257">
        <v>8</v>
      </c>
      <c r="H976" s="257">
        <v>3197000</v>
      </c>
      <c r="I976" s="257">
        <v>3197000</v>
      </c>
      <c r="J976" s="257">
        <v>0</v>
      </c>
      <c r="K976" s="257">
        <v>3197000</v>
      </c>
      <c r="L976" s="257">
        <v>0</v>
      </c>
      <c r="M976" s="257">
        <v>0</v>
      </c>
      <c r="N976" s="257">
        <v>0</v>
      </c>
      <c r="O976" s="257">
        <v>0</v>
      </c>
      <c r="P976" s="254"/>
    </row>
    <row r="977" spans="1:16" ht="18.75" customHeight="1">
      <c r="A977" s="12" t="s">
        <v>131</v>
      </c>
      <c r="B977" s="255">
        <v>751</v>
      </c>
      <c r="C977" s="256">
        <v>18108</v>
      </c>
      <c r="D977" s="257">
        <v>4</v>
      </c>
      <c r="E977" s="258">
        <v>45994</v>
      </c>
      <c r="F977" s="258">
        <v>46009</v>
      </c>
      <c r="G977" s="257">
        <v>6</v>
      </c>
      <c r="H977" s="257">
        <v>345800</v>
      </c>
      <c r="I977" s="257">
        <v>345800</v>
      </c>
      <c r="J977" s="257">
        <v>0</v>
      </c>
      <c r="K977" s="257">
        <v>345800</v>
      </c>
      <c r="L977" s="257">
        <v>0</v>
      </c>
      <c r="M977" s="257">
        <v>0</v>
      </c>
      <c r="N977" s="257">
        <v>0</v>
      </c>
      <c r="O977" s="257">
        <v>0</v>
      </c>
      <c r="P977" s="254"/>
    </row>
    <row r="978" spans="1:16" ht="18.75" customHeight="1">
      <c r="A978" s="12" t="s">
        <v>131</v>
      </c>
      <c r="B978" s="255">
        <v>751</v>
      </c>
      <c r="C978" s="256">
        <v>18168</v>
      </c>
      <c r="D978" s="257">
        <v>4</v>
      </c>
      <c r="E978" s="258">
        <v>45995</v>
      </c>
      <c r="F978" s="258">
        <v>46010</v>
      </c>
      <c r="G978" s="257">
        <v>5</v>
      </c>
      <c r="H978" s="257">
        <v>357200</v>
      </c>
      <c r="I978" s="257">
        <v>357200</v>
      </c>
      <c r="J978" s="257">
        <v>0</v>
      </c>
      <c r="K978" s="257">
        <v>357200</v>
      </c>
      <c r="L978" s="257">
        <v>0</v>
      </c>
      <c r="M978" s="257">
        <v>0</v>
      </c>
      <c r="N978" s="257">
        <v>0</v>
      </c>
      <c r="O978" s="257">
        <v>0</v>
      </c>
      <c r="P978" s="254"/>
    </row>
    <row r="979" spans="1:16" ht="18.75" customHeight="1">
      <c r="A979" s="12" t="s">
        <v>131</v>
      </c>
      <c r="B979" s="255">
        <v>751</v>
      </c>
      <c r="C979" s="256">
        <v>18173</v>
      </c>
      <c r="D979" s="257">
        <v>4</v>
      </c>
      <c r="E979" s="258">
        <v>45995</v>
      </c>
      <c r="F979" s="258">
        <v>46010</v>
      </c>
      <c r="G979" s="257">
        <v>5</v>
      </c>
      <c r="H979" s="257">
        <v>3464800</v>
      </c>
      <c r="I979" s="257">
        <v>3464800</v>
      </c>
      <c r="J979" s="257">
        <v>0</v>
      </c>
      <c r="K979" s="257">
        <v>3464800</v>
      </c>
      <c r="L979" s="257">
        <v>0</v>
      </c>
      <c r="M979" s="257">
        <v>0</v>
      </c>
      <c r="N979" s="257">
        <v>0</v>
      </c>
      <c r="O979" s="257">
        <v>0</v>
      </c>
      <c r="P979" s="254"/>
    </row>
    <row r="980" spans="1:16" ht="18.75" customHeight="1">
      <c r="A980" s="12" t="s">
        <v>131</v>
      </c>
      <c r="B980" s="255">
        <v>751</v>
      </c>
      <c r="C980" s="256">
        <v>18219</v>
      </c>
      <c r="D980" s="257">
        <v>4</v>
      </c>
      <c r="E980" s="258">
        <v>45996</v>
      </c>
      <c r="F980" s="258">
        <v>46011</v>
      </c>
      <c r="G980" s="257">
        <v>4</v>
      </c>
      <c r="H980" s="257">
        <v>1018400</v>
      </c>
      <c r="I980" s="257">
        <v>1006050</v>
      </c>
      <c r="J980" s="257">
        <v>0</v>
      </c>
      <c r="K980" s="257">
        <v>1006050</v>
      </c>
      <c r="L980" s="257">
        <v>0</v>
      </c>
      <c r="M980" s="257">
        <v>0</v>
      </c>
      <c r="N980" s="257">
        <v>0</v>
      </c>
      <c r="O980" s="257">
        <v>0</v>
      </c>
      <c r="P980" s="254"/>
    </row>
    <row r="981" spans="1:16" ht="18.75" customHeight="1">
      <c r="A981" s="12" t="s">
        <v>131</v>
      </c>
      <c r="B981" s="255">
        <v>751</v>
      </c>
      <c r="C981" s="256">
        <v>18272</v>
      </c>
      <c r="D981" s="257">
        <v>4</v>
      </c>
      <c r="E981" s="258">
        <v>45999</v>
      </c>
      <c r="F981" s="258">
        <v>46014</v>
      </c>
      <c r="G981" s="257">
        <v>1</v>
      </c>
      <c r="H981" s="257">
        <v>2276400</v>
      </c>
      <c r="I981" s="257">
        <v>2220400</v>
      </c>
      <c r="J981" s="257">
        <v>0</v>
      </c>
      <c r="K981" s="257">
        <v>2220400</v>
      </c>
      <c r="L981" s="257">
        <v>0</v>
      </c>
      <c r="M981" s="257">
        <v>0</v>
      </c>
      <c r="N981" s="257">
        <v>0</v>
      </c>
      <c r="O981" s="257">
        <v>0</v>
      </c>
      <c r="P981" s="254"/>
    </row>
    <row r="982" spans="1:16" ht="18.75" customHeight="1">
      <c r="A982" s="12" t="s">
        <v>131</v>
      </c>
      <c r="B982" s="255">
        <v>751</v>
      </c>
      <c r="C982" s="256">
        <v>18276</v>
      </c>
      <c r="D982" s="257">
        <v>4</v>
      </c>
      <c r="E982" s="258">
        <v>45999</v>
      </c>
      <c r="F982" s="258">
        <v>46014</v>
      </c>
      <c r="G982" s="257">
        <v>1</v>
      </c>
      <c r="H982" s="257">
        <v>345800</v>
      </c>
      <c r="I982" s="257">
        <v>345800</v>
      </c>
      <c r="J982" s="257">
        <v>0</v>
      </c>
      <c r="K982" s="257">
        <v>345800</v>
      </c>
      <c r="L982" s="257">
        <v>0</v>
      </c>
      <c r="M982" s="257">
        <v>0</v>
      </c>
      <c r="N982" s="257">
        <v>0</v>
      </c>
      <c r="O982" s="257">
        <v>0</v>
      </c>
      <c r="P982" s="254"/>
    </row>
    <row r="983" spans="1:16" ht="18.75" customHeight="1">
      <c r="A983" s="12" t="s">
        <v>131</v>
      </c>
      <c r="B983" s="255">
        <v>751</v>
      </c>
      <c r="C983" s="256">
        <v>18288</v>
      </c>
      <c r="D983" s="257">
        <v>4</v>
      </c>
      <c r="E983" s="258">
        <v>46000</v>
      </c>
      <c r="F983" s="258">
        <v>46015</v>
      </c>
      <c r="G983" s="257">
        <v>0</v>
      </c>
      <c r="H983" s="257">
        <v>5753600</v>
      </c>
      <c r="I983" s="257">
        <v>5753600</v>
      </c>
      <c r="J983" s="257">
        <v>5753600</v>
      </c>
      <c r="K983" s="257">
        <v>0</v>
      </c>
      <c r="L983" s="257">
        <v>0</v>
      </c>
      <c r="M983" s="257">
        <v>0</v>
      </c>
      <c r="N983" s="257">
        <v>0</v>
      </c>
      <c r="O983" s="257">
        <v>0</v>
      </c>
      <c r="P983" s="254"/>
    </row>
    <row r="984" spans="1:16" ht="18.75" customHeight="1">
      <c r="A984" s="12" t="s">
        <v>131</v>
      </c>
      <c r="B984" s="255">
        <v>751</v>
      </c>
      <c r="C984" s="256">
        <v>18338</v>
      </c>
      <c r="D984" s="257">
        <v>4</v>
      </c>
      <c r="E984" s="258">
        <v>46001</v>
      </c>
      <c r="F984" s="258">
        <v>46016</v>
      </c>
      <c r="G984" s="257">
        <v>-1</v>
      </c>
      <c r="H984" s="257">
        <v>364800</v>
      </c>
      <c r="I984" s="257">
        <v>364800</v>
      </c>
      <c r="J984" s="257">
        <v>364800</v>
      </c>
      <c r="K984" s="257">
        <v>0</v>
      </c>
      <c r="L984" s="257">
        <v>0</v>
      </c>
      <c r="M984" s="257">
        <v>0</v>
      </c>
      <c r="N984" s="257">
        <v>0</v>
      </c>
      <c r="O984" s="257">
        <v>0</v>
      </c>
      <c r="P984" s="254"/>
    </row>
    <row r="985" spans="1:16" ht="18.75" customHeight="1">
      <c r="A985" s="12" t="s">
        <v>131</v>
      </c>
      <c r="B985" s="255">
        <v>751</v>
      </c>
      <c r="C985" s="256">
        <v>18411</v>
      </c>
      <c r="D985" s="257">
        <v>4</v>
      </c>
      <c r="E985" s="258">
        <v>46002</v>
      </c>
      <c r="F985" s="258">
        <v>46017</v>
      </c>
      <c r="G985" s="257">
        <v>-2</v>
      </c>
      <c r="H985" s="257">
        <v>5059600</v>
      </c>
      <c r="I985" s="257">
        <v>4627600</v>
      </c>
      <c r="J985" s="257">
        <v>4627600</v>
      </c>
      <c r="K985" s="257">
        <v>0</v>
      </c>
      <c r="L985" s="257">
        <v>0</v>
      </c>
      <c r="M985" s="257">
        <v>0</v>
      </c>
      <c r="N985" s="257">
        <v>0</v>
      </c>
      <c r="O985" s="257">
        <v>0</v>
      </c>
      <c r="P985" s="254"/>
    </row>
    <row r="986" spans="1:16" ht="18.75" customHeight="1">
      <c r="A986" s="12" t="s">
        <v>131</v>
      </c>
      <c r="B986" s="255">
        <v>751</v>
      </c>
      <c r="C986" s="256">
        <v>18428</v>
      </c>
      <c r="D986" s="257">
        <v>4</v>
      </c>
      <c r="E986" s="258">
        <v>46003</v>
      </c>
      <c r="F986" s="258">
        <v>46018</v>
      </c>
      <c r="G986" s="257">
        <v>-3</v>
      </c>
      <c r="H986" s="257">
        <v>1029800</v>
      </c>
      <c r="I986" s="257">
        <v>900600</v>
      </c>
      <c r="J986" s="257">
        <v>900600</v>
      </c>
      <c r="K986" s="257">
        <v>0</v>
      </c>
      <c r="L986" s="257">
        <v>0</v>
      </c>
      <c r="M986" s="257">
        <v>0</v>
      </c>
      <c r="N986" s="257">
        <v>0</v>
      </c>
      <c r="O986" s="257">
        <v>0</v>
      </c>
      <c r="P986" s="254"/>
    </row>
    <row r="987" spans="1:16" ht="18.75" customHeight="1">
      <c r="A987" s="12" t="s">
        <v>131</v>
      </c>
      <c r="B987" s="255">
        <v>751</v>
      </c>
      <c r="C987" s="256">
        <v>18463</v>
      </c>
      <c r="D987" s="257">
        <v>4</v>
      </c>
      <c r="E987" s="258">
        <v>46003</v>
      </c>
      <c r="F987" s="258">
        <v>46018</v>
      </c>
      <c r="G987" s="257">
        <v>-3</v>
      </c>
      <c r="H987" s="257">
        <v>770400</v>
      </c>
      <c r="I987" s="257">
        <v>770400</v>
      </c>
      <c r="J987" s="257">
        <v>770400</v>
      </c>
      <c r="K987" s="257">
        <v>0</v>
      </c>
      <c r="L987" s="257">
        <v>0</v>
      </c>
      <c r="M987" s="257">
        <v>0</v>
      </c>
      <c r="N987" s="257">
        <v>0</v>
      </c>
      <c r="O987" s="257">
        <v>0</v>
      </c>
      <c r="P987" s="254"/>
    </row>
    <row r="988" spans="1:16" ht="18.75" customHeight="1">
      <c r="A988" s="12" t="s">
        <v>131</v>
      </c>
      <c r="B988" s="255">
        <v>751</v>
      </c>
      <c r="C988" s="256">
        <v>18516</v>
      </c>
      <c r="D988" s="257">
        <v>4</v>
      </c>
      <c r="E988" s="258">
        <v>46006</v>
      </c>
      <c r="F988" s="258">
        <v>46021</v>
      </c>
      <c r="G988" s="257">
        <v>-6</v>
      </c>
      <c r="H988" s="257">
        <v>330600</v>
      </c>
      <c r="I988" s="257">
        <v>330600</v>
      </c>
      <c r="J988" s="257">
        <v>330600</v>
      </c>
      <c r="K988" s="257">
        <v>0</v>
      </c>
      <c r="L988" s="257">
        <v>0</v>
      </c>
      <c r="M988" s="257">
        <v>0</v>
      </c>
      <c r="N988" s="257">
        <v>0</v>
      </c>
      <c r="O988" s="257">
        <v>0</v>
      </c>
      <c r="P988" s="254"/>
    </row>
    <row r="989" spans="1:16" ht="18.75" customHeight="1">
      <c r="A989" s="12" t="s">
        <v>131</v>
      </c>
      <c r="B989" s="255">
        <v>751</v>
      </c>
      <c r="C989" s="256">
        <v>18519</v>
      </c>
      <c r="D989" s="257">
        <v>4</v>
      </c>
      <c r="E989" s="258">
        <v>46006</v>
      </c>
      <c r="F989" s="258">
        <v>46021</v>
      </c>
      <c r="G989" s="257">
        <v>-6</v>
      </c>
      <c r="H989" s="257">
        <v>4400000</v>
      </c>
      <c r="I989" s="257">
        <v>4400000</v>
      </c>
      <c r="J989" s="257">
        <v>4400000</v>
      </c>
      <c r="K989" s="257">
        <v>0</v>
      </c>
      <c r="L989" s="257">
        <v>0</v>
      </c>
      <c r="M989" s="257">
        <v>0</v>
      </c>
      <c r="N989" s="257">
        <v>0</v>
      </c>
      <c r="O989" s="257">
        <v>0</v>
      </c>
      <c r="P989" s="254"/>
    </row>
    <row r="990" spans="1:16" ht="18.75" customHeight="1">
      <c r="A990" s="12" t="s">
        <v>131</v>
      </c>
      <c r="B990" s="255">
        <v>751</v>
      </c>
      <c r="C990" s="256">
        <v>18611</v>
      </c>
      <c r="D990" s="257">
        <v>4</v>
      </c>
      <c r="E990" s="258">
        <v>46008</v>
      </c>
      <c r="F990" s="258">
        <v>46023</v>
      </c>
      <c r="G990" s="257">
        <v>-8</v>
      </c>
      <c r="H990" s="257">
        <v>334400</v>
      </c>
      <c r="I990" s="257">
        <v>330600</v>
      </c>
      <c r="J990" s="257">
        <v>330600</v>
      </c>
      <c r="K990" s="257">
        <v>0</v>
      </c>
      <c r="L990" s="257">
        <v>0</v>
      </c>
      <c r="M990" s="257">
        <v>0</v>
      </c>
      <c r="N990" s="257">
        <v>0</v>
      </c>
      <c r="O990" s="257">
        <v>0</v>
      </c>
      <c r="P990" s="254"/>
    </row>
    <row r="991" spans="1:16" ht="18.75" customHeight="1">
      <c r="A991" s="12" t="s">
        <v>131</v>
      </c>
      <c r="B991" s="255">
        <v>751</v>
      </c>
      <c r="C991" s="256">
        <v>18654</v>
      </c>
      <c r="D991" s="257">
        <v>4</v>
      </c>
      <c r="E991" s="258">
        <v>46009</v>
      </c>
      <c r="F991" s="258">
        <v>46024</v>
      </c>
      <c r="G991" s="257">
        <v>-9</v>
      </c>
      <c r="H991" s="257">
        <v>3917800</v>
      </c>
      <c r="I991" s="257">
        <v>3914200</v>
      </c>
      <c r="J991" s="257">
        <v>3914200</v>
      </c>
      <c r="K991" s="257">
        <v>0</v>
      </c>
      <c r="L991" s="257">
        <v>0</v>
      </c>
      <c r="M991" s="257">
        <v>0</v>
      </c>
      <c r="N991" s="257">
        <v>0</v>
      </c>
      <c r="O991" s="257">
        <v>0</v>
      </c>
      <c r="P991" s="254"/>
    </row>
    <row r="992" spans="1:16" ht="18.75" customHeight="1">
      <c r="A992" s="12" t="s">
        <v>131</v>
      </c>
      <c r="B992" s="255">
        <v>751</v>
      </c>
      <c r="C992" s="256">
        <v>18792</v>
      </c>
      <c r="D992" s="257">
        <v>4</v>
      </c>
      <c r="E992" s="258">
        <v>46013</v>
      </c>
      <c r="F992" s="258">
        <v>46028</v>
      </c>
      <c r="G992" s="257">
        <v>-13</v>
      </c>
      <c r="H992" s="257">
        <v>4435600</v>
      </c>
      <c r="I992" s="257">
        <v>4435600</v>
      </c>
      <c r="J992" s="257">
        <v>4435600</v>
      </c>
      <c r="K992" s="257">
        <v>0</v>
      </c>
      <c r="L992" s="257">
        <v>0</v>
      </c>
      <c r="M992" s="257">
        <v>0</v>
      </c>
      <c r="N992" s="257">
        <v>0</v>
      </c>
      <c r="O992" s="257">
        <v>0</v>
      </c>
      <c r="P992" s="254"/>
    </row>
    <row r="993" spans="1:16" ht="18.75" customHeight="1">
      <c r="A993" s="12" t="s">
        <v>131</v>
      </c>
      <c r="B993" s="255">
        <v>751</v>
      </c>
      <c r="C993" s="256">
        <v>18822</v>
      </c>
      <c r="D993" s="257">
        <v>4</v>
      </c>
      <c r="E993" s="258">
        <v>46013</v>
      </c>
      <c r="F993" s="258">
        <v>46028</v>
      </c>
      <c r="G993" s="257">
        <v>-13</v>
      </c>
      <c r="H993" s="257">
        <v>2424400</v>
      </c>
      <c r="I993" s="257">
        <v>2424400</v>
      </c>
      <c r="J993" s="257">
        <v>2424400</v>
      </c>
      <c r="K993" s="257">
        <v>0</v>
      </c>
      <c r="L993" s="257">
        <v>0</v>
      </c>
      <c r="M993" s="257">
        <v>0</v>
      </c>
      <c r="N993" s="257">
        <v>0</v>
      </c>
      <c r="O993" s="257">
        <v>0</v>
      </c>
      <c r="P993" s="254"/>
    </row>
    <row r="994" spans="1:16" ht="18.75" customHeight="1">
      <c r="A994" s="12" t="s">
        <v>1509</v>
      </c>
      <c r="B994" s="255">
        <v>751</v>
      </c>
      <c r="C994" s="256">
        <v>18216</v>
      </c>
      <c r="D994" s="257">
        <v>7</v>
      </c>
      <c r="E994" s="258">
        <v>45996</v>
      </c>
      <c r="F994" s="258">
        <v>45997</v>
      </c>
      <c r="G994" s="257">
        <v>18</v>
      </c>
      <c r="H994" s="257">
        <v>100000</v>
      </c>
      <c r="I994" s="257">
        <v>100000</v>
      </c>
      <c r="J994" s="257">
        <v>0</v>
      </c>
      <c r="K994" s="257">
        <v>0</v>
      </c>
      <c r="L994" s="257">
        <v>0</v>
      </c>
      <c r="M994" s="257">
        <v>100000</v>
      </c>
      <c r="N994" s="257">
        <v>0</v>
      </c>
      <c r="O994" s="257">
        <v>0</v>
      </c>
      <c r="P994" s="254"/>
    </row>
    <row r="995" spans="1:16" ht="18.75" customHeight="1">
      <c r="A995" s="12" t="s">
        <v>174</v>
      </c>
      <c r="B995" s="255">
        <v>751</v>
      </c>
      <c r="C995" s="256">
        <v>18476</v>
      </c>
      <c r="D995" s="257">
        <v>1</v>
      </c>
      <c r="E995" s="258">
        <v>46004</v>
      </c>
      <c r="F995" s="258">
        <v>46019</v>
      </c>
      <c r="G995" s="257">
        <v>-4</v>
      </c>
      <c r="H995" s="257">
        <v>3287200</v>
      </c>
      <c r="I995" s="257">
        <v>3287200</v>
      </c>
      <c r="J995" s="257">
        <v>3287200</v>
      </c>
      <c r="K995" s="257">
        <v>0</v>
      </c>
      <c r="L995" s="257">
        <v>0</v>
      </c>
      <c r="M995" s="257">
        <v>0</v>
      </c>
      <c r="N995" s="257">
        <v>0</v>
      </c>
      <c r="O995" s="257">
        <v>0</v>
      </c>
      <c r="P995" s="254"/>
    </row>
    <row r="996" spans="1:16" ht="18.75" customHeight="1">
      <c r="A996" s="12" t="s">
        <v>174</v>
      </c>
      <c r="B996" s="255">
        <v>751</v>
      </c>
      <c r="C996" s="256">
        <v>18606</v>
      </c>
      <c r="D996" s="257">
        <v>1</v>
      </c>
      <c r="E996" s="258">
        <v>46008</v>
      </c>
      <c r="F996" s="258">
        <v>46023</v>
      </c>
      <c r="G996" s="257">
        <v>-8</v>
      </c>
      <c r="H996" s="257">
        <v>7062800</v>
      </c>
      <c r="I996" s="257">
        <v>7062800</v>
      </c>
      <c r="J996" s="257">
        <v>7062800</v>
      </c>
      <c r="K996" s="257">
        <v>0</v>
      </c>
      <c r="L996" s="257">
        <v>0</v>
      </c>
      <c r="M996" s="257">
        <v>0</v>
      </c>
      <c r="N996" s="257">
        <v>0</v>
      </c>
      <c r="O996" s="257">
        <v>0</v>
      </c>
      <c r="P996" s="254"/>
    </row>
    <row r="997" spans="1:16" ht="18.75" customHeight="1">
      <c r="A997" s="12" t="s">
        <v>174</v>
      </c>
      <c r="B997" s="255">
        <v>751</v>
      </c>
      <c r="C997" s="256">
        <v>18724</v>
      </c>
      <c r="D997" s="257">
        <v>1</v>
      </c>
      <c r="E997" s="258">
        <v>46011</v>
      </c>
      <c r="F997" s="258">
        <v>46026</v>
      </c>
      <c r="G997" s="257">
        <v>-11</v>
      </c>
      <c r="H997" s="257">
        <v>3292800</v>
      </c>
      <c r="I997" s="257">
        <v>3292800</v>
      </c>
      <c r="J997" s="257">
        <v>3292800</v>
      </c>
      <c r="K997" s="257">
        <v>0</v>
      </c>
      <c r="L997" s="257">
        <v>0</v>
      </c>
      <c r="M997" s="257">
        <v>0</v>
      </c>
      <c r="N997" s="257">
        <v>0</v>
      </c>
      <c r="O997" s="257">
        <v>0</v>
      </c>
      <c r="P997" s="254"/>
    </row>
    <row r="998" spans="1:16" ht="18.75" customHeight="1">
      <c r="A998" s="12" t="s">
        <v>174</v>
      </c>
      <c r="B998" s="255">
        <v>751</v>
      </c>
      <c r="C998" s="256">
        <v>18772</v>
      </c>
      <c r="D998" s="257">
        <v>1</v>
      </c>
      <c r="E998" s="258">
        <v>46013</v>
      </c>
      <c r="F998" s="258">
        <v>46028</v>
      </c>
      <c r="G998" s="257">
        <v>-13</v>
      </c>
      <c r="H998" s="257">
        <v>2027200</v>
      </c>
      <c r="I998" s="257">
        <v>2027200</v>
      </c>
      <c r="J998" s="257">
        <v>2027200</v>
      </c>
      <c r="K998" s="257">
        <v>0</v>
      </c>
      <c r="L998" s="257">
        <v>0</v>
      </c>
      <c r="M998" s="257">
        <v>0</v>
      </c>
      <c r="N998" s="257">
        <v>0</v>
      </c>
      <c r="O998" s="257">
        <v>0</v>
      </c>
      <c r="P998" s="254"/>
    </row>
    <row r="999" spans="1:16" ht="18.75" customHeight="1">
      <c r="A999" s="12" t="s">
        <v>174</v>
      </c>
      <c r="B999" s="255">
        <v>751</v>
      </c>
      <c r="C999" s="256">
        <v>18773</v>
      </c>
      <c r="D999" s="257">
        <v>1</v>
      </c>
      <c r="E999" s="258">
        <v>46013</v>
      </c>
      <c r="F999" s="258">
        <v>46028</v>
      </c>
      <c r="G999" s="257">
        <v>-13</v>
      </c>
      <c r="H999" s="257">
        <v>1240400</v>
      </c>
      <c r="I999" s="257">
        <v>1240400</v>
      </c>
      <c r="J999" s="257">
        <v>1240400</v>
      </c>
      <c r="K999" s="257">
        <v>0</v>
      </c>
      <c r="L999" s="257">
        <v>0</v>
      </c>
      <c r="M999" s="257">
        <v>0</v>
      </c>
      <c r="N999" s="257">
        <v>0</v>
      </c>
      <c r="O999" s="257">
        <v>0</v>
      </c>
      <c r="P999" s="254"/>
    </row>
    <row r="1000" spans="1:16" ht="18.75" customHeight="1">
      <c r="A1000" s="12" t="s">
        <v>174</v>
      </c>
      <c r="B1000" s="255">
        <v>751</v>
      </c>
      <c r="C1000" s="256">
        <v>18829</v>
      </c>
      <c r="D1000" s="257">
        <v>1</v>
      </c>
      <c r="E1000" s="258">
        <v>46014</v>
      </c>
      <c r="F1000" s="258">
        <v>46029</v>
      </c>
      <c r="G1000" s="257">
        <v>-14</v>
      </c>
      <c r="H1000" s="257">
        <v>2987600</v>
      </c>
      <c r="I1000" s="257">
        <v>2987600</v>
      </c>
      <c r="J1000" s="257">
        <v>2987600</v>
      </c>
      <c r="K1000" s="257">
        <v>0</v>
      </c>
      <c r="L1000" s="257">
        <v>0</v>
      </c>
      <c r="M1000" s="257">
        <v>0</v>
      </c>
      <c r="N1000" s="257">
        <v>0</v>
      </c>
      <c r="O1000" s="257">
        <v>0</v>
      </c>
      <c r="P1000" s="254"/>
    </row>
    <row r="1001" spans="1:16" ht="18.75" customHeight="1">
      <c r="A1001" s="12" t="s">
        <v>1510</v>
      </c>
      <c r="B1001" s="255">
        <v>751</v>
      </c>
      <c r="C1001" s="256">
        <v>18864</v>
      </c>
      <c r="D1001" s="257">
        <v>7</v>
      </c>
      <c r="E1001" s="258">
        <v>46014</v>
      </c>
      <c r="F1001" s="258">
        <v>46015</v>
      </c>
      <c r="G1001" s="257">
        <v>0</v>
      </c>
      <c r="H1001" s="257">
        <v>64800</v>
      </c>
      <c r="I1001" s="257">
        <v>64800</v>
      </c>
      <c r="J1001" s="257">
        <v>64800</v>
      </c>
      <c r="K1001" s="257">
        <v>0</v>
      </c>
      <c r="L1001" s="257">
        <v>0</v>
      </c>
      <c r="M1001" s="257">
        <v>0</v>
      </c>
      <c r="N1001" s="257">
        <v>0</v>
      </c>
      <c r="O1001" s="257">
        <v>0</v>
      </c>
      <c r="P1001" s="254"/>
    </row>
    <row r="1002" spans="1:16" ht="18.75" customHeight="1">
      <c r="A1002" s="12" t="s">
        <v>91</v>
      </c>
      <c r="B1002" s="255">
        <v>151</v>
      </c>
      <c r="C1002" s="256">
        <v>23391</v>
      </c>
      <c r="D1002" s="257">
        <v>1</v>
      </c>
      <c r="E1002" s="258">
        <v>46010</v>
      </c>
      <c r="F1002" s="258">
        <v>46011</v>
      </c>
      <c r="G1002" s="257">
        <v>4</v>
      </c>
      <c r="H1002" s="257">
        <v>2096300</v>
      </c>
      <c r="I1002" s="257">
        <v>2096300</v>
      </c>
      <c r="J1002" s="257">
        <v>0</v>
      </c>
      <c r="K1002" s="257">
        <v>2096300</v>
      </c>
      <c r="L1002" s="257">
        <v>0</v>
      </c>
      <c r="M1002" s="257">
        <v>0</v>
      </c>
      <c r="N1002" s="257">
        <v>0</v>
      </c>
      <c r="O1002" s="257">
        <v>0</v>
      </c>
      <c r="P1002" s="254"/>
    </row>
    <row r="1003" spans="1:16" ht="18.75" customHeight="1">
      <c r="A1003" s="12" t="s">
        <v>1398</v>
      </c>
      <c r="B1003" s="255">
        <v>751</v>
      </c>
      <c r="C1003" s="256">
        <v>18325</v>
      </c>
      <c r="D1003" s="257">
        <v>4</v>
      </c>
      <c r="E1003" s="258">
        <v>46001</v>
      </c>
      <c r="F1003" s="258">
        <v>46003</v>
      </c>
      <c r="G1003" s="257">
        <v>12</v>
      </c>
      <c r="H1003" s="257">
        <v>5362000</v>
      </c>
      <c r="I1003" s="257">
        <v>480800</v>
      </c>
      <c r="J1003" s="257">
        <v>0</v>
      </c>
      <c r="K1003" s="257">
        <v>0</v>
      </c>
      <c r="L1003" s="257">
        <v>480800</v>
      </c>
      <c r="M1003" s="257">
        <v>0</v>
      </c>
      <c r="N1003" s="257">
        <v>0</v>
      </c>
      <c r="O1003" s="257">
        <v>0</v>
      </c>
      <c r="P1003" s="254"/>
    </row>
    <row r="1004" spans="1:16" ht="18.75" customHeight="1">
      <c r="A1004" s="12" t="s">
        <v>1398</v>
      </c>
      <c r="B1004" s="255">
        <v>751</v>
      </c>
      <c r="C1004" s="256">
        <v>18351</v>
      </c>
      <c r="D1004" s="257">
        <v>4</v>
      </c>
      <c r="E1004" s="258">
        <v>46001</v>
      </c>
      <c r="F1004" s="258">
        <v>46003</v>
      </c>
      <c r="G1004" s="257">
        <v>12</v>
      </c>
      <c r="H1004" s="257">
        <v>2788800</v>
      </c>
      <c r="I1004" s="257">
        <v>2788800</v>
      </c>
      <c r="J1004" s="257">
        <v>0</v>
      </c>
      <c r="K1004" s="257">
        <v>0</v>
      </c>
      <c r="L1004" s="257">
        <v>2788800</v>
      </c>
      <c r="M1004" s="257">
        <v>0</v>
      </c>
      <c r="N1004" s="257">
        <v>0</v>
      </c>
      <c r="O1004" s="257">
        <v>0</v>
      </c>
      <c r="P1004" s="254"/>
    </row>
    <row r="1005" spans="1:16" ht="18.75" customHeight="1">
      <c r="A1005" s="12" t="s">
        <v>1398</v>
      </c>
      <c r="B1005" s="255">
        <v>751</v>
      </c>
      <c r="C1005" s="256">
        <v>18580</v>
      </c>
      <c r="D1005" s="257">
        <v>4</v>
      </c>
      <c r="E1005" s="258">
        <v>46007</v>
      </c>
      <c r="F1005" s="258">
        <v>46009</v>
      </c>
      <c r="G1005" s="257">
        <v>6</v>
      </c>
      <c r="H1005" s="257">
        <v>8572200</v>
      </c>
      <c r="I1005" s="257">
        <v>8572200</v>
      </c>
      <c r="J1005" s="257">
        <v>0</v>
      </c>
      <c r="K1005" s="257">
        <v>8572200</v>
      </c>
      <c r="L1005" s="257">
        <v>0</v>
      </c>
      <c r="M1005" s="257">
        <v>0</v>
      </c>
      <c r="N1005" s="257">
        <v>0</v>
      </c>
      <c r="O1005" s="257">
        <v>0</v>
      </c>
      <c r="P1005" s="254"/>
    </row>
    <row r="1006" spans="1:16" ht="18.75" customHeight="1">
      <c r="A1006" s="12" t="s">
        <v>1398</v>
      </c>
      <c r="B1006" s="255">
        <v>751</v>
      </c>
      <c r="C1006" s="256">
        <v>18748</v>
      </c>
      <c r="D1006" s="257">
        <v>4</v>
      </c>
      <c r="E1006" s="258">
        <v>46011</v>
      </c>
      <c r="F1006" s="258">
        <v>46013</v>
      </c>
      <c r="G1006" s="257">
        <v>2</v>
      </c>
      <c r="H1006" s="257">
        <v>5412200</v>
      </c>
      <c r="I1006" s="257">
        <v>5412200</v>
      </c>
      <c r="J1006" s="257">
        <v>0</v>
      </c>
      <c r="K1006" s="257">
        <v>5412200</v>
      </c>
      <c r="L1006" s="257">
        <v>0</v>
      </c>
      <c r="M1006" s="257">
        <v>0</v>
      </c>
      <c r="N1006" s="257">
        <v>0</v>
      </c>
      <c r="O1006" s="257">
        <v>0</v>
      </c>
      <c r="P1006" s="254"/>
    </row>
    <row r="1007" spans="1:16" ht="18.75" customHeight="1">
      <c r="A1007" s="12" t="s">
        <v>1319</v>
      </c>
      <c r="B1007" s="255">
        <v>151</v>
      </c>
      <c r="C1007" s="256">
        <v>21641</v>
      </c>
      <c r="D1007" s="257">
        <v>3</v>
      </c>
      <c r="E1007" s="258">
        <v>45940</v>
      </c>
      <c r="F1007" s="258">
        <v>45941</v>
      </c>
      <c r="G1007" s="257">
        <v>74</v>
      </c>
      <c r="H1007" s="257">
        <v>143100</v>
      </c>
      <c r="I1007" s="257">
        <v>143100</v>
      </c>
      <c r="J1007" s="257">
        <v>0</v>
      </c>
      <c r="K1007" s="257">
        <v>0</v>
      </c>
      <c r="L1007" s="257">
        <v>0</v>
      </c>
      <c r="M1007" s="257">
        <v>0</v>
      </c>
      <c r="N1007" s="257">
        <v>0</v>
      </c>
      <c r="O1007" s="257">
        <v>143100</v>
      </c>
      <c r="P1007" s="254"/>
    </row>
    <row r="1008" spans="1:16" ht="18.75" customHeight="1">
      <c r="A1008" s="12" t="s">
        <v>1319</v>
      </c>
      <c r="B1008" s="255">
        <v>151</v>
      </c>
      <c r="C1008" s="256">
        <v>21931</v>
      </c>
      <c r="D1008" s="257">
        <v>3</v>
      </c>
      <c r="E1008" s="258">
        <v>45953</v>
      </c>
      <c r="F1008" s="258">
        <v>45954</v>
      </c>
      <c r="G1008" s="257">
        <v>61</v>
      </c>
      <c r="H1008" s="257">
        <v>110026</v>
      </c>
      <c r="I1008" s="257">
        <v>110026</v>
      </c>
      <c r="J1008" s="257">
        <v>0</v>
      </c>
      <c r="K1008" s="257">
        <v>0</v>
      </c>
      <c r="L1008" s="257">
        <v>0</v>
      </c>
      <c r="M1008" s="257">
        <v>0</v>
      </c>
      <c r="N1008" s="257">
        <v>0</v>
      </c>
      <c r="O1008" s="257">
        <v>110026</v>
      </c>
      <c r="P1008" s="254"/>
    </row>
    <row r="1009" spans="1:16" ht="18.75" customHeight="1">
      <c r="A1009" s="12" t="s">
        <v>1319</v>
      </c>
      <c r="B1009" s="255">
        <v>151</v>
      </c>
      <c r="C1009" s="256">
        <v>22258</v>
      </c>
      <c r="D1009" s="257">
        <v>3</v>
      </c>
      <c r="E1009" s="258">
        <v>45969</v>
      </c>
      <c r="F1009" s="258">
        <v>45970</v>
      </c>
      <c r="G1009" s="257">
        <v>45</v>
      </c>
      <c r="H1009" s="257">
        <v>357000</v>
      </c>
      <c r="I1009" s="257">
        <v>133350</v>
      </c>
      <c r="J1009" s="257">
        <v>0</v>
      </c>
      <c r="K1009" s="257">
        <v>0</v>
      </c>
      <c r="L1009" s="257">
        <v>0</v>
      </c>
      <c r="M1009" s="257">
        <v>0</v>
      </c>
      <c r="N1009" s="257">
        <v>0</v>
      </c>
      <c r="O1009" s="257">
        <v>133350</v>
      </c>
      <c r="P1009" s="254"/>
    </row>
    <row r="1010" spans="1:16" ht="18.75" customHeight="1">
      <c r="A1010" s="12" t="s">
        <v>1319</v>
      </c>
      <c r="B1010" s="255">
        <v>151</v>
      </c>
      <c r="C1010" s="256">
        <v>22260</v>
      </c>
      <c r="D1010" s="257">
        <v>3</v>
      </c>
      <c r="E1010" s="258">
        <v>45969</v>
      </c>
      <c r="F1010" s="258">
        <v>45970</v>
      </c>
      <c r="G1010" s="257">
        <v>45</v>
      </c>
      <c r="H1010" s="257">
        <v>308000</v>
      </c>
      <c r="I1010" s="257">
        <v>308000</v>
      </c>
      <c r="J1010" s="257">
        <v>0</v>
      </c>
      <c r="K1010" s="257">
        <v>0</v>
      </c>
      <c r="L1010" s="257">
        <v>0</v>
      </c>
      <c r="M1010" s="257">
        <v>0</v>
      </c>
      <c r="N1010" s="257">
        <v>0</v>
      </c>
      <c r="O1010" s="257">
        <v>308000</v>
      </c>
      <c r="P1010" s="254"/>
    </row>
    <row r="1011" spans="1:16" ht="18.75" customHeight="1">
      <c r="A1011" s="12" t="s">
        <v>1319</v>
      </c>
      <c r="B1011" s="255">
        <v>151</v>
      </c>
      <c r="C1011" s="256">
        <v>22474</v>
      </c>
      <c r="D1011" s="257">
        <v>3</v>
      </c>
      <c r="E1011" s="258">
        <v>45979</v>
      </c>
      <c r="F1011" s="258">
        <v>45980</v>
      </c>
      <c r="G1011" s="257">
        <v>35</v>
      </c>
      <c r="H1011" s="257">
        <v>360500</v>
      </c>
      <c r="I1011" s="257">
        <v>103250</v>
      </c>
      <c r="J1011" s="257">
        <v>0</v>
      </c>
      <c r="K1011" s="257">
        <v>0</v>
      </c>
      <c r="L1011" s="257">
        <v>0</v>
      </c>
      <c r="M1011" s="257">
        <v>0</v>
      </c>
      <c r="N1011" s="257">
        <v>0</v>
      </c>
      <c r="O1011" s="257">
        <v>103250</v>
      </c>
      <c r="P1011" s="254"/>
    </row>
    <row r="1012" spans="1:16" ht="18.75" customHeight="1">
      <c r="A1012" s="12" t="s">
        <v>1319</v>
      </c>
      <c r="B1012" s="255">
        <v>151</v>
      </c>
      <c r="C1012" s="256">
        <v>22570</v>
      </c>
      <c r="D1012" s="257">
        <v>3</v>
      </c>
      <c r="E1012" s="258">
        <v>45982</v>
      </c>
      <c r="F1012" s="258">
        <v>45983</v>
      </c>
      <c r="G1012" s="257">
        <v>32</v>
      </c>
      <c r="H1012" s="257">
        <v>178500</v>
      </c>
      <c r="I1012" s="257">
        <v>88900</v>
      </c>
      <c r="J1012" s="257">
        <v>0</v>
      </c>
      <c r="K1012" s="257">
        <v>0</v>
      </c>
      <c r="L1012" s="257">
        <v>0</v>
      </c>
      <c r="M1012" s="257">
        <v>0</v>
      </c>
      <c r="N1012" s="257">
        <v>0</v>
      </c>
      <c r="O1012" s="257">
        <v>88900</v>
      </c>
      <c r="P1012" s="254"/>
    </row>
    <row r="1013" spans="1:16" ht="18.75" customHeight="1">
      <c r="A1013" s="12" t="s">
        <v>1319</v>
      </c>
      <c r="B1013" s="255">
        <v>151</v>
      </c>
      <c r="C1013" s="256">
        <v>23003</v>
      </c>
      <c r="D1013" s="257">
        <v>3</v>
      </c>
      <c r="E1013" s="258">
        <v>45996</v>
      </c>
      <c r="F1013" s="258">
        <v>45997</v>
      </c>
      <c r="G1013" s="257">
        <v>18</v>
      </c>
      <c r="H1013" s="257">
        <v>178500</v>
      </c>
      <c r="I1013" s="257">
        <v>178500</v>
      </c>
      <c r="J1013" s="257">
        <v>0</v>
      </c>
      <c r="K1013" s="257">
        <v>0</v>
      </c>
      <c r="L1013" s="257">
        <v>0</v>
      </c>
      <c r="M1013" s="257">
        <v>178500</v>
      </c>
      <c r="N1013" s="257">
        <v>0</v>
      </c>
      <c r="O1013" s="257">
        <v>0</v>
      </c>
      <c r="P1013" s="254"/>
    </row>
    <row r="1014" spans="1:16" ht="18.75" customHeight="1">
      <c r="A1014" s="12" t="s">
        <v>182</v>
      </c>
      <c r="B1014" s="255">
        <v>751</v>
      </c>
      <c r="C1014" s="256">
        <v>18077</v>
      </c>
      <c r="D1014" s="257">
        <v>1</v>
      </c>
      <c r="E1014" s="258">
        <v>45993</v>
      </c>
      <c r="F1014" s="258">
        <v>46008</v>
      </c>
      <c r="G1014" s="257">
        <v>7</v>
      </c>
      <c r="H1014" s="257">
        <v>1515250</v>
      </c>
      <c r="I1014" s="257">
        <v>1457500</v>
      </c>
      <c r="J1014" s="257">
        <v>0</v>
      </c>
      <c r="K1014" s="257">
        <v>1457500</v>
      </c>
      <c r="L1014" s="257">
        <v>0</v>
      </c>
      <c r="M1014" s="257">
        <v>0</v>
      </c>
      <c r="N1014" s="257">
        <v>0</v>
      </c>
      <c r="O1014" s="257">
        <v>0</v>
      </c>
      <c r="P1014" s="254"/>
    </row>
    <row r="1015" spans="1:16" ht="18.75" customHeight="1">
      <c r="A1015" s="12" t="s">
        <v>182</v>
      </c>
      <c r="B1015" s="255">
        <v>751</v>
      </c>
      <c r="C1015" s="256">
        <v>18362</v>
      </c>
      <c r="D1015" s="257">
        <v>1</v>
      </c>
      <c r="E1015" s="258">
        <v>46001</v>
      </c>
      <c r="F1015" s="258">
        <v>46016</v>
      </c>
      <c r="G1015" s="257">
        <v>-1</v>
      </c>
      <c r="H1015" s="257">
        <v>5065350</v>
      </c>
      <c r="I1015" s="257">
        <v>5065350</v>
      </c>
      <c r="J1015" s="257">
        <v>5065350</v>
      </c>
      <c r="K1015" s="257">
        <v>0</v>
      </c>
      <c r="L1015" s="257">
        <v>0</v>
      </c>
      <c r="M1015" s="257">
        <v>0</v>
      </c>
      <c r="N1015" s="257">
        <v>0</v>
      </c>
      <c r="O1015" s="257">
        <v>0</v>
      </c>
      <c r="P1015" s="254"/>
    </row>
    <row r="1016" spans="1:16" ht="18.75" customHeight="1">
      <c r="A1016" s="12" t="s">
        <v>182</v>
      </c>
      <c r="B1016" s="255">
        <v>751</v>
      </c>
      <c r="C1016" s="256">
        <v>18381</v>
      </c>
      <c r="D1016" s="257">
        <v>1</v>
      </c>
      <c r="E1016" s="258">
        <v>46002</v>
      </c>
      <c r="F1016" s="258">
        <v>46017</v>
      </c>
      <c r="G1016" s="257">
        <v>-2</v>
      </c>
      <c r="H1016" s="257">
        <v>223500</v>
      </c>
      <c r="I1016" s="257">
        <v>223500</v>
      </c>
      <c r="J1016" s="257">
        <v>223500</v>
      </c>
      <c r="K1016" s="257">
        <v>0</v>
      </c>
      <c r="L1016" s="257">
        <v>0</v>
      </c>
      <c r="M1016" s="257">
        <v>0</v>
      </c>
      <c r="N1016" s="257">
        <v>0</v>
      </c>
      <c r="O1016" s="257">
        <v>0</v>
      </c>
      <c r="P1016" s="254"/>
    </row>
    <row r="1017" spans="1:16" ht="18.75" customHeight="1">
      <c r="A1017" s="12" t="s">
        <v>182</v>
      </c>
      <c r="B1017" s="255">
        <v>751</v>
      </c>
      <c r="C1017" s="256">
        <v>18633</v>
      </c>
      <c r="D1017" s="257">
        <v>1</v>
      </c>
      <c r="E1017" s="258">
        <v>46009</v>
      </c>
      <c r="F1017" s="258">
        <v>46024</v>
      </c>
      <c r="G1017" s="257">
        <v>-9</v>
      </c>
      <c r="H1017" s="257">
        <v>2332400</v>
      </c>
      <c r="I1017" s="257">
        <v>2332400</v>
      </c>
      <c r="J1017" s="257">
        <v>2332400</v>
      </c>
      <c r="K1017" s="257">
        <v>0</v>
      </c>
      <c r="L1017" s="257">
        <v>0</v>
      </c>
      <c r="M1017" s="257">
        <v>0</v>
      </c>
      <c r="N1017" s="257">
        <v>0</v>
      </c>
      <c r="O1017" s="257">
        <v>0</v>
      </c>
      <c r="P1017" s="254"/>
    </row>
    <row r="1018" spans="1:16" ht="18.75" customHeight="1">
      <c r="A1018" s="12" t="s">
        <v>1273</v>
      </c>
      <c r="B1018" s="255">
        <v>751</v>
      </c>
      <c r="C1018" s="256">
        <v>17368</v>
      </c>
      <c r="D1018" s="257">
        <v>4</v>
      </c>
      <c r="E1018" s="258">
        <v>45969</v>
      </c>
      <c r="F1018" s="258">
        <v>45999</v>
      </c>
      <c r="G1018" s="257">
        <v>16</v>
      </c>
      <c r="H1018" s="257">
        <v>1931400</v>
      </c>
      <c r="I1018" s="257">
        <v>1931400</v>
      </c>
      <c r="J1018" s="257">
        <v>0</v>
      </c>
      <c r="K1018" s="257">
        <v>0</v>
      </c>
      <c r="L1018" s="257">
        <v>0</v>
      </c>
      <c r="M1018" s="257">
        <v>1931400</v>
      </c>
      <c r="N1018" s="257">
        <v>0</v>
      </c>
      <c r="O1018" s="257">
        <v>0</v>
      </c>
      <c r="P1018" s="254"/>
    </row>
    <row r="1019" spans="1:16" ht="18.75" customHeight="1">
      <c r="A1019" s="12" t="s">
        <v>1273</v>
      </c>
      <c r="B1019" s="255">
        <v>751</v>
      </c>
      <c r="C1019" s="256">
        <v>17369</v>
      </c>
      <c r="D1019" s="257">
        <v>4</v>
      </c>
      <c r="E1019" s="258">
        <v>45969</v>
      </c>
      <c r="F1019" s="258">
        <v>45999</v>
      </c>
      <c r="G1019" s="257">
        <v>16</v>
      </c>
      <c r="H1019" s="257">
        <v>3978800</v>
      </c>
      <c r="I1019" s="257">
        <v>3978800</v>
      </c>
      <c r="J1019" s="257">
        <v>0</v>
      </c>
      <c r="K1019" s="257">
        <v>0</v>
      </c>
      <c r="L1019" s="257">
        <v>0</v>
      </c>
      <c r="M1019" s="257">
        <v>3978800</v>
      </c>
      <c r="N1019" s="257">
        <v>0</v>
      </c>
      <c r="O1019" s="257">
        <v>0</v>
      </c>
      <c r="P1019" s="254"/>
    </row>
    <row r="1020" spans="1:16" ht="18.75" customHeight="1">
      <c r="A1020" s="12" t="s">
        <v>1273</v>
      </c>
      <c r="B1020" s="255">
        <v>751</v>
      </c>
      <c r="C1020" s="256">
        <v>17487</v>
      </c>
      <c r="D1020" s="257">
        <v>4</v>
      </c>
      <c r="E1020" s="258">
        <v>45973</v>
      </c>
      <c r="F1020" s="258">
        <v>46003</v>
      </c>
      <c r="G1020" s="257">
        <v>12</v>
      </c>
      <c r="H1020" s="257">
        <v>3845100</v>
      </c>
      <c r="I1020" s="257">
        <v>3845100</v>
      </c>
      <c r="J1020" s="257">
        <v>0</v>
      </c>
      <c r="K1020" s="257">
        <v>0</v>
      </c>
      <c r="L1020" s="257">
        <v>3845100</v>
      </c>
      <c r="M1020" s="257">
        <v>0</v>
      </c>
      <c r="N1020" s="257">
        <v>0</v>
      </c>
      <c r="O1020" s="257">
        <v>0</v>
      </c>
      <c r="P1020" s="254"/>
    </row>
    <row r="1021" spans="1:16" ht="18.75" customHeight="1">
      <c r="A1021" s="12" t="s">
        <v>1273</v>
      </c>
      <c r="B1021" s="255">
        <v>751</v>
      </c>
      <c r="C1021" s="256">
        <v>17786</v>
      </c>
      <c r="D1021" s="257">
        <v>4</v>
      </c>
      <c r="E1021" s="258">
        <v>45983</v>
      </c>
      <c r="F1021" s="258">
        <v>46013</v>
      </c>
      <c r="G1021" s="257">
        <v>2</v>
      </c>
      <c r="H1021" s="257">
        <v>1600200</v>
      </c>
      <c r="I1021" s="257">
        <v>1600200</v>
      </c>
      <c r="J1021" s="257">
        <v>0</v>
      </c>
      <c r="K1021" s="257">
        <v>1600200</v>
      </c>
      <c r="L1021" s="257">
        <v>0</v>
      </c>
      <c r="M1021" s="257">
        <v>0</v>
      </c>
      <c r="N1021" s="257">
        <v>0</v>
      </c>
      <c r="O1021" s="257">
        <v>0</v>
      </c>
      <c r="P1021" s="254"/>
    </row>
    <row r="1022" spans="1:16" ht="18.75" customHeight="1">
      <c r="A1022" s="12" t="s">
        <v>1273</v>
      </c>
      <c r="B1022" s="255">
        <v>751</v>
      </c>
      <c r="C1022" s="256">
        <v>17970</v>
      </c>
      <c r="D1022" s="257">
        <v>4</v>
      </c>
      <c r="E1022" s="258">
        <v>45989</v>
      </c>
      <c r="F1022" s="258">
        <v>46019</v>
      </c>
      <c r="G1022" s="257">
        <v>-4</v>
      </c>
      <c r="H1022" s="257">
        <v>4010700</v>
      </c>
      <c r="I1022" s="257">
        <v>3987500</v>
      </c>
      <c r="J1022" s="257">
        <v>3987500</v>
      </c>
      <c r="K1022" s="257">
        <v>0</v>
      </c>
      <c r="L1022" s="257">
        <v>0</v>
      </c>
      <c r="M1022" s="257">
        <v>0</v>
      </c>
      <c r="N1022" s="257">
        <v>0</v>
      </c>
      <c r="O1022" s="257">
        <v>0</v>
      </c>
      <c r="P1022" s="254"/>
    </row>
    <row r="1023" spans="1:16" ht="18.75" customHeight="1">
      <c r="A1023" s="12" t="s">
        <v>1273</v>
      </c>
      <c r="B1023" s="255">
        <v>751</v>
      </c>
      <c r="C1023" s="256">
        <v>18195</v>
      </c>
      <c r="D1023" s="257">
        <v>4</v>
      </c>
      <c r="E1023" s="258">
        <v>45996</v>
      </c>
      <c r="F1023" s="258">
        <v>46026</v>
      </c>
      <c r="G1023" s="257">
        <v>-11</v>
      </c>
      <c r="H1023" s="257">
        <v>2196600</v>
      </c>
      <c r="I1023" s="257">
        <v>2196600</v>
      </c>
      <c r="J1023" s="257">
        <v>2196600</v>
      </c>
      <c r="K1023" s="257">
        <v>0</v>
      </c>
      <c r="L1023" s="257">
        <v>0</v>
      </c>
      <c r="M1023" s="257">
        <v>0</v>
      </c>
      <c r="N1023" s="257">
        <v>0</v>
      </c>
      <c r="O1023" s="257">
        <v>0</v>
      </c>
      <c r="P1023" s="254"/>
    </row>
    <row r="1024" spans="1:16" ht="18.75" customHeight="1">
      <c r="A1024" s="12" t="s">
        <v>1273</v>
      </c>
      <c r="B1024" s="255">
        <v>751</v>
      </c>
      <c r="C1024" s="256">
        <v>18256</v>
      </c>
      <c r="D1024" s="257">
        <v>4</v>
      </c>
      <c r="E1024" s="258">
        <v>45997</v>
      </c>
      <c r="F1024" s="258">
        <v>46027</v>
      </c>
      <c r="G1024" s="257">
        <v>-12</v>
      </c>
      <c r="H1024" s="257">
        <v>7098000</v>
      </c>
      <c r="I1024" s="257">
        <v>7080000</v>
      </c>
      <c r="J1024" s="257">
        <v>7080000</v>
      </c>
      <c r="K1024" s="257">
        <v>0</v>
      </c>
      <c r="L1024" s="257">
        <v>0</v>
      </c>
      <c r="M1024" s="257">
        <v>0</v>
      </c>
      <c r="N1024" s="257">
        <v>0</v>
      </c>
      <c r="O1024" s="257">
        <v>0</v>
      </c>
      <c r="P1024" s="254"/>
    </row>
    <row r="1025" spans="1:16" ht="18.75" customHeight="1">
      <c r="A1025" s="12" t="s">
        <v>1273</v>
      </c>
      <c r="B1025" s="255">
        <v>751</v>
      </c>
      <c r="C1025" s="256">
        <v>18335</v>
      </c>
      <c r="D1025" s="257">
        <v>4</v>
      </c>
      <c r="E1025" s="258">
        <v>46001</v>
      </c>
      <c r="F1025" s="258">
        <v>46031</v>
      </c>
      <c r="G1025" s="257">
        <v>-16</v>
      </c>
      <c r="H1025" s="257">
        <v>1562000</v>
      </c>
      <c r="I1025" s="257">
        <v>1562000</v>
      </c>
      <c r="J1025" s="257">
        <v>1562000</v>
      </c>
      <c r="K1025" s="257">
        <v>0</v>
      </c>
      <c r="L1025" s="257">
        <v>0</v>
      </c>
      <c r="M1025" s="257">
        <v>0</v>
      </c>
      <c r="N1025" s="257">
        <v>0</v>
      </c>
      <c r="O1025" s="257">
        <v>0</v>
      </c>
      <c r="P1025" s="254"/>
    </row>
    <row r="1026" spans="1:16" ht="18.75" customHeight="1">
      <c r="A1026" s="12" t="s">
        <v>1273</v>
      </c>
      <c r="B1026" s="255">
        <v>751</v>
      </c>
      <c r="C1026" s="256">
        <v>18506</v>
      </c>
      <c r="D1026" s="257">
        <v>4</v>
      </c>
      <c r="E1026" s="258">
        <v>46006</v>
      </c>
      <c r="F1026" s="258">
        <v>46036</v>
      </c>
      <c r="G1026" s="257">
        <v>-21</v>
      </c>
      <c r="H1026" s="257">
        <v>3084700</v>
      </c>
      <c r="I1026" s="257">
        <v>3082600</v>
      </c>
      <c r="J1026" s="257">
        <v>3082600</v>
      </c>
      <c r="K1026" s="257">
        <v>0</v>
      </c>
      <c r="L1026" s="257">
        <v>0</v>
      </c>
      <c r="M1026" s="257">
        <v>0</v>
      </c>
      <c r="N1026" s="257">
        <v>0</v>
      </c>
      <c r="O1026" s="257">
        <v>0</v>
      </c>
      <c r="P1026" s="254"/>
    </row>
    <row r="1027" spans="1:16" ht="18.75" customHeight="1">
      <c r="A1027" s="12" t="s">
        <v>1273</v>
      </c>
      <c r="B1027" s="255">
        <v>751</v>
      </c>
      <c r="C1027" s="256">
        <v>18681</v>
      </c>
      <c r="D1027" s="257">
        <v>4</v>
      </c>
      <c r="E1027" s="258">
        <v>46010</v>
      </c>
      <c r="F1027" s="258">
        <v>46040</v>
      </c>
      <c r="G1027" s="257">
        <v>-25</v>
      </c>
      <c r="H1027" s="257">
        <v>7015000</v>
      </c>
      <c r="I1027" s="257">
        <v>7015000</v>
      </c>
      <c r="J1027" s="257">
        <v>7015000</v>
      </c>
      <c r="K1027" s="257">
        <v>0</v>
      </c>
      <c r="L1027" s="257">
        <v>0</v>
      </c>
      <c r="M1027" s="257">
        <v>0</v>
      </c>
      <c r="N1027" s="257">
        <v>0</v>
      </c>
      <c r="O1027" s="257">
        <v>0</v>
      </c>
      <c r="P1027" s="254"/>
    </row>
    <row r="1028" spans="1:16" ht="18.75" customHeight="1">
      <c r="A1028" s="12" t="s">
        <v>1273</v>
      </c>
      <c r="B1028" s="255">
        <v>751</v>
      </c>
      <c r="C1028" s="256">
        <v>18726</v>
      </c>
      <c r="D1028" s="257">
        <v>4</v>
      </c>
      <c r="E1028" s="258">
        <v>46011</v>
      </c>
      <c r="F1028" s="258">
        <v>46041</v>
      </c>
      <c r="G1028" s="257">
        <v>-26</v>
      </c>
      <c r="H1028" s="257">
        <v>8328400</v>
      </c>
      <c r="I1028" s="257">
        <v>8315200</v>
      </c>
      <c r="J1028" s="257">
        <v>8315200</v>
      </c>
      <c r="K1028" s="257">
        <v>0</v>
      </c>
      <c r="L1028" s="257">
        <v>0</v>
      </c>
      <c r="M1028" s="257">
        <v>0</v>
      </c>
      <c r="N1028" s="257">
        <v>0</v>
      </c>
      <c r="O1028" s="257">
        <v>0</v>
      </c>
      <c r="P1028" s="254"/>
    </row>
    <row r="1029" spans="1:16" ht="18.75" customHeight="1">
      <c r="A1029" s="12" t="s">
        <v>183</v>
      </c>
      <c r="B1029" s="255">
        <v>151</v>
      </c>
      <c r="C1029" s="256">
        <v>21080</v>
      </c>
      <c r="D1029" s="257">
        <v>0</v>
      </c>
      <c r="E1029" s="258">
        <v>45913</v>
      </c>
      <c r="F1029" s="258">
        <v>45921</v>
      </c>
      <c r="G1029" s="257">
        <v>94</v>
      </c>
      <c r="H1029" s="257">
        <v>5094000</v>
      </c>
      <c r="I1029" s="257">
        <v>4030439</v>
      </c>
      <c r="J1029" s="257">
        <v>0</v>
      </c>
      <c r="K1029" s="257">
        <v>0</v>
      </c>
      <c r="L1029" s="257">
        <v>0</v>
      </c>
      <c r="M1029" s="257">
        <v>0</v>
      </c>
      <c r="N1029" s="257">
        <v>0</v>
      </c>
      <c r="O1029" s="257">
        <v>4030439</v>
      </c>
      <c r="P1029" s="254"/>
    </row>
    <row r="1030" spans="1:16" ht="18.75" customHeight="1">
      <c r="A1030" s="12" t="s">
        <v>183</v>
      </c>
      <c r="B1030" s="255">
        <v>151</v>
      </c>
      <c r="C1030" s="256">
        <v>21085</v>
      </c>
      <c r="D1030" s="257">
        <v>0</v>
      </c>
      <c r="E1030" s="258">
        <v>45913</v>
      </c>
      <c r="F1030" s="258">
        <v>45921</v>
      </c>
      <c r="G1030" s="257">
        <v>94</v>
      </c>
      <c r="H1030" s="257">
        <v>180000</v>
      </c>
      <c r="I1030" s="257">
        <v>180000</v>
      </c>
      <c r="J1030" s="257">
        <v>0</v>
      </c>
      <c r="K1030" s="257">
        <v>0</v>
      </c>
      <c r="L1030" s="257">
        <v>0</v>
      </c>
      <c r="M1030" s="257">
        <v>0</v>
      </c>
      <c r="N1030" s="257">
        <v>0</v>
      </c>
      <c r="O1030" s="257">
        <v>180000</v>
      </c>
      <c r="P1030" s="254"/>
    </row>
    <row r="1031" spans="1:16" ht="18.75" customHeight="1">
      <c r="A1031" s="12" t="s">
        <v>183</v>
      </c>
      <c r="B1031" s="255">
        <v>151</v>
      </c>
      <c r="C1031" s="256">
        <v>21108</v>
      </c>
      <c r="D1031" s="257">
        <v>0</v>
      </c>
      <c r="E1031" s="258">
        <v>45915</v>
      </c>
      <c r="F1031" s="258">
        <v>45923</v>
      </c>
      <c r="G1031" s="257">
        <v>92</v>
      </c>
      <c r="H1031" s="257">
        <v>25500</v>
      </c>
      <c r="I1031" s="257">
        <v>25500</v>
      </c>
      <c r="J1031" s="257">
        <v>0</v>
      </c>
      <c r="K1031" s="257">
        <v>0</v>
      </c>
      <c r="L1031" s="257">
        <v>0</v>
      </c>
      <c r="M1031" s="257">
        <v>0</v>
      </c>
      <c r="N1031" s="257">
        <v>0</v>
      </c>
      <c r="O1031" s="257">
        <v>25500</v>
      </c>
      <c r="P1031" s="254"/>
    </row>
    <row r="1032" spans="1:16" ht="18.75" customHeight="1">
      <c r="A1032" s="12" t="s">
        <v>184</v>
      </c>
      <c r="B1032" s="255">
        <v>751</v>
      </c>
      <c r="C1032" s="256">
        <v>17962</v>
      </c>
      <c r="D1032" s="257">
        <v>7</v>
      </c>
      <c r="E1032" s="258">
        <v>45989</v>
      </c>
      <c r="F1032" s="258">
        <v>45990</v>
      </c>
      <c r="G1032" s="257">
        <v>25</v>
      </c>
      <c r="H1032" s="257">
        <v>38000</v>
      </c>
      <c r="I1032" s="257">
        <v>38000</v>
      </c>
      <c r="J1032" s="257">
        <v>0</v>
      </c>
      <c r="K1032" s="257">
        <v>0</v>
      </c>
      <c r="L1032" s="257">
        <v>0</v>
      </c>
      <c r="M1032" s="257">
        <v>0</v>
      </c>
      <c r="N1032" s="257">
        <v>38000</v>
      </c>
      <c r="O1032" s="257">
        <v>0</v>
      </c>
      <c r="P1032" s="254"/>
    </row>
    <row r="1033" spans="1:16" ht="18.75" customHeight="1">
      <c r="A1033" s="12" t="s">
        <v>184</v>
      </c>
      <c r="B1033" s="255">
        <v>751</v>
      </c>
      <c r="C1033" s="256">
        <v>18839</v>
      </c>
      <c r="D1033" s="257">
        <v>7</v>
      </c>
      <c r="E1033" s="258">
        <v>46014</v>
      </c>
      <c r="F1033" s="258">
        <v>46015</v>
      </c>
      <c r="G1033" s="257">
        <v>0</v>
      </c>
      <c r="H1033" s="257">
        <v>466750</v>
      </c>
      <c r="I1033" s="257">
        <v>466750</v>
      </c>
      <c r="J1033" s="257">
        <v>466750</v>
      </c>
      <c r="K1033" s="257">
        <v>0</v>
      </c>
      <c r="L1033" s="257">
        <v>0</v>
      </c>
      <c r="M1033" s="257">
        <v>0</v>
      </c>
      <c r="N1033" s="257">
        <v>0</v>
      </c>
      <c r="O1033" s="257">
        <v>0</v>
      </c>
      <c r="P1033" s="254"/>
    </row>
    <row r="1034" spans="1:16" ht="18.75" customHeight="1">
      <c r="A1034" s="12" t="s">
        <v>95</v>
      </c>
      <c r="B1034" s="255">
        <v>751</v>
      </c>
      <c r="C1034" s="256">
        <v>16502</v>
      </c>
      <c r="D1034" s="257">
        <v>8</v>
      </c>
      <c r="E1034" s="258">
        <v>45938</v>
      </c>
      <c r="F1034" s="258">
        <v>45939</v>
      </c>
      <c r="G1034" s="257">
        <v>76</v>
      </c>
      <c r="H1034" s="257">
        <v>178200</v>
      </c>
      <c r="I1034" s="257">
        <v>178200</v>
      </c>
      <c r="J1034" s="257">
        <v>0</v>
      </c>
      <c r="K1034" s="257">
        <v>0</v>
      </c>
      <c r="L1034" s="257">
        <v>0</v>
      </c>
      <c r="M1034" s="257">
        <v>0</v>
      </c>
      <c r="N1034" s="257">
        <v>0</v>
      </c>
      <c r="O1034" s="257">
        <v>178200</v>
      </c>
      <c r="P1034" s="254"/>
    </row>
    <row r="1035" spans="1:16" ht="18.75" customHeight="1">
      <c r="A1035" s="12" t="s">
        <v>1556</v>
      </c>
      <c r="B1035" s="255">
        <v>751</v>
      </c>
      <c r="C1035" s="256">
        <v>18646</v>
      </c>
      <c r="D1035" s="257">
        <v>1</v>
      </c>
      <c r="E1035" s="258">
        <v>46009</v>
      </c>
      <c r="F1035" s="258">
        <v>46010</v>
      </c>
      <c r="G1035" s="257">
        <v>5</v>
      </c>
      <c r="H1035" s="257">
        <v>49920</v>
      </c>
      <c r="I1035" s="257">
        <v>49920</v>
      </c>
      <c r="J1035" s="257">
        <v>0</v>
      </c>
      <c r="K1035" s="257">
        <v>49920</v>
      </c>
      <c r="L1035" s="257">
        <v>0</v>
      </c>
      <c r="M1035" s="257">
        <v>0</v>
      </c>
      <c r="N1035" s="257">
        <v>0</v>
      </c>
      <c r="O1035" s="257">
        <v>0</v>
      </c>
      <c r="P1035" s="254"/>
    </row>
    <row r="1036" spans="1:16" ht="18.75" customHeight="1">
      <c r="A1036" s="12" t="s">
        <v>1556</v>
      </c>
      <c r="B1036" s="255">
        <v>751</v>
      </c>
      <c r="C1036" s="256">
        <v>18718</v>
      </c>
      <c r="D1036" s="257">
        <v>1</v>
      </c>
      <c r="E1036" s="258">
        <v>46010</v>
      </c>
      <c r="F1036" s="258">
        <v>46011</v>
      </c>
      <c r="G1036" s="257">
        <v>4</v>
      </c>
      <c r="H1036" s="257">
        <v>99990</v>
      </c>
      <c r="I1036" s="257">
        <v>99990</v>
      </c>
      <c r="J1036" s="257">
        <v>0</v>
      </c>
      <c r="K1036" s="257">
        <v>99990</v>
      </c>
      <c r="L1036" s="257">
        <v>0</v>
      </c>
      <c r="M1036" s="257">
        <v>0</v>
      </c>
      <c r="N1036" s="257">
        <v>0</v>
      </c>
      <c r="O1036" s="257">
        <v>0</v>
      </c>
      <c r="P1036" s="254"/>
    </row>
    <row r="1037" spans="1:16" ht="18.75" customHeight="1">
      <c r="A1037" s="12" t="s">
        <v>185</v>
      </c>
      <c r="B1037" s="255">
        <v>251</v>
      </c>
      <c r="C1037" s="256">
        <v>143</v>
      </c>
      <c r="D1037" s="257">
        <v>0</v>
      </c>
      <c r="E1037" s="258">
        <v>45918</v>
      </c>
      <c r="F1037" s="258">
        <v>45948</v>
      </c>
      <c r="G1037" s="257">
        <v>67</v>
      </c>
      <c r="H1037" s="257">
        <v>3152000</v>
      </c>
      <c r="I1037" s="257">
        <v>23647</v>
      </c>
      <c r="J1037" s="257">
        <v>0</v>
      </c>
      <c r="K1037" s="257">
        <v>0</v>
      </c>
      <c r="L1037" s="257">
        <v>0</v>
      </c>
      <c r="M1037" s="257">
        <v>0</v>
      </c>
      <c r="N1037" s="257">
        <v>0</v>
      </c>
      <c r="O1037" s="257">
        <v>23647</v>
      </c>
      <c r="P1037" s="254"/>
    </row>
    <row r="1038" spans="1:16" ht="18.75" customHeight="1">
      <c r="A1038" s="12" t="s">
        <v>185</v>
      </c>
      <c r="B1038" s="255">
        <v>251</v>
      </c>
      <c r="C1038" s="256">
        <v>149</v>
      </c>
      <c r="D1038" s="257">
        <v>0</v>
      </c>
      <c r="E1038" s="258">
        <v>45945</v>
      </c>
      <c r="F1038" s="258">
        <v>45975</v>
      </c>
      <c r="G1038" s="257">
        <v>40</v>
      </c>
      <c r="H1038" s="257">
        <v>5875000</v>
      </c>
      <c r="I1038" s="257">
        <v>5875000</v>
      </c>
      <c r="J1038" s="257">
        <v>0</v>
      </c>
      <c r="K1038" s="257">
        <v>0</v>
      </c>
      <c r="L1038" s="257">
        <v>0</v>
      </c>
      <c r="M1038" s="257">
        <v>0</v>
      </c>
      <c r="N1038" s="257">
        <v>0</v>
      </c>
      <c r="O1038" s="257">
        <v>5875000</v>
      </c>
      <c r="P1038" s="254"/>
    </row>
    <row r="1039" spans="1:16" ht="18.75" customHeight="1">
      <c r="A1039" s="12" t="s">
        <v>185</v>
      </c>
      <c r="B1039" s="255">
        <v>251</v>
      </c>
      <c r="C1039" s="256">
        <v>150</v>
      </c>
      <c r="D1039" s="257">
        <v>0</v>
      </c>
      <c r="E1039" s="258">
        <v>45945</v>
      </c>
      <c r="F1039" s="258">
        <v>45975</v>
      </c>
      <c r="G1039" s="257">
        <v>40</v>
      </c>
      <c r="H1039" s="257">
        <v>3152000</v>
      </c>
      <c r="I1039" s="257">
        <v>3152000</v>
      </c>
      <c r="J1039" s="257">
        <v>0</v>
      </c>
      <c r="K1039" s="257">
        <v>0</v>
      </c>
      <c r="L1039" s="257">
        <v>0</v>
      </c>
      <c r="M1039" s="257">
        <v>0</v>
      </c>
      <c r="N1039" s="257">
        <v>0</v>
      </c>
      <c r="O1039" s="257">
        <v>3152000</v>
      </c>
      <c r="P1039" s="254"/>
    </row>
    <row r="1040" spans="1:16" ht="18.75" customHeight="1">
      <c r="A1040" s="12" t="s">
        <v>185</v>
      </c>
      <c r="B1040" s="255">
        <v>251</v>
      </c>
      <c r="C1040" s="256">
        <v>163</v>
      </c>
      <c r="D1040" s="257">
        <v>0</v>
      </c>
      <c r="E1040" s="258">
        <v>46002</v>
      </c>
      <c r="F1040" s="258">
        <v>46032</v>
      </c>
      <c r="G1040" s="257">
        <v>-17</v>
      </c>
      <c r="H1040" s="257">
        <v>900000</v>
      </c>
      <c r="I1040" s="257">
        <v>900000</v>
      </c>
      <c r="J1040" s="257">
        <v>900000</v>
      </c>
      <c r="K1040" s="257">
        <v>0</v>
      </c>
      <c r="L1040" s="257">
        <v>0</v>
      </c>
      <c r="M1040" s="257">
        <v>0</v>
      </c>
      <c r="N1040" s="257">
        <v>0</v>
      </c>
      <c r="O1040" s="257">
        <v>0</v>
      </c>
      <c r="P1040" s="254"/>
    </row>
    <row r="1041" spans="1:16" ht="18.75" customHeight="1">
      <c r="A1041" s="12" t="s">
        <v>185</v>
      </c>
      <c r="B1041" s="255">
        <v>251</v>
      </c>
      <c r="C1041" s="256">
        <v>164</v>
      </c>
      <c r="D1041" s="257">
        <v>0</v>
      </c>
      <c r="E1041" s="258">
        <v>46002</v>
      </c>
      <c r="F1041" s="258">
        <v>46032</v>
      </c>
      <c r="G1041" s="257">
        <v>-17</v>
      </c>
      <c r="H1041" s="257">
        <v>2633000</v>
      </c>
      <c r="I1041" s="257">
        <v>2633000</v>
      </c>
      <c r="J1041" s="257">
        <v>2633000</v>
      </c>
      <c r="K1041" s="257">
        <v>0</v>
      </c>
      <c r="L1041" s="257">
        <v>0</v>
      </c>
      <c r="M1041" s="257">
        <v>0</v>
      </c>
      <c r="N1041" s="257">
        <v>0</v>
      </c>
      <c r="O1041" s="257">
        <v>0</v>
      </c>
      <c r="P1041" s="254"/>
    </row>
    <row r="1042" spans="1:16" ht="18.75" customHeight="1">
      <c r="A1042" s="12" t="s">
        <v>786</v>
      </c>
      <c r="B1042" s="255">
        <v>751</v>
      </c>
      <c r="C1042" s="256">
        <v>18588</v>
      </c>
      <c r="D1042" s="257">
        <v>7</v>
      </c>
      <c r="E1042" s="258">
        <v>46008</v>
      </c>
      <c r="F1042" s="258">
        <v>46009</v>
      </c>
      <c r="G1042" s="257">
        <v>6</v>
      </c>
      <c r="H1042" s="257">
        <v>4402800</v>
      </c>
      <c r="I1042" s="257">
        <v>4402800</v>
      </c>
      <c r="J1042" s="257">
        <v>0</v>
      </c>
      <c r="K1042" s="257">
        <v>4402800</v>
      </c>
      <c r="L1042" s="257">
        <v>0</v>
      </c>
      <c r="M1042" s="257">
        <v>0</v>
      </c>
      <c r="N1042" s="257">
        <v>0</v>
      </c>
      <c r="O1042" s="257">
        <v>0</v>
      </c>
      <c r="P1042" s="254"/>
    </row>
    <row r="1043" spans="1:16" ht="18.75" customHeight="1">
      <c r="A1043" s="12" t="s">
        <v>66</v>
      </c>
      <c r="B1043" s="255">
        <v>751</v>
      </c>
      <c r="C1043" s="256">
        <v>15050</v>
      </c>
      <c r="D1043" s="257">
        <v>8</v>
      </c>
      <c r="E1043" s="258">
        <v>45888</v>
      </c>
      <c r="F1043" s="258">
        <v>45903</v>
      </c>
      <c r="G1043" s="257">
        <v>112</v>
      </c>
      <c r="H1043" s="257">
        <v>728500</v>
      </c>
      <c r="I1043" s="257">
        <v>628500</v>
      </c>
      <c r="J1043" s="257">
        <v>0</v>
      </c>
      <c r="K1043" s="257">
        <v>0</v>
      </c>
      <c r="L1043" s="257">
        <v>0</v>
      </c>
      <c r="M1043" s="257">
        <v>0</v>
      </c>
      <c r="N1043" s="257">
        <v>0</v>
      </c>
      <c r="O1043" s="257">
        <v>628500</v>
      </c>
      <c r="P1043" s="254"/>
    </row>
    <row r="1044" spans="1:16" ht="18.75" customHeight="1">
      <c r="A1044" s="12" t="s">
        <v>791</v>
      </c>
      <c r="B1044" s="255">
        <v>751</v>
      </c>
      <c r="C1044" s="256">
        <v>18466</v>
      </c>
      <c r="D1044" s="257">
        <v>1</v>
      </c>
      <c r="E1044" s="258">
        <v>46003</v>
      </c>
      <c r="F1044" s="258">
        <v>46004</v>
      </c>
      <c r="G1044" s="257">
        <v>11</v>
      </c>
      <c r="H1044" s="257">
        <v>49941</v>
      </c>
      <c r="I1044" s="257">
        <v>49941</v>
      </c>
      <c r="J1044" s="257">
        <v>0</v>
      </c>
      <c r="K1044" s="257">
        <v>0</v>
      </c>
      <c r="L1044" s="257">
        <v>49941</v>
      </c>
      <c r="M1044" s="257">
        <v>0</v>
      </c>
      <c r="N1044" s="257">
        <v>0</v>
      </c>
      <c r="O1044" s="257">
        <v>0</v>
      </c>
      <c r="P1044" s="254"/>
    </row>
    <row r="1045" spans="1:16" ht="18.75" customHeight="1">
      <c r="A1045" s="12" t="s">
        <v>90</v>
      </c>
      <c r="B1045" s="255">
        <v>751</v>
      </c>
      <c r="C1045" s="256">
        <v>18867</v>
      </c>
      <c r="D1045" s="257">
        <v>1</v>
      </c>
      <c r="E1045" s="258">
        <v>46015</v>
      </c>
      <c r="F1045" s="258">
        <v>46016</v>
      </c>
      <c r="G1045" s="257">
        <v>-1</v>
      </c>
      <c r="H1045" s="257">
        <v>2128900</v>
      </c>
      <c r="I1045" s="257">
        <v>2128900</v>
      </c>
      <c r="J1045" s="257">
        <v>2128900</v>
      </c>
      <c r="K1045" s="257">
        <v>0</v>
      </c>
      <c r="L1045" s="257">
        <v>0</v>
      </c>
      <c r="M1045" s="257">
        <v>0</v>
      </c>
      <c r="N1045" s="257">
        <v>0</v>
      </c>
      <c r="O1045" s="257">
        <v>0</v>
      </c>
      <c r="P1045" s="254"/>
    </row>
    <row r="1046" spans="1:16" ht="18.75" customHeight="1">
      <c r="A1046" s="12" t="s">
        <v>1557</v>
      </c>
      <c r="B1046" s="255">
        <v>151</v>
      </c>
      <c r="C1046" s="256">
        <v>23043</v>
      </c>
      <c r="D1046" s="257">
        <v>1</v>
      </c>
      <c r="E1046" s="258">
        <v>45997</v>
      </c>
      <c r="F1046" s="258">
        <v>45998</v>
      </c>
      <c r="G1046" s="257">
        <v>17</v>
      </c>
      <c r="H1046" s="257">
        <v>109560</v>
      </c>
      <c r="I1046" s="257">
        <v>100001</v>
      </c>
      <c r="J1046" s="257">
        <v>0</v>
      </c>
      <c r="K1046" s="257">
        <v>0</v>
      </c>
      <c r="L1046" s="257">
        <v>0</v>
      </c>
      <c r="M1046" s="257">
        <v>100001</v>
      </c>
      <c r="N1046" s="257">
        <v>0</v>
      </c>
      <c r="O1046" s="257">
        <v>0</v>
      </c>
      <c r="P1046" s="254"/>
    </row>
    <row r="1047" spans="1:16" ht="18.75" customHeight="1">
      <c r="A1047" s="12" t="s">
        <v>1557</v>
      </c>
      <c r="B1047" s="255">
        <v>151</v>
      </c>
      <c r="C1047" s="256">
        <v>23487</v>
      </c>
      <c r="D1047" s="257">
        <v>1</v>
      </c>
      <c r="E1047" s="258">
        <v>46011</v>
      </c>
      <c r="F1047" s="258">
        <v>46012</v>
      </c>
      <c r="G1047" s="257">
        <v>3</v>
      </c>
      <c r="H1047" s="257">
        <v>60316</v>
      </c>
      <c r="I1047" s="257">
        <v>50000</v>
      </c>
      <c r="J1047" s="257">
        <v>0</v>
      </c>
      <c r="K1047" s="257">
        <v>50000</v>
      </c>
      <c r="L1047" s="257">
        <v>0</v>
      </c>
      <c r="M1047" s="257">
        <v>0</v>
      </c>
      <c r="N1047" s="257">
        <v>0</v>
      </c>
      <c r="O1047" s="257">
        <v>0</v>
      </c>
      <c r="P1047" s="254"/>
    </row>
    <row r="1048" spans="1:16" ht="18.75" customHeight="1">
      <c r="A1048" s="12" t="s">
        <v>1558</v>
      </c>
      <c r="B1048" s="255">
        <v>751</v>
      </c>
      <c r="C1048" s="256">
        <v>18515</v>
      </c>
      <c r="D1048" s="257">
        <v>3</v>
      </c>
      <c r="E1048" s="258">
        <v>46006</v>
      </c>
      <c r="F1048" s="258">
        <v>46007</v>
      </c>
      <c r="G1048" s="257">
        <v>8</v>
      </c>
      <c r="H1048" s="257">
        <v>1134000</v>
      </c>
      <c r="I1048" s="257">
        <v>1134000</v>
      </c>
      <c r="J1048" s="257">
        <v>0</v>
      </c>
      <c r="K1048" s="257">
        <v>1134000</v>
      </c>
      <c r="L1048" s="257">
        <v>0</v>
      </c>
      <c r="M1048" s="257">
        <v>0</v>
      </c>
      <c r="N1048" s="257">
        <v>0</v>
      </c>
      <c r="O1048" s="257">
        <v>0</v>
      </c>
      <c r="P1048" s="254"/>
    </row>
    <row r="1049" spans="1:16" ht="18.75" customHeight="1">
      <c r="A1049" s="12" t="s">
        <v>1521</v>
      </c>
      <c r="B1049" s="255">
        <v>751</v>
      </c>
      <c r="C1049" s="256">
        <v>18099</v>
      </c>
      <c r="D1049" s="257">
        <v>7</v>
      </c>
      <c r="E1049" s="258">
        <v>45993</v>
      </c>
      <c r="F1049" s="258">
        <v>45994</v>
      </c>
      <c r="G1049" s="257">
        <v>21</v>
      </c>
      <c r="H1049" s="257">
        <v>99970</v>
      </c>
      <c r="I1049" s="257">
        <v>99970</v>
      </c>
      <c r="J1049" s="257">
        <v>0</v>
      </c>
      <c r="K1049" s="257">
        <v>0</v>
      </c>
      <c r="L1049" s="257">
        <v>0</v>
      </c>
      <c r="M1049" s="257">
        <v>99970</v>
      </c>
      <c r="N1049" s="257">
        <v>0</v>
      </c>
      <c r="O1049" s="257">
        <v>0</v>
      </c>
      <c r="P1049" s="254"/>
    </row>
    <row r="1050" spans="1:16" ht="18.75" customHeight="1">
      <c r="A1050" s="12" t="s">
        <v>187</v>
      </c>
      <c r="B1050" s="255">
        <v>751</v>
      </c>
      <c r="C1050" s="256">
        <v>18571</v>
      </c>
      <c r="D1050" s="257">
        <v>4</v>
      </c>
      <c r="E1050" s="258">
        <v>46007</v>
      </c>
      <c r="F1050" s="258">
        <v>46015</v>
      </c>
      <c r="G1050" s="257">
        <v>0</v>
      </c>
      <c r="H1050" s="257">
        <v>4657550</v>
      </c>
      <c r="I1050" s="257">
        <v>4657550</v>
      </c>
      <c r="J1050" s="257">
        <v>4657550</v>
      </c>
      <c r="K1050" s="257">
        <v>0</v>
      </c>
      <c r="L1050" s="257">
        <v>0</v>
      </c>
      <c r="M1050" s="257">
        <v>0</v>
      </c>
      <c r="N1050" s="257">
        <v>0</v>
      </c>
      <c r="O1050" s="257">
        <v>0</v>
      </c>
      <c r="P1050" s="254"/>
    </row>
    <row r="1051" spans="1:16" ht="18.75" customHeight="1">
      <c r="A1051" s="12" t="s">
        <v>188</v>
      </c>
      <c r="B1051" s="255">
        <v>151</v>
      </c>
      <c r="C1051" s="256">
        <v>22939</v>
      </c>
      <c r="D1051" s="257">
        <v>1</v>
      </c>
      <c r="E1051" s="258">
        <v>45995</v>
      </c>
      <c r="F1051" s="258">
        <v>46025</v>
      </c>
      <c r="G1051" s="257">
        <v>-10</v>
      </c>
      <c r="H1051" s="257">
        <v>5587000</v>
      </c>
      <c r="I1051" s="257">
        <v>5587000</v>
      </c>
      <c r="J1051" s="257">
        <v>5587000</v>
      </c>
      <c r="K1051" s="257">
        <v>0</v>
      </c>
      <c r="L1051" s="257">
        <v>0</v>
      </c>
      <c r="M1051" s="257">
        <v>0</v>
      </c>
      <c r="N1051" s="257">
        <v>0</v>
      </c>
      <c r="O1051" s="257">
        <v>0</v>
      </c>
      <c r="P1051" s="254"/>
    </row>
    <row r="1052" spans="1:16" ht="18.75" customHeight="1">
      <c r="A1052" s="12" t="s">
        <v>188</v>
      </c>
      <c r="B1052" s="255">
        <v>151</v>
      </c>
      <c r="C1052" s="256">
        <v>23271</v>
      </c>
      <c r="D1052" s="257">
        <v>1</v>
      </c>
      <c r="E1052" s="258">
        <v>46007</v>
      </c>
      <c r="F1052" s="258">
        <v>46037</v>
      </c>
      <c r="G1052" s="257">
        <v>-22</v>
      </c>
      <c r="H1052" s="257">
        <v>6110550</v>
      </c>
      <c r="I1052" s="257">
        <v>6110550</v>
      </c>
      <c r="J1052" s="257">
        <v>6110550</v>
      </c>
      <c r="K1052" s="257">
        <v>0</v>
      </c>
      <c r="L1052" s="257">
        <v>0</v>
      </c>
      <c r="M1052" s="257">
        <v>0</v>
      </c>
      <c r="N1052" s="257">
        <v>0</v>
      </c>
      <c r="O1052" s="257">
        <v>0</v>
      </c>
      <c r="P1052" s="254"/>
    </row>
    <row r="1053" spans="1:16" ht="18.75" customHeight="1">
      <c r="A1053" s="12" t="s">
        <v>186</v>
      </c>
      <c r="B1053" s="255">
        <v>751</v>
      </c>
      <c r="C1053" s="256">
        <v>18084</v>
      </c>
      <c r="D1053" s="257">
        <v>0</v>
      </c>
      <c r="E1053" s="258">
        <v>45993</v>
      </c>
      <c r="F1053" s="258">
        <v>46001</v>
      </c>
      <c r="G1053" s="257">
        <v>14</v>
      </c>
      <c r="H1053" s="257">
        <v>1023600</v>
      </c>
      <c r="I1053" s="257">
        <v>1019200</v>
      </c>
      <c r="J1053" s="257">
        <v>0</v>
      </c>
      <c r="K1053" s="257">
        <v>0</v>
      </c>
      <c r="L1053" s="257">
        <v>1019200</v>
      </c>
      <c r="M1053" s="257">
        <v>0</v>
      </c>
      <c r="N1053" s="257">
        <v>0</v>
      </c>
      <c r="O1053" s="257">
        <v>0</v>
      </c>
      <c r="P1053" s="254"/>
    </row>
    <row r="1054" spans="1:16" ht="18.75" customHeight="1">
      <c r="A1054" s="12" t="s">
        <v>186</v>
      </c>
      <c r="B1054" s="255">
        <v>751</v>
      </c>
      <c r="C1054" s="256">
        <v>18282</v>
      </c>
      <c r="D1054" s="257">
        <v>0</v>
      </c>
      <c r="E1054" s="258">
        <v>45999</v>
      </c>
      <c r="F1054" s="258">
        <v>46007</v>
      </c>
      <c r="G1054" s="257">
        <v>8</v>
      </c>
      <c r="H1054" s="257">
        <v>882600</v>
      </c>
      <c r="I1054" s="257">
        <v>882600</v>
      </c>
      <c r="J1054" s="257">
        <v>0</v>
      </c>
      <c r="K1054" s="257">
        <v>882600</v>
      </c>
      <c r="L1054" s="257">
        <v>0</v>
      </c>
      <c r="M1054" s="257">
        <v>0</v>
      </c>
      <c r="N1054" s="257">
        <v>0</v>
      </c>
      <c r="O1054" s="257">
        <v>0</v>
      </c>
      <c r="P1054" s="254"/>
    </row>
    <row r="1055" spans="1:16" ht="18.75" customHeight="1">
      <c r="A1055" s="12" t="s">
        <v>186</v>
      </c>
      <c r="B1055" s="255">
        <v>751</v>
      </c>
      <c r="C1055" s="256">
        <v>18603</v>
      </c>
      <c r="D1055" s="257">
        <v>0</v>
      </c>
      <c r="E1055" s="258">
        <v>46008</v>
      </c>
      <c r="F1055" s="258">
        <v>46016</v>
      </c>
      <c r="G1055" s="257">
        <v>-1</v>
      </c>
      <c r="H1055" s="257">
        <v>1801800</v>
      </c>
      <c r="I1055" s="257">
        <v>1794580</v>
      </c>
      <c r="J1055" s="257">
        <v>1794580</v>
      </c>
      <c r="K1055" s="257">
        <v>0</v>
      </c>
      <c r="L1055" s="257">
        <v>0</v>
      </c>
      <c r="M1055" s="257">
        <v>0</v>
      </c>
      <c r="N1055" s="257">
        <v>0</v>
      </c>
      <c r="O1055" s="257">
        <v>0</v>
      </c>
      <c r="P1055" s="254"/>
    </row>
    <row r="1056" spans="1:16" ht="18.75" customHeight="1">
      <c r="A1056" s="12" t="s">
        <v>186</v>
      </c>
      <c r="B1056" s="255">
        <v>751</v>
      </c>
      <c r="C1056" s="256">
        <v>18618</v>
      </c>
      <c r="D1056" s="257">
        <v>0</v>
      </c>
      <c r="E1056" s="258">
        <v>46008</v>
      </c>
      <c r="F1056" s="258">
        <v>46016</v>
      </c>
      <c r="G1056" s="257">
        <v>-1</v>
      </c>
      <c r="H1056" s="257">
        <v>908600</v>
      </c>
      <c r="I1056" s="257">
        <v>908600</v>
      </c>
      <c r="J1056" s="257">
        <v>908600</v>
      </c>
      <c r="K1056" s="257">
        <v>0</v>
      </c>
      <c r="L1056" s="257">
        <v>0</v>
      </c>
      <c r="M1056" s="257">
        <v>0</v>
      </c>
      <c r="N1056" s="257">
        <v>0</v>
      </c>
      <c r="O1056" s="257">
        <v>0</v>
      </c>
      <c r="P1056" s="254"/>
    </row>
    <row r="1057" spans="1:16" ht="18.75" customHeight="1">
      <c r="A1057" s="12" t="s">
        <v>186</v>
      </c>
      <c r="B1057" s="255">
        <v>751</v>
      </c>
      <c r="C1057" s="256">
        <v>18850</v>
      </c>
      <c r="D1057" s="257">
        <v>0</v>
      </c>
      <c r="E1057" s="258">
        <v>46014</v>
      </c>
      <c r="F1057" s="258">
        <v>46022</v>
      </c>
      <c r="G1057" s="257">
        <v>-7</v>
      </c>
      <c r="H1057" s="257">
        <v>1314900</v>
      </c>
      <c r="I1057" s="257">
        <v>1314900</v>
      </c>
      <c r="J1057" s="257">
        <v>1314900</v>
      </c>
      <c r="K1057" s="257">
        <v>0</v>
      </c>
      <c r="L1057" s="257">
        <v>0</v>
      </c>
      <c r="M1057" s="257">
        <v>0</v>
      </c>
      <c r="N1057" s="257">
        <v>0</v>
      </c>
      <c r="O1057" s="257">
        <v>0</v>
      </c>
      <c r="P1057" s="254"/>
    </row>
    <row r="1058" spans="1:16" ht="18.75" customHeight="1">
      <c r="A1058" s="12" t="s">
        <v>186</v>
      </c>
      <c r="B1058" s="255">
        <v>751</v>
      </c>
      <c r="C1058" s="256">
        <v>18861</v>
      </c>
      <c r="D1058" s="257">
        <v>0</v>
      </c>
      <c r="E1058" s="258">
        <v>46014</v>
      </c>
      <c r="F1058" s="258">
        <v>46022</v>
      </c>
      <c r="G1058" s="257">
        <v>-7</v>
      </c>
      <c r="H1058" s="257">
        <v>1301900</v>
      </c>
      <c r="I1058" s="257">
        <v>1301900</v>
      </c>
      <c r="J1058" s="257">
        <v>1301900</v>
      </c>
      <c r="K1058" s="257">
        <v>0</v>
      </c>
      <c r="L1058" s="257">
        <v>0</v>
      </c>
      <c r="M1058" s="257">
        <v>0</v>
      </c>
      <c r="N1058" s="257">
        <v>0</v>
      </c>
      <c r="O1058" s="257">
        <v>0</v>
      </c>
      <c r="P1058" s="254"/>
    </row>
    <row r="1059" spans="1:16" ht="18.75" customHeight="1">
      <c r="A1059" s="12" t="s">
        <v>1322</v>
      </c>
      <c r="B1059" s="255">
        <v>151</v>
      </c>
      <c r="C1059" s="256">
        <v>22032</v>
      </c>
      <c r="D1059" s="257">
        <v>1</v>
      </c>
      <c r="E1059" s="258">
        <v>45960</v>
      </c>
      <c r="F1059" s="258">
        <v>45968</v>
      </c>
      <c r="G1059" s="257">
        <v>47</v>
      </c>
      <c r="H1059" s="257">
        <v>257600</v>
      </c>
      <c r="I1059" s="257">
        <v>257600</v>
      </c>
      <c r="J1059" s="257">
        <v>0</v>
      </c>
      <c r="K1059" s="257">
        <v>0</v>
      </c>
      <c r="L1059" s="257">
        <v>0</v>
      </c>
      <c r="M1059" s="257">
        <v>0</v>
      </c>
      <c r="N1059" s="257">
        <v>0</v>
      </c>
      <c r="O1059" s="257">
        <v>257600</v>
      </c>
      <c r="P1059" s="254"/>
    </row>
    <row r="1060" spans="1:16" ht="18.75" customHeight="1">
      <c r="A1060" s="12" t="s">
        <v>1322</v>
      </c>
      <c r="B1060" s="255">
        <v>151</v>
      </c>
      <c r="C1060" s="256">
        <v>22944</v>
      </c>
      <c r="D1060" s="257">
        <v>1</v>
      </c>
      <c r="E1060" s="258">
        <v>45995</v>
      </c>
      <c r="F1060" s="258">
        <v>46003</v>
      </c>
      <c r="G1060" s="257">
        <v>12</v>
      </c>
      <c r="H1060" s="257">
        <v>303600</v>
      </c>
      <c r="I1060" s="257">
        <v>303600</v>
      </c>
      <c r="J1060" s="257">
        <v>0</v>
      </c>
      <c r="K1060" s="257">
        <v>0</v>
      </c>
      <c r="L1060" s="257">
        <v>303600</v>
      </c>
      <c r="M1060" s="257">
        <v>0</v>
      </c>
      <c r="N1060" s="257">
        <v>0</v>
      </c>
      <c r="O1060" s="257">
        <v>0</v>
      </c>
      <c r="P1060" s="254"/>
    </row>
    <row r="1061" spans="1:16" ht="18.75" customHeight="1">
      <c r="A1061" s="12" t="s">
        <v>191</v>
      </c>
      <c r="B1061" s="255">
        <v>751</v>
      </c>
      <c r="C1061" s="256">
        <v>17411</v>
      </c>
      <c r="D1061" s="257">
        <v>1</v>
      </c>
      <c r="E1061" s="258">
        <v>45971</v>
      </c>
      <c r="F1061" s="258">
        <v>46001</v>
      </c>
      <c r="G1061" s="257">
        <v>14</v>
      </c>
      <c r="H1061" s="257">
        <v>191900</v>
      </c>
      <c r="I1061" s="257">
        <v>191900</v>
      </c>
      <c r="J1061" s="257">
        <v>0</v>
      </c>
      <c r="K1061" s="257">
        <v>0</v>
      </c>
      <c r="L1061" s="257">
        <v>191900</v>
      </c>
      <c r="M1061" s="257">
        <v>0</v>
      </c>
      <c r="N1061" s="257">
        <v>0</v>
      </c>
      <c r="O1061" s="257">
        <v>0</v>
      </c>
      <c r="P1061" s="254"/>
    </row>
    <row r="1062" spans="1:16" ht="18.75" customHeight="1">
      <c r="A1062" s="12" t="s">
        <v>191</v>
      </c>
      <c r="B1062" s="255">
        <v>751</v>
      </c>
      <c r="C1062" s="256">
        <v>17610</v>
      </c>
      <c r="D1062" s="257">
        <v>1</v>
      </c>
      <c r="E1062" s="258">
        <v>45976</v>
      </c>
      <c r="F1062" s="258">
        <v>46006</v>
      </c>
      <c r="G1062" s="257">
        <v>9</v>
      </c>
      <c r="H1062" s="257">
        <v>410400</v>
      </c>
      <c r="I1062" s="257">
        <v>410400</v>
      </c>
      <c r="J1062" s="257">
        <v>0</v>
      </c>
      <c r="K1062" s="257">
        <v>0</v>
      </c>
      <c r="L1062" s="257">
        <v>410400</v>
      </c>
      <c r="M1062" s="257">
        <v>0</v>
      </c>
      <c r="N1062" s="257">
        <v>0</v>
      </c>
      <c r="O1062" s="257">
        <v>0</v>
      </c>
      <c r="P1062" s="254"/>
    </row>
    <row r="1063" spans="1:16" ht="18.75" customHeight="1">
      <c r="A1063" s="12" t="s">
        <v>191</v>
      </c>
      <c r="B1063" s="255">
        <v>751</v>
      </c>
      <c r="C1063" s="256">
        <v>18006</v>
      </c>
      <c r="D1063" s="257">
        <v>1</v>
      </c>
      <c r="E1063" s="258">
        <v>45992</v>
      </c>
      <c r="F1063" s="258">
        <v>46022</v>
      </c>
      <c r="G1063" s="257">
        <v>-7</v>
      </c>
      <c r="H1063" s="257">
        <v>193800</v>
      </c>
      <c r="I1063" s="257">
        <v>193800</v>
      </c>
      <c r="J1063" s="257">
        <v>193800</v>
      </c>
      <c r="K1063" s="257">
        <v>0</v>
      </c>
      <c r="L1063" s="257">
        <v>0</v>
      </c>
      <c r="M1063" s="257">
        <v>0</v>
      </c>
      <c r="N1063" s="257">
        <v>0</v>
      </c>
      <c r="O1063" s="257">
        <v>0</v>
      </c>
      <c r="P1063" s="254"/>
    </row>
    <row r="1064" spans="1:16" ht="18.75" customHeight="1">
      <c r="A1064" s="12" t="s">
        <v>191</v>
      </c>
      <c r="B1064" s="255">
        <v>751</v>
      </c>
      <c r="C1064" s="256">
        <v>18014</v>
      </c>
      <c r="D1064" s="257">
        <v>1</v>
      </c>
      <c r="E1064" s="258">
        <v>45992</v>
      </c>
      <c r="F1064" s="258">
        <v>46022</v>
      </c>
      <c r="G1064" s="257">
        <v>-7</v>
      </c>
      <c r="H1064" s="257">
        <v>174800</v>
      </c>
      <c r="I1064" s="257">
        <v>174800</v>
      </c>
      <c r="J1064" s="257">
        <v>174800</v>
      </c>
      <c r="K1064" s="257">
        <v>0</v>
      </c>
      <c r="L1064" s="257">
        <v>0</v>
      </c>
      <c r="M1064" s="257">
        <v>0</v>
      </c>
      <c r="N1064" s="257">
        <v>0</v>
      </c>
      <c r="O1064" s="257">
        <v>0</v>
      </c>
      <c r="P1064" s="254"/>
    </row>
    <row r="1065" spans="1:16" ht="18.75" customHeight="1">
      <c r="A1065" s="12" t="s">
        <v>191</v>
      </c>
      <c r="B1065" s="255">
        <v>751</v>
      </c>
      <c r="C1065" s="256">
        <v>18285</v>
      </c>
      <c r="D1065" s="257">
        <v>1</v>
      </c>
      <c r="E1065" s="258">
        <v>46000</v>
      </c>
      <c r="F1065" s="258">
        <v>46030</v>
      </c>
      <c r="G1065" s="257">
        <v>-15</v>
      </c>
      <c r="H1065" s="257">
        <v>448400</v>
      </c>
      <c r="I1065" s="257">
        <v>448400</v>
      </c>
      <c r="J1065" s="257">
        <v>448400</v>
      </c>
      <c r="K1065" s="257">
        <v>0</v>
      </c>
      <c r="L1065" s="257">
        <v>0</v>
      </c>
      <c r="M1065" s="257">
        <v>0</v>
      </c>
      <c r="N1065" s="257">
        <v>0</v>
      </c>
      <c r="O1065" s="257">
        <v>0</v>
      </c>
      <c r="P1065" s="254"/>
    </row>
    <row r="1066" spans="1:16" ht="18.75" customHeight="1">
      <c r="A1066" s="12" t="s">
        <v>191</v>
      </c>
      <c r="B1066" s="255">
        <v>751</v>
      </c>
      <c r="C1066" s="256">
        <v>18565</v>
      </c>
      <c r="D1066" s="257">
        <v>1</v>
      </c>
      <c r="E1066" s="258">
        <v>46007</v>
      </c>
      <c r="F1066" s="258">
        <v>46037</v>
      </c>
      <c r="G1066" s="257">
        <v>-22</v>
      </c>
      <c r="H1066" s="257">
        <v>391400</v>
      </c>
      <c r="I1066" s="257">
        <v>391400</v>
      </c>
      <c r="J1066" s="257">
        <v>391400</v>
      </c>
      <c r="K1066" s="257">
        <v>0</v>
      </c>
      <c r="L1066" s="257">
        <v>0</v>
      </c>
      <c r="M1066" s="257">
        <v>0</v>
      </c>
      <c r="N1066" s="257">
        <v>0</v>
      </c>
      <c r="O1066" s="257">
        <v>0</v>
      </c>
      <c r="P1066" s="254"/>
    </row>
    <row r="1067" spans="1:16" ht="18.75" customHeight="1">
      <c r="A1067" s="12" t="s">
        <v>191</v>
      </c>
      <c r="B1067" s="255">
        <v>751</v>
      </c>
      <c r="C1067" s="256">
        <v>18566</v>
      </c>
      <c r="D1067" s="257">
        <v>1</v>
      </c>
      <c r="E1067" s="258">
        <v>46007</v>
      </c>
      <c r="F1067" s="258">
        <v>46037</v>
      </c>
      <c r="G1067" s="257">
        <v>-22</v>
      </c>
      <c r="H1067" s="257">
        <v>201400</v>
      </c>
      <c r="I1067" s="257">
        <v>201400</v>
      </c>
      <c r="J1067" s="257">
        <v>201400</v>
      </c>
      <c r="K1067" s="257">
        <v>0</v>
      </c>
      <c r="L1067" s="257">
        <v>0</v>
      </c>
      <c r="M1067" s="257">
        <v>0</v>
      </c>
      <c r="N1067" s="257">
        <v>0</v>
      </c>
      <c r="O1067" s="257">
        <v>0</v>
      </c>
      <c r="P1067" s="254"/>
    </row>
    <row r="1068" spans="1:16" ht="18.75" customHeight="1">
      <c r="A1068" s="12" t="s">
        <v>191</v>
      </c>
      <c r="B1068" s="255">
        <v>751</v>
      </c>
      <c r="C1068" s="256">
        <v>18797</v>
      </c>
      <c r="D1068" s="257">
        <v>1</v>
      </c>
      <c r="E1068" s="258">
        <v>46013</v>
      </c>
      <c r="F1068" s="258">
        <v>46043</v>
      </c>
      <c r="G1068" s="257">
        <v>-28</v>
      </c>
      <c r="H1068" s="257">
        <v>376200</v>
      </c>
      <c r="I1068" s="257">
        <v>376200</v>
      </c>
      <c r="J1068" s="257">
        <v>376200</v>
      </c>
      <c r="K1068" s="257">
        <v>0</v>
      </c>
      <c r="L1068" s="257">
        <v>0</v>
      </c>
      <c r="M1068" s="257">
        <v>0</v>
      </c>
      <c r="N1068" s="257">
        <v>0</v>
      </c>
      <c r="O1068" s="257">
        <v>0</v>
      </c>
      <c r="P1068" s="254"/>
    </row>
    <row r="1069" spans="1:16" ht="18.75" customHeight="1">
      <c r="A1069" s="12" t="s">
        <v>191</v>
      </c>
      <c r="B1069" s="255">
        <v>751</v>
      </c>
      <c r="C1069" s="256">
        <v>18799</v>
      </c>
      <c r="D1069" s="257">
        <v>1</v>
      </c>
      <c r="E1069" s="258">
        <v>46013</v>
      </c>
      <c r="F1069" s="258">
        <v>46043</v>
      </c>
      <c r="G1069" s="257">
        <v>-28</v>
      </c>
      <c r="H1069" s="257">
        <v>201400</v>
      </c>
      <c r="I1069" s="257">
        <v>201400</v>
      </c>
      <c r="J1069" s="257">
        <v>201400</v>
      </c>
      <c r="K1069" s="257">
        <v>0</v>
      </c>
      <c r="L1069" s="257">
        <v>0</v>
      </c>
      <c r="M1069" s="257">
        <v>0</v>
      </c>
      <c r="N1069" s="257">
        <v>0</v>
      </c>
      <c r="O1069" s="257">
        <v>0</v>
      </c>
      <c r="P1069" s="254"/>
    </row>
    <row r="1070" spans="1:16" ht="18.75" customHeight="1">
      <c r="A1070" s="12" t="s">
        <v>192</v>
      </c>
      <c r="B1070" s="255">
        <v>751</v>
      </c>
      <c r="C1070" s="256">
        <v>18604</v>
      </c>
      <c r="D1070" s="257">
        <v>1</v>
      </c>
      <c r="E1070" s="258">
        <v>46008</v>
      </c>
      <c r="F1070" s="258">
        <v>46009</v>
      </c>
      <c r="G1070" s="257">
        <v>6</v>
      </c>
      <c r="H1070" s="257">
        <v>693360</v>
      </c>
      <c r="I1070" s="257">
        <v>693360</v>
      </c>
      <c r="J1070" s="257">
        <v>0</v>
      </c>
      <c r="K1070" s="257">
        <v>693360</v>
      </c>
      <c r="L1070" s="257">
        <v>0</v>
      </c>
      <c r="M1070" s="257">
        <v>0</v>
      </c>
      <c r="N1070" s="257">
        <v>0</v>
      </c>
      <c r="O1070" s="257">
        <v>0</v>
      </c>
      <c r="P1070" s="254"/>
    </row>
    <row r="1071" spans="1:16" ht="18.75" customHeight="1">
      <c r="A1071" s="12" t="s">
        <v>1522</v>
      </c>
      <c r="B1071" s="255">
        <v>151</v>
      </c>
      <c r="C1071" s="256">
        <v>23253</v>
      </c>
      <c r="D1071" s="257">
        <v>12</v>
      </c>
      <c r="E1071" s="258">
        <v>46006</v>
      </c>
      <c r="F1071" s="258">
        <v>46014</v>
      </c>
      <c r="G1071" s="257">
        <v>1</v>
      </c>
      <c r="H1071" s="257">
        <v>122750</v>
      </c>
      <c r="I1071" s="257">
        <v>122750</v>
      </c>
      <c r="J1071" s="257">
        <v>0</v>
      </c>
      <c r="K1071" s="257">
        <v>122750</v>
      </c>
      <c r="L1071" s="257">
        <v>0</v>
      </c>
      <c r="M1071" s="257">
        <v>0</v>
      </c>
      <c r="N1071" s="257">
        <v>0</v>
      </c>
      <c r="O1071" s="257">
        <v>0</v>
      </c>
      <c r="P1071" s="254"/>
    </row>
    <row r="1072" spans="1:16" ht="18.75" customHeight="1">
      <c r="A1072" s="12" t="s">
        <v>1522</v>
      </c>
      <c r="B1072" s="255">
        <v>151</v>
      </c>
      <c r="C1072" s="256">
        <v>23509</v>
      </c>
      <c r="D1072" s="257">
        <v>12</v>
      </c>
      <c r="E1072" s="258">
        <v>46013</v>
      </c>
      <c r="F1072" s="258">
        <v>46021</v>
      </c>
      <c r="G1072" s="257">
        <v>-6</v>
      </c>
      <c r="H1072" s="257">
        <v>134000</v>
      </c>
      <c r="I1072" s="257">
        <v>134000</v>
      </c>
      <c r="J1072" s="257">
        <v>134000</v>
      </c>
      <c r="K1072" s="257">
        <v>0</v>
      </c>
      <c r="L1072" s="257">
        <v>0</v>
      </c>
      <c r="M1072" s="257">
        <v>0</v>
      </c>
      <c r="N1072" s="257">
        <v>0</v>
      </c>
      <c r="O1072" s="257">
        <v>0</v>
      </c>
      <c r="P1072" s="254"/>
    </row>
    <row r="1073" spans="1:16" ht="18.75" customHeight="1">
      <c r="A1073" s="12" t="s">
        <v>1323</v>
      </c>
      <c r="B1073" s="255">
        <v>151</v>
      </c>
      <c r="C1073" s="256">
        <v>23393</v>
      </c>
      <c r="D1073" s="257">
        <v>12</v>
      </c>
      <c r="E1073" s="258">
        <v>46010</v>
      </c>
      <c r="F1073" s="258">
        <v>46018</v>
      </c>
      <c r="G1073" s="257">
        <v>-3</v>
      </c>
      <c r="H1073" s="257">
        <v>3219400</v>
      </c>
      <c r="I1073" s="257">
        <v>3219400</v>
      </c>
      <c r="J1073" s="257">
        <v>3219400</v>
      </c>
      <c r="K1073" s="257">
        <v>0</v>
      </c>
      <c r="L1073" s="257">
        <v>0</v>
      </c>
      <c r="M1073" s="257">
        <v>0</v>
      </c>
      <c r="N1073" s="257">
        <v>0</v>
      </c>
      <c r="O1073" s="257">
        <v>0</v>
      </c>
      <c r="P1073" s="254"/>
    </row>
    <row r="1074" spans="1:16" ht="18.75" customHeight="1">
      <c r="A1074" s="12" t="s">
        <v>1511</v>
      </c>
      <c r="B1074" s="255">
        <v>751</v>
      </c>
      <c r="C1074" s="256">
        <v>18491</v>
      </c>
      <c r="D1074" s="257">
        <v>7</v>
      </c>
      <c r="E1074" s="258">
        <v>46004</v>
      </c>
      <c r="F1074" s="258">
        <v>46005</v>
      </c>
      <c r="G1074" s="257">
        <v>10</v>
      </c>
      <c r="H1074" s="257">
        <v>99950</v>
      </c>
      <c r="I1074" s="257">
        <v>99950</v>
      </c>
      <c r="J1074" s="257">
        <v>0</v>
      </c>
      <c r="K1074" s="257">
        <v>0</v>
      </c>
      <c r="L1074" s="257">
        <v>99950</v>
      </c>
      <c r="M1074" s="257">
        <v>0</v>
      </c>
      <c r="N1074" s="257">
        <v>0</v>
      </c>
      <c r="O1074" s="257">
        <v>0</v>
      </c>
      <c r="P1074" s="254"/>
    </row>
    <row r="1075" spans="1:16" ht="18.75" customHeight="1">
      <c r="A1075" s="12" t="s">
        <v>1559</v>
      </c>
      <c r="B1075" s="255">
        <v>151</v>
      </c>
      <c r="C1075" s="256">
        <v>23478</v>
      </c>
      <c r="D1075" s="257">
        <v>1</v>
      </c>
      <c r="E1075" s="258">
        <v>46011</v>
      </c>
      <c r="F1075" s="258">
        <v>46012</v>
      </c>
      <c r="G1075" s="257">
        <v>3</v>
      </c>
      <c r="H1075" s="257">
        <v>167944</v>
      </c>
      <c r="I1075" s="257">
        <v>150000</v>
      </c>
      <c r="J1075" s="257">
        <v>0</v>
      </c>
      <c r="K1075" s="257">
        <v>150000</v>
      </c>
      <c r="L1075" s="257">
        <v>0</v>
      </c>
      <c r="M1075" s="257">
        <v>0</v>
      </c>
      <c r="N1075" s="257">
        <v>0</v>
      </c>
      <c r="O1075" s="257">
        <v>0</v>
      </c>
      <c r="P1075" s="254"/>
    </row>
    <row r="1076" spans="1:16" ht="18.75" customHeight="1">
      <c r="A1076" s="12" t="s">
        <v>193</v>
      </c>
      <c r="B1076" s="255">
        <v>751</v>
      </c>
      <c r="C1076" s="256">
        <v>18204</v>
      </c>
      <c r="D1076" s="257">
        <v>4</v>
      </c>
      <c r="E1076" s="258">
        <v>45996</v>
      </c>
      <c r="F1076" s="258">
        <v>46026</v>
      </c>
      <c r="G1076" s="257">
        <v>-11</v>
      </c>
      <c r="H1076" s="257">
        <v>344400</v>
      </c>
      <c r="I1076" s="257">
        <v>344400</v>
      </c>
      <c r="J1076" s="257">
        <v>344400</v>
      </c>
      <c r="K1076" s="257">
        <v>0</v>
      </c>
      <c r="L1076" s="257">
        <v>0</v>
      </c>
      <c r="M1076" s="257">
        <v>0</v>
      </c>
      <c r="N1076" s="257">
        <v>0</v>
      </c>
      <c r="O1076" s="257">
        <v>0</v>
      </c>
      <c r="P1076" s="254"/>
    </row>
    <row r="1077" spans="1:16" ht="18.75" customHeight="1">
      <c r="A1077" s="12" t="s">
        <v>193</v>
      </c>
      <c r="B1077" s="255">
        <v>751</v>
      </c>
      <c r="C1077" s="256">
        <v>18267</v>
      </c>
      <c r="D1077" s="257">
        <v>4</v>
      </c>
      <c r="E1077" s="258">
        <v>45999</v>
      </c>
      <c r="F1077" s="258">
        <v>46029</v>
      </c>
      <c r="G1077" s="257">
        <v>-14</v>
      </c>
      <c r="H1077" s="257">
        <v>365800</v>
      </c>
      <c r="I1077" s="257">
        <v>365800</v>
      </c>
      <c r="J1077" s="257">
        <v>365800</v>
      </c>
      <c r="K1077" s="257">
        <v>0</v>
      </c>
      <c r="L1077" s="257">
        <v>0</v>
      </c>
      <c r="M1077" s="257">
        <v>0</v>
      </c>
      <c r="N1077" s="257">
        <v>0</v>
      </c>
      <c r="O1077" s="257">
        <v>0</v>
      </c>
      <c r="P1077" s="254"/>
    </row>
    <row r="1078" spans="1:16" ht="18.75" customHeight="1">
      <c r="A1078" s="12" t="s">
        <v>193</v>
      </c>
      <c r="B1078" s="255">
        <v>751</v>
      </c>
      <c r="C1078" s="256">
        <v>18318</v>
      </c>
      <c r="D1078" s="257">
        <v>4</v>
      </c>
      <c r="E1078" s="258">
        <v>46000</v>
      </c>
      <c r="F1078" s="258">
        <v>46030</v>
      </c>
      <c r="G1078" s="257">
        <v>-15</v>
      </c>
      <c r="H1078" s="257">
        <v>399000</v>
      </c>
      <c r="I1078" s="257">
        <v>399000</v>
      </c>
      <c r="J1078" s="257">
        <v>399000</v>
      </c>
      <c r="K1078" s="257">
        <v>0</v>
      </c>
      <c r="L1078" s="257">
        <v>0</v>
      </c>
      <c r="M1078" s="257">
        <v>0</v>
      </c>
      <c r="N1078" s="257">
        <v>0</v>
      </c>
      <c r="O1078" s="257">
        <v>0</v>
      </c>
      <c r="P1078" s="254"/>
    </row>
    <row r="1079" spans="1:16" ht="18.75" customHeight="1">
      <c r="A1079" s="12" t="s">
        <v>193</v>
      </c>
      <c r="B1079" s="255">
        <v>751</v>
      </c>
      <c r="C1079" s="256">
        <v>18505</v>
      </c>
      <c r="D1079" s="257">
        <v>4</v>
      </c>
      <c r="E1079" s="258">
        <v>46006</v>
      </c>
      <c r="F1079" s="258">
        <v>46036</v>
      </c>
      <c r="G1079" s="257">
        <v>-21</v>
      </c>
      <c r="H1079" s="257">
        <v>932400</v>
      </c>
      <c r="I1079" s="257">
        <v>932400</v>
      </c>
      <c r="J1079" s="257">
        <v>932400</v>
      </c>
      <c r="K1079" s="257">
        <v>0</v>
      </c>
      <c r="L1079" s="257">
        <v>0</v>
      </c>
      <c r="M1079" s="257">
        <v>0</v>
      </c>
      <c r="N1079" s="257">
        <v>0</v>
      </c>
      <c r="O1079" s="257">
        <v>0</v>
      </c>
      <c r="P1079" s="254"/>
    </row>
    <row r="1080" spans="1:16" ht="18.75" customHeight="1">
      <c r="A1080" s="12" t="s">
        <v>193</v>
      </c>
      <c r="B1080" s="255">
        <v>751</v>
      </c>
      <c r="C1080" s="256">
        <v>18600</v>
      </c>
      <c r="D1080" s="257">
        <v>4</v>
      </c>
      <c r="E1080" s="258">
        <v>46008</v>
      </c>
      <c r="F1080" s="258">
        <v>46038</v>
      </c>
      <c r="G1080" s="257">
        <v>-23</v>
      </c>
      <c r="H1080" s="257">
        <v>592600</v>
      </c>
      <c r="I1080" s="257">
        <v>592600</v>
      </c>
      <c r="J1080" s="257">
        <v>592600</v>
      </c>
      <c r="K1080" s="257">
        <v>0</v>
      </c>
      <c r="L1080" s="257">
        <v>0</v>
      </c>
      <c r="M1080" s="257">
        <v>0</v>
      </c>
      <c r="N1080" s="257">
        <v>0</v>
      </c>
      <c r="O1080" s="257">
        <v>0</v>
      </c>
      <c r="P1080" s="254"/>
    </row>
    <row r="1081" spans="1:16" ht="18.75" customHeight="1">
      <c r="A1081" s="12" t="s">
        <v>193</v>
      </c>
      <c r="B1081" s="255">
        <v>751</v>
      </c>
      <c r="C1081" s="256">
        <v>18703</v>
      </c>
      <c r="D1081" s="257">
        <v>4</v>
      </c>
      <c r="E1081" s="258">
        <v>46010</v>
      </c>
      <c r="F1081" s="258">
        <v>46040</v>
      </c>
      <c r="G1081" s="257">
        <v>-25</v>
      </c>
      <c r="H1081" s="257">
        <v>839600</v>
      </c>
      <c r="I1081" s="257">
        <v>839600</v>
      </c>
      <c r="J1081" s="257">
        <v>839600</v>
      </c>
      <c r="K1081" s="257">
        <v>0</v>
      </c>
      <c r="L1081" s="257">
        <v>0</v>
      </c>
      <c r="M1081" s="257">
        <v>0</v>
      </c>
      <c r="N1081" s="257">
        <v>0</v>
      </c>
      <c r="O1081" s="257">
        <v>0</v>
      </c>
      <c r="P1081" s="254"/>
    </row>
    <row r="1082" spans="1:16" ht="18.75" customHeight="1">
      <c r="A1082" s="12" t="s">
        <v>193</v>
      </c>
      <c r="B1082" s="255">
        <v>751</v>
      </c>
      <c r="C1082" s="256">
        <v>18754</v>
      </c>
      <c r="D1082" s="257">
        <v>4</v>
      </c>
      <c r="E1082" s="258">
        <v>46011</v>
      </c>
      <c r="F1082" s="258">
        <v>46041</v>
      </c>
      <c r="G1082" s="257">
        <v>-26</v>
      </c>
      <c r="H1082" s="257">
        <v>601400</v>
      </c>
      <c r="I1082" s="257">
        <v>601400</v>
      </c>
      <c r="J1082" s="257">
        <v>601400</v>
      </c>
      <c r="K1082" s="257">
        <v>0</v>
      </c>
      <c r="L1082" s="257">
        <v>0</v>
      </c>
      <c r="M1082" s="257">
        <v>0</v>
      </c>
      <c r="N1082" s="257">
        <v>0</v>
      </c>
      <c r="O1082" s="257">
        <v>0</v>
      </c>
      <c r="P1082" s="254"/>
    </row>
    <row r="1083" spans="1:16" ht="18.75" customHeight="1">
      <c r="A1083" s="12" t="s">
        <v>108</v>
      </c>
      <c r="B1083" s="255">
        <v>751</v>
      </c>
      <c r="C1083" s="256">
        <v>16240</v>
      </c>
      <c r="D1083" s="257">
        <v>7</v>
      </c>
      <c r="E1083" s="258">
        <v>45929</v>
      </c>
      <c r="F1083" s="258">
        <v>45930</v>
      </c>
      <c r="G1083" s="257">
        <v>85</v>
      </c>
      <c r="H1083" s="257">
        <v>1567000</v>
      </c>
      <c r="I1083" s="257">
        <v>1567000</v>
      </c>
      <c r="J1083" s="257">
        <v>0</v>
      </c>
      <c r="K1083" s="257">
        <v>0</v>
      </c>
      <c r="L1083" s="257">
        <v>0</v>
      </c>
      <c r="M1083" s="257">
        <v>0</v>
      </c>
      <c r="N1083" s="257">
        <v>0</v>
      </c>
      <c r="O1083" s="257">
        <v>1567000</v>
      </c>
      <c r="P1083" s="254"/>
    </row>
    <row r="1084" spans="1:16" ht="18.75" customHeight="1">
      <c r="A1084" s="12" t="s">
        <v>195</v>
      </c>
      <c r="B1084" s="255">
        <v>751</v>
      </c>
      <c r="C1084" s="256">
        <v>9374</v>
      </c>
      <c r="D1084" s="257">
        <v>1</v>
      </c>
      <c r="E1084" s="258">
        <v>45666</v>
      </c>
      <c r="F1084" s="258">
        <v>45696</v>
      </c>
      <c r="G1084" s="257">
        <v>319</v>
      </c>
      <c r="H1084" s="257">
        <v>58900</v>
      </c>
      <c r="I1084" s="257">
        <v>58900</v>
      </c>
      <c r="J1084" s="257">
        <v>0</v>
      </c>
      <c r="K1084" s="257">
        <v>0</v>
      </c>
      <c r="L1084" s="257">
        <v>0</v>
      </c>
      <c r="M1084" s="257">
        <v>0</v>
      </c>
      <c r="N1084" s="257">
        <v>0</v>
      </c>
      <c r="O1084" s="257">
        <v>58900</v>
      </c>
      <c r="P1084" s="254"/>
    </row>
    <row r="1085" spans="1:16" ht="18.75" customHeight="1">
      <c r="A1085" s="12" t="s">
        <v>195</v>
      </c>
      <c r="B1085" s="255">
        <v>751</v>
      </c>
      <c r="C1085" s="256">
        <v>9460</v>
      </c>
      <c r="D1085" s="257">
        <v>1</v>
      </c>
      <c r="E1085" s="258">
        <v>45670</v>
      </c>
      <c r="F1085" s="258">
        <v>45700</v>
      </c>
      <c r="G1085" s="257">
        <v>315</v>
      </c>
      <c r="H1085" s="257">
        <v>186000</v>
      </c>
      <c r="I1085" s="257">
        <v>186000</v>
      </c>
      <c r="J1085" s="257">
        <v>0</v>
      </c>
      <c r="K1085" s="257">
        <v>0</v>
      </c>
      <c r="L1085" s="257">
        <v>0</v>
      </c>
      <c r="M1085" s="257">
        <v>0</v>
      </c>
      <c r="N1085" s="257">
        <v>0</v>
      </c>
      <c r="O1085" s="257">
        <v>186000</v>
      </c>
      <c r="P1085" s="254"/>
    </row>
    <row r="1086" spans="1:16" ht="18.75" customHeight="1">
      <c r="A1086" s="12" t="s">
        <v>195</v>
      </c>
      <c r="B1086" s="255">
        <v>751</v>
      </c>
      <c r="C1086" s="256">
        <v>9489</v>
      </c>
      <c r="D1086" s="257">
        <v>1</v>
      </c>
      <c r="E1086" s="258">
        <v>45671</v>
      </c>
      <c r="F1086" s="258">
        <v>45701</v>
      </c>
      <c r="G1086" s="257">
        <v>314</v>
      </c>
      <c r="H1086" s="257">
        <v>147200</v>
      </c>
      <c r="I1086" s="257">
        <v>147200</v>
      </c>
      <c r="J1086" s="257">
        <v>0</v>
      </c>
      <c r="K1086" s="257">
        <v>0</v>
      </c>
      <c r="L1086" s="257">
        <v>0</v>
      </c>
      <c r="M1086" s="257">
        <v>0</v>
      </c>
      <c r="N1086" s="257">
        <v>0</v>
      </c>
      <c r="O1086" s="257">
        <v>147200</v>
      </c>
      <c r="P1086" s="254"/>
    </row>
    <row r="1087" spans="1:16" ht="18.75" customHeight="1">
      <c r="A1087" s="12" t="s">
        <v>195</v>
      </c>
      <c r="B1087" s="255">
        <v>751</v>
      </c>
      <c r="C1087" s="256">
        <v>9578</v>
      </c>
      <c r="D1087" s="257">
        <v>1</v>
      </c>
      <c r="E1087" s="258">
        <v>45675</v>
      </c>
      <c r="F1087" s="258">
        <v>45705</v>
      </c>
      <c r="G1087" s="257">
        <v>310</v>
      </c>
      <c r="H1087" s="257">
        <v>20000</v>
      </c>
      <c r="I1087" s="257">
        <v>20000</v>
      </c>
      <c r="J1087" s="257">
        <v>0</v>
      </c>
      <c r="K1087" s="257">
        <v>0</v>
      </c>
      <c r="L1087" s="257">
        <v>0</v>
      </c>
      <c r="M1087" s="257">
        <v>0</v>
      </c>
      <c r="N1087" s="257">
        <v>0</v>
      </c>
      <c r="O1087" s="257">
        <v>20000</v>
      </c>
      <c r="P1087" s="254"/>
    </row>
    <row r="1088" spans="1:16" ht="18.75" customHeight="1">
      <c r="A1088" s="12" t="s">
        <v>195</v>
      </c>
      <c r="B1088" s="255">
        <v>751</v>
      </c>
      <c r="C1088" s="256">
        <v>9584</v>
      </c>
      <c r="D1088" s="257">
        <v>1</v>
      </c>
      <c r="E1088" s="258">
        <v>45675</v>
      </c>
      <c r="F1088" s="258">
        <v>45705</v>
      </c>
      <c r="G1088" s="257">
        <v>310</v>
      </c>
      <c r="H1088" s="257">
        <v>127000</v>
      </c>
      <c r="I1088" s="257">
        <v>127000</v>
      </c>
      <c r="J1088" s="257">
        <v>0</v>
      </c>
      <c r="K1088" s="257">
        <v>0</v>
      </c>
      <c r="L1088" s="257">
        <v>0</v>
      </c>
      <c r="M1088" s="257">
        <v>0</v>
      </c>
      <c r="N1088" s="257">
        <v>0</v>
      </c>
      <c r="O1088" s="257">
        <v>127000</v>
      </c>
      <c r="P1088" s="254"/>
    </row>
    <row r="1089" spans="1:16" ht="18.75" customHeight="1">
      <c r="A1089" s="12" t="s">
        <v>195</v>
      </c>
      <c r="B1089" s="255">
        <v>751</v>
      </c>
      <c r="C1089" s="256">
        <v>9634</v>
      </c>
      <c r="D1089" s="257">
        <v>1</v>
      </c>
      <c r="E1089" s="258">
        <v>45677</v>
      </c>
      <c r="F1089" s="258">
        <v>45707</v>
      </c>
      <c r="G1089" s="257">
        <v>308</v>
      </c>
      <c r="H1089" s="257">
        <v>224000</v>
      </c>
      <c r="I1089" s="257">
        <v>224000</v>
      </c>
      <c r="J1089" s="257">
        <v>0</v>
      </c>
      <c r="K1089" s="257">
        <v>0</v>
      </c>
      <c r="L1089" s="257">
        <v>0</v>
      </c>
      <c r="M1089" s="257">
        <v>0</v>
      </c>
      <c r="N1089" s="257">
        <v>0</v>
      </c>
      <c r="O1089" s="257">
        <v>224000</v>
      </c>
      <c r="P1089" s="254"/>
    </row>
    <row r="1090" spans="1:16" ht="18.75" customHeight="1">
      <c r="A1090" s="12" t="s">
        <v>195</v>
      </c>
      <c r="B1090" s="255">
        <v>751</v>
      </c>
      <c r="C1090" s="256">
        <v>9684</v>
      </c>
      <c r="D1090" s="257">
        <v>1</v>
      </c>
      <c r="E1090" s="258">
        <v>45679</v>
      </c>
      <c r="F1090" s="258">
        <v>45709</v>
      </c>
      <c r="G1090" s="257">
        <v>306</v>
      </c>
      <c r="H1090" s="257">
        <v>64575</v>
      </c>
      <c r="I1090" s="257">
        <v>64575</v>
      </c>
      <c r="J1090" s="257">
        <v>0</v>
      </c>
      <c r="K1090" s="257">
        <v>0</v>
      </c>
      <c r="L1090" s="257">
        <v>0</v>
      </c>
      <c r="M1090" s="257">
        <v>0</v>
      </c>
      <c r="N1090" s="257">
        <v>0</v>
      </c>
      <c r="O1090" s="257">
        <v>64575</v>
      </c>
      <c r="P1090" s="254"/>
    </row>
    <row r="1091" spans="1:16" ht="18.75" customHeight="1">
      <c r="A1091" s="12" t="s">
        <v>195</v>
      </c>
      <c r="B1091" s="255">
        <v>751</v>
      </c>
      <c r="C1091" s="256">
        <v>18130</v>
      </c>
      <c r="D1091" s="257">
        <v>1</v>
      </c>
      <c r="E1091" s="258">
        <v>45994</v>
      </c>
      <c r="F1091" s="258">
        <v>46024</v>
      </c>
      <c r="G1091" s="257">
        <v>-9</v>
      </c>
      <c r="H1091" s="257">
        <v>60800</v>
      </c>
      <c r="I1091" s="257">
        <v>60800</v>
      </c>
      <c r="J1091" s="257">
        <v>60800</v>
      </c>
      <c r="K1091" s="257">
        <v>0</v>
      </c>
      <c r="L1091" s="257">
        <v>0</v>
      </c>
      <c r="M1091" s="257">
        <v>0</v>
      </c>
      <c r="N1091" s="257">
        <v>0</v>
      </c>
      <c r="O1091" s="257">
        <v>0</v>
      </c>
      <c r="P1091" s="254"/>
    </row>
    <row r="1092" spans="1:16" ht="18.75" customHeight="1">
      <c r="A1092" s="12" t="s">
        <v>195</v>
      </c>
      <c r="B1092" s="255">
        <v>751</v>
      </c>
      <c r="C1092" s="256">
        <v>18315</v>
      </c>
      <c r="D1092" s="257">
        <v>1</v>
      </c>
      <c r="E1092" s="258">
        <v>46000</v>
      </c>
      <c r="F1092" s="258">
        <v>46030</v>
      </c>
      <c r="G1092" s="257">
        <v>-15</v>
      </c>
      <c r="H1092" s="257">
        <v>40000</v>
      </c>
      <c r="I1092" s="257">
        <v>40000</v>
      </c>
      <c r="J1092" s="257">
        <v>40000</v>
      </c>
      <c r="K1092" s="257">
        <v>0</v>
      </c>
      <c r="L1092" s="257">
        <v>0</v>
      </c>
      <c r="M1092" s="257">
        <v>0</v>
      </c>
      <c r="N1092" s="257">
        <v>0</v>
      </c>
      <c r="O1092" s="257">
        <v>0</v>
      </c>
      <c r="P1092" s="254"/>
    </row>
    <row r="1093" spans="1:16" ht="18.75" customHeight="1">
      <c r="A1093" s="12" t="s">
        <v>195</v>
      </c>
      <c r="B1093" s="255">
        <v>751</v>
      </c>
      <c r="C1093" s="256">
        <v>18346</v>
      </c>
      <c r="D1093" s="257">
        <v>1</v>
      </c>
      <c r="E1093" s="258">
        <v>46001</v>
      </c>
      <c r="F1093" s="258">
        <v>46031</v>
      </c>
      <c r="G1093" s="257">
        <v>-16</v>
      </c>
      <c r="H1093" s="257">
        <v>57000</v>
      </c>
      <c r="I1093" s="257">
        <v>57000</v>
      </c>
      <c r="J1093" s="257">
        <v>57000</v>
      </c>
      <c r="K1093" s="257">
        <v>0</v>
      </c>
      <c r="L1093" s="257">
        <v>0</v>
      </c>
      <c r="M1093" s="257">
        <v>0</v>
      </c>
      <c r="N1093" s="257">
        <v>0</v>
      </c>
      <c r="O1093" s="257">
        <v>0</v>
      </c>
      <c r="P1093" s="254"/>
    </row>
    <row r="1094" spans="1:16" ht="18.75" customHeight="1">
      <c r="A1094" s="12" t="s">
        <v>195</v>
      </c>
      <c r="B1094" s="255">
        <v>751</v>
      </c>
      <c r="C1094" s="256">
        <v>18365</v>
      </c>
      <c r="D1094" s="257">
        <v>1</v>
      </c>
      <c r="E1094" s="258">
        <v>46001</v>
      </c>
      <c r="F1094" s="258">
        <v>46031</v>
      </c>
      <c r="G1094" s="257">
        <v>-16</v>
      </c>
      <c r="H1094" s="257">
        <v>204670</v>
      </c>
      <c r="I1094" s="257">
        <v>204670</v>
      </c>
      <c r="J1094" s="257">
        <v>204670</v>
      </c>
      <c r="K1094" s="257">
        <v>0</v>
      </c>
      <c r="L1094" s="257">
        <v>0</v>
      </c>
      <c r="M1094" s="257">
        <v>0</v>
      </c>
      <c r="N1094" s="257">
        <v>0</v>
      </c>
      <c r="O1094" s="257">
        <v>0</v>
      </c>
      <c r="P1094" s="254"/>
    </row>
    <row r="1095" spans="1:16" ht="18.75" customHeight="1">
      <c r="A1095" s="12" t="s">
        <v>195</v>
      </c>
      <c r="B1095" s="255">
        <v>751</v>
      </c>
      <c r="C1095" s="256">
        <v>18529</v>
      </c>
      <c r="D1095" s="257">
        <v>1</v>
      </c>
      <c r="E1095" s="258">
        <v>46006</v>
      </c>
      <c r="F1095" s="258">
        <v>46036</v>
      </c>
      <c r="G1095" s="257">
        <v>-21</v>
      </c>
      <c r="H1095" s="257">
        <v>219440</v>
      </c>
      <c r="I1095" s="257">
        <v>219440</v>
      </c>
      <c r="J1095" s="257">
        <v>219440</v>
      </c>
      <c r="K1095" s="257">
        <v>0</v>
      </c>
      <c r="L1095" s="257">
        <v>0</v>
      </c>
      <c r="M1095" s="257">
        <v>0</v>
      </c>
      <c r="N1095" s="257">
        <v>0</v>
      </c>
      <c r="O1095" s="257">
        <v>0</v>
      </c>
      <c r="P1095" s="254"/>
    </row>
    <row r="1096" spans="1:16" ht="18.75" customHeight="1">
      <c r="A1096" s="12" t="s">
        <v>195</v>
      </c>
      <c r="B1096" s="255">
        <v>751</v>
      </c>
      <c r="C1096" s="256">
        <v>18711</v>
      </c>
      <c r="D1096" s="257">
        <v>1</v>
      </c>
      <c r="E1096" s="258">
        <v>46010</v>
      </c>
      <c r="F1096" s="258">
        <v>46040</v>
      </c>
      <c r="G1096" s="257">
        <v>-25</v>
      </c>
      <c r="H1096" s="257">
        <v>25000</v>
      </c>
      <c r="I1096" s="257">
        <v>25000</v>
      </c>
      <c r="J1096" s="257">
        <v>25000</v>
      </c>
      <c r="K1096" s="257">
        <v>0</v>
      </c>
      <c r="L1096" s="257">
        <v>0</v>
      </c>
      <c r="M1096" s="257">
        <v>0</v>
      </c>
      <c r="N1096" s="257">
        <v>0</v>
      </c>
      <c r="O1096" s="257">
        <v>0</v>
      </c>
      <c r="P1096" s="254"/>
    </row>
    <row r="1097" spans="1:16" ht="18.75" customHeight="1">
      <c r="A1097" s="12" t="s">
        <v>195</v>
      </c>
      <c r="B1097" s="255">
        <v>751</v>
      </c>
      <c r="C1097" s="256">
        <v>18816</v>
      </c>
      <c r="D1097" s="257">
        <v>1</v>
      </c>
      <c r="E1097" s="258">
        <v>46013</v>
      </c>
      <c r="F1097" s="258">
        <v>46043</v>
      </c>
      <c r="G1097" s="257">
        <v>-28</v>
      </c>
      <c r="H1097" s="257">
        <v>78000</v>
      </c>
      <c r="I1097" s="257">
        <v>78000</v>
      </c>
      <c r="J1097" s="257">
        <v>78000</v>
      </c>
      <c r="K1097" s="257">
        <v>0</v>
      </c>
      <c r="L1097" s="257">
        <v>0</v>
      </c>
      <c r="M1097" s="257">
        <v>0</v>
      </c>
      <c r="N1097" s="257">
        <v>0</v>
      </c>
      <c r="O1097" s="257">
        <v>0</v>
      </c>
      <c r="P1097" s="254"/>
    </row>
    <row r="1098" spans="1:16" ht="18.75" customHeight="1">
      <c r="A1098" s="12" t="s">
        <v>51</v>
      </c>
      <c r="B1098" s="255">
        <v>151</v>
      </c>
      <c r="C1098" s="256">
        <v>23559</v>
      </c>
      <c r="D1098" s="257">
        <v>1</v>
      </c>
      <c r="E1098" s="258">
        <v>46014</v>
      </c>
      <c r="F1098" s="258">
        <v>46015</v>
      </c>
      <c r="G1098" s="257">
        <v>0</v>
      </c>
      <c r="H1098" s="257">
        <v>427800</v>
      </c>
      <c r="I1098" s="257">
        <v>427800</v>
      </c>
      <c r="J1098" s="257">
        <v>427800</v>
      </c>
      <c r="K1098" s="257">
        <v>0</v>
      </c>
      <c r="L1098" s="257">
        <v>0</v>
      </c>
      <c r="M1098" s="257">
        <v>0</v>
      </c>
      <c r="N1098" s="257">
        <v>0</v>
      </c>
      <c r="O1098" s="257">
        <v>0</v>
      </c>
      <c r="P1098" s="254"/>
    </row>
    <row r="1099" spans="1:16" ht="18.75" customHeight="1">
      <c r="A1099" s="12" t="s">
        <v>51</v>
      </c>
      <c r="B1099" s="255">
        <v>151</v>
      </c>
      <c r="C1099" s="256">
        <v>23560</v>
      </c>
      <c r="D1099" s="257">
        <v>1</v>
      </c>
      <c r="E1099" s="258">
        <v>46014</v>
      </c>
      <c r="F1099" s="258">
        <v>46015</v>
      </c>
      <c r="G1099" s="257">
        <v>0</v>
      </c>
      <c r="H1099" s="257">
        <v>262200</v>
      </c>
      <c r="I1099" s="257">
        <v>262200</v>
      </c>
      <c r="J1099" s="257">
        <v>262200</v>
      </c>
      <c r="K1099" s="257">
        <v>0</v>
      </c>
      <c r="L1099" s="257">
        <v>0</v>
      </c>
      <c r="M1099" s="257">
        <v>0</v>
      </c>
      <c r="N1099" s="257">
        <v>0</v>
      </c>
      <c r="O1099" s="257">
        <v>0</v>
      </c>
      <c r="P1099" s="254"/>
    </row>
    <row r="1100" spans="1:16" ht="18.75" customHeight="1">
      <c r="A1100" s="12" t="s">
        <v>887</v>
      </c>
      <c r="B1100" s="255">
        <v>751</v>
      </c>
      <c r="C1100" s="256">
        <v>18247</v>
      </c>
      <c r="D1100" s="257">
        <v>1</v>
      </c>
      <c r="E1100" s="258">
        <v>45997</v>
      </c>
      <c r="F1100" s="258">
        <v>45998</v>
      </c>
      <c r="G1100" s="257">
        <v>17</v>
      </c>
      <c r="H1100" s="257">
        <v>465750</v>
      </c>
      <c r="I1100" s="257">
        <v>465750</v>
      </c>
      <c r="J1100" s="257">
        <v>0</v>
      </c>
      <c r="K1100" s="257">
        <v>0</v>
      </c>
      <c r="L1100" s="257">
        <v>0</v>
      </c>
      <c r="M1100" s="257">
        <v>465750</v>
      </c>
      <c r="N1100" s="257">
        <v>0</v>
      </c>
      <c r="O1100" s="257">
        <v>0</v>
      </c>
      <c r="P1100" s="254"/>
    </row>
    <row r="1101" spans="1:16" ht="18.75" customHeight="1">
      <c r="A1101" s="12" t="s">
        <v>196</v>
      </c>
      <c r="B1101" s="255">
        <v>151</v>
      </c>
      <c r="C1101" s="256">
        <v>22906</v>
      </c>
      <c r="D1101" s="257">
        <v>12</v>
      </c>
      <c r="E1101" s="258">
        <v>45994</v>
      </c>
      <c r="F1101" s="258">
        <v>46024</v>
      </c>
      <c r="G1101" s="257">
        <v>-9</v>
      </c>
      <c r="H1101" s="257">
        <v>4586300</v>
      </c>
      <c r="I1101" s="257">
        <v>4586300</v>
      </c>
      <c r="J1101" s="257">
        <v>4586300</v>
      </c>
      <c r="K1101" s="257">
        <v>0</v>
      </c>
      <c r="L1101" s="257">
        <v>0</v>
      </c>
      <c r="M1101" s="257">
        <v>0</v>
      </c>
      <c r="N1101" s="257">
        <v>0</v>
      </c>
      <c r="O1101" s="257">
        <v>0</v>
      </c>
      <c r="P1101" s="254"/>
    </row>
    <row r="1102" spans="1:16" ht="18.75" customHeight="1">
      <c r="A1102" s="12" t="s">
        <v>196</v>
      </c>
      <c r="B1102" s="255">
        <v>151</v>
      </c>
      <c r="C1102" s="256">
        <v>23157</v>
      </c>
      <c r="D1102" s="257">
        <v>12</v>
      </c>
      <c r="E1102" s="258">
        <v>46002</v>
      </c>
      <c r="F1102" s="258">
        <v>46032</v>
      </c>
      <c r="G1102" s="257">
        <v>-17</v>
      </c>
      <c r="H1102" s="257">
        <v>1581000</v>
      </c>
      <c r="I1102" s="257">
        <v>1581000</v>
      </c>
      <c r="J1102" s="257">
        <v>1581000</v>
      </c>
      <c r="K1102" s="257">
        <v>0</v>
      </c>
      <c r="L1102" s="257">
        <v>0</v>
      </c>
      <c r="M1102" s="257">
        <v>0</v>
      </c>
      <c r="N1102" s="257">
        <v>0</v>
      </c>
      <c r="O1102" s="257">
        <v>0</v>
      </c>
      <c r="P1102" s="254"/>
    </row>
    <row r="1103" spans="1:16" ht="18.75" customHeight="1">
      <c r="A1103" s="12" t="s">
        <v>196</v>
      </c>
      <c r="B1103" s="255">
        <v>151</v>
      </c>
      <c r="C1103" s="256">
        <v>23364</v>
      </c>
      <c r="D1103" s="257">
        <v>12</v>
      </c>
      <c r="E1103" s="258">
        <v>46009</v>
      </c>
      <c r="F1103" s="258">
        <v>46039</v>
      </c>
      <c r="G1103" s="257">
        <v>-24</v>
      </c>
      <c r="H1103" s="257">
        <v>1317800</v>
      </c>
      <c r="I1103" s="257">
        <v>1317800</v>
      </c>
      <c r="J1103" s="257">
        <v>1317800</v>
      </c>
      <c r="K1103" s="257">
        <v>0</v>
      </c>
      <c r="L1103" s="257">
        <v>0</v>
      </c>
      <c r="M1103" s="257">
        <v>0</v>
      </c>
      <c r="N1103" s="257">
        <v>0</v>
      </c>
      <c r="O1103" s="257">
        <v>0</v>
      </c>
      <c r="P1103" s="254"/>
    </row>
    <row r="1104" spans="1:16" ht="18.75" customHeight="1">
      <c r="A1104" s="12" t="s">
        <v>196</v>
      </c>
      <c r="B1104" s="255">
        <v>151</v>
      </c>
      <c r="C1104" s="256">
        <v>23394</v>
      </c>
      <c r="D1104" s="257">
        <v>12</v>
      </c>
      <c r="E1104" s="258">
        <v>46010</v>
      </c>
      <c r="F1104" s="258">
        <v>46040</v>
      </c>
      <c r="G1104" s="257">
        <v>-25</v>
      </c>
      <c r="H1104" s="257">
        <v>1022550</v>
      </c>
      <c r="I1104" s="257">
        <v>1022550</v>
      </c>
      <c r="J1104" s="257">
        <v>1022550</v>
      </c>
      <c r="K1104" s="257">
        <v>0</v>
      </c>
      <c r="L1104" s="257">
        <v>0</v>
      </c>
      <c r="M1104" s="257">
        <v>0</v>
      </c>
      <c r="N1104" s="257">
        <v>0</v>
      </c>
      <c r="O1104" s="257">
        <v>0</v>
      </c>
      <c r="P1104" s="254"/>
    </row>
    <row r="1105" spans="1:16" ht="18.75" customHeight="1">
      <c r="A1105" s="12" t="s">
        <v>196</v>
      </c>
      <c r="B1105" s="255">
        <v>151</v>
      </c>
      <c r="C1105" s="256">
        <v>23557</v>
      </c>
      <c r="D1105" s="257">
        <v>12</v>
      </c>
      <c r="E1105" s="258">
        <v>46014</v>
      </c>
      <c r="F1105" s="258">
        <v>46044</v>
      </c>
      <c r="G1105" s="257">
        <v>-29</v>
      </c>
      <c r="H1105" s="257">
        <v>2816200</v>
      </c>
      <c r="I1105" s="257">
        <v>2816200</v>
      </c>
      <c r="J1105" s="257">
        <v>2816200</v>
      </c>
      <c r="K1105" s="257">
        <v>0</v>
      </c>
      <c r="L1105" s="257">
        <v>0</v>
      </c>
      <c r="M1105" s="257">
        <v>0</v>
      </c>
      <c r="N1105" s="257">
        <v>0</v>
      </c>
      <c r="O1105" s="257">
        <v>0</v>
      </c>
      <c r="P1105" s="254"/>
    </row>
    <row r="1106" spans="1:16" ht="18.75" customHeight="1">
      <c r="A1106" s="12" t="s">
        <v>198</v>
      </c>
      <c r="B1106" s="255">
        <v>751</v>
      </c>
      <c r="C1106" s="256">
        <v>12899</v>
      </c>
      <c r="D1106" s="257">
        <v>8</v>
      </c>
      <c r="E1106" s="258">
        <v>45807</v>
      </c>
      <c r="F1106" s="258">
        <v>45837</v>
      </c>
      <c r="G1106" s="257">
        <v>178</v>
      </c>
      <c r="H1106" s="257">
        <v>594500</v>
      </c>
      <c r="I1106" s="257">
        <v>217412</v>
      </c>
      <c r="J1106" s="257">
        <v>0</v>
      </c>
      <c r="K1106" s="257">
        <v>0</v>
      </c>
      <c r="L1106" s="257">
        <v>0</v>
      </c>
      <c r="M1106" s="257">
        <v>0</v>
      </c>
      <c r="N1106" s="257">
        <v>0</v>
      </c>
      <c r="O1106" s="257">
        <v>217412</v>
      </c>
      <c r="P1106" s="254"/>
    </row>
    <row r="1107" spans="1:16" ht="18.75" customHeight="1">
      <c r="A1107" s="12" t="s">
        <v>198</v>
      </c>
      <c r="B1107" s="255">
        <v>751</v>
      </c>
      <c r="C1107" s="256">
        <v>16491</v>
      </c>
      <c r="D1107" s="257">
        <v>8</v>
      </c>
      <c r="E1107" s="258">
        <v>45938</v>
      </c>
      <c r="F1107" s="258">
        <v>45968</v>
      </c>
      <c r="G1107" s="257">
        <v>47</v>
      </c>
      <c r="H1107" s="257">
        <v>3276700</v>
      </c>
      <c r="I1107" s="257">
        <v>3276700</v>
      </c>
      <c r="J1107" s="257">
        <v>0</v>
      </c>
      <c r="K1107" s="257">
        <v>0</v>
      </c>
      <c r="L1107" s="257">
        <v>0</v>
      </c>
      <c r="M1107" s="257">
        <v>0</v>
      </c>
      <c r="N1107" s="257">
        <v>0</v>
      </c>
      <c r="O1107" s="257">
        <v>3276700</v>
      </c>
      <c r="P1107" s="254"/>
    </row>
    <row r="1108" spans="1:16" ht="18.75" customHeight="1">
      <c r="A1108" s="12" t="s">
        <v>198</v>
      </c>
      <c r="B1108" s="255">
        <v>751</v>
      </c>
      <c r="C1108" s="256">
        <v>16874</v>
      </c>
      <c r="D1108" s="257">
        <v>8</v>
      </c>
      <c r="E1108" s="258">
        <v>45952</v>
      </c>
      <c r="F1108" s="258">
        <v>45982</v>
      </c>
      <c r="G1108" s="257">
        <v>33</v>
      </c>
      <c r="H1108" s="257">
        <v>2653650</v>
      </c>
      <c r="I1108" s="257">
        <v>2653650</v>
      </c>
      <c r="J1108" s="257">
        <v>0</v>
      </c>
      <c r="K1108" s="257">
        <v>0</v>
      </c>
      <c r="L1108" s="257">
        <v>0</v>
      </c>
      <c r="M1108" s="257">
        <v>0</v>
      </c>
      <c r="N1108" s="257">
        <v>0</v>
      </c>
      <c r="O1108" s="257">
        <v>2653650</v>
      </c>
      <c r="P1108" s="254"/>
    </row>
    <row r="1109" spans="1:16" ht="18.75" customHeight="1">
      <c r="A1109" s="12" t="s">
        <v>198</v>
      </c>
      <c r="B1109" s="255">
        <v>751</v>
      </c>
      <c r="C1109" s="256">
        <v>17061</v>
      </c>
      <c r="D1109" s="257">
        <v>8</v>
      </c>
      <c r="E1109" s="258">
        <v>45959</v>
      </c>
      <c r="F1109" s="258">
        <v>45989</v>
      </c>
      <c r="G1109" s="257">
        <v>26</v>
      </c>
      <c r="H1109" s="257">
        <v>1112200</v>
      </c>
      <c r="I1109" s="257">
        <v>1112200</v>
      </c>
      <c r="J1109" s="257">
        <v>0</v>
      </c>
      <c r="K1109" s="257">
        <v>0</v>
      </c>
      <c r="L1109" s="257">
        <v>0</v>
      </c>
      <c r="M1109" s="257">
        <v>0</v>
      </c>
      <c r="N1109" s="257">
        <v>1112200</v>
      </c>
      <c r="O1109" s="257">
        <v>0</v>
      </c>
      <c r="P1109" s="254"/>
    </row>
    <row r="1110" spans="1:16" ht="18.75" customHeight="1">
      <c r="A1110" s="12" t="s">
        <v>198</v>
      </c>
      <c r="B1110" s="255">
        <v>751</v>
      </c>
      <c r="C1110" s="256">
        <v>17680</v>
      </c>
      <c r="D1110" s="257">
        <v>8</v>
      </c>
      <c r="E1110" s="258">
        <v>45980</v>
      </c>
      <c r="F1110" s="258">
        <v>46010</v>
      </c>
      <c r="G1110" s="257">
        <v>5</v>
      </c>
      <c r="H1110" s="257">
        <v>626900</v>
      </c>
      <c r="I1110" s="257">
        <v>626900</v>
      </c>
      <c r="J1110" s="257">
        <v>0</v>
      </c>
      <c r="K1110" s="257">
        <v>626900</v>
      </c>
      <c r="L1110" s="257">
        <v>0</v>
      </c>
      <c r="M1110" s="257">
        <v>0</v>
      </c>
      <c r="N1110" s="257">
        <v>0</v>
      </c>
      <c r="O1110" s="257">
        <v>0</v>
      </c>
      <c r="P1110" s="254"/>
    </row>
    <row r="1111" spans="1:16" ht="18.75" customHeight="1">
      <c r="A1111" s="12" t="s">
        <v>198</v>
      </c>
      <c r="B1111" s="255">
        <v>751</v>
      </c>
      <c r="C1111" s="256">
        <v>17862</v>
      </c>
      <c r="D1111" s="257">
        <v>8</v>
      </c>
      <c r="E1111" s="258">
        <v>45986</v>
      </c>
      <c r="F1111" s="258">
        <v>46016</v>
      </c>
      <c r="G1111" s="257">
        <v>-1</v>
      </c>
      <c r="H1111" s="257">
        <v>2621600</v>
      </c>
      <c r="I1111" s="257">
        <v>2621600</v>
      </c>
      <c r="J1111" s="257">
        <v>2621600</v>
      </c>
      <c r="K1111" s="257">
        <v>0</v>
      </c>
      <c r="L1111" s="257">
        <v>0</v>
      </c>
      <c r="M1111" s="257">
        <v>0</v>
      </c>
      <c r="N1111" s="257">
        <v>0</v>
      </c>
      <c r="O1111" s="257">
        <v>0</v>
      </c>
      <c r="P1111" s="254"/>
    </row>
    <row r="1112" spans="1:16" ht="18.75" customHeight="1">
      <c r="A1112" s="12" t="s">
        <v>198</v>
      </c>
      <c r="B1112" s="255">
        <v>751</v>
      </c>
      <c r="C1112" s="256">
        <v>18630</v>
      </c>
      <c r="D1112" s="257">
        <v>8</v>
      </c>
      <c r="E1112" s="258">
        <v>46008</v>
      </c>
      <c r="F1112" s="258">
        <v>46038</v>
      </c>
      <c r="G1112" s="257">
        <v>-23</v>
      </c>
      <c r="H1112" s="257">
        <v>742400</v>
      </c>
      <c r="I1112" s="257">
        <v>742400</v>
      </c>
      <c r="J1112" s="257">
        <v>742400</v>
      </c>
      <c r="K1112" s="257">
        <v>0</v>
      </c>
      <c r="L1112" s="257">
        <v>0</v>
      </c>
      <c r="M1112" s="257">
        <v>0</v>
      </c>
      <c r="N1112" s="257">
        <v>0</v>
      </c>
      <c r="O1112" s="257">
        <v>0</v>
      </c>
      <c r="P1112" s="254"/>
    </row>
    <row r="1113" spans="1:16" ht="18.75" customHeight="1">
      <c r="A1113" s="12" t="s">
        <v>198</v>
      </c>
      <c r="B1113" s="255">
        <v>751</v>
      </c>
      <c r="C1113" s="256">
        <v>18762</v>
      </c>
      <c r="D1113" s="257">
        <v>8</v>
      </c>
      <c r="E1113" s="258">
        <v>46011</v>
      </c>
      <c r="F1113" s="258">
        <v>46041</v>
      </c>
      <c r="G1113" s="257">
        <v>-26</v>
      </c>
      <c r="H1113" s="257">
        <v>2170600</v>
      </c>
      <c r="I1113" s="257">
        <v>2170600</v>
      </c>
      <c r="J1113" s="257">
        <v>2170600</v>
      </c>
      <c r="K1113" s="257">
        <v>0</v>
      </c>
      <c r="L1113" s="257">
        <v>0</v>
      </c>
      <c r="M1113" s="257">
        <v>0</v>
      </c>
      <c r="N1113" s="257">
        <v>0</v>
      </c>
      <c r="O1113" s="257">
        <v>0</v>
      </c>
      <c r="P1113" s="254"/>
    </row>
    <row r="1114" spans="1:16" ht="18.75" customHeight="1">
      <c r="A1114" s="12" t="s">
        <v>200</v>
      </c>
      <c r="B1114" s="255">
        <v>151</v>
      </c>
      <c r="C1114" s="256">
        <v>22804</v>
      </c>
      <c r="D1114" s="257">
        <v>1</v>
      </c>
      <c r="E1114" s="258">
        <v>45990</v>
      </c>
      <c r="F1114" s="258">
        <v>46000</v>
      </c>
      <c r="G1114" s="257">
        <v>15</v>
      </c>
      <c r="H1114" s="257">
        <v>255000</v>
      </c>
      <c r="I1114" s="257">
        <v>255000</v>
      </c>
      <c r="J1114" s="257">
        <v>0</v>
      </c>
      <c r="K1114" s="257">
        <v>0</v>
      </c>
      <c r="L1114" s="257">
        <v>255000</v>
      </c>
      <c r="M1114" s="257">
        <v>0</v>
      </c>
      <c r="N1114" s="257">
        <v>0</v>
      </c>
      <c r="O1114" s="257">
        <v>0</v>
      </c>
      <c r="P1114" s="254"/>
    </row>
    <row r="1115" spans="1:16" ht="18.75" customHeight="1">
      <c r="A1115" s="12" t="s">
        <v>200</v>
      </c>
      <c r="B1115" s="255">
        <v>151</v>
      </c>
      <c r="C1115" s="256">
        <v>23548</v>
      </c>
      <c r="D1115" s="257">
        <v>1</v>
      </c>
      <c r="E1115" s="258">
        <v>46014</v>
      </c>
      <c r="F1115" s="258">
        <v>46022</v>
      </c>
      <c r="G1115" s="257">
        <v>-7</v>
      </c>
      <c r="H1115" s="257">
        <v>880250</v>
      </c>
      <c r="I1115" s="257">
        <v>880250</v>
      </c>
      <c r="J1115" s="257">
        <v>880250</v>
      </c>
      <c r="K1115" s="257">
        <v>0</v>
      </c>
      <c r="L1115" s="257">
        <v>0</v>
      </c>
      <c r="M1115" s="257">
        <v>0</v>
      </c>
      <c r="N1115" s="257">
        <v>0</v>
      </c>
      <c r="O1115" s="257">
        <v>0</v>
      </c>
      <c r="P1115" s="254"/>
    </row>
    <row r="1116" spans="1:16" ht="18.75" customHeight="1">
      <c r="A1116" s="12" t="s">
        <v>1325</v>
      </c>
      <c r="B1116" s="255">
        <v>151</v>
      </c>
      <c r="C1116" s="256">
        <v>23319</v>
      </c>
      <c r="D1116" s="257">
        <v>12</v>
      </c>
      <c r="E1116" s="258">
        <v>46008</v>
      </c>
      <c r="F1116" s="258">
        <v>46009</v>
      </c>
      <c r="G1116" s="257">
        <v>6</v>
      </c>
      <c r="H1116" s="257">
        <v>508800</v>
      </c>
      <c r="I1116" s="257">
        <v>508800</v>
      </c>
      <c r="J1116" s="257">
        <v>0</v>
      </c>
      <c r="K1116" s="257">
        <v>508800</v>
      </c>
      <c r="L1116" s="257">
        <v>0</v>
      </c>
      <c r="M1116" s="257">
        <v>0</v>
      </c>
      <c r="N1116" s="257">
        <v>0</v>
      </c>
      <c r="O1116" s="257">
        <v>0</v>
      </c>
      <c r="P1116" s="254"/>
    </row>
    <row r="1117" spans="1:16" ht="18.75" customHeight="1">
      <c r="A1117" s="12" t="s">
        <v>1325</v>
      </c>
      <c r="B1117" s="255">
        <v>151</v>
      </c>
      <c r="C1117" s="256">
        <v>23550</v>
      </c>
      <c r="D1117" s="257">
        <v>12</v>
      </c>
      <c r="E1117" s="258">
        <v>46014</v>
      </c>
      <c r="F1117" s="258">
        <v>46015</v>
      </c>
      <c r="G1117" s="257">
        <v>0</v>
      </c>
      <c r="H1117" s="257">
        <v>396800</v>
      </c>
      <c r="I1117" s="257">
        <v>396800</v>
      </c>
      <c r="J1117" s="257">
        <v>396800</v>
      </c>
      <c r="K1117" s="257">
        <v>0</v>
      </c>
      <c r="L1117" s="257">
        <v>0</v>
      </c>
      <c r="M1117" s="257">
        <v>0</v>
      </c>
      <c r="N1117" s="257">
        <v>0</v>
      </c>
      <c r="O1117" s="257">
        <v>0</v>
      </c>
      <c r="P1117" s="254"/>
    </row>
    <row r="1118" spans="1:16" ht="18.75" customHeight="1">
      <c r="A1118" s="12" t="s">
        <v>201</v>
      </c>
      <c r="B1118" s="255">
        <v>751</v>
      </c>
      <c r="C1118" s="256">
        <v>17935</v>
      </c>
      <c r="D1118" s="257">
        <v>4</v>
      </c>
      <c r="E1118" s="258">
        <v>45988</v>
      </c>
      <c r="F1118" s="258">
        <v>46018</v>
      </c>
      <c r="G1118" s="257">
        <v>-3</v>
      </c>
      <c r="H1118" s="257">
        <v>1161800</v>
      </c>
      <c r="I1118" s="257">
        <v>1161800</v>
      </c>
      <c r="J1118" s="257">
        <v>1161800</v>
      </c>
      <c r="K1118" s="257">
        <v>0</v>
      </c>
      <c r="L1118" s="257">
        <v>0</v>
      </c>
      <c r="M1118" s="257">
        <v>0</v>
      </c>
      <c r="N1118" s="257">
        <v>0</v>
      </c>
      <c r="O1118" s="257">
        <v>0</v>
      </c>
      <c r="P1118" s="254"/>
    </row>
    <row r="1119" spans="1:16" ht="18.75" customHeight="1">
      <c r="A1119" s="12" t="s">
        <v>201</v>
      </c>
      <c r="B1119" s="255">
        <v>751</v>
      </c>
      <c r="C1119" s="256">
        <v>17975</v>
      </c>
      <c r="D1119" s="257">
        <v>4</v>
      </c>
      <c r="E1119" s="258">
        <v>45989</v>
      </c>
      <c r="F1119" s="258">
        <v>46019</v>
      </c>
      <c r="G1119" s="257">
        <v>-4</v>
      </c>
      <c r="H1119" s="257">
        <v>1465950</v>
      </c>
      <c r="I1119" s="257">
        <v>1465950</v>
      </c>
      <c r="J1119" s="257">
        <v>1465950</v>
      </c>
      <c r="K1119" s="257">
        <v>0</v>
      </c>
      <c r="L1119" s="257">
        <v>0</v>
      </c>
      <c r="M1119" s="257">
        <v>0</v>
      </c>
      <c r="N1119" s="257">
        <v>0</v>
      </c>
      <c r="O1119" s="257">
        <v>0</v>
      </c>
      <c r="P1119" s="254"/>
    </row>
    <row r="1120" spans="1:16" ht="18.75" customHeight="1">
      <c r="A1120" s="12" t="s">
        <v>201</v>
      </c>
      <c r="B1120" s="255">
        <v>151</v>
      </c>
      <c r="C1120" s="256">
        <v>22900</v>
      </c>
      <c r="D1120" s="257">
        <v>4</v>
      </c>
      <c r="E1120" s="258">
        <v>45994</v>
      </c>
      <c r="F1120" s="258">
        <v>46024</v>
      </c>
      <c r="G1120" s="257">
        <v>-9</v>
      </c>
      <c r="H1120" s="257">
        <v>145600</v>
      </c>
      <c r="I1120" s="257">
        <v>145600</v>
      </c>
      <c r="J1120" s="257">
        <v>145600</v>
      </c>
      <c r="K1120" s="257">
        <v>0</v>
      </c>
      <c r="L1120" s="257">
        <v>0</v>
      </c>
      <c r="M1120" s="257">
        <v>0</v>
      </c>
      <c r="N1120" s="257">
        <v>0</v>
      </c>
      <c r="O1120" s="257">
        <v>0</v>
      </c>
      <c r="P1120" s="254"/>
    </row>
    <row r="1121" spans="1:16" ht="18.75" customHeight="1">
      <c r="A1121" s="12" t="s">
        <v>201</v>
      </c>
      <c r="B1121" s="255">
        <v>151</v>
      </c>
      <c r="C1121" s="256">
        <v>22902</v>
      </c>
      <c r="D1121" s="257">
        <v>4</v>
      </c>
      <c r="E1121" s="258">
        <v>45994</v>
      </c>
      <c r="F1121" s="258">
        <v>46024</v>
      </c>
      <c r="G1121" s="257">
        <v>-9</v>
      </c>
      <c r="H1121" s="257">
        <v>1314800</v>
      </c>
      <c r="I1121" s="257">
        <v>1314800</v>
      </c>
      <c r="J1121" s="257">
        <v>1314800</v>
      </c>
      <c r="K1121" s="257">
        <v>0</v>
      </c>
      <c r="L1121" s="257">
        <v>0</v>
      </c>
      <c r="M1121" s="257">
        <v>0</v>
      </c>
      <c r="N1121" s="257">
        <v>0</v>
      </c>
      <c r="O1121" s="257">
        <v>0</v>
      </c>
      <c r="P1121" s="254"/>
    </row>
    <row r="1122" spans="1:16" ht="18.75" customHeight="1">
      <c r="A1122" s="12" t="s">
        <v>201</v>
      </c>
      <c r="B1122" s="255">
        <v>151</v>
      </c>
      <c r="C1122" s="256">
        <v>22903</v>
      </c>
      <c r="D1122" s="257">
        <v>4</v>
      </c>
      <c r="E1122" s="258">
        <v>45994</v>
      </c>
      <c r="F1122" s="258">
        <v>46024</v>
      </c>
      <c r="G1122" s="257">
        <v>-9</v>
      </c>
      <c r="H1122" s="257">
        <v>478400</v>
      </c>
      <c r="I1122" s="257">
        <v>478400</v>
      </c>
      <c r="J1122" s="257">
        <v>478400</v>
      </c>
      <c r="K1122" s="257">
        <v>0</v>
      </c>
      <c r="L1122" s="257">
        <v>0</v>
      </c>
      <c r="M1122" s="257">
        <v>0</v>
      </c>
      <c r="N1122" s="257">
        <v>0</v>
      </c>
      <c r="O1122" s="257">
        <v>0</v>
      </c>
      <c r="P1122" s="254"/>
    </row>
    <row r="1123" spans="1:16" ht="18.75" customHeight="1">
      <c r="A1123" s="12" t="s">
        <v>201</v>
      </c>
      <c r="B1123" s="255">
        <v>751</v>
      </c>
      <c r="C1123" s="256">
        <v>18218</v>
      </c>
      <c r="D1123" s="257">
        <v>4</v>
      </c>
      <c r="E1123" s="258">
        <v>45996</v>
      </c>
      <c r="F1123" s="258">
        <v>46026</v>
      </c>
      <c r="G1123" s="257">
        <v>-11</v>
      </c>
      <c r="H1123" s="257">
        <v>1484800</v>
      </c>
      <c r="I1123" s="257">
        <v>1484800</v>
      </c>
      <c r="J1123" s="257">
        <v>1484800</v>
      </c>
      <c r="K1123" s="257">
        <v>0</v>
      </c>
      <c r="L1123" s="257">
        <v>0</v>
      </c>
      <c r="M1123" s="257">
        <v>0</v>
      </c>
      <c r="N1123" s="257">
        <v>0</v>
      </c>
      <c r="O1123" s="257">
        <v>0</v>
      </c>
      <c r="P1123" s="254"/>
    </row>
    <row r="1124" spans="1:16" ht="18.75" customHeight="1">
      <c r="A1124" s="12" t="s">
        <v>201</v>
      </c>
      <c r="B1124" s="255">
        <v>151</v>
      </c>
      <c r="C1124" s="256">
        <v>23017</v>
      </c>
      <c r="D1124" s="257">
        <v>4</v>
      </c>
      <c r="E1124" s="258">
        <v>45997</v>
      </c>
      <c r="F1124" s="258">
        <v>46027</v>
      </c>
      <c r="G1124" s="257">
        <v>-12</v>
      </c>
      <c r="H1124" s="257">
        <v>2169000</v>
      </c>
      <c r="I1124" s="257">
        <v>2169000</v>
      </c>
      <c r="J1124" s="257">
        <v>2169000</v>
      </c>
      <c r="K1124" s="257">
        <v>0</v>
      </c>
      <c r="L1124" s="257">
        <v>0</v>
      </c>
      <c r="M1124" s="257">
        <v>0</v>
      </c>
      <c r="N1124" s="257">
        <v>0</v>
      </c>
      <c r="O1124" s="257">
        <v>0</v>
      </c>
      <c r="P1124" s="254"/>
    </row>
    <row r="1125" spans="1:16" ht="18.75" customHeight="1">
      <c r="A1125" s="12" t="s">
        <v>201</v>
      </c>
      <c r="B1125" s="255">
        <v>151</v>
      </c>
      <c r="C1125" s="256">
        <v>23018</v>
      </c>
      <c r="D1125" s="257">
        <v>4</v>
      </c>
      <c r="E1125" s="258">
        <v>45997</v>
      </c>
      <c r="F1125" s="258">
        <v>46027</v>
      </c>
      <c r="G1125" s="257">
        <v>-12</v>
      </c>
      <c r="H1125" s="257">
        <v>446600</v>
      </c>
      <c r="I1125" s="257">
        <v>446600</v>
      </c>
      <c r="J1125" s="257">
        <v>446600</v>
      </c>
      <c r="K1125" s="257">
        <v>0</v>
      </c>
      <c r="L1125" s="257">
        <v>0</v>
      </c>
      <c r="M1125" s="257">
        <v>0</v>
      </c>
      <c r="N1125" s="257">
        <v>0</v>
      </c>
      <c r="O1125" s="257">
        <v>0</v>
      </c>
      <c r="P1125" s="254"/>
    </row>
    <row r="1126" spans="1:16" ht="18.75" customHeight="1">
      <c r="A1126" s="12" t="s">
        <v>201</v>
      </c>
      <c r="B1126" s="255">
        <v>751</v>
      </c>
      <c r="C1126" s="256">
        <v>18316</v>
      </c>
      <c r="D1126" s="257">
        <v>4</v>
      </c>
      <c r="E1126" s="258">
        <v>46000</v>
      </c>
      <c r="F1126" s="258">
        <v>46030</v>
      </c>
      <c r="G1126" s="257">
        <v>-15</v>
      </c>
      <c r="H1126" s="257">
        <v>1214600</v>
      </c>
      <c r="I1126" s="257">
        <v>1214600</v>
      </c>
      <c r="J1126" s="257">
        <v>1214600</v>
      </c>
      <c r="K1126" s="257">
        <v>0</v>
      </c>
      <c r="L1126" s="257">
        <v>0</v>
      </c>
      <c r="M1126" s="257">
        <v>0</v>
      </c>
      <c r="N1126" s="257">
        <v>0</v>
      </c>
      <c r="O1126" s="257">
        <v>0</v>
      </c>
      <c r="P1126" s="254"/>
    </row>
    <row r="1127" spans="1:16" ht="18.75" customHeight="1">
      <c r="A1127" s="12" t="s">
        <v>201</v>
      </c>
      <c r="B1127" s="255">
        <v>151</v>
      </c>
      <c r="C1127" s="256">
        <v>23123</v>
      </c>
      <c r="D1127" s="257">
        <v>4</v>
      </c>
      <c r="E1127" s="258">
        <v>46002</v>
      </c>
      <c r="F1127" s="258">
        <v>46032</v>
      </c>
      <c r="G1127" s="257">
        <v>-17</v>
      </c>
      <c r="H1127" s="257">
        <v>678600</v>
      </c>
      <c r="I1127" s="257">
        <v>678600</v>
      </c>
      <c r="J1127" s="257">
        <v>678600</v>
      </c>
      <c r="K1127" s="257">
        <v>0</v>
      </c>
      <c r="L1127" s="257">
        <v>0</v>
      </c>
      <c r="M1127" s="257">
        <v>0</v>
      </c>
      <c r="N1127" s="257">
        <v>0</v>
      </c>
      <c r="O1127" s="257">
        <v>0</v>
      </c>
      <c r="P1127" s="254"/>
    </row>
    <row r="1128" spans="1:16" ht="18.75" customHeight="1">
      <c r="A1128" s="12" t="s">
        <v>201</v>
      </c>
      <c r="B1128" s="255">
        <v>151</v>
      </c>
      <c r="C1128" s="256">
        <v>23124</v>
      </c>
      <c r="D1128" s="257">
        <v>4</v>
      </c>
      <c r="E1128" s="258">
        <v>46002</v>
      </c>
      <c r="F1128" s="258">
        <v>46032</v>
      </c>
      <c r="G1128" s="257">
        <v>-17</v>
      </c>
      <c r="H1128" s="257">
        <v>140400</v>
      </c>
      <c r="I1128" s="257">
        <v>140400</v>
      </c>
      <c r="J1128" s="257">
        <v>140400</v>
      </c>
      <c r="K1128" s="257">
        <v>0</v>
      </c>
      <c r="L1128" s="257">
        <v>0</v>
      </c>
      <c r="M1128" s="257">
        <v>0</v>
      </c>
      <c r="N1128" s="257">
        <v>0</v>
      </c>
      <c r="O1128" s="257">
        <v>0</v>
      </c>
      <c r="P1128" s="254"/>
    </row>
    <row r="1129" spans="1:16" ht="18.75" customHeight="1">
      <c r="A1129" s="12" t="s">
        <v>201</v>
      </c>
      <c r="B1129" s="255">
        <v>151</v>
      </c>
      <c r="C1129" s="256">
        <v>23126</v>
      </c>
      <c r="D1129" s="257">
        <v>4</v>
      </c>
      <c r="E1129" s="258">
        <v>46002</v>
      </c>
      <c r="F1129" s="258">
        <v>46032</v>
      </c>
      <c r="G1129" s="257">
        <v>-17</v>
      </c>
      <c r="H1129" s="257">
        <v>1265600</v>
      </c>
      <c r="I1129" s="257">
        <v>1265600</v>
      </c>
      <c r="J1129" s="257">
        <v>1265600</v>
      </c>
      <c r="K1129" s="257">
        <v>0</v>
      </c>
      <c r="L1129" s="257">
        <v>0</v>
      </c>
      <c r="M1129" s="257">
        <v>0</v>
      </c>
      <c r="N1129" s="257">
        <v>0</v>
      </c>
      <c r="O1129" s="257">
        <v>0</v>
      </c>
      <c r="P1129" s="254"/>
    </row>
    <row r="1130" spans="1:16" ht="18.75" customHeight="1">
      <c r="A1130" s="12" t="s">
        <v>201</v>
      </c>
      <c r="B1130" s="255">
        <v>751</v>
      </c>
      <c r="C1130" s="256">
        <v>18445</v>
      </c>
      <c r="D1130" s="257">
        <v>4</v>
      </c>
      <c r="E1130" s="258">
        <v>46003</v>
      </c>
      <c r="F1130" s="258">
        <v>46033</v>
      </c>
      <c r="G1130" s="257">
        <v>-18</v>
      </c>
      <c r="H1130" s="257">
        <v>1505800</v>
      </c>
      <c r="I1130" s="257">
        <v>1505800</v>
      </c>
      <c r="J1130" s="257">
        <v>1505800</v>
      </c>
      <c r="K1130" s="257">
        <v>0</v>
      </c>
      <c r="L1130" s="257">
        <v>0</v>
      </c>
      <c r="M1130" s="257">
        <v>0</v>
      </c>
      <c r="N1130" s="257">
        <v>0</v>
      </c>
      <c r="O1130" s="257">
        <v>0</v>
      </c>
      <c r="P1130" s="254"/>
    </row>
    <row r="1131" spans="1:16" ht="18.75" customHeight="1">
      <c r="A1131" s="12" t="s">
        <v>201</v>
      </c>
      <c r="B1131" s="255">
        <v>751</v>
      </c>
      <c r="C1131" s="256">
        <v>18553</v>
      </c>
      <c r="D1131" s="257">
        <v>4</v>
      </c>
      <c r="E1131" s="258">
        <v>46007</v>
      </c>
      <c r="F1131" s="258">
        <v>46037</v>
      </c>
      <c r="G1131" s="257">
        <v>-22</v>
      </c>
      <c r="H1131" s="257">
        <v>2213500</v>
      </c>
      <c r="I1131" s="257">
        <v>2213500</v>
      </c>
      <c r="J1131" s="257">
        <v>2213500</v>
      </c>
      <c r="K1131" s="257">
        <v>0</v>
      </c>
      <c r="L1131" s="257">
        <v>0</v>
      </c>
      <c r="M1131" s="257">
        <v>0</v>
      </c>
      <c r="N1131" s="257">
        <v>0</v>
      </c>
      <c r="O1131" s="257">
        <v>0</v>
      </c>
      <c r="P1131" s="254"/>
    </row>
    <row r="1132" spans="1:16" ht="18.75" customHeight="1">
      <c r="A1132" s="12" t="s">
        <v>201</v>
      </c>
      <c r="B1132" s="255">
        <v>151</v>
      </c>
      <c r="C1132" s="256">
        <v>23299</v>
      </c>
      <c r="D1132" s="257">
        <v>4</v>
      </c>
      <c r="E1132" s="258">
        <v>46008</v>
      </c>
      <c r="F1132" s="258">
        <v>46038</v>
      </c>
      <c r="G1132" s="257">
        <v>-23</v>
      </c>
      <c r="H1132" s="257">
        <v>158600</v>
      </c>
      <c r="I1132" s="257">
        <v>158600</v>
      </c>
      <c r="J1132" s="257">
        <v>158600</v>
      </c>
      <c r="K1132" s="257">
        <v>0</v>
      </c>
      <c r="L1132" s="257">
        <v>0</v>
      </c>
      <c r="M1132" s="257">
        <v>0</v>
      </c>
      <c r="N1132" s="257">
        <v>0</v>
      </c>
      <c r="O1132" s="257">
        <v>0</v>
      </c>
      <c r="P1132" s="254"/>
    </row>
    <row r="1133" spans="1:16" ht="18.75" customHeight="1">
      <c r="A1133" s="12" t="s">
        <v>201</v>
      </c>
      <c r="B1133" s="255">
        <v>151</v>
      </c>
      <c r="C1133" s="256">
        <v>23300</v>
      </c>
      <c r="D1133" s="257">
        <v>4</v>
      </c>
      <c r="E1133" s="258">
        <v>46008</v>
      </c>
      <c r="F1133" s="258">
        <v>46038</v>
      </c>
      <c r="G1133" s="257">
        <v>-23</v>
      </c>
      <c r="H1133" s="257">
        <v>1245800</v>
      </c>
      <c r="I1133" s="257">
        <v>1245800</v>
      </c>
      <c r="J1133" s="257">
        <v>1245800</v>
      </c>
      <c r="K1133" s="257">
        <v>0</v>
      </c>
      <c r="L1133" s="257">
        <v>0</v>
      </c>
      <c r="M1133" s="257">
        <v>0</v>
      </c>
      <c r="N1133" s="257">
        <v>0</v>
      </c>
      <c r="O1133" s="257">
        <v>0</v>
      </c>
      <c r="P1133" s="254"/>
    </row>
    <row r="1134" spans="1:16" ht="18.75" customHeight="1">
      <c r="A1134" s="12" t="s">
        <v>201</v>
      </c>
      <c r="B1134" s="255">
        <v>751</v>
      </c>
      <c r="C1134" s="256">
        <v>18770</v>
      </c>
      <c r="D1134" s="257">
        <v>4</v>
      </c>
      <c r="E1134" s="258">
        <v>46013</v>
      </c>
      <c r="F1134" s="258">
        <v>46043</v>
      </c>
      <c r="G1134" s="257">
        <v>-28</v>
      </c>
      <c r="H1134" s="257">
        <v>1253900</v>
      </c>
      <c r="I1134" s="257">
        <v>1253900</v>
      </c>
      <c r="J1134" s="257">
        <v>1253900</v>
      </c>
      <c r="K1134" s="257">
        <v>0</v>
      </c>
      <c r="L1134" s="257">
        <v>0</v>
      </c>
      <c r="M1134" s="257">
        <v>0</v>
      </c>
      <c r="N1134" s="257">
        <v>0</v>
      </c>
      <c r="O1134" s="257">
        <v>0</v>
      </c>
      <c r="P1134" s="254"/>
    </row>
    <row r="1135" spans="1:16" ht="18.75" customHeight="1">
      <c r="A1135" s="12" t="s">
        <v>201</v>
      </c>
      <c r="B1135" s="255">
        <v>751</v>
      </c>
      <c r="C1135" s="256">
        <v>18845</v>
      </c>
      <c r="D1135" s="257">
        <v>4</v>
      </c>
      <c r="E1135" s="258">
        <v>46014</v>
      </c>
      <c r="F1135" s="258">
        <v>46044</v>
      </c>
      <c r="G1135" s="257">
        <v>-29</v>
      </c>
      <c r="H1135" s="257">
        <v>666600</v>
      </c>
      <c r="I1135" s="257">
        <v>666600</v>
      </c>
      <c r="J1135" s="257">
        <v>666600</v>
      </c>
      <c r="K1135" s="257">
        <v>0</v>
      </c>
      <c r="L1135" s="257">
        <v>0</v>
      </c>
      <c r="M1135" s="257">
        <v>0</v>
      </c>
      <c r="N1135" s="257">
        <v>0</v>
      </c>
      <c r="O1135" s="257">
        <v>0</v>
      </c>
      <c r="P1135" s="254"/>
    </row>
    <row r="1136" spans="1:16" ht="18.75" customHeight="1">
      <c r="A1136" s="12" t="s">
        <v>203</v>
      </c>
      <c r="B1136" s="255">
        <v>751</v>
      </c>
      <c r="C1136" s="256">
        <v>16433</v>
      </c>
      <c r="D1136" s="257">
        <v>8</v>
      </c>
      <c r="E1136" s="258">
        <v>45936</v>
      </c>
      <c r="F1136" s="258">
        <v>45951</v>
      </c>
      <c r="G1136" s="257">
        <v>64</v>
      </c>
      <c r="H1136" s="257">
        <v>885950</v>
      </c>
      <c r="I1136" s="257">
        <v>885950</v>
      </c>
      <c r="J1136" s="257">
        <v>0</v>
      </c>
      <c r="K1136" s="257">
        <v>0</v>
      </c>
      <c r="L1136" s="257">
        <v>0</v>
      </c>
      <c r="M1136" s="257">
        <v>0</v>
      </c>
      <c r="N1136" s="257">
        <v>0</v>
      </c>
      <c r="O1136" s="257">
        <v>885950</v>
      </c>
      <c r="P1136" s="254"/>
    </row>
    <row r="1137" spans="1:16" ht="18.75" customHeight="1">
      <c r="A1137" s="12" t="s">
        <v>203</v>
      </c>
      <c r="B1137" s="255">
        <v>751</v>
      </c>
      <c r="C1137" s="256">
        <v>16675</v>
      </c>
      <c r="D1137" s="257">
        <v>8</v>
      </c>
      <c r="E1137" s="258">
        <v>45945</v>
      </c>
      <c r="F1137" s="258">
        <v>45960</v>
      </c>
      <c r="G1137" s="257">
        <v>55</v>
      </c>
      <c r="H1137" s="257">
        <v>932400</v>
      </c>
      <c r="I1137" s="257">
        <v>932400</v>
      </c>
      <c r="J1137" s="257">
        <v>0</v>
      </c>
      <c r="K1137" s="257">
        <v>0</v>
      </c>
      <c r="L1137" s="257">
        <v>0</v>
      </c>
      <c r="M1137" s="257">
        <v>0</v>
      </c>
      <c r="N1137" s="257">
        <v>0</v>
      </c>
      <c r="O1137" s="257">
        <v>932400</v>
      </c>
      <c r="P1137" s="254"/>
    </row>
    <row r="1138" spans="1:16" ht="18.75" customHeight="1">
      <c r="A1138" s="12" t="s">
        <v>203</v>
      </c>
      <c r="B1138" s="255">
        <v>751</v>
      </c>
      <c r="C1138" s="256">
        <v>16706</v>
      </c>
      <c r="D1138" s="257">
        <v>8</v>
      </c>
      <c r="E1138" s="258">
        <v>45946</v>
      </c>
      <c r="F1138" s="258">
        <v>45961</v>
      </c>
      <c r="G1138" s="257">
        <v>54</v>
      </c>
      <c r="H1138" s="257">
        <v>148800</v>
      </c>
      <c r="I1138" s="257">
        <v>148800</v>
      </c>
      <c r="J1138" s="257">
        <v>0</v>
      </c>
      <c r="K1138" s="257">
        <v>0</v>
      </c>
      <c r="L1138" s="257">
        <v>0</v>
      </c>
      <c r="M1138" s="257">
        <v>0</v>
      </c>
      <c r="N1138" s="257">
        <v>0</v>
      </c>
      <c r="O1138" s="257">
        <v>148800</v>
      </c>
      <c r="P1138" s="254"/>
    </row>
    <row r="1139" spans="1:16" ht="18.75" customHeight="1">
      <c r="A1139" s="12" t="s">
        <v>203</v>
      </c>
      <c r="B1139" s="255">
        <v>751</v>
      </c>
      <c r="C1139" s="256">
        <v>16721</v>
      </c>
      <c r="D1139" s="257">
        <v>8</v>
      </c>
      <c r="E1139" s="258">
        <v>45946</v>
      </c>
      <c r="F1139" s="258">
        <v>45961</v>
      </c>
      <c r="G1139" s="257">
        <v>54</v>
      </c>
      <c r="H1139" s="257">
        <v>389750</v>
      </c>
      <c r="I1139" s="257">
        <v>389750</v>
      </c>
      <c r="J1139" s="257">
        <v>0</v>
      </c>
      <c r="K1139" s="257">
        <v>0</v>
      </c>
      <c r="L1139" s="257">
        <v>0</v>
      </c>
      <c r="M1139" s="257">
        <v>0</v>
      </c>
      <c r="N1139" s="257">
        <v>0</v>
      </c>
      <c r="O1139" s="257">
        <v>389750</v>
      </c>
      <c r="P1139" s="254"/>
    </row>
    <row r="1140" spans="1:16" ht="18.75" customHeight="1">
      <c r="A1140" s="12" t="s">
        <v>203</v>
      </c>
      <c r="B1140" s="255">
        <v>751</v>
      </c>
      <c r="C1140" s="256">
        <v>18348</v>
      </c>
      <c r="D1140" s="257">
        <v>8</v>
      </c>
      <c r="E1140" s="258">
        <v>46001</v>
      </c>
      <c r="F1140" s="258">
        <v>46016</v>
      </c>
      <c r="G1140" s="257">
        <v>-1</v>
      </c>
      <c r="H1140" s="257">
        <v>1398575</v>
      </c>
      <c r="I1140" s="257">
        <v>1398575</v>
      </c>
      <c r="J1140" s="257">
        <v>1398575</v>
      </c>
      <c r="K1140" s="257">
        <v>0</v>
      </c>
      <c r="L1140" s="257">
        <v>0</v>
      </c>
      <c r="M1140" s="257">
        <v>0</v>
      </c>
      <c r="N1140" s="257">
        <v>0</v>
      </c>
      <c r="O1140" s="257">
        <v>0</v>
      </c>
      <c r="P1140" s="254"/>
    </row>
    <row r="1141" spans="1:16" ht="18.75" customHeight="1">
      <c r="A1141" s="12" t="s">
        <v>203</v>
      </c>
      <c r="B1141" s="255">
        <v>751</v>
      </c>
      <c r="C1141" s="256">
        <v>18422</v>
      </c>
      <c r="D1141" s="257">
        <v>8</v>
      </c>
      <c r="E1141" s="258">
        <v>46003</v>
      </c>
      <c r="F1141" s="258">
        <v>46018</v>
      </c>
      <c r="G1141" s="257">
        <v>-3</v>
      </c>
      <c r="H1141" s="257">
        <v>423000</v>
      </c>
      <c r="I1141" s="257">
        <v>423000</v>
      </c>
      <c r="J1141" s="257">
        <v>423000</v>
      </c>
      <c r="K1141" s="257">
        <v>0</v>
      </c>
      <c r="L1141" s="257">
        <v>0</v>
      </c>
      <c r="M1141" s="257">
        <v>0</v>
      </c>
      <c r="N1141" s="257">
        <v>0</v>
      </c>
      <c r="O1141" s="257">
        <v>0</v>
      </c>
      <c r="P1141" s="254"/>
    </row>
    <row r="1142" spans="1:16" ht="18.75" customHeight="1">
      <c r="A1142" s="12" t="s">
        <v>203</v>
      </c>
      <c r="B1142" s="255">
        <v>751</v>
      </c>
      <c r="C1142" s="256">
        <v>18436</v>
      </c>
      <c r="D1142" s="257">
        <v>8</v>
      </c>
      <c r="E1142" s="258">
        <v>46003</v>
      </c>
      <c r="F1142" s="258">
        <v>46018</v>
      </c>
      <c r="G1142" s="257">
        <v>-3</v>
      </c>
      <c r="H1142" s="257">
        <v>1015100</v>
      </c>
      <c r="I1142" s="257">
        <v>1015100</v>
      </c>
      <c r="J1142" s="257">
        <v>1015100</v>
      </c>
      <c r="K1142" s="257">
        <v>0</v>
      </c>
      <c r="L1142" s="257">
        <v>0</v>
      </c>
      <c r="M1142" s="257">
        <v>0</v>
      </c>
      <c r="N1142" s="257">
        <v>0</v>
      </c>
      <c r="O1142" s="257">
        <v>0</v>
      </c>
      <c r="P1142" s="254"/>
    </row>
    <row r="1143" spans="1:16" ht="18.75" customHeight="1">
      <c r="A1143" s="12" t="s">
        <v>203</v>
      </c>
      <c r="B1143" s="255">
        <v>751</v>
      </c>
      <c r="C1143" s="256">
        <v>18523</v>
      </c>
      <c r="D1143" s="257">
        <v>8</v>
      </c>
      <c r="E1143" s="258">
        <v>46006</v>
      </c>
      <c r="F1143" s="258">
        <v>46021</v>
      </c>
      <c r="G1143" s="257">
        <v>-6</v>
      </c>
      <c r="H1143" s="257">
        <v>705000</v>
      </c>
      <c r="I1143" s="257">
        <v>705000</v>
      </c>
      <c r="J1143" s="257">
        <v>705000</v>
      </c>
      <c r="K1143" s="257">
        <v>0</v>
      </c>
      <c r="L1143" s="257">
        <v>0</v>
      </c>
      <c r="M1143" s="257">
        <v>0</v>
      </c>
      <c r="N1143" s="257">
        <v>0</v>
      </c>
      <c r="O1143" s="257">
        <v>0</v>
      </c>
      <c r="P1143" s="254"/>
    </row>
    <row r="1144" spans="1:16" ht="18.75" customHeight="1">
      <c r="A1144" s="12" t="s">
        <v>203</v>
      </c>
      <c r="B1144" s="255">
        <v>751</v>
      </c>
      <c r="C1144" s="256">
        <v>18572</v>
      </c>
      <c r="D1144" s="257">
        <v>8</v>
      </c>
      <c r="E1144" s="258">
        <v>46007</v>
      </c>
      <c r="F1144" s="258">
        <v>46022</v>
      </c>
      <c r="G1144" s="257">
        <v>-7</v>
      </c>
      <c r="H1144" s="257">
        <v>838400</v>
      </c>
      <c r="I1144" s="257">
        <v>838400</v>
      </c>
      <c r="J1144" s="257">
        <v>838400</v>
      </c>
      <c r="K1144" s="257">
        <v>0</v>
      </c>
      <c r="L1144" s="257">
        <v>0</v>
      </c>
      <c r="M1144" s="257">
        <v>0</v>
      </c>
      <c r="N1144" s="257">
        <v>0</v>
      </c>
      <c r="O1144" s="257">
        <v>0</v>
      </c>
      <c r="P1144" s="254"/>
    </row>
    <row r="1145" spans="1:16" ht="18.75" customHeight="1">
      <c r="A1145" s="12" t="s">
        <v>203</v>
      </c>
      <c r="B1145" s="255">
        <v>751</v>
      </c>
      <c r="C1145" s="256">
        <v>18620</v>
      </c>
      <c r="D1145" s="257">
        <v>8</v>
      </c>
      <c r="E1145" s="258">
        <v>46008</v>
      </c>
      <c r="F1145" s="258">
        <v>46023</v>
      </c>
      <c r="G1145" s="257">
        <v>-8</v>
      </c>
      <c r="H1145" s="257">
        <v>676800</v>
      </c>
      <c r="I1145" s="257">
        <v>676800</v>
      </c>
      <c r="J1145" s="257">
        <v>676800</v>
      </c>
      <c r="K1145" s="257">
        <v>0</v>
      </c>
      <c r="L1145" s="257">
        <v>0</v>
      </c>
      <c r="M1145" s="257">
        <v>0</v>
      </c>
      <c r="N1145" s="257">
        <v>0</v>
      </c>
      <c r="O1145" s="257">
        <v>0</v>
      </c>
      <c r="P1145" s="254"/>
    </row>
    <row r="1146" spans="1:16" ht="18.75" customHeight="1">
      <c r="A1146" s="12" t="s">
        <v>203</v>
      </c>
      <c r="B1146" s="255">
        <v>751</v>
      </c>
      <c r="C1146" s="256">
        <v>18659</v>
      </c>
      <c r="D1146" s="257">
        <v>8</v>
      </c>
      <c r="E1146" s="258">
        <v>46009</v>
      </c>
      <c r="F1146" s="258">
        <v>46024</v>
      </c>
      <c r="G1146" s="257">
        <v>-9</v>
      </c>
      <c r="H1146" s="257">
        <v>1600100</v>
      </c>
      <c r="I1146" s="257">
        <v>1600100</v>
      </c>
      <c r="J1146" s="257">
        <v>1600100</v>
      </c>
      <c r="K1146" s="257">
        <v>0</v>
      </c>
      <c r="L1146" s="257">
        <v>0</v>
      </c>
      <c r="M1146" s="257">
        <v>0</v>
      </c>
      <c r="N1146" s="257">
        <v>0</v>
      </c>
      <c r="O1146" s="257">
        <v>0</v>
      </c>
      <c r="P1146" s="254"/>
    </row>
    <row r="1147" spans="1:16" ht="18.75" customHeight="1">
      <c r="A1147" s="12" t="s">
        <v>161</v>
      </c>
      <c r="B1147" s="255">
        <v>751</v>
      </c>
      <c r="C1147" s="256">
        <v>18161</v>
      </c>
      <c r="D1147" s="257">
        <v>4</v>
      </c>
      <c r="E1147" s="258">
        <v>45995</v>
      </c>
      <c r="F1147" s="258">
        <v>46010</v>
      </c>
      <c r="G1147" s="257">
        <v>5</v>
      </c>
      <c r="H1147" s="257">
        <v>3968250</v>
      </c>
      <c r="I1147" s="257">
        <v>3905350</v>
      </c>
      <c r="J1147" s="257">
        <v>0</v>
      </c>
      <c r="K1147" s="257">
        <v>3905350</v>
      </c>
      <c r="L1147" s="257">
        <v>0</v>
      </c>
      <c r="M1147" s="257">
        <v>0</v>
      </c>
      <c r="N1147" s="257">
        <v>0</v>
      </c>
      <c r="O1147" s="257">
        <v>0</v>
      </c>
      <c r="P1147" s="254"/>
    </row>
    <row r="1148" spans="1:16" ht="18.75" customHeight="1">
      <c r="A1148" s="12" t="s">
        <v>161</v>
      </c>
      <c r="B1148" s="255">
        <v>751</v>
      </c>
      <c r="C1148" s="256">
        <v>18201</v>
      </c>
      <c r="D1148" s="257">
        <v>4</v>
      </c>
      <c r="E1148" s="258">
        <v>45996</v>
      </c>
      <c r="F1148" s="258">
        <v>46011</v>
      </c>
      <c r="G1148" s="257">
        <v>4</v>
      </c>
      <c r="H1148" s="257">
        <v>6544300</v>
      </c>
      <c r="I1148" s="257">
        <v>6483250</v>
      </c>
      <c r="J1148" s="257">
        <v>0</v>
      </c>
      <c r="K1148" s="257">
        <v>6483250</v>
      </c>
      <c r="L1148" s="257">
        <v>0</v>
      </c>
      <c r="M1148" s="257">
        <v>0</v>
      </c>
      <c r="N1148" s="257">
        <v>0</v>
      </c>
      <c r="O1148" s="257">
        <v>0</v>
      </c>
      <c r="P1148" s="254"/>
    </row>
    <row r="1149" spans="1:16" ht="18.75" customHeight="1">
      <c r="A1149" s="12" t="s">
        <v>161</v>
      </c>
      <c r="B1149" s="255">
        <v>751</v>
      </c>
      <c r="C1149" s="256">
        <v>18249</v>
      </c>
      <c r="D1149" s="257">
        <v>4</v>
      </c>
      <c r="E1149" s="258">
        <v>45997</v>
      </c>
      <c r="F1149" s="258">
        <v>46012</v>
      </c>
      <c r="G1149" s="257">
        <v>3</v>
      </c>
      <c r="H1149" s="257">
        <v>3034300</v>
      </c>
      <c r="I1149" s="257">
        <v>3034300</v>
      </c>
      <c r="J1149" s="257">
        <v>0</v>
      </c>
      <c r="K1149" s="257">
        <v>3034300</v>
      </c>
      <c r="L1149" s="257">
        <v>0</v>
      </c>
      <c r="M1149" s="257">
        <v>0</v>
      </c>
      <c r="N1149" s="257">
        <v>0</v>
      </c>
      <c r="O1149" s="257">
        <v>0</v>
      </c>
      <c r="P1149" s="254"/>
    </row>
    <row r="1150" spans="1:16" ht="18.75" customHeight="1">
      <c r="A1150" s="12" t="s">
        <v>161</v>
      </c>
      <c r="B1150" s="255">
        <v>751</v>
      </c>
      <c r="C1150" s="256">
        <v>18361</v>
      </c>
      <c r="D1150" s="257">
        <v>4</v>
      </c>
      <c r="E1150" s="258">
        <v>46001</v>
      </c>
      <c r="F1150" s="258">
        <v>46016</v>
      </c>
      <c r="G1150" s="257">
        <v>-1</v>
      </c>
      <c r="H1150" s="257">
        <v>5910750</v>
      </c>
      <c r="I1150" s="257">
        <v>5814550</v>
      </c>
      <c r="J1150" s="257">
        <v>5814550</v>
      </c>
      <c r="K1150" s="257">
        <v>0</v>
      </c>
      <c r="L1150" s="257">
        <v>0</v>
      </c>
      <c r="M1150" s="257">
        <v>0</v>
      </c>
      <c r="N1150" s="257">
        <v>0</v>
      </c>
      <c r="O1150" s="257">
        <v>0</v>
      </c>
      <c r="P1150" s="254"/>
    </row>
    <row r="1151" spans="1:16" ht="18.75" customHeight="1">
      <c r="A1151" s="12" t="s">
        <v>161</v>
      </c>
      <c r="B1151" s="255">
        <v>751</v>
      </c>
      <c r="C1151" s="256">
        <v>18403</v>
      </c>
      <c r="D1151" s="257">
        <v>4</v>
      </c>
      <c r="E1151" s="258">
        <v>46002</v>
      </c>
      <c r="F1151" s="258">
        <v>46017</v>
      </c>
      <c r="G1151" s="257">
        <v>-2</v>
      </c>
      <c r="H1151" s="257">
        <v>5564800</v>
      </c>
      <c r="I1151" s="257">
        <v>5496350</v>
      </c>
      <c r="J1151" s="257">
        <v>5496350</v>
      </c>
      <c r="K1151" s="257">
        <v>0</v>
      </c>
      <c r="L1151" s="257">
        <v>0</v>
      </c>
      <c r="M1151" s="257">
        <v>0</v>
      </c>
      <c r="N1151" s="257">
        <v>0</v>
      </c>
      <c r="O1151" s="257">
        <v>0</v>
      </c>
      <c r="P1151" s="254"/>
    </row>
    <row r="1152" spans="1:16" ht="18.75" customHeight="1">
      <c r="A1152" s="12" t="s">
        <v>161</v>
      </c>
      <c r="B1152" s="255">
        <v>751</v>
      </c>
      <c r="C1152" s="256">
        <v>18454</v>
      </c>
      <c r="D1152" s="257">
        <v>4</v>
      </c>
      <c r="E1152" s="258">
        <v>46003</v>
      </c>
      <c r="F1152" s="258">
        <v>46018</v>
      </c>
      <c r="G1152" s="257">
        <v>-3</v>
      </c>
      <c r="H1152" s="257">
        <v>5379800</v>
      </c>
      <c r="I1152" s="257">
        <v>5333550</v>
      </c>
      <c r="J1152" s="257">
        <v>5333550</v>
      </c>
      <c r="K1152" s="257">
        <v>0</v>
      </c>
      <c r="L1152" s="257">
        <v>0</v>
      </c>
      <c r="M1152" s="257">
        <v>0</v>
      </c>
      <c r="N1152" s="257">
        <v>0</v>
      </c>
      <c r="O1152" s="257">
        <v>0</v>
      </c>
      <c r="P1152" s="254"/>
    </row>
    <row r="1153" spans="1:16" ht="18.75" customHeight="1">
      <c r="A1153" s="12" t="s">
        <v>161</v>
      </c>
      <c r="B1153" s="255">
        <v>151</v>
      </c>
      <c r="C1153" s="256">
        <v>23267</v>
      </c>
      <c r="D1153" s="257">
        <v>4</v>
      </c>
      <c r="E1153" s="258">
        <v>46006</v>
      </c>
      <c r="F1153" s="258">
        <v>46021</v>
      </c>
      <c r="G1153" s="257">
        <v>-6</v>
      </c>
      <c r="H1153" s="257">
        <v>5698000</v>
      </c>
      <c r="I1153" s="257">
        <v>5655450</v>
      </c>
      <c r="J1153" s="257">
        <v>5655450</v>
      </c>
      <c r="K1153" s="257">
        <v>0</v>
      </c>
      <c r="L1153" s="257">
        <v>0</v>
      </c>
      <c r="M1153" s="257">
        <v>0</v>
      </c>
      <c r="N1153" s="257">
        <v>0</v>
      </c>
      <c r="O1153" s="257">
        <v>0</v>
      </c>
      <c r="P1153" s="254"/>
    </row>
    <row r="1154" spans="1:16" ht="18.75" customHeight="1">
      <c r="A1154" s="12" t="s">
        <v>161</v>
      </c>
      <c r="B1154" s="255">
        <v>751</v>
      </c>
      <c r="C1154" s="256">
        <v>18539</v>
      </c>
      <c r="D1154" s="257">
        <v>4</v>
      </c>
      <c r="E1154" s="258">
        <v>46006</v>
      </c>
      <c r="F1154" s="258">
        <v>46021</v>
      </c>
      <c r="G1154" s="257">
        <v>-6</v>
      </c>
      <c r="H1154" s="257">
        <v>5740100</v>
      </c>
      <c r="I1154" s="257">
        <v>5680900</v>
      </c>
      <c r="J1154" s="257">
        <v>5680900</v>
      </c>
      <c r="K1154" s="257">
        <v>0</v>
      </c>
      <c r="L1154" s="257">
        <v>0</v>
      </c>
      <c r="M1154" s="257">
        <v>0</v>
      </c>
      <c r="N1154" s="257">
        <v>0</v>
      </c>
      <c r="O1154" s="257">
        <v>0</v>
      </c>
      <c r="P1154" s="254"/>
    </row>
    <row r="1155" spans="1:16" ht="18.75" customHeight="1">
      <c r="A1155" s="12" t="s">
        <v>161</v>
      </c>
      <c r="B1155" s="255">
        <v>751</v>
      </c>
      <c r="C1155" s="256">
        <v>18585</v>
      </c>
      <c r="D1155" s="257">
        <v>4</v>
      </c>
      <c r="E1155" s="258">
        <v>46008</v>
      </c>
      <c r="F1155" s="258">
        <v>46023</v>
      </c>
      <c r="G1155" s="257">
        <v>-8</v>
      </c>
      <c r="H1155" s="257">
        <v>7890000</v>
      </c>
      <c r="I1155" s="257">
        <v>7793150</v>
      </c>
      <c r="J1155" s="257">
        <v>7793150</v>
      </c>
      <c r="K1155" s="257">
        <v>0</v>
      </c>
      <c r="L1155" s="257">
        <v>0</v>
      </c>
      <c r="M1155" s="257">
        <v>0</v>
      </c>
      <c r="N1155" s="257">
        <v>0</v>
      </c>
      <c r="O1155" s="257">
        <v>0</v>
      </c>
      <c r="P1155" s="254"/>
    </row>
    <row r="1156" spans="1:16" ht="18.75" customHeight="1">
      <c r="A1156" s="12" t="s">
        <v>161</v>
      </c>
      <c r="B1156" s="255">
        <v>751</v>
      </c>
      <c r="C1156" s="256">
        <v>18602</v>
      </c>
      <c r="D1156" s="257">
        <v>4</v>
      </c>
      <c r="E1156" s="258">
        <v>46008</v>
      </c>
      <c r="F1156" s="258">
        <v>46023</v>
      </c>
      <c r="G1156" s="257">
        <v>-8</v>
      </c>
      <c r="H1156" s="257">
        <v>4169900</v>
      </c>
      <c r="I1156" s="257">
        <v>4123650</v>
      </c>
      <c r="J1156" s="257">
        <v>4123650</v>
      </c>
      <c r="K1156" s="257">
        <v>0</v>
      </c>
      <c r="L1156" s="257">
        <v>0</v>
      </c>
      <c r="M1156" s="257">
        <v>0</v>
      </c>
      <c r="N1156" s="257">
        <v>0</v>
      </c>
      <c r="O1156" s="257">
        <v>0</v>
      </c>
      <c r="P1156" s="254"/>
    </row>
    <row r="1157" spans="1:16" ht="18.75" customHeight="1">
      <c r="A1157" s="12" t="s">
        <v>161</v>
      </c>
      <c r="B1157" s="255">
        <v>751</v>
      </c>
      <c r="C1157" s="256">
        <v>18705</v>
      </c>
      <c r="D1157" s="257">
        <v>4</v>
      </c>
      <c r="E1157" s="258">
        <v>46010</v>
      </c>
      <c r="F1157" s="258">
        <v>46025</v>
      </c>
      <c r="G1157" s="257">
        <v>-10</v>
      </c>
      <c r="H1157" s="257">
        <v>3842450</v>
      </c>
      <c r="I1157" s="257">
        <v>3783250</v>
      </c>
      <c r="J1157" s="257">
        <v>3783250</v>
      </c>
      <c r="K1157" s="257">
        <v>0</v>
      </c>
      <c r="L1157" s="257">
        <v>0</v>
      </c>
      <c r="M1157" s="257">
        <v>0</v>
      </c>
      <c r="N1157" s="257">
        <v>0</v>
      </c>
      <c r="O1157" s="257">
        <v>0</v>
      </c>
      <c r="P1157" s="254"/>
    </row>
    <row r="1158" spans="1:16" ht="18.75" customHeight="1">
      <c r="A1158" s="12" t="s">
        <v>161</v>
      </c>
      <c r="B1158" s="255">
        <v>751</v>
      </c>
      <c r="C1158" s="256">
        <v>18749</v>
      </c>
      <c r="D1158" s="257">
        <v>4</v>
      </c>
      <c r="E1158" s="258">
        <v>46011</v>
      </c>
      <c r="F1158" s="258">
        <v>46026</v>
      </c>
      <c r="G1158" s="257">
        <v>-11</v>
      </c>
      <c r="H1158" s="257">
        <v>5403850</v>
      </c>
      <c r="I1158" s="257">
        <v>5270650</v>
      </c>
      <c r="J1158" s="257">
        <v>5270650</v>
      </c>
      <c r="K1158" s="257">
        <v>0</v>
      </c>
      <c r="L1158" s="257">
        <v>0</v>
      </c>
      <c r="M1158" s="257">
        <v>0</v>
      </c>
      <c r="N1158" s="257">
        <v>0</v>
      </c>
      <c r="O1158" s="257">
        <v>0</v>
      </c>
      <c r="P1158" s="254"/>
    </row>
    <row r="1159" spans="1:16" ht="18.75" customHeight="1">
      <c r="A1159" s="12" t="s">
        <v>161</v>
      </c>
      <c r="B1159" s="255">
        <v>751</v>
      </c>
      <c r="C1159" s="256">
        <v>18852</v>
      </c>
      <c r="D1159" s="257">
        <v>4</v>
      </c>
      <c r="E1159" s="258">
        <v>46014</v>
      </c>
      <c r="F1159" s="258">
        <v>46029</v>
      </c>
      <c r="G1159" s="257">
        <v>-14</v>
      </c>
      <c r="H1159" s="257">
        <v>2828650</v>
      </c>
      <c r="I1159" s="257">
        <v>2828650</v>
      </c>
      <c r="J1159" s="257">
        <v>2828650</v>
      </c>
      <c r="K1159" s="257">
        <v>0</v>
      </c>
      <c r="L1159" s="257">
        <v>0</v>
      </c>
      <c r="M1159" s="257">
        <v>0</v>
      </c>
      <c r="N1159" s="257">
        <v>0</v>
      </c>
      <c r="O1159" s="257">
        <v>0</v>
      </c>
      <c r="P1159" s="254"/>
    </row>
    <row r="1160" spans="1:16" ht="18.75" customHeight="1">
      <c r="A1160" s="12" t="s">
        <v>204</v>
      </c>
      <c r="B1160" s="255">
        <v>751</v>
      </c>
      <c r="C1160" s="256">
        <v>16947</v>
      </c>
      <c r="D1160" s="257">
        <v>1</v>
      </c>
      <c r="E1160" s="258">
        <v>45954</v>
      </c>
      <c r="F1160" s="258">
        <v>45957</v>
      </c>
      <c r="G1160" s="257">
        <v>58</v>
      </c>
      <c r="H1160" s="257">
        <v>2649800</v>
      </c>
      <c r="I1160" s="257">
        <v>2649800</v>
      </c>
      <c r="J1160" s="257">
        <v>0</v>
      </c>
      <c r="K1160" s="257">
        <v>0</v>
      </c>
      <c r="L1160" s="257">
        <v>0</v>
      </c>
      <c r="M1160" s="257">
        <v>0</v>
      </c>
      <c r="N1160" s="257">
        <v>0</v>
      </c>
      <c r="O1160" s="257">
        <v>2649800</v>
      </c>
      <c r="P1160" s="254"/>
    </row>
    <row r="1161" spans="1:16" ht="18.75" customHeight="1">
      <c r="A1161" s="12" t="s">
        <v>204</v>
      </c>
      <c r="B1161" s="255">
        <v>751</v>
      </c>
      <c r="C1161" s="256">
        <v>16960</v>
      </c>
      <c r="D1161" s="257">
        <v>1</v>
      </c>
      <c r="E1161" s="258">
        <v>45955</v>
      </c>
      <c r="F1161" s="258">
        <v>45958</v>
      </c>
      <c r="G1161" s="257">
        <v>57</v>
      </c>
      <c r="H1161" s="257">
        <v>936000</v>
      </c>
      <c r="I1161" s="257">
        <v>936000</v>
      </c>
      <c r="J1161" s="257">
        <v>0</v>
      </c>
      <c r="K1161" s="257">
        <v>0</v>
      </c>
      <c r="L1161" s="257">
        <v>0</v>
      </c>
      <c r="M1161" s="257">
        <v>0</v>
      </c>
      <c r="N1161" s="257">
        <v>0</v>
      </c>
      <c r="O1161" s="257">
        <v>936000</v>
      </c>
      <c r="P1161" s="254"/>
    </row>
    <row r="1162" spans="1:16" ht="18.75" customHeight="1">
      <c r="A1162" s="12" t="s">
        <v>1400</v>
      </c>
      <c r="B1162" s="255">
        <v>151</v>
      </c>
      <c r="C1162" s="256">
        <v>23111</v>
      </c>
      <c r="D1162" s="257">
        <v>11</v>
      </c>
      <c r="E1162" s="258">
        <v>46001</v>
      </c>
      <c r="F1162" s="258">
        <v>46009</v>
      </c>
      <c r="G1162" s="257">
        <v>6</v>
      </c>
      <c r="H1162" s="257">
        <v>1776600</v>
      </c>
      <c r="I1162" s="257">
        <v>1776600</v>
      </c>
      <c r="J1162" s="257">
        <v>0</v>
      </c>
      <c r="K1162" s="257">
        <v>1776600</v>
      </c>
      <c r="L1162" s="257">
        <v>0</v>
      </c>
      <c r="M1162" s="257">
        <v>0</v>
      </c>
      <c r="N1162" s="257">
        <v>0</v>
      </c>
      <c r="O1162" s="257">
        <v>0</v>
      </c>
      <c r="P1162" s="254"/>
    </row>
    <row r="1163" spans="1:16" ht="18.75" customHeight="1">
      <c r="A1163" s="12" t="s">
        <v>1400</v>
      </c>
      <c r="B1163" s="255">
        <v>151</v>
      </c>
      <c r="C1163" s="256">
        <v>23154</v>
      </c>
      <c r="D1163" s="257">
        <v>11</v>
      </c>
      <c r="E1163" s="258">
        <v>46002</v>
      </c>
      <c r="F1163" s="258">
        <v>46010</v>
      </c>
      <c r="G1163" s="257">
        <v>5</v>
      </c>
      <c r="H1163" s="257">
        <v>5602800</v>
      </c>
      <c r="I1163" s="257">
        <v>5602800</v>
      </c>
      <c r="J1163" s="257">
        <v>0</v>
      </c>
      <c r="K1163" s="257">
        <v>5602800</v>
      </c>
      <c r="L1163" s="257">
        <v>0</v>
      </c>
      <c r="M1163" s="257">
        <v>0</v>
      </c>
      <c r="N1163" s="257">
        <v>0</v>
      </c>
      <c r="O1163" s="257">
        <v>0</v>
      </c>
      <c r="P1163" s="254"/>
    </row>
    <row r="1164" spans="1:16" ht="18.75" customHeight="1">
      <c r="A1164" s="12" t="s">
        <v>1400</v>
      </c>
      <c r="B1164" s="255">
        <v>151</v>
      </c>
      <c r="C1164" s="256">
        <v>23190</v>
      </c>
      <c r="D1164" s="257">
        <v>11</v>
      </c>
      <c r="E1164" s="258">
        <v>46003</v>
      </c>
      <c r="F1164" s="258">
        <v>46011</v>
      </c>
      <c r="G1164" s="257">
        <v>4</v>
      </c>
      <c r="H1164" s="257">
        <v>2010400</v>
      </c>
      <c r="I1164" s="257">
        <v>2010400</v>
      </c>
      <c r="J1164" s="257">
        <v>0</v>
      </c>
      <c r="K1164" s="257">
        <v>2010400</v>
      </c>
      <c r="L1164" s="257">
        <v>0</v>
      </c>
      <c r="M1164" s="257">
        <v>0</v>
      </c>
      <c r="N1164" s="257">
        <v>0</v>
      </c>
      <c r="O1164" s="257">
        <v>0</v>
      </c>
      <c r="P1164" s="254"/>
    </row>
    <row r="1165" spans="1:16" ht="18.75" customHeight="1">
      <c r="A1165" s="12" t="s">
        <v>1400</v>
      </c>
      <c r="B1165" s="255">
        <v>151</v>
      </c>
      <c r="C1165" s="256">
        <v>23330</v>
      </c>
      <c r="D1165" s="257">
        <v>11</v>
      </c>
      <c r="E1165" s="258">
        <v>46009</v>
      </c>
      <c r="F1165" s="258">
        <v>46017</v>
      </c>
      <c r="G1165" s="257">
        <v>-2</v>
      </c>
      <c r="H1165" s="257">
        <v>6169800</v>
      </c>
      <c r="I1165" s="257">
        <v>6169800</v>
      </c>
      <c r="J1165" s="257">
        <v>6169800</v>
      </c>
      <c r="K1165" s="257">
        <v>0</v>
      </c>
      <c r="L1165" s="257">
        <v>0</v>
      </c>
      <c r="M1165" s="257">
        <v>0</v>
      </c>
      <c r="N1165" s="257">
        <v>0</v>
      </c>
      <c r="O1165" s="257">
        <v>0</v>
      </c>
      <c r="P1165" s="254"/>
    </row>
    <row r="1166" spans="1:16" ht="18.75" customHeight="1">
      <c r="A1166" s="12" t="s">
        <v>1400</v>
      </c>
      <c r="B1166" s="255">
        <v>151</v>
      </c>
      <c r="C1166" s="256">
        <v>23460</v>
      </c>
      <c r="D1166" s="257">
        <v>11</v>
      </c>
      <c r="E1166" s="258">
        <v>46011</v>
      </c>
      <c r="F1166" s="258">
        <v>46019</v>
      </c>
      <c r="G1166" s="257">
        <v>-4</v>
      </c>
      <c r="H1166" s="257">
        <v>3565800</v>
      </c>
      <c r="I1166" s="257">
        <v>3565800</v>
      </c>
      <c r="J1166" s="257">
        <v>3565800</v>
      </c>
      <c r="K1166" s="257">
        <v>0</v>
      </c>
      <c r="L1166" s="257">
        <v>0</v>
      </c>
      <c r="M1166" s="257">
        <v>0</v>
      </c>
      <c r="N1166" s="257">
        <v>0</v>
      </c>
      <c r="O1166" s="257">
        <v>0</v>
      </c>
      <c r="P1166" s="254"/>
    </row>
    <row r="1167" spans="1:16" ht="18.75" customHeight="1">
      <c r="A1167" s="12" t="s">
        <v>1400</v>
      </c>
      <c r="B1167" s="255">
        <v>151</v>
      </c>
      <c r="C1167" s="256">
        <v>23525</v>
      </c>
      <c r="D1167" s="257">
        <v>11</v>
      </c>
      <c r="E1167" s="258">
        <v>46014</v>
      </c>
      <c r="F1167" s="258">
        <v>46022</v>
      </c>
      <c r="G1167" s="257">
        <v>-7</v>
      </c>
      <c r="H1167" s="257">
        <v>5409600</v>
      </c>
      <c r="I1167" s="257">
        <v>5409600</v>
      </c>
      <c r="J1167" s="257">
        <v>5409600</v>
      </c>
      <c r="K1167" s="257">
        <v>0</v>
      </c>
      <c r="L1167" s="257">
        <v>0</v>
      </c>
      <c r="M1167" s="257">
        <v>0</v>
      </c>
      <c r="N1167" s="257">
        <v>0</v>
      </c>
      <c r="O1167" s="257">
        <v>0</v>
      </c>
      <c r="P1167" s="254"/>
    </row>
    <row r="1168" spans="1:16" ht="18.75" customHeight="1">
      <c r="A1168" s="12" t="s">
        <v>205</v>
      </c>
      <c r="B1168" s="255">
        <v>751</v>
      </c>
      <c r="C1168" s="256">
        <v>17854</v>
      </c>
      <c r="D1168" s="257">
        <v>1</v>
      </c>
      <c r="E1168" s="258">
        <v>45986</v>
      </c>
      <c r="F1168" s="258">
        <v>46001</v>
      </c>
      <c r="G1168" s="257">
        <v>14</v>
      </c>
      <c r="H1168" s="257">
        <v>321300</v>
      </c>
      <c r="I1168" s="257">
        <v>10590</v>
      </c>
      <c r="J1168" s="257">
        <v>0</v>
      </c>
      <c r="K1168" s="257">
        <v>0</v>
      </c>
      <c r="L1168" s="257">
        <v>10590</v>
      </c>
      <c r="M1168" s="257">
        <v>0</v>
      </c>
      <c r="N1168" s="257">
        <v>0</v>
      </c>
      <c r="O1168" s="257">
        <v>0</v>
      </c>
      <c r="P1168" s="254"/>
    </row>
    <row r="1169" spans="1:16" ht="18.75" customHeight="1">
      <c r="A1169" s="12" t="s">
        <v>205</v>
      </c>
      <c r="B1169" s="255">
        <v>751</v>
      </c>
      <c r="C1169" s="256">
        <v>18152</v>
      </c>
      <c r="D1169" s="257">
        <v>1</v>
      </c>
      <c r="E1169" s="258">
        <v>45995</v>
      </c>
      <c r="F1169" s="258">
        <v>46010</v>
      </c>
      <c r="G1169" s="257">
        <v>5</v>
      </c>
      <c r="H1169" s="257">
        <v>182400</v>
      </c>
      <c r="I1169" s="257">
        <v>182400</v>
      </c>
      <c r="J1169" s="257">
        <v>0</v>
      </c>
      <c r="K1169" s="257">
        <v>182400</v>
      </c>
      <c r="L1169" s="257">
        <v>0</v>
      </c>
      <c r="M1169" s="257">
        <v>0</v>
      </c>
      <c r="N1169" s="257">
        <v>0</v>
      </c>
      <c r="O1169" s="257">
        <v>0</v>
      </c>
      <c r="P1169" s="254"/>
    </row>
    <row r="1170" spans="1:16" ht="18.75" customHeight="1">
      <c r="A1170" s="12" t="s">
        <v>205</v>
      </c>
      <c r="B1170" s="255">
        <v>751</v>
      </c>
      <c r="C1170" s="256">
        <v>18187</v>
      </c>
      <c r="D1170" s="257">
        <v>1</v>
      </c>
      <c r="E1170" s="258">
        <v>45996</v>
      </c>
      <c r="F1170" s="258">
        <v>46011</v>
      </c>
      <c r="G1170" s="257">
        <v>4</v>
      </c>
      <c r="H1170" s="257">
        <v>248600</v>
      </c>
      <c r="I1170" s="257">
        <v>248600</v>
      </c>
      <c r="J1170" s="257">
        <v>0</v>
      </c>
      <c r="K1170" s="257">
        <v>248600</v>
      </c>
      <c r="L1170" s="257">
        <v>0</v>
      </c>
      <c r="M1170" s="257">
        <v>0</v>
      </c>
      <c r="N1170" s="257">
        <v>0</v>
      </c>
      <c r="O1170" s="257">
        <v>0</v>
      </c>
      <c r="P1170" s="254"/>
    </row>
    <row r="1171" spans="1:16" ht="18.75" customHeight="1">
      <c r="A1171" s="12" t="s">
        <v>205</v>
      </c>
      <c r="B1171" s="255">
        <v>751</v>
      </c>
      <c r="C1171" s="256">
        <v>18290</v>
      </c>
      <c r="D1171" s="257">
        <v>1</v>
      </c>
      <c r="E1171" s="258">
        <v>46000</v>
      </c>
      <c r="F1171" s="258">
        <v>46015</v>
      </c>
      <c r="G1171" s="257">
        <v>0</v>
      </c>
      <c r="H1171" s="257">
        <v>2553400</v>
      </c>
      <c r="I1171" s="257">
        <v>2553400</v>
      </c>
      <c r="J1171" s="257">
        <v>2553400</v>
      </c>
      <c r="K1171" s="257">
        <v>0</v>
      </c>
      <c r="L1171" s="257">
        <v>0</v>
      </c>
      <c r="M1171" s="257">
        <v>0</v>
      </c>
      <c r="N1171" s="257">
        <v>0</v>
      </c>
      <c r="O1171" s="257">
        <v>0</v>
      </c>
      <c r="P1171" s="254"/>
    </row>
    <row r="1172" spans="1:16" ht="18.75" customHeight="1">
      <c r="A1172" s="12" t="s">
        <v>205</v>
      </c>
      <c r="B1172" s="255">
        <v>751</v>
      </c>
      <c r="C1172" s="256">
        <v>18295</v>
      </c>
      <c r="D1172" s="257">
        <v>1</v>
      </c>
      <c r="E1172" s="258">
        <v>46000</v>
      </c>
      <c r="F1172" s="258">
        <v>46015</v>
      </c>
      <c r="G1172" s="257">
        <v>0</v>
      </c>
      <c r="H1172" s="257">
        <v>683500</v>
      </c>
      <c r="I1172" s="257">
        <v>683500</v>
      </c>
      <c r="J1172" s="257">
        <v>683500</v>
      </c>
      <c r="K1172" s="257">
        <v>0</v>
      </c>
      <c r="L1172" s="257">
        <v>0</v>
      </c>
      <c r="M1172" s="257">
        <v>0</v>
      </c>
      <c r="N1172" s="257">
        <v>0</v>
      </c>
      <c r="O1172" s="257">
        <v>0</v>
      </c>
      <c r="P1172" s="254"/>
    </row>
    <row r="1173" spans="1:16" ht="18.75" customHeight="1">
      <c r="A1173" s="12" t="s">
        <v>205</v>
      </c>
      <c r="B1173" s="255">
        <v>751</v>
      </c>
      <c r="C1173" s="256">
        <v>18302</v>
      </c>
      <c r="D1173" s="257">
        <v>1</v>
      </c>
      <c r="E1173" s="258">
        <v>46000</v>
      </c>
      <c r="F1173" s="258">
        <v>46015</v>
      </c>
      <c r="G1173" s="257">
        <v>0</v>
      </c>
      <c r="H1173" s="257">
        <v>2429400</v>
      </c>
      <c r="I1173" s="257">
        <v>2429400</v>
      </c>
      <c r="J1173" s="257">
        <v>2429400</v>
      </c>
      <c r="K1173" s="257">
        <v>0</v>
      </c>
      <c r="L1173" s="257">
        <v>0</v>
      </c>
      <c r="M1173" s="257">
        <v>0</v>
      </c>
      <c r="N1173" s="257">
        <v>0</v>
      </c>
      <c r="O1173" s="257">
        <v>0</v>
      </c>
      <c r="P1173" s="254"/>
    </row>
    <row r="1174" spans="1:16" ht="18.75" customHeight="1">
      <c r="A1174" s="12" t="s">
        <v>205</v>
      </c>
      <c r="B1174" s="255">
        <v>751</v>
      </c>
      <c r="C1174" s="256">
        <v>18533</v>
      </c>
      <c r="D1174" s="257">
        <v>1</v>
      </c>
      <c r="E1174" s="258">
        <v>46006</v>
      </c>
      <c r="F1174" s="258">
        <v>46021</v>
      </c>
      <c r="G1174" s="257">
        <v>-6</v>
      </c>
      <c r="H1174" s="257">
        <v>587900</v>
      </c>
      <c r="I1174" s="257">
        <v>587900</v>
      </c>
      <c r="J1174" s="257">
        <v>587900</v>
      </c>
      <c r="K1174" s="257">
        <v>0</v>
      </c>
      <c r="L1174" s="257">
        <v>0</v>
      </c>
      <c r="M1174" s="257">
        <v>0</v>
      </c>
      <c r="N1174" s="257">
        <v>0</v>
      </c>
      <c r="O1174" s="257">
        <v>0</v>
      </c>
      <c r="P1174" s="254"/>
    </row>
    <row r="1175" spans="1:16" ht="18.75" customHeight="1">
      <c r="A1175" s="12" t="s">
        <v>205</v>
      </c>
      <c r="B1175" s="255">
        <v>751</v>
      </c>
      <c r="C1175" s="256">
        <v>18549</v>
      </c>
      <c r="D1175" s="257">
        <v>1</v>
      </c>
      <c r="E1175" s="258">
        <v>46007</v>
      </c>
      <c r="F1175" s="258">
        <v>46022</v>
      </c>
      <c r="G1175" s="257">
        <v>-7</v>
      </c>
      <c r="H1175" s="257">
        <v>5666700</v>
      </c>
      <c r="I1175" s="257">
        <v>5666700</v>
      </c>
      <c r="J1175" s="257">
        <v>5666700</v>
      </c>
      <c r="K1175" s="257">
        <v>0</v>
      </c>
      <c r="L1175" s="257">
        <v>0</v>
      </c>
      <c r="M1175" s="257">
        <v>0</v>
      </c>
      <c r="N1175" s="257">
        <v>0</v>
      </c>
      <c r="O1175" s="257">
        <v>0</v>
      </c>
      <c r="P1175" s="254"/>
    </row>
    <row r="1176" spans="1:16" ht="18.75" customHeight="1">
      <c r="A1176" s="12" t="s">
        <v>205</v>
      </c>
      <c r="B1176" s="255">
        <v>751</v>
      </c>
      <c r="C1176" s="256">
        <v>18666</v>
      </c>
      <c r="D1176" s="257">
        <v>1</v>
      </c>
      <c r="E1176" s="258">
        <v>46009</v>
      </c>
      <c r="F1176" s="258">
        <v>46024</v>
      </c>
      <c r="G1176" s="257">
        <v>-9</v>
      </c>
      <c r="H1176" s="257">
        <v>822600</v>
      </c>
      <c r="I1176" s="257">
        <v>822600</v>
      </c>
      <c r="J1176" s="257">
        <v>822600</v>
      </c>
      <c r="K1176" s="257">
        <v>0</v>
      </c>
      <c r="L1176" s="257">
        <v>0</v>
      </c>
      <c r="M1176" s="257">
        <v>0</v>
      </c>
      <c r="N1176" s="257">
        <v>0</v>
      </c>
      <c r="O1176" s="257">
        <v>0</v>
      </c>
      <c r="P1176" s="254"/>
    </row>
    <row r="1177" spans="1:16" ht="18.75" customHeight="1">
      <c r="A1177" s="12" t="s">
        <v>205</v>
      </c>
      <c r="B1177" s="255">
        <v>751</v>
      </c>
      <c r="C1177" s="256">
        <v>18821</v>
      </c>
      <c r="D1177" s="257">
        <v>1</v>
      </c>
      <c r="E1177" s="258">
        <v>46013</v>
      </c>
      <c r="F1177" s="258">
        <v>46028</v>
      </c>
      <c r="G1177" s="257">
        <v>-13</v>
      </c>
      <c r="H1177" s="257">
        <v>6125750</v>
      </c>
      <c r="I1177" s="257">
        <v>6125750</v>
      </c>
      <c r="J1177" s="257">
        <v>6125750</v>
      </c>
      <c r="K1177" s="257">
        <v>0</v>
      </c>
      <c r="L1177" s="257">
        <v>0</v>
      </c>
      <c r="M1177" s="257">
        <v>0</v>
      </c>
      <c r="N1177" s="257">
        <v>0</v>
      </c>
      <c r="O1177" s="257">
        <v>0</v>
      </c>
      <c r="P1177" s="254"/>
    </row>
    <row r="1178" spans="1:16" ht="18.75" customHeight="1">
      <c r="A1178" s="12" t="s">
        <v>205</v>
      </c>
      <c r="B1178" s="255">
        <v>751</v>
      </c>
      <c r="C1178" s="256">
        <v>18841</v>
      </c>
      <c r="D1178" s="257">
        <v>1</v>
      </c>
      <c r="E1178" s="258">
        <v>46014</v>
      </c>
      <c r="F1178" s="258">
        <v>46029</v>
      </c>
      <c r="G1178" s="257">
        <v>-14</v>
      </c>
      <c r="H1178" s="257">
        <v>77900</v>
      </c>
      <c r="I1178" s="257">
        <v>77900</v>
      </c>
      <c r="J1178" s="257">
        <v>77900</v>
      </c>
      <c r="K1178" s="257">
        <v>0</v>
      </c>
      <c r="L1178" s="257">
        <v>0</v>
      </c>
      <c r="M1178" s="257">
        <v>0</v>
      </c>
      <c r="N1178" s="257">
        <v>0</v>
      </c>
      <c r="O1178" s="257">
        <v>0</v>
      </c>
      <c r="P1178" s="254"/>
    </row>
    <row r="1179" spans="1:16" ht="18.75" customHeight="1">
      <c r="A1179" s="12" t="s">
        <v>905</v>
      </c>
      <c r="B1179" s="255">
        <v>751</v>
      </c>
      <c r="C1179" s="256">
        <v>18175</v>
      </c>
      <c r="D1179" s="257">
        <v>1</v>
      </c>
      <c r="E1179" s="258">
        <v>45995</v>
      </c>
      <c r="F1179" s="258">
        <v>45996</v>
      </c>
      <c r="G1179" s="257">
        <v>19</v>
      </c>
      <c r="H1179" s="257">
        <v>4107500</v>
      </c>
      <c r="I1179" s="257">
        <v>4107500</v>
      </c>
      <c r="J1179" s="257">
        <v>0</v>
      </c>
      <c r="K1179" s="257">
        <v>0</v>
      </c>
      <c r="L1179" s="257">
        <v>0</v>
      </c>
      <c r="M1179" s="257">
        <v>4107500</v>
      </c>
      <c r="N1179" s="257">
        <v>0</v>
      </c>
      <c r="O1179" s="257">
        <v>0</v>
      </c>
      <c r="P1179" s="254"/>
    </row>
    <row r="1180" spans="1:16" ht="18.75" customHeight="1">
      <c r="A1180" s="12" t="s">
        <v>1326</v>
      </c>
      <c r="B1180" s="255">
        <v>151</v>
      </c>
      <c r="C1180" s="256">
        <v>23504</v>
      </c>
      <c r="D1180" s="257">
        <v>12</v>
      </c>
      <c r="E1180" s="258">
        <v>46013</v>
      </c>
      <c r="F1180" s="258">
        <v>46014</v>
      </c>
      <c r="G1180" s="257">
        <v>1</v>
      </c>
      <c r="H1180" s="257">
        <v>559800</v>
      </c>
      <c r="I1180" s="257">
        <v>559800</v>
      </c>
      <c r="J1180" s="257">
        <v>0</v>
      </c>
      <c r="K1180" s="257">
        <v>559800</v>
      </c>
      <c r="L1180" s="257">
        <v>0</v>
      </c>
      <c r="M1180" s="257">
        <v>0</v>
      </c>
      <c r="N1180" s="257">
        <v>0</v>
      </c>
      <c r="O1180" s="257">
        <v>0</v>
      </c>
      <c r="P1180" s="254"/>
    </row>
    <row r="1181" spans="1:16" ht="18.75" customHeight="1">
      <c r="A1181" s="12" t="s">
        <v>206</v>
      </c>
      <c r="B1181" s="255">
        <v>151</v>
      </c>
      <c r="C1181" s="256">
        <v>22252</v>
      </c>
      <c r="D1181" s="257">
        <v>0</v>
      </c>
      <c r="E1181" s="258">
        <v>45969</v>
      </c>
      <c r="F1181" s="258">
        <v>45999</v>
      </c>
      <c r="G1181" s="257">
        <v>16</v>
      </c>
      <c r="H1181" s="257">
        <v>747900</v>
      </c>
      <c r="I1181" s="257">
        <v>747900</v>
      </c>
      <c r="J1181" s="257">
        <v>0</v>
      </c>
      <c r="K1181" s="257">
        <v>0</v>
      </c>
      <c r="L1181" s="257">
        <v>0</v>
      </c>
      <c r="M1181" s="257">
        <v>747900</v>
      </c>
      <c r="N1181" s="257">
        <v>0</v>
      </c>
      <c r="O1181" s="257">
        <v>0</v>
      </c>
      <c r="P1181" s="254"/>
    </row>
    <row r="1182" spans="1:16" ht="18.75" customHeight="1">
      <c r="A1182" s="12" t="s">
        <v>206</v>
      </c>
      <c r="B1182" s="255">
        <v>151</v>
      </c>
      <c r="C1182" s="256">
        <v>22254</v>
      </c>
      <c r="D1182" s="257">
        <v>0</v>
      </c>
      <c r="E1182" s="258">
        <v>45969</v>
      </c>
      <c r="F1182" s="258">
        <v>45999</v>
      </c>
      <c r="G1182" s="257">
        <v>16</v>
      </c>
      <c r="H1182" s="257">
        <v>853500</v>
      </c>
      <c r="I1182" s="257">
        <v>853500</v>
      </c>
      <c r="J1182" s="257">
        <v>0</v>
      </c>
      <c r="K1182" s="257">
        <v>0</v>
      </c>
      <c r="L1182" s="257">
        <v>0</v>
      </c>
      <c r="M1182" s="257">
        <v>853500</v>
      </c>
      <c r="N1182" s="257">
        <v>0</v>
      </c>
      <c r="O1182" s="257">
        <v>0</v>
      </c>
      <c r="P1182" s="254"/>
    </row>
    <row r="1183" spans="1:16" ht="18.75" customHeight="1">
      <c r="A1183" s="12" t="s">
        <v>206</v>
      </c>
      <c r="B1183" s="255">
        <v>151</v>
      </c>
      <c r="C1183" s="256">
        <v>22256</v>
      </c>
      <c r="D1183" s="257">
        <v>0</v>
      </c>
      <c r="E1183" s="258">
        <v>45969</v>
      </c>
      <c r="F1183" s="258">
        <v>45999</v>
      </c>
      <c r="G1183" s="257">
        <v>16</v>
      </c>
      <c r="H1183" s="257">
        <v>272850</v>
      </c>
      <c r="I1183" s="257">
        <v>272850</v>
      </c>
      <c r="J1183" s="257">
        <v>0</v>
      </c>
      <c r="K1183" s="257">
        <v>0</v>
      </c>
      <c r="L1183" s="257">
        <v>0</v>
      </c>
      <c r="M1183" s="257">
        <v>272850</v>
      </c>
      <c r="N1183" s="257">
        <v>0</v>
      </c>
      <c r="O1183" s="257">
        <v>0</v>
      </c>
      <c r="P1183" s="254"/>
    </row>
    <row r="1184" spans="1:16" ht="18.75" customHeight="1">
      <c r="A1184" s="12" t="s">
        <v>206</v>
      </c>
      <c r="B1184" s="255">
        <v>151</v>
      </c>
      <c r="C1184" s="256">
        <v>22327</v>
      </c>
      <c r="D1184" s="257">
        <v>0</v>
      </c>
      <c r="E1184" s="258">
        <v>45973</v>
      </c>
      <c r="F1184" s="258">
        <v>46003</v>
      </c>
      <c r="G1184" s="257">
        <v>12</v>
      </c>
      <c r="H1184" s="257">
        <v>95200</v>
      </c>
      <c r="I1184" s="257">
        <v>95200</v>
      </c>
      <c r="J1184" s="257">
        <v>0</v>
      </c>
      <c r="K1184" s="257">
        <v>0</v>
      </c>
      <c r="L1184" s="257">
        <v>95200</v>
      </c>
      <c r="M1184" s="257">
        <v>0</v>
      </c>
      <c r="N1184" s="257">
        <v>0</v>
      </c>
      <c r="O1184" s="257">
        <v>0</v>
      </c>
      <c r="P1184" s="254"/>
    </row>
    <row r="1185" spans="1:16" ht="18.75" customHeight="1">
      <c r="A1185" s="12" t="s">
        <v>206</v>
      </c>
      <c r="B1185" s="255">
        <v>151</v>
      </c>
      <c r="C1185" s="256">
        <v>22337</v>
      </c>
      <c r="D1185" s="257">
        <v>0</v>
      </c>
      <c r="E1185" s="258">
        <v>45974</v>
      </c>
      <c r="F1185" s="258">
        <v>46004</v>
      </c>
      <c r="G1185" s="257">
        <v>11</v>
      </c>
      <c r="H1185" s="257">
        <v>747200</v>
      </c>
      <c r="I1185" s="257">
        <v>747200</v>
      </c>
      <c r="J1185" s="257">
        <v>0</v>
      </c>
      <c r="K1185" s="257">
        <v>0</v>
      </c>
      <c r="L1185" s="257">
        <v>747200</v>
      </c>
      <c r="M1185" s="257">
        <v>0</v>
      </c>
      <c r="N1185" s="257">
        <v>0</v>
      </c>
      <c r="O1185" s="257">
        <v>0</v>
      </c>
      <c r="P1185" s="254"/>
    </row>
    <row r="1186" spans="1:16" ht="18.75" customHeight="1">
      <c r="A1186" s="12" t="s">
        <v>206</v>
      </c>
      <c r="B1186" s="255">
        <v>151</v>
      </c>
      <c r="C1186" s="256">
        <v>22377</v>
      </c>
      <c r="D1186" s="257">
        <v>0</v>
      </c>
      <c r="E1186" s="258">
        <v>45975</v>
      </c>
      <c r="F1186" s="258">
        <v>46005</v>
      </c>
      <c r="G1186" s="257">
        <v>10</v>
      </c>
      <c r="H1186" s="257">
        <v>342550</v>
      </c>
      <c r="I1186" s="257">
        <v>342550</v>
      </c>
      <c r="J1186" s="257">
        <v>0</v>
      </c>
      <c r="K1186" s="257">
        <v>0</v>
      </c>
      <c r="L1186" s="257">
        <v>342550</v>
      </c>
      <c r="M1186" s="257">
        <v>0</v>
      </c>
      <c r="N1186" s="257">
        <v>0</v>
      </c>
      <c r="O1186" s="257">
        <v>0</v>
      </c>
      <c r="P1186" s="254"/>
    </row>
    <row r="1187" spans="1:16" ht="18.75" customHeight="1">
      <c r="A1187" s="12" t="s">
        <v>206</v>
      </c>
      <c r="B1187" s="255">
        <v>151</v>
      </c>
      <c r="C1187" s="256">
        <v>22412</v>
      </c>
      <c r="D1187" s="257">
        <v>0</v>
      </c>
      <c r="E1187" s="258">
        <v>45976</v>
      </c>
      <c r="F1187" s="258">
        <v>46006</v>
      </c>
      <c r="G1187" s="257">
        <v>9</v>
      </c>
      <c r="H1187" s="257">
        <v>772400</v>
      </c>
      <c r="I1187" s="257">
        <v>772400</v>
      </c>
      <c r="J1187" s="257">
        <v>0</v>
      </c>
      <c r="K1187" s="257">
        <v>0</v>
      </c>
      <c r="L1187" s="257">
        <v>772400</v>
      </c>
      <c r="M1187" s="257">
        <v>0</v>
      </c>
      <c r="N1187" s="257">
        <v>0</v>
      </c>
      <c r="O1187" s="257">
        <v>0</v>
      </c>
      <c r="P1187" s="254"/>
    </row>
    <row r="1188" spans="1:16" ht="18.75" customHeight="1">
      <c r="A1188" s="12" t="s">
        <v>206</v>
      </c>
      <c r="B1188" s="255">
        <v>151</v>
      </c>
      <c r="C1188" s="256">
        <v>22459</v>
      </c>
      <c r="D1188" s="257">
        <v>0</v>
      </c>
      <c r="E1188" s="258">
        <v>45979</v>
      </c>
      <c r="F1188" s="258">
        <v>46009</v>
      </c>
      <c r="G1188" s="257">
        <v>6</v>
      </c>
      <c r="H1188" s="257">
        <v>702000</v>
      </c>
      <c r="I1188" s="257">
        <v>702000</v>
      </c>
      <c r="J1188" s="257">
        <v>0</v>
      </c>
      <c r="K1188" s="257">
        <v>702000</v>
      </c>
      <c r="L1188" s="257">
        <v>0</v>
      </c>
      <c r="M1188" s="257">
        <v>0</v>
      </c>
      <c r="N1188" s="257">
        <v>0</v>
      </c>
      <c r="O1188" s="257">
        <v>0</v>
      </c>
      <c r="P1188" s="254"/>
    </row>
    <row r="1189" spans="1:16" ht="18.75" customHeight="1">
      <c r="A1189" s="12" t="s">
        <v>206</v>
      </c>
      <c r="B1189" s="255">
        <v>151</v>
      </c>
      <c r="C1189" s="256">
        <v>22463</v>
      </c>
      <c r="D1189" s="257">
        <v>0</v>
      </c>
      <c r="E1189" s="258">
        <v>45979</v>
      </c>
      <c r="F1189" s="258">
        <v>46009</v>
      </c>
      <c r="G1189" s="257">
        <v>6</v>
      </c>
      <c r="H1189" s="257">
        <v>683400</v>
      </c>
      <c r="I1189" s="257">
        <v>683400</v>
      </c>
      <c r="J1189" s="257">
        <v>0</v>
      </c>
      <c r="K1189" s="257">
        <v>683400</v>
      </c>
      <c r="L1189" s="257">
        <v>0</v>
      </c>
      <c r="M1189" s="257">
        <v>0</v>
      </c>
      <c r="N1189" s="257">
        <v>0</v>
      </c>
      <c r="O1189" s="257">
        <v>0</v>
      </c>
      <c r="P1189" s="254"/>
    </row>
    <row r="1190" spans="1:16" ht="18.75" customHeight="1">
      <c r="A1190" s="12" t="s">
        <v>206</v>
      </c>
      <c r="B1190" s="255">
        <v>151</v>
      </c>
      <c r="C1190" s="256">
        <v>22532</v>
      </c>
      <c r="D1190" s="257">
        <v>0</v>
      </c>
      <c r="E1190" s="258">
        <v>45981</v>
      </c>
      <c r="F1190" s="258">
        <v>46011</v>
      </c>
      <c r="G1190" s="257">
        <v>4</v>
      </c>
      <c r="H1190" s="257">
        <v>76500</v>
      </c>
      <c r="I1190" s="257">
        <v>76500</v>
      </c>
      <c r="J1190" s="257">
        <v>0</v>
      </c>
      <c r="K1190" s="257">
        <v>76500</v>
      </c>
      <c r="L1190" s="257">
        <v>0</v>
      </c>
      <c r="M1190" s="257">
        <v>0</v>
      </c>
      <c r="N1190" s="257">
        <v>0</v>
      </c>
      <c r="O1190" s="257">
        <v>0</v>
      </c>
      <c r="P1190" s="254"/>
    </row>
    <row r="1191" spans="1:16" ht="18.75" customHeight="1">
      <c r="A1191" s="12" t="s">
        <v>206</v>
      </c>
      <c r="B1191" s="255">
        <v>151</v>
      </c>
      <c r="C1191" s="256">
        <v>22558</v>
      </c>
      <c r="D1191" s="257">
        <v>0</v>
      </c>
      <c r="E1191" s="258">
        <v>45982</v>
      </c>
      <c r="F1191" s="258">
        <v>46012</v>
      </c>
      <c r="G1191" s="257">
        <v>3</v>
      </c>
      <c r="H1191" s="257">
        <v>436900</v>
      </c>
      <c r="I1191" s="257">
        <v>436900</v>
      </c>
      <c r="J1191" s="257">
        <v>0</v>
      </c>
      <c r="K1191" s="257">
        <v>436900</v>
      </c>
      <c r="L1191" s="257">
        <v>0</v>
      </c>
      <c r="M1191" s="257">
        <v>0</v>
      </c>
      <c r="N1191" s="257">
        <v>0</v>
      </c>
      <c r="O1191" s="257">
        <v>0</v>
      </c>
      <c r="P1191" s="254"/>
    </row>
    <row r="1192" spans="1:16" ht="18.75" customHeight="1">
      <c r="A1192" s="12" t="s">
        <v>206</v>
      </c>
      <c r="B1192" s="255">
        <v>151</v>
      </c>
      <c r="C1192" s="256">
        <v>22614</v>
      </c>
      <c r="D1192" s="257">
        <v>0</v>
      </c>
      <c r="E1192" s="258">
        <v>45985</v>
      </c>
      <c r="F1192" s="258">
        <v>46015</v>
      </c>
      <c r="G1192" s="257">
        <v>0</v>
      </c>
      <c r="H1192" s="257">
        <v>750000</v>
      </c>
      <c r="I1192" s="257">
        <v>750000</v>
      </c>
      <c r="J1192" s="257">
        <v>750000</v>
      </c>
      <c r="K1192" s="257">
        <v>0</v>
      </c>
      <c r="L1192" s="257">
        <v>0</v>
      </c>
      <c r="M1192" s="257">
        <v>0</v>
      </c>
      <c r="N1192" s="257">
        <v>0</v>
      </c>
      <c r="O1192" s="257">
        <v>0</v>
      </c>
      <c r="P1192" s="254"/>
    </row>
    <row r="1193" spans="1:16" ht="18.75" customHeight="1">
      <c r="A1193" s="12" t="s">
        <v>206</v>
      </c>
      <c r="B1193" s="255">
        <v>151</v>
      </c>
      <c r="C1193" s="256">
        <v>22708</v>
      </c>
      <c r="D1193" s="257">
        <v>0</v>
      </c>
      <c r="E1193" s="258">
        <v>45987</v>
      </c>
      <c r="F1193" s="258">
        <v>46017</v>
      </c>
      <c r="G1193" s="257">
        <v>-2</v>
      </c>
      <c r="H1193" s="257">
        <v>810000</v>
      </c>
      <c r="I1193" s="257">
        <v>810000</v>
      </c>
      <c r="J1193" s="257">
        <v>810000</v>
      </c>
      <c r="K1193" s="257">
        <v>0</v>
      </c>
      <c r="L1193" s="257">
        <v>0</v>
      </c>
      <c r="M1193" s="257">
        <v>0</v>
      </c>
      <c r="N1193" s="257">
        <v>0</v>
      </c>
      <c r="O1193" s="257">
        <v>0</v>
      </c>
      <c r="P1193" s="254"/>
    </row>
    <row r="1194" spans="1:16" ht="18.75" customHeight="1">
      <c r="A1194" s="12" t="s">
        <v>206</v>
      </c>
      <c r="B1194" s="255">
        <v>151</v>
      </c>
      <c r="C1194" s="256">
        <v>22766</v>
      </c>
      <c r="D1194" s="257">
        <v>0</v>
      </c>
      <c r="E1194" s="258">
        <v>45989</v>
      </c>
      <c r="F1194" s="258">
        <v>46019</v>
      </c>
      <c r="G1194" s="257">
        <v>-4</v>
      </c>
      <c r="H1194" s="257">
        <v>523600</v>
      </c>
      <c r="I1194" s="257">
        <v>523600</v>
      </c>
      <c r="J1194" s="257">
        <v>523600</v>
      </c>
      <c r="K1194" s="257">
        <v>0</v>
      </c>
      <c r="L1194" s="257">
        <v>0</v>
      </c>
      <c r="M1194" s="257">
        <v>0</v>
      </c>
      <c r="N1194" s="257">
        <v>0</v>
      </c>
      <c r="O1194" s="257">
        <v>0</v>
      </c>
      <c r="P1194" s="254"/>
    </row>
    <row r="1195" spans="1:16" ht="18.75" customHeight="1">
      <c r="A1195" s="12" t="s">
        <v>206</v>
      </c>
      <c r="B1195" s="255">
        <v>151</v>
      </c>
      <c r="C1195" s="256">
        <v>22871</v>
      </c>
      <c r="D1195" s="257">
        <v>0</v>
      </c>
      <c r="E1195" s="258">
        <v>45993</v>
      </c>
      <c r="F1195" s="258">
        <v>46023</v>
      </c>
      <c r="G1195" s="257">
        <v>-8</v>
      </c>
      <c r="H1195" s="257">
        <v>766400</v>
      </c>
      <c r="I1195" s="257">
        <v>766400</v>
      </c>
      <c r="J1195" s="257">
        <v>766400</v>
      </c>
      <c r="K1195" s="257">
        <v>0</v>
      </c>
      <c r="L1195" s="257">
        <v>0</v>
      </c>
      <c r="M1195" s="257">
        <v>0</v>
      </c>
      <c r="N1195" s="257">
        <v>0</v>
      </c>
      <c r="O1195" s="257">
        <v>0</v>
      </c>
      <c r="P1195" s="254"/>
    </row>
    <row r="1196" spans="1:16" ht="18.75" customHeight="1">
      <c r="A1196" s="12" t="s">
        <v>206</v>
      </c>
      <c r="B1196" s="255">
        <v>151</v>
      </c>
      <c r="C1196" s="256">
        <v>22895</v>
      </c>
      <c r="D1196" s="257">
        <v>0</v>
      </c>
      <c r="E1196" s="258">
        <v>45993</v>
      </c>
      <c r="F1196" s="258">
        <v>46023</v>
      </c>
      <c r="G1196" s="257">
        <v>-8</v>
      </c>
      <c r="H1196" s="257">
        <v>809900</v>
      </c>
      <c r="I1196" s="257">
        <v>809900</v>
      </c>
      <c r="J1196" s="257">
        <v>809900</v>
      </c>
      <c r="K1196" s="257">
        <v>0</v>
      </c>
      <c r="L1196" s="257">
        <v>0</v>
      </c>
      <c r="M1196" s="257">
        <v>0</v>
      </c>
      <c r="N1196" s="257">
        <v>0</v>
      </c>
      <c r="O1196" s="257">
        <v>0</v>
      </c>
      <c r="P1196" s="254"/>
    </row>
    <row r="1197" spans="1:16" ht="18.75" customHeight="1">
      <c r="A1197" s="12" t="s">
        <v>206</v>
      </c>
      <c r="B1197" s="255">
        <v>151</v>
      </c>
      <c r="C1197" s="256">
        <v>22921</v>
      </c>
      <c r="D1197" s="257">
        <v>0</v>
      </c>
      <c r="E1197" s="258">
        <v>45994</v>
      </c>
      <c r="F1197" s="258">
        <v>46024</v>
      </c>
      <c r="G1197" s="257">
        <v>-9</v>
      </c>
      <c r="H1197" s="257">
        <v>855200</v>
      </c>
      <c r="I1197" s="257">
        <v>855200</v>
      </c>
      <c r="J1197" s="257">
        <v>855200</v>
      </c>
      <c r="K1197" s="257">
        <v>0</v>
      </c>
      <c r="L1197" s="257">
        <v>0</v>
      </c>
      <c r="M1197" s="257">
        <v>0</v>
      </c>
      <c r="N1197" s="257">
        <v>0</v>
      </c>
      <c r="O1197" s="257">
        <v>0</v>
      </c>
      <c r="P1197" s="254"/>
    </row>
    <row r="1198" spans="1:16" ht="18.75" customHeight="1">
      <c r="A1198" s="12" t="s">
        <v>206</v>
      </c>
      <c r="B1198" s="255">
        <v>151</v>
      </c>
      <c r="C1198" s="256">
        <v>22959</v>
      </c>
      <c r="D1198" s="257">
        <v>0</v>
      </c>
      <c r="E1198" s="258">
        <v>45995</v>
      </c>
      <c r="F1198" s="258">
        <v>46025</v>
      </c>
      <c r="G1198" s="257">
        <v>-10</v>
      </c>
      <c r="H1198" s="257">
        <v>678300</v>
      </c>
      <c r="I1198" s="257">
        <v>678300</v>
      </c>
      <c r="J1198" s="257">
        <v>678300</v>
      </c>
      <c r="K1198" s="257">
        <v>0</v>
      </c>
      <c r="L1198" s="257">
        <v>0</v>
      </c>
      <c r="M1198" s="257">
        <v>0</v>
      </c>
      <c r="N1198" s="257">
        <v>0</v>
      </c>
      <c r="O1198" s="257">
        <v>0</v>
      </c>
      <c r="P1198" s="254"/>
    </row>
    <row r="1199" spans="1:16" ht="18.75" customHeight="1">
      <c r="A1199" s="12" t="s">
        <v>206</v>
      </c>
      <c r="B1199" s="255">
        <v>151</v>
      </c>
      <c r="C1199" s="256">
        <v>23107</v>
      </c>
      <c r="D1199" s="257">
        <v>0</v>
      </c>
      <c r="E1199" s="258">
        <v>46001</v>
      </c>
      <c r="F1199" s="258">
        <v>46031</v>
      </c>
      <c r="G1199" s="257">
        <v>-16</v>
      </c>
      <c r="H1199" s="257">
        <v>340000</v>
      </c>
      <c r="I1199" s="257">
        <v>340000</v>
      </c>
      <c r="J1199" s="257">
        <v>340000</v>
      </c>
      <c r="K1199" s="257">
        <v>0</v>
      </c>
      <c r="L1199" s="257">
        <v>0</v>
      </c>
      <c r="M1199" s="257">
        <v>0</v>
      </c>
      <c r="N1199" s="257">
        <v>0</v>
      </c>
      <c r="O1199" s="257">
        <v>0</v>
      </c>
      <c r="P1199" s="254"/>
    </row>
    <row r="1200" spans="1:16" ht="18.75" customHeight="1">
      <c r="A1200" s="12" t="s">
        <v>206</v>
      </c>
      <c r="B1200" s="255">
        <v>151</v>
      </c>
      <c r="C1200" s="256">
        <v>23141</v>
      </c>
      <c r="D1200" s="257">
        <v>0</v>
      </c>
      <c r="E1200" s="258">
        <v>46002</v>
      </c>
      <c r="F1200" s="258">
        <v>46032</v>
      </c>
      <c r="G1200" s="257">
        <v>-17</v>
      </c>
      <c r="H1200" s="257">
        <v>800200</v>
      </c>
      <c r="I1200" s="257">
        <v>800200</v>
      </c>
      <c r="J1200" s="257">
        <v>800200</v>
      </c>
      <c r="K1200" s="257">
        <v>0</v>
      </c>
      <c r="L1200" s="257">
        <v>0</v>
      </c>
      <c r="M1200" s="257">
        <v>0</v>
      </c>
      <c r="N1200" s="257">
        <v>0</v>
      </c>
      <c r="O1200" s="257">
        <v>0</v>
      </c>
      <c r="P1200" s="254"/>
    </row>
    <row r="1201" spans="1:16" ht="18.75" customHeight="1">
      <c r="A1201" s="12" t="s">
        <v>206</v>
      </c>
      <c r="B1201" s="255">
        <v>151</v>
      </c>
      <c r="C1201" s="256">
        <v>23145</v>
      </c>
      <c r="D1201" s="257">
        <v>0</v>
      </c>
      <c r="E1201" s="258">
        <v>46002</v>
      </c>
      <c r="F1201" s="258">
        <v>46032</v>
      </c>
      <c r="G1201" s="257">
        <v>-17</v>
      </c>
      <c r="H1201" s="257">
        <v>325550</v>
      </c>
      <c r="I1201" s="257">
        <v>325550</v>
      </c>
      <c r="J1201" s="257">
        <v>325550</v>
      </c>
      <c r="K1201" s="257">
        <v>0</v>
      </c>
      <c r="L1201" s="257">
        <v>0</v>
      </c>
      <c r="M1201" s="257">
        <v>0</v>
      </c>
      <c r="N1201" s="257">
        <v>0</v>
      </c>
      <c r="O1201" s="257">
        <v>0</v>
      </c>
      <c r="P1201" s="254"/>
    </row>
    <row r="1202" spans="1:16" ht="18.75" customHeight="1">
      <c r="A1202" s="12" t="s">
        <v>206</v>
      </c>
      <c r="B1202" s="255">
        <v>151</v>
      </c>
      <c r="C1202" s="256">
        <v>23184</v>
      </c>
      <c r="D1202" s="257">
        <v>0</v>
      </c>
      <c r="E1202" s="258">
        <v>46003</v>
      </c>
      <c r="F1202" s="258">
        <v>46033</v>
      </c>
      <c r="G1202" s="257">
        <v>-18</v>
      </c>
      <c r="H1202" s="257">
        <v>706000</v>
      </c>
      <c r="I1202" s="257">
        <v>706000</v>
      </c>
      <c r="J1202" s="257">
        <v>706000</v>
      </c>
      <c r="K1202" s="257">
        <v>0</v>
      </c>
      <c r="L1202" s="257">
        <v>0</v>
      </c>
      <c r="M1202" s="257">
        <v>0</v>
      </c>
      <c r="N1202" s="257">
        <v>0</v>
      </c>
      <c r="O1202" s="257">
        <v>0</v>
      </c>
      <c r="P1202" s="254"/>
    </row>
    <row r="1203" spans="1:16" ht="18.75" customHeight="1">
      <c r="A1203" s="12" t="s">
        <v>206</v>
      </c>
      <c r="B1203" s="255">
        <v>151</v>
      </c>
      <c r="C1203" s="256">
        <v>23227</v>
      </c>
      <c r="D1203" s="257">
        <v>0</v>
      </c>
      <c r="E1203" s="258">
        <v>46004</v>
      </c>
      <c r="F1203" s="258">
        <v>46034</v>
      </c>
      <c r="G1203" s="257">
        <v>-19</v>
      </c>
      <c r="H1203" s="257">
        <v>700300</v>
      </c>
      <c r="I1203" s="257">
        <v>700300</v>
      </c>
      <c r="J1203" s="257">
        <v>700300</v>
      </c>
      <c r="K1203" s="257">
        <v>0</v>
      </c>
      <c r="L1203" s="257">
        <v>0</v>
      </c>
      <c r="M1203" s="257">
        <v>0</v>
      </c>
      <c r="N1203" s="257">
        <v>0</v>
      </c>
      <c r="O1203" s="257">
        <v>0</v>
      </c>
      <c r="P1203" s="254"/>
    </row>
    <row r="1204" spans="1:16" ht="18.75" customHeight="1">
      <c r="A1204" s="12" t="s">
        <v>206</v>
      </c>
      <c r="B1204" s="255">
        <v>151</v>
      </c>
      <c r="C1204" s="256">
        <v>23351</v>
      </c>
      <c r="D1204" s="257">
        <v>0</v>
      </c>
      <c r="E1204" s="258">
        <v>46009</v>
      </c>
      <c r="F1204" s="258">
        <v>46039</v>
      </c>
      <c r="G1204" s="257">
        <v>-24</v>
      </c>
      <c r="H1204" s="257">
        <v>815500</v>
      </c>
      <c r="I1204" s="257">
        <v>815500</v>
      </c>
      <c r="J1204" s="257">
        <v>815500</v>
      </c>
      <c r="K1204" s="257">
        <v>0</v>
      </c>
      <c r="L1204" s="257">
        <v>0</v>
      </c>
      <c r="M1204" s="257">
        <v>0</v>
      </c>
      <c r="N1204" s="257">
        <v>0</v>
      </c>
      <c r="O1204" s="257">
        <v>0</v>
      </c>
      <c r="P1204" s="254"/>
    </row>
    <row r="1205" spans="1:16" ht="18.75" customHeight="1">
      <c r="A1205" s="12" t="s">
        <v>206</v>
      </c>
      <c r="B1205" s="255">
        <v>151</v>
      </c>
      <c r="C1205" s="256">
        <v>23552</v>
      </c>
      <c r="D1205" s="257">
        <v>0</v>
      </c>
      <c r="E1205" s="258">
        <v>46014</v>
      </c>
      <c r="F1205" s="258">
        <v>46044</v>
      </c>
      <c r="G1205" s="257">
        <v>-29</v>
      </c>
      <c r="H1205" s="257">
        <v>883100</v>
      </c>
      <c r="I1205" s="257">
        <v>883100</v>
      </c>
      <c r="J1205" s="257">
        <v>883100</v>
      </c>
      <c r="K1205" s="257">
        <v>0</v>
      </c>
      <c r="L1205" s="257">
        <v>0</v>
      </c>
      <c r="M1205" s="257">
        <v>0</v>
      </c>
      <c r="N1205" s="257">
        <v>0</v>
      </c>
      <c r="O1205" s="257">
        <v>0</v>
      </c>
      <c r="P1205" s="254"/>
    </row>
    <row r="1206" spans="1:16" ht="18.75" customHeight="1">
      <c r="A1206" s="12" t="s">
        <v>206</v>
      </c>
      <c r="B1206" s="255">
        <v>151</v>
      </c>
      <c r="C1206" s="256">
        <v>23554</v>
      </c>
      <c r="D1206" s="257">
        <v>0</v>
      </c>
      <c r="E1206" s="258">
        <v>46014</v>
      </c>
      <c r="F1206" s="258">
        <v>46044</v>
      </c>
      <c r="G1206" s="257">
        <v>-29</v>
      </c>
      <c r="H1206" s="257">
        <v>800000</v>
      </c>
      <c r="I1206" s="257">
        <v>800000</v>
      </c>
      <c r="J1206" s="257">
        <v>800000</v>
      </c>
      <c r="K1206" s="257">
        <v>0</v>
      </c>
      <c r="L1206" s="257">
        <v>0</v>
      </c>
      <c r="M1206" s="257">
        <v>0</v>
      </c>
      <c r="N1206" s="257">
        <v>0</v>
      </c>
      <c r="O1206" s="257">
        <v>0</v>
      </c>
      <c r="P1206" s="254"/>
    </row>
    <row r="1207" spans="1:16" ht="18.75" customHeight="1">
      <c r="A1207" s="12" t="s">
        <v>206</v>
      </c>
      <c r="B1207" s="255">
        <v>151</v>
      </c>
      <c r="C1207" s="256">
        <v>23561</v>
      </c>
      <c r="D1207" s="257">
        <v>0</v>
      </c>
      <c r="E1207" s="258">
        <v>46014</v>
      </c>
      <c r="F1207" s="258">
        <v>46044</v>
      </c>
      <c r="G1207" s="257">
        <v>-29</v>
      </c>
      <c r="H1207" s="257">
        <v>475150</v>
      </c>
      <c r="I1207" s="257">
        <v>475150</v>
      </c>
      <c r="J1207" s="257">
        <v>475150</v>
      </c>
      <c r="K1207" s="257">
        <v>0</v>
      </c>
      <c r="L1207" s="257">
        <v>0</v>
      </c>
      <c r="M1207" s="257">
        <v>0</v>
      </c>
      <c r="N1207" s="257">
        <v>0</v>
      </c>
      <c r="O1207" s="257">
        <v>0</v>
      </c>
      <c r="P1207" s="254"/>
    </row>
    <row r="1208" spans="1:16" ht="18.75" customHeight="1">
      <c r="A1208" s="12" t="s">
        <v>206</v>
      </c>
      <c r="B1208" s="255">
        <v>151</v>
      </c>
      <c r="C1208" s="256">
        <v>23595</v>
      </c>
      <c r="D1208" s="257">
        <v>0</v>
      </c>
      <c r="E1208" s="258">
        <v>46015</v>
      </c>
      <c r="F1208" s="258">
        <v>46045</v>
      </c>
      <c r="G1208" s="257">
        <v>-30</v>
      </c>
      <c r="H1208" s="257">
        <v>704400</v>
      </c>
      <c r="I1208" s="257">
        <v>704400</v>
      </c>
      <c r="J1208" s="257">
        <v>704400</v>
      </c>
      <c r="K1208" s="257">
        <v>0</v>
      </c>
      <c r="L1208" s="257">
        <v>0</v>
      </c>
      <c r="M1208" s="257">
        <v>0</v>
      </c>
      <c r="N1208" s="257">
        <v>0</v>
      </c>
      <c r="O1208" s="257">
        <v>0</v>
      </c>
      <c r="P1208" s="254"/>
    </row>
    <row r="1209" spans="1:16" ht="18.75" customHeight="1">
      <c r="A1209" s="12" t="s">
        <v>1523</v>
      </c>
      <c r="B1209" s="255">
        <v>751</v>
      </c>
      <c r="C1209" s="256">
        <v>18778</v>
      </c>
      <c r="D1209" s="257">
        <v>4</v>
      </c>
      <c r="E1209" s="258">
        <v>46013</v>
      </c>
      <c r="F1209" s="258">
        <v>46014</v>
      </c>
      <c r="G1209" s="257">
        <v>1</v>
      </c>
      <c r="H1209" s="257">
        <v>1870300</v>
      </c>
      <c r="I1209" s="257">
        <v>1870300</v>
      </c>
      <c r="J1209" s="257">
        <v>0</v>
      </c>
      <c r="K1209" s="257">
        <v>1870300</v>
      </c>
      <c r="L1209" s="257">
        <v>0</v>
      </c>
      <c r="M1209" s="257">
        <v>0</v>
      </c>
      <c r="N1209" s="257">
        <v>0</v>
      </c>
      <c r="O1209" s="257">
        <v>0</v>
      </c>
      <c r="P1209" s="254"/>
    </row>
    <row r="1210" spans="1:16" ht="18.75" customHeight="1">
      <c r="A1210" s="12" t="s">
        <v>1523</v>
      </c>
      <c r="B1210" s="255">
        <v>751</v>
      </c>
      <c r="C1210" s="256">
        <v>18828</v>
      </c>
      <c r="D1210" s="257">
        <v>4</v>
      </c>
      <c r="E1210" s="258">
        <v>46014</v>
      </c>
      <c r="F1210" s="258">
        <v>46015</v>
      </c>
      <c r="G1210" s="257">
        <v>0</v>
      </c>
      <c r="H1210" s="257">
        <v>3127150</v>
      </c>
      <c r="I1210" s="257">
        <v>3127150</v>
      </c>
      <c r="J1210" s="257">
        <v>3127150</v>
      </c>
      <c r="K1210" s="257">
        <v>0</v>
      </c>
      <c r="L1210" s="257">
        <v>0</v>
      </c>
      <c r="M1210" s="257">
        <v>0</v>
      </c>
      <c r="N1210" s="257">
        <v>0</v>
      </c>
      <c r="O1210" s="257">
        <v>0</v>
      </c>
      <c r="P1210" s="254"/>
    </row>
    <row r="1211" spans="1:16" ht="18.75" customHeight="1">
      <c r="A1211" s="12" t="s">
        <v>1327</v>
      </c>
      <c r="B1211" s="255">
        <v>151</v>
      </c>
      <c r="C1211" s="256">
        <v>23100</v>
      </c>
      <c r="D1211" s="257">
        <v>11</v>
      </c>
      <c r="E1211" s="258">
        <v>46001</v>
      </c>
      <c r="F1211" s="258">
        <v>46009</v>
      </c>
      <c r="G1211" s="257">
        <v>6</v>
      </c>
      <c r="H1211" s="257">
        <v>94350</v>
      </c>
      <c r="I1211" s="257">
        <v>94350</v>
      </c>
      <c r="J1211" s="257">
        <v>0</v>
      </c>
      <c r="K1211" s="257">
        <v>94350</v>
      </c>
      <c r="L1211" s="257">
        <v>0</v>
      </c>
      <c r="M1211" s="257">
        <v>0</v>
      </c>
      <c r="N1211" s="257">
        <v>0</v>
      </c>
      <c r="O1211" s="257">
        <v>0</v>
      </c>
      <c r="P1211" s="254"/>
    </row>
    <row r="1212" spans="1:16" ht="18.75" customHeight="1">
      <c r="A1212" s="12" t="s">
        <v>1327</v>
      </c>
      <c r="B1212" s="255">
        <v>151</v>
      </c>
      <c r="C1212" s="256">
        <v>23103</v>
      </c>
      <c r="D1212" s="257">
        <v>11</v>
      </c>
      <c r="E1212" s="258">
        <v>46001</v>
      </c>
      <c r="F1212" s="258">
        <v>46009</v>
      </c>
      <c r="G1212" s="257">
        <v>6</v>
      </c>
      <c r="H1212" s="257">
        <v>993600</v>
      </c>
      <c r="I1212" s="257">
        <v>993600</v>
      </c>
      <c r="J1212" s="257">
        <v>0</v>
      </c>
      <c r="K1212" s="257">
        <v>993600</v>
      </c>
      <c r="L1212" s="257">
        <v>0</v>
      </c>
      <c r="M1212" s="257">
        <v>0</v>
      </c>
      <c r="N1212" s="257">
        <v>0</v>
      </c>
      <c r="O1212" s="257">
        <v>0</v>
      </c>
      <c r="P1212" s="254"/>
    </row>
    <row r="1213" spans="1:16" ht="18.75" customHeight="1">
      <c r="A1213" s="12" t="s">
        <v>1327</v>
      </c>
      <c r="B1213" s="255">
        <v>151</v>
      </c>
      <c r="C1213" s="256">
        <v>23388</v>
      </c>
      <c r="D1213" s="257">
        <v>11</v>
      </c>
      <c r="E1213" s="258">
        <v>46010</v>
      </c>
      <c r="F1213" s="258">
        <v>46018</v>
      </c>
      <c r="G1213" s="257">
        <v>-3</v>
      </c>
      <c r="H1213" s="257">
        <v>92500</v>
      </c>
      <c r="I1213" s="257">
        <v>92500</v>
      </c>
      <c r="J1213" s="257">
        <v>92500</v>
      </c>
      <c r="K1213" s="257">
        <v>0</v>
      </c>
      <c r="L1213" s="257">
        <v>0</v>
      </c>
      <c r="M1213" s="257">
        <v>0</v>
      </c>
      <c r="N1213" s="257">
        <v>0</v>
      </c>
      <c r="O1213" s="257">
        <v>0</v>
      </c>
      <c r="P1213" s="254"/>
    </row>
    <row r="1214" spans="1:16" ht="18.75" customHeight="1">
      <c r="A1214" s="12" t="s">
        <v>1327</v>
      </c>
      <c r="B1214" s="255">
        <v>151</v>
      </c>
      <c r="C1214" s="256">
        <v>23401</v>
      </c>
      <c r="D1214" s="257">
        <v>11</v>
      </c>
      <c r="E1214" s="258">
        <v>46010</v>
      </c>
      <c r="F1214" s="258">
        <v>46018</v>
      </c>
      <c r="G1214" s="257">
        <v>-3</v>
      </c>
      <c r="H1214" s="257">
        <v>242400</v>
      </c>
      <c r="I1214" s="257">
        <v>242400</v>
      </c>
      <c r="J1214" s="257">
        <v>242400</v>
      </c>
      <c r="K1214" s="257">
        <v>0</v>
      </c>
      <c r="L1214" s="257">
        <v>0</v>
      </c>
      <c r="M1214" s="257">
        <v>0</v>
      </c>
      <c r="N1214" s="257">
        <v>0</v>
      </c>
      <c r="O1214" s="257">
        <v>0</v>
      </c>
      <c r="P1214" s="254"/>
    </row>
    <row r="1215" spans="1:16" ht="18.75" customHeight="1">
      <c r="A1215" s="12" t="s">
        <v>1327</v>
      </c>
      <c r="B1215" s="255">
        <v>151</v>
      </c>
      <c r="C1215" s="256">
        <v>23543</v>
      </c>
      <c r="D1215" s="257">
        <v>11</v>
      </c>
      <c r="E1215" s="258">
        <v>46014</v>
      </c>
      <c r="F1215" s="258">
        <v>46022</v>
      </c>
      <c r="G1215" s="257">
        <v>-7</v>
      </c>
      <c r="H1215" s="257">
        <v>364800</v>
      </c>
      <c r="I1215" s="257">
        <v>364800</v>
      </c>
      <c r="J1215" s="257">
        <v>364800</v>
      </c>
      <c r="K1215" s="257">
        <v>0</v>
      </c>
      <c r="L1215" s="257">
        <v>0</v>
      </c>
      <c r="M1215" s="257">
        <v>0</v>
      </c>
      <c r="N1215" s="257">
        <v>0</v>
      </c>
      <c r="O1215" s="257">
        <v>0</v>
      </c>
      <c r="P1215" s="254"/>
    </row>
    <row r="1216" spans="1:16" ht="18.75" customHeight="1">
      <c r="A1216" s="12" t="s">
        <v>207</v>
      </c>
      <c r="B1216" s="255">
        <v>151</v>
      </c>
      <c r="C1216" s="256">
        <v>22379</v>
      </c>
      <c r="D1216" s="257">
        <v>8</v>
      </c>
      <c r="E1216" s="258">
        <v>45975</v>
      </c>
      <c r="F1216" s="258">
        <v>46005</v>
      </c>
      <c r="G1216" s="257">
        <v>10</v>
      </c>
      <c r="H1216" s="257">
        <v>3240000</v>
      </c>
      <c r="I1216" s="257">
        <v>3240000</v>
      </c>
      <c r="J1216" s="257">
        <v>0</v>
      </c>
      <c r="K1216" s="257">
        <v>0</v>
      </c>
      <c r="L1216" s="257">
        <v>3240000</v>
      </c>
      <c r="M1216" s="257">
        <v>0</v>
      </c>
      <c r="N1216" s="257">
        <v>0</v>
      </c>
      <c r="O1216" s="257">
        <v>0</v>
      </c>
      <c r="P1216" s="254"/>
    </row>
    <row r="1217" spans="1:16" ht="18.75" customHeight="1">
      <c r="A1217" s="12" t="s">
        <v>207</v>
      </c>
      <c r="B1217" s="255">
        <v>151</v>
      </c>
      <c r="C1217" s="256">
        <v>22380</v>
      </c>
      <c r="D1217" s="257">
        <v>8</v>
      </c>
      <c r="E1217" s="258">
        <v>45975</v>
      </c>
      <c r="F1217" s="258">
        <v>46005</v>
      </c>
      <c r="G1217" s="257">
        <v>10</v>
      </c>
      <c r="H1217" s="257">
        <v>680000</v>
      </c>
      <c r="I1217" s="257">
        <v>680000</v>
      </c>
      <c r="J1217" s="257">
        <v>0</v>
      </c>
      <c r="K1217" s="257">
        <v>0</v>
      </c>
      <c r="L1217" s="257">
        <v>680000</v>
      </c>
      <c r="M1217" s="257">
        <v>0</v>
      </c>
      <c r="N1217" s="257">
        <v>0</v>
      </c>
      <c r="O1217" s="257">
        <v>0</v>
      </c>
      <c r="P1217" s="254"/>
    </row>
    <row r="1218" spans="1:16" ht="18.75" customHeight="1">
      <c r="A1218" s="12" t="s">
        <v>207</v>
      </c>
      <c r="B1218" s="255">
        <v>151</v>
      </c>
      <c r="C1218" s="256">
        <v>22501</v>
      </c>
      <c r="D1218" s="257">
        <v>8</v>
      </c>
      <c r="E1218" s="258">
        <v>45980</v>
      </c>
      <c r="F1218" s="258">
        <v>46010</v>
      </c>
      <c r="G1218" s="257">
        <v>5</v>
      </c>
      <c r="H1218" s="257">
        <v>4435000</v>
      </c>
      <c r="I1218" s="257">
        <v>4435000</v>
      </c>
      <c r="J1218" s="257">
        <v>0</v>
      </c>
      <c r="K1218" s="257">
        <v>4435000</v>
      </c>
      <c r="L1218" s="257">
        <v>0</v>
      </c>
      <c r="M1218" s="257">
        <v>0</v>
      </c>
      <c r="N1218" s="257">
        <v>0</v>
      </c>
      <c r="O1218" s="257">
        <v>0</v>
      </c>
      <c r="P1218" s="254"/>
    </row>
    <row r="1219" spans="1:16" ht="18.75" customHeight="1">
      <c r="A1219" s="12" t="s">
        <v>207</v>
      </c>
      <c r="B1219" s="255">
        <v>151</v>
      </c>
      <c r="C1219" s="256">
        <v>22555</v>
      </c>
      <c r="D1219" s="257">
        <v>8</v>
      </c>
      <c r="E1219" s="258">
        <v>45982</v>
      </c>
      <c r="F1219" s="258">
        <v>46012</v>
      </c>
      <c r="G1219" s="257">
        <v>3</v>
      </c>
      <c r="H1219" s="257">
        <v>2480000</v>
      </c>
      <c r="I1219" s="257">
        <v>2480000</v>
      </c>
      <c r="J1219" s="257">
        <v>0</v>
      </c>
      <c r="K1219" s="257">
        <v>2480000</v>
      </c>
      <c r="L1219" s="257">
        <v>0</v>
      </c>
      <c r="M1219" s="257">
        <v>0</v>
      </c>
      <c r="N1219" s="257">
        <v>0</v>
      </c>
      <c r="O1219" s="257">
        <v>0</v>
      </c>
      <c r="P1219" s="254"/>
    </row>
    <row r="1220" spans="1:16" ht="18.75" customHeight="1">
      <c r="A1220" s="12" t="s">
        <v>207</v>
      </c>
      <c r="B1220" s="255">
        <v>151</v>
      </c>
      <c r="C1220" s="256">
        <v>22615</v>
      </c>
      <c r="D1220" s="257">
        <v>8</v>
      </c>
      <c r="E1220" s="258">
        <v>45985</v>
      </c>
      <c r="F1220" s="258">
        <v>46015</v>
      </c>
      <c r="G1220" s="257">
        <v>0</v>
      </c>
      <c r="H1220" s="257">
        <v>1064000</v>
      </c>
      <c r="I1220" s="257">
        <v>1064000</v>
      </c>
      <c r="J1220" s="257">
        <v>1064000</v>
      </c>
      <c r="K1220" s="257">
        <v>0</v>
      </c>
      <c r="L1220" s="257">
        <v>0</v>
      </c>
      <c r="M1220" s="257">
        <v>0</v>
      </c>
      <c r="N1220" s="257">
        <v>0</v>
      </c>
      <c r="O1220" s="257">
        <v>0</v>
      </c>
      <c r="P1220" s="254"/>
    </row>
    <row r="1221" spans="1:16" ht="18.75" customHeight="1">
      <c r="A1221" s="12" t="s">
        <v>207</v>
      </c>
      <c r="B1221" s="255">
        <v>151</v>
      </c>
      <c r="C1221" s="256">
        <v>22710</v>
      </c>
      <c r="D1221" s="257">
        <v>8</v>
      </c>
      <c r="E1221" s="258">
        <v>45987</v>
      </c>
      <c r="F1221" s="258">
        <v>46017</v>
      </c>
      <c r="G1221" s="257">
        <v>-2</v>
      </c>
      <c r="H1221" s="257">
        <v>2684000</v>
      </c>
      <c r="I1221" s="257">
        <v>2684000</v>
      </c>
      <c r="J1221" s="257">
        <v>2684000</v>
      </c>
      <c r="K1221" s="257">
        <v>0</v>
      </c>
      <c r="L1221" s="257">
        <v>0</v>
      </c>
      <c r="M1221" s="257">
        <v>0</v>
      </c>
      <c r="N1221" s="257">
        <v>0</v>
      </c>
      <c r="O1221" s="257">
        <v>0</v>
      </c>
      <c r="P1221" s="254"/>
    </row>
    <row r="1222" spans="1:16" ht="18.75" customHeight="1">
      <c r="A1222" s="12" t="s">
        <v>207</v>
      </c>
      <c r="B1222" s="255">
        <v>151</v>
      </c>
      <c r="C1222" s="256">
        <v>22752</v>
      </c>
      <c r="D1222" s="257">
        <v>8</v>
      </c>
      <c r="E1222" s="258">
        <v>45989</v>
      </c>
      <c r="F1222" s="258">
        <v>46019</v>
      </c>
      <c r="G1222" s="257">
        <v>-4</v>
      </c>
      <c r="H1222" s="257">
        <v>1035000</v>
      </c>
      <c r="I1222" s="257">
        <v>1035000</v>
      </c>
      <c r="J1222" s="257">
        <v>1035000</v>
      </c>
      <c r="K1222" s="257">
        <v>0</v>
      </c>
      <c r="L1222" s="257">
        <v>0</v>
      </c>
      <c r="M1222" s="257">
        <v>0</v>
      </c>
      <c r="N1222" s="257">
        <v>0</v>
      </c>
      <c r="O1222" s="257">
        <v>0</v>
      </c>
      <c r="P1222" s="254"/>
    </row>
    <row r="1223" spans="1:16" ht="18.75" customHeight="1">
      <c r="A1223" s="12" t="s">
        <v>207</v>
      </c>
      <c r="B1223" s="255">
        <v>151</v>
      </c>
      <c r="C1223" s="256">
        <v>22839</v>
      </c>
      <c r="D1223" s="257">
        <v>8</v>
      </c>
      <c r="E1223" s="258">
        <v>45992</v>
      </c>
      <c r="F1223" s="258">
        <v>46022</v>
      </c>
      <c r="G1223" s="257">
        <v>-7</v>
      </c>
      <c r="H1223" s="257">
        <v>3667500</v>
      </c>
      <c r="I1223" s="257">
        <v>3667500</v>
      </c>
      <c r="J1223" s="257">
        <v>3667500</v>
      </c>
      <c r="K1223" s="257">
        <v>0</v>
      </c>
      <c r="L1223" s="257">
        <v>0</v>
      </c>
      <c r="M1223" s="257">
        <v>0</v>
      </c>
      <c r="N1223" s="257">
        <v>0</v>
      </c>
      <c r="O1223" s="257">
        <v>0</v>
      </c>
      <c r="P1223" s="254"/>
    </row>
    <row r="1224" spans="1:16" ht="18.75" customHeight="1">
      <c r="A1224" s="12" t="s">
        <v>207</v>
      </c>
      <c r="B1224" s="255">
        <v>151</v>
      </c>
      <c r="C1224" s="256">
        <v>22918</v>
      </c>
      <c r="D1224" s="257">
        <v>8</v>
      </c>
      <c r="E1224" s="258">
        <v>45994</v>
      </c>
      <c r="F1224" s="258">
        <v>46024</v>
      </c>
      <c r="G1224" s="257">
        <v>-9</v>
      </c>
      <c r="H1224" s="257">
        <v>2520000</v>
      </c>
      <c r="I1224" s="257">
        <v>2520000</v>
      </c>
      <c r="J1224" s="257">
        <v>2520000</v>
      </c>
      <c r="K1224" s="257">
        <v>0</v>
      </c>
      <c r="L1224" s="257">
        <v>0</v>
      </c>
      <c r="M1224" s="257">
        <v>0</v>
      </c>
      <c r="N1224" s="257">
        <v>0</v>
      </c>
      <c r="O1224" s="257">
        <v>0</v>
      </c>
      <c r="P1224" s="254"/>
    </row>
    <row r="1225" spans="1:16" ht="18.75" customHeight="1">
      <c r="A1225" s="12" t="s">
        <v>207</v>
      </c>
      <c r="B1225" s="255">
        <v>151</v>
      </c>
      <c r="C1225" s="256">
        <v>23002</v>
      </c>
      <c r="D1225" s="257">
        <v>8</v>
      </c>
      <c r="E1225" s="258">
        <v>45996</v>
      </c>
      <c r="F1225" s="258">
        <v>46026</v>
      </c>
      <c r="G1225" s="257">
        <v>-11</v>
      </c>
      <c r="H1225" s="257">
        <v>1350000</v>
      </c>
      <c r="I1225" s="257">
        <v>1350000</v>
      </c>
      <c r="J1225" s="257">
        <v>1350000</v>
      </c>
      <c r="K1225" s="257">
        <v>0</v>
      </c>
      <c r="L1225" s="257">
        <v>0</v>
      </c>
      <c r="M1225" s="257">
        <v>0</v>
      </c>
      <c r="N1225" s="257">
        <v>0</v>
      </c>
      <c r="O1225" s="257">
        <v>0</v>
      </c>
      <c r="P1225" s="254"/>
    </row>
    <row r="1226" spans="1:16" ht="18.75" customHeight="1">
      <c r="A1226" s="12" t="s">
        <v>207</v>
      </c>
      <c r="B1226" s="255">
        <v>151</v>
      </c>
      <c r="C1226" s="256">
        <v>23035</v>
      </c>
      <c r="D1226" s="257">
        <v>8</v>
      </c>
      <c r="E1226" s="258">
        <v>45997</v>
      </c>
      <c r="F1226" s="258">
        <v>46027</v>
      </c>
      <c r="G1226" s="257">
        <v>-12</v>
      </c>
      <c r="H1226" s="257">
        <v>2520000</v>
      </c>
      <c r="I1226" s="257">
        <v>2520000</v>
      </c>
      <c r="J1226" s="257">
        <v>2520000</v>
      </c>
      <c r="K1226" s="257">
        <v>0</v>
      </c>
      <c r="L1226" s="257">
        <v>0</v>
      </c>
      <c r="M1226" s="257">
        <v>0</v>
      </c>
      <c r="N1226" s="257">
        <v>0</v>
      </c>
      <c r="O1226" s="257">
        <v>0</v>
      </c>
      <c r="P1226" s="254"/>
    </row>
    <row r="1227" spans="1:16" ht="18.75" customHeight="1">
      <c r="A1227" s="12" t="s">
        <v>207</v>
      </c>
      <c r="B1227" s="255">
        <v>151</v>
      </c>
      <c r="C1227" s="256">
        <v>23059</v>
      </c>
      <c r="D1227" s="257">
        <v>8</v>
      </c>
      <c r="E1227" s="258">
        <v>46000</v>
      </c>
      <c r="F1227" s="258">
        <v>46030</v>
      </c>
      <c r="G1227" s="257">
        <v>-15</v>
      </c>
      <c r="H1227" s="257">
        <v>2752650</v>
      </c>
      <c r="I1227" s="257">
        <v>2752650</v>
      </c>
      <c r="J1227" s="257">
        <v>2752650</v>
      </c>
      <c r="K1227" s="257">
        <v>0</v>
      </c>
      <c r="L1227" s="257">
        <v>0</v>
      </c>
      <c r="M1227" s="257">
        <v>0</v>
      </c>
      <c r="N1227" s="257">
        <v>0</v>
      </c>
      <c r="O1227" s="257">
        <v>0</v>
      </c>
      <c r="P1227" s="254"/>
    </row>
    <row r="1228" spans="1:16" ht="18.75" customHeight="1">
      <c r="A1228" s="12" t="s">
        <v>207</v>
      </c>
      <c r="B1228" s="255">
        <v>151</v>
      </c>
      <c r="C1228" s="256">
        <v>23117</v>
      </c>
      <c r="D1228" s="257">
        <v>8</v>
      </c>
      <c r="E1228" s="258">
        <v>46001</v>
      </c>
      <c r="F1228" s="258">
        <v>46031</v>
      </c>
      <c r="G1228" s="257">
        <v>-16</v>
      </c>
      <c r="H1228" s="257">
        <v>2920500</v>
      </c>
      <c r="I1228" s="257">
        <v>2616900</v>
      </c>
      <c r="J1228" s="257">
        <v>2616900</v>
      </c>
      <c r="K1228" s="257">
        <v>0</v>
      </c>
      <c r="L1228" s="257">
        <v>0</v>
      </c>
      <c r="M1228" s="257">
        <v>0</v>
      </c>
      <c r="N1228" s="257">
        <v>0</v>
      </c>
      <c r="O1228" s="257">
        <v>0</v>
      </c>
      <c r="P1228" s="254"/>
    </row>
    <row r="1229" spans="1:16" ht="18.75" customHeight="1">
      <c r="A1229" s="12" t="s">
        <v>207</v>
      </c>
      <c r="B1229" s="255">
        <v>151</v>
      </c>
      <c r="C1229" s="256">
        <v>23193</v>
      </c>
      <c r="D1229" s="257">
        <v>8</v>
      </c>
      <c r="E1229" s="258">
        <v>46003</v>
      </c>
      <c r="F1229" s="258">
        <v>46033</v>
      </c>
      <c r="G1229" s="257">
        <v>-18</v>
      </c>
      <c r="H1229" s="257">
        <v>2160000</v>
      </c>
      <c r="I1229" s="257">
        <v>2160000</v>
      </c>
      <c r="J1229" s="257">
        <v>2160000</v>
      </c>
      <c r="K1229" s="257">
        <v>0</v>
      </c>
      <c r="L1229" s="257">
        <v>0</v>
      </c>
      <c r="M1229" s="257">
        <v>0</v>
      </c>
      <c r="N1229" s="257">
        <v>0</v>
      </c>
      <c r="O1229" s="257">
        <v>0</v>
      </c>
      <c r="P1229" s="254"/>
    </row>
    <row r="1230" spans="1:16" ht="18.75" customHeight="1">
      <c r="A1230" s="12" t="s">
        <v>207</v>
      </c>
      <c r="B1230" s="255">
        <v>151</v>
      </c>
      <c r="C1230" s="256">
        <v>23269</v>
      </c>
      <c r="D1230" s="257">
        <v>8</v>
      </c>
      <c r="E1230" s="258">
        <v>46007</v>
      </c>
      <c r="F1230" s="258">
        <v>46037</v>
      </c>
      <c r="G1230" s="257">
        <v>-22</v>
      </c>
      <c r="H1230" s="257">
        <v>6210000</v>
      </c>
      <c r="I1230" s="257">
        <v>6138000</v>
      </c>
      <c r="J1230" s="257">
        <v>6138000</v>
      </c>
      <c r="K1230" s="257">
        <v>0</v>
      </c>
      <c r="L1230" s="257">
        <v>0</v>
      </c>
      <c r="M1230" s="257">
        <v>0</v>
      </c>
      <c r="N1230" s="257">
        <v>0</v>
      </c>
      <c r="O1230" s="257">
        <v>0</v>
      </c>
      <c r="P1230" s="254"/>
    </row>
    <row r="1231" spans="1:16" ht="18.75" customHeight="1">
      <c r="A1231" s="12" t="s">
        <v>207</v>
      </c>
      <c r="B1231" s="255">
        <v>151</v>
      </c>
      <c r="C1231" s="256">
        <v>23325</v>
      </c>
      <c r="D1231" s="257">
        <v>8</v>
      </c>
      <c r="E1231" s="258">
        <v>46008</v>
      </c>
      <c r="F1231" s="258">
        <v>46038</v>
      </c>
      <c r="G1231" s="257">
        <v>-23</v>
      </c>
      <c r="H1231" s="257">
        <v>2565000</v>
      </c>
      <c r="I1231" s="257">
        <v>2565000</v>
      </c>
      <c r="J1231" s="257">
        <v>2565000</v>
      </c>
      <c r="K1231" s="257">
        <v>0</v>
      </c>
      <c r="L1231" s="257">
        <v>0</v>
      </c>
      <c r="M1231" s="257">
        <v>0</v>
      </c>
      <c r="N1231" s="257">
        <v>0</v>
      </c>
      <c r="O1231" s="257">
        <v>0</v>
      </c>
      <c r="P1231" s="254"/>
    </row>
    <row r="1232" spans="1:16" ht="18.75" customHeight="1">
      <c r="A1232" s="12" t="s">
        <v>207</v>
      </c>
      <c r="B1232" s="255">
        <v>151</v>
      </c>
      <c r="C1232" s="256">
        <v>23403</v>
      </c>
      <c r="D1232" s="257">
        <v>8</v>
      </c>
      <c r="E1232" s="258">
        <v>46010</v>
      </c>
      <c r="F1232" s="258">
        <v>46040</v>
      </c>
      <c r="G1232" s="257">
        <v>-25</v>
      </c>
      <c r="H1232" s="257">
        <v>2070000</v>
      </c>
      <c r="I1232" s="257">
        <v>2070000</v>
      </c>
      <c r="J1232" s="257">
        <v>2070000</v>
      </c>
      <c r="K1232" s="257">
        <v>0</v>
      </c>
      <c r="L1232" s="257">
        <v>0</v>
      </c>
      <c r="M1232" s="257">
        <v>0</v>
      </c>
      <c r="N1232" s="257">
        <v>0</v>
      </c>
      <c r="O1232" s="257">
        <v>0</v>
      </c>
      <c r="P1232" s="254"/>
    </row>
    <row r="1233" spans="1:16" ht="18.75" customHeight="1">
      <c r="A1233" s="12" t="s">
        <v>207</v>
      </c>
      <c r="B1233" s="255">
        <v>151</v>
      </c>
      <c r="C1233" s="256">
        <v>23508</v>
      </c>
      <c r="D1233" s="257">
        <v>8</v>
      </c>
      <c r="E1233" s="258">
        <v>46013</v>
      </c>
      <c r="F1233" s="258">
        <v>46043</v>
      </c>
      <c r="G1233" s="257">
        <v>-28</v>
      </c>
      <c r="H1233" s="257">
        <v>3217500</v>
      </c>
      <c r="I1233" s="257">
        <v>3217500</v>
      </c>
      <c r="J1233" s="257">
        <v>3217500</v>
      </c>
      <c r="K1233" s="257">
        <v>0</v>
      </c>
      <c r="L1233" s="257">
        <v>0</v>
      </c>
      <c r="M1233" s="257">
        <v>0</v>
      </c>
      <c r="N1233" s="257">
        <v>0</v>
      </c>
      <c r="O1233" s="257">
        <v>0</v>
      </c>
      <c r="P1233" s="254"/>
    </row>
    <row r="1234" spans="1:16" ht="18.75" customHeight="1">
      <c r="A1234" s="12" t="s">
        <v>69</v>
      </c>
      <c r="B1234" s="255">
        <v>751</v>
      </c>
      <c r="C1234" s="256">
        <v>10762</v>
      </c>
      <c r="D1234" s="257">
        <v>4</v>
      </c>
      <c r="E1234" s="258">
        <v>45721</v>
      </c>
      <c r="F1234" s="258">
        <v>45722</v>
      </c>
      <c r="G1234" s="257">
        <v>293</v>
      </c>
      <c r="H1234" s="257">
        <v>2593640</v>
      </c>
      <c r="I1234" s="257">
        <v>2593640</v>
      </c>
      <c r="J1234" s="257">
        <v>0</v>
      </c>
      <c r="K1234" s="257">
        <v>0</v>
      </c>
      <c r="L1234" s="257">
        <v>0</v>
      </c>
      <c r="M1234" s="257">
        <v>0</v>
      </c>
      <c r="N1234" s="257">
        <v>0</v>
      </c>
      <c r="O1234" s="257">
        <v>2593640</v>
      </c>
      <c r="P1234" s="254"/>
    </row>
    <row r="1235" spans="1:16" ht="18.75" customHeight="1">
      <c r="A1235" s="12" t="s">
        <v>69</v>
      </c>
      <c r="B1235" s="255">
        <v>751</v>
      </c>
      <c r="C1235" s="256">
        <v>11128</v>
      </c>
      <c r="D1235" s="257">
        <v>4</v>
      </c>
      <c r="E1235" s="258">
        <v>45735</v>
      </c>
      <c r="F1235" s="258">
        <v>45736</v>
      </c>
      <c r="G1235" s="257">
        <v>279</v>
      </c>
      <c r="H1235" s="257">
        <v>2414280</v>
      </c>
      <c r="I1235" s="257">
        <v>2400828</v>
      </c>
      <c r="J1235" s="257">
        <v>0</v>
      </c>
      <c r="K1235" s="257">
        <v>0</v>
      </c>
      <c r="L1235" s="257">
        <v>0</v>
      </c>
      <c r="M1235" s="257">
        <v>0</v>
      </c>
      <c r="N1235" s="257">
        <v>0</v>
      </c>
      <c r="O1235" s="257">
        <v>2400828</v>
      </c>
      <c r="P1235" s="254"/>
    </row>
    <row r="1236" spans="1:16" ht="18.75" customHeight="1">
      <c r="A1236" s="12" t="s">
        <v>69</v>
      </c>
      <c r="B1236" s="255">
        <v>751</v>
      </c>
      <c r="C1236" s="256">
        <v>11151</v>
      </c>
      <c r="D1236" s="257">
        <v>4</v>
      </c>
      <c r="E1236" s="258">
        <v>45736</v>
      </c>
      <c r="F1236" s="258">
        <v>45737</v>
      </c>
      <c r="G1236" s="257">
        <v>278</v>
      </c>
      <c r="H1236" s="257">
        <v>574660</v>
      </c>
      <c r="I1236" s="257">
        <v>574660</v>
      </c>
      <c r="J1236" s="257">
        <v>0</v>
      </c>
      <c r="K1236" s="257">
        <v>0</v>
      </c>
      <c r="L1236" s="257">
        <v>0</v>
      </c>
      <c r="M1236" s="257">
        <v>0</v>
      </c>
      <c r="N1236" s="257">
        <v>0</v>
      </c>
      <c r="O1236" s="257">
        <v>574660</v>
      </c>
      <c r="P1236" s="254"/>
    </row>
    <row r="1237" spans="1:16" ht="18.75" customHeight="1">
      <c r="A1237" s="12" t="s">
        <v>69</v>
      </c>
      <c r="B1237" s="255">
        <v>751</v>
      </c>
      <c r="C1237" s="256">
        <v>11324</v>
      </c>
      <c r="D1237" s="257">
        <v>4</v>
      </c>
      <c r="E1237" s="258">
        <v>45744</v>
      </c>
      <c r="F1237" s="258">
        <v>45745</v>
      </c>
      <c r="G1237" s="257">
        <v>270</v>
      </c>
      <c r="H1237" s="257">
        <v>2417820</v>
      </c>
      <c r="I1237" s="257">
        <v>1276800</v>
      </c>
      <c r="J1237" s="257">
        <v>0</v>
      </c>
      <c r="K1237" s="257">
        <v>0</v>
      </c>
      <c r="L1237" s="257">
        <v>0</v>
      </c>
      <c r="M1237" s="257">
        <v>0</v>
      </c>
      <c r="N1237" s="257">
        <v>0</v>
      </c>
      <c r="O1237" s="257">
        <v>1276800</v>
      </c>
      <c r="P1237" s="254"/>
    </row>
    <row r="1238" spans="1:16" ht="18.75" customHeight="1">
      <c r="A1238" s="12" t="s">
        <v>69</v>
      </c>
      <c r="B1238" s="255">
        <v>751</v>
      </c>
      <c r="C1238" s="256">
        <v>18635</v>
      </c>
      <c r="D1238" s="257">
        <v>4</v>
      </c>
      <c r="E1238" s="258">
        <v>46009</v>
      </c>
      <c r="F1238" s="258">
        <v>46010</v>
      </c>
      <c r="G1238" s="257">
        <v>5</v>
      </c>
      <c r="H1238" s="257">
        <v>1713080</v>
      </c>
      <c r="I1238" s="257">
        <v>1073500</v>
      </c>
      <c r="J1238" s="257">
        <v>0</v>
      </c>
      <c r="K1238" s="257">
        <v>1073500</v>
      </c>
      <c r="L1238" s="257">
        <v>0</v>
      </c>
      <c r="M1238" s="257">
        <v>0</v>
      </c>
      <c r="N1238" s="257">
        <v>0</v>
      </c>
      <c r="O1238" s="257">
        <v>0</v>
      </c>
      <c r="P1238" s="254"/>
    </row>
    <row r="1239" spans="1:16" ht="18.75" customHeight="1">
      <c r="A1239" s="12" t="s">
        <v>1168</v>
      </c>
      <c r="B1239" s="255">
        <v>751</v>
      </c>
      <c r="C1239" s="256">
        <v>18089</v>
      </c>
      <c r="D1239" s="257">
        <v>4</v>
      </c>
      <c r="E1239" s="258">
        <v>45993</v>
      </c>
      <c r="F1239" s="258">
        <v>45994</v>
      </c>
      <c r="G1239" s="257">
        <v>21</v>
      </c>
      <c r="H1239" s="257">
        <v>1276500</v>
      </c>
      <c r="I1239" s="257">
        <v>1276500</v>
      </c>
      <c r="J1239" s="257">
        <v>0</v>
      </c>
      <c r="K1239" s="257">
        <v>0</v>
      </c>
      <c r="L1239" s="257">
        <v>0</v>
      </c>
      <c r="M1239" s="257">
        <v>1276500</v>
      </c>
      <c r="N1239" s="257">
        <v>0</v>
      </c>
      <c r="O1239" s="257">
        <v>0</v>
      </c>
      <c r="P1239" s="254"/>
    </row>
    <row r="1240" spans="1:16" ht="18.75" customHeight="1">
      <c r="A1240" s="12" t="s">
        <v>1168</v>
      </c>
      <c r="B1240" s="255">
        <v>751</v>
      </c>
      <c r="C1240" s="256">
        <v>18098</v>
      </c>
      <c r="D1240" s="257">
        <v>4</v>
      </c>
      <c r="E1240" s="258">
        <v>45993</v>
      </c>
      <c r="F1240" s="258">
        <v>45994</v>
      </c>
      <c r="G1240" s="257">
        <v>21</v>
      </c>
      <c r="H1240" s="257">
        <v>685000</v>
      </c>
      <c r="I1240" s="257">
        <v>685000</v>
      </c>
      <c r="J1240" s="257">
        <v>0</v>
      </c>
      <c r="K1240" s="257">
        <v>0</v>
      </c>
      <c r="L1240" s="257">
        <v>0</v>
      </c>
      <c r="M1240" s="257">
        <v>685000</v>
      </c>
      <c r="N1240" s="257">
        <v>0</v>
      </c>
      <c r="O1240" s="257">
        <v>0</v>
      </c>
      <c r="P1240" s="254"/>
    </row>
    <row r="1241" spans="1:16" ht="18.75" customHeight="1">
      <c r="A1241" s="12" t="s">
        <v>1168</v>
      </c>
      <c r="B1241" s="255">
        <v>751</v>
      </c>
      <c r="C1241" s="256">
        <v>18817</v>
      </c>
      <c r="D1241" s="257">
        <v>4</v>
      </c>
      <c r="E1241" s="258">
        <v>46013</v>
      </c>
      <c r="F1241" s="258">
        <v>46014</v>
      </c>
      <c r="G1241" s="257">
        <v>1</v>
      </c>
      <c r="H1241" s="257">
        <v>1619000</v>
      </c>
      <c r="I1241" s="257">
        <v>1619000</v>
      </c>
      <c r="J1241" s="257">
        <v>0</v>
      </c>
      <c r="K1241" s="257">
        <v>1619000</v>
      </c>
      <c r="L1241" s="257">
        <v>0</v>
      </c>
      <c r="M1241" s="257">
        <v>0</v>
      </c>
      <c r="N1241" s="257">
        <v>0</v>
      </c>
      <c r="O1241" s="257">
        <v>0</v>
      </c>
      <c r="P1241" s="254"/>
    </row>
    <row r="1242" spans="1:16" ht="18.75" customHeight="1">
      <c r="A1242" s="12" t="s">
        <v>1488</v>
      </c>
      <c r="B1242" s="255">
        <v>151</v>
      </c>
      <c r="C1242" s="256">
        <v>23294</v>
      </c>
      <c r="D1242" s="257">
        <v>1</v>
      </c>
      <c r="E1242" s="258">
        <v>46007</v>
      </c>
      <c r="F1242" s="258">
        <v>46008</v>
      </c>
      <c r="G1242" s="257">
        <v>7</v>
      </c>
      <c r="H1242" s="257">
        <v>109500</v>
      </c>
      <c r="I1242" s="257">
        <v>100000</v>
      </c>
      <c r="J1242" s="257">
        <v>0</v>
      </c>
      <c r="K1242" s="257">
        <v>100000</v>
      </c>
      <c r="L1242" s="257">
        <v>0</v>
      </c>
      <c r="M1242" s="257">
        <v>0</v>
      </c>
      <c r="N1242" s="257">
        <v>0</v>
      </c>
      <c r="O1242" s="257">
        <v>0</v>
      </c>
      <c r="P1242" s="254"/>
    </row>
    <row r="1243" spans="1:16" ht="18.75" customHeight="1">
      <c r="A1243" s="12" t="s">
        <v>1488</v>
      </c>
      <c r="B1243" s="255">
        <v>151</v>
      </c>
      <c r="C1243" s="256">
        <v>23488</v>
      </c>
      <c r="D1243" s="257">
        <v>1</v>
      </c>
      <c r="E1243" s="258">
        <v>46011</v>
      </c>
      <c r="F1243" s="258">
        <v>46012</v>
      </c>
      <c r="G1243" s="257">
        <v>3</v>
      </c>
      <c r="H1243" s="257">
        <v>50100</v>
      </c>
      <c r="I1243" s="257">
        <v>50000</v>
      </c>
      <c r="J1243" s="257">
        <v>0</v>
      </c>
      <c r="K1243" s="257">
        <v>50000</v>
      </c>
      <c r="L1243" s="257">
        <v>0</v>
      </c>
      <c r="M1243" s="257">
        <v>0</v>
      </c>
      <c r="N1243" s="257">
        <v>0</v>
      </c>
      <c r="O1243" s="257">
        <v>0</v>
      </c>
      <c r="P1243" s="254"/>
    </row>
    <row r="1244" spans="1:16" ht="18.75" customHeight="1">
      <c r="A1244" s="12" t="s">
        <v>210</v>
      </c>
      <c r="B1244" s="255">
        <v>151</v>
      </c>
      <c r="C1244" s="256">
        <v>22751</v>
      </c>
      <c r="D1244" s="257">
        <v>4</v>
      </c>
      <c r="E1244" s="258">
        <v>45989</v>
      </c>
      <c r="F1244" s="258">
        <v>46009</v>
      </c>
      <c r="G1244" s="257">
        <v>6</v>
      </c>
      <c r="H1244" s="257">
        <v>2008050</v>
      </c>
      <c r="I1244" s="257">
        <v>2008050</v>
      </c>
      <c r="J1244" s="257">
        <v>0</v>
      </c>
      <c r="K1244" s="257">
        <v>2008050</v>
      </c>
      <c r="L1244" s="257">
        <v>0</v>
      </c>
      <c r="M1244" s="257">
        <v>0</v>
      </c>
      <c r="N1244" s="257">
        <v>0</v>
      </c>
      <c r="O1244" s="257">
        <v>0</v>
      </c>
      <c r="P1244" s="254"/>
    </row>
    <row r="1245" spans="1:16" ht="18.75" customHeight="1">
      <c r="A1245" s="12" t="s">
        <v>210</v>
      </c>
      <c r="B1245" s="255">
        <v>151</v>
      </c>
      <c r="C1245" s="256">
        <v>22901</v>
      </c>
      <c r="D1245" s="257">
        <v>4</v>
      </c>
      <c r="E1245" s="258">
        <v>45994</v>
      </c>
      <c r="F1245" s="258">
        <v>46014</v>
      </c>
      <c r="G1245" s="257">
        <v>1</v>
      </c>
      <c r="H1245" s="257">
        <v>3238100</v>
      </c>
      <c r="I1245" s="257">
        <v>3238100</v>
      </c>
      <c r="J1245" s="257">
        <v>0</v>
      </c>
      <c r="K1245" s="257">
        <v>3238100</v>
      </c>
      <c r="L1245" s="257">
        <v>0</v>
      </c>
      <c r="M1245" s="257">
        <v>0</v>
      </c>
      <c r="N1245" s="257">
        <v>0</v>
      </c>
      <c r="O1245" s="257">
        <v>0</v>
      </c>
      <c r="P1245" s="254"/>
    </row>
    <row r="1246" spans="1:16" ht="18.75" customHeight="1">
      <c r="A1246" s="12" t="s">
        <v>210</v>
      </c>
      <c r="B1246" s="255">
        <v>151</v>
      </c>
      <c r="C1246" s="256">
        <v>23013</v>
      </c>
      <c r="D1246" s="257">
        <v>4</v>
      </c>
      <c r="E1246" s="258">
        <v>45997</v>
      </c>
      <c r="F1246" s="258">
        <v>46017</v>
      </c>
      <c r="G1246" s="257">
        <v>-2</v>
      </c>
      <c r="H1246" s="257">
        <v>4578850</v>
      </c>
      <c r="I1246" s="257">
        <v>4578850</v>
      </c>
      <c r="J1246" s="257">
        <v>4578850</v>
      </c>
      <c r="K1246" s="257">
        <v>0</v>
      </c>
      <c r="L1246" s="257">
        <v>0</v>
      </c>
      <c r="M1246" s="257">
        <v>0</v>
      </c>
      <c r="N1246" s="257">
        <v>0</v>
      </c>
      <c r="O1246" s="257">
        <v>0</v>
      </c>
      <c r="P1246" s="254"/>
    </row>
    <row r="1247" spans="1:16" ht="18.75" customHeight="1">
      <c r="A1247" s="12" t="s">
        <v>210</v>
      </c>
      <c r="B1247" s="255">
        <v>151</v>
      </c>
      <c r="C1247" s="256">
        <v>23127</v>
      </c>
      <c r="D1247" s="257">
        <v>4</v>
      </c>
      <c r="E1247" s="258">
        <v>46002</v>
      </c>
      <c r="F1247" s="258">
        <v>46022</v>
      </c>
      <c r="G1247" s="257">
        <v>-7</v>
      </c>
      <c r="H1247" s="257">
        <v>5007550</v>
      </c>
      <c r="I1247" s="257">
        <v>5007550</v>
      </c>
      <c r="J1247" s="257">
        <v>5007550</v>
      </c>
      <c r="K1247" s="257">
        <v>0</v>
      </c>
      <c r="L1247" s="257">
        <v>0</v>
      </c>
      <c r="M1247" s="257">
        <v>0</v>
      </c>
      <c r="N1247" s="257">
        <v>0</v>
      </c>
      <c r="O1247" s="257">
        <v>0</v>
      </c>
      <c r="P1247" s="254"/>
    </row>
    <row r="1248" spans="1:16" ht="18.75" customHeight="1">
      <c r="A1248" s="12" t="s">
        <v>210</v>
      </c>
      <c r="B1248" s="255">
        <v>151</v>
      </c>
      <c r="C1248" s="256">
        <v>23210</v>
      </c>
      <c r="D1248" s="257">
        <v>4</v>
      </c>
      <c r="E1248" s="258">
        <v>46004</v>
      </c>
      <c r="F1248" s="258">
        <v>46024</v>
      </c>
      <c r="G1248" s="257">
        <v>-9</v>
      </c>
      <c r="H1248" s="257">
        <v>3930600</v>
      </c>
      <c r="I1248" s="257">
        <v>3930600</v>
      </c>
      <c r="J1248" s="257">
        <v>3930600</v>
      </c>
      <c r="K1248" s="257">
        <v>0</v>
      </c>
      <c r="L1248" s="257">
        <v>0</v>
      </c>
      <c r="M1248" s="257">
        <v>0</v>
      </c>
      <c r="N1248" s="257">
        <v>0</v>
      </c>
      <c r="O1248" s="257">
        <v>0</v>
      </c>
      <c r="P1248" s="254"/>
    </row>
    <row r="1249" spans="1:16" ht="18.75" customHeight="1">
      <c r="A1249" s="12" t="s">
        <v>210</v>
      </c>
      <c r="B1249" s="255">
        <v>151</v>
      </c>
      <c r="C1249" s="256">
        <v>23211</v>
      </c>
      <c r="D1249" s="257">
        <v>4</v>
      </c>
      <c r="E1249" s="258">
        <v>46004</v>
      </c>
      <c r="F1249" s="258">
        <v>46024</v>
      </c>
      <c r="G1249" s="257">
        <v>-9</v>
      </c>
      <c r="H1249" s="257">
        <v>588000</v>
      </c>
      <c r="I1249" s="257">
        <v>588000</v>
      </c>
      <c r="J1249" s="257">
        <v>588000</v>
      </c>
      <c r="K1249" s="257">
        <v>0</v>
      </c>
      <c r="L1249" s="257">
        <v>0</v>
      </c>
      <c r="M1249" s="257">
        <v>0</v>
      </c>
      <c r="N1249" s="257">
        <v>0</v>
      </c>
      <c r="O1249" s="257">
        <v>0</v>
      </c>
      <c r="P1249" s="254"/>
    </row>
    <row r="1250" spans="1:16" ht="18.75" customHeight="1">
      <c r="A1250" s="12" t="s">
        <v>210</v>
      </c>
      <c r="B1250" s="255">
        <v>151</v>
      </c>
      <c r="C1250" s="256">
        <v>23301</v>
      </c>
      <c r="D1250" s="257">
        <v>4</v>
      </c>
      <c r="E1250" s="258">
        <v>46008</v>
      </c>
      <c r="F1250" s="258">
        <v>46028</v>
      </c>
      <c r="G1250" s="257">
        <v>-13</v>
      </c>
      <c r="H1250" s="257">
        <v>4758500</v>
      </c>
      <c r="I1250" s="257">
        <v>4758500</v>
      </c>
      <c r="J1250" s="257">
        <v>4758500</v>
      </c>
      <c r="K1250" s="257">
        <v>0</v>
      </c>
      <c r="L1250" s="257">
        <v>0</v>
      </c>
      <c r="M1250" s="257">
        <v>0</v>
      </c>
      <c r="N1250" s="257">
        <v>0</v>
      </c>
      <c r="O1250" s="257">
        <v>0</v>
      </c>
      <c r="P1250" s="254"/>
    </row>
    <row r="1251" spans="1:16" ht="18.75" customHeight="1">
      <c r="A1251" s="12" t="s">
        <v>210</v>
      </c>
      <c r="B1251" s="255">
        <v>151</v>
      </c>
      <c r="C1251" s="256">
        <v>23373</v>
      </c>
      <c r="D1251" s="257">
        <v>4</v>
      </c>
      <c r="E1251" s="258">
        <v>46010</v>
      </c>
      <c r="F1251" s="258">
        <v>46030</v>
      </c>
      <c r="G1251" s="257">
        <v>-15</v>
      </c>
      <c r="H1251" s="257">
        <v>4287900</v>
      </c>
      <c r="I1251" s="257">
        <v>4287900</v>
      </c>
      <c r="J1251" s="257">
        <v>4287900</v>
      </c>
      <c r="K1251" s="257">
        <v>0</v>
      </c>
      <c r="L1251" s="257">
        <v>0</v>
      </c>
      <c r="M1251" s="257">
        <v>0</v>
      </c>
      <c r="N1251" s="257">
        <v>0</v>
      </c>
      <c r="O1251" s="257">
        <v>0</v>
      </c>
      <c r="P1251" s="254"/>
    </row>
    <row r="1252" spans="1:16" ht="18.75" customHeight="1">
      <c r="A1252" s="12" t="s">
        <v>210</v>
      </c>
      <c r="B1252" s="255">
        <v>151</v>
      </c>
      <c r="C1252" s="256">
        <v>23583</v>
      </c>
      <c r="D1252" s="257">
        <v>4</v>
      </c>
      <c r="E1252" s="258">
        <v>46015</v>
      </c>
      <c r="F1252" s="258">
        <v>46035</v>
      </c>
      <c r="G1252" s="257">
        <v>-20</v>
      </c>
      <c r="H1252" s="257">
        <v>476350</v>
      </c>
      <c r="I1252" s="257">
        <v>476350</v>
      </c>
      <c r="J1252" s="257">
        <v>476350</v>
      </c>
      <c r="K1252" s="257">
        <v>0</v>
      </c>
      <c r="L1252" s="257">
        <v>0</v>
      </c>
      <c r="M1252" s="257">
        <v>0</v>
      </c>
      <c r="N1252" s="257">
        <v>0</v>
      </c>
      <c r="O1252" s="257">
        <v>0</v>
      </c>
      <c r="P1252" s="254"/>
    </row>
    <row r="1253" spans="1:16" ht="18.75" customHeight="1">
      <c r="A1253" s="12" t="s">
        <v>212</v>
      </c>
      <c r="B1253" s="255">
        <v>151</v>
      </c>
      <c r="C1253" s="256">
        <v>22182</v>
      </c>
      <c r="D1253" s="257">
        <v>3</v>
      </c>
      <c r="E1253" s="258">
        <v>45966</v>
      </c>
      <c r="F1253" s="258">
        <v>45996</v>
      </c>
      <c r="G1253" s="257">
        <v>19</v>
      </c>
      <c r="H1253" s="257">
        <v>149200</v>
      </c>
      <c r="I1253" s="257">
        <v>149200</v>
      </c>
      <c r="J1253" s="257">
        <v>0</v>
      </c>
      <c r="K1253" s="257">
        <v>0</v>
      </c>
      <c r="L1253" s="257">
        <v>0</v>
      </c>
      <c r="M1253" s="257">
        <v>149200</v>
      </c>
      <c r="N1253" s="257">
        <v>0</v>
      </c>
      <c r="O1253" s="257">
        <v>0</v>
      </c>
      <c r="P1253" s="254"/>
    </row>
    <row r="1254" spans="1:16" ht="18.75" customHeight="1">
      <c r="A1254" s="12" t="s">
        <v>212</v>
      </c>
      <c r="B1254" s="255">
        <v>151</v>
      </c>
      <c r="C1254" s="256">
        <v>22191</v>
      </c>
      <c r="D1254" s="257">
        <v>3</v>
      </c>
      <c r="E1254" s="258">
        <v>45966</v>
      </c>
      <c r="F1254" s="258">
        <v>45996</v>
      </c>
      <c r="G1254" s="257">
        <v>19</v>
      </c>
      <c r="H1254" s="257">
        <v>1520000</v>
      </c>
      <c r="I1254" s="257">
        <v>1520000</v>
      </c>
      <c r="J1254" s="257">
        <v>0</v>
      </c>
      <c r="K1254" s="257">
        <v>0</v>
      </c>
      <c r="L1254" s="257">
        <v>0</v>
      </c>
      <c r="M1254" s="257">
        <v>1520000</v>
      </c>
      <c r="N1254" s="257">
        <v>0</v>
      </c>
      <c r="O1254" s="257">
        <v>0</v>
      </c>
      <c r="P1254" s="254"/>
    </row>
    <row r="1255" spans="1:16" ht="18.75" customHeight="1">
      <c r="A1255" s="12" t="s">
        <v>212</v>
      </c>
      <c r="B1255" s="255">
        <v>151</v>
      </c>
      <c r="C1255" s="256">
        <v>22523</v>
      </c>
      <c r="D1255" s="257">
        <v>3</v>
      </c>
      <c r="E1255" s="258">
        <v>45981</v>
      </c>
      <c r="F1255" s="258">
        <v>46011</v>
      </c>
      <c r="G1255" s="257">
        <v>4</v>
      </c>
      <c r="H1255" s="257">
        <v>167300</v>
      </c>
      <c r="I1255" s="257">
        <v>167300</v>
      </c>
      <c r="J1255" s="257">
        <v>0</v>
      </c>
      <c r="K1255" s="257">
        <v>167300</v>
      </c>
      <c r="L1255" s="257">
        <v>0</v>
      </c>
      <c r="M1255" s="257">
        <v>0</v>
      </c>
      <c r="N1255" s="257">
        <v>0</v>
      </c>
      <c r="O1255" s="257">
        <v>0</v>
      </c>
      <c r="P1255" s="254"/>
    </row>
    <row r="1256" spans="1:16" ht="18.75" customHeight="1">
      <c r="A1256" s="12" t="s">
        <v>212</v>
      </c>
      <c r="B1256" s="255">
        <v>151</v>
      </c>
      <c r="C1256" s="256">
        <v>22626</v>
      </c>
      <c r="D1256" s="257">
        <v>3</v>
      </c>
      <c r="E1256" s="258">
        <v>45986</v>
      </c>
      <c r="F1256" s="258">
        <v>46016</v>
      </c>
      <c r="G1256" s="257">
        <v>-1</v>
      </c>
      <c r="H1256" s="257">
        <v>202200</v>
      </c>
      <c r="I1256" s="257">
        <v>202200</v>
      </c>
      <c r="J1256" s="257">
        <v>202200</v>
      </c>
      <c r="K1256" s="257">
        <v>0</v>
      </c>
      <c r="L1256" s="257">
        <v>0</v>
      </c>
      <c r="M1256" s="257">
        <v>0</v>
      </c>
      <c r="N1256" s="257">
        <v>0</v>
      </c>
      <c r="O1256" s="257">
        <v>0</v>
      </c>
      <c r="P1256" s="254"/>
    </row>
    <row r="1257" spans="1:16" ht="18.75" customHeight="1">
      <c r="A1257" s="12" t="s">
        <v>212</v>
      </c>
      <c r="B1257" s="255">
        <v>151</v>
      </c>
      <c r="C1257" s="256">
        <v>22869</v>
      </c>
      <c r="D1257" s="257">
        <v>3</v>
      </c>
      <c r="E1257" s="258">
        <v>45993</v>
      </c>
      <c r="F1257" s="258">
        <v>46023</v>
      </c>
      <c r="G1257" s="257">
        <v>-8</v>
      </c>
      <c r="H1257" s="257">
        <v>1302400</v>
      </c>
      <c r="I1257" s="257">
        <v>1302400</v>
      </c>
      <c r="J1257" s="257">
        <v>1302400</v>
      </c>
      <c r="K1257" s="257">
        <v>0</v>
      </c>
      <c r="L1257" s="257">
        <v>0</v>
      </c>
      <c r="M1257" s="257">
        <v>0</v>
      </c>
      <c r="N1257" s="257">
        <v>0</v>
      </c>
      <c r="O1257" s="257">
        <v>0</v>
      </c>
      <c r="P1257" s="254"/>
    </row>
    <row r="1258" spans="1:16" ht="18.75" customHeight="1">
      <c r="A1258" s="12" t="s">
        <v>212</v>
      </c>
      <c r="B1258" s="255">
        <v>151</v>
      </c>
      <c r="C1258" s="256">
        <v>22996</v>
      </c>
      <c r="D1258" s="257">
        <v>3</v>
      </c>
      <c r="E1258" s="258">
        <v>45996</v>
      </c>
      <c r="F1258" s="258">
        <v>46026</v>
      </c>
      <c r="G1258" s="257">
        <v>-11</v>
      </c>
      <c r="H1258" s="257">
        <v>346500</v>
      </c>
      <c r="I1258" s="257">
        <v>346500</v>
      </c>
      <c r="J1258" s="257">
        <v>346500</v>
      </c>
      <c r="K1258" s="257">
        <v>0</v>
      </c>
      <c r="L1258" s="257">
        <v>0</v>
      </c>
      <c r="M1258" s="257">
        <v>0</v>
      </c>
      <c r="N1258" s="257">
        <v>0</v>
      </c>
      <c r="O1258" s="257">
        <v>0</v>
      </c>
      <c r="P1258" s="254"/>
    </row>
    <row r="1259" spans="1:16" ht="18.75" customHeight="1">
      <c r="A1259" s="12" t="s">
        <v>212</v>
      </c>
      <c r="B1259" s="255">
        <v>151</v>
      </c>
      <c r="C1259" s="256">
        <v>23284</v>
      </c>
      <c r="D1259" s="257">
        <v>3</v>
      </c>
      <c r="E1259" s="258">
        <v>46007</v>
      </c>
      <c r="F1259" s="258">
        <v>46037</v>
      </c>
      <c r="G1259" s="257">
        <v>-22</v>
      </c>
      <c r="H1259" s="257">
        <v>316200</v>
      </c>
      <c r="I1259" s="257">
        <v>316200</v>
      </c>
      <c r="J1259" s="257">
        <v>316200</v>
      </c>
      <c r="K1259" s="257">
        <v>0</v>
      </c>
      <c r="L1259" s="257">
        <v>0</v>
      </c>
      <c r="M1259" s="257">
        <v>0</v>
      </c>
      <c r="N1259" s="257">
        <v>0</v>
      </c>
      <c r="O1259" s="257">
        <v>0</v>
      </c>
      <c r="P1259" s="254"/>
    </row>
    <row r="1260" spans="1:16" ht="18.75" customHeight="1">
      <c r="A1260" s="12" t="s">
        <v>212</v>
      </c>
      <c r="B1260" s="255">
        <v>151</v>
      </c>
      <c r="C1260" s="256">
        <v>23285</v>
      </c>
      <c r="D1260" s="257">
        <v>3</v>
      </c>
      <c r="E1260" s="258">
        <v>46007</v>
      </c>
      <c r="F1260" s="258">
        <v>46037</v>
      </c>
      <c r="G1260" s="257">
        <v>-22</v>
      </c>
      <c r="H1260" s="257">
        <v>1601500</v>
      </c>
      <c r="I1260" s="257">
        <v>1601500</v>
      </c>
      <c r="J1260" s="257">
        <v>1601500</v>
      </c>
      <c r="K1260" s="257">
        <v>0</v>
      </c>
      <c r="L1260" s="257">
        <v>0</v>
      </c>
      <c r="M1260" s="257">
        <v>0</v>
      </c>
      <c r="N1260" s="257">
        <v>0</v>
      </c>
      <c r="O1260" s="257">
        <v>0</v>
      </c>
      <c r="P1260" s="254"/>
    </row>
    <row r="1261" spans="1:16" ht="18.75" customHeight="1">
      <c r="A1261" s="12" t="s">
        <v>212</v>
      </c>
      <c r="B1261" s="255">
        <v>151</v>
      </c>
      <c r="C1261" s="256">
        <v>23578</v>
      </c>
      <c r="D1261" s="257">
        <v>3</v>
      </c>
      <c r="E1261" s="258">
        <v>46015</v>
      </c>
      <c r="F1261" s="258">
        <v>46045</v>
      </c>
      <c r="G1261" s="257">
        <v>-30</v>
      </c>
      <c r="H1261" s="257">
        <v>338800</v>
      </c>
      <c r="I1261" s="257">
        <v>338800</v>
      </c>
      <c r="J1261" s="257">
        <v>338800</v>
      </c>
      <c r="K1261" s="257">
        <v>0</v>
      </c>
      <c r="L1261" s="257">
        <v>0</v>
      </c>
      <c r="M1261" s="257">
        <v>0</v>
      </c>
      <c r="N1261" s="257">
        <v>0</v>
      </c>
      <c r="O1261" s="257">
        <v>0</v>
      </c>
      <c r="P1261" s="254"/>
    </row>
    <row r="1262" spans="1:16" ht="18.75" customHeight="1">
      <c r="A1262" s="12" t="s">
        <v>935</v>
      </c>
      <c r="B1262" s="255">
        <v>751</v>
      </c>
      <c r="C1262" s="256">
        <v>16143</v>
      </c>
      <c r="D1262" s="257">
        <v>8</v>
      </c>
      <c r="E1262" s="258">
        <v>45926</v>
      </c>
      <c r="F1262" s="258">
        <v>45946</v>
      </c>
      <c r="G1262" s="257">
        <v>69</v>
      </c>
      <c r="H1262" s="257">
        <v>3690250</v>
      </c>
      <c r="I1262" s="257">
        <v>3690250</v>
      </c>
      <c r="J1262" s="257">
        <v>0</v>
      </c>
      <c r="K1262" s="257">
        <v>0</v>
      </c>
      <c r="L1262" s="257">
        <v>0</v>
      </c>
      <c r="M1262" s="257">
        <v>0</v>
      </c>
      <c r="N1262" s="257">
        <v>0</v>
      </c>
      <c r="O1262" s="257">
        <v>3690250</v>
      </c>
      <c r="P1262" s="254"/>
    </row>
    <row r="1263" spans="1:16" ht="18.75" customHeight="1">
      <c r="A1263" s="12" t="s">
        <v>935</v>
      </c>
      <c r="B1263" s="255">
        <v>751</v>
      </c>
      <c r="C1263" s="256">
        <v>18169</v>
      </c>
      <c r="D1263" s="257">
        <v>8</v>
      </c>
      <c r="E1263" s="258">
        <v>45995</v>
      </c>
      <c r="F1263" s="258">
        <v>46015</v>
      </c>
      <c r="G1263" s="257">
        <v>0</v>
      </c>
      <c r="H1263" s="257">
        <v>3651600</v>
      </c>
      <c r="I1263" s="257">
        <v>3651600</v>
      </c>
      <c r="J1263" s="257">
        <v>3651600</v>
      </c>
      <c r="K1263" s="257">
        <v>0</v>
      </c>
      <c r="L1263" s="257">
        <v>0</v>
      </c>
      <c r="M1263" s="257">
        <v>0</v>
      </c>
      <c r="N1263" s="257">
        <v>0</v>
      </c>
      <c r="O1263" s="257">
        <v>0</v>
      </c>
      <c r="P1263" s="254"/>
    </row>
    <row r="1264" spans="1:16" ht="18.75" customHeight="1">
      <c r="A1264" s="12" t="s">
        <v>213</v>
      </c>
      <c r="B1264" s="255">
        <v>151</v>
      </c>
      <c r="C1264" s="256">
        <v>22927</v>
      </c>
      <c r="D1264" s="257">
        <v>0</v>
      </c>
      <c r="E1264" s="258">
        <v>45994</v>
      </c>
      <c r="F1264" s="258">
        <v>46002</v>
      </c>
      <c r="G1264" s="257">
        <v>13</v>
      </c>
      <c r="H1264" s="257">
        <v>286200</v>
      </c>
      <c r="I1264" s="257">
        <v>74738</v>
      </c>
      <c r="J1264" s="257">
        <v>0</v>
      </c>
      <c r="K1264" s="257">
        <v>0</v>
      </c>
      <c r="L1264" s="257">
        <v>74738</v>
      </c>
      <c r="M1264" s="257">
        <v>0</v>
      </c>
      <c r="N1264" s="257">
        <v>0</v>
      </c>
      <c r="O1264" s="257">
        <v>0</v>
      </c>
      <c r="P1264" s="254"/>
    </row>
    <row r="1265" spans="1:16" ht="18.75" customHeight="1">
      <c r="A1265" s="12" t="s">
        <v>213</v>
      </c>
      <c r="B1265" s="255">
        <v>151</v>
      </c>
      <c r="C1265" s="256">
        <v>23009</v>
      </c>
      <c r="D1265" s="257">
        <v>0</v>
      </c>
      <c r="E1265" s="258">
        <v>45997</v>
      </c>
      <c r="F1265" s="258">
        <v>46005</v>
      </c>
      <c r="G1265" s="257">
        <v>10</v>
      </c>
      <c r="H1265" s="257">
        <v>366500</v>
      </c>
      <c r="I1265" s="257">
        <v>366500</v>
      </c>
      <c r="J1265" s="257">
        <v>0</v>
      </c>
      <c r="K1265" s="257">
        <v>0</v>
      </c>
      <c r="L1265" s="257">
        <v>366500</v>
      </c>
      <c r="M1265" s="257">
        <v>0</v>
      </c>
      <c r="N1265" s="257">
        <v>0</v>
      </c>
      <c r="O1265" s="257">
        <v>0</v>
      </c>
      <c r="P1265" s="254"/>
    </row>
    <row r="1266" spans="1:16" ht="18.75" customHeight="1">
      <c r="A1266" s="12" t="s">
        <v>213</v>
      </c>
      <c r="B1266" s="255">
        <v>151</v>
      </c>
      <c r="C1266" s="256">
        <v>23064</v>
      </c>
      <c r="D1266" s="257">
        <v>0</v>
      </c>
      <c r="E1266" s="258">
        <v>46000</v>
      </c>
      <c r="F1266" s="258">
        <v>46008</v>
      </c>
      <c r="G1266" s="257">
        <v>7</v>
      </c>
      <c r="H1266" s="257">
        <v>609900</v>
      </c>
      <c r="I1266" s="257">
        <v>609900</v>
      </c>
      <c r="J1266" s="257">
        <v>0</v>
      </c>
      <c r="K1266" s="257">
        <v>609900</v>
      </c>
      <c r="L1266" s="257">
        <v>0</v>
      </c>
      <c r="M1266" s="257">
        <v>0</v>
      </c>
      <c r="N1266" s="257">
        <v>0</v>
      </c>
      <c r="O1266" s="257">
        <v>0</v>
      </c>
      <c r="P1266" s="254"/>
    </row>
    <row r="1267" spans="1:16" ht="18.75" customHeight="1">
      <c r="A1267" s="12" t="s">
        <v>213</v>
      </c>
      <c r="B1267" s="255">
        <v>151</v>
      </c>
      <c r="C1267" s="256">
        <v>23261</v>
      </c>
      <c r="D1267" s="257">
        <v>0</v>
      </c>
      <c r="E1267" s="258">
        <v>46006</v>
      </c>
      <c r="F1267" s="258">
        <v>46014</v>
      </c>
      <c r="G1267" s="257">
        <v>1</v>
      </c>
      <c r="H1267" s="257">
        <v>947000</v>
      </c>
      <c r="I1267" s="257">
        <v>947000</v>
      </c>
      <c r="J1267" s="257">
        <v>0</v>
      </c>
      <c r="K1267" s="257">
        <v>947000</v>
      </c>
      <c r="L1267" s="257">
        <v>0</v>
      </c>
      <c r="M1267" s="257">
        <v>0</v>
      </c>
      <c r="N1267" s="257">
        <v>0</v>
      </c>
      <c r="O1267" s="257">
        <v>0</v>
      </c>
      <c r="P1267" s="254"/>
    </row>
    <row r="1268" spans="1:16" ht="18.75" customHeight="1">
      <c r="A1268" s="12" t="s">
        <v>213</v>
      </c>
      <c r="B1268" s="255">
        <v>151</v>
      </c>
      <c r="C1268" s="256">
        <v>23542</v>
      </c>
      <c r="D1268" s="257">
        <v>0</v>
      </c>
      <c r="E1268" s="258">
        <v>46014</v>
      </c>
      <c r="F1268" s="258">
        <v>46022</v>
      </c>
      <c r="G1268" s="257">
        <v>-7</v>
      </c>
      <c r="H1268" s="257">
        <v>600400</v>
      </c>
      <c r="I1268" s="257">
        <v>600400</v>
      </c>
      <c r="J1268" s="257">
        <v>600400</v>
      </c>
      <c r="K1268" s="257">
        <v>0</v>
      </c>
      <c r="L1268" s="257">
        <v>0</v>
      </c>
      <c r="M1268" s="257">
        <v>0</v>
      </c>
      <c r="N1268" s="257">
        <v>0</v>
      </c>
      <c r="O1268" s="257">
        <v>0</v>
      </c>
      <c r="P1268" s="254"/>
    </row>
    <row r="1269" spans="1:16" ht="18.75" customHeight="1">
      <c r="A1269" s="12" t="s">
        <v>49</v>
      </c>
      <c r="B1269" s="255">
        <v>751</v>
      </c>
      <c r="C1269" s="256">
        <v>18121</v>
      </c>
      <c r="D1269" s="257">
        <v>1</v>
      </c>
      <c r="E1269" s="258">
        <v>45994</v>
      </c>
      <c r="F1269" s="258">
        <v>46009</v>
      </c>
      <c r="G1269" s="257">
        <v>6</v>
      </c>
      <c r="H1269" s="257">
        <v>630000</v>
      </c>
      <c r="I1269" s="257">
        <v>630000</v>
      </c>
      <c r="J1269" s="257">
        <v>0</v>
      </c>
      <c r="K1269" s="257">
        <v>630000</v>
      </c>
      <c r="L1269" s="257">
        <v>0</v>
      </c>
      <c r="M1269" s="257">
        <v>0</v>
      </c>
      <c r="N1269" s="257">
        <v>0</v>
      </c>
      <c r="O1269" s="257">
        <v>0</v>
      </c>
      <c r="P1269" s="254"/>
    </row>
    <row r="1270" spans="1:16" ht="18.75" customHeight="1">
      <c r="A1270" s="12" t="s">
        <v>49</v>
      </c>
      <c r="B1270" s="255">
        <v>751</v>
      </c>
      <c r="C1270" s="256">
        <v>18246</v>
      </c>
      <c r="D1270" s="257">
        <v>1</v>
      </c>
      <c r="E1270" s="258">
        <v>45997</v>
      </c>
      <c r="F1270" s="258">
        <v>46012</v>
      </c>
      <c r="G1270" s="257">
        <v>3</v>
      </c>
      <c r="H1270" s="257">
        <v>928000</v>
      </c>
      <c r="I1270" s="257">
        <v>928000</v>
      </c>
      <c r="J1270" s="257">
        <v>0</v>
      </c>
      <c r="K1270" s="257">
        <v>928000</v>
      </c>
      <c r="L1270" s="257">
        <v>0</v>
      </c>
      <c r="M1270" s="257">
        <v>0</v>
      </c>
      <c r="N1270" s="257">
        <v>0</v>
      </c>
      <c r="O1270" s="257">
        <v>0</v>
      </c>
      <c r="P1270" s="254"/>
    </row>
    <row r="1271" spans="1:16" ht="18.75" customHeight="1">
      <c r="A1271" s="12" t="s">
        <v>49</v>
      </c>
      <c r="B1271" s="255">
        <v>751</v>
      </c>
      <c r="C1271" s="256">
        <v>18248</v>
      </c>
      <c r="D1271" s="257">
        <v>1</v>
      </c>
      <c r="E1271" s="258">
        <v>45997</v>
      </c>
      <c r="F1271" s="258">
        <v>46012</v>
      </c>
      <c r="G1271" s="257">
        <v>3</v>
      </c>
      <c r="H1271" s="257">
        <v>75600</v>
      </c>
      <c r="I1271" s="257">
        <v>75600</v>
      </c>
      <c r="J1271" s="257">
        <v>0</v>
      </c>
      <c r="K1271" s="257">
        <v>75600</v>
      </c>
      <c r="L1271" s="257">
        <v>0</v>
      </c>
      <c r="M1271" s="257">
        <v>0</v>
      </c>
      <c r="N1271" s="257">
        <v>0</v>
      </c>
      <c r="O1271" s="257">
        <v>0</v>
      </c>
      <c r="P1271" s="254"/>
    </row>
    <row r="1272" spans="1:16" ht="18.75" customHeight="1">
      <c r="A1272" s="12" t="s">
        <v>49</v>
      </c>
      <c r="B1272" s="255">
        <v>751</v>
      </c>
      <c r="C1272" s="256">
        <v>18262</v>
      </c>
      <c r="D1272" s="257">
        <v>1</v>
      </c>
      <c r="E1272" s="258">
        <v>45997</v>
      </c>
      <c r="F1272" s="258">
        <v>46012</v>
      </c>
      <c r="G1272" s="257">
        <v>3</v>
      </c>
      <c r="H1272" s="257">
        <v>110784</v>
      </c>
      <c r="I1272" s="257">
        <v>110784</v>
      </c>
      <c r="J1272" s="257">
        <v>0</v>
      </c>
      <c r="K1272" s="257">
        <v>110784</v>
      </c>
      <c r="L1272" s="257">
        <v>0</v>
      </c>
      <c r="M1272" s="257">
        <v>0</v>
      </c>
      <c r="N1272" s="257">
        <v>0</v>
      </c>
      <c r="O1272" s="257">
        <v>0</v>
      </c>
      <c r="P1272" s="254"/>
    </row>
    <row r="1273" spans="1:16" ht="18.75" customHeight="1">
      <c r="A1273" s="12" t="s">
        <v>49</v>
      </c>
      <c r="B1273" s="255">
        <v>751</v>
      </c>
      <c r="C1273" s="256">
        <v>18337</v>
      </c>
      <c r="D1273" s="257">
        <v>1</v>
      </c>
      <c r="E1273" s="258">
        <v>46001</v>
      </c>
      <c r="F1273" s="258">
        <v>46016</v>
      </c>
      <c r="G1273" s="257">
        <v>-1</v>
      </c>
      <c r="H1273" s="257">
        <v>1025500</v>
      </c>
      <c r="I1273" s="257">
        <v>1025500</v>
      </c>
      <c r="J1273" s="257">
        <v>1025500</v>
      </c>
      <c r="K1273" s="257">
        <v>0</v>
      </c>
      <c r="L1273" s="257">
        <v>0</v>
      </c>
      <c r="M1273" s="257">
        <v>0</v>
      </c>
      <c r="N1273" s="257">
        <v>0</v>
      </c>
      <c r="O1273" s="257">
        <v>0</v>
      </c>
      <c r="P1273" s="254"/>
    </row>
    <row r="1274" spans="1:16" ht="18.75" customHeight="1">
      <c r="A1274" s="12" t="s">
        <v>49</v>
      </c>
      <c r="B1274" s="255">
        <v>751</v>
      </c>
      <c r="C1274" s="256">
        <v>18368</v>
      </c>
      <c r="D1274" s="257">
        <v>1</v>
      </c>
      <c r="E1274" s="258">
        <v>46001</v>
      </c>
      <c r="F1274" s="258">
        <v>46016</v>
      </c>
      <c r="G1274" s="257">
        <v>-1</v>
      </c>
      <c r="H1274" s="257">
        <v>83904</v>
      </c>
      <c r="I1274" s="257">
        <v>83904</v>
      </c>
      <c r="J1274" s="257">
        <v>83904</v>
      </c>
      <c r="K1274" s="257">
        <v>0</v>
      </c>
      <c r="L1274" s="257">
        <v>0</v>
      </c>
      <c r="M1274" s="257">
        <v>0</v>
      </c>
      <c r="N1274" s="257">
        <v>0</v>
      </c>
      <c r="O1274" s="257">
        <v>0</v>
      </c>
      <c r="P1274" s="254"/>
    </row>
    <row r="1275" spans="1:16" ht="18.75" customHeight="1">
      <c r="A1275" s="12" t="s">
        <v>49</v>
      </c>
      <c r="B1275" s="255">
        <v>751</v>
      </c>
      <c r="C1275" s="256">
        <v>18376</v>
      </c>
      <c r="D1275" s="257">
        <v>1</v>
      </c>
      <c r="E1275" s="258">
        <v>46002</v>
      </c>
      <c r="F1275" s="258">
        <v>46017</v>
      </c>
      <c r="G1275" s="257">
        <v>-2</v>
      </c>
      <c r="H1275" s="257">
        <v>818100</v>
      </c>
      <c r="I1275" s="257">
        <v>818100</v>
      </c>
      <c r="J1275" s="257">
        <v>818100</v>
      </c>
      <c r="K1275" s="257">
        <v>0</v>
      </c>
      <c r="L1275" s="257">
        <v>0</v>
      </c>
      <c r="M1275" s="257">
        <v>0</v>
      </c>
      <c r="N1275" s="257">
        <v>0</v>
      </c>
      <c r="O1275" s="257">
        <v>0</v>
      </c>
      <c r="P1275" s="254"/>
    </row>
    <row r="1276" spans="1:16" ht="18.75" customHeight="1">
      <c r="A1276" s="12" t="s">
        <v>49</v>
      </c>
      <c r="B1276" s="255">
        <v>151</v>
      </c>
      <c r="C1276" s="256">
        <v>23219</v>
      </c>
      <c r="D1276" s="257">
        <v>1</v>
      </c>
      <c r="E1276" s="258">
        <v>46004</v>
      </c>
      <c r="F1276" s="258">
        <v>46019</v>
      </c>
      <c r="G1276" s="257">
        <v>-4</v>
      </c>
      <c r="H1276" s="257">
        <v>167080</v>
      </c>
      <c r="I1276" s="257">
        <v>167080</v>
      </c>
      <c r="J1276" s="257">
        <v>167080</v>
      </c>
      <c r="K1276" s="257">
        <v>0</v>
      </c>
      <c r="L1276" s="257">
        <v>0</v>
      </c>
      <c r="M1276" s="257">
        <v>0</v>
      </c>
      <c r="N1276" s="257">
        <v>0</v>
      </c>
      <c r="O1276" s="257">
        <v>0</v>
      </c>
      <c r="P1276" s="254"/>
    </row>
    <row r="1277" spans="1:16" ht="18.75" customHeight="1">
      <c r="A1277" s="12" t="s">
        <v>49</v>
      </c>
      <c r="B1277" s="255">
        <v>751</v>
      </c>
      <c r="C1277" s="256">
        <v>18486</v>
      </c>
      <c r="D1277" s="257">
        <v>1</v>
      </c>
      <c r="E1277" s="258">
        <v>46004</v>
      </c>
      <c r="F1277" s="258">
        <v>46019</v>
      </c>
      <c r="G1277" s="257">
        <v>-4</v>
      </c>
      <c r="H1277" s="257">
        <v>1684600</v>
      </c>
      <c r="I1277" s="257">
        <v>1684600</v>
      </c>
      <c r="J1277" s="257">
        <v>1684600</v>
      </c>
      <c r="K1277" s="257">
        <v>0</v>
      </c>
      <c r="L1277" s="257">
        <v>0</v>
      </c>
      <c r="M1277" s="257">
        <v>0</v>
      </c>
      <c r="N1277" s="257">
        <v>0</v>
      </c>
      <c r="O1277" s="257">
        <v>0</v>
      </c>
      <c r="P1277" s="254"/>
    </row>
    <row r="1278" spans="1:16" ht="18.75" customHeight="1">
      <c r="A1278" s="12" t="s">
        <v>49</v>
      </c>
      <c r="B1278" s="255">
        <v>751</v>
      </c>
      <c r="C1278" s="256">
        <v>18520</v>
      </c>
      <c r="D1278" s="257">
        <v>1</v>
      </c>
      <c r="E1278" s="258">
        <v>46006</v>
      </c>
      <c r="F1278" s="258">
        <v>46021</v>
      </c>
      <c r="G1278" s="257">
        <v>-6</v>
      </c>
      <c r="H1278" s="257">
        <v>350000</v>
      </c>
      <c r="I1278" s="257">
        <v>350000</v>
      </c>
      <c r="J1278" s="257">
        <v>350000</v>
      </c>
      <c r="K1278" s="257">
        <v>0</v>
      </c>
      <c r="L1278" s="257">
        <v>0</v>
      </c>
      <c r="M1278" s="257">
        <v>0</v>
      </c>
      <c r="N1278" s="257">
        <v>0</v>
      </c>
      <c r="O1278" s="257">
        <v>0</v>
      </c>
      <c r="P1278" s="254"/>
    </row>
    <row r="1279" spans="1:16" ht="18.75" customHeight="1">
      <c r="A1279" s="12" t="s">
        <v>49</v>
      </c>
      <c r="B1279" s="255">
        <v>151</v>
      </c>
      <c r="C1279" s="256">
        <v>23268</v>
      </c>
      <c r="D1279" s="257">
        <v>1</v>
      </c>
      <c r="E1279" s="258">
        <v>46006</v>
      </c>
      <c r="F1279" s="258">
        <v>46021</v>
      </c>
      <c r="G1279" s="257">
        <v>-6</v>
      </c>
      <c r="H1279" s="257">
        <v>226800</v>
      </c>
      <c r="I1279" s="257">
        <v>226800</v>
      </c>
      <c r="J1279" s="257">
        <v>226800</v>
      </c>
      <c r="K1279" s="257">
        <v>0</v>
      </c>
      <c r="L1279" s="257">
        <v>0</v>
      </c>
      <c r="M1279" s="257">
        <v>0</v>
      </c>
      <c r="N1279" s="257">
        <v>0</v>
      </c>
      <c r="O1279" s="257">
        <v>0</v>
      </c>
      <c r="P1279" s="254"/>
    </row>
    <row r="1280" spans="1:16" ht="18.75" customHeight="1">
      <c r="A1280" s="12" t="s">
        <v>49</v>
      </c>
      <c r="B1280" s="255">
        <v>751</v>
      </c>
      <c r="C1280" s="256">
        <v>18584</v>
      </c>
      <c r="D1280" s="257">
        <v>1</v>
      </c>
      <c r="E1280" s="258">
        <v>46007</v>
      </c>
      <c r="F1280" s="258">
        <v>46022</v>
      </c>
      <c r="G1280" s="257">
        <v>-7</v>
      </c>
      <c r="H1280" s="257">
        <v>77700</v>
      </c>
      <c r="I1280" s="257">
        <v>77700</v>
      </c>
      <c r="J1280" s="257">
        <v>77700</v>
      </c>
      <c r="K1280" s="257">
        <v>0</v>
      </c>
      <c r="L1280" s="257">
        <v>0</v>
      </c>
      <c r="M1280" s="257">
        <v>0</v>
      </c>
      <c r="N1280" s="257">
        <v>0</v>
      </c>
      <c r="O1280" s="257">
        <v>0</v>
      </c>
      <c r="P1280" s="254"/>
    </row>
    <row r="1281" spans="1:16" ht="18.75" customHeight="1">
      <c r="A1281" s="12" t="s">
        <v>49</v>
      </c>
      <c r="B1281" s="255">
        <v>751</v>
      </c>
      <c r="C1281" s="256">
        <v>18593</v>
      </c>
      <c r="D1281" s="257">
        <v>1</v>
      </c>
      <c r="E1281" s="258">
        <v>46008</v>
      </c>
      <c r="F1281" s="258">
        <v>46023</v>
      </c>
      <c r="G1281" s="257">
        <v>-8</v>
      </c>
      <c r="H1281" s="257">
        <v>1594550</v>
      </c>
      <c r="I1281" s="257">
        <v>1594550</v>
      </c>
      <c r="J1281" s="257">
        <v>1594550</v>
      </c>
      <c r="K1281" s="257">
        <v>0</v>
      </c>
      <c r="L1281" s="257">
        <v>0</v>
      </c>
      <c r="M1281" s="257">
        <v>0</v>
      </c>
      <c r="N1281" s="257">
        <v>0</v>
      </c>
      <c r="O1281" s="257">
        <v>0</v>
      </c>
      <c r="P1281" s="254"/>
    </row>
    <row r="1282" spans="1:16" ht="18.75" customHeight="1">
      <c r="A1282" s="12" t="s">
        <v>49</v>
      </c>
      <c r="B1282" s="255">
        <v>751</v>
      </c>
      <c r="C1282" s="256">
        <v>18689</v>
      </c>
      <c r="D1282" s="257">
        <v>1</v>
      </c>
      <c r="E1282" s="258">
        <v>46010</v>
      </c>
      <c r="F1282" s="258">
        <v>46025</v>
      </c>
      <c r="G1282" s="257">
        <v>-10</v>
      </c>
      <c r="H1282" s="257">
        <v>523600</v>
      </c>
      <c r="I1282" s="257">
        <v>523600</v>
      </c>
      <c r="J1282" s="257">
        <v>523600</v>
      </c>
      <c r="K1282" s="257">
        <v>0</v>
      </c>
      <c r="L1282" s="257">
        <v>0</v>
      </c>
      <c r="M1282" s="257">
        <v>0</v>
      </c>
      <c r="N1282" s="257">
        <v>0</v>
      </c>
      <c r="O1282" s="257">
        <v>0</v>
      </c>
      <c r="P1282" s="254"/>
    </row>
    <row r="1283" spans="1:16" ht="18.75" customHeight="1">
      <c r="A1283" s="12" t="s">
        <v>49</v>
      </c>
      <c r="B1283" s="255">
        <v>751</v>
      </c>
      <c r="C1283" s="256">
        <v>18690</v>
      </c>
      <c r="D1283" s="257">
        <v>1</v>
      </c>
      <c r="E1283" s="258">
        <v>46010</v>
      </c>
      <c r="F1283" s="258">
        <v>46025</v>
      </c>
      <c r="G1283" s="257">
        <v>-10</v>
      </c>
      <c r="H1283" s="257">
        <v>205500</v>
      </c>
      <c r="I1283" s="257">
        <v>205500</v>
      </c>
      <c r="J1283" s="257">
        <v>205500</v>
      </c>
      <c r="K1283" s="257">
        <v>0</v>
      </c>
      <c r="L1283" s="257">
        <v>0</v>
      </c>
      <c r="M1283" s="257">
        <v>0</v>
      </c>
      <c r="N1283" s="257">
        <v>0</v>
      </c>
      <c r="O1283" s="257">
        <v>0</v>
      </c>
      <c r="P1283" s="254"/>
    </row>
    <row r="1284" spans="1:16" ht="18.75" customHeight="1">
      <c r="A1284" s="12" t="s">
        <v>49</v>
      </c>
      <c r="B1284" s="255">
        <v>751</v>
      </c>
      <c r="C1284" s="256">
        <v>18702</v>
      </c>
      <c r="D1284" s="257">
        <v>1</v>
      </c>
      <c r="E1284" s="258">
        <v>46010</v>
      </c>
      <c r="F1284" s="258">
        <v>46025</v>
      </c>
      <c r="G1284" s="257">
        <v>-10</v>
      </c>
      <c r="H1284" s="257">
        <v>608400</v>
      </c>
      <c r="I1284" s="257">
        <v>608400</v>
      </c>
      <c r="J1284" s="257">
        <v>608400</v>
      </c>
      <c r="K1284" s="257">
        <v>0</v>
      </c>
      <c r="L1284" s="257">
        <v>0</v>
      </c>
      <c r="M1284" s="257">
        <v>0</v>
      </c>
      <c r="N1284" s="257">
        <v>0</v>
      </c>
      <c r="O1284" s="257">
        <v>0</v>
      </c>
      <c r="P1284" s="254"/>
    </row>
    <row r="1285" spans="1:16" ht="18.75" customHeight="1">
      <c r="A1285" s="12" t="s">
        <v>49</v>
      </c>
      <c r="B1285" s="255">
        <v>751</v>
      </c>
      <c r="C1285" s="256">
        <v>18717</v>
      </c>
      <c r="D1285" s="257">
        <v>1</v>
      </c>
      <c r="E1285" s="258">
        <v>46010</v>
      </c>
      <c r="F1285" s="258">
        <v>46025</v>
      </c>
      <c r="G1285" s="257">
        <v>-10</v>
      </c>
      <c r="H1285" s="257">
        <v>158750</v>
      </c>
      <c r="I1285" s="257">
        <v>150000</v>
      </c>
      <c r="J1285" s="257">
        <v>150000</v>
      </c>
      <c r="K1285" s="257">
        <v>0</v>
      </c>
      <c r="L1285" s="257">
        <v>0</v>
      </c>
      <c r="M1285" s="257">
        <v>0</v>
      </c>
      <c r="N1285" s="257">
        <v>0</v>
      </c>
      <c r="O1285" s="257">
        <v>0</v>
      </c>
      <c r="P1285" s="254"/>
    </row>
    <row r="1286" spans="1:16" ht="18.75" customHeight="1">
      <c r="A1286" s="12" t="s">
        <v>49</v>
      </c>
      <c r="B1286" s="255">
        <v>151</v>
      </c>
      <c r="C1286" s="256">
        <v>23484</v>
      </c>
      <c r="D1286" s="257">
        <v>1</v>
      </c>
      <c r="E1286" s="258">
        <v>46011</v>
      </c>
      <c r="F1286" s="258">
        <v>46026</v>
      </c>
      <c r="G1286" s="257">
        <v>-11</v>
      </c>
      <c r="H1286" s="257">
        <v>321000</v>
      </c>
      <c r="I1286" s="257">
        <v>321000</v>
      </c>
      <c r="J1286" s="257">
        <v>321000</v>
      </c>
      <c r="K1286" s="257">
        <v>0</v>
      </c>
      <c r="L1286" s="257">
        <v>0</v>
      </c>
      <c r="M1286" s="257">
        <v>0</v>
      </c>
      <c r="N1286" s="257">
        <v>0</v>
      </c>
      <c r="O1286" s="257">
        <v>0</v>
      </c>
      <c r="P1286" s="254"/>
    </row>
    <row r="1287" spans="1:16" ht="18.75" customHeight="1">
      <c r="A1287" s="12" t="s">
        <v>49</v>
      </c>
      <c r="B1287" s="255">
        <v>751</v>
      </c>
      <c r="C1287" s="256">
        <v>18746</v>
      </c>
      <c r="D1287" s="257">
        <v>1</v>
      </c>
      <c r="E1287" s="258">
        <v>46011</v>
      </c>
      <c r="F1287" s="258">
        <v>46026</v>
      </c>
      <c r="G1287" s="257">
        <v>-11</v>
      </c>
      <c r="H1287" s="257">
        <v>837200</v>
      </c>
      <c r="I1287" s="257">
        <v>837200</v>
      </c>
      <c r="J1287" s="257">
        <v>837200</v>
      </c>
      <c r="K1287" s="257">
        <v>0</v>
      </c>
      <c r="L1287" s="257">
        <v>0</v>
      </c>
      <c r="M1287" s="257">
        <v>0</v>
      </c>
      <c r="N1287" s="257">
        <v>0</v>
      </c>
      <c r="O1287" s="257">
        <v>0</v>
      </c>
      <c r="P1287" s="254"/>
    </row>
    <row r="1288" spans="1:16" ht="18.75" customHeight="1">
      <c r="A1288" s="12" t="s">
        <v>49</v>
      </c>
      <c r="B1288" s="255">
        <v>151</v>
      </c>
      <c r="C1288" s="256">
        <v>23491</v>
      </c>
      <c r="D1288" s="257">
        <v>1</v>
      </c>
      <c r="E1288" s="258">
        <v>46012</v>
      </c>
      <c r="F1288" s="258">
        <v>46027</v>
      </c>
      <c r="G1288" s="257">
        <v>-12</v>
      </c>
      <c r="H1288" s="257">
        <v>423550</v>
      </c>
      <c r="I1288" s="257">
        <v>423550</v>
      </c>
      <c r="J1288" s="257">
        <v>423550</v>
      </c>
      <c r="K1288" s="257">
        <v>0</v>
      </c>
      <c r="L1288" s="257">
        <v>0</v>
      </c>
      <c r="M1288" s="257">
        <v>0</v>
      </c>
      <c r="N1288" s="257">
        <v>0</v>
      </c>
      <c r="O1288" s="257">
        <v>0</v>
      </c>
      <c r="P1288" s="254"/>
    </row>
    <row r="1289" spans="1:16" ht="18.75" customHeight="1">
      <c r="A1289" s="12" t="s">
        <v>49</v>
      </c>
      <c r="B1289" s="255">
        <v>751</v>
      </c>
      <c r="C1289" s="256">
        <v>18789</v>
      </c>
      <c r="D1289" s="257">
        <v>1</v>
      </c>
      <c r="E1289" s="258">
        <v>46013</v>
      </c>
      <c r="F1289" s="258">
        <v>46028</v>
      </c>
      <c r="G1289" s="257">
        <v>-13</v>
      </c>
      <c r="H1289" s="257">
        <v>3761050</v>
      </c>
      <c r="I1289" s="257">
        <v>3761050</v>
      </c>
      <c r="J1289" s="257">
        <v>3761050</v>
      </c>
      <c r="K1289" s="257">
        <v>0</v>
      </c>
      <c r="L1289" s="257">
        <v>0</v>
      </c>
      <c r="M1289" s="257">
        <v>0</v>
      </c>
      <c r="N1289" s="257">
        <v>0</v>
      </c>
      <c r="O1289" s="257">
        <v>0</v>
      </c>
      <c r="P1289" s="254"/>
    </row>
    <row r="1290" spans="1:16" ht="18.75" customHeight="1">
      <c r="A1290" s="12" t="s">
        <v>49</v>
      </c>
      <c r="B1290" s="255">
        <v>751</v>
      </c>
      <c r="C1290" s="256">
        <v>18825</v>
      </c>
      <c r="D1290" s="257">
        <v>1</v>
      </c>
      <c r="E1290" s="258">
        <v>46014</v>
      </c>
      <c r="F1290" s="258">
        <v>46029</v>
      </c>
      <c r="G1290" s="257">
        <v>-14</v>
      </c>
      <c r="H1290" s="257">
        <v>532000</v>
      </c>
      <c r="I1290" s="257">
        <v>532000</v>
      </c>
      <c r="J1290" s="257">
        <v>532000</v>
      </c>
      <c r="K1290" s="257">
        <v>0</v>
      </c>
      <c r="L1290" s="257">
        <v>0</v>
      </c>
      <c r="M1290" s="257">
        <v>0</v>
      </c>
      <c r="N1290" s="257">
        <v>0</v>
      </c>
      <c r="O1290" s="257">
        <v>0</v>
      </c>
      <c r="P1290" s="254"/>
    </row>
    <row r="1291" spans="1:16" ht="18.75" customHeight="1">
      <c r="A1291" s="12" t="s">
        <v>49</v>
      </c>
      <c r="B1291" s="255">
        <v>751</v>
      </c>
      <c r="C1291" s="256">
        <v>18840</v>
      </c>
      <c r="D1291" s="257">
        <v>1</v>
      </c>
      <c r="E1291" s="258">
        <v>46014</v>
      </c>
      <c r="F1291" s="258">
        <v>46029</v>
      </c>
      <c r="G1291" s="257">
        <v>-14</v>
      </c>
      <c r="H1291" s="257">
        <v>387600</v>
      </c>
      <c r="I1291" s="257">
        <v>387600</v>
      </c>
      <c r="J1291" s="257">
        <v>387600</v>
      </c>
      <c r="K1291" s="257">
        <v>0</v>
      </c>
      <c r="L1291" s="257">
        <v>0</v>
      </c>
      <c r="M1291" s="257">
        <v>0</v>
      </c>
      <c r="N1291" s="257">
        <v>0</v>
      </c>
      <c r="O1291" s="257">
        <v>0</v>
      </c>
      <c r="P1291" s="254"/>
    </row>
    <row r="1292" spans="1:16" ht="18.75" customHeight="1">
      <c r="A1292" s="12" t="s">
        <v>49</v>
      </c>
      <c r="B1292" s="255">
        <v>751</v>
      </c>
      <c r="C1292" s="256">
        <v>18863</v>
      </c>
      <c r="D1292" s="257">
        <v>1</v>
      </c>
      <c r="E1292" s="258">
        <v>46014</v>
      </c>
      <c r="F1292" s="258">
        <v>46029</v>
      </c>
      <c r="G1292" s="257">
        <v>-14</v>
      </c>
      <c r="H1292" s="257">
        <v>614000</v>
      </c>
      <c r="I1292" s="257">
        <v>614000</v>
      </c>
      <c r="J1292" s="257">
        <v>614000</v>
      </c>
      <c r="K1292" s="257">
        <v>0</v>
      </c>
      <c r="L1292" s="257">
        <v>0</v>
      </c>
      <c r="M1292" s="257">
        <v>0</v>
      </c>
      <c r="N1292" s="257">
        <v>0</v>
      </c>
      <c r="O1292" s="257">
        <v>0</v>
      </c>
      <c r="P1292" s="254"/>
    </row>
    <row r="1293" spans="1:16" ht="18.75" customHeight="1">
      <c r="A1293" s="12" t="s">
        <v>135</v>
      </c>
      <c r="B1293" s="255">
        <v>751</v>
      </c>
      <c r="C1293" s="256">
        <v>12266</v>
      </c>
      <c r="D1293" s="257">
        <v>4</v>
      </c>
      <c r="E1293" s="258">
        <v>45783</v>
      </c>
      <c r="F1293" s="258">
        <v>45813</v>
      </c>
      <c r="G1293" s="257">
        <v>202</v>
      </c>
      <c r="H1293" s="257">
        <v>4604400</v>
      </c>
      <c r="I1293" s="257">
        <v>3921600</v>
      </c>
      <c r="J1293" s="257">
        <v>0</v>
      </c>
      <c r="K1293" s="257">
        <v>0</v>
      </c>
      <c r="L1293" s="257">
        <v>0</v>
      </c>
      <c r="M1293" s="257">
        <v>0</v>
      </c>
      <c r="N1293" s="257">
        <v>0</v>
      </c>
      <c r="O1293" s="257">
        <v>3921600</v>
      </c>
      <c r="P1293" s="254"/>
    </row>
    <row r="1294" spans="1:16" ht="18.75" customHeight="1">
      <c r="A1294" s="12" t="s">
        <v>135</v>
      </c>
      <c r="B1294" s="255">
        <v>751</v>
      </c>
      <c r="C1294" s="256">
        <v>12376</v>
      </c>
      <c r="D1294" s="257">
        <v>4</v>
      </c>
      <c r="E1294" s="258">
        <v>45786</v>
      </c>
      <c r="F1294" s="258">
        <v>45816</v>
      </c>
      <c r="G1294" s="257">
        <v>199</v>
      </c>
      <c r="H1294" s="257">
        <v>1370400</v>
      </c>
      <c r="I1294" s="257">
        <v>1370400</v>
      </c>
      <c r="J1294" s="257">
        <v>0</v>
      </c>
      <c r="K1294" s="257">
        <v>0</v>
      </c>
      <c r="L1294" s="257">
        <v>0</v>
      </c>
      <c r="M1294" s="257">
        <v>0</v>
      </c>
      <c r="N1294" s="257">
        <v>0</v>
      </c>
      <c r="O1294" s="257">
        <v>1370400</v>
      </c>
      <c r="P1294" s="254"/>
    </row>
    <row r="1295" spans="1:16" ht="18.75" customHeight="1">
      <c r="A1295" s="12" t="s">
        <v>135</v>
      </c>
      <c r="B1295" s="255">
        <v>151</v>
      </c>
      <c r="C1295" s="256">
        <v>18781</v>
      </c>
      <c r="D1295" s="257">
        <v>4</v>
      </c>
      <c r="E1295" s="258">
        <v>45787</v>
      </c>
      <c r="F1295" s="258">
        <v>45817</v>
      </c>
      <c r="G1295" s="257">
        <v>198</v>
      </c>
      <c r="H1295" s="257">
        <v>5022000</v>
      </c>
      <c r="I1295" s="257">
        <v>5022000</v>
      </c>
      <c r="J1295" s="257">
        <v>0</v>
      </c>
      <c r="K1295" s="257">
        <v>0</v>
      </c>
      <c r="L1295" s="257">
        <v>0</v>
      </c>
      <c r="M1295" s="257">
        <v>0</v>
      </c>
      <c r="N1295" s="257">
        <v>0</v>
      </c>
      <c r="O1295" s="257">
        <v>5022000</v>
      </c>
      <c r="P1295" s="254"/>
    </row>
    <row r="1296" spans="1:16" ht="18.75" customHeight="1">
      <c r="A1296" s="12" t="s">
        <v>135</v>
      </c>
      <c r="B1296" s="255">
        <v>751</v>
      </c>
      <c r="C1296" s="256">
        <v>12489</v>
      </c>
      <c r="D1296" s="257">
        <v>4</v>
      </c>
      <c r="E1296" s="258">
        <v>45791</v>
      </c>
      <c r="F1296" s="258">
        <v>45821</v>
      </c>
      <c r="G1296" s="257">
        <v>194</v>
      </c>
      <c r="H1296" s="257">
        <v>1910400</v>
      </c>
      <c r="I1296" s="257">
        <v>1910400</v>
      </c>
      <c r="J1296" s="257">
        <v>0</v>
      </c>
      <c r="K1296" s="257">
        <v>0</v>
      </c>
      <c r="L1296" s="257">
        <v>0</v>
      </c>
      <c r="M1296" s="257">
        <v>0</v>
      </c>
      <c r="N1296" s="257">
        <v>0</v>
      </c>
      <c r="O1296" s="257">
        <v>1910400</v>
      </c>
      <c r="P1296" s="254"/>
    </row>
    <row r="1297" spans="1:16" ht="18.75" customHeight="1">
      <c r="A1297" s="12" t="s">
        <v>135</v>
      </c>
      <c r="B1297" s="255">
        <v>751</v>
      </c>
      <c r="C1297" s="256">
        <v>12584</v>
      </c>
      <c r="D1297" s="257">
        <v>4</v>
      </c>
      <c r="E1297" s="258">
        <v>45794</v>
      </c>
      <c r="F1297" s="258">
        <v>45824</v>
      </c>
      <c r="G1297" s="257">
        <v>191</v>
      </c>
      <c r="H1297" s="257">
        <v>5164800</v>
      </c>
      <c r="I1297" s="257">
        <v>4672800</v>
      </c>
      <c r="J1297" s="257">
        <v>0</v>
      </c>
      <c r="K1297" s="257">
        <v>0</v>
      </c>
      <c r="L1297" s="257">
        <v>0</v>
      </c>
      <c r="M1297" s="257">
        <v>0</v>
      </c>
      <c r="N1297" s="257">
        <v>0</v>
      </c>
      <c r="O1297" s="257">
        <v>4672800</v>
      </c>
      <c r="P1297" s="254"/>
    </row>
    <row r="1298" spans="1:16" ht="18.75" customHeight="1">
      <c r="A1298" s="12" t="s">
        <v>135</v>
      </c>
      <c r="B1298" s="255">
        <v>151</v>
      </c>
      <c r="C1298" s="256">
        <v>18909</v>
      </c>
      <c r="D1298" s="257">
        <v>4</v>
      </c>
      <c r="E1298" s="258">
        <v>45794</v>
      </c>
      <c r="F1298" s="258">
        <v>45824</v>
      </c>
      <c r="G1298" s="257">
        <v>191</v>
      </c>
      <c r="H1298" s="257">
        <v>2649600</v>
      </c>
      <c r="I1298" s="257">
        <v>2649600</v>
      </c>
      <c r="J1298" s="257">
        <v>0</v>
      </c>
      <c r="K1298" s="257">
        <v>0</v>
      </c>
      <c r="L1298" s="257">
        <v>0</v>
      </c>
      <c r="M1298" s="257">
        <v>0</v>
      </c>
      <c r="N1298" s="257">
        <v>0</v>
      </c>
      <c r="O1298" s="257">
        <v>2649600</v>
      </c>
      <c r="P1298" s="254"/>
    </row>
    <row r="1299" spans="1:16" ht="18.75" customHeight="1">
      <c r="A1299" s="12" t="s">
        <v>135</v>
      </c>
      <c r="B1299" s="255">
        <v>751</v>
      </c>
      <c r="C1299" s="256">
        <v>12635</v>
      </c>
      <c r="D1299" s="257">
        <v>4</v>
      </c>
      <c r="E1299" s="258">
        <v>45797</v>
      </c>
      <c r="F1299" s="258">
        <v>45827</v>
      </c>
      <c r="G1299" s="257">
        <v>188</v>
      </c>
      <c r="H1299" s="257">
        <v>3981600</v>
      </c>
      <c r="I1299" s="257">
        <v>3981600</v>
      </c>
      <c r="J1299" s="257">
        <v>0</v>
      </c>
      <c r="K1299" s="257">
        <v>0</v>
      </c>
      <c r="L1299" s="257">
        <v>0</v>
      </c>
      <c r="M1299" s="257">
        <v>0</v>
      </c>
      <c r="N1299" s="257">
        <v>0</v>
      </c>
      <c r="O1299" s="257">
        <v>3981600</v>
      </c>
      <c r="P1299" s="254"/>
    </row>
    <row r="1300" spans="1:16" ht="18.75" customHeight="1">
      <c r="A1300" s="12" t="s">
        <v>135</v>
      </c>
      <c r="B1300" s="255">
        <v>751</v>
      </c>
      <c r="C1300" s="256">
        <v>12719</v>
      </c>
      <c r="D1300" s="257">
        <v>4</v>
      </c>
      <c r="E1300" s="258">
        <v>45800</v>
      </c>
      <c r="F1300" s="258">
        <v>45830</v>
      </c>
      <c r="G1300" s="257">
        <v>185</v>
      </c>
      <c r="H1300" s="257">
        <v>2697600</v>
      </c>
      <c r="I1300" s="257">
        <v>2697600</v>
      </c>
      <c r="J1300" s="257">
        <v>0</v>
      </c>
      <c r="K1300" s="257">
        <v>0</v>
      </c>
      <c r="L1300" s="257">
        <v>0</v>
      </c>
      <c r="M1300" s="257">
        <v>0</v>
      </c>
      <c r="N1300" s="257">
        <v>0</v>
      </c>
      <c r="O1300" s="257">
        <v>2697600</v>
      </c>
      <c r="P1300" s="254"/>
    </row>
    <row r="1301" spans="1:16" ht="18.75" customHeight="1">
      <c r="A1301" s="12" t="s">
        <v>135</v>
      </c>
      <c r="B1301" s="255">
        <v>751</v>
      </c>
      <c r="C1301" s="256">
        <v>13465</v>
      </c>
      <c r="D1301" s="257">
        <v>4</v>
      </c>
      <c r="E1301" s="258">
        <v>45828</v>
      </c>
      <c r="F1301" s="258">
        <v>45858</v>
      </c>
      <c r="G1301" s="257">
        <v>157</v>
      </c>
      <c r="H1301" s="257">
        <v>4272000</v>
      </c>
      <c r="I1301" s="257">
        <v>3465600</v>
      </c>
      <c r="J1301" s="257">
        <v>0</v>
      </c>
      <c r="K1301" s="257">
        <v>0</v>
      </c>
      <c r="L1301" s="257">
        <v>0</v>
      </c>
      <c r="M1301" s="257">
        <v>0</v>
      </c>
      <c r="N1301" s="257">
        <v>0</v>
      </c>
      <c r="O1301" s="257">
        <v>3465600</v>
      </c>
      <c r="P1301" s="254"/>
    </row>
    <row r="1302" spans="1:16" ht="18.75" customHeight="1">
      <c r="A1302" s="12" t="s">
        <v>135</v>
      </c>
      <c r="B1302" s="255">
        <v>151</v>
      </c>
      <c r="C1302" s="256">
        <v>19579</v>
      </c>
      <c r="D1302" s="257">
        <v>4</v>
      </c>
      <c r="E1302" s="258">
        <v>45833</v>
      </c>
      <c r="F1302" s="258">
        <v>45863</v>
      </c>
      <c r="G1302" s="257">
        <v>152</v>
      </c>
      <c r="H1302" s="257">
        <v>5008800</v>
      </c>
      <c r="I1302" s="257">
        <v>3955200</v>
      </c>
      <c r="J1302" s="257">
        <v>0</v>
      </c>
      <c r="K1302" s="257">
        <v>0</v>
      </c>
      <c r="L1302" s="257">
        <v>0</v>
      </c>
      <c r="M1302" s="257">
        <v>0</v>
      </c>
      <c r="N1302" s="257">
        <v>0</v>
      </c>
      <c r="O1302" s="257">
        <v>3955200</v>
      </c>
      <c r="P1302" s="254"/>
    </row>
    <row r="1303" spans="1:16" ht="18.75" customHeight="1">
      <c r="A1303" s="12" t="s">
        <v>167</v>
      </c>
      <c r="B1303" s="255">
        <v>751</v>
      </c>
      <c r="C1303" s="256">
        <v>18120</v>
      </c>
      <c r="D1303" s="257">
        <v>1</v>
      </c>
      <c r="E1303" s="258">
        <v>45994</v>
      </c>
      <c r="F1303" s="258">
        <v>46024</v>
      </c>
      <c r="G1303" s="257">
        <v>-9</v>
      </c>
      <c r="H1303" s="257">
        <v>1943040</v>
      </c>
      <c r="I1303" s="257">
        <v>1596330</v>
      </c>
      <c r="J1303" s="257">
        <v>1596330</v>
      </c>
      <c r="K1303" s="257">
        <v>0</v>
      </c>
      <c r="L1303" s="257">
        <v>0</v>
      </c>
      <c r="M1303" s="257">
        <v>0</v>
      </c>
      <c r="N1303" s="257">
        <v>0</v>
      </c>
      <c r="O1303" s="257">
        <v>0</v>
      </c>
      <c r="P1303" s="254"/>
    </row>
    <row r="1304" spans="1:16" ht="18.75" customHeight="1">
      <c r="A1304" s="12" t="s">
        <v>167</v>
      </c>
      <c r="B1304" s="255">
        <v>751</v>
      </c>
      <c r="C1304" s="256">
        <v>18186</v>
      </c>
      <c r="D1304" s="257">
        <v>1</v>
      </c>
      <c r="E1304" s="258">
        <v>45996</v>
      </c>
      <c r="F1304" s="258">
        <v>46026</v>
      </c>
      <c r="G1304" s="257">
        <v>-11</v>
      </c>
      <c r="H1304" s="257">
        <v>3949440</v>
      </c>
      <c r="I1304" s="257">
        <v>3949440</v>
      </c>
      <c r="J1304" s="257">
        <v>3949440</v>
      </c>
      <c r="K1304" s="257">
        <v>0</v>
      </c>
      <c r="L1304" s="257">
        <v>0</v>
      </c>
      <c r="M1304" s="257">
        <v>0</v>
      </c>
      <c r="N1304" s="257">
        <v>0</v>
      </c>
      <c r="O1304" s="257">
        <v>0</v>
      </c>
      <c r="P1304" s="254"/>
    </row>
    <row r="1305" spans="1:16" ht="18.75" customHeight="1">
      <c r="A1305" s="12" t="s">
        <v>167</v>
      </c>
      <c r="B1305" s="255">
        <v>751</v>
      </c>
      <c r="C1305" s="256">
        <v>18257</v>
      </c>
      <c r="D1305" s="257">
        <v>1</v>
      </c>
      <c r="E1305" s="258">
        <v>45997</v>
      </c>
      <c r="F1305" s="258">
        <v>46027</v>
      </c>
      <c r="G1305" s="257">
        <v>-12</v>
      </c>
      <c r="H1305" s="257">
        <v>6400940</v>
      </c>
      <c r="I1305" s="257">
        <v>6147050</v>
      </c>
      <c r="J1305" s="257">
        <v>6147050</v>
      </c>
      <c r="K1305" s="257">
        <v>0</v>
      </c>
      <c r="L1305" s="257">
        <v>0</v>
      </c>
      <c r="M1305" s="257">
        <v>0</v>
      </c>
      <c r="N1305" s="257">
        <v>0</v>
      </c>
      <c r="O1305" s="257">
        <v>0</v>
      </c>
      <c r="P1305" s="254"/>
    </row>
    <row r="1306" spans="1:16" ht="18.75" customHeight="1">
      <c r="A1306" s="12" t="s">
        <v>167</v>
      </c>
      <c r="B1306" s="255">
        <v>751</v>
      </c>
      <c r="C1306" s="256">
        <v>18270</v>
      </c>
      <c r="D1306" s="257">
        <v>1</v>
      </c>
      <c r="E1306" s="258">
        <v>45999</v>
      </c>
      <c r="F1306" s="258">
        <v>46029</v>
      </c>
      <c r="G1306" s="257">
        <v>-14</v>
      </c>
      <c r="H1306" s="257">
        <v>5794560</v>
      </c>
      <c r="I1306" s="257">
        <v>3931200</v>
      </c>
      <c r="J1306" s="257">
        <v>3931200</v>
      </c>
      <c r="K1306" s="257">
        <v>0</v>
      </c>
      <c r="L1306" s="257">
        <v>0</v>
      </c>
      <c r="M1306" s="257">
        <v>0</v>
      </c>
      <c r="N1306" s="257">
        <v>0</v>
      </c>
      <c r="O1306" s="257">
        <v>0</v>
      </c>
      <c r="P1306" s="254"/>
    </row>
    <row r="1307" spans="1:16" ht="18.75" customHeight="1">
      <c r="A1307" s="12" t="s">
        <v>167</v>
      </c>
      <c r="B1307" s="255">
        <v>751</v>
      </c>
      <c r="C1307" s="256">
        <v>18328</v>
      </c>
      <c r="D1307" s="257">
        <v>1</v>
      </c>
      <c r="E1307" s="258">
        <v>46001</v>
      </c>
      <c r="F1307" s="258">
        <v>46031</v>
      </c>
      <c r="G1307" s="257">
        <v>-16</v>
      </c>
      <c r="H1307" s="257">
        <v>5572840</v>
      </c>
      <c r="I1307" s="257">
        <v>5407220</v>
      </c>
      <c r="J1307" s="257">
        <v>5407220</v>
      </c>
      <c r="K1307" s="257">
        <v>0</v>
      </c>
      <c r="L1307" s="257">
        <v>0</v>
      </c>
      <c r="M1307" s="257">
        <v>0</v>
      </c>
      <c r="N1307" s="257">
        <v>0</v>
      </c>
      <c r="O1307" s="257">
        <v>0</v>
      </c>
      <c r="P1307" s="254"/>
    </row>
    <row r="1308" spans="1:16" ht="18.75" customHeight="1">
      <c r="A1308" s="12" t="s">
        <v>216</v>
      </c>
      <c r="B1308" s="255">
        <v>751</v>
      </c>
      <c r="C1308" s="256">
        <v>18435</v>
      </c>
      <c r="D1308" s="257">
        <v>1</v>
      </c>
      <c r="E1308" s="258">
        <v>46003</v>
      </c>
      <c r="F1308" s="258">
        <v>46018</v>
      </c>
      <c r="G1308" s="257">
        <v>-3</v>
      </c>
      <c r="H1308" s="257">
        <v>731500</v>
      </c>
      <c r="I1308" s="257">
        <v>631122</v>
      </c>
      <c r="J1308" s="257">
        <v>631122</v>
      </c>
      <c r="K1308" s="257">
        <v>0</v>
      </c>
      <c r="L1308" s="257">
        <v>0</v>
      </c>
      <c r="M1308" s="257">
        <v>0</v>
      </c>
      <c r="N1308" s="257">
        <v>0</v>
      </c>
      <c r="O1308" s="257">
        <v>0</v>
      </c>
      <c r="P1308" s="254"/>
    </row>
    <row r="1309" spans="1:16" ht="18.75" customHeight="1">
      <c r="A1309" s="12" t="s">
        <v>216</v>
      </c>
      <c r="B1309" s="255">
        <v>751</v>
      </c>
      <c r="C1309" s="256">
        <v>18495</v>
      </c>
      <c r="D1309" s="257">
        <v>1</v>
      </c>
      <c r="E1309" s="258">
        <v>46006</v>
      </c>
      <c r="F1309" s="258">
        <v>46021</v>
      </c>
      <c r="G1309" s="257">
        <v>-6</v>
      </c>
      <c r="H1309" s="257">
        <v>764000</v>
      </c>
      <c r="I1309" s="257">
        <v>764000</v>
      </c>
      <c r="J1309" s="257">
        <v>764000</v>
      </c>
      <c r="K1309" s="257">
        <v>0</v>
      </c>
      <c r="L1309" s="257">
        <v>0</v>
      </c>
      <c r="M1309" s="257">
        <v>0</v>
      </c>
      <c r="N1309" s="257">
        <v>0</v>
      </c>
      <c r="O1309" s="257">
        <v>0</v>
      </c>
      <c r="P1309" s="254"/>
    </row>
    <row r="1310" spans="1:16" ht="18.75" customHeight="1">
      <c r="A1310" s="12" t="s">
        <v>216</v>
      </c>
      <c r="B1310" s="255">
        <v>751</v>
      </c>
      <c r="C1310" s="256">
        <v>18664</v>
      </c>
      <c r="D1310" s="257">
        <v>1</v>
      </c>
      <c r="E1310" s="258">
        <v>46009</v>
      </c>
      <c r="F1310" s="258">
        <v>46024</v>
      </c>
      <c r="G1310" s="257">
        <v>-9</v>
      </c>
      <c r="H1310" s="257">
        <v>194400</v>
      </c>
      <c r="I1310" s="257">
        <v>194400</v>
      </c>
      <c r="J1310" s="257">
        <v>194400</v>
      </c>
      <c r="K1310" s="257">
        <v>0</v>
      </c>
      <c r="L1310" s="257">
        <v>0</v>
      </c>
      <c r="M1310" s="257">
        <v>0</v>
      </c>
      <c r="N1310" s="257">
        <v>0</v>
      </c>
      <c r="O1310" s="257">
        <v>0</v>
      </c>
      <c r="P1310" s="254"/>
    </row>
    <row r="1311" spans="1:16" ht="18.75" customHeight="1">
      <c r="A1311" s="12" t="s">
        <v>216</v>
      </c>
      <c r="B1311" s="255">
        <v>751</v>
      </c>
      <c r="C1311" s="256">
        <v>18727</v>
      </c>
      <c r="D1311" s="257">
        <v>1</v>
      </c>
      <c r="E1311" s="258">
        <v>46011</v>
      </c>
      <c r="F1311" s="258">
        <v>46026</v>
      </c>
      <c r="G1311" s="257">
        <v>-11</v>
      </c>
      <c r="H1311" s="257">
        <v>216000</v>
      </c>
      <c r="I1311" s="257">
        <v>210438</v>
      </c>
      <c r="J1311" s="257">
        <v>210438</v>
      </c>
      <c r="K1311" s="257">
        <v>0</v>
      </c>
      <c r="L1311" s="257">
        <v>0</v>
      </c>
      <c r="M1311" s="257">
        <v>0</v>
      </c>
      <c r="N1311" s="257">
        <v>0</v>
      </c>
      <c r="O1311" s="257">
        <v>0</v>
      </c>
      <c r="P1311" s="254"/>
    </row>
    <row r="1312" spans="1:16" ht="18.75" customHeight="1">
      <c r="A1312" s="12" t="s">
        <v>216</v>
      </c>
      <c r="B1312" s="255">
        <v>751</v>
      </c>
      <c r="C1312" s="256">
        <v>18768</v>
      </c>
      <c r="D1312" s="257">
        <v>1</v>
      </c>
      <c r="E1312" s="258">
        <v>46013</v>
      </c>
      <c r="F1312" s="258">
        <v>46028</v>
      </c>
      <c r="G1312" s="257">
        <v>-13</v>
      </c>
      <c r="H1312" s="257">
        <v>159300</v>
      </c>
      <c r="I1312" s="257">
        <v>159300</v>
      </c>
      <c r="J1312" s="257">
        <v>159300</v>
      </c>
      <c r="K1312" s="257">
        <v>0</v>
      </c>
      <c r="L1312" s="257">
        <v>0</v>
      </c>
      <c r="M1312" s="257">
        <v>0</v>
      </c>
      <c r="N1312" s="257">
        <v>0</v>
      </c>
      <c r="O1312" s="257">
        <v>0</v>
      </c>
      <c r="P1312" s="254"/>
    </row>
    <row r="1313" spans="1:16" ht="18.75" customHeight="1">
      <c r="A1313" s="12" t="s">
        <v>216</v>
      </c>
      <c r="B1313" s="255">
        <v>751</v>
      </c>
      <c r="C1313" s="256">
        <v>18798</v>
      </c>
      <c r="D1313" s="257">
        <v>1</v>
      </c>
      <c r="E1313" s="258">
        <v>46013</v>
      </c>
      <c r="F1313" s="258">
        <v>46028</v>
      </c>
      <c r="G1313" s="257">
        <v>-13</v>
      </c>
      <c r="H1313" s="257">
        <v>969000</v>
      </c>
      <c r="I1313" s="257">
        <v>969000</v>
      </c>
      <c r="J1313" s="257">
        <v>969000</v>
      </c>
      <c r="K1313" s="257">
        <v>0</v>
      </c>
      <c r="L1313" s="257">
        <v>0</v>
      </c>
      <c r="M1313" s="257">
        <v>0</v>
      </c>
      <c r="N1313" s="257">
        <v>0</v>
      </c>
      <c r="O1313" s="257">
        <v>0</v>
      </c>
      <c r="P1313" s="254"/>
    </row>
    <row r="1314" spans="1:16" ht="18.75" customHeight="1">
      <c r="A1314" s="12" t="s">
        <v>99</v>
      </c>
      <c r="B1314" s="255">
        <v>151</v>
      </c>
      <c r="C1314" s="256">
        <v>23587</v>
      </c>
      <c r="D1314" s="257">
        <v>11</v>
      </c>
      <c r="E1314" s="258">
        <v>46015</v>
      </c>
      <c r="F1314" s="258">
        <v>46016</v>
      </c>
      <c r="G1314" s="257">
        <v>-1</v>
      </c>
      <c r="H1314" s="257">
        <v>242100</v>
      </c>
      <c r="I1314" s="257">
        <v>242100</v>
      </c>
      <c r="J1314" s="257">
        <v>242100</v>
      </c>
      <c r="K1314" s="257">
        <v>0</v>
      </c>
      <c r="L1314" s="257">
        <v>0</v>
      </c>
      <c r="M1314" s="257">
        <v>0</v>
      </c>
      <c r="N1314" s="257">
        <v>0</v>
      </c>
      <c r="O1314" s="257">
        <v>0</v>
      </c>
      <c r="P1314" s="254"/>
    </row>
    <row r="1315" spans="1:16" ht="18.75" customHeight="1">
      <c r="A1315" s="12" t="s">
        <v>172</v>
      </c>
      <c r="B1315" s="255">
        <v>751</v>
      </c>
      <c r="C1315" s="256">
        <v>15328</v>
      </c>
      <c r="D1315" s="257">
        <v>8</v>
      </c>
      <c r="E1315" s="258">
        <v>45897</v>
      </c>
      <c r="F1315" s="258">
        <v>45912</v>
      </c>
      <c r="G1315" s="257">
        <v>103</v>
      </c>
      <c r="H1315" s="257">
        <v>269075</v>
      </c>
      <c r="I1315" s="257">
        <v>237250</v>
      </c>
      <c r="J1315" s="257">
        <v>0</v>
      </c>
      <c r="K1315" s="257">
        <v>0</v>
      </c>
      <c r="L1315" s="257">
        <v>0</v>
      </c>
      <c r="M1315" s="257">
        <v>0</v>
      </c>
      <c r="N1315" s="257">
        <v>0</v>
      </c>
      <c r="O1315" s="257">
        <v>237250</v>
      </c>
      <c r="P1315" s="254"/>
    </row>
    <row r="1316" spans="1:16" ht="18.75" customHeight="1">
      <c r="A1316" s="12" t="s">
        <v>172</v>
      </c>
      <c r="B1316" s="255">
        <v>751</v>
      </c>
      <c r="C1316" s="256">
        <v>15344</v>
      </c>
      <c r="D1316" s="257">
        <v>8</v>
      </c>
      <c r="E1316" s="258">
        <v>45897</v>
      </c>
      <c r="F1316" s="258">
        <v>45912</v>
      </c>
      <c r="G1316" s="257">
        <v>103</v>
      </c>
      <c r="H1316" s="257">
        <v>603250</v>
      </c>
      <c r="I1316" s="257">
        <v>603250</v>
      </c>
      <c r="J1316" s="257">
        <v>0</v>
      </c>
      <c r="K1316" s="257">
        <v>0</v>
      </c>
      <c r="L1316" s="257">
        <v>0</v>
      </c>
      <c r="M1316" s="257">
        <v>0</v>
      </c>
      <c r="N1316" s="257">
        <v>0</v>
      </c>
      <c r="O1316" s="257">
        <v>603250</v>
      </c>
      <c r="P1316" s="254"/>
    </row>
    <row r="1317" spans="1:16" ht="18.75" customHeight="1">
      <c r="A1317" s="12" t="s">
        <v>172</v>
      </c>
      <c r="B1317" s="255">
        <v>751</v>
      </c>
      <c r="C1317" s="256">
        <v>18404</v>
      </c>
      <c r="D1317" s="257">
        <v>8</v>
      </c>
      <c r="E1317" s="258">
        <v>46002</v>
      </c>
      <c r="F1317" s="258">
        <v>46017</v>
      </c>
      <c r="G1317" s="257">
        <v>-2</v>
      </c>
      <c r="H1317" s="257">
        <v>519550</v>
      </c>
      <c r="I1317" s="257">
        <v>519550</v>
      </c>
      <c r="J1317" s="257">
        <v>519550</v>
      </c>
      <c r="K1317" s="257">
        <v>0</v>
      </c>
      <c r="L1317" s="257">
        <v>0</v>
      </c>
      <c r="M1317" s="257">
        <v>0</v>
      </c>
      <c r="N1317" s="257">
        <v>0</v>
      </c>
      <c r="O1317" s="257">
        <v>0</v>
      </c>
      <c r="P1317" s="254"/>
    </row>
    <row r="1318" spans="1:16" ht="18.75" customHeight="1">
      <c r="A1318" s="12" t="s">
        <v>172</v>
      </c>
      <c r="B1318" s="255">
        <v>751</v>
      </c>
      <c r="C1318" s="256">
        <v>18412</v>
      </c>
      <c r="D1318" s="257">
        <v>8</v>
      </c>
      <c r="E1318" s="258">
        <v>46002</v>
      </c>
      <c r="F1318" s="258">
        <v>46017</v>
      </c>
      <c r="G1318" s="257">
        <v>-2</v>
      </c>
      <c r="H1318" s="257">
        <v>936800</v>
      </c>
      <c r="I1318" s="257">
        <v>936800</v>
      </c>
      <c r="J1318" s="257">
        <v>936800</v>
      </c>
      <c r="K1318" s="257">
        <v>0</v>
      </c>
      <c r="L1318" s="257">
        <v>0</v>
      </c>
      <c r="M1318" s="257">
        <v>0</v>
      </c>
      <c r="N1318" s="257">
        <v>0</v>
      </c>
      <c r="O1318" s="257">
        <v>0</v>
      </c>
      <c r="P1318" s="254"/>
    </row>
    <row r="1319" spans="1:16" ht="18.75" customHeight="1">
      <c r="A1319" s="12" t="s">
        <v>172</v>
      </c>
      <c r="B1319" s="255">
        <v>751</v>
      </c>
      <c r="C1319" s="256">
        <v>18665</v>
      </c>
      <c r="D1319" s="257">
        <v>8</v>
      </c>
      <c r="E1319" s="258">
        <v>46009</v>
      </c>
      <c r="F1319" s="258">
        <v>46024</v>
      </c>
      <c r="G1319" s="257">
        <v>-9</v>
      </c>
      <c r="H1319" s="257">
        <v>1337200</v>
      </c>
      <c r="I1319" s="257">
        <v>1337200</v>
      </c>
      <c r="J1319" s="257">
        <v>1337200</v>
      </c>
      <c r="K1319" s="257">
        <v>0</v>
      </c>
      <c r="L1319" s="257">
        <v>0</v>
      </c>
      <c r="M1319" s="257">
        <v>0</v>
      </c>
      <c r="N1319" s="257">
        <v>0</v>
      </c>
      <c r="O1319" s="257">
        <v>0</v>
      </c>
      <c r="P1319" s="254"/>
    </row>
    <row r="1320" spans="1:16" ht="18.75" customHeight="1">
      <c r="A1320" s="12" t="s">
        <v>172</v>
      </c>
      <c r="B1320" s="255">
        <v>751</v>
      </c>
      <c r="C1320" s="256">
        <v>18820</v>
      </c>
      <c r="D1320" s="257">
        <v>8</v>
      </c>
      <c r="E1320" s="258">
        <v>46013</v>
      </c>
      <c r="F1320" s="258">
        <v>46028</v>
      </c>
      <c r="G1320" s="257">
        <v>-13</v>
      </c>
      <c r="H1320" s="257">
        <v>42000</v>
      </c>
      <c r="I1320" s="257">
        <v>42000</v>
      </c>
      <c r="J1320" s="257">
        <v>42000</v>
      </c>
      <c r="K1320" s="257">
        <v>0</v>
      </c>
      <c r="L1320" s="257">
        <v>0</v>
      </c>
      <c r="M1320" s="257">
        <v>0</v>
      </c>
      <c r="N1320" s="257">
        <v>0</v>
      </c>
      <c r="O1320" s="257">
        <v>0</v>
      </c>
      <c r="P1320" s="254"/>
    </row>
    <row r="1321" spans="1:16" ht="18.75" customHeight="1">
      <c r="A1321" s="12" t="s">
        <v>136</v>
      </c>
      <c r="B1321" s="255">
        <v>751</v>
      </c>
      <c r="C1321" s="256">
        <v>18015</v>
      </c>
      <c r="D1321" s="257">
        <v>8</v>
      </c>
      <c r="E1321" s="258">
        <v>45992</v>
      </c>
      <c r="F1321" s="258">
        <v>46022</v>
      </c>
      <c r="G1321" s="257">
        <v>-7</v>
      </c>
      <c r="H1321" s="257">
        <v>105600</v>
      </c>
      <c r="I1321" s="257">
        <v>105600</v>
      </c>
      <c r="J1321" s="257">
        <v>105600</v>
      </c>
      <c r="K1321" s="257">
        <v>0</v>
      </c>
      <c r="L1321" s="257">
        <v>0</v>
      </c>
      <c r="M1321" s="257">
        <v>0</v>
      </c>
      <c r="N1321" s="257">
        <v>0</v>
      </c>
      <c r="O1321" s="257">
        <v>0</v>
      </c>
      <c r="P1321" s="254"/>
    </row>
    <row r="1322" spans="1:16" ht="18.75" customHeight="1">
      <c r="A1322" s="12" t="s">
        <v>136</v>
      </c>
      <c r="B1322" s="255">
        <v>751</v>
      </c>
      <c r="C1322" s="256">
        <v>18025</v>
      </c>
      <c r="D1322" s="257">
        <v>8</v>
      </c>
      <c r="E1322" s="258">
        <v>45992</v>
      </c>
      <c r="F1322" s="258">
        <v>46022</v>
      </c>
      <c r="G1322" s="257">
        <v>-7</v>
      </c>
      <c r="H1322" s="257">
        <v>392700</v>
      </c>
      <c r="I1322" s="257">
        <v>392700</v>
      </c>
      <c r="J1322" s="257">
        <v>392700</v>
      </c>
      <c r="K1322" s="257">
        <v>0</v>
      </c>
      <c r="L1322" s="257">
        <v>0</v>
      </c>
      <c r="M1322" s="257">
        <v>0</v>
      </c>
      <c r="N1322" s="257">
        <v>0</v>
      </c>
      <c r="O1322" s="257">
        <v>0</v>
      </c>
      <c r="P1322" s="254"/>
    </row>
    <row r="1323" spans="1:16" ht="18.75" customHeight="1">
      <c r="A1323" s="12" t="s">
        <v>136</v>
      </c>
      <c r="B1323" s="255">
        <v>751</v>
      </c>
      <c r="C1323" s="256">
        <v>18208</v>
      </c>
      <c r="D1323" s="257">
        <v>8</v>
      </c>
      <c r="E1323" s="258">
        <v>45996</v>
      </c>
      <c r="F1323" s="258">
        <v>46026</v>
      </c>
      <c r="G1323" s="257">
        <v>-11</v>
      </c>
      <c r="H1323" s="257">
        <v>119800</v>
      </c>
      <c r="I1323" s="257">
        <v>119800</v>
      </c>
      <c r="J1323" s="257">
        <v>119800</v>
      </c>
      <c r="K1323" s="257">
        <v>0</v>
      </c>
      <c r="L1323" s="257">
        <v>0</v>
      </c>
      <c r="M1323" s="257">
        <v>0</v>
      </c>
      <c r="N1323" s="257">
        <v>0</v>
      </c>
      <c r="O1323" s="257">
        <v>0</v>
      </c>
      <c r="P1323" s="254"/>
    </row>
    <row r="1324" spans="1:16" ht="18.75" customHeight="1">
      <c r="A1324" s="12" t="s">
        <v>136</v>
      </c>
      <c r="B1324" s="255">
        <v>751</v>
      </c>
      <c r="C1324" s="256">
        <v>18238</v>
      </c>
      <c r="D1324" s="257">
        <v>8</v>
      </c>
      <c r="E1324" s="258">
        <v>45997</v>
      </c>
      <c r="F1324" s="258">
        <v>46027</v>
      </c>
      <c r="G1324" s="257">
        <v>-12</v>
      </c>
      <c r="H1324" s="257">
        <v>162800</v>
      </c>
      <c r="I1324" s="257">
        <v>162800</v>
      </c>
      <c r="J1324" s="257">
        <v>162800</v>
      </c>
      <c r="K1324" s="257">
        <v>0</v>
      </c>
      <c r="L1324" s="257">
        <v>0</v>
      </c>
      <c r="M1324" s="257">
        <v>0</v>
      </c>
      <c r="N1324" s="257">
        <v>0</v>
      </c>
      <c r="O1324" s="257">
        <v>0</v>
      </c>
      <c r="P1324" s="254"/>
    </row>
    <row r="1325" spans="1:16" ht="18.75" customHeight="1">
      <c r="A1325" s="12" t="s">
        <v>136</v>
      </c>
      <c r="B1325" s="255">
        <v>751</v>
      </c>
      <c r="C1325" s="256">
        <v>18240</v>
      </c>
      <c r="D1325" s="257">
        <v>8</v>
      </c>
      <c r="E1325" s="258">
        <v>45997</v>
      </c>
      <c r="F1325" s="258">
        <v>46027</v>
      </c>
      <c r="G1325" s="257">
        <v>-12</v>
      </c>
      <c r="H1325" s="257">
        <v>132000</v>
      </c>
      <c r="I1325" s="257">
        <v>132000</v>
      </c>
      <c r="J1325" s="257">
        <v>132000</v>
      </c>
      <c r="K1325" s="257">
        <v>0</v>
      </c>
      <c r="L1325" s="257">
        <v>0</v>
      </c>
      <c r="M1325" s="257">
        <v>0</v>
      </c>
      <c r="N1325" s="257">
        <v>0</v>
      </c>
      <c r="O1325" s="257">
        <v>0</v>
      </c>
      <c r="P1325" s="254"/>
    </row>
    <row r="1326" spans="1:16" ht="18.75" customHeight="1">
      <c r="A1326" s="12" t="s">
        <v>136</v>
      </c>
      <c r="B1326" s="255">
        <v>751</v>
      </c>
      <c r="C1326" s="256">
        <v>18438</v>
      </c>
      <c r="D1326" s="257">
        <v>8</v>
      </c>
      <c r="E1326" s="258">
        <v>46003</v>
      </c>
      <c r="F1326" s="258">
        <v>46033</v>
      </c>
      <c r="G1326" s="257">
        <v>-18</v>
      </c>
      <c r="H1326" s="257">
        <v>117300</v>
      </c>
      <c r="I1326" s="257">
        <v>117300</v>
      </c>
      <c r="J1326" s="257">
        <v>117300</v>
      </c>
      <c r="K1326" s="257">
        <v>0</v>
      </c>
      <c r="L1326" s="257">
        <v>0</v>
      </c>
      <c r="M1326" s="257">
        <v>0</v>
      </c>
      <c r="N1326" s="257">
        <v>0</v>
      </c>
      <c r="O1326" s="257">
        <v>0</v>
      </c>
      <c r="P1326" s="254"/>
    </row>
    <row r="1327" spans="1:16" ht="18.75" customHeight="1">
      <c r="A1327" s="12" t="s">
        <v>136</v>
      </c>
      <c r="B1327" s="255">
        <v>751</v>
      </c>
      <c r="C1327" s="256">
        <v>18470</v>
      </c>
      <c r="D1327" s="257">
        <v>8</v>
      </c>
      <c r="E1327" s="258">
        <v>46004</v>
      </c>
      <c r="F1327" s="258">
        <v>46034</v>
      </c>
      <c r="G1327" s="257">
        <v>-19</v>
      </c>
      <c r="H1327" s="257">
        <v>244000</v>
      </c>
      <c r="I1327" s="257">
        <v>244000</v>
      </c>
      <c r="J1327" s="257">
        <v>244000</v>
      </c>
      <c r="K1327" s="257">
        <v>0</v>
      </c>
      <c r="L1327" s="257">
        <v>0</v>
      </c>
      <c r="M1327" s="257">
        <v>0</v>
      </c>
      <c r="N1327" s="257">
        <v>0</v>
      </c>
      <c r="O1327" s="257">
        <v>0</v>
      </c>
      <c r="P1327" s="254"/>
    </row>
    <row r="1328" spans="1:16" ht="18.75" customHeight="1">
      <c r="A1328" s="12" t="s">
        <v>136</v>
      </c>
      <c r="B1328" s="255">
        <v>751</v>
      </c>
      <c r="C1328" s="256">
        <v>18622</v>
      </c>
      <c r="D1328" s="257">
        <v>8</v>
      </c>
      <c r="E1328" s="258">
        <v>46008</v>
      </c>
      <c r="F1328" s="258">
        <v>46038</v>
      </c>
      <c r="G1328" s="257">
        <v>-23</v>
      </c>
      <c r="H1328" s="257">
        <v>138000</v>
      </c>
      <c r="I1328" s="257">
        <v>138000</v>
      </c>
      <c r="J1328" s="257">
        <v>138000</v>
      </c>
      <c r="K1328" s="257">
        <v>0</v>
      </c>
      <c r="L1328" s="257">
        <v>0</v>
      </c>
      <c r="M1328" s="257">
        <v>0</v>
      </c>
      <c r="N1328" s="257">
        <v>0</v>
      </c>
      <c r="O1328" s="257">
        <v>0</v>
      </c>
      <c r="P1328" s="254"/>
    </row>
    <row r="1329" spans="1:16" ht="18.75" customHeight="1">
      <c r="A1329" s="12" t="s">
        <v>136</v>
      </c>
      <c r="B1329" s="255">
        <v>751</v>
      </c>
      <c r="C1329" s="256">
        <v>18714</v>
      </c>
      <c r="D1329" s="257">
        <v>8</v>
      </c>
      <c r="E1329" s="258">
        <v>46010</v>
      </c>
      <c r="F1329" s="258">
        <v>46040</v>
      </c>
      <c r="G1329" s="257">
        <v>-25</v>
      </c>
      <c r="H1329" s="257">
        <v>105600</v>
      </c>
      <c r="I1329" s="257">
        <v>105600</v>
      </c>
      <c r="J1329" s="257">
        <v>105600</v>
      </c>
      <c r="K1329" s="257">
        <v>0</v>
      </c>
      <c r="L1329" s="257">
        <v>0</v>
      </c>
      <c r="M1329" s="257">
        <v>0</v>
      </c>
      <c r="N1329" s="257">
        <v>0</v>
      </c>
      <c r="O1329" s="257">
        <v>0</v>
      </c>
      <c r="P1329" s="254"/>
    </row>
    <row r="1330" spans="1:16" ht="18.75" customHeight="1">
      <c r="A1330" s="12" t="s">
        <v>140</v>
      </c>
      <c r="B1330" s="255">
        <v>751</v>
      </c>
      <c r="C1330" s="256">
        <v>17815</v>
      </c>
      <c r="D1330" s="257">
        <v>1</v>
      </c>
      <c r="E1330" s="258">
        <v>45985</v>
      </c>
      <c r="F1330" s="258">
        <v>46015</v>
      </c>
      <c r="G1330" s="257">
        <v>0</v>
      </c>
      <c r="H1330" s="257">
        <v>364000</v>
      </c>
      <c r="I1330" s="257">
        <v>364000</v>
      </c>
      <c r="J1330" s="257">
        <v>364000</v>
      </c>
      <c r="K1330" s="257">
        <v>0</v>
      </c>
      <c r="L1330" s="257">
        <v>0</v>
      </c>
      <c r="M1330" s="257">
        <v>0</v>
      </c>
      <c r="N1330" s="257">
        <v>0</v>
      </c>
      <c r="O1330" s="257">
        <v>0</v>
      </c>
      <c r="P1330" s="254"/>
    </row>
    <row r="1331" spans="1:16" ht="18.75" customHeight="1">
      <c r="A1331" s="12" t="s">
        <v>140</v>
      </c>
      <c r="B1331" s="255">
        <v>751</v>
      </c>
      <c r="C1331" s="256">
        <v>17821</v>
      </c>
      <c r="D1331" s="257">
        <v>1</v>
      </c>
      <c r="E1331" s="258">
        <v>45985</v>
      </c>
      <c r="F1331" s="258">
        <v>46015</v>
      </c>
      <c r="G1331" s="257">
        <v>0</v>
      </c>
      <c r="H1331" s="257">
        <v>81900</v>
      </c>
      <c r="I1331" s="257">
        <v>81900</v>
      </c>
      <c r="J1331" s="257">
        <v>81900</v>
      </c>
      <c r="K1331" s="257">
        <v>0</v>
      </c>
      <c r="L1331" s="257">
        <v>0</v>
      </c>
      <c r="M1331" s="257">
        <v>0</v>
      </c>
      <c r="N1331" s="257">
        <v>0</v>
      </c>
      <c r="O1331" s="257">
        <v>0</v>
      </c>
      <c r="P1331" s="254"/>
    </row>
    <row r="1332" spans="1:16" ht="18.75" customHeight="1">
      <c r="A1332" s="12" t="s">
        <v>140</v>
      </c>
      <c r="B1332" s="255">
        <v>751</v>
      </c>
      <c r="C1332" s="256">
        <v>17826</v>
      </c>
      <c r="D1332" s="257">
        <v>0</v>
      </c>
      <c r="E1332" s="258">
        <v>45985</v>
      </c>
      <c r="F1332" s="258">
        <v>46015</v>
      </c>
      <c r="G1332" s="257">
        <v>0</v>
      </c>
      <c r="H1332" s="257">
        <v>128800</v>
      </c>
      <c r="I1332" s="257">
        <v>128800</v>
      </c>
      <c r="J1332" s="257">
        <v>128800</v>
      </c>
      <c r="K1332" s="257">
        <v>0</v>
      </c>
      <c r="L1332" s="257">
        <v>0</v>
      </c>
      <c r="M1332" s="257">
        <v>0</v>
      </c>
      <c r="N1332" s="257">
        <v>0</v>
      </c>
      <c r="O1332" s="257">
        <v>0</v>
      </c>
      <c r="P1332" s="254"/>
    </row>
    <row r="1333" spans="1:16" ht="18.75" customHeight="1">
      <c r="A1333" s="12" t="s">
        <v>140</v>
      </c>
      <c r="B1333" s="255">
        <v>751</v>
      </c>
      <c r="C1333" s="256">
        <v>17827</v>
      </c>
      <c r="D1333" s="257">
        <v>1</v>
      </c>
      <c r="E1333" s="258">
        <v>45985</v>
      </c>
      <c r="F1333" s="258">
        <v>46015</v>
      </c>
      <c r="G1333" s="257">
        <v>0</v>
      </c>
      <c r="H1333" s="257">
        <v>128800</v>
      </c>
      <c r="I1333" s="257">
        <v>128800</v>
      </c>
      <c r="J1333" s="257">
        <v>128800</v>
      </c>
      <c r="K1333" s="257">
        <v>0</v>
      </c>
      <c r="L1333" s="257">
        <v>0</v>
      </c>
      <c r="M1333" s="257">
        <v>0</v>
      </c>
      <c r="N1333" s="257">
        <v>0</v>
      </c>
      <c r="O1333" s="257">
        <v>0</v>
      </c>
      <c r="P1333" s="254"/>
    </row>
    <row r="1334" spans="1:16" ht="18.75" customHeight="1">
      <c r="A1334" s="12" t="s">
        <v>140</v>
      </c>
      <c r="B1334" s="255">
        <v>751</v>
      </c>
      <c r="C1334" s="256">
        <v>17830</v>
      </c>
      <c r="D1334" s="257">
        <v>1</v>
      </c>
      <c r="E1334" s="258">
        <v>45985</v>
      </c>
      <c r="F1334" s="258">
        <v>46015</v>
      </c>
      <c r="G1334" s="257">
        <v>0</v>
      </c>
      <c r="H1334" s="257">
        <v>285000</v>
      </c>
      <c r="I1334" s="257">
        <v>285000</v>
      </c>
      <c r="J1334" s="257">
        <v>285000</v>
      </c>
      <c r="K1334" s="257">
        <v>0</v>
      </c>
      <c r="L1334" s="257">
        <v>0</v>
      </c>
      <c r="M1334" s="257">
        <v>0</v>
      </c>
      <c r="N1334" s="257">
        <v>0</v>
      </c>
      <c r="O1334" s="257">
        <v>0</v>
      </c>
      <c r="P1334" s="254"/>
    </row>
    <row r="1335" spans="1:16" ht="18.75" customHeight="1">
      <c r="A1335" s="12" t="s">
        <v>140</v>
      </c>
      <c r="B1335" s="255">
        <v>751</v>
      </c>
      <c r="C1335" s="256">
        <v>17838</v>
      </c>
      <c r="D1335" s="257">
        <v>4</v>
      </c>
      <c r="E1335" s="258">
        <v>45985</v>
      </c>
      <c r="F1335" s="258">
        <v>46015</v>
      </c>
      <c r="G1335" s="257">
        <v>0</v>
      </c>
      <c r="H1335" s="257">
        <v>30000</v>
      </c>
      <c r="I1335" s="257">
        <v>30000</v>
      </c>
      <c r="J1335" s="257">
        <v>30000</v>
      </c>
      <c r="K1335" s="257">
        <v>0</v>
      </c>
      <c r="L1335" s="257">
        <v>0</v>
      </c>
      <c r="M1335" s="257">
        <v>0</v>
      </c>
      <c r="N1335" s="257">
        <v>0</v>
      </c>
      <c r="O1335" s="257">
        <v>0</v>
      </c>
      <c r="P1335" s="254"/>
    </row>
    <row r="1336" spans="1:16" ht="18.75" customHeight="1">
      <c r="A1336" s="12" t="s">
        <v>140</v>
      </c>
      <c r="B1336" s="255">
        <v>751</v>
      </c>
      <c r="C1336" s="256">
        <v>17858</v>
      </c>
      <c r="D1336" s="257">
        <v>1</v>
      </c>
      <c r="E1336" s="258">
        <v>45986</v>
      </c>
      <c r="F1336" s="258">
        <v>46016</v>
      </c>
      <c r="G1336" s="257">
        <v>-1</v>
      </c>
      <c r="H1336" s="257">
        <v>85800</v>
      </c>
      <c r="I1336" s="257">
        <v>85800</v>
      </c>
      <c r="J1336" s="257">
        <v>85800</v>
      </c>
      <c r="K1336" s="257">
        <v>0</v>
      </c>
      <c r="L1336" s="257">
        <v>0</v>
      </c>
      <c r="M1336" s="257">
        <v>0</v>
      </c>
      <c r="N1336" s="257">
        <v>0</v>
      </c>
      <c r="O1336" s="257">
        <v>0</v>
      </c>
      <c r="P1336" s="254"/>
    </row>
    <row r="1337" spans="1:16" ht="18.75" customHeight="1">
      <c r="A1337" s="12" t="s">
        <v>140</v>
      </c>
      <c r="B1337" s="255">
        <v>751</v>
      </c>
      <c r="C1337" s="256">
        <v>17860</v>
      </c>
      <c r="D1337" s="257">
        <v>1</v>
      </c>
      <c r="E1337" s="258">
        <v>45986</v>
      </c>
      <c r="F1337" s="258">
        <v>46016</v>
      </c>
      <c r="G1337" s="257">
        <v>-1</v>
      </c>
      <c r="H1337" s="257">
        <v>190950</v>
      </c>
      <c r="I1337" s="257">
        <v>190950</v>
      </c>
      <c r="J1337" s="257">
        <v>190950</v>
      </c>
      <c r="K1337" s="257">
        <v>0</v>
      </c>
      <c r="L1337" s="257">
        <v>0</v>
      </c>
      <c r="M1337" s="257">
        <v>0</v>
      </c>
      <c r="N1337" s="257">
        <v>0</v>
      </c>
      <c r="O1337" s="257">
        <v>0</v>
      </c>
      <c r="P1337" s="254"/>
    </row>
    <row r="1338" spans="1:16" ht="18.75" customHeight="1">
      <c r="A1338" s="12" t="s">
        <v>140</v>
      </c>
      <c r="B1338" s="255">
        <v>751</v>
      </c>
      <c r="C1338" s="256">
        <v>17866</v>
      </c>
      <c r="D1338" s="257">
        <v>1</v>
      </c>
      <c r="E1338" s="258">
        <v>45986</v>
      </c>
      <c r="F1338" s="258">
        <v>46016</v>
      </c>
      <c r="G1338" s="257">
        <v>-1</v>
      </c>
      <c r="H1338" s="257">
        <v>1313200</v>
      </c>
      <c r="I1338" s="257">
        <v>1313200</v>
      </c>
      <c r="J1338" s="257">
        <v>1313200</v>
      </c>
      <c r="K1338" s="257">
        <v>0</v>
      </c>
      <c r="L1338" s="257">
        <v>0</v>
      </c>
      <c r="M1338" s="257">
        <v>0</v>
      </c>
      <c r="N1338" s="257">
        <v>0</v>
      </c>
      <c r="O1338" s="257">
        <v>0</v>
      </c>
      <c r="P1338" s="254"/>
    </row>
    <row r="1339" spans="1:16" ht="18.75" customHeight="1">
      <c r="A1339" s="12" t="s">
        <v>140</v>
      </c>
      <c r="B1339" s="255">
        <v>751</v>
      </c>
      <c r="C1339" s="256">
        <v>17867</v>
      </c>
      <c r="D1339" s="257">
        <v>1</v>
      </c>
      <c r="E1339" s="258">
        <v>45986</v>
      </c>
      <c r="F1339" s="258">
        <v>46016</v>
      </c>
      <c r="G1339" s="257">
        <v>-1</v>
      </c>
      <c r="H1339" s="257">
        <v>147400</v>
      </c>
      <c r="I1339" s="257">
        <v>147400</v>
      </c>
      <c r="J1339" s="257">
        <v>147400</v>
      </c>
      <c r="K1339" s="257">
        <v>0</v>
      </c>
      <c r="L1339" s="257">
        <v>0</v>
      </c>
      <c r="M1339" s="257">
        <v>0</v>
      </c>
      <c r="N1339" s="257">
        <v>0</v>
      </c>
      <c r="O1339" s="257">
        <v>0</v>
      </c>
      <c r="P1339" s="254"/>
    </row>
    <row r="1340" spans="1:16" ht="18.75" customHeight="1">
      <c r="A1340" s="12" t="s">
        <v>140</v>
      </c>
      <c r="B1340" s="255">
        <v>751</v>
      </c>
      <c r="C1340" s="256">
        <v>17870</v>
      </c>
      <c r="D1340" s="257">
        <v>1</v>
      </c>
      <c r="E1340" s="258">
        <v>45986</v>
      </c>
      <c r="F1340" s="258">
        <v>46016</v>
      </c>
      <c r="G1340" s="257">
        <v>-1</v>
      </c>
      <c r="H1340" s="257">
        <v>73600</v>
      </c>
      <c r="I1340" s="257">
        <v>73600</v>
      </c>
      <c r="J1340" s="257">
        <v>73600</v>
      </c>
      <c r="K1340" s="257">
        <v>0</v>
      </c>
      <c r="L1340" s="257">
        <v>0</v>
      </c>
      <c r="M1340" s="257">
        <v>0</v>
      </c>
      <c r="N1340" s="257">
        <v>0</v>
      </c>
      <c r="O1340" s="257">
        <v>0</v>
      </c>
      <c r="P1340" s="254"/>
    </row>
    <row r="1341" spans="1:16" ht="18.75" customHeight="1">
      <c r="A1341" s="12" t="s">
        <v>140</v>
      </c>
      <c r="B1341" s="255">
        <v>751</v>
      </c>
      <c r="C1341" s="256">
        <v>17875</v>
      </c>
      <c r="D1341" s="257">
        <v>1</v>
      </c>
      <c r="E1341" s="258">
        <v>45986</v>
      </c>
      <c r="F1341" s="258">
        <v>46016</v>
      </c>
      <c r="G1341" s="257">
        <v>-1</v>
      </c>
      <c r="H1341" s="257">
        <v>241800</v>
      </c>
      <c r="I1341" s="257">
        <v>241800</v>
      </c>
      <c r="J1341" s="257">
        <v>241800</v>
      </c>
      <c r="K1341" s="257">
        <v>0</v>
      </c>
      <c r="L1341" s="257">
        <v>0</v>
      </c>
      <c r="M1341" s="257">
        <v>0</v>
      </c>
      <c r="N1341" s="257">
        <v>0</v>
      </c>
      <c r="O1341" s="257">
        <v>0</v>
      </c>
      <c r="P1341" s="254"/>
    </row>
    <row r="1342" spans="1:16" ht="18.75" customHeight="1">
      <c r="A1342" s="12" t="s">
        <v>140</v>
      </c>
      <c r="B1342" s="255">
        <v>751</v>
      </c>
      <c r="C1342" s="256">
        <v>17895</v>
      </c>
      <c r="D1342" s="257">
        <v>1</v>
      </c>
      <c r="E1342" s="258">
        <v>45987</v>
      </c>
      <c r="F1342" s="258">
        <v>46017</v>
      </c>
      <c r="G1342" s="257">
        <v>-2</v>
      </c>
      <c r="H1342" s="257">
        <v>86100</v>
      </c>
      <c r="I1342" s="257">
        <v>86100</v>
      </c>
      <c r="J1342" s="257">
        <v>86100</v>
      </c>
      <c r="K1342" s="257">
        <v>0</v>
      </c>
      <c r="L1342" s="257">
        <v>0</v>
      </c>
      <c r="M1342" s="257">
        <v>0</v>
      </c>
      <c r="N1342" s="257">
        <v>0</v>
      </c>
      <c r="O1342" s="257">
        <v>0</v>
      </c>
      <c r="P1342" s="254"/>
    </row>
    <row r="1343" spans="1:16" ht="18.75" customHeight="1">
      <c r="A1343" s="12" t="s">
        <v>140</v>
      </c>
      <c r="B1343" s="255">
        <v>751</v>
      </c>
      <c r="C1343" s="256">
        <v>17901</v>
      </c>
      <c r="D1343" s="257">
        <v>1</v>
      </c>
      <c r="E1343" s="258">
        <v>45987</v>
      </c>
      <c r="F1343" s="258">
        <v>46017</v>
      </c>
      <c r="G1343" s="257">
        <v>-2</v>
      </c>
      <c r="H1343" s="257">
        <v>256700</v>
      </c>
      <c r="I1343" s="257">
        <v>256700</v>
      </c>
      <c r="J1343" s="257">
        <v>256700</v>
      </c>
      <c r="K1343" s="257">
        <v>0</v>
      </c>
      <c r="L1343" s="257">
        <v>0</v>
      </c>
      <c r="M1343" s="257">
        <v>0</v>
      </c>
      <c r="N1343" s="257">
        <v>0</v>
      </c>
      <c r="O1343" s="257">
        <v>0</v>
      </c>
      <c r="P1343" s="254"/>
    </row>
    <row r="1344" spans="1:16" ht="18.75" customHeight="1">
      <c r="A1344" s="12" t="s">
        <v>140</v>
      </c>
      <c r="B1344" s="255">
        <v>751</v>
      </c>
      <c r="C1344" s="256">
        <v>17902</v>
      </c>
      <c r="D1344" s="257">
        <v>1</v>
      </c>
      <c r="E1344" s="258">
        <v>45987</v>
      </c>
      <c r="F1344" s="258">
        <v>46017</v>
      </c>
      <c r="G1344" s="257">
        <v>-2</v>
      </c>
      <c r="H1344" s="257">
        <v>606000</v>
      </c>
      <c r="I1344" s="257">
        <v>606000</v>
      </c>
      <c r="J1344" s="257">
        <v>606000</v>
      </c>
      <c r="K1344" s="257">
        <v>0</v>
      </c>
      <c r="L1344" s="257">
        <v>0</v>
      </c>
      <c r="M1344" s="257">
        <v>0</v>
      </c>
      <c r="N1344" s="257">
        <v>0</v>
      </c>
      <c r="O1344" s="257">
        <v>0</v>
      </c>
      <c r="P1344" s="254"/>
    </row>
    <row r="1345" spans="1:16" ht="18.75" customHeight="1">
      <c r="A1345" s="12" t="s">
        <v>140</v>
      </c>
      <c r="B1345" s="255">
        <v>751</v>
      </c>
      <c r="C1345" s="256">
        <v>17906</v>
      </c>
      <c r="D1345" s="257">
        <v>0</v>
      </c>
      <c r="E1345" s="258">
        <v>45987</v>
      </c>
      <c r="F1345" s="258">
        <v>46017</v>
      </c>
      <c r="G1345" s="257">
        <v>-2</v>
      </c>
      <c r="H1345" s="257">
        <v>480100</v>
      </c>
      <c r="I1345" s="257">
        <v>480100</v>
      </c>
      <c r="J1345" s="257">
        <v>480100</v>
      </c>
      <c r="K1345" s="257">
        <v>0</v>
      </c>
      <c r="L1345" s="257">
        <v>0</v>
      </c>
      <c r="M1345" s="257">
        <v>0</v>
      </c>
      <c r="N1345" s="257">
        <v>0</v>
      </c>
      <c r="O1345" s="257">
        <v>0</v>
      </c>
      <c r="P1345" s="254"/>
    </row>
    <row r="1346" spans="1:16" ht="18.75" customHeight="1">
      <c r="A1346" s="12" t="s">
        <v>140</v>
      </c>
      <c r="B1346" s="255">
        <v>751</v>
      </c>
      <c r="C1346" s="256">
        <v>17918</v>
      </c>
      <c r="D1346" s="257">
        <v>1</v>
      </c>
      <c r="E1346" s="258">
        <v>45988</v>
      </c>
      <c r="F1346" s="258">
        <v>46018</v>
      </c>
      <c r="G1346" s="257">
        <v>-3</v>
      </c>
      <c r="H1346" s="257">
        <v>3026800</v>
      </c>
      <c r="I1346" s="257">
        <v>3026800</v>
      </c>
      <c r="J1346" s="257">
        <v>3026800</v>
      </c>
      <c r="K1346" s="257">
        <v>0</v>
      </c>
      <c r="L1346" s="257">
        <v>0</v>
      </c>
      <c r="M1346" s="257">
        <v>0</v>
      </c>
      <c r="N1346" s="257">
        <v>0</v>
      </c>
      <c r="O1346" s="257">
        <v>0</v>
      </c>
      <c r="P1346" s="254"/>
    </row>
    <row r="1347" spans="1:16" ht="18.75" customHeight="1">
      <c r="A1347" s="12" t="s">
        <v>140</v>
      </c>
      <c r="B1347" s="255">
        <v>751</v>
      </c>
      <c r="C1347" s="256">
        <v>17932</v>
      </c>
      <c r="D1347" s="257">
        <v>0</v>
      </c>
      <c r="E1347" s="258">
        <v>45988</v>
      </c>
      <c r="F1347" s="258">
        <v>46018</v>
      </c>
      <c r="G1347" s="257">
        <v>-3</v>
      </c>
      <c r="H1347" s="257">
        <v>748200</v>
      </c>
      <c r="I1347" s="257">
        <v>748200</v>
      </c>
      <c r="J1347" s="257">
        <v>748200</v>
      </c>
      <c r="K1347" s="257">
        <v>0</v>
      </c>
      <c r="L1347" s="257">
        <v>0</v>
      </c>
      <c r="M1347" s="257">
        <v>0</v>
      </c>
      <c r="N1347" s="257">
        <v>0</v>
      </c>
      <c r="O1347" s="257">
        <v>0</v>
      </c>
      <c r="P1347" s="254"/>
    </row>
    <row r="1348" spans="1:16" ht="18.75" customHeight="1">
      <c r="A1348" s="12" t="s">
        <v>140</v>
      </c>
      <c r="B1348" s="255">
        <v>751</v>
      </c>
      <c r="C1348" s="256">
        <v>17934</v>
      </c>
      <c r="D1348" s="257">
        <v>0</v>
      </c>
      <c r="E1348" s="258">
        <v>45988</v>
      </c>
      <c r="F1348" s="258">
        <v>46018</v>
      </c>
      <c r="G1348" s="257">
        <v>-3</v>
      </c>
      <c r="H1348" s="257">
        <v>381000</v>
      </c>
      <c r="I1348" s="257">
        <v>381000</v>
      </c>
      <c r="J1348" s="257">
        <v>381000</v>
      </c>
      <c r="K1348" s="257">
        <v>0</v>
      </c>
      <c r="L1348" s="257">
        <v>0</v>
      </c>
      <c r="M1348" s="257">
        <v>0</v>
      </c>
      <c r="N1348" s="257">
        <v>0</v>
      </c>
      <c r="O1348" s="257">
        <v>0</v>
      </c>
      <c r="P1348" s="254"/>
    </row>
    <row r="1349" spans="1:16" ht="18.75" customHeight="1">
      <c r="A1349" s="12" t="s">
        <v>140</v>
      </c>
      <c r="B1349" s="255">
        <v>751</v>
      </c>
      <c r="C1349" s="256">
        <v>17943</v>
      </c>
      <c r="D1349" s="257">
        <v>0</v>
      </c>
      <c r="E1349" s="258">
        <v>45988</v>
      </c>
      <c r="F1349" s="258">
        <v>46018</v>
      </c>
      <c r="G1349" s="257">
        <v>-3</v>
      </c>
      <c r="H1349" s="257">
        <v>155800</v>
      </c>
      <c r="I1349" s="257">
        <v>155800</v>
      </c>
      <c r="J1349" s="257">
        <v>155800</v>
      </c>
      <c r="K1349" s="257">
        <v>0</v>
      </c>
      <c r="L1349" s="257">
        <v>0</v>
      </c>
      <c r="M1349" s="257">
        <v>0</v>
      </c>
      <c r="N1349" s="257">
        <v>0</v>
      </c>
      <c r="O1349" s="257">
        <v>0</v>
      </c>
      <c r="P1349" s="254"/>
    </row>
    <row r="1350" spans="1:16" ht="18.75" customHeight="1">
      <c r="A1350" s="12" t="s">
        <v>140</v>
      </c>
      <c r="B1350" s="255">
        <v>751</v>
      </c>
      <c r="C1350" s="256">
        <v>17945</v>
      </c>
      <c r="D1350" s="257">
        <v>1</v>
      </c>
      <c r="E1350" s="258">
        <v>45988</v>
      </c>
      <c r="F1350" s="258">
        <v>46018</v>
      </c>
      <c r="G1350" s="257">
        <v>-3</v>
      </c>
      <c r="H1350" s="257">
        <v>66240</v>
      </c>
      <c r="I1350" s="257">
        <v>66240</v>
      </c>
      <c r="J1350" s="257">
        <v>66240</v>
      </c>
      <c r="K1350" s="257">
        <v>0</v>
      </c>
      <c r="L1350" s="257">
        <v>0</v>
      </c>
      <c r="M1350" s="257">
        <v>0</v>
      </c>
      <c r="N1350" s="257">
        <v>0</v>
      </c>
      <c r="O1350" s="257">
        <v>0</v>
      </c>
      <c r="P1350" s="254"/>
    </row>
    <row r="1351" spans="1:16" ht="18.75" customHeight="1">
      <c r="A1351" s="12" t="s">
        <v>140</v>
      </c>
      <c r="B1351" s="255">
        <v>751</v>
      </c>
      <c r="C1351" s="256">
        <v>17959</v>
      </c>
      <c r="D1351" s="257">
        <v>1</v>
      </c>
      <c r="E1351" s="258">
        <v>45989</v>
      </c>
      <c r="F1351" s="258">
        <v>46019</v>
      </c>
      <c r="G1351" s="257">
        <v>-4</v>
      </c>
      <c r="H1351" s="257">
        <v>167900</v>
      </c>
      <c r="I1351" s="257">
        <v>167900</v>
      </c>
      <c r="J1351" s="257">
        <v>167900</v>
      </c>
      <c r="K1351" s="257">
        <v>0</v>
      </c>
      <c r="L1351" s="257">
        <v>0</v>
      </c>
      <c r="M1351" s="257">
        <v>0</v>
      </c>
      <c r="N1351" s="257">
        <v>0</v>
      </c>
      <c r="O1351" s="257">
        <v>0</v>
      </c>
      <c r="P1351" s="254"/>
    </row>
    <row r="1352" spans="1:16" ht="18.75" customHeight="1">
      <c r="A1352" s="12" t="s">
        <v>140</v>
      </c>
      <c r="B1352" s="255">
        <v>751</v>
      </c>
      <c r="C1352" s="256">
        <v>17963</v>
      </c>
      <c r="D1352" s="257">
        <v>1</v>
      </c>
      <c r="E1352" s="258">
        <v>45989</v>
      </c>
      <c r="F1352" s="258">
        <v>46019</v>
      </c>
      <c r="G1352" s="257">
        <v>-4</v>
      </c>
      <c r="H1352" s="257">
        <v>520800</v>
      </c>
      <c r="I1352" s="257">
        <v>520800</v>
      </c>
      <c r="J1352" s="257">
        <v>520800</v>
      </c>
      <c r="K1352" s="257">
        <v>0</v>
      </c>
      <c r="L1352" s="257">
        <v>0</v>
      </c>
      <c r="M1352" s="257">
        <v>0</v>
      </c>
      <c r="N1352" s="257">
        <v>0</v>
      </c>
      <c r="O1352" s="257">
        <v>0</v>
      </c>
      <c r="P1352" s="254"/>
    </row>
    <row r="1353" spans="1:16" ht="18.75" customHeight="1">
      <c r="A1353" s="12" t="s">
        <v>140</v>
      </c>
      <c r="B1353" s="255">
        <v>751</v>
      </c>
      <c r="C1353" s="256">
        <v>17964</v>
      </c>
      <c r="D1353" s="257">
        <v>0</v>
      </c>
      <c r="E1353" s="258">
        <v>45989</v>
      </c>
      <c r="F1353" s="258">
        <v>46019</v>
      </c>
      <c r="G1353" s="257">
        <v>-4</v>
      </c>
      <c r="H1353" s="257">
        <v>620000</v>
      </c>
      <c r="I1353" s="257">
        <v>620000</v>
      </c>
      <c r="J1353" s="257">
        <v>620000</v>
      </c>
      <c r="K1353" s="257">
        <v>0</v>
      </c>
      <c r="L1353" s="257">
        <v>0</v>
      </c>
      <c r="M1353" s="257">
        <v>0</v>
      </c>
      <c r="N1353" s="257">
        <v>0</v>
      </c>
      <c r="O1353" s="257">
        <v>0</v>
      </c>
      <c r="P1353" s="254"/>
    </row>
    <row r="1354" spans="1:16" ht="18.75" customHeight="1">
      <c r="A1354" s="12" t="s">
        <v>140</v>
      </c>
      <c r="B1354" s="255">
        <v>751</v>
      </c>
      <c r="C1354" s="256">
        <v>17966</v>
      </c>
      <c r="D1354" s="257">
        <v>1</v>
      </c>
      <c r="E1354" s="258">
        <v>45989</v>
      </c>
      <c r="F1354" s="258">
        <v>46019</v>
      </c>
      <c r="G1354" s="257">
        <v>-4</v>
      </c>
      <c r="H1354" s="257">
        <v>136160</v>
      </c>
      <c r="I1354" s="257">
        <v>136160</v>
      </c>
      <c r="J1354" s="257">
        <v>136160</v>
      </c>
      <c r="K1354" s="257">
        <v>0</v>
      </c>
      <c r="L1354" s="257">
        <v>0</v>
      </c>
      <c r="M1354" s="257">
        <v>0</v>
      </c>
      <c r="N1354" s="257">
        <v>0</v>
      </c>
      <c r="O1354" s="257">
        <v>0</v>
      </c>
      <c r="P1354" s="254"/>
    </row>
    <row r="1355" spans="1:16" ht="18.75" customHeight="1">
      <c r="A1355" s="12" t="s">
        <v>140</v>
      </c>
      <c r="B1355" s="255">
        <v>751</v>
      </c>
      <c r="C1355" s="256">
        <v>17967</v>
      </c>
      <c r="D1355" s="257">
        <v>1</v>
      </c>
      <c r="E1355" s="258">
        <v>45989</v>
      </c>
      <c r="F1355" s="258">
        <v>46019</v>
      </c>
      <c r="G1355" s="257">
        <v>-4</v>
      </c>
      <c r="H1355" s="257">
        <v>86480</v>
      </c>
      <c r="I1355" s="257">
        <v>86480</v>
      </c>
      <c r="J1355" s="257">
        <v>86480</v>
      </c>
      <c r="K1355" s="257">
        <v>0</v>
      </c>
      <c r="L1355" s="257">
        <v>0</v>
      </c>
      <c r="M1355" s="257">
        <v>0</v>
      </c>
      <c r="N1355" s="257">
        <v>0</v>
      </c>
      <c r="O1355" s="257">
        <v>0</v>
      </c>
      <c r="P1355" s="254"/>
    </row>
    <row r="1356" spans="1:16" ht="18.75" customHeight="1">
      <c r="A1356" s="12" t="s">
        <v>140</v>
      </c>
      <c r="B1356" s="255">
        <v>751</v>
      </c>
      <c r="C1356" s="256">
        <v>17976</v>
      </c>
      <c r="D1356" s="257">
        <v>1</v>
      </c>
      <c r="E1356" s="258">
        <v>45989</v>
      </c>
      <c r="F1356" s="258">
        <v>46019</v>
      </c>
      <c r="G1356" s="257">
        <v>-4</v>
      </c>
      <c r="H1356" s="257">
        <v>20000</v>
      </c>
      <c r="I1356" s="257">
        <v>20000</v>
      </c>
      <c r="J1356" s="257">
        <v>20000</v>
      </c>
      <c r="K1356" s="257">
        <v>0</v>
      </c>
      <c r="L1356" s="257">
        <v>0</v>
      </c>
      <c r="M1356" s="257">
        <v>0</v>
      </c>
      <c r="N1356" s="257">
        <v>0</v>
      </c>
      <c r="O1356" s="257">
        <v>0</v>
      </c>
      <c r="P1356" s="254"/>
    </row>
    <row r="1357" spans="1:16" ht="18.75" customHeight="1">
      <c r="A1357" s="12" t="s">
        <v>140</v>
      </c>
      <c r="B1357" s="255">
        <v>751</v>
      </c>
      <c r="C1357" s="256">
        <v>17978</v>
      </c>
      <c r="D1357" s="257">
        <v>1</v>
      </c>
      <c r="E1357" s="258">
        <v>45989</v>
      </c>
      <c r="F1357" s="258">
        <v>46019</v>
      </c>
      <c r="G1357" s="257">
        <v>-4</v>
      </c>
      <c r="H1357" s="257">
        <v>425100</v>
      </c>
      <c r="I1357" s="257">
        <v>425100</v>
      </c>
      <c r="J1357" s="257">
        <v>425100</v>
      </c>
      <c r="K1357" s="257">
        <v>0</v>
      </c>
      <c r="L1357" s="257">
        <v>0</v>
      </c>
      <c r="M1357" s="257">
        <v>0</v>
      </c>
      <c r="N1357" s="257">
        <v>0</v>
      </c>
      <c r="O1357" s="257">
        <v>0</v>
      </c>
      <c r="P1357" s="254"/>
    </row>
    <row r="1358" spans="1:16" ht="18.75" customHeight="1">
      <c r="A1358" s="12" t="s">
        <v>140</v>
      </c>
      <c r="B1358" s="255">
        <v>751</v>
      </c>
      <c r="C1358" s="256">
        <v>17979</v>
      </c>
      <c r="D1358" s="257">
        <v>4</v>
      </c>
      <c r="E1358" s="258">
        <v>45989</v>
      </c>
      <c r="F1358" s="258">
        <v>46019</v>
      </c>
      <c r="G1358" s="257">
        <v>-4</v>
      </c>
      <c r="H1358" s="257">
        <v>78556</v>
      </c>
      <c r="I1358" s="257">
        <v>78556</v>
      </c>
      <c r="J1358" s="257">
        <v>78556</v>
      </c>
      <c r="K1358" s="257">
        <v>0</v>
      </c>
      <c r="L1358" s="257">
        <v>0</v>
      </c>
      <c r="M1358" s="257">
        <v>0</v>
      </c>
      <c r="N1358" s="257">
        <v>0</v>
      </c>
      <c r="O1358" s="257">
        <v>0</v>
      </c>
      <c r="P1358" s="254"/>
    </row>
    <row r="1359" spans="1:16" ht="18.75" customHeight="1">
      <c r="A1359" s="12" t="s">
        <v>140</v>
      </c>
      <c r="B1359" s="255">
        <v>751</v>
      </c>
      <c r="C1359" s="256">
        <v>17996</v>
      </c>
      <c r="D1359" s="257">
        <v>1</v>
      </c>
      <c r="E1359" s="258">
        <v>45992</v>
      </c>
      <c r="F1359" s="258">
        <v>46022</v>
      </c>
      <c r="G1359" s="257">
        <v>-7</v>
      </c>
      <c r="H1359" s="257">
        <v>8623500</v>
      </c>
      <c r="I1359" s="257">
        <v>7575900</v>
      </c>
      <c r="J1359" s="257">
        <v>7575900</v>
      </c>
      <c r="K1359" s="257">
        <v>0</v>
      </c>
      <c r="L1359" s="257">
        <v>0</v>
      </c>
      <c r="M1359" s="257">
        <v>0</v>
      </c>
      <c r="N1359" s="257">
        <v>0</v>
      </c>
      <c r="O1359" s="257">
        <v>0</v>
      </c>
      <c r="P1359" s="254"/>
    </row>
    <row r="1360" spans="1:16" ht="18.75" customHeight="1">
      <c r="A1360" s="12" t="s">
        <v>140</v>
      </c>
      <c r="B1360" s="255">
        <v>751</v>
      </c>
      <c r="C1360" s="256">
        <v>18012</v>
      </c>
      <c r="D1360" s="257">
        <v>1</v>
      </c>
      <c r="E1360" s="258">
        <v>45992</v>
      </c>
      <c r="F1360" s="258">
        <v>46022</v>
      </c>
      <c r="G1360" s="257">
        <v>-7</v>
      </c>
      <c r="H1360" s="257">
        <v>130640</v>
      </c>
      <c r="I1360" s="257">
        <v>130640</v>
      </c>
      <c r="J1360" s="257">
        <v>130640</v>
      </c>
      <c r="K1360" s="257">
        <v>0</v>
      </c>
      <c r="L1360" s="257">
        <v>0</v>
      </c>
      <c r="M1360" s="257">
        <v>0</v>
      </c>
      <c r="N1360" s="257">
        <v>0</v>
      </c>
      <c r="O1360" s="257">
        <v>0</v>
      </c>
      <c r="P1360" s="254"/>
    </row>
    <row r="1361" spans="1:16" ht="18.75" customHeight="1">
      <c r="A1361" s="12" t="s">
        <v>140</v>
      </c>
      <c r="B1361" s="255">
        <v>751</v>
      </c>
      <c r="C1361" s="256">
        <v>18013</v>
      </c>
      <c r="D1361" s="257">
        <v>0</v>
      </c>
      <c r="E1361" s="258">
        <v>45992</v>
      </c>
      <c r="F1361" s="258">
        <v>46022</v>
      </c>
      <c r="G1361" s="257">
        <v>-7</v>
      </c>
      <c r="H1361" s="257">
        <v>130640</v>
      </c>
      <c r="I1361" s="257">
        <v>130640</v>
      </c>
      <c r="J1361" s="257">
        <v>130640</v>
      </c>
      <c r="K1361" s="257">
        <v>0</v>
      </c>
      <c r="L1361" s="257">
        <v>0</v>
      </c>
      <c r="M1361" s="257">
        <v>0</v>
      </c>
      <c r="N1361" s="257">
        <v>0</v>
      </c>
      <c r="O1361" s="257">
        <v>0</v>
      </c>
      <c r="P1361" s="254"/>
    </row>
    <row r="1362" spans="1:16" ht="18.75" customHeight="1">
      <c r="A1362" s="12" t="s">
        <v>140</v>
      </c>
      <c r="B1362" s="255">
        <v>751</v>
      </c>
      <c r="C1362" s="256">
        <v>18026</v>
      </c>
      <c r="D1362" s="257">
        <v>4</v>
      </c>
      <c r="E1362" s="258">
        <v>45992</v>
      </c>
      <c r="F1362" s="258">
        <v>46022</v>
      </c>
      <c r="G1362" s="257">
        <v>-7</v>
      </c>
      <c r="H1362" s="257">
        <v>276000</v>
      </c>
      <c r="I1362" s="257">
        <v>276000</v>
      </c>
      <c r="J1362" s="257">
        <v>276000</v>
      </c>
      <c r="K1362" s="257">
        <v>0</v>
      </c>
      <c r="L1362" s="257">
        <v>0</v>
      </c>
      <c r="M1362" s="257">
        <v>0</v>
      </c>
      <c r="N1362" s="257">
        <v>0</v>
      </c>
      <c r="O1362" s="257">
        <v>0</v>
      </c>
      <c r="P1362" s="254"/>
    </row>
    <row r="1363" spans="1:16" ht="18.75" customHeight="1">
      <c r="A1363" s="12" t="s">
        <v>140</v>
      </c>
      <c r="B1363" s="255">
        <v>751</v>
      </c>
      <c r="C1363" s="256">
        <v>18042</v>
      </c>
      <c r="D1363" s="257">
        <v>1</v>
      </c>
      <c r="E1363" s="258">
        <v>45992</v>
      </c>
      <c r="F1363" s="258">
        <v>46022</v>
      </c>
      <c r="G1363" s="257">
        <v>-7</v>
      </c>
      <c r="H1363" s="257">
        <v>158240</v>
      </c>
      <c r="I1363" s="257">
        <v>158240</v>
      </c>
      <c r="J1363" s="257">
        <v>158240</v>
      </c>
      <c r="K1363" s="257">
        <v>0</v>
      </c>
      <c r="L1363" s="257">
        <v>0</v>
      </c>
      <c r="M1363" s="257">
        <v>0</v>
      </c>
      <c r="N1363" s="257">
        <v>0</v>
      </c>
      <c r="O1363" s="257">
        <v>0</v>
      </c>
      <c r="P1363" s="254"/>
    </row>
    <row r="1364" spans="1:16" ht="18.75" customHeight="1">
      <c r="A1364" s="12" t="s">
        <v>140</v>
      </c>
      <c r="B1364" s="255">
        <v>751</v>
      </c>
      <c r="C1364" s="256">
        <v>18061</v>
      </c>
      <c r="D1364" s="257">
        <v>1</v>
      </c>
      <c r="E1364" s="258">
        <v>45992</v>
      </c>
      <c r="F1364" s="258">
        <v>46022</v>
      </c>
      <c r="G1364" s="257">
        <v>-7</v>
      </c>
      <c r="H1364" s="257">
        <v>530400</v>
      </c>
      <c r="I1364" s="257">
        <v>514800</v>
      </c>
      <c r="J1364" s="257">
        <v>514800</v>
      </c>
      <c r="K1364" s="257">
        <v>0</v>
      </c>
      <c r="L1364" s="257">
        <v>0</v>
      </c>
      <c r="M1364" s="257">
        <v>0</v>
      </c>
      <c r="N1364" s="257">
        <v>0</v>
      </c>
      <c r="O1364" s="257">
        <v>0</v>
      </c>
      <c r="P1364" s="254"/>
    </row>
    <row r="1365" spans="1:16" ht="18.75" customHeight="1">
      <c r="A1365" s="12" t="s">
        <v>140</v>
      </c>
      <c r="B1365" s="255">
        <v>751</v>
      </c>
      <c r="C1365" s="256">
        <v>18064</v>
      </c>
      <c r="D1365" s="257">
        <v>1</v>
      </c>
      <c r="E1365" s="258">
        <v>45993</v>
      </c>
      <c r="F1365" s="258">
        <v>46023</v>
      </c>
      <c r="G1365" s="257">
        <v>-8</v>
      </c>
      <c r="H1365" s="257">
        <v>510000</v>
      </c>
      <c r="I1365" s="257">
        <v>510000</v>
      </c>
      <c r="J1365" s="257">
        <v>510000</v>
      </c>
      <c r="K1365" s="257">
        <v>0</v>
      </c>
      <c r="L1365" s="257">
        <v>0</v>
      </c>
      <c r="M1365" s="257">
        <v>0</v>
      </c>
      <c r="N1365" s="257">
        <v>0</v>
      </c>
      <c r="O1365" s="257">
        <v>0</v>
      </c>
      <c r="P1365" s="254"/>
    </row>
    <row r="1366" spans="1:16" ht="18.75" customHeight="1">
      <c r="A1366" s="12" t="s">
        <v>140</v>
      </c>
      <c r="B1366" s="255">
        <v>751</v>
      </c>
      <c r="C1366" s="256">
        <v>18066</v>
      </c>
      <c r="D1366" s="257">
        <v>1</v>
      </c>
      <c r="E1366" s="258">
        <v>45993</v>
      </c>
      <c r="F1366" s="258">
        <v>46023</v>
      </c>
      <c r="G1366" s="257">
        <v>-8</v>
      </c>
      <c r="H1366" s="257">
        <v>192000</v>
      </c>
      <c r="I1366" s="257">
        <v>192000</v>
      </c>
      <c r="J1366" s="257">
        <v>192000</v>
      </c>
      <c r="K1366" s="257">
        <v>0</v>
      </c>
      <c r="L1366" s="257">
        <v>0</v>
      </c>
      <c r="M1366" s="257">
        <v>0</v>
      </c>
      <c r="N1366" s="257">
        <v>0</v>
      </c>
      <c r="O1366" s="257">
        <v>0</v>
      </c>
      <c r="P1366" s="254"/>
    </row>
    <row r="1367" spans="1:16" ht="18.75" customHeight="1">
      <c r="A1367" s="12" t="s">
        <v>140</v>
      </c>
      <c r="B1367" s="255">
        <v>751</v>
      </c>
      <c r="C1367" s="256">
        <v>18067</v>
      </c>
      <c r="D1367" s="257">
        <v>1</v>
      </c>
      <c r="E1367" s="258">
        <v>45993</v>
      </c>
      <c r="F1367" s="258">
        <v>46023</v>
      </c>
      <c r="G1367" s="257">
        <v>-8</v>
      </c>
      <c r="H1367" s="257">
        <v>82000</v>
      </c>
      <c r="I1367" s="257">
        <v>82000</v>
      </c>
      <c r="J1367" s="257">
        <v>82000</v>
      </c>
      <c r="K1367" s="257">
        <v>0</v>
      </c>
      <c r="L1367" s="257">
        <v>0</v>
      </c>
      <c r="M1367" s="257">
        <v>0</v>
      </c>
      <c r="N1367" s="257">
        <v>0</v>
      </c>
      <c r="O1367" s="257">
        <v>0</v>
      </c>
      <c r="P1367" s="254"/>
    </row>
    <row r="1368" spans="1:16" ht="18.75" customHeight="1">
      <c r="A1368" s="12" t="s">
        <v>140</v>
      </c>
      <c r="B1368" s="255">
        <v>751</v>
      </c>
      <c r="C1368" s="256">
        <v>18070</v>
      </c>
      <c r="D1368" s="257">
        <v>1</v>
      </c>
      <c r="E1368" s="258">
        <v>45993</v>
      </c>
      <c r="F1368" s="258">
        <v>46023</v>
      </c>
      <c r="G1368" s="257">
        <v>-8</v>
      </c>
      <c r="H1368" s="257">
        <v>131200</v>
      </c>
      <c r="I1368" s="257">
        <v>131200</v>
      </c>
      <c r="J1368" s="257">
        <v>131200</v>
      </c>
      <c r="K1368" s="257">
        <v>0</v>
      </c>
      <c r="L1368" s="257">
        <v>0</v>
      </c>
      <c r="M1368" s="257">
        <v>0</v>
      </c>
      <c r="N1368" s="257">
        <v>0</v>
      </c>
      <c r="O1368" s="257">
        <v>0</v>
      </c>
      <c r="P1368" s="254"/>
    </row>
    <row r="1369" spans="1:16" ht="18.75" customHeight="1">
      <c r="A1369" s="12" t="s">
        <v>140</v>
      </c>
      <c r="B1369" s="255">
        <v>751</v>
      </c>
      <c r="C1369" s="256">
        <v>18072</v>
      </c>
      <c r="D1369" s="257">
        <v>1</v>
      </c>
      <c r="E1369" s="258">
        <v>45993</v>
      </c>
      <c r="F1369" s="258">
        <v>46023</v>
      </c>
      <c r="G1369" s="257">
        <v>-8</v>
      </c>
      <c r="H1369" s="257">
        <v>184000</v>
      </c>
      <c r="I1369" s="257">
        <v>184000</v>
      </c>
      <c r="J1369" s="257">
        <v>184000</v>
      </c>
      <c r="K1369" s="257">
        <v>0</v>
      </c>
      <c r="L1369" s="257">
        <v>0</v>
      </c>
      <c r="M1369" s="257">
        <v>0</v>
      </c>
      <c r="N1369" s="257">
        <v>0</v>
      </c>
      <c r="O1369" s="257">
        <v>0</v>
      </c>
      <c r="P1369" s="254"/>
    </row>
    <row r="1370" spans="1:16" ht="18.75" customHeight="1">
      <c r="A1370" s="12" t="s">
        <v>140</v>
      </c>
      <c r="B1370" s="255">
        <v>751</v>
      </c>
      <c r="C1370" s="256">
        <v>18076</v>
      </c>
      <c r="D1370" s="257">
        <v>1</v>
      </c>
      <c r="E1370" s="258">
        <v>45993</v>
      </c>
      <c r="F1370" s="258">
        <v>46023</v>
      </c>
      <c r="G1370" s="257">
        <v>-8</v>
      </c>
      <c r="H1370" s="257">
        <v>168900</v>
      </c>
      <c r="I1370" s="257">
        <v>168900</v>
      </c>
      <c r="J1370" s="257">
        <v>168900</v>
      </c>
      <c r="K1370" s="257">
        <v>0</v>
      </c>
      <c r="L1370" s="257">
        <v>0</v>
      </c>
      <c r="M1370" s="257">
        <v>0</v>
      </c>
      <c r="N1370" s="257">
        <v>0</v>
      </c>
      <c r="O1370" s="257">
        <v>0</v>
      </c>
      <c r="P1370" s="254"/>
    </row>
    <row r="1371" spans="1:16" ht="18.75" customHeight="1">
      <c r="A1371" s="12" t="s">
        <v>140</v>
      </c>
      <c r="B1371" s="255">
        <v>751</v>
      </c>
      <c r="C1371" s="256">
        <v>18080</v>
      </c>
      <c r="D1371" s="257">
        <v>1</v>
      </c>
      <c r="E1371" s="258">
        <v>45993</v>
      </c>
      <c r="F1371" s="258">
        <v>46023</v>
      </c>
      <c r="G1371" s="257">
        <v>-8</v>
      </c>
      <c r="H1371" s="257">
        <v>150800</v>
      </c>
      <c r="I1371" s="257">
        <v>150800</v>
      </c>
      <c r="J1371" s="257">
        <v>150800</v>
      </c>
      <c r="K1371" s="257">
        <v>0</v>
      </c>
      <c r="L1371" s="257">
        <v>0</v>
      </c>
      <c r="M1371" s="257">
        <v>0</v>
      </c>
      <c r="N1371" s="257">
        <v>0</v>
      </c>
      <c r="O1371" s="257">
        <v>0</v>
      </c>
      <c r="P1371" s="254"/>
    </row>
    <row r="1372" spans="1:16" ht="18.75" customHeight="1">
      <c r="A1372" s="12" t="s">
        <v>140</v>
      </c>
      <c r="B1372" s="255">
        <v>751</v>
      </c>
      <c r="C1372" s="256">
        <v>18091</v>
      </c>
      <c r="D1372" s="257">
        <v>1</v>
      </c>
      <c r="E1372" s="258">
        <v>45993</v>
      </c>
      <c r="F1372" s="258">
        <v>46023</v>
      </c>
      <c r="G1372" s="257">
        <v>-8</v>
      </c>
      <c r="H1372" s="257">
        <v>84050</v>
      </c>
      <c r="I1372" s="257">
        <v>84050</v>
      </c>
      <c r="J1372" s="257">
        <v>84050</v>
      </c>
      <c r="K1372" s="257">
        <v>0</v>
      </c>
      <c r="L1372" s="257">
        <v>0</v>
      </c>
      <c r="M1372" s="257">
        <v>0</v>
      </c>
      <c r="N1372" s="257">
        <v>0</v>
      </c>
      <c r="O1372" s="257">
        <v>0</v>
      </c>
      <c r="P1372" s="254"/>
    </row>
    <row r="1373" spans="1:16" ht="18.75" customHeight="1">
      <c r="A1373" s="12" t="s">
        <v>140</v>
      </c>
      <c r="B1373" s="255">
        <v>751</v>
      </c>
      <c r="C1373" s="256">
        <v>18092</v>
      </c>
      <c r="D1373" s="257">
        <v>1</v>
      </c>
      <c r="E1373" s="258">
        <v>45993</v>
      </c>
      <c r="F1373" s="258">
        <v>46023</v>
      </c>
      <c r="G1373" s="257">
        <v>-8</v>
      </c>
      <c r="H1373" s="257">
        <v>304200</v>
      </c>
      <c r="I1373" s="257">
        <v>304200</v>
      </c>
      <c r="J1373" s="257">
        <v>304200</v>
      </c>
      <c r="K1373" s="257">
        <v>0</v>
      </c>
      <c r="L1373" s="257">
        <v>0</v>
      </c>
      <c r="M1373" s="257">
        <v>0</v>
      </c>
      <c r="N1373" s="257">
        <v>0</v>
      </c>
      <c r="O1373" s="257">
        <v>0</v>
      </c>
      <c r="P1373" s="254"/>
    </row>
    <row r="1374" spans="1:16" ht="18.75" customHeight="1">
      <c r="A1374" s="12" t="s">
        <v>140</v>
      </c>
      <c r="B1374" s="255">
        <v>751</v>
      </c>
      <c r="C1374" s="256">
        <v>18093</v>
      </c>
      <c r="D1374" s="257">
        <v>0</v>
      </c>
      <c r="E1374" s="258">
        <v>45993</v>
      </c>
      <c r="F1374" s="258">
        <v>46023</v>
      </c>
      <c r="G1374" s="257">
        <v>-8</v>
      </c>
      <c r="H1374" s="257">
        <v>898700</v>
      </c>
      <c r="I1374" s="257">
        <v>898700</v>
      </c>
      <c r="J1374" s="257">
        <v>898700</v>
      </c>
      <c r="K1374" s="257">
        <v>0</v>
      </c>
      <c r="L1374" s="257">
        <v>0</v>
      </c>
      <c r="M1374" s="257">
        <v>0</v>
      </c>
      <c r="N1374" s="257">
        <v>0</v>
      </c>
      <c r="O1374" s="257">
        <v>0</v>
      </c>
      <c r="P1374" s="254"/>
    </row>
    <row r="1375" spans="1:16" ht="18.75" customHeight="1">
      <c r="A1375" s="12" t="s">
        <v>140</v>
      </c>
      <c r="B1375" s="255">
        <v>751</v>
      </c>
      <c r="C1375" s="256">
        <v>18095</v>
      </c>
      <c r="D1375" s="257">
        <v>1</v>
      </c>
      <c r="E1375" s="258">
        <v>45993</v>
      </c>
      <c r="F1375" s="258">
        <v>46023</v>
      </c>
      <c r="G1375" s="257">
        <v>-8</v>
      </c>
      <c r="H1375" s="257">
        <v>80960</v>
      </c>
      <c r="I1375" s="257">
        <v>80960</v>
      </c>
      <c r="J1375" s="257">
        <v>80960</v>
      </c>
      <c r="K1375" s="257">
        <v>0</v>
      </c>
      <c r="L1375" s="257">
        <v>0</v>
      </c>
      <c r="M1375" s="257">
        <v>0</v>
      </c>
      <c r="N1375" s="257">
        <v>0</v>
      </c>
      <c r="O1375" s="257">
        <v>0</v>
      </c>
      <c r="P1375" s="254"/>
    </row>
    <row r="1376" spans="1:16" ht="18.75" customHeight="1">
      <c r="A1376" s="12" t="s">
        <v>140</v>
      </c>
      <c r="B1376" s="255">
        <v>751</v>
      </c>
      <c r="C1376" s="256">
        <v>18124</v>
      </c>
      <c r="D1376" s="257">
        <v>1</v>
      </c>
      <c r="E1376" s="258">
        <v>45994</v>
      </c>
      <c r="F1376" s="258">
        <v>46024</v>
      </c>
      <c r="G1376" s="257">
        <v>-9</v>
      </c>
      <c r="H1376" s="257">
        <v>125000</v>
      </c>
      <c r="I1376" s="257">
        <v>125000</v>
      </c>
      <c r="J1376" s="257">
        <v>125000</v>
      </c>
      <c r="K1376" s="257">
        <v>0</v>
      </c>
      <c r="L1376" s="257">
        <v>0</v>
      </c>
      <c r="M1376" s="257">
        <v>0</v>
      </c>
      <c r="N1376" s="257">
        <v>0</v>
      </c>
      <c r="O1376" s="257">
        <v>0</v>
      </c>
      <c r="P1376" s="254"/>
    </row>
    <row r="1377" spans="1:16" ht="18.75" customHeight="1">
      <c r="A1377" s="12" t="s">
        <v>140</v>
      </c>
      <c r="B1377" s="255">
        <v>751</v>
      </c>
      <c r="C1377" s="256">
        <v>18126</v>
      </c>
      <c r="D1377" s="257">
        <v>1</v>
      </c>
      <c r="E1377" s="258">
        <v>45994</v>
      </c>
      <c r="F1377" s="258">
        <v>46024</v>
      </c>
      <c r="G1377" s="257">
        <v>-9</v>
      </c>
      <c r="H1377" s="257">
        <v>104760</v>
      </c>
      <c r="I1377" s="257">
        <v>104760</v>
      </c>
      <c r="J1377" s="257">
        <v>104760</v>
      </c>
      <c r="K1377" s="257">
        <v>0</v>
      </c>
      <c r="L1377" s="257">
        <v>0</v>
      </c>
      <c r="M1377" s="257">
        <v>0</v>
      </c>
      <c r="N1377" s="257">
        <v>0</v>
      </c>
      <c r="O1377" s="257">
        <v>0</v>
      </c>
      <c r="P1377" s="254"/>
    </row>
    <row r="1378" spans="1:16" ht="18.75" customHeight="1">
      <c r="A1378" s="12" t="s">
        <v>140</v>
      </c>
      <c r="B1378" s="255">
        <v>751</v>
      </c>
      <c r="C1378" s="256">
        <v>18127</v>
      </c>
      <c r="D1378" s="257">
        <v>4</v>
      </c>
      <c r="E1378" s="258">
        <v>45994</v>
      </c>
      <c r="F1378" s="258">
        <v>46024</v>
      </c>
      <c r="G1378" s="257">
        <v>-9</v>
      </c>
      <c r="H1378" s="257">
        <v>110580</v>
      </c>
      <c r="I1378" s="257">
        <v>110580</v>
      </c>
      <c r="J1378" s="257">
        <v>110580</v>
      </c>
      <c r="K1378" s="257">
        <v>0</v>
      </c>
      <c r="L1378" s="257">
        <v>0</v>
      </c>
      <c r="M1378" s="257">
        <v>0</v>
      </c>
      <c r="N1378" s="257">
        <v>0</v>
      </c>
      <c r="O1378" s="257">
        <v>0</v>
      </c>
      <c r="P1378" s="254"/>
    </row>
    <row r="1379" spans="1:16" ht="18.75" customHeight="1">
      <c r="A1379" s="12" t="s">
        <v>140</v>
      </c>
      <c r="B1379" s="255">
        <v>751</v>
      </c>
      <c r="C1379" s="256">
        <v>18132</v>
      </c>
      <c r="D1379" s="257">
        <v>1</v>
      </c>
      <c r="E1379" s="258">
        <v>45994</v>
      </c>
      <c r="F1379" s="258">
        <v>46024</v>
      </c>
      <c r="G1379" s="257">
        <v>-9</v>
      </c>
      <c r="H1379" s="257">
        <v>102250</v>
      </c>
      <c r="I1379" s="257">
        <v>102250</v>
      </c>
      <c r="J1379" s="257">
        <v>102250</v>
      </c>
      <c r="K1379" s="257">
        <v>0</v>
      </c>
      <c r="L1379" s="257">
        <v>0</v>
      </c>
      <c r="M1379" s="257">
        <v>0</v>
      </c>
      <c r="N1379" s="257">
        <v>0</v>
      </c>
      <c r="O1379" s="257">
        <v>0</v>
      </c>
      <c r="P1379" s="254"/>
    </row>
    <row r="1380" spans="1:16" ht="18.75" customHeight="1">
      <c r="A1380" s="12" t="s">
        <v>140</v>
      </c>
      <c r="B1380" s="255">
        <v>751</v>
      </c>
      <c r="C1380" s="256">
        <v>18133</v>
      </c>
      <c r="D1380" s="257">
        <v>1</v>
      </c>
      <c r="E1380" s="258">
        <v>45994</v>
      </c>
      <c r="F1380" s="258">
        <v>46024</v>
      </c>
      <c r="G1380" s="257">
        <v>-9</v>
      </c>
      <c r="H1380" s="257">
        <v>122000</v>
      </c>
      <c r="I1380" s="257">
        <v>122000</v>
      </c>
      <c r="J1380" s="257">
        <v>122000</v>
      </c>
      <c r="K1380" s="257">
        <v>0</v>
      </c>
      <c r="L1380" s="257">
        <v>0</v>
      </c>
      <c r="M1380" s="257">
        <v>0</v>
      </c>
      <c r="N1380" s="257">
        <v>0</v>
      </c>
      <c r="O1380" s="257">
        <v>0</v>
      </c>
      <c r="P1380" s="254"/>
    </row>
    <row r="1381" spans="1:16" ht="18.75" customHeight="1">
      <c r="A1381" s="12" t="s">
        <v>140</v>
      </c>
      <c r="B1381" s="255">
        <v>751</v>
      </c>
      <c r="C1381" s="256">
        <v>18143</v>
      </c>
      <c r="D1381" s="257">
        <v>0</v>
      </c>
      <c r="E1381" s="258">
        <v>45994</v>
      </c>
      <c r="F1381" s="258">
        <v>46024</v>
      </c>
      <c r="G1381" s="257">
        <v>-9</v>
      </c>
      <c r="H1381" s="257">
        <v>169650</v>
      </c>
      <c r="I1381" s="257">
        <v>169650</v>
      </c>
      <c r="J1381" s="257">
        <v>169650</v>
      </c>
      <c r="K1381" s="257">
        <v>0</v>
      </c>
      <c r="L1381" s="257">
        <v>0</v>
      </c>
      <c r="M1381" s="257">
        <v>0</v>
      </c>
      <c r="N1381" s="257">
        <v>0</v>
      </c>
      <c r="O1381" s="257">
        <v>0</v>
      </c>
      <c r="P1381" s="254"/>
    </row>
    <row r="1382" spans="1:16" ht="18.75" customHeight="1">
      <c r="A1382" s="12" t="s">
        <v>140</v>
      </c>
      <c r="B1382" s="255">
        <v>751</v>
      </c>
      <c r="C1382" s="256">
        <v>18150</v>
      </c>
      <c r="D1382" s="257">
        <v>1</v>
      </c>
      <c r="E1382" s="258">
        <v>45995</v>
      </c>
      <c r="F1382" s="258">
        <v>46025</v>
      </c>
      <c r="G1382" s="257">
        <v>-10</v>
      </c>
      <c r="H1382" s="257">
        <v>1136800</v>
      </c>
      <c r="I1382" s="257">
        <v>1136800</v>
      </c>
      <c r="J1382" s="257">
        <v>1136800</v>
      </c>
      <c r="K1382" s="257">
        <v>0</v>
      </c>
      <c r="L1382" s="257">
        <v>0</v>
      </c>
      <c r="M1382" s="257">
        <v>0</v>
      </c>
      <c r="N1382" s="257">
        <v>0</v>
      </c>
      <c r="O1382" s="257">
        <v>0</v>
      </c>
      <c r="P1382" s="254"/>
    </row>
    <row r="1383" spans="1:16" ht="18.75" customHeight="1">
      <c r="A1383" s="12" t="s">
        <v>140</v>
      </c>
      <c r="B1383" s="255">
        <v>751</v>
      </c>
      <c r="C1383" s="256">
        <v>18164</v>
      </c>
      <c r="D1383" s="257">
        <v>1</v>
      </c>
      <c r="E1383" s="258">
        <v>45995</v>
      </c>
      <c r="F1383" s="258">
        <v>46025</v>
      </c>
      <c r="G1383" s="257">
        <v>-10</v>
      </c>
      <c r="H1383" s="257">
        <v>605600</v>
      </c>
      <c r="I1383" s="257">
        <v>605600</v>
      </c>
      <c r="J1383" s="257">
        <v>605600</v>
      </c>
      <c r="K1383" s="257">
        <v>0</v>
      </c>
      <c r="L1383" s="257">
        <v>0</v>
      </c>
      <c r="M1383" s="257">
        <v>0</v>
      </c>
      <c r="N1383" s="257">
        <v>0</v>
      </c>
      <c r="O1383" s="257">
        <v>0</v>
      </c>
      <c r="P1383" s="254"/>
    </row>
    <row r="1384" spans="1:16" ht="18.75" customHeight="1">
      <c r="A1384" s="12" t="s">
        <v>140</v>
      </c>
      <c r="B1384" s="255">
        <v>751</v>
      </c>
      <c r="C1384" s="256">
        <v>18165</v>
      </c>
      <c r="D1384" s="257">
        <v>1</v>
      </c>
      <c r="E1384" s="258">
        <v>45995</v>
      </c>
      <c r="F1384" s="258">
        <v>46025</v>
      </c>
      <c r="G1384" s="257">
        <v>-10</v>
      </c>
      <c r="H1384" s="257">
        <v>97520</v>
      </c>
      <c r="I1384" s="257">
        <v>97520</v>
      </c>
      <c r="J1384" s="257">
        <v>97520</v>
      </c>
      <c r="K1384" s="257">
        <v>0</v>
      </c>
      <c r="L1384" s="257">
        <v>0</v>
      </c>
      <c r="M1384" s="257">
        <v>0</v>
      </c>
      <c r="N1384" s="257">
        <v>0</v>
      </c>
      <c r="O1384" s="257">
        <v>0</v>
      </c>
      <c r="P1384" s="254"/>
    </row>
    <row r="1385" spans="1:16" ht="18.75" customHeight="1">
      <c r="A1385" s="12" t="s">
        <v>140</v>
      </c>
      <c r="B1385" s="255">
        <v>751</v>
      </c>
      <c r="C1385" s="256">
        <v>18166</v>
      </c>
      <c r="D1385" s="257">
        <v>1</v>
      </c>
      <c r="E1385" s="258">
        <v>45995</v>
      </c>
      <c r="F1385" s="258">
        <v>46025</v>
      </c>
      <c r="G1385" s="257">
        <v>-10</v>
      </c>
      <c r="H1385" s="257">
        <v>141620</v>
      </c>
      <c r="I1385" s="257">
        <v>141620</v>
      </c>
      <c r="J1385" s="257">
        <v>141620</v>
      </c>
      <c r="K1385" s="257">
        <v>0</v>
      </c>
      <c r="L1385" s="257">
        <v>0</v>
      </c>
      <c r="M1385" s="257">
        <v>0</v>
      </c>
      <c r="N1385" s="257">
        <v>0</v>
      </c>
      <c r="O1385" s="257">
        <v>0</v>
      </c>
      <c r="P1385" s="254"/>
    </row>
    <row r="1386" spans="1:16" ht="18.75" customHeight="1">
      <c r="A1386" s="12" t="s">
        <v>140</v>
      </c>
      <c r="B1386" s="255">
        <v>751</v>
      </c>
      <c r="C1386" s="256">
        <v>18176</v>
      </c>
      <c r="D1386" s="257">
        <v>0</v>
      </c>
      <c r="E1386" s="258">
        <v>45995</v>
      </c>
      <c r="F1386" s="258">
        <v>46025</v>
      </c>
      <c r="G1386" s="257">
        <v>-10</v>
      </c>
      <c r="H1386" s="257">
        <v>110400</v>
      </c>
      <c r="I1386" s="257">
        <v>110400</v>
      </c>
      <c r="J1386" s="257">
        <v>110400</v>
      </c>
      <c r="K1386" s="257">
        <v>0</v>
      </c>
      <c r="L1386" s="257">
        <v>0</v>
      </c>
      <c r="M1386" s="257">
        <v>0</v>
      </c>
      <c r="N1386" s="257">
        <v>0</v>
      </c>
      <c r="O1386" s="257">
        <v>0</v>
      </c>
      <c r="P1386" s="254"/>
    </row>
    <row r="1387" spans="1:16" ht="18.75" customHeight="1">
      <c r="A1387" s="12" t="s">
        <v>140</v>
      </c>
      <c r="B1387" s="255">
        <v>751</v>
      </c>
      <c r="C1387" s="256">
        <v>18177</v>
      </c>
      <c r="D1387" s="257">
        <v>1</v>
      </c>
      <c r="E1387" s="258">
        <v>45995</v>
      </c>
      <c r="F1387" s="258">
        <v>46025</v>
      </c>
      <c r="G1387" s="257">
        <v>-10</v>
      </c>
      <c r="H1387" s="257">
        <v>132480</v>
      </c>
      <c r="I1387" s="257">
        <v>132480</v>
      </c>
      <c r="J1387" s="257">
        <v>132480</v>
      </c>
      <c r="K1387" s="257">
        <v>0</v>
      </c>
      <c r="L1387" s="257">
        <v>0</v>
      </c>
      <c r="M1387" s="257">
        <v>0</v>
      </c>
      <c r="N1387" s="257">
        <v>0</v>
      </c>
      <c r="O1387" s="257">
        <v>0</v>
      </c>
      <c r="P1387" s="254"/>
    </row>
    <row r="1388" spans="1:16" ht="18.75" customHeight="1">
      <c r="A1388" s="12" t="s">
        <v>140</v>
      </c>
      <c r="B1388" s="255">
        <v>751</v>
      </c>
      <c r="C1388" s="256">
        <v>18179</v>
      </c>
      <c r="D1388" s="257">
        <v>0</v>
      </c>
      <c r="E1388" s="258">
        <v>45995</v>
      </c>
      <c r="F1388" s="258">
        <v>46025</v>
      </c>
      <c r="G1388" s="257">
        <v>-10</v>
      </c>
      <c r="H1388" s="257">
        <v>156000</v>
      </c>
      <c r="I1388" s="257">
        <v>156000</v>
      </c>
      <c r="J1388" s="257">
        <v>156000</v>
      </c>
      <c r="K1388" s="257">
        <v>0</v>
      </c>
      <c r="L1388" s="257">
        <v>0</v>
      </c>
      <c r="M1388" s="257">
        <v>0</v>
      </c>
      <c r="N1388" s="257">
        <v>0</v>
      </c>
      <c r="O1388" s="257">
        <v>0</v>
      </c>
      <c r="P1388" s="254"/>
    </row>
    <row r="1389" spans="1:16" ht="18.75" customHeight="1">
      <c r="A1389" s="12" t="s">
        <v>140</v>
      </c>
      <c r="B1389" s="255">
        <v>751</v>
      </c>
      <c r="C1389" s="256">
        <v>18180</v>
      </c>
      <c r="D1389" s="257">
        <v>1</v>
      </c>
      <c r="E1389" s="258">
        <v>45995</v>
      </c>
      <c r="F1389" s="258">
        <v>46025</v>
      </c>
      <c r="G1389" s="257">
        <v>-10</v>
      </c>
      <c r="H1389" s="257">
        <v>224480</v>
      </c>
      <c r="I1389" s="257">
        <v>224480</v>
      </c>
      <c r="J1389" s="257">
        <v>224480</v>
      </c>
      <c r="K1389" s="257">
        <v>0</v>
      </c>
      <c r="L1389" s="257">
        <v>0</v>
      </c>
      <c r="M1389" s="257">
        <v>0</v>
      </c>
      <c r="N1389" s="257">
        <v>0</v>
      </c>
      <c r="O1389" s="257">
        <v>0</v>
      </c>
      <c r="P1389" s="254"/>
    </row>
    <row r="1390" spans="1:16" ht="18.75" customHeight="1">
      <c r="A1390" s="12" t="s">
        <v>140</v>
      </c>
      <c r="B1390" s="255">
        <v>751</v>
      </c>
      <c r="C1390" s="256">
        <v>18200</v>
      </c>
      <c r="D1390" s="257">
        <v>1</v>
      </c>
      <c r="E1390" s="258">
        <v>45996</v>
      </c>
      <c r="F1390" s="258">
        <v>46026</v>
      </c>
      <c r="G1390" s="257">
        <v>-11</v>
      </c>
      <c r="H1390" s="257">
        <v>1074550</v>
      </c>
      <c r="I1390" s="257">
        <v>1074550</v>
      </c>
      <c r="J1390" s="257">
        <v>1074550</v>
      </c>
      <c r="K1390" s="257">
        <v>0</v>
      </c>
      <c r="L1390" s="257">
        <v>0</v>
      </c>
      <c r="M1390" s="257">
        <v>0</v>
      </c>
      <c r="N1390" s="257">
        <v>0</v>
      </c>
      <c r="O1390" s="257">
        <v>0</v>
      </c>
      <c r="P1390" s="254"/>
    </row>
    <row r="1391" spans="1:16" ht="18.75" customHeight="1">
      <c r="A1391" s="12" t="s">
        <v>140</v>
      </c>
      <c r="B1391" s="255">
        <v>751</v>
      </c>
      <c r="C1391" s="256">
        <v>18220</v>
      </c>
      <c r="D1391" s="257">
        <v>1</v>
      </c>
      <c r="E1391" s="258">
        <v>45996</v>
      </c>
      <c r="F1391" s="258">
        <v>46026</v>
      </c>
      <c r="G1391" s="257">
        <v>-11</v>
      </c>
      <c r="H1391" s="257">
        <v>141600</v>
      </c>
      <c r="I1391" s="257">
        <v>141600</v>
      </c>
      <c r="J1391" s="257">
        <v>141600</v>
      </c>
      <c r="K1391" s="257">
        <v>0</v>
      </c>
      <c r="L1391" s="257">
        <v>0</v>
      </c>
      <c r="M1391" s="257">
        <v>0</v>
      </c>
      <c r="N1391" s="257">
        <v>0</v>
      </c>
      <c r="O1391" s="257">
        <v>0</v>
      </c>
      <c r="P1391" s="254"/>
    </row>
    <row r="1392" spans="1:16" ht="18.75" customHeight="1">
      <c r="A1392" s="12" t="s">
        <v>140</v>
      </c>
      <c r="B1392" s="255">
        <v>751</v>
      </c>
      <c r="C1392" s="256">
        <v>18225</v>
      </c>
      <c r="D1392" s="257">
        <v>0</v>
      </c>
      <c r="E1392" s="258">
        <v>45996</v>
      </c>
      <c r="F1392" s="258">
        <v>46026</v>
      </c>
      <c r="G1392" s="257">
        <v>-11</v>
      </c>
      <c r="H1392" s="257">
        <v>684320</v>
      </c>
      <c r="I1392" s="257">
        <v>684320</v>
      </c>
      <c r="J1392" s="257">
        <v>684320</v>
      </c>
      <c r="K1392" s="257">
        <v>0</v>
      </c>
      <c r="L1392" s="257">
        <v>0</v>
      </c>
      <c r="M1392" s="257">
        <v>0</v>
      </c>
      <c r="N1392" s="257">
        <v>0</v>
      </c>
      <c r="O1392" s="257">
        <v>0</v>
      </c>
      <c r="P1392" s="254"/>
    </row>
    <row r="1393" spans="1:16" ht="18.75" customHeight="1">
      <c r="A1393" s="12" t="s">
        <v>140</v>
      </c>
      <c r="B1393" s="255">
        <v>751</v>
      </c>
      <c r="C1393" s="256">
        <v>18227</v>
      </c>
      <c r="D1393" s="257">
        <v>1</v>
      </c>
      <c r="E1393" s="258">
        <v>45996</v>
      </c>
      <c r="F1393" s="258">
        <v>46026</v>
      </c>
      <c r="G1393" s="257">
        <v>-11</v>
      </c>
      <c r="H1393" s="257">
        <v>259100</v>
      </c>
      <c r="I1393" s="257">
        <v>259100</v>
      </c>
      <c r="J1393" s="257">
        <v>259100</v>
      </c>
      <c r="K1393" s="257">
        <v>0</v>
      </c>
      <c r="L1393" s="257">
        <v>0</v>
      </c>
      <c r="M1393" s="257">
        <v>0</v>
      </c>
      <c r="N1393" s="257">
        <v>0</v>
      </c>
      <c r="O1393" s="257">
        <v>0</v>
      </c>
      <c r="P1393" s="254"/>
    </row>
    <row r="1394" spans="1:16" ht="18.75" customHeight="1">
      <c r="A1394" s="12" t="s">
        <v>140</v>
      </c>
      <c r="B1394" s="255">
        <v>751</v>
      </c>
      <c r="C1394" s="256">
        <v>18229</v>
      </c>
      <c r="D1394" s="257">
        <v>1</v>
      </c>
      <c r="E1394" s="258">
        <v>45996</v>
      </c>
      <c r="F1394" s="258">
        <v>46026</v>
      </c>
      <c r="G1394" s="257">
        <v>-11</v>
      </c>
      <c r="H1394" s="257">
        <v>278200</v>
      </c>
      <c r="I1394" s="257">
        <v>278200</v>
      </c>
      <c r="J1394" s="257">
        <v>278200</v>
      </c>
      <c r="K1394" s="257">
        <v>0</v>
      </c>
      <c r="L1394" s="257">
        <v>0</v>
      </c>
      <c r="M1394" s="257">
        <v>0</v>
      </c>
      <c r="N1394" s="257">
        <v>0</v>
      </c>
      <c r="O1394" s="257">
        <v>0</v>
      </c>
      <c r="P1394" s="254"/>
    </row>
    <row r="1395" spans="1:16" ht="18.75" customHeight="1">
      <c r="A1395" s="12" t="s">
        <v>140</v>
      </c>
      <c r="B1395" s="255">
        <v>751</v>
      </c>
      <c r="C1395" s="256">
        <v>18232</v>
      </c>
      <c r="D1395" s="257">
        <v>1</v>
      </c>
      <c r="E1395" s="258">
        <v>45996</v>
      </c>
      <c r="F1395" s="258">
        <v>46026</v>
      </c>
      <c r="G1395" s="257">
        <v>-11</v>
      </c>
      <c r="H1395" s="257">
        <v>566800</v>
      </c>
      <c r="I1395" s="257">
        <v>566800</v>
      </c>
      <c r="J1395" s="257">
        <v>566800</v>
      </c>
      <c r="K1395" s="257">
        <v>0</v>
      </c>
      <c r="L1395" s="257">
        <v>0</v>
      </c>
      <c r="M1395" s="257">
        <v>0</v>
      </c>
      <c r="N1395" s="257">
        <v>0</v>
      </c>
      <c r="O1395" s="257">
        <v>0</v>
      </c>
      <c r="P1395" s="254"/>
    </row>
    <row r="1396" spans="1:16" ht="18.75" customHeight="1">
      <c r="A1396" s="12" t="s">
        <v>140</v>
      </c>
      <c r="B1396" s="255">
        <v>751</v>
      </c>
      <c r="C1396" s="256">
        <v>18234</v>
      </c>
      <c r="D1396" s="257">
        <v>1</v>
      </c>
      <c r="E1396" s="258">
        <v>45997</v>
      </c>
      <c r="F1396" s="258">
        <v>46027</v>
      </c>
      <c r="G1396" s="257">
        <v>-12</v>
      </c>
      <c r="H1396" s="257">
        <v>279520</v>
      </c>
      <c r="I1396" s="257">
        <v>279520</v>
      </c>
      <c r="J1396" s="257">
        <v>279520</v>
      </c>
      <c r="K1396" s="257">
        <v>0</v>
      </c>
      <c r="L1396" s="257">
        <v>0</v>
      </c>
      <c r="M1396" s="257">
        <v>0</v>
      </c>
      <c r="N1396" s="257">
        <v>0</v>
      </c>
      <c r="O1396" s="257">
        <v>0</v>
      </c>
      <c r="P1396" s="254"/>
    </row>
    <row r="1397" spans="1:16" ht="18.75" customHeight="1">
      <c r="A1397" s="12" t="s">
        <v>140</v>
      </c>
      <c r="B1397" s="255">
        <v>751</v>
      </c>
      <c r="C1397" s="256">
        <v>18250</v>
      </c>
      <c r="D1397" s="257">
        <v>1</v>
      </c>
      <c r="E1397" s="258">
        <v>45997</v>
      </c>
      <c r="F1397" s="258">
        <v>46027</v>
      </c>
      <c r="G1397" s="257">
        <v>-12</v>
      </c>
      <c r="H1397" s="257">
        <v>257400</v>
      </c>
      <c r="I1397" s="257">
        <v>257400</v>
      </c>
      <c r="J1397" s="257">
        <v>257400</v>
      </c>
      <c r="K1397" s="257">
        <v>0</v>
      </c>
      <c r="L1397" s="257">
        <v>0</v>
      </c>
      <c r="M1397" s="257">
        <v>0</v>
      </c>
      <c r="N1397" s="257">
        <v>0</v>
      </c>
      <c r="O1397" s="257">
        <v>0</v>
      </c>
      <c r="P1397" s="254"/>
    </row>
    <row r="1398" spans="1:16" ht="18.75" customHeight="1">
      <c r="A1398" s="12" t="s">
        <v>140</v>
      </c>
      <c r="B1398" s="255">
        <v>751</v>
      </c>
      <c r="C1398" s="256">
        <v>18253</v>
      </c>
      <c r="D1398" s="257">
        <v>1</v>
      </c>
      <c r="E1398" s="258">
        <v>45997</v>
      </c>
      <c r="F1398" s="258">
        <v>46027</v>
      </c>
      <c r="G1398" s="257">
        <v>-12</v>
      </c>
      <c r="H1398" s="257">
        <v>292500</v>
      </c>
      <c r="I1398" s="257">
        <v>292500</v>
      </c>
      <c r="J1398" s="257">
        <v>292500</v>
      </c>
      <c r="K1398" s="257">
        <v>0</v>
      </c>
      <c r="L1398" s="257">
        <v>0</v>
      </c>
      <c r="M1398" s="257">
        <v>0</v>
      </c>
      <c r="N1398" s="257">
        <v>0</v>
      </c>
      <c r="O1398" s="257">
        <v>0</v>
      </c>
      <c r="P1398" s="254"/>
    </row>
    <row r="1399" spans="1:16" ht="18.75" customHeight="1">
      <c r="A1399" s="12" t="s">
        <v>140</v>
      </c>
      <c r="B1399" s="255">
        <v>751</v>
      </c>
      <c r="C1399" s="256">
        <v>18254</v>
      </c>
      <c r="D1399" s="257">
        <v>1</v>
      </c>
      <c r="E1399" s="258">
        <v>45997</v>
      </c>
      <c r="F1399" s="258">
        <v>46027</v>
      </c>
      <c r="G1399" s="257">
        <v>-12</v>
      </c>
      <c r="H1399" s="257">
        <v>386240</v>
      </c>
      <c r="I1399" s="257">
        <v>386240</v>
      </c>
      <c r="J1399" s="257">
        <v>386240</v>
      </c>
      <c r="K1399" s="257">
        <v>0</v>
      </c>
      <c r="L1399" s="257">
        <v>0</v>
      </c>
      <c r="M1399" s="257">
        <v>0</v>
      </c>
      <c r="N1399" s="257">
        <v>0</v>
      </c>
      <c r="O1399" s="257">
        <v>0</v>
      </c>
      <c r="P1399" s="254"/>
    </row>
    <row r="1400" spans="1:16" ht="18.75" customHeight="1">
      <c r="A1400" s="12" t="s">
        <v>140</v>
      </c>
      <c r="B1400" s="255">
        <v>751</v>
      </c>
      <c r="C1400" s="256">
        <v>18259</v>
      </c>
      <c r="D1400" s="257">
        <v>1</v>
      </c>
      <c r="E1400" s="258">
        <v>45997</v>
      </c>
      <c r="F1400" s="258">
        <v>46027</v>
      </c>
      <c r="G1400" s="257">
        <v>-12</v>
      </c>
      <c r="H1400" s="257">
        <v>166000</v>
      </c>
      <c r="I1400" s="257">
        <v>166000</v>
      </c>
      <c r="J1400" s="257">
        <v>166000</v>
      </c>
      <c r="K1400" s="257">
        <v>0</v>
      </c>
      <c r="L1400" s="257">
        <v>0</v>
      </c>
      <c r="M1400" s="257">
        <v>0</v>
      </c>
      <c r="N1400" s="257">
        <v>0</v>
      </c>
      <c r="O1400" s="257">
        <v>0</v>
      </c>
      <c r="P1400" s="254"/>
    </row>
    <row r="1401" spans="1:16" ht="18.75" customHeight="1">
      <c r="A1401" s="12" t="s">
        <v>140</v>
      </c>
      <c r="B1401" s="255">
        <v>751</v>
      </c>
      <c r="C1401" s="256">
        <v>18265</v>
      </c>
      <c r="D1401" s="257">
        <v>1</v>
      </c>
      <c r="E1401" s="258">
        <v>45999</v>
      </c>
      <c r="F1401" s="258">
        <v>46029</v>
      </c>
      <c r="G1401" s="257">
        <v>-14</v>
      </c>
      <c r="H1401" s="257">
        <v>464000</v>
      </c>
      <c r="I1401" s="257">
        <v>464000</v>
      </c>
      <c r="J1401" s="257">
        <v>464000</v>
      </c>
      <c r="K1401" s="257">
        <v>0</v>
      </c>
      <c r="L1401" s="257">
        <v>0</v>
      </c>
      <c r="M1401" s="257">
        <v>0</v>
      </c>
      <c r="N1401" s="257">
        <v>0</v>
      </c>
      <c r="O1401" s="257">
        <v>0</v>
      </c>
      <c r="P1401" s="254"/>
    </row>
    <row r="1402" spans="1:16" ht="18.75" customHeight="1">
      <c r="A1402" s="12" t="s">
        <v>140</v>
      </c>
      <c r="B1402" s="255">
        <v>751</v>
      </c>
      <c r="C1402" s="256">
        <v>18266</v>
      </c>
      <c r="D1402" s="257">
        <v>0</v>
      </c>
      <c r="E1402" s="258">
        <v>45999</v>
      </c>
      <c r="F1402" s="258">
        <v>46029</v>
      </c>
      <c r="G1402" s="257">
        <v>-14</v>
      </c>
      <c r="H1402" s="257">
        <v>214000</v>
      </c>
      <c r="I1402" s="257">
        <v>214000</v>
      </c>
      <c r="J1402" s="257">
        <v>214000</v>
      </c>
      <c r="K1402" s="257">
        <v>0</v>
      </c>
      <c r="L1402" s="257">
        <v>0</v>
      </c>
      <c r="M1402" s="257">
        <v>0</v>
      </c>
      <c r="N1402" s="257">
        <v>0</v>
      </c>
      <c r="O1402" s="257">
        <v>0</v>
      </c>
      <c r="P1402" s="254"/>
    </row>
    <row r="1403" spans="1:16" ht="18.75" customHeight="1">
      <c r="A1403" s="12" t="s">
        <v>140</v>
      </c>
      <c r="B1403" s="255">
        <v>751</v>
      </c>
      <c r="C1403" s="256">
        <v>18268</v>
      </c>
      <c r="D1403" s="257">
        <v>0</v>
      </c>
      <c r="E1403" s="258">
        <v>45999</v>
      </c>
      <c r="F1403" s="258">
        <v>46029</v>
      </c>
      <c r="G1403" s="257">
        <v>-14</v>
      </c>
      <c r="H1403" s="257">
        <v>204000</v>
      </c>
      <c r="I1403" s="257">
        <v>204000</v>
      </c>
      <c r="J1403" s="257">
        <v>204000</v>
      </c>
      <c r="K1403" s="257">
        <v>0</v>
      </c>
      <c r="L1403" s="257">
        <v>0</v>
      </c>
      <c r="M1403" s="257">
        <v>0</v>
      </c>
      <c r="N1403" s="257">
        <v>0</v>
      </c>
      <c r="O1403" s="257">
        <v>0</v>
      </c>
      <c r="P1403" s="254"/>
    </row>
    <row r="1404" spans="1:16" ht="18.75" customHeight="1">
      <c r="A1404" s="12" t="s">
        <v>140</v>
      </c>
      <c r="B1404" s="255">
        <v>751</v>
      </c>
      <c r="C1404" s="256">
        <v>18299</v>
      </c>
      <c r="D1404" s="257">
        <v>1</v>
      </c>
      <c r="E1404" s="258">
        <v>46000</v>
      </c>
      <c r="F1404" s="258">
        <v>46030</v>
      </c>
      <c r="G1404" s="257">
        <v>-15</v>
      </c>
      <c r="H1404" s="257">
        <v>106700</v>
      </c>
      <c r="I1404" s="257">
        <v>106700</v>
      </c>
      <c r="J1404" s="257">
        <v>106700</v>
      </c>
      <c r="K1404" s="257">
        <v>0</v>
      </c>
      <c r="L1404" s="257">
        <v>0</v>
      </c>
      <c r="M1404" s="257">
        <v>0</v>
      </c>
      <c r="N1404" s="257">
        <v>0</v>
      </c>
      <c r="O1404" s="257">
        <v>0</v>
      </c>
      <c r="P1404" s="254"/>
    </row>
    <row r="1405" spans="1:16" ht="18.75" customHeight="1">
      <c r="A1405" s="12" t="s">
        <v>140</v>
      </c>
      <c r="B1405" s="255">
        <v>751</v>
      </c>
      <c r="C1405" s="256">
        <v>18300</v>
      </c>
      <c r="D1405" s="257">
        <v>1</v>
      </c>
      <c r="E1405" s="258">
        <v>46000</v>
      </c>
      <c r="F1405" s="258">
        <v>46030</v>
      </c>
      <c r="G1405" s="257">
        <v>-15</v>
      </c>
      <c r="H1405" s="257">
        <v>64350</v>
      </c>
      <c r="I1405" s="257">
        <v>64350</v>
      </c>
      <c r="J1405" s="257">
        <v>64350</v>
      </c>
      <c r="K1405" s="257">
        <v>0</v>
      </c>
      <c r="L1405" s="257">
        <v>0</v>
      </c>
      <c r="M1405" s="257">
        <v>0</v>
      </c>
      <c r="N1405" s="257">
        <v>0</v>
      </c>
      <c r="O1405" s="257">
        <v>0</v>
      </c>
      <c r="P1405" s="254"/>
    </row>
    <row r="1406" spans="1:16" ht="18.75" customHeight="1">
      <c r="A1406" s="12" t="s">
        <v>140</v>
      </c>
      <c r="B1406" s="255">
        <v>751</v>
      </c>
      <c r="C1406" s="256">
        <v>18303</v>
      </c>
      <c r="D1406" s="257">
        <v>1</v>
      </c>
      <c r="E1406" s="258">
        <v>46000</v>
      </c>
      <c r="F1406" s="258">
        <v>46030</v>
      </c>
      <c r="G1406" s="257">
        <v>-15</v>
      </c>
      <c r="H1406" s="257">
        <v>131920</v>
      </c>
      <c r="I1406" s="257">
        <v>131920</v>
      </c>
      <c r="J1406" s="257">
        <v>131920</v>
      </c>
      <c r="K1406" s="257">
        <v>0</v>
      </c>
      <c r="L1406" s="257">
        <v>0</v>
      </c>
      <c r="M1406" s="257">
        <v>0</v>
      </c>
      <c r="N1406" s="257">
        <v>0</v>
      </c>
      <c r="O1406" s="257">
        <v>0</v>
      </c>
      <c r="P1406" s="254"/>
    </row>
    <row r="1407" spans="1:16" ht="18.75" customHeight="1">
      <c r="A1407" s="12" t="s">
        <v>140</v>
      </c>
      <c r="B1407" s="255">
        <v>751</v>
      </c>
      <c r="C1407" s="256">
        <v>18309</v>
      </c>
      <c r="D1407" s="257">
        <v>1</v>
      </c>
      <c r="E1407" s="258">
        <v>46000</v>
      </c>
      <c r="F1407" s="258">
        <v>46030</v>
      </c>
      <c r="G1407" s="257">
        <v>-15</v>
      </c>
      <c r="H1407" s="257">
        <v>368100</v>
      </c>
      <c r="I1407" s="257">
        <v>368100</v>
      </c>
      <c r="J1407" s="257">
        <v>368100</v>
      </c>
      <c r="K1407" s="257">
        <v>0</v>
      </c>
      <c r="L1407" s="257">
        <v>0</v>
      </c>
      <c r="M1407" s="257">
        <v>0</v>
      </c>
      <c r="N1407" s="257">
        <v>0</v>
      </c>
      <c r="O1407" s="257">
        <v>0</v>
      </c>
      <c r="P1407" s="254"/>
    </row>
    <row r="1408" spans="1:16" ht="18.75" customHeight="1">
      <c r="A1408" s="12" t="s">
        <v>140</v>
      </c>
      <c r="B1408" s="255">
        <v>751</v>
      </c>
      <c r="C1408" s="256">
        <v>18310</v>
      </c>
      <c r="D1408" s="257">
        <v>1</v>
      </c>
      <c r="E1408" s="258">
        <v>46000</v>
      </c>
      <c r="F1408" s="258">
        <v>46030</v>
      </c>
      <c r="G1408" s="257">
        <v>-15</v>
      </c>
      <c r="H1408" s="257">
        <v>73600</v>
      </c>
      <c r="I1408" s="257">
        <v>73600</v>
      </c>
      <c r="J1408" s="257">
        <v>73600</v>
      </c>
      <c r="K1408" s="257">
        <v>0</v>
      </c>
      <c r="L1408" s="257">
        <v>0</v>
      </c>
      <c r="M1408" s="257">
        <v>0</v>
      </c>
      <c r="N1408" s="257">
        <v>0</v>
      </c>
      <c r="O1408" s="257">
        <v>0</v>
      </c>
      <c r="P1408" s="254"/>
    </row>
    <row r="1409" spans="1:16" ht="18.75" customHeight="1">
      <c r="A1409" s="12" t="s">
        <v>140</v>
      </c>
      <c r="B1409" s="255">
        <v>751</v>
      </c>
      <c r="C1409" s="256">
        <v>18311</v>
      </c>
      <c r="D1409" s="257">
        <v>1</v>
      </c>
      <c r="E1409" s="258">
        <v>46000</v>
      </c>
      <c r="F1409" s="258">
        <v>46030</v>
      </c>
      <c r="G1409" s="257">
        <v>-15</v>
      </c>
      <c r="H1409" s="257">
        <v>800000</v>
      </c>
      <c r="I1409" s="257">
        <v>800000</v>
      </c>
      <c r="J1409" s="257">
        <v>800000</v>
      </c>
      <c r="K1409" s="257">
        <v>0</v>
      </c>
      <c r="L1409" s="257">
        <v>0</v>
      </c>
      <c r="M1409" s="257">
        <v>0</v>
      </c>
      <c r="N1409" s="257">
        <v>0</v>
      </c>
      <c r="O1409" s="257">
        <v>0</v>
      </c>
      <c r="P1409" s="254"/>
    </row>
    <row r="1410" spans="1:16" ht="18.75" customHeight="1">
      <c r="A1410" s="12" t="s">
        <v>140</v>
      </c>
      <c r="B1410" s="255">
        <v>751</v>
      </c>
      <c r="C1410" s="256">
        <v>18317</v>
      </c>
      <c r="D1410" s="257">
        <v>1</v>
      </c>
      <c r="E1410" s="258">
        <v>46000</v>
      </c>
      <c r="F1410" s="258">
        <v>46030</v>
      </c>
      <c r="G1410" s="257">
        <v>-15</v>
      </c>
      <c r="H1410" s="257">
        <v>4396560</v>
      </c>
      <c r="I1410" s="257">
        <v>4396560</v>
      </c>
      <c r="J1410" s="257">
        <v>4396560</v>
      </c>
      <c r="K1410" s="257">
        <v>0</v>
      </c>
      <c r="L1410" s="257">
        <v>0</v>
      </c>
      <c r="M1410" s="257">
        <v>0</v>
      </c>
      <c r="N1410" s="257">
        <v>0</v>
      </c>
      <c r="O1410" s="257">
        <v>0</v>
      </c>
      <c r="P1410" s="254"/>
    </row>
    <row r="1411" spans="1:16" ht="18.75" customHeight="1">
      <c r="A1411" s="12" t="s">
        <v>140</v>
      </c>
      <c r="B1411" s="255">
        <v>751</v>
      </c>
      <c r="C1411" s="256">
        <v>18336</v>
      </c>
      <c r="D1411" s="257">
        <v>0</v>
      </c>
      <c r="E1411" s="258">
        <v>46001</v>
      </c>
      <c r="F1411" s="258">
        <v>46031</v>
      </c>
      <c r="G1411" s="257">
        <v>-16</v>
      </c>
      <c r="H1411" s="257">
        <v>1260000</v>
      </c>
      <c r="I1411" s="257">
        <v>1260000</v>
      </c>
      <c r="J1411" s="257">
        <v>1260000</v>
      </c>
      <c r="K1411" s="257">
        <v>0</v>
      </c>
      <c r="L1411" s="257">
        <v>0</v>
      </c>
      <c r="M1411" s="257">
        <v>0</v>
      </c>
      <c r="N1411" s="257">
        <v>0</v>
      </c>
      <c r="O1411" s="257">
        <v>0</v>
      </c>
      <c r="P1411" s="254"/>
    </row>
    <row r="1412" spans="1:16" ht="18.75" customHeight="1">
      <c r="A1412" s="12" t="s">
        <v>140</v>
      </c>
      <c r="B1412" s="255">
        <v>751</v>
      </c>
      <c r="C1412" s="256">
        <v>18341</v>
      </c>
      <c r="D1412" s="257">
        <v>1</v>
      </c>
      <c r="E1412" s="258">
        <v>46001</v>
      </c>
      <c r="F1412" s="258">
        <v>46031</v>
      </c>
      <c r="G1412" s="257">
        <v>-16</v>
      </c>
      <c r="H1412" s="257">
        <v>91650</v>
      </c>
      <c r="I1412" s="257">
        <v>91650</v>
      </c>
      <c r="J1412" s="257">
        <v>91650</v>
      </c>
      <c r="K1412" s="257">
        <v>0</v>
      </c>
      <c r="L1412" s="257">
        <v>0</v>
      </c>
      <c r="M1412" s="257">
        <v>0</v>
      </c>
      <c r="N1412" s="257">
        <v>0</v>
      </c>
      <c r="O1412" s="257">
        <v>0</v>
      </c>
      <c r="P1412" s="254"/>
    </row>
    <row r="1413" spans="1:16" ht="18.75" customHeight="1">
      <c r="A1413" s="12" t="s">
        <v>140</v>
      </c>
      <c r="B1413" s="255">
        <v>751</v>
      </c>
      <c r="C1413" s="256">
        <v>18344</v>
      </c>
      <c r="D1413" s="257">
        <v>1</v>
      </c>
      <c r="E1413" s="258">
        <v>46001</v>
      </c>
      <c r="F1413" s="258">
        <v>46031</v>
      </c>
      <c r="G1413" s="257">
        <v>-16</v>
      </c>
      <c r="H1413" s="257">
        <v>240680</v>
      </c>
      <c r="I1413" s="257">
        <v>240680</v>
      </c>
      <c r="J1413" s="257">
        <v>240680</v>
      </c>
      <c r="K1413" s="257">
        <v>0</v>
      </c>
      <c r="L1413" s="257">
        <v>0</v>
      </c>
      <c r="M1413" s="257">
        <v>0</v>
      </c>
      <c r="N1413" s="257">
        <v>0</v>
      </c>
      <c r="O1413" s="257">
        <v>0</v>
      </c>
      <c r="P1413" s="254"/>
    </row>
    <row r="1414" spans="1:16" ht="18.75" customHeight="1">
      <c r="A1414" s="12" t="s">
        <v>140</v>
      </c>
      <c r="B1414" s="255">
        <v>751</v>
      </c>
      <c r="C1414" s="256">
        <v>18345</v>
      </c>
      <c r="D1414" s="257">
        <v>1</v>
      </c>
      <c r="E1414" s="258">
        <v>46001</v>
      </c>
      <c r="F1414" s="258">
        <v>46031</v>
      </c>
      <c r="G1414" s="257">
        <v>-16</v>
      </c>
      <c r="H1414" s="257">
        <v>18360</v>
      </c>
      <c r="I1414" s="257">
        <v>18360</v>
      </c>
      <c r="J1414" s="257">
        <v>18360</v>
      </c>
      <c r="K1414" s="257">
        <v>0</v>
      </c>
      <c r="L1414" s="257">
        <v>0</v>
      </c>
      <c r="M1414" s="257">
        <v>0</v>
      </c>
      <c r="N1414" s="257">
        <v>0</v>
      </c>
      <c r="O1414" s="257">
        <v>0</v>
      </c>
      <c r="P1414" s="254"/>
    </row>
    <row r="1415" spans="1:16" ht="18.75" customHeight="1">
      <c r="A1415" s="12" t="s">
        <v>140</v>
      </c>
      <c r="B1415" s="255">
        <v>751</v>
      </c>
      <c r="C1415" s="256">
        <v>18349</v>
      </c>
      <c r="D1415" s="257">
        <v>0</v>
      </c>
      <c r="E1415" s="258">
        <v>46001</v>
      </c>
      <c r="F1415" s="258">
        <v>46031</v>
      </c>
      <c r="G1415" s="257">
        <v>-16</v>
      </c>
      <c r="H1415" s="257">
        <v>1137750</v>
      </c>
      <c r="I1415" s="257">
        <v>1137750</v>
      </c>
      <c r="J1415" s="257">
        <v>1137750</v>
      </c>
      <c r="K1415" s="257">
        <v>0</v>
      </c>
      <c r="L1415" s="257">
        <v>0</v>
      </c>
      <c r="M1415" s="257">
        <v>0</v>
      </c>
      <c r="N1415" s="257">
        <v>0</v>
      </c>
      <c r="O1415" s="257">
        <v>0</v>
      </c>
      <c r="P1415" s="254"/>
    </row>
    <row r="1416" spans="1:16" ht="18.75" customHeight="1">
      <c r="A1416" s="12" t="s">
        <v>140</v>
      </c>
      <c r="B1416" s="255">
        <v>751</v>
      </c>
      <c r="C1416" s="256">
        <v>18353</v>
      </c>
      <c r="D1416" s="257">
        <v>1</v>
      </c>
      <c r="E1416" s="258">
        <v>46001</v>
      </c>
      <c r="F1416" s="258">
        <v>46031</v>
      </c>
      <c r="G1416" s="257">
        <v>-16</v>
      </c>
      <c r="H1416" s="257">
        <v>120900</v>
      </c>
      <c r="I1416" s="257">
        <v>120900</v>
      </c>
      <c r="J1416" s="257">
        <v>120900</v>
      </c>
      <c r="K1416" s="257">
        <v>0</v>
      </c>
      <c r="L1416" s="257">
        <v>0</v>
      </c>
      <c r="M1416" s="257">
        <v>0</v>
      </c>
      <c r="N1416" s="257">
        <v>0</v>
      </c>
      <c r="O1416" s="257">
        <v>0</v>
      </c>
      <c r="P1416" s="254"/>
    </row>
    <row r="1417" spans="1:16" ht="18.75" customHeight="1">
      <c r="A1417" s="12" t="s">
        <v>140</v>
      </c>
      <c r="B1417" s="255">
        <v>751</v>
      </c>
      <c r="C1417" s="256">
        <v>18355</v>
      </c>
      <c r="D1417" s="257">
        <v>1</v>
      </c>
      <c r="E1417" s="258">
        <v>46001</v>
      </c>
      <c r="F1417" s="258">
        <v>46031</v>
      </c>
      <c r="G1417" s="257">
        <v>-16</v>
      </c>
      <c r="H1417" s="257">
        <v>263250</v>
      </c>
      <c r="I1417" s="257">
        <v>263250</v>
      </c>
      <c r="J1417" s="257">
        <v>263250</v>
      </c>
      <c r="K1417" s="257">
        <v>0</v>
      </c>
      <c r="L1417" s="257">
        <v>0</v>
      </c>
      <c r="M1417" s="257">
        <v>0</v>
      </c>
      <c r="N1417" s="257">
        <v>0</v>
      </c>
      <c r="O1417" s="257">
        <v>0</v>
      </c>
      <c r="P1417" s="254"/>
    </row>
    <row r="1418" spans="1:16" ht="18.75" customHeight="1">
      <c r="A1418" s="12" t="s">
        <v>140</v>
      </c>
      <c r="B1418" s="255">
        <v>751</v>
      </c>
      <c r="C1418" s="256">
        <v>18356</v>
      </c>
      <c r="D1418" s="257">
        <v>1</v>
      </c>
      <c r="E1418" s="258">
        <v>46001</v>
      </c>
      <c r="F1418" s="258">
        <v>46031</v>
      </c>
      <c r="G1418" s="257">
        <v>-16</v>
      </c>
      <c r="H1418" s="257">
        <v>280800</v>
      </c>
      <c r="I1418" s="257">
        <v>280800</v>
      </c>
      <c r="J1418" s="257">
        <v>280800</v>
      </c>
      <c r="K1418" s="257">
        <v>0</v>
      </c>
      <c r="L1418" s="257">
        <v>0</v>
      </c>
      <c r="M1418" s="257">
        <v>0</v>
      </c>
      <c r="N1418" s="257">
        <v>0</v>
      </c>
      <c r="O1418" s="257">
        <v>0</v>
      </c>
      <c r="P1418" s="254"/>
    </row>
    <row r="1419" spans="1:16" ht="18.75" customHeight="1">
      <c r="A1419" s="12" t="s">
        <v>140</v>
      </c>
      <c r="B1419" s="255">
        <v>751</v>
      </c>
      <c r="C1419" s="256">
        <v>18357</v>
      </c>
      <c r="D1419" s="257">
        <v>4</v>
      </c>
      <c r="E1419" s="258">
        <v>46001</v>
      </c>
      <c r="F1419" s="258">
        <v>46031</v>
      </c>
      <c r="G1419" s="257">
        <v>-16</v>
      </c>
      <c r="H1419" s="257">
        <v>209180</v>
      </c>
      <c r="I1419" s="257">
        <v>209180</v>
      </c>
      <c r="J1419" s="257">
        <v>209180</v>
      </c>
      <c r="K1419" s="257">
        <v>0</v>
      </c>
      <c r="L1419" s="257">
        <v>0</v>
      </c>
      <c r="M1419" s="257">
        <v>0</v>
      </c>
      <c r="N1419" s="257">
        <v>0</v>
      </c>
      <c r="O1419" s="257">
        <v>0</v>
      </c>
      <c r="P1419" s="254"/>
    </row>
    <row r="1420" spans="1:16" ht="18.75" customHeight="1">
      <c r="A1420" s="12" t="s">
        <v>140</v>
      </c>
      <c r="B1420" s="255">
        <v>751</v>
      </c>
      <c r="C1420" s="256">
        <v>18363</v>
      </c>
      <c r="D1420" s="257">
        <v>1</v>
      </c>
      <c r="E1420" s="258">
        <v>46001</v>
      </c>
      <c r="F1420" s="258">
        <v>46031</v>
      </c>
      <c r="G1420" s="257">
        <v>-16</v>
      </c>
      <c r="H1420" s="257">
        <v>174300</v>
      </c>
      <c r="I1420" s="257">
        <v>174300</v>
      </c>
      <c r="J1420" s="257">
        <v>174300</v>
      </c>
      <c r="K1420" s="257">
        <v>0</v>
      </c>
      <c r="L1420" s="257">
        <v>0</v>
      </c>
      <c r="M1420" s="257">
        <v>0</v>
      </c>
      <c r="N1420" s="257">
        <v>0</v>
      </c>
      <c r="O1420" s="257">
        <v>0</v>
      </c>
      <c r="P1420" s="254"/>
    </row>
    <row r="1421" spans="1:16" ht="18.75" customHeight="1">
      <c r="A1421" s="12" t="s">
        <v>140</v>
      </c>
      <c r="B1421" s="255">
        <v>751</v>
      </c>
      <c r="C1421" s="256">
        <v>18373</v>
      </c>
      <c r="D1421" s="257">
        <v>1</v>
      </c>
      <c r="E1421" s="258">
        <v>46002</v>
      </c>
      <c r="F1421" s="258">
        <v>46032</v>
      </c>
      <c r="G1421" s="257">
        <v>-17</v>
      </c>
      <c r="H1421" s="257">
        <v>1504800</v>
      </c>
      <c r="I1421" s="257">
        <v>1296200</v>
      </c>
      <c r="J1421" s="257">
        <v>1296200</v>
      </c>
      <c r="K1421" s="257">
        <v>0</v>
      </c>
      <c r="L1421" s="257">
        <v>0</v>
      </c>
      <c r="M1421" s="257">
        <v>0</v>
      </c>
      <c r="N1421" s="257">
        <v>0</v>
      </c>
      <c r="O1421" s="257">
        <v>0</v>
      </c>
      <c r="P1421" s="254"/>
    </row>
    <row r="1422" spans="1:16" ht="18.75" customHeight="1">
      <c r="A1422" s="12" t="s">
        <v>140</v>
      </c>
      <c r="B1422" s="255">
        <v>751</v>
      </c>
      <c r="C1422" s="256">
        <v>18398</v>
      </c>
      <c r="D1422" s="257">
        <v>1</v>
      </c>
      <c r="E1422" s="258">
        <v>46002</v>
      </c>
      <c r="F1422" s="258">
        <v>46032</v>
      </c>
      <c r="G1422" s="257">
        <v>-17</v>
      </c>
      <c r="H1422" s="257">
        <v>92000</v>
      </c>
      <c r="I1422" s="257">
        <v>92000</v>
      </c>
      <c r="J1422" s="257">
        <v>92000</v>
      </c>
      <c r="K1422" s="257">
        <v>0</v>
      </c>
      <c r="L1422" s="257">
        <v>0</v>
      </c>
      <c r="M1422" s="257">
        <v>0</v>
      </c>
      <c r="N1422" s="257">
        <v>0</v>
      </c>
      <c r="O1422" s="257">
        <v>0</v>
      </c>
      <c r="P1422" s="254"/>
    </row>
    <row r="1423" spans="1:16" ht="18.75" customHeight="1">
      <c r="A1423" s="12" t="s">
        <v>140</v>
      </c>
      <c r="B1423" s="255">
        <v>751</v>
      </c>
      <c r="C1423" s="256">
        <v>18402</v>
      </c>
      <c r="D1423" s="257">
        <v>0</v>
      </c>
      <c r="E1423" s="258">
        <v>46002</v>
      </c>
      <c r="F1423" s="258">
        <v>46032</v>
      </c>
      <c r="G1423" s="257">
        <v>-17</v>
      </c>
      <c r="H1423" s="257">
        <v>903000</v>
      </c>
      <c r="I1423" s="257">
        <v>903000</v>
      </c>
      <c r="J1423" s="257">
        <v>903000</v>
      </c>
      <c r="K1423" s="257">
        <v>0</v>
      </c>
      <c r="L1423" s="257">
        <v>0</v>
      </c>
      <c r="M1423" s="257">
        <v>0</v>
      </c>
      <c r="N1423" s="257">
        <v>0</v>
      </c>
      <c r="O1423" s="257">
        <v>0</v>
      </c>
      <c r="P1423" s="254"/>
    </row>
    <row r="1424" spans="1:16" ht="18.75" customHeight="1">
      <c r="A1424" s="12" t="s">
        <v>140</v>
      </c>
      <c r="B1424" s="255">
        <v>751</v>
      </c>
      <c r="C1424" s="256">
        <v>18410</v>
      </c>
      <c r="D1424" s="257">
        <v>4</v>
      </c>
      <c r="E1424" s="258">
        <v>46002</v>
      </c>
      <c r="F1424" s="258">
        <v>46032</v>
      </c>
      <c r="G1424" s="257">
        <v>-17</v>
      </c>
      <c r="H1424" s="257">
        <v>257600</v>
      </c>
      <c r="I1424" s="257">
        <v>257600</v>
      </c>
      <c r="J1424" s="257">
        <v>257600</v>
      </c>
      <c r="K1424" s="257">
        <v>0</v>
      </c>
      <c r="L1424" s="257">
        <v>0</v>
      </c>
      <c r="M1424" s="257">
        <v>0</v>
      </c>
      <c r="N1424" s="257">
        <v>0</v>
      </c>
      <c r="O1424" s="257">
        <v>0</v>
      </c>
      <c r="P1424" s="254"/>
    </row>
    <row r="1425" spans="1:16" ht="18.75" customHeight="1">
      <c r="A1425" s="12" t="s">
        <v>140</v>
      </c>
      <c r="B1425" s="255">
        <v>751</v>
      </c>
      <c r="C1425" s="256">
        <v>18418</v>
      </c>
      <c r="D1425" s="257">
        <v>1</v>
      </c>
      <c r="E1425" s="258">
        <v>46003</v>
      </c>
      <c r="F1425" s="258">
        <v>46033</v>
      </c>
      <c r="G1425" s="257">
        <v>-18</v>
      </c>
      <c r="H1425" s="257">
        <v>2889600</v>
      </c>
      <c r="I1425" s="257">
        <v>2646000</v>
      </c>
      <c r="J1425" s="257">
        <v>2646000</v>
      </c>
      <c r="K1425" s="257">
        <v>0</v>
      </c>
      <c r="L1425" s="257">
        <v>0</v>
      </c>
      <c r="M1425" s="257">
        <v>0</v>
      </c>
      <c r="N1425" s="257">
        <v>0</v>
      </c>
      <c r="O1425" s="257">
        <v>0</v>
      </c>
      <c r="P1425" s="254"/>
    </row>
    <row r="1426" spans="1:16" ht="18.75" customHeight="1">
      <c r="A1426" s="12" t="s">
        <v>140</v>
      </c>
      <c r="B1426" s="255">
        <v>751</v>
      </c>
      <c r="C1426" s="256">
        <v>18421</v>
      </c>
      <c r="D1426" s="257">
        <v>0</v>
      </c>
      <c r="E1426" s="258">
        <v>46003</v>
      </c>
      <c r="F1426" s="258">
        <v>46033</v>
      </c>
      <c r="G1426" s="257">
        <v>-18</v>
      </c>
      <c r="H1426" s="257">
        <v>112000</v>
      </c>
      <c r="I1426" s="257">
        <v>112000</v>
      </c>
      <c r="J1426" s="257">
        <v>112000</v>
      </c>
      <c r="K1426" s="257">
        <v>0</v>
      </c>
      <c r="L1426" s="257">
        <v>0</v>
      </c>
      <c r="M1426" s="257">
        <v>0</v>
      </c>
      <c r="N1426" s="257">
        <v>0</v>
      </c>
      <c r="O1426" s="257">
        <v>0</v>
      </c>
      <c r="P1426" s="254"/>
    </row>
    <row r="1427" spans="1:16" ht="18.75" customHeight="1">
      <c r="A1427" s="12" t="s">
        <v>140</v>
      </c>
      <c r="B1427" s="255">
        <v>751</v>
      </c>
      <c r="C1427" s="256">
        <v>18429</v>
      </c>
      <c r="D1427" s="257">
        <v>1</v>
      </c>
      <c r="E1427" s="258">
        <v>46003</v>
      </c>
      <c r="F1427" s="258">
        <v>46033</v>
      </c>
      <c r="G1427" s="257">
        <v>-18</v>
      </c>
      <c r="H1427" s="257">
        <v>118000</v>
      </c>
      <c r="I1427" s="257">
        <v>118000</v>
      </c>
      <c r="J1427" s="257">
        <v>118000</v>
      </c>
      <c r="K1427" s="257">
        <v>0</v>
      </c>
      <c r="L1427" s="257">
        <v>0</v>
      </c>
      <c r="M1427" s="257">
        <v>0</v>
      </c>
      <c r="N1427" s="257">
        <v>0</v>
      </c>
      <c r="O1427" s="257">
        <v>0</v>
      </c>
      <c r="P1427" s="254"/>
    </row>
    <row r="1428" spans="1:16" ht="18.75" customHeight="1">
      <c r="A1428" s="12" t="s">
        <v>140</v>
      </c>
      <c r="B1428" s="255">
        <v>751</v>
      </c>
      <c r="C1428" s="256">
        <v>18432</v>
      </c>
      <c r="D1428" s="257">
        <v>1</v>
      </c>
      <c r="E1428" s="258">
        <v>46003</v>
      </c>
      <c r="F1428" s="258">
        <v>46033</v>
      </c>
      <c r="G1428" s="257">
        <v>-18</v>
      </c>
      <c r="H1428" s="257">
        <v>149040</v>
      </c>
      <c r="I1428" s="257">
        <v>149040</v>
      </c>
      <c r="J1428" s="257">
        <v>149040</v>
      </c>
      <c r="K1428" s="257">
        <v>0</v>
      </c>
      <c r="L1428" s="257">
        <v>0</v>
      </c>
      <c r="M1428" s="257">
        <v>0</v>
      </c>
      <c r="N1428" s="257">
        <v>0</v>
      </c>
      <c r="O1428" s="257">
        <v>0</v>
      </c>
      <c r="P1428" s="254"/>
    </row>
    <row r="1429" spans="1:16" ht="18.75" customHeight="1">
      <c r="A1429" s="12" t="s">
        <v>140</v>
      </c>
      <c r="B1429" s="255">
        <v>751</v>
      </c>
      <c r="C1429" s="256">
        <v>18433</v>
      </c>
      <c r="D1429" s="257">
        <v>1</v>
      </c>
      <c r="E1429" s="258">
        <v>46003</v>
      </c>
      <c r="F1429" s="258">
        <v>46033</v>
      </c>
      <c r="G1429" s="257">
        <v>-18</v>
      </c>
      <c r="H1429" s="257">
        <v>82800</v>
      </c>
      <c r="I1429" s="257">
        <v>82800</v>
      </c>
      <c r="J1429" s="257">
        <v>82800</v>
      </c>
      <c r="K1429" s="257">
        <v>0</v>
      </c>
      <c r="L1429" s="257">
        <v>0</v>
      </c>
      <c r="M1429" s="257">
        <v>0</v>
      </c>
      <c r="N1429" s="257">
        <v>0</v>
      </c>
      <c r="O1429" s="257">
        <v>0</v>
      </c>
      <c r="P1429" s="254"/>
    </row>
    <row r="1430" spans="1:16" ht="18.75" customHeight="1">
      <c r="A1430" s="12" t="s">
        <v>140</v>
      </c>
      <c r="B1430" s="255">
        <v>751</v>
      </c>
      <c r="C1430" s="256">
        <v>18441</v>
      </c>
      <c r="D1430" s="257">
        <v>1</v>
      </c>
      <c r="E1430" s="258">
        <v>46003</v>
      </c>
      <c r="F1430" s="258">
        <v>46033</v>
      </c>
      <c r="G1430" s="257">
        <v>-18</v>
      </c>
      <c r="H1430" s="257">
        <v>4269200</v>
      </c>
      <c r="I1430" s="257">
        <v>4184700</v>
      </c>
      <c r="J1430" s="257">
        <v>4184700</v>
      </c>
      <c r="K1430" s="257">
        <v>0</v>
      </c>
      <c r="L1430" s="257">
        <v>0</v>
      </c>
      <c r="M1430" s="257">
        <v>0</v>
      </c>
      <c r="N1430" s="257">
        <v>0</v>
      </c>
      <c r="O1430" s="257">
        <v>0</v>
      </c>
      <c r="P1430" s="254"/>
    </row>
    <row r="1431" spans="1:16" ht="18.75" customHeight="1">
      <c r="A1431" s="12" t="s">
        <v>140</v>
      </c>
      <c r="B1431" s="255">
        <v>751</v>
      </c>
      <c r="C1431" s="256">
        <v>18444</v>
      </c>
      <c r="D1431" s="257">
        <v>1</v>
      </c>
      <c r="E1431" s="258">
        <v>46003</v>
      </c>
      <c r="F1431" s="258">
        <v>46033</v>
      </c>
      <c r="G1431" s="257">
        <v>-18</v>
      </c>
      <c r="H1431" s="257">
        <v>88880</v>
      </c>
      <c r="I1431" s="257">
        <v>88880</v>
      </c>
      <c r="J1431" s="257">
        <v>88880</v>
      </c>
      <c r="K1431" s="257">
        <v>0</v>
      </c>
      <c r="L1431" s="257">
        <v>0</v>
      </c>
      <c r="M1431" s="257">
        <v>0</v>
      </c>
      <c r="N1431" s="257">
        <v>0</v>
      </c>
      <c r="O1431" s="257">
        <v>0</v>
      </c>
      <c r="P1431" s="254"/>
    </row>
    <row r="1432" spans="1:16" ht="18.75" customHeight="1">
      <c r="A1432" s="12" t="s">
        <v>140</v>
      </c>
      <c r="B1432" s="255">
        <v>751</v>
      </c>
      <c r="C1432" s="256">
        <v>18446</v>
      </c>
      <c r="D1432" s="257">
        <v>1</v>
      </c>
      <c r="E1432" s="258">
        <v>46003</v>
      </c>
      <c r="F1432" s="258">
        <v>46033</v>
      </c>
      <c r="G1432" s="257">
        <v>-18</v>
      </c>
      <c r="H1432" s="257">
        <v>85800</v>
      </c>
      <c r="I1432" s="257">
        <v>85800</v>
      </c>
      <c r="J1432" s="257">
        <v>85800</v>
      </c>
      <c r="K1432" s="257">
        <v>0</v>
      </c>
      <c r="L1432" s="257">
        <v>0</v>
      </c>
      <c r="M1432" s="257">
        <v>0</v>
      </c>
      <c r="N1432" s="257">
        <v>0</v>
      </c>
      <c r="O1432" s="257">
        <v>0</v>
      </c>
      <c r="P1432" s="254"/>
    </row>
    <row r="1433" spans="1:16" ht="18.75" customHeight="1">
      <c r="A1433" s="12" t="s">
        <v>140</v>
      </c>
      <c r="B1433" s="255">
        <v>751</v>
      </c>
      <c r="C1433" s="256">
        <v>18448</v>
      </c>
      <c r="D1433" s="257">
        <v>1</v>
      </c>
      <c r="E1433" s="258">
        <v>46003</v>
      </c>
      <c r="F1433" s="258">
        <v>46033</v>
      </c>
      <c r="G1433" s="257">
        <v>-18</v>
      </c>
      <c r="H1433" s="257">
        <v>172000</v>
      </c>
      <c r="I1433" s="257">
        <v>172000</v>
      </c>
      <c r="J1433" s="257">
        <v>172000</v>
      </c>
      <c r="K1433" s="257">
        <v>0</v>
      </c>
      <c r="L1433" s="257">
        <v>0</v>
      </c>
      <c r="M1433" s="257">
        <v>0</v>
      </c>
      <c r="N1433" s="257">
        <v>0</v>
      </c>
      <c r="O1433" s="257">
        <v>0</v>
      </c>
      <c r="P1433" s="254"/>
    </row>
    <row r="1434" spans="1:16" ht="18.75" customHeight="1">
      <c r="A1434" s="12" t="s">
        <v>140</v>
      </c>
      <c r="B1434" s="255">
        <v>751</v>
      </c>
      <c r="C1434" s="256">
        <v>18449</v>
      </c>
      <c r="D1434" s="257">
        <v>1</v>
      </c>
      <c r="E1434" s="258">
        <v>46003</v>
      </c>
      <c r="F1434" s="258">
        <v>46033</v>
      </c>
      <c r="G1434" s="257">
        <v>-18</v>
      </c>
      <c r="H1434" s="257">
        <v>161900</v>
      </c>
      <c r="I1434" s="257">
        <v>161900</v>
      </c>
      <c r="J1434" s="257">
        <v>161900</v>
      </c>
      <c r="K1434" s="257">
        <v>0</v>
      </c>
      <c r="L1434" s="257">
        <v>0</v>
      </c>
      <c r="M1434" s="257">
        <v>0</v>
      </c>
      <c r="N1434" s="257">
        <v>0</v>
      </c>
      <c r="O1434" s="257">
        <v>0</v>
      </c>
      <c r="P1434" s="254"/>
    </row>
    <row r="1435" spans="1:16" ht="18.75" customHeight="1">
      <c r="A1435" s="12" t="s">
        <v>140</v>
      </c>
      <c r="B1435" s="255">
        <v>751</v>
      </c>
      <c r="C1435" s="256">
        <v>18451</v>
      </c>
      <c r="D1435" s="257">
        <v>1</v>
      </c>
      <c r="E1435" s="258">
        <v>46003</v>
      </c>
      <c r="F1435" s="258">
        <v>46033</v>
      </c>
      <c r="G1435" s="257">
        <v>-18</v>
      </c>
      <c r="H1435" s="257">
        <v>107250</v>
      </c>
      <c r="I1435" s="257">
        <v>107250</v>
      </c>
      <c r="J1435" s="257">
        <v>107250</v>
      </c>
      <c r="K1435" s="257">
        <v>0</v>
      </c>
      <c r="L1435" s="257">
        <v>0</v>
      </c>
      <c r="M1435" s="257">
        <v>0</v>
      </c>
      <c r="N1435" s="257">
        <v>0</v>
      </c>
      <c r="O1435" s="257">
        <v>0</v>
      </c>
      <c r="P1435" s="254"/>
    </row>
    <row r="1436" spans="1:16" ht="18.75" customHeight="1">
      <c r="A1436" s="12" t="s">
        <v>140</v>
      </c>
      <c r="B1436" s="255">
        <v>751</v>
      </c>
      <c r="C1436" s="256">
        <v>18457</v>
      </c>
      <c r="D1436" s="257">
        <v>1</v>
      </c>
      <c r="E1436" s="258">
        <v>46003</v>
      </c>
      <c r="F1436" s="258">
        <v>46033</v>
      </c>
      <c r="G1436" s="257">
        <v>-18</v>
      </c>
      <c r="H1436" s="257">
        <v>1652000</v>
      </c>
      <c r="I1436" s="257">
        <v>1652000</v>
      </c>
      <c r="J1436" s="257">
        <v>1652000</v>
      </c>
      <c r="K1436" s="257">
        <v>0</v>
      </c>
      <c r="L1436" s="257">
        <v>0</v>
      </c>
      <c r="M1436" s="257">
        <v>0</v>
      </c>
      <c r="N1436" s="257">
        <v>0</v>
      </c>
      <c r="O1436" s="257">
        <v>0</v>
      </c>
      <c r="P1436" s="254"/>
    </row>
    <row r="1437" spans="1:16" ht="18.75" customHeight="1">
      <c r="A1437" s="12" t="s">
        <v>140</v>
      </c>
      <c r="B1437" s="255">
        <v>751</v>
      </c>
      <c r="C1437" s="256">
        <v>18459</v>
      </c>
      <c r="D1437" s="257">
        <v>1</v>
      </c>
      <c r="E1437" s="258">
        <v>46003</v>
      </c>
      <c r="F1437" s="258">
        <v>46033</v>
      </c>
      <c r="G1437" s="257">
        <v>-18</v>
      </c>
      <c r="H1437" s="257">
        <v>136160</v>
      </c>
      <c r="I1437" s="257">
        <v>136160</v>
      </c>
      <c r="J1437" s="257">
        <v>136160</v>
      </c>
      <c r="K1437" s="257">
        <v>0</v>
      </c>
      <c r="L1437" s="257">
        <v>0</v>
      </c>
      <c r="M1437" s="257">
        <v>0</v>
      </c>
      <c r="N1437" s="257">
        <v>0</v>
      </c>
      <c r="O1437" s="257">
        <v>0</v>
      </c>
      <c r="P1437" s="254"/>
    </row>
    <row r="1438" spans="1:16" ht="18.75" customHeight="1">
      <c r="A1438" s="12" t="s">
        <v>140</v>
      </c>
      <c r="B1438" s="255">
        <v>751</v>
      </c>
      <c r="C1438" s="256">
        <v>18460</v>
      </c>
      <c r="D1438" s="257">
        <v>1</v>
      </c>
      <c r="E1438" s="258">
        <v>46003</v>
      </c>
      <c r="F1438" s="258">
        <v>46033</v>
      </c>
      <c r="G1438" s="257">
        <v>-18</v>
      </c>
      <c r="H1438" s="257">
        <v>136160</v>
      </c>
      <c r="I1438" s="257">
        <v>136160</v>
      </c>
      <c r="J1438" s="257">
        <v>136160</v>
      </c>
      <c r="K1438" s="257">
        <v>0</v>
      </c>
      <c r="L1438" s="257">
        <v>0</v>
      </c>
      <c r="M1438" s="257">
        <v>0</v>
      </c>
      <c r="N1438" s="257">
        <v>0</v>
      </c>
      <c r="O1438" s="257">
        <v>0</v>
      </c>
      <c r="P1438" s="254"/>
    </row>
    <row r="1439" spans="1:16" ht="18.75" customHeight="1">
      <c r="A1439" s="12" t="s">
        <v>140</v>
      </c>
      <c r="B1439" s="255">
        <v>751</v>
      </c>
      <c r="C1439" s="256">
        <v>18461</v>
      </c>
      <c r="D1439" s="257">
        <v>1</v>
      </c>
      <c r="E1439" s="258">
        <v>46003</v>
      </c>
      <c r="F1439" s="258">
        <v>46033</v>
      </c>
      <c r="G1439" s="257">
        <v>-18</v>
      </c>
      <c r="H1439" s="257">
        <v>91650</v>
      </c>
      <c r="I1439" s="257">
        <v>91650</v>
      </c>
      <c r="J1439" s="257">
        <v>91650</v>
      </c>
      <c r="K1439" s="257">
        <v>0</v>
      </c>
      <c r="L1439" s="257">
        <v>0</v>
      </c>
      <c r="M1439" s="257">
        <v>0</v>
      </c>
      <c r="N1439" s="257">
        <v>0</v>
      </c>
      <c r="O1439" s="257">
        <v>0</v>
      </c>
      <c r="P1439" s="254"/>
    </row>
    <row r="1440" spans="1:16" ht="18.75" customHeight="1">
      <c r="A1440" s="12" t="s">
        <v>140</v>
      </c>
      <c r="B1440" s="255">
        <v>751</v>
      </c>
      <c r="C1440" s="256">
        <v>18462</v>
      </c>
      <c r="D1440" s="257">
        <v>0</v>
      </c>
      <c r="E1440" s="258">
        <v>46003</v>
      </c>
      <c r="F1440" s="258">
        <v>46033</v>
      </c>
      <c r="G1440" s="257">
        <v>-18</v>
      </c>
      <c r="H1440" s="257">
        <v>366560</v>
      </c>
      <c r="I1440" s="257">
        <v>366560</v>
      </c>
      <c r="J1440" s="257">
        <v>366560</v>
      </c>
      <c r="K1440" s="257">
        <v>0</v>
      </c>
      <c r="L1440" s="257">
        <v>0</v>
      </c>
      <c r="M1440" s="257">
        <v>0</v>
      </c>
      <c r="N1440" s="257">
        <v>0</v>
      </c>
      <c r="O1440" s="257">
        <v>0</v>
      </c>
      <c r="P1440" s="254"/>
    </row>
    <row r="1441" spans="1:16" ht="18.75" customHeight="1">
      <c r="A1441" s="12" t="s">
        <v>140</v>
      </c>
      <c r="B1441" s="255">
        <v>751</v>
      </c>
      <c r="C1441" s="256">
        <v>18474</v>
      </c>
      <c r="D1441" s="257">
        <v>1</v>
      </c>
      <c r="E1441" s="258">
        <v>46004</v>
      </c>
      <c r="F1441" s="258">
        <v>46034</v>
      </c>
      <c r="G1441" s="257">
        <v>-19</v>
      </c>
      <c r="H1441" s="257">
        <v>280000</v>
      </c>
      <c r="I1441" s="257">
        <v>280000</v>
      </c>
      <c r="J1441" s="257">
        <v>280000</v>
      </c>
      <c r="K1441" s="257">
        <v>0</v>
      </c>
      <c r="L1441" s="257">
        <v>0</v>
      </c>
      <c r="M1441" s="257">
        <v>0</v>
      </c>
      <c r="N1441" s="257">
        <v>0</v>
      </c>
      <c r="O1441" s="257">
        <v>0</v>
      </c>
      <c r="P1441" s="254"/>
    </row>
    <row r="1442" spans="1:16" ht="18.75" customHeight="1">
      <c r="A1442" s="12" t="s">
        <v>140</v>
      </c>
      <c r="B1442" s="255">
        <v>751</v>
      </c>
      <c r="C1442" s="256">
        <v>18496</v>
      </c>
      <c r="D1442" s="257">
        <v>1</v>
      </c>
      <c r="E1442" s="258">
        <v>46006</v>
      </c>
      <c r="F1442" s="258">
        <v>46036</v>
      </c>
      <c r="G1442" s="257">
        <v>-21</v>
      </c>
      <c r="H1442" s="257">
        <v>147200</v>
      </c>
      <c r="I1442" s="257">
        <v>147200</v>
      </c>
      <c r="J1442" s="257">
        <v>147200</v>
      </c>
      <c r="K1442" s="257">
        <v>0</v>
      </c>
      <c r="L1442" s="257">
        <v>0</v>
      </c>
      <c r="M1442" s="257">
        <v>0</v>
      </c>
      <c r="N1442" s="257">
        <v>0</v>
      </c>
      <c r="O1442" s="257">
        <v>0</v>
      </c>
      <c r="P1442" s="254"/>
    </row>
    <row r="1443" spans="1:16" ht="18.75" customHeight="1">
      <c r="A1443" s="12" t="s">
        <v>140</v>
      </c>
      <c r="B1443" s="255">
        <v>751</v>
      </c>
      <c r="C1443" s="256">
        <v>18500</v>
      </c>
      <c r="D1443" s="257">
        <v>1</v>
      </c>
      <c r="E1443" s="258">
        <v>46006</v>
      </c>
      <c r="F1443" s="258">
        <v>46036</v>
      </c>
      <c r="G1443" s="257">
        <v>-21</v>
      </c>
      <c r="H1443" s="257">
        <v>205640</v>
      </c>
      <c r="I1443" s="257">
        <v>205640</v>
      </c>
      <c r="J1443" s="257">
        <v>205640</v>
      </c>
      <c r="K1443" s="257">
        <v>0</v>
      </c>
      <c r="L1443" s="257">
        <v>0</v>
      </c>
      <c r="M1443" s="257">
        <v>0</v>
      </c>
      <c r="N1443" s="257">
        <v>0</v>
      </c>
      <c r="O1443" s="257">
        <v>0</v>
      </c>
      <c r="P1443" s="254"/>
    </row>
    <row r="1444" spans="1:16" ht="18.75" customHeight="1">
      <c r="A1444" s="12" t="s">
        <v>140</v>
      </c>
      <c r="B1444" s="255">
        <v>751</v>
      </c>
      <c r="C1444" s="256">
        <v>18501</v>
      </c>
      <c r="D1444" s="257">
        <v>1</v>
      </c>
      <c r="E1444" s="258">
        <v>46006</v>
      </c>
      <c r="F1444" s="258">
        <v>46036</v>
      </c>
      <c r="G1444" s="257">
        <v>-21</v>
      </c>
      <c r="H1444" s="257">
        <v>421200</v>
      </c>
      <c r="I1444" s="257">
        <v>421200</v>
      </c>
      <c r="J1444" s="257">
        <v>421200</v>
      </c>
      <c r="K1444" s="257">
        <v>0</v>
      </c>
      <c r="L1444" s="257">
        <v>0</v>
      </c>
      <c r="M1444" s="257">
        <v>0</v>
      </c>
      <c r="N1444" s="257">
        <v>0</v>
      </c>
      <c r="O1444" s="257">
        <v>0</v>
      </c>
      <c r="P1444" s="254"/>
    </row>
    <row r="1445" spans="1:16" ht="18.75" customHeight="1">
      <c r="A1445" s="12" t="s">
        <v>140</v>
      </c>
      <c r="B1445" s="255">
        <v>751</v>
      </c>
      <c r="C1445" s="256">
        <v>18503</v>
      </c>
      <c r="D1445" s="257">
        <v>1</v>
      </c>
      <c r="E1445" s="258">
        <v>46006</v>
      </c>
      <c r="F1445" s="258">
        <v>46036</v>
      </c>
      <c r="G1445" s="257">
        <v>-21</v>
      </c>
      <c r="H1445" s="257">
        <v>438000</v>
      </c>
      <c r="I1445" s="257">
        <v>438000</v>
      </c>
      <c r="J1445" s="257">
        <v>438000</v>
      </c>
      <c r="K1445" s="257">
        <v>0</v>
      </c>
      <c r="L1445" s="257">
        <v>0</v>
      </c>
      <c r="M1445" s="257">
        <v>0</v>
      </c>
      <c r="N1445" s="257">
        <v>0</v>
      </c>
      <c r="O1445" s="257">
        <v>0</v>
      </c>
      <c r="P1445" s="254"/>
    </row>
    <row r="1446" spans="1:16" ht="18.75" customHeight="1">
      <c r="A1446" s="12" t="s">
        <v>140</v>
      </c>
      <c r="B1446" s="255">
        <v>751</v>
      </c>
      <c r="C1446" s="256">
        <v>18507</v>
      </c>
      <c r="D1446" s="257">
        <v>0</v>
      </c>
      <c r="E1446" s="258">
        <v>46006</v>
      </c>
      <c r="F1446" s="258">
        <v>46036</v>
      </c>
      <c r="G1446" s="257">
        <v>-21</v>
      </c>
      <c r="H1446" s="257">
        <v>92000</v>
      </c>
      <c r="I1446" s="257">
        <v>92000</v>
      </c>
      <c r="J1446" s="257">
        <v>92000</v>
      </c>
      <c r="K1446" s="257">
        <v>0</v>
      </c>
      <c r="L1446" s="257">
        <v>0</v>
      </c>
      <c r="M1446" s="257">
        <v>0</v>
      </c>
      <c r="N1446" s="257">
        <v>0</v>
      </c>
      <c r="O1446" s="257">
        <v>0</v>
      </c>
      <c r="P1446" s="254"/>
    </row>
    <row r="1447" spans="1:16" ht="18.75" customHeight="1">
      <c r="A1447" s="12" t="s">
        <v>140</v>
      </c>
      <c r="B1447" s="255">
        <v>751</v>
      </c>
      <c r="C1447" s="256">
        <v>18509</v>
      </c>
      <c r="D1447" s="257">
        <v>1</v>
      </c>
      <c r="E1447" s="258">
        <v>46006</v>
      </c>
      <c r="F1447" s="258">
        <v>46036</v>
      </c>
      <c r="G1447" s="257">
        <v>-21</v>
      </c>
      <c r="H1447" s="257">
        <v>5328400</v>
      </c>
      <c r="I1447" s="257">
        <v>4993800</v>
      </c>
      <c r="J1447" s="257">
        <v>4993800</v>
      </c>
      <c r="K1447" s="257">
        <v>0</v>
      </c>
      <c r="L1447" s="257">
        <v>0</v>
      </c>
      <c r="M1447" s="257">
        <v>0</v>
      </c>
      <c r="N1447" s="257">
        <v>0</v>
      </c>
      <c r="O1447" s="257">
        <v>0</v>
      </c>
      <c r="P1447" s="254"/>
    </row>
    <row r="1448" spans="1:16" ht="18.75" customHeight="1">
      <c r="A1448" s="12" t="s">
        <v>140</v>
      </c>
      <c r="B1448" s="255">
        <v>751</v>
      </c>
      <c r="C1448" s="256">
        <v>18514</v>
      </c>
      <c r="D1448" s="257">
        <v>1</v>
      </c>
      <c r="E1448" s="258">
        <v>46006</v>
      </c>
      <c r="F1448" s="258">
        <v>46036</v>
      </c>
      <c r="G1448" s="257">
        <v>-21</v>
      </c>
      <c r="H1448" s="257">
        <v>743500</v>
      </c>
      <c r="I1448" s="257">
        <v>743500</v>
      </c>
      <c r="J1448" s="257">
        <v>743500</v>
      </c>
      <c r="K1448" s="257">
        <v>0</v>
      </c>
      <c r="L1448" s="257">
        <v>0</v>
      </c>
      <c r="M1448" s="257">
        <v>0</v>
      </c>
      <c r="N1448" s="257">
        <v>0</v>
      </c>
      <c r="O1448" s="257">
        <v>0</v>
      </c>
      <c r="P1448" s="254"/>
    </row>
    <row r="1449" spans="1:16" ht="18.75" customHeight="1">
      <c r="A1449" s="12" t="s">
        <v>140</v>
      </c>
      <c r="B1449" s="255">
        <v>751</v>
      </c>
      <c r="C1449" s="256">
        <v>18530</v>
      </c>
      <c r="D1449" s="257">
        <v>4</v>
      </c>
      <c r="E1449" s="258">
        <v>46006</v>
      </c>
      <c r="F1449" s="258">
        <v>46036</v>
      </c>
      <c r="G1449" s="257">
        <v>-21</v>
      </c>
      <c r="H1449" s="257">
        <v>197880</v>
      </c>
      <c r="I1449" s="257">
        <v>197880</v>
      </c>
      <c r="J1449" s="257">
        <v>197880</v>
      </c>
      <c r="K1449" s="257">
        <v>0</v>
      </c>
      <c r="L1449" s="257">
        <v>0</v>
      </c>
      <c r="M1449" s="257">
        <v>0</v>
      </c>
      <c r="N1449" s="257">
        <v>0</v>
      </c>
      <c r="O1449" s="257">
        <v>0</v>
      </c>
      <c r="P1449" s="254"/>
    </row>
    <row r="1450" spans="1:16" ht="18.75" customHeight="1">
      <c r="A1450" s="12" t="s">
        <v>140</v>
      </c>
      <c r="B1450" s="255">
        <v>751</v>
      </c>
      <c r="C1450" s="256">
        <v>18531</v>
      </c>
      <c r="D1450" s="257">
        <v>1</v>
      </c>
      <c r="E1450" s="258">
        <v>46006</v>
      </c>
      <c r="F1450" s="258">
        <v>46036</v>
      </c>
      <c r="G1450" s="257">
        <v>-21</v>
      </c>
      <c r="H1450" s="257">
        <v>147440</v>
      </c>
      <c r="I1450" s="257">
        <v>147440</v>
      </c>
      <c r="J1450" s="257">
        <v>147440</v>
      </c>
      <c r="K1450" s="257">
        <v>0</v>
      </c>
      <c r="L1450" s="257">
        <v>0</v>
      </c>
      <c r="M1450" s="257">
        <v>0</v>
      </c>
      <c r="N1450" s="257">
        <v>0</v>
      </c>
      <c r="O1450" s="257">
        <v>0</v>
      </c>
      <c r="P1450" s="254"/>
    </row>
    <row r="1451" spans="1:16" ht="18.75" customHeight="1">
      <c r="A1451" s="12" t="s">
        <v>140</v>
      </c>
      <c r="B1451" s="255">
        <v>751</v>
      </c>
      <c r="C1451" s="256">
        <v>18535</v>
      </c>
      <c r="D1451" s="257">
        <v>1</v>
      </c>
      <c r="E1451" s="258">
        <v>46006</v>
      </c>
      <c r="F1451" s="258">
        <v>46036</v>
      </c>
      <c r="G1451" s="257">
        <v>-21</v>
      </c>
      <c r="H1451" s="257">
        <v>15300</v>
      </c>
      <c r="I1451" s="257">
        <v>15300</v>
      </c>
      <c r="J1451" s="257">
        <v>15300</v>
      </c>
      <c r="K1451" s="257">
        <v>0</v>
      </c>
      <c r="L1451" s="257">
        <v>0</v>
      </c>
      <c r="M1451" s="257">
        <v>0</v>
      </c>
      <c r="N1451" s="257">
        <v>0</v>
      </c>
      <c r="O1451" s="257">
        <v>0</v>
      </c>
      <c r="P1451" s="254"/>
    </row>
    <row r="1452" spans="1:16" ht="18.75" customHeight="1">
      <c r="A1452" s="12" t="s">
        <v>140</v>
      </c>
      <c r="B1452" s="255">
        <v>751</v>
      </c>
      <c r="C1452" s="256">
        <v>18541</v>
      </c>
      <c r="D1452" s="257">
        <v>1</v>
      </c>
      <c r="E1452" s="258">
        <v>46006</v>
      </c>
      <c r="F1452" s="258">
        <v>46036</v>
      </c>
      <c r="G1452" s="257">
        <v>-21</v>
      </c>
      <c r="H1452" s="257">
        <v>458500</v>
      </c>
      <c r="I1452" s="257">
        <v>458500</v>
      </c>
      <c r="J1452" s="257">
        <v>458500</v>
      </c>
      <c r="K1452" s="257">
        <v>0</v>
      </c>
      <c r="L1452" s="257">
        <v>0</v>
      </c>
      <c r="M1452" s="257">
        <v>0</v>
      </c>
      <c r="N1452" s="257">
        <v>0</v>
      </c>
      <c r="O1452" s="257">
        <v>0</v>
      </c>
      <c r="P1452" s="254"/>
    </row>
    <row r="1453" spans="1:16" ht="18.75" customHeight="1">
      <c r="A1453" s="12" t="s">
        <v>140</v>
      </c>
      <c r="B1453" s="255">
        <v>751</v>
      </c>
      <c r="C1453" s="256">
        <v>18542</v>
      </c>
      <c r="D1453" s="257">
        <v>1</v>
      </c>
      <c r="E1453" s="258">
        <v>46006</v>
      </c>
      <c r="F1453" s="258">
        <v>46036</v>
      </c>
      <c r="G1453" s="257">
        <v>-21</v>
      </c>
      <c r="H1453" s="257">
        <v>124800</v>
      </c>
      <c r="I1453" s="257">
        <v>124800</v>
      </c>
      <c r="J1453" s="257">
        <v>124800</v>
      </c>
      <c r="K1453" s="257">
        <v>0</v>
      </c>
      <c r="L1453" s="257">
        <v>0</v>
      </c>
      <c r="M1453" s="257">
        <v>0</v>
      </c>
      <c r="N1453" s="257">
        <v>0</v>
      </c>
      <c r="O1453" s="257">
        <v>0</v>
      </c>
      <c r="P1453" s="254"/>
    </row>
    <row r="1454" spans="1:16" ht="18.75" customHeight="1">
      <c r="A1454" s="12" t="s">
        <v>140</v>
      </c>
      <c r="B1454" s="255">
        <v>751</v>
      </c>
      <c r="C1454" s="256">
        <v>18543</v>
      </c>
      <c r="D1454" s="257">
        <v>0</v>
      </c>
      <c r="E1454" s="258">
        <v>46006</v>
      </c>
      <c r="F1454" s="258">
        <v>46036</v>
      </c>
      <c r="G1454" s="257">
        <v>-21</v>
      </c>
      <c r="H1454" s="257">
        <v>147200</v>
      </c>
      <c r="I1454" s="257">
        <v>147200</v>
      </c>
      <c r="J1454" s="257">
        <v>147200</v>
      </c>
      <c r="K1454" s="257">
        <v>0</v>
      </c>
      <c r="L1454" s="257">
        <v>0</v>
      </c>
      <c r="M1454" s="257">
        <v>0</v>
      </c>
      <c r="N1454" s="257">
        <v>0</v>
      </c>
      <c r="O1454" s="257">
        <v>0</v>
      </c>
      <c r="P1454" s="254"/>
    </row>
    <row r="1455" spans="1:16" ht="18.75" customHeight="1">
      <c r="A1455" s="12" t="s">
        <v>140</v>
      </c>
      <c r="B1455" s="255">
        <v>751</v>
      </c>
      <c r="C1455" s="256">
        <v>18544</v>
      </c>
      <c r="D1455" s="257">
        <v>1</v>
      </c>
      <c r="E1455" s="258">
        <v>46006</v>
      </c>
      <c r="F1455" s="258">
        <v>46036</v>
      </c>
      <c r="G1455" s="257">
        <v>-21</v>
      </c>
      <c r="H1455" s="257">
        <v>90000</v>
      </c>
      <c r="I1455" s="257">
        <v>90000</v>
      </c>
      <c r="J1455" s="257">
        <v>90000</v>
      </c>
      <c r="K1455" s="257">
        <v>0</v>
      </c>
      <c r="L1455" s="257">
        <v>0</v>
      </c>
      <c r="M1455" s="257">
        <v>0</v>
      </c>
      <c r="N1455" s="257">
        <v>0</v>
      </c>
      <c r="O1455" s="257">
        <v>0</v>
      </c>
      <c r="P1455" s="254"/>
    </row>
    <row r="1456" spans="1:16" ht="18.75" customHeight="1">
      <c r="A1456" s="12" t="s">
        <v>140</v>
      </c>
      <c r="B1456" s="255">
        <v>751</v>
      </c>
      <c r="C1456" s="256">
        <v>18545</v>
      </c>
      <c r="D1456" s="257">
        <v>0</v>
      </c>
      <c r="E1456" s="258">
        <v>46006</v>
      </c>
      <c r="F1456" s="258">
        <v>46036</v>
      </c>
      <c r="G1456" s="257">
        <v>-21</v>
      </c>
      <c r="H1456" s="257">
        <v>903000</v>
      </c>
      <c r="I1456" s="257">
        <v>903000</v>
      </c>
      <c r="J1456" s="257">
        <v>903000</v>
      </c>
      <c r="K1456" s="257">
        <v>0</v>
      </c>
      <c r="L1456" s="257">
        <v>0</v>
      </c>
      <c r="M1456" s="257">
        <v>0</v>
      </c>
      <c r="N1456" s="257">
        <v>0</v>
      </c>
      <c r="O1456" s="257">
        <v>0</v>
      </c>
      <c r="P1456" s="254"/>
    </row>
    <row r="1457" spans="1:16" ht="18.75" customHeight="1">
      <c r="A1457" s="12" t="s">
        <v>140</v>
      </c>
      <c r="B1457" s="255">
        <v>751</v>
      </c>
      <c r="C1457" s="256">
        <v>18548</v>
      </c>
      <c r="D1457" s="257">
        <v>1</v>
      </c>
      <c r="E1457" s="258">
        <v>46007</v>
      </c>
      <c r="F1457" s="258">
        <v>46037</v>
      </c>
      <c r="G1457" s="257">
        <v>-22</v>
      </c>
      <c r="H1457" s="257">
        <v>2413600</v>
      </c>
      <c r="I1457" s="257">
        <v>1957200</v>
      </c>
      <c r="J1457" s="257">
        <v>1957200</v>
      </c>
      <c r="K1457" s="257">
        <v>0</v>
      </c>
      <c r="L1457" s="257">
        <v>0</v>
      </c>
      <c r="M1457" s="257">
        <v>0</v>
      </c>
      <c r="N1457" s="257">
        <v>0</v>
      </c>
      <c r="O1457" s="257">
        <v>0</v>
      </c>
      <c r="P1457" s="254"/>
    </row>
    <row r="1458" spans="1:16" ht="18.75" customHeight="1">
      <c r="A1458" s="12" t="s">
        <v>140</v>
      </c>
      <c r="B1458" s="255">
        <v>751</v>
      </c>
      <c r="C1458" s="256">
        <v>18560</v>
      </c>
      <c r="D1458" s="257">
        <v>1</v>
      </c>
      <c r="E1458" s="258">
        <v>46007</v>
      </c>
      <c r="F1458" s="258">
        <v>46037</v>
      </c>
      <c r="G1458" s="257">
        <v>-22</v>
      </c>
      <c r="H1458" s="257">
        <v>192300</v>
      </c>
      <c r="I1458" s="257">
        <v>192300</v>
      </c>
      <c r="J1458" s="257">
        <v>192300</v>
      </c>
      <c r="K1458" s="257">
        <v>0</v>
      </c>
      <c r="L1458" s="257">
        <v>0</v>
      </c>
      <c r="M1458" s="257">
        <v>0</v>
      </c>
      <c r="N1458" s="257">
        <v>0</v>
      </c>
      <c r="O1458" s="257">
        <v>0</v>
      </c>
      <c r="P1458" s="254"/>
    </row>
    <row r="1459" spans="1:16" ht="18.75" customHeight="1">
      <c r="A1459" s="12" t="s">
        <v>140</v>
      </c>
      <c r="B1459" s="255">
        <v>751</v>
      </c>
      <c r="C1459" s="256">
        <v>18563</v>
      </c>
      <c r="D1459" s="257">
        <v>1</v>
      </c>
      <c r="E1459" s="258">
        <v>46007</v>
      </c>
      <c r="F1459" s="258">
        <v>46037</v>
      </c>
      <c r="G1459" s="257">
        <v>-22</v>
      </c>
      <c r="H1459" s="257">
        <v>362000</v>
      </c>
      <c r="I1459" s="257">
        <v>269000</v>
      </c>
      <c r="J1459" s="257">
        <v>269000</v>
      </c>
      <c r="K1459" s="257">
        <v>0</v>
      </c>
      <c r="L1459" s="257">
        <v>0</v>
      </c>
      <c r="M1459" s="257">
        <v>0</v>
      </c>
      <c r="N1459" s="257">
        <v>0</v>
      </c>
      <c r="O1459" s="257">
        <v>0</v>
      </c>
      <c r="P1459" s="254"/>
    </row>
    <row r="1460" spans="1:16" ht="18.75" customHeight="1">
      <c r="A1460" s="12" t="s">
        <v>140</v>
      </c>
      <c r="B1460" s="255">
        <v>751</v>
      </c>
      <c r="C1460" s="256">
        <v>18574</v>
      </c>
      <c r="D1460" s="257">
        <v>1</v>
      </c>
      <c r="E1460" s="258">
        <v>46007</v>
      </c>
      <c r="F1460" s="258">
        <v>46037</v>
      </c>
      <c r="G1460" s="257">
        <v>-22</v>
      </c>
      <c r="H1460" s="257">
        <v>73600</v>
      </c>
      <c r="I1460" s="257">
        <v>73600</v>
      </c>
      <c r="J1460" s="257">
        <v>73600</v>
      </c>
      <c r="K1460" s="257">
        <v>0</v>
      </c>
      <c r="L1460" s="257">
        <v>0</v>
      </c>
      <c r="M1460" s="257">
        <v>0</v>
      </c>
      <c r="N1460" s="257">
        <v>0</v>
      </c>
      <c r="O1460" s="257">
        <v>0</v>
      </c>
      <c r="P1460" s="254"/>
    </row>
    <row r="1461" spans="1:16" ht="18.75" customHeight="1">
      <c r="A1461" s="12" t="s">
        <v>140</v>
      </c>
      <c r="B1461" s="255">
        <v>751</v>
      </c>
      <c r="C1461" s="256">
        <v>18575</v>
      </c>
      <c r="D1461" s="257">
        <v>1</v>
      </c>
      <c r="E1461" s="258">
        <v>46007</v>
      </c>
      <c r="F1461" s="258">
        <v>46037</v>
      </c>
      <c r="G1461" s="257">
        <v>-22</v>
      </c>
      <c r="H1461" s="257">
        <v>60000</v>
      </c>
      <c r="I1461" s="257">
        <v>60000</v>
      </c>
      <c r="J1461" s="257">
        <v>60000</v>
      </c>
      <c r="K1461" s="257">
        <v>0</v>
      </c>
      <c r="L1461" s="257">
        <v>0</v>
      </c>
      <c r="M1461" s="257">
        <v>0</v>
      </c>
      <c r="N1461" s="257">
        <v>0</v>
      </c>
      <c r="O1461" s="257">
        <v>0</v>
      </c>
      <c r="P1461" s="254"/>
    </row>
    <row r="1462" spans="1:16" ht="18.75" customHeight="1">
      <c r="A1462" s="12" t="s">
        <v>140</v>
      </c>
      <c r="B1462" s="255">
        <v>751</v>
      </c>
      <c r="C1462" s="256">
        <v>18577</v>
      </c>
      <c r="D1462" s="257">
        <v>0</v>
      </c>
      <c r="E1462" s="258">
        <v>46007</v>
      </c>
      <c r="F1462" s="258">
        <v>46037</v>
      </c>
      <c r="G1462" s="257">
        <v>-22</v>
      </c>
      <c r="H1462" s="257">
        <v>206000</v>
      </c>
      <c r="I1462" s="257">
        <v>206000</v>
      </c>
      <c r="J1462" s="257">
        <v>206000</v>
      </c>
      <c r="K1462" s="257">
        <v>0</v>
      </c>
      <c r="L1462" s="257">
        <v>0</v>
      </c>
      <c r="M1462" s="257">
        <v>0</v>
      </c>
      <c r="N1462" s="257">
        <v>0</v>
      </c>
      <c r="O1462" s="257">
        <v>0</v>
      </c>
      <c r="P1462" s="254"/>
    </row>
    <row r="1463" spans="1:16" ht="18.75" customHeight="1">
      <c r="A1463" s="12" t="s">
        <v>140</v>
      </c>
      <c r="B1463" s="255">
        <v>751</v>
      </c>
      <c r="C1463" s="256">
        <v>18578</v>
      </c>
      <c r="D1463" s="257">
        <v>1</v>
      </c>
      <c r="E1463" s="258">
        <v>46007</v>
      </c>
      <c r="F1463" s="258">
        <v>46037</v>
      </c>
      <c r="G1463" s="257">
        <v>-22</v>
      </c>
      <c r="H1463" s="257">
        <v>212000</v>
      </c>
      <c r="I1463" s="257">
        <v>212000</v>
      </c>
      <c r="J1463" s="257">
        <v>212000</v>
      </c>
      <c r="K1463" s="257">
        <v>0</v>
      </c>
      <c r="L1463" s="257">
        <v>0</v>
      </c>
      <c r="M1463" s="257">
        <v>0</v>
      </c>
      <c r="N1463" s="257">
        <v>0</v>
      </c>
      <c r="O1463" s="257">
        <v>0</v>
      </c>
      <c r="P1463" s="254"/>
    </row>
    <row r="1464" spans="1:16" ht="18.75" customHeight="1">
      <c r="A1464" s="12" t="s">
        <v>140</v>
      </c>
      <c r="B1464" s="255">
        <v>751</v>
      </c>
      <c r="C1464" s="256">
        <v>18579</v>
      </c>
      <c r="D1464" s="257">
        <v>1</v>
      </c>
      <c r="E1464" s="258">
        <v>46007</v>
      </c>
      <c r="F1464" s="258">
        <v>46037</v>
      </c>
      <c r="G1464" s="257">
        <v>-22</v>
      </c>
      <c r="H1464" s="257">
        <v>94500</v>
      </c>
      <c r="I1464" s="257">
        <v>94500</v>
      </c>
      <c r="J1464" s="257">
        <v>94500</v>
      </c>
      <c r="K1464" s="257">
        <v>0</v>
      </c>
      <c r="L1464" s="257">
        <v>0</v>
      </c>
      <c r="M1464" s="257">
        <v>0</v>
      </c>
      <c r="N1464" s="257">
        <v>0</v>
      </c>
      <c r="O1464" s="257">
        <v>0</v>
      </c>
      <c r="P1464" s="254"/>
    </row>
    <row r="1465" spans="1:16" ht="18.75" customHeight="1">
      <c r="A1465" s="12" t="s">
        <v>140</v>
      </c>
      <c r="B1465" s="255">
        <v>751</v>
      </c>
      <c r="C1465" s="256">
        <v>18613</v>
      </c>
      <c r="D1465" s="257">
        <v>1</v>
      </c>
      <c r="E1465" s="258">
        <v>46008</v>
      </c>
      <c r="F1465" s="258">
        <v>46038</v>
      </c>
      <c r="G1465" s="257">
        <v>-23</v>
      </c>
      <c r="H1465" s="257">
        <v>286000</v>
      </c>
      <c r="I1465" s="257">
        <v>286000</v>
      </c>
      <c r="J1465" s="257">
        <v>286000</v>
      </c>
      <c r="K1465" s="257">
        <v>0</v>
      </c>
      <c r="L1465" s="257">
        <v>0</v>
      </c>
      <c r="M1465" s="257">
        <v>0</v>
      </c>
      <c r="N1465" s="257">
        <v>0</v>
      </c>
      <c r="O1465" s="257">
        <v>0</v>
      </c>
      <c r="P1465" s="254"/>
    </row>
    <row r="1466" spans="1:16" ht="18.75" customHeight="1">
      <c r="A1466" s="12" t="s">
        <v>140</v>
      </c>
      <c r="B1466" s="255">
        <v>751</v>
      </c>
      <c r="C1466" s="256">
        <v>18616</v>
      </c>
      <c r="D1466" s="257">
        <v>1</v>
      </c>
      <c r="E1466" s="258">
        <v>46008</v>
      </c>
      <c r="F1466" s="258">
        <v>46038</v>
      </c>
      <c r="G1466" s="257">
        <v>-23</v>
      </c>
      <c r="H1466" s="257">
        <v>128800</v>
      </c>
      <c r="I1466" s="257">
        <v>128800</v>
      </c>
      <c r="J1466" s="257">
        <v>128800</v>
      </c>
      <c r="K1466" s="257">
        <v>0</v>
      </c>
      <c r="L1466" s="257">
        <v>0</v>
      </c>
      <c r="M1466" s="257">
        <v>0</v>
      </c>
      <c r="N1466" s="257">
        <v>0</v>
      </c>
      <c r="O1466" s="257">
        <v>0</v>
      </c>
      <c r="P1466" s="254"/>
    </row>
    <row r="1467" spans="1:16" ht="18.75" customHeight="1">
      <c r="A1467" s="12" t="s">
        <v>140</v>
      </c>
      <c r="B1467" s="255">
        <v>751</v>
      </c>
      <c r="C1467" s="256">
        <v>18627</v>
      </c>
      <c r="D1467" s="257">
        <v>1</v>
      </c>
      <c r="E1467" s="258">
        <v>46008</v>
      </c>
      <c r="F1467" s="258">
        <v>46038</v>
      </c>
      <c r="G1467" s="257">
        <v>-23</v>
      </c>
      <c r="H1467" s="257">
        <v>22100</v>
      </c>
      <c r="I1467" s="257">
        <v>22100</v>
      </c>
      <c r="J1467" s="257">
        <v>22100</v>
      </c>
      <c r="K1467" s="257">
        <v>0</v>
      </c>
      <c r="L1467" s="257">
        <v>0</v>
      </c>
      <c r="M1467" s="257">
        <v>0</v>
      </c>
      <c r="N1467" s="257">
        <v>0</v>
      </c>
      <c r="O1467" s="257">
        <v>0</v>
      </c>
      <c r="P1467" s="254"/>
    </row>
    <row r="1468" spans="1:16" ht="18.75" customHeight="1">
      <c r="A1468" s="12" t="s">
        <v>140</v>
      </c>
      <c r="B1468" s="255">
        <v>751</v>
      </c>
      <c r="C1468" s="256">
        <v>18628</v>
      </c>
      <c r="D1468" s="257">
        <v>0</v>
      </c>
      <c r="E1468" s="258">
        <v>46008</v>
      </c>
      <c r="F1468" s="258">
        <v>46038</v>
      </c>
      <c r="G1468" s="257">
        <v>-23</v>
      </c>
      <c r="H1468" s="257">
        <v>589550</v>
      </c>
      <c r="I1468" s="257">
        <v>589550</v>
      </c>
      <c r="J1468" s="257">
        <v>589550</v>
      </c>
      <c r="K1468" s="257">
        <v>0</v>
      </c>
      <c r="L1468" s="257">
        <v>0</v>
      </c>
      <c r="M1468" s="257">
        <v>0</v>
      </c>
      <c r="N1468" s="257">
        <v>0</v>
      </c>
      <c r="O1468" s="257">
        <v>0</v>
      </c>
      <c r="P1468" s="254"/>
    </row>
    <row r="1469" spans="1:16" ht="18.75" customHeight="1">
      <c r="A1469" s="12" t="s">
        <v>140</v>
      </c>
      <c r="B1469" s="255">
        <v>751</v>
      </c>
      <c r="C1469" s="256">
        <v>18662</v>
      </c>
      <c r="D1469" s="257">
        <v>1</v>
      </c>
      <c r="E1469" s="258">
        <v>46009</v>
      </c>
      <c r="F1469" s="258">
        <v>46039</v>
      </c>
      <c r="G1469" s="257">
        <v>-24</v>
      </c>
      <c r="H1469" s="257">
        <v>89700</v>
      </c>
      <c r="I1469" s="257">
        <v>89700</v>
      </c>
      <c r="J1469" s="257">
        <v>89700</v>
      </c>
      <c r="K1469" s="257">
        <v>0</v>
      </c>
      <c r="L1469" s="257">
        <v>0</v>
      </c>
      <c r="M1469" s="257">
        <v>0</v>
      </c>
      <c r="N1469" s="257">
        <v>0</v>
      </c>
      <c r="O1469" s="257">
        <v>0</v>
      </c>
      <c r="P1469" s="254"/>
    </row>
    <row r="1470" spans="1:16" ht="18.75" customHeight="1">
      <c r="A1470" s="12" t="s">
        <v>140</v>
      </c>
      <c r="B1470" s="255">
        <v>751</v>
      </c>
      <c r="C1470" s="256">
        <v>18667</v>
      </c>
      <c r="D1470" s="257">
        <v>1</v>
      </c>
      <c r="E1470" s="258">
        <v>46009</v>
      </c>
      <c r="F1470" s="258">
        <v>46039</v>
      </c>
      <c r="G1470" s="257">
        <v>-24</v>
      </c>
      <c r="H1470" s="257">
        <v>150920</v>
      </c>
      <c r="I1470" s="257">
        <v>150920</v>
      </c>
      <c r="J1470" s="257">
        <v>150920</v>
      </c>
      <c r="K1470" s="257">
        <v>0</v>
      </c>
      <c r="L1470" s="257">
        <v>0</v>
      </c>
      <c r="M1470" s="257">
        <v>0</v>
      </c>
      <c r="N1470" s="257">
        <v>0</v>
      </c>
      <c r="O1470" s="257">
        <v>0</v>
      </c>
      <c r="P1470" s="254"/>
    </row>
    <row r="1471" spans="1:16" ht="18.75" customHeight="1">
      <c r="A1471" s="12" t="s">
        <v>140</v>
      </c>
      <c r="B1471" s="255">
        <v>751</v>
      </c>
      <c r="C1471" s="256">
        <v>18668</v>
      </c>
      <c r="D1471" s="257">
        <v>1</v>
      </c>
      <c r="E1471" s="258">
        <v>46009</v>
      </c>
      <c r="F1471" s="258">
        <v>46039</v>
      </c>
      <c r="G1471" s="257">
        <v>-24</v>
      </c>
      <c r="H1471" s="257">
        <v>92000</v>
      </c>
      <c r="I1471" s="257">
        <v>92000</v>
      </c>
      <c r="J1471" s="257">
        <v>92000</v>
      </c>
      <c r="K1471" s="257">
        <v>0</v>
      </c>
      <c r="L1471" s="257">
        <v>0</v>
      </c>
      <c r="M1471" s="257">
        <v>0</v>
      </c>
      <c r="N1471" s="257">
        <v>0</v>
      </c>
      <c r="O1471" s="257">
        <v>0</v>
      </c>
      <c r="P1471" s="254"/>
    </row>
    <row r="1472" spans="1:16" ht="18.75" customHeight="1">
      <c r="A1472" s="12" t="s">
        <v>140</v>
      </c>
      <c r="B1472" s="255">
        <v>751</v>
      </c>
      <c r="C1472" s="256">
        <v>18669</v>
      </c>
      <c r="D1472" s="257">
        <v>4</v>
      </c>
      <c r="E1472" s="258">
        <v>46009</v>
      </c>
      <c r="F1472" s="258">
        <v>46039</v>
      </c>
      <c r="G1472" s="257">
        <v>-24</v>
      </c>
      <c r="H1472" s="257">
        <v>279680</v>
      </c>
      <c r="I1472" s="257">
        <v>279680</v>
      </c>
      <c r="J1472" s="257">
        <v>279680</v>
      </c>
      <c r="K1472" s="257">
        <v>0</v>
      </c>
      <c r="L1472" s="257">
        <v>0</v>
      </c>
      <c r="M1472" s="257">
        <v>0</v>
      </c>
      <c r="N1472" s="257">
        <v>0</v>
      </c>
      <c r="O1472" s="257">
        <v>0</v>
      </c>
      <c r="P1472" s="254"/>
    </row>
    <row r="1473" spans="1:16" ht="18.75" customHeight="1">
      <c r="A1473" s="12" t="s">
        <v>140</v>
      </c>
      <c r="B1473" s="255">
        <v>751</v>
      </c>
      <c r="C1473" s="256">
        <v>18671</v>
      </c>
      <c r="D1473" s="257">
        <v>1</v>
      </c>
      <c r="E1473" s="258">
        <v>46009</v>
      </c>
      <c r="F1473" s="258">
        <v>46039</v>
      </c>
      <c r="G1473" s="257">
        <v>-24</v>
      </c>
      <c r="H1473" s="257">
        <v>618600</v>
      </c>
      <c r="I1473" s="257">
        <v>618600</v>
      </c>
      <c r="J1473" s="257">
        <v>618600</v>
      </c>
      <c r="K1473" s="257">
        <v>0</v>
      </c>
      <c r="L1473" s="257">
        <v>0</v>
      </c>
      <c r="M1473" s="257">
        <v>0</v>
      </c>
      <c r="N1473" s="257">
        <v>0</v>
      </c>
      <c r="O1473" s="257">
        <v>0</v>
      </c>
      <c r="P1473" s="254"/>
    </row>
    <row r="1474" spans="1:16" ht="18.75" customHeight="1">
      <c r="A1474" s="12" t="s">
        <v>140</v>
      </c>
      <c r="B1474" s="255">
        <v>751</v>
      </c>
      <c r="C1474" s="256">
        <v>18694</v>
      </c>
      <c r="D1474" s="257">
        <v>1</v>
      </c>
      <c r="E1474" s="258">
        <v>46010</v>
      </c>
      <c r="F1474" s="258">
        <v>46040</v>
      </c>
      <c r="G1474" s="257">
        <v>-25</v>
      </c>
      <c r="H1474" s="257">
        <v>78000</v>
      </c>
      <c r="I1474" s="257">
        <v>78000</v>
      </c>
      <c r="J1474" s="257">
        <v>78000</v>
      </c>
      <c r="K1474" s="257">
        <v>0</v>
      </c>
      <c r="L1474" s="257">
        <v>0</v>
      </c>
      <c r="M1474" s="257">
        <v>0</v>
      </c>
      <c r="N1474" s="257">
        <v>0</v>
      </c>
      <c r="O1474" s="257">
        <v>0</v>
      </c>
      <c r="P1474" s="254"/>
    </row>
    <row r="1475" spans="1:16" ht="18.75" customHeight="1">
      <c r="A1475" s="12" t="s">
        <v>140</v>
      </c>
      <c r="B1475" s="255">
        <v>751</v>
      </c>
      <c r="C1475" s="256">
        <v>18698</v>
      </c>
      <c r="D1475" s="257">
        <v>1</v>
      </c>
      <c r="E1475" s="258">
        <v>46010</v>
      </c>
      <c r="F1475" s="258">
        <v>46040</v>
      </c>
      <c r="G1475" s="257">
        <v>-25</v>
      </c>
      <c r="H1475" s="257">
        <v>723160</v>
      </c>
      <c r="I1475" s="257">
        <v>723160</v>
      </c>
      <c r="J1475" s="257">
        <v>723160</v>
      </c>
      <c r="K1475" s="257">
        <v>0</v>
      </c>
      <c r="L1475" s="257">
        <v>0</v>
      </c>
      <c r="M1475" s="257">
        <v>0</v>
      </c>
      <c r="N1475" s="257">
        <v>0</v>
      </c>
      <c r="O1475" s="257">
        <v>0</v>
      </c>
      <c r="P1475" s="254"/>
    </row>
    <row r="1476" spans="1:16" ht="18.75" customHeight="1">
      <c r="A1476" s="12" t="s">
        <v>140</v>
      </c>
      <c r="B1476" s="255">
        <v>751</v>
      </c>
      <c r="C1476" s="256">
        <v>18712</v>
      </c>
      <c r="D1476" s="257">
        <v>4</v>
      </c>
      <c r="E1476" s="258">
        <v>46010</v>
      </c>
      <c r="F1476" s="258">
        <v>46040</v>
      </c>
      <c r="G1476" s="257">
        <v>-25</v>
      </c>
      <c r="H1476" s="257">
        <v>104760</v>
      </c>
      <c r="I1476" s="257">
        <v>104760</v>
      </c>
      <c r="J1476" s="257">
        <v>104760</v>
      </c>
      <c r="K1476" s="257">
        <v>0</v>
      </c>
      <c r="L1476" s="257">
        <v>0</v>
      </c>
      <c r="M1476" s="257">
        <v>0</v>
      </c>
      <c r="N1476" s="257">
        <v>0</v>
      </c>
      <c r="O1476" s="257">
        <v>0</v>
      </c>
      <c r="P1476" s="254"/>
    </row>
    <row r="1477" spans="1:16" ht="18.75" customHeight="1">
      <c r="A1477" s="12" t="s">
        <v>140</v>
      </c>
      <c r="B1477" s="255">
        <v>751</v>
      </c>
      <c r="C1477" s="256">
        <v>18713</v>
      </c>
      <c r="D1477" s="257">
        <v>1</v>
      </c>
      <c r="E1477" s="258">
        <v>46010</v>
      </c>
      <c r="F1477" s="258">
        <v>46040</v>
      </c>
      <c r="G1477" s="257">
        <v>-25</v>
      </c>
      <c r="H1477" s="257">
        <v>149800</v>
      </c>
      <c r="I1477" s="257">
        <v>149800</v>
      </c>
      <c r="J1477" s="257">
        <v>149800</v>
      </c>
      <c r="K1477" s="257">
        <v>0</v>
      </c>
      <c r="L1477" s="257">
        <v>0</v>
      </c>
      <c r="M1477" s="257">
        <v>0</v>
      </c>
      <c r="N1477" s="257">
        <v>0</v>
      </c>
      <c r="O1477" s="257">
        <v>0</v>
      </c>
      <c r="P1477" s="254"/>
    </row>
    <row r="1478" spans="1:16" ht="18.75" customHeight="1">
      <c r="A1478" s="12" t="s">
        <v>140</v>
      </c>
      <c r="B1478" s="255">
        <v>751</v>
      </c>
      <c r="C1478" s="256">
        <v>18715</v>
      </c>
      <c r="D1478" s="257">
        <v>0</v>
      </c>
      <c r="E1478" s="258">
        <v>46010</v>
      </c>
      <c r="F1478" s="258">
        <v>46040</v>
      </c>
      <c r="G1478" s="257">
        <v>-25</v>
      </c>
      <c r="H1478" s="257">
        <v>169280</v>
      </c>
      <c r="I1478" s="257">
        <v>169280</v>
      </c>
      <c r="J1478" s="257">
        <v>169280</v>
      </c>
      <c r="K1478" s="257">
        <v>0</v>
      </c>
      <c r="L1478" s="257">
        <v>0</v>
      </c>
      <c r="M1478" s="257">
        <v>0</v>
      </c>
      <c r="N1478" s="257">
        <v>0</v>
      </c>
      <c r="O1478" s="257">
        <v>0</v>
      </c>
      <c r="P1478" s="254"/>
    </row>
    <row r="1479" spans="1:16" ht="18.75" customHeight="1">
      <c r="A1479" s="12" t="s">
        <v>140</v>
      </c>
      <c r="B1479" s="255">
        <v>751</v>
      </c>
      <c r="C1479" s="256">
        <v>18716</v>
      </c>
      <c r="D1479" s="257">
        <v>1</v>
      </c>
      <c r="E1479" s="258">
        <v>46010</v>
      </c>
      <c r="F1479" s="258">
        <v>46040</v>
      </c>
      <c r="G1479" s="257">
        <v>-25</v>
      </c>
      <c r="H1479" s="257">
        <v>544800</v>
      </c>
      <c r="I1479" s="257">
        <v>544800</v>
      </c>
      <c r="J1479" s="257">
        <v>544800</v>
      </c>
      <c r="K1479" s="257">
        <v>0</v>
      </c>
      <c r="L1479" s="257">
        <v>0</v>
      </c>
      <c r="M1479" s="257">
        <v>0</v>
      </c>
      <c r="N1479" s="257">
        <v>0</v>
      </c>
      <c r="O1479" s="257">
        <v>0</v>
      </c>
      <c r="P1479" s="254"/>
    </row>
    <row r="1480" spans="1:16" ht="18.75" customHeight="1">
      <c r="A1480" s="12" t="s">
        <v>140</v>
      </c>
      <c r="B1480" s="255">
        <v>751</v>
      </c>
      <c r="C1480" s="256">
        <v>18721</v>
      </c>
      <c r="D1480" s="257">
        <v>1</v>
      </c>
      <c r="E1480" s="258">
        <v>46011</v>
      </c>
      <c r="F1480" s="258">
        <v>46041</v>
      </c>
      <c r="G1480" s="257">
        <v>-26</v>
      </c>
      <c r="H1480" s="257">
        <v>275900</v>
      </c>
      <c r="I1480" s="257">
        <v>275900</v>
      </c>
      <c r="J1480" s="257">
        <v>275900</v>
      </c>
      <c r="K1480" s="257">
        <v>0</v>
      </c>
      <c r="L1480" s="257">
        <v>0</v>
      </c>
      <c r="M1480" s="257">
        <v>0</v>
      </c>
      <c r="N1480" s="257">
        <v>0</v>
      </c>
      <c r="O1480" s="257">
        <v>0</v>
      </c>
      <c r="P1480" s="254"/>
    </row>
    <row r="1481" spans="1:16" ht="18.75" customHeight="1">
      <c r="A1481" s="12" t="s">
        <v>140</v>
      </c>
      <c r="B1481" s="255">
        <v>751</v>
      </c>
      <c r="C1481" s="256">
        <v>18722</v>
      </c>
      <c r="D1481" s="257">
        <v>1</v>
      </c>
      <c r="E1481" s="258">
        <v>46011</v>
      </c>
      <c r="F1481" s="258">
        <v>46041</v>
      </c>
      <c r="G1481" s="257">
        <v>-26</v>
      </c>
      <c r="H1481" s="257">
        <v>295800</v>
      </c>
      <c r="I1481" s="257">
        <v>295800</v>
      </c>
      <c r="J1481" s="257">
        <v>295800</v>
      </c>
      <c r="K1481" s="257">
        <v>0</v>
      </c>
      <c r="L1481" s="257">
        <v>0</v>
      </c>
      <c r="M1481" s="257">
        <v>0</v>
      </c>
      <c r="N1481" s="257">
        <v>0</v>
      </c>
      <c r="O1481" s="257">
        <v>0</v>
      </c>
      <c r="P1481" s="254"/>
    </row>
    <row r="1482" spans="1:16" ht="18.75" customHeight="1">
      <c r="A1482" s="12" t="s">
        <v>140</v>
      </c>
      <c r="B1482" s="255">
        <v>751</v>
      </c>
      <c r="C1482" s="256">
        <v>18729</v>
      </c>
      <c r="D1482" s="257">
        <v>1</v>
      </c>
      <c r="E1482" s="258">
        <v>46011</v>
      </c>
      <c r="F1482" s="258">
        <v>46041</v>
      </c>
      <c r="G1482" s="257">
        <v>-26</v>
      </c>
      <c r="H1482" s="257">
        <v>104800</v>
      </c>
      <c r="I1482" s="257">
        <v>104800</v>
      </c>
      <c r="J1482" s="257">
        <v>104800</v>
      </c>
      <c r="K1482" s="257">
        <v>0</v>
      </c>
      <c r="L1482" s="257">
        <v>0</v>
      </c>
      <c r="M1482" s="257">
        <v>0</v>
      </c>
      <c r="N1482" s="257">
        <v>0</v>
      </c>
      <c r="O1482" s="257">
        <v>0</v>
      </c>
      <c r="P1482" s="254"/>
    </row>
    <row r="1483" spans="1:16" ht="18.75" customHeight="1">
      <c r="A1483" s="12" t="s">
        <v>140</v>
      </c>
      <c r="B1483" s="255">
        <v>751</v>
      </c>
      <c r="C1483" s="256">
        <v>18730</v>
      </c>
      <c r="D1483" s="257">
        <v>1</v>
      </c>
      <c r="E1483" s="258">
        <v>46011</v>
      </c>
      <c r="F1483" s="258">
        <v>46041</v>
      </c>
      <c r="G1483" s="257">
        <v>-26</v>
      </c>
      <c r="H1483" s="257">
        <v>423200</v>
      </c>
      <c r="I1483" s="257">
        <v>423200</v>
      </c>
      <c r="J1483" s="257">
        <v>423200</v>
      </c>
      <c r="K1483" s="257">
        <v>0</v>
      </c>
      <c r="L1483" s="257">
        <v>0</v>
      </c>
      <c r="M1483" s="257">
        <v>0</v>
      </c>
      <c r="N1483" s="257">
        <v>0</v>
      </c>
      <c r="O1483" s="257">
        <v>0</v>
      </c>
      <c r="P1483" s="254"/>
    </row>
    <row r="1484" spans="1:16" ht="18.75" customHeight="1">
      <c r="A1484" s="12" t="s">
        <v>140</v>
      </c>
      <c r="B1484" s="255">
        <v>751</v>
      </c>
      <c r="C1484" s="256">
        <v>18736</v>
      </c>
      <c r="D1484" s="257">
        <v>1</v>
      </c>
      <c r="E1484" s="258">
        <v>46011</v>
      </c>
      <c r="F1484" s="258">
        <v>46041</v>
      </c>
      <c r="G1484" s="257">
        <v>-26</v>
      </c>
      <c r="H1484" s="257">
        <v>143000</v>
      </c>
      <c r="I1484" s="257">
        <v>143000</v>
      </c>
      <c r="J1484" s="257">
        <v>143000</v>
      </c>
      <c r="K1484" s="257">
        <v>0</v>
      </c>
      <c r="L1484" s="257">
        <v>0</v>
      </c>
      <c r="M1484" s="257">
        <v>0</v>
      </c>
      <c r="N1484" s="257">
        <v>0</v>
      </c>
      <c r="O1484" s="257">
        <v>0</v>
      </c>
      <c r="P1484" s="254"/>
    </row>
    <row r="1485" spans="1:16" ht="18.75" customHeight="1">
      <c r="A1485" s="12" t="s">
        <v>140</v>
      </c>
      <c r="B1485" s="255">
        <v>751</v>
      </c>
      <c r="C1485" s="256">
        <v>18740</v>
      </c>
      <c r="D1485" s="257">
        <v>1</v>
      </c>
      <c r="E1485" s="258">
        <v>46011</v>
      </c>
      <c r="F1485" s="258">
        <v>46041</v>
      </c>
      <c r="G1485" s="257">
        <v>-26</v>
      </c>
      <c r="H1485" s="257">
        <v>2964000</v>
      </c>
      <c r="I1485" s="257">
        <v>2808000</v>
      </c>
      <c r="J1485" s="257">
        <v>2808000</v>
      </c>
      <c r="K1485" s="257">
        <v>0</v>
      </c>
      <c r="L1485" s="257">
        <v>0</v>
      </c>
      <c r="M1485" s="257">
        <v>0</v>
      </c>
      <c r="N1485" s="257">
        <v>0</v>
      </c>
      <c r="O1485" s="257">
        <v>0</v>
      </c>
      <c r="P1485" s="254"/>
    </row>
    <row r="1486" spans="1:16" ht="18.75" customHeight="1">
      <c r="A1486" s="12" t="s">
        <v>140</v>
      </c>
      <c r="B1486" s="255">
        <v>751</v>
      </c>
      <c r="C1486" s="256">
        <v>18750</v>
      </c>
      <c r="D1486" s="257">
        <v>1</v>
      </c>
      <c r="E1486" s="258">
        <v>46011</v>
      </c>
      <c r="F1486" s="258">
        <v>46041</v>
      </c>
      <c r="G1486" s="257">
        <v>-26</v>
      </c>
      <c r="H1486" s="257">
        <v>41000</v>
      </c>
      <c r="I1486" s="257">
        <v>41000</v>
      </c>
      <c r="J1486" s="257">
        <v>41000</v>
      </c>
      <c r="K1486" s="257">
        <v>0</v>
      </c>
      <c r="L1486" s="257">
        <v>0</v>
      </c>
      <c r="M1486" s="257">
        <v>0</v>
      </c>
      <c r="N1486" s="257">
        <v>0</v>
      </c>
      <c r="O1486" s="257">
        <v>0</v>
      </c>
      <c r="P1486" s="254"/>
    </row>
    <row r="1487" spans="1:16" ht="18.75" customHeight="1">
      <c r="A1487" s="12" t="s">
        <v>140</v>
      </c>
      <c r="B1487" s="255">
        <v>751</v>
      </c>
      <c r="C1487" s="256">
        <v>18751</v>
      </c>
      <c r="D1487" s="257">
        <v>4</v>
      </c>
      <c r="E1487" s="258">
        <v>46011</v>
      </c>
      <c r="F1487" s="258">
        <v>46041</v>
      </c>
      <c r="G1487" s="257">
        <v>-26</v>
      </c>
      <c r="H1487" s="257">
        <v>30000</v>
      </c>
      <c r="I1487" s="257">
        <v>30000</v>
      </c>
      <c r="J1487" s="257">
        <v>30000</v>
      </c>
      <c r="K1487" s="257">
        <v>0</v>
      </c>
      <c r="L1487" s="257">
        <v>0</v>
      </c>
      <c r="M1487" s="257">
        <v>0</v>
      </c>
      <c r="N1487" s="257">
        <v>0</v>
      </c>
      <c r="O1487" s="257">
        <v>0</v>
      </c>
      <c r="P1487" s="254"/>
    </row>
    <row r="1488" spans="1:16" ht="18.75" customHeight="1">
      <c r="A1488" s="12" t="s">
        <v>140</v>
      </c>
      <c r="B1488" s="255">
        <v>751</v>
      </c>
      <c r="C1488" s="256">
        <v>18752</v>
      </c>
      <c r="D1488" s="257">
        <v>1</v>
      </c>
      <c r="E1488" s="258">
        <v>46011</v>
      </c>
      <c r="F1488" s="258">
        <v>46041</v>
      </c>
      <c r="G1488" s="257">
        <v>-26</v>
      </c>
      <c r="H1488" s="257">
        <v>98940</v>
      </c>
      <c r="I1488" s="257">
        <v>98940</v>
      </c>
      <c r="J1488" s="257">
        <v>98940</v>
      </c>
      <c r="K1488" s="257">
        <v>0</v>
      </c>
      <c r="L1488" s="257">
        <v>0</v>
      </c>
      <c r="M1488" s="257">
        <v>0</v>
      </c>
      <c r="N1488" s="257">
        <v>0</v>
      </c>
      <c r="O1488" s="257">
        <v>0</v>
      </c>
      <c r="P1488" s="254"/>
    </row>
    <row r="1489" spans="1:16" ht="18.75" customHeight="1">
      <c r="A1489" s="12" t="s">
        <v>140</v>
      </c>
      <c r="B1489" s="255">
        <v>751</v>
      </c>
      <c r="C1489" s="256">
        <v>18760</v>
      </c>
      <c r="D1489" s="257">
        <v>1</v>
      </c>
      <c r="E1489" s="258">
        <v>46011</v>
      </c>
      <c r="F1489" s="258">
        <v>46041</v>
      </c>
      <c r="G1489" s="257">
        <v>-26</v>
      </c>
      <c r="H1489" s="257">
        <v>77280</v>
      </c>
      <c r="I1489" s="257">
        <v>77280</v>
      </c>
      <c r="J1489" s="257">
        <v>77280</v>
      </c>
      <c r="K1489" s="257">
        <v>0</v>
      </c>
      <c r="L1489" s="257">
        <v>0</v>
      </c>
      <c r="M1489" s="257">
        <v>0</v>
      </c>
      <c r="N1489" s="257">
        <v>0</v>
      </c>
      <c r="O1489" s="257">
        <v>0</v>
      </c>
      <c r="P1489" s="254"/>
    </row>
    <row r="1490" spans="1:16" ht="18.75" customHeight="1">
      <c r="A1490" s="12" t="s">
        <v>140</v>
      </c>
      <c r="B1490" s="255">
        <v>751</v>
      </c>
      <c r="C1490" s="256">
        <v>18763</v>
      </c>
      <c r="D1490" s="257">
        <v>1</v>
      </c>
      <c r="E1490" s="258">
        <v>46011</v>
      </c>
      <c r="F1490" s="258">
        <v>46041</v>
      </c>
      <c r="G1490" s="257">
        <v>-26</v>
      </c>
      <c r="H1490" s="257">
        <v>446600</v>
      </c>
      <c r="I1490" s="257">
        <v>446600</v>
      </c>
      <c r="J1490" s="257">
        <v>446600</v>
      </c>
      <c r="K1490" s="257">
        <v>0</v>
      </c>
      <c r="L1490" s="257">
        <v>0</v>
      </c>
      <c r="M1490" s="257">
        <v>0</v>
      </c>
      <c r="N1490" s="257">
        <v>0</v>
      </c>
      <c r="O1490" s="257">
        <v>0</v>
      </c>
      <c r="P1490" s="254"/>
    </row>
    <row r="1491" spans="1:16" ht="18.75" customHeight="1">
      <c r="A1491" s="12" t="s">
        <v>140</v>
      </c>
      <c r="B1491" s="255">
        <v>751</v>
      </c>
      <c r="C1491" s="256">
        <v>18765</v>
      </c>
      <c r="D1491" s="257">
        <v>1</v>
      </c>
      <c r="E1491" s="258">
        <v>46011</v>
      </c>
      <c r="F1491" s="258">
        <v>46041</v>
      </c>
      <c r="G1491" s="257">
        <v>-26</v>
      </c>
      <c r="H1491" s="257">
        <v>366000</v>
      </c>
      <c r="I1491" s="257">
        <v>254000</v>
      </c>
      <c r="J1491" s="257">
        <v>254000</v>
      </c>
      <c r="K1491" s="257">
        <v>0</v>
      </c>
      <c r="L1491" s="257">
        <v>0</v>
      </c>
      <c r="M1491" s="257">
        <v>0</v>
      </c>
      <c r="N1491" s="257">
        <v>0</v>
      </c>
      <c r="O1491" s="257">
        <v>0</v>
      </c>
      <c r="P1491" s="254"/>
    </row>
    <row r="1492" spans="1:16" ht="18.75" customHeight="1">
      <c r="A1492" s="12" t="s">
        <v>140</v>
      </c>
      <c r="B1492" s="255">
        <v>751</v>
      </c>
      <c r="C1492" s="256">
        <v>18766</v>
      </c>
      <c r="D1492" s="257">
        <v>1</v>
      </c>
      <c r="E1492" s="258">
        <v>46011</v>
      </c>
      <c r="F1492" s="258">
        <v>46041</v>
      </c>
      <c r="G1492" s="257">
        <v>-26</v>
      </c>
      <c r="H1492" s="257">
        <v>143500</v>
      </c>
      <c r="I1492" s="257">
        <v>143500</v>
      </c>
      <c r="J1492" s="257">
        <v>143500</v>
      </c>
      <c r="K1492" s="257">
        <v>0</v>
      </c>
      <c r="L1492" s="257">
        <v>0</v>
      </c>
      <c r="M1492" s="257">
        <v>0</v>
      </c>
      <c r="N1492" s="257">
        <v>0</v>
      </c>
      <c r="O1492" s="257">
        <v>0</v>
      </c>
      <c r="P1492" s="254"/>
    </row>
    <row r="1493" spans="1:16" ht="18.75" customHeight="1">
      <c r="A1493" s="12" t="s">
        <v>140</v>
      </c>
      <c r="B1493" s="255">
        <v>751</v>
      </c>
      <c r="C1493" s="256">
        <v>18802</v>
      </c>
      <c r="D1493" s="257">
        <v>1</v>
      </c>
      <c r="E1493" s="258">
        <v>46013</v>
      </c>
      <c r="F1493" s="258">
        <v>46043</v>
      </c>
      <c r="G1493" s="257">
        <v>-28</v>
      </c>
      <c r="H1493" s="257">
        <v>176800</v>
      </c>
      <c r="I1493" s="257">
        <v>176800</v>
      </c>
      <c r="J1493" s="257">
        <v>176800</v>
      </c>
      <c r="K1493" s="257">
        <v>0</v>
      </c>
      <c r="L1493" s="257">
        <v>0</v>
      </c>
      <c r="M1493" s="257">
        <v>0</v>
      </c>
      <c r="N1493" s="257">
        <v>0</v>
      </c>
      <c r="O1493" s="257">
        <v>0</v>
      </c>
      <c r="P1493" s="254"/>
    </row>
    <row r="1494" spans="1:16" ht="18.75" customHeight="1">
      <c r="A1494" s="12" t="s">
        <v>140</v>
      </c>
      <c r="B1494" s="255">
        <v>751</v>
      </c>
      <c r="C1494" s="256">
        <v>18807</v>
      </c>
      <c r="D1494" s="257">
        <v>1</v>
      </c>
      <c r="E1494" s="258">
        <v>46013</v>
      </c>
      <c r="F1494" s="258">
        <v>46043</v>
      </c>
      <c r="G1494" s="257">
        <v>-28</v>
      </c>
      <c r="H1494" s="257">
        <v>630600</v>
      </c>
      <c r="I1494" s="257">
        <v>630600</v>
      </c>
      <c r="J1494" s="257">
        <v>630600</v>
      </c>
      <c r="K1494" s="257">
        <v>0</v>
      </c>
      <c r="L1494" s="257">
        <v>0</v>
      </c>
      <c r="M1494" s="257">
        <v>0</v>
      </c>
      <c r="N1494" s="257">
        <v>0</v>
      </c>
      <c r="O1494" s="257">
        <v>0</v>
      </c>
      <c r="P1494" s="254"/>
    </row>
    <row r="1495" spans="1:16" ht="18.75" customHeight="1">
      <c r="A1495" s="12" t="s">
        <v>140</v>
      </c>
      <c r="B1495" s="255">
        <v>751</v>
      </c>
      <c r="C1495" s="256">
        <v>18811</v>
      </c>
      <c r="D1495" s="257">
        <v>1</v>
      </c>
      <c r="E1495" s="258">
        <v>46013</v>
      </c>
      <c r="F1495" s="258">
        <v>46043</v>
      </c>
      <c r="G1495" s="257">
        <v>-28</v>
      </c>
      <c r="H1495" s="257">
        <v>54000</v>
      </c>
      <c r="I1495" s="257">
        <v>54000</v>
      </c>
      <c r="J1495" s="257">
        <v>54000</v>
      </c>
      <c r="K1495" s="257">
        <v>0</v>
      </c>
      <c r="L1495" s="257">
        <v>0</v>
      </c>
      <c r="M1495" s="257">
        <v>0</v>
      </c>
      <c r="N1495" s="257">
        <v>0</v>
      </c>
      <c r="O1495" s="257">
        <v>0</v>
      </c>
      <c r="P1495" s="254"/>
    </row>
    <row r="1496" spans="1:16" ht="18.75" customHeight="1">
      <c r="A1496" s="12" t="s">
        <v>140</v>
      </c>
      <c r="B1496" s="255">
        <v>751</v>
      </c>
      <c r="C1496" s="256">
        <v>18813</v>
      </c>
      <c r="D1496" s="257">
        <v>1</v>
      </c>
      <c r="E1496" s="258">
        <v>46013</v>
      </c>
      <c r="F1496" s="258">
        <v>46043</v>
      </c>
      <c r="G1496" s="257">
        <v>-28</v>
      </c>
      <c r="H1496" s="257">
        <v>2870400</v>
      </c>
      <c r="I1496" s="257">
        <v>2870400</v>
      </c>
      <c r="J1496" s="257">
        <v>2870400</v>
      </c>
      <c r="K1496" s="257">
        <v>0</v>
      </c>
      <c r="L1496" s="257">
        <v>0</v>
      </c>
      <c r="M1496" s="257">
        <v>0</v>
      </c>
      <c r="N1496" s="257">
        <v>0</v>
      </c>
      <c r="O1496" s="257">
        <v>0</v>
      </c>
      <c r="P1496" s="254"/>
    </row>
    <row r="1497" spans="1:16" ht="18.75" customHeight="1">
      <c r="A1497" s="12" t="s">
        <v>140</v>
      </c>
      <c r="B1497" s="255">
        <v>751</v>
      </c>
      <c r="C1497" s="256">
        <v>18814</v>
      </c>
      <c r="D1497" s="257">
        <v>1</v>
      </c>
      <c r="E1497" s="258">
        <v>46013</v>
      </c>
      <c r="F1497" s="258">
        <v>46043</v>
      </c>
      <c r="G1497" s="257">
        <v>-28</v>
      </c>
      <c r="H1497" s="257">
        <v>58500</v>
      </c>
      <c r="I1497" s="257">
        <v>58500</v>
      </c>
      <c r="J1497" s="257">
        <v>58500</v>
      </c>
      <c r="K1497" s="257">
        <v>0</v>
      </c>
      <c r="L1497" s="257">
        <v>0</v>
      </c>
      <c r="M1497" s="257">
        <v>0</v>
      </c>
      <c r="N1497" s="257">
        <v>0</v>
      </c>
      <c r="O1497" s="257">
        <v>0</v>
      </c>
      <c r="P1497" s="254"/>
    </row>
    <row r="1498" spans="1:16" ht="18.75" customHeight="1">
      <c r="A1498" s="12" t="s">
        <v>140</v>
      </c>
      <c r="B1498" s="255">
        <v>751</v>
      </c>
      <c r="C1498" s="256">
        <v>18818</v>
      </c>
      <c r="D1498" s="257">
        <v>1</v>
      </c>
      <c r="E1498" s="258">
        <v>46013</v>
      </c>
      <c r="F1498" s="258">
        <v>46043</v>
      </c>
      <c r="G1498" s="257">
        <v>-28</v>
      </c>
      <c r="H1498" s="257">
        <v>116000</v>
      </c>
      <c r="I1498" s="257">
        <v>116000</v>
      </c>
      <c r="J1498" s="257">
        <v>116000</v>
      </c>
      <c r="K1498" s="257">
        <v>0</v>
      </c>
      <c r="L1498" s="257">
        <v>0</v>
      </c>
      <c r="M1498" s="257">
        <v>0</v>
      </c>
      <c r="N1498" s="257">
        <v>0</v>
      </c>
      <c r="O1498" s="257">
        <v>0</v>
      </c>
      <c r="P1498" s="254"/>
    </row>
    <row r="1499" spans="1:16" ht="18.75" customHeight="1">
      <c r="A1499" s="12" t="s">
        <v>140</v>
      </c>
      <c r="B1499" s="255">
        <v>751</v>
      </c>
      <c r="C1499" s="256">
        <v>18823</v>
      </c>
      <c r="D1499" s="257">
        <v>1</v>
      </c>
      <c r="E1499" s="258">
        <v>46013</v>
      </c>
      <c r="F1499" s="258">
        <v>46043</v>
      </c>
      <c r="G1499" s="257">
        <v>-28</v>
      </c>
      <c r="H1499" s="257">
        <v>252000</v>
      </c>
      <c r="I1499" s="257">
        <v>252000</v>
      </c>
      <c r="J1499" s="257">
        <v>252000</v>
      </c>
      <c r="K1499" s="257">
        <v>0</v>
      </c>
      <c r="L1499" s="257">
        <v>0</v>
      </c>
      <c r="M1499" s="257">
        <v>0</v>
      </c>
      <c r="N1499" s="257">
        <v>0</v>
      </c>
      <c r="O1499" s="257">
        <v>0</v>
      </c>
      <c r="P1499" s="254"/>
    </row>
    <row r="1500" spans="1:16" ht="18.75" customHeight="1">
      <c r="A1500" s="12" t="s">
        <v>140</v>
      </c>
      <c r="B1500" s="255">
        <v>751</v>
      </c>
      <c r="C1500" s="256">
        <v>18824</v>
      </c>
      <c r="D1500" s="257">
        <v>0</v>
      </c>
      <c r="E1500" s="258">
        <v>46013</v>
      </c>
      <c r="F1500" s="258">
        <v>46043</v>
      </c>
      <c r="G1500" s="257">
        <v>-28</v>
      </c>
      <c r="H1500" s="257">
        <v>2535500</v>
      </c>
      <c r="I1500" s="257">
        <v>2535500</v>
      </c>
      <c r="J1500" s="257">
        <v>2535500</v>
      </c>
      <c r="K1500" s="257">
        <v>0</v>
      </c>
      <c r="L1500" s="257">
        <v>0</v>
      </c>
      <c r="M1500" s="257">
        <v>0</v>
      </c>
      <c r="N1500" s="257">
        <v>0</v>
      </c>
      <c r="O1500" s="257">
        <v>0</v>
      </c>
      <c r="P1500" s="254"/>
    </row>
    <row r="1501" spans="1:16" ht="18.75" customHeight="1">
      <c r="A1501" s="12" t="s">
        <v>140</v>
      </c>
      <c r="B1501" s="255">
        <v>751</v>
      </c>
      <c r="C1501" s="256">
        <v>18830</v>
      </c>
      <c r="D1501" s="257">
        <v>1</v>
      </c>
      <c r="E1501" s="258">
        <v>46014</v>
      </c>
      <c r="F1501" s="258">
        <v>46044</v>
      </c>
      <c r="G1501" s="257">
        <v>-29</v>
      </c>
      <c r="H1501" s="257">
        <v>251850</v>
      </c>
      <c r="I1501" s="257">
        <v>251850</v>
      </c>
      <c r="J1501" s="257">
        <v>251850</v>
      </c>
      <c r="K1501" s="257">
        <v>0</v>
      </c>
      <c r="L1501" s="257">
        <v>0</v>
      </c>
      <c r="M1501" s="257">
        <v>0</v>
      </c>
      <c r="N1501" s="257">
        <v>0</v>
      </c>
      <c r="O1501" s="257">
        <v>0</v>
      </c>
      <c r="P1501" s="254"/>
    </row>
    <row r="1502" spans="1:16" ht="18.75" customHeight="1">
      <c r="A1502" s="12" t="s">
        <v>140</v>
      </c>
      <c r="B1502" s="255">
        <v>751</v>
      </c>
      <c r="C1502" s="256">
        <v>18833</v>
      </c>
      <c r="D1502" s="257">
        <v>1</v>
      </c>
      <c r="E1502" s="258">
        <v>46014</v>
      </c>
      <c r="F1502" s="258">
        <v>46044</v>
      </c>
      <c r="G1502" s="257">
        <v>-29</v>
      </c>
      <c r="H1502" s="257">
        <v>5210800</v>
      </c>
      <c r="I1502" s="257">
        <v>5210800</v>
      </c>
      <c r="J1502" s="257">
        <v>5210800</v>
      </c>
      <c r="K1502" s="257">
        <v>0</v>
      </c>
      <c r="L1502" s="257">
        <v>0</v>
      </c>
      <c r="M1502" s="257">
        <v>0</v>
      </c>
      <c r="N1502" s="257">
        <v>0</v>
      </c>
      <c r="O1502" s="257">
        <v>0</v>
      </c>
      <c r="P1502" s="254"/>
    </row>
    <row r="1503" spans="1:16" ht="18.75" customHeight="1">
      <c r="A1503" s="12" t="s">
        <v>140</v>
      </c>
      <c r="B1503" s="255">
        <v>751</v>
      </c>
      <c r="C1503" s="256">
        <v>18846</v>
      </c>
      <c r="D1503" s="257">
        <v>1</v>
      </c>
      <c r="E1503" s="258">
        <v>46014</v>
      </c>
      <c r="F1503" s="258">
        <v>46044</v>
      </c>
      <c r="G1503" s="257">
        <v>-29</v>
      </c>
      <c r="H1503" s="257">
        <v>168780</v>
      </c>
      <c r="I1503" s="257">
        <v>168780</v>
      </c>
      <c r="J1503" s="257">
        <v>168780</v>
      </c>
      <c r="K1503" s="257">
        <v>0</v>
      </c>
      <c r="L1503" s="257">
        <v>0</v>
      </c>
      <c r="M1503" s="257">
        <v>0</v>
      </c>
      <c r="N1503" s="257">
        <v>0</v>
      </c>
      <c r="O1503" s="257">
        <v>0</v>
      </c>
      <c r="P1503" s="254"/>
    </row>
    <row r="1504" spans="1:16" ht="18.75" customHeight="1">
      <c r="A1504" s="12" t="s">
        <v>140</v>
      </c>
      <c r="B1504" s="255">
        <v>751</v>
      </c>
      <c r="C1504" s="256">
        <v>18847</v>
      </c>
      <c r="D1504" s="257">
        <v>4</v>
      </c>
      <c r="E1504" s="258">
        <v>46014</v>
      </c>
      <c r="F1504" s="258">
        <v>46044</v>
      </c>
      <c r="G1504" s="257">
        <v>-29</v>
      </c>
      <c r="H1504" s="257">
        <v>95060</v>
      </c>
      <c r="I1504" s="257">
        <v>95060</v>
      </c>
      <c r="J1504" s="257">
        <v>95060</v>
      </c>
      <c r="K1504" s="257">
        <v>0</v>
      </c>
      <c r="L1504" s="257">
        <v>0</v>
      </c>
      <c r="M1504" s="257">
        <v>0</v>
      </c>
      <c r="N1504" s="257">
        <v>0</v>
      </c>
      <c r="O1504" s="257">
        <v>0</v>
      </c>
      <c r="P1504" s="254"/>
    </row>
    <row r="1505" spans="1:16" ht="18.75" customHeight="1">
      <c r="A1505" s="12" t="s">
        <v>140</v>
      </c>
      <c r="B1505" s="255">
        <v>751</v>
      </c>
      <c r="C1505" s="256">
        <v>18849</v>
      </c>
      <c r="D1505" s="257">
        <v>1</v>
      </c>
      <c r="E1505" s="258">
        <v>46014</v>
      </c>
      <c r="F1505" s="258">
        <v>46044</v>
      </c>
      <c r="G1505" s="257">
        <v>-29</v>
      </c>
      <c r="H1505" s="257">
        <v>132480</v>
      </c>
      <c r="I1505" s="257">
        <v>132480</v>
      </c>
      <c r="J1505" s="257">
        <v>132480</v>
      </c>
      <c r="K1505" s="257">
        <v>0</v>
      </c>
      <c r="L1505" s="257">
        <v>0</v>
      </c>
      <c r="M1505" s="257">
        <v>0</v>
      </c>
      <c r="N1505" s="257">
        <v>0</v>
      </c>
      <c r="O1505" s="257">
        <v>0</v>
      </c>
      <c r="P1505" s="254"/>
    </row>
    <row r="1506" spans="1:16" ht="18.75" customHeight="1">
      <c r="A1506" s="12" t="s">
        <v>140</v>
      </c>
      <c r="B1506" s="255">
        <v>751</v>
      </c>
      <c r="C1506" s="256">
        <v>18855</v>
      </c>
      <c r="D1506" s="257">
        <v>1</v>
      </c>
      <c r="E1506" s="258">
        <v>46014</v>
      </c>
      <c r="F1506" s="258">
        <v>46044</v>
      </c>
      <c r="G1506" s="257">
        <v>-29</v>
      </c>
      <c r="H1506" s="257">
        <v>168000</v>
      </c>
      <c r="I1506" s="257">
        <v>168000</v>
      </c>
      <c r="J1506" s="257">
        <v>168000</v>
      </c>
      <c r="K1506" s="257">
        <v>0</v>
      </c>
      <c r="L1506" s="257">
        <v>0</v>
      </c>
      <c r="M1506" s="257">
        <v>0</v>
      </c>
      <c r="N1506" s="257">
        <v>0</v>
      </c>
      <c r="O1506" s="257">
        <v>0</v>
      </c>
      <c r="P1506" s="254"/>
    </row>
    <row r="1507" spans="1:16" ht="18.75" customHeight="1">
      <c r="A1507" s="12" t="s">
        <v>140</v>
      </c>
      <c r="B1507" s="255">
        <v>751</v>
      </c>
      <c r="C1507" s="256">
        <v>18856</v>
      </c>
      <c r="D1507" s="257">
        <v>1</v>
      </c>
      <c r="E1507" s="258">
        <v>46014</v>
      </c>
      <c r="F1507" s="258">
        <v>46044</v>
      </c>
      <c r="G1507" s="257">
        <v>-29</v>
      </c>
      <c r="H1507" s="257">
        <v>95680</v>
      </c>
      <c r="I1507" s="257">
        <v>95680</v>
      </c>
      <c r="J1507" s="257">
        <v>95680</v>
      </c>
      <c r="K1507" s="257">
        <v>0</v>
      </c>
      <c r="L1507" s="257">
        <v>0</v>
      </c>
      <c r="M1507" s="257">
        <v>0</v>
      </c>
      <c r="N1507" s="257">
        <v>0</v>
      </c>
      <c r="O1507" s="257">
        <v>0</v>
      </c>
      <c r="P1507" s="254"/>
    </row>
    <row r="1508" spans="1:16" ht="18.75" customHeight="1">
      <c r="A1508" s="12" t="s">
        <v>140</v>
      </c>
      <c r="B1508" s="255">
        <v>751</v>
      </c>
      <c r="C1508" s="256">
        <v>18857</v>
      </c>
      <c r="D1508" s="257">
        <v>1</v>
      </c>
      <c r="E1508" s="258">
        <v>46014</v>
      </c>
      <c r="F1508" s="258">
        <v>46044</v>
      </c>
      <c r="G1508" s="257">
        <v>-29</v>
      </c>
      <c r="H1508" s="257">
        <v>73600</v>
      </c>
      <c r="I1508" s="257">
        <v>73600</v>
      </c>
      <c r="J1508" s="257">
        <v>73600</v>
      </c>
      <c r="K1508" s="257">
        <v>0</v>
      </c>
      <c r="L1508" s="257">
        <v>0</v>
      </c>
      <c r="M1508" s="257">
        <v>0</v>
      </c>
      <c r="N1508" s="257">
        <v>0</v>
      </c>
      <c r="O1508" s="257">
        <v>0</v>
      </c>
      <c r="P1508" s="254"/>
    </row>
    <row r="1509" spans="1:16" ht="18.75" customHeight="1">
      <c r="A1509" s="12" t="s">
        <v>140</v>
      </c>
      <c r="B1509" s="255">
        <v>751</v>
      </c>
      <c r="C1509" s="256">
        <v>18858</v>
      </c>
      <c r="D1509" s="257">
        <v>4</v>
      </c>
      <c r="E1509" s="258">
        <v>46014</v>
      </c>
      <c r="F1509" s="258">
        <v>46044</v>
      </c>
      <c r="G1509" s="257">
        <v>-29</v>
      </c>
      <c r="H1509" s="257">
        <v>20000</v>
      </c>
      <c r="I1509" s="257">
        <v>20000</v>
      </c>
      <c r="J1509" s="257">
        <v>20000</v>
      </c>
      <c r="K1509" s="257">
        <v>0</v>
      </c>
      <c r="L1509" s="257">
        <v>0</v>
      </c>
      <c r="M1509" s="257">
        <v>0</v>
      </c>
      <c r="N1509" s="257">
        <v>0</v>
      </c>
      <c r="O1509" s="257">
        <v>0</v>
      </c>
      <c r="P1509" s="254"/>
    </row>
    <row r="1510" spans="1:16" ht="18.75" customHeight="1">
      <c r="A1510" s="12" t="s">
        <v>140</v>
      </c>
      <c r="B1510" s="255">
        <v>751</v>
      </c>
      <c r="C1510" s="256">
        <v>18859</v>
      </c>
      <c r="D1510" s="257">
        <v>1</v>
      </c>
      <c r="E1510" s="258">
        <v>46014</v>
      </c>
      <c r="F1510" s="258">
        <v>46044</v>
      </c>
      <c r="G1510" s="257">
        <v>-29</v>
      </c>
      <c r="H1510" s="257">
        <v>12000</v>
      </c>
      <c r="I1510" s="257">
        <v>12000</v>
      </c>
      <c r="J1510" s="257">
        <v>12000</v>
      </c>
      <c r="K1510" s="257">
        <v>0</v>
      </c>
      <c r="L1510" s="257">
        <v>0</v>
      </c>
      <c r="M1510" s="257">
        <v>0</v>
      </c>
      <c r="N1510" s="257">
        <v>0</v>
      </c>
      <c r="O1510" s="257">
        <v>0</v>
      </c>
      <c r="P1510" s="254"/>
    </row>
    <row r="1511" spans="1:16" ht="18.75" customHeight="1">
      <c r="A1511" s="12" t="s">
        <v>1378</v>
      </c>
      <c r="B1511" s="255">
        <v>151</v>
      </c>
      <c r="C1511" s="256">
        <v>23531</v>
      </c>
      <c r="D1511" s="257">
        <v>12</v>
      </c>
      <c r="E1511" s="258">
        <v>46014</v>
      </c>
      <c r="F1511" s="258">
        <v>46015</v>
      </c>
      <c r="G1511" s="257">
        <v>0</v>
      </c>
      <c r="H1511" s="257">
        <v>678500</v>
      </c>
      <c r="I1511" s="257">
        <v>678500</v>
      </c>
      <c r="J1511" s="257">
        <v>678500</v>
      </c>
      <c r="K1511" s="257">
        <v>0</v>
      </c>
      <c r="L1511" s="257">
        <v>0</v>
      </c>
      <c r="M1511" s="257">
        <v>0</v>
      </c>
      <c r="N1511" s="257">
        <v>0</v>
      </c>
      <c r="O1511" s="257">
        <v>0</v>
      </c>
      <c r="P1511" s="254"/>
    </row>
    <row r="1512" spans="1:16" ht="18.75" customHeight="1">
      <c r="A1512" s="12" t="s">
        <v>218</v>
      </c>
      <c r="B1512" s="255">
        <v>751</v>
      </c>
      <c r="C1512" s="256">
        <v>17048</v>
      </c>
      <c r="D1512" s="257">
        <v>8</v>
      </c>
      <c r="E1512" s="258">
        <v>45958</v>
      </c>
      <c r="F1512" s="258">
        <v>45973</v>
      </c>
      <c r="G1512" s="257">
        <v>42</v>
      </c>
      <c r="H1512" s="257">
        <v>538200</v>
      </c>
      <c r="I1512" s="257">
        <v>131350</v>
      </c>
      <c r="J1512" s="257">
        <v>0</v>
      </c>
      <c r="K1512" s="257">
        <v>0</v>
      </c>
      <c r="L1512" s="257">
        <v>0</v>
      </c>
      <c r="M1512" s="257">
        <v>0</v>
      </c>
      <c r="N1512" s="257">
        <v>0</v>
      </c>
      <c r="O1512" s="257">
        <v>131350</v>
      </c>
      <c r="P1512" s="254"/>
    </row>
    <row r="1513" spans="1:16" ht="18.75" customHeight="1">
      <c r="A1513" s="12" t="s">
        <v>218</v>
      </c>
      <c r="B1513" s="255">
        <v>751</v>
      </c>
      <c r="C1513" s="256">
        <v>17214</v>
      </c>
      <c r="D1513" s="257">
        <v>8</v>
      </c>
      <c r="E1513" s="258">
        <v>45965</v>
      </c>
      <c r="F1513" s="258">
        <v>45980</v>
      </c>
      <c r="G1513" s="257">
        <v>35</v>
      </c>
      <c r="H1513" s="257">
        <v>227550</v>
      </c>
      <c r="I1513" s="257">
        <v>227550</v>
      </c>
      <c r="J1513" s="257">
        <v>0</v>
      </c>
      <c r="K1513" s="257">
        <v>0</v>
      </c>
      <c r="L1513" s="257">
        <v>0</v>
      </c>
      <c r="M1513" s="257">
        <v>0</v>
      </c>
      <c r="N1513" s="257">
        <v>0</v>
      </c>
      <c r="O1513" s="257">
        <v>227550</v>
      </c>
      <c r="P1513" s="254"/>
    </row>
    <row r="1514" spans="1:16" ht="18.75" customHeight="1">
      <c r="A1514" s="12" t="s">
        <v>218</v>
      </c>
      <c r="B1514" s="255">
        <v>751</v>
      </c>
      <c r="C1514" s="256">
        <v>17220</v>
      </c>
      <c r="D1514" s="257">
        <v>8</v>
      </c>
      <c r="E1514" s="258">
        <v>45965</v>
      </c>
      <c r="F1514" s="258">
        <v>45980</v>
      </c>
      <c r="G1514" s="257">
        <v>35</v>
      </c>
      <c r="H1514" s="257">
        <v>489600</v>
      </c>
      <c r="I1514" s="257">
        <v>489600</v>
      </c>
      <c r="J1514" s="257">
        <v>0</v>
      </c>
      <c r="K1514" s="257">
        <v>0</v>
      </c>
      <c r="L1514" s="257">
        <v>0</v>
      </c>
      <c r="M1514" s="257">
        <v>0</v>
      </c>
      <c r="N1514" s="257">
        <v>0</v>
      </c>
      <c r="O1514" s="257">
        <v>489600</v>
      </c>
      <c r="P1514" s="254"/>
    </row>
    <row r="1515" spans="1:16" ht="18.75" customHeight="1">
      <c r="A1515" s="12" t="s">
        <v>218</v>
      </c>
      <c r="B1515" s="255">
        <v>751</v>
      </c>
      <c r="C1515" s="256">
        <v>17267</v>
      </c>
      <c r="D1515" s="257">
        <v>8</v>
      </c>
      <c r="E1515" s="258">
        <v>45966</v>
      </c>
      <c r="F1515" s="258">
        <v>45981</v>
      </c>
      <c r="G1515" s="257">
        <v>34</v>
      </c>
      <c r="H1515" s="257">
        <v>294600</v>
      </c>
      <c r="I1515" s="257">
        <v>294600</v>
      </c>
      <c r="J1515" s="257">
        <v>0</v>
      </c>
      <c r="K1515" s="257">
        <v>0</v>
      </c>
      <c r="L1515" s="257">
        <v>0</v>
      </c>
      <c r="M1515" s="257">
        <v>0</v>
      </c>
      <c r="N1515" s="257">
        <v>0</v>
      </c>
      <c r="O1515" s="257">
        <v>294600</v>
      </c>
      <c r="P1515" s="254"/>
    </row>
    <row r="1516" spans="1:16" ht="18.75" customHeight="1">
      <c r="A1516" s="12" t="s">
        <v>218</v>
      </c>
      <c r="B1516" s="255">
        <v>751</v>
      </c>
      <c r="C1516" s="256">
        <v>17271</v>
      </c>
      <c r="D1516" s="257">
        <v>8</v>
      </c>
      <c r="E1516" s="258">
        <v>45966</v>
      </c>
      <c r="F1516" s="258">
        <v>45981</v>
      </c>
      <c r="G1516" s="257">
        <v>34</v>
      </c>
      <c r="H1516" s="257">
        <v>138450</v>
      </c>
      <c r="I1516" s="257">
        <v>138450</v>
      </c>
      <c r="J1516" s="257">
        <v>0</v>
      </c>
      <c r="K1516" s="257">
        <v>0</v>
      </c>
      <c r="L1516" s="257">
        <v>0</v>
      </c>
      <c r="M1516" s="257">
        <v>0</v>
      </c>
      <c r="N1516" s="257">
        <v>0</v>
      </c>
      <c r="O1516" s="257">
        <v>138450</v>
      </c>
      <c r="P1516" s="254"/>
    </row>
    <row r="1517" spans="1:16" ht="18.75" customHeight="1">
      <c r="A1517" s="12" t="s">
        <v>218</v>
      </c>
      <c r="B1517" s="255">
        <v>751</v>
      </c>
      <c r="C1517" s="256">
        <v>17345</v>
      </c>
      <c r="D1517" s="257">
        <v>8</v>
      </c>
      <c r="E1517" s="258">
        <v>45968</v>
      </c>
      <c r="F1517" s="258">
        <v>45983</v>
      </c>
      <c r="G1517" s="257">
        <v>32</v>
      </c>
      <c r="H1517" s="257">
        <v>331200</v>
      </c>
      <c r="I1517" s="257">
        <v>331200</v>
      </c>
      <c r="J1517" s="257">
        <v>0</v>
      </c>
      <c r="K1517" s="257">
        <v>0</v>
      </c>
      <c r="L1517" s="257">
        <v>0</v>
      </c>
      <c r="M1517" s="257">
        <v>0</v>
      </c>
      <c r="N1517" s="257">
        <v>0</v>
      </c>
      <c r="O1517" s="257">
        <v>331200</v>
      </c>
      <c r="P1517" s="254"/>
    </row>
    <row r="1518" spans="1:16" ht="18.75" customHeight="1">
      <c r="A1518" s="12" t="s">
        <v>218</v>
      </c>
      <c r="B1518" s="255">
        <v>751</v>
      </c>
      <c r="C1518" s="256">
        <v>17516</v>
      </c>
      <c r="D1518" s="257">
        <v>8</v>
      </c>
      <c r="E1518" s="258">
        <v>45974</v>
      </c>
      <c r="F1518" s="258">
        <v>45989</v>
      </c>
      <c r="G1518" s="257">
        <v>26</v>
      </c>
      <c r="H1518" s="257">
        <v>135050</v>
      </c>
      <c r="I1518" s="257">
        <v>135050</v>
      </c>
      <c r="J1518" s="257">
        <v>0</v>
      </c>
      <c r="K1518" s="257">
        <v>0</v>
      </c>
      <c r="L1518" s="257">
        <v>0</v>
      </c>
      <c r="M1518" s="257">
        <v>0</v>
      </c>
      <c r="N1518" s="257">
        <v>135050</v>
      </c>
      <c r="O1518" s="257">
        <v>0</v>
      </c>
      <c r="P1518" s="254"/>
    </row>
    <row r="1519" spans="1:16" ht="18.75" customHeight="1">
      <c r="A1519" s="12" t="s">
        <v>218</v>
      </c>
      <c r="B1519" s="255">
        <v>751</v>
      </c>
      <c r="C1519" s="256">
        <v>17528</v>
      </c>
      <c r="D1519" s="257">
        <v>8</v>
      </c>
      <c r="E1519" s="258">
        <v>45974</v>
      </c>
      <c r="F1519" s="258">
        <v>45989</v>
      </c>
      <c r="G1519" s="257">
        <v>26</v>
      </c>
      <c r="H1519" s="257">
        <v>453200</v>
      </c>
      <c r="I1519" s="257">
        <v>453200</v>
      </c>
      <c r="J1519" s="257">
        <v>0</v>
      </c>
      <c r="K1519" s="257">
        <v>0</v>
      </c>
      <c r="L1519" s="257">
        <v>0</v>
      </c>
      <c r="M1519" s="257">
        <v>0</v>
      </c>
      <c r="N1519" s="257">
        <v>453200</v>
      </c>
      <c r="O1519" s="257">
        <v>0</v>
      </c>
      <c r="P1519" s="254"/>
    </row>
    <row r="1520" spans="1:16" ht="18.75" customHeight="1">
      <c r="A1520" s="12" t="s">
        <v>218</v>
      </c>
      <c r="B1520" s="255">
        <v>751</v>
      </c>
      <c r="C1520" s="256">
        <v>17840</v>
      </c>
      <c r="D1520" s="257">
        <v>8</v>
      </c>
      <c r="E1520" s="258">
        <v>45986</v>
      </c>
      <c r="F1520" s="258">
        <v>46001</v>
      </c>
      <c r="G1520" s="257">
        <v>14</v>
      </c>
      <c r="H1520" s="257">
        <v>716200</v>
      </c>
      <c r="I1520" s="257">
        <v>704500</v>
      </c>
      <c r="J1520" s="257">
        <v>0</v>
      </c>
      <c r="K1520" s="257">
        <v>0</v>
      </c>
      <c r="L1520" s="257">
        <v>704500</v>
      </c>
      <c r="M1520" s="257">
        <v>0</v>
      </c>
      <c r="N1520" s="257">
        <v>0</v>
      </c>
      <c r="O1520" s="257">
        <v>0</v>
      </c>
      <c r="P1520" s="254"/>
    </row>
    <row r="1521" spans="1:16" ht="18.75" customHeight="1">
      <c r="A1521" s="12" t="s">
        <v>218</v>
      </c>
      <c r="B1521" s="255">
        <v>751</v>
      </c>
      <c r="C1521" s="256">
        <v>18004</v>
      </c>
      <c r="D1521" s="257">
        <v>8</v>
      </c>
      <c r="E1521" s="258">
        <v>45992</v>
      </c>
      <c r="F1521" s="258">
        <v>46007</v>
      </c>
      <c r="G1521" s="257">
        <v>8</v>
      </c>
      <c r="H1521" s="257">
        <v>637100</v>
      </c>
      <c r="I1521" s="257">
        <v>637100</v>
      </c>
      <c r="J1521" s="257">
        <v>0</v>
      </c>
      <c r="K1521" s="257">
        <v>637100</v>
      </c>
      <c r="L1521" s="257">
        <v>0</v>
      </c>
      <c r="M1521" s="257">
        <v>0</v>
      </c>
      <c r="N1521" s="257">
        <v>0</v>
      </c>
      <c r="O1521" s="257">
        <v>0</v>
      </c>
      <c r="P1521" s="254"/>
    </row>
    <row r="1522" spans="1:16" ht="18.75" customHeight="1">
      <c r="A1522" s="12" t="s">
        <v>218</v>
      </c>
      <c r="B1522" s="255">
        <v>751</v>
      </c>
      <c r="C1522" s="256">
        <v>18073</v>
      </c>
      <c r="D1522" s="257">
        <v>8</v>
      </c>
      <c r="E1522" s="258">
        <v>45993</v>
      </c>
      <c r="F1522" s="258">
        <v>46008</v>
      </c>
      <c r="G1522" s="257">
        <v>7</v>
      </c>
      <c r="H1522" s="257">
        <v>149850</v>
      </c>
      <c r="I1522" s="257">
        <v>149850</v>
      </c>
      <c r="J1522" s="257">
        <v>0</v>
      </c>
      <c r="K1522" s="257">
        <v>149850</v>
      </c>
      <c r="L1522" s="257">
        <v>0</v>
      </c>
      <c r="M1522" s="257">
        <v>0</v>
      </c>
      <c r="N1522" s="257">
        <v>0</v>
      </c>
      <c r="O1522" s="257">
        <v>0</v>
      </c>
      <c r="P1522" s="254"/>
    </row>
    <row r="1523" spans="1:16" ht="18.75" customHeight="1">
      <c r="A1523" s="12" t="s">
        <v>218</v>
      </c>
      <c r="B1523" s="255">
        <v>751</v>
      </c>
      <c r="C1523" s="256">
        <v>18074</v>
      </c>
      <c r="D1523" s="257">
        <v>8</v>
      </c>
      <c r="E1523" s="258">
        <v>45993</v>
      </c>
      <c r="F1523" s="258">
        <v>46008</v>
      </c>
      <c r="G1523" s="257">
        <v>7</v>
      </c>
      <c r="H1523" s="257">
        <v>294450</v>
      </c>
      <c r="I1523" s="257">
        <v>294450</v>
      </c>
      <c r="J1523" s="257">
        <v>0</v>
      </c>
      <c r="K1523" s="257">
        <v>294450</v>
      </c>
      <c r="L1523" s="257">
        <v>0</v>
      </c>
      <c r="M1523" s="257">
        <v>0</v>
      </c>
      <c r="N1523" s="257">
        <v>0</v>
      </c>
      <c r="O1523" s="257">
        <v>0</v>
      </c>
      <c r="P1523" s="254"/>
    </row>
    <row r="1524" spans="1:16" ht="18.75" customHeight="1">
      <c r="A1524" s="12" t="s">
        <v>218</v>
      </c>
      <c r="B1524" s="255">
        <v>751</v>
      </c>
      <c r="C1524" s="256">
        <v>18171</v>
      </c>
      <c r="D1524" s="257">
        <v>8</v>
      </c>
      <c r="E1524" s="258">
        <v>45995</v>
      </c>
      <c r="F1524" s="258">
        <v>46010</v>
      </c>
      <c r="G1524" s="257">
        <v>5</v>
      </c>
      <c r="H1524" s="257">
        <v>228800</v>
      </c>
      <c r="I1524" s="257">
        <v>228800</v>
      </c>
      <c r="J1524" s="257">
        <v>0</v>
      </c>
      <c r="K1524" s="257">
        <v>228800</v>
      </c>
      <c r="L1524" s="257">
        <v>0</v>
      </c>
      <c r="M1524" s="257">
        <v>0</v>
      </c>
      <c r="N1524" s="257">
        <v>0</v>
      </c>
      <c r="O1524" s="257">
        <v>0</v>
      </c>
      <c r="P1524" s="254"/>
    </row>
    <row r="1525" spans="1:16" ht="18.75" customHeight="1">
      <c r="A1525" s="12" t="s">
        <v>218</v>
      </c>
      <c r="B1525" s="255">
        <v>751</v>
      </c>
      <c r="C1525" s="256">
        <v>18207</v>
      </c>
      <c r="D1525" s="257">
        <v>8</v>
      </c>
      <c r="E1525" s="258">
        <v>45996</v>
      </c>
      <c r="F1525" s="258">
        <v>46011</v>
      </c>
      <c r="G1525" s="257">
        <v>4</v>
      </c>
      <c r="H1525" s="257">
        <v>100800</v>
      </c>
      <c r="I1525" s="257">
        <v>100800</v>
      </c>
      <c r="J1525" s="257">
        <v>0</v>
      </c>
      <c r="K1525" s="257">
        <v>100800</v>
      </c>
      <c r="L1525" s="257">
        <v>0</v>
      </c>
      <c r="M1525" s="257">
        <v>0</v>
      </c>
      <c r="N1525" s="257">
        <v>0</v>
      </c>
      <c r="O1525" s="257">
        <v>0</v>
      </c>
      <c r="P1525" s="254"/>
    </row>
    <row r="1526" spans="1:16" ht="18.75" customHeight="1">
      <c r="A1526" s="12" t="s">
        <v>218</v>
      </c>
      <c r="B1526" s="255">
        <v>751</v>
      </c>
      <c r="C1526" s="256">
        <v>18210</v>
      </c>
      <c r="D1526" s="257">
        <v>8</v>
      </c>
      <c r="E1526" s="258">
        <v>45996</v>
      </c>
      <c r="F1526" s="258">
        <v>46011</v>
      </c>
      <c r="G1526" s="257">
        <v>4</v>
      </c>
      <c r="H1526" s="257">
        <v>228800</v>
      </c>
      <c r="I1526" s="257">
        <v>228800</v>
      </c>
      <c r="J1526" s="257">
        <v>0</v>
      </c>
      <c r="K1526" s="257">
        <v>228800</v>
      </c>
      <c r="L1526" s="257">
        <v>0</v>
      </c>
      <c r="M1526" s="257">
        <v>0</v>
      </c>
      <c r="N1526" s="257">
        <v>0</v>
      </c>
      <c r="O1526" s="257">
        <v>0</v>
      </c>
      <c r="P1526" s="254"/>
    </row>
    <row r="1527" spans="1:16" ht="18.75" customHeight="1">
      <c r="A1527" s="12" t="s">
        <v>218</v>
      </c>
      <c r="B1527" s="255">
        <v>751</v>
      </c>
      <c r="C1527" s="256">
        <v>18226</v>
      </c>
      <c r="D1527" s="257">
        <v>8</v>
      </c>
      <c r="E1527" s="258">
        <v>45996</v>
      </c>
      <c r="F1527" s="258">
        <v>46011</v>
      </c>
      <c r="G1527" s="257">
        <v>4</v>
      </c>
      <c r="H1527" s="257">
        <v>354200</v>
      </c>
      <c r="I1527" s="257">
        <v>354200</v>
      </c>
      <c r="J1527" s="257">
        <v>0</v>
      </c>
      <c r="K1527" s="257">
        <v>354200</v>
      </c>
      <c r="L1527" s="257">
        <v>0</v>
      </c>
      <c r="M1527" s="257">
        <v>0</v>
      </c>
      <c r="N1527" s="257">
        <v>0</v>
      </c>
      <c r="O1527" s="257">
        <v>0</v>
      </c>
      <c r="P1527" s="254"/>
    </row>
    <row r="1528" spans="1:16" ht="18.75" customHeight="1">
      <c r="A1528" s="12" t="s">
        <v>218</v>
      </c>
      <c r="B1528" s="255">
        <v>751</v>
      </c>
      <c r="C1528" s="256">
        <v>18329</v>
      </c>
      <c r="D1528" s="257">
        <v>8</v>
      </c>
      <c r="E1528" s="258">
        <v>46001</v>
      </c>
      <c r="F1528" s="258">
        <v>46016</v>
      </c>
      <c r="G1528" s="257">
        <v>-1</v>
      </c>
      <c r="H1528" s="257">
        <v>436800</v>
      </c>
      <c r="I1528" s="257">
        <v>436800</v>
      </c>
      <c r="J1528" s="257">
        <v>436800</v>
      </c>
      <c r="K1528" s="257">
        <v>0</v>
      </c>
      <c r="L1528" s="257">
        <v>0</v>
      </c>
      <c r="M1528" s="257">
        <v>0</v>
      </c>
      <c r="N1528" s="257">
        <v>0</v>
      </c>
      <c r="O1528" s="257">
        <v>0</v>
      </c>
      <c r="P1528" s="254"/>
    </row>
    <row r="1529" spans="1:16" ht="18.75" customHeight="1">
      <c r="A1529" s="12" t="s">
        <v>218</v>
      </c>
      <c r="B1529" s="255">
        <v>751</v>
      </c>
      <c r="C1529" s="256">
        <v>18390</v>
      </c>
      <c r="D1529" s="257">
        <v>8</v>
      </c>
      <c r="E1529" s="258">
        <v>46002</v>
      </c>
      <c r="F1529" s="258">
        <v>46017</v>
      </c>
      <c r="G1529" s="257">
        <v>-2</v>
      </c>
      <c r="H1529" s="257">
        <v>1139600</v>
      </c>
      <c r="I1529" s="257">
        <v>1139600</v>
      </c>
      <c r="J1529" s="257">
        <v>1139600</v>
      </c>
      <c r="K1529" s="257">
        <v>0</v>
      </c>
      <c r="L1529" s="257">
        <v>0</v>
      </c>
      <c r="M1529" s="257">
        <v>0</v>
      </c>
      <c r="N1529" s="257">
        <v>0</v>
      </c>
      <c r="O1529" s="257">
        <v>0</v>
      </c>
      <c r="P1529" s="254"/>
    </row>
    <row r="1530" spans="1:16" ht="18.75" customHeight="1">
      <c r="A1530" s="12" t="s">
        <v>219</v>
      </c>
      <c r="B1530" s="255">
        <v>151</v>
      </c>
      <c r="C1530" s="256">
        <v>23546</v>
      </c>
      <c r="D1530" s="257">
        <v>1</v>
      </c>
      <c r="E1530" s="258">
        <v>46014</v>
      </c>
      <c r="F1530" s="258">
        <v>46015</v>
      </c>
      <c r="G1530" s="257">
        <v>0</v>
      </c>
      <c r="H1530" s="257">
        <v>1236300</v>
      </c>
      <c r="I1530" s="257">
        <v>1236300</v>
      </c>
      <c r="J1530" s="257">
        <v>1236300</v>
      </c>
      <c r="K1530" s="257">
        <v>0</v>
      </c>
      <c r="L1530" s="257">
        <v>0</v>
      </c>
      <c r="M1530" s="257">
        <v>0</v>
      </c>
      <c r="N1530" s="257">
        <v>0</v>
      </c>
      <c r="O1530" s="257">
        <v>0</v>
      </c>
      <c r="P1530" s="254"/>
    </row>
    <row r="1531" spans="1:16" ht="18.75" customHeight="1">
      <c r="A1531" s="12" t="s">
        <v>220</v>
      </c>
      <c r="B1531" s="255">
        <v>151</v>
      </c>
      <c r="C1531" s="256">
        <v>23116</v>
      </c>
      <c r="D1531" s="257">
        <v>1</v>
      </c>
      <c r="E1531" s="258">
        <v>46001</v>
      </c>
      <c r="F1531" s="258">
        <v>46009</v>
      </c>
      <c r="G1531" s="257">
        <v>6</v>
      </c>
      <c r="H1531" s="257">
        <v>1778850</v>
      </c>
      <c r="I1531" s="257">
        <v>1177400</v>
      </c>
      <c r="J1531" s="257">
        <v>0</v>
      </c>
      <c r="K1531" s="257">
        <v>1177400</v>
      </c>
      <c r="L1531" s="257">
        <v>0</v>
      </c>
      <c r="M1531" s="257">
        <v>0</v>
      </c>
      <c r="N1531" s="257">
        <v>0</v>
      </c>
      <c r="O1531" s="257">
        <v>0</v>
      </c>
      <c r="P1531" s="254"/>
    </row>
    <row r="1532" spans="1:16" ht="18.75" customHeight="1">
      <c r="A1532" s="12" t="s">
        <v>220</v>
      </c>
      <c r="B1532" s="255">
        <v>151</v>
      </c>
      <c r="C1532" s="256">
        <v>23511</v>
      </c>
      <c r="D1532" s="257">
        <v>1</v>
      </c>
      <c r="E1532" s="258">
        <v>46013</v>
      </c>
      <c r="F1532" s="258">
        <v>46021</v>
      </c>
      <c r="G1532" s="257">
        <v>-6</v>
      </c>
      <c r="H1532" s="257">
        <v>1550000</v>
      </c>
      <c r="I1532" s="257">
        <v>1550000</v>
      </c>
      <c r="J1532" s="257">
        <v>1550000</v>
      </c>
      <c r="K1532" s="257">
        <v>0</v>
      </c>
      <c r="L1532" s="257">
        <v>0</v>
      </c>
      <c r="M1532" s="257">
        <v>0</v>
      </c>
      <c r="N1532" s="257">
        <v>0</v>
      </c>
      <c r="O1532" s="257">
        <v>0</v>
      </c>
      <c r="P1532" s="254"/>
    </row>
    <row r="1533" spans="1:16" ht="18.75" customHeight="1">
      <c r="A1533" s="12" t="s">
        <v>220</v>
      </c>
      <c r="B1533" s="255">
        <v>151</v>
      </c>
      <c r="C1533" s="256">
        <v>23512</v>
      </c>
      <c r="D1533" s="257">
        <v>1</v>
      </c>
      <c r="E1533" s="258">
        <v>46013</v>
      </c>
      <c r="F1533" s="258">
        <v>46021</v>
      </c>
      <c r="G1533" s="257">
        <v>-6</v>
      </c>
      <c r="H1533" s="257">
        <v>1395000</v>
      </c>
      <c r="I1533" s="257">
        <v>1395000</v>
      </c>
      <c r="J1533" s="257">
        <v>1395000</v>
      </c>
      <c r="K1533" s="257">
        <v>0</v>
      </c>
      <c r="L1533" s="257">
        <v>0</v>
      </c>
      <c r="M1533" s="257">
        <v>0</v>
      </c>
      <c r="N1533" s="257">
        <v>0</v>
      </c>
      <c r="O1533" s="257">
        <v>0</v>
      </c>
      <c r="P1533" s="254"/>
    </row>
    <row r="1534" spans="1:16" ht="18.75" customHeight="1">
      <c r="A1534" s="12" t="s">
        <v>220</v>
      </c>
      <c r="B1534" s="255">
        <v>151</v>
      </c>
      <c r="C1534" s="256">
        <v>23513</v>
      </c>
      <c r="D1534" s="257">
        <v>1</v>
      </c>
      <c r="E1534" s="258">
        <v>46013</v>
      </c>
      <c r="F1534" s="258">
        <v>46021</v>
      </c>
      <c r="G1534" s="257">
        <v>-6</v>
      </c>
      <c r="H1534" s="257">
        <v>1550000</v>
      </c>
      <c r="I1534" s="257">
        <v>1550000</v>
      </c>
      <c r="J1534" s="257">
        <v>1550000</v>
      </c>
      <c r="K1534" s="257">
        <v>0</v>
      </c>
      <c r="L1534" s="257">
        <v>0</v>
      </c>
      <c r="M1534" s="257">
        <v>0</v>
      </c>
      <c r="N1534" s="257">
        <v>0</v>
      </c>
      <c r="O1534" s="257">
        <v>0</v>
      </c>
      <c r="P1534" s="254"/>
    </row>
    <row r="1535" spans="1:16" ht="18.75" customHeight="1">
      <c r="A1535" s="12" t="s">
        <v>220</v>
      </c>
      <c r="B1535" s="255">
        <v>151</v>
      </c>
      <c r="C1535" s="256">
        <v>23514</v>
      </c>
      <c r="D1535" s="257">
        <v>1</v>
      </c>
      <c r="E1535" s="258">
        <v>46013</v>
      </c>
      <c r="F1535" s="258">
        <v>46021</v>
      </c>
      <c r="G1535" s="257">
        <v>-6</v>
      </c>
      <c r="H1535" s="257">
        <v>1240000</v>
      </c>
      <c r="I1535" s="257">
        <v>1240000</v>
      </c>
      <c r="J1535" s="257">
        <v>1240000</v>
      </c>
      <c r="K1535" s="257">
        <v>0</v>
      </c>
      <c r="L1535" s="257">
        <v>0</v>
      </c>
      <c r="M1535" s="257">
        <v>0</v>
      </c>
      <c r="N1535" s="257">
        <v>0</v>
      </c>
      <c r="O1535" s="257">
        <v>0</v>
      </c>
      <c r="P1535" s="254"/>
    </row>
    <row r="1536" spans="1:16" ht="18.75" customHeight="1">
      <c r="A1536" s="12" t="s">
        <v>221</v>
      </c>
      <c r="B1536" s="255">
        <v>751</v>
      </c>
      <c r="C1536" s="256">
        <v>15799</v>
      </c>
      <c r="D1536" s="257">
        <v>0</v>
      </c>
      <c r="E1536" s="258">
        <v>45913</v>
      </c>
      <c r="F1536" s="258">
        <v>45921</v>
      </c>
      <c r="G1536" s="257">
        <v>94</v>
      </c>
      <c r="H1536" s="257">
        <v>167200</v>
      </c>
      <c r="I1536" s="257">
        <v>39694</v>
      </c>
      <c r="J1536" s="257">
        <v>0</v>
      </c>
      <c r="K1536" s="257">
        <v>0</v>
      </c>
      <c r="L1536" s="257">
        <v>0</v>
      </c>
      <c r="M1536" s="257">
        <v>0</v>
      </c>
      <c r="N1536" s="257">
        <v>0</v>
      </c>
      <c r="O1536" s="257">
        <v>39694</v>
      </c>
      <c r="P1536" s="254"/>
    </row>
    <row r="1537" spans="1:16" ht="18.75" customHeight="1">
      <c r="A1537" s="12" t="s">
        <v>221</v>
      </c>
      <c r="B1537" s="255">
        <v>751</v>
      </c>
      <c r="C1537" s="256">
        <v>17170</v>
      </c>
      <c r="D1537" s="257">
        <v>0</v>
      </c>
      <c r="E1537" s="258">
        <v>45962</v>
      </c>
      <c r="F1537" s="258">
        <v>45970</v>
      </c>
      <c r="G1537" s="257">
        <v>45</v>
      </c>
      <c r="H1537" s="257">
        <v>1551000</v>
      </c>
      <c r="I1537" s="257">
        <v>1551000</v>
      </c>
      <c r="J1537" s="257">
        <v>0</v>
      </c>
      <c r="K1537" s="257">
        <v>0</v>
      </c>
      <c r="L1537" s="257">
        <v>0</v>
      </c>
      <c r="M1537" s="257">
        <v>0</v>
      </c>
      <c r="N1537" s="257">
        <v>0</v>
      </c>
      <c r="O1537" s="257">
        <v>1551000</v>
      </c>
      <c r="P1537" s="254"/>
    </row>
    <row r="1538" spans="1:16" ht="18.75" customHeight="1">
      <c r="A1538" s="12" t="s">
        <v>221</v>
      </c>
      <c r="B1538" s="255">
        <v>751</v>
      </c>
      <c r="C1538" s="256">
        <v>17931</v>
      </c>
      <c r="D1538" s="257">
        <v>0</v>
      </c>
      <c r="E1538" s="258">
        <v>45988</v>
      </c>
      <c r="F1538" s="258">
        <v>45996</v>
      </c>
      <c r="G1538" s="257">
        <v>19</v>
      </c>
      <c r="H1538" s="257">
        <v>666000</v>
      </c>
      <c r="I1538" s="257">
        <v>666000</v>
      </c>
      <c r="J1538" s="257">
        <v>0</v>
      </c>
      <c r="K1538" s="257">
        <v>0</v>
      </c>
      <c r="L1538" s="257">
        <v>0</v>
      </c>
      <c r="M1538" s="257">
        <v>666000</v>
      </c>
      <c r="N1538" s="257">
        <v>0</v>
      </c>
      <c r="O1538" s="257">
        <v>0</v>
      </c>
      <c r="P1538" s="254"/>
    </row>
    <row r="1539" spans="1:16" ht="18.75" customHeight="1">
      <c r="A1539" s="12" t="s">
        <v>221</v>
      </c>
      <c r="B1539" s="255">
        <v>751</v>
      </c>
      <c r="C1539" s="256">
        <v>18082</v>
      </c>
      <c r="D1539" s="257">
        <v>0</v>
      </c>
      <c r="E1539" s="258">
        <v>45993</v>
      </c>
      <c r="F1539" s="258">
        <v>46001</v>
      </c>
      <c r="G1539" s="257">
        <v>14</v>
      </c>
      <c r="H1539" s="257">
        <v>352000</v>
      </c>
      <c r="I1539" s="257">
        <v>352000</v>
      </c>
      <c r="J1539" s="257">
        <v>0</v>
      </c>
      <c r="K1539" s="257">
        <v>0</v>
      </c>
      <c r="L1539" s="257">
        <v>352000</v>
      </c>
      <c r="M1539" s="257">
        <v>0</v>
      </c>
      <c r="N1539" s="257">
        <v>0</v>
      </c>
      <c r="O1539" s="257">
        <v>0</v>
      </c>
      <c r="P1539" s="254"/>
    </row>
    <row r="1540" spans="1:16" ht="18.75" customHeight="1">
      <c r="A1540" s="12" t="s">
        <v>1329</v>
      </c>
      <c r="B1540" s="255">
        <v>151</v>
      </c>
      <c r="C1540" s="256">
        <v>23229</v>
      </c>
      <c r="D1540" s="257">
        <v>12</v>
      </c>
      <c r="E1540" s="258">
        <v>46004</v>
      </c>
      <c r="F1540" s="258">
        <v>46012</v>
      </c>
      <c r="G1540" s="257">
        <v>3</v>
      </c>
      <c r="H1540" s="257">
        <v>3021400</v>
      </c>
      <c r="I1540" s="257">
        <v>3021400</v>
      </c>
      <c r="J1540" s="257">
        <v>0</v>
      </c>
      <c r="K1540" s="257">
        <v>3021400</v>
      </c>
      <c r="L1540" s="257">
        <v>0</v>
      </c>
      <c r="M1540" s="257">
        <v>0</v>
      </c>
      <c r="N1540" s="257">
        <v>0</v>
      </c>
      <c r="O1540" s="257">
        <v>0</v>
      </c>
      <c r="P1540" s="254"/>
    </row>
    <row r="1541" spans="1:16" ht="18.75" customHeight="1">
      <c r="A1541" s="12" t="s">
        <v>1329</v>
      </c>
      <c r="B1541" s="255">
        <v>151</v>
      </c>
      <c r="C1541" s="256">
        <v>23292</v>
      </c>
      <c r="D1541" s="257">
        <v>12</v>
      </c>
      <c r="E1541" s="258">
        <v>46007</v>
      </c>
      <c r="F1541" s="258">
        <v>46015</v>
      </c>
      <c r="G1541" s="257">
        <v>0</v>
      </c>
      <c r="H1541" s="257">
        <v>641700</v>
      </c>
      <c r="I1541" s="257">
        <v>641700</v>
      </c>
      <c r="J1541" s="257">
        <v>641700</v>
      </c>
      <c r="K1541" s="257">
        <v>0</v>
      </c>
      <c r="L1541" s="257">
        <v>0</v>
      </c>
      <c r="M1541" s="257">
        <v>0</v>
      </c>
      <c r="N1541" s="257">
        <v>0</v>
      </c>
      <c r="O1541" s="257">
        <v>0</v>
      </c>
      <c r="P1541" s="254"/>
    </row>
    <row r="1542" spans="1:16" ht="18.75" customHeight="1">
      <c r="A1542" s="12" t="s">
        <v>1329</v>
      </c>
      <c r="B1542" s="255">
        <v>151</v>
      </c>
      <c r="C1542" s="256">
        <v>23396</v>
      </c>
      <c r="D1542" s="257">
        <v>12</v>
      </c>
      <c r="E1542" s="258">
        <v>46010</v>
      </c>
      <c r="F1542" s="258">
        <v>46018</v>
      </c>
      <c r="G1542" s="257">
        <v>-3</v>
      </c>
      <c r="H1542" s="257">
        <v>892400</v>
      </c>
      <c r="I1542" s="257">
        <v>892400</v>
      </c>
      <c r="J1542" s="257">
        <v>892400</v>
      </c>
      <c r="K1542" s="257">
        <v>0</v>
      </c>
      <c r="L1542" s="257">
        <v>0</v>
      </c>
      <c r="M1542" s="257">
        <v>0</v>
      </c>
      <c r="N1542" s="257">
        <v>0</v>
      </c>
      <c r="O1542" s="257">
        <v>0</v>
      </c>
      <c r="P1542" s="254"/>
    </row>
    <row r="1543" spans="1:16" ht="18.75" customHeight="1">
      <c r="A1543" s="12" t="s">
        <v>1329</v>
      </c>
      <c r="B1543" s="255">
        <v>151</v>
      </c>
      <c r="C1543" s="256">
        <v>23473</v>
      </c>
      <c r="D1543" s="257">
        <v>12</v>
      </c>
      <c r="E1543" s="258">
        <v>46011</v>
      </c>
      <c r="F1543" s="258">
        <v>46019</v>
      </c>
      <c r="G1543" s="257">
        <v>-4</v>
      </c>
      <c r="H1543" s="257">
        <v>2096700</v>
      </c>
      <c r="I1543" s="257">
        <v>2096700</v>
      </c>
      <c r="J1543" s="257">
        <v>2096700</v>
      </c>
      <c r="K1543" s="257">
        <v>0</v>
      </c>
      <c r="L1543" s="257">
        <v>0</v>
      </c>
      <c r="M1543" s="257">
        <v>0</v>
      </c>
      <c r="N1543" s="257">
        <v>0</v>
      </c>
      <c r="O1543" s="257">
        <v>0</v>
      </c>
      <c r="P1543" s="254"/>
    </row>
    <row r="1544" spans="1:16" ht="18.75" customHeight="1">
      <c r="A1544" s="12" t="s">
        <v>1329</v>
      </c>
      <c r="B1544" s="255">
        <v>151</v>
      </c>
      <c r="C1544" s="256">
        <v>23515</v>
      </c>
      <c r="D1544" s="257">
        <v>12</v>
      </c>
      <c r="E1544" s="258">
        <v>46013</v>
      </c>
      <c r="F1544" s="258">
        <v>46021</v>
      </c>
      <c r="G1544" s="257">
        <v>-6</v>
      </c>
      <c r="H1544" s="257">
        <v>3567000</v>
      </c>
      <c r="I1544" s="257">
        <v>3567000</v>
      </c>
      <c r="J1544" s="257">
        <v>3567000</v>
      </c>
      <c r="K1544" s="257">
        <v>0</v>
      </c>
      <c r="L1544" s="257">
        <v>0</v>
      </c>
      <c r="M1544" s="257">
        <v>0</v>
      </c>
      <c r="N1544" s="257">
        <v>0</v>
      </c>
      <c r="O1544" s="257">
        <v>0</v>
      </c>
      <c r="P1544" s="254"/>
    </row>
    <row r="1545" spans="1:16" ht="18.75" customHeight="1">
      <c r="A1545" s="12" t="s">
        <v>1329</v>
      </c>
      <c r="B1545" s="255">
        <v>151</v>
      </c>
      <c r="C1545" s="256">
        <v>23598</v>
      </c>
      <c r="D1545" s="257">
        <v>12</v>
      </c>
      <c r="E1545" s="258">
        <v>46015</v>
      </c>
      <c r="F1545" s="258">
        <v>46023</v>
      </c>
      <c r="G1545" s="257">
        <v>-8</v>
      </c>
      <c r="H1545" s="257">
        <v>604300</v>
      </c>
      <c r="I1545" s="257">
        <v>604300</v>
      </c>
      <c r="J1545" s="257">
        <v>604300</v>
      </c>
      <c r="K1545" s="257">
        <v>0</v>
      </c>
      <c r="L1545" s="257">
        <v>0</v>
      </c>
      <c r="M1545" s="257">
        <v>0</v>
      </c>
      <c r="N1545" s="257">
        <v>0</v>
      </c>
      <c r="O1545" s="257">
        <v>0</v>
      </c>
      <c r="P1545" s="254"/>
    </row>
    <row r="1546" spans="1:16" ht="18.75" customHeight="1">
      <c r="A1546" s="12" t="s">
        <v>1169</v>
      </c>
      <c r="B1546" s="255">
        <v>151</v>
      </c>
      <c r="C1546" s="256">
        <v>21989</v>
      </c>
      <c r="D1546" s="257">
        <v>3</v>
      </c>
      <c r="E1546" s="258">
        <v>45958</v>
      </c>
      <c r="F1546" s="258">
        <v>45988</v>
      </c>
      <c r="G1546" s="257">
        <v>27</v>
      </c>
      <c r="H1546" s="257">
        <v>1084200</v>
      </c>
      <c r="I1546" s="257">
        <v>1084200</v>
      </c>
      <c r="J1546" s="257">
        <v>0</v>
      </c>
      <c r="K1546" s="257">
        <v>0</v>
      </c>
      <c r="L1546" s="257">
        <v>0</v>
      </c>
      <c r="M1546" s="257">
        <v>0</v>
      </c>
      <c r="N1546" s="257">
        <v>1084200</v>
      </c>
      <c r="O1546" s="257">
        <v>0</v>
      </c>
      <c r="P1546" s="254"/>
    </row>
    <row r="1547" spans="1:16" ht="18.75" customHeight="1">
      <c r="A1547" s="12" t="s">
        <v>1169</v>
      </c>
      <c r="B1547" s="255">
        <v>151</v>
      </c>
      <c r="C1547" s="256">
        <v>22223</v>
      </c>
      <c r="D1547" s="257">
        <v>3</v>
      </c>
      <c r="E1547" s="258">
        <v>45967</v>
      </c>
      <c r="F1547" s="258">
        <v>45997</v>
      </c>
      <c r="G1547" s="257">
        <v>18</v>
      </c>
      <c r="H1547" s="257">
        <v>1002800</v>
      </c>
      <c r="I1547" s="257">
        <v>1002800</v>
      </c>
      <c r="J1547" s="257">
        <v>0</v>
      </c>
      <c r="K1547" s="257">
        <v>0</v>
      </c>
      <c r="L1547" s="257">
        <v>0</v>
      </c>
      <c r="M1547" s="257">
        <v>1002800</v>
      </c>
      <c r="N1547" s="257">
        <v>0</v>
      </c>
      <c r="O1547" s="257">
        <v>0</v>
      </c>
      <c r="P1547" s="254"/>
    </row>
    <row r="1548" spans="1:16" ht="18.75" customHeight="1">
      <c r="A1548" s="12" t="s">
        <v>1169</v>
      </c>
      <c r="B1548" s="255">
        <v>151</v>
      </c>
      <c r="C1548" s="256">
        <v>22470</v>
      </c>
      <c r="D1548" s="257">
        <v>3</v>
      </c>
      <c r="E1548" s="258">
        <v>45979</v>
      </c>
      <c r="F1548" s="258">
        <v>46009</v>
      </c>
      <c r="G1548" s="257">
        <v>6</v>
      </c>
      <c r="H1548" s="257">
        <v>1682800</v>
      </c>
      <c r="I1548" s="257">
        <v>1682800</v>
      </c>
      <c r="J1548" s="257">
        <v>0</v>
      </c>
      <c r="K1548" s="257">
        <v>1682800</v>
      </c>
      <c r="L1548" s="257">
        <v>0</v>
      </c>
      <c r="M1548" s="257">
        <v>0</v>
      </c>
      <c r="N1548" s="257">
        <v>0</v>
      </c>
      <c r="O1548" s="257">
        <v>0</v>
      </c>
      <c r="P1548" s="254"/>
    </row>
    <row r="1549" spans="1:16" ht="18.75" customHeight="1">
      <c r="A1549" s="12" t="s">
        <v>1169</v>
      </c>
      <c r="B1549" s="255">
        <v>151</v>
      </c>
      <c r="C1549" s="256">
        <v>22929</v>
      </c>
      <c r="D1549" s="257">
        <v>3</v>
      </c>
      <c r="E1549" s="258">
        <v>45994</v>
      </c>
      <c r="F1549" s="258">
        <v>46024</v>
      </c>
      <c r="G1549" s="257">
        <v>-9</v>
      </c>
      <c r="H1549" s="257">
        <v>1115400</v>
      </c>
      <c r="I1549" s="257">
        <v>1115400</v>
      </c>
      <c r="J1549" s="257">
        <v>1115400</v>
      </c>
      <c r="K1549" s="257">
        <v>0</v>
      </c>
      <c r="L1549" s="257">
        <v>0</v>
      </c>
      <c r="M1549" s="257">
        <v>0</v>
      </c>
      <c r="N1549" s="257">
        <v>0</v>
      </c>
      <c r="O1549" s="257">
        <v>0</v>
      </c>
      <c r="P1549" s="254"/>
    </row>
    <row r="1550" spans="1:16" ht="18.75" customHeight="1">
      <c r="A1550" s="12" t="s">
        <v>1169</v>
      </c>
      <c r="B1550" s="255">
        <v>151</v>
      </c>
      <c r="C1550" s="256">
        <v>23226</v>
      </c>
      <c r="D1550" s="257">
        <v>3</v>
      </c>
      <c r="E1550" s="258">
        <v>46004</v>
      </c>
      <c r="F1550" s="258">
        <v>46034</v>
      </c>
      <c r="G1550" s="257">
        <v>-19</v>
      </c>
      <c r="H1550" s="257">
        <v>1660700</v>
      </c>
      <c r="I1550" s="257">
        <v>1660700</v>
      </c>
      <c r="J1550" s="257">
        <v>1660700</v>
      </c>
      <c r="K1550" s="257">
        <v>0</v>
      </c>
      <c r="L1550" s="257">
        <v>0</v>
      </c>
      <c r="M1550" s="257">
        <v>0</v>
      </c>
      <c r="N1550" s="257">
        <v>0</v>
      </c>
      <c r="O1550" s="257">
        <v>0</v>
      </c>
      <c r="P1550" s="254"/>
    </row>
    <row r="1551" spans="1:16" ht="18.75" customHeight="1">
      <c r="A1551" s="12" t="s">
        <v>1169</v>
      </c>
      <c r="B1551" s="255">
        <v>151</v>
      </c>
      <c r="C1551" s="256">
        <v>23516</v>
      </c>
      <c r="D1551" s="257">
        <v>3</v>
      </c>
      <c r="E1551" s="258">
        <v>46013</v>
      </c>
      <c r="F1551" s="258">
        <v>46043</v>
      </c>
      <c r="G1551" s="257">
        <v>-28</v>
      </c>
      <c r="H1551" s="257">
        <v>2060200</v>
      </c>
      <c r="I1551" s="257">
        <v>2060200</v>
      </c>
      <c r="J1551" s="257">
        <v>2060200</v>
      </c>
      <c r="K1551" s="257">
        <v>0</v>
      </c>
      <c r="L1551" s="257">
        <v>0</v>
      </c>
      <c r="M1551" s="257">
        <v>0</v>
      </c>
      <c r="N1551" s="257">
        <v>0</v>
      </c>
      <c r="O1551" s="257">
        <v>0</v>
      </c>
      <c r="P1551" s="254"/>
    </row>
    <row r="1552" spans="1:16" ht="18.75" customHeight="1">
      <c r="A1552" s="12" t="s">
        <v>1205</v>
      </c>
      <c r="B1552" s="255">
        <v>151</v>
      </c>
      <c r="C1552" s="256">
        <v>23326</v>
      </c>
      <c r="D1552" s="257">
        <v>11</v>
      </c>
      <c r="E1552" s="258">
        <v>46008</v>
      </c>
      <c r="F1552" s="258">
        <v>46016</v>
      </c>
      <c r="G1552" s="257">
        <v>-1</v>
      </c>
      <c r="H1552" s="257">
        <v>1107400</v>
      </c>
      <c r="I1552" s="257">
        <v>757400</v>
      </c>
      <c r="J1552" s="257">
        <v>757400</v>
      </c>
      <c r="K1552" s="257">
        <v>0</v>
      </c>
      <c r="L1552" s="257">
        <v>0</v>
      </c>
      <c r="M1552" s="257">
        <v>0</v>
      </c>
      <c r="N1552" s="257">
        <v>0</v>
      </c>
      <c r="O1552" s="257">
        <v>0</v>
      </c>
      <c r="P1552" s="254"/>
    </row>
    <row r="1553" spans="1:16" ht="18.75" customHeight="1">
      <c r="A1553" s="12" t="s">
        <v>1561</v>
      </c>
      <c r="B1553" s="255">
        <v>751</v>
      </c>
      <c r="C1553" s="256">
        <v>18795</v>
      </c>
      <c r="D1553" s="257">
        <v>7</v>
      </c>
      <c r="E1553" s="258">
        <v>46013</v>
      </c>
      <c r="F1553" s="258">
        <v>46016</v>
      </c>
      <c r="G1553" s="257">
        <v>-1</v>
      </c>
      <c r="H1553" s="257">
        <v>77700</v>
      </c>
      <c r="I1553" s="257">
        <v>77700</v>
      </c>
      <c r="J1553" s="257">
        <v>77700</v>
      </c>
      <c r="K1553" s="257">
        <v>0</v>
      </c>
      <c r="L1553" s="257">
        <v>0</v>
      </c>
      <c r="M1553" s="257">
        <v>0</v>
      </c>
      <c r="N1553" s="257">
        <v>0</v>
      </c>
      <c r="O1553" s="257">
        <v>0</v>
      </c>
      <c r="P1553" s="254"/>
    </row>
    <row r="1554" spans="1:16" ht="18.75" customHeight="1">
      <c r="A1554" s="12" t="s">
        <v>217</v>
      </c>
      <c r="B1554" s="255">
        <v>751</v>
      </c>
      <c r="C1554" s="256">
        <v>18174</v>
      </c>
      <c r="D1554" s="257">
        <v>1</v>
      </c>
      <c r="E1554" s="258">
        <v>45995</v>
      </c>
      <c r="F1554" s="258">
        <v>46025</v>
      </c>
      <c r="G1554" s="257">
        <v>-10</v>
      </c>
      <c r="H1554" s="257">
        <v>61500</v>
      </c>
      <c r="I1554" s="257">
        <v>61500</v>
      </c>
      <c r="J1554" s="257">
        <v>61500</v>
      </c>
      <c r="K1554" s="257">
        <v>0</v>
      </c>
      <c r="L1554" s="257">
        <v>0</v>
      </c>
      <c r="M1554" s="257">
        <v>0</v>
      </c>
      <c r="N1554" s="257">
        <v>0</v>
      </c>
      <c r="O1554" s="257">
        <v>0</v>
      </c>
      <c r="P1554" s="254"/>
    </row>
    <row r="1555" spans="1:16" ht="18.75" customHeight="1">
      <c r="A1555" s="12" t="s">
        <v>217</v>
      </c>
      <c r="B1555" s="255">
        <v>751</v>
      </c>
      <c r="C1555" s="256">
        <v>18214</v>
      </c>
      <c r="D1555" s="257">
        <v>1</v>
      </c>
      <c r="E1555" s="258">
        <v>45996</v>
      </c>
      <c r="F1555" s="258">
        <v>46026</v>
      </c>
      <c r="G1555" s="257">
        <v>-11</v>
      </c>
      <c r="H1555" s="257">
        <v>1089600</v>
      </c>
      <c r="I1555" s="257">
        <v>397600</v>
      </c>
      <c r="J1555" s="257">
        <v>397600</v>
      </c>
      <c r="K1555" s="257">
        <v>0</v>
      </c>
      <c r="L1555" s="257">
        <v>0</v>
      </c>
      <c r="M1555" s="257">
        <v>0</v>
      </c>
      <c r="N1555" s="257">
        <v>0</v>
      </c>
      <c r="O1555" s="257">
        <v>0</v>
      </c>
      <c r="P1555" s="254"/>
    </row>
    <row r="1556" spans="1:16" ht="18.75" customHeight="1">
      <c r="A1556" s="12" t="s">
        <v>217</v>
      </c>
      <c r="B1556" s="255">
        <v>751</v>
      </c>
      <c r="C1556" s="256">
        <v>18231</v>
      </c>
      <c r="D1556" s="257">
        <v>1</v>
      </c>
      <c r="E1556" s="258">
        <v>45996</v>
      </c>
      <c r="F1556" s="258">
        <v>46026</v>
      </c>
      <c r="G1556" s="257">
        <v>-11</v>
      </c>
      <c r="H1556" s="257">
        <v>69700</v>
      </c>
      <c r="I1556" s="257">
        <v>69700</v>
      </c>
      <c r="J1556" s="257">
        <v>69700</v>
      </c>
      <c r="K1556" s="257">
        <v>0</v>
      </c>
      <c r="L1556" s="257">
        <v>0</v>
      </c>
      <c r="M1556" s="257">
        <v>0</v>
      </c>
      <c r="N1556" s="257">
        <v>0</v>
      </c>
      <c r="O1556" s="257">
        <v>0</v>
      </c>
      <c r="P1556" s="254"/>
    </row>
    <row r="1557" spans="1:16" ht="18.75" customHeight="1">
      <c r="A1557" s="12" t="s">
        <v>217</v>
      </c>
      <c r="B1557" s="255">
        <v>751</v>
      </c>
      <c r="C1557" s="256">
        <v>18252</v>
      </c>
      <c r="D1557" s="257">
        <v>1</v>
      </c>
      <c r="E1557" s="258">
        <v>45997</v>
      </c>
      <c r="F1557" s="258">
        <v>46027</v>
      </c>
      <c r="G1557" s="257">
        <v>-12</v>
      </c>
      <c r="H1557" s="257">
        <v>66560</v>
      </c>
      <c r="I1557" s="257">
        <v>66560</v>
      </c>
      <c r="J1557" s="257">
        <v>66560</v>
      </c>
      <c r="K1557" s="257">
        <v>0</v>
      </c>
      <c r="L1557" s="257">
        <v>0</v>
      </c>
      <c r="M1557" s="257">
        <v>0</v>
      </c>
      <c r="N1557" s="257">
        <v>0</v>
      </c>
      <c r="O1557" s="257">
        <v>0</v>
      </c>
      <c r="P1557" s="254"/>
    </row>
    <row r="1558" spans="1:16" ht="18.75" customHeight="1">
      <c r="A1558" s="12" t="s">
        <v>217</v>
      </c>
      <c r="B1558" s="255">
        <v>751</v>
      </c>
      <c r="C1558" s="256">
        <v>18293</v>
      </c>
      <c r="D1558" s="257">
        <v>0</v>
      </c>
      <c r="E1558" s="258">
        <v>46000</v>
      </c>
      <c r="F1558" s="258">
        <v>46030</v>
      </c>
      <c r="G1558" s="257">
        <v>-15</v>
      </c>
      <c r="H1558" s="257">
        <v>2843600</v>
      </c>
      <c r="I1558" s="257">
        <v>2843600</v>
      </c>
      <c r="J1558" s="257">
        <v>2843600</v>
      </c>
      <c r="K1558" s="257">
        <v>0</v>
      </c>
      <c r="L1558" s="257">
        <v>0</v>
      </c>
      <c r="M1558" s="257">
        <v>0</v>
      </c>
      <c r="N1558" s="257">
        <v>0</v>
      </c>
      <c r="O1558" s="257">
        <v>0</v>
      </c>
      <c r="P1558" s="254"/>
    </row>
    <row r="1559" spans="1:16" ht="18.75" customHeight="1">
      <c r="A1559" s="12" t="s">
        <v>217</v>
      </c>
      <c r="B1559" s="255">
        <v>751</v>
      </c>
      <c r="C1559" s="256">
        <v>18570</v>
      </c>
      <c r="D1559" s="257">
        <v>0</v>
      </c>
      <c r="E1559" s="258">
        <v>46007</v>
      </c>
      <c r="F1559" s="258">
        <v>46037</v>
      </c>
      <c r="G1559" s="257">
        <v>-22</v>
      </c>
      <c r="H1559" s="257">
        <v>2268000</v>
      </c>
      <c r="I1559" s="257">
        <v>2268000</v>
      </c>
      <c r="J1559" s="257">
        <v>2268000</v>
      </c>
      <c r="K1559" s="257">
        <v>0</v>
      </c>
      <c r="L1559" s="257">
        <v>0</v>
      </c>
      <c r="M1559" s="257">
        <v>0</v>
      </c>
      <c r="N1559" s="257">
        <v>0</v>
      </c>
      <c r="O1559" s="257">
        <v>0</v>
      </c>
      <c r="P1559" s="254"/>
    </row>
    <row r="1560" spans="1:16" ht="18.75" customHeight="1">
      <c r="A1560" s="12" t="s">
        <v>217</v>
      </c>
      <c r="B1560" s="255">
        <v>751</v>
      </c>
      <c r="C1560" s="256">
        <v>18804</v>
      </c>
      <c r="D1560" s="257">
        <v>0</v>
      </c>
      <c r="E1560" s="258">
        <v>46013</v>
      </c>
      <c r="F1560" s="258">
        <v>46043</v>
      </c>
      <c r="G1560" s="257">
        <v>-28</v>
      </c>
      <c r="H1560" s="257">
        <v>2604000</v>
      </c>
      <c r="I1560" s="257">
        <v>2604000</v>
      </c>
      <c r="J1560" s="257">
        <v>2604000</v>
      </c>
      <c r="K1560" s="257">
        <v>0</v>
      </c>
      <c r="L1560" s="257">
        <v>0</v>
      </c>
      <c r="M1560" s="257">
        <v>0</v>
      </c>
      <c r="N1560" s="257">
        <v>0</v>
      </c>
      <c r="O1560" s="257">
        <v>0</v>
      </c>
      <c r="P1560" s="254"/>
    </row>
    <row r="1561" spans="1:16" ht="18.75" customHeight="1">
      <c r="A1561" s="12" t="s">
        <v>82</v>
      </c>
      <c r="B1561" s="255">
        <v>151</v>
      </c>
      <c r="C1561" s="256">
        <v>22880</v>
      </c>
      <c r="D1561" s="257">
        <v>11</v>
      </c>
      <c r="E1561" s="258">
        <v>45993</v>
      </c>
      <c r="F1561" s="258">
        <v>45994</v>
      </c>
      <c r="G1561" s="257">
        <v>21</v>
      </c>
      <c r="H1561" s="257">
        <v>120800</v>
      </c>
      <c r="I1561" s="257">
        <v>120800</v>
      </c>
      <c r="J1561" s="257">
        <v>0</v>
      </c>
      <c r="K1561" s="257">
        <v>0</v>
      </c>
      <c r="L1561" s="257">
        <v>0</v>
      </c>
      <c r="M1561" s="257">
        <v>120800</v>
      </c>
      <c r="N1561" s="257">
        <v>0</v>
      </c>
      <c r="O1561" s="257">
        <v>0</v>
      </c>
      <c r="P1561" s="254"/>
    </row>
    <row r="1562" spans="1:16" ht="18.75" customHeight="1">
      <c r="A1562" s="12" t="s">
        <v>82</v>
      </c>
      <c r="B1562" s="255">
        <v>151</v>
      </c>
      <c r="C1562" s="256">
        <v>23258</v>
      </c>
      <c r="D1562" s="257">
        <v>11</v>
      </c>
      <c r="E1562" s="258">
        <v>46006</v>
      </c>
      <c r="F1562" s="258">
        <v>46007</v>
      </c>
      <c r="G1562" s="257">
        <v>8</v>
      </c>
      <c r="H1562" s="257">
        <v>123200</v>
      </c>
      <c r="I1562" s="257">
        <v>123200</v>
      </c>
      <c r="J1562" s="257">
        <v>0</v>
      </c>
      <c r="K1562" s="257">
        <v>123200</v>
      </c>
      <c r="L1562" s="257">
        <v>0</v>
      </c>
      <c r="M1562" s="257">
        <v>0</v>
      </c>
      <c r="N1562" s="257">
        <v>0</v>
      </c>
      <c r="O1562" s="257">
        <v>0</v>
      </c>
      <c r="P1562" s="254"/>
    </row>
    <row r="1563" spans="1:16" ht="18.75" customHeight="1">
      <c r="A1563" s="12" t="s">
        <v>82</v>
      </c>
      <c r="B1563" s="255">
        <v>151</v>
      </c>
      <c r="C1563" s="256">
        <v>23360</v>
      </c>
      <c r="D1563" s="257">
        <v>11</v>
      </c>
      <c r="E1563" s="258">
        <v>46009</v>
      </c>
      <c r="F1563" s="258">
        <v>46010</v>
      </c>
      <c r="G1563" s="257">
        <v>5</v>
      </c>
      <c r="H1563" s="257">
        <v>137500</v>
      </c>
      <c r="I1563" s="257">
        <v>67500</v>
      </c>
      <c r="J1563" s="257">
        <v>0</v>
      </c>
      <c r="K1563" s="257">
        <v>67500</v>
      </c>
      <c r="L1563" s="257">
        <v>0</v>
      </c>
      <c r="M1563" s="257">
        <v>0</v>
      </c>
      <c r="N1563" s="257">
        <v>0</v>
      </c>
      <c r="O1563" s="257">
        <v>0</v>
      </c>
      <c r="P1563" s="254"/>
    </row>
    <row r="1564" spans="1:16" ht="18.75" customHeight="1">
      <c r="A1564" s="12" t="s">
        <v>82</v>
      </c>
      <c r="B1564" s="255">
        <v>151</v>
      </c>
      <c r="C1564" s="256">
        <v>23477</v>
      </c>
      <c r="D1564" s="257">
        <v>11</v>
      </c>
      <c r="E1564" s="258">
        <v>46011</v>
      </c>
      <c r="F1564" s="258">
        <v>46012</v>
      </c>
      <c r="G1564" s="257">
        <v>3</v>
      </c>
      <c r="H1564" s="257">
        <v>133600</v>
      </c>
      <c r="I1564" s="257">
        <v>131000</v>
      </c>
      <c r="J1564" s="257">
        <v>0</v>
      </c>
      <c r="K1564" s="257">
        <v>131000</v>
      </c>
      <c r="L1564" s="257">
        <v>0</v>
      </c>
      <c r="M1564" s="257">
        <v>0</v>
      </c>
      <c r="N1564" s="257">
        <v>0</v>
      </c>
      <c r="O1564" s="257">
        <v>0</v>
      </c>
      <c r="P1564" s="254"/>
    </row>
    <row r="1565" spans="1:16" ht="18.75" customHeight="1">
      <c r="A1565" s="12" t="s">
        <v>82</v>
      </c>
      <c r="B1565" s="255">
        <v>151</v>
      </c>
      <c r="C1565" s="256">
        <v>23539</v>
      </c>
      <c r="D1565" s="257">
        <v>11</v>
      </c>
      <c r="E1565" s="258">
        <v>46014</v>
      </c>
      <c r="F1565" s="258">
        <v>46015</v>
      </c>
      <c r="G1565" s="257">
        <v>0</v>
      </c>
      <c r="H1565" s="257">
        <v>127000</v>
      </c>
      <c r="I1565" s="257">
        <v>50000</v>
      </c>
      <c r="J1565" s="257">
        <v>50000</v>
      </c>
      <c r="K1565" s="257">
        <v>0</v>
      </c>
      <c r="L1565" s="257">
        <v>0</v>
      </c>
      <c r="M1565" s="257">
        <v>0</v>
      </c>
      <c r="N1565" s="257">
        <v>0</v>
      </c>
      <c r="O1565" s="257">
        <v>0</v>
      </c>
      <c r="P1565" s="254"/>
    </row>
    <row r="1566" spans="1:16" ht="18.75" customHeight="1">
      <c r="A1566" s="12" t="s">
        <v>1496</v>
      </c>
      <c r="B1566" s="255">
        <v>151</v>
      </c>
      <c r="C1566" s="256">
        <v>23562</v>
      </c>
      <c r="D1566" s="257">
        <v>0</v>
      </c>
      <c r="E1566" s="258">
        <v>46014</v>
      </c>
      <c r="F1566" s="258">
        <v>46015</v>
      </c>
      <c r="G1566" s="257">
        <v>0</v>
      </c>
      <c r="H1566" s="257">
        <v>189250</v>
      </c>
      <c r="I1566" s="257">
        <v>150000</v>
      </c>
      <c r="J1566" s="257">
        <v>150000</v>
      </c>
      <c r="K1566" s="257">
        <v>0</v>
      </c>
      <c r="L1566" s="257">
        <v>0</v>
      </c>
      <c r="M1566" s="257">
        <v>0</v>
      </c>
      <c r="N1566" s="257">
        <v>0</v>
      </c>
      <c r="O1566" s="257">
        <v>0</v>
      </c>
      <c r="P1566" s="254"/>
    </row>
    <row r="1567" spans="1:16" ht="18.75" customHeight="1">
      <c r="A1567" s="12" t="s">
        <v>1402</v>
      </c>
      <c r="B1567" s="255">
        <v>751</v>
      </c>
      <c r="C1567" s="256">
        <v>18758</v>
      </c>
      <c r="D1567" s="257">
        <v>7</v>
      </c>
      <c r="E1567" s="258">
        <v>46011</v>
      </c>
      <c r="F1567" s="258">
        <v>46012</v>
      </c>
      <c r="G1567" s="257">
        <v>3</v>
      </c>
      <c r="H1567" s="257">
        <v>953000</v>
      </c>
      <c r="I1567" s="257">
        <v>953000</v>
      </c>
      <c r="J1567" s="257">
        <v>0</v>
      </c>
      <c r="K1567" s="257">
        <v>953000</v>
      </c>
      <c r="L1567" s="257">
        <v>0</v>
      </c>
      <c r="M1567" s="257">
        <v>0</v>
      </c>
      <c r="N1567" s="257">
        <v>0</v>
      </c>
      <c r="O1567" s="257">
        <v>0</v>
      </c>
      <c r="P1567" s="254"/>
    </row>
    <row r="1568" spans="1:16" ht="18.75" customHeight="1">
      <c r="A1568" s="12" t="s">
        <v>1563</v>
      </c>
      <c r="B1568" s="255">
        <v>151</v>
      </c>
      <c r="C1568" s="256">
        <v>23575</v>
      </c>
      <c r="D1568" s="257">
        <v>13</v>
      </c>
      <c r="E1568" s="258">
        <v>46015</v>
      </c>
      <c r="F1568" s="258">
        <v>46016</v>
      </c>
      <c r="G1568" s="257">
        <v>-1</v>
      </c>
      <c r="H1568" s="257">
        <v>130500</v>
      </c>
      <c r="I1568" s="257">
        <v>130500</v>
      </c>
      <c r="J1568" s="257">
        <v>130500</v>
      </c>
      <c r="K1568" s="257">
        <v>0</v>
      </c>
      <c r="L1568" s="257">
        <v>0</v>
      </c>
      <c r="M1568" s="257">
        <v>0</v>
      </c>
      <c r="N1568" s="257">
        <v>0</v>
      </c>
      <c r="O1568" s="257">
        <v>0</v>
      </c>
      <c r="P1568" s="254"/>
    </row>
  </sheetData>
  <autoFilter ref="A9:O1568" xr:uid="{CD292712-8780-42A5-92F7-AAF667FC60AC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5FBCD-7945-4A94-9A1F-2A3149FAEAF0}">
  <dimension ref="A1:Y1306"/>
  <sheetViews>
    <sheetView tabSelected="1" zoomScale="89" zoomScaleNormal="90" workbookViewId="0">
      <selection activeCell="F2" sqref="F2"/>
    </sheetView>
  </sheetViews>
  <sheetFormatPr baseColWidth="10" defaultColWidth="42.5703125" defaultRowHeight="21" customHeight="1"/>
  <cols>
    <col min="1" max="1" width="32.5703125" style="20" customWidth="1"/>
    <col min="2" max="2" width="10.5703125" style="23" bestFit="1" customWidth="1"/>
    <col min="3" max="3" width="12.42578125" style="24" bestFit="1" customWidth="1"/>
    <col min="4" max="4" width="5.42578125" style="25" bestFit="1" customWidth="1"/>
    <col min="5" max="5" width="12.42578125" style="26" bestFit="1" customWidth="1"/>
    <col min="6" max="6" width="15.28515625" style="26" bestFit="1" customWidth="1"/>
    <col min="7" max="7" width="9.42578125" style="22" bestFit="1" customWidth="1"/>
    <col min="8" max="9" width="15.5703125" style="183" bestFit="1" customWidth="1"/>
    <col min="10" max="10" width="15.42578125" style="32" bestFit="1" customWidth="1"/>
    <col min="11" max="11" width="14.42578125" style="32" bestFit="1" customWidth="1"/>
    <col min="12" max="14" width="13" style="22" bestFit="1" customWidth="1"/>
    <col min="15" max="15" width="13.5703125" style="22" bestFit="1" customWidth="1"/>
    <col min="16" max="16" width="21.85546875" style="22" customWidth="1"/>
    <col min="17" max="17" width="18.140625" style="22" customWidth="1"/>
    <col min="18" max="18" width="13.5703125" style="22" bestFit="1" customWidth="1"/>
    <col min="19" max="19" width="12.28515625" style="22" bestFit="1" customWidth="1"/>
    <col min="20" max="20" width="15.5703125" style="22" bestFit="1" customWidth="1"/>
    <col min="21" max="21" width="14.42578125" style="22" bestFit="1" customWidth="1"/>
    <col min="22" max="22" width="16.5703125" style="22" bestFit="1" customWidth="1"/>
    <col min="23" max="23" width="8.5703125" style="20" bestFit="1" customWidth="1"/>
    <col min="24" max="24" width="25.7109375" style="20" bestFit="1" customWidth="1"/>
    <col min="25" max="25" width="10.5703125" style="20" bestFit="1" customWidth="1"/>
    <col min="26" max="16384" width="42.5703125" style="20"/>
  </cols>
  <sheetData>
    <row r="1" spans="1:25" ht="21" customHeight="1">
      <c r="A1" s="27" t="s">
        <v>4</v>
      </c>
      <c r="E1" s="28" t="s">
        <v>241</v>
      </c>
      <c r="F1" s="26">
        <f ca="1">+TODAY()</f>
        <v>46044</v>
      </c>
    </row>
    <row r="2" spans="1:25" ht="21" customHeight="1">
      <c r="A2" s="27"/>
      <c r="E2" s="28" t="s">
        <v>1669</v>
      </c>
      <c r="F2" s="26">
        <v>46022</v>
      </c>
    </row>
    <row r="3" spans="1:25" ht="21" customHeight="1">
      <c r="A3" s="27"/>
      <c r="E3" s="29"/>
      <c r="F3" s="242"/>
    </row>
    <row r="4" spans="1:25" ht="8.25" customHeight="1">
      <c r="A4" s="27"/>
      <c r="E4" s="29"/>
      <c r="F4" s="21"/>
    </row>
    <row r="5" spans="1:25" ht="21" customHeight="1">
      <c r="A5" s="20" t="s">
        <v>242</v>
      </c>
      <c r="H5" s="183">
        <f>700000000/320</f>
        <v>2187500</v>
      </c>
      <c r="I5" s="183">
        <v>434332</v>
      </c>
    </row>
    <row r="6" spans="1:25" ht="21" customHeight="1">
      <c r="A6" s="20" t="s">
        <v>243</v>
      </c>
      <c r="B6" s="23" t="s">
        <v>18</v>
      </c>
      <c r="C6" s="24" t="s">
        <v>244</v>
      </c>
      <c r="D6" s="25" t="s">
        <v>245</v>
      </c>
      <c r="E6" s="26" t="s">
        <v>246</v>
      </c>
      <c r="F6" s="26" t="s">
        <v>22</v>
      </c>
      <c r="G6" s="22" t="s">
        <v>32</v>
      </c>
      <c r="H6" s="183" t="s">
        <v>23</v>
      </c>
      <c r="I6" s="183" t="s">
        <v>24</v>
      </c>
      <c r="J6" s="32" t="s">
        <v>25</v>
      </c>
      <c r="K6" s="32" t="s">
        <v>26</v>
      </c>
      <c r="L6" s="22" t="s">
        <v>27</v>
      </c>
      <c r="M6" s="22" t="s">
        <v>28</v>
      </c>
      <c r="N6" s="22" t="s">
        <v>29</v>
      </c>
      <c r="O6" s="22" t="s">
        <v>30</v>
      </c>
      <c r="P6" s="22" t="s">
        <v>247</v>
      </c>
      <c r="Q6" s="22" t="s">
        <v>248</v>
      </c>
      <c r="R6" s="22" t="s">
        <v>249</v>
      </c>
      <c r="S6" s="22" t="s">
        <v>250</v>
      </c>
      <c r="T6" s="22" t="s">
        <v>251</v>
      </c>
      <c r="U6" s="22" t="s">
        <v>252</v>
      </c>
      <c r="V6" s="22" t="s">
        <v>253</v>
      </c>
      <c r="W6" s="20" t="s">
        <v>254</v>
      </c>
      <c r="X6" s="20" t="s">
        <v>255</v>
      </c>
      <c r="Y6" s="12" t="s">
        <v>1206</v>
      </c>
    </row>
    <row r="7" spans="1:25" ht="21" customHeight="1">
      <c r="A7" s="12" t="s">
        <v>11</v>
      </c>
      <c r="B7" s="199" t="s">
        <v>1208</v>
      </c>
      <c r="C7" s="200">
        <v>18568</v>
      </c>
      <c r="D7" s="54">
        <v>8</v>
      </c>
      <c r="E7" s="198">
        <v>46007.560960648145</v>
      </c>
      <c r="F7" s="198">
        <v>46022.56082175926</v>
      </c>
      <c r="G7" s="54">
        <v>14</v>
      </c>
      <c r="H7" s="54">
        <v>1128900</v>
      </c>
      <c r="I7" s="54">
        <v>1128900</v>
      </c>
      <c r="J7" s="54">
        <v>0</v>
      </c>
      <c r="K7" s="54">
        <v>0</v>
      </c>
      <c r="L7" s="54">
        <v>1128900</v>
      </c>
      <c r="M7" s="54">
        <v>0</v>
      </c>
      <c r="N7" s="54">
        <v>0</v>
      </c>
      <c r="O7" s="54">
        <v>0</v>
      </c>
      <c r="P7" s="191">
        <f>SUM(Cartera[[#This Row],[1_a_8]:[&gt;30]])</f>
        <v>1128900</v>
      </c>
      <c r="Q7" s="191">
        <f>+Cartera[[#This Row],[9_a_15]]+Cartera[[#This Row],[16_a_22]]+Cartera[[#This Row],[23_a_30]]</f>
        <v>1128900</v>
      </c>
      <c r="R7" s="191">
        <f>IF(Cartera[[#This Row],[Dias]]&gt;8,Cartera[[#This Row],[Total vencido]],0)</f>
        <v>1128900</v>
      </c>
      <c r="S7" s="191">
        <f>IF(Cartera[[#This Row],[Mas de 9]]&gt;0,Cartera[[#This Row],[Dias]],0)</f>
        <v>14</v>
      </c>
      <c r="T7" s="191">
        <f>IF(Cartera[[#This Row],[Dias]]&gt;99,Cartera[[#This Row],[Total vencido]],0)</f>
        <v>0</v>
      </c>
      <c r="U7" s="191">
        <f>IF(Cartera[[#This Row],[Mas de 100]]&gt;0,Cartera[[#This Row],[Dias]],0)</f>
        <v>0</v>
      </c>
      <c r="V7" s="191">
        <f>Cartera[[#This Row],[Vencimiento]]-Cartera[[#This Row],[Emision]]</f>
        <v>14.999861111115024</v>
      </c>
      <c r="W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" s="204" t="str">
        <f>_xlfn.XLOOKUP(Cartera[[#This Row],[Nombre tercero]],Vendedor[Nombre],Vendedor[Vendedor],"",0,-1)</f>
        <v>WILLIAM DARIO PADILLA</v>
      </c>
      <c r="Y7" s="204"/>
    </row>
    <row r="8" spans="1:25" ht="21" customHeight="1">
      <c r="A8" s="12" t="str">
        <f>+A7</f>
        <v>4G FOOD SAS</v>
      </c>
      <c r="B8" s="199" t="s">
        <v>1208</v>
      </c>
      <c r="C8" s="200">
        <v>18708</v>
      </c>
      <c r="D8" s="54">
        <v>8</v>
      </c>
      <c r="E8" s="198">
        <v>46010.552152777775</v>
      </c>
      <c r="F8" s="198">
        <v>46025.55190972222</v>
      </c>
      <c r="G8" s="54">
        <v>11</v>
      </c>
      <c r="H8" s="54">
        <v>524700</v>
      </c>
      <c r="I8" s="54">
        <v>524700</v>
      </c>
      <c r="J8" s="54">
        <v>0</v>
      </c>
      <c r="K8" s="54">
        <v>0</v>
      </c>
      <c r="L8" s="54">
        <v>524700</v>
      </c>
      <c r="M8" s="54">
        <v>0</v>
      </c>
      <c r="N8" s="54">
        <v>0</v>
      </c>
      <c r="O8" s="54">
        <v>0</v>
      </c>
      <c r="P8" s="30">
        <f>SUM(Cartera[[#This Row],[1_a_8]:[&gt;30]])</f>
        <v>524700</v>
      </c>
      <c r="Q8" s="30">
        <f>+Cartera[[#This Row],[9_a_15]]+Cartera[[#This Row],[16_a_22]]+Cartera[[#This Row],[23_a_30]]</f>
        <v>524700</v>
      </c>
      <c r="R8" s="30">
        <f>IF(Cartera[[#This Row],[Dias]]&gt;8,Cartera[[#This Row],[Total vencido]],0)</f>
        <v>524700</v>
      </c>
      <c r="S8" s="30">
        <f>IF(Cartera[[#This Row],[Mas de 9]]&gt;0,Cartera[[#This Row],[Dias]],0)</f>
        <v>11</v>
      </c>
      <c r="T8" s="30">
        <f>IF(Cartera[[#This Row],[Dias]]&gt;99,Cartera[[#This Row],[Total vencido]],0)</f>
        <v>0</v>
      </c>
      <c r="U8" s="30">
        <f>IF(Cartera[[#This Row],[Mas de 100]]&gt;0,Cartera[[#This Row],[Dias]],0)</f>
        <v>0</v>
      </c>
      <c r="V8" s="31">
        <f>Cartera[[#This Row],[Vencimiento]]-Cartera[[#This Row],[Emision]]</f>
        <v>14.999756944445835</v>
      </c>
      <c r="W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" s="205" t="str">
        <f>_xlfn.XLOOKUP(Cartera[[#This Row],[Nombre tercero]],Vendedor[Nombre],Vendedor[Vendedor],"",0,-1)</f>
        <v>WILLIAM DARIO PADILLA</v>
      </c>
      <c r="Y8" s="204"/>
    </row>
    <row r="9" spans="1:25" ht="21" customHeight="1">
      <c r="A9" s="12" t="str">
        <f>+A8</f>
        <v>4G FOOD SAS</v>
      </c>
      <c r="B9" s="199" t="s">
        <v>1208</v>
      </c>
      <c r="C9" s="200">
        <v>18988</v>
      </c>
      <c r="D9" s="54">
        <v>8</v>
      </c>
      <c r="E9" s="198">
        <v>46020.561909722222</v>
      </c>
      <c r="F9" s="198">
        <v>46035.560914351852</v>
      </c>
      <c r="G9" s="54">
        <v>1</v>
      </c>
      <c r="H9" s="54">
        <v>816200</v>
      </c>
      <c r="I9" s="54">
        <v>816200</v>
      </c>
      <c r="J9" s="54">
        <v>0</v>
      </c>
      <c r="K9" s="54">
        <v>816200</v>
      </c>
      <c r="L9" s="54">
        <v>0</v>
      </c>
      <c r="M9" s="54">
        <v>0</v>
      </c>
      <c r="N9" s="54">
        <v>0</v>
      </c>
      <c r="O9" s="54">
        <v>0</v>
      </c>
      <c r="P9" s="30">
        <f>SUM(Cartera[[#This Row],[1_a_8]:[&gt;30]])</f>
        <v>816200</v>
      </c>
      <c r="Q9" s="22">
        <f>+Cartera[[#This Row],[9_a_15]]+Cartera[[#This Row],[16_a_22]]+Cartera[[#This Row],[23_a_30]]</f>
        <v>0</v>
      </c>
      <c r="R9" s="22">
        <f>IF(Cartera[[#This Row],[Dias]]&gt;8,Cartera[[#This Row],[Total vencido]],0)</f>
        <v>0</v>
      </c>
      <c r="S9" s="22">
        <f>IF(Cartera[[#This Row],[Mas de 9]]&gt;0,Cartera[[#This Row],[Dias]],0)</f>
        <v>0</v>
      </c>
      <c r="T9" s="30">
        <f>IF(Cartera[[#This Row],[Dias]]&gt;99,Cartera[[#This Row],[Total vencido]],0)</f>
        <v>0</v>
      </c>
      <c r="U9" s="30">
        <f>IF(Cartera[[#This Row],[Mas de 100]]&gt;0,Cartera[[#This Row],[Dias]],0)</f>
        <v>0</v>
      </c>
      <c r="V9" s="31">
        <f>Cartera[[#This Row],[Vencimiento]]-Cartera[[#This Row],[Emision]]</f>
        <v>14.999004629629781</v>
      </c>
      <c r="W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" s="205" t="str">
        <f>_xlfn.XLOOKUP(Cartera[[#This Row],[Nombre tercero]],Vendedor[Nombre],Vendedor[Vendedor],"",0,-1)</f>
        <v>WILLIAM DARIO PADILLA</v>
      </c>
      <c r="Y9" s="204"/>
    </row>
    <row r="10" spans="1:25" ht="21" customHeight="1">
      <c r="A10" s="12" t="s">
        <v>1420</v>
      </c>
      <c r="B10" s="199" t="s">
        <v>1210</v>
      </c>
      <c r="C10" s="200">
        <v>22568</v>
      </c>
      <c r="D10" s="54">
        <v>3</v>
      </c>
      <c r="E10" s="198">
        <v>45982.404745370368</v>
      </c>
      <c r="F10" s="198">
        <v>46012.403564814813</v>
      </c>
      <c r="G10" s="54">
        <v>24</v>
      </c>
      <c r="H10" s="54">
        <v>461500</v>
      </c>
      <c r="I10" s="54">
        <v>461500</v>
      </c>
      <c r="J10" s="54">
        <v>0</v>
      </c>
      <c r="K10" s="54">
        <v>0</v>
      </c>
      <c r="L10" s="54">
        <v>0</v>
      </c>
      <c r="M10" s="54">
        <v>0</v>
      </c>
      <c r="N10" s="54">
        <v>461500</v>
      </c>
      <c r="O10" s="54">
        <v>0</v>
      </c>
      <c r="P10" s="30">
        <f>SUM(Cartera[[#This Row],[1_a_8]:[&gt;30]])</f>
        <v>461500</v>
      </c>
      <c r="Q10" s="30">
        <f>+Cartera[[#This Row],[9_a_15]]+Cartera[[#This Row],[16_a_22]]+Cartera[[#This Row],[23_a_30]]</f>
        <v>461500</v>
      </c>
      <c r="R10" s="30">
        <f>IF(Cartera[[#This Row],[Dias]]&gt;8,Cartera[[#This Row],[Total vencido]],0)</f>
        <v>461500</v>
      </c>
      <c r="S10" s="30">
        <f>IF(Cartera[[#This Row],[Mas de 9]]&gt;0,Cartera[[#This Row],[Dias]],0)</f>
        <v>24</v>
      </c>
      <c r="T10" s="30">
        <f>IF(Cartera[[#This Row],[Dias]]&gt;99,Cartera[[#This Row],[Total vencido]],0)</f>
        <v>0</v>
      </c>
      <c r="U10" s="30">
        <f>IF(Cartera[[#This Row],[Mas de 100]]&gt;0,Cartera[[#This Row],[Dias]],0)</f>
        <v>0</v>
      </c>
      <c r="V10" s="31">
        <f>Cartera[[#This Row],[Vencimiento]]-Cartera[[#This Row],[Emision]]</f>
        <v>29.998819444444962</v>
      </c>
      <c r="W1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" s="205" t="str">
        <f>_xlfn.XLOOKUP(Cartera[[#This Row],[Nombre tercero]],Vendedor[Nombre],Vendedor[Vendedor],"",0,-1)</f>
        <v>ANGELA SILVESTRE</v>
      </c>
      <c r="Y10" s="204" t="s">
        <v>1564</v>
      </c>
    </row>
    <row r="11" spans="1:25" ht="21" customHeight="1">
      <c r="A11" s="12" t="str">
        <f t="shared" ref="A11:A18" si="0">+A10</f>
        <v>A TEAM CG SAS</v>
      </c>
      <c r="B11" s="199" t="s">
        <v>1210</v>
      </c>
      <c r="C11" s="200">
        <v>22700</v>
      </c>
      <c r="D11" s="54">
        <v>3</v>
      </c>
      <c r="E11" s="198">
        <v>45987.30572916667</v>
      </c>
      <c r="F11" s="198">
        <v>46017.305358796293</v>
      </c>
      <c r="G11" s="54">
        <v>19</v>
      </c>
      <c r="H11" s="54">
        <v>248400</v>
      </c>
      <c r="I11" s="54">
        <v>248400</v>
      </c>
      <c r="J11" s="54">
        <v>0</v>
      </c>
      <c r="K11" s="54">
        <v>0</v>
      </c>
      <c r="L11" s="54">
        <v>0</v>
      </c>
      <c r="M11" s="54">
        <v>248400</v>
      </c>
      <c r="N11" s="54">
        <v>0</v>
      </c>
      <c r="O11" s="54">
        <v>0</v>
      </c>
      <c r="P11" s="30">
        <f>SUM(Cartera[[#This Row],[1_a_8]:[&gt;30]])</f>
        <v>248400</v>
      </c>
      <c r="Q11" s="30">
        <f>+Cartera[[#This Row],[9_a_15]]+Cartera[[#This Row],[16_a_22]]+Cartera[[#This Row],[23_a_30]]</f>
        <v>248400</v>
      </c>
      <c r="R11" s="30">
        <f>IF(Cartera[[#This Row],[Dias]]&gt;8,Cartera[[#This Row],[Total vencido]],0)</f>
        <v>248400</v>
      </c>
      <c r="S11" s="30">
        <f>IF(Cartera[[#This Row],[Mas de 9]]&gt;0,Cartera[[#This Row],[Dias]],0)</f>
        <v>19</v>
      </c>
      <c r="T11" s="30">
        <f>IF(Cartera[[#This Row],[Dias]]&gt;99,Cartera[[#This Row],[Total vencido]],0)</f>
        <v>0</v>
      </c>
      <c r="U11" s="30">
        <f>IF(Cartera[[#This Row],[Mas de 100]]&gt;0,Cartera[[#This Row],[Dias]],0)</f>
        <v>0</v>
      </c>
      <c r="V11" s="31">
        <f>Cartera[[#This Row],[Vencimiento]]-Cartera[[#This Row],[Emision]]</f>
        <v>29.999629629623087</v>
      </c>
      <c r="W1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" s="205" t="str">
        <f>_xlfn.XLOOKUP(Cartera[[#This Row],[Nombre tercero]],Vendedor[Nombre],Vendedor[Vendedor],"",0,-1)</f>
        <v>ANGELA SILVESTRE</v>
      </c>
      <c r="Y11" s="204"/>
    </row>
    <row r="12" spans="1:25" ht="21" customHeight="1">
      <c r="A12" s="12" t="str">
        <f t="shared" si="0"/>
        <v>A TEAM CG SAS</v>
      </c>
      <c r="B12" s="199" t="s">
        <v>1210</v>
      </c>
      <c r="C12" s="200">
        <v>22763</v>
      </c>
      <c r="D12" s="54">
        <v>3</v>
      </c>
      <c r="E12" s="198">
        <v>45989.345069444447</v>
      </c>
      <c r="F12" s="198">
        <v>46019.344918981478</v>
      </c>
      <c r="G12" s="54">
        <v>17</v>
      </c>
      <c r="H12" s="54">
        <v>158900</v>
      </c>
      <c r="I12" s="54">
        <v>158900</v>
      </c>
      <c r="J12" s="54">
        <v>0</v>
      </c>
      <c r="K12" s="54">
        <v>0</v>
      </c>
      <c r="L12" s="54">
        <v>0</v>
      </c>
      <c r="M12" s="54">
        <v>158900</v>
      </c>
      <c r="N12" s="54">
        <v>0</v>
      </c>
      <c r="O12" s="54">
        <v>0</v>
      </c>
      <c r="P12" s="30">
        <f>SUM(Cartera[[#This Row],[1_a_8]:[&gt;30]])</f>
        <v>158900</v>
      </c>
      <c r="Q12" s="30">
        <f>+Cartera[[#This Row],[9_a_15]]+Cartera[[#This Row],[16_a_22]]+Cartera[[#This Row],[23_a_30]]</f>
        <v>158900</v>
      </c>
      <c r="R12" s="30">
        <f>IF(Cartera[[#This Row],[Dias]]&gt;8,Cartera[[#This Row],[Total vencido]],0)</f>
        <v>158900</v>
      </c>
      <c r="S12" s="30">
        <f>IF(Cartera[[#This Row],[Mas de 9]]&gt;0,Cartera[[#This Row],[Dias]],0)</f>
        <v>17</v>
      </c>
      <c r="T12" s="30">
        <f>IF(Cartera[[#This Row],[Dias]]&gt;99,Cartera[[#This Row],[Total vencido]],0)</f>
        <v>0</v>
      </c>
      <c r="U12" s="30">
        <f>IF(Cartera[[#This Row],[Mas de 100]]&gt;0,Cartera[[#This Row],[Dias]],0)</f>
        <v>0</v>
      </c>
      <c r="V12" s="30">
        <f>Cartera[[#This Row],[Vencimiento]]-Cartera[[#This Row],[Emision]]</f>
        <v>29.999849537030968</v>
      </c>
      <c r="W1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" s="205" t="str">
        <f>_xlfn.XLOOKUP(Cartera[[#This Row],[Nombre tercero]],Vendedor[Nombre],Vendedor[Vendedor],"",0,-1)</f>
        <v>ANGELA SILVESTRE</v>
      </c>
      <c r="Y12" s="204"/>
    </row>
    <row r="13" spans="1:25" ht="21" customHeight="1">
      <c r="A13" s="12" t="str">
        <f t="shared" si="0"/>
        <v>A TEAM CG SAS</v>
      </c>
      <c r="B13" s="199" t="s">
        <v>1210</v>
      </c>
      <c r="C13" s="200">
        <v>22783</v>
      </c>
      <c r="D13" s="54">
        <v>3</v>
      </c>
      <c r="E13" s="198">
        <v>45990.291921296295</v>
      </c>
      <c r="F13" s="198">
        <v>46020.289861111109</v>
      </c>
      <c r="G13" s="54">
        <v>16</v>
      </c>
      <c r="H13" s="54">
        <v>800600</v>
      </c>
      <c r="I13" s="54">
        <v>800600</v>
      </c>
      <c r="J13" s="54">
        <v>0</v>
      </c>
      <c r="K13" s="54">
        <v>0</v>
      </c>
      <c r="L13" s="54">
        <v>0</v>
      </c>
      <c r="M13" s="54">
        <v>800600</v>
      </c>
      <c r="N13" s="54">
        <v>0</v>
      </c>
      <c r="O13" s="54">
        <v>0</v>
      </c>
      <c r="P13" s="30">
        <f>SUM(Cartera[[#This Row],[1_a_8]:[&gt;30]])</f>
        <v>800600</v>
      </c>
      <c r="Q13" s="30">
        <f>+Cartera[[#This Row],[9_a_15]]+Cartera[[#This Row],[16_a_22]]+Cartera[[#This Row],[23_a_30]]</f>
        <v>800600</v>
      </c>
      <c r="R13" s="30">
        <f>IF(Cartera[[#This Row],[Dias]]&gt;8,Cartera[[#This Row],[Total vencido]],0)</f>
        <v>800600</v>
      </c>
      <c r="S13" s="30">
        <f>IF(Cartera[[#This Row],[Mas de 9]]&gt;0,Cartera[[#This Row],[Dias]],0)</f>
        <v>16</v>
      </c>
      <c r="T13" s="30">
        <f>IF(Cartera[[#This Row],[Dias]]&gt;99,Cartera[[#This Row],[Total vencido]],0)</f>
        <v>0</v>
      </c>
      <c r="U13" s="30">
        <f>IF(Cartera[[#This Row],[Mas de 100]]&gt;0,Cartera[[#This Row],[Dias]],0)</f>
        <v>0</v>
      </c>
      <c r="V13" s="30">
        <f>Cartera[[#This Row],[Vencimiento]]-Cartera[[#This Row],[Emision]]</f>
        <v>29.997939814813435</v>
      </c>
      <c r="W1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" s="205" t="str">
        <f>_xlfn.XLOOKUP(Cartera[[#This Row],[Nombre tercero]],Vendedor[Nombre],Vendedor[Vendedor],"",0,-1)</f>
        <v>ANGELA SILVESTRE</v>
      </c>
      <c r="Y13" s="204"/>
    </row>
    <row r="14" spans="1:25" ht="21" customHeight="1">
      <c r="A14" s="12" t="str">
        <f t="shared" si="0"/>
        <v>A TEAM CG SAS</v>
      </c>
      <c r="B14" s="199" t="s">
        <v>1210</v>
      </c>
      <c r="C14" s="200">
        <v>22942</v>
      </c>
      <c r="D14" s="54">
        <v>3</v>
      </c>
      <c r="E14" s="198">
        <v>45995.275127314817</v>
      </c>
      <c r="F14" s="198">
        <v>46025.275011574071</v>
      </c>
      <c r="G14" s="54">
        <v>11</v>
      </c>
      <c r="H14" s="54">
        <v>260000</v>
      </c>
      <c r="I14" s="54">
        <v>260000</v>
      </c>
      <c r="J14" s="54">
        <v>0</v>
      </c>
      <c r="K14" s="54">
        <v>0</v>
      </c>
      <c r="L14" s="54">
        <v>260000</v>
      </c>
      <c r="M14" s="54">
        <v>0</v>
      </c>
      <c r="N14" s="54">
        <v>0</v>
      </c>
      <c r="O14" s="54">
        <v>0</v>
      </c>
      <c r="P14" s="30">
        <f>SUM(Cartera[[#This Row],[1_a_8]:[&gt;30]])</f>
        <v>260000</v>
      </c>
      <c r="Q14" s="30">
        <f>+Cartera[[#This Row],[9_a_15]]+Cartera[[#This Row],[16_a_22]]+Cartera[[#This Row],[23_a_30]]</f>
        <v>260000</v>
      </c>
      <c r="R14" s="30">
        <f>IF(Cartera[[#This Row],[Dias]]&gt;8,Cartera[[#This Row],[Total vencido]],0)</f>
        <v>260000</v>
      </c>
      <c r="S14" s="30">
        <f>IF(Cartera[[#This Row],[Mas de 9]]&gt;0,Cartera[[#This Row],[Dias]],0)</f>
        <v>11</v>
      </c>
      <c r="T14" s="30">
        <f>IF(Cartera[[#This Row],[Dias]]&gt;99,Cartera[[#This Row],[Total vencido]],0)</f>
        <v>0</v>
      </c>
      <c r="U14" s="30">
        <f>IF(Cartera[[#This Row],[Mas de 100]]&gt;0,Cartera[[#This Row],[Dias]],0)</f>
        <v>0</v>
      </c>
      <c r="V14" s="30">
        <f>Cartera[[#This Row],[Vencimiento]]-Cartera[[#This Row],[Emision]]</f>
        <v>29.999884259254031</v>
      </c>
      <c r="W1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" s="205" t="str">
        <f>_xlfn.XLOOKUP(Cartera[[#This Row],[Nombre tercero]],Vendedor[Nombre],Vendedor[Vendedor],"",0,-1)</f>
        <v>ANGELA SILVESTRE</v>
      </c>
      <c r="Y14" s="204"/>
    </row>
    <row r="15" spans="1:25" ht="21" customHeight="1">
      <c r="A15" s="12" t="str">
        <f t="shared" si="0"/>
        <v>A TEAM CG SAS</v>
      </c>
      <c r="B15" s="199" t="s">
        <v>1210</v>
      </c>
      <c r="C15" s="200">
        <v>23011</v>
      </c>
      <c r="D15" s="54">
        <v>3</v>
      </c>
      <c r="E15" s="198">
        <v>45997.255393518521</v>
      </c>
      <c r="F15" s="198">
        <v>46027.255266203705</v>
      </c>
      <c r="G15" s="54">
        <v>9</v>
      </c>
      <c r="H15" s="54">
        <v>464600</v>
      </c>
      <c r="I15" s="54">
        <v>464600</v>
      </c>
      <c r="J15" s="54">
        <v>0</v>
      </c>
      <c r="K15" s="54">
        <v>0</v>
      </c>
      <c r="L15" s="54">
        <v>464600</v>
      </c>
      <c r="M15" s="54">
        <v>0</v>
      </c>
      <c r="N15" s="54">
        <v>0</v>
      </c>
      <c r="O15" s="54">
        <v>0</v>
      </c>
      <c r="P15" s="30">
        <f>SUM(Cartera[[#This Row],[1_a_8]:[&gt;30]])</f>
        <v>464600</v>
      </c>
      <c r="Q15" s="30">
        <f>+Cartera[[#This Row],[9_a_15]]+Cartera[[#This Row],[16_a_22]]+Cartera[[#This Row],[23_a_30]]</f>
        <v>464600</v>
      </c>
      <c r="R15" s="30">
        <f>IF(Cartera[[#This Row],[Dias]]&gt;8,Cartera[[#This Row],[Total vencido]],0)</f>
        <v>464600</v>
      </c>
      <c r="S15" s="30">
        <f>IF(Cartera[[#This Row],[Mas de 9]]&gt;0,Cartera[[#This Row],[Dias]],0)</f>
        <v>9</v>
      </c>
      <c r="T15" s="30">
        <f>IF(Cartera[[#This Row],[Dias]]&gt;99,Cartera[[#This Row],[Total vencido]],0)</f>
        <v>0</v>
      </c>
      <c r="U15" s="30">
        <f>IF(Cartera[[#This Row],[Mas de 100]]&gt;0,Cartera[[#This Row],[Dias]],0)</f>
        <v>0</v>
      </c>
      <c r="V15" s="30">
        <f>Cartera[[#This Row],[Vencimiento]]-Cartera[[#This Row],[Emision]]</f>
        <v>29.999872685184528</v>
      </c>
      <c r="W1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" s="205" t="str">
        <f>_xlfn.XLOOKUP(Cartera[[#This Row],[Nombre tercero]],Vendedor[Nombre],Vendedor[Vendedor],"",0,-1)</f>
        <v>ANGELA SILVESTRE</v>
      </c>
      <c r="Y15" s="204"/>
    </row>
    <row r="16" spans="1:25" ht="21" customHeight="1">
      <c r="A16" s="12" t="str">
        <f t="shared" si="0"/>
        <v>A TEAM CG SAS</v>
      </c>
      <c r="B16" s="199" t="s">
        <v>1210</v>
      </c>
      <c r="C16" s="200">
        <v>23072</v>
      </c>
      <c r="D16" s="54">
        <v>3</v>
      </c>
      <c r="E16" s="198">
        <v>46000.337083333332</v>
      </c>
      <c r="F16" s="198">
        <v>46030.336967592593</v>
      </c>
      <c r="G16" s="54">
        <v>6</v>
      </c>
      <c r="H16" s="54">
        <v>304500</v>
      </c>
      <c r="I16" s="54">
        <v>304500</v>
      </c>
      <c r="J16" s="54">
        <v>0</v>
      </c>
      <c r="K16" s="54">
        <v>304500</v>
      </c>
      <c r="L16" s="54">
        <v>0</v>
      </c>
      <c r="M16" s="54">
        <v>0</v>
      </c>
      <c r="N16" s="54">
        <v>0</v>
      </c>
      <c r="O16" s="54">
        <v>0</v>
      </c>
      <c r="P16" s="30">
        <f>SUM(Cartera[[#This Row],[1_a_8]:[&gt;30]])</f>
        <v>304500</v>
      </c>
      <c r="Q16" s="30">
        <f>+Cartera[[#This Row],[9_a_15]]+Cartera[[#This Row],[16_a_22]]+Cartera[[#This Row],[23_a_30]]</f>
        <v>0</v>
      </c>
      <c r="R16" s="30">
        <f>IF(Cartera[[#This Row],[Dias]]&gt;8,Cartera[[#This Row],[Total vencido]],0)</f>
        <v>0</v>
      </c>
      <c r="S16" s="30">
        <f>IF(Cartera[[#This Row],[Mas de 9]]&gt;0,Cartera[[#This Row],[Dias]],0)</f>
        <v>0</v>
      </c>
      <c r="T16" s="30">
        <f>IF(Cartera[[#This Row],[Dias]]&gt;99,Cartera[[#This Row],[Total vencido]],0)</f>
        <v>0</v>
      </c>
      <c r="U16" s="30">
        <f>IF(Cartera[[#This Row],[Mas de 100]]&gt;0,Cartera[[#This Row],[Dias]],0)</f>
        <v>0</v>
      </c>
      <c r="V16" s="31">
        <f>Cartera[[#This Row],[Vencimiento]]-Cartera[[#This Row],[Emision]]</f>
        <v>29.999884259261307</v>
      </c>
      <c r="W1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" s="205" t="str">
        <f>_xlfn.XLOOKUP(Cartera[[#This Row],[Nombre tercero]],Vendedor[Nombre],Vendedor[Vendedor],"",0,-1)</f>
        <v>ANGELA SILVESTRE</v>
      </c>
      <c r="Y16" s="204"/>
    </row>
    <row r="17" spans="1:25" ht="21" customHeight="1">
      <c r="A17" s="12" t="str">
        <f t="shared" si="0"/>
        <v>A TEAM CG SAS</v>
      </c>
      <c r="B17" s="199" t="s">
        <v>1210</v>
      </c>
      <c r="C17" s="200">
        <v>23474</v>
      </c>
      <c r="D17" s="54">
        <v>3</v>
      </c>
      <c r="E17" s="198">
        <v>46011.330567129633</v>
      </c>
      <c r="F17" s="198">
        <v>46041.330358796295</v>
      </c>
      <c r="G17" s="54">
        <v>-5</v>
      </c>
      <c r="H17" s="54">
        <v>154900</v>
      </c>
      <c r="I17" s="54">
        <v>154900</v>
      </c>
      <c r="J17" s="54">
        <v>154900</v>
      </c>
      <c r="K17" s="54">
        <v>0</v>
      </c>
      <c r="L17" s="54">
        <v>0</v>
      </c>
      <c r="M17" s="54">
        <v>0</v>
      </c>
      <c r="N17" s="54">
        <v>0</v>
      </c>
      <c r="O17" s="54">
        <v>0</v>
      </c>
      <c r="P17" s="30">
        <f>SUM(Cartera[[#This Row],[1_a_8]:[&gt;30]])</f>
        <v>0</v>
      </c>
      <c r="Q17" s="30">
        <f>+Cartera[[#This Row],[9_a_15]]+Cartera[[#This Row],[16_a_22]]+Cartera[[#This Row],[23_a_30]]</f>
        <v>0</v>
      </c>
      <c r="R17" s="30">
        <f>IF(Cartera[[#This Row],[Dias]]&gt;8,Cartera[[#This Row],[Total vencido]],0)</f>
        <v>0</v>
      </c>
      <c r="S17" s="30">
        <f>IF(Cartera[[#This Row],[Mas de 9]]&gt;0,Cartera[[#This Row],[Dias]],0)</f>
        <v>0</v>
      </c>
      <c r="T17" s="30">
        <f>IF(Cartera[[#This Row],[Dias]]&gt;99,Cartera[[#This Row],[Total vencido]],0)</f>
        <v>0</v>
      </c>
      <c r="U17" s="30">
        <f>IF(Cartera[[#This Row],[Mas de 100]]&gt;0,Cartera[[#This Row],[Dias]],0)</f>
        <v>0</v>
      </c>
      <c r="V17" s="31">
        <f>Cartera[[#This Row],[Vencimiento]]-Cartera[[#This Row],[Emision]]</f>
        <v>29.999791666661622</v>
      </c>
      <c r="W1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" s="205" t="str">
        <f>_xlfn.XLOOKUP(Cartera[[#This Row],[Nombre tercero]],Vendedor[Nombre],Vendedor[Vendedor],"",0,-1)</f>
        <v>ANGELA SILVESTRE</v>
      </c>
      <c r="Y17" s="204"/>
    </row>
    <row r="18" spans="1:25" ht="21" customHeight="1">
      <c r="A18" s="12" t="str">
        <f t="shared" si="0"/>
        <v>A TEAM CG SAS</v>
      </c>
      <c r="B18" s="199" t="s">
        <v>1210</v>
      </c>
      <c r="C18" s="200">
        <v>23695</v>
      </c>
      <c r="D18" s="54">
        <v>3</v>
      </c>
      <c r="E18" s="198">
        <v>46020.183981481481</v>
      </c>
      <c r="F18" s="198">
        <v>46050.183738425927</v>
      </c>
      <c r="G18" s="54">
        <v>-14</v>
      </c>
      <c r="H18" s="54">
        <v>219700</v>
      </c>
      <c r="I18" s="54">
        <v>219700</v>
      </c>
      <c r="J18" s="54">
        <v>219700</v>
      </c>
      <c r="K18" s="54">
        <v>0</v>
      </c>
      <c r="L18" s="54">
        <v>0</v>
      </c>
      <c r="M18" s="54">
        <v>0</v>
      </c>
      <c r="N18" s="54">
        <v>0</v>
      </c>
      <c r="O18" s="54">
        <v>0</v>
      </c>
      <c r="P18" s="30">
        <f>SUM(Cartera[[#This Row],[1_a_8]:[&gt;30]])</f>
        <v>0</v>
      </c>
      <c r="Q18" s="30">
        <f>+Cartera[[#This Row],[9_a_15]]+Cartera[[#This Row],[16_a_22]]+Cartera[[#This Row],[23_a_30]]</f>
        <v>0</v>
      </c>
      <c r="R18" s="30">
        <f>IF(Cartera[[#This Row],[Dias]]&gt;8,Cartera[[#This Row],[Total vencido]],0)</f>
        <v>0</v>
      </c>
      <c r="S18" s="30">
        <f>IF(Cartera[[#This Row],[Mas de 9]]&gt;0,Cartera[[#This Row],[Dias]],0)</f>
        <v>0</v>
      </c>
      <c r="T18" s="30">
        <f>IF(Cartera[[#This Row],[Dias]]&gt;99,Cartera[[#This Row],[Total vencido]],0)</f>
        <v>0</v>
      </c>
      <c r="U18" s="30">
        <f>IF(Cartera[[#This Row],[Mas de 100]]&gt;0,Cartera[[#This Row],[Dias]],0)</f>
        <v>0</v>
      </c>
      <c r="V18" s="31">
        <f>Cartera[[#This Row],[Vencimiento]]-Cartera[[#This Row],[Emision]]</f>
        <v>29.999756944445835</v>
      </c>
      <c r="W1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" s="205" t="str">
        <f>_xlfn.XLOOKUP(Cartera[[#This Row],[Nombre tercero]],Vendedor[Nombre],Vendedor[Vendedor],"",0,-1)</f>
        <v>ANGELA SILVESTRE</v>
      </c>
      <c r="Y18" s="204"/>
    </row>
    <row r="19" spans="1:25" ht="21" customHeight="1">
      <c r="A19" s="12" t="s">
        <v>39</v>
      </c>
      <c r="B19" s="199" t="s">
        <v>1210</v>
      </c>
      <c r="C19" s="200">
        <v>20290</v>
      </c>
      <c r="D19" s="54">
        <v>0</v>
      </c>
      <c r="E19" s="198">
        <v>45873.301828703705</v>
      </c>
      <c r="F19" s="198">
        <v>45903.300810185188</v>
      </c>
      <c r="G19" s="54">
        <v>133</v>
      </c>
      <c r="H19" s="54">
        <v>114299.99</v>
      </c>
      <c r="I19" s="54">
        <v>84299.99</v>
      </c>
      <c r="J19" s="54">
        <v>0</v>
      </c>
      <c r="K19" s="54">
        <v>0</v>
      </c>
      <c r="L19" s="54">
        <v>0</v>
      </c>
      <c r="M19" s="54">
        <v>0</v>
      </c>
      <c r="N19" s="54">
        <v>0</v>
      </c>
      <c r="O19" s="54">
        <v>84299.99</v>
      </c>
      <c r="P19" s="30">
        <f>SUM(Cartera[[#This Row],[1_a_8]:[&gt;30]])</f>
        <v>84299.99</v>
      </c>
      <c r="Q19" s="30">
        <f>+Cartera[[#This Row],[9_a_15]]+Cartera[[#This Row],[16_a_22]]+Cartera[[#This Row],[23_a_30]]</f>
        <v>0</v>
      </c>
      <c r="R19" s="30">
        <f>IF(Cartera[[#This Row],[Dias]]&gt;8,Cartera[[#This Row],[Total vencido]],0)</f>
        <v>84299.99</v>
      </c>
      <c r="S19" s="30">
        <f>IF(Cartera[[#This Row],[Mas de 9]]&gt;0,Cartera[[#This Row],[Dias]],0)</f>
        <v>133</v>
      </c>
      <c r="T19" s="30">
        <f>IF(Cartera[[#This Row],[Dias]]&gt;99,Cartera[[#This Row],[Total vencido]],0)</f>
        <v>84299.99</v>
      </c>
      <c r="U19" s="30">
        <f>IF(Cartera[[#This Row],[Mas de 100]]&gt;0,Cartera[[#This Row],[Dias]],0)</f>
        <v>133</v>
      </c>
      <c r="V19" s="31">
        <f>Cartera[[#This Row],[Vencimiento]]-Cartera[[#This Row],[Emision]]</f>
        <v>29.998981481483497</v>
      </c>
      <c r="W1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" s="205" t="str">
        <f>_xlfn.XLOOKUP(Cartera[[#This Row],[Nombre tercero]],Vendedor[Nombre],Vendedor[Vendedor],"",0,-1)</f>
        <v>ANGELA SILVESTRE</v>
      </c>
      <c r="Y19" s="204"/>
    </row>
    <row r="20" spans="1:25" ht="21" customHeight="1">
      <c r="A20" s="12" t="str">
        <f t="shared" ref="A20:A51" si="1">+A19</f>
        <v>ABEL Y SOFIA SAS</v>
      </c>
      <c r="B20" s="199" t="s">
        <v>1210</v>
      </c>
      <c r="C20" s="200">
        <v>21715</v>
      </c>
      <c r="D20" s="54">
        <v>0</v>
      </c>
      <c r="E20" s="198">
        <v>45945.312395833331</v>
      </c>
      <c r="F20" s="198">
        <v>45975.312245370369</v>
      </c>
      <c r="G20" s="54">
        <v>61</v>
      </c>
      <c r="H20" s="54">
        <v>393300</v>
      </c>
      <c r="I20" s="54">
        <v>371495</v>
      </c>
      <c r="J20" s="54">
        <v>0</v>
      </c>
      <c r="K20" s="54">
        <v>0</v>
      </c>
      <c r="L20" s="54">
        <v>0</v>
      </c>
      <c r="M20" s="54">
        <v>0</v>
      </c>
      <c r="N20" s="54">
        <v>0</v>
      </c>
      <c r="O20" s="54">
        <v>371495</v>
      </c>
      <c r="P20" s="30">
        <f>SUM(Cartera[[#This Row],[1_a_8]:[&gt;30]])</f>
        <v>371495</v>
      </c>
      <c r="Q20" s="30">
        <f>+Cartera[[#This Row],[9_a_15]]+Cartera[[#This Row],[16_a_22]]+Cartera[[#This Row],[23_a_30]]</f>
        <v>0</v>
      </c>
      <c r="R20" s="30">
        <f>IF(Cartera[[#This Row],[Dias]]&gt;8,Cartera[[#This Row],[Total vencido]],0)</f>
        <v>371495</v>
      </c>
      <c r="S20" s="30">
        <f>IF(Cartera[[#This Row],[Mas de 9]]&gt;0,Cartera[[#This Row],[Dias]],0)</f>
        <v>61</v>
      </c>
      <c r="T20" s="30">
        <f>IF(Cartera[[#This Row],[Dias]]&gt;99,Cartera[[#This Row],[Total vencido]],0)</f>
        <v>0</v>
      </c>
      <c r="U20" s="30">
        <f>IF(Cartera[[#This Row],[Mas de 100]]&gt;0,Cartera[[#This Row],[Dias]],0)</f>
        <v>0</v>
      </c>
      <c r="V20" s="31">
        <f>Cartera[[#This Row],[Vencimiento]]-Cartera[[#This Row],[Emision]]</f>
        <v>29.999849537038244</v>
      </c>
      <c r="W2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" s="205" t="str">
        <f>_xlfn.XLOOKUP(Cartera[[#This Row],[Nombre tercero]],Vendedor[Nombre],Vendedor[Vendedor],"",0,-1)</f>
        <v>ANGELA SILVESTRE</v>
      </c>
      <c r="Y20" s="204"/>
    </row>
    <row r="21" spans="1:25" ht="21" customHeight="1">
      <c r="A21" s="12" t="str">
        <f t="shared" si="1"/>
        <v>ABEL Y SOFIA SAS</v>
      </c>
      <c r="B21" s="199" t="s">
        <v>1210</v>
      </c>
      <c r="C21" s="200">
        <v>22119</v>
      </c>
      <c r="D21" s="54">
        <v>0</v>
      </c>
      <c r="E21" s="198">
        <v>45962.307326388887</v>
      </c>
      <c r="F21" s="198">
        <v>45992.307222222225</v>
      </c>
      <c r="G21" s="54">
        <v>44</v>
      </c>
      <c r="H21" s="54">
        <v>1772250</v>
      </c>
      <c r="I21" s="54">
        <v>1772250</v>
      </c>
      <c r="J21" s="54">
        <v>0</v>
      </c>
      <c r="K21" s="54">
        <v>0</v>
      </c>
      <c r="L21" s="54">
        <v>0</v>
      </c>
      <c r="M21" s="54">
        <v>0</v>
      </c>
      <c r="N21" s="54">
        <v>0</v>
      </c>
      <c r="O21" s="54">
        <v>1772250</v>
      </c>
      <c r="P21" s="30">
        <f>SUM(Cartera[[#This Row],[1_a_8]:[&gt;30]])</f>
        <v>1772250</v>
      </c>
      <c r="Q21" s="30">
        <f>+Cartera[[#This Row],[9_a_15]]+Cartera[[#This Row],[16_a_22]]+Cartera[[#This Row],[23_a_30]]</f>
        <v>0</v>
      </c>
      <c r="R21" s="30">
        <f>IF(Cartera[[#This Row],[Dias]]&gt;8,Cartera[[#This Row],[Total vencido]],0)</f>
        <v>1772250</v>
      </c>
      <c r="S21" s="30">
        <f>IF(Cartera[[#This Row],[Mas de 9]]&gt;0,Cartera[[#This Row],[Dias]],0)</f>
        <v>44</v>
      </c>
      <c r="T21" s="30">
        <f>IF(Cartera[[#This Row],[Dias]]&gt;99,Cartera[[#This Row],[Total vencido]],0)</f>
        <v>0</v>
      </c>
      <c r="U21" s="30">
        <f>IF(Cartera[[#This Row],[Mas de 100]]&gt;0,Cartera[[#This Row],[Dias]],0)</f>
        <v>0</v>
      </c>
      <c r="V21" s="31">
        <f>Cartera[[#This Row],[Vencimiento]]-Cartera[[#This Row],[Emision]]</f>
        <v>29.999895833338087</v>
      </c>
      <c r="W2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" s="205" t="str">
        <f>_xlfn.XLOOKUP(Cartera[[#This Row],[Nombre tercero]],Vendedor[Nombre],Vendedor[Vendedor],"",0,-1)</f>
        <v>ANGELA SILVESTRE</v>
      </c>
      <c r="Y21" s="204"/>
    </row>
    <row r="22" spans="1:25" ht="21" customHeight="1">
      <c r="A22" s="12" t="str">
        <f t="shared" si="1"/>
        <v>ABEL Y SOFIA SAS</v>
      </c>
      <c r="B22" s="199" t="s">
        <v>1210</v>
      </c>
      <c r="C22" s="200">
        <v>22121</v>
      </c>
      <c r="D22" s="54">
        <v>0</v>
      </c>
      <c r="E22" s="198">
        <v>45962.310254629629</v>
      </c>
      <c r="F22" s="198">
        <v>45992.31013888889</v>
      </c>
      <c r="G22" s="54">
        <v>44</v>
      </c>
      <c r="H22" s="54">
        <v>487600</v>
      </c>
      <c r="I22" s="54">
        <v>487600</v>
      </c>
      <c r="J22" s="54">
        <v>0</v>
      </c>
      <c r="K22" s="54">
        <v>0</v>
      </c>
      <c r="L22" s="54">
        <v>0</v>
      </c>
      <c r="M22" s="54">
        <v>0</v>
      </c>
      <c r="N22" s="54">
        <v>0</v>
      </c>
      <c r="O22" s="54">
        <v>487600</v>
      </c>
      <c r="P22" s="30">
        <f>SUM(Cartera[[#This Row],[1_a_8]:[&gt;30]])</f>
        <v>487600</v>
      </c>
      <c r="Q22" s="30">
        <f>+Cartera[[#This Row],[9_a_15]]+Cartera[[#This Row],[16_a_22]]+Cartera[[#This Row],[23_a_30]]</f>
        <v>0</v>
      </c>
      <c r="R22" s="30">
        <f>IF(Cartera[[#This Row],[Dias]]&gt;8,Cartera[[#This Row],[Total vencido]],0)</f>
        <v>487600</v>
      </c>
      <c r="S22" s="30">
        <f>IF(Cartera[[#This Row],[Mas de 9]]&gt;0,Cartera[[#This Row],[Dias]],0)</f>
        <v>44</v>
      </c>
      <c r="T22" s="30">
        <f>IF(Cartera[[#This Row],[Dias]]&gt;99,Cartera[[#This Row],[Total vencido]],0)</f>
        <v>0</v>
      </c>
      <c r="U22" s="30">
        <f>IF(Cartera[[#This Row],[Mas de 100]]&gt;0,Cartera[[#This Row],[Dias]],0)</f>
        <v>0</v>
      </c>
      <c r="V22" s="31">
        <f>Cartera[[#This Row],[Vencimiento]]-Cartera[[#This Row],[Emision]]</f>
        <v>29.999884259261307</v>
      </c>
      <c r="W2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" s="205" t="str">
        <f>_xlfn.XLOOKUP(Cartera[[#This Row],[Nombre tercero]],Vendedor[Nombre],Vendedor[Vendedor],"",0,-1)</f>
        <v>ANGELA SILVESTRE</v>
      </c>
      <c r="Y22" s="204"/>
    </row>
    <row r="23" spans="1:25" ht="21" customHeight="1">
      <c r="A23" s="12" t="str">
        <f t="shared" si="1"/>
        <v>ABEL Y SOFIA SAS</v>
      </c>
      <c r="B23" s="199" t="s">
        <v>1210</v>
      </c>
      <c r="C23" s="200">
        <v>22124</v>
      </c>
      <c r="D23" s="54">
        <v>0</v>
      </c>
      <c r="E23" s="198">
        <v>45962.316701388889</v>
      </c>
      <c r="F23" s="198">
        <v>45992.316562499997</v>
      </c>
      <c r="G23" s="54">
        <v>44</v>
      </c>
      <c r="H23" s="54">
        <v>150800</v>
      </c>
      <c r="I23" s="54">
        <v>150800</v>
      </c>
      <c r="J23" s="54">
        <v>0</v>
      </c>
      <c r="K23" s="54">
        <v>0</v>
      </c>
      <c r="L23" s="54">
        <v>0</v>
      </c>
      <c r="M23" s="54">
        <v>0</v>
      </c>
      <c r="N23" s="54">
        <v>0</v>
      </c>
      <c r="O23" s="54">
        <v>150800</v>
      </c>
      <c r="P23" s="30">
        <f>SUM(Cartera[[#This Row],[1_a_8]:[&gt;30]])</f>
        <v>150800</v>
      </c>
      <c r="Q23" s="30">
        <f>+Cartera[[#This Row],[9_a_15]]+Cartera[[#This Row],[16_a_22]]+Cartera[[#This Row],[23_a_30]]</f>
        <v>0</v>
      </c>
      <c r="R23" s="30">
        <f>IF(Cartera[[#This Row],[Dias]]&gt;8,Cartera[[#This Row],[Total vencido]],0)</f>
        <v>150800</v>
      </c>
      <c r="S23" s="30">
        <f>IF(Cartera[[#This Row],[Mas de 9]]&gt;0,Cartera[[#This Row],[Dias]],0)</f>
        <v>44</v>
      </c>
      <c r="T23" s="30">
        <f>IF(Cartera[[#This Row],[Dias]]&gt;99,Cartera[[#This Row],[Total vencido]],0)</f>
        <v>0</v>
      </c>
      <c r="U23" s="30">
        <f>IF(Cartera[[#This Row],[Mas de 100]]&gt;0,Cartera[[#This Row],[Dias]],0)</f>
        <v>0</v>
      </c>
      <c r="V23" s="31">
        <f>Cartera[[#This Row],[Vencimiento]]-Cartera[[#This Row],[Emision]]</f>
        <v>29.999861111107748</v>
      </c>
      <c r="W2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" s="205" t="str">
        <f>_xlfn.XLOOKUP(Cartera[[#This Row],[Nombre tercero]],Vendedor[Nombre],Vendedor[Vendedor],"",0,-1)</f>
        <v>ANGELA SILVESTRE</v>
      </c>
      <c r="Y23" s="204"/>
    </row>
    <row r="24" spans="1:25" ht="21" customHeight="1">
      <c r="A24" s="12" t="str">
        <f t="shared" si="1"/>
        <v>ABEL Y SOFIA SAS</v>
      </c>
      <c r="B24" s="199" t="s">
        <v>1210</v>
      </c>
      <c r="C24" s="200">
        <v>22125</v>
      </c>
      <c r="D24" s="54">
        <v>0</v>
      </c>
      <c r="E24" s="198">
        <v>45962.317650462966</v>
      </c>
      <c r="F24" s="198">
        <v>45992.317337962966</v>
      </c>
      <c r="G24" s="54">
        <v>44</v>
      </c>
      <c r="H24" s="54">
        <v>343300</v>
      </c>
      <c r="I24" s="54">
        <v>343300</v>
      </c>
      <c r="J24" s="54">
        <v>0</v>
      </c>
      <c r="K24" s="54">
        <v>0</v>
      </c>
      <c r="L24" s="54">
        <v>0</v>
      </c>
      <c r="M24" s="54">
        <v>0</v>
      </c>
      <c r="N24" s="54">
        <v>0</v>
      </c>
      <c r="O24" s="54">
        <v>343300</v>
      </c>
      <c r="P24" s="30">
        <f>SUM(Cartera[[#This Row],[1_a_8]:[&gt;30]])</f>
        <v>343300</v>
      </c>
      <c r="Q24" s="30">
        <f>+Cartera[[#This Row],[9_a_15]]+Cartera[[#This Row],[16_a_22]]+Cartera[[#This Row],[23_a_30]]</f>
        <v>0</v>
      </c>
      <c r="R24" s="30">
        <f>IF(Cartera[[#This Row],[Dias]]&gt;8,Cartera[[#This Row],[Total vencido]],0)</f>
        <v>343300</v>
      </c>
      <c r="S24" s="30">
        <f>IF(Cartera[[#This Row],[Mas de 9]]&gt;0,Cartera[[#This Row],[Dias]],0)</f>
        <v>44</v>
      </c>
      <c r="T24" s="30">
        <f>IF(Cartera[[#This Row],[Dias]]&gt;99,Cartera[[#This Row],[Total vencido]],0)</f>
        <v>0</v>
      </c>
      <c r="U24" s="30">
        <f>IF(Cartera[[#This Row],[Mas de 100]]&gt;0,Cartera[[#This Row],[Dias]],0)</f>
        <v>0</v>
      </c>
      <c r="V24" s="31">
        <f>Cartera[[#This Row],[Vencimiento]]-Cartera[[#This Row],[Emision]]</f>
        <v>29.999687499999709</v>
      </c>
      <c r="W2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" s="205" t="str">
        <f>_xlfn.XLOOKUP(Cartera[[#This Row],[Nombre tercero]],Vendedor[Nombre],Vendedor[Vendedor],"",0,-1)</f>
        <v>ANGELA SILVESTRE</v>
      </c>
      <c r="Y24" s="204"/>
    </row>
    <row r="25" spans="1:25" ht="21" customHeight="1">
      <c r="A25" s="12" t="str">
        <f t="shared" si="1"/>
        <v>ABEL Y SOFIA SAS</v>
      </c>
      <c r="B25" s="199" t="s">
        <v>1210</v>
      </c>
      <c r="C25" s="200">
        <v>22131</v>
      </c>
      <c r="D25" s="54">
        <v>0</v>
      </c>
      <c r="E25" s="198">
        <v>45962.377164351848</v>
      </c>
      <c r="F25" s="198">
        <v>45992.376701388886</v>
      </c>
      <c r="G25" s="54">
        <v>44</v>
      </c>
      <c r="H25" s="54">
        <v>1200000</v>
      </c>
      <c r="I25" s="54">
        <v>1200000</v>
      </c>
      <c r="J25" s="54">
        <v>0</v>
      </c>
      <c r="K25" s="54">
        <v>0</v>
      </c>
      <c r="L25" s="54">
        <v>0</v>
      </c>
      <c r="M25" s="54">
        <v>0</v>
      </c>
      <c r="N25" s="54">
        <v>0</v>
      </c>
      <c r="O25" s="54">
        <v>1200000</v>
      </c>
      <c r="P25" s="30">
        <f>SUM(Cartera[[#This Row],[1_a_8]:[&gt;30]])</f>
        <v>1200000</v>
      </c>
      <c r="Q25" s="30">
        <f>+Cartera[[#This Row],[9_a_15]]+Cartera[[#This Row],[16_a_22]]+Cartera[[#This Row],[23_a_30]]</f>
        <v>0</v>
      </c>
      <c r="R25" s="30">
        <f>IF(Cartera[[#This Row],[Dias]]&gt;8,Cartera[[#This Row],[Total vencido]],0)</f>
        <v>1200000</v>
      </c>
      <c r="S25" s="30">
        <f>IF(Cartera[[#This Row],[Mas de 9]]&gt;0,Cartera[[#This Row],[Dias]],0)</f>
        <v>44</v>
      </c>
      <c r="T25" s="30">
        <f>IF(Cartera[[#This Row],[Dias]]&gt;99,Cartera[[#This Row],[Total vencido]],0)</f>
        <v>0</v>
      </c>
      <c r="U25" s="30">
        <f>IF(Cartera[[#This Row],[Mas de 100]]&gt;0,Cartera[[#This Row],[Dias]],0)</f>
        <v>0</v>
      </c>
      <c r="V25" s="31">
        <f>Cartera[[#This Row],[Vencimiento]]-Cartera[[#This Row],[Emision]]</f>
        <v>29.999537037037953</v>
      </c>
      <c r="W2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" s="205" t="str">
        <f>_xlfn.XLOOKUP(Cartera[[#This Row],[Nombre tercero]],Vendedor[Nombre],Vendedor[Vendedor],"",0,-1)</f>
        <v>ANGELA SILVESTRE</v>
      </c>
      <c r="Y25" s="204"/>
    </row>
    <row r="26" spans="1:25" ht="21" customHeight="1">
      <c r="A26" s="12" t="str">
        <f t="shared" si="1"/>
        <v>ABEL Y SOFIA SAS</v>
      </c>
      <c r="B26" s="199" t="s">
        <v>1210</v>
      </c>
      <c r="C26" s="200">
        <v>22151</v>
      </c>
      <c r="D26" s="54">
        <v>0</v>
      </c>
      <c r="E26" s="198">
        <v>45965.290902777779</v>
      </c>
      <c r="F26" s="198">
        <v>45995.287245370368</v>
      </c>
      <c r="G26" s="54">
        <v>41</v>
      </c>
      <c r="H26" s="54">
        <v>195999.97</v>
      </c>
      <c r="I26" s="54">
        <v>195999.97</v>
      </c>
      <c r="J26" s="54">
        <v>0</v>
      </c>
      <c r="K26" s="54">
        <v>0</v>
      </c>
      <c r="L26" s="54">
        <v>0</v>
      </c>
      <c r="M26" s="54">
        <v>0</v>
      </c>
      <c r="N26" s="54">
        <v>0</v>
      </c>
      <c r="O26" s="54">
        <v>195999.97</v>
      </c>
      <c r="P26" s="30">
        <f>SUM(Cartera[[#This Row],[1_a_8]:[&gt;30]])</f>
        <v>195999.97</v>
      </c>
      <c r="Q26" s="30">
        <f>+Cartera[[#This Row],[9_a_15]]+Cartera[[#This Row],[16_a_22]]+Cartera[[#This Row],[23_a_30]]</f>
        <v>0</v>
      </c>
      <c r="R26" s="30">
        <f>IF(Cartera[[#This Row],[Dias]]&gt;8,Cartera[[#This Row],[Total vencido]],0)</f>
        <v>195999.97</v>
      </c>
      <c r="S26" s="30">
        <f>IF(Cartera[[#This Row],[Mas de 9]]&gt;0,Cartera[[#This Row],[Dias]],0)</f>
        <v>41</v>
      </c>
      <c r="T26" s="30">
        <f>IF(Cartera[[#This Row],[Dias]]&gt;99,Cartera[[#This Row],[Total vencido]],0)</f>
        <v>0</v>
      </c>
      <c r="U26" s="30">
        <f>IF(Cartera[[#This Row],[Mas de 100]]&gt;0,Cartera[[#This Row],[Dias]],0)</f>
        <v>0</v>
      </c>
      <c r="V26" s="31">
        <f>Cartera[[#This Row],[Vencimiento]]-Cartera[[#This Row],[Emision]]</f>
        <v>29.996342592588917</v>
      </c>
      <c r="W2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" s="205" t="str">
        <f>_xlfn.XLOOKUP(Cartera[[#This Row],[Nombre tercero]],Vendedor[Nombre],Vendedor[Vendedor],"",0,-1)</f>
        <v>ANGELA SILVESTRE</v>
      </c>
      <c r="Y26" s="204"/>
    </row>
    <row r="27" spans="1:25" ht="21" customHeight="1">
      <c r="A27" s="12" t="str">
        <f t="shared" si="1"/>
        <v>ABEL Y SOFIA SAS</v>
      </c>
      <c r="B27" s="199" t="s">
        <v>1210</v>
      </c>
      <c r="C27" s="200">
        <v>22152</v>
      </c>
      <c r="D27" s="54">
        <v>0</v>
      </c>
      <c r="E27" s="198">
        <v>45965.29314814815</v>
      </c>
      <c r="F27" s="198">
        <v>45995.292303240742</v>
      </c>
      <c r="G27" s="54">
        <v>41</v>
      </c>
      <c r="H27" s="54">
        <v>82899.990000000005</v>
      </c>
      <c r="I27" s="54">
        <v>82899.990000000005</v>
      </c>
      <c r="J27" s="54">
        <v>0</v>
      </c>
      <c r="K27" s="54">
        <v>0</v>
      </c>
      <c r="L27" s="54">
        <v>0</v>
      </c>
      <c r="M27" s="54">
        <v>0</v>
      </c>
      <c r="N27" s="54">
        <v>0</v>
      </c>
      <c r="O27" s="54">
        <v>82899.990000000005</v>
      </c>
      <c r="P27" s="30">
        <f>SUM(Cartera[[#This Row],[1_a_8]:[&gt;30]])</f>
        <v>82899.990000000005</v>
      </c>
      <c r="Q27" s="30">
        <f>+Cartera[[#This Row],[9_a_15]]+Cartera[[#This Row],[16_a_22]]+Cartera[[#This Row],[23_a_30]]</f>
        <v>0</v>
      </c>
      <c r="R27" s="30">
        <f>IF(Cartera[[#This Row],[Dias]]&gt;8,Cartera[[#This Row],[Total vencido]],0)</f>
        <v>82899.990000000005</v>
      </c>
      <c r="S27" s="30">
        <f>IF(Cartera[[#This Row],[Mas de 9]]&gt;0,Cartera[[#This Row],[Dias]],0)</f>
        <v>41</v>
      </c>
      <c r="T27" s="30">
        <f>IF(Cartera[[#This Row],[Dias]]&gt;99,Cartera[[#This Row],[Total vencido]],0)</f>
        <v>0</v>
      </c>
      <c r="U27" s="30">
        <f>IF(Cartera[[#This Row],[Mas de 100]]&gt;0,Cartera[[#This Row],[Dias]],0)</f>
        <v>0</v>
      </c>
      <c r="V27" s="31">
        <f>Cartera[[#This Row],[Vencimiento]]-Cartera[[#This Row],[Emision]]</f>
        <v>29.999155092591536</v>
      </c>
      <c r="W2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" s="205" t="str">
        <f>_xlfn.XLOOKUP(Cartera[[#This Row],[Nombre tercero]],Vendedor[Nombre],Vendedor[Vendedor],"",0,-1)</f>
        <v>ANGELA SILVESTRE</v>
      </c>
      <c r="Y27" s="204"/>
    </row>
    <row r="28" spans="1:25" ht="21" customHeight="1">
      <c r="A28" s="12" t="str">
        <f t="shared" si="1"/>
        <v>ABEL Y SOFIA SAS</v>
      </c>
      <c r="B28" s="199" t="s">
        <v>1210</v>
      </c>
      <c r="C28" s="200">
        <v>22173</v>
      </c>
      <c r="D28" s="54">
        <v>0</v>
      </c>
      <c r="E28" s="198">
        <v>45966.285196759258</v>
      </c>
      <c r="F28" s="198">
        <v>45996.284409722219</v>
      </c>
      <c r="G28" s="54">
        <v>40</v>
      </c>
      <c r="H28" s="54">
        <v>178899.99</v>
      </c>
      <c r="I28" s="54">
        <v>178899.99</v>
      </c>
      <c r="J28" s="54">
        <v>0</v>
      </c>
      <c r="K28" s="54">
        <v>0</v>
      </c>
      <c r="L28" s="54">
        <v>0</v>
      </c>
      <c r="M28" s="54">
        <v>0</v>
      </c>
      <c r="N28" s="54">
        <v>0</v>
      </c>
      <c r="O28" s="54">
        <v>178899.99</v>
      </c>
      <c r="P28" s="30">
        <f>SUM(Cartera[[#This Row],[1_a_8]:[&gt;30]])</f>
        <v>178899.99</v>
      </c>
      <c r="Q28" s="30">
        <f>+Cartera[[#This Row],[9_a_15]]+Cartera[[#This Row],[16_a_22]]+Cartera[[#This Row],[23_a_30]]</f>
        <v>0</v>
      </c>
      <c r="R28" s="30">
        <f>IF(Cartera[[#This Row],[Dias]]&gt;8,Cartera[[#This Row],[Total vencido]],0)</f>
        <v>178899.99</v>
      </c>
      <c r="S28" s="30">
        <f>IF(Cartera[[#This Row],[Mas de 9]]&gt;0,Cartera[[#This Row],[Dias]],0)</f>
        <v>40</v>
      </c>
      <c r="T28" s="30">
        <f>IF(Cartera[[#This Row],[Dias]]&gt;99,Cartera[[#This Row],[Total vencido]],0)</f>
        <v>0</v>
      </c>
      <c r="U28" s="30">
        <f>IF(Cartera[[#This Row],[Mas de 100]]&gt;0,Cartera[[#This Row],[Dias]],0)</f>
        <v>0</v>
      </c>
      <c r="V28" s="31">
        <f>Cartera[[#This Row],[Vencimiento]]-Cartera[[#This Row],[Emision]]</f>
        <v>29.999212962960883</v>
      </c>
      <c r="W2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" s="205" t="str">
        <f>_xlfn.XLOOKUP(Cartera[[#This Row],[Nombre tercero]],Vendedor[Nombre],Vendedor[Vendedor],"",0,-1)</f>
        <v>ANGELA SILVESTRE</v>
      </c>
      <c r="Y28" s="204"/>
    </row>
    <row r="29" spans="1:25" ht="21" customHeight="1">
      <c r="A29" s="12" t="str">
        <f t="shared" si="1"/>
        <v>ABEL Y SOFIA SAS</v>
      </c>
      <c r="B29" s="199" t="s">
        <v>1210</v>
      </c>
      <c r="C29" s="200">
        <v>22174</v>
      </c>
      <c r="D29" s="54">
        <v>0</v>
      </c>
      <c r="E29" s="198">
        <v>45966.286620370367</v>
      </c>
      <c r="F29" s="198">
        <v>45996.286469907405</v>
      </c>
      <c r="G29" s="54">
        <v>40</v>
      </c>
      <c r="H29" s="54">
        <v>415850</v>
      </c>
      <c r="I29" s="54">
        <v>415850</v>
      </c>
      <c r="J29" s="54">
        <v>0</v>
      </c>
      <c r="K29" s="54">
        <v>0</v>
      </c>
      <c r="L29" s="54">
        <v>0</v>
      </c>
      <c r="M29" s="54">
        <v>0</v>
      </c>
      <c r="N29" s="54">
        <v>0</v>
      </c>
      <c r="O29" s="54">
        <v>415850</v>
      </c>
      <c r="P29" s="30">
        <f>SUM(Cartera[[#This Row],[1_a_8]:[&gt;30]])</f>
        <v>415850</v>
      </c>
      <c r="Q29" s="30">
        <f>+Cartera[[#This Row],[9_a_15]]+Cartera[[#This Row],[16_a_22]]+Cartera[[#This Row],[23_a_30]]</f>
        <v>0</v>
      </c>
      <c r="R29" s="30">
        <f>IF(Cartera[[#This Row],[Dias]]&gt;8,Cartera[[#This Row],[Total vencido]],0)</f>
        <v>415850</v>
      </c>
      <c r="S29" s="30">
        <f>IF(Cartera[[#This Row],[Mas de 9]]&gt;0,Cartera[[#This Row],[Dias]],0)</f>
        <v>40</v>
      </c>
      <c r="T29" s="30">
        <f>IF(Cartera[[#This Row],[Dias]]&gt;99,Cartera[[#This Row],[Total vencido]],0)</f>
        <v>0</v>
      </c>
      <c r="U29" s="30">
        <f>IF(Cartera[[#This Row],[Mas de 100]]&gt;0,Cartera[[#This Row],[Dias]],0)</f>
        <v>0</v>
      </c>
      <c r="V29" s="31">
        <f>Cartera[[#This Row],[Vencimiento]]-Cartera[[#This Row],[Emision]]</f>
        <v>29.999849537038244</v>
      </c>
      <c r="W2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" s="205" t="str">
        <f>_xlfn.XLOOKUP(Cartera[[#This Row],[Nombre tercero]],Vendedor[Nombre],Vendedor[Vendedor],"",0,-1)</f>
        <v>ANGELA SILVESTRE</v>
      </c>
      <c r="Y29" s="204"/>
    </row>
    <row r="30" spans="1:25" ht="21" customHeight="1">
      <c r="A30" s="12" t="str">
        <f t="shared" si="1"/>
        <v>ABEL Y SOFIA SAS</v>
      </c>
      <c r="B30" s="199" t="s">
        <v>1210</v>
      </c>
      <c r="C30" s="200">
        <v>22176</v>
      </c>
      <c r="D30" s="54">
        <v>0</v>
      </c>
      <c r="E30" s="198">
        <v>45966.288425925923</v>
      </c>
      <c r="F30" s="198">
        <v>45996.288217592592</v>
      </c>
      <c r="G30" s="54">
        <v>40</v>
      </c>
      <c r="H30" s="54">
        <v>342200</v>
      </c>
      <c r="I30" s="54">
        <v>342200</v>
      </c>
      <c r="J30" s="54">
        <v>0</v>
      </c>
      <c r="K30" s="54">
        <v>0</v>
      </c>
      <c r="L30" s="54">
        <v>0</v>
      </c>
      <c r="M30" s="54">
        <v>0</v>
      </c>
      <c r="N30" s="54">
        <v>0</v>
      </c>
      <c r="O30" s="54">
        <v>342200</v>
      </c>
      <c r="P30" s="30">
        <f>SUM(Cartera[[#This Row],[1_a_8]:[&gt;30]])</f>
        <v>342200</v>
      </c>
      <c r="Q30" s="30">
        <f>+Cartera[[#This Row],[9_a_15]]+Cartera[[#This Row],[16_a_22]]+Cartera[[#This Row],[23_a_30]]</f>
        <v>0</v>
      </c>
      <c r="R30" s="30">
        <f>IF(Cartera[[#This Row],[Dias]]&gt;8,Cartera[[#This Row],[Total vencido]],0)</f>
        <v>342200</v>
      </c>
      <c r="S30" s="30">
        <f>IF(Cartera[[#This Row],[Mas de 9]]&gt;0,Cartera[[#This Row],[Dias]],0)</f>
        <v>40</v>
      </c>
      <c r="T30" s="30">
        <f>IF(Cartera[[#This Row],[Dias]]&gt;99,Cartera[[#This Row],[Total vencido]],0)</f>
        <v>0</v>
      </c>
      <c r="U30" s="30">
        <f>IF(Cartera[[#This Row],[Mas de 100]]&gt;0,Cartera[[#This Row],[Dias]],0)</f>
        <v>0</v>
      </c>
      <c r="V30" s="31">
        <f>Cartera[[#This Row],[Vencimiento]]-Cartera[[#This Row],[Emision]]</f>
        <v>29.999791666668898</v>
      </c>
      <c r="W3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" s="205" t="str">
        <f>_xlfn.XLOOKUP(Cartera[[#This Row],[Nombre tercero]],Vendedor[Nombre],Vendedor[Vendedor],"",0,-1)</f>
        <v>ANGELA SILVESTRE</v>
      </c>
      <c r="Y30" s="204"/>
    </row>
    <row r="31" spans="1:25" ht="21" customHeight="1">
      <c r="A31" s="12" t="str">
        <f t="shared" si="1"/>
        <v>ABEL Y SOFIA SAS</v>
      </c>
      <c r="B31" s="199" t="s">
        <v>1210</v>
      </c>
      <c r="C31" s="200">
        <v>22177</v>
      </c>
      <c r="D31" s="54">
        <v>0</v>
      </c>
      <c r="E31" s="198">
        <v>45966.288993055554</v>
      </c>
      <c r="F31" s="198">
        <v>45996.288842592592</v>
      </c>
      <c r="G31" s="54">
        <v>40</v>
      </c>
      <c r="H31" s="54">
        <v>615500</v>
      </c>
      <c r="I31" s="54">
        <v>615500</v>
      </c>
      <c r="J31" s="54">
        <v>0</v>
      </c>
      <c r="K31" s="54">
        <v>0</v>
      </c>
      <c r="L31" s="54">
        <v>0</v>
      </c>
      <c r="M31" s="54">
        <v>0</v>
      </c>
      <c r="N31" s="54">
        <v>0</v>
      </c>
      <c r="O31" s="54">
        <v>615500</v>
      </c>
      <c r="P31" s="30">
        <f>SUM(Cartera[[#This Row],[1_a_8]:[&gt;30]])</f>
        <v>615500</v>
      </c>
      <c r="Q31" s="30">
        <f>+Cartera[[#This Row],[9_a_15]]+Cartera[[#This Row],[16_a_22]]+Cartera[[#This Row],[23_a_30]]</f>
        <v>0</v>
      </c>
      <c r="R31" s="30">
        <f>IF(Cartera[[#This Row],[Dias]]&gt;8,Cartera[[#This Row],[Total vencido]],0)</f>
        <v>615500</v>
      </c>
      <c r="S31" s="30">
        <f>IF(Cartera[[#This Row],[Mas de 9]]&gt;0,Cartera[[#This Row],[Dias]],0)</f>
        <v>40</v>
      </c>
      <c r="T31" s="30">
        <f>IF(Cartera[[#This Row],[Dias]]&gt;99,Cartera[[#This Row],[Total vencido]],0)</f>
        <v>0</v>
      </c>
      <c r="U31" s="30">
        <f>IF(Cartera[[#This Row],[Mas de 100]]&gt;0,Cartera[[#This Row],[Dias]],0)</f>
        <v>0</v>
      </c>
      <c r="V31" s="31">
        <f>Cartera[[#This Row],[Vencimiento]]-Cartera[[#This Row],[Emision]]</f>
        <v>29.999849537038244</v>
      </c>
      <c r="W3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" s="205" t="str">
        <f>_xlfn.XLOOKUP(Cartera[[#This Row],[Nombre tercero]],Vendedor[Nombre],Vendedor[Vendedor],"",0,-1)</f>
        <v>ANGELA SILVESTRE</v>
      </c>
      <c r="Y31" s="204"/>
    </row>
    <row r="32" spans="1:25" ht="21" customHeight="1">
      <c r="A32" s="12" t="str">
        <f t="shared" si="1"/>
        <v>ABEL Y SOFIA SAS</v>
      </c>
      <c r="B32" s="199" t="s">
        <v>1210</v>
      </c>
      <c r="C32" s="200">
        <v>22189</v>
      </c>
      <c r="D32" s="54">
        <v>0</v>
      </c>
      <c r="E32" s="198">
        <v>45966.364074074074</v>
      </c>
      <c r="F32" s="198">
        <v>45996.358229166668</v>
      </c>
      <c r="G32" s="54">
        <v>40</v>
      </c>
      <c r="H32" s="54">
        <v>1990950</v>
      </c>
      <c r="I32" s="54">
        <v>1990950</v>
      </c>
      <c r="J32" s="54">
        <v>0</v>
      </c>
      <c r="K32" s="54">
        <v>0</v>
      </c>
      <c r="L32" s="54">
        <v>0</v>
      </c>
      <c r="M32" s="54">
        <v>0</v>
      </c>
      <c r="N32" s="54">
        <v>0</v>
      </c>
      <c r="O32" s="54">
        <v>1990950</v>
      </c>
      <c r="P32" s="30">
        <f>SUM(Cartera[[#This Row],[1_a_8]:[&gt;30]])</f>
        <v>1990950</v>
      </c>
      <c r="Q32" s="30">
        <f>+Cartera[[#This Row],[9_a_15]]+Cartera[[#This Row],[16_a_22]]+Cartera[[#This Row],[23_a_30]]</f>
        <v>0</v>
      </c>
      <c r="R32" s="30">
        <f>IF(Cartera[[#This Row],[Dias]]&gt;8,Cartera[[#This Row],[Total vencido]],0)</f>
        <v>1990950</v>
      </c>
      <c r="S32" s="30">
        <f>IF(Cartera[[#This Row],[Mas de 9]]&gt;0,Cartera[[#This Row],[Dias]],0)</f>
        <v>40</v>
      </c>
      <c r="T32" s="30">
        <f>IF(Cartera[[#This Row],[Dias]]&gt;99,Cartera[[#This Row],[Total vencido]],0)</f>
        <v>0</v>
      </c>
      <c r="U32" s="30">
        <f>IF(Cartera[[#This Row],[Mas de 100]]&gt;0,Cartera[[#This Row],[Dias]],0)</f>
        <v>0</v>
      </c>
      <c r="V32" s="30">
        <f>Cartera[[#This Row],[Vencimiento]]-Cartera[[#This Row],[Emision]]</f>
        <v>29.994155092594156</v>
      </c>
      <c r="W3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" s="205" t="str">
        <f>_xlfn.XLOOKUP(Cartera[[#This Row],[Nombre tercero]],Vendedor[Nombre],Vendedor[Vendedor],"",0,-1)</f>
        <v>ANGELA SILVESTRE</v>
      </c>
      <c r="Y32" s="204"/>
    </row>
    <row r="33" spans="1:25" ht="21" customHeight="1">
      <c r="A33" s="12" t="str">
        <f t="shared" si="1"/>
        <v>ABEL Y SOFIA SAS</v>
      </c>
      <c r="B33" s="199" t="s">
        <v>1210</v>
      </c>
      <c r="C33" s="200">
        <v>22192</v>
      </c>
      <c r="D33" s="54">
        <v>0</v>
      </c>
      <c r="E33" s="198">
        <v>45966.379872685182</v>
      </c>
      <c r="F33" s="198">
        <v>45996.376967592594</v>
      </c>
      <c r="G33" s="54">
        <v>40</v>
      </c>
      <c r="H33" s="54">
        <v>4710700</v>
      </c>
      <c r="I33" s="54">
        <v>4710700</v>
      </c>
      <c r="J33" s="54">
        <v>0</v>
      </c>
      <c r="K33" s="54">
        <v>0</v>
      </c>
      <c r="L33" s="54">
        <v>0</v>
      </c>
      <c r="M33" s="54">
        <v>0</v>
      </c>
      <c r="N33" s="54">
        <v>0</v>
      </c>
      <c r="O33" s="54">
        <v>4710700</v>
      </c>
      <c r="P33" s="30">
        <f>SUM(Cartera[[#This Row],[1_a_8]:[&gt;30]])</f>
        <v>4710700</v>
      </c>
      <c r="Q33" s="30">
        <f>+Cartera[[#This Row],[9_a_15]]+Cartera[[#This Row],[16_a_22]]+Cartera[[#This Row],[23_a_30]]</f>
        <v>0</v>
      </c>
      <c r="R33" s="30">
        <f>IF(Cartera[[#This Row],[Dias]]&gt;8,Cartera[[#This Row],[Total vencido]],0)</f>
        <v>4710700</v>
      </c>
      <c r="S33" s="30">
        <f>IF(Cartera[[#This Row],[Mas de 9]]&gt;0,Cartera[[#This Row],[Dias]],0)</f>
        <v>40</v>
      </c>
      <c r="T33" s="30">
        <f>IF(Cartera[[#This Row],[Dias]]&gt;99,Cartera[[#This Row],[Total vencido]],0)</f>
        <v>0</v>
      </c>
      <c r="U33" s="30">
        <f>IF(Cartera[[#This Row],[Mas de 100]]&gt;0,Cartera[[#This Row],[Dias]],0)</f>
        <v>0</v>
      </c>
      <c r="V33" s="30">
        <f>Cartera[[#This Row],[Vencimiento]]-Cartera[[#This Row],[Emision]]</f>
        <v>29.997094907412247</v>
      </c>
      <c r="W3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" s="205" t="str">
        <f>_xlfn.XLOOKUP(Cartera[[#This Row],[Nombre tercero]],Vendedor[Nombre],Vendedor[Vendedor],"",0,-1)</f>
        <v>ANGELA SILVESTRE</v>
      </c>
      <c r="Y33" s="204"/>
    </row>
    <row r="34" spans="1:25" ht="21" customHeight="1">
      <c r="A34" s="12" t="str">
        <f t="shared" si="1"/>
        <v>ABEL Y SOFIA SAS</v>
      </c>
      <c r="B34" s="199" t="s">
        <v>1210</v>
      </c>
      <c r="C34" s="200">
        <v>22198</v>
      </c>
      <c r="D34" s="54">
        <v>0</v>
      </c>
      <c r="E34" s="198">
        <v>45967.233530092592</v>
      </c>
      <c r="F34" s="198">
        <v>45997.233414351853</v>
      </c>
      <c r="G34" s="54">
        <v>39</v>
      </c>
      <c r="H34" s="54">
        <v>103799.99</v>
      </c>
      <c r="I34" s="54">
        <v>103799.99</v>
      </c>
      <c r="J34" s="54">
        <v>0</v>
      </c>
      <c r="K34" s="54">
        <v>0</v>
      </c>
      <c r="L34" s="54">
        <v>0</v>
      </c>
      <c r="M34" s="54">
        <v>0</v>
      </c>
      <c r="N34" s="54">
        <v>0</v>
      </c>
      <c r="O34" s="54">
        <v>103799.99</v>
      </c>
      <c r="P34" s="30">
        <f>SUM(Cartera[[#This Row],[1_a_8]:[&gt;30]])</f>
        <v>103799.99</v>
      </c>
      <c r="Q34" s="30">
        <f>+Cartera[[#This Row],[9_a_15]]+Cartera[[#This Row],[16_a_22]]+Cartera[[#This Row],[23_a_30]]</f>
        <v>0</v>
      </c>
      <c r="R34" s="30">
        <f>IF(Cartera[[#This Row],[Dias]]&gt;8,Cartera[[#This Row],[Total vencido]],0)</f>
        <v>103799.99</v>
      </c>
      <c r="S34" s="30">
        <f>IF(Cartera[[#This Row],[Mas de 9]]&gt;0,Cartera[[#This Row],[Dias]],0)</f>
        <v>39</v>
      </c>
      <c r="T34" s="30">
        <f>IF(Cartera[[#This Row],[Dias]]&gt;99,Cartera[[#This Row],[Total vencido]],0)</f>
        <v>0</v>
      </c>
      <c r="U34" s="30">
        <f>IF(Cartera[[#This Row],[Mas de 100]]&gt;0,Cartera[[#This Row],[Dias]],0)</f>
        <v>0</v>
      </c>
      <c r="V34" s="30">
        <f>Cartera[[#This Row],[Vencimiento]]-Cartera[[#This Row],[Emision]]</f>
        <v>29.999884259261307</v>
      </c>
      <c r="W3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" s="205" t="str">
        <f>_xlfn.XLOOKUP(Cartera[[#This Row],[Nombre tercero]],Vendedor[Nombre],Vendedor[Vendedor],"",0,-1)</f>
        <v>ANGELA SILVESTRE</v>
      </c>
      <c r="Y34" s="204"/>
    </row>
    <row r="35" spans="1:25" ht="21" customHeight="1">
      <c r="A35" s="12" t="str">
        <f t="shared" si="1"/>
        <v>ABEL Y SOFIA SAS</v>
      </c>
      <c r="B35" s="199" t="s">
        <v>1210</v>
      </c>
      <c r="C35" s="200">
        <v>22203</v>
      </c>
      <c r="D35" s="54">
        <v>0</v>
      </c>
      <c r="E35" s="198">
        <v>45967.262939814813</v>
      </c>
      <c r="F35" s="198">
        <v>45997.262638888889</v>
      </c>
      <c r="G35" s="54">
        <v>39</v>
      </c>
      <c r="H35" s="54">
        <v>696900</v>
      </c>
      <c r="I35" s="54">
        <v>696900</v>
      </c>
      <c r="J35" s="54">
        <v>0</v>
      </c>
      <c r="K35" s="54">
        <v>0</v>
      </c>
      <c r="L35" s="54">
        <v>0</v>
      </c>
      <c r="M35" s="54">
        <v>0</v>
      </c>
      <c r="N35" s="54">
        <v>0</v>
      </c>
      <c r="O35" s="54">
        <v>696900</v>
      </c>
      <c r="P35" s="30">
        <f>SUM(Cartera[[#This Row],[1_a_8]:[&gt;30]])</f>
        <v>696900</v>
      </c>
      <c r="Q35" s="30">
        <f>+Cartera[[#This Row],[9_a_15]]+Cartera[[#This Row],[16_a_22]]+Cartera[[#This Row],[23_a_30]]</f>
        <v>0</v>
      </c>
      <c r="R35" s="30">
        <f>IF(Cartera[[#This Row],[Dias]]&gt;8,Cartera[[#This Row],[Total vencido]],0)</f>
        <v>696900</v>
      </c>
      <c r="S35" s="30">
        <f>IF(Cartera[[#This Row],[Mas de 9]]&gt;0,Cartera[[#This Row],[Dias]],0)</f>
        <v>39</v>
      </c>
      <c r="T35" s="30">
        <f>IF(Cartera[[#This Row],[Dias]]&gt;99,Cartera[[#This Row],[Total vencido]],0)</f>
        <v>0</v>
      </c>
      <c r="U35" s="30">
        <f>IF(Cartera[[#This Row],[Mas de 100]]&gt;0,Cartera[[#This Row],[Dias]],0)</f>
        <v>0</v>
      </c>
      <c r="V35" s="30">
        <f>Cartera[[#This Row],[Vencimiento]]-Cartera[[#This Row],[Emision]]</f>
        <v>29.999699074076489</v>
      </c>
      <c r="W3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" s="205" t="str">
        <f>_xlfn.XLOOKUP(Cartera[[#This Row],[Nombre tercero]],Vendedor[Nombre],Vendedor[Vendedor],"",0,-1)</f>
        <v>ANGELA SILVESTRE</v>
      </c>
      <c r="Y35" s="204"/>
    </row>
    <row r="36" spans="1:25" ht="21" customHeight="1">
      <c r="A36" s="12" t="str">
        <f t="shared" si="1"/>
        <v>ABEL Y SOFIA SAS</v>
      </c>
      <c r="B36" s="199" t="s">
        <v>1210</v>
      </c>
      <c r="C36" s="200">
        <v>22212</v>
      </c>
      <c r="D36" s="54">
        <v>0</v>
      </c>
      <c r="E36" s="198">
        <v>45967.341782407406</v>
      </c>
      <c r="F36" s="198">
        <v>45997.341446759259</v>
      </c>
      <c r="G36" s="54">
        <v>39</v>
      </c>
      <c r="H36" s="54">
        <v>1215500</v>
      </c>
      <c r="I36" s="54">
        <v>1215500</v>
      </c>
      <c r="J36" s="54">
        <v>0</v>
      </c>
      <c r="K36" s="54">
        <v>0</v>
      </c>
      <c r="L36" s="54">
        <v>0</v>
      </c>
      <c r="M36" s="54">
        <v>0</v>
      </c>
      <c r="N36" s="54">
        <v>0</v>
      </c>
      <c r="O36" s="54">
        <v>1215500</v>
      </c>
      <c r="P36" s="30">
        <f>SUM(Cartera[[#This Row],[1_a_8]:[&gt;30]])</f>
        <v>1215500</v>
      </c>
      <c r="Q36" s="30">
        <f>+Cartera[[#This Row],[9_a_15]]+Cartera[[#This Row],[16_a_22]]+Cartera[[#This Row],[23_a_30]]</f>
        <v>0</v>
      </c>
      <c r="R36" s="30">
        <f>IF(Cartera[[#This Row],[Dias]]&gt;8,Cartera[[#This Row],[Total vencido]],0)</f>
        <v>1215500</v>
      </c>
      <c r="S36" s="30">
        <f>IF(Cartera[[#This Row],[Mas de 9]]&gt;0,Cartera[[#This Row],[Dias]],0)</f>
        <v>39</v>
      </c>
      <c r="T36" s="30">
        <f>IF(Cartera[[#This Row],[Dias]]&gt;99,Cartera[[#This Row],[Total vencido]],0)</f>
        <v>0</v>
      </c>
      <c r="U36" s="30">
        <f>IF(Cartera[[#This Row],[Mas de 100]]&gt;0,Cartera[[#This Row],[Dias]],0)</f>
        <v>0</v>
      </c>
      <c r="V36" s="30">
        <f>Cartera[[#This Row],[Vencimiento]]-Cartera[[#This Row],[Emision]]</f>
        <v>29.999664351853426</v>
      </c>
      <c r="W3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" s="205" t="str">
        <f>_xlfn.XLOOKUP(Cartera[[#This Row],[Nombre tercero]],Vendedor[Nombre],Vendedor[Vendedor],"",0,-1)</f>
        <v>ANGELA SILVESTRE</v>
      </c>
      <c r="Y36" s="204"/>
    </row>
    <row r="37" spans="1:25" ht="21" customHeight="1">
      <c r="A37" s="12" t="str">
        <f t="shared" si="1"/>
        <v>ABEL Y SOFIA SAS</v>
      </c>
      <c r="B37" s="199" t="s">
        <v>1210</v>
      </c>
      <c r="C37" s="200">
        <v>22217</v>
      </c>
      <c r="D37" s="54">
        <v>0</v>
      </c>
      <c r="E37" s="198">
        <v>45967.36136574074</v>
      </c>
      <c r="F37" s="198">
        <v>45997.36136574074</v>
      </c>
      <c r="G37" s="54">
        <v>39</v>
      </c>
      <c r="H37" s="54">
        <v>13000</v>
      </c>
      <c r="I37" s="54">
        <v>13000</v>
      </c>
      <c r="J37" s="54">
        <v>0</v>
      </c>
      <c r="K37" s="54">
        <v>0</v>
      </c>
      <c r="L37" s="54">
        <v>0</v>
      </c>
      <c r="M37" s="54">
        <v>0</v>
      </c>
      <c r="N37" s="54">
        <v>0</v>
      </c>
      <c r="O37" s="54">
        <v>13000</v>
      </c>
      <c r="P37" s="30">
        <f>SUM(Cartera[[#This Row],[1_a_8]:[&gt;30]])</f>
        <v>13000</v>
      </c>
      <c r="Q37" s="30">
        <f>+Cartera[[#This Row],[9_a_15]]+Cartera[[#This Row],[16_a_22]]+Cartera[[#This Row],[23_a_30]]</f>
        <v>0</v>
      </c>
      <c r="R37" s="30">
        <f>IF(Cartera[[#This Row],[Dias]]&gt;8,Cartera[[#This Row],[Total vencido]],0)</f>
        <v>13000</v>
      </c>
      <c r="S37" s="30">
        <f>IF(Cartera[[#This Row],[Mas de 9]]&gt;0,Cartera[[#This Row],[Dias]],0)</f>
        <v>39</v>
      </c>
      <c r="T37" s="30">
        <f>IF(Cartera[[#This Row],[Dias]]&gt;99,Cartera[[#This Row],[Total vencido]],0)</f>
        <v>0</v>
      </c>
      <c r="U37" s="30">
        <f>IF(Cartera[[#This Row],[Mas de 100]]&gt;0,Cartera[[#This Row],[Dias]],0)</f>
        <v>0</v>
      </c>
      <c r="V37" s="30">
        <f>Cartera[[#This Row],[Vencimiento]]-Cartera[[#This Row],[Emision]]</f>
        <v>30</v>
      </c>
      <c r="W3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" s="205" t="str">
        <f>_xlfn.XLOOKUP(Cartera[[#This Row],[Nombre tercero]],Vendedor[Nombre],Vendedor[Vendedor],"",0,-1)</f>
        <v>ANGELA SILVESTRE</v>
      </c>
      <c r="Y37" s="204"/>
    </row>
    <row r="38" spans="1:25" ht="21" customHeight="1">
      <c r="A38" s="12" t="str">
        <f t="shared" si="1"/>
        <v>ABEL Y SOFIA SAS</v>
      </c>
      <c r="B38" s="199" t="s">
        <v>1210</v>
      </c>
      <c r="C38" s="200">
        <v>22229</v>
      </c>
      <c r="D38" s="54">
        <v>0</v>
      </c>
      <c r="E38" s="198">
        <v>45968.277662037035</v>
      </c>
      <c r="F38" s="198">
        <v>45998.27752314815</v>
      </c>
      <c r="G38" s="54">
        <v>38</v>
      </c>
      <c r="H38" s="54">
        <v>238199.99</v>
      </c>
      <c r="I38" s="54">
        <v>238199.99</v>
      </c>
      <c r="J38" s="54">
        <v>0</v>
      </c>
      <c r="K38" s="54">
        <v>0</v>
      </c>
      <c r="L38" s="54">
        <v>0</v>
      </c>
      <c r="M38" s="54">
        <v>0</v>
      </c>
      <c r="N38" s="54">
        <v>0</v>
      </c>
      <c r="O38" s="54">
        <v>238199.99</v>
      </c>
      <c r="P38" s="30">
        <f>SUM(Cartera[[#This Row],[1_a_8]:[&gt;30]])</f>
        <v>238199.99</v>
      </c>
      <c r="Q38" s="30">
        <f>+Cartera[[#This Row],[9_a_15]]+Cartera[[#This Row],[16_a_22]]+Cartera[[#This Row],[23_a_30]]</f>
        <v>0</v>
      </c>
      <c r="R38" s="30">
        <f>IF(Cartera[[#This Row],[Dias]]&gt;8,Cartera[[#This Row],[Total vencido]],0)</f>
        <v>238199.99</v>
      </c>
      <c r="S38" s="30">
        <f>IF(Cartera[[#This Row],[Mas de 9]]&gt;0,Cartera[[#This Row],[Dias]],0)</f>
        <v>38</v>
      </c>
      <c r="T38" s="30">
        <f>IF(Cartera[[#This Row],[Dias]]&gt;99,Cartera[[#This Row],[Total vencido]],0)</f>
        <v>0</v>
      </c>
      <c r="U38" s="30">
        <f>IF(Cartera[[#This Row],[Mas de 100]]&gt;0,Cartera[[#This Row],[Dias]],0)</f>
        <v>0</v>
      </c>
      <c r="V38" s="30">
        <f>Cartera[[#This Row],[Vencimiento]]-Cartera[[#This Row],[Emision]]</f>
        <v>29.999861111115024</v>
      </c>
      <c r="W3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" s="205" t="str">
        <f>_xlfn.XLOOKUP(Cartera[[#This Row],[Nombre tercero]],Vendedor[Nombre],Vendedor[Vendedor],"",0,-1)</f>
        <v>ANGELA SILVESTRE</v>
      </c>
      <c r="Y38" s="204"/>
    </row>
    <row r="39" spans="1:25" ht="21" customHeight="1">
      <c r="A39" s="12" t="str">
        <f t="shared" si="1"/>
        <v>ABEL Y SOFIA SAS</v>
      </c>
      <c r="B39" s="199" t="s">
        <v>1210</v>
      </c>
      <c r="C39" s="200">
        <v>22231</v>
      </c>
      <c r="D39" s="54">
        <v>0</v>
      </c>
      <c r="E39" s="198">
        <v>45968.301215277781</v>
      </c>
      <c r="F39" s="198">
        <v>45998.301053240742</v>
      </c>
      <c r="G39" s="54">
        <v>38</v>
      </c>
      <c r="H39" s="54">
        <v>1118600</v>
      </c>
      <c r="I39" s="54">
        <v>1118600</v>
      </c>
      <c r="J39" s="54">
        <v>0</v>
      </c>
      <c r="K39" s="54">
        <v>0</v>
      </c>
      <c r="L39" s="54">
        <v>0</v>
      </c>
      <c r="M39" s="54">
        <v>0</v>
      </c>
      <c r="N39" s="54">
        <v>0</v>
      </c>
      <c r="O39" s="54">
        <v>1118600</v>
      </c>
      <c r="P39" s="30">
        <f>SUM(Cartera[[#This Row],[1_a_8]:[&gt;30]])</f>
        <v>1118600</v>
      </c>
      <c r="Q39" s="30">
        <f>+Cartera[[#This Row],[9_a_15]]+Cartera[[#This Row],[16_a_22]]+Cartera[[#This Row],[23_a_30]]</f>
        <v>0</v>
      </c>
      <c r="R39" s="30">
        <f>IF(Cartera[[#This Row],[Dias]]&gt;8,Cartera[[#This Row],[Total vencido]],0)</f>
        <v>1118600</v>
      </c>
      <c r="S39" s="30">
        <f>IF(Cartera[[#This Row],[Mas de 9]]&gt;0,Cartera[[#This Row],[Dias]],0)</f>
        <v>38</v>
      </c>
      <c r="T39" s="30">
        <f>IF(Cartera[[#This Row],[Dias]]&gt;99,Cartera[[#This Row],[Total vencido]],0)</f>
        <v>0</v>
      </c>
      <c r="U39" s="30">
        <f>IF(Cartera[[#This Row],[Mas de 100]]&gt;0,Cartera[[#This Row],[Dias]],0)</f>
        <v>0</v>
      </c>
      <c r="V39" s="30">
        <f>Cartera[[#This Row],[Vencimiento]]-Cartera[[#This Row],[Emision]]</f>
        <v>29.999837962961465</v>
      </c>
      <c r="W3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" s="205" t="str">
        <f>_xlfn.XLOOKUP(Cartera[[#This Row],[Nombre tercero]],Vendedor[Nombre],Vendedor[Vendedor],"",0,-1)</f>
        <v>ANGELA SILVESTRE</v>
      </c>
      <c r="Y39" s="204"/>
    </row>
    <row r="40" spans="1:25" ht="21" customHeight="1">
      <c r="A40" s="12" t="str">
        <f t="shared" si="1"/>
        <v>ABEL Y SOFIA SAS</v>
      </c>
      <c r="B40" s="199" t="s">
        <v>1210</v>
      </c>
      <c r="C40" s="200">
        <v>22232</v>
      </c>
      <c r="D40" s="54">
        <v>0</v>
      </c>
      <c r="E40" s="198">
        <v>45968.302256944444</v>
      </c>
      <c r="F40" s="198">
        <v>45998.302083333336</v>
      </c>
      <c r="G40" s="54">
        <v>38</v>
      </c>
      <c r="H40" s="54">
        <v>126499.99</v>
      </c>
      <c r="I40" s="54">
        <v>126499.99</v>
      </c>
      <c r="J40" s="54">
        <v>0</v>
      </c>
      <c r="K40" s="54">
        <v>0</v>
      </c>
      <c r="L40" s="54">
        <v>0</v>
      </c>
      <c r="M40" s="54">
        <v>0</v>
      </c>
      <c r="N40" s="54">
        <v>0</v>
      </c>
      <c r="O40" s="54">
        <v>126499.99</v>
      </c>
      <c r="P40" s="30">
        <f>SUM(Cartera[[#This Row],[1_a_8]:[&gt;30]])</f>
        <v>126499.99</v>
      </c>
      <c r="Q40" s="30">
        <f>+Cartera[[#This Row],[9_a_15]]+Cartera[[#This Row],[16_a_22]]+Cartera[[#This Row],[23_a_30]]</f>
        <v>0</v>
      </c>
      <c r="R40" s="30">
        <f>IF(Cartera[[#This Row],[Dias]]&gt;8,Cartera[[#This Row],[Total vencido]],0)</f>
        <v>126499.99</v>
      </c>
      <c r="S40" s="30">
        <f>IF(Cartera[[#This Row],[Mas de 9]]&gt;0,Cartera[[#This Row],[Dias]],0)</f>
        <v>38</v>
      </c>
      <c r="T40" s="30">
        <f>IF(Cartera[[#This Row],[Dias]]&gt;99,Cartera[[#This Row],[Total vencido]],0)</f>
        <v>0</v>
      </c>
      <c r="U40" s="30">
        <f>IF(Cartera[[#This Row],[Mas de 100]]&gt;0,Cartera[[#This Row],[Dias]],0)</f>
        <v>0</v>
      </c>
      <c r="V40" s="30">
        <f>Cartera[[#This Row],[Vencimiento]]-Cartera[[#This Row],[Emision]]</f>
        <v>29.999826388891961</v>
      </c>
      <c r="W4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" s="205" t="str">
        <f>_xlfn.XLOOKUP(Cartera[[#This Row],[Nombre tercero]],Vendedor[Nombre],Vendedor[Vendedor],"",0,-1)</f>
        <v>ANGELA SILVESTRE</v>
      </c>
      <c r="Y40" s="204"/>
    </row>
    <row r="41" spans="1:25" ht="21" customHeight="1">
      <c r="A41" s="12" t="str">
        <f t="shared" si="1"/>
        <v>ABEL Y SOFIA SAS</v>
      </c>
      <c r="B41" s="199" t="s">
        <v>1210</v>
      </c>
      <c r="C41" s="200">
        <v>22235</v>
      </c>
      <c r="D41" s="54">
        <v>0</v>
      </c>
      <c r="E41" s="198">
        <v>45968.330868055556</v>
      </c>
      <c r="F41" s="198">
        <v>45998.323946759258</v>
      </c>
      <c r="G41" s="54">
        <v>38</v>
      </c>
      <c r="H41" s="54">
        <v>276700</v>
      </c>
      <c r="I41" s="54">
        <v>276700</v>
      </c>
      <c r="J41" s="54">
        <v>0</v>
      </c>
      <c r="K41" s="54">
        <v>0</v>
      </c>
      <c r="L41" s="54">
        <v>0</v>
      </c>
      <c r="M41" s="54">
        <v>0</v>
      </c>
      <c r="N41" s="54">
        <v>0</v>
      </c>
      <c r="O41" s="54">
        <v>276700</v>
      </c>
      <c r="P41" s="30">
        <f>SUM(Cartera[[#This Row],[1_a_8]:[&gt;30]])</f>
        <v>276700</v>
      </c>
      <c r="Q41" s="30">
        <f>+Cartera[[#This Row],[9_a_15]]+Cartera[[#This Row],[16_a_22]]+Cartera[[#This Row],[23_a_30]]</f>
        <v>0</v>
      </c>
      <c r="R41" s="30">
        <f>IF(Cartera[[#This Row],[Dias]]&gt;8,Cartera[[#This Row],[Total vencido]],0)</f>
        <v>276700</v>
      </c>
      <c r="S41" s="30">
        <f>IF(Cartera[[#This Row],[Mas de 9]]&gt;0,Cartera[[#This Row],[Dias]],0)</f>
        <v>38</v>
      </c>
      <c r="T41" s="30">
        <f>IF(Cartera[[#This Row],[Dias]]&gt;99,Cartera[[#This Row],[Total vencido]],0)</f>
        <v>0</v>
      </c>
      <c r="U41" s="30">
        <f>IF(Cartera[[#This Row],[Mas de 100]]&gt;0,Cartera[[#This Row],[Dias]],0)</f>
        <v>0</v>
      </c>
      <c r="V41" s="30">
        <f>Cartera[[#This Row],[Vencimiento]]-Cartera[[#This Row],[Emision]]</f>
        <v>29.99307870370103</v>
      </c>
      <c r="W4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" s="205" t="str">
        <f>_xlfn.XLOOKUP(Cartera[[#This Row],[Nombre tercero]],Vendedor[Nombre],Vendedor[Vendedor],"",0,-1)</f>
        <v>ANGELA SILVESTRE</v>
      </c>
      <c r="Y41" s="204"/>
    </row>
    <row r="42" spans="1:25" ht="21" customHeight="1">
      <c r="A42" s="12" t="str">
        <f t="shared" si="1"/>
        <v>ABEL Y SOFIA SAS</v>
      </c>
      <c r="B42" s="199" t="s">
        <v>1210</v>
      </c>
      <c r="C42" s="200">
        <v>22245</v>
      </c>
      <c r="D42" s="54">
        <v>0</v>
      </c>
      <c r="E42" s="198">
        <v>45969.254502314812</v>
      </c>
      <c r="F42" s="198">
        <v>45999.254363425927</v>
      </c>
      <c r="G42" s="54">
        <v>37</v>
      </c>
      <c r="H42" s="54">
        <v>135200</v>
      </c>
      <c r="I42" s="54">
        <v>135200</v>
      </c>
      <c r="J42" s="54">
        <v>0</v>
      </c>
      <c r="K42" s="54">
        <v>0</v>
      </c>
      <c r="L42" s="54">
        <v>0</v>
      </c>
      <c r="M42" s="54">
        <v>0</v>
      </c>
      <c r="N42" s="54">
        <v>0</v>
      </c>
      <c r="O42" s="54">
        <v>135200</v>
      </c>
      <c r="P42" s="30">
        <f>SUM(Cartera[[#This Row],[1_a_8]:[&gt;30]])</f>
        <v>135200</v>
      </c>
      <c r="Q42" s="30">
        <f>+Cartera[[#This Row],[9_a_15]]+Cartera[[#This Row],[16_a_22]]+Cartera[[#This Row],[23_a_30]]</f>
        <v>0</v>
      </c>
      <c r="R42" s="30">
        <f>IF(Cartera[[#This Row],[Dias]]&gt;8,Cartera[[#This Row],[Total vencido]],0)</f>
        <v>135200</v>
      </c>
      <c r="S42" s="30">
        <f>IF(Cartera[[#This Row],[Mas de 9]]&gt;0,Cartera[[#This Row],[Dias]],0)</f>
        <v>37</v>
      </c>
      <c r="T42" s="30">
        <f>IF(Cartera[[#This Row],[Dias]]&gt;99,Cartera[[#This Row],[Total vencido]],0)</f>
        <v>0</v>
      </c>
      <c r="U42" s="30">
        <f>IF(Cartera[[#This Row],[Mas de 100]]&gt;0,Cartera[[#This Row],[Dias]],0)</f>
        <v>0</v>
      </c>
      <c r="V42" s="30">
        <f>Cartera[[#This Row],[Vencimiento]]-Cartera[[#This Row],[Emision]]</f>
        <v>29.999861111115024</v>
      </c>
      <c r="W4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" s="205" t="str">
        <f>_xlfn.XLOOKUP(Cartera[[#This Row],[Nombre tercero]],Vendedor[Nombre],Vendedor[Vendedor],"",0,-1)</f>
        <v>ANGELA SILVESTRE</v>
      </c>
      <c r="Y42" s="204"/>
    </row>
    <row r="43" spans="1:25" ht="21" customHeight="1">
      <c r="A43" s="12" t="str">
        <f t="shared" si="1"/>
        <v>ABEL Y SOFIA SAS</v>
      </c>
      <c r="B43" s="199" t="s">
        <v>1210</v>
      </c>
      <c r="C43" s="200">
        <v>22248</v>
      </c>
      <c r="D43" s="54">
        <v>0</v>
      </c>
      <c r="E43" s="198">
        <v>45969.311296296299</v>
      </c>
      <c r="F43" s="198">
        <v>45999.311053240737</v>
      </c>
      <c r="G43" s="54">
        <v>37</v>
      </c>
      <c r="H43" s="54">
        <v>899100</v>
      </c>
      <c r="I43" s="54">
        <v>899100</v>
      </c>
      <c r="J43" s="54">
        <v>0</v>
      </c>
      <c r="K43" s="54">
        <v>0</v>
      </c>
      <c r="L43" s="54">
        <v>0</v>
      </c>
      <c r="M43" s="54">
        <v>0</v>
      </c>
      <c r="N43" s="54">
        <v>0</v>
      </c>
      <c r="O43" s="54">
        <v>899100</v>
      </c>
      <c r="P43" s="191">
        <f>SUM(Cartera[[#This Row],[1_a_8]:[&gt;30]])</f>
        <v>899100</v>
      </c>
      <c r="Q43" s="191">
        <f>+Cartera[[#This Row],[9_a_15]]+Cartera[[#This Row],[16_a_22]]+Cartera[[#This Row],[23_a_30]]</f>
        <v>0</v>
      </c>
      <c r="R43" s="191">
        <f>IF(Cartera[[#This Row],[Dias]]&gt;8,Cartera[[#This Row],[Total vencido]],0)</f>
        <v>899100</v>
      </c>
      <c r="S43" s="191">
        <f>IF(Cartera[[#This Row],[Mas de 9]]&gt;0,Cartera[[#This Row],[Dias]],0)</f>
        <v>37</v>
      </c>
      <c r="T43" s="191">
        <f>IF(Cartera[[#This Row],[Dias]]&gt;99,Cartera[[#This Row],[Total vencido]],0)</f>
        <v>0</v>
      </c>
      <c r="U43" s="191">
        <f>IF(Cartera[[#This Row],[Mas de 100]]&gt;0,Cartera[[#This Row],[Dias]],0)</f>
        <v>0</v>
      </c>
      <c r="V43" s="191">
        <f>Cartera[[#This Row],[Vencimiento]]-Cartera[[#This Row],[Emision]]</f>
        <v>29.999756944438559</v>
      </c>
      <c r="W4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" s="204" t="str">
        <f>_xlfn.XLOOKUP(Cartera[[#This Row],[Nombre tercero]],Vendedor[Nombre],Vendedor[Vendedor],"",0,-1)</f>
        <v>ANGELA SILVESTRE</v>
      </c>
      <c r="Y43" s="204"/>
    </row>
    <row r="44" spans="1:25" ht="21" customHeight="1">
      <c r="A44" s="12" t="str">
        <f t="shared" si="1"/>
        <v>ABEL Y SOFIA SAS</v>
      </c>
      <c r="B44" s="199" t="s">
        <v>1210</v>
      </c>
      <c r="C44" s="200">
        <v>22249</v>
      </c>
      <c r="D44" s="54">
        <v>0</v>
      </c>
      <c r="E44" s="198">
        <v>45969.312719907408</v>
      </c>
      <c r="F44" s="198">
        <v>45999.3125</v>
      </c>
      <c r="G44" s="54">
        <v>37</v>
      </c>
      <c r="H44" s="54">
        <v>1113699.97</v>
      </c>
      <c r="I44" s="54">
        <v>1113699.97</v>
      </c>
      <c r="J44" s="54">
        <v>0</v>
      </c>
      <c r="K44" s="54">
        <v>0</v>
      </c>
      <c r="L44" s="54">
        <v>0</v>
      </c>
      <c r="M44" s="54">
        <v>0</v>
      </c>
      <c r="N44" s="54">
        <v>0</v>
      </c>
      <c r="O44" s="54">
        <v>1113699.97</v>
      </c>
      <c r="P44" s="30">
        <f>SUM(Cartera[[#This Row],[1_a_8]:[&gt;30]])</f>
        <v>1113699.97</v>
      </c>
      <c r="Q44" s="30">
        <f>+Cartera[[#This Row],[9_a_15]]+Cartera[[#This Row],[16_a_22]]+Cartera[[#This Row],[23_a_30]]</f>
        <v>0</v>
      </c>
      <c r="R44" s="30">
        <f>IF(Cartera[[#This Row],[Dias]]&gt;8,Cartera[[#This Row],[Total vencido]],0)</f>
        <v>1113699.97</v>
      </c>
      <c r="S44" s="30">
        <f>IF(Cartera[[#This Row],[Mas de 9]]&gt;0,Cartera[[#This Row],[Dias]],0)</f>
        <v>37</v>
      </c>
      <c r="T44" s="30">
        <f>IF(Cartera[[#This Row],[Dias]]&gt;99,Cartera[[#This Row],[Total vencido]],0)</f>
        <v>0</v>
      </c>
      <c r="U44" s="30">
        <f>IF(Cartera[[#This Row],[Mas de 100]]&gt;0,Cartera[[#This Row],[Dias]],0)</f>
        <v>0</v>
      </c>
      <c r="V44" s="30">
        <f>Cartera[[#This Row],[Vencimiento]]-Cartera[[#This Row],[Emision]]</f>
        <v>29.999780092592118</v>
      </c>
      <c r="W4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" s="205" t="str">
        <f>_xlfn.XLOOKUP(Cartera[[#This Row],[Nombre tercero]],Vendedor[Nombre],Vendedor[Vendedor],"",0,-1)</f>
        <v>ANGELA SILVESTRE</v>
      </c>
      <c r="Y44" s="204"/>
    </row>
    <row r="45" spans="1:25" ht="21" customHeight="1">
      <c r="A45" s="12" t="str">
        <f t="shared" si="1"/>
        <v>ABEL Y SOFIA SAS</v>
      </c>
      <c r="B45" s="199" t="s">
        <v>1210</v>
      </c>
      <c r="C45" s="200">
        <v>22251</v>
      </c>
      <c r="D45" s="54">
        <v>0</v>
      </c>
      <c r="E45" s="202">
        <v>45969.316192129627</v>
      </c>
      <c r="F45" s="202">
        <v>45999.314710648148</v>
      </c>
      <c r="G45" s="203">
        <v>37</v>
      </c>
      <c r="H45" s="203">
        <v>376100</v>
      </c>
      <c r="I45" s="203">
        <v>376100</v>
      </c>
      <c r="J45" s="203">
        <v>0</v>
      </c>
      <c r="K45" s="203">
        <v>0</v>
      </c>
      <c r="L45" s="203">
        <v>0</v>
      </c>
      <c r="M45" s="203">
        <v>0</v>
      </c>
      <c r="N45" s="203">
        <v>0</v>
      </c>
      <c r="O45" s="203">
        <v>376100</v>
      </c>
      <c r="P45" s="191">
        <f>SUM(Cartera[[#This Row],[1_a_8]:[&gt;30]])</f>
        <v>376100</v>
      </c>
      <c r="Q45" s="191">
        <f>+Cartera[[#This Row],[9_a_15]]+Cartera[[#This Row],[16_a_22]]+Cartera[[#This Row],[23_a_30]]</f>
        <v>0</v>
      </c>
      <c r="R45" s="191">
        <f>IF(Cartera[[#This Row],[Dias]]&gt;8,Cartera[[#This Row],[Total vencido]],0)</f>
        <v>376100</v>
      </c>
      <c r="S45" s="191">
        <f>IF(Cartera[[#This Row],[Mas de 9]]&gt;0,Cartera[[#This Row],[Dias]],0)</f>
        <v>37</v>
      </c>
      <c r="T45" s="191">
        <f>IF(Cartera[[#This Row],[Dias]]&gt;99,Cartera[[#This Row],[Total vencido]],0)</f>
        <v>0</v>
      </c>
      <c r="U45" s="191">
        <f>IF(Cartera[[#This Row],[Mas de 100]]&gt;0,Cartera[[#This Row],[Dias]],0)</f>
        <v>0</v>
      </c>
      <c r="V45" s="191">
        <f>Cartera[[#This Row],[Vencimiento]]-Cartera[[#This Row],[Emision]]</f>
        <v>29.99851851852145</v>
      </c>
      <c r="W4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" s="204" t="str">
        <f>_xlfn.XLOOKUP(Cartera[[#This Row],[Nombre tercero]],Vendedor[Nombre],Vendedor[Vendedor],"",0,-1)</f>
        <v>ANGELA SILVESTRE</v>
      </c>
      <c r="Y45" s="204"/>
    </row>
    <row r="46" spans="1:25" ht="21" customHeight="1">
      <c r="A46" s="12" t="str">
        <f t="shared" si="1"/>
        <v>ABEL Y SOFIA SAS</v>
      </c>
      <c r="B46" s="199" t="s">
        <v>1210</v>
      </c>
      <c r="C46" s="200">
        <v>22253</v>
      </c>
      <c r="D46" s="54">
        <v>0</v>
      </c>
      <c r="E46" s="202">
        <v>45969.335277777776</v>
      </c>
      <c r="F46" s="202">
        <v>45999.326192129629</v>
      </c>
      <c r="G46" s="203">
        <v>37</v>
      </c>
      <c r="H46" s="203">
        <v>2777500</v>
      </c>
      <c r="I46" s="203">
        <v>2777500</v>
      </c>
      <c r="J46" s="203">
        <v>0</v>
      </c>
      <c r="K46" s="203">
        <v>0</v>
      </c>
      <c r="L46" s="203">
        <v>0</v>
      </c>
      <c r="M46" s="203">
        <v>0</v>
      </c>
      <c r="N46" s="203">
        <v>0</v>
      </c>
      <c r="O46" s="203">
        <v>2777500</v>
      </c>
      <c r="P46" s="191">
        <f>SUM(Cartera[[#This Row],[1_a_8]:[&gt;30]])</f>
        <v>2777500</v>
      </c>
      <c r="Q46" s="191">
        <f>+Cartera[[#This Row],[9_a_15]]+Cartera[[#This Row],[16_a_22]]+Cartera[[#This Row],[23_a_30]]</f>
        <v>0</v>
      </c>
      <c r="R46" s="191">
        <f>IF(Cartera[[#This Row],[Dias]]&gt;8,Cartera[[#This Row],[Total vencido]],0)</f>
        <v>2777500</v>
      </c>
      <c r="S46" s="191">
        <f>IF(Cartera[[#This Row],[Mas de 9]]&gt;0,Cartera[[#This Row],[Dias]],0)</f>
        <v>37</v>
      </c>
      <c r="T46" s="191">
        <f>IF(Cartera[[#This Row],[Dias]]&gt;99,Cartera[[#This Row],[Total vencido]],0)</f>
        <v>0</v>
      </c>
      <c r="U46" s="191">
        <f>IF(Cartera[[#This Row],[Mas de 100]]&gt;0,Cartera[[#This Row],[Dias]],0)</f>
        <v>0</v>
      </c>
      <c r="V46" s="191">
        <f>Cartera[[#This Row],[Vencimiento]]-Cartera[[#This Row],[Emision]]</f>
        <v>29.990914351852552</v>
      </c>
      <c r="W4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" s="204" t="str">
        <f>_xlfn.XLOOKUP(Cartera[[#This Row],[Nombre tercero]],Vendedor[Nombre],Vendedor[Vendedor],"",0,-1)</f>
        <v>ANGELA SILVESTRE</v>
      </c>
      <c r="Y46" s="204"/>
    </row>
    <row r="47" spans="1:25" ht="21" customHeight="1">
      <c r="A47" s="12" t="str">
        <f t="shared" si="1"/>
        <v>ABEL Y SOFIA SAS</v>
      </c>
      <c r="B47" s="199" t="s">
        <v>1210</v>
      </c>
      <c r="C47" s="200">
        <v>22257</v>
      </c>
      <c r="D47" s="54">
        <v>0</v>
      </c>
      <c r="E47" s="198">
        <v>45969.349502314813</v>
      </c>
      <c r="F47" s="198">
        <v>45999.349502314813</v>
      </c>
      <c r="G47" s="54">
        <v>37</v>
      </c>
      <c r="H47" s="54">
        <v>13000</v>
      </c>
      <c r="I47" s="54">
        <v>13000</v>
      </c>
      <c r="J47" s="54">
        <v>0</v>
      </c>
      <c r="K47" s="54">
        <v>0</v>
      </c>
      <c r="L47" s="54">
        <v>0</v>
      </c>
      <c r="M47" s="54">
        <v>0</v>
      </c>
      <c r="N47" s="54">
        <v>0</v>
      </c>
      <c r="O47" s="54">
        <v>13000</v>
      </c>
      <c r="P47" s="191">
        <f>SUM(Cartera[[#This Row],[1_a_8]:[&gt;30]])</f>
        <v>13000</v>
      </c>
      <c r="Q47" s="191">
        <f>+Cartera[[#This Row],[9_a_15]]+Cartera[[#This Row],[16_a_22]]+Cartera[[#This Row],[23_a_30]]</f>
        <v>0</v>
      </c>
      <c r="R47" s="191">
        <f>IF(Cartera[[#This Row],[Dias]]&gt;8,Cartera[[#This Row],[Total vencido]],0)</f>
        <v>13000</v>
      </c>
      <c r="S47" s="191">
        <f>IF(Cartera[[#This Row],[Mas de 9]]&gt;0,Cartera[[#This Row],[Dias]],0)</f>
        <v>37</v>
      </c>
      <c r="T47" s="191">
        <f>IF(Cartera[[#This Row],[Dias]]&gt;99,Cartera[[#This Row],[Total vencido]],0)</f>
        <v>0</v>
      </c>
      <c r="U47" s="191">
        <f>IF(Cartera[[#This Row],[Mas de 100]]&gt;0,Cartera[[#This Row],[Dias]],0)</f>
        <v>0</v>
      </c>
      <c r="V47" s="191">
        <f>Cartera[[#This Row],[Vencimiento]]-Cartera[[#This Row],[Emision]]</f>
        <v>30</v>
      </c>
      <c r="W4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" s="204" t="str">
        <f>_xlfn.XLOOKUP(Cartera[[#This Row],[Nombre tercero]],Vendedor[Nombre],Vendedor[Vendedor],"",0,-1)</f>
        <v>ANGELA SILVESTRE</v>
      </c>
      <c r="Y47" s="204"/>
    </row>
    <row r="48" spans="1:25" ht="21" customHeight="1">
      <c r="A48" s="12" t="str">
        <f t="shared" si="1"/>
        <v>ABEL Y SOFIA SAS</v>
      </c>
      <c r="B48" s="199" t="s">
        <v>1210</v>
      </c>
      <c r="C48" s="200">
        <v>22259</v>
      </c>
      <c r="D48" s="54">
        <v>0</v>
      </c>
      <c r="E48" s="198">
        <v>45969.368703703702</v>
      </c>
      <c r="F48" s="198">
        <v>45999.364108796297</v>
      </c>
      <c r="G48" s="54">
        <v>37</v>
      </c>
      <c r="H48" s="54">
        <v>6479500</v>
      </c>
      <c r="I48" s="54">
        <v>6479500</v>
      </c>
      <c r="J48" s="54">
        <v>0</v>
      </c>
      <c r="K48" s="54">
        <v>0</v>
      </c>
      <c r="L48" s="54">
        <v>0</v>
      </c>
      <c r="M48" s="54">
        <v>0</v>
      </c>
      <c r="N48" s="54">
        <v>0</v>
      </c>
      <c r="O48" s="54">
        <v>6479500</v>
      </c>
      <c r="P48" s="191">
        <f>SUM(Cartera[[#This Row],[1_a_8]:[&gt;30]])</f>
        <v>6479500</v>
      </c>
      <c r="Q48" s="191">
        <f>+Cartera[[#This Row],[9_a_15]]+Cartera[[#This Row],[16_a_22]]+Cartera[[#This Row],[23_a_30]]</f>
        <v>0</v>
      </c>
      <c r="R48" s="191">
        <f>IF(Cartera[[#This Row],[Dias]]&gt;8,Cartera[[#This Row],[Total vencido]],0)</f>
        <v>6479500</v>
      </c>
      <c r="S48" s="191">
        <f>IF(Cartera[[#This Row],[Mas de 9]]&gt;0,Cartera[[#This Row],[Dias]],0)</f>
        <v>37</v>
      </c>
      <c r="T48" s="191">
        <f>IF(Cartera[[#This Row],[Dias]]&gt;99,Cartera[[#This Row],[Total vencido]],0)</f>
        <v>0</v>
      </c>
      <c r="U48" s="191">
        <f>IF(Cartera[[#This Row],[Mas de 100]]&gt;0,Cartera[[#This Row],[Dias]],0)</f>
        <v>0</v>
      </c>
      <c r="V48" s="191">
        <f>Cartera[[#This Row],[Vencimiento]]-Cartera[[#This Row],[Emision]]</f>
        <v>29.99540509259532</v>
      </c>
      <c r="W4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" s="204" t="str">
        <f>_xlfn.XLOOKUP(Cartera[[#This Row],[Nombre tercero]],Vendedor[Nombre],Vendedor[Vendedor],"",0,-1)</f>
        <v>ANGELA SILVESTRE</v>
      </c>
      <c r="Y48" s="204"/>
    </row>
    <row r="49" spans="1:25" ht="21" customHeight="1">
      <c r="A49" s="12" t="str">
        <f t="shared" si="1"/>
        <v>ABEL Y SOFIA SAS</v>
      </c>
      <c r="B49" s="199" t="s">
        <v>1210</v>
      </c>
      <c r="C49" s="200">
        <v>22273</v>
      </c>
      <c r="D49" s="54">
        <v>0</v>
      </c>
      <c r="E49" s="198">
        <v>45971.276064814818</v>
      </c>
      <c r="F49" s="198">
        <v>46001.275925925926</v>
      </c>
      <c r="G49" s="54">
        <v>35</v>
      </c>
      <c r="H49" s="54">
        <v>726800</v>
      </c>
      <c r="I49" s="54">
        <v>726800</v>
      </c>
      <c r="J49" s="54">
        <v>0</v>
      </c>
      <c r="K49" s="54">
        <v>0</v>
      </c>
      <c r="L49" s="54">
        <v>0</v>
      </c>
      <c r="M49" s="54">
        <v>0</v>
      </c>
      <c r="N49" s="54">
        <v>0</v>
      </c>
      <c r="O49" s="54">
        <v>726800</v>
      </c>
      <c r="P49" s="191">
        <f>SUM(Cartera[[#This Row],[1_a_8]:[&gt;30]])</f>
        <v>726800</v>
      </c>
      <c r="Q49" s="191">
        <f>+Cartera[[#This Row],[9_a_15]]+Cartera[[#This Row],[16_a_22]]+Cartera[[#This Row],[23_a_30]]</f>
        <v>0</v>
      </c>
      <c r="R49" s="191">
        <f>IF(Cartera[[#This Row],[Dias]]&gt;8,Cartera[[#This Row],[Total vencido]],0)</f>
        <v>726800</v>
      </c>
      <c r="S49" s="191">
        <f>IF(Cartera[[#This Row],[Mas de 9]]&gt;0,Cartera[[#This Row],[Dias]],0)</f>
        <v>35</v>
      </c>
      <c r="T49" s="191">
        <f>IF(Cartera[[#This Row],[Dias]]&gt;99,Cartera[[#This Row],[Total vencido]],0)</f>
        <v>0</v>
      </c>
      <c r="U49" s="191">
        <f>IF(Cartera[[#This Row],[Mas de 100]]&gt;0,Cartera[[#This Row],[Dias]],0)</f>
        <v>0</v>
      </c>
      <c r="V49" s="191">
        <f>Cartera[[#This Row],[Vencimiento]]-Cartera[[#This Row],[Emision]]</f>
        <v>29.999861111107748</v>
      </c>
      <c r="W4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" s="204" t="str">
        <f>_xlfn.XLOOKUP(Cartera[[#This Row],[Nombre tercero]],Vendedor[Nombre],Vendedor[Vendedor],"",0,-1)</f>
        <v>ANGELA SILVESTRE</v>
      </c>
      <c r="Y49" s="204"/>
    </row>
    <row r="50" spans="1:25" ht="21" customHeight="1">
      <c r="A50" s="12" t="str">
        <f t="shared" si="1"/>
        <v>ABEL Y SOFIA SAS</v>
      </c>
      <c r="B50" s="199" t="s">
        <v>1210</v>
      </c>
      <c r="C50" s="200">
        <v>22289</v>
      </c>
      <c r="D50" s="54">
        <v>0</v>
      </c>
      <c r="E50" s="198">
        <v>45972.284918981481</v>
      </c>
      <c r="F50" s="198">
        <v>46002.284768518519</v>
      </c>
      <c r="G50" s="54">
        <v>34</v>
      </c>
      <c r="H50" s="54">
        <v>336599.99</v>
      </c>
      <c r="I50" s="54">
        <v>336599.99</v>
      </c>
      <c r="J50" s="54">
        <v>0</v>
      </c>
      <c r="K50" s="54">
        <v>0</v>
      </c>
      <c r="L50" s="54">
        <v>0</v>
      </c>
      <c r="M50" s="54">
        <v>0</v>
      </c>
      <c r="N50" s="54">
        <v>0</v>
      </c>
      <c r="O50" s="54">
        <v>336599.99</v>
      </c>
      <c r="P50" s="30">
        <f>SUM(Cartera[[#This Row],[1_a_8]:[&gt;30]])</f>
        <v>336599.99</v>
      </c>
      <c r="Q50" s="30">
        <f>+Cartera[[#This Row],[9_a_15]]+Cartera[[#This Row],[16_a_22]]+Cartera[[#This Row],[23_a_30]]</f>
        <v>0</v>
      </c>
      <c r="R50" s="30">
        <f>IF(Cartera[[#This Row],[Dias]]&gt;8,Cartera[[#This Row],[Total vencido]],0)</f>
        <v>336599.99</v>
      </c>
      <c r="S50" s="30">
        <f>IF(Cartera[[#This Row],[Mas de 9]]&gt;0,Cartera[[#This Row],[Dias]],0)</f>
        <v>34</v>
      </c>
      <c r="T50" s="30">
        <f>IF(Cartera[[#This Row],[Dias]]&gt;99,Cartera[[#This Row],[Total vencido]],0)</f>
        <v>0</v>
      </c>
      <c r="U50" s="30">
        <f>IF(Cartera[[#This Row],[Mas de 100]]&gt;0,Cartera[[#This Row],[Dias]],0)</f>
        <v>0</v>
      </c>
      <c r="V50" s="30">
        <f>Cartera[[#This Row],[Vencimiento]]-Cartera[[#This Row],[Emision]]</f>
        <v>29.999849537038244</v>
      </c>
      <c r="W5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" s="205" t="str">
        <f>_xlfn.XLOOKUP(Cartera[[#This Row],[Nombre tercero]],Vendedor[Nombre],Vendedor[Vendedor],"",0,-1)</f>
        <v>ANGELA SILVESTRE</v>
      </c>
      <c r="Y50" s="204"/>
    </row>
    <row r="51" spans="1:25" ht="21" customHeight="1">
      <c r="A51" s="12" t="str">
        <f t="shared" si="1"/>
        <v>ABEL Y SOFIA SAS</v>
      </c>
      <c r="B51" s="199" t="s">
        <v>1210</v>
      </c>
      <c r="C51" s="200">
        <v>22297</v>
      </c>
      <c r="D51" s="54">
        <v>0</v>
      </c>
      <c r="E51" s="198">
        <v>45972.335162037038</v>
      </c>
      <c r="F51" s="198">
        <v>46002.31449074074</v>
      </c>
      <c r="G51" s="54">
        <v>34</v>
      </c>
      <c r="H51" s="54">
        <v>823000</v>
      </c>
      <c r="I51" s="54">
        <v>823000</v>
      </c>
      <c r="J51" s="54">
        <v>0</v>
      </c>
      <c r="K51" s="54">
        <v>0</v>
      </c>
      <c r="L51" s="54">
        <v>0</v>
      </c>
      <c r="M51" s="54">
        <v>0</v>
      </c>
      <c r="N51" s="54">
        <v>0</v>
      </c>
      <c r="O51" s="54">
        <v>823000</v>
      </c>
      <c r="P51" s="191">
        <f>SUM(Cartera[[#This Row],[1_a_8]:[&gt;30]])</f>
        <v>823000</v>
      </c>
      <c r="Q51" s="191">
        <f>+Cartera[[#This Row],[9_a_15]]+Cartera[[#This Row],[16_a_22]]+Cartera[[#This Row],[23_a_30]]</f>
        <v>0</v>
      </c>
      <c r="R51" s="191">
        <f>IF(Cartera[[#This Row],[Dias]]&gt;8,Cartera[[#This Row],[Total vencido]],0)</f>
        <v>823000</v>
      </c>
      <c r="S51" s="191">
        <f>IF(Cartera[[#This Row],[Mas de 9]]&gt;0,Cartera[[#This Row],[Dias]],0)</f>
        <v>34</v>
      </c>
      <c r="T51" s="191">
        <f>IF(Cartera[[#This Row],[Dias]]&gt;99,Cartera[[#This Row],[Total vencido]],0)</f>
        <v>0</v>
      </c>
      <c r="U51" s="191">
        <f>IF(Cartera[[#This Row],[Mas de 100]]&gt;0,Cartera[[#This Row],[Dias]],0)</f>
        <v>0</v>
      </c>
      <c r="V51" s="191">
        <f>Cartera[[#This Row],[Vencimiento]]-Cartera[[#This Row],[Emision]]</f>
        <v>29.979328703702777</v>
      </c>
      <c r="W5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" s="204" t="str">
        <f>_xlfn.XLOOKUP(Cartera[[#This Row],[Nombre tercero]],Vendedor[Nombre],Vendedor[Vendedor],"",0,-1)</f>
        <v>ANGELA SILVESTRE</v>
      </c>
      <c r="Y51" s="204"/>
    </row>
    <row r="52" spans="1:25" ht="21" customHeight="1">
      <c r="A52" s="12" t="str">
        <f t="shared" ref="A52:A83" si="2">+A51</f>
        <v>ABEL Y SOFIA SAS</v>
      </c>
      <c r="B52" s="199" t="s">
        <v>1210</v>
      </c>
      <c r="C52" s="200">
        <v>22321</v>
      </c>
      <c r="D52" s="54">
        <v>0</v>
      </c>
      <c r="E52" s="198">
        <v>45973.288993055554</v>
      </c>
      <c r="F52" s="198">
        <v>46003.288900462961</v>
      </c>
      <c r="G52" s="54">
        <v>33</v>
      </c>
      <c r="H52" s="54">
        <v>2278100</v>
      </c>
      <c r="I52" s="54">
        <v>2278100</v>
      </c>
      <c r="J52" s="54">
        <v>0</v>
      </c>
      <c r="K52" s="54">
        <v>0</v>
      </c>
      <c r="L52" s="54">
        <v>0</v>
      </c>
      <c r="M52" s="54">
        <v>0</v>
      </c>
      <c r="N52" s="54">
        <v>0</v>
      </c>
      <c r="O52" s="54">
        <v>2278100</v>
      </c>
      <c r="P52" s="191">
        <f>SUM(Cartera[[#This Row],[1_a_8]:[&gt;30]])</f>
        <v>2278100</v>
      </c>
      <c r="Q52" s="191">
        <f>+Cartera[[#This Row],[9_a_15]]+Cartera[[#This Row],[16_a_22]]+Cartera[[#This Row],[23_a_30]]</f>
        <v>0</v>
      </c>
      <c r="R52" s="191">
        <f>IF(Cartera[[#This Row],[Dias]]&gt;8,Cartera[[#This Row],[Total vencido]],0)</f>
        <v>2278100</v>
      </c>
      <c r="S52" s="191">
        <f>IF(Cartera[[#This Row],[Mas de 9]]&gt;0,Cartera[[#This Row],[Dias]],0)</f>
        <v>33</v>
      </c>
      <c r="T52" s="191">
        <f>IF(Cartera[[#This Row],[Dias]]&gt;99,Cartera[[#This Row],[Total vencido]],0)</f>
        <v>0</v>
      </c>
      <c r="U52" s="191">
        <f>IF(Cartera[[#This Row],[Mas de 100]]&gt;0,Cartera[[#This Row],[Dias]],0)</f>
        <v>0</v>
      </c>
      <c r="V52" s="191">
        <f>Cartera[[#This Row],[Vencimiento]]-Cartera[[#This Row],[Emision]]</f>
        <v>29.999907407407591</v>
      </c>
      <c r="W5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" s="204" t="str">
        <f>_xlfn.XLOOKUP(Cartera[[#This Row],[Nombre tercero]],Vendedor[Nombre],Vendedor[Vendedor],"",0,-1)</f>
        <v>ANGELA SILVESTRE</v>
      </c>
      <c r="Y52" s="204"/>
    </row>
    <row r="53" spans="1:25" ht="21" customHeight="1">
      <c r="A53" s="12" t="str">
        <f t="shared" si="2"/>
        <v>ABEL Y SOFIA SAS</v>
      </c>
      <c r="B53" s="199" t="s">
        <v>1210</v>
      </c>
      <c r="C53" s="200">
        <v>22322</v>
      </c>
      <c r="D53" s="54">
        <v>0</v>
      </c>
      <c r="E53" s="198">
        <v>45973.296099537038</v>
      </c>
      <c r="F53" s="198">
        <v>46003.295763888891</v>
      </c>
      <c r="G53" s="54">
        <v>33</v>
      </c>
      <c r="H53" s="54">
        <v>996199.97</v>
      </c>
      <c r="I53" s="54">
        <v>996199.97</v>
      </c>
      <c r="J53" s="54">
        <v>0</v>
      </c>
      <c r="K53" s="54">
        <v>0</v>
      </c>
      <c r="L53" s="54">
        <v>0</v>
      </c>
      <c r="M53" s="54">
        <v>0</v>
      </c>
      <c r="N53" s="54">
        <v>0</v>
      </c>
      <c r="O53" s="54">
        <v>996199.97</v>
      </c>
      <c r="P53" s="191">
        <f>SUM(Cartera[[#This Row],[1_a_8]:[&gt;30]])</f>
        <v>996199.97</v>
      </c>
      <c r="Q53" s="191">
        <f>+Cartera[[#This Row],[9_a_15]]+Cartera[[#This Row],[16_a_22]]+Cartera[[#This Row],[23_a_30]]</f>
        <v>0</v>
      </c>
      <c r="R53" s="191">
        <f>IF(Cartera[[#This Row],[Dias]]&gt;8,Cartera[[#This Row],[Total vencido]],0)</f>
        <v>996199.97</v>
      </c>
      <c r="S53" s="191">
        <f>IF(Cartera[[#This Row],[Mas de 9]]&gt;0,Cartera[[#This Row],[Dias]],0)</f>
        <v>33</v>
      </c>
      <c r="T53" s="191">
        <f>IF(Cartera[[#This Row],[Dias]]&gt;99,Cartera[[#This Row],[Total vencido]],0)</f>
        <v>0</v>
      </c>
      <c r="U53" s="191">
        <f>IF(Cartera[[#This Row],[Mas de 100]]&gt;0,Cartera[[#This Row],[Dias]],0)</f>
        <v>0</v>
      </c>
      <c r="V53" s="191">
        <f>Cartera[[#This Row],[Vencimiento]]-Cartera[[#This Row],[Emision]]</f>
        <v>29.999664351853426</v>
      </c>
      <c r="W5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" s="204" t="str">
        <f>_xlfn.XLOOKUP(Cartera[[#This Row],[Nombre tercero]],Vendedor[Nombre],Vendedor[Vendedor],"",0,-1)</f>
        <v>ANGELA SILVESTRE</v>
      </c>
      <c r="Y53" s="204"/>
    </row>
    <row r="54" spans="1:25" ht="21" customHeight="1">
      <c r="A54" s="12" t="str">
        <f t="shared" si="2"/>
        <v>ABEL Y SOFIA SAS</v>
      </c>
      <c r="B54" s="199" t="s">
        <v>1210</v>
      </c>
      <c r="C54" s="200">
        <v>22326</v>
      </c>
      <c r="D54" s="54">
        <v>0</v>
      </c>
      <c r="E54" s="198">
        <v>45973.336261574077</v>
      </c>
      <c r="F54" s="198">
        <v>46003.335972222223</v>
      </c>
      <c r="G54" s="54">
        <v>33</v>
      </c>
      <c r="H54" s="54">
        <v>5801400</v>
      </c>
      <c r="I54" s="54">
        <v>5801400</v>
      </c>
      <c r="J54" s="54">
        <v>0</v>
      </c>
      <c r="K54" s="54">
        <v>0</v>
      </c>
      <c r="L54" s="54">
        <v>0</v>
      </c>
      <c r="M54" s="54">
        <v>0</v>
      </c>
      <c r="N54" s="54">
        <v>0</v>
      </c>
      <c r="O54" s="54">
        <v>5801400</v>
      </c>
      <c r="P54" s="191">
        <f>SUM(Cartera[[#This Row],[1_a_8]:[&gt;30]])</f>
        <v>5801400</v>
      </c>
      <c r="Q54" s="191">
        <f>+Cartera[[#This Row],[9_a_15]]+Cartera[[#This Row],[16_a_22]]+Cartera[[#This Row],[23_a_30]]</f>
        <v>0</v>
      </c>
      <c r="R54" s="191">
        <f>IF(Cartera[[#This Row],[Dias]]&gt;8,Cartera[[#This Row],[Total vencido]],0)</f>
        <v>5801400</v>
      </c>
      <c r="S54" s="191">
        <f>IF(Cartera[[#This Row],[Mas de 9]]&gt;0,Cartera[[#This Row],[Dias]],0)</f>
        <v>33</v>
      </c>
      <c r="T54" s="191">
        <f>IF(Cartera[[#This Row],[Dias]]&gt;99,Cartera[[#This Row],[Total vencido]],0)</f>
        <v>0</v>
      </c>
      <c r="U54" s="191">
        <f>IF(Cartera[[#This Row],[Mas de 100]]&gt;0,Cartera[[#This Row],[Dias]],0)</f>
        <v>0</v>
      </c>
      <c r="V54" s="191">
        <f>Cartera[[#This Row],[Vencimiento]]-Cartera[[#This Row],[Emision]]</f>
        <v>29.999710648145992</v>
      </c>
      <c r="W5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" s="204" t="str">
        <f>_xlfn.XLOOKUP(Cartera[[#This Row],[Nombre tercero]],Vendedor[Nombre],Vendedor[Vendedor],"",0,-1)</f>
        <v>ANGELA SILVESTRE</v>
      </c>
      <c r="Y54" s="204"/>
    </row>
    <row r="55" spans="1:25" ht="21" customHeight="1">
      <c r="A55" s="12" t="str">
        <f t="shared" si="2"/>
        <v>ABEL Y SOFIA SAS</v>
      </c>
      <c r="B55" s="199" t="s">
        <v>1210</v>
      </c>
      <c r="C55" s="200">
        <v>22339</v>
      </c>
      <c r="D55" s="54">
        <v>0</v>
      </c>
      <c r="E55" s="198">
        <v>45974.285810185182</v>
      </c>
      <c r="F55" s="198">
        <v>46004.28570601852</v>
      </c>
      <c r="G55" s="54">
        <v>32</v>
      </c>
      <c r="H55" s="54">
        <v>135800</v>
      </c>
      <c r="I55" s="54">
        <v>135800</v>
      </c>
      <c r="J55" s="54">
        <v>0</v>
      </c>
      <c r="K55" s="54">
        <v>0</v>
      </c>
      <c r="L55" s="54">
        <v>0</v>
      </c>
      <c r="M55" s="54">
        <v>0</v>
      </c>
      <c r="N55" s="54">
        <v>0</v>
      </c>
      <c r="O55" s="54">
        <v>135800</v>
      </c>
      <c r="P55" s="191">
        <f>SUM(Cartera[[#This Row],[1_a_8]:[&gt;30]])</f>
        <v>135800</v>
      </c>
      <c r="Q55" s="191">
        <f>+Cartera[[#This Row],[9_a_15]]+Cartera[[#This Row],[16_a_22]]+Cartera[[#This Row],[23_a_30]]</f>
        <v>0</v>
      </c>
      <c r="R55" s="191">
        <f>IF(Cartera[[#This Row],[Dias]]&gt;8,Cartera[[#This Row],[Total vencido]],0)</f>
        <v>135800</v>
      </c>
      <c r="S55" s="191">
        <f>IF(Cartera[[#This Row],[Mas de 9]]&gt;0,Cartera[[#This Row],[Dias]],0)</f>
        <v>32</v>
      </c>
      <c r="T55" s="191">
        <f>IF(Cartera[[#This Row],[Dias]]&gt;99,Cartera[[#This Row],[Total vencido]],0)</f>
        <v>0</v>
      </c>
      <c r="U55" s="191">
        <f>IF(Cartera[[#This Row],[Mas de 100]]&gt;0,Cartera[[#This Row],[Dias]],0)</f>
        <v>0</v>
      </c>
      <c r="V55" s="191">
        <f>Cartera[[#This Row],[Vencimiento]]-Cartera[[#This Row],[Emision]]</f>
        <v>29.999895833338087</v>
      </c>
      <c r="W5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" s="204" t="str">
        <f>_xlfn.XLOOKUP(Cartera[[#This Row],[Nombre tercero]],Vendedor[Nombre],Vendedor[Vendedor],"",0,-1)</f>
        <v>ANGELA SILVESTRE</v>
      </c>
      <c r="Y55" s="204"/>
    </row>
    <row r="56" spans="1:25" ht="21" customHeight="1">
      <c r="A56" s="12" t="str">
        <f t="shared" si="2"/>
        <v>ABEL Y SOFIA SAS</v>
      </c>
      <c r="B56" s="199" t="s">
        <v>1210</v>
      </c>
      <c r="C56" s="200">
        <v>22345</v>
      </c>
      <c r="D56" s="54">
        <v>0</v>
      </c>
      <c r="E56" s="198">
        <v>45974.293275462966</v>
      </c>
      <c r="F56" s="198">
        <v>46004.293124999997</v>
      </c>
      <c r="G56" s="54">
        <v>32</v>
      </c>
      <c r="H56" s="54">
        <v>298700</v>
      </c>
      <c r="I56" s="54">
        <v>298700</v>
      </c>
      <c r="J56" s="54">
        <v>0</v>
      </c>
      <c r="K56" s="54">
        <v>0</v>
      </c>
      <c r="L56" s="54">
        <v>0</v>
      </c>
      <c r="M56" s="54">
        <v>0</v>
      </c>
      <c r="N56" s="54">
        <v>0</v>
      </c>
      <c r="O56" s="54">
        <v>298700</v>
      </c>
      <c r="P56" s="191">
        <f>SUM(Cartera[[#This Row],[1_a_8]:[&gt;30]])</f>
        <v>298700</v>
      </c>
      <c r="Q56" s="191">
        <f>+Cartera[[#This Row],[9_a_15]]+Cartera[[#This Row],[16_a_22]]+Cartera[[#This Row],[23_a_30]]</f>
        <v>0</v>
      </c>
      <c r="R56" s="191">
        <f>IF(Cartera[[#This Row],[Dias]]&gt;8,Cartera[[#This Row],[Total vencido]],0)</f>
        <v>298700</v>
      </c>
      <c r="S56" s="191">
        <f>IF(Cartera[[#This Row],[Mas de 9]]&gt;0,Cartera[[#This Row],[Dias]],0)</f>
        <v>32</v>
      </c>
      <c r="T56" s="191">
        <f>IF(Cartera[[#This Row],[Dias]]&gt;99,Cartera[[#This Row],[Total vencido]],0)</f>
        <v>0</v>
      </c>
      <c r="U56" s="191">
        <f>IF(Cartera[[#This Row],[Mas de 100]]&gt;0,Cartera[[#This Row],[Dias]],0)</f>
        <v>0</v>
      </c>
      <c r="V56" s="191">
        <f>Cartera[[#This Row],[Vencimiento]]-Cartera[[#This Row],[Emision]]</f>
        <v>29.999849537030968</v>
      </c>
      <c r="W5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" s="204" t="str">
        <f>_xlfn.XLOOKUP(Cartera[[#This Row],[Nombre tercero]],Vendedor[Nombre],Vendedor[Vendedor],"",0,-1)</f>
        <v>ANGELA SILVESTRE</v>
      </c>
      <c r="Y56" s="204"/>
    </row>
    <row r="57" spans="1:25" ht="21" customHeight="1">
      <c r="A57" s="12" t="str">
        <f t="shared" si="2"/>
        <v>ABEL Y SOFIA SAS</v>
      </c>
      <c r="B57" s="199" t="s">
        <v>1210</v>
      </c>
      <c r="C57" s="200">
        <v>22349</v>
      </c>
      <c r="D57" s="54">
        <v>0</v>
      </c>
      <c r="E57" s="198">
        <v>45974.297071759262</v>
      </c>
      <c r="F57" s="198">
        <v>46004.2968287037</v>
      </c>
      <c r="G57" s="54">
        <v>32</v>
      </c>
      <c r="H57" s="54">
        <v>188500</v>
      </c>
      <c r="I57" s="54">
        <v>188500</v>
      </c>
      <c r="J57" s="54">
        <v>0</v>
      </c>
      <c r="K57" s="54">
        <v>0</v>
      </c>
      <c r="L57" s="54">
        <v>0</v>
      </c>
      <c r="M57" s="54">
        <v>0</v>
      </c>
      <c r="N57" s="54">
        <v>0</v>
      </c>
      <c r="O57" s="54">
        <v>188500</v>
      </c>
      <c r="P57" s="191">
        <f>SUM(Cartera[[#This Row],[1_a_8]:[&gt;30]])</f>
        <v>188500</v>
      </c>
      <c r="Q57" s="191">
        <f>+Cartera[[#This Row],[9_a_15]]+Cartera[[#This Row],[16_a_22]]+Cartera[[#This Row],[23_a_30]]</f>
        <v>0</v>
      </c>
      <c r="R57" s="191">
        <f>IF(Cartera[[#This Row],[Dias]]&gt;8,Cartera[[#This Row],[Total vencido]],0)</f>
        <v>188500</v>
      </c>
      <c r="S57" s="191">
        <f>IF(Cartera[[#This Row],[Mas de 9]]&gt;0,Cartera[[#This Row],[Dias]],0)</f>
        <v>32</v>
      </c>
      <c r="T57" s="191">
        <f>IF(Cartera[[#This Row],[Dias]]&gt;99,Cartera[[#This Row],[Total vencido]],0)</f>
        <v>0</v>
      </c>
      <c r="U57" s="191">
        <f>IF(Cartera[[#This Row],[Mas de 100]]&gt;0,Cartera[[#This Row],[Dias]],0)</f>
        <v>0</v>
      </c>
      <c r="V57" s="191">
        <f>Cartera[[#This Row],[Vencimiento]]-Cartera[[#This Row],[Emision]]</f>
        <v>29.999756944438559</v>
      </c>
      <c r="W5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" s="204" t="str">
        <f>_xlfn.XLOOKUP(Cartera[[#This Row],[Nombre tercero]],Vendedor[Nombre],Vendedor[Vendedor],"",0,-1)</f>
        <v>ANGELA SILVESTRE</v>
      </c>
      <c r="Y57" s="204"/>
    </row>
    <row r="58" spans="1:25" ht="21" customHeight="1">
      <c r="A58" s="12" t="str">
        <f t="shared" si="2"/>
        <v>ABEL Y SOFIA SAS</v>
      </c>
      <c r="B58" s="199" t="s">
        <v>1210</v>
      </c>
      <c r="C58" s="200">
        <v>22351</v>
      </c>
      <c r="D58" s="54">
        <v>0</v>
      </c>
      <c r="E58" s="202">
        <v>45974.29891203704</v>
      </c>
      <c r="F58" s="202">
        <v>46004.298761574071</v>
      </c>
      <c r="G58" s="203">
        <v>32</v>
      </c>
      <c r="H58" s="203">
        <v>680800</v>
      </c>
      <c r="I58" s="203">
        <v>680800</v>
      </c>
      <c r="J58" s="203">
        <v>0</v>
      </c>
      <c r="K58" s="203">
        <v>0</v>
      </c>
      <c r="L58" s="203">
        <v>0</v>
      </c>
      <c r="M58" s="203">
        <v>0</v>
      </c>
      <c r="N58" s="203">
        <v>0</v>
      </c>
      <c r="O58" s="203">
        <v>680800</v>
      </c>
      <c r="P58" s="191">
        <f>SUM(Cartera[[#This Row],[1_a_8]:[&gt;30]])</f>
        <v>680800</v>
      </c>
      <c r="Q58" s="191">
        <f>+Cartera[[#This Row],[9_a_15]]+Cartera[[#This Row],[16_a_22]]+Cartera[[#This Row],[23_a_30]]</f>
        <v>0</v>
      </c>
      <c r="R58" s="191">
        <f>IF(Cartera[[#This Row],[Dias]]&gt;8,Cartera[[#This Row],[Total vencido]],0)</f>
        <v>680800</v>
      </c>
      <c r="S58" s="191">
        <f>IF(Cartera[[#This Row],[Mas de 9]]&gt;0,Cartera[[#This Row],[Dias]],0)</f>
        <v>32</v>
      </c>
      <c r="T58" s="191">
        <f>IF(Cartera[[#This Row],[Dias]]&gt;99,Cartera[[#This Row],[Total vencido]],0)</f>
        <v>0</v>
      </c>
      <c r="U58" s="191">
        <f>IF(Cartera[[#This Row],[Mas de 100]]&gt;0,Cartera[[#This Row],[Dias]],0)</f>
        <v>0</v>
      </c>
      <c r="V58" s="191">
        <f>Cartera[[#This Row],[Vencimiento]]-Cartera[[#This Row],[Emision]]</f>
        <v>29.999849537030968</v>
      </c>
      <c r="W5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" s="204" t="str">
        <f>_xlfn.XLOOKUP(Cartera[[#This Row],[Nombre tercero]],Vendedor[Nombre],Vendedor[Vendedor],"",0,-1)</f>
        <v>ANGELA SILVESTRE</v>
      </c>
      <c r="Y58" s="204"/>
    </row>
    <row r="59" spans="1:25" ht="21" customHeight="1">
      <c r="A59" s="12" t="str">
        <f t="shared" si="2"/>
        <v>ABEL Y SOFIA SAS</v>
      </c>
      <c r="B59" s="199" t="s">
        <v>1210</v>
      </c>
      <c r="C59" s="200">
        <v>22353</v>
      </c>
      <c r="D59" s="54">
        <v>0</v>
      </c>
      <c r="E59" s="202">
        <v>45974.301944444444</v>
      </c>
      <c r="F59" s="202">
        <v>46004.301111111112</v>
      </c>
      <c r="G59" s="203">
        <v>32</v>
      </c>
      <c r="H59" s="203">
        <v>735200</v>
      </c>
      <c r="I59" s="203">
        <v>735200</v>
      </c>
      <c r="J59" s="203">
        <v>0</v>
      </c>
      <c r="K59" s="203">
        <v>0</v>
      </c>
      <c r="L59" s="203">
        <v>0</v>
      </c>
      <c r="M59" s="203">
        <v>0</v>
      </c>
      <c r="N59" s="203">
        <v>0</v>
      </c>
      <c r="O59" s="203">
        <v>735200</v>
      </c>
      <c r="P59" s="191">
        <f>SUM(Cartera[[#This Row],[1_a_8]:[&gt;30]])</f>
        <v>735200</v>
      </c>
      <c r="Q59" s="191">
        <f>+Cartera[[#This Row],[9_a_15]]+Cartera[[#This Row],[16_a_22]]+Cartera[[#This Row],[23_a_30]]</f>
        <v>0</v>
      </c>
      <c r="R59" s="191">
        <f>IF(Cartera[[#This Row],[Dias]]&gt;8,Cartera[[#This Row],[Total vencido]],0)</f>
        <v>735200</v>
      </c>
      <c r="S59" s="191">
        <f>IF(Cartera[[#This Row],[Mas de 9]]&gt;0,Cartera[[#This Row],[Dias]],0)</f>
        <v>32</v>
      </c>
      <c r="T59" s="191">
        <f>IF(Cartera[[#This Row],[Dias]]&gt;99,Cartera[[#This Row],[Total vencido]],0)</f>
        <v>0</v>
      </c>
      <c r="U59" s="191">
        <f>IF(Cartera[[#This Row],[Mas de 100]]&gt;0,Cartera[[#This Row],[Dias]],0)</f>
        <v>0</v>
      </c>
      <c r="V59" s="191">
        <f>Cartera[[#This Row],[Vencimiento]]-Cartera[[#This Row],[Emision]]</f>
        <v>29.999166666668316</v>
      </c>
      <c r="W5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" s="204" t="str">
        <f>_xlfn.XLOOKUP(Cartera[[#This Row],[Nombre tercero]],Vendedor[Nombre],Vendedor[Vendedor],"",0,-1)</f>
        <v>ANGELA SILVESTRE</v>
      </c>
      <c r="Y59" s="204"/>
    </row>
    <row r="60" spans="1:25" ht="21" customHeight="1">
      <c r="A60" s="12" t="str">
        <f t="shared" si="2"/>
        <v>ABEL Y SOFIA SAS</v>
      </c>
      <c r="B60" s="199" t="s">
        <v>1210</v>
      </c>
      <c r="C60" s="200">
        <v>22356</v>
      </c>
      <c r="D60" s="54">
        <v>0</v>
      </c>
      <c r="E60" s="202">
        <v>45974.311620370368</v>
      </c>
      <c r="F60" s="202">
        <v>46004.306793981479</v>
      </c>
      <c r="G60" s="203">
        <v>32</v>
      </c>
      <c r="H60" s="203">
        <v>1781899.97</v>
      </c>
      <c r="I60" s="203">
        <v>1781899.97</v>
      </c>
      <c r="J60" s="203">
        <v>0</v>
      </c>
      <c r="K60" s="203">
        <v>0</v>
      </c>
      <c r="L60" s="203">
        <v>0</v>
      </c>
      <c r="M60" s="203">
        <v>0</v>
      </c>
      <c r="N60" s="203">
        <v>0</v>
      </c>
      <c r="O60" s="203">
        <v>1781899.97</v>
      </c>
      <c r="P60" s="191">
        <f>SUM(Cartera[[#This Row],[1_a_8]:[&gt;30]])</f>
        <v>1781899.97</v>
      </c>
      <c r="Q60" s="191">
        <f>+Cartera[[#This Row],[9_a_15]]+Cartera[[#This Row],[16_a_22]]+Cartera[[#This Row],[23_a_30]]</f>
        <v>0</v>
      </c>
      <c r="R60" s="191">
        <f>IF(Cartera[[#This Row],[Dias]]&gt;8,Cartera[[#This Row],[Total vencido]],0)</f>
        <v>1781899.97</v>
      </c>
      <c r="S60" s="191">
        <f>IF(Cartera[[#This Row],[Mas de 9]]&gt;0,Cartera[[#This Row],[Dias]],0)</f>
        <v>32</v>
      </c>
      <c r="T60" s="191">
        <f>IF(Cartera[[#This Row],[Dias]]&gt;99,Cartera[[#This Row],[Total vencido]],0)</f>
        <v>0</v>
      </c>
      <c r="U60" s="191">
        <f>IF(Cartera[[#This Row],[Mas de 100]]&gt;0,Cartera[[#This Row],[Dias]],0)</f>
        <v>0</v>
      </c>
      <c r="V60" s="191">
        <f>Cartera[[#This Row],[Vencimiento]]-Cartera[[#This Row],[Emision]]</f>
        <v>29.995173611110658</v>
      </c>
      <c r="W6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" s="204" t="str">
        <f>_xlfn.XLOOKUP(Cartera[[#This Row],[Nombre tercero]],Vendedor[Nombre],Vendedor[Vendedor],"",0,-1)</f>
        <v>ANGELA SILVESTRE</v>
      </c>
      <c r="Y60" s="204"/>
    </row>
    <row r="61" spans="1:25" ht="21" customHeight="1">
      <c r="A61" s="12" t="str">
        <f t="shared" si="2"/>
        <v>ABEL Y SOFIA SAS</v>
      </c>
      <c r="B61" s="199" t="s">
        <v>1210</v>
      </c>
      <c r="C61" s="200">
        <v>22378</v>
      </c>
      <c r="D61" s="54">
        <v>0</v>
      </c>
      <c r="E61" s="202">
        <v>45975.333761574075</v>
      </c>
      <c r="F61" s="202">
        <v>46005.317743055559</v>
      </c>
      <c r="G61" s="203">
        <v>31</v>
      </c>
      <c r="H61" s="203">
        <v>1000000</v>
      </c>
      <c r="I61" s="203">
        <v>1000000</v>
      </c>
      <c r="J61" s="203">
        <v>0</v>
      </c>
      <c r="K61" s="203">
        <v>0</v>
      </c>
      <c r="L61" s="203">
        <v>0</v>
      </c>
      <c r="M61" s="203">
        <v>0</v>
      </c>
      <c r="N61" s="203">
        <v>0</v>
      </c>
      <c r="O61" s="203">
        <v>1000000</v>
      </c>
      <c r="P61" s="191">
        <f>SUM(Cartera[[#This Row],[1_a_8]:[&gt;30]])</f>
        <v>1000000</v>
      </c>
      <c r="Q61" s="191">
        <f>+Cartera[[#This Row],[9_a_15]]+Cartera[[#This Row],[16_a_22]]+Cartera[[#This Row],[23_a_30]]</f>
        <v>0</v>
      </c>
      <c r="R61" s="191">
        <f>IF(Cartera[[#This Row],[Dias]]&gt;8,Cartera[[#This Row],[Total vencido]],0)</f>
        <v>1000000</v>
      </c>
      <c r="S61" s="191">
        <f>IF(Cartera[[#This Row],[Mas de 9]]&gt;0,Cartera[[#This Row],[Dias]],0)</f>
        <v>31</v>
      </c>
      <c r="T61" s="191">
        <f>IF(Cartera[[#This Row],[Dias]]&gt;99,Cartera[[#This Row],[Total vencido]],0)</f>
        <v>0</v>
      </c>
      <c r="U61" s="191">
        <f>IF(Cartera[[#This Row],[Mas de 100]]&gt;0,Cartera[[#This Row],[Dias]],0)</f>
        <v>0</v>
      </c>
      <c r="V61" s="191">
        <f>Cartera[[#This Row],[Vencimiento]]-Cartera[[#This Row],[Emision]]</f>
        <v>29.983981481484079</v>
      </c>
      <c r="W6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" s="204" t="str">
        <f>_xlfn.XLOOKUP(Cartera[[#This Row],[Nombre tercero]],Vendedor[Nombre],Vendedor[Vendedor],"",0,-1)</f>
        <v>ANGELA SILVESTRE</v>
      </c>
      <c r="Y61" s="204"/>
    </row>
    <row r="62" spans="1:25" ht="21" customHeight="1">
      <c r="A62" s="12" t="str">
        <f t="shared" si="2"/>
        <v>ABEL Y SOFIA SAS</v>
      </c>
      <c r="B62" s="199" t="s">
        <v>1210</v>
      </c>
      <c r="C62" s="200">
        <v>22410</v>
      </c>
      <c r="D62" s="54">
        <v>3</v>
      </c>
      <c r="E62" s="202">
        <v>45976.314571759256</v>
      </c>
      <c r="F62" s="202">
        <v>46006.314432870371</v>
      </c>
      <c r="G62" s="203">
        <v>30</v>
      </c>
      <c r="H62" s="203">
        <v>3221700</v>
      </c>
      <c r="I62" s="203">
        <v>3221700</v>
      </c>
      <c r="J62" s="203">
        <v>0</v>
      </c>
      <c r="K62" s="203">
        <v>0</v>
      </c>
      <c r="L62" s="203">
        <v>0</v>
      </c>
      <c r="M62" s="203">
        <v>0</v>
      </c>
      <c r="N62" s="203">
        <v>3221700</v>
      </c>
      <c r="O62" s="203">
        <v>0</v>
      </c>
      <c r="P62" s="191">
        <f>SUM(Cartera[[#This Row],[1_a_8]:[&gt;30]])</f>
        <v>3221700</v>
      </c>
      <c r="Q62" s="191">
        <f>+Cartera[[#This Row],[9_a_15]]+Cartera[[#This Row],[16_a_22]]+Cartera[[#This Row],[23_a_30]]</f>
        <v>3221700</v>
      </c>
      <c r="R62" s="191">
        <f>IF(Cartera[[#This Row],[Dias]]&gt;8,Cartera[[#This Row],[Total vencido]],0)</f>
        <v>3221700</v>
      </c>
      <c r="S62" s="191">
        <f>IF(Cartera[[#This Row],[Mas de 9]]&gt;0,Cartera[[#This Row],[Dias]],0)</f>
        <v>30</v>
      </c>
      <c r="T62" s="191">
        <f>IF(Cartera[[#This Row],[Dias]]&gt;99,Cartera[[#This Row],[Total vencido]],0)</f>
        <v>0</v>
      </c>
      <c r="U62" s="191">
        <f>IF(Cartera[[#This Row],[Mas de 100]]&gt;0,Cartera[[#This Row],[Dias]],0)</f>
        <v>0</v>
      </c>
      <c r="V62" s="191">
        <f>Cartera[[#This Row],[Vencimiento]]-Cartera[[#This Row],[Emision]]</f>
        <v>29.999861111115024</v>
      </c>
      <c r="W6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" s="204" t="str">
        <f>_xlfn.XLOOKUP(Cartera[[#This Row],[Nombre tercero]],Vendedor[Nombre],Vendedor[Vendedor],"",0,-1)</f>
        <v>ANGELA SILVESTRE</v>
      </c>
      <c r="Y62" s="204"/>
    </row>
    <row r="63" spans="1:25" ht="21" customHeight="1">
      <c r="A63" s="12" t="str">
        <f t="shared" si="2"/>
        <v>ABEL Y SOFIA SAS</v>
      </c>
      <c r="B63" s="199" t="s">
        <v>1210</v>
      </c>
      <c r="C63" s="200">
        <v>22411</v>
      </c>
      <c r="D63" s="54">
        <v>0</v>
      </c>
      <c r="E63" s="202">
        <v>45976.31559027778</v>
      </c>
      <c r="F63" s="202">
        <v>46006.315474537034</v>
      </c>
      <c r="G63" s="203">
        <v>30</v>
      </c>
      <c r="H63" s="203">
        <v>991300</v>
      </c>
      <c r="I63" s="203">
        <v>991300</v>
      </c>
      <c r="J63" s="203">
        <v>0</v>
      </c>
      <c r="K63" s="203">
        <v>0</v>
      </c>
      <c r="L63" s="203">
        <v>0</v>
      </c>
      <c r="M63" s="203">
        <v>0</v>
      </c>
      <c r="N63" s="203">
        <v>991300</v>
      </c>
      <c r="O63" s="203">
        <v>0</v>
      </c>
      <c r="P63" s="191">
        <f>SUM(Cartera[[#This Row],[1_a_8]:[&gt;30]])</f>
        <v>991300</v>
      </c>
      <c r="Q63" s="191">
        <f>+Cartera[[#This Row],[9_a_15]]+Cartera[[#This Row],[16_a_22]]+Cartera[[#This Row],[23_a_30]]</f>
        <v>991300</v>
      </c>
      <c r="R63" s="191">
        <f>IF(Cartera[[#This Row],[Dias]]&gt;8,Cartera[[#This Row],[Total vencido]],0)</f>
        <v>991300</v>
      </c>
      <c r="S63" s="191">
        <f>IF(Cartera[[#This Row],[Mas de 9]]&gt;0,Cartera[[#This Row],[Dias]],0)</f>
        <v>30</v>
      </c>
      <c r="T63" s="191">
        <f>IF(Cartera[[#This Row],[Dias]]&gt;99,Cartera[[#This Row],[Total vencido]],0)</f>
        <v>0</v>
      </c>
      <c r="U63" s="191">
        <f>IF(Cartera[[#This Row],[Mas de 100]]&gt;0,Cartera[[#This Row],[Dias]],0)</f>
        <v>0</v>
      </c>
      <c r="V63" s="191">
        <f>Cartera[[#This Row],[Vencimiento]]-Cartera[[#This Row],[Emision]]</f>
        <v>29.999884259254031</v>
      </c>
      <c r="W6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" s="204" t="str">
        <f>_xlfn.XLOOKUP(Cartera[[#This Row],[Nombre tercero]],Vendedor[Nombre],Vendedor[Vendedor],"",0,-1)</f>
        <v>ANGELA SILVESTRE</v>
      </c>
      <c r="Y63" s="204"/>
    </row>
    <row r="64" spans="1:25" ht="21" customHeight="1">
      <c r="A64" s="12" t="str">
        <f t="shared" si="2"/>
        <v>ABEL Y SOFIA SAS</v>
      </c>
      <c r="B64" s="199" t="s">
        <v>1210</v>
      </c>
      <c r="C64" s="200">
        <v>22418</v>
      </c>
      <c r="D64" s="54">
        <v>0</v>
      </c>
      <c r="E64" s="202">
        <v>45976.354664351849</v>
      </c>
      <c r="F64" s="202">
        <v>46006.354560185187</v>
      </c>
      <c r="G64" s="203">
        <v>30</v>
      </c>
      <c r="H64" s="203">
        <v>740900</v>
      </c>
      <c r="I64" s="203">
        <v>740900</v>
      </c>
      <c r="J64" s="203">
        <v>0</v>
      </c>
      <c r="K64" s="203">
        <v>0</v>
      </c>
      <c r="L64" s="203">
        <v>0</v>
      </c>
      <c r="M64" s="203">
        <v>0</v>
      </c>
      <c r="N64" s="203">
        <v>740900</v>
      </c>
      <c r="O64" s="203">
        <v>0</v>
      </c>
      <c r="P64" s="191">
        <f>SUM(Cartera[[#This Row],[1_a_8]:[&gt;30]])</f>
        <v>740900</v>
      </c>
      <c r="Q64" s="191">
        <f>+Cartera[[#This Row],[9_a_15]]+Cartera[[#This Row],[16_a_22]]+Cartera[[#This Row],[23_a_30]]</f>
        <v>740900</v>
      </c>
      <c r="R64" s="191">
        <f>IF(Cartera[[#This Row],[Dias]]&gt;8,Cartera[[#This Row],[Total vencido]],0)</f>
        <v>740900</v>
      </c>
      <c r="S64" s="191">
        <f>IF(Cartera[[#This Row],[Mas de 9]]&gt;0,Cartera[[#This Row],[Dias]],0)</f>
        <v>30</v>
      </c>
      <c r="T64" s="191">
        <f>IF(Cartera[[#This Row],[Dias]]&gt;99,Cartera[[#This Row],[Total vencido]],0)</f>
        <v>0</v>
      </c>
      <c r="U64" s="191">
        <f>IF(Cartera[[#This Row],[Mas de 100]]&gt;0,Cartera[[#This Row],[Dias]],0)</f>
        <v>0</v>
      </c>
      <c r="V64" s="191">
        <f>Cartera[[#This Row],[Vencimiento]]-Cartera[[#This Row],[Emision]]</f>
        <v>29.999895833338087</v>
      </c>
      <c r="W6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" s="204" t="str">
        <f>_xlfn.XLOOKUP(Cartera[[#This Row],[Nombre tercero]],Vendedor[Nombre],Vendedor[Vendedor],"",0,-1)</f>
        <v>ANGELA SILVESTRE</v>
      </c>
      <c r="Y64" s="204"/>
    </row>
    <row r="65" spans="1:25" ht="21" customHeight="1">
      <c r="A65" s="12" t="str">
        <f t="shared" si="2"/>
        <v>ABEL Y SOFIA SAS</v>
      </c>
      <c r="B65" s="199" t="s">
        <v>1210</v>
      </c>
      <c r="C65" s="200">
        <v>22419</v>
      </c>
      <c r="D65" s="54">
        <v>0</v>
      </c>
      <c r="E65" s="202">
        <v>45976.361006944448</v>
      </c>
      <c r="F65" s="202">
        <v>46006.355092592596</v>
      </c>
      <c r="G65" s="203">
        <v>30</v>
      </c>
      <c r="H65" s="203">
        <v>5839700</v>
      </c>
      <c r="I65" s="203">
        <v>5839700</v>
      </c>
      <c r="J65" s="203">
        <v>0</v>
      </c>
      <c r="K65" s="203">
        <v>0</v>
      </c>
      <c r="L65" s="203">
        <v>0</v>
      </c>
      <c r="M65" s="203">
        <v>0</v>
      </c>
      <c r="N65" s="203">
        <v>5839700</v>
      </c>
      <c r="O65" s="203">
        <v>0</v>
      </c>
      <c r="P65" s="191">
        <f>SUM(Cartera[[#This Row],[1_a_8]:[&gt;30]])</f>
        <v>5839700</v>
      </c>
      <c r="Q65" s="191">
        <f>+Cartera[[#This Row],[9_a_15]]+Cartera[[#This Row],[16_a_22]]+Cartera[[#This Row],[23_a_30]]</f>
        <v>5839700</v>
      </c>
      <c r="R65" s="191">
        <f>IF(Cartera[[#This Row],[Dias]]&gt;8,Cartera[[#This Row],[Total vencido]],0)</f>
        <v>5839700</v>
      </c>
      <c r="S65" s="191">
        <f>IF(Cartera[[#This Row],[Mas de 9]]&gt;0,Cartera[[#This Row],[Dias]],0)</f>
        <v>30</v>
      </c>
      <c r="T65" s="191">
        <f>IF(Cartera[[#This Row],[Dias]]&gt;99,Cartera[[#This Row],[Total vencido]],0)</f>
        <v>0</v>
      </c>
      <c r="U65" s="191">
        <f>IF(Cartera[[#This Row],[Mas de 100]]&gt;0,Cartera[[#This Row],[Dias]],0)</f>
        <v>0</v>
      </c>
      <c r="V65" s="191">
        <f>Cartera[[#This Row],[Vencimiento]]-Cartera[[#This Row],[Emision]]</f>
        <v>29.99408564814803</v>
      </c>
      <c r="W6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" s="204" t="str">
        <f>_xlfn.XLOOKUP(Cartera[[#This Row],[Nombre tercero]],Vendedor[Nombre],Vendedor[Vendedor],"",0,-1)</f>
        <v>ANGELA SILVESTRE</v>
      </c>
      <c r="Y65" s="204"/>
    </row>
    <row r="66" spans="1:25" ht="21" customHeight="1">
      <c r="A66" s="12" t="str">
        <f t="shared" si="2"/>
        <v>ABEL Y SOFIA SAS</v>
      </c>
      <c r="B66" s="199" t="s">
        <v>1210</v>
      </c>
      <c r="C66" s="200">
        <v>22458</v>
      </c>
      <c r="D66" s="54">
        <v>0</v>
      </c>
      <c r="E66" s="202">
        <v>45979.328472222223</v>
      </c>
      <c r="F66" s="202">
        <v>46009.326805555553</v>
      </c>
      <c r="G66" s="203">
        <v>27</v>
      </c>
      <c r="H66" s="203">
        <v>996000</v>
      </c>
      <c r="I66" s="203">
        <v>996000</v>
      </c>
      <c r="J66" s="203">
        <v>0</v>
      </c>
      <c r="K66" s="203">
        <v>0</v>
      </c>
      <c r="L66" s="203">
        <v>0</v>
      </c>
      <c r="M66" s="203">
        <v>0</v>
      </c>
      <c r="N66" s="203">
        <v>996000</v>
      </c>
      <c r="O66" s="203">
        <v>0</v>
      </c>
      <c r="P66" s="191">
        <f>SUM(Cartera[[#This Row],[1_a_8]:[&gt;30]])</f>
        <v>996000</v>
      </c>
      <c r="Q66" s="191">
        <f>+Cartera[[#This Row],[9_a_15]]+Cartera[[#This Row],[16_a_22]]+Cartera[[#This Row],[23_a_30]]</f>
        <v>996000</v>
      </c>
      <c r="R66" s="191">
        <f>IF(Cartera[[#This Row],[Dias]]&gt;8,Cartera[[#This Row],[Total vencido]],0)</f>
        <v>996000</v>
      </c>
      <c r="S66" s="191">
        <f>IF(Cartera[[#This Row],[Mas de 9]]&gt;0,Cartera[[#This Row],[Dias]],0)</f>
        <v>27</v>
      </c>
      <c r="T66" s="191">
        <f>IF(Cartera[[#This Row],[Dias]]&gt;99,Cartera[[#This Row],[Total vencido]],0)</f>
        <v>0</v>
      </c>
      <c r="U66" s="191">
        <f>IF(Cartera[[#This Row],[Mas de 100]]&gt;0,Cartera[[#This Row],[Dias]],0)</f>
        <v>0</v>
      </c>
      <c r="V66" s="191">
        <f>Cartera[[#This Row],[Vencimiento]]-Cartera[[#This Row],[Emision]]</f>
        <v>29.998333333329356</v>
      </c>
      <c r="W6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" s="204" t="str">
        <f>_xlfn.XLOOKUP(Cartera[[#This Row],[Nombre tercero]],Vendedor[Nombre],Vendedor[Vendedor],"",0,-1)</f>
        <v>ANGELA SILVESTRE</v>
      </c>
      <c r="Y66" s="204"/>
    </row>
    <row r="67" spans="1:25" ht="21" customHeight="1">
      <c r="A67" s="12" t="str">
        <f t="shared" si="2"/>
        <v>ABEL Y SOFIA SAS</v>
      </c>
      <c r="B67" s="199" t="s">
        <v>1210</v>
      </c>
      <c r="C67" s="200">
        <v>22465</v>
      </c>
      <c r="D67" s="54">
        <v>0</v>
      </c>
      <c r="E67" s="202">
        <v>45979.340219907404</v>
      </c>
      <c r="F67" s="202">
        <v>46009.340092592596</v>
      </c>
      <c r="G67" s="203">
        <v>27</v>
      </c>
      <c r="H67" s="203">
        <v>106499.99</v>
      </c>
      <c r="I67" s="203">
        <v>106499.99</v>
      </c>
      <c r="J67" s="203">
        <v>0</v>
      </c>
      <c r="K67" s="203">
        <v>0</v>
      </c>
      <c r="L67" s="203">
        <v>0</v>
      </c>
      <c r="M67" s="203">
        <v>0</v>
      </c>
      <c r="N67" s="203">
        <v>106499.99</v>
      </c>
      <c r="O67" s="203">
        <v>0</v>
      </c>
      <c r="P67" s="191">
        <f>SUM(Cartera[[#This Row],[1_a_8]:[&gt;30]])</f>
        <v>106499.99</v>
      </c>
      <c r="Q67" s="191">
        <f>+Cartera[[#This Row],[9_a_15]]+Cartera[[#This Row],[16_a_22]]+Cartera[[#This Row],[23_a_30]]</f>
        <v>106499.99</v>
      </c>
      <c r="R67" s="191">
        <f>IF(Cartera[[#This Row],[Dias]]&gt;8,Cartera[[#This Row],[Total vencido]],0)</f>
        <v>106499.99</v>
      </c>
      <c r="S67" s="191">
        <f>IF(Cartera[[#This Row],[Mas de 9]]&gt;0,Cartera[[#This Row],[Dias]],0)</f>
        <v>27</v>
      </c>
      <c r="T67" s="191">
        <f>IF(Cartera[[#This Row],[Dias]]&gt;99,Cartera[[#This Row],[Total vencido]],0)</f>
        <v>0</v>
      </c>
      <c r="U67" s="191">
        <f>IF(Cartera[[#This Row],[Mas de 100]]&gt;0,Cartera[[#This Row],[Dias]],0)</f>
        <v>0</v>
      </c>
      <c r="V67" s="191">
        <f>Cartera[[#This Row],[Vencimiento]]-Cartera[[#This Row],[Emision]]</f>
        <v>29.999872685191804</v>
      </c>
      <c r="W6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" s="204" t="str">
        <f>_xlfn.XLOOKUP(Cartera[[#This Row],[Nombre tercero]],Vendedor[Nombre],Vendedor[Vendedor],"",0,-1)</f>
        <v>ANGELA SILVESTRE</v>
      </c>
      <c r="Y67" s="204"/>
    </row>
    <row r="68" spans="1:25" ht="21" customHeight="1">
      <c r="A68" s="12" t="str">
        <f t="shared" si="2"/>
        <v>ABEL Y SOFIA SAS</v>
      </c>
      <c r="B68" s="199" t="s">
        <v>1210</v>
      </c>
      <c r="C68" s="200">
        <v>22482</v>
      </c>
      <c r="D68" s="54">
        <v>0</v>
      </c>
      <c r="E68" s="202">
        <v>45980.258252314816</v>
      </c>
      <c r="F68" s="202">
        <v>46010.2577662037</v>
      </c>
      <c r="G68" s="203">
        <v>26</v>
      </c>
      <c r="H68" s="203">
        <v>590000</v>
      </c>
      <c r="I68" s="203">
        <v>590000</v>
      </c>
      <c r="J68" s="203">
        <v>0</v>
      </c>
      <c r="K68" s="203">
        <v>0</v>
      </c>
      <c r="L68" s="203">
        <v>0</v>
      </c>
      <c r="M68" s="203">
        <v>0</v>
      </c>
      <c r="N68" s="203">
        <v>590000</v>
      </c>
      <c r="O68" s="203">
        <v>0</v>
      </c>
      <c r="P68" s="191">
        <f>SUM(Cartera[[#This Row],[1_a_8]:[&gt;30]])</f>
        <v>590000</v>
      </c>
      <c r="Q68" s="191">
        <f>+Cartera[[#This Row],[9_a_15]]+Cartera[[#This Row],[16_a_22]]+Cartera[[#This Row],[23_a_30]]</f>
        <v>590000</v>
      </c>
      <c r="R68" s="191">
        <f>IF(Cartera[[#This Row],[Dias]]&gt;8,Cartera[[#This Row],[Total vencido]],0)</f>
        <v>590000</v>
      </c>
      <c r="S68" s="191">
        <f>IF(Cartera[[#This Row],[Mas de 9]]&gt;0,Cartera[[#This Row],[Dias]],0)</f>
        <v>26</v>
      </c>
      <c r="T68" s="191">
        <f>IF(Cartera[[#This Row],[Dias]]&gt;99,Cartera[[#This Row],[Total vencido]],0)</f>
        <v>0</v>
      </c>
      <c r="U68" s="191">
        <f>IF(Cartera[[#This Row],[Mas de 100]]&gt;0,Cartera[[#This Row],[Dias]],0)</f>
        <v>0</v>
      </c>
      <c r="V68" s="191">
        <f>Cartera[[#This Row],[Vencimiento]]-Cartera[[#This Row],[Emision]]</f>
        <v>29.999513888884394</v>
      </c>
      <c r="W6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" s="204" t="str">
        <f>_xlfn.XLOOKUP(Cartera[[#This Row],[Nombre tercero]],Vendedor[Nombre],Vendedor[Vendedor],"",0,-1)</f>
        <v>ANGELA SILVESTRE</v>
      </c>
      <c r="Y68" s="204"/>
    </row>
    <row r="69" spans="1:25" ht="21" customHeight="1">
      <c r="A69" s="12" t="str">
        <f t="shared" si="2"/>
        <v>ABEL Y SOFIA SAS</v>
      </c>
      <c r="B69" s="199" t="s">
        <v>1210</v>
      </c>
      <c r="C69" s="200">
        <v>22484</v>
      </c>
      <c r="D69" s="54">
        <v>0</v>
      </c>
      <c r="E69" s="202">
        <v>45980.259722222225</v>
      </c>
      <c r="F69" s="202">
        <v>46010.259583333333</v>
      </c>
      <c r="G69" s="203">
        <v>26</v>
      </c>
      <c r="H69" s="203">
        <v>2072100</v>
      </c>
      <c r="I69" s="203">
        <v>2072100</v>
      </c>
      <c r="J69" s="203">
        <v>0</v>
      </c>
      <c r="K69" s="203">
        <v>0</v>
      </c>
      <c r="L69" s="203">
        <v>0</v>
      </c>
      <c r="M69" s="203">
        <v>0</v>
      </c>
      <c r="N69" s="203">
        <v>2072100</v>
      </c>
      <c r="O69" s="203">
        <v>0</v>
      </c>
      <c r="P69" s="191">
        <f>SUM(Cartera[[#This Row],[1_a_8]:[&gt;30]])</f>
        <v>2072100</v>
      </c>
      <c r="Q69" s="191">
        <f>+Cartera[[#This Row],[9_a_15]]+Cartera[[#This Row],[16_a_22]]+Cartera[[#This Row],[23_a_30]]</f>
        <v>2072100</v>
      </c>
      <c r="R69" s="191">
        <f>IF(Cartera[[#This Row],[Dias]]&gt;8,Cartera[[#This Row],[Total vencido]],0)</f>
        <v>2072100</v>
      </c>
      <c r="S69" s="191">
        <f>IF(Cartera[[#This Row],[Mas de 9]]&gt;0,Cartera[[#This Row],[Dias]],0)</f>
        <v>26</v>
      </c>
      <c r="T69" s="191">
        <f>IF(Cartera[[#This Row],[Dias]]&gt;99,Cartera[[#This Row],[Total vencido]],0)</f>
        <v>0</v>
      </c>
      <c r="U69" s="191">
        <f>IF(Cartera[[#This Row],[Mas de 100]]&gt;0,Cartera[[#This Row],[Dias]],0)</f>
        <v>0</v>
      </c>
      <c r="V69" s="191">
        <f>Cartera[[#This Row],[Vencimiento]]-Cartera[[#This Row],[Emision]]</f>
        <v>29.999861111107748</v>
      </c>
      <c r="W6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" s="204" t="str">
        <f>_xlfn.XLOOKUP(Cartera[[#This Row],[Nombre tercero]],Vendedor[Nombre],Vendedor[Vendedor],"",0,-1)</f>
        <v>ANGELA SILVESTRE</v>
      </c>
      <c r="Y69" s="204"/>
    </row>
    <row r="70" spans="1:25" ht="21" customHeight="1">
      <c r="A70" s="12" t="str">
        <f t="shared" si="2"/>
        <v>ABEL Y SOFIA SAS</v>
      </c>
      <c r="B70" s="199" t="s">
        <v>1210</v>
      </c>
      <c r="C70" s="200">
        <v>22490</v>
      </c>
      <c r="D70" s="54">
        <v>0</v>
      </c>
      <c r="E70" s="202">
        <v>45980.26390046296</v>
      </c>
      <c r="F70" s="202">
        <v>46010.263784722221</v>
      </c>
      <c r="G70" s="203">
        <v>26</v>
      </c>
      <c r="H70" s="203">
        <v>920400</v>
      </c>
      <c r="I70" s="203">
        <v>920400</v>
      </c>
      <c r="J70" s="203">
        <v>0</v>
      </c>
      <c r="K70" s="203">
        <v>0</v>
      </c>
      <c r="L70" s="203">
        <v>0</v>
      </c>
      <c r="M70" s="203">
        <v>0</v>
      </c>
      <c r="N70" s="203">
        <v>920400</v>
      </c>
      <c r="O70" s="203">
        <v>0</v>
      </c>
      <c r="P70" s="191">
        <f>SUM(Cartera[[#This Row],[1_a_8]:[&gt;30]])</f>
        <v>920400</v>
      </c>
      <c r="Q70" s="191">
        <f>+Cartera[[#This Row],[9_a_15]]+Cartera[[#This Row],[16_a_22]]+Cartera[[#This Row],[23_a_30]]</f>
        <v>920400</v>
      </c>
      <c r="R70" s="191">
        <f>IF(Cartera[[#This Row],[Dias]]&gt;8,Cartera[[#This Row],[Total vencido]],0)</f>
        <v>920400</v>
      </c>
      <c r="S70" s="191">
        <f>IF(Cartera[[#This Row],[Mas de 9]]&gt;0,Cartera[[#This Row],[Dias]],0)</f>
        <v>26</v>
      </c>
      <c r="T70" s="191">
        <f>IF(Cartera[[#This Row],[Dias]]&gt;99,Cartera[[#This Row],[Total vencido]],0)</f>
        <v>0</v>
      </c>
      <c r="U70" s="191">
        <f>IF(Cartera[[#This Row],[Mas de 100]]&gt;0,Cartera[[#This Row],[Dias]],0)</f>
        <v>0</v>
      </c>
      <c r="V70" s="191">
        <f>Cartera[[#This Row],[Vencimiento]]-Cartera[[#This Row],[Emision]]</f>
        <v>29.999884259261307</v>
      </c>
      <c r="W7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" s="204" t="str">
        <f>_xlfn.XLOOKUP(Cartera[[#This Row],[Nombre tercero]],Vendedor[Nombre],Vendedor[Vendedor],"",0,-1)</f>
        <v>ANGELA SILVESTRE</v>
      </c>
      <c r="Y70" s="204"/>
    </row>
    <row r="71" spans="1:25" ht="21" customHeight="1">
      <c r="A71" s="12" t="str">
        <f t="shared" si="2"/>
        <v>ABEL Y SOFIA SAS</v>
      </c>
      <c r="B71" s="199" t="s">
        <v>1210</v>
      </c>
      <c r="C71" s="200">
        <v>22494</v>
      </c>
      <c r="D71" s="54">
        <v>0</v>
      </c>
      <c r="E71" s="202">
        <v>45980.290543981479</v>
      </c>
      <c r="F71" s="202">
        <v>46010.290451388886</v>
      </c>
      <c r="G71" s="203">
        <v>26</v>
      </c>
      <c r="H71" s="203">
        <v>1186700</v>
      </c>
      <c r="I71" s="203">
        <v>1186700</v>
      </c>
      <c r="J71" s="203">
        <v>0</v>
      </c>
      <c r="K71" s="203">
        <v>0</v>
      </c>
      <c r="L71" s="203">
        <v>0</v>
      </c>
      <c r="M71" s="203">
        <v>0</v>
      </c>
      <c r="N71" s="203">
        <v>1186700</v>
      </c>
      <c r="O71" s="203">
        <v>0</v>
      </c>
      <c r="P71" s="191">
        <f>SUM(Cartera[[#This Row],[1_a_8]:[&gt;30]])</f>
        <v>1186700</v>
      </c>
      <c r="Q71" s="191">
        <f>+Cartera[[#This Row],[9_a_15]]+Cartera[[#This Row],[16_a_22]]+Cartera[[#This Row],[23_a_30]]</f>
        <v>1186700</v>
      </c>
      <c r="R71" s="191">
        <f>IF(Cartera[[#This Row],[Dias]]&gt;8,Cartera[[#This Row],[Total vencido]],0)</f>
        <v>1186700</v>
      </c>
      <c r="S71" s="191">
        <f>IF(Cartera[[#This Row],[Mas de 9]]&gt;0,Cartera[[#This Row],[Dias]],0)</f>
        <v>26</v>
      </c>
      <c r="T71" s="191">
        <f>IF(Cartera[[#This Row],[Dias]]&gt;99,Cartera[[#This Row],[Total vencido]],0)</f>
        <v>0</v>
      </c>
      <c r="U71" s="191">
        <f>IF(Cartera[[#This Row],[Mas de 100]]&gt;0,Cartera[[#This Row],[Dias]],0)</f>
        <v>0</v>
      </c>
      <c r="V71" s="191">
        <f>Cartera[[#This Row],[Vencimiento]]-Cartera[[#This Row],[Emision]]</f>
        <v>29.999907407407591</v>
      </c>
      <c r="W7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" s="204" t="str">
        <f>_xlfn.XLOOKUP(Cartera[[#This Row],[Nombre tercero]],Vendedor[Nombre],Vendedor[Vendedor],"",0,-1)</f>
        <v>ANGELA SILVESTRE</v>
      </c>
      <c r="Y71" s="204"/>
    </row>
    <row r="72" spans="1:25" ht="21" customHeight="1">
      <c r="A72" s="12" t="str">
        <f t="shared" si="2"/>
        <v>ABEL Y SOFIA SAS</v>
      </c>
      <c r="B72" s="199" t="s">
        <v>1210</v>
      </c>
      <c r="C72" s="200">
        <v>22512</v>
      </c>
      <c r="D72" s="54">
        <v>0</v>
      </c>
      <c r="E72" s="202">
        <v>45981.294432870367</v>
      </c>
      <c r="F72" s="202">
        <v>46011.293483796297</v>
      </c>
      <c r="G72" s="203">
        <v>25</v>
      </c>
      <c r="H72" s="203">
        <v>1098500</v>
      </c>
      <c r="I72" s="203">
        <v>1098500</v>
      </c>
      <c r="J72" s="203">
        <v>0</v>
      </c>
      <c r="K72" s="203">
        <v>0</v>
      </c>
      <c r="L72" s="203">
        <v>0</v>
      </c>
      <c r="M72" s="203">
        <v>0</v>
      </c>
      <c r="N72" s="203">
        <v>1098500</v>
      </c>
      <c r="O72" s="203">
        <v>0</v>
      </c>
      <c r="P72" s="191">
        <f>SUM(Cartera[[#This Row],[1_a_8]:[&gt;30]])</f>
        <v>1098500</v>
      </c>
      <c r="Q72" s="191">
        <f>+Cartera[[#This Row],[9_a_15]]+Cartera[[#This Row],[16_a_22]]+Cartera[[#This Row],[23_a_30]]</f>
        <v>1098500</v>
      </c>
      <c r="R72" s="191">
        <f>IF(Cartera[[#This Row],[Dias]]&gt;8,Cartera[[#This Row],[Total vencido]],0)</f>
        <v>1098500</v>
      </c>
      <c r="S72" s="191">
        <f>IF(Cartera[[#This Row],[Mas de 9]]&gt;0,Cartera[[#This Row],[Dias]],0)</f>
        <v>25</v>
      </c>
      <c r="T72" s="191">
        <f>IF(Cartera[[#This Row],[Dias]]&gt;99,Cartera[[#This Row],[Total vencido]],0)</f>
        <v>0</v>
      </c>
      <c r="U72" s="191">
        <f>IF(Cartera[[#This Row],[Mas de 100]]&gt;0,Cartera[[#This Row],[Dias]],0)</f>
        <v>0</v>
      </c>
      <c r="V72" s="191">
        <f>Cartera[[#This Row],[Vencimiento]]-Cartera[[#This Row],[Emision]]</f>
        <v>29.999050925929623</v>
      </c>
      <c r="W7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" s="204" t="str">
        <f>_xlfn.XLOOKUP(Cartera[[#This Row],[Nombre tercero]],Vendedor[Nombre],Vendedor[Vendedor],"",0,-1)</f>
        <v>ANGELA SILVESTRE</v>
      </c>
      <c r="Y72" s="204"/>
    </row>
    <row r="73" spans="1:25" ht="21" customHeight="1">
      <c r="A73" s="12" t="str">
        <f t="shared" si="2"/>
        <v>ABEL Y SOFIA SAS</v>
      </c>
      <c r="B73" s="199" t="s">
        <v>1210</v>
      </c>
      <c r="C73" s="200">
        <v>22517</v>
      </c>
      <c r="D73" s="54">
        <v>0</v>
      </c>
      <c r="E73" s="198">
        <v>45981.302314814813</v>
      </c>
      <c r="F73" s="198">
        <v>46011.302164351851</v>
      </c>
      <c r="G73" s="54">
        <v>25</v>
      </c>
      <c r="H73" s="54">
        <v>287100</v>
      </c>
      <c r="I73" s="54">
        <v>287100</v>
      </c>
      <c r="J73" s="54">
        <v>0</v>
      </c>
      <c r="K73" s="54">
        <v>0</v>
      </c>
      <c r="L73" s="54">
        <v>0</v>
      </c>
      <c r="M73" s="54">
        <v>0</v>
      </c>
      <c r="N73" s="54">
        <v>287100</v>
      </c>
      <c r="O73" s="54">
        <v>0</v>
      </c>
      <c r="P73" s="30">
        <f>SUM(Cartera[[#This Row],[1_a_8]:[&gt;30]])</f>
        <v>287100</v>
      </c>
      <c r="Q73" s="30">
        <f>+Cartera[[#This Row],[9_a_15]]+Cartera[[#This Row],[16_a_22]]+Cartera[[#This Row],[23_a_30]]</f>
        <v>287100</v>
      </c>
      <c r="R73" s="30">
        <f>IF(Cartera[[#This Row],[Dias]]&gt;8,Cartera[[#This Row],[Total vencido]],0)</f>
        <v>287100</v>
      </c>
      <c r="S73" s="30">
        <f>IF(Cartera[[#This Row],[Mas de 9]]&gt;0,Cartera[[#This Row],[Dias]],0)</f>
        <v>25</v>
      </c>
      <c r="T73" s="30">
        <f>IF(Cartera[[#This Row],[Dias]]&gt;99,Cartera[[#This Row],[Total vencido]],0)</f>
        <v>0</v>
      </c>
      <c r="U73" s="30">
        <f>IF(Cartera[[#This Row],[Mas de 100]]&gt;0,Cartera[[#This Row],[Dias]],0)</f>
        <v>0</v>
      </c>
      <c r="V73" s="31">
        <f>Cartera[[#This Row],[Vencimiento]]-Cartera[[#This Row],[Emision]]</f>
        <v>29.999849537038244</v>
      </c>
      <c r="W7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" s="205" t="str">
        <f>_xlfn.XLOOKUP(Cartera[[#This Row],[Nombre tercero]],Vendedor[Nombre],Vendedor[Vendedor],"",0,-1)</f>
        <v>ANGELA SILVESTRE</v>
      </c>
      <c r="Y73" s="204"/>
    </row>
    <row r="74" spans="1:25" ht="21" customHeight="1">
      <c r="A74" s="12" t="str">
        <f t="shared" si="2"/>
        <v>ABEL Y SOFIA SAS</v>
      </c>
      <c r="B74" s="199" t="s">
        <v>1210</v>
      </c>
      <c r="C74" s="200">
        <v>22520</v>
      </c>
      <c r="D74" s="54">
        <v>0</v>
      </c>
      <c r="E74" s="198">
        <v>45981.304965277777</v>
      </c>
      <c r="F74" s="198">
        <v>46011.304699074077</v>
      </c>
      <c r="G74" s="54">
        <v>25</v>
      </c>
      <c r="H74" s="54">
        <v>200100</v>
      </c>
      <c r="I74" s="54">
        <v>200100</v>
      </c>
      <c r="J74" s="54">
        <v>0</v>
      </c>
      <c r="K74" s="54">
        <v>0</v>
      </c>
      <c r="L74" s="54">
        <v>0</v>
      </c>
      <c r="M74" s="54">
        <v>0</v>
      </c>
      <c r="N74" s="54">
        <v>200100</v>
      </c>
      <c r="O74" s="54">
        <v>0</v>
      </c>
      <c r="P74" s="30">
        <f>SUM(Cartera[[#This Row],[1_a_8]:[&gt;30]])</f>
        <v>200100</v>
      </c>
      <c r="Q74" s="30">
        <f>+Cartera[[#This Row],[9_a_15]]+Cartera[[#This Row],[16_a_22]]+Cartera[[#This Row],[23_a_30]]</f>
        <v>200100</v>
      </c>
      <c r="R74" s="30">
        <f>IF(Cartera[[#This Row],[Dias]]&gt;8,Cartera[[#This Row],[Total vencido]],0)</f>
        <v>200100</v>
      </c>
      <c r="S74" s="30">
        <f>IF(Cartera[[#This Row],[Mas de 9]]&gt;0,Cartera[[#This Row],[Dias]],0)</f>
        <v>25</v>
      </c>
      <c r="T74" s="30">
        <f>IF(Cartera[[#This Row],[Dias]]&gt;99,Cartera[[#This Row],[Total vencido]],0)</f>
        <v>0</v>
      </c>
      <c r="U74" s="30">
        <f>IF(Cartera[[#This Row],[Mas de 100]]&gt;0,Cartera[[#This Row],[Dias]],0)</f>
        <v>0</v>
      </c>
      <c r="V74" s="31">
        <f>Cartera[[#This Row],[Vencimiento]]-Cartera[[#This Row],[Emision]]</f>
        <v>29.999733796299552</v>
      </c>
      <c r="W7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" s="205" t="str">
        <f>_xlfn.XLOOKUP(Cartera[[#This Row],[Nombre tercero]],Vendedor[Nombre],Vendedor[Vendedor],"",0,-1)</f>
        <v>ANGELA SILVESTRE</v>
      </c>
      <c r="Y74" s="204"/>
    </row>
    <row r="75" spans="1:25" ht="21" customHeight="1">
      <c r="A75" s="12" t="str">
        <f t="shared" si="2"/>
        <v>ABEL Y SOFIA SAS</v>
      </c>
      <c r="B75" s="199" t="s">
        <v>1210</v>
      </c>
      <c r="C75" s="200">
        <v>22521</v>
      </c>
      <c r="D75" s="54">
        <v>0</v>
      </c>
      <c r="E75" s="198">
        <v>45981.305578703701</v>
      </c>
      <c r="F75" s="198">
        <v>46011.305462962962</v>
      </c>
      <c r="G75" s="54">
        <v>25</v>
      </c>
      <c r="H75" s="54">
        <v>126700</v>
      </c>
      <c r="I75" s="54">
        <v>126700</v>
      </c>
      <c r="J75" s="54">
        <v>0</v>
      </c>
      <c r="K75" s="54">
        <v>0</v>
      </c>
      <c r="L75" s="54">
        <v>0</v>
      </c>
      <c r="M75" s="54">
        <v>0</v>
      </c>
      <c r="N75" s="54">
        <v>126700</v>
      </c>
      <c r="O75" s="54">
        <v>0</v>
      </c>
      <c r="P75" s="30">
        <f>SUM(Cartera[[#This Row],[1_a_8]:[&gt;30]])</f>
        <v>126700</v>
      </c>
      <c r="Q75" s="30">
        <f>+Cartera[[#This Row],[9_a_15]]+Cartera[[#This Row],[16_a_22]]+Cartera[[#This Row],[23_a_30]]</f>
        <v>126700</v>
      </c>
      <c r="R75" s="30">
        <f>IF(Cartera[[#This Row],[Dias]]&gt;8,Cartera[[#This Row],[Total vencido]],0)</f>
        <v>126700</v>
      </c>
      <c r="S75" s="30">
        <f>IF(Cartera[[#This Row],[Mas de 9]]&gt;0,Cartera[[#This Row],[Dias]],0)</f>
        <v>25</v>
      </c>
      <c r="T75" s="30">
        <f>IF(Cartera[[#This Row],[Dias]]&gt;99,Cartera[[#This Row],[Total vencido]],0)</f>
        <v>0</v>
      </c>
      <c r="U75" s="30">
        <f>IF(Cartera[[#This Row],[Mas de 100]]&gt;0,Cartera[[#This Row],[Dias]],0)</f>
        <v>0</v>
      </c>
      <c r="V75" s="31">
        <f>Cartera[[#This Row],[Vencimiento]]-Cartera[[#This Row],[Emision]]</f>
        <v>29.999884259261307</v>
      </c>
      <c r="W7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" s="205" t="str">
        <f>_xlfn.XLOOKUP(Cartera[[#This Row],[Nombre tercero]],Vendedor[Nombre],Vendedor[Vendedor],"",0,-1)</f>
        <v>ANGELA SILVESTRE</v>
      </c>
      <c r="Y75" s="204"/>
    </row>
    <row r="76" spans="1:25" ht="21" customHeight="1">
      <c r="A76" s="12" t="str">
        <f t="shared" si="2"/>
        <v>ABEL Y SOFIA SAS</v>
      </c>
      <c r="B76" s="199" t="s">
        <v>1210</v>
      </c>
      <c r="C76" s="200">
        <v>22525</v>
      </c>
      <c r="D76" s="54">
        <v>0</v>
      </c>
      <c r="E76" s="202">
        <v>45981.311435185184</v>
      </c>
      <c r="F76" s="202">
        <v>46011.308842592596</v>
      </c>
      <c r="G76" s="203">
        <v>25</v>
      </c>
      <c r="H76" s="203">
        <v>61999.99</v>
      </c>
      <c r="I76" s="203">
        <v>61999.99</v>
      </c>
      <c r="J76" s="203">
        <v>0</v>
      </c>
      <c r="K76" s="203">
        <v>0</v>
      </c>
      <c r="L76" s="203">
        <v>0</v>
      </c>
      <c r="M76" s="203">
        <v>0</v>
      </c>
      <c r="N76" s="203">
        <v>61999.99</v>
      </c>
      <c r="O76" s="203">
        <v>0</v>
      </c>
      <c r="P76" s="191">
        <f>SUM(Cartera[[#This Row],[1_a_8]:[&gt;30]])</f>
        <v>61999.99</v>
      </c>
      <c r="Q76" s="191">
        <f>+Cartera[[#This Row],[9_a_15]]+Cartera[[#This Row],[16_a_22]]+Cartera[[#This Row],[23_a_30]]</f>
        <v>61999.99</v>
      </c>
      <c r="R76" s="191">
        <f>IF(Cartera[[#This Row],[Dias]]&gt;8,Cartera[[#This Row],[Total vencido]],0)</f>
        <v>61999.99</v>
      </c>
      <c r="S76" s="191">
        <f>IF(Cartera[[#This Row],[Mas de 9]]&gt;0,Cartera[[#This Row],[Dias]],0)</f>
        <v>25</v>
      </c>
      <c r="T76" s="191">
        <f>IF(Cartera[[#This Row],[Dias]]&gt;99,Cartera[[#This Row],[Total vencido]],0)</f>
        <v>0</v>
      </c>
      <c r="U76" s="191">
        <f>IF(Cartera[[#This Row],[Mas de 100]]&gt;0,Cartera[[#This Row],[Dias]],0)</f>
        <v>0</v>
      </c>
      <c r="V76" s="191">
        <f>Cartera[[#This Row],[Vencimiento]]-Cartera[[#This Row],[Emision]]</f>
        <v>29.997407407412538</v>
      </c>
      <c r="W7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" s="204" t="str">
        <f>_xlfn.XLOOKUP(Cartera[[#This Row],[Nombre tercero]],Vendedor[Nombre],Vendedor[Vendedor],"",0,-1)</f>
        <v>ANGELA SILVESTRE</v>
      </c>
      <c r="Y76" s="204"/>
    </row>
    <row r="77" spans="1:25" ht="21" customHeight="1">
      <c r="A77" s="12" t="str">
        <f t="shared" si="2"/>
        <v>ABEL Y SOFIA SAS</v>
      </c>
      <c r="B77" s="199" t="s">
        <v>1210</v>
      </c>
      <c r="C77" s="200">
        <v>22537</v>
      </c>
      <c r="D77" s="54">
        <v>0</v>
      </c>
      <c r="E77" s="202">
        <v>45981.366076388891</v>
      </c>
      <c r="F77" s="202">
        <v>46011.365972222222</v>
      </c>
      <c r="G77" s="203">
        <v>25</v>
      </c>
      <c r="H77" s="203">
        <v>634300</v>
      </c>
      <c r="I77" s="203">
        <v>634300</v>
      </c>
      <c r="J77" s="203">
        <v>0</v>
      </c>
      <c r="K77" s="203">
        <v>0</v>
      </c>
      <c r="L77" s="203">
        <v>0</v>
      </c>
      <c r="M77" s="203">
        <v>0</v>
      </c>
      <c r="N77" s="203">
        <v>634300</v>
      </c>
      <c r="O77" s="203">
        <v>0</v>
      </c>
      <c r="P77" s="191">
        <f>SUM(Cartera[[#This Row],[1_a_8]:[&gt;30]])</f>
        <v>634300</v>
      </c>
      <c r="Q77" s="191">
        <f>+Cartera[[#This Row],[9_a_15]]+Cartera[[#This Row],[16_a_22]]+Cartera[[#This Row],[23_a_30]]</f>
        <v>634300</v>
      </c>
      <c r="R77" s="191">
        <f>IF(Cartera[[#This Row],[Dias]]&gt;8,Cartera[[#This Row],[Total vencido]],0)</f>
        <v>634300</v>
      </c>
      <c r="S77" s="191">
        <f>IF(Cartera[[#This Row],[Mas de 9]]&gt;0,Cartera[[#This Row],[Dias]],0)</f>
        <v>25</v>
      </c>
      <c r="T77" s="191">
        <f>IF(Cartera[[#This Row],[Dias]]&gt;99,Cartera[[#This Row],[Total vencido]],0)</f>
        <v>0</v>
      </c>
      <c r="U77" s="191">
        <f>IF(Cartera[[#This Row],[Mas de 100]]&gt;0,Cartera[[#This Row],[Dias]],0)</f>
        <v>0</v>
      </c>
      <c r="V77" s="191">
        <f>Cartera[[#This Row],[Vencimiento]]-Cartera[[#This Row],[Emision]]</f>
        <v>29.999895833330811</v>
      </c>
      <c r="W7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" s="204" t="str">
        <f>_xlfn.XLOOKUP(Cartera[[#This Row],[Nombre tercero]],Vendedor[Nombre],Vendedor[Vendedor],"",0,-1)</f>
        <v>ANGELA SILVESTRE</v>
      </c>
      <c r="Y77" s="204"/>
    </row>
    <row r="78" spans="1:25" ht="21" customHeight="1">
      <c r="A78" s="12" t="str">
        <f t="shared" si="2"/>
        <v>ABEL Y SOFIA SAS</v>
      </c>
      <c r="B78" s="199" t="s">
        <v>1210</v>
      </c>
      <c r="C78" s="200">
        <v>22540</v>
      </c>
      <c r="D78" s="54">
        <v>0</v>
      </c>
      <c r="E78" s="198">
        <v>45981.383009259262</v>
      </c>
      <c r="F78" s="198">
        <v>46011.377233796295</v>
      </c>
      <c r="G78" s="54">
        <v>25</v>
      </c>
      <c r="H78" s="54">
        <v>5779000</v>
      </c>
      <c r="I78" s="54">
        <v>5779000</v>
      </c>
      <c r="J78" s="54">
        <v>0</v>
      </c>
      <c r="K78" s="54">
        <v>0</v>
      </c>
      <c r="L78" s="54">
        <v>0</v>
      </c>
      <c r="M78" s="54">
        <v>0</v>
      </c>
      <c r="N78" s="54">
        <v>5779000</v>
      </c>
      <c r="O78" s="54">
        <v>0</v>
      </c>
      <c r="P78" s="30">
        <f>SUM(Cartera[[#This Row],[1_a_8]:[&gt;30]])</f>
        <v>5779000</v>
      </c>
      <c r="Q78" s="30">
        <f>+Cartera[[#This Row],[9_a_15]]+Cartera[[#This Row],[16_a_22]]+Cartera[[#This Row],[23_a_30]]</f>
        <v>5779000</v>
      </c>
      <c r="R78" s="30">
        <f>IF(Cartera[[#This Row],[Dias]]&gt;8,Cartera[[#This Row],[Total vencido]],0)</f>
        <v>5779000</v>
      </c>
      <c r="S78" s="30">
        <f>IF(Cartera[[#This Row],[Mas de 9]]&gt;0,Cartera[[#This Row],[Dias]],0)</f>
        <v>25</v>
      </c>
      <c r="T78" s="30">
        <f>IF(Cartera[[#This Row],[Dias]]&gt;99,Cartera[[#This Row],[Total vencido]],0)</f>
        <v>0</v>
      </c>
      <c r="U78" s="30">
        <f>IF(Cartera[[#This Row],[Mas de 100]]&gt;0,Cartera[[#This Row],[Dias]],0)</f>
        <v>0</v>
      </c>
      <c r="V78" s="31">
        <f>Cartera[[#This Row],[Vencimiento]]-Cartera[[#This Row],[Emision]]</f>
        <v>29.994224537033006</v>
      </c>
      <c r="W7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" s="205" t="str">
        <f>_xlfn.XLOOKUP(Cartera[[#This Row],[Nombre tercero]],Vendedor[Nombre],Vendedor[Vendedor],"",0,-1)</f>
        <v>ANGELA SILVESTRE</v>
      </c>
      <c r="Y78" s="204"/>
    </row>
    <row r="79" spans="1:25" ht="21" customHeight="1">
      <c r="A79" s="12" t="str">
        <f t="shared" si="2"/>
        <v>ABEL Y SOFIA SAS</v>
      </c>
      <c r="B79" s="199" t="s">
        <v>1210</v>
      </c>
      <c r="C79" s="200">
        <v>22583</v>
      </c>
      <c r="D79" s="54">
        <v>0</v>
      </c>
      <c r="E79" s="202">
        <v>45983.327893518515</v>
      </c>
      <c r="F79" s="202">
        <v>46013.327743055554</v>
      </c>
      <c r="G79" s="203">
        <v>23</v>
      </c>
      <c r="H79" s="203">
        <v>194300</v>
      </c>
      <c r="I79" s="203">
        <v>194300</v>
      </c>
      <c r="J79" s="203">
        <v>0</v>
      </c>
      <c r="K79" s="203">
        <v>0</v>
      </c>
      <c r="L79" s="203">
        <v>0</v>
      </c>
      <c r="M79" s="203">
        <v>0</v>
      </c>
      <c r="N79" s="203">
        <v>194300</v>
      </c>
      <c r="O79" s="203">
        <v>0</v>
      </c>
      <c r="P79" s="191">
        <f>SUM(Cartera[[#This Row],[1_a_8]:[&gt;30]])</f>
        <v>194300</v>
      </c>
      <c r="Q79" s="191">
        <f>+Cartera[[#This Row],[9_a_15]]+Cartera[[#This Row],[16_a_22]]+Cartera[[#This Row],[23_a_30]]</f>
        <v>194300</v>
      </c>
      <c r="R79" s="191">
        <f>IF(Cartera[[#This Row],[Dias]]&gt;8,Cartera[[#This Row],[Total vencido]],0)</f>
        <v>194300</v>
      </c>
      <c r="S79" s="191">
        <f>IF(Cartera[[#This Row],[Mas de 9]]&gt;0,Cartera[[#This Row],[Dias]],0)</f>
        <v>23</v>
      </c>
      <c r="T79" s="191">
        <f>IF(Cartera[[#This Row],[Dias]]&gt;99,Cartera[[#This Row],[Total vencido]],0)</f>
        <v>0</v>
      </c>
      <c r="U79" s="191">
        <f>IF(Cartera[[#This Row],[Mas de 100]]&gt;0,Cartera[[#This Row],[Dias]],0)</f>
        <v>0</v>
      </c>
      <c r="V79" s="191">
        <f>Cartera[[#This Row],[Vencimiento]]-Cartera[[#This Row],[Emision]]</f>
        <v>29.999849537038244</v>
      </c>
      <c r="W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" s="204" t="str">
        <f>_xlfn.XLOOKUP(Cartera[[#This Row],[Nombre tercero]],Vendedor[Nombre],Vendedor[Vendedor],"",0,-1)</f>
        <v>ANGELA SILVESTRE</v>
      </c>
      <c r="Y79" s="204"/>
    </row>
    <row r="80" spans="1:25" ht="21" customHeight="1">
      <c r="A80" s="12" t="str">
        <f t="shared" si="2"/>
        <v>ABEL Y SOFIA SAS</v>
      </c>
      <c r="B80" s="199" t="s">
        <v>1210</v>
      </c>
      <c r="C80" s="200">
        <v>22585</v>
      </c>
      <c r="D80" s="54">
        <v>0</v>
      </c>
      <c r="E80" s="202">
        <v>45983.332939814813</v>
      </c>
      <c r="F80" s="202">
        <v>46013.332719907405</v>
      </c>
      <c r="G80" s="203">
        <v>23</v>
      </c>
      <c r="H80" s="203">
        <v>2207450</v>
      </c>
      <c r="I80" s="203">
        <v>2207450</v>
      </c>
      <c r="J80" s="203">
        <v>0</v>
      </c>
      <c r="K80" s="203">
        <v>0</v>
      </c>
      <c r="L80" s="203">
        <v>0</v>
      </c>
      <c r="M80" s="203">
        <v>0</v>
      </c>
      <c r="N80" s="203">
        <v>2207450</v>
      </c>
      <c r="O80" s="203">
        <v>0</v>
      </c>
      <c r="P80" s="191">
        <f>SUM(Cartera[[#This Row],[1_a_8]:[&gt;30]])</f>
        <v>2207450</v>
      </c>
      <c r="Q80" s="191">
        <f>+Cartera[[#This Row],[9_a_15]]+Cartera[[#This Row],[16_a_22]]+Cartera[[#This Row],[23_a_30]]</f>
        <v>2207450</v>
      </c>
      <c r="R80" s="191">
        <f>IF(Cartera[[#This Row],[Dias]]&gt;8,Cartera[[#This Row],[Total vencido]],0)</f>
        <v>2207450</v>
      </c>
      <c r="S80" s="191">
        <f>IF(Cartera[[#This Row],[Mas de 9]]&gt;0,Cartera[[#This Row],[Dias]],0)</f>
        <v>23</v>
      </c>
      <c r="T80" s="191">
        <f>IF(Cartera[[#This Row],[Dias]]&gt;99,Cartera[[#This Row],[Total vencido]],0)</f>
        <v>0</v>
      </c>
      <c r="U80" s="191">
        <f>IF(Cartera[[#This Row],[Mas de 100]]&gt;0,Cartera[[#This Row],[Dias]],0)</f>
        <v>0</v>
      </c>
      <c r="V80" s="191">
        <f>Cartera[[#This Row],[Vencimiento]]-Cartera[[#This Row],[Emision]]</f>
        <v>29.999780092592118</v>
      </c>
      <c r="W8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" s="204" t="str">
        <f>_xlfn.XLOOKUP(Cartera[[#This Row],[Nombre tercero]],Vendedor[Nombre],Vendedor[Vendedor],"",0,-1)</f>
        <v>ANGELA SILVESTRE</v>
      </c>
      <c r="Y80" s="204"/>
    </row>
    <row r="81" spans="1:25" ht="21" customHeight="1">
      <c r="A81" s="12" t="str">
        <f t="shared" si="2"/>
        <v>ABEL Y SOFIA SAS</v>
      </c>
      <c r="B81" s="199" t="s">
        <v>1210</v>
      </c>
      <c r="C81" s="200">
        <v>22586</v>
      </c>
      <c r="D81" s="54">
        <v>0</v>
      </c>
      <c r="E81" s="202">
        <v>45983.341400462959</v>
      </c>
      <c r="F81" s="202">
        <v>46013.340868055559</v>
      </c>
      <c r="G81" s="203">
        <v>23</v>
      </c>
      <c r="H81" s="203">
        <v>485300</v>
      </c>
      <c r="I81" s="203">
        <v>485300</v>
      </c>
      <c r="J81" s="203">
        <v>0</v>
      </c>
      <c r="K81" s="203">
        <v>0</v>
      </c>
      <c r="L81" s="203">
        <v>0</v>
      </c>
      <c r="M81" s="203">
        <v>0</v>
      </c>
      <c r="N81" s="203">
        <v>485300</v>
      </c>
      <c r="O81" s="203">
        <v>0</v>
      </c>
      <c r="P81" s="191">
        <f>SUM(Cartera[[#This Row],[1_a_8]:[&gt;30]])</f>
        <v>485300</v>
      </c>
      <c r="Q81" s="191">
        <f>+Cartera[[#This Row],[9_a_15]]+Cartera[[#This Row],[16_a_22]]+Cartera[[#This Row],[23_a_30]]</f>
        <v>485300</v>
      </c>
      <c r="R81" s="191">
        <f>IF(Cartera[[#This Row],[Dias]]&gt;8,Cartera[[#This Row],[Total vencido]],0)</f>
        <v>485300</v>
      </c>
      <c r="S81" s="191">
        <f>IF(Cartera[[#This Row],[Mas de 9]]&gt;0,Cartera[[#This Row],[Dias]],0)</f>
        <v>23</v>
      </c>
      <c r="T81" s="191">
        <f>IF(Cartera[[#This Row],[Dias]]&gt;99,Cartera[[#This Row],[Total vencido]],0)</f>
        <v>0</v>
      </c>
      <c r="U81" s="191">
        <f>IF(Cartera[[#This Row],[Mas de 100]]&gt;0,Cartera[[#This Row],[Dias]],0)</f>
        <v>0</v>
      </c>
      <c r="V81" s="191">
        <f>Cartera[[#This Row],[Vencimiento]]-Cartera[[#This Row],[Emision]]</f>
        <v>29.999467592599103</v>
      </c>
      <c r="W8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" s="204" t="str">
        <f>_xlfn.XLOOKUP(Cartera[[#This Row],[Nombre tercero]],Vendedor[Nombre],Vendedor[Vendedor],"",0,-1)</f>
        <v>ANGELA SILVESTRE</v>
      </c>
      <c r="Y81" s="204"/>
    </row>
    <row r="82" spans="1:25" ht="21" customHeight="1">
      <c r="A82" s="12" t="str">
        <f t="shared" si="2"/>
        <v>ABEL Y SOFIA SAS</v>
      </c>
      <c r="B82" s="228" t="s">
        <v>1210</v>
      </c>
      <c r="C82" s="229">
        <v>22587</v>
      </c>
      <c r="D82" s="230">
        <v>0</v>
      </c>
      <c r="E82" s="231">
        <v>45983.342789351853</v>
      </c>
      <c r="F82" s="231">
        <v>46013.342789351853</v>
      </c>
      <c r="G82" s="232">
        <v>23</v>
      </c>
      <c r="H82" s="232">
        <v>26000</v>
      </c>
      <c r="I82" s="232">
        <v>26000</v>
      </c>
      <c r="J82" s="232">
        <v>0</v>
      </c>
      <c r="K82" s="232">
        <v>0</v>
      </c>
      <c r="L82" s="232">
        <v>0</v>
      </c>
      <c r="M82" s="232">
        <v>0</v>
      </c>
      <c r="N82" s="232">
        <v>26000</v>
      </c>
      <c r="O82" s="232">
        <v>0</v>
      </c>
      <c r="P82" s="191">
        <f>SUM(Cartera[[#This Row],[1_a_8]:[&gt;30]])</f>
        <v>26000</v>
      </c>
      <c r="Q82" s="191">
        <f>+Cartera[[#This Row],[9_a_15]]+Cartera[[#This Row],[16_a_22]]+Cartera[[#This Row],[23_a_30]]</f>
        <v>26000</v>
      </c>
      <c r="R82" s="191">
        <f>IF(Cartera[[#This Row],[Dias]]&gt;8,Cartera[[#This Row],[Total vencido]],0)</f>
        <v>26000</v>
      </c>
      <c r="S82" s="191">
        <f>IF(Cartera[[#This Row],[Mas de 9]]&gt;0,Cartera[[#This Row],[Dias]],0)</f>
        <v>23</v>
      </c>
      <c r="T82" s="191">
        <f>IF(Cartera[[#This Row],[Dias]]&gt;99,Cartera[[#This Row],[Total vencido]],0)</f>
        <v>0</v>
      </c>
      <c r="U82" s="191">
        <f>IF(Cartera[[#This Row],[Mas de 100]]&gt;0,Cartera[[#This Row],[Dias]],0)</f>
        <v>0</v>
      </c>
      <c r="V82" s="191">
        <f>Cartera[[#This Row],[Vencimiento]]-Cartera[[#This Row],[Emision]]</f>
        <v>30</v>
      </c>
      <c r="W8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" s="204" t="str">
        <f>_xlfn.XLOOKUP(Cartera[[#This Row],[Nombre tercero]],Vendedor[Nombre],Vendedor[Vendedor],"",0,-1)</f>
        <v>ANGELA SILVESTRE</v>
      </c>
      <c r="Y82" s="204"/>
    </row>
    <row r="83" spans="1:25" ht="21" customHeight="1">
      <c r="A83" s="12" t="str">
        <f t="shared" si="2"/>
        <v>ABEL Y SOFIA SAS</v>
      </c>
      <c r="B83" s="228" t="s">
        <v>1210</v>
      </c>
      <c r="C83" s="229">
        <v>22588</v>
      </c>
      <c r="D83" s="230">
        <v>0</v>
      </c>
      <c r="E83" s="231">
        <v>45983.346203703702</v>
      </c>
      <c r="F83" s="231">
        <v>46013.345995370371</v>
      </c>
      <c r="G83" s="232">
        <v>23</v>
      </c>
      <c r="H83" s="232">
        <v>729100</v>
      </c>
      <c r="I83" s="232">
        <v>729100</v>
      </c>
      <c r="J83" s="232">
        <v>0</v>
      </c>
      <c r="K83" s="232">
        <v>0</v>
      </c>
      <c r="L83" s="232">
        <v>0</v>
      </c>
      <c r="M83" s="232">
        <v>0</v>
      </c>
      <c r="N83" s="232">
        <v>729100</v>
      </c>
      <c r="O83" s="232">
        <v>0</v>
      </c>
      <c r="P83" s="191">
        <f>SUM(Cartera[[#This Row],[1_a_8]:[&gt;30]])</f>
        <v>729100</v>
      </c>
      <c r="Q83" s="191">
        <f>+Cartera[[#This Row],[9_a_15]]+Cartera[[#This Row],[16_a_22]]+Cartera[[#This Row],[23_a_30]]</f>
        <v>729100</v>
      </c>
      <c r="R83" s="191">
        <f>IF(Cartera[[#This Row],[Dias]]&gt;8,Cartera[[#This Row],[Total vencido]],0)</f>
        <v>729100</v>
      </c>
      <c r="S83" s="191">
        <f>IF(Cartera[[#This Row],[Mas de 9]]&gt;0,Cartera[[#This Row],[Dias]],0)</f>
        <v>23</v>
      </c>
      <c r="T83" s="191">
        <f>IF(Cartera[[#This Row],[Dias]]&gt;99,Cartera[[#This Row],[Total vencido]],0)</f>
        <v>0</v>
      </c>
      <c r="U83" s="191">
        <f>IF(Cartera[[#This Row],[Mas de 100]]&gt;0,Cartera[[#This Row],[Dias]],0)</f>
        <v>0</v>
      </c>
      <c r="V83" s="191">
        <f>Cartera[[#This Row],[Vencimiento]]-Cartera[[#This Row],[Emision]]</f>
        <v>29.999791666668898</v>
      </c>
      <c r="W8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" s="204" t="str">
        <f>_xlfn.XLOOKUP(Cartera[[#This Row],[Nombre tercero]],Vendedor[Nombre],Vendedor[Vendedor],"",0,-1)</f>
        <v>ANGELA SILVESTRE</v>
      </c>
      <c r="Y83" s="204"/>
    </row>
    <row r="84" spans="1:25" ht="21" customHeight="1">
      <c r="A84" s="12" t="str">
        <f t="shared" ref="A84:A115" si="3">+A83</f>
        <v>ABEL Y SOFIA SAS</v>
      </c>
      <c r="B84" s="228" t="s">
        <v>1210</v>
      </c>
      <c r="C84" s="229">
        <v>22591</v>
      </c>
      <c r="D84" s="230">
        <v>0</v>
      </c>
      <c r="E84" s="231">
        <v>45983.354594907411</v>
      </c>
      <c r="F84" s="231">
        <v>46013.353425925925</v>
      </c>
      <c r="G84" s="232">
        <v>23</v>
      </c>
      <c r="H84" s="232">
        <v>1014000</v>
      </c>
      <c r="I84" s="232">
        <v>990540</v>
      </c>
      <c r="J84" s="232">
        <v>0</v>
      </c>
      <c r="K84" s="232">
        <v>0</v>
      </c>
      <c r="L84" s="232">
        <v>0</v>
      </c>
      <c r="M84" s="232">
        <v>0</v>
      </c>
      <c r="N84" s="232">
        <v>990540</v>
      </c>
      <c r="O84" s="232">
        <v>0</v>
      </c>
      <c r="P84" s="191">
        <f>SUM(Cartera[[#This Row],[1_a_8]:[&gt;30]])</f>
        <v>990540</v>
      </c>
      <c r="Q84" s="191">
        <f>+Cartera[[#This Row],[9_a_15]]+Cartera[[#This Row],[16_a_22]]+Cartera[[#This Row],[23_a_30]]</f>
        <v>990540</v>
      </c>
      <c r="R84" s="191">
        <f>IF(Cartera[[#This Row],[Dias]]&gt;8,Cartera[[#This Row],[Total vencido]],0)</f>
        <v>990540</v>
      </c>
      <c r="S84" s="191">
        <f>IF(Cartera[[#This Row],[Mas de 9]]&gt;0,Cartera[[#This Row],[Dias]],0)</f>
        <v>23</v>
      </c>
      <c r="T84" s="191">
        <f>IF(Cartera[[#This Row],[Dias]]&gt;99,Cartera[[#This Row],[Total vencido]],0)</f>
        <v>0</v>
      </c>
      <c r="U84" s="191">
        <f>IF(Cartera[[#This Row],[Mas de 100]]&gt;0,Cartera[[#This Row],[Dias]],0)</f>
        <v>0</v>
      </c>
      <c r="V84" s="191">
        <f>Cartera[[#This Row],[Vencimiento]]-Cartera[[#This Row],[Emision]]</f>
        <v>29.998831018514466</v>
      </c>
      <c r="W8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" s="204" t="str">
        <f>_xlfn.XLOOKUP(Cartera[[#This Row],[Nombre tercero]],Vendedor[Nombre],Vendedor[Vendedor],"",0,-1)</f>
        <v>ANGELA SILVESTRE</v>
      </c>
      <c r="Y84" s="204"/>
    </row>
    <row r="85" spans="1:25" ht="21" customHeight="1">
      <c r="A85" s="12" t="str">
        <f t="shared" si="3"/>
        <v>ABEL Y SOFIA SAS</v>
      </c>
      <c r="B85" s="228" t="s">
        <v>1210</v>
      </c>
      <c r="C85" s="229">
        <v>22592</v>
      </c>
      <c r="D85" s="230">
        <v>0</v>
      </c>
      <c r="E85" s="231">
        <v>45983.360729166663</v>
      </c>
      <c r="F85" s="231">
        <v>46013.355868055558</v>
      </c>
      <c r="G85" s="232">
        <v>23</v>
      </c>
      <c r="H85" s="232">
        <v>1319500</v>
      </c>
      <c r="I85" s="232">
        <v>1319500</v>
      </c>
      <c r="J85" s="232">
        <v>0</v>
      </c>
      <c r="K85" s="232">
        <v>0</v>
      </c>
      <c r="L85" s="232">
        <v>0</v>
      </c>
      <c r="M85" s="232">
        <v>0</v>
      </c>
      <c r="N85" s="232">
        <v>1319500</v>
      </c>
      <c r="O85" s="232">
        <v>0</v>
      </c>
      <c r="P85" s="191">
        <f>SUM(Cartera[[#This Row],[1_a_8]:[&gt;30]])</f>
        <v>1319500</v>
      </c>
      <c r="Q85" s="191">
        <f>+Cartera[[#This Row],[9_a_15]]+Cartera[[#This Row],[16_a_22]]+Cartera[[#This Row],[23_a_30]]</f>
        <v>1319500</v>
      </c>
      <c r="R85" s="191">
        <f>IF(Cartera[[#This Row],[Dias]]&gt;8,Cartera[[#This Row],[Total vencido]],0)</f>
        <v>1319500</v>
      </c>
      <c r="S85" s="191">
        <f>IF(Cartera[[#This Row],[Mas de 9]]&gt;0,Cartera[[#This Row],[Dias]],0)</f>
        <v>23</v>
      </c>
      <c r="T85" s="191">
        <f>IF(Cartera[[#This Row],[Dias]]&gt;99,Cartera[[#This Row],[Total vencido]],0)</f>
        <v>0</v>
      </c>
      <c r="U85" s="191">
        <f>IF(Cartera[[#This Row],[Mas de 100]]&gt;0,Cartera[[#This Row],[Dias]],0)</f>
        <v>0</v>
      </c>
      <c r="V85" s="191">
        <f>Cartera[[#This Row],[Vencimiento]]-Cartera[[#This Row],[Emision]]</f>
        <v>29.995138888894871</v>
      </c>
      <c r="W8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" s="204" t="str">
        <f>_xlfn.XLOOKUP(Cartera[[#This Row],[Nombre tercero]],Vendedor[Nombre],Vendedor[Vendedor],"",0,-1)</f>
        <v>ANGELA SILVESTRE</v>
      </c>
      <c r="Y85" s="204"/>
    </row>
    <row r="86" spans="1:25" ht="21" customHeight="1">
      <c r="A86" s="12" t="str">
        <f t="shared" si="3"/>
        <v>ABEL Y SOFIA SAS</v>
      </c>
      <c r="B86" s="228" t="s">
        <v>1210</v>
      </c>
      <c r="C86" s="229">
        <v>22606</v>
      </c>
      <c r="D86" s="230">
        <v>0</v>
      </c>
      <c r="E86" s="231">
        <v>45985.286053240743</v>
      </c>
      <c r="F86" s="231">
        <v>46015.285902777781</v>
      </c>
      <c r="G86" s="232">
        <v>21</v>
      </c>
      <c r="H86" s="232">
        <v>466100</v>
      </c>
      <c r="I86" s="232">
        <v>466100</v>
      </c>
      <c r="J86" s="232">
        <v>0</v>
      </c>
      <c r="K86" s="232">
        <v>0</v>
      </c>
      <c r="L86" s="232">
        <v>0</v>
      </c>
      <c r="M86" s="232">
        <v>466100</v>
      </c>
      <c r="N86" s="232">
        <v>0</v>
      </c>
      <c r="O86" s="232">
        <v>0</v>
      </c>
      <c r="P86" s="191">
        <f>SUM(Cartera[[#This Row],[1_a_8]:[&gt;30]])</f>
        <v>466100</v>
      </c>
      <c r="Q86" s="191">
        <f>+Cartera[[#This Row],[9_a_15]]+Cartera[[#This Row],[16_a_22]]+Cartera[[#This Row],[23_a_30]]</f>
        <v>466100</v>
      </c>
      <c r="R86" s="191">
        <f>IF(Cartera[[#This Row],[Dias]]&gt;8,Cartera[[#This Row],[Total vencido]],0)</f>
        <v>466100</v>
      </c>
      <c r="S86" s="191">
        <f>IF(Cartera[[#This Row],[Mas de 9]]&gt;0,Cartera[[#This Row],[Dias]],0)</f>
        <v>21</v>
      </c>
      <c r="T86" s="191">
        <f>IF(Cartera[[#This Row],[Dias]]&gt;99,Cartera[[#This Row],[Total vencido]],0)</f>
        <v>0</v>
      </c>
      <c r="U86" s="191">
        <f>IF(Cartera[[#This Row],[Mas de 100]]&gt;0,Cartera[[#This Row],[Dias]],0)</f>
        <v>0</v>
      </c>
      <c r="V86" s="191">
        <f>Cartera[[#This Row],[Vencimiento]]-Cartera[[#This Row],[Emision]]</f>
        <v>29.999849537038244</v>
      </c>
      <c r="W8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" s="204" t="str">
        <f>_xlfn.XLOOKUP(Cartera[[#This Row],[Nombre tercero]],Vendedor[Nombre],Vendedor[Vendedor],"",0,-1)</f>
        <v>ANGELA SILVESTRE</v>
      </c>
      <c r="Y86" s="204"/>
    </row>
    <row r="87" spans="1:25" ht="21" customHeight="1">
      <c r="A87" s="12" t="str">
        <f t="shared" si="3"/>
        <v>ABEL Y SOFIA SAS</v>
      </c>
      <c r="B87" s="199" t="s">
        <v>1210</v>
      </c>
      <c r="C87" s="200">
        <v>22611</v>
      </c>
      <c r="D87" s="54">
        <v>0</v>
      </c>
      <c r="E87" s="198">
        <v>45985.291898148149</v>
      </c>
      <c r="F87" s="198">
        <v>46015.291493055556</v>
      </c>
      <c r="G87" s="54">
        <v>21</v>
      </c>
      <c r="H87" s="54">
        <v>391900</v>
      </c>
      <c r="I87" s="54">
        <v>391900</v>
      </c>
      <c r="J87" s="54">
        <v>0</v>
      </c>
      <c r="K87" s="54">
        <v>0</v>
      </c>
      <c r="L87" s="54">
        <v>0</v>
      </c>
      <c r="M87" s="54">
        <v>391900</v>
      </c>
      <c r="N87" s="54">
        <v>0</v>
      </c>
      <c r="O87" s="54">
        <v>0</v>
      </c>
      <c r="P87" s="30">
        <f>SUM(Cartera[[#This Row],[1_a_8]:[&gt;30]])</f>
        <v>391900</v>
      </c>
      <c r="Q87" s="30">
        <f>+Cartera[[#This Row],[9_a_15]]+Cartera[[#This Row],[16_a_22]]+Cartera[[#This Row],[23_a_30]]</f>
        <v>391900</v>
      </c>
      <c r="R87" s="30">
        <f>IF(Cartera[[#This Row],[Dias]]&gt;8,Cartera[[#This Row],[Total vencido]],0)</f>
        <v>391900</v>
      </c>
      <c r="S87" s="30">
        <f>IF(Cartera[[#This Row],[Mas de 9]]&gt;0,Cartera[[#This Row],[Dias]],0)</f>
        <v>21</v>
      </c>
      <c r="T87" s="30">
        <f>IF(Cartera[[#This Row],[Dias]]&gt;99,Cartera[[#This Row],[Total vencido]],0)</f>
        <v>0</v>
      </c>
      <c r="U87" s="30">
        <f>IF(Cartera[[#This Row],[Mas de 100]]&gt;0,Cartera[[#This Row],[Dias]],0)</f>
        <v>0</v>
      </c>
      <c r="V87" s="31">
        <f>Cartera[[#This Row],[Vencimiento]]-Cartera[[#This Row],[Emision]]</f>
        <v>29.9995949074073</v>
      </c>
      <c r="W8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" s="205" t="str">
        <f>_xlfn.XLOOKUP(Cartera[[#This Row],[Nombre tercero]],Vendedor[Nombre],Vendedor[Vendedor],"",0,-1)</f>
        <v>ANGELA SILVESTRE</v>
      </c>
      <c r="Y87" s="204"/>
    </row>
    <row r="88" spans="1:25" ht="21" customHeight="1">
      <c r="A88" s="12" t="str">
        <f t="shared" si="3"/>
        <v>ABEL Y SOFIA SAS</v>
      </c>
      <c r="B88" s="199" t="s">
        <v>1210</v>
      </c>
      <c r="C88" s="200">
        <v>22613</v>
      </c>
      <c r="D88" s="54">
        <v>0</v>
      </c>
      <c r="E88" s="202">
        <v>45985.302754629629</v>
      </c>
      <c r="F88" s="202">
        <v>46015.30263888889</v>
      </c>
      <c r="G88" s="203">
        <v>21</v>
      </c>
      <c r="H88" s="203">
        <v>710100</v>
      </c>
      <c r="I88" s="203">
        <v>710100</v>
      </c>
      <c r="J88" s="203">
        <v>0</v>
      </c>
      <c r="K88" s="203">
        <v>0</v>
      </c>
      <c r="L88" s="203">
        <v>0</v>
      </c>
      <c r="M88" s="203">
        <v>710100</v>
      </c>
      <c r="N88" s="203">
        <v>0</v>
      </c>
      <c r="O88" s="203">
        <v>0</v>
      </c>
      <c r="P88" s="191">
        <f>SUM(Cartera[[#This Row],[1_a_8]:[&gt;30]])</f>
        <v>710100</v>
      </c>
      <c r="Q88" s="191">
        <f>+Cartera[[#This Row],[9_a_15]]+Cartera[[#This Row],[16_a_22]]+Cartera[[#This Row],[23_a_30]]</f>
        <v>710100</v>
      </c>
      <c r="R88" s="191">
        <f>IF(Cartera[[#This Row],[Dias]]&gt;8,Cartera[[#This Row],[Total vencido]],0)</f>
        <v>710100</v>
      </c>
      <c r="S88" s="191">
        <f>IF(Cartera[[#This Row],[Mas de 9]]&gt;0,Cartera[[#This Row],[Dias]],0)</f>
        <v>21</v>
      </c>
      <c r="T88" s="191">
        <f>IF(Cartera[[#This Row],[Dias]]&gt;99,Cartera[[#This Row],[Total vencido]],0)</f>
        <v>0</v>
      </c>
      <c r="U88" s="191">
        <f>IF(Cartera[[#This Row],[Mas de 100]]&gt;0,Cartera[[#This Row],[Dias]],0)</f>
        <v>0</v>
      </c>
      <c r="V88" s="191">
        <f>Cartera[[#This Row],[Vencimiento]]-Cartera[[#This Row],[Emision]]</f>
        <v>29.999884259261307</v>
      </c>
      <c r="W8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" s="204" t="str">
        <f>_xlfn.XLOOKUP(Cartera[[#This Row],[Nombre tercero]],Vendedor[Nombre],Vendedor[Vendedor],"",0,-1)</f>
        <v>ANGELA SILVESTRE</v>
      </c>
      <c r="Y88" s="204"/>
    </row>
    <row r="89" spans="1:25" ht="21" customHeight="1">
      <c r="A89" s="12" t="str">
        <f t="shared" si="3"/>
        <v>ABEL Y SOFIA SAS</v>
      </c>
      <c r="B89" s="199" t="s">
        <v>1210</v>
      </c>
      <c r="C89" s="200">
        <v>22632</v>
      </c>
      <c r="D89" s="54">
        <v>0</v>
      </c>
      <c r="E89" s="202">
        <v>45986.268379629626</v>
      </c>
      <c r="F89" s="202">
        <v>46016.263321759259</v>
      </c>
      <c r="G89" s="203">
        <v>20</v>
      </c>
      <c r="H89" s="203">
        <v>5773100</v>
      </c>
      <c r="I89" s="203">
        <v>5773100</v>
      </c>
      <c r="J89" s="203">
        <v>0</v>
      </c>
      <c r="K89" s="203">
        <v>0</v>
      </c>
      <c r="L89" s="203">
        <v>0</v>
      </c>
      <c r="M89" s="203">
        <v>5773100</v>
      </c>
      <c r="N89" s="203">
        <v>0</v>
      </c>
      <c r="O89" s="203">
        <v>0</v>
      </c>
      <c r="P89" s="191">
        <f>SUM(Cartera[[#This Row],[1_a_8]:[&gt;30]])</f>
        <v>5773100</v>
      </c>
      <c r="Q89" s="191">
        <f>+Cartera[[#This Row],[9_a_15]]+Cartera[[#This Row],[16_a_22]]+Cartera[[#This Row],[23_a_30]]</f>
        <v>5773100</v>
      </c>
      <c r="R89" s="191">
        <f>IF(Cartera[[#This Row],[Dias]]&gt;8,Cartera[[#This Row],[Total vencido]],0)</f>
        <v>5773100</v>
      </c>
      <c r="S89" s="191">
        <f>IF(Cartera[[#This Row],[Mas de 9]]&gt;0,Cartera[[#This Row],[Dias]],0)</f>
        <v>20</v>
      </c>
      <c r="T89" s="191">
        <f>IF(Cartera[[#This Row],[Dias]]&gt;99,Cartera[[#This Row],[Total vencido]],0)</f>
        <v>0</v>
      </c>
      <c r="U89" s="191">
        <f>IF(Cartera[[#This Row],[Mas de 100]]&gt;0,Cartera[[#This Row],[Dias]],0)</f>
        <v>0</v>
      </c>
      <c r="V89" s="191">
        <f>Cartera[[#This Row],[Vencimiento]]-Cartera[[#This Row],[Emision]]</f>
        <v>29.994942129633273</v>
      </c>
      <c r="W8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" s="204" t="str">
        <f>_xlfn.XLOOKUP(Cartera[[#This Row],[Nombre tercero]],Vendedor[Nombre],Vendedor[Vendedor],"",0,-1)</f>
        <v>ANGELA SILVESTRE</v>
      </c>
      <c r="Y89" s="204"/>
    </row>
    <row r="90" spans="1:25" ht="21" customHeight="1">
      <c r="A90" s="12" t="str">
        <f t="shared" si="3"/>
        <v>ABEL Y SOFIA SAS</v>
      </c>
      <c r="B90" s="199" t="s">
        <v>1210</v>
      </c>
      <c r="C90" s="200">
        <v>22647</v>
      </c>
      <c r="D90" s="54">
        <v>0</v>
      </c>
      <c r="E90" s="198">
        <v>45986.317789351851</v>
      </c>
      <c r="F90" s="198">
        <v>46016.317650462966</v>
      </c>
      <c r="G90" s="54">
        <v>20</v>
      </c>
      <c r="H90" s="54">
        <v>1175300</v>
      </c>
      <c r="I90" s="54">
        <v>1175300</v>
      </c>
      <c r="J90" s="54">
        <v>0</v>
      </c>
      <c r="K90" s="54">
        <v>0</v>
      </c>
      <c r="L90" s="54">
        <v>0</v>
      </c>
      <c r="M90" s="54">
        <v>1175300</v>
      </c>
      <c r="N90" s="54">
        <v>0</v>
      </c>
      <c r="O90" s="54">
        <v>0</v>
      </c>
      <c r="P90" s="30">
        <f>SUM(Cartera[[#This Row],[1_a_8]:[&gt;30]])</f>
        <v>1175300</v>
      </c>
      <c r="Q90" s="22">
        <f>+Cartera[[#This Row],[9_a_15]]+Cartera[[#This Row],[16_a_22]]+Cartera[[#This Row],[23_a_30]]</f>
        <v>1175300</v>
      </c>
      <c r="R90" s="22">
        <f>IF(Cartera[[#This Row],[Dias]]&gt;8,Cartera[[#This Row],[Total vencido]],0)</f>
        <v>1175300</v>
      </c>
      <c r="S90" s="22">
        <f>IF(Cartera[[#This Row],[Mas de 9]]&gt;0,Cartera[[#This Row],[Dias]],0)</f>
        <v>20</v>
      </c>
      <c r="T90" s="30">
        <f>IF(Cartera[[#This Row],[Dias]]&gt;99,Cartera[[#This Row],[Total vencido]],0)</f>
        <v>0</v>
      </c>
      <c r="U90" s="30">
        <f>IF(Cartera[[#This Row],[Mas de 100]]&gt;0,Cartera[[#This Row],[Dias]],0)</f>
        <v>0</v>
      </c>
      <c r="V90" s="31">
        <f>Cartera[[#This Row],[Vencimiento]]-Cartera[[#This Row],[Emision]]</f>
        <v>29.999861111115024</v>
      </c>
      <c r="W9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" s="205" t="str">
        <f>_xlfn.XLOOKUP(Cartera[[#This Row],[Nombre tercero]],Vendedor[Nombre],Vendedor[Vendedor],"",0,-1)</f>
        <v>ANGELA SILVESTRE</v>
      </c>
      <c r="Y90" s="204"/>
    </row>
    <row r="91" spans="1:25" ht="21" customHeight="1">
      <c r="A91" s="12" t="str">
        <f t="shared" si="3"/>
        <v>ABEL Y SOFIA SAS</v>
      </c>
      <c r="B91" s="199" t="s">
        <v>1210</v>
      </c>
      <c r="C91" s="200">
        <v>22696</v>
      </c>
      <c r="D91" s="54">
        <v>0</v>
      </c>
      <c r="E91" s="198">
        <v>45987.29959490741</v>
      </c>
      <c r="F91" s="198">
        <v>46017.299479166664</v>
      </c>
      <c r="G91" s="54">
        <v>19</v>
      </c>
      <c r="H91" s="54">
        <v>319000</v>
      </c>
      <c r="I91" s="54">
        <v>319000</v>
      </c>
      <c r="J91" s="54">
        <v>0</v>
      </c>
      <c r="K91" s="54">
        <v>0</v>
      </c>
      <c r="L91" s="54">
        <v>0</v>
      </c>
      <c r="M91" s="54">
        <v>319000</v>
      </c>
      <c r="N91" s="54">
        <v>0</v>
      </c>
      <c r="O91" s="54">
        <v>0</v>
      </c>
      <c r="P91" s="30">
        <f>SUM(Cartera[[#This Row],[1_a_8]:[&gt;30]])</f>
        <v>319000</v>
      </c>
      <c r="Q91" s="22">
        <f>+Cartera[[#This Row],[9_a_15]]+Cartera[[#This Row],[16_a_22]]+Cartera[[#This Row],[23_a_30]]</f>
        <v>319000</v>
      </c>
      <c r="R91" s="22">
        <f>IF(Cartera[[#This Row],[Dias]]&gt;8,Cartera[[#This Row],[Total vencido]],0)</f>
        <v>319000</v>
      </c>
      <c r="S91" s="22">
        <f>IF(Cartera[[#This Row],[Mas de 9]]&gt;0,Cartera[[#This Row],[Dias]],0)</f>
        <v>19</v>
      </c>
      <c r="T91" s="30">
        <f>IF(Cartera[[#This Row],[Dias]]&gt;99,Cartera[[#This Row],[Total vencido]],0)</f>
        <v>0</v>
      </c>
      <c r="U91" s="30">
        <f>IF(Cartera[[#This Row],[Mas de 100]]&gt;0,Cartera[[#This Row],[Dias]],0)</f>
        <v>0</v>
      </c>
      <c r="V91" s="31">
        <f>Cartera[[#This Row],[Vencimiento]]-Cartera[[#This Row],[Emision]]</f>
        <v>29.999884259254031</v>
      </c>
      <c r="W9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" s="205" t="str">
        <f>_xlfn.XLOOKUP(Cartera[[#This Row],[Nombre tercero]],Vendedor[Nombre],Vendedor[Vendedor],"",0,-1)</f>
        <v>ANGELA SILVESTRE</v>
      </c>
      <c r="Y91" s="204"/>
    </row>
    <row r="92" spans="1:25" ht="21" customHeight="1">
      <c r="A92" s="12" t="str">
        <f t="shared" si="3"/>
        <v>ABEL Y SOFIA SAS</v>
      </c>
      <c r="B92" s="199" t="s">
        <v>1210</v>
      </c>
      <c r="C92" s="200">
        <v>22697</v>
      </c>
      <c r="D92" s="54">
        <v>0</v>
      </c>
      <c r="E92" s="198">
        <v>45987.300162037034</v>
      </c>
      <c r="F92" s="198">
        <v>46017.300011574072</v>
      </c>
      <c r="G92" s="54">
        <v>19</v>
      </c>
      <c r="H92" s="54">
        <v>1859800</v>
      </c>
      <c r="I92" s="54">
        <v>1859800</v>
      </c>
      <c r="J92" s="54">
        <v>0</v>
      </c>
      <c r="K92" s="54">
        <v>0</v>
      </c>
      <c r="L92" s="54">
        <v>0</v>
      </c>
      <c r="M92" s="54">
        <v>1859800</v>
      </c>
      <c r="N92" s="54">
        <v>0</v>
      </c>
      <c r="O92" s="54">
        <v>0</v>
      </c>
      <c r="P92" s="30">
        <f>SUM(Cartera[[#This Row],[1_a_8]:[&gt;30]])</f>
        <v>1859800</v>
      </c>
      <c r="Q92" s="30">
        <f>+Cartera[[#This Row],[9_a_15]]+Cartera[[#This Row],[16_a_22]]+Cartera[[#This Row],[23_a_30]]</f>
        <v>1859800</v>
      </c>
      <c r="R92" s="30">
        <f>IF(Cartera[[#This Row],[Dias]]&gt;8,Cartera[[#This Row],[Total vencido]],0)</f>
        <v>1859800</v>
      </c>
      <c r="S92" s="30">
        <f>IF(Cartera[[#This Row],[Mas de 9]]&gt;0,Cartera[[#This Row],[Dias]],0)</f>
        <v>19</v>
      </c>
      <c r="T92" s="30">
        <f>IF(Cartera[[#This Row],[Dias]]&gt;99,Cartera[[#This Row],[Total vencido]],0)</f>
        <v>0</v>
      </c>
      <c r="U92" s="30">
        <f>IF(Cartera[[#This Row],[Mas de 100]]&gt;0,Cartera[[#This Row],[Dias]],0)</f>
        <v>0</v>
      </c>
      <c r="V92" s="30">
        <f>Cartera[[#This Row],[Vencimiento]]-Cartera[[#This Row],[Emision]]</f>
        <v>29.999849537038244</v>
      </c>
      <c r="W9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" s="205" t="str">
        <f>_xlfn.XLOOKUP(Cartera[[#This Row],[Nombre tercero]],Vendedor[Nombre],Vendedor[Vendedor],"",0,-1)</f>
        <v>ANGELA SILVESTRE</v>
      </c>
      <c r="Y92" s="204"/>
    </row>
    <row r="93" spans="1:25" ht="21" customHeight="1">
      <c r="A93" s="12" t="str">
        <f t="shared" si="3"/>
        <v>ABEL Y SOFIA SAS</v>
      </c>
      <c r="B93" s="199" t="s">
        <v>1210</v>
      </c>
      <c r="C93" s="200">
        <v>22699</v>
      </c>
      <c r="D93" s="54">
        <v>0</v>
      </c>
      <c r="E93" s="202">
        <v>45987.304710648146</v>
      </c>
      <c r="F93" s="202">
        <v>46017.304074074076</v>
      </c>
      <c r="G93" s="203">
        <v>19</v>
      </c>
      <c r="H93" s="203">
        <v>112200</v>
      </c>
      <c r="I93" s="203">
        <v>112200</v>
      </c>
      <c r="J93" s="203">
        <v>0</v>
      </c>
      <c r="K93" s="203">
        <v>0</v>
      </c>
      <c r="L93" s="203">
        <v>0</v>
      </c>
      <c r="M93" s="203">
        <v>112200</v>
      </c>
      <c r="N93" s="203">
        <v>0</v>
      </c>
      <c r="O93" s="203">
        <v>0</v>
      </c>
      <c r="P93" s="191">
        <f>SUM(Cartera[[#This Row],[1_a_8]:[&gt;30]])</f>
        <v>112200</v>
      </c>
      <c r="Q93" s="191">
        <f>+Cartera[[#This Row],[9_a_15]]+Cartera[[#This Row],[16_a_22]]+Cartera[[#This Row],[23_a_30]]</f>
        <v>112200</v>
      </c>
      <c r="R93" s="191">
        <f>IF(Cartera[[#This Row],[Dias]]&gt;8,Cartera[[#This Row],[Total vencido]],0)</f>
        <v>112200</v>
      </c>
      <c r="S93" s="191">
        <f>IF(Cartera[[#This Row],[Mas de 9]]&gt;0,Cartera[[#This Row],[Dias]],0)</f>
        <v>19</v>
      </c>
      <c r="T93" s="191">
        <f>IF(Cartera[[#This Row],[Dias]]&gt;99,Cartera[[#This Row],[Total vencido]],0)</f>
        <v>0</v>
      </c>
      <c r="U93" s="191">
        <f>IF(Cartera[[#This Row],[Mas de 100]]&gt;0,Cartera[[#This Row],[Dias]],0)</f>
        <v>0</v>
      </c>
      <c r="V93" s="191">
        <f>Cartera[[#This Row],[Vencimiento]]-Cartera[[#This Row],[Emision]]</f>
        <v>29.999363425929914</v>
      </c>
      <c r="W9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" s="204" t="str">
        <f>_xlfn.XLOOKUP(Cartera[[#This Row],[Nombre tercero]],Vendedor[Nombre],Vendedor[Vendedor],"",0,-1)</f>
        <v>ANGELA SILVESTRE</v>
      </c>
      <c r="Y93" s="204"/>
    </row>
    <row r="94" spans="1:25" ht="21" customHeight="1">
      <c r="A94" s="12" t="str">
        <f t="shared" si="3"/>
        <v>ABEL Y SOFIA SAS</v>
      </c>
      <c r="B94" s="199" t="s">
        <v>1210</v>
      </c>
      <c r="C94" s="200">
        <v>22726</v>
      </c>
      <c r="D94" s="54">
        <v>0</v>
      </c>
      <c r="E94" s="198">
        <v>45988.295717592591</v>
      </c>
      <c r="F94" s="198">
        <v>46018.295601851853</v>
      </c>
      <c r="G94" s="54">
        <v>18</v>
      </c>
      <c r="H94" s="54">
        <v>89299.99</v>
      </c>
      <c r="I94" s="54">
        <v>89299.99</v>
      </c>
      <c r="J94" s="54">
        <v>0</v>
      </c>
      <c r="K94" s="54">
        <v>0</v>
      </c>
      <c r="L94" s="54">
        <v>0</v>
      </c>
      <c r="M94" s="54">
        <v>89299.99</v>
      </c>
      <c r="N94" s="54">
        <v>0</v>
      </c>
      <c r="O94" s="54">
        <v>0</v>
      </c>
      <c r="P94" s="30">
        <f>SUM(Cartera[[#This Row],[1_a_8]:[&gt;30]])</f>
        <v>89299.99</v>
      </c>
      <c r="Q94" s="30">
        <f>+Cartera[[#This Row],[9_a_15]]+Cartera[[#This Row],[16_a_22]]+Cartera[[#This Row],[23_a_30]]</f>
        <v>89299.99</v>
      </c>
      <c r="R94" s="30">
        <f>IF(Cartera[[#This Row],[Dias]]&gt;8,Cartera[[#This Row],[Total vencido]],0)</f>
        <v>89299.99</v>
      </c>
      <c r="S94" s="30">
        <f>IF(Cartera[[#This Row],[Mas de 9]]&gt;0,Cartera[[#This Row],[Dias]],0)</f>
        <v>18</v>
      </c>
      <c r="T94" s="30">
        <f>IF(Cartera[[#This Row],[Dias]]&gt;99,Cartera[[#This Row],[Total vencido]],0)</f>
        <v>0</v>
      </c>
      <c r="U94" s="30">
        <f>IF(Cartera[[#This Row],[Mas de 100]]&gt;0,Cartera[[#This Row],[Dias]],0)</f>
        <v>0</v>
      </c>
      <c r="V94" s="31">
        <f>Cartera[[#This Row],[Vencimiento]]-Cartera[[#This Row],[Emision]]</f>
        <v>29.999884259261307</v>
      </c>
      <c r="W9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" s="205" t="str">
        <f>_xlfn.XLOOKUP(Cartera[[#This Row],[Nombre tercero]],Vendedor[Nombre],Vendedor[Vendedor],"",0,-1)</f>
        <v>ANGELA SILVESTRE</v>
      </c>
      <c r="Y94" s="204"/>
    </row>
    <row r="95" spans="1:25" ht="21" customHeight="1">
      <c r="A95" s="12" t="str">
        <f t="shared" si="3"/>
        <v>ABEL Y SOFIA SAS</v>
      </c>
      <c r="B95" s="199" t="s">
        <v>1210</v>
      </c>
      <c r="C95" s="200">
        <v>22742</v>
      </c>
      <c r="D95" s="54">
        <v>0</v>
      </c>
      <c r="E95" s="198">
        <v>45988.336863425924</v>
      </c>
      <c r="F95" s="198">
        <v>46018.336759259262</v>
      </c>
      <c r="G95" s="54">
        <v>18</v>
      </c>
      <c r="H95" s="54">
        <v>1473399.97</v>
      </c>
      <c r="I95" s="54">
        <v>1473399.97</v>
      </c>
      <c r="J95" s="54">
        <v>0</v>
      </c>
      <c r="K95" s="54">
        <v>0</v>
      </c>
      <c r="L95" s="54">
        <v>0</v>
      </c>
      <c r="M95" s="54">
        <v>1473399.97</v>
      </c>
      <c r="N95" s="54">
        <v>0</v>
      </c>
      <c r="O95" s="54">
        <v>0</v>
      </c>
      <c r="P95" s="30">
        <f>SUM(Cartera[[#This Row],[1_a_8]:[&gt;30]])</f>
        <v>1473399.97</v>
      </c>
      <c r="Q95" s="30">
        <f>+Cartera[[#This Row],[9_a_15]]+Cartera[[#This Row],[16_a_22]]+Cartera[[#This Row],[23_a_30]]</f>
        <v>1473399.97</v>
      </c>
      <c r="R95" s="30">
        <f>IF(Cartera[[#This Row],[Dias]]&gt;8,Cartera[[#This Row],[Total vencido]],0)</f>
        <v>1473399.97</v>
      </c>
      <c r="S95" s="30">
        <f>IF(Cartera[[#This Row],[Mas de 9]]&gt;0,Cartera[[#This Row],[Dias]],0)</f>
        <v>18</v>
      </c>
      <c r="T95" s="30">
        <f>IF(Cartera[[#This Row],[Dias]]&gt;99,Cartera[[#This Row],[Total vencido]],0)</f>
        <v>0</v>
      </c>
      <c r="U95" s="30">
        <f>IF(Cartera[[#This Row],[Mas de 100]]&gt;0,Cartera[[#This Row],[Dias]],0)</f>
        <v>0</v>
      </c>
      <c r="V95" s="31">
        <f>Cartera[[#This Row],[Vencimiento]]-Cartera[[#This Row],[Emision]]</f>
        <v>29.999895833338087</v>
      </c>
      <c r="W9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" s="205" t="str">
        <f>_xlfn.XLOOKUP(Cartera[[#This Row],[Nombre tercero]],Vendedor[Nombre],Vendedor[Vendedor],"",0,-1)</f>
        <v>ANGELA SILVESTRE</v>
      </c>
      <c r="Y95" s="204"/>
    </row>
    <row r="96" spans="1:25" ht="21" customHeight="1">
      <c r="A96" s="12" t="str">
        <f t="shared" si="3"/>
        <v>ABEL Y SOFIA SAS</v>
      </c>
      <c r="B96" s="199" t="s">
        <v>1210</v>
      </c>
      <c r="C96" s="200">
        <v>22758</v>
      </c>
      <c r="D96" s="54">
        <v>0</v>
      </c>
      <c r="E96" s="198">
        <v>45989.339907407404</v>
      </c>
      <c r="F96" s="198">
        <v>46019.339745370373</v>
      </c>
      <c r="G96" s="54">
        <v>17</v>
      </c>
      <c r="H96" s="54">
        <v>171100</v>
      </c>
      <c r="I96" s="54">
        <v>171100</v>
      </c>
      <c r="J96" s="54">
        <v>0</v>
      </c>
      <c r="K96" s="54">
        <v>0</v>
      </c>
      <c r="L96" s="54">
        <v>0</v>
      </c>
      <c r="M96" s="54">
        <v>171100</v>
      </c>
      <c r="N96" s="54">
        <v>0</v>
      </c>
      <c r="O96" s="54">
        <v>0</v>
      </c>
      <c r="P96" s="30">
        <f>SUM(Cartera[[#This Row],[1_a_8]:[&gt;30]])</f>
        <v>171100</v>
      </c>
      <c r="Q96" s="30">
        <f>+Cartera[[#This Row],[9_a_15]]+Cartera[[#This Row],[16_a_22]]+Cartera[[#This Row],[23_a_30]]</f>
        <v>171100</v>
      </c>
      <c r="R96" s="30">
        <f>IF(Cartera[[#This Row],[Dias]]&gt;8,Cartera[[#This Row],[Total vencido]],0)</f>
        <v>171100</v>
      </c>
      <c r="S96" s="30">
        <f>IF(Cartera[[#This Row],[Mas de 9]]&gt;0,Cartera[[#This Row],[Dias]],0)</f>
        <v>17</v>
      </c>
      <c r="T96" s="30">
        <f>IF(Cartera[[#This Row],[Dias]]&gt;99,Cartera[[#This Row],[Total vencido]],0)</f>
        <v>0</v>
      </c>
      <c r="U96" s="30">
        <f>IF(Cartera[[#This Row],[Mas de 100]]&gt;0,Cartera[[#This Row],[Dias]],0)</f>
        <v>0</v>
      </c>
      <c r="V96" s="31">
        <f>Cartera[[#This Row],[Vencimiento]]-Cartera[[#This Row],[Emision]]</f>
        <v>29.999837962968741</v>
      </c>
      <c r="W9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" s="205" t="str">
        <f>_xlfn.XLOOKUP(Cartera[[#This Row],[Nombre tercero]],Vendedor[Nombre],Vendedor[Vendedor],"",0,-1)</f>
        <v>ANGELA SILVESTRE</v>
      </c>
      <c r="Y96" s="204"/>
    </row>
    <row r="97" spans="1:25" ht="21" customHeight="1">
      <c r="A97" s="12" t="str">
        <f t="shared" si="3"/>
        <v>ABEL Y SOFIA SAS</v>
      </c>
      <c r="B97" s="199" t="s">
        <v>1210</v>
      </c>
      <c r="C97" s="200">
        <v>22764</v>
      </c>
      <c r="D97" s="54">
        <v>0</v>
      </c>
      <c r="E97" s="202">
        <v>45989.346759259257</v>
      </c>
      <c r="F97" s="202">
        <v>46019.346574074072</v>
      </c>
      <c r="G97" s="203">
        <v>17</v>
      </c>
      <c r="H97" s="203">
        <v>94600</v>
      </c>
      <c r="I97" s="203">
        <v>94600</v>
      </c>
      <c r="J97" s="203">
        <v>0</v>
      </c>
      <c r="K97" s="203">
        <v>0</v>
      </c>
      <c r="L97" s="203">
        <v>0</v>
      </c>
      <c r="M97" s="203">
        <v>94600</v>
      </c>
      <c r="N97" s="203">
        <v>0</v>
      </c>
      <c r="O97" s="203">
        <v>0</v>
      </c>
      <c r="P97" s="191">
        <f>SUM(Cartera[[#This Row],[1_a_8]:[&gt;30]])</f>
        <v>94600</v>
      </c>
      <c r="Q97" s="191">
        <f>+Cartera[[#This Row],[9_a_15]]+Cartera[[#This Row],[16_a_22]]+Cartera[[#This Row],[23_a_30]]</f>
        <v>94600</v>
      </c>
      <c r="R97" s="191">
        <f>IF(Cartera[[#This Row],[Dias]]&gt;8,Cartera[[#This Row],[Total vencido]],0)</f>
        <v>94600</v>
      </c>
      <c r="S97" s="191">
        <f>IF(Cartera[[#This Row],[Mas de 9]]&gt;0,Cartera[[#This Row],[Dias]],0)</f>
        <v>17</v>
      </c>
      <c r="T97" s="191">
        <f>IF(Cartera[[#This Row],[Dias]]&gt;99,Cartera[[#This Row],[Total vencido]],0)</f>
        <v>0</v>
      </c>
      <c r="U97" s="191">
        <f>IF(Cartera[[#This Row],[Mas de 100]]&gt;0,Cartera[[#This Row],[Dias]],0)</f>
        <v>0</v>
      </c>
      <c r="V97" s="191">
        <f>Cartera[[#This Row],[Vencimiento]]-Cartera[[#This Row],[Emision]]</f>
        <v>29.999814814815181</v>
      </c>
      <c r="W9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" s="204" t="str">
        <f>_xlfn.XLOOKUP(Cartera[[#This Row],[Nombre tercero]],Vendedor[Nombre],Vendedor[Vendedor],"",0,-1)</f>
        <v>ANGELA SILVESTRE</v>
      </c>
      <c r="Y97" s="204"/>
    </row>
    <row r="98" spans="1:25" ht="21" customHeight="1">
      <c r="A98" s="12" t="str">
        <f t="shared" si="3"/>
        <v>ABEL Y SOFIA SAS</v>
      </c>
      <c r="B98" s="199" t="s">
        <v>1210</v>
      </c>
      <c r="C98" s="200">
        <v>22771</v>
      </c>
      <c r="D98" s="54">
        <v>0</v>
      </c>
      <c r="E98" s="198">
        <v>45990.262002314812</v>
      </c>
      <c r="F98" s="198">
        <v>46020.26190972222</v>
      </c>
      <c r="G98" s="54">
        <v>16</v>
      </c>
      <c r="H98" s="54">
        <v>1420000</v>
      </c>
      <c r="I98" s="54">
        <v>1420000</v>
      </c>
      <c r="J98" s="54">
        <v>0</v>
      </c>
      <c r="K98" s="54">
        <v>0</v>
      </c>
      <c r="L98" s="54">
        <v>0</v>
      </c>
      <c r="M98" s="54">
        <v>1420000</v>
      </c>
      <c r="N98" s="54">
        <v>0</v>
      </c>
      <c r="O98" s="54">
        <v>0</v>
      </c>
      <c r="P98" s="191">
        <f>SUM(Cartera[[#This Row],[1_a_8]:[&gt;30]])</f>
        <v>1420000</v>
      </c>
      <c r="Q98" s="191">
        <f>+Cartera[[#This Row],[9_a_15]]+Cartera[[#This Row],[16_a_22]]+Cartera[[#This Row],[23_a_30]]</f>
        <v>1420000</v>
      </c>
      <c r="R98" s="191">
        <f>IF(Cartera[[#This Row],[Dias]]&gt;8,Cartera[[#This Row],[Total vencido]],0)</f>
        <v>1420000</v>
      </c>
      <c r="S98" s="191">
        <f>IF(Cartera[[#This Row],[Mas de 9]]&gt;0,Cartera[[#This Row],[Dias]],0)</f>
        <v>16</v>
      </c>
      <c r="T98" s="191">
        <f>IF(Cartera[[#This Row],[Dias]]&gt;99,Cartera[[#This Row],[Total vencido]],0)</f>
        <v>0</v>
      </c>
      <c r="U98" s="191">
        <f>IF(Cartera[[#This Row],[Mas de 100]]&gt;0,Cartera[[#This Row],[Dias]],0)</f>
        <v>0</v>
      </c>
      <c r="V98" s="191">
        <f>Cartera[[#This Row],[Vencimiento]]-Cartera[[#This Row],[Emision]]</f>
        <v>29.999907407407591</v>
      </c>
      <c r="W9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" s="204" t="str">
        <f>_xlfn.XLOOKUP(Cartera[[#This Row],[Nombre tercero]],Vendedor[Nombre],Vendedor[Vendedor],"",0,-1)</f>
        <v>ANGELA SILVESTRE</v>
      </c>
      <c r="Y98" s="204"/>
    </row>
    <row r="99" spans="1:25" ht="21" customHeight="1">
      <c r="A99" s="12" t="str">
        <f t="shared" si="3"/>
        <v>ABEL Y SOFIA SAS</v>
      </c>
      <c r="B99" s="199" t="s">
        <v>1210</v>
      </c>
      <c r="C99" s="200">
        <v>22772</v>
      </c>
      <c r="D99" s="54">
        <v>0</v>
      </c>
      <c r="E99" s="198">
        <v>45990.262650462966</v>
      </c>
      <c r="F99" s="198">
        <v>46020.262465277781</v>
      </c>
      <c r="G99" s="54">
        <v>16</v>
      </c>
      <c r="H99" s="54">
        <v>581900</v>
      </c>
      <c r="I99" s="54">
        <v>581900</v>
      </c>
      <c r="J99" s="54">
        <v>0</v>
      </c>
      <c r="K99" s="54">
        <v>0</v>
      </c>
      <c r="L99" s="54">
        <v>0</v>
      </c>
      <c r="M99" s="54">
        <v>581900</v>
      </c>
      <c r="N99" s="54">
        <v>0</v>
      </c>
      <c r="O99" s="54">
        <v>0</v>
      </c>
      <c r="P99" s="191">
        <f>SUM(Cartera[[#This Row],[1_a_8]:[&gt;30]])</f>
        <v>581900</v>
      </c>
      <c r="Q99" s="191">
        <f>+Cartera[[#This Row],[9_a_15]]+Cartera[[#This Row],[16_a_22]]+Cartera[[#This Row],[23_a_30]]</f>
        <v>581900</v>
      </c>
      <c r="R99" s="191">
        <f>IF(Cartera[[#This Row],[Dias]]&gt;8,Cartera[[#This Row],[Total vencido]],0)</f>
        <v>581900</v>
      </c>
      <c r="S99" s="191">
        <f>IF(Cartera[[#This Row],[Mas de 9]]&gt;0,Cartera[[#This Row],[Dias]],0)</f>
        <v>16</v>
      </c>
      <c r="T99" s="191">
        <f>IF(Cartera[[#This Row],[Dias]]&gt;99,Cartera[[#This Row],[Total vencido]],0)</f>
        <v>0</v>
      </c>
      <c r="U99" s="191">
        <f>IF(Cartera[[#This Row],[Mas de 100]]&gt;0,Cartera[[#This Row],[Dias]],0)</f>
        <v>0</v>
      </c>
      <c r="V99" s="191">
        <f>Cartera[[#This Row],[Vencimiento]]-Cartera[[#This Row],[Emision]]</f>
        <v>29.999814814815181</v>
      </c>
      <c r="W9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" s="204" t="str">
        <f>_xlfn.XLOOKUP(Cartera[[#This Row],[Nombre tercero]],Vendedor[Nombre],Vendedor[Vendedor],"",0,-1)</f>
        <v>ANGELA SILVESTRE</v>
      </c>
      <c r="Y99" s="204"/>
    </row>
    <row r="100" spans="1:25" ht="21" customHeight="1">
      <c r="A100" s="12" t="str">
        <f t="shared" si="3"/>
        <v>ABEL Y SOFIA SAS</v>
      </c>
      <c r="B100" s="199" t="s">
        <v>1210</v>
      </c>
      <c r="C100" s="200">
        <v>22785</v>
      </c>
      <c r="D100" s="54">
        <v>0</v>
      </c>
      <c r="E100" s="202">
        <v>45990.296215277776</v>
      </c>
      <c r="F100" s="202">
        <v>46020.296030092592</v>
      </c>
      <c r="G100" s="203">
        <v>16</v>
      </c>
      <c r="H100" s="203">
        <v>3281000</v>
      </c>
      <c r="I100" s="203">
        <v>3281000</v>
      </c>
      <c r="J100" s="203">
        <v>0</v>
      </c>
      <c r="K100" s="203">
        <v>0</v>
      </c>
      <c r="L100" s="203">
        <v>0</v>
      </c>
      <c r="M100" s="203">
        <v>3281000</v>
      </c>
      <c r="N100" s="203">
        <v>0</v>
      </c>
      <c r="O100" s="203">
        <v>0</v>
      </c>
      <c r="P100" s="191">
        <f>SUM(Cartera[[#This Row],[1_a_8]:[&gt;30]])</f>
        <v>3281000</v>
      </c>
      <c r="Q100" s="191">
        <f>+Cartera[[#This Row],[9_a_15]]+Cartera[[#This Row],[16_a_22]]+Cartera[[#This Row],[23_a_30]]</f>
        <v>3281000</v>
      </c>
      <c r="R100" s="191">
        <f>IF(Cartera[[#This Row],[Dias]]&gt;8,Cartera[[#This Row],[Total vencido]],0)</f>
        <v>3281000</v>
      </c>
      <c r="S100" s="191">
        <f>IF(Cartera[[#This Row],[Mas de 9]]&gt;0,Cartera[[#This Row],[Dias]],0)</f>
        <v>16</v>
      </c>
      <c r="T100" s="191">
        <f>IF(Cartera[[#This Row],[Dias]]&gt;99,Cartera[[#This Row],[Total vencido]],0)</f>
        <v>0</v>
      </c>
      <c r="U100" s="191">
        <f>IF(Cartera[[#This Row],[Mas de 100]]&gt;0,Cartera[[#This Row],[Dias]],0)</f>
        <v>0</v>
      </c>
      <c r="V100" s="191">
        <f>Cartera[[#This Row],[Vencimiento]]-Cartera[[#This Row],[Emision]]</f>
        <v>29.999814814815181</v>
      </c>
      <c r="W10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" s="204" t="str">
        <f>_xlfn.XLOOKUP(Cartera[[#This Row],[Nombre tercero]],Vendedor[Nombre],Vendedor[Vendedor],"",0,-1)</f>
        <v>ANGELA SILVESTRE</v>
      </c>
      <c r="Y100" s="204"/>
    </row>
    <row r="101" spans="1:25" ht="21" customHeight="1">
      <c r="A101" s="12" t="str">
        <f t="shared" si="3"/>
        <v>ABEL Y SOFIA SAS</v>
      </c>
      <c r="B101" s="199" t="s">
        <v>1210</v>
      </c>
      <c r="C101" s="200">
        <v>22786</v>
      </c>
      <c r="D101" s="54">
        <v>0</v>
      </c>
      <c r="E101" s="198">
        <v>45990.300416666665</v>
      </c>
      <c r="F101" s="198">
        <v>46020.300312500003</v>
      </c>
      <c r="G101" s="54">
        <v>16</v>
      </c>
      <c r="H101" s="54">
        <v>1003300</v>
      </c>
      <c r="I101" s="54">
        <v>1003300</v>
      </c>
      <c r="J101" s="54">
        <v>0</v>
      </c>
      <c r="K101" s="54">
        <v>0</v>
      </c>
      <c r="L101" s="54">
        <v>0</v>
      </c>
      <c r="M101" s="54">
        <v>1003300</v>
      </c>
      <c r="N101" s="54">
        <v>0</v>
      </c>
      <c r="O101" s="54">
        <v>0</v>
      </c>
      <c r="P101" s="30">
        <f>SUM(Cartera[[#This Row],[1_a_8]:[&gt;30]])</f>
        <v>1003300</v>
      </c>
      <c r="Q101" s="30">
        <f>+Cartera[[#This Row],[9_a_15]]+Cartera[[#This Row],[16_a_22]]+Cartera[[#This Row],[23_a_30]]</f>
        <v>1003300</v>
      </c>
      <c r="R101" s="30">
        <f>IF(Cartera[[#This Row],[Dias]]&gt;8,Cartera[[#This Row],[Total vencido]],0)</f>
        <v>1003300</v>
      </c>
      <c r="S101" s="30">
        <f>IF(Cartera[[#This Row],[Mas de 9]]&gt;0,Cartera[[#This Row],[Dias]],0)</f>
        <v>16</v>
      </c>
      <c r="T101" s="30">
        <f>IF(Cartera[[#This Row],[Dias]]&gt;99,Cartera[[#This Row],[Total vencido]],0)</f>
        <v>0</v>
      </c>
      <c r="U101" s="30">
        <f>IF(Cartera[[#This Row],[Mas de 100]]&gt;0,Cartera[[#This Row],[Dias]],0)</f>
        <v>0</v>
      </c>
      <c r="V101" s="30">
        <f>Cartera[[#This Row],[Vencimiento]]-Cartera[[#This Row],[Emision]]</f>
        <v>29.999895833338087</v>
      </c>
      <c r="W10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" s="205" t="str">
        <f>_xlfn.XLOOKUP(Cartera[[#This Row],[Nombre tercero]],Vendedor[Nombre],Vendedor[Vendedor],"",0,-1)</f>
        <v>ANGELA SILVESTRE</v>
      </c>
      <c r="Y101" s="204"/>
    </row>
    <row r="102" spans="1:25" ht="21" customHeight="1">
      <c r="A102" s="12" t="str">
        <f t="shared" si="3"/>
        <v>ABEL Y SOFIA SAS</v>
      </c>
      <c r="B102" s="199" t="s">
        <v>1210</v>
      </c>
      <c r="C102" s="200">
        <v>22791</v>
      </c>
      <c r="D102" s="54">
        <v>0</v>
      </c>
      <c r="E102" s="202">
        <v>45990.339421296296</v>
      </c>
      <c r="F102" s="202">
        <v>46020.339155092595</v>
      </c>
      <c r="G102" s="203">
        <v>16</v>
      </c>
      <c r="H102" s="203">
        <v>1349600</v>
      </c>
      <c r="I102" s="203">
        <v>1349600</v>
      </c>
      <c r="J102" s="203">
        <v>0</v>
      </c>
      <c r="K102" s="203">
        <v>0</v>
      </c>
      <c r="L102" s="203">
        <v>0</v>
      </c>
      <c r="M102" s="203">
        <v>1349600</v>
      </c>
      <c r="N102" s="203">
        <v>0</v>
      </c>
      <c r="O102" s="203">
        <v>0</v>
      </c>
      <c r="P102" s="191">
        <f>SUM(Cartera[[#This Row],[1_a_8]:[&gt;30]])</f>
        <v>1349600</v>
      </c>
      <c r="Q102" s="191">
        <f>+Cartera[[#This Row],[9_a_15]]+Cartera[[#This Row],[16_a_22]]+Cartera[[#This Row],[23_a_30]]</f>
        <v>1349600</v>
      </c>
      <c r="R102" s="191">
        <f>IF(Cartera[[#This Row],[Dias]]&gt;8,Cartera[[#This Row],[Total vencido]],0)</f>
        <v>1349600</v>
      </c>
      <c r="S102" s="191">
        <f>IF(Cartera[[#This Row],[Mas de 9]]&gt;0,Cartera[[#This Row],[Dias]],0)</f>
        <v>16</v>
      </c>
      <c r="T102" s="191">
        <f>IF(Cartera[[#This Row],[Dias]]&gt;99,Cartera[[#This Row],[Total vencido]],0)</f>
        <v>0</v>
      </c>
      <c r="U102" s="191">
        <f>IF(Cartera[[#This Row],[Mas de 100]]&gt;0,Cartera[[#This Row],[Dias]],0)</f>
        <v>0</v>
      </c>
      <c r="V102" s="191">
        <f>Cartera[[#This Row],[Vencimiento]]-Cartera[[#This Row],[Emision]]</f>
        <v>29.999733796299552</v>
      </c>
      <c r="W10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" s="204" t="str">
        <f>_xlfn.XLOOKUP(Cartera[[#This Row],[Nombre tercero]],Vendedor[Nombre],Vendedor[Vendedor],"",0,-1)</f>
        <v>ANGELA SILVESTRE</v>
      </c>
      <c r="Y102" s="204"/>
    </row>
    <row r="103" spans="1:25" ht="21" customHeight="1">
      <c r="A103" s="12" t="str">
        <f t="shared" si="3"/>
        <v>ABEL Y SOFIA SAS</v>
      </c>
      <c r="B103" s="199" t="s">
        <v>1210</v>
      </c>
      <c r="C103" s="200">
        <v>22850</v>
      </c>
      <c r="D103" s="54">
        <v>0</v>
      </c>
      <c r="E103" s="202">
        <v>45992.335451388892</v>
      </c>
      <c r="F103" s="202">
        <v>46022.335300925923</v>
      </c>
      <c r="G103" s="203">
        <v>14</v>
      </c>
      <c r="H103" s="203">
        <v>583750</v>
      </c>
      <c r="I103" s="203">
        <v>583750</v>
      </c>
      <c r="J103" s="203">
        <v>0</v>
      </c>
      <c r="K103" s="203">
        <v>0</v>
      </c>
      <c r="L103" s="203">
        <v>583750</v>
      </c>
      <c r="M103" s="203">
        <v>0</v>
      </c>
      <c r="N103" s="203">
        <v>0</v>
      </c>
      <c r="O103" s="203">
        <v>0</v>
      </c>
      <c r="P103" s="191">
        <f>SUM(Cartera[[#This Row],[1_a_8]:[&gt;30]])</f>
        <v>583750</v>
      </c>
      <c r="Q103" s="191">
        <f>+Cartera[[#This Row],[9_a_15]]+Cartera[[#This Row],[16_a_22]]+Cartera[[#This Row],[23_a_30]]</f>
        <v>583750</v>
      </c>
      <c r="R103" s="191">
        <f>IF(Cartera[[#This Row],[Dias]]&gt;8,Cartera[[#This Row],[Total vencido]],0)</f>
        <v>583750</v>
      </c>
      <c r="S103" s="191">
        <f>IF(Cartera[[#This Row],[Mas de 9]]&gt;0,Cartera[[#This Row],[Dias]],0)</f>
        <v>14</v>
      </c>
      <c r="T103" s="191">
        <f>IF(Cartera[[#This Row],[Dias]]&gt;99,Cartera[[#This Row],[Total vencido]],0)</f>
        <v>0</v>
      </c>
      <c r="U103" s="191">
        <f>IF(Cartera[[#This Row],[Mas de 100]]&gt;0,Cartera[[#This Row],[Dias]],0)</f>
        <v>0</v>
      </c>
      <c r="V103" s="191">
        <f>Cartera[[#This Row],[Vencimiento]]-Cartera[[#This Row],[Emision]]</f>
        <v>29.999849537030968</v>
      </c>
      <c r="W10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" s="204" t="str">
        <f>_xlfn.XLOOKUP(Cartera[[#This Row],[Nombre tercero]],Vendedor[Nombre],Vendedor[Vendedor],"",0,-1)</f>
        <v>ANGELA SILVESTRE</v>
      </c>
      <c r="Y103" s="204"/>
    </row>
    <row r="104" spans="1:25" ht="21" customHeight="1">
      <c r="A104" s="12" t="str">
        <f t="shared" si="3"/>
        <v>ABEL Y SOFIA SAS</v>
      </c>
      <c r="B104" s="199" t="s">
        <v>1210</v>
      </c>
      <c r="C104" s="200">
        <v>22851</v>
      </c>
      <c r="D104" s="54">
        <v>0</v>
      </c>
      <c r="E104" s="202">
        <v>45992.336655092593</v>
      </c>
      <c r="F104" s="202">
        <v>46022.336377314816</v>
      </c>
      <c r="G104" s="203">
        <v>14</v>
      </c>
      <c r="H104" s="203">
        <v>134749.99</v>
      </c>
      <c r="I104" s="203">
        <v>134749.99</v>
      </c>
      <c r="J104" s="203">
        <v>0</v>
      </c>
      <c r="K104" s="203">
        <v>0</v>
      </c>
      <c r="L104" s="203">
        <v>134749.99</v>
      </c>
      <c r="M104" s="203">
        <v>0</v>
      </c>
      <c r="N104" s="203">
        <v>0</v>
      </c>
      <c r="O104" s="203">
        <v>0</v>
      </c>
      <c r="P104" s="191">
        <f>SUM(Cartera[[#This Row],[1_a_8]:[&gt;30]])</f>
        <v>134749.99</v>
      </c>
      <c r="Q104" s="191">
        <f>+Cartera[[#This Row],[9_a_15]]+Cartera[[#This Row],[16_a_22]]+Cartera[[#This Row],[23_a_30]]</f>
        <v>134749.99</v>
      </c>
      <c r="R104" s="191">
        <f>IF(Cartera[[#This Row],[Dias]]&gt;8,Cartera[[#This Row],[Total vencido]],0)</f>
        <v>134749.99</v>
      </c>
      <c r="S104" s="191">
        <f>IF(Cartera[[#This Row],[Mas de 9]]&gt;0,Cartera[[#This Row],[Dias]],0)</f>
        <v>14</v>
      </c>
      <c r="T104" s="191">
        <f>IF(Cartera[[#This Row],[Dias]]&gt;99,Cartera[[#This Row],[Total vencido]],0)</f>
        <v>0</v>
      </c>
      <c r="U104" s="191">
        <f>IF(Cartera[[#This Row],[Mas de 100]]&gt;0,Cartera[[#This Row],[Dias]],0)</f>
        <v>0</v>
      </c>
      <c r="V104" s="191">
        <f>Cartera[[#This Row],[Vencimiento]]-Cartera[[#This Row],[Emision]]</f>
        <v>29.999722222222772</v>
      </c>
      <c r="W10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" s="204" t="str">
        <f>_xlfn.XLOOKUP(Cartera[[#This Row],[Nombre tercero]],Vendedor[Nombre],Vendedor[Vendedor],"",0,-1)</f>
        <v>ANGELA SILVESTRE</v>
      </c>
      <c r="Y104" s="204"/>
    </row>
    <row r="105" spans="1:25" ht="21" customHeight="1">
      <c r="A105" s="12" t="str">
        <f t="shared" si="3"/>
        <v>ABEL Y SOFIA SAS</v>
      </c>
      <c r="B105" s="199" t="s">
        <v>1210</v>
      </c>
      <c r="C105" s="200">
        <v>22852</v>
      </c>
      <c r="D105" s="54">
        <v>0</v>
      </c>
      <c r="E105" s="202">
        <v>45992.338101851848</v>
      </c>
      <c r="F105" s="202">
        <v>46022.33792824074</v>
      </c>
      <c r="G105" s="203">
        <v>14</v>
      </c>
      <c r="H105" s="203">
        <v>797199.97</v>
      </c>
      <c r="I105" s="203">
        <v>797199.97</v>
      </c>
      <c r="J105" s="203">
        <v>0</v>
      </c>
      <c r="K105" s="203">
        <v>0</v>
      </c>
      <c r="L105" s="203">
        <v>797199.97</v>
      </c>
      <c r="M105" s="203">
        <v>0</v>
      </c>
      <c r="N105" s="203">
        <v>0</v>
      </c>
      <c r="O105" s="203">
        <v>0</v>
      </c>
      <c r="P105" s="191">
        <f>SUM(Cartera[[#This Row],[1_a_8]:[&gt;30]])</f>
        <v>797199.97</v>
      </c>
      <c r="Q105" s="191">
        <f>+Cartera[[#This Row],[9_a_15]]+Cartera[[#This Row],[16_a_22]]+Cartera[[#This Row],[23_a_30]]</f>
        <v>797199.97</v>
      </c>
      <c r="R105" s="191">
        <f>IF(Cartera[[#This Row],[Dias]]&gt;8,Cartera[[#This Row],[Total vencido]],0)</f>
        <v>797199.97</v>
      </c>
      <c r="S105" s="191">
        <f>IF(Cartera[[#This Row],[Mas de 9]]&gt;0,Cartera[[#This Row],[Dias]],0)</f>
        <v>14</v>
      </c>
      <c r="T105" s="191">
        <f>IF(Cartera[[#This Row],[Dias]]&gt;99,Cartera[[#This Row],[Total vencido]],0)</f>
        <v>0</v>
      </c>
      <c r="U105" s="191">
        <f>IF(Cartera[[#This Row],[Mas de 100]]&gt;0,Cartera[[#This Row],[Dias]],0)</f>
        <v>0</v>
      </c>
      <c r="V105" s="191">
        <f>Cartera[[#This Row],[Vencimiento]]-Cartera[[#This Row],[Emision]]</f>
        <v>29.999826388891961</v>
      </c>
      <c r="W10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" s="204" t="str">
        <f>_xlfn.XLOOKUP(Cartera[[#This Row],[Nombre tercero]],Vendedor[Nombre],Vendedor[Vendedor],"",0,-1)</f>
        <v>ANGELA SILVESTRE</v>
      </c>
      <c r="Y105" s="204"/>
    </row>
    <row r="106" spans="1:25" ht="21" customHeight="1">
      <c r="A106" s="12" t="str">
        <f t="shared" si="3"/>
        <v>ABEL Y SOFIA SAS</v>
      </c>
      <c r="B106" s="199" t="s">
        <v>1210</v>
      </c>
      <c r="C106" s="200">
        <v>22886</v>
      </c>
      <c r="D106" s="54">
        <v>0</v>
      </c>
      <c r="E106" s="202">
        <v>45993.349293981482</v>
      </c>
      <c r="F106" s="202">
        <v>46023.34679398148</v>
      </c>
      <c r="G106" s="203">
        <v>13</v>
      </c>
      <c r="H106" s="203">
        <v>188500</v>
      </c>
      <c r="I106" s="203">
        <v>188500</v>
      </c>
      <c r="J106" s="203">
        <v>0</v>
      </c>
      <c r="K106" s="203">
        <v>0</v>
      </c>
      <c r="L106" s="203">
        <v>188500</v>
      </c>
      <c r="M106" s="203">
        <v>0</v>
      </c>
      <c r="N106" s="203">
        <v>0</v>
      </c>
      <c r="O106" s="203">
        <v>0</v>
      </c>
      <c r="P106" s="191">
        <f>SUM(Cartera[[#This Row],[1_a_8]:[&gt;30]])</f>
        <v>188500</v>
      </c>
      <c r="Q106" s="191">
        <f>+Cartera[[#This Row],[9_a_15]]+Cartera[[#This Row],[16_a_22]]+Cartera[[#This Row],[23_a_30]]</f>
        <v>188500</v>
      </c>
      <c r="R106" s="191">
        <f>IF(Cartera[[#This Row],[Dias]]&gt;8,Cartera[[#This Row],[Total vencido]],0)</f>
        <v>188500</v>
      </c>
      <c r="S106" s="191">
        <f>IF(Cartera[[#This Row],[Mas de 9]]&gt;0,Cartera[[#This Row],[Dias]],0)</f>
        <v>13</v>
      </c>
      <c r="T106" s="191">
        <f>IF(Cartera[[#This Row],[Dias]]&gt;99,Cartera[[#This Row],[Total vencido]],0)</f>
        <v>0</v>
      </c>
      <c r="U106" s="191">
        <f>IF(Cartera[[#This Row],[Mas de 100]]&gt;0,Cartera[[#This Row],[Dias]],0)</f>
        <v>0</v>
      </c>
      <c r="V106" s="191">
        <f>Cartera[[#This Row],[Vencimiento]]-Cartera[[#This Row],[Emision]]</f>
        <v>29.997499999997672</v>
      </c>
      <c r="W10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" s="204" t="str">
        <f>_xlfn.XLOOKUP(Cartera[[#This Row],[Nombre tercero]],Vendedor[Nombre],Vendedor[Vendedor],"",0,-1)</f>
        <v>ANGELA SILVESTRE</v>
      </c>
      <c r="Y106" s="204"/>
    </row>
    <row r="107" spans="1:25" ht="21" customHeight="1">
      <c r="A107" s="12" t="str">
        <f t="shared" si="3"/>
        <v>ABEL Y SOFIA SAS</v>
      </c>
      <c r="B107" s="199" t="s">
        <v>1210</v>
      </c>
      <c r="C107" s="200">
        <v>22887</v>
      </c>
      <c r="D107" s="54">
        <v>0</v>
      </c>
      <c r="E107" s="198">
        <v>45993.350659722222</v>
      </c>
      <c r="F107" s="198">
        <v>46023.350219907406</v>
      </c>
      <c r="G107" s="54">
        <v>13</v>
      </c>
      <c r="H107" s="54">
        <v>520400</v>
      </c>
      <c r="I107" s="54">
        <v>520400</v>
      </c>
      <c r="J107" s="54">
        <v>0</v>
      </c>
      <c r="K107" s="54">
        <v>0</v>
      </c>
      <c r="L107" s="54">
        <v>520400</v>
      </c>
      <c r="M107" s="54">
        <v>0</v>
      </c>
      <c r="N107" s="54">
        <v>0</v>
      </c>
      <c r="O107" s="54">
        <v>0</v>
      </c>
      <c r="P107" s="30">
        <f>SUM(Cartera[[#This Row],[1_a_8]:[&gt;30]])</f>
        <v>520400</v>
      </c>
      <c r="Q107" s="30">
        <f>+Cartera[[#This Row],[9_a_15]]+Cartera[[#This Row],[16_a_22]]+Cartera[[#This Row],[23_a_30]]</f>
        <v>520400</v>
      </c>
      <c r="R107" s="30">
        <f>IF(Cartera[[#This Row],[Dias]]&gt;8,Cartera[[#This Row],[Total vencido]],0)</f>
        <v>520400</v>
      </c>
      <c r="S107" s="30">
        <f>IF(Cartera[[#This Row],[Mas de 9]]&gt;0,Cartera[[#This Row],[Dias]],0)</f>
        <v>13</v>
      </c>
      <c r="T107" s="30">
        <f>IF(Cartera[[#This Row],[Dias]]&gt;99,Cartera[[#This Row],[Total vencido]],0)</f>
        <v>0</v>
      </c>
      <c r="U107" s="30">
        <f>IF(Cartera[[#This Row],[Mas de 100]]&gt;0,Cartera[[#This Row],[Dias]],0)</f>
        <v>0</v>
      </c>
      <c r="V107" s="30">
        <f>Cartera[[#This Row],[Vencimiento]]-Cartera[[#This Row],[Emision]]</f>
        <v>29.999560185184237</v>
      </c>
      <c r="W10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" s="205" t="str">
        <f>_xlfn.XLOOKUP(Cartera[[#This Row],[Nombre tercero]],Vendedor[Nombre],Vendedor[Vendedor],"",0,-1)</f>
        <v>ANGELA SILVESTRE</v>
      </c>
      <c r="Y107" s="204"/>
    </row>
    <row r="108" spans="1:25" ht="21" customHeight="1">
      <c r="A108" s="12" t="str">
        <f t="shared" si="3"/>
        <v>ABEL Y SOFIA SAS</v>
      </c>
      <c r="B108" s="199" t="s">
        <v>1210</v>
      </c>
      <c r="C108" s="200">
        <v>22889</v>
      </c>
      <c r="D108" s="54">
        <v>0</v>
      </c>
      <c r="E108" s="198">
        <v>45993.354907407411</v>
      </c>
      <c r="F108" s="198">
        <v>46023.353807870371</v>
      </c>
      <c r="G108" s="54">
        <v>13</v>
      </c>
      <c r="H108" s="54">
        <v>1200000</v>
      </c>
      <c r="I108" s="54">
        <v>1179800</v>
      </c>
      <c r="J108" s="54">
        <v>0</v>
      </c>
      <c r="K108" s="54">
        <v>0</v>
      </c>
      <c r="L108" s="54">
        <v>1179800</v>
      </c>
      <c r="M108" s="54">
        <v>0</v>
      </c>
      <c r="N108" s="54">
        <v>0</v>
      </c>
      <c r="O108" s="54">
        <v>0</v>
      </c>
      <c r="P108" s="30">
        <f>SUM(Cartera[[#This Row],[1_a_8]:[&gt;30]])</f>
        <v>1179800</v>
      </c>
      <c r="Q108" s="30">
        <f>+Cartera[[#This Row],[9_a_15]]+Cartera[[#This Row],[16_a_22]]+Cartera[[#This Row],[23_a_30]]</f>
        <v>1179800</v>
      </c>
      <c r="R108" s="30">
        <f>IF(Cartera[[#This Row],[Dias]]&gt;8,Cartera[[#This Row],[Total vencido]],0)</f>
        <v>1179800</v>
      </c>
      <c r="S108" s="30">
        <f>IF(Cartera[[#This Row],[Mas de 9]]&gt;0,Cartera[[#This Row],[Dias]],0)</f>
        <v>13</v>
      </c>
      <c r="T108" s="30">
        <f>IF(Cartera[[#This Row],[Dias]]&gt;99,Cartera[[#This Row],[Total vencido]],0)</f>
        <v>0</v>
      </c>
      <c r="U108" s="30">
        <f>IF(Cartera[[#This Row],[Mas de 100]]&gt;0,Cartera[[#This Row],[Dias]],0)</f>
        <v>0</v>
      </c>
      <c r="V108" s="31">
        <f>Cartera[[#This Row],[Vencimiento]]-Cartera[[#This Row],[Emision]]</f>
        <v>29.998900462960592</v>
      </c>
      <c r="W10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" s="205" t="str">
        <f>_xlfn.XLOOKUP(Cartera[[#This Row],[Nombre tercero]],Vendedor[Nombre],Vendedor[Vendedor],"",0,-1)</f>
        <v>ANGELA SILVESTRE</v>
      </c>
      <c r="Y108" s="204"/>
    </row>
    <row r="109" spans="1:25" ht="21" customHeight="1">
      <c r="A109" s="12" t="str">
        <f t="shared" si="3"/>
        <v>ABEL Y SOFIA SAS</v>
      </c>
      <c r="B109" s="228" t="s">
        <v>1210</v>
      </c>
      <c r="C109" s="229">
        <v>22893</v>
      </c>
      <c r="D109" s="230">
        <v>0</v>
      </c>
      <c r="E109" s="231">
        <v>45993.367361111108</v>
      </c>
      <c r="F109" s="231">
        <v>46023.365590277775</v>
      </c>
      <c r="G109" s="232">
        <v>13</v>
      </c>
      <c r="H109" s="232">
        <v>153999.97</v>
      </c>
      <c r="I109" s="232">
        <v>153999.97</v>
      </c>
      <c r="J109" s="232">
        <v>0</v>
      </c>
      <c r="K109" s="232">
        <v>0</v>
      </c>
      <c r="L109" s="232">
        <v>153999.97</v>
      </c>
      <c r="M109" s="232">
        <v>0</v>
      </c>
      <c r="N109" s="232">
        <v>0</v>
      </c>
      <c r="O109" s="232">
        <v>0</v>
      </c>
      <c r="P109" s="191">
        <f>SUM(Cartera[[#This Row],[1_a_8]:[&gt;30]])</f>
        <v>153999.97</v>
      </c>
      <c r="Q109" s="191">
        <f>+Cartera[[#This Row],[9_a_15]]+Cartera[[#This Row],[16_a_22]]+Cartera[[#This Row],[23_a_30]]</f>
        <v>153999.97</v>
      </c>
      <c r="R109" s="191">
        <f>IF(Cartera[[#This Row],[Dias]]&gt;8,Cartera[[#This Row],[Total vencido]],0)</f>
        <v>153999.97</v>
      </c>
      <c r="S109" s="191">
        <f>IF(Cartera[[#This Row],[Mas de 9]]&gt;0,Cartera[[#This Row],[Dias]],0)</f>
        <v>13</v>
      </c>
      <c r="T109" s="191">
        <f>IF(Cartera[[#This Row],[Dias]]&gt;99,Cartera[[#This Row],[Total vencido]],0)</f>
        <v>0</v>
      </c>
      <c r="U109" s="191">
        <f>IF(Cartera[[#This Row],[Mas de 100]]&gt;0,Cartera[[#This Row],[Dias]],0)</f>
        <v>0</v>
      </c>
      <c r="V109" s="191">
        <f>Cartera[[#This Row],[Vencimiento]]-Cartera[[#This Row],[Emision]]</f>
        <v>29.998229166667443</v>
      </c>
      <c r="W10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" s="204" t="str">
        <f>_xlfn.XLOOKUP(Cartera[[#This Row],[Nombre tercero]],Vendedor[Nombre],Vendedor[Vendedor],"",0,-1)</f>
        <v>ANGELA SILVESTRE</v>
      </c>
      <c r="Y109" s="204"/>
    </row>
    <row r="110" spans="1:25" ht="21" customHeight="1">
      <c r="A110" s="12" t="str">
        <f t="shared" si="3"/>
        <v>ABEL Y SOFIA SAS</v>
      </c>
      <c r="B110" s="228" t="s">
        <v>1210</v>
      </c>
      <c r="C110" s="229">
        <v>22894</v>
      </c>
      <c r="D110" s="230">
        <v>0</v>
      </c>
      <c r="E110" s="231">
        <v>45993.37</v>
      </c>
      <c r="F110" s="231">
        <v>46023.369340277779</v>
      </c>
      <c r="G110" s="232">
        <v>13</v>
      </c>
      <c r="H110" s="232">
        <v>5217250</v>
      </c>
      <c r="I110" s="232">
        <v>5217250</v>
      </c>
      <c r="J110" s="232">
        <v>0</v>
      </c>
      <c r="K110" s="232">
        <v>0</v>
      </c>
      <c r="L110" s="232">
        <v>5217250</v>
      </c>
      <c r="M110" s="232">
        <v>0</v>
      </c>
      <c r="N110" s="232">
        <v>0</v>
      </c>
      <c r="O110" s="232">
        <v>0</v>
      </c>
      <c r="P110" s="191">
        <f>SUM(Cartera[[#This Row],[1_a_8]:[&gt;30]])</f>
        <v>5217250</v>
      </c>
      <c r="Q110" s="191">
        <f>+Cartera[[#This Row],[9_a_15]]+Cartera[[#This Row],[16_a_22]]+Cartera[[#This Row],[23_a_30]]</f>
        <v>5217250</v>
      </c>
      <c r="R110" s="191">
        <f>IF(Cartera[[#This Row],[Dias]]&gt;8,Cartera[[#This Row],[Total vencido]],0)</f>
        <v>5217250</v>
      </c>
      <c r="S110" s="191">
        <f>IF(Cartera[[#This Row],[Mas de 9]]&gt;0,Cartera[[#This Row],[Dias]],0)</f>
        <v>13</v>
      </c>
      <c r="T110" s="191">
        <f>IF(Cartera[[#This Row],[Dias]]&gt;99,Cartera[[#This Row],[Total vencido]],0)</f>
        <v>0</v>
      </c>
      <c r="U110" s="191">
        <f>IF(Cartera[[#This Row],[Mas de 100]]&gt;0,Cartera[[#This Row],[Dias]],0)</f>
        <v>0</v>
      </c>
      <c r="V110" s="191">
        <f>Cartera[[#This Row],[Vencimiento]]-Cartera[[#This Row],[Emision]]</f>
        <v>29.999340277776355</v>
      </c>
      <c r="W11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" s="204" t="str">
        <f>_xlfn.XLOOKUP(Cartera[[#This Row],[Nombre tercero]],Vendedor[Nombre],Vendedor[Vendedor],"",0,-1)</f>
        <v>ANGELA SILVESTRE</v>
      </c>
      <c r="Y110" s="204"/>
    </row>
    <row r="111" spans="1:25" ht="21" customHeight="1">
      <c r="A111" s="12" t="str">
        <f t="shared" si="3"/>
        <v>ABEL Y SOFIA SAS</v>
      </c>
      <c r="B111" s="228" t="s">
        <v>1210</v>
      </c>
      <c r="C111" s="229">
        <v>22908</v>
      </c>
      <c r="D111" s="230">
        <v>0</v>
      </c>
      <c r="E111" s="231">
        <v>45994.341226851851</v>
      </c>
      <c r="F111" s="231">
        <v>46024.341122685182</v>
      </c>
      <c r="G111" s="232">
        <v>12</v>
      </c>
      <c r="H111" s="232">
        <v>104500</v>
      </c>
      <c r="I111" s="232">
        <v>104500</v>
      </c>
      <c r="J111" s="232">
        <v>0</v>
      </c>
      <c r="K111" s="232">
        <v>0</v>
      </c>
      <c r="L111" s="232">
        <v>104500</v>
      </c>
      <c r="M111" s="232">
        <v>0</v>
      </c>
      <c r="N111" s="232">
        <v>0</v>
      </c>
      <c r="O111" s="232">
        <v>0</v>
      </c>
      <c r="P111" s="191">
        <f>SUM(Cartera[[#This Row],[1_a_8]:[&gt;30]])</f>
        <v>104500</v>
      </c>
      <c r="Q111" s="191">
        <f>+Cartera[[#This Row],[9_a_15]]+Cartera[[#This Row],[16_a_22]]+Cartera[[#This Row],[23_a_30]]</f>
        <v>104500</v>
      </c>
      <c r="R111" s="191">
        <f>IF(Cartera[[#This Row],[Dias]]&gt;8,Cartera[[#This Row],[Total vencido]],0)</f>
        <v>104500</v>
      </c>
      <c r="S111" s="191">
        <f>IF(Cartera[[#This Row],[Mas de 9]]&gt;0,Cartera[[#This Row],[Dias]],0)</f>
        <v>12</v>
      </c>
      <c r="T111" s="191">
        <f>IF(Cartera[[#This Row],[Dias]]&gt;99,Cartera[[#This Row],[Total vencido]],0)</f>
        <v>0</v>
      </c>
      <c r="U111" s="191">
        <f>IF(Cartera[[#This Row],[Mas de 100]]&gt;0,Cartera[[#This Row],[Dias]],0)</f>
        <v>0</v>
      </c>
      <c r="V111" s="191">
        <f>Cartera[[#This Row],[Vencimiento]]-Cartera[[#This Row],[Emision]]</f>
        <v>29.999895833330811</v>
      </c>
      <c r="W11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" s="204" t="str">
        <f>_xlfn.XLOOKUP(Cartera[[#This Row],[Nombre tercero]],Vendedor[Nombre],Vendedor[Vendedor],"",0,-1)</f>
        <v>ANGELA SILVESTRE</v>
      </c>
      <c r="Y111" s="204"/>
    </row>
    <row r="112" spans="1:25" ht="21" customHeight="1">
      <c r="A112" s="12" t="str">
        <f t="shared" si="3"/>
        <v>ABEL Y SOFIA SAS</v>
      </c>
      <c r="B112" s="228" t="s">
        <v>1210</v>
      </c>
      <c r="C112" s="229">
        <v>22913</v>
      </c>
      <c r="D112" s="230">
        <v>0</v>
      </c>
      <c r="E112" s="231">
        <v>45994.344918981478</v>
      </c>
      <c r="F112" s="231">
        <v>46024.344722222224</v>
      </c>
      <c r="G112" s="232">
        <v>12</v>
      </c>
      <c r="H112" s="232">
        <v>333500</v>
      </c>
      <c r="I112" s="232">
        <v>333500</v>
      </c>
      <c r="J112" s="232">
        <v>0</v>
      </c>
      <c r="K112" s="232">
        <v>0</v>
      </c>
      <c r="L112" s="232">
        <v>333500</v>
      </c>
      <c r="M112" s="232">
        <v>0</v>
      </c>
      <c r="N112" s="232">
        <v>0</v>
      </c>
      <c r="O112" s="232">
        <v>0</v>
      </c>
      <c r="P112" s="191">
        <f>SUM(Cartera[[#This Row],[1_a_8]:[&gt;30]])</f>
        <v>333500</v>
      </c>
      <c r="Q112" s="191">
        <f>+Cartera[[#This Row],[9_a_15]]+Cartera[[#This Row],[16_a_22]]+Cartera[[#This Row],[23_a_30]]</f>
        <v>333500</v>
      </c>
      <c r="R112" s="191">
        <f>IF(Cartera[[#This Row],[Dias]]&gt;8,Cartera[[#This Row],[Total vencido]],0)</f>
        <v>333500</v>
      </c>
      <c r="S112" s="191">
        <f>IF(Cartera[[#This Row],[Mas de 9]]&gt;0,Cartera[[#This Row],[Dias]],0)</f>
        <v>12</v>
      </c>
      <c r="T112" s="191">
        <f>IF(Cartera[[#This Row],[Dias]]&gt;99,Cartera[[#This Row],[Total vencido]],0)</f>
        <v>0</v>
      </c>
      <c r="U112" s="191">
        <f>IF(Cartera[[#This Row],[Mas de 100]]&gt;0,Cartera[[#This Row],[Dias]],0)</f>
        <v>0</v>
      </c>
      <c r="V112" s="191">
        <f>Cartera[[#This Row],[Vencimiento]]-Cartera[[#This Row],[Emision]]</f>
        <v>29.999803240745678</v>
      </c>
      <c r="W11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" s="204" t="str">
        <f>_xlfn.XLOOKUP(Cartera[[#This Row],[Nombre tercero]],Vendedor[Nombre],Vendedor[Vendedor],"",0,-1)</f>
        <v>ANGELA SILVESTRE</v>
      </c>
      <c r="Y112" s="204"/>
    </row>
    <row r="113" spans="1:25" ht="21" customHeight="1">
      <c r="A113" s="12" t="str">
        <f t="shared" si="3"/>
        <v>ABEL Y SOFIA SAS</v>
      </c>
      <c r="B113" s="199" t="s">
        <v>1210</v>
      </c>
      <c r="C113" s="200">
        <v>22915</v>
      </c>
      <c r="D113" s="54">
        <v>0</v>
      </c>
      <c r="E113" s="198">
        <v>45994.352361111109</v>
      </c>
      <c r="F113" s="198">
        <v>46024.352199074077</v>
      </c>
      <c r="G113" s="54">
        <v>12</v>
      </c>
      <c r="H113" s="54">
        <v>598000</v>
      </c>
      <c r="I113" s="54">
        <v>598000</v>
      </c>
      <c r="J113" s="54">
        <v>0</v>
      </c>
      <c r="K113" s="54">
        <v>0</v>
      </c>
      <c r="L113" s="54">
        <v>598000</v>
      </c>
      <c r="M113" s="54">
        <v>0</v>
      </c>
      <c r="N113" s="54">
        <v>0</v>
      </c>
      <c r="O113" s="54">
        <v>0</v>
      </c>
      <c r="P113" s="30">
        <f>SUM(Cartera[[#This Row],[1_a_8]:[&gt;30]])</f>
        <v>598000</v>
      </c>
      <c r="Q113" s="30">
        <f>+Cartera[[#This Row],[9_a_15]]+Cartera[[#This Row],[16_a_22]]+Cartera[[#This Row],[23_a_30]]</f>
        <v>598000</v>
      </c>
      <c r="R113" s="30">
        <f>IF(Cartera[[#This Row],[Dias]]&gt;8,Cartera[[#This Row],[Total vencido]],0)</f>
        <v>598000</v>
      </c>
      <c r="S113" s="30">
        <f>IF(Cartera[[#This Row],[Mas de 9]]&gt;0,Cartera[[#This Row],[Dias]],0)</f>
        <v>12</v>
      </c>
      <c r="T113" s="30">
        <f>IF(Cartera[[#This Row],[Dias]]&gt;99,Cartera[[#This Row],[Total vencido]],0)</f>
        <v>0</v>
      </c>
      <c r="U113" s="30">
        <f>IF(Cartera[[#This Row],[Mas de 100]]&gt;0,Cartera[[#This Row],[Dias]],0)</f>
        <v>0</v>
      </c>
      <c r="V113" s="30">
        <f>Cartera[[#This Row],[Vencimiento]]-Cartera[[#This Row],[Emision]]</f>
        <v>29.999837962968741</v>
      </c>
      <c r="W11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" s="205" t="str">
        <f>_xlfn.XLOOKUP(Cartera[[#This Row],[Nombre tercero]],Vendedor[Nombre],Vendedor[Vendedor],"",0,-1)</f>
        <v>ANGELA SILVESTRE</v>
      </c>
      <c r="Y113" s="204"/>
    </row>
    <row r="114" spans="1:25" ht="21" customHeight="1">
      <c r="A114" s="12" t="str">
        <f t="shared" si="3"/>
        <v>ABEL Y SOFIA SAS</v>
      </c>
      <c r="B114" s="199" t="s">
        <v>1210</v>
      </c>
      <c r="C114" s="200">
        <v>22928</v>
      </c>
      <c r="D114" s="54">
        <v>0</v>
      </c>
      <c r="E114" s="202">
        <v>45994.388402777775</v>
      </c>
      <c r="F114" s="202">
        <v>46024.38826388889</v>
      </c>
      <c r="G114" s="203">
        <v>12</v>
      </c>
      <c r="H114" s="203">
        <v>200399.97</v>
      </c>
      <c r="I114" s="203">
        <v>200399.97</v>
      </c>
      <c r="J114" s="203">
        <v>0</v>
      </c>
      <c r="K114" s="203">
        <v>0</v>
      </c>
      <c r="L114" s="203">
        <v>200399.97</v>
      </c>
      <c r="M114" s="203">
        <v>0</v>
      </c>
      <c r="N114" s="203">
        <v>0</v>
      </c>
      <c r="O114" s="203">
        <v>0</v>
      </c>
      <c r="P114" s="191">
        <f>SUM(Cartera[[#This Row],[1_a_8]:[&gt;30]])</f>
        <v>200399.97</v>
      </c>
      <c r="Q114" s="191">
        <f>+Cartera[[#This Row],[9_a_15]]+Cartera[[#This Row],[16_a_22]]+Cartera[[#This Row],[23_a_30]]</f>
        <v>200399.97</v>
      </c>
      <c r="R114" s="191">
        <f>IF(Cartera[[#This Row],[Dias]]&gt;8,Cartera[[#This Row],[Total vencido]],0)</f>
        <v>200399.97</v>
      </c>
      <c r="S114" s="191">
        <f>IF(Cartera[[#This Row],[Mas de 9]]&gt;0,Cartera[[#This Row],[Dias]],0)</f>
        <v>12</v>
      </c>
      <c r="T114" s="191">
        <f>IF(Cartera[[#This Row],[Dias]]&gt;99,Cartera[[#This Row],[Total vencido]],0)</f>
        <v>0</v>
      </c>
      <c r="U114" s="191">
        <f>IF(Cartera[[#This Row],[Mas de 100]]&gt;0,Cartera[[#This Row],[Dias]],0)</f>
        <v>0</v>
      </c>
      <c r="V114" s="191">
        <f>Cartera[[#This Row],[Vencimiento]]-Cartera[[#This Row],[Emision]]</f>
        <v>29.999861111115024</v>
      </c>
      <c r="W1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" s="204" t="str">
        <f>_xlfn.XLOOKUP(Cartera[[#This Row],[Nombre tercero]],Vendedor[Nombre],Vendedor[Vendedor],"",0,-1)</f>
        <v>ANGELA SILVESTRE</v>
      </c>
      <c r="Y114" s="204"/>
    </row>
    <row r="115" spans="1:25" ht="21" customHeight="1">
      <c r="A115" s="12" t="str">
        <f t="shared" si="3"/>
        <v>ABEL Y SOFIA SAS</v>
      </c>
      <c r="B115" s="199" t="s">
        <v>1210</v>
      </c>
      <c r="C115" s="200">
        <v>22936</v>
      </c>
      <c r="D115" s="54">
        <v>0</v>
      </c>
      <c r="E115" s="198">
        <v>45994.397280092591</v>
      </c>
      <c r="F115" s="198">
        <v>46024.397280092591</v>
      </c>
      <c r="G115" s="54">
        <v>12</v>
      </c>
      <c r="H115" s="54">
        <v>290700</v>
      </c>
      <c r="I115" s="54">
        <v>290700</v>
      </c>
      <c r="J115" s="54">
        <v>0</v>
      </c>
      <c r="K115" s="54">
        <v>0</v>
      </c>
      <c r="L115" s="54">
        <v>290700</v>
      </c>
      <c r="M115" s="54">
        <v>0</v>
      </c>
      <c r="N115" s="54">
        <v>0</v>
      </c>
      <c r="O115" s="54">
        <v>0</v>
      </c>
      <c r="P115" s="30">
        <f>SUM(Cartera[[#This Row],[1_a_8]:[&gt;30]])</f>
        <v>290700</v>
      </c>
      <c r="Q115" s="30">
        <f>+Cartera[[#This Row],[9_a_15]]+Cartera[[#This Row],[16_a_22]]+Cartera[[#This Row],[23_a_30]]</f>
        <v>290700</v>
      </c>
      <c r="R115" s="30">
        <f>IF(Cartera[[#This Row],[Dias]]&gt;8,Cartera[[#This Row],[Total vencido]],0)</f>
        <v>290700</v>
      </c>
      <c r="S115" s="30">
        <f>IF(Cartera[[#This Row],[Mas de 9]]&gt;0,Cartera[[#This Row],[Dias]],0)</f>
        <v>12</v>
      </c>
      <c r="T115" s="30">
        <f>IF(Cartera[[#This Row],[Dias]]&gt;99,Cartera[[#This Row],[Total vencido]],0)</f>
        <v>0</v>
      </c>
      <c r="U115" s="30">
        <f>IF(Cartera[[#This Row],[Mas de 100]]&gt;0,Cartera[[#This Row],[Dias]],0)</f>
        <v>0</v>
      </c>
      <c r="V115" s="30">
        <f>Cartera[[#This Row],[Vencimiento]]-Cartera[[#This Row],[Emision]]</f>
        <v>30</v>
      </c>
      <c r="W11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" s="205" t="str">
        <f>_xlfn.XLOOKUP(Cartera[[#This Row],[Nombre tercero]],Vendedor[Nombre],Vendedor[Vendedor],"",0,-1)</f>
        <v>ANGELA SILVESTRE</v>
      </c>
      <c r="Y115" s="204"/>
    </row>
    <row r="116" spans="1:25" ht="21" customHeight="1">
      <c r="A116" s="12" t="str">
        <f t="shared" ref="A116:A147" si="4">+A115</f>
        <v>ABEL Y SOFIA SAS</v>
      </c>
      <c r="B116" s="199" t="s">
        <v>1210</v>
      </c>
      <c r="C116" s="200">
        <v>22945</v>
      </c>
      <c r="D116" s="54">
        <v>0</v>
      </c>
      <c r="E116" s="198">
        <v>45995.279016203705</v>
      </c>
      <c r="F116" s="198">
        <v>46025.278900462959</v>
      </c>
      <c r="G116" s="54">
        <v>11</v>
      </c>
      <c r="H116" s="54">
        <v>1076599.97</v>
      </c>
      <c r="I116" s="54">
        <v>922200</v>
      </c>
      <c r="J116" s="54">
        <v>0</v>
      </c>
      <c r="K116" s="54">
        <v>0</v>
      </c>
      <c r="L116" s="54">
        <v>922200</v>
      </c>
      <c r="M116" s="54">
        <v>0</v>
      </c>
      <c r="N116" s="54">
        <v>0</v>
      </c>
      <c r="O116" s="54">
        <v>0</v>
      </c>
      <c r="P116" s="30">
        <f>SUM(Cartera[[#This Row],[1_a_8]:[&gt;30]])</f>
        <v>922200</v>
      </c>
      <c r="Q116" s="30">
        <f>+Cartera[[#This Row],[9_a_15]]+Cartera[[#This Row],[16_a_22]]+Cartera[[#This Row],[23_a_30]]</f>
        <v>922200</v>
      </c>
      <c r="R116" s="30">
        <f>IF(Cartera[[#This Row],[Dias]]&gt;8,Cartera[[#This Row],[Total vencido]],0)</f>
        <v>922200</v>
      </c>
      <c r="S116" s="30">
        <f>IF(Cartera[[#This Row],[Mas de 9]]&gt;0,Cartera[[#This Row],[Dias]],0)</f>
        <v>11</v>
      </c>
      <c r="T116" s="30">
        <f>IF(Cartera[[#This Row],[Dias]]&gt;99,Cartera[[#This Row],[Total vencido]],0)</f>
        <v>0</v>
      </c>
      <c r="U116" s="30">
        <f>IF(Cartera[[#This Row],[Mas de 100]]&gt;0,Cartera[[#This Row],[Dias]],0)</f>
        <v>0</v>
      </c>
      <c r="V116" s="31">
        <f>Cartera[[#This Row],[Vencimiento]]-Cartera[[#This Row],[Emision]]</f>
        <v>29.999884259254031</v>
      </c>
      <c r="W11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" s="205" t="str">
        <f>_xlfn.XLOOKUP(Cartera[[#This Row],[Nombre tercero]],Vendedor[Nombre],Vendedor[Vendedor],"",0,-1)</f>
        <v>ANGELA SILVESTRE</v>
      </c>
      <c r="Y116" s="204"/>
    </row>
    <row r="117" spans="1:25" ht="21" customHeight="1">
      <c r="A117" s="12" t="str">
        <f t="shared" si="4"/>
        <v>ABEL Y SOFIA SAS</v>
      </c>
      <c r="B117" s="199" t="s">
        <v>1210</v>
      </c>
      <c r="C117" s="200">
        <v>22953</v>
      </c>
      <c r="D117" s="54">
        <v>0</v>
      </c>
      <c r="E117" s="198">
        <v>45995.28570601852</v>
      </c>
      <c r="F117" s="198">
        <v>46025.285578703704</v>
      </c>
      <c r="G117" s="54">
        <v>11</v>
      </c>
      <c r="H117" s="54">
        <v>2513200</v>
      </c>
      <c r="I117" s="54">
        <v>2513200</v>
      </c>
      <c r="J117" s="54">
        <v>0</v>
      </c>
      <c r="K117" s="54">
        <v>0</v>
      </c>
      <c r="L117" s="54">
        <v>2513200</v>
      </c>
      <c r="M117" s="54">
        <v>0</v>
      </c>
      <c r="N117" s="54">
        <v>0</v>
      </c>
      <c r="O117" s="54">
        <v>0</v>
      </c>
      <c r="P117" s="191">
        <f>SUM(Cartera[[#This Row],[1_a_8]:[&gt;30]])</f>
        <v>2513200</v>
      </c>
      <c r="Q117" s="191">
        <f>+Cartera[[#This Row],[9_a_15]]+Cartera[[#This Row],[16_a_22]]+Cartera[[#This Row],[23_a_30]]</f>
        <v>2513200</v>
      </c>
      <c r="R117" s="191">
        <f>IF(Cartera[[#This Row],[Dias]]&gt;8,Cartera[[#This Row],[Total vencido]],0)</f>
        <v>2513200</v>
      </c>
      <c r="S117" s="191">
        <f>IF(Cartera[[#This Row],[Mas de 9]]&gt;0,Cartera[[#This Row],[Dias]],0)</f>
        <v>11</v>
      </c>
      <c r="T117" s="191">
        <f>IF(Cartera[[#This Row],[Dias]]&gt;99,Cartera[[#This Row],[Total vencido]],0)</f>
        <v>0</v>
      </c>
      <c r="U117" s="191">
        <f>IF(Cartera[[#This Row],[Mas de 100]]&gt;0,Cartera[[#This Row],[Dias]],0)</f>
        <v>0</v>
      </c>
      <c r="V117" s="191">
        <f>Cartera[[#This Row],[Vencimiento]]-Cartera[[#This Row],[Emision]]</f>
        <v>29.999872685184528</v>
      </c>
      <c r="W11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" s="204" t="str">
        <f>_xlfn.XLOOKUP(Cartera[[#This Row],[Nombre tercero]],Vendedor[Nombre],Vendedor[Vendedor],"",0,-1)</f>
        <v>ANGELA SILVESTRE</v>
      </c>
      <c r="Y117" s="204"/>
    </row>
    <row r="118" spans="1:25" ht="21" customHeight="1">
      <c r="A118" s="12" t="str">
        <f t="shared" si="4"/>
        <v>ABEL Y SOFIA SAS</v>
      </c>
      <c r="B118" s="199" t="s">
        <v>1210</v>
      </c>
      <c r="C118" s="200">
        <v>22969</v>
      </c>
      <c r="D118" s="54">
        <v>0</v>
      </c>
      <c r="E118" s="198">
        <v>45995.423252314817</v>
      </c>
      <c r="F118" s="198">
        <v>46025.423148148147</v>
      </c>
      <c r="G118" s="54">
        <v>11</v>
      </c>
      <c r="H118" s="54">
        <v>6995200</v>
      </c>
      <c r="I118" s="54">
        <v>6995200</v>
      </c>
      <c r="J118" s="54">
        <v>0</v>
      </c>
      <c r="K118" s="54">
        <v>0</v>
      </c>
      <c r="L118" s="54">
        <v>6995200</v>
      </c>
      <c r="M118" s="54">
        <v>0</v>
      </c>
      <c r="N118" s="54">
        <v>0</v>
      </c>
      <c r="O118" s="54">
        <v>0</v>
      </c>
      <c r="P118" s="191">
        <f>SUM(Cartera[[#This Row],[1_a_8]:[&gt;30]])</f>
        <v>6995200</v>
      </c>
      <c r="Q118" s="191">
        <f>+Cartera[[#This Row],[9_a_15]]+Cartera[[#This Row],[16_a_22]]+Cartera[[#This Row],[23_a_30]]</f>
        <v>6995200</v>
      </c>
      <c r="R118" s="191">
        <f>IF(Cartera[[#This Row],[Dias]]&gt;8,Cartera[[#This Row],[Total vencido]],0)</f>
        <v>6995200</v>
      </c>
      <c r="S118" s="191">
        <f>IF(Cartera[[#This Row],[Mas de 9]]&gt;0,Cartera[[#This Row],[Dias]],0)</f>
        <v>11</v>
      </c>
      <c r="T118" s="191">
        <f>IF(Cartera[[#This Row],[Dias]]&gt;99,Cartera[[#This Row],[Total vencido]],0)</f>
        <v>0</v>
      </c>
      <c r="U118" s="191">
        <f>IF(Cartera[[#This Row],[Mas de 100]]&gt;0,Cartera[[#This Row],[Dias]],0)</f>
        <v>0</v>
      </c>
      <c r="V118" s="191">
        <f>Cartera[[#This Row],[Vencimiento]]-Cartera[[#This Row],[Emision]]</f>
        <v>29.999895833330811</v>
      </c>
      <c r="W11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" s="204" t="str">
        <f>_xlfn.XLOOKUP(Cartera[[#This Row],[Nombre tercero]],Vendedor[Nombre],Vendedor[Vendedor],"",0,-1)</f>
        <v>ANGELA SILVESTRE</v>
      </c>
      <c r="Y118" s="204"/>
    </row>
    <row r="119" spans="1:25" ht="21" customHeight="1">
      <c r="A119" s="12" t="str">
        <f t="shared" si="4"/>
        <v>ABEL Y SOFIA SAS</v>
      </c>
      <c r="B119" s="199" t="s">
        <v>1210</v>
      </c>
      <c r="C119" s="200">
        <v>22986</v>
      </c>
      <c r="D119" s="54">
        <v>0</v>
      </c>
      <c r="E119" s="198">
        <v>45996.355451388888</v>
      </c>
      <c r="F119" s="198">
        <v>46026.355104166665</v>
      </c>
      <c r="G119" s="54">
        <v>10</v>
      </c>
      <c r="H119" s="54">
        <v>132399.99</v>
      </c>
      <c r="I119" s="54">
        <v>132399.99</v>
      </c>
      <c r="J119" s="54">
        <v>0</v>
      </c>
      <c r="K119" s="54">
        <v>0</v>
      </c>
      <c r="L119" s="54">
        <v>132399.99</v>
      </c>
      <c r="M119" s="54">
        <v>0</v>
      </c>
      <c r="N119" s="54">
        <v>0</v>
      </c>
      <c r="O119" s="54">
        <v>0</v>
      </c>
      <c r="P119" s="191">
        <f>SUM(Cartera[[#This Row],[1_a_8]:[&gt;30]])</f>
        <v>132399.99</v>
      </c>
      <c r="Q119" s="191">
        <f>+Cartera[[#This Row],[9_a_15]]+Cartera[[#This Row],[16_a_22]]+Cartera[[#This Row],[23_a_30]]</f>
        <v>132399.99</v>
      </c>
      <c r="R119" s="191">
        <f>IF(Cartera[[#This Row],[Dias]]&gt;8,Cartera[[#This Row],[Total vencido]],0)</f>
        <v>132399.99</v>
      </c>
      <c r="S119" s="191">
        <f>IF(Cartera[[#This Row],[Mas de 9]]&gt;0,Cartera[[#This Row],[Dias]],0)</f>
        <v>10</v>
      </c>
      <c r="T119" s="191">
        <f>IF(Cartera[[#This Row],[Dias]]&gt;99,Cartera[[#This Row],[Total vencido]],0)</f>
        <v>0</v>
      </c>
      <c r="U119" s="191">
        <f>IF(Cartera[[#This Row],[Mas de 100]]&gt;0,Cartera[[#This Row],[Dias]],0)</f>
        <v>0</v>
      </c>
      <c r="V119" s="191">
        <f>Cartera[[#This Row],[Vencimiento]]-Cartera[[#This Row],[Emision]]</f>
        <v>29.999652777776646</v>
      </c>
      <c r="W11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" s="204" t="str">
        <f>_xlfn.XLOOKUP(Cartera[[#This Row],[Nombre tercero]],Vendedor[Nombre],Vendedor[Vendedor],"",0,-1)</f>
        <v>ANGELA SILVESTRE</v>
      </c>
      <c r="Y119" s="204"/>
    </row>
    <row r="120" spans="1:25" ht="21" customHeight="1">
      <c r="A120" s="12" t="str">
        <f t="shared" si="4"/>
        <v>ABEL Y SOFIA SAS</v>
      </c>
      <c r="B120" s="199" t="s">
        <v>1210</v>
      </c>
      <c r="C120" s="200">
        <v>22998</v>
      </c>
      <c r="D120" s="54">
        <v>0</v>
      </c>
      <c r="E120" s="202">
        <v>45996.377997685187</v>
      </c>
      <c r="F120" s="202">
        <v>46026.37767361111</v>
      </c>
      <c r="G120" s="203">
        <v>10</v>
      </c>
      <c r="H120" s="203">
        <v>1149400</v>
      </c>
      <c r="I120" s="203">
        <v>1149400</v>
      </c>
      <c r="J120" s="203">
        <v>0</v>
      </c>
      <c r="K120" s="203">
        <v>0</v>
      </c>
      <c r="L120" s="203">
        <v>1149400</v>
      </c>
      <c r="M120" s="203">
        <v>0</v>
      </c>
      <c r="N120" s="203">
        <v>0</v>
      </c>
      <c r="O120" s="203">
        <v>0</v>
      </c>
      <c r="P120" s="191">
        <f>SUM(Cartera[[#This Row],[1_a_8]:[&gt;30]])</f>
        <v>1149400</v>
      </c>
      <c r="Q120" s="191">
        <f>+Cartera[[#This Row],[9_a_15]]+Cartera[[#This Row],[16_a_22]]+Cartera[[#This Row],[23_a_30]]</f>
        <v>1149400</v>
      </c>
      <c r="R120" s="191">
        <f>IF(Cartera[[#This Row],[Dias]]&gt;8,Cartera[[#This Row],[Total vencido]],0)</f>
        <v>1149400</v>
      </c>
      <c r="S120" s="191">
        <f>IF(Cartera[[#This Row],[Mas de 9]]&gt;0,Cartera[[#This Row],[Dias]],0)</f>
        <v>10</v>
      </c>
      <c r="T120" s="191">
        <f>IF(Cartera[[#This Row],[Dias]]&gt;99,Cartera[[#This Row],[Total vencido]],0)</f>
        <v>0</v>
      </c>
      <c r="U120" s="191">
        <f>IF(Cartera[[#This Row],[Mas de 100]]&gt;0,Cartera[[#This Row],[Dias]],0)</f>
        <v>0</v>
      </c>
      <c r="V120" s="191">
        <f>Cartera[[#This Row],[Vencimiento]]-Cartera[[#This Row],[Emision]]</f>
        <v>29.999675925922929</v>
      </c>
      <c r="W12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" s="204" t="str">
        <f>_xlfn.XLOOKUP(Cartera[[#This Row],[Nombre tercero]],Vendedor[Nombre],Vendedor[Vendedor],"",0,-1)</f>
        <v>ANGELA SILVESTRE</v>
      </c>
      <c r="Y120" s="204"/>
    </row>
    <row r="121" spans="1:25" ht="21" customHeight="1">
      <c r="A121" s="12" t="str">
        <f t="shared" si="4"/>
        <v>ABEL Y SOFIA SAS</v>
      </c>
      <c r="B121" s="199" t="s">
        <v>1210</v>
      </c>
      <c r="C121" s="200">
        <v>23014</v>
      </c>
      <c r="D121" s="54">
        <v>0</v>
      </c>
      <c r="E121" s="202">
        <v>45997.276886574073</v>
      </c>
      <c r="F121" s="202">
        <v>46027.271886574075</v>
      </c>
      <c r="G121" s="203">
        <v>9</v>
      </c>
      <c r="H121" s="203">
        <v>1695400</v>
      </c>
      <c r="I121" s="203">
        <v>1695400</v>
      </c>
      <c r="J121" s="203">
        <v>0</v>
      </c>
      <c r="K121" s="203">
        <v>0</v>
      </c>
      <c r="L121" s="203">
        <v>1695400</v>
      </c>
      <c r="M121" s="203">
        <v>0</v>
      </c>
      <c r="N121" s="203">
        <v>0</v>
      </c>
      <c r="O121" s="203">
        <v>0</v>
      </c>
      <c r="P121" s="191">
        <f>SUM(Cartera[[#This Row],[1_a_8]:[&gt;30]])</f>
        <v>1695400</v>
      </c>
      <c r="Q121" s="191">
        <f>+Cartera[[#This Row],[9_a_15]]+Cartera[[#This Row],[16_a_22]]+Cartera[[#This Row],[23_a_30]]</f>
        <v>1695400</v>
      </c>
      <c r="R121" s="191">
        <f>IF(Cartera[[#This Row],[Dias]]&gt;8,Cartera[[#This Row],[Total vencido]],0)</f>
        <v>1695400</v>
      </c>
      <c r="S121" s="191">
        <f>IF(Cartera[[#This Row],[Mas de 9]]&gt;0,Cartera[[#This Row],[Dias]],0)</f>
        <v>9</v>
      </c>
      <c r="T121" s="191">
        <f>IF(Cartera[[#This Row],[Dias]]&gt;99,Cartera[[#This Row],[Total vencido]],0)</f>
        <v>0</v>
      </c>
      <c r="U121" s="191">
        <f>IF(Cartera[[#This Row],[Mas de 100]]&gt;0,Cartera[[#This Row],[Dias]],0)</f>
        <v>0</v>
      </c>
      <c r="V121" s="191">
        <f>Cartera[[#This Row],[Vencimiento]]-Cartera[[#This Row],[Emision]]</f>
        <v>29.995000000002619</v>
      </c>
      <c r="W12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" s="204" t="str">
        <f>_xlfn.XLOOKUP(Cartera[[#This Row],[Nombre tercero]],Vendedor[Nombre],Vendedor[Vendedor],"",0,-1)</f>
        <v>ANGELA SILVESTRE</v>
      </c>
      <c r="Y121" s="204"/>
    </row>
    <row r="122" spans="1:25" ht="21" customHeight="1">
      <c r="A122" s="12" t="str">
        <f t="shared" si="4"/>
        <v>ABEL Y SOFIA SAS</v>
      </c>
      <c r="B122" s="199" t="s">
        <v>1210</v>
      </c>
      <c r="C122" s="200">
        <v>23015</v>
      </c>
      <c r="D122" s="54">
        <v>0</v>
      </c>
      <c r="E122" s="202">
        <v>45997.279236111113</v>
      </c>
      <c r="F122" s="202">
        <v>46027.279097222221</v>
      </c>
      <c r="G122" s="203">
        <v>9</v>
      </c>
      <c r="H122" s="203">
        <v>848700</v>
      </c>
      <c r="I122" s="203">
        <v>848700</v>
      </c>
      <c r="J122" s="203">
        <v>0</v>
      </c>
      <c r="K122" s="203">
        <v>0</v>
      </c>
      <c r="L122" s="203">
        <v>848700</v>
      </c>
      <c r="M122" s="203">
        <v>0</v>
      </c>
      <c r="N122" s="203">
        <v>0</v>
      </c>
      <c r="O122" s="203">
        <v>0</v>
      </c>
      <c r="P122" s="191">
        <f>SUM(Cartera[[#This Row],[1_a_8]:[&gt;30]])</f>
        <v>848700</v>
      </c>
      <c r="Q122" s="191">
        <f>+Cartera[[#This Row],[9_a_15]]+Cartera[[#This Row],[16_a_22]]+Cartera[[#This Row],[23_a_30]]</f>
        <v>848700</v>
      </c>
      <c r="R122" s="191">
        <f>IF(Cartera[[#This Row],[Dias]]&gt;8,Cartera[[#This Row],[Total vencido]],0)</f>
        <v>848700</v>
      </c>
      <c r="S122" s="191">
        <f>IF(Cartera[[#This Row],[Mas de 9]]&gt;0,Cartera[[#This Row],[Dias]],0)</f>
        <v>9</v>
      </c>
      <c r="T122" s="191">
        <f>IF(Cartera[[#This Row],[Dias]]&gt;99,Cartera[[#This Row],[Total vencido]],0)</f>
        <v>0</v>
      </c>
      <c r="U122" s="191">
        <f>IF(Cartera[[#This Row],[Mas de 100]]&gt;0,Cartera[[#This Row],[Dias]],0)</f>
        <v>0</v>
      </c>
      <c r="V122" s="191">
        <f>Cartera[[#This Row],[Vencimiento]]-Cartera[[#This Row],[Emision]]</f>
        <v>29.999861111107748</v>
      </c>
      <c r="W12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" s="204" t="str">
        <f>_xlfn.XLOOKUP(Cartera[[#This Row],[Nombre tercero]],Vendedor[Nombre],Vendedor[Vendedor],"",0,-1)</f>
        <v>ANGELA SILVESTRE</v>
      </c>
      <c r="Y122" s="204"/>
    </row>
    <row r="123" spans="1:25" ht="21" customHeight="1">
      <c r="A123" s="12" t="str">
        <f t="shared" si="4"/>
        <v>ABEL Y SOFIA SAS</v>
      </c>
      <c r="B123" s="199" t="s">
        <v>1210</v>
      </c>
      <c r="C123" s="200">
        <v>23022</v>
      </c>
      <c r="D123" s="54">
        <v>0</v>
      </c>
      <c r="E123" s="198">
        <v>45997.312337962961</v>
      </c>
      <c r="F123" s="198">
        <v>46027.312222222223</v>
      </c>
      <c r="G123" s="54">
        <v>9</v>
      </c>
      <c r="H123" s="54">
        <v>164100</v>
      </c>
      <c r="I123" s="54">
        <v>164100</v>
      </c>
      <c r="J123" s="54">
        <v>0</v>
      </c>
      <c r="K123" s="54">
        <v>0</v>
      </c>
      <c r="L123" s="54">
        <v>164100</v>
      </c>
      <c r="M123" s="54">
        <v>0</v>
      </c>
      <c r="N123" s="54">
        <v>0</v>
      </c>
      <c r="O123" s="54">
        <v>0</v>
      </c>
      <c r="P123" s="30">
        <f>SUM(Cartera[[#This Row],[1_a_8]:[&gt;30]])</f>
        <v>164100</v>
      </c>
      <c r="Q123" s="30">
        <f>+Cartera[[#This Row],[9_a_15]]+Cartera[[#This Row],[16_a_22]]+Cartera[[#This Row],[23_a_30]]</f>
        <v>164100</v>
      </c>
      <c r="R123" s="30">
        <f>IF(Cartera[[#This Row],[Dias]]&gt;8,Cartera[[#This Row],[Total vencido]],0)</f>
        <v>164100</v>
      </c>
      <c r="S123" s="30">
        <f>IF(Cartera[[#This Row],[Mas de 9]]&gt;0,Cartera[[#This Row],[Dias]],0)</f>
        <v>9</v>
      </c>
      <c r="T123" s="30">
        <f>IF(Cartera[[#This Row],[Dias]]&gt;99,Cartera[[#This Row],[Total vencido]],0)</f>
        <v>0</v>
      </c>
      <c r="U123" s="30">
        <f>IF(Cartera[[#This Row],[Mas de 100]]&gt;0,Cartera[[#This Row],[Dias]],0)</f>
        <v>0</v>
      </c>
      <c r="V123" s="30">
        <f>Cartera[[#This Row],[Vencimiento]]-Cartera[[#This Row],[Emision]]</f>
        <v>29.999884259261307</v>
      </c>
      <c r="W12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3" s="205" t="str">
        <f>_xlfn.XLOOKUP(Cartera[[#This Row],[Nombre tercero]],Vendedor[Nombre],Vendedor[Vendedor],"",0,-1)</f>
        <v>ANGELA SILVESTRE</v>
      </c>
      <c r="Y123" s="204"/>
    </row>
    <row r="124" spans="1:25" ht="21" customHeight="1">
      <c r="A124" s="12" t="str">
        <f t="shared" si="4"/>
        <v>ABEL Y SOFIA SAS</v>
      </c>
      <c r="B124" s="199" t="s">
        <v>1210</v>
      </c>
      <c r="C124" s="200">
        <v>23023</v>
      </c>
      <c r="D124" s="54">
        <v>0</v>
      </c>
      <c r="E124" s="198">
        <v>45997.319062499999</v>
      </c>
      <c r="F124" s="198">
        <v>46027.313402777778</v>
      </c>
      <c r="G124" s="54">
        <v>9</v>
      </c>
      <c r="H124" s="54">
        <v>649900</v>
      </c>
      <c r="I124" s="54">
        <v>649900</v>
      </c>
      <c r="J124" s="54">
        <v>0</v>
      </c>
      <c r="K124" s="54">
        <v>0</v>
      </c>
      <c r="L124" s="54">
        <v>649900</v>
      </c>
      <c r="M124" s="54">
        <v>0</v>
      </c>
      <c r="N124" s="54">
        <v>0</v>
      </c>
      <c r="O124" s="54">
        <v>0</v>
      </c>
      <c r="P124" s="30">
        <f>SUM(Cartera[[#This Row],[1_a_8]:[&gt;30]])</f>
        <v>649900</v>
      </c>
      <c r="Q124" s="30">
        <f>+Cartera[[#This Row],[9_a_15]]+Cartera[[#This Row],[16_a_22]]+Cartera[[#This Row],[23_a_30]]</f>
        <v>649900</v>
      </c>
      <c r="R124" s="30">
        <f>IF(Cartera[[#This Row],[Dias]]&gt;8,Cartera[[#This Row],[Total vencido]],0)</f>
        <v>649900</v>
      </c>
      <c r="S124" s="30">
        <f>IF(Cartera[[#This Row],[Mas de 9]]&gt;0,Cartera[[#This Row],[Dias]],0)</f>
        <v>9</v>
      </c>
      <c r="T124" s="30">
        <f>IF(Cartera[[#This Row],[Dias]]&gt;99,Cartera[[#This Row],[Total vencido]],0)</f>
        <v>0</v>
      </c>
      <c r="U124" s="30">
        <f>IF(Cartera[[#This Row],[Mas de 100]]&gt;0,Cartera[[#This Row],[Dias]],0)</f>
        <v>0</v>
      </c>
      <c r="V124" s="30">
        <f>Cartera[[#This Row],[Vencimiento]]-Cartera[[#This Row],[Emision]]</f>
        <v>29.994340277778974</v>
      </c>
      <c r="W12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4" s="205" t="str">
        <f>_xlfn.XLOOKUP(Cartera[[#This Row],[Nombre tercero]],Vendedor[Nombre],Vendedor[Vendedor],"",0,-1)</f>
        <v>ANGELA SILVESTRE</v>
      </c>
      <c r="Y124" s="204"/>
    </row>
    <row r="125" spans="1:25" ht="21" customHeight="1">
      <c r="A125" s="12" t="str">
        <f t="shared" si="4"/>
        <v>ABEL Y SOFIA SAS</v>
      </c>
      <c r="B125" s="199" t="s">
        <v>1210</v>
      </c>
      <c r="C125" s="200">
        <v>23033</v>
      </c>
      <c r="D125" s="54">
        <v>0</v>
      </c>
      <c r="E125" s="198">
        <v>45997.38517361111</v>
      </c>
      <c r="F125" s="198">
        <v>46027.375833333332</v>
      </c>
      <c r="G125" s="54">
        <v>9</v>
      </c>
      <c r="H125" s="54">
        <v>1333300</v>
      </c>
      <c r="I125" s="54">
        <v>1333300</v>
      </c>
      <c r="J125" s="54">
        <v>0</v>
      </c>
      <c r="K125" s="54">
        <v>0</v>
      </c>
      <c r="L125" s="54">
        <v>1333300</v>
      </c>
      <c r="M125" s="54">
        <v>0</v>
      </c>
      <c r="N125" s="54">
        <v>0</v>
      </c>
      <c r="O125" s="54">
        <v>0</v>
      </c>
      <c r="P125" s="30">
        <f>SUM(Cartera[[#This Row],[1_a_8]:[&gt;30]])</f>
        <v>1333300</v>
      </c>
      <c r="Q125" s="30">
        <f>+Cartera[[#This Row],[9_a_15]]+Cartera[[#This Row],[16_a_22]]+Cartera[[#This Row],[23_a_30]]</f>
        <v>1333300</v>
      </c>
      <c r="R125" s="30">
        <f>IF(Cartera[[#This Row],[Dias]]&gt;8,Cartera[[#This Row],[Total vencido]],0)</f>
        <v>1333300</v>
      </c>
      <c r="S125" s="30">
        <f>IF(Cartera[[#This Row],[Mas de 9]]&gt;0,Cartera[[#This Row],[Dias]],0)</f>
        <v>9</v>
      </c>
      <c r="T125" s="30">
        <f>IF(Cartera[[#This Row],[Dias]]&gt;99,Cartera[[#This Row],[Total vencido]],0)</f>
        <v>0</v>
      </c>
      <c r="U125" s="30">
        <f>IF(Cartera[[#This Row],[Mas de 100]]&gt;0,Cartera[[#This Row],[Dias]],0)</f>
        <v>0</v>
      </c>
      <c r="V125" s="31">
        <f>Cartera[[#This Row],[Vencimiento]]-Cartera[[#This Row],[Emision]]</f>
        <v>29.990659722221608</v>
      </c>
      <c r="W12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5" s="205" t="str">
        <f>_xlfn.XLOOKUP(Cartera[[#This Row],[Nombre tercero]],Vendedor[Nombre],Vendedor[Vendedor],"",0,-1)</f>
        <v>ANGELA SILVESTRE</v>
      </c>
      <c r="Y125" s="204"/>
    </row>
    <row r="126" spans="1:25" ht="21" customHeight="1">
      <c r="A126" s="12" t="str">
        <f t="shared" si="4"/>
        <v>ABEL Y SOFIA SAS</v>
      </c>
      <c r="B126" s="199" t="s">
        <v>1210</v>
      </c>
      <c r="C126" s="200">
        <v>23036</v>
      </c>
      <c r="D126" s="54">
        <v>0</v>
      </c>
      <c r="E126" s="198">
        <v>45997.400706018518</v>
      </c>
      <c r="F126" s="198">
        <v>46027.396944444445</v>
      </c>
      <c r="G126" s="54">
        <v>9</v>
      </c>
      <c r="H126" s="54">
        <v>1650000</v>
      </c>
      <c r="I126" s="54">
        <v>1650000</v>
      </c>
      <c r="J126" s="54">
        <v>0</v>
      </c>
      <c r="K126" s="54">
        <v>0</v>
      </c>
      <c r="L126" s="54">
        <v>1650000</v>
      </c>
      <c r="M126" s="54">
        <v>0</v>
      </c>
      <c r="N126" s="54">
        <v>0</v>
      </c>
      <c r="O126" s="54">
        <v>0</v>
      </c>
      <c r="P126" s="191">
        <f>SUM(Cartera[[#This Row],[1_a_8]:[&gt;30]])</f>
        <v>1650000</v>
      </c>
      <c r="Q126" s="191">
        <f>+Cartera[[#This Row],[9_a_15]]+Cartera[[#This Row],[16_a_22]]+Cartera[[#This Row],[23_a_30]]</f>
        <v>1650000</v>
      </c>
      <c r="R126" s="191">
        <f>IF(Cartera[[#This Row],[Dias]]&gt;8,Cartera[[#This Row],[Total vencido]],0)</f>
        <v>1650000</v>
      </c>
      <c r="S126" s="191">
        <f>IF(Cartera[[#This Row],[Mas de 9]]&gt;0,Cartera[[#This Row],[Dias]],0)</f>
        <v>9</v>
      </c>
      <c r="T126" s="191">
        <f>IF(Cartera[[#This Row],[Dias]]&gt;99,Cartera[[#This Row],[Total vencido]],0)</f>
        <v>0</v>
      </c>
      <c r="U126" s="191">
        <f>IF(Cartera[[#This Row],[Mas de 100]]&gt;0,Cartera[[#This Row],[Dias]],0)</f>
        <v>0</v>
      </c>
      <c r="V126" s="191">
        <f>Cartera[[#This Row],[Vencimiento]]-Cartera[[#This Row],[Emision]]</f>
        <v>29.996238425927004</v>
      </c>
      <c r="W1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6" s="204" t="str">
        <f>_xlfn.XLOOKUP(Cartera[[#This Row],[Nombre tercero]],Vendedor[Nombre],Vendedor[Vendedor],"",0,-1)</f>
        <v>ANGELA SILVESTRE</v>
      </c>
      <c r="Y126" s="204"/>
    </row>
    <row r="127" spans="1:25" ht="21" customHeight="1">
      <c r="A127" s="12" t="str">
        <f t="shared" si="4"/>
        <v>ABEL Y SOFIA SAS</v>
      </c>
      <c r="B127" s="199" t="s">
        <v>1210</v>
      </c>
      <c r="C127" s="200">
        <v>23038</v>
      </c>
      <c r="D127" s="54">
        <v>0</v>
      </c>
      <c r="E127" s="202">
        <v>45997.409884259258</v>
      </c>
      <c r="F127" s="202">
        <v>46027.40965277778</v>
      </c>
      <c r="G127" s="203">
        <v>9</v>
      </c>
      <c r="H127" s="203">
        <v>3955200</v>
      </c>
      <c r="I127" s="203">
        <v>3795200</v>
      </c>
      <c r="J127" s="203">
        <v>0</v>
      </c>
      <c r="K127" s="203">
        <v>0</v>
      </c>
      <c r="L127" s="203">
        <v>3795200</v>
      </c>
      <c r="M127" s="203">
        <v>0</v>
      </c>
      <c r="N127" s="203">
        <v>0</v>
      </c>
      <c r="O127" s="203">
        <v>0</v>
      </c>
      <c r="P127" s="191">
        <f>SUM(Cartera[[#This Row],[1_a_8]:[&gt;30]])</f>
        <v>3795200</v>
      </c>
      <c r="Q127" s="191">
        <f>+Cartera[[#This Row],[9_a_15]]+Cartera[[#This Row],[16_a_22]]+Cartera[[#This Row],[23_a_30]]</f>
        <v>3795200</v>
      </c>
      <c r="R127" s="191">
        <f>IF(Cartera[[#This Row],[Dias]]&gt;8,Cartera[[#This Row],[Total vencido]],0)</f>
        <v>3795200</v>
      </c>
      <c r="S127" s="191">
        <f>IF(Cartera[[#This Row],[Mas de 9]]&gt;0,Cartera[[#This Row],[Dias]],0)</f>
        <v>9</v>
      </c>
      <c r="T127" s="191">
        <f>IF(Cartera[[#This Row],[Dias]]&gt;99,Cartera[[#This Row],[Total vencido]],0)</f>
        <v>0</v>
      </c>
      <c r="U127" s="191">
        <f>IF(Cartera[[#This Row],[Mas de 100]]&gt;0,Cartera[[#This Row],[Dias]],0)</f>
        <v>0</v>
      </c>
      <c r="V127" s="191">
        <f>Cartera[[#This Row],[Vencimiento]]-Cartera[[#This Row],[Emision]]</f>
        <v>29.999768518522615</v>
      </c>
      <c r="W1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7" s="204" t="str">
        <f>_xlfn.XLOOKUP(Cartera[[#This Row],[Nombre tercero]],Vendedor[Nombre],Vendedor[Vendedor],"",0,-1)</f>
        <v>ANGELA SILVESTRE</v>
      </c>
      <c r="Y127" s="204"/>
    </row>
    <row r="128" spans="1:25" ht="21" customHeight="1">
      <c r="A128" s="12" t="str">
        <f t="shared" si="4"/>
        <v>ABEL Y SOFIA SAS</v>
      </c>
      <c r="B128" s="199" t="s">
        <v>1210</v>
      </c>
      <c r="C128" s="200">
        <v>23069</v>
      </c>
      <c r="D128" s="54">
        <v>0</v>
      </c>
      <c r="E128" s="198">
        <v>46000.334861111114</v>
      </c>
      <c r="F128" s="198">
        <v>46030.334745370368</v>
      </c>
      <c r="G128" s="54">
        <v>6</v>
      </c>
      <c r="H128" s="54">
        <v>76079.990000000005</v>
      </c>
      <c r="I128" s="54">
        <v>76079.990000000005</v>
      </c>
      <c r="J128" s="54">
        <v>0</v>
      </c>
      <c r="K128" s="54">
        <v>76079.990000000005</v>
      </c>
      <c r="L128" s="54">
        <v>0</v>
      </c>
      <c r="M128" s="54">
        <v>0</v>
      </c>
      <c r="N128" s="54">
        <v>0</v>
      </c>
      <c r="O128" s="54">
        <v>0</v>
      </c>
      <c r="P128" s="30">
        <f>SUM(Cartera[[#This Row],[1_a_8]:[&gt;30]])</f>
        <v>76079.990000000005</v>
      </c>
      <c r="Q128" s="22">
        <f>+Cartera[[#This Row],[9_a_15]]+Cartera[[#This Row],[16_a_22]]+Cartera[[#This Row],[23_a_30]]</f>
        <v>0</v>
      </c>
      <c r="R128" s="22">
        <f>IF(Cartera[[#This Row],[Dias]]&gt;8,Cartera[[#This Row],[Total vencido]],0)</f>
        <v>0</v>
      </c>
      <c r="S128" s="22">
        <f>IF(Cartera[[#This Row],[Mas de 9]]&gt;0,Cartera[[#This Row],[Dias]],0)</f>
        <v>0</v>
      </c>
      <c r="T128" s="30">
        <f>IF(Cartera[[#This Row],[Dias]]&gt;99,Cartera[[#This Row],[Total vencido]],0)</f>
        <v>0</v>
      </c>
      <c r="U128" s="30">
        <f>IF(Cartera[[#This Row],[Mas de 100]]&gt;0,Cartera[[#This Row],[Dias]],0)</f>
        <v>0</v>
      </c>
      <c r="V128" s="31">
        <f>Cartera[[#This Row],[Vencimiento]]-Cartera[[#This Row],[Emision]]</f>
        <v>29.999884259254031</v>
      </c>
      <c r="W12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8" s="205" t="str">
        <f>_xlfn.XLOOKUP(Cartera[[#This Row],[Nombre tercero]],Vendedor[Nombre],Vendedor[Vendedor],"",0,-1)</f>
        <v>ANGELA SILVESTRE</v>
      </c>
      <c r="Y128" s="204"/>
    </row>
    <row r="129" spans="1:25" ht="21" customHeight="1">
      <c r="A129" s="12" t="str">
        <f t="shared" si="4"/>
        <v>ABEL Y SOFIA SAS</v>
      </c>
      <c r="B129" s="199" t="s">
        <v>1210</v>
      </c>
      <c r="C129" s="200">
        <v>23085</v>
      </c>
      <c r="D129" s="54">
        <v>0</v>
      </c>
      <c r="E129" s="198">
        <v>46001.270613425928</v>
      </c>
      <c r="F129" s="198">
        <v>46031.270520833335</v>
      </c>
      <c r="G129" s="54">
        <v>5</v>
      </c>
      <c r="H129" s="54">
        <v>1796300</v>
      </c>
      <c r="I129" s="54">
        <v>1796300</v>
      </c>
      <c r="J129" s="54">
        <v>0</v>
      </c>
      <c r="K129" s="54">
        <v>1796300</v>
      </c>
      <c r="L129" s="54">
        <v>0</v>
      </c>
      <c r="M129" s="54">
        <v>0</v>
      </c>
      <c r="N129" s="54">
        <v>0</v>
      </c>
      <c r="O129" s="54">
        <v>0</v>
      </c>
      <c r="P129" s="30">
        <f>SUM(Cartera[[#This Row],[1_a_8]:[&gt;30]])</f>
        <v>1796300</v>
      </c>
      <c r="Q129" s="22">
        <f>+Cartera[[#This Row],[9_a_15]]+Cartera[[#This Row],[16_a_22]]+Cartera[[#This Row],[23_a_30]]</f>
        <v>0</v>
      </c>
      <c r="R129" s="22">
        <f>IF(Cartera[[#This Row],[Dias]]&gt;8,Cartera[[#This Row],[Total vencido]],0)</f>
        <v>0</v>
      </c>
      <c r="S129" s="22">
        <f>IF(Cartera[[#This Row],[Mas de 9]]&gt;0,Cartera[[#This Row],[Dias]],0)</f>
        <v>0</v>
      </c>
      <c r="T129" s="30">
        <f>IF(Cartera[[#This Row],[Dias]]&gt;99,Cartera[[#This Row],[Total vencido]],0)</f>
        <v>0</v>
      </c>
      <c r="U129" s="30">
        <f>IF(Cartera[[#This Row],[Mas de 100]]&gt;0,Cartera[[#This Row],[Dias]],0)</f>
        <v>0</v>
      </c>
      <c r="V129" s="31">
        <f>Cartera[[#This Row],[Vencimiento]]-Cartera[[#This Row],[Emision]]</f>
        <v>29.999907407407591</v>
      </c>
      <c r="W12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9" s="205" t="str">
        <f>_xlfn.XLOOKUP(Cartera[[#This Row],[Nombre tercero]],Vendedor[Nombre],Vendedor[Vendedor],"",0,-1)</f>
        <v>ANGELA SILVESTRE</v>
      </c>
      <c r="Y129" s="204"/>
    </row>
    <row r="130" spans="1:25" ht="21" customHeight="1">
      <c r="A130" s="12" t="str">
        <f t="shared" si="4"/>
        <v>ABEL Y SOFIA SAS</v>
      </c>
      <c r="B130" s="199" t="s">
        <v>1210</v>
      </c>
      <c r="C130" s="200">
        <v>23086</v>
      </c>
      <c r="D130" s="54">
        <v>0</v>
      </c>
      <c r="E130" s="202">
        <v>46001.271874999999</v>
      </c>
      <c r="F130" s="202">
        <v>46031.271666666667</v>
      </c>
      <c r="G130" s="203">
        <v>5</v>
      </c>
      <c r="H130" s="203">
        <v>553900</v>
      </c>
      <c r="I130" s="203">
        <v>553900</v>
      </c>
      <c r="J130" s="203">
        <v>0</v>
      </c>
      <c r="K130" s="203">
        <v>553900</v>
      </c>
      <c r="L130" s="203">
        <v>0</v>
      </c>
      <c r="M130" s="203">
        <v>0</v>
      </c>
      <c r="N130" s="203">
        <v>0</v>
      </c>
      <c r="O130" s="203">
        <v>0</v>
      </c>
      <c r="P130" s="191">
        <f>SUM(Cartera[[#This Row],[1_a_8]:[&gt;30]])</f>
        <v>553900</v>
      </c>
      <c r="Q130" s="191">
        <f>+Cartera[[#This Row],[9_a_15]]+Cartera[[#This Row],[16_a_22]]+Cartera[[#This Row],[23_a_30]]</f>
        <v>0</v>
      </c>
      <c r="R130" s="191">
        <f>IF(Cartera[[#This Row],[Dias]]&gt;8,Cartera[[#This Row],[Total vencido]],0)</f>
        <v>0</v>
      </c>
      <c r="S130" s="191">
        <f>IF(Cartera[[#This Row],[Mas de 9]]&gt;0,Cartera[[#This Row],[Dias]],0)</f>
        <v>0</v>
      </c>
      <c r="T130" s="191">
        <f>IF(Cartera[[#This Row],[Dias]]&gt;99,Cartera[[#This Row],[Total vencido]],0)</f>
        <v>0</v>
      </c>
      <c r="U130" s="191">
        <f>IF(Cartera[[#This Row],[Mas de 100]]&gt;0,Cartera[[#This Row],[Dias]],0)</f>
        <v>0</v>
      </c>
      <c r="V130" s="191">
        <f>Cartera[[#This Row],[Vencimiento]]-Cartera[[#This Row],[Emision]]</f>
        <v>29.999791666668898</v>
      </c>
      <c r="W13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0" s="204" t="str">
        <f>_xlfn.XLOOKUP(Cartera[[#This Row],[Nombre tercero]],Vendedor[Nombre],Vendedor[Vendedor],"",0,-1)</f>
        <v>ANGELA SILVESTRE</v>
      </c>
      <c r="Y130" s="204"/>
    </row>
    <row r="131" spans="1:25" ht="21" customHeight="1">
      <c r="A131" s="12" t="str">
        <f t="shared" si="4"/>
        <v>ABEL Y SOFIA SAS</v>
      </c>
      <c r="B131" s="199" t="s">
        <v>1210</v>
      </c>
      <c r="C131" s="200">
        <v>23093</v>
      </c>
      <c r="D131" s="54">
        <v>0</v>
      </c>
      <c r="E131" s="202">
        <v>46001.278321759259</v>
      </c>
      <c r="F131" s="202">
        <v>46031.278090277781</v>
      </c>
      <c r="G131" s="203">
        <v>5</v>
      </c>
      <c r="H131" s="203">
        <v>205900</v>
      </c>
      <c r="I131" s="203">
        <v>205900</v>
      </c>
      <c r="J131" s="203">
        <v>0</v>
      </c>
      <c r="K131" s="203">
        <v>205900</v>
      </c>
      <c r="L131" s="203">
        <v>0</v>
      </c>
      <c r="M131" s="203">
        <v>0</v>
      </c>
      <c r="N131" s="203">
        <v>0</v>
      </c>
      <c r="O131" s="203">
        <v>0</v>
      </c>
      <c r="P131" s="191">
        <f>SUM(Cartera[[#This Row],[1_a_8]:[&gt;30]])</f>
        <v>205900</v>
      </c>
      <c r="Q131" s="191">
        <f>+Cartera[[#This Row],[9_a_15]]+Cartera[[#This Row],[16_a_22]]+Cartera[[#This Row],[23_a_30]]</f>
        <v>0</v>
      </c>
      <c r="R131" s="191">
        <f>IF(Cartera[[#This Row],[Dias]]&gt;8,Cartera[[#This Row],[Total vencido]],0)</f>
        <v>0</v>
      </c>
      <c r="S131" s="191">
        <f>IF(Cartera[[#This Row],[Mas de 9]]&gt;0,Cartera[[#This Row],[Dias]],0)</f>
        <v>0</v>
      </c>
      <c r="T131" s="191">
        <f>IF(Cartera[[#This Row],[Dias]]&gt;99,Cartera[[#This Row],[Total vencido]],0)</f>
        <v>0</v>
      </c>
      <c r="U131" s="191">
        <f>IF(Cartera[[#This Row],[Mas de 100]]&gt;0,Cartera[[#This Row],[Dias]],0)</f>
        <v>0</v>
      </c>
      <c r="V131" s="191">
        <f>Cartera[[#This Row],[Vencimiento]]-Cartera[[#This Row],[Emision]]</f>
        <v>29.999768518522615</v>
      </c>
      <c r="W1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1" s="204" t="str">
        <f>_xlfn.XLOOKUP(Cartera[[#This Row],[Nombre tercero]],Vendedor[Nombre],Vendedor[Vendedor],"",0,-1)</f>
        <v>ANGELA SILVESTRE</v>
      </c>
      <c r="Y131" s="204"/>
    </row>
    <row r="132" spans="1:25" ht="21" customHeight="1">
      <c r="A132" s="12" t="str">
        <f t="shared" si="4"/>
        <v>ABEL Y SOFIA SAS</v>
      </c>
      <c r="B132" s="199" t="s">
        <v>1210</v>
      </c>
      <c r="C132" s="200">
        <v>23101</v>
      </c>
      <c r="D132" s="54">
        <v>0</v>
      </c>
      <c r="E132" s="198">
        <v>46001.297175925924</v>
      </c>
      <c r="F132" s="198">
        <v>46031.296863425923</v>
      </c>
      <c r="G132" s="54">
        <v>5</v>
      </c>
      <c r="H132" s="54">
        <v>102400</v>
      </c>
      <c r="I132" s="54">
        <v>102400</v>
      </c>
      <c r="J132" s="54">
        <v>0</v>
      </c>
      <c r="K132" s="54">
        <v>102400</v>
      </c>
      <c r="L132" s="54">
        <v>0</v>
      </c>
      <c r="M132" s="54">
        <v>0</v>
      </c>
      <c r="N132" s="54">
        <v>0</v>
      </c>
      <c r="O132" s="54">
        <v>0</v>
      </c>
      <c r="P132" s="30">
        <f>SUM(Cartera[[#This Row],[1_a_8]:[&gt;30]])</f>
        <v>102400</v>
      </c>
      <c r="Q132" s="30">
        <f>+Cartera[[#This Row],[9_a_15]]+Cartera[[#This Row],[16_a_22]]+Cartera[[#This Row],[23_a_30]]</f>
        <v>0</v>
      </c>
      <c r="R132" s="30">
        <f>IF(Cartera[[#This Row],[Dias]]&gt;8,Cartera[[#This Row],[Total vencido]],0)</f>
        <v>0</v>
      </c>
      <c r="S132" s="30">
        <f>IF(Cartera[[#This Row],[Mas de 9]]&gt;0,Cartera[[#This Row],[Dias]],0)</f>
        <v>0</v>
      </c>
      <c r="T132" s="30">
        <f>IF(Cartera[[#This Row],[Dias]]&gt;99,Cartera[[#This Row],[Total vencido]],0)</f>
        <v>0</v>
      </c>
      <c r="U132" s="30">
        <f>IF(Cartera[[#This Row],[Mas de 100]]&gt;0,Cartera[[#This Row],[Dias]],0)</f>
        <v>0</v>
      </c>
      <c r="V132" s="31">
        <f>Cartera[[#This Row],[Vencimiento]]-Cartera[[#This Row],[Emision]]</f>
        <v>29.999687499999709</v>
      </c>
      <c r="W13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2" s="205" t="str">
        <f>_xlfn.XLOOKUP(Cartera[[#This Row],[Nombre tercero]],Vendedor[Nombre],Vendedor[Vendedor],"",0,-1)</f>
        <v>ANGELA SILVESTRE</v>
      </c>
      <c r="Y132" s="204"/>
    </row>
    <row r="133" spans="1:25" ht="21" customHeight="1">
      <c r="A133" s="12" t="str">
        <f t="shared" si="4"/>
        <v>ABEL Y SOFIA SAS</v>
      </c>
      <c r="B133" s="199" t="s">
        <v>1210</v>
      </c>
      <c r="C133" s="200">
        <v>23102</v>
      </c>
      <c r="D133" s="54">
        <v>0</v>
      </c>
      <c r="E133" s="198">
        <v>46001.298043981478</v>
      </c>
      <c r="F133" s="198">
        <v>46031.29791666667</v>
      </c>
      <c r="G133" s="54">
        <v>5</v>
      </c>
      <c r="H133" s="54">
        <v>500600</v>
      </c>
      <c r="I133" s="54">
        <v>500600</v>
      </c>
      <c r="J133" s="54">
        <v>0</v>
      </c>
      <c r="K133" s="54">
        <v>500600</v>
      </c>
      <c r="L133" s="54">
        <v>0</v>
      </c>
      <c r="M133" s="54">
        <v>0</v>
      </c>
      <c r="N133" s="54">
        <v>0</v>
      </c>
      <c r="O133" s="54">
        <v>0</v>
      </c>
      <c r="P133" s="191">
        <f>SUM(Cartera[[#This Row],[1_a_8]:[&gt;30]])</f>
        <v>500600</v>
      </c>
      <c r="Q133" s="191">
        <f>+Cartera[[#This Row],[9_a_15]]+Cartera[[#This Row],[16_a_22]]+Cartera[[#This Row],[23_a_30]]</f>
        <v>0</v>
      </c>
      <c r="R133" s="191">
        <f>IF(Cartera[[#This Row],[Dias]]&gt;8,Cartera[[#This Row],[Total vencido]],0)</f>
        <v>0</v>
      </c>
      <c r="S133" s="191">
        <f>IF(Cartera[[#This Row],[Mas de 9]]&gt;0,Cartera[[#This Row],[Dias]],0)</f>
        <v>0</v>
      </c>
      <c r="T133" s="191">
        <f>IF(Cartera[[#This Row],[Dias]]&gt;99,Cartera[[#This Row],[Total vencido]],0)</f>
        <v>0</v>
      </c>
      <c r="U133" s="191">
        <f>IF(Cartera[[#This Row],[Mas de 100]]&gt;0,Cartera[[#This Row],[Dias]],0)</f>
        <v>0</v>
      </c>
      <c r="V133" s="191">
        <f>Cartera[[#This Row],[Vencimiento]]-Cartera[[#This Row],[Emision]]</f>
        <v>29.999872685191804</v>
      </c>
      <c r="W13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3" s="204" t="str">
        <f>_xlfn.XLOOKUP(Cartera[[#This Row],[Nombre tercero]],Vendedor[Nombre],Vendedor[Vendedor],"",0,-1)</f>
        <v>ANGELA SILVESTRE</v>
      </c>
      <c r="Y133" s="204"/>
    </row>
    <row r="134" spans="1:25" ht="21" customHeight="1">
      <c r="A134" s="12" t="str">
        <f t="shared" si="4"/>
        <v>ABEL Y SOFIA SAS</v>
      </c>
      <c r="B134" s="199" t="s">
        <v>1210</v>
      </c>
      <c r="C134" s="200">
        <v>23106</v>
      </c>
      <c r="D134" s="54">
        <v>0</v>
      </c>
      <c r="E134" s="202">
        <v>46001.32849537037</v>
      </c>
      <c r="F134" s="202">
        <v>46031.320960648147</v>
      </c>
      <c r="G134" s="203">
        <v>5</v>
      </c>
      <c r="H134" s="203">
        <v>1036299.97</v>
      </c>
      <c r="I134" s="203">
        <v>1036299.97</v>
      </c>
      <c r="J134" s="203">
        <v>0</v>
      </c>
      <c r="K134" s="203">
        <v>1036299.97</v>
      </c>
      <c r="L134" s="203">
        <v>0</v>
      </c>
      <c r="M134" s="203">
        <v>0</v>
      </c>
      <c r="N134" s="203">
        <v>0</v>
      </c>
      <c r="O134" s="203">
        <v>0</v>
      </c>
      <c r="P134" s="191">
        <f>SUM(Cartera[[#This Row],[1_a_8]:[&gt;30]])</f>
        <v>1036299.97</v>
      </c>
      <c r="Q134" s="191">
        <f>+Cartera[[#This Row],[9_a_15]]+Cartera[[#This Row],[16_a_22]]+Cartera[[#This Row],[23_a_30]]</f>
        <v>0</v>
      </c>
      <c r="R134" s="191">
        <f>IF(Cartera[[#This Row],[Dias]]&gt;8,Cartera[[#This Row],[Total vencido]],0)</f>
        <v>0</v>
      </c>
      <c r="S134" s="191">
        <f>IF(Cartera[[#This Row],[Mas de 9]]&gt;0,Cartera[[#This Row],[Dias]],0)</f>
        <v>0</v>
      </c>
      <c r="T134" s="191">
        <f>IF(Cartera[[#This Row],[Dias]]&gt;99,Cartera[[#This Row],[Total vencido]],0)</f>
        <v>0</v>
      </c>
      <c r="U134" s="191">
        <f>IF(Cartera[[#This Row],[Mas de 100]]&gt;0,Cartera[[#This Row],[Dias]],0)</f>
        <v>0</v>
      </c>
      <c r="V134" s="191">
        <f>Cartera[[#This Row],[Vencimiento]]-Cartera[[#This Row],[Emision]]</f>
        <v>29.992465277777228</v>
      </c>
      <c r="W13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4" s="204" t="str">
        <f>_xlfn.XLOOKUP(Cartera[[#This Row],[Nombre tercero]],Vendedor[Nombre],Vendedor[Vendedor],"",0,-1)</f>
        <v>ANGELA SILVESTRE</v>
      </c>
      <c r="Y134" s="204"/>
    </row>
    <row r="135" spans="1:25" ht="15">
      <c r="A135" s="12" t="str">
        <f t="shared" si="4"/>
        <v>ABEL Y SOFIA SAS</v>
      </c>
      <c r="B135" s="199" t="s">
        <v>1210</v>
      </c>
      <c r="C135" s="200">
        <v>23110</v>
      </c>
      <c r="D135" s="54">
        <v>0</v>
      </c>
      <c r="E135" s="198">
        <v>46001.337199074071</v>
      </c>
      <c r="F135" s="198">
        <v>46031.33697916667</v>
      </c>
      <c r="G135" s="54">
        <v>5</v>
      </c>
      <c r="H135" s="54">
        <v>6942000</v>
      </c>
      <c r="I135" s="54">
        <v>6942000</v>
      </c>
      <c r="J135" s="54">
        <v>0</v>
      </c>
      <c r="K135" s="54">
        <v>6942000</v>
      </c>
      <c r="L135" s="54">
        <v>0</v>
      </c>
      <c r="M135" s="54">
        <v>0</v>
      </c>
      <c r="N135" s="54">
        <v>0</v>
      </c>
      <c r="O135" s="54">
        <v>0</v>
      </c>
      <c r="P135" s="30">
        <f>SUM(Cartera[[#This Row],[1_a_8]:[&gt;30]])</f>
        <v>6942000</v>
      </c>
      <c r="Q135" s="22">
        <f>+Cartera[[#This Row],[9_a_15]]+Cartera[[#This Row],[16_a_22]]+Cartera[[#This Row],[23_a_30]]</f>
        <v>0</v>
      </c>
      <c r="R135" s="22">
        <f>IF(Cartera[[#This Row],[Dias]]&gt;8,Cartera[[#This Row],[Total vencido]],0)</f>
        <v>0</v>
      </c>
      <c r="S135" s="22">
        <f>IF(Cartera[[#This Row],[Mas de 9]]&gt;0,Cartera[[#This Row],[Dias]],0)</f>
        <v>0</v>
      </c>
      <c r="T135" s="30">
        <f>IF(Cartera[[#This Row],[Dias]]&gt;99,Cartera[[#This Row],[Total vencido]],0)</f>
        <v>0</v>
      </c>
      <c r="U135" s="30">
        <f>IF(Cartera[[#This Row],[Mas de 100]]&gt;0,Cartera[[#This Row],[Dias]],0)</f>
        <v>0</v>
      </c>
      <c r="V135" s="31">
        <f>Cartera[[#This Row],[Vencimiento]]-Cartera[[#This Row],[Emision]]</f>
        <v>29.999780092599394</v>
      </c>
      <c r="W13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5" s="205" t="str">
        <f>_xlfn.XLOOKUP(Cartera[[#This Row],[Nombre tercero]],Vendedor[Nombre],Vendedor[Vendedor],"",0,-1)</f>
        <v>ANGELA SILVESTRE</v>
      </c>
      <c r="Y135" s="204"/>
    </row>
    <row r="136" spans="1:25" ht="21" customHeight="1">
      <c r="A136" s="12" t="str">
        <f t="shared" si="4"/>
        <v>ABEL Y SOFIA SAS</v>
      </c>
      <c r="B136" s="199" t="s">
        <v>1210</v>
      </c>
      <c r="C136" s="200">
        <v>23132</v>
      </c>
      <c r="D136" s="54">
        <v>0</v>
      </c>
      <c r="E136" s="198">
        <v>46002.309201388889</v>
      </c>
      <c r="F136" s="198">
        <v>46032.309074074074</v>
      </c>
      <c r="G136" s="54">
        <v>4</v>
      </c>
      <c r="H136" s="54">
        <v>105999.99</v>
      </c>
      <c r="I136" s="54">
        <v>105999.99</v>
      </c>
      <c r="J136" s="54">
        <v>0</v>
      </c>
      <c r="K136" s="54">
        <v>105999.99</v>
      </c>
      <c r="L136" s="54">
        <v>0</v>
      </c>
      <c r="M136" s="54">
        <v>0</v>
      </c>
      <c r="N136" s="54">
        <v>0</v>
      </c>
      <c r="O136" s="54">
        <v>0</v>
      </c>
      <c r="P136" s="30">
        <f>SUM(Cartera[[#This Row],[1_a_8]:[&gt;30]])</f>
        <v>105999.99</v>
      </c>
      <c r="Q136" s="22">
        <f>+Cartera[[#This Row],[9_a_15]]+Cartera[[#This Row],[16_a_22]]+Cartera[[#This Row],[23_a_30]]</f>
        <v>0</v>
      </c>
      <c r="R136" s="22">
        <f>IF(Cartera[[#This Row],[Dias]]&gt;8,Cartera[[#This Row],[Total vencido]],0)</f>
        <v>0</v>
      </c>
      <c r="S136" s="22">
        <f>IF(Cartera[[#This Row],[Mas de 9]]&gt;0,Cartera[[#This Row],[Dias]],0)</f>
        <v>0</v>
      </c>
      <c r="T136" s="30">
        <f>IF(Cartera[[#This Row],[Dias]]&gt;99,Cartera[[#This Row],[Total vencido]],0)</f>
        <v>0</v>
      </c>
      <c r="U136" s="30">
        <f>IF(Cartera[[#This Row],[Mas de 100]]&gt;0,Cartera[[#This Row],[Dias]],0)</f>
        <v>0</v>
      </c>
      <c r="V136" s="31">
        <f>Cartera[[#This Row],[Vencimiento]]-Cartera[[#This Row],[Emision]]</f>
        <v>29.999872685184528</v>
      </c>
      <c r="W13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6" s="205" t="str">
        <f>_xlfn.XLOOKUP(Cartera[[#This Row],[Nombre tercero]],Vendedor[Nombre],Vendedor[Vendedor],"",0,-1)</f>
        <v>ANGELA SILVESTRE</v>
      </c>
      <c r="Y136" s="204"/>
    </row>
    <row r="137" spans="1:25" ht="21" customHeight="1">
      <c r="A137" s="12" t="str">
        <f t="shared" si="4"/>
        <v>ABEL Y SOFIA SAS</v>
      </c>
      <c r="B137" s="199" t="s">
        <v>1210</v>
      </c>
      <c r="C137" s="200">
        <v>23142</v>
      </c>
      <c r="D137" s="54">
        <v>0</v>
      </c>
      <c r="E137" s="198">
        <v>46002.32571759259</v>
      </c>
      <c r="F137" s="198">
        <v>46032.325555555559</v>
      </c>
      <c r="G137" s="54">
        <v>4</v>
      </c>
      <c r="H137" s="54">
        <v>543800</v>
      </c>
      <c r="I137" s="54">
        <v>543800</v>
      </c>
      <c r="J137" s="54">
        <v>0</v>
      </c>
      <c r="K137" s="54">
        <v>543800</v>
      </c>
      <c r="L137" s="54">
        <v>0</v>
      </c>
      <c r="M137" s="54">
        <v>0</v>
      </c>
      <c r="N137" s="54">
        <v>0</v>
      </c>
      <c r="O137" s="54">
        <v>0</v>
      </c>
      <c r="P137" s="30">
        <f>SUM(Cartera[[#This Row],[1_a_8]:[&gt;30]])</f>
        <v>543800</v>
      </c>
      <c r="Q137" s="22">
        <f>+Cartera[[#This Row],[9_a_15]]+Cartera[[#This Row],[16_a_22]]+Cartera[[#This Row],[23_a_30]]</f>
        <v>0</v>
      </c>
      <c r="R137" s="22">
        <f>IF(Cartera[[#This Row],[Dias]]&gt;8,Cartera[[#This Row],[Total vencido]],0)</f>
        <v>0</v>
      </c>
      <c r="S137" s="22">
        <f>IF(Cartera[[#This Row],[Mas de 9]]&gt;0,Cartera[[#This Row],[Dias]],0)</f>
        <v>0</v>
      </c>
      <c r="T137" s="30">
        <f>IF(Cartera[[#This Row],[Dias]]&gt;99,Cartera[[#This Row],[Total vencido]],0)</f>
        <v>0</v>
      </c>
      <c r="U137" s="30">
        <f>IF(Cartera[[#This Row],[Mas de 100]]&gt;0,Cartera[[#This Row],[Dias]],0)</f>
        <v>0</v>
      </c>
      <c r="V137" s="31">
        <f>Cartera[[#This Row],[Vencimiento]]-Cartera[[#This Row],[Emision]]</f>
        <v>29.999837962968741</v>
      </c>
      <c r="W13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7" s="205" t="str">
        <f>_xlfn.XLOOKUP(Cartera[[#This Row],[Nombre tercero]],Vendedor[Nombre],Vendedor[Vendedor],"",0,-1)</f>
        <v>ANGELA SILVESTRE</v>
      </c>
      <c r="Y137" s="204"/>
    </row>
    <row r="138" spans="1:25" ht="21" customHeight="1">
      <c r="A138" s="12" t="str">
        <f t="shared" si="4"/>
        <v>ABEL Y SOFIA SAS</v>
      </c>
      <c r="B138" s="199" t="s">
        <v>1210</v>
      </c>
      <c r="C138" s="200">
        <v>23144</v>
      </c>
      <c r="D138" s="54">
        <v>0</v>
      </c>
      <c r="E138" s="198">
        <v>46002.327777777777</v>
      </c>
      <c r="F138" s="198">
        <v>46032.327615740738</v>
      </c>
      <c r="G138" s="54">
        <v>4</v>
      </c>
      <c r="H138" s="54">
        <v>2114100</v>
      </c>
      <c r="I138" s="54">
        <v>2114100</v>
      </c>
      <c r="J138" s="54">
        <v>0</v>
      </c>
      <c r="K138" s="54">
        <v>2114100</v>
      </c>
      <c r="L138" s="54">
        <v>0</v>
      </c>
      <c r="M138" s="54">
        <v>0</v>
      </c>
      <c r="N138" s="54">
        <v>0</v>
      </c>
      <c r="O138" s="54">
        <v>0</v>
      </c>
      <c r="P138" s="30">
        <f>SUM(Cartera[[#This Row],[1_a_8]:[&gt;30]])</f>
        <v>2114100</v>
      </c>
      <c r="Q138" s="30">
        <f>+Cartera[[#This Row],[9_a_15]]+Cartera[[#This Row],[16_a_22]]+Cartera[[#This Row],[23_a_30]]</f>
        <v>0</v>
      </c>
      <c r="R138" s="30">
        <f>IF(Cartera[[#This Row],[Dias]]&gt;8,Cartera[[#This Row],[Total vencido]],0)</f>
        <v>0</v>
      </c>
      <c r="S138" s="30">
        <f>IF(Cartera[[#This Row],[Mas de 9]]&gt;0,Cartera[[#This Row],[Dias]],0)</f>
        <v>0</v>
      </c>
      <c r="T138" s="30">
        <f>IF(Cartera[[#This Row],[Dias]]&gt;99,Cartera[[#This Row],[Total vencido]],0)</f>
        <v>0</v>
      </c>
      <c r="U138" s="30">
        <f>IF(Cartera[[#This Row],[Mas de 100]]&gt;0,Cartera[[#This Row],[Dias]],0)</f>
        <v>0</v>
      </c>
      <c r="V138" s="30">
        <f>Cartera[[#This Row],[Vencimiento]]-Cartera[[#This Row],[Emision]]</f>
        <v>29.999837962961465</v>
      </c>
      <c r="W13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8" s="205" t="str">
        <f>_xlfn.XLOOKUP(Cartera[[#This Row],[Nombre tercero]],Vendedor[Nombre],Vendedor[Vendedor],"",0,-1)</f>
        <v>ANGELA SILVESTRE</v>
      </c>
      <c r="Y138" s="204"/>
    </row>
    <row r="139" spans="1:25" ht="21" customHeight="1">
      <c r="A139" s="12" t="str">
        <f t="shared" si="4"/>
        <v>ABEL Y SOFIA SAS</v>
      </c>
      <c r="B139" s="199" t="s">
        <v>1210</v>
      </c>
      <c r="C139" s="200">
        <v>23151</v>
      </c>
      <c r="D139" s="54">
        <v>0</v>
      </c>
      <c r="E139" s="202">
        <v>46002.352118055554</v>
      </c>
      <c r="F139" s="202">
        <v>46032.352025462962</v>
      </c>
      <c r="G139" s="203">
        <v>4</v>
      </c>
      <c r="H139" s="203">
        <v>405400</v>
      </c>
      <c r="I139" s="203">
        <v>405400</v>
      </c>
      <c r="J139" s="203">
        <v>0</v>
      </c>
      <c r="K139" s="203">
        <v>405400</v>
      </c>
      <c r="L139" s="203">
        <v>0</v>
      </c>
      <c r="M139" s="203">
        <v>0</v>
      </c>
      <c r="N139" s="203">
        <v>0</v>
      </c>
      <c r="O139" s="203">
        <v>0</v>
      </c>
      <c r="P139" s="191">
        <f>SUM(Cartera[[#This Row],[1_a_8]:[&gt;30]])</f>
        <v>405400</v>
      </c>
      <c r="Q139" s="191">
        <f>+Cartera[[#This Row],[9_a_15]]+Cartera[[#This Row],[16_a_22]]+Cartera[[#This Row],[23_a_30]]</f>
        <v>0</v>
      </c>
      <c r="R139" s="191">
        <f>IF(Cartera[[#This Row],[Dias]]&gt;8,Cartera[[#This Row],[Total vencido]],0)</f>
        <v>0</v>
      </c>
      <c r="S139" s="191">
        <f>IF(Cartera[[#This Row],[Mas de 9]]&gt;0,Cartera[[#This Row],[Dias]],0)</f>
        <v>0</v>
      </c>
      <c r="T139" s="191">
        <f>IF(Cartera[[#This Row],[Dias]]&gt;99,Cartera[[#This Row],[Total vencido]],0)</f>
        <v>0</v>
      </c>
      <c r="U139" s="191">
        <f>IF(Cartera[[#This Row],[Mas de 100]]&gt;0,Cartera[[#This Row],[Dias]],0)</f>
        <v>0</v>
      </c>
      <c r="V139" s="191">
        <f>Cartera[[#This Row],[Vencimiento]]-Cartera[[#This Row],[Emision]]</f>
        <v>29.999907407407591</v>
      </c>
      <c r="W13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9" s="204" t="str">
        <f>_xlfn.XLOOKUP(Cartera[[#This Row],[Nombre tercero]],Vendedor[Nombre],Vendedor[Vendedor],"",0,-1)</f>
        <v>ANGELA SILVESTRE</v>
      </c>
      <c r="Y139" s="204"/>
    </row>
    <row r="140" spans="1:25" ht="21" customHeight="1">
      <c r="A140" s="12" t="str">
        <f t="shared" si="4"/>
        <v>ABEL Y SOFIA SAS</v>
      </c>
      <c r="B140" s="199" t="s">
        <v>1210</v>
      </c>
      <c r="C140" s="200">
        <v>23169</v>
      </c>
      <c r="D140" s="54">
        <v>0</v>
      </c>
      <c r="E140" s="198">
        <v>46003.293553240743</v>
      </c>
      <c r="F140" s="198">
        <v>46033.292986111112</v>
      </c>
      <c r="G140" s="54">
        <v>3</v>
      </c>
      <c r="H140" s="54">
        <v>710700</v>
      </c>
      <c r="I140" s="54">
        <v>710700</v>
      </c>
      <c r="J140" s="54">
        <v>0</v>
      </c>
      <c r="K140" s="54">
        <v>710700</v>
      </c>
      <c r="L140" s="54">
        <v>0</v>
      </c>
      <c r="M140" s="54">
        <v>0</v>
      </c>
      <c r="N140" s="54">
        <v>0</v>
      </c>
      <c r="O140" s="54">
        <v>0</v>
      </c>
      <c r="P140" s="30">
        <f>SUM(Cartera[[#This Row],[1_a_8]:[&gt;30]])</f>
        <v>710700</v>
      </c>
      <c r="Q140" s="30">
        <f>+Cartera[[#This Row],[9_a_15]]+Cartera[[#This Row],[16_a_22]]+Cartera[[#This Row],[23_a_30]]</f>
        <v>0</v>
      </c>
      <c r="R140" s="30">
        <f>IF(Cartera[[#This Row],[Dias]]&gt;8,Cartera[[#This Row],[Total vencido]],0)</f>
        <v>0</v>
      </c>
      <c r="S140" s="30">
        <f>IF(Cartera[[#This Row],[Mas de 9]]&gt;0,Cartera[[#This Row],[Dias]],0)</f>
        <v>0</v>
      </c>
      <c r="T140" s="30">
        <f>IF(Cartera[[#This Row],[Dias]]&gt;99,Cartera[[#This Row],[Total vencido]],0)</f>
        <v>0</v>
      </c>
      <c r="U140" s="30">
        <f>IF(Cartera[[#This Row],[Mas de 100]]&gt;0,Cartera[[#This Row],[Dias]],0)</f>
        <v>0</v>
      </c>
      <c r="V140" s="30">
        <f>Cartera[[#This Row],[Vencimiento]]-Cartera[[#This Row],[Emision]]</f>
        <v>29.999432870368764</v>
      </c>
      <c r="W14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0" s="205" t="str">
        <f>_xlfn.XLOOKUP(Cartera[[#This Row],[Nombre tercero]],Vendedor[Nombre],Vendedor[Vendedor],"",0,-1)</f>
        <v>ANGELA SILVESTRE</v>
      </c>
      <c r="Y140" s="204"/>
    </row>
    <row r="141" spans="1:25" ht="21" customHeight="1">
      <c r="A141" s="12" t="str">
        <f t="shared" si="4"/>
        <v>ABEL Y SOFIA SAS</v>
      </c>
      <c r="B141" s="199" t="s">
        <v>1210</v>
      </c>
      <c r="C141" s="200">
        <v>23170</v>
      </c>
      <c r="D141" s="54">
        <v>0</v>
      </c>
      <c r="E141" s="198">
        <v>46003.294224537036</v>
      </c>
      <c r="F141" s="198">
        <v>46033.294004629628</v>
      </c>
      <c r="G141" s="54">
        <v>3</v>
      </c>
      <c r="H141" s="54">
        <v>333500</v>
      </c>
      <c r="I141" s="54">
        <v>333500</v>
      </c>
      <c r="J141" s="54">
        <v>0</v>
      </c>
      <c r="K141" s="54">
        <v>333500</v>
      </c>
      <c r="L141" s="54">
        <v>0</v>
      </c>
      <c r="M141" s="54">
        <v>0</v>
      </c>
      <c r="N141" s="54">
        <v>0</v>
      </c>
      <c r="O141" s="54">
        <v>0</v>
      </c>
      <c r="P141" s="30">
        <f>SUM(Cartera[[#This Row],[1_a_8]:[&gt;30]])</f>
        <v>333500</v>
      </c>
      <c r="Q141" s="30">
        <f>+Cartera[[#This Row],[9_a_15]]+Cartera[[#This Row],[16_a_22]]+Cartera[[#This Row],[23_a_30]]</f>
        <v>0</v>
      </c>
      <c r="R141" s="30">
        <f>IF(Cartera[[#This Row],[Dias]]&gt;8,Cartera[[#This Row],[Total vencido]],0)</f>
        <v>0</v>
      </c>
      <c r="S141" s="30">
        <f>IF(Cartera[[#This Row],[Mas de 9]]&gt;0,Cartera[[#This Row],[Dias]],0)</f>
        <v>0</v>
      </c>
      <c r="T141" s="30">
        <f>IF(Cartera[[#This Row],[Dias]]&gt;99,Cartera[[#This Row],[Total vencido]],0)</f>
        <v>0</v>
      </c>
      <c r="U141" s="30">
        <f>IF(Cartera[[#This Row],[Mas de 100]]&gt;0,Cartera[[#This Row],[Dias]],0)</f>
        <v>0</v>
      </c>
      <c r="V141" s="30">
        <f>Cartera[[#This Row],[Vencimiento]]-Cartera[[#This Row],[Emision]]</f>
        <v>29.999780092592118</v>
      </c>
      <c r="W14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1" s="205" t="str">
        <f>_xlfn.XLOOKUP(Cartera[[#This Row],[Nombre tercero]],Vendedor[Nombre],Vendedor[Vendedor],"",0,-1)</f>
        <v>ANGELA SILVESTRE</v>
      </c>
      <c r="Y141" s="204"/>
    </row>
    <row r="142" spans="1:25" ht="21" customHeight="1">
      <c r="A142" s="12" t="str">
        <f t="shared" si="4"/>
        <v>ABEL Y SOFIA SAS</v>
      </c>
      <c r="B142" s="199" t="s">
        <v>1210</v>
      </c>
      <c r="C142" s="200">
        <v>23172</v>
      </c>
      <c r="D142" s="54">
        <v>0</v>
      </c>
      <c r="E142" s="198">
        <v>46003.296550925923</v>
      </c>
      <c r="F142" s="198">
        <v>46033.295486111114</v>
      </c>
      <c r="G142" s="54">
        <v>3</v>
      </c>
      <c r="H142" s="54">
        <v>148199.97</v>
      </c>
      <c r="I142" s="54">
        <v>148199.97</v>
      </c>
      <c r="J142" s="54">
        <v>0</v>
      </c>
      <c r="K142" s="54">
        <v>148199.97</v>
      </c>
      <c r="L142" s="54">
        <v>0</v>
      </c>
      <c r="M142" s="54">
        <v>0</v>
      </c>
      <c r="N142" s="54">
        <v>0</v>
      </c>
      <c r="O142" s="54">
        <v>0</v>
      </c>
      <c r="P142" s="30">
        <f>SUM(Cartera[[#This Row],[1_a_8]:[&gt;30]])</f>
        <v>148199.97</v>
      </c>
      <c r="Q142" s="30">
        <f>+Cartera[[#This Row],[9_a_15]]+Cartera[[#This Row],[16_a_22]]+Cartera[[#This Row],[23_a_30]]</f>
        <v>0</v>
      </c>
      <c r="R142" s="30">
        <f>IF(Cartera[[#This Row],[Dias]]&gt;8,Cartera[[#This Row],[Total vencido]],0)</f>
        <v>0</v>
      </c>
      <c r="S142" s="30">
        <f>IF(Cartera[[#This Row],[Mas de 9]]&gt;0,Cartera[[#This Row],[Dias]],0)</f>
        <v>0</v>
      </c>
      <c r="T142" s="30">
        <f>IF(Cartera[[#This Row],[Dias]]&gt;99,Cartera[[#This Row],[Total vencido]],0)</f>
        <v>0</v>
      </c>
      <c r="U142" s="30">
        <f>IF(Cartera[[#This Row],[Mas de 100]]&gt;0,Cartera[[#This Row],[Dias]],0)</f>
        <v>0</v>
      </c>
      <c r="V142" s="30">
        <f>Cartera[[#This Row],[Vencimiento]]-Cartera[[#This Row],[Emision]]</f>
        <v>29.99893518519093</v>
      </c>
      <c r="W14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2" s="205" t="str">
        <f>_xlfn.XLOOKUP(Cartera[[#This Row],[Nombre tercero]],Vendedor[Nombre],Vendedor[Vendedor],"",0,-1)</f>
        <v>ANGELA SILVESTRE</v>
      </c>
      <c r="Y142" s="204"/>
    </row>
    <row r="143" spans="1:25" ht="21" customHeight="1">
      <c r="A143" s="12" t="str">
        <f t="shared" si="4"/>
        <v>ABEL Y SOFIA SAS</v>
      </c>
      <c r="B143" s="199" t="s">
        <v>1210</v>
      </c>
      <c r="C143" s="200">
        <v>23195</v>
      </c>
      <c r="D143" s="54">
        <v>0</v>
      </c>
      <c r="E143" s="198">
        <v>46003.365497685183</v>
      </c>
      <c r="F143" s="198">
        <v>46033.365266203706</v>
      </c>
      <c r="G143" s="54">
        <v>3</v>
      </c>
      <c r="H143" s="54">
        <v>7105700</v>
      </c>
      <c r="I143" s="54">
        <v>7105700</v>
      </c>
      <c r="J143" s="54">
        <v>0</v>
      </c>
      <c r="K143" s="54">
        <v>7105700</v>
      </c>
      <c r="L143" s="54">
        <v>0</v>
      </c>
      <c r="M143" s="54">
        <v>0</v>
      </c>
      <c r="N143" s="54">
        <v>0</v>
      </c>
      <c r="O143" s="54">
        <v>0</v>
      </c>
      <c r="P143" s="30">
        <f>SUM(Cartera[[#This Row],[1_a_8]:[&gt;30]])</f>
        <v>7105700</v>
      </c>
      <c r="Q143" s="30">
        <f>+Cartera[[#This Row],[9_a_15]]+Cartera[[#This Row],[16_a_22]]+Cartera[[#This Row],[23_a_30]]</f>
        <v>0</v>
      </c>
      <c r="R143" s="30">
        <f>IF(Cartera[[#This Row],[Dias]]&gt;8,Cartera[[#This Row],[Total vencido]],0)</f>
        <v>0</v>
      </c>
      <c r="S143" s="30">
        <f>IF(Cartera[[#This Row],[Mas de 9]]&gt;0,Cartera[[#This Row],[Dias]],0)</f>
        <v>0</v>
      </c>
      <c r="T143" s="30">
        <f>IF(Cartera[[#This Row],[Dias]]&gt;99,Cartera[[#This Row],[Total vencido]],0)</f>
        <v>0</v>
      </c>
      <c r="U143" s="30">
        <f>IF(Cartera[[#This Row],[Mas de 100]]&gt;0,Cartera[[#This Row],[Dias]],0)</f>
        <v>0</v>
      </c>
      <c r="V143" s="30">
        <f>Cartera[[#This Row],[Vencimiento]]-Cartera[[#This Row],[Emision]]</f>
        <v>29.999768518522615</v>
      </c>
      <c r="W14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3" s="205" t="str">
        <f>_xlfn.XLOOKUP(Cartera[[#This Row],[Nombre tercero]],Vendedor[Nombre],Vendedor[Vendedor],"",0,-1)</f>
        <v>ANGELA SILVESTRE</v>
      </c>
      <c r="Y143" s="204"/>
    </row>
    <row r="144" spans="1:25" ht="21" customHeight="1">
      <c r="A144" s="12" t="str">
        <f t="shared" si="4"/>
        <v>ABEL Y SOFIA SAS</v>
      </c>
      <c r="B144" s="199" t="s">
        <v>1210</v>
      </c>
      <c r="C144" s="200">
        <v>23202</v>
      </c>
      <c r="D144" s="54">
        <v>0</v>
      </c>
      <c r="E144" s="198">
        <v>46004.246192129627</v>
      </c>
      <c r="F144" s="198">
        <v>46034.246018518519</v>
      </c>
      <c r="G144" s="54">
        <v>2</v>
      </c>
      <c r="H144" s="54">
        <v>1117400</v>
      </c>
      <c r="I144" s="54">
        <v>1117400</v>
      </c>
      <c r="J144" s="54">
        <v>0</v>
      </c>
      <c r="K144" s="54">
        <v>1117400</v>
      </c>
      <c r="L144" s="54">
        <v>0</v>
      </c>
      <c r="M144" s="54">
        <v>0</v>
      </c>
      <c r="N144" s="54">
        <v>0</v>
      </c>
      <c r="O144" s="54">
        <v>0</v>
      </c>
      <c r="P144" s="30">
        <f>SUM(Cartera[[#This Row],[1_a_8]:[&gt;30]])</f>
        <v>1117400</v>
      </c>
      <c r="Q144" s="22">
        <f>+Cartera[[#This Row],[9_a_15]]+Cartera[[#This Row],[16_a_22]]+Cartera[[#This Row],[23_a_30]]</f>
        <v>0</v>
      </c>
      <c r="R144" s="22">
        <f>IF(Cartera[[#This Row],[Dias]]&gt;8,Cartera[[#This Row],[Total vencido]],0)</f>
        <v>0</v>
      </c>
      <c r="S144" s="22">
        <f>IF(Cartera[[#This Row],[Mas de 9]]&gt;0,Cartera[[#This Row],[Dias]],0)</f>
        <v>0</v>
      </c>
      <c r="T144" s="30">
        <f>IF(Cartera[[#This Row],[Dias]]&gt;99,Cartera[[#This Row],[Total vencido]],0)</f>
        <v>0</v>
      </c>
      <c r="U144" s="30">
        <f>IF(Cartera[[#This Row],[Mas de 100]]&gt;0,Cartera[[#This Row],[Dias]],0)</f>
        <v>0</v>
      </c>
      <c r="V144" s="31">
        <f>Cartera[[#This Row],[Vencimiento]]-Cartera[[#This Row],[Emision]]</f>
        <v>29.999826388891961</v>
      </c>
      <c r="W14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4" s="205" t="str">
        <f>_xlfn.XLOOKUP(Cartera[[#This Row],[Nombre tercero]],Vendedor[Nombre],Vendedor[Vendedor],"",0,-1)</f>
        <v>ANGELA SILVESTRE</v>
      </c>
      <c r="Y144" s="204"/>
    </row>
    <row r="145" spans="1:25" ht="21" customHeight="1">
      <c r="A145" s="12" t="str">
        <f t="shared" si="4"/>
        <v>ABEL Y SOFIA SAS</v>
      </c>
      <c r="B145" s="199" t="s">
        <v>1210</v>
      </c>
      <c r="C145" s="200">
        <v>23208</v>
      </c>
      <c r="D145" s="54">
        <v>0</v>
      </c>
      <c r="E145" s="198">
        <v>46004.266793981478</v>
      </c>
      <c r="F145" s="198">
        <v>46034.266481481478</v>
      </c>
      <c r="G145" s="54">
        <v>2</v>
      </c>
      <c r="H145" s="54">
        <v>642100</v>
      </c>
      <c r="I145" s="54">
        <v>642100</v>
      </c>
      <c r="J145" s="54">
        <v>0</v>
      </c>
      <c r="K145" s="54">
        <v>642100</v>
      </c>
      <c r="L145" s="54">
        <v>0</v>
      </c>
      <c r="M145" s="54">
        <v>0</v>
      </c>
      <c r="N145" s="54">
        <v>0</v>
      </c>
      <c r="O145" s="54">
        <v>0</v>
      </c>
      <c r="P145" s="30">
        <f>SUM(Cartera[[#This Row],[1_a_8]:[&gt;30]])</f>
        <v>642100</v>
      </c>
      <c r="Q145" s="22">
        <f>+Cartera[[#This Row],[9_a_15]]+Cartera[[#This Row],[16_a_22]]+Cartera[[#This Row],[23_a_30]]</f>
        <v>0</v>
      </c>
      <c r="R145" s="22">
        <f>IF(Cartera[[#This Row],[Dias]]&gt;8,Cartera[[#This Row],[Total vencido]],0)</f>
        <v>0</v>
      </c>
      <c r="S145" s="22">
        <f>IF(Cartera[[#This Row],[Mas de 9]]&gt;0,Cartera[[#This Row],[Dias]],0)</f>
        <v>0</v>
      </c>
      <c r="T145" s="30">
        <f>IF(Cartera[[#This Row],[Dias]]&gt;99,Cartera[[#This Row],[Total vencido]],0)</f>
        <v>0</v>
      </c>
      <c r="U145" s="30">
        <f>IF(Cartera[[#This Row],[Mas de 100]]&gt;0,Cartera[[#This Row],[Dias]],0)</f>
        <v>0</v>
      </c>
      <c r="V145" s="31">
        <f>Cartera[[#This Row],[Vencimiento]]-Cartera[[#This Row],[Emision]]</f>
        <v>29.999687499999709</v>
      </c>
      <c r="W14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5" s="205" t="str">
        <f>_xlfn.XLOOKUP(Cartera[[#This Row],[Nombre tercero]],Vendedor[Nombre],Vendedor[Vendedor],"",0,-1)</f>
        <v>ANGELA SILVESTRE</v>
      </c>
      <c r="Y145" s="204"/>
    </row>
    <row r="146" spans="1:25" ht="21" customHeight="1">
      <c r="A146" s="12" t="str">
        <f t="shared" si="4"/>
        <v>ABEL Y SOFIA SAS</v>
      </c>
      <c r="B146" s="199" t="s">
        <v>1210</v>
      </c>
      <c r="C146" s="200">
        <v>23213</v>
      </c>
      <c r="D146" s="54">
        <v>0</v>
      </c>
      <c r="E146" s="202">
        <v>46004.300023148149</v>
      </c>
      <c r="F146" s="202">
        <v>46034.29792824074</v>
      </c>
      <c r="G146" s="203">
        <v>2</v>
      </c>
      <c r="H146" s="203">
        <v>2327800</v>
      </c>
      <c r="I146" s="203">
        <v>2327800</v>
      </c>
      <c r="J146" s="203">
        <v>0</v>
      </c>
      <c r="K146" s="203">
        <v>2327800</v>
      </c>
      <c r="L146" s="203">
        <v>0</v>
      </c>
      <c r="M146" s="203">
        <v>0</v>
      </c>
      <c r="N146" s="203">
        <v>0</v>
      </c>
      <c r="O146" s="203">
        <v>0</v>
      </c>
      <c r="P146" s="191">
        <f>SUM(Cartera[[#This Row],[1_a_8]:[&gt;30]])</f>
        <v>2327800</v>
      </c>
      <c r="Q146" s="191">
        <f>+Cartera[[#This Row],[9_a_15]]+Cartera[[#This Row],[16_a_22]]+Cartera[[#This Row],[23_a_30]]</f>
        <v>0</v>
      </c>
      <c r="R146" s="191">
        <f>IF(Cartera[[#This Row],[Dias]]&gt;8,Cartera[[#This Row],[Total vencido]],0)</f>
        <v>0</v>
      </c>
      <c r="S146" s="191">
        <f>IF(Cartera[[#This Row],[Mas de 9]]&gt;0,Cartera[[#This Row],[Dias]],0)</f>
        <v>0</v>
      </c>
      <c r="T146" s="191">
        <f>IF(Cartera[[#This Row],[Dias]]&gt;99,Cartera[[#This Row],[Total vencido]],0)</f>
        <v>0</v>
      </c>
      <c r="U146" s="191">
        <f>IF(Cartera[[#This Row],[Mas de 100]]&gt;0,Cartera[[#This Row],[Dias]],0)</f>
        <v>0</v>
      </c>
      <c r="V146" s="191">
        <f>Cartera[[#This Row],[Vencimiento]]-Cartera[[#This Row],[Emision]]</f>
        <v>29.997905092590372</v>
      </c>
      <c r="W14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6" s="204" t="str">
        <f>_xlfn.XLOOKUP(Cartera[[#This Row],[Nombre tercero]],Vendedor[Nombre],Vendedor[Vendedor],"",0,-1)</f>
        <v>ANGELA SILVESTRE</v>
      </c>
      <c r="Y146" s="204"/>
    </row>
    <row r="147" spans="1:25" ht="21" customHeight="1">
      <c r="A147" s="12" t="str">
        <f t="shared" si="4"/>
        <v>ABEL Y SOFIA SAS</v>
      </c>
      <c r="B147" s="199" t="s">
        <v>1210</v>
      </c>
      <c r="C147" s="200">
        <v>23217</v>
      </c>
      <c r="D147" s="54">
        <v>0</v>
      </c>
      <c r="E147" s="198">
        <v>46004.30678240741</v>
      </c>
      <c r="F147" s="198">
        <v>46034.306527777779</v>
      </c>
      <c r="G147" s="54">
        <v>2</v>
      </c>
      <c r="H147" s="54">
        <v>171100</v>
      </c>
      <c r="I147" s="54">
        <v>171100</v>
      </c>
      <c r="J147" s="54">
        <v>0</v>
      </c>
      <c r="K147" s="54">
        <v>171100</v>
      </c>
      <c r="L147" s="54">
        <v>0</v>
      </c>
      <c r="M147" s="54">
        <v>0</v>
      </c>
      <c r="N147" s="54">
        <v>0</v>
      </c>
      <c r="O147" s="54">
        <v>0</v>
      </c>
      <c r="P147" s="30">
        <f>SUM(Cartera[[#This Row],[1_a_8]:[&gt;30]])</f>
        <v>171100</v>
      </c>
      <c r="Q147" s="22">
        <f>+Cartera[[#This Row],[9_a_15]]+Cartera[[#This Row],[16_a_22]]+Cartera[[#This Row],[23_a_30]]</f>
        <v>0</v>
      </c>
      <c r="R147" s="22">
        <f>IF(Cartera[[#This Row],[Dias]]&gt;8,Cartera[[#This Row],[Total vencido]],0)</f>
        <v>0</v>
      </c>
      <c r="S147" s="22">
        <f>IF(Cartera[[#This Row],[Mas de 9]]&gt;0,Cartera[[#This Row],[Dias]],0)</f>
        <v>0</v>
      </c>
      <c r="T147" s="30">
        <f>IF(Cartera[[#This Row],[Dias]]&gt;99,Cartera[[#This Row],[Total vencido]],0)</f>
        <v>0</v>
      </c>
      <c r="U147" s="30">
        <f>IF(Cartera[[#This Row],[Mas de 100]]&gt;0,Cartera[[#This Row],[Dias]],0)</f>
        <v>0</v>
      </c>
      <c r="V147" s="31">
        <f>Cartera[[#This Row],[Vencimiento]]-Cartera[[#This Row],[Emision]]</f>
        <v>29.999745370369055</v>
      </c>
      <c r="W14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7" s="205" t="str">
        <f>_xlfn.XLOOKUP(Cartera[[#This Row],[Nombre tercero]],Vendedor[Nombre],Vendedor[Vendedor],"",0,-1)</f>
        <v>ANGELA SILVESTRE</v>
      </c>
      <c r="Y147" s="204"/>
    </row>
    <row r="148" spans="1:25" ht="21" customHeight="1">
      <c r="A148" s="12" t="str">
        <f t="shared" ref="A148:A179" si="5">+A147</f>
        <v>ABEL Y SOFIA SAS</v>
      </c>
      <c r="B148" s="199" t="s">
        <v>1210</v>
      </c>
      <c r="C148" s="200">
        <v>23223</v>
      </c>
      <c r="D148" s="54">
        <v>0</v>
      </c>
      <c r="E148" s="198">
        <v>46004.326041666667</v>
      </c>
      <c r="F148" s="198">
        <v>46034.322731481479</v>
      </c>
      <c r="G148" s="54">
        <v>2</v>
      </c>
      <c r="H148" s="54">
        <v>857500</v>
      </c>
      <c r="I148" s="54">
        <v>857500</v>
      </c>
      <c r="J148" s="54">
        <v>0</v>
      </c>
      <c r="K148" s="54">
        <v>857500</v>
      </c>
      <c r="L148" s="54">
        <v>0</v>
      </c>
      <c r="M148" s="54">
        <v>0</v>
      </c>
      <c r="N148" s="54">
        <v>0</v>
      </c>
      <c r="O148" s="54">
        <v>0</v>
      </c>
      <c r="P148" s="30">
        <f>SUM(Cartera[[#This Row],[1_a_8]:[&gt;30]])</f>
        <v>857500</v>
      </c>
      <c r="Q148" s="22">
        <f>+Cartera[[#This Row],[9_a_15]]+Cartera[[#This Row],[16_a_22]]+Cartera[[#This Row],[23_a_30]]</f>
        <v>0</v>
      </c>
      <c r="R148" s="22">
        <f>IF(Cartera[[#This Row],[Dias]]&gt;8,Cartera[[#This Row],[Total vencido]],0)</f>
        <v>0</v>
      </c>
      <c r="S148" s="22">
        <f>IF(Cartera[[#This Row],[Mas de 9]]&gt;0,Cartera[[#This Row],[Dias]],0)</f>
        <v>0</v>
      </c>
      <c r="T148" s="30">
        <f>IF(Cartera[[#This Row],[Dias]]&gt;99,Cartera[[#This Row],[Total vencido]],0)</f>
        <v>0</v>
      </c>
      <c r="U148" s="30">
        <f>IF(Cartera[[#This Row],[Mas de 100]]&gt;0,Cartera[[#This Row],[Dias]],0)</f>
        <v>0</v>
      </c>
      <c r="V148" s="31">
        <f>Cartera[[#This Row],[Vencimiento]]-Cartera[[#This Row],[Emision]]</f>
        <v>29.996689814812271</v>
      </c>
      <c r="W14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8" s="205" t="str">
        <f>_xlfn.XLOOKUP(Cartera[[#This Row],[Nombre tercero]],Vendedor[Nombre],Vendedor[Vendedor],"",0,-1)</f>
        <v>ANGELA SILVESTRE</v>
      </c>
      <c r="Y148" s="204"/>
    </row>
    <row r="149" spans="1:25" ht="21" customHeight="1">
      <c r="A149" s="12" t="str">
        <f t="shared" si="5"/>
        <v>ABEL Y SOFIA SAS</v>
      </c>
      <c r="B149" s="199" t="s">
        <v>1210</v>
      </c>
      <c r="C149" s="200">
        <v>23231</v>
      </c>
      <c r="D149" s="54">
        <v>0</v>
      </c>
      <c r="E149" s="198">
        <v>46004.383587962962</v>
      </c>
      <c r="F149" s="198">
        <v>46034.383460648147</v>
      </c>
      <c r="G149" s="54">
        <v>2</v>
      </c>
      <c r="H149" s="54">
        <v>1586700</v>
      </c>
      <c r="I149" s="54">
        <v>1586700</v>
      </c>
      <c r="J149" s="54">
        <v>0</v>
      </c>
      <c r="K149" s="54">
        <v>1586700</v>
      </c>
      <c r="L149" s="54">
        <v>0</v>
      </c>
      <c r="M149" s="54">
        <v>0</v>
      </c>
      <c r="N149" s="54">
        <v>0</v>
      </c>
      <c r="O149" s="54">
        <v>0</v>
      </c>
      <c r="P149" s="30">
        <f>SUM(Cartera[[#This Row],[1_a_8]:[&gt;30]])</f>
        <v>1586700</v>
      </c>
      <c r="Q149" s="22">
        <f>+Cartera[[#This Row],[9_a_15]]+Cartera[[#This Row],[16_a_22]]+Cartera[[#This Row],[23_a_30]]</f>
        <v>0</v>
      </c>
      <c r="R149" s="22">
        <f>IF(Cartera[[#This Row],[Dias]]&gt;8,Cartera[[#This Row],[Total vencido]],0)</f>
        <v>0</v>
      </c>
      <c r="S149" s="22">
        <f>IF(Cartera[[#This Row],[Mas de 9]]&gt;0,Cartera[[#This Row],[Dias]],0)</f>
        <v>0</v>
      </c>
      <c r="T149" s="30">
        <f>IF(Cartera[[#This Row],[Dias]]&gt;99,Cartera[[#This Row],[Total vencido]],0)</f>
        <v>0</v>
      </c>
      <c r="U149" s="30">
        <f>IF(Cartera[[#This Row],[Mas de 100]]&gt;0,Cartera[[#This Row],[Dias]],0)</f>
        <v>0</v>
      </c>
      <c r="V149" s="31">
        <f>Cartera[[#This Row],[Vencimiento]]-Cartera[[#This Row],[Emision]]</f>
        <v>29.999872685184528</v>
      </c>
      <c r="W14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9" s="205" t="str">
        <f>_xlfn.XLOOKUP(Cartera[[#This Row],[Nombre tercero]],Vendedor[Nombre],Vendedor[Vendedor],"",0,-1)</f>
        <v>ANGELA SILVESTRE</v>
      </c>
      <c r="Y149" s="204"/>
    </row>
    <row r="150" spans="1:25" ht="21" customHeight="1">
      <c r="A150" s="12" t="str">
        <f t="shared" si="5"/>
        <v>ABEL Y SOFIA SAS</v>
      </c>
      <c r="B150" s="199" t="s">
        <v>1210</v>
      </c>
      <c r="C150" s="200">
        <v>23232</v>
      </c>
      <c r="D150" s="54">
        <v>0</v>
      </c>
      <c r="E150" s="198">
        <v>46004.386087962965</v>
      </c>
      <c r="F150" s="198">
        <v>46034.385983796295</v>
      </c>
      <c r="G150" s="54">
        <v>2</v>
      </c>
      <c r="H150" s="54">
        <v>1600000</v>
      </c>
      <c r="I150" s="54">
        <v>1600000</v>
      </c>
      <c r="J150" s="54">
        <v>0</v>
      </c>
      <c r="K150" s="54">
        <v>1600000</v>
      </c>
      <c r="L150" s="54">
        <v>0</v>
      </c>
      <c r="M150" s="54">
        <v>0</v>
      </c>
      <c r="N150" s="54">
        <v>0</v>
      </c>
      <c r="O150" s="54">
        <v>0</v>
      </c>
      <c r="P150" s="30">
        <f>SUM(Cartera[[#This Row],[1_a_8]:[&gt;30]])</f>
        <v>1600000</v>
      </c>
      <c r="Q150" s="22">
        <f>+Cartera[[#This Row],[9_a_15]]+Cartera[[#This Row],[16_a_22]]+Cartera[[#This Row],[23_a_30]]</f>
        <v>0</v>
      </c>
      <c r="R150" s="22">
        <f>IF(Cartera[[#This Row],[Dias]]&gt;8,Cartera[[#This Row],[Total vencido]],0)</f>
        <v>0</v>
      </c>
      <c r="S150" s="22">
        <f>IF(Cartera[[#This Row],[Mas de 9]]&gt;0,Cartera[[#This Row],[Dias]],0)</f>
        <v>0</v>
      </c>
      <c r="T150" s="30">
        <f>IF(Cartera[[#This Row],[Dias]]&gt;99,Cartera[[#This Row],[Total vencido]],0)</f>
        <v>0</v>
      </c>
      <c r="U150" s="30">
        <f>IF(Cartera[[#This Row],[Mas de 100]]&gt;0,Cartera[[#This Row],[Dias]],0)</f>
        <v>0</v>
      </c>
      <c r="V150" s="31">
        <f>Cartera[[#This Row],[Vencimiento]]-Cartera[[#This Row],[Emision]]</f>
        <v>29.999895833330811</v>
      </c>
      <c r="W15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0" s="205" t="str">
        <f>_xlfn.XLOOKUP(Cartera[[#This Row],[Nombre tercero]],Vendedor[Nombre],Vendedor[Vendedor],"",0,-1)</f>
        <v>ANGELA SILVESTRE</v>
      </c>
      <c r="Y150" s="204"/>
    </row>
    <row r="151" spans="1:25" ht="21" customHeight="1">
      <c r="A151" s="12" t="str">
        <f t="shared" si="5"/>
        <v>ABEL Y SOFIA SAS</v>
      </c>
      <c r="B151" s="199" t="s">
        <v>1210</v>
      </c>
      <c r="C151" s="200">
        <v>23233</v>
      </c>
      <c r="D151" s="54">
        <v>0</v>
      </c>
      <c r="E151" s="198">
        <v>46004.400706018518</v>
      </c>
      <c r="F151" s="198">
        <v>46034.386712962965</v>
      </c>
      <c r="G151" s="54">
        <v>2</v>
      </c>
      <c r="H151" s="54">
        <v>1657600</v>
      </c>
      <c r="I151" s="54">
        <v>1657600</v>
      </c>
      <c r="J151" s="54">
        <v>0</v>
      </c>
      <c r="K151" s="54">
        <v>1657600</v>
      </c>
      <c r="L151" s="54">
        <v>0</v>
      </c>
      <c r="M151" s="54">
        <v>0</v>
      </c>
      <c r="N151" s="54">
        <v>0</v>
      </c>
      <c r="O151" s="54">
        <v>0</v>
      </c>
      <c r="P151" s="30">
        <f>SUM(Cartera[[#This Row],[1_a_8]:[&gt;30]])</f>
        <v>1657600</v>
      </c>
      <c r="Q151" s="30">
        <f>+Cartera[[#This Row],[9_a_15]]+Cartera[[#This Row],[16_a_22]]+Cartera[[#This Row],[23_a_30]]</f>
        <v>0</v>
      </c>
      <c r="R151" s="30">
        <f>IF(Cartera[[#This Row],[Dias]]&gt;8,Cartera[[#This Row],[Total vencido]],0)</f>
        <v>0</v>
      </c>
      <c r="S151" s="30">
        <f>IF(Cartera[[#This Row],[Mas de 9]]&gt;0,Cartera[[#This Row],[Dias]],0)</f>
        <v>0</v>
      </c>
      <c r="T151" s="30">
        <f>IF(Cartera[[#This Row],[Dias]]&gt;99,Cartera[[#This Row],[Total vencido]],0)</f>
        <v>0</v>
      </c>
      <c r="U151" s="30">
        <f>IF(Cartera[[#This Row],[Mas de 100]]&gt;0,Cartera[[#This Row],[Dias]],0)</f>
        <v>0</v>
      </c>
      <c r="V151" s="30">
        <f>Cartera[[#This Row],[Vencimiento]]-Cartera[[#This Row],[Emision]]</f>
        <v>29.986006944447581</v>
      </c>
      <c r="W15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1" s="205" t="str">
        <f>_xlfn.XLOOKUP(Cartera[[#This Row],[Nombre tercero]],Vendedor[Nombre],Vendedor[Vendedor],"",0,-1)</f>
        <v>ANGELA SILVESTRE</v>
      </c>
      <c r="Y151" s="204"/>
    </row>
    <row r="152" spans="1:25" ht="21" customHeight="1">
      <c r="A152" s="12" t="str">
        <f t="shared" si="5"/>
        <v>ABEL Y SOFIA SAS</v>
      </c>
      <c r="B152" s="199" t="s">
        <v>1210</v>
      </c>
      <c r="C152" s="200">
        <v>23248</v>
      </c>
      <c r="D152" s="54">
        <v>0</v>
      </c>
      <c r="E152" s="198">
        <v>46006.281863425924</v>
      </c>
      <c r="F152" s="198">
        <v>46036.281712962962</v>
      </c>
      <c r="G152" s="54">
        <v>0</v>
      </c>
      <c r="H152" s="54">
        <v>388600</v>
      </c>
      <c r="I152" s="54">
        <v>388600</v>
      </c>
      <c r="J152" s="54">
        <v>388600</v>
      </c>
      <c r="K152" s="54">
        <v>0</v>
      </c>
      <c r="L152" s="54">
        <v>0</v>
      </c>
      <c r="M152" s="54">
        <v>0</v>
      </c>
      <c r="N152" s="54">
        <v>0</v>
      </c>
      <c r="O152" s="54">
        <v>0</v>
      </c>
      <c r="P152" s="30">
        <f>SUM(Cartera[[#This Row],[1_a_8]:[&gt;30]])</f>
        <v>0</v>
      </c>
      <c r="Q152" s="30">
        <f>+Cartera[[#This Row],[9_a_15]]+Cartera[[#This Row],[16_a_22]]+Cartera[[#This Row],[23_a_30]]</f>
        <v>0</v>
      </c>
      <c r="R152" s="30">
        <f>IF(Cartera[[#This Row],[Dias]]&gt;8,Cartera[[#This Row],[Total vencido]],0)</f>
        <v>0</v>
      </c>
      <c r="S152" s="30">
        <f>IF(Cartera[[#This Row],[Mas de 9]]&gt;0,Cartera[[#This Row],[Dias]],0)</f>
        <v>0</v>
      </c>
      <c r="T152" s="30">
        <f>IF(Cartera[[#This Row],[Dias]]&gt;99,Cartera[[#This Row],[Total vencido]],0)</f>
        <v>0</v>
      </c>
      <c r="U152" s="30">
        <f>IF(Cartera[[#This Row],[Mas de 100]]&gt;0,Cartera[[#This Row],[Dias]],0)</f>
        <v>0</v>
      </c>
      <c r="V152" s="30">
        <f>Cartera[[#This Row],[Vencimiento]]-Cartera[[#This Row],[Emision]]</f>
        <v>29.999849537038244</v>
      </c>
      <c r="W15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2" s="205" t="str">
        <f>_xlfn.XLOOKUP(Cartera[[#This Row],[Nombre tercero]],Vendedor[Nombre],Vendedor[Vendedor],"",0,-1)</f>
        <v>ANGELA SILVESTRE</v>
      </c>
      <c r="Y152" s="204"/>
    </row>
    <row r="153" spans="1:25" ht="21" customHeight="1">
      <c r="A153" s="12" t="str">
        <f t="shared" si="5"/>
        <v>ABEL Y SOFIA SAS</v>
      </c>
      <c r="B153" s="199" t="s">
        <v>1210</v>
      </c>
      <c r="C153" s="200">
        <v>23255</v>
      </c>
      <c r="D153" s="54">
        <v>0</v>
      </c>
      <c r="E153" s="198">
        <v>46006.303668981483</v>
      </c>
      <c r="F153" s="198">
        <v>46036.301666666666</v>
      </c>
      <c r="G153" s="54">
        <v>0</v>
      </c>
      <c r="H153" s="54">
        <v>874600</v>
      </c>
      <c r="I153" s="54">
        <v>874600</v>
      </c>
      <c r="J153" s="54">
        <v>874600</v>
      </c>
      <c r="K153" s="54">
        <v>0</v>
      </c>
      <c r="L153" s="54">
        <v>0</v>
      </c>
      <c r="M153" s="54">
        <v>0</v>
      </c>
      <c r="N153" s="54">
        <v>0</v>
      </c>
      <c r="O153" s="54">
        <v>0</v>
      </c>
      <c r="P153" s="30">
        <f>SUM(Cartera[[#This Row],[1_a_8]:[&gt;30]])</f>
        <v>0</v>
      </c>
      <c r="Q153" s="30">
        <f>+Cartera[[#This Row],[9_a_15]]+Cartera[[#This Row],[16_a_22]]+Cartera[[#This Row],[23_a_30]]</f>
        <v>0</v>
      </c>
      <c r="R153" s="30">
        <f>IF(Cartera[[#This Row],[Dias]]&gt;8,Cartera[[#This Row],[Total vencido]],0)</f>
        <v>0</v>
      </c>
      <c r="S153" s="30">
        <f>IF(Cartera[[#This Row],[Mas de 9]]&gt;0,Cartera[[#This Row],[Dias]],0)</f>
        <v>0</v>
      </c>
      <c r="T153" s="30">
        <f>IF(Cartera[[#This Row],[Dias]]&gt;99,Cartera[[#This Row],[Total vencido]],0)</f>
        <v>0</v>
      </c>
      <c r="U153" s="30">
        <f>IF(Cartera[[#This Row],[Mas de 100]]&gt;0,Cartera[[#This Row],[Dias]],0)</f>
        <v>0</v>
      </c>
      <c r="V153" s="30">
        <f>Cartera[[#This Row],[Vencimiento]]-Cartera[[#This Row],[Emision]]</f>
        <v>29.997997685182781</v>
      </c>
      <c r="W15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3" s="205" t="str">
        <f>_xlfn.XLOOKUP(Cartera[[#This Row],[Nombre tercero]],Vendedor[Nombre],Vendedor[Vendedor],"",0,-1)</f>
        <v>ANGELA SILVESTRE</v>
      </c>
      <c r="Y153" s="204"/>
    </row>
    <row r="154" spans="1:25" ht="21" customHeight="1">
      <c r="A154" s="12" t="str">
        <f t="shared" si="5"/>
        <v>ABEL Y SOFIA SAS</v>
      </c>
      <c r="B154" s="199" t="s">
        <v>1210</v>
      </c>
      <c r="C154" s="200">
        <v>23278</v>
      </c>
      <c r="D154" s="54">
        <v>0</v>
      </c>
      <c r="E154" s="198">
        <v>46007.295405092591</v>
      </c>
      <c r="F154" s="198">
        <v>46037.295254629629</v>
      </c>
      <c r="G154" s="54">
        <v>-1</v>
      </c>
      <c r="H154" s="54">
        <v>413100</v>
      </c>
      <c r="I154" s="54">
        <v>413100</v>
      </c>
      <c r="J154" s="54">
        <v>413100</v>
      </c>
      <c r="K154" s="54">
        <v>0</v>
      </c>
      <c r="L154" s="54">
        <v>0</v>
      </c>
      <c r="M154" s="54">
        <v>0</v>
      </c>
      <c r="N154" s="54">
        <v>0</v>
      </c>
      <c r="O154" s="54">
        <v>0</v>
      </c>
      <c r="P154" s="30">
        <f>SUM(Cartera[[#This Row],[1_a_8]:[&gt;30]])</f>
        <v>0</v>
      </c>
      <c r="Q154" s="30">
        <f>+Cartera[[#This Row],[9_a_15]]+Cartera[[#This Row],[16_a_22]]+Cartera[[#This Row],[23_a_30]]</f>
        <v>0</v>
      </c>
      <c r="R154" s="30">
        <f>IF(Cartera[[#This Row],[Dias]]&gt;8,Cartera[[#This Row],[Total vencido]],0)</f>
        <v>0</v>
      </c>
      <c r="S154" s="30">
        <f>IF(Cartera[[#This Row],[Mas de 9]]&gt;0,Cartera[[#This Row],[Dias]],0)</f>
        <v>0</v>
      </c>
      <c r="T154" s="30">
        <f>IF(Cartera[[#This Row],[Dias]]&gt;99,Cartera[[#This Row],[Total vencido]],0)</f>
        <v>0</v>
      </c>
      <c r="U154" s="30">
        <f>IF(Cartera[[#This Row],[Mas de 100]]&gt;0,Cartera[[#This Row],[Dias]],0)</f>
        <v>0</v>
      </c>
      <c r="V154" s="30">
        <f>Cartera[[#This Row],[Vencimiento]]-Cartera[[#This Row],[Emision]]</f>
        <v>29.999849537038244</v>
      </c>
      <c r="W15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4" s="205" t="str">
        <f>_xlfn.XLOOKUP(Cartera[[#This Row],[Nombre tercero]],Vendedor[Nombre],Vendedor[Vendedor],"",0,-1)</f>
        <v>ANGELA SILVESTRE</v>
      </c>
      <c r="Y154" s="204"/>
    </row>
    <row r="155" spans="1:25" ht="21" customHeight="1">
      <c r="A155" s="12" t="str">
        <f t="shared" si="5"/>
        <v>ABEL Y SOFIA SAS</v>
      </c>
      <c r="B155" s="199" t="s">
        <v>1210</v>
      </c>
      <c r="C155" s="200">
        <v>23280</v>
      </c>
      <c r="D155" s="54">
        <v>0</v>
      </c>
      <c r="E155" s="198">
        <v>46007.2971875</v>
      </c>
      <c r="F155" s="198">
        <v>46037.296990740739</v>
      </c>
      <c r="G155" s="54">
        <v>-1</v>
      </c>
      <c r="H155" s="54">
        <v>1027100</v>
      </c>
      <c r="I155" s="54">
        <v>1027100</v>
      </c>
      <c r="J155" s="54">
        <v>1027100</v>
      </c>
      <c r="K155" s="54">
        <v>0</v>
      </c>
      <c r="L155" s="54">
        <v>0</v>
      </c>
      <c r="M155" s="54">
        <v>0</v>
      </c>
      <c r="N155" s="54">
        <v>0</v>
      </c>
      <c r="O155" s="54">
        <v>0</v>
      </c>
      <c r="P155" s="30">
        <f>SUM(Cartera[[#This Row],[1_a_8]:[&gt;30]])</f>
        <v>0</v>
      </c>
      <c r="Q155" s="22">
        <f>+Cartera[[#This Row],[9_a_15]]+Cartera[[#This Row],[16_a_22]]+Cartera[[#This Row],[23_a_30]]</f>
        <v>0</v>
      </c>
      <c r="R155" s="22">
        <f>IF(Cartera[[#This Row],[Dias]]&gt;8,Cartera[[#This Row],[Total vencido]],0)</f>
        <v>0</v>
      </c>
      <c r="S155" s="22">
        <f>IF(Cartera[[#This Row],[Mas de 9]]&gt;0,Cartera[[#This Row],[Dias]],0)</f>
        <v>0</v>
      </c>
      <c r="T155" s="30">
        <f>IF(Cartera[[#This Row],[Dias]]&gt;99,Cartera[[#This Row],[Total vencido]],0)</f>
        <v>0</v>
      </c>
      <c r="U155" s="30">
        <f>IF(Cartera[[#This Row],[Mas de 100]]&gt;0,Cartera[[#This Row],[Dias]],0)</f>
        <v>0</v>
      </c>
      <c r="V155" s="31">
        <f>Cartera[[#This Row],[Vencimiento]]-Cartera[[#This Row],[Emision]]</f>
        <v>29.999803240738402</v>
      </c>
      <c r="W15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5" s="205" t="str">
        <f>_xlfn.XLOOKUP(Cartera[[#This Row],[Nombre tercero]],Vendedor[Nombre],Vendedor[Vendedor],"",0,-1)</f>
        <v>ANGELA SILVESTRE</v>
      </c>
      <c r="Y155" s="204"/>
    </row>
    <row r="156" spans="1:25" ht="21" customHeight="1">
      <c r="A156" s="12" t="str">
        <f t="shared" si="5"/>
        <v>ABEL Y SOFIA SAS</v>
      </c>
      <c r="B156" s="199" t="s">
        <v>1210</v>
      </c>
      <c r="C156" s="200">
        <v>23287</v>
      </c>
      <c r="D156" s="54">
        <v>0</v>
      </c>
      <c r="E156" s="198">
        <v>46007.306226851855</v>
      </c>
      <c r="F156" s="198">
        <v>46037.30609953704</v>
      </c>
      <c r="G156" s="54">
        <v>-1</v>
      </c>
      <c r="H156" s="54">
        <v>724500</v>
      </c>
      <c r="I156" s="54">
        <v>724500</v>
      </c>
      <c r="J156" s="54">
        <v>724500</v>
      </c>
      <c r="K156" s="54">
        <v>0</v>
      </c>
      <c r="L156" s="54">
        <v>0</v>
      </c>
      <c r="M156" s="54">
        <v>0</v>
      </c>
      <c r="N156" s="54">
        <v>0</v>
      </c>
      <c r="O156" s="54">
        <v>0</v>
      </c>
      <c r="P156" s="30">
        <f>SUM(Cartera[[#This Row],[1_a_8]:[&gt;30]])</f>
        <v>0</v>
      </c>
      <c r="Q156" s="30">
        <f>+Cartera[[#This Row],[9_a_15]]+Cartera[[#This Row],[16_a_22]]+Cartera[[#This Row],[23_a_30]]</f>
        <v>0</v>
      </c>
      <c r="R156" s="30">
        <f>IF(Cartera[[#This Row],[Dias]]&gt;8,Cartera[[#This Row],[Total vencido]],0)</f>
        <v>0</v>
      </c>
      <c r="S156" s="30">
        <f>IF(Cartera[[#This Row],[Mas de 9]]&gt;0,Cartera[[#This Row],[Dias]],0)</f>
        <v>0</v>
      </c>
      <c r="T156" s="30">
        <f>IF(Cartera[[#This Row],[Dias]]&gt;99,Cartera[[#This Row],[Total vencido]],0)</f>
        <v>0</v>
      </c>
      <c r="U156" s="30">
        <f>IF(Cartera[[#This Row],[Mas de 100]]&gt;0,Cartera[[#This Row],[Dias]],0)</f>
        <v>0</v>
      </c>
      <c r="V156" s="30">
        <f>Cartera[[#This Row],[Vencimiento]]-Cartera[[#This Row],[Emision]]</f>
        <v>29.999872685184528</v>
      </c>
      <c r="W15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6" s="205" t="str">
        <f>_xlfn.XLOOKUP(Cartera[[#This Row],[Nombre tercero]],Vendedor[Nombre],Vendedor[Vendedor],"",0,-1)</f>
        <v>ANGELA SILVESTRE</v>
      </c>
      <c r="Y156" s="204"/>
    </row>
    <row r="157" spans="1:25" ht="21" customHeight="1">
      <c r="A157" s="12" t="str">
        <f t="shared" si="5"/>
        <v>ABEL Y SOFIA SAS</v>
      </c>
      <c r="B157" s="199" t="s">
        <v>1210</v>
      </c>
      <c r="C157" s="200">
        <v>23311</v>
      </c>
      <c r="D157" s="54">
        <v>0</v>
      </c>
      <c r="E157" s="198">
        <v>46008.303425925929</v>
      </c>
      <c r="F157" s="198">
        <v>46038.303425925929</v>
      </c>
      <c r="G157" s="54">
        <v>-2</v>
      </c>
      <c r="H157" s="54">
        <v>523600</v>
      </c>
      <c r="I157" s="54">
        <v>523600</v>
      </c>
      <c r="J157" s="54">
        <v>523600</v>
      </c>
      <c r="K157" s="54">
        <v>0</v>
      </c>
      <c r="L157" s="54">
        <v>0</v>
      </c>
      <c r="M157" s="54">
        <v>0</v>
      </c>
      <c r="N157" s="54">
        <v>0</v>
      </c>
      <c r="O157" s="54">
        <v>0</v>
      </c>
      <c r="P157" s="30">
        <f>SUM(Cartera[[#This Row],[1_a_8]:[&gt;30]])</f>
        <v>0</v>
      </c>
      <c r="Q157" s="30">
        <f>+Cartera[[#This Row],[9_a_15]]+Cartera[[#This Row],[16_a_22]]+Cartera[[#This Row],[23_a_30]]</f>
        <v>0</v>
      </c>
      <c r="R157" s="30">
        <f>IF(Cartera[[#This Row],[Dias]]&gt;8,Cartera[[#This Row],[Total vencido]],0)</f>
        <v>0</v>
      </c>
      <c r="S157" s="30">
        <f>IF(Cartera[[#This Row],[Mas de 9]]&gt;0,Cartera[[#This Row],[Dias]],0)</f>
        <v>0</v>
      </c>
      <c r="T157" s="30">
        <f>IF(Cartera[[#This Row],[Dias]]&gt;99,Cartera[[#This Row],[Total vencido]],0)</f>
        <v>0</v>
      </c>
      <c r="U157" s="30">
        <f>IF(Cartera[[#This Row],[Mas de 100]]&gt;0,Cartera[[#This Row],[Dias]],0)</f>
        <v>0</v>
      </c>
      <c r="V157" s="31">
        <f>Cartera[[#This Row],[Vencimiento]]-Cartera[[#This Row],[Emision]]</f>
        <v>30</v>
      </c>
      <c r="W15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7" s="205" t="str">
        <f>_xlfn.XLOOKUP(Cartera[[#This Row],[Nombre tercero]],Vendedor[Nombre],Vendedor[Vendedor],"",0,-1)</f>
        <v>ANGELA SILVESTRE</v>
      </c>
      <c r="Y157" s="204"/>
    </row>
    <row r="158" spans="1:25" ht="21" customHeight="1">
      <c r="A158" s="12" t="str">
        <f t="shared" si="5"/>
        <v>ABEL Y SOFIA SAS</v>
      </c>
      <c r="B158" s="199" t="s">
        <v>1210</v>
      </c>
      <c r="C158" s="200">
        <v>23318</v>
      </c>
      <c r="D158" s="54">
        <v>0</v>
      </c>
      <c r="E158" s="198">
        <v>46008.328831018516</v>
      </c>
      <c r="F158" s="198">
        <v>46038.328692129631</v>
      </c>
      <c r="G158" s="54">
        <v>-2</v>
      </c>
      <c r="H158" s="54">
        <v>436350</v>
      </c>
      <c r="I158" s="54">
        <v>436350</v>
      </c>
      <c r="J158" s="54">
        <v>436350</v>
      </c>
      <c r="K158" s="54">
        <v>0</v>
      </c>
      <c r="L158" s="54">
        <v>0</v>
      </c>
      <c r="M158" s="54">
        <v>0</v>
      </c>
      <c r="N158" s="54">
        <v>0</v>
      </c>
      <c r="O158" s="54">
        <v>0</v>
      </c>
      <c r="P158" s="30">
        <f>SUM(Cartera[[#This Row],[1_a_8]:[&gt;30]])</f>
        <v>0</v>
      </c>
      <c r="Q158" s="30">
        <f>+Cartera[[#This Row],[9_a_15]]+Cartera[[#This Row],[16_a_22]]+Cartera[[#This Row],[23_a_30]]</f>
        <v>0</v>
      </c>
      <c r="R158" s="30">
        <f>IF(Cartera[[#This Row],[Dias]]&gt;8,Cartera[[#This Row],[Total vencido]],0)</f>
        <v>0</v>
      </c>
      <c r="S158" s="30">
        <f>IF(Cartera[[#This Row],[Mas de 9]]&gt;0,Cartera[[#This Row],[Dias]],0)</f>
        <v>0</v>
      </c>
      <c r="T158" s="30">
        <f>IF(Cartera[[#This Row],[Dias]]&gt;99,Cartera[[#This Row],[Total vencido]],0)</f>
        <v>0</v>
      </c>
      <c r="U158" s="30">
        <f>IF(Cartera[[#This Row],[Mas de 100]]&gt;0,Cartera[[#This Row],[Dias]],0)</f>
        <v>0</v>
      </c>
      <c r="V158" s="30">
        <f>Cartera[[#This Row],[Vencimiento]]-Cartera[[#This Row],[Emision]]</f>
        <v>29.999861111115024</v>
      </c>
      <c r="W15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8" s="205" t="str">
        <f>_xlfn.XLOOKUP(Cartera[[#This Row],[Nombre tercero]],Vendedor[Nombre],Vendedor[Vendedor],"",0,-1)</f>
        <v>ANGELA SILVESTRE</v>
      </c>
      <c r="Y158" s="204"/>
    </row>
    <row r="159" spans="1:25" ht="21" customHeight="1">
      <c r="A159" s="12" t="str">
        <f t="shared" si="5"/>
        <v>ABEL Y SOFIA SAS</v>
      </c>
      <c r="B159" s="199" t="s">
        <v>1210</v>
      </c>
      <c r="C159" s="200">
        <v>23323</v>
      </c>
      <c r="D159" s="54">
        <v>0</v>
      </c>
      <c r="E159" s="198">
        <v>46008.373078703706</v>
      </c>
      <c r="F159" s="198">
        <v>46038.372881944444</v>
      </c>
      <c r="G159" s="54">
        <v>-2</v>
      </c>
      <c r="H159" s="54">
        <v>6938600</v>
      </c>
      <c r="I159" s="54">
        <v>6938600</v>
      </c>
      <c r="J159" s="54">
        <v>6938600</v>
      </c>
      <c r="K159" s="54">
        <v>0</v>
      </c>
      <c r="L159" s="54">
        <v>0</v>
      </c>
      <c r="M159" s="54">
        <v>0</v>
      </c>
      <c r="N159" s="54">
        <v>0</v>
      </c>
      <c r="O159" s="54">
        <v>0</v>
      </c>
      <c r="P159" s="191">
        <f>SUM(Cartera[[#This Row],[1_a_8]:[&gt;30]])</f>
        <v>0</v>
      </c>
      <c r="Q159" s="191">
        <f>+Cartera[[#This Row],[9_a_15]]+Cartera[[#This Row],[16_a_22]]+Cartera[[#This Row],[23_a_30]]</f>
        <v>0</v>
      </c>
      <c r="R159" s="191">
        <f>IF(Cartera[[#This Row],[Dias]]&gt;8,Cartera[[#This Row],[Total vencido]],0)</f>
        <v>0</v>
      </c>
      <c r="S159" s="191">
        <f>IF(Cartera[[#This Row],[Mas de 9]]&gt;0,Cartera[[#This Row],[Dias]],0)</f>
        <v>0</v>
      </c>
      <c r="T159" s="191">
        <f>IF(Cartera[[#This Row],[Dias]]&gt;99,Cartera[[#This Row],[Total vencido]],0)</f>
        <v>0</v>
      </c>
      <c r="U159" s="191">
        <f>IF(Cartera[[#This Row],[Mas de 100]]&gt;0,Cartera[[#This Row],[Dias]],0)</f>
        <v>0</v>
      </c>
      <c r="V159" s="191">
        <f>Cartera[[#This Row],[Vencimiento]]-Cartera[[#This Row],[Emision]]</f>
        <v>29.999803240738402</v>
      </c>
      <c r="W15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9" s="204" t="str">
        <f>_xlfn.XLOOKUP(Cartera[[#This Row],[Nombre tercero]],Vendedor[Nombre],Vendedor[Vendedor],"",0,-1)</f>
        <v>ANGELA SILVESTRE</v>
      </c>
      <c r="Y159" s="204"/>
    </row>
    <row r="160" spans="1:25" ht="21" customHeight="1">
      <c r="A160" s="12" t="str">
        <f t="shared" si="5"/>
        <v>ABEL Y SOFIA SAS</v>
      </c>
      <c r="B160" s="199" t="s">
        <v>1210</v>
      </c>
      <c r="C160" s="200">
        <v>23337</v>
      </c>
      <c r="D160" s="54">
        <v>0</v>
      </c>
      <c r="E160" s="202">
        <v>46009.261064814818</v>
      </c>
      <c r="F160" s="202">
        <v>46039.260925925926</v>
      </c>
      <c r="G160" s="203">
        <v>-3</v>
      </c>
      <c r="H160" s="203">
        <v>733700</v>
      </c>
      <c r="I160" s="203">
        <v>733700</v>
      </c>
      <c r="J160" s="203">
        <v>733700</v>
      </c>
      <c r="K160" s="203">
        <v>0</v>
      </c>
      <c r="L160" s="203">
        <v>0</v>
      </c>
      <c r="M160" s="203">
        <v>0</v>
      </c>
      <c r="N160" s="203">
        <v>0</v>
      </c>
      <c r="O160" s="203">
        <v>0</v>
      </c>
      <c r="P160" s="191">
        <f>SUM(Cartera[[#This Row],[1_a_8]:[&gt;30]])</f>
        <v>0</v>
      </c>
      <c r="Q160" s="191">
        <f>+Cartera[[#This Row],[9_a_15]]+Cartera[[#This Row],[16_a_22]]+Cartera[[#This Row],[23_a_30]]</f>
        <v>0</v>
      </c>
      <c r="R160" s="191">
        <f>IF(Cartera[[#This Row],[Dias]]&gt;8,Cartera[[#This Row],[Total vencido]],0)</f>
        <v>0</v>
      </c>
      <c r="S160" s="191">
        <f>IF(Cartera[[#This Row],[Mas de 9]]&gt;0,Cartera[[#This Row],[Dias]],0)</f>
        <v>0</v>
      </c>
      <c r="T160" s="191">
        <f>IF(Cartera[[#This Row],[Dias]]&gt;99,Cartera[[#This Row],[Total vencido]],0)</f>
        <v>0</v>
      </c>
      <c r="U160" s="191">
        <f>IF(Cartera[[#This Row],[Mas de 100]]&gt;0,Cartera[[#This Row],[Dias]],0)</f>
        <v>0</v>
      </c>
      <c r="V160" s="191">
        <f>Cartera[[#This Row],[Vencimiento]]-Cartera[[#This Row],[Emision]]</f>
        <v>29.999861111107748</v>
      </c>
      <c r="W16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0" s="204" t="str">
        <f>_xlfn.XLOOKUP(Cartera[[#This Row],[Nombre tercero]],Vendedor[Nombre],Vendedor[Vendedor],"",0,-1)</f>
        <v>ANGELA SILVESTRE</v>
      </c>
      <c r="Y160" s="204"/>
    </row>
    <row r="161" spans="1:25" ht="21" customHeight="1">
      <c r="A161" s="12" t="str">
        <f t="shared" si="5"/>
        <v>ABEL Y SOFIA SAS</v>
      </c>
      <c r="B161" s="199" t="s">
        <v>1210</v>
      </c>
      <c r="C161" s="200">
        <v>23353</v>
      </c>
      <c r="D161" s="54">
        <v>0</v>
      </c>
      <c r="E161" s="198">
        <v>46009.302314814813</v>
      </c>
      <c r="F161" s="198">
        <v>46039.302187499998</v>
      </c>
      <c r="G161" s="54">
        <v>-3</v>
      </c>
      <c r="H161" s="54">
        <v>1554599.97</v>
      </c>
      <c r="I161" s="54">
        <v>1554599.97</v>
      </c>
      <c r="J161" s="54">
        <v>1554599.97</v>
      </c>
      <c r="K161" s="54">
        <v>0</v>
      </c>
      <c r="L161" s="54">
        <v>0</v>
      </c>
      <c r="M161" s="54">
        <v>0</v>
      </c>
      <c r="N161" s="54">
        <v>0</v>
      </c>
      <c r="O161" s="54">
        <v>0</v>
      </c>
      <c r="P161" s="30">
        <f>SUM(Cartera[[#This Row],[1_a_8]:[&gt;30]])</f>
        <v>0</v>
      </c>
      <c r="Q161" s="30">
        <f>+Cartera[[#This Row],[9_a_15]]+Cartera[[#This Row],[16_a_22]]+Cartera[[#This Row],[23_a_30]]</f>
        <v>0</v>
      </c>
      <c r="R161" s="30">
        <f>IF(Cartera[[#This Row],[Dias]]&gt;8,Cartera[[#This Row],[Total vencido]],0)</f>
        <v>0</v>
      </c>
      <c r="S161" s="30">
        <f>IF(Cartera[[#This Row],[Mas de 9]]&gt;0,Cartera[[#This Row],[Dias]],0)</f>
        <v>0</v>
      </c>
      <c r="T161" s="30">
        <f>IF(Cartera[[#This Row],[Dias]]&gt;99,Cartera[[#This Row],[Total vencido]],0)</f>
        <v>0</v>
      </c>
      <c r="U161" s="30">
        <f>IF(Cartera[[#This Row],[Mas de 100]]&gt;0,Cartera[[#This Row],[Dias]],0)</f>
        <v>0</v>
      </c>
      <c r="V161" s="31">
        <f>Cartera[[#This Row],[Vencimiento]]-Cartera[[#This Row],[Emision]]</f>
        <v>29.999872685184528</v>
      </c>
      <c r="W16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1" s="205" t="str">
        <f>_xlfn.XLOOKUP(Cartera[[#This Row],[Nombre tercero]],Vendedor[Nombre],Vendedor[Vendedor],"",0,-1)</f>
        <v>ANGELA SILVESTRE</v>
      </c>
      <c r="Y161" s="204"/>
    </row>
    <row r="162" spans="1:25" ht="21" customHeight="1">
      <c r="A162" s="12" t="str">
        <f t="shared" si="5"/>
        <v>ABEL Y SOFIA SAS</v>
      </c>
      <c r="B162" s="199" t="s">
        <v>1210</v>
      </c>
      <c r="C162" s="200">
        <v>23374</v>
      </c>
      <c r="D162" s="54">
        <v>0</v>
      </c>
      <c r="E162" s="202">
        <v>46010.298298611109</v>
      </c>
      <c r="F162" s="202">
        <v>46040.29315972222</v>
      </c>
      <c r="G162" s="203">
        <v>-4</v>
      </c>
      <c r="H162" s="203">
        <v>1827300</v>
      </c>
      <c r="I162" s="203">
        <v>1827300</v>
      </c>
      <c r="J162" s="203">
        <v>1827300</v>
      </c>
      <c r="K162" s="203">
        <v>0</v>
      </c>
      <c r="L162" s="203">
        <v>0</v>
      </c>
      <c r="M162" s="203">
        <v>0</v>
      </c>
      <c r="N162" s="203">
        <v>0</v>
      </c>
      <c r="O162" s="203">
        <v>0</v>
      </c>
      <c r="P162" s="191">
        <f>SUM(Cartera[[#This Row],[1_a_8]:[&gt;30]])</f>
        <v>0</v>
      </c>
      <c r="Q162" s="191">
        <f>+Cartera[[#This Row],[9_a_15]]+Cartera[[#This Row],[16_a_22]]+Cartera[[#This Row],[23_a_30]]</f>
        <v>0</v>
      </c>
      <c r="R162" s="191">
        <f>IF(Cartera[[#This Row],[Dias]]&gt;8,Cartera[[#This Row],[Total vencido]],0)</f>
        <v>0</v>
      </c>
      <c r="S162" s="191">
        <f>IF(Cartera[[#This Row],[Mas de 9]]&gt;0,Cartera[[#This Row],[Dias]],0)</f>
        <v>0</v>
      </c>
      <c r="T162" s="191">
        <f>IF(Cartera[[#This Row],[Dias]]&gt;99,Cartera[[#This Row],[Total vencido]],0)</f>
        <v>0</v>
      </c>
      <c r="U162" s="191">
        <f>IF(Cartera[[#This Row],[Mas de 100]]&gt;0,Cartera[[#This Row],[Dias]],0)</f>
        <v>0</v>
      </c>
      <c r="V162" s="191">
        <f>Cartera[[#This Row],[Vencimiento]]-Cartera[[#This Row],[Emision]]</f>
        <v>29.994861111110367</v>
      </c>
      <c r="W16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2" s="204" t="str">
        <f>_xlfn.XLOOKUP(Cartera[[#This Row],[Nombre tercero]],Vendedor[Nombre],Vendedor[Vendedor],"",0,-1)</f>
        <v>ANGELA SILVESTRE</v>
      </c>
      <c r="Y162" s="204"/>
    </row>
    <row r="163" spans="1:25" ht="21" customHeight="1">
      <c r="A163" s="12" t="str">
        <f t="shared" si="5"/>
        <v>ABEL Y SOFIA SAS</v>
      </c>
      <c r="B163" s="199" t="s">
        <v>1210</v>
      </c>
      <c r="C163" s="200">
        <v>23375</v>
      </c>
      <c r="D163" s="54">
        <v>0</v>
      </c>
      <c r="E163" s="198">
        <v>46010.300462962965</v>
      </c>
      <c r="F163" s="198">
        <v>46040.300219907411</v>
      </c>
      <c r="G163" s="54">
        <v>-4</v>
      </c>
      <c r="H163" s="54">
        <v>862900</v>
      </c>
      <c r="I163" s="54">
        <v>862900</v>
      </c>
      <c r="J163" s="54">
        <v>862900</v>
      </c>
      <c r="K163" s="54">
        <v>0</v>
      </c>
      <c r="L163" s="54">
        <v>0</v>
      </c>
      <c r="M163" s="54">
        <v>0</v>
      </c>
      <c r="N163" s="54">
        <v>0</v>
      </c>
      <c r="O163" s="54">
        <v>0</v>
      </c>
      <c r="P163" s="30">
        <f>SUM(Cartera[[#This Row],[1_a_8]:[&gt;30]])</f>
        <v>0</v>
      </c>
      <c r="Q163" s="22">
        <f>+Cartera[[#This Row],[9_a_15]]+Cartera[[#This Row],[16_a_22]]+Cartera[[#This Row],[23_a_30]]</f>
        <v>0</v>
      </c>
      <c r="R163" s="22">
        <f>IF(Cartera[[#This Row],[Dias]]&gt;8,Cartera[[#This Row],[Total vencido]],0)</f>
        <v>0</v>
      </c>
      <c r="S163" s="22">
        <f>IF(Cartera[[#This Row],[Mas de 9]]&gt;0,Cartera[[#This Row],[Dias]],0)</f>
        <v>0</v>
      </c>
      <c r="T163" s="30">
        <f>IF(Cartera[[#This Row],[Dias]]&gt;99,Cartera[[#This Row],[Total vencido]],0)</f>
        <v>0</v>
      </c>
      <c r="U163" s="30">
        <f>IF(Cartera[[#This Row],[Mas de 100]]&gt;0,Cartera[[#This Row],[Dias]],0)</f>
        <v>0</v>
      </c>
      <c r="V163" s="31">
        <f>Cartera[[#This Row],[Vencimiento]]-Cartera[[#This Row],[Emision]]</f>
        <v>29.999756944445835</v>
      </c>
      <c r="W16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3" s="205" t="str">
        <f>_xlfn.XLOOKUP(Cartera[[#This Row],[Nombre tercero]],Vendedor[Nombre],Vendedor[Vendedor],"",0,-1)</f>
        <v>ANGELA SILVESTRE</v>
      </c>
      <c r="Y163" s="204"/>
    </row>
    <row r="164" spans="1:25" ht="21" customHeight="1">
      <c r="A164" s="12" t="str">
        <f t="shared" si="5"/>
        <v>ABEL Y SOFIA SAS</v>
      </c>
      <c r="B164" s="199" t="s">
        <v>1210</v>
      </c>
      <c r="C164" s="200">
        <v>23379</v>
      </c>
      <c r="D164" s="54">
        <v>0</v>
      </c>
      <c r="E164" s="198">
        <v>46010.30364583333</v>
      </c>
      <c r="F164" s="198">
        <v>46040.303472222222</v>
      </c>
      <c r="G164" s="54">
        <v>-4</v>
      </c>
      <c r="H164" s="54">
        <v>114699.99</v>
      </c>
      <c r="I164" s="54">
        <v>114699.99</v>
      </c>
      <c r="J164" s="54">
        <v>114699.99</v>
      </c>
      <c r="K164" s="54">
        <v>0</v>
      </c>
      <c r="L164" s="54">
        <v>0</v>
      </c>
      <c r="M164" s="54">
        <v>0</v>
      </c>
      <c r="N164" s="54">
        <v>0</v>
      </c>
      <c r="O164" s="54">
        <v>0</v>
      </c>
      <c r="P164" s="30">
        <f>SUM(Cartera[[#This Row],[1_a_8]:[&gt;30]])</f>
        <v>0</v>
      </c>
      <c r="Q164" s="22">
        <f>+Cartera[[#This Row],[9_a_15]]+Cartera[[#This Row],[16_a_22]]+Cartera[[#This Row],[23_a_30]]</f>
        <v>0</v>
      </c>
      <c r="R164" s="22">
        <f>IF(Cartera[[#This Row],[Dias]]&gt;8,Cartera[[#This Row],[Total vencido]],0)</f>
        <v>0</v>
      </c>
      <c r="S164" s="22">
        <f>IF(Cartera[[#This Row],[Mas de 9]]&gt;0,Cartera[[#This Row],[Dias]],0)</f>
        <v>0</v>
      </c>
      <c r="T164" s="30">
        <f>IF(Cartera[[#This Row],[Dias]]&gt;99,Cartera[[#This Row],[Total vencido]],0)</f>
        <v>0</v>
      </c>
      <c r="U164" s="30">
        <f>IF(Cartera[[#This Row],[Mas de 100]]&gt;0,Cartera[[#This Row],[Dias]],0)</f>
        <v>0</v>
      </c>
      <c r="V164" s="31">
        <f>Cartera[[#This Row],[Vencimiento]]-Cartera[[#This Row],[Emision]]</f>
        <v>29.999826388891961</v>
      </c>
      <c r="W16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4" s="205" t="str">
        <f>_xlfn.XLOOKUP(Cartera[[#This Row],[Nombre tercero]],Vendedor[Nombre],Vendedor[Vendedor],"",0,-1)</f>
        <v>ANGELA SILVESTRE</v>
      </c>
      <c r="Y164" s="204"/>
    </row>
    <row r="165" spans="1:25" ht="21" customHeight="1">
      <c r="A165" s="12" t="str">
        <f t="shared" si="5"/>
        <v>ABEL Y SOFIA SAS</v>
      </c>
      <c r="B165" s="199" t="s">
        <v>1210</v>
      </c>
      <c r="C165" s="200">
        <v>23387</v>
      </c>
      <c r="D165" s="54">
        <v>0</v>
      </c>
      <c r="E165" s="198">
        <v>46010.319409722222</v>
      </c>
      <c r="F165" s="198">
        <v>46040.319201388891</v>
      </c>
      <c r="G165" s="54">
        <v>-4</v>
      </c>
      <c r="H165" s="54">
        <v>176900</v>
      </c>
      <c r="I165" s="54">
        <v>176900</v>
      </c>
      <c r="J165" s="54">
        <v>176900</v>
      </c>
      <c r="K165" s="54">
        <v>0</v>
      </c>
      <c r="L165" s="54">
        <v>0</v>
      </c>
      <c r="M165" s="54">
        <v>0</v>
      </c>
      <c r="N165" s="54">
        <v>0</v>
      </c>
      <c r="O165" s="54">
        <v>0</v>
      </c>
      <c r="P165" s="30">
        <f>SUM(Cartera[[#This Row],[1_a_8]:[&gt;30]])</f>
        <v>0</v>
      </c>
      <c r="Q165" s="22">
        <f>+Cartera[[#This Row],[9_a_15]]+Cartera[[#This Row],[16_a_22]]+Cartera[[#This Row],[23_a_30]]</f>
        <v>0</v>
      </c>
      <c r="R165" s="22">
        <f>IF(Cartera[[#This Row],[Dias]]&gt;8,Cartera[[#This Row],[Total vencido]],0)</f>
        <v>0</v>
      </c>
      <c r="S165" s="22">
        <f>IF(Cartera[[#This Row],[Mas de 9]]&gt;0,Cartera[[#This Row],[Dias]],0)</f>
        <v>0</v>
      </c>
      <c r="T165" s="30">
        <f>IF(Cartera[[#This Row],[Dias]]&gt;99,Cartera[[#This Row],[Total vencido]],0)</f>
        <v>0</v>
      </c>
      <c r="U165" s="30">
        <f>IF(Cartera[[#This Row],[Mas de 100]]&gt;0,Cartera[[#This Row],[Dias]],0)</f>
        <v>0</v>
      </c>
      <c r="V165" s="31">
        <f>Cartera[[#This Row],[Vencimiento]]-Cartera[[#This Row],[Emision]]</f>
        <v>29.999791666668898</v>
      </c>
      <c r="W16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5" s="205" t="str">
        <f>_xlfn.XLOOKUP(Cartera[[#This Row],[Nombre tercero]],Vendedor[Nombre],Vendedor[Vendedor],"",0,-1)</f>
        <v>ANGELA SILVESTRE</v>
      </c>
      <c r="Y165" s="204"/>
    </row>
    <row r="166" spans="1:25" ht="21" customHeight="1">
      <c r="A166" s="12" t="str">
        <f t="shared" si="5"/>
        <v>ABEL Y SOFIA SAS</v>
      </c>
      <c r="B166" s="199" t="s">
        <v>1210</v>
      </c>
      <c r="C166" s="200">
        <v>23389</v>
      </c>
      <c r="D166" s="54">
        <v>0</v>
      </c>
      <c r="E166" s="198">
        <v>46010.320879629631</v>
      </c>
      <c r="F166" s="198">
        <v>46040.3205787037</v>
      </c>
      <c r="G166" s="54">
        <v>-4</v>
      </c>
      <c r="H166" s="54">
        <v>307400</v>
      </c>
      <c r="I166" s="54">
        <v>307400</v>
      </c>
      <c r="J166" s="54">
        <v>307400</v>
      </c>
      <c r="K166" s="54">
        <v>0</v>
      </c>
      <c r="L166" s="54">
        <v>0</v>
      </c>
      <c r="M166" s="54">
        <v>0</v>
      </c>
      <c r="N166" s="54">
        <v>0</v>
      </c>
      <c r="O166" s="54">
        <v>0</v>
      </c>
      <c r="P166" s="30">
        <f>SUM(Cartera[[#This Row],[1_a_8]:[&gt;30]])</f>
        <v>0</v>
      </c>
      <c r="Q166" s="22">
        <f>+Cartera[[#This Row],[9_a_15]]+Cartera[[#This Row],[16_a_22]]+Cartera[[#This Row],[23_a_30]]</f>
        <v>0</v>
      </c>
      <c r="R166" s="22">
        <f>IF(Cartera[[#This Row],[Dias]]&gt;8,Cartera[[#This Row],[Total vencido]],0)</f>
        <v>0</v>
      </c>
      <c r="S166" s="22">
        <f>IF(Cartera[[#This Row],[Mas de 9]]&gt;0,Cartera[[#This Row],[Dias]],0)</f>
        <v>0</v>
      </c>
      <c r="T166" s="30">
        <f>IF(Cartera[[#This Row],[Dias]]&gt;99,Cartera[[#This Row],[Total vencido]],0)</f>
        <v>0</v>
      </c>
      <c r="U166" s="30">
        <f>IF(Cartera[[#This Row],[Mas de 100]]&gt;0,Cartera[[#This Row],[Dias]],0)</f>
        <v>0</v>
      </c>
      <c r="V166" s="31">
        <f>Cartera[[#This Row],[Vencimiento]]-Cartera[[#This Row],[Emision]]</f>
        <v>29.999699074069213</v>
      </c>
      <c r="W16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6" s="205" t="str">
        <f>_xlfn.XLOOKUP(Cartera[[#This Row],[Nombre tercero]],Vendedor[Nombre],Vendedor[Vendedor],"",0,-1)</f>
        <v>ANGELA SILVESTRE</v>
      </c>
      <c r="Y166" s="204"/>
    </row>
    <row r="167" spans="1:25" ht="21" customHeight="1">
      <c r="A167" s="12" t="str">
        <f t="shared" si="5"/>
        <v>ABEL Y SOFIA SAS</v>
      </c>
      <c r="B167" s="199" t="s">
        <v>1210</v>
      </c>
      <c r="C167" s="200">
        <v>23462</v>
      </c>
      <c r="D167" s="54">
        <v>0</v>
      </c>
      <c r="E167" s="202">
        <v>46011.311481481483</v>
      </c>
      <c r="F167" s="202">
        <v>46041.311307870368</v>
      </c>
      <c r="G167" s="203">
        <v>-5</v>
      </c>
      <c r="H167" s="203">
        <v>794800</v>
      </c>
      <c r="I167" s="203">
        <v>794800</v>
      </c>
      <c r="J167" s="203">
        <v>794800</v>
      </c>
      <c r="K167" s="203">
        <v>0</v>
      </c>
      <c r="L167" s="203">
        <v>0</v>
      </c>
      <c r="M167" s="203">
        <v>0</v>
      </c>
      <c r="N167" s="203">
        <v>0</v>
      </c>
      <c r="O167" s="203">
        <v>0</v>
      </c>
      <c r="P167" s="191">
        <f>SUM(Cartera[[#This Row],[1_a_8]:[&gt;30]])</f>
        <v>0</v>
      </c>
      <c r="Q167" s="191">
        <f>+Cartera[[#This Row],[9_a_15]]+Cartera[[#This Row],[16_a_22]]+Cartera[[#This Row],[23_a_30]]</f>
        <v>0</v>
      </c>
      <c r="R167" s="191">
        <f>IF(Cartera[[#This Row],[Dias]]&gt;8,Cartera[[#This Row],[Total vencido]],0)</f>
        <v>0</v>
      </c>
      <c r="S167" s="191">
        <f>IF(Cartera[[#This Row],[Mas de 9]]&gt;0,Cartera[[#This Row],[Dias]],0)</f>
        <v>0</v>
      </c>
      <c r="T167" s="191">
        <f>IF(Cartera[[#This Row],[Dias]]&gt;99,Cartera[[#This Row],[Total vencido]],0)</f>
        <v>0</v>
      </c>
      <c r="U167" s="191">
        <f>IF(Cartera[[#This Row],[Mas de 100]]&gt;0,Cartera[[#This Row],[Dias]],0)</f>
        <v>0</v>
      </c>
      <c r="V167" s="191">
        <f>Cartera[[#This Row],[Vencimiento]]-Cartera[[#This Row],[Emision]]</f>
        <v>29.999826388884685</v>
      </c>
      <c r="W16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7" s="204" t="str">
        <f>_xlfn.XLOOKUP(Cartera[[#This Row],[Nombre tercero]],Vendedor[Nombre],Vendedor[Vendedor],"",0,-1)</f>
        <v>ANGELA SILVESTRE</v>
      </c>
      <c r="Y167" s="204"/>
    </row>
    <row r="168" spans="1:25" ht="21" customHeight="1">
      <c r="A168" s="12" t="str">
        <f t="shared" si="5"/>
        <v>ABEL Y SOFIA SAS</v>
      </c>
      <c r="B168" s="199" t="s">
        <v>1210</v>
      </c>
      <c r="C168" s="200">
        <v>23463</v>
      </c>
      <c r="D168" s="54">
        <v>0</v>
      </c>
      <c r="E168" s="198">
        <v>46011.312326388892</v>
      </c>
      <c r="F168" s="198">
        <v>46041.312199074076</v>
      </c>
      <c r="G168" s="54">
        <v>-5</v>
      </c>
      <c r="H168" s="54">
        <v>1552399.98</v>
      </c>
      <c r="I168" s="54">
        <v>1552399.98</v>
      </c>
      <c r="J168" s="54">
        <v>1552399.98</v>
      </c>
      <c r="K168" s="54">
        <v>0</v>
      </c>
      <c r="L168" s="54">
        <v>0</v>
      </c>
      <c r="M168" s="54">
        <v>0</v>
      </c>
      <c r="N168" s="54">
        <v>0</v>
      </c>
      <c r="O168" s="54">
        <v>0</v>
      </c>
      <c r="P168" s="30">
        <f>SUM(Cartera[[#This Row],[1_a_8]:[&gt;30]])</f>
        <v>0</v>
      </c>
      <c r="Q168" s="22">
        <f>+Cartera[[#This Row],[9_a_15]]+Cartera[[#This Row],[16_a_22]]+Cartera[[#This Row],[23_a_30]]</f>
        <v>0</v>
      </c>
      <c r="R168" s="22">
        <f>IF(Cartera[[#This Row],[Dias]]&gt;8,Cartera[[#This Row],[Total vencido]],0)</f>
        <v>0</v>
      </c>
      <c r="S168" s="22">
        <f>IF(Cartera[[#This Row],[Mas de 9]]&gt;0,Cartera[[#This Row],[Dias]],0)</f>
        <v>0</v>
      </c>
      <c r="T168" s="30">
        <f>IF(Cartera[[#This Row],[Dias]]&gt;99,Cartera[[#This Row],[Total vencido]],0)</f>
        <v>0</v>
      </c>
      <c r="U168" s="30">
        <f>IF(Cartera[[#This Row],[Mas de 100]]&gt;0,Cartera[[#This Row],[Dias]],0)</f>
        <v>0</v>
      </c>
      <c r="V168" s="31">
        <f>Cartera[[#This Row],[Vencimiento]]-Cartera[[#This Row],[Emision]]</f>
        <v>29.999872685184528</v>
      </c>
      <c r="W16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8" s="205" t="str">
        <f>_xlfn.XLOOKUP(Cartera[[#This Row],[Nombre tercero]],Vendedor[Nombre],Vendedor[Vendedor],"",0,-1)</f>
        <v>ANGELA SILVESTRE</v>
      </c>
      <c r="Y168" s="204"/>
    </row>
    <row r="169" spans="1:25" ht="21" customHeight="1">
      <c r="A169" s="12" t="str">
        <f t="shared" si="5"/>
        <v>ABEL Y SOFIA SAS</v>
      </c>
      <c r="B169" s="199" t="s">
        <v>1210</v>
      </c>
      <c r="C169" s="200">
        <v>23472</v>
      </c>
      <c r="D169" s="54">
        <v>0</v>
      </c>
      <c r="E169" s="198">
        <v>46011.328611111108</v>
      </c>
      <c r="F169" s="198">
        <v>46041.328414351854</v>
      </c>
      <c r="G169" s="54">
        <v>-5</v>
      </c>
      <c r="H169" s="54">
        <v>322700</v>
      </c>
      <c r="I169" s="54">
        <v>322700</v>
      </c>
      <c r="J169" s="54">
        <v>322700</v>
      </c>
      <c r="K169" s="54">
        <v>0</v>
      </c>
      <c r="L169" s="54">
        <v>0</v>
      </c>
      <c r="M169" s="54">
        <v>0</v>
      </c>
      <c r="N169" s="54">
        <v>0</v>
      </c>
      <c r="O169" s="54">
        <v>0</v>
      </c>
      <c r="P169" s="30">
        <f>SUM(Cartera[[#This Row],[1_a_8]:[&gt;30]])</f>
        <v>0</v>
      </c>
      <c r="Q169" s="22">
        <f>+Cartera[[#This Row],[9_a_15]]+Cartera[[#This Row],[16_a_22]]+Cartera[[#This Row],[23_a_30]]</f>
        <v>0</v>
      </c>
      <c r="R169" s="22">
        <f>IF(Cartera[[#This Row],[Dias]]&gt;8,Cartera[[#This Row],[Total vencido]],0)</f>
        <v>0</v>
      </c>
      <c r="S169" s="22">
        <f>IF(Cartera[[#This Row],[Mas de 9]]&gt;0,Cartera[[#This Row],[Dias]],0)</f>
        <v>0</v>
      </c>
      <c r="T169" s="30">
        <f>IF(Cartera[[#This Row],[Dias]]&gt;99,Cartera[[#This Row],[Total vencido]],0)</f>
        <v>0</v>
      </c>
      <c r="U169" s="30">
        <f>IF(Cartera[[#This Row],[Mas de 100]]&gt;0,Cartera[[#This Row],[Dias]],0)</f>
        <v>0</v>
      </c>
      <c r="V169" s="31">
        <f>Cartera[[#This Row],[Vencimiento]]-Cartera[[#This Row],[Emision]]</f>
        <v>29.999803240745678</v>
      </c>
      <c r="W16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9" s="205" t="str">
        <f>_xlfn.XLOOKUP(Cartera[[#This Row],[Nombre tercero]],Vendedor[Nombre],Vendedor[Vendedor],"",0,-1)</f>
        <v>ANGELA SILVESTRE</v>
      </c>
      <c r="Y169" s="204"/>
    </row>
    <row r="170" spans="1:25" ht="21" customHeight="1">
      <c r="A170" s="12" t="str">
        <f t="shared" si="5"/>
        <v>ABEL Y SOFIA SAS</v>
      </c>
      <c r="B170" s="199" t="s">
        <v>1210</v>
      </c>
      <c r="C170" s="200">
        <v>23475</v>
      </c>
      <c r="D170" s="54">
        <v>0</v>
      </c>
      <c r="E170" s="198">
        <v>46011.331678240742</v>
      </c>
      <c r="F170" s="198">
        <v>46041.33116898148</v>
      </c>
      <c r="G170" s="54">
        <v>-5</v>
      </c>
      <c r="H170" s="54">
        <v>1086800</v>
      </c>
      <c r="I170" s="54">
        <v>1086800</v>
      </c>
      <c r="J170" s="54">
        <v>1086800</v>
      </c>
      <c r="K170" s="54">
        <v>0</v>
      </c>
      <c r="L170" s="54">
        <v>0</v>
      </c>
      <c r="M170" s="54">
        <v>0</v>
      </c>
      <c r="N170" s="54">
        <v>0</v>
      </c>
      <c r="O170" s="54">
        <v>0</v>
      </c>
      <c r="P170" s="30">
        <f>SUM(Cartera[[#This Row],[1_a_8]:[&gt;30]])</f>
        <v>0</v>
      </c>
      <c r="Q170" s="22">
        <f>+Cartera[[#This Row],[9_a_15]]+Cartera[[#This Row],[16_a_22]]+Cartera[[#This Row],[23_a_30]]</f>
        <v>0</v>
      </c>
      <c r="R170" s="22">
        <f>IF(Cartera[[#This Row],[Dias]]&gt;8,Cartera[[#This Row],[Total vencido]],0)</f>
        <v>0</v>
      </c>
      <c r="S170" s="22">
        <f>IF(Cartera[[#This Row],[Mas de 9]]&gt;0,Cartera[[#This Row],[Dias]],0)</f>
        <v>0</v>
      </c>
      <c r="T170" s="30">
        <f>IF(Cartera[[#This Row],[Dias]]&gt;99,Cartera[[#This Row],[Total vencido]],0)</f>
        <v>0</v>
      </c>
      <c r="U170" s="30">
        <f>IF(Cartera[[#This Row],[Mas de 100]]&gt;0,Cartera[[#This Row],[Dias]],0)</f>
        <v>0</v>
      </c>
      <c r="V170" s="31">
        <f>Cartera[[#This Row],[Vencimiento]]-Cartera[[#This Row],[Emision]]</f>
        <v>29.999490740738111</v>
      </c>
      <c r="W17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0" s="205" t="str">
        <f>_xlfn.XLOOKUP(Cartera[[#This Row],[Nombre tercero]],Vendedor[Nombre],Vendedor[Vendedor],"",0,-1)</f>
        <v>ANGELA SILVESTRE</v>
      </c>
      <c r="Y170" s="204"/>
    </row>
    <row r="171" spans="1:25" ht="21" customHeight="1">
      <c r="A171" s="12" t="str">
        <f t="shared" si="5"/>
        <v>ABEL Y SOFIA SAS</v>
      </c>
      <c r="B171" s="199" t="s">
        <v>1210</v>
      </c>
      <c r="C171" s="200">
        <v>23481</v>
      </c>
      <c r="D171" s="54">
        <v>0</v>
      </c>
      <c r="E171" s="198">
        <v>46011.365844907406</v>
      </c>
      <c r="F171" s="198">
        <v>46041.365347222221</v>
      </c>
      <c r="G171" s="54">
        <v>-5</v>
      </c>
      <c r="H171" s="54">
        <v>6345000</v>
      </c>
      <c r="I171" s="54">
        <v>6345000</v>
      </c>
      <c r="J171" s="54">
        <v>6345000</v>
      </c>
      <c r="K171" s="54">
        <v>0</v>
      </c>
      <c r="L171" s="54">
        <v>0</v>
      </c>
      <c r="M171" s="54">
        <v>0</v>
      </c>
      <c r="N171" s="54">
        <v>0</v>
      </c>
      <c r="O171" s="54">
        <v>0</v>
      </c>
      <c r="P171" s="30">
        <f>SUM(Cartera[[#This Row],[1_a_8]:[&gt;30]])</f>
        <v>0</v>
      </c>
      <c r="Q171" s="30">
        <f>+Cartera[[#This Row],[9_a_15]]+Cartera[[#This Row],[16_a_22]]+Cartera[[#This Row],[23_a_30]]</f>
        <v>0</v>
      </c>
      <c r="R171" s="30">
        <f>IF(Cartera[[#This Row],[Dias]]&gt;8,Cartera[[#This Row],[Total vencido]],0)</f>
        <v>0</v>
      </c>
      <c r="S171" s="30">
        <f>IF(Cartera[[#This Row],[Mas de 9]]&gt;0,Cartera[[#This Row],[Dias]],0)</f>
        <v>0</v>
      </c>
      <c r="T171" s="30">
        <f>IF(Cartera[[#This Row],[Dias]]&gt;99,Cartera[[#This Row],[Total vencido]],0)</f>
        <v>0</v>
      </c>
      <c r="U171" s="30">
        <f>IF(Cartera[[#This Row],[Mas de 100]]&gt;0,Cartera[[#This Row],[Dias]],0)</f>
        <v>0</v>
      </c>
      <c r="V171" s="31">
        <f>Cartera[[#This Row],[Vencimiento]]-Cartera[[#This Row],[Emision]]</f>
        <v>29.99950231481489</v>
      </c>
      <c r="W17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1" s="205" t="str">
        <f>_xlfn.XLOOKUP(Cartera[[#This Row],[Nombre tercero]],Vendedor[Nombre],Vendedor[Vendedor],"",0,-1)</f>
        <v>ANGELA SILVESTRE</v>
      </c>
      <c r="Y171" s="204"/>
    </row>
    <row r="172" spans="1:25" ht="21" customHeight="1">
      <c r="A172" s="12" t="str">
        <f t="shared" si="5"/>
        <v>ABEL Y SOFIA SAS</v>
      </c>
      <c r="B172" s="199" t="s">
        <v>1210</v>
      </c>
      <c r="C172" s="200">
        <v>23501</v>
      </c>
      <c r="D172" s="54">
        <v>0</v>
      </c>
      <c r="E172" s="198">
        <v>46013.298321759263</v>
      </c>
      <c r="F172" s="198">
        <v>46043.298206018517</v>
      </c>
      <c r="G172" s="54">
        <v>-7</v>
      </c>
      <c r="H172" s="54">
        <v>138999.97</v>
      </c>
      <c r="I172" s="54">
        <v>138999.97</v>
      </c>
      <c r="J172" s="54">
        <v>138999.97</v>
      </c>
      <c r="K172" s="54">
        <v>0</v>
      </c>
      <c r="L172" s="54">
        <v>0</v>
      </c>
      <c r="M172" s="54">
        <v>0</v>
      </c>
      <c r="N172" s="54">
        <v>0</v>
      </c>
      <c r="O172" s="54">
        <v>0</v>
      </c>
      <c r="P172" s="30">
        <f>SUM(Cartera[[#This Row],[1_a_8]:[&gt;30]])</f>
        <v>0</v>
      </c>
      <c r="Q172" s="30">
        <f>+Cartera[[#This Row],[9_a_15]]+Cartera[[#This Row],[16_a_22]]+Cartera[[#This Row],[23_a_30]]</f>
        <v>0</v>
      </c>
      <c r="R172" s="30">
        <f>IF(Cartera[[#This Row],[Dias]]&gt;8,Cartera[[#This Row],[Total vencido]],0)</f>
        <v>0</v>
      </c>
      <c r="S172" s="30">
        <f>IF(Cartera[[#This Row],[Mas de 9]]&gt;0,Cartera[[#This Row],[Dias]],0)</f>
        <v>0</v>
      </c>
      <c r="T172" s="30">
        <f>IF(Cartera[[#This Row],[Dias]]&gt;99,Cartera[[#This Row],[Total vencido]],0)</f>
        <v>0</v>
      </c>
      <c r="U172" s="30">
        <f>IF(Cartera[[#This Row],[Mas de 100]]&gt;0,Cartera[[#This Row],[Dias]],0)</f>
        <v>0</v>
      </c>
      <c r="V172" s="30">
        <f>Cartera[[#This Row],[Vencimiento]]-Cartera[[#This Row],[Emision]]</f>
        <v>29.999884259254031</v>
      </c>
      <c r="W17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2" s="205" t="str">
        <f>_xlfn.XLOOKUP(Cartera[[#This Row],[Nombre tercero]],Vendedor[Nombre],Vendedor[Vendedor],"",0,-1)</f>
        <v>ANGELA SILVESTRE</v>
      </c>
      <c r="Y172" s="204"/>
    </row>
    <row r="173" spans="1:25" ht="21" customHeight="1">
      <c r="A173" s="12" t="str">
        <f t="shared" si="5"/>
        <v>ABEL Y SOFIA SAS</v>
      </c>
      <c r="B173" s="199" t="s">
        <v>1210</v>
      </c>
      <c r="C173" s="200">
        <v>23517</v>
      </c>
      <c r="D173" s="54">
        <v>0</v>
      </c>
      <c r="E173" s="202">
        <v>46013.399444444447</v>
      </c>
      <c r="F173" s="202">
        <v>46043.398831018516</v>
      </c>
      <c r="G173" s="203">
        <v>-7</v>
      </c>
      <c r="H173" s="203">
        <v>7015499.9900000002</v>
      </c>
      <c r="I173" s="203">
        <v>7015499.9900000002</v>
      </c>
      <c r="J173" s="203">
        <v>7015499.9900000002</v>
      </c>
      <c r="K173" s="203">
        <v>0</v>
      </c>
      <c r="L173" s="203">
        <v>0</v>
      </c>
      <c r="M173" s="203">
        <v>0</v>
      </c>
      <c r="N173" s="203">
        <v>0</v>
      </c>
      <c r="O173" s="203">
        <v>0</v>
      </c>
      <c r="P173" s="191">
        <f>SUM(Cartera[[#This Row],[1_a_8]:[&gt;30]])</f>
        <v>0</v>
      </c>
      <c r="Q173" s="191">
        <f>+Cartera[[#This Row],[9_a_15]]+Cartera[[#This Row],[16_a_22]]+Cartera[[#This Row],[23_a_30]]</f>
        <v>0</v>
      </c>
      <c r="R173" s="191">
        <f>IF(Cartera[[#This Row],[Dias]]&gt;8,Cartera[[#This Row],[Total vencido]],0)</f>
        <v>0</v>
      </c>
      <c r="S173" s="191">
        <f>IF(Cartera[[#This Row],[Mas de 9]]&gt;0,Cartera[[#This Row],[Dias]],0)</f>
        <v>0</v>
      </c>
      <c r="T173" s="191">
        <f>IF(Cartera[[#This Row],[Dias]]&gt;99,Cartera[[#This Row],[Total vencido]],0)</f>
        <v>0</v>
      </c>
      <c r="U173" s="191">
        <f>IF(Cartera[[#This Row],[Mas de 100]]&gt;0,Cartera[[#This Row],[Dias]],0)</f>
        <v>0</v>
      </c>
      <c r="V173" s="191">
        <f>Cartera[[#This Row],[Vencimiento]]-Cartera[[#This Row],[Emision]]</f>
        <v>29.999386574068922</v>
      </c>
      <c r="W17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3" s="204" t="str">
        <f>_xlfn.XLOOKUP(Cartera[[#This Row],[Nombre tercero]],Vendedor[Nombre],Vendedor[Vendedor],"",0,-1)</f>
        <v>ANGELA SILVESTRE</v>
      </c>
      <c r="Y173" s="204"/>
    </row>
    <row r="174" spans="1:25" ht="21" customHeight="1">
      <c r="A174" s="12" t="str">
        <f t="shared" si="5"/>
        <v>ABEL Y SOFIA SAS</v>
      </c>
      <c r="B174" s="199" t="s">
        <v>1210</v>
      </c>
      <c r="C174" s="200">
        <v>23540</v>
      </c>
      <c r="D174" s="54">
        <v>0</v>
      </c>
      <c r="E174" s="198">
        <v>46014.293275462966</v>
      </c>
      <c r="F174" s="198">
        <v>46044.29314814815</v>
      </c>
      <c r="G174" s="54">
        <v>-8</v>
      </c>
      <c r="H174" s="54">
        <v>457100</v>
      </c>
      <c r="I174" s="54">
        <v>457100</v>
      </c>
      <c r="J174" s="54">
        <v>457100</v>
      </c>
      <c r="K174" s="54">
        <v>0</v>
      </c>
      <c r="L174" s="54">
        <v>0</v>
      </c>
      <c r="M174" s="54">
        <v>0</v>
      </c>
      <c r="N174" s="54">
        <v>0</v>
      </c>
      <c r="O174" s="54">
        <v>0</v>
      </c>
      <c r="P174" s="30">
        <f>SUM(Cartera[[#This Row],[1_a_8]:[&gt;30]])</f>
        <v>0</v>
      </c>
      <c r="Q174" s="22">
        <f>+Cartera[[#This Row],[9_a_15]]+Cartera[[#This Row],[16_a_22]]+Cartera[[#This Row],[23_a_30]]</f>
        <v>0</v>
      </c>
      <c r="R174" s="22">
        <f>IF(Cartera[[#This Row],[Dias]]&gt;8,Cartera[[#This Row],[Total vencido]],0)</f>
        <v>0</v>
      </c>
      <c r="S174" s="22">
        <f>IF(Cartera[[#This Row],[Mas de 9]]&gt;0,Cartera[[#This Row],[Dias]],0)</f>
        <v>0</v>
      </c>
      <c r="T174" s="30">
        <f>IF(Cartera[[#This Row],[Dias]]&gt;99,Cartera[[#This Row],[Total vencido]],0)</f>
        <v>0</v>
      </c>
      <c r="U174" s="30">
        <f>IF(Cartera[[#This Row],[Mas de 100]]&gt;0,Cartera[[#This Row],[Dias]],0)</f>
        <v>0</v>
      </c>
      <c r="V174" s="31">
        <f>Cartera[[#This Row],[Vencimiento]]-Cartera[[#This Row],[Emision]]</f>
        <v>29.999872685184528</v>
      </c>
      <c r="W17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4" s="205" t="str">
        <f>_xlfn.XLOOKUP(Cartera[[#This Row],[Nombre tercero]],Vendedor[Nombre],Vendedor[Vendedor],"",0,-1)</f>
        <v>ANGELA SILVESTRE</v>
      </c>
      <c r="Y174" s="204"/>
    </row>
    <row r="175" spans="1:25" ht="21" customHeight="1">
      <c r="A175" s="12" t="str">
        <f t="shared" si="5"/>
        <v>ABEL Y SOFIA SAS</v>
      </c>
      <c r="B175" s="199" t="s">
        <v>1210</v>
      </c>
      <c r="C175" s="200">
        <v>23541</v>
      </c>
      <c r="D175" s="54">
        <v>0</v>
      </c>
      <c r="E175" s="198">
        <v>46014.298541666663</v>
      </c>
      <c r="F175" s="198">
        <v>46044.298379629632</v>
      </c>
      <c r="G175" s="54">
        <v>-8</v>
      </c>
      <c r="H175" s="54">
        <v>162499.99</v>
      </c>
      <c r="I175" s="54">
        <v>162499.99</v>
      </c>
      <c r="J175" s="54">
        <v>162499.99</v>
      </c>
      <c r="K175" s="54">
        <v>0</v>
      </c>
      <c r="L175" s="54">
        <v>0</v>
      </c>
      <c r="M175" s="54">
        <v>0</v>
      </c>
      <c r="N175" s="54">
        <v>0</v>
      </c>
      <c r="O175" s="54">
        <v>0</v>
      </c>
      <c r="P175" s="30">
        <f>SUM(Cartera[[#This Row],[1_a_8]:[&gt;30]])</f>
        <v>0</v>
      </c>
      <c r="Q175" s="22">
        <f>+Cartera[[#This Row],[9_a_15]]+Cartera[[#This Row],[16_a_22]]+Cartera[[#This Row],[23_a_30]]</f>
        <v>0</v>
      </c>
      <c r="R175" s="22">
        <f>IF(Cartera[[#This Row],[Dias]]&gt;8,Cartera[[#This Row],[Total vencido]],0)</f>
        <v>0</v>
      </c>
      <c r="S175" s="22">
        <f>IF(Cartera[[#This Row],[Mas de 9]]&gt;0,Cartera[[#This Row],[Dias]],0)</f>
        <v>0</v>
      </c>
      <c r="T175" s="30">
        <f>IF(Cartera[[#This Row],[Dias]]&gt;99,Cartera[[#This Row],[Total vencido]],0)</f>
        <v>0</v>
      </c>
      <c r="U175" s="30">
        <f>IF(Cartera[[#This Row],[Mas de 100]]&gt;0,Cartera[[#This Row],[Dias]],0)</f>
        <v>0</v>
      </c>
      <c r="V175" s="31">
        <f>Cartera[[#This Row],[Vencimiento]]-Cartera[[#This Row],[Emision]]</f>
        <v>29.999837962968741</v>
      </c>
      <c r="W17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5" s="205" t="str">
        <f>_xlfn.XLOOKUP(Cartera[[#This Row],[Nombre tercero]],Vendedor[Nombre],Vendedor[Vendedor],"",0,-1)</f>
        <v>ANGELA SILVESTRE</v>
      </c>
      <c r="Y175" s="204"/>
    </row>
    <row r="176" spans="1:25" ht="21" customHeight="1">
      <c r="A176" s="12" t="str">
        <f t="shared" si="5"/>
        <v>ABEL Y SOFIA SAS</v>
      </c>
      <c r="B176" s="199" t="s">
        <v>1210</v>
      </c>
      <c r="C176" s="200">
        <v>23558</v>
      </c>
      <c r="D176" s="54">
        <v>0</v>
      </c>
      <c r="E176" s="198">
        <v>46014.412129629629</v>
      </c>
      <c r="F176" s="198">
        <v>46044.410509259258</v>
      </c>
      <c r="G176" s="54">
        <v>-8</v>
      </c>
      <c r="H176" s="54">
        <v>964000</v>
      </c>
      <c r="I176" s="54">
        <v>964000</v>
      </c>
      <c r="J176" s="54">
        <v>964000</v>
      </c>
      <c r="K176" s="54">
        <v>0</v>
      </c>
      <c r="L176" s="54">
        <v>0</v>
      </c>
      <c r="M176" s="54">
        <v>0</v>
      </c>
      <c r="N176" s="54">
        <v>0</v>
      </c>
      <c r="O176" s="54">
        <v>0</v>
      </c>
      <c r="P176" s="30">
        <f>SUM(Cartera[[#This Row],[1_a_8]:[&gt;30]])</f>
        <v>0</v>
      </c>
      <c r="Q176" s="22">
        <f>+Cartera[[#This Row],[9_a_15]]+Cartera[[#This Row],[16_a_22]]+Cartera[[#This Row],[23_a_30]]</f>
        <v>0</v>
      </c>
      <c r="R176" s="22">
        <f>IF(Cartera[[#This Row],[Dias]]&gt;8,Cartera[[#This Row],[Total vencido]],0)</f>
        <v>0</v>
      </c>
      <c r="S176" s="22">
        <f>IF(Cartera[[#This Row],[Mas de 9]]&gt;0,Cartera[[#This Row],[Dias]],0)</f>
        <v>0</v>
      </c>
      <c r="T176" s="30">
        <f>IF(Cartera[[#This Row],[Dias]]&gt;99,Cartera[[#This Row],[Total vencido]],0)</f>
        <v>0</v>
      </c>
      <c r="U176" s="30">
        <f>IF(Cartera[[#This Row],[Mas de 100]]&gt;0,Cartera[[#This Row],[Dias]],0)</f>
        <v>0</v>
      </c>
      <c r="V176" s="31">
        <f>Cartera[[#This Row],[Vencimiento]]-Cartera[[#This Row],[Emision]]</f>
        <v>29.998379629629198</v>
      </c>
      <c r="W17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6" s="205" t="str">
        <f>_xlfn.XLOOKUP(Cartera[[#This Row],[Nombre tercero]],Vendedor[Nombre],Vendedor[Vendedor],"",0,-1)</f>
        <v>ANGELA SILVESTRE</v>
      </c>
      <c r="Y176" s="204"/>
    </row>
    <row r="177" spans="1:25" ht="21" customHeight="1">
      <c r="A177" s="12" t="str">
        <f t="shared" si="5"/>
        <v>ABEL Y SOFIA SAS</v>
      </c>
      <c r="B177" s="199" t="s">
        <v>1210</v>
      </c>
      <c r="C177" s="200">
        <v>23579</v>
      </c>
      <c r="D177" s="54">
        <v>0</v>
      </c>
      <c r="E177" s="202">
        <v>46015.289340277777</v>
      </c>
      <c r="F177" s="202">
        <v>46045.284432870372</v>
      </c>
      <c r="G177" s="203">
        <v>-9</v>
      </c>
      <c r="H177" s="203">
        <v>694600</v>
      </c>
      <c r="I177" s="203">
        <v>694600</v>
      </c>
      <c r="J177" s="203">
        <v>694600</v>
      </c>
      <c r="K177" s="203">
        <v>0</v>
      </c>
      <c r="L177" s="203">
        <v>0</v>
      </c>
      <c r="M177" s="203">
        <v>0</v>
      </c>
      <c r="N177" s="203">
        <v>0</v>
      </c>
      <c r="O177" s="203">
        <v>0</v>
      </c>
      <c r="P177" s="191">
        <f>SUM(Cartera[[#This Row],[1_a_8]:[&gt;30]])</f>
        <v>0</v>
      </c>
      <c r="Q177" s="191">
        <f>+Cartera[[#This Row],[9_a_15]]+Cartera[[#This Row],[16_a_22]]+Cartera[[#This Row],[23_a_30]]</f>
        <v>0</v>
      </c>
      <c r="R177" s="191">
        <f>IF(Cartera[[#This Row],[Dias]]&gt;8,Cartera[[#This Row],[Total vencido]],0)</f>
        <v>0</v>
      </c>
      <c r="S177" s="191">
        <f>IF(Cartera[[#This Row],[Mas de 9]]&gt;0,Cartera[[#This Row],[Dias]],0)</f>
        <v>0</v>
      </c>
      <c r="T177" s="191">
        <f>IF(Cartera[[#This Row],[Dias]]&gt;99,Cartera[[#This Row],[Total vencido]],0)</f>
        <v>0</v>
      </c>
      <c r="U177" s="191">
        <f>IF(Cartera[[#This Row],[Mas de 100]]&gt;0,Cartera[[#This Row],[Dias]],0)</f>
        <v>0</v>
      </c>
      <c r="V177" s="191">
        <f>Cartera[[#This Row],[Vencimiento]]-Cartera[[#This Row],[Emision]]</f>
        <v>29.995092592595029</v>
      </c>
      <c r="W17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7" s="204" t="str">
        <f>_xlfn.XLOOKUP(Cartera[[#This Row],[Nombre tercero]],Vendedor[Nombre],Vendedor[Vendedor],"",0,-1)</f>
        <v>ANGELA SILVESTRE</v>
      </c>
      <c r="Y177" s="204"/>
    </row>
    <row r="178" spans="1:25" s="12" customFormat="1" ht="21" customHeight="1">
      <c r="A178" s="12" t="str">
        <f t="shared" si="5"/>
        <v>ABEL Y SOFIA SAS</v>
      </c>
      <c r="B178" s="199" t="s">
        <v>1210</v>
      </c>
      <c r="C178" s="200">
        <v>23588</v>
      </c>
      <c r="D178" s="54">
        <v>0</v>
      </c>
      <c r="E178" s="202">
        <v>46015.330150462964</v>
      </c>
      <c r="F178" s="202">
        <v>46045.329953703702</v>
      </c>
      <c r="G178" s="203">
        <v>-9</v>
      </c>
      <c r="H178" s="203">
        <v>369100</v>
      </c>
      <c r="I178" s="203">
        <v>369100</v>
      </c>
      <c r="J178" s="203">
        <v>369100</v>
      </c>
      <c r="K178" s="203">
        <v>0</v>
      </c>
      <c r="L178" s="203">
        <v>0</v>
      </c>
      <c r="M178" s="203">
        <v>0</v>
      </c>
      <c r="N178" s="203">
        <v>0</v>
      </c>
      <c r="O178" s="203">
        <v>0</v>
      </c>
      <c r="P178" s="191">
        <f>SUM(Cartera[[#This Row],[1_a_8]:[&gt;30]])</f>
        <v>0</v>
      </c>
      <c r="Q178" s="191">
        <f>+Cartera[[#This Row],[9_a_15]]+Cartera[[#This Row],[16_a_22]]+Cartera[[#This Row],[23_a_30]]</f>
        <v>0</v>
      </c>
      <c r="R178" s="191">
        <f>IF(Cartera[[#This Row],[Dias]]&gt;8,Cartera[[#This Row],[Total vencido]],0)</f>
        <v>0</v>
      </c>
      <c r="S178" s="191">
        <f>IF(Cartera[[#This Row],[Mas de 9]]&gt;0,Cartera[[#This Row],[Dias]],0)</f>
        <v>0</v>
      </c>
      <c r="T178" s="191">
        <f>IF(Cartera[[#This Row],[Dias]]&gt;99,Cartera[[#This Row],[Total vencido]],0)</f>
        <v>0</v>
      </c>
      <c r="U178" s="191">
        <f>IF(Cartera[[#This Row],[Mas de 100]]&gt;0,Cartera[[#This Row],[Dias]],0)</f>
        <v>0</v>
      </c>
      <c r="V178" s="191">
        <f>Cartera[[#This Row],[Vencimiento]]-Cartera[[#This Row],[Emision]]</f>
        <v>29.999803240738402</v>
      </c>
      <c r="W17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8" s="204" t="str">
        <f>_xlfn.XLOOKUP(Cartera[[#This Row],[Nombre tercero]],Vendedor[Nombre],Vendedor[Vendedor],"",0,-1)</f>
        <v>ANGELA SILVESTRE</v>
      </c>
      <c r="Y178" s="204"/>
    </row>
    <row r="179" spans="1:25" ht="21" customHeight="1">
      <c r="A179" s="12" t="str">
        <f t="shared" si="5"/>
        <v>ABEL Y SOFIA SAS</v>
      </c>
      <c r="B179" s="199" t="s">
        <v>1210</v>
      </c>
      <c r="C179" s="200">
        <v>23590</v>
      </c>
      <c r="D179" s="54">
        <v>0</v>
      </c>
      <c r="E179" s="202">
        <v>46015.335185185184</v>
      </c>
      <c r="F179" s="202">
        <v>46045.335069444445</v>
      </c>
      <c r="G179" s="203">
        <v>-9</v>
      </c>
      <c r="H179" s="203">
        <v>533800</v>
      </c>
      <c r="I179" s="203">
        <v>533800</v>
      </c>
      <c r="J179" s="203">
        <v>533800</v>
      </c>
      <c r="K179" s="203">
        <v>0</v>
      </c>
      <c r="L179" s="203">
        <v>0</v>
      </c>
      <c r="M179" s="203">
        <v>0</v>
      </c>
      <c r="N179" s="203">
        <v>0</v>
      </c>
      <c r="O179" s="203">
        <v>0</v>
      </c>
      <c r="P179" s="191">
        <f>SUM(Cartera[[#This Row],[1_a_8]:[&gt;30]])</f>
        <v>0</v>
      </c>
      <c r="Q179" s="191">
        <f>+Cartera[[#This Row],[9_a_15]]+Cartera[[#This Row],[16_a_22]]+Cartera[[#This Row],[23_a_30]]</f>
        <v>0</v>
      </c>
      <c r="R179" s="191">
        <f>IF(Cartera[[#This Row],[Dias]]&gt;8,Cartera[[#This Row],[Total vencido]],0)</f>
        <v>0</v>
      </c>
      <c r="S179" s="191">
        <f>IF(Cartera[[#This Row],[Mas de 9]]&gt;0,Cartera[[#This Row],[Dias]],0)</f>
        <v>0</v>
      </c>
      <c r="T179" s="191">
        <f>IF(Cartera[[#This Row],[Dias]]&gt;99,Cartera[[#This Row],[Total vencido]],0)</f>
        <v>0</v>
      </c>
      <c r="U179" s="191">
        <f>IF(Cartera[[#This Row],[Mas de 100]]&gt;0,Cartera[[#This Row],[Dias]],0)</f>
        <v>0</v>
      </c>
      <c r="V179" s="191">
        <f>Cartera[[#This Row],[Vencimiento]]-Cartera[[#This Row],[Emision]]</f>
        <v>29.999884259261307</v>
      </c>
      <c r="W1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9" s="204" t="str">
        <f>_xlfn.XLOOKUP(Cartera[[#This Row],[Nombre tercero]],Vendedor[Nombre],Vendedor[Vendedor],"",0,-1)</f>
        <v>ANGELA SILVESTRE</v>
      </c>
      <c r="Y179" s="204"/>
    </row>
    <row r="180" spans="1:25" ht="21" customHeight="1">
      <c r="A180" s="12" t="str">
        <f t="shared" ref="A180:A190" si="6">+A179</f>
        <v>ABEL Y SOFIA SAS</v>
      </c>
      <c r="B180" s="199" t="s">
        <v>1210</v>
      </c>
      <c r="C180" s="200">
        <v>23600</v>
      </c>
      <c r="D180" s="54">
        <v>0</v>
      </c>
      <c r="E180" s="198">
        <v>46015.365104166667</v>
      </c>
      <c r="F180" s="198">
        <v>46045.364722222221</v>
      </c>
      <c r="G180" s="54">
        <v>-9</v>
      </c>
      <c r="H180" s="54">
        <v>2145150</v>
      </c>
      <c r="I180" s="54">
        <v>2145150</v>
      </c>
      <c r="J180" s="54">
        <v>2145150</v>
      </c>
      <c r="K180" s="54">
        <v>0</v>
      </c>
      <c r="L180" s="54">
        <v>0</v>
      </c>
      <c r="M180" s="54">
        <v>0</v>
      </c>
      <c r="N180" s="54">
        <v>0</v>
      </c>
      <c r="O180" s="54">
        <v>0</v>
      </c>
      <c r="P180" s="30">
        <f>SUM(Cartera[[#This Row],[1_a_8]:[&gt;30]])</f>
        <v>0</v>
      </c>
      <c r="Q180" s="30">
        <f>+Cartera[[#This Row],[9_a_15]]+Cartera[[#This Row],[16_a_22]]+Cartera[[#This Row],[23_a_30]]</f>
        <v>0</v>
      </c>
      <c r="R180" s="30">
        <f>IF(Cartera[[#This Row],[Dias]]&gt;8,Cartera[[#This Row],[Total vencido]],0)</f>
        <v>0</v>
      </c>
      <c r="S180" s="30">
        <f>IF(Cartera[[#This Row],[Mas de 9]]&gt;0,Cartera[[#This Row],[Dias]],0)</f>
        <v>0</v>
      </c>
      <c r="T180" s="30">
        <f>IF(Cartera[[#This Row],[Dias]]&gt;99,Cartera[[#This Row],[Total vencido]],0)</f>
        <v>0</v>
      </c>
      <c r="U180" s="30">
        <f>IF(Cartera[[#This Row],[Mas de 100]]&gt;0,Cartera[[#This Row],[Dias]],0)</f>
        <v>0</v>
      </c>
      <c r="V180" s="31">
        <f>Cartera[[#This Row],[Vencimiento]]-Cartera[[#This Row],[Emision]]</f>
        <v>29.999618055553583</v>
      </c>
      <c r="W18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0" s="205" t="str">
        <f>_xlfn.XLOOKUP(Cartera[[#This Row],[Nombre tercero]],Vendedor[Nombre],Vendedor[Vendedor],"",0,-1)</f>
        <v>ANGELA SILVESTRE</v>
      </c>
      <c r="Y180" s="204"/>
    </row>
    <row r="181" spans="1:25" ht="21" customHeight="1">
      <c r="A181" s="12" t="str">
        <f t="shared" si="6"/>
        <v>ABEL Y SOFIA SAS</v>
      </c>
      <c r="B181" s="199" t="s">
        <v>1210</v>
      </c>
      <c r="C181" s="200">
        <v>23602</v>
      </c>
      <c r="D181" s="54">
        <v>0</v>
      </c>
      <c r="E181" s="198">
        <v>46015.371944444443</v>
      </c>
      <c r="F181" s="198">
        <v>46045.370659722219</v>
      </c>
      <c r="G181" s="54">
        <v>-9</v>
      </c>
      <c r="H181" s="54">
        <v>1016000</v>
      </c>
      <c r="I181" s="54">
        <v>1016000</v>
      </c>
      <c r="J181" s="54">
        <v>1016000</v>
      </c>
      <c r="K181" s="54">
        <v>0</v>
      </c>
      <c r="L181" s="54">
        <v>0</v>
      </c>
      <c r="M181" s="54">
        <v>0</v>
      </c>
      <c r="N181" s="54">
        <v>0</v>
      </c>
      <c r="O181" s="54">
        <v>0</v>
      </c>
      <c r="P181" s="30">
        <f>SUM(Cartera[[#This Row],[1_a_8]:[&gt;30]])</f>
        <v>0</v>
      </c>
      <c r="Q181" s="30">
        <f>+Cartera[[#This Row],[9_a_15]]+Cartera[[#This Row],[16_a_22]]+Cartera[[#This Row],[23_a_30]]</f>
        <v>0</v>
      </c>
      <c r="R181" s="30">
        <f>IF(Cartera[[#This Row],[Dias]]&gt;8,Cartera[[#This Row],[Total vencido]],0)</f>
        <v>0</v>
      </c>
      <c r="S181" s="30">
        <f>IF(Cartera[[#This Row],[Mas de 9]]&gt;0,Cartera[[#This Row],[Dias]],0)</f>
        <v>0</v>
      </c>
      <c r="T181" s="30">
        <f>IF(Cartera[[#This Row],[Dias]]&gt;99,Cartera[[#This Row],[Total vencido]],0)</f>
        <v>0</v>
      </c>
      <c r="U181" s="30">
        <f>IF(Cartera[[#This Row],[Mas de 100]]&gt;0,Cartera[[#This Row],[Dias]],0)</f>
        <v>0</v>
      </c>
      <c r="V181" s="31">
        <f>Cartera[[#This Row],[Vencimiento]]-Cartera[[#This Row],[Emision]]</f>
        <v>29.998715277775773</v>
      </c>
      <c r="W18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1" s="205" t="str">
        <f>_xlfn.XLOOKUP(Cartera[[#This Row],[Nombre tercero]],Vendedor[Nombre],Vendedor[Vendedor],"",0,-1)</f>
        <v>ANGELA SILVESTRE</v>
      </c>
      <c r="Y181" s="204"/>
    </row>
    <row r="182" spans="1:25" s="12" customFormat="1" ht="21" customHeight="1">
      <c r="A182" s="12" t="str">
        <f t="shared" si="6"/>
        <v>ABEL Y SOFIA SAS</v>
      </c>
      <c r="B182" s="199" t="s">
        <v>1210</v>
      </c>
      <c r="C182" s="200">
        <v>23604</v>
      </c>
      <c r="D182" s="54">
        <v>0</v>
      </c>
      <c r="E182" s="198">
        <v>46015.379131944443</v>
      </c>
      <c r="F182" s="198">
        <v>46045.378831018519</v>
      </c>
      <c r="G182" s="54">
        <v>-9</v>
      </c>
      <c r="H182" s="54">
        <v>1620000</v>
      </c>
      <c r="I182" s="54">
        <v>1620000</v>
      </c>
      <c r="J182" s="54">
        <v>1620000</v>
      </c>
      <c r="K182" s="54">
        <v>0</v>
      </c>
      <c r="L182" s="54">
        <v>0</v>
      </c>
      <c r="M182" s="54">
        <v>0</v>
      </c>
      <c r="N182" s="54">
        <v>0</v>
      </c>
      <c r="O182" s="54">
        <v>0</v>
      </c>
      <c r="P182" s="30">
        <f>SUM(Cartera[[#This Row],[1_a_8]:[&gt;30]])</f>
        <v>0</v>
      </c>
      <c r="Q182" s="30">
        <f>+Cartera[[#This Row],[9_a_15]]+Cartera[[#This Row],[16_a_22]]+Cartera[[#This Row],[23_a_30]]</f>
        <v>0</v>
      </c>
      <c r="R182" s="30">
        <f>IF(Cartera[[#This Row],[Dias]]&gt;8,Cartera[[#This Row],[Total vencido]],0)</f>
        <v>0</v>
      </c>
      <c r="S182" s="30">
        <f>IF(Cartera[[#This Row],[Mas de 9]]&gt;0,Cartera[[#This Row],[Dias]],0)</f>
        <v>0</v>
      </c>
      <c r="T182" s="30">
        <f>IF(Cartera[[#This Row],[Dias]]&gt;99,Cartera[[#This Row],[Total vencido]],0)</f>
        <v>0</v>
      </c>
      <c r="U182" s="30">
        <f>IF(Cartera[[#This Row],[Mas de 100]]&gt;0,Cartera[[#This Row],[Dias]],0)</f>
        <v>0</v>
      </c>
      <c r="V182" s="31">
        <f>Cartera[[#This Row],[Vencimiento]]-Cartera[[#This Row],[Emision]]</f>
        <v>29.999699074076489</v>
      </c>
      <c r="W18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2" s="205" t="str">
        <f>_xlfn.XLOOKUP(Cartera[[#This Row],[Nombre tercero]],Vendedor[Nombre],Vendedor[Vendedor],"",0,-1)</f>
        <v>ANGELA SILVESTRE</v>
      </c>
      <c r="Y182" s="204"/>
    </row>
    <row r="183" spans="1:25" ht="21" customHeight="1">
      <c r="A183" s="12" t="str">
        <f t="shared" si="6"/>
        <v>ABEL Y SOFIA SAS</v>
      </c>
      <c r="B183" s="199" t="s">
        <v>1210</v>
      </c>
      <c r="C183" s="200">
        <v>23625</v>
      </c>
      <c r="D183" s="54">
        <v>3</v>
      </c>
      <c r="E183" s="198">
        <v>46017.300543981481</v>
      </c>
      <c r="F183" s="198">
        <v>46047.299074074072</v>
      </c>
      <c r="G183" s="54">
        <v>-11</v>
      </c>
      <c r="H183" s="54">
        <v>418200</v>
      </c>
      <c r="I183" s="54">
        <v>418200</v>
      </c>
      <c r="J183" s="54">
        <v>418200</v>
      </c>
      <c r="K183" s="54">
        <v>0</v>
      </c>
      <c r="L183" s="54">
        <v>0</v>
      </c>
      <c r="M183" s="54">
        <v>0</v>
      </c>
      <c r="N183" s="54">
        <v>0</v>
      </c>
      <c r="O183" s="54">
        <v>0</v>
      </c>
      <c r="P183" s="30">
        <f>SUM(Cartera[[#This Row],[1_a_8]:[&gt;30]])</f>
        <v>0</v>
      </c>
      <c r="Q183" s="22">
        <f>+Cartera[[#This Row],[9_a_15]]+Cartera[[#This Row],[16_a_22]]+Cartera[[#This Row],[23_a_30]]</f>
        <v>0</v>
      </c>
      <c r="R183" s="22">
        <f>IF(Cartera[[#This Row],[Dias]]&gt;8,Cartera[[#This Row],[Total vencido]],0)</f>
        <v>0</v>
      </c>
      <c r="S183" s="22">
        <f>IF(Cartera[[#This Row],[Mas de 9]]&gt;0,Cartera[[#This Row],[Dias]],0)</f>
        <v>0</v>
      </c>
      <c r="T183" s="30">
        <f>IF(Cartera[[#This Row],[Dias]]&gt;99,Cartera[[#This Row],[Total vencido]],0)</f>
        <v>0</v>
      </c>
      <c r="U183" s="30">
        <f>IF(Cartera[[#This Row],[Mas de 100]]&gt;0,Cartera[[#This Row],[Dias]],0)</f>
        <v>0</v>
      </c>
      <c r="V183" s="31">
        <f>Cartera[[#This Row],[Vencimiento]]-Cartera[[#This Row],[Emision]]</f>
        <v>29.998530092590954</v>
      </c>
      <c r="W18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3" s="205" t="str">
        <f>_xlfn.XLOOKUP(Cartera[[#This Row],[Nombre tercero]],Vendedor[Nombre],Vendedor[Vendedor],"",0,-1)</f>
        <v>ANGELA SILVESTRE</v>
      </c>
      <c r="Y183" s="204"/>
    </row>
    <row r="184" spans="1:25" ht="21" customHeight="1">
      <c r="A184" s="12" t="str">
        <f t="shared" si="6"/>
        <v>ABEL Y SOFIA SAS</v>
      </c>
      <c r="B184" s="199" t="s">
        <v>1210</v>
      </c>
      <c r="C184" s="200">
        <v>23631</v>
      </c>
      <c r="D184" s="54">
        <v>0</v>
      </c>
      <c r="E184" s="198">
        <v>46017.31890046296</v>
      </c>
      <c r="F184" s="198">
        <v>46047.318761574075</v>
      </c>
      <c r="G184" s="54">
        <v>-11</v>
      </c>
      <c r="H184" s="54">
        <v>200100</v>
      </c>
      <c r="I184" s="54">
        <v>200100</v>
      </c>
      <c r="J184" s="54">
        <v>200100</v>
      </c>
      <c r="K184" s="54">
        <v>0</v>
      </c>
      <c r="L184" s="54">
        <v>0</v>
      </c>
      <c r="M184" s="54">
        <v>0</v>
      </c>
      <c r="N184" s="54">
        <v>0</v>
      </c>
      <c r="O184" s="54">
        <v>0</v>
      </c>
      <c r="P184" s="30">
        <f>SUM(Cartera[[#This Row],[1_a_8]:[&gt;30]])</f>
        <v>0</v>
      </c>
      <c r="Q184" s="22">
        <f>+Cartera[[#This Row],[9_a_15]]+Cartera[[#This Row],[16_a_22]]+Cartera[[#This Row],[23_a_30]]</f>
        <v>0</v>
      </c>
      <c r="R184" s="22">
        <f>IF(Cartera[[#This Row],[Dias]]&gt;8,Cartera[[#This Row],[Total vencido]],0)</f>
        <v>0</v>
      </c>
      <c r="S184" s="22">
        <f>IF(Cartera[[#This Row],[Mas de 9]]&gt;0,Cartera[[#This Row],[Dias]],0)</f>
        <v>0</v>
      </c>
      <c r="T184" s="30">
        <f>IF(Cartera[[#This Row],[Dias]]&gt;99,Cartera[[#This Row],[Total vencido]],0)</f>
        <v>0</v>
      </c>
      <c r="U184" s="30">
        <f>IF(Cartera[[#This Row],[Mas de 100]]&gt;0,Cartera[[#This Row],[Dias]],0)</f>
        <v>0</v>
      </c>
      <c r="V184" s="31">
        <f>Cartera[[#This Row],[Vencimiento]]-Cartera[[#This Row],[Emision]]</f>
        <v>29.999861111115024</v>
      </c>
      <c r="W18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4" s="205" t="str">
        <f>_xlfn.XLOOKUP(Cartera[[#This Row],[Nombre tercero]],Vendedor[Nombre],Vendedor[Vendedor],"",0,-1)</f>
        <v>ANGELA SILVESTRE</v>
      </c>
      <c r="Y184" s="204"/>
    </row>
    <row r="185" spans="1:25" ht="21" customHeight="1">
      <c r="A185" s="12" t="str">
        <f t="shared" si="6"/>
        <v>ABEL Y SOFIA SAS</v>
      </c>
      <c r="B185" s="199" t="s">
        <v>1210</v>
      </c>
      <c r="C185" s="200">
        <v>23632</v>
      </c>
      <c r="D185" s="54">
        <v>0</v>
      </c>
      <c r="E185" s="198">
        <v>46017.319687499999</v>
      </c>
      <c r="F185" s="198">
        <v>46047.319409722222</v>
      </c>
      <c r="G185" s="54">
        <v>-11</v>
      </c>
      <c r="H185" s="54">
        <v>301600</v>
      </c>
      <c r="I185" s="54">
        <v>301600</v>
      </c>
      <c r="J185" s="54">
        <v>301600</v>
      </c>
      <c r="K185" s="54">
        <v>0</v>
      </c>
      <c r="L185" s="54">
        <v>0</v>
      </c>
      <c r="M185" s="54">
        <v>0</v>
      </c>
      <c r="N185" s="54">
        <v>0</v>
      </c>
      <c r="O185" s="54">
        <v>0</v>
      </c>
      <c r="P185" s="30">
        <f>SUM(Cartera[[#This Row],[1_a_8]:[&gt;30]])</f>
        <v>0</v>
      </c>
      <c r="Q185" s="22">
        <f>+Cartera[[#This Row],[9_a_15]]+Cartera[[#This Row],[16_a_22]]+Cartera[[#This Row],[23_a_30]]</f>
        <v>0</v>
      </c>
      <c r="R185" s="22">
        <f>IF(Cartera[[#This Row],[Dias]]&gt;8,Cartera[[#This Row],[Total vencido]],0)</f>
        <v>0</v>
      </c>
      <c r="S185" s="22">
        <f>IF(Cartera[[#This Row],[Mas de 9]]&gt;0,Cartera[[#This Row],[Dias]],0)</f>
        <v>0</v>
      </c>
      <c r="T185" s="30">
        <f>IF(Cartera[[#This Row],[Dias]]&gt;99,Cartera[[#This Row],[Total vencido]],0)</f>
        <v>0</v>
      </c>
      <c r="U185" s="30">
        <f>IF(Cartera[[#This Row],[Mas de 100]]&gt;0,Cartera[[#This Row],[Dias]],0)</f>
        <v>0</v>
      </c>
      <c r="V185" s="31">
        <f>Cartera[[#This Row],[Vencimiento]]-Cartera[[#This Row],[Emision]]</f>
        <v>29.999722222222772</v>
      </c>
      <c r="W18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5" s="205" t="str">
        <f>_xlfn.XLOOKUP(Cartera[[#This Row],[Nombre tercero]],Vendedor[Nombre],Vendedor[Vendedor],"",0,-1)</f>
        <v>ANGELA SILVESTRE</v>
      </c>
      <c r="Y185" s="204"/>
    </row>
    <row r="186" spans="1:25" ht="21" customHeight="1">
      <c r="A186" s="12" t="str">
        <f t="shared" si="6"/>
        <v>ABEL Y SOFIA SAS</v>
      </c>
      <c r="B186" s="199" t="s">
        <v>1210</v>
      </c>
      <c r="C186" s="200">
        <v>23678</v>
      </c>
      <c r="D186" s="54">
        <v>0</v>
      </c>
      <c r="E186" s="198">
        <v>46018.277280092596</v>
      </c>
      <c r="F186" s="198">
        <v>46048.277175925927</v>
      </c>
      <c r="G186" s="54">
        <v>-12</v>
      </c>
      <c r="H186" s="54">
        <v>758100</v>
      </c>
      <c r="I186" s="54">
        <v>758100</v>
      </c>
      <c r="J186" s="54">
        <v>758100</v>
      </c>
      <c r="K186" s="54">
        <v>0</v>
      </c>
      <c r="L186" s="54">
        <v>0</v>
      </c>
      <c r="M186" s="54">
        <v>0</v>
      </c>
      <c r="N186" s="54">
        <v>0</v>
      </c>
      <c r="O186" s="54">
        <v>0</v>
      </c>
      <c r="P186" s="30">
        <f>SUM(Cartera[[#This Row],[1_a_8]:[&gt;30]])</f>
        <v>0</v>
      </c>
      <c r="Q186" s="22">
        <f>+Cartera[[#This Row],[9_a_15]]+Cartera[[#This Row],[16_a_22]]+Cartera[[#This Row],[23_a_30]]</f>
        <v>0</v>
      </c>
      <c r="R186" s="22">
        <f>IF(Cartera[[#This Row],[Dias]]&gt;8,Cartera[[#This Row],[Total vencido]],0)</f>
        <v>0</v>
      </c>
      <c r="S186" s="22">
        <f>IF(Cartera[[#This Row],[Mas de 9]]&gt;0,Cartera[[#This Row],[Dias]],0)</f>
        <v>0</v>
      </c>
      <c r="T186" s="30">
        <f>IF(Cartera[[#This Row],[Dias]]&gt;99,Cartera[[#This Row],[Total vencido]],0)</f>
        <v>0</v>
      </c>
      <c r="U186" s="30">
        <f>IF(Cartera[[#This Row],[Mas de 100]]&gt;0,Cartera[[#This Row],[Dias]],0)</f>
        <v>0</v>
      </c>
      <c r="V186" s="31">
        <f>Cartera[[#This Row],[Vencimiento]]-Cartera[[#This Row],[Emision]]</f>
        <v>29.999895833330811</v>
      </c>
      <c r="W18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6" s="205" t="str">
        <f>_xlfn.XLOOKUP(Cartera[[#This Row],[Nombre tercero]],Vendedor[Nombre],Vendedor[Vendedor],"",0,-1)</f>
        <v>ANGELA SILVESTRE</v>
      </c>
      <c r="Y186" s="204"/>
    </row>
    <row r="187" spans="1:25" ht="21" customHeight="1">
      <c r="A187" s="12" t="str">
        <f t="shared" si="6"/>
        <v>ABEL Y SOFIA SAS</v>
      </c>
      <c r="B187" s="199" t="s">
        <v>1210</v>
      </c>
      <c r="C187" s="200">
        <v>23703</v>
      </c>
      <c r="D187" s="54">
        <v>0</v>
      </c>
      <c r="E187" s="198">
        <v>46020.232118055559</v>
      </c>
      <c r="F187" s="198">
        <v>46050.23</v>
      </c>
      <c r="G187" s="54">
        <v>-14</v>
      </c>
      <c r="H187" s="54">
        <v>3105200</v>
      </c>
      <c r="I187" s="54">
        <v>3105200</v>
      </c>
      <c r="J187" s="54">
        <v>3105200</v>
      </c>
      <c r="K187" s="54">
        <v>0</v>
      </c>
      <c r="L187" s="54">
        <v>0</v>
      </c>
      <c r="M187" s="54">
        <v>0</v>
      </c>
      <c r="N187" s="54">
        <v>0</v>
      </c>
      <c r="O187" s="54">
        <v>0</v>
      </c>
      <c r="P187" s="30">
        <f>SUM(Cartera[[#This Row],[1_a_8]:[&gt;30]])</f>
        <v>0</v>
      </c>
      <c r="Q187" s="30">
        <f>+Cartera[[#This Row],[9_a_15]]+Cartera[[#This Row],[16_a_22]]+Cartera[[#This Row],[23_a_30]]</f>
        <v>0</v>
      </c>
      <c r="R187" s="30">
        <f>IF(Cartera[[#This Row],[Dias]]&gt;8,Cartera[[#This Row],[Total vencido]],0)</f>
        <v>0</v>
      </c>
      <c r="S187" s="30">
        <f>IF(Cartera[[#This Row],[Mas de 9]]&gt;0,Cartera[[#This Row],[Dias]],0)</f>
        <v>0</v>
      </c>
      <c r="T187" s="30">
        <f>IF(Cartera[[#This Row],[Dias]]&gt;99,Cartera[[#This Row],[Total vencido]],0)</f>
        <v>0</v>
      </c>
      <c r="U187" s="30">
        <f>IF(Cartera[[#This Row],[Mas de 100]]&gt;0,Cartera[[#This Row],[Dias]],0)</f>
        <v>0</v>
      </c>
      <c r="V187" s="30">
        <f>Cartera[[#This Row],[Vencimiento]]-Cartera[[#This Row],[Emision]]</f>
        <v>29.997881944444089</v>
      </c>
      <c r="W18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7" s="205" t="str">
        <f>_xlfn.XLOOKUP(Cartera[[#This Row],[Nombre tercero]],Vendedor[Nombre],Vendedor[Vendedor],"",0,-1)</f>
        <v>ANGELA SILVESTRE</v>
      </c>
      <c r="Y187" s="204"/>
    </row>
    <row r="188" spans="1:25" ht="21" customHeight="1">
      <c r="A188" s="12" t="str">
        <f t="shared" si="6"/>
        <v>ABEL Y SOFIA SAS</v>
      </c>
      <c r="B188" s="199" t="s">
        <v>1210</v>
      </c>
      <c r="C188" s="200">
        <v>23708</v>
      </c>
      <c r="D188" s="54">
        <v>0</v>
      </c>
      <c r="E188" s="202">
        <v>46020.272280092591</v>
      </c>
      <c r="F188" s="202">
        <v>46050.254999999997</v>
      </c>
      <c r="G188" s="203">
        <v>-14</v>
      </c>
      <c r="H188" s="203">
        <v>7353100</v>
      </c>
      <c r="I188" s="203">
        <v>7353100</v>
      </c>
      <c r="J188" s="203">
        <v>7353100</v>
      </c>
      <c r="K188" s="203">
        <v>0</v>
      </c>
      <c r="L188" s="203">
        <v>0</v>
      </c>
      <c r="M188" s="203">
        <v>0</v>
      </c>
      <c r="N188" s="203">
        <v>0</v>
      </c>
      <c r="O188" s="203">
        <v>0</v>
      </c>
      <c r="P188" s="191">
        <f>SUM(Cartera[[#This Row],[1_a_8]:[&gt;30]])</f>
        <v>0</v>
      </c>
      <c r="Q188" s="191">
        <f>+Cartera[[#This Row],[9_a_15]]+Cartera[[#This Row],[16_a_22]]+Cartera[[#This Row],[23_a_30]]</f>
        <v>0</v>
      </c>
      <c r="R188" s="191">
        <f>IF(Cartera[[#This Row],[Dias]]&gt;8,Cartera[[#This Row],[Total vencido]],0)</f>
        <v>0</v>
      </c>
      <c r="S188" s="191">
        <f>IF(Cartera[[#This Row],[Mas de 9]]&gt;0,Cartera[[#This Row],[Dias]],0)</f>
        <v>0</v>
      </c>
      <c r="T188" s="191">
        <f>IF(Cartera[[#This Row],[Dias]]&gt;99,Cartera[[#This Row],[Total vencido]],0)</f>
        <v>0</v>
      </c>
      <c r="U188" s="191">
        <f>IF(Cartera[[#This Row],[Mas de 100]]&gt;0,Cartera[[#This Row],[Dias]],0)</f>
        <v>0</v>
      </c>
      <c r="V188" s="191">
        <f>Cartera[[#This Row],[Vencimiento]]-Cartera[[#This Row],[Emision]]</f>
        <v>29.982719907406135</v>
      </c>
      <c r="W18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8" s="204" t="str">
        <f>_xlfn.XLOOKUP(Cartera[[#This Row],[Nombre tercero]],Vendedor[Nombre],Vendedor[Vendedor],"",0,-1)</f>
        <v>ANGELA SILVESTRE</v>
      </c>
      <c r="Y188" s="204"/>
    </row>
    <row r="189" spans="1:25" ht="21" customHeight="1">
      <c r="A189" s="12" t="str">
        <f t="shared" si="6"/>
        <v>ABEL Y SOFIA SAS</v>
      </c>
      <c r="B189" s="199" t="s">
        <v>1210</v>
      </c>
      <c r="C189" s="200">
        <v>23727</v>
      </c>
      <c r="D189" s="54">
        <v>0</v>
      </c>
      <c r="E189" s="198">
        <v>46021.293761574074</v>
      </c>
      <c r="F189" s="198">
        <v>46051.293344907404</v>
      </c>
      <c r="G189" s="54">
        <v>-15</v>
      </c>
      <c r="H189" s="54">
        <v>179400</v>
      </c>
      <c r="I189" s="54">
        <v>179400</v>
      </c>
      <c r="J189" s="54">
        <v>179400</v>
      </c>
      <c r="K189" s="54">
        <v>0</v>
      </c>
      <c r="L189" s="54">
        <v>0</v>
      </c>
      <c r="M189" s="54">
        <v>0</v>
      </c>
      <c r="N189" s="54">
        <v>0</v>
      </c>
      <c r="O189" s="54">
        <v>0</v>
      </c>
      <c r="P189" s="30">
        <f>SUM(Cartera[[#This Row],[1_a_8]:[&gt;30]])</f>
        <v>0</v>
      </c>
      <c r="Q189" s="30">
        <f>+Cartera[[#This Row],[9_a_15]]+Cartera[[#This Row],[16_a_22]]+Cartera[[#This Row],[23_a_30]]</f>
        <v>0</v>
      </c>
      <c r="R189" s="30">
        <f>IF(Cartera[[#This Row],[Dias]]&gt;8,Cartera[[#This Row],[Total vencido]],0)</f>
        <v>0</v>
      </c>
      <c r="S189" s="30">
        <f>IF(Cartera[[#This Row],[Mas de 9]]&gt;0,Cartera[[#This Row],[Dias]],0)</f>
        <v>0</v>
      </c>
      <c r="T189" s="30">
        <f>IF(Cartera[[#This Row],[Dias]]&gt;99,Cartera[[#This Row],[Total vencido]],0)</f>
        <v>0</v>
      </c>
      <c r="U189" s="30">
        <f>IF(Cartera[[#This Row],[Mas de 100]]&gt;0,Cartera[[#This Row],[Dias]],0)</f>
        <v>0</v>
      </c>
      <c r="V189" s="31">
        <f>Cartera[[#This Row],[Vencimiento]]-Cartera[[#This Row],[Emision]]</f>
        <v>29.99958333333052</v>
      </c>
      <c r="W18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9" s="205" t="str">
        <f>_xlfn.XLOOKUP(Cartera[[#This Row],[Nombre tercero]],Vendedor[Nombre],Vendedor[Vendedor],"",0,-1)</f>
        <v>ANGELA SILVESTRE</v>
      </c>
      <c r="Y189" s="204"/>
    </row>
    <row r="190" spans="1:25" ht="21" customHeight="1">
      <c r="A190" s="12" t="str">
        <f t="shared" si="6"/>
        <v>ABEL Y SOFIA SAS</v>
      </c>
      <c r="B190" s="199" t="s">
        <v>1210</v>
      </c>
      <c r="C190" s="200">
        <v>23737</v>
      </c>
      <c r="D190" s="54">
        <v>0</v>
      </c>
      <c r="E190" s="198">
        <v>46021.345092592594</v>
      </c>
      <c r="F190" s="198">
        <v>46051.344108796293</v>
      </c>
      <c r="G190" s="54">
        <v>-15</v>
      </c>
      <c r="H190" s="54">
        <v>1816899.97</v>
      </c>
      <c r="I190" s="54">
        <v>1816899.97</v>
      </c>
      <c r="J190" s="54">
        <v>1816899.97</v>
      </c>
      <c r="K190" s="54">
        <v>0</v>
      </c>
      <c r="L190" s="54">
        <v>0</v>
      </c>
      <c r="M190" s="54">
        <v>0</v>
      </c>
      <c r="N190" s="54">
        <v>0</v>
      </c>
      <c r="O190" s="54">
        <v>0</v>
      </c>
      <c r="P190" s="30">
        <f>SUM(Cartera[[#This Row],[1_a_8]:[&gt;30]])</f>
        <v>0</v>
      </c>
      <c r="Q190" s="22">
        <f>+Cartera[[#This Row],[9_a_15]]+Cartera[[#This Row],[16_a_22]]+Cartera[[#This Row],[23_a_30]]</f>
        <v>0</v>
      </c>
      <c r="R190" s="22">
        <f>IF(Cartera[[#This Row],[Dias]]&gt;8,Cartera[[#This Row],[Total vencido]],0)</f>
        <v>0</v>
      </c>
      <c r="S190" s="22">
        <f>IF(Cartera[[#This Row],[Mas de 9]]&gt;0,Cartera[[#This Row],[Dias]],0)</f>
        <v>0</v>
      </c>
      <c r="T190" s="30">
        <f>IF(Cartera[[#This Row],[Dias]]&gt;99,Cartera[[#This Row],[Total vencido]],0)</f>
        <v>0</v>
      </c>
      <c r="U190" s="30">
        <f>IF(Cartera[[#This Row],[Mas de 100]]&gt;0,Cartera[[#This Row],[Dias]],0)</f>
        <v>0</v>
      </c>
      <c r="V190" s="31">
        <f>Cartera[[#This Row],[Vencimiento]]-Cartera[[#This Row],[Emision]]</f>
        <v>29.999016203699284</v>
      </c>
      <c r="W19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0" s="205" t="str">
        <f>_xlfn.XLOOKUP(Cartera[[#This Row],[Nombre tercero]],Vendedor[Nombre],Vendedor[Vendedor],"",0,-1)</f>
        <v>ANGELA SILVESTRE</v>
      </c>
      <c r="Y190" s="204"/>
    </row>
    <row r="191" spans="1:25" ht="21" customHeight="1">
      <c r="A191" s="12" t="s">
        <v>92</v>
      </c>
      <c r="B191" s="199" t="s">
        <v>1208</v>
      </c>
      <c r="C191" s="200">
        <v>15707</v>
      </c>
      <c r="D191" s="54">
        <v>1</v>
      </c>
      <c r="E191" s="198">
        <v>45910.513298611113</v>
      </c>
      <c r="F191" s="198">
        <v>45918.513136574074</v>
      </c>
      <c r="G191" s="54">
        <v>118</v>
      </c>
      <c r="H191" s="54">
        <v>862400</v>
      </c>
      <c r="I191" s="54">
        <v>231640</v>
      </c>
      <c r="J191" s="54">
        <v>0</v>
      </c>
      <c r="K191" s="54">
        <v>0</v>
      </c>
      <c r="L191" s="54">
        <v>0</v>
      </c>
      <c r="M191" s="54">
        <v>0</v>
      </c>
      <c r="N191" s="54">
        <v>0</v>
      </c>
      <c r="O191" s="54">
        <v>231640</v>
      </c>
      <c r="P191" s="191">
        <f>SUM(Cartera[[#This Row],[1_a_8]:[&gt;30]])</f>
        <v>231640</v>
      </c>
      <c r="Q191" s="191">
        <f>+Cartera[[#This Row],[9_a_15]]+Cartera[[#This Row],[16_a_22]]+Cartera[[#This Row],[23_a_30]]</f>
        <v>0</v>
      </c>
      <c r="R191" s="191">
        <f>IF(Cartera[[#This Row],[Dias]]&gt;8,Cartera[[#This Row],[Total vencido]],0)</f>
        <v>231640</v>
      </c>
      <c r="S191" s="191">
        <f>IF(Cartera[[#This Row],[Mas de 9]]&gt;0,Cartera[[#This Row],[Dias]],0)</f>
        <v>118</v>
      </c>
      <c r="T191" s="191">
        <f>IF(Cartera[[#This Row],[Dias]]&gt;99,Cartera[[#This Row],[Total vencido]],0)</f>
        <v>231640</v>
      </c>
      <c r="U191" s="191">
        <f>IF(Cartera[[#This Row],[Mas de 100]]&gt;0,Cartera[[#This Row],[Dias]],0)</f>
        <v>118</v>
      </c>
      <c r="V191" s="191">
        <f>Cartera[[#This Row],[Vencimiento]]-Cartera[[#This Row],[Emision]]</f>
        <v>7.9998379629614647</v>
      </c>
      <c r="W19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1" s="204" t="str">
        <f>_xlfn.XLOOKUP(Cartera[[#This Row],[Nombre tercero]],Vendedor[Nombre],Vendedor[Vendedor],"",0,-1)</f>
        <v>JORGE PARDO</v>
      </c>
      <c r="Y191" s="204"/>
    </row>
    <row r="192" spans="1:25" ht="21" customHeight="1">
      <c r="A192" s="12" t="str">
        <f>+A191</f>
        <v>ADRIANA  BERMUDEZ RAMIREZ</v>
      </c>
      <c r="B192" s="199" t="s">
        <v>1208</v>
      </c>
      <c r="C192" s="200">
        <v>18788</v>
      </c>
      <c r="D192" s="54">
        <v>1</v>
      </c>
      <c r="E192" s="202">
        <v>46013.474953703706</v>
      </c>
      <c r="F192" s="202">
        <v>46021.47483796296</v>
      </c>
      <c r="G192" s="203">
        <v>15</v>
      </c>
      <c r="H192" s="203">
        <v>319200</v>
      </c>
      <c r="I192" s="203">
        <v>319200</v>
      </c>
      <c r="J192" s="203">
        <v>0</v>
      </c>
      <c r="K192" s="203">
        <v>0</v>
      </c>
      <c r="L192" s="203">
        <v>319200</v>
      </c>
      <c r="M192" s="203">
        <v>0</v>
      </c>
      <c r="N192" s="203">
        <v>0</v>
      </c>
      <c r="O192" s="203">
        <v>0</v>
      </c>
      <c r="P192" s="191">
        <f>SUM(Cartera[[#This Row],[1_a_8]:[&gt;30]])</f>
        <v>319200</v>
      </c>
      <c r="Q192" s="191">
        <f>+Cartera[[#This Row],[9_a_15]]+Cartera[[#This Row],[16_a_22]]+Cartera[[#This Row],[23_a_30]]</f>
        <v>319200</v>
      </c>
      <c r="R192" s="191">
        <f>IF(Cartera[[#This Row],[Dias]]&gt;8,Cartera[[#This Row],[Total vencido]],0)</f>
        <v>319200</v>
      </c>
      <c r="S192" s="191">
        <f>IF(Cartera[[#This Row],[Mas de 9]]&gt;0,Cartera[[#This Row],[Dias]],0)</f>
        <v>15</v>
      </c>
      <c r="T192" s="191">
        <f>IF(Cartera[[#This Row],[Dias]]&gt;99,Cartera[[#This Row],[Total vencido]],0)</f>
        <v>0</v>
      </c>
      <c r="U192" s="191">
        <f>IF(Cartera[[#This Row],[Mas de 100]]&gt;0,Cartera[[#This Row],[Dias]],0)</f>
        <v>0</v>
      </c>
      <c r="V192" s="191">
        <f>Cartera[[#This Row],[Vencimiento]]-Cartera[[#This Row],[Emision]]</f>
        <v>7.9998842592540313</v>
      </c>
      <c r="W19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2" s="204" t="str">
        <f>_xlfn.XLOOKUP(Cartera[[#This Row],[Nombre tercero]],Vendedor[Nombre],Vendedor[Vendedor],"",0,-1)</f>
        <v>JORGE PARDO</v>
      </c>
      <c r="Y192" s="204"/>
    </row>
    <row r="193" spans="1:25" ht="21" customHeight="1">
      <c r="A193" s="12" t="str">
        <f>+A192</f>
        <v>ADRIANA  BERMUDEZ RAMIREZ</v>
      </c>
      <c r="B193" s="199" t="s">
        <v>1208</v>
      </c>
      <c r="C193" s="200">
        <v>18809</v>
      </c>
      <c r="D193" s="54">
        <v>1</v>
      </c>
      <c r="E193" s="202">
        <v>46013.571087962962</v>
      </c>
      <c r="F193" s="202">
        <v>46021.570856481485</v>
      </c>
      <c r="G193" s="203">
        <v>15</v>
      </c>
      <c r="H193" s="203">
        <v>1454000</v>
      </c>
      <c r="I193" s="203">
        <v>1454000</v>
      </c>
      <c r="J193" s="203">
        <v>0</v>
      </c>
      <c r="K193" s="203">
        <v>0</v>
      </c>
      <c r="L193" s="203">
        <v>1454000</v>
      </c>
      <c r="M193" s="203">
        <v>0</v>
      </c>
      <c r="N193" s="203">
        <v>0</v>
      </c>
      <c r="O193" s="203">
        <v>0</v>
      </c>
      <c r="P193" s="191">
        <f>SUM(Cartera[[#This Row],[1_a_8]:[&gt;30]])</f>
        <v>1454000</v>
      </c>
      <c r="Q193" s="191">
        <f>+Cartera[[#This Row],[9_a_15]]+Cartera[[#This Row],[16_a_22]]+Cartera[[#This Row],[23_a_30]]</f>
        <v>1454000</v>
      </c>
      <c r="R193" s="191">
        <f>IF(Cartera[[#This Row],[Dias]]&gt;8,Cartera[[#This Row],[Total vencido]],0)</f>
        <v>1454000</v>
      </c>
      <c r="S193" s="191">
        <f>IF(Cartera[[#This Row],[Mas de 9]]&gt;0,Cartera[[#This Row],[Dias]],0)</f>
        <v>15</v>
      </c>
      <c r="T193" s="191">
        <f>IF(Cartera[[#This Row],[Dias]]&gt;99,Cartera[[#This Row],[Total vencido]],0)</f>
        <v>0</v>
      </c>
      <c r="U193" s="191">
        <f>IF(Cartera[[#This Row],[Mas de 100]]&gt;0,Cartera[[#This Row],[Dias]],0)</f>
        <v>0</v>
      </c>
      <c r="V193" s="191">
        <f>Cartera[[#This Row],[Vencimiento]]-Cartera[[#This Row],[Emision]]</f>
        <v>7.9997685185226146</v>
      </c>
      <c r="W19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3" s="204" t="str">
        <f>_xlfn.XLOOKUP(Cartera[[#This Row],[Nombre tercero]],Vendedor[Nombre],Vendedor[Vendedor],"",0,-1)</f>
        <v>JORGE PARDO</v>
      </c>
      <c r="Y193" s="204"/>
    </row>
    <row r="194" spans="1:25" ht="21" customHeight="1">
      <c r="A194" s="12" t="s">
        <v>277</v>
      </c>
      <c r="B194" s="199" t="s">
        <v>1210</v>
      </c>
      <c r="C194" s="200">
        <v>23759</v>
      </c>
      <c r="D194" s="54">
        <v>11</v>
      </c>
      <c r="E194" s="202">
        <v>46022.304189814815</v>
      </c>
      <c r="F194" s="202">
        <v>46023.282858796294</v>
      </c>
      <c r="G194" s="203">
        <v>13</v>
      </c>
      <c r="H194" s="203">
        <v>497700</v>
      </c>
      <c r="I194" s="203">
        <v>497700</v>
      </c>
      <c r="J194" s="203">
        <v>0</v>
      </c>
      <c r="K194" s="203">
        <v>0</v>
      </c>
      <c r="L194" s="203">
        <v>497700</v>
      </c>
      <c r="M194" s="203">
        <v>0</v>
      </c>
      <c r="N194" s="203">
        <v>0</v>
      </c>
      <c r="O194" s="203">
        <v>0</v>
      </c>
      <c r="P194" s="191">
        <f>SUM(Cartera[[#This Row],[1_a_8]:[&gt;30]])</f>
        <v>497700</v>
      </c>
      <c r="Q194" s="191">
        <f>+Cartera[[#This Row],[9_a_15]]+Cartera[[#This Row],[16_a_22]]+Cartera[[#This Row],[23_a_30]]</f>
        <v>497700</v>
      </c>
      <c r="R194" s="191">
        <f>IF(Cartera[[#This Row],[Dias]]&gt;8,Cartera[[#This Row],[Total vencido]],0)</f>
        <v>497700</v>
      </c>
      <c r="S194" s="191">
        <f>IF(Cartera[[#This Row],[Mas de 9]]&gt;0,Cartera[[#This Row],[Dias]],0)</f>
        <v>13</v>
      </c>
      <c r="T194" s="191">
        <f>IF(Cartera[[#This Row],[Dias]]&gt;99,Cartera[[#This Row],[Total vencido]],0)</f>
        <v>0</v>
      </c>
      <c r="U194" s="191">
        <f>IF(Cartera[[#This Row],[Mas de 100]]&gt;0,Cartera[[#This Row],[Dias]],0)</f>
        <v>0</v>
      </c>
      <c r="V194" s="191">
        <f>Cartera[[#This Row],[Vencimiento]]-Cartera[[#This Row],[Emision]]</f>
        <v>0.97866898147913162</v>
      </c>
      <c r="W19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4" s="204" t="str">
        <f>_xlfn.XLOOKUP(Cartera[[#This Row],[Nombre tercero]],Vendedor[Nombre],Vendedor[Vendedor],"",0,-1)</f>
        <v>ANGELA SILVESTRE</v>
      </c>
      <c r="Y194" s="204"/>
    </row>
    <row r="195" spans="1:25" ht="21" customHeight="1">
      <c r="A195" s="221" t="s">
        <v>58</v>
      </c>
      <c r="B195" s="228" t="s">
        <v>1208</v>
      </c>
      <c r="C195" s="229">
        <v>16999</v>
      </c>
      <c r="D195" s="230">
        <v>7</v>
      </c>
      <c r="E195" s="231">
        <v>45957.476666666669</v>
      </c>
      <c r="F195" s="231">
        <v>45958.476550925923</v>
      </c>
      <c r="G195" s="232">
        <v>78</v>
      </c>
      <c r="H195" s="232">
        <v>1484405</v>
      </c>
      <c r="I195" s="232">
        <v>1484405</v>
      </c>
      <c r="J195" s="232">
        <v>0</v>
      </c>
      <c r="K195" s="232">
        <v>0</v>
      </c>
      <c r="L195" s="232">
        <v>0</v>
      </c>
      <c r="M195" s="232">
        <v>0</v>
      </c>
      <c r="N195" s="232">
        <v>0</v>
      </c>
      <c r="O195" s="232">
        <v>1484405</v>
      </c>
      <c r="P195" s="191">
        <f>SUM(Cartera[[#This Row],[1_a_8]:[&gt;30]])</f>
        <v>1484405</v>
      </c>
      <c r="Q195" s="191">
        <f>+Cartera[[#This Row],[9_a_15]]+Cartera[[#This Row],[16_a_22]]+Cartera[[#This Row],[23_a_30]]</f>
        <v>0</v>
      </c>
      <c r="R195" s="191">
        <f>IF(Cartera[[#This Row],[Dias]]&gt;8,Cartera[[#This Row],[Total vencido]],0)</f>
        <v>1484405</v>
      </c>
      <c r="S195" s="191">
        <f>IF(Cartera[[#This Row],[Mas de 9]]&gt;0,Cartera[[#This Row],[Dias]],0)</f>
        <v>78</v>
      </c>
      <c r="T195" s="191">
        <f>IF(Cartera[[#This Row],[Dias]]&gt;99,Cartera[[#This Row],[Total vencido]],0)</f>
        <v>0</v>
      </c>
      <c r="U195" s="191">
        <f>IF(Cartera[[#This Row],[Mas de 100]]&gt;0,Cartera[[#This Row],[Dias]],0)</f>
        <v>0</v>
      </c>
      <c r="V195" s="191">
        <f>Cartera[[#This Row],[Vencimiento]]-Cartera[[#This Row],[Emision]]</f>
        <v>0.99988425925403135</v>
      </c>
      <c r="W19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5" s="204" t="str">
        <f>_xlfn.XLOOKUP(Cartera[[#This Row],[Nombre tercero]],Vendedor[Nombre],Vendedor[Vendedor],"",0,-1)</f>
        <v>ANGELA SILVESTRE</v>
      </c>
      <c r="Y195" s="204"/>
    </row>
    <row r="196" spans="1:25" ht="21" customHeight="1">
      <c r="A196" s="12" t="s">
        <v>65</v>
      </c>
      <c r="B196" s="199" t="s">
        <v>1210</v>
      </c>
      <c r="C196" s="200">
        <v>23679</v>
      </c>
      <c r="D196" s="54">
        <v>12</v>
      </c>
      <c r="E196" s="202">
        <v>46018.29546296296</v>
      </c>
      <c r="F196" s="202">
        <v>46026.293275462966</v>
      </c>
      <c r="G196" s="203">
        <v>10</v>
      </c>
      <c r="H196" s="203">
        <v>1775100</v>
      </c>
      <c r="I196" s="203">
        <v>1775100</v>
      </c>
      <c r="J196" s="203">
        <v>0</v>
      </c>
      <c r="K196" s="203">
        <v>0</v>
      </c>
      <c r="L196" s="203">
        <v>1775100</v>
      </c>
      <c r="M196" s="203">
        <v>0</v>
      </c>
      <c r="N196" s="203">
        <v>0</v>
      </c>
      <c r="O196" s="203">
        <v>0</v>
      </c>
      <c r="P196" s="191">
        <f>SUM(Cartera[[#This Row],[1_a_8]:[&gt;30]])</f>
        <v>1775100</v>
      </c>
      <c r="Q196" s="191">
        <f>+Cartera[[#This Row],[9_a_15]]+Cartera[[#This Row],[16_a_22]]+Cartera[[#This Row],[23_a_30]]</f>
        <v>1775100</v>
      </c>
      <c r="R196" s="191">
        <f>IF(Cartera[[#This Row],[Dias]]&gt;8,Cartera[[#This Row],[Total vencido]],0)</f>
        <v>1775100</v>
      </c>
      <c r="S196" s="191">
        <f>IF(Cartera[[#This Row],[Mas de 9]]&gt;0,Cartera[[#This Row],[Dias]],0)</f>
        <v>10</v>
      </c>
      <c r="T196" s="191">
        <f>IF(Cartera[[#This Row],[Dias]]&gt;99,Cartera[[#This Row],[Total vencido]],0)</f>
        <v>0</v>
      </c>
      <c r="U196" s="191">
        <f>IF(Cartera[[#This Row],[Mas de 100]]&gt;0,Cartera[[#This Row],[Dias]],0)</f>
        <v>0</v>
      </c>
      <c r="V196" s="191">
        <f>Cartera[[#This Row],[Vencimiento]]-Cartera[[#This Row],[Emision]]</f>
        <v>7.9978125000052387</v>
      </c>
      <c r="W19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6" s="204" t="str">
        <f>_xlfn.XLOOKUP(Cartera[[#This Row],[Nombre tercero]],Vendedor[Nombre],Vendedor[Vendedor],"",0,-1)</f>
        <v>JENNIFER GONZALEZ TRIANA</v>
      </c>
      <c r="Y196" s="204"/>
    </row>
    <row r="197" spans="1:25" ht="21" customHeight="1">
      <c r="A197" s="12" t="str">
        <f>+A196</f>
        <v>ALIANZA DOC SAS</v>
      </c>
      <c r="B197" s="199" t="s">
        <v>1210</v>
      </c>
      <c r="C197" s="200">
        <v>23734</v>
      </c>
      <c r="D197" s="54">
        <v>12</v>
      </c>
      <c r="E197" s="198">
        <v>46021.312523148146</v>
      </c>
      <c r="F197" s="198">
        <v>46029.304606481484</v>
      </c>
      <c r="G197" s="54">
        <v>7</v>
      </c>
      <c r="H197" s="54">
        <v>4521700</v>
      </c>
      <c r="I197" s="54">
        <v>4521700</v>
      </c>
      <c r="J197" s="54">
        <v>0</v>
      </c>
      <c r="K197" s="54">
        <v>4521700</v>
      </c>
      <c r="L197" s="54">
        <v>0</v>
      </c>
      <c r="M197" s="54">
        <v>0</v>
      </c>
      <c r="N197" s="54">
        <v>0</v>
      </c>
      <c r="O197" s="54">
        <v>0</v>
      </c>
      <c r="P197" s="30">
        <f>SUM(Cartera[[#This Row],[1_a_8]:[&gt;30]])</f>
        <v>4521700</v>
      </c>
      <c r="Q197" s="22">
        <f>+Cartera[[#This Row],[9_a_15]]+Cartera[[#This Row],[16_a_22]]+Cartera[[#This Row],[23_a_30]]</f>
        <v>0</v>
      </c>
      <c r="R197" s="22">
        <f>IF(Cartera[[#This Row],[Dias]]&gt;8,Cartera[[#This Row],[Total vencido]],0)</f>
        <v>0</v>
      </c>
      <c r="S197" s="22">
        <f>IF(Cartera[[#This Row],[Mas de 9]]&gt;0,Cartera[[#This Row],[Dias]],0)</f>
        <v>0</v>
      </c>
      <c r="T197" s="30">
        <f>IF(Cartera[[#This Row],[Dias]]&gt;99,Cartera[[#This Row],[Total vencido]],0)</f>
        <v>0</v>
      </c>
      <c r="U197" s="30">
        <f>IF(Cartera[[#This Row],[Mas de 100]]&gt;0,Cartera[[#This Row],[Dias]],0)</f>
        <v>0</v>
      </c>
      <c r="V197" s="31">
        <f>Cartera[[#This Row],[Vencimiento]]-Cartera[[#This Row],[Emision]]</f>
        <v>7.992083333338087</v>
      </c>
      <c r="W19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7" s="205" t="str">
        <f>_xlfn.XLOOKUP(Cartera[[#This Row],[Nombre tercero]],Vendedor[Nombre],Vendedor[Vendedor],"",0,-1)</f>
        <v>JENNIFER GONZALEZ TRIANA</v>
      </c>
      <c r="Y197" s="204"/>
    </row>
    <row r="198" spans="1:25" ht="21" customHeight="1">
      <c r="A198" s="12" t="s">
        <v>67</v>
      </c>
      <c r="B198" s="199" t="s">
        <v>1208</v>
      </c>
      <c r="C198" s="200">
        <v>18183</v>
      </c>
      <c r="D198" s="54">
        <v>4</v>
      </c>
      <c r="E198" s="198">
        <v>45996.268518518518</v>
      </c>
      <c r="F198" s="198">
        <v>46026.268263888887</v>
      </c>
      <c r="G198" s="54">
        <v>10</v>
      </c>
      <c r="H198" s="54">
        <v>5796300</v>
      </c>
      <c r="I198" s="54">
        <v>5796300</v>
      </c>
      <c r="J198" s="54">
        <v>0</v>
      </c>
      <c r="K198" s="54">
        <v>0</v>
      </c>
      <c r="L198" s="54">
        <v>5796300</v>
      </c>
      <c r="M198" s="54">
        <v>0</v>
      </c>
      <c r="N198" s="54">
        <v>0</v>
      </c>
      <c r="O198" s="54">
        <v>0</v>
      </c>
      <c r="P198" s="30">
        <f>SUM(Cartera[[#This Row],[1_a_8]:[&gt;30]])</f>
        <v>5796300</v>
      </c>
      <c r="Q198" s="30">
        <f>+Cartera[[#This Row],[9_a_15]]+Cartera[[#This Row],[16_a_22]]+Cartera[[#This Row],[23_a_30]]</f>
        <v>5796300</v>
      </c>
      <c r="R198" s="30">
        <f>IF(Cartera[[#This Row],[Dias]]&gt;8,Cartera[[#This Row],[Total vencido]],0)</f>
        <v>5796300</v>
      </c>
      <c r="S198" s="30">
        <f>IF(Cartera[[#This Row],[Mas de 9]]&gt;0,Cartera[[#This Row],[Dias]],0)</f>
        <v>10</v>
      </c>
      <c r="T198" s="30">
        <f>IF(Cartera[[#This Row],[Dias]]&gt;99,Cartera[[#This Row],[Total vencido]],0)</f>
        <v>0</v>
      </c>
      <c r="U198" s="30">
        <f>IF(Cartera[[#This Row],[Mas de 100]]&gt;0,Cartera[[#This Row],[Dias]],0)</f>
        <v>0</v>
      </c>
      <c r="V198" s="30">
        <f>Cartera[[#This Row],[Vencimiento]]-Cartera[[#This Row],[Emision]]</f>
        <v>29.999745370369055</v>
      </c>
      <c r="W19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8" s="205" t="str">
        <f>_xlfn.XLOOKUP(Cartera[[#This Row],[Nombre tercero]],Vendedor[Nombre],Vendedor[Vendedor],"",0,-1)</f>
        <v>JORGE PARDO</v>
      </c>
      <c r="Y198" s="204"/>
    </row>
    <row r="199" spans="1:25" ht="21" customHeight="1">
      <c r="A199" s="12" t="str">
        <f t="shared" ref="A199:A212" si="7">+A198</f>
        <v>ALIMENTOS BENAL SAS</v>
      </c>
      <c r="B199" s="199" t="s">
        <v>1208</v>
      </c>
      <c r="C199" s="200">
        <v>18260</v>
      </c>
      <c r="D199" s="54">
        <v>4</v>
      </c>
      <c r="E199" s="198">
        <v>45997.588946759257</v>
      </c>
      <c r="F199" s="198">
        <v>46027.588692129626</v>
      </c>
      <c r="G199" s="54">
        <v>9</v>
      </c>
      <c r="H199" s="54">
        <v>7081600</v>
      </c>
      <c r="I199" s="54">
        <v>7081600</v>
      </c>
      <c r="J199" s="54">
        <v>0</v>
      </c>
      <c r="K199" s="54">
        <v>0</v>
      </c>
      <c r="L199" s="54">
        <v>7081600</v>
      </c>
      <c r="M199" s="54">
        <v>0</v>
      </c>
      <c r="N199" s="54">
        <v>0</v>
      </c>
      <c r="O199" s="54">
        <v>0</v>
      </c>
      <c r="P199" s="191">
        <f>SUM(Cartera[[#This Row],[1_a_8]:[&gt;30]])</f>
        <v>7081600</v>
      </c>
      <c r="Q199" s="191">
        <f>+Cartera[[#This Row],[9_a_15]]+Cartera[[#This Row],[16_a_22]]+Cartera[[#This Row],[23_a_30]]</f>
        <v>7081600</v>
      </c>
      <c r="R199" s="191">
        <f>IF(Cartera[[#This Row],[Dias]]&gt;8,Cartera[[#This Row],[Total vencido]],0)</f>
        <v>7081600</v>
      </c>
      <c r="S199" s="191">
        <f>IF(Cartera[[#This Row],[Mas de 9]]&gt;0,Cartera[[#This Row],[Dias]],0)</f>
        <v>9</v>
      </c>
      <c r="T199" s="191">
        <f>IF(Cartera[[#This Row],[Dias]]&gt;99,Cartera[[#This Row],[Total vencido]],0)</f>
        <v>0</v>
      </c>
      <c r="U199" s="191">
        <f>IF(Cartera[[#This Row],[Mas de 100]]&gt;0,Cartera[[#This Row],[Dias]],0)</f>
        <v>0</v>
      </c>
      <c r="V199" s="191">
        <f>Cartera[[#This Row],[Vencimiento]]-Cartera[[#This Row],[Emision]]</f>
        <v>29.999745370369055</v>
      </c>
      <c r="W19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9" s="204" t="str">
        <f>_xlfn.XLOOKUP(Cartera[[#This Row],[Nombre tercero]],Vendedor[Nombre],Vendedor[Vendedor],"",0,-1)</f>
        <v>JORGE PARDO</v>
      </c>
      <c r="Y199" s="204"/>
    </row>
    <row r="200" spans="1:25" ht="21" customHeight="1">
      <c r="A200" s="12" t="str">
        <f t="shared" si="7"/>
        <v>ALIMENTOS BENAL SAS</v>
      </c>
      <c r="B200" s="199" t="s">
        <v>1208</v>
      </c>
      <c r="C200" s="200">
        <v>18307</v>
      </c>
      <c r="D200" s="54">
        <v>4</v>
      </c>
      <c r="E200" s="198">
        <v>46000.561412037037</v>
      </c>
      <c r="F200" s="198">
        <v>46030.561412037037</v>
      </c>
      <c r="G200" s="54">
        <v>6</v>
      </c>
      <c r="H200" s="54">
        <v>97300</v>
      </c>
      <c r="I200" s="54">
        <v>97300</v>
      </c>
      <c r="J200" s="54">
        <v>0</v>
      </c>
      <c r="K200" s="54">
        <v>97300</v>
      </c>
      <c r="L200" s="54">
        <v>0</v>
      </c>
      <c r="M200" s="54">
        <v>0</v>
      </c>
      <c r="N200" s="54">
        <v>0</v>
      </c>
      <c r="O200" s="54">
        <v>0</v>
      </c>
      <c r="P200" s="30">
        <f>SUM(Cartera[[#This Row],[1_a_8]:[&gt;30]])</f>
        <v>97300</v>
      </c>
      <c r="Q200" s="30">
        <f>+Cartera[[#This Row],[9_a_15]]+Cartera[[#This Row],[16_a_22]]+Cartera[[#This Row],[23_a_30]]</f>
        <v>0</v>
      </c>
      <c r="R200" s="30">
        <f>IF(Cartera[[#This Row],[Dias]]&gt;8,Cartera[[#This Row],[Total vencido]],0)</f>
        <v>0</v>
      </c>
      <c r="S200" s="30">
        <f>IF(Cartera[[#This Row],[Mas de 9]]&gt;0,Cartera[[#This Row],[Dias]],0)</f>
        <v>0</v>
      </c>
      <c r="T200" s="30">
        <f>IF(Cartera[[#This Row],[Dias]]&gt;99,Cartera[[#This Row],[Total vencido]],0)</f>
        <v>0</v>
      </c>
      <c r="U200" s="30">
        <f>IF(Cartera[[#This Row],[Mas de 100]]&gt;0,Cartera[[#This Row],[Dias]],0)</f>
        <v>0</v>
      </c>
      <c r="V200" s="30">
        <f>Cartera[[#This Row],[Vencimiento]]-Cartera[[#This Row],[Emision]]</f>
        <v>30</v>
      </c>
      <c r="W20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0" s="205" t="str">
        <f>_xlfn.XLOOKUP(Cartera[[#This Row],[Nombre tercero]],Vendedor[Nombre],Vendedor[Vendedor],"",0,-1)</f>
        <v>JORGE PARDO</v>
      </c>
      <c r="Y200" s="204"/>
    </row>
    <row r="201" spans="1:25" ht="21" customHeight="1">
      <c r="A201" s="12" t="str">
        <f t="shared" si="7"/>
        <v>ALIMENTOS BENAL SAS</v>
      </c>
      <c r="B201" s="199" t="s">
        <v>1208</v>
      </c>
      <c r="C201" s="200">
        <v>18332</v>
      </c>
      <c r="D201" s="54">
        <v>4</v>
      </c>
      <c r="E201" s="202">
        <v>46001.364988425928</v>
      </c>
      <c r="F201" s="202">
        <v>46031.364189814813</v>
      </c>
      <c r="G201" s="203">
        <v>5</v>
      </c>
      <c r="H201" s="203">
        <v>3973500</v>
      </c>
      <c r="I201" s="203">
        <v>3973500</v>
      </c>
      <c r="J201" s="203">
        <v>0</v>
      </c>
      <c r="K201" s="203">
        <v>3973500</v>
      </c>
      <c r="L201" s="203">
        <v>0</v>
      </c>
      <c r="M201" s="203">
        <v>0</v>
      </c>
      <c r="N201" s="203">
        <v>0</v>
      </c>
      <c r="O201" s="203">
        <v>0</v>
      </c>
      <c r="P201" s="191">
        <f>SUM(Cartera[[#This Row],[1_a_8]:[&gt;30]])</f>
        <v>3973500</v>
      </c>
      <c r="Q201" s="191">
        <f>+Cartera[[#This Row],[9_a_15]]+Cartera[[#This Row],[16_a_22]]+Cartera[[#This Row],[23_a_30]]</f>
        <v>0</v>
      </c>
      <c r="R201" s="191">
        <f>IF(Cartera[[#This Row],[Dias]]&gt;8,Cartera[[#This Row],[Total vencido]],0)</f>
        <v>0</v>
      </c>
      <c r="S201" s="191">
        <f>IF(Cartera[[#This Row],[Mas de 9]]&gt;0,Cartera[[#This Row],[Dias]],0)</f>
        <v>0</v>
      </c>
      <c r="T201" s="191">
        <f>IF(Cartera[[#This Row],[Dias]]&gt;99,Cartera[[#This Row],[Total vencido]],0)</f>
        <v>0</v>
      </c>
      <c r="U201" s="191">
        <f>IF(Cartera[[#This Row],[Mas de 100]]&gt;0,Cartera[[#This Row],[Dias]],0)</f>
        <v>0</v>
      </c>
      <c r="V201" s="191">
        <f>Cartera[[#This Row],[Vencimiento]]-Cartera[[#This Row],[Emision]]</f>
        <v>29.999201388884103</v>
      </c>
      <c r="W20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1" s="204" t="str">
        <f>_xlfn.XLOOKUP(Cartera[[#This Row],[Nombre tercero]],Vendedor[Nombre],Vendedor[Vendedor],"",0,-1)</f>
        <v>JORGE PARDO</v>
      </c>
      <c r="Y201" s="204"/>
    </row>
    <row r="202" spans="1:25" ht="21" customHeight="1">
      <c r="A202" s="12" t="str">
        <f t="shared" si="7"/>
        <v>ALIMENTOS BENAL SAS</v>
      </c>
      <c r="B202" s="199" t="s">
        <v>1208</v>
      </c>
      <c r="C202" s="200">
        <v>18371</v>
      </c>
      <c r="D202" s="54">
        <v>4</v>
      </c>
      <c r="E202" s="198">
        <v>46002.299525462964</v>
      </c>
      <c r="F202" s="198">
        <v>46032.299293981479</v>
      </c>
      <c r="G202" s="54">
        <v>4</v>
      </c>
      <c r="H202" s="54">
        <v>4460700</v>
      </c>
      <c r="I202" s="54">
        <v>4460700</v>
      </c>
      <c r="J202" s="54">
        <v>0</v>
      </c>
      <c r="K202" s="54">
        <v>4460700</v>
      </c>
      <c r="L202" s="54">
        <v>0</v>
      </c>
      <c r="M202" s="54">
        <v>0</v>
      </c>
      <c r="N202" s="54">
        <v>0</v>
      </c>
      <c r="O202" s="54">
        <v>0</v>
      </c>
      <c r="P202" s="30">
        <f>SUM(Cartera[[#This Row],[1_a_8]:[&gt;30]])</f>
        <v>4460700</v>
      </c>
      <c r="Q202" s="30">
        <f>+Cartera[[#This Row],[9_a_15]]+Cartera[[#This Row],[16_a_22]]+Cartera[[#This Row],[23_a_30]]</f>
        <v>0</v>
      </c>
      <c r="R202" s="30">
        <f>IF(Cartera[[#This Row],[Dias]]&gt;8,Cartera[[#This Row],[Total vencido]],0)</f>
        <v>0</v>
      </c>
      <c r="S202" s="30">
        <f>IF(Cartera[[#This Row],[Mas de 9]]&gt;0,Cartera[[#This Row],[Dias]],0)</f>
        <v>0</v>
      </c>
      <c r="T202" s="30">
        <f>IF(Cartera[[#This Row],[Dias]]&gt;99,Cartera[[#This Row],[Total vencido]],0)</f>
        <v>0</v>
      </c>
      <c r="U202" s="30">
        <f>IF(Cartera[[#This Row],[Mas de 100]]&gt;0,Cartera[[#This Row],[Dias]],0)</f>
        <v>0</v>
      </c>
      <c r="V202" s="30">
        <f>Cartera[[#This Row],[Vencimiento]]-Cartera[[#This Row],[Emision]]</f>
        <v>29.999768518515339</v>
      </c>
      <c r="W20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2" s="205" t="str">
        <f>_xlfn.XLOOKUP(Cartera[[#This Row],[Nombre tercero]],Vendedor[Nombre],Vendedor[Vendedor],"",0,-1)</f>
        <v>JORGE PARDO</v>
      </c>
      <c r="Y202" s="204"/>
    </row>
    <row r="203" spans="1:25" ht="21" customHeight="1">
      <c r="A203" s="12" t="str">
        <f t="shared" si="7"/>
        <v>ALIMENTOS BENAL SAS</v>
      </c>
      <c r="B203" s="199" t="s">
        <v>1208</v>
      </c>
      <c r="C203" s="200">
        <v>18396</v>
      </c>
      <c r="D203" s="54">
        <v>4</v>
      </c>
      <c r="E203" s="198">
        <v>46002.55201388889</v>
      </c>
      <c r="F203" s="198">
        <v>46032.55201388889</v>
      </c>
      <c r="G203" s="54">
        <v>4</v>
      </c>
      <c r="H203" s="54">
        <v>33600</v>
      </c>
      <c r="I203" s="54">
        <v>33600</v>
      </c>
      <c r="J203" s="54">
        <v>0</v>
      </c>
      <c r="K203" s="54">
        <v>33600</v>
      </c>
      <c r="L203" s="54">
        <v>0</v>
      </c>
      <c r="M203" s="54">
        <v>0</v>
      </c>
      <c r="N203" s="54">
        <v>0</v>
      </c>
      <c r="O203" s="54">
        <v>0</v>
      </c>
      <c r="P203" s="30">
        <f>SUM(Cartera[[#This Row],[1_a_8]:[&gt;30]])</f>
        <v>33600</v>
      </c>
      <c r="Q203" s="30">
        <f>+Cartera[[#This Row],[9_a_15]]+Cartera[[#This Row],[16_a_22]]+Cartera[[#This Row],[23_a_30]]</f>
        <v>0</v>
      </c>
      <c r="R203" s="30">
        <f>IF(Cartera[[#This Row],[Dias]]&gt;8,Cartera[[#This Row],[Total vencido]],0)</f>
        <v>0</v>
      </c>
      <c r="S203" s="30">
        <f>IF(Cartera[[#This Row],[Mas de 9]]&gt;0,Cartera[[#This Row],[Dias]],0)</f>
        <v>0</v>
      </c>
      <c r="T203" s="30">
        <f>IF(Cartera[[#This Row],[Dias]]&gt;99,Cartera[[#This Row],[Total vencido]],0)</f>
        <v>0</v>
      </c>
      <c r="U203" s="30">
        <f>IF(Cartera[[#This Row],[Mas de 100]]&gt;0,Cartera[[#This Row],[Dias]],0)</f>
        <v>0</v>
      </c>
      <c r="V203" s="31">
        <f>Cartera[[#This Row],[Vencimiento]]-Cartera[[#This Row],[Emision]]</f>
        <v>30</v>
      </c>
      <c r="W20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3" s="205" t="str">
        <f>_xlfn.XLOOKUP(Cartera[[#This Row],[Nombre tercero]],Vendedor[Nombre],Vendedor[Vendedor],"",0,-1)</f>
        <v>JORGE PARDO</v>
      </c>
      <c r="Y203" s="204"/>
    </row>
    <row r="204" spans="1:25" ht="21" customHeight="1">
      <c r="A204" s="12" t="str">
        <f t="shared" si="7"/>
        <v>ALIMENTOS BENAL SAS</v>
      </c>
      <c r="B204" s="228" t="s">
        <v>1208</v>
      </c>
      <c r="C204" s="229">
        <v>18513</v>
      </c>
      <c r="D204" s="230">
        <v>4</v>
      </c>
      <c r="E204" s="231">
        <v>46006.3125</v>
      </c>
      <c r="F204" s="231">
        <v>46036.312407407408</v>
      </c>
      <c r="G204" s="232">
        <v>0</v>
      </c>
      <c r="H204" s="232">
        <v>6153000</v>
      </c>
      <c r="I204" s="232">
        <v>6153000</v>
      </c>
      <c r="J204" s="232">
        <v>6153000</v>
      </c>
      <c r="K204" s="232">
        <v>0</v>
      </c>
      <c r="L204" s="232">
        <v>0</v>
      </c>
      <c r="M204" s="232">
        <v>0</v>
      </c>
      <c r="N204" s="232">
        <v>0</v>
      </c>
      <c r="O204" s="232">
        <v>0</v>
      </c>
      <c r="P204" s="191">
        <f>SUM(Cartera[[#This Row],[1_a_8]:[&gt;30]])</f>
        <v>0</v>
      </c>
      <c r="Q204" s="191">
        <f>+Cartera[[#This Row],[9_a_15]]+Cartera[[#This Row],[16_a_22]]+Cartera[[#This Row],[23_a_30]]</f>
        <v>0</v>
      </c>
      <c r="R204" s="191">
        <f>IF(Cartera[[#This Row],[Dias]]&gt;8,Cartera[[#This Row],[Total vencido]],0)</f>
        <v>0</v>
      </c>
      <c r="S204" s="191">
        <f>IF(Cartera[[#This Row],[Mas de 9]]&gt;0,Cartera[[#This Row],[Dias]],0)</f>
        <v>0</v>
      </c>
      <c r="T204" s="191">
        <f>IF(Cartera[[#This Row],[Dias]]&gt;99,Cartera[[#This Row],[Total vencido]],0)</f>
        <v>0</v>
      </c>
      <c r="U204" s="191">
        <f>IF(Cartera[[#This Row],[Mas de 100]]&gt;0,Cartera[[#This Row],[Dias]],0)</f>
        <v>0</v>
      </c>
      <c r="V204" s="191">
        <f>Cartera[[#This Row],[Vencimiento]]-Cartera[[#This Row],[Emision]]</f>
        <v>29.999907407407591</v>
      </c>
      <c r="W20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4" s="204" t="str">
        <f>_xlfn.XLOOKUP(Cartera[[#This Row],[Nombre tercero]],Vendedor[Nombre],Vendedor[Vendedor],"",0,-1)</f>
        <v>JORGE PARDO</v>
      </c>
      <c r="Y204" s="204"/>
    </row>
    <row r="205" spans="1:25" ht="21" customHeight="1">
      <c r="A205" s="12" t="str">
        <f t="shared" si="7"/>
        <v>ALIMENTOS BENAL SAS</v>
      </c>
      <c r="B205" s="228" t="s">
        <v>1208</v>
      </c>
      <c r="C205" s="229">
        <v>18558</v>
      </c>
      <c r="D205" s="230">
        <v>4</v>
      </c>
      <c r="E205" s="231">
        <v>46007.541631944441</v>
      </c>
      <c r="F205" s="231">
        <v>46037.536053240743</v>
      </c>
      <c r="G205" s="232">
        <v>-1</v>
      </c>
      <c r="H205" s="232">
        <v>7100800</v>
      </c>
      <c r="I205" s="232">
        <v>7100800</v>
      </c>
      <c r="J205" s="232">
        <v>7100800</v>
      </c>
      <c r="K205" s="232">
        <v>0</v>
      </c>
      <c r="L205" s="232">
        <v>0</v>
      </c>
      <c r="M205" s="232">
        <v>0</v>
      </c>
      <c r="N205" s="232">
        <v>0</v>
      </c>
      <c r="O205" s="232">
        <v>0</v>
      </c>
      <c r="P205" s="191">
        <f>SUM(Cartera[[#This Row],[1_a_8]:[&gt;30]])</f>
        <v>0</v>
      </c>
      <c r="Q205" s="191">
        <f>+Cartera[[#This Row],[9_a_15]]+Cartera[[#This Row],[16_a_22]]+Cartera[[#This Row],[23_a_30]]</f>
        <v>0</v>
      </c>
      <c r="R205" s="191">
        <f>IF(Cartera[[#This Row],[Dias]]&gt;8,Cartera[[#This Row],[Total vencido]],0)</f>
        <v>0</v>
      </c>
      <c r="S205" s="191">
        <f>IF(Cartera[[#This Row],[Mas de 9]]&gt;0,Cartera[[#This Row],[Dias]],0)</f>
        <v>0</v>
      </c>
      <c r="T205" s="191">
        <f>IF(Cartera[[#This Row],[Dias]]&gt;99,Cartera[[#This Row],[Total vencido]],0)</f>
        <v>0</v>
      </c>
      <c r="U205" s="191">
        <f>IF(Cartera[[#This Row],[Mas de 100]]&gt;0,Cartera[[#This Row],[Dias]],0)</f>
        <v>0</v>
      </c>
      <c r="V205" s="191">
        <f>Cartera[[#This Row],[Vencimiento]]-Cartera[[#This Row],[Emision]]</f>
        <v>29.99442129630188</v>
      </c>
      <c r="W20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5" s="204" t="str">
        <f>_xlfn.XLOOKUP(Cartera[[#This Row],[Nombre tercero]],Vendedor[Nombre],Vendedor[Vendedor],"",0,-1)</f>
        <v>JORGE PARDO</v>
      </c>
      <c r="Y205" s="204"/>
    </row>
    <row r="206" spans="1:25" ht="21" customHeight="1">
      <c r="A206" s="12" t="str">
        <f t="shared" si="7"/>
        <v>ALIMENTOS BENAL SAS</v>
      </c>
      <c r="B206" s="228" t="s">
        <v>1208</v>
      </c>
      <c r="C206" s="229">
        <v>18590</v>
      </c>
      <c r="D206" s="230">
        <v>4</v>
      </c>
      <c r="E206" s="231">
        <v>46008.360127314816</v>
      </c>
      <c r="F206" s="231">
        <v>46038.360046296293</v>
      </c>
      <c r="G206" s="232">
        <v>-2</v>
      </c>
      <c r="H206" s="232">
        <v>882000</v>
      </c>
      <c r="I206" s="232">
        <v>882000</v>
      </c>
      <c r="J206" s="232">
        <v>882000</v>
      </c>
      <c r="K206" s="232">
        <v>0</v>
      </c>
      <c r="L206" s="232">
        <v>0</v>
      </c>
      <c r="M206" s="232">
        <v>0</v>
      </c>
      <c r="N206" s="232">
        <v>0</v>
      </c>
      <c r="O206" s="232">
        <v>0</v>
      </c>
      <c r="P206" s="191">
        <f>SUM(Cartera[[#This Row],[1_a_8]:[&gt;30]])</f>
        <v>0</v>
      </c>
      <c r="Q206" s="191">
        <f>+Cartera[[#This Row],[9_a_15]]+Cartera[[#This Row],[16_a_22]]+Cartera[[#This Row],[23_a_30]]</f>
        <v>0</v>
      </c>
      <c r="R206" s="191">
        <f>IF(Cartera[[#This Row],[Dias]]&gt;8,Cartera[[#This Row],[Total vencido]],0)</f>
        <v>0</v>
      </c>
      <c r="S206" s="191">
        <f>IF(Cartera[[#This Row],[Mas de 9]]&gt;0,Cartera[[#This Row],[Dias]],0)</f>
        <v>0</v>
      </c>
      <c r="T206" s="191">
        <f>IF(Cartera[[#This Row],[Dias]]&gt;99,Cartera[[#This Row],[Total vencido]],0)</f>
        <v>0</v>
      </c>
      <c r="U206" s="191">
        <f>IF(Cartera[[#This Row],[Mas de 100]]&gt;0,Cartera[[#This Row],[Dias]],0)</f>
        <v>0</v>
      </c>
      <c r="V206" s="191">
        <f>Cartera[[#This Row],[Vencimiento]]-Cartera[[#This Row],[Emision]]</f>
        <v>29.999918981477094</v>
      </c>
      <c r="W20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6" s="204" t="str">
        <f>_xlfn.XLOOKUP(Cartera[[#This Row],[Nombre tercero]],Vendedor[Nombre],Vendedor[Vendedor],"",0,-1)</f>
        <v>JORGE PARDO</v>
      </c>
      <c r="Y206" s="204"/>
    </row>
    <row r="207" spans="1:25" ht="21" customHeight="1">
      <c r="A207" s="12" t="str">
        <f t="shared" si="7"/>
        <v>ALIMENTOS BENAL SAS</v>
      </c>
      <c r="B207" s="228" t="s">
        <v>1208</v>
      </c>
      <c r="C207" s="229">
        <v>18629</v>
      </c>
      <c r="D207" s="230">
        <v>4</v>
      </c>
      <c r="E207" s="231">
        <v>46008.62394675926</v>
      </c>
      <c r="F207" s="231">
        <v>46038.623715277776</v>
      </c>
      <c r="G207" s="232">
        <v>-2</v>
      </c>
      <c r="H207" s="232">
        <v>318000</v>
      </c>
      <c r="I207" s="232">
        <v>318000</v>
      </c>
      <c r="J207" s="232">
        <v>318000</v>
      </c>
      <c r="K207" s="232">
        <v>0</v>
      </c>
      <c r="L207" s="232">
        <v>0</v>
      </c>
      <c r="M207" s="232">
        <v>0</v>
      </c>
      <c r="N207" s="232">
        <v>0</v>
      </c>
      <c r="O207" s="232">
        <v>0</v>
      </c>
      <c r="P207" s="191">
        <f>SUM(Cartera[[#This Row],[1_a_8]:[&gt;30]])</f>
        <v>0</v>
      </c>
      <c r="Q207" s="191">
        <f>+Cartera[[#This Row],[9_a_15]]+Cartera[[#This Row],[16_a_22]]+Cartera[[#This Row],[23_a_30]]</f>
        <v>0</v>
      </c>
      <c r="R207" s="191">
        <f>IF(Cartera[[#This Row],[Dias]]&gt;8,Cartera[[#This Row],[Total vencido]],0)</f>
        <v>0</v>
      </c>
      <c r="S207" s="191">
        <f>IF(Cartera[[#This Row],[Mas de 9]]&gt;0,Cartera[[#This Row],[Dias]],0)</f>
        <v>0</v>
      </c>
      <c r="T207" s="191">
        <f>IF(Cartera[[#This Row],[Dias]]&gt;99,Cartera[[#This Row],[Total vencido]],0)</f>
        <v>0</v>
      </c>
      <c r="U207" s="191">
        <f>IF(Cartera[[#This Row],[Mas de 100]]&gt;0,Cartera[[#This Row],[Dias]],0)</f>
        <v>0</v>
      </c>
      <c r="V207" s="191">
        <f>Cartera[[#This Row],[Vencimiento]]-Cartera[[#This Row],[Emision]]</f>
        <v>29.999768518515339</v>
      </c>
      <c r="W20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7" s="204" t="str">
        <f>_xlfn.XLOOKUP(Cartera[[#This Row],[Nombre tercero]],Vendedor[Nombre],Vendedor[Vendedor],"",0,-1)</f>
        <v>JORGE PARDO</v>
      </c>
      <c r="Y207" s="204"/>
    </row>
    <row r="208" spans="1:25" ht="21" customHeight="1">
      <c r="A208" s="12" t="str">
        <f t="shared" si="7"/>
        <v>ALIMENTOS BENAL SAS</v>
      </c>
      <c r="B208" s="228" t="s">
        <v>1208</v>
      </c>
      <c r="C208" s="229">
        <v>18898</v>
      </c>
      <c r="D208" s="230">
        <v>4</v>
      </c>
      <c r="E208" s="231">
        <v>46017.213229166664</v>
      </c>
      <c r="F208" s="231">
        <v>46047.21298611111</v>
      </c>
      <c r="G208" s="232">
        <v>-11</v>
      </c>
      <c r="H208" s="232">
        <v>11167200</v>
      </c>
      <c r="I208" s="232">
        <v>11167200</v>
      </c>
      <c r="J208" s="232">
        <v>11167200</v>
      </c>
      <c r="K208" s="232">
        <v>0</v>
      </c>
      <c r="L208" s="232">
        <v>0</v>
      </c>
      <c r="M208" s="232">
        <v>0</v>
      </c>
      <c r="N208" s="232">
        <v>0</v>
      </c>
      <c r="O208" s="232">
        <v>0</v>
      </c>
      <c r="P208" s="191">
        <f>SUM(Cartera[[#This Row],[1_a_8]:[&gt;30]])</f>
        <v>0</v>
      </c>
      <c r="Q208" s="191">
        <f>+Cartera[[#This Row],[9_a_15]]+Cartera[[#This Row],[16_a_22]]+Cartera[[#This Row],[23_a_30]]</f>
        <v>0</v>
      </c>
      <c r="R208" s="191">
        <f>IF(Cartera[[#This Row],[Dias]]&gt;8,Cartera[[#This Row],[Total vencido]],0)</f>
        <v>0</v>
      </c>
      <c r="S208" s="191">
        <f>IF(Cartera[[#This Row],[Mas de 9]]&gt;0,Cartera[[#This Row],[Dias]],0)</f>
        <v>0</v>
      </c>
      <c r="T208" s="191">
        <f>IF(Cartera[[#This Row],[Dias]]&gt;99,Cartera[[#This Row],[Total vencido]],0)</f>
        <v>0</v>
      </c>
      <c r="U208" s="191">
        <f>IF(Cartera[[#This Row],[Mas de 100]]&gt;0,Cartera[[#This Row],[Dias]],0)</f>
        <v>0</v>
      </c>
      <c r="V208" s="191">
        <f>Cartera[[#This Row],[Vencimiento]]-Cartera[[#This Row],[Emision]]</f>
        <v>29.999756944445835</v>
      </c>
      <c r="W20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8" s="204" t="str">
        <f>_xlfn.XLOOKUP(Cartera[[#This Row],[Nombre tercero]],Vendedor[Nombre],Vendedor[Vendedor],"",0,-1)</f>
        <v>JORGE PARDO</v>
      </c>
      <c r="Y208" s="204"/>
    </row>
    <row r="209" spans="1:25" ht="21" customHeight="1">
      <c r="A209" s="12" t="str">
        <f t="shared" si="7"/>
        <v>ALIMENTOS BENAL SAS</v>
      </c>
      <c r="B209" s="228" t="s">
        <v>1208</v>
      </c>
      <c r="C209" s="229">
        <v>18941</v>
      </c>
      <c r="D209" s="230">
        <v>4</v>
      </c>
      <c r="E209" s="231">
        <v>46018.508368055554</v>
      </c>
      <c r="F209" s="231">
        <v>46048.508240740739</v>
      </c>
      <c r="G209" s="232">
        <v>-12</v>
      </c>
      <c r="H209" s="232">
        <v>4173600</v>
      </c>
      <c r="I209" s="232">
        <v>4173600</v>
      </c>
      <c r="J209" s="232">
        <v>4173600</v>
      </c>
      <c r="K209" s="232">
        <v>0</v>
      </c>
      <c r="L209" s="232">
        <v>0</v>
      </c>
      <c r="M209" s="232">
        <v>0</v>
      </c>
      <c r="N209" s="232">
        <v>0</v>
      </c>
      <c r="O209" s="232">
        <v>0</v>
      </c>
      <c r="P209" s="191">
        <f>SUM(Cartera[[#This Row],[1_a_8]:[&gt;30]])</f>
        <v>0</v>
      </c>
      <c r="Q209" s="191">
        <f>+Cartera[[#This Row],[9_a_15]]+Cartera[[#This Row],[16_a_22]]+Cartera[[#This Row],[23_a_30]]</f>
        <v>0</v>
      </c>
      <c r="R209" s="191">
        <f>IF(Cartera[[#This Row],[Dias]]&gt;8,Cartera[[#This Row],[Total vencido]],0)</f>
        <v>0</v>
      </c>
      <c r="S209" s="191">
        <f>IF(Cartera[[#This Row],[Mas de 9]]&gt;0,Cartera[[#This Row],[Dias]],0)</f>
        <v>0</v>
      </c>
      <c r="T209" s="191">
        <f>IF(Cartera[[#This Row],[Dias]]&gt;99,Cartera[[#This Row],[Total vencido]],0)</f>
        <v>0</v>
      </c>
      <c r="U209" s="191">
        <f>IF(Cartera[[#This Row],[Mas de 100]]&gt;0,Cartera[[#This Row],[Dias]],0)</f>
        <v>0</v>
      </c>
      <c r="V209" s="191">
        <f>Cartera[[#This Row],[Vencimiento]]-Cartera[[#This Row],[Emision]]</f>
        <v>29.999872685184528</v>
      </c>
      <c r="W20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9" s="204" t="str">
        <f>_xlfn.XLOOKUP(Cartera[[#This Row],[Nombre tercero]],Vendedor[Nombre],Vendedor[Vendedor],"",0,-1)</f>
        <v>JORGE PARDO</v>
      </c>
      <c r="Y209" s="204"/>
    </row>
    <row r="210" spans="1:25" ht="21" customHeight="1">
      <c r="A210" s="12" t="str">
        <f t="shared" si="7"/>
        <v>ALIMENTOS BENAL SAS</v>
      </c>
      <c r="B210" s="228" t="s">
        <v>1208</v>
      </c>
      <c r="C210" s="229">
        <v>18963</v>
      </c>
      <c r="D210" s="230">
        <v>4</v>
      </c>
      <c r="E210" s="231">
        <v>46020.279444444444</v>
      </c>
      <c r="F210" s="231">
        <v>46050.274537037039</v>
      </c>
      <c r="G210" s="232">
        <v>-14</v>
      </c>
      <c r="H210" s="232">
        <v>207000</v>
      </c>
      <c r="I210" s="232">
        <v>207000</v>
      </c>
      <c r="J210" s="232">
        <v>207000</v>
      </c>
      <c r="K210" s="232">
        <v>0</v>
      </c>
      <c r="L210" s="232">
        <v>0</v>
      </c>
      <c r="M210" s="232">
        <v>0</v>
      </c>
      <c r="N210" s="232">
        <v>0</v>
      </c>
      <c r="O210" s="232">
        <v>0</v>
      </c>
      <c r="P210" s="191">
        <f>SUM(Cartera[[#This Row],[1_a_8]:[&gt;30]])</f>
        <v>0</v>
      </c>
      <c r="Q210" s="191">
        <f>+Cartera[[#This Row],[9_a_15]]+Cartera[[#This Row],[16_a_22]]+Cartera[[#This Row],[23_a_30]]</f>
        <v>0</v>
      </c>
      <c r="R210" s="191">
        <f>IF(Cartera[[#This Row],[Dias]]&gt;8,Cartera[[#This Row],[Total vencido]],0)</f>
        <v>0</v>
      </c>
      <c r="S210" s="191">
        <f>IF(Cartera[[#This Row],[Mas de 9]]&gt;0,Cartera[[#This Row],[Dias]],0)</f>
        <v>0</v>
      </c>
      <c r="T210" s="191">
        <f>IF(Cartera[[#This Row],[Dias]]&gt;99,Cartera[[#This Row],[Total vencido]],0)</f>
        <v>0</v>
      </c>
      <c r="U210" s="191">
        <f>IF(Cartera[[#This Row],[Mas de 100]]&gt;0,Cartera[[#This Row],[Dias]],0)</f>
        <v>0</v>
      </c>
      <c r="V210" s="191">
        <f>Cartera[[#This Row],[Vencimiento]]-Cartera[[#This Row],[Emision]]</f>
        <v>29.995092592595029</v>
      </c>
      <c r="W21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0" s="204" t="str">
        <f>_xlfn.XLOOKUP(Cartera[[#This Row],[Nombre tercero]],Vendedor[Nombre],Vendedor[Vendedor],"",0,-1)</f>
        <v>JORGE PARDO</v>
      </c>
      <c r="Y210" s="204"/>
    </row>
    <row r="211" spans="1:25" ht="21" customHeight="1">
      <c r="A211" s="12" t="str">
        <f t="shared" si="7"/>
        <v>ALIMENTOS BENAL SAS</v>
      </c>
      <c r="B211" s="228" t="s">
        <v>1208</v>
      </c>
      <c r="C211" s="229">
        <v>19013</v>
      </c>
      <c r="D211" s="230">
        <v>4</v>
      </c>
      <c r="E211" s="231">
        <v>46021.420138888891</v>
      </c>
      <c r="F211" s="231">
        <v>46051.420138888891</v>
      </c>
      <c r="G211" s="232">
        <v>-15</v>
      </c>
      <c r="H211" s="232">
        <v>69150</v>
      </c>
      <c r="I211" s="232">
        <v>69150</v>
      </c>
      <c r="J211" s="232">
        <v>69150</v>
      </c>
      <c r="K211" s="232">
        <v>0</v>
      </c>
      <c r="L211" s="232">
        <v>0</v>
      </c>
      <c r="M211" s="232">
        <v>0</v>
      </c>
      <c r="N211" s="232">
        <v>0</v>
      </c>
      <c r="O211" s="232">
        <v>0</v>
      </c>
      <c r="P211" s="191">
        <f>SUM(Cartera[[#This Row],[1_a_8]:[&gt;30]])</f>
        <v>0</v>
      </c>
      <c r="Q211" s="191">
        <f>+Cartera[[#This Row],[9_a_15]]+Cartera[[#This Row],[16_a_22]]+Cartera[[#This Row],[23_a_30]]</f>
        <v>0</v>
      </c>
      <c r="R211" s="191">
        <f>IF(Cartera[[#This Row],[Dias]]&gt;8,Cartera[[#This Row],[Total vencido]],0)</f>
        <v>0</v>
      </c>
      <c r="S211" s="191">
        <f>IF(Cartera[[#This Row],[Mas de 9]]&gt;0,Cartera[[#This Row],[Dias]],0)</f>
        <v>0</v>
      </c>
      <c r="T211" s="191">
        <f>IF(Cartera[[#This Row],[Dias]]&gt;99,Cartera[[#This Row],[Total vencido]],0)</f>
        <v>0</v>
      </c>
      <c r="U211" s="191">
        <f>IF(Cartera[[#This Row],[Mas de 100]]&gt;0,Cartera[[#This Row],[Dias]],0)</f>
        <v>0</v>
      </c>
      <c r="V211" s="191">
        <f>Cartera[[#This Row],[Vencimiento]]-Cartera[[#This Row],[Emision]]</f>
        <v>30</v>
      </c>
      <c r="W21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1" s="204" t="str">
        <f>_xlfn.XLOOKUP(Cartera[[#This Row],[Nombre tercero]],Vendedor[Nombre],Vendedor[Vendedor],"",0,-1)</f>
        <v>JORGE PARDO</v>
      </c>
      <c r="Y211" s="204"/>
    </row>
    <row r="212" spans="1:25" ht="21" customHeight="1">
      <c r="A212" s="12" t="str">
        <f t="shared" si="7"/>
        <v>ALIMENTOS BENAL SAS</v>
      </c>
      <c r="B212" s="228" t="s">
        <v>1208</v>
      </c>
      <c r="C212" s="229">
        <v>19039</v>
      </c>
      <c r="D212" s="230">
        <v>4</v>
      </c>
      <c r="E212" s="231">
        <v>46022.686377314814</v>
      </c>
      <c r="F212" s="231">
        <v>46052.686377314814</v>
      </c>
      <c r="G212" s="232">
        <v>-16</v>
      </c>
      <c r="H212" s="232">
        <v>40950</v>
      </c>
      <c r="I212" s="232">
        <v>40950</v>
      </c>
      <c r="J212" s="232">
        <v>40950</v>
      </c>
      <c r="K212" s="232">
        <v>0</v>
      </c>
      <c r="L212" s="232">
        <v>0</v>
      </c>
      <c r="M212" s="232">
        <v>0</v>
      </c>
      <c r="N212" s="232">
        <v>0</v>
      </c>
      <c r="O212" s="232">
        <v>0</v>
      </c>
      <c r="P212" s="191">
        <f>SUM(Cartera[[#This Row],[1_a_8]:[&gt;30]])</f>
        <v>0</v>
      </c>
      <c r="Q212" s="191">
        <f>+Cartera[[#This Row],[9_a_15]]+Cartera[[#This Row],[16_a_22]]+Cartera[[#This Row],[23_a_30]]</f>
        <v>0</v>
      </c>
      <c r="R212" s="191">
        <f>IF(Cartera[[#This Row],[Dias]]&gt;8,Cartera[[#This Row],[Total vencido]],0)</f>
        <v>0</v>
      </c>
      <c r="S212" s="191">
        <f>IF(Cartera[[#This Row],[Mas de 9]]&gt;0,Cartera[[#This Row],[Dias]],0)</f>
        <v>0</v>
      </c>
      <c r="T212" s="191">
        <f>IF(Cartera[[#This Row],[Dias]]&gt;99,Cartera[[#This Row],[Total vencido]],0)</f>
        <v>0</v>
      </c>
      <c r="U212" s="191">
        <f>IF(Cartera[[#This Row],[Mas de 100]]&gt;0,Cartera[[#This Row],[Dias]],0)</f>
        <v>0</v>
      </c>
      <c r="V212" s="191">
        <f>Cartera[[#This Row],[Vencimiento]]-Cartera[[#This Row],[Emision]]</f>
        <v>30</v>
      </c>
      <c r="W21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2" s="204" t="str">
        <f>_xlfn.XLOOKUP(Cartera[[#This Row],[Nombre tercero]],Vendedor[Nombre],Vendedor[Vendedor],"",0,-1)</f>
        <v>JORGE PARDO</v>
      </c>
      <c r="Y212" s="204"/>
    </row>
    <row r="213" spans="1:25" ht="21" customHeight="1">
      <c r="A213" s="221" t="s">
        <v>71</v>
      </c>
      <c r="B213" s="228" t="s">
        <v>1210</v>
      </c>
      <c r="C213" s="229">
        <v>22984</v>
      </c>
      <c r="D213" s="230">
        <v>4</v>
      </c>
      <c r="E213" s="231">
        <v>45996.35229166667</v>
      </c>
      <c r="F213" s="231">
        <v>45997.346296296295</v>
      </c>
      <c r="G213" s="232">
        <v>39</v>
      </c>
      <c r="H213" s="232">
        <v>357200</v>
      </c>
      <c r="I213" s="232">
        <v>339150</v>
      </c>
      <c r="J213" s="232">
        <v>0</v>
      </c>
      <c r="K213" s="232">
        <v>0</v>
      </c>
      <c r="L213" s="232">
        <v>0</v>
      </c>
      <c r="M213" s="232">
        <v>0</v>
      </c>
      <c r="N213" s="232">
        <v>0</v>
      </c>
      <c r="O213" s="232">
        <v>339150</v>
      </c>
      <c r="P213" s="191">
        <f>SUM(Cartera[[#This Row],[1_a_8]:[&gt;30]])</f>
        <v>339150</v>
      </c>
      <c r="Q213" s="191">
        <f>+Cartera[[#This Row],[9_a_15]]+Cartera[[#This Row],[16_a_22]]+Cartera[[#This Row],[23_a_30]]</f>
        <v>0</v>
      </c>
      <c r="R213" s="191">
        <f>IF(Cartera[[#This Row],[Dias]]&gt;8,Cartera[[#This Row],[Total vencido]],0)</f>
        <v>339150</v>
      </c>
      <c r="S213" s="191">
        <f>IF(Cartera[[#This Row],[Mas de 9]]&gt;0,Cartera[[#This Row],[Dias]],0)</f>
        <v>39</v>
      </c>
      <c r="T213" s="191">
        <f>IF(Cartera[[#This Row],[Dias]]&gt;99,Cartera[[#This Row],[Total vencido]],0)</f>
        <v>0</v>
      </c>
      <c r="U213" s="191">
        <f>IF(Cartera[[#This Row],[Mas de 100]]&gt;0,Cartera[[#This Row],[Dias]],0)</f>
        <v>0</v>
      </c>
      <c r="V213" s="191">
        <f>Cartera[[#This Row],[Vencimiento]]-Cartera[[#This Row],[Emision]]</f>
        <v>0.99400462962512393</v>
      </c>
      <c r="W21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3" s="204" t="str">
        <f>_xlfn.XLOOKUP(Cartera[[#This Row],[Nombre tercero]],Vendedor[Nombre],Vendedor[Vendedor],"",0,-1)</f>
        <v>ANGELA SILVESTRE</v>
      </c>
      <c r="Y213" s="204"/>
    </row>
    <row r="214" spans="1:25" ht="21" customHeight="1">
      <c r="A214" s="12" t="str">
        <f>+A213</f>
        <v>ALTO BISTRO SAS</v>
      </c>
      <c r="B214" s="228" t="s">
        <v>1210</v>
      </c>
      <c r="C214" s="229">
        <v>23324</v>
      </c>
      <c r="D214" s="230">
        <v>4</v>
      </c>
      <c r="E214" s="231">
        <v>46008.380046296297</v>
      </c>
      <c r="F214" s="231">
        <v>46009.379467592589</v>
      </c>
      <c r="G214" s="232">
        <v>27</v>
      </c>
      <c r="H214" s="232">
        <v>552900</v>
      </c>
      <c r="I214" s="232">
        <v>547200</v>
      </c>
      <c r="J214" s="232">
        <v>0</v>
      </c>
      <c r="K214" s="232">
        <v>0</v>
      </c>
      <c r="L214" s="232">
        <v>0</v>
      </c>
      <c r="M214" s="232">
        <v>0</v>
      </c>
      <c r="N214" s="232">
        <v>547200</v>
      </c>
      <c r="O214" s="232">
        <v>0</v>
      </c>
      <c r="P214" s="191">
        <f>SUM(Cartera[[#This Row],[1_a_8]:[&gt;30]])</f>
        <v>547200</v>
      </c>
      <c r="Q214" s="191">
        <f>+Cartera[[#This Row],[9_a_15]]+Cartera[[#This Row],[16_a_22]]+Cartera[[#This Row],[23_a_30]]</f>
        <v>547200</v>
      </c>
      <c r="R214" s="191">
        <f>IF(Cartera[[#This Row],[Dias]]&gt;8,Cartera[[#This Row],[Total vencido]],0)</f>
        <v>547200</v>
      </c>
      <c r="S214" s="191">
        <f>IF(Cartera[[#This Row],[Mas de 9]]&gt;0,Cartera[[#This Row],[Dias]],0)</f>
        <v>27</v>
      </c>
      <c r="T214" s="191">
        <f>IF(Cartera[[#This Row],[Dias]]&gt;99,Cartera[[#This Row],[Total vencido]],0)</f>
        <v>0</v>
      </c>
      <c r="U214" s="191">
        <f>IF(Cartera[[#This Row],[Mas de 100]]&gt;0,Cartera[[#This Row],[Dias]],0)</f>
        <v>0</v>
      </c>
      <c r="V214" s="191">
        <f>Cartera[[#This Row],[Vencimiento]]-Cartera[[#This Row],[Emision]]</f>
        <v>0.99942129629198462</v>
      </c>
      <c r="W2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4" s="204" t="str">
        <f>_xlfn.XLOOKUP(Cartera[[#This Row],[Nombre tercero]],Vendedor[Nombre],Vendedor[Vendedor],"",0,-1)</f>
        <v>ANGELA SILVESTRE</v>
      </c>
      <c r="Y214" s="204"/>
    </row>
    <row r="215" spans="1:25" ht="21" customHeight="1">
      <c r="A215" s="12" t="s">
        <v>1515</v>
      </c>
      <c r="B215" s="199" t="s">
        <v>1208</v>
      </c>
      <c r="C215" s="200">
        <v>18401</v>
      </c>
      <c r="D215" s="54">
        <v>1</v>
      </c>
      <c r="E215" s="202">
        <v>46002.578599537039</v>
      </c>
      <c r="F215" s="202">
        <v>46003.577418981484</v>
      </c>
      <c r="G215" s="203">
        <v>33</v>
      </c>
      <c r="H215" s="203">
        <v>444600</v>
      </c>
      <c r="I215" s="203">
        <v>444600</v>
      </c>
      <c r="J215" s="203">
        <v>0</v>
      </c>
      <c r="K215" s="203">
        <v>0</v>
      </c>
      <c r="L215" s="203">
        <v>0</v>
      </c>
      <c r="M215" s="203">
        <v>0</v>
      </c>
      <c r="N215" s="203">
        <v>0</v>
      </c>
      <c r="O215" s="203">
        <v>444600</v>
      </c>
      <c r="P215" s="191">
        <f>SUM(Cartera[[#This Row],[1_a_8]:[&gt;30]])</f>
        <v>444600</v>
      </c>
      <c r="Q215" s="191">
        <f>+Cartera[[#This Row],[9_a_15]]+Cartera[[#This Row],[16_a_22]]+Cartera[[#This Row],[23_a_30]]</f>
        <v>0</v>
      </c>
      <c r="R215" s="191">
        <f>IF(Cartera[[#This Row],[Dias]]&gt;8,Cartera[[#This Row],[Total vencido]],0)</f>
        <v>444600</v>
      </c>
      <c r="S215" s="191">
        <f>IF(Cartera[[#This Row],[Mas de 9]]&gt;0,Cartera[[#This Row],[Dias]],0)</f>
        <v>33</v>
      </c>
      <c r="T215" s="191">
        <f>IF(Cartera[[#This Row],[Dias]]&gt;99,Cartera[[#This Row],[Total vencido]],0)</f>
        <v>0</v>
      </c>
      <c r="U215" s="191">
        <f>IF(Cartera[[#This Row],[Mas de 100]]&gt;0,Cartera[[#This Row],[Dias]],0)</f>
        <v>0</v>
      </c>
      <c r="V215" s="191">
        <f>Cartera[[#This Row],[Vencimiento]]-Cartera[[#This Row],[Emision]]</f>
        <v>0.99881944444496185</v>
      </c>
      <c r="W21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5" s="204" t="str">
        <f>_xlfn.XLOOKUP(Cartera[[#This Row],[Nombre tercero]],Vendedor[Nombre],Vendedor[Vendedor],"",0,-1)</f>
        <v>ANGELA SILVESTRE</v>
      </c>
      <c r="Y215" s="204"/>
    </row>
    <row r="216" spans="1:25" ht="21" customHeight="1">
      <c r="A216" s="12" t="s">
        <v>1414</v>
      </c>
      <c r="B216" s="199" t="s">
        <v>1210</v>
      </c>
      <c r="C216" s="200">
        <v>23750</v>
      </c>
      <c r="D216" s="54">
        <v>13</v>
      </c>
      <c r="E216" s="202">
        <v>46022.246099537035</v>
      </c>
      <c r="F216" s="202">
        <v>46023.245856481481</v>
      </c>
      <c r="G216" s="203">
        <v>13</v>
      </c>
      <c r="H216" s="203">
        <v>299360</v>
      </c>
      <c r="I216" s="203">
        <v>299360</v>
      </c>
      <c r="J216" s="203">
        <v>0</v>
      </c>
      <c r="K216" s="203">
        <v>0</v>
      </c>
      <c r="L216" s="203">
        <v>299360</v>
      </c>
      <c r="M216" s="203">
        <v>0</v>
      </c>
      <c r="N216" s="203">
        <v>0</v>
      </c>
      <c r="O216" s="203">
        <v>0</v>
      </c>
      <c r="P216" s="191">
        <f>SUM(Cartera[[#This Row],[1_a_8]:[&gt;30]])</f>
        <v>299360</v>
      </c>
      <c r="Q216" s="191">
        <f>+Cartera[[#This Row],[9_a_15]]+Cartera[[#This Row],[16_a_22]]+Cartera[[#This Row],[23_a_30]]</f>
        <v>299360</v>
      </c>
      <c r="R216" s="191">
        <f>IF(Cartera[[#This Row],[Dias]]&gt;8,Cartera[[#This Row],[Total vencido]],0)</f>
        <v>299360</v>
      </c>
      <c r="S216" s="191">
        <f>IF(Cartera[[#This Row],[Mas de 9]]&gt;0,Cartera[[#This Row],[Dias]],0)</f>
        <v>13</v>
      </c>
      <c r="T216" s="191">
        <f>IF(Cartera[[#This Row],[Dias]]&gt;99,Cartera[[#This Row],[Total vencido]],0)</f>
        <v>0</v>
      </c>
      <c r="U216" s="191">
        <f>IF(Cartera[[#This Row],[Mas de 100]]&gt;0,Cartera[[#This Row],[Dias]],0)</f>
        <v>0</v>
      </c>
      <c r="V216" s="191">
        <f>Cartera[[#This Row],[Vencimiento]]-Cartera[[#This Row],[Emision]]</f>
        <v>0.99975694444583496</v>
      </c>
      <c r="W21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6" s="204" t="str">
        <f>_xlfn.XLOOKUP(Cartera[[#This Row],[Nombre tercero]],Vendedor[Nombre],Vendedor[Vendedor],"",0,-1)</f>
        <v>JORGE PORRAS</v>
      </c>
      <c r="Y216" s="204"/>
    </row>
    <row r="217" spans="1:25" ht="21" customHeight="1">
      <c r="A217" s="12" t="s">
        <v>1310</v>
      </c>
      <c r="B217" s="199" t="s">
        <v>1210</v>
      </c>
      <c r="C217" s="200">
        <v>23549</v>
      </c>
      <c r="D217" s="54">
        <v>11</v>
      </c>
      <c r="E217" s="198">
        <v>46014.350046296298</v>
      </c>
      <c r="F217" s="198">
        <v>46022.349872685183</v>
      </c>
      <c r="G217" s="54">
        <v>14</v>
      </c>
      <c r="H217" s="54">
        <v>98200</v>
      </c>
      <c r="I217" s="54">
        <v>98200</v>
      </c>
      <c r="J217" s="54">
        <v>0</v>
      </c>
      <c r="K217" s="54">
        <v>0</v>
      </c>
      <c r="L217" s="54">
        <v>98200</v>
      </c>
      <c r="M217" s="54">
        <v>0</v>
      </c>
      <c r="N217" s="54">
        <v>0</v>
      </c>
      <c r="O217" s="54">
        <v>0</v>
      </c>
      <c r="P217" s="30">
        <f>SUM(Cartera[[#This Row],[1_a_8]:[&gt;30]])</f>
        <v>98200</v>
      </c>
      <c r="Q217" s="30">
        <f>+Cartera[[#This Row],[9_a_15]]+Cartera[[#This Row],[16_a_22]]+Cartera[[#This Row],[23_a_30]]</f>
        <v>98200</v>
      </c>
      <c r="R217" s="30">
        <f>IF(Cartera[[#This Row],[Dias]]&gt;8,Cartera[[#This Row],[Total vencido]],0)</f>
        <v>98200</v>
      </c>
      <c r="S217" s="30">
        <f>IF(Cartera[[#This Row],[Mas de 9]]&gt;0,Cartera[[#This Row],[Dias]],0)</f>
        <v>14</v>
      </c>
      <c r="T217" s="30">
        <f>IF(Cartera[[#This Row],[Dias]]&gt;99,Cartera[[#This Row],[Total vencido]],0)</f>
        <v>0</v>
      </c>
      <c r="U217" s="30">
        <f>IF(Cartera[[#This Row],[Mas de 100]]&gt;0,Cartera[[#This Row],[Dias]],0)</f>
        <v>0</v>
      </c>
      <c r="V217" s="30">
        <f>Cartera[[#This Row],[Vencimiento]]-Cartera[[#This Row],[Emision]]</f>
        <v>7.999826388884685</v>
      </c>
      <c r="W21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7" s="205" t="str">
        <f>_xlfn.XLOOKUP(Cartera[[#This Row],[Nombre tercero]],Vendedor[Nombre],Vendedor[Vendedor],"",0,-1)</f>
        <v>JENNY ANDREA DIAZ</v>
      </c>
      <c r="Y217" s="204"/>
    </row>
    <row r="218" spans="1:25" ht="21" customHeight="1">
      <c r="A218" s="12" t="s">
        <v>75</v>
      </c>
      <c r="B218" s="199" t="s">
        <v>1208</v>
      </c>
      <c r="C218" s="200">
        <v>18000</v>
      </c>
      <c r="D218" s="54">
        <v>8</v>
      </c>
      <c r="E218" s="202">
        <v>45992.209606481483</v>
      </c>
      <c r="F218" s="202">
        <v>46022.209305555552</v>
      </c>
      <c r="G218" s="203">
        <v>14</v>
      </c>
      <c r="H218" s="203">
        <v>1156000</v>
      </c>
      <c r="I218" s="203">
        <v>1156000</v>
      </c>
      <c r="J218" s="203">
        <v>0</v>
      </c>
      <c r="K218" s="203">
        <v>0</v>
      </c>
      <c r="L218" s="203">
        <v>1156000</v>
      </c>
      <c r="M218" s="203">
        <v>0</v>
      </c>
      <c r="N218" s="203">
        <v>0</v>
      </c>
      <c r="O218" s="203">
        <v>0</v>
      </c>
      <c r="P218" s="191">
        <f>SUM(Cartera[[#This Row],[1_a_8]:[&gt;30]])</f>
        <v>1156000</v>
      </c>
      <c r="Q218" s="191">
        <f>+Cartera[[#This Row],[9_a_15]]+Cartera[[#This Row],[16_a_22]]+Cartera[[#This Row],[23_a_30]]</f>
        <v>1156000</v>
      </c>
      <c r="R218" s="191">
        <f>IF(Cartera[[#This Row],[Dias]]&gt;8,Cartera[[#This Row],[Total vencido]],0)</f>
        <v>1156000</v>
      </c>
      <c r="S218" s="191">
        <f>IF(Cartera[[#This Row],[Mas de 9]]&gt;0,Cartera[[#This Row],[Dias]],0)</f>
        <v>14</v>
      </c>
      <c r="T218" s="191">
        <f>IF(Cartera[[#This Row],[Dias]]&gt;99,Cartera[[#This Row],[Total vencido]],0)</f>
        <v>0</v>
      </c>
      <c r="U218" s="191">
        <f>IF(Cartera[[#This Row],[Mas de 100]]&gt;0,Cartera[[#This Row],[Dias]],0)</f>
        <v>0</v>
      </c>
      <c r="V218" s="191">
        <f>Cartera[[#This Row],[Vencimiento]]-Cartera[[#This Row],[Emision]]</f>
        <v>29.999699074069213</v>
      </c>
      <c r="W21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8" s="204" t="str">
        <f>_xlfn.XLOOKUP(Cartera[[#This Row],[Nombre tercero]],Vendedor[Nombre],Vendedor[Vendedor],"",0,-1)</f>
        <v>WILLIAM DARIO PADILLA</v>
      </c>
      <c r="Y218" s="204"/>
    </row>
    <row r="219" spans="1:25" ht="21" customHeight="1">
      <c r="A219" s="12" t="str">
        <f t="shared" ref="A219:A226" si="8">+A218</f>
        <v>BACO FOODS COLOMBIA S.A.S</v>
      </c>
      <c r="B219" s="199" t="s">
        <v>1208</v>
      </c>
      <c r="C219" s="200">
        <v>18047</v>
      </c>
      <c r="D219" s="54">
        <v>8</v>
      </c>
      <c r="E219" s="202">
        <v>45992.602638888886</v>
      </c>
      <c r="F219" s="202">
        <v>46022.602500000001</v>
      </c>
      <c r="G219" s="203">
        <v>14</v>
      </c>
      <c r="H219" s="203">
        <v>723600</v>
      </c>
      <c r="I219" s="203">
        <v>723600</v>
      </c>
      <c r="J219" s="203">
        <v>0</v>
      </c>
      <c r="K219" s="203">
        <v>0</v>
      </c>
      <c r="L219" s="203">
        <v>723600</v>
      </c>
      <c r="M219" s="203">
        <v>0</v>
      </c>
      <c r="N219" s="203">
        <v>0</v>
      </c>
      <c r="O219" s="203">
        <v>0</v>
      </c>
      <c r="P219" s="191">
        <f>SUM(Cartera[[#This Row],[1_a_8]:[&gt;30]])</f>
        <v>723600</v>
      </c>
      <c r="Q219" s="191">
        <f>+Cartera[[#This Row],[9_a_15]]+Cartera[[#This Row],[16_a_22]]+Cartera[[#This Row],[23_a_30]]</f>
        <v>723600</v>
      </c>
      <c r="R219" s="191">
        <f>IF(Cartera[[#This Row],[Dias]]&gt;8,Cartera[[#This Row],[Total vencido]],0)</f>
        <v>723600</v>
      </c>
      <c r="S219" s="191">
        <f>IF(Cartera[[#This Row],[Mas de 9]]&gt;0,Cartera[[#This Row],[Dias]],0)</f>
        <v>14</v>
      </c>
      <c r="T219" s="191">
        <f>IF(Cartera[[#This Row],[Dias]]&gt;99,Cartera[[#This Row],[Total vencido]],0)</f>
        <v>0</v>
      </c>
      <c r="U219" s="191">
        <f>IF(Cartera[[#This Row],[Mas de 100]]&gt;0,Cartera[[#This Row],[Dias]],0)</f>
        <v>0</v>
      </c>
      <c r="V219" s="191">
        <f>Cartera[[#This Row],[Vencimiento]]-Cartera[[#This Row],[Emision]]</f>
        <v>29.999861111115024</v>
      </c>
      <c r="W21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9" s="204" t="str">
        <f>_xlfn.XLOOKUP(Cartera[[#This Row],[Nombre tercero]],Vendedor[Nombre],Vendedor[Vendedor],"",0,-1)</f>
        <v>WILLIAM DARIO PADILLA</v>
      </c>
      <c r="Y219" s="204"/>
    </row>
    <row r="220" spans="1:25" ht="21" customHeight="1">
      <c r="A220" s="12" t="str">
        <f t="shared" si="8"/>
        <v>BACO FOODS COLOMBIA S.A.S</v>
      </c>
      <c r="B220" s="222" t="s">
        <v>1208</v>
      </c>
      <c r="C220" s="223">
        <v>18075</v>
      </c>
      <c r="D220" s="224">
        <v>8</v>
      </c>
      <c r="E220" s="225">
        <v>45993.455000000002</v>
      </c>
      <c r="F220" s="225">
        <v>46023.454699074071</v>
      </c>
      <c r="G220" s="226">
        <v>13</v>
      </c>
      <c r="H220" s="226">
        <v>1128000</v>
      </c>
      <c r="I220" s="226">
        <v>1128000</v>
      </c>
      <c r="J220" s="226">
        <v>0</v>
      </c>
      <c r="K220" s="226">
        <v>0</v>
      </c>
      <c r="L220" s="226">
        <v>1128000</v>
      </c>
      <c r="M220" s="226">
        <v>0</v>
      </c>
      <c r="N220" s="226">
        <v>0</v>
      </c>
      <c r="O220" s="226">
        <v>0</v>
      </c>
      <c r="P220" s="191">
        <f>SUM(Cartera[[#This Row],[1_a_8]:[&gt;30]])</f>
        <v>1128000</v>
      </c>
      <c r="Q220" s="191">
        <f>+Cartera[[#This Row],[9_a_15]]+Cartera[[#This Row],[16_a_22]]+Cartera[[#This Row],[23_a_30]]</f>
        <v>1128000</v>
      </c>
      <c r="R220" s="191">
        <f>IF(Cartera[[#This Row],[Dias]]&gt;8,Cartera[[#This Row],[Total vencido]],0)</f>
        <v>1128000</v>
      </c>
      <c r="S220" s="191">
        <f>IF(Cartera[[#This Row],[Mas de 9]]&gt;0,Cartera[[#This Row],[Dias]],0)</f>
        <v>13</v>
      </c>
      <c r="T220" s="191">
        <f>IF(Cartera[[#This Row],[Dias]]&gt;99,Cartera[[#This Row],[Total vencido]],0)</f>
        <v>0</v>
      </c>
      <c r="U220" s="191">
        <f>IF(Cartera[[#This Row],[Mas de 100]]&gt;0,Cartera[[#This Row],[Dias]],0)</f>
        <v>0</v>
      </c>
      <c r="V220" s="191">
        <f>Cartera[[#This Row],[Vencimiento]]-Cartera[[#This Row],[Emision]]</f>
        <v>29.999699074069213</v>
      </c>
      <c r="W22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0" s="204" t="str">
        <f>_xlfn.XLOOKUP(Cartera[[#This Row],[Nombre tercero]],Vendedor[Nombre],Vendedor[Vendedor],"",0,-1)</f>
        <v>WILLIAM DARIO PADILLA</v>
      </c>
      <c r="Y220" s="204"/>
    </row>
    <row r="221" spans="1:25" ht="21" customHeight="1">
      <c r="A221" s="12" t="str">
        <f t="shared" si="8"/>
        <v>BACO FOODS COLOMBIA S.A.S</v>
      </c>
      <c r="B221" s="222" t="s">
        <v>1208</v>
      </c>
      <c r="C221" s="223">
        <v>18251</v>
      </c>
      <c r="D221" s="224">
        <v>8</v>
      </c>
      <c r="E221" s="225">
        <v>45997.537800925929</v>
      </c>
      <c r="F221" s="225">
        <v>46027.537662037037</v>
      </c>
      <c r="G221" s="226">
        <v>9</v>
      </c>
      <c r="H221" s="226">
        <v>867600</v>
      </c>
      <c r="I221" s="226">
        <v>867600</v>
      </c>
      <c r="J221" s="226">
        <v>0</v>
      </c>
      <c r="K221" s="226">
        <v>0</v>
      </c>
      <c r="L221" s="226">
        <v>867600</v>
      </c>
      <c r="M221" s="226">
        <v>0</v>
      </c>
      <c r="N221" s="226">
        <v>0</v>
      </c>
      <c r="O221" s="226">
        <v>0</v>
      </c>
      <c r="P221" s="191">
        <f>SUM(Cartera[[#This Row],[1_a_8]:[&gt;30]])</f>
        <v>867600</v>
      </c>
      <c r="Q221" s="191">
        <f>+Cartera[[#This Row],[9_a_15]]+Cartera[[#This Row],[16_a_22]]+Cartera[[#This Row],[23_a_30]]</f>
        <v>867600</v>
      </c>
      <c r="R221" s="191">
        <f>IF(Cartera[[#This Row],[Dias]]&gt;8,Cartera[[#This Row],[Total vencido]],0)</f>
        <v>867600</v>
      </c>
      <c r="S221" s="191">
        <f>IF(Cartera[[#This Row],[Mas de 9]]&gt;0,Cartera[[#This Row],[Dias]],0)</f>
        <v>9</v>
      </c>
      <c r="T221" s="191">
        <f>IF(Cartera[[#This Row],[Dias]]&gt;99,Cartera[[#This Row],[Total vencido]],0)</f>
        <v>0</v>
      </c>
      <c r="U221" s="191">
        <f>IF(Cartera[[#This Row],[Mas de 100]]&gt;0,Cartera[[#This Row],[Dias]],0)</f>
        <v>0</v>
      </c>
      <c r="V221" s="191">
        <f>Cartera[[#This Row],[Vencimiento]]-Cartera[[#This Row],[Emision]]</f>
        <v>29.999861111107748</v>
      </c>
      <c r="W22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1" s="204" t="str">
        <f>_xlfn.XLOOKUP(Cartera[[#This Row],[Nombre tercero]],Vendedor[Nombre],Vendedor[Vendedor],"",0,-1)</f>
        <v>WILLIAM DARIO PADILLA</v>
      </c>
      <c r="Y221" s="204"/>
    </row>
    <row r="222" spans="1:25" ht="21" customHeight="1">
      <c r="A222" s="12" t="str">
        <f t="shared" si="8"/>
        <v>BACO FOODS COLOMBIA S.A.S</v>
      </c>
      <c r="B222" s="222" t="s">
        <v>1208</v>
      </c>
      <c r="C222" s="223">
        <v>18296</v>
      </c>
      <c r="D222" s="224">
        <v>8</v>
      </c>
      <c r="E222" s="225">
        <v>46000.523275462961</v>
      </c>
      <c r="F222" s="225">
        <v>46030.523125</v>
      </c>
      <c r="G222" s="226">
        <v>6</v>
      </c>
      <c r="H222" s="226">
        <v>1130000</v>
      </c>
      <c r="I222" s="226">
        <v>1130000</v>
      </c>
      <c r="J222" s="226">
        <v>0</v>
      </c>
      <c r="K222" s="226">
        <v>1130000</v>
      </c>
      <c r="L222" s="226">
        <v>0</v>
      </c>
      <c r="M222" s="226">
        <v>0</v>
      </c>
      <c r="N222" s="226">
        <v>0</v>
      </c>
      <c r="O222" s="226">
        <v>0</v>
      </c>
      <c r="P222" s="191">
        <f>SUM(Cartera[[#This Row],[1_a_8]:[&gt;30]])</f>
        <v>1130000</v>
      </c>
      <c r="Q222" s="191">
        <f>+Cartera[[#This Row],[9_a_15]]+Cartera[[#This Row],[16_a_22]]+Cartera[[#This Row],[23_a_30]]</f>
        <v>0</v>
      </c>
      <c r="R222" s="191">
        <f>IF(Cartera[[#This Row],[Dias]]&gt;8,Cartera[[#This Row],[Total vencido]],0)</f>
        <v>0</v>
      </c>
      <c r="S222" s="191">
        <f>IF(Cartera[[#This Row],[Mas de 9]]&gt;0,Cartera[[#This Row],[Dias]],0)</f>
        <v>0</v>
      </c>
      <c r="T222" s="191">
        <f>IF(Cartera[[#This Row],[Dias]]&gt;99,Cartera[[#This Row],[Total vencido]],0)</f>
        <v>0</v>
      </c>
      <c r="U222" s="191">
        <f>IF(Cartera[[#This Row],[Mas de 100]]&gt;0,Cartera[[#This Row],[Dias]],0)</f>
        <v>0</v>
      </c>
      <c r="V222" s="191">
        <f>Cartera[[#This Row],[Vencimiento]]-Cartera[[#This Row],[Emision]]</f>
        <v>29.999849537038244</v>
      </c>
      <c r="W22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2" s="204" t="str">
        <f>_xlfn.XLOOKUP(Cartera[[#This Row],[Nombre tercero]],Vendedor[Nombre],Vendedor[Vendedor],"",0,-1)</f>
        <v>WILLIAM DARIO PADILLA</v>
      </c>
      <c r="Y222" s="204"/>
    </row>
    <row r="223" spans="1:25" ht="21" customHeight="1">
      <c r="A223" s="12" t="str">
        <f t="shared" si="8"/>
        <v>BACO FOODS COLOMBIA S.A.S</v>
      </c>
      <c r="B223" s="228" t="s">
        <v>1208</v>
      </c>
      <c r="C223" s="229">
        <v>18484</v>
      </c>
      <c r="D223" s="230">
        <v>8</v>
      </c>
      <c r="E223" s="231">
        <v>46004.402384259258</v>
      </c>
      <c r="F223" s="231">
        <v>46034.402268518519</v>
      </c>
      <c r="G223" s="232">
        <v>2</v>
      </c>
      <c r="H223" s="232">
        <v>1803600</v>
      </c>
      <c r="I223" s="232">
        <v>1803600</v>
      </c>
      <c r="J223" s="232">
        <v>0</v>
      </c>
      <c r="K223" s="232">
        <v>1803600</v>
      </c>
      <c r="L223" s="232">
        <v>0</v>
      </c>
      <c r="M223" s="232">
        <v>0</v>
      </c>
      <c r="N223" s="232">
        <v>0</v>
      </c>
      <c r="O223" s="232">
        <v>0</v>
      </c>
      <c r="P223" s="191">
        <f>SUM(Cartera[[#This Row],[1_a_8]:[&gt;30]])</f>
        <v>1803600</v>
      </c>
      <c r="Q223" s="191">
        <f>+Cartera[[#This Row],[9_a_15]]+Cartera[[#This Row],[16_a_22]]+Cartera[[#This Row],[23_a_30]]</f>
        <v>0</v>
      </c>
      <c r="R223" s="191">
        <f>IF(Cartera[[#This Row],[Dias]]&gt;8,Cartera[[#This Row],[Total vencido]],0)</f>
        <v>0</v>
      </c>
      <c r="S223" s="191">
        <f>IF(Cartera[[#This Row],[Mas de 9]]&gt;0,Cartera[[#This Row],[Dias]],0)</f>
        <v>0</v>
      </c>
      <c r="T223" s="191">
        <f>IF(Cartera[[#This Row],[Dias]]&gt;99,Cartera[[#This Row],[Total vencido]],0)</f>
        <v>0</v>
      </c>
      <c r="U223" s="191">
        <f>IF(Cartera[[#This Row],[Mas de 100]]&gt;0,Cartera[[#This Row],[Dias]],0)</f>
        <v>0</v>
      </c>
      <c r="V223" s="191">
        <f>Cartera[[#This Row],[Vencimiento]]-Cartera[[#This Row],[Emision]]</f>
        <v>29.999884259261307</v>
      </c>
      <c r="W22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3" s="204" t="str">
        <f>_xlfn.XLOOKUP(Cartera[[#This Row],[Nombre tercero]],Vendedor[Nombre],Vendedor[Vendedor],"",0,-1)</f>
        <v>WILLIAM DARIO PADILLA</v>
      </c>
      <c r="Y223" s="204"/>
    </row>
    <row r="224" spans="1:25" ht="21" customHeight="1">
      <c r="A224" s="12" t="str">
        <f t="shared" si="8"/>
        <v>BACO FOODS COLOMBIA S.A.S</v>
      </c>
      <c r="B224" s="199" t="s">
        <v>1208</v>
      </c>
      <c r="C224" s="200">
        <v>18564</v>
      </c>
      <c r="D224" s="54">
        <v>8</v>
      </c>
      <c r="E224" s="202">
        <v>46007.554837962962</v>
      </c>
      <c r="F224" s="202">
        <v>46037.554212962961</v>
      </c>
      <c r="G224" s="203">
        <v>-1</v>
      </c>
      <c r="H224" s="203">
        <v>1136000</v>
      </c>
      <c r="I224" s="203">
        <v>1136000</v>
      </c>
      <c r="J224" s="203">
        <v>1136000</v>
      </c>
      <c r="K224" s="203">
        <v>0</v>
      </c>
      <c r="L224" s="203">
        <v>0</v>
      </c>
      <c r="M224" s="203">
        <v>0</v>
      </c>
      <c r="N224" s="203">
        <v>0</v>
      </c>
      <c r="O224" s="203">
        <v>0</v>
      </c>
      <c r="P224" s="191">
        <f>SUM(Cartera[[#This Row],[1_a_8]:[&gt;30]])</f>
        <v>0</v>
      </c>
      <c r="Q224" s="191">
        <f>+Cartera[[#This Row],[9_a_15]]+Cartera[[#This Row],[16_a_22]]+Cartera[[#This Row],[23_a_30]]</f>
        <v>0</v>
      </c>
      <c r="R224" s="191">
        <f>IF(Cartera[[#This Row],[Dias]]&gt;8,Cartera[[#This Row],[Total vencido]],0)</f>
        <v>0</v>
      </c>
      <c r="S224" s="191">
        <f>IF(Cartera[[#This Row],[Mas de 9]]&gt;0,Cartera[[#This Row],[Dias]],0)</f>
        <v>0</v>
      </c>
      <c r="T224" s="191">
        <f>IF(Cartera[[#This Row],[Dias]]&gt;99,Cartera[[#This Row],[Total vencido]],0)</f>
        <v>0</v>
      </c>
      <c r="U224" s="191">
        <f>IF(Cartera[[#This Row],[Mas de 100]]&gt;0,Cartera[[#This Row],[Dias]],0)</f>
        <v>0</v>
      </c>
      <c r="V224" s="191">
        <f>Cartera[[#This Row],[Vencimiento]]-Cartera[[#This Row],[Emision]]</f>
        <v>29.999374999999418</v>
      </c>
      <c r="W2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4" s="204" t="str">
        <f>_xlfn.XLOOKUP(Cartera[[#This Row],[Nombre tercero]],Vendedor[Nombre],Vendedor[Vendedor],"",0,-1)</f>
        <v>WILLIAM DARIO PADILLA</v>
      </c>
      <c r="Y224" s="204"/>
    </row>
    <row r="225" spans="1:25" ht="21" customHeight="1">
      <c r="A225" s="12" t="str">
        <f t="shared" si="8"/>
        <v>BACO FOODS COLOMBIA S.A.S</v>
      </c>
      <c r="B225" s="199" t="s">
        <v>1208</v>
      </c>
      <c r="C225" s="200">
        <v>18791</v>
      </c>
      <c r="D225" s="54">
        <v>8</v>
      </c>
      <c r="E225" s="198">
        <v>46013.503888888888</v>
      </c>
      <c r="F225" s="198">
        <v>46043.503634259258</v>
      </c>
      <c r="G225" s="54">
        <v>-7</v>
      </c>
      <c r="H225" s="54">
        <v>579600</v>
      </c>
      <c r="I225" s="54">
        <v>579600</v>
      </c>
      <c r="J225" s="54">
        <v>579600</v>
      </c>
      <c r="K225" s="54">
        <v>0</v>
      </c>
      <c r="L225" s="54">
        <v>0</v>
      </c>
      <c r="M225" s="54">
        <v>0</v>
      </c>
      <c r="N225" s="54">
        <v>0</v>
      </c>
      <c r="O225" s="54">
        <v>0</v>
      </c>
      <c r="P225" s="30">
        <f>SUM(Cartera[[#This Row],[1_a_8]:[&gt;30]])</f>
        <v>0</v>
      </c>
      <c r="Q225" s="22">
        <f>+Cartera[[#This Row],[9_a_15]]+Cartera[[#This Row],[16_a_22]]+Cartera[[#This Row],[23_a_30]]</f>
        <v>0</v>
      </c>
      <c r="R225" s="22">
        <f>IF(Cartera[[#This Row],[Dias]]&gt;8,Cartera[[#This Row],[Total vencido]],0)</f>
        <v>0</v>
      </c>
      <c r="S225" s="22">
        <f>IF(Cartera[[#This Row],[Mas de 9]]&gt;0,Cartera[[#This Row],[Dias]],0)</f>
        <v>0</v>
      </c>
      <c r="T225" s="30">
        <f>IF(Cartera[[#This Row],[Dias]]&gt;99,Cartera[[#This Row],[Total vencido]],0)</f>
        <v>0</v>
      </c>
      <c r="U225" s="30">
        <f>IF(Cartera[[#This Row],[Mas de 100]]&gt;0,Cartera[[#This Row],[Dias]],0)</f>
        <v>0</v>
      </c>
      <c r="V225" s="31">
        <f>Cartera[[#This Row],[Vencimiento]]-Cartera[[#This Row],[Emision]]</f>
        <v>29.999745370369055</v>
      </c>
      <c r="W22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5" s="205" t="str">
        <f>_xlfn.XLOOKUP(Cartera[[#This Row],[Nombre tercero]],Vendedor[Nombre],Vendedor[Vendedor],"",0,-1)</f>
        <v>WILLIAM DARIO PADILLA</v>
      </c>
      <c r="Y225" s="204"/>
    </row>
    <row r="226" spans="1:25" ht="21" customHeight="1">
      <c r="A226" s="12" t="str">
        <f t="shared" si="8"/>
        <v>BACO FOODS COLOMBIA S.A.S</v>
      </c>
      <c r="B226" s="199" t="s">
        <v>1208</v>
      </c>
      <c r="C226" s="200">
        <v>18940</v>
      </c>
      <c r="D226" s="54">
        <v>8</v>
      </c>
      <c r="E226" s="198">
        <v>46018.500057870369</v>
      </c>
      <c r="F226" s="198">
        <v>46048.499745370369</v>
      </c>
      <c r="G226" s="54">
        <v>-12</v>
      </c>
      <c r="H226" s="54">
        <v>2058600</v>
      </c>
      <c r="I226" s="54">
        <v>2058600</v>
      </c>
      <c r="J226" s="54">
        <v>2058600</v>
      </c>
      <c r="K226" s="54">
        <v>0</v>
      </c>
      <c r="L226" s="54">
        <v>0</v>
      </c>
      <c r="M226" s="54">
        <v>0</v>
      </c>
      <c r="N226" s="54">
        <v>0</v>
      </c>
      <c r="O226" s="54">
        <v>0</v>
      </c>
      <c r="P226" s="30">
        <f>SUM(Cartera[[#This Row],[1_a_8]:[&gt;30]])</f>
        <v>0</v>
      </c>
      <c r="Q226" s="30">
        <f>+Cartera[[#This Row],[9_a_15]]+Cartera[[#This Row],[16_a_22]]+Cartera[[#This Row],[23_a_30]]</f>
        <v>0</v>
      </c>
      <c r="R226" s="30">
        <f>IF(Cartera[[#This Row],[Dias]]&gt;8,Cartera[[#This Row],[Total vencido]],0)</f>
        <v>0</v>
      </c>
      <c r="S226" s="30">
        <f>IF(Cartera[[#This Row],[Mas de 9]]&gt;0,Cartera[[#This Row],[Dias]],0)</f>
        <v>0</v>
      </c>
      <c r="T226" s="30">
        <f>IF(Cartera[[#This Row],[Dias]]&gt;99,Cartera[[#This Row],[Total vencido]],0)</f>
        <v>0</v>
      </c>
      <c r="U226" s="30">
        <f>IF(Cartera[[#This Row],[Mas de 100]]&gt;0,Cartera[[#This Row],[Dias]],0)</f>
        <v>0</v>
      </c>
      <c r="V226" s="30">
        <f>Cartera[[#This Row],[Vencimiento]]-Cartera[[#This Row],[Emision]]</f>
        <v>29.999687499999709</v>
      </c>
      <c r="W22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6" s="205" t="str">
        <f>_xlfn.XLOOKUP(Cartera[[#This Row],[Nombre tercero]],Vendedor[Nombre],Vendedor[Vendedor],"",0,-1)</f>
        <v>WILLIAM DARIO PADILLA</v>
      </c>
      <c r="Y226" s="204"/>
    </row>
    <row r="227" spans="1:25" ht="21" customHeight="1">
      <c r="A227" s="12" t="s">
        <v>96</v>
      </c>
      <c r="B227" s="199" t="s">
        <v>1210</v>
      </c>
      <c r="C227" s="200">
        <v>23601</v>
      </c>
      <c r="D227" s="54">
        <v>11</v>
      </c>
      <c r="E227" s="198">
        <v>46015.369629629633</v>
      </c>
      <c r="F227" s="198">
        <v>46023.36787037037</v>
      </c>
      <c r="G227" s="54">
        <v>13</v>
      </c>
      <c r="H227" s="54">
        <v>333700</v>
      </c>
      <c r="I227" s="54">
        <v>333700</v>
      </c>
      <c r="J227" s="54">
        <v>0</v>
      </c>
      <c r="K227" s="54">
        <v>0</v>
      </c>
      <c r="L227" s="54">
        <v>333700</v>
      </c>
      <c r="M227" s="54">
        <v>0</v>
      </c>
      <c r="N227" s="54">
        <v>0</v>
      </c>
      <c r="O227" s="54">
        <v>0</v>
      </c>
      <c r="P227" s="30">
        <f>SUM(Cartera[[#This Row],[1_a_8]:[&gt;30]])</f>
        <v>333700</v>
      </c>
      <c r="Q227" s="30">
        <f>+Cartera[[#This Row],[9_a_15]]+Cartera[[#This Row],[16_a_22]]+Cartera[[#This Row],[23_a_30]]</f>
        <v>333700</v>
      </c>
      <c r="R227" s="30">
        <f>IF(Cartera[[#This Row],[Dias]]&gt;8,Cartera[[#This Row],[Total vencido]],0)</f>
        <v>333700</v>
      </c>
      <c r="S227" s="30">
        <f>IF(Cartera[[#This Row],[Mas de 9]]&gt;0,Cartera[[#This Row],[Dias]],0)</f>
        <v>13</v>
      </c>
      <c r="T227" s="30">
        <f>IF(Cartera[[#This Row],[Dias]]&gt;99,Cartera[[#This Row],[Total vencido]],0)</f>
        <v>0</v>
      </c>
      <c r="U227" s="30">
        <f>IF(Cartera[[#This Row],[Mas de 100]]&gt;0,Cartera[[#This Row],[Dias]],0)</f>
        <v>0</v>
      </c>
      <c r="V227" s="30">
        <f>Cartera[[#This Row],[Vencimiento]]-Cartera[[#This Row],[Emision]]</f>
        <v>7.9982407407369465</v>
      </c>
      <c r="W22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7" s="205" t="str">
        <f>_xlfn.XLOOKUP(Cartera[[#This Row],[Nombre tercero]],Vendedor[Nombre],Vendedor[Vendedor],"",0,-1)</f>
        <v>ANGELA SILVESTRE</v>
      </c>
      <c r="Y227" s="204"/>
    </row>
    <row r="228" spans="1:25" ht="21" customHeight="1">
      <c r="A228" s="12" t="str">
        <f>+A227</f>
        <v>BASTIDAS MEDINA MARCELA</v>
      </c>
      <c r="B228" s="199" t="s">
        <v>1210</v>
      </c>
      <c r="C228" s="200">
        <v>23630</v>
      </c>
      <c r="D228" s="54">
        <v>11</v>
      </c>
      <c r="E228" s="198">
        <v>46017.318229166667</v>
      </c>
      <c r="F228" s="198">
        <v>46025.318090277775</v>
      </c>
      <c r="G228" s="54">
        <v>11</v>
      </c>
      <c r="H228" s="54">
        <v>145000</v>
      </c>
      <c r="I228" s="54">
        <v>145000</v>
      </c>
      <c r="J228" s="54">
        <v>0</v>
      </c>
      <c r="K228" s="54">
        <v>0</v>
      </c>
      <c r="L228" s="54">
        <v>145000</v>
      </c>
      <c r="M228" s="54">
        <v>0</v>
      </c>
      <c r="N228" s="54">
        <v>0</v>
      </c>
      <c r="O228" s="54">
        <v>0</v>
      </c>
      <c r="P228" s="30">
        <f>SUM(Cartera[[#This Row],[1_a_8]:[&gt;30]])</f>
        <v>145000</v>
      </c>
      <c r="Q228" s="30">
        <f>+Cartera[[#This Row],[9_a_15]]+Cartera[[#This Row],[16_a_22]]+Cartera[[#This Row],[23_a_30]]</f>
        <v>145000</v>
      </c>
      <c r="R228" s="30">
        <f>IF(Cartera[[#This Row],[Dias]]&gt;8,Cartera[[#This Row],[Total vencido]],0)</f>
        <v>145000</v>
      </c>
      <c r="S228" s="30">
        <f>IF(Cartera[[#This Row],[Mas de 9]]&gt;0,Cartera[[#This Row],[Dias]],0)</f>
        <v>11</v>
      </c>
      <c r="T228" s="30">
        <f>IF(Cartera[[#This Row],[Dias]]&gt;99,Cartera[[#This Row],[Total vencido]],0)</f>
        <v>0</v>
      </c>
      <c r="U228" s="30">
        <f>IF(Cartera[[#This Row],[Mas de 100]]&gt;0,Cartera[[#This Row],[Dias]],0)</f>
        <v>0</v>
      </c>
      <c r="V228" s="30">
        <f>Cartera[[#This Row],[Vencimiento]]-Cartera[[#This Row],[Emision]]</f>
        <v>7.999861111107748</v>
      </c>
      <c r="W22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8" s="205" t="str">
        <f>_xlfn.XLOOKUP(Cartera[[#This Row],[Nombre tercero]],Vendedor[Nombre],Vendedor[Vendedor],"",0,-1)</f>
        <v>ANGELA SILVESTRE</v>
      </c>
      <c r="Y228" s="204"/>
    </row>
    <row r="229" spans="1:25" ht="21" customHeight="1">
      <c r="A229" s="12" t="str">
        <f>+A228</f>
        <v>BASTIDAS MEDINA MARCELA</v>
      </c>
      <c r="B229" s="199" t="s">
        <v>1210</v>
      </c>
      <c r="C229" s="200">
        <v>23740</v>
      </c>
      <c r="D229" s="54">
        <v>11</v>
      </c>
      <c r="E229" s="198">
        <v>46021.454976851855</v>
      </c>
      <c r="F229" s="198">
        <v>46029.454814814817</v>
      </c>
      <c r="G229" s="54">
        <v>7</v>
      </c>
      <c r="H229" s="54">
        <v>169400</v>
      </c>
      <c r="I229" s="54">
        <v>169400</v>
      </c>
      <c r="J229" s="54">
        <v>0</v>
      </c>
      <c r="K229" s="54">
        <v>169400</v>
      </c>
      <c r="L229" s="54">
        <v>0</v>
      </c>
      <c r="M229" s="54">
        <v>0</v>
      </c>
      <c r="N229" s="54">
        <v>0</v>
      </c>
      <c r="O229" s="54">
        <v>0</v>
      </c>
      <c r="P229" s="30">
        <f>SUM(Cartera[[#This Row],[1_a_8]:[&gt;30]])</f>
        <v>169400</v>
      </c>
      <c r="Q229" s="30">
        <f>+Cartera[[#This Row],[9_a_15]]+Cartera[[#This Row],[16_a_22]]+Cartera[[#This Row],[23_a_30]]</f>
        <v>0</v>
      </c>
      <c r="R229" s="30">
        <f>IF(Cartera[[#This Row],[Dias]]&gt;8,Cartera[[#This Row],[Total vencido]],0)</f>
        <v>0</v>
      </c>
      <c r="S229" s="30">
        <f>IF(Cartera[[#This Row],[Mas de 9]]&gt;0,Cartera[[#This Row],[Dias]],0)</f>
        <v>0</v>
      </c>
      <c r="T229" s="30">
        <f>IF(Cartera[[#This Row],[Dias]]&gt;99,Cartera[[#This Row],[Total vencido]],0)</f>
        <v>0</v>
      </c>
      <c r="U229" s="30">
        <f>IF(Cartera[[#This Row],[Mas de 100]]&gt;0,Cartera[[#This Row],[Dias]],0)</f>
        <v>0</v>
      </c>
      <c r="V229" s="30">
        <f>Cartera[[#This Row],[Vencimiento]]-Cartera[[#This Row],[Emision]]</f>
        <v>7.9998379629614647</v>
      </c>
      <c r="W22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9" s="205" t="str">
        <f>_xlfn.XLOOKUP(Cartera[[#This Row],[Nombre tercero]],Vendedor[Nombre],Vendedor[Vendedor],"",0,-1)</f>
        <v>ANGELA SILVESTRE</v>
      </c>
      <c r="Y229" s="204"/>
    </row>
    <row r="230" spans="1:25" ht="21" customHeight="1">
      <c r="A230" s="12" t="str">
        <f>+A229</f>
        <v>BASTIDAS MEDINA MARCELA</v>
      </c>
      <c r="B230" s="199" t="s">
        <v>1210</v>
      </c>
      <c r="C230" s="200">
        <v>23748</v>
      </c>
      <c r="D230" s="54">
        <v>11</v>
      </c>
      <c r="E230" s="198">
        <v>46022.2421412037</v>
      </c>
      <c r="F230" s="198">
        <v>46030.241863425923</v>
      </c>
      <c r="G230" s="54">
        <v>6</v>
      </c>
      <c r="H230" s="54">
        <v>323100</v>
      </c>
      <c r="I230" s="54">
        <v>323100</v>
      </c>
      <c r="J230" s="54">
        <v>0</v>
      </c>
      <c r="K230" s="54">
        <v>323100</v>
      </c>
      <c r="L230" s="54">
        <v>0</v>
      </c>
      <c r="M230" s="54">
        <v>0</v>
      </c>
      <c r="N230" s="54">
        <v>0</v>
      </c>
      <c r="O230" s="54">
        <v>0</v>
      </c>
      <c r="P230" s="30">
        <f>SUM(Cartera[[#This Row],[1_a_8]:[&gt;30]])</f>
        <v>323100</v>
      </c>
      <c r="Q230" s="30">
        <f>+Cartera[[#This Row],[9_a_15]]+Cartera[[#This Row],[16_a_22]]+Cartera[[#This Row],[23_a_30]]</f>
        <v>0</v>
      </c>
      <c r="R230" s="30">
        <f>IF(Cartera[[#This Row],[Dias]]&gt;8,Cartera[[#This Row],[Total vencido]],0)</f>
        <v>0</v>
      </c>
      <c r="S230" s="30">
        <f>IF(Cartera[[#This Row],[Mas de 9]]&gt;0,Cartera[[#This Row],[Dias]],0)</f>
        <v>0</v>
      </c>
      <c r="T230" s="30">
        <f>IF(Cartera[[#This Row],[Dias]]&gt;99,Cartera[[#This Row],[Total vencido]],0)</f>
        <v>0</v>
      </c>
      <c r="U230" s="30">
        <f>IF(Cartera[[#This Row],[Mas de 100]]&gt;0,Cartera[[#This Row],[Dias]],0)</f>
        <v>0</v>
      </c>
      <c r="V230" s="30">
        <f>Cartera[[#This Row],[Vencimiento]]-Cartera[[#This Row],[Emision]]</f>
        <v>7.999722222222772</v>
      </c>
      <c r="W23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0" s="205" t="str">
        <f>_xlfn.XLOOKUP(Cartera[[#This Row],[Nombre tercero]],Vendedor[Nombre],Vendedor[Vendedor],"",0,-1)</f>
        <v>ANGELA SILVESTRE</v>
      </c>
      <c r="Y230" s="204"/>
    </row>
    <row r="231" spans="1:25" ht="21" customHeight="1">
      <c r="A231" s="12" t="s">
        <v>79</v>
      </c>
      <c r="B231" s="199" t="s">
        <v>1210</v>
      </c>
      <c r="C231" s="200">
        <v>22170</v>
      </c>
      <c r="D231" s="54">
        <v>3</v>
      </c>
      <c r="E231" s="198">
        <v>45966.282025462962</v>
      </c>
      <c r="F231" s="198">
        <v>45996.281898148147</v>
      </c>
      <c r="G231" s="54">
        <v>40</v>
      </c>
      <c r="H231" s="54">
        <v>279500</v>
      </c>
      <c r="I231" s="54">
        <v>279500</v>
      </c>
      <c r="J231" s="54">
        <v>0</v>
      </c>
      <c r="K231" s="54">
        <v>0</v>
      </c>
      <c r="L231" s="54">
        <v>0</v>
      </c>
      <c r="M231" s="54">
        <v>0</v>
      </c>
      <c r="N231" s="54">
        <v>0</v>
      </c>
      <c r="O231" s="54">
        <v>279500</v>
      </c>
      <c r="P231" s="30">
        <f>SUM(Cartera[[#This Row],[1_a_8]:[&gt;30]])</f>
        <v>279500</v>
      </c>
      <c r="Q231" s="30">
        <f>+Cartera[[#This Row],[9_a_15]]+Cartera[[#This Row],[16_a_22]]+Cartera[[#This Row],[23_a_30]]</f>
        <v>0</v>
      </c>
      <c r="R231" s="30">
        <f>IF(Cartera[[#This Row],[Dias]]&gt;8,Cartera[[#This Row],[Total vencido]],0)</f>
        <v>279500</v>
      </c>
      <c r="S231" s="30">
        <f>IF(Cartera[[#This Row],[Mas de 9]]&gt;0,Cartera[[#This Row],[Dias]],0)</f>
        <v>40</v>
      </c>
      <c r="T231" s="30">
        <f>IF(Cartera[[#This Row],[Dias]]&gt;99,Cartera[[#This Row],[Total vencido]],0)</f>
        <v>0</v>
      </c>
      <c r="U231" s="30">
        <f>IF(Cartera[[#This Row],[Mas de 100]]&gt;0,Cartera[[#This Row],[Dias]],0)</f>
        <v>0</v>
      </c>
      <c r="V231" s="30">
        <f>Cartera[[#This Row],[Vencimiento]]-Cartera[[#This Row],[Emision]]</f>
        <v>29.999872685184528</v>
      </c>
      <c r="W23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1" s="205" t="str">
        <f>_xlfn.XLOOKUP(Cartera[[#This Row],[Nombre tercero]],Vendedor[Nombre],Vendedor[Vendedor],"",0,-1)</f>
        <v>ANGELA SILVESTRE</v>
      </c>
      <c r="Y231" s="204"/>
    </row>
    <row r="232" spans="1:25" ht="21" customHeight="1">
      <c r="A232" s="12" t="str">
        <f t="shared" ref="A232:A238" si="9">+A231</f>
        <v>BISTROT S.A.S</v>
      </c>
      <c r="B232" s="199" t="s">
        <v>1210</v>
      </c>
      <c r="C232" s="200">
        <v>22352</v>
      </c>
      <c r="D232" s="54">
        <v>3</v>
      </c>
      <c r="E232" s="198">
        <v>45974.300555555557</v>
      </c>
      <c r="F232" s="198">
        <v>46004.300416666665</v>
      </c>
      <c r="G232" s="54">
        <v>32</v>
      </c>
      <c r="H232" s="54">
        <v>541200</v>
      </c>
      <c r="I232" s="54">
        <v>541200</v>
      </c>
      <c r="J232" s="54">
        <v>0</v>
      </c>
      <c r="K232" s="54">
        <v>0</v>
      </c>
      <c r="L232" s="54">
        <v>0</v>
      </c>
      <c r="M232" s="54">
        <v>0</v>
      </c>
      <c r="N232" s="54">
        <v>0</v>
      </c>
      <c r="O232" s="54">
        <v>541200</v>
      </c>
      <c r="P232" s="30">
        <f>SUM(Cartera[[#This Row],[1_a_8]:[&gt;30]])</f>
        <v>541200</v>
      </c>
      <c r="Q232" s="30">
        <f>+Cartera[[#This Row],[9_a_15]]+Cartera[[#This Row],[16_a_22]]+Cartera[[#This Row],[23_a_30]]</f>
        <v>0</v>
      </c>
      <c r="R232" s="30">
        <f>IF(Cartera[[#This Row],[Dias]]&gt;8,Cartera[[#This Row],[Total vencido]],0)</f>
        <v>541200</v>
      </c>
      <c r="S232" s="30">
        <f>IF(Cartera[[#This Row],[Mas de 9]]&gt;0,Cartera[[#This Row],[Dias]],0)</f>
        <v>32</v>
      </c>
      <c r="T232" s="30">
        <f>IF(Cartera[[#This Row],[Dias]]&gt;99,Cartera[[#This Row],[Total vencido]],0)</f>
        <v>0</v>
      </c>
      <c r="U232" s="30">
        <f>IF(Cartera[[#This Row],[Mas de 100]]&gt;0,Cartera[[#This Row],[Dias]],0)</f>
        <v>0</v>
      </c>
      <c r="V232" s="30">
        <f>Cartera[[#This Row],[Vencimiento]]-Cartera[[#This Row],[Emision]]</f>
        <v>29.999861111107748</v>
      </c>
      <c r="W23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2" s="205" t="str">
        <f>_xlfn.XLOOKUP(Cartera[[#This Row],[Nombre tercero]],Vendedor[Nombre],Vendedor[Vendedor],"",0,-1)</f>
        <v>ANGELA SILVESTRE</v>
      </c>
      <c r="Y232" s="204"/>
    </row>
    <row r="233" spans="1:25" ht="21" customHeight="1">
      <c r="A233" s="12" t="str">
        <f t="shared" si="9"/>
        <v>BISTROT S.A.S</v>
      </c>
      <c r="B233" s="199" t="s">
        <v>1210</v>
      </c>
      <c r="C233" s="200">
        <v>22531</v>
      </c>
      <c r="D233" s="54">
        <v>3</v>
      </c>
      <c r="E233" s="198">
        <v>45981.344351851854</v>
      </c>
      <c r="F233" s="198">
        <v>46011.337268518517</v>
      </c>
      <c r="G233" s="54">
        <v>25</v>
      </c>
      <c r="H233" s="54">
        <v>362900</v>
      </c>
      <c r="I233" s="54">
        <v>362900</v>
      </c>
      <c r="J233" s="54">
        <v>0</v>
      </c>
      <c r="K233" s="54">
        <v>0</v>
      </c>
      <c r="L233" s="54">
        <v>0</v>
      </c>
      <c r="M233" s="54">
        <v>0</v>
      </c>
      <c r="N233" s="54">
        <v>362900</v>
      </c>
      <c r="O233" s="54">
        <v>0</v>
      </c>
      <c r="P233" s="30">
        <f>SUM(Cartera[[#This Row],[1_a_8]:[&gt;30]])</f>
        <v>362900</v>
      </c>
      <c r="Q233" s="30">
        <f>+Cartera[[#This Row],[9_a_15]]+Cartera[[#This Row],[16_a_22]]+Cartera[[#This Row],[23_a_30]]</f>
        <v>362900</v>
      </c>
      <c r="R233" s="30">
        <f>IF(Cartera[[#This Row],[Dias]]&gt;8,Cartera[[#This Row],[Total vencido]],0)</f>
        <v>362900</v>
      </c>
      <c r="S233" s="30">
        <f>IF(Cartera[[#This Row],[Mas de 9]]&gt;0,Cartera[[#This Row],[Dias]],0)</f>
        <v>25</v>
      </c>
      <c r="T233" s="30">
        <f>IF(Cartera[[#This Row],[Dias]]&gt;99,Cartera[[#This Row],[Total vencido]],0)</f>
        <v>0</v>
      </c>
      <c r="U233" s="30">
        <f>IF(Cartera[[#This Row],[Mas de 100]]&gt;0,Cartera[[#This Row],[Dias]],0)</f>
        <v>0</v>
      </c>
      <c r="V233" s="31">
        <f>Cartera[[#This Row],[Vencimiento]]-Cartera[[#This Row],[Emision]]</f>
        <v>29.992916666662495</v>
      </c>
      <c r="W23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3" s="205" t="str">
        <f>_xlfn.XLOOKUP(Cartera[[#This Row],[Nombre tercero]],Vendedor[Nombre],Vendedor[Vendedor],"",0,-1)</f>
        <v>ANGELA SILVESTRE</v>
      </c>
      <c r="Y233" s="204"/>
    </row>
    <row r="234" spans="1:25" ht="21" customHeight="1">
      <c r="A234" s="12" t="str">
        <f t="shared" si="9"/>
        <v>BISTROT S.A.S</v>
      </c>
      <c r="B234" s="199" t="s">
        <v>1210</v>
      </c>
      <c r="C234" s="200">
        <v>22896</v>
      </c>
      <c r="D234" s="54">
        <v>3</v>
      </c>
      <c r="E234" s="198">
        <v>45993.373506944445</v>
      </c>
      <c r="F234" s="198">
        <v>46023.373240740744</v>
      </c>
      <c r="G234" s="54">
        <v>13</v>
      </c>
      <c r="H234" s="54">
        <v>512000</v>
      </c>
      <c r="I234" s="54">
        <v>512000</v>
      </c>
      <c r="J234" s="54">
        <v>0</v>
      </c>
      <c r="K234" s="54">
        <v>0</v>
      </c>
      <c r="L234" s="54">
        <v>512000</v>
      </c>
      <c r="M234" s="54">
        <v>0</v>
      </c>
      <c r="N234" s="54">
        <v>0</v>
      </c>
      <c r="O234" s="54">
        <v>0</v>
      </c>
      <c r="P234" s="30">
        <f>SUM(Cartera[[#This Row],[1_a_8]:[&gt;30]])</f>
        <v>512000</v>
      </c>
      <c r="Q234" s="30">
        <f>+Cartera[[#This Row],[9_a_15]]+Cartera[[#This Row],[16_a_22]]+Cartera[[#This Row],[23_a_30]]</f>
        <v>512000</v>
      </c>
      <c r="R234" s="30">
        <f>IF(Cartera[[#This Row],[Dias]]&gt;8,Cartera[[#This Row],[Total vencido]],0)</f>
        <v>512000</v>
      </c>
      <c r="S234" s="30">
        <f>IF(Cartera[[#This Row],[Mas de 9]]&gt;0,Cartera[[#This Row],[Dias]],0)</f>
        <v>13</v>
      </c>
      <c r="T234" s="30">
        <f>IF(Cartera[[#This Row],[Dias]]&gt;99,Cartera[[#This Row],[Total vencido]],0)</f>
        <v>0</v>
      </c>
      <c r="U234" s="30">
        <f>IF(Cartera[[#This Row],[Mas de 100]]&gt;0,Cartera[[#This Row],[Dias]],0)</f>
        <v>0</v>
      </c>
      <c r="V234" s="31">
        <f>Cartera[[#This Row],[Vencimiento]]-Cartera[[#This Row],[Emision]]</f>
        <v>29.999733796299552</v>
      </c>
      <c r="W23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4" s="205" t="str">
        <f>_xlfn.XLOOKUP(Cartera[[#This Row],[Nombre tercero]],Vendedor[Nombre],Vendedor[Vendedor],"",0,-1)</f>
        <v>ANGELA SILVESTRE</v>
      </c>
      <c r="Y234" s="204"/>
    </row>
    <row r="235" spans="1:25" ht="21" customHeight="1">
      <c r="A235" s="12" t="str">
        <f t="shared" si="9"/>
        <v>BISTROT S.A.S</v>
      </c>
      <c r="B235" s="199" t="s">
        <v>1210</v>
      </c>
      <c r="C235" s="200">
        <v>23040</v>
      </c>
      <c r="D235" s="54">
        <v>3</v>
      </c>
      <c r="E235" s="198">
        <v>45997.458935185183</v>
      </c>
      <c r="F235" s="198">
        <v>46027.458738425928</v>
      </c>
      <c r="G235" s="54">
        <v>9</v>
      </c>
      <c r="H235" s="54">
        <v>136300</v>
      </c>
      <c r="I235" s="54">
        <v>136300</v>
      </c>
      <c r="J235" s="54">
        <v>0</v>
      </c>
      <c r="K235" s="54">
        <v>0</v>
      </c>
      <c r="L235" s="54">
        <v>136300</v>
      </c>
      <c r="M235" s="54">
        <v>0</v>
      </c>
      <c r="N235" s="54">
        <v>0</v>
      </c>
      <c r="O235" s="54">
        <v>0</v>
      </c>
      <c r="P235" s="30">
        <f>SUM(Cartera[[#This Row],[1_a_8]:[&gt;30]])</f>
        <v>136300</v>
      </c>
      <c r="Q235" s="30">
        <f>+Cartera[[#This Row],[9_a_15]]+Cartera[[#This Row],[16_a_22]]+Cartera[[#This Row],[23_a_30]]</f>
        <v>136300</v>
      </c>
      <c r="R235" s="30">
        <f>IF(Cartera[[#This Row],[Dias]]&gt;8,Cartera[[#This Row],[Total vencido]],0)</f>
        <v>136300</v>
      </c>
      <c r="S235" s="30">
        <f>IF(Cartera[[#This Row],[Mas de 9]]&gt;0,Cartera[[#This Row],[Dias]],0)</f>
        <v>9</v>
      </c>
      <c r="T235" s="30">
        <f>IF(Cartera[[#This Row],[Dias]]&gt;99,Cartera[[#This Row],[Total vencido]],0)</f>
        <v>0</v>
      </c>
      <c r="U235" s="30">
        <f>IF(Cartera[[#This Row],[Mas de 100]]&gt;0,Cartera[[#This Row],[Dias]],0)</f>
        <v>0</v>
      </c>
      <c r="V235" s="30">
        <f>Cartera[[#This Row],[Vencimiento]]-Cartera[[#This Row],[Emision]]</f>
        <v>29.999803240745678</v>
      </c>
      <c r="W23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5" s="205" t="str">
        <f>_xlfn.XLOOKUP(Cartera[[#This Row],[Nombre tercero]],Vendedor[Nombre],Vendedor[Vendedor],"",0,-1)</f>
        <v>ANGELA SILVESTRE</v>
      </c>
      <c r="Y235" s="204"/>
    </row>
    <row r="236" spans="1:25" ht="21" customHeight="1">
      <c r="A236" s="12" t="str">
        <f t="shared" si="9"/>
        <v>BISTROT S.A.S</v>
      </c>
      <c r="B236" s="199" t="s">
        <v>1210</v>
      </c>
      <c r="C236" s="200">
        <v>23091</v>
      </c>
      <c r="D236" s="54">
        <v>3</v>
      </c>
      <c r="E236" s="198">
        <v>46001.276053240741</v>
      </c>
      <c r="F236" s="198">
        <v>46031.275914351849</v>
      </c>
      <c r="G236" s="54">
        <v>5</v>
      </c>
      <c r="H236" s="54">
        <v>295900</v>
      </c>
      <c r="I236" s="54">
        <v>295900</v>
      </c>
      <c r="J236" s="54">
        <v>0</v>
      </c>
      <c r="K236" s="54">
        <v>295900</v>
      </c>
      <c r="L236" s="54">
        <v>0</v>
      </c>
      <c r="M236" s="54">
        <v>0</v>
      </c>
      <c r="N236" s="54">
        <v>0</v>
      </c>
      <c r="O236" s="54">
        <v>0</v>
      </c>
      <c r="P236" s="191">
        <f>SUM(Cartera[[#This Row],[1_a_8]:[&gt;30]])</f>
        <v>295900</v>
      </c>
      <c r="Q236" s="191">
        <f>+Cartera[[#This Row],[9_a_15]]+Cartera[[#This Row],[16_a_22]]+Cartera[[#This Row],[23_a_30]]</f>
        <v>0</v>
      </c>
      <c r="R236" s="191">
        <f>IF(Cartera[[#This Row],[Dias]]&gt;8,Cartera[[#This Row],[Total vencido]],0)</f>
        <v>0</v>
      </c>
      <c r="S236" s="191">
        <f>IF(Cartera[[#This Row],[Mas de 9]]&gt;0,Cartera[[#This Row],[Dias]],0)</f>
        <v>0</v>
      </c>
      <c r="T236" s="191">
        <f>IF(Cartera[[#This Row],[Dias]]&gt;99,Cartera[[#This Row],[Total vencido]],0)</f>
        <v>0</v>
      </c>
      <c r="U236" s="191">
        <f>IF(Cartera[[#This Row],[Mas de 100]]&gt;0,Cartera[[#This Row],[Dias]],0)</f>
        <v>0</v>
      </c>
      <c r="V236" s="191">
        <f>Cartera[[#This Row],[Vencimiento]]-Cartera[[#This Row],[Emision]]</f>
        <v>29.999861111107748</v>
      </c>
      <c r="W23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6" s="204" t="str">
        <f>_xlfn.XLOOKUP(Cartera[[#This Row],[Nombre tercero]],Vendedor[Nombre],Vendedor[Vendedor],"",0,-1)</f>
        <v>ANGELA SILVESTRE</v>
      </c>
      <c r="Y236" s="204"/>
    </row>
    <row r="237" spans="1:25" ht="21" customHeight="1">
      <c r="A237" s="12" t="str">
        <f t="shared" si="9"/>
        <v>BISTROT S.A.S</v>
      </c>
      <c r="B237" s="199" t="s">
        <v>1210</v>
      </c>
      <c r="C237" s="200">
        <v>23400</v>
      </c>
      <c r="D237" s="54">
        <v>3</v>
      </c>
      <c r="E237" s="198">
        <v>46010.363287037035</v>
      </c>
      <c r="F237" s="198">
        <v>46040.363009259258</v>
      </c>
      <c r="G237" s="54">
        <v>-4</v>
      </c>
      <c r="H237" s="54">
        <v>449700</v>
      </c>
      <c r="I237" s="54">
        <v>449700</v>
      </c>
      <c r="J237" s="54">
        <v>449700</v>
      </c>
      <c r="K237" s="54">
        <v>0</v>
      </c>
      <c r="L237" s="54">
        <v>0</v>
      </c>
      <c r="M237" s="54">
        <v>0</v>
      </c>
      <c r="N237" s="54">
        <v>0</v>
      </c>
      <c r="O237" s="54">
        <v>0</v>
      </c>
      <c r="P237" s="191">
        <f>SUM(Cartera[[#This Row],[1_a_8]:[&gt;30]])</f>
        <v>0</v>
      </c>
      <c r="Q237" s="191">
        <f>+Cartera[[#This Row],[9_a_15]]+Cartera[[#This Row],[16_a_22]]+Cartera[[#This Row],[23_a_30]]</f>
        <v>0</v>
      </c>
      <c r="R237" s="191">
        <f>IF(Cartera[[#This Row],[Dias]]&gt;8,Cartera[[#This Row],[Total vencido]],0)</f>
        <v>0</v>
      </c>
      <c r="S237" s="191">
        <f>IF(Cartera[[#This Row],[Mas de 9]]&gt;0,Cartera[[#This Row],[Dias]],0)</f>
        <v>0</v>
      </c>
      <c r="T237" s="191">
        <f>IF(Cartera[[#This Row],[Dias]]&gt;99,Cartera[[#This Row],[Total vencido]],0)</f>
        <v>0</v>
      </c>
      <c r="U237" s="191">
        <f>IF(Cartera[[#This Row],[Mas de 100]]&gt;0,Cartera[[#This Row],[Dias]],0)</f>
        <v>0</v>
      </c>
      <c r="V237" s="191">
        <f>Cartera[[#This Row],[Vencimiento]]-Cartera[[#This Row],[Emision]]</f>
        <v>29.999722222222772</v>
      </c>
      <c r="W23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7" s="204" t="str">
        <f>_xlfn.XLOOKUP(Cartera[[#This Row],[Nombre tercero]],Vendedor[Nombre],Vendedor[Vendedor],"",0,-1)</f>
        <v>ANGELA SILVESTRE</v>
      </c>
      <c r="Y237" s="204"/>
    </row>
    <row r="238" spans="1:25" ht="21" customHeight="1">
      <c r="A238" s="12" t="str">
        <f t="shared" si="9"/>
        <v>BISTROT S.A.S</v>
      </c>
      <c r="B238" s="199" t="s">
        <v>1210</v>
      </c>
      <c r="C238" s="200">
        <v>23633</v>
      </c>
      <c r="D238" s="54">
        <v>3</v>
      </c>
      <c r="E238" s="202">
        <v>46017.320706018516</v>
      </c>
      <c r="F238" s="202">
        <v>46047.320486111108</v>
      </c>
      <c r="G238" s="203">
        <v>-11</v>
      </c>
      <c r="H238" s="203">
        <v>633600</v>
      </c>
      <c r="I238" s="203">
        <v>633600</v>
      </c>
      <c r="J238" s="203">
        <v>633600</v>
      </c>
      <c r="K238" s="203">
        <v>0</v>
      </c>
      <c r="L238" s="203">
        <v>0</v>
      </c>
      <c r="M238" s="203">
        <v>0</v>
      </c>
      <c r="N238" s="203">
        <v>0</v>
      </c>
      <c r="O238" s="203">
        <v>0</v>
      </c>
      <c r="P238" s="191">
        <f>SUM(Cartera[[#This Row],[1_a_8]:[&gt;30]])</f>
        <v>0</v>
      </c>
      <c r="Q238" s="191">
        <f>+Cartera[[#This Row],[9_a_15]]+Cartera[[#This Row],[16_a_22]]+Cartera[[#This Row],[23_a_30]]</f>
        <v>0</v>
      </c>
      <c r="R238" s="191">
        <f>IF(Cartera[[#This Row],[Dias]]&gt;8,Cartera[[#This Row],[Total vencido]],0)</f>
        <v>0</v>
      </c>
      <c r="S238" s="191">
        <f>IF(Cartera[[#This Row],[Mas de 9]]&gt;0,Cartera[[#This Row],[Dias]],0)</f>
        <v>0</v>
      </c>
      <c r="T238" s="191">
        <f>IF(Cartera[[#This Row],[Dias]]&gt;99,Cartera[[#This Row],[Total vencido]],0)</f>
        <v>0</v>
      </c>
      <c r="U238" s="191">
        <f>IF(Cartera[[#This Row],[Mas de 100]]&gt;0,Cartera[[#This Row],[Dias]],0)</f>
        <v>0</v>
      </c>
      <c r="V238" s="191">
        <f>Cartera[[#This Row],[Vencimiento]]-Cartera[[#This Row],[Emision]]</f>
        <v>29.999780092592118</v>
      </c>
      <c r="W23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8" s="204" t="str">
        <f>_xlfn.XLOOKUP(Cartera[[#This Row],[Nombre tercero]],Vendedor[Nombre],Vendedor[Vendedor],"",0,-1)</f>
        <v>ANGELA SILVESTRE</v>
      </c>
      <c r="Y238" s="204"/>
    </row>
    <row r="239" spans="1:25" ht="21" customHeight="1">
      <c r="A239" s="221" t="s">
        <v>81</v>
      </c>
      <c r="B239" s="199" t="s">
        <v>1210</v>
      </c>
      <c r="C239" s="200">
        <v>22792</v>
      </c>
      <c r="D239" s="54">
        <v>3</v>
      </c>
      <c r="E239" s="202">
        <v>45990.516585648147</v>
      </c>
      <c r="F239" s="202">
        <v>46020.516585648147</v>
      </c>
      <c r="G239" s="203">
        <v>16</v>
      </c>
      <c r="H239" s="203">
        <v>191000</v>
      </c>
      <c r="I239" s="203">
        <v>191000</v>
      </c>
      <c r="J239" s="203">
        <v>0</v>
      </c>
      <c r="K239" s="203">
        <v>0</v>
      </c>
      <c r="L239" s="203">
        <v>0</v>
      </c>
      <c r="M239" s="203">
        <v>191000</v>
      </c>
      <c r="N239" s="203">
        <v>0</v>
      </c>
      <c r="O239" s="203">
        <v>0</v>
      </c>
      <c r="P239" s="191">
        <f>SUM(Cartera[[#This Row],[1_a_8]:[&gt;30]])</f>
        <v>191000</v>
      </c>
      <c r="Q239" s="191">
        <f>+Cartera[[#This Row],[9_a_15]]+Cartera[[#This Row],[16_a_22]]+Cartera[[#This Row],[23_a_30]]</f>
        <v>191000</v>
      </c>
      <c r="R239" s="191">
        <f>IF(Cartera[[#This Row],[Dias]]&gt;8,Cartera[[#This Row],[Total vencido]],0)</f>
        <v>191000</v>
      </c>
      <c r="S239" s="191">
        <f>IF(Cartera[[#This Row],[Mas de 9]]&gt;0,Cartera[[#This Row],[Dias]],0)</f>
        <v>16</v>
      </c>
      <c r="T239" s="191">
        <f>IF(Cartera[[#This Row],[Dias]]&gt;99,Cartera[[#This Row],[Total vencido]],0)</f>
        <v>0</v>
      </c>
      <c r="U239" s="191">
        <f>IF(Cartera[[#This Row],[Mas de 100]]&gt;0,Cartera[[#This Row],[Dias]],0)</f>
        <v>0</v>
      </c>
      <c r="V239" s="191">
        <f>Cartera[[#This Row],[Vencimiento]]-Cartera[[#This Row],[Emision]]</f>
        <v>30</v>
      </c>
      <c r="W23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9" s="204" t="str">
        <f>_xlfn.XLOOKUP(Cartera[[#This Row],[Nombre tercero]],Vendedor[Nombre],Vendedor[Vendedor],"",0,-1)</f>
        <v>ANGELA SILVESTRE</v>
      </c>
      <c r="Y239" s="204"/>
    </row>
    <row r="240" spans="1:25" ht="21" customHeight="1">
      <c r="A240" s="12" t="str">
        <f t="shared" ref="A240:A271" si="10">+A239</f>
        <v>CAJA COLOMBIANA DE SUBSIDIO FAMILIAR COLSUBSIDIO</v>
      </c>
      <c r="B240" s="199" t="s">
        <v>1210</v>
      </c>
      <c r="C240" s="200">
        <v>22793</v>
      </c>
      <c r="D240" s="54">
        <v>3</v>
      </c>
      <c r="E240" s="198">
        <v>45990.528321759259</v>
      </c>
      <c r="F240" s="198">
        <v>46020.528321759259</v>
      </c>
      <c r="G240" s="54">
        <v>16</v>
      </c>
      <c r="H240" s="54">
        <v>357840</v>
      </c>
      <c r="I240" s="54">
        <v>357840</v>
      </c>
      <c r="J240" s="54">
        <v>0</v>
      </c>
      <c r="K240" s="54">
        <v>0</v>
      </c>
      <c r="L240" s="54">
        <v>0</v>
      </c>
      <c r="M240" s="54">
        <v>357840</v>
      </c>
      <c r="N240" s="54">
        <v>0</v>
      </c>
      <c r="O240" s="54">
        <v>0</v>
      </c>
      <c r="P240" s="30">
        <f>SUM(Cartera[[#This Row],[1_a_8]:[&gt;30]])</f>
        <v>357840</v>
      </c>
      <c r="Q240" s="30">
        <f>+Cartera[[#This Row],[9_a_15]]+Cartera[[#This Row],[16_a_22]]+Cartera[[#This Row],[23_a_30]]</f>
        <v>357840</v>
      </c>
      <c r="R240" s="30">
        <f>IF(Cartera[[#This Row],[Dias]]&gt;8,Cartera[[#This Row],[Total vencido]],0)</f>
        <v>357840</v>
      </c>
      <c r="S240" s="30">
        <f>IF(Cartera[[#This Row],[Mas de 9]]&gt;0,Cartera[[#This Row],[Dias]],0)</f>
        <v>16</v>
      </c>
      <c r="T240" s="30">
        <f>IF(Cartera[[#This Row],[Dias]]&gt;99,Cartera[[#This Row],[Total vencido]],0)</f>
        <v>0</v>
      </c>
      <c r="U240" s="30">
        <f>IF(Cartera[[#This Row],[Mas de 100]]&gt;0,Cartera[[#This Row],[Dias]],0)</f>
        <v>0</v>
      </c>
      <c r="V240" s="31">
        <f>Cartera[[#This Row],[Vencimiento]]-Cartera[[#This Row],[Emision]]</f>
        <v>30</v>
      </c>
      <c r="W24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0" s="205" t="str">
        <f>_xlfn.XLOOKUP(Cartera[[#This Row],[Nombre tercero]],Vendedor[Nombre],Vendedor[Vendedor],"",0,-1)</f>
        <v>ANGELA SILVESTRE</v>
      </c>
      <c r="Y240" s="204"/>
    </row>
    <row r="241" spans="1:25" ht="21" customHeight="1">
      <c r="A241" s="12" t="str">
        <f t="shared" si="10"/>
        <v>CAJA COLOMBIANA DE SUBSIDIO FAMILIAR COLSUBSIDIO</v>
      </c>
      <c r="B241" s="199" t="s">
        <v>1210</v>
      </c>
      <c r="C241" s="200">
        <v>22794</v>
      </c>
      <c r="D241" s="54">
        <v>3</v>
      </c>
      <c r="E241" s="198">
        <v>45990.529004629629</v>
      </c>
      <c r="F241" s="198">
        <v>46020.52888888889</v>
      </c>
      <c r="G241" s="54">
        <v>16</v>
      </c>
      <c r="H241" s="54">
        <v>2108850</v>
      </c>
      <c r="I241" s="54">
        <v>2108850</v>
      </c>
      <c r="J241" s="54">
        <v>0</v>
      </c>
      <c r="K241" s="54">
        <v>0</v>
      </c>
      <c r="L241" s="54">
        <v>0</v>
      </c>
      <c r="M241" s="54">
        <v>2108850</v>
      </c>
      <c r="N241" s="54">
        <v>0</v>
      </c>
      <c r="O241" s="54">
        <v>0</v>
      </c>
      <c r="P241" s="30">
        <f>SUM(Cartera[[#This Row],[1_a_8]:[&gt;30]])</f>
        <v>2108850</v>
      </c>
      <c r="Q241" s="30">
        <f>+Cartera[[#This Row],[9_a_15]]+Cartera[[#This Row],[16_a_22]]+Cartera[[#This Row],[23_a_30]]</f>
        <v>2108850</v>
      </c>
      <c r="R241" s="30">
        <f>IF(Cartera[[#This Row],[Dias]]&gt;8,Cartera[[#This Row],[Total vencido]],0)</f>
        <v>2108850</v>
      </c>
      <c r="S241" s="30">
        <f>IF(Cartera[[#This Row],[Mas de 9]]&gt;0,Cartera[[#This Row],[Dias]],0)</f>
        <v>16</v>
      </c>
      <c r="T241" s="30">
        <f>IF(Cartera[[#This Row],[Dias]]&gt;99,Cartera[[#This Row],[Total vencido]],0)</f>
        <v>0</v>
      </c>
      <c r="U241" s="30">
        <f>IF(Cartera[[#This Row],[Mas de 100]]&gt;0,Cartera[[#This Row],[Dias]],0)</f>
        <v>0</v>
      </c>
      <c r="V241" s="31">
        <f>Cartera[[#This Row],[Vencimiento]]-Cartera[[#This Row],[Emision]]</f>
        <v>29.999884259261307</v>
      </c>
      <c r="W24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1" s="205" t="str">
        <f>_xlfn.XLOOKUP(Cartera[[#This Row],[Nombre tercero]],Vendedor[Nombre],Vendedor[Vendedor],"",0,-1)</f>
        <v>ANGELA SILVESTRE</v>
      </c>
      <c r="Y241" s="204"/>
    </row>
    <row r="242" spans="1:25" ht="21" customHeight="1">
      <c r="A242" s="12" t="str">
        <f t="shared" si="10"/>
        <v>CAJA COLOMBIANA DE SUBSIDIO FAMILIAR COLSUBSIDIO</v>
      </c>
      <c r="B242" s="199" t="s">
        <v>1210</v>
      </c>
      <c r="C242" s="200">
        <v>22796</v>
      </c>
      <c r="D242" s="54">
        <v>3</v>
      </c>
      <c r="E242" s="198">
        <v>45990.532268518517</v>
      </c>
      <c r="F242" s="198">
        <v>46020.531793981485</v>
      </c>
      <c r="G242" s="54">
        <v>16</v>
      </c>
      <c r="H242" s="54">
        <v>2402400</v>
      </c>
      <c r="I242" s="54">
        <v>2402400</v>
      </c>
      <c r="J242" s="54">
        <v>0</v>
      </c>
      <c r="K242" s="54">
        <v>0</v>
      </c>
      <c r="L242" s="54">
        <v>0</v>
      </c>
      <c r="M242" s="54">
        <v>2402400</v>
      </c>
      <c r="N242" s="54">
        <v>0</v>
      </c>
      <c r="O242" s="54">
        <v>0</v>
      </c>
      <c r="P242" s="30">
        <f>SUM(Cartera[[#This Row],[1_a_8]:[&gt;30]])</f>
        <v>2402400</v>
      </c>
      <c r="Q242" s="30">
        <f>+Cartera[[#This Row],[9_a_15]]+Cartera[[#This Row],[16_a_22]]+Cartera[[#This Row],[23_a_30]]</f>
        <v>2402400</v>
      </c>
      <c r="R242" s="30">
        <f>IF(Cartera[[#This Row],[Dias]]&gt;8,Cartera[[#This Row],[Total vencido]],0)</f>
        <v>2402400</v>
      </c>
      <c r="S242" s="30">
        <f>IF(Cartera[[#This Row],[Mas de 9]]&gt;0,Cartera[[#This Row],[Dias]],0)</f>
        <v>16</v>
      </c>
      <c r="T242" s="30">
        <f>IF(Cartera[[#This Row],[Dias]]&gt;99,Cartera[[#This Row],[Total vencido]],0)</f>
        <v>0</v>
      </c>
      <c r="U242" s="30">
        <f>IF(Cartera[[#This Row],[Mas de 100]]&gt;0,Cartera[[#This Row],[Dias]],0)</f>
        <v>0</v>
      </c>
      <c r="V242" s="30">
        <f>Cartera[[#This Row],[Vencimiento]]-Cartera[[#This Row],[Emision]]</f>
        <v>29.99952546296845</v>
      </c>
      <c r="W24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2" s="205" t="str">
        <f>_xlfn.XLOOKUP(Cartera[[#This Row],[Nombre tercero]],Vendedor[Nombre],Vendedor[Vendedor],"",0,-1)</f>
        <v>ANGELA SILVESTRE</v>
      </c>
      <c r="Y242" s="204"/>
    </row>
    <row r="243" spans="1:25" ht="21" customHeight="1">
      <c r="A243" s="12" t="str">
        <f t="shared" si="10"/>
        <v>CAJA COLOMBIANA DE SUBSIDIO FAMILIAR COLSUBSIDIO</v>
      </c>
      <c r="B243" s="199" t="s">
        <v>1210</v>
      </c>
      <c r="C243" s="200">
        <v>22797</v>
      </c>
      <c r="D243" s="54">
        <v>3</v>
      </c>
      <c r="E243" s="198">
        <v>45990.533067129632</v>
      </c>
      <c r="F243" s="198">
        <v>46020.532847222225</v>
      </c>
      <c r="G243" s="54">
        <v>16</v>
      </c>
      <c r="H243" s="54">
        <v>303600</v>
      </c>
      <c r="I243" s="54">
        <v>303600</v>
      </c>
      <c r="J243" s="54">
        <v>0</v>
      </c>
      <c r="K243" s="54">
        <v>0</v>
      </c>
      <c r="L243" s="54">
        <v>0</v>
      </c>
      <c r="M243" s="54">
        <v>303600</v>
      </c>
      <c r="N243" s="54">
        <v>0</v>
      </c>
      <c r="O243" s="54">
        <v>0</v>
      </c>
      <c r="P243" s="30">
        <f>SUM(Cartera[[#This Row],[1_a_8]:[&gt;30]])</f>
        <v>303600</v>
      </c>
      <c r="Q243" s="30">
        <f>+Cartera[[#This Row],[9_a_15]]+Cartera[[#This Row],[16_a_22]]+Cartera[[#This Row],[23_a_30]]</f>
        <v>303600</v>
      </c>
      <c r="R243" s="30">
        <f>IF(Cartera[[#This Row],[Dias]]&gt;8,Cartera[[#This Row],[Total vencido]],0)</f>
        <v>303600</v>
      </c>
      <c r="S243" s="30">
        <f>IF(Cartera[[#This Row],[Mas de 9]]&gt;0,Cartera[[#This Row],[Dias]],0)</f>
        <v>16</v>
      </c>
      <c r="T243" s="30">
        <f>IF(Cartera[[#This Row],[Dias]]&gt;99,Cartera[[#This Row],[Total vencido]],0)</f>
        <v>0</v>
      </c>
      <c r="U243" s="30">
        <f>IF(Cartera[[#This Row],[Mas de 100]]&gt;0,Cartera[[#This Row],[Dias]],0)</f>
        <v>0</v>
      </c>
      <c r="V243" s="30">
        <f>Cartera[[#This Row],[Vencimiento]]-Cartera[[#This Row],[Emision]]</f>
        <v>29.999780092592118</v>
      </c>
      <c r="W24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3" s="205" t="str">
        <f>_xlfn.XLOOKUP(Cartera[[#This Row],[Nombre tercero]],Vendedor[Nombre],Vendedor[Vendedor],"",0,-1)</f>
        <v>ANGELA SILVESTRE</v>
      </c>
      <c r="Y243" s="204"/>
    </row>
    <row r="244" spans="1:25" ht="21" customHeight="1">
      <c r="A244" s="12" t="str">
        <f t="shared" si="10"/>
        <v>CAJA COLOMBIANA DE SUBSIDIO FAMILIAR COLSUBSIDIO</v>
      </c>
      <c r="B244" s="199" t="s">
        <v>1210</v>
      </c>
      <c r="C244" s="200">
        <v>22798</v>
      </c>
      <c r="D244" s="54">
        <v>3</v>
      </c>
      <c r="E244" s="198">
        <v>45990.533750000002</v>
      </c>
      <c r="F244" s="198">
        <v>46020.533460648148</v>
      </c>
      <c r="G244" s="54">
        <v>16</v>
      </c>
      <c r="H244" s="54">
        <v>231000</v>
      </c>
      <c r="I244" s="54">
        <v>231000</v>
      </c>
      <c r="J244" s="54">
        <v>0</v>
      </c>
      <c r="K244" s="54">
        <v>0</v>
      </c>
      <c r="L244" s="54">
        <v>0</v>
      </c>
      <c r="M244" s="54">
        <v>231000</v>
      </c>
      <c r="N244" s="54">
        <v>0</v>
      </c>
      <c r="O244" s="54">
        <v>0</v>
      </c>
      <c r="P244" s="30">
        <f>SUM(Cartera[[#This Row],[1_a_8]:[&gt;30]])</f>
        <v>231000</v>
      </c>
      <c r="Q244" s="30">
        <f>+Cartera[[#This Row],[9_a_15]]+Cartera[[#This Row],[16_a_22]]+Cartera[[#This Row],[23_a_30]]</f>
        <v>231000</v>
      </c>
      <c r="R244" s="30">
        <f>IF(Cartera[[#This Row],[Dias]]&gt;8,Cartera[[#This Row],[Total vencido]],0)</f>
        <v>231000</v>
      </c>
      <c r="S244" s="30">
        <f>IF(Cartera[[#This Row],[Mas de 9]]&gt;0,Cartera[[#This Row],[Dias]],0)</f>
        <v>16</v>
      </c>
      <c r="T244" s="30">
        <f>IF(Cartera[[#This Row],[Dias]]&gt;99,Cartera[[#This Row],[Total vencido]],0)</f>
        <v>0</v>
      </c>
      <c r="U244" s="30">
        <f>IF(Cartera[[#This Row],[Mas de 100]]&gt;0,Cartera[[#This Row],[Dias]],0)</f>
        <v>0</v>
      </c>
      <c r="V244" s="30">
        <f>Cartera[[#This Row],[Vencimiento]]-Cartera[[#This Row],[Emision]]</f>
        <v>29.999710648145992</v>
      </c>
      <c r="W24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4" s="205" t="str">
        <f>_xlfn.XLOOKUP(Cartera[[#This Row],[Nombre tercero]],Vendedor[Nombre],Vendedor[Vendedor],"",0,-1)</f>
        <v>ANGELA SILVESTRE</v>
      </c>
      <c r="Y244" s="204"/>
    </row>
    <row r="245" spans="1:25" ht="21" customHeight="1">
      <c r="A245" s="12" t="str">
        <f t="shared" si="10"/>
        <v>CAJA COLOMBIANA DE SUBSIDIO FAMILIAR COLSUBSIDIO</v>
      </c>
      <c r="B245" s="199" t="s">
        <v>1210</v>
      </c>
      <c r="C245" s="200">
        <v>22799</v>
      </c>
      <c r="D245" s="54">
        <v>3</v>
      </c>
      <c r="E245" s="198">
        <v>45990.534305555557</v>
      </c>
      <c r="F245" s="198">
        <v>46020.534050925926</v>
      </c>
      <c r="G245" s="54">
        <v>16</v>
      </c>
      <c r="H245" s="54">
        <v>987550</v>
      </c>
      <c r="I245" s="54">
        <v>987550</v>
      </c>
      <c r="J245" s="54">
        <v>0</v>
      </c>
      <c r="K245" s="54">
        <v>0</v>
      </c>
      <c r="L245" s="54">
        <v>0</v>
      </c>
      <c r="M245" s="54">
        <v>987550</v>
      </c>
      <c r="N245" s="54">
        <v>0</v>
      </c>
      <c r="O245" s="54">
        <v>0</v>
      </c>
      <c r="P245" s="30">
        <f>SUM(Cartera[[#This Row],[1_a_8]:[&gt;30]])</f>
        <v>987550</v>
      </c>
      <c r="Q245" s="30">
        <f>+Cartera[[#This Row],[9_a_15]]+Cartera[[#This Row],[16_a_22]]+Cartera[[#This Row],[23_a_30]]</f>
        <v>987550</v>
      </c>
      <c r="R245" s="30">
        <f>IF(Cartera[[#This Row],[Dias]]&gt;8,Cartera[[#This Row],[Total vencido]],0)</f>
        <v>987550</v>
      </c>
      <c r="S245" s="30">
        <f>IF(Cartera[[#This Row],[Mas de 9]]&gt;0,Cartera[[#This Row],[Dias]],0)</f>
        <v>16</v>
      </c>
      <c r="T245" s="30">
        <f>IF(Cartera[[#This Row],[Dias]]&gt;99,Cartera[[#This Row],[Total vencido]],0)</f>
        <v>0</v>
      </c>
      <c r="U245" s="30">
        <f>IF(Cartera[[#This Row],[Mas de 100]]&gt;0,Cartera[[#This Row],[Dias]],0)</f>
        <v>0</v>
      </c>
      <c r="V245" s="30">
        <f>Cartera[[#This Row],[Vencimiento]]-Cartera[[#This Row],[Emision]]</f>
        <v>29.999745370369055</v>
      </c>
      <c r="W24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5" s="205" t="str">
        <f>_xlfn.XLOOKUP(Cartera[[#This Row],[Nombre tercero]],Vendedor[Nombre],Vendedor[Vendedor],"",0,-1)</f>
        <v>ANGELA SILVESTRE</v>
      </c>
      <c r="Y245" s="204"/>
    </row>
    <row r="246" spans="1:25" ht="21" customHeight="1">
      <c r="A246" s="12" t="str">
        <f t="shared" si="10"/>
        <v>CAJA COLOMBIANA DE SUBSIDIO FAMILIAR COLSUBSIDIO</v>
      </c>
      <c r="B246" s="199" t="s">
        <v>1210</v>
      </c>
      <c r="C246" s="200">
        <v>22800</v>
      </c>
      <c r="D246" s="54">
        <v>3</v>
      </c>
      <c r="E246" s="198">
        <v>45990.535381944443</v>
      </c>
      <c r="F246" s="198">
        <v>46020.535046296296</v>
      </c>
      <c r="G246" s="54">
        <v>16</v>
      </c>
      <c r="H246" s="54">
        <v>1417700</v>
      </c>
      <c r="I246" s="54">
        <v>1417700</v>
      </c>
      <c r="J246" s="54">
        <v>0</v>
      </c>
      <c r="K246" s="54">
        <v>0</v>
      </c>
      <c r="L246" s="54">
        <v>0</v>
      </c>
      <c r="M246" s="54">
        <v>1417700</v>
      </c>
      <c r="N246" s="54">
        <v>0</v>
      </c>
      <c r="O246" s="54">
        <v>0</v>
      </c>
      <c r="P246" s="191">
        <f>SUM(Cartera[[#This Row],[1_a_8]:[&gt;30]])</f>
        <v>1417700</v>
      </c>
      <c r="Q246" s="191">
        <f>+Cartera[[#This Row],[9_a_15]]+Cartera[[#This Row],[16_a_22]]+Cartera[[#This Row],[23_a_30]]</f>
        <v>1417700</v>
      </c>
      <c r="R246" s="191">
        <f>IF(Cartera[[#This Row],[Dias]]&gt;8,Cartera[[#This Row],[Total vencido]],0)</f>
        <v>1417700</v>
      </c>
      <c r="S246" s="191">
        <f>IF(Cartera[[#This Row],[Mas de 9]]&gt;0,Cartera[[#This Row],[Dias]],0)</f>
        <v>16</v>
      </c>
      <c r="T246" s="191">
        <f>IF(Cartera[[#This Row],[Dias]]&gt;99,Cartera[[#This Row],[Total vencido]],0)</f>
        <v>0</v>
      </c>
      <c r="U246" s="191">
        <f>IF(Cartera[[#This Row],[Mas de 100]]&gt;0,Cartera[[#This Row],[Dias]],0)</f>
        <v>0</v>
      </c>
      <c r="V246" s="191">
        <f>Cartera[[#This Row],[Vencimiento]]-Cartera[[#This Row],[Emision]]</f>
        <v>29.999664351853426</v>
      </c>
      <c r="W24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6" s="204" t="str">
        <f>_xlfn.XLOOKUP(Cartera[[#This Row],[Nombre tercero]],Vendedor[Nombre],Vendedor[Vendedor],"",0,-1)</f>
        <v>ANGELA SILVESTRE</v>
      </c>
      <c r="Y246" s="204"/>
    </row>
    <row r="247" spans="1:25" ht="21" customHeight="1">
      <c r="A247" s="12" t="str">
        <f t="shared" si="10"/>
        <v>CAJA COLOMBIANA DE SUBSIDIO FAMILIAR COLSUBSIDIO</v>
      </c>
      <c r="B247" s="199" t="s">
        <v>1210</v>
      </c>
      <c r="C247" s="200">
        <v>22801</v>
      </c>
      <c r="D247" s="54">
        <v>3</v>
      </c>
      <c r="E247" s="202">
        <v>45990.536215277774</v>
      </c>
      <c r="F247" s="202">
        <v>46020.535914351851</v>
      </c>
      <c r="G247" s="203">
        <v>16</v>
      </c>
      <c r="H247" s="203">
        <v>447000</v>
      </c>
      <c r="I247" s="203">
        <v>447000</v>
      </c>
      <c r="J247" s="203">
        <v>0</v>
      </c>
      <c r="K247" s="203">
        <v>0</v>
      </c>
      <c r="L247" s="203">
        <v>0</v>
      </c>
      <c r="M247" s="203">
        <v>447000</v>
      </c>
      <c r="N247" s="203">
        <v>0</v>
      </c>
      <c r="O247" s="203">
        <v>0</v>
      </c>
      <c r="P247" s="191">
        <f>SUM(Cartera[[#This Row],[1_a_8]:[&gt;30]])</f>
        <v>447000</v>
      </c>
      <c r="Q247" s="191">
        <f>+Cartera[[#This Row],[9_a_15]]+Cartera[[#This Row],[16_a_22]]+Cartera[[#This Row],[23_a_30]]</f>
        <v>447000</v>
      </c>
      <c r="R247" s="191">
        <f>IF(Cartera[[#This Row],[Dias]]&gt;8,Cartera[[#This Row],[Total vencido]],0)</f>
        <v>447000</v>
      </c>
      <c r="S247" s="191">
        <f>IF(Cartera[[#This Row],[Mas de 9]]&gt;0,Cartera[[#This Row],[Dias]],0)</f>
        <v>16</v>
      </c>
      <c r="T247" s="191">
        <f>IF(Cartera[[#This Row],[Dias]]&gt;99,Cartera[[#This Row],[Total vencido]],0)</f>
        <v>0</v>
      </c>
      <c r="U247" s="191">
        <f>IF(Cartera[[#This Row],[Mas de 100]]&gt;0,Cartera[[#This Row],[Dias]],0)</f>
        <v>0</v>
      </c>
      <c r="V247" s="191">
        <f>Cartera[[#This Row],[Vencimiento]]-Cartera[[#This Row],[Emision]]</f>
        <v>29.999699074076489</v>
      </c>
      <c r="W24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7" s="204" t="str">
        <f>_xlfn.XLOOKUP(Cartera[[#This Row],[Nombre tercero]],Vendedor[Nombre],Vendedor[Vendedor],"",0,-1)</f>
        <v>ANGELA SILVESTRE</v>
      </c>
      <c r="Y247" s="204"/>
    </row>
    <row r="248" spans="1:25" ht="21" customHeight="1">
      <c r="A248" s="12" t="str">
        <f t="shared" si="10"/>
        <v>CAJA COLOMBIANA DE SUBSIDIO FAMILIAR COLSUBSIDIO</v>
      </c>
      <c r="B248" s="199" t="s">
        <v>1210</v>
      </c>
      <c r="C248" s="200">
        <v>22802</v>
      </c>
      <c r="D248" s="54">
        <v>3</v>
      </c>
      <c r="E248" s="202">
        <v>45990.53738425926</v>
      </c>
      <c r="F248" s="202">
        <v>46020.536874999998</v>
      </c>
      <c r="G248" s="203">
        <v>16</v>
      </c>
      <c r="H248" s="203">
        <v>1113600</v>
      </c>
      <c r="I248" s="203">
        <v>1113600</v>
      </c>
      <c r="J248" s="203">
        <v>0</v>
      </c>
      <c r="K248" s="203">
        <v>0</v>
      </c>
      <c r="L248" s="203">
        <v>0</v>
      </c>
      <c r="M248" s="203">
        <v>1113600</v>
      </c>
      <c r="N248" s="203">
        <v>0</v>
      </c>
      <c r="O248" s="203">
        <v>0</v>
      </c>
      <c r="P248" s="191">
        <f>SUM(Cartera[[#This Row],[1_a_8]:[&gt;30]])</f>
        <v>1113600</v>
      </c>
      <c r="Q248" s="191">
        <f>+Cartera[[#This Row],[9_a_15]]+Cartera[[#This Row],[16_a_22]]+Cartera[[#This Row],[23_a_30]]</f>
        <v>1113600</v>
      </c>
      <c r="R248" s="191">
        <f>IF(Cartera[[#This Row],[Dias]]&gt;8,Cartera[[#This Row],[Total vencido]],0)</f>
        <v>1113600</v>
      </c>
      <c r="S248" s="191">
        <f>IF(Cartera[[#This Row],[Mas de 9]]&gt;0,Cartera[[#This Row],[Dias]],0)</f>
        <v>16</v>
      </c>
      <c r="T248" s="191">
        <f>IF(Cartera[[#This Row],[Dias]]&gt;99,Cartera[[#This Row],[Total vencido]],0)</f>
        <v>0</v>
      </c>
      <c r="U248" s="191">
        <f>IF(Cartera[[#This Row],[Mas de 100]]&gt;0,Cartera[[#This Row],[Dias]],0)</f>
        <v>0</v>
      </c>
      <c r="V248" s="191">
        <f>Cartera[[#This Row],[Vencimiento]]-Cartera[[#This Row],[Emision]]</f>
        <v>29.999490740738111</v>
      </c>
      <c r="W24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8" s="204" t="str">
        <f>_xlfn.XLOOKUP(Cartera[[#This Row],[Nombre tercero]],Vendedor[Nombre],Vendedor[Vendedor],"",0,-1)</f>
        <v>ANGELA SILVESTRE</v>
      </c>
      <c r="Y248" s="204"/>
    </row>
    <row r="249" spans="1:25" ht="21" customHeight="1">
      <c r="A249" s="12" t="str">
        <f t="shared" si="10"/>
        <v>CAJA COLOMBIANA DE SUBSIDIO FAMILIAR COLSUBSIDIO</v>
      </c>
      <c r="B249" s="199" t="s">
        <v>1210</v>
      </c>
      <c r="C249" s="200">
        <v>22803</v>
      </c>
      <c r="D249" s="54">
        <v>3</v>
      </c>
      <c r="E249" s="202">
        <v>45990.538148148145</v>
      </c>
      <c r="F249" s="202">
        <v>46020.537974537037</v>
      </c>
      <c r="G249" s="203">
        <v>16</v>
      </c>
      <c r="H249" s="203">
        <v>462000</v>
      </c>
      <c r="I249" s="203">
        <v>462000</v>
      </c>
      <c r="J249" s="203">
        <v>0</v>
      </c>
      <c r="K249" s="203">
        <v>0</v>
      </c>
      <c r="L249" s="203">
        <v>0</v>
      </c>
      <c r="M249" s="203">
        <v>462000</v>
      </c>
      <c r="N249" s="203">
        <v>0</v>
      </c>
      <c r="O249" s="203">
        <v>0</v>
      </c>
      <c r="P249" s="191">
        <f>SUM(Cartera[[#This Row],[1_a_8]:[&gt;30]])</f>
        <v>462000</v>
      </c>
      <c r="Q249" s="191">
        <f>+Cartera[[#This Row],[9_a_15]]+Cartera[[#This Row],[16_a_22]]+Cartera[[#This Row],[23_a_30]]</f>
        <v>462000</v>
      </c>
      <c r="R249" s="191">
        <f>IF(Cartera[[#This Row],[Dias]]&gt;8,Cartera[[#This Row],[Total vencido]],0)</f>
        <v>462000</v>
      </c>
      <c r="S249" s="191">
        <f>IF(Cartera[[#This Row],[Mas de 9]]&gt;0,Cartera[[#This Row],[Dias]],0)</f>
        <v>16</v>
      </c>
      <c r="T249" s="191">
        <f>IF(Cartera[[#This Row],[Dias]]&gt;99,Cartera[[#This Row],[Total vencido]],0)</f>
        <v>0</v>
      </c>
      <c r="U249" s="191">
        <f>IF(Cartera[[#This Row],[Mas de 100]]&gt;0,Cartera[[#This Row],[Dias]],0)</f>
        <v>0</v>
      </c>
      <c r="V249" s="191">
        <f>Cartera[[#This Row],[Vencimiento]]-Cartera[[#This Row],[Emision]]</f>
        <v>29.999826388891961</v>
      </c>
      <c r="W24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9" s="204" t="str">
        <f>_xlfn.XLOOKUP(Cartera[[#This Row],[Nombre tercero]],Vendedor[Nombre],Vendedor[Vendedor],"",0,-1)</f>
        <v>ANGELA SILVESTRE</v>
      </c>
      <c r="Y249" s="204"/>
    </row>
    <row r="250" spans="1:25" ht="21" customHeight="1">
      <c r="A250" s="12" t="str">
        <f t="shared" si="10"/>
        <v>CAJA COLOMBIANA DE SUBSIDIO FAMILIAR COLSUBSIDIO</v>
      </c>
      <c r="B250" s="199" t="s">
        <v>1210</v>
      </c>
      <c r="C250" s="200">
        <v>22806</v>
      </c>
      <c r="D250" s="54">
        <v>3</v>
      </c>
      <c r="E250" s="202">
        <v>45990.540150462963</v>
      </c>
      <c r="F250" s="202">
        <v>46020.538611111115</v>
      </c>
      <c r="G250" s="203">
        <v>16</v>
      </c>
      <c r="H250" s="203">
        <v>1755400</v>
      </c>
      <c r="I250" s="203">
        <v>1755400</v>
      </c>
      <c r="J250" s="203">
        <v>0</v>
      </c>
      <c r="K250" s="203">
        <v>0</v>
      </c>
      <c r="L250" s="203">
        <v>0</v>
      </c>
      <c r="M250" s="203">
        <v>1755400</v>
      </c>
      <c r="N250" s="203">
        <v>0</v>
      </c>
      <c r="O250" s="203">
        <v>0</v>
      </c>
      <c r="P250" s="191">
        <f>SUM(Cartera[[#This Row],[1_a_8]:[&gt;30]])</f>
        <v>1755400</v>
      </c>
      <c r="Q250" s="191">
        <f>+Cartera[[#This Row],[9_a_15]]+Cartera[[#This Row],[16_a_22]]+Cartera[[#This Row],[23_a_30]]</f>
        <v>1755400</v>
      </c>
      <c r="R250" s="191">
        <f>IF(Cartera[[#This Row],[Dias]]&gt;8,Cartera[[#This Row],[Total vencido]],0)</f>
        <v>1755400</v>
      </c>
      <c r="S250" s="191">
        <f>IF(Cartera[[#This Row],[Mas de 9]]&gt;0,Cartera[[#This Row],[Dias]],0)</f>
        <v>16</v>
      </c>
      <c r="T250" s="191">
        <f>IF(Cartera[[#This Row],[Dias]]&gt;99,Cartera[[#This Row],[Total vencido]],0)</f>
        <v>0</v>
      </c>
      <c r="U250" s="191">
        <f>IF(Cartera[[#This Row],[Mas de 100]]&gt;0,Cartera[[#This Row],[Dias]],0)</f>
        <v>0</v>
      </c>
      <c r="V250" s="191">
        <f>Cartera[[#This Row],[Vencimiento]]-Cartera[[#This Row],[Emision]]</f>
        <v>29.998460648152104</v>
      </c>
      <c r="W25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0" s="204" t="str">
        <f>_xlfn.XLOOKUP(Cartera[[#This Row],[Nombre tercero]],Vendedor[Nombre],Vendedor[Vendedor],"",0,-1)</f>
        <v>ANGELA SILVESTRE</v>
      </c>
      <c r="Y250" s="204"/>
    </row>
    <row r="251" spans="1:25" ht="21" customHeight="1">
      <c r="A251" s="12" t="str">
        <f t="shared" si="10"/>
        <v>CAJA COLOMBIANA DE SUBSIDIO FAMILIAR COLSUBSIDIO</v>
      </c>
      <c r="B251" s="199" t="s">
        <v>1210</v>
      </c>
      <c r="C251" s="200">
        <v>22807</v>
      </c>
      <c r="D251" s="54">
        <v>3</v>
      </c>
      <c r="E251" s="202">
        <v>45990.541400462964</v>
      </c>
      <c r="F251" s="202">
        <v>46020.541203703702</v>
      </c>
      <c r="G251" s="203">
        <v>16</v>
      </c>
      <c r="H251" s="203">
        <v>21505750</v>
      </c>
      <c r="I251" s="203">
        <v>21505750</v>
      </c>
      <c r="J251" s="203">
        <v>0</v>
      </c>
      <c r="K251" s="203">
        <v>0</v>
      </c>
      <c r="L251" s="203">
        <v>0</v>
      </c>
      <c r="M251" s="203">
        <v>21505750</v>
      </c>
      <c r="N251" s="203">
        <v>0</v>
      </c>
      <c r="O251" s="203">
        <v>0</v>
      </c>
      <c r="P251" s="191">
        <f>SUM(Cartera[[#This Row],[1_a_8]:[&gt;30]])</f>
        <v>21505750</v>
      </c>
      <c r="Q251" s="191">
        <f>+Cartera[[#This Row],[9_a_15]]+Cartera[[#This Row],[16_a_22]]+Cartera[[#This Row],[23_a_30]]</f>
        <v>21505750</v>
      </c>
      <c r="R251" s="191">
        <f>IF(Cartera[[#This Row],[Dias]]&gt;8,Cartera[[#This Row],[Total vencido]],0)</f>
        <v>21505750</v>
      </c>
      <c r="S251" s="191">
        <f>IF(Cartera[[#This Row],[Mas de 9]]&gt;0,Cartera[[#This Row],[Dias]],0)</f>
        <v>16</v>
      </c>
      <c r="T251" s="191">
        <f>IF(Cartera[[#This Row],[Dias]]&gt;99,Cartera[[#This Row],[Total vencido]],0)</f>
        <v>0</v>
      </c>
      <c r="U251" s="191">
        <f>IF(Cartera[[#This Row],[Mas de 100]]&gt;0,Cartera[[#This Row],[Dias]],0)</f>
        <v>0</v>
      </c>
      <c r="V251" s="191">
        <f>Cartera[[#This Row],[Vencimiento]]-Cartera[[#This Row],[Emision]]</f>
        <v>29.999803240738402</v>
      </c>
      <c r="W25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1" s="204" t="str">
        <f>_xlfn.XLOOKUP(Cartera[[#This Row],[Nombre tercero]],Vendedor[Nombre],Vendedor[Vendedor],"",0,-1)</f>
        <v>ANGELA SILVESTRE</v>
      </c>
      <c r="Y251" s="204"/>
    </row>
    <row r="252" spans="1:25" ht="21" customHeight="1">
      <c r="A252" s="12" t="str">
        <f t="shared" si="10"/>
        <v>CAJA COLOMBIANA DE SUBSIDIO FAMILIAR COLSUBSIDIO</v>
      </c>
      <c r="B252" s="199" t="s">
        <v>1210</v>
      </c>
      <c r="C252" s="200">
        <v>22820</v>
      </c>
      <c r="D252" s="54">
        <v>3</v>
      </c>
      <c r="E252" s="198">
        <v>45990.542395833334</v>
      </c>
      <c r="F252" s="198">
        <v>46020.542395833334</v>
      </c>
      <c r="G252" s="54">
        <v>16</v>
      </c>
      <c r="H252" s="54">
        <v>2032600</v>
      </c>
      <c r="I252" s="54">
        <v>2032600</v>
      </c>
      <c r="J252" s="54">
        <v>0</v>
      </c>
      <c r="K252" s="54">
        <v>0</v>
      </c>
      <c r="L252" s="54">
        <v>0</v>
      </c>
      <c r="M252" s="54">
        <v>2032600</v>
      </c>
      <c r="N252" s="54">
        <v>0</v>
      </c>
      <c r="O252" s="54">
        <v>0</v>
      </c>
      <c r="P252" s="30">
        <f>SUM(Cartera[[#This Row],[1_a_8]:[&gt;30]])</f>
        <v>2032600</v>
      </c>
      <c r="Q252" s="22">
        <f>+Cartera[[#This Row],[9_a_15]]+Cartera[[#This Row],[16_a_22]]+Cartera[[#This Row],[23_a_30]]</f>
        <v>2032600</v>
      </c>
      <c r="R252" s="22">
        <f>IF(Cartera[[#This Row],[Dias]]&gt;8,Cartera[[#This Row],[Total vencido]],0)</f>
        <v>2032600</v>
      </c>
      <c r="S252" s="22">
        <f>IF(Cartera[[#This Row],[Mas de 9]]&gt;0,Cartera[[#This Row],[Dias]],0)</f>
        <v>16</v>
      </c>
      <c r="T252" s="30">
        <f>IF(Cartera[[#This Row],[Dias]]&gt;99,Cartera[[#This Row],[Total vencido]],0)</f>
        <v>0</v>
      </c>
      <c r="U252" s="30">
        <f>IF(Cartera[[#This Row],[Mas de 100]]&gt;0,Cartera[[#This Row],[Dias]],0)</f>
        <v>0</v>
      </c>
      <c r="V252" s="31">
        <f>Cartera[[#This Row],[Vencimiento]]-Cartera[[#This Row],[Emision]]</f>
        <v>30</v>
      </c>
      <c r="W25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2" s="205" t="str">
        <f>_xlfn.XLOOKUP(Cartera[[#This Row],[Nombre tercero]],Vendedor[Nombre],Vendedor[Vendedor],"",0,-1)</f>
        <v>ANGELA SILVESTRE</v>
      </c>
      <c r="Y252" s="204"/>
    </row>
    <row r="253" spans="1:25" ht="21" customHeight="1">
      <c r="A253" s="12" t="str">
        <f t="shared" si="10"/>
        <v>CAJA COLOMBIANA DE SUBSIDIO FAMILIAR COLSUBSIDIO</v>
      </c>
      <c r="B253" s="199" t="s">
        <v>1210</v>
      </c>
      <c r="C253" s="200">
        <v>22809</v>
      </c>
      <c r="D253" s="54">
        <v>3</v>
      </c>
      <c r="E253" s="198">
        <v>45990.544548611113</v>
      </c>
      <c r="F253" s="198">
        <v>46020.544340277775</v>
      </c>
      <c r="G253" s="54">
        <v>16</v>
      </c>
      <c r="H253" s="54">
        <v>1670900</v>
      </c>
      <c r="I253" s="54">
        <v>1670900</v>
      </c>
      <c r="J253" s="54">
        <v>0</v>
      </c>
      <c r="K253" s="54">
        <v>0</v>
      </c>
      <c r="L253" s="54">
        <v>0</v>
      </c>
      <c r="M253" s="54">
        <v>1670900</v>
      </c>
      <c r="N253" s="54">
        <v>0</v>
      </c>
      <c r="O253" s="54">
        <v>0</v>
      </c>
      <c r="P253" s="30">
        <f>SUM(Cartera[[#This Row],[1_a_8]:[&gt;30]])</f>
        <v>1670900</v>
      </c>
      <c r="Q253" s="31">
        <f>+Cartera[[#This Row],[9_a_15]]+Cartera[[#This Row],[16_a_22]]+Cartera[[#This Row],[23_a_30]]</f>
        <v>1670900</v>
      </c>
      <c r="R253" s="30">
        <f>IF(Cartera[[#This Row],[Dias]]&gt;8,Cartera[[#This Row],[Total vencido]],0)</f>
        <v>1670900</v>
      </c>
      <c r="S253" s="30">
        <f>IF(Cartera[[#This Row],[Mas de 9]]&gt;0,Cartera[[#This Row],[Dias]],0)</f>
        <v>16</v>
      </c>
      <c r="T253" s="30">
        <f>IF(Cartera[[#This Row],[Dias]]&gt;99,Cartera[[#This Row],[Total vencido]],0)</f>
        <v>0</v>
      </c>
      <c r="U253" s="30">
        <f>IF(Cartera[[#This Row],[Mas de 100]]&gt;0,Cartera[[#This Row],[Dias]],0)</f>
        <v>0</v>
      </c>
      <c r="V253" s="30">
        <f>Cartera[[#This Row],[Vencimiento]]-Cartera[[#This Row],[Emision]]</f>
        <v>29.999791666661622</v>
      </c>
      <c r="W25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3" s="205" t="str">
        <f>_xlfn.XLOOKUP(Cartera[[#This Row],[Nombre tercero]],Vendedor[Nombre],Vendedor[Vendedor],"",0,-1)</f>
        <v>ANGELA SILVESTRE</v>
      </c>
      <c r="Y253" s="204"/>
    </row>
    <row r="254" spans="1:25" ht="21" customHeight="1">
      <c r="A254" s="12" t="str">
        <f t="shared" si="10"/>
        <v>CAJA COLOMBIANA DE SUBSIDIO FAMILIAR COLSUBSIDIO</v>
      </c>
      <c r="B254" s="199" t="s">
        <v>1210</v>
      </c>
      <c r="C254" s="200">
        <v>22811</v>
      </c>
      <c r="D254" s="54">
        <v>3</v>
      </c>
      <c r="E254" s="198">
        <v>45990.545763888891</v>
      </c>
      <c r="F254" s="198">
        <v>46020.545682870368</v>
      </c>
      <c r="G254" s="54">
        <v>16</v>
      </c>
      <c r="H254" s="54">
        <v>1455900</v>
      </c>
      <c r="I254" s="54">
        <v>1455900</v>
      </c>
      <c r="J254" s="54">
        <v>0</v>
      </c>
      <c r="K254" s="54">
        <v>0</v>
      </c>
      <c r="L254" s="54">
        <v>0</v>
      </c>
      <c r="M254" s="54">
        <v>1455900</v>
      </c>
      <c r="N254" s="54">
        <v>0</v>
      </c>
      <c r="O254" s="54">
        <v>0</v>
      </c>
      <c r="P254" s="30">
        <f>SUM(Cartera[[#This Row],[1_a_8]:[&gt;30]])</f>
        <v>1455900</v>
      </c>
      <c r="Q254" s="22">
        <f>+Cartera[[#This Row],[9_a_15]]+Cartera[[#This Row],[16_a_22]]+Cartera[[#This Row],[23_a_30]]</f>
        <v>1455900</v>
      </c>
      <c r="R254" s="22">
        <f>IF(Cartera[[#This Row],[Dias]]&gt;8,Cartera[[#This Row],[Total vencido]],0)</f>
        <v>1455900</v>
      </c>
      <c r="S254" s="22">
        <f>IF(Cartera[[#This Row],[Mas de 9]]&gt;0,Cartera[[#This Row],[Dias]],0)</f>
        <v>16</v>
      </c>
      <c r="T254" s="30">
        <f>IF(Cartera[[#This Row],[Dias]]&gt;99,Cartera[[#This Row],[Total vencido]],0)</f>
        <v>0</v>
      </c>
      <c r="U254" s="30">
        <f>IF(Cartera[[#This Row],[Mas de 100]]&gt;0,Cartera[[#This Row],[Dias]],0)</f>
        <v>0</v>
      </c>
      <c r="V254" s="31">
        <f>Cartera[[#This Row],[Vencimiento]]-Cartera[[#This Row],[Emision]]</f>
        <v>29.999918981477094</v>
      </c>
      <c r="W25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4" s="205" t="str">
        <f>_xlfn.XLOOKUP(Cartera[[#This Row],[Nombre tercero]],Vendedor[Nombre],Vendedor[Vendedor],"",0,-1)</f>
        <v>ANGELA SILVESTRE</v>
      </c>
      <c r="Y254" s="204"/>
    </row>
    <row r="255" spans="1:25" ht="21" customHeight="1">
      <c r="A255" s="12" t="str">
        <f t="shared" si="10"/>
        <v>CAJA COLOMBIANA DE SUBSIDIO FAMILIAR COLSUBSIDIO</v>
      </c>
      <c r="B255" s="199" t="s">
        <v>1210</v>
      </c>
      <c r="C255" s="200">
        <v>22812</v>
      </c>
      <c r="D255" s="54">
        <v>3</v>
      </c>
      <c r="E255" s="198">
        <v>45990.546400462961</v>
      </c>
      <c r="F255" s="198">
        <v>46020.546238425923</v>
      </c>
      <c r="G255" s="54">
        <v>16</v>
      </c>
      <c r="H255" s="54">
        <v>1206000</v>
      </c>
      <c r="I255" s="54">
        <v>1206000</v>
      </c>
      <c r="J255" s="54">
        <v>0</v>
      </c>
      <c r="K255" s="54">
        <v>0</v>
      </c>
      <c r="L255" s="54">
        <v>0</v>
      </c>
      <c r="M255" s="54">
        <v>1206000</v>
      </c>
      <c r="N255" s="54">
        <v>0</v>
      </c>
      <c r="O255" s="54">
        <v>0</v>
      </c>
      <c r="P255" s="30">
        <f>SUM(Cartera[[#This Row],[1_a_8]:[&gt;30]])</f>
        <v>1206000</v>
      </c>
      <c r="Q255" s="22">
        <f>+Cartera[[#This Row],[9_a_15]]+Cartera[[#This Row],[16_a_22]]+Cartera[[#This Row],[23_a_30]]</f>
        <v>1206000</v>
      </c>
      <c r="R255" s="22">
        <f>IF(Cartera[[#This Row],[Dias]]&gt;8,Cartera[[#This Row],[Total vencido]],0)</f>
        <v>1206000</v>
      </c>
      <c r="S255" s="22">
        <f>IF(Cartera[[#This Row],[Mas de 9]]&gt;0,Cartera[[#This Row],[Dias]],0)</f>
        <v>16</v>
      </c>
      <c r="T255" s="30">
        <f>IF(Cartera[[#This Row],[Dias]]&gt;99,Cartera[[#This Row],[Total vencido]],0)</f>
        <v>0</v>
      </c>
      <c r="U255" s="30">
        <f>IF(Cartera[[#This Row],[Mas de 100]]&gt;0,Cartera[[#This Row],[Dias]],0)</f>
        <v>0</v>
      </c>
      <c r="V255" s="31">
        <f>Cartera[[#This Row],[Vencimiento]]-Cartera[[#This Row],[Emision]]</f>
        <v>29.999837962961465</v>
      </c>
      <c r="W25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5" s="205" t="str">
        <f>_xlfn.XLOOKUP(Cartera[[#This Row],[Nombre tercero]],Vendedor[Nombre],Vendedor[Vendedor],"",0,-1)</f>
        <v>ANGELA SILVESTRE</v>
      </c>
      <c r="Y255" s="204"/>
    </row>
    <row r="256" spans="1:25" ht="21" customHeight="1">
      <c r="A256" s="12" t="str">
        <f t="shared" si="10"/>
        <v>CAJA COLOMBIANA DE SUBSIDIO FAMILIAR COLSUBSIDIO</v>
      </c>
      <c r="B256" s="199" t="s">
        <v>1210</v>
      </c>
      <c r="C256" s="200">
        <v>22813</v>
      </c>
      <c r="D256" s="54">
        <v>3</v>
      </c>
      <c r="E256" s="202">
        <v>45990.5471412037</v>
      </c>
      <c r="F256" s="202">
        <v>46020.546990740739</v>
      </c>
      <c r="G256" s="203">
        <v>16</v>
      </c>
      <c r="H256" s="203">
        <v>3982500</v>
      </c>
      <c r="I256" s="203">
        <v>3982500</v>
      </c>
      <c r="J256" s="203">
        <v>0</v>
      </c>
      <c r="K256" s="203">
        <v>0</v>
      </c>
      <c r="L256" s="203">
        <v>0</v>
      </c>
      <c r="M256" s="203">
        <v>3982500</v>
      </c>
      <c r="N256" s="203">
        <v>0</v>
      </c>
      <c r="O256" s="203">
        <v>0</v>
      </c>
      <c r="P256" s="191">
        <f>SUM(Cartera[[#This Row],[1_a_8]:[&gt;30]])</f>
        <v>3982500</v>
      </c>
      <c r="Q256" s="191">
        <f>+Cartera[[#This Row],[9_a_15]]+Cartera[[#This Row],[16_a_22]]+Cartera[[#This Row],[23_a_30]]</f>
        <v>3982500</v>
      </c>
      <c r="R256" s="191">
        <f>IF(Cartera[[#This Row],[Dias]]&gt;8,Cartera[[#This Row],[Total vencido]],0)</f>
        <v>3982500</v>
      </c>
      <c r="S256" s="191">
        <f>IF(Cartera[[#This Row],[Mas de 9]]&gt;0,Cartera[[#This Row],[Dias]],0)</f>
        <v>16</v>
      </c>
      <c r="T256" s="191">
        <f>IF(Cartera[[#This Row],[Dias]]&gt;99,Cartera[[#This Row],[Total vencido]],0)</f>
        <v>0</v>
      </c>
      <c r="U256" s="191">
        <f>IF(Cartera[[#This Row],[Mas de 100]]&gt;0,Cartera[[#This Row],[Dias]],0)</f>
        <v>0</v>
      </c>
      <c r="V256" s="191">
        <f>Cartera[[#This Row],[Vencimiento]]-Cartera[[#This Row],[Emision]]</f>
        <v>29.999849537038244</v>
      </c>
      <c r="W25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6" s="204" t="str">
        <f>_xlfn.XLOOKUP(Cartera[[#This Row],[Nombre tercero]],Vendedor[Nombre],Vendedor[Vendedor],"",0,-1)</f>
        <v>ANGELA SILVESTRE</v>
      </c>
      <c r="Y256" s="204"/>
    </row>
    <row r="257" spans="1:25" ht="21" customHeight="1">
      <c r="A257" s="12" t="str">
        <f t="shared" si="10"/>
        <v>CAJA COLOMBIANA DE SUBSIDIO FAMILIAR COLSUBSIDIO</v>
      </c>
      <c r="B257" s="199" t="s">
        <v>1210</v>
      </c>
      <c r="C257" s="200">
        <v>22814</v>
      </c>
      <c r="D257" s="54">
        <v>3</v>
      </c>
      <c r="E257" s="198">
        <v>45990.548321759263</v>
      </c>
      <c r="F257" s="198">
        <v>46020.548055555555</v>
      </c>
      <c r="G257" s="54">
        <v>16</v>
      </c>
      <c r="H257" s="54">
        <v>4953300</v>
      </c>
      <c r="I257" s="54">
        <v>4953300</v>
      </c>
      <c r="J257" s="54">
        <v>0</v>
      </c>
      <c r="K257" s="54">
        <v>0</v>
      </c>
      <c r="L257" s="54">
        <v>0</v>
      </c>
      <c r="M257" s="54">
        <v>4953300</v>
      </c>
      <c r="N257" s="54">
        <v>0</v>
      </c>
      <c r="O257" s="54">
        <v>0</v>
      </c>
      <c r="P257" s="30">
        <f>SUM(Cartera[[#This Row],[1_a_8]:[&gt;30]])</f>
        <v>4953300</v>
      </c>
      <c r="Q257" s="30">
        <f>+Cartera[[#This Row],[9_a_15]]+Cartera[[#This Row],[16_a_22]]+Cartera[[#This Row],[23_a_30]]</f>
        <v>4953300</v>
      </c>
      <c r="R257" s="30">
        <f>IF(Cartera[[#This Row],[Dias]]&gt;8,Cartera[[#This Row],[Total vencido]],0)</f>
        <v>4953300</v>
      </c>
      <c r="S257" s="30">
        <f>IF(Cartera[[#This Row],[Mas de 9]]&gt;0,Cartera[[#This Row],[Dias]],0)</f>
        <v>16</v>
      </c>
      <c r="T257" s="30">
        <f>IF(Cartera[[#This Row],[Dias]]&gt;99,Cartera[[#This Row],[Total vencido]],0)</f>
        <v>0</v>
      </c>
      <c r="U257" s="30">
        <f>IF(Cartera[[#This Row],[Mas de 100]]&gt;0,Cartera[[#This Row],[Dias]],0)</f>
        <v>0</v>
      </c>
      <c r="V257" s="30">
        <f>Cartera[[#This Row],[Vencimiento]]-Cartera[[#This Row],[Emision]]</f>
        <v>29.999733796292276</v>
      </c>
      <c r="W25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7" s="205" t="str">
        <f>_xlfn.XLOOKUP(Cartera[[#This Row],[Nombre tercero]],Vendedor[Nombre],Vendedor[Vendedor],"",0,-1)</f>
        <v>ANGELA SILVESTRE</v>
      </c>
      <c r="Y257" s="204"/>
    </row>
    <row r="258" spans="1:25" ht="21" customHeight="1">
      <c r="A258" s="12" t="str">
        <f t="shared" si="10"/>
        <v>CAJA COLOMBIANA DE SUBSIDIO FAMILIAR COLSUBSIDIO</v>
      </c>
      <c r="B258" s="199" t="s">
        <v>1210</v>
      </c>
      <c r="C258" s="200">
        <v>22815</v>
      </c>
      <c r="D258" s="54">
        <v>3</v>
      </c>
      <c r="E258" s="198">
        <v>45990.549560185187</v>
      </c>
      <c r="F258" s="198">
        <v>46020.54886574074</v>
      </c>
      <c r="G258" s="54">
        <v>16</v>
      </c>
      <c r="H258" s="54">
        <v>956800</v>
      </c>
      <c r="I258" s="54">
        <v>956800</v>
      </c>
      <c r="J258" s="54">
        <v>0</v>
      </c>
      <c r="K258" s="54">
        <v>0</v>
      </c>
      <c r="L258" s="54">
        <v>0</v>
      </c>
      <c r="M258" s="54">
        <v>956800</v>
      </c>
      <c r="N258" s="54">
        <v>0</v>
      </c>
      <c r="O258" s="54">
        <v>0</v>
      </c>
      <c r="P258" s="30">
        <f>SUM(Cartera[[#This Row],[1_a_8]:[&gt;30]])</f>
        <v>956800</v>
      </c>
      <c r="Q258" s="30">
        <f>+Cartera[[#This Row],[9_a_15]]+Cartera[[#This Row],[16_a_22]]+Cartera[[#This Row],[23_a_30]]</f>
        <v>956800</v>
      </c>
      <c r="R258" s="30">
        <f>IF(Cartera[[#This Row],[Dias]]&gt;8,Cartera[[#This Row],[Total vencido]],0)</f>
        <v>956800</v>
      </c>
      <c r="S258" s="30">
        <f>IF(Cartera[[#This Row],[Mas de 9]]&gt;0,Cartera[[#This Row],[Dias]],0)</f>
        <v>16</v>
      </c>
      <c r="T258" s="30">
        <f>IF(Cartera[[#This Row],[Dias]]&gt;99,Cartera[[#This Row],[Total vencido]],0)</f>
        <v>0</v>
      </c>
      <c r="U258" s="30">
        <f>IF(Cartera[[#This Row],[Mas de 100]]&gt;0,Cartera[[#This Row],[Dias]],0)</f>
        <v>0</v>
      </c>
      <c r="V258" s="31">
        <f>Cartera[[#This Row],[Vencimiento]]-Cartera[[#This Row],[Emision]]</f>
        <v>29.999305555553292</v>
      </c>
      <c r="W25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8" s="205" t="str">
        <f>_xlfn.XLOOKUP(Cartera[[#This Row],[Nombre tercero]],Vendedor[Nombre],Vendedor[Vendedor],"",0,-1)</f>
        <v>ANGELA SILVESTRE</v>
      </c>
      <c r="Y258" s="204"/>
    </row>
    <row r="259" spans="1:25" ht="21" customHeight="1">
      <c r="A259" s="12" t="str">
        <f t="shared" si="10"/>
        <v>CAJA COLOMBIANA DE SUBSIDIO FAMILIAR COLSUBSIDIO</v>
      </c>
      <c r="B259" s="199" t="s">
        <v>1210</v>
      </c>
      <c r="C259" s="200">
        <v>22816</v>
      </c>
      <c r="D259" s="54">
        <v>3</v>
      </c>
      <c r="E259" s="198">
        <v>45990.550393518519</v>
      </c>
      <c r="F259" s="198">
        <v>46020.550104166665</v>
      </c>
      <c r="G259" s="54">
        <v>16</v>
      </c>
      <c r="H259" s="54">
        <v>1408400</v>
      </c>
      <c r="I259" s="54">
        <v>1408400</v>
      </c>
      <c r="J259" s="54">
        <v>0</v>
      </c>
      <c r="K259" s="54">
        <v>0</v>
      </c>
      <c r="L259" s="54">
        <v>0</v>
      </c>
      <c r="M259" s="54">
        <v>1408400</v>
      </c>
      <c r="N259" s="54">
        <v>0</v>
      </c>
      <c r="O259" s="54">
        <v>0</v>
      </c>
      <c r="P259" s="30">
        <f>SUM(Cartera[[#This Row],[1_a_8]:[&gt;30]])</f>
        <v>1408400</v>
      </c>
      <c r="Q259" s="30">
        <f>+Cartera[[#This Row],[9_a_15]]+Cartera[[#This Row],[16_a_22]]+Cartera[[#This Row],[23_a_30]]</f>
        <v>1408400</v>
      </c>
      <c r="R259" s="30">
        <f>IF(Cartera[[#This Row],[Dias]]&gt;8,Cartera[[#This Row],[Total vencido]],0)</f>
        <v>1408400</v>
      </c>
      <c r="S259" s="30">
        <f>IF(Cartera[[#This Row],[Mas de 9]]&gt;0,Cartera[[#This Row],[Dias]],0)</f>
        <v>16</v>
      </c>
      <c r="T259" s="30">
        <f>IF(Cartera[[#This Row],[Dias]]&gt;99,Cartera[[#This Row],[Total vencido]],0)</f>
        <v>0</v>
      </c>
      <c r="U259" s="30">
        <f>IF(Cartera[[#This Row],[Mas de 100]]&gt;0,Cartera[[#This Row],[Dias]],0)</f>
        <v>0</v>
      </c>
      <c r="V259" s="31">
        <f>Cartera[[#This Row],[Vencimiento]]-Cartera[[#This Row],[Emision]]</f>
        <v>29.999710648145992</v>
      </c>
      <c r="W25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9" s="205" t="str">
        <f>_xlfn.XLOOKUP(Cartera[[#This Row],[Nombre tercero]],Vendedor[Nombre],Vendedor[Vendedor],"",0,-1)</f>
        <v>ANGELA SILVESTRE</v>
      </c>
      <c r="Y259" s="204"/>
    </row>
    <row r="260" spans="1:25" ht="21" customHeight="1">
      <c r="A260" s="12" t="str">
        <f t="shared" si="10"/>
        <v>CAJA COLOMBIANA DE SUBSIDIO FAMILIAR COLSUBSIDIO</v>
      </c>
      <c r="B260" s="199" t="s">
        <v>1210</v>
      </c>
      <c r="C260" s="200">
        <v>22817</v>
      </c>
      <c r="D260" s="54">
        <v>3</v>
      </c>
      <c r="E260" s="202">
        <v>45990.551111111112</v>
      </c>
      <c r="F260" s="202">
        <v>46020.550868055558</v>
      </c>
      <c r="G260" s="203">
        <v>16</v>
      </c>
      <c r="H260" s="203">
        <v>1085700</v>
      </c>
      <c r="I260" s="203">
        <v>1085700</v>
      </c>
      <c r="J260" s="203">
        <v>0</v>
      </c>
      <c r="K260" s="203">
        <v>0</v>
      </c>
      <c r="L260" s="203">
        <v>0</v>
      </c>
      <c r="M260" s="203">
        <v>1085700</v>
      </c>
      <c r="N260" s="203">
        <v>0</v>
      </c>
      <c r="O260" s="203">
        <v>0</v>
      </c>
      <c r="P260" s="191">
        <f>SUM(Cartera[[#This Row],[1_a_8]:[&gt;30]])</f>
        <v>1085700</v>
      </c>
      <c r="Q260" s="191">
        <f>+Cartera[[#This Row],[9_a_15]]+Cartera[[#This Row],[16_a_22]]+Cartera[[#This Row],[23_a_30]]</f>
        <v>1085700</v>
      </c>
      <c r="R260" s="191">
        <f>IF(Cartera[[#This Row],[Dias]]&gt;8,Cartera[[#This Row],[Total vencido]],0)</f>
        <v>1085700</v>
      </c>
      <c r="S260" s="191">
        <f>IF(Cartera[[#This Row],[Mas de 9]]&gt;0,Cartera[[#This Row],[Dias]],0)</f>
        <v>16</v>
      </c>
      <c r="T260" s="191">
        <f>IF(Cartera[[#This Row],[Dias]]&gt;99,Cartera[[#This Row],[Total vencido]],0)</f>
        <v>0</v>
      </c>
      <c r="U260" s="191">
        <f>IF(Cartera[[#This Row],[Mas de 100]]&gt;0,Cartera[[#This Row],[Dias]],0)</f>
        <v>0</v>
      </c>
      <c r="V260" s="191">
        <f>Cartera[[#This Row],[Vencimiento]]-Cartera[[#This Row],[Emision]]</f>
        <v>29.999756944445835</v>
      </c>
      <c r="W26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0" s="204" t="str">
        <f>_xlfn.XLOOKUP(Cartera[[#This Row],[Nombre tercero]],Vendedor[Nombre],Vendedor[Vendedor],"",0,-1)</f>
        <v>ANGELA SILVESTRE</v>
      </c>
      <c r="Y260" s="204"/>
    </row>
    <row r="261" spans="1:25" ht="21" customHeight="1">
      <c r="A261" s="12" t="str">
        <f t="shared" si="10"/>
        <v>CAJA COLOMBIANA DE SUBSIDIO FAMILIAR COLSUBSIDIO</v>
      </c>
      <c r="B261" s="199" t="s">
        <v>1210</v>
      </c>
      <c r="C261" s="200">
        <v>22818</v>
      </c>
      <c r="D261" s="54">
        <v>3</v>
      </c>
      <c r="E261" s="202">
        <v>45990.551770833335</v>
      </c>
      <c r="F261" s="202">
        <v>46020.551527777781</v>
      </c>
      <c r="G261" s="203">
        <v>16</v>
      </c>
      <c r="H261" s="203">
        <v>1034100</v>
      </c>
      <c r="I261" s="203">
        <v>1034100</v>
      </c>
      <c r="J261" s="203">
        <v>0</v>
      </c>
      <c r="K261" s="203">
        <v>0</v>
      </c>
      <c r="L261" s="203">
        <v>0</v>
      </c>
      <c r="M261" s="203">
        <v>1034100</v>
      </c>
      <c r="N261" s="203">
        <v>0</v>
      </c>
      <c r="O261" s="203">
        <v>0</v>
      </c>
      <c r="P261" s="191">
        <f>SUM(Cartera[[#This Row],[1_a_8]:[&gt;30]])</f>
        <v>1034100</v>
      </c>
      <c r="Q261" s="191">
        <f>+Cartera[[#This Row],[9_a_15]]+Cartera[[#This Row],[16_a_22]]+Cartera[[#This Row],[23_a_30]]</f>
        <v>1034100</v>
      </c>
      <c r="R261" s="191">
        <f>IF(Cartera[[#This Row],[Dias]]&gt;8,Cartera[[#This Row],[Total vencido]],0)</f>
        <v>1034100</v>
      </c>
      <c r="S261" s="191">
        <f>IF(Cartera[[#This Row],[Mas de 9]]&gt;0,Cartera[[#This Row],[Dias]],0)</f>
        <v>16</v>
      </c>
      <c r="T261" s="191">
        <f>IF(Cartera[[#This Row],[Dias]]&gt;99,Cartera[[#This Row],[Total vencido]],0)</f>
        <v>0</v>
      </c>
      <c r="U261" s="191">
        <f>IF(Cartera[[#This Row],[Mas de 100]]&gt;0,Cartera[[#This Row],[Dias]],0)</f>
        <v>0</v>
      </c>
      <c r="V261" s="191">
        <f>Cartera[[#This Row],[Vencimiento]]-Cartera[[#This Row],[Emision]]</f>
        <v>29.999756944445835</v>
      </c>
      <c r="W26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1" s="204" t="str">
        <f>_xlfn.XLOOKUP(Cartera[[#This Row],[Nombre tercero]],Vendedor[Nombre],Vendedor[Vendedor],"",0,-1)</f>
        <v>ANGELA SILVESTRE</v>
      </c>
      <c r="Y261" s="204"/>
    </row>
    <row r="262" spans="1:25" ht="21" customHeight="1">
      <c r="A262" s="12" t="str">
        <f t="shared" si="10"/>
        <v>CAJA COLOMBIANA DE SUBSIDIO FAMILIAR COLSUBSIDIO</v>
      </c>
      <c r="B262" s="199" t="s">
        <v>1210</v>
      </c>
      <c r="C262" s="200">
        <v>22819</v>
      </c>
      <c r="D262" s="54">
        <v>3</v>
      </c>
      <c r="E262" s="202">
        <v>45990.552418981482</v>
      </c>
      <c r="F262" s="202">
        <v>46020.552210648151</v>
      </c>
      <c r="G262" s="203">
        <v>16</v>
      </c>
      <c r="H262" s="203">
        <v>3267000</v>
      </c>
      <c r="I262" s="203">
        <v>3267000</v>
      </c>
      <c r="J262" s="203">
        <v>0</v>
      </c>
      <c r="K262" s="203">
        <v>0</v>
      </c>
      <c r="L262" s="203">
        <v>0</v>
      </c>
      <c r="M262" s="203">
        <v>3267000</v>
      </c>
      <c r="N262" s="203">
        <v>0</v>
      </c>
      <c r="O262" s="203">
        <v>0</v>
      </c>
      <c r="P262" s="191">
        <f>SUM(Cartera[[#This Row],[1_a_8]:[&gt;30]])</f>
        <v>3267000</v>
      </c>
      <c r="Q262" s="191">
        <f>+Cartera[[#This Row],[9_a_15]]+Cartera[[#This Row],[16_a_22]]+Cartera[[#This Row],[23_a_30]]</f>
        <v>3267000</v>
      </c>
      <c r="R262" s="191">
        <f>IF(Cartera[[#This Row],[Dias]]&gt;8,Cartera[[#This Row],[Total vencido]],0)</f>
        <v>3267000</v>
      </c>
      <c r="S262" s="191">
        <f>IF(Cartera[[#This Row],[Mas de 9]]&gt;0,Cartera[[#This Row],[Dias]],0)</f>
        <v>16</v>
      </c>
      <c r="T262" s="191">
        <f>IF(Cartera[[#This Row],[Dias]]&gt;99,Cartera[[#This Row],[Total vencido]],0)</f>
        <v>0</v>
      </c>
      <c r="U262" s="191">
        <f>IF(Cartera[[#This Row],[Mas de 100]]&gt;0,Cartera[[#This Row],[Dias]],0)</f>
        <v>0</v>
      </c>
      <c r="V262" s="191">
        <f>Cartera[[#This Row],[Vencimiento]]-Cartera[[#This Row],[Emision]]</f>
        <v>29.999791666668898</v>
      </c>
      <c r="W26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2" s="204" t="str">
        <f>_xlfn.XLOOKUP(Cartera[[#This Row],[Nombre tercero]],Vendedor[Nombre],Vendedor[Vendedor],"",0,-1)</f>
        <v>ANGELA SILVESTRE</v>
      </c>
      <c r="Y262" s="204"/>
    </row>
    <row r="263" spans="1:25" ht="21" customHeight="1">
      <c r="A263" s="12" t="str">
        <f t="shared" si="10"/>
        <v>CAJA COLOMBIANA DE SUBSIDIO FAMILIAR COLSUBSIDIO</v>
      </c>
      <c r="B263" s="199" t="s">
        <v>1210</v>
      </c>
      <c r="C263" s="200">
        <v>22821</v>
      </c>
      <c r="D263" s="54">
        <v>3</v>
      </c>
      <c r="E263" s="202">
        <v>45990.561736111114</v>
      </c>
      <c r="F263" s="202">
        <v>46020.561574074076</v>
      </c>
      <c r="G263" s="203">
        <v>16</v>
      </c>
      <c r="H263" s="203">
        <v>729000</v>
      </c>
      <c r="I263" s="203">
        <v>729000</v>
      </c>
      <c r="J263" s="203">
        <v>0</v>
      </c>
      <c r="K263" s="203">
        <v>0</v>
      </c>
      <c r="L263" s="203">
        <v>0</v>
      </c>
      <c r="M263" s="203">
        <v>729000</v>
      </c>
      <c r="N263" s="203">
        <v>0</v>
      </c>
      <c r="O263" s="203">
        <v>0</v>
      </c>
      <c r="P263" s="191">
        <f>SUM(Cartera[[#This Row],[1_a_8]:[&gt;30]])</f>
        <v>729000</v>
      </c>
      <c r="Q263" s="191">
        <f>+Cartera[[#This Row],[9_a_15]]+Cartera[[#This Row],[16_a_22]]+Cartera[[#This Row],[23_a_30]]</f>
        <v>729000</v>
      </c>
      <c r="R263" s="191">
        <f>IF(Cartera[[#This Row],[Dias]]&gt;8,Cartera[[#This Row],[Total vencido]],0)</f>
        <v>729000</v>
      </c>
      <c r="S263" s="191">
        <f>IF(Cartera[[#This Row],[Mas de 9]]&gt;0,Cartera[[#This Row],[Dias]],0)</f>
        <v>16</v>
      </c>
      <c r="T263" s="191">
        <f>IF(Cartera[[#This Row],[Dias]]&gt;99,Cartera[[#This Row],[Total vencido]],0)</f>
        <v>0</v>
      </c>
      <c r="U263" s="191">
        <f>IF(Cartera[[#This Row],[Mas de 100]]&gt;0,Cartera[[#This Row],[Dias]],0)</f>
        <v>0</v>
      </c>
      <c r="V263" s="191">
        <f>Cartera[[#This Row],[Vencimiento]]-Cartera[[#This Row],[Emision]]</f>
        <v>29.999837962961465</v>
      </c>
      <c r="W26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3" s="204" t="str">
        <f>_xlfn.XLOOKUP(Cartera[[#This Row],[Nombre tercero]],Vendedor[Nombre],Vendedor[Vendedor],"",0,-1)</f>
        <v>ANGELA SILVESTRE</v>
      </c>
      <c r="Y263" s="204"/>
    </row>
    <row r="264" spans="1:25" ht="21" customHeight="1">
      <c r="A264" s="12" t="str">
        <f t="shared" si="10"/>
        <v>CAJA COLOMBIANA DE SUBSIDIO FAMILIAR COLSUBSIDIO</v>
      </c>
      <c r="B264" s="199" t="s">
        <v>1210</v>
      </c>
      <c r="C264" s="200">
        <v>22823</v>
      </c>
      <c r="D264" s="54">
        <v>3</v>
      </c>
      <c r="E264" s="198">
        <v>45991.572152777779</v>
      </c>
      <c r="F264" s="198">
        <v>46021.5703125</v>
      </c>
      <c r="G264" s="54">
        <v>15</v>
      </c>
      <c r="H264" s="54">
        <v>467600</v>
      </c>
      <c r="I264" s="54">
        <v>467600</v>
      </c>
      <c r="J264" s="54">
        <v>0</v>
      </c>
      <c r="K264" s="54">
        <v>0</v>
      </c>
      <c r="L264" s="54">
        <v>467600</v>
      </c>
      <c r="M264" s="54">
        <v>0</v>
      </c>
      <c r="N264" s="54">
        <v>0</v>
      </c>
      <c r="O264" s="54">
        <v>0</v>
      </c>
      <c r="P264" s="30">
        <f>SUM(Cartera[[#This Row],[1_a_8]:[&gt;30]])</f>
        <v>467600</v>
      </c>
      <c r="Q264" s="22">
        <f>+Cartera[[#This Row],[9_a_15]]+Cartera[[#This Row],[16_a_22]]+Cartera[[#This Row],[23_a_30]]</f>
        <v>467600</v>
      </c>
      <c r="R264" s="22">
        <f>IF(Cartera[[#This Row],[Dias]]&gt;8,Cartera[[#This Row],[Total vencido]],0)</f>
        <v>467600</v>
      </c>
      <c r="S264" s="22">
        <f>IF(Cartera[[#This Row],[Mas de 9]]&gt;0,Cartera[[#This Row],[Dias]],0)</f>
        <v>15</v>
      </c>
      <c r="T264" s="30">
        <f>IF(Cartera[[#This Row],[Dias]]&gt;99,Cartera[[#This Row],[Total vencido]],0)</f>
        <v>0</v>
      </c>
      <c r="U264" s="30">
        <f>IF(Cartera[[#This Row],[Mas de 100]]&gt;0,Cartera[[#This Row],[Dias]],0)</f>
        <v>0</v>
      </c>
      <c r="V264" s="31">
        <f>Cartera[[#This Row],[Vencimiento]]-Cartera[[#This Row],[Emision]]</f>
        <v>29.998159722221317</v>
      </c>
      <c r="W26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4" s="205" t="str">
        <f>_xlfn.XLOOKUP(Cartera[[#This Row],[Nombre tercero]],Vendedor[Nombre],Vendedor[Vendedor],"",0,-1)</f>
        <v>ANGELA SILVESTRE</v>
      </c>
      <c r="Y264" s="204"/>
    </row>
    <row r="265" spans="1:25" ht="21" customHeight="1">
      <c r="A265" s="12" t="str">
        <f t="shared" si="10"/>
        <v>CAJA COLOMBIANA DE SUBSIDIO FAMILIAR COLSUBSIDIO</v>
      </c>
      <c r="B265" s="199" t="s">
        <v>1210</v>
      </c>
      <c r="C265" s="200">
        <v>22824</v>
      </c>
      <c r="D265" s="54">
        <v>3</v>
      </c>
      <c r="E265" s="202">
        <v>45991.572847222225</v>
      </c>
      <c r="F265" s="202">
        <v>46021.572685185187</v>
      </c>
      <c r="G265" s="203">
        <v>15</v>
      </c>
      <c r="H265" s="203">
        <v>105800</v>
      </c>
      <c r="I265" s="203">
        <v>105800</v>
      </c>
      <c r="J265" s="203">
        <v>0</v>
      </c>
      <c r="K265" s="203">
        <v>0</v>
      </c>
      <c r="L265" s="203">
        <v>105800</v>
      </c>
      <c r="M265" s="203">
        <v>0</v>
      </c>
      <c r="N265" s="203">
        <v>0</v>
      </c>
      <c r="O265" s="203">
        <v>0</v>
      </c>
      <c r="P265" s="191">
        <f>SUM(Cartera[[#This Row],[1_a_8]:[&gt;30]])</f>
        <v>105800</v>
      </c>
      <c r="Q265" s="191">
        <f>+Cartera[[#This Row],[9_a_15]]+Cartera[[#This Row],[16_a_22]]+Cartera[[#This Row],[23_a_30]]</f>
        <v>105800</v>
      </c>
      <c r="R265" s="191">
        <f>IF(Cartera[[#This Row],[Dias]]&gt;8,Cartera[[#This Row],[Total vencido]],0)</f>
        <v>105800</v>
      </c>
      <c r="S265" s="191">
        <f>IF(Cartera[[#This Row],[Mas de 9]]&gt;0,Cartera[[#This Row],[Dias]],0)</f>
        <v>15</v>
      </c>
      <c r="T265" s="191">
        <f>IF(Cartera[[#This Row],[Dias]]&gt;99,Cartera[[#This Row],[Total vencido]],0)</f>
        <v>0</v>
      </c>
      <c r="U265" s="191">
        <f>IF(Cartera[[#This Row],[Mas de 100]]&gt;0,Cartera[[#This Row],[Dias]],0)</f>
        <v>0</v>
      </c>
      <c r="V265" s="191">
        <f>Cartera[[#This Row],[Vencimiento]]-Cartera[[#This Row],[Emision]]</f>
        <v>29.999837962961465</v>
      </c>
      <c r="W26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5" s="204" t="str">
        <f>_xlfn.XLOOKUP(Cartera[[#This Row],[Nombre tercero]],Vendedor[Nombre],Vendedor[Vendedor],"",0,-1)</f>
        <v>ANGELA SILVESTRE</v>
      </c>
      <c r="Y265" s="204"/>
    </row>
    <row r="266" spans="1:25" ht="21" customHeight="1">
      <c r="A266" s="12" t="str">
        <f t="shared" si="10"/>
        <v>CAJA COLOMBIANA DE SUBSIDIO FAMILIAR COLSUBSIDIO</v>
      </c>
      <c r="B266" s="199" t="s">
        <v>1210</v>
      </c>
      <c r="C266" s="200">
        <v>22825</v>
      </c>
      <c r="D266" s="54">
        <v>3</v>
      </c>
      <c r="E266" s="202">
        <v>45991.573472222219</v>
      </c>
      <c r="F266" s="202">
        <v>46021.573310185187</v>
      </c>
      <c r="G266" s="203">
        <v>15</v>
      </c>
      <c r="H266" s="203">
        <v>5497800</v>
      </c>
      <c r="I266" s="203">
        <v>5497800</v>
      </c>
      <c r="J266" s="203">
        <v>0</v>
      </c>
      <c r="K266" s="203">
        <v>0</v>
      </c>
      <c r="L266" s="203">
        <v>5497800</v>
      </c>
      <c r="M266" s="203">
        <v>0</v>
      </c>
      <c r="N266" s="203">
        <v>0</v>
      </c>
      <c r="O266" s="203">
        <v>0</v>
      </c>
      <c r="P266" s="191">
        <f>SUM(Cartera[[#This Row],[1_a_8]:[&gt;30]])</f>
        <v>5497800</v>
      </c>
      <c r="Q266" s="191">
        <f>+Cartera[[#This Row],[9_a_15]]+Cartera[[#This Row],[16_a_22]]+Cartera[[#This Row],[23_a_30]]</f>
        <v>5497800</v>
      </c>
      <c r="R266" s="191">
        <f>IF(Cartera[[#This Row],[Dias]]&gt;8,Cartera[[#This Row],[Total vencido]],0)</f>
        <v>5497800</v>
      </c>
      <c r="S266" s="191">
        <f>IF(Cartera[[#This Row],[Mas de 9]]&gt;0,Cartera[[#This Row],[Dias]],0)</f>
        <v>15</v>
      </c>
      <c r="T266" s="191">
        <f>IF(Cartera[[#This Row],[Dias]]&gt;99,Cartera[[#This Row],[Total vencido]],0)</f>
        <v>0</v>
      </c>
      <c r="U266" s="191">
        <f>IF(Cartera[[#This Row],[Mas de 100]]&gt;0,Cartera[[#This Row],[Dias]],0)</f>
        <v>0</v>
      </c>
      <c r="V266" s="191">
        <f>Cartera[[#This Row],[Vencimiento]]-Cartera[[#This Row],[Emision]]</f>
        <v>29.999837962968741</v>
      </c>
      <c r="W26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6" s="204" t="str">
        <f>_xlfn.XLOOKUP(Cartera[[#This Row],[Nombre tercero]],Vendedor[Nombre],Vendedor[Vendedor],"",0,-1)</f>
        <v>ANGELA SILVESTRE</v>
      </c>
      <c r="Y266" s="204"/>
    </row>
    <row r="267" spans="1:25" ht="21" customHeight="1">
      <c r="A267" s="12" t="str">
        <f t="shared" si="10"/>
        <v>CAJA COLOMBIANA DE SUBSIDIO FAMILIAR COLSUBSIDIO</v>
      </c>
      <c r="B267" s="199" t="s">
        <v>1210</v>
      </c>
      <c r="C267" s="200">
        <v>22826</v>
      </c>
      <c r="D267" s="54">
        <v>3</v>
      </c>
      <c r="E267" s="202">
        <v>45991.605856481481</v>
      </c>
      <c r="F267" s="202">
        <v>46021.605694444443</v>
      </c>
      <c r="G267" s="203">
        <v>15</v>
      </c>
      <c r="H267" s="203">
        <v>4385710</v>
      </c>
      <c r="I267" s="203">
        <v>4385710</v>
      </c>
      <c r="J267" s="203">
        <v>0</v>
      </c>
      <c r="K267" s="203">
        <v>0</v>
      </c>
      <c r="L267" s="203">
        <v>4385710</v>
      </c>
      <c r="M267" s="203">
        <v>0</v>
      </c>
      <c r="N267" s="203">
        <v>0</v>
      </c>
      <c r="O267" s="203">
        <v>0</v>
      </c>
      <c r="P267" s="191">
        <f>SUM(Cartera[[#This Row],[1_a_8]:[&gt;30]])</f>
        <v>4385710</v>
      </c>
      <c r="Q267" s="191">
        <f>+Cartera[[#This Row],[9_a_15]]+Cartera[[#This Row],[16_a_22]]+Cartera[[#This Row],[23_a_30]]</f>
        <v>4385710</v>
      </c>
      <c r="R267" s="191">
        <f>IF(Cartera[[#This Row],[Dias]]&gt;8,Cartera[[#This Row],[Total vencido]],0)</f>
        <v>4385710</v>
      </c>
      <c r="S267" s="191">
        <f>IF(Cartera[[#This Row],[Mas de 9]]&gt;0,Cartera[[#This Row],[Dias]],0)</f>
        <v>15</v>
      </c>
      <c r="T267" s="191">
        <f>IF(Cartera[[#This Row],[Dias]]&gt;99,Cartera[[#This Row],[Total vencido]],0)</f>
        <v>0</v>
      </c>
      <c r="U267" s="191">
        <f>IF(Cartera[[#This Row],[Mas de 100]]&gt;0,Cartera[[#This Row],[Dias]],0)</f>
        <v>0</v>
      </c>
      <c r="V267" s="191">
        <f>Cartera[[#This Row],[Vencimiento]]-Cartera[[#This Row],[Emision]]</f>
        <v>29.999837962961465</v>
      </c>
      <c r="W26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7" s="204" t="str">
        <f>_xlfn.XLOOKUP(Cartera[[#This Row],[Nombre tercero]],Vendedor[Nombre],Vendedor[Vendedor],"",0,-1)</f>
        <v>ANGELA SILVESTRE</v>
      </c>
      <c r="Y267" s="204"/>
    </row>
    <row r="268" spans="1:25" ht="21" customHeight="1">
      <c r="A268" s="12" t="str">
        <f t="shared" si="10"/>
        <v>CAJA COLOMBIANA DE SUBSIDIO FAMILIAR COLSUBSIDIO</v>
      </c>
      <c r="B268" s="199" t="s">
        <v>1210</v>
      </c>
      <c r="C268" s="200">
        <v>22827</v>
      </c>
      <c r="D268" s="54">
        <v>4</v>
      </c>
      <c r="E268" s="202">
        <v>45991.607002314813</v>
      </c>
      <c r="F268" s="202">
        <v>46021.606828703705</v>
      </c>
      <c r="G268" s="203">
        <v>15</v>
      </c>
      <c r="H268" s="203">
        <v>342700</v>
      </c>
      <c r="I268" s="203">
        <v>342700</v>
      </c>
      <c r="J268" s="203">
        <v>0</v>
      </c>
      <c r="K268" s="203">
        <v>0</v>
      </c>
      <c r="L268" s="203">
        <v>342700</v>
      </c>
      <c r="M268" s="203">
        <v>0</v>
      </c>
      <c r="N268" s="203">
        <v>0</v>
      </c>
      <c r="O268" s="203">
        <v>0</v>
      </c>
      <c r="P268" s="191">
        <f>SUM(Cartera[[#This Row],[1_a_8]:[&gt;30]])</f>
        <v>342700</v>
      </c>
      <c r="Q268" s="191">
        <f>+Cartera[[#This Row],[9_a_15]]+Cartera[[#This Row],[16_a_22]]+Cartera[[#This Row],[23_a_30]]</f>
        <v>342700</v>
      </c>
      <c r="R268" s="191">
        <f>IF(Cartera[[#This Row],[Dias]]&gt;8,Cartera[[#This Row],[Total vencido]],0)</f>
        <v>342700</v>
      </c>
      <c r="S268" s="191">
        <f>IF(Cartera[[#This Row],[Mas de 9]]&gt;0,Cartera[[#This Row],[Dias]],0)</f>
        <v>15</v>
      </c>
      <c r="T268" s="191">
        <f>IF(Cartera[[#This Row],[Dias]]&gt;99,Cartera[[#This Row],[Total vencido]],0)</f>
        <v>0</v>
      </c>
      <c r="U268" s="191">
        <f>IF(Cartera[[#This Row],[Mas de 100]]&gt;0,Cartera[[#This Row],[Dias]],0)</f>
        <v>0</v>
      </c>
      <c r="V268" s="191">
        <f>Cartera[[#This Row],[Vencimiento]]-Cartera[[#This Row],[Emision]]</f>
        <v>29.999826388891961</v>
      </c>
      <c r="W26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8" s="204" t="str">
        <f>_xlfn.XLOOKUP(Cartera[[#This Row],[Nombre tercero]],Vendedor[Nombre],Vendedor[Vendedor],"",0,-1)</f>
        <v>ANGELA SILVESTRE</v>
      </c>
      <c r="Y268" s="204"/>
    </row>
    <row r="269" spans="1:25" ht="21" customHeight="1">
      <c r="A269" s="12" t="str">
        <f t="shared" si="10"/>
        <v>CAJA COLOMBIANA DE SUBSIDIO FAMILIAR COLSUBSIDIO</v>
      </c>
      <c r="B269" s="199" t="s">
        <v>1210</v>
      </c>
      <c r="C269" s="200">
        <v>22828</v>
      </c>
      <c r="D269" s="54">
        <v>3</v>
      </c>
      <c r="E269" s="198">
        <v>45991.607662037037</v>
      </c>
      <c r="F269" s="198">
        <v>46021.607442129629</v>
      </c>
      <c r="G269" s="54">
        <v>15</v>
      </c>
      <c r="H269" s="54">
        <v>1873200</v>
      </c>
      <c r="I269" s="54">
        <v>1873200</v>
      </c>
      <c r="J269" s="54">
        <v>0</v>
      </c>
      <c r="K269" s="54">
        <v>0</v>
      </c>
      <c r="L269" s="54">
        <v>1873200</v>
      </c>
      <c r="M269" s="54">
        <v>0</v>
      </c>
      <c r="N269" s="54">
        <v>0</v>
      </c>
      <c r="O269" s="54">
        <v>0</v>
      </c>
      <c r="P269" s="30">
        <f>SUM(Cartera[[#This Row],[1_a_8]:[&gt;30]])</f>
        <v>1873200</v>
      </c>
      <c r="Q269" s="30">
        <f>+Cartera[[#This Row],[9_a_15]]+Cartera[[#This Row],[16_a_22]]+Cartera[[#This Row],[23_a_30]]</f>
        <v>1873200</v>
      </c>
      <c r="R269" s="30">
        <f>IF(Cartera[[#This Row],[Dias]]&gt;8,Cartera[[#This Row],[Total vencido]],0)</f>
        <v>1873200</v>
      </c>
      <c r="S269" s="30">
        <f>IF(Cartera[[#This Row],[Mas de 9]]&gt;0,Cartera[[#This Row],[Dias]],0)</f>
        <v>15</v>
      </c>
      <c r="T269" s="30">
        <f>IF(Cartera[[#This Row],[Dias]]&gt;99,Cartera[[#This Row],[Total vencido]],0)</f>
        <v>0</v>
      </c>
      <c r="U269" s="30">
        <f>IF(Cartera[[#This Row],[Mas de 100]]&gt;0,Cartera[[#This Row],[Dias]],0)</f>
        <v>0</v>
      </c>
      <c r="V269" s="30">
        <f>Cartera[[#This Row],[Vencimiento]]-Cartera[[#This Row],[Emision]]</f>
        <v>29.999780092592118</v>
      </c>
      <c r="W26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9" s="205" t="str">
        <f>_xlfn.XLOOKUP(Cartera[[#This Row],[Nombre tercero]],Vendedor[Nombre],Vendedor[Vendedor],"",0,-1)</f>
        <v>ANGELA SILVESTRE</v>
      </c>
      <c r="Y269" s="204"/>
    </row>
    <row r="270" spans="1:25" ht="21" customHeight="1">
      <c r="A270" s="12" t="str">
        <f t="shared" si="10"/>
        <v>CAJA COLOMBIANA DE SUBSIDIO FAMILIAR COLSUBSIDIO</v>
      </c>
      <c r="B270" s="199" t="s">
        <v>1210</v>
      </c>
      <c r="C270" s="200">
        <v>22829</v>
      </c>
      <c r="D270" s="54">
        <v>3</v>
      </c>
      <c r="E270" s="198">
        <v>45991.608171296299</v>
      </c>
      <c r="F270" s="198">
        <v>46021.608171296299</v>
      </c>
      <c r="G270" s="54">
        <v>15</v>
      </c>
      <c r="H270" s="54">
        <v>448500</v>
      </c>
      <c r="I270" s="54">
        <v>448500</v>
      </c>
      <c r="J270" s="54">
        <v>0</v>
      </c>
      <c r="K270" s="54">
        <v>0</v>
      </c>
      <c r="L270" s="54">
        <v>448500</v>
      </c>
      <c r="M270" s="54">
        <v>0</v>
      </c>
      <c r="N270" s="54">
        <v>0</v>
      </c>
      <c r="O270" s="54">
        <v>0</v>
      </c>
      <c r="P270" s="30">
        <f>SUM(Cartera[[#This Row],[1_a_8]:[&gt;30]])</f>
        <v>448500</v>
      </c>
      <c r="Q270" s="30">
        <f>+Cartera[[#This Row],[9_a_15]]+Cartera[[#This Row],[16_a_22]]+Cartera[[#This Row],[23_a_30]]</f>
        <v>448500</v>
      </c>
      <c r="R270" s="30">
        <f>IF(Cartera[[#This Row],[Dias]]&gt;8,Cartera[[#This Row],[Total vencido]],0)</f>
        <v>448500</v>
      </c>
      <c r="S270" s="30">
        <f>IF(Cartera[[#This Row],[Mas de 9]]&gt;0,Cartera[[#This Row],[Dias]],0)</f>
        <v>15</v>
      </c>
      <c r="T270" s="30">
        <f>IF(Cartera[[#This Row],[Dias]]&gt;99,Cartera[[#This Row],[Total vencido]],0)</f>
        <v>0</v>
      </c>
      <c r="U270" s="30">
        <f>IF(Cartera[[#This Row],[Mas de 100]]&gt;0,Cartera[[#This Row],[Dias]],0)</f>
        <v>0</v>
      </c>
      <c r="V270" s="30">
        <f>Cartera[[#This Row],[Vencimiento]]-Cartera[[#This Row],[Emision]]</f>
        <v>30</v>
      </c>
      <c r="W27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0" s="205" t="str">
        <f>_xlfn.XLOOKUP(Cartera[[#This Row],[Nombre tercero]],Vendedor[Nombre],Vendedor[Vendedor],"",0,-1)</f>
        <v>ANGELA SILVESTRE</v>
      </c>
      <c r="Y270" s="204"/>
    </row>
    <row r="271" spans="1:25" ht="21" customHeight="1">
      <c r="A271" s="12" t="str">
        <f t="shared" si="10"/>
        <v>CAJA COLOMBIANA DE SUBSIDIO FAMILIAR COLSUBSIDIO</v>
      </c>
      <c r="B271" s="199" t="s">
        <v>1210</v>
      </c>
      <c r="C271" s="200">
        <v>22830</v>
      </c>
      <c r="D271" s="54">
        <v>3</v>
      </c>
      <c r="E271" s="198">
        <v>45991.610289351855</v>
      </c>
      <c r="F271" s="198">
        <v>46021.608900462961</v>
      </c>
      <c r="G271" s="54">
        <v>15</v>
      </c>
      <c r="H271" s="54">
        <v>3214200</v>
      </c>
      <c r="I271" s="54">
        <v>3214200</v>
      </c>
      <c r="J271" s="54">
        <v>0</v>
      </c>
      <c r="K271" s="54">
        <v>0</v>
      </c>
      <c r="L271" s="54">
        <v>3214200</v>
      </c>
      <c r="M271" s="54">
        <v>0</v>
      </c>
      <c r="N271" s="54">
        <v>0</v>
      </c>
      <c r="O271" s="54">
        <v>0</v>
      </c>
      <c r="P271" s="30">
        <f>SUM(Cartera[[#This Row],[1_a_8]:[&gt;30]])</f>
        <v>3214200</v>
      </c>
      <c r="Q271" s="30">
        <f>+Cartera[[#This Row],[9_a_15]]+Cartera[[#This Row],[16_a_22]]+Cartera[[#This Row],[23_a_30]]</f>
        <v>3214200</v>
      </c>
      <c r="R271" s="30">
        <f>IF(Cartera[[#This Row],[Dias]]&gt;8,Cartera[[#This Row],[Total vencido]],0)</f>
        <v>3214200</v>
      </c>
      <c r="S271" s="30">
        <f>IF(Cartera[[#This Row],[Mas de 9]]&gt;0,Cartera[[#This Row],[Dias]],0)</f>
        <v>15</v>
      </c>
      <c r="T271" s="30">
        <f>IF(Cartera[[#This Row],[Dias]]&gt;99,Cartera[[#This Row],[Total vencido]],0)</f>
        <v>0</v>
      </c>
      <c r="U271" s="30">
        <f>IF(Cartera[[#This Row],[Mas de 100]]&gt;0,Cartera[[#This Row],[Dias]],0)</f>
        <v>0</v>
      </c>
      <c r="V271" s="30">
        <f>Cartera[[#This Row],[Vencimiento]]-Cartera[[#This Row],[Emision]]</f>
        <v>29.998611111106584</v>
      </c>
      <c r="W27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1" s="205" t="str">
        <f>_xlfn.XLOOKUP(Cartera[[#This Row],[Nombre tercero]],Vendedor[Nombre],Vendedor[Vendedor],"",0,-1)</f>
        <v>ANGELA SILVESTRE</v>
      </c>
      <c r="Y271" s="204"/>
    </row>
    <row r="272" spans="1:25" ht="21" customHeight="1">
      <c r="A272" s="12" t="str">
        <f t="shared" ref="A272:A303" si="11">+A271</f>
        <v>CAJA COLOMBIANA DE SUBSIDIO FAMILIAR COLSUBSIDIO</v>
      </c>
      <c r="B272" s="199" t="s">
        <v>1210</v>
      </c>
      <c r="C272" s="200">
        <v>22831</v>
      </c>
      <c r="D272" s="54">
        <v>3</v>
      </c>
      <c r="E272" s="202">
        <v>45991.611435185187</v>
      </c>
      <c r="F272" s="202">
        <v>46021.611180555556</v>
      </c>
      <c r="G272" s="203">
        <v>15</v>
      </c>
      <c r="H272" s="203">
        <v>1953000</v>
      </c>
      <c r="I272" s="203">
        <v>1953000</v>
      </c>
      <c r="J272" s="203">
        <v>0</v>
      </c>
      <c r="K272" s="203">
        <v>0</v>
      </c>
      <c r="L272" s="203">
        <v>1953000</v>
      </c>
      <c r="M272" s="203">
        <v>0</v>
      </c>
      <c r="N272" s="203">
        <v>0</v>
      </c>
      <c r="O272" s="203">
        <v>0</v>
      </c>
      <c r="P272" s="191">
        <f>SUM(Cartera[[#This Row],[1_a_8]:[&gt;30]])</f>
        <v>1953000</v>
      </c>
      <c r="Q272" s="191">
        <f>+Cartera[[#This Row],[9_a_15]]+Cartera[[#This Row],[16_a_22]]+Cartera[[#This Row],[23_a_30]]</f>
        <v>1953000</v>
      </c>
      <c r="R272" s="191">
        <f>IF(Cartera[[#This Row],[Dias]]&gt;8,Cartera[[#This Row],[Total vencido]],0)</f>
        <v>1953000</v>
      </c>
      <c r="S272" s="191">
        <f>IF(Cartera[[#This Row],[Mas de 9]]&gt;0,Cartera[[#This Row],[Dias]],0)</f>
        <v>15</v>
      </c>
      <c r="T272" s="191">
        <f>IF(Cartera[[#This Row],[Dias]]&gt;99,Cartera[[#This Row],[Total vencido]],0)</f>
        <v>0</v>
      </c>
      <c r="U272" s="191">
        <f>IF(Cartera[[#This Row],[Mas de 100]]&gt;0,Cartera[[#This Row],[Dias]],0)</f>
        <v>0</v>
      </c>
      <c r="V272" s="191">
        <f>Cartera[[#This Row],[Vencimiento]]-Cartera[[#This Row],[Emision]]</f>
        <v>29.999745370369055</v>
      </c>
      <c r="W27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2" s="204" t="str">
        <f>_xlfn.XLOOKUP(Cartera[[#This Row],[Nombre tercero]],Vendedor[Nombre],Vendedor[Vendedor],"",0,-1)</f>
        <v>ANGELA SILVESTRE</v>
      </c>
      <c r="Y272" s="204"/>
    </row>
    <row r="273" spans="1:25" ht="21" customHeight="1">
      <c r="A273" s="12" t="str">
        <f t="shared" si="11"/>
        <v>CAJA COLOMBIANA DE SUBSIDIO FAMILIAR COLSUBSIDIO</v>
      </c>
      <c r="B273" s="199" t="s">
        <v>1210</v>
      </c>
      <c r="C273" s="200">
        <v>22832</v>
      </c>
      <c r="D273" s="54">
        <v>3</v>
      </c>
      <c r="E273" s="202">
        <v>45991.618923611109</v>
      </c>
      <c r="F273" s="202">
        <v>46021.617708333331</v>
      </c>
      <c r="G273" s="203">
        <v>15</v>
      </c>
      <c r="H273" s="203">
        <v>785200</v>
      </c>
      <c r="I273" s="203">
        <v>785200</v>
      </c>
      <c r="J273" s="203">
        <v>0</v>
      </c>
      <c r="K273" s="203">
        <v>0</v>
      </c>
      <c r="L273" s="203">
        <v>785200</v>
      </c>
      <c r="M273" s="203">
        <v>0</v>
      </c>
      <c r="N273" s="203">
        <v>0</v>
      </c>
      <c r="O273" s="203">
        <v>0</v>
      </c>
      <c r="P273" s="191">
        <f>SUM(Cartera[[#This Row],[1_a_8]:[&gt;30]])</f>
        <v>785200</v>
      </c>
      <c r="Q273" s="191">
        <f>+Cartera[[#This Row],[9_a_15]]+Cartera[[#This Row],[16_a_22]]+Cartera[[#This Row],[23_a_30]]</f>
        <v>785200</v>
      </c>
      <c r="R273" s="191">
        <f>IF(Cartera[[#This Row],[Dias]]&gt;8,Cartera[[#This Row],[Total vencido]],0)</f>
        <v>785200</v>
      </c>
      <c r="S273" s="191">
        <f>IF(Cartera[[#This Row],[Mas de 9]]&gt;0,Cartera[[#This Row],[Dias]],0)</f>
        <v>15</v>
      </c>
      <c r="T273" s="191">
        <f>IF(Cartera[[#This Row],[Dias]]&gt;99,Cartera[[#This Row],[Total vencido]],0)</f>
        <v>0</v>
      </c>
      <c r="U273" s="191">
        <f>IF(Cartera[[#This Row],[Mas de 100]]&gt;0,Cartera[[#This Row],[Dias]],0)</f>
        <v>0</v>
      </c>
      <c r="V273" s="191">
        <f>Cartera[[#This Row],[Vencimiento]]-Cartera[[#This Row],[Emision]]</f>
        <v>29.998784722221899</v>
      </c>
      <c r="W27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3" s="204" t="str">
        <f>_xlfn.XLOOKUP(Cartera[[#This Row],[Nombre tercero]],Vendedor[Nombre],Vendedor[Vendedor],"",0,-1)</f>
        <v>ANGELA SILVESTRE</v>
      </c>
      <c r="Y273" s="204"/>
    </row>
    <row r="274" spans="1:25" ht="21" customHeight="1">
      <c r="A274" s="12" t="str">
        <f t="shared" si="11"/>
        <v>CAJA COLOMBIANA DE SUBSIDIO FAMILIAR COLSUBSIDIO</v>
      </c>
      <c r="B274" s="199" t="s">
        <v>1210</v>
      </c>
      <c r="C274" s="200">
        <v>22833</v>
      </c>
      <c r="D274" s="54">
        <v>3</v>
      </c>
      <c r="E274" s="202">
        <v>45991.619814814818</v>
      </c>
      <c r="F274" s="202">
        <v>46021.619606481479</v>
      </c>
      <c r="G274" s="203">
        <v>15</v>
      </c>
      <c r="H274" s="203">
        <v>766700</v>
      </c>
      <c r="I274" s="203">
        <v>766700</v>
      </c>
      <c r="J274" s="203">
        <v>0</v>
      </c>
      <c r="K274" s="203">
        <v>0</v>
      </c>
      <c r="L274" s="203">
        <v>766700</v>
      </c>
      <c r="M274" s="203">
        <v>0</v>
      </c>
      <c r="N274" s="203">
        <v>0</v>
      </c>
      <c r="O274" s="203">
        <v>0</v>
      </c>
      <c r="P274" s="191">
        <f>SUM(Cartera[[#This Row],[1_a_8]:[&gt;30]])</f>
        <v>766700</v>
      </c>
      <c r="Q274" s="191">
        <f>+Cartera[[#This Row],[9_a_15]]+Cartera[[#This Row],[16_a_22]]+Cartera[[#This Row],[23_a_30]]</f>
        <v>766700</v>
      </c>
      <c r="R274" s="191">
        <f>IF(Cartera[[#This Row],[Dias]]&gt;8,Cartera[[#This Row],[Total vencido]],0)</f>
        <v>766700</v>
      </c>
      <c r="S274" s="191">
        <f>IF(Cartera[[#This Row],[Mas de 9]]&gt;0,Cartera[[#This Row],[Dias]],0)</f>
        <v>15</v>
      </c>
      <c r="T274" s="191">
        <f>IF(Cartera[[#This Row],[Dias]]&gt;99,Cartera[[#This Row],[Total vencido]],0)</f>
        <v>0</v>
      </c>
      <c r="U274" s="191">
        <f>IF(Cartera[[#This Row],[Mas de 100]]&gt;0,Cartera[[#This Row],[Dias]],0)</f>
        <v>0</v>
      </c>
      <c r="V274" s="191">
        <f>Cartera[[#This Row],[Vencimiento]]-Cartera[[#This Row],[Emision]]</f>
        <v>29.999791666661622</v>
      </c>
      <c r="W27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4" s="204" t="str">
        <f>_xlfn.XLOOKUP(Cartera[[#This Row],[Nombre tercero]],Vendedor[Nombre],Vendedor[Vendedor],"",0,-1)</f>
        <v>ANGELA SILVESTRE</v>
      </c>
      <c r="Y274" s="204"/>
    </row>
    <row r="275" spans="1:25" ht="21" customHeight="1">
      <c r="A275" s="12" t="str">
        <f t="shared" si="11"/>
        <v>CAJA COLOMBIANA DE SUBSIDIO FAMILIAR COLSUBSIDIO</v>
      </c>
      <c r="B275" s="199" t="s">
        <v>1210</v>
      </c>
      <c r="C275" s="200">
        <v>23406</v>
      </c>
      <c r="D275" s="54">
        <v>3</v>
      </c>
      <c r="E275" s="198">
        <v>46010.601527777777</v>
      </c>
      <c r="F275" s="198">
        <v>46040.601064814815</v>
      </c>
      <c r="G275" s="54">
        <v>-4</v>
      </c>
      <c r="H275" s="54">
        <v>2141240</v>
      </c>
      <c r="I275" s="54">
        <v>2141240</v>
      </c>
      <c r="J275" s="54">
        <v>2141240</v>
      </c>
      <c r="K275" s="54">
        <v>0</v>
      </c>
      <c r="L275" s="54">
        <v>0</v>
      </c>
      <c r="M275" s="54">
        <v>0</v>
      </c>
      <c r="N275" s="54">
        <v>0</v>
      </c>
      <c r="O275" s="54">
        <v>0</v>
      </c>
      <c r="P275" s="30">
        <f>SUM(Cartera[[#This Row],[1_a_8]:[&gt;30]])</f>
        <v>0</v>
      </c>
      <c r="Q275" s="30">
        <f>+Cartera[[#This Row],[9_a_15]]+Cartera[[#This Row],[16_a_22]]+Cartera[[#This Row],[23_a_30]]</f>
        <v>0</v>
      </c>
      <c r="R275" s="30">
        <f>IF(Cartera[[#This Row],[Dias]]&gt;8,Cartera[[#This Row],[Total vencido]],0)</f>
        <v>0</v>
      </c>
      <c r="S275" s="30">
        <f>IF(Cartera[[#This Row],[Mas de 9]]&gt;0,Cartera[[#This Row],[Dias]],0)</f>
        <v>0</v>
      </c>
      <c r="T275" s="30">
        <f>IF(Cartera[[#This Row],[Dias]]&gt;99,Cartera[[#This Row],[Total vencido]],0)</f>
        <v>0</v>
      </c>
      <c r="U275" s="30">
        <f>IF(Cartera[[#This Row],[Mas de 100]]&gt;0,Cartera[[#This Row],[Dias]],0)</f>
        <v>0</v>
      </c>
      <c r="V275" s="30">
        <f>Cartera[[#This Row],[Vencimiento]]-Cartera[[#This Row],[Emision]]</f>
        <v>29.999537037037953</v>
      </c>
      <c r="W27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5" s="205" t="str">
        <f>_xlfn.XLOOKUP(Cartera[[#This Row],[Nombre tercero]],Vendedor[Nombre],Vendedor[Vendedor],"",0,-1)</f>
        <v>ANGELA SILVESTRE</v>
      </c>
      <c r="Y275" s="204"/>
    </row>
    <row r="276" spans="1:25" ht="21" customHeight="1">
      <c r="A276" s="12" t="str">
        <f t="shared" si="11"/>
        <v>CAJA COLOMBIANA DE SUBSIDIO FAMILIAR COLSUBSIDIO</v>
      </c>
      <c r="B276" s="199" t="s">
        <v>1210</v>
      </c>
      <c r="C276" s="200">
        <v>23407</v>
      </c>
      <c r="D276" s="54">
        <v>3</v>
      </c>
      <c r="E276" s="198">
        <v>46010.602870370371</v>
      </c>
      <c r="F276" s="198">
        <v>46040.602685185186</v>
      </c>
      <c r="G276" s="54">
        <v>-4</v>
      </c>
      <c r="H276" s="54">
        <v>2157760</v>
      </c>
      <c r="I276" s="54">
        <v>2157760</v>
      </c>
      <c r="J276" s="54">
        <v>2157760</v>
      </c>
      <c r="K276" s="54">
        <v>0</v>
      </c>
      <c r="L276" s="54">
        <v>0</v>
      </c>
      <c r="M276" s="54">
        <v>0</v>
      </c>
      <c r="N276" s="54">
        <v>0</v>
      </c>
      <c r="O276" s="54">
        <v>0</v>
      </c>
      <c r="P276" s="30">
        <f>SUM(Cartera[[#This Row],[1_a_8]:[&gt;30]])</f>
        <v>0</v>
      </c>
      <c r="Q276" s="30">
        <f>+Cartera[[#This Row],[9_a_15]]+Cartera[[#This Row],[16_a_22]]+Cartera[[#This Row],[23_a_30]]</f>
        <v>0</v>
      </c>
      <c r="R276" s="30">
        <f>IF(Cartera[[#This Row],[Dias]]&gt;8,Cartera[[#This Row],[Total vencido]],0)</f>
        <v>0</v>
      </c>
      <c r="S276" s="30">
        <f>IF(Cartera[[#This Row],[Mas de 9]]&gt;0,Cartera[[#This Row],[Dias]],0)</f>
        <v>0</v>
      </c>
      <c r="T276" s="30">
        <f>IF(Cartera[[#This Row],[Dias]]&gt;99,Cartera[[#This Row],[Total vencido]],0)</f>
        <v>0</v>
      </c>
      <c r="U276" s="30">
        <f>IF(Cartera[[#This Row],[Mas de 100]]&gt;0,Cartera[[#This Row],[Dias]],0)</f>
        <v>0</v>
      </c>
      <c r="V276" s="30">
        <f>Cartera[[#This Row],[Vencimiento]]-Cartera[[#This Row],[Emision]]</f>
        <v>29.999814814815181</v>
      </c>
      <c r="W27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6" s="205" t="str">
        <f>_xlfn.XLOOKUP(Cartera[[#This Row],[Nombre tercero]],Vendedor[Nombre],Vendedor[Vendedor],"",0,-1)</f>
        <v>ANGELA SILVESTRE</v>
      </c>
      <c r="Y276" s="204"/>
    </row>
    <row r="277" spans="1:25" ht="21" customHeight="1">
      <c r="A277" s="12" t="str">
        <f t="shared" si="11"/>
        <v>CAJA COLOMBIANA DE SUBSIDIO FAMILIAR COLSUBSIDIO</v>
      </c>
      <c r="B277" s="199" t="s">
        <v>1210</v>
      </c>
      <c r="C277" s="200">
        <v>23408</v>
      </c>
      <c r="D277" s="54">
        <v>3</v>
      </c>
      <c r="E277" s="198">
        <v>46010.604050925926</v>
      </c>
      <c r="F277" s="198">
        <v>46040.604050925926</v>
      </c>
      <c r="G277" s="54">
        <v>-4</v>
      </c>
      <c r="H277" s="54">
        <v>108000</v>
      </c>
      <c r="I277" s="54">
        <v>108000</v>
      </c>
      <c r="J277" s="54">
        <v>108000</v>
      </c>
      <c r="K277" s="54">
        <v>0</v>
      </c>
      <c r="L277" s="54">
        <v>0</v>
      </c>
      <c r="M277" s="54">
        <v>0</v>
      </c>
      <c r="N277" s="54">
        <v>0</v>
      </c>
      <c r="O277" s="54">
        <v>0</v>
      </c>
      <c r="P277" s="30">
        <f>SUM(Cartera[[#This Row],[1_a_8]:[&gt;30]])</f>
        <v>0</v>
      </c>
      <c r="Q277" s="30">
        <f>+Cartera[[#This Row],[9_a_15]]+Cartera[[#This Row],[16_a_22]]+Cartera[[#This Row],[23_a_30]]</f>
        <v>0</v>
      </c>
      <c r="R277" s="30">
        <f>IF(Cartera[[#This Row],[Dias]]&gt;8,Cartera[[#This Row],[Total vencido]],0)</f>
        <v>0</v>
      </c>
      <c r="S277" s="30">
        <f>IF(Cartera[[#This Row],[Mas de 9]]&gt;0,Cartera[[#This Row],[Dias]],0)</f>
        <v>0</v>
      </c>
      <c r="T277" s="30">
        <f>IF(Cartera[[#This Row],[Dias]]&gt;99,Cartera[[#This Row],[Total vencido]],0)</f>
        <v>0</v>
      </c>
      <c r="U277" s="30">
        <f>IF(Cartera[[#This Row],[Mas de 100]]&gt;0,Cartera[[#This Row],[Dias]],0)</f>
        <v>0</v>
      </c>
      <c r="V277" s="31">
        <f>Cartera[[#This Row],[Vencimiento]]-Cartera[[#This Row],[Emision]]</f>
        <v>30</v>
      </c>
      <c r="W27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7" s="205" t="str">
        <f>_xlfn.XLOOKUP(Cartera[[#This Row],[Nombre tercero]],Vendedor[Nombre],Vendedor[Vendedor],"",0,-1)</f>
        <v>ANGELA SILVESTRE</v>
      </c>
      <c r="Y277" s="204"/>
    </row>
    <row r="278" spans="1:25" ht="21" customHeight="1">
      <c r="A278" s="12" t="str">
        <f t="shared" si="11"/>
        <v>CAJA COLOMBIANA DE SUBSIDIO FAMILIAR COLSUBSIDIO</v>
      </c>
      <c r="B278" s="199" t="s">
        <v>1210</v>
      </c>
      <c r="C278" s="200">
        <v>23409</v>
      </c>
      <c r="D278" s="54">
        <v>3</v>
      </c>
      <c r="E278" s="198">
        <v>46010.605254629627</v>
      </c>
      <c r="F278" s="198">
        <v>46040.60491898148</v>
      </c>
      <c r="G278" s="54">
        <v>-4</v>
      </c>
      <c r="H278" s="54">
        <v>501600</v>
      </c>
      <c r="I278" s="54">
        <v>501600</v>
      </c>
      <c r="J278" s="54">
        <v>501600</v>
      </c>
      <c r="K278" s="54">
        <v>0</v>
      </c>
      <c r="L278" s="54">
        <v>0</v>
      </c>
      <c r="M278" s="54">
        <v>0</v>
      </c>
      <c r="N278" s="54">
        <v>0</v>
      </c>
      <c r="O278" s="54">
        <v>0</v>
      </c>
      <c r="P278" s="191">
        <f>SUM(Cartera[[#This Row],[1_a_8]:[&gt;30]])</f>
        <v>0</v>
      </c>
      <c r="Q278" s="191">
        <f>+Cartera[[#This Row],[9_a_15]]+Cartera[[#This Row],[16_a_22]]+Cartera[[#This Row],[23_a_30]]</f>
        <v>0</v>
      </c>
      <c r="R278" s="191">
        <f>IF(Cartera[[#This Row],[Dias]]&gt;8,Cartera[[#This Row],[Total vencido]],0)</f>
        <v>0</v>
      </c>
      <c r="S278" s="191">
        <f>IF(Cartera[[#This Row],[Mas de 9]]&gt;0,Cartera[[#This Row],[Dias]],0)</f>
        <v>0</v>
      </c>
      <c r="T278" s="191">
        <f>IF(Cartera[[#This Row],[Dias]]&gt;99,Cartera[[#This Row],[Total vencido]],0)</f>
        <v>0</v>
      </c>
      <c r="U278" s="191">
        <f>IF(Cartera[[#This Row],[Mas de 100]]&gt;0,Cartera[[#This Row],[Dias]],0)</f>
        <v>0</v>
      </c>
      <c r="V278" s="191">
        <f>Cartera[[#This Row],[Vencimiento]]-Cartera[[#This Row],[Emision]]</f>
        <v>29.999664351853426</v>
      </c>
      <c r="W27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8" s="204" t="str">
        <f>_xlfn.XLOOKUP(Cartera[[#This Row],[Nombre tercero]],Vendedor[Nombre],Vendedor[Vendedor],"",0,-1)</f>
        <v>ANGELA SILVESTRE</v>
      </c>
      <c r="Y278" s="204"/>
    </row>
    <row r="279" spans="1:25" ht="21" customHeight="1">
      <c r="A279" s="12" t="str">
        <f t="shared" si="11"/>
        <v>CAJA COLOMBIANA DE SUBSIDIO FAMILIAR COLSUBSIDIO</v>
      </c>
      <c r="B279" s="199" t="s">
        <v>1210</v>
      </c>
      <c r="C279" s="200">
        <v>23410</v>
      </c>
      <c r="D279" s="54">
        <v>3</v>
      </c>
      <c r="E279" s="202">
        <v>46010.605821759258</v>
      </c>
      <c r="F279" s="202">
        <v>46040.605821759258</v>
      </c>
      <c r="G279" s="203">
        <v>-4</v>
      </c>
      <c r="H279" s="203">
        <v>2210600</v>
      </c>
      <c r="I279" s="203">
        <v>2210600</v>
      </c>
      <c r="J279" s="203">
        <v>2210600</v>
      </c>
      <c r="K279" s="203">
        <v>0</v>
      </c>
      <c r="L279" s="203">
        <v>0</v>
      </c>
      <c r="M279" s="203">
        <v>0</v>
      </c>
      <c r="N279" s="203">
        <v>0</v>
      </c>
      <c r="O279" s="203">
        <v>0</v>
      </c>
      <c r="P279" s="191">
        <f>SUM(Cartera[[#This Row],[1_a_8]:[&gt;30]])</f>
        <v>0</v>
      </c>
      <c r="Q279" s="191">
        <f>+Cartera[[#This Row],[9_a_15]]+Cartera[[#This Row],[16_a_22]]+Cartera[[#This Row],[23_a_30]]</f>
        <v>0</v>
      </c>
      <c r="R279" s="191">
        <f>IF(Cartera[[#This Row],[Dias]]&gt;8,Cartera[[#This Row],[Total vencido]],0)</f>
        <v>0</v>
      </c>
      <c r="S279" s="191">
        <f>IF(Cartera[[#This Row],[Mas de 9]]&gt;0,Cartera[[#This Row],[Dias]],0)</f>
        <v>0</v>
      </c>
      <c r="T279" s="191">
        <f>IF(Cartera[[#This Row],[Dias]]&gt;99,Cartera[[#This Row],[Total vencido]],0)</f>
        <v>0</v>
      </c>
      <c r="U279" s="191">
        <f>IF(Cartera[[#This Row],[Mas de 100]]&gt;0,Cartera[[#This Row],[Dias]],0)</f>
        <v>0</v>
      </c>
      <c r="V279" s="191">
        <f>Cartera[[#This Row],[Vencimiento]]-Cartera[[#This Row],[Emision]]</f>
        <v>30</v>
      </c>
      <c r="W2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9" s="204" t="str">
        <f>_xlfn.XLOOKUP(Cartera[[#This Row],[Nombre tercero]],Vendedor[Nombre],Vendedor[Vendedor],"",0,-1)</f>
        <v>ANGELA SILVESTRE</v>
      </c>
      <c r="Y279" s="204"/>
    </row>
    <row r="280" spans="1:25" ht="21" customHeight="1">
      <c r="A280" s="12" t="str">
        <f t="shared" si="11"/>
        <v>CAJA COLOMBIANA DE SUBSIDIO FAMILIAR COLSUBSIDIO</v>
      </c>
      <c r="B280" s="199" t="s">
        <v>1210</v>
      </c>
      <c r="C280" s="200">
        <v>23411</v>
      </c>
      <c r="D280" s="54">
        <v>3</v>
      </c>
      <c r="E280" s="202">
        <v>46010.606863425928</v>
      </c>
      <c r="F280" s="202">
        <v>46040.606712962966</v>
      </c>
      <c r="G280" s="203">
        <v>-4</v>
      </c>
      <c r="H280" s="203">
        <v>2881900</v>
      </c>
      <c r="I280" s="203">
        <v>2881900</v>
      </c>
      <c r="J280" s="203">
        <v>2881900</v>
      </c>
      <c r="K280" s="203">
        <v>0</v>
      </c>
      <c r="L280" s="203">
        <v>0</v>
      </c>
      <c r="M280" s="203">
        <v>0</v>
      </c>
      <c r="N280" s="203">
        <v>0</v>
      </c>
      <c r="O280" s="203">
        <v>0</v>
      </c>
      <c r="P280" s="191">
        <f>SUM(Cartera[[#This Row],[1_a_8]:[&gt;30]])</f>
        <v>0</v>
      </c>
      <c r="Q280" s="191">
        <f>+Cartera[[#This Row],[9_a_15]]+Cartera[[#This Row],[16_a_22]]+Cartera[[#This Row],[23_a_30]]</f>
        <v>0</v>
      </c>
      <c r="R280" s="191">
        <f>IF(Cartera[[#This Row],[Dias]]&gt;8,Cartera[[#This Row],[Total vencido]],0)</f>
        <v>0</v>
      </c>
      <c r="S280" s="191">
        <f>IF(Cartera[[#This Row],[Mas de 9]]&gt;0,Cartera[[#This Row],[Dias]],0)</f>
        <v>0</v>
      </c>
      <c r="T280" s="191">
        <f>IF(Cartera[[#This Row],[Dias]]&gt;99,Cartera[[#This Row],[Total vencido]],0)</f>
        <v>0</v>
      </c>
      <c r="U280" s="191">
        <f>IF(Cartera[[#This Row],[Mas de 100]]&gt;0,Cartera[[#This Row],[Dias]],0)</f>
        <v>0</v>
      </c>
      <c r="V280" s="191">
        <f>Cartera[[#This Row],[Vencimiento]]-Cartera[[#This Row],[Emision]]</f>
        <v>29.999849537038244</v>
      </c>
      <c r="W28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0" s="204" t="str">
        <f>_xlfn.XLOOKUP(Cartera[[#This Row],[Nombre tercero]],Vendedor[Nombre],Vendedor[Vendedor],"",0,-1)</f>
        <v>ANGELA SILVESTRE</v>
      </c>
      <c r="Y280" s="204"/>
    </row>
    <row r="281" spans="1:25" ht="21" customHeight="1">
      <c r="A281" s="12" t="str">
        <f t="shared" si="11"/>
        <v>CAJA COLOMBIANA DE SUBSIDIO FAMILIAR COLSUBSIDIO</v>
      </c>
      <c r="B281" s="199" t="s">
        <v>1210</v>
      </c>
      <c r="C281" s="200">
        <v>23413</v>
      </c>
      <c r="D281" s="54">
        <v>3</v>
      </c>
      <c r="E281" s="202">
        <v>46010.609259259261</v>
      </c>
      <c r="F281" s="202">
        <v>46040.608819444446</v>
      </c>
      <c r="G281" s="203">
        <v>-4</v>
      </c>
      <c r="H281" s="203">
        <v>680400</v>
      </c>
      <c r="I281" s="203">
        <v>680400</v>
      </c>
      <c r="J281" s="203">
        <v>680400</v>
      </c>
      <c r="K281" s="203">
        <v>0</v>
      </c>
      <c r="L281" s="203">
        <v>0</v>
      </c>
      <c r="M281" s="203">
        <v>0</v>
      </c>
      <c r="N281" s="203">
        <v>0</v>
      </c>
      <c r="O281" s="203">
        <v>0</v>
      </c>
      <c r="P281" s="191">
        <f>SUM(Cartera[[#This Row],[1_a_8]:[&gt;30]])</f>
        <v>0</v>
      </c>
      <c r="Q281" s="191">
        <f>+Cartera[[#This Row],[9_a_15]]+Cartera[[#This Row],[16_a_22]]+Cartera[[#This Row],[23_a_30]]</f>
        <v>0</v>
      </c>
      <c r="R281" s="191">
        <f>IF(Cartera[[#This Row],[Dias]]&gt;8,Cartera[[#This Row],[Total vencido]],0)</f>
        <v>0</v>
      </c>
      <c r="S281" s="191">
        <f>IF(Cartera[[#This Row],[Mas de 9]]&gt;0,Cartera[[#This Row],[Dias]],0)</f>
        <v>0</v>
      </c>
      <c r="T281" s="191">
        <f>IF(Cartera[[#This Row],[Dias]]&gt;99,Cartera[[#This Row],[Total vencido]],0)</f>
        <v>0</v>
      </c>
      <c r="U281" s="191">
        <f>IF(Cartera[[#This Row],[Mas de 100]]&gt;0,Cartera[[#This Row],[Dias]],0)</f>
        <v>0</v>
      </c>
      <c r="V281" s="191">
        <f>Cartera[[#This Row],[Vencimiento]]-Cartera[[#This Row],[Emision]]</f>
        <v>29.999560185184237</v>
      </c>
      <c r="W28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1" s="204" t="str">
        <f>_xlfn.XLOOKUP(Cartera[[#This Row],[Nombre tercero]],Vendedor[Nombre],Vendedor[Vendedor],"",0,-1)</f>
        <v>ANGELA SILVESTRE</v>
      </c>
      <c r="Y281" s="204"/>
    </row>
    <row r="282" spans="1:25" ht="21" customHeight="1">
      <c r="A282" s="12" t="str">
        <f t="shared" si="11"/>
        <v>CAJA COLOMBIANA DE SUBSIDIO FAMILIAR COLSUBSIDIO</v>
      </c>
      <c r="B282" s="199" t="s">
        <v>1210</v>
      </c>
      <c r="C282" s="200">
        <v>23414</v>
      </c>
      <c r="D282" s="54">
        <v>3</v>
      </c>
      <c r="E282" s="202">
        <v>46010.610381944447</v>
      </c>
      <c r="F282" s="202">
        <v>46040.609814814816</v>
      </c>
      <c r="G282" s="203">
        <v>-4</v>
      </c>
      <c r="H282" s="203">
        <v>128100</v>
      </c>
      <c r="I282" s="203">
        <v>128100</v>
      </c>
      <c r="J282" s="203">
        <v>128100</v>
      </c>
      <c r="K282" s="203">
        <v>0</v>
      </c>
      <c r="L282" s="203">
        <v>0</v>
      </c>
      <c r="M282" s="203">
        <v>0</v>
      </c>
      <c r="N282" s="203">
        <v>0</v>
      </c>
      <c r="O282" s="203">
        <v>0</v>
      </c>
      <c r="P282" s="191">
        <f>SUM(Cartera[[#This Row],[1_a_8]:[&gt;30]])</f>
        <v>0</v>
      </c>
      <c r="Q282" s="191">
        <f>+Cartera[[#This Row],[9_a_15]]+Cartera[[#This Row],[16_a_22]]+Cartera[[#This Row],[23_a_30]]</f>
        <v>0</v>
      </c>
      <c r="R282" s="191">
        <f>IF(Cartera[[#This Row],[Dias]]&gt;8,Cartera[[#This Row],[Total vencido]],0)</f>
        <v>0</v>
      </c>
      <c r="S282" s="191">
        <f>IF(Cartera[[#This Row],[Mas de 9]]&gt;0,Cartera[[#This Row],[Dias]],0)</f>
        <v>0</v>
      </c>
      <c r="T282" s="191">
        <f>IF(Cartera[[#This Row],[Dias]]&gt;99,Cartera[[#This Row],[Total vencido]],0)</f>
        <v>0</v>
      </c>
      <c r="U282" s="191">
        <f>IF(Cartera[[#This Row],[Mas de 100]]&gt;0,Cartera[[#This Row],[Dias]],0)</f>
        <v>0</v>
      </c>
      <c r="V282" s="191">
        <f>Cartera[[#This Row],[Vencimiento]]-Cartera[[#This Row],[Emision]]</f>
        <v>29.999432870368764</v>
      </c>
      <c r="W28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2" s="204" t="str">
        <f>_xlfn.XLOOKUP(Cartera[[#This Row],[Nombre tercero]],Vendedor[Nombre],Vendedor[Vendedor],"",0,-1)</f>
        <v>ANGELA SILVESTRE</v>
      </c>
      <c r="Y282" s="204"/>
    </row>
    <row r="283" spans="1:25" ht="21" customHeight="1">
      <c r="A283" s="12" t="str">
        <f t="shared" si="11"/>
        <v>CAJA COLOMBIANA DE SUBSIDIO FAMILIAR COLSUBSIDIO</v>
      </c>
      <c r="B283" s="199" t="s">
        <v>1210</v>
      </c>
      <c r="C283" s="200">
        <v>23415</v>
      </c>
      <c r="D283" s="54">
        <v>3</v>
      </c>
      <c r="E283" s="202">
        <v>46010.610995370371</v>
      </c>
      <c r="F283" s="202">
        <v>46040.610706018517</v>
      </c>
      <c r="G283" s="203">
        <v>-4</v>
      </c>
      <c r="H283" s="203">
        <v>312130</v>
      </c>
      <c r="I283" s="203">
        <v>312130</v>
      </c>
      <c r="J283" s="203">
        <v>312130</v>
      </c>
      <c r="K283" s="203">
        <v>0</v>
      </c>
      <c r="L283" s="203">
        <v>0</v>
      </c>
      <c r="M283" s="203">
        <v>0</v>
      </c>
      <c r="N283" s="203">
        <v>0</v>
      </c>
      <c r="O283" s="203">
        <v>0</v>
      </c>
      <c r="P283" s="191">
        <f>SUM(Cartera[[#This Row],[1_a_8]:[&gt;30]])</f>
        <v>0</v>
      </c>
      <c r="Q283" s="191">
        <f>+Cartera[[#This Row],[9_a_15]]+Cartera[[#This Row],[16_a_22]]+Cartera[[#This Row],[23_a_30]]</f>
        <v>0</v>
      </c>
      <c r="R283" s="191">
        <f>IF(Cartera[[#This Row],[Dias]]&gt;8,Cartera[[#This Row],[Total vencido]],0)</f>
        <v>0</v>
      </c>
      <c r="S283" s="191">
        <f>IF(Cartera[[#This Row],[Mas de 9]]&gt;0,Cartera[[#This Row],[Dias]],0)</f>
        <v>0</v>
      </c>
      <c r="T283" s="191">
        <f>IF(Cartera[[#This Row],[Dias]]&gt;99,Cartera[[#This Row],[Total vencido]],0)</f>
        <v>0</v>
      </c>
      <c r="U283" s="191">
        <f>IF(Cartera[[#This Row],[Mas de 100]]&gt;0,Cartera[[#This Row],[Dias]],0)</f>
        <v>0</v>
      </c>
      <c r="V283" s="191">
        <f>Cartera[[#This Row],[Vencimiento]]-Cartera[[#This Row],[Emision]]</f>
        <v>29.999710648145992</v>
      </c>
      <c r="W28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3" s="204" t="str">
        <f>_xlfn.XLOOKUP(Cartera[[#This Row],[Nombre tercero]],Vendedor[Nombre],Vendedor[Vendedor],"",0,-1)</f>
        <v>ANGELA SILVESTRE</v>
      </c>
      <c r="Y283" s="204"/>
    </row>
    <row r="284" spans="1:25" ht="21" customHeight="1">
      <c r="A284" s="12" t="str">
        <f t="shared" si="11"/>
        <v>CAJA COLOMBIANA DE SUBSIDIO FAMILIAR COLSUBSIDIO</v>
      </c>
      <c r="B284" s="199" t="s">
        <v>1210</v>
      </c>
      <c r="C284" s="200">
        <v>23416</v>
      </c>
      <c r="D284" s="54">
        <v>3</v>
      </c>
      <c r="E284" s="202">
        <v>46010.612326388888</v>
      </c>
      <c r="F284" s="202">
        <v>46040.611921296295</v>
      </c>
      <c r="G284" s="203">
        <v>-4</v>
      </c>
      <c r="H284" s="203">
        <v>351900</v>
      </c>
      <c r="I284" s="203">
        <v>351900</v>
      </c>
      <c r="J284" s="203">
        <v>351900</v>
      </c>
      <c r="K284" s="203">
        <v>0</v>
      </c>
      <c r="L284" s="203">
        <v>0</v>
      </c>
      <c r="M284" s="203">
        <v>0</v>
      </c>
      <c r="N284" s="203">
        <v>0</v>
      </c>
      <c r="O284" s="203">
        <v>0</v>
      </c>
      <c r="P284" s="191">
        <f>SUM(Cartera[[#This Row],[1_a_8]:[&gt;30]])</f>
        <v>0</v>
      </c>
      <c r="Q284" s="191">
        <f>+Cartera[[#This Row],[9_a_15]]+Cartera[[#This Row],[16_a_22]]+Cartera[[#This Row],[23_a_30]]</f>
        <v>0</v>
      </c>
      <c r="R284" s="191">
        <f>IF(Cartera[[#This Row],[Dias]]&gt;8,Cartera[[#This Row],[Total vencido]],0)</f>
        <v>0</v>
      </c>
      <c r="S284" s="191">
        <f>IF(Cartera[[#This Row],[Mas de 9]]&gt;0,Cartera[[#This Row],[Dias]],0)</f>
        <v>0</v>
      </c>
      <c r="T284" s="191">
        <f>IF(Cartera[[#This Row],[Dias]]&gt;99,Cartera[[#This Row],[Total vencido]],0)</f>
        <v>0</v>
      </c>
      <c r="U284" s="191">
        <f>IF(Cartera[[#This Row],[Mas de 100]]&gt;0,Cartera[[#This Row],[Dias]],0)</f>
        <v>0</v>
      </c>
      <c r="V284" s="191">
        <f>Cartera[[#This Row],[Vencimiento]]-Cartera[[#This Row],[Emision]]</f>
        <v>29.9995949074073</v>
      </c>
      <c r="W28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4" s="204" t="str">
        <f>_xlfn.XLOOKUP(Cartera[[#This Row],[Nombre tercero]],Vendedor[Nombre],Vendedor[Vendedor],"",0,-1)</f>
        <v>ANGELA SILVESTRE</v>
      </c>
      <c r="Y284" s="204"/>
    </row>
    <row r="285" spans="1:25" ht="21" customHeight="1">
      <c r="A285" s="12" t="str">
        <f t="shared" si="11"/>
        <v>CAJA COLOMBIANA DE SUBSIDIO FAMILIAR COLSUBSIDIO</v>
      </c>
      <c r="B285" s="199" t="s">
        <v>1210</v>
      </c>
      <c r="C285" s="200">
        <v>23417</v>
      </c>
      <c r="D285" s="54">
        <v>3</v>
      </c>
      <c r="E285" s="198">
        <v>46010.614270833335</v>
      </c>
      <c r="F285" s="198">
        <v>46040.613368055558</v>
      </c>
      <c r="G285" s="54">
        <v>-4</v>
      </c>
      <c r="H285" s="54">
        <v>700400</v>
      </c>
      <c r="I285" s="54">
        <v>700400</v>
      </c>
      <c r="J285" s="54">
        <v>700400</v>
      </c>
      <c r="K285" s="54">
        <v>0</v>
      </c>
      <c r="L285" s="54">
        <v>0</v>
      </c>
      <c r="M285" s="54">
        <v>0</v>
      </c>
      <c r="N285" s="54">
        <v>0</v>
      </c>
      <c r="O285" s="54">
        <v>0</v>
      </c>
      <c r="P285" s="30">
        <f>SUM(Cartera[[#This Row],[1_a_8]:[&gt;30]])</f>
        <v>0</v>
      </c>
      <c r="Q285" s="30">
        <f>+Cartera[[#This Row],[9_a_15]]+Cartera[[#This Row],[16_a_22]]+Cartera[[#This Row],[23_a_30]]</f>
        <v>0</v>
      </c>
      <c r="R285" s="30">
        <f>IF(Cartera[[#This Row],[Dias]]&gt;8,Cartera[[#This Row],[Total vencido]],0)</f>
        <v>0</v>
      </c>
      <c r="S285" s="30">
        <f>IF(Cartera[[#This Row],[Mas de 9]]&gt;0,Cartera[[#This Row],[Dias]],0)</f>
        <v>0</v>
      </c>
      <c r="T285" s="30">
        <f>IF(Cartera[[#This Row],[Dias]]&gt;99,Cartera[[#This Row],[Total vencido]],0)</f>
        <v>0</v>
      </c>
      <c r="U285" s="30">
        <f>IF(Cartera[[#This Row],[Mas de 100]]&gt;0,Cartera[[#This Row],[Dias]],0)</f>
        <v>0</v>
      </c>
      <c r="V285" s="30">
        <f>Cartera[[#This Row],[Vencimiento]]-Cartera[[#This Row],[Emision]]</f>
        <v>29.99909722222219</v>
      </c>
      <c r="W28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5" s="205" t="str">
        <f>_xlfn.XLOOKUP(Cartera[[#This Row],[Nombre tercero]],Vendedor[Nombre],Vendedor[Vendedor],"",0,-1)</f>
        <v>ANGELA SILVESTRE</v>
      </c>
      <c r="Y285" s="204"/>
    </row>
    <row r="286" spans="1:25" ht="21" customHeight="1">
      <c r="A286" s="12" t="str">
        <f t="shared" si="11"/>
        <v>CAJA COLOMBIANA DE SUBSIDIO FAMILIAR COLSUBSIDIO</v>
      </c>
      <c r="B286" s="199" t="s">
        <v>1210</v>
      </c>
      <c r="C286" s="200">
        <v>23418</v>
      </c>
      <c r="D286" s="54">
        <v>3</v>
      </c>
      <c r="E286" s="198">
        <v>46010.615277777775</v>
      </c>
      <c r="F286" s="198">
        <v>46040.615057870367</v>
      </c>
      <c r="G286" s="54">
        <v>-4</v>
      </c>
      <c r="H286" s="54">
        <v>374000</v>
      </c>
      <c r="I286" s="54">
        <v>374000</v>
      </c>
      <c r="J286" s="54">
        <v>374000</v>
      </c>
      <c r="K286" s="54">
        <v>0</v>
      </c>
      <c r="L286" s="54">
        <v>0</v>
      </c>
      <c r="M286" s="54">
        <v>0</v>
      </c>
      <c r="N286" s="54">
        <v>0</v>
      </c>
      <c r="O286" s="54">
        <v>0</v>
      </c>
      <c r="P286" s="30">
        <f>SUM(Cartera[[#This Row],[1_a_8]:[&gt;30]])</f>
        <v>0</v>
      </c>
      <c r="Q286" s="30">
        <f>+Cartera[[#This Row],[9_a_15]]+Cartera[[#This Row],[16_a_22]]+Cartera[[#This Row],[23_a_30]]</f>
        <v>0</v>
      </c>
      <c r="R286" s="30">
        <f>IF(Cartera[[#This Row],[Dias]]&gt;8,Cartera[[#This Row],[Total vencido]],0)</f>
        <v>0</v>
      </c>
      <c r="S286" s="30">
        <f>IF(Cartera[[#This Row],[Mas de 9]]&gt;0,Cartera[[#This Row],[Dias]],0)</f>
        <v>0</v>
      </c>
      <c r="T286" s="30">
        <f>IF(Cartera[[#This Row],[Dias]]&gt;99,Cartera[[#This Row],[Total vencido]],0)</f>
        <v>0</v>
      </c>
      <c r="U286" s="30">
        <f>IF(Cartera[[#This Row],[Mas de 100]]&gt;0,Cartera[[#This Row],[Dias]],0)</f>
        <v>0</v>
      </c>
      <c r="V286" s="30">
        <f>Cartera[[#This Row],[Vencimiento]]-Cartera[[#This Row],[Emision]]</f>
        <v>29.999780092592118</v>
      </c>
      <c r="W28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6" s="205" t="str">
        <f>_xlfn.XLOOKUP(Cartera[[#This Row],[Nombre tercero]],Vendedor[Nombre],Vendedor[Vendedor],"",0,-1)</f>
        <v>ANGELA SILVESTRE</v>
      </c>
      <c r="Y286" s="204"/>
    </row>
    <row r="287" spans="1:25" ht="21" customHeight="1">
      <c r="A287" s="12" t="str">
        <f t="shared" si="11"/>
        <v>CAJA COLOMBIANA DE SUBSIDIO FAMILIAR COLSUBSIDIO</v>
      </c>
      <c r="B287" s="199" t="s">
        <v>1210</v>
      </c>
      <c r="C287" s="200">
        <v>23419</v>
      </c>
      <c r="D287" s="54">
        <v>3</v>
      </c>
      <c r="E287" s="198">
        <v>46010.617210648146</v>
      </c>
      <c r="F287" s="198">
        <v>46040.616284722222</v>
      </c>
      <c r="G287" s="54">
        <v>-4</v>
      </c>
      <c r="H287" s="54">
        <v>3085900</v>
      </c>
      <c r="I287" s="54">
        <v>3085900</v>
      </c>
      <c r="J287" s="54">
        <v>3085900</v>
      </c>
      <c r="K287" s="54">
        <v>0</v>
      </c>
      <c r="L287" s="54">
        <v>0</v>
      </c>
      <c r="M287" s="54">
        <v>0</v>
      </c>
      <c r="N287" s="54">
        <v>0</v>
      </c>
      <c r="O287" s="54">
        <v>0</v>
      </c>
      <c r="P287" s="30">
        <f>SUM(Cartera[[#This Row],[1_a_8]:[&gt;30]])</f>
        <v>0</v>
      </c>
      <c r="Q287" s="30">
        <f>+Cartera[[#This Row],[9_a_15]]+Cartera[[#This Row],[16_a_22]]+Cartera[[#This Row],[23_a_30]]</f>
        <v>0</v>
      </c>
      <c r="R287" s="30">
        <f>IF(Cartera[[#This Row],[Dias]]&gt;8,Cartera[[#This Row],[Total vencido]],0)</f>
        <v>0</v>
      </c>
      <c r="S287" s="30">
        <f>IF(Cartera[[#This Row],[Mas de 9]]&gt;0,Cartera[[#This Row],[Dias]],0)</f>
        <v>0</v>
      </c>
      <c r="T287" s="30">
        <f>IF(Cartera[[#This Row],[Dias]]&gt;99,Cartera[[#This Row],[Total vencido]],0)</f>
        <v>0</v>
      </c>
      <c r="U287" s="30">
        <f>IF(Cartera[[#This Row],[Mas de 100]]&gt;0,Cartera[[#This Row],[Dias]],0)</f>
        <v>0</v>
      </c>
      <c r="V287" s="31">
        <f>Cartera[[#This Row],[Vencimiento]]-Cartera[[#This Row],[Emision]]</f>
        <v>29.999074074075907</v>
      </c>
      <c r="W28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7" s="205" t="str">
        <f>_xlfn.XLOOKUP(Cartera[[#This Row],[Nombre tercero]],Vendedor[Nombre],Vendedor[Vendedor],"",0,-1)</f>
        <v>ANGELA SILVESTRE</v>
      </c>
      <c r="Y287" s="204"/>
    </row>
    <row r="288" spans="1:25" ht="21" customHeight="1">
      <c r="A288" s="12" t="str">
        <f t="shared" si="11"/>
        <v>CAJA COLOMBIANA DE SUBSIDIO FAMILIAR COLSUBSIDIO</v>
      </c>
      <c r="B288" s="199" t="s">
        <v>1210</v>
      </c>
      <c r="C288" s="200">
        <v>23420</v>
      </c>
      <c r="D288" s="54">
        <v>3</v>
      </c>
      <c r="E288" s="198">
        <v>46010.618969907409</v>
      </c>
      <c r="F288" s="198">
        <v>46040.618773148148</v>
      </c>
      <c r="G288" s="54">
        <v>-4</v>
      </c>
      <c r="H288" s="54">
        <v>1221300</v>
      </c>
      <c r="I288" s="54">
        <v>1221300</v>
      </c>
      <c r="J288" s="54">
        <v>1221300</v>
      </c>
      <c r="K288" s="54">
        <v>0</v>
      </c>
      <c r="L288" s="54">
        <v>0</v>
      </c>
      <c r="M288" s="54">
        <v>0</v>
      </c>
      <c r="N288" s="54">
        <v>0</v>
      </c>
      <c r="O288" s="54">
        <v>0</v>
      </c>
      <c r="P288" s="30">
        <f>SUM(Cartera[[#This Row],[1_a_8]:[&gt;30]])</f>
        <v>0</v>
      </c>
      <c r="Q288" s="30">
        <f>+Cartera[[#This Row],[9_a_15]]+Cartera[[#This Row],[16_a_22]]+Cartera[[#This Row],[23_a_30]]</f>
        <v>0</v>
      </c>
      <c r="R288" s="30">
        <f>IF(Cartera[[#This Row],[Dias]]&gt;8,Cartera[[#This Row],[Total vencido]],0)</f>
        <v>0</v>
      </c>
      <c r="S288" s="30">
        <f>IF(Cartera[[#This Row],[Mas de 9]]&gt;0,Cartera[[#This Row],[Dias]],0)</f>
        <v>0</v>
      </c>
      <c r="T288" s="30">
        <f>IF(Cartera[[#This Row],[Dias]]&gt;99,Cartera[[#This Row],[Total vencido]],0)</f>
        <v>0</v>
      </c>
      <c r="U288" s="30">
        <f>IF(Cartera[[#This Row],[Mas de 100]]&gt;0,Cartera[[#This Row],[Dias]],0)</f>
        <v>0</v>
      </c>
      <c r="V288" s="31">
        <f>Cartera[[#This Row],[Vencimiento]]-Cartera[[#This Row],[Emision]]</f>
        <v>29.999803240738402</v>
      </c>
      <c r="W28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8" s="205" t="str">
        <f>_xlfn.XLOOKUP(Cartera[[#This Row],[Nombre tercero]],Vendedor[Nombre],Vendedor[Vendedor],"",0,-1)</f>
        <v>ANGELA SILVESTRE</v>
      </c>
      <c r="Y288" s="204"/>
    </row>
    <row r="289" spans="1:25" ht="21" customHeight="1">
      <c r="A289" s="12" t="str">
        <f t="shared" si="11"/>
        <v>CAJA COLOMBIANA DE SUBSIDIO FAMILIAR COLSUBSIDIO</v>
      </c>
      <c r="B289" s="199" t="s">
        <v>1210</v>
      </c>
      <c r="C289" s="200">
        <v>23421</v>
      </c>
      <c r="D289" s="54">
        <v>3</v>
      </c>
      <c r="E289" s="198">
        <v>46010.620324074072</v>
      </c>
      <c r="F289" s="198">
        <v>46040.62</v>
      </c>
      <c r="G289" s="54">
        <v>-4</v>
      </c>
      <c r="H289" s="54">
        <v>1243200</v>
      </c>
      <c r="I289" s="54">
        <v>1243200</v>
      </c>
      <c r="J289" s="54">
        <v>1243200</v>
      </c>
      <c r="K289" s="54">
        <v>0</v>
      </c>
      <c r="L289" s="54">
        <v>0</v>
      </c>
      <c r="M289" s="54">
        <v>0</v>
      </c>
      <c r="N289" s="54">
        <v>0</v>
      </c>
      <c r="O289" s="54">
        <v>0</v>
      </c>
      <c r="P289" s="30">
        <f>SUM(Cartera[[#This Row],[1_a_8]:[&gt;30]])</f>
        <v>0</v>
      </c>
      <c r="Q289" s="30">
        <f>+Cartera[[#This Row],[9_a_15]]+Cartera[[#This Row],[16_a_22]]+Cartera[[#This Row],[23_a_30]]</f>
        <v>0</v>
      </c>
      <c r="R289" s="30">
        <f>IF(Cartera[[#This Row],[Dias]]&gt;8,Cartera[[#This Row],[Total vencido]],0)</f>
        <v>0</v>
      </c>
      <c r="S289" s="30">
        <f>IF(Cartera[[#This Row],[Mas de 9]]&gt;0,Cartera[[#This Row],[Dias]],0)</f>
        <v>0</v>
      </c>
      <c r="T289" s="30">
        <f>IF(Cartera[[#This Row],[Dias]]&gt;99,Cartera[[#This Row],[Total vencido]],0)</f>
        <v>0</v>
      </c>
      <c r="U289" s="30">
        <f>IF(Cartera[[#This Row],[Mas de 100]]&gt;0,Cartera[[#This Row],[Dias]],0)</f>
        <v>0</v>
      </c>
      <c r="V289" s="31">
        <f>Cartera[[#This Row],[Vencimiento]]-Cartera[[#This Row],[Emision]]</f>
        <v>29.999675925930205</v>
      </c>
      <c r="W28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9" s="205" t="str">
        <f>_xlfn.XLOOKUP(Cartera[[#This Row],[Nombre tercero]],Vendedor[Nombre],Vendedor[Vendedor],"",0,-1)</f>
        <v>ANGELA SILVESTRE</v>
      </c>
      <c r="Y289" s="204"/>
    </row>
    <row r="290" spans="1:25" ht="21" customHeight="1">
      <c r="A290" s="12" t="str">
        <f t="shared" si="11"/>
        <v>CAJA COLOMBIANA DE SUBSIDIO FAMILIAR COLSUBSIDIO</v>
      </c>
      <c r="B290" s="199" t="s">
        <v>1210</v>
      </c>
      <c r="C290" s="200">
        <v>23422</v>
      </c>
      <c r="D290" s="54">
        <v>3</v>
      </c>
      <c r="E290" s="198">
        <v>46010.62158564815</v>
      </c>
      <c r="F290" s="198">
        <v>46040.621006944442</v>
      </c>
      <c r="G290" s="54">
        <v>-4</v>
      </c>
      <c r="H290" s="54">
        <v>1123780</v>
      </c>
      <c r="I290" s="54">
        <v>1123780</v>
      </c>
      <c r="J290" s="54">
        <v>1123780</v>
      </c>
      <c r="K290" s="54">
        <v>0</v>
      </c>
      <c r="L290" s="54">
        <v>0</v>
      </c>
      <c r="M290" s="54">
        <v>0</v>
      </c>
      <c r="N290" s="54">
        <v>0</v>
      </c>
      <c r="O290" s="54">
        <v>0</v>
      </c>
      <c r="P290" s="30">
        <f>SUM(Cartera[[#This Row],[1_a_8]:[&gt;30]])</f>
        <v>0</v>
      </c>
      <c r="Q290" s="30">
        <f>+Cartera[[#This Row],[9_a_15]]+Cartera[[#This Row],[16_a_22]]+Cartera[[#This Row],[23_a_30]]</f>
        <v>0</v>
      </c>
      <c r="R290" s="30">
        <f>IF(Cartera[[#This Row],[Dias]]&gt;8,Cartera[[#This Row],[Total vencido]],0)</f>
        <v>0</v>
      </c>
      <c r="S290" s="30">
        <f>IF(Cartera[[#This Row],[Mas de 9]]&gt;0,Cartera[[#This Row],[Dias]],0)</f>
        <v>0</v>
      </c>
      <c r="T290" s="30">
        <f>IF(Cartera[[#This Row],[Dias]]&gt;99,Cartera[[#This Row],[Total vencido]],0)</f>
        <v>0</v>
      </c>
      <c r="U290" s="30">
        <f>IF(Cartera[[#This Row],[Mas de 100]]&gt;0,Cartera[[#This Row],[Dias]],0)</f>
        <v>0</v>
      </c>
      <c r="V290" s="30">
        <f>Cartera[[#This Row],[Vencimiento]]-Cartera[[#This Row],[Emision]]</f>
        <v>29.999421296291985</v>
      </c>
      <c r="W29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0" s="205" t="str">
        <f>_xlfn.XLOOKUP(Cartera[[#This Row],[Nombre tercero]],Vendedor[Nombre],Vendedor[Vendedor],"",0,-1)</f>
        <v>ANGELA SILVESTRE</v>
      </c>
      <c r="Y290" s="204"/>
    </row>
    <row r="291" spans="1:25" ht="21" customHeight="1">
      <c r="A291" s="12" t="str">
        <f t="shared" si="11"/>
        <v>CAJA COLOMBIANA DE SUBSIDIO FAMILIAR COLSUBSIDIO</v>
      </c>
      <c r="B291" s="199" t="s">
        <v>1210</v>
      </c>
      <c r="C291" s="200">
        <v>23423</v>
      </c>
      <c r="D291" s="54">
        <v>3</v>
      </c>
      <c r="E291" s="198">
        <v>46010.622766203705</v>
      </c>
      <c r="F291" s="198">
        <v>46040.622465277775</v>
      </c>
      <c r="G291" s="54">
        <v>-4</v>
      </c>
      <c r="H291" s="54">
        <v>502200</v>
      </c>
      <c r="I291" s="54">
        <v>502200</v>
      </c>
      <c r="J291" s="54">
        <v>502200</v>
      </c>
      <c r="K291" s="54">
        <v>0</v>
      </c>
      <c r="L291" s="54">
        <v>0</v>
      </c>
      <c r="M291" s="54">
        <v>0</v>
      </c>
      <c r="N291" s="54">
        <v>0</v>
      </c>
      <c r="O291" s="54">
        <v>0</v>
      </c>
      <c r="P291" s="30">
        <f>SUM(Cartera[[#This Row],[1_a_8]:[&gt;30]])</f>
        <v>0</v>
      </c>
      <c r="Q291" s="30">
        <f>+Cartera[[#This Row],[9_a_15]]+Cartera[[#This Row],[16_a_22]]+Cartera[[#This Row],[23_a_30]]</f>
        <v>0</v>
      </c>
      <c r="R291" s="30">
        <f>IF(Cartera[[#This Row],[Dias]]&gt;8,Cartera[[#This Row],[Total vencido]],0)</f>
        <v>0</v>
      </c>
      <c r="S291" s="30">
        <f>IF(Cartera[[#This Row],[Mas de 9]]&gt;0,Cartera[[#This Row],[Dias]],0)</f>
        <v>0</v>
      </c>
      <c r="T291" s="30">
        <f>IF(Cartera[[#This Row],[Dias]]&gt;99,Cartera[[#This Row],[Total vencido]],0)</f>
        <v>0</v>
      </c>
      <c r="U291" s="30">
        <f>IF(Cartera[[#This Row],[Mas de 100]]&gt;0,Cartera[[#This Row],[Dias]],0)</f>
        <v>0</v>
      </c>
      <c r="V291" s="30">
        <f>Cartera[[#This Row],[Vencimiento]]-Cartera[[#This Row],[Emision]]</f>
        <v>29.999699074069213</v>
      </c>
      <c r="W29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1" s="205" t="str">
        <f>_xlfn.XLOOKUP(Cartera[[#This Row],[Nombre tercero]],Vendedor[Nombre],Vendedor[Vendedor],"",0,-1)</f>
        <v>ANGELA SILVESTRE</v>
      </c>
      <c r="Y291" s="204"/>
    </row>
    <row r="292" spans="1:25" ht="21" customHeight="1">
      <c r="A292" s="12" t="str">
        <f t="shared" si="11"/>
        <v>CAJA COLOMBIANA DE SUBSIDIO FAMILIAR COLSUBSIDIO</v>
      </c>
      <c r="B292" s="199" t="s">
        <v>1210</v>
      </c>
      <c r="C292" s="200">
        <v>23424</v>
      </c>
      <c r="D292" s="54">
        <v>3</v>
      </c>
      <c r="E292" s="198">
        <v>46010.623553240737</v>
      </c>
      <c r="F292" s="198">
        <v>46040.623553240737</v>
      </c>
      <c r="G292" s="54">
        <v>-4</v>
      </c>
      <c r="H292" s="54">
        <v>858900</v>
      </c>
      <c r="I292" s="54">
        <v>858900</v>
      </c>
      <c r="J292" s="54">
        <v>858900</v>
      </c>
      <c r="K292" s="54">
        <v>0</v>
      </c>
      <c r="L292" s="54">
        <v>0</v>
      </c>
      <c r="M292" s="54">
        <v>0</v>
      </c>
      <c r="N292" s="54">
        <v>0</v>
      </c>
      <c r="O292" s="54">
        <v>0</v>
      </c>
      <c r="P292" s="30">
        <f>SUM(Cartera[[#This Row],[1_a_8]:[&gt;30]])</f>
        <v>0</v>
      </c>
      <c r="Q292" s="30">
        <f>+Cartera[[#This Row],[9_a_15]]+Cartera[[#This Row],[16_a_22]]+Cartera[[#This Row],[23_a_30]]</f>
        <v>0</v>
      </c>
      <c r="R292" s="30">
        <f>IF(Cartera[[#This Row],[Dias]]&gt;8,Cartera[[#This Row],[Total vencido]],0)</f>
        <v>0</v>
      </c>
      <c r="S292" s="30">
        <f>IF(Cartera[[#This Row],[Mas de 9]]&gt;0,Cartera[[#This Row],[Dias]],0)</f>
        <v>0</v>
      </c>
      <c r="T292" s="30">
        <f>IF(Cartera[[#This Row],[Dias]]&gt;99,Cartera[[#This Row],[Total vencido]],0)</f>
        <v>0</v>
      </c>
      <c r="U292" s="30">
        <f>IF(Cartera[[#This Row],[Mas de 100]]&gt;0,Cartera[[#This Row],[Dias]],0)</f>
        <v>0</v>
      </c>
      <c r="V292" s="30">
        <f>Cartera[[#This Row],[Vencimiento]]-Cartera[[#This Row],[Emision]]</f>
        <v>30</v>
      </c>
      <c r="W29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2" s="205" t="str">
        <f>_xlfn.XLOOKUP(Cartera[[#This Row],[Nombre tercero]],Vendedor[Nombre],Vendedor[Vendedor],"",0,-1)</f>
        <v>ANGELA SILVESTRE</v>
      </c>
      <c r="Y292" s="204"/>
    </row>
    <row r="293" spans="1:25" ht="21" customHeight="1">
      <c r="A293" s="12" t="str">
        <f t="shared" si="11"/>
        <v>CAJA COLOMBIANA DE SUBSIDIO FAMILIAR COLSUBSIDIO</v>
      </c>
      <c r="B293" s="199" t="s">
        <v>1210</v>
      </c>
      <c r="C293" s="200">
        <v>23425</v>
      </c>
      <c r="D293" s="54">
        <v>3</v>
      </c>
      <c r="E293" s="198">
        <v>46010.629421296297</v>
      </c>
      <c r="F293" s="198">
        <v>46040.629421296297</v>
      </c>
      <c r="G293" s="54">
        <v>-4</v>
      </c>
      <c r="H293" s="54">
        <v>1164800</v>
      </c>
      <c r="I293" s="54">
        <v>1164800</v>
      </c>
      <c r="J293" s="54">
        <v>1164800</v>
      </c>
      <c r="K293" s="54">
        <v>0</v>
      </c>
      <c r="L293" s="54">
        <v>0</v>
      </c>
      <c r="M293" s="54">
        <v>0</v>
      </c>
      <c r="N293" s="54">
        <v>0</v>
      </c>
      <c r="O293" s="54">
        <v>0</v>
      </c>
      <c r="P293" s="30">
        <f>SUM(Cartera[[#This Row],[1_a_8]:[&gt;30]])</f>
        <v>0</v>
      </c>
      <c r="Q293" s="30">
        <f>+Cartera[[#This Row],[9_a_15]]+Cartera[[#This Row],[16_a_22]]+Cartera[[#This Row],[23_a_30]]</f>
        <v>0</v>
      </c>
      <c r="R293" s="30">
        <f>IF(Cartera[[#This Row],[Dias]]&gt;8,Cartera[[#This Row],[Total vencido]],0)</f>
        <v>0</v>
      </c>
      <c r="S293" s="30">
        <f>IF(Cartera[[#This Row],[Mas de 9]]&gt;0,Cartera[[#This Row],[Dias]],0)</f>
        <v>0</v>
      </c>
      <c r="T293" s="30">
        <f>IF(Cartera[[#This Row],[Dias]]&gt;99,Cartera[[#This Row],[Total vencido]],0)</f>
        <v>0</v>
      </c>
      <c r="U293" s="30">
        <f>IF(Cartera[[#This Row],[Mas de 100]]&gt;0,Cartera[[#This Row],[Dias]],0)</f>
        <v>0</v>
      </c>
      <c r="V293" s="30">
        <f>Cartera[[#This Row],[Vencimiento]]-Cartera[[#This Row],[Emision]]</f>
        <v>30</v>
      </c>
      <c r="W29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3" s="205" t="str">
        <f>_xlfn.XLOOKUP(Cartera[[#This Row],[Nombre tercero]],Vendedor[Nombre],Vendedor[Vendedor],"",0,-1)</f>
        <v>ANGELA SILVESTRE</v>
      </c>
      <c r="Y293" s="204"/>
    </row>
    <row r="294" spans="1:25" ht="21" customHeight="1">
      <c r="A294" s="12" t="str">
        <f t="shared" si="11"/>
        <v>CAJA COLOMBIANA DE SUBSIDIO FAMILIAR COLSUBSIDIO</v>
      </c>
      <c r="B294" s="199" t="s">
        <v>1210</v>
      </c>
      <c r="C294" s="200">
        <v>23426</v>
      </c>
      <c r="D294" s="54">
        <v>3</v>
      </c>
      <c r="E294" s="198">
        <v>46010.631076388891</v>
      </c>
      <c r="F294" s="198">
        <v>46040.630439814813</v>
      </c>
      <c r="G294" s="54">
        <v>-4</v>
      </c>
      <c r="H294" s="54">
        <v>6696560</v>
      </c>
      <c r="I294" s="54">
        <v>6696560</v>
      </c>
      <c r="J294" s="54">
        <v>6696560</v>
      </c>
      <c r="K294" s="54">
        <v>0</v>
      </c>
      <c r="L294" s="54">
        <v>0</v>
      </c>
      <c r="M294" s="54">
        <v>0</v>
      </c>
      <c r="N294" s="54">
        <v>0</v>
      </c>
      <c r="O294" s="54">
        <v>0</v>
      </c>
      <c r="P294" s="30">
        <f>SUM(Cartera[[#This Row],[1_a_8]:[&gt;30]])</f>
        <v>0</v>
      </c>
      <c r="Q294" s="30">
        <f>+Cartera[[#This Row],[9_a_15]]+Cartera[[#This Row],[16_a_22]]+Cartera[[#This Row],[23_a_30]]</f>
        <v>0</v>
      </c>
      <c r="R294" s="30">
        <f>IF(Cartera[[#This Row],[Dias]]&gt;8,Cartera[[#This Row],[Total vencido]],0)</f>
        <v>0</v>
      </c>
      <c r="S294" s="30">
        <f>IF(Cartera[[#This Row],[Mas de 9]]&gt;0,Cartera[[#This Row],[Dias]],0)</f>
        <v>0</v>
      </c>
      <c r="T294" s="30">
        <f>IF(Cartera[[#This Row],[Dias]]&gt;99,Cartera[[#This Row],[Total vencido]],0)</f>
        <v>0</v>
      </c>
      <c r="U294" s="30">
        <f>IF(Cartera[[#This Row],[Mas de 100]]&gt;0,Cartera[[#This Row],[Dias]],0)</f>
        <v>0</v>
      </c>
      <c r="V294" s="30">
        <f>Cartera[[#This Row],[Vencimiento]]-Cartera[[#This Row],[Emision]]</f>
        <v>29.999363425922638</v>
      </c>
      <c r="W29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4" s="205" t="str">
        <f>_xlfn.XLOOKUP(Cartera[[#This Row],[Nombre tercero]],Vendedor[Nombre],Vendedor[Vendedor],"",0,-1)</f>
        <v>ANGELA SILVESTRE</v>
      </c>
      <c r="Y294" s="204"/>
    </row>
    <row r="295" spans="1:25" ht="21" customHeight="1">
      <c r="A295" s="12" t="str">
        <f t="shared" si="11"/>
        <v>CAJA COLOMBIANA DE SUBSIDIO FAMILIAR COLSUBSIDIO</v>
      </c>
      <c r="B295" s="199" t="s">
        <v>1210</v>
      </c>
      <c r="C295" s="200">
        <v>23428</v>
      </c>
      <c r="D295" s="54">
        <v>3</v>
      </c>
      <c r="E295" s="198">
        <v>46010.634016203701</v>
      </c>
      <c r="F295" s="198">
        <v>46040.63349537037</v>
      </c>
      <c r="G295" s="54">
        <v>-4</v>
      </c>
      <c r="H295" s="54">
        <v>1225200</v>
      </c>
      <c r="I295" s="54">
        <v>1225200</v>
      </c>
      <c r="J295" s="54">
        <v>1225200</v>
      </c>
      <c r="K295" s="54">
        <v>0</v>
      </c>
      <c r="L295" s="54">
        <v>0</v>
      </c>
      <c r="M295" s="54">
        <v>0</v>
      </c>
      <c r="N295" s="54">
        <v>0</v>
      </c>
      <c r="O295" s="54">
        <v>0</v>
      </c>
      <c r="P295" s="191">
        <f>SUM(Cartera[[#This Row],[1_a_8]:[&gt;30]])</f>
        <v>0</v>
      </c>
      <c r="Q295" s="191">
        <f>+Cartera[[#This Row],[9_a_15]]+Cartera[[#This Row],[16_a_22]]+Cartera[[#This Row],[23_a_30]]</f>
        <v>0</v>
      </c>
      <c r="R295" s="191">
        <f>IF(Cartera[[#This Row],[Dias]]&gt;8,Cartera[[#This Row],[Total vencido]],0)</f>
        <v>0</v>
      </c>
      <c r="S295" s="191">
        <f>IF(Cartera[[#This Row],[Mas de 9]]&gt;0,Cartera[[#This Row],[Dias]],0)</f>
        <v>0</v>
      </c>
      <c r="T295" s="191">
        <f>IF(Cartera[[#This Row],[Dias]]&gt;99,Cartera[[#This Row],[Total vencido]],0)</f>
        <v>0</v>
      </c>
      <c r="U295" s="191">
        <f>IF(Cartera[[#This Row],[Mas de 100]]&gt;0,Cartera[[#This Row],[Dias]],0)</f>
        <v>0</v>
      </c>
      <c r="V295" s="191">
        <f>Cartera[[#This Row],[Vencimiento]]-Cartera[[#This Row],[Emision]]</f>
        <v>29.999479166668607</v>
      </c>
      <c r="W29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5" s="204" t="str">
        <f>_xlfn.XLOOKUP(Cartera[[#This Row],[Nombre tercero]],Vendedor[Nombre],Vendedor[Vendedor],"",0,-1)</f>
        <v>ANGELA SILVESTRE</v>
      </c>
      <c r="Y295" s="204"/>
    </row>
    <row r="296" spans="1:25" ht="21" customHeight="1">
      <c r="A296" s="12" t="str">
        <f t="shared" si="11"/>
        <v>CAJA COLOMBIANA DE SUBSIDIO FAMILIAR COLSUBSIDIO</v>
      </c>
      <c r="B296" s="199" t="s">
        <v>1210</v>
      </c>
      <c r="C296" s="200">
        <v>23429</v>
      </c>
      <c r="D296" s="54">
        <v>3</v>
      </c>
      <c r="E296" s="198">
        <v>46010.63517361111</v>
      </c>
      <c r="F296" s="198">
        <v>46040.634479166663</v>
      </c>
      <c r="G296" s="54">
        <v>-4</v>
      </c>
      <c r="H296" s="54">
        <v>666600</v>
      </c>
      <c r="I296" s="54">
        <v>666600</v>
      </c>
      <c r="J296" s="54">
        <v>666600</v>
      </c>
      <c r="K296" s="54">
        <v>0</v>
      </c>
      <c r="L296" s="54">
        <v>0</v>
      </c>
      <c r="M296" s="54">
        <v>0</v>
      </c>
      <c r="N296" s="54">
        <v>0</v>
      </c>
      <c r="O296" s="54">
        <v>0</v>
      </c>
      <c r="P296" s="191">
        <f>SUM(Cartera[[#This Row],[1_a_8]:[&gt;30]])</f>
        <v>0</v>
      </c>
      <c r="Q296" s="191">
        <f>+Cartera[[#This Row],[9_a_15]]+Cartera[[#This Row],[16_a_22]]+Cartera[[#This Row],[23_a_30]]</f>
        <v>0</v>
      </c>
      <c r="R296" s="191">
        <f>IF(Cartera[[#This Row],[Dias]]&gt;8,Cartera[[#This Row],[Total vencido]],0)</f>
        <v>0</v>
      </c>
      <c r="S296" s="191">
        <f>IF(Cartera[[#This Row],[Mas de 9]]&gt;0,Cartera[[#This Row],[Dias]],0)</f>
        <v>0</v>
      </c>
      <c r="T296" s="191">
        <f>IF(Cartera[[#This Row],[Dias]]&gt;99,Cartera[[#This Row],[Total vencido]],0)</f>
        <v>0</v>
      </c>
      <c r="U296" s="191">
        <f>IF(Cartera[[#This Row],[Mas de 100]]&gt;0,Cartera[[#This Row],[Dias]],0)</f>
        <v>0</v>
      </c>
      <c r="V296" s="191">
        <f>Cartera[[#This Row],[Vencimiento]]-Cartera[[#This Row],[Emision]]</f>
        <v>29.999305555553292</v>
      </c>
      <c r="W29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6" s="204" t="str">
        <f>_xlfn.XLOOKUP(Cartera[[#This Row],[Nombre tercero]],Vendedor[Nombre],Vendedor[Vendedor],"",0,-1)</f>
        <v>ANGELA SILVESTRE</v>
      </c>
      <c r="Y296" s="204"/>
    </row>
    <row r="297" spans="1:25" ht="21" customHeight="1">
      <c r="A297" s="12" t="str">
        <f t="shared" si="11"/>
        <v>CAJA COLOMBIANA DE SUBSIDIO FAMILIAR COLSUBSIDIO</v>
      </c>
      <c r="B297" s="199" t="s">
        <v>1210</v>
      </c>
      <c r="C297" s="200">
        <v>23431</v>
      </c>
      <c r="D297" s="54">
        <v>3</v>
      </c>
      <c r="E297" s="198">
        <v>46011.232407407406</v>
      </c>
      <c r="F297" s="198">
        <v>46041.232256944444</v>
      </c>
      <c r="G297" s="54">
        <v>-5</v>
      </c>
      <c r="H297" s="54">
        <v>1816450</v>
      </c>
      <c r="I297" s="54">
        <v>1816450</v>
      </c>
      <c r="J297" s="54">
        <v>1816450</v>
      </c>
      <c r="K297" s="54">
        <v>0</v>
      </c>
      <c r="L297" s="54">
        <v>0</v>
      </c>
      <c r="M297" s="54">
        <v>0</v>
      </c>
      <c r="N297" s="54">
        <v>0</v>
      </c>
      <c r="O297" s="54">
        <v>0</v>
      </c>
      <c r="P297" s="191">
        <f>SUM(Cartera[[#This Row],[1_a_8]:[&gt;30]])</f>
        <v>0</v>
      </c>
      <c r="Q297" s="191">
        <f>+Cartera[[#This Row],[9_a_15]]+Cartera[[#This Row],[16_a_22]]+Cartera[[#This Row],[23_a_30]]</f>
        <v>0</v>
      </c>
      <c r="R297" s="191">
        <f>IF(Cartera[[#This Row],[Dias]]&gt;8,Cartera[[#This Row],[Total vencido]],0)</f>
        <v>0</v>
      </c>
      <c r="S297" s="191">
        <f>IF(Cartera[[#This Row],[Mas de 9]]&gt;0,Cartera[[#This Row],[Dias]],0)</f>
        <v>0</v>
      </c>
      <c r="T297" s="191">
        <f>IF(Cartera[[#This Row],[Dias]]&gt;99,Cartera[[#This Row],[Total vencido]],0)</f>
        <v>0</v>
      </c>
      <c r="U297" s="191">
        <f>IF(Cartera[[#This Row],[Mas de 100]]&gt;0,Cartera[[#This Row],[Dias]],0)</f>
        <v>0</v>
      </c>
      <c r="V297" s="191">
        <f>Cartera[[#This Row],[Vencimiento]]-Cartera[[#This Row],[Emision]]</f>
        <v>29.999849537038244</v>
      </c>
      <c r="W29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7" s="204" t="str">
        <f>_xlfn.XLOOKUP(Cartera[[#This Row],[Nombre tercero]],Vendedor[Nombre],Vendedor[Vendedor],"",0,-1)</f>
        <v>ANGELA SILVESTRE</v>
      </c>
      <c r="Y297" s="204"/>
    </row>
    <row r="298" spans="1:25" ht="21" customHeight="1">
      <c r="A298" s="12" t="str">
        <f t="shared" si="11"/>
        <v>CAJA COLOMBIANA DE SUBSIDIO FAMILIAR COLSUBSIDIO</v>
      </c>
      <c r="B298" s="199" t="s">
        <v>1210</v>
      </c>
      <c r="C298" s="200">
        <v>23432</v>
      </c>
      <c r="D298" s="54">
        <v>3</v>
      </c>
      <c r="E298" s="202">
        <v>46011.233182870368</v>
      </c>
      <c r="F298" s="202">
        <v>46041.23296296296</v>
      </c>
      <c r="G298" s="203">
        <v>-5</v>
      </c>
      <c r="H298" s="203">
        <v>699720</v>
      </c>
      <c r="I298" s="203">
        <v>699720</v>
      </c>
      <c r="J298" s="203">
        <v>699720</v>
      </c>
      <c r="K298" s="203">
        <v>0</v>
      </c>
      <c r="L298" s="203">
        <v>0</v>
      </c>
      <c r="M298" s="203">
        <v>0</v>
      </c>
      <c r="N298" s="203">
        <v>0</v>
      </c>
      <c r="O298" s="203">
        <v>0</v>
      </c>
      <c r="P298" s="191">
        <f>SUM(Cartera[[#This Row],[1_a_8]:[&gt;30]])</f>
        <v>0</v>
      </c>
      <c r="Q298" s="191">
        <f>+Cartera[[#This Row],[9_a_15]]+Cartera[[#This Row],[16_a_22]]+Cartera[[#This Row],[23_a_30]]</f>
        <v>0</v>
      </c>
      <c r="R298" s="191">
        <f>IF(Cartera[[#This Row],[Dias]]&gt;8,Cartera[[#This Row],[Total vencido]],0)</f>
        <v>0</v>
      </c>
      <c r="S298" s="191">
        <f>IF(Cartera[[#This Row],[Mas de 9]]&gt;0,Cartera[[#This Row],[Dias]],0)</f>
        <v>0</v>
      </c>
      <c r="T298" s="191">
        <f>IF(Cartera[[#This Row],[Dias]]&gt;99,Cartera[[#This Row],[Total vencido]],0)</f>
        <v>0</v>
      </c>
      <c r="U298" s="191">
        <f>IF(Cartera[[#This Row],[Mas de 100]]&gt;0,Cartera[[#This Row],[Dias]],0)</f>
        <v>0</v>
      </c>
      <c r="V298" s="191">
        <f>Cartera[[#This Row],[Vencimiento]]-Cartera[[#This Row],[Emision]]</f>
        <v>29.999780092592118</v>
      </c>
      <c r="W29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8" s="204" t="str">
        <f>_xlfn.XLOOKUP(Cartera[[#This Row],[Nombre tercero]],Vendedor[Nombre],Vendedor[Vendedor],"",0,-1)</f>
        <v>ANGELA SILVESTRE</v>
      </c>
      <c r="Y298" s="204"/>
    </row>
    <row r="299" spans="1:25" ht="21" customHeight="1">
      <c r="A299" s="12" t="str">
        <f t="shared" si="11"/>
        <v>CAJA COLOMBIANA DE SUBSIDIO FAMILIAR COLSUBSIDIO</v>
      </c>
      <c r="B299" s="199" t="s">
        <v>1210</v>
      </c>
      <c r="C299" s="200">
        <v>23434</v>
      </c>
      <c r="D299" s="54">
        <v>3</v>
      </c>
      <c r="E299" s="202">
        <v>46011.234907407408</v>
      </c>
      <c r="F299" s="202">
        <v>46041.234907407408</v>
      </c>
      <c r="G299" s="203">
        <v>-5</v>
      </c>
      <c r="H299" s="203">
        <v>23278150</v>
      </c>
      <c r="I299" s="203">
        <v>23278150</v>
      </c>
      <c r="J299" s="203">
        <v>23278150</v>
      </c>
      <c r="K299" s="203">
        <v>0</v>
      </c>
      <c r="L299" s="203">
        <v>0</v>
      </c>
      <c r="M299" s="203">
        <v>0</v>
      </c>
      <c r="N299" s="203">
        <v>0</v>
      </c>
      <c r="O299" s="203">
        <v>0</v>
      </c>
      <c r="P299" s="191">
        <f>SUM(Cartera[[#This Row],[1_a_8]:[&gt;30]])</f>
        <v>0</v>
      </c>
      <c r="Q299" s="191">
        <f>+Cartera[[#This Row],[9_a_15]]+Cartera[[#This Row],[16_a_22]]+Cartera[[#This Row],[23_a_30]]</f>
        <v>0</v>
      </c>
      <c r="R299" s="191">
        <f>IF(Cartera[[#This Row],[Dias]]&gt;8,Cartera[[#This Row],[Total vencido]],0)</f>
        <v>0</v>
      </c>
      <c r="S299" s="191">
        <f>IF(Cartera[[#This Row],[Mas de 9]]&gt;0,Cartera[[#This Row],[Dias]],0)</f>
        <v>0</v>
      </c>
      <c r="T299" s="191">
        <f>IF(Cartera[[#This Row],[Dias]]&gt;99,Cartera[[#This Row],[Total vencido]],0)</f>
        <v>0</v>
      </c>
      <c r="U299" s="191">
        <f>IF(Cartera[[#This Row],[Mas de 100]]&gt;0,Cartera[[#This Row],[Dias]],0)</f>
        <v>0</v>
      </c>
      <c r="V299" s="191">
        <f>Cartera[[#This Row],[Vencimiento]]-Cartera[[#This Row],[Emision]]</f>
        <v>30</v>
      </c>
      <c r="W29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9" s="204" t="str">
        <f>_xlfn.XLOOKUP(Cartera[[#This Row],[Nombre tercero]],Vendedor[Nombre],Vendedor[Vendedor],"",0,-1)</f>
        <v>ANGELA SILVESTRE</v>
      </c>
      <c r="Y299" s="204"/>
    </row>
    <row r="300" spans="1:25" ht="21" customHeight="1">
      <c r="A300" s="12" t="str">
        <f t="shared" si="11"/>
        <v>CAJA COLOMBIANA DE SUBSIDIO FAMILIAR COLSUBSIDIO</v>
      </c>
      <c r="B300" s="199" t="s">
        <v>1210</v>
      </c>
      <c r="C300" s="200">
        <v>23435</v>
      </c>
      <c r="D300" s="54">
        <v>3</v>
      </c>
      <c r="E300" s="202">
        <v>46011.237534722219</v>
      </c>
      <c r="F300" s="202">
        <v>46041.236990740741</v>
      </c>
      <c r="G300" s="203">
        <v>-5</v>
      </c>
      <c r="H300" s="203">
        <v>10141900</v>
      </c>
      <c r="I300" s="203">
        <v>10141900</v>
      </c>
      <c r="J300" s="203">
        <v>10141900</v>
      </c>
      <c r="K300" s="203">
        <v>0</v>
      </c>
      <c r="L300" s="203">
        <v>0</v>
      </c>
      <c r="M300" s="203">
        <v>0</v>
      </c>
      <c r="N300" s="203">
        <v>0</v>
      </c>
      <c r="O300" s="203">
        <v>0</v>
      </c>
      <c r="P300" s="191">
        <f>SUM(Cartera[[#This Row],[1_a_8]:[&gt;30]])</f>
        <v>0</v>
      </c>
      <c r="Q300" s="191">
        <f>+Cartera[[#This Row],[9_a_15]]+Cartera[[#This Row],[16_a_22]]+Cartera[[#This Row],[23_a_30]]</f>
        <v>0</v>
      </c>
      <c r="R300" s="191">
        <f>IF(Cartera[[#This Row],[Dias]]&gt;8,Cartera[[#This Row],[Total vencido]],0)</f>
        <v>0</v>
      </c>
      <c r="S300" s="191">
        <f>IF(Cartera[[#This Row],[Mas de 9]]&gt;0,Cartera[[#This Row],[Dias]],0)</f>
        <v>0</v>
      </c>
      <c r="T300" s="191">
        <f>IF(Cartera[[#This Row],[Dias]]&gt;99,Cartera[[#This Row],[Total vencido]],0)</f>
        <v>0</v>
      </c>
      <c r="U300" s="191">
        <f>IF(Cartera[[#This Row],[Mas de 100]]&gt;0,Cartera[[#This Row],[Dias]],0)</f>
        <v>0</v>
      </c>
      <c r="V300" s="191">
        <f>Cartera[[#This Row],[Vencimiento]]-Cartera[[#This Row],[Emision]]</f>
        <v>29.999456018522324</v>
      </c>
      <c r="W30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0" s="204" t="str">
        <f>_xlfn.XLOOKUP(Cartera[[#This Row],[Nombre tercero]],Vendedor[Nombre],Vendedor[Vendedor],"",0,-1)</f>
        <v>ANGELA SILVESTRE</v>
      </c>
      <c r="Y300" s="204"/>
    </row>
    <row r="301" spans="1:25" ht="21" customHeight="1">
      <c r="A301" s="12" t="str">
        <f t="shared" si="11"/>
        <v>CAJA COLOMBIANA DE SUBSIDIO FAMILIAR COLSUBSIDIO</v>
      </c>
      <c r="B301" s="199" t="s">
        <v>1210</v>
      </c>
      <c r="C301" s="200">
        <v>23436</v>
      </c>
      <c r="D301" s="54">
        <v>3</v>
      </c>
      <c r="E301" s="198">
        <v>46011.243321759262</v>
      </c>
      <c r="F301" s="198">
        <v>46041.241979166669</v>
      </c>
      <c r="G301" s="54">
        <v>-5</v>
      </c>
      <c r="H301" s="54">
        <v>13109950</v>
      </c>
      <c r="I301" s="54">
        <v>13109950</v>
      </c>
      <c r="J301" s="54">
        <v>13109950</v>
      </c>
      <c r="K301" s="54">
        <v>0</v>
      </c>
      <c r="L301" s="54">
        <v>0</v>
      </c>
      <c r="M301" s="54">
        <v>0</v>
      </c>
      <c r="N301" s="54">
        <v>0</v>
      </c>
      <c r="O301" s="54">
        <v>0</v>
      </c>
      <c r="P301" s="30">
        <f>SUM(Cartera[[#This Row],[1_a_8]:[&gt;30]])</f>
        <v>0</v>
      </c>
      <c r="Q301" s="30">
        <f>+Cartera[[#This Row],[9_a_15]]+Cartera[[#This Row],[16_a_22]]+Cartera[[#This Row],[23_a_30]]</f>
        <v>0</v>
      </c>
      <c r="R301" s="30">
        <f>IF(Cartera[[#This Row],[Dias]]&gt;8,Cartera[[#This Row],[Total vencido]],0)</f>
        <v>0</v>
      </c>
      <c r="S301" s="30">
        <f>IF(Cartera[[#This Row],[Mas de 9]]&gt;0,Cartera[[#This Row],[Dias]],0)</f>
        <v>0</v>
      </c>
      <c r="T301" s="30">
        <f>IF(Cartera[[#This Row],[Dias]]&gt;99,Cartera[[#This Row],[Total vencido]],0)</f>
        <v>0</v>
      </c>
      <c r="U301" s="30">
        <f>IF(Cartera[[#This Row],[Mas de 100]]&gt;0,Cartera[[#This Row],[Dias]],0)</f>
        <v>0</v>
      </c>
      <c r="V301" s="30">
        <f>Cartera[[#This Row],[Vencimiento]]-Cartera[[#This Row],[Emision]]</f>
        <v>29.998657407406427</v>
      </c>
      <c r="W30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1" s="205" t="str">
        <f>_xlfn.XLOOKUP(Cartera[[#This Row],[Nombre tercero]],Vendedor[Nombre],Vendedor[Vendedor],"",0,-1)</f>
        <v>ANGELA SILVESTRE</v>
      </c>
      <c r="Y301" s="204"/>
    </row>
    <row r="302" spans="1:25" ht="21" customHeight="1">
      <c r="A302" s="12" t="str">
        <f t="shared" si="11"/>
        <v>CAJA COLOMBIANA DE SUBSIDIO FAMILIAR COLSUBSIDIO</v>
      </c>
      <c r="B302" s="199" t="s">
        <v>1210</v>
      </c>
      <c r="C302" s="200">
        <v>23438</v>
      </c>
      <c r="D302" s="54">
        <v>3</v>
      </c>
      <c r="E302" s="198">
        <v>46011.252708333333</v>
      </c>
      <c r="F302" s="198">
        <v>46041.246076388888</v>
      </c>
      <c r="G302" s="54">
        <v>-5</v>
      </c>
      <c r="H302" s="54">
        <v>2955400</v>
      </c>
      <c r="I302" s="54">
        <v>2955400</v>
      </c>
      <c r="J302" s="54">
        <v>2955400</v>
      </c>
      <c r="K302" s="54">
        <v>0</v>
      </c>
      <c r="L302" s="54">
        <v>0</v>
      </c>
      <c r="M302" s="54">
        <v>0</v>
      </c>
      <c r="N302" s="54">
        <v>0</v>
      </c>
      <c r="O302" s="54">
        <v>0</v>
      </c>
      <c r="P302" s="30">
        <f>SUM(Cartera[[#This Row],[1_a_8]:[&gt;30]])</f>
        <v>0</v>
      </c>
      <c r="Q302" s="30">
        <f>+Cartera[[#This Row],[9_a_15]]+Cartera[[#This Row],[16_a_22]]+Cartera[[#This Row],[23_a_30]]</f>
        <v>0</v>
      </c>
      <c r="R302" s="30">
        <f>IF(Cartera[[#This Row],[Dias]]&gt;8,Cartera[[#This Row],[Total vencido]],0)</f>
        <v>0</v>
      </c>
      <c r="S302" s="30">
        <f>IF(Cartera[[#This Row],[Mas de 9]]&gt;0,Cartera[[#This Row],[Dias]],0)</f>
        <v>0</v>
      </c>
      <c r="T302" s="30">
        <f>IF(Cartera[[#This Row],[Dias]]&gt;99,Cartera[[#This Row],[Total vencido]],0)</f>
        <v>0</v>
      </c>
      <c r="U302" s="30">
        <f>IF(Cartera[[#This Row],[Mas de 100]]&gt;0,Cartera[[#This Row],[Dias]],0)</f>
        <v>0</v>
      </c>
      <c r="V302" s="30">
        <f>Cartera[[#This Row],[Vencimiento]]-Cartera[[#This Row],[Emision]]</f>
        <v>29.993368055555038</v>
      </c>
      <c r="W30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2" s="205" t="str">
        <f>_xlfn.XLOOKUP(Cartera[[#This Row],[Nombre tercero]],Vendedor[Nombre],Vendedor[Vendedor],"",0,-1)</f>
        <v>ANGELA SILVESTRE</v>
      </c>
      <c r="Y302" s="204"/>
    </row>
    <row r="303" spans="1:25" ht="21" customHeight="1">
      <c r="A303" s="12" t="str">
        <f t="shared" si="11"/>
        <v>CAJA COLOMBIANA DE SUBSIDIO FAMILIAR COLSUBSIDIO</v>
      </c>
      <c r="B303" s="199" t="s">
        <v>1210</v>
      </c>
      <c r="C303" s="200">
        <v>23439</v>
      </c>
      <c r="D303" s="54">
        <v>3</v>
      </c>
      <c r="E303" s="202">
        <v>46011.253877314812</v>
      </c>
      <c r="F303" s="202">
        <v>46041.253506944442</v>
      </c>
      <c r="G303" s="203">
        <v>-5</v>
      </c>
      <c r="H303" s="203">
        <v>1382300</v>
      </c>
      <c r="I303" s="203">
        <v>1382300</v>
      </c>
      <c r="J303" s="203">
        <v>1382300</v>
      </c>
      <c r="K303" s="203">
        <v>0</v>
      </c>
      <c r="L303" s="203">
        <v>0</v>
      </c>
      <c r="M303" s="203">
        <v>0</v>
      </c>
      <c r="N303" s="203">
        <v>0</v>
      </c>
      <c r="O303" s="203">
        <v>0</v>
      </c>
      <c r="P303" s="191">
        <f>SUM(Cartera[[#This Row],[1_a_8]:[&gt;30]])</f>
        <v>0</v>
      </c>
      <c r="Q303" s="191">
        <f>+Cartera[[#This Row],[9_a_15]]+Cartera[[#This Row],[16_a_22]]+Cartera[[#This Row],[23_a_30]]</f>
        <v>0</v>
      </c>
      <c r="R303" s="191">
        <f>IF(Cartera[[#This Row],[Dias]]&gt;8,Cartera[[#This Row],[Total vencido]],0)</f>
        <v>0</v>
      </c>
      <c r="S303" s="191">
        <f>IF(Cartera[[#This Row],[Mas de 9]]&gt;0,Cartera[[#This Row],[Dias]],0)</f>
        <v>0</v>
      </c>
      <c r="T303" s="191">
        <f>IF(Cartera[[#This Row],[Dias]]&gt;99,Cartera[[#This Row],[Total vencido]],0)</f>
        <v>0</v>
      </c>
      <c r="U303" s="191">
        <f>IF(Cartera[[#This Row],[Mas de 100]]&gt;0,Cartera[[#This Row],[Dias]],0)</f>
        <v>0</v>
      </c>
      <c r="V303" s="191">
        <f>Cartera[[#This Row],[Vencimiento]]-Cartera[[#This Row],[Emision]]</f>
        <v>29.999629629630363</v>
      </c>
      <c r="W30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3" s="204" t="str">
        <f>_xlfn.XLOOKUP(Cartera[[#This Row],[Nombre tercero]],Vendedor[Nombre],Vendedor[Vendedor],"",0,-1)</f>
        <v>ANGELA SILVESTRE</v>
      </c>
      <c r="Y303" s="204"/>
    </row>
    <row r="304" spans="1:25" ht="21" customHeight="1">
      <c r="A304" s="12" t="str">
        <f t="shared" ref="A304:A335" si="12">+A303</f>
        <v>CAJA COLOMBIANA DE SUBSIDIO FAMILIAR COLSUBSIDIO</v>
      </c>
      <c r="B304" s="199" t="s">
        <v>1210</v>
      </c>
      <c r="C304" s="200">
        <v>23440</v>
      </c>
      <c r="D304" s="54">
        <v>3</v>
      </c>
      <c r="E304" s="202">
        <v>46011.254780092589</v>
      </c>
      <c r="F304" s="202">
        <v>46041.254259259258</v>
      </c>
      <c r="G304" s="203">
        <v>-5</v>
      </c>
      <c r="H304" s="203">
        <v>4551040</v>
      </c>
      <c r="I304" s="203">
        <v>4551040</v>
      </c>
      <c r="J304" s="203">
        <v>4551040</v>
      </c>
      <c r="K304" s="203">
        <v>0</v>
      </c>
      <c r="L304" s="203">
        <v>0</v>
      </c>
      <c r="M304" s="203">
        <v>0</v>
      </c>
      <c r="N304" s="203">
        <v>0</v>
      </c>
      <c r="O304" s="203">
        <v>0</v>
      </c>
      <c r="P304" s="191">
        <f>SUM(Cartera[[#This Row],[1_a_8]:[&gt;30]])</f>
        <v>0</v>
      </c>
      <c r="Q304" s="191">
        <f>+Cartera[[#This Row],[9_a_15]]+Cartera[[#This Row],[16_a_22]]+Cartera[[#This Row],[23_a_30]]</f>
        <v>0</v>
      </c>
      <c r="R304" s="191">
        <f>IF(Cartera[[#This Row],[Dias]]&gt;8,Cartera[[#This Row],[Total vencido]],0)</f>
        <v>0</v>
      </c>
      <c r="S304" s="191">
        <f>IF(Cartera[[#This Row],[Mas de 9]]&gt;0,Cartera[[#This Row],[Dias]],0)</f>
        <v>0</v>
      </c>
      <c r="T304" s="191">
        <f>IF(Cartera[[#This Row],[Dias]]&gt;99,Cartera[[#This Row],[Total vencido]],0)</f>
        <v>0</v>
      </c>
      <c r="U304" s="191">
        <f>IF(Cartera[[#This Row],[Mas de 100]]&gt;0,Cartera[[#This Row],[Dias]],0)</f>
        <v>0</v>
      </c>
      <c r="V304" s="191">
        <f>Cartera[[#This Row],[Vencimiento]]-Cartera[[#This Row],[Emision]]</f>
        <v>29.999479166668607</v>
      </c>
      <c r="W30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4" s="204" t="str">
        <f>_xlfn.XLOOKUP(Cartera[[#This Row],[Nombre tercero]],Vendedor[Nombre],Vendedor[Vendedor],"",0,-1)</f>
        <v>ANGELA SILVESTRE</v>
      </c>
      <c r="Y304" s="204"/>
    </row>
    <row r="305" spans="1:25" ht="21" customHeight="1">
      <c r="A305" s="12" t="str">
        <f t="shared" si="12"/>
        <v>CAJA COLOMBIANA DE SUBSIDIO FAMILIAR COLSUBSIDIO</v>
      </c>
      <c r="B305" s="199" t="s">
        <v>1210</v>
      </c>
      <c r="C305" s="200">
        <v>23442</v>
      </c>
      <c r="D305" s="54">
        <v>3</v>
      </c>
      <c r="E305" s="202">
        <v>46011.259756944448</v>
      </c>
      <c r="F305" s="202">
        <v>46041.259618055556</v>
      </c>
      <c r="G305" s="203">
        <v>-5</v>
      </c>
      <c r="H305" s="203">
        <v>1755600</v>
      </c>
      <c r="I305" s="203">
        <v>1755600</v>
      </c>
      <c r="J305" s="203">
        <v>1755600</v>
      </c>
      <c r="K305" s="203">
        <v>0</v>
      </c>
      <c r="L305" s="203">
        <v>0</v>
      </c>
      <c r="M305" s="203">
        <v>0</v>
      </c>
      <c r="N305" s="203">
        <v>0</v>
      </c>
      <c r="O305" s="203">
        <v>0</v>
      </c>
      <c r="P305" s="191">
        <f>SUM(Cartera[[#This Row],[1_a_8]:[&gt;30]])</f>
        <v>0</v>
      </c>
      <c r="Q305" s="191">
        <f>+Cartera[[#This Row],[9_a_15]]+Cartera[[#This Row],[16_a_22]]+Cartera[[#This Row],[23_a_30]]</f>
        <v>0</v>
      </c>
      <c r="R305" s="191">
        <f>IF(Cartera[[#This Row],[Dias]]&gt;8,Cartera[[#This Row],[Total vencido]],0)</f>
        <v>0</v>
      </c>
      <c r="S305" s="191">
        <f>IF(Cartera[[#This Row],[Mas de 9]]&gt;0,Cartera[[#This Row],[Dias]],0)</f>
        <v>0</v>
      </c>
      <c r="T305" s="191">
        <f>IF(Cartera[[#This Row],[Dias]]&gt;99,Cartera[[#This Row],[Total vencido]],0)</f>
        <v>0</v>
      </c>
      <c r="U305" s="191">
        <f>IF(Cartera[[#This Row],[Mas de 100]]&gt;0,Cartera[[#This Row],[Dias]],0)</f>
        <v>0</v>
      </c>
      <c r="V305" s="191">
        <f>Cartera[[#This Row],[Vencimiento]]-Cartera[[#This Row],[Emision]]</f>
        <v>29.999861111107748</v>
      </c>
      <c r="W30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5" s="204" t="str">
        <f>_xlfn.XLOOKUP(Cartera[[#This Row],[Nombre tercero]],Vendedor[Nombre],Vendedor[Vendedor],"",0,-1)</f>
        <v>ANGELA SILVESTRE</v>
      </c>
      <c r="Y305" s="204"/>
    </row>
    <row r="306" spans="1:25" ht="21" customHeight="1">
      <c r="A306" s="12" t="str">
        <f t="shared" si="12"/>
        <v>CAJA COLOMBIANA DE SUBSIDIO FAMILIAR COLSUBSIDIO</v>
      </c>
      <c r="B306" s="199" t="s">
        <v>1210</v>
      </c>
      <c r="C306" s="200">
        <v>23443</v>
      </c>
      <c r="D306" s="54">
        <v>3</v>
      </c>
      <c r="E306" s="198">
        <v>46011.260983796295</v>
      </c>
      <c r="F306" s="198">
        <v>46041.260439814818</v>
      </c>
      <c r="G306" s="54">
        <v>-5</v>
      </c>
      <c r="H306" s="54">
        <v>120000</v>
      </c>
      <c r="I306" s="54">
        <v>120000</v>
      </c>
      <c r="J306" s="54">
        <v>120000</v>
      </c>
      <c r="K306" s="54">
        <v>0</v>
      </c>
      <c r="L306" s="54">
        <v>0</v>
      </c>
      <c r="M306" s="54">
        <v>0</v>
      </c>
      <c r="N306" s="54">
        <v>0</v>
      </c>
      <c r="O306" s="54">
        <v>0</v>
      </c>
      <c r="P306" s="30">
        <f>SUM(Cartera[[#This Row],[1_a_8]:[&gt;30]])</f>
        <v>0</v>
      </c>
      <c r="Q306" s="30">
        <f>+Cartera[[#This Row],[9_a_15]]+Cartera[[#This Row],[16_a_22]]+Cartera[[#This Row],[23_a_30]]</f>
        <v>0</v>
      </c>
      <c r="R306" s="30">
        <f>IF(Cartera[[#This Row],[Dias]]&gt;8,Cartera[[#This Row],[Total vencido]],0)</f>
        <v>0</v>
      </c>
      <c r="S306" s="30">
        <f>IF(Cartera[[#This Row],[Mas de 9]]&gt;0,Cartera[[#This Row],[Dias]],0)</f>
        <v>0</v>
      </c>
      <c r="T306" s="30">
        <f>IF(Cartera[[#This Row],[Dias]]&gt;99,Cartera[[#This Row],[Total vencido]],0)</f>
        <v>0</v>
      </c>
      <c r="U306" s="30">
        <f>IF(Cartera[[#This Row],[Mas de 100]]&gt;0,Cartera[[#This Row],[Dias]],0)</f>
        <v>0</v>
      </c>
      <c r="V306" s="30">
        <f>Cartera[[#This Row],[Vencimiento]]-Cartera[[#This Row],[Emision]]</f>
        <v>29.999456018522324</v>
      </c>
      <c r="W30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6" s="205" t="str">
        <f>_xlfn.XLOOKUP(Cartera[[#This Row],[Nombre tercero]],Vendedor[Nombre],Vendedor[Vendedor],"",0,-1)</f>
        <v>ANGELA SILVESTRE</v>
      </c>
      <c r="Y306" s="204"/>
    </row>
    <row r="307" spans="1:25" ht="21" customHeight="1">
      <c r="A307" s="12" t="str">
        <f t="shared" si="12"/>
        <v>CAJA COLOMBIANA DE SUBSIDIO FAMILIAR COLSUBSIDIO</v>
      </c>
      <c r="B307" s="199" t="s">
        <v>1210</v>
      </c>
      <c r="C307" s="200">
        <v>23444</v>
      </c>
      <c r="D307" s="54">
        <v>3</v>
      </c>
      <c r="E307" s="198">
        <v>46011.261759259258</v>
      </c>
      <c r="F307" s="198">
        <v>46041.261458333334</v>
      </c>
      <c r="G307" s="54">
        <v>-5</v>
      </c>
      <c r="H307" s="54">
        <v>126000</v>
      </c>
      <c r="I307" s="54">
        <v>126000</v>
      </c>
      <c r="J307" s="54">
        <v>126000</v>
      </c>
      <c r="K307" s="54">
        <v>0</v>
      </c>
      <c r="L307" s="54">
        <v>0</v>
      </c>
      <c r="M307" s="54">
        <v>0</v>
      </c>
      <c r="N307" s="54">
        <v>0</v>
      </c>
      <c r="O307" s="54">
        <v>0</v>
      </c>
      <c r="P307" s="191">
        <f>SUM(Cartera[[#This Row],[1_a_8]:[&gt;30]])</f>
        <v>0</v>
      </c>
      <c r="Q307" s="191">
        <f>+Cartera[[#This Row],[9_a_15]]+Cartera[[#This Row],[16_a_22]]+Cartera[[#This Row],[23_a_30]]</f>
        <v>0</v>
      </c>
      <c r="R307" s="191">
        <f>IF(Cartera[[#This Row],[Dias]]&gt;8,Cartera[[#This Row],[Total vencido]],0)</f>
        <v>0</v>
      </c>
      <c r="S307" s="191">
        <f>IF(Cartera[[#This Row],[Mas de 9]]&gt;0,Cartera[[#This Row],[Dias]],0)</f>
        <v>0</v>
      </c>
      <c r="T307" s="191">
        <f>IF(Cartera[[#This Row],[Dias]]&gt;99,Cartera[[#This Row],[Total vencido]],0)</f>
        <v>0</v>
      </c>
      <c r="U307" s="191">
        <f>IF(Cartera[[#This Row],[Mas de 100]]&gt;0,Cartera[[#This Row],[Dias]],0)</f>
        <v>0</v>
      </c>
      <c r="V307" s="191">
        <f>Cartera[[#This Row],[Vencimiento]]-Cartera[[#This Row],[Emision]]</f>
        <v>29.999699074076489</v>
      </c>
      <c r="W30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7" s="204" t="str">
        <f>_xlfn.XLOOKUP(Cartera[[#This Row],[Nombre tercero]],Vendedor[Nombre],Vendedor[Vendedor],"",0,-1)</f>
        <v>ANGELA SILVESTRE</v>
      </c>
      <c r="Y307" s="204"/>
    </row>
    <row r="308" spans="1:25" ht="21" customHeight="1">
      <c r="A308" s="12" t="str">
        <f t="shared" si="12"/>
        <v>CAJA COLOMBIANA DE SUBSIDIO FAMILIAR COLSUBSIDIO</v>
      </c>
      <c r="B308" s="199" t="s">
        <v>1210</v>
      </c>
      <c r="C308" s="200">
        <v>23445</v>
      </c>
      <c r="D308" s="54">
        <v>3</v>
      </c>
      <c r="E308" s="198">
        <v>46011.26363425926</v>
      </c>
      <c r="F308" s="198">
        <v>46041.262523148151</v>
      </c>
      <c r="G308" s="54">
        <v>-5</v>
      </c>
      <c r="H308" s="54">
        <v>116850</v>
      </c>
      <c r="I308" s="54">
        <v>116850</v>
      </c>
      <c r="J308" s="54">
        <v>116850</v>
      </c>
      <c r="K308" s="54">
        <v>0</v>
      </c>
      <c r="L308" s="54">
        <v>0</v>
      </c>
      <c r="M308" s="54">
        <v>0</v>
      </c>
      <c r="N308" s="54">
        <v>0</v>
      </c>
      <c r="O308" s="54">
        <v>0</v>
      </c>
      <c r="P308" s="191">
        <f>SUM(Cartera[[#This Row],[1_a_8]:[&gt;30]])</f>
        <v>0</v>
      </c>
      <c r="Q308" s="191">
        <f>+Cartera[[#This Row],[9_a_15]]+Cartera[[#This Row],[16_a_22]]+Cartera[[#This Row],[23_a_30]]</f>
        <v>0</v>
      </c>
      <c r="R308" s="191">
        <f>IF(Cartera[[#This Row],[Dias]]&gt;8,Cartera[[#This Row],[Total vencido]],0)</f>
        <v>0</v>
      </c>
      <c r="S308" s="191">
        <f>IF(Cartera[[#This Row],[Mas de 9]]&gt;0,Cartera[[#This Row],[Dias]],0)</f>
        <v>0</v>
      </c>
      <c r="T308" s="191">
        <f>IF(Cartera[[#This Row],[Dias]]&gt;99,Cartera[[#This Row],[Total vencido]],0)</f>
        <v>0</v>
      </c>
      <c r="U308" s="191">
        <f>IF(Cartera[[#This Row],[Mas de 100]]&gt;0,Cartera[[#This Row],[Dias]],0)</f>
        <v>0</v>
      </c>
      <c r="V308" s="191">
        <f>Cartera[[#This Row],[Vencimiento]]-Cartera[[#This Row],[Emision]]</f>
        <v>29.998888888891088</v>
      </c>
      <c r="W30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8" s="204" t="str">
        <f>_xlfn.XLOOKUP(Cartera[[#This Row],[Nombre tercero]],Vendedor[Nombre],Vendedor[Vendedor],"",0,-1)</f>
        <v>ANGELA SILVESTRE</v>
      </c>
      <c r="Y308" s="204"/>
    </row>
    <row r="309" spans="1:25" ht="21" customHeight="1">
      <c r="A309" s="12" t="str">
        <f t="shared" si="12"/>
        <v>CAJA COLOMBIANA DE SUBSIDIO FAMILIAR COLSUBSIDIO</v>
      </c>
      <c r="B309" s="199" t="s">
        <v>1210</v>
      </c>
      <c r="C309" s="200">
        <v>23446</v>
      </c>
      <c r="D309" s="54">
        <v>3</v>
      </c>
      <c r="E309" s="198">
        <v>46011.265509259261</v>
      </c>
      <c r="F309" s="198">
        <v>46041.265439814815</v>
      </c>
      <c r="G309" s="54">
        <v>-5</v>
      </c>
      <c r="H309" s="54">
        <v>1181200</v>
      </c>
      <c r="I309" s="54">
        <v>1181200</v>
      </c>
      <c r="J309" s="54">
        <v>1181200</v>
      </c>
      <c r="K309" s="54">
        <v>0</v>
      </c>
      <c r="L309" s="54">
        <v>0</v>
      </c>
      <c r="M309" s="54">
        <v>0</v>
      </c>
      <c r="N309" s="54">
        <v>0</v>
      </c>
      <c r="O309" s="54">
        <v>0</v>
      </c>
      <c r="P309" s="191">
        <f>SUM(Cartera[[#This Row],[1_a_8]:[&gt;30]])</f>
        <v>0</v>
      </c>
      <c r="Q309" s="191">
        <f>+Cartera[[#This Row],[9_a_15]]+Cartera[[#This Row],[16_a_22]]+Cartera[[#This Row],[23_a_30]]</f>
        <v>0</v>
      </c>
      <c r="R309" s="191">
        <f>IF(Cartera[[#This Row],[Dias]]&gt;8,Cartera[[#This Row],[Total vencido]],0)</f>
        <v>0</v>
      </c>
      <c r="S309" s="191">
        <f>IF(Cartera[[#This Row],[Mas de 9]]&gt;0,Cartera[[#This Row],[Dias]],0)</f>
        <v>0</v>
      </c>
      <c r="T309" s="191">
        <f>IF(Cartera[[#This Row],[Dias]]&gt;99,Cartera[[#This Row],[Total vencido]],0)</f>
        <v>0</v>
      </c>
      <c r="U309" s="191">
        <f>IF(Cartera[[#This Row],[Mas de 100]]&gt;0,Cartera[[#This Row],[Dias]],0)</f>
        <v>0</v>
      </c>
      <c r="V309" s="191">
        <f>Cartera[[#This Row],[Vencimiento]]-Cartera[[#This Row],[Emision]]</f>
        <v>29.999930555553874</v>
      </c>
      <c r="W30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9" s="204" t="str">
        <f>_xlfn.XLOOKUP(Cartera[[#This Row],[Nombre tercero]],Vendedor[Nombre],Vendedor[Vendedor],"",0,-1)</f>
        <v>ANGELA SILVESTRE</v>
      </c>
      <c r="Y309" s="204"/>
    </row>
    <row r="310" spans="1:25" ht="21" customHeight="1">
      <c r="A310" s="12" t="str">
        <f t="shared" si="12"/>
        <v>CAJA COLOMBIANA DE SUBSIDIO FAMILIAR COLSUBSIDIO</v>
      </c>
      <c r="B310" s="199" t="s">
        <v>1210</v>
      </c>
      <c r="C310" s="200">
        <v>23447</v>
      </c>
      <c r="D310" s="54">
        <v>3</v>
      </c>
      <c r="E310" s="202">
        <v>46011.266597222224</v>
      </c>
      <c r="F310" s="202">
        <v>46041.266145833331</v>
      </c>
      <c r="G310" s="203">
        <v>-5</v>
      </c>
      <c r="H310" s="203">
        <v>4061400</v>
      </c>
      <c r="I310" s="203">
        <v>4061400</v>
      </c>
      <c r="J310" s="203">
        <v>4061400</v>
      </c>
      <c r="K310" s="203">
        <v>0</v>
      </c>
      <c r="L310" s="203">
        <v>0</v>
      </c>
      <c r="M310" s="203">
        <v>0</v>
      </c>
      <c r="N310" s="203">
        <v>0</v>
      </c>
      <c r="O310" s="203">
        <v>0</v>
      </c>
      <c r="P310" s="191">
        <f>SUM(Cartera[[#This Row],[1_a_8]:[&gt;30]])</f>
        <v>0</v>
      </c>
      <c r="Q310" s="191">
        <f>+Cartera[[#This Row],[9_a_15]]+Cartera[[#This Row],[16_a_22]]+Cartera[[#This Row],[23_a_30]]</f>
        <v>0</v>
      </c>
      <c r="R310" s="191">
        <f>IF(Cartera[[#This Row],[Dias]]&gt;8,Cartera[[#This Row],[Total vencido]],0)</f>
        <v>0</v>
      </c>
      <c r="S310" s="191">
        <f>IF(Cartera[[#This Row],[Mas de 9]]&gt;0,Cartera[[#This Row],[Dias]],0)</f>
        <v>0</v>
      </c>
      <c r="T310" s="191">
        <f>IF(Cartera[[#This Row],[Dias]]&gt;99,Cartera[[#This Row],[Total vencido]],0)</f>
        <v>0</v>
      </c>
      <c r="U310" s="191">
        <f>IF(Cartera[[#This Row],[Mas de 100]]&gt;0,Cartera[[#This Row],[Dias]],0)</f>
        <v>0</v>
      </c>
      <c r="V310" s="191">
        <f>Cartera[[#This Row],[Vencimiento]]-Cartera[[#This Row],[Emision]]</f>
        <v>29.999548611107457</v>
      </c>
      <c r="W31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0" s="204" t="str">
        <f>_xlfn.XLOOKUP(Cartera[[#This Row],[Nombre tercero]],Vendedor[Nombre],Vendedor[Vendedor],"",0,-1)</f>
        <v>ANGELA SILVESTRE</v>
      </c>
      <c r="Y310" s="204"/>
    </row>
    <row r="311" spans="1:25" ht="21" customHeight="1">
      <c r="A311" s="12" t="str">
        <f t="shared" si="12"/>
        <v>CAJA COLOMBIANA DE SUBSIDIO FAMILIAR COLSUBSIDIO</v>
      </c>
      <c r="B311" s="222" t="s">
        <v>1210</v>
      </c>
      <c r="C311" s="223">
        <v>23448</v>
      </c>
      <c r="D311" s="224">
        <v>3</v>
      </c>
      <c r="E311" s="225">
        <v>46011.267442129632</v>
      </c>
      <c r="F311" s="225">
        <v>46041.267060185186</v>
      </c>
      <c r="G311" s="226">
        <v>-5</v>
      </c>
      <c r="H311" s="226">
        <v>935000</v>
      </c>
      <c r="I311" s="226">
        <v>935000</v>
      </c>
      <c r="J311" s="226">
        <v>935000</v>
      </c>
      <c r="K311" s="226">
        <v>0</v>
      </c>
      <c r="L311" s="226">
        <v>0</v>
      </c>
      <c r="M311" s="226">
        <v>0</v>
      </c>
      <c r="N311" s="226">
        <v>0</v>
      </c>
      <c r="O311" s="226">
        <v>0</v>
      </c>
      <c r="P311" s="191">
        <f>SUM(Cartera[[#This Row],[1_a_8]:[&gt;30]])</f>
        <v>0</v>
      </c>
      <c r="Q311" s="191">
        <f>+Cartera[[#This Row],[9_a_15]]+Cartera[[#This Row],[16_a_22]]+Cartera[[#This Row],[23_a_30]]</f>
        <v>0</v>
      </c>
      <c r="R311" s="191">
        <f>IF(Cartera[[#This Row],[Dias]]&gt;8,Cartera[[#This Row],[Total vencido]],0)</f>
        <v>0</v>
      </c>
      <c r="S311" s="191">
        <f>IF(Cartera[[#This Row],[Mas de 9]]&gt;0,Cartera[[#This Row],[Dias]],0)</f>
        <v>0</v>
      </c>
      <c r="T311" s="191">
        <f>IF(Cartera[[#This Row],[Dias]]&gt;99,Cartera[[#This Row],[Total vencido]],0)</f>
        <v>0</v>
      </c>
      <c r="U311" s="191">
        <f>IF(Cartera[[#This Row],[Mas de 100]]&gt;0,Cartera[[#This Row],[Dias]],0)</f>
        <v>0</v>
      </c>
      <c r="V311" s="191">
        <f>Cartera[[#This Row],[Vencimiento]]-Cartera[[#This Row],[Emision]]</f>
        <v>29.999618055553583</v>
      </c>
      <c r="W31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1" s="204" t="str">
        <f>_xlfn.XLOOKUP(Cartera[[#This Row],[Nombre tercero]],Vendedor[Nombre],Vendedor[Vendedor],"",0,-1)</f>
        <v>ANGELA SILVESTRE</v>
      </c>
      <c r="Y311" s="204"/>
    </row>
    <row r="312" spans="1:25" ht="21" customHeight="1">
      <c r="A312" s="12" t="str">
        <f t="shared" si="12"/>
        <v>CAJA COLOMBIANA DE SUBSIDIO FAMILIAR COLSUBSIDIO</v>
      </c>
      <c r="B312" s="228" t="s">
        <v>1210</v>
      </c>
      <c r="C312" s="229">
        <v>23449</v>
      </c>
      <c r="D312" s="230">
        <v>3</v>
      </c>
      <c r="E312" s="231">
        <v>46011.268379629626</v>
      </c>
      <c r="F312" s="231">
        <v>46041.268067129633</v>
      </c>
      <c r="G312" s="232">
        <v>-5</v>
      </c>
      <c r="H312" s="232">
        <v>793000</v>
      </c>
      <c r="I312" s="232">
        <v>793000</v>
      </c>
      <c r="J312" s="232">
        <v>793000</v>
      </c>
      <c r="K312" s="232">
        <v>0</v>
      </c>
      <c r="L312" s="232">
        <v>0</v>
      </c>
      <c r="M312" s="232">
        <v>0</v>
      </c>
      <c r="N312" s="232">
        <v>0</v>
      </c>
      <c r="O312" s="232">
        <v>0</v>
      </c>
      <c r="P312" s="191">
        <f>SUM(Cartera[[#This Row],[1_a_8]:[&gt;30]])</f>
        <v>0</v>
      </c>
      <c r="Q312" s="191">
        <f>+Cartera[[#This Row],[9_a_15]]+Cartera[[#This Row],[16_a_22]]+Cartera[[#This Row],[23_a_30]]</f>
        <v>0</v>
      </c>
      <c r="R312" s="191">
        <f>IF(Cartera[[#This Row],[Dias]]&gt;8,Cartera[[#This Row],[Total vencido]],0)</f>
        <v>0</v>
      </c>
      <c r="S312" s="191">
        <f>IF(Cartera[[#This Row],[Mas de 9]]&gt;0,Cartera[[#This Row],[Dias]],0)</f>
        <v>0</v>
      </c>
      <c r="T312" s="191">
        <f>IF(Cartera[[#This Row],[Dias]]&gt;99,Cartera[[#This Row],[Total vencido]],0)</f>
        <v>0</v>
      </c>
      <c r="U312" s="191">
        <f>IF(Cartera[[#This Row],[Mas de 100]]&gt;0,Cartera[[#This Row],[Dias]],0)</f>
        <v>0</v>
      </c>
      <c r="V312" s="191">
        <f>Cartera[[#This Row],[Vencimiento]]-Cartera[[#This Row],[Emision]]</f>
        <v>29.999687500006985</v>
      </c>
      <c r="W31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2" s="204" t="str">
        <f>_xlfn.XLOOKUP(Cartera[[#This Row],[Nombre tercero]],Vendedor[Nombre],Vendedor[Vendedor],"",0,-1)</f>
        <v>ANGELA SILVESTRE</v>
      </c>
      <c r="Y312" s="204"/>
    </row>
    <row r="313" spans="1:25" ht="21" customHeight="1">
      <c r="A313" s="12" t="str">
        <f t="shared" si="12"/>
        <v>CAJA COLOMBIANA DE SUBSIDIO FAMILIAR COLSUBSIDIO</v>
      </c>
      <c r="B313" s="228" t="s">
        <v>1210</v>
      </c>
      <c r="C313" s="229">
        <v>23450</v>
      </c>
      <c r="D313" s="230">
        <v>3</v>
      </c>
      <c r="E313" s="231">
        <v>46011.269120370373</v>
      </c>
      <c r="F313" s="231">
        <v>46041.268807870372</v>
      </c>
      <c r="G313" s="232">
        <v>-5</v>
      </c>
      <c r="H313" s="232">
        <v>5699100</v>
      </c>
      <c r="I313" s="232">
        <v>5699100</v>
      </c>
      <c r="J313" s="232">
        <v>5699100</v>
      </c>
      <c r="K313" s="232">
        <v>0</v>
      </c>
      <c r="L313" s="232">
        <v>0</v>
      </c>
      <c r="M313" s="232">
        <v>0</v>
      </c>
      <c r="N313" s="232">
        <v>0</v>
      </c>
      <c r="O313" s="232">
        <v>0</v>
      </c>
      <c r="P313" s="191">
        <f>SUM(Cartera[[#This Row],[1_a_8]:[&gt;30]])</f>
        <v>0</v>
      </c>
      <c r="Q313" s="191">
        <f>+Cartera[[#This Row],[9_a_15]]+Cartera[[#This Row],[16_a_22]]+Cartera[[#This Row],[23_a_30]]</f>
        <v>0</v>
      </c>
      <c r="R313" s="191">
        <f>IF(Cartera[[#This Row],[Dias]]&gt;8,Cartera[[#This Row],[Total vencido]],0)</f>
        <v>0</v>
      </c>
      <c r="S313" s="191">
        <f>IF(Cartera[[#This Row],[Mas de 9]]&gt;0,Cartera[[#This Row],[Dias]],0)</f>
        <v>0</v>
      </c>
      <c r="T313" s="191">
        <f>IF(Cartera[[#This Row],[Dias]]&gt;99,Cartera[[#This Row],[Total vencido]],0)</f>
        <v>0</v>
      </c>
      <c r="U313" s="191">
        <f>IF(Cartera[[#This Row],[Mas de 100]]&gt;0,Cartera[[#This Row],[Dias]],0)</f>
        <v>0</v>
      </c>
      <c r="V313" s="191">
        <f>Cartera[[#This Row],[Vencimiento]]-Cartera[[#This Row],[Emision]]</f>
        <v>29.999687499999709</v>
      </c>
      <c r="W31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3" s="204" t="str">
        <f>_xlfn.XLOOKUP(Cartera[[#This Row],[Nombre tercero]],Vendedor[Nombre],Vendedor[Vendedor],"",0,-1)</f>
        <v>ANGELA SILVESTRE</v>
      </c>
      <c r="Y313" s="204"/>
    </row>
    <row r="314" spans="1:25" ht="21" customHeight="1">
      <c r="A314" s="12" t="str">
        <f t="shared" si="12"/>
        <v>CAJA COLOMBIANA DE SUBSIDIO FAMILIAR COLSUBSIDIO</v>
      </c>
      <c r="B314" s="228" t="s">
        <v>1210</v>
      </c>
      <c r="C314" s="229">
        <v>23451</v>
      </c>
      <c r="D314" s="230">
        <v>3</v>
      </c>
      <c r="E314" s="231">
        <v>46011.269976851851</v>
      </c>
      <c r="F314" s="231">
        <v>46041.269537037035</v>
      </c>
      <c r="G314" s="232">
        <v>-5</v>
      </c>
      <c r="H314" s="232">
        <v>6684150</v>
      </c>
      <c r="I314" s="232">
        <v>6684150</v>
      </c>
      <c r="J314" s="232">
        <v>6684150</v>
      </c>
      <c r="K314" s="232">
        <v>0</v>
      </c>
      <c r="L314" s="232">
        <v>0</v>
      </c>
      <c r="M314" s="232">
        <v>0</v>
      </c>
      <c r="N314" s="232">
        <v>0</v>
      </c>
      <c r="O314" s="232">
        <v>0</v>
      </c>
      <c r="P314" s="191">
        <f>SUM(Cartera[[#This Row],[1_a_8]:[&gt;30]])</f>
        <v>0</v>
      </c>
      <c r="Q314" s="191">
        <f>+Cartera[[#This Row],[9_a_15]]+Cartera[[#This Row],[16_a_22]]+Cartera[[#This Row],[23_a_30]]</f>
        <v>0</v>
      </c>
      <c r="R314" s="191">
        <f>IF(Cartera[[#This Row],[Dias]]&gt;8,Cartera[[#This Row],[Total vencido]],0)</f>
        <v>0</v>
      </c>
      <c r="S314" s="191">
        <f>IF(Cartera[[#This Row],[Mas de 9]]&gt;0,Cartera[[#This Row],[Dias]],0)</f>
        <v>0</v>
      </c>
      <c r="T314" s="191">
        <f>IF(Cartera[[#This Row],[Dias]]&gt;99,Cartera[[#This Row],[Total vencido]],0)</f>
        <v>0</v>
      </c>
      <c r="U314" s="191">
        <f>IF(Cartera[[#This Row],[Mas de 100]]&gt;0,Cartera[[#This Row],[Dias]],0)</f>
        <v>0</v>
      </c>
      <c r="V314" s="191">
        <f>Cartera[[#This Row],[Vencimiento]]-Cartera[[#This Row],[Emision]]</f>
        <v>29.999560185184237</v>
      </c>
      <c r="W3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4" s="204" t="str">
        <f>_xlfn.XLOOKUP(Cartera[[#This Row],[Nombre tercero]],Vendedor[Nombre],Vendedor[Vendedor],"",0,-1)</f>
        <v>ANGELA SILVESTRE</v>
      </c>
      <c r="Y314" s="204"/>
    </row>
    <row r="315" spans="1:25" ht="21" customHeight="1">
      <c r="A315" s="12" t="str">
        <f t="shared" si="12"/>
        <v>CAJA COLOMBIANA DE SUBSIDIO FAMILIAR COLSUBSIDIO</v>
      </c>
      <c r="B315" s="199" t="s">
        <v>1210</v>
      </c>
      <c r="C315" s="200">
        <v>23452</v>
      </c>
      <c r="D315" s="54">
        <v>3</v>
      </c>
      <c r="E315" s="202">
        <v>46011.270844907405</v>
      </c>
      <c r="F315" s="202">
        <v>46041.270497685182</v>
      </c>
      <c r="G315" s="203">
        <v>-5</v>
      </c>
      <c r="H315" s="203">
        <v>8402800</v>
      </c>
      <c r="I315" s="203">
        <v>8402800</v>
      </c>
      <c r="J315" s="203">
        <v>8402800</v>
      </c>
      <c r="K315" s="203">
        <v>0</v>
      </c>
      <c r="L315" s="203">
        <v>0</v>
      </c>
      <c r="M315" s="203">
        <v>0</v>
      </c>
      <c r="N315" s="203">
        <v>0</v>
      </c>
      <c r="O315" s="203">
        <v>0</v>
      </c>
      <c r="P315" s="191">
        <f>SUM(Cartera[[#This Row],[1_a_8]:[&gt;30]])</f>
        <v>0</v>
      </c>
      <c r="Q315" s="191">
        <f>+Cartera[[#This Row],[9_a_15]]+Cartera[[#This Row],[16_a_22]]+Cartera[[#This Row],[23_a_30]]</f>
        <v>0</v>
      </c>
      <c r="R315" s="191">
        <f>IF(Cartera[[#This Row],[Dias]]&gt;8,Cartera[[#This Row],[Total vencido]],0)</f>
        <v>0</v>
      </c>
      <c r="S315" s="191">
        <f>IF(Cartera[[#This Row],[Mas de 9]]&gt;0,Cartera[[#This Row],[Dias]],0)</f>
        <v>0</v>
      </c>
      <c r="T315" s="191">
        <f>IF(Cartera[[#This Row],[Dias]]&gt;99,Cartera[[#This Row],[Total vencido]],0)</f>
        <v>0</v>
      </c>
      <c r="U315" s="191">
        <f>IF(Cartera[[#This Row],[Mas de 100]]&gt;0,Cartera[[#This Row],[Dias]],0)</f>
        <v>0</v>
      </c>
      <c r="V315" s="191">
        <f>Cartera[[#This Row],[Vencimiento]]-Cartera[[#This Row],[Emision]]</f>
        <v>29.999652777776646</v>
      </c>
      <c r="W31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5" s="204" t="str">
        <f>_xlfn.XLOOKUP(Cartera[[#This Row],[Nombre tercero]],Vendedor[Nombre],Vendedor[Vendedor],"",0,-1)</f>
        <v>ANGELA SILVESTRE</v>
      </c>
      <c r="Y315" s="204"/>
    </row>
    <row r="316" spans="1:25" ht="21" customHeight="1">
      <c r="A316" s="12" t="str">
        <f t="shared" si="12"/>
        <v>CAJA COLOMBIANA DE SUBSIDIO FAMILIAR COLSUBSIDIO</v>
      </c>
      <c r="B316" s="199" t="s">
        <v>1210</v>
      </c>
      <c r="C316" s="200">
        <v>23453</v>
      </c>
      <c r="D316" s="54">
        <v>3</v>
      </c>
      <c r="E316" s="198">
        <v>46011.271516203706</v>
      </c>
      <c r="F316" s="198">
        <v>46041.271249999998</v>
      </c>
      <c r="G316" s="54">
        <v>-5</v>
      </c>
      <c r="H316" s="54">
        <v>124440</v>
      </c>
      <c r="I316" s="54">
        <v>124440</v>
      </c>
      <c r="J316" s="54">
        <v>124440</v>
      </c>
      <c r="K316" s="54">
        <v>0</v>
      </c>
      <c r="L316" s="54">
        <v>0</v>
      </c>
      <c r="M316" s="54">
        <v>0</v>
      </c>
      <c r="N316" s="54">
        <v>0</v>
      </c>
      <c r="O316" s="54">
        <v>0</v>
      </c>
      <c r="P316" s="191">
        <f>SUM(Cartera[[#This Row],[1_a_8]:[&gt;30]])</f>
        <v>0</v>
      </c>
      <c r="Q316" s="191">
        <f>+Cartera[[#This Row],[9_a_15]]+Cartera[[#This Row],[16_a_22]]+Cartera[[#This Row],[23_a_30]]</f>
        <v>0</v>
      </c>
      <c r="R316" s="191">
        <f>IF(Cartera[[#This Row],[Dias]]&gt;8,Cartera[[#This Row],[Total vencido]],0)</f>
        <v>0</v>
      </c>
      <c r="S316" s="191">
        <f>IF(Cartera[[#This Row],[Mas de 9]]&gt;0,Cartera[[#This Row],[Dias]],0)</f>
        <v>0</v>
      </c>
      <c r="T316" s="191">
        <f>IF(Cartera[[#This Row],[Dias]]&gt;99,Cartera[[#This Row],[Total vencido]],0)</f>
        <v>0</v>
      </c>
      <c r="U316" s="191">
        <f>IF(Cartera[[#This Row],[Mas de 100]]&gt;0,Cartera[[#This Row],[Dias]],0)</f>
        <v>0</v>
      </c>
      <c r="V316" s="191">
        <f>Cartera[[#This Row],[Vencimiento]]-Cartera[[#This Row],[Emision]]</f>
        <v>29.999733796292276</v>
      </c>
      <c r="W31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6" s="204" t="str">
        <f>_xlfn.XLOOKUP(Cartera[[#This Row],[Nombre tercero]],Vendedor[Nombre],Vendedor[Vendedor],"",0,-1)</f>
        <v>ANGELA SILVESTRE</v>
      </c>
      <c r="Y316" s="204"/>
    </row>
    <row r="317" spans="1:25" ht="21" customHeight="1">
      <c r="A317" s="12" t="str">
        <f t="shared" si="12"/>
        <v>CAJA COLOMBIANA DE SUBSIDIO FAMILIAR COLSUBSIDIO</v>
      </c>
      <c r="B317" s="199" t="s">
        <v>1210</v>
      </c>
      <c r="C317" s="200">
        <v>23454</v>
      </c>
      <c r="D317" s="54">
        <v>3</v>
      </c>
      <c r="E317" s="198">
        <v>46011.272291666668</v>
      </c>
      <c r="F317" s="198">
        <v>46041.271979166668</v>
      </c>
      <c r="G317" s="54">
        <v>-5</v>
      </c>
      <c r="H317" s="54">
        <v>117600</v>
      </c>
      <c r="I317" s="54">
        <v>117600</v>
      </c>
      <c r="J317" s="54">
        <v>117600</v>
      </c>
      <c r="K317" s="54">
        <v>0</v>
      </c>
      <c r="L317" s="54">
        <v>0</v>
      </c>
      <c r="M317" s="54">
        <v>0</v>
      </c>
      <c r="N317" s="54">
        <v>0</v>
      </c>
      <c r="O317" s="54">
        <v>0</v>
      </c>
      <c r="P317" s="191">
        <f>SUM(Cartera[[#This Row],[1_a_8]:[&gt;30]])</f>
        <v>0</v>
      </c>
      <c r="Q317" s="191">
        <f>+Cartera[[#This Row],[9_a_15]]+Cartera[[#This Row],[16_a_22]]+Cartera[[#This Row],[23_a_30]]</f>
        <v>0</v>
      </c>
      <c r="R317" s="191">
        <f>IF(Cartera[[#This Row],[Dias]]&gt;8,Cartera[[#This Row],[Total vencido]],0)</f>
        <v>0</v>
      </c>
      <c r="S317" s="191">
        <f>IF(Cartera[[#This Row],[Mas de 9]]&gt;0,Cartera[[#This Row],[Dias]],0)</f>
        <v>0</v>
      </c>
      <c r="T317" s="191">
        <f>IF(Cartera[[#This Row],[Dias]]&gt;99,Cartera[[#This Row],[Total vencido]],0)</f>
        <v>0</v>
      </c>
      <c r="U317" s="191">
        <f>IF(Cartera[[#This Row],[Mas de 100]]&gt;0,Cartera[[#This Row],[Dias]],0)</f>
        <v>0</v>
      </c>
      <c r="V317" s="191">
        <f>Cartera[[#This Row],[Vencimiento]]-Cartera[[#This Row],[Emision]]</f>
        <v>29.999687499999709</v>
      </c>
      <c r="W31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7" s="204" t="str">
        <f>_xlfn.XLOOKUP(Cartera[[#This Row],[Nombre tercero]],Vendedor[Nombre],Vendedor[Vendedor],"",0,-1)</f>
        <v>ANGELA SILVESTRE</v>
      </c>
      <c r="Y317" s="204"/>
    </row>
    <row r="318" spans="1:25" ht="21" customHeight="1">
      <c r="A318" s="12" t="str">
        <f t="shared" si="12"/>
        <v>CAJA COLOMBIANA DE SUBSIDIO FAMILIAR COLSUBSIDIO</v>
      </c>
      <c r="B318" s="199" t="s">
        <v>1210</v>
      </c>
      <c r="C318" s="200">
        <v>23455</v>
      </c>
      <c r="D318" s="54">
        <v>3</v>
      </c>
      <c r="E318" s="202">
        <v>46011.272638888891</v>
      </c>
      <c r="F318" s="202">
        <v>46041.272638888891</v>
      </c>
      <c r="G318" s="203">
        <v>-5</v>
      </c>
      <c r="H318" s="203">
        <v>2091600</v>
      </c>
      <c r="I318" s="203">
        <v>2091600</v>
      </c>
      <c r="J318" s="203">
        <v>2091600</v>
      </c>
      <c r="K318" s="203">
        <v>0</v>
      </c>
      <c r="L318" s="203">
        <v>0</v>
      </c>
      <c r="M318" s="203">
        <v>0</v>
      </c>
      <c r="N318" s="203">
        <v>0</v>
      </c>
      <c r="O318" s="203">
        <v>0</v>
      </c>
      <c r="P318" s="191">
        <f>SUM(Cartera[[#This Row],[1_a_8]:[&gt;30]])</f>
        <v>0</v>
      </c>
      <c r="Q318" s="191">
        <f>+Cartera[[#This Row],[9_a_15]]+Cartera[[#This Row],[16_a_22]]+Cartera[[#This Row],[23_a_30]]</f>
        <v>0</v>
      </c>
      <c r="R318" s="191">
        <f>IF(Cartera[[#This Row],[Dias]]&gt;8,Cartera[[#This Row],[Total vencido]],0)</f>
        <v>0</v>
      </c>
      <c r="S318" s="191">
        <f>IF(Cartera[[#This Row],[Mas de 9]]&gt;0,Cartera[[#This Row],[Dias]],0)</f>
        <v>0</v>
      </c>
      <c r="T318" s="191">
        <f>IF(Cartera[[#This Row],[Dias]]&gt;99,Cartera[[#This Row],[Total vencido]],0)</f>
        <v>0</v>
      </c>
      <c r="U318" s="191">
        <f>IF(Cartera[[#This Row],[Mas de 100]]&gt;0,Cartera[[#This Row],[Dias]],0)</f>
        <v>0</v>
      </c>
      <c r="V318" s="191">
        <f>Cartera[[#This Row],[Vencimiento]]-Cartera[[#This Row],[Emision]]</f>
        <v>30</v>
      </c>
      <c r="W31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8" s="204" t="str">
        <f>_xlfn.XLOOKUP(Cartera[[#This Row],[Nombre tercero]],Vendedor[Nombre],Vendedor[Vendedor],"",0,-1)</f>
        <v>ANGELA SILVESTRE</v>
      </c>
      <c r="Y318" s="204"/>
    </row>
    <row r="319" spans="1:25" ht="21" customHeight="1">
      <c r="A319" s="12" t="str">
        <f t="shared" si="12"/>
        <v>CAJA COLOMBIANA DE SUBSIDIO FAMILIAR COLSUBSIDIO</v>
      </c>
      <c r="B319" s="199" t="s">
        <v>1210</v>
      </c>
      <c r="C319" s="200">
        <v>23456</v>
      </c>
      <c r="D319" s="54">
        <v>3</v>
      </c>
      <c r="E319" s="198">
        <v>46011.273888888885</v>
      </c>
      <c r="F319" s="198">
        <v>46041.27380787037</v>
      </c>
      <c r="G319" s="54">
        <v>-5</v>
      </c>
      <c r="H319" s="54">
        <v>425200</v>
      </c>
      <c r="I319" s="54">
        <v>425200</v>
      </c>
      <c r="J319" s="54">
        <v>425200</v>
      </c>
      <c r="K319" s="54">
        <v>0</v>
      </c>
      <c r="L319" s="54">
        <v>0</v>
      </c>
      <c r="M319" s="54">
        <v>0</v>
      </c>
      <c r="N319" s="54">
        <v>0</v>
      </c>
      <c r="O319" s="54">
        <v>0</v>
      </c>
      <c r="P319" s="30">
        <f>SUM(Cartera[[#This Row],[1_a_8]:[&gt;30]])</f>
        <v>0</v>
      </c>
      <c r="Q319" s="30">
        <f>+Cartera[[#This Row],[9_a_15]]+Cartera[[#This Row],[16_a_22]]+Cartera[[#This Row],[23_a_30]]</f>
        <v>0</v>
      </c>
      <c r="R319" s="30">
        <f>IF(Cartera[[#This Row],[Dias]]&gt;8,Cartera[[#This Row],[Total vencido]],0)</f>
        <v>0</v>
      </c>
      <c r="S319" s="30">
        <f>IF(Cartera[[#This Row],[Mas de 9]]&gt;0,Cartera[[#This Row],[Dias]],0)</f>
        <v>0</v>
      </c>
      <c r="T319" s="30">
        <f>IF(Cartera[[#This Row],[Dias]]&gt;99,Cartera[[#This Row],[Total vencido]],0)</f>
        <v>0</v>
      </c>
      <c r="U319" s="30">
        <f>IF(Cartera[[#This Row],[Mas de 100]]&gt;0,Cartera[[#This Row],[Dias]],0)</f>
        <v>0</v>
      </c>
      <c r="V319" s="30">
        <f>Cartera[[#This Row],[Vencimiento]]-Cartera[[#This Row],[Emision]]</f>
        <v>29.99991898148437</v>
      </c>
      <c r="W31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9" s="205" t="str">
        <f>_xlfn.XLOOKUP(Cartera[[#This Row],[Nombre tercero]],Vendedor[Nombre],Vendedor[Vendedor],"",0,-1)</f>
        <v>ANGELA SILVESTRE</v>
      </c>
      <c r="Y319" s="204"/>
    </row>
    <row r="320" spans="1:25" ht="21" customHeight="1">
      <c r="A320" s="12" t="str">
        <f t="shared" si="12"/>
        <v>CAJA COLOMBIANA DE SUBSIDIO FAMILIAR COLSUBSIDIO</v>
      </c>
      <c r="B320" s="199" t="s">
        <v>1210</v>
      </c>
      <c r="C320" s="200">
        <v>23638</v>
      </c>
      <c r="D320" s="54">
        <v>3</v>
      </c>
      <c r="E320" s="198">
        <v>46017.453946759262</v>
      </c>
      <c r="F320" s="198">
        <v>46047.453946759262</v>
      </c>
      <c r="G320" s="54">
        <v>-11</v>
      </c>
      <c r="H320" s="54">
        <v>5504000</v>
      </c>
      <c r="I320" s="54">
        <v>5504000</v>
      </c>
      <c r="J320" s="54">
        <v>5504000</v>
      </c>
      <c r="K320" s="54">
        <v>0</v>
      </c>
      <c r="L320" s="54">
        <v>0</v>
      </c>
      <c r="M320" s="54">
        <v>0</v>
      </c>
      <c r="N320" s="54">
        <v>0</v>
      </c>
      <c r="O320" s="54">
        <v>0</v>
      </c>
      <c r="P320" s="30">
        <f>SUM(Cartera[[#This Row],[1_a_8]:[&gt;30]])</f>
        <v>0</v>
      </c>
      <c r="Q320" s="30">
        <f>+Cartera[[#This Row],[9_a_15]]+Cartera[[#This Row],[16_a_22]]+Cartera[[#This Row],[23_a_30]]</f>
        <v>0</v>
      </c>
      <c r="R320" s="30">
        <f>IF(Cartera[[#This Row],[Dias]]&gt;8,Cartera[[#This Row],[Total vencido]],0)</f>
        <v>0</v>
      </c>
      <c r="S320" s="30">
        <f>IF(Cartera[[#This Row],[Mas de 9]]&gt;0,Cartera[[#This Row],[Dias]],0)</f>
        <v>0</v>
      </c>
      <c r="T320" s="30">
        <f>IF(Cartera[[#This Row],[Dias]]&gt;99,Cartera[[#This Row],[Total vencido]],0)</f>
        <v>0</v>
      </c>
      <c r="U320" s="30">
        <f>IF(Cartera[[#This Row],[Mas de 100]]&gt;0,Cartera[[#This Row],[Dias]],0)</f>
        <v>0</v>
      </c>
      <c r="V320" s="30">
        <f>Cartera[[#This Row],[Vencimiento]]-Cartera[[#This Row],[Emision]]</f>
        <v>30</v>
      </c>
      <c r="W32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0" s="205" t="str">
        <f>_xlfn.XLOOKUP(Cartera[[#This Row],[Nombre tercero]],Vendedor[Nombre],Vendedor[Vendedor],"",0,-1)</f>
        <v>ANGELA SILVESTRE</v>
      </c>
      <c r="Y320" s="204"/>
    </row>
    <row r="321" spans="1:25" ht="21" customHeight="1">
      <c r="A321" s="12" t="str">
        <f t="shared" si="12"/>
        <v>CAJA COLOMBIANA DE SUBSIDIO FAMILIAR COLSUBSIDIO</v>
      </c>
      <c r="B321" s="199" t="s">
        <v>1210</v>
      </c>
      <c r="C321" s="200">
        <v>23639</v>
      </c>
      <c r="D321" s="54">
        <v>3</v>
      </c>
      <c r="E321" s="202">
        <v>46017.468923611108</v>
      </c>
      <c r="F321" s="202">
        <v>46047.468923611108</v>
      </c>
      <c r="G321" s="203">
        <v>-11</v>
      </c>
      <c r="H321" s="203">
        <v>1433390</v>
      </c>
      <c r="I321" s="203">
        <v>1433390</v>
      </c>
      <c r="J321" s="203">
        <v>1433390</v>
      </c>
      <c r="K321" s="203">
        <v>0</v>
      </c>
      <c r="L321" s="203">
        <v>0</v>
      </c>
      <c r="M321" s="203">
        <v>0</v>
      </c>
      <c r="N321" s="203">
        <v>0</v>
      </c>
      <c r="O321" s="203">
        <v>0</v>
      </c>
      <c r="P321" s="191">
        <f>SUM(Cartera[[#This Row],[1_a_8]:[&gt;30]])</f>
        <v>0</v>
      </c>
      <c r="Q321" s="191">
        <f>+Cartera[[#This Row],[9_a_15]]+Cartera[[#This Row],[16_a_22]]+Cartera[[#This Row],[23_a_30]]</f>
        <v>0</v>
      </c>
      <c r="R321" s="191">
        <f>IF(Cartera[[#This Row],[Dias]]&gt;8,Cartera[[#This Row],[Total vencido]],0)</f>
        <v>0</v>
      </c>
      <c r="S321" s="191">
        <f>IF(Cartera[[#This Row],[Mas de 9]]&gt;0,Cartera[[#This Row],[Dias]],0)</f>
        <v>0</v>
      </c>
      <c r="T321" s="191">
        <f>IF(Cartera[[#This Row],[Dias]]&gt;99,Cartera[[#This Row],[Total vencido]],0)</f>
        <v>0</v>
      </c>
      <c r="U321" s="191">
        <f>IF(Cartera[[#This Row],[Mas de 100]]&gt;0,Cartera[[#This Row],[Dias]],0)</f>
        <v>0</v>
      </c>
      <c r="V321" s="191">
        <f>Cartera[[#This Row],[Vencimiento]]-Cartera[[#This Row],[Emision]]</f>
        <v>30</v>
      </c>
      <c r="W32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1" s="204" t="str">
        <f>_xlfn.XLOOKUP(Cartera[[#This Row],[Nombre tercero]],Vendedor[Nombre],Vendedor[Vendedor],"",0,-1)</f>
        <v>ANGELA SILVESTRE</v>
      </c>
      <c r="Y321" s="204"/>
    </row>
    <row r="322" spans="1:25" ht="21" customHeight="1">
      <c r="A322" s="12" t="str">
        <f t="shared" si="12"/>
        <v>CAJA COLOMBIANA DE SUBSIDIO FAMILIAR COLSUBSIDIO</v>
      </c>
      <c r="B322" s="199" t="s">
        <v>1210</v>
      </c>
      <c r="C322" s="200">
        <v>23640</v>
      </c>
      <c r="D322" s="54">
        <v>3</v>
      </c>
      <c r="E322" s="202">
        <v>46017.48777777778</v>
      </c>
      <c r="F322" s="202">
        <v>46047.48777777778</v>
      </c>
      <c r="G322" s="203">
        <v>-11</v>
      </c>
      <c r="H322" s="203">
        <v>3863900</v>
      </c>
      <c r="I322" s="203">
        <v>3863900</v>
      </c>
      <c r="J322" s="203">
        <v>3863900</v>
      </c>
      <c r="K322" s="203">
        <v>0</v>
      </c>
      <c r="L322" s="203">
        <v>0</v>
      </c>
      <c r="M322" s="203">
        <v>0</v>
      </c>
      <c r="N322" s="203">
        <v>0</v>
      </c>
      <c r="O322" s="203">
        <v>0</v>
      </c>
      <c r="P322" s="191">
        <f>SUM(Cartera[[#This Row],[1_a_8]:[&gt;30]])</f>
        <v>0</v>
      </c>
      <c r="Q322" s="191">
        <f>+Cartera[[#This Row],[9_a_15]]+Cartera[[#This Row],[16_a_22]]+Cartera[[#This Row],[23_a_30]]</f>
        <v>0</v>
      </c>
      <c r="R322" s="191">
        <f>IF(Cartera[[#This Row],[Dias]]&gt;8,Cartera[[#This Row],[Total vencido]],0)</f>
        <v>0</v>
      </c>
      <c r="S322" s="191">
        <f>IF(Cartera[[#This Row],[Mas de 9]]&gt;0,Cartera[[#This Row],[Dias]],0)</f>
        <v>0</v>
      </c>
      <c r="T322" s="191">
        <f>IF(Cartera[[#This Row],[Dias]]&gt;99,Cartera[[#This Row],[Total vencido]],0)</f>
        <v>0</v>
      </c>
      <c r="U322" s="191">
        <f>IF(Cartera[[#This Row],[Mas de 100]]&gt;0,Cartera[[#This Row],[Dias]],0)</f>
        <v>0</v>
      </c>
      <c r="V322" s="191">
        <f>Cartera[[#This Row],[Vencimiento]]-Cartera[[#This Row],[Emision]]</f>
        <v>30</v>
      </c>
      <c r="W32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2" s="204" t="str">
        <f>_xlfn.XLOOKUP(Cartera[[#This Row],[Nombre tercero]],Vendedor[Nombre],Vendedor[Vendedor],"",0,-1)</f>
        <v>ANGELA SILVESTRE</v>
      </c>
      <c r="Y322" s="204"/>
    </row>
    <row r="323" spans="1:25" ht="21" customHeight="1">
      <c r="A323" s="12" t="str">
        <f t="shared" si="12"/>
        <v>CAJA COLOMBIANA DE SUBSIDIO FAMILIAR COLSUBSIDIO</v>
      </c>
      <c r="B323" s="199" t="s">
        <v>1210</v>
      </c>
      <c r="C323" s="200">
        <v>23641</v>
      </c>
      <c r="D323" s="54">
        <v>3</v>
      </c>
      <c r="E323" s="202">
        <v>46017.496388888889</v>
      </c>
      <c r="F323" s="202">
        <v>46047.496388888889</v>
      </c>
      <c r="G323" s="203">
        <v>-11</v>
      </c>
      <c r="H323" s="203">
        <v>7390050</v>
      </c>
      <c r="I323" s="203">
        <v>7390050</v>
      </c>
      <c r="J323" s="203">
        <v>7390050</v>
      </c>
      <c r="K323" s="203">
        <v>0</v>
      </c>
      <c r="L323" s="203">
        <v>0</v>
      </c>
      <c r="M323" s="203">
        <v>0</v>
      </c>
      <c r="N323" s="203">
        <v>0</v>
      </c>
      <c r="O323" s="203">
        <v>0</v>
      </c>
      <c r="P323" s="191">
        <f>SUM(Cartera[[#This Row],[1_a_8]:[&gt;30]])</f>
        <v>0</v>
      </c>
      <c r="Q323" s="191">
        <f>+Cartera[[#This Row],[9_a_15]]+Cartera[[#This Row],[16_a_22]]+Cartera[[#This Row],[23_a_30]]</f>
        <v>0</v>
      </c>
      <c r="R323" s="191">
        <f>IF(Cartera[[#This Row],[Dias]]&gt;8,Cartera[[#This Row],[Total vencido]],0)</f>
        <v>0</v>
      </c>
      <c r="S323" s="191">
        <f>IF(Cartera[[#This Row],[Mas de 9]]&gt;0,Cartera[[#This Row],[Dias]],0)</f>
        <v>0</v>
      </c>
      <c r="T323" s="191">
        <f>IF(Cartera[[#This Row],[Dias]]&gt;99,Cartera[[#This Row],[Total vencido]],0)</f>
        <v>0</v>
      </c>
      <c r="U323" s="191">
        <f>IF(Cartera[[#This Row],[Mas de 100]]&gt;0,Cartera[[#This Row],[Dias]],0)</f>
        <v>0</v>
      </c>
      <c r="V323" s="191">
        <f>Cartera[[#This Row],[Vencimiento]]-Cartera[[#This Row],[Emision]]</f>
        <v>30</v>
      </c>
      <c r="W32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3" s="204" t="str">
        <f>_xlfn.XLOOKUP(Cartera[[#This Row],[Nombre tercero]],Vendedor[Nombre],Vendedor[Vendedor],"",0,-1)</f>
        <v>ANGELA SILVESTRE</v>
      </c>
      <c r="Y323" s="204"/>
    </row>
    <row r="324" spans="1:25" ht="21" customHeight="1">
      <c r="A324" s="12" t="str">
        <f t="shared" si="12"/>
        <v>CAJA COLOMBIANA DE SUBSIDIO FAMILIAR COLSUBSIDIO</v>
      </c>
      <c r="B324" s="199" t="s">
        <v>1210</v>
      </c>
      <c r="C324" s="200">
        <v>23644</v>
      </c>
      <c r="D324" s="54">
        <v>3</v>
      </c>
      <c r="E324" s="202">
        <v>46017.523599537039</v>
      </c>
      <c r="F324" s="202">
        <v>46047.521284722221</v>
      </c>
      <c r="G324" s="203">
        <v>-11</v>
      </c>
      <c r="H324" s="203">
        <v>14509400</v>
      </c>
      <c r="I324" s="203">
        <v>14509400</v>
      </c>
      <c r="J324" s="203">
        <v>14509400</v>
      </c>
      <c r="K324" s="203">
        <v>0</v>
      </c>
      <c r="L324" s="203">
        <v>0</v>
      </c>
      <c r="M324" s="203">
        <v>0</v>
      </c>
      <c r="N324" s="203">
        <v>0</v>
      </c>
      <c r="O324" s="203">
        <v>0</v>
      </c>
      <c r="P324" s="191">
        <f>SUM(Cartera[[#This Row],[1_a_8]:[&gt;30]])</f>
        <v>0</v>
      </c>
      <c r="Q324" s="191">
        <f>+Cartera[[#This Row],[9_a_15]]+Cartera[[#This Row],[16_a_22]]+Cartera[[#This Row],[23_a_30]]</f>
        <v>0</v>
      </c>
      <c r="R324" s="191">
        <f>IF(Cartera[[#This Row],[Dias]]&gt;8,Cartera[[#This Row],[Total vencido]],0)</f>
        <v>0</v>
      </c>
      <c r="S324" s="191">
        <f>IF(Cartera[[#This Row],[Mas de 9]]&gt;0,Cartera[[#This Row],[Dias]],0)</f>
        <v>0</v>
      </c>
      <c r="T324" s="191">
        <f>IF(Cartera[[#This Row],[Dias]]&gt;99,Cartera[[#This Row],[Total vencido]],0)</f>
        <v>0</v>
      </c>
      <c r="U324" s="191">
        <f>IF(Cartera[[#This Row],[Mas de 100]]&gt;0,Cartera[[#This Row],[Dias]],0)</f>
        <v>0</v>
      </c>
      <c r="V324" s="191">
        <f>Cartera[[#This Row],[Vencimiento]]-Cartera[[#This Row],[Emision]]</f>
        <v>29.99768518518249</v>
      </c>
      <c r="W3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4" s="204" t="str">
        <f>_xlfn.XLOOKUP(Cartera[[#This Row],[Nombre tercero]],Vendedor[Nombre],Vendedor[Vendedor],"",0,-1)</f>
        <v>ANGELA SILVESTRE</v>
      </c>
      <c r="Y324" s="204"/>
    </row>
    <row r="325" spans="1:25" ht="21" customHeight="1">
      <c r="A325" s="12" t="str">
        <f t="shared" si="12"/>
        <v>CAJA COLOMBIANA DE SUBSIDIO FAMILIAR COLSUBSIDIO</v>
      </c>
      <c r="B325" s="199" t="s">
        <v>1210</v>
      </c>
      <c r="C325" s="200">
        <v>23645</v>
      </c>
      <c r="D325" s="54">
        <v>3</v>
      </c>
      <c r="E325" s="202">
        <v>46017.525416666664</v>
      </c>
      <c r="F325" s="202">
        <v>46047.524722222224</v>
      </c>
      <c r="G325" s="203">
        <v>-11</v>
      </c>
      <c r="H325" s="203">
        <v>861000</v>
      </c>
      <c r="I325" s="203">
        <v>861000</v>
      </c>
      <c r="J325" s="203">
        <v>861000</v>
      </c>
      <c r="K325" s="203">
        <v>0</v>
      </c>
      <c r="L325" s="203">
        <v>0</v>
      </c>
      <c r="M325" s="203">
        <v>0</v>
      </c>
      <c r="N325" s="203">
        <v>0</v>
      </c>
      <c r="O325" s="203">
        <v>0</v>
      </c>
      <c r="P325" s="191">
        <f>SUM(Cartera[[#This Row],[1_a_8]:[&gt;30]])</f>
        <v>0</v>
      </c>
      <c r="Q325" s="191">
        <f>+Cartera[[#This Row],[9_a_15]]+Cartera[[#This Row],[16_a_22]]+Cartera[[#This Row],[23_a_30]]</f>
        <v>0</v>
      </c>
      <c r="R325" s="191">
        <f>IF(Cartera[[#This Row],[Dias]]&gt;8,Cartera[[#This Row],[Total vencido]],0)</f>
        <v>0</v>
      </c>
      <c r="S325" s="191">
        <f>IF(Cartera[[#This Row],[Mas de 9]]&gt;0,Cartera[[#This Row],[Dias]],0)</f>
        <v>0</v>
      </c>
      <c r="T325" s="191">
        <f>IF(Cartera[[#This Row],[Dias]]&gt;99,Cartera[[#This Row],[Total vencido]],0)</f>
        <v>0</v>
      </c>
      <c r="U325" s="191">
        <f>IF(Cartera[[#This Row],[Mas de 100]]&gt;0,Cartera[[#This Row],[Dias]],0)</f>
        <v>0</v>
      </c>
      <c r="V325" s="191">
        <f>Cartera[[#This Row],[Vencimiento]]-Cartera[[#This Row],[Emision]]</f>
        <v>29.999305555560568</v>
      </c>
      <c r="W32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5" s="204" t="str">
        <f>_xlfn.XLOOKUP(Cartera[[#This Row],[Nombre tercero]],Vendedor[Nombre],Vendedor[Vendedor],"",0,-1)</f>
        <v>ANGELA SILVESTRE</v>
      </c>
      <c r="Y325" s="204"/>
    </row>
    <row r="326" spans="1:25" ht="21" customHeight="1">
      <c r="A326" s="12" t="str">
        <f t="shared" si="12"/>
        <v>CAJA COLOMBIANA DE SUBSIDIO FAMILIAR COLSUBSIDIO</v>
      </c>
      <c r="B326" s="199" t="s">
        <v>1210</v>
      </c>
      <c r="C326" s="200">
        <v>23646</v>
      </c>
      <c r="D326" s="54">
        <v>3</v>
      </c>
      <c r="E326" s="202">
        <v>46017.526493055557</v>
      </c>
      <c r="F326" s="202">
        <v>46047.526018518518</v>
      </c>
      <c r="G326" s="203">
        <v>-11</v>
      </c>
      <c r="H326" s="203">
        <v>3262390</v>
      </c>
      <c r="I326" s="203">
        <v>3262390</v>
      </c>
      <c r="J326" s="203">
        <v>3262390</v>
      </c>
      <c r="K326" s="203">
        <v>0</v>
      </c>
      <c r="L326" s="203">
        <v>0</v>
      </c>
      <c r="M326" s="203">
        <v>0</v>
      </c>
      <c r="N326" s="203">
        <v>0</v>
      </c>
      <c r="O326" s="203">
        <v>0</v>
      </c>
      <c r="P326" s="191">
        <f>SUM(Cartera[[#This Row],[1_a_8]:[&gt;30]])</f>
        <v>0</v>
      </c>
      <c r="Q326" s="191">
        <f>+Cartera[[#This Row],[9_a_15]]+Cartera[[#This Row],[16_a_22]]+Cartera[[#This Row],[23_a_30]]</f>
        <v>0</v>
      </c>
      <c r="R326" s="191">
        <f>IF(Cartera[[#This Row],[Dias]]&gt;8,Cartera[[#This Row],[Total vencido]],0)</f>
        <v>0</v>
      </c>
      <c r="S326" s="191">
        <f>IF(Cartera[[#This Row],[Mas de 9]]&gt;0,Cartera[[#This Row],[Dias]],0)</f>
        <v>0</v>
      </c>
      <c r="T326" s="191">
        <f>IF(Cartera[[#This Row],[Dias]]&gt;99,Cartera[[#This Row],[Total vencido]],0)</f>
        <v>0</v>
      </c>
      <c r="U326" s="191">
        <f>IF(Cartera[[#This Row],[Mas de 100]]&gt;0,Cartera[[#This Row],[Dias]],0)</f>
        <v>0</v>
      </c>
      <c r="V326" s="191">
        <f>Cartera[[#This Row],[Vencimiento]]-Cartera[[#This Row],[Emision]]</f>
        <v>29.999525462961174</v>
      </c>
      <c r="W3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6" s="204" t="str">
        <f>_xlfn.XLOOKUP(Cartera[[#This Row],[Nombre tercero]],Vendedor[Nombre],Vendedor[Vendedor],"",0,-1)</f>
        <v>ANGELA SILVESTRE</v>
      </c>
      <c r="Y326" s="204"/>
    </row>
    <row r="327" spans="1:25" ht="21" customHeight="1">
      <c r="A327" s="12" t="str">
        <f t="shared" si="12"/>
        <v>CAJA COLOMBIANA DE SUBSIDIO FAMILIAR COLSUBSIDIO</v>
      </c>
      <c r="B327" s="199" t="s">
        <v>1210</v>
      </c>
      <c r="C327" s="200">
        <v>23647</v>
      </c>
      <c r="D327" s="54">
        <v>3</v>
      </c>
      <c r="E327" s="202">
        <v>46017.528182870374</v>
      </c>
      <c r="F327" s="202">
        <v>46047.528020833335</v>
      </c>
      <c r="G327" s="203">
        <v>-11</v>
      </c>
      <c r="H327" s="203">
        <v>672000</v>
      </c>
      <c r="I327" s="203">
        <v>672000</v>
      </c>
      <c r="J327" s="203">
        <v>672000</v>
      </c>
      <c r="K327" s="203">
        <v>0</v>
      </c>
      <c r="L327" s="203">
        <v>0</v>
      </c>
      <c r="M327" s="203">
        <v>0</v>
      </c>
      <c r="N327" s="203">
        <v>0</v>
      </c>
      <c r="O327" s="203">
        <v>0</v>
      </c>
      <c r="P327" s="191">
        <f>SUM(Cartera[[#This Row],[1_a_8]:[&gt;30]])</f>
        <v>0</v>
      </c>
      <c r="Q327" s="191">
        <f>+Cartera[[#This Row],[9_a_15]]+Cartera[[#This Row],[16_a_22]]+Cartera[[#This Row],[23_a_30]]</f>
        <v>0</v>
      </c>
      <c r="R327" s="191">
        <f>IF(Cartera[[#This Row],[Dias]]&gt;8,Cartera[[#This Row],[Total vencido]],0)</f>
        <v>0</v>
      </c>
      <c r="S327" s="191">
        <f>IF(Cartera[[#This Row],[Mas de 9]]&gt;0,Cartera[[#This Row],[Dias]],0)</f>
        <v>0</v>
      </c>
      <c r="T327" s="191">
        <f>IF(Cartera[[#This Row],[Dias]]&gt;99,Cartera[[#This Row],[Total vencido]],0)</f>
        <v>0</v>
      </c>
      <c r="U327" s="191">
        <f>IF(Cartera[[#This Row],[Mas de 100]]&gt;0,Cartera[[#This Row],[Dias]],0)</f>
        <v>0</v>
      </c>
      <c r="V327" s="191">
        <f>Cartera[[#This Row],[Vencimiento]]-Cartera[[#This Row],[Emision]]</f>
        <v>29.999837962961465</v>
      </c>
      <c r="W3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7" s="204" t="str">
        <f>_xlfn.XLOOKUP(Cartera[[#This Row],[Nombre tercero]],Vendedor[Nombre],Vendedor[Vendedor],"",0,-1)</f>
        <v>ANGELA SILVESTRE</v>
      </c>
      <c r="Y327" s="204"/>
    </row>
    <row r="328" spans="1:25" ht="21" customHeight="1">
      <c r="A328" s="12" t="str">
        <f t="shared" si="12"/>
        <v>CAJA COLOMBIANA DE SUBSIDIO FAMILIAR COLSUBSIDIO</v>
      </c>
      <c r="B328" s="199" t="s">
        <v>1210</v>
      </c>
      <c r="C328" s="200">
        <v>23648</v>
      </c>
      <c r="D328" s="54">
        <v>3</v>
      </c>
      <c r="E328" s="202">
        <v>46017.528981481482</v>
      </c>
      <c r="F328" s="202">
        <v>46047.528726851851</v>
      </c>
      <c r="G328" s="203">
        <v>-11</v>
      </c>
      <c r="H328" s="203">
        <v>3000200</v>
      </c>
      <c r="I328" s="203">
        <v>3000200</v>
      </c>
      <c r="J328" s="203">
        <v>3000200</v>
      </c>
      <c r="K328" s="203">
        <v>0</v>
      </c>
      <c r="L328" s="203">
        <v>0</v>
      </c>
      <c r="M328" s="203">
        <v>0</v>
      </c>
      <c r="N328" s="203">
        <v>0</v>
      </c>
      <c r="O328" s="203">
        <v>0</v>
      </c>
      <c r="P328" s="191">
        <f>SUM(Cartera[[#This Row],[1_a_8]:[&gt;30]])</f>
        <v>0</v>
      </c>
      <c r="Q328" s="191">
        <f>+Cartera[[#This Row],[9_a_15]]+Cartera[[#This Row],[16_a_22]]+Cartera[[#This Row],[23_a_30]]</f>
        <v>0</v>
      </c>
      <c r="R328" s="191">
        <f>IF(Cartera[[#This Row],[Dias]]&gt;8,Cartera[[#This Row],[Total vencido]],0)</f>
        <v>0</v>
      </c>
      <c r="S328" s="191">
        <f>IF(Cartera[[#This Row],[Mas de 9]]&gt;0,Cartera[[#This Row],[Dias]],0)</f>
        <v>0</v>
      </c>
      <c r="T328" s="191">
        <f>IF(Cartera[[#This Row],[Dias]]&gt;99,Cartera[[#This Row],[Total vencido]],0)</f>
        <v>0</v>
      </c>
      <c r="U328" s="191">
        <f>IF(Cartera[[#This Row],[Mas de 100]]&gt;0,Cartera[[#This Row],[Dias]],0)</f>
        <v>0</v>
      </c>
      <c r="V328" s="191">
        <f>Cartera[[#This Row],[Vencimiento]]-Cartera[[#This Row],[Emision]]</f>
        <v>29.999745370369055</v>
      </c>
      <c r="W32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8" s="204" t="str">
        <f>_xlfn.XLOOKUP(Cartera[[#This Row],[Nombre tercero]],Vendedor[Nombre],Vendedor[Vendedor],"",0,-1)</f>
        <v>ANGELA SILVESTRE</v>
      </c>
      <c r="Y328" s="204"/>
    </row>
    <row r="329" spans="1:25" ht="21" customHeight="1">
      <c r="A329" s="12" t="str">
        <f t="shared" si="12"/>
        <v>CAJA COLOMBIANA DE SUBSIDIO FAMILIAR COLSUBSIDIO</v>
      </c>
      <c r="B329" s="199" t="s">
        <v>1210</v>
      </c>
      <c r="C329" s="200">
        <v>23649</v>
      </c>
      <c r="D329" s="54">
        <v>3</v>
      </c>
      <c r="E329" s="202">
        <v>46017.529733796298</v>
      </c>
      <c r="F329" s="202">
        <v>46047.529733796298</v>
      </c>
      <c r="G329" s="203">
        <v>-11</v>
      </c>
      <c r="H329" s="203">
        <v>107100</v>
      </c>
      <c r="I329" s="203">
        <v>107100</v>
      </c>
      <c r="J329" s="203">
        <v>107100</v>
      </c>
      <c r="K329" s="203">
        <v>0</v>
      </c>
      <c r="L329" s="203">
        <v>0</v>
      </c>
      <c r="M329" s="203">
        <v>0</v>
      </c>
      <c r="N329" s="203">
        <v>0</v>
      </c>
      <c r="O329" s="203">
        <v>0</v>
      </c>
      <c r="P329" s="191">
        <f>SUM(Cartera[[#This Row],[1_a_8]:[&gt;30]])</f>
        <v>0</v>
      </c>
      <c r="Q329" s="191">
        <f>+Cartera[[#This Row],[9_a_15]]+Cartera[[#This Row],[16_a_22]]+Cartera[[#This Row],[23_a_30]]</f>
        <v>0</v>
      </c>
      <c r="R329" s="191">
        <f>IF(Cartera[[#This Row],[Dias]]&gt;8,Cartera[[#This Row],[Total vencido]],0)</f>
        <v>0</v>
      </c>
      <c r="S329" s="191">
        <f>IF(Cartera[[#This Row],[Mas de 9]]&gt;0,Cartera[[#This Row],[Dias]],0)</f>
        <v>0</v>
      </c>
      <c r="T329" s="191">
        <f>IF(Cartera[[#This Row],[Dias]]&gt;99,Cartera[[#This Row],[Total vencido]],0)</f>
        <v>0</v>
      </c>
      <c r="U329" s="191">
        <f>IF(Cartera[[#This Row],[Mas de 100]]&gt;0,Cartera[[#This Row],[Dias]],0)</f>
        <v>0</v>
      </c>
      <c r="V329" s="191">
        <f>Cartera[[#This Row],[Vencimiento]]-Cartera[[#This Row],[Emision]]</f>
        <v>30</v>
      </c>
      <c r="W32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9" s="204" t="str">
        <f>_xlfn.XLOOKUP(Cartera[[#This Row],[Nombre tercero]],Vendedor[Nombre],Vendedor[Vendedor],"",0,-1)</f>
        <v>ANGELA SILVESTRE</v>
      </c>
      <c r="Y329" s="204"/>
    </row>
    <row r="330" spans="1:25" ht="21" customHeight="1">
      <c r="A330" s="12" t="str">
        <f t="shared" si="12"/>
        <v>CAJA COLOMBIANA DE SUBSIDIO FAMILIAR COLSUBSIDIO</v>
      </c>
      <c r="B330" s="199" t="s">
        <v>1210</v>
      </c>
      <c r="C330" s="200">
        <v>23650</v>
      </c>
      <c r="D330" s="54">
        <v>3</v>
      </c>
      <c r="E330" s="198">
        <v>46017.530972222223</v>
      </c>
      <c r="F330" s="198">
        <v>46047.530810185184</v>
      </c>
      <c r="G330" s="54">
        <v>-11</v>
      </c>
      <c r="H330" s="54">
        <v>1030200</v>
      </c>
      <c r="I330" s="54">
        <v>1030200</v>
      </c>
      <c r="J330" s="54">
        <v>1030200</v>
      </c>
      <c r="K330" s="54">
        <v>0</v>
      </c>
      <c r="L330" s="54">
        <v>0</v>
      </c>
      <c r="M330" s="54">
        <v>0</v>
      </c>
      <c r="N330" s="54">
        <v>0</v>
      </c>
      <c r="O330" s="54">
        <v>0</v>
      </c>
      <c r="P330" s="30">
        <f>SUM(Cartera[[#This Row],[1_a_8]:[&gt;30]])</f>
        <v>0</v>
      </c>
      <c r="Q330" s="30">
        <f>+Cartera[[#This Row],[9_a_15]]+Cartera[[#This Row],[16_a_22]]+Cartera[[#This Row],[23_a_30]]</f>
        <v>0</v>
      </c>
      <c r="R330" s="30">
        <f>IF(Cartera[[#This Row],[Dias]]&gt;8,Cartera[[#This Row],[Total vencido]],0)</f>
        <v>0</v>
      </c>
      <c r="S330" s="30">
        <f>IF(Cartera[[#This Row],[Mas de 9]]&gt;0,Cartera[[#This Row],[Dias]],0)</f>
        <v>0</v>
      </c>
      <c r="T330" s="30">
        <f>IF(Cartera[[#This Row],[Dias]]&gt;99,Cartera[[#This Row],[Total vencido]],0)</f>
        <v>0</v>
      </c>
      <c r="U330" s="30">
        <f>IF(Cartera[[#This Row],[Mas de 100]]&gt;0,Cartera[[#This Row],[Dias]],0)</f>
        <v>0</v>
      </c>
      <c r="V330" s="31">
        <f>Cartera[[#This Row],[Vencimiento]]-Cartera[[#This Row],[Emision]]</f>
        <v>29.999837962961465</v>
      </c>
      <c r="W33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0" s="205" t="str">
        <f>_xlfn.XLOOKUP(Cartera[[#This Row],[Nombre tercero]],Vendedor[Nombre],Vendedor[Vendedor],"",0,-1)</f>
        <v>ANGELA SILVESTRE</v>
      </c>
      <c r="Y330" s="204"/>
    </row>
    <row r="331" spans="1:25" ht="21" customHeight="1">
      <c r="A331" s="12" t="str">
        <f t="shared" si="12"/>
        <v>CAJA COLOMBIANA DE SUBSIDIO FAMILIAR COLSUBSIDIO</v>
      </c>
      <c r="B331" s="199" t="s">
        <v>1210</v>
      </c>
      <c r="C331" s="200">
        <v>23651</v>
      </c>
      <c r="D331" s="54">
        <v>3</v>
      </c>
      <c r="E331" s="198">
        <v>46017.532141203701</v>
      </c>
      <c r="F331" s="198">
        <v>46047.532141203701</v>
      </c>
      <c r="G331" s="54">
        <v>-11</v>
      </c>
      <c r="H331" s="54">
        <v>227700</v>
      </c>
      <c r="I331" s="54">
        <v>227700</v>
      </c>
      <c r="J331" s="54">
        <v>227700</v>
      </c>
      <c r="K331" s="54">
        <v>0</v>
      </c>
      <c r="L331" s="54">
        <v>0</v>
      </c>
      <c r="M331" s="54">
        <v>0</v>
      </c>
      <c r="N331" s="54">
        <v>0</v>
      </c>
      <c r="O331" s="54">
        <v>0</v>
      </c>
      <c r="P331" s="191">
        <f>SUM(Cartera[[#This Row],[1_a_8]:[&gt;30]])</f>
        <v>0</v>
      </c>
      <c r="Q331" s="191">
        <f>+Cartera[[#This Row],[9_a_15]]+Cartera[[#This Row],[16_a_22]]+Cartera[[#This Row],[23_a_30]]</f>
        <v>0</v>
      </c>
      <c r="R331" s="191">
        <f>IF(Cartera[[#This Row],[Dias]]&gt;8,Cartera[[#This Row],[Total vencido]],0)</f>
        <v>0</v>
      </c>
      <c r="S331" s="191">
        <f>IF(Cartera[[#This Row],[Mas de 9]]&gt;0,Cartera[[#This Row],[Dias]],0)</f>
        <v>0</v>
      </c>
      <c r="T331" s="191">
        <f>IF(Cartera[[#This Row],[Dias]]&gt;99,Cartera[[#This Row],[Total vencido]],0)</f>
        <v>0</v>
      </c>
      <c r="U331" s="191">
        <f>IF(Cartera[[#This Row],[Mas de 100]]&gt;0,Cartera[[#This Row],[Dias]],0)</f>
        <v>0</v>
      </c>
      <c r="V331" s="191">
        <f>Cartera[[#This Row],[Vencimiento]]-Cartera[[#This Row],[Emision]]</f>
        <v>30</v>
      </c>
      <c r="W3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1" s="204" t="str">
        <f>_xlfn.XLOOKUP(Cartera[[#This Row],[Nombre tercero]],Vendedor[Nombre],Vendedor[Vendedor],"",0,-1)</f>
        <v>ANGELA SILVESTRE</v>
      </c>
      <c r="Y331" s="204"/>
    </row>
    <row r="332" spans="1:25" ht="21" customHeight="1">
      <c r="A332" s="12" t="str">
        <f t="shared" si="12"/>
        <v>CAJA COLOMBIANA DE SUBSIDIO FAMILIAR COLSUBSIDIO</v>
      </c>
      <c r="B332" s="199" t="s">
        <v>1210</v>
      </c>
      <c r="C332" s="200">
        <v>23652</v>
      </c>
      <c r="D332" s="54">
        <v>3</v>
      </c>
      <c r="E332" s="198">
        <v>46017.533738425926</v>
      </c>
      <c r="F332" s="198">
        <v>46047.53334490741</v>
      </c>
      <c r="G332" s="54">
        <v>-11</v>
      </c>
      <c r="H332" s="54">
        <v>329280</v>
      </c>
      <c r="I332" s="54">
        <v>329280</v>
      </c>
      <c r="J332" s="54">
        <v>329280</v>
      </c>
      <c r="K332" s="54">
        <v>0</v>
      </c>
      <c r="L332" s="54">
        <v>0</v>
      </c>
      <c r="M332" s="54">
        <v>0</v>
      </c>
      <c r="N332" s="54">
        <v>0</v>
      </c>
      <c r="O332" s="54">
        <v>0</v>
      </c>
      <c r="P332" s="30">
        <f>SUM(Cartera[[#This Row],[1_a_8]:[&gt;30]])</f>
        <v>0</v>
      </c>
      <c r="Q332" s="30">
        <f>+Cartera[[#This Row],[9_a_15]]+Cartera[[#This Row],[16_a_22]]+Cartera[[#This Row],[23_a_30]]</f>
        <v>0</v>
      </c>
      <c r="R332" s="30">
        <f>IF(Cartera[[#This Row],[Dias]]&gt;8,Cartera[[#This Row],[Total vencido]],0)</f>
        <v>0</v>
      </c>
      <c r="S332" s="30">
        <f>IF(Cartera[[#This Row],[Mas de 9]]&gt;0,Cartera[[#This Row],[Dias]],0)</f>
        <v>0</v>
      </c>
      <c r="T332" s="30">
        <f>IF(Cartera[[#This Row],[Dias]]&gt;99,Cartera[[#This Row],[Total vencido]],0)</f>
        <v>0</v>
      </c>
      <c r="U332" s="30">
        <f>IF(Cartera[[#This Row],[Mas de 100]]&gt;0,Cartera[[#This Row],[Dias]],0)</f>
        <v>0</v>
      </c>
      <c r="V332" s="31">
        <f>Cartera[[#This Row],[Vencimiento]]-Cartera[[#This Row],[Emision]]</f>
        <v>29.999606481484079</v>
      </c>
      <c r="W33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2" s="205" t="str">
        <f>_xlfn.XLOOKUP(Cartera[[#This Row],[Nombre tercero]],Vendedor[Nombre],Vendedor[Vendedor],"",0,-1)</f>
        <v>ANGELA SILVESTRE</v>
      </c>
      <c r="Y332" s="204"/>
    </row>
    <row r="333" spans="1:25" ht="21" customHeight="1">
      <c r="A333" s="12" t="str">
        <f t="shared" si="12"/>
        <v>CAJA COLOMBIANA DE SUBSIDIO FAMILIAR COLSUBSIDIO</v>
      </c>
      <c r="B333" s="199" t="s">
        <v>1210</v>
      </c>
      <c r="C333" s="200">
        <v>23653</v>
      </c>
      <c r="D333" s="54">
        <v>3</v>
      </c>
      <c r="E333" s="198">
        <v>46017.535092592596</v>
      </c>
      <c r="F333" s="198">
        <v>46047.534699074073</v>
      </c>
      <c r="G333" s="54">
        <v>-11</v>
      </c>
      <c r="H333" s="54">
        <v>303600</v>
      </c>
      <c r="I333" s="54">
        <v>303600</v>
      </c>
      <c r="J333" s="54">
        <v>303600</v>
      </c>
      <c r="K333" s="54">
        <v>0</v>
      </c>
      <c r="L333" s="54">
        <v>0</v>
      </c>
      <c r="M333" s="54">
        <v>0</v>
      </c>
      <c r="N333" s="54">
        <v>0</v>
      </c>
      <c r="O333" s="54">
        <v>0</v>
      </c>
      <c r="P333" s="191">
        <f>SUM(Cartera[[#This Row],[1_a_8]:[&gt;30]])</f>
        <v>0</v>
      </c>
      <c r="Q333" s="191">
        <f>+Cartera[[#This Row],[9_a_15]]+Cartera[[#This Row],[16_a_22]]+Cartera[[#This Row],[23_a_30]]</f>
        <v>0</v>
      </c>
      <c r="R333" s="191">
        <f>IF(Cartera[[#This Row],[Dias]]&gt;8,Cartera[[#This Row],[Total vencido]],0)</f>
        <v>0</v>
      </c>
      <c r="S333" s="191">
        <f>IF(Cartera[[#This Row],[Mas de 9]]&gt;0,Cartera[[#This Row],[Dias]],0)</f>
        <v>0</v>
      </c>
      <c r="T333" s="191">
        <f>IF(Cartera[[#This Row],[Dias]]&gt;99,Cartera[[#This Row],[Total vencido]],0)</f>
        <v>0</v>
      </c>
      <c r="U333" s="191">
        <f>IF(Cartera[[#This Row],[Mas de 100]]&gt;0,Cartera[[#This Row],[Dias]],0)</f>
        <v>0</v>
      </c>
      <c r="V333" s="191">
        <f>Cartera[[#This Row],[Vencimiento]]-Cartera[[#This Row],[Emision]]</f>
        <v>29.999606481476803</v>
      </c>
      <c r="W33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3" s="204" t="str">
        <f>_xlfn.XLOOKUP(Cartera[[#This Row],[Nombre tercero]],Vendedor[Nombre],Vendedor[Vendedor],"",0,-1)</f>
        <v>ANGELA SILVESTRE</v>
      </c>
      <c r="Y333" s="204"/>
    </row>
    <row r="334" spans="1:25" ht="21" customHeight="1">
      <c r="A334" s="12" t="str">
        <f t="shared" si="12"/>
        <v>CAJA COLOMBIANA DE SUBSIDIO FAMILIAR COLSUBSIDIO</v>
      </c>
      <c r="B334" s="199" t="s">
        <v>1210</v>
      </c>
      <c r="C334" s="200">
        <v>23654</v>
      </c>
      <c r="D334" s="54">
        <v>3</v>
      </c>
      <c r="E334" s="202">
        <v>46017.535949074074</v>
      </c>
      <c r="F334" s="202">
        <v>46047.535613425927</v>
      </c>
      <c r="G334" s="203">
        <v>-11</v>
      </c>
      <c r="H334" s="203">
        <v>1024350</v>
      </c>
      <c r="I334" s="203">
        <v>1024350</v>
      </c>
      <c r="J334" s="203">
        <v>1024350</v>
      </c>
      <c r="K334" s="203">
        <v>0</v>
      </c>
      <c r="L334" s="203">
        <v>0</v>
      </c>
      <c r="M334" s="203">
        <v>0</v>
      </c>
      <c r="N334" s="203">
        <v>0</v>
      </c>
      <c r="O334" s="203">
        <v>0</v>
      </c>
      <c r="P334" s="191">
        <f>SUM(Cartera[[#This Row],[1_a_8]:[&gt;30]])</f>
        <v>0</v>
      </c>
      <c r="Q334" s="191">
        <f>+Cartera[[#This Row],[9_a_15]]+Cartera[[#This Row],[16_a_22]]+Cartera[[#This Row],[23_a_30]]</f>
        <v>0</v>
      </c>
      <c r="R334" s="191">
        <f>IF(Cartera[[#This Row],[Dias]]&gt;8,Cartera[[#This Row],[Total vencido]],0)</f>
        <v>0</v>
      </c>
      <c r="S334" s="191">
        <f>IF(Cartera[[#This Row],[Mas de 9]]&gt;0,Cartera[[#This Row],[Dias]],0)</f>
        <v>0</v>
      </c>
      <c r="T334" s="191">
        <f>IF(Cartera[[#This Row],[Dias]]&gt;99,Cartera[[#This Row],[Total vencido]],0)</f>
        <v>0</v>
      </c>
      <c r="U334" s="191">
        <f>IF(Cartera[[#This Row],[Mas de 100]]&gt;0,Cartera[[#This Row],[Dias]],0)</f>
        <v>0</v>
      </c>
      <c r="V334" s="191">
        <f>Cartera[[#This Row],[Vencimiento]]-Cartera[[#This Row],[Emision]]</f>
        <v>29.999664351853426</v>
      </c>
      <c r="W33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4" s="204" t="str">
        <f>_xlfn.XLOOKUP(Cartera[[#This Row],[Nombre tercero]],Vendedor[Nombre],Vendedor[Vendedor],"",0,-1)</f>
        <v>ANGELA SILVESTRE</v>
      </c>
      <c r="Y334" s="204"/>
    </row>
    <row r="335" spans="1:25" ht="21" customHeight="1">
      <c r="A335" s="12" t="str">
        <f t="shared" si="12"/>
        <v>CAJA COLOMBIANA DE SUBSIDIO FAMILIAR COLSUBSIDIO</v>
      </c>
      <c r="B335" s="199" t="s">
        <v>1210</v>
      </c>
      <c r="C335" s="200">
        <v>23655</v>
      </c>
      <c r="D335" s="54">
        <v>3</v>
      </c>
      <c r="E335" s="198">
        <v>46017.537060185183</v>
      </c>
      <c r="F335" s="198">
        <v>46047.536863425928</v>
      </c>
      <c r="G335" s="54">
        <v>-11</v>
      </c>
      <c r="H335" s="54">
        <v>462000</v>
      </c>
      <c r="I335" s="54">
        <v>462000</v>
      </c>
      <c r="J335" s="54">
        <v>462000</v>
      </c>
      <c r="K335" s="54">
        <v>0</v>
      </c>
      <c r="L335" s="54">
        <v>0</v>
      </c>
      <c r="M335" s="54">
        <v>0</v>
      </c>
      <c r="N335" s="54">
        <v>0</v>
      </c>
      <c r="O335" s="54">
        <v>0</v>
      </c>
      <c r="P335" s="30">
        <f>SUM(Cartera[[#This Row],[1_a_8]:[&gt;30]])</f>
        <v>0</v>
      </c>
      <c r="Q335" s="30">
        <f>+Cartera[[#This Row],[9_a_15]]+Cartera[[#This Row],[16_a_22]]+Cartera[[#This Row],[23_a_30]]</f>
        <v>0</v>
      </c>
      <c r="R335" s="30">
        <f>IF(Cartera[[#This Row],[Dias]]&gt;8,Cartera[[#This Row],[Total vencido]],0)</f>
        <v>0</v>
      </c>
      <c r="S335" s="30">
        <f>IF(Cartera[[#This Row],[Mas de 9]]&gt;0,Cartera[[#This Row],[Dias]],0)</f>
        <v>0</v>
      </c>
      <c r="T335" s="30">
        <f>IF(Cartera[[#This Row],[Dias]]&gt;99,Cartera[[#This Row],[Total vencido]],0)</f>
        <v>0</v>
      </c>
      <c r="U335" s="30">
        <f>IF(Cartera[[#This Row],[Mas de 100]]&gt;0,Cartera[[#This Row],[Dias]],0)</f>
        <v>0</v>
      </c>
      <c r="V335" s="30">
        <f>Cartera[[#This Row],[Vencimiento]]-Cartera[[#This Row],[Emision]]</f>
        <v>29.999803240745678</v>
      </c>
      <c r="W33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5" s="205" t="str">
        <f>_xlfn.XLOOKUP(Cartera[[#This Row],[Nombre tercero]],Vendedor[Nombre],Vendedor[Vendedor],"",0,-1)</f>
        <v>ANGELA SILVESTRE</v>
      </c>
      <c r="Y335" s="204"/>
    </row>
    <row r="336" spans="1:25" ht="21" customHeight="1">
      <c r="A336" s="12" t="str">
        <f t="shared" ref="A336:A367" si="13">+A335</f>
        <v>CAJA COLOMBIANA DE SUBSIDIO FAMILIAR COLSUBSIDIO</v>
      </c>
      <c r="B336" s="199" t="s">
        <v>1210</v>
      </c>
      <c r="C336" s="200">
        <v>23656</v>
      </c>
      <c r="D336" s="54">
        <v>3</v>
      </c>
      <c r="E336" s="202">
        <v>46017.537974537037</v>
      </c>
      <c r="F336" s="202">
        <v>46047.537638888891</v>
      </c>
      <c r="G336" s="203">
        <v>-11</v>
      </c>
      <c r="H336" s="203">
        <v>1600790</v>
      </c>
      <c r="I336" s="203">
        <v>1600790</v>
      </c>
      <c r="J336" s="203">
        <v>1600790</v>
      </c>
      <c r="K336" s="203">
        <v>0</v>
      </c>
      <c r="L336" s="203">
        <v>0</v>
      </c>
      <c r="M336" s="203">
        <v>0</v>
      </c>
      <c r="N336" s="203">
        <v>0</v>
      </c>
      <c r="O336" s="203">
        <v>0</v>
      </c>
      <c r="P336" s="191">
        <f>SUM(Cartera[[#This Row],[1_a_8]:[&gt;30]])</f>
        <v>0</v>
      </c>
      <c r="Q336" s="191">
        <f>+Cartera[[#This Row],[9_a_15]]+Cartera[[#This Row],[16_a_22]]+Cartera[[#This Row],[23_a_30]]</f>
        <v>0</v>
      </c>
      <c r="R336" s="191">
        <f>IF(Cartera[[#This Row],[Dias]]&gt;8,Cartera[[#This Row],[Total vencido]],0)</f>
        <v>0</v>
      </c>
      <c r="S336" s="191">
        <f>IF(Cartera[[#This Row],[Mas de 9]]&gt;0,Cartera[[#This Row],[Dias]],0)</f>
        <v>0</v>
      </c>
      <c r="T336" s="191">
        <f>IF(Cartera[[#This Row],[Dias]]&gt;99,Cartera[[#This Row],[Total vencido]],0)</f>
        <v>0</v>
      </c>
      <c r="U336" s="191">
        <f>IF(Cartera[[#This Row],[Mas de 100]]&gt;0,Cartera[[#This Row],[Dias]],0)</f>
        <v>0</v>
      </c>
      <c r="V336" s="191">
        <f>Cartera[[#This Row],[Vencimiento]]-Cartera[[#This Row],[Emision]]</f>
        <v>29.999664351853426</v>
      </c>
      <c r="W33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6" s="204" t="str">
        <f>_xlfn.XLOOKUP(Cartera[[#This Row],[Nombre tercero]],Vendedor[Nombre],Vendedor[Vendedor],"",0,-1)</f>
        <v>ANGELA SILVESTRE</v>
      </c>
      <c r="Y336" s="204"/>
    </row>
    <row r="337" spans="1:25" ht="21" customHeight="1">
      <c r="A337" s="12" t="str">
        <f t="shared" si="13"/>
        <v>CAJA COLOMBIANA DE SUBSIDIO FAMILIAR COLSUBSIDIO</v>
      </c>
      <c r="B337" s="228" t="s">
        <v>1210</v>
      </c>
      <c r="C337" s="229">
        <v>23657</v>
      </c>
      <c r="D337" s="230">
        <v>3</v>
      </c>
      <c r="E337" s="231">
        <v>46017.539467592593</v>
      </c>
      <c r="F337" s="231">
        <v>46047.539097222223</v>
      </c>
      <c r="G337" s="232">
        <v>-11</v>
      </c>
      <c r="H337" s="232">
        <v>784700</v>
      </c>
      <c r="I337" s="232">
        <v>784700</v>
      </c>
      <c r="J337" s="232">
        <v>784700</v>
      </c>
      <c r="K337" s="232">
        <v>0</v>
      </c>
      <c r="L337" s="232">
        <v>0</v>
      </c>
      <c r="M337" s="232">
        <v>0</v>
      </c>
      <c r="N337" s="232">
        <v>0</v>
      </c>
      <c r="O337" s="232">
        <v>0</v>
      </c>
      <c r="P337" s="191">
        <f>SUM(Cartera[[#This Row],[1_a_8]:[&gt;30]])</f>
        <v>0</v>
      </c>
      <c r="Q337" s="191">
        <f>+Cartera[[#This Row],[9_a_15]]+Cartera[[#This Row],[16_a_22]]+Cartera[[#This Row],[23_a_30]]</f>
        <v>0</v>
      </c>
      <c r="R337" s="191">
        <f>IF(Cartera[[#This Row],[Dias]]&gt;8,Cartera[[#This Row],[Total vencido]],0)</f>
        <v>0</v>
      </c>
      <c r="S337" s="191">
        <f>IF(Cartera[[#This Row],[Mas de 9]]&gt;0,Cartera[[#This Row],[Dias]],0)</f>
        <v>0</v>
      </c>
      <c r="T337" s="191">
        <f>IF(Cartera[[#This Row],[Dias]]&gt;99,Cartera[[#This Row],[Total vencido]],0)</f>
        <v>0</v>
      </c>
      <c r="U337" s="191">
        <f>IF(Cartera[[#This Row],[Mas de 100]]&gt;0,Cartera[[#This Row],[Dias]],0)</f>
        <v>0</v>
      </c>
      <c r="V337" s="191">
        <f>Cartera[[#This Row],[Vencimiento]]-Cartera[[#This Row],[Emision]]</f>
        <v>29.999629629630363</v>
      </c>
      <c r="W33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7" s="204" t="str">
        <f>_xlfn.XLOOKUP(Cartera[[#This Row],[Nombre tercero]],Vendedor[Nombre],Vendedor[Vendedor],"",0,-1)</f>
        <v>ANGELA SILVESTRE</v>
      </c>
      <c r="Y337" s="204"/>
    </row>
    <row r="338" spans="1:25" ht="21" customHeight="1">
      <c r="A338" s="12" t="str">
        <f t="shared" si="13"/>
        <v>CAJA COLOMBIANA DE SUBSIDIO FAMILIAR COLSUBSIDIO</v>
      </c>
      <c r="B338" s="228" t="s">
        <v>1210</v>
      </c>
      <c r="C338" s="229">
        <v>23658</v>
      </c>
      <c r="D338" s="230">
        <v>3</v>
      </c>
      <c r="E338" s="231">
        <v>46017.542083333334</v>
      </c>
      <c r="F338" s="231">
        <v>46047.541400462964</v>
      </c>
      <c r="G338" s="232">
        <v>-11</v>
      </c>
      <c r="H338" s="232">
        <v>5434900</v>
      </c>
      <c r="I338" s="232">
        <v>5434900</v>
      </c>
      <c r="J338" s="232">
        <v>5434900</v>
      </c>
      <c r="K338" s="232">
        <v>0</v>
      </c>
      <c r="L338" s="232">
        <v>0</v>
      </c>
      <c r="M338" s="232">
        <v>0</v>
      </c>
      <c r="N338" s="232">
        <v>0</v>
      </c>
      <c r="O338" s="232">
        <v>0</v>
      </c>
      <c r="P338" s="191">
        <f>SUM(Cartera[[#This Row],[1_a_8]:[&gt;30]])</f>
        <v>0</v>
      </c>
      <c r="Q338" s="191">
        <f>+Cartera[[#This Row],[9_a_15]]+Cartera[[#This Row],[16_a_22]]+Cartera[[#This Row],[23_a_30]]</f>
        <v>0</v>
      </c>
      <c r="R338" s="191">
        <f>IF(Cartera[[#This Row],[Dias]]&gt;8,Cartera[[#This Row],[Total vencido]],0)</f>
        <v>0</v>
      </c>
      <c r="S338" s="191">
        <f>IF(Cartera[[#This Row],[Mas de 9]]&gt;0,Cartera[[#This Row],[Dias]],0)</f>
        <v>0</v>
      </c>
      <c r="T338" s="191">
        <f>IF(Cartera[[#This Row],[Dias]]&gt;99,Cartera[[#This Row],[Total vencido]],0)</f>
        <v>0</v>
      </c>
      <c r="U338" s="191">
        <f>IF(Cartera[[#This Row],[Mas de 100]]&gt;0,Cartera[[#This Row],[Dias]],0)</f>
        <v>0</v>
      </c>
      <c r="V338" s="191">
        <f>Cartera[[#This Row],[Vencimiento]]-Cartera[[#This Row],[Emision]]</f>
        <v>29.999317129630072</v>
      </c>
      <c r="W33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8" s="204" t="str">
        <f>_xlfn.XLOOKUP(Cartera[[#This Row],[Nombre tercero]],Vendedor[Nombre],Vendedor[Vendedor],"",0,-1)</f>
        <v>ANGELA SILVESTRE</v>
      </c>
      <c r="Y338" s="204"/>
    </row>
    <row r="339" spans="1:25" ht="21" customHeight="1">
      <c r="A339" s="12" t="str">
        <f t="shared" si="13"/>
        <v>CAJA COLOMBIANA DE SUBSIDIO FAMILIAR COLSUBSIDIO</v>
      </c>
      <c r="B339" s="228" t="s">
        <v>1210</v>
      </c>
      <c r="C339" s="229">
        <v>23659</v>
      </c>
      <c r="D339" s="230">
        <v>3</v>
      </c>
      <c r="E339" s="231">
        <v>46017.54310185185</v>
      </c>
      <c r="F339" s="231">
        <v>46047.542962962965</v>
      </c>
      <c r="G339" s="232">
        <v>-11</v>
      </c>
      <c r="H339" s="232">
        <v>2323700</v>
      </c>
      <c r="I339" s="232">
        <v>2323700</v>
      </c>
      <c r="J339" s="232">
        <v>2323700</v>
      </c>
      <c r="K339" s="232">
        <v>0</v>
      </c>
      <c r="L339" s="232">
        <v>0</v>
      </c>
      <c r="M339" s="232">
        <v>0</v>
      </c>
      <c r="N339" s="232">
        <v>0</v>
      </c>
      <c r="O339" s="232">
        <v>0</v>
      </c>
      <c r="P339" s="191">
        <f>SUM(Cartera[[#This Row],[1_a_8]:[&gt;30]])</f>
        <v>0</v>
      </c>
      <c r="Q339" s="191">
        <f>+Cartera[[#This Row],[9_a_15]]+Cartera[[#This Row],[16_a_22]]+Cartera[[#This Row],[23_a_30]]</f>
        <v>0</v>
      </c>
      <c r="R339" s="191">
        <f>IF(Cartera[[#This Row],[Dias]]&gt;8,Cartera[[#This Row],[Total vencido]],0)</f>
        <v>0</v>
      </c>
      <c r="S339" s="191">
        <f>IF(Cartera[[#This Row],[Mas de 9]]&gt;0,Cartera[[#This Row],[Dias]],0)</f>
        <v>0</v>
      </c>
      <c r="T339" s="191">
        <f>IF(Cartera[[#This Row],[Dias]]&gt;99,Cartera[[#This Row],[Total vencido]],0)</f>
        <v>0</v>
      </c>
      <c r="U339" s="191">
        <f>IF(Cartera[[#This Row],[Mas de 100]]&gt;0,Cartera[[#This Row],[Dias]],0)</f>
        <v>0</v>
      </c>
      <c r="V339" s="191">
        <f>Cartera[[#This Row],[Vencimiento]]-Cartera[[#This Row],[Emision]]</f>
        <v>29.999861111115024</v>
      </c>
      <c r="W33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9" s="204" t="str">
        <f>_xlfn.XLOOKUP(Cartera[[#This Row],[Nombre tercero]],Vendedor[Nombre],Vendedor[Vendedor],"",0,-1)</f>
        <v>ANGELA SILVESTRE</v>
      </c>
      <c r="Y339" s="204"/>
    </row>
    <row r="340" spans="1:25" ht="21" customHeight="1">
      <c r="A340" s="12" t="str">
        <f t="shared" si="13"/>
        <v>CAJA COLOMBIANA DE SUBSIDIO FAMILIAR COLSUBSIDIO</v>
      </c>
      <c r="B340" s="228" t="s">
        <v>1210</v>
      </c>
      <c r="C340" s="229">
        <v>23660</v>
      </c>
      <c r="D340" s="230">
        <v>3</v>
      </c>
      <c r="E340" s="231">
        <v>46017.545219907406</v>
      </c>
      <c r="F340" s="231">
        <v>46047.544895833336</v>
      </c>
      <c r="G340" s="232">
        <v>-11</v>
      </c>
      <c r="H340" s="232">
        <v>928360</v>
      </c>
      <c r="I340" s="232">
        <v>928360</v>
      </c>
      <c r="J340" s="232">
        <v>928360</v>
      </c>
      <c r="K340" s="232">
        <v>0</v>
      </c>
      <c r="L340" s="232">
        <v>0</v>
      </c>
      <c r="M340" s="232">
        <v>0</v>
      </c>
      <c r="N340" s="232">
        <v>0</v>
      </c>
      <c r="O340" s="232">
        <v>0</v>
      </c>
      <c r="P340" s="191">
        <f>SUM(Cartera[[#This Row],[1_a_8]:[&gt;30]])</f>
        <v>0</v>
      </c>
      <c r="Q340" s="191">
        <f>+Cartera[[#This Row],[9_a_15]]+Cartera[[#This Row],[16_a_22]]+Cartera[[#This Row],[23_a_30]]</f>
        <v>0</v>
      </c>
      <c r="R340" s="191">
        <f>IF(Cartera[[#This Row],[Dias]]&gt;8,Cartera[[#This Row],[Total vencido]],0)</f>
        <v>0</v>
      </c>
      <c r="S340" s="191">
        <f>IF(Cartera[[#This Row],[Mas de 9]]&gt;0,Cartera[[#This Row],[Dias]],0)</f>
        <v>0</v>
      </c>
      <c r="T340" s="191">
        <f>IF(Cartera[[#This Row],[Dias]]&gt;99,Cartera[[#This Row],[Total vencido]],0)</f>
        <v>0</v>
      </c>
      <c r="U340" s="191">
        <f>IF(Cartera[[#This Row],[Mas de 100]]&gt;0,Cartera[[#This Row],[Dias]],0)</f>
        <v>0</v>
      </c>
      <c r="V340" s="191">
        <f>Cartera[[#This Row],[Vencimiento]]-Cartera[[#This Row],[Emision]]</f>
        <v>29.999675925930205</v>
      </c>
      <c r="W34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0" s="204" t="str">
        <f>_xlfn.XLOOKUP(Cartera[[#This Row],[Nombre tercero]],Vendedor[Nombre],Vendedor[Vendedor],"",0,-1)</f>
        <v>ANGELA SILVESTRE</v>
      </c>
      <c r="Y340" s="204"/>
    </row>
    <row r="341" spans="1:25" ht="21" customHeight="1">
      <c r="A341" s="12" t="str">
        <f t="shared" si="13"/>
        <v>CAJA COLOMBIANA DE SUBSIDIO FAMILIAR COLSUBSIDIO</v>
      </c>
      <c r="B341" s="228" t="s">
        <v>1210</v>
      </c>
      <c r="C341" s="229">
        <v>23661</v>
      </c>
      <c r="D341" s="230">
        <v>3</v>
      </c>
      <c r="E341" s="231">
        <v>46017.546331018515</v>
      </c>
      <c r="F341" s="231">
        <v>46047.545925925922</v>
      </c>
      <c r="G341" s="232">
        <v>-11</v>
      </c>
      <c r="H341" s="232">
        <v>665700</v>
      </c>
      <c r="I341" s="232">
        <v>665700</v>
      </c>
      <c r="J341" s="232">
        <v>665700</v>
      </c>
      <c r="K341" s="232">
        <v>0</v>
      </c>
      <c r="L341" s="232">
        <v>0</v>
      </c>
      <c r="M341" s="232">
        <v>0</v>
      </c>
      <c r="N341" s="232">
        <v>0</v>
      </c>
      <c r="O341" s="232">
        <v>0</v>
      </c>
      <c r="P341" s="191">
        <f>SUM(Cartera[[#This Row],[1_a_8]:[&gt;30]])</f>
        <v>0</v>
      </c>
      <c r="Q341" s="191">
        <f>+Cartera[[#This Row],[9_a_15]]+Cartera[[#This Row],[16_a_22]]+Cartera[[#This Row],[23_a_30]]</f>
        <v>0</v>
      </c>
      <c r="R341" s="191">
        <f>IF(Cartera[[#This Row],[Dias]]&gt;8,Cartera[[#This Row],[Total vencido]],0)</f>
        <v>0</v>
      </c>
      <c r="S341" s="191">
        <f>IF(Cartera[[#This Row],[Mas de 9]]&gt;0,Cartera[[#This Row],[Dias]],0)</f>
        <v>0</v>
      </c>
      <c r="T341" s="191">
        <f>IF(Cartera[[#This Row],[Dias]]&gt;99,Cartera[[#This Row],[Total vencido]],0)</f>
        <v>0</v>
      </c>
      <c r="U341" s="191">
        <f>IF(Cartera[[#This Row],[Mas de 100]]&gt;0,Cartera[[#This Row],[Dias]],0)</f>
        <v>0</v>
      </c>
      <c r="V341" s="191">
        <f>Cartera[[#This Row],[Vencimiento]]-Cartera[[#This Row],[Emision]]</f>
        <v>29.9995949074073</v>
      </c>
      <c r="W34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1" s="204" t="str">
        <f>_xlfn.XLOOKUP(Cartera[[#This Row],[Nombre tercero]],Vendedor[Nombre],Vendedor[Vendedor],"",0,-1)</f>
        <v>ANGELA SILVESTRE</v>
      </c>
      <c r="Y341" s="204"/>
    </row>
    <row r="342" spans="1:25" ht="21" customHeight="1">
      <c r="A342" s="12" t="str">
        <f t="shared" si="13"/>
        <v>CAJA COLOMBIANA DE SUBSIDIO FAMILIAR COLSUBSIDIO</v>
      </c>
      <c r="B342" s="228" t="s">
        <v>1210</v>
      </c>
      <c r="C342" s="229">
        <v>23662</v>
      </c>
      <c r="D342" s="230">
        <v>3</v>
      </c>
      <c r="E342" s="231">
        <v>46017.547210648147</v>
      </c>
      <c r="F342" s="231">
        <v>46047.546886574077</v>
      </c>
      <c r="G342" s="232">
        <v>-11</v>
      </c>
      <c r="H342" s="232">
        <v>2352900</v>
      </c>
      <c r="I342" s="232">
        <v>2352900</v>
      </c>
      <c r="J342" s="232">
        <v>2352900</v>
      </c>
      <c r="K342" s="232">
        <v>0</v>
      </c>
      <c r="L342" s="232">
        <v>0</v>
      </c>
      <c r="M342" s="232">
        <v>0</v>
      </c>
      <c r="N342" s="232">
        <v>0</v>
      </c>
      <c r="O342" s="232">
        <v>0</v>
      </c>
      <c r="P342" s="191">
        <f>SUM(Cartera[[#This Row],[1_a_8]:[&gt;30]])</f>
        <v>0</v>
      </c>
      <c r="Q342" s="191">
        <f>+Cartera[[#This Row],[9_a_15]]+Cartera[[#This Row],[16_a_22]]+Cartera[[#This Row],[23_a_30]]</f>
        <v>0</v>
      </c>
      <c r="R342" s="191">
        <f>IF(Cartera[[#This Row],[Dias]]&gt;8,Cartera[[#This Row],[Total vencido]],0)</f>
        <v>0</v>
      </c>
      <c r="S342" s="191">
        <f>IF(Cartera[[#This Row],[Mas de 9]]&gt;0,Cartera[[#This Row],[Dias]],0)</f>
        <v>0</v>
      </c>
      <c r="T342" s="191">
        <f>IF(Cartera[[#This Row],[Dias]]&gt;99,Cartera[[#This Row],[Total vencido]],0)</f>
        <v>0</v>
      </c>
      <c r="U342" s="191">
        <f>IF(Cartera[[#This Row],[Mas de 100]]&gt;0,Cartera[[#This Row],[Dias]],0)</f>
        <v>0</v>
      </c>
      <c r="V342" s="191">
        <f>Cartera[[#This Row],[Vencimiento]]-Cartera[[#This Row],[Emision]]</f>
        <v>29.999675925930205</v>
      </c>
      <c r="W34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2" s="204" t="str">
        <f>_xlfn.XLOOKUP(Cartera[[#This Row],[Nombre tercero]],Vendedor[Nombre],Vendedor[Vendedor],"",0,-1)</f>
        <v>ANGELA SILVESTRE</v>
      </c>
      <c r="Y342" s="204"/>
    </row>
    <row r="343" spans="1:25" ht="21" customHeight="1">
      <c r="A343" s="12" t="str">
        <f t="shared" si="13"/>
        <v>CAJA COLOMBIANA DE SUBSIDIO FAMILIAR COLSUBSIDIO</v>
      </c>
      <c r="B343" s="199" t="s">
        <v>1210</v>
      </c>
      <c r="C343" s="200">
        <v>23663</v>
      </c>
      <c r="D343" s="54">
        <v>3</v>
      </c>
      <c r="E343" s="202">
        <v>46017.548101851855</v>
      </c>
      <c r="F343" s="202">
        <v>46047.547662037039</v>
      </c>
      <c r="G343" s="203">
        <v>-11</v>
      </c>
      <c r="H343" s="203">
        <v>161700</v>
      </c>
      <c r="I343" s="203">
        <v>161700</v>
      </c>
      <c r="J343" s="203">
        <v>161700</v>
      </c>
      <c r="K343" s="203">
        <v>0</v>
      </c>
      <c r="L343" s="203">
        <v>0</v>
      </c>
      <c r="M343" s="203">
        <v>0</v>
      </c>
      <c r="N343" s="203">
        <v>0</v>
      </c>
      <c r="O343" s="203">
        <v>0</v>
      </c>
      <c r="P343" s="191">
        <f>SUM(Cartera[[#This Row],[1_a_8]:[&gt;30]])</f>
        <v>0</v>
      </c>
      <c r="Q343" s="191">
        <f>+Cartera[[#This Row],[9_a_15]]+Cartera[[#This Row],[16_a_22]]+Cartera[[#This Row],[23_a_30]]</f>
        <v>0</v>
      </c>
      <c r="R343" s="191">
        <f>IF(Cartera[[#This Row],[Dias]]&gt;8,Cartera[[#This Row],[Total vencido]],0)</f>
        <v>0</v>
      </c>
      <c r="S343" s="191">
        <f>IF(Cartera[[#This Row],[Mas de 9]]&gt;0,Cartera[[#This Row],[Dias]],0)</f>
        <v>0</v>
      </c>
      <c r="T343" s="191">
        <f>IF(Cartera[[#This Row],[Dias]]&gt;99,Cartera[[#This Row],[Total vencido]],0)</f>
        <v>0</v>
      </c>
      <c r="U343" s="191">
        <f>IF(Cartera[[#This Row],[Mas de 100]]&gt;0,Cartera[[#This Row],[Dias]],0)</f>
        <v>0</v>
      </c>
      <c r="V343" s="191">
        <f>Cartera[[#This Row],[Vencimiento]]-Cartera[[#This Row],[Emision]]</f>
        <v>29.999560185184237</v>
      </c>
      <c r="W34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3" s="204" t="str">
        <f>_xlfn.XLOOKUP(Cartera[[#This Row],[Nombre tercero]],Vendedor[Nombre],Vendedor[Vendedor],"",0,-1)</f>
        <v>ANGELA SILVESTRE</v>
      </c>
      <c r="Y343" s="204"/>
    </row>
    <row r="344" spans="1:25" ht="21" customHeight="1">
      <c r="A344" s="12" t="str">
        <f t="shared" si="13"/>
        <v>CAJA COLOMBIANA DE SUBSIDIO FAMILIAR COLSUBSIDIO</v>
      </c>
      <c r="B344" s="199" t="s">
        <v>1210</v>
      </c>
      <c r="C344" s="200">
        <v>23664</v>
      </c>
      <c r="D344" s="54">
        <v>3</v>
      </c>
      <c r="E344" s="202">
        <v>46017.548981481479</v>
      </c>
      <c r="F344" s="202">
        <v>46047.548564814817</v>
      </c>
      <c r="G344" s="203">
        <v>-11</v>
      </c>
      <c r="H344" s="203">
        <v>2917600</v>
      </c>
      <c r="I344" s="203">
        <v>2917600</v>
      </c>
      <c r="J344" s="203">
        <v>2917600</v>
      </c>
      <c r="K344" s="203">
        <v>0</v>
      </c>
      <c r="L344" s="203">
        <v>0</v>
      </c>
      <c r="M344" s="203">
        <v>0</v>
      </c>
      <c r="N344" s="203">
        <v>0</v>
      </c>
      <c r="O344" s="203">
        <v>0</v>
      </c>
      <c r="P344" s="191">
        <f>SUM(Cartera[[#This Row],[1_a_8]:[&gt;30]])</f>
        <v>0</v>
      </c>
      <c r="Q344" s="191">
        <f>+Cartera[[#This Row],[9_a_15]]+Cartera[[#This Row],[16_a_22]]+Cartera[[#This Row],[23_a_30]]</f>
        <v>0</v>
      </c>
      <c r="R344" s="191">
        <f>IF(Cartera[[#This Row],[Dias]]&gt;8,Cartera[[#This Row],[Total vencido]],0)</f>
        <v>0</v>
      </c>
      <c r="S344" s="191">
        <f>IF(Cartera[[#This Row],[Mas de 9]]&gt;0,Cartera[[#This Row],[Dias]],0)</f>
        <v>0</v>
      </c>
      <c r="T344" s="191">
        <f>IF(Cartera[[#This Row],[Dias]]&gt;99,Cartera[[#This Row],[Total vencido]],0)</f>
        <v>0</v>
      </c>
      <c r="U344" s="191">
        <f>IF(Cartera[[#This Row],[Mas de 100]]&gt;0,Cartera[[#This Row],[Dias]],0)</f>
        <v>0</v>
      </c>
      <c r="V344" s="191">
        <f>Cartera[[#This Row],[Vencimiento]]-Cartera[[#This Row],[Emision]]</f>
        <v>29.999583333337796</v>
      </c>
      <c r="W34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4" s="204" t="str">
        <f>_xlfn.XLOOKUP(Cartera[[#This Row],[Nombre tercero]],Vendedor[Nombre],Vendedor[Vendedor],"",0,-1)</f>
        <v>ANGELA SILVESTRE</v>
      </c>
      <c r="Y344" s="204"/>
    </row>
    <row r="345" spans="1:25" ht="21" customHeight="1">
      <c r="A345" s="12" t="str">
        <f t="shared" si="13"/>
        <v>CAJA COLOMBIANA DE SUBSIDIO FAMILIAR COLSUBSIDIO</v>
      </c>
      <c r="B345" s="199" t="s">
        <v>1210</v>
      </c>
      <c r="C345" s="200">
        <v>23665</v>
      </c>
      <c r="D345" s="54">
        <v>3</v>
      </c>
      <c r="E345" s="202">
        <v>46017.549768518518</v>
      </c>
      <c r="F345" s="202">
        <v>46047.549444444441</v>
      </c>
      <c r="G345" s="203">
        <v>-11</v>
      </c>
      <c r="H345" s="203">
        <v>1076400</v>
      </c>
      <c r="I345" s="203">
        <v>1076400</v>
      </c>
      <c r="J345" s="203">
        <v>1076400</v>
      </c>
      <c r="K345" s="203">
        <v>0</v>
      </c>
      <c r="L345" s="203">
        <v>0</v>
      </c>
      <c r="M345" s="203">
        <v>0</v>
      </c>
      <c r="N345" s="203">
        <v>0</v>
      </c>
      <c r="O345" s="203">
        <v>0</v>
      </c>
      <c r="P345" s="191">
        <f>SUM(Cartera[[#This Row],[1_a_8]:[&gt;30]])</f>
        <v>0</v>
      </c>
      <c r="Q345" s="191">
        <f>+Cartera[[#This Row],[9_a_15]]+Cartera[[#This Row],[16_a_22]]+Cartera[[#This Row],[23_a_30]]</f>
        <v>0</v>
      </c>
      <c r="R345" s="191">
        <f>IF(Cartera[[#This Row],[Dias]]&gt;8,Cartera[[#This Row],[Total vencido]],0)</f>
        <v>0</v>
      </c>
      <c r="S345" s="191">
        <f>IF(Cartera[[#This Row],[Mas de 9]]&gt;0,Cartera[[#This Row],[Dias]],0)</f>
        <v>0</v>
      </c>
      <c r="T345" s="191">
        <f>IF(Cartera[[#This Row],[Dias]]&gt;99,Cartera[[#This Row],[Total vencido]],0)</f>
        <v>0</v>
      </c>
      <c r="U345" s="191">
        <f>IF(Cartera[[#This Row],[Mas de 100]]&gt;0,Cartera[[#This Row],[Dias]],0)</f>
        <v>0</v>
      </c>
      <c r="V345" s="191">
        <f>Cartera[[#This Row],[Vencimiento]]-Cartera[[#This Row],[Emision]]</f>
        <v>29.999675925922929</v>
      </c>
      <c r="W34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5" s="204" t="str">
        <f>_xlfn.XLOOKUP(Cartera[[#This Row],[Nombre tercero]],Vendedor[Nombre],Vendedor[Vendedor],"",0,-1)</f>
        <v>ANGELA SILVESTRE</v>
      </c>
      <c r="Y345" s="204"/>
    </row>
    <row r="346" spans="1:25" ht="21" customHeight="1">
      <c r="A346" s="12" t="str">
        <f t="shared" si="13"/>
        <v>CAJA COLOMBIANA DE SUBSIDIO FAMILIAR COLSUBSIDIO</v>
      </c>
      <c r="B346" s="199" t="s">
        <v>1210</v>
      </c>
      <c r="C346" s="200">
        <v>23666</v>
      </c>
      <c r="D346" s="54">
        <v>3</v>
      </c>
      <c r="E346" s="202">
        <v>46017.551041666666</v>
      </c>
      <c r="F346" s="202">
        <v>46047.55059027778</v>
      </c>
      <c r="G346" s="203">
        <v>-11</v>
      </c>
      <c r="H346" s="203">
        <v>1019000</v>
      </c>
      <c r="I346" s="203">
        <v>1019000</v>
      </c>
      <c r="J346" s="203">
        <v>1019000</v>
      </c>
      <c r="K346" s="203">
        <v>0</v>
      </c>
      <c r="L346" s="203">
        <v>0</v>
      </c>
      <c r="M346" s="203">
        <v>0</v>
      </c>
      <c r="N346" s="203">
        <v>0</v>
      </c>
      <c r="O346" s="203">
        <v>0</v>
      </c>
      <c r="P346" s="191">
        <f>SUM(Cartera[[#This Row],[1_a_8]:[&gt;30]])</f>
        <v>0</v>
      </c>
      <c r="Q346" s="191">
        <f>+Cartera[[#This Row],[9_a_15]]+Cartera[[#This Row],[16_a_22]]+Cartera[[#This Row],[23_a_30]]</f>
        <v>0</v>
      </c>
      <c r="R346" s="191">
        <f>IF(Cartera[[#This Row],[Dias]]&gt;8,Cartera[[#This Row],[Total vencido]],0)</f>
        <v>0</v>
      </c>
      <c r="S346" s="191">
        <f>IF(Cartera[[#This Row],[Mas de 9]]&gt;0,Cartera[[#This Row],[Dias]],0)</f>
        <v>0</v>
      </c>
      <c r="T346" s="191">
        <f>IF(Cartera[[#This Row],[Dias]]&gt;99,Cartera[[#This Row],[Total vencido]],0)</f>
        <v>0</v>
      </c>
      <c r="U346" s="191">
        <f>IF(Cartera[[#This Row],[Mas de 100]]&gt;0,Cartera[[#This Row],[Dias]],0)</f>
        <v>0</v>
      </c>
      <c r="V346" s="191">
        <f>Cartera[[#This Row],[Vencimiento]]-Cartera[[#This Row],[Emision]]</f>
        <v>29.999548611114733</v>
      </c>
      <c r="W34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6" s="204" t="str">
        <f>_xlfn.XLOOKUP(Cartera[[#This Row],[Nombre tercero]],Vendedor[Nombre],Vendedor[Vendedor],"",0,-1)</f>
        <v>ANGELA SILVESTRE</v>
      </c>
      <c r="Y346" s="204"/>
    </row>
    <row r="347" spans="1:25" ht="21" customHeight="1">
      <c r="A347" s="12" t="str">
        <f t="shared" si="13"/>
        <v>CAJA COLOMBIANA DE SUBSIDIO FAMILIAR COLSUBSIDIO</v>
      </c>
      <c r="B347" s="199" t="s">
        <v>1210</v>
      </c>
      <c r="C347" s="200">
        <v>23667</v>
      </c>
      <c r="D347" s="54">
        <v>3</v>
      </c>
      <c r="E347" s="198">
        <v>46017.552418981482</v>
      </c>
      <c r="F347" s="198">
        <v>46047.551932870374</v>
      </c>
      <c r="G347" s="54">
        <v>-11</v>
      </c>
      <c r="H347" s="54">
        <v>7330860</v>
      </c>
      <c r="I347" s="54">
        <v>7330860</v>
      </c>
      <c r="J347" s="54">
        <v>7330860</v>
      </c>
      <c r="K347" s="54">
        <v>0</v>
      </c>
      <c r="L347" s="54">
        <v>0</v>
      </c>
      <c r="M347" s="54">
        <v>0</v>
      </c>
      <c r="N347" s="54">
        <v>0</v>
      </c>
      <c r="O347" s="54">
        <v>0</v>
      </c>
      <c r="P347" s="191">
        <f>SUM(Cartera[[#This Row],[1_a_8]:[&gt;30]])</f>
        <v>0</v>
      </c>
      <c r="Q347" s="191">
        <f>+Cartera[[#This Row],[9_a_15]]+Cartera[[#This Row],[16_a_22]]+Cartera[[#This Row],[23_a_30]]</f>
        <v>0</v>
      </c>
      <c r="R347" s="191">
        <f>IF(Cartera[[#This Row],[Dias]]&gt;8,Cartera[[#This Row],[Total vencido]],0)</f>
        <v>0</v>
      </c>
      <c r="S347" s="191">
        <f>IF(Cartera[[#This Row],[Mas de 9]]&gt;0,Cartera[[#This Row],[Dias]],0)</f>
        <v>0</v>
      </c>
      <c r="T347" s="191">
        <f>IF(Cartera[[#This Row],[Dias]]&gt;99,Cartera[[#This Row],[Total vencido]],0)</f>
        <v>0</v>
      </c>
      <c r="U347" s="191">
        <f>IF(Cartera[[#This Row],[Mas de 100]]&gt;0,Cartera[[#This Row],[Dias]],0)</f>
        <v>0</v>
      </c>
      <c r="V347" s="191">
        <f>Cartera[[#This Row],[Vencimiento]]-Cartera[[#This Row],[Emision]]</f>
        <v>29.99951388889167</v>
      </c>
      <c r="W34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7" s="204" t="str">
        <f>_xlfn.XLOOKUP(Cartera[[#This Row],[Nombre tercero]],Vendedor[Nombre],Vendedor[Vendedor],"",0,-1)</f>
        <v>ANGELA SILVESTRE</v>
      </c>
      <c r="Y347" s="204"/>
    </row>
    <row r="348" spans="1:25" ht="21" customHeight="1">
      <c r="A348" s="12" t="str">
        <f t="shared" si="13"/>
        <v>CAJA COLOMBIANA DE SUBSIDIO FAMILIAR COLSUBSIDIO</v>
      </c>
      <c r="B348" s="199" t="s">
        <v>1210</v>
      </c>
      <c r="C348" s="200">
        <v>23668</v>
      </c>
      <c r="D348" s="54">
        <v>3</v>
      </c>
      <c r="E348" s="198">
        <v>46017.553622685184</v>
      </c>
      <c r="F348" s="198">
        <v>46047.553113425929</v>
      </c>
      <c r="G348" s="54">
        <v>-11</v>
      </c>
      <c r="H348" s="54">
        <v>779700</v>
      </c>
      <c r="I348" s="54">
        <v>779700</v>
      </c>
      <c r="J348" s="54">
        <v>779700</v>
      </c>
      <c r="K348" s="54">
        <v>0</v>
      </c>
      <c r="L348" s="54">
        <v>0</v>
      </c>
      <c r="M348" s="54">
        <v>0</v>
      </c>
      <c r="N348" s="54">
        <v>0</v>
      </c>
      <c r="O348" s="54">
        <v>0</v>
      </c>
      <c r="P348" s="30">
        <f>SUM(Cartera[[#This Row],[1_a_8]:[&gt;30]])</f>
        <v>0</v>
      </c>
      <c r="Q348" s="22">
        <f>+Cartera[[#This Row],[9_a_15]]+Cartera[[#This Row],[16_a_22]]+Cartera[[#This Row],[23_a_30]]</f>
        <v>0</v>
      </c>
      <c r="R348" s="22">
        <f>IF(Cartera[[#This Row],[Dias]]&gt;8,Cartera[[#This Row],[Total vencido]],0)</f>
        <v>0</v>
      </c>
      <c r="S348" s="22">
        <f>IF(Cartera[[#This Row],[Mas de 9]]&gt;0,Cartera[[#This Row],[Dias]],0)</f>
        <v>0</v>
      </c>
      <c r="T348" s="30">
        <f>IF(Cartera[[#This Row],[Dias]]&gt;99,Cartera[[#This Row],[Total vencido]],0)</f>
        <v>0</v>
      </c>
      <c r="U348" s="30">
        <f>IF(Cartera[[#This Row],[Mas de 100]]&gt;0,Cartera[[#This Row],[Dias]],0)</f>
        <v>0</v>
      </c>
      <c r="V348" s="31">
        <f>Cartera[[#This Row],[Vencimiento]]-Cartera[[#This Row],[Emision]]</f>
        <v>29.999490740745387</v>
      </c>
      <c r="W34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8" s="205" t="str">
        <f>_xlfn.XLOOKUP(Cartera[[#This Row],[Nombre tercero]],Vendedor[Nombre],Vendedor[Vendedor],"",0,-1)</f>
        <v>ANGELA SILVESTRE</v>
      </c>
      <c r="Y348" s="204"/>
    </row>
    <row r="349" spans="1:25" ht="21" customHeight="1">
      <c r="A349" s="12" t="str">
        <f t="shared" si="13"/>
        <v>CAJA COLOMBIANA DE SUBSIDIO FAMILIAR COLSUBSIDIO</v>
      </c>
      <c r="B349" s="199" t="s">
        <v>1210</v>
      </c>
      <c r="C349" s="200">
        <v>23669</v>
      </c>
      <c r="D349" s="54">
        <v>3</v>
      </c>
      <c r="E349" s="198">
        <v>46017.5544212963</v>
      </c>
      <c r="F349" s="198">
        <v>46047.554085648146</v>
      </c>
      <c r="G349" s="54">
        <v>-11</v>
      </c>
      <c r="H349" s="54">
        <v>2441600</v>
      </c>
      <c r="I349" s="54">
        <v>2441600</v>
      </c>
      <c r="J349" s="54">
        <v>2441600</v>
      </c>
      <c r="K349" s="54">
        <v>0</v>
      </c>
      <c r="L349" s="54">
        <v>0</v>
      </c>
      <c r="M349" s="54">
        <v>0</v>
      </c>
      <c r="N349" s="54">
        <v>0</v>
      </c>
      <c r="O349" s="54">
        <v>0</v>
      </c>
      <c r="P349" s="30">
        <f>SUM(Cartera[[#This Row],[1_a_8]:[&gt;30]])</f>
        <v>0</v>
      </c>
      <c r="Q349" s="30">
        <f>+Cartera[[#This Row],[9_a_15]]+Cartera[[#This Row],[16_a_22]]+Cartera[[#This Row],[23_a_30]]</f>
        <v>0</v>
      </c>
      <c r="R349" s="30">
        <f>IF(Cartera[[#This Row],[Dias]]&gt;8,Cartera[[#This Row],[Total vencido]],0)</f>
        <v>0</v>
      </c>
      <c r="S349" s="30">
        <f>IF(Cartera[[#This Row],[Mas de 9]]&gt;0,Cartera[[#This Row],[Dias]],0)</f>
        <v>0</v>
      </c>
      <c r="T349" s="30">
        <f>IF(Cartera[[#This Row],[Dias]]&gt;99,Cartera[[#This Row],[Total vencido]],0)</f>
        <v>0</v>
      </c>
      <c r="U349" s="30">
        <f>IF(Cartera[[#This Row],[Mas de 100]]&gt;0,Cartera[[#This Row],[Dias]],0)</f>
        <v>0</v>
      </c>
      <c r="V349" s="30">
        <f>Cartera[[#This Row],[Vencimiento]]-Cartera[[#This Row],[Emision]]</f>
        <v>29.99966435184615</v>
      </c>
      <c r="W34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9" s="205" t="str">
        <f>_xlfn.XLOOKUP(Cartera[[#This Row],[Nombre tercero]],Vendedor[Nombre],Vendedor[Vendedor],"",0,-1)</f>
        <v>ANGELA SILVESTRE</v>
      </c>
      <c r="Y349" s="204"/>
    </row>
    <row r="350" spans="1:25" ht="21" customHeight="1">
      <c r="A350" s="12" t="str">
        <f t="shared" si="13"/>
        <v>CAJA COLOMBIANA DE SUBSIDIO FAMILIAR COLSUBSIDIO</v>
      </c>
      <c r="B350" s="199" t="s">
        <v>1210</v>
      </c>
      <c r="C350" s="200">
        <v>23670</v>
      </c>
      <c r="D350" s="54">
        <v>3</v>
      </c>
      <c r="E350" s="202">
        <v>46017.554872685185</v>
      </c>
      <c r="F350" s="202">
        <v>46047.554872685185</v>
      </c>
      <c r="G350" s="203">
        <v>-11</v>
      </c>
      <c r="H350" s="203">
        <v>3837200</v>
      </c>
      <c r="I350" s="203">
        <v>3837200</v>
      </c>
      <c r="J350" s="203">
        <v>3837200</v>
      </c>
      <c r="K350" s="203">
        <v>0</v>
      </c>
      <c r="L350" s="203">
        <v>0</v>
      </c>
      <c r="M350" s="203">
        <v>0</v>
      </c>
      <c r="N350" s="203">
        <v>0</v>
      </c>
      <c r="O350" s="203">
        <v>0</v>
      </c>
      <c r="P350" s="191">
        <f>SUM(Cartera[[#This Row],[1_a_8]:[&gt;30]])</f>
        <v>0</v>
      </c>
      <c r="Q350" s="191">
        <f>+Cartera[[#This Row],[9_a_15]]+Cartera[[#This Row],[16_a_22]]+Cartera[[#This Row],[23_a_30]]</f>
        <v>0</v>
      </c>
      <c r="R350" s="191">
        <f>IF(Cartera[[#This Row],[Dias]]&gt;8,Cartera[[#This Row],[Total vencido]],0)</f>
        <v>0</v>
      </c>
      <c r="S350" s="191">
        <f>IF(Cartera[[#This Row],[Mas de 9]]&gt;0,Cartera[[#This Row],[Dias]],0)</f>
        <v>0</v>
      </c>
      <c r="T350" s="191">
        <f>IF(Cartera[[#This Row],[Dias]]&gt;99,Cartera[[#This Row],[Total vencido]],0)</f>
        <v>0</v>
      </c>
      <c r="U350" s="191">
        <f>IF(Cartera[[#This Row],[Mas de 100]]&gt;0,Cartera[[#This Row],[Dias]],0)</f>
        <v>0</v>
      </c>
      <c r="V350" s="191">
        <f>Cartera[[#This Row],[Vencimiento]]-Cartera[[#This Row],[Emision]]</f>
        <v>30</v>
      </c>
      <c r="W35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0" s="204" t="str">
        <f>_xlfn.XLOOKUP(Cartera[[#This Row],[Nombre tercero]],Vendedor[Nombre],Vendedor[Vendedor],"",0,-1)</f>
        <v>ANGELA SILVESTRE</v>
      </c>
      <c r="Y350" s="204"/>
    </row>
    <row r="351" spans="1:25" ht="21" customHeight="1">
      <c r="A351" s="12" t="str">
        <f t="shared" si="13"/>
        <v>CAJA COLOMBIANA DE SUBSIDIO FAMILIAR COLSUBSIDIO</v>
      </c>
      <c r="B351" s="199" t="s">
        <v>1210</v>
      </c>
      <c r="C351" s="200">
        <v>23671</v>
      </c>
      <c r="D351" s="54">
        <v>3</v>
      </c>
      <c r="E351" s="198">
        <v>46017.557951388888</v>
      </c>
      <c r="F351" s="198">
        <v>46047.557951388888</v>
      </c>
      <c r="G351" s="54">
        <v>-11</v>
      </c>
      <c r="H351" s="54">
        <v>246100</v>
      </c>
      <c r="I351" s="54">
        <v>246100</v>
      </c>
      <c r="J351" s="54">
        <v>246100</v>
      </c>
      <c r="K351" s="54">
        <v>0</v>
      </c>
      <c r="L351" s="54">
        <v>0</v>
      </c>
      <c r="M351" s="54">
        <v>0</v>
      </c>
      <c r="N351" s="54">
        <v>0</v>
      </c>
      <c r="O351" s="54">
        <v>0</v>
      </c>
      <c r="P351" s="30">
        <f>SUM(Cartera[[#This Row],[1_a_8]:[&gt;30]])</f>
        <v>0</v>
      </c>
      <c r="Q351" s="30">
        <f>+Cartera[[#This Row],[9_a_15]]+Cartera[[#This Row],[16_a_22]]+Cartera[[#This Row],[23_a_30]]</f>
        <v>0</v>
      </c>
      <c r="R351" s="30">
        <f>IF(Cartera[[#This Row],[Dias]]&gt;8,Cartera[[#This Row],[Total vencido]],0)</f>
        <v>0</v>
      </c>
      <c r="S351" s="30">
        <f>IF(Cartera[[#This Row],[Mas de 9]]&gt;0,Cartera[[#This Row],[Dias]],0)</f>
        <v>0</v>
      </c>
      <c r="T351" s="30">
        <f>IF(Cartera[[#This Row],[Dias]]&gt;99,Cartera[[#This Row],[Total vencido]],0)</f>
        <v>0</v>
      </c>
      <c r="U351" s="30">
        <f>IF(Cartera[[#This Row],[Mas de 100]]&gt;0,Cartera[[#This Row],[Dias]],0)</f>
        <v>0</v>
      </c>
      <c r="V351" s="31">
        <f>Cartera[[#This Row],[Vencimiento]]-Cartera[[#This Row],[Emision]]</f>
        <v>30</v>
      </c>
      <c r="W35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1" s="205" t="str">
        <f>_xlfn.XLOOKUP(Cartera[[#This Row],[Nombre tercero]],Vendedor[Nombre],Vendedor[Vendedor],"",0,-1)</f>
        <v>ANGELA SILVESTRE</v>
      </c>
      <c r="Y351" s="204"/>
    </row>
    <row r="352" spans="1:25" ht="21" customHeight="1">
      <c r="A352" s="12" t="str">
        <f t="shared" si="13"/>
        <v>CAJA COLOMBIANA DE SUBSIDIO FAMILIAR COLSUBSIDIO</v>
      </c>
      <c r="B352" s="199" t="s">
        <v>1208</v>
      </c>
      <c r="C352" s="200">
        <v>19035</v>
      </c>
      <c r="D352" s="54">
        <v>3</v>
      </c>
      <c r="E352" s="198">
        <v>46022.41642361111</v>
      </c>
      <c r="F352" s="198">
        <v>46052.416296296295</v>
      </c>
      <c r="G352" s="54">
        <v>-16</v>
      </c>
      <c r="H352" s="54">
        <v>30063250</v>
      </c>
      <c r="I352" s="54">
        <v>30063250</v>
      </c>
      <c r="J352" s="54">
        <v>30063250</v>
      </c>
      <c r="K352" s="54">
        <v>0</v>
      </c>
      <c r="L352" s="54">
        <v>0</v>
      </c>
      <c r="M352" s="54">
        <v>0</v>
      </c>
      <c r="N352" s="54">
        <v>0</v>
      </c>
      <c r="O352" s="54">
        <v>0</v>
      </c>
      <c r="P352" s="30">
        <f>SUM(Cartera[[#This Row],[1_a_8]:[&gt;30]])</f>
        <v>0</v>
      </c>
      <c r="Q352" s="30">
        <f>+Cartera[[#This Row],[9_a_15]]+Cartera[[#This Row],[16_a_22]]+Cartera[[#This Row],[23_a_30]]</f>
        <v>0</v>
      </c>
      <c r="R352" s="30">
        <f>IF(Cartera[[#This Row],[Dias]]&gt;8,Cartera[[#This Row],[Total vencido]],0)</f>
        <v>0</v>
      </c>
      <c r="S352" s="30">
        <f>IF(Cartera[[#This Row],[Mas de 9]]&gt;0,Cartera[[#This Row],[Dias]],0)</f>
        <v>0</v>
      </c>
      <c r="T352" s="30">
        <f>IF(Cartera[[#This Row],[Dias]]&gt;99,Cartera[[#This Row],[Total vencido]],0)</f>
        <v>0</v>
      </c>
      <c r="U352" s="30">
        <f>IF(Cartera[[#This Row],[Mas de 100]]&gt;0,Cartera[[#This Row],[Dias]],0)</f>
        <v>0</v>
      </c>
      <c r="V352" s="31">
        <f>Cartera[[#This Row],[Vencimiento]]-Cartera[[#This Row],[Emision]]</f>
        <v>29.999872685184528</v>
      </c>
      <c r="W35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2" s="205" t="str">
        <f>_xlfn.XLOOKUP(Cartera[[#This Row],[Nombre tercero]],Vendedor[Nombre],Vendedor[Vendedor],"",0,-1)</f>
        <v>ANGELA SILVESTRE</v>
      </c>
      <c r="Y352" s="204"/>
    </row>
    <row r="353" spans="1:25" ht="21" customHeight="1">
      <c r="A353" s="12" t="str">
        <f t="shared" si="13"/>
        <v>CAJA COLOMBIANA DE SUBSIDIO FAMILIAR COLSUBSIDIO</v>
      </c>
      <c r="B353" s="199" t="s">
        <v>1208</v>
      </c>
      <c r="C353" s="200">
        <v>19036</v>
      </c>
      <c r="D353" s="54">
        <v>3</v>
      </c>
      <c r="E353" s="198">
        <v>46022.418310185189</v>
      </c>
      <c r="F353" s="198">
        <v>46052.418310185189</v>
      </c>
      <c r="G353" s="54">
        <v>-16</v>
      </c>
      <c r="H353" s="54">
        <v>1268400</v>
      </c>
      <c r="I353" s="54">
        <v>1268400</v>
      </c>
      <c r="J353" s="54">
        <v>1268400</v>
      </c>
      <c r="K353" s="54">
        <v>0</v>
      </c>
      <c r="L353" s="54">
        <v>0</v>
      </c>
      <c r="M353" s="54">
        <v>0</v>
      </c>
      <c r="N353" s="54">
        <v>0</v>
      </c>
      <c r="O353" s="54">
        <v>0</v>
      </c>
      <c r="P353" s="30">
        <f>SUM(Cartera[[#This Row],[1_a_8]:[&gt;30]])</f>
        <v>0</v>
      </c>
      <c r="Q353" s="30">
        <f>+Cartera[[#This Row],[9_a_15]]+Cartera[[#This Row],[16_a_22]]+Cartera[[#This Row],[23_a_30]]</f>
        <v>0</v>
      </c>
      <c r="R353" s="30">
        <f>IF(Cartera[[#This Row],[Dias]]&gt;8,Cartera[[#This Row],[Total vencido]],0)</f>
        <v>0</v>
      </c>
      <c r="S353" s="30">
        <f>IF(Cartera[[#This Row],[Mas de 9]]&gt;0,Cartera[[#This Row],[Dias]],0)</f>
        <v>0</v>
      </c>
      <c r="T353" s="30">
        <f>IF(Cartera[[#This Row],[Dias]]&gt;99,Cartera[[#This Row],[Total vencido]],0)</f>
        <v>0</v>
      </c>
      <c r="U353" s="30">
        <f>IF(Cartera[[#This Row],[Mas de 100]]&gt;0,Cartera[[#This Row],[Dias]],0)</f>
        <v>0</v>
      </c>
      <c r="V353" s="31">
        <f>Cartera[[#This Row],[Vencimiento]]-Cartera[[#This Row],[Emision]]</f>
        <v>30</v>
      </c>
      <c r="W35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3" s="205" t="str">
        <f>_xlfn.XLOOKUP(Cartera[[#This Row],[Nombre tercero]],Vendedor[Nombre],Vendedor[Vendedor],"",0,-1)</f>
        <v>ANGELA SILVESTRE</v>
      </c>
      <c r="Y353" s="204"/>
    </row>
    <row r="354" spans="1:25" ht="21" customHeight="1">
      <c r="A354" s="12" t="str">
        <f t="shared" si="13"/>
        <v>CAJA COLOMBIANA DE SUBSIDIO FAMILIAR COLSUBSIDIO</v>
      </c>
      <c r="B354" s="199" t="s">
        <v>1210</v>
      </c>
      <c r="C354" s="200">
        <v>23766</v>
      </c>
      <c r="D354" s="54">
        <v>3</v>
      </c>
      <c r="E354" s="198">
        <v>46022.469259259262</v>
      </c>
      <c r="F354" s="198">
        <v>46052.468888888892</v>
      </c>
      <c r="G354" s="54">
        <v>-16</v>
      </c>
      <c r="H354" s="54">
        <v>2690800</v>
      </c>
      <c r="I354" s="54">
        <v>2690800</v>
      </c>
      <c r="J354" s="54">
        <v>2690800</v>
      </c>
      <c r="K354" s="54">
        <v>0</v>
      </c>
      <c r="L354" s="54">
        <v>0</v>
      </c>
      <c r="M354" s="54">
        <v>0</v>
      </c>
      <c r="N354" s="54">
        <v>0</v>
      </c>
      <c r="O354" s="54">
        <v>0</v>
      </c>
      <c r="P354" s="30">
        <f>SUM(Cartera[[#This Row],[1_a_8]:[&gt;30]])</f>
        <v>0</v>
      </c>
      <c r="Q354" s="30">
        <f>+Cartera[[#This Row],[9_a_15]]+Cartera[[#This Row],[16_a_22]]+Cartera[[#This Row],[23_a_30]]</f>
        <v>0</v>
      </c>
      <c r="R354" s="30">
        <f>IF(Cartera[[#This Row],[Dias]]&gt;8,Cartera[[#This Row],[Total vencido]],0)</f>
        <v>0</v>
      </c>
      <c r="S354" s="30">
        <f>IF(Cartera[[#This Row],[Mas de 9]]&gt;0,Cartera[[#This Row],[Dias]],0)</f>
        <v>0</v>
      </c>
      <c r="T354" s="30">
        <f>IF(Cartera[[#This Row],[Dias]]&gt;99,Cartera[[#This Row],[Total vencido]],0)</f>
        <v>0</v>
      </c>
      <c r="U354" s="30">
        <f>IF(Cartera[[#This Row],[Mas de 100]]&gt;0,Cartera[[#This Row],[Dias]],0)</f>
        <v>0</v>
      </c>
      <c r="V354" s="31">
        <f>Cartera[[#This Row],[Vencimiento]]-Cartera[[#This Row],[Emision]]</f>
        <v>29.999629629630363</v>
      </c>
      <c r="W35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4" s="205" t="str">
        <f>_xlfn.XLOOKUP(Cartera[[#This Row],[Nombre tercero]],Vendedor[Nombre],Vendedor[Vendedor],"",0,-1)</f>
        <v>ANGELA SILVESTRE</v>
      </c>
      <c r="Y354" s="204"/>
    </row>
    <row r="355" spans="1:25" ht="21" customHeight="1">
      <c r="A355" s="12" t="str">
        <f t="shared" si="13"/>
        <v>CAJA COLOMBIANA DE SUBSIDIO FAMILIAR COLSUBSIDIO</v>
      </c>
      <c r="B355" s="199" t="s">
        <v>1210</v>
      </c>
      <c r="C355" s="200">
        <v>23767</v>
      </c>
      <c r="D355" s="54">
        <v>3</v>
      </c>
      <c r="E355" s="198">
        <v>46022.47111111111</v>
      </c>
      <c r="F355" s="198">
        <v>46052.47011574074</v>
      </c>
      <c r="G355" s="54">
        <v>-16</v>
      </c>
      <c r="H355" s="54">
        <v>480200</v>
      </c>
      <c r="I355" s="54">
        <v>480200</v>
      </c>
      <c r="J355" s="54">
        <v>480200</v>
      </c>
      <c r="K355" s="54">
        <v>0</v>
      </c>
      <c r="L355" s="54">
        <v>0</v>
      </c>
      <c r="M355" s="54">
        <v>0</v>
      </c>
      <c r="N355" s="54">
        <v>0</v>
      </c>
      <c r="O355" s="54">
        <v>0</v>
      </c>
      <c r="P355" s="30">
        <f>SUM(Cartera[[#This Row],[1_a_8]:[&gt;30]])</f>
        <v>0</v>
      </c>
      <c r="Q355" s="30">
        <f>+Cartera[[#This Row],[9_a_15]]+Cartera[[#This Row],[16_a_22]]+Cartera[[#This Row],[23_a_30]]</f>
        <v>0</v>
      </c>
      <c r="R355" s="30">
        <f>IF(Cartera[[#This Row],[Dias]]&gt;8,Cartera[[#This Row],[Total vencido]],0)</f>
        <v>0</v>
      </c>
      <c r="S355" s="30">
        <f>IF(Cartera[[#This Row],[Mas de 9]]&gt;0,Cartera[[#This Row],[Dias]],0)</f>
        <v>0</v>
      </c>
      <c r="T355" s="30">
        <f>IF(Cartera[[#This Row],[Dias]]&gt;99,Cartera[[#This Row],[Total vencido]],0)</f>
        <v>0</v>
      </c>
      <c r="U355" s="30">
        <f>IF(Cartera[[#This Row],[Mas de 100]]&gt;0,Cartera[[#This Row],[Dias]],0)</f>
        <v>0</v>
      </c>
      <c r="V355" s="31">
        <f>Cartera[[#This Row],[Vencimiento]]-Cartera[[#This Row],[Emision]]</f>
        <v>29.999004629629781</v>
      </c>
      <c r="W35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5" s="205" t="str">
        <f>_xlfn.XLOOKUP(Cartera[[#This Row],[Nombre tercero]],Vendedor[Nombre],Vendedor[Vendedor],"",0,-1)</f>
        <v>ANGELA SILVESTRE</v>
      </c>
      <c r="Y355" s="204"/>
    </row>
    <row r="356" spans="1:25" ht="21" customHeight="1">
      <c r="A356" s="12" t="str">
        <f t="shared" si="13"/>
        <v>CAJA COLOMBIANA DE SUBSIDIO FAMILIAR COLSUBSIDIO</v>
      </c>
      <c r="B356" s="199" t="s">
        <v>1210</v>
      </c>
      <c r="C356" s="200">
        <v>23768</v>
      </c>
      <c r="D356" s="54">
        <v>3</v>
      </c>
      <c r="E356" s="198">
        <v>46022.472326388888</v>
      </c>
      <c r="F356" s="198">
        <v>46052.472037037034</v>
      </c>
      <c r="G356" s="54">
        <v>-16</v>
      </c>
      <c r="H356" s="54">
        <v>453400</v>
      </c>
      <c r="I356" s="54">
        <v>453400</v>
      </c>
      <c r="J356" s="54">
        <v>453400</v>
      </c>
      <c r="K356" s="54">
        <v>0</v>
      </c>
      <c r="L356" s="54">
        <v>0</v>
      </c>
      <c r="M356" s="54">
        <v>0</v>
      </c>
      <c r="N356" s="54">
        <v>0</v>
      </c>
      <c r="O356" s="54">
        <v>0</v>
      </c>
      <c r="P356" s="30">
        <f>SUM(Cartera[[#This Row],[1_a_8]:[&gt;30]])</f>
        <v>0</v>
      </c>
      <c r="Q356" s="30">
        <f>+Cartera[[#This Row],[9_a_15]]+Cartera[[#This Row],[16_a_22]]+Cartera[[#This Row],[23_a_30]]</f>
        <v>0</v>
      </c>
      <c r="R356" s="30">
        <f>IF(Cartera[[#This Row],[Dias]]&gt;8,Cartera[[#This Row],[Total vencido]],0)</f>
        <v>0</v>
      </c>
      <c r="S356" s="30">
        <f>IF(Cartera[[#This Row],[Mas de 9]]&gt;0,Cartera[[#This Row],[Dias]],0)</f>
        <v>0</v>
      </c>
      <c r="T356" s="30">
        <f>IF(Cartera[[#This Row],[Dias]]&gt;99,Cartera[[#This Row],[Total vencido]],0)</f>
        <v>0</v>
      </c>
      <c r="U356" s="30">
        <f>IF(Cartera[[#This Row],[Mas de 100]]&gt;0,Cartera[[#This Row],[Dias]],0)</f>
        <v>0</v>
      </c>
      <c r="V356" s="30">
        <f>Cartera[[#This Row],[Vencimiento]]-Cartera[[#This Row],[Emision]]</f>
        <v>29.999710648145992</v>
      </c>
      <c r="W35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6" s="205" t="str">
        <f>_xlfn.XLOOKUP(Cartera[[#This Row],[Nombre tercero]],Vendedor[Nombre],Vendedor[Vendedor],"",0,-1)</f>
        <v>ANGELA SILVESTRE</v>
      </c>
      <c r="Y356" s="204"/>
    </row>
    <row r="357" spans="1:25" ht="21" customHeight="1">
      <c r="A357" s="12" t="str">
        <f t="shared" si="13"/>
        <v>CAJA COLOMBIANA DE SUBSIDIO FAMILIAR COLSUBSIDIO</v>
      </c>
      <c r="B357" s="199" t="s">
        <v>1210</v>
      </c>
      <c r="C357" s="200">
        <v>23769</v>
      </c>
      <c r="D357" s="54">
        <v>3</v>
      </c>
      <c r="E357" s="202">
        <v>46022.473124999997</v>
      </c>
      <c r="F357" s="202">
        <v>46052.472974537035</v>
      </c>
      <c r="G357" s="203">
        <v>-16</v>
      </c>
      <c r="H357" s="203">
        <v>2413480</v>
      </c>
      <c r="I357" s="203">
        <v>2413480</v>
      </c>
      <c r="J357" s="203">
        <v>2413480</v>
      </c>
      <c r="K357" s="203">
        <v>0</v>
      </c>
      <c r="L357" s="203">
        <v>0</v>
      </c>
      <c r="M357" s="203">
        <v>0</v>
      </c>
      <c r="N357" s="203">
        <v>0</v>
      </c>
      <c r="O357" s="203">
        <v>0</v>
      </c>
      <c r="P357" s="191">
        <f>SUM(Cartera[[#This Row],[1_a_8]:[&gt;30]])</f>
        <v>0</v>
      </c>
      <c r="Q357" s="191">
        <f>+Cartera[[#This Row],[9_a_15]]+Cartera[[#This Row],[16_a_22]]+Cartera[[#This Row],[23_a_30]]</f>
        <v>0</v>
      </c>
      <c r="R357" s="191">
        <f>IF(Cartera[[#This Row],[Dias]]&gt;8,Cartera[[#This Row],[Total vencido]],0)</f>
        <v>0</v>
      </c>
      <c r="S357" s="191">
        <f>IF(Cartera[[#This Row],[Mas de 9]]&gt;0,Cartera[[#This Row],[Dias]],0)</f>
        <v>0</v>
      </c>
      <c r="T357" s="191">
        <f>IF(Cartera[[#This Row],[Dias]]&gt;99,Cartera[[#This Row],[Total vencido]],0)</f>
        <v>0</v>
      </c>
      <c r="U357" s="191">
        <f>IF(Cartera[[#This Row],[Mas de 100]]&gt;0,Cartera[[#This Row],[Dias]],0)</f>
        <v>0</v>
      </c>
      <c r="V357" s="191">
        <f>Cartera[[#This Row],[Vencimiento]]-Cartera[[#This Row],[Emision]]</f>
        <v>29.999849537038244</v>
      </c>
      <c r="W35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7" s="204" t="str">
        <f>_xlfn.XLOOKUP(Cartera[[#This Row],[Nombre tercero]],Vendedor[Nombre],Vendedor[Vendedor],"",0,-1)</f>
        <v>ANGELA SILVESTRE</v>
      </c>
      <c r="Y357" s="204"/>
    </row>
    <row r="358" spans="1:25" ht="21" customHeight="1">
      <c r="A358" s="12" t="str">
        <f t="shared" si="13"/>
        <v>CAJA COLOMBIANA DE SUBSIDIO FAMILIAR COLSUBSIDIO</v>
      </c>
      <c r="B358" s="199" t="s">
        <v>1210</v>
      </c>
      <c r="C358" s="200">
        <v>23770</v>
      </c>
      <c r="D358" s="54">
        <v>3</v>
      </c>
      <c r="E358" s="198">
        <v>46022.473958333336</v>
      </c>
      <c r="F358" s="198">
        <v>46052.473958333336</v>
      </c>
      <c r="G358" s="54">
        <v>-16</v>
      </c>
      <c r="H358" s="54">
        <v>3564000</v>
      </c>
      <c r="I358" s="54">
        <v>3564000</v>
      </c>
      <c r="J358" s="54">
        <v>3564000</v>
      </c>
      <c r="K358" s="54">
        <v>0</v>
      </c>
      <c r="L358" s="54">
        <v>0</v>
      </c>
      <c r="M358" s="54">
        <v>0</v>
      </c>
      <c r="N358" s="54">
        <v>0</v>
      </c>
      <c r="O358" s="54">
        <v>0</v>
      </c>
      <c r="P358" s="30">
        <f>SUM(Cartera[[#This Row],[1_a_8]:[&gt;30]])</f>
        <v>0</v>
      </c>
      <c r="Q358" s="30">
        <f>+Cartera[[#This Row],[9_a_15]]+Cartera[[#This Row],[16_a_22]]+Cartera[[#This Row],[23_a_30]]</f>
        <v>0</v>
      </c>
      <c r="R358" s="30">
        <f>IF(Cartera[[#This Row],[Dias]]&gt;8,Cartera[[#This Row],[Total vencido]],0)</f>
        <v>0</v>
      </c>
      <c r="S358" s="30">
        <f>IF(Cartera[[#This Row],[Mas de 9]]&gt;0,Cartera[[#This Row],[Dias]],0)</f>
        <v>0</v>
      </c>
      <c r="T358" s="30">
        <f>IF(Cartera[[#This Row],[Dias]]&gt;99,Cartera[[#This Row],[Total vencido]],0)</f>
        <v>0</v>
      </c>
      <c r="U358" s="30">
        <f>IF(Cartera[[#This Row],[Mas de 100]]&gt;0,Cartera[[#This Row],[Dias]],0)</f>
        <v>0</v>
      </c>
      <c r="V358" s="31">
        <f>Cartera[[#This Row],[Vencimiento]]-Cartera[[#This Row],[Emision]]</f>
        <v>30</v>
      </c>
      <c r="W35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8" s="205" t="str">
        <f>_xlfn.XLOOKUP(Cartera[[#This Row],[Nombre tercero]],Vendedor[Nombre],Vendedor[Vendedor],"",0,-1)</f>
        <v>ANGELA SILVESTRE</v>
      </c>
      <c r="Y358" s="204"/>
    </row>
    <row r="359" spans="1:25" ht="21" customHeight="1">
      <c r="A359" s="12" t="str">
        <f t="shared" si="13"/>
        <v>CAJA COLOMBIANA DE SUBSIDIO FAMILIAR COLSUBSIDIO</v>
      </c>
      <c r="B359" s="199" t="s">
        <v>1210</v>
      </c>
      <c r="C359" s="200">
        <v>23771</v>
      </c>
      <c r="D359" s="54">
        <v>3</v>
      </c>
      <c r="E359" s="202">
        <v>46022.475277777776</v>
      </c>
      <c r="F359" s="202">
        <v>46052.475162037037</v>
      </c>
      <c r="G359" s="203">
        <v>-16</v>
      </c>
      <c r="H359" s="203">
        <v>1283610</v>
      </c>
      <c r="I359" s="203">
        <v>1283610</v>
      </c>
      <c r="J359" s="203">
        <v>1283610</v>
      </c>
      <c r="K359" s="203">
        <v>0</v>
      </c>
      <c r="L359" s="203">
        <v>0</v>
      </c>
      <c r="M359" s="203">
        <v>0</v>
      </c>
      <c r="N359" s="203">
        <v>0</v>
      </c>
      <c r="O359" s="203">
        <v>0</v>
      </c>
      <c r="P359" s="191">
        <f>SUM(Cartera[[#This Row],[1_a_8]:[&gt;30]])</f>
        <v>0</v>
      </c>
      <c r="Q359" s="191">
        <f>+Cartera[[#This Row],[9_a_15]]+Cartera[[#This Row],[16_a_22]]+Cartera[[#This Row],[23_a_30]]</f>
        <v>0</v>
      </c>
      <c r="R359" s="191">
        <f>IF(Cartera[[#This Row],[Dias]]&gt;8,Cartera[[#This Row],[Total vencido]],0)</f>
        <v>0</v>
      </c>
      <c r="S359" s="191">
        <f>IF(Cartera[[#This Row],[Mas de 9]]&gt;0,Cartera[[#This Row],[Dias]],0)</f>
        <v>0</v>
      </c>
      <c r="T359" s="191">
        <f>IF(Cartera[[#This Row],[Dias]]&gt;99,Cartera[[#This Row],[Total vencido]],0)</f>
        <v>0</v>
      </c>
      <c r="U359" s="191">
        <f>IF(Cartera[[#This Row],[Mas de 100]]&gt;0,Cartera[[#This Row],[Dias]],0)</f>
        <v>0</v>
      </c>
      <c r="V359" s="191">
        <f>Cartera[[#This Row],[Vencimiento]]-Cartera[[#This Row],[Emision]]</f>
        <v>29.999884259261307</v>
      </c>
      <c r="W35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9" s="204" t="str">
        <f>_xlfn.XLOOKUP(Cartera[[#This Row],[Nombre tercero]],Vendedor[Nombre],Vendedor[Vendedor],"",0,-1)</f>
        <v>ANGELA SILVESTRE</v>
      </c>
      <c r="Y359" s="204"/>
    </row>
    <row r="360" spans="1:25" ht="21" customHeight="1">
      <c r="A360" s="12" t="str">
        <f t="shared" si="13"/>
        <v>CAJA COLOMBIANA DE SUBSIDIO FAMILIAR COLSUBSIDIO</v>
      </c>
      <c r="B360" s="199" t="s">
        <v>1210</v>
      </c>
      <c r="C360" s="200">
        <v>23772</v>
      </c>
      <c r="D360" s="54">
        <v>3</v>
      </c>
      <c r="E360" s="202">
        <v>46022.4765162037</v>
      </c>
      <c r="F360" s="202">
        <v>46052.476377314815</v>
      </c>
      <c r="G360" s="203">
        <v>-16</v>
      </c>
      <c r="H360" s="203">
        <v>568400</v>
      </c>
      <c r="I360" s="203">
        <v>568400</v>
      </c>
      <c r="J360" s="203">
        <v>568400</v>
      </c>
      <c r="K360" s="203">
        <v>0</v>
      </c>
      <c r="L360" s="203">
        <v>0</v>
      </c>
      <c r="M360" s="203">
        <v>0</v>
      </c>
      <c r="N360" s="203">
        <v>0</v>
      </c>
      <c r="O360" s="203">
        <v>0</v>
      </c>
      <c r="P360" s="191">
        <f>SUM(Cartera[[#This Row],[1_a_8]:[&gt;30]])</f>
        <v>0</v>
      </c>
      <c r="Q360" s="191">
        <f>+Cartera[[#This Row],[9_a_15]]+Cartera[[#This Row],[16_a_22]]+Cartera[[#This Row],[23_a_30]]</f>
        <v>0</v>
      </c>
      <c r="R360" s="191">
        <f>IF(Cartera[[#This Row],[Dias]]&gt;8,Cartera[[#This Row],[Total vencido]],0)</f>
        <v>0</v>
      </c>
      <c r="S360" s="191">
        <f>IF(Cartera[[#This Row],[Mas de 9]]&gt;0,Cartera[[#This Row],[Dias]],0)</f>
        <v>0</v>
      </c>
      <c r="T360" s="191">
        <f>IF(Cartera[[#This Row],[Dias]]&gt;99,Cartera[[#This Row],[Total vencido]],0)</f>
        <v>0</v>
      </c>
      <c r="U360" s="191">
        <f>IF(Cartera[[#This Row],[Mas de 100]]&gt;0,Cartera[[#This Row],[Dias]],0)</f>
        <v>0</v>
      </c>
      <c r="V360" s="191">
        <f>Cartera[[#This Row],[Vencimiento]]-Cartera[[#This Row],[Emision]]</f>
        <v>29.999861111115024</v>
      </c>
      <c r="W36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0" s="204" t="str">
        <f>_xlfn.XLOOKUP(Cartera[[#This Row],[Nombre tercero]],Vendedor[Nombre],Vendedor[Vendedor],"",0,-1)</f>
        <v>ANGELA SILVESTRE</v>
      </c>
      <c r="Y360" s="204"/>
    </row>
    <row r="361" spans="1:25" ht="21" customHeight="1">
      <c r="A361" s="12" t="str">
        <f t="shared" si="13"/>
        <v>CAJA COLOMBIANA DE SUBSIDIO FAMILIAR COLSUBSIDIO</v>
      </c>
      <c r="B361" s="199" t="s">
        <v>1210</v>
      </c>
      <c r="C361" s="200">
        <v>23773</v>
      </c>
      <c r="D361" s="54">
        <v>3</v>
      </c>
      <c r="E361" s="202">
        <v>46022.477476851855</v>
      </c>
      <c r="F361" s="202">
        <v>46052.477199074077</v>
      </c>
      <c r="G361" s="203">
        <v>-16</v>
      </c>
      <c r="H361" s="203">
        <v>246100</v>
      </c>
      <c r="I361" s="203">
        <v>246100</v>
      </c>
      <c r="J361" s="203">
        <v>246100</v>
      </c>
      <c r="K361" s="203">
        <v>0</v>
      </c>
      <c r="L361" s="203">
        <v>0</v>
      </c>
      <c r="M361" s="203">
        <v>0</v>
      </c>
      <c r="N361" s="203">
        <v>0</v>
      </c>
      <c r="O361" s="203">
        <v>0</v>
      </c>
      <c r="P361" s="191">
        <f>SUM(Cartera[[#This Row],[1_a_8]:[&gt;30]])</f>
        <v>0</v>
      </c>
      <c r="Q361" s="191">
        <f>+Cartera[[#This Row],[9_a_15]]+Cartera[[#This Row],[16_a_22]]+Cartera[[#This Row],[23_a_30]]</f>
        <v>0</v>
      </c>
      <c r="R361" s="191">
        <f>IF(Cartera[[#This Row],[Dias]]&gt;8,Cartera[[#This Row],[Total vencido]],0)</f>
        <v>0</v>
      </c>
      <c r="S361" s="191">
        <f>IF(Cartera[[#This Row],[Mas de 9]]&gt;0,Cartera[[#This Row],[Dias]],0)</f>
        <v>0</v>
      </c>
      <c r="T361" s="191">
        <f>IF(Cartera[[#This Row],[Dias]]&gt;99,Cartera[[#This Row],[Total vencido]],0)</f>
        <v>0</v>
      </c>
      <c r="U361" s="191">
        <f>IF(Cartera[[#This Row],[Mas de 100]]&gt;0,Cartera[[#This Row],[Dias]],0)</f>
        <v>0</v>
      </c>
      <c r="V361" s="191">
        <f>Cartera[[#This Row],[Vencimiento]]-Cartera[[#This Row],[Emision]]</f>
        <v>29.999722222222772</v>
      </c>
      <c r="W36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1" s="204" t="str">
        <f>_xlfn.XLOOKUP(Cartera[[#This Row],[Nombre tercero]],Vendedor[Nombre],Vendedor[Vendedor],"",0,-1)</f>
        <v>ANGELA SILVESTRE</v>
      </c>
      <c r="Y361" s="204"/>
    </row>
    <row r="362" spans="1:25" ht="21" customHeight="1">
      <c r="A362" s="12" t="str">
        <f t="shared" si="13"/>
        <v>CAJA COLOMBIANA DE SUBSIDIO FAMILIAR COLSUBSIDIO</v>
      </c>
      <c r="B362" s="199" t="s">
        <v>1210</v>
      </c>
      <c r="C362" s="200">
        <v>23774</v>
      </c>
      <c r="D362" s="54">
        <v>3</v>
      </c>
      <c r="E362" s="198">
        <v>46022.478391203702</v>
      </c>
      <c r="F362" s="198">
        <v>46052.478067129632</v>
      </c>
      <c r="G362" s="54">
        <v>-16</v>
      </c>
      <c r="H362" s="54">
        <v>13858300</v>
      </c>
      <c r="I362" s="54">
        <v>13858300</v>
      </c>
      <c r="J362" s="54">
        <v>13858300</v>
      </c>
      <c r="K362" s="54">
        <v>0</v>
      </c>
      <c r="L362" s="54">
        <v>0</v>
      </c>
      <c r="M362" s="54">
        <v>0</v>
      </c>
      <c r="N362" s="54">
        <v>0</v>
      </c>
      <c r="O362" s="54">
        <v>0</v>
      </c>
      <c r="P362" s="30">
        <f>SUM(Cartera[[#This Row],[1_a_8]:[&gt;30]])</f>
        <v>0</v>
      </c>
      <c r="Q362" s="30">
        <f>+Cartera[[#This Row],[9_a_15]]+Cartera[[#This Row],[16_a_22]]+Cartera[[#This Row],[23_a_30]]</f>
        <v>0</v>
      </c>
      <c r="R362" s="30">
        <f>IF(Cartera[[#This Row],[Dias]]&gt;8,Cartera[[#This Row],[Total vencido]],0)</f>
        <v>0</v>
      </c>
      <c r="S362" s="30">
        <f>IF(Cartera[[#This Row],[Mas de 9]]&gt;0,Cartera[[#This Row],[Dias]],0)</f>
        <v>0</v>
      </c>
      <c r="T362" s="30">
        <f>IF(Cartera[[#This Row],[Dias]]&gt;99,Cartera[[#This Row],[Total vencido]],0)</f>
        <v>0</v>
      </c>
      <c r="U362" s="30">
        <f>IF(Cartera[[#This Row],[Mas de 100]]&gt;0,Cartera[[#This Row],[Dias]],0)</f>
        <v>0</v>
      </c>
      <c r="V362" s="30">
        <f>Cartera[[#This Row],[Vencimiento]]-Cartera[[#This Row],[Emision]]</f>
        <v>29.999675925930205</v>
      </c>
      <c r="W36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2" s="205" t="str">
        <f>_xlfn.XLOOKUP(Cartera[[#This Row],[Nombre tercero]],Vendedor[Nombre],Vendedor[Vendedor],"",0,-1)</f>
        <v>ANGELA SILVESTRE</v>
      </c>
      <c r="Y362" s="204"/>
    </row>
    <row r="363" spans="1:25" ht="21" customHeight="1">
      <c r="A363" s="12" t="str">
        <f t="shared" si="13"/>
        <v>CAJA COLOMBIANA DE SUBSIDIO FAMILIAR COLSUBSIDIO</v>
      </c>
      <c r="B363" s="199" t="s">
        <v>1210</v>
      </c>
      <c r="C363" s="200">
        <v>23775</v>
      </c>
      <c r="D363" s="54">
        <v>3</v>
      </c>
      <c r="E363" s="198">
        <v>46022.479791666665</v>
      </c>
      <c r="F363" s="198">
        <v>46052.479513888888</v>
      </c>
      <c r="G363" s="54">
        <v>-16</v>
      </c>
      <c r="H363" s="54">
        <v>1398400</v>
      </c>
      <c r="I363" s="54">
        <v>1398400</v>
      </c>
      <c r="J363" s="54">
        <v>1398400</v>
      </c>
      <c r="K363" s="54">
        <v>0</v>
      </c>
      <c r="L363" s="54">
        <v>0</v>
      </c>
      <c r="M363" s="54">
        <v>0</v>
      </c>
      <c r="N363" s="54">
        <v>0</v>
      </c>
      <c r="O363" s="54">
        <v>0</v>
      </c>
      <c r="P363" s="30">
        <f>SUM(Cartera[[#This Row],[1_a_8]:[&gt;30]])</f>
        <v>0</v>
      </c>
      <c r="Q363" s="30">
        <f>+Cartera[[#This Row],[9_a_15]]+Cartera[[#This Row],[16_a_22]]+Cartera[[#This Row],[23_a_30]]</f>
        <v>0</v>
      </c>
      <c r="R363" s="30">
        <f>IF(Cartera[[#This Row],[Dias]]&gt;8,Cartera[[#This Row],[Total vencido]],0)</f>
        <v>0</v>
      </c>
      <c r="S363" s="30">
        <f>IF(Cartera[[#This Row],[Mas de 9]]&gt;0,Cartera[[#This Row],[Dias]],0)</f>
        <v>0</v>
      </c>
      <c r="T363" s="30">
        <f>IF(Cartera[[#This Row],[Dias]]&gt;99,Cartera[[#This Row],[Total vencido]],0)</f>
        <v>0</v>
      </c>
      <c r="U363" s="30">
        <f>IF(Cartera[[#This Row],[Mas de 100]]&gt;0,Cartera[[#This Row],[Dias]],0)</f>
        <v>0</v>
      </c>
      <c r="V363" s="30">
        <f>Cartera[[#This Row],[Vencimiento]]-Cartera[[#This Row],[Emision]]</f>
        <v>29.999722222222772</v>
      </c>
      <c r="W36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3" s="205" t="str">
        <f>_xlfn.XLOOKUP(Cartera[[#This Row],[Nombre tercero]],Vendedor[Nombre],Vendedor[Vendedor],"",0,-1)</f>
        <v>ANGELA SILVESTRE</v>
      </c>
      <c r="Y363" s="204"/>
    </row>
    <row r="364" spans="1:25" ht="21" customHeight="1">
      <c r="A364" s="12" t="str">
        <f t="shared" si="13"/>
        <v>CAJA COLOMBIANA DE SUBSIDIO FAMILIAR COLSUBSIDIO</v>
      </c>
      <c r="B364" s="199" t="s">
        <v>1210</v>
      </c>
      <c r="C364" s="200">
        <v>23776</v>
      </c>
      <c r="D364" s="54">
        <v>3</v>
      </c>
      <c r="E364" s="202">
        <v>46022.480555555558</v>
      </c>
      <c r="F364" s="202">
        <v>46052.480393518519</v>
      </c>
      <c r="G364" s="203">
        <v>-16</v>
      </c>
      <c r="H364" s="203">
        <v>5441320</v>
      </c>
      <c r="I364" s="203">
        <v>5441320</v>
      </c>
      <c r="J364" s="203">
        <v>5441320</v>
      </c>
      <c r="K364" s="203">
        <v>0</v>
      </c>
      <c r="L364" s="203">
        <v>0</v>
      </c>
      <c r="M364" s="203">
        <v>0</v>
      </c>
      <c r="N364" s="203">
        <v>0</v>
      </c>
      <c r="O364" s="203">
        <v>0</v>
      </c>
      <c r="P364" s="191">
        <f>SUM(Cartera[[#This Row],[1_a_8]:[&gt;30]])</f>
        <v>0</v>
      </c>
      <c r="Q364" s="191">
        <f>+Cartera[[#This Row],[9_a_15]]+Cartera[[#This Row],[16_a_22]]+Cartera[[#This Row],[23_a_30]]</f>
        <v>0</v>
      </c>
      <c r="R364" s="191">
        <f>IF(Cartera[[#This Row],[Dias]]&gt;8,Cartera[[#This Row],[Total vencido]],0)</f>
        <v>0</v>
      </c>
      <c r="S364" s="191">
        <f>IF(Cartera[[#This Row],[Mas de 9]]&gt;0,Cartera[[#This Row],[Dias]],0)</f>
        <v>0</v>
      </c>
      <c r="T364" s="191">
        <f>IF(Cartera[[#This Row],[Dias]]&gt;99,Cartera[[#This Row],[Total vencido]],0)</f>
        <v>0</v>
      </c>
      <c r="U364" s="191">
        <f>IF(Cartera[[#This Row],[Mas de 100]]&gt;0,Cartera[[#This Row],[Dias]],0)</f>
        <v>0</v>
      </c>
      <c r="V364" s="191">
        <f>Cartera[[#This Row],[Vencimiento]]-Cartera[[#This Row],[Emision]]</f>
        <v>29.999837962961465</v>
      </c>
      <c r="W36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4" s="204" t="str">
        <f>_xlfn.XLOOKUP(Cartera[[#This Row],[Nombre tercero]],Vendedor[Nombre],Vendedor[Vendedor],"",0,-1)</f>
        <v>ANGELA SILVESTRE</v>
      </c>
      <c r="Y364" s="204"/>
    </row>
    <row r="365" spans="1:25" ht="21" customHeight="1">
      <c r="A365" s="12" t="str">
        <f t="shared" si="13"/>
        <v>CAJA COLOMBIANA DE SUBSIDIO FAMILIAR COLSUBSIDIO</v>
      </c>
      <c r="B365" s="199" t="s">
        <v>1210</v>
      </c>
      <c r="C365" s="200">
        <v>23777</v>
      </c>
      <c r="D365" s="54">
        <v>3</v>
      </c>
      <c r="E365" s="198">
        <v>46022.481689814813</v>
      </c>
      <c r="F365" s="198">
        <v>46052.481585648151</v>
      </c>
      <c r="G365" s="54">
        <v>-16</v>
      </c>
      <c r="H365" s="54">
        <v>4982180</v>
      </c>
      <c r="I365" s="54">
        <v>4982180</v>
      </c>
      <c r="J365" s="54">
        <v>4982180</v>
      </c>
      <c r="K365" s="54">
        <v>0</v>
      </c>
      <c r="L365" s="54">
        <v>0</v>
      </c>
      <c r="M365" s="54">
        <v>0</v>
      </c>
      <c r="N365" s="54">
        <v>0</v>
      </c>
      <c r="O365" s="54">
        <v>0</v>
      </c>
      <c r="P365" s="30">
        <f>SUM(Cartera[[#This Row],[1_a_8]:[&gt;30]])</f>
        <v>0</v>
      </c>
      <c r="Q365" s="30">
        <f>+Cartera[[#This Row],[9_a_15]]+Cartera[[#This Row],[16_a_22]]+Cartera[[#This Row],[23_a_30]]</f>
        <v>0</v>
      </c>
      <c r="R365" s="30">
        <f>IF(Cartera[[#This Row],[Dias]]&gt;8,Cartera[[#This Row],[Total vencido]],0)</f>
        <v>0</v>
      </c>
      <c r="S365" s="30">
        <f>IF(Cartera[[#This Row],[Mas de 9]]&gt;0,Cartera[[#This Row],[Dias]],0)</f>
        <v>0</v>
      </c>
      <c r="T365" s="30">
        <f>IF(Cartera[[#This Row],[Dias]]&gt;99,Cartera[[#This Row],[Total vencido]],0)</f>
        <v>0</v>
      </c>
      <c r="U365" s="30">
        <f>IF(Cartera[[#This Row],[Mas de 100]]&gt;0,Cartera[[#This Row],[Dias]],0)</f>
        <v>0</v>
      </c>
      <c r="V365" s="31">
        <f>Cartera[[#This Row],[Vencimiento]]-Cartera[[#This Row],[Emision]]</f>
        <v>29.999895833338087</v>
      </c>
      <c r="W36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5" s="205" t="str">
        <f>_xlfn.XLOOKUP(Cartera[[#This Row],[Nombre tercero]],Vendedor[Nombre],Vendedor[Vendedor],"",0,-1)</f>
        <v>ANGELA SILVESTRE</v>
      </c>
      <c r="Y365" s="204"/>
    </row>
    <row r="366" spans="1:25" ht="21" customHeight="1">
      <c r="A366" s="12" t="str">
        <f t="shared" si="13"/>
        <v>CAJA COLOMBIANA DE SUBSIDIO FAMILIAR COLSUBSIDIO</v>
      </c>
      <c r="B366" s="199" t="s">
        <v>1210</v>
      </c>
      <c r="C366" s="200">
        <v>23778</v>
      </c>
      <c r="D366" s="54">
        <v>3</v>
      </c>
      <c r="E366" s="198">
        <v>46022.482905092591</v>
      </c>
      <c r="F366" s="198">
        <v>46052.482905092591</v>
      </c>
      <c r="G366" s="54">
        <v>-16</v>
      </c>
      <c r="H366" s="54">
        <v>1467400</v>
      </c>
      <c r="I366" s="54">
        <v>1467400</v>
      </c>
      <c r="J366" s="54">
        <v>1467400</v>
      </c>
      <c r="K366" s="54">
        <v>0</v>
      </c>
      <c r="L366" s="54">
        <v>0</v>
      </c>
      <c r="M366" s="54">
        <v>0</v>
      </c>
      <c r="N366" s="54">
        <v>0</v>
      </c>
      <c r="O366" s="54">
        <v>0</v>
      </c>
      <c r="P366" s="30">
        <f>SUM(Cartera[[#This Row],[1_a_8]:[&gt;30]])</f>
        <v>0</v>
      </c>
      <c r="Q366" s="30">
        <f>+Cartera[[#This Row],[9_a_15]]+Cartera[[#This Row],[16_a_22]]+Cartera[[#This Row],[23_a_30]]</f>
        <v>0</v>
      </c>
      <c r="R366" s="30">
        <f>IF(Cartera[[#This Row],[Dias]]&gt;8,Cartera[[#This Row],[Total vencido]],0)</f>
        <v>0</v>
      </c>
      <c r="S366" s="30">
        <f>IF(Cartera[[#This Row],[Mas de 9]]&gt;0,Cartera[[#This Row],[Dias]],0)</f>
        <v>0</v>
      </c>
      <c r="T366" s="30">
        <f>IF(Cartera[[#This Row],[Dias]]&gt;99,Cartera[[#This Row],[Total vencido]],0)</f>
        <v>0</v>
      </c>
      <c r="U366" s="30">
        <f>IF(Cartera[[#This Row],[Mas de 100]]&gt;0,Cartera[[#This Row],[Dias]],0)</f>
        <v>0</v>
      </c>
      <c r="V366" s="31">
        <f>Cartera[[#This Row],[Vencimiento]]-Cartera[[#This Row],[Emision]]</f>
        <v>30</v>
      </c>
      <c r="W36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6" s="205" t="str">
        <f>_xlfn.XLOOKUP(Cartera[[#This Row],[Nombre tercero]],Vendedor[Nombre],Vendedor[Vendedor],"",0,-1)</f>
        <v>ANGELA SILVESTRE</v>
      </c>
      <c r="Y366" s="204"/>
    </row>
    <row r="367" spans="1:25" ht="21" customHeight="1">
      <c r="A367" s="12" t="str">
        <f t="shared" si="13"/>
        <v>CAJA COLOMBIANA DE SUBSIDIO FAMILIAR COLSUBSIDIO</v>
      </c>
      <c r="B367" s="199" t="s">
        <v>1210</v>
      </c>
      <c r="C367" s="200">
        <v>23779</v>
      </c>
      <c r="D367" s="54">
        <v>3</v>
      </c>
      <c r="E367" s="198">
        <v>46022.483831018515</v>
      </c>
      <c r="F367" s="198">
        <v>46052.483738425923</v>
      </c>
      <c r="G367" s="54">
        <v>-16</v>
      </c>
      <c r="H367" s="54">
        <v>2293040</v>
      </c>
      <c r="I367" s="54">
        <v>2293040</v>
      </c>
      <c r="J367" s="54">
        <v>2293040</v>
      </c>
      <c r="K367" s="54">
        <v>0</v>
      </c>
      <c r="L367" s="54">
        <v>0</v>
      </c>
      <c r="M367" s="54">
        <v>0</v>
      </c>
      <c r="N367" s="54">
        <v>0</v>
      </c>
      <c r="O367" s="54">
        <v>0</v>
      </c>
      <c r="P367" s="30">
        <f>SUM(Cartera[[#This Row],[1_a_8]:[&gt;30]])</f>
        <v>0</v>
      </c>
      <c r="Q367" s="30">
        <f>+Cartera[[#This Row],[9_a_15]]+Cartera[[#This Row],[16_a_22]]+Cartera[[#This Row],[23_a_30]]</f>
        <v>0</v>
      </c>
      <c r="R367" s="30">
        <f>IF(Cartera[[#This Row],[Dias]]&gt;8,Cartera[[#This Row],[Total vencido]],0)</f>
        <v>0</v>
      </c>
      <c r="S367" s="30">
        <f>IF(Cartera[[#This Row],[Mas de 9]]&gt;0,Cartera[[#This Row],[Dias]],0)</f>
        <v>0</v>
      </c>
      <c r="T367" s="30">
        <f>IF(Cartera[[#This Row],[Dias]]&gt;99,Cartera[[#This Row],[Total vencido]],0)</f>
        <v>0</v>
      </c>
      <c r="U367" s="30">
        <f>IF(Cartera[[#This Row],[Mas de 100]]&gt;0,Cartera[[#This Row],[Dias]],0)</f>
        <v>0</v>
      </c>
      <c r="V367" s="31">
        <f>Cartera[[#This Row],[Vencimiento]]-Cartera[[#This Row],[Emision]]</f>
        <v>29.999907407407591</v>
      </c>
      <c r="W36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7" s="205" t="str">
        <f>_xlfn.XLOOKUP(Cartera[[#This Row],[Nombre tercero]],Vendedor[Nombre],Vendedor[Vendedor],"",0,-1)</f>
        <v>ANGELA SILVESTRE</v>
      </c>
      <c r="Y367" s="204"/>
    </row>
    <row r="368" spans="1:25" ht="21" customHeight="1">
      <c r="A368" s="12" t="str">
        <f t="shared" ref="A368:A378" si="14">+A367</f>
        <v>CAJA COLOMBIANA DE SUBSIDIO FAMILIAR COLSUBSIDIO</v>
      </c>
      <c r="B368" s="199" t="s">
        <v>1210</v>
      </c>
      <c r="C368" s="200">
        <v>23780</v>
      </c>
      <c r="D368" s="54">
        <v>3</v>
      </c>
      <c r="E368" s="198">
        <v>46022.484780092593</v>
      </c>
      <c r="F368" s="198">
        <v>46052.484664351854</v>
      </c>
      <c r="G368" s="54">
        <v>-16</v>
      </c>
      <c r="H368" s="54">
        <v>686400</v>
      </c>
      <c r="I368" s="54">
        <v>686400</v>
      </c>
      <c r="J368" s="54">
        <v>686400</v>
      </c>
      <c r="K368" s="54">
        <v>0</v>
      </c>
      <c r="L368" s="54">
        <v>0</v>
      </c>
      <c r="M368" s="54">
        <v>0</v>
      </c>
      <c r="N368" s="54">
        <v>0</v>
      </c>
      <c r="O368" s="54">
        <v>0</v>
      </c>
      <c r="P368" s="30">
        <f>SUM(Cartera[[#This Row],[1_a_8]:[&gt;30]])</f>
        <v>0</v>
      </c>
      <c r="Q368" s="30">
        <f>+Cartera[[#This Row],[9_a_15]]+Cartera[[#This Row],[16_a_22]]+Cartera[[#This Row],[23_a_30]]</f>
        <v>0</v>
      </c>
      <c r="R368" s="30">
        <f>IF(Cartera[[#This Row],[Dias]]&gt;8,Cartera[[#This Row],[Total vencido]],0)</f>
        <v>0</v>
      </c>
      <c r="S368" s="30">
        <f>IF(Cartera[[#This Row],[Mas de 9]]&gt;0,Cartera[[#This Row],[Dias]],0)</f>
        <v>0</v>
      </c>
      <c r="T368" s="30">
        <f>IF(Cartera[[#This Row],[Dias]]&gt;99,Cartera[[#This Row],[Total vencido]],0)</f>
        <v>0</v>
      </c>
      <c r="U368" s="30">
        <f>IF(Cartera[[#This Row],[Mas de 100]]&gt;0,Cartera[[#This Row],[Dias]],0)</f>
        <v>0</v>
      </c>
      <c r="V368" s="31">
        <f>Cartera[[#This Row],[Vencimiento]]-Cartera[[#This Row],[Emision]]</f>
        <v>29.999884259261307</v>
      </c>
      <c r="W36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8" s="205" t="str">
        <f>_xlfn.XLOOKUP(Cartera[[#This Row],[Nombre tercero]],Vendedor[Nombre],Vendedor[Vendedor],"",0,-1)</f>
        <v>ANGELA SILVESTRE</v>
      </c>
      <c r="Y368" s="204"/>
    </row>
    <row r="369" spans="1:25" ht="21" customHeight="1">
      <c r="A369" s="12" t="str">
        <f t="shared" si="14"/>
        <v>CAJA COLOMBIANA DE SUBSIDIO FAMILIAR COLSUBSIDIO</v>
      </c>
      <c r="B369" s="199" t="s">
        <v>1210</v>
      </c>
      <c r="C369" s="200">
        <v>23781</v>
      </c>
      <c r="D369" s="54">
        <v>3</v>
      </c>
      <c r="E369" s="198">
        <v>46022.485532407409</v>
      </c>
      <c r="F369" s="198">
        <v>46052.48541666667</v>
      </c>
      <c r="G369" s="54">
        <v>-16</v>
      </c>
      <c r="H369" s="54">
        <v>18541600</v>
      </c>
      <c r="I369" s="54">
        <v>18541600</v>
      </c>
      <c r="J369" s="54">
        <v>18541600</v>
      </c>
      <c r="K369" s="54">
        <v>0</v>
      </c>
      <c r="L369" s="54">
        <v>0</v>
      </c>
      <c r="M369" s="54">
        <v>0</v>
      </c>
      <c r="N369" s="54">
        <v>0</v>
      </c>
      <c r="O369" s="54">
        <v>0</v>
      </c>
      <c r="P369" s="30">
        <f>SUM(Cartera[[#This Row],[1_a_8]:[&gt;30]])</f>
        <v>0</v>
      </c>
      <c r="Q369" s="30">
        <f>+Cartera[[#This Row],[9_a_15]]+Cartera[[#This Row],[16_a_22]]+Cartera[[#This Row],[23_a_30]]</f>
        <v>0</v>
      </c>
      <c r="R369" s="30">
        <f>IF(Cartera[[#This Row],[Dias]]&gt;8,Cartera[[#This Row],[Total vencido]],0)</f>
        <v>0</v>
      </c>
      <c r="S369" s="30">
        <f>IF(Cartera[[#This Row],[Mas de 9]]&gt;0,Cartera[[#This Row],[Dias]],0)</f>
        <v>0</v>
      </c>
      <c r="T369" s="30">
        <f>IF(Cartera[[#This Row],[Dias]]&gt;99,Cartera[[#This Row],[Total vencido]],0)</f>
        <v>0</v>
      </c>
      <c r="U369" s="30">
        <f>IF(Cartera[[#This Row],[Mas de 100]]&gt;0,Cartera[[#This Row],[Dias]],0)</f>
        <v>0</v>
      </c>
      <c r="V369" s="31">
        <f>Cartera[[#This Row],[Vencimiento]]-Cartera[[#This Row],[Emision]]</f>
        <v>29.999884259261307</v>
      </c>
      <c r="W36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9" s="205" t="str">
        <f>_xlfn.XLOOKUP(Cartera[[#This Row],[Nombre tercero]],Vendedor[Nombre],Vendedor[Vendedor],"",0,-1)</f>
        <v>ANGELA SILVESTRE</v>
      </c>
      <c r="Y369" s="204"/>
    </row>
    <row r="370" spans="1:25" ht="21" customHeight="1">
      <c r="A370" s="12" t="str">
        <f t="shared" si="14"/>
        <v>CAJA COLOMBIANA DE SUBSIDIO FAMILIAR COLSUBSIDIO</v>
      </c>
      <c r="B370" s="199" t="s">
        <v>1210</v>
      </c>
      <c r="C370" s="200">
        <v>23782</v>
      </c>
      <c r="D370" s="54">
        <v>3</v>
      </c>
      <c r="E370" s="198">
        <v>46022.487187500003</v>
      </c>
      <c r="F370" s="198">
        <v>46052.486909722225</v>
      </c>
      <c r="G370" s="54">
        <v>-16</v>
      </c>
      <c r="H370" s="54">
        <v>161000</v>
      </c>
      <c r="I370" s="54">
        <v>161000</v>
      </c>
      <c r="J370" s="54">
        <v>161000</v>
      </c>
      <c r="K370" s="54">
        <v>0</v>
      </c>
      <c r="L370" s="54">
        <v>0</v>
      </c>
      <c r="M370" s="54">
        <v>0</v>
      </c>
      <c r="N370" s="54">
        <v>0</v>
      </c>
      <c r="O370" s="54">
        <v>0</v>
      </c>
      <c r="P370" s="30">
        <f>SUM(Cartera[[#This Row],[1_a_8]:[&gt;30]])</f>
        <v>0</v>
      </c>
      <c r="Q370" s="30">
        <f>+Cartera[[#This Row],[9_a_15]]+Cartera[[#This Row],[16_a_22]]+Cartera[[#This Row],[23_a_30]]</f>
        <v>0</v>
      </c>
      <c r="R370" s="30">
        <f>IF(Cartera[[#This Row],[Dias]]&gt;8,Cartera[[#This Row],[Total vencido]],0)</f>
        <v>0</v>
      </c>
      <c r="S370" s="30">
        <f>IF(Cartera[[#This Row],[Mas de 9]]&gt;0,Cartera[[#This Row],[Dias]],0)</f>
        <v>0</v>
      </c>
      <c r="T370" s="30">
        <f>IF(Cartera[[#This Row],[Dias]]&gt;99,Cartera[[#This Row],[Total vencido]],0)</f>
        <v>0</v>
      </c>
      <c r="U370" s="30">
        <f>IF(Cartera[[#This Row],[Mas de 100]]&gt;0,Cartera[[#This Row],[Dias]],0)</f>
        <v>0</v>
      </c>
      <c r="V370" s="30">
        <f>Cartera[[#This Row],[Vencimiento]]-Cartera[[#This Row],[Emision]]</f>
        <v>29.999722222222772</v>
      </c>
      <c r="W37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0" s="205" t="str">
        <f>_xlfn.XLOOKUP(Cartera[[#This Row],[Nombre tercero]],Vendedor[Nombre],Vendedor[Vendedor],"",0,-1)</f>
        <v>ANGELA SILVESTRE</v>
      </c>
      <c r="Y370" s="204"/>
    </row>
    <row r="371" spans="1:25" ht="21" customHeight="1">
      <c r="A371" s="12" t="str">
        <f t="shared" si="14"/>
        <v>CAJA COLOMBIANA DE SUBSIDIO FAMILIAR COLSUBSIDIO</v>
      </c>
      <c r="B371" s="199" t="s">
        <v>1210</v>
      </c>
      <c r="C371" s="200">
        <v>23783</v>
      </c>
      <c r="D371" s="54">
        <v>3</v>
      </c>
      <c r="E371" s="198">
        <v>46022.488252314812</v>
      </c>
      <c r="F371" s="198">
        <v>46052.48810185185</v>
      </c>
      <c r="G371" s="54">
        <v>-16</v>
      </c>
      <c r="H371" s="54">
        <v>65100</v>
      </c>
      <c r="I371" s="54">
        <v>65100</v>
      </c>
      <c r="J371" s="54">
        <v>65100</v>
      </c>
      <c r="K371" s="54">
        <v>0</v>
      </c>
      <c r="L371" s="54">
        <v>0</v>
      </c>
      <c r="M371" s="54">
        <v>0</v>
      </c>
      <c r="N371" s="54">
        <v>0</v>
      </c>
      <c r="O371" s="54">
        <v>0</v>
      </c>
      <c r="P371" s="30">
        <f>SUM(Cartera[[#This Row],[1_a_8]:[&gt;30]])</f>
        <v>0</v>
      </c>
      <c r="Q371" s="30">
        <f>+Cartera[[#This Row],[9_a_15]]+Cartera[[#This Row],[16_a_22]]+Cartera[[#This Row],[23_a_30]]</f>
        <v>0</v>
      </c>
      <c r="R371" s="30">
        <f>IF(Cartera[[#This Row],[Dias]]&gt;8,Cartera[[#This Row],[Total vencido]],0)</f>
        <v>0</v>
      </c>
      <c r="S371" s="30">
        <f>IF(Cartera[[#This Row],[Mas de 9]]&gt;0,Cartera[[#This Row],[Dias]],0)</f>
        <v>0</v>
      </c>
      <c r="T371" s="30">
        <f>IF(Cartera[[#This Row],[Dias]]&gt;99,Cartera[[#This Row],[Total vencido]],0)</f>
        <v>0</v>
      </c>
      <c r="U371" s="30">
        <f>IF(Cartera[[#This Row],[Mas de 100]]&gt;0,Cartera[[#This Row],[Dias]],0)</f>
        <v>0</v>
      </c>
      <c r="V371" s="30">
        <f>Cartera[[#This Row],[Vencimiento]]-Cartera[[#This Row],[Emision]]</f>
        <v>29.999849537038244</v>
      </c>
      <c r="W37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1" s="205" t="str">
        <f>_xlfn.XLOOKUP(Cartera[[#This Row],[Nombre tercero]],Vendedor[Nombre],Vendedor[Vendedor],"",0,-1)</f>
        <v>ANGELA SILVESTRE</v>
      </c>
      <c r="Y371" s="204"/>
    </row>
    <row r="372" spans="1:25" ht="21" customHeight="1">
      <c r="A372" s="12" t="str">
        <f t="shared" si="14"/>
        <v>CAJA COLOMBIANA DE SUBSIDIO FAMILIAR COLSUBSIDIO</v>
      </c>
      <c r="B372" s="199" t="s">
        <v>1210</v>
      </c>
      <c r="C372" s="200">
        <v>23784</v>
      </c>
      <c r="D372" s="54">
        <v>3</v>
      </c>
      <c r="E372" s="198">
        <v>46022.489189814813</v>
      </c>
      <c r="F372" s="198">
        <v>46052.489189814813</v>
      </c>
      <c r="G372" s="54">
        <v>-16</v>
      </c>
      <c r="H372" s="54">
        <v>1249290</v>
      </c>
      <c r="I372" s="54">
        <v>1249290</v>
      </c>
      <c r="J372" s="54">
        <v>1249290</v>
      </c>
      <c r="K372" s="54">
        <v>0</v>
      </c>
      <c r="L372" s="54">
        <v>0</v>
      </c>
      <c r="M372" s="54">
        <v>0</v>
      </c>
      <c r="N372" s="54">
        <v>0</v>
      </c>
      <c r="O372" s="54">
        <v>0</v>
      </c>
      <c r="P372" s="30">
        <f>SUM(Cartera[[#This Row],[1_a_8]:[&gt;30]])</f>
        <v>0</v>
      </c>
      <c r="Q372" s="30">
        <f>+Cartera[[#This Row],[9_a_15]]+Cartera[[#This Row],[16_a_22]]+Cartera[[#This Row],[23_a_30]]</f>
        <v>0</v>
      </c>
      <c r="R372" s="30">
        <f>IF(Cartera[[#This Row],[Dias]]&gt;8,Cartera[[#This Row],[Total vencido]],0)</f>
        <v>0</v>
      </c>
      <c r="S372" s="30">
        <f>IF(Cartera[[#This Row],[Mas de 9]]&gt;0,Cartera[[#This Row],[Dias]],0)</f>
        <v>0</v>
      </c>
      <c r="T372" s="30">
        <f>IF(Cartera[[#This Row],[Dias]]&gt;99,Cartera[[#This Row],[Total vencido]],0)</f>
        <v>0</v>
      </c>
      <c r="U372" s="30">
        <f>IF(Cartera[[#This Row],[Mas de 100]]&gt;0,Cartera[[#This Row],[Dias]],0)</f>
        <v>0</v>
      </c>
      <c r="V372" s="30">
        <f>Cartera[[#This Row],[Vencimiento]]-Cartera[[#This Row],[Emision]]</f>
        <v>30</v>
      </c>
      <c r="W37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2" s="205" t="str">
        <f>_xlfn.XLOOKUP(Cartera[[#This Row],[Nombre tercero]],Vendedor[Nombre],Vendedor[Vendedor],"",0,-1)</f>
        <v>ANGELA SILVESTRE</v>
      </c>
      <c r="Y372" s="204"/>
    </row>
    <row r="373" spans="1:25" ht="21" customHeight="1">
      <c r="A373" s="12" t="str">
        <f t="shared" si="14"/>
        <v>CAJA COLOMBIANA DE SUBSIDIO FAMILIAR COLSUBSIDIO</v>
      </c>
      <c r="B373" s="199" t="s">
        <v>1210</v>
      </c>
      <c r="C373" s="200">
        <v>23785</v>
      </c>
      <c r="D373" s="54">
        <v>3</v>
      </c>
      <c r="E373" s="198">
        <v>46022.494571759256</v>
      </c>
      <c r="F373" s="198">
        <v>46052.494571759256</v>
      </c>
      <c r="G373" s="54">
        <v>-16</v>
      </c>
      <c r="H373" s="54">
        <v>401610</v>
      </c>
      <c r="I373" s="54">
        <v>401610</v>
      </c>
      <c r="J373" s="54">
        <v>401610</v>
      </c>
      <c r="K373" s="54">
        <v>0</v>
      </c>
      <c r="L373" s="54">
        <v>0</v>
      </c>
      <c r="M373" s="54">
        <v>0</v>
      </c>
      <c r="N373" s="54">
        <v>0</v>
      </c>
      <c r="O373" s="54">
        <v>0</v>
      </c>
      <c r="P373" s="30">
        <f>SUM(Cartera[[#This Row],[1_a_8]:[&gt;30]])</f>
        <v>0</v>
      </c>
      <c r="Q373" s="30">
        <f>+Cartera[[#This Row],[9_a_15]]+Cartera[[#This Row],[16_a_22]]+Cartera[[#This Row],[23_a_30]]</f>
        <v>0</v>
      </c>
      <c r="R373" s="30">
        <f>IF(Cartera[[#This Row],[Dias]]&gt;8,Cartera[[#This Row],[Total vencido]],0)</f>
        <v>0</v>
      </c>
      <c r="S373" s="30">
        <f>IF(Cartera[[#This Row],[Mas de 9]]&gt;0,Cartera[[#This Row],[Dias]],0)</f>
        <v>0</v>
      </c>
      <c r="T373" s="30">
        <f>IF(Cartera[[#This Row],[Dias]]&gt;99,Cartera[[#This Row],[Total vencido]],0)</f>
        <v>0</v>
      </c>
      <c r="U373" s="30">
        <f>IF(Cartera[[#This Row],[Mas de 100]]&gt;0,Cartera[[#This Row],[Dias]],0)</f>
        <v>0</v>
      </c>
      <c r="V373" s="30">
        <f>Cartera[[#This Row],[Vencimiento]]-Cartera[[#This Row],[Emision]]</f>
        <v>30</v>
      </c>
      <c r="W37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3" s="205" t="str">
        <f>_xlfn.XLOOKUP(Cartera[[#This Row],[Nombre tercero]],Vendedor[Nombre],Vendedor[Vendedor],"",0,-1)</f>
        <v>ANGELA SILVESTRE</v>
      </c>
      <c r="Y373" s="204"/>
    </row>
    <row r="374" spans="1:25" ht="21" customHeight="1">
      <c r="A374" s="12" t="str">
        <f t="shared" si="14"/>
        <v>CAJA COLOMBIANA DE SUBSIDIO FAMILIAR COLSUBSIDIO</v>
      </c>
      <c r="B374" s="199" t="s">
        <v>1210</v>
      </c>
      <c r="C374" s="200">
        <v>23786</v>
      </c>
      <c r="D374" s="54">
        <v>3</v>
      </c>
      <c r="E374" s="198">
        <v>46022.504733796297</v>
      </c>
      <c r="F374" s="198">
        <v>46052.502754629626</v>
      </c>
      <c r="G374" s="54">
        <v>-16</v>
      </c>
      <c r="H374" s="54">
        <v>1455300</v>
      </c>
      <c r="I374" s="54">
        <v>1455300</v>
      </c>
      <c r="J374" s="54">
        <v>1455300</v>
      </c>
      <c r="K374" s="54">
        <v>0</v>
      </c>
      <c r="L374" s="54">
        <v>0</v>
      </c>
      <c r="M374" s="54">
        <v>0</v>
      </c>
      <c r="N374" s="54">
        <v>0</v>
      </c>
      <c r="O374" s="54">
        <v>0</v>
      </c>
      <c r="P374" s="30">
        <f>SUM(Cartera[[#This Row],[1_a_8]:[&gt;30]])</f>
        <v>0</v>
      </c>
      <c r="Q374" s="30">
        <f>+Cartera[[#This Row],[9_a_15]]+Cartera[[#This Row],[16_a_22]]+Cartera[[#This Row],[23_a_30]]</f>
        <v>0</v>
      </c>
      <c r="R374" s="30">
        <f>IF(Cartera[[#This Row],[Dias]]&gt;8,Cartera[[#This Row],[Total vencido]],0)</f>
        <v>0</v>
      </c>
      <c r="S374" s="30">
        <f>IF(Cartera[[#This Row],[Mas de 9]]&gt;0,Cartera[[#This Row],[Dias]],0)</f>
        <v>0</v>
      </c>
      <c r="T374" s="30">
        <f>IF(Cartera[[#This Row],[Dias]]&gt;99,Cartera[[#This Row],[Total vencido]],0)</f>
        <v>0</v>
      </c>
      <c r="U374" s="30">
        <f>IF(Cartera[[#This Row],[Mas de 100]]&gt;0,Cartera[[#This Row],[Dias]],0)</f>
        <v>0</v>
      </c>
      <c r="V374" s="30">
        <f>Cartera[[#This Row],[Vencimiento]]-Cartera[[#This Row],[Emision]]</f>
        <v>29.998020833329065</v>
      </c>
      <c r="W37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4" s="205" t="str">
        <f>_xlfn.XLOOKUP(Cartera[[#This Row],[Nombre tercero]],Vendedor[Nombre],Vendedor[Vendedor],"",0,-1)</f>
        <v>ANGELA SILVESTRE</v>
      </c>
      <c r="Y374" s="204"/>
    </row>
    <row r="375" spans="1:25" ht="21" customHeight="1">
      <c r="A375" s="12" t="str">
        <f t="shared" si="14"/>
        <v>CAJA COLOMBIANA DE SUBSIDIO FAMILIAR COLSUBSIDIO</v>
      </c>
      <c r="B375" s="199" t="s">
        <v>1210</v>
      </c>
      <c r="C375" s="200">
        <v>23787</v>
      </c>
      <c r="D375" s="54">
        <v>3</v>
      </c>
      <c r="E375" s="198">
        <v>46022.506122685183</v>
      </c>
      <c r="F375" s="198">
        <v>46052.505497685182</v>
      </c>
      <c r="G375" s="54">
        <v>-16</v>
      </c>
      <c r="H375" s="54">
        <v>30898050</v>
      </c>
      <c r="I375" s="54">
        <v>30898050</v>
      </c>
      <c r="J375" s="54">
        <v>30898050</v>
      </c>
      <c r="K375" s="54">
        <v>0</v>
      </c>
      <c r="L375" s="54">
        <v>0</v>
      </c>
      <c r="M375" s="54">
        <v>0</v>
      </c>
      <c r="N375" s="54">
        <v>0</v>
      </c>
      <c r="O375" s="54">
        <v>0</v>
      </c>
      <c r="P375" s="191">
        <f>SUM(Cartera[[#This Row],[1_a_8]:[&gt;30]])</f>
        <v>0</v>
      </c>
      <c r="Q375" s="191">
        <f>+Cartera[[#This Row],[9_a_15]]+Cartera[[#This Row],[16_a_22]]+Cartera[[#This Row],[23_a_30]]</f>
        <v>0</v>
      </c>
      <c r="R375" s="191">
        <f>IF(Cartera[[#This Row],[Dias]]&gt;8,Cartera[[#This Row],[Total vencido]],0)</f>
        <v>0</v>
      </c>
      <c r="S375" s="191">
        <f>IF(Cartera[[#This Row],[Mas de 9]]&gt;0,Cartera[[#This Row],[Dias]],0)</f>
        <v>0</v>
      </c>
      <c r="T375" s="191">
        <f>IF(Cartera[[#This Row],[Dias]]&gt;99,Cartera[[#This Row],[Total vencido]],0)</f>
        <v>0</v>
      </c>
      <c r="U375" s="191">
        <f>IF(Cartera[[#This Row],[Mas de 100]]&gt;0,Cartera[[#This Row],[Dias]],0)</f>
        <v>0</v>
      </c>
      <c r="V375" s="191">
        <f>Cartera[[#This Row],[Vencimiento]]-Cartera[[#This Row],[Emision]]</f>
        <v>29.999374999999418</v>
      </c>
      <c r="W37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5" s="204" t="str">
        <f>_xlfn.XLOOKUP(Cartera[[#This Row],[Nombre tercero]],Vendedor[Nombre],Vendedor[Vendedor],"",0,-1)</f>
        <v>ANGELA SILVESTRE</v>
      </c>
      <c r="Y375" s="204"/>
    </row>
    <row r="376" spans="1:25" ht="21" customHeight="1">
      <c r="A376" s="12" t="str">
        <f t="shared" si="14"/>
        <v>CAJA COLOMBIANA DE SUBSIDIO FAMILIAR COLSUBSIDIO</v>
      </c>
      <c r="B376" s="199" t="s">
        <v>1210</v>
      </c>
      <c r="C376" s="200">
        <v>23788</v>
      </c>
      <c r="D376" s="54">
        <v>3</v>
      </c>
      <c r="E376" s="198">
        <v>46022.508831018517</v>
      </c>
      <c r="F376" s="198">
        <v>46052.5080787037</v>
      </c>
      <c r="G376" s="54">
        <v>-16</v>
      </c>
      <c r="H376" s="54">
        <v>2250730</v>
      </c>
      <c r="I376" s="54">
        <v>2250730</v>
      </c>
      <c r="J376" s="54">
        <v>2250730</v>
      </c>
      <c r="K376" s="54">
        <v>0</v>
      </c>
      <c r="L376" s="54">
        <v>0</v>
      </c>
      <c r="M376" s="54">
        <v>0</v>
      </c>
      <c r="N376" s="54">
        <v>0</v>
      </c>
      <c r="O376" s="54">
        <v>0</v>
      </c>
      <c r="P376" s="191">
        <f>SUM(Cartera[[#This Row],[1_a_8]:[&gt;30]])</f>
        <v>0</v>
      </c>
      <c r="Q376" s="191">
        <f>+Cartera[[#This Row],[9_a_15]]+Cartera[[#This Row],[16_a_22]]+Cartera[[#This Row],[23_a_30]]</f>
        <v>0</v>
      </c>
      <c r="R376" s="191">
        <f>IF(Cartera[[#This Row],[Dias]]&gt;8,Cartera[[#This Row],[Total vencido]],0)</f>
        <v>0</v>
      </c>
      <c r="S376" s="191">
        <f>IF(Cartera[[#This Row],[Mas de 9]]&gt;0,Cartera[[#This Row],[Dias]],0)</f>
        <v>0</v>
      </c>
      <c r="T376" s="191">
        <f>IF(Cartera[[#This Row],[Dias]]&gt;99,Cartera[[#This Row],[Total vencido]],0)</f>
        <v>0</v>
      </c>
      <c r="U376" s="191">
        <f>IF(Cartera[[#This Row],[Mas de 100]]&gt;0,Cartera[[#This Row],[Dias]],0)</f>
        <v>0</v>
      </c>
      <c r="V376" s="191">
        <f>Cartera[[#This Row],[Vencimiento]]-Cartera[[#This Row],[Emision]]</f>
        <v>29.999247685183946</v>
      </c>
      <c r="W37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6" s="204" t="str">
        <f>_xlfn.XLOOKUP(Cartera[[#This Row],[Nombre tercero]],Vendedor[Nombre],Vendedor[Vendedor],"",0,-1)</f>
        <v>ANGELA SILVESTRE</v>
      </c>
      <c r="Y376" s="204"/>
    </row>
    <row r="377" spans="1:25" ht="21" customHeight="1">
      <c r="A377" s="12" t="str">
        <f t="shared" si="14"/>
        <v>CAJA COLOMBIANA DE SUBSIDIO FAMILIAR COLSUBSIDIO</v>
      </c>
      <c r="B377" s="199" t="s">
        <v>1210</v>
      </c>
      <c r="C377" s="200">
        <v>23789</v>
      </c>
      <c r="D377" s="54">
        <v>3</v>
      </c>
      <c r="E377" s="198">
        <v>46022.510208333333</v>
      </c>
      <c r="F377" s="198">
        <v>46052.50980324074</v>
      </c>
      <c r="G377" s="54">
        <v>-16</v>
      </c>
      <c r="H377" s="54">
        <v>386400</v>
      </c>
      <c r="I377" s="54">
        <v>386400</v>
      </c>
      <c r="J377" s="54">
        <v>386400</v>
      </c>
      <c r="K377" s="54">
        <v>0</v>
      </c>
      <c r="L377" s="54">
        <v>0</v>
      </c>
      <c r="M377" s="54">
        <v>0</v>
      </c>
      <c r="N377" s="54">
        <v>0</v>
      </c>
      <c r="O377" s="54">
        <v>0</v>
      </c>
      <c r="P377" s="191">
        <f>SUM(Cartera[[#This Row],[1_a_8]:[&gt;30]])</f>
        <v>0</v>
      </c>
      <c r="Q377" s="191">
        <f>+Cartera[[#This Row],[9_a_15]]+Cartera[[#This Row],[16_a_22]]+Cartera[[#This Row],[23_a_30]]</f>
        <v>0</v>
      </c>
      <c r="R377" s="191">
        <f>IF(Cartera[[#This Row],[Dias]]&gt;8,Cartera[[#This Row],[Total vencido]],0)</f>
        <v>0</v>
      </c>
      <c r="S377" s="191">
        <f>IF(Cartera[[#This Row],[Mas de 9]]&gt;0,Cartera[[#This Row],[Dias]],0)</f>
        <v>0</v>
      </c>
      <c r="T377" s="191">
        <f>IF(Cartera[[#This Row],[Dias]]&gt;99,Cartera[[#This Row],[Total vencido]],0)</f>
        <v>0</v>
      </c>
      <c r="U377" s="191">
        <f>IF(Cartera[[#This Row],[Mas de 100]]&gt;0,Cartera[[#This Row],[Dias]],0)</f>
        <v>0</v>
      </c>
      <c r="V377" s="191">
        <f>Cartera[[#This Row],[Vencimiento]]-Cartera[[#This Row],[Emision]]</f>
        <v>29.9995949074073</v>
      </c>
      <c r="W37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7" s="204" t="str">
        <f>_xlfn.XLOOKUP(Cartera[[#This Row],[Nombre tercero]],Vendedor[Nombre],Vendedor[Vendedor],"",0,-1)</f>
        <v>ANGELA SILVESTRE</v>
      </c>
      <c r="Y377" s="204"/>
    </row>
    <row r="378" spans="1:25" ht="21" customHeight="1">
      <c r="A378" s="12" t="str">
        <f t="shared" si="14"/>
        <v>CAJA COLOMBIANA DE SUBSIDIO FAMILIAR COLSUBSIDIO</v>
      </c>
      <c r="B378" s="199" t="s">
        <v>1210</v>
      </c>
      <c r="C378" s="200">
        <v>23790</v>
      </c>
      <c r="D378" s="54">
        <v>3</v>
      </c>
      <c r="E378" s="198">
        <v>46022.512499999997</v>
      </c>
      <c r="F378" s="198">
        <v>46052.512499999997</v>
      </c>
      <c r="G378" s="54">
        <v>-16</v>
      </c>
      <c r="H378" s="54">
        <v>448500</v>
      </c>
      <c r="I378" s="54">
        <v>448500</v>
      </c>
      <c r="J378" s="54">
        <v>448500</v>
      </c>
      <c r="K378" s="54">
        <v>0</v>
      </c>
      <c r="L378" s="54">
        <v>0</v>
      </c>
      <c r="M378" s="54">
        <v>0</v>
      </c>
      <c r="N378" s="54">
        <v>0</v>
      </c>
      <c r="O378" s="54">
        <v>0</v>
      </c>
      <c r="P378" s="191">
        <f>SUM(Cartera[[#This Row],[1_a_8]:[&gt;30]])</f>
        <v>0</v>
      </c>
      <c r="Q378" s="191">
        <f>+Cartera[[#This Row],[9_a_15]]+Cartera[[#This Row],[16_a_22]]+Cartera[[#This Row],[23_a_30]]</f>
        <v>0</v>
      </c>
      <c r="R378" s="191">
        <f>IF(Cartera[[#This Row],[Dias]]&gt;8,Cartera[[#This Row],[Total vencido]],0)</f>
        <v>0</v>
      </c>
      <c r="S378" s="191">
        <f>IF(Cartera[[#This Row],[Mas de 9]]&gt;0,Cartera[[#This Row],[Dias]],0)</f>
        <v>0</v>
      </c>
      <c r="T378" s="191">
        <f>IF(Cartera[[#This Row],[Dias]]&gt;99,Cartera[[#This Row],[Total vencido]],0)</f>
        <v>0</v>
      </c>
      <c r="U378" s="191">
        <f>IF(Cartera[[#This Row],[Mas de 100]]&gt;0,Cartera[[#This Row],[Dias]],0)</f>
        <v>0</v>
      </c>
      <c r="V378" s="191">
        <f>Cartera[[#This Row],[Vencimiento]]-Cartera[[#This Row],[Emision]]</f>
        <v>30</v>
      </c>
      <c r="W37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8" s="204" t="str">
        <f>_xlfn.XLOOKUP(Cartera[[#This Row],[Nombre tercero]],Vendedor[Nombre],Vendedor[Vendedor],"",0,-1)</f>
        <v>ANGELA SILVESTRE</v>
      </c>
      <c r="Y378" s="204"/>
    </row>
    <row r="379" spans="1:25" ht="21" customHeight="1">
      <c r="A379" s="221" t="s">
        <v>53</v>
      </c>
      <c r="B379" s="199" t="s">
        <v>33</v>
      </c>
      <c r="C379" s="200">
        <v>49507</v>
      </c>
      <c r="D379" s="54">
        <v>1</v>
      </c>
      <c r="E379" s="202">
        <v>45909.484675925924</v>
      </c>
      <c r="F379" s="202">
        <v>45910.484675925924</v>
      </c>
      <c r="G379" s="203">
        <v>126</v>
      </c>
      <c r="H379" s="203">
        <v>170690</v>
      </c>
      <c r="I379" s="203">
        <v>55615</v>
      </c>
      <c r="J379" s="203">
        <v>0</v>
      </c>
      <c r="K379" s="203">
        <v>0</v>
      </c>
      <c r="L379" s="203">
        <v>0</v>
      </c>
      <c r="M379" s="203">
        <v>0</v>
      </c>
      <c r="N379" s="203">
        <v>0</v>
      </c>
      <c r="O379" s="203">
        <v>55615</v>
      </c>
      <c r="P379" s="191">
        <f>SUM(Cartera[[#This Row],[1_a_8]:[&gt;30]])</f>
        <v>55615</v>
      </c>
      <c r="Q379" s="191">
        <f>+Cartera[[#This Row],[9_a_15]]+Cartera[[#This Row],[16_a_22]]+Cartera[[#This Row],[23_a_30]]</f>
        <v>0</v>
      </c>
      <c r="R379" s="191">
        <f>IF(Cartera[[#This Row],[Dias]]&gt;8,Cartera[[#This Row],[Total vencido]],0)</f>
        <v>55615</v>
      </c>
      <c r="S379" s="191">
        <f>IF(Cartera[[#This Row],[Mas de 9]]&gt;0,Cartera[[#This Row],[Dias]],0)</f>
        <v>126</v>
      </c>
      <c r="T379" s="191">
        <f>IF(Cartera[[#This Row],[Dias]]&gt;99,Cartera[[#This Row],[Total vencido]],0)</f>
        <v>55615</v>
      </c>
      <c r="U379" s="191">
        <f>IF(Cartera[[#This Row],[Mas de 100]]&gt;0,Cartera[[#This Row],[Dias]],0)</f>
        <v>126</v>
      </c>
      <c r="V379" s="191">
        <f>Cartera[[#This Row],[Vencimiento]]-Cartera[[#This Row],[Emision]]</f>
        <v>1</v>
      </c>
      <c r="W3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9" s="204" t="str">
        <f>_xlfn.XLOOKUP(Cartera[[#This Row],[Nombre tercero]],Vendedor[Nombre],Vendedor[Vendedor],"",0,-1)</f>
        <v>ANGELA SILVESTRE</v>
      </c>
      <c r="Y379" s="204"/>
    </row>
    <row r="380" spans="1:25" ht="21" customHeight="1">
      <c r="A380" s="12" t="str">
        <f>+A379</f>
        <v>CANAL DIGITAL</v>
      </c>
      <c r="B380" s="199" t="s">
        <v>33</v>
      </c>
      <c r="C380" s="200">
        <v>52156</v>
      </c>
      <c r="D380" s="54">
        <v>1</v>
      </c>
      <c r="E380" s="202">
        <v>45939.470185185186</v>
      </c>
      <c r="F380" s="202">
        <v>45940.470185185186</v>
      </c>
      <c r="G380" s="203">
        <v>96</v>
      </c>
      <c r="H380" s="203">
        <v>169890</v>
      </c>
      <c r="I380" s="203">
        <v>169890</v>
      </c>
      <c r="J380" s="203">
        <v>0</v>
      </c>
      <c r="K380" s="203">
        <v>0</v>
      </c>
      <c r="L380" s="203">
        <v>0</v>
      </c>
      <c r="M380" s="203">
        <v>0</v>
      </c>
      <c r="N380" s="203">
        <v>0</v>
      </c>
      <c r="O380" s="203">
        <v>169890</v>
      </c>
      <c r="P380" s="191">
        <f>SUM(Cartera[[#This Row],[1_a_8]:[&gt;30]])</f>
        <v>169890</v>
      </c>
      <c r="Q380" s="191">
        <f>+Cartera[[#This Row],[9_a_15]]+Cartera[[#This Row],[16_a_22]]+Cartera[[#This Row],[23_a_30]]</f>
        <v>0</v>
      </c>
      <c r="R380" s="191">
        <f>IF(Cartera[[#This Row],[Dias]]&gt;8,Cartera[[#This Row],[Total vencido]],0)</f>
        <v>169890</v>
      </c>
      <c r="S380" s="191">
        <f>IF(Cartera[[#This Row],[Mas de 9]]&gt;0,Cartera[[#This Row],[Dias]],0)</f>
        <v>96</v>
      </c>
      <c r="T380" s="191">
        <f>IF(Cartera[[#This Row],[Dias]]&gt;99,Cartera[[#This Row],[Total vencido]],0)</f>
        <v>0</v>
      </c>
      <c r="U380" s="191">
        <f>IF(Cartera[[#This Row],[Mas de 100]]&gt;0,Cartera[[#This Row],[Dias]],0)</f>
        <v>0</v>
      </c>
      <c r="V380" s="191">
        <f>Cartera[[#This Row],[Vencimiento]]-Cartera[[#This Row],[Emision]]</f>
        <v>1</v>
      </c>
      <c r="W38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0" s="204" t="str">
        <f>_xlfn.XLOOKUP(Cartera[[#This Row],[Nombre tercero]],Vendedor[Nombre],Vendedor[Vendedor],"",0,-1)</f>
        <v>ANGELA SILVESTRE</v>
      </c>
      <c r="Y380" s="204"/>
    </row>
    <row r="381" spans="1:25" ht="21" customHeight="1">
      <c r="A381" s="12" t="s">
        <v>104</v>
      </c>
      <c r="B381" s="199" t="s">
        <v>1208</v>
      </c>
      <c r="C381" s="200">
        <v>18031</v>
      </c>
      <c r="D381" s="54">
        <v>4</v>
      </c>
      <c r="E381" s="198">
        <v>45992.371192129627</v>
      </c>
      <c r="F381" s="198">
        <v>46022.371192129627</v>
      </c>
      <c r="G381" s="54">
        <v>14</v>
      </c>
      <c r="H381" s="54">
        <v>1429500</v>
      </c>
      <c r="I381" s="54">
        <v>1429500</v>
      </c>
      <c r="J381" s="54">
        <v>0</v>
      </c>
      <c r="K381" s="54">
        <v>0</v>
      </c>
      <c r="L381" s="54">
        <v>1429500</v>
      </c>
      <c r="M381" s="54">
        <v>0</v>
      </c>
      <c r="N381" s="54">
        <v>0</v>
      </c>
      <c r="O381" s="54">
        <v>0</v>
      </c>
      <c r="P381" s="30">
        <f>SUM(Cartera[[#This Row],[1_a_8]:[&gt;30]])</f>
        <v>1429500</v>
      </c>
      <c r="Q381" s="30">
        <f>+Cartera[[#This Row],[9_a_15]]+Cartera[[#This Row],[16_a_22]]+Cartera[[#This Row],[23_a_30]]</f>
        <v>1429500</v>
      </c>
      <c r="R381" s="30">
        <f>IF(Cartera[[#This Row],[Dias]]&gt;8,Cartera[[#This Row],[Total vencido]],0)</f>
        <v>1429500</v>
      </c>
      <c r="S381" s="30">
        <f>IF(Cartera[[#This Row],[Mas de 9]]&gt;0,Cartera[[#This Row],[Dias]],0)</f>
        <v>14</v>
      </c>
      <c r="T381" s="30">
        <f>IF(Cartera[[#This Row],[Dias]]&gt;99,Cartera[[#This Row],[Total vencido]],0)</f>
        <v>0</v>
      </c>
      <c r="U381" s="30">
        <f>IF(Cartera[[#This Row],[Mas de 100]]&gt;0,Cartera[[#This Row],[Dias]],0)</f>
        <v>0</v>
      </c>
      <c r="V381" s="31">
        <f>Cartera[[#This Row],[Vencimiento]]-Cartera[[#This Row],[Emision]]</f>
        <v>30</v>
      </c>
      <c r="W38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1" s="205" t="str">
        <f>_xlfn.XLOOKUP(Cartera[[#This Row],[Nombre tercero]],Vendedor[Nombre],Vendedor[Vendedor],"",0,-1)</f>
        <v>JORGE PARDO</v>
      </c>
      <c r="Y381" s="204"/>
    </row>
    <row r="382" spans="1:25" ht="21" customHeight="1">
      <c r="A382" s="12" t="str">
        <f t="shared" ref="A382:A388" si="15">+A381</f>
        <v>CANTINA LA 15 SAS</v>
      </c>
      <c r="B382" s="199" t="s">
        <v>1208</v>
      </c>
      <c r="C382" s="200">
        <v>18136</v>
      </c>
      <c r="D382" s="54">
        <v>4</v>
      </c>
      <c r="E382" s="198">
        <v>45994.594583333332</v>
      </c>
      <c r="F382" s="198">
        <v>46024.594467592593</v>
      </c>
      <c r="G382" s="54">
        <v>12</v>
      </c>
      <c r="H382" s="54">
        <v>1980000</v>
      </c>
      <c r="I382" s="54">
        <v>1980000</v>
      </c>
      <c r="J382" s="54">
        <v>0</v>
      </c>
      <c r="K382" s="54">
        <v>0</v>
      </c>
      <c r="L382" s="54">
        <v>1980000</v>
      </c>
      <c r="M382" s="54">
        <v>0</v>
      </c>
      <c r="N382" s="54">
        <v>0</v>
      </c>
      <c r="O382" s="54">
        <v>0</v>
      </c>
      <c r="P382" s="30">
        <f>SUM(Cartera[[#This Row],[1_a_8]:[&gt;30]])</f>
        <v>1980000</v>
      </c>
      <c r="Q382" s="30">
        <f>+Cartera[[#This Row],[9_a_15]]+Cartera[[#This Row],[16_a_22]]+Cartera[[#This Row],[23_a_30]]</f>
        <v>1980000</v>
      </c>
      <c r="R382" s="30">
        <f>IF(Cartera[[#This Row],[Dias]]&gt;8,Cartera[[#This Row],[Total vencido]],0)</f>
        <v>1980000</v>
      </c>
      <c r="S382" s="30">
        <f>IF(Cartera[[#This Row],[Mas de 9]]&gt;0,Cartera[[#This Row],[Dias]],0)</f>
        <v>12</v>
      </c>
      <c r="T382" s="30">
        <f>IF(Cartera[[#This Row],[Dias]]&gt;99,Cartera[[#This Row],[Total vencido]],0)</f>
        <v>0</v>
      </c>
      <c r="U382" s="30">
        <f>IF(Cartera[[#This Row],[Mas de 100]]&gt;0,Cartera[[#This Row],[Dias]],0)</f>
        <v>0</v>
      </c>
      <c r="V382" s="31">
        <f>Cartera[[#This Row],[Vencimiento]]-Cartera[[#This Row],[Emision]]</f>
        <v>29.999884259261307</v>
      </c>
      <c r="W38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2" s="205" t="str">
        <f>_xlfn.XLOOKUP(Cartera[[#This Row],[Nombre tercero]],Vendedor[Nombre],Vendedor[Vendedor],"",0,-1)</f>
        <v>JORGE PARDO</v>
      </c>
      <c r="Y382" s="204"/>
    </row>
    <row r="383" spans="1:25" ht="21" customHeight="1">
      <c r="A383" s="12" t="str">
        <f t="shared" si="15"/>
        <v>CANTINA LA 15 SAS</v>
      </c>
      <c r="B383" s="199" t="s">
        <v>1208</v>
      </c>
      <c r="C383" s="200">
        <v>18275</v>
      </c>
      <c r="D383" s="54">
        <v>4</v>
      </c>
      <c r="E383" s="198">
        <v>45999.413321759261</v>
      </c>
      <c r="F383" s="198">
        <v>46029.41300925926</v>
      </c>
      <c r="G383" s="54">
        <v>7</v>
      </c>
      <c r="H383" s="54">
        <v>6751700</v>
      </c>
      <c r="I383" s="54">
        <v>6751700</v>
      </c>
      <c r="J383" s="54">
        <v>0</v>
      </c>
      <c r="K383" s="54">
        <v>6751700</v>
      </c>
      <c r="L383" s="54">
        <v>0</v>
      </c>
      <c r="M383" s="54">
        <v>0</v>
      </c>
      <c r="N383" s="54">
        <v>0</v>
      </c>
      <c r="O383" s="54">
        <v>0</v>
      </c>
      <c r="P383" s="30">
        <f>SUM(Cartera[[#This Row],[1_a_8]:[&gt;30]])</f>
        <v>6751700</v>
      </c>
      <c r="Q383" s="30">
        <f>+Cartera[[#This Row],[9_a_15]]+Cartera[[#This Row],[16_a_22]]+Cartera[[#This Row],[23_a_30]]</f>
        <v>0</v>
      </c>
      <c r="R383" s="30">
        <f>IF(Cartera[[#This Row],[Dias]]&gt;8,Cartera[[#This Row],[Total vencido]],0)</f>
        <v>0</v>
      </c>
      <c r="S383" s="30">
        <f>IF(Cartera[[#This Row],[Mas de 9]]&gt;0,Cartera[[#This Row],[Dias]],0)</f>
        <v>0</v>
      </c>
      <c r="T383" s="30">
        <f>IF(Cartera[[#This Row],[Dias]]&gt;99,Cartera[[#This Row],[Total vencido]],0)</f>
        <v>0</v>
      </c>
      <c r="U383" s="30">
        <f>IF(Cartera[[#This Row],[Mas de 100]]&gt;0,Cartera[[#This Row],[Dias]],0)</f>
        <v>0</v>
      </c>
      <c r="V383" s="30">
        <f>Cartera[[#This Row],[Vencimiento]]-Cartera[[#This Row],[Emision]]</f>
        <v>29.999687499999709</v>
      </c>
      <c r="W38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3" s="205" t="str">
        <f>_xlfn.XLOOKUP(Cartera[[#This Row],[Nombre tercero]],Vendedor[Nombre],Vendedor[Vendedor],"",0,-1)</f>
        <v>JORGE PARDO</v>
      </c>
      <c r="Y383" s="204"/>
    </row>
    <row r="384" spans="1:25" ht="21" customHeight="1">
      <c r="A384" s="12" t="str">
        <f t="shared" si="15"/>
        <v>CANTINA LA 15 SAS</v>
      </c>
      <c r="B384" s="199" t="s">
        <v>1208</v>
      </c>
      <c r="C384" s="200">
        <v>18286</v>
      </c>
      <c r="D384" s="54">
        <v>4</v>
      </c>
      <c r="E384" s="198">
        <v>46000.308553240742</v>
      </c>
      <c r="F384" s="198">
        <v>46030.308553240742</v>
      </c>
      <c r="G384" s="54">
        <v>6</v>
      </c>
      <c r="H384" s="54">
        <v>1817200</v>
      </c>
      <c r="I384" s="54">
        <v>1817200</v>
      </c>
      <c r="J384" s="54">
        <v>0</v>
      </c>
      <c r="K384" s="54">
        <v>1817200</v>
      </c>
      <c r="L384" s="54">
        <v>0</v>
      </c>
      <c r="M384" s="54">
        <v>0</v>
      </c>
      <c r="N384" s="54">
        <v>0</v>
      </c>
      <c r="O384" s="54">
        <v>0</v>
      </c>
      <c r="P384" s="30">
        <f>SUM(Cartera[[#This Row],[1_a_8]:[&gt;30]])</f>
        <v>1817200</v>
      </c>
      <c r="Q384" s="30">
        <f>+Cartera[[#This Row],[9_a_15]]+Cartera[[#This Row],[16_a_22]]+Cartera[[#This Row],[23_a_30]]</f>
        <v>0</v>
      </c>
      <c r="R384" s="30">
        <f>IF(Cartera[[#This Row],[Dias]]&gt;8,Cartera[[#This Row],[Total vencido]],0)</f>
        <v>0</v>
      </c>
      <c r="S384" s="30">
        <f>IF(Cartera[[#This Row],[Mas de 9]]&gt;0,Cartera[[#This Row],[Dias]],0)</f>
        <v>0</v>
      </c>
      <c r="T384" s="30">
        <f>IF(Cartera[[#This Row],[Dias]]&gt;99,Cartera[[#This Row],[Total vencido]],0)</f>
        <v>0</v>
      </c>
      <c r="U384" s="30">
        <f>IF(Cartera[[#This Row],[Mas de 100]]&gt;0,Cartera[[#This Row],[Dias]],0)</f>
        <v>0</v>
      </c>
      <c r="V384" s="30">
        <f>Cartera[[#This Row],[Vencimiento]]-Cartera[[#This Row],[Emision]]</f>
        <v>30</v>
      </c>
      <c r="W38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4" s="205" t="str">
        <f>_xlfn.XLOOKUP(Cartera[[#This Row],[Nombre tercero]],Vendedor[Nombre],Vendedor[Vendedor],"",0,-1)</f>
        <v>JORGE PARDO</v>
      </c>
      <c r="Y384" s="204"/>
    </row>
    <row r="385" spans="1:25" ht="21" customHeight="1">
      <c r="A385" s="12" t="str">
        <f t="shared" si="15"/>
        <v>CANTINA LA 15 SAS</v>
      </c>
      <c r="B385" s="199" t="s">
        <v>1208</v>
      </c>
      <c r="C385" s="200">
        <v>18326</v>
      </c>
      <c r="D385" s="54">
        <v>4</v>
      </c>
      <c r="E385" s="198">
        <v>46001.270636574074</v>
      </c>
      <c r="F385" s="198">
        <v>46031.270057870373</v>
      </c>
      <c r="G385" s="54">
        <v>5</v>
      </c>
      <c r="H385" s="54">
        <v>4583600</v>
      </c>
      <c r="I385" s="54">
        <v>4583600</v>
      </c>
      <c r="J385" s="54">
        <v>0</v>
      </c>
      <c r="K385" s="54">
        <v>4583600</v>
      </c>
      <c r="L385" s="54">
        <v>0</v>
      </c>
      <c r="M385" s="54">
        <v>0</v>
      </c>
      <c r="N385" s="54">
        <v>0</v>
      </c>
      <c r="O385" s="54">
        <v>0</v>
      </c>
      <c r="P385" s="30">
        <f>SUM(Cartera[[#This Row],[1_a_8]:[&gt;30]])</f>
        <v>4583600</v>
      </c>
      <c r="Q385" s="30">
        <f>+Cartera[[#This Row],[9_a_15]]+Cartera[[#This Row],[16_a_22]]+Cartera[[#This Row],[23_a_30]]</f>
        <v>0</v>
      </c>
      <c r="R385" s="30">
        <f>IF(Cartera[[#This Row],[Dias]]&gt;8,Cartera[[#This Row],[Total vencido]],0)</f>
        <v>0</v>
      </c>
      <c r="S385" s="30">
        <f>IF(Cartera[[#This Row],[Mas de 9]]&gt;0,Cartera[[#This Row],[Dias]],0)</f>
        <v>0</v>
      </c>
      <c r="T385" s="30">
        <f>IF(Cartera[[#This Row],[Dias]]&gt;99,Cartera[[#This Row],[Total vencido]],0)</f>
        <v>0</v>
      </c>
      <c r="U385" s="30">
        <f>IF(Cartera[[#This Row],[Mas de 100]]&gt;0,Cartera[[#This Row],[Dias]],0)</f>
        <v>0</v>
      </c>
      <c r="V385" s="30">
        <f>Cartera[[#This Row],[Vencimiento]]-Cartera[[#This Row],[Emision]]</f>
        <v>29.999421296299261</v>
      </c>
      <c r="W38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5" s="205" t="str">
        <f>_xlfn.XLOOKUP(Cartera[[#This Row],[Nombre tercero]],Vendedor[Nombre],Vendedor[Vendedor],"",0,-1)</f>
        <v>JORGE PARDO</v>
      </c>
      <c r="Y385" s="204"/>
    </row>
    <row r="386" spans="1:25" ht="21" customHeight="1">
      <c r="A386" s="12" t="str">
        <f t="shared" si="15"/>
        <v>CANTINA LA 15 SAS</v>
      </c>
      <c r="B386" s="199" t="s">
        <v>1208</v>
      </c>
      <c r="C386" s="200">
        <v>18493</v>
      </c>
      <c r="D386" s="54">
        <v>4</v>
      </c>
      <c r="E386" s="198">
        <v>46006.184710648151</v>
      </c>
      <c r="F386" s="198">
        <v>46036.184236111112</v>
      </c>
      <c r="G386" s="54">
        <v>0</v>
      </c>
      <c r="H386" s="54">
        <v>12891400</v>
      </c>
      <c r="I386" s="54">
        <v>11819000</v>
      </c>
      <c r="J386" s="54">
        <v>11819000</v>
      </c>
      <c r="K386" s="54">
        <v>0</v>
      </c>
      <c r="L386" s="54">
        <v>0</v>
      </c>
      <c r="M386" s="54">
        <v>0</v>
      </c>
      <c r="N386" s="54">
        <v>0</v>
      </c>
      <c r="O386" s="54">
        <v>0</v>
      </c>
      <c r="P386" s="30">
        <f>SUM(Cartera[[#This Row],[1_a_8]:[&gt;30]])</f>
        <v>0</v>
      </c>
      <c r="Q386" s="30">
        <f>+Cartera[[#This Row],[9_a_15]]+Cartera[[#This Row],[16_a_22]]+Cartera[[#This Row],[23_a_30]]</f>
        <v>0</v>
      </c>
      <c r="R386" s="30">
        <f>IF(Cartera[[#This Row],[Dias]]&gt;8,Cartera[[#This Row],[Total vencido]],0)</f>
        <v>0</v>
      </c>
      <c r="S386" s="30">
        <f>IF(Cartera[[#This Row],[Mas de 9]]&gt;0,Cartera[[#This Row],[Dias]],0)</f>
        <v>0</v>
      </c>
      <c r="T386" s="30">
        <f>IF(Cartera[[#This Row],[Dias]]&gt;99,Cartera[[#This Row],[Total vencido]],0)</f>
        <v>0</v>
      </c>
      <c r="U386" s="30">
        <f>IF(Cartera[[#This Row],[Mas de 100]]&gt;0,Cartera[[#This Row],[Dias]],0)</f>
        <v>0</v>
      </c>
      <c r="V386" s="30">
        <f>Cartera[[#This Row],[Vencimiento]]-Cartera[[#This Row],[Emision]]</f>
        <v>29.999525462961174</v>
      </c>
      <c r="W38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6" s="205" t="str">
        <f>_xlfn.XLOOKUP(Cartera[[#This Row],[Nombre tercero]],Vendedor[Nombre],Vendedor[Vendedor],"",0,-1)</f>
        <v>JORGE PARDO</v>
      </c>
      <c r="Y386" s="204"/>
    </row>
    <row r="387" spans="1:25" ht="21" customHeight="1">
      <c r="A387" s="12" t="str">
        <f t="shared" si="15"/>
        <v>CANTINA LA 15 SAS</v>
      </c>
      <c r="B387" s="199" t="s">
        <v>1208</v>
      </c>
      <c r="C387" s="200">
        <v>18738</v>
      </c>
      <c r="D387" s="54">
        <v>4</v>
      </c>
      <c r="E387" s="198">
        <v>46011.429525462961</v>
      </c>
      <c r="F387" s="198">
        <v>46041.429409722223</v>
      </c>
      <c r="G387" s="54">
        <v>-5</v>
      </c>
      <c r="H387" s="54">
        <v>1013300</v>
      </c>
      <c r="I387" s="54">
        <v>1013300</v>
      </c>
      <c r="J387" s="54">
        <v>1013300</v>
      </c>
      <c r="K387" s="54">
        <v>0</v>
      </c>
      <c r="L387" s="54">
        <v>0</v>
      </c>
      <c r="M387" s="54">
        <v>0</v>
      </c>
      <c r="N387" s="54">
        <v>0</v>
      </c>
      <c r="O387" s="54">
        <v>0</v>
      </c>
      <c r="P387" s="30">
        <f>SUM(Cartera[[#This Row],[1_a_8]:[&gt;30]])</f>
        <v>0</v>
      </c>
      <c r="Q387" s="30">
        <f>+Cartera[[#This Row],[9_a_15]]+Cartera[[#This Row],[16_a_22]]+Cartera[[#This Row],[23_a_30]]</f>
        <v>0</v>
      </c>
      <c r="R387" s="30">
        <f>IF(Cartera[[#This Row],[Dias]]&gt;8,Cartera[[#This Row],[Total vencido]],0)</f>
        <v>0</v>
      </c>
      <c r="S387" s="30">
        <f>IF(Cartera[[#This Row],[Mas de 9]]&gt;0,Cartera[[#This Row],[Dias]],0)</f>
        <v>0</v>
      </c>
      <c r="T387" s="30">
        <f>IF(Cartera[[#This Row],[Dias]]&gt;99,Cartera[[#This Row],[Total vencido]],0)</f>
        <v>0</v>
      </c>
      <c r="U387" s="30">
        <f>IF(Cartera[[#This Row],[Mas de 100]]&gt;0,Cartera[[#This Row],[Dias]],0)</f>
        <v>0</v>
      </c>
      <c r="V387" s="31">
        <f>Cartera[[#This Row],[Vencimiento]]-Cartera[[#This Row],[Emision]]</f>
        <v>29.999884259261307</v>
      </c>
      <c r="W38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7" s="205" t="str">
        <f>_xlfn.XLOOKUP(Cartera[[#This Row],[Nombre tercero]],Vendedor[Nombre],Vendedor[Vendedor],"",0,-1)</f>
        <v>JORGE PARDO</v>
      </c>
      <c r="Y387" s="204"/>
    </row>
    <row r="388" spans="1:25" ht="21" customHeight="1">
      <c r="A388" s="12" t="str">
        <f t="shared" si="15"/>
        <v>CANTINA LA 15 SAS</v>
      </c>
      <c r="B388" s="199" t="s">
        <v>1208</v>
      </c>
      <c r="C388" s="200">
        <v>18968</v>
      </c>
      <c r="D388" s="54">
        <v>4</v>
      </c>
      <c r="E388" s="198">
        <v>46020.295995370368</v>
      </c>
      <c r="F388" s="198">
        <v>46050.295335648145</v>
      </c>
      <c r="G388" s="54">
        <v>-14</v>
      </c>
      <c r="H388" s="54">
        <v>2698400</v>
      </c>
      <c r="I388" s="54">
        <v>2698400</v>
      </c>
      <c r="J388" s="54">
        <v>2698400</v>
      </c>
      <c r="K388" s="54">
        <v>0</v>
      </c>
      <c r="L388" s="54">
        <v>0</v>
      </c>
      <c r="M388" s="54">
        <v>0</v>
      </c>
      <c r="N388" s="54">
        <v>0</v>
      </c>
      <c r="O388" s="54">
        <v>0</v>
      </c>
      <c r="P388" s="30">
        <f>SUM(Cartera[[#This Row],[1_a_8]:[&gt;30]])</f>
        <v>0</v>
      </c>
      <c r="Q388" s="30">
        <f>+Cartera[[#This Row],[9_a_15]]+Cartera[[#This Row],[16_a_22]]+Cartera[[#This Row],[23_a_30]]</f>
        <v>0</v>
      </c>
      <c r="R388" s="30">
        <f>IF(Cartera[[#This Row],[Dias]]&gt;8,Cartera[[#This Row],[Total vencido]],0)</f>
        <v>0</v>
      </c>
      <c r="S388" s="30">
        <f>IF(Cartera[[#This Row],[Mas de 9]]&gt;0,Cartera[[#This Row],[Dias]],0)</f>
        <v>0</v>
      </c>
      <c r="T388" s="30">
        <f>IF(Cartera[[#This Row],[Dias]]&gt;99,Cartera[[#This Row],[Total vencido]],0)</f>
        <v>0</v>
      </c>
      <c r="U388" s="30">
        <f>IF(Cartera[[#This Row],[Mas de 100]]&gt;0,Cartera[[#This Row],[Dias]],0)</f>
        <v>0</v>
      </c>
      <c r="V388" s="31">
        <f>Cartera[[#This Row],[Vencimiento]]-Cartera[[#This Row],[Emision]]</f>
        <v>29.999340277776355</v>
      </c>
      <c r="W38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8" s="205" t="str">
        <f>_xlfn.XLOOKUP(Cartera[[#This Row],[Nombre tercero]],Vendedor[Nombre],Vendedor[Vendedor],"",0,-1)</f>
        <v>JORGE PARDO</v>
      </c>
      <c r="Y388" s="204"/>
    </row>
    <row r="389" spans="1:25" ht="21" customHeight="1">
      <c r="A389" s="12" t="s">
        <v>55</v>
      </c>
      <c r="B389" s="199" t="s">
        <v>1208</v>
      </c>
      <c r="C389" s="200">
        <v>17988</v>
      </c>
      <c r="D389" s="54">
        <v>3</v>
      </c>
      <c r="E389" s="198">
        <v>45990.408680555556</v>
      </c>
      <c r="F389" s="198">
        <v>45991.408587962964</v>
      </c>
      <c r="G389" s="54">
        <v>45</v>
      </c>
      <c r="H389" s="54">
        <v>767500.04</v>
      </c>
      <c r="I389" s="54">
        <v>767500.04</v>
      </c>
      <c r="J389" s="54">
        <v>0</v>
      </c>
      <c r="K389" s="54">
        <v>0</v>
      </c>
      <c r="L389" s="54">
        <v>0</v>
      </c>
      <c r="M389" s="54">
        <v>0</v>
      </c>
      <c r="N389" s="54">
        <v>0</v>
      </c>
      <c r="O389" s="54">
        <v>767500.04</v>
      </c>
      <c r="P389" s="191">
        <f>SUM(Cartera[[#This Row],[1_a_8]:[&gt;30]])</f>
        <v>767500.04</v>
      </c>
      <c r="Q389" s="191">
        <f>+Cartera[[#This Row],[9_a_15]]+Cartera[[#This Row],[16_a_22]]+Cartera[[#This Row],[23_a_30]]</f>
        <v>0</v>
      </c>
      <c r="R389" s="191">
        <f>IF(Cartera[[#This Row],[Dias]]&gt;8,Cartera[[#This Row],[Total vencido]],0)</f>
        <v>767500.04</v>
      </c>
      <c r="S389" s="191">
        <f>IF(Cartera[[#This Row],[Mas de 9]]&gt;0,Cartera[[#This Row],[Dias]],0)</f>
        <v>45</v>
      </c>
      <c r="T389" s="191">
        <f>IF(Cartera[[#This Row],[Dias]]&gt;99,Cartera[[#This Row],[Total vencido]],0)</f>
        <v>0</v>
      </c>
      <c r="U389" s="191">
        <f>IF(Cartera[[#This Row],[Mas de 100]]&gt;0,Cartera[[#This Row],[Dias]],0)</f>
        <v>0</v>
      </c>
      <c r="V389" s="191">
        <f>Cartera[[#This Row],[Vencimiento]]-Cartera[[#This Row],[Emision]]</f>
        <v>0.99990740740759065</v>
      </c>
      <c r="W38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9" s="204" t="str">
        <f>_xlfn.XLOOKUP(Cartera[[#This Row],[Nombre tercero]],Vendedor[Nombre],Vendedor[Vendedor],"",0,-1)</f>
        <v>ANGELA SILVESTRE</v>
      </c>
      <c r="Y389" s="204"/>
    </row>
    <row r="390" spans="1:25" ht="21" customHeight="1">
      <c r="A390" s="12" t="s">
        <v>114</v>
      </c>
      <c r="B390" s="199" t="s">
        <v>1210</v>
      </c>
      <c r="C390" s="200">
        <v>22781</v>
      </c>
      <c r="D390" s="54">
        <v>1</v>
      </c>
      <c r="E390" s="202">
        <v>45990.272256944445</v>
      </c>
      <c r="F390" s="202">
        <v>45991.272129629629</v>
      </c>
      <c r="G390" s="203">
        <v>45</v>
      </c>
      <c r="H390" s="203">
        <v>357800</v>
      </c>
      <c r="I390" s="203">
        <v>165900</v>
      </c>
      <c r="J390" s="203">
        <v>0</v>
      </c>
      <c r="K390" s="203">
        <v>0</v>
      </c>
      <c r="L390" s="203">
        <v>0</v>
      </c>
      <c r="M390" s="203">
        <v>0</v>
      </c>
      <c r="N390" s="203">
        <v>0</v>
      </c>
      <c r="O390" s="203">
        <v>165900</v>
      </c>
      <c r="P390" s="191">
        <f>SUM(Cartera[[#This Row],[1_a_8]:[&gt;30]])</f>
        <v>165900</v>
      </c>
      <c r="Q390" s="191">
        <f>+Cartera[[#This Row],[9_a_15]]+Cartera[[#This Row],[16_a_22]]+Cartera[[#This Row],[23_a_30]]</f>
        <v>0</v>
      </c>
      <c r="R390" s="191">
        <f>IF(Cartera[[#This Row],[Dias]]&gt;8,Cartera[[#This Row],[Total vencido]],0)</f>
        <v>165900</v>
      </c>
      <c r="S390" s="191">
        <f>IF(Cartera[[#This Row],[Mas de 9]]&gt;0,Cartera[[#This Row],[Dias]],0)</f>
        <v>45</v>
      </c>
      <c r="T390" s="191">
        <f>IF(Cartera[[#This Row],[Dias]]&gt;99,Cartera[[#This Row],[Total vencido]],0)</f>
        <v>0</v>
      </c>
      <c r="U390" s="191">
        <f>IF(Cartera[[#This Row],[Mas de 100]]&gt;0,Cartera[[#This Row],[Dias]],0)</f>
        <v>0</v>
      </c>
      <c r="V390" s="191">
        <f>Cartera[[#This Row],[Vencimiento]]-Cartera[[#This Row],[Emision]]</f>
        <v>0.99987268518452765</v>
      </c>
      <c r="W39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0" s="204" t="str">
        <f>_xlfn.XLOOKUP(Cartera[[#This Row],[Nombre tercero]],Vendedor[Nombre],Vendedor[Vendedor],"",0,-1)</f>
        <v>ANGELA SILVESTRE</v>
      </c>
      <c r="Y390" s="204"/>
    </row>
    <row r="391" spans="1:25" ht="21" customHeight="1">
      <c r="A391" s="12" t="str">
        <f>+A390</f>
        <v>CAROLA CACEROLA SAS</v>
      </c>
      <c r="B391" s="199" t="s">
        <v>1210</v>
      </c>
      <c r="C391" s="200">
        <v>23746</v>
      </c>
      <c r="D391" s="54">
        <v>1</v>
      </c>
      <c r="E391" s="202">
        <v>46022.238310185188</v>
      </c>
      <c r="F391" s="202">
        <v>46023.238020833334</v>
      </c>
      <c r="G391" s="203">
        <v>13</v>
      </c>
      <c r="H391" s="203">
        <v>449300</v>
      </c>
      <c r="I391" s="203">
        <v>449300</v>
      </c>
      <c r="J391" s="203">
        <v>0</v>
      </c>
      <c r="K391" s="203">
        <v>0</v>
      </c>
      <c r="L391" s="203">
        <v>449300</v>
      </c>
      <c r="M391" s="203">
        <v>0</v>
      </c>
      <c r="N391" s="203">
        <v>0</v>
      </c>
      <c r="O391" s="203">
        <v>0</v>
      </c>
      <c r="P391" s="191">
        <f>SUM(Cartera[[#This Row],[1_a_8]:[&gt;30]])</f>
        <v>449300</v>
      </c>
      <c r="Q391" s="191">
        <f>+Cartera[[#This Row],[9_a_15]]+Cartera[[#This Row],[16_a_22]]+Cartera[[#This Row],[23_a_30]]</f>
        <v>449300</v>
      </c>
      <c r="R391" s="191">
        <f>IF(Cartera[[#This Row],[Dias]]&gt;8,Cartera[[#This Row],[Total vencido]],0)</f>
        <v>449300</v>
      </c>
      <c r="S391" s="191">
        <f>IF(Cartera[[#This Row],[Mas de 9]]&gt;0,Cartera[[#This Row],[Dias]],0)</f>
        <v>13</v>
      </c>
      <c r="T391" s="191">
        <f>IF(Cartera[[#This Row],[Dias]]&gt;99,Cartera[[#This Row],[Total vencido]],0)</f>
        <v>0</v>
      </c>
      <c r="U391" s="191">
        <f>IF(Cartera[[#This Row],[Mas de 100]]&gt;0,Cartera[[#This Row],[Dias]],0)</f>
        <v>0</v>
      </c>
      <c r="V391" s="191">
        <f>Cartera[[#This Row],[Vencimiento]]-Cartera[[#This Row],[Emision]]</f>
        <v>0.99971064814599231</v>
      </c>
      <c r="W39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1" s="204" t="str">
        <f>_xlfn.XLOOKUP(Cartera[[#This Row],[Nombre tercero]],Vendedor[Nombre],Vendedor[Vendedor],"",0,-1)</f>
        <v>ANGELA SILVESTRE</v>
      </c>
      <c r="Y391" s="204"/>
    </row>
    <row r="392" spans="1:25" ht="21" customHeight="1">
      <c r="A392" s="221" t="s">
        <v>117</v>
      </c>
      <c r="B392" s="199" t="s">
        <v>1208</v>
      </c>
      <c r="C392" s="200">
        <v>17904</v>
      </c>
      <c r="D392" s="54">
        <v>8</v>
      </c>
      <c r="E392" s="202">
        <v>45987.611701388887</v>
      </c>
      <c r="F392" s="202">
        <v>46017.61146990741</v>
      </c>
      <c r="G392" s="203">
        <v>19</v>
      </c>
      <c r="H392" s="203">
        <v>72000</v>
      </c>
      <c r="I392" s="203">
        <v>72000</v>
      </c>
      <c r="J392" s="203">
        <v>0</v>
      </c>
      <c r="K392" s="203">
        <v>0</v>
      </c>
      <c r="L392" s="203">
        <v>0</v>
      </c>
      <c r="M392" s="203">
        <v>72000</v>
      </c>
      <c r="N392" s="203">
        <v>0</v>
      </c>
      <c r="O392" s="203">
        <v>0</v>
      </c>
      <c r="P392" s="191">
        <f>SUM(Cartera[[#This Row],[1_a_8]:[&gt;30]])</f>
        <v>72000</v>
      </c>
      <c r="Q392" s="191">
        <f>+Cartera[[#This Row],[9_a_15]]+Cartera[[#This Row],[16_a_22]]+Cartera[[#This Row],[23_a_30]]</f>
        <v>72000</v>
      </c>
      <c r="R392" s="191">
        <f>IF(Cartera[[#This Row],[Dias]]&gt;8,Cartera[[#This Row],[Total vencido]],0)</f>
        <v>72000</v>
      </c>
      <c r="S392" s="191">
        <f>IF(Cartera[[#This Row],[Mas de 9]]&gt;0,Cartera[[#This Row],[Dias]],0)</f>
        <v>19</v>
      </c>
      <c r="T392" s="191">
        <f>IF(Cartera[[#This Row],[Dias]]&gt;99,Cartera[[#This Row],[Total vencido]],0)</f>
        <v>0</v>
      </c>
      <c r="U392" s="191">
        <f>IF(Cartera[[#This Row],[Mas de 100]]&gt;0,Cartera[[#This Row],[Dias]],0)</f>
        <v>0</v>
      </c>
      <c r="V392" s="191">
        <f>Cartera[[#This Row],[Vencimiento]]-Cartera[[#This Row],[Emision]]</f>
        <v>29.999768518522615</v>
      </c>
      <c r="W39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2" s="204" t="str">
        <f>_xlfn.XLOOKUP(Cartera[[#This Row],[Nombre tercero]],Vendedor[Nombre],Vendedor[Vendedor],"",0,-1)</f>
        <v>WILLIAM DARIO PADILLA</v>
      </c>
      <c r="Y392" s="204"/>
    </row>
    <row r="393" spans="1:25" ht="21" customHeight="1">
      <c r="A393" s="12" t="str">
        <f>+A392</f>
        <v>CAS COLOMBO AMERICAN SCHOOL S.A.S</v>
      </c>
      <c r="B393" s="199" t="s">
        <v>1208</v>
      </c>
      <c r="C393" s="200">
        <v>18160</v>
      </c>
      <c r="D393" s="54">
        <v>8</v>
      </c>
      <c r="E393" s="202">
        <v>45995.529131944444</v>
      </c>
      <c r="F393" s="202">
        <v>46025.529050925928</v>
      </c>
      <c r="G393" s="203">
        <v>11</v>
      </c>
      <c r="H393" s="203">
        <v>857300</v>
      </c>
      <c r="I393" s="203">
        <v>857300</v>
      </c>
      <c r="J393" s="203">
        <v>0</v>
      </c>
      <c r="K393" s="203">
        <v>0</v>
      </c>
      <c r="L393" s="203">
        <v>857300</v>
      </c>
      <c r="M393" s="203">
        <v>0</v>
      </c>
      <c r="N393" s="203">
        <v>0</v>
      </c>
      <c r="O393" s="203">
        <v>0</v>
      </c>
      <c r="P393" s="191">
        <f>SUM(Cartera[[#This Row],[1_a_8]:[&gt;30]])</f>
        <v>857300</v>
      </c>
      <c r="Q393" s="191">
        <f>+Cartera[[#This Row],[9_a_15]]+Cartera[[#This Row],[16_a_22]]+Cartera[[#This Row],[23_a_30]]</f>
        <v>857300</v>
      </c>
      <c r="R393" s="191">
        <f>IF(Cartera[[#This Row],[Dias]]&gt;8,Cartera[[#This Row],[Total vencido]],0)</f>
        <v>857300</v>
      </c>
      <c r="S393" s="191">
        <f>IF(Cartera[[#This Row],[Mas de 9]]&gt;0,Cartera[[#This Row],[Dias]],0)</f>
        <v>11</v>
      </c>
      <c r="T393" s="191">
        <f>IF(Cartera[[#This Row],[Dias]]&gt;99,Cartera[[#This Row],[Total vencido]],0)</f>
        <v>0</v>
      </c>
      <c r="U393" s="191">
        <f>IF(Cartera[[#This Row],[Mas de 100]]&gt;0,Cartera[[#This Row],[Dias]],0)</f>
        <v>0</v>
      </c>
      <c r="V393" s="191">
        <f>Cartera[[#This Row],[Vencimiento]]-Cartera[[#This Row],[Emision]]</f>
        <v>29.99991898148437</v>
      </c>
      <c r="W39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3" s="204" t="str">
        <f>_xlfn.XLOOKUP(Cartera[[#This Row],[Nombre tercero]],Vendedor[Nombre],Vendedor[Vendedor],"",0,-1)</f>
        <v>WILLIAM DARIO PADILLA</v>
      </c>
      <c r="Y393" s="204"/>
    </row>
    <row r="394" spans="1:25" ht="21" customHeight="1">
      <c r="A394" s="12" t="s">
        <v>119</v>
      </c>
      <c r="B394" s="199" t="s">
        <v>1208</v>
      </c>
      <c r="C394" s="200">
        <v>17144</v>
      </c>
      <c r="D394" s="54">
        <v>8</v>
      </c>
      <c r="E394" s="198">
        <v>45962.208182870374</v>
      </c>
      <c r="F394" s="198">
        <v>45992.200983796298</v>
      </c>
      <c r="G394" s="54">
        <v>44</v>
      </c>
      <c r="H394" s="54">
        <v>680600</v>
      </c>
      <c r="I394" s="54">
        <v>652152</v>
      </c>
      <c r="J394" s="54">
        <v>0</v>
      </c>
      <c r="K394" s="54">
        <v>0</v>
      </c>
      <c r="L394" s="54">
        <v>0</v>
      </c>
      <c r="M394" s="54">
        <v>0</v>
      </c>
      <c r="N394" s="54">
        <v>0</v>
      </c>
      <c r="O394" s="54">
        <v>652152</v>
      </c>
      <c r="P394" s="30">
        <f>SUM(Cartera[[#This Row],[1_a_8]:[&gt;30]])</f>
        <v>652152</v>
      </c>
      <c r="Q394" s="30">
        <f>+Cartera[[#This Row],[9_a_15]]+Cartera[[#This Row],[16_a_22]]+Cartera[[#This Row],[23_a_30]]</f>
        <v>0</v>
      </c>
      <c r="R394" s="30">
        <f>IF(Cartera[[#This Row],[Dias]]&gt;8,Cartera[[#This Row],[Total vencido]],0)</f>
        <v>652152</v>
      </c>
      <c r="S394" s="30">
        <f>IF(Cartera[[#This Row],[Mas de 9]]&gt;0,Cartera[[#This Row],[Dias]],0)</f>
        <v>44</v>
      </c>
      <c r="T394" s="30">
        <f>IF(Cartera[[#This Row],[Dias]]&gt;99,Cartera[[#This Row],[Total vencido]],0)</f>
        <v>0</v>
      </c>
      <c r="U394" s="30">
        <f>IF(Cartera[[#This Row],[Mas de 100]]&gt;0,Cartera[[#This Row],[Dias]],0)</f>
        <v>0</v>
      </c>
      <c r="V394" s="30">
        <f>Cartera[[#This Row],[Vencimiento]]-Cartera[[#This Row],[Emision]]</f>
        <v>29.992800925923802</v>
      </c>
      <c r="W39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4" s="205" t="str">
        <f>_xlfn.XLOOKUP(Cartera[[#This Row],[Nombre tercero]],Vendedor[Nombre],Vendedor[Vendedor],"",0,-1)</f>
        <v>WILLIAM DARIO PADILLA</v>
      </c>
      <c r="Y394" s="204"/>
    </row>
    <row r="395" spans="1:25" ht="21" customHeight="1">
      <c r="A395" s="12" t="str">
        <f t="shared" ref="A395:A414" si="16">+A394</f>
        <v>CELESTE CATERING SAS</v>
      </c>
      <c r="B395" s="199" t="s">
        <v>1208</v>
      </c>
      <c r="C395" s="200">
        <v>17358</v>
      </c>
      <c r="D395" s="54">
        <v>8</v>
      </c>
      <c r="E395" s="202">
        <v>45968.556504629632</v>
      </c>
      <c r="F395" s="202">
        <v>45998.554699074077</v>
      </c>
      <c r="G395" s="203">
        <v>38</v>
      </c>
      <c r="H395" s="203">
        <v>638800</v>
      </c>
      <c r="I395" s="203">
        <v>638800</v>
      </c>
      <c r="J395" s="203">
        <v>0</v>
      </c>
      <c r="K395" s="203">
        <v>0</v>
      </c>
      <c r="L395" s="203">
        <v>0</v>
      </c>
      <c r="M395" s="203">
        <v>0</v>
      </c>
      <c r="N395" s="203">
        <v>0</v>
      </c>
      <c r="O395" s="203">
        <v>638800</v>
      </c>
      <c r="P395" s="191">
        <f>SUM(Cartera[[#This Row],[1_a_8]:[&gt;30]])</f>
        <v>638800</v>
      </c>
      <c r="Q395" s="191">
        <f>+Cartera[[#This Row],[9_a_15]]+Cartera[[#This Row],[16_a_22]]+Cartera[[#This Row],[23_a_30]]</f>
        <v>0</v>
      </c>
      <c r="R395" s="191">
        <f>IF(Cartera[[#This Row],[Dias]]&gt;8,Cartera[[#This Row],[Total vencido]],0)</f>
        <v>638800</v>
      </c>
      <c r="S395" s="191">
        <f>IF(Cartera[[#This Row],[Mas de 9]]&gt;0,Cartera[[#This Row],[Dias]],0)</f>
        <v>38</v>
      </c>
      <c r="T395" s="191">
        <f>IF(Cartera[[#This Row],[Dias]]&gt;99,Cartera[[#This Row],[Total vencido]],0)</f>
        <v>0</v>
      </c>
      <c r="U395" s="191">
        <f>IF(Cartera[[#This Row],[Mas de 100]]&gt;0,Cartera[[#This Row],[Dias]],0)</f>
        <v>0</v>
      </c>
      <c r="V395" s="191">
        <f>Cartera[[#This Row],[Vencimiento]]-Cartera[[#This Row],[Emision]]</f>
        <v>29.99819444444438</v>
      </c>
      <c r="W39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5" s="204" t="str">
        <f>_xlfn.XLOOKUP(Cartera[[#This Row],[Nombre tercero]],Vendedor[Nombre],Vendedor[Vendedor],"",0,-1)</f>
        <v>WILLIAM DARIO PADILLA</v>
      </c>
      <c r="Y395" s="204"/>
    </row>
    <row r="396" spans="1:25" ht="21" customHeight="1">
      <c r="A396" s="12" t="str">
        <f t="shared" si="16"/>
        <v>CELESTE CATERING SAS</v>
      </c>
      <c r="B396" s="228" t="s">
        <v>1208</v>
      </c>
      <c r="C396" s="229">
        <v>17360</v>
      </c>
      <c r="D396" s="230">
        <v>8</v>
      </c>
      <c r="E396" s="231">
        <v>45968.559618055559</v>
      </c>
      <c r="F396" s="231">
        <v>45998.559444444443</v>
      </c>
      <c r="G396" s="232">
        <v>38</v>
      </c>
      <c r="H396" s="232">
        <v>485900</v>
      </c>
      <c r="I396" s="232">
        <v>485900</v>
      </c>
      <c r="J396" s="232">
        <v>0</v>
      </c>
      <c r="K396" s="232">
        <v>0</v>
      </c>
      <c r="L396" s="232">
        <v>0</v>
      </c>
      <c r="M396" s="232">
        <v>0</v>
      </c>
      <c r="N396" s="232">
        <v>0</v>
      </c>
      <c r="O396" s="232">
        <v>485900</v>
      </c>
      <c r="P396" s="191">
        <f>SUM(Cartera[[#This Row],[1_a_8]:[&gt;30]])</f>
        <v>485900</v>
      </c>
      <c r="Q396" s="191">
        <f>+Cartera[[#This Row],[9_a_15]]+Cartera[[#This Row],[16_a_22]]+Cartera[[#This Row],[23_a_30]]</f>
        <v>0</v>
      </c>
      <c r="R396" s="191">
        <f>IF(Cartera[[#This Row],[Dias]]&gt;8,Cartera[[#This Row],[Total vencido]],0)</f>
        <v>485900</v>
      </c>
      <c r="S396" s="191">
        <f>IF(Cartera[[#This Row],[Mas de 9]]&gt;0,Cartera[[#This Row],[Dias]],0)</f>
        <v>38</v>
      </c>
      <c r="T396" s="191">
        <f>IF(Cartera[[#This Row],[Dias]]&gt;99,Cartera[[#This Row],[Total vencido]],0)</f>
        <v>0</v>
      </c>
      <c r="U396" s="191">
        <f>IF(Cartera[[#This Row],[Mas de 100]]&gt;0,Cartera[[#This Row],[Dias]],0)</f>
        <v>0</v>
      </c>
      <c r="V396" s="191">
        <f>Cartera[[#This Row],[Vencimiento]]-Cartera[[#This Row],[Emision]]</f>
        <v>29.999826388884685</v>
      </c>
      <c r="W39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6" s="204" t="str">
        <f>_xlfn.XLOOKUP(Cartera[[#This Row],[Nombre tercero]],Vendedor[Nombre],Vendedor[Vendedor],"",0,-1)</f>
        <v>WILLIAM DARIO PADILLA</v>
      </c>
      <c r="Y396" s="204"/>
    </row>
    <row r="397" spans="1:25" ht="21" customHeight="1">
      <c r="A397" s="12" t="str">
        <f t="shared" si="16"/>
        <v>CELESTE CATERING SAS</v>
      </c>
      <c r="B397" s="199" t="s">
        <v>1208</v>
      </c>
      <c r="C397" s="200">
        <v>17407</v>
      </c>
      <c r="D397" s="54">
        <v>8</v>
      </c>
      <c r="E397" s="198">
        <v>45971.398634259262</v>
      </c>
      <c r="F397" s="198">
        <v>46001.394976851851</v>
      </c>
      <c r="G397" s="54">
        <v>35</v>
      </c>
      <c r="H397" s="54">
        <v>419999.9</v>
      </c>
      <c r="I397" s="54">
        <v>419999.9</v>
      </c>
      <c r="J397" s="54">
        <v>0</v>
      </c>
      <c r="K397" s="54">
        <v>0</v>
      </c>
      <c r="L397" s="54">
        <v>0</v>
      </c>
      <c r="M397" s="54">
        <v>0</v>
      </c>
      <c r="N397" s="54">
        <v>0</v>
      </c>
      <c r="O397" s="54">
        <v>419999.9</v>
      </c>
      <c r="P397" s="30">
        <f>SUM(Cartera[[#This Row],[1_a_8]:[&gt;30]])</f>
        <v>419999.9</v>
      </c>
      <c r="Q397" s="30">
        <f>+Cartera[[#This Row],[9_a_15]]+Cartera[[#This Row],[16_a_22]]+Cartera[[#This Row],[23_a_30]]</f>
        <v>0</v>
      </c>
      <c r="R397" s="30">
        <f>IF(Cartera[[#This Row],[Dias]]&gt;8,Cartera[[#This Row],[Total vencido]],0)</f>
        <v>419999.9</v>
      </c>
      <c r="S397" s="30">
        <f>IF(Cartera[[#This Row],[Mas de 9]]&gt;0,Cartera[[#This Row],[Dias]],0)</f>
        <v>35</v>
      </c>
      <c r="T397" s="30">
        <f>IF(Cartera[[#This Row],[Dias]]&gt;99,Cartera[[#This Row],[Total vencido]],0)</f>
        <v>0</v>
      </c>
      <c r="U397" s="30">
        <f>IF(Cartera[[#This Row],[Mas de 100]]&gt;0,Cartera[[#This Row],[Dias]],0)</f>
        <v>0</v>
      </c>
      <c r="V397" s="31">
        <f>Cartera[[#This Row],[Vencimiento]]-Cartera[[#This Row],[Emision]]</f>
        <v>29.996342592588917</v>
      </c>
      <c r="W39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7" s="205" t="str">
        <f>_xlfn.XLOOKUP(Cartera[[#This Row],[Nombre tercero]],Vendedor[Nombre],Vendedor[Vendedor],"",0,-1)</f>
        <v>WILLIAM DARIO PADILLA</v>
      </c>
      <c r="Y397" s="204"/>
    </row>
    <row r="398" spans="1:25" ht="21" customHeight="1">
      <c r="A398" s="12" t="str">
        <f t="shared" si="16"/>
        <v>CELESTE CATERING SAS</v>
      </c>
      <c r="B398" s="199" t="s">
        <v>1208</v>
      </c>
      <c r="C398" s="200">
        <v>17408</v>
      </c>
      <c r="D398" s="54">
        <v>8</v>
      </c>
      <c r="E398" s="198">
        <v>45971.427002314813</v>
      </c>
      <c r="F398" s="198">
        <v>46001.426874999997</v>
      </c>
      <c r="G398" s="54">
        <v>35</v>
      </c>
      <c r="H398" s="54">
        <v>503999.88</v>
      </c>
      <c r="I398" s="54">
        <v>503999.88</v>
      </c>
      <c r="J398" s="54">
        <v>0</v>
      </c>
      <c r="K398" s="54">
        <v>0</v>
      </c>
      <c r="L398" s="54">
        <v>0</v>
      </c>
      <c r="M398" s="54">
        <v>0</v>
      </c>
      <c r="N398" s="54">
        <v>0</v>
      </c>
      <c r="O398" s="54">
        <v>503999.88</v>
      </c>
      <c r="P398" s="30">
        <f>SUM(Cartera[[#This Row],[1_a_8]:[&gt;30]])</f>
        <v>503999.88</v>
      </c>
      <c r="Q398" s="30">
        <f>+Cartera[[#This Row],[9_a_15]]+Cartera[[#This Row],[16_a_22]]+Cartera[[#This Row],[23_a_30]]</f>
        <v>0</v>
      </c>
      <c r="R398" s="30">
        <f>IF(Cartera[[#This Row],[Dias]]&gt;8,Cartera[[#This Row],[Total vencido]],0)</f>
        <v>503999.88</v>
      </c>
      <c r="S398" s="30">
        <f>IF(Cartera[[#This Row],[Mas de 9]]&gt;0,Cartera[[#This Row],[Dias]],0)</f>
        <v>35</v>
      </c>
      <c r="T398" s="30">
        <f>IF(Cartera[[#This Row],[Dias]]&gt;99,Cartera[[#This Row],[Total vencido]],0)</f>
        <v>0</v>
      </c>
      <c r="U398" s="30">
        <f>IF(Cartera[[#This Row],[Mas de 100]]&gt;0,Cartera[[#This Row],[Dias]],0)</f>
        <v>0</v>
      </c>
      <c r="V398" s="31">
        <f>Cartera[[#This Row],[Vencimiento]]-Cartera[[#This Row],[Emision]]</f>
        <v>29.999872685184528</v>
      </c>
      <c r="W39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8" s="205" t="str">
        <f>_xlfn.XLOOKUP(Cartera[[#This Row],[Nombre tercero]],Vendedor[Nombre],Vendedor[Vendedor],"",0,-1)</f>
        <v>WILLIAM DARIO PADILLA</v>
      </c>
      <c r="Y398" s="204"/>
    </row>
    <row r="399" spans="1:25" ht="21" customHeight="1">
      <c r="A399" s="12" t="str">
        <f t="shared" si="16"/>
        <v>CELESTE CATERING SAS</v>
      </c>
      <c r="B399" s="199" t="s">
        <v>1208</v>
      </c>
      <c r="C399" s="200">
        <v>17557</v>
      </c>
      <c r="D399" s="54">
        <v>8</v>
      </c>
      <c r="E399" s="198">
        <v>45975.539212962962</v>
      </c>
      <c r="F399" s="198">
        <v>46005.539097222223</v>
      </c>
      <c r="G399" s="54">
        <v>31</v>
      </c>
      <c r="H399" s="54">
        <v>442900</v>
      </c>
      <c r="I399" s="54">
        <v>442900</v>
      </c>
      <c r="J399" s="54">
        <v>0</v>
      </c>
      <c r="K399" s="54">
        <v>0</v>
      </c>
      <c r="L399" s="54">
        <v>0</v>
      </c>
      <c r="M399" s="54">
        <v>0</v>
      </c>
      <c r="N399" s="54">
        <v>0</v>
      </c>
      <c r="O399" s="54">
        <v>442900</v>
      </c>
      <c r="P399" s="30">
        <f>SUM(Cartera[[#This Row],[1_a_8]:[&gt;30]])</f>
        <v>442900</v>
      </c>
      <c r="Q399" s="30">
        <f>+Cartera[[#This Row],[9_a_15]]+Cartera[[#This Row],[16_a_22]]+Cartera[[#This Row],[23_a_30]]</f>
        <v>0</v>
      </c>
      <c r="R399" s="30">
        <f>IF(Cartera[[#This Row],[Dias]]&gt;8,Cartera[[#This Row],[Total vencido]],0)</f>
        <v>442900</v>
      </c>
      <c r="S399" s="30">
        <f>IF(Cartera[[#This Row],[Mas de 9]]&gt;0,Cartera[[#This Row],[Dias]],0)</f>
        <v>31</v>
      </c>
      <c r="T399" s="30">
        <f>IF(Cartera[[#This Row],[Dias]]&gt;99,Cartera[[#This Row],[Total vencido]],0)</f>
        <v>0</v>
      </c>
      <c r="U399" s="30">
        <f>IF(Cartera[[#This Row],[Mas de 100]]&gt;0,Cartera[[#This Row],[Dias]],0)</f>
        <v>0</v>
      </c>
      <c r="V399" s="31">
        <f>Cartera[[#This Row],[Vencimiento]]-Cartera[[#This Row],[Emision]]</f>
        <v>29.999884259261307</v>
      </c>
      <c r="W39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9" s="205" t="str">
        <f>_xlfn.XLOOKUP(Cartera[[#This Row],[Nombre tercero]],Vendedor[Nombre],Vendedor[Vendedor],"",0,-1)</f>
        <v>WILLIAM DARIO PADILLA</v>
      </c>
      <c r="Y399" s="204"/>
    </row>
    <row r="400" spans="1:25" ht="21" customHeight="1">
      <c r="A400" s="12" t="str">
        <f t="shared" si="16"/>
        <v>CELESTE CATERING SAS</v>
      </c>
      <c r="B400" s="199" t="s">
        <v>1208</v>
      </c>
      <c r="C400" s="200">
        <v>17558</v>
      </c>
      <c r="D400" s="54">
        <v>8</v>
      </c>
      <c r="E400" s="198">
        <v>45975.540393518517</v>
      </c>
      <c r="F400" s="198">
        <v>46005.540219907409</v>
      </c>
      <c r="G400" s="54">
        <v>31</v>
      </c>
      <c r="H400" s="54">
        <v>156950</v>
      </c>
      <c r="I400" s="54">
        <v>156950</v>
      </c>
      <c r="J400" s="54">
        <v>0</v>
      </c>
      <c r="K400" s="54">
        <v>0</v>
      </c>
      <c r="L400" s="54">
        <v>0</v>
      </c>
      <c r="M400" s="54">
        <v>0</v>
      </c>
      <c r="N400" s="54">
        <v>0</v>
      </c>
      <c r="O400" s="54">
        <v>156950</v>
      </c>
      <c r="P400" s="30">
        <f>SUM(Cartera[[#This Row],[1_a_8]:[&gt;30]])</f>
        <v>156950</v>
      </c>
      <c r="Q400" s="30">
        <f>+Cartera[[#This Row],[9_a_15]]+Cartera[[#This Row],[16_a_22]]+Cartera[[#This Row],[23_a_30]]</f>
        <v>0</v>
      </c>
      <c r="R400" s="30">
        <f>IF(Cartera[[#This Row],[Dias]]&gt;8,Cartera[[#This Row],[Total vencido]],0)</f>
        <v>156950</v>
      </c>
      <c r="S400" s="30">
        <f>IF(Cartera[[#This Row],[Mas de 9]]&gt;0,Cartera[[#This Row],[Dias]],0)</f>
        <v>31</v>
      </c>
      <c r="T400" s="30">
        <f>IF(Cartera[[#This Row],[Dias]]&gt;99,Cartera[[#This Row],[Total vencido]],0)</f>
        <v>0</v>
      </c>
      <c r="U400" s="30">
        <f>IF(Cartera[[#This Row],[Mas de 100]]&gt;0,Cartera[[#This Row],[Dias]],0)</f>
        <v>0</v>
      </c>
      <c r="V400" s="30">
        <f>Cartera[[#This Row],[Vencimiento]]-Cartera[[#This Row],[Emision]]</f>
        <v>29.999826388891961</v>
      </c>
      <c r="W40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0" s="205" t="str">
        <f>_xlfn.XLOOKUP(Cartera[[#This Row],[Nombre tercero]],Vendedor[Nombre],Vendedor[Vendedor],"",0,-1)</f>
        <v>WILLIAM DARIO PADILLA</v>
      </c>
      <c r="Y400" s="204"/>
    </row>
    <row r="401" spans="1:25" ht="21" customHeight="1">
      <c r="A401" s="12" t="str">
        <f t="shared" si="16"/>
        <v>CELESTE CATERING SAS</v>
      </c>
      <c r="B401" s="199" t="s">
        <v>1208</v>
      </c>
      <c r="C401" s="200">
        <v>17559</v>
      </c>
      <c r="D401" s="54">
        <v>8</v>
      </c>
      <c r="E401" s="198">
        <v>45975.541307870371</v>
      </c>
      <c r="F401" s="198">
        <v>46005.541018518517</v>
      </c>
      <c r="G401" s="54">
        <v>31</v>
      </c>
      <c r="H401" s="54">
        <v>477300</v>
      </c>
      <c r="I401" s="54">
        <v>477300</v>
      </c>
      <c r="J401" s="54">
        <v>0</v>
      </c>
      <c r="K401" s="54">
        <v>0</v>
      </c>
      <c r="L401" s="54">
        <v>0</v>
      </c>
      <c r="M401" s="54">
        <v>0</v>
      </c>
      <c r="N401" s="54">
        <v>0</v>
      </c>
      <c r="O401" s="54">
        <v>477300</v>
      </c>
      <c r="P401" s="30">
        <f>SUM(Cartera[[#This Row],[1_a_8]:[&gt;30]])</f>
        <v>477300</v>
      </c>
      <c r="Q401" s="30">
        <f>+Cartera[[#This Row],[9_a_15]]+Cartera[[#This Row],[16_a_22]]+Cartera[[#This Row],[23_a_30]]</f>
        <v>0</v>
      </c>
      <c r="R401" s="30">
        <f>IF(Cartera[[#This Row],[Dias]]&gt;8,Cartera[[#This Row],[Total vencido]],0)</f>
        <v>477300</v>
      </c>
      <c r="S401" s="30">
        <f>IF(Cartera[[#This Row],[Mas de 9]]&gt;0,Cartera[[#This Row],[Dias]],0)</f>
        <v>31</v>
      </c>
      <c r="T401" s="30">
        <f>IF(Cartera[[#This Row],[Dias]]&gt;99,Cartera[[#This Row],[Total vencido]],0)</f>
        <v>0</v>
      </c>
      <c r="U401" s="30">
        <f>IF(Cartera[[#This Row],[Mas de 100]]&gt;0,Cartera[[#This Row],[Dias]],0)</f>
        <v>0</v>
      </c>
      <c r="V401" s="30">
        <f>Cartera[[#This Row],[Vencimiento]]-Cartera[[#This Row],[Emision]]</f>
        <v>29.999710648145992</v>
      </c>
      <c r="W40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1" s="205" t="str">
        <f>_xlfn.XLOOKUP(Cartera[[#This Row],[Nombre tercero]],Vendedor[Nombre],Vendedor[Vendedor],"",0,-1)</f>
        <v>WILLIAM DARIO PADILLA</v>
      </c>
      <c r="Y401" s="204"/>
    </row>
    <row r="402" spans="1:25" ht="21" customHeight="1">
      <c r="A402" s="12" t="str">
        <f t="shared" si="16"/>
        <v>CELESTE CATERING SAS</v>
      </c>
      <c r="B402" s="199" t="s">
        <v>1208</v>
      </c>
      <c r="C402" s="200">
        <v>17562</v>
      </c>
      <c r="D402" s="54">
        <v>8</v>
      </c>
      <c r="E402" s="198">
        <v>45975.546817129631</v>
      </c>
      <c r="F402" s="198">
        <v>46005.546689814815</v>
      </c>
      <c r="G402" s="54">
        <v>31</v>
      </c>
      <c r="H402" s="54">
        <v>907300</v>
      </c>
      <c r="I402" s="54">
        <v>907300</v>
      </c>
      <c r="J402" s="54">
        <v>0</v>
      </c>
      <c r="K402" s="54">
        <v>0</v>
      </c>
      <c r="L402" s="54">
        <v>0</v>
      </c>
      <c r="M402" s="54">
        <v>0</v>
      </c>
      <c r="N402" s="54">
        <v>0</v>
      </c>
      <c r="O402" s="54">
        <v>907300</v>
      </c>
      <c r="P402" s="30">
        <f>SUM(Cartera[[#This Row],[1_a_8]:[&gt;30]])</f>
        <v>907300</v>
      </c>
      <c r="Q402" s="30">
        <f>+Cartera[[#This Row],[9_a_15]]+Cartera[[#This Row],[16_a_22]]+Cartera[[#This Row],[23_a_30]]</f>
        <v>0</v>
      </c>
      <c r="R402" s="30">
        <f>IF(Cartera[[#This Row],[Dias]]&gt;8,Cartera[[#This Row],[Total vencido]],0)</f>
        <v>907300</v>
      </c>
      <c r="S402" s="30">
        <f>IF(Cartera[[#This Row],[Mas de 9]]&gt;0,Cartera[[#This Row],[Dias]],0)</f>
        <v>31</v>
      </c>
      <c r="T402" s="30">
        <f>IF(Cartera[[#This Row],[Dias]]&gt;99,Cartera[[#This Row],[Total vencido]],0)</f>
        <v>0</v>
      </c>
      <c r="U402" s="30">
        <f>IF(Cartera[[#This Row],[Mas de 100]]&gt;0,Cartera[[#This Row],[Dias]],0)</f>
        <v>0</v>
      </c>
      <c r="V402" s="30">
        <f>Cartera[[#This Row],[Vencimiento]]-Cartera[[#This Row],[Emision]]</f>
        <v>29.999872685184528</v>
      </c>
      <c r="W40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2" s="205" t="str">
        <f>_xlfn.XLOOKUP(Cartera[[#This Row],[Nombre tercero]],Vendedor[Nombre],Vendedor[Vendedor],"",0,-1)</f>
        <v>WILLIAM DARIO PADILLA</v>
      </c>
      <c r="Y402" s="204"/>
    </row>
    <row r="403" spans="1:25" ht="21" customHeight="1">
      <c r="A403" s="12" t="str">
        <f t="shared" si="16"/>
        <v>CELESTE CATERING SAS</v>
      </c>
      <c r="B403" s="199" t="s">
        <v>1208</v>
      </c>
      <c r="C403" s="200">
        <v>18178</v>
      </c>
      <c r="D403" s="54">
        <v>8</v>
      </c>
      <c r="E403" s="198">
        <v>45995.601307870369</v>
      </c>
      <c r="F403" s="198">
        <v>46025.601226851853</v>
      </c>
      <c r="G403" s="54">
        <v>11</v>
      </c>
      <c r="H403" s="54">
        <v>518700</v>
      </c>
      <c r="I403" s="54">
        <v>518700</v>
      </c>
      <c r="J403" s="54">
        <v>0</v>
      </c>
      <c r="K403" s="54">
        <v>0</v>
      </c>
      <c r="L403" s="54">
        <v>518700</v>
      </c>
      <c r="M403" s="54">
        <v>0</v>
      </c>
      <c r="N403" s="54">
        <v>0</v>
      </c>
      <c r="O403" s="54">
        <v>0</v>
      </c>
      <c r="P403" s="30">
        <f>SUM(Cartera[[#This Row],[1_a_8]:[&gt;30]])</f>
        <v>518700</v>
      </c>
      <c r="Q403" s="30">
        <f>+Cartera[[#This Row],[9_a_15]]+Cartera[[#This Row],[16_a_22]]+Cartera[[#This Row],[23_a_30]]</f>
        <v>518700</v>
      </c>
      <c r="R403" s="30">
        <f>IF(Cartera[[#This Row],[Dias]]&gt;8,Cartera[[#This Row],[Total vencido]],0)</f>
        <v>518700</v>
      </c>
      <c r="S403" s="30">
        <f>IF(Cartera[[#This Row],[Mas de 9]]&gt;0,Cartera[[#This Row],[Dias]],0)</f>
        <v>11</v>
      </c>
      <c r="T403" s="30">
        <f>IF(Cartera[[#This Row],[Dias]]&gt;99,Cartera[[#This Row],[Total vencido]],0)</f>
        <v>0</v>
      </c>
      <c r="U403" s="30">
        <f>IF(Cartera[[#This Row],[Mas de 100]]&gt;0,Cartera[[#This Row],[Dias]],0)</f>
        <v>0</v>
      </c>
      <c r="V403" s="31">
        <f>Cartera[[#This Row],[Vencimiento]]-Cartera[[#This Row],[Emision]]</f>
        <v>29.99991898148437</v>
      </c>
      <c r="W40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3" s="205" t="str">
        <f>_xlfn.XLOOKUP(Cartera[[#This Row],[Nombre tercero]],Vendedor[Nombre],Vendedor[Vendedor],"",0,-1)</f>
        <v>WILLIAM DARIO PADILLA</v>
      </c>
      <c r="Y403" s="204"/>
    </row>
    <row r="404" spans="1:25" ht="21" customHeight="1">
      <c r="A404" s="12" t="str">
        <f t="shared" si="16"/>
        <v>CELESTE CATERING SAS</v>
      </c>
      <c r="B404" s="199" t="s">
        <v>1208</v>
      </c>
      <c r="C404" s="200">
        <v>18203</v>
      </c>
      <c r="D404" s="54">
        <v>8</v>
      </c>
      <c r="E404" s="198">
        <v>45996.515439814815</v>
      </c>
      <c r="F404" s="198">
        <v>46026.515370370369</v>
      </c>
      <c r="G404" s="54">
        <v>10</v>
      </c>
      <c r="H404" s="54">
        <v>264450</v>
      </c>
      <c r="I404" s="54">
        <v>264450</v>
      </c>
      <c r="J404" s="54">
        <v>0</v>
      </c>
      <c r="K404" s="54">
        <v>0</v>
      </c>
      <c r="L404" s="54">
        <v>264450</v>
      </c>
      <c r="M404" s="54">
        <v>0</v>
      </c>
      <c r="N404" s="54">
        <v>0</v>
      </c>
      <c r="O404" s="54">
        <v>0</v>
      </c>
      <c r="P404" s="30">
        <f>SUM(Cartera[[#This Row],[1_a_8]:[&gt;30]])</f>
        <v>264450</v>
      </c>
      <c r="Q404" s="30">
        <f>+Cartera[[#This Row],[9_a_15]]+Cartera[[#This Row],[16_a_22]]+Cartera[[#This Row],[23_a_30]]</f>
        <v>264450</v>
      </c>
      <c r="R404" s="30">
        <f>IF(Cartera[[#This Row],[Dias]]&gt;8,Cartera[[#This Row],[Total vencido]],0)</f>
        <v>264450</v>
      </c>
      <c r="S404" s="30">
        <f>IF(Cartera[[#This Row],[Mas de 9]]&gt;0,Cartera[[#This Row],[Dias]],0)</f>
        <v>10</v>
      </c>
      <c r="T404" s="30">
        <f>IF(Cartera[[#This Row],[Dias]]&gt;99,Cartera[[#This Row],[Total vencido]],0)</f>
        <v>0</v>
      </c>
      <c r="U404" s="30">
        <f>IF(Cartera[[#This Row],[Mas de 100]]&gt;0,Cartera[[#This Row],[Dias]],0)</f>
        <v>0</v>
      </c>
      <c r="V404" s="31">
        <f>Cartera[[#This Row],[Vencimiento]]-Cartera[[#This Row],[Emision]]</f>
        <v>29.999930555553874</v>
      </c>
      <c r="W40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4" s="205" t="str">
        <f>_xlfn.XLOOKUP(Cartera[[#This Row],[Nombre tercero]],Vendedor[Nombre],Vendedor[Vendedor],"",0,-1)</f>
        <v>WILLIAM DARIO PADILLA</v>
      </c>
      <c r="Y404" s="204"/>
    </row>
    <row r="405" spans="1:25" ht="21" customHeight="1">
      <c r="A405" s="12" t="str">
        <f t="shared" si="16"/>
        <v>CELESTE CATERING SAS</v>
      </c>
      <c r="B405" s="199" t="s">
        <v>1208</v>
      </c>
      <c r="C405" s="200">
        <v>18228</v>
      </c>
      <c r="D405" s="54">
        <v>8</v>
      </c>
      <c r="E405" s="198">
        <v>45996.680844907409</v>
      </c>
      <c r="F405" s="198">
        <v>46026.680567129632</v>
      </c>
      <c r="G405" s="54">
        <v>10</v>
      </c>
      <c r="H405" s="54">
        <v>946000</v>
      </c>
      <c r="I405" s="54">
        <v>946000</v>
      </c>
      <c r="J405" s="54">
        <v>0</v>
      </c>
      <c r="K405" s="54">
        <v>0</v>
      </c>
      <c r="L405" s="54">
        <v>946000</v>
      </c>
      <c r="M405" s="54">
        <v>0</v>
      </c>
      <c r="N405" s="54">
        <v>0</v>
      </c>
      <c r="O405" s="54">
        <v>0</v>
      </c>
      <c r="P405" s="30">
        <f>SUM(Cartera[[#This Row],[1_a_8]:[&gt;30]])</f>
        <v>946000</v>
      </c>
      <c r="Q405" s="30">
        <f>+Cartera[[#This Row],[9_a_15]]+Cartera[[#This Row],[16_a_22]]+Cartera[[#This Row],[23_a_30]]</f>
        <v>946000</v>
      </c>
      <c r="R405" s="30">
        <f>IF(Cartera[[#This Row],[Dias]]&gt;8,Cartera[[#This Row],[Total vencido]],0)</f>
        <v>946000</v>
      </c>
      <c r="S405" s="30">
        <f>IF(Cartera[[#This Row],[Mas de 9]]&gt;0,Cartera[[#This Row],[Dias]],0)</f>
        <v>10</v>
      </c>
      <c r="T405" s="30">
        <f>IF(Cartera[[#This Row],[Dias]]&gt;99,Cartera[[#This Row],[Total vencido]],0)</f>
        <v>0</v>
      </c>
      <c r="U405" s="30">
        <f>IF(Cartera[[#This Row],[Mas de 100]]&gt;0,Cartera[[#This Row],[Dias]],0)</f>
        <v>0</v>
      </c>
      <c r="V405" s="31">
        <f>Cartera[[#This Row],[Vencimiento]]-Cartera[[#This Row],[Emision]]</f>
        <v>29.999722222222772</v>
      </c>
      <c r="W40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5" s="205" t="str">
        <f>_xlfn.XLOOKUP(Cartera[[#This Row],[Nombre tercero]],Vendedor[Nombre],Vendedor[Vendedor],"",0,-1)</f>
        <v>WILLIAM DARIO PADILLA</v>
      </c>
      <c r="Y405" s="204"/>
    </row>
    <row r="406" spans="1:25" ht="21" customHeight="1">
      <c r="A406" s="12" t="str">
        <f t="shared" si="16"/>
        <v>CELESTE CATERING SAS</v>
      </c>
      <c r="B406" s="199" t="s">
        <v>1208</v>
      </c>
      <c r="C406" s="200">
        <v>18408</v>
      </c>
      <c r="D406" s="54">
        <v>8</v>
      </c>
      <c r="E406" s="198">
        <v>46002.596388888887</v>
      </c>
      <c r="F406" s="198">
        <v>46032.594513888886</v>
      </c>
      <c r="G406" s="54">
        <v>4</v>
      </c>
      <c r="H406" s="54">
        <v>1180000</v>
      </c>
      <c r="I406" s="54">
        <v>1180000</v>
      </c>
      <c r="J406" s="54">
        <v>0</v>
      </c>
      <c r="K406" s="54">
        <v>1180000</v>
      </c>
      <c r="L406" s="54">
        <v>0</v>
      </c>
      <c r="M406" s="54">
        <v>0</v>
      </c>
      <c r="N406" s="54">
        <v>0</v>
      </c>
      <c r="O406" s="54">
        <v>0</v>
      </c>
      <c r="P406" s="30">
        <f>SUM(Cartera[[#This Row],[1_a_8]:[&gt;30]])</f>
        <v>1180000</v>
      </c>
      <c r="Q406" s="30">
        <f>+Cartera[[#This Row],[9_a_15]]+Cartera[[#This Row],[16_a_22]]+Cartera[[#This Row],[23_a_30]]</f>
        <v>0</v>
      </c>
      <c r="R406" s="30">
        <f>IF(Cartera[[#This Row],[Dias]]&gt;8,Cartera[[#This Row],[Total vencido]],0)</f>
        <v>0</v>
      </c>
      <c r="S406" s="30">
        <f>IF(Cartera[[#This Row],[Mas de 9]]&gt;0,Cartera[[#This Row],[Dias]],0)</f>
        <v>0</v>
      </c>
      <c r="T406" s="30">
        <f>IF(Cartera[[#This Row],[Dias]]&gt;99,Cartera[[#This Row],[Total vencido]],0)</f>
        <v>0</v>
      </c>
      <c r="U406" s="30">
        <f>IF(Cartera[[#This Row],[Mas de 100]]&gt;0,Cartera[[#This Row],[Dias]],0)</f>
        <v>0</v>
      </c>
      <c r="V406" s="31">
        <f>Cartera[[#This Row],[Vencimiento]]-Cartera[[#This Row],[Emision]]</f>
        <v>29.998124999998254</v>
      </c>
      <c r="W40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6" s="205" t="str">
        <f>_xlfn.XLOOKUP(Cartera[[#This Row],[Nombre tercero]],Vendedor[Nombre],Vendedor[Vendedor],"",0,-1)</f>
        <v>WILLIAM DARIO PADILLA</v>
      </c>
      <c r="Y406" s="204"/>
    </row>
    <row r="407" spans="1:25" ht="21" customHeight="1">
      <c r="A407" s="12" t="str">
        <f t="shared" si="16"/>
        <v>CELESTE CATERING SAS</v>
      </c>
      <c r="B407" s="228" t="s">
        <v>1208</v>
      </c>
      <c r="C407" s="229">
        <v>18521</v>
      </c>
      <c r="D407" s="230">
        <v>8</v>
      </c>
      <c r="E407" s="231">
        <v>46006.368449074071</v>
      </c>
      <c r="F407" s="231">
        <v>46036.368449074071</v>
      </c>
      <c r="G407" s="232">
        <v>0</v>
      </c>
      <c r="H407" s="232">
        <v>408150</v>
      </c>
      <c r="I407" s="232">
        <v>408150</v>
      </c>
      <c r="J407" s="232">
        <v>408150</v>
      </c>
      <c r="K407" s="232">
        <v>0</v>
      </c>
      <c r="L407" s="232">
        <v>0</v>
      </c>
      <c r="M407" s="232">
        <v>0</v>
      </c>
      <c r="N407" s="232">
        <v>0</v>
      </c>
      <c r="O407" s="232">
        <v>0</v>
      </c>
      <c r="P407" s="191">
        <f>SUM(Cartera[[#This Row],[1_a_8]:[&gt;30]])</f>
        <v>0</v>
      </c>
      <c r="Q407" s="191">
        <f>+Cartera[[#This Row],[9_a_15]]+Cartera[[#This Row],[16_a_22]]+Cartera[[#This Row],[23_a_30]]</f>
        <v>0</v>
      </c>
      <c r="R407" s="191">
        <f>IF(Cartera[[#This Row],[Dias]]&gt;8,Cartera[[#This Row],[Total vencido]],0)</f>
        <v>0</v>
      </c>
      <c r="S407" s="191">
        <f>IF(Cartera[[#This Row],[Mas de 9]]&gt;0,Cartera[[#This Row],[Dias]],0)</f>
        <v>0</v>
      </c>
      <c r="T407" s="191">
        <f>IF(Cartera[[#This Row],[Dias]]&gt;99,Cartera[[#This Row],[Total vencido]],0)</f>
        <v>0</v>
      </c>
      <c r="U407" s="191">
        <f>IF(Cartera[[#This Row],[Mas de 100]]&gt;0,Cartera[[#This Row],[Dias]],0)</f>
        <v>0</v>
      </c>
      <c r="V407" s="191">
        <f>Cartera[[#This Row],[Vencimiento]]-Cartera[[#This Row],[Emision]]</f>
        <v>30</v>
      </c>
      <c r="W40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7" s="204" t="str">
        <f>_xlfn.XLOOKUP(Cartera[[#This Row],[Nombre tercero]],Vendedor[Nombre],Vendedor[Vendedor],"",0,-1)</f>
        <v>WILLIAM DARIO PADILLA</v>
      </c>
      <c r="Y407" s="204"/>
    </row>
    <row r="408" spans="1:25" ht="21" customHeight="1">
      <c r="A408" s="12" t="str">
        <f t="shared" si="16"/>
        <v>CELESTE CATERING SAS</v>
      </c>
      <c r="B408" s="199" t="s">
        <v>1208</v>
      </c>
      <c r="C408" s="200">
        <v>18653</v>
      </c>
      <c r="D408" s="54">
        <v>8</v>
      </c>
      <c r="E408" s="198">
        <v>46009.605532407404</v>
      </c>
      <c r="F408" s="198">
        <v>46039.600613425922</v>
      </c>
      <c r="G408" s="54">
        <v>-3</v>
      </c>
      <c r="H408" s="54">
        <v>898700</v>
      </c>
      <c r="I408" s="54">
        <v>898700</v>
      </c>
      <c r="J408" s="54">
        <v>898700</v>
      </c>
      <c r="K408" s="54">
        <v>0</v>
      </c>
      <c r="L408" s="54">
        <v>0</v>
      </c>
      <c r="M408" s="54">
        <v>0</v>
      </c>
      <c r="N408" s="54">
        <v>0</v>
      </c>
      <c r="O408" s="54">
        <v>0</v>
      </c>
      <c r="P408" s="30">
        <f>SUM(Cartera[[#This Row],[1_a_8]:[&gt;30]])</f>
        <v>0</v>
      </c>
      <c r="Q408" s="30">
        <f>+Cartera[[#This Row],[9_a_15]]+Cartera[[#This Row],[16_a_22]]+Cartera[[#This Row],[23_a_30]]</f>
        <v>0</v>
      </c>
      <c r="R408" s="30">
        <f>IF(Cartera[[#This Row],[Dias]]&gt;8,Cartera[[#This Row],[Total vencido]],0)</f>
        <v>0</v>
      </c>
      <c r="S408" s="30">
        <f>IF(Cartera[[#This Row],[Mas de 9]]&gt;0,Cartera[[#This Row],[Dias]],0)</f>
        <v>0</v>
      </c>
      <c r="T408" s="30">
        <f>IF(Cartera[[#This Row],[Dias]]&gt;99,Cartera[[#This Row],[Total vencido]],0)</f>
        <v>0</v>
      </c>
      <c r="U408" s="30">
        <f>IF(Cartera[[#This Row],[Mas de 100]]&gt;0,Cartera[[#This Row],[Dias]],0)</f>
        <v>0</v>
      </c>
      <c r="V408" s="30">
        <f>Cartera[[#This Row],[Vencimiento]]-Cartera[[#This Row],[Emision]]</f>
        <v>29.995081018518249</v>
      </c>
      <c r="W40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8" s="205" t="str">
        <f>_xlfn.XLOOKUP(Cartera[[#This Row],[Nombre tercero]],Vendedor[Nombre],Vendedor[Vendedor],"",0,-1)</f>
        <v>WILLIAM DARIO PADILLA</v>
      </c>
      <c r="Y408" s="204"/>
    </row>
    <row r="409" spans="1:25" ht="21" customHeight="1">
      <c r="A409" s="12" t="str">
        <f t="shared" si="16"/>
        <v>CELESTE CATERING SAS</v>
      </c>
      <c r="B409" s="199" t="s">
        <v>1208</v>
      </c>
      <c r="C409" s="200">
        <v>18658</v>
      </c>
      <c r="D409" s="54">
        <v>8</v>
      </c>
      <c r="E409" s="198">
        <v>46009.613194444442</v>
      </c>
      <c r="F409" s="198">
        <v>46039.612696759257</v>
      </c>
      <c r="G409" s="54">
        <v>-3</v>
      </c>
      <c r="H409" s="54">
        <v>1066400</v>
      </c>
      <c r="I409" s="54">
        <v>1066400</v>
      </c>
      <c r="J409" s="54">
        <v>1066400</v>
      </c>
      <c r="K409" s="54">
        <v>0</v>
      </c>
      <c r="L409" s="54">
        <v>0</v>
      </c>
      <c r="M409" s="54">
        <v>0</v>
      </c>
      <c r="N409" s="54">
        <v>0</v>
      </c>
      <c r="O409" s="54">
        <v>0</v>
      </c>
      <c r="P409" s="30">
        <f>SUM(Cartera[[#This Row],[1_a_8]:[&gt;30]])</f>
        <v>0</v>
      </c>
      <c r="Q409" s="30">
        <f>+Cartera[[#This Row],[9_a_15]]+Cartera[[#This Row],[16_a_22]]+Cartera[[#This Row],[23_a_30]]</f>
        <v>0</v>
      </c>
      <c r="R409" s="30">
        <f>IF(Cartera[[#This Row],[Dias]]&gt;8,Cartera[[#This Row],[Total vencido]],0)</f>
        <v>0</v>
      </c>
      <c r="S409" s="30">
        <f>IF(Cartera[[#This Row],[Mas de 9]]&gt;0,Cartera[[#This Row],[Dias]],0)</f>
        <v>0</v>
      </c>
      <c r="T409" s="30">
        <f>IF(Cartera[[#This Row],[Dias]]&gt;99,Cartera[[#This Row],[Total vencido]],0)</f>
        <v>0</v>
      </c>
      <c r="U409" s="30">
        <f>IF(Cartera[[#This Row],[Mas de 100]]&gt;0,Cartera[[#This Row],[Dias]],0)</f>
        <v>0</v>
      </c>
      <c r="V409" s="30">
        <f>Cartera[[#This Row],[Vencimiento]]-Cartera[[#This Row],[Emision]]</f>
        <v>29.99950231481489</v>
      </c>
      <c r="W40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9" s="205" t="str">
        <f>_xlfn.XLOOKUP(Cartera[[#This Row],[Nombre tercero]],Vendedor[Nombre],Vendedor[Vendedor],"",0,-1)</f>
        <v>WILLIAM DARIO PADILLA</v>
      </c>
      <c r="Y409" s="204"/>
    </row>
    <row r="410" spans="1:25" ht="21" customHeight="1">
      <c r="A410" s="12" t="str">
        <f t="shared" si="16"/>
        <v>CELESTE CATERING SAS</v>
      </c>
      <c r="B410" s="199" t="s">
        <v>1208</v>
      </c>
      <c r="C410" s="200">
        <v>18670</v>
      </c>
      <c r="D410" s="54">
        <v>8</v>
      </c>
      <c r="E410" s="198">
        <v>46009.64340277778</v>
      </c>
      <c r="F410" s="198">
        <v>46039.643206018518</v>
      </c>
      <c r="G410" s="54">
        <v>-3</v>
      </c>
      <c r="H410" s="54">
        <v>255850</v>
      </c>
      <c r="I410" s="54">
        <v>255850</v>
      </c>
      <c r="J410" s="54">
        <v>255850</v>
      </c>
      <c r="K410" s="54">
        <v>0</v>
      </c>
      <c r="L410" s="54">
        <v>0</v>
      </c>
      <c r="M410" s="54">
        <v>0</v>
      </c>
      <c r="N410" s="54">
        <v>0</v>
      </c>
      <c r="O410" s="54">
        <v>0</v>
      </c>
      <c r="P410" s="30">
        <f>SUM(Cartera[[#This Row],[1_a_8]:[&gt;30]])</f>
        <v>0</v>
      </c>
      <c r="Q410" s="30">
        <f>+Cartera[[#This Row],[9_a_15]]+Cartera[[#This Row],[16_a_22]]+Cartera[[#This Row],[23_a_30]]</f>
        <v>0</v>
      </c>
      <c r="R410" s="30">
        <f>IF(Cartera[[#This Row],[Dias]]&gt;8,Cartera[[#This Row],[Total vencido]],0)</f>
        <v>0</v>
      </c>
      <c r="S410" s="30">
        <f>IF(Cartera[[#This Row],[Mas de 9]]&gt;0,Cartera[[#This Row],[Dias]],0)</f>
        <v>0</v>
      </c>
      <c r="T410" s="30">
        <f>IF(Cartera[[#This Row],[Dias]]&gt;99,Cartera[[#This Row],[Total vencido]],0)</f>
        <v>0</v>
      </c>
      <c r="U410" s="30">
        <f>IF(Cartera[[#This Row],[Mas de 100]]&gt;0,Cartera[[#This Row],[Dias]],0)</f>
        <v>0</v>
      </c>
      <c r="V410" s="30">
        <f>Cartera[[#This Row],[Vencimiento]]-Cartera[[#This Row],[Emision]]</f>
        <v>29.999803240738402</v>
      </c>
      <c r="W41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0" s="205" t="str">
        <f>_xlfn.XLOOKUP(Cartera[[#This Row],[Nombre tercero]],Vendedor[Nombre],Vendedor[Vendedor],"",0,-1)</f>
        <v>WILLIAM DARIO PADILLA</v>
      </c>
      <c r="Y410" s="204"/>
    </row>
    <row r="411" spans="1:25" ht="21" customHeight="1">
      <c r="A411" s="12" t="str">
        <f t="shared" si="16"/>
        <v>CELESTE CATERING SAS</v>
      </c>
      <c r="B411" s="199" t="s">
        <v>1208</v>
      </c>
      <c r="C411" s="200">
        <v>18701</v>
      </c>
      <c r="D411" s="54">
        <v>8</v>
      </c>
      <c r="E411" s="198">
        <v>46010.531238425923</v>
      </c>
      <c r="F411" s="198">
        <v>46040.52983796296</v>
      </c>
      <c r="G411" s="54">
        <v>-4</v>
      </c>
      <c r="H411" s="54">
        <v>163400</v>
      </c>
      <c r="I411" s="54">
        <v>163400</v>
      </c>
      <c r="J411" s="54">
        <v>163400</v>
      </c>
      <c r="K411" s="54">
        <v>0</v>
      </c>
      <c r="L411" s="54">
        <v>0</v>
      </c>
      <c r="M411" s="54">
        <v>0</v>
      </c>
      <c r="N411" s="54">
        <v>0</v>
      </c>
      <c r="O411" s="54">
        <v>0</v>
      </c>
      <c r="P411" s="30">
        <f>SUM(Cartera[[#This Row],[1_a_8]:[&gt;30]])</f>
        <v>0</v>
      </c>
      <c r="Q411" s="30">
        <f>+Cartera[[#This Row],[9_a_15]]+Cartera[[#This Row],[16_a_22]]+Cartera[[#This Row],[23_a_30]]</f>
        <v>0</v>
      </c>
      <c r="R411" s="30">
        <f>IF(Cartera[[#This Row],[Dias]]&gt;8,Cartera[[#This Row],[Total vencido]],0)</f>
        <v>0</v>
      </c>
      <c r="S411" s="30">
        <f>IF(Cartera[[#This Row],[Mas de 9]]&gt;0,Cartera[[#This Row],[Dias]],0)</f>
        <v>0</v>
      </c>
      <c r="T411" s="30">
        <f>IF(Cartera[[#This Row],[Dias]]&gt;99,Cartera[[#This Row],[Total vencido]],0)</f>
        <v>0</v>
      </c>
      <c r="U411" s="30">
        <f>IF(Cartera[[#This Row],[Mas de 100]]&gt;0,Cartera[[#This Row],[Dias]],0)</f>
        <v>0</v>
      </c>
      <c r="V411" s="30">
        <f>Cartera[[#This Row],[Vencimiento]]-Cartera[[#This Row],[Emision]]</f>
        <v>29.99859953703708</v>
      </c>
      <c r="W41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1" s="205" t="str">
        <f>_xlfn.XLOOKUP(Cartera[[#This Row],[Nombre tercero]],Vendedor[Nombre],Vendedor[Vendedor],"",0,-1)</f>
        <v>WILLIAM DARIO PADILLA</v>
      </c>
      <c r="Y411" s="204"/>
    </row>
    <row r="412" spans="1:25" ht="21" customHeight="1">
      <c r="A412" s="12" t="str">
        <f t="shared" si="16"/>
        <v>CELESTE CATERING SAS</v>
      </c>
      <c r="B412" s="199" t="s">
        <v>1208</v>
      </c>
      <c r="C412" s="200">
        <v>18876</v>
      </c>
      <c r="D412" s="54">
        <v>8</v>
      </c>
      <c r="E412" s="198">
        <v>46015.454189814816</v>
      </c>
      <c r="F412" s="198">
        <v>46045.454074074078</v>
      </c>
      <c r="G412" s="54">
        <v>-9</v>
      </c>
      <c r="H412" s="54">
        <v>550400</v>
      </c>
      <c r="I412" s="54">
        <v>550400</v>
      </c>
      <c r="J412" s="54">
        <v>550400</v>
      </c>
      <c r="K412" s="54">
        <v>0</v>
      </c>
      <c r="L412" s="54">
        <v>0</v>
      </c>
      <c r="M412" s="54">
        <v>0</v>
      </c>
      <c r="N412" s="54">
        <v>0</v>
      </c>
      <c r="O412" s="54">
        <v>0</v>
      </c>
      <c r="P412" s="30">
        <f>SUM(Cartera[[#This Row],[1_a_8]:[&gt;30]])</f>
        <v>0</v>
      </c>
      <c r="Q412" s="30">
        <f>+Cartera[[#This Row],[9_a_15]]+Cartera[[#This Row],[16_a_22]]+Cartera[[#This Row],[23_a_30]]</f>
        <v>0</v>
      </c>
      <c r="R412" s="30">
        <f>IF(Cartera[[#This Row],[Dias]]&gt;8,Cartera[[#This Row],[Total vencido]],0)</f>
        <v>0</v>
      </c>
      <c r="S412" s="30">
        <f>IF(Cartera[[#This Row],[Mas de 9]]&gt;0,Cartera[[#This Row],[Dias]],0)</f>
        <v>0</v>
      </c>
      <c r="T412" s="30">
        <f>IF(Cartera[[#This Row],[Dias]]&gt;99,Cartera[[#This Row],[Total vencido]],0)</f>
        <v>0</v>
      </c>
      <c r="U412" s="30">
        <f>IF(Cartera[[#This Row],[Mas de 100]]&gt;0,Cartera[[#This Row],[Dias]],0)</f>
        <v>0</v>
      </c>
      <c r="V412" s="30">
        <f>Cartera[[#This Row],[Vencimiento]]-Cartera[[#This Row],[Emision]]</f>
        <v>29.999884259261307</v>
      </c>
      <c r="W41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2" s="205" t="str">
        <f>_xlfn.XLOOKUP(Cartera[[#This Row],[Nombre tercero]],Vendedor[Nombre],Vendedor[Vendedor],"",0,-1)</f>
        <v>WILLIAM DARIO PADILLA</v>
      </c>
      <c r="Y412" s="204"/>
    </row>
    <row r="413" spans="1:25" ht="21" customHeight="1">
      <c r="A413" s="12" t="str">
        <f t="shared" si="16"/>
        <v>CELESTE CATERING SAS</v>
      </c>
      <c r="B413" s="199" t="s">
        <v>1208</v>
      </c>
      <c r="C413" s="200">
        <v>18889</v>
      </c>
      <c r="D413" s="54">
        <v>8</v>
      </c>
      <c r="E413" s="198">
        <v>46015.511238425926</v>
      </c>
      <c r="F413" s="198">
        <v>46045.511018518519</v>
      </c>
      <c r="G413" s="54">
        <v>-9</v>
      </c>
      <c r="H413" s="54">
        <v>851400</v>
      </c>
      <c r="I413" s="54">
        <v>851400</v>
      </c>
      <c r="J413" s="54">
        <v>851400</v>
      </c>
      <c r="K413" s="54">
        <v>0</v>
      </c>
      <c r="L413" s="54">
        <v>0</v>
      </c>
      <c r="M413" s="54">
        <v>0</v>
      </c>
      <c r="N413" s="54">
        <v>0</v>
      </c>
      <c r="O413" s="54">
        <v>0</v>
      </c>
      <c r="P413" s="191">
        <f>SUM(Cartera[[#This Row],[1_a_8]:[&gt;30]])</f>
        <v>0</v>
      </c>
      <c r="Q413" s="191">
        <f>+Cartera[[#This Row],[9_a_15]]+Cartera[[#This Row],[16_a_22]]+Cartera[[#This Row],[23_a_30]]</f>
        <v>0</v>
      </c>
      <c r="R413" s="191">
        <f>IF(Cartera[[#This Row],[Dias]]&gt;8,Cartera[[#This Row],[Total vencido]],0)</f>
        <v>0</v>
      </c>
      <c r="S413" s="191">
        <f>IF(Cartera[[#This Row],[Mas de 9]]&gt;0,Cartera[[#This Row],[Dias]],0)</f>
        <v>0</v>
      </c>
      <c r="T413" s="191">
        <f>IF(Cartera[[#This Row],[Dias]]&gt;99,Cartera[[#This Row],[Total vencido]],0)</f>
        <v>0</v>
      </c>
      <c r="U413" s="191">
        <f>IF(Cartera[[#This Row],[Mas de 100]]&gt;0,Cartera[[#This Row],[Dias]],0)</f>
        <v>0</v>
      </c>
      <c r="V413" s="191">
        <f>Cartera[[#This Row],[Vencimiento]]-Cartera[[#This Row],[Emision]]</f>
        <v>29.999780092592118</v>
      </c>
      <c r="W41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3" s="204" t="str">
        <f>_xlfn.XLOOKUP(Cartera[[#This Row],[Nombre tercero]],Vendedor[Nombre],Vendedor[Vendedor],"",0,-1)</f>
        <v>WILLIAM DARIO PADILLA</v>
      </c>
      <c r="Y413" s="204"/>
    </row>
    <row r="414" spans="1:25" ht="21" customHeight="1">
      <c r="A414" s="12" t="str">
        <f t="shared" si="16"/>
        <v>CELESTE CATERING SAS</v>
      </c>
      <c r="B414" s="199" t="s">
        <v>1208</v>
      </c>
      <c r="C414" s="200">
        <v>18895</v>
      </c>
      <c r="D414" s="54">
        <v>8</v>
      </c>
      <c r="E414" s="198">
        <v>46015.534930555557</v>
      </c>
      <c r="F414" s="198">
        <v>46045.530601851853</v>
      </c>
      <c r="G414" s="54">
        <v>-9</v>
      </c>
      <c r="H414" s="54">
        <v>832050</v>
      </c>
      <c r="I414" s="54">
        <v>832050</v>
      </c>
      <c r="J414" s="54">
        <v>832050</v>
      </c>
      <c r="K414" s="54">
        <v>0</v>
      </c>
      <c r="L414" s="54">
        <v>0</v>
      </c>
      <c r="M414" s="54">
        <v>0</v>
      </c>
      <c r="N414" s="54">
        <v>0</v>
      </c>
      <c r="O414" s="54">
        <v>0</v>
      </c>
      <c r="P414" s="191">
        <f>SUM(Cartera[[#This Row],[1_a_8]:[&gt;30]])</f>
        <v>0</v>
      </c>
      <c r="Q414" s="191">
        <f>+Cartera[[#This Row],[9_a_15]]+Cartera[[#This Row],[16_a_22]]+Cartera[[#This Row],[23_a_30]]</f>
        <v>0</v>
      </c>
      <c r="R414" s="191">
        <f>IF(Cartera[[#This Row],[Dias]]&gt;8,Cartera[[#This Row],[Total vencido]],0)</f>
        <v>0</v>
      </c>
      <c r="S414" s="191">
        <f>IF(Cartera[[#This Row],[Mas de 9]]&gt;0,Cartera[[#This Row],[Dias]],0)</f>
        <v>0</v>
      </c>
      <c r="T414" s="191">
        <f>IF(Cartera[[#This Row],[Dias]]&gt;99,Cartera[[#This Row],[Total vencido]],0)</f>
        <v>0</v>
      </c>
      <c r="U414" s="191">
        <f>IF(Cartera[[#This Row],[Mas de 100]]&gt;0,Cartera[[#This Row],[Dias]],0)</f>
        <v>0</v>
      </c>
      <c r="V414" s="191">
        <f>Cartera[[#This Row],[Vencimiento]]-Cartera[[#This Row],[Emision]]</f>
        <v>29.995671296295768</v>
      </c>
      <c r="W4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4" s="204" t="str">
        <f>_xlfn.XLOOKUP(Cartera[[#This Row],[Nombre tercero]],Vendedor[Nombre],Vendedor[Vendedor],"",0,-1)</f>
        <v>WILLIAM DARIO PADILLA</v>
      </c>
      <c r="Y414" s="204"/>
    </row>
    <row r="415" spans="1:25" ht="21" customHeight="1">
      <c r="A415" s="221" t="s">
        <v>122</v>
      </c>
      <c r="B415" s="228" t="s">
        <v>1208</v>
      </c>
      <c r="C415" s="229">
        <v>17852</v>
      </c>
      <c r="D415" s="230">
        <v>8</v>
      </c>
      <c r="E415" s="231">
        <v>45986.47320601852</v>
      </c>
      <c r="F415" s="231">
        <v>45987.472500000003</v>
      </c>
      <c r="G415" s="232">
        <v>49</v>
      </c>
      <c r="H415" s="232">
        <v>641800</v>
      </c>
      <c r="I415" s="232">
        <v>641800</v>
      </c>
      <c r="J415" s="232">
        <v>0</v>
      </c>
      <c r="K415" s="232">
        <v>0</v>
      </c>
      <c r="L415" s="232">
        <v>0</v>
      </c>
      <c r="M415" s="232">
        <v>0</v>
      </c>
      <c r="N415" s="232">
        <v>0</v>
      </c>
      <c r="O415" s="232">
        <v>641800</v>
      </c>
      <c r="P415" s="191">
        <f>SUM(Cartera[[#This Row],[1_a_8]:[&gt;30]])</f>
        <v>641800</v>
      </c>
      <c r="Q415" s="191">
        <f>+Cartera[[#This Row],[9_a_15]]+Cartera[[#This Row],[16_a_22]]+Cartera[[#This Row],[23_a_30]]</f>
        <v>0</v>
      </c>
      <c r="R415" s="191">
        <f>IF(Cartera[[#This Row],[Dias]]&gt;8,Cartera[[#This Row],[Total vencido]],0)</f>
        <v>641800</v>
      </c>
      <c r="S415" s="191">
        <f>IF(Cartera[[#This Row],[Mas de 9]]&gt;0,Cartera[[#This Row],[Dias]],0)</f>
        <v>49</v>
      </c>
      <c r="T415" s="191">
        <f>IF(Cartera[[#This Row],[Dias]]&gt;99,Cartera[[#This Row],[Total vencido]],0)</f>
        <v>0</v>
      </c>
      <c r="U415" s="191">
        <f>IF(Cartera[[#This Row],[Mas de 100]]&gt;0,Cartera[[#This Row],[Dias]],0)</f>
        <v>0</v>
      </c>
      <c r="V415" s="191">
        <f>Cartera[[#This Row],[Vencimiento]]-Cartera[[#This Row],[Emision]]</f>
        <v>0.99929398148378823</v>
      </c>
      <c r="W41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5" s="204" t="str">
        <f>_xlfn.XLOOKUP(Cartera[[#This Row],[Nombre tercero]],Vendedor[Nombre],Vendedor[Vendedor],"",0,-1)</f>
        <v>WILLIAM DARIO PADILLA</v>
      </c>
      <c r="Y415" s="204"/>
    </row>
    <row r="416" spans="1:25" ht="21" customHeight="1">
      <c r="A416" s="12" t="str">
        <f>+A415</f>
        <v>CEVICHE FUSION</v>
      </c>
      <c r="B416" s="199" t="s">
        <v>1208</v>
      </c>
      <c r="C416" s="200">
        <v>18347</v>
      </c>
      <c r="D416" s="54">
        <v>8</v>
      </c>
      <c r="E416" s="202">
        <v>46001.544606481482</v>
      </c>
      <c r="F416" s="202">
        <v>46002.544351851851</v>
      </c>
      <c r="G416" s="203">
        <v>34</v>
      </c>
      <c r="H416" s="203">
        <v>652600</v>
      </c>
      <c r="I416" s="203">
        <v>652600</v>
      </c>
      <c r="J416" s="203">
        <v>0</v>
      </c>
      <c r="K416" s="203">
        <v>0</v>
      </c>
      <c r="L416" s="203">
        <v>0</v>
      </c>
      <c r="M416" s="203">
        <v>0</v>
      </c>
      <c r="N416" s="203">
        <v>0</v>
      </c>
      <c r="O416" s="203">
        <v>652600</v>
      </c>
      <c r="P416" s="191">
        <f>SUM(Cartera[[#This Row],[1_a_8]:[&gt;30]])</f>
        <v>652600</v>
      </c>
      <c r="Q416" s="191">
        <f>+Cartera[[#This Row],[9_a_15]]+Cartera[[#This Row],[16_a_22]]+Cartera[[#This Row],[23_a_30]]</f>
        <v>0</v>
      </c>
      <c r="R416" s="191">
        <f>IF(Cartera[[#This Row],[Dias]]&gt;8,Cartera[[#This Row],[Total vencido]],0)</f>
        <v>652600</v>
      </c>
      <c r="S416" s="191">
        <f>IF(Cartera[[#This Row],[Mas de 9]]&gt;0,Cartera[[#This Row],[Dias]],0)</f>
        <v>34</v>
      </c>
      <c r="T416" s="191">
        <f>IF(Cartera[[#This Row],[Dias]]&gt;99,Cartera[[#This Row],[Total vencido]],0)</f>
        <v>0</v>
      </c>
      <c r="U416" s="191">
        <f>IF(Cartera[[#This Row],[Mas de 100]]&gt;0,Cartera[[#This Row],[Dias]],0)</f>
        <v>0</v>
      </c>
      <c r="V416" s="191">
        <f>Cartera[[#This Row],[Vencimiento]]-Cartera[[#This Row],[Emision]]</f>
        <v>0.99974537036905531</v>
      </c>
      <c r="W41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6" s="204" t="str">
        <f>_xlfn.XLOOKUP(Cartera[[#This Row],[Nombre tercero]],Vendedor[Nombre],Vendedor[Vendedor],"",0,-1)</f>
        <v>WILLIAM DARIO PADILLA</v>
      </c>
      <c r="Y416" s="204"/>
    </row>
    <row r="417" spans="1:25" ht="21" customHeight="1">
      <c r="A417" s="12" t="str">
        <f>+A416</f>
        <v>CEVICHE FUSION</v>
      </c>
      <c r="B417" s="199" t="s">
        <v>1208</v>
      </c>
      <c r="C417" s="200">
        <v>19018</v>
      </c>
      <c r="D417" s="54">
        <v>8</v>
      </c>
      <c r="E417" s="202">
        <v>46021.538622685184</v>
      </c>
      <c r="F417" s="202">
        <v>46022.537175925929</v>
      </c>
      <c r="G417" s="203">
        <v>14</v>
      </c>
      <c r="H417" s="203">
        <v>486700</v>
      </c>
      <c r="I417" s="203">
        <v>486700</v>
      </c>
      <c r="J417" s="203">
        <v>0</v>
      </c>
      <c r="K417" s="203">
        <v>0</v>
      </c>
      <c r="L417" s="203">
        <v>486700</v>
      </c>
      <c r="M417" s="203">
        <v>0</v>
      </c>
      <c r="N417" s="203">
        <v>0</v>
      </c>
      <c r="O417" s="203">
        <v>0</v>
      </c>
      <c r="P417" s="191">
        <f>SUM(Cartera[[#This Row],[1_a_8]:[&gt;30]])</f>
        <v>486700</v>
      </c>
      <c r="Q417" s="191">
        <f>+Cartera[[#This Row],[9_a_15]]+Cartera[[#This Row],[16_a_22]]+Cartera[[#This Row],[23_a_30]]</f>
        <v>486700</v>
      </c>
      <c r="R417" s="191">
        <f>IF(Cartera[[#This Row],[Dias]]&gt;8,Cartera[[#This Row],[Total vencido]],0)</f>
        <v>486700</v>
      </c>
      <c r="S417" s="191">
        <f>IF(Cartera[[#This Row],[Mas de 9]]&gt;0,Cartera[[#This Row],[Dias]],0)</f>
        <v>14</v>
      </c>
      <c r="T417" s="191">
        <f>IF(Cartera[[#This Row],[Dias]]&gt;99,Cartera[[#This Row],[Total vencido]],0)</f>
        <v>0</v>
      </c>
      <c r="U417" s="191">
        <f>IF(Cartera[[#This Row],[Mas de 100]]&gt;0,Cartera[[#This Row],[Dias]],0)</f>
        <v>0</v>
      </c>
      <c r="V417" s="191">
        <f>Cartera[[#This Row],[Vencimiento]]-Cartera[[#This Row],[Emision]]</f>
        <v>0.99855324074451346</v>
      </c>
      <c r="W41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7" s="204" t="str">
        <f>_xlfn.XLOOKUP(Cartera[[#This Row],[Nombre tercero]],Vendedor[Nombre],Vendedor[Vendedor],"",0,-1)</f>
        <v>WILLIAM DARIO PADILLA</v>
      </c>
      <c r="Y417" s="204"/>
    </row>
    <row r="418" spans="1:25" ht="21" customHeight="1">
      <c r="A418" s="12" t="s">
        <v>124</v>
      </c>
      <c r="B418" s="199" t="s">
        <v>1210</v>
      </c>
      <c r="C418" s="200">
        <v>20697</v>
      </c>
      <c r="D418" s="54">
        <v>1</v>
      </c>
      <c r="E418" s="198">
        <v>45895.267800925925</v>
      </c>
      <c r="F418" s="198">
        <v>45925.267175925925</v>
      </c>
      <c r="G418" s="54">
        <v>111</v>
      </c>
      <c r="H418" s="54">
        <v>101500</v>
      </c>
      <c r="I418" s="54">
        <v>101500</v>
      </c>
      <c r="J418" s="54">
        <v>0</v>
      </c>
      <c r="K418" s="54">
        <v>0</v>
      </c>
      <c r="L418" s="54">
        <v>0</v>
      </c>
      <c r="M418" s="54">
        <v>0</v>
      </c>
      <c r="N418" s="54">
        <v>0</v>
      </c>
      <c r="O418" s="54">
        <v>101500</v>
      </c>
      <c r="P418" s="30">
        <f>SUM(Cartera[[#This Row],[1_a_8]:[&gt;30]])</f>
        <v>101500</v>
      </c>
      <c r="Q418" s="30">
        <f>+Cartera[[#This Row],[9_a_15]]+Cartera[[#This Row],[16_a_22]]+Cartera[[#This Row],[23_a_30]]</f>
        <v>0</v>
      </c>
      <c r="R418" s="30">
        <f>IF(Cartera[[#This Row],[Dias]]&gt;8,Cartera[[#This Row],[Total vencido]],0)</f>
        <v>101500</v>
      </c>
      <c r="S418" s="30">
        <f>IF(Cartera[[#This Row],[Mas de 9]]&gt;0,Cartera[[#This Row],[Dias]],0)</f>
        <v>111</v>
      </c>
      <c r="T418" s="30">
        <f>IF(Cartera[[#This Row],[Dias]]&gt;99,Cartera[[#This Row],[Total vencido]],0)</f>
        <v>101500</v>
      </c>
      <c r="U418" s="30">
        <f>IF(Cartera[[#This Row],[Mas de 100]]&gt;0,Cartera[[#This Row],[Dias]],0)</f>
        <v>111</v>
      </c>
      <c r="V418" s="31">
        <f>Cartera[[#This Row],[Vencimiento]]-Cartera[[#This Row],[Emision]]</f>
        <v>29.999374999999418</v>
      </c>
      <c r="W41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8" s="205" t="str">
        <f>_xlfn.XLOOKUP(Cartera[[#This Row],[Nombre tercero]],Vendedor[Nombre],Vendedor[Vendedor],"",0,-1)</f>
        <v>ANGELA SILVESTRE</v>
      </c>
      <c r="Y418" s="204"/>
    </row>
    <row r="419" spans="1:25" ht="21" customHeight="1">
      <c r="A419" s="12" t="str">
        <f>+A418</f>
        <v>CHAO PESCAO SAS</v>
      </c>
      <c r="B419" s="262" t="s">
        <v>1210</v>
      </c>
      <c r="C419" s="263">
        <v>20887</v>
      </c>
      <c r="D419" s="264">
        <v>1</v>
      </c>
      <c r="E419" s="281">
        <v>45903.310763888891</v>
      </c>
      <c r="F419" s="281">
        <v>45933.310624999998</v>
      </c>
      <c r="G419" s="282">
        <v>103</v>
      </c>
      <c r="H419" s="282">
        <v>131500</v>
      </c>
      <c r="I419" s="282">
        <v>131500</v>
      </c>
      <c r="J419" s="282">
        <v>0</v>
      </c>
      <c r="K419" s="282">
        <v>0</v>
      </c>
      <c r="L419" s="282">
        <v>0</v>
      </c>
      <c r="M419" s="282">
        <v>0</v>
      </c>
      <c r="N419" s="282">
        <v>0</v>
      </c>
      <c r="O419" s="282">
        <v>131500</v>
      </c>
      <c r="P419" s="275">
        <f>SUM(Cartera[[#This Row],[1_a_8]:[&gt;30]])</f>
        <v>131500</v>
      </c>
      <c r="Q419" s="275">
        <f>+Cartera[[#This Row],[9_a_15]]+Cartera[[#This Row],[16_a_22]]+Cartera[[#This Row],[23_a_30]]</f>
        <v>0</v>
      </c>
      <c r="R419" s="275">
        <f>IF(Cartera[[#This Row],[Dias]]&gt;8,Cartera[[#This Row],[Total vencido]],0)</f>
        <v>131500</v>
      </c>
      <c r="S419" s="275">
        <f>IF(Cartera[[#This Row],[Mas de 9]]&gt;0,Cartera[[#This Row],[Dias]],0)</f>
        <v>103</v>
      </c>
      <c r="T419" s="275">
        <f>IF(Cartera[[#This Row],[Dias]]&gt;99,Cartera[[#This Row],[Total vencido]],0)</f>
        <v>131500</v>
      </c>
      <c r="U419" s="275">
        <f>IF(Cartera[[#This Row],[Mas de 100]]&gt;0,Cartera[[#This Row],[Dias]],0)</f>
        <v>103</v>
      </c>
      <c r="V419" s="275">
        <f>Cartera[[#This Row],[Vencimiento]]-Cartera[[#This Row],[Emision]]</f>
        <v>29.999861111107748</v>
      </c>
      <c r="W419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9" s="204" t="str">
        <f>_xlfn.XLOOKUP(Cartera[[#This Row],[Nombre tercero]],Vendedor[Nombre],Vendedor[Vendedor],"",0,-1)</f>
        <v>ANGELA SILVESTRE</v>
      </c>
      <c r="Y419" s="204" t="s">
        <v>1564</v>
      </c>
    </row>
    <row r="420" spans="1:25" ht="21" customHeight="1">
      <c r="A420" s="12" t="str">
        <f>+A419</f>
        <v>CHAO PESCAO SAS</v>
      </c>
      <c r="B420" s="199" t="s">
        <v>1210</v>
      </c>
      <c r="C420" s="200">
        <v>20990</v>
      </c>
      <c r="D420" s="54">
        <v>1</v>
      </c>
      <c r="E420" s="198">
        <v>45908.351944444446</v>
      </c>
      <c r="F420" s="198">
        <v>45938.3518287037</v>
      </c>
      <c r="G420" s="54">
        <v>98</v>
      </c>
      <c r="H420" s="54">
        <v>405700</v>
      </c>
      <c r="I420" s="54">
        <v>405700</v>
      </c>
      <c r="J420" s="54">
        <v>0</v>
      </c>
      <c r="K420" s="54">
        <v>0</v>
      </c>
      <c r="L420" s="54">
        <v>0</v>
      </c>
      <c r="M420" s="54">
        <v>0</v>
      </c>
      <c r="N420" s="54">
        <v>0</v>
      </c>
      <c r="O420" s="54">
        <v>405700</v>
      </c>
      <c r="P420" s="30">
        <f>SUM(Cartera[[#This Row],[1_a_8]:[&gt;30]])</f>
        <v>405700</v>
      </c>
      <c r="Q420" s="30">
        <f>+Cartera[[#This Row],[9_a_15]]+Cartera[[#This Row],[16_a_22]]+Cartera[[#This Row],[23_a_30]]</f>
        <v>0</v>
      </c>
      <c r="R420" s="30">
        <f>IF(Cartera[[#This Row],[Dias]]&gt;8,Cartera[[#This Row],[Total vencido]],0)</f>
        <v>405700</v>
      </c>
      <c r="S420" s="30">
        <f>IF(Cartera[[#This Row],[Mas de 9]]&gt;0,Cartera[[#This Row],[Dias]],0)</f>
        <v>98</v>
      </c>
      <c r="T420" s="30">
        <f>IF(Cartera[[#This Row],[Dias]]&gt;99,Cartera[[#This Row],[Total vencido]],0)</f>
        <v>0</v>
      </c>
      <c r="U420" s="30">
        <f>IF(Cartera[[#This Row],[Mas de 100]]&gt;0,Cartera[[#This Row],[Dias]],0)</f>
        <v>0</v>
      </c>
      <c r="V420" s="31">
        <f>Cartera[[#This Row],[Vencimiento]]-Cartera[[#This Row],[Emision]]</f>
        <v>29.999884259254031</v>
      </c>
      <c r="W42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0" s="205" t="str">
        <f>_xlfn.XLOOKUP(Cartera[[#This Row],[Nombre tercero]],Vendedor[Nombre],Vendedor[Vendedor],"",0,-1)</f>
        <v>ANGELA SILVESTRE</v>
      </c>
      <c r="Y420" s="204"/>
    </row>
    <row r="421" spans="1:25" ht="21" customHeight="1">
      <c r="A421" s="12" t="s">
        <v>126</v>
      </c>
      <c r="B421" s="199" t="s">
        <v>1208</v>
      </c>
      <c r="C421" s="200">
        <v>11629</v>
      </c>
      <c r="D421" s="54">
        <v>4</v>
      </c>
      <c r="E421" s="198">
        <v>45755.386284722219</v>
      </c>
      <c r="F421" s="198">
        <v>45763.386284722219</v>
      </c>
      <c r="G421" s="54">
        <v>273</v>
      </c>
      <c r="H421" s="54">
        <v>4223800</v>
      </c>
      <c r="I421" s="54">
        <v>695800</v>
      </c>
      <c r="J421" s="54">
        <v>0</v>
      </c>
      <c r="K421" s="54">
        <v>0</v>
      </c>
      <c r="L421" s="54">
        <v>0</v>
      </c>
      <c r="M421" s="54">
        <v>0</v>
      </c>
      <c r="N421" s="54">
        <v>0</v>
      </c>
      <c r="O421" s="54">
        <v>695800</v>
      </c>
      <c r="P421" s="30">
        <f>SUM(Cartera[[#This Row],[1_a_8]:[&gt;30]])</f>
        <v>695800</v>
      </c>
      <c r="Q421" s="30">
        <f>+Cartera[[#This Row],[9_a_15]]+Cartera[[#This Row],[16_a_22]]+Cartera[[#This Row],[23_a_30]]</f>
        <v>0</v>
      </c>
      <c r="R421" s="30">
        <f>IF(Cartera[[#This Row],[Dias]]&gt;8,Cartera[[#This Row],[Total vencido]],0)</f>
        <v>695800</v>
      </c>
      <c r="S421" s="30">
        <f>IF(Cartera[[#This Row],[Mas de 9]]&gt;0,Cartera[[#This Row],[Dias]],0)</f>
        <v>273</v>
      </c>
      <c r="T421" s="30">
        <f>IF(Cartera[[#This Row],[Dias]]&gt;99,Cartera[[#This Row],[Total vencido]],0)</f>
        <v>695800</v>
      </c>
      <c r="U421" s="30">
        <f>IF(Cartera[[#This Row],[Mas de 100]]&gt;0,Cartera[[#This Row],[Dias]],0)</f>
        <v>273</v>
      </c>
      <c r="V421" s="30">
        <f>Cartera[[#This Row],[Vencimiento]]-Cartera[[#This Row],[Emision]]</f>
        <v>8</v>
      </c>
      <c r="W42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1" s="205" t="str">
        <f>_xlfn.XLOOKUP(Cartera[[#This Row],[Nombre tercero]],Vendedor[Nombre],Vendedor[Vendedor],"",0,-1)</f>
        <v>JORGE PARDO</v>
      </c>
      <c r="Y421" s="204"/>
    </row>
    <row r="422" spans="1:25" ht="21" customHeight="1">
      <c r="A422" s="12" t="str">
        <f>+A421</f>
        <v>CHORIZOS Y EMBUTIDOS SANTARROSANOS S.A.S.</v>
      </c>
      <c r="B422" s="199" t="s">
        <v>1208</v>
      </c>
      <c r="C422" s="200">
        <v>11783</v>
      </c>
      <c r="D422" s="54">
        <v>4</v>
      </c>
      <c r="E422" s="198">
        <v>45761.38385416667</v>
      </c>
      <c r="F422" s="198">
        <v>45769.38385416667</v>
      </c>
      <c r="G422" s="54">
        <v>267</v>
      </c>
      <c r="H422" s="54">
        <v>4355400</v>
      </c>
      <c r="I422" s="54">
        <v>4355400</v>
      </c>
      <c r="J422" s="54">
        <v>0</v>
      </c>
      <c r="K422" s="54">
        <v>0</v>
      </c>
      <c r="L422" s="54">
        <v>0</v>
      </c>
      <c r="M422" s="54">
        <v>0</v>
      </c>
      <c r="N422" s="54">
        <v>0</v>
      </c>
      <c r="O422" s="54">
        <v>4355400</v>
      </c>
      <c r="P422" s="30">
        <f>SUM(Cartera[[#This Row],[1_a_8]:[&gt;30]])</f>
        <v>4355400</v>
      </c>
      <c r="Q422" s="30">
        <f>+Cartera[[#This Row],[9_a_15]]+Cartera[[#This Row],[16_a_22]]+Cartera[[#This Row],[23_a_30]]</f>
        <v>0</v>
      </c>
      <c r="R422" s="30">
        <f>IF(Cartera[[#This Row],[Dias]]&gt;8,Cartera[[#This Row],[Total vencido]],0)</f>
        <v>4355400</v>
      </c>
      <c r="S422" s="30">
        <f>IF(Cartera[[#This Row],[Mas de 9]]&gt;0,Cartera[[#This Row],[Dias]],0)</f>
        <v>267</v>
      </c>
      <c r="T422" s="30">
        <f>IF(Cartera[[#This Row],[Dias]]&gt;99,Cartera[[#This Row],[Total vencido]],0)</f>
        <v>4355400</v>
      </c>
      <c r="U422" s="30">
        <f>IF(Cartera[[#This Row],[Mas de 100]]&gt;0,Cartera[[#This Row],[Dias]],0)</f>
        <v>267</v>
      </c>
      <c r="V422" s="30">
        <f>Cartera[[#This Row],[Vencimiento]]-Cartera[[#This Row],[Emision]]</f>
        <v>8</v>
      </c>
      <c r="W42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2" s="205" t="str">
        <f>_xlfn.XLOOKUP(Cartera[[#This Row],[Nombre tercero]],Vendedor[Nombre],Vendedor[Vendedor],"",0,-1)</f>
        <v>JORGE PARDO</v>
      </c>
      <c r="Y422" s="204"/>
    </row>
    <row r="423" spans="1:25" ht="21" customHeight="1">
      <c r="A423" s="12" t="s">
        <v>123</v>
      </c>
      <c r="B423" s="199" t="s">
        <v>1208</v>
      </c>
      <c r="C423" s="200">
        <v>17896</v>
      </c>
      <c r="D423" s="54">
        <v>0</v>
      </c>
      <c r="E423" s="198">
        <v>45987.552488425928</v>
      </c>
      <c r="F423" s="198">
        <v>46017.552303240744</v>
      </c>
      <c r="G423" s="54">
        <v>19</v>
      </c>
      <c r="H423" s="54">
        <v>493400</v>
      </c>
      <c r="I423" s="54">
        <v>493400</v>
      </c>
      <c r="J423" s="54">
        <v>0</v>
      </c>
      <c r="K423" s="54">
        <v>0</v>
      </c>
      <c r="L423" s="54">
        <v>0</v>
      </c>
      <c r="M423" s="54">
        <v>493400</v>
      </c>
      <c r="N423" s="54">
        <v>0</v>
      </c>
      <c r="O423" s="54">
        <v>0</v>
      </c>
      <c r="P423" s="30">
        <f>SUM(Cartera[[#This Row],[1_a_8]:[&gt;30]])</f>
        <v>493400</v>
      </c>
      <c r="Q423" s="30">
        <f>+Cartera[[#This Row],[9_a_15]]+Cartera[[#This Row],[16_a_22]]+Cartera[[#This Row],[23_a_30]]</f>
        <v>493400</v>
      </c>
      <c r="R423" s="30">
        <f>IF(Cartera[[#This Row],[Dias]]&gt;8,Cartera[[#This Row],[Total vencido]],0)</f>
        <v>493400</v>
      </c>
      <c r="S423" s="30">
        <f>IF(Cartera[[#This Row],[Mas de 9]]&gt;0,Cartera[[#This Row],[Dias]],0)</f>
        <v>19</v>
      </c>
      <c r="T423" s="30">
        <f>IF(Cartera[[#This Row],[Dias]]&gt;99,Cartera[[#This Row],[Total vencido]],0)</f>
        <v>0</v>
      </c>
      <c r="U423" s="30">
        <f>IF(Cartera[[#This Row],[Mas de 100]]&gt;0,Cartera[[#This Row],[Dias]],0)</f>
        <v>0</v>
      </c>
      <c r="V423" s="30">
        <f>Cartera[[#This Row],[Vencimiento]]-Cartera[[#This Row],[Emision]]</f>
        <v>29.999814814815181</v>
      </c>
      <c r="W42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3" s="205" t="str">
        <f>_xlfn.XLOOKUP(Cartera[[#This Row],[Nombre tercero]],Vendedor[Nombre],Vendedor[Vendedor],"",0,-1)</f>
        <v>WILLIAM DARIO PADILLA</v>
      </c>
      <c r="Y423" s="204"/>
    </row>
    <row r="424" spans="1:25" ht="21" customHeight="1">
      <c r="A424" s="12" t="str">
        <f>+A423</f>
        <v>CLINICA RETORNAR SAS</v>
      </c>
      <c r="B424" s="199" t="s">
        <v>1208</v>
      </c>
      <c r="C424" s="200">
        <v>18389</v>
      </c>
      <c r="D424" s="54">
        <v>0</v>
      </c>
      <c r="E424" s="198">
        <v>46002.521099537036</v>
      </c>
      <c r="F424" s="198">
        <v>46032.521018518521</v>
      </c>
      <c r="G424" s="54">
        <v>4</v>
      </c>
      <c r="H424" s="54">
        <v>459200</v>
      </c>
      <c r="I424" s="54">
        <v>459200</v>
      </c>
      <c r="J424" s="54">
        <v>0</v>
      </c>
      <c r="K424" s="54">
        <v>459200</v>
      </c>
      <c r="L424" s="54">
        <v>0</v>
      </c>
      <c r="M424" s="54">
        <v>0</v>
      </c>
      <c r="N424" s="54">
        <v>0</v>
      </c>
      <c r="O424" s="54">
        <v>0</v>
      </c>
      <c r="P424" s="191">
        <f>SUM(Cartera[[#This Row],[1_a_8]:[&gt;30]])</f>
        <v>459200</v>
      </c>
      <c r="Q424" s="191">
        <f>+Cartera[[#This Row],[9_a_15]]+Cartera[[#This Row],[16_a_22]]+Cartera[[#This Row],[23_a_30]]</f>
        <v>0</v>
      </c>
      <c r="R424" s="191">
        <f>IF(Cartera[[#This Row],[Dias]]&gt;8,Cartera[[#This Row],[Total vencido]],0)</f>
        <v>0</v>
      </c>
      <c r="S424" s="191">
        <f>IF(Cartera[[#This Row],[Mas de 9]]&gt;0,Cartera[[#This Row],[Dias]],0)</f>
        <v>0</v>
      </c>
      <c r="T424" s="191">
        <f>IF(Cartera[[#This Row],[Dias]]&gt;99,Cartera[[#This Row],[Total vencido]],0)</f>
        <v>0</v>
      </c>
      <c r="U424" s="191">
        <f>IF(Cartera[[#This Row],[Mas de 100]]&gt;0,Cartera[[#This Row],[Dias]],0)</f>
        <v>0</v>
      </c>
      <c r="V424" s="191">
        <f>Cartera[[#This Row],[Vencimiento]]-Cartera[[#This Row],[Emision]]</f>
        <v>29.99991898148437</v>
      </c>
      <c r="W4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4" s="204" t="str">
        <f>_xlfn.XLOOKUP(Cartera[[#This Row],[Nombre tercero]],Vendedor[Nombre],Vendedor[Vendedor],"",0,-1)</f>
        <v>WILLIAM DARIO PADILLA</v>
      </c>
      <c r="Y424" s="204"/>
    </row>
    <row r="425" spans="1:25" ht="21" customHeight="1">
      <c r="A425" s="12" t="str">
        <f>+A424</f>
        <v>CLINICA RETORNAR SAS</v>
      </c>
      <c r="B425" s="199" t="s">
        <v>1208</v>
      </c>
      <c r="C425" s="200">
        <v>18853</v>
      </c>
      <c r="D425" s="54">
        <v>0</v>
      </c>
      <c r="E425" s="198">
        <v>46014.537858796299</v>
      </c>
      <c r="F425" s="198">
        <v>46044.537349537037</v>
      </c>
      <c r="G425" s="54">
        <v>-8</v>
      </c>
      <c r="H425" s="54">
        <v>498500</v>
      </c>
      <c r="I425" s="54">
        <v>498500</v>
      </c>
      <c r="J425" s="54">
        <v>498500</v>
      </c>
      <c r="K425" s="54">
        <v>0</v>
      </c>
      <c r="L425" s="54">
        <v>0</v>
      </c>
      <c r="M425" s="54">
        <v>0</v>
      </c>
      <c r="N425" s="54">
        <v>0</v>
      </c>
      <c r="O425" s="54">
        <v>0</v>
      </c>
      <c r="P425" s="191">
        <f>SUM(Cartera[[#This Row],[1_a_8]:[&gt;30]])</f>
        <v>0</v>
      </c>
      <c r="Q425" s="191">
        <f>+Cartera[[#This Row],[9_a_15]]+Cartera[[#This Row],[16_a_22]]+Cartera[[#This Row],[23_a_30]]</f>
        <v>0</v>
      </c>
      <c r="R425" s="191">
        <f>IF(Cartera[[#This Row],[Dias]]&gt;8,Cartera[[#This Row],[Total vencido]],0)</f>
        <v>0</v>
      </c>
      <c r="S425" s="191">
        <f>IF(Cartera[[#This Row],[Mas de 9]]&gt;0,Cartera[[#This Row],[Dias]],0)</f>
        <v>0</v>
      </c>
      <c r="T425" s="191">
        <f>IF(Cartera[[#This Row],[Dias]]&gt;99,Cartera[[#This Row],[Total vencido]],0)</f>
        <v>0</v>
      </c>
      <c r="U425" s="191">
        <f>IF(Cartera[[#This Row],[Mas de 100]]&gt;0,Cartera[[#This Row],[Dias]],0)</f>
        <v>0</v>
      </c>
      <c r="V425" s="191">
        <f>Cartera[[#This Row],[Vencimiento]]-Cartera[[#This Row],[Emision]]</f>
        <v>29.999490740738111</v>
      </c>
      <c r="W42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5" s="204" t="str">
        <f>_xlfn.XLOOKUP(Cartera[[#This Row],[Nombre tercero]],Vendedor[Nombre],Vendedor[Vendedor],"",0,-1)</f>
        <v>WILLIAM DARIO PADILLA</v>
      </c>
      <c r="Y425" s="204"/>
    </row>
    <row r="426" spans="1:25" ht="21" customHeight="1">
      <c r="A426" s="12" t="s">
        <v>1166</v>
      </c>
      <c r="B426" s="199" t="s">
        <v>1210</v>
      </c>
      <c r="C426" s="200">
        <v>23761</v>
      </c>
      <c r="D426" s="54">
        <v>11</v>
      </c>
      <c r="E426" s="202">
        <v>46022.306863425925</v>
      </c>
      <c r="F426" s="202">
        <v>46030.30672453704</v>
      </c>
      <c r="G426" s="203">
        <v>6</v>
      </c>
      <c r="H426" s="203">
        <v>717800</v>
      </c>
      <c r="I426" s="203">
        <v>717800</v>
      </c>
      <c r="J426" s="203">
        <v>0</v>
      </c>
      <c r="K426" s="203">
        <v>717800</v>
      </c>
      <c r="L426" s="203">
        <v>0</v>
      </c>
      <c r="M426" s="203">
        <v>0</v>
      </c>
      <c r="N426" s="203">
        <v>0</v>
      </c>
      <c r="O426" s="203">
        <v>0</v>
      </c>
      <c r="P426" s="191">
        <f>SUM(Cartera[[#This Row],[1_a_8]:[&gt;30]])</f>
        <v>717800</v>
      </c>
      <c r="Q426" s="191">
        <f>+Cartera[[#This Row],[9_a_15]]+Cartera[[#This Row],[16_a_22]]+Cartera[[#This Row],[23_a_30]]</f>
        <v>0</v>
      </c>
      <c r="R426" s="191">
        <f>IF(Cartera[[#This Row],[Dias]]&gt;8,Cartera[[#This Row],[Total vencido]],0)</f>
        <v>0</v>
      </c>
      <c r="S426" s="191">
        <f>IF(Cartera[[#This Row],[Mas de 9]]&gt;0,Cartera[[#This Row],[Dias]],0)</f>
        <v>0</v>
      </c>
      <c r="T426" s="191">
        <f>IF(Cartera[[#This Row],[Dias]]&gt;99,Cartera[[#This Row],[Total vencido]],0)</f>
        <v>0</v>
      </c>
      <c r="U426" s="191">
        <f>IF(Cartera[[#This Row],[Mas de 100]]&gt;0,Cartera[[#This Row],[Dias]],0)</f>
        <v>0</v>
      </c>
      <c r="V426" s="191">
        <f>Cartera[[#This Row],[Vencimiento]]-Cartera[[#This Row],[Emision]]</f>
        <v>7.999861111115024</v>
      </c>
      <c r="W4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6" s="204" t="str">
        <f>_xlfn.XLOOKUP(Cartera[[#This Row],[Nombre tercero]],Vendedor[Nombre],Vendedor[Vendedor],"",0,-1)</f>
        <v>JENNY ANDREA DIAZ</v>
      </c>
      <c r="Y426" s="204"/>
    </row>
    <row r="427" spans="1:25" ht="21" customHeight="1">
      <c r="A427" s="12" t="s">
        <v>130</v>
      </c>
      <c r="B427" s="199" t="s">
        <v>1210</v>
      </c>
      <c r="C427" s="200">
        <v>22835</v>
      </c>
      <c r="D427" s="54">
        <v>1</v>
      </c>
      <c r="E427" s="202">
        <v>45992.173842592594</v>
      </c>
      <c r="F427" s="202">
        <v>46022.173842592594</v>
      </c>
      <c r="G427" s="203">
        <v>14</v>
      </c>
      <c r="H427" s="203">
        <v>29620</v>
      </c>
      <c r="I427" s="203">
        <v>29620</v>
      </c>
      <c r="J427" s="203">
        <v>0</v>
      </c>
      <c r="K427" s="203">
        <v>0</v>
      </c>
      <c r="L427" s="203">
        <v>29620</v>
      </c>
      <c r="M427" s="203">
        <v>0</v>
      </c>
      <c r="N427" s="203">
        <v>0</v>
      </c>
      <c r="O427" s="203">
        <v>0</v>
      </c>
      <c r="P427" s="191">
        <f>SUM(Cartera[[#This Row],[1_a_8]:[&gt;30]])</f>
        <v>29620</v>
      </c>
      <c r="Q427" s="191">
        <f>+Cartera[[#This Row],[9_a_15]]+Cartera[[#This Row],[16_a_22]]+Cartera[[#This Row],[23_a_30]]</f>
        <v>29620</v>
      </c>
      <c r="R427" s="191">
        <f>IF(Cartera[[#This Row],[Dias]]&gt;8,Cartera[[#This Row],[Total vencido]],0)</f>
        <v>29620</v>
      </c>
      <c r="S427" s="191">
        <f>IF(Cartera[[#This Row],[Mas de 9]]&gt;0,Cartera[[#This Row],[Dias]],0)</f>
        <v>14</v>
      </c>
      <c r="T427" s="191">
        <f>IF(Cartera[[#This Row],[Dias]]&gt;99,Cartera[[#This Row],[Total vencido]],0)</f>
        <v>0</v>
      </c>
      <c r="U427" s="191">
        <f>IF(Cartera[[#This Row],[Mas de 100]]&gt;0,Cartera[[#This Row],[Dias]],0)</f>
        <v>0</v>
      </c>
      <c r="V427" s="191">
        <f>Cartera[[#This Row],[Vencimiento]]-Cartera[[#This Row],[Emision]]</f>
        <v>30</v>
      </c>
      <c r="W4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7" s="204" t="str">
        <f>_xlfn.XLOOKUP(Cartera[[#This Row],[Nombre tercero]],Vendedor[Nombre],Vendedor[Vendedor],"",0,-1)</f>
        <v>ANGELA SILVESTRE</v>
      </c>
      <c r="Y427" s="204"/>
    </row>
    <row r="428" spans="1:25" ht="21" customHeight="1">
      <c r="A428" s="12" t="str">
        <f t="shared" ref="A428:A459" si="17">+A427</f>
        <v>COMERCIALIZADORA DE DESPOJOS CARNICOS DE COLOMBIA S.A.S</v>
      </c>
      <c r="B428" s="199" t="s">
        <v>1210</v>
      </c>
      <c r="C428" s="200">
        <v>22836</v>
      </c>
      <c r="D428" s="54">
        <v>1</v>
      </c>
      <c r="E428" s="202">
        <v>45992.175243055557</v>
      </c>
      <c r="F428" s="202">
        <v>46022.175243055557</v>
      </c>
      <c r="G428" s="203">
        <v>14</v>
      </c>
      <c r="H428" s="203">
        <v>3240</v>
      </c>
      <c r="I428" s="203">
        <v>3240</v>
      </c>
      <c r="J428" s="203">
        <v>0</v>
      </c>
      <c r="K428" s="203">
        <v>0</v>
      </c>
      <c r="L428" s="203">
        <v>3240</v>
      </c>
      <c r="M428" s="203">
        <v>0</v>
      </c>
      <c r="N428" s="203">
        <v>0</v>
      </c>
      <c r="O428" s="203">
        <v>0</v>
      </c>
      <c r="P428" s="191">
        <f>SUM(Cartera[[#This Row],[1_a_8]:[&gt;30]])</f>
        <v>3240</v>
      </c>
      <c r="Q428" s="191">
        <f>+Cartera[[#This Row],[9_a_15]]+Cartera[[#This Row],[16_a_22]]+Cartera[[#This Row],[23_a_30]]</f>
        <v>3240</v>
      </c>
      <c r="R428" s="191">
        <f>IF(Cartera[[#This Row],[Dias]]&gt;8,Cartera[[#This Row],[Total vencido]],0)</f>
        <v>3240</v>
      </c>
      <c r="S428" s="191">
        <f>IF(Cartera[[#This Row],[Mas de 9]]&gt;0,Cartera[[#This Row],[Dias]],0)</f>
        <v>14</v>
      </c>
      <c r="T428" s="191">
        <f>IF(Cartera[[#This Row],[Dias]]&gt;99,Cartera[[#This Row],[Total vencido]],0)</f>
        <v>0</v>
      </c>
      <c r="U428" s="191">
        <f>IF(Cartera[[#This Row],[Mas de 100]]&gt;0,Cartera[[#This Row],[Dias]],0)</f>
        <v>0</v>
      </c>
      <c r="V428" s="191">
        <f>Cartera[[#This Row],[Vencimiento]]-Cartera[[#This Row],[Emision]]</f>
        <v>30</v>
      </c>
      <c r="W42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8" s="204" t="str">
        <f>_xlfn.XLOOKUP(Cartera[[#This Row],[Nombre tercero]],Vendedor[Nombre],Vendedor[Vendedor],"",0,-1)</f>
        <v>ANGELA SILVESTRE</v>
      </c>
      <c r="Y428" s="204"/>
    </row>
    <row r="429" spans="1:25" ht="21" customHeight="1">
      <c r="A429" s="12" t="str">
        <f t="shared" si="17"/>
        <v>COMERCIALIZADORA DE DESPOJOS CARNICOS DE COLOMBIA S.A.S</v>
      </c>
      <c r="B429" s="199" t="s">
        <v>1210</v>
      </c>
      <c r="C429" s="200">
        <v>22837</v>
      </c>
      <c r="D429" s="54">
        <v>1</v>
      </c>
      <c r="E429" s="202">
        <v>45992.176921296297</v>
      </c>
      <c r="F429" s="202">
        <v>46022.176921296297</v>
      </c>
      <c r="G429" s="203">
        <v>14</v>
      </c>
      <c r="H429" s="203">
        <v>1062.5</v>
      </c>
      <c r="I429" s="203">
        <v>1062.5</v>
      </c>
      <c r="J429" s="203">
        <v>0</v>
      </c>
      <c r="K429" s="203">
        <v>0</v>
      </c>
      <c r="L429" s="203">
        <v>1062.5</v>
      </c>
      <c r="M429" s="203">
        <v>0</v>
      </c>
      <c r="N429" s="203">
        <v>0</v>
      </c>
      <c r="O429" s="203">
        <v>0</v>
      </c>
      <c r="P429" s="191">
        <f>SUM(Cartera[[#This Row],[1_a_8]:[&gt;30]])</f>
        <v>1062.5</v>
      </c>
      <c r="Q429" s="191">
        <f>+Cartera[[#This Row],[9_a_15]]+Cartera[[#This Row],[16_a_22]]+Cartera[[#This Row],[23_a_30]]</f>
        <v>1062.5</v>
      </c>
      <c r="R429" s="191">
        <f>IF(Cartera[[#This Row],[Dias]]&gt;8,Cartera[[#This Row],[Total vencido]],0)</f>
        <v>1062.5</v>
      </c>
      <c r="S429" s="191">
        <f>IF(Cartera[[#This Row],[Mas de 9]]&gt;0,Cartera[[#This Row],[Dias]],0)</f>
        <v>14</v>
      </c>
      <c r="T429" s="191">
        <f>IF(Cartera[[#This Row],[Dias]]&gt;99,Cartera[[#This Row],[Total vencido]],0)</f>
        <v>0</v>
      </c>
      <c r="U429" s="191">
        <f>IF(Cartera[[#This Row],[Mas de 100]]&gt;0,Cartera[[#This Row],[Dias]],0)</f>
        <v>0</v>
      </c>
      <c r="V429" s="191">
        <f>Cartera[[#This Row],[Vencimiento]]-Cartera[[#This Row],[Emision]]</f>
        <v>30</v>
      </c>
      <c r="W42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9" s="204" t="str">
        <f>_xlfn.XLOOKUP(Cartera[[#This Row],[Nombre tercero]],Vendedor[Nombre],Vendedor[Vendedor],"",0,-1)</f>
        <v>ANGELA SILVESTRE</v>
      </c>
      <c r="Y429" s="204"/>
    </row>
    <row r="430" spans="1:25" ht="21" customHeight="1">
      <c r="A430" s="12" t="str">
        <f t="shared" si="17"/>
        <v>COMERCIALIZADORA DE DESPOJOS CARNICOS DE COLOMBIA S.A.S</v>
      </c>
      <c r="B430" s="199" t="s">
        <v>1210</v>
      </c>
      <c r="C430" s="200">
        <v>22858</v>
      </c>
      <c r="D430" s="54">
        <v>1</v>
      </c>
      <c r="E430" s="202">
        <v>45992.281134259261</v>
      </c>
      <c r="F430" s="202">
        <v>46022.281134259261</v>
      </c>
      <c r="G430" s="203">
        <v>14</v>
      </c>
      <c r="H430" s="203">
        <v>19400</v>
      </c>
      <c r="I430" s="203">
        <v>19400</v>
      </c>
      <c r="J430" s="203">
        <v>0</v>
      </c>
      <c r="K430" s="203">
        <v>0</v>
      </c>
      <c r="L430" s="203">
        <v>19400</v>
      </c>
      <c r="M430" s="203">
        <v>0</v>
      </c>
      <c r="N430" s="203">
        <v>0</v>
      </c>
      <c r="O430" s="203">
        <v>0</v>
      </c>
      <c r="P430" s="191">
        <f>SUM(Cartera[[#This Row],[1_a_8]:[&gt;30]])</f>
        <v>19400</v>
      </c>
      <c r="Q430" s="191">
        <f>+Cartera[[#This Row],[9_a_15]]+Cartera[[#This Row],[16_a_22]]+Cartera[[#This Row],[23_a_30]]</f>
        <v>19400</v>
      </c>
      <c r="R430" s="191">
        <f>IF(Cartera[[#This Row],[Dias]]&gt;8,Cartera[[#This Row],[Total vencido]],0)</f>
        <v>19400</v>
      </c>
      <c r="S430" s="191">
        <f>IF(Cartera[[#This Row],[Mas de 9]]&gt;0,Cartera[[#This Row],[Dias]],0)</f>
        <v>14</v>
      </c>
      <c r="T430" s="191">
        <f>IF(Cartera[[#This Row],[Dias]]&gt;99,Cartera[[#This Row],[Total vencido]],0)</f>
        <v>0</v>
      </c>
      <c r="U430" s="191">
        <f>IF(Cartera[[#This Row],[Mas de 100]]&gt;0,Cartera[[#This Row],[Dias]],0)</f>
        <v>0</v>
      </c>
      <c r="V430" s="191">
        <f>Cartera[[#This Row],[Vencimiento]]-Cartera[[#This Row],[Emision]]</f>
        <v>30</v>
      </c>
      <c r="W43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0" s="204" t="str">
        <f>_xlfn.XLOOKUP(Cartera[[#This Row],[Nombre tercero]],Vendedor[Nombre],Vendedor[Vendedor],"",0,-1)</f>
        <v>ANGELA SILVESTRE</v>
      </c>
      <c r="Y430" s="204"/>
    </row>
    <row r="431" spans="1:25" ht="21" customHeight="1">
      <c r="A431" s="12" t="str">
        <f t="shared" si="17"/>
        <v>COMERCIALIZADORA DE DESPOJOS CARNICOS DE COLOMBIA S.A.S</v>
      </c>
      <c r="B431" s="199" t="s">
        <v>1208</v>
      </c>
      <c r="C431" s="200">
        <v>18037</v>
      </c>
      <c r="D431" s="54">
        <v>1</v>
      </c>
      <c r="E431" s="202">
        <v>45992.464687500003</v>
      </c>
      <c r="F431" s="202">
        <v>46022.464687500003</v>
      </c>
      <c r="G431" s="203">
        <v>14</v>
      </c>
      <c r="H431" s="203">
        <v>81940</v>
      </c>
      <c r="I431" s="203">
        <v>81940</v>
      </c>
      <c r="J431" s="203">
        <v>0</v>
      </c>
      <c r="K431" s="203">
        <v>0</v>
      </c>
      <c r="L431" s="203">
        <v>81940</v>
      </c>
      <c r="M431" s="203">
        <v>0</v>
      </c>
      <c r="N431" s="203">
        <v>0</v>
      </c>
      <c r="O431" s="203">
        <v>0</v>
      </c>
      <c r="P431" s="191">
        <f>SUM(Cartera[[#This Row],[1_a_8]:[&gt;30]])</f>
        <v>81940</v>
      </c>
      <c r="Q431" s="191">
        <f>+Cartera[[#This Row],[9_a_15]]+Cartera[[#This Row],[16_a_22]]+Cartera[[#This Row],[23_a_30]]</f>
        <v>81940</v>
      </c>
      <c r="R431" s="191">
        <f>IF(Cartera[[#This Row],[Dias]]&gt;8,Cartera[[#This Row],[Total vencido]],0)</f>
        <v>81940</v>
      </c>
      <c r="S431" s="191">
        <f>IF(Cartera[[#This Row],[Mas de 9]]&gt;0,Cartera[[#This Row],[Dias]],0)</f>
        <v>14</v>
      </c>
      <c r="T431" s="191">
        <f>IF(Cartera[[#This Row],[Dias]]&gt;99,Cartera[[#This Row],[Total vencido]],0)</f>
        <v>0</v>
      </c>
      <c r="U431" s="191">
        <f>IF(Cartera[[#This Row],[Mas de 100]]&gt;0,Cartera[[#This Row],[Dias]],0)</f>
        <v>0</v>
      </c>
      <c r="V431" s="191">
        <f>Cartera[[#This Row],[Vencimiento]]-Cartera[[#This Row],[Emision]]</f>
        <v>30</v>
      </c>
      <c r="W4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1" s="204" t="str">
        <f>_xlfn.XLOOKUP(Cartera[[#This Row],[Nombre tercero]],Vendedor[Nombre],Vendedor[Vendedor],"",0,-1)</f>
        <v>ANGELA SILVESTRE</v>
      </c>
      <c r="Y431" s="204"/>
    </row>
    <row r="432" spans="1:25" ht="21" customHeight="1">
      <c r="A432" s="12" t="str">
        <f t="shared" si="17"/>
        <v>COMERCIALIZADORA DE DESPOJOS CARNICOS DE COLOMBIA S.A.S</v>
      </c>
      <c r="B432" s="199" t="s">
        <v>1208</v>
      </c>
      <c r="C432" s="200">
        <v>18038</v>
      </c>
      <c r="D432" s="54">
        <v>1</v>
      </c>
      <c r="E432" s="198">
        <v>45992.514074074075</v>
      </c>
      <c r="F432" s="198">
        <v>46022.514074074075</v>
      </c>
      <c r="G432" s="54">
        <v>14</v>
      </c>
      <c r="H432" s="54">
        <v>33340</v>
      </c>
      <c r="I432" s="54">
        <v>33340</v>
      </c>
      <c r="J432" s="54">
        <v>0</v>
      </c>
      <c r="K432" s="54">
        <v>0</v>
      </c>
      <c r="L432" s="54">
        <v>33340</v>
      </c>
      <c r="M432" s="54">
        <v>0</v>
      </c>
      <c r="N432" s="54">
        <v>0</v>
      </c>
      <c r="O432" s="54">
        <v>0</v>
      </c>
      <c r="P432" s="30">
        <f>SUM(Cartera[[#This Row],[1_a_8]:[&gt;30]])</f>
        <v>33340</v>
      </c>
      <c r="Q432" s="30">
        <f>+Cartera[[#This Row],[9_a_15]]+Cartera[[#This Row],[16_a_22]]+Cartera[[#This Row],[23_a_30]]</f>
        <v>33340</v>
      </c>
      <c r="R432" s="30">
        <f>IF(Cartera[[#This Row],[Dias]]&gt;8,Cartera[[#This Row],[Total vencido]],0)</f>
        <v>33340</v>
      </c>
      <c r="S432" s="30">
        <f>IF(Cartera[[#This Row],[Mas de 9]]&gt;0,Cartera[[#This Row],[Dias]],0)</f>
        <v>14</v>
      </c>
      <c r="T432" s="30">
        <f>IF(Cartera[[#This Row],[Dias]]&gt;99,Cartera[[#This Row],[Total vencido]],0)</f>
        <v>0</v>
      </c>
      <c r="U432" s="30">
        <f>IF(Cartera[[#This Row],[Mas de 100]]&gt;0,Cartera[[#This Row],[Dias]],0)</f>
        <v>0</v>
      </c>
      <c r="V432" s="30">
        <f>Cartera[[#This Row],[Vencimiento]]-Cartera[[#This Row],[Emision]]</f>
        <v>30</v>
      </c>
      <c r="W43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2" s="205" t="str">
        <f>_xlfn.XLOOKUP(Cartera[[#This Row],[Nombre tercero]],Vendedor[Nombre],Vendedor[Vendedor],"",0,-1)</f>
        <v>ANGELA SILVESTRE</v>
      </c>
      <c r="Y432" s="204"/>
    </row>
    <row r="433" spans="1:25" ht="21" customHeight="1">
      <c r="A433" s="12" t="str">
        <f t="shared" si="17"/>
        <v>COMERCIALIZADORA DE DESPOJOS CARNICOS DE COLOMBIA S.A.S</v>
      </c>
      <c r="B433" s="199" t="s">
        <v>1210</v>
      </c>
      <c r="C433" s="200">
        <v>22897</v>
      </c>
      <c r="D433" s="54">
        <v>1</v>
      </c>
      <c r="E433" s="198">
        <v>45993.463206018518</v>
      </c>
      <c r="F433" s="198">
        <v>46023.463206018518</v>
      </c>
      <c r="G433" s="54">
        <v>13</v>
      </c>
      <c r="H433" s="54">
        <v>1687.5</v>
      </c>
      <c r="I433" s="54">
        <v>1687.5</v>
      </c>
      <c r="J433" s="54">
        <v>0</v>
      </c>
      <c r="K433" s="54">
        <v>0</v>
      </c>
      <c r="L433" s="54">
        <v>1687.5</v>
      </c>
      <c r="M433" s="54">
        <v>0</v>
      </c>
      <c r="N433" s="54">
        <v>0</v>
      </c>
      <c r="O433" s="54">
        <v>0</v>
      </c>
      <c r="P433" s="30">
        <f>SUM(Cartera[[#This Row],[1_a_8]:[&gt;30]])</f>
        <v>1687.5</v>
      </c>
      <c r="Q433" s="30">
        <f>+Cartera[[#This Row],[9_a_15]]+Cartera[[#This Row],[16_a_22]]+Cartera[[#This Row],[23_a_30]]</f>
        <v>1687.5</v>
      </c>
      <c r="R433" s="30">
        <f>IF(Cartera[[#This Row],[Dias]]&gt;8,Cartera[[#This Row],[Total vencido]],0)</f>
        <v>1687.5</v>
      </c>
      <c r="S433" s="30">
        <f>IF(Cartera[[#This Row],[Mas de 9]]&gt;0,Cartera[[#This Row],[Dias]],0)</f>
        <v>13</v>
      </c>
      <c r="T433" s="30">
        <f>IF(Cartera[[#This Row],[Dias]]&gt;99,Cartera[[#This Row],[Total vencido]],0)</f>
        <v>0</v>
      </c>
      <c r="U433" s="30">
        <f>IF(Cartera[[#This Row],[Mas de 100]]&gt;0,Cartera[[#This Row],[Dias]],0)</f>
        <v>0</v>
      </c>
      <c r="V433" s="31">
        <f>Cartera[[#This Row],[Vencimiento]]-Cartera[[#This Row],[Emision]]</f>
        <v>30</v>
      </c>
      <c r="W43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3" s="205" t="str">
        <f>_xlfn.XLOOKUP(Cartera[[#This Row],[Nombre tercero]],Vendedor[Nombre],Vendedor[Vendedor],"",0,-1)</f>
        <v>ANGELA SILVESTRE</v>
      </c>
      <c r="Y433" s="204"/>
    </row>
    <row r="434" spans="1:25" ht="21" customHeight="1">
      <c r="A434" s="12" t="str">
        <f t="shared" si="17"/>
        <v>COMERCIALIZADORA DE DESPOJOS CARNICOS DE COLOMBIA S.A.S</v>
      </c>
      <c r="B434" s="199" t="s">
        <v>1208</v>
      </c>
      <c r="C434" s="200">
        <v>18088</v>
      </c>
      <c r="D434" s="54">
        <v>1</v>
      </c>
      <c r="E434" s="198">
        <v>45993.588680555556</v>
      </c>
      <c r="F434" s="198">
        <v>46023.588680555556</v>
      </c>
      <c r="G434" s="54">
        <v>13</v>
      </c>
      <c r="H434" s="54">
        <v>12780</v>
      </c>
      <c r="I434" s="54">
        <v>12780</v>
      </c>
      <c r="J434" s="54">
        <v>0</v>
      </c>
      <c r="K434" s="54">
        <v>0</v>
      </c>
      <c r="L434" s="54">
        <v>12780</v>
      </c>
      <c r="M434" s="54">
        <v>0</v>
      </c>
      <c r="N434" s="54">
        <v>0</v>
      </c>
      <c r="O434" s="54">
        <v>0</v>
      </c>
      <c r="P434" s="191">
        <f>SUM(Cartera[[#This Row],[1_a_8]:[&gt;30]])</f>
        <v>12780</v>
      </c>
      <c r="Q434" s="191">
        <f>+Cartera[[#This Row],[9_a_15]]+Cartera[[#This Row],[16_a_22]]+Cartera[[#This Row],[23_a_30]]</f>
        <v>12780</v>
      </c>
      <c r="R434" s="191">
        <f>IF(Cartera[[#This Row],[Dias]]&gt;8,Cartera[[#This Row],[Total vencido]],0)</f>
        <v>12780</v>
      </c>
      <c r="S434" s="191">
        <f>IF(Cartera[[#This Row],[Mas de 9]]&gt;0,Cartera[[#This Row],[Dias]],0)</f>
        <v>13</v>
      </c>
      <c r="T434" s="191">
        <f>IF(Cartera[[#This Row],[Dias]]&gt;99,Cartera[[#This Row],[Total vencido]],0)</f>
        <v>0</v>
      </c>
      <c r="U434" s="191">
        <f>IF(Cartera[[#This Row],[Mas de 100]]&gt;0,Cartera[[#This Row],[Dias]],0)</f>
        <v>0</v>
      </c>
      <c r="V434" s="191">
        <f>Cartera[[#This Row],[Vencimiento]]-Cartera[[#This Row],[Emision]]</f>
        <v>30</v>
      </c>
      <c r="W43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4" s="204" t="str">
        <f>_xlfn.XLOOKUP(Cartera[[#This Row],[Nombre tercero]],Vendedor[Nombre],Vendedor[Vendedor],"",0,-1)</f>
        <v>ANGELA SILVESTRE</v>
      </c>
      <c r="Y434" s="204"/>
    </row>
    <row r="435" spans="1:25" ht="21" customHeight="1">
      <c r="A435" s="12" t="str">
        <f t="shared" si="17"/>
        <v>COMERCIALIZADORA DE DESPOJOS CARNICOS DE COLOMBIA S.A.S</v>
      </c>
      <c r="B435" s="199" t="s">
        <v>1210</v>
      </c>
      <c r="C435" s="200">
        <v>22919</v>
      </c>
      <c r="D435" s="54">
        <v>1</v>
      </c>
      <c r="E435" s="198">
        <v>45994.357187499998</v>
      </c>
      <c r="F435" s="198">
        <v>46024.357187499998</v>
      </c>
      <c r="G435" s="54">
        <v>12</v>
      </c>
      <c r="H435" s="54">
        <v>21660</v>
      </c>
      <c r="I435" s="54">
        <v>21660</v>
      </c>
      <c r="J435" s="54">
        <v>0</v>
      </c>
      <c r="K435" s="54">
        <v>0</v>
      </c>
      <c r="L435" s="54">
        <v>21660</v>
      </c>
      <c r="M435" s="54">
        <v>0</v>
      </c>
      <c r="N435" s="54">
        <v>0</v>
      </c>
      <c r="O435" s="54">
        <v>0</v>
      </c>
      <c r="P435" s="191">
        <f>SUM(Cartera[[#This Row],[1_a_8]:[&gt;30]])</f>
        <v>21660</v>
      </c>
      <c r="Q435" s="191">
        <f>+Cartera[[#This Row],[9_a_15]]+Cartera[[#This Row],[16_a_22]]+Cartera[[#This Row],[23_a_30]]</f>
        <v>21660</v>
      </c>
      <c r="R435" s="191">
        <f>IF(Cartera[[#This Row],[Dias]]&gt;8,Cartera[[#This Row],[Total vencido]],0)</f>
        <v>21660</v>
      </c>
      <c r="S435" s="191">
        <f>IF(Cartera[[#This Row],[Mas de 9]]&gt;0,Cartera[[#This Row],[Dias]],0)</f>
        <v>12</v>
      </c>
      <c r="T435" s="191">
        <f>IF(Cartera[[#This Row],[Dias]]&gt;99,Cartera[[#This Row],[Total vencido]],0)</f>
        <v>0</v>
      </c>
      <c r="U435" s="191">
        <f>IF(Cartera[[#This Row],[Mas de 100]]&gt;0,Cartera[[#This Row],[Dias]],0)</f>
        <v>0</v>
      </c>
      <c r="V435" s="191">
        <f>Cartera[[#This Row],[Vencimiento]]-Cartera[[#This Row],[Emision]]</f>
        <v>30</v>
      </c>
      <c r="W43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5" s="204" t="str">
        <f>_xlfn.XLOOKUP(Cartera[[#This Row],[Nombre tercero]],Vendedor[Nombre],Vendedor[Vendedor],"",0,-1)</f>
        <v>ANGELA SILVESTRE</v>
      </c>
      <c r="Y435" s="204"/>
    </row>
    <row r="436" spans="1:25" ht="21" customHeight="1">
      <c r="A436" s="12" t="str">
        <f t="shared" si="17"/>
        <v>COMERCIALIZADORA DE DESPOJOS CARNICOS DE COLOMBIA S.A.S</v>
      </c>
      <c r="B436" s="199" t="s">
        <v>1208</v>
      </c>
      <c r="C436" s="200">
        <v>18125</v>
      </c>
      <c r="D436" s="54">
        <v>1</v>
      </c>
      <c r="E436" s="198">
        <v>45994.504537037035</v>
      </c>
      <c r="F436" s="198">
        <v>46024.504537037035</v>
      </c>
      <c r="G436" s="54">
        <v>12</v>
      </c>
      <c r="H436" s="54">
        <v>39300</v>
      </c>
      <c r="I436" s="54">
        <v>39300</v>
      </c>
      <c r="J436" s="54">
        <v>0</v>
      </c>
      <c r="K436" s="54">
        <v>0</v>
      </c>
      <c r="L436" s="54">
        <v>39300</v>
      </c>
      <c r="M436" s="54">
        <v>0</v>
      </c>
      <c r="N436" s="54">
        <v>0</v>
      </c>
      <c r="O436" s="54">
        <v>0</v>
      </c>
      <c r="P436" s="191">
        <f>SUM(Cartera[[#This Row],[1_a_8]:[&gt;30]])</f>
        <v>39300</v>
      </c>
      <c r="Q436" s="191">
        <f>+Cartera[[#This Row],[9_a_15]]+Cartera[[#This Row],[16_a_22]]+Cartera[[#This Row],[23_a_30]]</f>
        <v>39300</v>
      </c>
      <c r="R436" s="191">
        <f>IF(Cartera[[#This Row],[Dias]]&gt;8,Cartera[[#This Row],[Total vencido]],0)</f>
        <v>39300</v>
      </c>
      <c r="S436" s="191">
        <f>IF(Cartera[[#This Row],[Mas de 9]]&gt;0,Cartera[[#This Row],[Dias]],0)</f>
        <v>12</v>
      </c>
      <c r="T436" s="191">
        <f>IF(Cartera[[#This Row],[Dias]]&gt;99,Cartera[[#This Row],[Total vencido]],0)</f>
        <v>0</v>
      </c>
      <c r="U436" s="191">
        <f>IF(Cartera[[#This Row],[Mas de 100]]&gt;0,Cartera[[#This Row],[Dias]],0)</f>
        <v>0</v>
      </c>
      <c r="V436" s="191">
        <f>Cartera[[#This Row],[Vencimiento]]-Cartera[[#This Row],[Emision]]</f>
        <v>30</v>
      </c>
      <c r="W43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6" s="204" t="str">
        <f>_xlfn.XLOOKUP(Cartera[[#This Row],[Nombre tercero]],Vendedor[Nombre],Vendedor[Vendedor],"",0,-1)</f>
        <v>ANGELA SILVESTRE</v>
      </c>
      <c r="Y436" s="204"/>
    </row>
    <row r="437" spans="1:25" ht="21" customHeight="1">
      <c r="A437" s="12" t="str">
        <f t="shared" si="17"/>
        <v>COMERCIALIZADORA DE DESPOJOS CARNICOS DE COLOMBIA S.A.S</v>
      </c>
      <c r="B437" s="199" t="s">
        <v>1210</v>
      </c>
      <c r="C437" s="200">
        <v>22960</v>
      </c>
      <c r="D437" s="54">
        <v>1</v>
      </c>
      <c r="E437" s="198">
        <v>45995.382719907408</v>
      </c>
      <c r="F437" s="198">
        <v>46025.382719907408</v>
      </c>
      <c r="G437" s="54">
        <v>11</v>
      </c>
      <c r="H437" s="54">
        <v>15100</v>
      </c>
      <c r="I437" s="54">
        <v>15100</v>
      </c>
      <c r="J437" s="54">
        <v>0</v>
      </c>
      <c r="K437" s="54">
        <v>0</v>
      </c>
      <c r="L437" s="54">
        <v>15100</v>
      </c>
      <c r="M437" s="54">
        <v>0</v>
      </c>
      <c r="N437" s="54">
        <v>0</v>
      </c>
      <c r="O437" s="54">
        <v>0</v>
      </c>
      <c r="P437" s="191">
        <f>SUM(Cartera[[#This Row],[1_a_8]:[&gt;30]])</f>
        <v>15100</v>
      </c>
      <c r="Q437" s="191">
        <f>+Cartera[[#This Row],[9_a_15]]+Cartera[[#This Row],[16_a_22]]+Cartera[[#This Row],[23_a_30]]</f>
        <v>15100</v>
      </c>
      <c r="R437" s="191">
        <f>IF(Cartera[[#This Row],[Dias]]&gt;8,Cartera[[#This Row],[Total vencido]],0)</f>
        <v>15100</v>
      </c>
      <c r="S437" s="191">
        <f>IF(Cartera[[#This Row],[Mas de 9]]&gt;0,Cartera[[#This Row],[Dias]],0)</f>
        <v>11</v>
      </c>
      <c r="T437" s="191">
        <f>IF(Cartera[[#This Row],[Dias]]&gt;99,Cartera[[#This Row],[Total vencido]],0)</f>
        <v>0</v>
      </c>
      <c r="U437" s="191">
        <f>IF(Cartera[[#This Row],[Mas de 100]]&gt;0,Cartera[[#This Row],[Dias]],0)</f>
        <v>0</v>
      </c>
      <c r="V437" s="191">
        <f>Cartera[[#This Row],[Vencimiento]]-Cartera[[#This Row],[Emision]]</f>
        <v>30</v>
      </c>
      <c r="W43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7" s="204" t="str">
        <f>_xlfn.XLOOKUP(Cartera[[#This Row],[Nombre tercero]],Vendedor[Nombre],Vendedor[Vendedor],"",0,-1)</f>
        <v>ANGELA SILVESTRE</v>
      </c>
      <c r="Y437" s="204"/>
    </row>
    <row r="438" spans="1:25" ht="21" customHeight="1">
      <c r="A438" s="12" t="str">
        <f t="shared" si="17"/>
        <v>COMERCIALIZADORA DE DESPOJOS CARNICOS DE COLOMBIA S.A.S</v>
      </c>
      <c r="B438" s="199" t="s">
        <v>1210</v>
      </c>
      <c r="C438" s="200">
        <v>22961</v>
      </c>
      <c r="D438" s="54">
        <v>1</v>
      </c>
      <c r="E438" s="202">
        <v>45995.388391203705</v>
      </c>
      <c r="F438" s="202">
        <v>46025.388391203705</v>
      </c>
      <c r="G438" s="203">
        <v>11</v>
      </c>
      <c r="H438" s="203">
        <v>290</v>
      </c>
      <c r="I438" s="203">
        <v>290</v>
      </c>
      <c r="J438" s="203">
        <v>0</v>
      </c>
      <c r="K438" s="203">
        <v>0</v>
      </c>
      <c r="L438" s="203">
        <v>290</v>
      </c>
      <c r="M438" s="203">
        <v>0</v>
      </c>
      <c r="N438" s="203">
        <v>0</v>
      </c>
      <c r="O438" s="203">
        <v>0</v>
      </c>
      <c r="P438" s="191">
        <f>SUM(Cartera[[#This Row],[1_a_8]:[&gt;30]])</f>
        <v>290</v>
      </c>
      <c r="Q438" s="191">
        <f>+Cartera[[#This Row],[9_a_15]]+Cartera[[#This Row],[16_a_22]]+Cartera[[#This Row],[23_a_30]]</f>
        <v>290</v>
      </c>
      <c r="R438" s="191">
        <f>IF(Cartera[[#This Row],[Dias]]&gt;8,Cartera[[#This Row],[Total vencido]],0)</f>
        <v>290</v>
      </c>
      <c r="S438" s="191">
        <f>IF(Cartera[[#This Row],[Mas de 9]]&gt;0,Cartera[[#This Row],[Dias]],0)</f>
        <v>11</v>
      </c>
      <c r="T438" s="191">
        <f>IF(Cartera[[#This Row],[Dias]]&gt;99,Cartera[[#This Row],[Total vencido]],0)</f>
        <v>0</v>
      </c>
      <c r="U438" s="191">
        <f>IF(Cartera[[#This Row],[Mas de 100]]&gt;0,Cartera[[#This Row],[Dias]],0)</f>
        <v>0</v>
      </c>
      <c r="V438" s="191">
        <f>Cartera[[#This Row],[Vencimiento]]-Cartera[[#This Row],[Emision]]</f>
        <v>30</v>
      </c>
      <c r="W43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8" s="204" t="str">
        <f>_xlfn.XLOOKUP(Cartera[[#This Row],[Nombre tercero]],Vendedor[Nombre],Vendedor[Vendedor],"",0,-1)</f>
        <v>ANGELA SILVESTRE</v>
      </c>
      <c r="Y438" s="204"/>
    </row>
    <row r="439" spans="1:25" ht="21" customHeight="1">
      <c r="A439" s="12" t="str">
        <f t="shared" si="17"/>
        <v>COMERCIALIZADORA DE DESPOJOS CARNICOS DE COLOMBIA S.A.S</v>
      </c>
      <c r="B439" s="262" t="s">
        <v>1210</v>
      </c>
      <c r="C439" s="263">
        <v>23000</v>
      </c>
      <c r="D439" s="264">
        <v>1</v>
      </c>
      <c r="E439" s="281">
        <v>45996.393495370372</v>
      </c>
      <c r="F439" s="281">
        <v>46026.393495370372</v>
      </c>
      <c r="G439" s="282">
        <v>10</v>
      </c>
      <c r="H439" s="282">
        <v>11530</v>
      </c>
      <c r="I439" s="282">
        <v>11530</v>
      </c>
      <c r="J439" s="282">
        <v>0</v>
      </c>
      <c r="K439" s="282">
        <v>0</v>
      </c>
      <c r="L439" s="282">
        <v>11530</v>
      </c>
      <c r="M439" s="282">
        <v>0</v>
      </c>
      <c r="N439" s="282">
        <v>0</v>
      </c>
      <c r="O439" s="282">
        <v>0</v>
      </c>
      <c r="P439" s="275">
        <f>SUM(Cartera[[#This Row],[1_a_8]:[&gt;30]])</f>
        <v>11530</v>
      </c>
      <c r="Q439" s="275">
        <f>+Cartera[[#This Row],[9_a_15]]+Cartera[[#This Row],[16_a_22]]+Cartera[[#This Row],[23_a_30]]</f>
        <v>11530</v>
      </c>
      <c r="R439" s="275">
        <f>IF(Cartera[[#This Row],[Dias]]&gt;8,Cartera[[#This Row],[Total vencido]],0)</f>
        <v>11530</v>
      </c>
      <c r="S439" s="275">
        <f>IF(Cartera[[#This Row],[Mas de 9]]&gt;0,Cartera[[#This Row],[Dias]],0)</f>
        <v>10</v>
      </c>
      <c r="T439" s="275">
        <f>IF(Cartera[[#This Row],[Dias]]&gt;99,Cartera[[#This Row],[Total vencido]],0)</f>
        <v>0</v>
      </c>
      <c r="U439" s="275">
        <f>IF(Cartera[[#This Row],[Mas de 100]]&gt;0,Cartera[[#This Row],[Dias]],0)</f>
        <v>0</v>
      </c>
      <c r="V439" s="275">
        <f>Cartera[[#This Row],[Vencimiento]]-Cartera[[#This Row],[Emision]]</f>
        <v>30</v>
      </c>
      <c r="W439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9" s="204" t="str">
        <f>_xlfn.XLOOKUP(Cartera[[#This Row],[Nombre tercero]],Vendedor[Nombre],Vendedor[Vendedor],"",0,-1)</f>
        <v>ANGELA SILVESTRE</v>
      </c>
      <c r="Y439" s="204" t="s">
        <v>1564</v>
      </c>
    </row>
    <row r="440" spans="1:25" ht="21" customHeight="1">
      <c r="A440" s="12" t="str">
        <f t="shared" si="17"/>
        <v>COMERCIALIZADORA DE DESPOJOS CARNICOS DE COLOMBIA S.A.S</v>
      </c>
      <c r="B440" s="199" t="s">
        <v>1208</v>
      </c>
      <c r="C440" s="200">
        <v>18196</v>
      </c>
      <c r="D440" s="54">
        <v>1</v>
      </c>
      <c r="E440" s="202">
        <v>45996.412164351852</v>
      </c>
      <c r="F440" s="202">
        <v>46026.412164351852</v>
      </c>
      <c r="G440" s="203">
        <v>10</v>
      </c>
      <c r="H440" s="203">
        <v>39200</v>
      </c>
      <c r="I440" s="203">
        <v>39200</v>
      </c>
      <c r="J440" s="203">
        <v>0</v>
      </c>
      <c r="K440" s="203">
        <v>0</v>
      </c>
      <c r="L440" s="203">
        <v>39200</v>
      </c>
      <c r="M440" s="203">
        <v>0</v>
      </c>
      <c r="N440" s="203">
        <v>0</v>
      </c>
      <c r="O440" s="203">
        <v>0</v>
      </c>
      <c r="P440" s="191">
        <f>SUM(Cartera[[#This Row],[1_a_8]:[&gt;30]])</f>
        <v>39200</v>
      </c>
      <c r="Q440" s="191">
        <f>+Cartera[[#This Row],[9_a_15]]+Cartera[[#This Row],[16_a_22]]+Cartera[[#This Row],[23_a_30]]</f>
        <v>39200</v>
      </c>
      <c r="R440" s="191">
        <f>IF(Cartera[[#This Row],[Dias]]&gt;8,Cartera[[#This Row],[Total vencido]],0)</f>
        <v>39200</v>
      </c>
      <c r="S440" s="191">
        <f>IF(Cartera[[#This Row],[Mas de 9]]&gt;0,Cartera[[#This Row],[Dias]],0)</f>
        <v>10</v>
      </c>
      <c r="T440" s="191">
        <f>IF(Cartera[[#This Row],[Dias]]&gt;99,Cartera[[#This Row],[Total vencido]],0)</f>
        <v>0</v>
      </c>
      <c r="U440" s="191">
        <f>IF(Cartera[[#This Row],[Mas de 100]]&gt;0,Cartera[[#This Row],[Dias]],0)</f>
        <v>0</v>
      </c>
      <c r="V440" s="191">
        <f>Cartera[[#This Row],[Vencimiento]]-Cartera[[#This Row],[Emision]]</f>
        <v>30</v>
      </c>
      <c r="W44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0" s="204" t="str">
        <f>_xlfn.XLOOKUP(Cartera[[#This Row],[Nombre tercero]],Vendedor[Nombre],Vendedor[Vendedor],"",0,-1)</f>
        <v>ANGELA SILVESTRE</v>
      </c>
      <c r="Y440" s="204"/>
    </row>
    <row r="441" spans="1:25" ht="21" customHeight="1">
      <c r="A441" s="12" t="str">
        <f t="shared" si="17"/>
        <v>COMERCIALIZADORA DE DESPOJOS CARNICOS DE COLOMBIA S.A.S</v>
      </c>
      <c r="B441" s="199" t="s">
        <v>1210</v>
      </c>
      <c r="C441" s="200">
        <v>23068</v>
      </c>
      <c r="D441" s="54">
        <v>1</v>
      </c>
      <c r="E441" s="202">
        <v>46000.333564814813</v>
      </c>
      <c r="F441" s="202">
        <v>46030.333564814813</v>
      </c>
      <c r="G441" s="203">
        <v>6</v>
      </c>
      <c r="H441" s="203">
        <v>30400</v>
      </c>
      <c r="I441" s="203">
        <v>30400</v>
      </c>
      <c r="J441" s="203">
        <v>0</v>
      </c>
      <c r="K441" s="203">
        <v>30400</v>
      </c>
      <c r="L441" s="203">
        <v>0</v>
      </c>
      <c r="M441" s="203">
        <v>0</v>
      </c>
      <c r="N441" s="203">
        <v>0</v>
      </c>
      <c r="O441" s="203">
        <v>0</v>
      </c>
      <c r="P441" s="191">
        <f>SUM(Cartera[[#This Row],[1_a_8]:[&gt;30]])</f>
        <v>30400</v>
      </c>
      <c r="Q441" s="191">
        <f>+Cartera[[#This Row],[9_a_15]]+Cartera[[#This Row],[16_a_22]]+Cartera[[#This Row],[23_a_30]]</f>
        <v>0</v>
      </c>
      <c r="R441" s="191">
        <f>IF(Cartera[[#This Row],[Dias]]&gt;8,Cartera[[#This Row],[Total vencido]],0)</f>
        <v>0</v>
      </c>
      <c r="S441" s="191">
        <f>IF(Cartera[[#This Row],[Mas de 9]]&gt;0,Cartera[[#This Row],[Dias]],0)</f>
        <v>0</v>
      </c>
      <c r="T441" s="191">
        <f>IF(Cartera[[#This Row],[Dias]]&gt;99,Cartera[[#This Row],[Total vencido]],0)</f>
        <v>0</v>
      </c>
      <c r="U441" s="191">
        <f>IF(Cartera[[#This Row],[Mas de 100]]&gt;0,Cartera[[#This Row],[Dias]],0)</f>
        <v>0</v>
      </c>
      <c r="V441" s="191">
        <f>Cartera[[#This Row],[Vencimiento]]-Cartera[[#This Row],[Emision]]</f>
        <v>30</v>
      </c>
      <c r="W44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1" s="204" t="str">
        <f>_xlfn.XLOOKUP(Cartera[[#This Row],[Nombre tercero]],Vendedor[Nombre],Vendedor[Vendedor],"",0,-1)</f>
        <v>ANGELA SILVESTRE</v>
      </c>
      <c r="Y441" s="204"/>
    </row>
    <row r="442" spans="1:25" ht="21" customHeight="1">
      <c r="A442" s="12" t="str">
        <f t="shared" si="17"/>
        <v>COMERCIALIZADORA DE DESPOJOS CARNICOS DE COLOMBIA S.A.S</v>
      </c>
      <c r="B442" s="199" t="s">
        <v>1210</v>
      </c>
      <c r="C442" s="200">
        <v>23073</v>
      </c>
      <c r="D442" s="54">
        <v>1</v>
      </c>
      <c r="E442" s="202">
        <v>46000.339930555558</v>
      </c>
      <c r="F442" s="202">
        <v>46030.339930555558</v>
      </c>
      <c r="G442" s="203">
        <v>6</v>
      </c>
      <c r="H442" s="203">
        <v>50</v>
      </c>
      <c r="I442" s="203">
        <v>50</v>
      </c>
      <c r="J442" s="203">
        <v>0</v>
      </c>
      <c r="K442" s="203">
        <v>50</v>
      </c>
      <c r="L442" s="203">
        <v>0</v>
      </c>
      <c r="M442" s="203">
        <v>0</v>
      </c>
      <c r="N442" s="203">
        <v>0</v>
      </c>
      <c r="O442" s="203">
        <v>0</v>
      </c>
      <c r="P442" s="191">
        <f>SUM(Cartera[[#This Row],[1_a_8]:[&gt;30]])</f>
        <v>50</v>
      </c>
      <c r="Q442" s="191">
        <f>+Cartera[[#This Row],[9_a_15]]+Cartera[[#This Row],[16_a_22]]+Cartera[[#This Row],[23_a_30]]</f>
        <v>0</v>
      </c>
      <c r="R442" s="191">
        <f>IF(Cartera[[#This Row],[Dias]]&gt;8,Cartera[[#This Row],[Total vencido]],0)</f>
        <v>0</v>
      </c>
      <c r="S442" s="191">
        <f>IF(Cartera[[#This Row],[Mas de 9]]&gt;0,Cartera[[#This Row],[Dias]],0)</f>
        <v>0</v>
      </c>
      <c r="T442" s="191">
        <f>IF(Cartera[[#This Row],[Dias]]&gt;99,Cartera[[#This Row],[Total vencido]],0)</f>
        <v>0</v>
      </c>
      <c r="U442" s="191">
        <f>IF(Cartera[[#This Row],[Mas de 100]]&gt;0,Cartera[[#This Row],[Dias]],0)</f>
        <v>0</v>
      </c>
      <c r="V442" s="191">
        <f>Cartera[[#This Row],[Vencimiento]]-Cartera[[#This Row],[Emision]]</f>
        <v>30</v>
      </c>
      <c r="W44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2" s="204" t="str">
        <f>_xlfn.XLOOKUP(Cartera[[#This Row],[Nombre tercero]],Vendedor[Nombre],Vendedor[Vendedor],"",0,-1)</f>
        <v>ANGELA SILVESTRE</v>
      </c>
      <c r="Y442" s="204"/>
    </row>
    <row r="443" spans="1:25" ht="21" customHeight="1">
      <c r="A443" s="12" t="str">
        <f t="shared" si="17"/>
        <v>COMERCIALIZADORA DE DESPOJOS CARNICOS DE COLOMBIA S.A.S</v>
      </c>
      <c r="B443" s="199" t="s">
        <v>1208</v>
      </c>
      <c r="C443" s="200">
        <v>18291</v>
      </c>
      <c r="D443" s="54">
        <v>1</v>
      </c>
      <c r="E443" s="202">
        <v>46000.501840277779</v>
      </c>
      <c r="F443" s="202">
        <v>46030.501840277779</v>
      </c>
      <c r="G443" s="203">
        <v>6</v>
      </c>
      <c r="H443" s="203">
        <v>31580</v>
      </c>
      <c r="I443" s="203">
        <v>31580</v>
      </c>
      <c r="J443" s="203">
        <v>0</v>
      </c>
      <c r="K443" s="203">
        <v>31580</v>
      </c>
      <c r="L443" s="203">
        <v>0</v>
      </c>
      <c r="M443" s="203">
        <v>0</v>
      </c>
      <c r="N443" s="203">
        <v>0</v>
      </c>
      <c r="O443" s="203">
        <v>0</v>
      </c>
      <c r="P443" s="191">
        <f>SUM(Cartera[[#This Row],[1_a_8]:[&gt;30]])</f>
        <v>31580</v>
      </c>
      <c r="Q443" s="191">
        <f>+Cartera[[#This Row],[9_a_15]]+Cartera[[#This Row],[16_a_22]]+Cartera[[#This Row],[23_a_30]]</f>
        <v>0</v>
      </c>
      <c r="R443" s="191">
        <f>IF(Cartera[[#This Row],[Dias]]&gt;8,Cartera[[#This Row],[Total vencido]],0)</f>
        <v>0</v>
      </c>
      <c r="S443" s="191">
        <f>IF(Cartera[[#This Row],[Mas de 9]]&gt;0,Cartera[[#This Row],[Dias]],0)</f>
        <v>0</v>
      </c>
      <c r="T443" s="191">
        <f>IF(Cartera[[#This Row],[Dias]]&gt;99,Cartera[[#This Row],[Total vencido]],0)</f>
        <v>0</v>
      </c>
      <c r="U443" s="191">
        <f>IF(Cartera[[#This Row],[Mas de 100]]&gt;0,Cartera[[#This Row],[Dias]],0)</f>
        <v>0</v>
      </c>
      <c r="V443" s="191">
        <f>Cartera[[#This Row],[Vencimiento]]-Cartera[[#This Row],[Emision]]</f>
        <v>30</v>
      </c>
      <c r="W44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3" s="204" t="str">
        <f>_xlfn.XLOOKUP(Cartera[[#This Row],[Nombre tercero]],Vendedor[Nombre],Vendedor[Vendedor],"",0,-1)</f>
        <v>ANGELA SILVESTRE</v>
      </c>
      <c r="Y443" s="204"/>
    </row>
    <row r="444" spans="1:25" ht="21" customHeight="1">
      <c r="A444" s="12" t="str">
        <f t="shared" si="17"/>
        <v>COMERCIALIZADORA DE DESPOJOS CARNICOS DE COLOMBIA S.A.S</v>
      </c>
      <c r="B444" s="262" t="s">
        <v>1210</v>
      </c>
      <c r="C444" s="263">
        <v>23109</v>
      </c>
      <c r="D444" s="264">
        <v>1</v>
      </c>
      <c r="E444" s="281">
        <v>46001.337442129632</v>
      </c>
      <c r="F444" s="281">
        <v>46031.337442129632</v>
      </c>
      <c r="G444" s="282">
        <v>5</v>
      </c>
      <c r="H444" s="282">
        <v>29340</v>
      </c>
      <c r="I444" s="282">
        <v>29340</v>
      </c>
      <c r="J444" s="282">
        <v>0</v>
      </c>
      <c r="K444" s="282">
        <v>29340</v>
      </c>
      <c r="L444" s="282">
        <v>0</v>
      </c>
      <c r="M444" s="282">
        <v>0</v>
      </c>
      <c r="N444" s="282">
        <v>0</v>
      </c>
      <c r="O444" s="282">
        <v>0</v>
      </c>
      <c r="P444" s="275">
        <f>SUM(Cartera[[#This Row],[1_a_8]:[&gt;30]])</f>
        <v>29340</v>
      </c>
      <c r="Q444" s="275">
        <f>+Cartera[[#This Row],[9_a_15]]+Cartera[[#This Row],[16_a_22]]+Cartera[[#This Row],[23_a_30]]</f>
        <v>0</v>
      </c>
      <c r="R444" s="275">
        <f>IF(Cartera[[#This Row],[Dias]]&gt;8,Cartera[[#This Row],[Total vencido]],0)</f>
        <v>0</v>
      </c>
      <c r="S444" s="275">
        <f>IF(Cartera[[#This Row],[Mas de 9]]&gt;0,Cartera[[#This Row],[Dias]],0)</f>
        <v>0</v>
      </c>
      <c r="T444" s="275">
        <f>IF(Cartera[[#This Row],[Dias]]&gt;99,Cartera[[#This Row],[Total vencido]],0)</f>
        <v>0</v>
      </c>
      <c r="U444" s="275">
        <f>IF(Cartera[[#This Row],[Mas de 100]]&gt;0,Cartera[[#This Row],[Dias]],0)</f>
        <v>0</v>
      </c>
      <c r="V444" s="275">
        <f>Cartera[[#This Row],[Vencimiento]]-Cartera[[#This Row],[Emision]]</f>
        <v>30</v>
      </c>
      <c r="W444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4" s="204" t="str">
        <f>_xlfn.XLOOKUP(Cartera[[#This Row],[Nombre tercero]],Vendedor[Nombre],Vendedor[Vendedor],"",0,-1)</f>
        <v>ANGELA SILVESTRE</v>
      </c>
      <c r="Y444" s="204" t="s">
        <v>1564</v>
      </c>
    </row>
    <row r="445" spans="1:25" ht="21" customHeight="1">
      <c r="A445" s="12" t="str">
        <f t="shared" si="17"/>
        <v>COMERCIALIZADORA DE DESPOJOS CARNICOS DE COLOMBIA S.A.S</v>
      </c>
      <c r="B445" s="199" t="s">
        <v>1208</v>
      </c>
      <c r="C445" s="200">
        <v>18331</v>
      </c>
      <c r="D445" s="54">
        <v>1</v>
      </c>
      <c r="E445" s="198">
        <v>46001.367083333331</v>
      </c>
      <c r="F445" s="198">
        <v>46031.367083333331</v>
      </c>
      <c r="G445" s="54">
        <v>5</v>
      </c>
      <c r="H445" s="54">
        <v>13720</v>
      </c>
      <c r="I445" s="54">
        <v>13720</v>
      </c>
      <c r="J445" s="54">
        <v>0</v>
      </c>
      <c r="K445" s="54">
        <v>13720</v>
      </c>
      <c r="L445" s="54">
        <v>0</v>
      </c>
      <c r="M445" s="54">
        <v>0</v>
      </c>
      <c r="N445" s="54">
        <v>0</v>
      </c>
      <c r="O445" s="54">
        <v>0</v>
      </c>
      <c r="P445" s="30">
        <f>SUM(Cartera[[#This Row],[1_a_8]:[&gt;30]])</f>
        <v>13720</v>
      </c>
      <c r="Q445" s="30">
        <f>+Cartera[[#This Row],[9_a_15]]+Cartera[[#This Row],[16_a_22]]+Cartera[[#This Row],[23_a_30]]</f>
        <v>0</v>
      </c>
      <c r="R445" s="30">
        <f>IF(Cartera[[#This Row],[Dias]]&gt;8,Cartera[[#This Row],[Total vencido]],0)</f>
        <v>0</v>
      </c>
      <c r="S445" s="30">
        <f>IF(Cartera[[#This Row],[Mas de 9]]&gt;0,Cartera[[#This Row],[Dias]],0)</f>
        <v>0</v>
      </c>
      <c r="T445" s="30">
        <f>IF(Cartera[[#This Row],[Dias]]&gt;99,Cartera[[#This Row],[Total vencido]],0)</f>
        <v>0</v>
      </c>
      <c r="U445" s="30">
        <f>IF(Cartera[[#This Row],[Mas de 100]]&gt;0,Cartera[[#This Row],[Dias]],0)</f>
        <v>0</v>
      </c>
      <c r="V445" s="30">
        <f>Cartera[[#This Row],[Vencimiento]]-Cartera[[#This Row],[Emision]]</f>
        <v>30</v>
      </c>
      <c r="W44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5" s="205" t="str">
        <f>_xlfn.XLOOKUP(Cartera[[#This Row],[Nombre tercero]],Vendedor[Nombre],Vendedor[Vendedor],"",0,-1)</f>
        <v>ANGELA SILVESTRE</v>
      </c>
      <c r="Y445" s="204"/>
    </row>
    <row r="446" spans="1:25" ht="21" customHeight="1">
      <c r="A446" s="12" t="str">
        <f t="shared" si="17"/>
        <v>COMERCIALIZADORA DE DESPOJOS CARNICOS DE COLOMBIA S.A.S</v>
      </c>
      <c r="B446" s="199" t="s">
        <v>1210</v>
      </c>
      <c r="C446" s="200">
        <v>23134</v>
      </c>
      <c r="D446" s="54">
        <v>1</v>
      </c>
      <c r="E446" s="198">
        <v>46002.311412037037</v>
      </c>
      <c r="F446" s="198">
        <v>46032.311412037037</v>
      </c>
      <c r="G446" s="54">
        <v>4</v>
      </c>
      <c r="H446" s="54">
        <v>24545</v>
      </c>
      <c r="I446" s="54">
        <v>24545</v>
      </c>
      <c r="J446" s="54">
        <v>0</v>
      </c>
      <c r="K446" s="54">
        <v>24545</v>
      </c>
      <c r="L446" s="54">
        <v>0</v>
      </c>
      <c r="M446" s="54">
        <v>0</v>
      </c>
      <c r="N446" s="54">
        <v>0</v>
      </c>
      <c r="O446" s="54">
        <v>0</v>
      </c>
      <c r="P446" s="30">
        <f>SUM(Cartera[[#This Row],[1_a_8]:[&gt;30]])</f>
        <v>24545</v>
      </c>
      <c r="Q446" s="30">
        <f>+Cartera[[#This Row],[9_a_15]]+Cartera[[#This Row],[16_a_22]]+Cartera[[#This Row],[23_a_30]]</f>
        <v>0</v>
      </c>
      <c r="R446" s="30">
        <f>IF(Cartera[[#This Row],[Dias]]&gt;8,Cartera[[#This Row],[Total vencido]],0)</f>
        <v>0</v>
      </c>
      <c r="S446" s="30">
        <f>IF(Cartera[[#This Row],[Mas de 9]]&gt;0,Cartera[[#This Row],[Dias]],0)</f>
        <v>0</v>
      </c>
      <c r="T446" s="30">
        <f>IF(Cartera[[#This Row],[Dias]]&gt;99,Cartera[[#This Row],[Total vencido]],0)</f>
        <v>0</v>
      </c>
      <c r="U446" s="30">
        <f>IF(Cartera[[#This Row],[Mas de 100]]&gt;0,Cartera[[#This Row],[Dias]],0)</f>
        <v>0</v>
      </c>
      <c r="V446" s="30">
        <f>Cartera[[#This Row],[Vencimiento]]-Cartera[[#This Row],[Emision]]</f>
        <v>30</v>
      </c>
      <c r="W44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6" s="205" t="str">
        <f>_xlfn.XLOOKUP(Cartera[[#This Row],[Nombre tercero]],Vendedor[Nombre],Vendedor[Vendedor],"",0,-1)</f>
        <v>ANGELA SILVESTRE</v>
      </c>
      <c r="Y446" s="204"/>
    </row>
    <row r="447" spans="1:25" ht="21" customHeight="1">
      <c r="A447" s="12" t="str">
        <f t="shared" si="17"/>
        <v>COMERCIALIZADORA DE DESPOJOS CARNICOS DE COLOMBIA S.A.S</v>
      </c>
      <c r="B447" s="199" t="s">
        <v>1210</v>
      </c>
      <c r="C447" s="200">
        <v>23189</v>
      </c>
      <c r="D447" s="54">
        <v>1</v>
      </c>
      <c r="E447" s="198">
        <v>46003.337650462963</v>
      </c>
      <c r="F447" s="198">
        <v>46033.337650462963</v>
      </c>
      <c r="G447" s="54">
        <v>3</v>
      </c>
      <c r="H447" s="54">
        <v>27830</v>
      </c>
      <c r="I447" s="54">
        <v>27830</v>
      </c>
      <c r="J447" s="54">
        <v>0</v>
      </c>
      <c r="K447" s="54">
        <v>27830</v>
      </c>
      <c r="L447" s="54">
        <v>0</v>
      </c>
      <c r="M447" s="54">
        <v>0</v>
      </c>
      <c r="N447" s="54">
        <v>0</v>
      </c>
      <c r="O447" s="54">
        <v>0</v>
      </c>
      <c r="P447" s="30">
        <f>SUM(Cartera[[#This Row],[1_a_8]:[&gt;30]])</f>
        <v>27830</v>
      </c>
      <c r="Q447" s="30">
        <f>+Cartera[[#This Row],[9_a_15]]+Cartera[[#This Row],[16_a_22]]+Cartera[[#This Row],[23_a_30]]</f>
        <v>0</v>
      </c>
      <c r="R447" s="30">
        <f>IF(Cartera[[#This Row],[Dias]]&gt;8,Cartera[[#This Row],[Total vencido]],0)</f>
        <v>0</v>
      </c>
      <c r="S447" s="30">
        <f>IF(Cartera[[#This Row],[Mas de 9]]&gt;0,Cartera[[#This Row],[Dias]],0)</f>
        <v>0</v>
      </c>
      <c r="T447" s="30">
        <f>IF(Cartera[[#This Row],[Dias]]&gt;99,Cartera[[#This Row],[Total vencido]],0)</f>
        <v>0</v>
      </c>
      <c r="U447" s="30">
        <f>IF(Cartera[[#This Row],[Mas de 100]]&gt;0,Cartera[[#This Row],[Dias]],0)</f>
        <v>0</v>
      </c>
      <c r="V447" s="31">
        <f>Cartera[[#This Row],[Vencimiento]]-Cartera[[#This Row],[Emision]]</f>
        <v>30</v>
      </c>
      <c r="W44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7" s="205" t="str">
        <f>_xlfn.XLOOKUP(Cartera[[#This Row],[Nombre tercero]],Vendedor[Nombre],Vendedor[Vendedor],"",0,-1)</f>
        <v>ANGELA SILVESTRE</v>
      </c>
      <c r="Y447" s="204"/>
    </row>
    <row r="448" spans="1:25" ht="21" customHeight="1">
      <c r="A448" s="12" t="str">
        <f t="shared" si="17"/>
        <v>COMERCIALIZADORA DE DESPOJOS CARNICOS DE COLOMBIA S.A.S</v>
      </c>
      <c r="B448" s="199" t="s">
        <v>1208</v>
      </c>
      <c r="C448" s="200">
        <v>18431</v>
      </c>
      <c r="D448" s="54">
        <v>1</v>
      </c>
      <c r="E448" s="198">
        <v>46003.507534722223</v>
      </c>
      <c r="F448" s="198">
        <v>46033.507534722223</v>
      </c>
      <c r="G448" s="54">
        <v>3</v>
      </c>
      <c r="H448" s="54">
        <v>98940</v>
      </c>
      <c r="I448" s="54">
        <v>98940</v>
      </c>
      <c r="J448" s="54">
        <v>0</v>
      </c>
      <c r="K448" s="54">
        <v>98940</v>
      </c>
      <c r="L448" s="54">
        <v>0</v>
      </c>
      <c r="M448" s="54">
        <v>0</v>
      </c>
      <c r="N448" s="54">
        <v>0</v>
      </c>
      <c r="O448" s="54">
        <v>0</v>
      </c>
      <c r="P448" s="30">
        <f>SUM(Cartera[[#This Row],[1_a_8]:[&gt;30]])</f>
        <v>98940</v>
      </c>
      <c r="Q448" s="30">
        <f>+Cartera[[#This Row],[9_a_15]]+Cartera[[#This Row],[16_a_22]]+Cartera[[#This Row],[23_a_30]]</f>
        <v>0</v>
      </c>
      <c r="R448" s="30">
        <f>IF(Cartera[[#This Row],[Dias]]&gt;8,Cartera[[#This Row],[Total vencido]],0)</f>
        <v>0</v>
      </c>
      <c r="S448" s="30">
        <f>IF(Cartera[[#This Row],[Mas de 9]]&gt;0,Cartera[[#This Row],[Dias]],0)</f>
        <v>0</v>
      </c>
      <c r="T448" s="30">
        <f>IF(Cartera[[#This Row],[Dias]]&gt;99,Cartera[[#This Row],[Total vencido]],0)</f>
        <v>0</v>
      </c>
      <c r="U448" s="30">
        <f>IF(Cartera[[#This Row],[Mas de 100]]&gt;0,Cartera[[#This Row],[Dias]],0)</f>
        <v>0</v>
      </c>
      <c r="V448" s="31">
        <f>Cartera[[#This Row],[Vencimiento]]-Cartera[[#This Row],[Emision]]</f>
        <v>30</v>
      </c>
      <c r="W44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8" s="205" t="str">
        <f>_xlfn.XLOOKUP(Cartera[[#This Row],[Nombre tercero]],Vendedor[Nombre],Vendedor[Vendedor],"",0,-1)</f>
        <v>ANGELA SILVESTRE</v>
      </c>
      <c r="Y448" s="204"/>
    </row>
    <row r="449" spans="1:25" ht="21" customHeight="1">
      <c r="A449" s="12" t="str">
        <f t="shared" si="17"/>
        <v>COMERCIALIZADORA DE DESPOJOS CARNICOS DE COLOMBIA S.A.S</v>
      </c>
      <c r="B449" s="199" t="s">
        <v>1210</v>
      </c>
      <c r="C449" s="200">
        <v>23206</v>
      </c>
      <c r="D449" s="54">
        <v>1</v>
      </c>
      <c r="E449" s="198">
        <v>46004.255706018521</v>
      </c>
      <c r="F449" s="198">
        <v>46034.255706018521</v>
      </c>
      <c r="G449" s="54">
        <v>2</v>
      </c>
      <c r="H449" s="54">
        <v>31680</v>
      </c>
      <c r="I449" s="54">
        <v>31680</v>
      </c>
      <c r="J449" s="54">
        <v>0</v>
      </c>
      <c r="K449" s="54">
        <v>31680</v>
      </c>
      <c r="L449" s="54">
        <v>0</v>
      </c>
      <c r="M449" s="54">
        <v>0</v>
      </c>
      <c r="N449" s="54">
        <v>0</v>
      </c>
      <c r="O449" s="54">
        <v>0</v>
      </c>
      <c r="P449" s="30">
        <f>SUM(Cartera[[#This Row],[1_a_8]:[&gt;30]])</f>
        <v>31680</v>
      </c>
      <c r="Q449" s="30">
        <f>+Cartera[[#This Row],[9_a_15]]+Cartera[[#This Row],[16_a_22]]+Cartera[[#This Row],[23_a_30]]</f>
        <v>0</v>
      </c>
      <c r="R449" s="30">
        <f>IF(Cartera[[#This Row],[Dias]]&gt;8,Cartera[[#This Row],[Total vencido]],0)</f>
        <v>0</v>
      </c>
      <c r="S449" s="30">
        <f>IF(Cartera[[#This Row],[Mas de 9]]&gt;0,Cartera[[#This Row],[Dias]],0)</f>
        <v>0</v>
      </c>
      <c r="T449" s="30">
        <f>IF(Cartera[[#This Row],[Dias]]&gt;99,Cartera[[#This Row],[Total vencido]],0)</f>
        <v>0</v>
      </c>
      <c r="U449" s="30">
        <f>IF(Cartera[[#This Row],[Mas de 100]]&gt;0,Cartera[[#This Row],[Dias]],0)</f>
        <v>0</v>
      </c>
      <c r="V449" s="31">
        <f>Cartera[[#This Row],[Vencimiento]]-Cartera[[#This Row],[Emision]]</f>
        <v>30</v>
      </c>
      <c r="W44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9" s="205" t="str">
        <f>_xlfn.XLOOKUP(Cartera[[#This Row],[Nombre tercero]],Vendedor[Nombre],Vendedor[Vendedor],"",0,-1)</f>
        <v>ANGELA SILVESTRE</v>
      </c>
      <c r="Y449" s="204"/>
    </row>
    <row r="450" spans="1:25" ht="21" customHeight="1">
      <c r="A450" s="12" t="str">
        <f t="shared" si="17"/>
        <v>COMERCIALIZADORA DE DESPOJOS CARNICOS DE COLOMBIA S.A.S</v>
      </c>
      <c r="B450" s="262" t="s">
        <v>1210</v>
      </c>
      <c r="C450" s="263">
        <v>23207</v>
      </c>
      <c r="D450" s="264">
        <v>1</v>
      </c>
      <c r="E450" s="265">
        <v>46004.257465277777</v>
      </c>
      <c r="F450" s="265">
        <v>46034.257465277777</v>
      </c>
      <c r="G450" s="264">
        <v>2</v>
      </c>
      <c r="H450" s="264">
        <v>1952.5</v>
      </c>
      <c r="I450" s="264">
        <v>1952.5</v>
      </c>
      <c r="J450" s="264">
        <v>0</v>
      </c>
      <c r="K450" s="264">
        <v>1952.5</v>
      </c>
      <c r="L450" s="264">
        <v>0</v>
      </c>
      <c r="M450" s="264">
        <v>0</v>
      </c>
      <c r="N450" s="264">
        <v>0</v>
      </c>
      <c r="O450" s="264">
        <v>0</v>
      </c>
      <c r="P450" s="266">
        <f>SUM(Cartera[[#This Row],[1_a_8]:[&gt;30]])</f>
        <v>1952.5</v>
      </c>
      <c r="Q450" s="266">
        <f>+Cartera[[#This Row],[9_a_15]]+Cartera[[#This Row],[16_a_22]]+Cartera[[#This Row],[23_a_30]]</f>
        <v>0</v>
      </c>
      <c r="R450" s="266">
        <f>IF(Cartera[[#This Row],[Dias]]&gt;8,Cartera[[#This Row],[Total vencido]],0)</f>
        <v>0</v>
      </c>
      <c r="S450" s="266">
        <f>IF(Cartera[[#This Row],[Mas de 9]]&gt;0,Cartera[[#This Row],[Dias]],0)</f>
        <v>0</v>
      </c>
      <c r="T450" s="266">
        <f>IF(Cartera[[#This Row],[Dias]]&gt;99,Cartera[[#This Row],[Total vencido]],0)</f>
        <v>0</v>
      </c>
      <c r="U450" s="266">
        <f>IF(Cartera[[#This Row],[Mas de 100]]&gt;0,Cartera[[#This Row],[Dias]],0)</f>
        <v>0</v>
      </c>
      <c r="V450" s="267">
        <f>Cartera[[#This Row],[Vencimiento]]-Cartera[[#This Row],[Emision]]</f>
        <v>30</v>
      </c>
      <c r="W450" s="268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0" s="205" t="str">
        <f>_xlfn.XLOOKUP(Cartera[[#This Row],[Nombre tercero]],Vendedor[Nombre],Vendedor[Vendedor],"",0,-1)</f>
        <v>ANGELA SILVESTRE</v>
      </c>
      <c r="Y450" s="204" t="s">
        <v>1564</v>
      </c>
    </row>
    <row r="451" spans="1:25" ht="21" customHeight="1">
      <c r="A451" s="12" t="str">
        <f t="shared" si="17"/>
        <v>COMERCIALIZADORA DE DESPOJOS CARNICOS DE COLOMBIA S.A.S</v>
      </c>
      <c r="B451" s="199" t="s">
        <v>1210</v>
      </c>
      <c r="C451" s="200">
        <v>23245</v>
      </c>
      <c r="D451" s="54">
        <v>1</v>
      </c>
      <c r="E451" s="198">
        <v>46006.268194444441</v>
      </c>
      <c r="F451" s="198">
        <v>46036.268194444441</v>
      </c>
      <c r="G451" s="54">
        <v>0</v>
      </c>
      <c r="H451" s="54">
        <v>740</v>
      </c>
      <c r="I451" s="54">
        <v>740</v>
      </c>
      <c r="J451" s="54">
        <v>740</v>
      </c>
      <c r="K451" s="54">
        <v>0</v>
      </c>
      <c r="L451" s="54">
        <v>0</v>
      </c>
      <c r="M451" s="54">
        <v>0</v>
      </c>
      <c r="N451" s="54">
        <v>0</v>
      </c>
      <c r="O451" s="54">
        <v>0</v>
      </c>
      <c r="P451" s="30">
        <f>SUM(Cartera[[#This Row],[1_a_8]:[&gt;30]])</f>
        <v>0</v>
      </c>
      <c r="Q451" s="30">
        <f>+Cartera[[#This Row],[9_a_15]]+Cartera[[#This Row],[16_a_22]]+Cartera[[#This Row],[23_a_30]]</f>
        <v>0</v>
      </c>
      <c r="R451" s="30">
        <f>IF(Cartera[[#This Row],[Dias]]&gt;8,Cartera[[#This Row],[Total vencido]],0)</f>
        <v>0</v>
      </c>
      <c r="S451" s="30">
        <f>IF(Cartera[[#This Row],[Mas de 9]]&gt;0,Cartera[[#This Row],[Dias]],0)</f>
        <v>0</v>
      </c>
      <c r="T451" s="30">
        <f>IF(Cartera[[#This Row],[Dias]]&gt;99,Cartera[[#This Row],[Total vencido]],0)</f>
        <v>0</v>
      </c>
      <c r="U451" s="30">
        <f>IF(Cartera[[#This Row],[Mas de 100]]&gt;0,Cartera[[#This Row],[Dias]],0)</f>
        <v>0</v>
      </c>
      <c r="V451" s="31">
        <f>Cartera[[#This Row],[Vencimiento]]-Cartera[[#This Row],[Emision]]</f>
        <v>30</v>
      </c>
      <c r="W45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1" s="205" t="str">
        <f>_xlfn.XLOOKUP(Cartera[[#This Row],[Nombre tercero]],Vendedor[Nombre],Vendedor[Vendedor],"",0,-1)</f>
        <v>ANGELA SILVESTRE</v>
      </c>
      <c r="Y451" s="204"/>
    </row>
    <row r="452" spans="1:25" ht="21" customHeight="1">
      <c r="A452" s="12" t="str">
        <f t="shared" si="17"/>
        <v>COMERCIALIZADORA DE DESPOJOS CARNICOS DE COLOMBIA S.A.S</v>
      </c>
      <c r="B452" s="199" t="s">
        <v>1208</v>
      </c>
      <c r="C452" s="200">
        <v>18527</v>
      </c>
      <c r="D452" s="54">
        <v>1</v>
      </c>
      <c r="E452" s="198">
        <v>46006.513159722221</v>
      </c>
      <c r="F452" s="198">
        <v>46036.513159722221</v>
      </c>
      <c r="G452" s="54">
        <v>0</v>
      </c>
      <c r="H452" s="54">
        <v>35520</v>
      </c>
      <c r="I452" s="54">
        <v>35520</v>
      </c>
      <c r="J452" s="54">
        <v>35520</v>
      </c>
      <c r="K452" s="54">
        <v>0</v>
      </c>
      <c r="L452" s="54">
        <v>0</v>
      </c>
      <c r="M452" s="54">
        <v>0</v>
      </c>
      <c r="N452" s="54">
        <v>0</v>
      </c>
      <c r="O452" s="54">
        <v>0</v>
      </c>
      <c r="P452" s="30">
        <f>SUM(Cartera[[#This Row],[1_a_8]:[&gt;30]])</f>
        <v>0</v>
      </c>
      <c r="Q452" s="30">
        <f>+Cartera[[#This Row],[9_a_15]]+Cartera[[#This Row],[16_a_22]]+Cartera[[#This Row],[23_a_30]]</f>
        <v>0</v>
      </c>
      <c r="R452" s="30">
        <f>IF(Cartera[[#This Row],[Dias]]&gt;8,Cartera[[#This Row],[Total vencido]],0)</f>
        <v>0</v>
      </c>
      <c r="S452" s="30">
        <f>IF(Cartera[[#This Row],[Mas de 9]]&gt;0,Cartera[[#This Row],[Dias]],0)</f>
        <v>0</v>
      </c>
      <c r="T452" s="30">
        <f>IF(Cartera[[#This Row],[Dias]]&gt;99,Cartera[[#This Row],[Total vencido]],0)</f>
        <v>0</v>
      </c>
      <c r="U452" s="30">
        <f>IF(Cartera[[#This Row],[Mas de 100]]&gt;0,Cartera[[#This Row],[Dias]],0)</f>
        <v>0</v>
      </c>
      <c r="V452" s="30">
        <f>Cartera[[#This Row],[Vencimiento]]-Cartera[[#This Row],[Emision]]</f>
        <v>30</v>
      </c>
      <c r="W45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2" s="205" t="str">
        <f>_xlfn.XLOOKUP(Cartera[[#This Row],[Nombre tercero]],Vendedor[Nombre],Vendedor[Vendedor],"",0,-1)</f>
        <v>ANGELA SILVESTRE</v>
      </c>
      <c r="Y452" s="204"/>
    </row>
    <row r="453" spans="1:25" ht="21" customHeight="1">
      <c r="A453" s="12" t="str">
        <f t="shared" si="17"/>
        <v>COMERCIALIZADORA DE DESPOJOS CARNICOS DE COLOMBIA S.A.S</v>
      </c>
      <c r="B453" s="199" t="s">
        <v>1208</v>
      </c>
      <c r="C453" s="200">
        <v>18551</v>
      </c>
      <c r="D453" s="54">
        <v>1</v>
      </c>
      <c r="E453" s="198">
        <v>46007.287499999999</v>
      </c>
      <c r="F453" s="198">
        <v>46037.287499999999</v>
      </c>
      <c r="G453" s="54">
        <v>-1</v>
      </c>
      <c r="H453" s="54">
        <v>61100</v>
      </c>
      <c r="I453" s="54">
        <v>61100</v>
      </c>
      <c r="J453" s="54">
        <v>61100</v>
      </c>
      <c r="K453" s="54">
        <v>0</v>
      </c>
      <c r="L453" s="54">
        <v>0</v>
      </c>
      <c r="M453" s="54">
        <v>0</v>
      </c>
      <c r="N453" s="54">
        <v>0</v>
      </c>
      <c r="O453" s="54">
        <v>0</v>
      </c>
      <c r="P453" s="30">
        <f>SUM(Cartera[[#This Row],[1_a_8]:[&gt;30]])</f>
        <v>0</v>
      </c>
      <c r="Q453" s="30">
        <f>+Cartera[[#This Row],[9_a_15]]+Cartera[[#This Row],[16_a_22]]+Cartera[[#This Row],[23_a_30]]</f>
        <v>0</v>
      </c>
      <c r="R453" s="30">
        <f>IF(Cartera[[#This Row],[Dias]]&gt;8,Cartera[[#This Row],[Total vencido]],0)</f>
        <v>0</v>
      </c>
      <c r="S453" s="30">
        <f>IF(Cartera[[#This Row],[Mas de 9]]&gt;0,Cartera[[#This Row],[Dias]],0)</f>
        <v>0</v>
      </c>
      <c r="T453" s="30">
        <f>IF(Cartera[[#This Row],[Dias]]&gt;99,Cartera[[#This Row],[Total vencido]],0)</f>
        <v>0</v>
      </c>
      <c r="U453" s="30">
        <f>IF(Cartera[[#This Row],[Mas de 100]]&gt;0,Cartera[[#This Row],[Dias]],0)</f>
        <v>0</v>
      </c>
      <c r="V453" s="30">
        <f>Cartera[[#This Row],[Vencimiento]]-Cartera[[#This Row],[Emision]]</f>
        <v>30</v>
      </c>
      <c r="W45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3" s="205" t="str">
        <f>_xlfn.XLOOKUP(Cartera[[#This Row],[Nombre tercero]],Vendedor[Nombre],Vendedor[Vendedor],"",0,-1)</f>
        <v>ANGELA SILVESTRE</v>
      </c>
      <c r="Y453" s="204"/>
    </row>
    <row r="454" spans="1:25" ht="21" customHeight="1">
      <c r="A454" s="12" t="str">
        <f t="shared" si="17"/>
        <v>COMERCIALIZADORA DE DESPOJOS CARNICOS DE COLOMBIA S.A.S</v>
      </c>
      <c r="B454" s="199" t="s">
        <v>1210</v>
      </c>
      <c r="C454" s="200">
        <v>23295</v>
      </c>
      <c r="D454" s="54">
        <v>1</v>
      </c>
      <c r="E454" s="198">
        <v>46007.44771990741</v>
      </c>
      <c r="F454" s="198">
        <v>46037.44771990741</v>
      </c>
      <c r="G454" s="54">
        <v>-1</v>
      </c>
      <c r="H454" s="54">
        <v>40040</v>
      </c>
      <c r="I454" s="54">
        <v>40040</v>
      </c>
      <c r="J454" s="54">
        <v>40040</v>
      </c>
      <c r="K454" s="54">
        <v>0</v>
      </c>
      <c r="L454" s="54">
        <v>0</v>
      </c>
      <c r="M454" s="54">
        <v>0</v>
      </c>
      <c r="N454" s="54">
        <v>0</v>
      </c>
      <c r="O454" s="54">
        <v>0</v>
      </c>
      <c r="P454" s="30">
        <f>SUM(Cartera[[#This Row],[1_a_8]:[&gt;30]])</f>
        <v>0</v>
      </c>
      <c r="Q454" s="30">
        <f>+Cartera[[#This Row],[9_a_15]]+Cartera[[#This Row],[16_a_22]]+Cartera[[#This Row],[23_a_30]]</f>
        <v>0</v>
      </c>
      <c r="R454" s="30">
        <f>IF(Cartera[[#This Row],[Dias]]&gt;8,Cartera[[#This Row],[Total vencido]],0)</f>
        <v>0</v>
      </c>
      <c r="S454" s="30">
        <f>IF(Cartera[[#This Row],[Mas de 9]]&gt;0,Cartera[[#This Row],[Dias]],0)</f>
        <v>0</v>
      </c>
      <c r="T454" s="30">
        <f>IF(Cartera[[#This Row],[Dias]]&gt;99,Cartera[[#This Row],[Total vencido]],0)</f>
        <v>0</v>
      </c>
      <c r="U454" s="30">
        <f>IF(Cartera[[#This Row],[Mas de 100]]&gt;0,Cartera[[#This Row],[Dias]],0)</f>
        <v>0</v>
      </c>
      <c r="V454" s="30">
        <f>Cartera[[#This Row],[Vencimiento]]-Cartera[[#This Row],[Emision]]</f>
        <v>30</v>
      </c>
      <c r="W45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4" s="205" t="str">
        <f>_xlfn.XLOOKUP(Cartera[[#This Row],[Nombre tercero]],Vendedor[Nombre],Vendedor[Vendedor],"",0,-1)</f>
        <v>ANGELA SILVESTRE</v>
      </c>
      <c r="Y454" s="204"/>
    </row>
    <row r="455" spans="1:25" ht="21" customHeight="1">
      <c r="A455" s="12" t="str">
        <f t="shared" si="17"/>
        <v>COMERCIALIZADORA DE DESPOJOS CARNICOS DE COLOMBIA S.A.S</v>
      </c>
      <c r="B455" s="199" t="s">
        <v>1210</v>
      </c>
      <c r="C455" s="200">
        <v>23297</v>
      </c>
      <c r="D455" s="54">
        <v>1</v>
      </c>
      <c r="E455" s="198">
        <v>46008.21234953704</v>
      </c>
      <c r="F455" s="198">
        <v>46038.21234953704</v>
      </c>
      <c r="G455" s="54">
        <v>-2</v>
      </c>
      <c r="H455" s="54">
        <v>3800</v>
      </c>
      <c r="I455" s="54">
        <v>3800</v>
      </c>
      <c r="J455" s="54">
        <v>3800</v>
      </c>
      <c r="K455" s="54">
        <v>0</v>
      </c>
      <c r="L455" s="54">
        <v>0</v>
      </c>
      <c r="M455" s="54">
        <v>0</v>
      </c>
      <c r="N455" s="54">
        <v>0</v>
      </c>
      <c r="O455" s="54">
        <v>0</v>
      </c>
      <c r="P455" s="191">
        <f>SUM(Cartera[[#This Row],[1_a_8]:[&gt;30]])</f>
        <v>0</v>
      </c>
      <c r="Q455" s="191">
        <f>+Cartera[[#This Row],[9_a_15]]+Cartera[[#This Row],[16_a_22]]+Cartera[[#This Row],[23_a_30]]</f>
        <v>0</v>
      </c>
      <c r="R455" s="191">
        <f>IF(Cartera[[#This Row],[Dias]]&gt;8,Cartera[[#This Row],[Total vencido]],0)</f>
        <v>0</v>
      </c>
      <c r="S455" s="191">
        <f>IF(Cartera[[#This Row],[Mas de 9]]&gt;0,Cartera[[#This Row],[Dias]],0)</f>
        <v>0</v>
      </c>
      <c r="T455" s="191">
        <f>IF(Cartera[[#This Row],[Dias]]&gt;99,Cartera[[#This Row],[Total vencido]],0)</f>
        <v>0</v>
      </c>
      <c r="U455" s="191">
        <f>IF(Cartera[[#This Row],[Mas de 100]]&gt;0,Cartera[[#This Row],[Dias]],0)</f>
        <v>0</v>
      </c>
      <c r="V455" s="191">
        <f>Cartera[[#This Row],[Vencimiento]]-Cartera[[#This Row],[Emision]]</f>
        <v>30</v>
      </c>
      <c r="W45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5" s="204" t="str">
        <f>_xlfn.XLOOKUP(Cartera[[#This Row],[Nombre tercero]],Vendedor[Nombre],Vendedor[Vendedor],"",0,-1)</f>
        <v>ANGELA SILVESTRE</v>
      </c>
      <c r="Y455" s="204"/>
    </row>
    <row r="456" spans="1:25" ht="21" customHeight="1">
      <c r="A456" s="12" t="str">
        <f t="shared" si="17"/>
        <v>COMERCIALIZADORA DE DESPOJOS CARNICOS DE COLOMBIA S.A.S</v>
      </c>
      <c r="B456" s="199" t="s">
        <v>1208</v>
      </c>
      <c r="C456" s="200">
        <v>18587</v>
      </c>
      <c r="D456" s="54">
        <v>1</v>
      </c>
      <c r="E456" s="198">
        <v>46008.212731481479</v>
      </c>
      <c r="F456" s="198">
        <v>46038.212731481479</v>
      </c>
      <c r="G456" s="54">
        <v>-2</v>
      </c>
      <c r="H456" s="54">
        <v>21380</v>
      </c>
      <c r="I456" s="54">
        <v>21380</v>
      </c>
      <c r="J456" s="54">
        <v>21380</v>
      </c>
      <c r="K456" s="54">
        <v>0</v>
      </c>
      <c r="L456" s="54">
        <v>0</v>
      </c>
      <c r="M456" s="54">
        <v>0</v>
      </c>
      <c r="N456" s="54">
        <v>0</v>
      </c>
      <c r="O456" s="54">
        <v>0</v>
      </c>
      <c r="P456" s="30">
        <f>SUM(Cartera[[#This Row],[1_a_8]:[&gt;30]])</f>
        <v>0</v>
      </c>
      <c r="Q456" s="30">
        <f>+Cartera[[#This Row],[9_a_15]]+Cartera[[#This Row],[16_a_22]]+Cartera[[#This Row],[23_a_30]]</f>
        <v>0</v>
      </c>
      <c r="R456" s="30">
        <f>IF(Cartera[[#This Row],[Dias]]&gt;8,Cartera[[#This Row],[Total vencido]],0)</f>
        <v>0</v>
      </c>
      <c r="S456" s="30">
        <f>IF(Cartera[[#This Row],[Mas de 9]]&gt;0,Cartera[[#This Row],[Dias]],0)</f>
        <v>0</v>
      </c>
      <c r="T456" s="30">
        <f>IF(Cartera[[#This Row],[Dias]]&gt;99,Cartera[[#This Row],[Total vencido]],0)</f>
        <v>0</v>
      </c>
      <c r="U456" s="30">
        <f>IF(Cartera[[#This Row],[Mas de 100]]&gt;0,Cartera[[#This Row],[Dias]],0)</f>
        <v>0</v>
      </c>
      <c r="V456" s="30">
        <f>Cartera[[#This Row],[Vencimiento]]-Cartera[[#This Row],[Emision]]</f>
        <v>30</v>
      </c>
      <c r="W45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6" s="205" t="str">
        <f>_xlfn.XLOOKUP(Cartera[[#This Row],[Nombre tercero]],Vendedor[Nombre],Vendedor[Vendedor],"",0,-1)</f>
        <v>ANGELA SILVESTRE</v>
      </c>
      <c r="Y456" s="204"/>
    </row>
    <row r="457" spans="1:25" ht="21" customHeight="1">
      <c r="A457" s="12" t="str">
        <f t="shared" si="17"/>
        <v>COMERCIALIZADORA DE DESPOJOS CARNICOS DE COLOMBIA S.A.S</v>
      </c>
      <c r="B457" s="222" t="s">
        <v>1210</v>
      </c>
      <c r="C457" s="223">
        <v>23347</v>
      </c>
      <c r="D457" s="224">
        <v>1</v>
      </c>
      <c r="E457" s="225">
        <v>46009.273206018515</v>
      </c>
      <c r="F457" s="225">
        <v>46039.273206018515</v>
      </c>
      <c r="G457" s="226">
        <v>-3</v>
      </c>
      <c r="H457" s="226">
        <v>34870</v>
      </c>
      <c r="I457" s="226">
        <v>34870</v>
      </c>
      <c r="J457" s="226">
        <v>34870</v>
      </c>
      <c r="K457" s="226">
        <v>0</v>
      </c>
      <c r="L457" s="226">
        <v>0</v>
      </c>
      <c r="M457" s="226">
        <v>0</v>
      </c>
      <c r="N457" s="226">
        <v>0</v>
      </c>
      <c r="O457" s="226">
        <v>0</v>
      </c>
      <c r="P457" s="191">
        <f>SUM(Cartera[[#This Row],[1_a_8]:[&gt;30]])</f>
        <v>0</v>
      </c>
      <c r="Q457" s="191">
        <f>+Cartera[[#This Row],[9_a_15]]+Cartera[[#This Row],[16_a_22]]+Cartera[[#This Row],[23_a_30]]</f>
        <v>0</v>
      </c>
      <c r="R457" s="191">
        <f>IF(Cartera[[#This Row],[Dias]]&gt;8,Cartera[[#This Row],[Total vencido]],0)</f>
        <v>0</v>
      </c>
      <c r="S457" s="191">
        <f>IF(Cartera[[#This Row],[Mas de 9]]&gt;0,Cartera[[#This Row],[Dias]],0)</f>
        <v>0</v>
      </c>
      <c r="T457" s="191">
        <f>IF(Cartera[[#This Row],[Dias]]&gt;99,Cartera[[#This Row],[Total vencido]],0)</f>
        <v>0</v>
      </c>
      <c r="U457" s="191">
        <f>IF(Cartera[[#This Row],[Mas de 100]]&gt;0,Cartera[[#This Row],[Dias]],0)</f>
        <v>0</v>
      </c>
      <c r="V457" s="191">
        <f>Cartera[[#This Row],[Vencimiento]]-Cartera[[#This Row],[Emision]]</f>
        <v>30</v>
      </c>
      <c r="W45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7" s="204" t="str">
        <f>_xlfn.XLOOKUP(Cartera[[#This Row],[Nombre tercero]],Vendedor[Nombre],Vendedor[Vendedor],"",0,-1)</f>
        <v>ANGELA SILVESTRE</v>
      </c>
      <c r="Y457" s="204"/>
    </row>
    <row r="458" spans="1:25" ht="21" customHeight="1">
      <c r="A458" s="12" t="str">
        <f t="shared" si="17"/>
        <v>COMERCIALIZADORA DE DESPOJOS CARNICOS DE COLOMBIA S.A.S</v>
      </c>
      <c r="B458" s="228" t="s">
        <v>1208</v>
      </c>
      <c r="C458" s="229">
        <v>18647</v>
      </c>
      <c r="D458" s="230">
        <v>1</v>
      </c>
      <c r="E458" s="231">
        <v>46009.5621875</v>
      </c>
      <c r="F458" s="231">
        <v>46039.5621875</v>
      </c>
      <c r="G458" s="232">
        <v>-3</v>
      </c>
      <c r="H458" s="232">
        <v>25200</v>
      </c>
      <c r="I458" s="232">
        <v>25200</v>
      </c>
      <c r="J458" s="232">
        <v>25200</v>
      </c>
      <c r="K458" s="232">
        <v>0</v>
      </c>
      <c r="L458" s="232">
        <v>0</v>
      </c>
      <c r="M458" s="232">
        <v>0</v>
      </c>
      <c r="N458" s="232">
        <v>0</v>
      </c>
      <c r="O458" s="232">
        <v>0</v>
      </c>
      <c r="P458" s="191">
        <f>SUM(Cartera[[#This Row],[1_a_8]:[&gt;30]])</f>
        <v>0</v>
      </c>
      <c r="Q458" s="191">
        <f>+Cartera[[#This Row],[9_a_15]]+Cartera[[#This Row],[16_a_22]]+Cartera[[#This Row],[23_a_30]]</f>
        <v>0</v>
      </c>
      <c r="R458" s="191">
        <f>IF(Cartera[[#This Row],[Dias]]&gt;8,Cartera[[#This Row],[Total vencido]],0)</f>
        <v>0</v>
      </c>
      <c r="S458" s="191">
        <f>IF(Cartera[[#This Row],[Mas de 9]]&gt;0,Cartera[[#This Row],[Dias]],0)</f>
        <v>0</v>
      </c>
      <c r="T458" s="191">
        <f>IF(Cartera[[#This Row],[Dias]]&gt;99,Cartera[[#This Row],[Total vencido]],0)</f>
        <v>0</v>
      </c>
      <c r="U458" s="191">
        <f>IF(Cartera[[#This Row],[Mas de 100]]&gt;0,Cartera[[#This Row],[Dias]],0)</f>
        <v>0</v>
      </c>
      <c r="V458" s="191">
        <f>Cartera[[#This Row],[Vencimiento]]-Cartera[[#This Row],[Emision]]</f>
        <v>30</v>
      </c>
      <c r="W45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8" s="204" t="str">
        <f>_xlfn.XLOOKUP(Cartera[[#This Row],[Nombre tercero]],Vendedor[Nombre],Vendedor[Vendedor],"",0,-1)</f>
        <v>ANGELA SILVESTRE</v>
      </c>
      <c r="Y458" s="204"/>
    </row>
    <row r="459" spans="1:25" ht="21" customHeight="1">
      <c r="A459" s="12" t="str">
        <f t="shared" si="17"/>
        <v>COMERCIALIZADORA DE DESPOJOS CARNICOS DE COLOMBIA S.A.S</v>
      </c>
      <c r="B459" s="228" t="s">
        <v>1208</v>
      </c>
      <c r="C459" s="229">
        <v>18652</v>
      </c>
      <c r="D459" s="230">
        <v>1</v>
      </c>
      <c r="E459" s="231">
        <v>46009.59878472222</v>
      </c>
      <c r="F459" s="231">
        <v>46039.59878472222</v>
      </c>
      <c r="G459" s="232">
        <v>-3</v>
      </c>
      <c r="H459" s="232">
        <v>58555</v>
      </c>
      <c r="I459" s="232">
        <v>58555</v>
      </c>
      <c r="J459" s="232">
        <v>58555</v>
      </c>
      <c r="K459" s="232">
        <v>0</v>
      </c>
      <c r="L459" s="232">
        <v>0</v>
      </c>
      <c r="M459" s="232">
        <v>0</v>
      </c>
      <c r="N459" s="232">
        <v>0</v>
      </c>
      <c r="O459" s="232">
        <v>0</v>
      </c>
      <c r="P459" s="191">
        <f>SUM(Cartera[[#This Row],[1_a_8]:[&gt;30]])</f>
        <v>0</v>
      </c>
      <c r="Q459" s="191">
        <f>+Cartera[[#This Row],[9_a_15]]+Cartera[[#This Row],[16_a_22]]+Cartera[[#This Row],[23_a_30]]</f>
        <v>0</v>
      </c>
      <c r="R459" s="191">
        <f>IF(Cartera[[#This Row],[Dias]]&gt;8,Cartera[[#This Row],[Total vencido]],0)</f>
        <v>0</v>
      </c>
      <c r="S459" s="191">
        <f>IF(Cartera[[#This Row],[Mas de 9]]&gt;0,Cartera[[#This Row],[Dias]],0)</f>
        <v>0</v>
      </c>
      <c r="T459" s="191">
        <f>IF(Cartera[[#This Row],[Dias]]&gt;99,Cartera[[#This Row],[Total vencido]],0)</f>
        <v>0</v>
      </c>
      <c r="U459" s="191">
        <f>IF(Cartera[[#This Row],[Mas de 100]]&gt;0,Cartera[[#This Row],[Dias]],0)</f>
        <v>0</v>
      </c>
      <c r="V459" s="191">
        <f>Cartera[[#This Row],[Vencimiento]]-Cartera[[#This Row],[Emision]]</f>
        <v>30</v>
      </c>
      <c r="W45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9" s="204" t="str">
        <f>_xlfn.XLOOKUP(Cartera[[#This Row],[Nombre tercero]],Vendedor[Nombre],Vendedor[Vendedor],"",0,-1)</f>
        <v>ANGELA SILVESTRE</v>
      </c>
      <c r="Y459" s="204"/>
    </row>
    <row r="460" spans="1:25" ht="21" customHeight="1">
      <c r="A460" s="12" t="str">
        <f t="shared" ref="A460:A476" si="18">+A459</f>
        <v>COMERCIALIZADORA DE DESPOJOS CARNICOS DE COLOMBIA S.A.S</v>
      </c>
      <c r="B460" s="228" t="s">
        <v>1210</v>
      </c>
      <c r="C460" s="229">
        <v>23378</v>
      </c>
      <c r="D460" s="230">
        <v>1</v>
      </c>
      <c r="E460" s="231">
        <v>46010.30363425926</v>
      </c>
      <c r="F460" s="231">
        <v>46040.30363425926</v>
      </c>
      <c r="G460" s="232">
        <v>-4</v>
      </c>
      <c r="H460" s="232">
        <v>2905</v>
      </c>
      <c r="I460" s="232">
        <v>2905</v>
      </c>
      <c r="J460" s="232">
        <v>2905</v>
      </c>
      <c r="K460" s="232">
        <v>0</v>
      </c>
      <c r="L460" s="232">
        <v>0</v>
      </c>
      <c r="M460" s="232">
        <v>0</v>
      </c>
      <c r="N460" s="232">
        <v>0</v>
      </c>
      <c r="O460" s="232">
        <v>0</v>
      </c>
      <c r="P460" s="191">
        <f>SUM(Cartera[[#This Row],[1_a_8]:[&gt;30]])</f>
        <v>0</v>
      </c>
      <c r="Q460" s="191">
        <f>+Cartera[[#This Row],[9_a_15]]+Cartera[[#This Row],[16_a_22]]+Cartera[[#This Row],[23_a_30]]</f>
        <v>0</v>
      </c>
      <c r="R460" s="191">
        <f>IF(Cartera[[#This Row],[Dias]]&gt;8,Cartera[[#This Row],[Total vencido]],0)</f>
        <v>0</v>
      </c>
      <c r="S460" s="191">
        <f>IF(Cartera[[#This Row],[Mas de 9]]&gt;0,Cartera[[#This Row],[Dias]],0)</f>
        <v>0</v>
      </c>
      <c r="T460" s="191">
        <f>IF(Cartera[[#This Row],[Dias]]&gt;99,Cartera[[#This Row],[Total vencido]],0)</f>
        <v>0</v>
      </c>
      <c r="U460" s="191">
        <f>IF(Cartera[[#This Row],[Mas de 100]]&gt;0,Cartera[[#This Row],[Dias]],0)</f>
        <v>0</v>
      </c>
      <c r="V460" s="191">
        <f>Cartera[[#This Row],[Vencimiento]]-Cartera[[#This Row],[Emision]]</f>
        <v>30</v>
      </c>
      <c r="W46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0" s="204" t="str">
        <f>_xlfn.XLOOKUP(Cartera[[#This Row],[Nombre tercero]],Vendedor[Nombre],Vendedor[Vendedor],"",0,-1)</f>
        <v>ANGELA SILVESTRE</v>
      </c>
      <c r="Y460" s="204"/>
    </row>
    <row r="461" spans="1:25" ht="21" customHeight="1">
      <c r="A461" s="12" t="str">
        <f t="shared" si="18"/>
        <v>COMERCIALIZADORA DE DESPOJOS CARNICOS DE COLOMBIA S.A.S</v>
      </c>
      <c r="B461" s="228" t="s">
        <v>1210</v>
      </c>
      <c r="C461" s="229">
        <v>23480</v>
      </c>
      <c r="D461" s="230">
        <v>1</v>
      </c>
      <c r="E461" s="231">
        <v>46011.33252314815</v>
      </c>
      <c r="F461" s="231">
        <v>46041.33252314815</v>
      </c>
      <c r="G461" s="232">
        <v>-5</v>
      </c>
      <c r="H461" s="232">
        <v>24780</v>
      </c>
      <c r="I461" s="232">
        <v>24780</v>
      </c>
      <c r="J461" s="232">
        <v>24780</v>
      </c>
      <c r="K461" s="232">
        <v>0</v>
      </c>
      <c r="L461" s="232">
        <v>0</v>
      </c>
      <c r="M461" s="232">
        <v>0</v>
      </c>
      <c r="N461" s="232">
        <v>0</v>
      </c>
      <c r="O461" s="232">
        <v>0</v>
      </c>
      <c r="P461" s="191">
        <f>SUM(Cartera[[#This Row],[1_a_8]:[&gt;30]])</f>
        <v>0</v>
      </c>
      <c r="Q461" s="191">
        <f>+Cartera[[#This Row],[9_a_15]]+Cartera[[#This Row],[16_a_22]]+Cartera[[#This Row],[23_a_30]]</f>
        <v>0</v>
      </c>
      <c r="R461" s="191">
        <f>IF(Cartera[[#This Row],[Dias]]&gt;8,Cartera[[#This Row],[Total vencido]],0)</f>
        <v>0</v>
      </c>
      <c r="S461" s="191">
        <f>IF(Cartera[[#This Row],[Mas de 9]]&gt;0,Cartera[[#This Row],[Dias]],0)</f>
        <v>0</v>
      </c>
      <c r="T461" s="191">
        <f>IF(Cartera[[#This Row],[Dias]]&gt;99,Cartera[[#This Row],[Total vencido]],0)</f>
        <v>0</v>
      </c>
      <c r="U461" s="191">
        <f>IF(Cartera[[#This Row],[Mas de 100]]&gt;0,Cartera[[#This Row],[Dias]],0)</f>
        <v>0</v>
      </c>
      <c r="V461" s="191">
        <f>Cartera[[#This Row],[Vencimiento]]-Cartera[[#This Row],[Emision]]</f>
        <v>30</v>
      </c>
      <c r="W46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1" s="204" t="str">
        <f>_xlfn.XLOOKUP(Cartera[[#This Row],[Nombre tercero]],Vendedor[Nombre],Vendedor[Vendedor],"",0,-1)</f>
        <v>ANGELA SILVESTRE</v>
      </c>
      <c r="Y461" s="204"/>
    </row>
    <row r="462" spans="1:25" ht="21" customHeight="1">
      <c r="A462" s="12" t="str">
        <f t="shared" si="18"/>
        <v>COMERCIALIZADORA DE DESPOJOS CARNICOS DE COLOMBIA S.A.S</v>
      </c>
      <c r="B462" s="228" t="s">
        <v>1208</v>
      </c>
      <c r="C462" s="229">
        <v>18757</v>
      </c>
      <c r="D462" s="230">
        <v>1</v>
      </c>
      <c r="E462" s="231">
        <v>46011.504363425927</v>
      </c>
      <c r="F462" s="231">
        <v>46041.504363425927</v>
      </c>
      <c r="G462" s="232">
        <v>-5</v>
      </c>
      <c r="H462" s="232">
        <v>8640</v>
      </c>
      <c r="I462" s="232">
        <v>8640</v>
      </c>
      <c r="J462" s="232">
        <v>8640</v>
      </c>
      <c r="K462" s="232">
        <v>0</v>
      </c>
      <c r="L462" s="232">
        <v>0</v>
      </c>
      <c r="M462" s="232">
        <v>0</v>
      </c>
      <c r="N462" s="232">
        <v>0</v>
      </c>
      <c r="O462" s="232">
        <v>0</v>
      </c>
      <c r="P462" s="191">
        <f>SUM(Cartera[[#This Row],[1_a_8]:[&gt;30]])</f>
        <v>0</v>
      </c>
      <c r="Q462" s="191">
        <f>+Cartera[[#This Row],[9_a_15]]+Cartera[[#This Row],[16_a_22]]+Cartera[[#This Row],[23_a_30]]</f>
        <v>0</v>
      </c>
      <c r="R462" s="191">
        <f>IF(Cartera[[#This Row],[Dias]]&gt;8,Cartera[[#This Row],[Total vencido]],0)</f>
        <v>0</v>
      </c>
      <c r="S462" s="191">
        <f>IF(Cartera[[#This Row],[Mas de 9]]&gt;0,Cartera[[#This Row],[Dias]],0)</f>
        <v>0</v>
      </c>
      <c r="T462" s="191">
        <f>IF(Cartera[[#This Row],[Dias]]&gt;99,Cartera[[#This Row],[Total vencido]],0)</f>
        <v>0</v>
      </c>
      <c r="U462" s="191">
        <f>IF(Cartera[[#This Row],[Mas de 100]]&gt;0,Cartera[[#This Row],[Dias]],0)</f>
        <v>0</v>
      </c>
      <c r="V462" s="191">
        <f>Cartera[[#This Row],[Vencimiento]]-Cartera[[#This Row],[Emision]]</f>
        <v>30</v>
      </c>
      <c r="W46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2" s="204" t="str">
        <f>_xlfn.XLOOKUP(Cartera[[#This Row],[Nombre tercero]],Vendedor[Nombre],Vendedor[Vendedor],"",0,-1)</f>
        <v>ANGELA SILVESTRE</v>
      </c>
      <c r="Y462" s="204"/>
    </row>
    <row r="463" spans="1:25" ht="21" customHeight="1">
      <c r="A463" s="12" t="str">
        <f t="shared" si="18"/>
        <v>COMERCIALIZADORA DE DESPOJOS CARNICOS DE COLOMBIA S.A.S</v>
      </c>
      <c r="B463" s="228" t="s">
        <v>1208</v>
      </c>
      <c r="C463" s="229">
        <v>18776</v>
      </c>
      <c r="D463" s="230">
        <v>1</v>
      </c>
      <c r="E463" s="231">
        <v>46013.354837962965</v>
      </c>
      <c r="F463" s="231">
        <v>46043.354837962965</v>
      </c>
      <c r="G463" s="232">
        <v>-7</v>
      </c>
      <c r="H463" s="232">
        <v>35020</v>
      </c>
      <c r="I463" s="232">
        <v>35020</v>
      </c>
      <c r="J463" s="232">
        <v>35020</v>
      </c>
      <c r="K463" s="232">
        <v>0</v>
      </c>
      <c r="L463" s="232">
        <v>0</v>
      </c>
      <c r="M463" s="232">
        <v>0</v>
      </c>
      <c r="N463" s="232">
        <v>0</v>
      </c>
      <c r="O463" s="232">
        <v>0</v>
      </c>
      <c r="P463" s="191">
        <f>SUM(Cartera[[#This Row],[1_a_8]:[&gt;30]])</f>
        <v>0</v>
      </c>
      <c r="Q463" s="191">
        <f>+Cartera[[#This Row],[9_a_15]]+Cartera[[#This Row],[16_a_22]]+Cartera[[#This Row],[23_a_30]]</f>
        <v>0</v>
      </c>
      <c r="R463" s="191">
        <f>IF(Cartera[[#This Row],[Dias]]&gt;8,Cartera[[#This Row],[Total vencido]],0)</f>
        <v>0</v>
      </c>
      <c r="S463" s="191">
        <f>IF(Cartera[[#This Row],[Mas de 9]]&gt;0,Cartera[[#This Row],[Dias]],0)</f>
        <v>0</v>
      </c>
      <c r="T463" s="191">
        <f>IF(Cartera[[#This Row],[Dias]]&gt;99,Cartera[[#This Row],[Total vencido]],0)</f>
        <v>0</v>
      </c>
      <c r="U463" s="191">
        <f>IF(Cartera[[#This Row],[Mas de 100]]&gt;0,Cartera[[#This Row],[Dias]],0)</f>
        <v>0</v>
      </c>
      <c r="V463" s="191">
        <f>Cartera[[#This Row],[Vencimiento]]-Cartera[[#This Row],[Emision]]</f>
        <v>30</v>
      </c>
      <c r="W46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3" s="204" t="str">
        <f>_xlfn.XLOOKUP(Cartera[[#This Row],[Nombre tercero]],Vendedor[Nombre],Vendedor[Vendedor],"",0,-1)</f>
        <v>ANGELA SILVESTRE</v>
      </c>
      <c r="Y463" s="204"/>
    </row>
    <row r="464" spans="1:25" ht="21" customHeight="1">
      <c r="A464" s="12" t="str">
        <f t="shared" si="18"/>
        <v>COMERCIALIZADORA DE DESPOJOS CARNICOS DE COLOMBIA S.A.S</v>
      </c>
      <c r="B464" s="228" t="s">
        <v>1210</v>
      </c>
      <c r="C464" s="229">
        <v>23520</v>
      </c>
      <c r="D464" s="230">
        <v>1</v>
      </c>
      <c r="E464" s="231">
        <v>46013.503055555557</v>
      </c>
      <c r="F464" s="231">
        <v>46043.503055555557</v>
      </c>
      <c r="G464" s="232">
        <v>-7</v>
      </c>
      <c r="H464" s="232">
        <v>2930</v>
      </c>
      <c r="I464" s="232">
        <v>2930</v>
      </c>
      <c r="J464" s="232">
        <v>2930</v>
      </c>
      <c r="K464" s="232">
        <v>0</v>
      </c>
      <c r="L464" s="232">
        <v>0</v>
      </c>
      <c r="M464" s="232">
        <v>0</v>
      </c>
      <c r="N464" s="232">
        <v>0</v>
      </c>
      <c r="O464" s="232">
        <v>0</v>
      </c>
      <c r="P464" s="191">
        <f>SUM(Cartera[[#This Row],[1_a_8]:[&gt;30]])</f>
        <v>0</v>
      </c>
      <c r="Q464" s="191">
        <f>+Cartera[[#This Row],[9_a_15]]+Cartera[[#This Row],[16_a_22]]+Cartera[[#This Row],[23_a_30]]</f>
        <v>0</v>
      </c>
      <c r="R464" s="191">
        <f>IF(Cartera[[#This Row],[Dias]]&gt;8,Cartera[[#This Row],[Total vencido]],0)</f>
        <v>0</v>
      </c>
      <c r="S464" s="191">
        <f>IF(Cartera[[#This Row],[Mas de 9]]&gt;0,Cartera[[#This Row],[Dias]],0)</f>
        <v>0</v>
      </c>
      <c r="T464" s="191">
        <f>IF(Cartera[[#This Row],[Dias]]&gt;99,Cartera[[#This Row],[Total vencido]],0)</f>
        <v>0</v>
      </c>
      <c r="U464" s="191">
        <f>IF(Cartera[[#This Row],[Mas de 100]]&gt;0,Cartera[[#This Row],[Dias]],0)</f>
        <v>0</v>
      </c>
      <c r="V464" s="191">
        <f>Cartera[[#This Row],[Vencimiento]]-Cartera[[#This Row],[Emision]]</f>
        <v>30</v>
      </c>
      <c r="W46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4" s="204" t="str">
        <f>_xlfn.XLOOKUP(Cartera[[#This Row],[Nombre tercero]],Vendedor[Nombre],Vendedor[Vendedor],"",0,-1)</f>
        <v>ANGELA SILVESTRE</v>
      </c>
      <c r="Y464" s="204"/>
    </row>
    <row r="465" spans="1:25" ht="21" customHeight="1">
      <c r="A465" s="12" t="str">
        <f t="shared" si="18"/>
        <v>COMERCIALIZADORA DE DESPOJOS CARNICOS DE COLOMBIA S.A.S</v>
      </c>
      <c r="B465" s="228" t="s">
        <v>1210</v>
      </c>
      <c r="C465" s="229">
        <v>23521</v>
      </c>
      <c r="D465" s="230">
        <v>1</v>
      </c>
      <c r="E465" s="231">
        <v>46013.50403935185</v>
      </c>
      <c r="F465" s="231">
        <v>46043.50403935185</v>
      </c>
      <c r="G465" s="232">
        <v>-7</v>
      </c>
      <c r="H465" s="232">
        <v>2770</v>
      </c>
      <c r="I465" s="232">
        <v>2770</v>
      </c>
      <c r="J465" s="232">
        <v>2770</v>
      </c>
      <c r="K465" s="232">
        <v>0</v>
      </c>
      <c r="L465" s="232">
        <v>0</v>
      </c>
      <c r="M465" s="232">
        <v>0</v>
      </c>
      <c r="N465" s="232">
        <v>0</v>
      </c>
      <c r="O465" s="232">
        <v>0</v>
      </c>
      <c r="P465" s="191">
        <f>SUM(Cartera[[#This Row],[1_a_8]:[&gt;30]])</f>
        <v>0</v>
      </c>
      <c r="Q465" s="191">
        <f>+Cartera[[#This Row],[9_a_15]]+Cartera[[#This Row],[16_a_22]]+Cartera[[#This Row],[23_a_30]]</f>
        <v>0</v>
      </c>
      <c r="R465" s="191">
        <f>IF(Cartera[[#This Row],[Dias]]&gt;8,Cartera[[#This Row],[Total vencido]],0)</f>
        <v>0</v>
      </c>
      <c r="S465" s="191">
        <f>IF(Cartera[[#This Row],[Mas de 9]]&gt;0,Cartera[[#This Row],[Dias]],0)</f>
        <v>0</v>
      </c>
      <c r="T465" s="191">
        <f>IF(Cartera[[#This Row],[Dias]]&gt;99,Cartera[[#This Row],[Total vencido]],0)</f>
        <v>0</v>
      </c>
      <c r="U465" s="191">
        <f>IF(Cartera[[#This Row],[Mas de 100]]&gt;0,Cartera[[#This Row],[Dias]],0)</f>
        <v>0</v>
      </c>
      <c r="V465" s="191">
        <f>Cartera[[#This Row],[Vencimiento]]-Cartera[[#This Row],[Emision]]</f>
        <v>30</v>
      </c>
      <c r="W46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5" s="204" t="str">
        <f>_xlfn.XLOOKUP(Cartera[[#This Row],[Nombre tercero]],Vendedor[Nombre],Vendedor[Vendedor],"",0,-1)</f>
        <v>ANGELA SILVESTRE</v>
      </c>
      <c r="Y465" s="204"/>
    </row>
    <row r="466" spans="1:25" ht="21" customHeight="1">
      <c r="A466" s="12" t="str">
        <f t="shared" si="18"/>
        <v>COMERCIALIZADORA DE DESPOJOS CARNICOS DE COLOMBIA S.A.S</v>
      </c>
      <c r="B466" s="228" t="s">
        <v>1210</v>
      </c>
      <c r="C466" s="229">
        <v>23532</v>
      </c>
      <c r="D466" s="230">
        <v>1</v>
      </c>
      <c r="E466" s="231">
        <v>46014.247256944444</v>
      </c>
      <c r="F466" s="231">
        <v>46044.247256944444</v>
      </c>
      <c r="G466" s="232">
        <v>-8</v>
      </c>
      <c r="H466" s="232">
        <v>39970</v>
      </c>
      <c r="I466" s="232">
        <v>39970</v>
      </c>
      <c r="J466" s="232">
        <v>39970</v>
      </c>
      <c r="K466" s="232">
        <v>0</v>
      </c>
      <c r="L466" s="232">
        <v>0</v>
      </c>
      <c r="M466" s="232">
        <v>0</v>
      </c>
      <c r="N466" s="232">
        <v>0</v>
      </c>
      <c r="O466" s="232">
        <v>0</v>
      </c>
      <c r="P466" s="191">
        <f>SUM(Cartera[[#This Row],[1_a_8]:[&gt;30]])</f>
        <v>0</v>
      </c>
      <c r="Q466" s="191">
        <f>+Cartera[[#This Row],[9_a_15]]+Cartera[[#This Row],[16_a_22]]+Cartera[[#This Row],[23_a_30]]</f>
        <v>0</v>
      </c>
      <c r="R466" s="191">
        <f>IF(Cartera[[#This Row],[Dias]]&gt;8,Cartera[[#This Row],[Total vencido]],0)</f>
        <v>0</v>
      </c>
      <c r="S466" s="191">
        <f>IF(Cartera[[#This Row],[Mas de 9]]&gt;0,Cartera[[#This Row],[Dias]],0)</f>
        <v>0</v>
      </c>
      <c r="T466" s="191">
        <f>IF(Cartera[[#This Row],[Dias]]&gt;99,Cartera[[#This Row],[Total vencido]],0)</f>
        <v>0</v>
      </c>
      <c r="U466" s="191">
        <f>IF(Cartera[[#This Row],[Mas de 100]]&gt;0,Cartera[[#This Row],[Dias]],0)</f>
        <v>0</v>
      </c>
      <c r="V466" s="191">
        <f>Cartera[[#This Row],[Vencimiento]]-Cartera[[#This Row],[Emision]]</f>
        <v>30</v>
      </c>
      <c r="W46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6" s="204" t="str">
        <f>_xlfn.XLOOKUP(Cartera[[#This Row],[Nombre tercero]],Vendedor[Nombre],Vendedor[Vendedor],"",0,-1)</f>
        <v>ANGELA SILVESTRE</v>
      </c>
      <c r="Y466" s="204"/>
    </row>
    <row r="467" spans="1:25" ht="21" customHeight="1">
      <c r="A467" s="12" t="str">
        <f t="shared" si="18"/>
        <v>COMERCIALIZADORA DE DESPOJOS CARNICOS DE COLOMBIA S.A.S</v>
      </c>
      <c r="B467" s="228" t="s">
        <v>1210</v>
      </c>
      <c r="C467" s="229">
        <v>23534</v>
      </c>
      <c r="D467" s="230">
        <v>1</v>
      </c>
      <c r="E467" s="231">
        <v>46014.254803240743</v>
      </c>
      <c r="F467" s="231">
        <v>46044.254803240743</v>
      </c>
      <c r="G467" s="232">
        <v>-8</v>
      </c>
      <c r="H467" s="232">
        <v>3675</v>
      </c>
      <c r="I467" s="232">
        <v>3675</v>
      </c>
      <c r="J467" s="232">
        <v>3675</v>
      </c>
      <c r="K467" s="232">
        <v>0</v>
      </c>
      <c r="L467" s="232">
        <v>0</v>
      </c>
      <c r="M467" s="232">
        <v>0</v>
      </c>
      <c r="N467" s="232">
        <v>0</v>
      </c>
      <c r="O467" s="232">
        <v>0</v>
      </c>
      <c r="P467" s="191">
        <f>SUM(Cartera[[#This Row],[1_a_8]:[&gt;30]])</f>
        <v>0</v>
      </c>
      <c r="Q467" s="191">
        <f>+Cartera[[#This Row],[9_a_15]]+Cartera[[#This Row],[16_a_22]]+Cartera[[#This Row],[23_a_30]]</f>
        <v>0</v>
      </c>
      <c r="R467" s="191">
        <f>IF(Cartera[[#This Row],[Dias]]&gt;8,Cartera[[#This Row],[Total vencido]],0)</f>
        <v>0</v>
      </c>
      <c r="S467" s="191">
        <f>IF(Cartera[[#This Row],[Mas de 9]]&gt;0,Cartera[[#This Row],[Dias]],0)</f>
        <v>0</v>
      </c>
      <c r="T467" s="191">
        <f>IF(Cartera[[#This Row],[Dias]]&gt;99,Cartera[[#This Row],[Total vencido]],0)</f>
        <v>0</v>
      </c>
      <c r="U467" s="191">
        <f>IF(Cartera[[#This Row],[Mas de 100]]&gt;0,Cartera[[#This Row],[Dias]],0)</f>
        <v>0</v>
      </c>
      <c r="V467" s="191">
        <f>Cartera[[#This Row],[Vencimiento]]-Cartera[[#This Row],[Emision]]</f>
        <v>30</v>
      </c>
      <c r="W46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7" s="204" t="str">
        <f>_xlfn.XLOOKUP(Cartera[[#This Row],[Nombre tercero]],Vendedor[Nombre],Vendedor[Vendedor],"",0,-1)</f>
        <v>ANGELA SILVESTRE</v>
      </c>
      <c r="Y467" s="204"/>
    </row>
    <row r="468" spans="1:25" ht="21" customHeight="1">
      <c r="A468" s="12" t="str">
        <f t="shared" si="18"/>
        <v>COMERCIALIZADORA DE DESPOJOS CARNICOS DE COLOMBIA S.A.S</v>
      </c>
      <c r="B468" s="199" t="s">
        <v>1208</v>
      </c>
      <c r="C468" s="200">
        <v>18851</v>
      </c>
      <c r="D468" s="54">
        <v>1</v>
      </c>
      <c r="E468" s="202">
        <v>46014.51599537037</v>
      </c>
      <c r="F468" s="202">
        <v>46044.51599537037</v>
      </c>
      <c r="G468" s="203">
        <v>-8</v>
      </c>
      <c r="H468" s="203">
        <v>35340</v>
      </c>
      <c r="I468" s="203">
        <v>35340</v>
      </c>
      <c r="J468" s="203">
        <v>35340</v>
      </c>
      <c r="K468" s="203">
        <v>0</v>
      </c>
      <c r="L468" s="203">
        <v>0</v>
      </c>
      <c r="M468" s="203">
        <v>0</v>
      </c>
      <c r="N468" s="203">
        <v>0</v>
      </c>
      <c r="O468" s="203">
        <v>0</v>
      </c>
      <c r="P468" s="191">
        <f>SUM(Cartera[[#This Row],[1_a_8]:[&gt;30]])</f>
        <v>0</v>
      </c>
      <c r="Q468" s="191">
        <f>+Cartera[[#This Row],[9_a_15]]+Cartera[[#This Row],[16_a_22]]+Cartera[[#This Row],[23_a_30]]</f>
        <v>0</v>
      </c>
      <c r="R468" s="191">
        <f>IF(Cartera[[#This Row],[Dias]]&gt;8,Cartera[[#This Row],[Total vencido]],0)</f>
        <v>0</v>
      </c>
      <c r="S468" s="191">
        <f>IF(Cartera[[#This Row],[Mas de 9]]&gt;0,Cartera[[#This Row],[Dias]],0)</f>
        <v>0</v>
      </c>
      <c r="T468" s="191">
        <f>IF(Cartera[[#This Row],[Dias]]&gt;99,Cartera[[#This Row],[Total vencido]],0)</f>
        <v>0</v>
      </c>
      <c r="U468" s="191">
        <f>IF(Cartera[[#This Row],[Mas de 100]]&gt;0,Cartera[[#This Row],[Dias]],0)</f>
        <v>0</v>
      </c>
      <c r="V468" s="191">
        <f>Cartera[[#This Row],[Vencimiento]]-Cartera[[#This Row],[Emision]]</f>
        <v>30</v>
      </c>
      <c r="W46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8" s="204" t="str">
        <f>_xlfn.XLOOKUP(Cartera[[#This Row],[Nombre tercero]],Vendedor[Nombre],Vendedor[Vendedor],"",0,-1)</f>
        <v>ANGELA SILVESTRE</v>
      </c>
      <c r="Y468" s="204"/>
    </row>
    <row r="469" spans="1:25" ht="21" customHeight="1">
      <c r="A469" s="12" t="str">
        <f t="shared" si="18"/>
        <v>COMERCIALIZADORA DE DESPOJOS CARNICOS DE COLOMBIA S.A.S</v>
      </c>
      <c r="B469" s="199" t="s">
        <v>1210</v>
      </c>
      <c r="C469" s="200">
        <v>23577</v>
      </c>
      <c r="D469" s="54">
        <v>1</v>
      </c>
      <c r="E469" s="198">
        <v>46015.274143518516</v>
      </c>
      <c r="F469" s="198">
        <v>46045.274143518516</v>
      </c>
      <c r="G469" s="54">
        <v>-9</v>
      </c>
      <c r="H469" s="54">
        <v>91750</v>
      </c>
      <c r="I469" s="54">
        <v>91750</v>
      </c>
      <c r="J469" s="54">
        <v>91750</v>
      </c>
      <c r="K469" s="54">
        <v>0</v>
      </c>
      <c r="L469" s="54">
        <v>0</v>
      </c>
      <c r="M469" s="54">
        <v>0</v>
      </c>
      <c r="N469" s="54">
        <v>0</v>
      </c>
      <c r="O469" s="54">
        <v>0</v>
      </c>
      <c r="P469" s="30">
        <f>SUM(Cartera[[#This Row],[1_a_8]:[&gt;30]])</f>
        <v>0</v>
      </c>
      <c r="Q469" s="30">
        <f>+Cartera[[#This Row],[9_a_15]]+Cartera[[#This Row],[16_a_22]]+Cartera[[#This Row],[23_a_30]]</f>
        <v>0</v>
      </c>
      <c r="R469" s="30">
        <f>IF(Cartera[[#This Row],[Dias]]&gt;8,Cartera[[#This Row],[Total vencido]],0)</f>
        <v>0</v>
      </c>
      <c r="S469" s="30">
        <f>IF(Cartera[[#This Row],[Mas de 9]]&gt;0,Cartera[[#This Row],[Dias]],0)</f>
        <v>0</v>
      </c>
      <c r="T469" s="30">
        <f>IF(Cartera[[#This Row],[Dias]]&gt;99,Cartera[[#This Row],[Total vencido]],0)</f>
        <v>0</v>
      </c>
      <c r="U469" s="30">
        <f>IF(Cartera[[#This Row],[Mas de 100]]&gt;0,Cartera[[#This Row],[Dias]],0)</f>
        <v>0</v>
      </c>
      <c r="V469" s="30">
        <f>Cartera[[#This Row],[Vencimiento]]-Cartera[[#This Row],[Emision]]</f>
        <v>30</v>
      </c>
      <c r="W46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9" s="205" t="str">
        <f>_xlfn.XLOOKUP(Cartera[[#This Row],[Nombre tercero]],Vendedor[Nombre],Vendedor[Vendedor],"",0,-1)</f>
        <v>ANGELA SILVESTRE</v>
      </c>
      <c r="Y469" s="204"/>
    </row>
    <row r="470" spans="1:25" ht="21" customHeight="1">
      <c r="A470" s="12" t="str">
        <f t="shared" si="18"/>
        <v>COMERCIALIZADORA DE DESPOJOS CARNICOS DE COLOMBIA S.A.S</v>
      </c>
      <c r="B470" s="199" t="s">
        <v>1208</v>
      </c>
      <c r="C470" s="200">
        <v>18901</v>
      </c>
      <c r="D470" s="54">
        <v>1</v>
      </c>
      <c r="E470" s="198">
        <v>46017.287685185183</v>
      </c>
      <c r="F470" s="198">
        <v>46047.287685185183</v>
      </c>
      <c r="G470" s="54">
        <v>-11</v>
      </c>
      <c r="H470" s="54">
        <v>32820</v>
      </c>
      <c r="I470" s="54">
        <v>32820</v>
      </c>
      <c r="J470" s="54">
        <v>32820</v>
      </c>
      <c r="K470" s="54">
        <v>0</v>
      </c>
      <c r="L470" s="54">
        <v>0</v>
      </c>
      <c r="M470" s="54">
        <v>0</v>
      </c>
      <c r="N470" s="54">
        <v>0</v>
      </c>
      <c r="O470" s="54">
        <v>0</v>
      </c>
      <c r="P470" s="30">
        <f>SUM(Cartera[[#This Row],[1_a_8]:[&gt;30]])</f>
        <v>0</v>
      </c>
      <c r="Q470" s="30">
        <f>+Cartera[[#This Row],[9_a_15]]+Cartera[[#This Row],[16_a_22]]+Cartera[[#This Row],[23_a_30]]</f>
        <v>0</v>
      </c>
      <c r="R470" s="30">
        <f>IF(Cartera[[#This Row],[Dias]]&gt;8,Cartera[[#This Row],[Total vencido]],0)</f>
        <v>0</v>
      </c>
      <c r="S470" s="30">
        <f>IF(Cartera[[#This Row],[Mas de 9]]&gt;0,Cartera[[#This Row],[Dias]],0)</f>
        <v>0</v>
      </c>
      <c r="T470" s="30">
        <f>IF(Cartera[[#This Row],[Dias]]&gt;99,Cartera[[#This Row],[Total vencido]],0)</f>
        <v>0</v>
      </c>
      <c r="U470" s="30">
        <f>IF(Cartera[[#This Row],[Mas de 100]]&gt;0,Cartera[[#This Row],[Dias]],0)</f>
        <v>0</v>
      </c>
      <c r="V470" s="30">
        <f>Cartera[[#This Row],[Vencimiento]]-Cartera[[#This Row],[Emision]]</f>
        <v>30</v>
      </c>
      <c r="W47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0" s="205" t="str">
        <f>_xlfn.XLOOKUP(Cartera[[#This Row],[Nombre tercero]],Vendedor[Nombre],Vendedor[Vendedor],"",0,-1)</f>
        <v>ANGELA SILVESTRE</v>
      </c>
      <c r="Y470" s="204"/>
    </row>
    <row r="471" spans="1:25" ht="21" customHeight="1">
      <c r="A471" s="12" t="str">
        <f t="shared" si="18"/>
        <v>COMERCIALIZADORA DE DESPOJOS CARNICOS DE COLOMBIA S.A.S</v>
      </c>
      <c r="B471" s="199" t="s">
        <v>1210</v>
      </c>
      <c r="C471" s="200">
        <v>23626</v>
      </c>
      <c r="D471" s="54">
        <v>1</v>
      </c>
      <c r="E471" s="198">
        <v>46017.301747685182</v>
      </c>
      <c r="F471" s="198">
        <v>46047.301747685182</v>
      </c>
      <c r="G471" s="54">
        <v>-11</v>
      </c>
      <c r="H471" s="54">
        <v>37600</v>
      </c>
      <c r="I471" s="54">
        <v>37600</v>
      </c>
      <c r="J471" s="54">
        <v>37600</v>
      </c>
      <c r="K471" s="54">
        <v>0</v>
      </c>
      <c r="L471" s="54">
        <v>0</v>
      </c>
      <c r="M471" s="54">
        <v>0</v>
      </c>
      <c r="N471" s="54">
        <v>0</v>
      </c>
      <c r="O471" s="54">
        <v>0</v>
      </c>
      <c r="P471" s="30">
        <f>SUM(Cartera[[#This Row],[1_a_8]:[&gt;30]])</f>
        <v>0</v>
      </c>
      <c r="Q471" s="30">
        <f>+Cartera[[#This Row],[9_a_15]]+Cartera[[#This Row],[16_a_22]]+Cartera[[#This Row],[23_a_30]]</f>
        <v>0</v>
      </c>
      <c r="R471" s="30">
        <f>IF(Cartera[[#This Row],[Dias]]&gt;8,Cartera[[#This Row],[Total vencido]],0)</f>
        <v>0</v>
      </c>
      <c r="S471" s="30">
        <f>IF(Cartera[[#This Row],[Mas de 9]]&gt;0,Cartera[[#This Row],[Dias]],0)</f>
        <v>0</v>
      </c>
      <c r="T471" s="30">
        <f>IF(Cartera[[#This Row],[Dias]]&gt;99,Cartera[[#This Row],[Total vencido]],0)</f>
        <v>0</v>
      </c>
      <c r="U471" s="30">
        <f>IF(Cartera[[#This Row],[Mas de 100]]&gt;0,Cartera[[#This Row],[Dias]],0)</f>
        <v>0</v>
      </c>
      <c r="V471" s="31">
        <f>Cartera[[#This Row],[Vencimiento]]-Cartera[[#This Row],[Emision]]</f>
        <v>30</v>
      </c>
      <c r="W47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1" s="205" t="str">
        <f>_xlfn.XLOOKUP(Cartera[[#This Row],[Nombre tercero]],Vendedor[Nombre],Vendedor[Vendedor],"",0,-1)</f>
        <v>ANGELA SILVESTRE</v>
      </c>
      <c r="Y471" s="204"/>
    </row>
    <row r="472" spans="1:25" ht="21" customHeight="1">
      <c r="A472" s="12" t="str">
        <f t="shared" si="18"/>
        <v>COMERCIALIZADORA DE DESPOJOS CARNICOS DE COLOMBIA S.A.S</v>
      </c>
      <c r="B472" s="199" t="s">
        <v>1210</v>
      </c>
      <c r="C472" s="200">
        <v>23688</v>
      </c>
      <c r="D472" s="54">
        <v>1</v>
      </c>
      <c r="E472" s="198">
        <v>46018.517523148148</v>
      </c>
      <c r="F472" s="198">
        <v>46048.517523148148</v>
      </c>
      <c r="G472" s="54">
        <v>-12</v>
      </c>
      <c r="H472" s="54">
        <v>1775</v>
      </c>
      <c r="I472" s="54">
        <v>1775</v>
      </c>
      <c r="J472" s="54">
        <v>1775</v>
      </c>
      <c r="K472" s="54">
        <v>0</v>
      </c>
      <c r="L472" s="54">
        <v>0</v>
      </c>
      <c r="M472" s="54">
        <v>0</v>
      </c>
      <c r="N472" s="54">
        <v>0</v>
      </c>
      <c r="O472" s="54">
        <v>0</v>
      </c>
      <c r="P472" s="30">
        <f>SUM(Cartera[[#This Row],[1_a_8]:[&gt;30]])</f>
        <v>0</v>
      </c>
      <c r="Q472" s="30">
        <f>+Cartera[[#This Row],[9_a_15]]+Cartera[[#This Row],[16_a_22]]+Cartera[[#This Row],[23_a_30]]</f>
        <v>0</v>
      </c>
      <c r="R472" s="30">
        <f>IF(Cartera[[#This Row],[Dias]]&gt;8,Cartera[[#This Row],[Total vencido]],0)</f>
        <v>0</v>
      </c>
      <c r="S472" s="30">
        <f>IF(Cartera[[#This Row],[Mas de 9]]&gt;0,Cartera[[#This Row],[Dias]],0)</f>
        <v>0</v>
      </c>
      <c r="T472" s="30">
        <f>IF(Cartera[[#This Row],[Dias]]&gt;99,Cartera[[#This Row],[Total vencido]],0)</f>
        <v>0</v>
      </c>
      <c r="U472" s="30">
        <f>IF(Cartera[[#This Row],[Mas de 100]]&gt;0,Cartera[[#This Row],[Dias]],0)</f>
        <v>0</v>
      </c>
      <c r="V472" s="31">
        <f>Cartera[[#This Row],[Vencimiento]]-Cartera[[#This Row],[Emision]]</f>
        <v>30</v>
      </c>
      <c r="W47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2" s="205" t="str">
        <f>_xlfn.XLOOKUP(Cartera[[#This Row],[Nombre tercero]],Vendedor[Nombre],Vendedor[Vendedor],"",0,-1)</f>
        <v>ANGELA SILVESTRE</v>
      </c>
      <c r="Y472" s="204"/>
    </row>
    <row r="473" spans="1:25" ht="21" customHeight="1">
      <c r="A473" s="12" t="str">
        <f t="shared" si="18"/>
        <v>COMERCIALIZADORA DE DESPOJOS CARNICOS DE COLOMBIA S.A.S</v>
      </c>
      <c r="B473" s="199" t="s">
        <v>1208</v>
      </c>
      <c r="C473" s="200">
        <v>18948</v>
      </c>
      <c r="D473" s="54">
        <v>1</v>
      </c>
      <c r="E473" s="198">
        <v>46018.52648148148</v>
      </c>
      <c r="F473" s="198">
        <v>46048.52648148148</v>
      </c>
      <c r="G473" s="54">
        <v>-12</v>
      </c>
      <c r="H473" s="54">
        <v>26020</v>
      </c>
      <c r="I473" s="54">
        <v>26020</v>
      </c>
      <c r="J473" s="54">
        <v>26020</v>
      </c>
      <c r="K473" s="54">
        <v>0</v>
      </c>
      <c r="L473" s="54">
        <v>0</v>
      </c>
      <c r="M473" s="54">
        <v>0</v>
      </c>
      <c r="N473" s="54">
        <v>0</v>
      </c>
      <c r="O473" s="54">
        <v>0</v>
      </c>
      <c r="P473" s="30">
        <f>SUM(Cartera[[#This Row],[1_a_8]:[&gt;30]])</f>
        <v>0</v>
      </c>
      <c r="Q473" s="30">
        <f>+Cartera[[#This Row],[9_a_15]]+Cartera[[#This Row],[16_a_22]]+Cartera[[#This Row],[23_a_30]]</f>
        <v>0</v>
      </c>
      <c r="R473" s="30">
        <f>IF(Cartera[[#This Row],[Dias]]&gt;8,Cartera[[#This Row],[Total vencido]],0)</f>
        <v>0</v>
      </c>
      <c r="S473" s="30">
        <f>IF(Cartera[[#This Row],[Mas de 9]]&gt;0,Cartera[[#This Row],[Dias]],0)</f>
        <v>0</v>
      </c>
      <c r="T473" s="30">
        <f>IF(Cartera[[#This Row],[Dias]]&gt;99,Cartera[[#This Row],[Total vencido]],0)</f>
        <v>0</v>
      </c>
      <c r="U473" s="30">
        <f>IF(Cartera[[#This Row],[Mas de 100]]&gt;0,Cartera[[#This Row],[Dias]],0)</f>
        <v>0</v>
      </c>
      <c r="V473" s="31">
        <f>Cartera[[#This Row],[Vencimiento]]-Cartera[[#This Row],[Emision]]</f>
        <v>30</v>
      </c>
      <c r="W47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3" s="205" t="str">
        <f>_xlfn.XLOOKUP(Cartera[[#This Row],[Nombre tercero]],Vendedor[Nombre],Vendedor[Vendedor],"",0,-1)</f>
        <v>ANGELA SILVESTRE</v>
      </c>
      <c r="Y473" s="204"/>
    </row>
    <row r="474" spans="1:25" ht="21" customHeight="1">
      <c r="A474" s="12" t="str">
        <f t="shared" si="18"/>
        <v>COMERCIALIZADORA DE DESPOJOS CARNICOS DE COLOMBIA S.A.S</v>
      </c>
      <c r="B474" s="199" t="s">
        <v>1208</v>
      </c>
      <c r="C474" s="200">
        <v>18953</v>
      </c>
      <c r="D474" s="54">
        <v>1</v>
      </c>
      <c r="E474" s="198">
        <v>46018.582245370373</v>
      </c>
      <c r="F474" s="198">
        <v>46048.582245370373</v>
      </c>
      <c r="G474" s="54">
        <v>-12</v>
      </c>
      <c r="H474" s="54">
        <v>47120</v>
      </c>
      <c r="I474" s="54">
        <v>15132.5</v>
      </c>
      <c r="J474" s="54">
        <v>15132.5</v>
      </c>
      <c r="K474" s="54">
        <v>0</v>
      </c>
      <c r="L474" s="54">
        <v>0</v>
      </c>
      <c r="M474" s="54">
        <v>0</v>
      </c>
      <c r="N474" s="54">
        <v>0</v>
      </c>
      <c r="O474" s="54">
        <v>0</v>
      </c>
      <c r="P474" s="191">
        <f>SUM(Cartera[[#This Row],[1_a_8]:[&gt;30]])</f>
        <v>0</v>
      </c>
      <c r="Q474" s="191">
        <f>+Cartera[[#This Row],[9_a_15]]+Cartera[[#This Row],[16_a_22]]+Cartera[[#This Row],[23_a_30]]</f>
        <v>0</v>
      </c>
      <c r="R474" s="191">
        <f>IF(Cartera[[#This Row],[Dias]]&gt;8,Cartera[[#This Row],[Total vencido]],0)</f>
        <v>0</v>
      </c>
      <c r="S474" s="191">
        <f>IF(Cartera[[#This Row],[Mas de 9]]&gt;0,Cartera[[#This Row],[Dias]],0)</f>
        <v>0</v>
      </c>
      <c r="T474" s="191">
        <f>IF(Cartera[[#This Row],[Dias]]&gt;99,Cartera[[#This Row],[Total vencido]],0)</f>
        <v>0</v>
      </c>
      <c r="U474" s="191">
        <f>IF(Cartera[[#This Row],[Mas de 100]]&gt;0,Cartera[[#This Row],[Dias]],0)</f>
        <v>0</v>
      </c>
      <c r="V474" s="191">
        <f>Cartera[[#This Row],[Vencimiento]]-Cartera[[#This Row],[Emision]]</f>
        <v>30</v>
      </c>
      <c r="W47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4" s="204" t="str">
        <f>_xlfn.XLOOKUP(Cartera[[#This Row],[Nombre tercero]],Vendedor[Nombre],Vendedor[Vendedor],"",0,-1)</f>
        <v>ANGELA SILVESTRE</v>
      </c>
      <c r="Y474" s="204"/>
    </row>
    <row r="475" spans="1:25" ht="21" customHeight="1">
      <c r="A475" s="12" t="str">
        <f t="shared" si="18"/>
        <v>COMERCIALIZADORA DE DESPOJOS CARNICOS DE COLOMBIA S.A.S</v>
      </c>
      <c r="B475" s="199" t="s">
        <v>1210</v>
      </c>
      <c r="C475" s="200">
        <v>23706</v>
      </c>
      <c r="D475" s="54">
        <v>1</v>
      </c>
      <c r="E475" s="198">
        <v>46020.259988425925</v>
      </c>
      <c r="F475" s="198">
        <v>46050.259988425925</v>
      </c>
      <c r="G475" s="54">
        <v>-14</v>
      </c>
      <c r="H475" s="54">
        <v>17550</v>
      </c>
      <c r="I475" s="54">
        <v>17550</v>
      </c>
      <c r="J475" s="54">
        <v>17550</v>
      </c>
      <c r="K475" s="54">
        <v>0</v>
      </c>
      <c r="L475" s="54">
        <v>0</v>
      </c>
      <c r="M475" s="54">
        <v>0</v>
      </c>
      <c r="N475" s="54">
        <v>0</v>
      </c>
      <c r="O475" s="54">
        <v>0</v>
      </c>
      <c r="P475" s="191">
        <f>SUM(Cartera[[#This Row],[1_a_8]:[&gt;30]])</f>
        <v>0</v>
      </c>
      <c r="Q475" s="191">
        <f>+Cartera[[#This Row],[9_a_15]]+Cartera[[#This Row],[16_a_22]]+Cartera[[#This Row],[23_a_30]]</f>
        <v>0</v>
      </c>
      <c r="R475" s="191">
        <f>IF(Cartera[[#This Row],[Dias]]&gt;8,Cartera[[#This Row],[Total vencido]],0)</f>
        <v>0</v>
      </c>
      <c r="S475" s="191">
        <f>IF(Cartera[[#This Row],[Mas de 9]]&gt;0,Cartera[[#This Row],[Dias]],0)</f>
        <v>0</v>
      </c>
      <c r="T475" s="191">
        <f>IF(Cartera[[#This Row],[Dias]]&gt;99,Cartera[[#This Row],[Total vencido]],0)</f>
        <v>0</v>
      </c>
      <c r="U475" s="191">
        <f>IF(Cartera[[#This Row],[Mas de 100]]&gt;0,Cartera[[#This Row],[Dias]],0)</f>
        <v>0</v>
      </c>
      <c r="V475" s="191">
        <f>Cartera[[#This Row],[Vencimiento]]-Cartera[[#This Row],[Emision]]</f>
        <v>30</v>
      </c>
      <c r="W47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5" s="204" t="str">
        <f>_xlfn.XLOOKUP(Cartera[[#This Row],[Nombre tercero]],Vendedor[Nombre],Vendedor[Vendedor],"",0,-1)</f>
        <v>ANGELA SILVESTRE</v>
      </c>
      <c r="Y475" s="204"/>
    </row>
    <row r="476" spans="1:25" ht="21" customHeight="1">
      <c r="A476" s="12" t="str">
        <f t="shared" si="18"/>
        <v>COMERCIALIZADORA DE DESPOJOS CARNICOS DE COLOMBIA S.A.S</v>
      </c>
      <c r="B476" s="199" t="s">
        <v>1210</v>
      </c>
      <c r="C476" s="200">
        <v>23707</v>
      </c>
      <c r="D476" s="54">
        <v>1</v>
      </c>
      <c r="E476" s="202">
        <v>46020.260925925926</v>
      </c>
      <c r="F476" s="202">
        <v>46050.260925925926</v>
      </c>
      <c r="G476" s="203">
        <v>-14</v>
      </c>
      <c r="H476" s="203">
        <v>2350</v>
      </c>
      <c r="I476" s="203">
        <v>2350</v>
      </c>
      <c r="J476" s="203">
        <v>2350</v>
      </c>
      <c r="K476" s="203">
        <v>0</v>
      </c>
      <c r="L476" s="203">
        <v>0</v>
      </c>
      <c r="M476" s="203">
        <v>0</v>
      </c>
      <c r="N476" s="203">
        <v>0</v>
      </c>
      <c r="O476" s="203">
        <v>0</v>
      </c>
      <c r="P476" s="191">
        <f>SUM(Cartera[[#This Row],[1_a_8]:[&gt;30]])</f>
        <v>0</v>
      </c>
      <c r="Q476" s="191">
        <f>+Cartera[[#This Row],[9_a_15]]+Cartera[[#This Row],[16_a_22]]+Cartera[[#This Row],[23_a_30]]</f>
        <v>0</v>
      </c>
      <c r="R476" s="191">
        <f>IF(Cartera[[#This Row],[Dias]]&gt;8,Cartera[[#This Row],[Total vencido]],0)</f>
        <v>0</v>
      </c>
      <c r="S476" s="191">
        <f>IF(Cartera[[#This Row],[Mas de 9]]&gt;0,Cartera[[#This Row],[Dias]],0)</f>
        <v>0</v>
      </c>
      <c r="T476" s="191">
        <f>IF(Cartera[[#This Row],[Dias]]&gt;99,Cartera[[#This Row],[Total vencido]],0)</f>
        <v>0</v>
      </c>
      <c r="U476" s="191">
        <f>IF(Cartera[[#This Row],[Mas de 100]]&gt;0,Cartera[[#This Row],[Dias]],0)</f>
        <v>0</v>
      </c>
      <c r="V476" s="191">
        <f>Cartera[[#This Row],[Vencimiento]]-Cartera[[#This Row],[Emision]]</f>
        <v>30</v>
      </c>
      <c r="W47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6" s="204" t="str">
        <f>_xlfn.XLOOKUP(Cartera[[#This Row],[Nombre tercero]],Vendedor[Nombre],Vendedor[Vendedor],"",0,-1)</f>
        <v>ANGELA SILVESTRE</v>
      </c>
      <c r="Y476" s="204"/>
    </row>
    <row r="477" spans="1:25" ht="21" customHeight="1">
      <c r="A477" s="12" t="s">
        <v>134</v>
      </c>
      <c r="B477" s="199" t="s">
        <v>1208</v>
      </c>
      <c r="C477" s="200">
        <v>17766</v>
      </c>
      <c r="D477" s="54">
        <v>8</v>
      </c>
      <c r="E477" s="198">
        <v>45983.292847222219</v>
      </c>
      <c r="F477" s="198">
        <v>45998.289814814816</v>
      </c>
      <c r="G477" s="54">
        <v>38</v>
      </c>
      <c r="H477" s="54">
        <v>6175550</v>
      </c>
      <c r="I477" s="54">
        <v>6175550</v>
      </c>
      <c r="J477" s="54">
        <v>0</v>
      </c>
      <c r="K477" s="54">
        <v>0</v>
      </c>
      <c r="L477" s="54">
        <v>0</v>
      </c>
      <c r="M477" s="54">
        <v>0</v>
      </c>
      <c r="N477" s="54">
        <v>0</v>
      </c>
      <c r="O477" s="54">
        <v>6175550</v>
      </c>
      <c r="P477" s="30">
        <f>SUM(Cartera[[#This Row],[1_a_8]:[&gt;30]])</f>
        <v>6175550</v>
      </c>
      <c r="Q477" s="30">
        <f>+Cartera[[#This Row],[9_a_15]]+Cartera[[#This Row],[16_a_22]]+Cartera[[#This Row],[23_a_30]]</f>
        <v>0</v>
      </c>
      <c r="R477" s="30">
        <f>IF(Cartera[[#This Row],[Dias]]&gt;8,Cartera[[#This Row],[Total vencido]],0)</f>
        <v>6175550</v>
      </c>
      <c r="S477" s="30">
        <f>IF(Cartera[[#This Row],[Mas de 9]]&gt;0,Cartera[[#This Row],[Dias]],0)</f>
        <v>38</v>
      </c>
      <c r="T477" s="30">
        <f>IF(Cartera[[#This Row],[Dias]]&gt;99,Cartera[[#This Row],[Total vencido]],0)</f>
        <v>0</v>
      </c>
      <c r="U477" s="30">
        <f>IF(Cartera[[#This Row],[Mas de 100]]&gt;0,Cartera[[#This Row],[Dias]],0)</f>
        <v>0</v>
      </c>
      <c r="V477" s="31">
        <f>Cartera[[#This Row],[Vencimiento]]-Cartera[[#This Row],[Emision]]</f>
        <v>14.996967592596775</v>
      </c>
      <c r="W47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7" s="205" t="str">
        <f>_xlfn.XLOOKUP(Cartera[[#This Row],[Nombre tercero]],Vendedor[Nombre],Vendedor[Vendedor],"",0,-1)</f>
        <v>WILLIAM DARIO PADILLA</v>
      </c>
      <c r="Y477" s="204"/>
    </row>
    <row r="478" spans="1:25" ht="21" customHeight="1">
      <c r="A478" s="12" t="str">
        <f t="shared" ref="A478:A492" si="19">+A477</f>
        <v>COMERCIALIZADORA PINER SAS</v>
      </c>
      <c r="B478" s="199" t="s">
        <v>1208</v>
      </c>
      <c r="C478" s="200">
        <v>17917</v>
      </c>
      <c r="D478" s="54">
        <v>8</v>
      </c>
      <c r="E478" s="198">
        <v>45988.298136574071</v>
      </c>
      <c r="F478" s="198">
        <v>46003.297986111109</v>
      </c>
      <c r="G478" s="54">
        <v>33</v>
      </c>
      <c r="H478" s="54">
        <v>6999100</v>
      </c>
      <c r="I478" s="54">
        <v>6999100</v>
      </c>
      <c r="J478" s="54">
        <v>0</v>
      </c>
      <c r="K478" s="54">
        <v>0</v>
      </c>
      <c r="L478" s="54">
        <v>0</v>
      </c>
      <c r="M478" s="54">
        <v>0</v>
      </c>
      <c r="N478" s="54">
        <v>0</v>
      </c>
      <c r="O478" s="54">
        <v>6999100</v>
      </c>
      <c r="P478" s="30">
        <f>SUM(Cartera[[#This Row],[1_a_8]:[&gt;30]])</f>
        <v>6999100</v>
      </c>
      <c r="Q478" s="30">
        <f>+Cartera[[#This Row],[9_a_15]]+Cartera[[#This Row],[16_a_22]]+Cartera[[#This Row],[23_a_30]]</f>
        <v>0</v>
      </c>
      <c r="R478" s="30">
        <f>IF(Cartera[[#This Row],[Dias]]&gt;8,Cartera[[#This Row],[Total vencido]],0)</f>
        <v>6999100</v>
      </c>
      <c r="S478" s="30">
        <f>IF(Cartera[[#This Row],[Mas de 9]]&gt;0,Cartera[[#This Row],[Dias]],0)</f>
        <v>33</v>
      </c>
      <c r="T478" s="30">
        <f>IF(Cartera[[#This Row],[Dias]]&gt;99,Cartera[[#This Row],[Total vencido]],0)</f>
        <v>0</v>
      </c>
      <c r="U478" s="30">
        <f>IF(Cartera[[#This Row],[Mas de 100]]&gt;0,Cartera[[#This Row],[Dias]],0)</f>
        <v>0</v>
      </c>
      <c r="V478" s="30">
        <f>Cartera[[#This Row],[Vencimiento]]-Cartera[[#This Row],[Emision]]</f>
        <v>14.999849537038244</v>
      </c>
      <c r="W47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8" s="205" t="str">
        <f>_xlfn.XLOOKUP(Cartera[[#This Row],[Nombre tercero]],Vendedor[Nombre],Vendedor[Vendedor],"",0,-1)</f>
        <v>WILLIAM DARIO PADILLA</v>
      </c>
      <c r="Y478" s="204"/>
    </row>
    <row r="479" spans="1:25" ht="21" customHeight="1">
      <c r="A479" s="12" t="str">
        <f t="shared" si="19"/>
        <v>COMERCIALIZADORA PINER SAS</v>
      </c>
      <c r="B479" s="199" t="s">
        <v>1208</v>
      </c>
      <c r="C479" s="200">
        <v>17951</v>
      </c>
      <c r="D479" s="54">
        <v>8</v>
      </c>
      <c r="E479" s="202">
        <v>45989.297546296293</v>
      </c>
      <c r="F479" s="202">
        <v>46004.265706018516</v>
      </c>
      <c r="G479" s="203">
        <v>32</v>
      </c>
      <c r="H479" s="203">
        <v>2763650</v>
      </c>
      <c r="I479" s="203">
        <v>2763650</v>
      </c>
      <c r="J479" s="203">
        <v>0</v>
      </c>
      <c r="K479" s="203">
        <v>0</v>
      </c>
      <c r="L479" s="203">
        <v>0</v>
      </c>
      <c r="M479" s="203">
        <v>0</v>
      </c>
      <c r="N479" s="203">
        <v>0</v>
      </c>
      <c r="O479" s="203">
        <v>2763650</v>
      </c>
      <c r="P479" s="191">
        <f>SUM(Cartera[[#This Row],[1_a_8]:[&gt;30]])</f>
        <v>2763650</v>
      </c>
      <c r="Q479" s="191">
        <f>+Cartera[[#This Row],[9_a_15]]+Cartera[[#This Row],[16_a_22]]+Cartera[[#This Row],[23_a_30]]</f>
        <v>0</v>
      </c>
      <c r="R479" s="191">
        <f>IF(Cartera[[#This Row],[Dias]]&gt;8,Cartera[[#This Row],[Total vencido]],0)</f>
        <v>2763650</v>
      </c>
      <c r="S479" s="191">
        <f>IF(Cartera[[#This Row],[Mas de 9]]&gt;0,Cartera[[#This Row],[Dias]],0)</f>
        <v>32</v>
      </c>
      <c r="T479" s="191">
        <f>IF(Cartera[[#This Row],[Dias]]&gt;99,Cartera[[#This Row],[Total vencido]],0)</f>
        <v>0</v>
      </c>
      <c r="U479" s="191">
        <f>IF(Cartera[[#This Row],[Mas de 100]]&gt;0,Cartera[[#This Row],[Dias]],0)</f>
        <v>0</v>
      </c>
      <c r="V479" s="191">
        <f>Cartera[[#This Row],[Vencimiento]]-Cartera[[#This Row],[Emision]]</f>
        <v>14.968159722222481</v>
      </c>
      <c r="W4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9" s="204" t="str">
        <f>_xlfn.XLOOKUP(Cartera[[#This Row],[Nombre tercero]],Vendedor[Nombre],Vendedor[Vendedor],"",0,-1)</f>
        <v>WILLIAM DARIO PADILLA</v>
      </c>
      <c r="Y479" s="204"/>
    </row>
    <row r="480" spans="1:25" ht="21" customHeight="1">
      <c r="A480" s="12" t="str">
        <f t="shared" si="19"/>
        <v>COMERCIALIZADORA PINER SAS</v>
      </c>
      <c r="B480" s="199" t="s">
        <v>1208</v>
      </c>
      <c r="C480" s="200">
        <v>18016</v>
      </c>
      <c r="D480" s="54">
        <v>8</v>
      </c>
      <c r="E480" s="202">
        <v>45992.247488425928</v>
      </c>
      <c r="F480" s="202">
        <v>46007.246747685182</v>
      </c>
      <c r="G480" s="203">
        <v>29</v>
      </c>
      <c r="H480" s="203">
        <v>976300</v>
      </c>
      <c r="I480" s="203">
        <v>976300</v>
      </c>
      <c r="J480" s="203">
        <v>0</v>
      </c>
      <c r="K480" s="203">
        <v>0</v>
      </c>
      <c r="L480" s="203">
        <v>0</v>
      </c>
      <c r="M480" s="203">
        <v>0</v>
      </c>
      <c r="N480" s="203">
        <v>976300</v>
      </c>
      <c r="O480" s="203">
        <v>0</v>
      </c>
      <c r="P480" s="191">
        <f>SUM(Cartera[[#This Row],[1_a_8]:[&gt;30]])</f>
        <v>976300</v>
      </c>
      <c r="Q480" s="191">
        <f>+Cartera[[#This Row],[9_a_15]]+Cartera[[#This Row],[16_a_22]]+Cartera[[#This Row],[23_a_30]]</f>
        <v>976300</v>
      </c>
      <c r="R480" s="191">
        <f>IF(Cartera[[#This Row],[Dias]]&gt;8,Cartera[[#This Row],[Total vencido]],0)</f>
        <v>976300</v>
      </c>
      <c r="S480" s="191">
        <f>IF(Cartera[[#This Row],[Mas de 9]]&gt;0,Cartera[[#This Row],[Dias]],0)</f>
        <v>29</v>
      </c>
      <c r="T480" s="191">
        <f>IF(Cartera[[#This Row],[Dias]]&gt;99,Cartera[[#This Row],[Total vencido]],0)</f>
        <v>0</v>
      </c>
      <c r="U480" s="191">
        <f>IF(Cartera[[#This Row],[Mas de 100]]&gt;0,Cartera[[#This Row],[Dias]],0)</f>
        <v>0</v>
      </c>
      <c r="V480" s="191">
        <f>Cartera[[#This Row],[Vencimiento]]-Cartera[[#This Row],[Emision]]</f>
        <v>14.999259259253449</v>
      </c>
      <c r="W48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0" s="204" t="str">
        <f>_xlfn.XLOOKUP(Cartera[[#This Row],[Nombre tercero]],Vendedor[Nombre],Vendedor[Vendedor],"",0,-1)</f>
        <v>WILLIAM DARIO PADILLA</v>
      </c>
      <c r="Y480" s="204"/>
    </row>
    <row r="481" spans="1:25" ht="21" customHeight="1">
      <c r="A481" s="12" t="str">
        <f t="shared" si="19"/>
        <v>COMERCIALIZADORA PINER SAS</v>
      </c>
      <c r="B481" s="199" t="s">
        <v>1208</v>
      </c>
      <c r="C481" s="200">
        <v>18111</v>
      </c>
      <c r="D481" s="54">
        <v>8</v>
      </c>
      <c r="E481" s="198">
        <v>45994.30133101852</v>
      </c>
      <c r="F481" s="198">
        <v>46009.301076388889</v>
      </c>
      <c r="G481" s="54">
        <v>27</v>
      </c>
      <c r="H481" s="54">
        <v>10464700</v>
      </c>
      <c r="I481" s="54">
        <v>10464700</v>
      </c>
      <c r="J481" s="54">
        <v>0</v>
      </c>
      <c r="K481" s="54">
        <v>0</v>
      </c>
      <c r="L481" s="54">
        <v>0</v>
      </c>
      <c r="M481" s="54">
        <v>0</v>
      </c>
      <c r="N481" s="54">
        <v>10464700</v>
      </c>
      <c r="O481" s="54">
        <v>0</v>
      </c>
      <c r="P481" s="191">
        <f>SUM(Cartera[[#This Row],[1_a_8]:[&gt;30]])</f>
        <v>10464700</v>
      </c>
      <c r="Q481" s="191">
        <f>+Cartera[[#This Row],[9_a_15]]+Cartera[[#This Row],[16_a_22]]+Cartera[[#This Row],[23_a_30]]</f>
        <v>10464700</v>
      </c>
      <c r="R481" s="191">
        <f>IF(Cartera[[#This Row],[Dias]]&gt;8,Cartera[[#This Row],[Total vencido]],0)</f>
        <v>10464700</v>
      </c>
      <c r="S481" s="191">
        <f>IF(Cartera[[#This Row],[Mas de 9]]&gt;0,Cartera[[#This Row],[Dias]],0)</f>
        <v>27</v>
      </c>
      <c r="T481" s="191">
        <f>IF(Cartera[[#This Row],[Dias]]&gt;99,Cartera[[#This Row],[Total vencido]],0)</f>
        <v>0</v>
      </c>
      <c r="U481" s="191">
        <f>IF(Cartera[[#This Row],[Mas de 100]]&gt;0,Cartera[[#This Row],[Dias]],0)</f>
        <v>0</v>
      </c>
      <c r="V481" s="191">
        <f>Cartera[[#This Row],[Vencimiento]]-Cartera[[#This Row],[Emision]]</f>
        <v>14.999745370369055</v>
      </c>
      <c r="W48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1" s="204" t="str">
        <f>_xlfn.XLOOKUP(Cartera[[#This Row],[Nombre tercero]],Vendedor[Nombre],Vendedor[Vendedor],"",0,-1)</f>
        <v>WILLIAM DARIO PADILLA</v>
      </c>
      <c r="Y481" s="204"/>
    </row>
    <row r="482" spans="1:25" ht="21" customHeight="1">
      <c r="A482" s="12" t="str">
        <f t="shared" si="19"/>
        <v>COMERCIALIZADORA PINER SAS</v>
      </c>
      <c r="B482" s="199" t="s">
        <v>1208</v>
      </c>
      <c r="C482" s="200">
        <v>18184</v>
      </c>
      <c r="D482" s="54">
        <v>8</v>
      </c>
      <c r="E482" s="202">
        <v>45996.272141203706</v>
      </c>
      <c r="F482" s="202">
        <v>46011.271967592591</v>
      </c>
      <c r="G482" s="203">
        <v>25</v>
      </c>
      <c r="H482" s="203">
        <v>429000</v>
      </c>
      <c r="I482" s="203">
        <v>429000</v>
      </c>
      <c r="J482" s="203">
        <v>0</v>
      </c>
      <c r="K482" s="203">
        <v>0</v>
      </c>
      <c r="L482" s="203">
        <v>0</v>
      </c>
      <c r="M482" s="203">
        <v>0</v>
      </c>
      <c r="N482" s="203">
        <v>429000</v>
      </c>
      <c r="O482" s="203">
        <v>0</v>
      </c>
      <c r="P482" s="191">
        <f>SUM(Cartera[[#This Row],[1_a_8]:[&gt;30]])</f>
        <v>429000</v>
      </c>
      <c r="Q482" s="191">
        <f>+Cartera[[#This Row],[9_a_15]]+Cartera[[#This Row],[16_a_22]]+Cartera[[#This Row],[23_a_30]]</f>
        <v>429000</v>
      </c>
      <c r="R482" s="191">
        <f>IF(Cartera[[#This Row],[Dias]]&gt;8,Cartera[[#This Row],[Total vencido]],0)</f>
        <v>429000</v>
      </c>
      <c r="S482" s="191">
        <f>IF(Cartera[[#This Row],[Mas de 9]]&gt;0,Cartera[[#This Row],[Dias]],0)</f>
        <v>25</v>
      </c>
      <c r="T482" s="191">
        <f>IF(Cartera[[#This Row],[Dias]]&gt;99,Cartera[[#This Row],[Total vencido]],0)</f>
        <v>0</v>
      </c>
      <c r="U482" s="191">
        <f>IF(Cartera[[#This Row],[Mas de 100]]&gt;0,Cartera[[#This Row],[Dias]],0)</f>
        <v>0</v>
      </c>
      <c r="V482" s="191">
        <f>Cartera[[#This Row],[Vencimiento]]-Cartera[[#This Row],[Emision]]</f>
        <v>14.999826388884685</v>
      </c>
      <c r="W48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2" s="204" t="str">
        <f>_xlfn.XLOOKUP(Cartera[[#This Row],[Nombre tercero]],Vendedor[Nombre],Vendedor[Vendedor],"",0,-1)</f>
        <v>WILLIAM DARIO PADILLA</v>
      </c>
      <c r="Y482" s="204"/>
    </row>
    <row r="483" spans="1:25" ht="21" customHeight="1">
      <c r="A483" s="12" t="str">
        <f t="shared" si="19"/>
        <v>COMERCIALIZADORA PINER SAS</v>
      </c>
      <c r="B483" s="199" t="s">
        <v>1208</v>
      </c>
      <c r="C483" s="200">
        <v>18327</v>
      </c>
      <c r="D483" s="54">
        <v>8</v>
      </c>
      <c r="E483" s="202">
        <v>46001.279930555553</v>
      </c>
      <c r="F483" s="202">
        <v>46016.274537037039</v>
      </c>
      <c r="G483" s="203">
        <v>20</v>
      </c>
      <c r="H483" s="203">
        <v>8565250</v>
      </c>
      <c r="I483" s="203">
        <v>8565250</v>
      </c>
      <c r="J483" s="203">
        <v>0</v>
      </c>
      <c r="K483" s="203">
        <v>0</v>
      </c>
      <c r="L483" s="203">
        <v>0</v>
      </c>
      <c r="M483" s="203">
        <v>8565250</v>
      </c>
      <c r="N483" s="203">
        <v>0</v>
      </c>
      <c r="O483" s="203">
        <v>0</v>
      </c>
      <c r="P483" s="191">
        <f>SUM(Cartera[[#This Row],[1_a_8]:[&gt;30]])</f>
        <v>8565250</v>
      </c>
      <c r="Q483" s="191">
        <f>+Cartera[[#This Row],[9_a_15]]+Cartera[[#This Row],[16_a_22]]+Cartera[[#This Row],[23_a_30]]</f>
        <v>8565250</v>
      </c>
      <c r="R483" s="191">
        <f>IF(Cartera[[#This Row],[Dias]]&gt;8,Cartera[[#This Row],[Total vencido]],0)</f>
        <v>8565250</v>
      </c>
      <c r="S483" s="191">
        <f>IF(Cartera[[#This Row],[Mas de 9]]&gt;0,Cartera[[#This Row],[Dias]],0)</f>
        <v>20</v>
      </c>
      <c r="T483" s="191">
        <f>IF(Cartera[[#This Row],[Dias]]&gt;99,Cartera[[#This Row],[Total vencido]],0)</f>
        <v>0</v>
      </c>
      <c r="U483" s="191">
        <f>IF(Cartera[[#This Row],[Mas de 100]]&gt;0,Cartera[[#This Row],[Dias]],0)</f>
        <v>0</v>
      </c>
      <c r="V483" s="191">
        <f>Cartera[[#This Row],[Vencimiento]]-Cartera[[#This Row],[Emision]]</f>
        <v>14.994606481486699</v>
      </c>
      <c r="W48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3" s="204" t="str">
        <f>_xlfn.XLOOKUP(Cartera[[#This Row],[Nombre tercero]],Vendedor[Nombre],Vendedor[Vendedor],"",0,-1)</f>
        <v>WILLIAM DARIO PADILLA</v>
      </c>
      <c r="Y483" s="204"/>
    </row>
    <row r="484" spans="1:25" ht="21" customHeight="1">
      <c r="A484" s="12" t="str">
        <f t="shared" si="19"/>
        <v>COMERCIALIZADORA PINER SAS</v>
      </c>
      <c r="B484" s="199" t="s">
        <v>1208</v>
      </c>
      <c r="C484" s="200">
        <v>18399</v>
      </c>
      <c r="D484" s="54">
        <v>8</v>
      </c>
      <c r="E484" s="202">
        <v>46002.57309027778</v>
      </c>
      <c r="F484" s="202">
        <v>46017.573020833333</v>
      </c>
      <c r="G484" s="203">
        <v>19</v>
      </c>
      <c r="H484" s="203">
        <v>1548950</v>
      </c>
      <c r="I484" s="203">
        <v>1548950</v>
      </c>
      <c r="J484" s="203">
        <v>0</v>
      </c>
      <c r="K484" s="203">
        <v>0</v>
      </c>
      <c r="L484" s="203">
        <v>0</v>
      </c>
      <c r="M484" s="203">
        <v>1548950</v>
      </c>
      <c r="N484" s="203">
        <v>0</v>
      </c>
      <c r="O484" s="203">
        <v>0</v>
      </c>
      <c r="P484" s="191">
        <f>SUM(Cartera[[#This Row],[1_a_8]:[&gt;30]])</f>
        <v>1548950</v>
      </c>
      <c r="Q484" s="191">
        <f>+Cartera[[#This Row],[9_a_15]]+Cartera[[#This Row],[16_a_22]]+Cartera[[#This Row],[23_a_30]]</f>
        <v>1548950</v>
      </c>
      <c r="R484" s="191">
        <f>IF(Cartera[[#This Row],[Dias]]&gt;8,Cartera[[#This Row],[Total vencido]],0)</f>
        <v>1548950</v>
      </c>
      <c r="S484" s="191">
        <f>IF(Cartera[[#This Row],[Mas de 9]]&gt;0,Cartera[[#This Row],[Dias]],0)</f>
        <v>19</v>
      </c>
      <c r="T484" s="191">
        <f>IF(Cartera[[#This Row],[Dias]]&gt;99,Cartera[[#This Row],[Total vencido]],0)</f>
        <v>0</v>
      </c>
      <c r="U484" s="191">
        <f>IF(Cartera[[#This Row],[Mas de 100]]&gt;0,Cartera[[#This Row],[Dias]],0)</f>
        <v>0</v>
      </c>
      <c r="V484" s="191">
        <f>Cartera[[#This Row],[Vencimiento]]-Cartera[[#This Row],[Emision]]</f>
        <v>14.999930555553874</v>
      </c>
      <c r="W48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4" s="204" t="str">
        <f>_xlfn.XLOOKUP(Cartera[[#This Row],[Nombre tercero]],Vendedor[Nombre],Vendedor[Vendedor],"",0,-1)</f>
        <v>WILLIAM DARIO PADILLA</v>
      </c>
      <c r="Y484" s="204"/>
    </row>
    <row r="485" spans="1:25" ht="21" customHeight="1">
      <c r="A485" s="12" t="str">
        <f t="shared" si="19"/>
        <v>COMERCIALIZADORA PINER SAS</v>
      </c>
      <c r="B485" s="199" t="s">
        <v>1208</v>
      </c>
      <c r="C485" s="200">
        <v>18426</v>
      </c>
      <c r="D485" s="54">
        <v>8</v>
      </c>
      <c r="E485" s="202">
        <v>46003.328449074077</v>
      </c>
      <c r="F485" s="202">
        <v>46018.328194444446</v>
      </c>
      <c r="G485" s="203">
        <v>18</v>
      </c>
      <c r="H485" s="203">
        <v>200200</v>
      </c>
      <c r="I485" s="203">
        <v>200200</v>
      </c>
      <c r="J485" s="203">
        <v>0</v>
      </c>
      <c r="K485" s="203">
        <v>0</v>
      </c>
      <c r="L485" s="203">
        <v>0</v>
      </c>
      <c r="M485" s="203">
        <v>200200</v>
      </c>
      <c r="N485" s="203">
        <v>0</v>
      </c>
      <c r="O485" s="203">
        <v>0</v>
      </c>
      <c r="P485" s="191">
        <f>SUM(Cartera[[#This Row],[1_a_8]:[&gt;30]])</f>
        <v>200200</v>
      </c>
      <c r="Q485" s="191">
        <f>+Cartera[[#This Row],[9_a_15]]+Cartera[[#This Row],[16_a_22]]+Cartera[[#This Row],[23_a_30]]</f>
        <v>200200</v>
      </c>
      <c r="R485" s="191">
        <f>IF(Cartera[[#This Row],[Dias]]&gt;8,Cartera[[#This Row],[Total vencido]],0)</f>
        <v>200200</v>
      </c>
      <c r="S485" s="191">
        <f>IF(Cartera[[#This Row],[Mas de 9]]&gt;0,Cartera[[#This Row],[Dias]],0)</f>
        <v>18</v>
      </c>
      <c r="T485" s="191">
        <f>IF(Cartera[[#This Row],[Dias]]&gt;99,Cartera[[#This Row],[Total vencido]],0)</f>
        <v>0</v>
      </c>
      <c r="U485" s="191">
        <f>IF(Cartera[[#This Row],[Mas de 100]]&gt;0,Cartera[[#This Row],[Dias]],0)</f>
        <v>0</v>
      </c>
      <c r="V485" s="191">
        <f>Cartera[[#This Row],[Vencimiento]]-Cartera[[#This Row],[Emision]]</f>
        <v>14.999745370369055</v>
      </c>
      <c r="W48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5" s="204" t="str">
        <f>_xlfn.XLOOKUP(Cartera[[#This Row],[Nombre tercero]],Vendedor[Nombre],Vendedor[Vendedor],"",0,-1)</f>
        <v>WILLIAM DARIO PADILLA</v>
      </c>
      <c r="Y485" s="204"/>
    </row>
    <row r="486" spans="1:25" ht="21" customHeight="1">
      <c r="A486" s="12" t="str">
        <f t="shared" si="19"/>
        <v>COMERCIALIZADORA PINER SAS</v>
      </c>
      <c r="B486" s="199" t="s">
        <v>1208</v>
      </c>
      <c r="C486" s="200">
        <v>18552</v>
      </c>
      <c r="D486" s="54">
        <v>8</v>
      </c>
      <c r="E486" s="202">
        <v>46007.289259259262</v>
      </c>
      <c r="F486" s="202">
        <v>46022.2890625</v>
      </c>
      <c r="G486" s="203">
        <v>14</v>
      </c>
      <c r="H486" s="203">
        <v>1075100</v>
      </c>
      <c r="I486" s="203">
        <v>1075100</v>
      </c>
      <c r="J486" s="203">
        <v>0</v>
      </c>
      <c r="K486" s="203">
        <v>0</v>
      </c>
      <c r="L486" s="203">
        <v>1075100</v>
      </c>
      <c r="M486" s="203">
        <v>0</v>
      </c>
      <c r="N486" s="203">
        <v>0</v>
      </c>
      <c r="O486" s="203">
        <v>0</v>
      </c>
      <c r="P486" s="191">
        <f>SUM(Cartera[[#This Row],[1_a_8]:[&gt;30]])</f>
        <v>1075100</v>
      </c>
      <c r="Q486" s="191">
        <f>+Cartera[[#This Row],[9_a_15]]+Cartera[[#This Row],[16_a_22]]+Cartera[[#This Row],[23_a_30]]</f>
        <v>1075100</v>
      </c>
      <c r="R486" s="191">
        <f>IF(Cartera[[#This Row],[Dias]]&gt;8,Cartera[[#This Row],[Total vencido]],0)</f>
        <v>1075100</v>
      </c>
      <c r="S486" s="191">
        <f>IF(Cartera[[#This Row],[Mas de 9]]&gt;0,Cartera[[#This Row],[Dias]],0)</f>
        <v>14</v>
      </c>
      <c r="T486" s="191">
        <f>IF(Cartera[[#This Row],[Dias]]&gt;99,Cartera[[#This Row],[Total vencido]],0)</f>
        <v>0</v>
      </c>
      <c r="U486" s="191">
        <f>IF(Cartera[[#This Row],[Mas de 100]]&gt;0,Cartera[[#This Row],[Dias]],0)</f>
        <v>0</v>
      </c>
      <c r="V486" s="191">
        <f>Cartera[[#This Row],[Vencimiento]]-Cartera[[#This Row],[Emision]]</f>
        <v>14.999803240738402</v>
      </c>
      <c r="W48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6" s="204" t="str">
        <f>_xlfn.XLOOKUP(Cartera[[#This Row],[Nombre tercero]],Vendedor[Nombre],Vendedor[Vendedor],"",0,-1)</f>
        <v>WILLIAM DARIO PADILLA</v>
      </c>
      <c r="Y486" s="204"/>
    </row>
    <row r="487" spans="1:25" ht="21" customHeight="1">
      <c r="A487" s="12" t="str">
        <f t="shared" si="19"/>
        <v>COMERCIALIZADORA PINER SAS</v>
      </c>
      <c r="B487" s="199" t="s">
        <v>1208</v>
      </c>
      <c r="C487" s="200">
        <v>18589</v>
      </c>
      <c r="D487" s="54">
        <v>8</v>
      </c>
      <c r="E487" s="202">
        <v>46008.282673611109</v>
      </c>
      <c r="F487" s="202">
        <v>46023.281412037039</v>
      </c>
      <c r="G487" s="203">
        <v>13</v>
      </c>
      <c r="H487" s="203">
        <v>3736800</v>
      </c>
      <c r="I487" s="203">
        <v>3736800</v>
      </c>
      <c r="J487" s="203">
        <v>0</v>
      </c>
      <c r="K487" s="203">
        <v>0</v>
      </c>
      <c r="L487" s="203">
        <v>3736800</v>
      </c>
      <c r="M487" s="203">
        <v>0</v>
      </c>
      <c r="N487" s="203">
        <v>0</v>
      </c>
      <c r="O487" s="203">
        <v>0</v>
      </c>
      <c r="P487" s="191">
        <f>SUM(Cartera[[#This Row],[1_a_8]:[&gt;30]])</f>
        <v>3736800</v>
      </c>
      <c r="Q487" s="191">
        <f>+Cartera[[#This Row],[9_a_15]]+Cartera[[#This Row],[16_a_22]]+Cartera[[#This Row],[23_a_30]]</f>
        <v>3736800</v>
      </c>
      <c r="R487" s="191">
        <f>IF(Cartera[[#This Row],[Dias]]&gt;8,Cartera[[#This Row],[Total vencido]],0)</f>
        <v>3736800</v>
      </c>
      <c r="S487" s="191">
        <f>IF(Cartera[[#This Row],[Mas de 9]]&gt;0,Cartera[[#This Row],[Dias]],0)</f>
        <v>13</v>
      </c>
      <c r="T487" s="191">
        <f>IF(Cartera[[#This Row],[Dias]]&gt;99,Cartera[[#This Row],[Total vencido]],0)</f>
        <v>0</v>
      </c>
      <c r="U487" s="191">
        <f>IF(Cartera[[#This Row],[Mas de 100]]&gt;0,Cartera[[#This Row],[Dias]],0)</f>
        <v>0</v>
      </c>
      <c r="V487" s="191">
        <f>Cartera[[#This Row],[Vencimiento]]-Cartera[[#This Row],[Emision]]</f>
        <v>14.998738425929332</v>
      </c>
      <c r="W48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7" s="204" t="str">
        <f>_xlfn.XLOOKUP(Cartera[[#This Row],[Nombre tercero]],Vendedor[Nombre],Vendedor[Vendedor],"",0,-1)</f>
        <v>WILLIAM DARIO PADILLA</v>
      </c>
      <c r="Y487" s="204"/>
    </row>
    <row r="488" spans="1:25" ht="21" customHeight="1">
      <c r="A488" s="12" t="str">
        <f t="shared" si="19"/>
        <v>COMERCIALIZADORA PINER SAS</v>
      </c>
      <c r="B488" s="199" t="s">
        <v>1208</v>
      </c>
      <c r="C488" s="200">
        <v>18683</v>
      </c>
      <c r="D488" s="54">
        <v>8</v>
      </c>
      <c r="E488" s="202">
        <v>46010.276458333334</v>
      </c>
      <c r="F488" s="202">
        <v>46025.267233796294</v>
      </c>
      <c r="G488" s="203">
        <v>11</v>
      </c>
      <c r="H488" s="203">
        <v>4924800</v>
      </c>
      <c r="I488" s="203">
        <v>4924800</v>
      </c>
      <c r="J488" s="203">
        <v>0</v>
      </c>
      <c r="K488" s="203">
        <v>0</v>
      </c>
      <c r="L488" s="203">
        <v>4924800</v>
      </c>
      <c r="M488" s="203">
        <v>0</v>
      </c>
      <c r="N488" s="203">
        <v>0</v>
      </c>
      <c r="O488" s="203">
        <v>0</v>
      </c>
      <c r="P488" s="191">
        <f>SUM(Cartera[[#This Row],[1_a_8]:[&gt;30]])</f>
        <v>4924800</v>
      </c>
      <c r="Q488" s="191">
        <f>+Cartera[[#This Row],[9_a_15]]+Cartera[[#This Row],[16_a_22]]+Cartera[[#This Row],[23_a_30]]</f>
        <v>4924800</v>
      </c>
      <c r="R488" s="191">
        <f>IF(Cartera[[#This Row],[Dias]]&gt;8,Cartera[[#This Row],[Total vencido]],0)</f>
        <v>4924800</v>
      </c>
      <c r="S488" s="191">
        <f>IF(Cartera[[#This Row],[Mas de 9]]&gt;0,Cartera[[#This Row],[Dias]],0)</f>
        <v>11</v>
      </c>
      <c r="T488" s="191">
        <f>IF(Cartera[[#This Row],[Dias]]&gt;99,Cartera[[#This Row],[Total vencido]],0)</f>
        <v>0</v>
      </c>
      <c r="U488" s="191">
        <f>IF(Cartera[[#This Row],[Mas de 100]]&gt;0,Cartera[[#This Row],[Dias]],0)</f>
        <v>0</v>
      </c>
      <c r="V488" s="191">
        <f>Cartera[[#This Row],[Vencimiento]]-Cartera[[#This Row],[Emision]]</f>
        <v>14.990775462960301</v>
      </c>
      <c r="W48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8" s="204" t="str">
        <f>_xlfn.XLOOKUP(Cartera[[#This Row],[Nombre tercero]],Vendedor[Nombre],Vendedor[Vendedor],"",0,-1)</f>
        <v>WILLIAM DARIO PADILLA</v>
      </c>
      <c r="Y488" s="204"/>
    </row>
    <row r="489" spans="1:25" ht="21" customHeight="1">
      <c r="A489" s="12" t="str">
        <f t="shared" si="19"/>
        <v>COMERCIALIZADORA PINER SAS</v>
      </c>
      <c r="B489" s="199" t="s">
        <v>1208</v>
      </c>
      <c r="C489" s="200">
        <v>18832</v>
      </c>
      <c r="D489" s="54">
        <v>8</v>
      </c>
      <c r="E489" s="198">
        <v>46014.296446759261</v>
      </c>
      <c r="F489" s="198">
        <v>46029.296215277776</v>
      </c>
      <c r="G489" s="54">
        <v>7</v>
      </c>
      <c r="H489" s="54">
        <v>6513400</v>
      </c>
      <c r="I489" s="54">
        <v>6513400</v>
      </c>
      <c r="J489" s="54">
        <v>0</v>
      </c>
      <c r="K489" s="54">
        <v>6513400</v>
      </c>
      <c r="L489" s="54">
        <v>0</v>
      </c>
      <c r="M489" s="54">
        <v>0</v>
      </c>
      <c r="N489" s="54">
        <v>0</v>
      </c>
      <c r="O489" s="54">
        <v>0</v>
      </c>
      <c r="P489" s="30">
        <f>SUM(Cartera[[#This Row],[1_a_8]:[&gt;30]])</f>
        <v>6513400</v>
      </c>
      <c r="Q489" s="30">
        <f>+Cartera[[#This Row],[9_a_15]]+Cartera[[#This Row],[16_a_22]]+Cartera[[#This Row],[23_a_30]]</f>
        <v>0</v>
      </c>
      <c r="R489" s="30">
        <f>IF(Cartera[[#This Row],[Dias]]&gt;8,Cartera[[#This Row],[Total vencido]],0)</f>
        <v>0</v>
      </c>
      <c r="S489" s="30">
        <f>IF(Cartera[[#This Row],[Mas de 9]]&gt;0,Cartera[[#This Row],[Dias]],0)</f>
        <v>0</v>
      </c>
      <c r="T489" s="30">
        <f>IF(Cartera[[#This Row],[Dias]]&gt;99,Cartera[[#This Row],[Total vencido]],0)</f>
        <v>0</v>
      </c>
      <c r="U489" s="30">
        <f>IF(Cartera[[#This Row],[Mas de 100]]&gt;0,Cartera[[#This Row],[Dias]],0)</f>
        <v>0</v>
      </c>
      <c r="V489" s="31">
        <f>Cartera[[#This Row],[Vencimiento]]-Cartera[[#This Row],[Emision]]</f>
        <v>14.999768518515339</v>
      </c>
      <c r="W48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9" s="205" t="str">
        <f>_xlfn.XLOOKUP(Cartera[[#This Row],[Nombre tercero]],Vendedor[Nombre],Vendedor[Vendedor],"",0,-1)</f>
        <v>WILLIAM DARIO PADILLA</v>
      </c>
      <c r="Y489" s="204"/>
    </row>
    <row r="490" spans="1:25" ht="21" customHeight="1">
      <c r="A490" s="12" t="str">
        <f t="shared" si="19"/>
        <v>COMERCIALIZADORA PINER SAS</v>
      </c>
      <c r="B490" s="199" t="s">
        <v>1208</v>
      </c>
      <c r="C490" s="200">
        <v>18899</v>
      </c>
      <c r="D490" s="54">
        <v>8</v>
      </c>
      <c r="E490" s="198">
        <v>46017.279861111114</v>
      </c>
      <c r="F490" s="198">
        <v>46032.279537037037</v>
      </c>
      <c r="G490" s="54">
        <v>4</v>
      </c>
      <c r="H490" s="54">
        <v>2971800</v>
      </c>
      <c r="I490" s="54">
        <v>2971800</v>
      </c>
      <c r="J490" s="54">
        <v>0</v>
      </c>
      <c r="K490" s="54">
        <v>2971800</v>
      </c>
      <c r="L490" s="54">
        <v>0</v>
      </c>
      <c r="M490" s="54">
        <v>0</v>
      </c>
      <c r="N490" s="54">
        <v>0</v>
      </c>
      <c r="O490" s="54">
        <v>0</v>
      </c>
      <c r="P490" s="30">
        <f>SUM(Cartera[[#This Row],[1_a_8]:[&gt;30]])</f>
        <v>2971800</v>
      </c>
      <c r="Q490" s="30">
        <f>+Cartera[[#This Row],[9_a_15]]+Cartera[[#This Row],[16_a_22]]+Cartera[[#This Row],[23_a_30]]</f>
        <v>0</v>
      </c>
      <c r="R490" s="30">
        <f>IF(Cartera[[#This Row],[Dias]]&gt;8,Cartera[[#This Row],[Total vencido]],0)</f>
        <v>0</v>
      </c>
      <c r="S490" s="30">
        <f>IF(Cartera[[#This Row],[Mas de 9]]&gt;0,Cartera[[#This Row],[Dias]],0)</f>
        <v>0</v>
      </c>
      <c r="T490" s="30">
        <f>IF(Cartera[[#This Row],[Dias]]&gt;99,Cartera[[#This Row],[Total vencido]],0)</f>
        <v>0</v>
      </c>
      <c r="U490" s="30">
        <f>IF(Cartera[[#This Row],[Mas de 100]]&gt;0,Cartera[[#This Row],[Dias]],0)</f>
        <v>0</v>
      </c>
      <c r="V490" s="31">
        <f>Cartera[[#This Row],[Vencimiento]]-Cartera[[#This Row],[Emision]]</f>
        <v>14.999675925922929</v>
      </c>
      <c r="W49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0" s="205" t="str">
        <f>_xlfn.XLOOKUP(Cartera[[#This Row],[Nombre tercero]],Vendedor[Nombre],Vendedor[Vendedor],"",0,-1)</f>
        <v>WILLIAM DARIO PADILLA</v>
      </c>
      <c r="Y490" s="204"/>
    </row>
    <row r="491" spans="1:25" ht="21" customHeight="1">
      <c r="A491" s="12" t="str">
        <f t="shared" si="19"/>
        <v>COMERCIALIZADORA PINER SAS</v>
      </c>
      <c r="B491" s="199" t="s">
        <v>1208</v>
      </c>
      <c r="C491" s="200">
        <v>18970</v>
      </c>
      <c r="D491" s="54">
        <v>8</v>
      </c>
      <c r="E491" s="198">
        <v>46020.322731481479</v>
      </c>
      <c r="F491" s="198">
        <v>46035.319456018522</v>
      </c>
      <c r="G491" s="54">
        <v>1</v>
      </c>
      <c r="H491" s="54">
        <v>2889900</v>
      </c>
      <c r="I491" s="54">
        <v>2889900</v>
      </c>
      <c r="J491" s="54">
        <v>0</v>
      </c>
      <c r="K491" s="54">
        <v>2889900</v>
      </c>
      <c r="L491" s="54">
        <v>0</v>
      </c>
      <c r="M491" s="54">
        <v>0</v>
      </c>
      <c r="N491" s="54">
        <v>0</v>
      </c>
      <c r="O491" s="54">
        <v>0</v>
      </c>
      <c r="P491" s="30">
        <f>SUM(Cartera[[#This Row],[1_a_8]:[&gt;30]])</f>
        <v>2889900</v>
      </c>
      <c r="Q491" s="30">
        <f>+Cartera[[#This Row],[9_a_15]]+Cartera[[#This Row],[16_a_22]]+Cartera[[#This Row],[23_a_30]]</f>
        <v>0</v>
      </c>
      <c r="R491" s="30">
        <f>IF(Cartera[[#This Row],[Dias]]&gt;8,Cartera[[#This Row],[Total vencido]],0)</f>
        <v>0</v>
      </c>
      <c r="S491" s="30">
        <f>IF(Cartera[[#This Row],[Mas de 9]]&gt;0,Cartera[[#This Row],[Dias]],0)</f>
        <v>0</v>
      </c>
      <c r="T491" s="30">
        <f>IF(Cartera[[#This Row],[Dias]]&gt;99,Cartera[[#This Row],[Total vencido]],0)</f>
        <v>0</v>
      </c>
      <c r="U491" s="30">
        <f>IF(Cartera[[#This Row],[Mas de 100]]&gt;0,Cartera[[#This Row],[Dias]],0)</f>
        <v>0</v>
      </c>
      <c r="V491" s="31">
        <f>Cartera[[#This Row],[Vencimiento]]-Cartera[[#This Row],[Emision]]</f>
        <v>14.99672453704261</v>
      </c>
      <c r="W49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1" s="205" t="str">
        <f>_xlfn.XLOOKUP(Cartera[[#This Row],[Nombre tercero]],Vendedor[Nombre],Vendedor[Vendedor],"",0,-1)</f>
        <v>WILLIAM DARIO PADILLA</v>
      </c>
      <c r="Y491" s="204"/>
    </row>
    <row r="492" spans="1:25" ht="21" customHeight="1">
      <c r="A492" s="12" t="str">
        <f t="shared" si="19"/>
        <v>COMERCIALIZADORA PINER SAS</v>
      </c>
      <c r="B492" s="199" t="s">
        <v>1208</v>
      </c>
      <c r="C492" s="200">
        <v>19003</v>
      </c>
      <c r="D492" s="54">
        <v>8</v>
      </c>
      <c r="E492" s="198">
        <v>46021.284618055557</v>
      </c>
      <c r="F492" s="198">
        <v>46036.279097222221</v>
      </c>
      <c r="G492" s="54">
        <v>0</v>
      </c>
      <c r="H492" s="54">
        <v>1206400</v>
      </c>
      <c r="I492" s="54">
        <v>1206400</v>
      </c>
      <c r="J492" s="54">
        <v>1206400</v>
      </c>
      <c r="K492" s="54">
        <v>0</v>
      </c>
      <c r="L492" s="54">
        <v>0</v>
      </c>
      <c r="M492" s="54">
        <v>0</v>
      </c>
      <c r="N492" s="54">
        <v>0</v>
      </c>
      <c r="O492" s="54">
        <v>0</v>
      </c>
      <c r="P492" s="30">
        <f>SUM(Cartera[[#This Row],[1_a_8]:[&gt;30]])</f>
        <v>0</v>
      </c>
      <c r="Q492" s="30">
        <f>+Cartera[[#This Row],[9_a_15]]+Cartera[[#This Row],[16_a_22]]+Cartera[[#This Row],[23_a_30]]</f>
        <v>0</v>
      </c>
      <c r="R492" s="30">
        <f>IF(Cartera[[#This Row],[Dias]]&gt;8,Cartera[[#This Row],[Total vencido]],0)</f>
        <v>0</v>
      </c>
      <c r="S492" s="30">
        <f>IF(Cartera[[#This Row],[Mas de 9]]&gt;0,Cartera[[#This Row],[Dias]],0)</f>
        <v>0</v>
      </c>
      <c r="T492" s="30">
        <f>IF(Cartera[[#This Row],[Dias]]&gt;99,Cartera[[#This Row],[Total vencido]],0)</f>
        <v>0</v>
      </c>
      <c r="U492" s="30">
        <f>IF(Cartera[[#This Row],[Mas de 100]]&gt;0,Cartera[[#This Row],[Dias]],0)</f>
        <v>0</v>
      </c>
      <c r="V492" s="31">
        <f>Cartera[[#This Row],[Vencimiento]]-Cartera[[#This Row],[Emision]]</f>
        <v>14.99447916666395</v>
      </c>
      <c r="W49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2" s="205" t="str">
        <f>_xlfn.XLOOKUP(Cartera[[#This Row],[Nombre tercero]],Vendedor[Nombre],Vendedor[Vendedor],"",0,-1)</f>
        <v>WILLIAM DARIO PADILLA</v>
      </c>
      <c r="Y492" s="204"/>
    </row>
    <row r="493" spans="1:25" ht="21" customHeight="1">
      <c r="A493" s="12" t="s">
        <v>1167</v>
      </c>
      <c r="B493" s="199" t="s">
        <v>1210</v>
      </c>
      <c r="C493" s="200">
        <v>23309</v>
      </c>
      <c r="D493" s="54">
        <v>4</v>
      </c>
      <c r="E493" s="198">
        <v>46008.298321759263</v>
      </c>
      <c r="F493" s="198">
        <v>46023.298206018517</v>
      </c>
      <c r="G493" s="54">
        <v>13</v>
      </c>
      <c r="H493" s="54">
        <v>285200</v>
      </c>
      <c r="I493" s="54">
        <v>285200</v>
      </c>
      <c r="J493" s="54">
        <v>0</v>
      </c>
      <c r="K493" s="54">
        <v>0</v>
      </c>
      <c r="L493" s="54">
        <v>285200</v>
      </c>
      <c r="M493" s="54">
        <v>0</v>
      </c>
      <c r="N493" s="54">
        <v>0</v>
      </c>
      <c r="O493" s="54">
        <v>0</v>
      </c>
      <c r="P493" s="30">
        <f>SUM(Cartera[[#This Row],[1_a_8]:[&gt;30]])</f>
        <v>285200</v>
      </c>
      <c r="Q493" s="30">
        <f>+Cartera[[#This Row],[9_a_15]]+Cartera[[#This Row],[16_a_22]]+Cartera[[#This Row],[23_a_30]]</f>
        <v>285200</v>
      </c>
      <c r="R493" s="30">
        <f>IF(Cartera[[#This Row],[Dias]]&gt;8,Cartera[[#This Row],[Total vencido]],0)</f>
        <v>285200</v>
      </c>
      <c r="S493" s="30">
        <f>IF(Cartera[[#This Row],[Mas de 9]]&gt;0,Cartera[[#This Row],[Dias]],0)</f>
        <v>13</v>
      </c>
      <c r="T493" s="30">
        <f>IF(Cartera[[#This Row],[Dias]]&gt;99,Cartera[[#This Row],[Total vencido]],0)</f>
        <v>0</v>
      </c>
      <c r="U493" s="30">
        <f>IF(Cartera[[#This Row],[Mas de 100]]&gt;0,Cartera[[#This Row],[Dias]],0)</f>
        <v>0</v>
      </c>
      <c r="V493" s="31">
        <f>Cartera[[#This Row],[Vencimiento]]-Cartera[[#This Row],[Emision]]</f>
        <v>14.999884259254031</v>
      </c>
      <c r="W49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3" s="205" t="str">
        <f>_xlfn.XLOOKUP(Cartera[[#This Row],[Nombre tercero]],Vendedor[Nombre],Vendedor[Vendedor],"",0,-1)</f>
        <v>JORGE PARDO</v>
      </c>
      <c r="Y493" s="204"/>
    </row>
    <row r="494" spans="1:25" ht="21" customHeight="1">
      <c r="A494" s="12" t="s">
        <v>73</v>
      </c>
      <c r="B494" s="199" t="s">
        <v>33</v>
      </c>
      <c r="C494" s="200">
        <v>52217</v>
      </c>
      <c r="D494" s="54">
        <v>1</v>
      </c>
      <c r="E494" s="198">
        <v>45940.449560185189</v>
      </c>
      <c r="F494" s="198">
        <v>45941.449560185189</v>
      </c>
      <c r="G494" s="54">
        <v>95</v>
      </c>
      <c r="H494" s="54">
        <v>54624</v>
      </c>
      <c r="I494" s="54">
        <v>54624</v>
      </c>
      <c r="J494" s="54">
        <v>0</v>
      </c>
      <c r="K494" s="54">
        <v>0</v>
      </c>
      <c r="L494" s="54">
        <v>0</v>
      </c>
      <c r="M494" s="54">
        <v>0</v>
      </c>
      <c r="N494" s="54">
        <v>0</v>
      </c>
      <c r="O494" s="54">
        <v>54624</v>
      </c>
      <c r="P494" s="30">
        <f>SUM(Cartera[[#This Row],[1_a_8]:[&gt;30]])</f>
        <v>54624</v>
      </c>
      <c r="Q494" s="30">
        <f>+Cartera[[#This Row],[9_a_15]]+Cartera[[#This Row],[16_a_22]]+Cartera[[#This Row],[23_a_30]]</f>
        <v>0</v>
      </c>
      <c r="R494" s="30">
        <f>IF(Cartera[[#This Row],[Dias]]&gt;8,Cartera[[#This Row],[Total vencido]],0)</f>
        <v>54624</v>
      </c>
      <c r="S494" s="30">
        <f>IF(Cartera[[#This Row],[Mas de 9]]&gt;0,Cartera[[#This Row],[Dias]],0)</f>
        <v>95</v>
      </c>
      <c r="T494" s="30">
        <f>IF(Cartera[[#This Row],[Dias]]&gt;99,Cartera[[#This Row],[Total vencido]],0)</f>
        <v>0</v>
      </c>
      <c r="U494" s="30">
        <f>IF(Cartera[[#This Row],[Mas de 100]]&gt;0,Cartera[[#This Row],[Dias]],0)</f>
        <v>0</v>
      </c>
      <c r="V494" s="31">
        <f>Cartera[[#This Row],[Vencimiento]]-Cartera[[#This Row],[Emision]]</f>
        <v>1</v>
      </c>
      <c r="W49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4" s="205" t="str">
        <f>_xlfn.XLOOKUP(Cartera[[#This Row],[Nombre tercero]],Vendedor[Nombre],Vendedor[Vendedor],"",0,-1)</f>
        <v>ANGELA SILVESTRE</v>
      </c>
      <c r="Y494" s="204"/>
    </row>
    <row r="495" spans="1:25" ht="21" customHeight="1">
      <c r="A495" s="12" t="s">
        <v>1504</v>
      </c>
      <c r="B495" s="199" t="s">
        <v>1208</v>
      </c>
      <c r="C495" s="200">
        <v>18217</v>
      </c>
      <c r="D495" s="54">
        <v>7</v>
      </c>
      <c r="E495" s="198">
        <v>45996.569895833331</v>
      </c>
      <c r="F495" s="198">
        <v>46004.569537037038</v>
      </c>
      <c r="G495" s="54">
        <v>32</v>
      </c>
      <c r="H495" s="54">
        <v>152000</v>
      </c>
      <c r="I495" s="54">
        <v>152000</v>
      </c>
      <c r="J495" s="54">
        <v>0</v>
      </c>
      <c r="K495" s="54">
        <v>0</v>
      </c>
      <c r="L495" s="54">
        <v>0</v>
      </c>
      <c r="M495" s="54">
        <v>0</v>
      </c>
      <c r="N495" s="54">
        <v>0</v>
      </c>
      <c r="O495" s="54">
        <v>152000</v>
      </c>
      <c r="P495" s="30">
        <f>SUM(Cartera[[#This Row],[1_a_8]:[&gt;30]])</f>
        <v>152000</v>
      </c>
      <c r="Q495" s="30">
        <f>+Cartera[[#This Row],[9_a_15]]+Cartera[[#This Row],[16_a_22]]+Cartera[[#This Row],[23_a_30]]</f>
        <v>0</v>
      </c>
      <c r="R495" s="30">
        <f>IF(Cartera[[#This Row],[Dias]]&gt;8,Cartera[[#This Row],[Total vencido]],0)</f>
        <v>152000</v>
      </c>
      <c r="S495" s="30">
        <f>IF(Cartera[[#This Row],[Mas de 9]]&gt;0,Cartera[[#This Row],[Dias]],0)</f>
        <v>32</v>
      </c>
      <c r="T495" s="30">
        <f>IF(Cartera[[#This Row],[Dias]]&gt;99,Cartera[[#This Row],[Total vencido]],0)</f>
        <v>0</v>
      </c>
      <c r="U495" s="30">
        <f>IF(Cartera[[#This Row],[Mas de 100]]&gt;0,Cartera[[#This Row],[Dias]],0)</f>
        <v>0</v>
      </c>
      <c r="V495" s="30">
        <f>Cartera[[#This Row],[Vencimiento]]-Cartera[[#This Row],[Emision]]</f>
        <v>7.9996412037071423</v>
      </c>
      <c r="W49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5" s="205" t="str">
        <f>_xlfn.XLOOKUP(Cartera[[#This Row],[Nombre tercero]],Vendedor[Nombre],Vendedor[Vendedor],"",0,-1)</f>
        <v>ANGELA SILVESTRE</v>
      </c>
      <c r="Y495" s="204"/>
    </row>
    <row r="496" spans="1:25" ht="21" customHeight="1">
      <c r="A496" s="12" t="str">
        <f>+A495</f>
        <v>CRISOL FOOD SAS</v>
      </c>
      <c r="B496" s="199" t="s">
        <v>1208</v>
      </c>
      <c r="C496" s="200">
        <v>18414</v>
      </c>
      <c r="D496" s="54">
        <v>7</v>
      </c>
      <c r="E496" s="202">
        <v>46002.639293981483</v>
      </c>
      <c r="F496" s="202">
        <v>46010.638692129629</v>
      </c>
      <c r="G496" s="203">
        <v>26</v>
      </c>
      <c r="H496" s="203">
        <v>747600</v>
      </c>
      <c r="I496" s="203">
        <v>747600</v>
      </c>
      <c r="J496" s="203">
        <v>0</v>
      </c>
      <c r="K496" s="203">
        <v>0</v>
      </c>
      <c r="L496" s="203">
        <v>0</v>
      </c>
      <c r="M496" s="203">
        <v>0</v>
      </c>
      <c r="N496" s="203">
        <v>747600</v>
      </c>
      <c r="O496" s="203">
        <v>0</v>
      </c>
      <c r="P496" s="191">
        <f>SUM(Cartera[[#This Row],[1_a_8]:[&gt;30]])</f>
        <v>747600</v>
      </c>
      <c r="Q496" s="191">
        <f>+Cartera[[#This Row],[9_a_15]]+Cartera[[#This Row],[16_a_22]]+Cartera[[#This Row],[23_a_30]]</f>
        <v>747600</v>
      </c>
      <c r="R496" s="191">
        <f>IF(Cartera[[#This Row],[Dias]]&gt;8,Cartera[[#This Row],[Total vencido]],0)</f>
        <v>747600</v>
      </c>
      <c r="S496" s="191">
        <f>IF(Cartera[[#This Row],[Mas de 9]]&gt;0,Cartera[[#This Row],[Dias]],0)</f>
        <v>26</v>
      </c>
      <c r="T496" s="191">
        <f>IF(Cartera[[#This Row],[Dias]]&gt;99,Cartera[[#This Row],[Total vencido]],0)</f>
        <v>0</v>
      </c>
      <c r="U496" s="191">
        <f>IF(Cartera[[#This Row],[Mas de 100]]&gt;0,Cartera[[#This Row],[Dias]],0)</f>
        <v>0</v>
      </c>
      <c r="V496" s="191">
        <f>Cartera[[#This Row],[Vencimiento]]-Cartera[[#This Row],[Emision]]</f>
        <v>7.9993981481457013</v>
      </c>
      <c r="W49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6" s="204" t="str">
        <f>_xlfn.XLOOKUP(Cartera[[#This Row],[Nombre tercero]],Vendedor[Nombre],Vendedor[Vendedor],"",0,-1)</f>
        <v>ANGELA SILVESTRE</v>
      </c>
      <c r="Y496" s="204"/>
    </row>
    <row r="497" spans="1:25" ht="21" customHeight="1">
      <c r="A497" s="12" t="s">
        <v>137</v>
      </c>
      <c r="B497" s="199" t="s">
        <v>1208</v>
      </c>
      <c r="C497" s="200">
        <v>4656</v>
      </c>
      <c r="D497" s="54">
        <v>8</v>
      </c>
      <c r="E497" s="198">
        <v>45454.596180555556</v>
      </c>
      <c r="F497" s="198">
        <v>45484.596180555556</v>
      </c>
      <c r="G497" s="54">
        <v>552</v>
      </c>
      <c r="H497" s="54">
        <v>1092265</v>
      </c>
      <c r="I497" s="54">
        <v>985155</v>
      </c>
      <c r="J497" s="54">
        <v>0</v>
      </c>
      <c r="K497" s="54">
        <v>0</v>
      </c>
      <c r="L497" s="54">
        <v>0</v>
      </c>
      <c r="M497" s="54">
        <v>0</v>
      </c>
      <c r="N497" s="54">
        <v>0</v>
      </c>
      <c r="O497" s="54">
        <v>985155</v>
      </c>
      <c r="P497" s="30">
        <f>SUM(Cartera[[#This Row],[1_a_8]:[&gt;30]])</f>
        <v>985155</v>
      </c>
      <c r="Q497" s="30">
        <f>+Cartera[[#This Row],[9_a_15]]+Cartera[[#This Row],[16_a_22]]+Cartera[[#This Row],[23_a_30]]</f>
        <v>0</v>
      </c>
      <c r="R497" s="30">
        <f>IF(Cartera[[#This Row],[Dias]]&gt;8,Cartera[[#This Row],[Total vencido]],0)</f>
        <v>985155</v>
      </c>
      <c r="S497" s="30">
        <f>IF(Cartera[[#This Row],[Mas de 9]]&gt;0,Cartera[[#This Row],[Dias]],0)</f>
        <v>552</v>
      </c>
      <c r="T497" s="30">
        <f>IF(Cartera[[#This Row],[Dias]]&gt;99,Cartera[[#This Row],[Total vencido]],0)</f>
        <v>985155</v>
      </c>
      <c r="U497" s="30">
        <f>IF(Cartera[[#This Row],[Mas de 100]]&gt;0,Cartera[[#This Row],[Dias]],0)</f>
        <v>552</v>
      </c>
      <c r="V497" s="30">
        <f>Cartera[[#This Row],[Vencimiento]]-Cartera[[#This Row],[Emision]]</f>
        <v>30</v>
      </c>
      <c r="W49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7" s="205" t="str">
        <f>_xlfn.XLOOKUP(Cartera[[#This Row],[Nombre tercero]],Vendedor[Nombre],Vendedor[Vendedor],"",0,-1)</f>
        <v>WILLIAM DARIO PADILLA</v>
      </c>
      <c r="Y497" s="204"/>
    </row>
    <row r="498" spans="1:25" ht="21" customHeight="1">
      <c r="A498" s="12" t="str">
        <f t="shared" ref="A498:A545" si="20">+A497</f>
        <v>CUISINART SAS</v>
      </c>
      <c r="B498" s="199" t="s">
        <v>1208</v>
      </c>
      <c r="C498" s="200">
        <v>4776</v>
      </c>
      <c r="D498" s="54">
        <v>8</v>
      </c>
      <c r="E498" s="198">
        <v>45460.602048611108</v>
      </c>
      <c r="F498" s="198">
        <v>45490.602048611108</v>
      </c>
      <c r="G498" s="54">
        <v>546</v>
      </c>
      <c r="H498" s="54">
        <v>775025.07</v>
      </c>
      <c r="I498" s="54">
        <v>775025.07</v>
      </c>
      <c r="J498" s="54">
        <v>0</v>
      </c>
      <c r="K498" s="54">
        <v>0</v>
      </c>
      <c r="L498" s="54">
        <v>0</v>
      </c>
      <c r="M498" s="54">
        <v>0</v>
      </c>
      <c r="N498" s="54">
        <v>0</v>
      </c>
      <c r="O498" s="54">
        <v>775025.07</v>
      </c>
      <c r="P498" s="191">
        <f>SUM(Cartera[[#This Row],[1_a_8]:[&gt;30]])</f>
        <v>775025.07</v>
      </c>
      <c r="Q498" s="191">
        <f>+Cartera[[#This Row],[9_a_15]]+Cartera[[#This Row],[16_a_22]]+Cartera[[#This Row],[23_a_30]]</f>
        <v>0</v>
      </c>
      <c r="R498" s="191">
        <f>IF(Cartera[[#This Row],[Dias]]&gt;8,Cartera[[#This Row],[Total vencido]],0)</f>
        <v>775025.07</v>
      </c>
      <c r="S498" s="191">
        <f>IF(Cartera[[#This Row],[Mas de 9]]&gt;0,Cartera[[#This Row],[Dias]],0)</f>
        <v>546</v>
      </c>
      <c r="T498" s="191">
        <f>IF(Cartera[[#This Row],[Dias]]&gt;99,Cartera[[#This Row],[Total vencido]],0)</f>
        <v>775025.07</v>
      </c>
      <c r="U498" s="191">
        <f>IF(Cartera[[#This Row],[Mas de 100]]&gt;0,Cartera[[#This Row],[Dias]],0)</f>
        <v>546</v>
      </c>
      <c r="V498" s="191">
        <f>Cartera[[#This Row],[Vencimiento]]-Cartera[[#This Row],[Emision]]</f>
        <v>30</v>
      </c>
      <c r="W49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8" s="204" t="str">
        <f>_xlfn.XLOOKUP(Cartera[[#This Row],[Nombre tercero]],Vendedor[Nombre],Vendedor[Vendedor],"",0,-1)</f>
        <v>WILLIAM DARIO PADILLA</v>
      </c>
      <c r="Y498" s="204"/>
    </row>
    <row r="499" spans="1:25" ht="21" customHeight="1">
      <c r="A499" s="12" t="str">
        <f t="shared" si="20"/>
        <v>CUISINART SAS</v>
      </c>
      <c r="B499" s="199" t="s">
        <v>1208</v>
      </c>
      <c r="C499" s="200">
        <v>4777</v>
      </c>
      <c r="D499" s="54">
        <v>8</v>
      </c>
      <c r="E499" s="198">
        <v>45460.611817129633</v>
      </c>
      <c r="F499" s="198">
        <v>45490.611817129633</v>
      </c>
      <c r="G499" s="54">
        <v>546</v>
      </c>
      <c r="H499" s="54">
        <v>244110</v>
      </c>
      <c r="I499" s="54">
        <v>244110</v>
      </c>
      <c r="J499" s="54">
        <v>0</v>
      </c>
      <c r="K499" s="54">
        <v>0</v>
      </c>
      <c r="L499" s="54">
        <v>0</v>
      </c>
      <c r="M499" s="54">
        <v>0</v>
      </c>
      <c r="N499" s="54">
        <v>0</v>
      </c>
      <c r="O499" s="54">
        <v>244110</v>
      </c>
      <c r="P499" s="30">
        <f>SUM(Cartera[[#This Row],[1_a_8]:[&gt;30]])</f>
        <v>244110</v>
      </c>
      <c r="Q499" s="30">
        <f>+Cartera[[#This Row],[9_a_15]]+Cartera[[#This Row],[16_a_22]]+Cartera[[#This Row],[23_a_30]]</f>
        <v>0</v>
      </c>
      <c r="R499" s="30">
        <f>IF(Cartera[[#This Row],[Dias]]&gt;8,Cartera[[#This Row],[Total vencido]],0)</f>
        <v>244110</v>
      </c>
      <c r="S499" s="30">
        <f>IF(Cartera[[#This Row],[Mas de 9]]&gt;0,Cartera[[#This Row],[Dias]],0)</f>
        <v>546</v>
      </c>
      <c r="T499" s="30">
        <f>IF(Cartera[[#This Row],[Dias]]&gt;99,Cartera[[#This Row],[Total vencido]],0)</f>
        <v>244110</v>
      </c>
      <c r="U499" s="30">
        <f>IF(Cartera[[#This Row],[Mas de 100]]&gt;0,Cartera[[#This Row],[Dias]],0)</f>
        <v>546</v>
      </c>
      <c r="V499" s="30">
        <f>Cartera[[#This Row],[Vencimiento]]-Cartera[[#This Row],[Emision]]</f>
        <v>30</v>
      </c>
      <c r="W49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9" s="205" t="str">
        <f>_xlfn.XLOOKUP(Cartera[[#This Row],[Nombre tercero]],Vendedor[Nombre],Vendedor[Vendedor],"",0,-1)</f>
        <v>WILLIAM DARIO PADILLA</v>
      </c>
      <c r="Y499" s="204"/>
    </row>
    <row r="500" spans="1:25" ht="21" customHeight="1">
      <c r="A500" s="12" t="str">
        <f t="shared" si="20"/>
        <v>CUISINART SAS</v>
      </c>
      <c r="B500" s="199" t="s">
        <v>1208</v>
      </c>
      <c r="C500" s="200">
        <v>4778</v>
      </c>
      <c r="D500" s="54">
        <v>8</v>
      </c>
      <c r="E500" s="198">
        <v>45460.613287037035</v>
      </c>
      <c r="F500" s="198">
        <v>45490.613287037035</v>
      </c>
      <c r="G500" s="54">
        <v>546</v>
      </c>
      <c r="H500" s="54">
        <v>411600</v>
      </c>
      <c r="I500" s="54">
        <v>411600</v>
      </c>
      <c r="J500" s="54">
        <v>0</v>
      </c>
      <c r="K500" s="54">
        <v>0</v>
      </c>
      <c r="L500" s="54">
        <v>0</v>
      </c>
      <c r="M500" s="54">
        <v>0</v>
      </c>
      <c r="N500" s="54">
        <v>0</v>
      </c>
      <c r="O500" s="54">
        <v>411600</v>
      </c>
      <c r="P500" s="30">
        <f>SUM(Cartera[[#This Row],[1_a_8]:[&gt;30]])</f>
        <v>411600</v>
      </c>
      <c r="Q500" s="30">
        <f>+Cartera[[#This Row],[9_a_15]]+Cartera[[#This Row],[16_a_22]]+Cartera[[#This Row],[23_a_30]]</f>
        <v>0</v>
      </c>
      <c r="R500" s="30">
        <f>IF(Cartera[[#This Row],[Dias]]&gt;8,Cartera[[#This Row],[Total vencido]],0)</f>
        <v>411600</v>
      </c>
      <c r="S500" s="30">
        <f>IF(Cartera[[#This Row],[Mas de 9]]&gt;0,Cartera[[#This Row],[Dias]],0)</f>
        <v>546</v>
      </c>
      <c r="T500" s="30">
        <f>IF(Cartera[[#This Row],[Dias]]&gt;99,Cartera[[#This Row],[Total vencido]],0)</f>
        <v>411600</v>
      </c>
      <c r="U500" s="30">
        <f>IF(Cartera[[#This Row],[Mas de 100]]&gt;0,Cartera[[#This Row],[Dias]],0)</f>
        <v>546</v>
      </c>
      <c r="V500" s="30">
        <f>Cartera[[#This Row],[Vencimiento]]-Cartera[[#This Row],[Emision]]</f>
        <v>30</v>
      </c>
      <c r="W50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0" s="205" t="str">
        <f>_xlfn.XLOOKUP(Cartera[[#This Row],[Nombre tercero]],Vendedor[Nombre],Vendedor[Vendedor],"",0,-1)</f>
        <v>WILLIAM DARIO PADILLA</v>
      </c>
      <c r="Y500" s="204"/>
    </row>
    <row r="501" spans="1:25" ht="21" customHeight="1">
      <c r="A501" s="12" t="str">
        <f t="shared" si="20"/>
        <v>CUISINART SAS</v>
      </c>
      <c r="B501" s="199" t="s">
        <v>1208</v>
      </c>
      <c r="C501" s="200">
        <v>4779</v>
      </c>
      <c r="D501" s="54">
        <v>8</v>
      </c>
      <c r="E501" s="198">
        <v>45460.61440972222</v>
      </c>
      <c r="F501" s="198">
        <v>45490.61440972222</v>
      </c>
      <c r="G501" s="54">
        <v>546</v>
      </c>
      <c r="H501" s="54">
        <v>227010</v>
      </c>
      <c r="I501" s="54">
        <v>227010</v>
      </c>
      <c r="J501" s="54">
        <v>0</v>
      </c>
      <c r="K501" s="54">
        <v>0</v>
      </c>
      <c r="L501" s="54">
        <v>0</v>
      </c>
      <c r="M501" s="54">
        <v>0</v>
      </c>
      <c r="N501" s="54">
        <v>0</v>
      </c>
      <c r="O501" s="54">
        <v>227010</v>
      </c>
      <c r="P501" s="30">
        <f>SUM(Cartera[[#This Row],[1_a_8]:[&gt;30]])</f>
        <v>227010</v>
      </c>
      <c r="Q501" s="30">
        <f>+Cartera[[#This Row],[9_a_15]]+Cartera[[#This Row],[16_a_22]]+Cartera[[#This Row],[23_a_30]]</f>
        <v>0</v>
      </c>
      <c r="R501" s="30">
        <f>IF(Cartera[[#This Row],[Dias]]&gt;8,Cartera[[#This Row],[Total vencido]],0)</f>
        <v>227010</v>
      </c>
      <c r="S501" s="30">
        <f>IF(Cartera[[#This Row],[Mas de 9]]&gt;0,Cartera[[#This Row],[Dias]],0)</f>
        <v>546</v>
      </c>
      <c r="T501" s="30">
        <f>IF(Cartera[[#This Row],[Dias]]&gt;99,Cartera[[#This Row],[Total vencido]],0)</f>
        <v>227010</v>
      </c>
      <c r="U501" s="30">
        <f>IF(Cartera[[#This Row],[Mas de 100]]&gt;0,Cartera[[#This Row],[Dias]],0)</f>
        <v>546</v>
      </c>
      <c r="V501" s="30">
        <f>Cartera[[#This Row],[Vencimiento]]-Cartera[[#This Row],[Emision]]</f>
        <v>30</v>
      </c>
      <c r="W50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1" s="205" t="str">
        <f>_xlfn.XLOOKUP(Cartera[[#This Row],[Nombre tercero]],Vendedor[Nombre],Vendedor[Vendedor],"",0,-1)</f>
        <v>WILLIAM DARIO PADILLA</v>
      </c>
      <c r="Y501" s="204"/>
    </row>
    <row r="502" spans="1:25" ht="21" customHeight="1">
      <c r="A502" s="12" t="str">
        <f t="shared" si="20"/>
        <v>CUISINART SAS</v>
      </c>
      <c r="B502" s="199" t="s">
        <v>1208</v>
      </c>
      <c r="C502" s="200">
        <v>4781</v>
      </c>
      <c r="D502" s="54">
        <v>8</v>
      </c>
      <c r="E502" s="198">
        <v>45460.624467592592</v>
      </c>
      <c r="F502" s="198">
        <v>45490.624467592592</v>
      </c>
      <c r="G502" s="54">
        <v>546</v>
      </c>
      <c r="H502" s="54">
        <v>1036800</v>
      </c>
      <c r="I502" s="54">
        <v>1036800</v>
      </c>
      <c r="J502" s="54">
        <v>0</v>
      </c>
      <c r="K502" s="54">
        <v>0</v>
      </c>
      <c r="L502" s="54">
        <v>0</v>
      </c>
      <c r="M502" s="54">
        <v>0</v>
      </c>
      <c r="N502" s="54">
        <v>0</v>
      </c>
      <c r="O502" s="54">
        <v>1036800</v>
      </c>
      <c r="P502" s="30">
        <f>SUM(Cartera[[#This Row],[1_a_8]:[&gt;30]])</f>
        <v>1036800</v>
      </c>
      <c r="Q502" s="22">
        <f>+Cartera[[#This Row],[9_a_15]]+Cartera[[#This Row],[16_a_22]]+Cartera[[#This Row],[23_a_30]]</f>
        <v>0</v>
      </c>
      <c r="R502" s="22">
        <f>IF(Cartera[[#This Row],[Dias]]&gt;8,Cartera[[#This Row],[Total vencido]],0)</f>
        <v>1036800</v>
      </c>
      <c r="S502" s="22">
        <f>IF(Cartera[[#This Row],[Mas de 9]]&gt;0,Cartera[[#This Row],[Dias]],0)</f>
        <v>546</v>
      </c>
      <c r="T502" s="30">
        <f>IF(Cartera[[#This Row],[Dias]]&gt;99,Cartera[[#This Row],[Total vencido]],0)</f>
        <v>1036800</v>
      </c>
      <c r="U502" s="30">
        <f>IF(Cartera[[#This Row],[Mas de 100]]&gt;0,Cartera[[#This Row],[Dias]],0)</f>
        <v>546</v>
      </c>
      <c r="V502" s="31">
        <f>Cartera[[#This Row],[Vencimiento]]-Cartera[[#This Row],[Emision]]</f>
        <v>30</v>
      </c>
      <c r="W50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2" s="205" t="str">
        <f>_xlfn.XLOOKUP(Cartera[[#This Row],[Nombre tercero]],Vendedor[Nombre],Vendedor[Vendedor],"",0,-1)</f>
        <v>WILLIAM DARIO PADILLA</v>
      </c>
      <c r="Y502" s="204"/>
    </row>
    <row r="503" spans="1:25" ht="21" customHeight="1">
      <c r="A503" s="12" t="str">
        <f t="shared" si="20"/>
        <v>CUISINART SAS</v>
      </c>
      <c r="B503" s="199" t="s">
        <v>1208</v>
      </c>
      <c r="C503" s="200">
        <v>4782</v>
      </c>
      <c r="D503" s="54">
        <v>8</v>
      </c>
      <c r="E503" s="198">
        <v>45460.666041666664</v>
      </c>
      <c r="F503" s="198">
        <v>45490.666041666664</v>
      </c>
      <c r="G503" s="54">
        <v>546</v>
      </c>
      <c r="H503" s="54">
        <v>990950</v>
      </c>
      <c r="I503" s="54">
        <v>990950</v>
      </c>
      <c r="J503" s="54">
        <v>0</v>
      </c>
      <c r="K503" s="54">
        <v>0</v>
      </c>
      <c r="L503" s="54">
        <v>0</v>
      </c>
      <c r="M503" s="54">
        <v>0</v>
      </c>
      <c r="N503" s="54">
        <v>0</v>
      </c>
      <c r="O503" s="54">
        <v>990950</v>
      </c>
      <c r="P503" s="30">
        <f>SUM(Cartera[[#This Row],[1_a_8]:[&gt;30]])</f>
        <v>990950</v>
      </c>
      <c r="Q503" s="30">
        <f>+Cartera[[#This Row],[9_a_15]]+Cartera[[#This Row],[16_a_22]]+Cartera[[#This Row],[23_a_30]]</f>
        <v>0</v>
      </c>
      <c r="R503" s="30">
        <f>IF(Cartera[[#This Row],[Dias]]&gt;8,Cartera[[#This Row],[Total vencido]],0)</f>
        <v>990950</v>
      </c>
      <c r="S503" s="30">
        <f>IF(Cartera[[#This Row],[Mas de 9]]&gt;0,Cartera[[#This Row],[Dias]],0)</f>
        <v>546</v>
      </c>
      <c r="T503" s="30">
        <f>IF(Cartera[[#This Row],[Dias]]&gt;99,Cartera[[#This Row],[Total vencido]],0)</f>
        <v>990950</v>
      </c>
      <c r="U503" s="30">
        <f>IF(Cartera[[#This Row],[Mas de 100]]&gt;0,Cartera[[#This Row],[Dias]],0)</f>
        <v>546</v>
      </c>
      <c r="V503" s="30">
        <f>Cartera[[#This Row],[Vencimiento]]-Cartera[[#This Row],[Emision]]</f>
        <v>30</v>
      </c>
      <c r="W50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3" s="205" t="str">
        <f>_xlfn.XLOOKUP(Cartera[[#This Row],[Nombre tercero]],Vendedor[Nombre],Vendedor[Vendedor],"",0,-1)</f>
        <v>WILLIAM DARIO PADILLA</v>
      </c>
      <c r="Y503" s="204"/>
    </row>
    <row r="504" spans="1:25" ht="21" customHeight="1">
      <c r="A504" s="12" t="str">
        <f t="shared" si="20"/>
        <v>CUISINART SAS</v>
      </c>
      <c r="B504" s="199" t="s">
        <v>1208</v>
      </c>
      <c r="C504" s="200">
        <v>4783</v>
      </c>
      <c r="D504" s="54">
        <v>8</v>
      </c>
      <c r="E504" s="198">
        <v>45460.669282407405</v>
      </c>
      <c r="F504" s="198">
        <v>45490.669282407405</v>
      </c>
      <c r="G504" s="54">
        <v>546</v>
      </c>
      <c r="H504" s="54">
        <v>1162920</v>
      </c>
      <c r="I504" s="54">
        <v>1162920</v>
      </c>
      <c r="J504" s="54">
        <v>0</v>
      </c>
      <c r="K504" s="54">
        <v>0</v>
      </c>
      <c r="L504" s="54">
        <v>0</v>
      </c>
      <c r="M504" s="54">
        <v>0</v>
      </c>
      <c r="N504" s="54">
        <v>0</v>
      </c>
      <c r="O504" s="54">
        <v>1162920</v>
      </c>
      <c r="P504" s="30">
        <f>SUM(Cartera[[#This Row],[1_a_8]:[&gt;30]])</f>
        <v>1162920</v>
      </c>
      <c r="Q504" s="30">
        <f>+Cartera[[#This Row],[9_a_15]]+Cartera[[#This Row],[16_a_22]]+Cartera[[#This Row],[23_a_30]]</f>
        <v>0</v>
      </c>
      <c r="R504" s="30">
        <f>IF(Cartera[[#This Row],[Dias]]&gt;8,Cartera[[#This Row],[Total vencido]],0)</f>
        <v>1162920</v>
      </c>
      <c r="S504" s="30">
        <f>IF(Cartera[[#This Row],[Mas de 9]]&gt;0,Cartera[[#This Row],[Dias]],0)</f>
        <v>546</v>
      </c>
      <c r="T504" s="30">
        <f>IF(Cartera[[#This Row],[Dias]]&gt;99,Cartera[[#This Row],[Total vencido]],0)</f>
        <v>1162920</v>
      </c>
      <c r="U504" s="30">
        <f>IF(Cartera[[#This Row],[Mas de 100]]&gt;0,Cartera[[#This Row],[Dias]],0)</f>
        <v>546</v>
      </c>
      <c r="V504" s="30">
        <f>Cartera[[#This Row],[Vencimiento]]-Cartera[[#This Row],[Emision]]</f>
        <v>30</v>
      </c>
      <c r="W50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4" s="205" t="str">
        <f>_xlfn.XLOOKUP(Cartera[[#This Row],[Nombre tercero]],Vendedor[Nombre],Vendedor[Vendedor],"",0,-1)</f>
        <v>WILLIAM DARIO PADILLA</v>
      </c>
      <c r="Y504" s="204"/>
    </row>
    <row r="505" spans="1:25" ht="21" customHeight="1">
      <c r="A505" s="12" t="str">
        <f t="shared" si="20"/>
        <v>CUISINART SAS</v>
      </c>
      <c r="B505" s="199" t="s">
        <v>1208</v>
      </c>
      <c r="C505" s="200">
        <v>4784</v>
      </c>
      <c r="D505" s="54">
        <v>0</v>
      </c>
      <c r="E505" s="198">
        <v>45460.671585648146</v>
      </c>
      <c r="F505" s="198">
        <v>45490.671585648146</v>
      </c>
      <c r="G505" s="54">
        <v>546</v>
      </c>
      <c r="H505" s="54">
        <v>288110</v>
      </c>
      <c r="I505" s="54">
        <v>288110</v>
      </c>
      <c r="J505" s="54">
        <v>0</v>
      </c>
      <c r="K505" s="54">
        <v>0</v>
      </c>
      <c r="L505" s="54">
        <v>0</v>
      </c>
      <c r="M505" s="54">
        <v>0</v>
      </c>
      <c r="N505" s="54">
        <v>0</v>
      </c>
      <c r="O505" s="54">
        <v>288110</v>
      </c>
      <c r="P505" s="30">
        <f>SUM(Cartera[[#This Row],[1_a_8]:[&gt;30]])</f>
        <v>288110</v>
      </c>
      <c r="Q505" s="30">
        <f>+Cartera[[#This Row],[9_a_15]]+Cartera[[#This Row],[16_a_22]]+Cartera[[#This Row],[23_a_30]]</f>
        <v>0</v>
      </c>
      <c r="R505" s="30">
        <f>IF(Cartera[[#This Row],[Dias]]&gt;8,Cartera[[#This Row],[Total vencido]],0)</f>
        <v>288110</v>
      </c>
      <c r="S505" s="30">
        <f>IF(Cartera[[#This Row],[Mas de 9]]&gt;0,Cartera[[#This Row],[Dias]],0)</f>
        <v>546</v>
      </c>
      <c r="T505" s="30">
        <f>IF(Cartera[[#This Row],[Dias]]&gt;99,Cartera[[#This Row],[Total vencido]],0)</f>
        <v>288110</v>
      </c>
      <c r="U505" s="30">
        <f>IF(Cartera[[#This Row],[Mas de 100]]&gt;0,Cartera[[#This Row],[Dias]],0)</f>
        <v>546</v>
      </c>
      <c r="V505" s="31">
        <f>Cartera[[#This Row],[Vencimiento]]-Cartera[[#This Row],[Emision]]</f>
        <v>30</v>
      </c>
      <c r="W50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5" s="205" t="str">
        <f>_xlfn.XLOOKUP(Cartera[[#This Row],[Nombre tercero]],Vendedor[Nombre],Vendedor[Vendedor],"",0,-1)</f>
        <v>WILLIAM DARIO PADILLA</v>
      </c>
      <c r="Y505" s="204"/>
    </row>
    <row r="506" spans="1:25" ht="21" customHeight="1">
      <c r="A506" s="12" t="str">
        <f t="shared" si="20"/>
        <v>CUISINART SAS</v>
      </c>
      <c r="B506" s="199" t="s">
        <v>1208</v>
      </c>
      <c r="C506" s="200">
        <v>4868</v>
      </c>
      <c r="D506" s="54">
        <v>8</v>
      </c>
      <c r="E506" s="202">
        <v>45464.320937500001</v>
      </c>
      <c r="F506" s="202">
        <v>45494.320937500001</v>
      </c>
      <c r="G506" s="203">
        <v>542</v>
      </c>
      <c r="H506" s="203">
        <v>424255</v>
      </c>
      <c r="I506" s="203">
        <v>424255</v>
      </c>
      <c r="J506" s="203">
        <v>0</v>
      </c>
      <c r="K506" s="203">
        <v>0</v>
      </c>
      <c r="L506" s="203">
        <v>0</v>
      </c>
      <c r="M506" s="203">
        <v>0</v>
      </c>
      <c r="N506" s="203">
        <v>0</v>
      </c>
      <c r="O506" s="203">
        <v>424255</v>
      </c>
      <c r="P506" s="191">
        <f>SUM(Cartera[[#This Row],[1_a_8]:[&gt;30]])</f>
        <v>424255</v>
      </c>
      <c r="Q506" s="191">
        <f>+Cartera[[#This Row],[9_a_15]]+Cartera[[#This Row],[16_a_22]]+Cartera[[#This Row],[23_a_30]]</f>
        <v>0</v>
      </c>
      <c r="R506" s="191">
        <f>IF(Cartera[[#This Row],[Dias]]&gt;8,Cartera[[#This Row],[Total vencido]],0)</f>
        <v>424255</v>
      </c>
      <c r="S506" s="191">
        <f>IF(Cartera[[#This Row],[Mas de 9]]&gt;0,Cartera[[#This Row],[Dias]],0)</f>
        <v>542</v>
      </c>
      <c r="T506" s="191">
        <f>IF(Cartera[[#This Row],[Dias]]&gt;99,Cartera[[#This Row],[Total vencido]],0)</f>
        <v>424255</v>
      </c>
      <c r="U506" s="191">
        <f>IF(Cartera[[#This Row],[Mas de 100]]&gt;0,Cartera[[#This Row],[Dias]],0)</f>
        <v>542</v>
      </c>
      <c r="V506" s="191">
        <f>Cartera[[#This Row],[Vencimiento]]-Cartera[[#This Row],[Emision]]</f>
        <v>30</v>
      </c>
      <c r="W50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6" s="204" t="str">
        <f>_xlfn.XLOOKUP(Cartera[[#This Row],[Nombre tercero]],Vendedor[Nombre],Vendedor[Vendedor],"",0,-1)</f>
        <v>WILLIAM DARIO PADILLA</v>
      </c>
      <c r="Y506" s="204"/>
    </row>
    <row r="507" spans="1:25" ht="21" customHeight="1">
      <c r="A507" s="12" t="str">
        <f t="shared" si="20"/>
        <v>CUISINART SAS</v>
      </c>
      <c r="B507" s="199" t="s">
        <v>1208</v>
      </c>
      <c r="C507" s="200">
        <v>4930</v>
      </c>
      <c r="D507" s="54">
        <v>8</v>
      </c>
      <c r="E507" s="198">
        <v>45467.516435185185</v>
      </c>
      <c r="F507" s="198">
        <v>45468.516435185185</v>
      </c>
      <c r="G507" s="54">
        <v>568</v>
      </c>
      <c r="H507" s="54">
        <v>458575</v>
      </c>
      <c r="I507" s="54">
        <v>458575</v>
      </c>
      <c r="J507" s="54">
        <v>0</v>
      </c>
      <c r="K507" s="54">
        <v>0</v>
      </c>
      <c r="L507" s="54">
        <v>0</v>
      </c>
      <c r="M507" s="54">
        <v>0</v>
      </c>
      <c r="N507" s="54">
        <v>0</v>
      </c>
      <c r="O507" s="54">
        <v>458575</v>
      </c>
      <c r="P507" s="30">
        <f>SUM(Cartera[[#This Row],[1_a_8]:[&gt;30]])</f>
        <v>458575</v>
      </c>
      <c r="Q507" s="22">
        <f>+Cartera[[#This Row],[9_a_15]]+Cartera[[#This Row],[16_a_22]]+Cartera[[#This Row],[23_a_30]]</f>
        <v>0</v>
      </c>
      <c r="R507" s="22">
        <f>IF(Cartera[[#This Row],[Dias]]&gt;8,Cartera[[#This Row],[Total vencido]],0)</f>
        <v>458575</v>
      </c>
      <c r="S507" s="22">
        <f>IF(Cartera[[#This Row],[Mas de 9]]&gt;0,Cartera[[#This Row],[Dias]],0)</f>
        <v>568</v>
      </c>
      <c r="T507" s="30">
        <f>IF(Cartera[[#This Row],[Dias]]&gt;99,Cartera[[#This Row],[Total vencido]],0)</f>
        <v>458575</v>
      </c>
      <c r="U507" s="30">
        <f>IF(Cartera[[#This Row],[Mas de 100]]&gt;0,Cartera[[#This Row],[Dias]],0)</f>
        <v>568</v>
      </c>
      <c r="V507" s="31">
        <f>Cartera[[#This Row],[Vencimiento]]-Cartera[[#This Row],[Emision]]</f>
        <v>1</v>
      </c>
      <c r="W50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7" s="205" t="str">
        <f>_xlfn.XLOOKUP(Cartera[[#This Row],[Nombre tercero]],Vendedor[Nombre],Vendedor[Vendedor],"",0,-1)</f>
        <v>WILLIAM DARIO PADILLA</v>
      </c>
      <c r="Y507" s="204"/>
    </row>
    <row r="508" spans="1:25" ht="21" customHeight="1">
      <c r="A508" s="12" t="str">
        <f t="shared" si="20"/>
        <v>CUISINART SAS</v>
      </c>
      <c r="B508" s="199" t="s">
        <v>1208</v>
      </c>
      <c r="C508" s="200">
        <v>4931</v>
      </c>
      <c r="D508" s="54">
        <v>8</v>
      </c>
      <c r="E508" s="198">
        <v>45467.527222222219</v>
      </c>
      <c r="F508" s="198">
        <v>45497.527222222219</v>
      </c>
      <c r="G508" s="54">
        <v>539</v>
      </c>
      <c r="H508" s="54">
        <v>937335</v>
      </c>
      <c r="I508" s="54">
        <v>937335</v>
      </c>
      <c r="J508" s="54">
        <v>0</v>
      </c>
      <c r="K508" s="54">
        <v>0</v>
      </c>
      <c r="L508" s="54">
        <v>0</v>
      </c>
      <c r="M508" s="54">
        <v>0</v>
      </c>
      <c r="N508" s="54">
        <v>0</v>
      </c>
      <c r="O508" s="54">
        <v>937335</v>
      </c>
      <c r="P508" s="30">
        <f>SUM(Cartera[[#This Row],[1_a_8]:[&gt;30]])</f>
        <v>937335</v>
      </c>
      <c r="Q508" s="30">
        <f>+Cartera[[#This Row],[9_a_15]]+Cartera[[#This Row],[16_a_22]]+Cartera[[#This Row],[23_a_30]]</f>
        <v>0</v>
      </c>
      <c r="R508" s="30">
        <f>IF(Cartera[[#This Row],[Dias]]&gt;8,Cartera[[#This Row],[Total vencido]],0)</f>
        <v>937335</v>
      </c>
      <c r="S508" s="30">
        <f>IF(Cartera[[#This Row],[Mas de 9]]&gt;0,Cartera[[#This Row],[Dias]],0)</f>
        <v>539</v>
      </c>
      <c r="T508" s="30">
        <f>IF(Cartera[[#This Row],[Dias]]&gt;99,Cartera[[#This Row],[Total vencido]],0)</f>
        <v>937335</v>
      </c>
      <c r="U508" s="30">
        <f>IF(Cartera[[#This Row],[Mas de 100]]&gt;0,Cartera[[#This Row],[Dias]],0)</f>
        <v>539</v>
      </c>
      <c r="V508" s="30">
        <f>Cartera[[#This Row],[Vencimiento]]-Cartera[[#This Row],[Emision]]</f>
        <v>30</v>
      </c>
      <c r="W50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8" s="205" t="str">
        <f>_xlfn.XLOOKUP(Cartera[[#This Row],[Nombre tercero]],Vendedor[Nombre],Vendedor[Vendedor],"",0,-1)</f>
        <v>WILLIAM DARIO PADILLA</v>
      </c>
      <c r="Y508" s="204"/>
    </row>
    <row r="509" spans="1:25" ht="21" customHeight="1">
      <c r="A509" s="12" t="str">
        <f t="shared" si="20"/>
        <v>CUISINART SAS</v>
      </c>
      <c r="B509" s="199" t="s">
        <v>1208</v>
      </c>
      <c r="C509" s="200">
        <v>4932</v>
      </c>
      <c r="D509" s="54">
        <v>8</v>
      </c>
      <c r="E509" s="198">
        <v>45467.528819444444</v>
      </c>
      <c r="F509" s="198">
        <v>45497.528819444444</v>
      </c>
      <c r="G509" s="54">
        <v>539</v>
      </c>
      <c r="H509" s="54">
        <v>369720</v>
      </c>
      <c r="I509" s="54">
        <v>369720</v>
      </c>
      <c r="J509" s="54">
        <v>0</v>
      </c>
      <c r="K509" s="54">
        <v>0</v>
      </c>
      <c r="L509" s="54">
        <v>0</v>
      </c>
      <c r="M509" s="54">
        <v>0</v>
      </c>
      <c r="N509" s="54">
        <v>0</v>
      </c>
      <c r="O509" s="54">
        <v>369720</v>
      </c>
      <c r="P509" s="30">
        <f>SUM(Cartera[[#This Row],[1_a_8]:[&gt;30]])</f>
        <v>369720</v>
      </c>
      <c r="Q509" s="30">
        <f>+Cartera[[#This Row],[9_a_15]]+Cartera[[#This Row],[16_a_22]]+Cartera[[#This Row],[23_a_30]]</f>
        <v>0</v>
      </c>
      <c r="R509" s="30">
        <f>IF(Cartera[[#This Row],[Dias]]&gt;8,Cartera[[#This Row],[Total vencido]],0)</f>
        <v>369720</v>
      </c>
      <c r="S509" s="30">
        <f>IF(Cartera[[#This Row],[Mas de 9]]&gt;0,Cartera[[#This Row],[Dias]],0)</f>
        <v>539</v>
      </c>
      <c r="T509" s="30">
        <f>IF(Cartera[[#This Row],[Dias]]&gt;99,Cartera[[#This Row],[Total vencido]],0)</f>
        <v>369720</v>
      </c>
      <c r="U509" s="30">
        <f>IF(Cartera[[#This Row],[Mas de 100]]&gt;0,Cartera[[#This Row],[Dias]],0)</f>
        <v>539</v>
      </c>
      <c r="V509" s="30">
        <f>Cartera[[#This Row],[Vencimiento]]-Cartera[[#This Row],[Emision]]</f>
        <v>30</v>
      </c>
      <c r="W50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9" s="205" t="str">
        <f>_xlfn.XLOOKUP(Cartera[[#This Row],[Nombre tercero]],Vendedor[Nombre],Vendedor[Vendedor],"",0,-1)</f>
        <v>WILLIAM DARIO PADILLA</v>
      </c>
      <c r="Y509" s="204"/>
    </row>
    <row r="510" spans="1:25" ht="21" customHeight="1">
      <c r="A510" s="12" t="str">
        <f t="shared" si="20"/>
        <v>CUISINART SAS</v>
      </c>
      <c r="B510" s="199" t="s">
        <v>1208</v>
      </c>
      <c r="C510" s="200">
        <v>4933</v>
      </c>
      <c r="D510" s="54">
        <v>8</v>
      </c>
      <c r="E510" s="202">
        <v>45467.530300925922</v>
      </c>
      <c r="F510" s="202">
        <v>45497.530300925922</v>
      </c>
      <c r="G510" s="203">
        <v>539</v>
      </c>
      <c r="H510" s="203">
        <v>564390</v>
      </c>
      <c r="I510" s="203">
        <v>564390</v>
      </c>
      <c r="J510" s="203">
        <v>0</v>
      </c>
      <c r="K510" s="203">
        <v>0</v>
      </c>
      <c r="L510" s="203">
        <v>0</v>
      </c>
      <c r="M510" s="203">
        <v>0</v>
      </c>
      <c r="N510" s="203">
        <v>0</v>
      </c>
      <c r="O510" s="203">
        <v>564390</v>
      </c>
      <c r="P510" s="191">
        <f>SUM(Cartera[[#This Row],[1_a_8]:[&gt;30]])</f>
        <v>564390</v>
      </c>
      <c r="Q510" s="191">
        <f>+Cartera[[#This Row],[9_a_15]]+Cartera[[#This Row],[16_a_22]]+Cartera[[#This Row],[23_a_30]]</f>
        <v>0</v>
      </c>
      <c r="R510" s="191">
        <f>IF(Cartera[[#This Row],[Dias]]&gt;8,Cartera[[#This Row],[Total vencido]],0)</f>
        <v>564390</v>
      </c>
      <c r="S510" s="191">
        <f>IF(Cartera[[#This Row],[Mas de 9]]&gt;0,Cartera[[#This Row],[Dias]],0)</f>
        <v>539</v>
      </c>
      <c r="T510" s="191">
        <f>IF(Cartera[[#This Row],[Dias]]&gt;99,Cartera[[#This Row],[Total vencido]],0)</f>
        <v>564390</v>
      </c>
      <c r="U510" s="191">
        <f>IF(Cartera[[#This Row],[Mas de 100]]&gt;0,Cartera[[#This Row],[Dias]],0)</f>
        <v>539</v>
      </c>
      <c r="V510" s="191">
        <f>Cartera[[#This Row],[Vencimiento]]-Cartera[[#This Row],[Emision]]</f>
        <v>30</v>
      </c>
      <c r="W51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0" s="204" t="str">
        <f>_xlfn.XLOOKUP(Cartera[[#This Row],[Nombre tercero]],Vendedor[Nombre],Vendedor[Vendedor],"",0,-1)</f>
        <v>WILLIAM DARIO PADILLA</v>
      </c>
      <c r="Y510" s="204"/>
    </row>
    <row r="511" spans="1:25" ht="21" customHeight="1">
      <c r="A511" s="12" t="str">
        <f t="shared" si="20"/>
        <v>CUISINART SAS</v>
      </c>
      <c r="B511" s="199" t="s">
        <v>1208</v>
      </c>
      <c r="C511" s="200">
        <v>4934</v>
      </c>
      <c r="D511" s="54">
        <v>8</v>
      </c>
      <c r="E511" s="198">
        <v>45467.532557870371</v>
      </c>
      <c r="F511" s="198">
        <v>45497.532557870371</v>
      </c>
      <c r="G511" s="54">
        <v>539</v>
      </c>
      <c r="H511" s="54">
        <v>359400</v>
      </c>
      <c r="I511" s="54">
        <v>359400</v>
      </c>
      <c r="J511" s="54">
        <v>0</v>
      </c>
      <c r="K511" s="54">
        <v>0</v>
      </c>
      <c r="L511" s="54">
        <v>0</v>
      </c>
      <c r="M511" s="54">
        <v>0</v>
      </c>
      <c r="N511" s="54">
        <v>0</v>
      </c>
      <c r="O511" s="54">
        <v>359400</v>
      </c>
      <c r="P511" s="30">
        <f>SUM(Cartera[[#This Row],[1_a_8]:[&gt;30]])</f>
        <v>359400</v>
      </c>
      <c r="Q511" s="30">
        <f>+Cartera[[#This Row],[9_a_15]]+Cartera[[#This Row],[16_a_22]]+Cartera[[#This Row],[23_a_30]]</f>
        <v>0</v>
      </c>
      <c r="R511" s="30">
        <f>IF(Cartera[[#This Row],[Dias]]&gt;8,Cartera[[#This Row],[Total vencido]],0)</f>
        <v>359400</v>
      </c>
      <c r="S511" s="30">
        <f>IF(Cartera[[#This Row],[Mas de 9]]&gt;0,Cartera[[#This Row],[Dias]],0)</f>
        <v>539</v>
      </c>
      <c r="T511" s="30">
        <f>IF(Cartera[[#This Row],[Dias]]&gt;99,Cartera[[#This Row],[Total vencido]],0)</f>
        <v>359400</v>
      </c>
      <c r="U511" s="30">
        <f>IF(Cartera[[#This Row],[Mas de 100]]&gt;0,Cartera[[#This Row],[Dias]],0)</f>
        <v>539</v>
      </c>
      <c r="V511" s="30">
        <f>Cartera[[#This Row],[Vencimiento]]-Cartera[[#This Row],[Emision]]</f>
        <v>30</v>
      </c>
      <c r="W51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1" s="205" t="str">
        <f>_xlfn.XLOOKUP(Cartera[[#This Row],[Nombre tercero]],Vendedor[Nombre],Vendedor[Vendedor],"",0,-1)</f>
        <v>WILLIAM DARIO PADILLA</v>
      </c>
      <c r="Y511" s="204"/>
    </row>
    <row r="512" spans="1:25" ht="21" customHeight="1">
      <c r="A512" s="12" t="str">
        <f t="shared" si="20"/>
        <v>CUISINART SAS</v>
      </c>
      <c r="B512" s="199" t="s">
        <v>1208</v>
      </c>
      <c r="C512" s="200">
        <v>4935</v>
      </c>
      <c r="D512" s="54">
        <v>0</v>
      </c>
      <c r="E512" s="198">
        <v>45467.53392361111</v>
      </c>
      <c r="F512" s="198">
        <v>45497.53392361111</v>
      </c>
      <c r="G512" s="54">
        <v>539</v>
      </c>
      <c r="H512" s="54">
        <v>294570</v>
      </c>
      <c r="I512" s="54">
        <v>294570</v>
      </c>
      <c r="J512" s="54">
        <v>0</v>
      </c>
      <c r="K512" s="54">
        <v>0</v>
      </c>
      <c r="L512" s="54">
        <v>0</v>
      </c>
      <c r="M512" s="54">
        <v>0</v>
      </c>
      <c r="N512" s="54">
        <v>0</v>
      </c>
      <c r="O512" s="54">
        <v>294570</v>
      </c>
      <c r="P512" s="30">
        <f>SUM(Cartera[[#This Row],[1_a_8]:[&gt;30]])</f>
        <v>294570</v>
      </c>
      <c r="Q512" s="30">
        <f>+Cartera[[#This Row],[9_a_15]]+Cartera[[#This Row],[16_a_22]]+Cartera[[#This Row],[23_a_30]]</f>
        <v>0</v>
      </c>
      <c r="R512" s="30">
        <f>IF(Cartera[[#This Row],[Dias]]&gt;8,Cartera[[#This Row],[Total vencido]],0)</f>
        <v>294570</v>
      </c>
      <c r="S512" s="30">
        <f>IF(Cartera[[#This Row],[Mas de 9]]&gt;0,Cartera[[#This Row],[Dias]],0)</f>
        <v>539</v>
      </c>
      <c r="T512" s="30">
        <f>IF(Cartera[[#This Row],[Dias]]&gt;99,Cartera[[#This Row],[Total vencido]],0)</f>
        <v>294570</v>
      </c>
      <c r="U512" s="30">
        <f>IF(Cartera[[#This Row],[Mas de 100]]&gt;0,Cartera[[#This Row],[Dias]],0)</f>
        <v>539</v>
      </c>
      <c r="V512" s="30">
        <f>Cartera[[#This Row],[Vencimiento]]-Cartera[[#This Row],[Emision]]</f>
        <v>30</v>
      </c>
      <c r="W51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2" s="205" t="str">
        <f>_xlfn.XLOOKUP(Cartera[[#This Row],[Nombre tercero]],Vendedor[Nombre],Vendedor[Vendedor],"",0,-1)</f>
        <v>WILLIAM DARIO PADILLA</v>
      </c>
      <c r="Y512" s="204"/>
    </row>
    <row r="513" spans="1:25" ht="21" customHeight="1">
      <c r="A513" s="12" t="str">
        <f t="shared" si="20"/>
        <v>CUISINART SAS</v>
      </c>
      <c r="B513" s="199" t="s">
        <v>1208</v>
      </c>
      <c r="C513" s="200">
        <v>4936</v>
      </c>
      <c r="D513" s="54">
        <v>8</v>
      </c>
      <c r="E513" s="198">
        <v>45467.535081018519</v>
      </c>
      <c r="F513" s="198">
        <v>45497.535081018519</v>
      </c>
      <c r="G513" s="54">
        <v>539</v>
      </c>
      <c r="H513" s="54">
        <v>241200</v>
      </c>
      <c r="I513" s="54">
        <v>241200</v>
      </c>
      <c r="J513" s="54">
        <v>0</v>
      </c>
      <c r="K513" s="54">
        <v>0</v>
      </c>
      <c r="L513" s="54">
        <v>0</v>
      </c>
      <c r="M513" s="54">
        <v>0</v>
      </c>
      <c r="N513" s="54">
        <v>0</v>
      </c>
      <c r="O513" s="54">
        <v>241200</v>
      </c>
      <c r="P513" s="30">
        <f>SUM(Cartera[[#This Row],[1_a_8]:[&gt;30]])</f>
        <v>241200</v>
      </c>
      <c r="Q513" s="22">
        <f>+Cartera[[#This Row],[9_a_15]]+Cartera[[#This Row],[16_a_22]]+Cartera[[#This Row],[23_a_30]]</f>
        <v>0</v>
      </c>
      <c r="R513" s="22">
        <f>IF(Cartera[[#This Row],[Dias]]&gt;8,Cartera[[#This Row],[Total vencido]],0)</f>
        <v>241200</v>
      </c>
      <c r="S513" s="22">
        <f>IF(Cartera[[#This Row],[Mas de 9]]&gt;0,Cartera[[#This Row],[Dias]],0)</f>
        <v>539</v>
      </c>
      <c r="T513" s="30">
        <f>IF(Cartera[[#This Row],[Dias]]&gt;99,Cartera[[#This Row],[Total vencido]],0)</f>
        <v>241200</v>
      </c>
      <c r="U513" s="30">
        <f>IF(Cartera[[#This Row],[Mas de 100]]&gt;0,Cartera[[#This Row],[Dias]],0)</f>
        <v>539</v>
      </c>
      <c r="V513" s="31">
        <f>Cartera[[#This Row],[Vencimiento]]-Cartera[[#This Row],[Emision]]</f>
        <v>30</v>
      </c>
      <c r="W51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3" s="205" t="str">
        <f>_xlfn.XLOOKUP(Cartera[[#This Row],[Nombre tercero]],Vendedor[Nombre],Vendedor[Vendedor],"",0,-1)</f>
        <v>WILLIAM DARIO PADILLA</v>
      </c>
      <c r="Y513" s="204"/>
    </row>
    <row r="514" spans="1:25" ht="21" customHeight="1">
      <c r="A514" s="12" t="str">
        <f t="shared" si="20"/>
        <v>CUISINART SAS</v>
      </c>
      <c r="B514" s="199" t="s">
        <v>1208</v>
      </c>
      <c r="C514" s="200">
        <v>4937</v>
      </c>
      <c r="D514" s="54">
        <v>8</v>
      </c>
      <c r="E514" s="202">
        <v>45467.536365740743</v>
      </c>
      <c r="F514" s="202">
        <v>45497.536365740743</v>
      </c>
      <c r="G514" s="203">
        <v>539</v>
      </c>
      <c r="H514" s="203">
        <v>900160</v>
      </c>
      <c r="I514" s="203">
        <v>900160</v>
      </c>
      <c r="J514" s="203">
        <v>0</v>
      </c>
      <c r="K514" s="203">
        <v>0</v>
      </c>
      <c r="L514" s="203">
        <v>0</v>
      </c>
      <c r="M514" s="203">
        <v>0</v>
      </c>
      <c r="N514" s="203">
        <v>0</v>
      </c>
      <c r="O514" s="203">
        <v>900160</v>
      </c>
      <c r="P514" s="191">
        <f>SUM(Cartera[[#This Row],[1_a_8]:[&gt;30]])</f>
        <v>900160</v>
      </c>
      <c r="Q514" s="191">
        <f>+Cartera[[#This Row],[9_a_15]]+Cartera[[#This Row],[16_a_22]]+Cartera[[#This Row],[23_a_30]]</f>
        <v>0</v>
      </c>
      <c r="R514" s="191">
        <f>IF(Cartera[[#This Row],[Dias]]&gt;8,Cartera[[#This Row],[Total vencido]],0)</f>
        <v>900160</v>
      </c>
      <c r="S514" s="191">
        <f>IF(Cartera[[#This Row],[Mas de 9]]&gt;0,Cartera[[#This Row],[Dias]],0)</f>
        <v>539</v>
      </c>
      <c r="T514" s="191">
        <f>IF(Cartera[[#This Row],[Dias]]&gt;99,Cartera[[#This Row],[Total vencido]],0)</f>
        <v>900160</v>
      </c>
      <c r="U514" s="191">
        <f>IF(Cartera[[#This Row],[Mas de 100]]&gt;0,Cartera[[#This Row],[Dias]],0)</f>
        <v>539</v>
      </c>
      <c r="V514" s="191">
        <f>Cartera[[#This Row],[Vencimiento]]-Cartera[[#This Row],[Emision]]</f>
        <v>30</v>
      </c>
      <c r="W5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4" s="204" t="str">
        <f>_xlfn.XLOOKUP(Cartera[[#This Row],[Nombre tercero]],Vendedor[Nombre],Vendedor[Vendedor],"",0,-1)</f>
        <v>WILLIAM DARIO PADILLA</v>
      </c>
      <c r="Y514" s="204"/>
    </row>
    <row r="515" spans="1:25" ht="21" customHeight="1">
      <c r="A515" s="12" t="str">
        <f t="shared" si="20"/>
        <v>CUISINART SAS</v>
      </c>
      <c r="B515" s="199" t="s">
        <v>1208</v>
      </c>
      <c r="C515" s="200">
        <v>4938</v>
      </c>
      <c r="D515" s="54">
        <v>8</v>
      </c>
      <c r="E515" s="202">
        <v>45467.538310185184</v>
      </c>
      <c r="F515" s="202">
        <v>45497.538310185184</v>
      </c>
      <c r="G515" s="203">
        <v>539</v>
      </c>
      <c r="H515" s="203">
        <v>916715</v>
      </c>
      <c r="I515" s="203">
        <v>916715</v>
      </c>
      <c r="J515" s="203">
        <v>0</v>
      </c>
      <c r="K515" s="203">
        <v>0</v>
      </c>
      <c r="L515" s="203">
        <v>0</v>
      </c>
      <c r="M515" s="203">
        <v>0</v>
      </c>
      <c r="N515" s="203">
        <v>0</v>
      </c>
      <c r="O515" s="203">
        <v>916715</v>
      </c>
      <c r="P515" s="191">
        <f>SUM(Cartera[[#This Row],[1_a_8]:[&gt;30]])</f>
        <v>916715</v>
      </c>
      <c r="Q515" s="191">
        <f>+Cartera[[#This Row],[9_a_15]]+Cartera[[#This Row],[16_a_22]]+Cartera[[#This Row],[23_a_30]]</f>
        <v>0</v>
      </c>
      <c r="R515" s="191">
        <f>IF(Cartera[[#This Row],[Dias]]&gt;8,Cartera[[#This Row],[Total vencido]],0)</f>
        <v>916715</v>
      </c>
      <c r="S515" s="191">
        <f>IF(Cartera[[#This Row],[Mas de 9]]&gt;0,Cartera[[#This Row],[Dias]],0)</f>
        <v>539</v>
      </c>
      <c r="T515" s="191">
        <f>IF(Cartera[[#This Row],[Dias]]&gt;99,Cartera[[#This Row],[Total vencido]],0)</f>
        <v>916715</v>
      </c>
      <c r="U515" s="191">
        <f>IF(Cartera[[#This Row],[Mas de 100]]&gt;0,Cartera[[#This Row],[Dias]],0)</f>
        <v>539</v>
      </c>
      <c r="V515" s="191">
        <f>Cartera[[#This Row],[Vencimiento]]-Cartera[[#This Row],[Emision]]</f>
        <v>30</v>
      </c>
      <c r="W51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5" s="204" t="str">
        <f>_xlfn.XLOOKUP(Cartera[[#This Row],[Nombre tercero]],Vendedor[Nombre],Vendedor[Vendedor],"",0,-1)</f>
        <v>WILLIAM DARIO PADILLA</v>
      </c>
      <c r="Y515" s="204"/>
    </row>
    <row r="516" spans="1:25" ht="21" customHeight="1">
      <c r="A516" s="12" t="str">
        <f t="shared" si="20"/>
        <v>CUISINART SAS</v>
      </c>
      <c r="B516" s="199" t="s">
        <v>1208</v>
      </c>
      <c r="C516" s="200">
        <v>4939</v>
      </c>
      <c r="D516" s="54">
        <v>8</v>
      </c>
      <c r="E516" s="202">
        <v>45467.547974537039</v>
      </c>
      <c r="F516" s="202">
        <v>45497.547974537039</v>
      </c>
      <c r="G516" s="203">
        <v>539</v>
      </c>
      <c r="H516" s="203">
        <v>218570</v>
      </c>
      <c r="I516" s="203">
        <v>218570</v>
      </c>
      <c r="J516" s="203">
        <v>0</v>
      </c>
      <c r="K516" s="203">
        <v>0</v>
      </c>
      <c r="L516" s="203">
        <v>0</v>
      </c>
      <c r="M516" s="203">
        <v>0</v>
      </c>
      <c r="N516" s="203">
        <v>0</v>
      </c>
      <c r="O516" s="203">
        <v>218570</v>
      </c>
      <c r="P516" s="191">
        <f>SUM(Cartera[[#This Row],[1_a_8]:[&gt;30]])</f>
        <v>218570</v>
      </c>
      <c r="Q516" s="191">
        <f>+Cartera[[#This Row],[9_a_15]]+Cartera[[#This Row],[16_a_22]]+Cartera[[#This Row],[23_a_30]]</f>
        <v>0</v>
      </c>
      <c r="R516" s="191">
        <f>IF(Cartera[[#This Row],[Dias]]&gt;8,Cartera[[#This Row],[Total vencido]],0)</f>
        <v>218570</v>
      </c>
      <c r="S516" s="191">
        <f>IF(Cartera[[#This Row],[Mas de 9]]&gt;0,Cartera[[#This Row],[Dias]],0)</f>
        <v>539</v>
      </c>
      <c r="T516" s="191">
        <f>IF(Cartera[[#This Row],[Dias]]&gt;99,Cartera[[#This Row],[Total vencido]],0)</f>
        <v>218570</v>
      </c>
      <c r="U516" s="191">
        <f>IF(Cartera[[#This Row],[Mas de 100]]&gt;0,Cartera[[#This Row],[Dias]],0)</f>
        <v>539</v>
      </c>
      <c r="V516" s="191">
        <f>Cartera[[#This Row],[Vencimiento]]-Cartera[[#This Row],[Emision]]</f>
        <v>30</v>
      </c>
      <c r="W51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6" s="204" t="str">
        <f>_xlfn.XLOOKUP(Cartera[[#This Row],[Nombre tercero]],Vendedor[Nombre],Vendedor[Vendedor],"",0,-1)</f>
        <v>WILLIAM DARIO PADILLA</v>
      </c>
      <c r="Y516" s="204"/>
    </row>
    <row r="517" spans="1:25" ht="21" customHeight="1">
      <c r="A517" s="12" t="str">
        <f t="shared" si="20"/>
        <v>CUISINART SAS</v>
      </c>
      <c r="B517" s="199" t="s">
        <v>1208</v>
      </c>
      <c r="C517" s="200">
        <v>5010</v>
      </c>
      <c r="D517" s="54">
        <v>8</v>
      </c>
      <c r="E517" s="202">
        <v>45470.552916666667</v>
      </c>
      <c r="F517" s="202">
        <v>45500.552916666667</v>
      </c>
      <c r="G517" s="203">
        <v>536</v>
      </c>
      <c r="H517" s="203">
        <v>140000.04</v>
      </c>
      <c r="I517" s="203">
        <v>140000.04</v>
      </c>
      <c r="J517" s="203">
        <v>0</v>
      </c>
      <c r="K517" s="203">
        <v>0</v>
      </c>
      <c r="L517" s="203">
        <v>0</v>
      </c>
      <c r="M517" s="203">
        <v>0</v>
      </c>
      <c r="N517" s="203">
        <v>0</v>
      </c>
      <c r="O517" s="203">
        <v>140000.04</v>
      </c>
      <c r="P517" s="191">
        <f>SUM(Cartera[[#This Row],[1_a_8]:[&gt;30]])</f>
        <v>140000.04</v>
      </c>
      <c r="Q517" s="191">
        <f>+Cartera[[#This Row],[9_a_15]]+Cartera[[#This Row],[16_a_22]]+Cartera[[#This Row],[23_a_30]]</f>
        <v>0</v>
      </c>
      <c r="R517" s="191">
        <f>IF(Cartera[[#This Row],[Dias]]&gt;8,Cartera[[#This Row],[Total vencido]],0)</f>
        <v>140000.04</v>
      </c>
      <c r="S517" s="191">
        <f>IF(Cartera[[#This Row],[Mas de 9]]&gt;0,Cartera[[#This Row],[Dias]],0)</f>
        <v>536</v>
      </c>
      <c r="T517" s="191">
        <f>IF(Cartera[[#This Row],[Dias]]&gt;99,Cartera[[#This Row],[Total vencido]],0)</f>
        <v>140000.04</v>
      </c>
      <c r="U517" s="191">
        <f>IF(Cartera[[#This Row],[Mas de 100]]&gt;0,Cartera[[#This Row],[Dias]],0)</f>
        <v>536</v>
      </c>
      <c r="V517" s="191">
        <f>Cartera[[#This Row],[Vencimiento]]-Cartera[[#This Row],[Emision]]</f>
        <v>30</v>
      </c>
      <c r="W51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7" s="204" t="str">
        <f>_xlfn.XLOOKUP(Cartera[[#This Row],[Nombre tercero]],Vendedor[Nombre],Vendedor[Vendedor],"",0,-1)</f>
        <v>WILLIAM DARIO PADILLA</v>
      </c>
      <c r="Y517" s="204"/>
    </row>
    <row r="518" spans="1:25" ht="21" customHeight="1">
      <c r="A518" s="12" t="str">
        <f t="shared" si="20"/>
        <v>CUISINART SAS</v>
      </c>
      <c r="B518" s="199" t="s">
        <v>1208</v>
      </c>
      <c r="C518" s="200">
        <v>5011</v>
      </c>
      <c r="D518" s="54">
        <v>8</v>
      </c>
      <c r="E518" s="198">
        <v>45470.553888888891</v>
      </c>
      <c r="F518" s="198">
        <v>45500.553888888891</v>
      </c>
      <c r="G518" s="54">
        <v>536</v>
      </c>
      <c r="H518" s="54">
        <v>56000.02</v>
      </c>
      <c r="I518" s="54">
        <v>56000.02</v>
      </c>
      <c r="J518" s="54">
        <v>0</v>
      </c>
      <c r="K518" s="54">
        <v>0</v>
      </c>
      <c r="L518" s="54">
        <v>0</v>
      </c>
      <c r="M518" s="54">
        <v>0</v>
      </c>
      <c r="N518" s="54">
        <v>0</v>
      </c>
      <c r="O518" s="54">
        <v>56000.02</v>
      </c>
      <c r="P518" s="191">
        <f>SUM(Cartera[[#This Row],[1_a_8]:[&gt;30]])</f>
        <v>56000.02</v>
      </c>
      <c r="Q518" s="191">
        <f>+Cartera[[#This Row],[9_a_15]]+Cartera[[#This Row],[16_a_22]]+Cartera[[#This Row],[23_a_30]]</f>
        <v>0</v>
      </c>
      <c r="R518" s="191">
        <f>IF(Cartera[[#This Row],[Dias]]&gt;8,Cartera[[#This Row],[Total vencido]],0)</f>
        <v>56000.02</v>
      </c>
      <c r="S518" s="191">
        <f>IF(Cartera[[#This Row],[Mas de 9]]&gt;0,Cartera[[#This Row],[Dias]],0)</f>
        <v>536</v>
      </c>
      <c r="T518" s="191">
        <f>IF(Cartera[[#This Row],[Dias]]&gt;99,Cartera[[#This Row],[Total vencido]],0)</f>
        <v>56000.02</v>
      </c>
      <c r="U518" s="191">
        <f>IF(Cartera[[#This Row],[Mas de 100]]&gt;0,Cartera[[#This Row],[Dias]],0)</f>
        <v>536</v>
      </c>
      <c r="V518" s="191">
        <f>Cartera[[#This Row],[Vencimiento]]-Cartera[[#This Row],[Emision]]</f>
        <v>30</v>
      </c>
      <c r="W51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8" s="204" t="str">
        <f>_xlfn.XLOOKUP(Cartera[[#This Row],[Nombre tercero]],Vendedor[Nombre],Vendedor[Vendedor],"",0,-1)</f>
        <v>WILLIAM DARIO PADILLA</v>
      </c>
      <c r="Y518" s="204"/>
    </row>
    <row r="519" spans="1:25" ht="21" customHeight="1">
      <c r="A519" s="12" t="str">
        <f t="shared" si="20"/>
        <v>CUISINART SAS</v>
      </c>
      <c r="B519" s="199" t="s">
        <v>1208</v>
      </c>
      <c r="C519" s="200">
        <v>5012</v>
      </c>
      <c r="D519" s="54">
        <v>8</v>
      </c>
      <c r="E519" s="202">
        <v>45470.554664351854</v>
      </c>
      <c r="F519" s="202">
        <v>45500.554664351854</v>
      </c>
      <c r="G519" s="203">
        <v>536</v>
      </c>
      <c r="H519" s="203">
        <v>98000.03</v>
      </c>
      <c r="I519" s="203">
        <v>98000.03</v>
      </c>
      <c r="J519" s="203">
        <v>0</v>
      </c>
      <c r="K519" s="203">
        <v>0</v>
      </c>
      <c r="L519" s="203">
        <v>0</v>
      </c>
      <c r="M519" s="203">
        <v>0</v>
      </c>
      <c r="N519" s="203">
        <v>0</v>
      </c>
      <c r="O519" s="203">
        <v>98000.03</v>
      </c>
      <c r="P519" s="191">
        <f>SUM(Cartera[[#This Row],[1_a_8]:[&gt;30]])</f>
        <v>98000.03</v>
      </c>
      <c r="Q519" s="191">
        <f>+Cartera[[#This Row],[9_a_15]]+Cartera[[#This Row],[16_a_22]]+Cartera[[#This Row],[23_a_30]]</f>
        <v>0</v>
      </c>
      <c r="R519" s="191">
        <f>IF(Cartera[[#This Row],[Dias]]&gt;8,Cartera[[#This Row],[Total vencido]],0)</f>
        <v>98000.03</v>
      </c>
      <c r="S519" s="191">
        <f>IF(Cartera[[#This Row],[Mas de 9]]&gt;0,Cartera[[#This Row],[Dias]],0)</f>
        <v>536</v>
      </c>
      <c r="T519" s="191">
        <f>IF(Cartera[[#This Row],[Dias]]&gt;99,Cartera[[#This Row],[Total vencido]],0)</f>
        <v>98000.03</v>
      </c>
      <c r="U519" s="191">
        <f>IF(Cartera[[#This Row],[Mas de 100]]&gt;0,Cartera[[#This Row],[Dias]],0)</f>
        <v>536</v>
      </c>
      <c r="V519" s="191">
        <f>Cartera[[#This Row],[Vencimiento]]-Cartera[[#This Row],[Emision]]</f>
        <v>30</v>
      </c>
      <c r="W51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9" s="204" t="str">
        <f>_xlfn.XLOOKUP(Cartera[[#This Row],[Nombre tercero]],Vendedor[Nombre],Vendedor[Vendedor],"",0,-1)</f>
        <v>WILLIAM DARIO PADILLA</v>
      </c>
      <c r="Y519" s="204"/>
    </row>
    <row r="520" spans="1:25" ht="21" customHeight="1">
      <c r="A520" s="12" t="str">
        <f t="shared" si="20"/>
        <v>CUISINART SAS</v>
      </c>
      <c r="B520" s="199" t="s">
        <v>1208</v>
      </c>
      <c r="C520" s="200">
        <v>5085</v>
      </c>
      <c r="D520" s="54">
        <v>8</v>
      </c>
      <c r="E520" s="202">
        <v>45475.567835648151</v>
      </c>
      <c r="F520" s="202">
        <v>45505.567835648151</v>
      </c>
      <c r="G520" s="203">
        <v>531</v>
      </c>
      <c r="H520" s="203">
        <v>292695</v>
      </c>
      <c r="I520" s="203">
        <v>292695</v>
      </c>
      <c r="J520" s="203">
        <v>0</v>
      </c>
      <c r="K520" s="203">
        <v>0</v>
      </c>
      <c r="L520" s="203">
        <v>0</v>
      </c>
      <c r="M520" s="203">
        <v>0</v>
      </c>
      <c r="N520" s="203">
        <v>0</v>
      </c>
      <c r="O520" s="203">
        <v>292695</v>
      </c>
      <c r="P520" s="191">
        <f>SUM(Cartera[[#This Row],[1_a_8]:[&gt;30]])</f>
        <v>292695</v>
      </c>
      <c r="Q520" s="191">
        <f>+Cartera[[#This Row],[9_a_15]]+Cartera[[#This Row],[16_a_22]]+Cartera[[#This Row],[23_a_30]]</f>
        <v>0</v>
      </c>
      <c r="R520" s="191">
        <f>IF(Cartera[[#This Row],[Dias]]&gt;8,Cartera[[#This Row],[Total vencido]],0)</f>
        <v>292695</v>
      </c>
      <c r="S520" s="191">
        <f>IF(Cartera[[#This Row],[Mas de 9]]&gt;0,Cartera[[#This Row],[Dias]],0)</f>
        <v>531</v>
      </c>
      <c r="T520" s="191">
        <f>IF(Cartera[[#This Row],[Dias]]&gt;99,Cartera[[#This Row],[Total vencido]],0)</f>
        <v>292695</v>
      </c>
      <c r="U520" s="191">
        <f>IF(Cartera[[#This Row],[Mas de 100]]&gt;0,Cartera[[#This Row],[Dias]],0)</f>
        <v>531</v>
      </c>
      <c r="V520" s="191">
        <f>Cartera[[#This Row],[Vencimiento]]-Cartera[[#This Row],[Emision]]</f>
        <v>30</v>
      </c>
      <c r="W52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0" s="204" t="str">
        <f>_xlfn.XLOOKUP(Cartera[[#This Row],[Nombre tercero]],Vendedor[Nombre],Vendedor[Vendedor],"",0,-1)</f>
        <v>WILLIAM DARIO PADILLA</v>
      </c>
      <c r="Y520" s="204"/>
    </row>
    <row r="521" spans="1:25" ht="21" customHeight="1">
      <c r="A521" s="12" t="str">
        <f t="shared" si="20"/>
        <v>CUISINART SAS</v>
      </c>
      <c r="B521" s="199" t="s">
        <v>1208</v>
      </c>
      <c r="C521" s="200">
        <v>5086</v>
      </c>
      <c r="D521" s="54">
        <v>8</v>
      </c>
      <c r="E521" s="202">
        <v>45475.570185185185</v>
      </c>
      <c r="F521" s="202">
        <v>45505.570185185185</v>
      </c>
      <c r="G521" s="203">
        <v>531</v>
      </c>
      <c r="H521" s="203">
        <v>873600</v>
      </c>
      <c r="I521" s="203">
        <v>873600</v>
      </c>
      <c r="J521" s="203">
        <v>0</v>
      </c>
      <c r="K521" s="203">
        <v>0</v>
      </c>
      <c r="L521" s="203">
        <v>0</v>
      </c>
      <c r="M521" s="203">
        <v>0</v>
      </c>
      <c r="N521" s="203">
        <v>0</v>
      </c>
      <c r="O521" s="203">
        <v>873600</v>
      </c>
      <c r="P521" s="191">
        <f>SUM(Cartera[[#This Row],[1_a_8]:[&gt;30]])</f>
        <v>873600</v>
      </c>
      <c r="Q521" s="191">
        <f>+Cartera[[#This Row],[9_a_15]]+Cartera[[#This Row],[16_a_22]]+Cartera[[#This Row],[23_a_30]]</f>
        <v>0</v>
      </c>
      <c r="R521" s="191">
        <f>IF(Cartera[[#This Row],[Dias]]&gt;8,Cartera[[#This Row],[Total vencido]],0)</f>
        <v>873600</v>
      </c>
      <c r="S521" s="191">
        <f>IF(Cartera[[#This Row],[Mas de 9]]&gt;0,Cartera[[#This Row],[Dias]],0)</f>
        <v>531</v>
      </c>
      <c r="T521" s="191">
        <f>IF(Cartera[[#This Row],[Dias]]&gt;99,Cartera[[#This Row],[Total vencido]],0)</f>
        <v>873600</v>
      </c>
      <c r="U521" s="191">
        <f>IF(Cartera[[#This Row],[Mas de 100]]&gt;0,Cartera[[#This Row],[Dias]],0)</f>
        <v>531</v>
      </c>
      <c r="V521" s="191">
        <f>Cartera[[#This Row],[Vencimiento]]-Cartera[[#This Row],[Emision]]</f>
        <v>30</v>
      </c>
      <c r="W52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1" s="204" t="str">
        <f>_xlfn.XLOOKUP(Cartera[[#This Row],[Nombre tercero]],Vendedor[Nombre],Vendedor[Vendedor],"",0,-1)</f>
        <v>WILLIAM DARIO PADILLA</v>
      </c>
      <c r="Y521" s="204"/>
    </row>
    <row r="522" spans="1:25" ht="21" customHeight="1">
      <c r="A522" s="12" t="str">
        <f t="shared" si="20"/>
        <v>CUISINART SAS</v>
      </c>
      <c r="B522" s="199" t="s">
        <v>1208</v>
      </c>
      <c r="C522" s="200">
        <v>5088</v>
      </c>
      <c r="D522" s="54">
        <v>0</v>
      </c>
      <c r="E522" s="202">
        <v>45475.573923611111</v>
      </c>
      <c r="F522" s="202">
        <v>45505.573923611111</v>
      </c>
      <c r="G522" s="203">
        <v>531</v>
      </c>
      <c r="H522" s="203">
        <v>348340</v>
      </c>
      <c r="I522" s="203">
        <v>348340</v>
      </c>
      <c r="J522" s="203">
        <v>0</v>
      </c>
      <c r="K522" s="203">
        <v>0</v>
      </c>
      <c r="L522" s="203">
        <v>0</v>
      </c>
      <c r="M522" s="203">
        <v>0</v>
      </c>
      <c r="N522" s="203">
        <v>0</v>
      </c>
      <c r="O522" s="203">
        <v>348340</v>
      </c>
      <c r="P522" s="191">
        <f>SUM(Cartera[[#This Row],[1_a_8]:[&gt;30]])</f>
        <v>348340</v>
      </c>
      <c r="Q522" s="191">
        <f>+Cartera[[#This Row],[9_a_15]]+Cartera[[#This Row],[16_a_22]]+Cartera[[#This Row],[23_a_30]]</f>
        <v>0</v>
      </c>
      <c r="R522" s="191">
        <f>IF(Cartera[[#This Row],[Dias]]&gt;8,Cartera[[#This Row],[Total vencido]],0)</f>
        <v>348340</v>
      </c>
      <c r="S522" s="191">
        <f>IF(Cartera[[#This Row],[Mas de 9]]&gt;0,Cartera[[#This Row],[Dias]],0)</f>
        <v>531</v>
      </c>
      <c r="T522" s="191">
        <f>IF(Cartera[[#This Row],[Dias]]&gt;99,Cartera[[#This Row],[Total vencido]],0)</f>
        <v>348340</v>
      </c>
      <c r="U522" s="191">
        <f>IF(Cartera[[#This Row],[Mas de 100]]&gt;0,Cartera[[#This Row],[Dias]],0)</f>
        <v>531</v>
      </c>
      <c r="V522" s="191">
        <f>Cartera[[#This Row],[Vencimiento]]-Cartera[[#This Row],[Emision]]</f>
        <v>30</v>
      </c>
      <c r="W52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2" s="204" t="str">
        <f>_xlfn.XLOOKUP(Cartera[[#This Row],[Nombre tercero]],Vendedor[Nombre],Vendedor[Vendedor],"",0,-1)</f>
        <v>WILLIAM DARIO PADILLA</v>
      </c>
      <c r="Y522" s="204"/>
    </row>
    <row r="523" spans="1:25" ht="21" customHeight="1">
      <c r="A523" s="12" t="str">
        <f t="shared" si="20"/>
        <v>CUISINART SAS</v>
      </c>
      <c r="B523" s="199" t="s">
        <v>1208</v>
      </c>
      <c r="C523" s="200">
        <v>5089</v>
      </c>
      <c r="D523" s="54">
        <v>8</v>
      </c>
      <c r="E523" s="202">
        <v>45475.579155092593</v>
      </c>
      <c r="F523" s="202">
        <v>45505.579155092593</v>
      </c>
      <c r="G523" s="203">
        <v>531</v>
      </c>
      <c r="H523" s="203">
        <v>650550</v>
      </c>
      <c r="I523" s="203">
        <v>650550</v>
      </c>
      <c r="J523" s="203">
        <v>0</v>
      </c>
      <c r="K523" s="203">
        <v>0</v>
      </c>
      <c r="L523" s="203">
        <v>0</v>
      </c>
      <c r="M523" s="203">
        <v>0</v>
      </c>
      <c r="N523" s="203">
        <v>0</v>
      </c>
      <c r="O523" s="203">
        <v>650550</v>
      </c>
      <c r="P523" s="191">
        <f>SUM(Cartera[[#This Row],[1_a_8]:[&gt;30]])</f>
        <v>650550</v>
      </c>
      <c r="Q523" s="191">
        <f>+Cartera[[#This Row],[9_a_15]]+Cartera[[#This Row],[16_a_22]]+Cartera[[#This Row],[23_a_30]]</f>
        <v>0</v>
      </c>
      <c r="R523" s="191">
        <f>IF(Cartera[[#This Row],[Dias]]&gt;8,Cartera[[#This Row],[Total vencido]],0)</f>
        <v>650550</v>
      </c>
      <c r="S523" s="191">
        <f>IF(Cartera[[#This Row],[Mas de 9]]&gt;0,Cartera[[#This Row],[Dias]],0)</f>
        <v>531</v>
      </c>
      <c r="T523" s="191">
        <f>IF(Cartera[[#This Row],[Dias]]&gt;99,Cartera[[#This Row],[Total vencido]],0)</f>
        <v>650550</v>
      </c>
      <c r="U523" s="191">
        <f>IF(Cartera[[#This Row],[Mas de 100]]&gt;0,Cartera[[#This Row],[Dias]],0)</f>
        <v>531</v>
      </c>
      <c r="V523" s="191">
        <f>Cartera[[#This Row],[Vencimiento]]-Cartera[[#This Row],[Emision]]</f>
        <v>30</v>
      </c>
      <c r="W52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3" s="204" t="str">
        <f>_xlfn.XLOOKUP(Cartera[[#This Row],[Nombre tercero]],Vendedor[Nombre],Vendedor[Vendedor],"",0,-1)</f>
        <v>WILLIAM DARIO PADILLA</v>
      </c>
      <c r="Y523" s="204"/>
    </row>
    <row r="524" spans="1:25" ht="21" customHeight="1">
      <c r="A524" s="12" t="str">
        <f t="shared" si="20"/>
        <v>CUISINART SAS</v>
      </c>
      <c r="B524" s="199" t="s">
        <v>1208</v>
      </c>
      <c r="C524" s="200">
        <v>5090</v>
      </c>
      <c r="D524" s="54">
        <v>8</v>
      </c>
      <c r="E524" s="202">
        <v>45475.582349537035</v>
      </c>
      <c r="F524" s="202">
        <v>45505.582349537035</v>
      </c>
      <c r="G524" s="203">
        <v>531</v>
      </c>
      <c r="H524" s="203">
        <v>546900</v>
      </c>
      <c r="I524" s="203">
        <v>546900</v>
      </c>
      <c r="J524" s="203">
        <v>0</v>
      </c>
      <c r="K524" s="203">
        <v>0</v>
      </c>
      <c r="L524" s="203">
        <v>0</v>
      </c>
      <c r="M524" s="203">
        <v>0</v>
      </c>
      <c r="N524" s="203">
        <v>0</v>
      </c>
      <c r="O524" s="203">
        <v>546900</v>
      </c>
      <c r="P524" s="191">
        <f>SUM(Cartera[[#This Row],[1_a_8]:[&gt;30]])</f>
        <v>546900</v>
      </c>
      <c r="Q524" s="191">
        <f>+Cartera[[#This Row],[9_a_15]]+Cartera[[#This Row],[16_a_22]]+Cartera[[#This Row],[23_a_30]]</f>
        <v>0</v>
      </c>
      <c r="R524" s="191">
        <f>IF(Cartera[[#This Row],[Dias]]&gt;8,Cartera[[#This Row],[Total vencido]],0)</f>
        <v>546900</v>
      </c>
      <c r="S524" s="191">
        <f>IF(Cartera[[#This Row],[Mas de 9]]&gt;0,Cartera[[#This Row],[Dias]],0)</f>
        <v>531</v>
      </c>
      <c r="T524" s="191">
        <f>IF(Cartera[[#This Row],[Dias]]&gt;99,Cartera[[#This Row],[Total vencido]],0)</f>
        <v>546900</v>
      </c>
      <c r="U524" s="191">
        <f>IF(Cartera[[#This Row],[Mas de 100]]&gt;0,Cartera[[#This Row],[Dias]],0)</f>
        <v>531</v>
      </c>
      <c r="V524" s="191">
        <f>Cartera[[#This Row],[Vencimiento]]-Cartera[[#This Row],[Emision]]</f>
        <v>30</v>
      </c>
      <c r="W5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4" s="204" t="str">
        <f>_xlfn.XLOOKUP(Cartera[[#This Row],[Nombre tercero]],Vendedor[Nombre],Vendedor[Vendedor],"",0,-1)</f>
        <v>WILLIAM DARIO PADILLA</v>
      </c>
      <c r="Y524" s="204"/>
    </row>
    <row r="525" spans="1:25" ht="21" customHeight="1">
      <c r="A525" s="12" t="str">
        <f t="shared" si="20"/>
        <v>CUISINART SAS</v>
      </c>
      <c r="B525" s="199" t="s">
        <v>1208</v>
      </c>
      <c r="C525" s="200">
        <v>5091</v>
      </c>
      <c r="D525" s="54">
        <v>8</v>
      </c>
      <c r="E525" s="202">
        <v>45475.583472222221</v>
      </c>
      <c r="F525" s="202">
        <v>45505.583472222221</v>
      </c>
      <c r="G525" s="203">
        <v>531</v>
      </c>
      <c r="H525" s="203">
        <v>397975</v>
      </c>
      <c r="I525" s="203">
        <v>397975</v>
      </c>
      <c r="J525" s="203">
        <v>0</v>
      </c>
      <c r="K525" s="203">
        <v>0</v>
      </c>
      <c r="L525" s="203">
        <v>0</v>
      </c>
      <c r="M525" s="203">
        <v>0</v>
      </c>
      <c r="N525" s="203">
        <v>0</v>
      </c>
      <c r="O525" s="203">
        <v>397975</v>
      </c>
      <c r="P525" s="191">
        <f>SUM(Cartera[[#This Row],[1_a_8]:[&gt;30]])</f>
        <v>397975</v>
      </c>
      <c r="Q525" s="191">
        <f>+Cartera[[#This Row],[9_a_15]]+Cartera[[#This Row],[16_a_22]]+Cartera[[#This Row],[23_a_30]]</f>
        <v>0</v>
      </c>
      <c r="R525" s="191">
        <f>IF(Cartera[[#This Row],[Dias]]&gt;8,Cartera[[#This Row],[Total vencido]],0)</f>
        <v>397975</v>
      </c>
      <c r="S525" s="191">
        <f>IF(Cartera[[#This Row],[Mas de 9]]&gt;0,Cartera[[#This Row],[Dias]],0)</f>
        <v>531</v>
      </c>
      <c r="T525" s="191">
        <f>IF(Cartera[[#This Row],[Dias]]&gt;99,Cartera[[#This Row],[Total vencido]],0)</f>
        <v>397975</v>
      </c>
      <c r="U525" s="191">
        <f>IF(Cartera[[#This Row],[Mas de 100]]&gt;0,Cartera[[#This Row],[Dias]],0)</f>
        <v>531</v>
      </c>
      <c r="V525" s="191">
        <f>Cartera[[#This Row],[Vencimiento]]-Cartera[[#This Row],[Emision]]</f>
        <v>30</v>
      </c>
      <c r="W52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5" s="204" t="str">
        <f>_xlfn.XLOOKUP(Cartera[[#This Row],[Nombre tercero]],Vendedor[Nombre],Vendedor[Vendedor],"",0,-1)</f>
        <v>WILLIAM DARIO PADILLA</v>
      </c>
      <c r="Y525" s="204"/>
    </row>
    <row r="526" spans="1:25" ht="21" customHeight="1">
      <c r="A526" s="12" t="str">
        <f t="shared" si="20"/>
        <v>CUISINART SAS</v>
      </c>
      <c r="B526" s="199" t="s">
        <v>1208</v>
      </c>
      <c r="C526" s="200">
        <v>5092</v>
      </c>
      <c r="D526" s="54">
        <v>8</v>
      </c>
      <c r="E526" s="202">
        <v>45475.590914351851</v>
      </c>
      <c r="F526" s="202">
        <v>45505.590914351851</v>
      </c>
      <c r="G526" s="203">
        <v>531</v>
      </c>
      <c r="H526" s="203">
        <v>954800</v>
      </c>
      <c r="I526" s="203">
        <v>954800</v>
      </c>
      <c r="J526" s="203">
        <v>0</v>
      </c>
      <c r="K526" s="203">
        <v>0</v>
      </c>
      <c r="L526" s="203">
        <v>0</v>
      </c>
      <c r="M526" s="203">
        <v>0</v>
      </c>
      <c r="N526" s="203">
        <v>0</v>
      </c>
      <c r="O526" s="203">
        <v>954800</v>
      </c>
      <c r="P526" s="191">
        <f>SUM(Cartera[[#This Row],[1_a_8]:[&gt;30]])</f>
        <v>954800</v>
      </c>
      <c r="Q526" s="191">
        <f>+Cartera[[#This Row],[9_a_15]]+Cartera[[#This Row],[16_a_22]]+Cartera[[#This Row],[23_a_30]]</f>
        <v>0</v>
      </c>
      <c r="R526" s="191">
        <f>IF(Cartera[[#This Row],[Dias]]&gt;8,Cartera[[#This Row],[Total vencido]],0)</f>
        <v>954800</v>
      </c>
      <c r="S526" s="191">
        <f>IF(Cartera[[#This Row],[Mas de 9]]&gt;0,Cartera[[#This Row],[Dias]],0)</f>
        <v>531</v>
      </c>
      <c r="T526" s="191">
        <f>IF(Cartera[[#This Row],[Dias]]&gt;99,Cartera[[#This Row],[Total vencido]],0)</f>
        <v>954800</v>
      </c>
      <c r="U526" s="191">
        <f>IF(Cartera[[#This Row],[Mas de 100]]&gt;0,Cartera[[#This Row],[Dias]],0)</f>
        <v>531</v>
      </c>
      <c r="V526" s="191">
        <f>Cartera[[#This Row],[Vencimiento]]-Cartera[[#This Row],[Emision]]</f>
        <v>30</v>
      </c>
      <c r="W5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6" s="204" t="str">
        <f>_xlfn.XLOOKUP(Cartera[[#This Row],[Nombre tercero]],Vendedor[Nombre],Vendedor[Vendedor],"",0,-1)</f>
        <v>WILLIAM DARIO PADILLA</v>
      </c>
      <c r="Y526" s="204"/>
    </row>
    <row r="527" spans="1:25" ht="21" customHeight="1">
      <c r="A527" s="12" t="str">
        <f t="shared" si="20"/>
        <v>CUISINART SAS</v>
      </c>
      <c r="B527" s="199" t="s">
        <v>1208</v>
      </c>
      <c r="C527" s="200">
        <v>5095</v>
      </c>
      <c r="D527" s="54">
        <v>0</v>
      </c>
      <c r="E527" s="202">
        <v>45475.637916666667</v>
      </c>
      <c r="F527" s="202">
        <v>45505.637916666667</v>
      </c>
      <c r="G527" s="203">
        <v>531</v>
      </c>
      <c r="H527" s="203">
        <v>363490</v>
      </c>
      <c r="I527" s="203">
        <v>363490</v>
      </c>
      <c r="J527" s="203">
        <v>0</v>
      </c>
      <c r="K527" s="203">
        <v>0</v>
      </c>
      <c r="L527" s="203">
        <v>0</v>
      </c>
      <c r="M527" s="203">
        <v>0</v>
      </c>
      <c r="N527" s="203">
        <v>0</v>
      </c>
      <c r="O527" s="203">
        <v>363490</v>
      </c>
      <c r="P527" s="191">
        <f>SUM(Cartera[[#This Row],[1_a_8]:[&gt;30]])</f>
        <v>363490</v>
      </c>
      <c r="Q527" s="191">
        <f>+Cartera[[#This Row],[9_a_15]]+Cartera[[#This Row],[16_a_22]]+Cartera[[#This Row],[23_a_30]]</f>
        <v>0</v>
      </c>
      <c r="R527" s="191">
        <f>IF(Cartera[[#This Row],[Dias]]&gt;8,Cartera[[#This Row],[Total vencido]],0)</f>
        <v>363490</v>
      </c>
      <c r="S527" s="191">
        <f>IF(Cartera[[#This Row],[Mas de 9]]&gt;0,Cartera[[#This Row],[Dias]],0)</f>
        <v>531</v>
      </c>
      <c r="T527" s="191">
        <f>IF(Cartera[[#This Row],[Dias]]&gt;99,Cartera[[#This Row],[Total vencido]],0)</f>
        <v>363490</v>
      </c>
      <c r="U527" s="191">
        <f>IF(Cartera[[#This Row],[Mas de 100]]&gt;0,Cartera[[#This Row],[Dias]],0)</f>
        <v>531</v>
      </c>
      <c r="V527" s="191">
        <f>Cartera[[#This Row],[Vencimiento]]-Cartera[[#This Row],[Emision]]</f>
        <v>30</v>
      </c>
      <c r="W5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7" s="204" t="str">
        <f>_xlfn.XLOOKUP(Cartera[[#This Row],[Nombre tercero]],Vendedor[Nombre],Vendedor[Vendedor],"",0,-1)</f>
        <v>WILLIAM DARIO PADILLA</v>
      </c>
      <c r="Y527" s="204"/>
    </row>
    <row r="528" spans="1:25" ht="21" customHeight="1">
      <c r="A528" s="12" t="str">
        <f t="shared" si="20"/>
        <v>CUISINART SAS</v>
      </c>
      <c r="B528" s="199" t="s">
        <v>1208</v>
      </c>
      <c r="C528" s="200">
        <v>5212</v>
      </c>
      <c r="D528" s="54">
        <v>8</v>
      </c>
      <c r="E528" s="202">
        <v>45481.530104166668</v>
      </c>
      <c r="F528" s="202">
        <v>45511.530104166668</v>
      </c>
      <c r="G528" s="203">
        <v>525</v>
      </c>
      <c r="H528" s="203">
        <v>406000</v>
      </c>
      <c r="I528" s="203">
        <v>406000</v>
      </c>
      <c r="J528" s="203">
        <v>0</v>
      </c>
      <c r="K528" s="203">
        <v>0</v>
      </c>
      <c r="L528" s="203">
        <v>0</v>
      </c>
      <c r="M528" s="203">
        <v>0</v>
      </c>
      <c r="N528" s="203">
        <v>0</v>
      </c>
      <c r="O528" s="203">
        <v>406000</v>
      </c>
      <c r="P528" s="191">
        <f>SUM(Cartera[[#This Row],[1_a_8]:[&gt;30]])</f>
        <v>406000</v>
      </c>
      <c r="Q528" s="191">
        <f>+Cartera[[#This Row],[9_a_15]]+Cartera[[#This Row],[16_a_22]]+Cartera[[#This Row],[23_a_30]]</f>
        <v>0</v>
      </c>
      <c r="R528" s="191">
        <f>IF(Cartera[[#This Row],[Dias]]&gt;8,Cartera[[#This Row],[Total vencido]],0)</f>
        <v>406000</v>
      </c>
      <c r="S528" s="191">
        <f>IF(Cartera[[#This Row],[Mas de 9]]&gt;0,Cartera[[#This Row],[Dias]],0)</f>
        <v>525</v>
      </c>
      <c r="T528" s="191">
        <f>IF(Cartera[[#This Row],[Dias]]&gt;99,Cartera[[#This Row],[Total vencido]],0)</f>
        <v>406000</v>
      </c>
      <c r="U528" s="191">
        <f>IF(Cartera[[#This Row],[Mas de 100]]&gt;0,Cartera[[#This Row],[Dias]],0)</f>
        <v>525</v>
      </c>
      <c r="V528" s="191">
        <f>Cartera[[#This Row],[Vencimiento]]-Cartera[[#This Row],[Emision]]</f>
        <v>30</v>
      </c>
      <c r="W52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8" s="204" t="str">
        <f>_xlfn.XLOOKUP(Cartera[[#This Row],[Nombre tercero]],Vendedor[Nombre],Vendedor[Vendedor],"",0,-1)</f>
        <v>WILLIAM DARIO PADILLA</v>
      </c>
      <c r="Y528" s="204"/>
    </row>
    <row r="529" spans="1:25" ht="21" customHeight="1">
      <c r="A529" s="12" t="str">
        <f t="shared" si="20"/>
        <v>CUISINART SAS</v>
      </c>
      <c r="B529" s="199" t="s">
        <v>1208</v>
      </c>
      <c r="C529" s="200">
        <v>5213</v>
      </c>
      <c r="D529" s="54">
        <v>8</v>
      </c>
      <c r="E529" s="202">
        <v>45481.536134259259</v>
      </c>
      <c r="F529" s="202">
        <v>45511.536134259259</v>
      </c>
      <c r="G529" s="203">
        <v>525</v>
      </c>
      <c r="H529" s="203">
        <v>656860</v>
      </c>
      <c r="I529" s="203">
        <v>656860</v>
      </c>
      <c r="J529" s="203">
        <v>0</v>
      </c>
      <c r="K529" s="203">
        <v>0</v>
      </c>
      <c r="L529" s="203">
        <v>0</v>
      </c>
      <c r="M529" s="203">
        <v>0</v>
      </c>
      <c r="N529" s="203">
        <v>0</v>
      </c>
      <c r="O529" s="203">
        <v>656860</v>
      </c>
      <c r="P529" s="191">
        <f>SUM(Cartera[[#This Row],[1_a_8]:[&gt;30]])</f>
        <v>656860</v>
      </c>
      <c r="Q529" s="191">
        <f>+Cartera[[#This Row],[9_a_15]]+Cartera[[#This Row],[16_a_22]]+Cartera[[#This Row],[23_a_30]]</f>
        <v>0</v>
      </c>
      <c r="R529" s="191">
        <f>IF(Cartera[[#This Row],[Dias]]&gt;8,Cartera[[#This Row],[Total vencido]],0)</f>
        <v>656860</v>
      </c>
      <c r="S529" s="191">
        <f>IF(Cartera[[#This Row],[Mas de 9]]&gt;0,Cartera[[#This Row],[Dias]],0)</f>
        <v>525</v>
      </c>
      <c r="T529" s="191">
        <f>IF(Cartera[[#This Row],[Dias]]&gt;99,Cartera[[#This Row],[Total vencido]],0)</f>
        <v>656860</v>
      </c>
      <c r="U529" s="191">
        <f>IF(Cartera[[#This Row],[Mas de 100]]&gt;0,Cartera[[#This Row],[Dias]],0)</f>
        <v>525</v>
      </c>
      <c r="V529" s="191">
        <f>Cartera[[#This Row],[Vencimiento]]-Cartera[[#This Row],[Emision]]</f>
        <v>30</v>
      </c>
      <c r="W52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9" s="204" t="str">
        <f>_xlfn.XLOOKUP(Cartera[[#This Row],[Nombre tercero]],Vendedor[Nombre],Vendedor[Vendedor],"",0,-1)</f>
        <v>WILLIAM DARIO PADILLA</v>
      </c>
      <c r="Y529" s="204"/>
    </row>
    <row r="530" spans="1:25" ht="21" customHeight="1">
      <c r="A530" s="12" t="str">
        <f t="shared" si="20"/>
        <v>CUISINART SAS</v>
      </c>
      <c r="B530" s="199" t="s">
        <v>1208</v>
      </c>
      <c r="C530" s="200">
        <v>5214</v>
      </c>
      <c r="D530" s="54">
        <v>8</v>
      </c>
      <c r="E530" s="202">
        <v>45481.538738425923</v>
      </c>
      <c r="F530" s="202">
        <v>45511.538738425923</v>
      </c>
      <c r="G530" s="203">
        <v>525</v>
      </c>
      <c r="H530" s="203">
        <v>818895</v>
      </c>
      <c r="I530" s="203">
        <v>818895</v>
      </c>
      <c r="J530" s="203">
        <v>0</v>
      </c>
      <c r="K530" s="203">
        <v>0</v>
      </c>
      <c r="L530" s="203">
        <v>0</v>
      </c>
      <c r="M530" s="203">
        <v>0</v>
      </c>
      <c r="N530" s="203">
        <v>0</v>
      </c>
      <c r="O530" s="203">
        <v>818895</v>
      </c>
      <c r="P530" s="191">
        <f>SUM(Cartera[[#This Row],[1_a_8]:[&gt;30]])</f>
        <v>818895</v>
      </c>
      <c r="Q530" s="191">
        <f>+Cartera[[#This Row],[9_a_15]]+Cartera[[#This Row],[16_a_22]]+Cartera[[#This Row],[23_a_30]]</f>
        <v>0</v>
      </c>
      <c r="R530" s="191">
        <f>IF(Cartera[[#This Row],[Dias]]&gt;8,Cartera[[#This Row],[Total vencido]],0)</f>
        <v>818895</v>
      </c>
      <c r="S530" s="191">
        <f>IF(Cartera[[#This Row],[Mas de 9]]&gt;0,Cartera[[#This Row],[Dias]],0)</f>
        <v>525</v>
      </c>
      <c r="T530" s="191">
        <f>IF(Cartera[[#This Row],[Dias]]&gt;99,Cartera[[#This Row],[Total vencido]],0)</f>
        <v>818895</v>
      </c>
      <c r="U530" s="191">
        <f>IF(Cartera[[#This Row],[Mas de 100]]&gt;0,Cartera[[#This Row],[Dias]],0)</f>
        <v>525</v>
      </c>
      <c r="V530" s="191">
        <f>Cartera[[#This Row],[Vencimiento]]-Cartera[[#This Row],[Emision]]</f>
        <v>30</v>
      </c>
      <c r="W53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0" s="204" t="str">
        <f>_xlfn.XLOOKUP(Cartera[[#This Row],[Nombre tercero]],Vendedor[Nombre],Vendedor[Vendedor],"",0,-1)</f>
        <v>WILLIAM DARIO PADILLA</v>
      </c>
      <c r="Y530" s="204"/>
    </row>
    <row r="531" spans="1:25" ht="21" customHeight="1">
      <c r="A531" s="12" t="str">
        <f t="shared" si="20"/>
        <v>CUISINART SAS</v>
      </c>
      <c r="B531" s="199" t="s">
        <v>1208</v>
      </c>
      <c r="C531" s="200">
        <v>5215</v>
      </c>
      <c r="D531" s="54">
        <v>8</v>
      </c>
      <c r="E531" s="202">
        <v>45481.540868055556</v>
      </c>
      <c r="F531" s="202">
        <v>45511.540868055556</v>
      </c>
      <c r="G531" s="203">
        <v>525</v>
      </c>
      <c r="H531" s="203">
        <v>991845</v>
      </c>
      <c r="I531" s="203">
        <v>991845</v>
      </c>
      <c r="J531" s="203">
        <v>0</v>
      </c>
      <c r="K531" s="203">
        <v>0</v>
      </c>
      <c r="L531" s="203">
        <v>0</v>
      </c>
      <c r="M531" s="203">
        <v>0</v>
      </c>
      <c r="N531" s="203">
        <v>0</v>
      </c>
      <c r="O531" s="203">
        <v>991845</v>
      </c>
      <c r="P531" s="191">
        <f>SUM(Cartera[[#This Row],[1_a_8]:[&gt;30]])</f>
        <v>991845</v>
      </c>
      <c r="Q531" s="191">
        <f>+Cartera[[#This Row],[9_a_15]]+Cartera[[#This Row],[16_a_22]]+Cartera[[#This Row],[23_a_30]]</f>
        <v>0</v>
      </c>
      <c r="R531" s="191">
        <f>IF(Cartera[[#This Row],[Dias]]&gt;8,Cartera[[#This Row],[Total vencido]],0)</f>
        <v>991845</v>
      </c>
      <c r="S531" s="191">
        <f>IF(Cartera[[#This Row],[Mas de 9]]&gt;0,Cartera[[#This Row],[Dias]],0)</f>
        <v>525</v>
      </c>
      <c r="T531" s="191">
        <f>IF(Cartera[[#This Row],[Dias]]&gt;99,Cartera[[#This Row],[Total vencido]],0)</f>
        <v>991845</v>
      </c>
      <c r="U531" s="191">
        <f>IF(Cartera[[#This Row],[Mas de 100]]&gt;0,Cartera[[#This Row],[Dias]],0)</f>
        <v>525</v>
      </c>
      <c r="V531" s="191">
        <f>Cartera[[#This Row],[Vencimiento]]-Cartera[[#This Row],[Emision]]</f>
        <v>30</v>
      </c>
      <c r="W5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1" s="204" t="str">
        <f>_xlfn.XLOOKUP(Cartera[[#This Row],[Nombre tercero]],Vendedor[Nombre],Vendedor[Vendedor],"",0,-1)</f>
        <v>WILLIAM DARIO PADILLA</v>
      </c>
      <c r="Y531" s="204"/>
    </row>
    <row r="532" spans="1:25" ht="21" customHeight="1">
      <c r="A532" s="12" t="str">
        <f t="shared" si="20"/>
        <v>CUISINART SAS</v>
      </c>
      <c r="B532" s="199" t="s">
        <v>1208</v>
      </c>
      <c r="C532" s="200">
        <v>5216</v>
      </c>
      <c r="D532" s="54">
        <v>8</v>
      </c>
      <c r="E532" s="198">
        <v>45481.542557870373</v>
      </c>
      <c r="F532" s="198">
        <v>45511.542557870373</v>
      </c>
      <c r="G532" s="54">
        <v>525</v>
      </c>
      <c r="H532" s="54">
        <v>667445</v>
      </c>
      <c r="I532" s="54">
        <v>667445</v>
      </c>
      <c r="J532" s="54">
        <v>0</v>
      </c>
      <c r="K532" s="54">
        <v>0</v>
      </c>
      <c r="L532" s="54">
        <v>0</v>
      </c>
      <c r="M532" s="54">
        <v>0</v>
      </c>
      <c r="N532" s="54">
        <v>0</v>
      </c>
      <c r="O532" s="54">
        <v>667445</v>
      </c>
      <c r="P532" s="30">
        <f>SUM(Cartera[[#This Row],[1_a_8]:[&gt;30]])</f>
        <v>667445</v>
      </c>
      <c r="Q532" s="30">
        <f>+Cartera[[#This Row],[9_a_15]]+Cartera[[#This Row],[16_a_22]]+Cartera[[#This Row],[23_a_30]]</f>
        <v>0</v>
      </c>
      <c r="R532" s="30">
        <f>IF(Cartera[[#This Row],[Dias]]&gt;8,Cartera[[#This Row],[Total vencido]],0)</f>
        <v>667445</v>
      </c>
      <c r="S532" s="30">
        <f>IF(Cartera[[#This Row],[Mas de 9]]&gt;0,Cartera[[#This Row],[Dias]],0)</f>
        <v>525</v>
      </c>
      <c r="T532" s="30">
        <f>IF(Cartera[[#This Row],[Dias]]&gt;99,Cartera[[#This Row],[Total vencido]],0)</f>
        <v>667445</v>
      </c>
      <c r="U532" s="30">
        <f>IF(Cartera[[#This Row],[Mas de 100]]&gt;0,Cartera[[#This Row],[Dias]],0)</f>
        <v>525</v>
      </c>
      <c r="V532" s="31">
        <f>Cartera[[#This Row],[Vencimiento]]-Cartera[[#This Row],[Emision]]</f>
        <v>30</v>
      </c>
      <c r="W53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2" s="205" t="str">
        <f>_xlfn.XLOOKUP(Cartera[[#This Row],[Nombre tercero]],Vendedor[Nombre],Vendedor[Vendedor],"",0,-1)</f>
        <v>WILLIAM DARIO PADILLA</v>
      </c>
      <c r="Y532" s="204"/>
    </row>
    <row r="533" spans="1:25" ht="21" customHeight="1">
      <c r="A533" s="12" t="str">
        <f t="shared" si="20"/>
        <v>CUISINART SAS</v>
      </c>
      <c r="B533" s="199" t="s">
        <v>1208</v>
      </c>
      <c r="C533" s="200">
        <v>5217</v>
      </c>
      <c r="D533" s="54">
        <v>8</v>
      </c>
      <c r="E533" s="198">
        <v>45481.544282407405</v>
      </c>
      <c r="F533" s="198">
        <v>45511.544282407405</v>
      </c>
      <c r="G533" s="54">
        <v>525</v>
      </c>
      <c r="H533" s="54">
        <v>149850</v>
      </c>
      <c r="I533" s="54">
        <v>149850</v>
      </c>
      <c r="J533" s="54">
        <v>0</v>
      </c>
      <c r="K533" s="54">
        <v>0</v>
      </c>
      <c r="L533" s="54">
        <v>0</v>
      </c>
      <c r="M533" s="54">
        <v>0</v>
      </c>
      <c r="N533" s="54">
        <v>0</v>
      </c>
      <c r="O533" s="54">
        <v>149850</v>
      </c>
      <c r="P533" s="30">
        <f>SUM(Cartera[[#This Row],[1_a_8]:[&gt;30]])</f>
        <v>149850</v>
      </c>
      <c r="Q533" s="30">
        <f>+Cartera[[#This Row],[9_a_15]]+Cartera[[#This Row],[16_a_22]]+Cartera[[#This Row],[23_a_30]]</f>
        <v>0</v>
      </c>
      <c r="R533" s="30">
        <f>IF(Cartera[[#This Row],[Dias]]&gt;8,Cartera[[#This Row],[Total vencido]],0)</f>
        <v>149850</v>
      </c>
      <c r="S533" s="30">
        <f>IF(Cartera[[#This Row],[Mas de 9]]&gt;0,Cartera[[#This Row],[Dias]],0)</f>
        <v>525</v>
      </c>
      <c r="T533" s="30">
        <f>IF(Cartera[[#This Row],[Dias]]&gt;99,Cartera[[#This Row],[Total vencido]],0)</f>
        <v>149850</v>
      </c>
      <c r="U533" s="30">
        <f>IF(Cartera[[#This Row],[Mas de 100]]&gt;0,Cartera[[#This Row],[Dias]],0)</f>
        <v>525</v>
      </c>
      <c r="V533" s="31">
        <f>Cartera[[#This Row],[Vencimiento]]-Cartera[[#This Row],[Emision]]</f>
        <v>30</v>
      </c>
      <c r="W53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3" s="205" t="str">
        <f>_xlfn.XLOOKUP(Cartera[[#This Row],[Nombre tercero]],Vendedor[Nombre],Vendedor[Vendedor],"",0,-1)</f>
        <v>WILLIAM DARIO PADILLA</v>
      </c>
      <c r="Y533" s="204"/>
    </row>
    <row r="534" spans="1:25" ht="21" customHeight="1">
      <c r="A534" s="12" t="str">
        <f t="shared" si="20"/>
        <v>CUISINART SAS</v>
      </c>
      <c r="B534" s="199" t="s">
        <v>1208</v>
      </c>
      <c r="C534" s="200">
        <v>5218</v>
      </c>
      <c r="D534" s="54">
        <v>8</v>
      </c>
      <c r="E534" s="198">
        <v>45481.545717592591</v>
      </c>
      <c r="F534" s="198">
        <v>45511.545717592591</v>
      </c>
      <c r="G534" s="54">
        <v>525</v>
      </c>
      <c r="H534" s="54">
        <v>533595</v>
      </c>
      <c r="I534" s="54">
        <v>533595</v>
      </c>
      <c r="J534" s="54">
        <v>0</v>
      </c>
      <c r="K534" s="54">
        <v>0</v>
      </c>
      <c r="L534" s="54">
        <v>0</v>
      </c>
      <c r="M534" s="54">
        <v>0</v>
      </c>
      <c r="N534" s="54">
        <v>0</v>
      </c>
      <c r="O534" s="54">
        <v>533595</v>
      </c>
      <c r="P534" s="30">
        <f>SUM(Cartera[[#This Row],[1_a_8]:[&gt;30]])</f>
        <v>533595</v>
      </c>
      <c r="Q534" s="30">
        <f>+Cartera[[#This Row],[9_a_15]]+Cartera[[#This Row],[16_a_22]]+Cartera[[#This Row],[23_a_30]]</f>
        <v>0</v>
      </c>
      <c r="R534" s="30">
        <f>IF(Cartera[[#This Row],[Dias]]&gt;8,Cartera[[#This Row],[Total vencido]],0)</f>
        <v>533595</v>
      </c>
      <c r="S534" s="30">
        <f>IF(Cartera[[#This Row],[Mas de 9]]&gt;0,Cartera[[#This Row],[Dias]],0)</f>
        <v>525</v>
      </c>
      <c r="T534" s="30">
        <f>IF(Cartera[[#This Row],[Dias]]&gt;99,Cartera[[#This Row],[Total vencido]],0)</f>
        <v>533595</v>
      </c>
      <c r="U534" s="30">
        <f>IF(Cartera[[#This Row],[Mas de 100]]&gt;0,Cartera[[#This Row],[Dias]],0)</f>
        <v>525</v>
      </c>
      <c r="V534" s="30">
        <f>Cartera[[#This Row],[Vencimiento]]-Cartera[[#This Row],[Emision]]</f>
        <v>30</v>
      </c>
      <c r="W53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4" s="205" t="str">
        <f>_xlfn.XLOOKUP(Cartera[[#This Row],[Nombre tercero]],Vendedor[Nombre],Vendedor[Vendedor],"",0,-1)</f>
        <v>WILLIAM DARIO PADILLA</v>
      </c>
      <c r="Y534" s="204"/>
    </row>
    <row r="535" spans="1:25" ht="21" customHeight="1">
      <c r="A535" s="12" t="str">
        <f t="shared" si="20"/>
        <v>CUISINART SAS</v>
      </c>
      <c r="B535" s="199" t="s">
        <v>1208</v>
      </c>
      <c r="C535" s="200">
        <v>5219</v>
      </c>
      <c r="D535" s="54">
        <v>8</v>
      </c>
      <c r="E535" s="198">
        <v>45481.546666666669</v>
      </c>
      <c r="F535" s="198">
        <v>45511.546666666669</v>
      </c>
      <c r="G535" s="54">
        <v>525</v>
      </c>
      <c r="H535" s="54">
        <v>602400</v>
      </c>
      <c r="I535" s="54">
        <v>602400</v>
      </c>
      <c r="J535" s="54">
        <v>0</v>
      </c>
      <c r="K535" s="54">
        <v>0</v>
      </c>
      <c r="L535" s="54">
        <v>0</v>
      </c>
      <c r="M535" s="54">
        <v>0</v>
      </c>
      <c r="N535" s="54">
        <v>0</v>
      </c>
      <c r="O535" s="54">
        <v>602400</v>
      </c>
      <c r="P535" s="30">
        <f>SUM(Cartera[[#This Row],[1_a_8]:[&gt;30]])</f>
        <v>602400</v>
      </c>
      <c r="Q535" s="30">
        <f>+Cartera[[#This Row],[9_a_15]]+Cartera[[#This Row],[16_a_22]]+Cartera[[#This Row],[23_a_30]]</f>
        <v>0</v>
      </c>
      <c r="R535" s="30">
        <f>IF(Cartera[[#This Row],[Dias]]&gt;8,Cartera[[#This Row],[Total vencido]],0)</f>
        <v>602400</v>
      </c>
      <c r="S535" s="30">
        <f>IF(Cartera[[#This Row],[Mas de 9]]&gt;0,Cartera[[#This Row],[Dias]],0)</f>
        <v>525</v>
      </c>
      <c r="T535" s="30">
        <f>IF(Cartera[[#This Row],[Dias]]&gt;99,Cartera[[#This Row],[Total vencido]],0)</f>
        <v>602400</v>
      </c>
      <c r="U535" s="30">
        <f>IF(Cartera[[#This Row],[Mas de 100]]&gt;0,Cartera[[#This Row],[Dias]],0)</f>
        <v>525</v>
      </c>
      <c r="V535" s="30">
        <f>Cartera[[#This Row],[Vencimiento]]-Cartera[[#This Row],[Emision]]</f>
        <v>30</v>
      </c>
      <c r="W53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5" s="205" t="str">
        <f>_xlfn.XLOOKUP(Cartera[[#This Row],[Nombre tercero]],Vendedor[Nombre],Vendedor[Vendedor],"",0,-1)</f>
        <v>WILLIAM DARIO PADILLA</v>
      </c>
      <c r="Y535" s="204"/>
    </row>
    <row r="536" spans="1:25" ht="21" customHeight="1">
      <c r="A536" s="12" t="str">
        <f t="shared" si="20"/>
        <v>CUISINART SAS</v>
      </c>
      <c r="B536" s="199" t="s">
        <v>1208</v>
      </c>
      <c r="C536" s="200">
        <v>5220</v>
      </c>
      <c r="D536" s="54">
        <v>8</v>
      </c>
      <c r="E536" s="198">
        <v>45481.550555555557</v>
      </c>
      <c r="F536" s="198">
        <v>45511.550555555557</v>
      </c>
      <c r="G536" s="54">
        <v>525</v>
      </c>
      <c r="H536" s="54">
        <v>118200</v>
      </c>
      <c r="I536" s="54">
        <v>118200</v>
      </c>
      <c r="J536" s="54">
        <v>0</v>
      </c>
      <c r="K536" s="54">
        <v>0</v>
      </c>
      <c r="L536" s="54">
        <v>0</v>
      </c>
      <c r="M536" s="54">
        <v>0</v>
      </c>
      <c r="N536" s="54">
        <v>0</v>
      </c>
      <c r="O536" s="54">
        <v>118200</v>
      </c>
      <c r="P536" s="30">
        <f>SUM(Cartera[[#This Row],[1_a_8]:[&gt;30]])</f>
        <v>118200</v>
      </c>
      <c r="Q536" s="30">
        <f>+Cartera[[#This Row],[9_a_15]]+Cartera[[#This Row],[16_a_22]]+Cartera[[#This Row],[23_a_30]]</f>
        <v>0</v>
      </c>
      <c r="R536" s="30">
        <f>IF(Cartera[[#This Row],[Dias]]&gt;8,Cartera[[#This Row],[Total vencido]],0)</f>
        <v>118200</v>
      </c>
      <c r="S536" s="30">
        <f>IF(Cartera[[#This Row],[Mas de 9]]&gt;0,Cartera[[#This Row],[Dias]],0)</f>
        <v>525</v>
      </c>
      <c r="T536" s="30">
        <f>IF(Cartera[[#This Row],[Dias]]&gt;99,Cartera[[#This Row],[Total vencido]],0)</f>
        <v>118200</v>
      </c>
      <c r="U536" s="30">
        <f>IF(Cartera[[#This Row],[Mas de 100]]&gt;0,Cartera[[#This Row],[Dias]],0)</f>
        <v>525</v>
      </c>
      <c r="V536" s="31">
        <f>Cartera[[#This Row],[Vencimiento]]-Cartera[[#This Row],[Emision]]</f>
        <v>30</v>
      </c>
      <c r="W53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6" s="205" t="str">
        <f>_xlfn.XLOOKUP(Cartera[[#This Row],[Nombre tercero]],Vendedor[Nombre],Vendedor[Vendedor],"",0,-1)</f>
        <v>WILLIAM DARIO PADILLA</v>
      </c>
      <c r="Y536" s="204"/>
    </row>
    <row r="537" spans="1:25" ht="21" customHeight="1">
      <c r="A537" s="12" t="str">
        <f t="shared" si="20"/>
        <v>CUISINART SAS</v>
      </c>
      <c r="B537" s="199" t="s">
        <v>1208</v>
      </c>
      <c r="C537" s="200">
        <v>5365</v>
      </c>
      <c r="D537" s="54">
        <v>8</v>
      </c>
      <c r="E537" s="198">
        <v>45488.616354166668</v>
      </c>
      <c r="F537" s="198">
        <v>45518.616354166668</v>
      </c>
      <c r="G537" s="54">
        <v>518</v>
      </c>
      <c r="H537" s="54">
        <v>342050</v>
      </c>
      <c r="I537" s="54">
        <v>342050</v>
      </c>
      <c r="J537" s="54">
        <v>0</v>
      </c>
      <c r="K537" s="54">
        <v>0</v>
      </c>
      <c r="L537" s="54">
        <v>0</v>
      </c>
      <c r="M537" s="54">
        <v>0</v>
      </c>
      <c r="N537" s="54">
        <v>0</v>
      </c>
      <c r="O537" s="54">
        <v>342050</v>
      </c>
      <c r="P537" s="30">
        <f>SUM(Cartera[[#This Row],[1_a_8]:[&gt;30]])</f>
        <v>342050</v>
      </c>
      <c r="Q537" s="30">
        <f>+Cartera[[#This Row],[9_a_15]]+Cartera[[#This Row],[16_a_22]]+Cartera[[#This Row],[23_a_30]]</f>
        <v>0</v>
      </c>
      <c r="R537" s="30">
        <f>IF(Cartera[[#This Row],[Dias]]&gt;8,Cartera[[#This Row],[Total vencido]],0)</f>
        <v>342050</v>
      </c>
      <c r="S537" s="30">
        <f>IF(Cartera[[#This Row],[Mas de 9]]&gt;0,Cartera[[#This Row],[Dias]],0)</f>
        <v>518</v>
      </c>
      <c r="T537" s="30">
        <f>IF(Cartera[[#This Row],[Dias]]&gt;99,Cartera[[#This Row],[Total vencido]],0)</f>
        <v>342050</v>
      </c>
      <c r="U537" s="30">
        <f>IF(Cartera[[#This Row],[Mas de 100]]&gt;0,Cartera[[#This Row],[Dias]],0)</f>
        <v>518</v>
      </c>
      <c r="V537" s="31">
        <f>Cartera[[#This Row],[Vencimiento]]-Cartera[[#This Row],[Emision]]</f>
        <v>30</v>
      </c>
      <c r="W53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7" s="205" t="str">
        <f>_xlfn.XLOOKUP(Cartera[[#This Row],[Nombre tercero]],Vendedor[Nombre],Vendedor[Vendedor],"",0,-1)</f>
        <v>WILLIAM DARIO PADILLA</v>
      </c>
      <c r="Y537" s="204"/>
    </row>
    <row r="538" spans="1:25" ht="21" customHeight="1">
      <c r="A538" s="12" t="str">
        <f t="shared" si="20"/>
        <v>CUISINART SAS</v>
      </c>
      <c r="B538" s="199" t="s">
        <v>1208</v>
      </c>
      <c r="C538" s="200">
        <v>5366</v>
      </c>
      <c r="D538" s="54">
        <v>8</v>
      </c>
      <c r="E538" s="198">
        <v>45488.618935185186</v>
      </c>
      <c r="F538" s="198">
        <v>45518.618935185186</v>
      </c>
      <c r="G538" s="54">
        <v>518</v>
      </c>
      <c r="H538" s="54">
        <v>678405</v>
      </c>
      <c r="I538" s="54">
        <v>678405</v>
      </c>
      <c r="J538" s="54">
        <v>0</v>
      </c>
      <c r="K538" s="54">
        <v>0</v>
      </c>
      <c r="L538" s="54">
        <v>0</v>
      </c>
      <c r="M538" s="54">
        <v>0</v>
      </c>
      <c r="N538" s="54">
        <v>0</v>
      </c>
      <c r="O538" s="54">
        <v>678405</v>
      </c>
      <c r="P538" s="30">
        <f>SUM(Cartera[[#This Row],[1_a_8]:[&gt;30]])</f>
        <v>678405</v>
      </c>
      <c r="Q538" s="30">
        <f>+Cartera[[#This Row],[9_a_15]]+Cartera[[#This Row],[16_a_22]]+Cartera[[#This Row],[23_a_30]]</f>
        <v>0</v>
      </c>
      <c r="R538" s="30">
        <f>IF(Cartera[[#This Row],[Dias]]&gt;8,Cartera[[#This Row],[Total vencido]],0)</f>
        <v>678405</v>
      </c>
      <c r="S538" s="30">
        <f>IF(Cartera[[#This Row],[Mas de 9]]&gt;0,Cartera[[#This Row],[Dias]],0)</f>
        <v>518</v>
      </c>
      <c r="T538" s="30">
        <f>IF(Cartera[[#This Row],[Dias]]&gt;99,Cartera[[#This Row],[Total vencido]],0)</f>
        <v>678405</v>
      </c>
      <c r="U538" s="30">
        <f>IF(Cartera[[#This Row],[Mas de 100]]&gt;0,Cartera[[#This Row],[Dias]],0)</f>
        <v>518</v>
      </c>
      <c r="V538" s="31">
        <f>Cartera[[#This Row],[Vencimiento]]-Cartera[[#This Row],[Emision]]</f>
        <v>30</v>
      </c>
      <c r="W53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8" s="205" t="str">
        <f>_xlfn.XLOOKUP(Cartera[[#This Row],[Nombre tercero]],Vendedor[Nombre],Vendedor[Vendedor],"",0,-1)</f>
        <v>WILLIAM DARIO PADILLA</v>
      </c>
      <c r="Y538" s="204"/>
    </row>
    <row r="539" spans="1:25" ht="21" customHeight="1">
      <c r="A539" s="12" t="str">
        <f t="shared" si="20"/>
        <v>CUISINART SAS</v>
      </c>
      <c r="B539" s="199" t="s">
        <v>1208</v>
      </c>
      <c r="C539" s="200">
        <v>5367</v>
      </c>
      <c r="D539" s="54">
        <v>8</v>
      </c>
      <c r="E539" s="198">
        <v>45488.619976851849</v>
      </c>
      <c r="F539" s="198">
        <v>45518.619976851849</v>
      </c>
      <c r="G539" s="54">
        <v>518</v>
      </c>
      <c r="H539" s="54">
        <v>1606405</v>
      </c>
      <c r="I539" s="54">
        <v>1606405</v>
      </c>
      <c r="J539" s="54">
        <v>0</v>
      </c>
      <c r="K539" s="54">
        <v>0</v>
      </c>
      <c r="L539" s="54">
        <v>0</v>
      </c>
      <c r="M539" s="54">
        <v>0</v>
      </c>
      <c r="N539" s="54">
        <v>0</v>
      </c>
      <c r="O539" s="54">
        <v>1606405</v>
      </c>
      <c r="P539" s="30">
        <f>SUM(Cartera[[#This Row],[1_a_8]:[&gt;30]])</f>
        <v>1606405</v>
      </c>
      <c r="Q539" s="30">
        <f>+Cartera[[#This Row],[9_a_15]]+Cartera[[#This Row],[16_a_22]]+Cartera[[#This Row],[23_a_30]]</f>
        <v>0</v>
      </c>
      <c r="R539" s="30">
        <f>IF(Cartera[[#This Row],[Dias]]&gt;8,Cartera[[#This Row],[Total vencido]],0)</f>
        <v>1606405</v>
      </c>
      <c r="S539" s="30">
        <f>IF(Cartera[[#This Row],[Mas de 9]]&gt;0,Cartera[[#This Row],[Dias]],0)</f>
        <v>518</v>
      </c>
      <c r="T539" s="30">
        <f>IF(Cartera[[#This Row],[Dias]]&gt;99,Cartera[[#This Row],[Total vencido]],0)</f>
        <v>1606405</v>
      </c>
      <c r="U539" s="30">
        <f>IF(Cartera[[#This Row],[Mas de 100]]&gt;0,Cartera[[#This Row],[Dias]],0)</f>
        <v>518</v>
      </c>
      <c r="V539" s="30">
        <f>Cartera[[#This Row],[Vencimiento]]-Cartera[[#This Row],[Emision]]</f>
        <v>30</v>
      </c>
      <c r="W53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9" s="205" t="str">
        <f>_xlfn.XLOOKUP(Cartera[[#This Row],[Nombre tercero]],Vendedor[Nombre],Vendedor[Vendedor],"",0,-1)</f>
        <v>WILLIAM DARIO PADILLA</v>
      </c>
      <c r="Y539" s="204"/>
    </row>
    <row r="540" spans="1:25" ht="21" customHeight="1">
      <c r="A540" s="12" t="str">
        <f t="shared" si="20"/>
        <v>CUISINART SAS</v>
      </c>
      <c r="B540" s="199" t="s">
        <v>1208</v>
      </c>
      <c r="C540" s="200">
        <v>5368</v>
      </c>
      <c r="D540" s="54">
        <v>8</v>
      </c>
      <c r="E540" s="198">
        <v>45488.620995370373</v>
      </c>
      <c r="F540" s="198">
        <v>45518.620995370373</v>
      </c>
      <c r="G540" s="54">
        <v>518</v>
      </c>
      <c r="H540" s="54">
        <v>1473685.06</v>
      </c>
      <c r="I540" s="54">
        <v>1473685.06</v>
      </c>
      <c r="J540" s="54">
        <v>0</v>
      </c>
      <c r="K540" s="54">
        <v>0</v>
      </c>
      <c r="L540" s="54">
        <v>0</v>
      </c>
      <c r="M540" s="54">
        <v>0</v>
      </c>
      <c r="N540" s="54">
        <v>0</v>
      </c>
      <c r="O540" s="54">
        <v>1473685.06</v>
      </c>
      <c r="P540" s="30">
        <f>SUM(Cartera[[#This Row],[1_a_8]:[&gt;30]])</f>
        <v>1473685.06</v>
      </c>
      <c r="Q540" s="30">
        <f>+Cartera[[#This Row],[9_a_15]]+Cartera[[#This Row],[16_a_22]]+Cartera[[#This Row],[23_a_30]]</f>
        <v>0</v>
      </c>
      <c r="R540" s="30">
        <f>IF(Cartera[[#This Row],[Dias]]&gt;8,Cartera[[#This Row],[Total vencido]],0)</f>
        <v>1473685.06</v>
      </c>
      <c r="S540" s="30">
        <f>IF(Cartera[[#This Row],[Mas de 9]]&gt;0,Cartera[[#This Row],[Dias]],0)</f>
        <v>518</v>
      </c>
      <c r="T540" s="30">
        <f>IF(Cartera[[#This Row],[Dias]]&gt;99,Cartera[[#This Row],[Total vencido]],0)</f>
        <v>1473685.06</v>
      </c>
      <c r="U540" s="30">
        <f>IF(Cartera[[#This Row],[Mas de 100]]&gt;0,Cartera[[#This Row],[Dias]],0)</f>
        <v>518</v>
      </c>
      <c r="V540" s="30">
        <f>Cartera[[#This Row],[Vencimiento]]-Cartera[[#This Row],[Emision]]</f>
        <v>30</v>
      </c>
      <c r="W54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0" s="205" t="str">
        <f>_xlfn.XLOOKUP(Cartera[[#This Row],[Nombre tercero]],Vendedor[Nombre],Vendedor[Vendedor],"",0,-1)</f>
        <v>WILLIAM DARIO PADILLA</v>
      </c>
      <c r="Y540" s="204"/>
    </row>
    <row r="541" spans="1:25" ht="21" customHeight="1">
      <c r="A541" s="12" t="str">
        <f t="shared" si="20"/>
        <v>CUISINART SAS</v>
      </c>
      <c r="B541" s="199" t="s">
        <v>1208</v>
      </c>
      <c r="C541" s="200">
        <v>5369</v>
      </c>
      <c r="D541" s="54">
        <v>8</v>
      </c>
      <c r="E541" s="198">
        <v>45488.623206018521</v>
      </c>
      <c r="F541" s="198">
        <v>45518.623206018521</v>
      </c>
      <c r="G541" s="54">
        <v>518</v>
      </c>
      <c r="H541" s="54">
        <v>165900</v>
      </c>
      <c r="I541" s="54">
        <v>165900</v>
      </c>
      <c r="J541" s="54">
        <v>0</v>
      </c>
      <c r="K541" s="54">
        <v>0</v>
      </c>
      <c r="L541" s="54">
        <v>0</v>
      </c>
      <c r="M541" s="54">
        <v>0</v>
      </c>
      <c r="N541" s="54">
        <v>0</v>
      </c>
      <c r="O541" s="54">
        <v>165900</v>
      </c>
      <c r="P541" s="30">
        <f>SUM(Cartera[[#This Row],[1_a_8]:[&gt;30]])</f>
        <v>165900</v>
      </c>
      <c r="Q541" s="30">
        <f>+Cartera[[#This Row],[9_a_15]]+Cartera[[#This Row],[16_a_22]]+Cartera[[#This Row],[23_a_30]]</f>
        <v>0</v>
      </c>
      <c r="R541" s="30">
        <f>IF(Cartera[[#This Row],[Dias]]&gt;8,Cartera[[#This Row],[Total vencido]],0)</f>
        <v>165900</v>
      </c>
      <c r="S541" s="30">
        <f>IF(Cartera[[#This Row],[Mas de 9]]&gt;0,Cartera[[#This Row],[Dias]],0)</f>
        <v>518</v>
      </c>
      <c r="T541" s="30">
        <f>IF(Cartera[[#This Row],[Dias]]&gt;99,Cartera[[#This Row],[Total vencido]],0)</f>
        <v>165900</v>
      </c>
      <c r="U541" s="30">
        <f>IF(Cartera[[#This Row],[Mas de 100]]&gt;0,Cartera[[#This Row],[Dias]],0)</f>
        <v>518</v>
      </c>
      <c r="V541" s="30">
        <f>Cartera[[#This Row],[Vencimiento]]-Cartera[[#This Row],[Emision]]</f>
        <v>30</v>
      </c>
      <c r="W54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1" s="205" t="str">
        <f>_xlfn.XLOOKUP(Cartera[[#This Row],[Nombre tercero]],Vendedor[Nombre],Vendedor[Vendedor],"",0,-1)</f>
        <v>WILLIAM DARIO PADILLA</v>
      </c>
      <c r="Y541" s="204"/>
    </row>
    <row r="542" spans="1:25" ht="21" customHeight="1">
      <c r="A542" s="12" t="str">
        <f t="shared" si="20"/>
        <v>CUISINART SAS</v>
      </c>
      <c r="B542" s="199" t="s">
        <v>1208</v>
      </c>
      <c r="C542" s="200">
        <v>5370</v>
      </c>
      <c r="D542" s="54">
        <v>8</v>
      </c>
      <c r="E542" s="198">
        <v>45488.624571759261</v>
      </c>
      <c r="F542" s="198">
        <v>45518.624571759261</v>
      </c>
      <c r="G542" s="54">
        <v>518</v>
      </c>
      <c r="H542" s="54">
        <v>111925</v>
      </c>
      <c r="I542" s="54">
        <v>111925</v>
      </c>
      <c r="J542" s="54">
        <v>0</v>
      </c>
      <c r="K542" s="54">
        <v>0</v>
      </c>
      <c r="L542" s="54">
        <v>0</v>
      </c>
      <c r="M542" s="54">
        <v>0</v>
      </c>
      <c r="N542" s="54">
        <v>0</v>
      </c>
      <c r="O542" s="54">
        <v>111925</v>
      </c>
      <c r="P542" s="30">
        <f>SUM(Cartera[[#This Row],[1_a_8]:[&gt;30]])</f>
        <v>111925</v>
      </c>
      <c r="Q542" s="30">
        <f>+Cartera[[#This Row],[9_a_15]]+Cartera[[#This Row],[16_a_22]]+Cartera[[#This Row],[23_a_30]]</f>
        <v>0</v>
      </c>
      <c r="R542" s="30">
        <f>IF(Cartera[[#This Row],[Dias]]&gt;8,Cartera[[#This Row],[Total vencido]],0)</f>
        <v>111925</v>
      </c>
      <c r="S542" s="30">
        <f>IF(Cartera[[#This Row],[Mas de 9]]&gt;0,Cartera[[#This Row],[Dias]],0)</f>
        <v>518</v>
      </c>
      <c r="T542" s="30">
        <f>IF(Cartera[[#This Row],[Dias]]&gt;99,Cartera[[#This Row],[Total vencido]],0)</f>
        <v>111925</v>
      </c>
      <c r="U542" s="30">
        <f>IF(Cartera[[#This Row],[Mas de 100]]&gt;0,Cartera[[#This Row],[Dias]],0)</f>
        <v>518</v>
      </c>
      <c r="V542" s="30">
        <f>Cartera[[#This Row],[Vencimiento]]-Cartera[[#This Row],[Emision]]</f>
        <v>30</v>
      </c>
      <c r="W54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2" s="205" t="str">
        <f>_xlfn.XLOOKUP(Cartera[[#This Row],[Nombre tercero]],Vendedor[Nombre],Vendedor[Vendedor],"",0,-1)</f>
        <v>WILLIAM DARIO PADILLA</v>
      </c>
      <c r="Y542" s="204"/>
    </row>
    <row r="543" spans="1:25" ht="21" customHeight="1">
      <c r="A543" s="12" t="str">
        <f t="shared" si="20"/>
        <v>CUISINART SAS</v>
      </c>
      <c r="B543" s="199" t="s">
        <v>1208</v>
      </c>
      <c r="C543" s="200">
        <v>5371</v>
      </c>
      <c r="D543" s="54">
        <v>8</v>
      </c>
      <c r="E543" s="198">
        <v>45488.625520833331</v>
      </c>
      <c r="F543" s="198">
        <v>45518.625520833331</v>
      </c>
      <c r="G543" s="54">
        <v>518</v>
      </c>
      <c r="H543" s="54">
        <v>185925</v>
      </c>
      <c r="I543" s="54">
        <v>185925</v>
      </c>
      <c r="J543" s="54">
        <v>0</v>
      </c>
      <c r="K543" s="54">
        <v>0</v>
      </c>
      <c r="L543" s="54">
        <v>0</v>
      </c>
      <c r="M543" s="54">
        <v>0</v>
      </c>
      <c r="N543" s="54">
        <v>0</v>
      </c>
      <c r="O543" s="54">
        <v>185925</v>
      </c>
      <c r="P543" s="30">
        <f>SUM(Cartera[[#This Row],[1_a_8]:[&gt;30]])</f>
        <v>185925</v>
      </c>
      <c r="Q543" s="30">
        <f>+Cartera[[#This Row],[9_a_15]]+Cartera[[#This Row],[16_a_22]]+Cartera[[#This Row],[23_a_30]]</f>
        <v>0</v>
      </c>
      <c r="R543" s="30">
        <f>IF(Cartera[[#This Row],[Dias]]&gt;8,Cartera[[#This Row],[Total vencido]],0)</f>
        <v>185925</v>
      </c>
      <c r="S543" s="30">
        <f>IF(Cartera[[#This Row],[Mas de 9]]&gt;0,Cartera[[#This Row],[Dias]],0)</f>
        <v>518</v>
      </c>
      <c r="T543" s="30">
        <f>IF(Cartera[[#This Row],[Dias]]&gt;99,Cartera[[#This Row],[Total vencido]],0)</f>
        <v>185925</v>
      </c>
      <c r="U543" s="30">
        <f>IF(Cartera[[#This Row],[Mas de 100]]&gt;0,Cartera[[#This Row],[Dias]],0)</f>
        <v>518</v>
      </c>
      <c r="V543" s="30">
        <f>Cartera[[#This Row],[Vencimiento]]-Cartera[[#This Row],[Emision]]</f>
        <v>30</v>
      </c>
      <c r="W54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3" s="205" t="str">
        <f>_xlfn.XLOOKUP(Cartera[[#This Row],[Nombre tercero]],Vendedor[Nombre],Vendedor[Vendedor],"",0,-1)</f>
        <v>WILLIAM DARIO PADILLA</v>
      </c>
      <c r="Y543" s="204"/>
    </row>
    <row r="544" spans="1:25" ht="21" customHeight="1">
      <c r="A544" s="12" t="str">
        <f t="shared" si="20"/>
        <v>CUISINART SAS</v>
      </c>
      <c r="B544" s="199" t="s">
        <v>1208</v>
      </c>
      <c r="C544" s="200">
        <v>5372</v>
      </c>
      <c r="D544" s="54">
        <v>8</v>
      </c>
      <c r="E544" s="198">
        <v>45488.626597222225</v>
      </c>
      <c r="F544" s="198">
        <v>45518.626597222225</v>
      </c>
      <c r="G544" s="54">
        <v>518</v>
      </c>
      <c r="H544" s="54">
        <v>579695</v>
      </c>
      <c r="I544" s="54">
        <v>579695</v>
      </c>
      <c r="J544" s="54">
        <v>0</v>
      </c>
      <c r="K544" s="54">
        <v>0</v>
      </c>
      <c r="L544" s="54">
        <v>0</v>
      </c>
      <c r="M544" s="54">
        <v>0</v>
      </c>
      <c r="N544" s="54">
        <v>0</v>
      </c>
      <c r="O544" s="54">
        <v>579695</v>
      </c>
      <c r="P544" s="30">
        <f>SUM(Cartera[[#This Row],[1_a_8]:[&gt;30]])</f>
        <v>579695</v>
      </c>
      <c r="Q544" s="30">
        <f>+Cartera[[#This Row],[9_a_15]]+Cartera[[#This Row],[16_a_22]]+Cartera[[#This Row],[23_a_30]]</f>
        <v>0</v>
      </c>
      <c r="R544" s="30">
        <f>IF(Cartera[[#This Row],[Dias]]&gt;8,Cartera[[#This Row],[Total vencido]],0)</f>
        <v>579695</v>
      </c>
      <c r="S544" s="30">
        <f>IF(Cartera[[#This Row],[Mas de 9]]&gt;0,Cartera[[#This Row],[Dias]],0)</f>
        <v>518</v>
      </c>
      <c r="T544" s="30">
        <f>IF(Cartera[[#This Row],[Dias]]&gt;99,Cartera[[#This Row],[Total vencido]],0)</f>
        <v>579695</v>
      </c>
      <c r="U544" s="30">
        <f>IF(Cartera[[#This Row],[Mas de 100]]&gt;0,Cartera[[#This Row],[Dias]],0)</f>
        <v>518</v>
      </c>
      <c r="V544" s="30">
        <f>Cartera[[#This Row],[Vencimiento]]-Cartera[[#This Row],[Emision]]</f>
        <v>30</v>
      </c>
      <c r="W54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4" s="205" t="str">
        <f>_xlfn.XLOOKUP(Cartera[[#This Row],[Nombre tercero]],Vendedor[Nombre],Vendedor[Vendedor],"",0,-1)</f>
        <v>WILLIAM DARIO PADILLA</v>
      </c>
      <c r="Y544" s="204"/>
    </row>
    <row r="545" spans="1:25" ht="21" customHeight="1">
      <c r="A545" s="12" t="str">
        <f t="shared" si="20"/>
        <v>CUISINART SAS</v>
      </c>
      <c r="B545" s="199" t="s">
        <v>1208</v>
      </c>
      <c r="C545" s="200">
        <v>5373</v>
      </c>
      <c r="D545" s="54">
        <v>8</v>
      </c>
      <c r="E545" s="198">
        <v>45488.627928240741</v>
      </c>
      <c r="F545" s="198">
        <v>45518.627928240741</v>
      </c>
      <c r="G545" s="54">
        <v>518</v>
      </c>
      <c r="H545" s="54">
        <v>499715.03</v>
      </c>
      <c r="I545" s="54">
        <v>499715.03</v>
      </c>
      <c r="J545" s="54">
        <v>0</v>
      </c>
      <c r="K545" s="54">
        <v>0</v>
      </c>
      <c r="L545" s="54">
        <v>0</v>
      </c>
      <c r="M545" s="54">
        <v>0</v>
      </c>
      <c r="N545" s="54">
        <v>0</v>
      </c>
      <c r="O545" s="54">
        <v>499715.03</v>
      </c>
      <c r="P545" s="30">
        <f>SUM(Cartera[[#This Row],[1_a_8]:[&gt;30]])</f>
        <v>499715.03</v>
      </c>
      <c r="Q545" s="30">
        <f>+Cartera[[#This Row],[9_a_15]]+Cartera[[#This Row],[16_a_22]]+Cartera[[#This Row],[23_a_30]]</f>
        <v>0</v>
      </c>
      <c r="R545" s="30">
        <f>IF(Cartera[[#This Row],[Dias]]&gt;8,Cartera[[#This Row],[Total vencido]],0)</f>
        <v>499715.03</v>
      </c>
      <c r="S545" s="30">
        <f>IF(Cartera[[#This Row],[Mas de 9]]&gt;0,Cartera[[#This Row],[Dias]],0)</f>
        <v>518</v>
      </c>
      <c r="T545" s="30">
        <f>IF(Cartera[[#This Row],[Dias]]&gt;99,Cartera[[#This Row],[Total vencido]],0)</f>
        <v>499715.03</v>
      </c>
      <c r="U545" s="30">
        <f>IF(Cartera[[#This Row],[Mas de 100]]&gt;0,Cartera[[#This Row],[Dias]],0)</f>
        <v>518</v>
      </c>
      <c r="V545" s="30">
        <f>Cartera[[#This Row],[Vencimiento]]-Cartera[[#This Row],[Emision]]</f>
        <v>30</v>
      </c>
      <c r="W54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5" s="205" t="str">
        <f>_xlfn.XLOOKUP(Cartera[[#This Row],[Nombre tercero]],Vendedor[Nombre],Vendedor[Vendedor],"",0,-1)</f>
        <v>WILLIAM DARIO PADILLA</v>
      </c>
      <c r="Y545" s="204"/>
    </row>
    <row r="546" spans="1:25" ht="21" customHeight="1">
      <c r="A546" s="12" t="s">
        <v>142</v>
      </c>
      <c r="B546" s="199" t="s">
        <v>1210</v>
      </c>
      <c r="C546" s="200">
        <v>23570</v>
      </c>
      <c r="D546" s="54">
        <v>8</v>
      </c>
      <c r="E546" s="198">
        <v>46015.26866898148</v>
      </c>
      <c r="F546" s="198">
        <v>46045.266655092593</v>
      </c>
      <c r="G546" s="54">
        <v>-9</v>
      </c>
      <c r="H546" s="54">
        <v>4109250</v>
      </c>
      <c r="I546" s="54">
        <v>4109250</v>
      </c>
      <c r="J546" s="54">
        <v>4109250</v>
      </c>
      <c r="K546" s="54">
        <v>0</v>
      </c>
      <c r="L546" s="54">
        <v>0</v>
      </c>
      <c r="M546" s="54">
        <v>0</v>
      </c>
      <c r="N546" s="54">
        <v>0</v>
      </c>
      <c r="O546" s="54">
        <v>0</v>
      </c>
      <c r="P546" s="191">
        <f>SUM(Cartera[[#This Row],[1_a_8]:[&gt;30]])</f>
        <v>0</v>
      </c>
      <c r="Q546" s="191">
        <f>+Cartera[[#This Row],[9_a_15]]+Cartera[[#This Row],[16_a_22]]+Cartera[[#This Row],[23_a_30]]</f>
        <v>0</v>
      </c>
      <c r="R546" s="191">
        <f>IF(Cartera[[#This Row],[Dias]]&gt;8,Cartera[[#This Row],[Total vencido]],0)</f>
        <v>0</v>
      </c>
      <c r="S546" s="191">
        <f>IF(Cartera[[#This Row],[Mas de 9]]&gt;0,Cartera[[#This Row],[Dias]],0)</f>
        <v>0</v>
      </c>
      <c r="T546" s="191">
        <f>IF(Cartera[[#This Row],[Dias]]&gt;99,Cartera[[#This Row],[Total vencido]],0)</f>
        <v>0</v>
      </c>
      <c r="U546" s="191">
        <f>IF(Cartera[[#This Row],[Mas de 100]]&gt;0,Cartera[[#This Row],[Dias]],0)</f>
        <v>0</v>
      </c>
      <c r="V546" s="191">
        <f>Cartera[[#This Row],[Vencimiento]]-Cartera[[#This Row],[Emision]]</f>
        <v>29.997986111113278</v>
      </c>
      <c r="W54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6" s="204" t="str">
        <f>_xlfn.XLOOKUP(Cartera[[#This Row],[Nombre tercero]],Vendedor[Nombre],Vendedor[Vendedor],"",0,-1)</f>
        <v>WILLIAM DARIO PADILLA</v>
      </c>
      <c r="Y546" s="204"/>
    </row>
    <row r="547" spans="1:25" ht="21" customHeight="1">
      <c r="A547" s="12" t="s">
        <v>143</v>
      </c>
      <c r="B547" s="199" t="s">
        <v>1208</v>
      </c>
      <c r="C547" s="200">
        <v>18537</v>
      </c>
      <c r="D547" s="54">
        <v>4</v>
      </c>
      <c r="E547" s="202">
        <v>46006.543564814812</v>
      </c>
      <c r="F547" s="202">
        <v>46036.54347222222</v>
      </c>
      <c r="G547" s="203">
        <v>0</v>
      </c>
      <c r="H547" s="203">
        <v>420000</v>
      </c>
      <c r="I547" s="203">
        <v>420000</v>
      </c>
      <c r="J547" s="203">
        <v>420000</v>
      </c>
      <c r="K547" s="203">
        <v>0</v>
      </c>
      <c r="L547" s="203">
        <v>0</v>
      </c>
      <c r="M547" s="203">
        <v>0</v>
      </c>
      <c r="N547" s="203">
        <v>0</v>
      </c>
      <c r="O547" s="203">
        <v>0</v>
      </c>
      <c r="P547" s="191">
        <f>SUM(Cartera[[#This Row],[1_a_8]:[&gt;30]])</f>
        <v>0</v>
      </c>
      <c r="Q547" s="191">
        <f>+Cartera[[#This Row],[9_a_15]]+Cartera[[#This Row],[16_a_22]]+Cartera[[#This Row],[23_a_30]]</f>
        <v>0</v>
      </c>
      <c r="R547" s="191">
        <f>IF(Cartera[[#This Row],[Dias]]&gt;8,Cartera[[#This Row],[Total vencido]],0)</f>
        <v>0</v>
      </c>
      <c r="S547" s="191">
        <f>IF(Cartera[[#This Row],[Mas de 9]]&gt;0,Cartera[[#This Row],[Dias]],0)</f>
        <v>0</v>
      </c>
      <c r="T547" s="191">
        <f>IF(Cartera[[#This Row],[Dias]]&gt;99,Cartera[[#This Row],[Total vencido]],0)</f>
        <v>0</v>
      </c>
      <c r="U547" s="191">
        <f>IF(Cartera[[#This Row],[Mas de 100]]&gt;0,Cartera[[#This Row],[Dias]],0)</f>
        <v>0</v>
      </c>
      <c r="V547" s="191">
        <f>Cartera[[#This Row],[Vencimiento]]-Cartera[[#This Row],[Emision]]</f>
        <v>29.999907407407591</v>
      </c>
      <c r="W54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7" s="204" t="str">
        <f>_xlfn.XLOOKUP(Cartera[[#This Row],[Nombre tercero]],Vendedor[Nombre],Vendedor[Vendedor],"",0,-1)</f>
        <v>JORGE PARDO</v>
      </c>
      <c r="Y547" s="204"/>
    </row>
    <row r="548" spans="1:25" ht="21" customHeight="1">
      <c r="A548" s="12" t="s">
        <v>144</v>
      </c>
      <c r="B548" s="199" t="s">
        <v>1210</v>
      </c>
      <c r="C548" s="200">
        <v>19821</v>
      </c>
      <c r="D548" s="54">
        <v>4</v>
      </c>
      <c r="E548" s="202">
        <v>45847.340405092589</v>
      </c>
      <c r="F548" s="202">
        <v>45848.340277777781</v>
      </c>
      <c r="G548" s="203">
        <v>188</v>
      </c>
      <c r="H548" s="203">
        <v>1429450</v>
      </c>
      <c r="I548" s="203">
        <v>1429450</v>
      </c>
      <c r="J548" s="203">
        <v>0</v>
      </c>
      <c r="K548" s="203">
        <v>0</v>
      </c>
      <c r="L548" s="203">
        <v>0</v>
      </c>
      <c r="M548" s="203">
        <v>0</v>
      </c>
      <c r="N548" s="203">
        <v>0</v>
      </c>
      <c r="O548" s="203">
        <v>1429450</v>
      </c>
      <c r="P548" s="191">
        <f>SUM(Cartera[[#This Row],[1_a_8]:[&gt;30]])</f>
        <v>1429450</v>
      </c>
      <c r="Q548" s="191">
        <f>+Cartera[[#This Row],[9_a_15]]+Cartera[[#This Row],[16_a_22]]+Cartera[[#This Row],[23_a_30]]</f>
        <v>0</v>
      </c>
      <c r="R548" s="191">
        <f>IF(Cartera[[#This Row],[Dias]]&gt;8,Cartera[[#This Row],[Total vencido]],0)</f>
        <v>1429450</v>
      </c>
      <c r="S548" s="191">
        <f>IF(Cartera[[#This Row],[Mas de 9]]&gt;0,Cartera[[#This Row],[Dias]],0)</f>
        <v>188</v>
      </c>
      <c r="T548" s="191">
        <f>IF(Cartera[[#This Row],[Dias]]&gt;99,Cartera[[#This Row],[Total vencido]],0)</f>
        <v>1429450</v>
      </c>
      <c r="U548" s="191">
        <f>IF(Cartera[[#This Row],[Mas de 100]]&gt;0,Cartera[[#This Row],[Dias]],0)</f>
        <v>188</v>
      </c>
      <c r="V548" s="191">
        <f>Cartera[[#This Row],[Vencimiento]]-Cartera[[#This Row],[Emision]]</f>
        <v>0.99987268519180361</v>
      </c>
      <c r="W54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8" s="204" t="str">
        <f>_xlfn.XLOOKUP(Cartera[[#This Row],[Nombre tercero]],Vendedor[Nombre],Vendedor[Vendedor],"",0,-1)</f>
        <v>JORGE PARDO</v>
      </c>
      <c r="Y548" s="204"/>
    </row>
    <row r="549" spans="1:25" ht="21" customHeight="1">
      <c r="A549" s="12" t="str">
        <f>+A548</f>
        <v>DOROTEA PARRILA SAS</v>
      </c>
      <c r="B549" s="199" t="s">
        <v>1210</v>
      </c>
      <c r="C549" s="200">
        <v>19849</v>
      </c>
      <c r="D549" s="54">
        <v>4</v>
      </c>
      <c r="E549" s="202">
        <v>45848.346238425926</v>
      </c>
      <c r="F549" s="202">
        <v>45849.343518518515</v>
      </c>
      <c r="G549" s="203">
        <v>187</v>
      </c>
      <c r="H549" s="203">
        <v>1452450</v>
      </c>
      <c r="I549" s="203">
        <v>1452450</v>
      </c>
      <c r="J549" s="203">
        <v>0</v>
      </c>
      <c r="K549" s="203">
        <v>0</v>
      </c>
      <c r="L549" s="203">
        <v>0</v>
      </c>
      <c r="M549" s="203">
        <v>0</v>
      </c>
      <c r="N549" s="203">
        <v>0</v>
      </c>
      <c r="O549" s="203">
        <v>1452450</v>
      </c>
      <c r="P549" s="191">
        <f>SUM(Cartera[[#This Row],[1_a_8]:[&gt;30]])</f>
        <v>1452450</v>
      </c>
      <c r="Q549" s="191">
        <f>+Cartera[[#This Row],[9_a_15]]+Cartera[[#This Row],[16_a_22]]+Cartera[[#This Row],[23_a_30]]</f>
        <v>0</v>
      </c>
      <c r="R549" s="191">
        <f>IF(Cartera[[#This Row],[Dias]]&gt;8,Cartera[[#This Row],[Total vencido]],0)</f>
        <v>1452450</v>
      </c>
      <c r="S549" s="191">
        <f>IF(Cartera[[#This Row],[Mas de 9]]&gt;0,Cartera[[#This Row],[Dias]],0)</f>
        <v>187</v>
      </c>
      <c r="T549" s="191">
        <f>IF(Cartera[[#This Row],[Dias]]&gt;99,Cartera[[#This Row],[Total vencido]],0)</f>
        <v>1452450</v>
      </c>
      <c r="U549" s="191">
        <f>IF(Cartera[[#This Row],[Mas de 100]]&gt;0,Cartera[[#This Row],[Dias]],0)</f>
        <v>187</v>
      </c>
      <c r="V549" s="191">
        <f>Cartera[[#This Row],[Vencimiento]]-Cartera[[#This Row],[Emision]]</f>
        <v>0.99728009258979</v>
      </c>
      <c r="W54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9" s="204" t="str">
        <f>_xlfn.XLOOKUP(Cartera[[#This Row],[Nombre tercero]],Vendedor[Nombre],Vendedor[Vendedor],"",0,-1)</f>
        <v>JORGE PARDO</v>
      </c>
      <c r="Y549" s="204"/>
    </row>
    <row r="550" spans="1:25" ht="21" customHeight="1">
      <c r="A550" s="12" t="str">
        <f>+A549</f>
        <v>DOROTEA PARRILA SAS</v>
      </c>
      <c r="B550" s="199" t="s">
        <v>1210</v>
      </c>
      <c r="C550" s="200">
        <v>20044</v>
      </c>
      <c r="D550" s="54">
        <v>4</v>
      </c>
      <c r="E550" s="202">
        <v>45860.291481481479</v>
      </c>
      <c r="F550" s="202">
        <v>45861.291018518517</v>
      </c>
      <c r="G550" s="203">
        <v>175</v>
      </c>
      <c r="H550" s="203">
        <v>446600</v>
      </c>
      <c r="I550" s="203">
        <v>426600</v>
      </c>
      <c r="J550" s="203">
        <v>0</v>
      </c>
      <c r="K550" s="203">
        <v>0</v>
      </c>
      <c r="L550" s="203">
        <v>0</v>
      </c>
      <c r="M550" s="203">
        <v>0</v>
      </c>
      <c r="N550" s="203">
        <v>0</v>
      </c>
      <c r="O550" s="203">
        <v>426600</v>
      </c>
      <c r="P550" s="191">
        <f>SUM(Cartera[[#This Row],[1_a_8]:[&gt;30]])</f>
        <v>426600</v>
      </c>
      <c r="Q550" s="191">
        <f>+Cartera[[#This Row],[9_a_15]]+Cartera[[#This Row],[16_a_22]]+Cartera[[#This Row],[23_a_30]]</f>
        <v>0</v>
      </c>
      <c r="R550" s="191">
        <f>IF(Cartera[[#This Row],[Dias]]&gt;8,Cartera[[#This Row],[Total vencido]],0)</f>
        <v>426600</v>
      </c>
      <c r="S550" s="191">
        <f>IF(Cartera[[#This Row],[Mas de 9]]&gt;0,Cartera[[#This Row],[Dias]],0)</f>
        <v>175</v>
      </c>
      <c r="T550" s="191">
        <f>IF(Cartera[[#This Row],[Dias]]&gt;99,Cartera[[#This Row],[Total vencido]],0)</f>
        <v>426600</v>
      </c>
      <c r="U550" s="191">
        <f>IF(Cartera[[#This Row],[Mas de 100]]&gt;0,Cartera[[#This Row],[Dias]],0)</f>
        <v>175</v>
      </c>
      <c r="V550" s="191">
        <f>Cartera[[#This Row],[Vencimiento]]-Cartera[[#This Row],[Emision]]</f>
        <v>0.99953703703795327</v>
      </c>
      <c r="W55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0" s="204" t="str">
        <f>_xlfn.XLOOKUP(Cartera[[#This Row],[Nombre tercero]],Vendedor[Nombre],Vendedor[Vendedor],"",0,-1)</f>
        <v>JORGE PARDO</v>
      </c>
      <c r="Y550" s="204"/>
    </row>
    <row r="551" spans="1:25" ht="21" customHeight="1">
      <c r="A551" s="12" t="str">
        <f>+A550</f>
        <v>DOROTEA PARRILA SAS</v>
      </c>
      <c r="B551" s="199" t="s">
        <v>1210</v>
      </c>
      <c r="C551" s="200">
        <v>23709</v>
      </c>
      <c r="D551" s="54">
        <v>4</v>
      </c>
      <c r="E551" s="202">
        <v>46020.278877314813</v>
      </c>
      <c r="F551" s="202">
        <v>46021.27753472222</v>
      </c>
      <c r="G551" s="203">
        <v>15</v>
      </c>
      <c r="H551" s="203">
        <v>2516500</v>
      </c>
      <c r="I551" s="203">
        <v>2516500</v>
      </c>
      <c r="J551" s="203">
        <v>0</v>
      </c>
      <c r="K551" s="203">
        <v>0</v>
      </c>
      <c r="L551" s="203">
        <v>2516500</v>
      </c>
      <c r="M551" s="203">
        <v>0</v>
      </c>
      <c r="N551" s="203">
        <v>0</v>
      </c>
      <c r="O551" s="203">
        <v>0</v>
      </c>
      <c r="P551" s="191">
        <f>SUM(Cartera[[#This Row],[1_a_8]:[&gt;30]])</f>
        <v>2516500</v>
      </c>
      <c r="Q551" s="191">
        <f>+Cartera[[#This Row],[9_a_15]]+Cartera[[#This Row],[16_a_22]]+Cartera[[#This Row],[23_a_30]]</f>
        <v>2516500</v>
      </c>
      <c r="R551" s="191">
        <f>IF(Cartera[[#This Row],[Dias]]&gt;8,Cartera[[#This Row],[Total vencido]],0)</f>
        <v>2516500</v>
      </c>
      <c r="S551" s="191">
        <f>IF(Cartera[[#This Row],[Mas de 9]]&gt;0,Cartera[[#This Row],[Dias]],0)</f>
        <v>15</v>
      </c>
      <c r="T551" s="191">
        <f>IF(Cartera[[#This Row],[Dias]]&gt;99,Cartera[[#This Row],[Total vencido]],0)</f>
        <v>0</v>
      </c>
      <c r="U551" s="191">
        <f>IF(Cartera[[#This Row],[Mas de 100]]&gt;0,Cartera[[#This Row],[Dias]],0)</f>
        <v>0</v>
      </c>
      <c r="V551" s="191">
        <f>Cartera[[#This Row],[Vencimiento]]-Cartera[[#This Row],[Emision]]</f>
        <v>0.9986574074064265</v>
      </c>
      <c r="W55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1" s="204" t="str">
        <f>_xlfn.XLOOKUP(Cartera[[#This Row],[Nombre tercero]],Vendedor[Nombre],Vendedor[Vendedor],"",0,-1)</f>
        <v>JORGE PARDO</v>
      </c>
      <c r="Y551" s="204"/>
    </row>
    <row r="552" spans="1:25" ht="21" customHeight="1">
      <c r="A552" s="12" t="s">
        <v>145</v>
      </c>
      <c r="B552" s="199" t="s">
        <v>1208</v>
      </c>
      <c r="C552" s="200">
        <v>19000</v>
      </c>
      <c r="D552" s="54">
        <v>4</v>
      </c>
      <c r="E552" s="198">
        <v>46021.270960648151</v>
      </c>
      <c r="F552" s="198">
        <v>46025.27034722222</v>
      </c>
      <c r="G552" s="54">
        <v>11</v>
      </c>
      <c r="H552" s="54">
        <v>364800</v>
      </c>
      <c r="I552" s="54">
        <v>364800</v>
      </c>
      <c r="J552" s="54">
        <v>0</v>
      </c>
      <c r="K552" s="54">
        <v>0</v>
      </c>
      <c r="L552" s="54">
        <v>364800</v>
      </c>
      <c r="M552" s="54">
        <v>0</v>
      </c>
      <c r="N552" s="54">
        <v>0</v>
      </c>
      <c r="O552" s="54">
        <v>0</v>
      </c>
      <c r="P552" s="30">
        <f>SUM(Cartera[[#This Row],[1_a_8]:[&gt;30]])</f>
        <v>364800</v>
      </c>
      <c r="Q552" s="30">
        <f>+Cartera[[#This Row],[9_a_15]]+Cartera[[#This Row],[16_a_22]]+Cartera[[#This Row],[23_a_30]]</f>
        <v>364800</v>
      </c>
      <c r="R552" s="30">
        <f>IF(Cartera[[#This Row],[Dias]]&gt;8,Cartera[[#This Row],[Total vencido]],0)</f>
        <v>364800</v>
      </c>
      <c r="S552" s="30">
        <f>IF(Cartera[[#This Row],[Mas de 9]]&gt;0,Cartera[[#This Row],[Dias]],0)</f>
        <v>11</v>
      </c>
      <c r="T552" s="30">
        <f>IF(Cartera[[#This Row],[Dias]]&gt;99,Cartera[[#This Row],[Total vencido]],0)</f>
        <v>0</v>
      </c>
      <c r="U552" s="30">
        <f>IF(Cartera[[#This Row],[Mas de 100]]&gt;0,Cartera[[#This Row],[Dias]],0)</f>
        <v>0</v>
      </c>
      <c r="V552" s="30">
        <f>Cartera[[#This Row],[Vencimiento]]-Cartera[[#This Row],[Emision]]</f>
        <v>3.9993865740689216</v>
      </c>
      <c r="W55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2" s="205" t="str">
        <f>_xlfn.XLOOKUP(Cartera[[#This Row],[Nombre tercero]],Vendedor[Nombre],Vendedor[Vendedor],"",0,-1)</f>
        <v>JORGE PARDO</v>
      </c>
      <c r="Y552" s="204"/>
    </row>
    <row r="553" spans="1:25" ht="21" customHeight="1">
      <c r="A553" s="12" t="s">
        <v>1237</v>
      </c>
      <c r="B553" s="199" t="s">
        <v>1210</v>
      </c>
      <c r="C553" s="200">
        <v>23308</v>
      </c>
      <c r="D553" s="54">
        <v>11</v>
      </c>
      <c r="E553" s="202">
        <v>46008.297592592593</v>
      </c>
      <c r="F553" s="202">
        <v>46038.297476851854</v>
      </c>
      <c r="G553" s="203">
        <v>-2</v>
      </c>
      <c r="H553" s="203">
        <v>799200</v>
      </c>
      <c r="I553" s="203">
        <v>799200</v>
      </c>
      <c r="J553" s="203">
        <v>799200</v>
      </c>
      <c r="K553" s="203">
        <v>0</v>
      </c>
      <c r="L553" s="203">
        <v>0</v>
      </c>
      <c r="M553" s="203">
        <v>0</v>
      </c>
      <c r="N553" s="203">
        <v>0</v>
      </c>
      <c r="O553" s="203">
        <v>0</v>
      </c>
      <c r="P553" s="191">
        <f>SUM(Cartera[[#This Row],[1_a_8]:[&gt;30]])</f>
        <v>0</v>
      </c>
      <c r="Q553" s="191">
        <f>+Cartera[[#This Row],[9_a_15]]+Cartera[[#This Row],[16_a_22]]+Cartera[[#This Row],[23_a_30]]</f>
        <v>0</v>
      </c>
      <c r="R553" s="191">
        <f>IF(Cartera[[#This Row],[Dias]]&gt;8,Cartera[[#This Row],[Total vencido]],0)</f>
        <v>0</v>
      </c>
      <c r="S553" s="191">
        <f>IF(Cartera[[#This Row],[Mas de 9]]&gt;0,Cartera[[#This Row],[Dias]],0)</f>
        <v>0</v>
      </c>
      <c r="T553" s="191">
        <f>IF(Cartera[[#This Row],[Dias]]&gt;99,Cartera[[#This Row],[Total vencido]],0)</f>
        <v>0</v>
      </c>
      <c r="U553" s="191">
        <f>IF(Cartera[[#This Row],[Mas de 100]]&gt;0,Cartera[[#This Row],[Dias]],0)</f>
        <v>0</v>
      </c>
      <c r="V553" s="191">
        <f>Cartera[[#This Row],[Vencimiento]]-Cartera[[#This Row],[Emision]]</f>
        <v>29.999884259261307</v>
      </c>
      <c r="W55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3" s="204" t="str">
        <f>_xlfn.XLOOKUP(Cartera[[#This Row],[Nombre tercero]],Vendedor[Nombre],Vendedor[Vendedor],"",0,-1)</f>
        <v>JENNY ANDREA DIAZ</v>
      </c>
      <c r="Y553" s="204"/>
    </row>
    <row r="554" spans="1:25" ht="21" customHeight="1">
      <c r="A554" s="12" t="str">
        <f>+A553</f>
        <v>DUARTE POSADA VALERIA</v>
      </c>
      <c r="B554" s="228" t="s">
        <v>1210</v>
      </c>
      <c r="C554" s="229">
        <v>23495</v>
      </c>
      <c r="D554" s="230">
        <v>11</v>
      </c>
      <c r="E554" s="231">
        <v>46013.287708333337</v>
      </c>
      <c r="F554" s="231">
        <v>46043.287233796298</v>
      </c>
      <c r="G554" s="232">
        <v>-7</v>
      </c>
      <c r="H554" s="232">
        <v>344400</v>
      </c>
      <c r="I554" s="232">
        <v>344400</v>
      </c>
      <c r="J554" s="232">
        <v>344400</v>
      </c>
      <c r="K554" s="232">
        <v>0</v>
      </c>
      <c r="L554" s="232">
        <v>0</v>
      </c>
      <c r="M554" s="232">
        <v>0</v>
      </c>
      <c r="N554" s="232">
        <v>0</v>
      </c>
      <c r="O554" s="232">
        <v>0</v>
      </c>
      <c r="P554" s="191">
        <f>SUM(Cartera[[#This Row],[1_a_8]:[&gt;30]])</f>
        <v>0</v>
      </c>
      <c r="Q554" s="191">
        <f>+Cartera[[#This Row],[9_a_15]]+Cartera[[#This Row],[16_a_22]]+Cartera[[#This Row],[23_a_30]]</f>
        <v>0</v>
      </c>
      <c r="R554" s="191">
        <f>IF(Cartera[[#This Row],[Dias]]&gt;8,Cartera[[#This Row],[Total vencido]],0)</f>
        <v>0</v>
      </c>
      <c r="S554" s="191">
        <f>IF(Cartera[[#This Row],[Mas de 9]]&gt;0,Cartera[[#This Row],[Dias]],0)</f>
        <v>0</v>
      </c>
      <c r="T554" s="191">
        <f>IF(Cartera[[#This Row],[Dias]]&gt;99,Cartera[[#This Row],[Total vencido]],0)</f>
        <v>0</v>
      </c>
      <c r="U554" s="191">
        <f>IF(Cartera[[#This Row],[Mas de 100]]&gt;0,Cartera[[#This Row],[Dias]],0)</f>
        <v>0</v>
      </c>
      <c r="V554" s="191">
        <f>Cartera[[#This Row],[Vencimiento]]-Cartera[[#This Row],[Emision]]</f>
        <v>29.999525462961174</v>
      </c>
      <c r="W55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4" s="204" t="str">
        <f>_xlfn.XLOOKUP(Cartera[[#This Row],[Nombre tercero]],Vendedor[Nombre],Vendedor[Vendedor],"",0,-1)</f>
        <v>JENNY ANDREA DIAZ</v>
      </c>
      <c r="Y554" s="204"/>
    </row>
    <row r="555" spans="1:25" ht="21" customHeight="1">
      <c r="A555" s="12" t="str">
        <f>+A554</f>
        <v>DUARTE POSADA VALERIA</v>
      </c>
      <c r="B555" s="228" t="s">
        <v>1210</v>
      </c>
      <c r="C555" s="229">
        <v>23753</v>
      </c>
      <c r="D555" s="230">
        <v>11</v>
      </c>
      <c r="E555" s="231">
        <v>46022.252476851849</v>
      </c>
      <c r="F555" s="231">
        <v>46052.252291666664</v>
      </c>
      <c r="G555" s="232">
        <v>-16</v>
      </c>
      <c r="H555" s="232">
        <v>621600</v>
      </c>
      <c r="I555" s="232">
        <v>561600</v>
      </c>
      <c r="J555" s="232">
        <v>561600</v>
      </c>
      <c r="K555" s="232">
        <v>0</v>
      </c>
      <c r="L555" s="232">
        <v>0</v>
      </c>
      <c r="M555" s="232">
        <v>0</v>
      </c>
      <c r="N555" s="232">
        <v>0</v>
      </c>
      <c r="O555" s="232">
        <v>0</v>
      </c>
      <c r="P555" s="191">
        <f>SUM(Cartera[[#This Row],[1_a_8]:[&gt;30]])</f>
        <v>0</v>
      </c>
      <c r="Q555" s="191">
        <f>+Cartera[[#This Row],[9_a_15]]+Cartera[[#This Row],[16_a_22]]+Cartera[[#This Row],[23_a_30]]</f>
        <v>0</v>
      </c>
      <c r="R555" s="191">
        <f>IF(Cartera[[#This Row],[Dias]]&gt;8,Cartera[[#This Row],[Total vencido]],0)</f>
        <v>0</v>
      </c>
      <c r="S555" s="191">
        <f>IF(Cartera[[#This Row],[Mas de 9]]&gt;0,Cartera[[#This Row],[Dias]],0)</f>
        <v>0</v>
      </c>
      <c r="T555" s="191">
        <f>IF(Cartera[[#This Row],[Dias]]&gt;99,Cartera[[#This Row],[Total vencido]],0)</f>
        <v>0</v>
      </c>
      <c r="U555" s="191">
        <f>IF(Cartera[[#This Row],[Mas de 100]]&gt;0,Cartera[[#This Row],[Dias]],0)</f>
        <v>0</v>
      </c>
      <c r="V555" s="191">
        <f>Cartera[[#This Row],[Vencimiento]]-Cartera[[#This Row],[Emision]]</f>
        <v>29.999814814815181</v>
      </c>
      <c r="W55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5" s="204" t="str">
        <f>_xlfn.XLOOKUP(Cartera[[#This Row],[Nombre tercero]],Vendedor[Nombre],Vendedor[Vendedor],"",0,-1)</f>
        <v>JENNY ANDREA DIAZ</v>
      </c>
      <c r="Y555" s="204"/>
    </row>
    <row r="556" spans="1:25" ht="21" customHeight="1">
      <c r="A556" s="221" t="s">
        <v>146</v>
      </c>
      <c r="B556" s="228" t="s">
        <v>1208</v>
      </c>
      <c r="C556" s="229">
        <v>17253</v>
      </c>
      <c r="D556" s="230">
        <v>8</v>
      </c>
      <c r="E556" s="231">
        <v>45966.388449074075</v>
      </c>
      <c r="F556" s="231">
        <v>45996.387789351851</v>
      </c>
      <c r="G556" s="232">
        <v>40</v>
      </c>
      <c r="H556" s="232">
        <v>1006850</v>
      </c>
      <c r="I556" s="232">
        <v>1006850</v>
      </c>
      <c r="J556" s="232">
        <v>0</v>
      </c>
      <c r="K556" s="232">
        <v>0</v>
      </c>
      <c r="L556" s="232">
        <v>0</v>
      </c>
      <c r="M556" s="232">
        <v>0</v>
      </c>
      <c r="N556" s="232">
        <v>0</v>
      </c>
      <c r="O556" s="232">
        <v>1006850</v>
      </c>
      <c r="P556" s="191">
        <f>SUM(Cartera[[#This Row],[1_a_8]:[&gt;30]])</f>
        <v>1006850</v>
      </c>
      <c r="Q556" s="191">
        <f>+Cartera[[#This Row],[9_a_15]]+Cartera[[#This Row],[16_a_22]]+Cartera[[#This Row],[23_a_30]]</f>
        <v>0</v>
      </c>
      <c r="R556" s="191">
        <f>IF(Cartera[[#This Row],[Dias]]&gt;8,Cartera[[#This Row],[Total vencido]],0)</f>
        <v>1006850</v>
      </c>
      <c r="S556" s="191">
        <f>IF(Cartera[[#This Row],[Mas de 9]]&gt;0,Cartera[[#This Row],[Dias]],0)</f>
        <v>40</v>
      </c>
      <c r="T556" s="191">
        <f>IF(Cartera[[#This Row],[Dias]]&gt;99,Cartera[[#This Row],[Total vencido]],0)</f>
        <v>0</v>
      </c>
      <c r="U556" s="191">
        <f>IF(Cartera[[#This Row],[Mas de 100]]&gt;0,Cartera[[#This Row],[Dias]],0)</f>
        <v>0</v>
      </c>
      <c r="V556" s="191">
        <f>Cartera[[#This Row],[Vencimiento]]-Cartera[[#This Row],[Emision]]</f>
        <v>29.999340277776355</v>
      </c>
      <c r="W55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6" s="204" t="str">
        <f>_xlfn.XLOOKUP(Cartera[[#This Row],[Nombre tercero]],Vendedor[Nombre],Vendedor[Vendedor],"",0,-1)</f>
        <v>WILLIAM DARIO PADILLA</v>
      </c>
      <c r="Y556" s="204"/>
    </row>
    <row r="557" spans="1:25" ht="21" customHeight="1">
      <c r="A557" s="12" t="str">
        <f t="shared" ref="A557:A572" si="21">+A556</f>
        <v>DUFLO SERVICIOS INTEGRALES S.A.S.</v>
      </c>
      <c r="B557" s="228" t="s">
        <v>1208</v>
      </c>
      <c r="C557" s="229">
        <v>18020</v>
      </c>
      <c r="D557" s="230">
        <v>8</v>
      </c>
      <c r="E557" s="231">
        <v>45992.258587962962</v>
      </c>
      <c r="F557" s="231">
        <v>46022.25540509259</v>
      </c>
      <c r="G557" s="232">
        <v>14</v>
      </c>
      <c r="H557" s="232">
        <v>984750</v>
      </c>
      <c r="I557" s="232">
        <v>984750</v>
      </c>
      <c r="J557" s="232">
        <v>0</v>
      </c>
      <c r="K557" s="232">
        <v>0</v>
      </c>
      <c r="L557" s="232">
        <v>984750</v>
      </c>
      <c r="M557" s="232">
        <v>0</v>
      </c>
      <c r="N557" s="232">
        <v>0</v>
      </c>
      <c r="O557" s="232">
        <v>0</v>
      </c>
      <c r="P557" s="191">
        <f>SUM(Cartera[[#This Row],[1_a_8]:[&gt;30]])</f>
        <v>984750</v>
      </c>
      <c r="Q557" s="191">
        <f>+Cartera[[#This Row],[9_a_15]]+Cartera[[#This Row],[16_a_22]]+Cartera[[#This Row],[23_a_30]]</f>
        <v>984750</v>
      </c>
      <c r="R557" s="191">
        <f>IF(Cartera[[#This Row],[Dias]]&gt;8,Cartera[[#This Row],[Total vencido]],0)</f>
        <v>984750</v>
      </c>
      <c r="S557" s="191">
        <f>IF(Cartera[[#This Row],[Mas de 9]]&gt;0,Cartera[[#This Row],[Dias]],0)</f>
        <v>14</v>
      </c>
      <c r="T557" s="191">
        <f>IF(Cartera[[#This Row],[Dias]]&gt;99,Cartera[[#This Row],[Total vencido]],0)</f>
        <v>0</v>
      </c>
      <c r="U557" s="191">
        <f>IF(Cartera[[#This Row],[Mas de 100]]&gt;0,Cartera[[#This Row],[Dias]],0)</f>
        <v>0</v>
      </c>
      <c r="V557" s="191">
        <f>Cartera[[#This Row],[Vencimiento]]-Cartera[[#This Row],[Emision]]</f>
        <v>29.996817129627743</v>
      </c>
      <c r="W55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7" s="204" t="str">
        <f>_xlfn.XLOOKUP(Cartera[[#This Row],[Nombre tercero]],Vendedor[Nombre],Vendedor[Vendedor],"",0,-1)</f>
        <v>WILLIAM DARIO PADILLA</v>
      </c>
      <c r="Y557" s="204"/>
    </row>
    <row r="558" spans="1:25" ht="21" customHeight="1">
      <c r="A558" s="12" t="str">
        <f t="shared" si="21"/>
        <v>DUFLO SERVICIOS INTEGRALES S.A.S.</v>
      </c>
      <c r="B558" s="199" t="s">
        <v>1208</v>
      </c>
      <c r="C558" s="200">
        <v>18021</v>
      </c>
      <c r="D558" s="54">
        <v>8</v>
      </c>
      <c r="E558" s="202">
        <v>45992.26158564815</v>
      </c>
      <c r="F558" s="202">
        <v>46022.261412037034</v>
      </c>
      <c r="G558" s="203">
        <v>14</v>
      </c>
      <c r="H558" s="203">
        <v>1701800</v>
      </c>
      <c r="I558" s="203">
        <v>1701800</v>
      </c>
      <c r="J558" s="203">
        <v>0</v>
      </c>
      <c r="K558" s="203">
        <v>0</v>
      </c>
      <c r="L558" s="203">
        <v>1701800</v>
      </c>
      <c r="M558" s="203">
        <v>0</v>
      </c>
      <c r="N558" s="203">
        <v>0</v>
      </c>
      <c r="O558" s="203">
        <v>0</v>
      </c>
      <c r="P558" s="191">
        <f>SUM(Cartera[[#This Row],[1_a_8]:[&gt;30]])</f>
        <v>1701800</v>
      </c>
      <c r="Q558" s="191">
        <f>+Cartera[[#This Row],[9_a_15]]+Cartera[[#This Row],[16_a_22]]+Cartera[[#This Row],[23_a_30]]</f>
        <v>1701800</v>
      </c>
      <c r="R558" s="191">
        <f>IF(Cartera[[#This Row],[Dias]]&gt;8,Cartera[[#This Row],[Total vencido]],0)</f>
        <v>1701800</v>
      </c>
      <c r="S558" s="191">
        <f>IF(Cartera[[#This Row],[Mas de 9]]&gt;0,Cartera[[#This Row],[Dias]],0)</f>
        <v>14</v>
      </c>
      <c r="T558" s="191">
        <f>IF(Cartera[[#This Row],[Dias]]&gt;99,Cartera[[#This Row],[Total vencido]],0)</f>
        <v>0</v>
      </c>
      <c r="U558" s="191">
        <f>IF(Cartera[[#This Row],[Mas de 100]]&gt;0,Cartera[[#This Row],[Dias]],0)</f>
        <v>0</v>
      </c>
      <c r="V558" s="191">
        <f>Cartera[[#This Row],[Vencimiento]]-Cartera[[#This Row],[Emision]]</f>
        <v>29.999826388884685</v>
      </c>
      <c r="W55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8" s="204" t="str">
        <f>_xlfn.XLOOKUP(Cartera[[#This Row],[Nombre tercero]],Vendedor[Nombre],Vendedor[Vendedor],"",0,-1)</f>
        <v>WILLIAM DARIO PADILLA</v>
      </c>
      <c r="Y558" s="204"/>
    </row>
    <row r="559" spans="1:25" ht="21" customHeight="1">
      <c r="A559" s="12" t="str">
        <f t="shared" si="21"/>
        <v>DUFLO SERVICIOS INTEGRALES S.A.S.</v>
      </c>
      <c r="B559" s="199" t="s">
        <v>1208</v>
      </c>
      <c r="C559" s="200">
        <v>18023</v>
      </c>
      <c r="D559" s="54">
        <v>8</v>
      </c>
      <c r="E559" s="198">
        <v>45992.265127314815</v>
      </c>
      <c r="F559" s="198">
        <v>46022.264340277776</v>
      </c>
      <c r="G559" s="54">
        <v>14</v>
      </c>
      <c r="H559" s="54">
        <v>1982750</v>
      </c>
      <c r="I559" s="54">
        <v>1982750</v>
      </c>
      <c r="J559" s="54">
        <v>0</v>
      </c>
      <c r="K559" s="54">
        <v>0</v>
      </c>
      <c r="L559" s="54">
        <v>1982750</v>
      </c>
      <c r="M559" s="54">
        <v>0</v>
      </c>
      <c r="N559" s="54">
        <v>0</v>
      </c>
      <c r="O559" s="54">
        <v>0</v>
      </c>
      <c r="P559" s="30">
        <f>SUM(Cartera[[#This Row],[1_a_8]:[&gt;30]])</f>
        <v>1982750</v>
      </c>
      <c r="Q559" s="22">
        <f>+Cartera[[#This Row],[9_a_15]]+Cartera[[#This Row],[16_a_22]]+Cartera[[#This Row],[23_a_30]]</f>
        <v>1982750</v>
      </c>
      <c r="R559" s="22">
        <f>IF(Cartera[[#This Row],[Dias]]&gt;8,Cartera[[#This Row],[Total vencido]],0)</f>
        <v>1982750</v>
      </c>
      <c r="S559" s="22">
        <f>IF(Cartera[[#This Row],[Mas de 9]]&gt;0,Cartera[[#This Row],[Dias]],0)</f>
        <v>14</v>
      </c>
      <c r="T559" s="30">
        <f>IF(Cartera[[#This Row],[Dias]]&gt;99,Cartera[[#This Row],[Total vencido]],0)</f>
        <v>0</v>
      </c>
      <c r="U559" s="30">
        <f>IF(Cartera[[#This Row],[Mas de 100]]&gt;0,Cartera[[#This Row],[Dias]],0)</f>
        <v>0</v>
      </c>
      <c r="V559" s="31">
        <f>Cartera[[#This Row],[Vencimiento]]-Cartera[[#This Row],[Emision]]</f>
        <v>29.999212962960883</v>
      </c>
      <c r="W55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9" s="205" t="str">
        <f>_xlfn.XLOOKUP(Cartera[[#This Row],[Nombre tercero]],Vendedor[Nombre],Vendedor[Vendedor],"",0,-1)</f>
        <v>WILLIAM DARIO PADILLA</v>
      </c>
      <c r="Y559" s="204"/>
    </row>
    <row r="560" spans="1:25" ht="21" customHeight="1">
      <c r="A560" s="12" t="str">
        <f t="shared" si="21"/>
        <v>DUFLO SERVICIOS INTEGRALES S.A.S.</v>
      </c>
      <c r="B560" s="199" t="s">
        <v>1208</v>
      </c>
      <c r="C560" s="200">
        <v>18029</v>
      </c>
      <c r="D560" s="54">
        <v>8</v>
      </c>
      <c r="E560" s="198">
        <v>45992.280810185184</v>
      </c>
      <c r="F560" s="198">
        <v>46022.277002314811</v>
      </c>
      <c r="G560" s="54">
        <v>14</v>
      </c>
      <c r="H560" s="54">
        <v>1311500</v>
      </c>
      <c r="I560" s="54">
        <v>1311500</v>
      </c>
      <c r="J560" s="54">
        <v>0</v>
      </c>
      <c r="K560" s="54">
        <v>0</v>
      </c>
      <c r="L560" s="54">
        <v>1311500</v>
      </c>
      <c r="M560" s="54">
        <v>0</v>
      </c>
      <c r="N560" s="54">
        <v>0</v>
      </c>
      <c r="O560" s="54">
        <v>0</v>
      </c>
      <c r="P560" s="30">
        <f>SUM(Cartera[[#This Row],[1_a_8]:[&gt;30]])</f>
        <v>1311500</v>
      </c>
      <c r="Q560" s="30">
        <f>+Cartera[[#This Row],[9_a_15]]+Cartera[[#This Row],[16_a_22]]+Cartera[[#This Row],[23_a_30]]</f>
        <v>1311500</v>
      </c>
      <c r="R560" s="30">
        <f>IF(Cartera[[#This Row],[Dias]]&gt;8,Cartera[[#This Row],[Total vencido]],0)</f>
        <v>1311500</v>
      </c>
      <c r="S560" s="30">
        <f>IF(Cartera[[#This Row],[Mas de 9]]&gt;0,Cartera[[#This Row],[Dias]],0)</f>
        <v>14</v>
      </c>
      <c r="T560" s="30">
        <f>IF(Cartera[[#This Row],[Dias]]&gt;99,Cartera[[#This Row],[Total vencido]],0)</f>
        <v>0</v>
      </c>
      <c r="U560" s="30">
        <f>IF(Cartera[[#This Row],[Mas de 100]]&gt;0,Cartera[[#This Row],[Dias]],0)</f>
        <v>0</v>
      </c>
      <c r="V560" s="30">
        <f>Cartera[[#This Row],[Vencimiento]]-Cartera[[#This Row],[Emision]]</f>
        <v>29.996192129627161</v>
      </c>
      <c r="W56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0" s="205" t="str">
        <f>_xlfn.XLOOKUP(Cartera[[#This Row],[Nombre tercero]],Vendedor[Nombre],Vendedor[Vendedor],"",0,-1)</f>
        <v>WILLIAM DARIO PADILLA</v>
      </c>
      <c r="Y560" s="204"/>
    </row>
    <row r="561" spans="1:25" ht="21" customHeight="1">
      <c r="A561" s="12" t="str">
        <f t="shared" si="21"/>
        <v>DUFLO SERVICIOS INTEGRALES S.A.S.</v>
      </c>
      <c r="B561" s="199" t="s">
        <v>1208</v>
      </c>
      <c r="C561" s="200">
        <v>18137</v>
      </c>
      <c r="D561" s="54">
        <v>8</v>
      </c>
      <c r="E561" s="198">
        <v>45994.595509259256</v>
      </c>
      <c r="F561" s="198">
        <v>46024.595104166663</v>
      </c>
      <c r="G561" s="54">
        <v>12</v>
      </c>
      <c r="H561" s="54">
        <v>463500</v>
      </c>
      <c r="I561" s="54">
        <v>322500</v>
      </c>
      <c r="J561" s="54">
        <v>0</v>
      </c>
      <c r="K561" s="54">
        <v>0</v>
      </c>
      <c r="L561" s="54">
        <v>322500</v>
      </c>
      <c r="M561" s="54">
        <v>0</v>
      </c>
      <c r="N561" s="54">
        <v>0</v>
      </c>
      <c r="O561" s="54">
        <v>0</v>
      </c>
      <c r="P561" s="30">
        <f>SUM(Cartera[[#This Row],[1_a_8]:[&gt;30]])</f>
        <v>322500</v>
      </c>
      <c r="Q561" s="30">
        <f>+Cartera[[#This Row],[9_a_15]]+Cartera[[#This Row],[16_a_22]]+Cartera[[#This Row],[23_a_30]]</f>
        <v>322500</v>
      </c>
      <c r="R561" s="30">
        <f>IF(Cartera[[#This Row],[Dias]]&gt;8,Cartera[[#This Row],[Total vencido]],0)</f>
        <v>322500</v>
      </c>
      <c r="S561" s="30">
        <f>IF(Cartera[[#This Row],[Mas de 9]]&gt;0,Cartera[[#This Row],[Dias]],0)</f>
        <v>12</v>
      </c>
      <c r="T561" s="30">
        <f>IF(Cartera[[#This Row],[Dias]]&gt;99,Cartera[[#This Row],[Total vencido]],0)</f>
        <v>0</v>
      </c>
      <c r="U561" s="30">
        <f>IF(Cartera[[#This Row],[Mas de 100]]&gt;0,Cartera[[#This Row],[Dias]],0)</f>
        <v>0</v>
      </c>
      <c r="V561" s="30">
        <f>Cartera[[#This Row],[Vencimiento]]-Cartera[[#This Row],[Emision]]</f>
        <v>29.9995949074073</v>
      </c>
      <c r="W56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1" s="205" t="str">
        <f>_xlfn.XLOOKUP(Cartera[[#This Row],[Nombre tercero]],Vendedor[Nombre],Vendedor[Vendedor],"",0,-1)</f>
        <v>WILLIAM DARIO PADILLA</v>
      </c>
      <c r="Y561" s="204"/>
    </row>
    <row r="562" spans="1:25" ht="21" customHeight="1">
      <c r="A562" s="12" t="str">
        <f t="shared" si="21"/>
        <v>DUFLO SERVICIOS INTEGRALES S.A.S.</v>
      </c>
      <c r="B562" s="199" t="s">
        <v>1208</v>
      </c>
      <c r="C562" s="200">
        <v>18608</v>
      </c>
      <c r="D562" s="54">
        <v>8</v>
      </c>
      <c r="E562" s="198">
        <v>46008.577037037037</v>
      </c>
      <c r="F562" s="198">
        <v>46038.576863425929</v>
      </c>
      <c r="G562" s="54">
        <v>-2</v>
      </c>
      <c r="H562" s="54">
        <v>174150</v>
      </c>
      <c r="I562" s="54">
        <v>174150</v>
      </c>
      <c r="J562" s="54">
        <v>174150</v>
      </c>
      <c r="K562" s="54">
        <v>0</v>
      </c>
      <c r="L562" s="54">
        <v>0</v>
      </c>
      <c r="M562" s="54">
        <v>0</v>
      </c>
      <c r="N562" s="54">
        <v>0</v>
      </c>
      <c r="O562" s="54">
        <v>0</v>
      </c>
      <c r="P562" s="191">
        <f>SUM(Cartera[[#This Row],[1_a_8]:[&gt;30]])</f>
        <v>0</v>
      </c>
      <c r="Q562" s="191">
        <f>+Cartera[[#This Row],[9_a_15]]+Cartera[[#This Row],[16_a_22]]+Cartera[[#This Row],[23_a_30]]</f>
        <v>0</v>
      </c>
      <c r="R562" s="191">
        <f>IF(Cartera[[#This Row],[Dias]]&gt;8,Cartera[[#This Row],[Total vencido]],0)</f>
        <v>0</v>
      </c>
      <c r="S562" s="191">
        <f>IF(Cartera[[#This Row],[Mas de 9]]&gt;0,Cartera[[#This Row],[Dias]],0)</f>
        <v>0</v>
      </c>
      <c r="T562" s="191">
        <f>IF(Cartera[[#This Row],[Dias]]&gt;99,Cartera[[#This Row],[Total vencido]],0)</f>
        <v>0</v>
      </c>
      <c r="U562" s="191">
        <f>IF(Cartera[[#This Row],[Mas de 100]]&gt;0,Cartera[[#This Row],[Dias]],0)</f>
        <v>0</v>
      </c>
      <c r="V562" s="191">
        <f>Cartera[[#This Row],[Vencimiento]]-Cartera[[#This Row],[Emision]]</f>
        <v>29.999826388891961</v>
      </c>
      <c r="W56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2" s="204" t="str">
        <f>_xlfn.XLOOKUP(Cartera[[#This Row],[Nombre tercero]],Vendedor[Nombre],Vendedor[Vendedor],"",0,-1)</f>
        <v>WILLIAM DARIO PADILLA</v>
      </c>
      <c r="Y562" s="204"/>
    </row>
    <row r="563" spans="1:25" ht="21" customHeight="1">
      <c r="A563" s="12" t="str">
        <f t="shared" si="21"/>
        <v>DUFLO SERVICIOS INTEGRALES S.A.S.</v>
      </c>
      <c r="B563" s="199" t="s">
        <v>1208</v>
      </c>
      <c r="C563" s="200">
        <v>18609</v>
      </c>
      <c r="D563" s="54">
        <v>8</v>
      </c>
      <c r="E563" s="202">
        <v>46008.578553240739</v>
      </c>
      <c r="F563" s="202">
        <v>46038.578379629631</v>
      </c>
      <c r="G563" s="203">
        <v>-2</v>
      </c>
      <c r="H563" s="203">
        <v>654600</v>
      </c>
      <c r="I563" s="203">
        <v>440750</v>
      </c>
      <c r="J563" s="203">
        <v>440750</v>
      </c>
      <c r="K563" s="203">
        <v>0</v>
      </c>
      <c r="L563" s="203">
        <v>0</v>
      </c>
      <c r="M563" s="203">
        <v>0</v>
      </c>
      <c r="N563" s="203">
        <v>0</v>
      </c>
      <c r="O563" s="203">
        <v>0</v>
      </c>
      <c r="P563" s="191">
        <f>SUM(Cartera[[#This Row],[1_a_8]:[&gt;30]])</f>
        <v>0</v>
      </c>
      <c r="Q563" s="191">
        <f>+Cartera[[#This Row],[9_a_15]]+Cartera[[#This Row],[16_a_22]]+Cartera[[#This Row],[23_a_30]]</f>
        <v>0</v>
      </c>
      <c r="R563" s="191">
        <f>IF(Cartera[[#This Row],[Dias]]&gt;8,Cartera[[#This Row],[Total vencido]],0)</f>
        <v>0</v>
      </c>
      <c r="S563" s="191">
        <f>IF(Cartera[[#This Row],[Mas de 9]]&gt;0,Cartera[[#This Row],[Dias]],0)</f>
        <v>0</v>
      </c>
      <c r="T563" s="191">
        <f>IF(Cartera[[#This Row],[Dias]]&gt;99,Cartera[[#This Row],[Total vencido]],0)</f>
        <v>0</v>
      </c>
      <c r="U563" s="191">
        <f>IF(Cartera[[#This Row],[Mas de 100]]&gt;0,Cartera[[#This Row],[Dias]],0)</f>
        <v>0</v>
      </c>
      <c r="V563" s="191">
        <f>Cartera[[#This Row],[Vencimiento]]-Cartera[[#This Row],[Emision]]</f>
        <v>29.999826388891961</v>
      </c>
      <c r="W56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3" s="204" t="str">
        <f>_xlfn.XLOOKUP(Cartera[[#This Row],[Nombre tercero]],Vendedor[Nombre],Vendedor[Vendedor],"",0,-1)</f>
        <v>WILLIAM DARIO PADILLA</v>
      </c>
      <c r="Y563" s="204"/>
    </row>
    <row r="564" spans="1:25" ht="21" customHeight="1">
      <c r="A564" s="12" t="str">
        <f t="shared" si="21"/>
        <v>DUFLO SERVICIOS INTEGRALES S.A.S.</v>
      </c>
      <c r="B564" s="199" t="s">
        <v>1208</v>
      </c>
      <c r="C564" s="200">
        <v>18610</v>
      </c>
      <c r="D564" s="54">
        <v>8</v>
      </c>
      <c r="E564" s="202">
        <v>46008.580300925925</v>
      </c>
      <c r="F564" s="202">
        <v>46038.579780092594</v>
      </c>
      <c r="G564" s="203">
        <v>-2</v>
      </c>
      <c r="H564" s="203">
        <v>895300</v>
      </c>
      <c r="I564" s="203">
        <v>895300</v>
      </c>
      <c r="J564" s="203">
        <v>895300</v>
      </c>
      <c r="K564" s="203">
        <v>0</v>
      </c>
      <c r="L564" s="203">
        <v>0</v>
      </c>
      <c r="M564" s="203">
        <v>0</v>
      </c>
      <c r="N564" s="203">
        <v>0</v>
      </c>
      <c r="O564" s="203">
        <v>0</v>
      </c>
      <c r="P564" s="191">
        <f>SUM(Cartera[[#This Row],[1_a_8]:[&gt;30]])</f>
        <v>0</v>
      </c>
      <c r="Q564" s="191">
        <f>+Cartera[[#This Row],[9_a_15]]+Cartera[[#This Row],[16_a_22]]+Cartera[[#This Row],[23_a_30]]</f>
        <v>0</v>
      </c>
      <c r="R564" s="191">
        <f>IF(Cartera[[#This Row],[Dias]]&gt;8,Cartera[[#This Row],[Total vencido]],0)</f>
        <v>0</v>
      </c>
      <c r="S564" s="191">
        <f>IF(Cartera[[#This Row],[Mas de 9]]&gt;0,Cartera[[#This Row],[Dias]],0)</f>
        <v>0</v>
      </c>
      <c r="T564" s="191">
        <f>IF(Cartera[[#This Row],[Dias]]&gt;99,Cartera[[#This Row],[Total vencido]],0)</f>
        <v>0</v>
      </c>
      <c r="U564" s="191">
        <f>IF(Cartera[[#This Row],[Mas de 100]]&gt;0,Cartera[[#This Row],[Dias]],0)</f>
        <v>0</v>
      </c>
      <c r="V564" s="191">
        <f>Cartera[[#This Row],[Vencimiento]]-Cartera[[#This Row],[Emision]]</f>
        <v>29.999479166668607</v>
      </c>
      <c r="W56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4" s="204" t="str">
        <f>_xlfn.XLOOKUP(Cartera[[#This Row],[Nombre tercero]],Vendedor[Nombre],Vendedor[Vendedor],"",0,-1)</f>
        <v>WILLIAM DARIO PADILLA</v>
      </c>
      <c r="Y564" s="204"/>
    </row>
    <row r="565" spans="1:25" ht="21" customHeight="1">
      <c r="A565" s="12" t="str">
        <f t="shared" si="21"/>
        <v>DUFLO SERVICIOS INTEGRALES S.A.S.</v>
      </c>
      <c r="B565" s="199" t="s">
        <v>1208</v>
      </c>
      <c r="C565" s="200">
        <v>18612</v>
      </c>
      <c r="D565" s="54">
        <v>8</v>
      </c>
      <c r="E565" s="202">
        <v>46008.582685185182</v>
      </c>
      <c r="F565" s="202">
        <v>46038.582511574074</v>
      </c>
      <c r="G565" s="203">
        <v>-2</v>
      </c>
      <c r="H565" s="203">
        <v>437550</v>
      </c>
      <c r="I565" s="203">
        <v>437550</v>
      </c>
      <c r="J565" s="203">
        <v>437550</v>
      </c>
      <c r="K565" s="203">
        <v>0</v>
      </c>
      <c r="L565" s="203">
        <v>0</v>
      </c>
      <c r="M565" s="203">
        <v>0</v>
      </c>
      <c r="N565" s="203">
        <v>0</v>
      </c>
      <c r="O565" s="203">
        <v>0</v>
      </c>
      <c r="P565" s="191">
        <f>SUM(Cartera[[#This Row],[1_a_8]:[&gt;30]])</f>
        <v>0</v>
      </c>
      <c r="Q565" s="191">
        <f>+Cartera[[#This Row],[9_a_15]]+Cartera[[#This Row],[16_a_22]]+Cartera[[#This Row],[23_a_30]]</f>
        <v>0</v>
      </c>
      <c r="R565" s="191">
        <f>IF(Cartera[[#This Row],[Dias]]&gt;8,Cartera[[#This Row],[Total vencido]],0)</f>
        <v>0</v>
      </c>
      <c r="S565" s="191">
        <f>IF(Cartera[[#This Row],[Mas de 9]]&gt;0,Cartera[[#This Row],[Dias]],0)</f>
        <v>0</v>
      </c>
      <c r="T565" s="191">
        <f>IF(Cartera[[#This Row],[Dias]]&gt;99,Cartera[[#This Row],[Total vencido]],0)</f>
        <v>0</v>
      </c>
      <c r="U565" s="191">
        <f>IF(Cartera[[#This Row],[Mas de 100]]&gt;0,Cartera[[#This Row],[Dias]],0)</f>
        <v>0</v>
      </c>
      <c r="V565" s="191">
        <f>Cartera[[#This Row],[Vencimiento]]-Cartera[[#This Row],[Emision]]</f>
        <v>29.999826388891961</v>
      </c>
      <c r="W56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5" s="204" t="str">
        <f>_xlfn.XLOOKUP(Cartera[[#This Row],[Nombre tercero]],Vendedor[Nombre],Vendedor[Vendedor],"",0,-1)</f>
        <v>WILLIAM DARIO PADILLA</v>
      </c>
      <c r="Y565" s="204"/>
    </row>
    <row r="566" spans="1:25" ht="21" customHeight="1">
      <c r="A566" s="12" t="str">
        <f t="shared" si="21"/>
        <v>DUFLO SERVICIOS INTEGRALES S.A.S.</v>
      </c>
      <c r="B566" s="199" t="s">
        <v>1208</v>
      </c>
      <c r="C566" s="200">
        <v>18619</v>
      </c>
      <c r="D566" s="54">
        <v>8</v>
      </c>
      <c r="E566" s="202">
        <v>46008.596944444442</v>
      </c>
      <c r="F566" s="202">
        <v>46038.596747685187</v>
      </c>
      <c r="G566" s="203">
        <v>-2</v>
      </c>
      <c r="H566" s="203">
        <v>862550</v>
      </c>
      <c r="I566" s="203">
        <v>862550</v>
      </c>
      <c r="J566" s="203">
        <v>862550</v>
      </c>
      <c r="K566" s="203">
        <v>0</v>
      </c>
      <c r="L566" s="203">
        <v>0</v>
      </c>
      <c r="M566" s="203">
        <v>0</v>
      </c>
      <c r="N566" s="203">
        <v>0</v>
      </c>
      <c r="O566" s="203">
        <v>0</v>
      </c>
      <c r="P566" s="191">
        <f>SUM(Cartera[[#This Row],[1_a_8]:[&gt;30]])</f>
        <v>0</v>
      </c>
      <c r="Q566" s="191">
        <f>+Cartera[[#This Row],[9_a_15]]+Cartera[[#This Row],[16_a_22]]+Cartera[[#This Row],[23_a_30]]</f>
        <v>0</v>
      </c>
      <c r="R566" s="191">
        <f>IF(Cartera[[#This Row],[Dias]]&gt;8,Cartera[[#This Row],[Total vencido]],0)</f>
        <v>0</v>
      </c>
      <c r="S566" s="191">
        <f>IF(Cartera[[#This Row],[Mas de 9]]&gt;0,Cartera[[#This Row],[Dias]],0)</f>
        <v>0</v>
      </c>
      <c r="T566" s="191">
        <f>IF(Cartera[[#This Row],[Dias]]&gt;99,Cartera[[#This Row],[Total vencido]],0)</f>
        <v>0</v>
      </c>
      <c r="U566" s="191">
        <f>IF(Cartera[[#This Row],[Mas de 100]]&gt;0,Cartera[[#This Row],[Dias]],0)</f>
        <v>0</v>
      </c>
      <c r="V566" s="191">
        <f>Cartera[[#This Row],[Vencimiento]]-Cartera[[#This Row],[Emision]]</f>
        <v>29.999803240745678</v>
      </c>
      <c r="W56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6" s="204" t="str">
        <f>_xlfn.XLOOKUP(Cartera[[#This Row],[Nombre tercero]],Vendedor[Nombre],Vendedor[Vendedor],"",0,-1)</f>
        <v>WILLIAM DARIO PADILLA</v>
      </c>
      <c r="Y566" s="204"/>
    </row>
    <row r="567" spans="1:25" ht="21" customHeight="1">
      <c r="A567" s="12" t="str">
        <f t="shared" si="21"/>
        <v>DUFLO SERVICIOS INTEGRALES S.A.S.</v>
      </c>
      <c r="B567" s="199" t="s">
        <v>1208</v>
      </c>
      <c r="C567" s="200">
        <v>18801</v>
      </c>
      <c r="D567" s="54">
        <v>8</v>
      </c>
      <c r="E567" s="198">
        <v>46013.543206018519</v>
      </c>
      <c r="F567" s="198">
        <v>46043.539317129631</v>
      </c>
      <c r="G567" s="54">
        <v>-7</v>
      </c>
      <c r="H567" s="54">
        <v>1142000</v>
      </c>
      <c r="I567" s="54">
        <v>1142000</v>
      </c>
      <c r="J567" s="54">
        <v>1142000</v>
      </c>
      <c r="K567" s="54">
        <v>0</v>
      </c>
      <c r="L567" s="54">
        <v>0</v>
      </c>
      <c r="M567" s="54">
        <v>0</v>
      </c>
      <c r="N567" s="54">
        <v>0</v>
      </c>
      <c r="O567" s="54">
        <v>0</v>
      </c>
      <c r="P567" s="30">
        <f>SUM(Cartera[[#This Row],[1_a_8]:[&gt;30]])</f>
        <v>0</v>
      </c>
      <c r="Q567" s="30">
        <f>+Cartera[[#This Row],[9_a_15]]+Cartera[[#This Row],[16_a_22]]+Cartera[[#This Row],[23_a_30]]</f>
        <v>0</v>
      </c>
      <c r="R567" s="30">
        <f>IF(Cartera[[#This Row],[Dias]]&gt;8,Cartera[[#This Row],[Total vencido]],0)</f>
        <v>0</v>
      </c>
      <c r="S567" s="30">
        <f>IF(Cartera[[#This Row],[Mas de 9]]&gt;0,Cartera[[#This Row],[Dias]],0)</f>
        <v>0</v>
      </c>
      <c r="T567" s="30">
        <f>IF(Cartera[[#This Row],[Dias]]&gt;99,Cartera[[#This Row],[Total vencido]],0)</f>
        <v>0</v>
      </c>
      <c r="U567" s="30">
        <f>IF(Cartera[[#This Row],[Mas de 100]]&gt;0,Cartera[[#This Row],[Dias]],0)</f>
        <v>0</v>
      </c>
      <c r="V567" s="31">
        <f>Cartera[[#This Row],[Vencimiento]]-Cartera[[#This Row],[Emision]]</f>
        <v>29.996111111111531</v>
      </c>
      <c r="W56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7" s="205" t="str">
        <f>_xlfn.XLOOKUP(Cartera[[#This Row],[Nombre tercero]],Vendedor[Nombre],Vendedor[Vendedor],"",0,-1)</f>
        <v>WILLIAM DARIO PADILLA</v>
      </c>
      <c r="Y567" s="204"/>
    </row>
    <row r="568" spans="1:25" ht="21" customHeight="1">
      <c r="A568" s="12" t="str">
        <f t="shared" si="21"/>
        <v>DUFLO SERVICIOS INTEGRALES S.A.S.</v>
      </c>
      <c r="B568" s="199" t="s">
        <v>1208</v>
      </c>
      <c r="C568" s="200">
        <v>18837</v>
      </c>
      <c r="D568" s="54">
        <v>8</v>
      </c>
      <c r="E568" s="198">
        <v>46014.377835648149</v>
      </c>
      <c r="F568" s="198">
        <v>46044.372129629628</v>
      </c>
      <c r="G568" s="54">
        <v>-8</v>
      </c>
      <c r="H568" s="54">
        <v>2368600</v>
      </c>
      <c r="I568" s="54">
        <v>2368600</v>
      </c>
      <c r="J568" s="54">
        <v>2368600</v>
      </c>
      <c r="K568" s="54">
        <v>0</v>
      </c>
      <c r="L568" s="54">
        <v>0</v>
      </c>
      <c r="M568" s="54">
        <v>0</v>
      </c>
      <c r="N568" s="54">
        <v>0</v>
      </c>
      <c r="O568" s="54">
        <v>0</v>
      </c>
      <c r="P568" s="30">
        <f>SUM(Cartera[[#This Row],[1_a_8]:[&gt;30]])</f>
        <v>0</v>
      </c>
      <c r="Q568" s="30">
        <f>+Cartera[[#This Row],[9_a_15]]+Cartera[[#This Row],[16_a_22]]+Cartera[[#This Row],[23_a_30]]</f>
        <v>0</v>
      </c>
      <c r="R568" s="30">
        <f>IF(Cartera[[#This Row],[Dias]]&gt;8,Cartera[[#This Row],[Total vencido]],0)</f>
        <v>0</v>
      </c>
      <c r="S568" s="30">
        <f>IF(Cartera[[#This Row],[Mas de 9]]&gt;0,Cartera[[#This Row],[Dias]],0)</f>
        <v>0</v>
      </c>
      <c r="T568" s="30">
        <f>IF(Cartera[[#This Row],[Dias]]&gt;99,Cartera[[#This Row],[Total vencido]],0)</f>
        <v>0</v>
      </c>
      <c r="U568" s="30">
        <f>IF(Cartera[[#This Row],[Mas de 100]]&gt;0,Cartera[[#This Row],[Dias]],0)</f>
        <v>0</v>
      </c>
      <c r="V568" s="30">
        <f>Cartera[[#This Row],[Vencimiento]]-Cartera[[#This Row],[Emision]]</f>
        <v>29.994293981479132</v>
      </c>
      <c r="W56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8" s="205" t="str">
        <f>_xlfn.XLOOKUP(Cartera[[#This Row],[Nombre tercero]],Vendedor[Nombre],Vendedor[Vendedor],"",0,-1)</f>
        <v>WILLIAM DARIO PADILLA</v>
      </c>
      <c r="Y568" s="204"/>
    </row>
    <row r="569" spans="1:25" ht="21" customHeight="1">
      <c r="A569" s="12" t="str">
        <f t="shared" si="21"/>
        <v>DUFLO SERVICIOS INTEGRALES S.A.S.</v>
      </c>
      <c r="B569" s="199" t="s">
        <v>1208</v>
      </c>
      <c r="C569" s="200">
        <v>18838</v>
      </c>
      <c r="D569" s="54">
        <v>8</v>
      </c>
      <c r="E569" s="198">
        <v>46014.37976851852</v>
      </c>
      <c r="F569" s="198">
        <v>46044.378877314812</v>
      </c>
      <c r="G569" s="54">
        <v>-8</v>
      </c>
      <c r="H569" s="54">
        <v>4020500</v>
      </c>
      <c r="I569" s="54">
        <v>4020500</v>
      </c>
      <c r="J569" s="54">
        <v>4020500</v>
      </c>
      <c r="K569" s="54">
        <v>0</v>
      </c>
      <c r="L569" s="54">
        <v>0</v>
      </c>
      <c r="M569" s="54">
        <v>0</v>
      </c>
      <c r="N569" s="54">
        <v>0</v>
      </c>
      <c r="O569" s="54">
        <v>0</v>
      </c>
      <c r="P569" s="30">
        <f>SUM(Cartera[[#This Row],[1_a_8]:[&gt;30]])</f>
        <v>0</v>
      </c>
      <c r="Q569" s="30">
        <f>+Cartera[[#This Row],[9_a_15]]+Cartera[[#This Row],[16_a_22]]+Cartera[[#This Row],[23_a_30]]</f>
        <v>0</v>
      </c>
      <c r="R569" s="30">
        <f>IF(Cartera[[#This Row],[Dias]]&gt;8,Cartera[[#This Row],[Total vencido]],0)</f>
        <v>0</v>
      </c>
      <c r="S569" s="30">
        <f>IF(Cartera[[#This Row],[Mas de 9]]&gt;0,Cartera[[#This Row],[Dias]],0)</f>
        <v>0</v>
      </c>
      <c r="T569" s="30">
        <f>IF(Cartera[[#This Row],[Dias]]&gt;99,Cartera[[#This Row],[Total vencido]],0)</f>
        <v>0</v>
      </c>
      <c r="U569" s="30">
        <f>IF(Cartera[[#This Row],[Mas de 100]]&gt;0,Cartera[[#This Row],[Dias]],0)</f>
        <v>0</v>
      </c>
      <c r="V569" s="31">
        <f>Cartera[[#This Row],[Vencimiento]]-Cartera[[#This Row],[Emision]]</f>
        <v>29.999108796291694</v>
      </c>
      <c r="W56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9" s="205" t="str">
        <f>_xlfn.XLOOKUP(Cartera[[#This Row],[Nombre tercero]],Vendedor[Nombre],Vendedor[Vendedor],"",0,-1)</f>
        <v>WILLIAM DARIO PADILLA</v>
      </c>
      <c r="Y569" s="204"/>
    </row>
    <row r="570" spans="1:25" ht="21" customHeight="1">
      <c r="A570" s="12" t="str">
        <f t="shared" si="21"/>
        <v>DUFLO SERVICIOS INTEGRALES S.A.S.</v>
      </c>
      <c r="B570" s="199" t="s">
        <v>1208</v>
      </c>
      <c r="C570" s="200">
        <v>18984</v>
      </c>
      <c r="D570" s="54">
        <v>8</v>
      </c>
      <c r="E570" s="198">
        <v>46020.530416666668</v>
      </c>
      <c r="F570" s="198">
        <v>46050.526388888888</v>
      </c>
      <c r="G570" s="54">
        <v>-14</v>
      </c>
      <c r="H570" s="54">
        <v>1102100</v>
      </c>
      <c r="I570" s="54">
        <v>1102100</v>
      </c>
      <c r="J570" s="54">
        <v>1102100</v>
      </c>
      <c r="K570" s="54">
        <v>0</v>
      </c>
      <c r="L570" s="54">
        <v>0</v>
      </c>
      <c r="M570" s="54">
        <v>0</v>
      </c>
      <c r="N570" s="54">
        <v>0</v>
      </c>
      <c r="O570" s="54">
        <v>0</v>
      </c>
      <c r="P570" s="30">
        <f>SUM(Cartera[[#This Row],[1_a_8]:[&gt;30]])</f>
        <v>0</v>
      </c>
      <c r="Q570" s="30">
        <f>+Cartera[[#This Row],[9_a_15]]+Cartera[[#This Row],[16_a_22]]+Cartera[[#This Row],[23_a_30]]</f>
        <v>0</v>
      </c>
      <c r="R570" s="30">
        <f>IF(Cartera[[#This Row],[Dias]]&gt;8,Cartera[[#This Row],[Total vencido]],0)</f>
        <v>0</v>
      </c>
      <c r="S570" s="30">
        <f>IF(Cartera[[#This Row],[Mas de 9]]&gt;0,Cartera[[#This Row],[Dias]],0)</f>
        <v>0</v>
      </c>
      <c r="T570" s="30">
        <f>IF(Cartera[[#This Row],[Dias]]&gt;99,Cartera[[#This Row],[Total vencido]],0)</f>
        <v>0</v>
      </c>
      <c r="U570" s="30">
        <f>IF(Cartera[[#This Row],[Mas de 100]]&gt;0,Cartera[[#This Row],[Dias]],0)</f>
        <v>0</v>
      </c>
      <c r="V570" s="31">
        <f>Cartera[[#This Row],[Vencimiento]]-Cartera[[#This Row],[Emision]]</f>
        <v>29.99597222221928</v>
      </c>
      <c r="W57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0" s="205" t="str">
        <f>_xlfn.XLOOKUP(Cartera[[#This Row],[Nombre tercero]],Vendedor[Nombre],Vendedor[Vendedor],"",0,-1)</f>
        <v>WILLIAM DARIO PADILLA</v>
      </c>
      <c r="Y570" s="204"/>
    </row>
    <row r="571" spans="1:25" ht="21" customHeight="1">
      <c r="A571" s="12" t="str">
        <f t="shared" si="21"/>
        <v>DUFLO SERVICIOS INTEGRALES S.A.S.</v>
      </c>
      <c r="B571" s="199" t="s">
        <v>1208</v>
      </c>
      <c r="C571" s="200">
        <v>18994</v>
      </c>
      <c r="D571" s="54">
        <v>8</v>
      </c>
      <c r="E571" s="198">
        <v>46020.63789351852</v>
      </c>
      <c r="F571" s="198">
        <v>46050.637280092589</v>
      </c>
      <c r="G571" s="54">
        <v>-14</v>
      </c>
      <c r="H571" s="54">
        <v>939100</v>
      </c>
      <c r="I571" s="54">
        <v>939100</v>
      </c>
      <c r="J571" s="54">
        <v>939100</v>
      </c>
      <c r="K571" s="54">
        <v>0</v>
      </c>
      <c r="L571" s="54">
        <v>0</v>
      </c>
      <c r="M571" s="54">
        <v>0</v>
      </c>
      <c r="N571" s="54">
        <v>0</v>
      </c>
      <c r="O571" s="54">
        <v>0</v>
      </c>
      <c r="P571" s="191">
        <f>SUM(Cartera[[#This Row],[1_a_8]:[&gt;30]])</f>
        <v>0</v>
      </c>
      <c r="Q571" s="191">
        <f>+Cartera[[#This Row],[9_a_15]]+Cartera[[#This Row],[16_a_22]]+Cartera[[#This Row],[23_a_30]]</f>
        <v>0</v>
      </c>
      <c r="R571" s="191">
        <f>IF(Cartera[[#This Row],[Dias]]&gt;8,Cartera[[#This Row],[Total vencido]],0)</f>
        <v>0</v>
      </c>
      <c r="S571" s="191">
        <f>IF(Cartera[[#This Row],[Mas de 9]]&gt;0,Cartera[[#This Row],[Dias]],0)</f>
        <v>0</v>
      </c>
      <c r="T571" s="191">
        <f>IF(Cartera[[#This Row],[Dias]]&gt;99,Cartera[[#This Row],[Total vencido]],0)</f>
        <v>0</v>
      </c>
      <c r="U571" s="191">
        <f>IF(Cartera[[#This Row],[Mas de 100]]&gt;0,Cartera[[#This Row],[Dias]],0)</f>
        <v>0</v>
      </c>
      <c r="V571" s="191">
        <f>Cartera[[#This Row],[Vencimiento]]-Cartera[[#This Row],[Emision]]</f>
        <v>29.999386574068922</v>
      </c>
      <c r="W57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1" s="204" t="str">
        <f>_xlfn.XLOOKUP(Cartera[[#This Row],[Nombre tercero]],Vendedor[Nombre],Vendedor[Vendedor],"",0,-1)</f>
        <v>WILLIAM DARIO PADILLA</v>
      </c>
      <c r="Y571" s="204"/>
    </row>
    <row r="572" spans="1:25" ht="21" customHeight="1">
      <c r="A572" s="12" t="str">
        <f t="shared" si="21"/>
        <v>DUFLO SERVICIOS INTEGRALES S.A.S.</v>
      </c>
      <c r="B572" s="199" t="s">
        <v>1208</v>
      </c>
      <c r="C572" s="200">
        <v>18998</v>
      </c>
      <c r="D572" s="54">
        <v>8</v>
      </c>
      <c r="E572" s="198">
        <v>46021.26048611111</v>
      </c>
      <c r="F572" s="198">
        <v>46051.258680555555</v>
      </c>
      <c r="G572" s="54">
        <v>-15</v>
      </c>
      <c r="H572" s="54">
        <v>1190450</v>
      </c>
      <c r="I572" s="54">
        <v>1190450</v>
      </c>
      <c r="J572" s="54">
        <v>1190450</v>
      </c>
      <c r="K572" s="54">
        <v>0</v>
      </c>
      <c r="L572" s="54">
        <v>0</v>
      </c>
      <c r="M572" s="54">
        <v>0</v>
      </c>
      <c r="N572" s="54">
        <v>0</v>
      </c>
      <c r="O572" s="54">
        <v>0</v>
      </c>
      <c r="P572" s="30">
        <f>SUM(Cartera[[#This Row],[1_a_8]:[&gt;30]])</f>
        <v>0</v>
      </c>
      <c r="Q572" s="30">
        <f>+Cartera[[#This Row],[9_a_15]]+Cartera[[#This Row],[16_a_22]]+Cartera[[#This Row],[23_a_30]]</f>
        <v>0</v>
      </c>
      <c r="R572" s="30">
        <f>IF(Cartera[[#This Row],[Dias]]&gt;8,Cartera[[#This Row],[Total vencido]],0)</f>
        <v>0</v>
      </c>
      <c r="S572" s="30">
        <f>IF(Cartera[[#This Row],[Mas de 9]]&gt;0,Cartera[[#This Row],[Dias]],0)</f>
        <v>0</v>
      </c>
      <c r="T572" s="30">
        <f>IF(Cartera[[#This Row],[Dias]]&gt;99,Cartera[[#This Row],[Total vencido]],0)</f>
        <v>0</v>
      </c>
      <c r="U572" s="30">
        <f>IF(Cartera[[#This Row],[Mas de 100]]&gt;0,Cartera[[#This Row],[Dias]],0)</f>
        <v>0</v>
      </c>
      <c r="V572" s="31">
        <f>Cartera[[#This Row],[Vencimiento]]-Cartera[[#This Row],[Emision]]</f>
        <v>29.99819444444438</v>
      </c>
      <c r="W57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2" s="205" t="str">
        <f>_xlfn.XLOOKUP(Cartera[[#This Row],[Nombre tercero]],Vendedor[Nombre],Vendedor[Vendedor],"",0,-1)</f>
        <v>WILLIAM DARIO PADILLA</v>
      </c>
      <c r="Y572" s="204"/>
    </row>
    <row r="573" spans="1:25" ht="21" customHeight="1">
      <c r="A573" s="12" t="s">
        <v>148</v>
      </c>
      <c r="B573" s="199" t="s">
        <v>1210</v>
      </c>
      <c r="C573" s="200">
        <v>16362</v>
      </c>
      <c r="D573" s="54">
        <v>1</v>
      </c>
      <c r="E573" s="202">
        <v>45606.313587962963</v>
      </c>
      <c r="F573" s="202">
        <v>45607.313587962963</v>
      </c>
      <c r="G573" s="203">
        <v>429</v>
      </c>
      <c r="H573" s="203">
        <v>358750</v>
      </c>
      <c r="I573" s="203">
        <v>358750</v>
      </c>
      <c r="J573" s="203">
        <v>0</v>
      </c>
      <c r="K573" s="203">
        <v>0</v>
      </c>
      <c r="L573" s="203">
        <v>0</v>
      </c>
      <c r="M573" s="203">
        <v>0</v>
      </c>
      <c r="N573" s="203">
        <v>0</v>
      </c>
      <c r="O573" s="203">
        <v>358750</v>
      </c>
      <c r="P573" s="191">
        <f>SUM(Cartera[[#This Row],[1_a_8]:[&gt;30]])</f>
        <v>358750</v>
      </c>
      <c r="Q573" s="191">
        <f>+Cartera[[#This Row],[9_a_15]]+Cartera[[#This Row],[16_a_22]]+Cartera[[#This Row],[23_a_30]]</f>
        <v>0</v>
      </c>
      <c r="R573" s="191">
        <f>IF(Cartera[[#This Row],[Dias]]&gt;8,Cartera[[#This Row],[Total vencido]],0)</f>
        <v>358750</v>
      </c>
      <c r="S573" s="191">
        <f>IF(Cartera[[#This Row],[Mas de 9]]&gt;0,Cartera[[#This Row],[Dias]],0)</f>
        <v>429</v>
      </c>
      <c r="T573" s="191">
        <f>IF(Cartera[[#This Row],[Dias]]&gt;99,Cartera[[#This Row],[Total vencido]],0)</f>
        <v>358750</v>
      </c>
      <c r="U573" s="191">
        <f>IF(Cartera[[#This Row],[Mas de 100]]&gt;0,Cartera[[#This Row],[Dias]],0)</f>
        <v>429</v>
      </c>
      <c r="V573" s="191">
        <f>Cartera[[#This Row],[Vencimiento]]-Cartera[[#This Row],[Emision]]</f>
        <v>1</v>
      </c>
      <c r="W57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3" s="204" t="str">
        <f>_xlfn.XLOOKUP(Cartera[[#This Row],[Nombre tercero]],Vendedor[Nombre],Vendedor[Vendedor],"",0,-1)</f>
        <v>ANGELA SILVESTRE</v>
      </c>
      <c r="Y573" s="204"/>
    </row>
    <row r="574" spans="1:25" ht="21" customHeight="1">
      <c r="A574" s="221" t="s">
        <v>139</v>
      </c>
      <c r="B574" s="228" t="s">
        <v>1210</v>
      </c>
      <c r="C574" s="229">
        <v>20000</v>
      </c>
      <c r="D574" s="230">
        <v>1</v>
      </c>
      <c r="E574" s="231">
        <v>45856.334120370368</v>
      </c>
      <c r="F574" s="231">
        <v>45871.334120370368</v>
      </c>
      <c r="G574" s="232">
        <v>165</v>
      </c>
      <c r="H574" s="232">
        <v>1167600</v>
      </c>
      <c r="I574" s="232">
        <v>790300</v>
      </c>
      <c r="J574" s="232">
        <v>0</v>
      </c>
      <c r="K574" s="232">
        <v>0</v>
      </c>
      <c r="L574" s="232">
        <v>0</v>
      </c>
      <c r="M574" s="232">
        <v>0</v>
      </c>
      <c r="N574" s="232">
        <v>0</v>
      </c>
      <c r="O574" s="232">
        <v>790300</v>
      </c>
      <c r="P574" s="191">
        <f>SUM(Cartera[[#This Row],[1_a_8]:[&gt;30]])</f>
        <v>790300</v>
      </c>
      <c r="Q574" s="191">
        <f>+Cartera[[#This Row],[9_a_15]]+Cartera[[#This Row],[16_a_22]]+Cartera[[#This Row],[23_a_30]]</f>
        <v>0</v>
      </c>
      <c r="R574" s="191">
        <f>IF(Cartera[[#This Row],[Dias]]&gt;8,Cartera[[#This Row],[Total vencido]],0)</f>
        <v>790300</v>
      </c>
      <c r="S574" s="191">
        <f>IF(Cartera[[#This Row],[Mas de 9]]&gt;0,Cartera[[#This Row],[Dias]],0)</f>
        <v>165</v>
      </c>
      <c r="T574" s="191">
        <f>IF(Cartera[[#This Row],[Dias]]&gt;99,Cartera[[#This Row],[Total vencido]],0)</f>
        <v>790300</v>
      </c>
      <c r="U574" s="191">
        <f>IF(Cartera[[#This Row],[Mas de 100]]&gt;0,Cartera[[#This Row],[Dias]],0)</f>
        <v>165</v>
      </c>
      <c r="V574" s="191">
        <f>Cartera[[#This Row],[Vencimiento]]-Cartera[[#This Row],[Emision]]</f>
        <v>15</v>
      </c>
      <c r="W57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4" s="204" t="str">
        <f>_xlfn.XLOOKUP(Cartera[[#This Row],[Nombre tercero]],Vendedor[Nombre],Vendedor[Vendedor],"",0,-1)</f>
        <v>ANGELA SILVESTRE</v>
      </c>
      <c r="Y574" s="204"/>
    </row>
    <row r="575" spans="1:25" ht="21" customHeight="1">
      <c r="A575" s="12" t="s">
        <v>1546</v>
      </c>
      <c r="B575" s="199" t="s">
        <v>1210</v>
      </c>
      <c r="C575" s="200">
        <v>22774</v>
      </c>
      <c r="D575" s="54">
        <v>0</v>
      </c>
      <c r="E575" s="198">
        <v>45990.265601851854</v>
      </c>
      <c r="F575" s="198">
        <v>45991.265497685185</v>
      </c>
      <c r="G575" s="54">
        <v>45</v>
      </c>
      <c r="H575" s="54">
        <v>421260</v>
      </c>
      <c r="I575" s="54">
        <v>421260</v>
      </c>
      <c r="J575" s="54">
        <v>0</v>
      </c>
      <c r="K575" s="54">
        <v>0</v>
      </c>
      <c r="L575" s="54">
        <v>0</v>
      </c>
      <c r="M575" s="54">
        <v>0</v>
      </c>
      <c r="N575" s="54">
        <v>0</v>
      </c>
      <c r="O575" s="54">
        <v>421260</v>
      </c>
      <c r="P575" s="30">
        <f>SUM(Cartera[[#This Row],[1_a_8]:[&gt;30]])</f>
        <v>421260</v>
      </c>
      <c r="Q575" s="30">
        <f>+Cartera[[#This Row],[9_a_15]]+Cartera[[#This Row],[16_a_22]]+Cartera[[#This Row],[23_a_30]]</f>
        <v>0</v>
      </c>
      <c r="R575" s="30">
        <f>IF(Cartera[[#This Row],[Dias]]&gt;8,Cartera[[#This Row],[Total vencido]],0)</f>
        <v>421260</v>
      </c>
      <c r="S575" s="30">
        <f>IF(Cartera[[#This Row],[Mas de 9]]&gt;0,Cartera[[#This Row],[Dias]],0)</f>
        <v>45</v>
      </c>
      <c r="T575" s="30">
        <f>IF(Cartera[[#This Row],[Dias]]&gt;99,Cartera[[#This Row],[Total vencido]],0)</f>
        <v>0</v>
      </c>
      <c r="U575" s="30">
        <f>IF(Cartera[[#This Row],[Mas de 100]]&gt;0,Cartera[[#This Row],[Dias]],0)</f>
        <v>0</v>
      </c>
      <c r="V575" s="31">
        <f>Cartera[[#This Row],[Vencimiento]]-Cartera[[#This Row],[Emision]]</f>
        <v>0.999895833330811</v>
      </c>
      <c r="W57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5" s="205" t="str">
        <f>_xlfn.XLOOKUP(Cartera[[#This Row],[Nombre tercero]],Vendedor[Nombre],Vendedor[Vendedor],"",0,-1)</f>
        <v>ANGELA SILVESTRE</v>
      </c>
      <c r="Y575" s="204"/>
    </row>
    <row r="576" spans="1:25" ht="21" customHeight="1">
      <c r="A576" s="12" t="s">
        <v>538</v>
      </c>
      <c r="B576" s="199" t="s">
        <v>1208</v>
      </c>
      <c r="C576" s="200">
        <v>18929</v>
      </c>
      <c r="D576" s="54">
        <v>4</v>
      </c>
      <c r="E576" s="198">
        <v>46018.379236111112</v>
      </c>
      <c r="F576" s="198">
        <v>46019.37903935185</v>
      </c>
      <c r="G576" s="54">
        <v>17</v>
      </c>
      <c r="H576" s="54">
        <v>58599.98</v>
      </c>
      <c r="I576" s="54">
        <v>58599.98</v>
      </c>
      <c r="J576" s="54">
        <v>0</v>
      </c>
      <c r="K576" s="54">
        <v>0</v>
      </c>
      <c r="L576" s="54">
        <v>0</v>
      </c>
      <c r="M576" s="54">
        <v>58599.98</v>
      </c>
      <c r="N576" s="54">
        <v>0</v>
      </c>
      <c r="O576" s="54">
        <v>0</v>
      </c>
      <c r="P576" s="30">
        <f>SUM(Cartera[[#This Row],[1_a_8]:[&gt;30]])</f>
        <v>58599.98</v>
      </c>
      <c r="Q576" s="30">
        <f>+Cartera[[#This Row],[9_a_15]]+Cartera[[#This Row],[16_a_22]]+Cartera[[#This Row],[23_a_30]]</f>
        <v>58599.98</v>
      </c>
      <c r="R576" s="30">
        <f>IF(Cartera[[#This Row],[Dias]]&gt;8,Cartera[[#This Row],[Total vencido]],0)</f>
        <v>58599.98</v>
      </c>
      <c r="S576" s="30">
        <f>IF(Cartera[[#This Row],[Mas de 9]]&gt;0,Cartera[[#This Row],[Dias]],0)</f>
        <v>17</v>
      </c>
      <c r="T576" s="30">
        <f>IF(Cartera[[#This Row],[Dias]]&gt;99,Cartera[[#This Row],[Total vencido]],0)</f>
        <v>0</v>
      </c>
      <c r="U576" s="30">
        <f>IF(Cartera[[#This Row],[Mas de 100]]&gt;0,Cartera[[#This Row],[Dias]],0)</f>
        <v>0</v>
      </c>
      <c r="V576" s="30">
        <f>Cartera[[#This Row],[Vencimiento]]-Cartera[[#This Row],[Emision]]</f>
        <v>0.99980324073840166</v>
      </c>
      <c r="W57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6" s="205" t="str">
        <f>_xlfn.XLOOKUP(Cartera[[#This Row],[Nombre tercero]],Vendedor[Nombre],Vendedor[Vendedor],"",0,-1)</f>
        <v>JORGE PARDO</v>
      </c>
      <c r="Y576" s="204"/>
    </row>
    <row r="577" spans="1:25" ht="21" customHeight="1">
      <c r="A577" s="12" t="str">
        <f>+A576</f>
        <v>ESTRATEGIKAS COMUNICACION &amp; ENDOMARKETING SAS</v>
      </c>
      <c r="B577" s="199" t="s">
        <v>1208</v>
      </c>
      <c r="C577" s="200">
        <v>18950</v>
      </c>
      <c r="D577" s="54">
        <v>4</v>
      </c>
      <c r="E577" s="198">
        <v>46018.527939814812</v>
      </c>
      <c r="F577" s="198">
        <v>46019.527685185189</v>
      </c>
      <c r="G577" s="54">
        <v>17</v>
      </c>
      <c r="H577" s="54">
        <v>447100</v>
      </c>
      <c r="I577" s="54">
        <v>447100</v>
      </c>
      <c r="J577" s="54">
        <v>0</v>
      </c>
      <c r="K577" s="54">
        <v>0</v>
      </c>
      <c r="L577" s="54">
        <v>0</v>
      </c>
      <c r="M577" s="54">
        <v>447100</v>
      </c>
      <c r="N577" s="54">
        <v>0</v>
      </c>
      <c r="O577" s="54">
        <v>0</v>
      </c>
      <c r="P577" s="30">
        <f>SUM(Cartera[[#This Row],[1_a_8]:[&gt;30]])</f>
        <v>447100</v>
      </c>
      <c r="Q577" s="30">
        <f>+Cartera[[#This Row],[9_a_15]]+Cartera[[#This Row],[16_a_22]]+Cartera[[#This Row],[23_a_30]]</f>
        <v>447100</v>
      </c>
      <c r="R577" s="30">
        <f>IF(Cartera[[#This Row],[Dias]]&gt;8,Cartera[[#This Row],[Total vencido]],0)</f>
        <v>447100</v>
      </c>
      <c r="S577" s="30">
        <f>IF(Cartera[[#This Row],[Mas de 9]]&gt;0,Cartera[[#This Row],[Dias]],0)</f>
        <v>17</v>
      </c>
      <c r="T577" s="30">
        <f>IF(Cartera[[#This Row],[Dias]]&gt;99,Cartera[[#This Row],[Total vencido]],0)</f>
        <v>0</v>
      </c>
      <c r="U577" s="30">
        <f>IF(Cartera[[#This Row],[Mas de 100]]&gt;0,Cartera[[#This Row],[Dias]],0)</f>
        <v>0</v>
      </c>
      <c r="V577" s="30">
        <f>Cartera[[#This Row],[Vencimiento]]-Cartera[[#This Row],[Emision]]</f>
        <v>0.99974537037633127</v>
      </c>
      <c r="W57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7" s="205" t="str">
        <f>_xlfn.XLOOKUP(Cartera[[#This Row],[Nombre tercero]],Vendedor[Nombre],Vendedor[Vendedor],"",0,-1)</f>
        <v>JORGE PARDO</v>
      </c>
      <c r="Y577" s="204"/>
    </row>
    <row r="578" spans="1:25" ht="21" customHeight="1">
      <c r="A578" s="221" t="s">
        <v>1388</v>
      </c>
      <c r="B578" s="228" t="s">
        <v>1210</v>
      </c>
      <c r="C578" s="229">
        <v>23363</v>
      </c>
      <c r="D578" s="230">
        <v>12</v>
      </c>
      <c r="E578" s="231">
        <v>46009.383935185186</v>
      </c>
      <c r="F578" s="231">
        <v>46017.383252314816</v>
      </c>
      <c r="G578" s="232">
        <v>19</v>
      </c>
      <c r="H578" s="232">
        <v>369200</v>
      </c>
      <c r="I578" s="232">
        <v>369200</v>
      </c>
      <c r="J578" s="232">
        <v>0</v>
      </c>
      <c r="K578" s="232">
        <v>0</v>
      </c>
      <c r="L578" s="232">
        <v>0</v>
      </c>
      <c r="M578" s="232">
        <v>369200</v>
      </c>
      <c r="N578" s="232">
        <v>0</v>
      </c>
      <c r="O578" s="232">
        <v>0</v>
      </c>
      <c r="P578" s="191">
        <f>SUM(Cartera[[#This Row],[1_a_8]:[&gt;30]])</f>
        <v>369200</v>
      </c>
      <c r="Q578" s="191">
        <f>+Cartera[[#This Row],[9_a_15]]+Cartera[[#This Row],[16_a_22]]+Cartera[[#This Row],[23_a_30]]</f>
        <v>369200</v>
      </c>
      <c r="R578" s="191">
        <f>IF(Cartera[[#This Row],[Dias]]&gt;8,Cartera[[#This Row],[Total vencido]],0)</f>
        <v>369200</v>
      </c>
      <c r="S578" s="191">
        <f>IF(Cartera[[#This Row],[Mas de 9]]&gt;0,Cartera[[#This Row],[Dias]],0)</f>
        <v>19</v>
      </c>
      <c r="T578" s="191">
        <f>IF(Cartera[[#This Row],[Dias]]&gt;99,Cartera[[#This Row],[Total vencido]],0)</f>
        <v>0</v>
      </c>
      <c r="U578" s="191">
        <f>IF(Cartera[[#This Row],[Mas de 100]]&gt;0,Cartera[[#This Row],[Dias]],0)</f>
        <v>0</v>
      </c>
      <c r="V578" s="191">
        <f>Cartera[[#This Row],[Vencimiento]]-Cartera[[#This Row],[Emision]]</f>
        <v>7.9993171296300716</v>
      </c>
      <c r="W57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8" s="204" t="str">
        <f>_xlfn.XLOOKUP(Cartera[[#This Row],[Nombre tercero]],Vendedor[Nombre],Vendedor[Vendedor],"",0,-1)</f>
        <v>JENNIFER GONZALEZ TRIANA</v>
      </c>
      <c r="Y578" s="204"/>
    </row>
    <row r="579" spans="1:25" ht="21" customHeight="1">
      <c r="A579" s="12" t="str">
        <f>+A578</f>
        <v>EVLOGIA SAS</v>
      </c>
      <c r="B579" s="199" t="s">
        <v>1210</v>
      </c>
      <c r="C579" s="200">
        <v>23368</v>
      </c>
      <c r="D579" s="54">
        <v>12</v>
      </c>
      <c r="E579" s="202">
        <v>46010.248252314814</v>
      </c>
      <c r="F579" s="202">
        <v>46018.230555555558</v>
      </c>
      <c r="G579" s="203">
        <v>18</v>
      </c>
      <c r="H579" s="203">
        <v>499200</v>
      </c>
      <c r="I579" s="203">
        <v>499200</v>
      </c>
      <c r="J579" s="203">
        <v>0</v>
      </c>
      <c r="K579" s="203">
        <v>0</v>
      </c>
      <c r="L579" s="203">
        <v>0</v>
      </c>
      <c r="M579" s="203">
        <v>499200</v>
      </c>
      <c r="N579" s="203">
        <v>0</v>
      </c>
      <c r="O579" s="203">
        <v>0</v>
      </c>
      <c r="P579" s="191">
        <f>SUM(Cartera[[#This Row],[1_a_8]:[&gt;30]])</f>
        <v>499200</v>
      </c>
      <c r="Q579" s="191">
        <f>+Cartera[[#This Row],[9_a_15]]+Cartera[[#This Row],[16_a_22]]+Cartera[[#This Row],[23_a_30]]</f>
        <v>499200</v>
      </c>
      <c r="R579" s="191">
        <f>IF(Cartera[[#This Row],[Dias]]&gt;8,Cartera[[#This Row],[Total vencido]],0)</f>
        <v>499200</v>
      </c>
      <c r="S579" s="191">
        <f>IF(Cartera[[#This Row],[Mas de 9]]&gt;0,Cartera[[#This Row],[Dias]],0)</f>
        <v>18</v>
      </c>
      <c r="T579" s="191">
        <f>IF(Cartera[[#This Row],[Dias]]&gt;99,Cartera[[#This Row],[Total vencido]],0)</f>
        <v>0</v>
      </c>
      <c r="U579" s="191">
        <f>IF(Cartera[[#This Row],[Mas de 100]]&gt;0,Cartera[[#This Row],[Dias]],0)</f>
        <v>0</v>
      </c>
      <c r="V579" s="191">
        <f>Cartera[[#This Row],[Vencimiento]]-Cartera[[#This Row],[Emision]]</f>
        <v>7.9823032407439314</v>
      </c>
      <c r="W5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9" s="204" t="str">
        <f>_xlfn.XLOOKUP(Cartera[[#This Row],[Nombre tercero]],Vendedor[Nombre],Vendedor[Vendedor],"",0,-1)</f>
        <v>JENNIFER GONZALEZ TRIANA</v>
      </c>
      <c r="Y579" s="204"/>
    </row>
    <row r="580" spans="1:25" ht="21" customHeight="1">
      <c r="A580" s="12" t="str">
        <f>+A579</f>
        <v>EVLOGIA SAS</v>
      </c>
      <c r="B580" s="199" t="s">
        <v>1210</v>
      </c>
      <c r="C580" s="200">
        <v>23591</v>
      </c>
      <c r="D580" s="54">
        <v>12</v>
      </c>
      <c r="E580" s="202">
        <v>46015.350775462961</v>
      </c>
      <c r="F580" s="202">
        <v>46023.335844907408</v>
      </c>
      <c r="G580" s="203">
        <v>13</v>
      </c>
      <c r="H580" s="203">
        <v>214200</v>
      </c>
      <c r="I580" s="203">
        <v>214200</v>
      </c>
      <c r="J580" s="203">
        <v>0</v>
      </c>
      <c r="K580" s="203">
        <v>0</v>
      </c>
      <c r="L580" s="203">
        <v>214200</v>
      </c>
      <c r="M580" s="203">
        <v>0</v>
      </c>
      <c r="N580" s="203">
        <v>0</v>
      </c>
      <c r="O580" s="203">
        <v>0</v>
      </c>
      <c r="P580" s="191">
        <f>SUM(Cartera[[#This Row],[1_a_8]:[&gt;30]])</f>
        <v>214200</v>
      </c>
      <c r="Q580" s="191">
        <f>+Cartera[[#This Row],[9_a_15]]+Cartera[[#This Row],[16_a_22]]+Cartera[[#This Row],[23_a_30]]</f>
        <v>214200</v>
      </c>
      <c r="R580" s="191">
        <f>IF(Cartera[[#This Row],[Dias]]&gt;8,Cartera[[#This Row],[Total vencido]],0)</f>
        <v>214200</v>
      </c>
      <c r="S580" s="191">
        <f>IF(Cartera[[#This Row],[Mas de 9]]&gt;0,Cartera[[#This Row],[Dias]],0)</f>
        <v>13</v>
      </c>
      <c r="T580" s="191">
        <f>IF(Cartera[[#This Row],[Dias]]&gt;99,Cartera[[#This Row],[Total vencido]],0)</f>
        <v>0</v>
      </c>
      <c r="U580" s="191">
        <f>IF(Cartera[[#This Row],[Mas de 100]]&gt;0,Cartera[[#This Row],[Dias]],0)</f>
        <v>0</v>
      </c>
      <c r="V580" s="191">
        <f>Cartera[[#This Row],[Vencimiento]]-Cartera[[#This Row],[Emision]]</f>
        <v>7.9850694444467081</v>
      </c>
      <c r="W58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0" s="204" t="str">
        <f>_xlfn.XLOOKUP(Cartera[[#This Row],[Nombre tercero]],Vendedor[Nombre],Vendedor[Vendedor],"",0,-1)</f>
        <v>JENNIFER GONZALEZ TRIANA</v>
      </c>
      <c r="Y580" s="204"/>
    </row>
    <row r="581" spans="1:25" ht="21" customHeight="1">
      <c r="A581" s="12" t="s">
        <v>1417</v>
      </c>
      <c r="B581" s="199" t="s">
        <v>1208</v>
      </c>
      <c r="C581" s="200">
        <v>18673</v>
      </c>
      <c r="D581" s="54">
        <v>4</v>
      </c>
      <c r="E581" s="202">
        <v>46009.654907407406</v>
      </c>
      <c r="F581" s="202">
        <v>46017.654062499998</v>
      </c>
      <c r="G581" s="203">
        <v>19</v>
      </c>
      <c r="H581" s="203">
        <v>1220400</v>
      </c>
      <c r="I581" s="203">
        <v>1220400</v>
      </c>
      <c r="J581" s="203">
        <v>0</v>
      </c>
      <c r="K581" s="203">
        <v>0</v>
      </c>
      <c r="L581" s="203">
        <v>0</v>
      </c>
      <c r="M581" s="203">
        <v>1220400</v>
      </c>
      <c r="N581" s="203">
        <v>0</v>
      </c>
      <c r="O581" s="203">
        <v>0</v>
      </c>
      <c r="P581" s="191">
        <f>SUM(Cartera[[#This Row],[1_a_8]:[&gt;30]])</f>
        <v>1220400</v>
      </c>
      <c r="Q581" s="191">
        <f>+Cartera[[#This Row],[9_a_15]]+Cartera[[#This Row],[16_a_22]]+Cartera[[#This Row],[23_a_30]]</f>
        <v>1220400</v>
      </c>
      <c r="R581" s="191">
        <f>IF(Cartera[[#This Row],[Dias]]&gt;8,Cartera[[#This Row],[Total vencido]],0)</f>
        <v>1220400</v>
      </c>
      <c r="S581" s="191">
        <f>IF(Cartera[[#This Row],[Mas de 9]]&gt;0,Cartera[[#This Row],[Dias]],0)</f>
        <v>19</v>
      </c>
      <c r="T581" s="191">
        <f>IF(Cartera[[#This Row],[Dias]]&gt;99,Cartera[[#This Row],[Total vencido]],0)</f>
        <v>0</v>
      </c>
      <c r="U581" s="191">
        <f>IF(Cartera[[#This Row],[Mas de 100]]&gt;0,Cartera[[#This Row],[Dias]],0)</f>
        <v>0</v>
      </c>
      <c r="V581" s="191">
        <f>Cartera[[#This Row],[Vencimiento]]-Cartera[[#This Row],[Emision]]</f>
        <v>7.9991550925915362</v>
      </c>
      <c r="W58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1" s="204" t="str">
        <f>_xlfn.XLOOKUP(Cartera[[#This Row],[Nombre tercero]],Vendedor[Nombre],Vendedor[Vendedor],"",0,-1)</f>
        <v>JORGE PARDO</v>
      </c>
      <c r="Y581" s="204"/>
    </row>
    <row r="582" spans="1:25" ht="21" customHeight="1">
      <c r="A582" s="12" t="str">
        <f>+A581</f>
        <v>FAMOUS BBQ SAS</v>
      </c>
      <c r="B582" s="199" t="s">
        <v>1208</v>
      </c>
      <c r="C582" s="200">
        <v>18674</v>
      </c>
      <c r="D582" s="54">
        <v>4</v>
      </c>
      <c r="E582" s="202">
        <v>46009.658842592595</v>
      </c>
      <c r="F582" s="202">
        <v>46017.658645833333</v>
      </c>
      <c r="G582" s="203">
        <v>19</v>
      </c>
      <c r="H582" s="203">
        <v>1125600</v>
      </c>
      <c r="I582" s="203">
        <v>1125600</v>
      </c>
      <c r="J582" s="203">
        <v>0</v>
      </c>
      <c r="K582" s="203">
        <v>0</v>
      </c>
      <c r="L582" s="203">
        <v>0</v>
      </c>
      <c r="M582" s="203">
        <v>1125600</v>
      </c>
      <c r="N582" s="203">
        <v>0</v>
      </c>
      <c r="O582" s="203">
        <v>0</v>
      </c>
      <c r="P582" s="191">
        <f>SUM(Cartera[[#This Row],[1_a_8]:[&gt;30]])</f>
        <v>1125600</v>
      </c>
      <c r="Q582" s="191">
        <f>+Cartera[[#This Row],[9_a_15]]+Cartera[[#This Row],[16_a_22]]+Cartera[[#This Row],[23_a_30]]</f>
        <v>1125600</v>
      </c>
      <c r="R582" s="191">
        <f>IF(Cartera[[#This Row],[Dias]]&gt;8,Cartera[[#This Row],[Total vencido]],0)</f>
        <v>1125600</v>
      </c>
      <c r="S582" s="191">
        <f>IF(Cartera[[#This Row],[Mas de 9]]&gt;0,Cartera[[#This Row],[Dias]],0)</f>
        <v>19</v>
      </c>
      <c r="T582" s="191">
        <f>IF(Cartera[[#This Row],[Dias]]&gt;99,Cartera[[#This Row],[Total vencido]],0)</f>
        <v>0</v>
      </c>
      <c r="U582" s="191">
        <f>IF(Cartera[[#This Row],[Mas de 100]]&gt;0,Cartera[[#This Row],[Dias]],0)</f>
        <v>0</v>
      </c>
      <c r="V582" s="191">
        <f>Cartera[[#This Row],[Vencimiento]]-Cartera[[#This Row],[Emision]]</f>
        <v>7.9998032407384017</v>
      </c>
      <c r="W58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2" s="204" t="str">
        <f>_xlfn.XLOOKUP(Cartera[[#This Row],[Nombre tercero]],Vendedor[Nombre],Vendedor[Vendedor],"",0,-1)</f>
        <v>JORGE PARDO</v>
      </c>
      <c r="Y582" s="204"/>
    </row>
    <row r="583" spans="1:25" ht="21" customHeight="1">
      <c r="A583" s="12" t="str">
        <f>+A582</f>
        <v>FAMOUS BBQ SAS</v>
      </c>
      <c r="B583" s="199" t="s">
        <v>1208</v>
      </c>
      <c r="C583" s="200">
        <v>18684</v>
      </c>
      <c r="D583" s="54">
        <v>4</v>
      </c>
      <c r="E583" s="202">
        <v>46010.284375000003</v>
      </c>
      <c r="F583" s="202">
        <v>46018.281018518515</v>
      </c>
      <c r="G583" s="203">
        <v>18</v>
      </c>
      <c r="H583" s="203">
        <v>445500</v>
      </c>
      <c r="I583" s="203">
        <v>438210</v>
      </c>
      <c r="J583" s="203">
        <v>0</v>
      </c>
      <c r="K583" s="203">
        <v>0</v>
      </c>
      <c r="L583" s="203">
        <v>0</v>
      </c>
      <c r="M583" s="203">
        <v>438210</v>
      </c>
      <c r="N583" s="203">
        <v>0</v>
      </c>
      <c r="O583" s="203">
        <v>0</v>
      </c>
      <c r="P583" s="191">
        <f>SUM(Cartera[[#This Row],[1_a_8]:[&gt;30]])</f>
        <v>438210</v>
      </c>
      <c r="Q583" s="191">
        <f>+Cartera[[#This Row],[9_a_15]]+Cartera[[#This Row],[16_a_22]]+Cartera[[#This Row],[23_a_30]]</f>
        <v>438210</v>
      </c>
      <c r="R583" s="191">
        <f>IF(Cartera[[#This Row],[Dias]]&gt;8,Cartera[[#This Row],[Total vencido]],0)</f>
        <v>438210</v>
      </c>
      <c r="S583" s="191">
        <f>IF(Cartera[[#This Row],[Mas de 9]]&gt;0,Cartera[[#This Row],[Dias]],0)</f>
        <v>18</v>
      </c>
      <c r="T583" s="191">
        <f>IF(Cartera[[#This Row],[Dias]]&gt;99,Cartera[[#This Row],[Total vencido]],0)</f>
        <v>0</v>
      </c>
      <c r="U583" s="191">
        <f>IF(Cartera[[#This Row],[Mas de 100]]&gt;0,Cartera[[#This Row],[Dias]],0)</f>
        <v>0</v>
      </c>
      <c r="V583" s="191">
        <f>Cartera[[#This Row],[Vencimiento]]-Cartera[[#This Row],[Emision]]</f>
        <v>7.9966435185124283</v>
      </c>
      <c r="W58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3" s="204" t="str">
        <f>_xlfn.XLOOKUP(Cartera[[#This Row],[Nombre tercero]],Vendedor[Nombre],Vendedor[Vendedor],"",0,-1)</f>
        <v>JORGE PARDO</v>
      </c>
      <c r="Y583" s="204"/>
    </row>
    <row r="584" spans="1:25" ht="21" customHeight="1">
      <c r="A584" s="12" t="str">
        <f>+A583</f>
        <v>FAMOUS BBQ SAS</v>
      </c>
      <c r="B584" s="199" t="s">
        <v>1208</v>
      </c>
      <c r="C584" s="200">
        <v>18860</v>
      </c>
      <c r="D584" s="54">
        <v>4</v>
      </c>
      <c r="E584" s="198">
        <v>46014.545949074076</v>
      </c>
      <c r="F584" s="198">
        <v>46022.545729166668</v>
      </c>
      <c r="G584" s="54">
        <v>14</v>
      </c>
      <c r="H584" s="54">
        <v>2073600</v>
      </c>
      <c r="I584" s="54">
        <v>2073600</v>
      </c>
      <c r="J584" s="54">
        <v>0</v>
      </c>
      <c r="K584" s="54">
        <v>0</v>
      </c>
      <c r="L584" s="54">
        <v>2073600</v>
      </c>
      <c r="M584" s="54">
        <v>0</v>
      </c>
      <c r="N584" s="54">
        <v>0</v>
      </c>
      <c r="O584" s="54">
        <v>0</v>
      </c>
      <c r="P584" s="191">
        <f>SUM(Cartera[[#This Row],[1_a_8]:[&gt;30]])</f>
        <v>2073600</v>
      </c>
      <c r="Q584" s="191">
        <f>+Cartera[[#This Row],[9_a_15]]+Cartera[[#This Row],[16_a_22]]+Cartera[[#This Row],[23_a_30]]</f>
        <v>2073600</v>
      </c>
      <c r="R584" s="191">
        <f>IF(Cartera[[#This Row],[Dias]]&gt;8,Cartera[[#This Row],[Total vencido]],0)</f>
        <v>2073600</v>
      </c>
      <c r="S584" s="191">
        <f>IF(Cartera[[#This Row],[Mas de 9]]&gt;0,Cartera[[#This Row],[Dias]],0)</f>
        <v>14</v>
      </c>
      <c r="T584" s="191">
        <f>IF(Cartera[[#This Row],[Dias]]&gt;99,Cartera[[#This Row],[Total vencido]],0)</f>
        <v>0</v>
      </c>
      <c r="U584" s="191">
        <f>IF(Cartera[[#This Row],[Mas de 100]]&gt;0,Cartera[[#This Row],[Dias]],0)</f>
        <v>0</v>
      </c>
      <c r="V584" s="191">
        <f>Cartera[[#This Row],[Vencimiento]]-Cartera[[#This Row],[Emision]]</f>
        <v>7.9997800925921183</v>
      </c>
      <c r="W58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4" s="204" t="str">
        <f>_xlfn.XLOOKUP(Cartera[[#This Row],[Nombre tercero]],Vendedor[Nombre],Vendedor[Vendedor],"",0,-1)</f>
        <v>JORGE PARDO</v>
      </c>
      <c r="Y584" s="204"/>
    </row>
    <row r="585" spans="1:25" ht="21" customHeight="1">
      <c r="A585" s="12" t="s">
        <v>551</v>
      </c>
      <c r="B585" s="199" t="s">
        <v>1208</v>
      </c>
      <c r="C585" s="200">
        <v>15790</v>
      </c>
      <c r="D585" s="54">
        <v>4</v>
      </c>
      <c r="E585" s="202">
        <v>45912.580601851849</v>
      </c>
      <c r="F585" s="202">
        <v>45942.579687500001</v>
      </c>
      <c r="G585" s="203">
        <v>94</v>
      </c>
      <c r="H585" s="203">
        <v>1640230</v>
      </c>
      <c r="I585" s="203">
        <v>129150</v>
      </c>
      <c r="J585" s="203">
        <v>0</v>
      </c>
      <c r="K585" s="203">
        <v>0</v>
      </c>
      <c r="L585" s="203">
        <v>0</v>
      </c>
      <c r="M585" s="203">
        <v>0</v>
      </c>
      <c r="N585" s="203">
        <v>0</v>
      </c>
      <c r="O585" s="203">
        <v>129150</v>
      </c>
      <c r="P585" s="191">
        <f>SUM(Cartera[[#This Row],[1_a_8]:[&gt;30]])</f>
        <v>129150</v>
      </c>
      <c r="Q585" s="191">
        <f>+Cartera[[#This Row],[9_a_15]]+Cartera[[#This Row],[16_a_22]]+Cartera[[#This Row],[23_a_30]]</f>
        <v>0</v>
      </c>
      <c r="R585" s="191">
        <f>IF(Cartera[[#This Row],[Dias]]&gt;8,Cartera[[#This Row],[Total vencido]],0)</f>
        <v>129150</v>
      </c>
      <c r="S585" s="191">
        <f>IF(Cartera[[#This Row],[Mas de 9]]&gt;0,Cartera[[#This Row],[Dias]],0)</f>
        <v>94</v>
      </c>
      <c r="T585" s="191">
        <f>IF(Cartera[[#This Row],[Dias]]&gt;99,Cartera[[#This Row],[Total vencido]],0)</f>
        <v>0</v>
      </c>
      <c r="U585" s="191">
        <f>IF(Cartera[[#This Row],[Mas de 100]]&gt;0,Cartera[[#This Row],[Dias]],0)</f>
        <v>0</v>
      </c>
      <c r="V585" s="191">
        <f>Cartera[[#This Row],[Vencimiento]]-Cartera[[#This Row],[Emision]]</f>
        <v>29.999085648152686</v>
      </c>
      <c r="W58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5" s="204" t="str">
        <f>_xlfn.XLOOKUP(Cartera[[#This Row],[Nombre tercero]],Vendedor[Nombre],Vendedor[Vendedor],"",0,-1)</f>
        <v>JORGE PARDO</v>
      </c>
      <c r="Y585" s="204"/>
    </row>
    <row r="586" spans="1:25" ht="21" customHeight="1">
      <c r="A586" s="12" t="str">
        <f>+A585</f>
        <v>FF SMOKE HOUSE SAS</v>
      </c>
      <c r="B586" s="199" t="s">
        <v>1208</v>
      </c>
      <c r="C586" s="200">
        <v>15986</v>
      </c>
      <c r="D586" s="54">
        <v>4</v>
      </c>
      <c r="E586" s="202">
        <v>45920.28696759259</v>
      </c>
      <c r="F586" s="202">
        <v>45950.28634259259</v>
      </c>
      <c r="G586" s="203">
        <v>86</v>
      </c>
      <c r="H586" s="203">
        <v>1584200</v>
      </c>
      <c r="I586" s="203">
        <v>1584200</v>
      </c>
      <c r="J586" s="203">
        <v>0</v>
      </c>
      <c r="K586" s="203">
        <v>0</v>
      </c>
      <c r="L586" s="203">
        <v>0</v>
      </c>
      <c r="M586" s="203">
        <v>0</v>
      </c>
      <c r="N586" s="203">
        <v>0</v>
      </c>
      <c r="O586" s="203">
        <v>1584200</v>
      </c>
      <c r="P586" s="191">
        <f>SUM(Cartera[[#This Row],[1_a_8]:[&gt;30]])</f>
        <v>1584200</v>
      </c>
      <c r="Q586" s="191">
        <f>+Cartera[[#This Row],[9_a_15]]+Cartera[[#This Row],[16_a_22]]+Cartera[[#This Row],[23_a_30]]</f>
        <v>0</v>
      </c>
      <c r="R586" s="191">
        <f>IF(Cartera[[#This Row],[Dias]]&gt;8,Cartera[[#This Row],[Total vencido]],0)</f>
        <v>1584200</v>
      </c>
      <c r="S586" s="191">
        <f>IF(Cartera[[#This Row],[Mas de 9]]&gt;0,Cartera[[#This Row],[Dias]],0)</f>
        <v>86</v>
      </c>
      <c r="T586" s="191">
        <f>IF(Cartera[[#This Row],[Dias]]&gt;99,Cartera[[#This Row],[Total vencido]],0)</f>
        <v>0</v>
      </c>
      <c r="U586" s="191">
        <f>IF(Cartera[[#This Row],[Mas de 100]]&gt;0,Cartera[[#This Row],[Dias]],0)</f>
        <v>0</v>
      </c>
      <c r="V586" s="191">
        <f>Cartera[[#This Row],[Vencimiento]]-Cartera[[#This Row],[Emision]]</f>
        <v>29.999374999999418</v>
      </c>
      <c r="W58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6" s="204" t="str">
        <f>_xlfn.XLOOKUP(Cartera[[#This Row],[Nombre tercero]],Vendedor[Nombre],Vendedor[Vendedor],"",0,-1)</f>
        <v>JORGE PARDO</v>
      </c>
      <c r="Y586" s="204"/>
    </row>
    <row r="587" spans="1:25" ht="21" customHeight="1">
      <c r="A587" s="12" t="str">
        <f>+A586</f>
        <v>FF SMOKE HOUSE SAS</v>
      </c>
      <c r="B587" s="199" t="s">
        <v>1208</v>
      </c>
      <c r="C587" s="200">
        <v>16507</v>
      </c>
      <c r="D587" s="54">
        <v>4</v>
      </c>
      <c r="E587" s="202">
        <v>45938.547233796293</v>
      </c>
      <c r="F587" s="202">
        <v>45968.547164351854</v>
      </c>
      <c r="G587" s="203">
        <v>68</v>
      </c>
      <c r="H587" s="203">
        <v>1746400</v>
      </c>
      <c r="I587" s="203">
        <v>1746400</v>
      </c>
      <c r="J587" s="203">
        <v>0</v>
      </c>
      <c r="K587" s="203">
        <v>0</v>
      </c>
      <c r="L587" s="203">
        <v>0</v>
      </c>
      <c r="M587" s="203">
        <v>0</v>
      </c>
      <c r="N587" s="203">
        <v>0</v>
      </c>
      <c r="O587" s="203">
        <v>1746400</v>
      </c>
      <c r="P587" s="191">
        <f>SUM(Cartera[[#This Row],[1_a_8]:[&gt;30]])</f>
        <v>1746400</v>
      </c>
      <c r="Q587" s="191">
        <f>+Cartera[[#This Row],[9_a_15]]+Cartera[[#This Row],[16_a_22]]+Cartera[[#This Row],[23_a_30]]</f>
        <v>0</v>
      </c>
      <c r="R587" s="191">
        <f>IF(Cartera[[#This Row],[Dias]]&gt;8,Cartera[[#This Row],[Total vencido]],0)</f>
        <v>1746400</v>
      </c>
      <c r="S587" s="191">
        <f>IF(Cartera[[#This Row],[Mas de 9]]&gt;0,Cartera[[#This Row],[Dias]],0)</f>
        <v>68</v>
      </c>
      <c r="T587" s="191">
        <f>IF(Cartera[[#This Row],[Dias]]&gt;99,Cartera[[#This Row],[Total vencido]],0)</f>
        <v>0</v>
      </c>
      <c r="U587" s="191">
        <f>IF(Cartera[[#This Row],[Mas de 100]]&gt;0,Cartera[[#This Row],[Dias]],0)</f>
        <v>0</v>
      </c>
      <c r="V587" s="191">
        <f>Cartera[[#This Row],[Vencimiento]]-Cartera[[#This Row],[Emision]]</f>
        <v>29.99993055556115</v>
      </c>
      <c r="W58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7" s="204" t="str">
        <f>_xlfn.XLOOKUP(Cartera[[#This Row],[Nombre tercero]],Vendedor[Nombre],Vendedor[Vendedor],"",0,-1)</f>
        <v>JORGE PARDO</v>
      </c>
      <c r="Y587" s="204"/>
    </row>
    <row r="588" spans="1:25" ht="21" customHeight="1">
      <c r="A588" s="12" t="s">
        <v>1390</v>
      </c>
      <c r="B588" s="199" t="s">
        <v>1208</v>
      </c>
      <c r="C588" s="200">
        <v>17047</v>
      </c>
      <c r="D588" s="54">
        <v>8</v>
      </c>
      <c r="E588" s="198">
        <v>45958.549259259256</v>
      </c>
      <c r="F588" s="198">
        <v>45966.549097222225</v>
      </c>
      <c r="G588" s="54">
        <v>70</v>
      </c>
      <c r="H588" s="54">
        <v>1093900</v>
      </c>
      <c r="I588" s="54">
        <v>1093900</v>
      </c>
      <c r="J588" s="54">
        <v>0</v>
      </c>
      <c r="K588" s="54">
        <v>0</v>
      </c>
      <c r="L588" s="54">
        <v>0</v>
      </c>
      <c r="M588" s="54">
        <v>0</v>
      </c>
      <c r="N588" s="54">
        <v>0</v>
      </c>
      <c r="O588" s="54">
        <v>1093900</v>
      </c>
      <c r="P588" s="191">
        <f>SUM(Cartera[[#This Row],[1_a_8]:[&gt;30]])</f>
        <v>1093900</v>
      </c>
      <c r="Q588" s="191">
        <f>+Cartera[[#This Row],[9_a_15]]+Cartera[[#This Row],[16_a_22]]+Cartera[[#This Row],[23_a_30]]</f>
        <v>0</v>
      </c>
      <c r="R588" s="191">
        <f>IF(Cartera[[#This Row],[Dias]]&gt;8,Cartera[[#This Row],[Total vencido]],0)</f>
        <v>1093900</v>
      </c>
      <c r="S588" s="191">
        <f>IF(Cartera[[#This Row],[Mas de 9]]&gt;0,Cartera[[#This Row],[Dias]],0)</f>
        <v>70</v>
      </c>
      <c r="T588" s="191">
        <f>IF(Cartera[[#This Row],[Dias]]&gt;99,Cartera[[#This Row],[Total vencido]],0)</f>
        <v>0</v>
      </c>
      <c r="U588" s="191">
        <f>IF(Cartera[[#This Row],[Mas de 100]]&gt;0,Cartera[[#This Row],[Dias]],0)</f>
        <v>0</v>
      </c>
      <c r="V588" s="191">
        <f>Cartera[[#This Row],[Vencimiento]]-Cartera[[#This Row],[Emision]]</f>
        <v>7.9998379629687406</v>
      </c>
      <c r="W58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8" s="204" t="str">
        <f>_xlfn.XLOOKUP(Cartera[[#This Row],[Nombre tercero]],Vendedor[Nombre],Vendedor[Vendedor],"",0,-1)</f>
        <v>WILLIAM DARIO PADILLA</v>
      </c>
      <c r="Y588" s="204"/>
    </row>
    <row r="589" spans="1:25" ht="21" customHeight="1">
      <c r="A589" s="12" t="str">
        <f>+A588</f>
        <v>FOOD FANS SAS</v>
      </c>
      <c r="B589" s="199" t="s">
        <v>1208</v>
      </c>
      <c r="C589" s="200">
        <v>17439</v>
      </c>
      <c r="D589" s="54">
        <v>8</v>
      </c>
      <c r="E589" s="198">
        <v>45972.280219907407</v>
      </c>
      <c r="F589" s="198">
        <v>45980.246006944442</v>
      </c>
      <c r="G589" s="54">
        <v>56</v>
      </c>
      <c r="H589" s="54">
        <v>1395600</v>
      </c>
      <c r="I589" s="54">
        <v>1395600</v>
      </c>
      <c r="J589" s="54">
        <v>0</v>
      </c>
      <c r="K589" s="54">
        <v>0</v>
      </c>
      <c r="L589" s="54">
        <v>0</v>
      </c>
      <c r="M589" s="54">
        <v>0</v>
      </c>
      <c r="N589" s="54">
        <v>0</v>
      </c>
      <c r="O589" s="54">
        <v>1395600</v>
      </c>
      <c r="P589" s="30">
        <f>SUM(Cartera[[#This Row],[1_a_8]:[&gt;30]])</f>
        <v>1395600</v>
      </c>
      <c r="Q589" s="30">
        <f>+Cartera[[#This Row],[9_a_15]]+Cartera[[#This Row],[16_a_22]]+Cartera[[#This Row],[23_a_30]]</f>
        <v>0</v>
      </c>
      <c r="R589" s="30">
        <f>IF(Cartera[[#This Row],[Dias]]&gt;8,Cartera[[#This Row],[Total vencido]],0)</f>
        <v>1395600</v>
      </c>
      <c r="S589" s="30">
        <f>IF(Cartera[[#This Row],[Mas de 9]]&gt;0,Cartera[[#This Row],[Dias]],0)</f>
        <v>56</v>
      </c>
      <c r="T589" s="30">
        <f>IF(Cartera[[#This Row],[Dias]]&gt;99,Cartera[[#This Row],[Total vencido]],0)</f>
        <v>0</v>
      </c>
      <c r="U589" s="30">
        <f>IF(Cartera[[#This Row],[Mas de 100]]&gt;0,Cartera[[#This Row],[Dias]],0)</f>
        <v>0</v>
      </c>
      <c r="V589" s="30">
        <f>Cartera[[#This Row],[Vencimiento]]-Cartera[[#This Row],[Emision]]</f>
        <v>7.965787037035625</v>
      </c>
      <c r="W58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9" s="205" t="str">
        <f>_xlfn.XLOOKUP(Cartera[[#This Row],[Nombre tercero]],Vendedor[Nombre],Vendedor[Vendedor],"",0,-1)</f>
        <v>WILLIAM DARIO PADILLA</v>
      </c>
      <c r="Y589" s="204"/>
    </row>
    <row r="590" spans="1:25" ht="21" customHeight="1">
      <c r="A590" s="12" t="str">
        <f>+A589</f>
        <v>FOOD FANS SAS</v>
      </c>
      <c r="B590" s="199" t="s">
        <v>1208</v>
      </c>
      <c r="C590" s="200">
        <v>17599</v>
      </c>
      <c r="D590" s="54">
        <v>8</v>
      </c>
      <c r="E590" s="202">
        <v>45976.490127314813</v>
      </c>
      <c r="F590" s="202">
        <v>45984.489548611113</v>
      </c>
      <c r="G590" s="203">
        <v>52</v>
      </c>
      <c r="H590" s="203">
        <v>1205460</v>
      </c>
      <c r="I590" s="203">
        <v>1205460</v>
      </c>
      <c r="J590" s="203">
        <v>0</v>
      </c>
      <c r="K590" s="203">
        <v>0</v>
      </c>
      <c r="L590" s="203">
        <v>0</v>
      </c>
      <c r="M590" s="203">
        <v>0</v>
      </c>
      <c r="N590" s="203">
        <v>0</v>
      </c>
      <c r="O590" s="203">
        <v>1205460</v>
      </c>
      <c r="P590" s="191">
        <f>SUM(Cartera[[#This Row],[1_a_8]:[&gt;30]])</f>
        <v>1205460</v>
      </c>
      <c r="Q590" s="191">
        <f>+Cartera[[#This Row],[9_a_15]]+Cartera[[#This Row],[16_a_22]]+Cartera[[#This Row],[23_a_30]]</f>
        <v>0</v>
      </c>
      <c r="R590" s="191">
        <f>IF(Cartera[[#This Row],[Dias]]&gt;8,Cartera[[#This Row],[Total vencido]],0)</f>
        <v>1205460</v>
      </c>
      <c r="S590" s="191">
        <f>IF(Cartera[[#This Row],[Mas de 9]]&gt;0,Cartera[[#This Row],[Dias]],0)</f>
        <v>52</v>
      </c>
      <c r="T590" s="191">
        <f>IF(Cartera[[#This Row],[Dias]]&gt;99,Cartera[[#This Row],[Total vencido]],0)</f>
        <v>0</v>
      </c>
      <c r="U590" s="191">
        <f>IF(Cartera[[#This Row],[Mas de 100]]&gt;0,Cartera[[#This Row],[Dias]],0)</f>
        <v>0</v>
      </c>
      <c r="V590" s="191">
        <f>Cartera[[#This Row],[Vencimiento]]-Cartera[[#This Row],[Emision]]</f>
        <v>7.9994212962992606</v>
      </c>
      <c r="W59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0" s="204" t="str">
        <f>_xlfn.XLOOKUP(Cartera[[#This Row],[Nombre tercero]],Vendedor[Nombre],Vendedor[Vendedor],"",0,-1)</f>
        <v>WILLIAM DARIO PADILLA</v>
      </c>
      <c r="Y590" s="204"/>
    </row>
    <row r="591" spans="1:25" ht="21" customHeight="1">
      <c r="A591" s="12" t="str">
        <f>+A590</f>
        <v>FOOD FANS SAS</v>
      </c>
      <c r="B591" s="199" t="s">
        <v>1208</v>
      </c>
      <c r="C591" s="200">
        <v>17794</v>
      </c>
      <c r="D591" s="54">
        <v>8</v>
      </c>
      <c r="E591" s="198">
        <v>45985.191180555557</v>
      </c>
      <c r="F591" s="198">
        <v>45993.191053240742</v>
      </c>
      <c r="G591" s="54">
        <v>43</v>
      </c>
      <c r="H591" s="54">
        <v>1168600</v>
      </c>
      <c r="I591" s="54">
        <v>1168600</v>
      </c>
      <c r="J591" s="54">
        <v>0</v>
      </c>
      <c r="K591" s="54">
        <v>0</v>
      </c>
      <c r="L591" s="54">
        <v>0</v>
      </c>
      <c r="M591" s="54">
        <v>0</v>
      </c>
      <c r="N591" s="54">
        <v>0</v>
      </c>
      <c r="O591" s="54">
        <v>1168600</v>
      </c>
      <c r="P591" s="191">
        <f>SUM(Cartera[[#This Row],[1_a_8]:[&gt;30]])</f>
        <v>1168600</v>
      </c>
      <c r="Q591" s="191">
        <f>+Cartera[[#This Row],[9_a_15]]+Cartera[[#This Row],[16_a_22]]+Cartera[[#This Row],[23_a_30]]</f>
        <v>0</v>
      </c>
      <c r="R591" s="191">
        <f>IF(Cartera[[#This Row],[Dias]]&gt;8,Cartera[[#This Row],[Total vencido]],0)</f>
        <v>1168600</v>
      </c>
      <c r="S591" s="191">
        <f>IF(Cartera[[#This Row],[Mas de 9]]&gt;0,Cartera[[#This Row],[Dias]],0)</f>
        <v>43</v>
      </c>
      <c r="T591" s="191">
        <f>IF(Cartera[[#This Row],[Dias]]&gt;99,Cartera[[#This Row],[Total vencido]],0)</f>
        <v>0</v>
      </c>
      <c r="U591" s="191">
        <f>IF(Cartera[[#This Row],[Mas de 100]]&gt;0,Cartera[[#This Row],[Dias]],0)</f>
        <v>0</v>
      </c>
      <c r="V591" s="191">
        <f>Cartera[[#This Row],[Vencimiento]]-Cartera[[#This Row],[Emision]]</f>
        <v>7.9998726851845277</v>
      </c>
      <c r="W59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1" s="204" t="str">
        <f>_xlfn.XLOOKUP(Cartera[[#This Row],[Nombre tercero]],Vendedor[Nombre],Vendedor[Vendedor],"",0,-1)</f>
        <v>WILLIAM DARIO PADILLA</v>
      </c>
      <c r="Y591" s="204"/>
    </row>
    <row r="592" spans="1:25" ht="21" customHeight="1">
      <c r="A592" s="12" t="str">
        <f>+A591</f>
        <v>FOOD FANS SAS</v>
      </c>
      <c r="B592" s="199" t="s">
        <v>1208</v>
      </c>
      <c r="C592" s="200">
        <v>18010</v>
      </c>
      <c r="D592" s="54">
        <v>8</v>
      </c>
      <c r="E592" s="202">
        <v>45992.227013888885</v>
      </c>
      <c r="F592" s="202">
        <v>46000.226701388892</v>
      </c>
      <c r="G592" s="203">
        <v>36</v>
      </c>
      <c r="H592" s="203">
        <v>1231800</v>
      </c>
      <c r="I592" s="203">
        <v>1231800</v>
      </c>
      <c r="J592" s="203">
        <v>0</v>
      </c>
      <c r="K592" s="203">
        <v>0</v>
      </c>
      <c r="L592" s="203">
        <v>0</v>
      </c>
      <c r="M592" s="203">
        <v>0</v>
      </c>
      <c r="N592" s="203">
        <v>0</v>
      </c>
      <c r="O592" s="203">
        <v>1231800</v>
      </c>
      <c r="P592" s="191">
        <f>SUM(Cartera[[#This Row],[1_a_8]:[&gt;30]])</f>
        <v>1231800</v>
      </c>
      <c r="Q592" s="191">
        <f>+Cartera[[#This Row],[9_a_15]]+Cartera[[#This Row],[16_a_22]]+Cartera[[#This Row],[23_a_30]]</f>
        <v>0</v>
      </c>
      <c r="R592" s="191">
        <f>IF(Cartera[[#This Row],[Dias]]&gt;8,Cartera[[#This Row],[Total vencido]],0)</f>
        <v>1231800</v>
      </c>
      <c r="S592" s="191">
        <f>IF(Cartera[[#This Row],[Mas de 9]]&gt;0,Cartera[[#This Row],[Dias]],0)</f>
        <v>36</v>
      </c>
      <c r="T592" s="191">
        <f>IF(Cartera[[#This Row],[Dias]]&gt;99,Cartera[[#This Row],[Total vencido]],0)</f>
        <v>0</v>
      </c>
      <c r="U592" s="191">
        <f>IF(Cartera[[#This Row],[Mas de 100]]&gt;0,Cartera[[#This Row],[Dias]],0)</f>
        <v>0</v>
      </c>
      <c r="V592" s="191">
        <f>Cartera[[#This Row],[Vencimiento]]-Cartera[[#This Row],[Emision]]</f>
        <v>7.9996875000069849</v>
      </c>
      <c r="W59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2" s="204" t="str">
        <f>_xlfn.XLOOKUP(Cartera[[#This Row],[Nombre tercero]],Vendedor[Nombre],Vendedor[Vendedor],"",0,-1)</f>
        <v>WILLIAM DARIO PADILLA</v>
      </c>
      <c r="Y592" s="204"/>
    </row>
    <row r="593" spans="1:25" ht="21" customHeight="1">
      <c r="A593" s="12" t="str">
        <f>+A592</f>
        <v>FOOD FANS SAS</v>
      </c>
      <c r="B593" s="199" t="s">
        <v>1208</v>
      </c>
      <c r="C593" s="200">
        <v>18287</v>
      </c>
      <c r="D593" s="54">
        <v>8</v>
      </c>
      <c r="E593" s="202">
        <v>46000.310960648145</v>
      </c>
      <c r="F593" s="202">
        <v>46008.310347222221</v>
      </c>
      <c r="G593" s="203">
        <v>28</v>
      </c>
      <c r="H593" s="203">
        <v>1453900</v>
      </c>
      <c r="I593" s="203">
        <v>1453900</v>
      </c>
      <c r="J593" s="203">
        <v>0</v>
      </c>
      <c r="K593" s="203">
        <v>0</v>
      </c>
      <c r="L593" s="203">
        <v>0</v>
      </c>
      <c r="M593" s="203">
        <v>0</v>
      </c>
      <c r="N593" s="203">
        <v>1453900</v>
      </c>
      <c r="O593" s="203">
        <v>0</v>
      </c>
      <c r="P593" s="191">
        <f>SUM(Cartera[[#This Row],[1_a_8]:[&gt;30]])</f>
        <v>1453900</v>
      </c>
      <c r="Q593" s="191">
        <f>+Cartera[[#This Row],[9_a_15]]+Cartera[[#This Row],[16_a_22]]+Cartera[[#This Row],[23_a_30]]</f>
        <v>1453900</v>
      </c>
      <c r="R593" s="191">
        <f>IF(Cartera[[#This Row],[Dias]]&gt;8,Cartera[[#This Row],[Total vencido]],0)</f>
        <v>1453900</v>
      </c>
      <c r="S593" s="191">
        <f>IF(Cartera[[#This Row],[Mas de 9]]&gt;0,Cartera[[#This Row],[Dias]],0)</f>
        <v>28</v>
      </c>
      <c r="T593" s="191">
        <f>IF(Cartera[[#This Row],[Dias]]&gt;99,Cartera[[#This Row],[Total vencido]],0)</f>
        <v>0</v>
      </c>
      <c r="U593" s="191">
        <f>IF(Cartera[[#This Row],[Mas de 100]]&gt;0,Cartera[[#This Row],[Dias]],0)</f>
        <v>0</v>
      </c>
      <c r="V593" s="191">
        <f>Cartera[[#This Row],[Vencimiento]]-Cartera[[#This Row],[Emision]]</f>
        <v>7.9993865740761976</v>
      </c>
      <c r="W59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3" s="204" t="str">
        <f>_xlfn.XLOOKUP(Cartera[[#This Row],[Nombre tercero]],Vendedor[Nombre],Vendedor[Vendedor],"",0,-1)</f>
        <v>WILLIAM DARIO PADILLA</v>
      </c>
      <c r="Y593" s="204"/>
    </row>
    <row r="594" spans="1:25" ht="21" customHeight="1">
      <c r="A594" s="12" t="s">
        <v>152</v>
      </c>
      <c r="B594" s="199" t="s">
        <v>1208</v>
      </c>
      <c r="C594" s="200">
        <v>18439</v>
      </c>
      <c r="D594" s="54">
        <v>4</v>
      </c>
      <c r="E594" s="198">
        <v>46003.518680555557</v>
      </c>
      <c r="F594" s="198">
        <v>46011.51734953704</v>
      </c>
      <c r="G594" s="54">
        <v>25</v>
      </c>
      <c r="H594" s="54">
        <v>2569200</v>
      </c>
      <c r="I594" s="54">
        <v>2569200</v>
      </c>
      <c r="J594" s="54">
        <v>0</v>
      </c>
      <c r="K594" s="54">
        <v>0</v>
      </c>
      <c r="L594" s="54">
        <v>0</v>
      </c>
      <c r="M594" s="54">
        <v>0</v>
      </c>
      <c r="N594" s="54">
        <v>2569200</v>
      </c>
      <c r="O594" s="54">
        <v>0</v>
      </c>
      <c r="P594" s="30">
        <f>SUM(Cartera[[#This Row],[1_a_8]:[&gt;30]])</f>
        <v>2569200</v>
      </c>
      <c r="Q594" s="30">
        <f>+Cartera[[#This Row],[9_a_15]]+Cartera[[#This Row],[16_a_22]]+Cartera[[#This Row],[23_a_30]]</f>
        <v>2569200</v>
      </c>
      <c r="R594" s="30">
        <f>IF(Cartera[[#This Row],[Dias]]&gt;8,Cartera[[#This Row],[Total vencido]],0)</f>
        <v>2569200</v>
      </c>
      <c r="S594" s="30">
        <f>IF(Cartera[[#This Row],[Mas de 9]]&gt;0,Cartera[[#This Row],[Dias]],0)</f>
        <v>25</v>
      </c>
      <c r="T594" s="30">
        <f>IF(Cartera[[#This Row],[Dias]]&gt;99,Cartera[[#This Row],[Total vencido]],0)</f>
        <v>0</v>
      </c>
      <c r="U594" s="30">
        <f>IF(Cartera[[#This Row],[Mas de 100]]&gt;0,Cartera[[#This Row],[Dias]],0)</f>
        <v>0</v>
      </c>
      <c r="V594" s="31">
        <f>Cartera[[#This Row],[Vencimiento]]-Cartera[[#This Row],[Emision]]</f>
        <v>7.9986689814832062</v>
      </c>
      <c r="W59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4" s="205" t="str">
        <f>_xlfn.XLOOKUP(Cartera[[#This Row],[Nombre tercero]],Vendedor[Nombre],Vendedor[Vendedor],"",0,-1)</f>
        <v>ANGELA SILVESTRE</v>
      </c>
      <c r="Y594" s="204"/>
    </row>
    <row r="595" spans="1:25" ht="21" customHeight="1">
      <c r="A595" s="12" t="str">
        <f>+A594</f>
        <v>FOOD INVESTORS COLOMBIA SAS</v>
      </c>
      <c r="B595" s="199" t="s">
        <v>1208</v>
      </c>
      <c r="C595" s="200">
        <v>18442</v>
      </c>
      <c r="D595" s="54">
        <v>4</v>
      </c>
      <c r="E595" s="202">
        <v>46003.523611111108</v>
      </c>
      <c r="F595" s="202">
        <v>46011.523055555554</v>
      </c>
      <c r="G595" s="203">
        <v>25</v>
      </c>
      <c r="H595" s="203">
        <v>395200</v>
      </c>
      <c r="I595" s="203">
        <v>395200</v>
      </c>
      <c r="J595" s="203">
        <v>0</v>
      </c>
      <c r="K595" s="203">
        <v>0</v>
      </c>
      <c r="L595" s="203">
        <v>0</v>
      </c>
      <c r="M595" s="203">
        <v>0</v>
      </c>
      <c r="N595" s="203">
        <v>395200</v>
      </c>
      <c r="O595" s="203">
        <v>0</v>
      </c>
      <c r="P595" s="191">
        <f>SUM(Cartera[[#This Row],[1_a_8]:[&gt;30]])</f>
        <v>395200</v>
      </c>
      <c r="Q595" s="191">
        <f>+Cartera[[#This Row],[9_a_15]]+Cartera[[#This Row],[16_a_22]]+Cartera[[#This Row],[23_a_30]]</f>
        <v>395200</v>
      </c>
      <c r="R595" s="191">
        <f>IF(Cartera[[#This Row],[Dias]]&gt;8,Cartera[[#This Row],[Total vencido]],0)</f>
        <v>395200</v>
      </c>
      <c r="S595" s="191">
        <f>IF(Cartera[[#This Row],[Mas de 9]]&gt;0,Cartera[[#This Row],[Dias]],0)</f>
        <v>25</v>
      </c>
      <c r="T595" s="191">
        <f>IF(Cartera[[#This Row],[Dias]]&gt;99,Cartera[[#This Row],[Total vencido]],0)</f>
        <v>0</v>
      </c>
      <c r="U595" s="191">
        <f>IF(Cartera[[#This Row],[Mas de 100]]&gt;0,Cartera[[#This Row],[Dias]],0)</f>
        <v>0</v>
      </c>
      <c r="V595" s="191">
        <f>Cartera[[#This Row],[Vencimiento]]-Cartera[[#This Row],[Emision]]</f>
        <v>7.9994444444455439</v>
      </c>
      <c r="W59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5" s="204" t="str">
        <f>_xlfn.XLOOKUP(Cartera[[#This Row],[Nombre tercero]],Vendedor[Nombre],Vendedor[Vendedor],"",0,-1)</f>
        <v>ANGELA SILVESTRE</v>
      </c>
      <c r="Y595" s="204"/>
    </row>
    <row r="596" spans="1:25" ht="21" customHeight="1">
      <c r="A596" s="12" t="str">
        <f>+A595</f>
        <v>FOOD INVESTORS COLOMBIA SAS</v>
      </c>
      <c r="B596" s="199" t="s">
        <v>1208</v>
      </c>
      <c r="C596" s="200">
        <v>18614</v>
      </c>
      <c r="D596" s="54">
        <v>4</v>
      </c>
      <c r="E596" s="198">
        <v>46008.587650462963</v>
      </c>
      <c r="F596" s="198">
        <v>46016.587511574071</v>
      </c>
      <c r="G596" s="54">
        <v>20</v>
      </c>
      <c r="H596" s="54">
        <v>831800</v>
      </c>
      <c r="I596" s="54">
        <v>831800</v>
      </c>
      <c r="J596" s="54">
        <v>0</v>
      </c>
      <c r="K596" s="54">
        <v>0</v>
      </c>
      <c r="L596" s="54">
        <v>0</v>
      </c>
      <c r="M596" s="54">
        <v>831800</v>
      </c>
      <c r="N596" s="54">
        <v>0</v>
      </c>
      <c r="O596" s="54">
        <v>0</v>
      </c>
      <c r="P596" s="30">
        <f>SUM(Cartera[[#This Row],[1_a_8]:[&gt;30]])</f>
        <v>831800</v>
      </c>
      <c r="Q596" s="30">
        <f>+Cartera[[#This Row],[9_a_15]]+Cartera[[#This Row],[16_a_22]]+Cartera[[#This Row],[23_a_30]]</f>
        <v>831800</v>
      </c>
      <c r="R596" s="30">
        <f>IF(Cartera[[#This Row],[Dias]]&gt;8,Cartera[[#This Row],[Total vencido]],0)</f>
        <v>831800</v>
      </c>
      <c r="S596" s="30">
        <f>IF(Cartera[[#This Row],[Mas de 9]]&gt;0,Cartera[[#This Row],[Dias]],0)</f>
        <v>20</v>
      </c>
      <c r="T596" s="30">
        <f>IF(Cartera[[#This Row],[Dias]]&gt;99,Cartera[[#This Row],[Total vencido]],0)</f>
        <v>0</v>
      </c>
      <c r="U596" s="30">
        <f>IF(Cartera[[#This Row],[Mas de 100]]&gt;0,Cartera[[#This Row],[Dias]],0)</f>
        <v>0</v>
      </c>
      <c r="V596" s="31">
        <f>Cartera[[#This Row],[Vencimiento]]-Cartera[[#This Row],[Emision]]</f>
        <v>7.999861111107748</v>
      </c>
      <c r="W59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6" s="205" t="str">
        <f>_xlfn.XLOOKUP(Cartera[[#This Row],[Nombre tercero]],Vendedor[Nombre],Vendedor[Vendedor],"",0,-1)</f>
        <v>ANGELA SILVESTRE</v>
      </c>
      <c r="Y596" s="204"/>
    </row>
    <row r="597" spans="1:25" ht="21" customHeight="1">
      <c r="A597" s="12" t="str">
        <f>+A596</f>
        <v>FOOD INVESTORS COLOMBIA SAS</v>
      </c>
      <c r="B597" s="199" t="s">
        <v>1208</v>
      </c>
      <c r="C597" s="200">
        <v>18844</v>
      </c>
      <c r="D597" s="54">
        <v>4</v>
      </c>
      <c r="E597" s="198">
        <v>46014.500231481485</v>
      </c>
      <c r="F597" s="198">
        <v>46022.499525462961</v>
      </c>
      <c r="G597" s="54">
        <v>14</v>
      </c>
      <c r="H597" s="54">
        <v>1141900</v>
      </c>
      <c r="I597" s="54">
        <v>1141900</v>
      </c>
      <c r="J597" s="54">
        <v>0</v>
      </c>
      <c r="K597" s="54">
        <v>0</v>
      </c>
      <c r="L597" s="54">
        <v>1141900</v>
      </c>
      <c r="M597" s="54">
        <v>0</v>
      </c>
      <c r="N597" s="54">
        <v>0</v>
      </c>
      <c r="O597" s="54">
        <v>0</v>
      </c>
      <c r="P597" s="30">
        <f>SUM(Cartera[[#This Row],[1_a_8]:[&gt;30]])</f>
        <v>1141900</v>
      </c>
      <c r="Q597" s="30">
        <f>+Cartera[[#This Row],[9_a_15]]+Cartera[[#This Row],[16_a_22]]+Cartera[[#This Row],[23_a_30]]</f>
        <v>1141900</v>
      </c>
      <c r="R597" s="30">
        <f>IF(Cartera[[#This Row],[Dias]]&gt;8,Cartera[[#This Row],[Total vencido]],0)</f>
        <v>1141900</v>
      </c>
      <c r="S597" s="30">
        <f>IF(Cartera[[#This Row],[Mas de 9]]&gt;0,Cartera[[#This Row],[Dias]],0)</f>
        <v>14</v>
      </c>
      <c r="T597" s="30">
        <f>IF(Cartera[[#This Row],[Dias]]&gt;99,Cartera[[#This Row],[Total vencido]],0)</f>
        <v>0</v>
      </c>
      <c r="U597" s="30">
        <f>IF(Cartera[[#This Row],[Mas de 100]]&gt;0,Cartera[[#This Row],[Dias]],0)</f>
        <v>0</v>
      </c>
      <c r="V597" s="31">
        <f>Cartera[[#This Row],[Vencimiento]]-Cartera[[#This Row],[Emision]]</f>
        <v>7.9992939814765123</v>
      </c>
      <c r="W59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7" s="205" t="str">
        <f>_xlfn.XLOOKUP(Cartera[[#This Row],[Nombre tercero]],Vendedor[Nombre],Vendedor[Vendedor],"",0,-1)</f>
        <v>ANGELA SILVESTRE</v>
      </c>
      <c r="Y597" s="204"/>
    </row>
    <row r="598" spans="1:25" ht="21" customHeight="1">
      <c r="A598" s="12" t="str">
        <f>+A597</f>
        <v>FOOD INVESTORS COLOMBIA SAS</v>
      </c>
      <c r="B598" s="199" t="s">
        <v>1208</v>
      </c>
      <c r="C598" s="200">
        <v>18985</v>
      </c>
      <c r="D598" s="54">
        <v>4</v>
      </c>
      <c r="E598" s="202">
        <v>46020.531666666669</v>
      </c>
      <c r="F598" s="202">
        <v>46028.531365740739</v>
      </c>
      <c r="G598" s="203">
        <v>8</v>
      </c>
      <c r="H598" s="203">
        <v>1531400</v>
      </c>
      <c r="I598" s="203">
        <v>1531400</v>
      </c>
      <c r="J598" s="203">
        <v>0</v>
      </c>
      <c r="K598" s="203">
        <v>1531400</v>
      </c>
      <c r="L598" s="203">
        <v>0</v>
      </c>
      <c r="M598" s="203">
        <v>0</v>
      </c>
      <c r="N598" s="203">
        <v>0</v>
      </c>
      <c r="O598" s="203">
        <v>0</v>
      </c>
      <c r="P598" s="191">
        <f>SUM(Cartera[[#This Row],[1_a_8]:[&gt;30]])</f>
        <v>1531400</v>
      </c>
      <c r="Q598" s="191">
        <f>+Cartera[[#This Row],[9_a_15]]+Cartera[[#This Row],[16_a_22]]+Cartera[[#This Row],[23_a_30]]</f>
        <v>0</v>
      </c>
      <c r="R598" s="191">
        <f>IF(Cartera[[#This Row],[Dias]]&gt;8,Cartera[[#This Row],[Total vencido]],0)</f>
        <v>0</v>
      </c>
      <c r="S598" s="191">
        <f>IF(Cartera[[#This Row],[Mas de 9]]&gt;0,Cartera[[#This Row],[Dias]],0)</f>
        <v>0</v>
      </c>
      <c r="T598" s="191">
        <f>IF(Cartera[[#This Row],[Dias]]&gt;99,Cartera[[#This Row],[Total vencido]],0)</f>
        <v>0</v>
      </c>
      <c r="U598" s="191">
        <f>IF(Cartera[[#This Row],[Mas de 100]]&gt;0,Cartera[[#This Row],[Dias]],0)</f>
        <v>0</v>
      </c>
      <c r="V598" s="191">
        <f>Cartera[[#This Row],[Vencimiento]]-Cartera[[#This Row],[Emision]]</f>
        <v>7.9996990740692127</v>
      </c>
      <c r="W59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8" s="204" t="str">
        <f>_xlfn.XLOOKUP(Cartera[[#This Row],[Nombre tercero]],Vendedor[Nombre],Vendedor[Vendedor],"",0,-1)</f>
        <v>ANGELA SILVESTRE</v>
      </c>
      <c r="Y598" s="204"/>
    </row>
    <row r="599" spans="1:25" ht="21" customHeight="1">
      <c r="A599" s="12" t="s">
        <v>194</v>
      </c>
      <c r="B599" s="199" t="s">
        <v>1210</v>
      </c>
      <c r="C599" s="200">
        <v>20575</v>
      </c>
      <c r="D599" s="54">
        <v>1</v>
      </c>
      <c r="E599" s="202">
        <v>45889.266469907408</v>
      </c>
      <c r="F599" s="202">
        <v>45890.26635416667</v>
      </c>
      <c r="G599" s="203">
        <v>146</v>
      </c>
      <c r="H599" s="203">
        <v>9862350</v>
      </c>
      <c r="I599" s="203">
        <v>9862350</v>
      </c>
      <c r="J599" s="203">
        <v>0</v>
      </c>
      <c r="K599" s="203">
        <v>0</v>
      </c>
      <c r="L599" s="203">
        <v>0</v>
      </c>
      <c r="M599" s="203">
        <v>0</v>
      </c>
      <c r="N599" s="203">
        <v>0</v>
      </c>
      <c r="O599" s="203">
        <v>9862350</v>
      </c>
      <c r="P599" s="191">
        <f>SUM(Cartera[[#This Row],[1_a_8]:[&gt;30]])</f>
        <v>9862350</v>
      </c>
      <c r="Q599" s="191">
        <f>+Cartera[[#This Row],[9_a_15]]+Cartera[[#This Row],[16_a_22]]+Cartera[[#This Row],[23_a_30]]</f>
        <v>0</v>
      </c>
      <c r="R599" s="191">
        <f>IF(Cartera[[#This Row],[Dias]]&gt;8,Cartera[[#This Row],[Total vencido]],0)</f>
        <v>9862350</v>
      </c>
      <c r="S599" s="191">
        <f>IF(Cartera[[#This Row],[Mas de 9]]&gt;0,Cartera[[#This Row],[Dias]],0)</f>
        <v>146</v>
      </c>
      <c r="T599" s="191">
        <f>IF(Cartera[[#This Row],[Dias]]&gt;99,Cartera[[#This Row],[Total vencido]],0)</f>
        <v>9862350</v>
      </c>
      <c r="U599" s="191">
        <f>IF(Cartera[[#This Row],[Mas de 100]]&gt;0,Cartera[[#This Row],[Dias]],0)</f>
        <v>146</v>
      </c>
      <c r="V599" s="191">
        <f>Cartera[[#This Row],[Vencimiento]]-Cartera[[#This Row],[Emision]]</f>
        <v>0.99988425926130731</v>
      </c>
      <c r="W59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9" s="204" t="str">
        <f>_xlfn.XLOOKUP(Cartera[[#This Row],[Nombre tercero]],Vendedor[Nombre],Vendedor[Vendedor],"",0,-1)</f>
        <v>ANGELA SILVESTRE</v>
      </c>
      <c r="Y599" s="204"/>
    </row>
    <row r="600" spans="1:25" ht="21" customHeight="1">
      <c r="A600" s="12" t="str">
        <f>+A599</f>
        <v>FRESCAS Y MADURADAS COLOMBIA S.A.S</v>
      </c>
      <c r="B600" s="199" t="s">
        <v>1208</v>
      </c>
      <c r="C600" s="200">
        <v>17205</v>
      </c>
      <c r="D600" s="54">
        <v>1</v>
      </c>
      <c r="E600" s="202">
        <v>45965.257407407407</v>
      </c>
      <c r="F600" s="202">
        <v>45966.256782407407</v>
      </c>
      <c r="G600" s="203">
        <v>70</v>
      </c>
      <c r="H600" s="203">
        <v>7651600</v>
      </c>
      <c r="I600" s="203">
        <v>7651600</v>
      </c>
      <c r="J600" s="203">
        <v>0</v>
      </c>
      <c r="K600" s="203">
        <v>0</v>
      </c>
      <c r="L600" s="203">
        <v>0</v>
      </c>
      <c r="M600" s="203">
        <v>0</v>
      </c>
      <c r="N600" s="203">
        <v>0</v>
      </c>
      <c r="O600" s="203">
        <v>7651600</v>
      </c>
      <c r="P600" s="191">
        <f>SUM(Cartera[[#This Row],[1_a_8]:[&gt;30]])</f>
        <v>7651600</v>
      </c>
      <c r="Q600" s="191">
        <f>+Cartera[[#This Row],[9_a_15]]+Cartera[[#This Row],[16_a_22]]+Cartera[[#This Row],[23_a_30]]</f>
        <v>0</v>
      </c>
      <c r="R600" s="191">
        <f>IF(Cartera[[#This Row],[Dias]]&gt;8,Cartera[[#This Row],[Total vencido]],0)</f>
        <v>7651600</v>
      </c>
      <c r="S600" s="191">
        <f>IF(Cartera[[#This Row],[Mas de 9]]&gt;0,Cartera[[#This Row],[Dias]],0)</f>
        <v>70</v>
      </c>
      <c r="T600" s="191">
        <f>IF(Cartera[[#This Row],[Dias]]&gt;99,Cartera[[#This Row],[Total vencido]],0)</f>
        <v>0</v>
      </c>
      <c r="U600" s="191">
        <f>IF(Cartera[[#This Row],[Mas de 100]]&gt;0,Cartera[[#This Row],[Dias]],0)</f>
        <v>0</v>
      </c>
      <c r="V600" s="191">
        <f>Cartera[[#This Row],[Vencimiento]]-Cartera[[#This Row],[Emision]]</f>
        <v>0.99937499999941792</v>
      </c>
      <c r="W60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0" s="204" t="str">
        <f>_xlfn.XLOOKUP(Cartera[[#This Row],[Nombre tercero]],Vendedor[Nombre],Vendedor[Vendedor],"",0,-1)</f>
        <v>ANGELA SILVESTRE</v>
      </c>
      <c r="Y600" s="204"/>
    </row>
    <row r="601" spans="1:25" ht="21" customHeight="1">
      <c r="A601" s="12" t="s">
        <v>153</v>
      </c>
      <c r="B601" s="199" t="s">
        <v>1210</v>
      </c>
      <c r="C601" s="200">
        <v>21784</v>
      </c>
      <c r="D601" s="54">
        <v>1</v>
      </c>
      <c r="E601" s="202">
        <v>45948.316666666666</v>
      </c>
      <c r="F601" s="202">
        <v>45949.316666666666</v>
      </c>
      <c r="G601" s="203">
        <v>87</v>
      </c>
      <c r="H601" s="203">
        <v>363750</v>
      </c>
      <c r="I601" s="203">
        <v>-1</v>
      </c>
      <c r="J601" s="203">
        <v>0</v>
      </c>
      <c r="K601" s="203">
        <v>0</v>
      </c>
      <c r="L601" s="203">
        <v>0</v>
      </c>
      <c r="M601" s="203">
        <v>0</v>
      </c>
      <c r="N601" s="203">
        <v>0</v>
      </c>
      <c r="O601" s="203">
        <v>-1</v>
      </c>
      <c r="P601" s="191">
        <f>SUM(Cartera[[#This Row],[1_a_8]:[&gt;30]])</f>
        <v>-1</v>
      </c>
      <c r="Q601" s="191">
        <f>+Cartera[[#This Row],[9_a_15]]+Cartera[[#This Row],[16_a_22]]+Cartera[[#This Row],[23_a_30]]</f>
        <v>0</v>
      </c>
      <c r="R601" s="191">
        <f>IF(Cartera[[#This Row],[Dias]]&gt;8,Cartera[[#This Row],[Total vencido]],0)</f>
        <v>-1</v>
      </c>
      <c r="S601" s="191">
        <f>IF(Cartera[[#This Row],[Mas de 9]]&gt;0,Cartera[[#This Row],[Dias]],0)</f>
        <v>0</v>
      </c>
      <c r="T601" s="191">
        <f>IF(Cartera[[#This Row],[Dias]]&gt;99,Cartera[[#This Row],[Total vencido]],0)</f>
        <v>0</v>
      </c>
      <c r="U601" s="191">
        <f>IF(Cartera[[#This Row],[Mas de 100]]&gt;0,Cartera[[#This Row],[Dias]],0)</f>
        <v>0</v>
      </c>
      <c r="V601" s="191">
        <f>Cartera[[#This Row],[Vencimiento]]-Cartera[[#This Row],[Emision]]</f>
        <v>1</v>
      </c>
      <c r="W60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1" s="204" t="str">
        <f>_xlfn.XLOOKUP(Cartera[[#This Row],[Nombre tercero]],Vendedor[Nombre],Vendedor[Vendedor],"",0,-1)</f>
        <v>ANGELA SILVESTRE</v>
      </c>
      <c r="Y601" s="204"/>
    </row>
    <row r="602" spans="1:25" ht="21" customHeight="1">
      <c r="A602" s="221" t="s">
        <v>155</v>
      </c>
      <c r="B602" s="199" t="s">
        <v>1208</v>
      </c>
      <c r="C602" s="200">
        <v>18827</v>
      </c>
      <c r="D602" s="54">
        <v>4</v>
      </c>
      <c r="E602" s="202">
        <v>46014.255590277775</v>
      </c>
      <c r="F602" s="202">
        <v>46034.245474537034</v>
      </c>
      <c r="G602" s="203">
        <v>2</v>
      </c>
      <c r="H602" s="203">
        <v>1387700</v>
      </c>
      <c r="I602" s="203">
        <v>1263500</v>
      </c>
      <c r="J602" s="203">
        <v>0</v>
      </c>
      <c r="K602" s="203">
        <v>1263500</v>
      </c>
      <c r="L602" s="203">
        <v>0</v>
      </c>
      <c r="M602" s="203">
        <v>0</v>
      </c>
      <c r="N602" s="203">
        <v>0</v>
      </c>
      <c r="O602" s="203">
        <v>0</v>
      </c>
      <c r="P602" s="191">
        <f>SUM(Cartera[[#This Row],[1_a_8]:[&gt;30]])</f>
        <v>1263500</v>
      </c>
      <c r="Q602" s="191">
        <f>+Cartera[[#This Row],[9_a_15]]+Cartera[[#This Row],[16_a_22]]+Cartera[[#This Row],[23_a_30]]</f>
        <v>0</v>
      </c>
      <c r="R602" s="191">
        <f>IF(Cartera[[#This Row],[Dias]]&gt;8,Cartera[[#This Row],[Total vencido]],0)</f>
        <v>0</v>
      </c>
      <c r="S602" s="191">
        <f>IF(Cartera[[#This Row],[Mas de 9]]&gt;0,Cartera[[#This Row],[Dias]],0)</f>
        <v>0</v>
      </c>
      <c r="T602" s="191">
        <f>IF(Cartera[[#This Row],[Dias]]&gt;99,Cartera[[#This Row],[Total vencido]],0)</f>
        <v>0</v>
      </c>
      <c r="U602" s="191">
        <f>IF(Cartera[[#This Row],[Mas de 100]]&gt;0,Cartera[[#This Row],[Dias]],0)</f>
        <v>0</v>
      </c>
      <c r="V602" s="191">
        <f>Cartera[[#This Row],[Vencimiento]]-Cartera[[#This Row],[Emision]]</f>
        <v>19.98988425925927</v>
      </c>
      <c r="W60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2" s="204" t="str">
        <f>_xlfn.XLOOKUP(Cartera[[#This Row],[Nombre tercero]],Vendedor[Nombre],Vendedor[Vendedor],"",0,-1)</f>
        <v>JORGE PARDO</v>
      </c>
      <c r="Y602" s="204"/>
    </row>
    <row r="603" spans="1:25" ht="21" customHeight="1">
      <c r="A603" s="12" t="str">
        <f>+A602</f>
        <v>FRUTIVER 1A S.A.S</v>
      </c>
      <c r="B603" s="199" t="s">
        <v>1208</v>
      </c>
      <c r="C603" s="200">
        <v>18884</v>
      </c>
      <c r="D603" s="54">
        <v>4</v>
      </c>
      <c r="E603" s="198">
        <v>46015.479062500002</v>
      </c>
      <c r="F603" s="198">
        <v>46035.478831018518</v>
      </c>
      <c r="G603" s="54">
        <v>1</v>
      </c>
      <c r="H603" s="54">
        <v>1579200</v>
      </c>
      <c r="I603" s="54">
        <v>1120000</v>
      </c>
      <c r="J603" s="54">
        <v>0</v>
      </c>
      <c r="K603" s="54">
        <v>1120000</v>
      </c>
      <c r="L603" s="54">
        <v>0</v>
      </c>
      <c r="M603" s="54">
        <v>0</v>
      </c>
      <c r="N603" s="54">
        <v>0</v>
      </c>
      <c r="O603" s="54">
        <v>0</v>
      </c>
      <c r="P603" s="30">
        <f>SUM(Cartera[[#This Row],[1_a_8]:[&gt;30]])</f>
        <v>1120000</v>
      </c>
      <c r="Q603" s="30">
        <f>+Cartera[[#This Row],[9_a_15]]+Cartera[[#This Row],[16_a_22]]+Cartera[[#This Row],[23_a_30]]</f>
        <v>0</v>
      </c>
      <c r="R603" s="30">
        <f>IF(Cartera[[#This Row],[Dias]]&gt;8,Cartera[[#This Row],[Total vencido]],0)</f>
        <v>0</v>
      </c>
      <c r="S603" s="30">
        <f>IF(Cartera[[#This Row],[Mas de 9]]&gt;0,Cartera[[#This Row],[Dias]],0)</f>
        <v>0</v>
      </c>
      <c r="T603" s="30">
        <f>IF(Cartera[[#This Row],[Dias]]&gt;99,Cartera[[#This Row],[Total vencido]],0)</f>
        <v>0</v>
      </c>
      <c r="U603" s="30">
        <f>IF(Cartera[[#This Row],[Mas de 100]]&gt;0,Cartera[[#This Row],[Dias]],0)</f>
        <v>0</v>
      </c>
      <c r="V603" s="30">
        <f>Cartera[[#This Row],[Vencimiento]]-Cartera[[#This Row],[Emision]]</f>
        <v>19.999768518515339</v>
      </c>
      <c r="W60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3" s="205" t="str">
        <f>_xlfn.XLOOKUP(Cartera[[#This Row],[Nombre tercero]],Vendedor[Nombre],Vendedor[Vendedor],"",0,-1)</f>
        <v>JORGE PARDO</v>
      </c>
      <c r="Y603" s="204"/>
    </row>
    <row r="604" spans="1:25" ht="21" customHeight="1">
      <c r="A604" s="12" t="s">
        <v>157</v>
      </c>
      <c r="B604" s="199" t="s">
        <v>1208</v>
      </c>
      <c r="C604" s="200">
        <v>17832</v>
      </c>
      <c r="D604" s="54">
        <v>8</v>
      </c>
      <c r="E604" s="198">
        <v>45985.606261574074</v>
      </c>
      <c r="F604" s="198">
        <v>46000.582824074074</v>
      </c>
      <c r="G604" s="54">
        <v>36</v>
      </c>
      <c r="H604" s="54">
        <v>883200</v>
      </c>
      <c r="I604" s="54">
        <v>714516</v>
      </c>
      <c r="J604" s="54">
        <v>0</v>
      </c>
      <c r="K604" s="54">
        <v>0</v>
      </c>
      <c r="L604" s="54">
        <v>0</v>
      </c>
      <c r="M604" s="54">
        <v>0</v>
      </c>
      <c r="N604" s="54">
        <v>0</v>
      </c>
      <c r="O604" s="54">
        <v>714516</v>
      </c>
      <c r="P604" s="30">
        <f>SUM(Cartera[[#This Row],[1_a_8]:[&gt;30]])</f>
        <v>714516</v>
      </c>
      <c r="Q604" s="30">
        <f>+Cartera[[#This Row],[9_a_15]]+Cartera[[#This Row],[16_a_22]]+Cartera[[#This Row],[23_a_30]]</f>
        <v>0</v>
      </c>
      <c r="R604" s="30">
        <f>IF(Cartera[[#This Row],[Dias]]&gt;8,Cartera[[#This Row],[Total vencido]],0)</f>
        <v>714516</v>
      </c>
      <c r="S604" s="30">
        <f>IF(Cartera[[#This Row],[Mas de 9]]&gt;0,Cartera[[#This Row],[Dias]],0)</f>
        <v>36</v>
      </c>
      <c r="T604" s="30">
        <f>IF(Cartera[[#This Row],[Dias]]&gt;99,Cartera[[#This Row],[Total vencido]],0)</f>
        <v>0</v>
      </c>
      <c r="U604" s="30">
        <f>IF(Cartera[[#This Row],[Mas de 100]]&gt;0,Cartera[[#This Row],[Dias]],0)</f>
        <v>0</v>
      </c>
      <c r="V604" s="30">
        <f>Cartera[[#This Row],[Vencimiento]]-Cartera[[#This Row],[Emision]]</f>
        <v>14.9765625</v>
      </c>
      <c r="W60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4" s="205" t="str">
        <f>_xlfn.XLOOKUP(Cartera[[#This Row],[Nombre tercero]],Vendedor[Nombre],Vendedor[Vendedor],"",0,-1)</f>
        <v>WILLIAM DARIO PADILLA</v>
      </c>
      <c r="Y604" s="204"/>
    </row>
    <row r="605" spans="1:25" ht="21" customHeight="1">
      <c r="A605" s="12" t="str">
        <f>+A604</f>
        <v>FUERZA INTENSA SAS</v>
      </c>
      <c r="B605" s="199" t="s">
        <v>1208</v>
      </c>
      <c r="C605" s="200">
        <v>17998</v>
      </c>
      <c r="D605" s="54">
        <v>8</v>
      </c>
      <c r="E605" s="198">
        <v>45992.200798611113</v>
      </c>
      <c r="F605" s="198">
        <v>46007.200578703705</v>
      </c>
      <c r="G605" s="54">
        <v>29</v>
      </c>
      <c r="H605" s="54">
        <v>571500</v>
      </c>
      <c r="I605" s="54">
        <v>571500</v>
      </c>
      <c r="J605" s="54">
        <v>0</v>
      </c>
      <c r="K605" s="54">
        <v>0</v>
      </c>
      <c r="L605" s="54">
        <v>0</v>
      </c>
      <c r="M605" s="54">
        <v>0</v>
      </c>
      <c r="N605" s="54">
        <v>571500</v>
      </c>
      <c r="O605" s="54">
        <v>0</v>
      </c>
      <c r="P605" s="30">
        <f>SUM(Cartera[[#This Row],[1_a_8]:[&gt;30]])</f>
        <v>571500</v>
      </c>
      <c r="Q605" s="30">
        <f>+Cartera[[#This Row],[9_a_15]]+Cartera[[#This Row],[16_a_22]]+Cartera[[#This Row],[23_a_30]]</f>
        <v>571500</v>
      </c>
      <c r="R605" s="30">
        <f>IF(Cartera[[#This Row],[Dias]]&gt;8,Cartera[[#This Row],[Total vencido]],0)</f>
        <v>571500</v>
      </c>
      <c r="S605" s="30">
        <f>IF(Cartera[[#This Row],[Mas de 9]]&gt;0,Cartera[[#This Row],[Dias]],0)</f>
        <v>29</v>
      </c>
      <c r="T605" s="30">
        <f>IF(Cartera[[#This Row],[Dias]]&gt;99,Cartera[[#This Row],[Total vencido]],0)</f>
        <v>0</v>
      </c>
      <c r="U605" s="30">
        <f>IF(Cartera[[#This Row],[Mas de 100]]&gt;0,Cartera[[#This Row],[Dias]],0)</f>
        <v>0</v>
      </c>
      <c r="V605" s="30">
        <f>Cartera[[#This Row],[Vencimiento]]-Cartera[[#This Row],[Emision]]</f>
        <v>14.999780092592118</v>
      </c>
      <c r="W60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5" s="205" t="str">
        <f>_xlfn.XLOOKUP(Cartera[[#This Row],[Nombre tercero]],Vendedor[Nombre],Vendedor[Vendedor],"",0,-1)</f>
        <v>WILLIAM DARIO PADILLA</v>
      </c>
      <c r="Y605" s="204"/>
    </row>
    <row r="606" spans="1:25" ht="21" customHeight="1">
      <c r="A606" s="12" t="str">
        <f>+A605</f>
        <v>FUERZA INTENSA SAS</v>
      </c>
      <c r="B606" s="199" t="s">
        <v>1208</v>
      </c>
      <c r="C606" s="200">
        <v>18277</v>
      </c>
      <c r="D606" s="54">
        <v>8</v>
      </c>
      <c r="E606" s="198">
        <v>45999.437361111108</v>
      </c>
      <c r="F606" s="198">
        <v>46014.434791666667</v>
      </c>
      <c r="G606" s="54">
        <v>22</v>
      </c>
      <c r="H606" s="54">
        <v>824800</v>
      </c>
      <c r="I606" s="54">
        <v>824800</v>
      </c>
      <c r="J606" s="54">
        <v>0</v>
      </c>
      <c r="K606" s="54">
        <v>0</v>
      </c>
      <c r="L606" s="54">
        <v>0</v>
      </c>
      <c r="M606" s="54">
        <v>824800</v>
      </c>
      <c r="N606" s="54">
        <v>0</v>
      </c>
      <c r="O606" s="54">
        <v>0</v>
      </c>
      <c r="P606" s="30">
        <f>SUM(Cartera[[#This Row],[1_a_8]:[&gt;30]])</f>
        <v>824800</v>
      </c>
      <c r="Q606" s="30">
        <f>+Cartera[[#This Row],[9_a_15]]+Cartera[[#This Row],[16_a_22]]+Cartera[[#This Row],[23_a_30]]</f>
        <v>824800</v>
      </c>
      <c r="R606" s="30">
        <f>IF(Cartera[[#This Row],[Dias]]&gt;8,Cartera[[#This Row],[Total vencido]],0)</f>
        <v>824800</v>
      </c>
      <c r="S606" s="30">
        <f>IF(Cartera[[#This Row],[Mas de 9]]&gt;0,Cartera[[#This Row],[Dias]],0)</f>
        <v>22</v>
      </c>
      <c r="T606" s="30">
        <f>IF(Cartera[[#This Row],[Dias]]&gt;99,Cartera[[#This Row],[Total vencido]],0)</f>
        <v>0</v>
      </c>
      <c r="U606" s="30">
        <f>IF(Cartera[[#This Row],[Mas de 100]]&gt;0,Cartera[[#This Row],[Dias]],0)</f>
        <v>0</v>
      </c>
      <c r="V606" s="30">
        <f>Cartera[[#This Row],[Vencimiento]]-Cartera[[#This Row],[Emision]]</f>
        <v>14.997430555558822</v>
      </c>
      <c r="W60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6" s="205" t="str">
        <f>_xlfn.XLOOKUP(Cartera[[#This Row],[Nombre tercero]],Vendedor[Nombre],Vendedor[Vendedor],"",0,-1)</f>
        <v>WILLIAM DARIO PADILLA</v>
      </c>
      <c r="Y606" s="204"/>
    </row>
    <row r="607" spans="1:25" ht="21" customHeight="1">
      <c r="A607" s="12" t="str">
        <f>+A606</f>
        <v>FUERZA INTENSA SAS</v>
      </c>
      <c r="B607" s="199" t="s">
        <v>1208</v>
      </c>
      <c r="C607" s="200">
        <v>18532</v>
      </c>
      <c r="D607" s="54">
        <v>8</v>
      </c>
      <c r="E607" s="198">
        <v>46006.529745370368</v>
      </c>
      <c r="F607" s="198">
        <v>46021.529456018521</v>
      </c>
      <c r="G607" s="54">
        <v>15</v>
      </c>
      <c r="H607" s="54">
        <v>761100</v>
      </c>
      <c r="I607" s="54">
        <v>761100</v>
      </c>
      <c r="J607" s="54">
        <v>0</v>
      </c>
      <c r="K607" s="54">
        <v>0</v>
      </c>
      <c r="L607" s="54">
        <v>761100</v>
      </c>
      <c r="M607" s="54">
        <v>0</v>
      </c>
      <c r="N607" s="54">
        <v>0</v>
      </c>
      <c r="O607" s="54">
        <v>0</v>
      </c>
      <c r="P607" s="30">
        <f>SUM(Cartera[[#This Row],[1_a_8]:[&gt;30]])</f>
        <v>761100</v>
      </c>
      <c r="Q607" s="30">
        <f>+Cartera[[#This Row],[9_a_15]]+Cartera[[#This Row],[16_a_22]]+Cartera[[#This Row],[23_a_30]]</f>
        <v>761100</v>
      </c>
      <c r="R607" s="30">
        <f>IF(Cartera[[#This Row],[Dias]]&gt;8,Cartera[[#This Row],[Total vencido]],0)</f>
        <v>761100</v>
      </c>
      <c r="S607" s="30">
        <f>IF(Cartera[[#This Row],[Mas de 9]]&gt;0,Cartera[[#This Row],[Dias]],0)</f>
        <v>15</v>
      </c>
      <c r="T607" s="30">
        <f>IF(Cartera[[#This Row],[Dias]]&gt;99,Cartera[[#This Row],[Total vencido]],0)</f>
        <v>0</v>
      </c>
      <c r="U607" s="30">
        <f>IF(Cartera[[#This Row],[Mas de 100]]&gt;0,Cartera[[#This Row],[Dias]],0)</f>
        <v>0</v>
      </c>
      <c r="V607" s="30">
        <f>Cartera[[#This Row],[Vencimiento]]-Cartera[[#This Row],[Emision]]</f>
        <v>14.999710648153268</v>
      </c>
      <c r="W60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7" s="205" t="str">
        <f>_xlfn.XLOOKUP(Cartera[[#This Row],[Nombre tercero]],Vendedor[Nombre],Vendedor[Vendedor],"",0,-1)</f>
        <v>WILLIAM DARIO PADILLA</v>
      </c>
      <c r="Y607" s="204"/>
    </row>
    <row r="608" spans="1:25" ht="21" customHeight="1">
      <c r="A608" s="12" t="str">
        <f>+A607</f>
        <v>FUERZA INTENSA SAS</v>
      </c>
      <c r="B608" s="199" t="s">
        <v>1208</v>
      </c>
      <c r="C608" s="200">
        <v>18769</v>
      </c>
      <c r="D608" s="54">
        <v>8</v>
      </c>
      <c r="E608" s="198">
        <v>46013.246481481481</v>
      </c>
      <c r="F608" s="198">
        <v>46028.245810185188</v>
      </c>
      <c r="G608" s="54">
        <v>8</v>
      </c>
      <c r="H608" s="54">
        <v>692800</v>
      </c>
      <c r="I608" s="54">
        <v>692800</v>
      </c>
      <c r="J608" s="54">
        <v>0</v>
      </c>
      <c r="K608" s="54">
        <v>692800</v>
      </c>
      <c r="L608" s="54">
        <v>0</v>
      </c>
      <c r="M608" s="54">
        <v>0</v>
      </c>
      <c r="N608" s="54">
        <v>0</v>
      </c>
      <c r="O608" s="54">
        <v>0</v>
      </c>
      <c r="P608" s="191">
        <f>SUM(Cartera[[#This Row],[1_a_8]:[&gt;30]])</f>
        <v>692800</v>
      </c>
      <c r="Q608" s="191">
        <f>+Cartera[[#This Row],[9_a_15]]+Cartera[[#This Row],[16_a_22]]+Cartera[[#This Row],[23_a_30]]</f>
        <v>0</v>
      </c>
      <c r="R608" s="191">
        <f>IF(Cartera[[#This Row],[Dias]]&gt;8,Cartera[[#This Row],[Total vencido]],0)</f>
        <v>0</v>
      </c>
      <c r="S608" s="191">
        <f>IF(Cartera[[#This Row],[Mas de 9]]&gt;0,Cartera[[#This Row],[Dias]],0)</f>
        <v>0</v>
      </c>
      <c r="T608" s="191">
        <f>IF(Cartera[[#This Row],[Dias]]&gt;99,Cartera[[#This Row],[Total vencido]],0)</f>
        <v>0</v>
      </c>
      <c r="U608" s="191">
        <f>IF(Cartera[[#This Row],[Mas de 100]]&gt;0,Cartera[[#This Row],[Dias]],0)</f>
        <v>0</v>
      </c>
      <c r="V608" s="191">
        <f>Cartera[[#This Row],[Vencimiento]]-Cartera[[#This Row],[Emision]]</f>
        <v>14.999328703706851</v>
      </c>
      <c r="W60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8" s="204" t="str">
        <f>_xlfn.XLOOKUP(Cartera[[#This Row],[Nombre tercero]],Vendedor[Nombre],Vendedor[Vendedor],"",0,-1)</f>
        <v>WILLIAM DARIO PADILLA</v>
      </c>
      <c r="Y608" s="204"/>
    </row>
    <row r="609" spans="1:25" ht="21" customHeight="1">
      <c r="A609" s="12" t="s">
        <v>151</v>
      </c>
      <c r="B609" s="199" t="s">
        <v>1210</v>
      </c>
      <c r="C609" s="200">
        <v>22714</v>
      </c>
      <c r="D609" s="54">
        <v>4</v>
      </c>
      <c r="E609" s="198">
        <v>45988.227847222224</v>
      </c>
      <c r="F609" s="198">
        <v>46018.227754629632</v>
      </c>
      <c r="G609" s="54">
        <v>18</v>
      </c>
      <c r="H609" s="54">
        <v>8776800</v>
      </c>
      <c r="I609" s="54">
        <v>3869467</v>
      </c>
      <c r="J609" s="54">
        <v>0</v>
      </c>
      <c r="K609" s="54">
        <v>0</v>
      </c>
      <c r="L609" s="54">
        <v>0</v>
      </c>
      <c r="M609" s="54">
        <v>3869467</v>
      </c>
      <c r="N609" s="54">
        <v>0</v>
      </c>
      <c r="O609" s="54">
        <v>0</v>
      </c>
      <c r="P609" s="30">
        <f>SUM(Cartera[[#This Row],[1_a_8]:[&gt;30]])</f>
        <v>3869467</v>
      </c>
      <c r="Q609" s="30">
        <f>+Cartera[[#This Row],[9_a_15]]+Cartera[[#This Row],[16_a_22]]+Cartera[[#This Row],[23_a_30]]</f>
        <v>3869467</v>
      </c>
      <c r="R609" s="30">
        <f>IF(Cartera[[#This Row],[Dias]]&gt;8,Cartera[[#This Row],[Total vencido]],0)</f>
        <v>3869467</v>
      </c>
      <c r="S609" s="30">
        <f>IF(Cartera[[#This Row],[Mas de 9]]&gt;0,Cartera[[#This Row],[Dias]],0)</f>
        <v>18</v>
      </c>
      <c r="T609" s="30">
        <f>IF(Cartera[[#This Row],[Dias]]&gt;99,Cartera[[#This Row],[Total vencido]],0)</f>
        <v>0</v>
      </c>
      <c r="U609" s="30">
        <f>IF(Cartera[[#This Row],[Mas de 100]]&gt;0,Cartera[[#This Row],[Dias]],0)</f>
        <v>0</v>
      </c>
      <c r="V609" s="30">
        <f>Cartera[[#This Row],[Vencimiento]]-Cartera[[#This Row],[Emision]]</f>
        <v>29.999907407407591</v>
      </c>
      <c r="W60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9" s="205" t="str">
        <f>_xlfn.XLOOKUP(Cartera[[#This Row],[Nombre tercero]],Vendedor[Nombre],Vendedor[Vendedor],"",0,-1)</f>
        <v>JORGE PARDO</v>
      </c>
      <c r="Y609" s="204"/>
    </row>
    <row r="610" spans="1:25" ht="21" customHeight="1">
      <c r="A610" s="12" t="str">
        <f t="shared" ref="A610:A623" si="22">+A609</f>
        <v>GATE GOURMET COLOMBIA SAS</v>
      </c>
      <c r="B610" s="199" t="s">
        <v>1210</v>
      </c>
      <c r="C610" s="200">
        <v>22770</v>
      </c>
      <c r="D610" s="54">
        <v>4</v>
      </c>
      <c r="E610" s="198">
        <v>45990.212881944448</v>
      </c>
      <c r="F610" s="198">
        <v>46020.212164351855</v>
      </c>
      <c r="G610" s="54">
        <v>16</v>
      </c>
      <c r="H610" s="54">
        <v>17145500</v>
      </c>
      <c r="I610" s="54">
        <v>16515700</v>
      </c>
      <c r="J610" s="54">
        <v>0</v>
      </c>
      <c r="K610" s="54">
        <v>0</v>
      </c>
      <c r="L610" s="54">
        <v>0</v>
      </c>
      <c r="M610" s="54">
        <v>16515700</v>
      </c>
      <c r="N610" s="54">
        <v>0</v>
      </c>
      <c r="O610" s="54">
        <v>0</v>
      </c>
      <c r="P610" s="30">
        <f>SUM(Cartera[[#This Row],[1_a_8]:[&gt;30]])</f>
        <v>16515700</v>
      </c>
      <c r="Q610" s="30">
        <f>+Cartera[[#This Row],[9_a_15]]+Cartera[[#This Row],[16_a_22]]+Cartera[[#This Row],[23_a_30]]</f>
        <v>16515700</v>
      </c>
      <c r="R610" s="30">
        <f>IF(Cartera[[#This Row],[Dias]]&gt;8,Cartera[[#This Row],[Total vencido]],0)</f>
        <v>16515700</v>
      </c>
      <c r="S610" s="30">
        <f>IF(Cartera[[#This Row],[Mas de 9]]&gt;0,Cartera[[#This Row],[Dias]],0)</f>
        <v>16</v>
      </c>
      <c r="T610" s="30">
        <f>IF(Cartera[[#This Row],[Dias]]&gt;99,Cartera[[#This Row],[Total vencido]],0)</f>
        <v>0</v>
      </c>
      <c r="U610" s="30">
        <f>IF(Cartera[[#This Row],[Mas de 100]]&gt;0,Cartera[[#This Row],[Dias]],0)</f>
        <v>0</v>
      </c>
      <c r="V610" s="30">
        <f>Cartera[[#This Row],[Vencimiento]]-Cartera[[#This Row],[Emision]]</f>
        <v>29.999282407407009</v>
      </c>
      <c r="W61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0" s="205" t="str">
        <f>_xlfn.XLOOKUP(Cartera[[#This Row],[Nombre tercero]],Vendedor[Nombre],Vendedor[Vendedor],"",0,-1)</f>
        <v>JORGE PARDO</v>
      </c>
      <c r="Y610" s="204"/>
    </row>
    <row r="611" spans="1:25" ht="21" customHeight="1">
      <c r="A611" s="12" t="str">
        <f t="shared" si="22"/>
        <v>GATE GOURMET COLOMBIA SAS</v>
      </c>
      <c r="B611" s="199" t="s">
        <v>1210</v>
      </c>
      <c r="C611" s="200">
        <v>22866</v>
      </c>
      <c r="D611" s="54">
        <v>4</v>
      </c>
      <c r="E611" s="198">
        <v>45993.210509259261</v>
      </c>
      <c r="F611" s="198">
        <v>46023.210393518515</v>
      </c>
      <c r="G611" s="54">
        <v>13</v>
      </c>
      <c r="H611" s="54">
        <v>16092500</v>
      </c>
      <c r="I611" s="54">
        <v>15301100</v>
      </c>
      <c r="J611" s="54">
        <v>0</v>
      </c>
      <c r="K611" s="54">
        <v>0</v>
      </c>
      <c r="L611" s="54">
        <v>15301100</v>
      </c>
      <c r="M611" s="54">
        <v>0</v>
      </c>
      <c r="N611" s="54">
        <v>0</v>
      </c>
      <c r="O611" s="54">
        <v>0</v>
      </c>
      <c r="P611" s="30">
        <f>SUM(Cartera[[#This Row],[1_a_8]:[&gt;30]])</f>
        <v>15301100</v>
      </c>
      <c r="Q611" s="30">
        <f>+Cartera[[#This Row],[9_a_15]]+Cartera[[#This Row],[16_a_22]]+Cartera[[#This Row],[23_a_30]]</f>
        <v>15301100</v>
      </c>
      <c r="R611" s="30">
        <f>IF(Cartera[[#This Row],[Dias]]&gt;8,Cartera[[#This Row],[Total vencido]],0)</f>
        <v>15301100</v>
      </c>
      <c r="S611" s="30">
        <f>IF(Cartera[[#This Row],[Mas de 9]]&gt;0,Cartera[[#This Row],[Dias]],0)</f>
        <v>13</v>
      </c>
      <c r="T611" s="30">
        <f>IF(Cartera[[#This Row],[Dias]]&gt;99,Cartera[[#This Row],[Total vencido]],0)</f>
        <v>0</v>
      </c>
      <c r="U611" s="30">
        <f>IF(Cartera[[#This Row],[Mas de 100]]&gt;0,Cartera[[#This Row],[Dias]],0)</f>
        <v>0</v>
      </c>
      <c r="V611" s="31">
        <f>Cartera[[#This Row],[Vencimiento]]-Cartera[[#This Row],[Emision]]</f>
        <v>29.999884259254031</v>
      </c>
      <c r="W61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1" s="205" t="str">
        <f>_xlfn.XLOOKUP(Cartera[[#This Row],[Nombre tercero]],Vendedor[Nombre],Vendedor[Vendedor],"",0,-1)</f>
        <v>JORGE PARDO</v>
      </c>
      <c r="Y611" s="204"/>
    </row>
    <row r="612" spans="1:25" ht="21" customHeight="1">
      <c r="A612" s="12" t="str">
        <f t="shared" si="22"/>
        <v>GATE GOURMET COLOMBIA SAS</v>
      </c>
      <c r="B612" s="199" t="s">
        <v>1210</v>
      </c>
      <c r="C612" s="200">
        <v>22980</v>
      </c>
      <c r="D612" s="54">
        <v>4</v>
      </c>
      <c r="E612" s="198">
        <v>45996.22314814815</v>
      </c>
      <c r="F612" s="198">
        <v>46026.223032407404</v>
      </c>
      <c r="G612" s="54">
        <v>10</v>
      </c>
      <c r="H612" s="54">
        <v>763800</v>
      </c>
      <c r="I612" s="54">
        <v>763800</v>
      </c>
      <c r="J612" s="54">
        <v>0</v>
      </c>
      <c r="K612" s="54">
        <v>0</v>
      </c>
      <c r="L612" s="54">
        <v>763800</v>
      </c>
      <c r="M612" s="54">
        <v>0</v>
      </c>
      <c r="N612" s="54">
        <v>0</v>
      </c>
      <c r="O612" s="54">
        <v>0</v>
      </c>
      <c r="P612" s="30">
        <f>SUM(Cartera[[#This Row],[1_a_8]:[&gt;30]])</f>
        <v>763800</v>
      </c>
      <c r="Q612" s="30">
        <f>+Cartera[[#This Row],[9_a_15]]+Cartera[[#This Row],[16_a_22]]+Cartera[[#This Row],[23_a_30]]</f>
        <v>763800</v>
      </c>
      <c r="R612" s="30">
        <f>IF(Cartera[[#This Row],[Dias]]&gt;8,Cartera[[#This Row],[Total vencido]],0)</f>
        <v>763800</v>
      </c>
      <c r="S612" s="30">
        <f>IF(Cartera[[#This Row],[Mas de 9]]&gt;0,Cartera[[#This Row],[Dias]],0)</f>
        <v>10</v>
      </c>
      <c r="T612" s="30">
        <f>IF(Cartera[[#This Row],[Dias]]&gt;99,Cartera[[#This Row],[Total vencido]],0)</f>
        <v>0</v>
      </c>
      <c r="U612" s="30">
        <f>IF(Cartera[[#This Row],[Mas de 100]]&gt;0,Cartera[[#This Row],[Dias]],0)</f>
        <v>0</v>
      </c>
      <c r="V612" s="30">
        <f>Cartera[[#This Row],[Vencimiento]]-Cartera[[#This Row],[Emision]]</f>
        <v>29.999884259254031</v>
      </c>
      <c r="W61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2" s="205" t="str">
        <f>_xlfn.XLOOKUP(Cartera[[#This Row],[Nombre tercero]],Vendedor[Nombre],Vendedor[Vendedor],"",0,-1)</f>
        <v>JORGE PARDO</v>
      </c>
      <c r="Y612" s="204"/>
    </row>
    <row r="613" spans="1:25" ht="21" customHeight="1">
      <c r="A613" s="12" t="str">
        <f t="shared" si="22"/>
        <v>GATE GOURMET COLOMBIA SAS</v>
      </c>
      <c r="B613" s="199" t="s">
        <v>1210</v>
      </c>
      <c r="C613" s="200">
        <v>23026</v>
      </c>
      <c r="D613" s="54">
        <v>4</v>
      </c>
      <c r="E613" s="198">
        <v>45997.340601851851</v>
      </c>
      <c r="F613" s="198">
        <v>46027.338136574072</v>
      </c>
      <c r="G613" s="54">
        <v>9</v>
      </c>
      <c r="H613" s="54">
        <v>22507200</v>
      </c>
      <c r="I613" s="54">
        <v>21283600</v>
      </c>
      <c r="J613" s="54">
        <v>0</v>
      </c>
      <c r="K613" s="54">
        <v>0</v>
      </c>
      <c r="L613" s="54">
        <v>21283600</v>
      </c>
      <c r="M613" s="54">
        <v>0</v>
      </c>
      <c r="N613" s="54">
        <v>0</v>
      </c>
      <c r="O613" s="54">
        <v>0</v>
      </c>
      <c r="P613" s="30">
        <f>SUM(Cartera[[#This Row],[1_a_8]:[&gt;30]])</f>
        <v>21283600</v>
      </c>
      <c r="Q613" s="30">
        <f>+Cartera[[#This Row],[9_a_15]]+Cartera[[#This Row],[16_a_22]]+Cartera[[#This Row],[23_a_30]]</f>
        <v>21283600</v>
      </c>
      <c r="R613" s="30">
        <f>IF(Cartera[[#This Row],[Dias]]&gt;8,Cartera[[#This Row],[Total vencido]],0)</f>
        <v>21283600</v>
      </c>
      <c r="S613" s="30">
        <f>IF(Cartera[[#This Row],[Mas de 9]]&gt;0,Cartera[[#This Row],[Dias]],0)</f>
        <v>9</v>
      </c>
      <c r="T613" s="30">
        <f>IF(Cartera[[#This Row],[Dias]]&gt;99,Cartera[[#This Row],[Total vencido]],0)</f>
        <v>0</v>
      </c>
      <c r="U613" s="30">
        <f>IF(Cartera[[#This Row],[Mas de 100]]&gt;0,Cartera[[#This Row],[Dias]],0)</f>
        <v>0</v>
      </c>
      <c r="V613" s="30">
        <f>Cartera[[#This Row],[Vencimiento]]-Cartera[[#This Row],[Emision]]</f>
        <v>29.997534722220735</v>
      </c>
      <c r="W61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3" s="205" t="str">
        <f>_xlfn.XLOOKUP(Cartera[[#This Row],[Nombre tercero]],Vendedor[Nombre],Vendedor[Vendedor],"",0,-1)</f>
        <v>JORGE PARDO</v>
      </c>
      <c r="Y613" s="204"/>
    </row>
    <row r="614" spans="1:25" ht="21" customHeight="1">
      <c r="A614" s="12" t="str">
        <f t="shared" si="22"/>
        <v>GATE GOURMET COLOMBIA SAS</v>
      </c>
      <c r="B614" s="199" t="s">
        <v>1210</v>
      </c>
      <c r="C614" s="200">
        <v>23052</v>
      </c>
      <c r="D614" s="54">
        <v>4</v>
      </c>
      <c r="E614" s="202">
        <v>46000.249398148146</v>
      </c>
      <c r="F614" s="202">
        <v>46030.248715277776</v>
      </c>
      <c r="G614" s="203">
        <v>6</v>
      </c>
      <c r="H614" s="203">
        <v>6965700</v>
      </c>
      <c r="I614" s="203">
        <v>4822700</v>
      </c>
      <c r="J614" s="203">
        <v>0</v>
      </c>
      <c r="K614" s="203">
        <v>4822700</v>
      </c>
      <c r="L614" s="203">
        <v>0</v>
      </c>
      <c r="M614" s="203">
        <v>0</v>
      </c>
      <c r="N614" s="203">
        <v>0</v>
      </c>
      <c r="O614" s="203">
        <v>0</v>
      </c>
      <c r="P614" s="191">
        <f>SUM(Cartera[[#This Row],[1_a_8]:[&gt;30]])</f>
        <v>4822700</v>
      </c>
      <c r="Q614" s="191">
        <f>+Cartera[[#This Row],[9_a_15]]+Cartera[[#This Row],[16_a_22]]+Cartera[[#This Row],[23_a_30]]</f>
        <v>0</v>
      </c>
      <c r="R614" s="191">
        <f>IF(Cartera[[#This Row],[Dias]]&gt;8,Cartera[[#This Row],[Total vencido]],0)</f>
        <v>0</v>
      </c>
      <c r="S614" s="191">
        <f>IF(Cartera[[#This Row],[Mas de 9]]&gt;0,Cartera[[#This Row],[Dias]],0)</f>
        <v>0</v>
      </c>
      <c r="T614" s="191">
        <f>IF(Cartera[[#This Row],[Dias]]&gt;99,Cartera[[#This Row],[Total vencido]],0)</f>
        <v>0</v>
      </c>
      <c r="U614" s="191">
        <f>IF(Cartera[[#This Row],[Mas de 100]]&gt;0,Cartera[[#This Row],[Dias]],0)</f>
        <v>0</v>
      </c>
      <c r="V614" s="191">
        <f>Cartera[[#This Row],[Vencimiento]]-Cartera[[#This Row],[Emision]]</f>
        <v>29.999317129630072</v>
      </c>
      <c r="W6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4" s="204" t="str">
        <f>_xlfn.XLOOKUP(Cartera[[#This Row],[Nombre tercero]],Vendedor[Nombre],Vendedor[Vendedor],"",0,-1)</f>
        <v>JORGE PARDO</v>
      </c>
      <c r="Y614" s="204"/>
    </row>
    <row r="615" spans="1:25" ht="21" customHeight="1">
      <c r="A615" s="12" t="str">
        <f t="shared" si="22"/>
        <v>GATE GOURMET COLOMBIA SAS</v>
      </c>
      <c r="B615" s="199" t="s">
        <v>1210</v>
      </c>
      <c r="C615" s="200">
        <v>23165</v>
      </c>
      <c r="D615" s="54">
        <v>4</v>
      </c>
      <c r="E615" s="202">
        <v>46003.220092592594</v>
      </c>
      <c r="F615" s="202">
        <v>46033.219953703701</v>
      </c>
      <c r="G615" s="203">
        <v>3</v>
      </c>
      <c r="H615" s="203">
        <v>14460600</v>
      </c>
      <c r="I615" s="203">
        <v>13624300</v>
      </c>
      <c r="J615" s="203">
        <v>0</v>
      </c>
      <c r="K615" s="203">
        <v>13624300</v>
      </c>
      <c r="L615" s="203">
        <v>0</v>
      </c>
      <c r="M615" s="203">
        <v>0</v>
      </c>
      <c r="N615" s="203">
        <v>0</v>
      </c>
      <c r="O615" s="203">
        <v>0</v>
      </c>
      <c r="P615" s="191">
        <f>SUM(Cartera[[#This Row],[1_a_8]:[&gt;30]])</f>
        <v>13624300</v>
      </c>
      <c r="Q615" s="191">
        <f>+Cartera[[#This Row],[9_a_15]]+Cartera[[#This Row],[16_a_22]]+Cartera[[#This Row],[23_a_30]]</f>
        <v>0</v>
      </c>
      <c r="R615" s="191">
        <f>IF(Cartera[[#This Row],[Dias]]&gt;8,Cartera[[#This Row],[Total vencido]],0)</f>
        <v>0</v>
      </c>
      <c r="S615" s="191">
        <f>IF(Cartera[[#This Row],[Mas de 9]]&gt;0,Cartera[[#This Row],[Dias]],0)</f>
        <v>0</v>
      </c>
      <c r="T615" s="191">
        <f>IF(Cartera[[#This Row],[Dias]]&gt;99,Cartera[[#This Row],[Total vencido]],0)</f>
        <v>0</v>
      </c>
      <c r="U615" s="191">
        <f>IF(Cartera[[#This Row],[Mas de 100]]&gt;0,Cartera[[#This Row],[Dias]],0)</f>
        <v>0</v>
      </c>
      <c r="V615" s="191">
        <f>Cartera[[#This Row],[Vencimiento]]-Cartera[[#This Row],[Emision]]</f>
        <v>29.999861111107748</v>
      </c>
      <c r="W61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5" s="204" t="str">
        <f>_xlfn.XLOOKUP(Cartera[[#This Row],[Nombre tercero]],Vendedor[Nombre],Vendedor[Vendedor],"",0,-1)</f>
        <v>JORGE PARDO</v>
      </c>
      <c r="Y615" s="204"/>
    </row>
    <row r="616" spans="1:25" ht="21" customHeight="1">
      <c r="A616" s="12" t="str">
        <f t="shared" si="22"/>
        <v>GATE GOURMET COLOMBIA SAS</v>
      </c>
      <c r="B616" s="199" t="s">
        <v>1210</v>
      </c>
      <c r="C616" s="200">
        <v>23270</v>
      </c>
      <c r="D616" s="54">
        <v>4</v>
      </c>
      <c r="E616" s="202">
        <v>46007.216620370367</v>
      </c>
      <c r="F616" s="202">
        <v>46037.216423611113</v>
      </c>
      <c r="G616" s="203">
        <v>-1</v>
      </c>
      <c r="H616" s="203">
        <v>14085200</v>
      </c>
      <c r="I616" s="203">
        <v>13536800</v>
      </c>
      <c r="J616" s="203">
        <v>13536800</v>
      </c>
      <c r="K616" s="203">
        <v>0</v>
      </c>
      <c r="L616" s="203">
        <v>0</v>
      </c>
      <c r="M616" s="203">
        <v>0</v>
      </c>
      <c r="N616" s="203">
        <v>0</v>
      </c>
      <c r="O616" s="203">
        <v>0</v>
      </c>
      <c r="P616" s="191">
        <f>SUM(Cartera[[#This Row],[1_a_8]:[&gt;30]])</f>
        <v>0</v>
      </c>
      <c r="Q616" s="191">
        <f>+Cartera[[#This Row],[9_a_15]]+Cartera[[#This Row],[16_a_22]]+Cartera[[#This Row],[23_a_30]]</f>
        <v>0</v>
      </c>
      <c r="R616" s="191">
        <f>IF(Cartera[[#This Row],[Dias]]&gt;8,Cartera[[#This Row],[Total vencido]],0)</f>
        <v>0</v>
      </c>
      <c r="S616" s="191">
        <f>IF(Cartera[[#This Row],[Mas de 9]]&gt;0,Cartera[[#This Row],[Dias]],0)</f>
        <v>0</v>
      </c>
      <c r="T616" s="191">
        <f>IF(Cartera[[#This Row],[Dias]]&gt;99,Cartera[[#This Row],[Total vencido]],0)</f>
        <v>0</v>
      </c>
      <c r="U616" s="191">
        <f>IF(Cartera[[#This Row],[Mas de 100]]&gt;0,Cartera[[#This Row],[Dias]],0)</f>
        <v>0</v>
      </c>
      <c r="V616" s="191">
        <f>Cartera[[#This Row],[Vencimiento]]-Cartera[[#This Row],[Emision]]</f>
        <v>29.999803240745678</v>
      </c>
      <c r="W61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6" s="204" t="str">
        <f>_xlfn.XLOOKUP(Cartera[[#This Row],[Nombre tercero]],Vendedor[Nombre],Vendedor[Vendedor],"",0,-1)</f>
        <v>JORGE PARDO</v>
      </c>
      <c r="Y616" s="204"/>
    </row>
    <row r="617" spans="1:25" ht="21" customHeight="1">
      <c r="A617" s="12" t="str">
        <f t="shared" si="22"/>
        <v>GATE GOURMET COLOMBIA SAS</v>
      </c>
      <c r="B617" s="199" t="s">
        <v>1210</v>
      </c>
      <c r="C617" s="200">
        <v>23332</v>
      </c>
      <c r="D617" s="54">
        <v>4</v>
      </c>
      <c r="E617" s="202">
        <v>46009.217546296299</v>
      </c>
      <c r="F617" s="202">
        <v>46039.217465277776</v>
      </c>
      <c r="G617" s="203">
        <v>-3</v>
      </c>
      <c r="H617" s="203">
        <v>11128600</v>
      </c>
      <c r="I617" s="203">
        <v>10008700</v>
      </c>
      <c r="J617" s="203">
        <v>10008700</v>
      </c>
      <c r="K617" s="203">
        <v>0</v>
      </c>
      <c r="L617" s="203">
        <v>0</v>
      </c>
      <c r="M617" s="203">
        <v>0</v>
      </c>
      <c r="N617" s="203">
        <v>0</v>
      </c>
      <c r="O617" s="203">
        <v>0</v>
      </c>
      <c r="P617" s="191">
        <f>SUM(Cartera[[#This Row],[1_a_8]:[&gt;30]])</f>
        <v>0</v>
      </c>
      <c r="Q617" s="191">
        <f>+Cartera[[#This Row],[9_a_15]]+Cartera[[#This Row],[16_a_22]]+Cartera[[#This Row],[23_a_30]]</f>
        <v>0</v>
      </c>
      <c r="R617" s="191">
        <f>IF(Cartera[[#This Row],[Dias]]&gt;8,Cartera[[#This Row],[Total vencido]],0)</f>
        <v>0</v>
      </c>
      <c r="S617" s="191">
        <f>IF(Cartera[[#This Row],[Mas de 9]]&gt;0,Cartera[[#This Row],[Dias]],0)</f>
        <v>0</v>
      </c>
      <c r="T617" s="191">
        <f>IF(Cartera[[#This Row],[Dias]]&gt;99,Cartera[[#This Row],[Total vencido]],0)</f>
        <v>0</v>
      </c>
      <c r="U617" s="191">
        <f>IF(Cartera[[#This Row],[Mas de 100]]&gt;0,Cartera[[#This Row],[Dias]],0)</f>
        <v>0</v>
      </c>
      <c r="V617" s="191">
        <f>Cartera[[#This Row],[Vencimiento]]-Cartera[[#This Row],[Emision]]</f>
        <v>29.999918981477094</v>
      </c>
      <c r="W61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7" s="204" t="str">
        <f>_xlfn.XLOOKUP(Cartera[[#This Row],[Nombre tercero]],Vendedor[Nombre],Vendedor[Vendedor],"",0,-1)</f>
        <v>JORGE PARDO</v>
      </c>
      <c r="Y617" s="204"/>
    </row>
    <row r="618" spans="1:25" ht="21" customHeight="1">
      <c r="A618" s="12" t="str">
        <f t="shared" si="22"/>
        <v>GATE GOURMET COLOMBIA SAS</v>
      </c>
      <c r="B618" s="199" t="s">
        <v>1210</v>
      </c>
      <c r="C618" s="200">
        <v>23506</v>
      </c>
      <c r="D618" s="54">
        <v>4</v>
      </c>
      <c r="E618" s="202">
        <v>46013.36478009259</v>
      </c>
      <c r="F618" s="202">
        <v>46043.36478009259</v>
      </c>
      <c r="G618" s="203">
        <v>-7</v>
      </c>
      <c r="H618" s="203">
        <v>2306900</v>
      </c>
      <c r="I618" s="203">
        <v>2185000</v>
      </c>
      <c r="J618" s="203">
        <v>2185000</v>
      </c>
      <c r="K618" s="203">
        <v>0</v>
      </c>
      <c r="L618" s="203">
        <v>0</v>
      </c>
      <c r="M618" s="203">
        <v>0</v>
      </c>
      <c r="N618" s="203">
        <v>0</v>
      </c>
      <c r="O618" s="203">
        <v>0</v>
      </c>
      <c r="P618" s="191">
        <f>SUM(Cartera[[#This Row],[1_a_8]:[&gt;30]])</f>
        <v>0</v>
      </c>
      <c r="Q618" s="191">
        <f>+Cartera[[#This Row],[9_a_15]]+Cartera[[#This Row],[16_a_22]]+Cartera[[#This Row],[23_a_30]]</f>
        <v>0</v>
      </c>
      <c r="R618" s="191">
        <f>IF(Cartera[[#This Row],[Dias]]&gt;8,Cartera[[#This Row],[Total vencido]],0)</f>
        <v>0</v>
      </c>
      <c r="S618" s="191">
        <f>IF(Cartera[[#This Row],[Mas de 9]]&gt;0,Cartera[[#This Row],[Dias]],0)</f>
        <v>0</v>
      </c>
      <c r="T618" s="191">
        <f>IF(Cartera[[#This Row],[Dias]]&gt;99,Cartera[[#This Row],[Total vencido]],0)</f>
        <v>0</v>
      </c>
      <c r="U618" s="191">
        <f>IF(Cartera[[#This Row],[Mas de 100]]&gt;0,Cartera[[#This Row],[Dias]],0)</f>
        <v>0</v>
      </c>
      <c r="V618" s="191">
        <f>Cartera[[#This Row],[Vencimiento]]-Cartera[[#This Row],[Emision]]</f>
        <v>30</v>
      </c>
      <c r="W61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8" s="204" t="str">
        <f>_xlfn.XLOOKUP(Cartera[[#This Row],[Nombre tercero]],Vendedor[Nombre],Vendedor[Vendedor],"",0,-1)</f>
        <v>JORGE PARDO</v>
      </c>
      <c r="Y618" s="204"/>
    </row>
    <row r="619" spans="1:25" ht="21" customHeight="1">
      <c r="A619" s="12" t="str">
        <f t="shared" si="22"/>
        <v>GATE GOURMET COLOMBIA SAS</v>
      </c>
      <c r="B619" s="199" t="s">
        <v>1210</v>
      </c>
      <c r="C619" s="200">
        <v>23637</v>
      </c>
      <c r="D619" s="54">
        <v>4</v>
      </c>
      <c r="E619" s="202">
        <v>46017.379490740743</v>
      </c>
      <c r="F619" s="202">
        <v>46047.379490740743</v>
      </c>
      <c r="G619" s="203">
        <v>-11</v>
      </c>
      <c r="H619" s="203">
        <v>953800</v>
      </c>
      <c r="I619" s="203">
        <v>953800</v>
      </c>
      <c r="J619" s="203">
        <v>953800</v>
      </c>
      <c r="K619" s="203">
        <v>0</v>
      </c>
      <c r="L619" s="203">
        <v>0</v>
      </c>
      <c r="M619" s="203">
        <v>0</v>
      </c>
      <c r="N619" s="203">
        <v>0</v>
      </c>
      <c r="O619" s="203">
        <v>0</v>
      </c>
      <c r="P619" s="191">
        <f>SUM(Cartera[[#This Row],[1_a_8]:[&gt;30]])</f>
        <v>0</v>
      </c>
      <c r="Q619" s="191">
        <f>+Cartera[[#This Row],[9_a_15]]+Cartera[[#This Row],[16_a_22]]+Cartera[[#This Row],[23_a_30]]</f>
        <v>0</v>
      </c>
      <c r="R619" s="191">
        <f>IF(Cartera[[#This Row],[Dias]]&gt;8,Cartera[[#This Row],[Total vencido]],0)</f>
        <v>0</v>
      </c>
      <c r="S619" s="191">
        <f>IF(Cartera[[#This Row],[Mas de 9]]&gt;0,Cartera[[#This Row],[Dias]],0)</f>
        <v>0</v>
      </c>
      <c r="T619" s="191">
        <f>IF(Cartera[[#This Row],[Dias]]&gt;99,Cartera[[#This Row],[Total vencido]],0)</f>
        <v>0</v>
      </c>
      <c r="U619" s="191">
        <f>IF(Cartera[[#This Row],[Mas de 100]]&gt;0,Cartera[[#This Row],[Dias]],0)</f>
        <v>0</v>
      </c>
      <c r="V619" s="191">
        <f>Cartera[[#This Row],[Vencimiento]]-Cartera[[#This Row],[Emision]]</f>
        <v>30</v>
      </c>
      <c r="W61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9" s="204" t="str">
        <f>_xlfn.XLOOKUP(Cartera[[#This Row],[Nombre tercero]],Vendedor[Nombre],Vendedor[Vendedor],"",0,-1)</f>
        <v>JORGE PARDO</v>
      </c>
      <c r="Y619" s="204"/>
    </row>
    <row r="620" spans="1:25" ht="21" customHeight="1">
      <c r="A620" s="12" t="str">
        <f t="shared" si="22"/>
        <v>GATE GOURMET COLOMBIA SAS</v>
      </c>
      <c r="B620" s="199" t="s">
        <v>1210</v>
      </c>
      <c r="C620" s="200">
        <v>23672</v>
      </c>
      <c r="D620" s="54">
        <v>4</v>
      </c>
      <c r="E620" s="202">
        <v>46018.208333333336</v>
      </c>
      <c r="F620" s="202">
        <v>46048.208333333336</v>
      </c>
      <c r="G620" s="203">
        <v>-12</v>
      </c>
      <c r="H620" s="203">
        <v>503700</v>
      </c>
      <c r="I620" s="203">
        <v>503700</v>
      </c>
      <c r="J620" s="203">
        <v>503700</v>
      </c>
      <c r="K620" s="203">
        <v>0</v>
      </c>
      <c r="L620" s="203">
        <v>0</v>
      </c>
      <c r="M620" s="203">
        <v>0</v>
      </c>
      <c r="N620" s="203">
        <v>0</v>
      </c>
      <c r="O620" s="203">
        <v>0</v>
      </c>
      <c r="P620" s="191">
        <f>SUM(Cartera[[#This Row],[1_a_8]:[&gt;30]])</f>
        <v>0</v>
      </c>
      <c r="Q620" s="191">
        <f>+Cartera[[#This Row],[9_a_15]]+Cartera[[#This Row],[16_a_22]]+Cartera[[#This Row],[23_a_30]]</f>
        <v>0</v>
      </c>
      <c r="R620" s="191">
        <f>IF(Cartera[[#This Row],[Dias]]&gt;8,Cartera[[#This Row],[Total vencido]],0)</f>
        <v>0</v>
      </c>
      <c r="S620" s="191">
        <f>IF(Cartera[[#This Row],[Mas de 9]]&gt;0,Cartera[[#This Row],[Dias]],0)</f>
        <v>0</v>
      </c>
      <c r="T620" s="191">
        <f>IF(Cartera[[#This Row],[Dias]]&gt;99,Cartera[[#This Row],[Total vencido]],0)</f>
        <v>0</v>
      </c>
      <c r="U620" s="191">
        <f>IF(Cartera[[#This Row],[Mas de 100]]&gt;0,Cartera[[#This Row],[Dias]],0)</f>
        <v>0</v>
      </c>
      <c r="V620" s="191">
        <f>Cartera[[#This Row],[Vencimiento]]-Cartera[[#This Row],[Emision]]</f>
        <v>30</v>
      </c>
      <c r="W62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0" s="204" t="str">
        <f>_xlfn.XLOOKUP(Cartera[[#This Row],[Nombre tercero]],Vendedor[Nombre],Vendedor[Vendedor],"",0,-1)</f>
        <v>JORGE PARDO</v>
      </c>
      <c r="Y620" s="204"/>
    </row>
    <row r="621" spans="1:25" ht="21" customHeight="1">
      <c r="A621" s="12" t="str">
        <f t="shared" si="22"/>
        <v>GATE GOURMET COLOMBIA SAS</v>
      </c>
      <c r="B621" s="199" t="s">
        <v>1210</v>
      </c>
      <c r="C621" s="200">
        <v>23673</v>
      </c>
      <c r="D621" s="54">
        <v>4</v>
      </c>
      <c r="E621" s="202">
        <v>46018.210034722222</v>
      </c>
      <c r="F621" s="202">
        <v>46048.209861111114</v>
      </c>
      <c r="G621" s="203">
        <v>-12</v>
      </c>
      <c r="H621" s="203">
        <v>20116500</v>
      </c>
      <c r="I621" s="203">
        <v>19972400</v>
      </c>
      <c r="J621" s="203">
        <v>19972400</v>
      </c>
      <c r="K621" s="203">
        <v>0</v>
      </c>
      <c r="L621" s="203">
        <v>0</v>
      </c>
      <c r="M621" s="203">
        <v>0</v>
      </c>
      <c r="N621" s="203">
        <v>0</v>
      </c>
      <c r="O621" s="203">
        <v>0</v>
      </c>
      <c r="P621" s="191">
        <f>SUM(Cartera[[#This Row],[1_a_8]:[&gt;30]])</f>
        <v>0</v>
      </c>
      <c r="Q621" s="191">
        <f>+Cartera[[#This Row],[9_a_15]]+Cartera[[#This Row],[16_a_22]]+Cartera[[#This Row],[23_a_30]]</f>
        <v>0</v>
      </c>
      <c r="R621" s="191">
        <f>IF(Cartera[[#This Row],[Dias]]&gt;8,Cartera[[#This Row],[Total vencido]],0)</f>
        <v>0</v>
      </c>
      <c r="S621" s="191">
        <f>IF(Cartera[[#This Row],[Mas de 9]]&gt;0,Cartera[[#This Row],[Dias]],0)</f>
        <v>0</v>
      </c>
      <c r="T621" s="191">
        <f>IF(Cartera[[#This Row],[Dias]]&gt;99,Cartera[[#This Row],[Total vencido]],0)</f>
        <v>0</v>
      </c>
      <c r="U621" s="191">
        <f>IF(Cartera[[#This Row],[Mas de 100]]&gt;0,Cartera[[#This Row],[Dias]],0)</f>
        <v>0</v>
      </c>
      <c r="V621" s="191">
        <f>Cartera[[#This Row],[Vencimiento]]-Cartera[[#This Row],[Emision]]</f>
        <v>29.999826388891961</v>
      </c>
      <c r="W62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1" s="204" t="str">
        <f>_xlfn.XLOOKUP(Cartera[[#This Row],[Nombre tercero]],Vendedor[Nombre],Vendedor[Vendedor],"",0,-1)</f>
        <v>JORGE PARDO</v>
      </c>
      <c r="Y621" s="204"/>
    </row>
    <row r="622" spans="1:25" ht="21" customHeight="1">
      <c r="A622" s="12" t="str">
        <f t="shared" si="22"/>
        <v>GATE GOURMET COLOMBIA SAS</v>
      </c>
      <c r="B622" s="199" t="s">
        <v>1210</v>
      </c>
      <c r="C622" s="200">
        <v>23717</v>
      </c>
      <c r="D622" s="54">
        <v>4</v>
      </c>
      <c r="E622" s="202">
        <v>46021.210902777777</v>
      </c>
      <c r="F622" s="202">
        <v>46051.210902777777</v>
      </c>
      <c r="G622" s="203">
        <v>-15</v>
      </c>
      <c r="H622" s="203">
        <v>17211500</v>
      </c>
      <c r="I622" s="203">
        <v>17017900</v>
      </c>
      <c r="J622" s="203">
        <v>17017900</v>
      </c>
      <c r="K622" s="203">
        <v>0</v>
      </c>
      <c r="L622" s="203">
        <v>0</v>
      </c>
      <c r="M622" s="203">
        <v>0</v>
      </c>
      <c r="N622" s="203">
        <v>0</v>
      </c>
      <c r="O622" s="203">
        <v>0</v>
      </c>
      <c r="P622" s="191">
        <f>SUM(Cartera[[#This Row],[1_a_8]:[&gt;30]])</f>
        <v>0</v>
      </c>
      <c r="Q622" s="191">
        <f>+Cartera[[#This Row],[9_a_15]]+Cartera[[#This Row],[16_a_22]]+Cartera[[#This Row],[23_a_30]]</f>
        <v>0</v>
      </c>
      <c r="R622" s="191">
        <f>IF(Cartera[[#This Row],[Dias]]&gt;8,Cartera[[#This Row],[Total vencido]],0)</f>
        <v>0</v>
      </c>
      <c r="S622" s="191">
        <f>IF(Cartera[[#This Row],[Mas de 9]]&gt;0,Cartera[[#This Row],[Dias]],0)</f>
        <v>0</v>
      </c>
      <c r="T622" s="191">
        <f>IF(Cartera[[#This Row],[Dias]]&gt;99,Cartera[[#This Row],[Total vencido]],0)</f>
        <v>0</v>
      </c>
      <c r="U622" s="191">
        <f>IF(Cartera[[#This Row],[Mas de 100]]&gt;0,Cartera[[#This Row],[Dias]],0)</f>
        <v>0</v>
      </c>
      <c r="V622" s="191">
        <f>Cartera[[#This Row],[Vencimiento]]-Cartera[[#This Row],[Emision]]</f>
        <v>30</v>
      </c>
      <c r="W62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2" s="204" t="str">
        <f>_xlfn.XLOOKUP(Cartera[[#This Row],[Nombre tercero]],Vendedor[Nombre],Vendedor[Vendedor],"",0,-1)</f>
        <v>JORGE PARDO</v>
      </c>
      <c r="Y622" s="204"/>
    </row>
    <row r="623" spans="1:25" ht="21" customHeight="1">
      <c r="A623" s="12" t="str">
        <f t="shared" si="22"/>
        <v>GATE GOURMET COLOMBIA SAS</v>
      </c>
      <c r="B623" s="199" t="s">
        <v>1210</v>
      </c>
      <c r="C623" s="200">
        <v>23718</v>
      </c>
      <c r="D623" s="54">
        <v>4</v>
      </c>
      <c r="E623" s="202">
        <v>46021.212361111109</v>
      </c>
      <c r="F623" s="202">
        <v>46051.212361111109</v>
      </c>
      <c r="G623" s="203">
        <v>-15</v>
      </c>
      <c r="H623" s="203">
        <v>1168400</v>
      </c>
      <c r="I623" s="203">
        <v>1168400</v>
      </c>
      <c r="J623" s="203">
        <v>1168400</v>
      </c>
      <c r="K623" s="203">
        <v>0</v>
      </c>
      <c r="L623" s="203">
        <v>0</v>
      </c>
      <c r="M623" s="203">
        <v>0</v>
      </c>
      <c r="N623" s="203">
        <v>0</v>
      </c>
      <c r="O623" s="203">
        <v>0</v>
      </c>
      <c r="P623" s="191">
        <f>SUM(Cartera[[#This Row],[1_a_8]:[&gt;30]])</f>
        <v>0</v>
      </c>
      <c r="Q623" s="191">
        <f>+Cartera[[#This Row],[9_a_15]]+Cartera[[#This Row],[16_a_22]]+Cartera[[#This Row],[23_a_30]]</f>
        <v>0</v>
      </c>
      <c r="R623" s="191">
        <f>IF(Cartera[[#This Row],[Dias]]&gt;8,Cartera[[#This Row],[Total vencido]],0)</f>
        <v>0</v>
      </c>
      <c r="S623" s="191">
        <f>IF(Cartera[[#This Row],[Mas de 9]]&gt;0,Cartera[[#This Row],[Dias]],0)</f>
        <v>0</v>
      </c>
      <c r="T623" s="191">
        <f>IF(Cartera[[#This Row],[Dias]]&gt;99,Cartera[[#This Row],[Total vencido]],0)</f>
        <v>0</v>
      </c>
      <c r="U623" s="191">
        <f>IF(Cartera[[#This Row],[Mas de 100]]&gt;0,Cartera[[#This Row],[Dias]],0)</f>
        <v>0</v>
      </c>
      <c r="V623" s="191">
        <f>Cartera[[#This Row],[Vencimiento]]-Cartera[[#This Row],[Emision]]</f>
        <v>30</v>
      </c>
      <c r="W62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3" s="204" t="str">
        <f>_xlfn.XLOOKUP(Cartera[[#This Row],[Nombre tercero]],Vendedor[Nombre],Vendedor[Vendedor],"",0,-1)</f>
        <v>JORGE PARDO</v>
      </c>
      <c r="Y623" s="204"/>
    </row>
    <row r="624" spans="1:25" ht="21" customHeight="1">
      <c r="A624" s="221" t="s">
        <v>77</v>
      </c>
      <c r="B624" s="228" t="s">
        <v>1208</v>
      </c>
      <c r="C624" s="229">
        <v>17702</v>
      </c>
      <c r="D624" s="230">
        <v>1</v>
      </c>
      <c r="E624" s="231">
        <v>45981.457384259258</v>
      </c>
      <c r="F624" s="231">
        <v>45989.456875000003</v>
      </c>
      <c r="G624" s="232">
        <v>47</v>
      </c>
      <c r="H624" s="232">
        <v>1372000</v>
      </c>
      <c r="I624" s="232">
        <v>1372000</v>
      </c>
      <c r="J624" s="232">
        <v>0</v>
      </c>
      <c r="K624" s="232">
        <v>0</v>
      </c>
      <c r="L624" s="232">
        <v>0</v>
      </c>
      <c r="M624" s="232">
        <v>0</v>
      </c>
      <c r="N624" s="232">
        <v>0</v>
      </c>
      <c r="O624" s="232">
        <v>1372000</v>
      </c>
      <c r="P624" s="191">
        <f>SUM(Cartera[[#This Row],[1_a_8]:[&gt;30]])</f>
        <v>1372000</v>
      </c>
      <c r="Q624" s="191">
        <f>+Cartera[[#This Row],[9_a_15]]+Cartera[[#This Row],[16_a_22]]+Cartera[[#This Row],[23_a_30]]</f>
        <v>0</v>
      </c>
      <c r="R624" s="191">
        <f>IF(Cartera[[#This Row],[Dias]]&gt;8,Cartera[[#This Row],[Total vencido]],0)</f>
        <v>1372000</v>
      </c>
      <c r="S624" s="191">
        <f>IF(Cartera[[#This Row],[Mas de 9]]&gt;0,Cartera[[#This Row],[Dias]],0)</f>
        <v>47</v>
      </c>
      <c r="T624" s="191">
        <f>IF(Cartera[[#This Row],[Dias]]&gt;99,Cartera[[#This Row],[Total vencido]],0)</f>
        <v>0</v>
      </c>
      <c r="U624" s="191">
        <f>IF(Cartera[[#This Row],[Mas de 100]]&gt;0,Cartera[[#This Row],[Dias]],0)</f>
        <v>0</v>
      </c>
      <c r="V624" s="191">
        <f>Cartera[[#This Row],[Vencimiento]]-Cartera[[#This Row],[Emision]]</f>
        <v>7.9994907407453866</v>
      </c>
      <c r="W6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4" s="204" t="str">
        <f>_xlfn.XLOOKUP(Cartera[[#This Row],[Nombre tercero]],Vendedor[Nombre],Vendedor[Vendedor],"",0,-1)</f>
        <v>JORGE PARDO</v>
      </c>
      <c r="Y624" s="204"/>
    </row>
    <row r="625" spans="1:25" ht="21" customHeight="1">
      <c r="A625" s="12" t="s">
        <v>159</v>
      </c>
      <c r="B625" s="199" t="s">
        <v>1210</v>
      </c>
      <c r="C625" s="200">
        <v>22171</v>
      </c>
      <c r="D625" s="54">
        <v>0</v>
      </c>
      <c r="E625" s="198">
        <v>45966.282789351855</v>
      </c>
      <c r="F625" s="198">
        <v>45996.282638888886</v>
      </c>
      <c r="G625" s="54">
        <v>40</v>
      </c>
      <c r="H625" s="54">
        <v>231400</v>
      </c>
      <c r="I625" s="54">
        <v>231400</v>
      </c>
      <c r="J625" s="54">
        <v>0</v>
      </c>
      <c r="K625" s="54">
        <v>0</v>
      </c>
      <c r="L625" s="54">
        <v>0</v>
      </c>
      <c r="M625" s="54">
        <v>0</v>
      </c>
      <c r="N625" s="54">
        <v>0</v>
      </c>
      <c r="O625" s="54">
        <v>231400</v>
      </c>
      <c r="P625" s="30">
        <f>SUM(Cartera[[#This Row],[1_a_8]:[&gt;30]])</f>
        <v>231400</v>
      </c>
      <c r="Q625" s="30">
        <f>+Cartera[[#This Row],[9_a_15]]+Cartera[[#This Row],[16_a_22]]+Cartera[[#This Row],[23_a_30]]</f>
        <v>0</v>
      </c>
      <c r="R625" s="30">
        <f>IF(Cartera[[#This Row],[Dias]]&gt;8,Cartera[[#This Row],[Total vencido]],0)</f>
        <v>231400</v>
      </c>
      <c r="S625" s="30">
        <f>IF(Cartera[[#This Row],[Mas de 9]]&gt;0,Cartera[[#This Row],[Dias]],0)</f>
        <v>40</v>
      </c>
      <c r="T625" s="30">
        <f>IF(Cartera[[#This Row],[Dias]]&gt;99,Cartera[[#This Row],[Total vencido]],0)</f>
        <v>0</v>
      </c>
      <c r="U625" s="30">
        <f>IF(Cartera[[#This Row],[Mas de 100]]&gt;0,Cartera[[#This Row],[Dias]],0)</f>
        <v>0</v>
      </c>
      <c r="V625" s="30">
        <f>Cartera[[#This Row],[Vencimiento]]-Cartera[[#This Row],[Emision]]</f>
        <v>29.999849537030968</v>
      </c>
      <c r="W62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5" s="205" t="str">
        <f>_xlfn.XLOOKUP(Cartera[[#This Row],[Nombre tercero]],Vendedor[Nombre],Vendedor[Vendedor],"",0,-1)</f>
        <v>ANGELA SILVESTRE</v>
      </c>
      <c r="Y625" s="204"/>
    </row>
    <row r="626" spans="1:25" ht="21" customHeight="1">
      <c r="A626" s="12" t="str">
        <f t="shared" ref="A626:A633" si="23">+A625</f>
        <v>GORDO Y TOMO SAS</v>
      </c>
      <c r="B626" s="228" t="s">
        <v>1210</v>
      </c>
      <c r="C626" s="229">
        <v>22172</v>
      </c>
      <c r="D626" s="230">
        <v>0</v>
      </c>
      <c r="E626" s="231">
        <v>45966.283807870372</v>
      </c>
      <c r="F626" s="231">
        <v>45996.283587962964</v>
      </c>
      <c r="G626" s="232">
        <v>40</v>
      </c>
      <c r="H626" s="232">
        <v>140399.99</v>
      </c>
      <c r="I626" s="232">
        <v>140399.99</v>
      </c>
      <c r="J626" s="232">
        <v>0</v>
      </c>
      <c r="K626" s="232">
        <v>0</v>
      </c>
      <c r="L626" s="232">
        <v>0</v>
      </c>
      <c r="M626" s="232">
        <v>0</v>
      </c>
      <c r="N626" s="232">
        <v>0</v>
      </c>
      <c r="O626" s="232">
        <v>140399.99</v>
      </c>
      <c r="P626" s="191">
        <f>SUM(Cartera[[#This Row],[1_a_8]:[&gt;30]])</f>
        <v>140399.99</v>
      </c>
      <c r="Q626" s="191">
        <f>+Cartera[[#This Row],[9_a_15]]+Cartera[[#This Row],[16_a_22]]+Cartera[[#This Row],[23_a_30]]</f>
        <v>0</v>
      </c>
      <c r="R626" s="191">
        <f>IF(Cartera[[#This Row],[Dias]]&gt;8,Cartera[[#This Row],[Total vencido]],0)</f>
        <v>140399.99</v>
      </c>
      <c r="S626" s="191">
        <f>IF(Cartera[[#This Row],[Mas de 9]]&gt;0,Cartera[[#This Row],[Dias]],0)</f>
        <v>40</v>
      </c>
      <c r="T626" s="191">
        <f>IF(Cartera[[#This Row],[Dias]]&gt;99,Cartera[[#This Row],[Total vencido]],0)</f>
        <v>0</v>
      </c>
      <c r="U626" s="191">
        <f>IF(Cartera[[#This Row],[Mas de 100]]&gt;0,Cartera[[#This Row],[Dias]],0)</f>
        <v>0</v>
      </c>
      <c r="V626" s="191">
        <f>Cartera[[#This Row],[Vencimiento]]-Cartera[[#This Row],[Emision]]</f>
        <v>29.999780092592118</v>
      </c>
      <c r="W6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6" s="204" t="str">
        <f>_xlfn.XLOOKUP(Cartera[[#This Row],[Nombre tercero]],Vendedor[Nombre],Vendedor[Vendedor],"",0,-1)</f>
        <v>ANGELA SILVESTRE</v>
      </c>
      <c r="Y626" s="204"/>
    </row>
    <row r="627" spans="1:25" ht="21" customHeight="1">
      <c r="A627" s="12" t="str">
        <f t="shared" si="23"/>
        <v>GORDO Y TOMO SAS</v>
      </c>
      <c r="B627" s="228" t="s">
        <v>1210</v>
      </c>
      <c r="C627" s="229">
        <v>22181</v>
      </c>
      <c r="D627" s="230">
        <v>0</v>
      </c>
      <c r="E627" s="231">
        <v>45966.303923611114</v>
      </c>
      <c r="F627" s="231">
        <v>45996.29859953704</v>
      </c>
      <c r="G627" s="232">
        <v>40</v>
      </c>
      <c r="H627" s="232">
        <v>69599.990000000005</v>
      </c>
      <c r="I627" s="232">
        <v>69599.990000000005</v>
      </c>
      <c r="J627" s="232">
        <v>0</v>
      </c>
      <c r="K627" s="232">
        <v>0</v>
      </c>
      <c r="L627" s="232">
        <v>0</v>
      </c>
      <c r="M627" s="232">
        <v>0</v>
      </c>
      <c r="N627" s="232">
        <v>0</v>
      </c>
      <c r="O627" s="232">
        <v>69599.990000000005</v>
      </c>
      <c r="P627" s="191">
        <f>SUM(Cartera[[#This Row],[1_a_8]:[&gt;30]])</f>
        <v>69599.990000000005</v>
      </c>
      <c r="Q627" s="191">
        <f>+Cartera[[#This Row],[9_a_15]]+Cartera[[#This Row],[16_a_22]]+Cartera[[#This Row],[23_a_30]]</f>
        <v>0</v>
      </c>
      <c r="R627" s="191">
        <f>IF(Cartera[[#This Row],[Dias]]&gt;8,Cartera[[#This Row],[Total vencido]],0)</f>
        <v>69599.990000000005</v>
      </c>
      <c r="S627" s="191">
        <f>IF(Cartera[[#This Row],[Mas de 9]]&gt;0,Cartera[[#This Row],[Dias]],0)</f>
        <v>40</v>
      </c>
      <c r="T627" s="191">
        <f>IF(Cartera[[#This Row],[Dias]]&gt;99,Cartera[[#This Row],[Total vencido]],0)</f>
        <v>0</v>
      </c>
      <c r="U627" s="191">
        <f>IF(Cartera[[#This Row],[Mas de 100]]&gt;0,Cartera[[#This Row],[Dias]],0)</f>
        <v>0</v>
      </c>
      <c r="V627" s="191">
        <f>Cartera[[#This Row],[Vencimiento]]-Cartera[[#This Row],[Emision]]</f>
        <v>29.994675925925549</v>
      </c>
      <c r="W6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7" s="204" t="str">
        <f>_xlfn.XLOOKUP(Cartera[[#This Row],[Nombre tercero]],Vendedor[Nombre],Vendedor[Vendedor],"",0,-1)</f>
        <v>ANGELA SILVESTRE</v>
      </c>
      <c r="Y627" s="204"/>
    </row>
    <row r="628" spans="1:25" ht="21" customHeight="1">
      <c r="A628" s="12" t="str">
        <f t="shared" si="23"/>
        <v>GORDO Y TOMO SAS</v>
      </c>
      <c r="B628" s="228" t="s">
        <v>1210</v>
      </c>
      <c r="C628" s="229">
        <v>22290</v>
      </c>
      <c r="D628" s="230">
        <v>0</v>
      </c>
      <c r="E628" s="231">
        <v>45972.285624999997</v>
      </c>
      <c r="F628" s="231">
        <v>46002.285416666666</v>
      </c>
      <c r="G628" s="232">
        <v>34</v>
      </c>
      <c r="H628" s="232">
        <v>320500</v>
      </c>
      <c r="I628" s="232">
        <v>320500</v>
      </c>
      <c r="J628" s="232">
        <v>0</v>
      </c>
      <c r="K628" s="232">
        <v>0</v>
      </c>
      <c r="L628" s="232">
        <v>0</v>
      </c>
      <c r="M628" s="232">
        <v>0</v>
      </c>
      <c r="N628" s="232">
        <v>0</v>
      </c>
      <c r="O628" s="232">
        <v>320500</v>
      </c>
      <c r="P628" s="191">
        <f>SUM(Cartera[[#This Row],[1_a_8]:[&gt;30]])</f>
        <v>320500</v>
      </c>
      <c r="Q628" s="191">
        <f>+Cartera[[#This Row],[9_a_15]]+Cartera[[#This Row],[16_a_22]]+Cartera[[#This Row],[23_a_30]]</f>
        <v>0</v>
      </c>
      <c r="R628" s="191">
        <f>IF(Cartera[[#This Row],[Dias]]&gt;8,Cartera[[#This Row],[Total vencido]],0)</f>
        <v>320500</v>
      </c>
      <c r="S628" s="191">
        <f>IF(Cartera[[#This Row],[Mas de 9]]&gt;0,Cartera[[#This Row],[Dias]],0)</f>
        <v>34</v>
      </c>
      <c r="T628" s="191">
        <f>IF(Cartera[[#This Row],[Dias]]&gt;99,Cartera[[#This Row],[Total vencido]],0)</f>
        <v>0</v>
      </c>
      <c r="U628" s="191">
        <f>IF(Cartera[[#This Row],[Mas de 100]]&gt;0,Cartera[[#This Row],[Dias]],0)</f>
        <v>0</v>
      </c>
      <c r="V628" s="191">
        <f>Cartera[[#This Row],[Vencimiento]]-Cartera[[#This Row],[Emision]]</f>
        <v>29.999791666668898</v>
      </c>
      <c r="W62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8" s="204" t="str">
        <f>_xlfn.XLOOKUP(Cartera[[#This Row],[Nombre tercero]],Vendedor[Nombre],Vendedor[Vendedor],"",0,-1)</f>
        <v>ANGELA SILVESTRE</v>
      </c>
      <c r="Y628" s="204"/>
    </row>
    <row r="629" spans="1:25" ht="21" customHeight="1">
      <c r="A629" s="12" t="str">
        <f t="shared" si="23"/>
        <v>GORDO Y TOMO SAS</v>
      </c>
      <c r="B629" s="228" t="s">
        <v>1210</v>
      </c>
      <c r="C629" s="229">
        <v>22536</v>
      </c>
      <c r="D629" s="230">
        <v>0</v>
      </c>
      <c r="E629" s="231">
        <v>45981.357187499998</v>
      </c>
      <c r="F629" s="231">
        <v>46011.357106481482</v>
      </c>
      <c r="G629" s="232">
        <v>25</v>
      </c>
      <c r="H629" s="232">
        <v>160799.99</v>
      </c>
      <c r="I629" s="232">
        <v>160799.99</v>
      </c>
      <c r="J629" s="232">
        <v>0</v>
      </c>
      <c r="K629" s="232">
        <v>0</v>
      </c>
      <c r="L629" s="232">
        <v>0</v>
      </c>
      <c r="M629" s="232">
        <v>0</v>
      </c>
      <c r="N629" s="232">
        <v>160799.99</v>
      </c>
      <c r="O629" s="232">
        <v>0</v>
      </c>
      <c r="P629" s="191">
        <f>SUM(Cartera[[#This Row],[1_a_8]:[&gt;30]])</f>
        <v>160799.99</v>
      </c>
      <c r="Q629" s="191">
        <f>+Cartera[[#This Row],[9_a_15]]+Cartera[[#This Row],[16_a_22]]+Cartera[[#This Row],[23_a_30]]</f>
        <v>160799.99</v>
      </c>
      <c r="R629" s="191">
        <f>IF(Cartera[[#This Row],[Dias]]&gt;8,Cartera[[#This Row],[Total vencido]],0)</f>
        <v>160799.99</v>
      </c>
      <c r="S629" s="191">
        <f>IF(Cartera[[#This Row],[Mas de 9]]&gt;0,Cartera[[#This Row],[Dias]],0)</f>
        <v>25</v>
      </c>
      <c r="T629" s="191">
        <f>IF(Cartera[[#This Row],[Dias]]&gt;99,Cartera[[#This Row],[Total vencido]],0)</f>
        <v>0</v>
      </c>
      <c r="U629" s="191">
        <f>IF(Cartera[[#This Row],[Mas de 100]]&gt;0,Cartera[[#This Row],[Dias]],0)</f>
        <v>0</v>
      </c>
      <c r="V629" s="191">
        <f>Cartera[[#This Row],[Vencimiento]]-Cartera[[#This Row],[Emision]]</f>
        <v>29.99991898148437</v>
      </c>
      <c r="W62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9" s="204" t="str">
        <f>_xlfn.XLOOKUP(Cartera[[#This Row],[Nombre tercero]],Vendedor[Nombre],Vendedor[Vendedor],"",0,-1)</f>
        <v>ANGELA SILVESTRE</v>
      </c>
      <c r="Y629" s="204"/>
    </row>
    <row r="630" spans="1:25" ht="21" customHeight="1">
      <c r="A630" s="12" t="str">
        <f t="shared" si="23"/>
        <v>GORDO Y TOMO SAS</v>
      </c>
      <c r="B630" s="199" t="s">
        <v>1210</v>
      </c>
      <c r="C630" s="200">
        <v>22589</v>
      </c>
      <c r="D630" s="54">
        <v>0</v>
      </c>
      <c r="E630" s="202">
        <v>45983.347094907411</v>
      </c>
      <c r="F630" s="202">
        <v>46013.346886574072</v>
      </c>
      <c r="G630" s="203">
        <v>23</v>
      </c>
      <c r="H630" s="203">
        <v>402000</v>
      </c>
      <c r="I630" s="203">
        <v>402000</v>
      </c>
      <c r="J630" s="203">
        <v>0</v>
      </c>
      <c r="K630" s="203">
        <v>0</v>
      </c>
      <c r="L630" s="203">
        <v>0</v>
      </c>
      <c r="M630" s="203">
        <v>0</v>
      </c>
      <c r="N630" s="203">
        <v>402000</v>
      </c>
      <c r="O630" s="203">
        <v>0</v>
      </c>
      <c r="P630" s="191">
        <f>SUM(Cartera[[#This Row],[1_a_8]:[&gt;30]])</f>
        <v>402000</v>
      </c>
      <c r="Q630" s="191">
        <f>+Cartera[[#This Row],[9_a_15]]+Cartera[[#This Row],[16_a_22]]+Cartera[[#This Row],[23_a_30]]</f>
        <v>402000</v>
      </c>
      <c r="R630" s="191">
        <f>IF(Cartera[[#This Row],[Dias]]&gt;8,Cartera[[#This Row],[Total vencido]],0)</f>
        <v>402000</v>
      </c>
      <c r="S630" s="191">
        <f>IF(Cartera[[#This Row],[Mas de 9]]&gt;0,Cartera[[#This Row],[Dias]],0)</f>
        <v>23</v>
      </c>
      <c r="T630" s="191">
        <f>IF(Cartera[[#This Row],[Dias]]&gt;99,Cartera[[#This Row],[Total vencido]],0)</f>
        <v>0</v>
      </c>
      <c r="U630" s="191">
        <f>IF(Cartera[[#This Row],[Mas de 100]]&gt;0,Cartera[[#This Row],[Dias]],0)</f>
        <v>0</v>
      </c>
      <c r="V630" s="191">
        <f>Cartera[[#This Row],[Vencimiento]]-Cartera[[#This Row],[Emision]]</f>
        <v>29.999791666661622</v>
      </c>
      <c r="W63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0" s="204" t="str">
        <f>_xlfn.XLOOKUP(Cartera[[#This Row],[Nombre tercero]],Vendedor[Nombre],Vendedor[Vendedor],"",0,-1)</f>
        <v>ANGELA SILVESTRE</v>
      </c>
      <c r="Y630" s="204"/>
    </row>
    <row r="631" spans="1:25" ht="21" customHeight="1">
      <c r="A631" s="12" t="str">
        <f t="shared" si="23"/>
        <v>GORDO Y TOMO SAS</v>
      </c>
      <c r="B631" s="199" t="s">
        <v>1210</v>
      </c>
      <c r="C631" s="200">
        <v>22914</v>
      </c>
      <c r="D631" s="54">
        <v>0</v>
      </c>
      <c r="E631" s="202">
        <v>45994.346759259257</v>
      </c>
      <c r="F631" s="202">
        <v>46024.345289351855</v>
      </c>
      <c r="G631" s="203">
        <v>12</v>
      </c>
      <c r="H631" s="203">
        <v>66699.990000000005</v>
      </c>
      <c r="I631" s="203">
        <v>66699.990000000005</v>
      </c>
      <c r="J631" s="203">
        <v>0</v>
      </c>
      <c r="K631" s="203">
        <v>0</v>
      </c>
      <c r="L631" s="203">
        <v>66699.990000000005</v>
      </c>
      <c r="M631" s="203">
        <v>0</v>
      </c>
      <c r="N631" s="203">
        <v>0</v>
      </c>
      <c r="O631" s="203">
        <v>0</v>
      </c>
      <c r="P631" s="191">
        <f>SUM(Cartera[[#This Row],[1_a_8]:[&gt;30]])</f>
        <v>66699.990000000005</v>
      </c>
      <c r="Q631" s="191">
        <f>+Cartera[[#This Row],[9_a_15]]+Cartera[[#This Row],[16_a_22]]+Cartera[[#This Row],[23_a_30]]</f>
        <v>66699.990000000005</v>
      </c>
      <c r="R631" s="191">
        <f>IF(Cartera[[#This Row],[Dias]]&gt;8,Cartera[[#This Row],[Total vencido]],0)</f>
        <v>66699.990000000005</v>
      </c>
      <c r="S631" s="191">
        <f>IF(Cartera[[#This Row],[Mas de 9]]&gt;0,Cartera[[#This Row],[Dias]],0)</f>
        <v>12</v>
      </c>
      <c r="T631" s="191">
        <f>IF(Cartera[[#This Row],[Dias]]&gt;99,Cartera[[#This Row],[Total vencido]],0)</f>
        <v>0</v>
      </c>
      <c r="U631" s="191">
        <f>IF(Cartera[[#This Row],[Mas de 100]]&gt;0,Cartera[[#This Row],[Dias]],0)</f>
        <v>0</v>
      </c>
      <c r="V631" s="191">
        <f>Cartera[[#This Row],[Vencimiento]]-Cartera[[#This Row],[Emision]]</f>
        <v>29.99853009259823</v>
      </c>
      <c r="W6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1" s="204" t="str">
        <f>_xlfn.XLOOKUP(Cartera[[#This Row],[Nombre tercero]],Vendedor[Nombre],Vendedor[Vendedor],"",0,-1)</f>
        <v>ANGELA SILVESTRE</v>
      </c>
      <c r="Y631" s="204"/>
    </row>
    <row r="632" spans="1:25" ht="21" customHeight="1">
      <c r="A632" s="12" t="str">
        <f t="shared" si="23"/>
        <v>GORDO Y TOMO SAS</v>
      </c>
      <c r="B632" s="199" t="s">
        <v>1210</v>
      </c>
      <c r="C632" s="200">
        <v>23148</v>
      </c>
      <c r="D632" s="54">
        <v>0</v>
      </c>
      <c r="E632" s="202">
        <v>46002.342245370368</v>
      </c>
      <c r="F632" s="202">
        <v>46032.342129629629</v>
      </c>
      <c r="G632" s="203">
        <v>4</v>
      </c>
      <c r="H632" s="203">
        <v>159599.99</v>
      </c>
      <c r="I632" s="203">
        <v>159599.99</v>
      </c>
      <c r="J632" s="203">
        <v>0</v>
      </c>
      <c r="K632" s="203">
        <v>159599.99</v>
      </c>
      <c r="L632" s="203">
        <v>0</v>
      </c>
      <c r="M632" s="203">
        <v>0</v>
      </c>
      <c r="N632" s="203">
        <v>0</v>
      </c>
      <c r="O632" s="203">
        <v>0</v>
      </c>
      <c r="P632" s="191">
        <f>SUM(Cartera[[#This Row],[1_a_8]:[&gt;30]])</f>
        <v>159599.99</v>
      </c>
      <c r="Q632" s="191">
        <f>+Cartera[[#This Row],[9_a_15]]+Cartera[[#This Row],[16_a_22]]+Cartera[[#This Row],[23_a_30]]</f>
        <v>0</v>
      </c>
      <c r="R632" s="191">
        <f>IF(Cartera[[#This Row],[Dias]]&gt;8,Cartera[[#This Row],[Total vencido]],0)</f>
        <v>0</v>
      </c>
      <c r="S632" s="191">
        <f>IF(Cartera[[#This Row],[Mas de 9]]&gt;0,Cartera[[#This Row],[Dias]],0)</f>
        <v>0</v>
      </c>
      <c r="T632" s="191">
        <f>IF(Cartera[[#This Row],[Dias]]&gt;99,Cartera[[#This Row],[Total vencido]],0)</f>
        <v>0</v>
      </c>
      <c r="U632" s="191">
        <f>IF(Cartera[[#This Row],[Mas de 100]]&gt;0,Cartera[[#This Row],[Dias]],0)</f>
        <v>0</v>
      </c>
      <c r="V632" s="191">
        <f>Cartera[[#This Row],[Vencimiento]]-Cartera[[#This Row],[Emision]]</f>
        <v>29.999884259261307</v>
      </c>
      <c r="W63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2" s="204" t="str">
        <f>_xlfn.XLOOKUP(Cartera[[#This Row],[Nombre tercero]],Vendedor[Nombre],Vendedor[Vendedor],"",0,-1)</f>
        <v>ANGELA SILVESTRE</v>
      </c>
      <c r="Y632" s="204"/>
    </row>
    <row r="633" spans="1:25" ht="21" customHeight="1">
      <c r="A633" s="12" t="str">
        <f t="shared" si="23"/>
        <v>GORDO Y TOMO SAS</v>
      </c>
      <c r="B633" s="199" t="s">
        <v>1210</v>
      </c>
      <c r="C633" s="200">
        <v>23283</v>
      </c>
      <c r="D633" s="54">
        <v>0</v>
      </c>
      <c r="E633" s="202">
        <v>46007.301481481481</v>
      </c>
      <c r="F633" s="202">
        <v>46037.30133101852</v>
      </c>
      <c r="G633" s="203">
        <v>-1</v>
      </c>
      <c r="H633" s="203">
        <v>121599.99</v>
      </c>
      <c r="I633" s="203">
        <v>121599.99</v>
      </c>
      <c r="J633" s="203">
        <v>121599.99</v>
      </c>
      <c r="K633" s="203">
        <v>0</v>
      </c>
      <c r="L633" s="203">
        <v>0</v>
      </c>
      <c r="M633" s="203">
        <v>0</v>
      </c>
      <c r="N633" s="203">
        <v>0</v>
      </c>
      <c r="O633" s="203">
        <v>0</v>
      </c>
      <c r="P633" s="191">
        <f>SUM(Cartera[[#This Row],[1_a_8]:[&gt;30]])</f>
        <v>0</v>
      </c>
      <c r="Q633" s="191">
        <f>+Cartera[[#This Row],[9_a_15]]+Cartera[[#This Row],[16_a_22]]+Cartera[[#This Row],[23_a_30]]</f>
        <v>0</v>
      </c>
      <c r="R633" s="191">
        <f>IF(Cartera[[#This Row],[Dias]]&gt;8,Cartera[[#This Row],[Total vencido]],0)</f>
        <v>0</v>
      </c>
      <c r="S633" s="191">
        <f>IF(Cartera[[#This Row],[Mas de 9]]&gt;0,Cartera[[#This Row],[Dias]],0)</f>
        <v>0</v>
      </c>
      <c r="T633" s="191">
        <f>IF(Cartera[[#This Row],[Dias]]&gt;99,Cartera[[#This Row],[Total vencido]],0)</f>
        <v>0</v>
      </c>
      <c r="U633" s="191">
        <f>IF(Cartera[[#This Row],[Mas de 100]]&gt;0,Cartera[[#This Row],[Dias]],0)</f>
        <v>0</v>
      </c>
      <c r="V633" s="191">
        <f>Cartera[[#This Row],[Vencimiento]]-Cartera[[#This Row],[Emision]]</f>
        <v>29.999849537038244</v>
      </c>
      <c r="W63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3" s="204" t="str">
        <f>_xlfn.XLOOKUP(Cartera[[#This Row],[Nombre tercero]],Vendedor[Nombre],Vendedor[Vendedor],"",0,-1)</f>
        <v>ANGELA SILVESTRE</v>
      </c>
      <c r="Y633" s="204"/>
    </row>
    <row r="634" spans="1:25" ht="21" customHeight="1">
      <c r="A634" s="261" t="s">
        <v>160</v>
      </c>
      <c r="B634" s="262" t="s">
        <v>1208</v>
      </c>
      <c r="C634" s="263">
        <v>18621</v>
      </c>
      <c r="D634" s="264">
        <v>1</v>
      </c>
      <c r="E634" s="265">
        <v>46008.600486111114</v>
      </c>
      <c r="F634" s="265">
        <v>46038.600335648145</v>
      </c>
      <c r="G634" s="264">
        <v>-2</v>
      </c>
      <c r="H634" s="264">
        <v>288000</v>
      </c>
      <c r="I634" s="264">
        <v>128551</v>
      </c>
      <c r="J634" s="264">
        <v>128551</v>
      </c>
      <c r="K634" s="264">
        <v>0</v>
      </c>
      <c r="L634" s="264">
        <v>0</v>
      </c>
      <c r="M634" s="264">
        <v>0</v>
      </c>
      <c r="N634" s="264">
        <v>0</v>
      </c>
      <c r="O634" s="264">
        <v>0</v>
      </c>
      <c r="P634" s="266">
        <f>SUM(Cartera[[#This Row],[1_a_8]:[&gt;30]])</f>
        <v>0</v>
      </c>
      <c r="Q634" s="266">
        <f>+Cartera[[#This Row],[9_a_15]]+Cartera[[#This Row],[16_a_22]]+Cartera[[#This Row],[23_a_30]]</f>
        <v>0</v>
      </c>
      <c r="R634" s="266">
        <f>IF(Cartera[[#This Row],[Dias]]&gt;8,Cartera[[#This Row],[Total vencido]],0)</f>
        <v>0</v>
      </c>
      <c r="S634" s="266">
        <f>IF(Cartera[[#This Row],[Mas de 9]]&gt;0,Cartera[[#This Row],[Dias]],0)</f>
        <v>0</v>
      </c>
      <c r="T634" s="266">
        <f>IF(Cartera[[#This Row],[Dias]]&gt;99,Cartera[[#This Row],[Total vencido]],0)</f>
        <v>0</v>
      </c>
      <c r="U634" s="266">
        <f>IF(Cartera[[#This Row],[Mas de 100]]&gt;0,Cartera[[#This Row],[Dias]],0)</f>
        <v>0</v>
      </c>
      <c r="V634" s="266">
        <f>Cartera[[#This Row],[Vencimiento]]-Cartera[[#This Row],[Emision]]</f>
        <v>29.999849537030968</v>
      </c>
      <c r="W634" s="268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4" s="205" t="str">
        <f>_xlfn.XLOOKUP(Cartera[[#This Row],[Nombre tercero]],Vendedor[Nombre],Vendedor[Vendedor],"",0,-1)</f>
        <v>JORGE PARDO</v>
      </c>
      <c r="Y634" s="204" t="s">
        <v>1564</v>
      </c>
    </row>
    <row r="635" spans="1:25" ht="21" customHeight="1">
      <c r="A635" s="12" t="str">
        <f t="shared" ref="A635:A651" si="24">+A634</f>
        <v>GRUPO ARTAK S.A.S</v>
      </c>
      <c r="B635" s="199" t="s">
        <v>1208</v>
      </c>
      <c r="C635" s="200">
        <v>18655</v>
      </c>
      <c r="D635" s="54">
        <v>1</v>
      </c>
      <c r="E635" s="198">
        <v>46009.608541666668</v>
      </c>
      <c r="F635" s="198">
        <v>46039.608356481483</v>
      </c>
      <c r="G635" s="54">
        <v>-3</v>
      </c>
      <c r="H635" s="54">
        <v>1102000</v>
      </c>
      <c r="I635" s="54">
        <v>1102000</v>
      </c>
      <c r="J635" s="54">
        <v>1102000</v>
      </c>
      <c r="K635" s="54">
        <v>0</v>
      </c>
      <c r="L635" s="54">
        <v>0</v>
      </c>
      <c r="M635" s="54">
        <v>0</v>
      </c>
      <c r="N635" s="54">
        <v>0</v>
      </c>
      <c r="O635" s="54">
        <v>0</v>
      </c>
      <c r="P635" s="30">
        <f>SUM(Cartera[[#This Row],[1_a_8]:[&gt;30]])</f>
        <v>0</v>
      </c>
      <c r="Q635" s="30">
        <f>+Cartera[[#This Row],[9_a_15]]+Cartera[[#This Row],[16_a_22]]+Cartera[[#This Row],[23_a_30]]</f>
        <v>0</v>
      </c>
      <c r="R635" s="30">
        <f>IF(Cartera[[#This Row],[Dias]]&gt;8,Cartera[[#This Row],[Total vencido]],0)</f>
        <v>0</v>
      </c>
      <c r="S635" s="30">
        <f>IF(Cartera[[#This Row],[Mas de 9]]&gt;0,Cartera[[#This Row],[Dias]],0)</f>
        <v>0</v>
      </c>
      <c r="T635" s="30">
        <f>IF(Cartera[[#This Row],[Dias]]&gt;99,Cartera[[#This Row],[Total vencido]],0)</f>
        <v>0</v>
      </c>
      <c r="U635" s="30">
        <f>IF(Cartera[[#This Row],[Mas de 100]]&gt;0,Cartera[[#This Row],[Dias]],0)</f>
        <v>0</v>
      </c>
      <c r="V635" s="30">
        <f>Cartera[[#This Row],[Vencimiento]]-Cartera[[#This Row],[Emision]]</f>
        <v>29.999814814815181</v>
      </c>
      <c r="W63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5" s="205" t="str">
        <f>_xlfn.XLOOKUP(Cartera[[#This Row],[Nombre tercero]],Vendedor[Nombre],Vendedor[Vendedor],"",0,-1)</f>
        <v>JORGE PARDO</v>
      </c>
      <c r="Y635" s="204"/>
    </row>
    <row r="636" spans="1:25" ht="21" customHeight="1">
      <c r="A636" s="12" t="str">
        <f t="shared" si="24"/>
        <v>GRUPO ARTAK S.A.S</v>
      </c>
      <c r="B636" s="199" t="s">
        <v>1208</v>
      </c>
      <c r="C636" s="200">
        <v>18695</v>
      </c>
      <c r="D636" s="54">
        <v>1</v>
      </c>
      <c r="E636" s="198">
        <v>46010.515798611108</v>
      </c>
      <c r="F636" s="198">
        <v>46040.515300925923</v>
      </c>
      <c r="G636" s="54">
        <v>-4</v>
      </c>
      <c r="H636" s="54">
        <v>1069700</v>
      </c>
      <c r="I636" s="54">
        <v>1069700</v>
      </c>
      <c r="J636" s="54">
        <v>1069700</v>
      </c>
      <c r="K636" s="54">
        <v>0</v>
      </c>
      <c r="L636" s="54">
        <v>0</v>
      </c>
      <c r="M636" s="54">
        <v>0</v>
      </c>
      <c r="N636" s="54">
        <v>0</v>
      </c>
      <c r="O636" s="54">
        <v>0</v>
      </c>
      <c r="P636" s="30">
        <f>SUM(Cartera[[#This Row],[1_a_8]:[&gt;30]])</f>
        <v>0</v>
      </c>
      <c r="Q636" s="30">
        <f>+Cartera[[#This Row],[9_a_15]]+Cartera[[#This Row],[16_a_22]]+Cartera[[#This Row],[23_a_30]]</f>
        <v>0</v>
      </c>
      <c r="R636" s="30">
        <f>IF(Cartera[[#This Row],[Dias]]&gt;8,Cartera[[#This Row],[Total vencido]],0)</f>
        <v>0</v>
      </c>
      <c r="S636" s="30">
        <f>IF(Cartera[[#This Row],[Mas de 9]]&gt;0,Cartera[[#This Row],[Dias]],0)</f>
        <v>0</v>
      </c>
      <c r="T636" s="30">
        <f>IF(Cartera[[#This Row],[Dias]]&gt;99,Cartera[[#This Row],[Total vencido]],0)</f>
        <v>0</v>
      </c>
      <c r="U636" s="30">
        <f>IF(Cartera[[#This Row],[Mas de 100]]&gt;0,Cartera[[#This Row],[Dias]],0)</f>
        <v>0</v>
      </c>
      <c r="V636" s="30">
        <f>Cartera[[#This Row],[Vencimiento]]-Cartera[[#This Row],[Emision]]</f>
        <v>29.99950231481489</v>
      </c>
      <c r="W63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6" s="205" t="str">
        <f>_xlfn.XLOOKUP(Cartera[[#This Row],[Nombre tercero]],Vendedor[Nombre],Vendedor[Vendedor],"",0,-1)</f>
        <v>JORGE PARDO</v>
      </c>
      <c r="Y636" s="204"/>
    </row>
    <row r="637" spans="1:25" ht="21" customHeight="1">
      <c r="A637" s="12" t="str">
        <f t="shared" si="24"/>
        <v>GRUPO ARTAK S.A.S</v>
      </c>
      <c r="B637" s="199" t="s">
        <v>1208</v>
      </c>
      <c r="C637" s="200">
        <v>18696</v>
      </c>
      <c r="D637" s="54">
        <v>1</v>
      </c>
      <c r="E637" s="198">
        <v>46010.517094907409</v>
      </c>
      <c r="F637" s="198">
        <v>46040.516516203701</v>
      </c>
      <c r="G637" s="54">
        <v>-4</v>
      </c>
      <c r="H637" s="54">
        <v>120900</v>
      </c>
      <c r="I637" s="54">
        <v>120900</v>
      </c>
      <c r="J637" s="54">
        <v>120900</v>
      </c>
      <c r="K637" s="54">
        <v>0</v>
      </c>
      <c r="L637" s="54">
        <v>0</v>
      </c>
      <c r="M637" s="54">
        <v>0</v>
      </c>
      <c r="N637" s="54">
        <v>0</v>
      </c>
      <c r="O637" s="54">
        <v>0</v>
      </c>
      <c r="P637" s="30">
        <f>SUM(Cartera[[#This Row],[1_a_8]:[&gt;30]])</f>
        <v>0</v>
      </c>
      <c r="Q637" s="30">
        <f>+Cartera[[#This Row],[9_a_15]]+Cartera[[#This Row],[16_a_22]]+Cartera[[#This Row],[23_a_30]]</f>
        <v>0</v>
      </c>
      <c r="R637" s="30">
        <f>IF(Cartera[[#This Row],[Dias]]&gt;8,Cartera[[#This Row],[Total vencido]],0)</f>
        <v>0</v>
      </c>
      <c r="S637" s="30">
        <f>IF(Cartera[[#This Row],[Mas de 9]]&gt;0,Cartera[[#This Row],[Dias]],0)</f>
        <v>0</v>
      </c>
      <c r="T637" s="30">
        <f>IF(Cartera[[#This Row],[Dias]]&gt;99,Cartera[[#This Row],[Total vencido]],0)</f>
        <v>0</v>
      </c>
      <c r="U637" s="30">
        <f>IF(Cartera[[#This Row],[Mas de 100]]&gt;0,Cartera[[#This Row],[Dias]],0)</f>
        <v>0</v>
      </c>
      <c r="V637" s="30">
        <f>Cartera[[#This Row],[Vencimiento]]-Cartera[[#This Row],[Emision]]</f>
        <v>29.999421296291985</v>
      </c>
      <c r="W63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7" s="205" t="str">
        <f>_xlfn.XLOOKUP(Cartera[[#This Row],[Nombre tercero]],Vendedor[Nombre],Vendedor[Vendedor],"",0,-1)</f>
        <v>JORGE PARDO</v>
      </c>
      <c r="Y637" s="204"/>
    </row>
    <row r="638" spans="1:25" ht="21" customHeight="1">
      <c r="A638" s="12" t="str">
        <f t="shared" si="24"/>
        <v>GRUPO ARTAK S.A.S</v>
      </c>
      <c r="B638" s="262" t="s">
        <v>1208</v>
      </c>
      <c r="C638" s="263">
        <v>18697</v>
      </c>
      <c r="D638" s="264">
        <v>1</v>
      </c>
      <c r="E638" s="265">
        <v>46010.51835648148</v>
      </c>
      <c r="F638" s="265">
        <v>46040.518263888887</v>
      </c>
      <c r="G638" s="264">
        <v>-4</v>
      </c>
      <c r="H638" s="264">
        <v>1236600</v>
      </c>
      <c r="I638" s="264">
        <v>1236600</v>
      </c>
      <c r="J638" s="264">
        <v>1236600</v>
      </c>
      <c r="K638" s="264">
        <v>0</v>
      </c>
      <c r="L638" s="264">
        <v>0</v>
      </c>
      <c r="M638" s="264">
        <v>0</v>
      </c>
      <c r="N638" s="264">
        <v>0</v>
      </c>
      <c r="O638" s="264">
        <v>0</v>
      </c>
      <c r="P638" s="266">
        <f>SUM(Cartera[[#This Row],[1_a_8]:[&gt;30]])</f>
        <v>0</v>
      </c>
      <c r="Q638" s="266">
        <f>+Cartera[[#This Row],[9_a_15]]+Cartera[[#This Row],[16_a_22]]+Cartera[[#This Row],[23_a_30]]</f>
        <v>0</v>
      </c>
      <c r="R638" s="266">
        <f>IF(Cartera[[#This Row],[Dias]]&gt;8,Cartera[[#This Row],[Total vencido]],0)</f>
        <v>0</v>
      </c>
      <c r="S638" s="266">
        <f>IF(Cartera[[#This Row],[Mas de 9]]&gt;0,Cartera[[#This Row],[Dias]],0)</f>
        <v>0</v>
      </c>
      <c r="T638" s="266">
        <f>IF(Cartera[[#This Row],[Dias]]&gt;99,Cartera[[#This Row],[Total vencido]],0)</f>
        <v>0</v>
      </c>
      <c r="U638" s="266">
        <f>IF(Cartera[[#This Row],[Mas de 100]]&gt;0,Cartera[[#This Row],[Dias]],0)</f>
        <v>0</v>
      </c>
      <c r="V638" s="266">
        <f>Cartera[[#This Row],[Vencimiento]]-Cartera[[#This Row],[Emision]]</f>
        <v>29.999907407407591</v>
      </c>
      <c r="W638" s="268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8" s="205" t="str">
        <f>_xlfn.XLOOKUP(Cartera[[#This Row],[Nombre tercero]],Vendedor[Nombre],Vendedor[Vendedor],"",0,-1)</f>
        <v>JORGE PARDO</v>
      </c>
      <c r="Y638" s="204" t="s">
        <v>1564</v>
      </c>
    </row>
    <row r="639" spans="1:25" ht="21" customHeight="1">
      <c r="A639" s="12" t="str">
        <f t="shared" si="24"/>
        <v>GRUPO ARTAK S.A.S</v>
      </c>
      <c r="B639" s="199" t="s">
        <v>1208</v>
      </c>
      <c r="C639" s="200">
        <v>18725</v>
      </c>
      <c r="D639" s="54">
        <v>1</v>
      </c>
      <c r="E639" s="202">
        <v>46011.243831018517</v>
      </c>
      <c r="F639" s="202">
        <v>46041.242152777777</v>
      </c>
      <c r="G639" s="203">
        <v>-5</v>
      </c>
      <c r="H639" s="203">
        <v>130200</v>
      </c>
      <c r="I639" s="203">
        <v>130200</v>
      </c>
      <c r="J639" s="203">
        <v>130200</v>
      </c>
      <c r="K639" s="203">
        <v>0</v>
      </c>
      <c r="L639" s="203">
        <v>0</v>
      </c>
      <c r="M639" s="203">
        <v>0</v>
      </c>
      <c r="N639" s="203">
        <v>0</v>
      </c>
      <c r="O639" s="203">
        <v>0</v>
      </c>
      <c r="P639" s="191">
        <f>SUM(Cartera[[#This Row],[1_a_8]:[&gt;30]])</f>
        <v>0</v>
      </c>
      <c r="Q639" s="191">
        <f>+Cartera[[#This Row],[9_a_15]]+Cartera[[#This Row],[16_a_22]]+Cartera[[#This Row],[23_a_30]]</f>
        <v>0</v>
      </c>
      <c r="R639" s="191">
        <f>IF(Cartera[[#This Row],[Dias]]&gt;8,Cartera[[#This Row],[Total vencido]],0)</f>
        <v>0</v>
      </c>
      <c r="S639" s="191">
        <f>IF(Cartera[[#This Row],[Mas de 9]]&gt;0,Cartera[[#This Row],[Dias]],0)</f>
        <v>0</v>
      </c>
      <c r="T639" s="191">
        <f>IF(Cartera[[#This Row],[Dias]]&gt;99,Cartera[[#This Row],[Total vencido]],0)</f>
        <v>0</v>
      </c>
      <c r="U639" s="191">
        <f>IF(Cartera[[#This Row],[Mas de 100]]&gt;0,Cartera[[#This Row],[Dias]],0)</f>
        <v>0</v>
      </c>
      <c r="V639" s="191">
        <f>Cartera[[#This Row],[Vencimiento]]-Cartera[[#This Row],[Emision]]</f>
        <v>29.998321759259852</v>
      </c>
      <c r="W63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9" s="204" t="str">
        <f>_xlfn.XLOOKUP(Cartera[[#This Row],[Nombre tercero]],Vendedor[Nombre],Vendedor[Vendedor],"",0,-1)</f>
        <v>JORGE PARDO</v>
      </c>
      <c r="Y639" s="204"/>
    </row>
    <row r="640" spans="1:25" ht="21" customHeight="1">
      <c r="A640" s="12" t="str">
        <f t="shared" si="24"/>
        <v>GRUPO ARTAK S.A.S</v>
      </c>
      <c r="B640" s="262" t="s">
        <v>1208</v>
      </c>
      <c r="C640" s="263">
        <v>18803</v>
      </c>
      <c r="D640" s="264">
        <v>1</v>
      </c>
      <c r="E640" s="281">
        <v>46013.563680555555</v>
      </c>
      <c r="F640" s="281">
        <v>46043.563449074078</v>
      </c>
      <c r="G640" s="282">
        <v>-7</v>
      </c>
      <c r="H640" s="282">
        <v>118500</v>
      </c>
      <c r="I640" s="282">
        <v>118500</v>
      </c>
      <c r="J640" s="282">
        <v>118500</v>
      </c>
      <c r="K640" s="282">
        <v>0</v>
      </c>
      <c r="L640" s="282">
        <v>0</v>
      </c>
      <c r="M640" s="282">
        <v>0</v>
      </c>
      <c r="N640" s="282">
        <v>0</v>
      </c>
      <c r="O640" s="282">
        <v>0</v>
      </c>
      <c r="P640" s="275">
        <f>SUM(Cartera[[#This Row],[1_a_8]:[&gt;30]])</f>
        <v>0</v>
      </c>
      <c r="Q640" s="275">
        <f>+Cartera[[#This Row],[9_a_15]]+Cartera[[#This Row],[16_a_22]]+Cartera[[#This Row],[23_a_30]]</f>
        <v>0</v>
      </c>
      <c r="R640" s="275">
        <f>IF(Cartera[[#This Row],[Dias]]&gt;8,Cartera[[#This Row],[Total vencido]],0)</f>
        <v>0</v>
      </c>
      <c r="S640" s="275">
        <f>IF(Cartera[[#This Row],[Mas de 9]]&gt;0,Cartera[[#This Row],[Dias]],0)</f>
        <v>0</v>
      </c>
      <c r="T640" s="275">
        <f>IF(Cartera[[#This Row],[Dias]]&gt;99,Cartera[[#This Row],[Total vencido]],0)</f>
        <v>0</v>
      </c>
      <c r="U640" s="275">
        <f>IF(Cartera[[#This Row],[Mas de 100]]&gt;0,Cartera[[#This Row],[Dias]],0)</f>
        <v>0</v>
      </c>
      <c r="V640" s="275">
        <f>Cartera[[#This Row],[Vencimiento]]-Cartera[[#This Row],[Emision]]</f>
        <v>29.999768518522615</v>
      </c>
      <c r="W640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0" s="204" t="str">
        <f>_xlfn.XLOOKUP(Cartera[[#This Row],[Nombre tercero]],Vendedor[Nombre],Vendedor[Vendedor],"",0,-1)</f>
        <v>JORGE PARDO</v>
      </c>
      <c r="Y640" s="204" t="s">
        <v>1564</v>
      </c>
    </row>
    <row r="641" spans="1:25" ht="21" customHeight="1">
      <c r="A641" s="12" t="str">
        <f t="shared" si="24"/>
        <v>GRUPO ARTAK S.A.S</v>
      </c>
      <c r="B641" s="199" t="s">
        <v>1208</v>
      </c>
      <c r="C641" s="200">
        <v>18806</v>
      </c>
      <c r="D641" s="54">
        <v>1</v>
      </c>
      <c r="E641" s="202">
        <v>46013.567280092589</v>
      </c>
      <c r="F641" s="202">
        <v>46043.567094907405</v>
      </c>
      <c r="G641" s="203">
        <v>-7</v>
      </c>
      <c r="H641" s="203">
        <v>579600</v>
      </c>
      <c r="I641" s="203">
        <v>579600</v>
      </c>
      <c r="J641" s="203">
        <v>579600</v>
      </c>
      <c r="K641" s="203">
        <v>0</v>
      </c>
      <c r="L641" s="203">
        <v>0</v>
      </c>
      <c r="M641" s="203">
        <v>0</v>
      </c>
      <c r="N641" s="203">
        <v>0</v>
      </c>
      <c r="O641" s="203">
        <v>0</v>
      </c>
      <c r="P641" s="191">
        <f>SUM(Cartera[[#This Row],[1_a_8]:[&gt;30]])</f>
        <v>0</v>
      </c>
      <c r="Q641" s="191">
        <f>+Cartera[[#This Row],[9_a_15]]+Cartera[[#This Row],[16_a_22]]+Cartera[[#This Row],[23_a_30]]</f>
        <v>0</v>
      </c>
      <c r="R641" s="191">
        <f>IF(Cartera[[#This Row],[Dias]]&gt;8,Cartera[[#This Row],[Total vencido]],0)</f>
        <v>0</v>
      </c>
      <c r="S641" s="191">
        <f>IF(Cartera[[#This Row],[Mas de 9]]&gt;0,Cartera[[#This Row],[Dias]],0)</f>
        <v>0</v>
      </c>
      <c r="T641" s="191">
        <f>IF(Cartera[[#This Row],[Dias]]&gt;99,Cartera[[#This Row],[Total vencido]],0)</f>
        <v>0</v>
      </c>
      <c r="U641" s="191">
        <f>IF(Cartera[[#This Row],[Mas de 100]]&gt;0,Cartera[[#This Row],[Dias]],0)</f>
        <v>0</v>
      </c>
      <c r="V641" s="191">
        <f>Cartera[[#This Row],[Vencimiento]]-Cartera[[#This Row],[Emision]]</f>
        <v>29.999814814815181</v>
      </c>
      <c r="W64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1" s="204" t="str">
        <f>_xlfn.XLOOKUP(Cartera[[#This Row],[Nombre tercero]],Vendedor[Nombre],Vendedor[Vendedor],"",0,-1)</f>
        <v>JORGE PARDO</v>
      </c>
      <c r="Y641" s="204"/>
    </row>
    <row r="642" spans="1:25" ht="21" customHeight="1">
      <c r="A642" s="12" t="str">
        <f t="shared" si="24"/>
        <v>GRUPO ARTAK S.A.S</v>
      </c>
      <c r="B642" s="262" t="s">
        <v>1208</v>
      </c>
      <c r="C642" s="263">
        <v>18815</v>
      </c>
      <c r="D642" s="264">
        <v>1</v>
      </c>
      <c r="E642" s="281">
        <v>46013.586423611108</v>
      </c>
      <c r="F642" s="281">
        <v>46043.585543981484</v>
      </c>
      <c r="G642" s="282">
        <v>-7</v>
      </c>
      <c r="H642" s="282">
        <v>58500</v>
      </c>
      <c r="I642" s="282">
        <v>58500</v>
      </c>
      <c r="J642" s="282">
        <v>58500</v>
      </c>
      <c r="K642" s="282">
        <v>0</v>
      </c>
      <c r="L642" s="282">
        <v>0</v>
      </c>
      <c r="M642" s="282">
        <v>0</v>
      </c>
      <c r="N642" s="282">
        <v>0</v>
      </c>
      <c r="O642" s="282">
        <v>0</v>
      </c>
      <c r="P642" s="275">
        <f>SUM(Cartera[[#This Row],[1_a_8]:[&gt;30]])</f>
        <v>0</v>
      </c>
      <c r="Q642" s="275">
        <f>+Cartera[[#This Row],[9_a_15]]+Cartera[[#This Row],[16_a_22]]+Cartera[[#This Row],[23_a_30]]</f>
        <v>0</v>
      </c>
      <c r="R642" s="275">
        <f>IF(Cartera[[#This Row],[Dias]]&gt;8,Cartera[[#This Row],[Total vencido]],0)</f>
        <v>0</v>
      </c>
      <c r="S642" s="275">
        <f>IF(Cartera[[#This Row],[Mas de 9]]&gt;0,Cartera[[#This Row],[Dias]],0)</f>
        <v>0</v>
      </c>
      <c r="T642" s="275">
        <f>IF(Cartera[[#This Row],[Dias]]&gt;99,Cartera[[#This Row],[Total vencido]],0)</f>
        <v>0</v>
      </c>
      <c r="U642" s="275">
        <f>IF(Cartera[[#This Row],[Mas de 100]]&gt;0,Cartera[[#This Row],[Dias]],0)</f>
        <v>0</v>
      </c>
      <c r="V642" s="275">
        <f>Cartera[[#This Row],[Vencimiento]]-Cartera[[#This Row],[Emision]]</f>
        <v>29.999120370375749</v>
      </c>
      <c r="W642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2" s="204" t="str">
        <f>_xlfn.XLOOKUP(Cartera[[#This Row],[Nombre tercero]],Vendedor[Nombre],Vendedor[Vendedor],"",0,-1)</f>
        <v>JORGE PARDO</v>
      </c>
      <c r="Y642" s="204" t="s">
        <v>1564</v>
      </c>
    </row>
    <row r="643" spans="1:25" ht="21" customHeight="1">
      <c r="A643" s="12" t="str">
        <f t="shared" si="24"/>
        <v>GRUPO ARTAK S.A.S</v>
      </c>
      <c r="B643" s="199" t="s">
        <v>1208</v>
      </c>
      <c r="C643" s="200">
        <v>18854</v>
      </c>
      <c r="D643" s="54">
        <v>1</v>
      </c>
      <c r="E643" s="202">
        <v>46014.540856481479</v>
      </c>
      <c r="F643" s="202">
        <v>46044.540706018517</v>
      </c>
      <c r="G643" s="203">
        <v>-8</v>
      </c>
      <c r="H643" s="203">
        <v>306000</v>
      </c>
      <c r="I643" s="203">
        <v>306000</v>
      </c>
      <c r="J643" s="203">
        <v>306000</v>
      </c>
      <c r="K643" s="203">
        <v>0</v>
      </c>
      <c r="L643" s="203">
        <v>0</v>
      </c>
      <c r="M643" s="203">
        <v>0</v>
      </c>
      <c r="N643" s="203">
        <v>0</v>
      </c>
      <c r="O643" s="203">
        <v>0</v>
      </c>
      <c r="P643" s="191">
        <f>SUM(Cartera[[#This Row],[1_a_8]:[&gt;30]])</f>
        <v>0</v>
      </c>
      <c r="Q643" s="191">
        <f>+Cartera[[#This Row],[9_a_15]]+Cartera[[#This Row],[16_a_22]]+Cartera[[#This Row],[23_a_30]]</f>
        <v>0</v>
      </c>
      <c r="R643" s="191">
        <f>IF(Cartera[[#This Row],[Dias]]&gt;8,Cartera[[#This Row],[Total vencido]],0)</f>
        <v>0</v>
      </c>
      <c r="S643" s="191">
        <f>IF(Cartera[[#This Row],[Mas de 9]]&gt;0,Cartera[[#This Row],[Dias]],0)</f>
        <v>0</v>
      </c>
      <c r="T643" s="191">
        <f>IF(Cartera[[#This Row],[Dias]]&gt;99,Cartera[[#This Row],[Total vencido]],0)</f>
        <v>0</v>
      </c>
      <c r="U643" s="191">
        <f>IF(Cartera[[#This Row],[Mas de 100]]&gt;0,Cartera[[#This Row],[Dias]],0)</f>
        <v>0</v>
      </c>
      <c r="V643" s="191">
        <f>Cartera[[#This Row],[Vencimiento]]-Cartera[[#This Row],[Emision]]</f>
        <v>29.999849537038244</v>
      </c>
      <c r="W64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3" s="204" t="str">
        <f>_xlfn.XLOOKUP(Cartera[[#This Row],[Nombre tercero]],Vendedor[Nombre],Vendedor[Vendedor],"",0,-1)</f>
        <v>JORGE PARDO</v>
      </c>
      <c r="Y643" s="204"/>
    </row>
    <row r="644" spans="1:25" ht="21" customHeight="1">
      <c r="A644" s="12" t="str">
        <f t="shared" si="24"/>
        <v>GRUPO ARTAK S.A.S</v>
      </c>
      <c r="B644" s="199" t="s">
        <v>1208</v>
      </c>
      <c r="C644" s="200">
        <v>18936</v>
      </c>
      <c r="D644" s="54">
        <v>1</v>
      </c>
      <c r="E644" s="198">
        <v>46018.492476851854</v>
      </c>
      <c r="F644" s="198">
        <v>46048.492245370369</v>
      </c>
      <c r="G644" s="54">
        <v>-12</v>
      </c>
      <c r="H644" s="54">
        <v>195000</v>
      </c>
      <c r="I644" s="54">
        <v>195000</v>
      </c>
      <c r="J644" s="54">
        <v>195000</v>
      </c>
      <c r="K644" s="54">
        <v>0</v>
      </c>
      <c r="L644" s="54">
        <v>0</v>
      </c>
      <c r="M644" s="54">
        <v>0</v>
      </c>
      <c r="N644" s="54">
        <v>0</v>
      </c>
      <c r="O644" s="54">
        <v>0</v>
      </c>
      <c r="P644" s="30">
        <f>SUM(Cartera[[#This Row],[1_a_8]:[&gt;30]])</f>
        <v>0</v>
      </c>
      <c r="Q644" s="30">
        <f>+Cartera[[#This Row],[9_a_15]]+Cartera[[#This Row],[16_a_22]]+Cartera[[#This Row],[23_a_30]]</f>
        <v>0</v>
      </c>
      <c r="R644" s="30">
        <f>IF(Cartera[[#This Row],[Dias]]&gt;8,Cartera[[#This Row],[Total vencido]],0)</f>
        <v>0</v>
      </c>
      <c r="S644" s="30">
        <f>IF(Cartera[[#This Row],[Mas de 9]]&gt;0,Cartera[[#This Row],[Dias]],0)</f>
        <v>0</v>
      </c>
      <c r="T644" s="30">
        <f>IF(Cartera[[#This Row],[Dias]]&gt;99,Cartera[[#This Row],[Total vencido]],0)</f>
        <v>0</v>
      </c>
      <c r="U644" s="30">
        <f>IF(Cartera[[#This Row],[Mas de 100]]&gt;0,Cartera[[#This Row],[Dias]],0)</f>
        <v>0</v>
      </c>
      <c r="V644" s="30">
        <f>Cartera[[#This Row],[Vencimiento]]-Cartera[[#This Row],[Emision]]</f>
        <v>29.999768518515339</v>
      </c>
      <c r="W64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4" s="205" t="str">
        <f>_xlfn.XLOOKUP(Cartera[[#This Row],[Nombre tercero]],Vendedor[Nombre],Vendedor[Vendedor],"",0,-1)</f>
        <v>JORGE PARDO</v>
      </c>
      <c r="Y644" s="204"/>
    </row>
    <row r="645" spans="1:25" ht="21" customHeight="1">
      <c r="A645" s="12" t="str">
        <f t="shared" si="24"/>
        <v>GRUPO ARTAK S.A.S</v>
      </c>
      <c r="B645" s="199" t="s">
        <v>1208</v>
      </c>
      <c r="C645" s="200">
        <v>18962</v>
      </c>
      <c r="D645" s="54">
        <v>1</v>
      </c>
      <c r="E645" s="198">
        <v>46020.272326388891</v>
      </c>
      <c r="F645" s="198">
        <v>46050.271087962959</v>
      </c>
      <c r="G645" s="54">
        <v>-14</v>
      </c>
      <c r="H645" s="54">
        <v>535800</v>
      </c>
      <c r="I645" s="54">
        <v>535800</v>
      </c>
      <c r="J645" s="54">
        <v>535800</v>
      </c>
      <c r="K645" s="54">
        <v>0</v>
      </c>
      <c r="L645" s="54">
        <v>0</v>
      </c>
      <c r="M645" s="54">
        <v>0</v>
      </c>
      <c r="N645" s="54">
        <v>0</v>
      </c>
      <c r="O645" s="54">
        <v>0</v>
      </c>
      <c r="P645" s="30">
        <f>SUM(Cartera[[#This Row],[1_a_8]:[&gt;30]])</f>
        <v>0</v>
      </c>
      <c r="Q645" s="30">
        <f>+Cartera[[#This Row],[9_a_15]]+Cartera[[#This Row],[16_a_22]]+Cartera[[#This Row],[23_a_30]]</f>
        <v>0</v>
      </c>
      <c r="R645" s="30">
        <f>IF(Cartera[[#This Row],[Dias]]&gt;8,Cartera[[#This Row],[Total vencido]],0)</f>
        <v>0</v>
      </c>
      <c r="S645" s="30">
        <f>IF(Cartera[[#This Row],[Mas de 9]]&gt;0,Cartera[[#This Row],[Dias]],0)</f>
        <v>0</v>
      </c>
      <c r="T645" s="30">
        <f>IF(Cartera[[#This Row],[Dias]]&gt;99,Cartera[[#This Row],[Total vencido]],0)</f>
        <v>0</v>
      </c>
      <c r="U645" s="30">
        <f>IF(Cartera[[#This Row],[Mas de 100]]&gt;0,Cartera[[#This Row],[Dias]],0)</f>
        <v>0</v>
      </c>
      <c r="V645" s="31">
        <f>Cartera[[#This Row],[Vencimiento]]-Cartera[[#This Row],[Emision]]</f>
        <v>29.99876157406834</v>
      </c>
      <c r="W64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5" s="205" t="str">
        <f>_xlfn.XLOOKUP(Cartera[[#This Row],[Nombre tercero]],Vendedor[Nombre],Vendedor[Vendedor],"",0,-1)</f>
        <v>JORGE PARDO</v>
      </c>
      <c r="Y645" s="204"/>
    </row>
    <row r="646" spans="1:25" ht="21" customHeight="1">
      <c r="A646" s="12" t="str">
        <f t="shared" si="24"/>
        <v>GRUPO ARTAK S.A.S</v>
      </c>
      <c r="B646" s="262" t="s">
        <v>1208</v>
      </c>
      <c r="C646" s="263">
        <v>18995</v>
      </c>
      <c r="D646" s="264">
        <v>1</v>
      </c>
      <c r="E646" s="265">
        <v>46020.647453703707</v>
      </c>
      <c r="F646" s="265">
        <v>46050.647233796299</v>
      </c>
      <c r="G646" s="264">
        <v>-14</v>
      </c>
      <c r="H646" s="264">
        <v>87680</v>
      </c>
      <c r="I646" s="264">
        <v>87680</v>
      </c>
      <c r="J646" s="264">
        <v>87680</v>
      </c>
      <c r="K646" s="264">
        <v>0</v>
      </c>
      <c r="L646" s="264">
        <v>0</v>
      </c>
      <c r="M646" s="264">
        <v>0</v>
      </c>
      <c r="N646" s="264">
        <v>0</v>
      </c>
      <c r="O646" s="264">
        <v>0</v>
      </c>
      <c r="P646" s="266">
        <f>SUM(Cartera[[#This Row],[1_a_8]:[&gt;30]])</f>
        <v>0</v>
      </c>
      <c r="Q646" s="266">
        <f>+Cartera[[#This Row],[9_a_15]]+Cartera[[#This Row],[16_a_22]]+Cartera[[#This Row],[23_a_30]]</f>
        <v>0</v>
      </c>
      <c r="R646" s="266">
        <f>IF(Cartera[[#This Row],[Dias]]&gt;8,Cartera[[#This Row],[Total vencido]],0)</f>
        <v>0</v>
      </c>
      <c r="S646" s="266">
        <f>IF(Cartera[[#This Row],[Mas de 9]]&gt;0,Cartera[[#This Row],[Dias]],0)</f>
        <v>0</v>
      </c>
      <c r="T646" s="266">
        <f>IF(Cartera[[#This Row],[Dias]]&gt;99,Cartera[[#This Row],[Total vencido]],0)</f>
        <v>0</v>
      </c>
      <c r="U646" s="266">
        <f>IF(Cartera[[#This Row],[Mas de 100]]&gt;0,Cartera[[#This Row],[Dias]],0)</f>
        <v>0</v>
      </c>
      <c r="V646" s="266">
        <f>Cartera[[#This Row],[Vencimiento]]-Cartera[[#This Row],[Emision]]</f>
        <v>29.999780092592118</v>
      </c>
      <c r="W646" s="268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6" s="205" t="str">
        <f>_xlfn.XLOOKUP(Cartera[[#This Row],[Nombre tercero]],Vendedor[Nombre],Vendedor[Vendedor],"",0,-1)</f>
        <v>JORGE PARDO</v>
      </c>
      <c r="Y646" s="204" t="s">
        <v>1564</v>
      </c>
    </row>
    <row r="647" spans="1:25" ht="21" customHeight="1">
      <c r="A647" s="12" t="str">
        <f t="shared" si="24"/>
        <v>GRUPO ARTAK S.A.S</v>
      </c>
      <c r="B647" s="199" t="s">
        <v>1208</v>
      </c>
      <c r="C647" s="200">
        <v>18997</v>
      </c>
      <c r="D647" s="54">
        <v>1</v>
      </c>
      <c r="E647" s="202">
        <v>46020.656168981484</v>
      </c>
      <c r="F647" s="202">
        <v>46050.655995370369</v>
      </c>
      <c r="G647" s="203">
        <v>-14</v>
      </c>
      <c r="H647" s="203">
        <v>60000</v>
      </c>
      <c r="I647" s="203">
        <v>60000</v>
      </c>
      <c r="J647" s="203">
        <v>60000</v>
      </c>
      <c r="K647" s="203">
        <v>0</v>
      </c>
      <c r="L647" s="203">
        <v>0</v>
      </c>
      <c r="M647" s="203">
        <v>0</v>
      </c>
      <c r="N647" s="203">
        <v>0</v>
      </c>
      <c r="O647" s="203">
        <v>0</v>
      </c>
      <c r="P647" s="191">
        <f>SUM(Cartera[[#This Row],[1_a_8]:[&gt;30]])</f>
        <v>0</v>
      </c>
      <c r="Q647" s="191">
        <f>+Cartera[[#This Row],[9_a_15]]+Cartera[[#This Row],[16_a_22]]+Cartera[[#This Row],[23_a_30]]</f>
        <v>0</v>
      </c>
      <c r="R647" s="191">
        <f>IF(Cartera[[#This Row],[Dias]]&gt;8,Cartera[[#This Row],[Total vencido]],0)</f>
        <v>0</v>
      </c>
      <c r="S647" s="191">
        <f>IF(Cartera[[#This Row],[Mas de 9]]&gt;0,Cartera[[#This Row],[Dias]],0)</f>
        <v>0</v>
      </c>
      <c r="T647" s="191">
        <f>IF(Cartera[[#This Row],[Dias]]&gt;99,Cartera[[#This Row],[Total vencido]],0)</f>
        <v>0</v>
      </c>
      <c r="U647" s="191">
        <f>IF(Cartera[[#This Row],[Mas de 100]]&gt;0,Cartera[[#This Row],[Dias]],0)</f>
        <v>0</v>
      </c>
      <c r="V647" s="191">
        <f>Cartera[[#This Row],[Vencimiento]]-Cartera[[#This Row],[Emision]]</f>
        <v>29.999826388884685</v>
      </c>
      <c r="W64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7" s="204" t="str">
        <f>_xlfn.XLOOKUP(Cartera[[#This Row],[Nombre tercero]],Vendedor[Nombre],Vendedor[Vendedor],"",0,-1)</f>
        <v>JORGE PARDO</v>
      </c>
      <c r="Y647" s="204"/>
    </row>
    <row r="648" spans="1:25" ht="21" customHeight="1">
      <c r="A648" s="12" t="str">
        <f t="shared" si="24"/>
        <v>GRUPO ARTAK S.A.S</v>
      </c>
      <c r="B648" s="199" t="s">
        <v>1208</v>
      </c>
      <c r="C648" s="200">
        <v>19005</v>
      </c>
      <c r="D648" s="54">
        <v>1</v>
      </c>
      <c r="E648" s="202">
        <v>46021.29346064815</v>
      </c>
      <c r="F648" s="202">
        <v>46051.29277777778</v>
      </c>
      <c r="G648" s="203">
        <v>-15</v>
      </c>
      <c r="H648" s="203">
        <v>3094200</v>
      </c>
      <c r="I648" s="203">
        <v>3029400</v>
      </c>
      <c r="J648" s="203">
        <v>3029400</v>
      </c>
      <c r="K648" s="203">
        <v>0</v>
      </c>
      <c r="L648" s="203">
        <v>0</v>
      </c>
      <c r="M648" s="203">
        <v>0</v>
      </c>
      <c r="N648" s="203">
        <v>0</v>
      </c>
      <c r="O648" s="203">
        <v>0</v>
      </c>
      <c r="P648" s="191">
        <f>SUM(Cartera[[#This Row],[1_a_8]:[&gt;30]])</f>
        <v>0</v>
      </c>
      <c r="Q648" s="191">
        <f>+Cartera[[#This Row],[9_a_15]]+Cartera[[#This Row],[16_a_22]]+Cartera[[#This Row],[23_a_30]]</f>
        <v>0</v>
      </c>
      <c r="R648" s="191">
        <f>IF(Cartera[[#This Row],[Dias]]&gt;8,Cartera[[#This Row],[Total vencido]],0)</f>
        <v>0</v>
      </c>
      <c r="S648" s="191">
        <f>IF(Cartera[[#This Row],[Mas de 9]]&gt;0,Cartera[[#This Row],[Dias]],0)</f>
        <v>0</v>
      </c>
      <c r="T648" s="191">
        <f>IF(Cartera[[#This Row],[Dias]]&gt;99,Cartera[[#This Row],[Total vencido]],0)</f>
        <v>0</v>
      </c>
      <c r="U648" s="191">
        <f>IF(Cartera[[#This Row],[Mas de 100]]&gt;0,Cartera[[#This Row],[Dias]],0)</f>
        <v>0</v>
      </c>
      <c r="V648" s="191">
        <f>Cartera[[#This Row],[Vencimiento]]-Cartera[[#This Row],[Emision]]</f>
        <v>29.999317129630072</v>
      </c>
      <c r="W64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8" s="204" t="str">
        <f>_xlfn.XLOOKUP(Cartera[[#This Row],[Nombre tercero]],Vendedor[Nombre],Vendedor[Vendedor],"",0,-1)</f>
        <v>JORGE PARDO</v>
      </c>
      <c r="Y648" s="204"/>
    </row>
    <row r="649" spans="1:25" ht="21" customHeight="1">
      <c r="A649" s="12" t="str">
        <f t="shared" si="24"/>
        <v>GRUPO ARTAK S.A.S</v>
      </c>
      <c r="B649" s="199" t="s">
        <v>1208</v>
      </c>
      <c r="C649" s="200">
        <v>19019</v>
      </c>
      <c r="D649" s="54">
        <v>1</v>
      </c>
      <c r="E649" s="202">
        <v>46021.539537037039</v>
      </c>
      <c r="F649" s="202">
        <v>46051.539351851854</v>
      </c>
      <c r="G649" s="203">
        <v>-15</v>
      </c>
      <c r="H649" s="203">
        <v>268800</v>
      </c>
      <c r="I649" s="203">
        <v>268800</v>
      </c>
      <c r="J649" s="203">
        <v>268800</v>
      </c>
      <c r="K649" s="203">
        <v>0</v>
      </c>
      <c r="L649" s="203">
        <v>0</v>
      </c>
      <c r="M649" s="203">
        <v>0</v>
      </c>
      <c r="N649" s="203">
        <v>0</v>
      </c>
      <c r="O649" s="203">
        <v>0</v>
      </c>
      <c r="P649" s="191">
        <f>SUM(Cartera[[#This Row],[1_a_8]:[&gt;30]])</f>
        <v>0</v>
      </c>
      <c r="Q649" s="191">
        <f>+Cartera[[#This Row],[9_a_15]]+Cartera[[#This Row],[16_a_22]]+Cartera[[#This Row],[23_a_30]]</f>
        <v>0</v>
      </c>
      <c r="R649" s="191">
        <f>IF(Cartera[[#This Row],[Dias]]&gt;8,Cartera[[#This Row],[Total vencido]],0)</f>
        <v>0</v>
      </c>
      <c r="S649" s="191">
        <f>IF(Cartera[[#This Row],[Mas de 9]]&gt;0,Cartera[[#This Row],[Dias]],0)</f>
        <v>0</v>
      </c>
      <c r="T649" s="191">
        <f>IF(Cartera[[#This Row],[Dias]]&gt;99,Cartera[[#This Row],[Total vencido]],0)</f>
        <v>0</v>
      </c>
      <c r="U649" s="191">
        <f>IF(Cartera[[#This Row],[Mas de 100]]&gt;0,Cartera[[#This Row],[Dias]],0)</f>
        <v>0</v>
      </c>
      <c r="V649" s="191">
        <f>Cartera[[#This Row],[Vencimiento]]-Cartera[[#This Row],[Emision]]</f>
        <v>29.999814814815181</v>
      </c>
      <c r="W64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9" s="204" t="str">
        <f>_xlfn.XLOOKUP(Cartera[[#This Row],[Nombre tercero]],Vendedor[Nombre],Vendedor[Vendedor],"",0,-1)</f>
        <v>JORGE PARDO</v>
      </c>
      <c r="Y649" s="204"/>
    </row>
    <row r="650" spans="1:25" ht="21" customHeight="1">
      <c r="A650" s="12" t="str">
        <f t="shared" si="24"/>
        <v>GRUPO ARTAK S.A.S</v>
      </c>
      <c r="B650" s="199" t="s">
        <v>1208</v>
      </c>
      <c r="C650" s="200">
        <v>19020</v>
      </c>
      <c r="D650" s="54">
        <v>1</v>
      </c>
      <c r="E650" s="202">
        <v>46021.556087962963</v>
      </c>
      <c r="F650" s="202">
        <v>46051.555405092593</v>
      </c>
      <c r="G650" s="203">
        <v>-15</v>
      </c>
      <c r="H650" s="203">
        <v>2295000</v>
      </c>
      <c r="I650" s="203">
        <v>2295000</v>
      </c>
      <c r="J650" s="203">
        <v>2295000</v>
      </c>
      <c r="K650" s="203">
        <v>0</v>
      </c>
      <c r="L650" s="203">
        <v>0</v>
      </c>
      <c r="M650" s="203">
        <v>0</v>
      </c>
      <c r="N650" s="203">
        <v>0</v>
      </c>
      <c r="O650" s="203">
        <v>0</v>
      </c>
      <c r="P650" s="191">
        <f>SUM(Cartera[[#This Row],[1_a_8]:[&gt;30]])</f>
        <v>0</v>
      </c>
      <c r="Q650" s="191">
        <f>+Cartera[[#This Row],[9_a_15]]+Cartera[[#This Row],[16_a_22]]+Cartera[[#This Row],[23_a_30]]</f>
        <v>0</v>
      </c>
      <c r="R650" s="191">
        <f>IF(Cartera[[#This Row],[Dias]]&gt;8,Cartera[[#This Row],[Total vencido]],0)</f>
        <v>0</v>
      </c>
      <c r="S650" s="191">
        <f>IF(Cartera[[#This Row],[Mas de 9]]&gt;0,Cartera[[#This Row],[Dias]],0)</f>
        <v>0</v>
      </c>
      <c r="T650" s="191">
        <f>IF(Cartera[[#This Row],[Dias]]&gt;99,Cartera[[#This Row],[Total vencido]],0)</f>
        <v>0</v>
      </c>
      <c r="U650" s="191">
        <f>IF(Cartera[[#This Row],[Mas de 100]]&gt;0,Cartera[[#This Row],[Dias]],0)</f>
        <v>0</v>
      </c>
      <c r="V650" s="191">
        <f>Cartera[[#This Row],[Vencimiento]]-Cartera[[#This Row],[Emision]]</f>
        <v>29.999317129630072</v>
      </c>
      <c r="W65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0" s="204" t="str">
        <f>_xlfn.XLOOKUP(Cartera[[#This Row],[Nombre tercero]],Vendedor[Nombre],Vendedor[Vendedor],"",0,-1)</f>
        <v>JORGE PARDO</v>
      </c>
      <c r="Y650" s="204"/>
    </row>
    <row r="651" spans="1:25" ht="21" customHeight="1">
      <c r="A651" s="12" t="str">
        <f t="shared" si="24"/>
        <v>GRUPO ARTAK S.A.S</v>
      </c>
      <c r="B651" s="199" t="s">
        <v>1208</v>
      </c>
      <c r="C651" s="200">
        <v>19026</v>
      </c>
      <c r="D651" s="54">
        <v>1</v>
      </c>
      <c r="E651" s="202">
        <v>46021.577037037037</v>
      </c>
      <c r="F651" s="202">
        <v>46051.575416666667</v>
      </c>
      <c r="G651" s="203">
        <v>-15</v>
      </c>
      <c r="H651" s="203">
        <v>2179800</v>
      </c>
      <c r="I651" s="203">
        <v>2179800</v>
      </c>
      <c r="J651" s="203">
        <v>2179800</v>
      </c>
      <c r="K651" s="203">
        <v>0</v>
      </c>
      <c r="L651" s="203">
        <v>0</v>
      </c>
      <c r="M651" s="203">
        <v>0</v>
      </c>
      <c r="N651" s="203">
        <v>0</v>
      </c>
      <c r="O651" s="203">
        <v>0</v>
      </c>
      <c r="P651" s="191">
        <f>SUM(Cartera[[#This Row],[1_a_8]:[&gt;30]])</f>
        <v>0</v>
      </c>
      <c r="Q651" s="191">
        <f>+Cartera[[#This Row],[9_a_15]]+Cartera[[#This Row],[16_a_22]]+Cartera[[#This Row],[23_a_30]]</f>
        <v>0</v>
      </c>
      <c r="R651" s="191">
        <f>IF(Cartera[[#This Row],[Dias]]&gt;8,Cartera[[#This Row],[Total vencido]],0)</f>
        <v>0</v>
      </c>
      <c r="S651" s="191">
        <f>IF(Cartera[[#This Row],[Mas de 9]]&gt;0,Cartera[[#This Row],[Dias]],0)</f>
        <v>0</v>
      </c>
      <c r="T651" s="191">
        <f>IF(Cartera[[#This Row],[Dias]]&gt;99,Cartera[[#This Row],[Total vencido]],0)</f>
        <v>0</v>
      </c>
      <c r="U651" s="191">
        <f>IF(Cartera[[#This Row],[Mas de 100]]&gt;0,Cartera[[#This Row],[Dias]],0)</f>
        <v>0</v>
      </c>
      <c r="V651" s="191">
        <f>Cartera[[#This Row],[Vencimiento]]-Cartera[[#This Row],[Emision]]</f>
        <v>29.998379629629198</v>
      </c>
      <c r="W65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1" s="204" t="str">
        <f>_xlfn.XLOOKUP(Cartera[[#This Row],[Nombre tercero]],Vendedor[Nombre],Vendedor[Vendedor],"",0,-1)</f>
        <v>JORGE PARDO</v>
      </c>
      <c r="Y651" s="204"/>
    </row>
    <row r="652" spans="1:25" ht="21" customHeight="1">
      <c r="A652" s="12" t="s">
        <v>163</v>
      </c>
      <c r="B652" s="199" t="s">
        <v>1208</v>
      </c>
      <c r="C652" s="200">
        <v>18394</v>
      </c>
      <c r="D652" s="54">
        <v>4</v>
      </c>
      <c r="E652" s="198">
        <v>46002.551388888889</v>
      </c>
      <c r="F652" s="198">
        <v>46017.54923611111</v>
      </c>
      <c r="G652" s="54">
        <v>19</v>
      </c>
      <c r="H652" s="54">
        <v>420000</v>
      </c>
      <c r="I652" s="54">
        <v>420000</v>
      </c>
      <c r="J652" s="54">
        <v>0</v>
      </c>
      <c r="K652" s="54">
        <v>0</v>
      </c>
      <c r="L652" s="54">
        <v>0</v>
      </c>
      <c r="M652" s="54">
        <v>420000</v>
      </c>
      <c r="N652" s="54">
        <v>0</v>
      </c>
      <c r="O652" s="54">
        <v>0</v>
      </c>
      <c r="P652" s="30">
        <f>SUM(Cartera[[#This Row],[1_a_8]:[&gt;30]])</f>
        <v>420000</v>
      </c>
      <c r="Q652" s="30">
        <f>+Cartera[[#This Row],[9_a_15]]+Cartera[[#This Row],[16_a_22]]+Cartera[[#This Row],[23_a_30]]</f>
        <v>420000</v>
      </c>
      <c r="R652" s="30">
        <f>IF(Cartera[[#This Row],[Dias]]&gt;8,Cartera[[#This Row],[Total vencido]],0)</f>
        <v>420000</v>
      </c>
      <c r="S652" s="30">
        <f>IF(Cartera[[#This Row],[Mas de 9]]&gt;0,Cartera[[#This Row],[Dias]],0)</f>
        <v>19</v>
      </c>
      <c r="T652" s="30">
        <f>IF(Cartera[[#This Row],[Dias]]&gt;99,Cartera[[#This Row],[Total vencido]],0)</f>
        <v>0</v>
      </c>
      <c r="U652" s="30">
        <f>IF(Cartera[[#This Row],[Mas de 100]]&gt;0,Cartera[[#This Row],[Dias]],0)</f>
        <v>0</v>
      </c>
      <c r="V652" s="31">
        <f>Cartera[[#This Row],[Vencimiento]]-Cartera[[#This Row],[Emision]]</f>
        <v>14.997847222221026</v>
      </c>
      <c r="W65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2" s="205" t="str">
        <f>_xlfn.XLOOKUP(Cartera[[#This Row],[Nombre tercero]],Vendedor[Nombre],Vendedor[Vendedor],"",0,-1)</f>
        <v>JORGE PARDO</v>
      </c>
      <c r="Y652" s="204"/>
    </row>
    <row r="653" spans="1:25" ht="21" customHeight="1">
      <c r="A653" s="12" t="str">
        <f t="shared" ref="A653:A658" si="25">+A652</f>
        <v>GRUPO LA LA LA SAS</v>
      </c>
      <c r="B653" s="199" t="s">
        <v>1208</v>
      </c>
      <c r="C653" s="200">
        <v>18419</v>
      </c>
      <c r="D653" s="54">
        <v>4</v>
      </c>
      <c r="E653" s="202">
        <v>46003.235555555555</v>
      </c>
      <c r="F653" s="202">
        <v>46018.235555555555</v>
      </c>
      <c r="G653" s="203">
        <v>18</v>
      </c>
      <c r="H653" s="203">
        <v>375690</v>
      </c>
      <c r="I653" s="203">
        <v>375690</v>
      </c>
      <c r="J653" s="203">
        <v>0</v>
      </c>
      <c r="K653" s="203">
        <v>0</v>
      </c>
      <c r="L653" s="203">
        <v>0</v>
      </c>
      <c r="M653" s="203">
        <v>375690</v>
      </c>
      <c r="N653" s="203">
        <v>0</v>
      </c>
      <c r="O653" s="203">
        <v>0</v>
      </c>
      <c r="P653" s="191">
        <f>SUM(Cartera[[#This Row],[1_a_8]:[&gt;30]])</f>
        <v>375690</v>
      </c>
      <c r="Q653" s="191">
        <f>+Cartera[[#This Row],[9_a_15]]+Cartera[[#This Row],[16_a_22]]+Cartera[[#This Row],[23_a_30]]</f>
        <v>375690</v>
      </c>
      <c r="R653" s="191">
        <f>IF(Cartera[[#This Row],[Dias]]&gt;8,Cartera[[#This Row],[Total vencido]],0)</f>
        <v>375690</v>
      </c>
      <c r="S653" s="191">
        <f>IF(Cartera[[#This Row],[Mas de 9]]&gt;0,Cartera[[#This Row],[Dias]],0)</f>
        <v>18</v>
      </c>
      <c r="T653" s="191">
        <f>IF(Cartera[[#This Row],[Dias]]&gt;99,Cartera[[#This Row],[Total vencido]],0)</f>
        <v>0</v>
      </c>
      <c r="U653" s="191">
        <f>IF(Cartera[[#This Row],[Mas de 100]]&gt;0,Cartera[[#This Row],[Dias]],0)</f>
        <v>0</v>
      </c>
      <c r="V653" s="191">
        <f>Cartera[[#This Row],[Vencimiento]]-Cartera[[#This Row],[Emision]]</f>
        <v>15</v>
      </c>
      <c r="W65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3" s="204" t="str">
        <f>_xlfn.XLOOKUP(Cartera[[#This Row],[Nombre tercero]],Vendedor[Nombre],Vendedor[Vendedor],"",0,-1)</f>
        <v>JORGE PARDO</v>
      </c>
      <c r="Y653" s="204"/>
    </row>
    <row r="654" spans="1:25" ht="21" customHeight="1">
      <c r="A654" s="12" t="str">
        <f t="shared" si="25"/>
        <v>GRUPO LA LA LA SAS</v>
      </c>
      <c r="B654" s="199" t="s">
        <v>1208</v>
      </c>
      <c r="C654" s="200">
        <v>18534</v>
      </c>
      <c r="D654" s="54">
        <v>4</v>
      </c>
      <c r="E654" s="202">
        <v>46006.532129629632</v>
      </c>
      <c r="F654" s="202">
        <v>46021.53197916667</v>
      </c>
      <c r="G654" s="203">
        <v>15</v>
      </c>
      <c r="H654" s="203">
        <v>420000</v>
      </c>
      <c r="I654" s="203">
        <v>420000</v>
      </c>
      <c r="J654" s="203">
        <v>0</v>
      </c>
      <c r="K654" s="203">
        <v>0</v>
      </c>
      <c r="L654" s="203">
        <v>420000</v>
      </c>
      <c r="M654" s="203">
        <v>0</v>
      </c>
      <c r="N654" s="203">
        <v>0</v>
      </c>
      <c r="O654" s="203">
        <v>0</v>
      </c>
      <c r="P654" s="191">
        <f>SUM(Cartera[[#This Row],[1_a_8]:[&gt;30]])</f>
        <v>420000</v>
      </c>
      <c r="Q654" s="191">
        <f>+Cartera[[#This Row],[9_a_15]]+Cartera[[#This Row],[16_a_22]]+Cartera[[#This Row],[23_a_30]]</f>
        <v>420000</v>
      </c>
      <c r="R654" s="191">
        <f>IF(Cartera[[#This Row],[Dias]]&gt;8,Cartera[[#This Row],[Total vencido]],0)</f>
        <v>420000</v>
      </c>
      <c r="S654" s="191">
        <f>IF(Cartera[[#This Row],[Mas de 9]]&gt;0,Cartera[[#This Row],[Dias]],0)</f>
        <v>15</v>
      </c>
      <c r="T654" s="191">
        <f>IF(Cartera[[#This Row],[Dias]]&gt;99,Cartera[[#This Row],[Total vencido]],0)</f>
        <v>0</v>
      </c>
      <c r="U654" s="191">
        <f>IF(Cartera[[#This Row],[Mas de 100]]&gt;0,Cartera[[#This Row],[Dias]],0)</f>
        <v>0</v>
      </c>
      <c r="V654" s="191">
        <f>Cartera[[#This Row],[Vencimiento]]-Cartera[[#This Row],[Emision]]</f>
        <v>14.999849537038244</v>
      </c>
      <c r="W65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4" s="204" t="str">
        <f>_xlfn.XLOOKUP(Cartera[[#This Row],[Nombre tercero]],Vendedor[Nombre],Vendedor[Vendedor],"",0,-1)</f>
        <v>JORGE PARDO</v>
      </c>
      <c r="Y654" s="204"/>
    </row>
    <row r="655" spans="1:25" ht="21" customHeight="1">
      <c r="A655" s="12" t="str">
        <f t="shared" si="25"/>
        <v>GRUPO LA LA LA SAS</v>
      </c>
      <c r="B655" s="199" t="s">
        <v>1208</v>
      </c>
      <c r="C655" s="200">
        <v>18605</v>
      </c>
      <c r="D655" s="54">
        <v>4</v>
      </c>
      <c r="E655" s="202">
        <v>46008.562199074076</v>
      </c>
      <c r="F655" s="202">
        <v>46023.562118055554</v>
      </c>
      <c r="G655" s="203">
        <v>13</v>
      </c>
      <c r="H655" s="203">
        <v>953400</v>
      </c>
      <c r="I655" s="203">
        <v>953400</v>
      </c>
      <c r="J655" s="203">
        <v>0</v>
      </c>
      <c r="K655" s="203">
        <v>0</v>
      </c>
      <c r="L655" s="203">
        <v>953400</v>
      </c>
      <c r="M655" s="203">
        <v>0</v>
      </c>
      <c r="N655" s="203">
        <v>0</v>
      </c>
      <c r="O655" s="203">
        <v>0</v>
      </c>
      <c r="P655" s="191">
        <f>SUM(Cartera[[#This Row],[1_a_8]:[&gt;30]])</f>
        <v>953400</v>
      </c>
      <c r="Q655" s="191">
        <f>+Cartera[[#This Row],[9_a_15]]+Cartera[[#This Row],[16_a_22]]+Cartera[[#This Row],[23_a_30]]</f>
        <v>953400</v>
      </c>
      <c r="R655" s="191">
        <f>IF(Cartera[[#This Row],[Dias]]&gt;8,Cartera[[#This Row],[Total vencido]],0)</f>
        <v>953400</v>
      </c>
      <c r="S655" s="191">
        <f>IF(Cartera[[#This Row],[Mas de 9]]&gt;0,Cartera[[#This Row],[Dias]],0)</f>
        <v>13</v>
      </c>
      <c r="T655" s="191">
        <f>IF(Cartera[[#This Row],[Dias]]&gt;99,Cartera[[#This Row],[Total vencido]],0)</f>
        <v>0</v>
      </c>
      <c r="U655" s="191">
        <f>IF(Cartera[[#This Row],[Mas de 100]]&gt;0,Cartera[[#This Row],[Dias]],0)</f>
        <v>0</v>
      </c>
      <c r="V655" s="191">
        <f>Cartera[[#This Row],[Vencimiento]]-Cartera[[#This Row],[Emision]]</f>
        <v>14.999918981477094</v>
      </c>
      <c r="W65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5" s="204" t="str">
        <f>_xlfn.XLOOKUP(Cartera[[#This Row],[Nombre tercero]],Vendedor[Nombre],Vendedor[Vendedor],"",0,-1)</f>
        <v>JORGE PARDO</v>
      </c>
      <c r="Y655" s="204"/>
    </row>
    <row r="656" spans="1:25" ht="21" customHeight="1">
      <c r="A656" s="12" t="str">
        <f t="shared" si="25"/>
        <v>GRUPO LA LA LA SAS</v>
      </c>
      <c r="B656" s="199" t="s">
        <v>1208</v>
      </c>
      <c r="C656" s="200">
        <v>18617</v>
      </c>
      <c r="D656" s="54">
        <v>4</v>
      </c>
      <c r="E656" s="202">
        <v>46008.589930555558</v>
      </c>
      <c r="F656" s="202">
        <v>46023.589745370373</v>
      </c>
      <c r="G656" s="203">
        <v>13</v>
      </c>
      <c r="H656" s="203">
        <v>252000</v>
      </c>
      <c r="I656" s="203">
        <v>252000</v>
      </c>
      <c r="J656" s="203">
        <v>0</v>
      </c>
      <c r="K656" s="203">
        <v>0</v>
      </c>
      <c r="L656" s="203">
        <v>252000</v>
      </c>
      <c r="M656" s="203">
        <v>0</v>
      </c>
      <c r="N656" s="203">
        <v>0</v>
      </c>
      <c r="O656" s="203">
        <v>0</v>
      </c>
      <c r="P656" s="191">
        <f>SUM(Cartera[[#This Row],[1_a_8]:[&gt;30]])</f>
        <v>252000</v>
      </c>
      <c r="Q656" s="191">
        <f>+Cartera[[#This Row],[9_a_15]]+Cartera[[#This Row],[16_a_22]]+Cartera[[#This Row],[23_a_30]]</f>
        <v>252000</v>
      </c>
      <c r="R656" s="191">
        <f>IF(Cartera[[#This Row],[Dias]]&gt;8,Cartera[[#This Row],[Total vencido]],0)</f>
        <v>252000</v>
      </c>
      <c r="S656" s="191">
        <f>IF(Cartera[[#This Row],[Mas de 9]]&gt;0,Cartera[[#This Row],[Dias]],0)</f>
        <v>13</v>
      </c>
      <c r="T656" s="191">
        <f>IF(Cartera[[#This Row],[Dias]]&gt;99,Cartera[[#This Row],[Total vencido]],0)</f>
        <v>0</v>
      </c>
      <c r="U656" s="191">
        <f>IF(Cartera[[#This Row],[Mas de 100]]&gt;0,Cartera[[#This Row],[Dias]],0)</f>
        <v>0</v>
      </c>
      <c r="V656" s="191">
        <f>Cartera[[#This Row],[Vencimiento]]-Cartera[[#This Row],[Emision]]</f>
        <v>14.999814814815181</v>
      </c>
      <c r="W65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6" s="204" t="str">
        <f>_xlfn.XLOOKUP(Cartera[[#This Row],[Nombre tercero]],Vendedor[Nombre],Vendedor[Vendedor],"",0,-1)</f>
        <v>JORGE PARDO</v>
      </c>
      <c r="Y656" s="204"/>
    </row>
    <row r="657" spans="1:25" ht="21" customHeight="1">
      <c r="A657" s="12" t="str">
        <f t="shared" si="25"/>
        <v>GRUPO LA LA LA SAS</v>
      </c>
      <c r="B657" s="199" t="s">
        <v>1208</v>
      </c>
      <c r="C657" s="200">
        <v>18685</v>
      </c>
      <c r="D657" s="54">
        <v>4</v>
      </c>
      <c r="E657" s="202">
        <v>46010.285856481481</v>
      </c>
      <c r="F657" s="202">
        <v>46025.285474537035</v>
      </c>
      <c r="G657" s="203">
        <v>11</v>
      </c>
      <c r="H657" s="203">
        <v>366000</v>
      </c>
      <c r="I657" s="203">
        <v>366000</v>
      </c>
      <c r="J657" s="203">
        <v>0</v>
      </c>
      <c r="K657" s="203">
        <v>0</v>
      </c>
      <c r="L657" s="203">
        <v>366000</v>
      </c>
      <c r="M657" s="203">
        <v>0</v>
      </c>
      <c r="N657" s="203">
        <v>0</v>
      </c>
      <c r="O657" s="203">
        <v>0</v>
      </c>
      <c r="P657" s="191">
        <f>SUM(Cartera[[#This Row],[1_a_8]:[&gt;30]])</f>
        <v>366000</v>
      </c>
      <c r="Q657" s="191">
        <f>+Cartera[[#This Row],[9_a_15]]+Cartera[[#This Row],[16_a_22]]+Cartera[[#This Row],[23_a_30]]</f>
        <v>366000</v>
      </c>
      <c r="R657" s="191">
        <f>IF(Cartera[[#This Row],[Dias]]&gt;8,Cartera[[#This Row],[Total vencido]],0)</f>
        <v>366000</v>
      </c>
      <c r="S657" s="191">
        <f>IF(Cartera[[#This Row],[Mas de 9]]&gt;0,Cartera[[#This Row],[Dias]],0)</f>
        <v>11</v>
      </c>
      <c r="T657" s="191">
        <f>IF(Cartera[[#This Row],[Dias]]&gt;99,Cartera[[#This Row],[Total vencido]],0)</f>
        <v>0</v>
      </c>
      <c r="U657" s="191">
        <f>IF(Cartera[[#This Row],[Mas de 100]]&gt;0,Cartera[[#This Row],[Dias]],0)</f>
        <v>0</v>
      </c>
      <c r="V657" s="191">
        <f>Cartera[[#This Row],[Vencimiento]]-Cartera[[#This Row],[Emision]]</f>
        <v>14.999618055553583</v>
      </c>
      <c r="W65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7" s="204" t="str">
        <f>_xlfn.XLOOKUP(Cartera[[#This Row],[Nombre tercero]],Vendedor[Nombre],Vendedor[Vendedor],"",0,-1)</f>
        <v>JORGE PARDO</v>
      </c>
      <c r="Y657" s="204"/>
    </row>
    <row r="658" spans="1:25" ht="21" customHeight="1">
      <c r="A658" s="12" t="str">
        <f t="shared" si="25"/>
        <v>GRUPO LA LA LA SAS</v>
      </c>
      <c r="B658" s="199" t="s">
        <v>1208</v>
      </c>
      <c r="C658" s="200">
        <v>18733</v>
      </c>
      <c r="D658" s="54">
        <v>4</v>
      </c>
      <c r="E658" s="202">
        <v>46011.360613425924</v>
      </c>
      <c r="F658" s="202">
        <v>46026.360509259262</v>
      </c>
      <c r="G658" s="203">
        <v>10</v>
      </c>
      <c r="H658" s="203">
        <v>468300</v>
      </c>
      <c r="I658" s="203">
        <v>468300</v>
      </c>
      <c r="J658" s="203">
        <v>0</v>
      </c>
      <c r="K658" s="203">
        <v>0</v>
      </c>
      <c r="L658" s="203">
        <v>468300</v>
      </c>
      <c r="M658" s="203">
        <v>0</v>
      </c>
      <c r="N658" s="203">
        <v>0</v>
      </c>
      <c r="O658" s="203">
        <v>0</v>
      </c>
      <c r="P658" s="191">
        <f>SUM(Cartera[[#This Row],[1_a_8]:[&gt;30]])</f>
        <v>468300</v>
      </c>
      <c r="Q658" s="191">
        <f>+Cartera[[#This Row],[9_a_15]]+Cartera[[#This Row],[16_a_22]]+Cartera[[#This Row],[23_a_30]]</f>
        <v>468300</v>
      </c>
      <c r="R658" s="191">
        <f>IF(Cartera[[#This Row],[Dias]]&gt;8,Cartera[[#This Row],[Total vencido]],0)</f>
        <v>468300</v>
      </c>
      <c r="S658" s="191">
        <f>IF(Cartera[[#This Row],[Mas de 9]]&gt;0,Cartera[[#This Row],[Dias]],0)</f>
        <v>10</v>
      </c>
      <c r="T658" s="191">
        <f>IF(Cartera[[#This Row],[Dias]]&gt;99,Cartera[[#This Row],[Total vencido]],0)</f>
        <v>0</v>
      </c>
      <c r="U658" s="191">
        <f>IF(Cartera[[#This Row],[Mas de 100]]&gt;0,Cartera[[#This Row],[Dias]],0)</f>
        <v>0</v>
      </c>
      <c r="V658" s="191">
        <f>Cartera[[#This Row],[Vencimiento]]-Cartera[[#This Row],[Emision]]</f>
        <v>14.999895833338087</v>
      </c>
      <c r="W65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8" s="204" t="str">
        <f>_xlfn.XLOOKUP(Cartera[[#This Row],[Nombre tercero]],Vendedor[Nombre],Vendedor[Vendedor],"",0,-1)</f>
        <v>JORGE PARDO</v>
      </c>
      <c r="Y658" s="204"/>
    </row>
    <row r="659" spans="1:25" ht="21" customHeight="1">
      <c r="A659" s="12" t="s">
        <v>164</v>
      </c>
      <c r="B659" s="199" t="s">
        <v>1210</v>
      </c>
      <c r="C659" s="200">
        <v>21904</v>
      </c>
      <c r="D659" s="54">
        <v>4</v>
      </c>
      <c r="E659" s="202">
        <v>45953.203657407408</v>
      </c>
      <c r="F659" s="202">
        <v>45968.203379629631</v>
      </c>
      <c r="G659" s="203">
        <v>68</v>
      </c>
      <c r="H659" s="203">
        <v>2260500</v>
      </c>
      <c r="I659" s="203">
        <v>1622091</v>
      </c>
      <c r="J659" s="203">
        <v>0</v>
      </c>
      <c r="K659" s="203">
        <v>0</v>
      </c>
      <c r="L659" s="203">
        <v>0</v>
      </c>
      <c r="M659" s="203">
        <v>0</v>
      </c>
      <c r="N659" s="203">
        <v>0</v>
      </c>
      <c r="O659" s="203">
        <v>1622091</v>
      </c>
      <c r="P659" s="191">
        <f>SUM(Cartera[[#This Row],[1_a_8]:[&gt;30]])</f>
        <v>1622091</v>
      </c>
      <c r="Q659" s="191">
        <f>+Cartera[[#This Row],[9_a_15]]+Cartera[[#This Row],[16_a_22]]+Cartera[[#This Row],[23_a_30]]</f>
        <v>0</v>
      </c>
      <c r="R659" s="191">
        <f>IF(Cartera[[#This Row],[Dias]]&gt;8,Cartera[[#This Row],[Total vencido]],0)</f>
        <v>1622091</v>
      </c>
      <c r="S659" s="191">
        <f>IF(Cartera[[#This Row],[Mas de 9]]&gt;0,Cartera[[#This Row],[Dias]],0)</f>
        <v>68</v>
      </c>
      <c r="T659" s="191">
        <f>IF(Cartera[[#This Row],[Dias]]&gt;99,Cartera[[#This Row],[Total vencido]],0)</f>
        <v>0</v>
      </c>
      <c r="U659" s="191">
        <f>IF(Cartera[[#This Row],[Mas de 100]]&gt;0,Cartera[[#This Row],[Dias]],0)</f>
        <v>0</v>
      </c>
      <c r="V659" s="191">
        <f>Cartera[[#This Row],[Vencimiento]]-Cartera[[#This Row],[Emision]]</f>
        <v>14.999722222222772</v>
      </c>
      <c r="W65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9" s="204" t="str">
        <f>_xlfn.XLOOKUP(Cartera[[#This Row],[Nombre tercero]],Vendedor[Nombre],Vendedor[Vendedor],"",0,-1)</f>
        <v>JORGE PARDO</v>
      </c>
      <c r="Y659" s="204"/>
    </row>
    <row r="660" spans="1:25" ht="21" customHeight="1">
      <c r="A660" s="12" t="str">
        <f t="shared" ref="A660:A666" si="26">+A659</f>
        <v>GSF INVESTMENTS SAS</v>
      </c>
      <c r="B660" s="199" t="s">
        <v>1210</v>
      </c>
      <c r="C660" s="200">
        <v>22338</v>
      </c>
      <c r="D660" s="54">
        <v>4</v>
      </c>
      <c r="E660" s="202">
        <v>45974.262384259258</v>
      </c>
      <c r="F660" s="202">
        <v>45989.258923611109</v>
      </c>
      <c r="G660" s="203">
        <v>47</v>
      </c>
      <c r="H660" s="203">
        <v>1224300</v>
      </c>
      <c r="I660" s="203">
        <v>1224300</v>
      </c>
      <c r="J660" s="203">
        <v>0</v>
      </c>
      <c r="K660" s="203">
        <v>0</v>
      </c>
      <c r="L660" s="203">
        <v>0</v>
      </c>
      <c r="M660" s="203">
        <v>0</v>
      </c>
      <c r="N660" s="203">
        <v>0</v>
      </c>
      <c r="O660" s="203">
        <v>1224300</v>
      </c>
      <c r="P660" s="191">
        <f>SUM(Cartera[[#This Row],[1_a_8]:[&gt;30]])</f>
        <v>1224300</v>
      </c>
      <c r="Q660" s="191">
        <f>+Cartera[[#This Row],[9_a_15]]+Cartera[[#This Row],[16_a_22]]+Cartera[[#This Row],[23_a_30]]</f>
        <v>0</v>
      </c>
      <c r="R660" s="191">
        <f>IF(Cartera[[#This Row],[Dias]]&gt;8,Cartera[[#This Row],[Total vencido]],0)</f>
        <v>1224300</v>
      </c>
      <c r="S660" s="191">
        <f>IF(Cartera[[#This Row],[Mas de 9]]&gt;0,Cartera[[#This Row],[Dias]],0)</f>
        <v>47</v>
      </c>
      <c r="T660" s="191">
        <f>IF(Cartera[[#This Row],[Dias]]&gt;99,Cartera[[#This Row],[Total vencido]],0)</f>
        <v>0</v>
      </c>
      <c r="U660" s="191">
        <f>IF(Cartera[[#This Row],[Mas de 100]]&gt;0,Cartera[[#This Row],[Dias]],0)</f>
        <v>0</v>
      </c>
      <c r="V660" s="191">
        <f>Cartera[[#This Row],[Vencimiento]]-Cartera[[#This Row],[Emision]]</f>
        <v>14.996539351850515</v>
      </c>
      <c r="W66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0" s="204" t="str">
        <f>_xlfn.XLOOKUP(Cartera[[#This Row],[Nombre tercero]],Vendedor[Nombre],Vendedor[Vendedor],"",0,-1)</f>
        <v>JORGE PARDO</v>
      </c>
      <c r="Y660" s="204"/>
    </row>
    <row r="661" spans="1:25" ht="21" customHeight="1">
      <c r="A661" s="12" t="str">
        <f t="shared" si="26"/>
        <v>GSF INVESTMENTS SAS</v>
      </c>
      <c r="B661" s="199" t="s">
        <v>1210</v>
      </c>
      <c r="C661" s="200">
        <v>22715</v>
      </c>
      <c r="D661" s="54">
        <v>4</v>
      </c>
      <c r="E661" s="202">
        <v>45988.250659722224</v>
      </c>
      <c r="F661" s="202">
        <v>46003.250208333331</v>
      </c>
      <c r="G661" s="203">
        <v>33</v>
      </c>
      <c r="H661" s="203">
        <v>1556500</v>
      </c>
      <c r="I661" s="203">
        <v>1556500</v>
      </c>
      <c r="J661" s="203">
        <v>0</v>
      </c>
      <c r="K661" s="203">
        <v>0</v>
      </c>
      <c r="L661" s="203">
        <v>0</v>
      </c>
      <c r="M661" s="203">
        <v>0</v>
      </c>
      <c r="N661" s="203">
        <v>0</v>
      </c>
      <c r="O661" s="203">
        <v>1556500</v>
      </c>
      <c r="P661" s="191">
        <f>SUM(Cartera[[#This Row],[1_a_8]:[&gt;30]])</f>
        <v>1556500</v>
      </c>
      <c r="Q661" s="191">
        <f>+Cartera[[#This Row],[9_a_15]]+Cartera[[#This Row],[16_a_22]]+Cartera[[#This Row],[23_a_30]]</f>
        <v>0</v>
      </c>
      <c r="R661" s="191">
        <f>IF(Cartera[[#This Row],[Dias]]&gt;8,Cartera[[#This Row],[Total vencido]],0)</f>
        <v>1556500</v>
      </c>
      <c r="S661" s="191">
        <f>IF(Cartera[[#This Row],[Mas de 9]]&gt;0,Cartera[[#This Row],[Dias]],0)</f>
        <v>33</v>
      </c>
      <c r="T661" s="191">
        <f>IF(Cartera[[#This Row],[Dias]]&gt;99,Cartera[[#This Row],[Total vencido]],0)</f>
        <v>0</v>
      </c>
      <c r="U661" s="191">
        <f>IF(Cartera[[#This Row],[Mas de 100]]&gt;0,Cartera[[#This Row],[Dias]],0)</f>
        <v>0</v>
      </c>
      <c r="V661" s="191">
        <f>Cartera[[#This Row],[Vencimiento]]-Cartera[[#This Row],[Emision]]</f>
        <v>14.999548611107457</v>
      </c>
      <c r="W66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1" s="204" t="str">
        <f>_xlfn.XLOOKUP(Cartera[[#This Row],[Nombre tercero]],Vendedor[Nombre],Vendedor[Vendedor],"",0,-1)</f>
        <v>JORGE PARDO</v>
      </c>
      <c r="Y661" s="204"/>
    </row>
    <row r="662" spans="1:25" ht="21" customHeight="1">
      <c r="A662" s="12" t="str">
        <f t="shared" si="26"/>
        <v>GSF INVESTMENTS SAS</v>
      </c>
      <c r="B662" s="199" t="s">
        <v>1210</v>
      </c>
      <c r="C662" s="200">
        <v>22899</v>
      </c>
      <c r="D662" s="54">
        <v>4</v>
      </c>
      <c r="E662" s="198">
        <v>45994.277974537035</v>
      </c>
      <c r="F662" s="198">
        <v>46009.277974537035</v>
      </c>
      <c r="G662" s="54">
        <v>27</v>
      </c>
      <c r="H662" s="54">
        <v>510000</v>
      </c>
      <c r="I662" s="54">
        <v>510000</v>
      </c>
      <c r="J662" s="54">
        <v>0</v>
      </c>
      <c r="K662" s="54">
        <v>0</v>
      </c>
      <c r="L662" s="54">
        <v>0</v>
      </c>
      <c r="M662" s="54">
        <v>0</v>
      </c>
      <c r="N662" s="54">
        <v>510000</v>
      </c>
      <c r="O662" s="54">
        <v>0</v>
      </c>
      <c r="P662" s="30">
        <f>SUM(Cartera[[#This Row],[1_a_8]:[&gt;30]])</f>
        <v>510000</v>
      </c>
      <c r="Q662" s="30">
        <f>+Cartera[[#This Row],[9_a_15]]+Cartera[[#This Row],[16_a_22]]+Cartera[[#This Row],[23_a_30]]</f>
        <v>510000</v>
      </c>
      <c r="R662" s="30">
        <f>IF(Cartera[[#This Row],[Dias]]&gt;8,Cartera[[#This Row],[Total vencido]],0)</f>
        <v>510000</v>
      </c>
      <c r="S662" s="30">
        <f>IF(Cartera[[#This Row],[Mas de 9]]&gt;0,Cartera[[#This Row],[Dias]],0)</f>
        <v>27</v>
      </c>
      <c r="T662" s="30">
        <f>IF(Cartera[[#This Row],[Dias]]&gt;99,Cartera[[#This Row],[Total vencido]],0)</f>
        <v>0</v>
      </c>
      <c r="U662" s="30">
        <f>IF(Cartera[[#This Row],[Mas de 100]]&gt;0,Cartera[[#This Row],[Dias]],0)</f>
        <v>0</v>
      </c>
      <c r="V662" s="31">
        <f>Cartera[[#This Row],[Vencimiento]]-Cartera[[#This Row],[Emision]]</f>
        <v>15</v>
      </c>
      <c r="W66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2" s="205" t="str">
        <f>_xlfn.XLOOKUP(Cartera[[#This Row],[Nombre tercero]],Vendedor[Nombre],Vendedor[Vendedor],"",0,-1)</f>
        <v>JORGE PARDO</v>
      </c>
      <c r="Y662" s="204"/>
    </row>
    <row r="663" spans="1:25" ht="21" customHeight="1">
      <c r="A663" s="12" t="str">
        <f t="shared" si="26"/>
        <v>GSF INVESTMENTS SAS</v>
      </c>
      <c r="B663" s="199" t="s">
        <v>1210</v>
      </c>
      <c r="C663" s="200">
        <v>23122</v>
      </c>
      <c r="D663" s="54">
        <v>4</v>
      </c>
      <c r="E663" s="198">
        <v>46002.220509259256</v>
      </c>
      <c r="F663" s="198">
        <v>46017.217083333337</v>
      </c>
      <c r="G663" s="54">
        <v>19</v>
      </c>
      <c r="H663" s="54">
        <v>1842500</v>
      </c>
      <c r="I663" s="54">
        <v>1842500</v>
      </c>
      <c r="J663" s="54">
        <v>0</v>
      </c>
      <c r="K663" s="54">
        <v>0</v>
      </c>
      <c r="L663" s="54">
        <v>0</v>
      </c>
      <c r="M663" s="54">
        <v>1842500</v>
      </c>
      <c r="N663" s="54">
        <v>0</v>
      </c>
      <c r="O663" s="54">
        <v>0</v>
      </c>
      <c r="P663" s="30">
        <f>SUM(Cartera[[#This Row],[1_a_8]:[&gt;30]])</f>
        <v>1842500</v>
      </c>
      <c r="Q663" s="30">
        <f>+Cartera[[#This Row],[9_a_15]]+Cartera[[#This Row],[16_a_22]]+Cartera[[#This Row],[23_a_30]]</f>
        <v>1842500</v>
      </c>
      <c r="R663" s="30">
        <f>IF(Cartera[[#This Row],[Dias]]&gt;8,Cartera[[#This Row],[Total vencido]],0)</f>
        <v>1842500</v>
      </c>
      <c r="S663" s="30">
        <f>IF(Cartera[[#This Row],[Mas de 9]]&gt;0,Cartera[[#This Row],[Dias]],0)</f>
        <v>19</v>
      </c>
      <c r="T663" s="30">
        <f>IF(Cartera[[#This Row],[Dias]]&gt;99,Cartera[[#This Row],[Total vencido]],0)</f>
        <v>0</v>
      </c>
      <c r="U663" s="30">
        <f>IF(Cartera[[#This Row],[Mas de 100]]&gt;0,Cartera[[#This Row],[Dias]],0)</f>
        <v>0</v>
      </c>
      <c r="V663" s="31">
        <f>Cartera[[#This Row],[Vencimiento]]-Cartera[[#This Row],[Emision]]</f>
        <v>14.996574074080854</v>
      </c>
      <c r="W66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3" s="205" t="str">
        <f>_xlfn.XLOOKUP(Cartera[[#This Row],[Nombre tercero]],Vendedor[Nombre],Vendedor[Vendedor],"",0,-1)</f>
        <v>JORGE PARDO</v>
      </c>
      <c r="Y663" s="204"/>
    </row>
    <row r="664" spans="1:25" ht="21" customHeight="1">
      <c r="A664" s="12" t="str">
        <f t="shared" si="26"/>
        <v>GSF INVESTMENTS SAS</v>
      </c>
      <c r="B664" s="199" t="s">
        <v>1210</v>
      </c>
      <c r="C664" s="200">
        <v>23194</v>
      </c>
      <c r="D664" s="54">
        <v>4</v>
      </c>
      <c r="E664" s="198">
        <v>46003.369270833333</v>
      </c>
      <c r="F664" s="198">
        <v>46018.369270833333</v>
      </c>
      <c r="G664" s="54">
        <v>18</v>
      </c>
      <c r="H664" s="54">
        <v>282200</v>
      </c>
      <c r="I664" s="54">
        <v>282200</v>
      </c>
      <c r="J664" s="54">
        <v>0</v>
      </c>
      <c r="K664" s="54">
        <v>0</v>
      </c>
      <c r="L664" s="54">
        <v>0</v>
      </c>
      <c r="M664" s="54">
        <v>282200</v>
      </c>
      <c r="N664" s="54">
        <v>0</v>
      </c>
      <c r="O664" s="54">
        <v>0</v>
      </c>
      <c r="P664" s="30">
        <f>SUM(Cartera[[#This Row],[1_a_8]:[&gt;30]])</f>
        <v>282200</v>
      </c>
      <c r="Q664" s="30">
        <f>+Cartera[[#This Row],[9_a_15]]+Cartera[[#This Row],[16_a_22]]+Cartera[[#This Row],[23_a_30]]</f>
        <v>282200</v>
      </c>
      <c r="R664" s="30">
        <f>IF(Cartera[[#This Row],[Dias]]&gt;8,Cartera[[#This Row],[Total vencido]],0)</f>
        <v>282200</v>
      </c>
      <c r="S664" s="30">
        <f>IF(Cartera[[#This Row],[Mas de 9]]&gt;0,Cartera[[#This Row],[Dias]],0)</f>
        <v>18</v>
      </c>
      <c r="T664" s="30">
        <f>IF(Cartera[[#This Row],[Dias]]&gt;99,Cartera[[#This Row],[Total vencido]],0)</f>
        <v>0</v>
      </c>
      <c r="U664" s="30">
        <f>IF(Cartera[[#This Row],[Mas de 100]]&gt;0,Cartera[[#This Row],[Dias]],0)</f>
        <v>0</v>
      </c>
      <c r="V664" s="31">
        <f>Cartera[[#This Row],[Vencimiento]]-Cartera[[#This Row],[Emision]]</f>
        <v>15</v>
      </c>
      <c r="W66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4" s="205" t="str">
        <f>_xlfn.XLOOKUP(Cartera[[#This Row],[Nombre tercero]],Vendedor[Nombre],Vendedor[Vendedor],"",0,-1)</f>
        <v>JORGE PARDO</v>
      </c>
      <c r="Y664" s="204"/>
    </row>
    <row r="665" spans="1:25" ht="21" customHeight="1">
      <c r="A665" s="12" t="str">
        <f t="shared" si="26"/>
        <v>GSF INVESTMENTS SAS</v>
      </c>
      <c r="B665" s="199" t="s">
        <v>1210</v>
      </c>
      <c r="C665" s="200">
        <v>23329</v>
      </c>
      <c r="D665" s="54">
        <v>4</v>
      </c>
      <c r="E665" s="202">
        <v>46009.188125000001</v>
      </c>
      <c r="F665" s="202">
        <v>46024.187974537039</v>
      </c>
      <c r="G665" s="203">
        <v>12</v>
      </c>
      <c r="H665" s="203">
        <v>908600</v>
      </c>
      <c r="I665" s="203">
        <v>908600</v>
      </c>
      <c r="J665" s="203">
        <v>0</v>
      </c>
      <c r="K665" s="203">
        <v>0</v>
      </c>
      <c r="L665" s="203">
        <v>908600</v>
      </c>
      <c r="M665" s="203">
        <v>0</v>
      </c>
      <c r="N665" s="203">
        <v>0</v>
      </c>
      <c r="O665" s="203">
        <v>0</v>
      </c>
      <c r="P665" s="191">
        <f>SUM(Cartera[[#This Row],[1_a_8]:[&gt;30]])</f>
        <v>908600</v>
      </c>
      <c r="Q665" s="191">
        <f>+Cartera[[#This Row],[9_a_15]]+Cartera[[#This Row],[16_a_22]]+Cartera[[#This Row],[23_a_30]]</f>
        <v>908600</v>
      </c>
      <c r="R665" s="191">
        <f>IF(Cartera[[#This Row],[Dias]]&gt;8,Cartera[[#This Row],[Total vencido]],0)</f>
        <v>908600</v>
      </c>
      <c r="S665" s="191">
        <f>IF(Cartera[[#This Row],[Mas de 9]]&gt;0,Cartera[[#This Row],[Dias]],0)</f>
        <v>12</v>
      </c>
      <c r="T665" s="191">
        <f>IF(Cartera[[#This Row],[Dias]]&gt;99,Cartera[[#This Row],[Total vencido]],0)</f>
        <v>0</v>
      </c>
      <c r="U665" s="191">
        <f>IF(Cartera[[#This Row],[Mas de 100]]&gt;0,Cartera[[#This Row],[Dias]],0)</f>
        <v>0</v>
      </c>
      <c r="V665" s="191">
        <f>Cartera[[#This Row],[Vencimiento]]-Cartera[[#This Row],[Emision]]</f>
        <v>14.999849537038244</v>
      </c>
      <c r="W66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5" s="204" t="str">
        <f>_xlfn.XLOOKUP(Cartera[[#This Row],[Nombre tercero]],Vendedor[Nombre],Vendedor[Vendedor],"",0,-1)</f>
        <v>JORGE PARDO</v>
      </c>
      <c r="Y665" s="204"/>
    </row>
    <row r="666" spans="1:25" ht="21" customHeight="1">
      <c r="A666" s="12" t="str">
        <f t="shared" si="26"/>
        <v>GSF INVESTMENTS SAS</v>
      </c>
      <c r="B666" s="199" t="s">
        <v>1210</v>
      </c>
      <c r="C666" s="200">
        <v>23331</v>
      </c>
      <c r="D666" s="54">
        <v>4</v>
      </c>
      <c r="E666" s="202">
        <v>46009.21365740741</v>
      </c>
      <c r="F666" s="202">
        <v>46024.21365740741</v>
      </c>
      <c r="G666" s="203">
        <v>12</v>
      </c>
      <c r="H666" s="203">
        <v>268600</v>
      </c>
      <c r="I666" s="203">
        <v>268600</v>
      </c>
      <c r="J666" s="203">
        <v>0</v>
      </c>
      <c r="K666" s="203">
        <v>0</v>
      </c>
      <c r="L666" s="203">
        <v>268600</v>
      </c>
      <c r="M666" s="203">
        <v>0</v>
      </c>
      <c r="N666" s="203">
        <v>0</v>
      </c>
      <c r="O666" s="203">
        <v>0</v>
      </c>
      <c r="P666" s="191">
        <f>SUM(Cartera[[#This Row],[1_a_8]:[&gt;30]])</f>
        <v>268600</v>
      </c>
      <c r="Q666" s="191">
        <f>+Cartera[[#This Row],[9_a_15]]+Cartera[[#This Row],[16_a_22]]+Cartera[[#This Row],[23_a_30]]</f>
        <v>268600</v>
      </c>
      <c r="R666" s="191">
        <f>IF(Cartera[[#This Row],[Dias]]&gt;8,Cartera[[#This Row],[Total vencido]],0)</f>
        <v>268600</v>
      </c>
      <c r="S666" s="191">
        <f>IF(Cartera[[#This Row],[Mas de 9]]&gt;0,Cartera[[#This Row],[Dias]],0)</f>
        <v>12</v>
      </c>
      <c r="T666" s="191">
        <f>IF(Cartera[[#This Row],[Dias]]&gt;99,Cartera[[#This Row],[Total vencido]],0)</f>
        <v>0</v>
      </c>
      <c r="U666" s="191">
        <f>IF(Cartera[[#This Row],[Mas de 100]]&gt;0,Cartera[[#This Row],[Dias]],0)</f>
        <v>0</v>
      </c>
      <c r="V666" s="191">
        <f>Cartera[[#This Row],[Vencimiento]]-Cartera[[#This Row],[Emision]]</f>
        <v>15</v>
      </c>
      <c r="W66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6" s="204" t="str">
        <f>_xlfn.XLOOKUP(Cartera[[#This Row],[Nombre tercero]],Vendedor[Nombre],Vendedor[Vendedor],"",0,-1)</f>
        <v>JORGE PARDO</v>
      </c>
      <c r="Y666" s="204"/>
    </row>
    <row r="667" spans="1:25" ht="21" customHeight="1">
      <c r="A667" s="12" t="s">
        <v>165</v>
      </c>
      <c r="B667" s="199" t="s">
        <v>1210</v>
      </c>
      <c r="C667" s="200">
        <v>20984</v>
      </c>
      <c r="D667" s="54">
        <v>1</v>
      </c>
      <c r="E667" s="198">
        <v>45908.338946759257</v>
      </c>
      <c r="F667" s="198">
        <v>45909.337997685187</v>
      </c>
      <c r="G667" s="54">
        <v>127</v>
      </c>
      <c r="H667" s="54">
        <v>164650</v>
      </c>
      <c r="I667" s="54">
        <v>164650</v>
      </c>
      <c r="J667" s="54">
        <v>0</v>
      </c>
      <c r="K667" s="54">
        <v>0</v>
      </c>
      <c r="L667" s="54">
        <v>0</v>
      </c>
      <c r="M667" s="54">
        <v>0</v>
      </c>
      <c r="N667" s="54">
        <v>0</v>
      </c>
      <c r="O667" s="54">
        <v>164650</v>
      </c>
      <c r="P667" s="30">
        <f>SUM(Cartera[[#This Row],[1_a_8]:[&gt;30]])</f>
        <v>164650</v>
      </c>
      <c r="Q667" s="30">
        <f>+Cartera[[#This Row],[9_a_15]]+Cartera[[#This Row],[16_a_22]]+Cartera[[#This Row],[23_a_30]]</f>
        <v>0</v>
      </c>
      <c r="R667" s="30">
        <f>IF(Cartera[[#This Row],[Dias]]&gt;8,Cartera[[#This Row],[Total vencido]],0)</f>
        <v>164650</v>
      </c>
      <c r="S667" s="30">
        <f>IF(Cartera[[#This Row],[Mas de 9]]&gt;0,Cartera[[#This Row],[Dias]],0)</f>
        <v>127</v>
      </c>
      <c r="T667" s="30">
        <f>IF(Cartera[[#This Row],[Dias]]&gt;99,Cartera[[#This Row],[Total vencido]],0)</f>
        <v>164650</v>
      </c>
      <c r="U667" s="30">
        <f>IF(Cartera[[#This Row],[Mas de 100]]&gt;0,Cartera[[#This Row],[Dias]],0)</f>
        <v>127</v>
      </c>
      <c r="V667" s="30">
        <f>Cartera[[#This Row],[Vencimiento]]-Cartera[[#This Row],[Emision]]</f>
        <v>0.99905092592962319</v>
      </c>
      <c r="W66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7" s="205" t="str">
        <f>_xlfn.XLOOKUP(Cartera[[#This Row],[Nombre tercero]],Vendedor[Nombre],Vendedor[Vendedor],"",0,-1)</f>
        <v>ANGELA SILVESTRE</v>
      </c>
      <c r="Y667" s="204"/>
    </row>
    <row r="668" spans="1:25" ht="21" customHeight="1">
      <c r="A668" s="12" t="str">
        <f>+A667</f>
        <v>GUSTAVO  ALARCON MEJIA</v>
      </c>
      <c r="B668" s="199" t="s">
        <v>1210</v>
      </c>
      <c r="C668" s="200">
        <v>21806</v>
      </c>
      <c r="D668" s="54">
        <v>1</v>
      </c>
      <c r="E668" s="198">
        <v>45950.265902777777</v>
      </c>
      <c r="F668" s="198">
        <v>45951.265729166669</v>
      </c>
      <c r="G668" s="54">
        <v>85</v>
      </c>
      <c r="H668" s="54">
        <v>236950</v>
      </c>
      <c r="I668" s="54">
        <v>236950</v>
      </c>
      <c r="J668" s="54">
        <v>0</v>
      </c>
      <c r="K668" s="54">
        <v>0</v>
      </c>
      <c r="L668" s="54">
        <v>0</v>
      </c>
      <c r="M668" s="54">
        <v>0</v>
      </c>
      <c r="N668" s="54">
        <v>0</v>
      </c>
      <c r="O668" s="54">
        <v>236950</v>
      </c>
      <c r="P668" s="30">
        <f>SUM(Cartera[[#This Row],[1_a_8]:[&gt;30]])</f>
        <v>236950</v>
      </c>
      <c r="Q668" s="30">
        <f>+Cartera[[#This Row],[9_a_15]]+Cartera[[#This Row],[16_a_22]]+Cartera[[#This Row],[23_a_30]]</f>
        <v>0</v>
      </c>
      <c r="R668" s="30">
        <f>IF(Cartera[[#This Row],[Dias]]&gt;8,Cartera[[#This Row],[Total vencido]],0)</f>
        <v>236950</v>
      </c>
      <c r="S668" s="30">
        <f>IF(Cartera[[#This Row],[Mas de 9]]&gt;0,Cartera[[#This Row],[Dias]],0)</f>
        <v>85</v>
      </c>
      <c r="T668" s="30">
        <f>IF(Cartera[[#This Row],[Dias]]&gt;99,Cartera[[#This Row],[Total vencido]],0)</f>
        <v>0</v>
      </c>
      <c r="U668" s="30">
        <f>IF(Cartera[[#This Row],[Mas de 100]]&gt;0,Cartera[[#This Row],[Dias]],0)</f>
        <v>0</v>
      </c>
      <c r="V668" s="30">
        <f>Cartera[[#This Row],[Vencimiento]]-Cartera[[#This Row],[Emision]]</f>
        <v>0.99982638889196096</v>
      </c>
      <c r="W66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8" s="205" t="str">
        <f>_xlfn.XLOOKUP(Cartera[[#This Row],[Nombre tercero]],Vendedor[Nombre],Vendedor[Vendedor],"",0,-1)</f>
        <v>ANGELA SILVESTRE</v>
      </c>
      <c r="Y668" s="204"/>
    </row>
    <row r="669" spans="1:25" ht="21" customHeight="1">
      <c r="A669" s="12" t="str">
        <f>+A668</f>
        <v>GUSTAVO  ALARCON MEJIA</v>
      </c>
      <c r="B669" s="199" t="s">
        <v>1210</v>
      </c>
      <c r="C669" s="200">
        <v>21967</v>
      </c>
      <c r="D669" s="54">
        <v>1</v>
      </c>
      <c r="E669" s="198">
        <v>45957.310034722221</v>
      </c>
      <c r="F669" s="198">
        <v>45958.309814814813</v>
      </c>
      <c r="G669" s="54">
        <v>78</v>
      </c>
      <c r="H669" s="54">
        <v>267600</v>
      </c>
      <c r="I669" s="54">
        <v>267600</v>
      </c>
      <c r="J669" s="54">
        <v>0</v>
      </c>
      <c r="K669" s="54">
        <v>0</v>
      </c>
      <c r="L669" s="54">
        <v>0</v>
      </c>
      <c r="M669" s="54">
        <v>0</v>
      </c>
      <c r="N669" s="54">
        <v>0</v>
      </c>
      <c r="O669" s="54">
        <v>267600</v>
      </c>
      <c r="P669" s="191">
        <f>SUM(Cartera[[#This Row],[1_a_8]:[&gt;30]])</f>
        <v>267600</v>
      </c>
      <c r="Q669" s="191">
        <f>+Cartera[[#This Row],[9_a_15]]+Cartera[[#This Row],[16_a_22]]+Cartera[[#This Row],[23_a_30]]</f>
        <v>0</v>
      </c>
      <c r="R669" s="191">
        <f>IF(Cartera[[#This Row],[Dias]]&gt;8,Cartera[[#This Row],[Total vencido]],0)</f>
        <v>267600</v>
      </c>
      <c r="S669" s="191">
        <f>IF(Cartera[[#This Row],[Mas de 9]]&gt;0,Cartera[[#This Row],[Dias]],0)</f>
        <v>78</v>
      </c>
      <c r="T669" s="191">
        <f>IF(Cartera[[#This Row],[Dias]]&gt;99,Cartera[[#This Row],[Total vencido]],0)</f>
        <v>0</v>
      </c>
      <c r="U669" s="191">
        <f>IF(Cartera[[#This Row],[Mas de 100]]&gt;0,Cartera[[#This Row],[Dias]],0)</f>
        <v>0</v>
      </c>
      <c r="V669" s="191">
        <f>Cartera[[#This Row],[Vencimiento]]-Cartera[[#This Row],[Emision]]</f>
        <v>0.99978009259211831</v>
      </c>
      <c r="W66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9" s="204" t="str">
        <f>_xlfn.XLOOKUP(Cartera[[#This Row],[Nombre tercero]],Vendedor[Nombre],Vendedor[Vendedor],"",0,-1)</f>
        <v>ANGELA SILVESTRE</v>
      </c>
      <c r="Y669" s="204"/>
    </row>
    <row r="670" spans="1:25" ht="21" customHeight="1">
      <c r="A670" s="12" t="s">
        <v>166</v>
      </c>
      <c r="B670" s="199" t="s">
        <v>1210</v>
      </c>
      <c r="C670" s="200">
        <v>22199</v>
      </c>
      <c r="D670" s="54">
        <v>4</v>
      </c>
      <c r="E670" s="198">
        <v>45967.235752314817</v>
      </c>
      <c r="F670" s="198">
        <v>45968.234236111108</v>
      </c>
      <c r="G670" s="54">
        <v>68</v>
      </c>
      <c r="H670" s="54">
        <v>171100</v>
      </c>
      <c r="I670" s="54">
        <v>171100</v>
      </c>
      <c r="J670" s="54">
        <v>0</v>
      </c>
      <c r="K670" s="54">
        <v>0</v>
      </c>
      <c r="L670" s="54">
        <v>0</v>
      </c>
      <c r="M670" s="54">
        <v>0</v>
      </c>
      <c r="N670" s="54">
        <v>0</v>
      </c>
      <c r="O670" s="54">
        <v>171100</v>
      </c>
      <c r="P670" s="30">
        <f>SUM(Cartera[[#This Row],[1_a_8]:[&gt;30]])</f>
        <v>171100</v>
      </c>
      <c r="Q670" s="30">
        <f>+Cartera[[#This Row],[9_a_15]]+Cartera[[#This Row],[16_a_22]]+Cartera[[#This Row],[23_a_30]]</f>
        <v>0</v>
      </c>
      <c r="R670" s="30">
        <f>IF(Cartera[[#This Row],[Dias]]&gt;8,Cartera[[#This Row],[Total vencido]],0)</f>
        <v>171100</v>
      </c>
      <c r="S670" s="30">
        <f>IF(Cartera[[#This Row],[Mas de 9]]&gt;0,Cartera[[#This Row],[Dias]],0)</f>
        <v>68</v>
      </c>
      <c r="T670" s="30">
        <f>IF(Cartera[[#This Row],[Dias]]&gt;99,Cartera[[#This Row],[Total vencido]],0)</f>
        <v>0</v>
      </c>
      <c r="U670" s="30">
        <f>IF(Cartera[[#This Row],[Mas de 100]]&gt;0,Cartera[[#This Row],[Dias]],0)</f>
        <v>0</v>
      </c>
      <c r="V670" s="30">
        <f>Cartera[[#This Row],[Vencimiento]]-Cartera[[#This Row],[Emision]]</f>
        <v>0.9984837962911115</v>
      </c>
      <c r="W67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0" s="205" t="str">
        <f>_xlfn.XLOOKUP(Cartera[[#This Row],[Nombre tercero]],Vendedor[Nombre],Vendedor[Vendedor],"",0,-1)</f>
        <v>ANGELA SILVESTRE</v>
      </c>
      <c r="Y670" s="204"/>
    </row>
    <row r="671" spans="1:25" ht="21" customHeight="1">
      <c r="A671" s="12" t="str">
        <f t="shared" ref="A671:A692" si="27">+A670</f>
        <v>HEAVY METAL BGTA SAS</v>
      </c>
      <c r="B671" s="199" t="s">
        <v>1210</v>
      </c>
      <c r="C671" s="200">
        <v>22234</v>
      </c>
      <c r="D671" s="54">
        <v>4</v>
      </c>
      <c r="E671" s="202">
        <v>45968.322962962964</v>
      </c>
      <c r="F671" s="202">
        <v>45969.322824074072</v>
      </c>
      <c r="G671" s="203">
        <v>67</v>
      </c>
      <c r="H671" s="203">
        <v>514100</v>
      </c>
      <c r="I671" s="203">
        <v>514100</v>
      </c>
      <c r="J671" s="203">
        <v>0</v>
      </c>
      <c r="K671" s="203">
        <v>0</v>
      </c>
      <c r="L671" s="203">
        <v>0</v>
      </c>
      <c r="M671" s="203">
        <v>0</v>
      </c>
      <c r="N671" s="203">
        <v>0</v>
      </c>
      <c r="O671" s="203">
        <v>514100</v>
      </c>
      <c r="P671" s="191">
        <f>SUM(Cartera[[#This Row],[1_a_8]:[&gt;30]])</f>
        <v>514100</v>
      </c>
      <c r="Q671" s="191">
        <f>+Cartera[[#This Row],[9_a_15]]+Cartera[[#This Row],[16_a_22]]+Cartera[[#This Row],[23_a_30]]</f>
        <v>0</v>
      </c>
      <c r="R671" s="191">
        <f>IF(Cartera[[#This Row],[Dias]]&gt;8,Cartera[[#This Row],[Total vencido]],0)</f>
        <v>514100</v>
      </c>
      <c r="S671" s="191">
        <f>IF(Cartera[[#This Row],[Mas de 9]]&gt;0,Cartera[[#This Row],[Dias]],0)</f>
        <v>67</v>
      </c>
      <c r="T671" s="191">
        <f>IF(Cartera[[#This Row],[Dias]]&gt;99,Cartera[[#This Row],[Total vencido]],0)</f>
        <v>0</v>
      </c>
      <c r="U671" s="191">
        <f>IF(Cartera[[#This Row],[Mas de 100]]&gt;0,Cartera[[#This Row],[Dias]],0)</f>
        <v>0</v>
      </c>
      <c r="V671" s="191">
        <f>Cartera[[#This Row],[Vencimiento]]-Cartera[[#This Row],[Emision]]</f>
        <v>0.999861111107748</v>
      </c>
      <c r="W67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1" s="204" t="str">
        <f>_xlfn.XLOOKUP(Cartera[[#This Row],[Nombre tercero]],Vendedor[Nombre],Vendedor[Vendedor],"",0,-1)</f>
        <v>ANGELA SILVESTRE</v>
      </c>
      <c r="Y671" s="204"/>
    </row>
    <row r="672" spans="1:25" ht="21" customHeight="1">
      <c r="A672" s="12" t="str">
        <f t="shared" si="27"/>
        <v>HEAVY METAL BGTA SAS</v>
      </c>
      <c r="B672" s="199" t="s">
        <v>1210</v>
      </c>
      <c r="C672" s="200">
        <v>22298</v>
      </c>
      <c r="D672" s="54">
        <v>4</v>
      </c>
      <c r="E672" s="198">
        <v>45972.336238425924</v>
      </c>
      <c r="F672" s="198">
        <v>45973.336122685185</v>
      </c>
      <c r="G672" s="54">
        <v>63</v>
      </c>
      <c r="H672" s="54">
        <v>57000</v>
      </c>
      <c r="I672" s="54">
        <v>57000</v>
      </c>
      <c r="J672" s="54">
        <v>0</v>
      </c>
      <c r="K672" s="54">
        <v>0</v>
      </c>
      <c r="L672" s="54">
        <v>0</v>
      </c>
      <c r="M672" s="54">
        <v>0</v>
      </c>
      <c r="N672" s="54">
        <v>0</v>
      </c>
      <c r="O672" s="54">
        <v>57000</v>
      </c>
      <c r="P672" s="30">
        <f>SUM(Cartera[[#This Row],[1_a_8]:[&gt;30]])</f>
        <v>57000</v>
      </c>
      <c r="Q672" s="30">
        <f>+Cartera[[#This Row],[9_a_15]]+Cartera[[#This Row],[16_a_22]]+Cartera[[#This Row],[23_a_30]]</f>
        <v>0</v>
      </c>
      <c r="R672" s="30">
        <f>IF(Cartera[[#This Row],[Dias]]&gt;8,Cartera[[#This Row],[Total vencido]],0)</f>
        <v>57000</v>
      </c>
      <c r="S672" s="30">
        <f>IF(Cartera[[#This Row],[Mas de 9]]&gt;0,Cartera[[#This Row],[Dias]],0)</f>
        <v>63</v>
      </c>
      <c r="T672" s="30">
        <f>IF(Cartera[[#This Row],[Dias]]&gt;99,Cartera[[#This Row],[Total vencido]],0)</f>
        <v>0</v>
      </c>
      <c r="U672" s="30">
        <f>IF(Cartera[[#This Row],[Mas de 100]]&gt;0,Cartera[[#This Row],[Dias]],0)</f>
        <v>0</v>
      </c>
      <c r="V672" s="30">
        <f>Cartera[[#This Row],[Vencimiento]]-Cartera[[#This Row],[Emision]]</f>
        <v>0.99988425926130731</v>
      </c>
      <c r="W67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2" s="205" t="str">
        <f>_xlfn.XLOOKUP(Cartera[[#This Row],[Nombre tercero]],Vendedor[Nombre],Vendedor[Vendedor],"",0,-1)</f>
        <v>ANGELA SILVESTRE</v>
      </c>
      <c r="Y672" s="204"/>
    </row>
    <row r="673" spans="1:25" ht="21" customHeight="1">
      <c r="A673" s="12" t="str">
        <f t="shared" si="27"/>
        <v>HEAVY METAL BGTA SAS</v>
      </c>
      <c r="B673" s="199" t="s">
        <v>1210</v>
      </c>
      <c r="C673" s="200">
        <v>22305</v>
      </c>
      <c r="D673" s="54">
        <v>4</v>
      </c>
      <c r="E673" s="198">
        <v>45973.201956018522</v>
      </c>
      <c r="F673" s="198">
        <v>45974.201851851853</v>
      </c>
      <c r="G673" s="54">
        <v>62</v>
      </c>
      <c r="H673" s="54">
        <v>51000</v>
      </c>
      <c r="I673" s="54">
        <v>51000</v>
      </c>
      <c r="J673" s="54">
        <v>0</v>
      </c>
      <c r="K673" s="54">
        <v>0</v>
      </c>
      <c r="L673" s="54">
        <v>0</v>
      </c>
      <c r="M673" s="54">
        <v>0</v>
      </c>
      <c r="N673" s="54">
        <v>0</v>
      </c>
      <c r="O673" s="54">
        <v>51000</v>
      </c>
      <c r="P673" s="30">
        <f>SUM(Cartera[[#This Row],[1_a_8]:[&gt;30]])</f>
        <v>51000</v>
      </c>
      <c r="Q673" s="30">
        <f>+Cartera[[#This Row],[9_a_15]]+Cartera[[#This Row],[16_a_22]]+Cartera[[#This Row],[23_a_30]]</f>
        <v>0</v>
      </c>
      <c r="R673" s="30">
        <f>IF(Cartera[[#This Row],[Dias]]&gt;8,Cartera[[#This Row],[Total vencido]],0)</f>
        <v>51000</v>
      </c>
      <c r="S673" s="30">
        <f>IF(Cartera[[#This Row],[Mas de 9]]&gt;0,Cartera[[#This Row],[Dias]],0)</f>
        <v>62</v>
      </c>
      <c r="T673" s="30">
        <f>IF(Cartera[[#This Row],[Dias]]&gt;99,Cartera[[#This Row],[Total vencido]],0)</f>
        <v>0</v>
      </c>
      <c r="U673" s="30">
        <f>IF(Cartera[[#This Row],[Mas de 100]]&gt;0,Cartera[[#This Row],[Dias]],0)</f>
        <v>0</v>
      </c>
      <c r="V673" s="30">
        <f>Cartera[[#This Row],[Vencimiento]]-Cartera[[#This Row],[Emision]]</f>
        <v>0.999895833330811</v>
      </c>
      <c r="W67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3" s="205" t="str">
        <f>_xlfn.XLOOKUP(Cartera[[#This Row],[Nombre tercero]],Vendedor[Nombre],Vendedor[Vendedor],"",0,-1)</f>
        <v>ANGELA SILVESTRE</v>
      </c>
      <c r="Y673" s="204"/>
    </row>
    <row r="674" spans="1:25" ht="21" customHeight="1">
      <c r="A674" s="12" t="str">
        <f t="shared" si="27"/>
        <v>HEAVY METAL BGTA SAS</v>
      </c>
      <c r="B674" s="199" t="s">
        <v>1210</v>
      </c>
      <c r="C674" s="200">
        <v>22497</v>
      </c>
      <c r="D674" s="54">
        <v>4</v>
      </c>
      <c r="E674" s="198">
        <v>45980.295671296299</v>
      </c>
      <c r="F674" s="198">
        <v>45981.295555555553</v>
      </c>
      <c r="G674" s="54">
        <v>55</v>
      </c>
      <c r="H674" s="54">
        <v>179000</v>
      </c>
      <c r="I674" s="54">
        <v>179000</v>
      </c>
      <c r="J674" s="54">
        <v>0</v>
      </c>
      <c r="K674" s="54">
        <v>0</v>
      </c>
      <c r="L674" s="54">
        <v>0</v>
      </c>
      <c r="M674" s="54">
        <v>0</v>
      </c>
      <c r="N674" s="54">
        <v>0</v>
      </c>
      <c r="O674" s="54">
        <v>179000</v>
      </c>
      <c r="P674" s="30">
        <f>SUM(Cartera[[#This Row],[1_a_8]:[&gt;30]])</f>
        <v>179000</v>
      </c>
      <c r="Q674" s="30">
        <f>+Cartera[[#This Row],[9_a_15]]+Cartera[[#This Row],[16_a_22]]+Cartera[[#This Row],[23_a_30]]</f>
        <v>0</v>
      </c>
      <c r="R674" s="30">
        <f>IF(Cartera[[#This Row],[Dias]]&gt;8,Cartera[[#This Row],[Total vencido]],0)</f>
        <v>179000</v>
      </c>
      <c r="S674" s="30">
        <f>IF(Cartera[[#This Row],[Mas de 9]]&gt;0,Cartera[[#This Row],[Dias]],0)</f>
        <v>55</v>
      </c>
      <c r="T674" s="30">
        <f>IF(Cartera[[#This Row],[Dias]]&gt;99,Cartera[[#This Row],[Total vencido]],0)</f>
        <v>0</v>
      </c>
      <c r="U674" s="30">
        <f>IF(Cartera[[#This Row],[Mas de 100]]&gt;0,Cartera[[#This Row],[Dias]],0)</f>
        <v>0</v>
      </c>
      <c r="V674" s="30">
        <f>Cartera[[#This Row],[Vencimiento]]-Cartera[[#This Row],[Emision]]</f>
        <v>0.99988425925403135</v>
      </c>
      <c r="W67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4" s="205" t="str">
        <f>_xlfn.XLOOKUP(Cartera[[#This Row],[Nombre tercero]],Vendedor[Nombre],Vendedor[Vendedor],"",0,-1)</f>
        <v>ANGELA SILVESTRE</v>
      </c>
      <c r="Y674" s="204"/>
    </row>
    <row r="675" spans="1:25" ht="21" customHeight="1">
      <c r="A675" s="12" t="str">
        <f t="shared" si="27"/>
        <v>HEAVY METAL BGTA SAS</v>
      </c>
      <c r="B675" s="199" t="s">
        <v>1210</v>
      </c>
      <c r="C675" s="200">
        <v>22562</v>
      </c>
      <c r="D675" s="54">
        <v>4</v>
      </c>
      <c r="E675" s="202">
        <v>45982.386666666665</v>
      </c>
      <c r="F675" s="202">
        <v>45983.385949074072</v>
      </c>
      <c r="G675" s="203">
        <v>53</v>
      </c>
      <c r="H675" s="203">
        <v>304400</v>
      </c>
      <c r="I675" s="203">
        <v>304400</v>
      </c>
      <c r="J675" s="203">
        <v>0</v>
      </c>
      <c r="K675" s="203">
        <v>0</v>
      </c>
      <c r="L675" s="203">
        <v>0</v>
      </c>
      <c r="M675" s="203">
        <v>0</v>
      </c>
      <c r="N675" s="203">
        <v>0</v>
      </c>
      <c r="O675" s="203">
        <v>304400</v>
      </c>
      <c r="P675" s="191">
        <f>SUM(Cartera[[#This Row],[1_a_8]:[&gt;30]])</f>
        <v>304400</v>
      </c>
      <c r="Q675" s="191">
        <f>+Cartera[[#This Row],[9_a_15]]+Cartera[[#This Row],[16_a_22]]+Cartera[[#This Row],[23_a_30]]</f>
        <v>0</v>
      </c>
      <c r="R675" s="191">
        <f>IF(Cartera[[#This Row],[Dias]]&gt;8,Cartera[[#This Row],[Total vencido]],0)</f>
        <v>304400</v>
      </c>
      <c r="S675" s="191">
        <f>IF(Cartera[[#This Row],[Mas de 9]]&gt;0,Cartera[[#This Row],[Dias]],0)</f>
        <v>53</v>
      </c>
      <c r="T675" s="191">
        <f>IF(Cartera[[#This Row],[Dias]]&gt;99,Cartera[[#This Row],[Total vencido]],0)</f>
        <v>0</v>
      </c>
      <c r="U675" s="191">
        <f>IF(Cartera[[#This Row],[Mas de 100]]&gt;0,Cartera[[#This Row],[Dias]],0)</f>
        <v>0</v>
      </c>
      <c r="V675" s="191">
        <f>Cartera[[#This Row],[Vencimiento]]-Cartera[[#This Row],[Emision]]</f>
        <v>0.99928240740700858</v>
      </c>
      <c r="W67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5" s="204" t="str">
        <f>_xlfn.XLOOKUP(Cartera[[#This Row],[Nombre tercero]],Vendedor[Nombre],Vendedor[Vendedor],"",0,-1)</f>
        <v>ANGELA SILVESTRE</v>
      </c>
      <c r="Y675" s="204"/>
    </row>
    <row r="676" spans="1:25" ht="21" customHeight="1">
      <c r="A676" s="12" t="str">
        <f t="shared" si="27"/>
        <v>HEAVY METAL BGTA SAS</v>
      </c>
      <c r="B676" s="199" t="s">
        <v>1210</v>
      </c>
      <c r="C676" s="200">
        <v>22690</v>
      </c>
      <c r="D676" s="54">
        <v>4</v>
      </c>
      <c r="E676" s="202">
        <v>45987.242372685185</v>
      </c>
      <c r="F676" s="202">
        <v>45988.242094907408</v>
      </c>
      <c r="G676" s="203">
        <v>48</v>
      </c>
      <c r="H676" s="203">
        <v>145000</v>
      </c>
      <c r="I676" s="203">
        <v>145000</v>
      </c>
      <c r="J676" s="203">
        <v>0</v>
      </c>
      <c r="K676" s="203">
        <v>0</v>
      </c>
      <c r="L676" s="203">
        <v>0</v>
      </c>
      <c r="M676" s="203">
        <v>0</v>
      </c>
      <c r="N676" s="203">
        <v>0</v>
      </c>
      <c r="O676" s="203">
        <v>145000</v>
      </c>
      <c r="P676" s="191">
        <f>SUM(Cartera[[#This Row],[1_a_8]:[&gt;30]])</f>
        <v>145000</v>
      </c>
      <c r="Q676" s="191">
        <f>+Cartera[[#This Row],[9_a_15]]+Cartera[[#This Row],[16_a_22]]+Cartera[[#This Row],[23_a_30]]</f>
        <v>0</v>
      </c>
      <c r="R676" s="191">
        <f>IF(Cartera[[#This Row],[Dias]]&gt;8,Cartera[[#This Row],[Total vencido]],0)</f>
        <v>145000</v>
      </c>
      <c r="S676" s="191">
        <f>IF(Cartera[[#This Row],[Mas de 9]]&gt;0,Cartera[[#This Row],[Dias]],0)</f>
        <v>48</v>
      </c>
      <c r="T676" s="191">
        <f>IF(Cartera[[#This Row],[Dias]]&gt;99,Cartera[[#This Row],[Total vencido]],0)</f>
        <v>0</v>
      </c>
      <c r="U676" s="191">
        <f>IF(Cartera[[#This Row],[Mas de 100]]&gt;0,Cartera[[#This Row],[Dias]],0)</f>
        <v>0</v>
      </c>
      <c r="V676" s="191">
        <f>Cartera[[#This Row],[Vencimiento]]-Cartera[[#This Row],[Emision]]</f>
        <v>0.99972222222277196</v>
      </c>
      <c r="W67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6" s="204" t="str">
        <f>_xlfn.XLOOKUP(Cartera[[#This Row],[Nombre tercero]],Vendedor[Nombre],Vendedor[Vendedor],"",0,-1)</f>
        <v>ANGELA SILVESTRE</v>
      </c>
      <c r="Y676" s="204"/>
    </row>
    <row r="677" spans="1:25" ht="21" customHeight="1">
      <c r="A677" s="12" t="str">
        <f t="shared" si="27"/>
        <v>HEAVY METAL BGTA SAS</v>
      </c>
      <c r="B677" s="199" t="s">
        <v>1210</v>
      </c>
      <c r="C677" s="200">
        <v>22691</v>
      </c>
      <c r="D677" s="54">
        <v>4</v>
      </c>
      <c r="E677" s="202">
        <v>45987.243807870371</v>
      </c>
      <c r="F677" s="202">
        <v>45988.24355324074</v>
      </c>
      <c r="G677" s="203">
        <v>48</v>
      </c>
      <c r="H677" s="203">
        <v>122000</v>
      </c>
      <c r="I677" s="203">
        <v>122000</v>
      </c>
      <c r="J677" s="203">
        <v>0</v>
      </c>
      <c r="K677" s="203">
        <v>0</v>
      </c>
      <c r="L677" s="203">
        <v>0</v>
      </c>
      <c r="M677" s="203">
        <v>0</v>
      </c>
      <c r="N677" s="203">
        <v>0</v>
      </c>
      <c r="O677" s="203">
        <v>122000</v>
      </c>
      <c r="P677" s="191">
        <f>SUM(Cartera[[#This Row],[1_a_8]:[&gt;30]])</f>
        <v>122000</v>
      </c>
      <c r="Q677" s="191">
        <f>+Cartera[[#This Row],[9_a_15]]+Cartera[[#This Row],[16_a_22]]+Cartera[[#This Row],[23_a_30]]</f>
        <v>0</v>
      </c>
      <c r="R677" s="191">
        <f>IF(Cartera[[#This Row],[Dias]]&gt;8,Cartera[[#This Row],[Total vencido]],0)</f>
        <v>122000</v>
      </c>
      <c r="S677" s="191">
        <f>IF(Cartera[[#This Row],[Mas de 9]]&gt;0,Cartera[[#This Row],[Dias]],0)</f>
        <v>48</v>
      </c>
      <c r="T677" s="191">
        <f>IF(Cartera[[#This Row],[Dias]]&gt;99,Cartera[[#This Row],[Total vencido]],0)</f>
        <v>0</v>
      </c>
      <c r="U677" s="191">
        <f>IF(Cartera[[#This Row],[Mas de 100]]&gt;0,Cartera[[#This Row],[Dias]],0)</f>
        <v>0</v>
      </c>
      <c r="V677" s="191">
        <f>Cartera[[#This Row],[Vencimiento]]-Cartera[[#This Row],[Emision]]</f>
        <v>0.99974537036905531</v>
      </c>
      <c r="W67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7" s="204" t="str">
        <f>_xlfn.XLOOKUP(Cartera[[#This Row],[Nombre tercero]],Vendedor[Nombre],Vendedor[Vendedor],"",0,-1)</f>
        <v>ANGELA SILVESTRE</v>
      </c>
      <c r="Y677" s="204"/>
    </row>
    <row r="678" spans="1:25" ht="21" customHeight="1">
      <c r="A678" s="12" t="str">
        <f t="shared" si="27"/>
        <v>HEAVY METAL BGTA SAS</v>
      </c>
      <c r="B678" s="199" t="s">
        <v>1210</v>
      </c>
      <c r="C678" s="200">
        <v>22911</v>
      </c>
      <c r="D678" s="54">
        <v>4</v>
      </c>
      <c r="E678" s="202">
        <v>45994.34337962963</v>
      </c>
      <c r="F678" s="202">
        <v>45995.343240740738</v>
      </c>
      <c r="G678" s="203">
        <v>41</v>
      </c>
      <c r="H678" s="203">
        <v>356950</v>
      </c>
      <c r="I678" s="203">
        <v>356950</v>
      </c>
      <c r="J678" s="203">
        <v>0</v>
      </c>
      <c r="K678" s="203">
        <v>0</v>
      </c>
      <c r="L678" s="203">
        <v>0</v>
      </c>
      <c r="M678" s="203">
        <v>0</v>
      </c>
      <c r="N678" s="203">
        <v>0</v>
      </c>
      <c r="O678" s="203">
        <v>356950</v>
      </c>
      <c r="P678" s="191">
        <f>SUM(Cartera[[#This Row],[1_a_8]:[&gt;30]])</f>
        <v>356950</v>
      </c>
      <c r="Q678" s="191">
        <f>+Cartera[[#This Row],[9_a_15]]+Cartera[[#This Row],[16_a_22]]+Cartera[[#This Row],[23_a_30]]</f>
        <v>0</v>
      </c>
      <c r="R678" s="191">
        <f>IF(Cartera[[#This Row],[Dias]]&gt;8,Cartera[[#This Row],[Total vencido]],0)</f>
        <v>356950</v>
      </c>
      <c r="S678" s="191">
        <f>IF(Cartera[[#This Row],[Mas de 9]]&gt;0,Cartera[[#This Row],[Dias]],0)</f>
        <v>41</v>
      </c>
      <c r="T678" s="191">
        <f>IF(Cartera[[#This Row],[Dias]]&gt;99,Cartera[[#This Row],[Total vencido]],0)</f>
        <v>0</v>
      </c>
      <c r="U678" s="191">
        <f>IF(Cartera[[#This Row],[Mas de 100]]&gt;0,Cartera[[#This Row],[Dias]],0)</f>
        <v>0</v>
      </c>
      <c r="V678" s="191">
        <f>Cartera[[#This Row],[Vencimiento]]-Cartera[[#This Row],[Emision]]</f>
        <v>0.999861111107748</v>
      </c>
      <c r="W67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8" s="204" t="str">
        <f>_xlfn.XLOOKUP(Cartera[[#This Row],[Nombre tercero]],Vendedor[Nombre],Vendedor[Vendedor],"",0,-1)</f>
        <v>ANGELA SILVESTRE</v>
      </c>
      <c r="Y678" s="204"/>
    </row>
    <row r="679" spans="1:25" ht="21" customHeight="1">
      <c r="A679" s="12" t="str">
        <f t="shared" si="27"/>
        <v>HEAVY METAL BGTA SAS</v>
      </c>
      <c r="B679" s="199" t="s">
        <v>1210</v>
      </c>
      <c r="C679" s="200">
        <v>22935</v>
      </c>
      <c r="D679" s="54">
        <v>4</v>
      </c>
      <c r="E679" s="202">
        <v>45994.396851851852</v>
      </c>
      <c r="F679" s="202">
        <v>45995.396689814814</v>
      </c>
      <c r="G679" s="203">
        <v>41</v>
      </c>
      <c r="H679" s="203">
        <v>476700</v>
      </c>
      <c r="I679" s="203">
        <v>476700</v>
      </c>
      <c r="J679" s="203">
        <v>0</v>
      </c>
      <c r="K679" s="203">
        <v>0</v>
      </c>
      <c r="L679" s="203">
        <v>0</v>
      </c>
      <c r="M679" s="203">
        <v>0</v>
      </c>
      <c r="N679" s="203">
        <v>0</v>
      </c>
      <c r="O679" s="203">
        <v>476700</v>
      </c>
      <c r="P679" s="191">
        <f>SUM(Cartera[[#This Row],[1_a_8]:[&gt;30]])</f>
        <v>476700</v>
      </c>
      <c r="Q679" s="191">
        <f>+Cartera[[#This Row],[9_a_15]]+Cartera[[#This Row],[16_a_22]]+Cartera[[#This Row],[23_a_30]]</f>
        <v>0</v>
      </c>
      <c r="R679" s="191">
        <f>IF(Cartera[[#This Row],[Dias]]&gt;8,Cartera[[#This Row],[Total vencido]],0)</f>
        <v>476700</v>
      </c>
      <c r="S679" s="191">
        <f>IF(Cartera[[#This Row],[Mas de 9]]&gt;0,Cartera[[#This Row],[Dias]],0)</f>
        <v>41</v>
      </c>
      <c r="T679" s="191">
        <f>IF(Cartera[[#This Row],[Dias]]&gt;99,Cartera[[#This Row],[Total vencido]],0)</f>
        <v>0</v>
      </c>
      <c r="U679" s="191">
        <f>IF(Cartera[[#This Row],[Mas de 100]]&gt;0,Cartera[[#This Row],[Dias]],0)</f>
        <v>0</v>
      </c>
      <c r="V679" s="191">
        <f>Cartera[[#This Row],[Vencimiento]]-Cartera[[#This Row],[Emision]]</f>
        <v>0.99983796296146465</v>
      </c>
      <c r="W6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9" s="204" t="str">
        <f>_xlfn.XLOOKUP(Cartera[[#This Row],[Nombre tercero]],Vendedor[Nombre],Vendedor[Vendedor],"",0,-1)</f>
        <v>ANGELA SILVESTRE</v>
      </c>
      <c r="Y679" s="204"/>
    </row>
    <row r="680" spans="1:25" ht="21" customHeight="1">
      <c r="A680" s="12" t="str">
        <f t="shared" si="27"/>
        <v>HEAVY METAL BGTA SAS</v>
      </c>
      <c r="B680" s="199" t="s">
        <v>1210</v>
      </c>
      <c r="C680" s="200">
        <v>22956</v>
      </c>
      <c r="D680" s="54">
        <v>4</v>
      </c>
      <c r="E680" s="198">
        <v>45995.341574074075</v>
      </c>
      <c r="F680" s="198">
        <v>45996.341458333336</v>
      </c>
      <c r="G680" s="54">
        <v>40</v>
      </c>
      <c r="H680" s="54">
        <v>287000</v>
      </c>
      <c r="I680" s="54">
        <v>287000</v>
      </c>
      <c r="J680" s="54">
        <v>0</v>
      </c>
      <c r="K680" s="54">
        <v>0</v>
      </c>
      <c r="L680" s="54">
        <v>0</v>
      </c>
      <c r="M680" s="54">
        <v>0</v>
      </c>
      <c r="N680" s="54">
        <v>0</v>
      </c>
      <c r="O680" s="54">
        <v>287000</v>
      </c>
      <c r="P680" s="30">
        <f>SUM(Cartera[[#This Row],[1_a_8]:[&gt;30]])</f>
        <v>287000</v>
      </c>
      <c r="Q680" s="30">
        <f>+Cartera[[#This Row],[9_a_15]]+Cartera[[#This Row],[16_a_22]]+Cartera[[#This Row],[23_a_30]]</f>
        <v>0</v>
      </c>
      <c r="R680" s="30">
        <f>IF(Cartera[[#This Row],[Dias]]&gt;8,Cartera[[#This Row],[Total vencido]],0)</f>
        <v>287000</v>
      </c>
      <c r="S680" s="30">
        <f>IF(Cartera[[#This Row],[Mas de 9]]&gt;0,Cartera[[#This Row],[Dias]],0)</f>
        <v>40</v>
      </c>
      <c r="T680" s="30">
        <f>IF(Cartera[[#This Row],[Dias]]&gt;99,Cartera[[#This Row],[Total vencido]],0)</f>
        <v>0</v>
      </c>
      <c r="U680" s="30">
        <f>IF(Cartera[[#This Row],[Mas de 100]]&gt;0,Cartera[[#This Row],[Dias]],0)</f>
        <v>0</v>
      </c>
      <c r="V680" s="31">
        <f>Cartera[[#This Row],[Vencimiento]]-Cartera[[#This Row],[Emision]]</f>
        <v>0.99988425926130731</v>
      </c>
      <c r="W68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0" s="205" t="str">
        <f>_xlfn.XLOOKUP(Cartera[[#This Row],[Nombre tercero]],Vendedor[Nombre],Vendedor[Vendedor],"",0,-1)</f>
        <v>ANGELA SILVESTRE</v>
      </c>
      <c r="Y680" s="204"/>
    </row>
    <row r="681" spans="1:25" ht="21" customHeight="1">
      <c r="A681" s="12" t="str">
        <f t="shared" si="27"/>
        <v>HEAVY METAL BGTA SAS</v>
      </c>
      <c r="B681" s="199" t="s">
        <v>1210</v>
      </c>
      <c r="C681" s="200">
        <v>22989</v>
      </c>
      <c r="D681" s="54">
        <v>4</v>
      </c>
      <c r="E681" s="198">
        <v>45996.357870370368</v>
      </c>
      <c r="F681" s="198">
        <v>45997.357731481483</v>
      </c>
      <c r="G681" s="54">
        <v>39</v>
      </c>
      <c r="H681" s="54">
        <v>119000</v>
      </c>
      <c r="I681" s="54">
        <v>119000</v>
      </c>
      <c r="J681" s="54">
        <v>0</v>
      </c>
      <c r="K681" s="54">
        <v>0</v>
      </c>
      <c r="L681" s="54">
        <v>0</v>
      </c>
      <c r="M681" s="54">
        <v>0</v>
      </c>
      <c r="N681" s="54">
        <v>0</v>
      </c>
      <c r="O681" s="54">
        <v>119000</v>
      </c>
      <c r="P681" s="30">
        <f>SUM(Cartera[[#This Row],[1_a_8]:[&gt;30]])</f>
        <v>119000</v>
      </c>
      <c r="Q681" s="30">
        <f>+Cartera[[#This Row],[9_a_15]]+Cartera[[#This Row],[16_a_22]]+Cartera[[#This Row],[23_a_30]]</f>
        <v>0</v>
      </c>
      <c r="R681" s="30">
        <f>IF(Cartera[[#This Row],[Dias]]&gt;8,Cartera[[#This Row],[Total vencido]],0)</f>
        <v>119000</v>
      </c>
      <c r="S681" s="30">
        <f>IF(Cartera[[#This Row],[Mas de 9]]&gt;0,Cartera[[#This Row],[Dias]],0)</f>
        <v>39</v>
      </c>
      <c r="T681" s="30">
        <f>IF(Cartera[[#This Row],[Dias]]&gt;99,Cartera[[#This Row],[Total vencido]],0)</f>
        <v>0</v>
      </c>
      <c r="U681" s="30">
        <f>IF(Cartera[[#This Row],[Mas de 100]]&gt;0,Cartera[[#This Row],[Dias]],0)</f>
        <v>0</v>
      </c>
      <c r="V681" s="31">
        <f>Cartera[[#This Row],[Vencimiento]]-Cartera[[#This Row],[Emision]]</f>
        <v>0.99986111111502396</v>
      </c>
      <c r="W68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1" s="205" t="str">
        <f>_xlfn.XLOOKUP(Cartera[[#This Row],[Nombre tercero]],Vendedor[Nombre],Vendedor[Vendedor],"",0,-1)</f>
        <v>ANGELA SILVESTRE</v>
      </c>
      <c r="Y681" s="204"/>
    </row>
    <row r="682" spans="1:25" ht="21" customHeight="1">
      <c r="A682" s="12" t="str">
        <f t="shared" si="27"/>
        <v>HEAVY METAL BGTA SAS</v>
      </c>
      <c r="B682" s="199" t="s">
        <v>1210</v>
      </c>
      <c r="C682" s="200">
        <v>23056</v>
      </c>
      <c r="D682" s="54">
        <v>4</v>
      </c>
      <c r="E682" s="198">
        <v>46000.296909722223</v>
      </c>
      <c r="F682" s="198">
        <v>46001.296539351853</v>
      </c>
      <c r="G682" s="54">
        <v>35</v>
      </c>
      <c r="H682" s="54">
        <v>182700</v>
      </c>
      <c r="I682" s="54">
        <v>182700</v>
      </c>
      <c r="J682" s="54">
        <v>0</v>
      </c>
      <c r="K682" s="54">
        <v>0</v>
      </c>
      <c r="L682" s="54">
        <v>0</v>
      </c>
      <c r="M682" s="54">
        <v>0</v>
      </c>
      <c r="N682" s="54">
        <v>0</v>
      </c>
      <c r="O682" s="54">
        <v>182700</v>
      </c>
      <c r="P682" s="30">
        <f>SUM(Cartera[[#This Row],[1_a_8]:[&gt;30]])</f>
        <v>182700</v>
      </c>
      <c r="Q682" s="30">
        <f>+Cartera[[#This Row],[9_a_15]]+Cartera[[#This Row],[16_a_22]]+Cartera[[#This Row],[23_a_30]]</f>
        <v>0</v>
      </c>
      <c r="R682" s="30">
        <f>IF(Cartera[[#This Row],[Dias]]&gt;8,Cartera[[#This Row],[Total vencido]],0)</f>
        <v>182700</v>
      </c>
      <c r="S682" s="30">
        <f>IF(Cartera[[#This Row],[Mas de 9]]&gt;0,Cartera[[#This Row],[Dias]],0)</f>
        <v>35</v>
      </c>
      <c r="T682" s="30">
        <f>IF(Cartera[[#This Row],[Dias]]&gt;99,Cartera[[#This Row],[Total vencido]],0)</f>
        <v>0</v>
      </c>
      <c r="U682" s="30">
        <f>IF(Cartera[[#This Row],[Mas de 100]]&gt;0,Cartera[[#This Row],[Dias]],0)</f>
        <v>0</v>
      </c>
      <c r="V682" s="30">
        <f>Cartera[[#This Row],[Vencimiento]]-Cartera[[#This Row],[Emision]]</f>
        <v>0.99962962963036261</v>
      </c>
      <c r="W68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2" s="205" t="str">
        <f>_xlfn.XLOOKUP(Cartera[[#This Row],[Nombre tercero]],Vendedor[Nombre],Vendedor[Vendedor],"",0,-1)</f>
        <v>ANGELA SILVESTRE</v>
      </c>
      <c r="Y682" s="204"/>
    </row>
    <row r="683" spans="1:25" ht="21" customHeight="1">
      <c r="A683" s="12" t="str">
        <f t="shared" si="27"/>
        <v>HEAVY METAL BGTA SAS</v>
      </c>
      <c r="B683" s="199" t="s">
        <v>1210</v>
      </c>
      <c r="C683" s="200">
        <v>23080</v>
      </c>
      <c r="D683" s="54">
        <v>4</v>
      </c>
      <c r="E683" s="198">
        <v>46000.360567129632</v>
      </c>
      <c r="F683" s="198">
        <v>46001.359861111108</v>
      </c>
      <c r="G683" s="54">
        <v>35</v>
      </c>
      <c r="H683" s="54">
        <v>271150</v>
      </c>
      <c r="I683" s="54">
        <v>271150</v>
      </c>
      <c r="J683" s="54">
        <v>0</v>
      </c>
      <c r="K683" s="54">
        <v>0</v>
      </c>
      <c r="L683" s="54">
        <v>0</v>
      </c>
      <c r="M683" s="54">
        <v>0</v>
      </c>
      <c r="N683" s="54">
        <v>0</v>
      </c>
      <c r="O683" s="54">
        <v>271150</v>
      </c>
      <c r="P683" s="30">
        <f>SUM(Cartera[[#This Row],[1_a_8]:[&gt;30]])</f>
        <v>271150</v>
      </c>
      <c r="Q683" s="30">
        <f>+Cartera[[#This Row],[9_a_15]]+Cartera[[#This Row],[16_a_22]]+Cartera[[#This Row],[23_a_30]]</f>
        <v>0</v>
      </c>
      <c r="R683" s="30">
        <f>IF(Cartera[[#This Row],[Dias]]&gt;8,Cartera[[#This Row],[Total vencido]],0)</f>
        <v>271150</v>
      </c>
      <c r="S683" s="30">
        <f>IF(Cartera[[#This Row],[Mas de 9]]&gt;0,Cartera[[#This Row],[Dias]],0)</f>
        <v>35</v>
      </c>
      <c r="T683" s="30">
        <f>IF(Cartera[[#This Row],[Dias]]&gt;99,Cartera[[#This Row],[Total vencido]],0)</f>
        <v>0</v>
      </c>
      <c r="U683" s="30">
        <f>IF(Cartera[[#This Row],[Mas de 100]]&gt;0,Cartera[[#This Row],[Dias]],0)</f>
        <v>0</v>
      </c>
      <c r="V683" s="30">
        <f>Cartera[[#This Row],[Vencimiento]]-Cartera[[#This Row],[Emision]]</f>
        <v>0.99929398147651227</v>
      </c>
      <c r="W68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3" s="205" t="str">
        <f>_xlfn.XLOOKUP(Cartera[[#This Row],[Nombre tercero]],Vendedor[Nombre],Vendedor[Vendedor],"",0,-1)</f>
        <v>ANGELA SILVESTRE</v>
      </c>
      <c r="Y683" s="204"/>
    </row>
    <row r="684" spans="1:25" ht="21" customHeight="1">
      <c r="A684" s="12" t="str">
        <f t="shared" si="27"/>
        <v>HEAVY METAL BGTA SAS</v>
      </c>
      <c r="B684" s="199" t="s">
        <v>1210</v>
      </c>
      <c r="C684" s="200">
        <v>23128</v>
      </c>
      <c r="D684" s="54">
        <v>4</v>
      </c>
      <c r="E684" s="198">
        <v>46002.280902777777</v>
      </c>
      <c r="F684" s="198">
        <v>46003.280775462961</v>
      </c>
      <c r="G684" s="54">
        <v>33</v>
      </c>
      <c r="H684" s="54">
        <v>60800</v>
      </c>
      <c r="I684" s="54">
        <v>60800</v>
      </c>
      <c r="J684" s="54">
        <v>0</v>
      </c>
      <c r="K684" s="54">
        <v>0</v>
      </c>
      <c r="L684" s="54">
        <v>0</v>
      </c>
      <c r="M684" s="54">
        <v>0</v>
      </c>
      <c r="N684" s="54">
        <v>0</v>
      </c>
      <c r="O684" s="54">
        <v>60800</v>
      </c>
      <c r="P684" s="30">
        <f>SUM(Cartera[[#This Row],[1_a_8]:[&gt;30]])</f>
        <v>60800</v>
      </c>
      <c r="Q684" s="30">
        <f>+Cartera[[#This Row],[9_a_15]]+Cartera[[#This Row],[16_a_22]]+Cartera[[#This Row],[23_a_30]]</f>
        <v>0</v>
      </c>
      <c r="R684" s="30">
        <f>IF(Cartera[[#This Row],[Dias]]&gt;8,Cartera[[#This Row],[Total vencido]],0)</f>
        <v>60800</v>
      </c>
      <c r="S684" s="30">
        <f>IF(Cartera[[#This Row],[Mas de 9]]&gt;0,Cartera[[#This Row],[Dias]],0)</f>
        <v>33</v>
      </c>
      <c r="T684" s="30">
        <f>IF(Cartera[[#This Row],[Dias]]&gt;99,Cartera[[#This Row],[Total vencido]],0)</f>
        <v>0</v>
      </c>
      <c r="U684" s="30">
        <f>IF(Cartera[[#This Row],[Mas de 100]]&gt;0,Cartera[[#This Row],[Dias]],0)</f>
        <v>0</v>
      </c>
      <c r="V684" s="31">
        <f>Cartera[[#This Row],[Vencimiento]]-Cartera[[#This Row],[Emision]]</f>
        <v>0.99987268518452765</v>
      </c>
      <c r="W68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4" s="205" t="str">
        <f>_xlfn.XLOOKUP(Cartera[[#This Row],[Nombre tercero]],Vendedor[Nombre],Vendedor[Vendedor],"",0,-1)</f>
        <v>ANGELA SILVESTRE</v>
      </c>
      <c r="Y684" s="204"/>
    </row>
    <row r="685" spans="1:25" ht="21" customHeight="1">
      <c r="A685" s="12" t="str">
        <f t="shared" si="27"/>
        <v>HEAVY METAL BGTA SAS</v>
      </c>
      <c r="B685" s="199" t="s">
        <v>1210</v>
      </c>
      <c r="C685" s="200">
        <v>23153</v>
      </c>
      <c r="D685" s="54">
        <v>4</v>
      </c>
      <c r="E685" s="202">
        <v>46002.355925925927</v>
      </c>
      <c r="F685" s="202">
        <v>46003.355081018519</v>
      </c>
      <c r="G685" s="203">
        <v>33</v>
      </c>
      <c r="H685" s="203">
        <v>674000</v>
      </c>
      <c r="I685" s="203">
        <v>674000</v>
      </c>
      <c r="J685" s="203">
        <v>0</v>
      </c>
      <c r="K685" s="203">
        <v>0</v>
      </c>
      <c r="L685" s="203">
        <v>0</v>
      </c>
      <c r="M685" s="203">
        <v>0</v>
      </c>
      <c r="N685" s="203">
        <v>0</v>
      </c>
      <c r="O685" s="203">
        <v>674000</v>
      </c>
      <c r="P685" s="191">
        <f>SUM(Cartera[[#This Row],[1_a_8]:[&gt;30]])</f>
        <v>674000</v>
      </c>
      <c r="Q685" s="191">
        <f>+Cartera[[#This Row],[9_a_15]]+Cartera[[#This Row],[16_a_22]]+Cartera[[#This Row],[23_a_30]]</f>
        <v>0</v>
      </c>
      <c r="R685" s="191">
        <f>IF(Cartera[[#This Row],[Dias]]&gt;8,Cartera[[#This Row],[Total vencido]],0)</f>
        <v>674000</v>
      </c>
      <c r="S685" s="191">
        <f>IF(Cartera[[#This Row],[Mas de 9]]&gt;0,Cartera[[#This Row],[Dias]],0)</f>
        <v>33</v>
      </c>
      <c r="T685" s="191">
        <f>IF(Cartera[[#This Row],[Dias]]&gt;99,Cartera[[#This Row],[Total vencido]],0)</f>
        <v>0</v>
      </c>
      <c r="U685" s="191">
        <f>IF(Cartera[[#This Row],[Mas de 100]]&gt;0,Cartera[[#This Row],[Dias]],0)</f>
        <v>0</v>
      </c>
      <c r="V685" s="191">
        <f>Cartera[[#This Row],[Vencimiento]]-Cartera[[#This Row],[Emision]]</f>
        <v>0.99915509259153623</v>
      </c>
      <c r="W68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5" s="204" t="str">
        <f>_xlfn.XLOOKUP(Cartera[[#This Row],[Nombre tercero]],Vendedor[Nombre],Vendedor[Vendedor],"",0,-1)</f>
        <v>ANGELA SILVESTRE</v>
      </c>
      <c r="Y685" s="204"/>
    </row>
    <row r="686" spans="1:25" ht="21" customHeight="1">
      <c r="A686" s="12" t="str">
        <f t="shared" si="27"/>
        <v>HEAVY METAL BGTA SAS</v>
      </c>
      <c r="B686" s="199" t="s">
        <v>1210</v>
      </c>
      <c r="C686" s="200">
        <v>23204</v>
      </c>
      <c r="D686" s="54">
        <v>4</v>
      </c>
      <c r="E686" s="202">
        <v>46004.248240740744</v>
      </c>
      <c r="F686" s="202">
        <v>46005.248067129629</v>
      </c>
      <c r="G686" s="203">
        <v>31</v>
      </c>
      <c r="H686" s="203">
        <v>156500</v>
      </c>
      <c r="I686" s="203">
        <v>156500</v>
      </c>
      <c r="J686" s="203">
        <v>0</v>
      </c>
      <c r="K686" s="203">
        <v>0</v>
      </c>
      <c r="L686" s="203">
        <v>0</v>
      </c>
      <c r="M686" s="203">
        <v>0</v>
      </c>
      <c r="N686" s="203">
        <v>0</v>
      </c>
      <c r="O686" s="203">
        <v>156500</v>
      </c>
      <c r="P686" s="191">
        <f>SUM(Cartera[[#This Row],[1_a_8]:[&gt;30]])</f>
        <v>156500</v>
      </c>
      <c r="Q686" s="191">
        <f>+Cartera[[#This Row],[9_a_15]]+Cartera[[#This Row],[16_a_22]]+Cartera[[#This Row],[23_a_30]]</f>
        <v>0</v>
      </c>
      <c r="R686" s="191">
        <f>IF(Cartera[[#This Row],[Dias]]&gt;8,Cartera[[#This Row],[Total vencido]],0)</f>
        <v>156500</v>
      </c>
      <c r="S686" s="191">
        <f>IF(Cartera[[#This Row],[Mas de 9]]&gt;0,Cartera[[#This Row],[Dias]],0)</f>
        <v>31</v>
      </c>
      <c r="T686" s="191">
        <f>IF(Cartera[[#This Row],[Dias]]&gt;99,Cartera[[#This Row],[Total vencido]],0)</f>
        <v>0</v>
      </c>
      <c r="U686" s="191">
        <f>IF(Cartera[[#This Row],[Mas de 100]]&gt;0,Cartera[[#This Row],[Dias]],0)</f>
        <v>0</v>
      </c>
      <c r="V686" s="191">
        <f>Cartera[[#This Row],[Vencimiento]]-Cartera[[#This Row],[Emision]]</f>
        <v>0.999826388884685</v>
      </c>
      <c r="W68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6" s="204" t="str">
        <f>_xlfn.XLOOKUP(Cartera[[#This Row],[Nombre tercero]],Vendedor[Nombre],Vendedor[Vendedor],"",0,-1)</f>
        <v>ANGELA SILVESTRE</v>
      </c>
      <c r="Y686" s="204"/>
    </row>
    <row r="687" spans="1:25" ht="21" customHeight="1">
      <c r="A687" s="12" t="str">
        <f t="shared" si="27"/>
        <v>HEAVY METAL BGTA SAS</v>
      </c>
      <c r="B687" s="199" t="s">
        <v>1210</v>
      </c>
      <c r="C687" s="200">
        <v>23215</v>
      </c>
      <c r="D687" s="54">
        <v>4</v>
      </c>
      <c r="E687" s="202">
        <v>46004.303287037037</v>
      </c>
      <c r="F687" s="202">
        <v>46005.302708333336</v>
      </c>
      <c r="G687" s="203">
        <v>31</v>
      </c>
      <c r="H687" s="203">
        <v>294000</v>
      </c>
      <c r="I687" s="203">
        <v>294000</v>
      </c>
      <c r="J687" s="203">
        <v>0</v>
      </c>
      <c r="K687" s="203">
        <v>0</v>
      </c>
      <c r="L687" s="203">
        <v>0</v>
      </c>
      <c r="M687" s="203">
        <v>0</v>
      </c>
      <c r="N687" s="203">
        <v>0</v>
      </c>
      <c r="O687" s="203">
        <v>294000</v>
      </c>
      <c r="P687" s="191">
        <f>SUM(Cartera[[#This Row],[1_a_8]:[&gt;30]])</f>
        <v>294000</v>
      </c>
      <c r="Q687" s="191">
        <f>+Cartera[[#This Row],[9_a_15]]+Cartera[[#This Row],[16_a_22]]+Cartera[[#This Row],[23_a_30]]</f>
        <v>0</v>
      </c>
      <c r="R687" s="191">
        <f>IF(Cartera[[#This Row],[Dias]]&gt;8,Cartera[[#This Row],[Total vencido]],0)</f>
        <v>294000</v>
      </c>
      <c r="S687" s="191">
        <f>IF(Cartera[[#This Row],[Mas de 9]]&gt;0,Cartera[[#This Row],[Dias]],0)</f>
        <v>31</v>
      </c>
      <c r="T687" s="191">
        <f>IF(Cartera[[#This Row],[Dias]]&gt;99,Cartera[[#This Row],[Total vencido]],0)</f>
        <v>0</v>
      </c>
      <c r="U687" s="191">
        <f>IF(Cartera[[#This Row],[Mas de 100]]&gt;0,Cartera[[#This Row],[Dias]],0)</f>
        <v>0</v>
      </c>
      <c r="V687" s="191">
        <f>Cartera[[#This Row],[Vencimiento]]-Cartera[[#This Row],[Emision]]</f>
        <v>0.99942129629926058</v>
      </c>
      <c r="W68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7" s="204" t="str">
        <f>_xlfn.XLOOKUP(Cartera[[#This Row],[Nombre tercero]],Vendedor[Nombre],Vendedor[Vendedor],"",0,-1)</f>
        <v>ANGELA SILVESTRE</v>
      </c>
      <c r="Y687" s="204"/>
    </row>
    <row r="688" spans="1:25" ht="21" customHeight="1">
      <c r="A688" s="12" t="str">
        <f t="shared" si="27"/>
        <v>HEAVY METAL BGTA SAS</v>
      </c>
      <c r="B688" s="199" t="s">
        <v>1210</v>
      </c>
      <c r="C688" s="200">
        <v>23298</v>
      </c>
      <c r="D688" s="54">
        <v>4</v>
      </c>
      <c r="E688" s="202">
        <v>46008.253252314818</v>
      </c>
      <c r="F688" s="202">
        <v>46009.253148148149</v>
      </c>
      <c r="G688" s="203">
        <v>27</v>
      </c>
      <c r="H688" s="203">
        <v>60800</v>
      </c>
      <c r="I688" s="203">
        <v>60800</v>
      </c>
      <c r="J688" s="203">
        <v>0</v>
      </c>
      <c r="K688" s="203">
        <v>0</v>
      </c>
      <c r="L688" s="203">
        <v>0</v>
      </c>
      <c r="M688" s="203">
        <v>0</v>
      </c>
      <c r="N688" s="203">
        <v>60800</v>
      </c>
      <c r="O688" s="203">
        <v>0</v>
      </c>
      <c r="P688" s="191">
        <f>SUM(Cartera[[#This Row],[1_a_8]:[&gt;30]])</f>
        <v>60800</v>
      </c>
      <c r="Q688" s="191">
        <f>+Cartera[[#This Row],[9_a_15]]+Cartera[[#This Row],[16_a_22]]+Cartera[[#This Row],[23_a_30]]</f>
        <v>60800</v>
      </c>
      <c r="R688" s="191">
        <f>IF(Cartera[[#This Row],[Dias]]&gt;8,Cartera[[#This Row],[Total vencido]],0)</f>
        <v>60800</v>
      </c>
      <c r="S688" s="191">
        <f>IF(Cartera[[#This Row],[Mas de 9]]&gt;0,Cartera[[#This Row],[Dias]],0)</f>
        <v>27</v>
      </c>
      <c r="T688" s="191">
        <f>IF(Cartera[[#This Row],[Dias]]&gt;99,Cartera[[#This Row],[Total vencido]],0)</f>
        <v>0</v>
      </c>
      <c r="U688" s="191">
        <f>IF(Cartera[[#This Row],[Mas de 100]]&gt;0,Cartera[[#This Row],[Dias]],0)</f>
        <v>0</v>
      </c>
      <c r="V688" s="191">
        <f>Cartera[[#This Row],[Vencimiento]]-Cartera[[#This Row],[Emision]]</f>
        <v>0.999895833330811</v>
      </c>
      <c r="W68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8" s="204" t="str">
        <f>_xlfn.XLOOKUP(Cartera[[#This Row],[Nombre tercero]],Vendedor[Nombre],Vendedor[Vendedor],"",0,-1)</f>
        <v>ANGELA SILVESTRE</v>
      </c>
      <c r="Y688" s="204"/>
    </row>
    <row r="689" spans="1:25" ht="21" customHeight="1">
      <c r="A689" s="12" t="str">
        <f t="shared" si="27"/>
        <v>HEAVY METAL BGTA SAS</v>
      </c>
      <c r="B689" s="199" t="s">
        <v>1210</v>
      </c>
      <c r="C689" s="200">
        <v>23367</v>
      </c>
      <c r="D689" s="54">
        <v>4</v>
      </c>
      <c r="E689" s="202">
        <v>46010.229641203703</v>
      </c>
      <c r="F689" s="202">
        <v>46011.229456018518</v>
      </c>
      <c r="G689" s="203">
        <v>25</v>
      </c>
      <c r="H689" s="203">
        <v>232900</v>
      </c>
      <c r="I689" s="203">
        <v>232900</v>
      </c>
      <c r="J689" s="203">
        <v>0</v>
      </c>
      <c r="K689" s="203">
        <v>0</v>
      </c>
      <c r="L689" s="203">
        <v>0</v>
      </c>
      <c r="M689" s="203">
        <v>0</v>
      </c>
      <c r="N689" s="203">
        <v>232900</v>
      </c>
      <c r="O689" s="203">
        <v>0</v>
      </c>
      <c r="P689" s="191">
        <f>SUM(Cartera[[#This Row],[1_a_8]:[&gt;30]])</f>
        <v>232900</v>
      </c>
      <c r="Q689" s="191">
        <f>+Cartera[[#This Row],[9_a_15]]+Cartera[[#This Row],[16_a_22]]+Cartera[[#This Row],[23_a_30]]</f>
        <v>232900</v>
      </c>
      <c r="R689" s="191">
        <f>IF(Cartera[[#This Row],[Dias]]&gt;8,Cartera[[#This Row],[Total vencido]],0)</f>
        <v>232900</v>
      </c>
      <c r="S689" s="191">
        <f>IF(Cartera[[#This Row],[Mas de 9]]&gt;0,Cartera[[#This Row],[Dias]],0)</f>
        <v>25</v>
      </c>
      <c r="T689" s="191">
        <f>IF(Cartera[[#This Row],[Dias]]&gt;99,Cartera[[#This Row],[Total vencido]],0)</f>
        <v>0</v>
      </c>
      <c r="U689" s="191">
        <f>IF(Cartera[[#This Row],[Mas de 100]]&gt;0,Cartera[[#This Row],[Dias]],0)</f>
        <v>0</v>
      </c>
      <c r="V689" s="191">
        <f>Cartera[[#This Row],[Vencimiento]]-Cartera[[#This Row],[Emision]]</f>
        <v>0.99981481481518131</v>
      </c>
      <c r="W68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9" s="204" t="str">
        <f>_xlfn.XLOOKUP(Cartera[[#This Row],[Nombre tercero]],Vendedor[Nombre],Vendedor[Vendedor],"",0,-1)</f>
        <v>ANGELA SILVESTRE</v>
      </c>
      <c r="Y689" s="204"/>
    </row>
    <row r="690" spans="1:25" ht="21" customHeight="1">
      <c r="A690" s="12" t="str">
        <f t="shared" si="27"/>
        <v>HEAVY METAL BGTA SAS</v>
      </c>
      <c r="B690" s="199" t="s">
        <v>1210</v>
      </c>
      <c r="C690" s="200">
        <v>23582</v>
      </c>
      <c r="D690" s="54">
        <v>4</v>
      </c>
      <c r="E690" s="202">
        <v>46015.296296296299</v>
      </c>
      <c r="F690" s="202">
        <v>46016.296111111114</v>
      </c>
      <c r="G690" s="203">
        <v>20</v>
      </c>
      <c r="H690" s="203">
        <v>359700</v>
      </c>
      <c r="I690" s="203">
        <v>359700</v>
      </c>
      <c r="J690" s="203">
        <v>0</v>
      </c>
      <c r="K690" s="203">
        <v>0</v>
      </c>
      <c r="L690" s="203">
        <v>0</v>
      </c>
      <c r="M690" s="203">
        <v>359700</v>
      </c>
      <c r="N690" s="203">
        <v>0</v>
      </c>
      <c r="O690" s="203">
        <v>0</v>
      </c>
      <c r="P690" s="191">
        <f>SUM(Cartera[[#This Row],[1_a_8]:[&gt;30]])</f>
        <v>359700</v>
      </c>
      <c r="Q690" s="191">
        <f>+Cartera[[#This Row],[9_a_15]]+Cartera[[#This Row],[16_a_22]]+Cartera[[#This Row],[23_a_30]]</f>
        <v>359700</v>
      </c>
      <c r="R690" s="191">
        <f>IF(Cartera[[#This Row],[Dias]]&gt;8,Cartera[[#This Row],[Total vencido]],0)</f>
        <v>359700</v>
      </c>
      <c r="S690" s="191">
        <f>IF(Cartera[[#This Row],[Mas de 9]]&gt;0,Cartera[[#This Row],[Dias]],0)</f>
        <v>20</v>
      </c>
      <c r="T690" s="191">
        <f>IF(Cartera[[#This Row],[Dias]]&gt;99,Cartera[[#This Row],[Total vencido]],0)</f>
        <v>0</v>
      </c>
      <c r="U690" s="191">
        <f>IF(Cartera[[#This Row],[Mas de 100]]&gt;0,Cartera[[#This Row],[Dias]],0)</f>
        <v>0</v>
      </c>
      <c r="V690" s="191">
        <f>Cartera[[#This Row],[Vencimiento]]-Cartera[[#This Row],[Emision]]</f>
        <v>0.99981481481518131</v>
      </c>
      <c r="W69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0" s="204" t="str">
        <f>_xlfn.XLOOKUP(Cartera[[#This Row],[Nombre tercero]],Vendedor[Nombre],Vendedor[Vendedor],"",0,-1)</f>
        <v>ANGELA SILVESTRE</v>
      </c>
      <c r="Y690" s="204"/>
    </row>
    <row r="691" spans="1:25" ht="21" customHeight="1">
      <c r="A691" s="12" t="str">
        <f t="shared" si="27"/>
        <v>HEAVY METAL BGTA SAS</v>
      </c>
      <c r="B691" s="199" t="s">
        <v>1210</v>
      </c>
      <c r="C691" s="200">
        <v>23585</v>
      </c>
      <c r="D691" s="54">
        <v>4</v>
      </c>
      <c r="E691" s="202">
        <v>46015.301828703705</v>
      </c>
      <c r="F691" s="202">
        <v>46016.301759259259</v>
      </c>
      <c r="G691" s="203">
        <v>20</v>
      </c>
      <c r="H691" s="203">
        <v>239550</v>
      </c>
      <c r="I691" s="203">
        <v>239550</v>
      </c>
      <c r="J691" s="203">
        <v>0</v>
      </c>
      <c r="K691" s="203">
        <v>0</v>
      </c>
      <c r="L691" s="203">
        <v>0</v>
      </c>
      <c r="M691" s="203">
        <v>239550</v>
      </c>
      <c r="N691" s="203">
        <v>0</v>
      </c>
      <c r="O691" s="203">
        <v>0</v>
      </c>
      <c r="P691" s="191">
        <f>SUM(Cartera[[#This Row],[1_a_8]:[&gt;30]])</f>
        <v>239550</v>
      </c>
      <c r="Q691" s="191">
        <f>+Cartera[[#This Row],[9_a_15]]+Cartera[[#This Row],[16_a_22]]+Cartera[[#This Row],[23_a_30]]</f>
        <v>239550</v>
      </c>
      <c r="R691" s="191">
        <f>IF(Cartera[[#This Row],[Dias]]&gt;8,Cartera[[#This Row],[Total vencido]],0)</f>
        <v>239550</v>
      </c>
      <c r="S691" s="191">
        <f>IF(Cartera[[#This Row],[Mas de 9]]&gt;0,Cartera[[#This Row],[Dias]],0)</f>
        <v>20</v>
      </c>
      <c r="T691" s="191">
        <f>IF(Cartera[[#This Row],[Dias]]&gt;99,Cartera[[#This Row],[Total vencido]],0)</f>
        <v>0</v>
      </c>
      <c r="U691" s="191">
        <f>IF(Cartera[[#This Row],[Mas de 100]]&gt;0,Cartera[[#This Row],[Dias]],0)</f>
        <v>0</v>
      </c>
      <c r="V691" s="191">
        <f>Cartera[[#This Row],[Vencimiento]]-Cartera[[#This Row],[Emision]]</f>
        <v>0.999930555553874</v>
      </c>
      <c r="W69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1" s="204" t="str">
        <f>_xlfn.XLOOKUP(Cartera[[#This Row],[Nombre tercero]],Vendedor[Nombre],Vendedor[Vendedor],"",0,-1)</f>
        <v>ANGELA SILVESTRE</v>
      </c>
      <c r="Y691" s="204"/>
    </row>
    <row r="692" spans="1:25" ht="21" customHeight="1">
      <c r="A692" s="12" t="str">
        <f t="shared" si="27"/>
        <v>HEAVY METAL BGTA SAS</v>
      </c>
      <c r="B692" s="199" t="s">
        <v>1210</v>
      </c>
      <c r="C692" s="200">
        <v>23584</v>
      </c>
      <c r="D692" s="54">
        <v>4</v>
      </c>
      <c r="E692" s="202">
        <v>46015.303738425922</v>
      </c>
      <c r="F692" s="202">
        <v>46016.303738425922</v>
      </c>
      <c r="G692" s="203">
        <v>20</v>
      </c>
      <c r="H692" s="203">
        <v>98600</v>
      </c>
      <c r="I692" s="203">
        <v>98600</v>
      </c>
      <c r="J692" s="203">
        <v>0</v>
      </c>
      <c r="K692" s="203">
        <v>0</v>
      </c>
      <c r="L692" s="203">
        <v>0</v>
      </c>
      <c r="M692" s="203">
        <v>98600</v>
      </c>
      <c r="N692" s="203">
        <v>0</v>
      </c>
      <c r="O692" s="203">
        <v>0</v>
      </c>
      <c r="P692" s="191">
        <f>SUM(Cartera[[#This Row],[1_a_8]:[&gt;30]])</f>
        <v>98600</v>
      </c>
      <c r="Q692" s="191">
        <f>+Cartera[[#This Row],[9_a_15]]+Cartera[[#This Row],[16_a_22]]+Cartera[[#This Row],[23_a_30]]</f>
        <v>98600</v>
      </c>
      <c r="R692" s="191">
        <f>IF(Cartera[[#This Row],[Dias]]&gt;8,Cartera[[#This Row],[Total vencido]],0)</f>
        <v>98600</v>
      </c>
      <c r="S692" s="191">
        <f>IF(Cartera[[#This Row],[Mas de 9]]&gt;0,Cartera[[#This Row],[Dias]],0)</f>
        <v>20</v>
      </c>
      <c r="T692" s="191">
        <f>IF(Cartera[[#This Row],[Dias]]&gt;99,Cartera[[#This Row],[Total vencido]],0)</f>
        <v>0</v>
      </c>
      <c r="U692" s="191">
        <f>IF(Cartera[[#This Row],[Mas de 100]]&gt;0,Cartera[[#This Row],[Dias]],0)</f>
        <v>0</v>
      </c>
      <c r="V692" s="191">
        <f>Cartera[[#This Row],[Vencimiento]]-Cartera[[#This Row],[Emision]]</f>
        <v>1</v>
      </c>
      <c r="W69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2" s="204" t="str">
        <f>_xlfn.XLOOKUP(Cartera[[#This Row],[Nombre tercero]],Vendedor[Nombre],Vendedor[Vendedor],"",0,-1)</f>
        <v>ANGELA SILVESTRE</v>
      </c>
      <c r="Y692" s="204"/>
    </row>
    <row r="693" spans="1:25" ht="21" customHeight="1">
      <c r="A693" s="12" t="s">
        <v>1393</v>
      </c>
      <c r="B693" s="199" t="s">
        <v>1210</v>
      </c>
      <c r="C693" s="200">
        <v>22111</v>
      </c>
      <c r="D693" s="54">
        <v>3</v>
      </c>
      <c r="E693" s="198">
        <v>45961.748310185183</v>
      </c>
      <c r="F693" s="198">
        <v>45969.748310185183</v>
      </c>
      <c r="G693" s="54">
        <v>67</v>
      </c>
      <c r="H693" s="54">
        <v>372000</v>
      </c>
      <c r="I693" s="54">
        <v>372000</v>
      </c>
      <c r="J693" s="54">
        <v>0</v>
      </c>
      <c r="K693" s="54">
        <v>0</v>
      </c>
      <c r="L693" s="54">
        <v>0</v>
      </c>
      <c r="M693" s="54">
        <v>0</v>
      </c>
      <c r="N693" s="54">
        <v>0</v>
      </c>
      <c r="O693" s="54">
        <v>372000</v>
      </c>
      <c r="P693" s="30">
        <f>SUM(Cartera[[#This Row],[1_a_8]:[&gt;30]])</f>
        <v>372000</v>
      </c>
      <c r="Q693" s="30">
        <f>+Cartera[[#This Row],[9_a_15]]+Cartera[[#This Row],[16_a_22]]+Cartera[[#This Row],[23_a_30]]</f>
        <v>0</v>
      </c>
      <c r="R693" s="30">
        <f>IF(Cartera[[#This Row],[Dias]]&gt;8,Cartera[[#This Row],[Total vencido]],0)</f>
        <v>372000</v>
      </c>
      <c r="S693" s="30">
        <f>IF(Cartera[[#This Row],[Mas de 9]]&gt;0,Cartera[[#This Row],[Dias]],0)</f>
        <v>67</v>
      </c>
      <c r="T693" s="30">
        <f>IF(Cartera[[#This Row],[Dias]]&gt;99,Cartera[[#This Row],[Total vencido]],0)</f>
        <v>0</v>
      </c>
      <c r="U693" s="30">
        <f>IF(Cartera[[#This Row],[Mas de 100]]&gt;0,Cartera[[#This Row],[Dias]],0)</f>
        <v>0</v>
      </c>
      <c r="V693" s="31">
        <f>Cartera[[#This Row],[Vencimiento]]-Cartera[[#This Row],[Emision]]</f>
        <v>8</v>
      </c>
      <c r="W69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3" s="205" t="str">
        <f>_xlfn.XLOOKUP(Cartera[[#This Row],[Nombre tercero]],Vendedor[Nombre],Vendedor[Vendedor],"",0,-1)</f>
        <v>ANGELA SILVESTRE</v>
      </c>
      <c r="Y693" s="204"/>
    </row>
    <row r="694" spans="1:25" ht="21" customHeight="1">
      <c r="A694" s="12" t="str">
        <f t="shared" ref="A694:A699" si="28">+A693</f>
        <v>HOCOTEC + S.A.S</v>
      </c>
      <c r="B694" s="199" t="s">
        <v>1208</v>
      </c>
      <c r="C694" s="200">
        <v>17131</v>
      </c>
      <c r="D694" s="54">
        <v>3</v>
      </c>
      <c r="E694" s="198">
        <v>45961.749571759261</v>
      </c>
      <c r="F694" s="198">
        <v>45969.749571759261</v>
      </c>
      <c r="G694" s="54">
        <v>67</v>
      </c>
      <c r="H694" s="54">
        <v>929997.12</v>
      </c>
      <c r="I694" s="54">
        <v>929997.12</v>
      </c>
      <c r="J694" s="54">
        <v>0</v>
      </c>
      <c r="K694" s="54">
        <v>0</v>
      </c>
      <c r="L694" s="54">
        <v>0</v>
      </c>
      <c r="M694" s="54">
        <v>0</v>
      </c>
      <c r="N694" s="54">
        <v>0</v>
      </c>
      <c r="O694" s="54">
        <v>929997.12</v>
      </c>
      <c r="P694" s="30">
        <f>SUM(Cartera[[#This Row],[1_a_8]:[&gt;30]])</f>
        <v>929997.12</v>
      </c>
      <c r="Q694" s="30">
        <f>+Cartera[[#This Row],[9_a_15]]+Cartera[[#This Row],[16_a_22]]+Cartera[[#This Row],[23_a_30]]</f>
        <v>0</v>
      </c>
      <c r="R694" s="30">
        <f>IF(Cartera[[#This Row],[Dias]]&gt;8,Cartera[[#This Row],[Total vencido]],0)</f>
        <v>929997.12</v>
      </c>
      <c r="S694" s="30">
        <f>IF(Cartera[[#This Row],[Mas de 9]]&gt;0,Cartera[[#This Row],[Dias]],0)</f>
        <v>67</v>
      </c>
      <c r="T694" s="30">
        <f>IF(Cartera[[#This Row],[Dias]]&gt;99,Cartera[[#This Row],[Total vencido]],0)</f>
        <v>0</v>
      </c>
      <c r="U694" s="30">
        <f>IF(Cartera[[#This Row],[Mas de 100]]&gt;0,Cartera[[#This Row],[Dias]],0)</f>
        <v>0</v>
      </c>
      <c r="V694" s="31">
        <f>Cartera[[#This Row],[Vencimiento]]-Cartera[[#This Row],[Emision]]</f>
        <v>8</v>
      </c>
      <c r="W69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4" s="205" t="str">
        <f>_xlfn.XLOOKUP(Cartera[[#This Row],[Nombre tercero]],Vendedor[Nombre],Vendedor[Vendedor],"",0,-1)</f>
        <v>ANGELA SILVESTRE</v>
      </c>
      <c r="Y694" s="204"/>
    </row>
    <row r="695" spans="1:25" ht="21" customHeight="1">
      <c r="A695" s="12" t="str">
        <f t="shared" si="28"/>
        <v>HOCOTEC + S.A.S</v>
      </c>
      <c r="B695" s="199" t="s">
        <v>1210</v>
      </c>
      <c r="C695" s="200">
        <v>22112</v>
      </c>
      <c r="D695" s="54">
        <v>3</v>
      </c>
      <c r="E695" s="198">
        <v>45961.749826388892</v>
      </c>
      <c r="F695" s="198">
        <v>45969.749826388892</v>
      </c>
      <c r="G695" s="54">
        <v>67</v>
      </c>
      <c r="H695" s="54">
        <v>384000</v>
      </c>
      <c r="I695" s="54">
        <v>384000</v>
      </c>
      <c r="J695" s="54">
        <v>0</v>
      </c>
      <c r="K695" s="54">
        <v>0</v>
      </c>
      <c r="L695" s="54">
        <v>0</v>
      </c>
      <c r="M695" s="54">
        <v>0</v>
      </c>
      <c r="N695" s="54">
        <v>0</v>
      </c>
      <c r="O695" s="54">
        <v>384000</v>
      </c>
      <c r="P695" s="30">
        <f>SUM(Cartera[[#This Row],[1_a_8]:[&gt;30]])</f>
        <v>384000</v>
      </c>
      <c r="Q695" s="30">
        <f>+Cartera[[#This Row],[9_a_15]]+Cartera[[#This Row],[16_a_22]]+Cartera[[#This Row],[23_a_30]]</f>
        <v>0</v>
      </c>
      <c r="R695" s="30">
        <f>IF(Cartera[[#This Row],[Dias]]&gt;8,Cartera[[#This Row],[Total vencido]],0)</f>
        <v>384000</v>
      </c>
      <c r="S695" s="30">
        <f>IF(Cartera[[#This Row],[Mas de 9]]&gt;0,Cartera[[#This Row],[Dias]],0)</f>
        <v>67</v>
      </c>
      <c r="T695" s="30">
        <f>IF(Cartera[[#This Row],[Dias]]&gt;99,Cartera[[#This Row],[Total vencido]],0)</f>
        <v>0</v>
      </c>
      <c r="U695" s="30">
        <f>IF(Cartera[[#This Row],[Mas de 100]]&gt;0,Cartera[[#This Row],[Dias]],0)</f>
        <v>0</v>
      </c>
      <c r="V695" s="31">
        <f>Cartera[[#This Row],[Vencimiento]]-Cartera[[#This Row],[Emision]]</f>
        <v>8</v>
      </c>
      <c r="W69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5" s="205" t="str">
        <f>_xlfn.XLOOKUP(Cartera[[#This Row],[Nombre tercero]],Vendedor[Nombre],Vendedor[Vendedor],"",0,-1)</f>
        <v>ANGELA SILVESTRE</v>
      </c>
      <c r="Y695" s="204"/>
    </row>
    <row r="696" spans="1:25" ht="21" customHeight="1">
      <c r="A696" s="12" t="str">
        <f t="shared" si="28"/>
        <v>HOCOTEC + S.A.S</v>
      </c>
      <c r="B696" s="199" t="s">
        <v>1210</v>
      </c>
      <c r="C696" s="200">
        <v>22113</v>
      </c>
      <c r="D696" s="54">
        <v>3</v>
      </c>
      <c r="E696" s="202">
        <v>45961.750902777778</v>
      </c>
      <c r="F696" s="202">
        <v>45969.750902777778</v>
      </c>
      <c r="G696" s="203">
        <v>67</v>
      </c>
      <c r="H696" s="203">
        <v>396000</v>
      </c>
      <c r="I696" s="203">
        <v>396000</v>
      </c>
      <c r="J696" s="203">
        <v>0</v>
      </c>
      <c r="K696" s="203">
        <v>0</v>
      </c>
      <c r="L696" s="203">
        <v>0</v>
      </c>
      <c r="M696" s="203">
        <v>0</v>
      </c>
      <c r="N696" s="203">
        <v>0</v>
      </c>
      <c r="O696" s="203">
        <v>396000</v>
      </c>
      <c r="P696" s="191">
        <f>SUM(Cartera[[#This Row],[1_a_8]:[&gt;30]])</f>
        <v>396000</v>
      </c>
      <c r="Q696" s="191">
        <f>+Cartera[[#This Row],[9_a_15]]+Cartera[[#This Row],[16_a_22]]+Cartera[[#This Row],[23_a_30]]</f>
        <v>0</v>
      </c>
      <c r="R696" s="191">
        <f>IF(Cartera[[#This Row],[Dias]]&gt;8,Cartera[[#This Row],[Total vencido]],0)</f>
        <v>396000</v>
      </c>
      <c r="S696" s="191">
        <f>IF(Cartera[[#This Row],[Mas de 9]]&gt;0,Cartera[[#This Row],[Dias]],0)</f>
        <v>67</v>
      </c>
      <c r="T696" s="191">
        <f>IF(Cartera[[#This Row],[Dias]]&gt;99,Cartera[[#This Row],[Total vencido]],0)</f>
        <v>0</v>
      </c>
      <c r="U696" s="191">
        <f>IF(Cartera[[#This Row],[Mas de 100]]&gt;0,Cartera[[#This Row],[Dias]],0)</f>
        <v>0</v>
      </c>
      <c r="V696" s="191">
        <f>Cartera[[#This Row],[Vencimiento]]-Cartera[[#This Row],[Emision]]</f>
        <v>8</v>
      </c>
      <c r="W69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6" s="204" t="str">
        <f>_xlfn.XLOOKUP(Cartera[[#This Row],[Nombre tercero]],Vendedor[Nombre],Vendedor[Vendedor],"",0,-1)</f>
        <v>ANGELA SILVESTRE</v>
      </c>
      <c r="Y696" s="204"/>
    </row>
    <row r="697" spans="1:25" ht="21" customHeight="1">
      <c r="A697" s="12" t="str">
        <f t="shared" si="28"/>
        <v>HOCOTEC + S.A.S</v>
      </c>
      <c r="B697" s="199" t="s">
        <v>1208</v>
      </c>
      <c r="C697" s="200">
        <v>17132</v>
      </c>
      <c r="D697" s="54">
        <v>3</v>
      </c>
      <c r="E697" s="198">
        <v>45961.751203703701</v>
      </c>
      <c r="F697" s="198">
        <v>45969.751203703701</v>
      </c>
      <c r="G697" s="54">
        <v>67</v>
      </c>
      <c r="H697" s="54">
        <v>959997.89</v>
      </c>
      <c r="I697" s="54">
        <v>959997.89</v>
      </c>
      <c r="J697" s="54">
        <v>0</v>
      </c>
      <c r="K697" s="54">
        <v>0</v>
      </c>
      <c r="L697" s="54">
        <v>0</v>
      </c>
      <c r="M697" s="54">
        <v>0</v>
      </c>
      <c r="N697" s="54">
        <v>0</v>
      </c>
      <c r="O697" s="54">
        <v>959997.89</v>
      </c>
      <c r="P697" s="30">
        <f>SUM(Cartera[[#This Row],[1_a_8]:[&gt;30]])</f>
        <v>959997.89</v>
      </c>
      <c r="Q697" s="30">
        <f>+Cartera[[#This Row],[9_a_15]]+Cartera[[#This Row],[16_a_22]]+Cartera[[#This Row],[23_a_30]]</f>
        <v>0</v>
      </c>
      <c r="R697" s="30">
        <f>IF(Cartera[[#This Row],[Dias]]&gt;8,Cartera[[#This Row],[Total vencido]],0)</f>
        <v>959997.89</v>
      </c>
      <c r="S697" s="30">
        <f>IF(Cartera[[#This Row],[Mas de 9]]&gt;0,Cartera[[#This Row],[Dias]],0)</f>
        <v>67</v>
      </c>
      <c r="T697" s="30">
        <f>IF(Cartera[[#This Row],[Dias]]&gt;99,Cartera[[#This Row],[Total vencido]],0)</f>
        <v>0</v>
      </c>
      <c r="U697" s="30">
        <f>IF(Cartera[[#This Row],[Mas de 100]]&gt;0,Cartera[[#This Row],[Dias]],0)</f>
        <v>0</v>
      </c>
      <c r="V697" s="30">
        <f>Cartera[[#This Row],[Vencimiento]]-Cartera[[#This Row],[Emision]]</f>
        <v>8</v>
      </c>
      <c r="W69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7" s="205" t="str">
        <f>_xlfn.XLOOKUP(Cartera[[#This Row],[Nombre tercero]],Vendedor[Nombre],Vendedor[Vendedor],"",0,-1)</f>
        <v>ANGELA SILVESTRE</v>
      </c>
      <c r="Y697" s="204"/>
    </row>
    <row r="698" spans="1:25" ht="21" customHeight="1">
      <c r="A698" s="12" t="str">
        <f t="shared" si="28"/>
        <v>HOCOTEC + S.A.S</v>
      </c>
      <c r="B698" s="199" t="s">
        <v>1208</v>
      </c>
      <c r="C698" s="200">
        <v>17133</v>
      </c>
      <c r="D698" s="54">
        <v>3</v>
      </c>
      <c r="E698" s="198">
        <v>45961.764270833337</v>
      </c>
      <c r="F698" s="198">
        <v>45969.764270833337</v>
      </c>
      <c r="G698" s="54">
        <v>67</v>
      </c>
      <c r="H698" s="54">
        <v>990000.9</v>
      </c>
      <c r="I698" s="54">
        <v>990000.9</v>
      </c>
      <c r="J698" s="54">
        <v>0</v>
      </c>
      <c r="K698" s="54">
        <v>0</v>
      </c>
      <c r="L698" s="54">
        <v>0</v>
      </c>
      <c r="M698" s="54">
        <v>0</v>
      </c>
      <c r="N698" s="54">
        <v>0</v>
      </c>
      <c r="O698" s="54">
        <v>990000.9</v>
      </c>
      <c r="P698" s="30">
        <f>SUM(Cartera[[#This Row],[1_a_8]:[&gt;30]])</f>
        <v>990000.9</v>
      </c>
      <c r="Q698" s="30">
        <f>+Cartera[[#This Row],[9_a_15]]+Cartera[[#This Row],[16_a_22]]+Cartera[[#This Row],[23_a_30]]</f>
        <v>0</v>
      </c>
      <c r="R698" s="30">
        <f>IF(Cartera[[#This Row],[Dias]]&gt;8,Cartera[[#This Row],[Total vencido]],0)</f>
        <v>990000.9</v>
      </c>
      <c r="S698" s="30">
        <f>IF(Cartera[[#This Row],[Mas de 9]]&gt;0,Cartera[[#This Row],[Dias]],0)</f>
        <v>67</v>
      </c>
      <c r="T698" s="30">
        <f>IF(Cartera[[#This Row],[Dias]]&gt;99,Cartera[[#This Row],[Total vencido]],0)</f>
        <v>0</v>
      </c>
      <c r="U698" s="30">
        <f>IF(Cartera[[#This Row],[Mas de 100]]&gt;0,Cartera[[#This Row],[Dias]],0)</f>
        <v>0</v>
      </c>
      <c r="V698" s="30">
        <f>Cartera[[#This Row],[Vencimiento]]-Cartera[[#This Row],[Emision]]</f>
        <v>8</v>
      </c>
      <c r="W69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8" s="205" t="str">
        <f>_xlfn.XLOOKUP(Cartera[[#This Row],[Nombre tercero]],Vendedor[Nombre],Vendedor[Vendedor],"",0,-1)</f>
        <v>ANGELA SILVESTRE</v>
      </c>
      <c r="Y698" s="204"/>
    </row>
    <row r="699" spans="1:25" ht="21" customHeight="1">
      <c r="A699" s="12" t="str">
        <f t="shared" si="28"/>
        <v>HOCOTEC + S.A.S</v>
      </c>
      <c r="B699" s="199" t="s">
        <v>1210</v>
      </c>
      <c r="C699" s="200">
        <v>22810</v>
      </c>
      <c r="D699" s="54">
        <v>3</v>
      </c>
      <c r="E699" s="198">
        <v>45990.543935185182</v>
      </c>
      <c r="F699" s="198">
        <v>45998.543935185182</v>
      </c>
      <c r="G699" s="54">
        <v>38</v>
      </c>
      <c r="H699" s="54">
        <v>420000</v>
      </c>
      <c r="I699" s="54">
        <v>420000</v>
      </c>
      <c r="J699" s="54">
        <v>0</v>
      </c>
      <c r="K699" s="54">
        <v>0</v>
      </c>
      <c r="L699" s="54">
        <v>0</v>
      </c>
      <c r="M699" s="54">
        <v>0</v>
      </c>
      <c r="N699" s="54">
        <v>0</v>
      </c>
      <c r="O699" s="54">
        <v>420000</v>
      </c>
      <c r="P699" s="30">
        <f>SUM(Cartera[[#This Row],[1_a_8]:[&gt;30]])</f>
        <v>420000</v>
      </c>
      <c r="Q699" s="30">
        <f>+Cartera[[#This Row],[9_a_15]]+Cartera[[#This Row],[16_a_22]]+Cartera[[#This Row],[23_a_30]]</f>
        <v>0</v>
      </c>
      <c r="R699" s="30">
        <f>IF(Cartera[[#This Row],[Dias]]&gt;8,Cartera[[#This Row],[Total vencido]],0)</f>
        <v>420000</v>
      </c>
      <c r="S699" s="30">
        <f>IF(Cartera[[#This Row],[Mas de 9]]&gt;0,Cartera[[#This Row],[Dias]],0)</f>
        <v>38</v>
      </c>
      <c r="T699" s="30">
        <f>IF(Cartera[[#This Row],[Dias]]&gt;99,Cartera[[#This Row],[Total vencido]],0)</f>
        <v>0</v>
      </c>
      <c r="U699" s="30">
        <f>IF(Cartera[[#This Row],[Mas de 100]]&gt;0,Cartera[[#This Row],[Dias]],0)</f>
        <v>0</v>
      </c>
      <c r="V699" s="30">
        <f>Cartera[[#This Row],[Vencimiento]]-Cartera[[#This Row],[Emision]]</f>
        <v>8</v>
      </c>
      <c r="W69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9" s="205" t="str">
        <f>_xlfn.XLOOKUP(Cartera[[#This Row],[Nombre tercero]],Vendedor[Nombre],Vendedor[Vendedor],"",0,-1)</f>
        <v>ANGELA SILVESTRE</v>
      </c>
      <c r="Y699" s="204"/>
    </row>
    <row r="700" spans="1:25" ht="21" customHeight="1">
      <c r="A700" s="12" t="s">
        <v>132</v>
      </c>
      <c r="B700" s="199" t="s">
        <v>1208</v>
      </c>
      <c r="C700" s="200">
        <v>16856</v>
      </c>
      <c r="D700" s="54">
        <v>3</v>
      </c>
      <c r="E700" s="202">
        <v>45952.279583333337</v>
      </c>
      <c r="F700" s="202">
        <v>45954.279467592591</v>
      </c>
      <c r="G700" s="203">
        <v>82</v>
      </c>
      <c r="H700" s="203">
        <v>9234000</v>
      </c>
      <c r="I700" s="203">
        <v>9234000</v>
      </c>
      <c r="J700" s="203">
        <v>0</v>
      </c>
      <c r="K700" s="203">
        <v>0</v>
      </c>
      <c r="L700" s="203">
        <v>0</v>
      </c>
      <c r="M700" s="203">
        <v>0</v>
      </c>
      <c r="N700" s="203">
        <v>0</v>
      </c>
      <c r="O700" s="203">
        <v>9234000</v>
      </c>
      <c r="P700" s="191">
        <f>SUM(Cartera[[#This Row],[1_a_8]:[&gt;30]])</f>
        <v>9234000</v>
      </c>
      <c r="Q700" s="191">
        <f>+Cartera[[#This Row],[9_a_15]]+Cartera[[#This Row],[16_a_22]]+Cartera[[#This Row],[23_a_30]]</f>
        <v>0</v>
      </c>
      <c r="R700" s="191">
        <f>IF(Cartera[[#This Row],[Dias]]&gt;8,Cartera[[#This Row],[Total vencido]],0)</f>
        <v>9234000</v>
      </c>
      <c r="S700" s="191">
        <f>IF(Cartera[[#This Row],[Mas de 9]]&gt;0,Cartera[[#This Row],[Dias]],0)</f>
        <v>82</v>
      </c>
      <c r="T700" s="191">
        <f>IF(Cartera[[#This Row],[Dias]]&gt;99,Cartera[[#This Row],[Total vencido]],0)</f>
        <v>0</v>
      </c>
      <c r="U700" s="191">
        <f>IF(Cartera[[#This Row],[Mas de 100]]&gt;0,Cartera[[#This Row],[Dias]],0)</f>
        <v>0</v>
      </c>
      <c r="V700" s="191">
        <f>Cartera[[#This Row],[Vencimiento]]-Cartera[[#This Row],[Emision]]</f>
        <v>1.9998842592540313</v>
      </c>
      <c r="W70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0" s="204" t="str">
        <f>_xlfn.XLOOKUP(Cartera[[#This Row],[Nombre tercero]],Vendedor[Nombre],Vendedor[Vendedor],"",0,-1)</f>
        <v>ANGELA SILVESTRE</v>
      </c>
      <c r="Y700" s="204"/>
    </row>
    <row r="701" spans="1:25" ht="21" customHeight="1">
      <c r="A701" s="12" t="str">
        <f>+A700</f>
        <v>INDUSTRIA DE ALIMENTOS JACLER LTDA</v>
      </c>
      <c r="B701" s="199" t="s">
        <v>1210</v>
      </c>
      <c r="C701" s="200">
        <v>23039</v>
      </c>
      <c r="D701" s="54">
        <v>3</v>
      </c>
      <c r="E701" s="198">
        <v>45997.449189814812</v>
      </c>
      <c r="F701" s="198">
        <v>45999.449189814812</v>
      </c>
      <c r="G701" s="54">
        <v>37</v>
      </c>
      <c r="H701" s="54">
        <v>2490000</v>
      </c>
      <c r="I701" s="54">
        <v>2490000</v>
      </c>
      <c r="J701" s="54">
        <v>0</v>
      </c>
      <c r="K701" s="54">
        <v>0</v>
      </c>
      <c r="L701" s="54">
        <v>0</v>
      </c>
      <c r="M701" s="54">
        <v>0</v>
      </c>
      <c r="N701" s="54">
        <v>0</v>
      </c>
      <c r="O701" s="54">
        <v>2490000</v>
      </c>
      <c r="P701" s="191">
        <f>SUM(Cartera[[#This Row],[1_a_8]:[&gt;30]])</f>
        <v>2490000</v>
      </c>
      <c r="Q701" s="191">
        <f>+Cartera[[#This Row],[9_a_15]]+Cartera[[#This Row],[16_a_22]]+Cartera[[#This Row],[23_a_30]]</f>
        <v>0</v>
      </c>
      <c r="R701" s="191">
        <f>IF(Cartera[[#This Row],[Dias]]&gt;8,Cartera[[#This Row],[Total vencido]],0)</f>
        <v>2490000</v>
      </c>
      <c r="S701" s="191">
        <f>IF(Cartera[[#This Row],[Mas de 9]]&gt;0,Cartera[[#This Row],[Dias]],0)</f>
        <v>37</v>
      </c>
      <c r="T701" s="191">
        <f>IF(Cartera[[#This Row],[Dias]]&gt;99,Cartera[[#This Row],[Total vencido]],0)</f>
        <v>0</v>
      </c>
      <c r="U701" s="191">
        <f>IF(Cartera[[#This Row],[Mas de 100]]&gt;0,Cartera[[#This Row],[Dias]],0)</f>
        <v>0</v>
      </c>
      <c r="V701" s="191">
        <f>Cartera[[#This Row],[Vencimiento]]-Cartera[[#This Row],[Emision]]</f>
        <v>2</v>
      </c>
      <c r="W70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1" s="204" t="str">
        <f>_xlfn.XLOOKUP(Cartera[[#This Row],[Nombre tercero]],Vendedor[Nombre],Vendedor[Vendedor],"",0,-1)</f>
        <v>ANGELA SILVESTRE</v>
      </c>
      <c r="Y701" s="204"/>
    </row>
    <row r="702" spans="1:25" ht="21" customHeight="1">
      <c r="A702" s="12" t="s">
        <v>121</v>
      </c>
      <c r="B702" s="199" t="s">
        <v>1210</v>
      </c>
      <c r="C702" s="200">
        <v>22450</v>
      </c>
      <c r="D702" s="54">
        <v>1</v>
      </c>
      <c r="E702" s="198">
        <v>45979.287627314814</v>
      </c>
      <c r="F702" s="198">
        <v>45980.287511574075</v>
      </c>
      <c r="G702" s="54">
        <v>56</v>
      </c>
      <c r="H702" s="54">
        <v>590400</v>
      </c>
      <c r="I702" s="54">
        <v>590400</v>
      </c>
      <c r="J702" s="54">
        <v>0</v>
      </c>
      <c r="K702" s="54">
        <v>0</v>
      </c>
      <c r="L702" s="54">
        <v>0</v>
      </c>
      <c r="M702" s="54">
        <v>0</v>
      </c>
      <c r="N702" s="54">
        <v>0</v>
      </c>
      <c r="O702" s="54">
        <v>590400</v>
      </c>
      <c r="P702" s="30">
        <f>SUM(Cartera[[#This Row],[1_a_8]:[&gt;30]])</f>
        <v>590400</v>
      </c>
      <c r="Q702" s="30">
        <f>+Cartera[[#This Row],[9_a_15]]+Cartera[[#This Row],[16_a_22]]+Cartera[[#This Row],[23_a_30]]</f>
        <v>0</v>
      </c>
      <c r="R702" s="30">
        <f>IF(Cartera[[#This Row],[Dias]]&gt;8,Cartera[[#This Row],[Total vencido]],0)</f>
        <v>590400</v>
      </c>
      <c r="S702" s="30">
        <f>IF(Cartera[[#This Row],[Mas de 9]]&gt;0,Cartera[[#This Row],[Dias]],0)</f>
        <v>56</v>
      </c>
      <c r="T702" s="30">
        <f>IF(Cartera[[#This Row],[Dias]]&gt;99,Cartera[[#This Row],[Total vencido]],0)</f>
        <v>0</v>
      </c>
      <c r="U702" s="30">
        <f>IF(Cartera[[#This Row],[Mas de 100]]&gt;0,Cartera[[#This Row],[Dias]],0)</f>
        <v>0</v>
      </c>
      <c r="V702" s="31">
        <f>Cartera[[#This Row],[Vencimiento]]-Cartera[[#This Row],[Emision]]</f>
        <v>0.99988425926130731</v>
      </c>
      <c r="W70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2" s="205" t="str">
        <f>_xlfn.XLOOKUP(Cartera[[#This Row],[Nombre tercero]],Vendedor[Nombre],Vendedor[Vendedor],"",0,-1)</f>
        <v>JORGE PARDO</v>
      </c>
      <c r="Y702" s="204"/>
    </row>
    <row r="703" spans="1:25" ht="21" customHeight="1">
      <c r="A703" s="12" t="str">
        <f>+A702</f>
        <v>INDUSTRIAS DE ALIMENTOS NARDI S.A.S</v>
      </c>
      <c r="B703" s="199" t="s">
        <v>1208</v>
      </c>
      <c r="C703" s="200">
        <v>17913</v>
      </c>
      <c r="D703" s="54">
        <v>1</v>
      </c>
      <c r="E703" s="202">
        <v>45988.190671296295</v>
      </c>
      <c r="F703" s="202">
        <v>45989.190497685187</v>
      </c>
      <c r="G703" s="203">
        <v>47</v>
      </c>
      <c r="H703" s="203">
        <v>4128600</v>
      </c>
      <c r="I703" s="203">
        <v>4128600</v>
      </c>
      <c r="J703" s="203">
        <v>0</v>
      </c>
      <c r="K703" s="203">
        <v>0</v>
      </c>
      <c r="L703" s="203">
        <v>0</v>
      </c>
      <c r="M703" s="203">
        <v>0</v>
      </c>
      <c r="N703" s="203">
        <v>0</v>
      </c>
      <c r="O703" s="203">
        <v>4128600</v>
      </c>
      <c r="P703" s="191">
        <f>SUM(Cartera[[#This Row],[1_a_8]:[&gt;30]])</f>
        <v>4128600</v>
      </c>
      <c r="Q703" s="191">
        <f>+Cartera[[#This Row],[9_a_15]]+Cartera[[#This Row],[16_a_22]]+Cartera[[#This Row],[23_a_30]]</f>
        <v>0</v>
      </c>
      <c r="R703" s="191">
        <f>IF(Cartera[[#This Row],[Dias]]&gt;8,Cartera[[#This Row],[Total vencido]],0)</f>
        <v>4128600</v>
      </c>
      <c r="S703" s="191">
        <f>IF(Cartera[[#This Row],[Mas de 9]]&gt;0,Cartera[[#This Row],[Dias]],0)</f>
        <v>47</v>
      </c>
      <c r="T703" s="191">
        <f>IF(Cartera[[#This Row],[Dias]]&gt;99,Cartera[[#This Row],[Total vencido]],0)</f>
        <v>0</v>
      </c>
      <c r="U703" s="191">
        <f>IF(Cartera[[#This Row],[Mas de 100]]&gt;0,Cartera[[#This Row],[Dias]],0)</f>
        <v>0</v>
      </c>
      <c r="V703" s="191">
        <f>Cartera[[#This Row],[Vencimiento]]-Cartera[[#This Row],[Emision]]</f>
        <v>0.99982638889196096</v>
      </c>
      <c r="W70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3" s="204" t="str">
        <f>_xlfn.XLOOKUP(Cartera[[#This Row],[Nombre tercero]],Vendedor[Nombre],Vendedor[Vendedor],"",0,-1)</f>
        <v>JORGE PARDO</v>
      </c>
      <c r="Y703" s="204"/>
    </row>
    <row r="704" spans="1:25" ht="21" customHeight="1">
      <c r="A704" s="12" t="str">
        <f>+A703</f>
        <v>INDUSTRIAS DE ALIMENTOS NARDI S.A.S</v>
      </c>
      <c r="B704" s="199" t="s">
        <v>1208</v>
      </c>
      <c r="C704" s="200">
        <v>18149</v>
      </c>
      <c r="D704" s="54">
        <v>1</v>
      </c>
      <c r="E704" s="198">
        <v>45995.220914351848</v>
      </c>
      <c r="F704" s="198">
        <v>45996.220694444448</v>
      </c>
      <c r="G704" s="54">
        <v>40</v>
      </c>
      <c r="H704" s="54">
        <v>5180700</v>
      </c>
      <c r="I704" s="54">
        <v>5180700</v>
      </c>
      <c r="J704" s="54">
        <v>0</v>
      </c>
      <c r="K704" s="54">
        <v>0</v>
      </c>
      <c r="L704" s="54">
        <v>0</v>
      </c>
      <c r="M704" s="54">
        <v>0</v>
      </c>
      <c r="N704" s="54">
        <v>0</v>
      </c>
      <c r="O704" s="54">
        <v>5180700</v>
      </c>
      <c r="P704" s="30">
        <f>SUM(Cartera[[#This Row],[1_a_8]:[&gt;30]])</f>
        <v>5180700</v>
      </c>
      <c r="Q704" s="30">
        <f>+Cartera[[#This Row],[9_a_15]]+Cartera[[#This Row],[16_a_22]]+Cartera[[#This Row],[23_a_30]]</f>
        <v>0</v>
      </c>
      <c r="R704" s="30">
        <f>IF(Cartera[[#This Row],[Dias]]&gt;8,Cartera[[#This Row],[Total vencido]],0)</f>
        <v>5180700</v>
      </c>
      <c r="S704" s="30">
        <f>IF(Cartera[[#This Row],[Mas de 9]]&gt;0,Cartera[[#This Row],[Dias]],0)</f>
        <v>40</v>
      </c>
      <c r="T704" s="30">
        <f>IF(Cartera[[#This Row],[Dias]]&gt;99,Cartera[[#This Row],[Total vencido]],0)</f>
        <v>0</v>
      </c>
      <c r="U704" s="30">
        <f>IF(Cartera[[#This Row],[Mas de 100]]&gt;0,Cartera[[#This Row],[Dias]],0)</f>
        <v>0</v>
      </c>
      <c r="V704" s="31">
        <f>Cartera[[#This Row],[Vencimiento]]-Cartera[[#This Row],[Emision]]</f>
        <v>0.99978009259939427</v>
      </c>
      <c r="W70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4" s="205" t="str">
        <f>_xlfn.XLOOKUP(Cartera[[#This Row],[Nombre tercero]],Vendedor[Nombre],Vendedor[Vendedor],"",0,-1)</f>
        <v>JORGE PARDO</v>
      </c>
      <c r="Y704" s="204"/>
    </row>
    <row r="705" spans="1:25" ht="21" customHeight="1">
      <c r="A705" s="12" t="str">
        <f>+A704</f>
        <v>INDUSTRIAS DE ALIMENTOS NARDI S.A.S</v>
      </c>
      <c r="B705" s="199" t="s">
        <v>1208</v>
      </c>
      <c r="C705" s="200">
        <v>18334</v>
      </c>
      <c r="D705" s="54">
        <v>1</v>
      </c>
      <c r="E705" s="198">
        <v>46001.46130787037</v>
      </c>
      <c r="F705" s="198">
        <v>46002.460335648146</v>
      </c>
      <c r="G705" s="54">
        <v>34</v>
      </c>
      <c r="H705" s="54">
        <v>4908750</v>
      </c>
      <c r="I705" s="54">
        <v>4908750</v>
      </c>
      <c r="J705" s="54">
        <v>0</v>
      </c>
      <c r="K705" s="54">
        <v>0</v>
      </c>
      <c r="L705" s="54">
        <v>0</v>
      </c>
      <c r="M705" s="54">
        <v>0</v>
      </c>
      <c r="N705" s="54">
        <v>0</v>
      </c>
      <c r="O705" s="54">
        <v>4908750</v>
      </c>
      <c r="P705" s="30">
        <f>SUM(Cartera[[#This Row],[1_a_8]:[&gt;30]])</f>
        <v>4908750</v>
      </c>
      <c r="Q705" s="30">
        <f>+Cartera[[#This Row],[9_a_15]]+Cartera[[#This Row],[16_a_22]]+Cartera[[#This Row],[23_a_30]]</f>
        <v>0</v>
      </c>
      <c r="R705" s="30">
        <f>IF(Cartera[[#This Row],[Dias]]&gt;8,Cartera[[#This Row],[Total vencido]],0)</f>
        <v>4908750</v>
      </c>
      <c r="S705" s="30">
        <f>IF(Cartera[[#This Row],[Mas de 9]]&gt;0,Cartera[[#This Row],[Dias]],0)</f>
        <v>34</v>
      </c>
      <c r="T705" s="30">
        <f>IF(Cartera[[#This Row],[Dias]]&gt;99,Cartera[[#This Row],[Total vencido]],0)</f>
        <v>0</v>
      </c>
      <c r="U705" s="30">
        <f>IF(Cartera[[#This Row],[Mas de 100]]&gt;0,Cartera[[#This Row],[Dias]],0)</f>
        <v>0</v>
      </c>
      <c r="V705" s="31">
        <f>Cartera[[#This Row],[Vencimiento]]-Cartera[[#This Row],[Emision]]</f>
        <v>0.99902777777606389</v>
      </c>
      <c r="W70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5" s="205" t="str">
        <f>_xlfn.XLOOKUP(Cartera[[#This Row],[Nombre tercero]],Vendedor[Nombre],Vendedor[Vendedor],"",0,-1)</f>
        <v>JORGE PARDO</v>
      </c>
      <c r="Y705" s="204"/>
    </row>
    <row r="706" spans="1:25" ht="21" customHeight="1">
      <c r="A706" s="12" t="str">
        <f>+A705</f>
        <v>INDUSTRIAS DE ALIMENTOS NARDI S.A.S</v>
      </c>
      <c r="B706" s="199" t="s">
        <v>1210</v>
      </c>
      <c r="C706" s="200">
        <v>23381</v>
      </c>
      <c r="D706" s="54">
        <v>1</v>
      </c>
      <c r="E706" s="198">
        <v>46010.31145833333</v>
      </c>
      <c r="F706" s="198">
        <v>46011.311331018522</v>
      </c>
      <c r="G706" s="54">
        <v>25</v>
      </c>
      <c r="H706" s="54">
        <v>718800</v>
      </c>
      <c r="I706" s="54">
        <v>718800</v>
      </c>
      <c r="J706" s="54">
        <v>0</v>
      </c>
      <c r="K706" s="54">
        <v>0</v>
      </c>
      <c r="L706" s="54">
        <v>0</v>
      </c>
      <c r="M706" s="54">
        <v>0</v>
      </c>
      <c r="N706" s="54">
        <v>718800</v>
      </c>
      <c r="O706" s="54">
        <v>0</v>
      </c>
      <c r="P706" s="30">
        <f>SUM(Cartera[[#This Row],[1_a_8]:[&gt;30]])</f>
        <v>718800</v>
      </c>
      <c r="Q706" s="30">
        <f>+Cartera[[#This Row],[9_a_15]]+Cartera[[#This Row],[16_a_22]]+Cartera[[#This Row],[23_a_30]]</f>
        <v>718800</v>
      </c>
      <c r="R706" s="30">
        <f>IF(Cartera[[#This Row],[Dias]]&gt;8,Cartera[[#This Row],[Total vencido]],0)</f>
        <v>718800</v>
      </c>
      <c r="S706" s="30">
        <f>IF(Cartera[[#This Row],[Mas de 9]]&gt;0,Cartera[[#This Row],[Dias]],0)</f>
        <v>25</v>
      </c>
      <c r="T706" s="30">
        <f>IF(Cartera[[#This Row],[Dias]]&gt;99,Cartera[[#This Row],[Total vencido]],0)</f>
        <v>0</v>
      </c>
      <c r="U706" s="30">
        <f>IF(Cartera[[#This Row],[Mas de 100]]&gt;0,Cartera[[#This Row],[Dias]],0)</f>
        <v>0</v>
      </c>
      <c r="V706" s="31">
        <f>Cartera[[#This Row],[Vencimiento]]-Cartera[[#This Row],[Emision]]</f>
        <v>0.99987268519180361</v>
      </c>
      <c r="W70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6" s="205" t="str">
        <f>_xlfn.XLOOKUP(Cartera[[#This Row],[Nombre tercero]],Vendedor[Nombre],Vendedor[Vendedor],"",0,-1)</f>
        <v>JORGE PARDO</v>
      </c>
      <c r="Y706" s="204"/>
    </row>
    <row r="707" spans="1:25" ht="21" customHeight="1">
      <c r="A707" s="12" t="s">
        <v>169</v>
      </c>
      <c r="B707" s="199" t="s">
        <v>1210</v>
      </c>
      <c r="C707" s="200">
        <v>21324</v>
      </c>
      <c r="D707" s="54">
        <v>4</v>
      </c>
      <c r="E707" s="202">
        <v>45925.275625000002</v>
      </c>
      <c r="F707" s="202">
        <v>45945.274976851855</v>
      </c>
      <c r="G707" s="203">
        <v>91</v>
      </c>
      <c r="H707" s="203">
        <v>1610850</v>
      </c>
      <c r="I707" s="203">
        <v>1610850</v>
      </c>
      <c r="J707" s="203">
        <v>0</v>
      </c>
      <c r="K707" s="203">
        <v>0</v>
      </c>
      <c r="L707" s="203">
        <v>0</v>
      </c>
      <c r="M707" s="203">
        <v>0</v>
      </c>
      <c r="N707" s="203">
        <v>0</v>
      </c>
      <c r="O707" s="203">
        <v>1610850</v>
      </c>
      <c r="P707" s="191">
        <f>SUM(Cartera[[#This Row],[1_a_8]:[&gt;30]])</f>
        <v>1610850</v>
      </c>
      <c r="Q707" s="191">
        <f>+Cartera[[#This Row],[9_a_15]]+Cartera[[#This Row],[16_a_22]]+Cartera[[#This Row],[23_a_30]]</f>
        <v>0</v>
      </c>
      <c r="R707" s="191">
        <f>IF(Cartera[[#This Row],[Dias]]&gt;8,Cartera[[#This Row],[Total vencido]],0)</f>
        <v>1610850</v>
      </c>
      <c r="S707" s="191">
        <f>IF(Cartera[[#This Row],[Mas de 9]]&gt;0,Cartera[[#This Row],[Dias]],0)</f>
        <v>91</v>
      </c>
      <c r="T707" s="191">
        <f>IF(Cartera[[#This Row],[Dias]]&gt;99,Cartera[[#This Row],[Total vencido]],0)</f>
        <v>0</v>
      </c>
      <c r="U707" s="191">
        <f>IF(Cartera[[#This Row],[Mas de 100]]&gt;0,Cartera[[#This Row],[Dias]],0)</f>
        <v>0</v>
      </c>
      <c r="V707" s="191">
        <f>Cartera[[#This Row],[Vencimiento]]-Cartera[[#This Row],[Emision]]</f>
        <v>19.999351851853135</v>
      </c>
      <c r="W70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7" s="204" t="str">
        <f>_xlfn.XLOOKUP(Cartera[[#This Row],[Nombre tercero]],Vendedor[Nombre],Vendedor[Vendedor],"",0,-1)</f>
        <v>JORGE PARDO</v>
      </c>
      <c r="Y707" s="204"/>
    </row>
    <row r="708" spans="1:25" ht="21" customHeight="1">
      <c r="A708" s="12" t="str">
        <f t="shared" ref="A708:A722" si="29">+A707</f>
        <v>INFARTO SAS</v>
      </c>
      <c r="B708" s="199" t="s">
        <v>1210</v>
      </c>
      <c r="C708" s="200">
        <v>22748</v>
      </c>
      <c r="D708" s="54">
        <v>4</v>
      </c>
      <c r="E708" s="202">
        <v>45989.23982638889</v>
      </c>
      <c r="F708" s="202">
        <v>46009.239560185182</v>
      </c>
      <c r="G708" s="203">
        <v>27</v>
      </c>
      <c r="H708" s="203">
        <v>232400</v>
      </c>
      <c r="I708" s="203">
        <v>232400</v>
      </c>
      <c r="J708" s="203">
        <v>0</v>
      </c>
      <c r="K708" s="203">
        <v>0</v>
      </c>
      <c r="L708" s="203">
        <v>0</v>
      </c>
      <c r="M708" s="203">
        <v>0</v>
      </c>
      <c r="N708" s="203">
        <v>232400</v>
      </c>
      <c r="O708" s="203">
        <v>0</v>
      </c>
      <c r="P708" s="191">
        <f>SUM(Cartera[[#This Row],[1_a_8]:[&gt;30]])</f>
        <v>232400</v>
      </c>
      <c r="Q708" s="191">
        <f>+Cartera[[#This Row],[9_a_15]]+Cartera[[#This Row],[16_a_22]]+Cartera[[#This Row],[23_a_30]]</f>
        <v>232400</v>
      </c>
      <c r="R708" s="191">
        <f>IF(Cartera[[#This Row],[Dias]]&gt;8,Cartera[[#This Row],[Total vencido]],0)</f>
        <v>232400</v>
      </c>
      <c r="S708" s="191">
        <f>IF(Cartera[[#This Row],[Mas de 9]]&gt;0,Cartera[[#This Row],[Dias]],0)</f>
        <v>27</v>
      </c>
      <c r="T708" s="191">
        <f>IF(Cartera[[#This Row],[Dias]]&gt;99,Cartera[[#This Row],[Total vencido]],0)</f>
        <v>0</v>
      </c>
      <c r="U708" s="191">
        <f>IF(Cartera[[#This Row],[Mas de 100]]&gt;0,Cartera[[#This Row],[Dias]],0)</f>
        <v>0</v>
      </c>
      <c r="V708" s="191">
        <f>Cartera[[#This Row],[Vencimiento]]-Cartera[[#This Row],[Emision]]</f>
        <v>19.999733796292276</v>
      </c>
      <c r="W70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8" s="204" t="str">
        <f>_xlfn.XLOOKUP(Cartera[[#This Row],[Nombre tercero]],Vendedor[Nombre],Vendedor[Vendedor],"",0,-1)</f>
        <v>JORGE PARDO</v>
      </c>
      <c r="Y708" s="204"/>
    </row>
    <row r="709" spans="1:25" ht="21" customHeight="1">
      <c r="A709" s="12" t="str">
        <f t="shared" si="29"/>
        <v>INFARTO SAS</v>
      </c>
      <c r="B709" s="199" t="s">
        <v>1210</v>
      </c>
      <c r="C709" s="200">
        <v>22762</v>
      </c>
      <c r="D709" s="54">
        <v>0</v>
      </c>
      <c r="E709" s="202">
        <v>45989.344340277778</v>
      </c>
      <c r="F709" s="202">
        <v>46009.344074074077</v>
      </c>
      <c r="G709" s="203">
        <v>27</v>
      </c>
      <c r="H709" s="203">
        <v>121800</v>
      </c>
      <c r="I709" s="203">
        <v>121800</v>
      </c>
      <c r="J709" s="203">
        <v>0</v>
      </c>
      <c r="K709" s="203">
        <v>0</v>
      </c>
      <c r="L709" s="203">
        <v>0</v>
      </c>
      <c r="M709" s="203">
        <v>0</v>
      </c>
      <c r="N709" s="203">
        <v>121800</v>
      </c>
      <c r="O709" s="203">
        <v>0</v>
      </c>
      <c r="P709" s="191">
        <f>SUM(Cartera[[#This Row],[1_a_8]:[&gt;30]])</f>
        <v>121800</v>
      </c>
      <c r="Q709" s="191">
        <f>+Cartera[[#This Row],[9_a_15]]+Cartera[[#This Row],[16_a_22]]+Cartera[[#This Row],[23_a_30]]</f>
        <v>121800</v>
      </c>
      <c r="R709" s="191">
        <f>IF(Cartera[[#This Row],[Dias]]&gt;8,Cartera[[#This Row],[Total vencido]],0)</f>
        <v>121800</v>
      </c>
      <c r="S709" s="191">
        <f>IF(Cartera[[#This Row],[Mas de 9]]&gt;0,Cartera[[#This Row],[Dias]],0)</f>
        <v>27</v>
      </c>
      <c r="T709" s="191">
        <f>IF(Cartera[[#This Row],[Dias]]&gt;99,Cartera[[#This Row],[Total vencido]],0)</f>
        <v>0</v>
      </c>
      <c r="U709" s="191">
        <f>IF(Cartera[[#This Row],[Mas de 100]]&gt;0,Cartera[[#This Row],[Dias]],0)</f>
        <v>0</v>
      </c>
      <c r="V709" s="191">
        <f>Cartera[[#This Row],[Vencimiento]]-Cartera[[#This Row],[Emision]]</f>
        <v>19.999733796299552</v>
      </c>
      <c r="W70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9" s="204" t="str">
        <f>_xlfn.XLOOKUP(Cartera[[#This Row],[Nombre tercero]],Vendedor[Nombre],Vendedor[Vendedor],"",0,-1)</f>
        <v>JORGE PARDO</v>
      </c>
      <c r="Y709" s="204"/>
    </row>
    <row r="710" spans="1:25" ht="21" customHeight="1">
      <c r="A710" s="12" t="str">
        <f t="shared" si="29"/>
        <v>INFARTO SAS</v>
      </c>
      <c r="B710" s="199" t="s">
        <v>1210</v>
      </c>
      <c r="C710" s="200">
        <v>22841</v>
      </c>
      <c r="D710" s="54">
        <v>4</v>
      </c>
      <c r="E710" s="202">
        <v>45992.3125</v>
      </c>
      <c r="F710" s="202">
        <v>46012.312071759261</v>
      </c>
      <c r="G710" s="203">
        <v>24</v>
      </c>
      <c r="H710" s="203">
        <v>1519000</v>
      </c>
      <c r="I710" s="203">
        <v>1519000</v>
      </c>
      <c r="J710" s="203">
        <v>0</v>
      </c>
      <c r="K710" s="203">
        <v>0</v>
      </c>
      <c r="L710" s="203">
        <v>0</v>
      </c>
      <c r="M710" s="203">
        <v>0</v>
      </c>
      <c r="N710" s="203">
        <v>1519000</v>
      </c>
      <c r="O710" s="203">
        <v>0</v>
      </c>
      <c r="P710" s="191">
        <f>SUM(Cartera[[#This Row],[1_a_8]:[&gt;30]])</f>
        <v>1519000</v>
      </c>
      <c r="Q710" s="191">
        <f>+Cartera[[#This Row],[9_a_15]]+Cartera[[#This Row],[16_a_22]]+Cartera[[#This Row],[23_a_30]]</f>
        <v>1519000</v>
      </c>
      <c r="R710" s="191">
        <f>IF(Cartera[[#This Row],[Dias]]&gt;8,Cartera[[#This Row],[Total vencido]],0)</f>
        <v>1519000</v>
      </c>
      <c r="S710" s="191">
        <f>IF(Cartera[[#This Row],[Mas de 9]]&gt;0,Cartera[[#This Row],[Dias]],0)</f>
        <v>24</v>
      </c>
      <c r="T710" s="191">
        <f>IF(Cartera[[#This Row],[Dias]]&gt;99,Cartera[[#This Row],[Total vencido]],0)</f>
        <v>0</v>
      </c>
      <c r="U710" s="191">
        <f>IF(Cartera[[#This Row],[Mas de 100]]&gt;0,Cartera[[#This Row],[Dias]],0)</f>
        <v>0</v>
      </c>
      <c r="V710" s="191">
        <f>Cartera[[#This Row],[Vencimiento]]-Cartera[[#This Row],[Emision]]</f>
        <v>19.999571759261016</v>
      </c>
      <c r="W71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0" s="204" t="str">
        <f>_xlfn.XLOOKUP(Cartera[[#This Row],[Nombre tercero]],Vendedor[Nombre],Vendedor[Vendedor],"",0,-1)</f>
        <v>JORGE PARDO</v>
      </c>
      <c r="Y710" s="204"/>
    </row>
    <row r="711" spans="1:25" ht="21" customHeight="1">
      <c r="A711" s="12" t="str">
        <f t="shared" si="29"/>
        <v>INFARTO SAS</v>
      </c>
      <c r="B711" s="199" t="s">
        <v>1210</v>
      </c>
      <c r="C711" s="200">
        <v>22917</v>
      </c>
      <c r="D711" s="54">
        <v>0</v>
      </c>
      <c r="E711" s="202">
        <v>45994.356273148151</v>
      </c>
      <c r="F711" s="202">
        <v>46014.356157407405</v>
      </c>
      <c r="G711" s="203">
        <v>22</v>
      </c>
      <c r="H711" s="203">
        <v>182700</v>
      </c>
      <c r="I711" s="203">
        <v>182700</v>
      </c>
      <c r="J711" s="203">
        <v>0</v>
      </c>
      <c r="K711" s="203">
        <v>0</v>
      </c>
      <c r="L711" s="203">
        <v>0</v>
      </c>
      <c r="M711" s="203">
        <v>182700</v>
      </c>
      <c r="N711" s="203">
        <v>0</v>
      </c>
      <c r="O711" s="203">
        <v>0</v>
      </c>
      <c r="P711" s="191">
        <f>SUM(Cartera[[#This Row],[1_a_8]:[&gt;30]])</f>
        <v>182700</v>
      </c>
      <c r="Q711" s="191">
        <f>+Cartera[[#This Row],[9_a_15]]+Cartera[[#This Row],[16_a_22]]+Cartera[[#This Row],[23_a_30]]</f>
        <v>182700</v>
      </c>
      <c r="R711" s="191">
        <f>IF(Cartera[[#This Row],[Dias]]&gt;8,Cartera[[#This Row],[Total vencido]],0)</f>
        <v>182700</v>
      </c>
      <c r="S711" s="191">
        <f>IF(Cartera[[#This Row],[Mas de 9]]&gt;0,Cartera[[#This Row],[Dias]],0)</f>
        <v>22</v>
      </c>
      <c r="T711" s="191">
        <f>IF(Cartera[[#This Row],[Dias]]&gt;99,Cartera[[#This Row],[Total vencido]],0)</f>
        <v>0</v>
      </c>
      <c r="U711" s="191">
        <f>IF(Cartera[[#This Row],[Mas de 100]]&gt;0,Cartera[[#This Row],[Dias]],0)</f>
        <v>0</v>
      </c>
      <c r="V711" s="191">
        <f>Cartera[[#This Row],[Vencimiento]]-Cartera[[#This Row],[Emision]]</f>
        <v>19.999884259254031</v>
      </c>
      <c r="W71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1" s="204" t="str">
        <f>_xlfn.XLOOKUP(Cartera[[#This Row],[Nombre tercero]],Vendedor[Nombre],Vendedor[Vendedor],"",0,-1)</f>
        <v>JORGE PARDO</v>
      </c>
      <c r="Y711" s="204"/>
    </row>
    <row r="712" spans="1:25" ht="21" customHeight="1">
      <c r="A712" s="12" t="str">
        <f t="shared" si="29"/>
        <v>INFARTO SAS</v>
      </c>
      <c r="B712" s="199" t="s">
        <v>1210</v>
      </c>
      <c r="C712" s="200">
        <v>22997</v>
      </c>
      <c r="D712" s="54">
        <v>0</v>
      </c>
      <c r="E712" s="202">
        <v>45996.372546296298</v>
      </c>
      <c r="F712" s="202">
        <v>46016.372418981482</v>
      </c>
      <c r="G712" s="203">
        <v>20</v>
      </c>
      <c r="H712" s="203">
        <v>179800</v>
      </c>
      <c r="I712" s="203">
        <v>179800</v>
      </c>
      <c r="J712" s="203">
        <v>0</v>
      </c>
      <c r="K712" s="203">
        <v>0</v>
      </c>
      <c r="L712" s="203">
        <v>0</v>
      </c>
      <c r="M712" s="203">
        <v>179800</v>
      </c>
      <c r="N712" s="203">
        <v>0</v>
      </c>
      <c r="O712" s="203">
        <v>0</v>
      </c>
      <c r="P712" s="191">
        <f>SUM(Cartera[[#This Row],[1_a_8]:[&gt;30]])</f>
        <v>179800</v>
      </c>
      <c r="Q712" s="191">
        <f>+Cartera[[#This Row],[9_a_15]]+Cartera[[#This Row],[16_a_22]]+Cartera[[#This Row],[23_a_30]]</f>
        <v>179800</v>
      </c>
      <c r="R712" s="191">
        <f>IF(Cartera[[#This Row],[Dias]]&gt;8,Cartera[[#This Row],[Total vencido]],0)</f>
        <v>179800</v>
      </c>
      <c r="S712" s="191">
        <f>IF(Cartera[[#This Row],[Mas de 9]]&gt;0,Cartera[[#This Row],[Dias]],0)</f>
        <v>20</v>
      </c>
      <c r="T712" s="191">
        <f>IF(Cartera[[#This Row],[Dias]]&gt;99,Cartera[[#This Row],[Total vencido]],0)</f>
        <v>0</v>
      </c>
      <c r="U712" s="191">
        <f>IF(Cartera[[#This Row],[Mas de 100]]&gt;0,Cartera[[#This Row],[Dias]],0)</f>
        <v>0</v>
      </c>
      <c r="V712" s="191">
        <f>Cartera[[#This Row],[Vencimiento]]-Cartera[[#This Row],[Emision]]</f>
        <v>19.999872685184528</v>
      </c>
      <c r="W71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2" s="204" t="str">
        <f>_xlfn.XLOOKUP(Cartera[[#This Row],[Nombre tercero]],Vendedor[Nombre],Vendedor[Vendedor],"",0,-1)</f>
        <v>JORGE PARDO</v>
      </c>
      <c r="Y712" s="204"/>
    </row>
    <row r="713" spans="1:25" ht="21" customHeight="1">
      <c r="A713" s="12" t="str">
        <f t="shared" si="29"/>
        <v>INFARTO SAS</v>
      </c>
      <c r="B713" s="199" t="s">
        <v>1210</v>
      </c>
      <c r="C713" s="200">
        <v>23082</v>
      </c>
      <c r="D713" s="54">
        <v>4</v>
      </c>
      <c r="E713" s="202">
        <v>46000.373981481483</v>
      </c>
      <c r="F713" s="202">
        <v>46020.373703703706</v>
      </c>
      <c r="G713" s="203">
        <v>16</v>
      </c>
      <c r="H713" s="203">
        <v>1362200</v>
      </c>
      <c r="I713" s="203">
        <v>1362200</v>
      </c>
      <c r="J713" s="203">
        <v>0</v>
      </c>
      <c r="K713" s="203">
        <v>0</v>
      </c>
      <c r="L713" s="203">
        <v>0</v>
      </c>
      <c r="M713" s="203">
        <v>1362200</v>
      </c>
      <c r="N713" s="203">
        <v>0</v>
      </c>
      <c r="O713" s="203">
        <v>0</v>
      </c>
      <c r="P713" s="191">
        <f>SUM(Cartera[[#This Row],[1_a_8]:[&gt;30]])</f>
        <v>1362200</v>
      </c>
      <c r="Q713" s="191">
        <f>+Cartera[[#This Row],[9_a_15]]+Cartera[[#This Row],[16_a_22]]+Cartera[[#This Row],[23_a_30]]</f>
        <v>1362200</v>
      </c>
      <c r="R713" s="191">
        <f>IF(Cartera[[#This Row],[Dias]]&gt;8,Cartera[[#This Row],[Total vencido]],0)</f>
        <v>1362200</v>
      </c>
      <c r="S713" s="191">
        <f>IF(Cartera[[#This Row],[Mas de 9]]&gt;0,Cartera[[#This Row],[Dias]],0)</f>
        <v>16</v>
      </c>
      <c r="T713" s="191">
        <f>IF(Cartera[[#This Row],[Dias]]&gt;99,Cartera[[#This Row],[Total vencido]],0)</f>
        <v>0</v>
      </c>
      <c r="U713" s="191">
        <f>IF(Cartera[[#This Row],[Mas de 100]]&gt;0,Cartera[[#This Row],[Dias]],0)</f>
        <v>0</v>
      </c>
      <c r="V713" s="191">
        <f>Cartera[[#This Row],[Vencimiento]]-Cartera[[#This Row],[Emision]]</f>
        <v>19.999722222222772</v>
      </c>
      <c r="W71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3" s="204" t="str">
        <f>_xlfn.XLOOKUP(Cartera[[#This Row],[Nombre tercero]],Vendedor[Nombre],Vendedor[Vendedor],"",0,-1)</f>
        <v>JORGE PARDO</v>
      </c>
      <c r="Y713" s="204"/>
    </row>
    <row r="714" spans="1:25" ht="21" customHeight="1">
      <c r="A714" s="12" t="str">
        <f t="shared" si="29"/>
        <v>INFARTO SAS</v>
      </c>
      <c r="B714" s="262" t="s">
        <v>1210</v>
      </c>
      <c r="C714" s="263">
        <v>23173</v>
      </c>
      <c r="D714" s="264">
        <v>4</v>
      </c>
      <c r="E714" s="281">
        <v>46003.303912037038</v>
      </c>
      <c r="F714" s="281">
        <v>46023.29755787037</v>
      </c>
      <c r="G714" s="282">
        <v>13</v>
      </c>
      <c r="H714" s="282">
        <v>2026400</v>
      </c>
      <c r="I714" s="282">
        <v>2026400</v>
      </c>
      <c r="J714" s="282">
        <v>0</v>
      </c>
      <c r="K714" s="282">
        <v>0</v>
      </c>
      <c r="L714" s="282">
        <v>2026400</v>
      </c>
      <c r="M714" s="282">
        <v>0</v>
      </c>
      <c r="N714" s="282">
        <v>0</v>
      </c>
      <c r="O714" s="282">
        <v>0</v>
      </c>
      <c r="P714" s="275">
        <f>SUM(Cartera[[#This Row],[1_a_8]:[&gt;30]])</f>
        <v>2026400</v>
      </c>
      <c r="Q714" s="275">
        <f>+Cartera[[#This Row],[9_a_15]]+Cartera[[#This Row],[16_a_22]]+Cartera[[#This Row],[23_a_30]]</f>
        <v>2026400</v>
      </c>
      <c r="R714" s="275">
        <f>IF(Cartera[[#This Row],[Dias]]&gt;8,Cartera[[#This Row],[Total vencido]],0)</f>
        <v>2026400</v>
      </c>
      <c r="S714" s="275">
        <f>IF(Cartera[[#This Row],[Mas de 9]]&gt;0,Cartera[[#This Row],[Dias]],0)</f>
        <v>13</v>
      </c>
      <c r="T714" s="275">
        <f>IF(Cartera[[#This Row],[Dias]]&gt;99,Cartera[[#This Row],[Total vencido]],0)</f>
        <v>0</v>
      </c>
      <c r="U714" s="275">
        <f>IF(Cartera[[#This Row],[Mas de 100]]&gt;0,Cartera[[#This Row],[Dias]],0)</f>
        <v>0</v>
      </c>
      <c r="V714" s="275">
        <f>Cartera[[#This Row],[Vencimiento]]-Cartera[[#This Row],[Emision]]</f>
        <v>19.993645833332266</v>
      </c>
      <c r="W714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4" s="204" t="str">
        <f>_xlfn.XLOOKUP(Cartera[[#This Row],[Nombre tercero]],Vendedor[Nombre],Vendedor[Vendedor],"",0,-1)</f>
        <v>JORGE PARDO</v>
      </c>
      <c r="Y714" s="204" t="s">
        <v>1564</v>
      </c>
    </row>
    <row r="715" spans="1:25" ht="21" customHeight="1">
      <c r="A715" s="12" t="str">
        <f t="shared" si="29"/>
        <v>INFARTO SAS</v>
      </c>
      <c r="B715" s="262" t="s">
        <v>1210</v>
      </c>
      <c r="C715" s="263">
        <v>23203</v>
      </c>
      <c r="D715" s="264">
        <v>0</v>
      </c>
      <c r="E715" s="265">
        <v>46004.247488425928</v>
      </c>
      <c r="F715" s="265">
        <v>46024.247291666667</v>
      </c>
      <c r="G715" s="264">
        <v>12</v>
      </c>
      <c r="H715" s="264">
        <v>182700</v>
      </c>
      <c r="I715" s="264">
        <v>182700</v>
      </c>
      <c r="J715" s="264">
        <v>0</v>
      </c>
      <c r="K715" s="264">
        <v>0</v>
      </c>
      <c r="L715" s="264">
        <v>182700</v>
      </c>
      <c r="M715" s="264">
        <v>0</v>
      </c>
      <c r="N715" s="264">
        <v>0</v>
      </c>
      <c r="O715" s="264">
        <v>0</v>
      </c>
      <c r="P715" s="266">
        <f>SUM(Cartera[[#This Row],[1_a_8]:[&gt;30]])</f>
        <v>182700</v>
      </c>
      <c r="Q715" s="266">
        <f>+Cartera[[#This Row],[9_a_15]]+Cartera[[#This Row],[16_a_22]]+Cartera[[#This Row],[23_a_30]]</f>
        <v>182700</v>
      </c>
      <c r="R715" s="266">
        <f>IF(Cartera[[#This Row],[Dias]]&gt;8,Cartera[[#This Row],[Total vencido]],0)</f>
        <v>182700</v>
      </c>
      <c r="S715" s="266">
        <f>IF(Cartera[[#This Row],[Mas de 9]]&gt;0,Cartera[[#This Row],[Dias]],0)</f>
        <v>12</v>
      </c>
      <c r="T715" s="266">
        <f>IF(Cartera[[#This Row],[Dias]]&gt;99,Cartera[[#This Row],[Total vencido]],0)</f>
        <v>0</v>
      </c>
      <c r="U715" s="266">
        <f>IF(Cartera[[#This Row],[Mas de 100]]&gt;0,Cartera[[#This Row],[Dias]],0)</f>
        <v>0</v>
      </c>
      <c r="V715" s="266">
        <f>Cartera[[#This Row],[Vencimiento]]-Cartera[[#This Row],[Emision]]</f>
        <v>19.999803240738402</v>
      </c>
      <c r="W715" s="268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5" s="204" t="str">
        <f>_xlfn.XLOOKUP(Cartera[[#This Row],[Nombre tercero]],Vendedor[Nombre],Vendedor[Vendedor],"",0,-1)</f>
        <v>JORGE PARDO</v>
      </c>
      <c r="Y715" s="204" t="s">
        <v>1564</v>
      </c>
    </row>
    <row r="716" spans="1:25" ht="21" customHeight="1">
      <c r="A716" s="12" t="str">
        <f t="shared" si="29"/>
        <v>INFARTO SAS</v>
      </c>
      <c r="B716" s="199" t="s">
        <v>1210</v>
      </c>
      <c r="C716" s="200">
        <v>23276</v>
      </c>
      <c r="D716" s="54">
        <v>0</v>
      </c>
      <c r="E716" s="198">
        <v>46007.293055555558</v>
      </c>
      <c r="F716" s="198">
        <v>46027.292916666665</v>
      </c>
      <c r="G716" s="54">
        <v>9</v>
      </c>
      <c r="H716" s="54">
        <v>203000</v>
      </c>
      <c r="I716" s="54">
        <v>203000</v>
      </c>
      <c r="J716" s="54">
        <v>0</v>
      </c>
      <c r="K716" s="54">
        <v>0</v>
      </c>
      <c r="L716" s="54">
        <v>203000</v>
      </c>
      <c r="M716" s="54">
        <v>0</v>
      </c>
      <c r="N716" s="54">
        <v>0</v>
      </c>
      <c r="O716" s="54">
        <v>0</v>
      </c>
      <c r="P716" s="30">
        <f>SUM(Cartera[[#This Row],[1_a_8]:[&gt;30]])</f>
        <v>203000</v>
      </c>
      <c r="Q716" s="30">
        <f>+Cartera[[#This Row],[9_a_15]]+Cartera[[#This Row],[16_a_22]]+Cartera[[#This Row],[23_a_30]]</f>
        <v>203000</v>
      </c>
      <c r="R716" s="30">
        <f>IF(Cartera[[#This Row],[Dias]]&gt;8,Cartera[[#This Row],[Total vencido]],0)</f>
        <v>203000</v>
      </c>
      <c r="S716" s="30">
        <f>IF(Cartera[[#This Row],[Mas de 9]]&gt;0,Cartera[[#This Row],[Dias]],0)</f>
        <v>9</v>
      </c>
      <c r="T716" s="30">
        <f>IF(Cartera[[#This Row],[Dias]]&gt;99,Cartera[[#This Row],[Total vencido]],0)</f>
        <v>0</v>
      </c>
      <c r="U716" s="30">
        <f>IF(Cartera[[#This Row],[Mas de 100]]&gt;0,Cartera[[#This Row],[Dias]],0)</f>
        <v>0</v>
      </c>
      <c r="V716" s="30">
        <f>Cartera[[#This Row],[Vencimiento]]-Cartera[[#This Row],[Emision]]</f>
        <v>19.999861111107748</v>
      </c>
      <c r="W71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6" s="205" t="str">
        <f>_xlfn.XLOOKUP(Cartera[[#This Row],[Nombre tercero]],Vendedor[Nombre],Vendedor[Vendedor],"",0,-1)</f>
        <v>JORGE PARDO</v>
      </c>
      <c r="Y716" s="204"/>
    </row>
    <row r="717" spans="1:25" ht="21" customHeight="1">
      <c r="A717" s="12" t="str">
        <f t="shared" si="29"/>
        <v>INFARTO SAS</v>
      </c>
      <c r="B717" s="199" t="s">
        <v>1210</v>
      </c>
      <c r="C717" s="200">
        <v>23372</v>
      </c>
      <c r="D717" s="54">
        <v>4</v>
      </c>
      <c r="E717" s="198">
        <v>46010.288101851853</v>
      </c>
      <c r="F717" s="198">
        <v>46030.287986111114</v>
      </c>
      <c r="G717" s="54">
        <v>6</v>
      </c>
      <c r="H717" s="54">
        <v>1329900</v>
      </c>
      <c r="I717" s="54">
        <v>1329900</v>
      </c>
      <c r="J717" s="54">
        <v>0</v>
      </c>
      <c r="K717" s="54">
        <v>1329900</v>
      </c>
      <c r="L717" s="54">
        <v>0</v>
      </c>
      <c r="M717" s="54">
        <v>0</v>
      </c>
      <c r="N717" s="54">
        <v>0</v>
      </c>
      <c r="O717" s="54">
        <v>0</v>
      </c>
      <c r="P717" s="30">
        <f>SUM(Cartera[[#This Row],[1_a_8]:[&gt;30]])</f>
        <v>1329900</v>
      </c>
      <c r="Q717" s="30">
        <f>+Cartera[[#This Row],[9_a_15]]+Cartera[[#This Row],[16_a_22]]+Cartera[[#This Row],[23_a_30]]</f>
        <v>0</v>
      </c>
      <c r="R717" s="30">
        <f>IF(Cartera[[#This Row],[Dias]]&gt;8,Cartera[[#This Row],[Total vencido]],0)</f>
        <v>0</v>
      </c>
      <c r="S717" s="30">
        <f>IF(Cartera[[#This Row],[Mas de 9]]&gt;0,Cartera[[#This Row],[Dias]],0)</f>
        <v>0</v>
      </c>
      <c r="T717" s="30">
        <f>IF(Cartera[[#This Row],[Dias]]&gt;99,Cartera[[#This Row],[Total vencido]],0)</f>
        <v>0</v>
      </c>
      <c r="U717" s="30">
        <f>IF(Cartera[[#This Row],[Mas de 100]]&gt;0,Cartera[[#This Row],[Dias]],0)</f>
        <v>0</v>
      </c>
      <c r="V717" s="31">
        <f>Cartera[[#This Row],[Vencimiento]]-Cartera[[#This Row],[Emision]]</f>
        <v>19.999884259261307</v>
      </c>
      <c r="W71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7" s="205" t="str">
        <f>_xlfn.XLOOKUP(Cartera[[#This Row],[Nombre tercero]],Vendedor[Nombre],Vendedor[Vendedor],"",0,-1)</f>
        <v>JORGE PARDO</v>
      </c>
      <c r="Y717" s="204"/>
    </row>
    <row r="718" spans="1:25" ht="21" customHeight="1">
      <c r="A718" s="12" t="str">
        <f t="shared" si="29"/>
        <v>INFARTO SAS</v>
      </c>
      <c r="B718" s="199" t="s">
        <v>1210</v>
      </c>
      <c r="C718" s="200">
        <v>23385</v>
      </c>
      <c r="D718" s="54">
        <v>0</v>
      </c>
      <c r="E718" s="198">
        <v>46010.317442129628</v>
      </c>
      <c r="F718" s="198">
        <v>46030.317337962966</v>
      </c>
      <c r="G718" s="54">
        <v>6</v>
      </c>
      <c r="H718" s="54">
        <v>116000</v>
      </c>
      <c r="I718" s="54">
        <v>116000</v>
      </c>
      <c r="J718" s="54">
        <v>0</v>
      </c>
      <c r="K718" s="54">
        <v>116000</v>
      </c>
      <c r="L718" s="54">
        <v>0</v>
      </c>
      <c r="M718" s="54">
        <v>0</v>
      </c>
      <c r="N718" s="54">
        <v>0</v>
      </c>
      <c r="O718" s="54">
        <v>0</v>
      </c>
      <c r="P718" s="30">
        <f>SUM(Cartera[[#This Row],[1_a_8]:[&gt;30]])</f>
        <v>116000</v>
      </c>
      <c r="Q718" s="30">
        <f>+Cartera[[#This Row],[9_a_15]]+Cartera[[#This Row],[16_a_22]]+Cartera[[#This Row],[23_a_30]]</f>
        <v>0</v>
      </c>
      <c r="R718" s="30">
        <f>IF(Cartera[[#This Row],[Dias]]&gt;8,Cartera[[#This Row],[Total vencido]],0)</f>
        <v>0</v>
      </c>
      <c r="S718" s="30">
        <f>IF(Cartera[[#This Row],[Mas de 9]]&gt;0,Cartera[[#This Row],[Dias]],0)</f>
        <v>0</v>
      </c>
      <c r="T718" s="30">
        <f>IF(Cartera[[#This Row],[Dias]]&gt;99,Cartera[[#This Row],[Total vencido]],0)</f>
        <v>0</v>
      </c>
      <c r="U718" s="30">
        <f>IF(Cartera[[#This Row],[Mas de 100]]&gt;0,Cartera[[#This Row],[Dias]],0)</f>
        <v>0</v>
      </c>
      <c r="V718" s="31">
        <f>Cartera[[#This Row],[Vencimiento]]-Cartera[[#This Row],[Emision]]</f>
        <v>19.999895833338087</v>
      </c>
      <c r="W71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8" s="205" t="str">
        <f>_xlfn.XLOOKUP(Cartera[[#This Row],[Nombre tercero]],Vendedor[Nombre],Vendedor[Vendedor],"",0,-1)</f>
        <v>JORGE PARDO</v>
      </c>
      <c r="Y718" s="204"/>
    </row>
    <row r="719" spans="1:25" ht="21" customHeight="1">
      <c r="A719" s="12" t="str">
        <f t="shared" si="29"/>
        <v>INFARTO SAS</v>
      </c>
      <c r="B719" s="199" t="s">
        <v>1210</v>
      </c>
      <c r="C719" s="200">
        <v>23479</v>
      </c>
      <c r="D719" s="54">
        <v>4</v>
      </c>
      <c r="E719" s="198">
        <v>46011.352488425924</v>
      </c>
      <c r="F719" s="198">
        <v>46031.352280092593</v>
      </c>
      <c r="G719" s="54">
        <v>5</v>
      </c>
      <c r="H719" s="54">
        <v>121800</v>
      </c>
      <c r="I719" s="54">
        <v>121800</v>
      </c>
      <c r="J719" s="54">
        <v>0</v>
      </c>
      <c r="K719" s="54">
        <v>121800</v>
      </c>
      <c r="L719" s="54">
        <v>0</v>
      </c>
      <c r="M719" s="54">
        <v>0</v>
      </c>
      <c r="N719" s="54">
        <v>0</v>
      </c>
      <c r="O719" s="54">
        <v>0</v>
      </c>
      <c r="P719" s="30">
        <f>SUM(Cartera[[#This Row],[1_a_8]:[&gt;30]])</f>
        <v>121800</v>
      </c>
      <c r="Q719" s="30">
        <f>+Cartera[[#This Row],[9_a_15]]+Cartera[[#This Row],[16_a_22]]+Cartera[[#This Row],[23_a_30]]</f>
        <v>0</v>
      </c>
      <c r="R719" s="30">
        <f>IF(Cartera[[#This Row],[Dias]]&gt;8,Cartera[[#This Row],[Total vencido]],0)</f>
        <v>0</v>
      </c>
      <c r="S719" s="30">
        <f>IF(Cartera[[#This Row],[Mas de 9]]&gt;0,Cartera[[#This Row],[Dias]],0)</f>
        <v>0</v>
      </c>
      <c r="T719" s="30">
        <f>IF(Cartera[[#This Row],[Dias]]&gt;99,Cartera[[#This Row],[Total vencido]],0)</f>
        <v>0</v>
      </c>
      <c r="U719" s="30">
        <f>IF(Cartera[[#This Row],[Mas de 100]]&gt;0,Cartera[[#This Row],[Dias]],0)</f>
        <v>0</v>
      </c>
      <c r="V719" s="30">
        <f>Cartera[[#This Row],[Vencimiento]]-Cartera[[#This Row],[Emision]]</f>
        <v>19.999791666668898</v>
      </c>
      <c r="W71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9" s="205" t="str">
        <f>_xlfn.XLOOKUP(Cartera[[#This Row],[Nombre tercero]],Vendedor[Nombre],Vendedor[Vendedor],"",0,-1)</f>
        <v>JORGE PARDO</v>
      </c>
      <c r="Y719" s="204"/>
    </row>
    <row r="720" spans="1:25" ht="21" customHeight="1">
      <c r="A720" s="12" t="str">
        <f t="shared" si="29"/>
        <v>INFARTO SAS</v>
      </c>
      <c r="B720" s="199" t="s">
        <v>1210</v>
      </c>
      <c r="C720" s="200">
        <v>23621</v>
      </c>
      <c r="D720" s="54">
        <v>4</v>
      </c>
      <c r="E720" s="198">
        <v>46017.277974537035</v>
      </c>
      <c r="F720" s="198">
        <v>46037.27783564815</v>
      </c>
      <c r="G720" s="54">
        <v>-1</v>
      </c>
      <c r="H720" s="54">
        <v>1828450</v>
      </c>
      <c r="I720" s="54">
        <v>1828450</v>
      </c>
      <c r="J720" s="54">
        <v>1828450</v>
      </c>
      <c r="K720" s="54">
        <v>0</v>
      </c>
      <c r="L720" s="54">
        <v>0</v>
      </c>
      <c r="M720" s="54">
        <v>0</v>
      </c>
      <c r="N720" s="54">
        <v>0</v>
      </c>
      <c r="O720" s="54">
        <v>0</v>
      </c>
      <c r="P720" s="191">
        <f>SUM(Cartera[[#This Row],[1_a_8]:[&gt;30]])</f>
        <v>0</v>
      </c>
      <c r="Q720" s="191">
        <f>+Cartera[[#This Row],[9_a_15]]+Cartera[[#This Row],[16_a_22]]+Cartera[[#This Row],[23_a_30]]</f>
        <v>0</v>
      </c>
      <c r="R720" s="191">
        <f>IF(Cartera[[#This Row],[Dias]]&gt;8,Cartera[[#This Row],[Total vencido]],0)</f>
        <v>0</v>
      </c>
      <c r="S720" s="191">
        <f>IF(Cartera[[#This Row],[Mas de 9]]&gt;0,Cartera[[#This Row],[Dias]],0)</f>
        <v>0</v>
      </c>
      <c r="T720" s="191">
        <f>IF(Cartera[[#This Row],[Dias]]&gt;99,Cartera[[#This Row],[Total vencido]],0)</f>
        <v>0</v>
      </c>
      <c r="U720" s="191">
        <f>IF(Cartera[[#This Row],[Mas de 100]]&gt;0,Cartera[[#This Row],[Dias]],0)</f>
        <v>0</v>
      </c>
      <c r="V720" s="191">
        <f>Cartera[[#This Row],[Vencimiento]]-Cartera[[#This Row],[Emision]]</f>
        <v>19.999861111115024</v>
      </c>
      <c r="W72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0" s="204" t="str">
        <f>_xlfn.XLOOKUP(Cartera[[#This Row],[Nombre tercero]],Vendedor[Nombre],Vendedor[Vendedor],"",0,-1)</f>
        <v>JORGE PARDO</v>
      </c>
      <c r="Y720" s="204"/>
    </row>
    <row r="721" spans="1:25" ht="21" customHeight="1">
      <c r="A721" s="12" t="str">
        <f t="shared" si="29"/>
        <v>INFARTO SAS</v>
      </c>
      <c r="B721" s="199" t="s">
        <v>1210</v>
      </c>
      <c r="C721" s="200">
        <v>23683</v>
      </c>
      <c r="D721" s="54">
        <v>0</v>
      </c>
      <c r="E721" s="198">
        <v>46018.337812500002</v>
      </c>
      <c r="F721" s="198">
        <v>46038.337719907409</v>
      </c>
      <c r="G721" s="54">
        <v>-2</v>
      </c>
      <c r="H721" s="54">
        <v>124700</v>
      </c>
      <c r="I721" s="54">
        <v>124700</v>
      </c>
      <c r="J721" s="54">
        <v>124700</v>
      </c>
      <c r="K721" s="54">
        <v>0</v>
      </c>
      <c r="L721" s="54">
        <v>0</v>
      </c>
      <c r="M721" s="54">
        <v>0</v>
      </c>
      <c r="N721" s="54">
        <v>0</v>
      </c>
      <c r="O721" s="54">
        <v>0</v>
      </c>
      <c r="P721" s="191">
        <f>SUM(Cartera[[#This Row],[1_a_8]:[&gt;30]])</f>
        <v>0</v>
      </c>
      <c r="Q721" s="191">
        <f>+Cartera[[#This Row],[9_a_15]]+Cartera[[#This Row],[16_a_22]]+Cartera[[#This Row],[23_a_30]]</f>
        <v>0</v>
      </c>
      <c r="R721" s="191">
        <f>IF(Cartera[[#This Row],[Dias]]&gt;8,Cartera[[#This Row],[Total vencido]],0)</f>
        <v>0</v>
      </c>
      <c r="S721" s="191">
        <f>IF(Cartera[[#This Row],[Mas de 9]]&gt;0,Cartera[[#This Row],[Dias]],0)</f>
        <v>0</v>
      </c>
      <c r="T721" s="191">
        <f>IF(Cartera[[#This Row],[Dias]]&gt;99,Cartera[[#This Row],[Total vencido]],0)</f>
        <v>0</v>
      </c>
      <c r="U721" s="191">
        <f>IF(Cartera[[#This Row],[Mas de 100]]&gt;0,Cartera[[#This Row],[Dias]],0)</f>
        <v>0</v>
      </c>
      <c r="V721" s="191">
        <f>Cartera[[#This Row],[Vencimiento]]-Cartera[[#This Row],[Emision]]</f>
        <v>19.999907407407591</v>
      </c>
      <c r="W72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1" s="204" t="str">
        <f>_xlfn.XLOOKUP(Cartera[[#This Row],[Nombre tercero]],Vendedor[Nombre],Vendedor[Vendedor],"",0,-1)</f>
        <v>JORGE PARDO</v>
      </c>
      <c r="Y721" s="204"/>
    </row>
    <row r="722" spans="1:25" ht="21" customHeight="1">
      <c r="A722" s="12" t="str">
        <f t="shared" si="29"/>
        <v>INFARTO SAS</v>
      </c>
      <c r="B722" s="199" t="s">
        <v>1210</v>
      </c>
      <c r="C722" s="200">
        <v>23755</v>
      </c>
      <c r="D722" s="54">
        <v>0</v>
      </c>
      <c r="E722" s="198">
        <v>46022.255497685182</v>
      </c>
      <c r="F722" s="198">
        <v>46042.255300925928</v>
      </c>
      <c r="G722" s="54">
        <v>-6</v>
      </c>
      <c r="H722" s="54">
        <v>182700</v>
      </c>
      <c r="I722" s="54">
        <v>182700</v>
      </c>
      <c r="J722" s="54">
        <v>182700</v>
      </c>
      <c r="K722" s="54">
        <v>0</v>
      </c>
      <c r="L722" s="54">
        <v>0</v>
      </c>
      <c r="M722" s="54">
        <v>0</v>
      </c>
      <c r="N722" s="54">
        <v>0</v>
      </c>
      <c r="O722" s="54">
        <v>0</v>
      </c>
      <c r="P722" s="191">
        <f>SUM(Cartera[[#This Row],[1_a_8]:[&gt;30]])</f>
        <v>0</v>
      </c>
      <c r="Q722" s="191">
        <f>+Cartera[[#This Row],[9_a_15]]+Cartera[[#This Row],[16_a_22]]+Cartera[[#This Row],[23_a_30]]</f>
        <v>0</v>
      </c>
      <c r="R722" s="191">
        <f>IF(Cartera[[#This Row],[Dias]]&gt;8,Cartera[[#This Row],[Total vencido]],0)</f>
        <v>0</v>
      </c>
      <c r="S722" s="191">
        <f>IF(Cartera[[#This Row],[Mas de 9]]&gt;0,Cartera[[#This Row],[Dias]],0)</f>
        <v>0</v>
      </c>
      <c r="T722" s="191">
        <f>IF(Cartera[[#This Row],[Dias]]&gt;99,Cartera[[#This Row],[Total vencido]],0)</f>
        <v>0</v>
      </c>
      <c r="U722" s="191">
        <f>IF(Cartera[[#This Row],[Mas de 100]]&gt;0,Cartera[[#This Row],[Dias]],0)</f>
        <v>0</v>
      </c>
      <c r="V722" s="191">
        <f>Cartera[[#This Row],[Vencimiento]]-Cartera[[#This Row],[Emision]]</f>
        <v>19.999803240745678</v>
      </c>
      <c r="W72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2" s="204" t="str">
        <f>_xlfn.XLOOKUP(Cartera[[#This Row],[Nombre tercero]],Vendedor[Nombre],Vendedor[Vendedor],"",0,-1)</f>
        <v>JORGE PARDO</v>
      </c>
      <c r="Y722" s="204"/>
    </row>
    <row r="723" spans="1:25" ht="21" customHeight="1">
      <c r="A723" s="261" t="s">
        <v>171</v>
      </c>
      <c r="B723" s="262" t="s">
        <v>1208</v>
      </c>
      <c r="C723" s="263">
        <v>8426</v>
      </c>
      <c r="D723" s="264">
        <v>1</v>
      </c>
      <c r="E723" s="281">
        <v>45626.476273148146</v>
      </c>
      <c r="F723" s="281">
        <v>45634.476273148146</v>
      </c>
      <c r="G723" s="282">
        <v>402</v>
      </c>
      <c r="H723" s="282">
        <v>1715000</v>
      </c>
      <c r="I723" s="282">
        <v>1715000</v>
      </c>
      <c r="J723" s="282">
        <v>0</v>
      </c>
      <c r="K723" s="282">
        <v>0</v>
      </c>
      <c r="L723" s="282">
        <v>0</v>
      </c>
      <c r="M723" s="282">
        <v>0</v>
      </c>
      <c r="N723" s="282">
        <v>0</v>
      </c>
      <c r="O723" s="282">
        <v>1715000</v>
      </c>
      <c r="P723" s="275">
        <f>SUM(Cartera[[#This Row],[1_a_8]:[&gt;30]])</f>
        <v>1715000</v>
      </c>
      <c r="Q723" s="275">
        <f>+Cartera[[#This Row],[9_a_15]]+Cartera[[#This Row],[16_a_22]]+Cartera[[#This Row],[23_a_30]]</f>
        <v>0</v>
      </c>
      <c r="R723" s="275">
        <f>IF(Cartera[[#This Row],[Dias]]&gt;8,Cartera[[#This Row],[Total vencido]],0)</f>
        <v>1715000</v>
      </c>
      <c r="S723" s="275">
        <f>IF(Cartera[[#This Row],[Mas de 9]]&gt;0,Cartera[[#This Row],[Dias]],0)</f>
        <v>402</v>
      </c>
      <c r="T723" s="275">
        <f>IF(Cartera[[#This Row],[Dias]]&gt;99,Cartera[[#This Row],[Total vencido]],0)</f>
        <v>1715000</v>
      </c>
      <c r="U723" s="275">
        <f>IF(Cartera[[#This Row],[Mas de 100]]&gt;0,Cartera[[#This Row],[Dias]],0)</f>
        <v>402</v>
      </c>
      <c r="V723" s="275">
        <f>Cartera[[#This Row],[Vencimiento]]-Cartera[[#This Row],[Emision]]</f>
        <v>8</v>
      </c>
      <c r="W723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3" s="204" t="str">
        <f>_xlfn.XLOOKUP(Cartera[[#This Row],[Nombre tercero]],Vendedor[Nombre],Vendedor[Vendedor],"",0,-1)</f>
        <v>ANGELA SILVESTRE</v>
      </c>
      <c r="Y723" s="204" t="s">
        <v>1564</v>
      </c>
    </row>
    <row r="724" spans="1:25" ht="21" customHeight="1">
      <c r="A724" s="12" t="str">
        <f t="shared" ref="A724:A732" si="30">+A723</f>
        <v>INVERSIONES AGROPECUARIAS VIVAS SAS</v>
      </c>
      <c r="B724" s="199" t="s">
        <v>1208</v>
      </c>
      <c r="C724" s="200">
        <v>8483</v>
      </c>
      <c r="D724" s="54">
        <v>1</v>
      </c>
      <c r="E724" s="202">
        <v>45629.457268518519</v>
      </c>
      <c r="F724" s="202">
        <v>45637.457268518519</v>
      </c>
      <c r="G724" s="203">
        <v>399</v>
      </c>
      <c r="H724" s="203">
        <v>600600</v>
      </c>
      <c r="I724" s="203">
        <v>590100</v>
      </c>
      <c r="J724" s="203">
        <v>0</v>
      </c>
      <c r="K724" s="203">
        <v>0</v>
      </c>
      <c r="L724" s="203">
        <v>0</v>
      </c>
      <c r="M724" s="203">
        <v>0</v>
      </c>
      <c r="N724" s="203">
        <v>0</v>
      </c>
      <c r="O724" s="203">
        <v>590100</v>
      </c>
      <c r="P724" s="191">
        <f>SUM(Cartera[[#This Row],[1_a_8]:[&gt;30]])</f>
        <v>590100</v>
      </c>
      <c r="Q724" s="191">
        <f>+Cartera[[#This Row],[9_a_15]]+Cartera[[#This Row],[16_a_22]]+Cartera[[#This Row],[23_a_30]]</f>
        <v>0</v>
      </c>
      <c r="R724" s="191">
        <f>IF(Cartera[[#This Row],[Dias]]&gt;8,Cartera[[#This Row],[Total vencido]],0)</f>
        <v>590100</v>
      </c>
      <c r="S724" s="191">
        <f>IF(Cartera[[#This Row],[Mas de 9]]&gt;0,Cartera[[#This Row],[Dias]],0)</f>
        <v>399</v>
      </c>
      <c r="T724" s="191">
        <f>IF(Cartera[[#This Row],[Dias]]&gt;99,Cartera[[#This Row],[Total vencido]],0)</f>
        <v>590100</v>
      </c>
      <c r="U724" s="191">
        <f>IF(Cartera[[#This Row],[Mas de 100]]&gt;0,Cartera[[#This Row],[Dias]],0)</f>
        <v>399</v>
      </c>
      <c r="V724" s="191">
        <f>Cartera[[#This Row],[Vencimiento]]-Cartera[[#This Row],[Emision]]</f>
        <v>8</v>
      </c>
      <c r="W7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4" s="204" t="str">
        <f>_xlfn.XLOOKUP(Cartera[[#This Row],[Nombre tercero]],Vendedor[Nombre],Vendedor[Vendedor],"",0,-1)</f>
        <v>ANGELA SILVESTRE</v>
      </c>
      <c r="Y724" s="204"/>
    </row>
    <row r="725" spans="1:25" ht="21" customHeight="1">
      <c r="A725" s="12" t="str">
        <f t="shared" si="30"/>
        <v>INVERSIONES AGROPECUARIAS VIVAS SAS</v>
      </c>
      <c r="B725" s="199" t="s">
        <v>1208</v>
      </c>
      <c r="C725" s="200">
        <v>8506</v>
      </c>
      <c r="D725" s="54">
        <v>1</v>
      </c>
      <c r="E725" s="202">
        <v>45630.400266203702</v>
      </c>
      <c r="F725" s="202">
        <v>45638.400266203702</v>
      </c>
      <c r="G725" s="203">
        <v>398</v>
      </c>
      <c r="H725" s="203">
        <v>497000</v>
      </c>
      <c r="I725" s="203">
        <v>497000</v>
      </c>
      <c r="J725" s="203">
        <v>0</v>
      </c>
      <c r="K725" s="203">
        <v>0</v>
      </c>
      <c r="L725" s="203">
        <v>0</v>
      </c>
      <c r="M725" s="203">
        <v>0</v>
      </c>
      <c r="N725" s="203">
        <v>0</v>
      </c>
      <c r="O725" s="203">
        <v>497000</v>
      </c>
      <c r="P725" s="191">
        <f>SUM(Cartera[[#This Row],[1_a_8]:[&gt;30]])</f>
        <v>497000</v>
      </c>
      <c r="Q725" s="191">
        <f>+Cartera[[#This Row],[9_a_15]]+Cartera[[#This Row],[16_a_22]]+Cartera[[#This Row],[23_a_30]]</f>
        <v>0</v>
      </c>
      <c r="R725" s="191">
        <f>IF(Cartera[[#This Row],[Dias]]&gt;8,Cartera[[#This Row],[Total vencido]],0)</f>
        <v>497000</v>
      </c>
      <c r="S725" s="191">
        <f>IF(Cartera[[#This Row],[Mas de 9]]&gt;0,Cartera[[#This Row],[Dias]],0)</f>
        <v>398</v>
      </c>
      <c r="T725" s="191">
        <f>IF(Cartera[[#This Row],[Dias]]&gt;99,Cartera[[#This Row],[Total vencido]],0)</f>
        <v>497000</v>
      </c>
      <c r="U725" s="191">
        <f>IF(Cartera[[#This Row],[Mas de 100]]&gt;0,Cartera[[#This Row],[Dias]],0)</f>
        <v>398</v>
      </c>
      <c r="V725" s="191">
        <f>Cartera[[#This Row],[Vencimiento]]-Cartera[[#This Row],[Emision]]</f>
        <v>8</v>
      </c>
      <c r="W72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5" s="204" t="str">
        <f>_xlfn.XLOOKUP(Cartera[[#This Row],[Nombre tercero]],Vendedor[Nombre],Vendedor[Vendedor],"",0,-1)</f>
        <v>ANGELA SILVESTRE</v>
      </c>
      <c r="Y725" s="204"/>
    </row>
    <row r="726" spans="1:25" ht="21" customHeight="1">
      <c r="A726" s="12" t="str">
        <f t="shared" si="30"/>
        <v>INVERSIONES AGROPECUARIAS VIVAS SAS</v>
      </c>
      <c r="B726" s="199" t="s">
        <v>1208</v>
      </c>
      <c r="C726" s="200">
        <v>8850</v>
      </c>
      <c r="D726" s="54">
        <v>1</v>
      </c>
      <c r="E726" s="202">
        <v>45643.366273148145</v>
      </c>
      <c r="F726" s="202">
        <v>45651.366273148145</v>
      </c>
      <c r="G726" s="203">
        <v>385</v>
      </c>
      <c r="H726" s="203">
        <v>742000</v>
      </c>
      <c r="I726" s="203">
        <v>655180</v>
      </c>
      <c r="J726" s="203">
        <v>0</v>
      </c>
      <c r="K726" s="203">
        <v>0</v>
      </c>
      <c r="L726" s="203">
        <v>0</v>
      </c>
      <c r="M726" s="203">
        <v>0</v>
      </c>
      <c r="N726" s="203">
        <v>0</v>
      </c>
      <c r="O726" s="203">
        <v>655180</v>
      </c>
      <c r="P726" s="191">
        <f>SUM(Cartera[[#This Row],[1_a_8]:[&gt;30]])</f>
        <v>655180</v>
      </c>
      <c r="Q726" s="191">
        <f>+Cartera[[#This Row],[9_a_15]]+Cartera[[#This Row],[16_a_22]]+Cartera[[#This Row],[23_a_30]]</f>
        <v>0</v>
      </c>
      <c r="R726" s="191">
        <f>IF(Cartera[[#This Row],[Dias]]&gt;8,Cartera[[#This Row],[Total vencido]],0)</f>
        <v>655180</v>
      </c>
      <c r="S726" s="191">
        <f>IF(Cartera[[#This Row],[Mas de 9]]&gt;0,Cartera[[#This Row],[Dias]],0)</f>
        <v>385</v>
      </c>
      <c r="T726" s="191">
        <f>IF(Cartera[[#This Row],[Dias]]&gt;99,Cartera[[#This Row],[Total vencido]],0)</f>
        <v>655180</v>
      </c>
      <c r="U726" s="191">
        <f>IF(Cartera[[#This Row],[Mas de 100]]&gt;0,Cartera[[#This Row],[Dias]],0)</f>
        <v>385</v>
      </c>
      <c r="V726" s="191">
        <f>Cartera[[#This Row],[Vencimiento]]-Cartera[[#This Row],[Emision]]</f>
        <v>8</v>
      </c>
      <c r="W7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6" s="204" t="str">
        <f>_xlfn.XLOOKUP(Cartera[[#This Row],[Nombre tercero]],Vendedor[Nombre],Vendedor[Vendedor],"",0,-1)</f>
        <v>ANGELA SILVESTRE</v>
      </c>
      <c r="Y726" s="204"/>
    </row>
    <row r="727" spans="1:25" ht="21" customHeight="1">
      <c r="A727" s="12" t="str">
        <f t="shared" si="30"/>
        <v>INVERSIONES AGROPECUARIAS VIVAS SAS</v>
      </c>
      <c r="B727" s="222" t="s">
        <v>1208</v>
      </c>
      <c r="C727" s="223">
        <v>8963</v>
      </c>
      <c r="D727" s="224">
        <v>1</v>
      </c>
      <c r="E727" s="225">
        <v>45646.524062500001</v>
      </c>
      <c r="F727" s="225">
        <v>45654.524062500001</v>
      </c>
      <c r="G727" s="226">
        <v>382</v>
      </c>
      <c r="H727" s="226">
        <v>587300</v>
      </c>
      <c r="I727" s="226">
        <v>587300</v>
      </c>
      <c r="J727" s="226">
        <v>0</v>
      </c>
      <c r="K727" s="226">
        <v>0</v>
      </c>
      <c r="L727" s="226">
        <v>0</v>
      </c>
      <c r="M727" s="226">
        <v>0</v>
      </c>
      <c r="N727" s="226">
        <v>0</v>
      </c>
      <c r="O727" s="226">
        <v>587300</v>
      </c>
      <c r="P727" s="191">
        <f>SUM(Cartera[[#This Row],[1_a_8]:[&gt;30]])</f>
        <v>587300</v>
      </c>
      <c r="Q727" s="191">
        <f>+Cartera[[#This Row],[9_a_15]]+Cartera[[#This Row],[16_a_22]]+Cartera[[#This Row],[23_a_30]]</f>
        <v>0</v>
      </c>
      <c r="R727" s="191">
        <f>IF(Cartera[[#This Row],[Dias]]&gt;8,Cartera[[#This Row],[Total vencido]],0)</f>
        <v>587300</v>
      </c>
      <c r="S727" s="191">
        <f>IF(Cartera[[#This Row],[Mas de 9]]&gt;0,Cartera[[#This Row],[Dias]],0)</f>
        <v>382</v>
      </c>
      <c r="T727" s="191">
        <f>IF(Cartera[[#This Row],[Dias]]&gt;99,Cartera[[#This Row],[Total vencido]],0)</f>
        <v>587300</v>
      </c>
      <c r="U727" s="191">
        <f>IF(Cartera[[#This Row],[Mas de 100]]&gt;0,Cartera[[#This Row],[Dias]],0)</f>
        <v>382</v>
      </c>
      <c r="V727" s="191">
        <f>Cartera[[#This Row],[Vencimiento]]-Cartera[[#This Row],[Emision]]</f>
        <v>8</v>
      </c>
      <c r="W7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7" s="204" t="str">
        <f>_xlfn.XLOOKUP(Cartera[[#This Row],[Nombre tercero]],Vendedor[Nombre],Vendedor[Vendedor],"",0,-1)</f>
        <v>ANGELA SILVESTRE</v>
      </c>
      <c r="Y727" s="204"/>
    </row>
    <row r="728" spans="1:25" ht="21" customHeight="1">
      <c r="A728" s="12" t="str">
        <f t="shared" si="30"/>
        <v>INVERSIONES AGROPECUARIAS VIVAS SAS</v>
      </c>
      <c r="B728" s="222" t="s">
        <v>1208</v>
      </c>
      <c r="C728" s="223">
        <v>9006</v>
      </c>
      <c r="D728" s="224">
        <v>1</v>
      </c>
      <c r="E728" s="225">
        <v>45647.487696759257</v>
      </c>
      <c r="F728" s="225">
        <v>45655.487696759257</v>
      </c>
      <c r="G728" s="226">
        <v>381</v>
      </c>
      <c r="H728" s="226">
        <v>1191400</v>
      </c>
      <c r="I728" s="226">
        <v>1191400</v>
      </c>
      <c r="J728" s="226">
        <v>0</v>
      </c>
      <c r="K728" s="226">
        <v>0</v>
      </c>
      <c r="L728" s="226">
        <v>0</v>
      </c>
      <c r="M728" s="226">
        <v>0</v>
      </c>
      <c r="N728" s="226">
        <v>0</v>
      </c>
      <c r="O728" s="226">
        <v>1191400</v>
      </c>
      <c r="P728" s="191">
        <f>SUM(Cartera[[#This Row],[1_a_8]:[&gt;30]])</f>
        <v>1191400</v>
      </c>
      <c r="Q728" s="191">
        <f>+Cartera[[#This Row],[9_a_15]]+Cartera[[#This Row],[16_a_22]]+Cartera[[#This Row],[23_a_30]]</f>
        <v>0</v>
      </c>
      <c r="R728" s="191">
        <f>IF(Cartera[[#This Row],[Dias]]&gt;8,Cartera[[#This Row],[Total vencido]],0)</f>
        <v>1191400</v>
      </c>
      <c r="S728" s="191">
        <f>IF(Cartera[[#This Row],[Mas de 9]]&gt;0,Cartera[[#This Row],[Dias]],0)</f>
        <v>381</v>
      </c>
      <c r="T728" s="191">
        <f>IF(Cartera[[#This Row],[Dias]]&gt;99,Cartera[[#This Row],[Total vencido]],0)</f>
        <v>1191400</v>
      </c>
      <c r="U728" s="191">
        <f>IF(Cartera[[#This Row],[Mas de 100]]&gt;0,Cartera[[#This Row],[Dias]],0)</f>
        <v>381</v>
      </c>
      <c r="V728" s="191">
        <f>Cartera[[#This Row],[Vencimiento]]-Cartera[[#This Row],[Emision]]</f>
        <v>8</v>
      </c>
      <c r="W72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8" s="204" t="str">
        <f>_xlfn.XLOOKUP(Cartera[[#This Row],[Nombre tercero]],Vendedor[Nombre],Vendedor[Vendedor],"",0,-1)</f>
        <v>ANGELA SILVESTRE</v>
      </c>
      <c r="Y728" s="204"/>
    </row>
    <row r="729" spans="1:25" ht="21" customHeight="1">
      <c r="A729" s="12" t="str">
        <f t="shared" si="30"/>
        <v>INVERSIONES AGROPECUARIAS VIVAS SAS</v>
      </c>
      <c r="B729" s="222" t="s">
        <v>1208</v>
      </c>
      <c r="C729" s="223">
        <v>9030</v>
      </c>
      <c r="D729" s="224">
        <v>1</v>
      </c>
      <c r="E729" s="225">
        <v>45649.42800925926</v>
      </c>
      <c r="F729" s="225">
        <v>45657.42800925926</v>
      </c>
      <c r="G729" s="226">
        <v>379</v>
      </c>
      <c r="H729" s="226">
        <v>1026900</v>
      </c>
      <c r="I729" s="226">
        <v>1026900</v>
      </c>
      <c r="J729" s="226">
        <v>0</v>
      </c>
      <c r="K729" s="226">
        <v>0</v>
      </c>
      <c r="L729" s="226">
        <v>0</v>
      </c>
      <c r="M729" s="226">
        <v>0</v>
      </c>
      <c r="N729" s="226">
        <v>0</v>
      </c>
      <c r="O729" s="226">
        <v>1026900</v>
      </c>
      <c r="P729" s="191">
        <f>SUM(Cartera[[#This Row],[1_a_8]:[&gt;30]])</f>
        <v>1026900</v>
      </c>
      <c r="Q729" s="191">
        <f>+Cartera[[#This Row],[9_a_15]]+Cartera[[#This Row],[16_a_22]]+Cartera[[#This Row],[23_a_30]]</f>
        <v>0</v>
      </c>
      <c r="R729" s="191">
        <f>IF(Cartera[[#This Row],[Dias]]&gt;8,Cartera[[#This Row],[Total vencido]],0)</f>
        <v>1026900</v>
      </c>
      <c r="S729" s="191">
        <f>IF(Cartera[[#This Row],[Mas de 9]]&gt;0,Cartera[[#This Row],[Dias]],0)</f>
        <v>379</v>
      </c>
      <c r="T729" s="191">
        <f>IF(Cartera[[#This Row],[Dias]]&gt;99,Cartera[[#This Row],[Total vencido]],0)</f>
        <v>1026900</v>
      </c>
      <c r="U729" s="191">
        <f>IF(Cartera[[#This Row],[Mas de 100]]&gt;0,Cartera[[#This Row],[Dias]],0)</f>
        <v>379</v>
      </c>
      <c r="V729" s="191">
        <f>Cartera[[#This Row],[Vencimiento]]-Cartera[[#This Row],[Emision]]</f>
        <v>8</v>
      </c>
      <c r="W72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9" s="204" t="str">
        <f>_xlfn.XLOOKUP(Cartera[[#This Row],[Nombre tercero]],Vendedor[Nombre],Vendedor[Vendedor],"",0,-1)</f>
        <v>ANGELA SILVESTRE</v>
      </c>
      <c r="Y729" s="204"/>
    </row>
    <row r="730" spans="1:25" ht="21" customHeight="1">
      <c r="A730" s="12" t="str">
        <f t="shared" si="30"/>
        <v>INVERSIONES AGROPECUARIAS VIVAS SAS</v>
      </c>
      <c r="B730" s="199" t="s">
        <v>1208</v>
      </c>
      <c r="C730" s="200">
        <v>9074</v>
      </c>
      <c r="D730" s="54">
        <v>1</v>
      </c>
      <c r="E730" s="202">
        <v>45650.374120370368</v>
      </c>
      <c r="F730" s="202">
        <v>45658.374120370368</v>
      </c>
      <c r="G730" s="203">
        <v>378</v>
      </c>
      <c r="H730" s="203">
        <v>733250</v>
      </c>
      <c r="I730" s="203">
        <v>733250</v>
      </c>
      <c r="J730" s="203">
        <v>0</v>
      </c>
      <c r="K730" s="203">
        <v>0</v>
      </c>
      <c r="L730" s="203">
        <v>0</v>
      </c>
      <c r="M730" s="203">
        <v>0</v>
      </c>
      <c r="N730" s="203">
        <v>0</v>
      </c>
      <c r="O730" s="203">
        <v>733250</v>
      </c>
      <c r="P730" s="191">
        <f>SUM(Cartera[[#This Row],[1_a_8]:[&gt;30]])</f>
        <v>733250</v>
      </c>
      <c r="Q730" s="191">
        <f>+Cartera[[#This Row],[9_a_15]]+Cartera[[#This Row],[16_a_22]]+Cartera[[#This Row],[23_a_30]]</f>
        <v>0</v>
      </c>
      <c r="R730" s="191">
        <f>IF(Cartera[[#This Row],[Dias]]&gt;8,Cartera[[#This Row],[Total vencido]],0)</f>
        <v>733250</v>
      </c>
      <c r="S730" s="191">
        <f>IF(Cartera[[#This Row],[Mas de 9]]&gt;0,Cartera[[#This Row],[Dias]],0)</f>
        <v>378</v>
      </c>
      <c r="T730" s="191">
        <f>IF(Cartera[[#This Row],[Dias]]&gt;99,Cartera[[#This Row],[Total vencido]],0)</f>
        <v>733250</v>
      </c>
      <c r="U730" s="191">
        <f>IF(Cartera[[#This Row],[Mas de 100]]&gt;0,Cartera[[#This Row],[Dias]],0)</f>
        <v>378</v>
      </c>
      <c r="V730" s="191">
        <f>Cartera[[#This Row],[Vencimiento]]-Cartera[[#This Row],[Emision]]</f>
        <v>8</v>
      </c>
      <c r="W73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0" s="204" t="str">
        <f>_xlfn.XLOOKUP(Cartera[[#This Row],[Nombre tercero]],Vendedor[Nombre],Vendedor[Vendedor],"",0,-1)</f>
        <v>ANGELA SILVESTRE</v>
      </c>
      <c r="Y730" s="204"/>
    </row>
    <row r="731" spans="1:25" ht="21" customHeight="1">
      <c r="A731" s="12" t="str">
        <f t="shared" si="30"/>
        <v>INVERSIONES AGROPECUARIAS VIVAS SAS</v>
      </c>
      <c r="B731" s="199" t="s">
        <v>1208</v>
      </c>
      <c r="C731" s="200">
        <v>9768</v>
      </c>
      <c r="D731" s="54">
        <v>1</v>
      </c>
      <c r="E731" s="202">
        <v>45682.420324074075</v>
      </c>
      <c r="F731" s="202">
        <v>45690.420324074075</v>
      </c>
      <c r="G731" s="203">
        <v>346</v>
      </c>
      <c r="H731" s="203">
        <v>999600</v>
      </c>
      <c r="I731" s="203">
        <v>999600</v>
      </c>
      <c r="J731" s="203">
        <v>0</v>
      </c>
      <c r="K731" s="203">
        <v>0</v>
      </c>
      <c r="L731" s="203">
        <v>0</v>
      </c>
      <c r="M731" s="203">
        <v>0</v>
      </c>
      <c r="N731" s="203">
        <v>0</v>
      </c>
      <c r="O731" s="203">
        <v>999600</v>
      </c>
      <c r="P731" s="191">
        <f>SUM(Cartera[[#This Row],[1_a_8]:[&gt;30]])</f>
        <v>999600</v>
      </c>
      <c r="Q731" s="191">
        <f>+Cartera[[#This Row],[9_a_15]]+Cartera[[#This Row],[16_a_22]]+Cartera[[#This Row],[23_a_30]]</f>
        <v>0</v>
      </c>
      <c r="R731" s="191">
        <f>IF(Cartera[[#This Row],[Dias]]&gt;8,Cartera[[#This Row],[Total vencido]],0)</f>
        <v>999600</v>
      </c>
      <c r="S731" s="191">
        <f>IF(Cartera[[#This Row],[Mas de 9]]&gt;0,Cartera[[#This Row],[Dias]],0)</f>
        <v>346</v>
      </c>
      <c r="T731" s="191">
        <f>IF(Cartera[[#This Row],[Dias]]&gt;99,Cartera[[#This Row],[Total vencido]],0)</f>
        <v>999600</v>
      </c>
      <c r="U731" s="191">
        <f>IF(Cartera[[#This Row],[Mas de 100]]&gt;0,Cartera[[#This Row],[Dias]],0)</f>
        <v>346</v>
      </c>
      <c r="V731" s="191">
        <f>Cartera[[#This Row],[Vencimiento]]-Cartera[[#This Row],[Emision]]</f>
        <v>8</v>
      </c>
      <c r="W7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1" s="204" t="str">
        <f>_xlfn.XLOOKUP(Cartera[[#This Row],[Nombre tercero]],Vendedor[Nombre],Vendedor[Vendedor],"",0,-1)</f>
        <v>ANGELA SILVESTRE</v>
      </c>
      <c r="Y731" s="204"/>
    </row>
    <row r="732" spans="1:25" ht="21" customHeight="1">
      <c r="A732" s="12" t="str">
        <f t="shared" si="30"/>
        <v>INVERSIONES AGROPECUARIAS VIVAS SAS</v>
      </c>
      <c r="B732" s="199" t="s">
        <v>1208</v>
      </c>
      <c r="C732" s="200">
        <v>9832</v>
      </c>
      <c r="D732" s="54">
        <v>1</v>
      </c>
      <c r="E732" s="198">
        <v>45685.403356481482</v>
      </c>
      <c r="F732" s="198">
        <v>45693.403356481482</v>
      </c>
      <c r="G732" s="54">
        <v>343</v>
      </c>
      <c r="H732" s="54">
        <v>1401400</v>
      </c>
      <c r="I732" s="54">
        <v>1401400</v>
      </c>
      <c r="J732" s="54">
        <v>0</v>
      </c>
      <c r="K732" s="54">
        <v>0</v>
      </c>
      <c r="L732" s="54">
        <v>0</v>
      </c>
      <c r="M732" s="54">
        <v>0</v>
      </c>
      <c r="N732" s="54">
        <v>0</v>
      </c>
      <c r="O732" s="54">
        <v>1401400</v>
      </c>
      <c r="P732" s="30">
        <f>SUM(Cartera[[#This Row],[1_a_8]:[&gt;30]])</f>
        <v>1401400</v>
      </c>
      <c r="Q732" s="30">
        <f>+Cartera[[#This Row],[9_a_15]]+Cartera[[#This Row],[16_a_22]]+Cartera[[#This Row],[23_a_30]]</f>
        <v>0</v>
      </c>
      <c r="R732" s="30">
        <f>IF(Cartera[[#This Row],[Dias]]&gt;8,Cartera[[#This Row],[Total vencido]],0)</f>
        <v>1401400</v>
      </c>
      <c r="S732" s="30">
        <f>IF(Cartera[[#This Row],[Mas de 9]]&gt;0,Cartera[[#This Row],[Dias]],0)</f>
        <v>343</v>
      </c>
      <c r="T732" s="30">
        <f>IF(Cartera[[#This Row],[Dias]]&gt;99,Cartera[[#This Row],[Total vencido]],0)</f>
        <v>1401400</v>
      </c>
      <c r="U732" s="30">
        <f>IF(Cartera[[#This Row],[Mas de 100]]&gt;0,Cartera[[#This Row],[Dias]],0)</f>
        <v>343</v>
      </c>
      <c r="V732" s="31">
        <f>Cartera[[#This Row],[Vencimiento]]-Cartera[[#This Row],[Emision]]</f>
        <v>8</v>
      </c>
      <c r="W73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2" s="205" t="str">
        <f>_xlfn.XLOOKUP(Cartera[[#This Row],[Nombre tercero]],Vendedor[Nombre],Vendedor[Vendedor],"",0,-1)</f>
        <v>ANGELA SILVESTRE</v>
      </c>
      <c r="Y732" s="204"/>
    </row>
    <row r="733" spans="1:25" ht="21" customHeight="1">
      <c r="A733" s="12" t="s">
        <v>149</v>
      </c>
      <c r="B733" s="199" t="s">
        <v>1208</v>
      </c>
      <c r="C733" s="200">
        <v>18912</v>
      </c>
      <c r="D733" s="54">
        <v>0</v>
      </c>
      <c r="E733" s="198">
        <v>46017.510636574072</v>
      </c>
      <c r="F733" s="198">
        <v>46025.496990740743</v>
      </c>
      <c r="G733" s="54">
        <v>11</v>
      </c>
      <c r="H733" s="54">
        <v>16336080</v>
      </c>
      <c r="I733" s="54">
        <v>246240</v>
      </c>
      <c r="J733" s="54">
        <v>0</v>
      </c>
      <c r="K733" s="54">
        <v>0</v>
      </c>
      <c r="L733" s="54">
        <v>246240</v>
      </c>
      <c r="M733" s="54">
        <v>0</v>
      </c>
      <c r="N733" s="54">
        <v>0</v>
      </c>
      <c r="O733" s="54">
        <v>0</v>
      </c>
      <c r="P733" s="30">
        <f>SUM(Cartera[[#This Row],[1_a_8]:[&gt;30]])</f>
        <v>246240</v>
      </c>
      <c r="Q733" s="30">
        <f>+Cartera[[#This Row],[9_a_15]]+Cartera[[#This Row],[16_a_22]]+Cartera[[#This Row],[23_a_30]]</f>
        <v>246240</v>
      </c>
      <c r="R733" s="30">
        <f>IF(Cartera[[#This Row],[Dias]]&gt;8,Cartera[[#This Row],[Total vencido]],0)</f>
        <v>246240</v>
      </c>
      <c r="S733" s="30">
        <f>IF(Cartera[[#This Row],[Mas de 9]]&gt;0,Cartera[[#This Row],[Dias]],0)</f>
        <v>11</v>
      </c>
      <c r="T733" s="30">
        <f>IF(Cartera[[#This Row],[Dias]]&gt;99,Cartera[[#This Row],[Total vencido]],0)</f>
        <v>0</v>
      </c>
      <c r="U733" s="30">
        <f>IF(Cartera[[#This Row],[Mas de 100]]&gt;0,Cartera[[#This Row],[Dias]],0)</f>
        <v>0</v>
      </c>
      <c r="V733" s="30">
        <f>Cartera[[#This Row],[Vencimiento]]-Cartera[[#This Row],[Emision]]</f>
        <v>7.9863541666709352</v>
      </c>
      <c r="W73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3" s="205" t="str">
        <f>_xlfn.XLOOKUP(Cartera[[#This Row],[Nombre tercero]],Vendedor[Nombre],Vendedor[Vendedor],"",0,-1)</f>
        <v>JORGE PARDO</v>
      </c>
      <c r="Y733" s="204"/>
    </row>
    <row r="734" spans="1:25" ht="21" customHeight="1">
      <c r="A734" s="12" t="str">
        <f>+A733</f>
        <v>INVERSIONES EL CARNAL SAS</v>
      </c>
      <c r="B734" s="199" t="s">
        <v>1208</v>
      </c>
      <c r="C734" s="200">
        <v>18954</v>
      </c>
      <c r="D734" s="54">
        <v>0</v>
      </c>
      <c r="E734" s="198">
        <v>46018.60665509259</v>
      </c>
      <c r="F734" s="198">
        <v>46026.606562499997</v>
      </c>
      <c r="G734" s="54">
        <v>10</v>
      </c>
      <c r="H734" s="54">
        <v>17003520</v>
      </c>
      <c r="I734" s="54">
        <v>16748640</v>
      </c>
      <c r="J734" s="54">
        <v>0</v>
      </c>
      <c r="K734" s="54">
        <v>0</v>
      </c>
      <c r="L734" s="54">
        <v>16748640</v>
      </c>
      <c r="M734" s="54">
        <v>0</v>
      </c>
      <c r="N734" s="54">
        <v>0</v>
      </c>
      <c r="O734" s="54">
        <v>0</v>
      </c>
      <c r="P734" s="30">
        <f>SUM(Cartera[[#This Row],[1_a_8]:[&gt;30]])</f>
        <v>16748640</v>
      </c>
      <c r="Q734" s="30">
        <f>+Cartera[[#This Row],[9_a_15]]+Cartera[[#This Row],[16_a_22]]+Cartera[[#This Row],[23_a_30]]</f>
        <v>16748640</v>
      </c>
      <c r="R734" s="30">
        <f>IF(Cartera[[#This Row],[Dias]]&gt;8,Cartera[[#This Row],[Total vencido]],0)</f>
        <v>16748640</v>
      </c>
      <c r="S734" s="30">
        <f>IF(Cartera[[#This Row],[Mas de 9]]&gt;0,Cartera[[#This Row],[Dias]],0)</f>
        <v>10</v>
      </c>
      <c r="T734" s="30">
        <f>IF(Cartera[[#This Row],[Dias]]&gt;99,Cartera[[#This Row],[Total vencido]],0)</f>
        <v>0</v>
      </c>
      <c r="U734" s="30">
        <f>IF(Cartera[[#This Row],[Mas de 100]]&gt;0,Cartera[[#This Row],[Dias]],0)</f>
        <v>0</v>
      </c>
      <c r="V734" s="30">
        <f>Cartera[[#This Row],[Vencimiento]]-Cartera[[#This Row],[Emision]]</f>
        <v>7.9999074074075907</v>
      </c>
      <c r="W73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4" s="205" t="str">
        <f>_xlfn.XLOOKUP(Cartera[[#This Row],[Nombre tercero]],Vendedor[Nombre],Vendedor[Vendedor],"",0,-1)</f>
        <v>JORGE PARDO</v>
      </c>
      <c r="Y734" s="204"/>
    </row>
    <row r="735" spans="1:25" ht="21" customHeight="1">
      <c r="A735" s="12" t="str">
        <f>+A734</f>
        <v>INVERSIONES EL CARNAL SAS</v>
      </c>
      <c r="B735" s="199" t="s">
        <v>1208</v>
      </c>
      <c r="C735" s="200">
        <v>18986</v>
      </c>
      <c r="D735" s="54">
        <v>0</v>
      </c>
      <c r="E735" s="198">
        <v>46020.554166666669</v>
      </c>
      <c r="F735" s="198">
        <v>46028.551296296297</v>
      </c>
      <c r="G735" s="54">
        <v>8</v>
      </c>
      <c r="H735" s="54">
        <v>13307760</v>
      </c>
      <c r="I735" s="54">
        <v>12913560</v>
      </c>
      <c r="J735" s="54">
        <v>0</v>
      </c>
      <c r="K735" s="54">
        <v>12913560</v>
      </c>
      <c r="L735" s="54">
        <v>0</v>
      </c>
      <c r="M735" s="54">
        <v>0</v>
      </c>
      <c r="N735" s="54">
        <v>0</v>
      </c>
      <c r="O735" s="54">
        <v>0</v>
      </c>
      <c r="P735" s="30">
        <f>SUM(Cartera[[#This Row],[1_a_8]:[&gt;30]])</f>
        <v>12913560</v>
      </c>
      <c r="Q735" s="30">
        <f>+Cartera[[#This Row],[9_a_15]]+Cartera[[#This Row],[16_a_22]]+Cartera[[#This Row],[23_a_30]]</f>
        <v>0</v>
      </c>
      <c r="R735" s="30">
        <f>IF(Cartera[[#This Row],[Dias]]&gt;8,Cartera[[#This Row],[Total vencido]],0)</f>
        <v>0</v>
      </c>
      <c r="S735" s="30">
        <f>IF(Cartera[[#This Row],[Mas de 9]]&gt;0,Cartera[[#This Row],[Dias]],0)</f>
        <v>0</v>
      </c>
      <c r="T735" s="30">
        <f>IF(Cartera[[#This Row],[Dias]]&gt;99,Cartera[[#This Row],[Total vencido]],0)</f>
        <v>0</v>
      </c>
      <c r="U735" s="30">
        <f>IF(Cartera[[#This Row],[Mas de 100]]&gt;0,Cartera[[#This Row],[Dias]],0)</f>
        <v>0</v>
      </c>
      <c r="V735" s="30">
        <f>Cartera[[#This Row],[Vencimiento]]-Cartera[[#This Row],[Emision]]</f>
        <v>7.9971296296280343</v>
      </c>
      <c r="W73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5" s="205" t="str">
        <f>_xlfn.XLOOKUP(Cartera[[#This Row],[Nombre tercero]],Vendedor[Nombre],Vendedor[Vendedor],"",0,-1)</f>
        <v>JORGE PARDO</v>
      </c>
      <c r="Y735" s="204"/>
    </row>
    <row r="736" spans="1:25" ht="21" customHeight="1">
      <c r="A736" s="221" t="s">
        <v>173</v>
      </c>
      <c r="B736" s="228" t="s">
        <v>1257</v>
      </c>
      <c r="C736" s="229">
        <v>64</v>
      </c>
      <c r="D736" s="230">
        <v>0</v>
      </c>
      <c r="E736" s="231">
        <v>45573.493136574078</v>
      </c>
      <c r="F736" s="231">
        <v>45581.493136574078</v>
      </c>
      <c r="G736" s="232">
        <v>455</v>
      </c>
      <c r="H736" s="232">
        <v>12000000</v>
      </c>
      <c r="I736" s="232">
        <v>2925930</v>
      </c>
      <c r="J736" s="232">
        <v>0</v>
      </c>
      <c r="K736" s="232">
        <v>0</v>
      </c>
      <c r="L736" s="232">
        <v>0</v>
      </c>
      <c r="M736" s="232">
        <v>0</v>
      </c>
      <c r="N736" s="232">
        <v>0</v>
      </c>
      <c r="O736" s="232">
        <v>2925930</v>
      </c>
      <c r="P736" s="191">
        <f>SUM(Cartera[[#This Row],[1_a_8]:[&gt;30]])</f>
        <v>2925930</v>
      </c>
      <c r="Q736" s="191">
        <f>+Cartera[[#This Row],[9_a_15]]+Cartera[[#This Row],[16_a_22]]+Cartera[[#This Row],[23_a_30]]</f>
        <v>0</v>
      </c>
      <c r="R736" s="191">
        <f>IF(Cartera[[#This Row],[Dias]]&gt;8,Cartera[[#This Row],[Total vencido]],0)</f>
        <v>2925930</v>
      </c>
      <c r="S736" s="191">
        <f>IF(Cartera[[#This Row],[Mas de 9]]&gt;0,Cartera[[#This Row],[Dias]],0)</f>
        <v>455</v>
      </c>
      <c r="T736" s="191">
        <f>IF(Cartera[[#This Row],[Dias]]&gt;99,Cartera[[#This Row],[Total vencido]],0)</f>
        <v>2925930</v>
      </c>
      <c r="U736" s="191">
        <f>IF(Cartera[[#This Row],[Mas de 100]]&gt;0,Cartera[[#This Row],[Dias]],0)</f>
        <v>455</v>
      </c>
      <c r="V736" s="191">
        <f>Cartera[[#This Row],[Vencimiento]]-Cartera[[#This Row],[Emision]]</f>
        <v>8</v>
      </c>
      <c r="W73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6" s="204" t="str">
        <f>_xlfn.XLOOKUP(Cartera[[#This Row],[Nombre tercero]],Vendedor[Nombre],Vendedor[Vendedor],"",0,-1)</f>
        <v>ANGELA SILVESTRE</v>
      </c>
      <c r="Y736" s="204"/>
    </row>
    <row r="737" spans="1:25" ht="21" customHeight="1">
      <c r="A737" s="12" t="str">
        <f t="shared" ref="A737:A756" si="31">+A736</f>
        <v>INVERSIONES GANADERIA SANTAMARIA SAS</v>
      </c>
      <c r="B737" s="228" t="s">
        <v>1257</v>
      </c>
      <c r="C737" s="229">
        <v>108</v>
      </c>
      <c r="D737" s="230">
        <v>0</v>
      </c>
      <c r="E737" s="231">
        <v>45798.38077546296</v>
      </c>
      <c r="F737" s="231">
        <v>45800.38077546296</v>
      </c>
      <c r="G737" s="232">
        <v>236</v>
      </c>
      <c r="H737" s="232">
        <v>5250000</v>
      </c>
      <c r="I737" s="232">
        <v>447600</v>
      </c>
      <c r="J737" s="232">
        <v>0</v>
      </c>
      <c r="K737" s="232">
        <v>0</v>
      </c>
      <c r="L737" s="232">
        <v>0</v>
      </c>
      <c r="M737" s="232">
        <v>0</v>
      </c>
      <c r="N737" s="232">
        <v>0</v>
      </c>
      <c r="O737" s="232">
        <v>447600</v>
      </c>
      <c r="P737" s="191">
        <f>SUM(Cartera[[#This Row],[1_a_8]:[&gt;30]])</f>
        <v>447600</v>
      </c>
      <c r="Q737" s="191">
        <f>+Cartera[[#This Row],[9_a_15]]+Cartera[[#This Row],[16_a_22]]+Cartera[[#This Row],[23_a_30]]</f>
        <v>0</v>
      </c>
      <c r="R737" s="191">
        <f>IF(Cartera[[#This Row],[Dias]]&gt;8,Cartera[[#This Row],[Total vencido]],0)</f>
        <v>447600</v>
      </c>
      <c r="S737" s="191">
        <f>IF(Cartera[[#This Row],[Mas de 9]]&gt;0,Cartera[[#This Row],[Dias]],0)</f>
        <v>236</v>
      </c>
      <c r="T737" s="191">
        <f>IF(Cartera[[#This Row],[Dias]]&gt;99,Cartera[[#This Row],[Total vencido]],0)</f>
        <v>447600</v>
      </c>
      <c r="U737" s="191">
        <f>IF(Cartera[[#This Row],[Mas de 100]]&gt;0,Cartera[[#This Row],[Dias]],0)</f>
        <v>236</v>
      </c>
      <c r="V737" s="191">
        <f>Cartera[[#This Row],[Vencimiento]]-Cartera[[#This Row],[Emision]]</f>
        <v>2</v>
      </c>
      <c r="W73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7" s="204" t="str">
        <f>_xlfn.XLOOKUP(Cartera[[#This Row],[Nombre tercero]],Vendedor[Nombre],Vendedor[Vendedor],"",0,-1)</f>
        <v>ANGELA SILVESTRE</v>
      </c>
      <c r="Y737" s="204"/>
    </row>
    <row r="738" spans="1:25" ht="21" customHeight="1">
      <c r="A738" s="12" t="str">
        <f t="shared" si="31"/>
        <v>INVERSIONES GANADERIA SANTAMARIA SAS</v>
      </c>
      <c r="B738" s="276" t="s">
        <v>1257</v>
      </c>
      <c r="C738" s="277">
        <v>119</v>
      </c>
      <c r="D738" s="278">
        <v>0</v>
      </c>
      <c r="E738" s="279">
        <v>45840.569756944446</v>
      </c>
      <c r="F738" s="279">
        <v>45842.569756944446</v>
      </c>
      <c r="G738" s="280">
        <v>194</v>
      </c>
      <c r="H738" s="280">
        <v>18000000</v>
      </c>
      <c r="I738" s="280">
        <v>18000000</v>
      </c>
      <c r="J738" s="280">
        <v>0</v>
      </c>
      <c r="K738" s="280">
        <v>0</v>
      </c>
      <c r="L738" s="280">
        <v>0</v>
      </c>
      <c r="M738" s="280">
        <v>0</v>
      </c>
      <c r="N738" s="280">
        <v>0</v>
      </c>
      <c r="O738" s="280">
        <v>18000000</v>
      </c>
      <c r="P738" s="275">
        <f>SUM(Cartera[[#This Row],[1_a_8]:[&gt;30]])</f>
        <v>18000000</v>
      </c>
      <c r="Q738" s="275">
        <f>+Cartera[[#This Row],[9_a_15]]+Cartera[[#This Row],[16_a_22]]+Cartera[[#This Row],[23_a_30]]</f>
        <v>0</v>
      </c>
      <c r="R738" s="275">
        <f>IF(Cartera[[#This Row],[Dias]]&gt;8,Cartera[[#This Row],[Total vencido]],0)</f>
        <v>18000000</v>
      </c>
      <c r="S738" s="275">
        <f>IF(Cartera[[#This Row],[Mas de 9]]&gt;0,Cartera[[#This Row],[Dias]],0)</f>
        <v>194</v>
      </c>
      <c r="T738" s="275">
        <f>IF(Cartera[[#This Row],[Dias]]&gt;99,Cartera[[#This Row],[Total vencido]],0)</f>
        <v>18000000</v>
      </c>
      <c r="U738" s="275">
        <f>IF(Cartera[[#This Row],[Mas de 100]]&gt;0,Cartera[[#This Row],[Dias]],0)</f>
        <v>194</v>
      </c>
      <c r="V738" s="275">
        <f>Cartera[[#This Row],[Vencimiento]]-Cartera[[#This Row],[Emision]]</f>
        <v>2</v>
      </c>
      <c r="W738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8" s="204" t="str">
        <f>_xlfn.XLOOKUP(Cartera[[#This Row],[Nombre tercero]],Vendedor[Nombre],Vendedor[Vendedor],"",0,-1)</f>
        <v>ANGELA SILVESTRE</v>
      </c>
      <c r="Y738" s="204" t="s">
        <v>1564</v>
      </c>
    </row>
    <row r="739" spans="1:25" ht="21" customHeight="1">
      <c r="A739" s="12" t="str">
        <f t="shared" si="31"/>
        <v>INVERSIONES GANADERIA SANTAMARIA SAS</v>
      </c>
      <c r="B739" s="276" t="s">
        <v>1257</v>
      </c>
      <c r="C739" s="277">
        <v>122</v>
      </c>
      <c r="D739" s="278">
        <v>0</v>
      </c>
      <c r="E739" s="279">
        <v>45840.71943287037</v>
      </c>
      <c r="F739" s="279">
        <v>45842.71943287037</v>
      </c>
      <c r="G739" s="280">
        <v>194</v>
      </c>
      <c r="H739" s="280">
        <v>225000</v>
      </c>
      <c r="I739" s="280">
        <v>225000</v>
      </c>
      <c r="J739" s="280">
        <v>0</v>
      </c>
      <c r="K739" s="280">
        <v>0</v>
      </c>
      <c r="L739" s="280">
        <v>0</v>
      </c>
      <c r="M739" s="280">
        <v>0</v>
      </c>
      <c r="N739" s="280">
        <v>0</v>
      </c>
      <c r="O739" s="280">
        <v>225000</v>
      </c>
      <c r="P739" s="275">
        <f>SUM(Cartera[[#This Row],[1_a_8]:[&gt;30]])</f>
        <v>225000</v>
      </c>
      <c r="Q739" s="275">
        <f>+Cartera[[#This Row],[9_a_15]]+Cartera[[#This Row],[16_a_22]]+Cartera[[#This Row],[23_a_30]]</f>
        <v>0</v>
      </c>
      <c r="R739" s="275">
        <f>IF(Cartera[[#This Row],[Dias]]&gt;8,Cartera[[#This Row],[Total vencido]],0)</f>
        <v>225000</v>
      </c>
      <c r="S739" s="275">
        <f>IF(Cartera[[#This Row],[Mas de 9]]&gt;0,Cartera[[#This Row],[Dias]],0)</f>
        <v>194</v>
      </c>
      <c r="T739" s="275">
        <f>IF(Cartera[[#This Row],[Dias]]&gt;99,Cartera[[#This Row],[Total vencido]],0)</f>
        <v>225000</v>
      </c>
      <c r="U739" s="275">
        <f>IF(Cartera[[#This Row],[Mas de 100]]&gt;0,Cartera[[#This Row],[Dias]],0)</f>
        <v>194</v>
      </c>
      <c r="V739" s="275">
        <f>Cartera[[#This Row],[Vencimiento]]-Cartera[[#This Row],[Emision]]</f>
        <v>2</v>
      </c>
      <c r="W739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9" s="204" t="str">
        <f>_xlfn.XLOOKUP(Cartera[[#This Row],[Nombre tercero]],Vendedor[Nombre],Vendedor[Vendedor],"",0,-1)</f>
        <v>ANGELA SILVESTRE</v>
      </c>
      <c r="Y739" s="204" t="s">
        <v>1564</v>
      </c>
    </row>
    <row r="740" spans="1:25" ht="21" customHeight="1">
      <c r="A740" s="12" t="str">
        <f t="shared" si="31"/>
        <v>INVERSIONES GANADERIA SANTAMARIA SAS</v>
      </c>
      <c r="B740" s="228" t="s">
        <v>1257</v>
      </c>
      <c r="C740" s="229">
        <v>125</v>
      </c>
      <c r="D740" s="230">
        <v>0</v>
      </c>
      <c r="E740" s="231">
        <v>45883.486840277779</v>
      </c>
      <c r="F740" s="231">
        <v>45913.486840277779</v>
      </c>
      <c r="G740" s="232">
        <v>123</v>
      </c>
      <c r="H740" s="232">
        <v>18000000</v>
      </c>
      <c r="I740" s="232">
        <v>18000000</v>
      </c>
      <c r="J740" s="232">
        <v>0</v>
      </c>
      <c r="K740" s="232">
        <v>0</v>
      </c>
      <c r="L740" s="232">
        <v>0</v>
      </c>
      <c r="M740" s="232">
        <v>0</v>
      </c>
      <c r="N740" s="232">
        <v>0</v>
      </c>
      <c r="O740" s="232">
        <v>18000000</v>
      </c>
      <c r="P740" s="191">
        <f>SUM(Cartera[[#This Row],[1_a_8]:[&gt;30]])</f>
        <v>18000000</v>
      </c>
      <c r="Q740" s="191">
        <f>+Cartera[[#This Row],[9_a_15]]+Cartera[[#This Row],[16_a_22]]+Cartera[[#This Row],[23_a_30]]</f>
        <v>0</v>
      </c>
      <c r="R740" s="191">
        <f>IF(Cartera[[#This Row],[Dias]]&gt;8,Cartera[[#This Row],[Total vencido]],0)</f>
        <v>18000000</v>
      </c>
      <c r="S740" s="191">
        <f>IF(Cartera[[#This Row],[Mas de 9]]&gt;0,Cartera[[#This Row],[Dias]],0)</f>
        <v>123</v>
      </c>
      <c r="T740" s="191">
        <f>IF(Cartera[[#This Row],[Dias]]&gt;99,Cartera[[#This Row],[Total vencido]],0)</f>
        <v>18000000</v>
      </c>
      <c r="U740" s="191">
        <f>IF(Cartera[[#This Row],[Mas de 100]]&gt;0,Cartera[[#This Row],[Dias]],0)</f>
        <v>123</v>
      </c>
      <c r="V740" s="191">
        <f>Cartera[[#This Row],[Vencimiento]]-Cartera[[#This Row],[Emision]]</f>
        <v>30</v>
      </c>
      <c r="W74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0" s="204" t="str">
        <f>_xlfn.XLOOKUP(Cartera[[#This Row],[Nombre tercero]],Vendedor[Nombre],Vendedor[Vendedor],"",0,-1)</f>
        <v>ANGELA SILVESTRE</v>
      </c>
      <c r="Y740" s="204"/>
    </row>
    <row r="741" spans="1:25" ht="21" customHeight="1">
      <c r="A741" s="12" t="str">
        <f t="shared" si="31"/>
        <v>INVERSIONES GANADERIA SANTAMARIA SAS</v>
      </c>
      <c r="B741" s="228" t="s">
        <v>1257</v>
      </c>
      <c r="C741" s="229">
        <v>137</v>
      </c>
      <c r="D741" s="230">
        <v>0</v>
      </c>
      <c r="E741" s="231">
        <v>45910.443171296298</v>
      </c>
      <c r="F741" s="231">
        <v>45940.443171296298</v>
      </c>
      <c r="G741" s="232">
        <v>96</v>
      </c>
      <c r="H741" s="232">
        <v>18000000</v>
      </c>
      <c r="I741" s="232">
        <v>18000000</v>
      </c>
      <c r="J741" s="232">
        <v>0</v>
      </c>
      <c r="K741" s="232">
        <v>0</v>
      </c>
      <c r="L741" s="232">
        <v>0</v>
      </c>
      <c r="M741" s="232">
        <v>0</v>
      </c>
      <c r="N741" s="232">
        <v>0</v>
      </c>
      <c r="O741" s="232">
        <v>18000000</v>
      </c>
      <c r="P741" s="191">
        <f>SUM(Cartera[[#This Row],[1_a_8]:[&gt;30]])</f>
        <v>18000000</v>
      </c>
      <c r="Q741" s="191">
        <f>+Cartera[[#This Row],[9_a_15]]+Cartera[[#This Row],[16_a_22]]+Cartera[[#This Row],[23_a_30]]</f>
        <v>0</v>
      </c>
      <c r="R741" s="191">
        <f>IF(Cartera[[#This Row],[Dias]]&gt;8,Cartera[[#This Row],[Total vencido]],0)</f>
        <v>18000000</v>
      </c>
      <c r="S741" s="191">
        <f>IF(Cartera[[#This Row],[Mas de 9]]&gt;0,Cartera[[#This Row],[Dias]],0)</f>
        <v>96</v>
      </c>
      <c r="T741" s="191">
        <f>IF(Cartera[[#This Row],[Dias]]&gt;99,Cartera[[#This Row],[Total vencido]],0)</f>
        <v>0</v>
      </c>
      <c r="U741" s="191">
        <f>IF(Cartera[[#This Row],[Mas de 100]]&gt;0,Cartera[[#This Row],[Dias]],0)</f>
        <v>0</v>
      </c>
      <c r="V741" s="191">
        <f>Cartera[[#This Row],[Vencimiento]]-Cartera[[#This Row],[Emision]]</f>
        <v>30</v>
      </c>
      <c r="W74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1" s="204" t="str">
        <f>_xlfn.XLOOKUP(Cartera[[#This Row],[Nombre tercero]],Vendedor[Nombre],Vendedor[Vendedor],"",0,-1)</f>
        <v>ANGELA SILVESTRE</v>
      </c>
      <c r="Y741" s="204"/>
    </row>
    <row r="742" spans="1:25" ht="21" customHeight="1">
      <c r="A742" s="12" t="str">
        <f t="shared" si="31"/>
        <v>INVERSIONES GANADERIA SANTAMARIA SAS</v>
      </c>
      <c r="B742" s="228" t="s">
        <v>1257</v>
      </c>
      <c r="C742" s="229">
        <v>144</v>
      </c>
      <c r="D742" s="230">
        <v>0</v>
      </c>
      <c r="E742" s="231">
        <v>45944.543530092589</v>
      </c>
      <c r="F742" s="231">
        <v>45946.543530092589</v>
      </c>
      <c r="G742" s="232">
        <v>90</v>
      </c>
      <c r="H742" s="232">
        <v>5507250</v>
      </c>
      <c r="I742" s="232">
        <v>5507250</v>
      </c>
      <c r="J742" s="232">
        <v>0</v>
      </c>
      <c r="K742" s="232">
        <v>0</v>
      </c>
      <c r="L742" s="232">
        <v>0</v>
      </c>
      <c r="M742" s="232">
        <v>0</v>
      </c>
      <c r="N742" s="232">
        <v>0</v>
      </c>
      <c r="O742" s="232">
        <v>5507250</v>
      </c>
      <c r="P742" s="191">
        <f>SUM(Cartera[[#This Row],[1_a_8]:[&gt;30]])</f>
        <v>5507250</v>
      </c>
      <c r="Q742" s="191">
        <f>+Cartera[[#This Row],[9_a_15]]+Cartera[[#This Row],[16_a_22]]+Cartera[[#This Row],[23_a_30]]</f>
        <v>0</v>
      </c>
      <c r="R742" s="191">
        <f>IF(Cartera[[#This Row],[Dias]]&gt;8,Cartera[[#This Row],[Total vencido]],0)</f>
        <v>5507250</v>
      </c>
      <c r="S742" s="191">
        <f>IF(Cartera[[#This Row],[Mas de 9]]&gt;0,Cartera[[#This Row],[Dias]],0)</f>
        <v>90</v>
      </c>
      <c r="T742" s="191">
        <f>IF(Cartera[[#This Row],[Dias]]&gt;99,Cartera[[#This Row],[Total vencido]],0)</f>
        <v>0</v>
      </c>
      <c r="U742" s="191">
        <f>IF(Cartera[[#This Row],[Mas de 100]]&gt;0,Cartera[[#This Row],[Dias]],0)</f>
        <v>0</v>
      </c>
      <c r="V742" s="191">
        <f>Cartera[[#This Row],[Vencimiento]]-Cartera[[#This Row],[Emision]]</f>
        <v>2</v>
      </c>
      <c r="W74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2" s="204" t="str">
        <f>_xlfn.XLOOKUP(Cartera[[#This Row],[Nombre tercero]],Vendedor[Nombre],Vendedor[Vendedor],"",0,-1)</f>
        <v>ANGELA SILVESTRE</v>
      </c>
      <c r="Y742" s="204"/>
    </row>
    <row r="743" spans="1:25" ht="21" customHeight="1">
      <c r="A743" s="12" t="str">
        <f t="shared" si="31"/>
        <v>INVERSIONES GANADERIA SANTAMARIA SAS</v>
      </c>
      <c r="B743" s="199" t="s">
        <v>1257</v>
      </c>
      <c r="C743" s="200">
        <v>145</v>
      </c>
      <c r="D743" s="54">
        <v>0</v>
      </c>
      <c r="E743" s="198">
        <v>45944.547789351855</v>
      </c>
      <c r="F743" s="198">
        <v>45946.547789351855</v>
      </c>
      <c r="G743" s="54">
        <v>90</v>
      </c>
      <c r="H743" s="54">
        <v>2250000</v>
      </c>
      <c r="I743" s="54">
        <v>2250000</v>
      </c>
      <c r="J743" s="54">
        <v>0</v>
      </c>
      <c r="K743" s="54">
        <v>0</v>
      </c>
      <c r="L743" s="54">
        <v>0</v>
      </c>
      <c r="M743" s="54">
        <v>0</v>
      </c>
      <c r="N743" s="54">
        <v>0</v>
      </c>
      <c r="O743" s="54">
        <v>2250000</v>
      </c>
      <c r="P743" s="30">
        <f>SUM(Cartera[[#This Row],[1_a_8]:[&gt;30]])</f>
        <v>2250000</v>
      </c>
      <c r="Q743" s="30">
        <f>+Cartera[[#This Row],[9_a_15]]+Cartera[[#This Row],[16_a_22]]+Cartera[[#This Row],[23_a_30]]</f>
        <v>0</v>
      </c>
      <c r="R743" s="30">
        <f>IF(Cartera[[#This Row],[Dias]]&gt;8,Cartera[[#This Row],[Total vencido]],0)</f>
        <v>2250000</v>
      </c>
      <c r="S743" s="30">
        <f>IF(Cartera[[#This Row],[Mas de 9]]&gt;0,Cartera[[#This Row],[Dias]],0)</f>
        <v>90</v>
      </c>
      <c r="T743" s="30">
        <f>IF(Cartera[[#This Row],[Dias]]&gt;99,Cartera[[#This Row],[Total vencido]],0)</f>
        <v>0</v>
      </c>
      <c r="U743" s="30">
        <f>IF(Cartera[[#This Row],[Mas de 100]]&gt;0,Cartera[[#This Row],[Dias]],0)</f>
        <v>0</v>
      </c>
      <c r="V743" s="31">
        <f>Cartera[[#This Row],[Vencimiento]]-Cartera[[#This Row],[Emision]]</f>
        <v>2</v>
      </c>
      <c r="W74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3" s="205" t="str">
        <f>_xlfn.XLOOKUP(Cartera[[#This Row],[Nombre tercero]],Vendedor[Nombre],Vendedor[Vendedor],"",0,-1)</f>
        <v>ANGELA SILVESTRE</v>
      </c>
      <c r="Y743" s="204"/>
    </row>
    <row r="744" spans="1:25" ht="21" customHeight="1">
      <c r="A744" s="12" t="str">
        <f t="shared" si="31"/>
        <v>INVERSIONES GANADERIA SANTAMARIA SAS</v>
      </c>
      <c r="B744" s="199" t="s">
        <v>1257</v>
      </c>
      <c r="C744" s="200">
        <v>146</v>
      </c>
      <c r="D744" s="54">
        <v>0</v>
      </c>
      <c r="E744" s="202">
        <v>45944.54954861111</v>
      </c>
      <c r="F744" s="202">
        <v>45946.54954861111</v>
      </c>
      <c r="G744" s="203">
        <v>90</v>
      </c>
      <c r="H744" s="203">
        <v>1050000</v>
      </c>
      <c r="I744" s="203">
        <v>1050000</v>
      </c>
      <c r="J744" s="203">
        <v>0</v>
      </c>
      <c r="K744" s="203">
        <v>0</v>
      </c>
      <c r="L744" s="203">
        <v>0</v>
      </c>
      <c r="M744" s="203">
        <v>0</v>
      </c>
      <c r="N744" s="203">
        <v>0</v>
      </c>
      <c r="O744" s="203">
        <v>1050000</v>
      </c>
      <c r="P744" s="191">
        <f>SUM(Cartera[[#This Row],[1_a_8]:[&gt;30]])</f>
        <v>1050000</v>
      </c>
      <c r="Q744" s="191">
        <f>+Cartera[[#This Row],[9_a_15]]+Cartera[[#This Row],[16_a_22]]+Cartera[[#This Row],[23_a_30]]</f>
        <v>0</v>
      </c>
      <c r="R744" s="191">
        <f>IF(Cartera[[#This Row],[Dias]]&gt;8,Cartera[[#This Row],[Total vencido]],0)</f>
        <v>1050000</v>
      </c>
      <c r="S744" s="191">
        <f>IF(Cartera[[#This Row],[Mas de 9]]&gt;0,Cartera[[#This Row],[Dias]],0)</f>
        <v>90</v>
      </c>
      <c r="T744" s="191">
        <f>IF(Cartera[[#This Row],[Dias]]&gt;99,Cartera[[#This Row],[Total vencido]],0)</f>
        <v>0</v>
      </c>
      <c r="U744" s="191">
        <f>IF(Cartera[[#This Row],[Mas de 100]]&gt;0,Cartera[[#This Row],[Dias]],0)</f>
        <v>0</v>
      </c>
      <c r="V744" s="191">
        <f>Cartera[[#This Row],[Vencimiento]]-Cartera[[#This Row],[Emision]]</f>
        <v>2</v>
      </c>
      <c r="W74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4" s="204" t="str">
        <f>_xlfn.XLOOKUP(Cartera[[#This Row],[Nombre tercero]],Vendedor[Nombre],Vendedor[Vendedor],"",0,-1)</f>
        <v>ANGELA SILVESTRE</v>
      </c>
      <c r="Y744" s="204"/>
    </row>
    <row r="745" spans="1:25" ht="21" customHeight="1">
      <c r="A745" s="12" t="str">
        <f t="shared" si="31"/>
        <v>INVERSIONES GANADERIA SANTAMARIA SAS</v>
      </c>
      <c r="B745" s="199" t="s">
        <v>1257</v>
      </c>
      <c r="C745" s="200">
        <v>148</v>
      </c>
      <c r="D745" s="54">
        <v>0</v>
      </c>
      <c r="E745" s="198">
        <v>45945.520243055558</v>
      </c>
      <c r="F745" s="198">
        <v>45947.520243055558</v>
      </c>
      <c r="G745" s="54">
        <v>89</v>
      </c>
      <c r="H745" s="54">
        <v>18000000</v>
      </c>
      <c r="I745" s="54">
        <v>18000000</v>
      </c>
      <c r="J745" s="54">
        <v>0</v>
      </c>
      <c r="K745" s="54">
        <v>0</v>
      </c>
      <c r="L745" s="54">
        <v>0</v>
      </c>
      <c r="M745" s="54">
        <v>0</v>
      </c>
      <c r="N745" s="54">
        <v>0</v>
      </c>
      <c r="O745" s="54">
        <v>18000000</v>
      </c>
      <c r="P745" s="30">
        <f>SUM(Cartera[[#This Row],[1_a_8]:[&gt;30]])</f>
        <v>18000000</v>
      </c>
      <c r="Q745" s="22">
        <f>+Cartera[[#This Row],[9_a_15]]+Cartera[[#This Row],[16_a_22]]+Cartera[[#This Row],[23_a_30]]</f>
        <v>0</v>
      </c>
      <c r="R745" s="22">
        <f>IF(Cartera[[#This Row],[Dias]]&gt;8,Cartera[[#This Row],[Total vencido]],0)</f>
        <v>18000000</v>
      </c>
      <c r="S745" s="22">
        <f>IF(Cartera[[#This Row],[Mas de 9]]&gt;0,Cartera[[#This Row],[Dias]],0)</f>
        <v>89</v>
      </c>
      <c r="T745" s="30">
        <f>IF(Cartera[[#This Row],[Dias]]&gt;99,Cartera[[#This Row],[Total vencido]],0)</f>
        <v>0</v>
      </c>
      <c r="U745" s="30">
        <f>IF(Cartera[[#This Row],[Mas de 100]]&gt;0,Cartera[[#This Row],[Dias]],0)</f>
        <v>0</v>
      </c>
      <c r="V745" s="31">
        <f>Cartera[[#This Row],[Vencimiento]]-Cartera[[#This Row],[Emision]]</f>
        <v>2</v>
      </c>
      <c r="W74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5" s="205" t="str">
        <f>_xlfn.XLOOKUP(Cartera[[#This Row],[Nombre tercero]],Vendedor[Nombre],Vendedor[Vendedor],"",0,-1)</f>
        <v>ANGELA SILVESTRE</v>
      </c>
      <c r="Y745" s="204"/>
    </row>
    <row r="746" spans="1:25" ht="21" customHeight="1">
      <c r="A746" s="12" t="str">
        <f t="shared" si="31"/>
        <v>INVERSIONES GANADERIA SANTAMARIA SAS</v>
      </c>
      <c r="B746" s="199" t="s">
        <v>1257</v>
      </c>
      <c r="C746" s="200">
        <v>151</v>
      </c>
      <c r="D746" s="54">
        <v>0</v>
      </c>
      <c r="E746" s="198">
        <v>45958.48641203704</v>
      </c>
      <c r="F746" s="198">
        <v>45960.48641203704</v>
      </c>
      <c r="G746" s="54">
        <v>76</v>
      </c>
      <c r="H746" s="54">
        <v>216000</v>
      </c>
      <c r="I746" s="54">
        <v>216000</v>
      </c>
      <c r="J746" s="54">
        <v>0</v>
      </c>
      <c r="K746" s="54">
        <v>0</v>
      </c>
      <c r="L746" s="54">
        <v>0</v>
      </c>
      <c r="M746" s="54">
        <v>0</v>
      </c>
      <c r="N746" s="54">
        <v>0</v>
      </c>
      <c r="O746" s="54">
        <v>216000</v>
      </c>
      <c r="P746" s="30">
        <f>SUM(Cartera[[#This Row],[1_a_8]:[&gt;30]])</f>
        <v>216000</v>
      </c>
      <c r="Q746" s="30">
        <f>+Cartera[[#This Row],[9_a_15]]+Cartera[[#This Row],[16_a_22]]+Cartera[[#This Row],[23_a_30]]</f>
        <v>0</v>
      </c>
      <c r="R746" s="30">
        <f>IF(Cartera[[#This Row],[Dias]]&gt;8,Cartera[[#This Row],[Total vencido]],0)</f>
        <v>216000</v>
      </c>
      <c r="S746" s="30">
        <f>IF(Cartera[[#This Row],[Mas de 9]]&gt;0,Cartera[[#This Row],[Dias]],0)</f>
        <v>76</v>
      </c>
      <c r="T746" s="30">
        <f>IF(Cartera[[#This Row],[Dias]]&gt;99,Cartera[[#This Row],[Total vencido]],0)</f>
        <v>0</v>
      </c>
      <c r="U746" s="30">
        <f>IF(Cartera[[#This Row],[Mas de 100]]&gt;0,Cartera[[#This Row],[Dias]],0)</f>
        <v>0</v>
      </c>
      <c r="V746" s="30">
        <f>Cartera[[#This Row],[Vencimiento]]-Cartera[[#This Row],[Emision]]</f>
        <v>2</v>
      </c>
      <c r="W74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6" s="205" t="str">
        <f>_xlfn.XLOOKUP(Cartera[[#This Row],[Nombre tercero]],Vendedor[Nombre],Vendedor[Vendedor],"",0,-1)</f>
        <v>ANGELA SILVESTRE</v>
      </c>
      <c r="Y746" s="204"/>
    </row>
    <row r="747" spans="1:25" ht="21" customHeight="1">
      <c r="A747" s="12" t="str">
        <f t="shared" si="31"/>
        <v>INVERSIONES GANADERIA SANTAMARIA SAS</v>
      </c>
      <c r="B747" s="199" t="s">
        <v>1257</v>
      </c>
      <c r="C747" s="200">
        <v>152</v>
      </c>
      <c r="D747" s="54">
        <v>0</v>
      </c>
      <c r="E747" s="198">
        <v>45958.488240740742</v>
      </c>
      <c r="F747" s="198">
        <v>45960.488240740742</v>
      </c>
      <c r="G747" s="54">
        <v>76</v>
      </c>
      <c r="H747" s="54">
        <v>432000</v>
      </c>
      <c r="I747" s="54">
        <v>432000</v>
      </c>
      <c r="J747" s="54">
        <v>0</v>
      </c>
      <c r="K747" s="54">
        <v>0</v>
      </c>
      <c r="L747" s="54">
        <v>0</v>
      </c>
      <c r="M747" s="54">
        <v>0</v>
      </c>
      <c r="N747" s="54">
        <v>0</v>
      </c>
      <c r="O747" s="54">
        <v>432000</v>
      </c>
      <c r="P747" s="30">
        <f>SUM(Cartera[[#This Row],[1_a_8]:[&gt;30]])</f>
        <v>432000</v>
      </c>
      <c r="Q747" s="30">
        <f>+Cartera[[#This Row],[9_a_15]]+Cartera[[#This Row],[16_a_22]]+Cartera[[#This Row],[23_a_30]]</f>
        <v>0</v>
      </c>
      <c r="R747" s="30">
        <f>IF(Cartera[[#This Row],[Dias]]&gt;8,Cartera[[#This Row],[Total vencido]],0)</f>
        <v>432000</v>
      </c>
      <c r="S747" s="30">
        <f>IF(Cartera[[#This Row],[Mas de 9]]&gt;0,Cartera[[#This Row],[Dias]],0)</f>
        <v>76</v>
      </c>
      <c r="T747" s="30">
        <f>IF(Cartera[[#This Row],[Dias]]&gt;99,Cartera[[#This Row],[Total vencido]],0)</f>
        <v>0</v>
      </c>
      <c r="U747" s="30">
        <f>IF(Cartera[[#This Row],[Mas de 100]]&gt;0,Cartera[[#This Row],[Dias]],0)</f>
        <v>0</v>
      </c>
      <c r="V747" s="30">
        <f>Cartera[[#This Row],[Vencimiento]]-Cartera[[#This Row],[Emision]]</f>
        <v>2</v>
      </c>
      <c r="W74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7" s="205" t="str">
        <f>_xlfn.XLOOKUP(Cartera[[#This Row],[Nombre tercero]],Vendedor[Nombre],Vendedor[Vendedor],"",0,-1)</f>
        <v>ANGELA SILVESTRE</v>
      </c>
      <c r="Y747" s="204"/>
    </row>
    <row r="748" spans="1:25" ht="21" customHeight="1">
      <c r="A748" s="12" t="str">
        <f t="shared" si="31"/>
        <v>INVERSIONES GANADERIA SANTAMARIA SAS</v>
      </c>
      <c r="B748" s="199" t="s">
        <v>1257</v>
      </c>
      <c r="C748" s="200">
        <v>153</v>
      </c>
      <c r="D748" s="54">
        <v>0</v>
      </c>
      <c r="E748" s="198">
        <v>45958.489664351851</v>
      </c>
      <c r="F748" s="198">
        <v>45960.489664351851</v>
      </c>
      <c r="G748" s="54">
        <v>76</v>
      </c>
      <c r="H748" s="54">
        <v>648000</v>
      </c>
      <c r="I748" s="54">
        <v>648000</v>
      </c>
      <c r="J748" s="54">
        <v>0</v>
      </c>
      <c r="K748" s="54">
        <v>0</v>
      </c>
      <c r="L748" s="54">
        <v>0</v>
      </c>
      <c r="M748" s="54">
        <v>0</v>
      </c>
      <c r="N748" s="54">
        <v>0</v>
      </c>
      <c r="O748" s="54">
        <v>648000</v>
      </c>
      <c r="P748" s="30">
        <f>SUM(Cartera[[#This Row],[1_a_8]:[&gt;30]])</f>
        <v>648000</v>
      </c>
      <c r="Q748" s="30">
        <f>+Cartera[[#This Row],[9_a_15]]+Cartera[[#This Row],[16_a_22]]+Cartera[[#This Row],[23_a_30]]</f>
        <v>0</v>
      </c>
      <c r="R748" s="30">
        <f>IF(Cartera[[#This Row],[Dias]]&gt;8,Cartera[[#This Row],[Total vencido]],0)</f>
        <v>648000</v>
      </c>
      <c r="S748" s="30">
        <f>IF(Cartera[[#This Row],[Mas de 9]]&gt;0,Cartera[[#This Row],[Dias]],0)</f>
        <v>76</v>
      </c>
      <c r="T748" s="30">
        <f>IF(Cartera[[#This Row],[Dias]]&gt;99,Cartera[[#This Row],[Total vencido]],0)</f>
        <v>0</v>
      </c>
      <c r="U748" s="30">
        <f>IF(Cartera[[#This Row],[Mas de 100]]&gt;0,Cartera[[#This Row],[Dias]],0)</f>
        <v>0</v>
      </c>
      <c r="V748" s="30">
        <f>Cartera[[#This Row],[Vencimiento]]-Cartera[[#This Row],[Emision]]</f>
        <v>2</v>
      </c>
      <c r="W74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8" s="205" t="str">
        <f>_xlfn.XLOOKUP(Cartera[[#This Row],[Nombre tercero]],Vendedor[Nombre],Vendedor[Vendedor],"",0,-1)</f>
        <v>ANGELA SILVESTRE</v>
      </c>
      <c r="Y748" s="204"/>
    </row>
    <row r="749" spans="1:25" ht="21" customHeight="1">
      <c r="A749" s="12" t="str">
        <f t="shared" si="31"/>
        <v>INVERSIONES GANADERIA SANTAMARIA SAS</v>
      </c>
      <c r="B749" s="199" t="s">
        <v>1257</v>
      </c>
      <c r="C749" s="200">
        <v>154</v>
      </c>
      <c r="D749" s="54">
        <v>0</v>
      </c>
      <c r="E749" s="198">
        <v>45971.337800925925</v>
      </c>
      <c r="F749" s="198">
        <v>45973.337800925925</v>
      </c>
      <c r="G749" s="54">
        <v>63</v>
      </c>
      <c r="H749" s="54">
        <v>18000000</v>
      </c>
      <c r="I749" s="54">
        <v>18000000</v>
      </c>
      <c r="J749" s="54">
        <v>0</v>
      </c>
      <c r="K749" s="54">
        <v>0</v>
      </c>
      <c r="L749" s="54">
        <v>0</v>
      </c>
      <c r="M749" s="54">
        <v>0</v>
      </c>
      <c r="N749" s="54">
        <v>0</v>
      </c>
      <c r="O749" s="54">
        <v>18000000</v>
      </c>
      <c r="P749" s="30">
        <f>SUM(Cartera[[#This Row],[1_a_8]:[&gt;30]])</f>
        <v>18000000</v>
      </c>
      <c r="Q749" s="30">
        <f>+Cartera[[#This Row],[9_a_15]]+Cartera[[#This Row],[16_a_22]]+Cartera[[#This Row],[23_a_30]]</f>
        <v>0</v>
      </c>
      <c r="R749" s="30">
        <f>IF(Cartera[[#This Row],[Dias]]&gt;8,Cartera[[#This Row],[Total vencido]],0)</f>
        <v>18000000</v>
      </c>
      <c r="S749" s="30">
        <f>IF(Cartera[[#This Row],[Mas de 9]]&gt;0,Cartera[[#This Row],[Dias]],0)</f>
        <v>63</v>
      </c>
      <c r="T749" s="30">
        <f>IF(Cartera[[#This Row],[Dias]]&gt;99,Cartera[[#This Row],[Total vencido]],0)</f>
        <v>0</v>
      </c>
      <c r="U749" s="30">
        <f>IF(Cartera[[#This Row],[Mas de 100]]&gt;0,Cartera[[#This Row],[Dias]],0)</f>
        <v>0</v>
      </c>
      <c r="V749" s="30">
        <f>Cartera[[#This Row],[Vencimiento]]-Cartera[[#This Row],[Emision]]</f>
        <v>2</v>
      </c>
      <c r="W74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9" s="205" t="str">
        <f>_xlfn.XLOOKUP(Cartera[[#This Row],[Nombre tercero]],Vendedor[Nombre],Vendedor[Vendedor],"",0,-1)</f>
        <v>ANGELA SILVESTRE</v>
      </c>
      <c r="Y749" s="204"/>
    </row>
    <row r="750" spans="1:25" ht="21" customHeight="1">
      <c r="A750" s="12" t="str">
        <f t="shared" si="31"/>
        <v>INVERSIONES GANADERIA SANTAMARIA SAS</v>
      </c>
      <c r="B750" s="199" t="s">
        <v>1257</v>
      </c>
      <c r="C750" s="200">
        <v>155</v>
      </c>
      <c r="D750" s="54">
        <v>0</v>
      </c>
      <c r="E750" s="198">
        <v>45971.339502314811</v>
      </c>
      <c r="F750" s="198">
        <v>45973.339502314811</v>
      </c>
      <c r="G750" s="54">
        <v>63</v>
      </c>
      <c r="H750" s="54">
        <v>864000</v>
      </c>
      <c r="I750" s="54">
        <v>864000</v>
      </c>
      <c r="J750" s="54">
        <v>0</v>
      </c>
      <c r="K750" s="54">
        <v>0</v>
      </c>
      <c r="L750" s="54">
        <v>0</v>
      </c>
      <c r="M750" s="54">
        <v>0</v>
      </c>
      <c r="N750" s="54">
        <v>0</v>
      </c>
      <c r="O750" s="54">
        <v>864000</v>
      </c>
      <c r="P750" s="30">
        <f>SUM(Cartera[[#This Row],[1_a_8]:[&gt;30]])</f>
        <v>864000</v>
      </c>
      <c r="Q750" s="30">
        <f>+Cartera[[#This Row],[9_a_15]]+Cartera[[#This Row],[16_a_22]]+Cartera[[#This Row],[23_a_30]]</f>
        <v>0</v>
      </c>
      <c r="R750" s="30">
        <f>IF(Cartera[[#This Row],[Dias]]&gt;8,Cartera[[#This Row],[Total vencido]],0)</f>
        <v>864000</v>
      </c>
      <c r="S750" s="30">
        <f>IF(Cartera[[#This Row],[Mas de 9]]&gt;0,Cartera[[#This Row],[Dias]],0)</f>
        <v>63</v>
      </c>
      <c r="T750" s="30">
        <f>IF(Cartera[[#This Row],[Dias]]&gt;99,Cartera[[#This Row],[Total vencido]],0)</f>
        <v>0</v>
      </c>
      <c r="U750" s="30">
        <f>IF(Cartera[[#This Row],[Mas de 100]]&gt;0,Cartera[[#This Row],[Dias]],0)</f>
        <v>0</v>
      </c>
      <c r="V750" s="30">
        <f>Cartera[[#This Row],[Vencimiento]]-Cartera[[#This Row],[Emision]]</f>
        <v>2</v>
      </c>
      <c r="W75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0" s="205" t="str">
        <f>_xlfn.XLOOKUP(Cartera[[#This Row],[Nombre tercero]],Vendedor[Nombre],Vendedor[Vendedor],"",0,-1)</f>
        <v>ANGELA SILVESTRE</v>
      </c>
      <c r="Y750" s="204"/>
    </row>
    <row r="751" spans="1:25" ht="21" customHeight="1">
      <c r="A751" s="12" t="str">
        <f t="shared" si="31"/>
        <v>INVERSIONES GANADERIA SANTAMARIA SAS</v>
      </c>
      <c r="B751" s="199" t="s">
        <v>1257</v>
      </c>
      <c r="C751" s="200">
        <v>156</v>
      </c>
      <c r="D751" s="54">
        <v>0</v>
      </c>
      <c r="E751" s="198">
        <v>45971.342430555553</v>
      </c>
      <c r="F751" s="198">
        <v>45973.342430555553</v>
      </c>
      <c r="G751" s="54">
        <v>63</v>
      </c>
      <c r="H751" s="54">
        <v>2250000</v>
      </c>
      <c r="I751" s="54">
        <v>2250000</v>
      </c>
      <c r="J751" s="54">
        <v>0</v>
      </c>
      <c r="K751" s="54">
        <v>0</v>
      </c>
      <c r="L751" s="54">
        <v>0</v>
      </c>
      <c r="M751" s="54">
        <v>0</v>
      </c>
      <c r="N751" s="54">
        <v>0</v>
      </c>
      <c r="O751" s="54">
        <v>2250000</v>
      </c>
      <c r="P751" s="30">
        <f>SUM(Cartera[[#This Row],[1_a_8]:[&gt;30]])</f>
        <v>2250000</v>
      </c>
      <c r="Q751" s="30">
        <f>+Cartera[[#This Row],[9_a_15]]+Cartera[[#This Row],[16_a_22]]+Cartera[[#This Row],[23_a_30]]</f>
        <v>0</v>
      </c>
      <c r="R751" s="30">
        <f>IF(Cartera[[#This Row],[Dias]]&gt;8,Cartera[[#This Row],[Total vencido]],0)</f>
        <v>2250000</v>
      </c>
      <c r="S751" s="30">
        <f>IF(Cartera[[#This Row],[Mas de 9]]&gt;0,Cartera[[#This Row],[Dias]],0)</f>
        <v>63</v>
      </c>
      <c r="T751" s="30">
        <f>IF(Cartera[[#This Row],[Dias]]&gt;99,Cartera[[#This Row],[Total vencido]],0)</f>
        <v>0</v>
      </c>
      <c r="U751" s="30">
        <f>IF(Cartera[[#This Row],[Mas de 100]]&gt;0,Cartera[[#This Row],[Dias]],0)</f>
        <v>0</v>
      </c>
      <c r="V751" s="30">
        <f>Cartera[[#This Row],[Vencimiento]]-Cartera[[#This Row],[Emision]]</f>
        <v>2</v>
      </c>
      <c r="W75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1" s="205" t="str">
        <f>_xlfn.XLOOKUP(Cartera[[#This Row],[Nombre tercero]],Vendedor[Nombre],Vendedor[Vendedor],"",0,-1)</f>
        <v>ANGELA SILVESTRE</v>
      </c>
      <c r="Y751" s="204"/>
    </row>
    <row r="752" spans="1:25" ht="21" customHeight="1">
      <c r="A752" s="12" t="str">
        <f t="shared" si="31"/>
        <v>INVERSIONES GANADERIA SANTAMARIA SAS</v>
      </c>
      <c r="B752" s="199" t="s">
        <v>1257</v>
      </c>
      <c r="C752" s="200">
        <v>158</v>
      </c>
      <c r="D752" s="54">
        <v>0</v>
      </c>
      <c r="E752" s="198">
        <v>45971.348124999997</v>
      </c>
      <c r="F752" s="198">
        <v>45973.348124999997</v>
      </c>
      <c r="G752" s="54">
        <v>63</v>
      </c>
      <c r="H752" s="54">
        <v>175000</v>
      </c>
      <c r="I752" s="54">
        <v>175000</v>
      </c>
      <c r="J752" s="54">
        <v>0</v>
      </c>
      <c r="K752" s="54">
        <v>0</v>
      </c>
      <c r="L752" s="54">
        <v>0</v>
      </c>
      <c r="M752" s="54">
        <v>0</v>
      </c>
      <c r="N752" s="54">
        <v>0</v>
      </c>
      <c r="O752" s="54">
        <v>175000</v>
      </c>
      <c r="P752" s="30">
        <f>SUM(Cartera[[#This Row],[1_a_8]:[&gt;30]])</f>
        <v>175000</v>
      </c>
      <c r="Q752" s="30">
        <f>+Cartera[[#This Row],[9_a_15]]+Cartera[[#This Row],[16_a_22]]+Cartera[[#This Row],[23_a_30]]</f>
        <v>0</v>
      </c>
      <c r="R752" s="30">
        <f>IF(Cartera[[#This Row],[Dias]]&gt;8,Cartera[[#This Row],[Total vencido]],0)</f>
        <v>175000</v>
      </c>
      <c r="S752" s="30">
        <f>IF(Cartera[[#This Row],[Mas de 9]]&gt;0,Cartera[[#This Row],[Dias]],0)</f>
        <v>63</v>
      </c>
      <c r="T752" s="30">
        <f>IF(Cartera[[#This Row],[Dias]]&gt;99,Cartera[[#This Row],[Total vencido]],0)</f>
        <v>0</v>
      </c>
      <c r="U752" s="30">
        <f>IF(Cartera[[#This Row],[Mas de 100]]&gt;0,Cartera[[#This Row],[Dias]],0)</f>
        <v>0</v>
      </c>
      <c r="V752" s="30">
        <f>Cartera[[#This Row],[Vencimiento]]-Cartera[[#This Row],[Emision]]</f>
        <v>2</v>
      </c>
      <c r="W75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2" s="205" t="str">
        <f>_xlfn.XLOOKUP(Cartera[[#This Row],[Nombre tercero]],Vendedor[Nombre],Vendedor[Vendedor],"",0,-1)</f>
        <v>ANGELA SILVESTRE</v>
      </c>
      <c r="Y752" s="204"/>
    </row>
    <row r="753" spans="1:25" ht="21" customHeight="1">
      <c r="A753" s="12" t="str">
        <f t="shared" si="31"/>
        <v>INVERSIONES GANADERIA SANTAMARIA SAS</v>
      </c>
      <c r="B753" s="199" t="s">
        <v>1257</v>
      </c>
      <c r="C753" s="200">
        <v>159</v>
      </c>
      <c r="D753" s="54">
        <v>0</v>
      </c>
      <c r="E753" s="198">
        <v>46002.62871527778</v>
      </c>
      <c r="F753" s="198">
        <v>46004.62871527778</v>
      </c>
      <c r="G753" s="54">
        <v>32</v>
      </c>
      <c r="H753" s="54">
        <v>18000000</v>
      </c>
      <c r="I753" s="54">
        <v>18000000</v>
      </c>
      <c r="J753" s="54">
        <v>0</v>
      </c>
      <c r="K753" s="54">
        <v>0</v>
      </c>
      <c r="L753" s="54">
        <v>0</v>
      </c>
      <c r="M753" s="54">
        <v>0</v>
      </c>
      <c r="N753" s="54">
        <v>0</v>
      </c>
      <c r="O753" s="54">
        <v>18000000</v>
      </c>
      <c r="P753" s="30">
        <f>SUM(Cartera[[#This Row],[1_a_8]:[&gt;30]])</f>
        <v>18000000</v>
      </c>
      <c r="Q753" s="30">
        <f>+Cartera[[#This Row],[9_a_15]]+Cartera[[#This Row],[16_a_22]]+Cartera[[#This Row],[23_a_30]]</f>
        <v>0</v>
      </c>
      <c r="R753" s="30">
        <f>IF(Cartera[[#This Row],[Dias]]&gt;8,Cartera[[#This Row],[Total vencido]],0)</f>
        <v>18000000</v>
      </c>
      <c r="S753" s="30">
        <f>IF(Cartera[[#This Row],[Mas de 9]]&gt;0,Cartera[[#This Row],[Dias]],0)</f>
        <v>32</v>
      </c>
      <c r="T753" s="30">
        <f>IF(Cartera[[#This Row],[Dias]]&gt;99,Cartera[[#This Row],[Total vencido]],0)</f>
        <v>0</v>
      </c>
      <c r="U753" s="30">
        <f>IF(Cartera[[#This Row],[Mas de 100]]&gt;0,Cartera[[#This Row],[Dias]],0)</f>
        <v>0</v>
      </c>
      <c r="V753" s="30">
        <f>Cartera[[#This Row],[Vencimiento]]-Cartera[[#This Row],[Emision]]</f>
        <v>2</v>
      </c>
      <c r="W75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3" s="205" t="str">
        <f>_xlfn.XLOOKUP(Cartera[[#This Row],[Nombre tercero]],Vendedor[Nombre],Vendedor[Vendedor],"",0,-1)</f>
        <v>ANGELA SILVESTRE</v>
      </c>
      <c r="Y753" s="204"/>
    </row>
    <row r="754" spans="1:25" ht="21" customHeight="1">
      <c r="A754" s="12" t="str">
        <f t="shared" si="31"/>
        <v>INVERSIONES GANADERIA SANTAMARIA SAS</v>
      </c>
      <c r="B754" s="199" t="s">
        <v>1257</v>
      </c>
      <c r="C754" s="200">
        <v>160</v>
      </c>
      <c r="D754" s="54">
        <v>0</v>
      </c>
      <c r="E754" s="198">
        <v>46002.630381944444</v>
      </c>
      <c r="F754" s="198">
        <v>46004.630381944444</v>
      </c>
      <c r="G754" s="54">
        <v>32</v>
      </c>
      <c r="H754" s="54">
        <v>1080000</v>
      </c>
      <c r="I754" s="54">
        <v>1080000</v>
      </c>
      <c r="J754" s="54">
        <v>0</v>
      </c>
      <c r="K754" s="54">
        <v>0</v>
      </c>
      <c r="L754" s="54">
        <v>0</v>
      </c>
      <c r="M754" s="54">
        <v>0</v>
      </c>
      <c r="N754" s="54">
        <v>0</v>
      </c>
      <c r="O754" s="54">
        <v>1080000</v>
      </c>
      <c r="P754" s="30">
        <f>SUM(Cartera[[#This Row],[1_a_8]:[&gt;30]])</f>
        <v>1080000</v>
      </c>
      <c r="Q754" s="22">
        <f>+Cartera[[#This Row],[9_a_15]]+Cartera[[#This Row],[16_a_22]]+Cartera[[#This Row],[23_a_30]]</f>
        <v>0</v>
      </c>
      <c r="R754" s="22">
        <f>IF(Cartera[[#This Row],[Dias]]&gt;8,Cartera[[#This Row],[Total vencido]],0)</f>
        <v>1080000</v>
      </c>
      <c r="S754" s="22">
        <f>IF(Cartera[[#This Row],[Mas de 9]]&gt;0,Cartera[[#This Row],[Dias]],0)</f>
        <v>32</v>
      </c>
      <c r="T754" s="30">
        <f>IF(Cartera[[#This Row],[Dias]]&gt;99,Cartera[[#This Row],[Total vencido]],0)</f>
        <v>0</v>
      </c>
      <c r="U754" s="30">
        <f>IF(Cartera[[#This Row],[Mas de 100]]&gt;0,Cartera[[#This Row],[Dias]],0)</f>
        <v>0</v>
      </c>
      <c r="V754" s="31">
        <f>Cartera[[#This Row],[Vencimiento]]-Cartera[[#This Row],[Emision]]</f>
        <v>2</v>
      </c>
      <c r="W75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4" s="205" t="str">
        <f>_xlfn.XLOOKUP(Cartera[[#This Row],[Nombre tercero]],Vendedor[Nombre],Vendedor[Vendedor],"",0,-1)</f>
        <v>ANGELA SILVESTRE</v>
      </c>
      <c r="Y754" s="204"/>
    </row>
    <row r="755" spans="1:25" ht="21" customHeight="1">
      <c r="A755" s="12" t="str">
        <f t="shared" si="31"/>
        <v>INVERSIONES GANADERIA SANTAMARIA SAS</v>
      </c>
      <c r="B755" s="199" t="s">
        <v>1257</v>
      </c>
      <c r="C755" s="200">
        <v>161</v>
      </c>
      <c r="D755" s="54">
        <v>0</v>
      </c>
      <c r="E755" s="198">
        <v>46002.6328587963</v>
      </c>
      <c r="F755" s="198">
        <v>46004.6328587963</v>
      </c>
      <c r="G755" s="54">
        <v>32</v>
      </c>
      <c r="H755" s="54">
        <v>2250000</v>
      </c>
      <c r="I755" s="54">
        <v>2250000</v>
      </c>
      <c r="J755" s="54">
        <v>0</v>
      </c>
      <c r="K755" s="54">
        <v>0</v>
      </c>
      <c r="L755" s="54">
        <v>0</v>
      </c>
      <c r="M755" s="54">
        <v>0</v>
      </c>
      <c r="N755" s="54">
        <v>0</v>
      </c>
      <c r="O755" s="54">
        <v>2250000</v>
      </c>
      <c r="P755" s="30">
        <f>SUM(Cartera[[#This Row],[1_a_8]:[&gt;30]])</f>
        <v>2250000</v>
      </c>
      <c r="Q755" s="30">
        <f>+Cartera[[#This Row],[9_a_15]]+Cartera[[#This Row],[16_a_22]]+Cartera[[#This Row],[23_a_30]]</f>
        <v>0</v>
      </c>
      <c r="R755" s="30">
        <f>IF(Cartera[[#This Row],[Dias]]&gt;8,Cartera[[#This Row],[Total vencido]],0)</f>
        <v>2250000</v>
      </c>
      <c r="S755" s="30">
        <f>IF(Cartera[[#This Row],[Mas de 9]]&gt;0,Cartera[[#This Row],[Dias]],0)</f>
        <v>32</v>
      </c>
      <c r="T755" s="30">
        <f>IF(Cartera[[#This Row],[Dias]]&gt;99,Cartera[[#This Row],[Total vencido]],0)</f>
        <v>0</v>
      </c>
      <c r="U755" s="30">
        <f>IF(Cartera[[#This Row],[Mas de 100]]&gt;0,Cartera[[#This Row],[Dias]],0)</f>
        <v>0</v>
      </c>
      <c r="V755" s="30">
        <f>Cartera[[#This Row],[Vencimiento]]-Cartera[[#This Row],[Emision]]</f>
        <v>2</v>
      </c>
      <c r="W75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5" s="205" t="str">
        <f>_xlfn.XLOOKUP(Cartera[[#This Row],[Nombre tercero]],Vendedor[Nombre],Vendedor[Vendedor],"",0,-1)</f>
        <v>ANGELA SILVESTRE</v>
      </c>
      <c r="Y755" s="204"/>
    </row>
    <row r="756" spans="1:25" ht="21" customHeight="1">
      <c r="A756" s="12" t="str">
        <f t="shared" si="31"/>
        <v>INVERSIONES GANADERIA SANTAMARIA SAS</v>
      </c>
      <c r="B756" s="199" t="s">
        <v>1257</v>
      </c>
      <c r="C756" s="200">
        <v>162</v>
      </c>
      <c r="D756" s="54">
        <v>0</v>
      </c>
      <c r="E756" s="198">
        <v>46002.63480324074</v>
      </c>
      <c r="F756" s="198">
        <v>46004.63480324074</v>
      </c>
      <c r="G756" s="54">
        <v>32</v>
      </c>
      <c r="H756" s="54">
        <v>775000</v>
      </c>
      <c r="I756" s="54">
        <v>775000</v>
      </c>
      <c r="J756" s="54">
        <v>0</v>
      </c>
      <c r="K756" s="54">
        <v>0</v>
      </c>
      <c r="L756" s="54">
        <v>0</v>
      </c>
      <c r="M756" s="54">
        <v>0</v>
      </c>
      <c r="N756" s="54">
        <v>0</v>
      </c>
      <c r="O756" s="54">
        <v>775000</v>
      </c>
      <c r="P756" s="30">
        <f>SUM(Cartera[[#This Row],[1_a_8]:[&gt;30]])</f>
        <v>775000</v>
      </c>
      <c r="Q756" s="30">
        <f>+Cartera[[#This Row],[9_a_15]]+Cartera[[#This Row],[16_a_22]]+Cartera[[#This Row],[23_a_30]]</f>
        <v>0</v>
      </c>
      <c r="R756" s="30">
        <f>IF(Cartera[[#This Row],[Dias]]&gt;8,Cartera[[#This Row],[Total vencido]],0)</f>
        <v>775000</v>
      </c>
      <c r="S756" s="30">
        <f>IF(Cartera[[#This Row],[Mas de 9]]&gt;0,Cartera[[#This Row],[Dias]],0)</f>
        <v>32</v>
      </c>
      <c r="T756" s="30">
        <f>IF(Cartera[[#This Row],[Dias]]&gt;99,Cartera[[#This Row],[Total vencido]],0)</f>
        <v>0</v>
      </c>
      <c r="U756" s="30">
        <f>IF(Cartera[[#This Row],[Mas de 100]]&gt;0,Cartera[[#This Row],[Dias]],0)</f>
        <v>0</v>
      </c>
      <c r="V756" s="31">
        <f>Cartera[[#This Row],[Vencimiento]]-Cartera[[#This Row],[Emision]]</f>
        <v>2</v>
      </c>
      <c r="W75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6" s="205" t="str">
        <f>_xlfn.XLOOKUP(Cartera[[#This Row],[Nombre tercero]],Vendedor[Nombre],Vendedor[Vendedor],"",0,-1)</f>
        <v>ANGELA SILVESTRE</v>
      </c>
      <c r="Y756" s="204"/>
    </row>
    <row r="757" spans="1:25" ht="21" customHeight="1">
      <c r="A757" s="12" t="s">
        <v>175</v>
      </c>
      <c r="B757" s="199" t="s">
        <v>1210</v>
      </c>
      <c r="C757" s="200">
        <v>23147</v>
      </c>
      <c r="D757" s="54">
        <v>4</v>
      </c>
      <c r="E757" s="198">
        <v>46002.332662037035</v>
      </c>
      <c r="F757" s="198">
        <v>46017.332465277781</v>
      </c>
      <c r="G757" s="54">
        <v>19</v>
      </c>
      <c r="H757" s="54">
        <v>3073600</v>
      </c>
      <c r="I757" s="54">
        <v>214285</v>
      </c>
      <c r="J757" s="54">
        <v>0</v>
      </c>
      <c r="K757" s="54">
        <v>0</v>
      </c>
      <c r="L757" s="54">
        <v>0</v>
      </c>
      <c r="M757" s="54">
        <v>214285</v>
      </c>
      <c r="N757" s="54">
        <v>0</v>
      </c>
      <c r="O757" s="54">
        <v>0</v>
      </c>
      <c r="P757" s="30">
        <f>SUM(Cartera[[#This Row],[1_a_8]:[&gt;30]])</f>
        <v>214285</v>
      </c>
      <c r="Q757" s="30">
        <f>+Cartera[[#This Row],[9_a_15]]+Cartera[[#This Row],[16_a_22]]+Cartera[[#This Row],[23_a_30]]</f>
        <v>214285</v>
      </c>
      <c r="R757" s="30">
        <f>IF(Cartera[[#This Row],[Dias]]&gt;8,Cartera[[#This Row],[Total vencido]],0)</f>
        <v>214285</v>
      </c>
      <c r="S757" s="30">
        <f>IF(Cartera[[#This Row],[Mas de 9]]&gt;0,Cartera[[#This Row],[Dias]],0)</f>
        <v>19</v>
      </c>
      <c r="T757" s="30">
        <f>IF(Cartera[[#This Row],[Dias]]&gt;99,Cartera[[#This Row],[Total vencido]],0)</f>
        <v>0</v>
      </c>
      <c r="U757" s="30">
        <f>IF(Cartera[[#This Row],[Mas de 100]]&gt;0,Cartera[[#This Row],[Dias]],0)</f>
        <v>0</v>
      </c>
      <c r="V757" s="30">
        <f>Cartera[[#This Row],[Vencimiento]]-Cartera[[#This Row],[Emision]]</f>
        <v>14.999803240745678</v>
      </c>
      <c r="W75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7" s="205" t="str">
        <f>_xlfn.XLOOKUP(Cartera[[#This Row],[Nombre tercero]],Vendedor[Nombre],Vendedor[Vendedor],"",0,-1)</f>
        <v>JORGE PARDO</v>
      </c>
      <c r="Y757" s="204"/>
    </row>
    <row r="758" spans="1:25" ht="21" customHeight="1">
      <c r="A758" s="12" t="str">
        <f>+A757</f>
        <v>INVERSIONES MI TIERRITA SAS</v>
      </c>
      <c r="B758" s="199" t="s">
        <v>1210</v>
      </c>
      <c r="C758" s="200">
        <v>23333</v>
      </c>
      <c r="D758" s="54">
        <v>4</v>
      </c>
      <c r="E758" s="202">
        <v>46009.221273148149</v>
      </c>
      <c r="F758" s="202">
        <v>46024.221180555556</v>
      </c>
      <c r="G758" s="203">
        <v>12</v>
      </c>
      <c r="H758" s="203">
        <v>1166100</v>
      </c>
      <c r="I758" s="203">
        <v>1166100</v>
      </c>
      <c r="J758" s="203">
        <v>0</v>
      </c>
      <c r="K758" s="203">
        <v>0</v>
      </c>
      <c r="L758" s="203">
        <v>1166100</v>
      </c>
      <c r="M758" s="203">
        <v>0</v>
      </c>
      <c r="N758" s="203">
        <v>0</v>
      </c>
      <c r="O758" s="203">
        <v>0</v>
      </c>
      <c r="P758" s="191">
        <f>SUM(Cartera[[#This Row],[1_a_8]:[&gt;30]])</f>
        <v>1166100</v>
      </c>
      <c r="Q758" s="191">
        <f>+Cartera[[#This Row],[9_a_15]]+Cartera[[#This Row],[16_a_22]]+Cartera[[#This Row],[23_a_30]]</f>
        <v>1166100</v>
      </c>
      <c r="R758" s="191">
        <f>IF(Cartera[[#This Row],[Dias]]&gt;8,Cartera[[#This Row],[Total vencido]],0)</f>
        <v>1166100</v>
      </c>
      <c r="S758" s="191">
        <f>IF(Cartera[[#This Row],[Mas de 9]]&gt;0,Cartera[[#This Row],[Dias]],0)</f>
        <v>12</v>
      </c>
      <c r="T758" s="191">
        <f>IF(Cartera[[#This Row],[Dias]]&gt;99,Cartera[[#This Row],[Total vencido]],0)</f>
        <v>0</v>
      </c>
      <c r="U758" s="191">
        <f>IF(Cartera[[#This Row],[Mas de 100]]&gt;0,Cartera[[#This Row],[Dias]],0)</f>
        <v>0</v>
      </c>
      <c r="V758" s="191">
        <f>Cartera[[#This Row],[Vencimiento]]-Cartera[[#This Row],[Emision]]</f>
        <v>14.999907407407591</v>
      </c>
      <c r="W75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8" s="204" t="str">
        <f>_xlfn.XLOOKUP(Cartera[[#This Row],[Nombre tercero]],Vendedor[Nombre],Vendedor[Vendedor],"",0,-1)</f>
        <v>JORGE PARDO</v>
      </c>
      <c r="Y758" s="204"/>
    </row>
    <row r="759" spans="1:25" ht="21" customHeight="1">
      <c r="A759" s="12" t="s">
        <v>176</v>
      </c>
      <c r="B759" s="199" t="s">
        <v>1208</v>
      </c>
      <c r="C759" s="200">
        <v>16245</v>
      </c>
      <c r="D759" s="54">
        <v>8</v>
      </c>
      <c r="E759" s="198">
        <v>45929.594733796293</v>
      </c>
      <c r="F759" s="198">
        <v>45937.593888888892</v>
      </c>
      <c r="G759" s="54">
        <v>99</v>
      </c>
      <c r="H759" s="54">
        <v>1161350</v>
      </c>
      <c r="I759" s="54">
        <v>1161350</v>
      </c>
      <c r="J759" s="54">
        <v>0</v>
      </c>
      <c r="K759" s="54">
        <v>0</v>
      </c>
      <c r="L759" s="54">
        <v>0</v>
      </c>
      <c r="M759" s="54">
        <v>0</v>
      </c>
      <c r="N759" s="54">
        <v>0</v>
      </c>
      <c r="O759" s="54">
        <v>1161350</v>
      </c>
      <c r="P759" s="17">
        <f>SUM(Cartera[[#This Row],[1_a_8]:[&gt;30]])</f>
        <v>1161350</v>
      </c>
      <c r="Q759" s="17">
        <f>+Cartera[[#This Row],[9_a_15]]+Cartera[[#This Row],[16_a_22]]+Cartera[[#This Row],[23_a_30]]</f>
        <v>0</v>
      </c>
      <c r="R759" s="17">
        <f>IF(Cartera[[#This Row],[Dias]]&gt;8,Cartera[[#This Row],[Total vencido]],0)</f>
        <v>1161350</v>
      </c>
      <c r="S759" s="17">
        <f>IF(Cartera[[#This Row],[Mas de 9]]&gt;0,Cartera[[#This Row],[Dias]],0)</f>
        <v>99</v>
      </c>
      <c r="T759" s="191">
        <f>IF(Cartera[[#This Row],[Dias]]&gt;99,Cartera[[#This Row],[Total vencido]],0)</f>
        <v>0</v>
      </c>
      <c r="U759" s="191">
        <f>IF(Cartera[[#This Row],[Mas de 100]]&gt;0,Cartera[[#This Row],[Dias]],0)</f>
        <v>0</v>
      </c>
      <c r="V759" s="19">
        <f>Cartera[[#This Row],[Vencimiento]]-Cartera[[#This Row],[Emision]]</f>
        <v>7.9991550925988122</v>
      </c>
      <c r="W75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9" s="204" t="str">
        <f>_xlfn.XLOOKUP(Cartera[[#This Row],[Nombre tercero]],Vendedor[Nombre],Vendedor[Vendedor],"",0,-1)</f>
        <v>WILLIAM DARIO PADILLA</v>
      </c>
      <c r="Y759" s="204"/>
    </row>
    <row r="760" spans="1:25" ht="21" customHeight="1">
      <c r="A760" s="12" t="str">
        <f>+A759</f>
        <v>INVERSIONES NGB &amp; CO SAS</v>
      </c>
      <c r="B760" s="199" t="s">
        <v>1208</v>
      </c>
      <c r="C760" s="200">
        <v>16686</v>
      </c>
      <c r="D760" s="54">
        <v>8</v>
      </c>
      <c r="E760" s="198">
        <v>45945.643900462965</v>
      </c>
      <c r="F760" s="198">
        <v>45953.643819444442</v>
      </c>
      <c r="G760" s="54">
        <v>83</v>
      </c>
      <c r="H760" s="54">
        <v>1164450</v>
      </c>
      <c r="I760" s="54">
        <v>1164450</v>
      </c>
      <c r="J760" s="54">
        <v>0</v>
      </c>
      <c r="K760" s="54">
        <v>0</v>
      </c>
      <c r="L760" s="54">
        <v>0</v>
      </c>
      <c r="M760" s="54">
        <v>0</v>
      </c>
      <c r="N760" s="54">
        <v>0</v>
      </c>
      <c r="O760" s="54">
        <v>1164450</v>
      </c>
      <c r="P760" s="30">
        <f>SUM(Cartera[[#This Row],[1_a_8]:[&gt;30]])</f>
        <v>1164450</v>
      </c>
      <c r="Q760" s="30">
        <f>+Cartera[[#This Row],[9_a_15]]+Cartera[[#This Row],[16_a_22]]+Cartera[[#This Row],[23_a_30]]</f>
        <v>0</v>
      </c>
      <c r="R760" s="30">
        <f>IF(Cartera[[#This Row],[Dias]]&gt;8,Cartera[[#This Row],[Total vencido]],0)</f>
        <v>1164450</v>
      </c>
      <c r="S760" s="30">
        <f>IF(Cartera[[#This Row],[Mas de 9]]&gt;0,Cartera[[#This Row],[Dias]],0)</f>
        <v>83</v>
      </c>
      <c r="T760" s="30">
        <f>IF(Cartera[[#This Row],[Dias]]&gt;99,Cartera[[#This Row],[Total vencido]],0)</f>
        <v>0</v>
      </c>
      <c r="U760" s="30">
        <f>IF(Cartera[[#This Row],[Mas de 100]]&gt;0,Cartera[[#This Row],[Dias]],0)</f>
        <v>0</v>
      </c>
      <c r="V760" s="31">
        <f>Cartera[[#This Row],[Vencimiento]]-Cartera[[#This Row],[Emision]]</f>
        <v>7.9999189814770943</v>
      </c>
      <c r="W76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0" s="205" t="str">
        <f>_xlfn.XLOOKUP(Cartera[[#This Row],[Nombre tercero]],Vendedor[Nombre],Vendedor[Vendedor],"",0,-1)</f>
        <v>WILLIAM DARIO PADILLA</v>
      </c>
      <c r="Y760" s="204"/>
    </row>
    <row r="761" spans="1:25" ht="21" customHeight="1">
      <c r="A761" s="12" t="s">
        <v>177</v>
      </c>
      <c r="B761" s="199" t="s">
        <v>1208</v>
      </c>
      <c r="C761" s="200">
        <v>17366</v>
      </c>
      <c r="D761" s="54">
        <v>4</v>
      </c>
      <c r="E761" s="198">
        <v>45969.285567129627</v>
      </c>
      <c r="F761" s="198">
        <v>45984.267638888887</v>
      </c>
      <c r="G761" s="54">
        <v>52</v>
      </c>
      <c r="H761" s="54">
        <v>3887200</v>
      </c>
      <c r="I761" s="54">
        <v>3172098</v>
      </c>
      <c r="J761" s="54">
        <v>0</v>
      </c>
      <c r="K761" s="54">
        <v>0</v>
      </c>
      <c r="L761" s="54">
        <v>0</v>
      </c>
      <c r="M761" s="54">
        <v>0</v>
      </c>
      <c r="N761" s="54">
        <v>0</v>
      </c>
      <c r="O761" s="54">
        <v>3172098</v>
      </c>
      <c r="P761" s="30">
        <f>SUM(Cartera[[#This Row],[1_a_8]:[&gt;30]])</f>
        <v>3172098</v>
      </c>
      <c r="Q761" s="30">
        <f>+Cartera[[#This Row],[9_a_15]]+Cartera[[#This Row],[16_a_22]]+Cartera[[#This Row],[23_a_30]]</f>
        <v>0</v>
      </c>
      <c r="R761" s="30">
        <f>IF(Cartera[[#This Row],[Dias]]&gt;8,Cartera[[#This Row],[Total vencido]],0)</f>
        <v>3172098</v>
      </c>
      <c r="S761" s="30">
        <f>IF(Cartera[[#This Row],[Mas de 9]]&gt;0,Cartera[[#This Row],[Dias]],0)</f>
        <v>52</v>
      </c>
      <c r="T761" s="30">
        <f>IF(Cartera[[#This Row],[Dias]]&gt;99,Cartera[[#This Row],[Total vencido]],0)</f>
        <v>0</v>
      </c>
      <c r="U761" s="30">
        <f>IF(Cartera[[#This Row],[Mas de 100]]&gt;0,Cartera[[#This Row],[Dias]],0)</f>
        <v>0</v>
      </c>
      <c r="V761" s="31">
        <f>Cartera[[#This Row],[Vencimiento]]-Cartera[[#This Row],[Emision]]</f>
        <v>14.98207175925927</v>
      </c>
      <c r="W76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1" s="205" t="str">
        <f>_xlfn.XLOOKUP(Cartera[[#This Row],[Nombre tercero]],Vendedor[Nombre],Vendedor[Vendedor],"",0,-1)</f>
        <v>JORGE PARDO</v>
      </c>
      <c r="Y761" s="204"/>
    </row>
    <row r="762" spans="1:25" ht="21" customHeight="1">
      <c r="A762" s="12" t="str">
        <f t="shared" ref="A762:A768" si="32">+A761</f>
        <v>INVERSIONES Y SOLUCIONES DE TRADICION SAS</v>
      </c>
      <c r="B762" s="199" t="s">
        <v>1208</v>
      </c>
      <c r="C762" s="200">
        <v>17574</v>
      </c>
      <c r="D762" s="54">
        <v>4</v>
      </c>
      <c r="E762" s="202">
        <v>45975.649201388886</v>
      </c>
      <c r="F762" s="202">
        <v>45990.54760416667</v>
      </c>
      <c r="G762" s="203">
        <v>46</v>
      </c>
      <c r="H762" s="203">
        <v>4319370</v>
      </c>
      <c r="I762" s="203">
        <v>4319370</v>
      </c>
      <c r="J762" s="203">
        <v>0</v>
      </c>
      <c r="K762" s="203">
        <v>0</v>
      </c>
      <c r="L762" s="203">
        <v>0</v>
      </c>
      <c r="M762" s="203">
        <v>0</v>
      </c>
      <c r="N762" s="203">
        <v>0</v>
      </c>
      <c r="O762" s="203">
        <v>4319370</v>
      </c>
      <c r="P762" s="191">
        <f>SUM(Cartera[[#This Row],[1_a_8]:[&gt;30]])</f>
        <v>4319370</v>
      </c>
      <c r="Q762" s="191">
        <f>+Cartera[[#This Row],[9_a_15]]+Cartera[[#This Row],[16_a_22]]+Cartera[[#This Row],[23_a_30]]</f>
        <v>0</v>
      </c>
      <c r="R762" s="191">
        <f>IF(Cartera[[#This Row],[Dias]]&gt;8,Cartera[[#This Row],[Total vencido]],0)</f>
        <v>4319370</v>
      </c>
      <c r="S762" s="191">
        <f>IF(Cartera[[#This Row],[Mas de 9]]&gt;0,Cartera[[#This Row],[Dias]],0)</f>
        <v>46</v>
      </c>
      <c r="T762" s="191">
        <f>IF(Cartera[[#This Row],[Dias]]&gt;99,Cartera[[#This Row],[Total vencido]],0)</f>
        <v>0</v>
      </c>
      <c r="U762" s="191">
        <f>IF(Cartera[[#This Row],[Mas de 100]]&gt;0,Cartera[[#This Row],[Dias]],0)</f>
        <v>0</v>
      </c>
      <c r="V762" s="191">
        <f>Cartera[[#This Row],[Vencimiento]]-Cartera[[#This Row],[Emision]]</f>
        <v>14.898402777784213</v>
      </c>
      <c r="W76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2" s="204" t="str">
        <f>_xlfn.XLOOKUP(Cartera[[#This Row],[Nombre tercero]],Vendedor[Nombre],Vendedor[Vendedor],"",0,-1)</f>
        <v>JORGE PARDO</v>
      </c>
      <c r="Y762" s="204"/>
    </row>
    <row r="763" spans="1:25" ht="21" customHeight="1">
      <c r="A763" s="12" t="str">
        <f t="shared" si="32"/>
        <v>INVERSIONES Y SOLUCIONES DE TRADICION SAS</v>
      </c>
      <c r="B763" s="199" t="s">
        <v>1208</v>
      </c>
      <c r="C763" s="200">
        <v>17783</v>
      </c>
      <c r="D763" s="54">
        <v>4</v>
      </c>
      <c r="E763" s="198">
        <v>45983.463402777779</v>
      </c>
      <c r="F763" s="198">
        <v>45998.463125000002</v>
      </c>
      <c r="G763" s="54">
        <v>38</v>
      </c>
      <c r="H763" s="54">
        <v>1950550</v>
      </c>
      <c r="I763" s="54">
        <v>1950550</v>
      </c>
      <c r="J763" s="54">
        <v>0</v>
      </c>
      <c r="K763" s="54">
        <v>0</v>
      </c>
      <c r="L763" s="54">
        <v>0</v>
      </c>
      <c r="M763" s="54">
        <v>0</v>
      </c>
      <c r="N763" s="54">
        <v>0</v>
      </c>
      <c r="O763" s="54">
        <v>1950550</v>
      </c>
      <c r="P763" s="30">
        <f>SUM(Cartera[[#This Row],[1_a_8]:[&gt;30]])</f>
        <v>1950550</v>
      </c>
      <c r="Q763" s="30">
        <f>+Cartera[[#This Row],[9_a_15]]+Cartera[[#This Row],[16_a_22]]+Cartera[[#This Row],[23_a_30]]</f>
        <v>0</v>
      </c>
      <c r="R763" s="30">
        <f>IF(Cartera[[#This Row],[Dias]]&gt;8,Cartera[[#This Row],[Total vencido]],0)</f>
        <v>1950550</v>
      </c>
      <c r="S763" s="30">
        <f>IF(Cartera[[#This Row],[Mas de 9]]&gt;0,Cartera[[#This Row],[Dias]],0)</f>
        <v>38</v>
      </c>
      <c r="T763" s="30">
        <f>IF(Cartera[[#This Row],[Dias]]&gt;99,Cartera[[#This Row],[Total vencido]],0)</f>
        <v>0</v>
      </c>
      <c r="U763" s="30">
        <f>IF(Cartera[[#This Row],[Mas de 100]]&gt;0,Cartera[[#This Row],[Dias]],0)</f>
        <v>0</v>
      </c>
      <c r="V763" s="30">
        <f>Cartera[[#This Row],[Vencimiento]]-Cartera[[#This Row],[Emision]]</f>
        <v>14.999722222222772</v>
      </c>
      <c r="W76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3" s="205" t="str">
        <f>_xlfn.XLOOKUP(Cartera[[#This Row],[Nombre tercero]],Vendedor[Nombre],Vendedor[Vendedor],"",0,-1)</f>
        <v>JORGE PARDO</v>
      </c>
      <c r="Y763" s="204"/>
    </row>
    <row r="764" spans="1:25" ht="21" customHeight="1">
      <c r="A764" s="12" t="str">
        <f t="shared" si="32"/>
        <v>INVERSIONES Y SOLUCIONES DE TRADICION SAS</v>
      </c>
      <c r="B764" s="199" t="s">
        <v>1208</v>
      </c>
      <c r="C764" s="200">
        <v>17992</v>
      </c>
      <c r="D764" s="54">
        <v>4</v>
      </c>
      <c r="E764" s="198">
        <v>45990.46675925926</v>
      </c>
      <c r="F764" s="198">
        <v>46005.46665509259</v>
      </c>
      <c r="G764" s="54">
        <v>31</v>
      </c>
      <c r="H764" s="54">
        <v>3107020</v>
      </c>
      <c r="I764" s="54">
        <v>3107020</v>
      </c>
      <c r="J764" s="54">
        <v>0</v>
      </c>
      <c r="K764" s="54">
        <v>0</v>
      </c>
      <c r="L764" s="54">
        <v>0</v>
      </c>
      <c r="M764" s="54">
        <v>0</v>
      </c>
      <c r="N764" s="54">
        <v>0</v>
      </c>
      <c r="O764" s="54">
        <v>3107020</v>
      </c>
      <c r="P764" s="30">
        <f>SUM(Cartera[[#This Row],[1_a_8]:[&gt;30]])</f>
        <v>3107020</v>
      </c>
      <c r="Q764" s="30">
        <f>+Cartera[[#This Row],[9_a_15]]+Cartera[[#This Row],[16_a_22]]+Cartera[[#This Row],[23_a_30]]</f>
        <v>0</v>
      </c>
      <c r="R764" s="30">
        <f>IF(Cartera[[#This Row],[Dias]]&gt;8,Cartera[[#This Row],[Total vencido]],0)</f>
        <v>3107020</v>
      </c>
      <c r="S764" s="30">
        <f>IF(Cartera[[#This Row],[Mas de 9]]&gt;0,Cartera[[#This Row],[Dias]],0)</f>
        <v>31</v>
      </c>
      <c r="T764" s="30">
        <f>IF(Cartera[[#This Row],[Dias]]&gt;99,Cartera[[#This Row],[Total vencido]],0)</f>
        <v>0</v>
      </c>
      <c r="U764" s="30">
        <f>IF(Cartera[[#This Row],[Mas de 100]]&gt;0,Cartera[[#This Row],[Dias]],0)</f>
        <v>0</v>
      </c>
      <c r="V764" s="30">
        <f>Cartera[[#This Row],[Vencimiento]]-Cartera[[#This Row],[Emision]]</f>
        <v>14.999895833330811</v>
      </c>
      <c r="W76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4" s="205" t="str">
        <f>_xlfn.XLOOKUP(Cartera[[#This Row],[Nombre tercero]],Vendedor[Nombre],Vendedor[Vendedor],"",0,-1)</f>
        <v>JORGE PARDO</v>
      </c>
      <c r="Y764" s="204"/>
    </row>
    <row r="765" spans="1:25" ht="21" customHeight="1">
      <c r="A765" s="12" t="str">
        <f t="shared" si="32"/>
        <v>INVERSIONES Y SOLUCIONES DE TRADICION SAS</v>
      </c>
      <c r="B765" s="199" t="s">
        <v>1208</v>
      </c>
      <c r="C765" s="200">
        <v>18192</v>
      </c>
      <c r="D765" s="54">
        <v>4</v>
      </c>
      <c r="E765" s="198">
        <v>45996.299571759257</v>
      </c>
      <c r="F765" s="198">
        <v>46011.299479166664</v>
      </c>
      <c r="G765" s="54">
        <v>25</v>
      </c>
      <c r="H765" s="54">
        <v>5314700</v>
      </c>
      <c r="I765" s="54">
        <v>5314700</v>
      </c>
      <c r="J765" s="54">
        <v>0</v>
      </c>
      <c r="K765" s="54">
        <v>0</v>
      </c>
      <c r="L765" s="54">
        <v>0</v>
      </c>
      <c r="M765" s="54">
        <v>0</v>
      </c>
      <c r="N765" s="54">
        <v>5314700</v>
      </c>
      <c r="O765" s="54">
        <v>0</v>
      </c>
      <c r="P765" s="30">
        <f>SUM(Cartera[[#This Row],[1_a_8]:[&gt;30]])</f>
        <v>5314700</v>
      </c>
      <c r="Q765" s="30">
        <f>+Cartera[[#This Row],[9_a_15]]+Cartera[[#This Row],[16_a_22]]+Cartera[[#This Row],[23_a_30]]</f>
        <v>5314700</v>
      </c>
      <c r="R765" s="30">
        <f>IF(Cartera[[#This Row],[Dias]]&gt;8,Cartera[[#This Row],[Total vencido]],0)</f>
        <v>5314700</v>
      </c>
      <c r="S765" s="30">
        <f>IF(Cartera[[#This Row],[Mas de 9]]&gt;0,Cartera[[#This Row],[Dias]],0)</f>
        <v>25</v>
      </c>
      <c r="T765" s="30">
        <f>IF(Cartera[[#This Row],[Dias]]&gt;99,Cartera[[#This Row],[Total vencido]],0)</f>
        <v>0</v>
      </c>
      <c r="U765" s="30">
        <f>IF(Cartera[[#This Row],[Mas de 100]]&gt;0,Cartera[[#This Row],[Dias]],0)</f>
        <v>0</v>
      </c>
      <c r="V765" s="30">
        <f>Cartera[[#This Row],[Vencimiento]]-Cartera[[#This Row],[Emision]]</f>
        <v>14.999907407407591</v>
      </c>
      <c r="W76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5" s="205" t="str">
        <f>_xlfn.XLOOKUP(Cartera[[#This Row],[Nombre tercero]],Vendedor[Nombre],Vendedor[Vendedor],"",0,-1)</f>
        <v>JORGE PARDO</v>
      </c>
      <c r="Y765" s="204"/>
    </row>
    <row r="766" spans="1:25" ht="21" customHeight="1">
      <c r="A766" s="12" t="str">
        <f t="shared" si="32"/>
        <v>INVERSIONES Y SOLUCIONES DE TRADICION SAS</v>
      </c>
      <c r="B766" s="199" t="s">
        <v>1208</v>
      </c>
      <c r="C766" s="200">
        <v>18456</v>
      </c>
      <c r="D766" s="54">
        <v>4</v>
      </c>
      <c r="E766" s="198">
        <v>46003.575868055559</v>
      </c>
      <c r="F766" s="198">
        <v>46018.569386574076</v>
      </c>
      <c r="G766" s="54">
        <v>18</v>
      </c>
      <c r="H766" s="54">
        <v>3268600</v>
      </c>
      <c r="I766" s="54">
        <v>3268600</v>
      </c>
      <c r="J766" s="54">
        <v>0</v>
      </c>
      <c r="K766" s="54">
        <v>0</v>
      </c>
      <c r="L766" s="54">
        <v>0</v>
      </c>
      <c r="M766" s="54">
        <v>3268600</v>
      </c>
      <c r="N766" s="54">
        <v>0</v>
      </c>
      <c r="O766" s="54">
        <v>0</v>
      </c>
      <c r="P766" s="30">
        <f>SUM(Cartera[[#This Row],[1_a_8]:[&gt;30]])</f>
        <v>3268600</v>
      </c>
      <c r="Q766" s="30">
        <f>+Cartera[[#This Row],[9_a_15]]+Cartera[[#This Row],[16_a_22]]+Cartera[[#This Row],[23_a_30]]</f>
        <v>3268600</v>
      </c>
      <c r="R766" s="30">
        <f>IF(Cartera[[#This Row],[Dias]]&gt;8,Cartera[[#This Row],[Total vencido]],0)</f>
        <v>3268600</v>
      </c>
      <c r="S766" s="30">
        <f>IF(Cartera[[#This Row],[Mas de 9]]&gt;0,Cartera[[#This Row],[Dias]],0)</f>
        <v>18</v>
      </c>
      <c r="T766" s="30">
        <f>IF(Cartera[[#This Row],[Dias]]&gt;99,Cartera[[#This Row],[Total vencido]],0)</f>
        <v>0</v>
      </c>
      <c r="U766" s="30">
        <f>IF(Cartera[[#This Row],[Mas de 100]]&gt;0,Cartera[[#This Row],[Dias]],0)</f>
        <v>0</v>
      </c>
      <c r="V766" s="30">
        <f>Cartera[[#This Row],[Vencimiento]]-Cartera[[#This Row],[Emision]]</f>
        <v>14.993518518516794</v>
      </c>
      <c r="W76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6" s="205" t="str">
        <f>_xlfn.XLOOKUP(Cartera[[#This Row],[Nombre tercero]],Vendedor[Nombre],Vendedor[Vendedor],"",0,-1)</f>
        <v>JORGE PARDO</v>
      </c>
      <c r="Y766" s="204"/>
    </row>
    <row r="767" spans="1:25" ht="21" customHeight="1">
      <c r="A767" s="12" t="str">
        <f t="shared" si="32"/>
        <v>INVERSIONES Y SOLUCIONES DE TRADICION SAS</v>
      </c>
      <c r="B767" s="199" t="s">
        <v>1208</v>
      </c>
      <c r="C767" s="200">
        <v>18720</v>
      </c>
      <c r="D767" s="54">
        <v>4</v>
      </c>
      <c r="E767" s="198">
        <v>46011.22320601852</v>
      </c>
      <c r="F767" s="198">
        <v>46026.222824074073</v>
      </c>
      <c r="G767" s="54">
        <v>10</v>
      </c>
      <c r="H767" s="54">
        <v>3365950</v>
      </c>
      <c r="I767" s="54">
        <v>3365950</v>
      </c>
      <c r="J767" s="54">
        <v>0</v>
      </c>
      <c r="K767" s="54">
        <v>0</v>
      </c>
      <c r="L767" s="54">
        <v>3365950</v>
      </c>
      <c r="M767" s="54">
        <v>0</v>
      </c>
      <c r="N767" s="54">
        <v>0</v>
      </c>
      <c r="O767" s="54">
        <v>0</v>
      </c>
      <c r="P767" s="191">
        <f>SUM(Cartera[[#This Row],[1_a_8]:[&gt;30]])</f>
        <v>3365950</v>
      </c>
      <c r="Q767" s="191">
        <f>+Cartera[[#This Row],[9_a_15]]+Cartera[[#This Row],[16_a_22]]+Cartera[[#This Row],[23_a_30]]</f>
        <v>3365950</v>
      </c>
      <c r="R767" s="191">
        <f>IF(Cartera[[#This Row],[Dias]]&gt;8,Cartera[[#This Row],[Total vencido]],0)</f>
        <v>3365950</v>
      </c>
      <c r="S767" s="191">
        <f>IF(Cartera[[#This Row],[Mas de 9]]&gt;0,Cartera[[#This Row],[Dias]],0)</f>
        <v>10</v>
      </c>
      <c r="T767" s="191">
        <f>IF(Cartera[[#This Row],[Dias]]&gt;99,Cartera[[#This Row],[Total vencido]],0)</f>
        <v>0</v>
      </c>
      <c r="U767" s="191">
        <f>IF(Cartera[[#This Row],[Mas de 100]]&gt;0,Cartera[[#This Row],[Dias]],0)</f>
        <v>0</v>
      </c>
      <c r="V767" s="191">
        <f>Cartera[[#This Row],[Vencimiento]]-Cartera[[#This Row],[Emision]]</f>
        <v>14.999618055553583</v>
      </c>
      <c r="W76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7" s="204" t="str">
        <f>_xlfn.XLOOKUP(Cartera[[#This Row],[Nombre tercero]],Vendedor[Nombre],Vendedor[Vendedor],"",0,-1)</f>
        <v>JORGE PARDO</v>
      </c>
      <c r="Y767" s="204"/>
    </row>
    <row r="768" spans="1:25" ht="21" customHeight="1">
      <c r="A768" s="12" t="str">
        <f t="shared" si="32"/>
        <v>INVERSIONES Y SOLUCIONES DE TRADICION SAS</v>
      </c>
      <c r="B768" s="199" t="s">
        <v>1208</v>
      </c>
      <c r="C768" s="200">
        <v>18831</v>
      </c>
      <c r="D768" s="54">
        <v>4</v>
      </c>
      <c r="E768" s="202">
        <v>46014.291064814817</v>
      </c>
      <c r="F768" s="202">
        <v>46029.289803240739</v>
      </c>
      <c r="G768" s="203">
        <v>7</v>
      </c>
      <c r="H768" s="203">
        <v>3957000</v>
      </c>
      <c r="I768" s="203">
        <v>3957000</v>
      </c>
      <c r="J768" s="203">
        <v>0</v>
      </c>
      <c r="K768" s="203">
        <v>3957000</v>
      </c>
      <c r="L768" s="203">
        <v>0</v>
      </c>
      <c r="M768" s="203">
        <v>0</v>
      </c>
      <c r="N768" s="203">
        <v>0</v>
      </c>
      <c r="O768" s="203">
        <v>0</v>
      </c>
      <c r="P768" s="191">
        <f>SUM(Cartera[[#This Row],[1_a_8]:[&gt;30]])</f>
        <v>3957000</v>
      </c>
      <c r="Q768" s="191">
        <f>+Cartera[[#This Row],[9_a_15]]+Cartera[[#This Row],[16_a_22]]+Cartera[[#This Row],[23_a_30]]</f>
        <v>0</v>
      </c>
      <c r="R768" s="191">
        <f>IF(Cartera[[#This Row],[Dias]]&gt;8,Cartera[[#This Row],[Total vencido]],0)</f>
        <v>0</v>
      </c>
      <c r="S768" s="191">
        <f>IF(Cartera[[#This Row],[Mas de 9]]&gt;0,Cartera[[#This Row],[Dias]],0)</f>
        <v>0</v>
      </c>
      <c r="T768" s="191">
        <f>IF(Cartera[[#This Row],[Dias]]&gt;99,Cartera[[#This Row],[Total vencido]],0)</f>
        <v>0</v>
      </c>
      <c r="U768" s="191">
        <f>IF(Cartera[[#This Row],[Mas de 100]]&gt;0,Cartera[[#This Row],[Dias]],0)</f>
        <v>0</v>
      </c>
      <c r="V768" s="191">
        <f>Cartera[[#This Row],[Vencimiento]]-Cartera[[#This Row],[Emision]]</f>
        <v>14.998738425922056</v>
      </c>
      <c r="W76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8" s="204" t="str">
        <f>_xlfn.XLOOKUP(Cartera[[#This Row],[Nombre tercero]],Vendedor[Nombre],Vendedor[Vendedor],"",0,-1)</f>
        <v>JORGE PARDO</v>
      </c>
      <c r="Y768" s="204"/>
    </row>
    <row r="769" spans="1:25" ht="21" customHeight="1">
      <c r="A769" s="12" t="s">
        <v>113</v>
      </c>
      <c r="B769" s="199" t="s">
        <v>1210</v>
      </c>
      <c r="C769" s="200">
        <v>23571</v>
      </c>
      <c r="D769" s="54">
        <v>12</v>
      </c>
      <c r="E769" s="202">
        <v>46015.26934027778</v>
      </c>
      <c r="F769" s="202">
        <v>46023.269201388888</v>
      </c>
      <c r="G769" s="203">
        <v>13</v>
      </c>
      <c r="H769" s="203">
        <v>595899.93999999994</v>
      </c>
      <c r="I769" s="203">
        <v>595899.93999999994</v>
      </c>
      <c r="J769" s="203">
        <v>0</v>
      </c>
      <c r="K769" s="203">
        <v>0</v>
      </c>
      <c r="L769" s="203">
        <v>595899.93999999994</v>
      </c>
      <c r="M769" s="203">
        <v>0</v>
      </c>
      <c r="N769" s="203">
        <v>0</v>
      </c>
      <c r="O769" s="203">
        <v>0</v>
      </c>
      <c r="P769" s="191">
        <f>SUM(Cartera[[#This Row],[1_a_8]:[&gt;30]])</f>
        <v>595899.93999999994</v>
      </c>
      <c r="Q769" s="191">
        <f>+Cartera[[#This Row],[9_a_15]]+Cartera[[#This Row],[16_a_22]]+Cartera[[#This Row],[23_a_30]]</f>
        <v>595899.93999999994</v>
      </c>
      <c r="R769" s="191">
        <f>IF(Cartera[[#This Row],[Dias]]&gt;8,Cartera[[#This Row],[Total vencido]],0)</f>
        <v>595899.93999999994</v>
      </c>
      <c r="S769" s="191">
        <f>IF(Cartera[[#This Row],[Mas de 9]]&gt;0,Cartera[[#This Row],[Dias]],0)</f>
        <v>13</v>
      </c>
      <c r="T769" s="191">
        <f>IF(Cartera[[#This Row],[Dias]]&gt;99,Cartera[[#This Row],[Total vencido]],0)</f>
        <v>0</v>
      </c>
      <c r="U769" s="191">
        <f>IF(Cartera[[#This Row],[Mas de 100]]&gt;0,Cartera[[#This Row],[Dias]],0)</f>
        <v>0</v>
      </c>
      <c r="V769" s="191">
        <f>Cartera[[#This Row],[Vencimiento]]-Cartera[[#This Row],[Emision]]</f>
        <v>7.999861111107748</v>
      </c>
      <c r="W76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9" s="204" t="str">
        <f>_xlfn.XLOOKUP(Cartera[[#This Row],[Nombre tercero]],Vendedor[Nombre],Vendedor[Vendedor],"",0,-1)</f>
        <v>JENNIFER GONZALEZ TRIANA</v>
      </c>
      <c r="Y769" s="204"/>
    </row>
    <row r="770" spans="1:25" ht="21" customHeight="1">
      <c r="A770" s="12" t="str">
        <f>+A769</f>
        <v>IVAN RODRIGO LUQUE RESTREPO0</v>
      </c>
      <c r="B770" s="199" t="s">
        <v>1210</v>
      </c>
      <c r="C770" s="200">
        <v>23752</v>
      </c>
      <c r="D770" s="54">
        <v>12</v>
      </c>
      <c r="E770" s="202">
        <v>46022.249780092592</v>
      </c>
      <c r="F770" s="202">
        <v>46030.249386574076</v>
      </c>
      <c r="G770" s="203">
        <v>6</v>
      </c>
      <c r="H770" s="203">
        <v>563399.94999999995</v>
      </c>
      <c r="I770" s="203">
        <v>563399.94999999995</v>
      </c>
      <c r="J770" s="203">
        <v>0</v>
      </c>
      <c r="K770" s="203">
        <v>563399.94999999995</v>
      </c>
      <c r="L770" s="203">
        <v>0</v>
      </c>
      <c r="M770" s="203">
        <v>0</v>
      </c>
      <c r="N770" s="203">
        <v>0</v>
      </c>
      <c r="O770" s="203">
        <v>0</v>
      </c>
      <c r="P770" s="191">
        <f>SUM(Cartera[[#This Row],[1_a_8]:[&gt;30]])</f>
        <v>563399.94999999995</v>
      </c>
      <c r="Q770" s="191">
        <f>+Cartera[[#This Row],[9_a_15]]+Cartera[[#This Row],[16_a_22]]+Cartera[[#This Row],[23_a_30]]</f>
        <v>0</v>
      </c>
      <c r="R770" s="191">
        <f>IF(Cartera[[#This Row],[Dias]]&gt;8,Cartera[[#This Row],[Total vencido]],0)</f>
        <v>0</v>
      </c>
      <c r="S770" s="191">
        <f>IF(Cartera[[#This Row],[Mas de 9]]&gt;0,Cartera[[#This Row],[Dias]],0)</f>
        <v>0</v>
      </c>
      <c r="T770" s="191">
        <f>IF(Cartera[[#This Row],[Dias]]&gt;99,Cartera[[#This Row],[Total vencido]],0)</f>
        <v>0</v>
      </c>
      <c r="U770" s="191">
        <f>IF(Cartera[[#This Row],[Mas de 100]]&gt;0,Cartera[[#This Row],[Dias]],0)</f>
        <v>0</v>
      </c>
      <c r="V770" s="191">
        <f>Cartera[[#This Row],[Vencimiento]]-Cartera[[#This Row],[Emision]]</f>
        <v>7.9996064814840793</v>
      </c>
      <c r="W77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0" s="204" t="str">
        <f>_xlfn.XLOOKUP(Cartera[[#This Row],[Nombre tercero]],Vendedor[Nombre],Vendedor[Vendedor],"",0,-1)</f>
        <v>JENNIFER GONZALEZ TRIANA</v>
      </c>
      <c r="Y770" s="204"/>
    </row>
    <row r="771" spans="1:25" ht="21" customHeight="1">
      <c r="A771" s="12" t="s">
        <v>671</v>
      </c>
      <c r="B771" s="199" t="s">
        <v>1210</v>
      </c>
      <c r="C771" s="200">
        <v>23765</v>
      </c>
      <c r="D771" s="54">
        <v>1</v>
      </c>
      <c r="E771" s="202">
        <v>46022.466863425929</v>
      </c>
      <c r="F771" s="202">
        <v>46030.466863425929</v>
      </c>
      <c r="G771" s="203">
        <v>6</v>
      </c>
      <c r="H771" s="203">
        <v>9160000</v>
      </c>
      <c r="I771" s="203">
        <v>9160000</v>
      </c>
      <c r="J771" s="203">
        <v>0</v>
      </c>
      <c r="K771" s="203">
        <v>9160000</v>
      </c>
      <c r="L771" s="203">
        <v>0</v>
      </c>
      <c r="M771" s="203">
        <v>0</v>
      </c>
      <c r="N771" s="203">
        <v>0</v>
      </c>
      <c r="O771" s="203">
        <v>0</v>
      </c>
      <c r="P771" s="191">
        <f>SUM(Cartera[[#This Row],[1_a_8]:[&gt;30]])</f>
        <v>9160000</v>
      </c>
      <c r="Q771" s="191">
        <f>+Cartera[[#This Row],[9_a_15]]+Cartera[[#This Row],[16_a_22]]+Cartera[[#This Row],[23_a_30]]</f>
        <v>0</v>
      </c>
      <c r="R771" s="191">
        <f>IF(Cartera[[#This Row],[Dias]]&gt;8,Cartera[[#This Row],[Total vencido]],0)</f>
        <v>0</v>
      </c>
      <c r="S771" s="191">
        <f>IF(Cartera[[#This Row],[Mas de 9]]&gt;0,Cartera[[#This Row],[Dias]],0)</f>
        <v>0</v>
      </c>
      <c r="T771" s="191">
        <f>IF(Cartera[[#This Row],[Dias]]&gt;99,Cartera[[#This Row],[Total vencido]],0)</f>
        <v>0</v>
      </c>
      <c r="U771" s="191">
        <f>IF(Cartera[[#This Row],[Mas de 100]]&gt;0,Cartera[[#This Row],[Dias]],0)</f>
        <v>0</v>
      </c>
      <c r="V771" s="191">
        <f>Cartera[[#This Row],[Vencimiento]]-Cartera[[#This Row],[Emision]]</f>
        <v>8</v>
      </c>
      <c r="W77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1" s="204" t="str">
        <f>_xlfn.XLOOKUP(Cartera[[#This Row],[Nombre tercero]],Vendedor[Nombre],Vendedor[Vendedor],"",0,-1)</f>
        <v>ANGELA SILVESTRE</v>
      </c>
      <c r="Y771" s="204"/>
    </row>
    <row r="772" spans="1:25" ht="21" customHeight="1">
      <c r="A772" s="221" t="s">
        <v>694</v>
      </c>
      <c r="B772" s="199" t="s">
        <v>1208</v>
      </c>
      <c r="C772" s="200">
        <v>14988</v>
      </c>
      <c r="D772" s="54">
        <v>7</v>
      </c>
      <c r="E772" s="202">
        <v>45885.292858796296</v>
      </c>
      <c r="F772" s="202">
        <v>45886.291226851848</v>
      </c>
      <c r="G772" s="203">
        <v>150</v>
      </c>
      <c r="H772" s="203">
        <v>698900</v>
      </c>
      <c r="I772" s="203">
        <v>198900</v>
      </c>
      <c r="J772" s="203">
        <v>0</v>
      </c>
      <c r="K772" s="203">
        <v>0</v>
      </c>
      <c r="L772" s="203">
        <v>0</v>
      </c>
      <c r="M772" s="203">
        <v>0</v>
      </c>
      <c r="N772" s="203">
        <v>0</v>
      </c>
      <c r="O772" s="203">
        <v>198900</v>
      </c>
      <c r="P772" s="191">
        <f>SUM(Cartera[[#This Row],[1_a_8]:[&gt;30]])</f>
        <v>198900</v>
      </c>
      <c r="Q772" s="191">
        <f>+Cartera[[#This Row],[9_a_15]]+Cartera[[#This Row],[16_a_22]]+Cartera[[#This Row],[23_a_30]]</f>
        <v>0</v>
      </c>
      <c r="R772" s="191">
        <f>IF(Cartera[[#This Row],[Dias]]&gt;8,Cartera[[#This Row],[Total vencido]],0)</f>
        <v>198900</v>
      </c>
      <c r="S772" s="191">
        <f>IF(Cartera[[#This Row],[Mas de 9]]&gt;0,Cartera[[#This Row],[Dias]],0)</f>
        <v>150</v>
      </c>
      <c r="T772" s="191">
        <f>IF(Cartera[[#This Row],[Dias]]&gt;99,Cartera[[#This Row],[Total vencido]],0)</f>
        <v>198900</v>
      </c>
      <c r="U772" s="191">
        <f>IF(Cartera[[#This Row],[Mas de 100]]&gt;0,Cartera[[#This Row],[Dias]],0)</f>
        <v>150</v>
      </c>
      <c r="V772" s="191">
        <f>Cartera[[#This Row],[Vencimiento]]-Cartera[[#This Row],[Emision]]</f>
        <v>0.99836805555241881</v>
      </c>
      <c r="W77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2" s="204" t="str">
        <f>_xlfn.XLOOKUP(Cartera[[#This Row],[Nombre tercero]],Vendedor[Nombre],Vendedor[Vendedor],"",0,-1)</f>
        <v>ANGELA SILVESTRE</v>
      </c>
      <c r="Y772" s="204"/>
    </row>
    <row r="773" spans="1:25" ht="21" customHeight="1">
      <c r="A773" s="221" t="s">
        <v>105</v>
      </c>
      <c r="B773" s="199" t="s">
        <v>1210</v>
      </c>
      <c r="C773" s="200">
        <v>16639</v>
      </c>
      <c r="D773" s="54">
        <v>3</v>
      </c>
      <c r="E773" s="202">
        <v>45626.608854166669</v>
      </c>
      <c r="F773" s="202">
        <v>45627.608854166669</v>
      </c>
      <c r="G773" s="203">
        <v>409</v>
      </c>
      <c r="H773" s="203">
        <v>13907856</v>
      </c>
      <c r="I773" s="203">
        <v>565180</v>
      </c>
      <c r="J773" s="203">
        <v>0</v>
      </c>
      <c r="K773" s="203">
        <v>0</v>
      </c>
      <c r="L773" s="203">
        <v>0</v>
      </c>
      <c r="M773" s="203">
        <v>0</v>
      </c>
      <c r="N773" s="203">
        <v>0</v>
      </c>
      <c r="O773" s="203">
        <v>565180</v>
      </c>
      <c r="P773" s="191">
        <f>SUM(Cartera[[#This Row],[1_a_8]:[&gt;30]])</f>
        <v>565180</v>
      </c>
      <c r="Q773" s="191">
        <f>+Cartera[[#This Row],[9_a_15]]+Cartera[[#This Row],[16_a_22]]+Cartera[[#This Row],[23_a_30]]</f>
        <v>0</v>
      </c>
      <c r="R773" s="191">
        <f>IF(Cartera[[#This Row],[Dias]]&gt;8,Cartera[[#This Row],[Total vencido]],0)</f>
        <v>565180</v>
      </c>
      <c r="S773" s="191">
        <f>IF(Cartera[[#This Row],[Mas de 9]]&gt;0,Cartera[[#This Row],[Dias]],0)</f>
        <v>409</v>
      </c>
      <c r="T773" s="191">
        <f>IF(Cartera[[#This Row],[Dias]]&gt;99,Cartera[[#This Row],[Total vencido]],0)</f>
        <v>565180</v>
      </c>
      <c r="U773" s="191">
        <f>IF(Cartera[[#This Row],[Mas de 100]]&gt;0,Cartera[[#This Row],[Dias]],0)</f>
        <v>409</v>
      </c>
      <c r="V773" s="191">
        <f>Cartera[[#This Row],[Vencimiento]]-Cartera[[#This Row],[Emision]]</f>
        <v>1</v>
      </c>
      <c r="W77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3" s="204" t="str">
        <f>_xlfn.XLOOKUP(Cartera[[#This Row],[Nombre tercero]],Vendedor[Nombre],Vendedor[Vendedor],"",0,-1)</f>
        <v>ANGELA SILVESTRE</v>
      </c>
      <c r="Y773" s="204"/>
    </row>
    <row r="774" spans="1:25" ht="21" customHeight="1">
      <c r="A774" s="221" t="s">
        <v>1553</v>
      </c>
      <c r="B774" s="199" t="s">
        <v>1208</v>
      </c>
      <c r="C774" s="200">
        <v>18321</v>
      </c>
      <c r="D774" s="54">
        <v>7</v>
      </c>
      <c r="E774" s="202">
        <v>46000.690983796296</v>
      </c>
      <c r="F774" s="202">
        <v>46001.690983796296</v>
      </c>
      <c r="G774" s="203">
        <v>35</v>
      </c>
      <c r="H774" s="203">
        <v>49970</v>
      </c>
      <c r="I774" s="203">
        <v>49970</v>
      </c>
      <c r="J774" s="203">
        <v>0</v>
      </c>
      <c r="K774" s="203">
        <v>0</v>
      </c>
      <c r="L774" s="203">
        <v>0</v>
      </c>
      <c r="M774" s="203">
        <v>0</v>
      </c>
      <c r="N774" s="203">
        <v>0</v>
      </c>
      <c r="O774" s="203">
        <v>49970</v>
      </c>
      <c r="P774" s="191">
        <f>SUM(Cartera[[#This Row],[1_a_8]:[&gt;30]])</f>
        <v>49970</v>
      </c>
      <c r="Q774" s="191">
        <f>+Cartera[[#This Row],[9_a_15]]+Cartera[[#This Row],[16_a_22]]+Cartera[[#This Row],[23_a_30]]</f>
        <v>0</v>
      </c>
      <c r="R774" s="191">
        <f>IF(Cartera[[#This Row],[Dias]]&gt;8,Cartera[[#This Row],[Total vencido]],0)</f>
        <v>49970</v>
      </c>
      <c r="S774" s="191">
        <f>IF(Cartera[[#This Row],[Mas de 9]]&gt;0,Cartera[[#This Row],[Dias]],0)</f>
        <v>35</v>
      </c>
      <c r="T774" s="191">
        <f>IF(Cartera[[#This Row],[Dias]]&gt;99,Cartera[[#This Row],[Total vencido]],0)</f>
        <v>0</v>
      </c>
      <c r="U774" s="191">
        <f>IF(Cartera[[#This Row],[Mas de 100]]&gt;0,Cartera[[#This Row],[Dias]],0)</f>
        <v>0</v>
      </c>
      <c r="V774" s="191">
        <f>Cartera[[#This Row],[Vencimiento]]-Cartera[[#This Row],[Emision]]</f>
        <v>1</v>
      </c>
      <c r="W77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4" s="204" t="str">
        <f>_xlfn.XLOOKUP(Cartera[[#This Row],[Nombre tercero]],Vendedor[Nombre],Vendedor[Vendedor],"",0,-1)</f>
        <v>ANGELA SILVESTRE</v>
      </c>
      <c r="Y774" s="204"/>
    </row>
    <row r="775" spans="1:25" ht="21" customHeight="1">
      <c r="A775" s="12" t="str">
        <f>+A774</f>
        <v>JUAN CARLOS RODRIGUEZ PICO</v>
      </c>
      <c r="B775" s="199" t="s">
        <v>1208</v>
      </c>
      <c r="C775" s="200">
        <v>18981</v>
      </c>
      <c r="D775" s="54">
        <v>7</v>
      </c>
      <c r="E775" s="202">
        <v>46020.50439814815</v>
      </c>
      <c r="F775" s="202">
        <v>46021.50439814815</v>
      </c>
      <c r="G775" s="203">
        <v>15</v>
      </c>
      <c r="H775" s="203">
        <v>53400</v>
      </c>
      <c r="I775" s="203">
        <v>50000</v>
      </c>
      <c r="J775" s="203">
        <v>0</v>
      </c>
      <c r="K775" s="203">
        <v>0</v>
      </c>
      <c r="L775" s="203">
        <v>50000</v>
      </c>
      <c r="M775" s="203">
        <v>0</v>
      </c>
      <c r="N775" s="203">
        <v>0</v>
      </c>
      <c r="O775" s="203">
        <v>0</v>
      </c>
      <c r="P775" s="191">
        <f>SUM(Cartera[[#This Row],[1_a_8]:[&gt;30]])</f>
        <v>50000</v>
      </c>
      <c r="Q775" s="191">
        <f>+Cartera[[#This Row],[9_a_15]]+Cartera[[#This Row],[16_a_22]]+Cartera[[#This Row],[23_a_30]]</f>
        <v>50000</v>
      </c>
      <c r="R775" s="191">
        <f>IF(Cartera[[#This Row],[Dias]]&gt;8,Cartera[[#This Row],[Total vencido]],0)</f>
        <v>50000</v>
      </c>
      <c r="S775" s="191">
        <f>IF(Cartera[[#This Row],[Mas de 9]]&gt;0,Cartera[[#This Row],[Dias]],0)</f>
        <v>15</v>
      </c>
      <c r="T775" s="191">
        <f>IF(Cartera[[#This Row],[Dias]]&gt;99,Cartera[[#This Row],[Total vencido]],0)</f>
        <v>0</v>
      </c>
      <c r="U775" s="191">
        <f>IF(Cartera[[#This Row],[Mas de 100]]&gt;0,Cartera[[#This Row],[Dias]],0)</f>
        <v>0</v>
      </c>
      <c r="V775" s="191">
        <f>Cartera[[#This Row],[Vencimiento]]-Cartera[[#This Row],[Emision]]</f>
        <v>1</v>
      </c>
      <c r="W77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5" s="204" t="str">
        <f>_xlfn.XLOOKUP(Cartera[[#This Row],[Nombre tercero]],Vendedor[Nombre],Vendedor[Vendedor],"",0,-1)</f>
        <v>ANGELA SILVESTRE</v>
      </c>
      <c r="Y775" s="204"/>
    </row>
    <row r="776" spans="1:25" ht="21" customHeight="1">
      <c r="A776" s="221" t="s">
        <v>713</v>
      </c>
      <c r="B776" s="199" t="s">
        <v>1208</v>
      </c>
      <c r="C776" s="200">
        <v>17711</v>
      </c>
      <c r="D776" s="54">
        <v>8</v>
      </c>
      <c r="E776" s="202">
        <v>45981.50136574074</v>
      </c>
      <c r="F776" s="202">
        <v>45982.501180555555</v>
      </c>
      <c r="G776" s="203">
        <v>54</v>
      </c>
      <c r="H776" s="203">
        <v>167520</v>
      </c>
      <c r="I776" s="203">
        <v>67536</v>
      </c>
      <c r="J776" s="203">
        <v>0</v>
      </c>
      <c r="K776" s="203">
        <v>0</v>
      </c>
      <c r="L776" s="203">
        <v>0</v>
      </c>
      <c r="M776" s="203">
        <v>0</v>
      </c>
      <c r="N776" s="203">
        <v>0</v>
      </c>
      <c r="O776" s="203">
        <v>67536</v>
      </c>
      <c r="P776" s="191">
        <f>SUM(Cartera[[#This Row],[1_a_8]:[&gt;30]])</f>
        <v>67536</v>
      </c>
      <c r="Q776" s="191">
        <f>+Cartera[[#This Row],[9_a_15]]+Cartera[[#This Row],[16_a_22]]+Cartera[[#This Row],[23_a_30]]</f>
        <v>0</v>
      </c>
      <c r="R776" s="191">
        <f>IF(Cartera[[#This Row],[Dias]]&gt;8,Cartera[[#This Row],[Total vencido]],0)</f>
        <v>67536</v>
      </c>
      <c r="S776" s="191">
        <f>IF(Cartera[[#This Row],[Mas de 9]]&gt;0,Cartera[[#This Row],[Dias]],0)</f>
        <v>54</v>
      </c>
      <c r="T776" s="191">
        <f>IF(Cartera[[#This Row],[Dias]]&gt;99,Cartera[[#This Row],[Total vencido]],0)</f>
        <v>0</v>
      </c>
      <c r="U776" s="191">
        <f>IF(Cartera[[#This Row],[Mas de 100]]&gt;0,Cartera[[#This Row],[Dias]],0)</f>
        <v>0</v>
      </c>
      <c r="V776" s="191">
        <f>Cartera[[#This Row],[Vencimiento]]-Cartera[[#This Row],[Emision]]</f>
        <v>0.99981481481518131</v>
      </c>
      <c r="W77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6" s="204" t="str">
        <f>_xlfn.XLOOKUP(Cartera[[#This Row],[Nombre tercero]],Vendedor[Nombre],Vendedor[Vendedor],"",0,-1)</f>
        <v>WILLIAM DARIO PADILLA</v>
      </c>
      <c r="Y776" s="204"/>
    </row>
    <row r="777" spans="1:25" ht="21" customHeight="1">
      <c r="A777" s="221" t="s">
        <v>719</v>
      </c>
      <c r="B777" s="199" t="s">
        <v>1210</v>
      </c>
      <c r="C777" s="200">
        <v>23163</v>
      </c>
      <c r="D777" s="54">
        <v>0</v>
      </c>
      <c r="E777" s="202">
        <v>46002.476423611108</v>
      </c>
      <c r="F777" s="202">
        <v>46003.476238425923</v>
      </c>
      <c r="G777" s="203">
        <v>33</v>
      </c>
      <c r="H777" s="203">
        <v>106400</v>
      </c>
      <c r="I777" s="203">
        <v>106400</v>
      </c>
      <c r="J777" s="203">
        <v>0</v>
      </c>
      <c r="K777" s="203">
        <v>0</v>
      </c>
      <c r="L777" s="203">
        <v>0</v>
      </c>
      <c r="M777" s="203">
        <v>0</v>
      </c>
      <c r="N777" s="203">
        <v>0</v>
      </c>
      <c r="O777" s="203">
        <v>106400</v>
      </c>
      <c r="P777" s="191">
        <f>SUM(Cartera[[#This Row],[1_a_8]:[&gt;30]])</f>
        <v>106400</v>
      </c>
      <c r="Q777" s="191">
        <f>+Cartera[[#This Row],[9_a_15]]+Cartera[[#This Row],[16_a_22]]+Cartera[[#This Row],[23_a_30]]</f>
        <v>0</v>
      </c>
      <c r="R777" s="191">
        <f>IF(Cartera[[#This Row],[Dias]]&gt;8,Cartera[[#This Row],[Total vencido]],0)</f>
        <v>106400</v>
      </c>
      <c r="S777" s="191">
        <f>IF(Cartera[[#This Row],[Mas de 9]]&gt;0,Cartera[[#This Row],[Dias]],0)</f>
        <v>33</v>
      </c>
      <c r="T777" s="191">
        <f>IF(Cartera[[#This Row],[Dias]]&gt;99,Cartera[[#This Row],[Total vencido]],0)</f>
        <v>0</v>
      </c>
      <c r="U777" s="191">
        <f>IF(Cartera[[#This Row],[Mas de 100]]&gt;0,Cartera[[#This Row],[Dias]],0)</f>
        <v>0</v>
      </c>
      <c r="V777" s="191">
        <f>Cartera[[#This Row],[Vencimiento]]-Cartera[[#This Row],[Emision]]</f>
        <v>0.99981481481518131</v>
      </c>
      <c r="W77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7" s="204" t="str">
        <f>_xlfn.XLOOKUP(Cartera[[#This Row],[Nombre tercero]],Vendedor[Nombre],Vendedor[Vendedor],"",0,-1)</f>
        <v>ANGELA SILVESTRE</v>
      </c>
      <c r="Y777" s="204"/>
    </row>
    <row r="778" spans="1:25" ht="21" customHeight="1">
      <c r="A778" s="12" t="str">
        <f>+A777</f>
        <v>JUEZ SAS</v>
      </c>
      <c r="B778" s="199" t="s">
        <v>1210</v>
      </c>
      <c r="C778" s="200">
        <v>23164</v>
      </c>
      <c r="D778" s="54">
        <v>0</v>
      </c>
      <c r="E778" s="202">
        <v>46002.478784722225</v>
      </c>
      <c r="F778" s="202">
        <v>46003.476979166669</v>
      </c>
      <c r="G778" s="203">
        <v>33</v>
      </c>
      <c r="H778" s="203">
        <v>308000</v>
      </c>
      <c r="I778" s="203">
        <v>308000</v>
      </c>
      <c r="J778" s="203">
        <v>0</v>
      </c>
      <c r="K778" s="203">
        <v>0</v>
      </c>
      <c r="L778" s="203">
        <v>0</v>
      </c>
      <c r="M778" s="203">
        <v>0</v>
      </c>
      <c r="N778" s="203">
        <v>0</v>
      </c>
      <c r="O778" s="203">
        <v>308000</v>
      </c>
      <c r="P778" s="191">
        <f>SUM(Cartera[[#This Row],[1_a_8]:[&gt;30]])</f>
        <v>308000</v>
      </c>
      <c r="Q778" s="191">
        <f>+Cartera[[#This Row],[9_a_15]]+Cartera[[#This Row],[16_a_22]]+Cartera[[#This Row],[23_a_30]]</f>
        <v>0</v>
      </c>
      <c r="R778" s="191">
        <f>IF(Cartera[[#This Row],[Dias]]&gt;8,Cartera[[#This Row],[Total vencido]],0)</f>
        <v>308000</v>
      </c>
      <c r="S778" s="191">
        <f>IF(Cartera[[#This Row],[Mas de 9]]&gt;0,Cartera[[#This Row],[Dias]],0)</f>
        <v>33</v>
      </c>
      <c r="T778" s="191">
        <f>IF(Cartera[[#This Row],[Dias]]&gt;99,Cartera[[#This Row],[Total vencido]],0)</f>
        <v>0</v>
      </c>
      <c r="U778" s="191">
        <f>IF(Cartera[[#This Row],[Mas de 100]]&gt;0,Cartera[[#This Row],[Dias]],0)</f>
        <v>0</v>
      </c>
      <c r="V778" s="191">
        <f>Cartera[[#This Row],[Vencimiento]]-Cartera[[#This Row],[Emision]]</f>
        <v>0.99819444444437977</v>
      </c>
      <c r="W77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8" s="204" t="str">
        <f>_xlfn.XLOOKUP(Cartera[[#This Row],[Nombre tercero]],Vendedor[Nombre],Vendedor[Vendedor],"",0,-1)</f>
        <v>ANGELA SILVESTRE</v>
      </c>
      <c r="Y778" s="204"/>
    </row>
    <row r="779" spans="1:25" ht="21" customHeight="1">
      <c r="A779" s="221" t="s">
        <v>50</v>
      </c>
      <c r="B779" s="199" t="s">
        <v>1208</v>
      </c>
      <c r="C779" s="200">
        <v>18826</v>
      </c>
      <c r="D779" s="54">
        <v>8</v>
      </c>
      <c r="E779" s="202">
        <v>46014.244699074072</v>
      </c>
      <c r="F779" s="202">
        <v>46015.244421296295</v>
      </c>
      <c r="G779" s="203">
        <v>21</v>
      </c>
      <c r="H779" s="203">
        <v>3298200</v>
      </c>
      <c r="I779" s="203">
        <v>2000200</v>
      </c>
      <c r="J779" s="203">
        <v>0</v>
      </c>
      <c r="K779" s="203">
        <v>0</v>
      </c>
      <c r="L779" s="203">
        <v>0</v>
      </c>
      <c r="M779" s="203">
        <v>2000200</v>
      </c>
      <c r="N779" s="203">
        <v>0</v>
      </c>
      <c r="O779" s="203">
        <v>0</v>
      </c>
      <c r="P779" s="191">
        <f>SUM(Cartera[[#This Row],[1_a_8]:[&gt;30]])</f>
        <v>2000200</v>
      </c>
      <c r="Q779" s="191">
        <f>+Cartera[[#This Row],[9_a_15]]+Cartera[[#This Row],[16_a_22]]+Cartera[[#This Row],[23_a_30]]</f>
        <v>2000200</v>
      </c>
      <c r="R779" s="191">
        <f>IF(Cartera[[#This Row],[Dias]]&gt;8,Cartera[[#This Row],[Total vencido]],0)</f>
        <v>2000200</v>
      </c>
      <c r="S779" s="191">
        <f>IF(Cartera[[#This Row],[Mas de 9]]&gt;0,Cartera[[#This Row],[Dias]],0)</f>
        <v>21</v>
      </c>
      <c r="T779" s="191">
        <f>IF(Cartera[[#This Row],[Dias]]&gt;99,Cartera[[#This Row],[Total vencido]],0)</f>
        <v>0</v>
      </c>
      <c r="U779" s="191">
        <f>IF(Cartera[[#This Row],[Mas de 100]]&gt;0,Cartera[[#This Row],[Dias]],0)</f>
        <v>0</v>
      </c>
      <c r="V779" s="191">
        <f>Cartera[[#This Row],[Vencimiento]]-Cartera[[#This Row],[Emision]]</f>
        <v>0.99972222222277196</v>
      </c>
      <c r="W7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9" s="204" t="str">
        <f>_xlfn.XLOOKUP(Cartera[[#This Row],[Nombre tercero]],Vendedor[Nombre],Vendedor[Vendedor],"",0,-1)</f>
        <v>WILLIAM DARIO PADILLA</v>
      </c>
      <c r="Y779" s="204"/>
    </row>
    <row r="780" spans="1:25" ht="21" customHeight="1">
      <c r="A780" s="221" t="s">
        <v>178</v>
      </c>
      <c r="B780" s="199" t="s">
        <v>1210</v>
      </c>
      <c r="C780" s="200">
        <v>22230</v>
      </c>
      <c r="D780" s="54">
        <v>0</v>
      </c>
      <c r="E780" s="202">
        <v>45968.278402777774</v>
      </c>
      <c r="F780" s="202">
        <v>45998.278217592589</v>
      </c>
      <c r="G780" s="203">
        <v>38</v>
      </c>
      <c r="H780" s="203">
        <v>104700</v>
      </c>
      <c r="I780" s="203">
        <v>104700</v>
      </c>
      <c r="J780" s="203">
        <v>0</v>
      </c>
      <c r="K780" s="203">
        <v>0</v>
      </c>
      <c r="L780" s="203">
        <v>0</v>
      </c>
      <c r="M780" s="203">
        <v>0</v>
      </c>
      <c r="N780" s="203">
        <v>0</v>
      </c>
      <c r="O780" s="203">
        <v>104700</v>
      </c>
      <c r="P780" s="191">
        <f>SUM(Cartera[[#This Row],[1_a_8]:[&gt;30]])</f>
        <v>104700</v>
      </c>
      <c r="Q780" s="191">
        <f>+Cartera[[#This Row],[9_a_15]]+Cartera[[#This Row],[16_a_22]]+Cartera[[#This Row],[23_a_30]]</f>
        <v>0</v>
      </c>
      <c r="R780" s="191">
        <f>IF(Cartera[[#This Row],[Dias]]&gt;8,Cartera[[#This Row],[Total vencido]],0)</f>
        <v>104700</v>
      </c>
      <c r="S780" s="191">
        <f>IF(Cartera[[#This Row],[Mas de 9]]&gt;0,Cartera[[#This Row],[Dias]],0)</f>
        <v>38</v>
      </c>
      <c r="T780" s="191">
        <f>IF(Cartera[[#This Row],[Dias]]&gt;99,Cartera[[#This Row],[Total vencido]],0)</f>
        <v>0</v>
      </c>
      <c r="U780" s="191">
        <f>IF(Cartera[[#This Row],[Mas de 100]]&gt;0,Cartera[[#This Row],[Dias]],0)</f>
        <v>0</v>
      </c>
      <c r="V780" s="191">
        <f>Cartera[[#This Row],[Vencimiento]]-Cartera[[#This Row],[Emision]]</f>
        <v>29.999814814815181</v>
      </c>
      <c r="W78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0" s="204" t="str">
        <f>_xlfn.XLOOKUP(Cartera[[#This Row],[Nombre tercero]],Vendedor[Nombre],Vendedor[Vendedor],"",0,-1)</f>
        <v>ANGELA SILVESTRE</v>
      </c>
      <c r="Y780" s="204"/>
    </row>
    <row r="781" spans="1:25" ht="21" customHeight="1">
      <c r="A781" s="12" t="str">
        <f>+A780</f>
        <v>KIMI SAS</v>
      </c>
      <c r="B781" s="199" t="s">
        <v>1210</v>
      </c>
      <c r="C781" s="200">
        <v>22370</v>
      </c>
      <c r="D781" s="54">
        <v>0</v>
      </c>
      <c r="E781" s="202">
        <v>45975.261273148149</v>
      </c>
      <c r="F781" s="202">
        <v>46005.261122685188</v>
      </c>
      <c r="G781" s="203">
        <v>31</v>
      </c>
      <c r="H781" s="203">
        <v>107000</v>
      </c>
      <c r="I781" s="203">
        <v>107000</v>
      </c>
      <c r="J781" s="203">
        <v>0</v>
      </c>
      <c r="K781" s="203">
        <v>0</v>
      </c>
      <c r="L781" s="203">
        <v>0</v>
      </c>
      <c r="M781" s="203">
        <v>0</v>
      </c>
      <c r="N781" s="203">
        <v>0</v>
      </c>
      <c r="O781" s="203">
        <v>107000</v>
      </c>
      <c r="P781" s="191">
        <f>SUM(Cartera[[#This Row],[1_a_8]:[&gt;30]])</f>
        <v>107000</v>
      </c>
      <c r="Q781" s="191">
        <f>+Cartera[[#This Row],[9_a_15]]+Cartera[[#This Row],[16_a_22]]+Cartera[[#This Row],[23_a_30]]</f>
        <v>0</v>
      </c>
      <c r="R781" s="191">
        <f>IF(Cartera[[#This Row],[Dias]]&gt;8,Cartera[[#This Row],[Total vencido]],0)</f>
        <v>107000</v>
      </c>
      <c r="S781" s="191">
        <f>IF(Cartera[[#This Row],[Mas de 9]]&gt;0,Cartera[[#This Row],[Dias]],0)</f>
        <v>31</v>
      </c>
      <c r="T781" s="191">
        <f>IF(Cartera[[#This Row],[Dias]]&gt;99,Cartera[[#This Row],[Total vencido]],0)</f>
        <v>0</v>
      </c>
      <c r="U781" s="191">
        <f>IF(Cartera[[#This Row],[Mas de 100]]&gt;0,Cartera[[#This Row],[Dias]],0)</f>
        <v>0</v>
      </c>
      <c r="V781" s="191">
        <f>Cartera[[#This Row],[Vencimiento]]-Cartera[[#This Row],[Emision]]</f>
        <v>29.999849537038244</v>
      </c>
      <c r="W78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1" s="204" t="str">
        <f>_xlfn.XLOOKUP(Cartera[[#This Row],[Nombre tercero]],Vendedor[Nombre],Vendedor[Vendedor],"",0,-1)</f>
        <v>ANGELA SILVESTRE</v>
      </c>
      <c r="Y781" s="204"/>
    </row>
    <row r="782" spans="1:25" ht="21" customHeight="1">
      <c r="A782" s="12" t="str">
        <f>+A781</f>
        <v>KIMI SAS</v>
      </c>
      <c r="B782" s="199" t="s">
        <v>1210</v>
      </c>
      <c r="C782" s="200">
        <v>22561</v>
      </c>
      <c r="D782" s="54">
        <v>0</v>
      </c>
      <c r="E782" s="202">
        <v>45982.385046296295</v>
      </c>
      <c r="F782" s="202">
        <v>46012.383275462962</v>
      </c>
      <c r="G782" s="203">
        <v>24</v>
      </c>
      <c r="H782" s="203">
        <v>105000</v>
      </c>
      <c r="I782" s="203">
        <v>105000</v>
      </c>
      <c r="J782" s="203">
        <v>0</v>
      </c>
      <c r="K782" s="203">
        <v>0</v>
      </c>
      <c r="L782" s="203">
        <v>0</v>
      </c>
      <c r="M782" s="203">
        <v>0</v>
      </c>
      <c r="N782" s="203">
        <v>105000</v>
      </c>
      <c r="O782" s="203">
        <v>0</v>
      </c>
      <c r="P782" s="191">
        <f>SUM(Cartera[[#This Row],[1_a_8]:[&gt;30]])</f>
        <v>105000</v>
      </c>
      <c r="Q782" s="191">
        <f>+Cartera[[#This Row],[9_a_15]]+Cartera[[#This Row],[16_a_22]]+Cartera[[#This Row],[23_a_30]]</f>
        <v>105000</v>
      </c>
      <c r="R782" s="191">
        <f>IF(Cartera[[#This Row],[Dias]]&gt;8,Cartera[[#This Row],[Total vencido]],0)</f>
        <v>105000</v>
      </c>
      <c r="S782" s="191">
        <f>IF(Cartera[[#This Row],[Mas de 9]]&gt;0,Cartera[[#This Row],[Dias]],0)</f>
        <v>24</v>
      </c>
      <c r="T782" s="191">
        <f>IF(Cartera[[#This Row],[Dias]]&gt;99,Cartera[[#This Row],[Total vencido]],0)</f>
        <v>0</v>
      </c>
      <c r="U782" s="191">
        <f>IF(Cartera[[#This Row],[Mas de 100]]&gt;0,Cartera[[#This Row],[Dias]],0)</f>
        <v>0</v>
      </c>
      <c r="V782" s="191">
        <f>Cartera[[#This Row],[Vencimiento]]-Cartera[[#This Row],[Emision]]</f>
        <v>29.998229166667443</v>
      </c>
      <c r="W78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2" s="204" t="str">
        <f>_xlfn.XLOOKUP(Cartera[[#This Row],[Nombre tercero]],Vendedor[Nombre],Vendedor[Vendedor],"",0,-1)</f>
        <v>ANGELA SILVESTRE</v>
      </c>
      <c r="Y782" s="204"/>
    </row>
    <row r="783" spans="1:25" ht="21" customHeight="1">
      <c r="A783" s="12" t="str">
        <f>+A782</f>
        <v>KIMI SAS</v>
      </c>
      <c r="B783" s="199" t="s">
        <v>1210</v>
      </c>
      <c r="C783" s="200">
        <v>23020</v>
      </c>
      <c r="D783" s="54">
        <v>0</v>
      </c>
      <c r="E783" s="202">
        <v>45997.310486111113</v>
      </c>
      <c r="F783" s="202">
        <v>46027.303240740737</v>
      </c>
      <c r="G783" s="203">
        <v>9</v>
      </c>
      <c r="H783" s="203">
        <v>104000</v>
      </c>
      <c r="I783" s="203">
        <v>104000</v>
      </c>
      <c r="J783" s="203">
        <v>0</v>
      </c>
      <c r="K783" s="203">
        <v>0</v>
      </c>
      <c r="L783" s="203">
        <v>104000</v>
      </c>
      <c r="M783" s="203">
        <v>0</v>
      </c>
      <c r="N783" s="203">
        <v>0</v>
      </c>
      <c r="O783" s="203">
        <v>0</v>
      </c>
      <c r="P783" s="191">
        <f>SUM(Cartera[[#This Row],[1_a_8]:[&gt;30]])</f>
        <v>104000</v>
      </c>
      <c r="Q783" s="191">
        <f>+Cartera[[#This Row],[9_a_15]]+Cartera[[#This Row],[16_a_22]]+Cartera[[#This Row],[23_a_30]]</f>
        <v>104000</v>
      </c>
      <c r="R783" s="191">
        <f>IF(Cartera[[#This Row],[Dias]]&gt;8,Cartera[[#This Row],[Total vencido]],0)</f>
        <v>104000</v>
      </c>
      <c r="S783" s="191">
        <f>IF(Cartera[[#This Row],[Mas de 9]]&gt;0,Cartera[[#This Row],[Dias]],0)</f>
        <v>9</v>
      </c>
      <c r="T783" s="191">
        <f>IF(Cartera[[#This Row],[Dias]]&gt;99,Cartera[[#This Row],[Total vencido]],0)</f>
        <v>0</v>
      </c>
      <c r="U783" s="191">
        <f>IF(Cartera[[#This Row],[Mas de 100]]&gt;0,Cartera[[#This Row],[Dias]],0)</f>
        <v>0</v>
      </c>
      <c r="V783" s="191">
        <f>Cartera[[#This Row],[Vencimiento]]-Cartera[[#This Row],[Emision]]</f>
        <v>29.99275462962396</v>
      </c>
      <c r="W78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3" s="204" t="str">
        <f>_xlfn.XLOOKUP(Cartera[[#This Row],[Nombre tercero]],Vendedor[Nombre],Vendedor[Vendedor],"",0,-1)</f>
        <v>ANGELA SILVESTRE</v>
      </c>
      <c r="Y783" s="204"/>
    </row>
    <row r="784" spans="1:25" ht="21" customHeight="1">
      <c r="A784" s="12" t="str">
        <f>+A783</f>
        <v>KIMI SAS</v>
      </c>
      <c r="B784" s="199" t="s">
        <v>1210</v>
      </c>
      <c r="C784" s="200">
        <v>23376</v>
      </c>
      <c r="D784" s="54">
        <v>0</v>
      </c>
      <c r="E784" s="202">
        <v>46010.30265046296</v>
      </c>
      <c r="F784" s="202">
        <v>46040.302534722221</v>
      </c>
      <c r="G784" s="203">
        <v>-4</v>
      </c>
      <c r="H784" s="203">
        <v>104000</v>
      </c>
      <c r="I784" s="203">
        <v>104000</v>
      </c>
      <c r="J784" s="203">
        <v>104000</v>
      </c>
      <c r="K784" s="203">
        <v>0</v>
      </c>
      <c r="L784" s="203">
        <v>0</v>
      </c>
      <c r="M784" s="203">
        <v>0</v>
      </c>
      <c r="N784" s="203">
        <v>0</v>
      </c>
      <c r="O784" s="203">
        <v>0</v>
      </c>
      <c r="P784" s="191">
        <f>SUM(Cartera[[#This Row],[1_a_8]:[&gt;30]])</f>
        <v>0</v>
      </c>
      <c r="Q784" s="191">
        <f>+Cartera[[#This Row],[9_a_15]]+Cartera[[#This Row],[16_a_22]]+Cartera[[#This Row],[23_a_30]]</f>
        <v>0</v>
      </c>
      <c r="R784" s="191">
        <f>IF(Cartera[[#This Row],[Dias]]&gt;8,Cartera[[#This Row],[Total vencido]],0)</f>
        <v>0</v>
      </c>
      <c r="S784" s="191">
        <f>IF(Cartera[[#This Row],[Mas de 9]]&gt;0,Cartera[[#This Row],[Dias]],0)</f>
        <v>0</v>
      </c>
      <c r="T784" s="191">
        <f>IF(Cartera[[#This Row],[Dias]]&gt;99,Cartera[[#This Row],[Total vencido]],0)</f>
        <v>0</v>
      </c>
      <c r="U784" s="191">
        <f>IF(Cartera[[#This Row],[Mas de 100]]&gt;0,Cartera[[#This Row],[Dias]],0)</f>
        <v>0</v>
      </c>
      <c r="V784" s="191">
        <f>Cartera[[#This Row],[Vencimiento]]-Cartera[[#This Row],[Emision]]</f>
        <v>29.999884259261307</v>
      </c>
      <c r="W78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4" s="204" t="str">
        <f>_xlfn.XLOOKUP(Cartera[[#This Row],[Nombre tercero]],Vendedor[Nombre],Vendedor[Vendedor],"",0,-1)</f>
        <v>ANGELA SILVESTRE</v>
      </c>
      <c r="Y784" s="204"/>
    </row>
    <row r="785" spans="1:25" ht="21" customHeight="1">
      <c r="A785" s="12" t="str">
        <f>+A784</f>
        <v>KIMI SAS</v>
      </c>
      <c r="B785" s="199" t="s">
        <v>1210</v>
      </c>
      <c r="C785" s="200">
        <v>23572</v>
      </c>
      <c r="D785" s="54">
        <v>0</v>
      </c>
      <c r="E785" s="202">
        <v>46015.270046296297</v>
      </c>
      <c r="F785" s="202">
        <v>46045.269895833335</v>
      </c>
      <c r="G785" s="203">
        <v>-9</v>
      </c>
      <c r="H785" s="203">
        <v>113400</v>
      </c>
      <c r="I785" s="203">
        <v>113400</v>
      </c>
      <c r="J785" s="203">
        <v>113400</v>
      </c>
      <c r="K785" s="203">
        <v>0</v>
      </c>
      <c r="L785" s="203">
        <v>0</v>
      </c>
      <c r="M785" s="203">
        <v>0</v>
      </c>
      <c r="N785" s="203">
        <v>0</v>
      </c>
      <c r="O785" s="203">
        <v>0</v>
      </c>
      <c r="P785" s="191">
        <f>SUM(Cartera[[#This Row],[1_a_8]:[&gt;30]])</f>
        <v>0</v>
      </c>
      <c r="Q785" s="191">
        <f>+Cartera[[#This Row],[9_a_15]]+Cartera[[#This Row],[16_a_22]]+Cartera[[#This Row],[23_a_30]]</f>
        <v>0</v>
      </c>
      <c r="R785" s="191">
        <f>IF(Cartera[[#This Row],[Dias]]&gt;8,Cartera[[#This Row],[Total vencido]],0)</f>
        <v>0</v>
      </c>
      <c r="S785" s="191">
        <f>IF(Cartera[[#This Row],[Mas de 9]]&gt;0,Cartera[[#This Row],[Dias]],0)</f>
        <v>0</v>
      </c>
      <c r="T785" s="191">
        <f>IF(Cartera[[#This Row],[Dias]]&gt;99,Cartera[[#This Row],[Total vencido]],0)</f>
        <v>0</v>
      </c>
      <c r="U785" s="191">
        <f>IF(Cartera[[#This Row],[Mas de 100]]&gt;0,Cartera[[#This Row],[Dias]],0)</f>
        <v>0</v>
      </c>
      <c r="V785" s="191">
        <f>Cartera[[#This Row],[Vencimiento]]-Cartera[[#This Row],[Emision]]</f>
        <v>29.999849537038244</v>
      </c>
      <c r="W78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5" s="204" t="str">
        <f>_xlfn.XLOOKUP(Cartera[[#This Row],[Nombre tercero]],Vendedor[Nombre],Vendedor[Vendedor],"",0,-1)</f>
        <v>ANGELA SILVESTRE</v>
      </c>
      <c r="Y785" s="204"/>
    </row>
    <row r="786" spans="1:25" ht="21" customHeight="1">
      <c r="A786" s="221" t="s">
        <v>179</v>
      </c>
      <c r="B786" s="199" t="s">
        <v>1208</v>
      </c>
      <c r="C786" s="200">
        <v>10251</v>
      </c>
      <c r="D786" s="54">
        <v>4</v>
      </c>
      <c r="E786" s="202">
        <v>45702.381979166668</v>
      </c>
      <c r="F786" s="202">
        <v>45717.381979166668</v>
      </c>
      <c r="G786" s="203">
        <v>319</v>
      </c>
      <c r="H786" s="203">
        <v>3177200</v>
      </c>
      <c r="I786" s="203">
        <v>2677200</v>
      </c>
      <c r="J786" s="203">
        <v>0</v>
      </c>
      <c r="K786" s="203">
        <v>0</v>
      </c>
      <c r="L786" s="203">
        <v>0</v>
      </c>
      <c r="M786" s="203">
        <v>0</v>
      </c>
      <c r="N786" s="203">
        <v>0</v>
      </c>
      <c r="O786" s="203">
        <v>2677200</v>
      </c>
      <c r="P786" s="191">
        <f>SUM(Cartera[[#This Row],[1_a_8]:[&gt;30]])</f>
        <v>2677200</v>
      </c>
      <c r="Q786" s="191">
        <f>+Cartera[[#This Row],[9_a_15]]+Cartera[[#This Row],[16_a_22]]+Cartera[[#This Row],[23_a_30]]</f>
        <v>0</v>
      </c>
      <c r="R786" s="191">
        <f>IF(Cartera[[#This Row],[Dias]]&gt;8,Cartera[[#This Row],[Total vencido]],0)</f>
        <v>2677200</v>
      </c>
      <c r="S786" s="191">
        <f>IF(Cartera[[#This Row],[Mas de 9]]&gt;0,Cartera[[#This Row],[Dias]],0)</f>
        <v>319</v>
      </c>
      <c r="T786" s="191">
        <f>IF(Cartera[[#This Row],[Dias]]&gt;99,Cartera[[#This Row],[Total vencido]],0)</f>
        <v>2677200</v>
      </c>
      <c r="U786" s="191">
        <f>IF(Cartera[[#This Row],[Mas de 100]]&gt;0,Cartera[[#This Row],[Dias]],0)</f>
        <v>319</v>
      </c>
      <c r="V786" s="191">
        <f>Cartera[[#This Row],[Vencimiento]]-Cartera[[#This Row],[Emision]]</f>
        <v>15</v>
      </c>
      <c r="W78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6" s="204" t="str">
        <f>_xlfn.XLOOKUP(Cartera[[#This Row],[Nombre tercero]],Vendedor[Nombre],Vendedor[Vendedor],"",0,-1)</f>
        <v>JORGE PARDO</v>
      </c>
      <c r="Y786" s="204"/>
    </row>
    <row r="787" spans="1:25" ht="21" customHeight="1">
      <c r="A787" s="12" t="str">
        <f t="shared" ref="A787:A793" si="33">+A786</f>
        <v>KITCHEN CONSULTING S.A.S.</v>
      </c>
      <c r="B787" s="199" t="s">
        <v>1208</v>
      </c>
      <c r="C787" s="200">
        <v>10389</v>
      </c>
      <c r="D787" s="54">
        <v>4</v>
      </c>
      <c r="E787" s="202">
        <v>45708.283796296295</v>
      </c>
      <c r="F787" s="202">
        <v>45723.283796296295</v>
      </c>
      <c r="G787" s="203">
        <v>313</v>
      </c>
      <c r="H787" s="203">
        <v>4073250</v>
      </c>
      <c r="I787" s="203">
        <v>4073250</v>
      </c>
      <c r="J787" s="203">
        <v>0</v>
      </c>
      <c r="K787" s="203">
        <v>0</v>
      </c>
      <c r="L787" s="203">
        <v>0</v>
      </c>
      <c r="M787" s="203">
        <v>0</v>
      </c>
      <c r="N787" s="203">
        <v>0</v>
      </c>
      <c r="O787" s="203">
        <v>4073250</v>
      </c>
      <c r="P787" s="191">
        <f>SUM(Cartera[[#This Row],[1_a_8]:[&gt;30]])</f>
        <v>4073250</v>
      </c>
      <c r="Q787" s="191">
        <f>+Cartera[[#This Row],[9_a_15]]+Cartera[[#This Row],[16_a_22]]+Cartera[[#This Row],[23_a_30]]</f>
        <v>0</v>
      </c>
      <c r="R787" s="191">
        <f>IF(Cartera[[#This Row],[Dias]]&gt;8,Cartera[[#This Row],[Total vencido]],0)</f>
        <v>4073250</v>
      </c>
      <c r="S787" s="191">
        <f>IF(Cartera[[#This Row],[Mas de 9]]&gt;0,Cartera[[#This Row],[Dias]],0)</f>
        <v>313</v>
      </c>
      <c r="T787" s="191">
        <f>IF(Cartera[[#This Row],[Dias]]&gt;99,Cartera[[#This Row],[Total vencido]],0)</f>
        <v>4073250</v>
      </c>
      <c r="U787" s="191">
        <f>IF(Cartera[[#This Row],[Mas de 100]]&gt;0,Cartera[[#This Row],[Dias]],0)</f>
        <v>313</v>
      </c>
      <c r="V787" s="191">
        <f>Cartera[[#This Row],[Vencimiento]]-Cartera[[#This Row],[Emision]]</f>
        <v>15</v>
      </c>
      <c r="W78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7" s="204" t="str">
        <f>_xlfn.XLOOKUP(Cartera[[#This Row],[Nombre tercero]],Vendedor[Nombre],Vendedor[Vendedor],"",0,-1)</f>
        <v>JORGE PARDO</v>
      </c>
      <c r="Y787" s="204"/>
    </row>
    <row r="788" spans="1:25" ht="21" customHeight="1">
      <c r="A788" s="12" t="str">
        <f t="shared" si="33"/>
        <v>KITCHEN CONSULTING S.A.S.</v>
      </c>
      <c r="B788" s="199" t="s">
        <v>1208</v>
      </c>
      <c r="C788" s="200">
        <v>10413</v>
      </c>
      <c r="D788" s="54">
        <v>4</v>
      </c>
      <c r="E788" s="202">
        <v>45708.337719907409</v>
      </c>
      <c r="F788" s="202">
        <v>45723.337719907409</v>
      </c>
      <c r="G788" s="203">
        <v>313</v>
      </c>
      <c r="H788" s="203">
        <v>62000</v>
      </c>
      <c r="I788" s="203">
        <v>62000</v>
      </c>
      <c r="J788" s="203">
        <v>0</v>
      </c>
      <c r="K788" s="203">
        <v>0</v>
      </c>
      <c r="L788" s="203">
        <v>0</v>
      </c>
      <c r="M788" s="203">
        <v>0</v>
      </c>
      <c r="N788" s="203">
        <v>0</v>
      </c>
      <c r="O788" s="203">
        <v>62000</v>
      </c>
      <c r="P788" s="191">
        <f>SUM(Cartera[[#This Row],[1_a_8]:[&gt;30]])</f>
        <v>62000</v>
      </c>
      <c r="Q788" s="191">
        <f>+Cartera[[#This Row],[9_a_15]]+Cartera[[#This Row],[16_a_22]]+Cartera[[#This Row],[23_a_30]]</f>
        <v>0</v>
      </c>
      <c r="R788" s="191">
        <f>IF(Cartera[[#This Row],[Dias]]&gt;8,Cartera[[#This Row],[Total vencido]],0)</f>
        <v>62000</v>
      </c>
      <c r="S788" s="191">
        <f>IF(Cartera[[#This Row],[Mas de 9]]&gt;0,Cartera[[#This Row],[Dias]],0)</f>
        <v>313</v>
      </c>
      <c r="T788" s="191">
        <f>IF(Cartera[[#This Row],[Dias]]&gt;99,Cartera[[#This Row],[Total vencido]],0)</f>
        <v>62000</v>
      </c>
      <c r="U788" s="191">
        <f>IF(Cartera[[#This Row],[Mas de 100]]&gt;0,Cartera[[#This Row],[Dias]],0)</f>
        <v>313</v>
      </c>
      <c r="V788" s="191">
        <f>Cartera[[#This Row],[Vencimiento]]-Cartera[[#This Row],[Emision]]</f>
        <v>15</v>
      </c>
      <c r="W78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8" s="204" t="str">
        <f>_xlfn.XLOOKUP(Cartera[[#This Row],[Nombre tercero]],Vendedor[Nombre],Vendedor[Vendedor],"",0,-1)</f>
        <v>JORGE PARDO</v>
      </c>
      <c r="Y788" s="204"/>
    </row>
    <row r="789" spans="1:25" ht="21" customHeight="1">
      <c r="A789" s="12" t="str">
        <f t="shared" si="33"/>
        <v>KITCHEN CONSULTING S.A.S.</v>
      </c>
      <c r="B789" s="199" t="s">
        <v>1208</v>
      </c>
      <c r="C789" s="200">
        <v>10414</v>
      </c>
      <c r="D789" s="54">
        <v>4</v>
      </c>
      <c r="E789" s="202">
        <v>45708.33866898148</v>
      </c>
      <c r="F789" s="202">
        <v>45723.33866898148</v>
      </c>
      <c r="G789" s="203">
        <v>313</v>
      </c>
      <c r="H789" s="203">
        <v>62000</v>
      </c>
      <c r="I789" s="203">
        <v>62000</v>
      </c>
      <c r="J789" s="203">
        <v>0</v>
      </c>
      <c r="K789" s="203">
        <v>0</v>
      </c>
      <c r="L789" s="203">
        <v>0</v>
      </c>
      <c r="M789" s="203">
        <v>0</v>
      </c>
      <c r="N789" s="203">
        <v>0</v>
      </c>
      <c r="O789" s="203">
        <v>62000</v>
      </c>
      <c r="P789" s="191">
        <f>SUM(Cartera[[#This Row],[1_a_8]:[&gt;30]])</f>
        <v>62000</v>
      </c>
      <c r="Q789" s="191">
        <f>+Cartera[[#This Row],[9_a_15]]+Cartera[[#This Row],[16_a_22]]+Cartera[[#This Row],[23_a_30]]</f>
        <v>0</v>
      </c>
      <c r="R789" s="191">
        <f>IF(Cartera[[#This Row],[Dias]]&gt;8,Cartera[[#This Row],[Total vencido]],0)</f>
        <v>62000</v>
      </c>
      <c r="S789" s="191">
        <f>IF(Cartera[[#This Row],[Mas de 9]]&gt;0,Cartera[[#This Row],[Dias]],0)</f>
        <v>313</v>
      </c>
      <c r="T789" s="191">
        <f>IF(Cartera[[#This Row],[Dias]]&gt;99,Cartera[[#This Row],[Total vencido]],0)</f>
        <v>62000</v>
      </c>
      <c r="U789" s="191">
        <f>IF(Cartera[[#This Row],[Mas de 100]]&gt;0,Cartera[[#This Row],[Dias]],0)</f>
        <v>313</v>
      </c>
      <c r="V789" s="191">
        <f>Cartera[[#This Row],[Vencimiento]]-Cartera[[#This Row],[Emision]]</f>
        <v>15</v>
      </c>
      <c r="W78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9" s="204" t="str">
        <f>_xlfn.XLOOKUP(Cartera[[#This Row],[Nombre tercero]],Vendedor[Nombre],Vendedor[Vendedor],"",0,-1)</f>
        <v>JORGE PARDO</v>
      </c>
      <c r="Y789" s="204"/>
    </row>
    <row r="790" spans="1:25" ht="21" customHeight="1">
      <c r="A790" s="12" t="str">
        <f t="shared" si="33"/>
        <v>KITCHEN CONSULTING S.A.S.</v>
      </c>
      <c r="B790" s="199" t="s">
        <v>1208</v>
      </c>
      <c r="C790" s="200">
        <v>10415</v>
      </c>
      <c r="D790" s="54">
        <v>0</v>
      </c>
      <c r="E790" s="202">
        <v>45708.340127314812</v>
      </c>
      <c r="F790" s="202">
        <v>45723.340127314812</v>
      </c>
      <c r="G790" s="203">
        <v>313</v>
      </c>
      <c r="H790" s="203">
        <v>64000</v>
      </c>
      <c r="I790" s="203">
        <v>64000</v>
      </c>
      <c r="J790" s="203">
        <v>0</v>
      </c>
      <c r="K790" s="203">
        <v>0</v>
      </c>
      <c r="L790" s="203">
        <v>0</v>
      </c>
      <c r="M790" s="203">
        <v>0</v>
      </c>
      <c r="N790" s="203">
        <v>0</v>
      </c>
      <c r="O790" s="203">
        <v>64000</v>
      </c>
      <c r="P790" s="191">
        <f>SUM(Cartera[[#This Row],[1_a_8]:[&gt;30]])</f>
        <v>64000</v>
      </c>
      <c r="Q790" s="191">
        <f>+Cartera[[#This Row],[9_a_15]]+Cartera[[#This Row],[16_a_22]]+Cartera[[#This Row],[23_a_30]]</f>
        <v>0</v>
      </c>
      <c r="R790" s="191">
        <f>IF(Cartera[[#This Row],[Dias]]&gt;8,Cartera[[#This Row],[Total vencido]],0)</f>
        <v>64000</v>
      </c>
      <c r="S790" s="191">
        <f>IF(Cartera[[#This Row],[Mas de 9]]&gt;0,Cartera[[#This Row],[Dias]],0)</f>
        <v>313</v>
      </c>
      <c r="T790" s="191">
        <f>IF(Cartera[[#This Row],[Dias]]&gt;99,Cartera[[#This Row],[Total vencido]],0)</f>
        <v>64000</v>
      </c>
      <c r="U790" s="191">
        <f>IF(Cartera[[#This Row],[Mas de 100]]&gt;0,Cartera[[#This Row],[Dias]],0)</f>
        <v>313</v>
      </c>
      <c r="V790" s="191">
        <f>Cartera[[#This Row],[Vencimiento]]-Cartera[[#This Row],[Emision]]</f>
        <v>15</v>
      </c>
      <c r="W79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0" s="204" t="str">
        <f>_xlfn.XLOOKUP(Cartera[[#This Row],[Nombre tercero]],Vendedor[Nombre],Vendedor[Vendedor],"",0,-1)</f>
        <v>JORGE PARDO</v>
      </c>
      <c r="Y790" s="204"/>
    </row>
    <row r="791" spans="1:25" ht="21" customHeight="1">
      <c r="A791" s="12" t="str">
        <f t="shared" si="33"/>
        <v>KITCHEN CONSULTING S.A.S.</v>
      </c>
      <c r="B791" s="228" t="s">
        <v>1208</v>
      </c>
      <c r="C791" s="229">
        <v>10416</v>
      </c>
      <c r="D791" s="230">
        <v>4</v>
      </c>
      <c r="E791" s="231">
        <v>45708.341539351852</v>
      </c>
      <c r="F791" s="231">
        <v>45723.341539351852</v>
      </c>
      <c r="G791" s="232">
        <v>313</v>
      </c>
      <c r="H791" s="232">
        <v>62000</v>
      </c>
      <c r="I791" s="232">
        <v>62000</v>
      </c>
      <c r="J791" s="232">
        <v>0</v>
      </c>
      <c r="K791" s="232">
        <v>0</v>
      </c>
      <c r="L791" s="232">
        <v>0</v>
      </c>
      <c r="M791" s="232">
        <v>0</v>
      </c>
      <c r="N791" s="232">
        <v>0</v>
      </c>
      <c r="O791" s="232">
        <v>62000</v>
      </c>
      <c r="P791" s="191">
        <f>SUM(Cartera[[#This Row],[1_a_8]:[&gt;30]])</f>
        <v>62000</v>
      </c>
      <c r="Q791" s="191">
        <f>+Cartera[[#This Row],[9_a_15]]+Cartera[[#This Row],[16_a_22]]+Cartera[[#This Row],[23_a_30]]</f>
        <v>0</v>
      </c>
      <c r="R791" s="191">
        <f>IF(Cartera[[#This Row],[Dias]]&gt;8,Cartera[[#This Row],[Total vencido]],0)</f>
        <v>62000</v>
      </c>
      <c r="S791" s="191">
        <f>IF(Cartera[[#This Row],[Mas de 9]]&gt;0,Cartera[[#This Row],[Dias]],0)</f>
        <v>313</v>
      </c>
      <c r="T791" s="191">
        <f>IF(Cartera[[#This Row],[Dias]]&gt;99,Cartera[[#This Row],[Total vencido]],0)</f>
        <v>62000</v>
      </c>
      <c r="U791" s="191">
        <f>IF(Cartera[[#This Row],[Mas de 100]]&gt;0,Cartera[[#This Row],[Dias]],0)</f>
        <v>313</v>
      </c>
      <c r="V791" s="191">
        <f>Cartera[[#This Row],[Vencimiento]]-Cartera[[#This Row],[Emision]]</f>
        <v>15</v>
      </c>
      <c r="W79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1" s="204" t="str">
        <f>_xlfn.XLOOKUP(Cartera[[#This Row],[Nombre tercero]],Vendedor[Nombre],Vendedor[Vendedor],"",0,-1)</f>
        <v>JORGE PARDO</v>
      </c>
      <c r="Y791" s="204"/>
    </row>
    <row r="792" spans="1:25" ht="21" customHeight="1">
      <c r="A792" s="12" t="str">
        <f t="shared" si="33"/>
        <v>KITCHEN CONSULTING S.A.S.</v>
      </c>
      <c r="B792" s="228" t="s">
        <v>1208</v>
      </c>
      <c r="C792" s="229">
        <v>10472</v>
      </c>
      <c r="D792" s="230">
        <v>4</v>
      </c>
      <c r="E792" s="231">
        <v>45710.30636574074</v>
      </c>
      <c r="F792" s="231">
        <v>45725.30636574074</v>
      </c>
      <c r="G792" s="232">
        <v>311</v>
      </c>
      <c r="H792" s="232">
        <v>3666000</v>
      </c>
      <c r="I792" s="232">
        <v>3666000</v>
      </c>
      <c r="J792" s="232">
        <v>0</v>
      </c>
      <c r="K792" s="232">
        <v>0</v>
      </c>
      <c r="L792" s="232">
        <v>0</v>
      </c>
      <c r="M792" s="232">
        <v>0</v>
      </c>
      <c r="N792" s="232">
        <v>0</v>
      </c>
      <c r="O792" s="232">
        <v>3666000</v>
      </c>
      <c r="P792" s="191">
        <f>SUM(Cartera[[#This Row],[1_a_8]:[&gt;30]])</f>
        <v>3666000</v>
      </c>
      <c r="Q792" s="191">
        <f>+Cartera[[#This Row],[9_a_15]]+Cartera[[#This Row],[16_a_22]]+Cartera[[#This Row],[23_a_30]]</f>
        <v>0</v>
      </c>
      <c r="R792" s="191">
        <f>IF(Cartera[[#This Row],[Dias]]&gt;8,Cartera[[#This Row],[Total vencido]],0)</f>
        <v>3666000</v>
      </c>
      <c r="S792" s="191">
        <f>IF(Cartera[[#This Row],[Mas de 9]]&gt;0,Cartera[[#This Row],[Dias]],0)</f>
        <v>311</v>
      </c>
      <c r="T792" s="191">
        <f>IF(Cartera[[#This Row],[Dias]]&gt;99,Cartera[[#This Row],[Total vencido]],0)</f>
        <v>3666000</v>
      </c>
      <c r="U792" s="191">
        <f>IF(Cartera[[#This Row],[Mas de 100]]&gt;0,Cartera[[#This Row],[Dias]],0)</f>
        <v>311</v>
      </c>
      <c r="V792" s="191">
        <f>Cartera[[#This Row],[Vencimiento]]-Cartera[[#This Row],[Emision]]</f>
        <v>15</v>
      </c>
      <c r="W79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2" s="204" t="str">
        <f>_xlfn.XLOOKUP(Cartera[[#This Row],[Nombre tercero]],Vendedor[Nombre],Vendedor[Vendedor],"",0,-1)</f>
        <v>JORGE PARDO</v>
      </c>
      <c r="Y792" s="204"/>
    </row>
    <row r="793" spans="1:25" ht="21" customHeight="1">
      <c r="A793" s="12" t="str">
        <f t="shared" si="33"/>
        <v>KITCHEN CONSULTING S.A.S.</v>
      </c>
      <c r="B793" s="228" t="s">
        <v>1208</v>
      </c>
      <c r="C793" s="229">
        <v>10626</v>
      </c>
      <c r="D793" s="230">
        <v>4</v>
      </c>
      <c r="E793" s="231">
        <v>45716.323842592596</v>
      </c>
      <c r="F793" s="231">
        <v>45731.323842592596</v>
      </c>
      <c r="G793" s="232">
        <v>305</v>
      </c>
      <c r="H793" s="232">
        <v>5654500</v>
      </c>
      <c r="I793" s="232">
        <v>5654500</v>
      </c>
      <c r="J793" s="232">
        <v>0</v>
      </c>
      <c r="K793" s="232">
        <v>0</v>
      </c>
      <c r="L793" s="232">
        <v>0</v>
      </c>
      <c r="M793" s="232">
        <v>0</v>
      </c>
      <c r="N793" s="232">
        <v>0</v>
      </c>
      <c r="O793" s="232">
        <v>5654500</v>
      </c>
      <c r="P793" s="191">
        <f>SUM(Cartera[[#This Row],[1_a_8]:[&gt;30]])</f>
        <v>5654500</v>
      </c>
      <c r="Q793" s="191">
        <f>+Cartera[[#This Row],[9_a_15]]+Cartera[[#This Row],[16_a_22]]+Cartera[[#This Row],[23_a_30]]</f>
        <v>0</v>
      </c>
      <c r="R793" s="191">
        <f>IF(Cartera[[#This Row],[Dias]]&gt;8,Cartera[[#This Row],[Total vencido]],0)</f>
        <v>5654500</v>
      </c>
      <c r="S793" s="191">
        <f>IF(Cartera[[#This Row],[Mas de 9]]&gt;0,Cartera[[#This Row],[Dias]],0)</f>
        <v>305</v>
      </c>
      <c r="T793" s="191">
        <f>IF(Cartera[[#This Row],[Dias]]&gt;99,Cartera[[#This Row],[Total vencido]],0)</f>
        <v>5654500</v>
      </c>
      <c r="U793" s="191">
        <f>IF(Cartera[[#This Row],[Mas de 100]]&gt;0,Cartera[[#This Row],[Dias]],0)</f>
        <v>305</v>
      </c>
      <c r="V793" s="191">
        <f>Cartera[[#This Row],[Vencimiento]]-Cartera[[#This Row],[Emision]]</f>
        <v>15</v>
      </c>
      <c r="W79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3" s="204" t="str">
        <f>_xlfn.XLOOKUP(Cartera[[#This Row],[Nombre tercero]],Vendedor[Nombre],Vendedor[Vendedor],"",0,-1)</f>
        <v>JORGE PARDO</v>
      </c>
      <c r="Y793" s="204"/>
    </row>
    <row r="794" spans="1:25" ht="21" customHeight="1">
      <c r="A794" s="221" t="s">
        <v>180</v>
      </c>
      <c r="B794" s="199" t="s">
        <v>1208</v>
      </c>
      <c r="C794" s="200">
        <v>18759</v>
      </c>
      <c r="D794" s="54">
        <v>4</v>
      </c>
      <c r="E794" s="202">
        <v>46011.506921296299</v>
      </c>
      <c r="F794" s="202">
        <v>46041.506516203706</v>
      </c>
      <c r="G794" s="203">
        <v>-5</v>
      </c>
      <c r="H794" s="203">
        <v>901800</v>
      </c>
      <c r="I794" s="203">
        <v>901800</v>
      </c>
      <c r="J794" s="203">
        <v>901800</v>
      </c>
      <c r="K794" s="203">
        <v>0</v>
      </c>
      <c r="L794" s="203">
        <v>0</v>
      </c>
      <c r="M794" s="203">
        <v>0</v>
      </c>
      <c r="N794" s="203">
        <v>0</v>
      </c>
      <c r="O794" s="203">
        <v>0</v>
      </c>
      <c r="P794" s="191">
        <f>SUM(Cartera[[#This Row],[1_a_8]:[&gt;30]])</f>
        <v>0</v>
      </c>
      <c r="Q794" s="191">
        <f>+Cartera[[#This Row],[9_a_15]]+Cartera[[#This Row],[16_a_22]]+Cartera[[#This Row],[23_a_30]]</f>
        <v>0</v>
      </c>
      <c r="R794" s="191">
        <f>IF(Cartera[[#This Row],[Dias]]&gt;8,Cartera[[#This Row],[Total vencido]],0)</f>
        <v>0</v>
      </c>
      <c r="S794" s="191">
        <f>IF(Cartera[[#This Row],[Mas de 9]]&gt;0,Cartera[[#This Row],[Dias]],0)</f>
        <v>0</v>
      </c>
      <c r="T794" s="191">
        <f>IF(Cartera[[#This Row],[Dias]]&gt;99,Cartera[[#This Row],[Total vencido]],0)</f>
        <v>0</v>
      </c>
      <c r="U794" s="191">
        <f>IF(Cartera[[#This Row],[Mas de 100]]&gt;0,Cartera[[#This Row],[Dias]],0)</f>
        <v>0</v>
      </c>
      <c r="V794" s="191">
        <f>Cartera[[#This Row],[Vencimiento]]-Cartera[[#This Row],[Emision]]</f>
        <v>29.9995949074073</v>
      </c>
      <c r="W79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4" s="204" t="str">
        <f>_xlfn.XLOOKUP(Cartera[[#This Row],[Nombre tercero]],Vendedor[Nombre],Vendedor[Vendedor],"",0,-1)</f>
        <v>JORGE PARDO</v>
      </c>
      <c r="Y794" s="204"/>
    </row>
    <row r="795" spans="1:25" ht="21" customHeight="1">
      <c r="A795" s="12" t="str">
        <f>+A794</f>
        <v>KOE4K S.A.S</v>
      </c>
      <c r="B795" s="199" t="s">
        <v>1208</v>
      </c>
      <c r="C795" s="200">
        <v>18892</v>
      </c>
      <c r="D795" s="54">
        <v>4</v>
      </c>
      <c r="E795" s="202">
        <v>46015.526377314818</v>
      </c>
      <c r="F795" s="202">
        <v>46045.526296296295</v>
      </c>
      <c r="G795" s="203">
        <v>-9</v>
      </c>
      <c r="H795" s="203">
        <v>1073600</v>
      </c>
      <c r="I795" s="203">
        <v>1073600</v>
      </c>
      <c r="J795" s="203">
        <v>1073600</v>
      </c>
      <c r="K795" s="203">
        <v>0</v>
      </c>
      <c r="L795" s="203">
        <v>0</v>
      </c>
      <c r="M795" s="203">
        <v>0</v>
      </c>
      <c r="N795" s="203">
        <v>0</v>
      </c>
      <c r="O795" s="203">
        <v>0</v>
      </c>
      <c r="P795" s="191">
        <f>SUM(Cartera[[#This Row],[1_a_8]:[&gt;30]])</f>
        <v>0</v>
      </c>
      <c r="Q795" s="191">
        <f>+Cartera[[#This Row],[9_a_15]]+Cartera[[#This Row],[16_a_22]]+Cartera[[#This Row],[23_a_30]]</f>
        <v>0</v>
      </c>
      <c r="R795" s="191">
        <f>IF(Cartera[[#This Row],[Dias]]&gt;8,Cartera[[#This Row],[Total vencido]],0)</f>
        <v>0</v>
      </c>
      <c r="S795" s="191">
        <f>IF(Cartera[[#This Row],[Mas de 9]]&gt;0,Cartera[[#This Row],[Dias]],0)</f>
        <v>0</v>
      </c>
      <c r="T795" s="191">
        <f>IF(Cartera[[#This Row],[Dias]]&gt;99,Cartera[[#This Row],[Total vencido]],0)</f>
        <v>0</v>
      </c>
      <c r="U795" s="191">
        <f>IF(Cartera[[#This Row],[Mas de 100]]&gt;0,Cartera[[#This Row],[Dias]],0)</f>
        <v>0</v>
      </c>
      <c r="V795" s="191">
        <f>Cartera[[#This Row],[Vencimiento]]-Cartera[[#This Row],[Emision]]</f>
        <v>29.999918981477094</v>
      </c>
      <c r="W79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5" s="204" t="str">
        <f>_xlfn.XLOOKUP(Cartera[[#This Row],[Nombre tercero]],Vendedor[Nombre],Vendedor[Vendedor],"",0,-1)</f>
        <v>JORGE PARDO</v>
      </c>
      <c r="Y795" s="204"/>
    </row>
    <row r="796" spans="1:25" ht="21" customHeight="1">
      <c r="A796" s="12" t="str">
        <f>+A795</f>
        <v>KOE4K S.A.S</v>
      </c>
      <c r="B796" s="199" t="s">
        <v>1208</v>
      </c>
      <c r="C796" s="200">
        <v>18905</v>
      </c>
      <c r="D796" s="54">
        <v>4</v>
      </c>
      <c r="E796" s="202">
        <v>46017.471319444441</v>
      </c>
      <c r="F796" s="202">
        <v>46047.471145833333</v>
      </c>
      <c r="G796" s="203">
        <v>-11</v>
      </c>
      <c r="H796" s="203">
        <v>1212200</v>
      </c>
      <c r="I796" s="203">
        <v>1212200</v>
      </c>
      <c r="J796" s="203">
        <v>1212200</v>
      </c>
      <c r="K796" s="203">
        <v>0</v>
      </c>
      <c r="L796" s="203">
        <v>0</v>
      </c>
      <c r="M796" s="203">
        <v>0</v>
      </c>
      <c r="N796" s="203">
        <v>0</v>
      </c>
      <c r="O796" s="203">
        <v>0</v>
      </c>
      <c r="P796" s="191">
        <f>SUM(Cartera[[#This Row],[1_a_8]:[&gt;30]])</f>
        <v>0</v>
      </c>
      <c r="Q796" s="191">
        <f>+Cartera[[#This Row],[9_a_15]]+Cartera[[#This Row],[16_a_22]]+Cartera[[#This Row],[23_a_30]]</f>
        <v>0</v>
      </c>
      <c r="R796" s="191">
        <f>IF(Cartera[[#This Row],[Dias]]&gt;8,Cartera[[#This Row],[Total vencido]],0)</f>
        <v>0</v>
      </c>
      <c r="S796" s="191">
        <f>IF(Cartera[[#This Row],[Mas de 9]]&gt;0,Cartera[[#This Row],[Dias]],0)</f>
        <v>0</v>
      </c>
      <c r="T796" s="191">
        <f>IF(Cartera[[#This Row],[Dias]]&gt;99,Cartera[[#This Row],[Total vencido]],0)</f>
        <v>0</v>
      </c>
      <c r="U796" s="191">
        <f>IF(Cartera[[#This Row],[Mas de 100]]&gt;0,Cartera[[#This Row],[Dias]],0)</f>
        <v>0</v>
      </c>
      <c r="V796" s="191">
        <f>Cartera[[#This Row],[Vencimiento]]-Cartera[[#This Row],[Emision]]</f>
        <v>29.999826388891961</v>
      </c>
      <c r="W79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6" s="204" t="str">
        <f>_xlfn.XLOOKUP(Cartera[[#This Row],[Nombre tercero]],Vendedor[Nombre],Vendedor[Vendedor],"",0,-1)</f>
        <v>JORGE PARDO</v>
      </c>
      <c r="Y796" s="204"/>
    </row>
    <row r="797" spans="1:25" ht="21" customHeight="1">
      <c r="A797" s="221" t="s">
        <v>156</v>
      </c>
      <c r="B797" s="199" t="s">
        <v>1208</v>
      </c>
      <c r="C797" s="200">
        <v>18504</v>
      </c>
      <c r="D797" s="54">
        <v>8</v>
      </c>
      <c r="E797" s="202">
        <v>46006.201145833336</v>
      </c>
      <c r="F797" s="202">
        <v>46036.200752314813</v>
      </c>
      <c r="G797" s="203">
        <v>0</v>
      </c>
      <c r="H797" s="203">
        <v>756200</v>
      </c>
      <c r="I797" s="203">
        <v>756200</v>
      </c>
      <c r="J797" s="203">
        <v>756200</v>
      </c>
      <c r="K797" s="203">
        <v>0</v>
      </c>
      <c r="L797" s="203">
        <v>0</v>
      </c>
      <c r="M797" s="203">
        <v>0</v>
      </c>
      <c r="N797" s="203">
        <v>0</v>
      </c>
      <c r="O797" s="203">
        <v>0</v>
      </c>
      <c r="P797" s="191">
        <f>SUM(Cartera[[#This Row],[1_a_8]:[&gt;30]])</f>
        <v>0</v>
      </c>
      <c r="Q797" s="191">
        <f>+Cartera[[#This Row],[9_a_15]]+Cartera[[#This Row],[16_a_22]]+Cartera[[#This Row],[23_a_30]]</f>
        <v>0</v>
      </c>
      <c r="R797" s="191">
        <f>IF(Cartera[[#This Row],[Dias]]&gt;8,Cartera[[#This Row],[Total vencido]],0)</f>
        <v>0</v>
      </c>
      <c r="S797" s="191">
        <f>IF(Cartera[[#This Row],[Mas de 9]]&gt;0,Cartera[[#This Row],[Dias]],0)</f>
        <v>0</v>
      </c>
      <c r="T797" s="191">
        <f>IF(Cartera[[#This Row],[Dias]]&gt;99,Cartera[[#This Row],[Total vencido]],0)</f>
        <v>0</v>
      </c>
      <c r="U797" s="191">
        <f>IF(Cartera[[#This Row],[Mas de 100]]&gt;0,Cartera[[#This Row],[Dias]],0)</f>
        <v>0</v>
      </c>
      <c r="V797" s="191">
        <f>Cartera[[#This Row],[Vencimiento]]-Cartera[[#This Row],[Emision]]</f>
        <v>29.999606481476803</v>
      </c>
      <c r="W79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7" s="204" t="str">
        <f>_xlfn.XLOOKUP(Cartera[[#This Row],[Nombre tercero]],Vendedor[Nombre],Vendedor[Vendedor],"",0,-1)</f>
        <v>WILLIAM DARIO PADILLA</v>
      </c>
      <c r="Y797" s="204"/>
    </row>
    <row r="798" spans="1:25" ht="21" customHeight="1">
      <c r="A798" s="12" t="str">
        <f>+A797</f>
        <v>LA BIFERIA</v>
      </c>
      <c r="B798" s="199" t="s">
        <v>1208</v>
      </c>
      <c r="C798" s="200">
        <v>18949</v>
      </c>
      <c r="D798" s="54">
        <v>8</v>
      </c>
      <c r="E798" s="202">
        <v>46018.526701388888</v>
      </c>
      <c r="F798" s="202">
        <v>46048.526574074072</v>
      </c>
      <c r="G798" s="203">
        <v>-12</v>
      </c>
      <c r="H798" s="203">
        <v>1526000</v>
      </c>
      <c r="I798" s="203">
        <v>1526000</v>
      </c>
      <c r="J798" s="203">
        <v>1526000</v>
      </c>
      <c r="K798" s="203">
        <v>0</v>
      </c>
      <c r="L798" s="203">
        <v>0</v>
      </c>
      <c r="M798" s="203">
        <v>0</v>
      </c>
      <c r="N798" s="203">
        <v>0</v>
      </c>
      <c r="O798" s="203">
        <v>0</v>
      </c>
      <c r="P798" s="191">
        <f>SUM(Cartera[[#This Row],[1_a_8]:[&gt;30]])</f>
        <v>0</v>
      </c>
      <c r="Q798" s="191">
        <f>+Cartera[[#This Row],[9_a_15]]+Cartera[[#This Row],[16_a_22]]+Cartera[[#This Row],[23_a_30]]</f>
        <v>0</v>
      </c>
      <c r="R798" s="191">
        <f>IF(Cartera[[#This Row],[Dias]]&gt;8,Cartera[[#This Row],[Total vencido]],0)</f>
        <v>0</v>
      </c>
      <c r="S798" s="191">
        <f>IF(Cartera[[#This Row],[Mas de 9]]&gt;0,Cartera[[#This Row],[Dias]],0)</f>
        <v>0</v>
      </c>
      <c r="T798" s="191">
        <f>IF(Cartera[[#This Row],[Dias]]&gt;99,Cartera[[#This Row],[Total vencido]],0)</f>
        <v>0</v>
      </c>
      <c r="U798" s="191">
        <f>IF(Cartera[[#This Row],[Mas de 100]]&gt;0,Cartera[[#This Row],[Dias]],0)</f>
        <v>0</v>
      </c>
      <c r="V798" s="191">
        <f>Cartera[[#This Row],[Vencimiento]]-Cartera[[#This Row],[Emision]]</f>
        <v>29.999872685184528</v>
      </c>
      <c r="W79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8" s="204" t="str">
        <f>_xlfn.XLOOKUP(Cartera[[#This Row],[Nombre tercero]],Vendedor[Nombre],Vendedor[Vendedor],"",0,-1)</f>
        <v>WILLIAM DARIO PADILLA</v>
      </c>
      <c r="Y798" s="204"/>
    </row>
    <row r="799" spans="1:25" ht="21" customHeight="1">
      <c r="A799" s="12" t="s">
        <v>181</v>
      </c>
      <c r="B799" s="199" t="s">
        <v>1208</v>
      </c>
      <c r="C799" s="200">
        <v>17418</v>
      </c>
      <c r="D799" s="54">
        <v>4</v>
      </c>
      <c r="E799" s="202">
        <v>45971.555312500001</v>
      </c>
      <c r="F799" s="202">
        <v>46001.543877314813</v>
      </c>
      <c r="G799" s="203">
        <v>35</v>
      </c>
      <c r="H799" s="203">
        <v>2386800</v>
      </c>
      <c r="I799" s="203">
        <v>1968030</v>
      </c>
      <c r="J799" s="203">
        <v>0</v>
      </c>
      <c r="K799" s="203">
        <v>0</v>
      </c>
      <c r="L799" s="203">
        <v>0</v>
      </c>
      <c r="M799" s="203">
        <v>0</v>
      </c>
      <c r="N799" s="203">
        <v>0</v>
      </c>
      <c r="O799" s="203">
        <v>1968030</v>
      </c>
      <c r="P799" s="191">
        <f>SUM(Cartera[[#This Row],[1_a_8]:[&gt;30]])</f>
        <v>1968030</v>
      </c>
      <c r="Q799" s="191">
        <f>+Cartera[[#This Row],[9_a_15]]+Cartera[[#This Row],[16_a_22]]+Cartera[[#This Row],[23_a_30]]</f>
        <v>0</v>
      </c>
      <c r="R799" s="191">
        <f>IF(Cartera[[#This Row],[Dias]]&gt;8,Cartera[[#This Row],[Total vencido]],0)</f>
        <v>1968030</v>
      </c>
      <c r="S799" s="191">
        <f>IF(Cartera[[#This Row],[Mas de 9]]&gt;0,Cartera[[#This Row],[Dias]],0)</f>
        <v>35</v>
      </c>
      <c r="T799" s="191">
        <f>IF(Cartera[[#This Row],[Dias]]&gt;99,Cartera[[#This Row],[Total vencido]],0)</f>
        <v>0</v>
      </c>
      <c r="U799" s="191">
        <f>IF(Cartera[[#This Row],[Mas de 100]]&gt;0,Cartera[[#This Row],[Dias]],0)</f>
        <v>0</v>
      </c>
      <c r="V799" s="191">
        <f>Cartera[[#This Row],[Vencimiento]]-Cartera[[#This Row],[Emision]]</f>
        <v>29.98856481481198</v>
      </c>
      <c r="W79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9" s="204" t="str">
        <f>_xlfn.XLOOKUP(Cartera[[#This Row],[Nombre tercero]],Vendedor[Nombre],Vendedor[Vendedor],"",0,-1)</f>
        <v>JORGE PARDO</v>
      </c>
      <c r="Y799" s="204"/>
    </row>
    <row r="800" spans="1:25" ht="21" customHeight="1">
      <c r="A800" s="12" t="str">
        <f t="shared" ref="A800:A807" si="34">+A799</f>
        <v>LA COA S.A.S</v>
      </c>
      <c r="B800" s="199" t="s">
        <v>1208</v>
      </c>
      <c r="C800" s="200">
        <v>17806</v>
      </c>
      <c r="D800" s="54">
        <v>4</v>
      </c>
      <c r="E800" s="202">
        <v>45985.303668981483</v>
      </c>
      <c r="F800" s="202">
        <v>46015.302754629629</v>
      </c>
      <c r="G800" s="203">
        <v>21</v>
      </c>
      <c r="H800" s="203">
        <v>3082200</v>
      </c>
      <c r="I800" s="203">
        <v>3082200</v>
      </c>
      <c r="J800" s="203">
        <v>0</v>
      </c>
      <c r="K800" s="203">
        <v>0</v>
      </c>
      <c r="L800" s="203">
        <v>0</v>
      </c>
      <c r="M800" s="203">
        <v>3082200</v>
      </c>
      <c r="N800" s="203">
        <v>0</v>
      </c>
      <c r="O800" s="203">
        <v>0</v>
      </c>
      <c r="P800" s="191">
        <f>SUM(Cartera[[#This Row],[1_a_8]:[&gt;30]])</f>
        <v>3082200</v>
      </c>
      <c r="Q800" s="191">
        <f>+Cartera[[#This Row],[9_a_15]]+Cartera[[#This Row],[16_a_22]]+Cartera[[#This Row],[23_a_30]]</f>
        <v>3082200</v>
      </c>
      <c r="R800" s="191">
        <f>IF(Cartera[[#This Row],[Dias]]&gt;8,Cartera[[#This Row],[Total vencido]],0)</f>
        <v>3082200</v>
      </c>
      <c r="S800" s="191">
        <f>IF(Cartera[[#This Row],[Mas de 9]]&gt;0,Cartera[[#This Row],[Dias]],0)</f>
        <v>21</v>
      </c>
      <c r="T800" s="191">
        <f>IF(Cartera[[#This Row],[Dias]]&gt;99,Cartera[[#This Row],[Total vencido]],0)</f>
        <v>0</v>
      </c>
      <c r="U800" s="191">
        <f>IF(Cartera[[#This Row],[Mas de 100]]&gt;0,Cartera[[#This Row],[Dias]],0)</f>
        <v>0</v>
      </c>
      <c r="V800" s="191">
        <f>Cartera[[#This Row],[Vencimiento]]-Cartera[[#This Row],[Emision]]</f>
        <v>29.99908564814541</v>
      </c>
      <c r="W80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0" s="204" t="str">
        <f>_xlfn.XLOOKUP(Cartera[[#This Row],[Nombre tercero]],Vendedor[Nombre],Vendedor[Vendedor],"",0,-1)</f>
        <v>JORGE PARDO</v>
      </c>
      <c r="Y800" s="204"/>
    </row>
    <row r="801" spans="1:25" ht="21" customHeight="1">
      <c r="A801" s="12" t="str">
        <f t="shared" si="34"/>
        <v>LA COA S.A.S</v>
      </c>
      <c r="B801" s="199" t="s">
        <v>1208</v>
      </c>
      <c r="C801" s="200">
        <v>18053</v>
      </c>
      <c r="D801" s="54">
        <v>4</v>
      </c>
      <c r="E801" s="202">
        <v>45992.642372685186</v>
      </c>
      <c r="F801" s="202">
        <v>46022.641979166663</v>
      </c>
      <c r="G801" s="203">
        <v>14</v>
      </c>
      <c r="H801" s="203">
        <v>2167000</v>
      </c>
      <c r="I801" s="203">
        <v>2167000</v>
      </c>
      <c r="J801" s="203">
        <v>0</v>
      </c>
      <c r="K801" s="203">
        <v>0</v>
      </c>
      <c r="L801" s="203">
        <v>2167000</v>
      </c>
      <c r="M801" s="203">
        <v>0</v>
      </c>
      <c r="N801" s="203">
        <v>0</v>
      </c>
      <c r="O801" s="203">
        <v>0</v>
      </c>
      <c r="P801" s="191">
        <f>SUM(Cartera[[#This Row],[1_a_8]:[&gt;30]])</f>
        <v>2167000</v>
      </c>
      <c r="Q801" s="191">
        <f>+Cartera[[#This Row],[9_a_15]]+Cartera[[#This Row],[16_a_22]]+Cartera[[#This Row],[23_a_30]]</f>
        <v>2167000</v>
      </c>
      <c r="R801" s="191">
        <f>IF(Cartera[[#This Row],[Dias]]&gt;8,Cartera[[#This Row],[Total vencido]],0)</f>
        <v>2167000</v>
      </c>
      <c r="S801" s="191">
        <f>IF(Cartera[[#This Row],[Mas de 9]]&gt;0,Cartera[[#This Row],[Dias]],0)</f>
        <v>14</v>
      </c>
      <c r="T801" s="191">
        <f>IF(Cartera[[#This Row],[Dias]]&gt;99,Cartera[[#This Row],[Total vencido]],0)</f>
        <v>0</v>
      </c>
      <c r="U801" s="191">
        <f>IF(Cartera[[#This Row],[Mas de 100]]&gt;0,Cartera[[#This Row],[Dias]],0)</f>
        <v>0</v>
      </c>
      <c r="V801" s="191">
        <f>Cartera[[#This Row],[Vencimiento]]-Cartera[[#This Row],[Emision]]</f>
        <v>29.999606481476803</v>
      </c>
      <c r="W80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1" s="204" t="str">
        <f>_xlfn.XLOOKUP(Cartera[[#This Row],[Nombre tercero]],Vendedor[Nombre],Vendedor[Vendedor],"",0,-1)</f>
        <v>JORGE PARDO</v>
      </c>
      <c r="Y801" s="204"/>
    </row>
    <row r="802" spans="1:25" ht="21" customHeight="1">
      <c r="A802" s="12" t="str">
        <f t="shared" si="34"/>
        <v>LA COA S.A.S</v>
      </c>
      <c r="B802" s="199" t="s">
        <v>1208</v>
      </c>
      <c r="C802" s="200">
        <v>18378</v>
      </c>
      <c r="D802" s="54">
        <v>4</v>
      </c>
      <c r="E802" s="202">
        <v>46002.336284722223</v>
      </c>
      <c r="F802" s="202">
        <v>46032.336064814815</v>
      </c>
      <c r="G802" s="203">
        <v>4</v>
      </c>
      <c r="H802" s="203">
        <v>2088600</v>
      </c>
      <c r="I802" s="203">
        <v>2088600</v>
      </c>
      <c r="J802" s="203">
        <v>0</v>
      </c>
      <c r="K802" s="203">
        <v>2088600</v>
      </c>
      <c r="L802" s="203">
        <v>0</v>
      </c>
      <c r="M802" s="203">
        <v>0</v>
      </c>
      <c r="N802" s="203">
        <v>0</v>
      </c>
      <c r="O802" s="203">
        <v>0</v>
      </c>
      <c r="P802" s="191">
        <f>SUM(Cartera[[#This Row],[1_a_8]:[&gt;30]])</f>
        <v>2088600</v>
      </c>
      <c r="Q802" s="191">
        <f>+Cartera[[#This Row],[9_a_15]]+Cartera[[#This Row],[16_a_22]]+Cartera[[#This Row],[23_a_30]]</f>
        <v>0</v>
      </c>
      <c r="R802" s="191">
        <f>IF(Cartera[[#This Row],[Dias]]&gt;8,Cartera[[#This Row],[Total vencido]],0)</f>
        <v>0</v>
      </c>
      <c r="S802" s="191">
        <f>IF(Cartera[[#This Row],[Mas de 9]]&gt;0,Cartera[[#This Row],[Dias]],0)</f>
        <v>0</v>
      </c>
      <c r="T802" s="191">
        <f>IF(Cartera[[#This Row],[Dias]]&gt;99,Cartera[[#This Row],[Total vencido]],0)</f>
        <v>0</v>
      </c>
      <c r="U802" s="191">
        <f>IF(Cartera[[#This Row],[Mas de 100]]&gt;0,Cartera[[#This Row],[Dias]],0)</f>
        <v>0</v>
      </c>
      <c r="V802" s="191">
        <f>Cartera[[#This Row],[Vencimiento]]-Cartera[[#This Row],[Emision]]</f>
        <v>29.999780092592118</v>
      </c>
      <c r="W80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2" s="204" t="str">
        <f>_xlfn.XLOOKUP(Cartera[[#This Row],[Nombre tercero]],Vendedor[Nombre],Vendedor[Vendedor],"",0,-1)</f>
        <v>JORGE PARDO</v>
      </c>
      <c r="Y802" s="204"/>
    </row>
    <row r="803" spans="1:25" ht="21" customHeight="1">
      <c r="A803" s="12" t="str">
        <f t="shared" si="34"/>
        <v>LA COA S.A.S</v>
      </c>
      <c r="B803" s="199" t="s">
        <v>1208</v>
      </c>
      <c r="C803" s="200">
        <v>18498</v>
      </c>
      <c r="D803" s="54">
        <v>4</v>
      </c>
      <c r="E803" s="202">
        <v>46006.194907407407</v>
      </c>
      <c r="F803" s="202">
        <v>46036.194363425922</v>
      </c>
      <c r="G803" s="203">
        <v>0</v>
      </c>
      <c r="H803" s="203">
        <v>2100600</v>
      </c>
      <c r="I803" s="203">
        <v>2100600</v>
      </c>
      <c r="J803" s="203">
        <v>2100600</v>
      </c>
      <c r="K803" s="203">
        <v>0</v>
      </c>
      <c r="L803" s="203">
        <v>0</v>
      </c>
      <c r="M803" s="203">
        <v>0</v>
      </c>
      <c r="N803" s="203">
        <v>0</v>
      </c>
      <c r="O803" s="203">
        <v>0</v>
      </c>
      <c r="P803" s="191">
        <f>SUM(Cartera[[#This Row],[1_a_8]:[&gt;30]])</f>
        <v>0</v>
      </c>
      <c r="Q803" s="191">
        <f>+Cartera[[#This Row],[9_a_15]]+Cartera[[#This Row],[16_a_22]]+Cartera[[#This Row],[23_a_30]]</f>
        <v>0</v>
      </c>
      <c r="R803" s="191">
        <f>IF(Cartera[[#This Row],[Dias]]&gt;8,Cartera[[#This Row],[Total vencido]],0)</f>
        <v>0</v>
      </c>
      <c r="S803" s="191">
        <f>IF(Cartera[[#This Row],[Mas de 9]]&gt;0,Cartera[[#This Row],[Dias]],0)</f>
        <v>0</v>
      </c>
      <c r="T803" s="191">
        <f>IF(Cartera[[#This Row],[Dias]]&gt;99,Cartera[[#This Row],[Total vencido]],0)</f>
        <v>0</v>
      </c>
      <c r="U803" s="191">
        <f>IF(Cartera[[#This Row],[Mas de 100]]&gt;0,Cartera[[#This Row],[Dias]],0)</f>
        <v>0</v>
      </c>
      <c r="V803" s="191">
        <f>Cartera[[#This Row],[Vencimiento]]-Cartera[[#This Row],[Emision]]</f>
        <v>29.999456018515048</v>
      </c>
      <c r="W80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3" s="204" t="str">
        <f>_xlfn.XLOOKUP(Cartera[[#This Row],[Nombre tercero]],Vendedor[Nombre],Vendedor[Vendedor],"",0,-1)</f>
        <v>JORGE PARDO</v>
      </c>
      <c r="Y803" s="204"/>
    </row>
    <row r="804" spans="1:25" ht="21" customHeight="1">
      <c r="A804" s="12" t="str">
        <f t="shared" si="34"/>
        <v>LA COA S.A.S</v>
      </c>
      <c r="B804" s="199" t="s">
        <v>1208</v>
      </c>
      <c r="C804" s="200">
        <v>18632</v>
      </c>
      <c r="D804" s="54">
        <v>4</v>
      </c>
      <c r="E804" s="202">
        <v>46009.271516203706</v>
      </c>
      <c r="F804" s="202">
        <v>46039.271168981482</v>
      </c>
      <c r="G804" s="203">
        <v>-3</v>
      </c>
      <c r="H804" s="203">
        <v>708000</v>
      </c>
      <c r="I804" s="203">
        <v>708000</v>
      </c>
      <c r="J804" s="203">
        <v>708000</v>
      </c>
      <c r="K804" s="203">
        <v>0</v>
      </c>
      <c r="L804" s="203">
        <v>0</v>
      </c>
      <c r="M804" s="203">
        <v>0</v>
      </c>
      <c r="N804" s="203">
        <v>0</v>
      </c>
      <c r="O804" s="203">
        <v>0</v>
      </c>
      <c r="P804" s="191">
        <f>SUM(Cartera[[#This Row],[1_a_8]:[&gt;30]])</f>
        <v>0</v>
      </c>
      <c r="Q804" s="191">
        <f>+Cartera[[#This Row],[9_a_15]]+Cartera[[#This Row],[16_a_22]]+Cartera[[#This Row],[23_a_30]]</f>
        <v>0</v>
      </c>
      <c r="R804" s="191">
        <f>IF(Cartera[[#This Row],[Dias]]&gt;8,Cartera[[#This Row],[Total vencido]],0)</f>
        <v>0</v>
      </c>
      <c r="S804" s="191">
        <f>IF(Cartera[[#This Row],[Mas de 9]]&gt;0,Cartera[[#This Row],[Dias]],0)</f>
        <v>0</v>
      </c>
      <c r="T804" s="191">
        <f>IF(Cartera[[#This Row],[Dias]]&gt;99,Cartera[[#This Row],[Total vencido]],0)</f>
        <v>0</v>
      </c>
      <c r="U804" s="191">
        <f>IF(Cartera[[#This Row],[Mas de 100]]&gt;0,Cartera[[#This Row],[Dias]],0)</f>
        <v>0</v>
      </c>
      <c r="V804" s="191">
        <f>Cartera[[#This Row],[Vencimiento]]-Cartera[[#This Row],[Emision]]</f>
        <v>29.999652777776646</v>
      </c>
      <c r="W80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4" s="204" t="str">
        <f>_xlfn.XLOOKUP(Cartera[[#This Row],[Nombre tercero]],Vendedor[Nombre],Vendedor[Vendedor],"",0,-1)</f>
        <v>JORGE PARDO</v>
      </c>
      <c r="Y804" s="204"/>
    </row>
    <row r="805" spans="1:25" ht="21" customHeight="1">
      <c r="A805" s="12" t="str">
        <f t="shared" si="34"/>
        <v>LA COA S.A.S</v>
      </c>
      <c r="B805" s="199" t="s">
        <v>1208</v>
      </c>
      <c r="C805" s="200">
        <v>18663</v>
      </c>
      <c r="D805" s="54">
        <v>4</v>
      </c>
      <c r="E805" s="202">
        <v>46009.626226851855</v>
      </c>
      <c r="F805" s="202">
        <v>46039.625011574077</v>
      </c>
      <c r="G805" s="203">
        <v>-3</v>
      </c>
      <c r="H805" s="203">
        <v>397800</v>
      </c>
      <c r="I805" s="203">
        <v>397800</v>
      </c>
      <c r="J805" s="203">
        <v>397800</v>
      </c>
      <c r="K805" s="203">
        <v>0</v>
      </c>
      <c r="L805" s="203">
        <v>0</v>
      </c>
      <c r="M805" s="203">
        <v>0</v>
      </c>
      <c r="N805" s="203">
        <v>0</v>
      </c>
      <c r="O805" s="203">
        <v>0</v>
      </c>
      <c r="P805" s="191">
        <f>SUM(Cartera[[#This Row],[1_a_8]:[&gt;30]])</f>
        <v>0</v>
      </c>
      <c r="Q805" s="191">
        <f>+Cartera[[#This Row],[9_a_15]]+Cartera[[#This Row],[16_a_22]]+Cartera[[#This Row],[23_a_30]]</f>
        <v>0</v>
      </c>
      <c r="R805" s="191">
        <f>IF(Cartera[[#This Row],[Dias]]&gt;8,Cartera[[#This Row],[Total vencido]],0)</f>
        <v>0</v>
      </c>
      <c r="S805" s="191">
        <f>IF(Cartera[[#This Row],[Mas de 9]]&gt;0,Cartera[[#This Row],[Dias]],0)</f>
        <v>0</v>
      </c>
      <c r="T805" s="191">
        <f>IF(Cartera[[#This Row],[Dias]]&gt;99,Cartera[[#This Row],[Total vencido]],0)</f>
        <v>0</v>
      </c>
      <c r="U805" s="191">
        <f>IF(Cartera[[#This Row],[Mas de 100]]&gt;0,Cartera[[#This Row],[Dias]],0)</f>
        <v>0</v>
      </c>
      <c r="V805" s="191">
        <f>Cartera[[#This Row],[Vencimiento]]-Cartera[[#This Row],[Emision]]</f>
        <v>29.998784722221899</v>
      </c>
      <c r="W80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5" s="204" t="str">
        <f>_xlfn.XLOOKUP(Cartera[[#This Row],[Nombre tercero]],Vendedor[Nombre],Vendedor[Vendedor],"",0,-1)</f>
        <v>JORGE PARDO</v>
      </c>
      <c r="Y805" s="204"/>
    </row>
    <row r="806" spans="1:25" ht="21" customHeight="1">
      <c r="A806" s="12" t="str">
        <f t="shared" si="34"/>
        <v>LA COA S.A.S</v>
      </c>
      <c r="B806" s="199" t="s">
        <v>1208</v>
      </c>
      <c r="C806" s="200">
        <v>18723</v>
      </c>
      <c r="D806" s="54">
        <v>4</v>
      </c>
      <c r="E806" s="202">
        <v>46011.23096064815</v>
      </c>
      <c r="F806" s="202">
        <v>46041.230717592596</v>
      </c>
      <c r="G806" s="203">
        <v>-5</v>
      </c>
      <c r="H806" s="203">
        <v>528200</v>
      </c>
      <c r="I806" s="203">
        <v>528200</v>
      </c>
      <c r="J806" s="203">
        <v>528200</v>
      </c>
      <c r="K806" s="203">
        <v>0</v>
      </c>
      <c r="L806" s="203">
        <v>0</v>
      </c>
      <c r="M806" s="203">
        <v>0</v>
      </c>
      <c r="N806" s="203">
        <v>0</v>
      </c>
      <c r="O806" s="203">
        <v>0</v>
      </c>
      <c r="P806" s="191">
        <f>SUM(Cartera[[#This Row],[1_a_8]:[&gt;30]])</f>
        <v>0</v>
      </c>
      <c r="Q806" s="191">
        <f>+Cartera[[#This Row],[9_a_15]]+Cartera[[#This Row],[16_a_22]]+Cartera[[#This Row],[23_a_30]]</f>
        <v>0</v>
      </c>
      <c r="R806" s="191">
        <f>IF(Cartera[[#This Row],[Dias]]&gt;8,Cartera[[#This Row],[Total vencido]],0)</f>
        <v>0</v>
      </c>
      <c r="S806" s="191">
        <f>IF(Cartera[[#This Row],[Mas de 9]]&gt;0,Cartera[[#This Row],[Dias]],0)</f>
        <v>0</v>
      </c>
      <c r="T806" s="191">
        <f>IF(Cartera[[#This Row],[Dias]]&gt;99,Cartera[[#This Row],[Total vencido]],0)</f>
        <v>0</v>
      </c>
      <c r="U806" s="191">
        <f>IF(Cartera[[#This Row],[Mas de 100]]&gt;0,Cartera[[#This Row],[Dias]],0)</f>
        <v>0</v>
      </c>
      <c r="V806" s="191">
        <f>Cartera[[#This Row],[Vencimiento]]-Cartera[[#This Row],[Emision]]</f>
        <v>29.999756944445835</v>
      </c>
      <c r="W80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6" s="204" t="str">
        <f>_xlfn.XLOOKUP(Cartera[[#This Row],[Nombre tercero]],Vendedor[Nombre],Vendedor[Vendedor],"",0,-1)</f>
        <v>JORGE PARDO</v>
      </c>
      <c r="Y806" s="204"/>
    </row>
    <row r="807" spans="1:25" ht="21" customHeight="1">
      <c r="A807" s="12" t="str">
        <f t="shared" si="34"/>
        <v>LA COA S.A.S</v>
      </c>
      <c r="B807" s="199" t="s">
        <v>1208</v>
      </c>
      <c r="C807" s="200">
        <v>18805</v>
      </c>
      <c r="D807" s="54">
        <v>4</v>
      </c>
      <c r="E807" s="202">
        <v>46013.566122685188</v>
      </c>
      <c r="F807" s="202">
        <v>46043.566041666665</v>
      </c>
      <c r="G807" s="203">
        <v>-7</v>
      </c>
      <c r="H807" s="203">
        <v>2581200</v>
      </c>
      <c r="I807" s="203">
        <v>2581200</v>
      </c>
      <c r="J807" s="203">
        <v>2581200</v>
      </c>
      <c r="K807" s="203">
        <v>0</v>
      </c>
      <c r="L807" s="203">
        <v>0</v>
      </c>
      <c r="M807" s="203">
        <v>0</v>
      </c>
      <c r="N807" s="203">
        <v>0</v>
      </c>
      <c r="O807" s="203">
        <v>0</v>
      </c>
      <c r="P807" s="191">
        <f>SUM(Cartera[[#This Row],[1_a_8]:[&gt;30]])</f>
        <v>0</v>
      </c>
      <c r="Q807" s="191">
        <f>+Cartera[[#This Row],[9_a_15]]+Cartera[[#This Row],[16_a_22]]+Cartera[[#This Row],[23_a_30]]</f>
        <v>0</v>
      </c>
      <c r="R807" s="191">
        <f>IF(Cartera[[#This Row],[Dias]]&gt;8,Cartera[[#This Row],[Total vencido]],0)</f>
        <v>0</v>
      </c>
      <c r="S807" s="191">
        <f>IF(Cartera[[#This Row],[Mas de 9]]&gt;0,Cartera[[#This Row],[Dias]],0)</f>
        <v>0</v>
      </c>
      <c r="T807" s="191">
        <f>IF(Cartera[[#This Row],[Dias]]&gt;99,Cartera[[#This Row],[Total vencido]],0)</f>
        <v>0</v>
      </c>
      <c r="U807" s="191">
        <f>IF(Cartera[[#This Row],[Mas de 100]]&gt;0,Cartera[[#This Row],[Dias]],0)</f>
        <v>0</v>
      </c>
      <c r="V807" s="191">
        <f>Cartera[[#This Row],[Vencimiento]]-Cartera[[#This Row],[Emision]]</f>
        <v>29.999918981477094</v>
      </c>
      <c r="W80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7" s="204" t="str">
        <f>_xlfn.XLOOKUP(Cartera[[#This Row],[Nombre tercero]],Vendedor[Nombre],Vendedor[Vendedor],"",0,-1)</f>
        <v>JORGE PARDO</v>
      </c>
      <c r="Y807" s="204"/>
    </row>
    <row r="808" spans="1:25" ht="21" customHeight="1">
      <c r="A808" s="12" t="s">
        <v>1396</v>
      </c>
      <c r="B808" s="199" t="s">
        <v>1210</v>
      </c>
      <c r="C808" s="200">
        <v>22508</v>
      </c>
      <c r="D808" s="54">
        <v>4</v>
      </c>
      <c r="E808" s="202">
        <v>45981.216168981482</v>
      </c>
      <c r="F808" s="202">
        <v>45983.21607638889</v>
      </c>
      <c r="G808" s="203">
        <v>53</v>
      </c>
      <c r="H808" s="203">
        <v>3243500</v>
      </c>
      <c r="I808" s="203">
        <v>3243500</v>
      </c>
      <c r="J808" s="203">
        <v>0</v>
      </c>
      <c r="K808" s="203">
        <v>0</v>
      </c>
      <c r="L808" s="203">
        <v>0</v>
      </c>
      <c r="M808" s="203">
        <v>0</v>
      </c>
      <c r="N808" s="203">
        <v>0</v>
      </c>
      <c r="O808" s="203">
        <v>3243500</v>
      </c>
      <c r="P808" s="191">
        <f>SUM(Cartera[[#This Row],[1_a_8]:[&gt;30]])</f>
        <v>3243500</v>
      </c>
      <c r="Q808" s="191">
        <f>+Cartera[[#This Row],[9_a_15]]+Cartera[[#This Row],[16_a_22]]+Cartera[[#This Row],[23_a_30]]</f>
        <v>0</v>
      </c>
      <c r="R808" s="191">
        <f>IF(Cartera[[#This Row],[Dias]]&gt;8,Cartera[[#This Row],[Total vencido]],0)</f>
        <v>3243500</v>
      </c>
      <c r="S808" s="191">
        <f>IF(Cartera[[#This Row],[Mas de 9]]&gt;0,Cartera[[#This Row],[Dias]],0)</f>
        <v>53</v>
      </c>
      <c r="T808" s="191">
        <f>IF(Cartera[[#This Row],[Dias]]&gt;99,Cartera[[#This Row],[Total vencido]],0)</f>
        <v>0</v>
      </c>
      <c r="U808" s="191">
        <f>IF(Cartera[[#This Row],[Mas de 100]]&gt;0,Cartera[[#This Row],[Dias]],0)</f>
        <v>0</v>
      </c>
      <c r="V808" s="191">
        <f>Cartera[[#This Row],[Vencimiento]]-Cartera[[#This Row],[Emision]]</f>
        <v>1.9999074074075907</v>
      </c>
      <c r="W80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8" s="204" t="str">
        <f>_xlfn.XLOOKUP(Cartera[[#This Row],[Nombre tercero]],Vendedor[Nombre],Vendedor[Vendedor],"",0,-1)</f>
        <v>JORGE PARDO</v>
      </c>
      <c r="Y808" s="204"/>
    </row>
    <row r="809" spans="1:25" ht="21" customHeight="1">
      <c r="A809" s="12" t="str">
        <f>+A808</f>
        <v>LA ESPECIAL DEL TOLIMA Y COMPAÑIA SAS</v>
      </c>
      <c r="B809" s="199" t="s">
        <v>1208</v>
      </c>
      <c r="C809" s="200">
        <v>18071</v>
      </c>
      <c r="D809" s="54">
        <v>4</v>
      </c>
      <c r="E809" s="202">
        <v>45993.430775462963</v>
      </c>
      <c r="F809" s="202">
        <v>45995.430358796293</v>
      </c>
      <c r="G809" s="203">
        <v>41</v>
      </c>
      <c r="H809" s="203">
        <v>5132400</v>
      </c>
      <c r="I809" s="203">
        <v>5132400</v>
      </c>
      <c r="J809" s="203">
        <v>0</v>
      </c>
      <c r="K809" s="203">
        <v>0</v>
      </c>
      <c r="L809" s="203">
        <v>0</v>
      </c>
      <c r="M809" s="203">
        <v>0</v>
      </c>
      <c r="N809" s="203">
        <v>0</v>
      </c>
      <c r="O809" s="203">
        <v>5132400</v>
      </c>
      <c r="P809" s="191">
        <f>SUM(Cartera[[#This Row],[1_a_8]:[&gt;30]])</f>
        <v>5132400</v>
      </c>
      <c r="Q809" s="191">
        <f>+Cartera[[#This Row],[9_a_15]]+Cartera[[#This Row],[16_a_22]]+Cartera[[#This Row],[23_a_30]]</f>
        <v>0</v>
      </c>
      <c r="R809" s="191">
        <f>IF(Cartera[[#This Row],[Dias]]&gt;8,Cartera[[#This Row],[Total vencido]],0)</f>
        <v>5132400</v>
      </c>
      <c r="S809" s="191">
        <f>IF(Cartera[[#This Row],[Mas de 9]]&gt;0,Cartera[[#This Row],[Dias]],0)</f>
        <v>41</v>
      </c>
      <c r="T809" s="191">
        <f>IF(Cartera[[#This Row],[Dias]]&gt;99,Cartera[[#This Row],[Total vencido]],0)</f>
        <v>0</v>
      </c>
      <c r="U809" s="191">
        <f>IF(Cartera[[#This Row],[Mas de 100]]&gt;0,Cartera[[#This Row],[Dias]],0)</f>
        <v>0</v>
      </c>
      <c r="V809" s="191">
        <f>Cartera[[#This Row],[Vencimiento]]-Cartera[[#This Row],[Emision]]</f>
        <v>1.99958333333052</v>
      </c>
      <c r="W80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9" s="204" t="str">
        <f>_xlfn.XLOOKUP(Cartera[[#This Row],[Nombre tercero]],Vendedor[Nombre],Vendedor[Vendedor],"",0,-1)</f>
        <v>JORGE PARDO</v>
      </c>
      <c r="Y809" s="204"/>
    </row>
    <row r="810" spans="1:25" ht="21" customHeight="1">
      <c r="A810" s="12" t="str">
        <f>+A809</f>
        <v>LA ESPECIAL DEL TOLIMA Y COMPAÑIA SAS</v>
      </c>
      <c r="B810" s="222" t="s">
        <v>1208</v>
      </c>
      <c r="C810" s="223">
        <v>18102</v>
      </c>
      <c r="D810" s="224">
        <v>4</v>
      </c>
      <c r="E810" s="225">
        <v>45994.259756944448</v>
      </c>
      <c r="F810" s="225">
        <v>45996.259456018517</v>
      </c>
      <c r="G810" s="226">
        <v>40</v>
      </c>
      <c r="H810" s="226">
        <v>1727600</v>
      </c>
      <c r="I810" s="226">
        <v>1727600</v>
      </c>
      <c r="J810" s="226">
        <v>0</v>
      </c>
      <c r="K810" s="226">
        <v>0</v>
      </c>
      <c r="L810" s="226">
        <v>0</v>
      </c>
      <c r="M810" s="226">
        <v>0</v>
      </c>
      <c r="N810" s="226">
        <v>0</v>
      </c>
      <c r="O810" s="226">
        <v>1727600</v>
      </c>
      <c r="P810" s="191">
        <f>SUM(Cartera[[#This Row],[1_a_8]:[&gt;30]])</f>
        <v>1727600</v>
      </c>
      <c r="Q810" s="191">
        <f>+Cartera[[#This Row],[9_a_15]]+Cartera[[#This Row],[16_a_22]]+Cartera[[#This Row],[23_a_30]]</f>
        <v>0</v>
      </c>
      <c r="R810" s="191">
        <f>IF(Cartera[[#This Row],[Dias]]&gt;8,Cartera[[#This Row],[Total vencido]],0)</f>
        <v>1727600</v>
      </c>
      <c r="S810" s="191">
        <f>IF(Cartera[[#This Row],[Mas de 9]]&gt;0,Cartera[[#This Row],[Dias]],0)</f>
        <v>40</v>
      </c>
      <c r="T810" s="191">
        <f>IF(Cartera[[#This Row],[Dias]]&gt;99,Cartera[[#This Row],[Total vencido]],0)</f>
        <v>0</v>
      </c>
      <c r="U810" s="191">
        <f>IF(Cartera[[#This Row],[Mas de 100]]&gt;0,Cartera[[#This Row],[Dias]],0)</f>
        <v>0</v>
      </c>
      <c r="V810" s="191">
        <f>Cartera[[#This Row],[Vencimiento]]-Cartera[[#This Row],[Emision]]</f>
        <v>1.9996990740692127</v>
      </c>
      <c r="W81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0" s="204" t="str">
        <f>_xlfn.XLOOKUP(Cartera[[#This Row],[Nombre tercero]],Vendedor[Nombre],Vendedor[Vendedor],"",0,-1)</f>
        <v>JORGE PARDO</v>
      </c>
      <c r="Y810" s="204"/>
    </row>
    <row r="811" spans="1:25" ht="21" customHeight="1">
      <c r="A811" s="12" t="s">
        <v>131</v>
      </c>
      <c r="B811" s="199" t="s">
        <v>1208</v>
      </c>
      <c r="C811" s="200">
        <v>17613</v>
      </c>
      <c r="D811" s="54">
        <v>4</v>
      </c>
      <c r="E811" s="198">
        <v>45976.564456018517</v>
      </c>
      <c r="F811" s="198">
        <v>45991.564317129632</v>
      </c>
      <c r="G811" s="54">
        <v>45</v>
      </c>
      <c r="H811" s="54">
        <v>5779700</v>
      </c>
      <c r="I811" s="54">
        <v>-23928</v>
      </c>
      <c r="J811" s="54">
        <v>0</v>
      </c>
      <c r="K811" s="54">
        <v>0</v>
      </c>
      <c r="L811" s="54">
        <v>0</v>
      </c>
      <c r="M811" s="54">
        <v>0</v>
      </c>
      <c r="N811" s="54">
        <v>0</v>
      </c>
      <c r="O811" s="54">
        <v>-23928</v>
      </c>
      <c r="P811" s="30">
        <f>SUM(Cartera[[#This Row],[1_a_8]:[&gt;30]])</f>
        <v>-23928</v>
      </c>
      <c r="Q811" s="30">
        <f>+Cartera[[#This Row],[9_a_15]]+Cartera[[#This Row],[16_a_22]]+Cartera[[#This Row],[23_a_30]]</f>
        <v>0</v>
      </c>
      <c r="R811" s="30">
        <f>IF(Cartera[[#This Row],[Dias]]&gt;8,Cartera[[#This Row],[Total vencido]],0)</f>
        <v>-23928</v>
      </c>
      <c r="S811" s="30">
        <f>IF(Cartera[[#This Row],[Mas de 9]]&gt;0,Cartera[[#This Row],[Dias]],0)</f>
        <v>0</v>
      </c>
      <c r="T811" s="30">
        <f>IF(Cartera[[#This Row],[Dias]]&gt;99,Cartera[[#This Row],[Total vencido]],0)</f>
        <v>0</v>
      </c>
      <c r="U811" s="30">
        <f>IF(Cartera[[#This Row],[Mas de 100]]&gt;0,Cartera[[#This Row],[Dias]],0)</f>
        <v>0</v>
      </c>
      <c r="V811" s="31">
        <f>Cartera[[#This Row],[Vencimiento]]-Cartera[[#This Row],[Emision]]</f>
        <v>14.999861111115024</v>
      </c>
      <c r="W81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1" s="205" t="str">
        <f>_xlfn.XLOOKUP(Cartera[[#This Row],[Nombre tercero]],Vendedor[Nombre],Vendedor[Vendedor],"",0,-1)</f>
        <v>JORGE PARDO</v>
      </c>
      <c r="Y811" s="204"/>
    </row>
    <row r="812" spans="1:25" ht="21" customHeight="1">
      <c r="A812" s="12" t="str">
        <f t="shared" ref="A812:A827" si="35">+A811</f>
        <v>LAO KAO SA</v>
      </c>
      <c r="B812" s="199" t="s">
        <v>1208</v>
      </c>
      <c r="C812" s="200">
        <v>17728</v>
      </c>
      <c r="D812" s="54">
        <v>4</v>
      </c>
      <c r="E812" s="198">
        <v>45982.312268518515</v>
      </c>
      <c r="F812" s="198">
        <v>45997.311689814815</v>
      </c>
      <c r="G812" s="54">
        <v>39</v>
      </c>
      <c r="H812" s="54">
        <v>8898200</v>
      </c>
      <c r="I812" s="54">
        <v>-36793</v>
      </c>
      <c r="J812" s="54">
        <v>0</v>
      </c>
      <c r="K812" s="54">
        <v>0</v>
      </c>
      <c r="L812" s="54">
        <v>0</v>
      </c>
      <c r="M812" s="54">
        <v>0</v>
      </c>
      <c r="N812" s="54">
        <v>0</v>
      </c>
      <c r="O812" s="54">
        <v>-36793</v>
      </c>
      <c r="P812" s="30">
        <f>SUM(Cartera[[#This Row],[1_a_8]:[&gt;30]])</f>
        <v>-36793</v>
      </c>
      <c r="Q812" s="30">
        <f>+Cartera[[#This Row],[9_a_15]]+Cartera[[#This Row],[16_a_22]]+Cartera[[#This Row],[23_a_30]]</f>
        <v>0</v>
      </c>
      <c r="R812" s="30">
        <f>IF(Cartera[[#This Row],[Dias]]&gt;8,Cartera[[#This Row],[Total vencido]],0)</f>
        <v>-36793</v>
      </c>
      <c r="S812" s="30">
        <f>IF(Cartera[[#This Row],[Mas de 9]]&gt;0,Cartera[[#This Row],[Dias]],0)</f>
        <v>0</v>
      </c>
      <c r="T812" s="30">
        <f>IF(Cartera[[#This Row],[Dias]]&gt;99,Cartera[[#This Row],[Total vencido]],0)</f>
        <v>0</v>
      </c>
      <c r="U812" s="30">
        <f>IF(Cartera[[#This Row],[Mas de 100]]&gt;0,Cartera[[#This Row],[Dias]],0)</f>
        <v>0</v>
      </c>
      <c r="V812" s="30">
        <f>Cartera[[#This Row],[Vencimiento]]-Cartera[[#This Row],[Emision]]</f>
        <v>14.999421296299261</v>
      </c>
      <c r="W81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2" s="205" t="str">
        <f>_xlfn.XLOOKUP(Cartera[[#This Row],[Nombre tercero]],Vendedor[Nombre],Vendedor[Vendedor],"",0,-1)</f>
        <v>JORGE PARDO</v>
      </c>
      <c r="Y812" s="204"/>
    </row>
    <row r="813" spans="1:25" ht="21" customHeight="1">
      <c r="A813" s="12" t="str">
        <f t="shared" si="35"/>
        <v>LAO KAO SA</v>
      </c>
      <c r="B813" s="199" t="s">
        <v>1208</v>
      </c>
      <c r="C813" s="200">
        <v>17823</v>
      </c>
      <c r="D813" s="54">
        <v>4</v>
      </c>
      <c r="E813" s="202">
        <v>45985.552893518521</v>
      </c>
      <c r="F813" s="202">
        <v>46000.552534722221</v>
      </c>
      <c r="G813" s="203">
        <v>36</v>
      </c>
      <c r="H813" s="203">
        <v>2470000</v>
      </c>
      <c r="I813" s="203">
        <v>-10068</v>
      </c>
      <c r="J813" s="203">
        <v>0</v>
      </c>
      <c r="K813" s="203">
        <v>0</v>
      </c>
      <c r="L813" s="203">
        <v>0</v>
      </c>
      <c r="M813" s="203">
        <v>0</v>
      </c>
      <c r="N813" s="203">
        <v>0</v>
      </c>
      <c r="O813" s="203">
        <v>-10068</v>
      </c>
      <c r="P813" s="191">
        <f>SUM(Cartera[[#This Row],[1_a_8]:[&gt;30]])</f>
        <v>-10068</v>
      </c>
      <c r="Q813" s="191">
        <f>+Cartera[[#This Row],[9_a_15]]+Cartera[[#This Row],[16_a_22]]+Cartera[[#This Row],[23_a_30]]</f>
        <v>0</v>
      </c>
      <c r="R813" s="191">
        <f>IF(Cartera[[#This Row],[Dias]]&gt;8,Cartera[[#This Row],[Total vencido]],0)</f>
        <v>-10068</v>
      </c>
      <c r="S813" s="191">
        <f>IF(Cartera[[#This Row],[Mas de 9]]&gt;0,Cartera[[#This Row],[Dias]],0)</f>
        <v>0</v>
      </c>
      <c r="T813" s="191">
        <f>IF(Cartera[[#This Row],[Dias]]&gt;99,Cartera[[#This Row],[Total vencido]],0)</f>
        <v>0</v>
      </c>
      <c r="U813" s="191">
        <f>IF(Cartera[[#This Row],[Mas de 100]]&gt;0,Cartera[[#This Row],[Dias]],0)</f>
        <v>0</v>
      </c>
      <c r="V813" s="191">
        <f>Cartera[[#This Row],[Vencimiento]]-Cartera[[#This Row],[Emision]]</f>
        <v>14.999641203699866</v>
      </c>
      <c r="W81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3" s="204" t="str">
        <f>_xlfn.XLOOKUP(Cartera[[#This Row],[Nombre tercero]],Vendedor[Nombre],Vendedor[Vendedor],"",0,-1)</f>
        <v>JORGE PARDO</v>
      </c>
      <c r="Y813" s="204"/>
    </row>
    <row r="814" spans="1:25" ht="21" customHeight="1">
      <c r="A814" s="12" t="str">
        <f t="shared" si="35"/>
        <v>LAO KAO SA</v>
      </c>
      <c r="B814" s="199" t="s">
        <v>1208</v>
      </c>
      <c r="C814" s="200">
        <v>17825</v>
      </c>
      <c r="D814" s="54">
        <v>4</v>
      </c>
      <c r="E814" s="202">
        <v>45985.574606481481</v>
      </c>
      <c r="F814" s="202">
        <v>46000.57439814815</v>
      </c>
      <c r="G814" s="203">
        <v>36</v>
      </c>
      <c r="H814" s="203">
        <v>6519000</v>
      </c>
      <c r="I814" s="203">
        <v>-23236</v>
      </c>
      <c r="J814" s="203">
        <v>0</v>
      </c>
      <c r="K814" s="203">
        <v>0</v>
      </c>
      <c r="L814" s="203">
        <v>0</v>
      </c>
      <c r="M814" s="203">
        <v>0</v>
      </c>
      <c r="N814" s="203">
        <v>0</v>
      </c>
      <c r="O814" s="203">
        <v>-23236</v>
      </c>
      <c r="P814" s="191">
        <f>SUM(Cartera[[#This Row],[1_a_8]:[&gt;30]])</f>
        <v>-23236</v>
      </c>
      <c r="Q814" s="191">
        <f>+Cartera[[#This Row],[9_a_15]]+Cartera[[#This Row],[16_a_22]]+Cartera[[#This Row],[23_a_30]]</f>
        <v>0</v>
      </c>
      <c r="R814" s="191">
        <f>IF(Cartera[[#This Row],[Dias]]&gt;8,Cartera[[#This Row],[Total vencido]],0)</f>
        <v>-23236</v>
      </c>
      <c r="S814" s="191">
        <f>IF(Cartera[[#This Row],[Mas de 9]]&gt;0,Cartera[[#This Row],[Dias]],0)</f>
        <v>0</v>
      </c>
      <c r="T814" s="191">
        <f>IF(Cartera[[#This Row],[Dias]]&gt;99,Cartera[[#This Row],[Total vencido]],0)</f>
        <v>0</v>
      </c>
      <c r="U814" s="191">
        <f>IF(Cartera[[#This Row],[Mas de 100]]&gt;0,Cartera[[#This Row],[Dias]],0)</f>
        <v>0</v>
      </c>
      <c r="V814" s="191">
        <f>Cartera[[#This Row],[Vencimiento]]-Cartera[[#This Row],[Emision]]</f>
        <v>14.999791666668898</v>
      </c>
      <c r="W8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4" s="204" t="str">
        <f>_xlfn.XLOOKUP(Cartera[[#This Row],[Nombre tercero]],Vendedor[Nombre],Vendedor[Vendedor],"",0,-1)</f>
        <v>JORGE PARDO</v>
      </c>
      <c r="Y814" s="204"/>
    </row>
    <row r="815" spans="1:25" ht="21" customHeight="1">
      <c r="A815" s="12" t="str">
        <f t="shared" si="35"/>
        <v>LAO KAO SA</v>
      </c>
      <c r="B815" s="222" t="s">
        <v>1208</v>
      </c>
      <c r="C815" s="223">
        <v>17933</v>
      </c>
      <c r="D815" s="224">
        <v>4</v>
      </c>
      <c r="E815" s="225">
        <v>45988.564189814817</v>
      </c>
      <c r="F815" s="225">
        <v>46003.563298611109</v>
      </c>
      <c r="G815" s="226">
        <v>33</v>
      </c>
      <c r="H815" s="226">
        <v>3759200</v>
      </c>
      <c r="I815" s="226">
        <v>-15563</v>
      </c>
      <c r="J815" s="226">
        <v>0</v>
      </c>
      <c r="K815" s="226">
        <v>0</v>
      </c>
      <c r="L815" s="226">
        <v>0</v>
      </c>
      <c r="M815" s="226">
        <v>0</v>
      </c>
      <c r="N815" s="226">
        <v>0</v>
      </c>
      <c r="O815" s="226">
        <v>-15563</v>
      </c>
      <c r="P815" s="191">
        <f>SUM(Cartera[[#This Row],[1_a_8]:[&gt;30]])</f>
        <v>-15563</v>
      </c>
      <c r="Q815" s="191">
        <f>+Cartera[[#This Row],[9_a_15]]+Cartera[[#This Row],[16_a_22]]+Cartera[[#This Row],[23_a_30]]</f>
        <v>0</v>
      </c>
      <c r="R815" s="191">
        <f>IF(Cartera[[#This Row],[Dias]]&gt;8,Cartera[[#This Row],[Total vencido]],0)</f>
        <v>-15563</v>
      </c>
      <c r="S815" s="191">
        <f>IF(Cartera[[#This Row],[Mas de 9]]&gt;0,Cartera[[#This Row],[Dias]],0)</f>
        <v>0</v>
      </c>
      <c r="T815" s="191">
        <f>IF(Cartera[[#This Row],[Dias]]&gt;99,Cartera[[#This Row],[Total vencido]],0)</f>
        <v>0</v>
      </c>
      <c r="U815" s="191">
        <f>IF(Cartera[[#This Row],[Mas de 100]]&gt;0,Cartera[[#This Row],[Dias]],0)</f>
        <v>0</v>
      </c>
      <c r="V815" s="191">
        <f>Cartera[[#This Row],[Vencimiento]]-Cartera[[#This Row],[Emision]]</f>
        <v>14.999108796291694</v>
      </c>
      <c r="W81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5" s="204" t="str">
        <f>_xlfn.XLOOKUP(Cartera[[#This Row],[Nombre tercero]],Vendedor[Nombre],Vendedor[Vendedor],"",0,-1)</f>
        <v>JORGE PARDO</v>
      </c>
      <c r="Y815" s="204"/>
    </row>
    <row r="816" spans="1:25" ht="21" customHeight="1">
      <c r="A816" s="12" t="str">
        <f t="shared" si="35"/>
        <v>LAO KAO SA</v>
      </c>
      <c r="B816" s="222" t="s">
        <v>1208</v>
      </c>
      <c r="C816" s="223">
        <v>17965</v>
      </c>
      <c r="D816" s="224">
        <v>4</v>
      </c>
      <c r="E816" s="225">
        <v>45989.525393518517</v>
      </c>
      <c r="F816" s="225">
        <v>46004.525335648148</v>
      </c>
      <c r="G816" s="226">
        <v>32</v>
      </c>
      <c r="H816" s="226">
        <v>368600</v>
      </c>
      <c r="I816" s="226">
        <v>109588</v>
      </c>
      <c r="J816" s="226">
        <v>0</v>
      </c>
      <c r="K816" s="226">
        <v>0</v>
      </c>
      <c r="L816" s="226">
        <v>0</v>
      </c>
      <c r="M816" s="226">
        <v>0</v>
      </c>
      <c r="N816" s="226">
        <v>0</v>
      </c>
      <c r="O816" s="226">
        <v>109588</v>
      </c>
      <c r="P816" s="191">
        <f>SUM(Cartera[[#This Row],[1_a_8]:[&gt;30]])</f>
        <v>109588</v>
      </c>
      <c r="Q816" s="191">
        <f>+Cartera[[#This Row],[9_a_15]]+Cartera[[#This Row],[16_a_22]]+Cartera[[#This Row],[23_a_30]]</f>
        <v>0</v>
      </c>
      <c r="R816" s="191">
        <f>IF(Cartera[[#This Row],[Dias]]&gt;8,Cartera[[#This Row],[Total vencido]],0)</f>
        <v>109588</v>
      </c>
      <c r="S816" s="191">
        <f>IF(Cartera[[#This Row],[Mas de 9]]&gt;0,Cartera[[#This Row],[Dias]],0)</f>
        <v>32</v>
      </c>
      <c r="T816" s="191">
        <f>IF(Cartera[[#This Row],[Dias]]&gt;99,Cartera[[#This Row],[Total vencido]],0)</f>
        <v>0</v>
      </c>
      <c r="U816" s="191">
        <f>IF(Cartera[[#This Row],[Mas de 100]]&gt;0,Cartera[[#This Row],[Dias]],0)</f>
        <v>0</v>
      </c>
      <c r="V816" s="191">
        <f>Cartera[[#This Row],[Vencimiento]]-Cartera[[#This Row],[Emision]]</f>
        <v>14.999942129630654</v>
      </c>
      <c r="W81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6" s="204" t="str">
        <f>_xlfn.XLOOKUP(Cartera[[#This Row],[Nombre tercero]],Vendedor[Nombre],Vendedor[Vendedor],"",0,-1)</f>
        <v>JORGE PARDO</v>
      </c>
      <c r="Y816" s="204"/>
    </row>
    <row r="817" spans="1:25" ht="21" customHeight="1">
      <c r="A817" s="12" t="str">
        <f t="shared" si="35"/>
        <v>LAO KAO SA</v>
      </c>
      <c r="B817" s="222" t="s">
        <v>1208</v>
      </c>
      <c r="C817" s="223">
        <v>18108</v>
      </c>
      <c r="D817" s="224">
        <v>4</v>
      </c>
      <c r="E817" s="225">
        <v>45994.293541666666</v>
      </c>
      <c r="F817" s="225">
        <v>46009.293263888889</v>
      </c>
      <c r="G817" s="226">
        <v>27</v>
      </c>
      <c r="H817" s="226">
        <v>345800</v>
      </c>
      <c r="I817" s="226">
        <v>345800</v>
      </c>
      <c r="J817" s="226">
        <v>0</v>
      </c>
      <c r="K817" s="226">
        <v>0</v>
      </c>
      <c r="L817" s="226">
        <v>0</v>
      </c>
      <c r="M817" s="226">
        <v>0</v>
      </c>
      <c r="N817" s="226">
        <v>345800</v>
      </c>
      <c r="O817" s="226">
        <v>0</v>
      </c>
      <c r="P817" s="191">
        <f>SUM(Cartera[[#This Row],[1_a_8]:[&gt;30]])</f>
        <v>345800</v>
      </c>
      <c r="Q817" s="191">
        <f>+Cartera[[#This Row],[9_a_15]]+Cartera[[#This Row],[16_a_22]]+Cartera[[#This Row],[23_a_30]]</f>
        <v>345800</v>
      </c>
      <c r="R817" s="191">
        <f>IF(Cartera[[#This Row],[Dias]]&gt;8,Cartera[[#This Row],[Total vencido]],0)</f>
        <v>345800</v>
      </c>
      <c r="S817" s="191">
        <f>IF(Cartera[[#This Row],[Mas de 9]]&gt;0,Cartera[[#This Row],[Dias]],0)</f>
        <v>27</v>
      </c>
      <c r="T817" s="191">
        <f>IF(Cartera[[#This Row],[Dias]]&gt;99,Cartera[[#This Row],[Total vencido]],0)</f>
        <v>0</v>
      </c>
      <c r="U817" s="191">
        <f>IF(Cartera[[#This Row],[Mas de 100]]&gt;0,Cartera[[#This Row],[Dias]],0)</f>
        <v>0</v>
      </c>
      <c r="V817" s="191">
        <f>Cartera[[#This Row],[Vencimiento]]-Cartera[[#This Row],[Emision]]</f>
        <v>14.999722222222772</v>
      </c>
      <c r="W81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7" s="204" t="str">
        <f>_xlfn.XLOOKUP(Cartera[[#This Row],[Nombre tercero]],Vendedor[Nombre],Vendedor[Vendedor],"",0,-1)</f>
        <v>JORGE PARDO</v>
      </c>
      <c r="Y817" s="204"/>
    </row>
    <row r="818" spans="1:25" ht="21" customHeight="1">
      <c r="A818" s="12" t="str">
        <f t="shared" si="35"/>
        <v>LAO KAO SA</v>
      </c>
      <c r="B818" s="199" t="s">
        <v>1208</v>
      </c>
      <c r="C818" s="200">
        <v>18168</v>
      </c>
      <c r="D818" s="54">
        <v>4</v>
      </c>
      <c r="E818" s="202">
        <v>45995.555520833332</v>
      </c>
      <c r="F818" s="202">
        <v>46010.554768518516</v>
      </c>
      <c r="G818" s="203">
        <v>26</v>
      </c>
      <c r="H818" s="203">
        <v>357200</v>
      </c>
      <c r="I818" s="203">
        <v>357200</v>
      </c>
      <c r="J818" s="203">
        <v>0</v>
      </c>
      <c r="K818" s="203">
        <v>0</v>
      </c>
      <c r="L818" s="203">
        <v>0</v>
      </c>
      <c r="M818" s="203">
        <v>0</v>
      </c>
      <c r="N818" s="203">
        <v>357200</v>
      </c>
      <c r="O818" s="203">
        <v>0</v>
      </c>
      <c r="P818" s="191">
        <f>SUM(Cartera[[#This Row],[1_a_8]:[&gt;30]])</f>
        <v>357200</v>
      </c>
      <c r="Q818" s="191">
        <f>+Cartera[[#This Row],[9_a_15]]+Cartera[[#This Row],[16_a_22]]+Cartera[[#This Row],[23_a_30]]</f>
        <v>357200</v>
      </c>
      <c r="R818" s="191">
        <f>IF(Cartera[[#This Row],[Dias]]&gt;8,Cartera[[#This Row],[Total vencido]],0)</f>
        <v>357200</v>
      </c>
      <c r="S818" s="191">
        <f>IF(Cartera[[#This Row],[Mas de 9]]&gt;0,Cartera[[#This Row],[Dias]],0)</f>
        <v>26</v>
      </c>
      <c r="T818" s="191">
        <f>IF(Cartera[[#This Row],[Dias]]&gt;99,Cartera[[#This Row],[Total vencido]],0)</f>
        <v>0</v>
      </c>
      <c r="U818" s="191">
        <f>IF(Cartera[[#This Row],[Mas de 100]]&gt;0,Cartera[[#This Row],[Dias]],0)</f>
        <v>0</v>
      </c>
      <c r="V818" s="191">
        <f>Cartera[[#This Row],[Vencimiento]]-Cartera[[#This Row],[Emision]]</f>
        <v>14.999247685183946</v>
      </c>
      <c r="W81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8" s="204" t="str">
        <f>_xlfn.XLOOKUP(Cartera[[#This Row],[Nombre tercero]],Vendedor[Nombre],Vendedor[Vendedor],"",0,-1)</f>
        <v>JORGE PARDO</v>
      </c>
      <c r="Y818" s="204"/>
    </row>
    <row r="819" spans="1:25" ht="21" customHeight="1">
      <c r="A819" s="12" t="str">
        <f t="shared" si="35"/>
        <v>LAO KAO SA</v>
      </c>
      <c r="B819" s="199" t="s">
        <v>1208</v>
      </c>
      <c r="C819" s="200">
        <v>18272</v>
      </c>
      <c r="D819" s="54">
        <v>4</v>
      </c>
      <c r="E819" s="198">
        <v>45999.367523148147</v>
      </c>
      <c r="F819" s="198">
        <v>46014.367314814815</v>
      </c>
      <c r="G819" s="54">
        <v>22</v>
      </c>
      <c r="H819" s="54">
        <v>2276400</v>
      </c>
      <c r="I819" s="54">
        <v>2220400</v>
      </c>
      <c r="J819" s="54">
        <v>0</v>
      </c>
      <c r="K819" s="54">
        <v>0</v>
      </c>
      <c r="L819" s="54">
        <v>0</v>
      </c>
      <c r="M819" s="54">
        <v>2220400</v>
      </c>
      <c r="N819" s="54">
        <v>0</v>
      </c>
      <c r="O819" s="54">
        <v>0</v>
      </c>
      <c r="P819" s="30">
        <f>SUM(Cartera[[#This Row],[1_a_8]:[&gt;30]])</f>
        <v>2220400</v>
      </c>
      <c r="Q819" s="22">
        <f>+Cartera[[#This Row],[9_a_15]]+Cartera[[#This Row],[16_a_22]]+Cartera[[#This Row],[23_a_30]]</f>
        <v>2220400</v>
      </c>
      <c r="R819" s="22">
        <f>IF(Cartera[[#This Row],[Dias]]&gt;8,Cartera[[#This Row],[Total vencido]],0)</f>
        <v>2220400</v>
      </c>
      <c r="S819" s="22">
        <f>IF(Cartera[[#This Row],[Mas de 9]]&gt;0,Cartera[[#This Row],[Dias]],0)</f>
        <v>22</v>
      </c>
      <c r="T819" s="30">
        <f>IF(Cartera[[#This Row],[Dias]]&gt;99,Cartera[[#This Row],[Total vencido]],0)</f>
        <v>0</v>
      </c>
      <c r="U819" s="30">
        <f>IF(Cartera[[#This Row],[Mas de 100]]&gt;0,Cartera[[#This Row],[Dias]],0)</f>
        <v>0</v>
      </c>
      <c r="V819" s="31">
        <f>Cartera[[#This Row],[Vencimiento]]-Cartera[[#This Row],[Emision]]</f>
        <v>14.999791666668898</v>
      </c>
      <c r="W81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9" s="205" t="str">
        <f>_xlfn.XLOOKUP(Cartera[[#This Row],[Nombre tercero]],Vendedor[Nombre],Vendedor[Vendedor],"",0,-1)</f>
        <v>JORGE PARDO</v>
      </c>
      <c r="Y819" s="204"/>
    </row>
    <row r="820" spans="1:25" ht="21" customHeight="1">
      <c r="A820" s="12" t="str">
        <f t="shared" si="35"/>
        <v>LAO KAO SA</v>
      </c>
      <c r="B820" s="199" t="s">
        <v>1208</v>
      </c>
      <c r="C820" s="200">
        <v>18276</v>
      </c>
      <c r="D820" s="54">
        <v>4</v>
      </c>
      <c r="E820" s="198">
        <v>45999.434155092589</v>
      </c>
      <c r="F820" s="198">
        <v>46014.432500000003</v>
      </c>
      <c r="G820" s="54">
        <v>22</v>
      </c>
      <c r="H820" s="54">
        <v>345800</v>
      </c>
      <c r="I820" s="54">
        <v>345800</v>
      </c>
      <c r="J820" s="54">
        <v>0</v>
      </c>
      <c r="K820" s="54">
        <v>0</v>
      </c>
      <c r="L820" s="54">
        <v>0</v>
      </c>
      <c r="M820" s="54">
        <v>345800</v>
      </c>
      <c r="N820" s="54">
        <v>0</v>
      </c>
      <c r="O820" s="54">
        <v>0</v>
      </c>
      <c r="P820" s="30">
        <f>SUM(Cartera[[#This Row],[1_a_8]:[&gt;30]])</f>
        <v>345800</v>
      </c>
      <c r="Q820" s="30">
        <f>+Cartera[[#This Row],[9_a_15]]+Cartera[[#This Row],[16_a_22]]+Cartera[[#This Row],[23_a_30]]</f>
        <v>345800</v>
      </c>
      <c r="R820" s="30">
        <f>IF(Cartera[[#This Row],[Dias]]&gt;8,Cartera[[#This Row],[Total vencido]],0)</f>
        <v>345800</v>
      </c>
      <c r="S820" s="30">
        <f>IF(Cartera[[#This Row],[Mas de 9]]&gt;0,Cartera[[#This Row],[Dias]],0)</f>
        <v>22</v>
      </c>
      <c r="T820" s="30">
        <f>IF(Cartera[[#This Row],[Dias]]&gt;99,Cartera[[#This Row],[Total vencido]],0)</f>
        <v>0</v>
      </c>
      <c r="U820" s="30">
        <f>IF(Cartera[[#This Row],[Mas de 100]]&gt;0,Cartera[[#This Row],[Dias]],0)</f>
        <v>0</v>
      </c>
      <c r="V820" s="30">
        <f>Cartera[[#This Row],[Vencimiento]]-Cartera[[#This Row],[Emision]]</f>
        <v>14.998344907413411</v>
      </c>
      <c r="W82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0" s="205" t="str">
        <f>_xlfn.XLOOKUP(Cartera[[#This Row],[Nombre tercero]],Vendedor[Nombre],Vendedor[Vendedor],"",0,-1)</f>
        <v>JORGE PARDO</v>
      </c>
      <c r="Y820" s="204"/>
    </row>
    <row r="821" spans="1:25" ht="21" customHeight="1">
      <c r="A821" s="12" t="str">
        <f t="shared" si="35"/>
        <v>LAO KAO SA</v>
      </c>
      <c r="B821" s="199" t="s">
        <v>1208</v>
      </c>
      <c r="C821" s="200">
        <v>18288</v>
      </c>
      <c r="D821" s="54">
        <v>4</v>
      </c>
      <c r="E821" s="198">
        <v>46000.326724537037</v>
      </c>
      <c r="F821" s="198">
        <v>46015.326273148145</v>
      </c>
      <c r="G821" s="54">
        <v>21</v>
      </c>
      <c r="H821" s="54">
        <v>5753600</v>
      </c>
      <c r="I821" s="54">
        <v>5753600</v>
      </c>
      <c r="J821" s="54">
        <v>0</v>
      </c>
      <c r="K821" s="54">
        <v>0</v>
      </c>
      <c r="L821" s="54">
        <v>0</v>
      </c>
      <c r="M821" s="54">
        <v>5753600</v>
      </c>
      <c r="N821" s="54">
        <v>0</v>
      </c>
      <c r="O821" s="54">
        <v>0</v>
      </c>
      <c r="P821" s="30">
        <f>SUM(Cartera[[#This Row],[1_a_8]:[&gt;30]])</f>
        <v>5753600</v>
      </c>
      <c r="Q821" s="30">
        <f>+Cartera[[#This Row],[9_a_15]]+Cartera[[#This Row],[16_a_22]]+Cartera[[#This Row],[23_a_30]]</f>
        <v>5753600</v>
      </c>
      <c r="R821" s="30">
        <f>IF(Cartera[[#This Row],[Dias]]&gt;8,Cartera[[#This Row],[Total vencido]],0)</f>
        <v>5753600</v>
      </c>
      <c r="S821" s="30">
        <f>IF(Cartera[[#This Row],[Mas de 9]]&gt;0,Cartera[[#This Row],[Dias]],0)</f>
        <v>21</v>
      </c>
      <c r="T821" s="30">
        <f>IF(Cartera[[#This Row],[Dias]]&gt;99,Cartera[[#This Row],[Total vencido]],0)</f>
        <v>0</v>
      </c>
      <c r="U821" s="30">
        <f>IF(Cartera[[#This Row],[Mas de 100]]&gt;0,Cartera[[#This Row],[Dias]],0)</f>
        <v>0</v>
      </c>
      <c r="V821" s="30">
        <f>Cartera[[#This Row],[Vencimiento]]-Cartera[[#This Row],[Emision]]</f>
        <v>14.999548611107457</v>
      </c>
      <c r="W82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1" s="205" t="str">
        <f>_xlfn.XLOOKUP(Cartera[[#This Row],[Nombre tercero]],Vendedor[Nombre],Vendedor[Vendedor],"",0,-1)</f>
        <v>JORGE PARDO</v>
      </c>
      <c r="Y821" s="204"/>
    </row>
    <row r="822" spans="1:25" ht="21" customHeight="1">
      <c r="A822" s="12" t="str">
        <f t="shared" si="35"/>
        <v>LAO KAO SA</v>
      </c>
      <c r="B822" s="199" t="s">
        <v>1208</v>
      </c>
      <c r="C822" s="200">
        <v>18411</v>
      </c>
      <c r="D822" s="54">
        <v>4</v>
      </c>
      <c r="E822" s="198">
        <v>46002.630208333336</v>
      </c>
      <c r="F822" s="198">
        <v>46017.630057870374</v>
      </c>
      <c r="G822" s="54">
        <v>19</v>
      </c>
      <c r="H822" s="54">
        <v>5059600</v>
      </c>
      <c r="I822" s="54">
        <v>4627600</v>
      </c>
      <c r="J822" s="54">
        <v>0</v>
      </c>
      <c r="K822" s="54">
        <v>0</v>
      </c>
      <c r="L822" s="54">
        <v>0</v>
      </c>
      <c r="M822" s="54">
        <v>4627600</v>
      </c>
      <c r="N822" s="54">
        <v>0</v>
      </c>
      <c r="O822" s="54">
        <v>0</v>
      </c>
      <c r="P822" s="30">
        <f>SUM(Cartera[[#This Row],[1_a_8]:[&gt;30]])</f>
        <v>4627600</v>
      </c>
      <c r="Q822" s="30">
        <f>+Cartera[[#This Row],[9_a_15]]+Cartera[[#This Row],[16_a_22]]+Cartera[[#This Row],[23_a_30]]</f>
        <v>4627600</v>
      </c>
      <c r="R822" s="30">
        <f>IF(Cartera[[#This Row],[Dias]]&gt;8,Cartera[[#This Row],[Total vencido]],0)</f>
        <v>4627600</v>
      </c>
      <c r="S822" s="30">
        <f>IF(Cartera[[#This Row],[Mas de 9]]&gt;0,Cartera[[#This Row],[Dias]],0)</f>
        <v>19</v>
      </c>
      <c r="T822" s="30">
        <f>IF(Cartera[[#This Row],[Dias]]&gt;99,Cartera[[#This Row],[Total vencido]],0)</f>
        <v>0</v>
      </c>
      <c r="U822" s="30">
        <f>IF(Cartera[[#This Row],[Mas de 100]]&gt;0,Cartera[[#This Row],[Dias]],0)</f>
        <v>0</v>
      </c>
      <c r="V822" s="31">
        <f>Cartera[[#This Row],[Vencimiento]]-Cartera[[#This Row],[Emision]]</f>
        <v>14.999849537038244</v>
      </c>
      <c r="W82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2" s="205" t="str">
        <f>_xlfn.XLOOKUP(Cartera[[#This Row],[Nombre tercero]],Vendedor[Nombre],Vendedor[Vendedor],"",0,-1)</f>
        <v>JORGE PARDO</v>
      </c>
      <c r="Y822" s="204"/>
    </row>
    <row r="823" spans="1:25" ht="21" customHeight="1">
      <c r="A823" s="12" t="str">
        <f t="shared" si="35"/>
        <v>LAO KAO SA</v>
      </c>
      <c r="B823" s="199" t="s">
        <v>1208</v>
      </c>
      <c r="C823" s="200">
        <v>18516</v>
      </c>
      <c r="D823" s="54">
        <v>4</v>
      </c>
      <c r="E823" s="198">
        <v>46006.318495370368</v>
      </c>
      <c r="F823" s="198">
        <v>46021.316759259258</v>
      </c>
      <c r="G823" s="54">
        <v>15</v>
      </c>
      <c r="H823" s="54">
        <v>330600</v>
      </c>
      <c r="I823" s="54">
        <v>330600</v>
      </c>
      <c r="J823" s="54">
        <v>0</v>
      </c>
      <c r="K823" s="54">
        <v>0</v>
      </c>
      <c r="L823" s="54">
        <v>330600</v>
      </c>
      <c r="M823" s="54">
        <v>0</v>
      </c>
      <c r="N823" s="54">
        <v>0</v>
      </c>
      <c r="O823" s="54">
        <v>0</v>
      </c>
      <c r="P823" s="191">
        <f>SUM(Cartera[[#This Row],[1_a_8]:[&gt;30]])</f>
        <v>330600</v>
      </c>
      <c r="Q823" s="191">
        <f>+Cartera[[#This Row],[9_a_15]]+Cartera[[#This Row],[16_a_22]]+Cartera[[#This Row],[23_a_30]]</f>
        <v>330600</v>
      </c>
      <c r="R823" s="191">
        <f>IF(Cartera[[#This Row],[Dias]]&gt;8,Cartera[[#This Row],[Total vencido]],0)</f>
        <v>330600</v>
      </c>
      <c r="S823" s="191">
        <f>IF(Cartera[[#This Row],[Mas de 9]]&gt;0,Cartera[[#This Row],[Dias]],0)</f>
        <v>15</v>
      </c>
      <c r="T823" s="191">
        <f>IF(Cartera[[#This Row],[Dias]]&gt;99,Cartera[[#This Row],[Total vencido]],0)</f>
        <v>0</v>
      </c>
      <c r="U823" s="191">
        <f>IF(Cartera[[#This Row],[Mas de 100]]&gt;0,Cartera[[#This Row],[Dias]],0)</f>
        <v>0</v>
      </c>
      <c r="V823" s="191">
        <f>Cartera[[#This Row],[Vencimiento]]-Cartera[[#This Row],[Emision]]</f>
        <v>14.998263888890506</v>
      </c>
      <c r="W82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3" s="204" t="str">
        <f>_xlfn.XLOOKUP(Cartera[[#This Row],[Nombre tercero]],Vendedor[Nombre],Vendedor[Vendedor],"",0,-1)</f>
        <v>JORGE PARDO</v>
      </c>
      <c r="Y823" s="204"/>
    </row>
    <row r="824" spans="1:25" ht="21" customHeight="1">
      <c r="A824" s="12" t="str">
        <f t="shared" si="35"/>
        <v>LAO KAO SA</v>
      </c>
      <c r="B824" s="199" t="s">
        <v>1208</v>
      </c>
      <c r="C824" s="200">
        <v>18611</v>
      </c>
      <c r="D824" s="54">
        <v>4</v>
      </c>
      <c r="E824" s="202">
        <v>46008.581793981481</v>
      </c>
      <c r="F824" s="202">
        <v>46023.580937500003</v>
      </c>
      <c r="G824" s="203">
        <v>13</v>
      </c>
      <c r="H824" s="203">
        <v>334400</v>
      </c>
      <c r="I824" s="203">
        <v>330600</v>
      </c>
      <c r="J824" s="203">
        <v>0</v>
      </c>
      <c r="K824" s="203">
        <v>0</v>
      </c>
      <c r="L824" s="203">
        <v>330600</v>
      </c>
      <c r="M824" s="203">
        <v>0</v>
      </c>
      <c r="N824" s="203">
        <v>0</v>
      </c>
      <c r="O824" s="203">
        <v>0</v>
      </c>
      <c r="P824" s="191">
        <f>SUM(Cartera[[#This Row],[1_a_8]:[&gt;30]])</f>
        <v>330600</v>
      </c>
      <c r="Q824" s="191">
        <f>+Cartera[[#This Row],[9_a_15]]+Cartera[[#This Row],[16_a_22]]+Cartera[[#This Row],[23_a_30]]</f>
        <v>330600</v>
      </c>
      <c r="R824" s="191">
        <f>IF(Cartera[[#This Row],[Dias]]&gt;8,Cartera[[#This Row],[Total vencido]],0)</f>
        <v>330600</v>
      </c>
      <c r="S824" s="191">
        <f>IF(Cartera[[#This Row],[Mas de 9]]&gt;0,Cartera[[#This Row],[Dias]],0)</f>
        <v>13</v>
      </c>
      <c r="T824" s="191">
        <f>IF(Cartera[[#This Row],[Dias]]&gt;99,Cartera[[#This Row],[Total vencido]],0)</f>
        <v>0</v>
      </c>
      <c r="U824" s="191">
        <f>IF(Cartera[[#This Row],[Mas de 100]]&gt;0,Cartera[[#This Row],[Dias]],0)</f>
        <v>0</v>
      </c>
      <c r="V824" s="191">
        <f>Cartera[[#This Row],[Vencimiento]]-Cartera[[#This Row],[Emision]]</f>
        <v>14.999143518522033</v>
      </c>
      <c r="W8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4" s="204" t="str">
        <f>_xlfn.XLOOKUP(Cartera[[#This Row],[Nombre tercero]],Vendedor[Nombre],Vendedor[Vendedor],"",0,-1)</f>
        <v>JORGE PARDO</v>
      </c>
      <c r="Y824" s="204"/>
    </row>
    <row r="825" spans="1:25" ht="21" customHeight="1">
      <c r="A825" s="12" t="str">
        <f t="shared" si="35"/>
        <v>LAO KAO SA</v>
      </c>
      <c r="B825" s="222" t="s">
        <v>1208</v>
      </c>
      <c r="C825" s="223">
        <v>18822</v>
      </c>
      <c r="D825" s="224">
        <v>4</v>
      </c>
      <c r="E825" s="225">
        <v>46013.62462962963</v>
      </c>
      <c r="F825" s="225">
        <v>46028.624490740738</v>
      </c>
      <c r="G825" s="226">
        <v>8</v>
      </c>
      <c r="H825" s="226">
        <v>2424400</v>
      </c>
      <c r="I825" s="226">
        <v>2424400</v>
      </c>
      <c r="J825" s="226">
        <v>0</v>
      </c>
      <c r="K825" s="226">
        <v>2424400</v>
      </c>
      <c r="L825" s="226">
        <v>0</v>
      </c>
      <c r="M825" s="226">
        <v>0</v>
      </c>
      <c r="N825" s="226">
        <v>0</v>
      </c>
      <c r="O825" s="226">
        <v>0</v>
      </c>
      <c r="P825" s="191">
        <f>SUM(Cartera[[#This Row],[1_a_8]:[&gt;30]])</f>
        <v>2424400</v>
      </c>
      <c r="Q825" s="191">
        <f>+Cartera[[#This Row],[9_a_15]]+Cartera[[#This Row],[16_a_22]]+Cartera[[#This Row],[23_a_30]]</f>
        <v>0</v>
      </c>
      <c r="R825" s="191">
        <f>IF(Cartera[[#This Row],[Dias]]&gt;8,Cartera[[#This Row],[Total vencido]],0)</f>
        <v>0</v>
      </c>
      <c r="S825" s="191">
        <f>IF(Cartera[[#This Row],[Mas de 9]]&gt;0,Cartera[[#This Row],[Dias]],0)</f>
        <v>0</v>
      </c>
      <c r="T825" s="191">
        <f>IF(Cartera[[#This Row],[Dias]]&gt;99,Cartera[[#This Row],[Total vencido]],0)</f>
        <v>0</v>
      </c>
      <c r="U825" s="191">
        <f>IF(Cartera[[#This Row],[Mas de 100]]&gt;0,Cartera[[#This Row],[Dias]],0)</f>
        <v>0</v>
      </c>
      <c r="V825" s="191">
        <f>Cartera[[#This Row],[Vencimiento]]-Cartera[[#This Row],[Emision]]</f>
        <v>14.999861111107748</v>
      </c>
      <c r="W82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5" s="204" t="str">
        <f>_xlfn.XLOOKUP(Cartera[[#This Row],[Nombre tercero]],Vendedor[Nombre],Vendedor[Vendedor],"",0,-1)</f>
        <v>JORGE PARDO</v>
      </c>
      <c r="Y825" s="204"/>
    </row>
    <row r="826" spans="1:25" ht="21" customHeight="1">
      <c r="A826" s="12" t="str">
        <f t="shared" si="35"/>
        <v>LAO KAO SA</v>
      </c>
      <c r="B826" s="222" t="s">
        <v>1208</v>
      </c>
      <c r="C826" s="223">
        <v>18908</v>
      </c>
      <c r="D826" s="224">
        <v>4</v>
      </c>
      <c r="E826" s="225">
        <v>46017.4843287037</v>
      </c>
      <c r="F826" s="225">
        <v>46032.484259259261</v>
      </c>
      <c r="G826" s="226">
        <v>4</v>
      </c>
      <c r="H826" s="226">
        <v>349600</v>
      </c>
      <c r="I826" s="226">
        <v>347700</v>
      </c>
      <c r="J826" s="226">
        <v>0</v>
      </c>
      <c r="K826" s="226">
        <v>347700</v>
      </c>
      <c r="L826" s="226">
        <v>0</v>
      </c>
      <c r="M826" s="226">
        <v>0</v>
      </c>
      <c r="N826" s="226">
        <v>0</v>
      </c>
      <c r="O826" s="226">
        <v>0</v>
      </c>
      <c r="P826" s="191">
        <f>SUM(Cartera[[#This Row],[1_a_8]:[&gt;30]])</f>
        <v>347700</v>
      </c>
      <c r="Q826" s="191">
        <f>+Cartera[[#This Row],[9_a_15]]+Cartera[[#This Row],[16_a_22]]+Cartera[[#This Row],[23_a_30]]</f>
        <v>0</v>
      </c>
      <c r="R826" s="191">
        <f>IF(Cartera[[#This Row],[Dias]]&gt;8,Cartera[[#This Row],[Total vencido]],0)</f>
        <v>0</v>
      </c>
      <c r="S826" s="191">
        <f>IF(Cartera[[#This Row],[Mas de 9]]&gt;0,Cartera[[#This Row],[Dias]],0)</f>
        <v>0</v>
      </c>
      <c r="T826" s="191">
        <f>IF(Cartera[[#This Row],[Dias]]&gt;99,Cartera[[#This Row],[Total vencido]],0)</f>
        <v>0</v>
      </c>
      <c r="U826" s="191">
        <f>IF(Cartera[[#This Row],[Mas de 100]]&gt;0,Cartera[[#This Row],[Dias]],0)</f>
        <v>0</v>
      </c>
      <c r="V826" s="191">
        <f>Cartera[[#This Row],[Vencimiento]]-Cartera[[#This Row],[Emision]]</f>
        <v>14.99993055556115</v>
      </c>
      <c r="W8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6" s="204" t="str">
        <f>_xlfn.XLOOKUP(Cartera[[#This Row],[Nombre tercero]],Vendedor[Nombre],Vendedor[Vendedor],"",0,-1)</f>
        <v>JORGE PARDO</v>
      </c>
      <c r="Y826" s="204"/>
    </row>
    <row r="827" spans="1:25" ht="21" customHeight="1">
      <c r="A827" s="12" t="str">
        <f t="shared" si="35"/>
        <v>LAO KAO SA</v>
      </c>
      <c r="B827" s="222" t="s">
        <v>1208</v>
      </c>
      <c r="C827" s="223">
        <v>18987</v>
      </c>
      <c r="D827" s="224">
        <v>4</v>
      </c>
      <c r="E827" s="225">
        <v>46020.559467592589</v>
      </c>
      <c r="F827" s="225">
        <v>46035.538761574076</v>
      </c>
      <c r="G827" s="226">
        <v>1</v>
      </c>
      <c r="H827" s="226">
        <v>7363200</v>
      </c>
      <c r="I827" s="226">
        <v>7363200</v>
      </c>
      <c r="J827" s="226">
        <v>0</v>
      </c>
      <c r="K827" s="226">
        <v>7363200</v>
      </c>
      <c r="L827" s="226">
        <v>0</v>
      </c>
      <c r="M827" s="226">
        <v>0</v>
      </c>
      <c r="N827" s="226">
        <v>0</v>
      </c>
      <c r="O827" s="226">
        <v>0</v>
      </c>
      <c r="P827" s="191">
        <f>SUM(Cartera[[#This Row],[1_a_8]:[&gt;30]])</f>
        <v>7363200</v>
      </c>
      <c r="Q827" s="191">
        <f>+Cartera[[#This Row],[9_a_15]]+Cartera[[#This Row],[16_a_22]]+Cartera[[#This Row],[23_a_30]]</f>
        <v>0</v>
      </c>
      <c r="R827" s="191">
        <f>IF(Cartera[[#This Row],[Dias]]&gt;8,Cartera[[#This Row],[Total vencido]],0)</f>
        <v>0</v>
      </c>
      <c r="S827" s="191">
        <f>IF(Cartera[[#This Row],[Mas de 9]]&gt;0,Cartera[[#This Row],[Dias]],0)</f>
        <v>0</v>
      </c>
      <c r="T827" s="191">
        <f>IF(Cartera[[#This Row],[Dias]]&gt;99,Cartera[[#This Row],[Total vencido]],0)</f>
        <v>0</v>
      </c>
      <c r="U827" s="191">
        <f>IF(Cartera[[#This Row],[Mas de 100]]&gt;0,Cartera[[#This Row],[Dias]],0)</f>
        <v>0</v>
      </c>
      <c r="V827" s="191">
        <f>Cartera[[#This Row],[Vencimiento]]-Cartera[[#This Row],[Emision]]</f>
        <v>14.97929398148699</v>
      </c>
      <c r="W8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7" s="204" t="str">
        <f>_xlfn.XLOOKUP(Cartera[[#This Row],[Nombre tercero]],Vendedor[Nombre],Vendedor[Vendedor],"",0,-1)</f>
        <v>JORGE PARDO</v>
      </c>
      <c r="Y827" s="204"/>
    </row>
    <row r="828" spans="1:25" ht="21" customHeight="1">
      <c r="A828" s="221" t="s">
        <v>174</v>
      </c>
      <c r="B828" s="222" t="s">
        <v>1208</v>
      </c>
      <c r="C828" s="223">
        <v>18724</v>
      </c>
      <c r="D828" s="224">
        <v>1</v>
      </c>
      <c r="E828" s="225">
        <v>46011.232187499998</v>
      </c>
      <c r="F828" s="225">
        <v>46026.232002314813</v>
      </c>
      <c r="G828" s="226">
        <v>10</v>
      </c>
      <c r="H828" s="226">
        <v>3292800</v>
      </c>
      <c r="I828" s="226">
        <v>3292800</v>
      </c>
      <c r="J828" s="226">
        <v>0</v>
      </c>
      <c r="K828" s="226">
        <v>0</v>
      </c>
      <c r="L828" s="226">
        <v>3292800</v>
      </c>
      <c r="M828" s="226">
        <v>0</v>
      </c>
      <c r="N828" s="226">
        <v>0</v>
      </c>
      <c r="O828" s="226">
        <v>0</v>
      </c>
      <c r="P828" s="191">
        <f>SUM(Cartera[[#This Row],[1_a_8]:[&gt;30]])</f>
        <v>3292800</v>
      </c>
      <c r="Q828" s="191">
        <f>+Cartera[[#This Row],[9_a_15]]+Cartera[[#This Row],[16_a_22]]+Cartera[[#This Row],[23_a_30]]</f>
        <v>3292800</v>
      </c>
      <c r="R828" s="191">
        <f>IF(Cartera[[#This Row],[Dias]]&gt;8,Cartera[[#This Row],[Total vencido]],0)</f>
        <v>3292800</v>
      </c>
      <c r="S828" s="191">
        <f>IF(Cartera[[#This Row],[Mas de 9]]&gt;0,Cartera[[#This Row],[Dias]],0)</f>
        <v>10</v>
      </c>
      <c r="T828" s="191">
        <f>IF(Cartera[[#This Row],[Dias]]&gt;99,Cartera[[#This Row],[Total vencido]],0)</f>
        <v>0</v>
      </c>
      <c r="U828" s="191">
        <f>IF(Cartera[[#This Row],[Mas de 100]]&gt;0,Cartera[[#This Row],[Dias]],0)</f>
        <v>0</v>
      </c>
      <c r="V828" s="191">
        <f>Cartera[[#This Row],[Vencimiento]]-Cartera[[#This Row],[Emision]]</f>
        <v>14.999814814815181</v>
      </c>
      <c r="W82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8" s="204" t="str">
        <f>_xlfn.XLOOKUP(Cartera[[#This Row],[Nombre tercero]],Vendedor[Nombre],Vendedor[Vendedor],"",0,-1)</f>
        <v>JORGE PARDO</v>
      </c>
      <c r="Y828" s="204"/>
    </row>
    <row r="829" spans="1:25" ht="21" customHeight="1">
      <c r="A829" s="12" t="str">
        <f t="shared" ref="A829:A834" si="36">+A828</f>
        <v>LE CABRERA SOCIEDAD POR ACCIONES SIMPLIFICADA</v>
      </c>
      <c r="B829" s="222" t="s">
        <v>1208</v>
      </c>
      <c r="C829" s="223">
        <v>18772</v>
      </c>
      <c r="D829" s="224">
        <v>1</v>
      </c>
      <c r="E829" s="225">
        <v>46013.268564814818</v>
      </c>
      <c r="F829" s="225">
        <v>46028.268287037034</v>
      </c>
      <c r="G829" s="226">
        <v>8</v>
      </c>
      <c r="H829" s="226">
        <v>2027200</v>
      </c>
      <c r="I829" s="226">
        <v>2027200</v>
      </c>
      <c r="J829" s="226">
        <v>0</v>
      </c>
      <c r="K829" s="226">
        <v>2027200</v>
      </c>
      <c r="L829" s="226">
        <v>0</v>
      </c>
      <c r="M829" s="226">
        <v>0</v>
      </c>
      <c r="N829" s="226">
        <v>0</v>
      </c>
      <c r="O829" s="226">
        <v>0</v>
      </c>
      <c r="P829" s="191">
        <f>SUM(Cartera[[#This Row],[1_a_8]:[&gt;30]])</f>
        <v>2027200</v>
      </c>
      <c r="Q829" s="191">
        <f>+Cartera[[#This Row],[9_a_15]]+Cartera[[#This Row],[16_a_22]]+Cartera[[#This Row],[23_a_30]]</f>
        <v>0</v>
      </c>
      <c r="R829" s="191">
        <f>IF(Cartera[[#This Row],[Dias]]&gt;8,Cartera[[#This Row],[Total vencido]],0)</f>
        <v>0</v>
      </c>
      <c r="S829" s="191">
        <f>IF(Cartera[[#This Row],[Mas de 9]]&gt;0,Cartera[[#This Row],[Dias]],0)</f>
        <v>0</v>
      </c>
      <c r="T829" s="191">
        <f>IF(Cartera[[#This Row],[Dias]]&gt;99,Cartera[[#This Row],[Total vencido]],0)</f>
        <v>0</v>
      </c>
      <c r="U829" s="191">
        <f>IF(Cartera[[#This Row],[Mas de 100]]&gt;0,Cartera[[#This Row],[Dias]],0)</f>
        <v>0</v>
      </c>
      <c r="V829" s="191">
        <f>Cartera[[#This Row],[Vencimiento]]-Cartera[[#This Row],[Emision]]</f>
        <v>14.999722222215496</v>
      </c>
      <c r="W82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9" s="204" t="str">
        <f>_xlfn.XLOOKUP(Cartera[[#This Row],[Nombre tercero]],Vendedor[Nombre],Vendedor[Vendedor],"",0,-1)</f>
        <v>JORGE PARDO</v>
      </c>
      <c r="Y829" s="204"/>
    </row>
    <row r="830" spans="1:25" ht="21" customHeight="1">
      <c r="A830" s="12" t="str">
        <f t="shared" si="36"/>
        <v>LE CABRERA SOCIEDAD POR ACCIONES SIMPLIFICADA</v>
      </c>
      <c r="B830" s="222" t="s">
        <v>1208</v>
      </c>
      <c r="C830" s="223">
        <v>18773</v>
      </c>
      <c r="D830" s="224">
        <v>1</v>
      </c>
      <c r="E830" s="225">
        <v>46013.288969907408</v>
      </c>
      <c r="F830" s="225">
        <v>46028.288761574076</v>
      </c>
      <c r="G830" s="226">
        <v>8</v>
      </c>
      <c r="H830" s="226">
        <v>1240400</v>
      </c>
      <c r="I830" s="226">
        <v>1240400</v>
      </c>
      <c r="J830" s="226">
        <v>0</v>
      </c>
      <c r="K830" s="226">
        <v>1240400</v>
      </c>
      <c r="L830" s="226">
        <v>0</v>
      </c>
      <c r="M830" s="226">
        <v>0</v>
      </c>
      <c r="N830" s="226">
        <v>0</v>
      </c>
      <c r="O830" s="226">
        <v>0</v>
      </c>
      <c r="P830" s="191">
        <f>SUM(Cartera[[#This Row],[1_a_8]:[&gt;30]])</f>
        <v>1240400</v>
      </c>
      <c r="Q830" s="191">
        <f>+Cartera[[#This Row],[9_a_15]]+Cartera[[#This Row],[16_a_22]]+Cartera[[#This Row],[23_a_30]]</f>
        <v>0</v>
      </c>
      <c r="R830" s="191">
        <f>IF(Cartera[[#This Row],[Dias]]&gt;8,Cartera[[#This Row],[Total vencido]],0)</f>
        <v>0</v>
      </c>
      <c r="S830" s="191">
        <f>IF(Cartera[[#This Row],[Mas de 9]]&gt;0,Cartera[[#This Row],[Dias]],0)</f>
        <v>0</v>
      </c>
      <c r="T830" s="191">
        <f>IF(Cartera[[#This Row],[Dias]]&gt;99,Cartera[[#This Row],[Total vencido]],0)</f>
        <v>0</v>
      </c>
      <c r="U830" s="191">
        <f>IF(Cartera[[#This Row],[Mas de 100]]&gt;0,Cartera[[#This Row],[Dias]],0)</f>
        <v>0</v>
      </c>
      <c r="V830" s="191">
        <f>Cartera[[#This Row],[Vencimiento]]-Cartera[[#This Row],[Emision]]</f>
        <v>14.999791666668898</v>
      </c>
      <c r="W83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0" s="204" t="str">
        <f>_xlfn.XLOOKUP(Cartera[[#This Row],[Nombre tercero]],Vendedor[Nombre],Vendedor[Vendedor],"",0,-1)</f>
        <v>JORGE PARDO</v>
      </c>
      <c r="Y830" s="204"/>
    </row>
    <row r="831" spans="1:25" ht="21" customHeight="1">
      <c r="A831" s="12" t="str">
        <f t="shared" si="36"/>
        <v>LE CABRERA SOCIEDAD POR ACCIONES SIMPLIFICADA</v>
      </c>
      <c r="B831" s="222" t="s">
        <v>1208</v>
      </c>
      <c r="C831" s="223">
        <v>18829</v>
      </c>
      <c r="D831" s="224">
        <v>1</v>
      </c>
      <c r="E831" s="225">
        <v>46014.280752314815</v>
      </c>
      <c r="F831" s="225">
        <v>46029.28019675926</v>
      </c>
      <c r="G831" s="226">
        <v>7</v>
      </c>
      <c r="H831" s="226">
        <v>2987600</v>
      </c>
      <c r="I831" s="226">
        <v>2987600</v>
      </c>
      <c r="J831" s="226">
        <v>0</v>
      </c>
      <c r="K831" s="226">
        <v>2987600</v>
      </c>
      <c r="L831" s="226">
        <v>0</v>
      </c>
      <c r="M831" s="226">
        <v>0</v>
      </c>
      <c r="N831" s="226">
        <v>0</v>
      </c>
      <c r="O831" s="226">
        <v>0</v>
      </c>
      <c r="P831" s="191">
        <f>SUM(Cartera[[#This Row],[1_a_8]:[&gt;30]])</f>
        <v>2987600</v>
      </c>
      <c r="Q831" s="191">
        <f>+Cartera[[#This Row],[9_a_15]]+Cartera[[#This Row],[16_a_22]]+Cartera[[#This Row],[23_a_30]]</f>
        <v>0</v>
      </c>
      <c r="R831" s="191">
        <f>IF(Cartera[[#This Row],[Dias]]&gt;8,Cartera[[#This Row],[Total vencido]],0)</f>
        <v>0</v>
      </c>
      <c r="S831" s="191">
        <f>IF(Cartera[[#This Row],[Mas de 9]]&gt;0,Cartera[[#This Row],[Dias]],0)</f>
        <v>0</v>
      </c>
      <c r="T831" s="191">
        <f>IF(Cartera[[#This Row],[Dias]]&gt;99,Cartera[[#This Row],[Total vencido]],0)</f>
        <v>0</v>
      </c>
      <c r="U831" s="191">
        <f>IF(Cartera[[#This Row],[Mas de 100]]&gt;0,Cartera[[#This Row],[Dias]],0)</f>
        <v>0</v>
      </c>
      <c r="V831" s="191">
        <f>Cartera[[#This Row],[Vencimiento]]-Cartera[[#This Row],[Emision]]</f>
        <v>14.999444444445544</v>
      </c>
      <c r="W8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1" s="204" t="str">
        <f>_xlfn.XLOOKUP(Cartera[[#This Row],[Nombre tercero]],Vendedor[Nombre],Vendedor[Vendedor],"",0,-1)</f>
        <v>JORGE PARDO</v>
      </c>
      <c r="Y831" s="204"/>
    </row>
    <row r="832" spans="1:25" ht="21" customHeight="1">
      <c r="A832" s="12" t="str">
        <f t="shared" si="36"/>
        <v>LE CABRERA SOCIEDAD POR ACCIONES SIMPLIFICADA</v>
      </c>
      <c r="B832" s="222" t="s">
        <v>1208</v>
      </c>
      <c r="C832" s="223">
        <v>18875</v>
      </c>
      <c r="D832" s="224">
        <v>1</v>
      </c>
      <c r="E832" s="225">
        <v>46015.451099537036</v>
      </c>
      <c r="F832" s="225">
        <v>46030.451006944444</v>
      </c>
      <c r="G832" s="226">
        <v>6</v>
      </c>
      <c r="H832" s="226">
        <v>5453600</v>
      </c>
      <c r="I832" s="226">
        <v>5453600</v>
      </c>
      <c r="J832" s="226">
        <v>0</v>
      </c>
      <c r="K832" s="226">
        <v>5453600</v>
      </c>
      <c r="L832" s="226">
        <v>0</v>
      </c>
      <c r="M832" s="226">
        <v>0</v>
      </c>
      <c r="N832" s="226">
        <v>0</v>
      </c>
      <c r="O832" s="226">
        <v>0</v>
      </c>
      <c r="P832" s="191">
        <f>SUM(Cartera[[#This Row],[1_a_8]:[&gt;30]])</f>
        <v>5453600</v>
      </c>
      <c r="Q832" s="191">
        <f>+Cartera[[#This Row],[9_a_15]]+Cartera[[#This Row],[16_a_22]]+Cartera[[#This Row],[23_a_30]]</f>
        <v>0</v>
      </c>
      <c r="R832" s="191">
        <f>IF(Cartera[[#This Row],[Dias]]&gt;8,Cartera[[#This Row],[Total vencido]],0)</f>
        <v>0</v>
      </c>
      <c r="S832" s="191">
        <f>IF(Cartera[[#This Row],[Mas de 9]]&gt;0,Cartera[[#This Row],[Dias]],0)</f>
        <v>0</v>
      </c>
      <c r="T832" s="191">
        <f>IF(Cartera[[#This Row],[Dias]]&gt;99,Cartera[[#This Row],[Total vencido]],0)</f>
        <v>0</v>
      </c>
      <c r="U832" s="191">
        <f>IF(Cartera[[#This Row],[Mas de 100]]&gt;0,Cartera[[#This Row],[Dias]],0)</f>
        <v>0</v>
      </c>
      <c r="V832" s="191">
        <f>Cartera[[#This Row],[Vencimiento]]-Cartera[[#This Row],[Emision]]</f>
        <v>14.999907407407591</v>
      </c>
      <c r="W83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2" s="204" t="str">
        <f>_xlfn.XLOOKUP(Cartera[[#This Row],[Nombre tercero]],Vendedor[Nombre],Vendedor[Vendedor],"",0,-1)</f>
        <v>JORGE PARDO</v>
      </c>
      <c r="Y832" s="204"/>
    </row>
    <row r="833" spans="1:25" ht="21" customHeight="1">
      <c r="A833" s="12" t="str">
        <f t="shared" si="36"/>
        <v>LE CABRERA SOCIEDAD POR ACCIONES SIMPLIFICADA</v>
      </c>
      <c r="B833" s="222" t="s">
        <v>1208</v>
      </c>
      <c r="C833" s="223">
        <v>18909</v>
      </c>
      <c r="D833" s="224">
        <v>1</v>
      </c>
      <c r="E833" s="225">
        <v>46017.486886574072</v>
      </c>
      <c r="F833" s="225">
        <v>46032.48678240741</v>
      </c>
      <c r="G833" s="226">
        <v>4</v>
      </c>
      <c r="H833" s="226">
        <v>2335200</v>
      </c>
      <c r="I833" s="226">
        <v>2335200</v>
      </c>
      <c r="J833" s="226">
        <v>0</v>
      </c>
      <c r="K833" s="226">
        <v>2335200</v>
      </c>
      <c r="L833" s="226">
        <v>0</v>
      </c>
      <c r="M833" s="226">
        <v>0</v>
      </c>
      <c r="N833" s="226">
        <v>0</v>
      </c>
      <c r="O833" s="226">
        <v>0</v>
      </c>
      <c r="P833" s="191">
        <f>SUM(Cartera[[#This Row],[1_a_8]:[&gt;30]])</f>
        <v>2335200</v>
      </c>
      <c r="Q833" s="191">
        <f>+Cartera[[#This Row],[9_a_15]]+Cartera[[#This Row],[16_a_22]]+Cartera[[#This Row],[23_a_30]]</f>
        <v>0</v>
      </c>
      <c r="R833" s="191">
        <f>IF(Cartera[[#This Row],[Dias]]&gt;8,Cartera[[#This Row],[Total vencido]],0)</f>
        <v>0</v>
      </c>
      <c r="S833" s="191">
        <f>IF(Cartera[[#This Row],[Mas de 9]]&gt;0,Cartera[[#This Row],[Dias]],0)</f>
        <v>0</v>
      </c>
      <c r="T833" s="191">
        <f>IF(Cartera[[#This Row],[Dias]]&gt;99,Cartera[[#This Row],[Total vencido]],0)</f>
        <v>0</v>
      </c>
      <c r="U833" s="191">
        <f>IF(Cartera[[#This Row],[Mas de 100]]&gt;0,Cartera[[#This Row],[Dias]],0)</f>
        <v>0</v>
      </c>
      <c r="V833" s="191">
        <f>Cartera[[#This Row],[Vencimiento]]-Cartera[[#This Row],[Emision]]</f>
        <v>14.999895833338087</v>
      </c>
      <c r="W83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3" s="204" t="str">
        <f>_xlfn.XLOOKUP(Cartera[[#This Row],[Nombre tercero]],Vendedor[Nombre],Vendedor[Vendedor],"",0,-1)</f>
        <v>JORGE PARDO</v>
      </c>
      <c r="Y833" s="204"/>
    </row>
    <row r="834" spans="1:25" ht="21" customHeight="1">
      <c r="A834" s="12" t="str">
        <f t="shared" si="36"/>
        <v>LE CABRERA SOCIEDAD POR ACCIONES SIMPLIFICADA</v>
      </c>
      <c r="B834" s="222" t="s">
        <v>1208</v>
      </c>
      <c r="C834" s="223">
        <v>18959</v>
      </c>
      <c r="D834" s="224">
        <v>1</v>
      </c>
      <c r="E834" s="225">
        <v>46020.264641203707</v>
      </c>
      <c r="F834" s="225">
        <v>46035.263298611113</v>
      </c>
      <c r="G834" s="226">
        <v>1</v>
      </c>
      <c r="H834" s="226">
        <v>2948000</v>
      </c>
      <c r="I834" s="226">
        <v>2948000</v>
      </c>
      <c r="J834" s="226">
        <v>0</v>
      </c>
      <c r="K834" s="226">
        <v>2948000</v>
      </c>
      <c r="L834" s="226">
        <v>0</v>
      </c>
      <c r="M834" s="226">
        <v>0</v>
      </c>
      <c r="N834" s="226">
        <v>0</v>
      </c>
      <c r="O834" s="226">
        <v>0</v>
      </c>
      <c r="P834" s="191">
        <f>SUM(Cartera[[#This Row],[1_a_8]:[&gt;30]])</f>
        <v>2948000</v>
      </c>
      <c r="Q834" s="191">
        <f>+Cartera[[#This Row],[9_a_15]]+Cartera[[#This Row],[16_a_22]]+Cartera[[#This Row],[23_a_30]]</f>
        <v>0</v>
      </c>
      <c r="R834" s="191">
        <f>IF(Cartera[[#This Row],[Dias]]&gt;8,Cartera[[#This Row],[Total vencido]],0)</f>
        <v>0</v>
      </c>
      <c r="S834" s="191">
        <f>IF(Cartera[[#This Row],[Mas de 9]]&gt;0,Cartera[[#This Row],[Dias]],0)</f>
        <v>0</v>
      </c>
      <c r="T834" s="191">
        <f>IF(Cartera[[#This Row],[Dias]]&gt;99,Cartera[[#This Row],[Total vencido]],0)</f>
        <v>0</v>
      </c>
      <c r="U834" s="191">
        <f>IF(Cartera[[#This Row],[Mas de 100]]&gt;0,Cartera[[#This Row],[Dias]],0)</f>
        <v>0</v>
      </c>
      <c r="V834" s="191">
        <f>Cartera[[#This Row],[Vencimiento]]-Cartera[[#This Row],[Emision]]</f>
        <v>14.998657407406427</v>
      </c>
      <c r="W83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4" s="204" t="str">
        <f>_xlfn.XLOOKUP(Cartera[[#This Row],[Nombre tercero]],Vendedor[Nombre],Vendedor[Vendedor],"",0,-1)</f>
        <v>JORGE PARDO</v>
      </c>
      <c r="Y834" s="204"/>
    </row>
    <row r="835" spans="1:25" ht="21" customHeight="1">
      <c r="A835" s="221" t="s">
        <v>1398</v>
      </c>
      <c r="B835" s="222" t="s">
        <v>1208</v>
      </c>
      <c r="C835" s="223">
        <v>18748</v>
      </c>
      <c r="D835" s="224">
        <v>4</v>
      </c>
      <c r="E835" s="225">
        <v>46011.486608796295</v>
      </c>
      <c r="F835" s="225">
        <v>46013.482592592591</v>
      </c>
      <c r="G835" s="226">
        <v>23</v>
      </c>
      <c r="H835" s="226">
        <v>5412200</v>
      </c>
      <c r="I835" s="226">
        <v>5412200</v>
      </c>
      <c r="J835" s="226">
        <v>0</v>
      </c>
      <c r="K835" s="226">
        <v>0</v>
      </c>
      <c r="L835" s="226">
        <v>0</v>
      </c>
      <c r="M835" s="226">
        <v>0</v>
      </c>
      <c r="N835" s="226">
        <v>5412200</v>
      </c>
      <c r="O835" s="226">
        <v>0</v>
      </c>
      <c r="P835" s="191">
        <f>SUM(Cartera[[#This Row],[1_a_8]:[&gt;30]])</f>
        <v>5412200</v>
      </c>
      <c r="Q835" s="191">
        <f>+Cartera[[#This Row],[9_a_15]]+Cartera[[#This Row],[16_a_22]]+Cartera[[#This Row],[23_a_30]]</f>
        <v>5412200</v>
      </c>
      <c r="R835" s="191">
        <f>IF(Cartera[[#This Row],[Dias]]&gt;8,Cartera[[#This Row],[Total vencido]],0)</f>
        <v>5412200</v>
      </c>
      <c r="S835" s="191">
        <f>IF(Cartera[[#This Row],[Mas de 9]]&gt;0,Cartera[[#This Row],[Dias]],0)</f>
        <v>23</v>
      </c>
      <c r="T835" s="191">
        <f>IF(Cartera[[#This Row],[Dias]]&gt;99,Cartera[[#This Row],[Total vencido]],0)</f>
        <v>0</v>
      </c>
      <c r="U835" s="191">
        <f>IF(Cartera[[#This Row],[Mas de 100]]&gt;0,Cartera[[#This Row],[Dias]],0)</f>
        <v>0</v>
      </c>
      <c r="V835" s="191">
        <f>Cartera[[#This Row],[Vencimiento]]-Cartera[[#This Row],[Emision]]</f>
        <v>1.9959837962960592</v>
      </c>
      <c r="W83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5" s="204" t="str">
        <f>_xlfn.XLOOKUP(Cartera[[#This Row],[Nombre tercero]],Vendedor[Nombre],Vendedor[Vendedor],"",0,-1)</f>
        <v>JORGE PARDO</v>
      </c>
      <c r="Y835" s="204"/>
    </row>
    <row r="836" spans="1:25" ht="21" customHeight="1">
      <c r="A836" s="221" t="s">
        <v>1319</v>
      </c>
      <c r="B836" s="222" t="s">
        <v>1210</v>
      </c>
      <c r="C836" s="223">
        <v>21641</v>
      </c>
      <c r="D836" s="224">
        <v>3</v>
      </c>
      <c r="E836" s="225">
        <v>45940.377627314818</v>
      </c>
      <c r="F836" s="225">
        <v>45941.377372685187</v>
      </c>
      <c r="G836" s="226">
        <v>95</v>
      </c>
      <c r="H836" s="226">
        <v>143100</v>
      </c>
      <c r="I836" s="226">
        <v>143100</v>
      </c>
      <c r="J836" s="226">
        <v>0</v>
      </c>
      <c r="K836" s="226">
        <v>0</v>
      </c>
      <c r="L836" s="226">
        <v>0</v>
      </c>
      <c r="M836" s="226">
        <v>0</v>
      </c>
      <c r="N836" s="226">
        <v>0</v>
      </c>
      <c r="O836" s="226">
        <v>143100</v>
      </c>
      <c r="P836" s="191">
        <f>SUM(Cartera[[#This Row],[1_a_8]:[&gt;30]])</f>
        <v>143100</v>
      </c>
      <c r="Q836" s="191">
        <f>+Cartera[[#This Row],[9_a_15]]+Cartera[[#This Row],[16_a_22]]+Cartera[[#This Row],[23_a_30]]</f>
        <v>0</v>
      </c>
      <c r="R836" s="191">
        <f>IF(Cartera[[#This Row],[Dias]]&gt;8,Cartera[[#This Row],[Total vencido]],0)</f>
        <v>143100</v>
      </c>
      <c r="S836" s="191">
        <f>IF(Cartera[[#This Row],[Mas de 9]]&gt;0,Cartera[[#This Row],[Dias]],0)</f>
        <v>95</v>
      </c>
      <c r="T836" s="191">
        <f>IF(Cartera[[#This Row],[Dias]]&gt;99,Cartera[[#This Row],[Total vencido]],0)</f>
        <v>0</v>
      </c>
      <c r="U836" s="191">
        <f>IF(Cartera[[#This Row],[Mas de 100]]&gt;0,Cartera[[#This Row],[Dias]],0)</f>
        <v>0</v>
      </c>
      <c r="V836" s="191">
        <f>Cartera[[#This Row],[Vencimiento]]-Cartera[[#This Row],[Emision]]</f>
        <v>0.99974537036905531</v>
      </c>
      <c r="W83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6" s="204" t="str">
        <f>_xlfn.XLOOKUP(Cartera[[#This Row],[Nombre tercero]],Vendedor[Nombre],Vendedor[Vendedor],"",0,-1)</f>
        <v>ANGELA SILVESTRE</v>
      </c>
      <c r="Y836" s="204"/>
    </row>
    <row r="837" spans="1:25" ht="21" customHeight="1">
      <c r="A837" s="12" t="str">
        <f t="shared" ref="A837:A842" si="37">+A836</f>
        <v>LIVEEX SAS</v>
      </c>
      <c r="B837" s="222" t="s">
        <v>1210</v>
      </c>
      <c r="C837" s="223">
        <v>21931</v>
      </c>
      <c r="D837" s="224">
        <v>3</v>
      </c>
      <c r="E837" s="225">
        <v>45953.479490740741</v>
      </c>
      <c r="F837" s="225">
        <v>45954.479490740741</v>
      </c>
      <c r="G837" s="226">
        <v>82</v>
      </c>
      <c r="H837" s="226">
        <v>110026</v>
      </c>
      <c r="I837" s="226">
        <v>110026</v>
      </c>
      <c r="J837" s="226">
        <v>0</v>
      </c>
      <c r="K837" s="226">
        <v>0</v>
      </c>
      <c r="L837" s="226">
        <v>0</v>
      </c>
      <c r="M837" s="226">
        <v>0</v>
      </c>
      <c r="N837" s="226">
        <v>0</v>
      </c>
      <c r="O837" s="226">
        <v>110026</v>
      </c>
      <c r="P837" s="191">
        <f>SUM(Cartera[[#This Row],[1_a_8]:[&gt;30]])</f>
        <v>110026</v>
      </c>
      <c r="Q837" s="191">
        <f>+Cartera[[#This Row],[9_a_15]]+Cartera[[#This Row],[16_a_22]]+Cartera[[#This Row],[23_a_30]]</f>
        <v>0</v>
      </c>
      <c r="R837" s="191">
        <f>IF(Cartera[[#This Row],[Dias]]&gt;8,Cartera[[#This Row],[Total vencido]],0)</f>
        <v>110026</v>
      </c>
      <c r="S837" s="191">
        <f>IF(Cartera[[#This Row],[Mas de 9]]&gt;0,Cartera[[#This Row],[Dias]],0)</f>
        <v>82</v>
      </c>
      <c r="T837" s="191">
        <f>IF(Cartera[[#This Row],[Dias]]&gt;99,Cartera[[#This Row],[Total vencido]],0)</f>
        <v>0</v>
      </c>
      <c r="U837" s="191">
        <f>IF(Cartera[[#This Row],[Mas de 100]]&gt;0,Cartera[[#This Row],[Dias]],0)</f>
        <v>0</v>
      </c>
      <c r="V837" s="191">
        <f>Cartera[[#This Row],[Vencimiento]]-Cartera[[#This Row],[Emision]]</f>
        <v>1</v>
      </c>
      <c r="W83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7" s="204" t="str">
        <f>_xlfn.XLOOKUP(Cartera[[#This Row],[Nombre tercero]],Vendedor[Nombre],Vendedor[Vendedor],"",0,-1)</f>
        <v>ANGELA SILVESTRE</v>
      </c>
      <c r="Y837" s="204"/>
    </row>
    <row r="838" spans="1:25" ht="21" customHeight="1">
      <c r="A838" s="12" t="str">
        <f t="shared" si="37"/>
        <v>LIVEEX SAS</v>
      </c>
      <c r="B838" s="222" t="s">
        <v>1210</v>
      </c>
      <c r="C838" s="223">
        <v>22258</v>
      </c>
      <c r="D838" s="224">
        <v>3</v>
      </c>
      <c r="E838" s="225">
        <v>45969.363287037035</v>
      </c>
      <c r="F838" s="225">
        <v>45970.363171296296</v>
      </c>
      <c r="G838" s="226">
        <v>66</v>
      </c>
      <c r="H838" s="226">
        <v>357000</v>
      </c>
      <c r="I838" s="226">
        <v>133350</v>
      </c>
      <c r="J838" s="226">
        <v>0</v>
      </c>
      <c r="K838" s="226">
        <v>0</v>
      </c>
      <c r="L838" s="226">
        <v>0</v>
      </c>
      <c r="M838" s="226">
        <v>0</v>
      </c>
      <c r="N838" s="226">
        <v>0</v>
      </c>
      <c r="O838" s="226">
        <v>133350</v>
      </c>
      <c r="P838" s="191">
        <f>SUM(Cartera[[#This Row],[1_a_8]:[&gt;30]])</f>
        <v>133350</v>
      </c>
      <c r="Q838" s="191">
        <f>+Cartera[[#This Row],[9_a_15]]+Cartera[[#This Row],[16_a_22]]+Cartera[[#This Row],[23_a_30]]</f>
        <v>0</v>
      </c>
      <c r="R838" s="191">
        <f>IF(Cartera[[#This Row],[Dias]]&gt;8,Cartera[[#This Row],[Total vencido]],0)</f>
        <v>133350</v>
      </c>
      <c r="S838" s="191">
        <f>IF(Cartera[[#This Row],[Mas de 9]]&gt;0,Cartera[[#This Row],[Dias]],0)</f>
        <v>66</v>
      </c>
      <c r="T838" s="191">
        <f>IF(Cartera[[#This Row],[Dias]]&gt;99,Cartera[[#This Row],[Total vencido]],0)</f>
        <v>0</v>
      </c>
      <c r="U838" s="191">
        <f>IF(Cartera[[#This Row],[Mas de 100]]&gt;0,Cartera[[#This Row],[Dias]],0)</f>
        <v>0</v>
      </c>
      <c r="V838" s="191">
        <f>Cartera[[#This Row],[Vencimiento]]-Cartera[[#This Row],[Emision]]</f>
        <v>0.99988425926130731</v>
      </c>
      <c r="W83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8" s="204" t="str">
        <f>_xlfn.XLOOKUP(Cartera[[#This Row],[Nombre tercero]],Vendedor[Nombre],Vendedor[Vendedor],"",0,-1)</f>
        <v>ANGELA SILVESTRE</v>
      </c>
      <c r="Y838" s="204"/>
    </row>
    <row r="839" spans="1:25" ht="21" customHeight="1">
      <c r="A839" s="12" t="str">
        <f t="shared" si="37"/>
        <v>LIVEEX SAS</v>
      </c>
      <c r="B839" s="222" t="s">
        <v>1210</v>
      </c>
      <c r="C839" s="223">
        <v>22260</v>
      </c>
      <c r="D839" s="224">
        <v>3</v>
      </c>
      <c r="E839" s="225">
        <v>45969.36959490741</v>
      </c>
      <c r="F839" s="225">
        <v>45970.369479166664</v>
      </c>
      <c r="G839" s="226">
        <v>66</v>
      </c>
      <c r="H839" s="226">
        <v>308000</v>
      </c>
      <c r="I839" s="226">
        <v>308000</v>
      </c>
      <c r="J839" s="226">
        <v>0</v>
      </c>
      <c r="K839" s="226">
        <v>0</v>
      </c>
      <c r="L839" s="226">
        <v>0</v>
      </c>
      <c r="M839" s="226">
        <v>0</v>
      </c>
      <c r="N839" s="226">
        <v>0</v>
      </c>
      <c r="O839" s="226">
        <v>308000</v>
      </c>
      <c r="P839" s="191">
        <f>SUM(Cartera[[#This Row],[1_a_8]:[&gt;30]])</f>
        <v>308000</v>
      </c>
      <c r="Q839" s="191">
        <f>+Cartera[[#This Row],[9_a_15]]+Cartera[[#This Row],[16_a_22]]+Cartera[[#This Row],[23_a_30]]</f>
        <v>0</v>
      </c>
      <c r="R839" s="191">
        <f>IF(Cartera[[#This Row],[Dias]]&gt;8,Cartera[[#This Row],[Total vencido]],0)</f>
        <v>308000</v>
      </c>
      <c r="S839" s="191">
        <f>IF(Cartera[[#This Row],[Mas de 9]]&gt;0,Cartera[[#This Row],[Dias]],0)</f>
        <v>66</v>
      </c>
      <c r="T839" s="191">
        <f>IF(Cartera[[#This Row],[Dias]]&gt;99,Cartera[[#This Row],[Total vencido]],0)</f>
        <v>0</v>
      </c>
      <c r="U839" s="191">
        <f>IF(Cartera[[#This Row],[Mas de 100]]&gt;0,Cartera[[#This Row],[Dias]],0)</f>
        <v>0</v>
      </c>
      <c r="V839" s="191">
        <f>Cartera[[#This Row],[Vencimiento]]-Cartera[[#This Row],[Emision]]</f>
        <v>0.99988425925403135</v>
      </c>
      <c r="W83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9" s="204" t="str">
        <f>_xlfn.XLOOKUP(Cartera[[#This Row],[Nombre tercero]],Vendedor[Nombre],Vendedor[Vendedor],"",0,-1)</f>
        <v>ANGELA SILVESTRE</v>
      </c>
      <c r="Y839" s="204"/>
    </row>
    <row r="840" spans="1:25" ht="21" customHeight="1">
      <c r="A840" s="12" t="str">
        <f t="shared" si="37"/>
        <v>LIVEEX SAS</v>
      </c>
      <c r="B840" s="222" t="s">
        <v>1210</v>
      </c>
      <c r="C840" s="223">
        <v>22474</v>
      </c>
      <c r="D840" s="224">
        <v>3</v>
      </c>
      <c r="E840" s="225">
        <v>45979.387430555558</v>
      </c>
      <c r="F840" s="225">
        <v>45980.387326388889</v>
      </c>
      <c r="G840" s="226">
        <v>56</v>
      </c>
      <c r="H840" s="226">
        <v>360500</v>
      </c>
      <c r="I840" s="226">
        <v>103250</v>
      </c>
      <c r="J840" s="226">
        <v>0</v>
      </c>
      <c r="K840" s="226">
        <v>0</v>
      </c>
      <c r="L840" s="226">
        <v>0</v>
      </c>
      <c r="M840" s="226">
        <v>0</v>
      </c>
      <c r="N840" s="226">
        <v>0</v>
      </c>
      <c r="O840" s="226">
        <v>103250</v>
      </c>
      <c r="P840" s="191">
        <f>SUM(Cartera[[#This Row],[1_a_8]:[&gt;30]])</f>
        <v>103250</v>
      </c>
      <c r="Q840" s="191">
        <f>+Cartera[[#This Row],[9_a_15]]+Cartera[[#This Row],[16_a_22]]+Cartera[[#This Row],[23_a_30]]</f>
        <v>0</v>
      </c>
      <c r="R840" s="191">
        <f>IF(Cartera[[#This Row],[Dias]]&gt;8,Cartera[[#This Row],[Total vencido]],0)</f>
        <v>103250</v>
      </c>
      <c r="S840" s="191">
        <f>IF(Cartera[[#This Row],[Mas de 9]]&gt;0,Cartera[[#This Row],[Dias]],0)</f>
        <v>56</v>
      </c>
      <c r="T840" s="191">
        <f>IF(Cartera[[#This Row],[Dias]]&gt;99,Cartera[[#This Row],[Total vencido]],0)</f>
        <v>0</v>
      </c>
      <c r="U840" s="191">
        <f>IF(Cartera[[#This Row],[Mas de 100]]&gt;0,Cartera[[#This Row],[Dias]],0)</f>
        <v>0</v>
      </c>
      <c r="V840" s="191">
        <f>Cartera[[#This Row],[Vencimiento]]-Cartera[[#This Row],[Emision]]</f>
        <v>0.999895833330811</v>
      </c>
      <c r="W84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0" s="204" t="str">
        <f>_xlfn.XLOOKUP(Cartera[[#This Row],[Nombre tercero]],Vendedor[Nombre],Vendedor[Vendedor],"",0,-1)</f>
        <v>ANGELA SILVESTRE</v>
      </c>
      <c r="Y840" s="204"/>
    </row>
    <row r="841" spans="1:25" ht="21" customHeight="1">
      <c r="A841" s="12" t="str">
        <f t="shared" si="37"/>
        <v>LIVEEX SAS</v>
      </c>
      <c r="B841" s="222" t="s">
        <v>1210</v>
      </c>
      <c r="C841" s="223">
        <v>22570</v>
      </c>
      <c r="D841" s="224">
        <v>3</v>
      </c>
      <c r="E841" s="225">
        <v>45982.423750000002</v>
      </c>
      <c r="F841" s="225">
        <v>45983.42359953704</v>
      </c>
      <c r="G841" s="226">
        <v>53</v>
      </c>
      <c r="H841" s="226">
        <v>178500</v>
      </c>
      <c r="I841" s="226">
        <v>88900</v>
      </c>
      <c r="J841" s="226">
        <v>0</v>
      </c>
      <c r="K841" s="226">
        <v>0</v>
      </c>
      <c r="L841" s="226">
        <v>0</v>
      </c>
      <c r="M841" s="226">
        <v>0</v>
      </c>
      <c r="N841" s="226">
        <v>0</v>
      </c>
      <c r="O841" s="226">
        <v>88900</v>
      </c>
      <c r="P841" s="191">
        <f>SUM(Cartera[[#This Row],[1_a_8]:[&gt;30]])</f>
        <v>88900</v>
      </c>
      <c r="Q841" s="191">
        <f>+Cartera[[#This Row],[9_a_15]]+Cartera[[#This Row],[16_a_22]]+Cartera[[#This Row],[23_a_30]]</f>
        <v>0</v>
      </c>
      <c r="R841" s="191">
        <f>IF(Cartera[[#This Row],[Dias]]&gt;8,Cartera[[#This Row],[Total vencido]],0)</f>
        <v>88900</v>
      </c>
      <c r="S841" s="191">
        <f>IF(Cartera[[#This Row],[Mas de 9]]&gt;0,Cartera[[#This Row],[Dias]],0)</f>
        <v>53</v>
      </c>
      <c r="T841" s="191">
        <f>IF(Cartera[[#This Row],[Dias]]&gt;99,Cartera[[#This Row],[Total vencido]],0)</f>
        <v>0</v>
      </c>
      <c r="U841" s="191">
        <f>IF(Cartera[[#This Row],[Mas de 100]]&gt;0,Cartera[[#This Row],[Dias]],0)</f>
        <v>0</v>
      </c>
      <c r="V841" s="191">
        <f>Cartera[[#This Row],[Vencimiento]]-Cartera[[#This Row],[Emision]]</f>
        <v>0.99984953703824431</v>
      </c>
      <c r="W84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1" s="204" t="str">
        <f>_xlfn.XLOOKUP(Cartera[[#This Row],[Nombre tercero]],Vendedor[Nombre],Vendedor[Vendedor],"",0,-1)</f>
        <v>ANGELA SILVESTRE</v>
      </c>
      <c r="Y841" s="204"/>
    </row>
    <row r="842" spans="1:25" ht="21" customHeight="1">
      <c r="A842" s="12" t="str">
        <f t="shared" si="37"/>
        <v>LIVEEX SAS</v>
      </c>
      <c r="B842" s="222" t="s">
        <v>1210</v>
      </c>
      <c r="C842" s="223">
        <v>23003</v>
      </c>
      <c r="D842" s="224">
        <v>3</v>
      </c>
      <c r="E842" s="225">
        <v>45996.415381944447</v>
      </c>
      <c r="F842" s="225">
        <v>45997.414756944447</v>
      </c>
      <c r="G842" s="226">
        <v>39</v>
      </c>
      <c r="H842" s="226">
        <v>178500</v>
      </c>
      <c r="I842" s="226">
        <v>178500</v>
      </c>
      <c r="J842" s="226">
        <v>0</v>
      </c>
      <c r="K842" s="226">
        <v>0</v>
      </c>
      <c r="L842" s="226">
        <v>0</v>
      </c>
      <c r="M842" s="226">
        <v>0</v>
      </c>
      <c r="N842" s="226">
        <v>0</v>
      </c>
      <c r="O842" s="226">
        <v>178500</v>
      </c>
      <c r="P842" s="191">
        <f>SUM(Cartera[[#This Row],[1_a_8]:[&gt;30]])</f>
        <v>178500</v>
      </c>
      <c r="Q842" s="191">
        <f>+Cartera[[#This Row],[9_a_15]]+Cartera[[#This Row],[16_a_22]]+Cartera[[#This Row],[23_a_30]]</f>
        <v>0</v>
      </c>
      <c r="R842" s="191">
        <f>IF(Cartera[[#This Row],[Dias]]&gt;8,Cartera[[#This Row],[Total vencido]],0)</f>
        <v>178500</v>
      </c>
      <c r="S842" s="191">
        <f>IF(Cartera[[#This Row],[Mas de 9]]&gt;0,Cartera[[#This Row],[Dias]],0)</f>
        <v>39</v>
      </c>
      <c r="T842" s="191">
        <f>IF(Cartera[[#This Row],[Dias]]&gt;99,Cartera[[#This Row],[Total vencido]],0)</f>
        <v>0</v>
      </c>
      <c r="U842" s="191">
        <f>IF(Cartera[[#This Row],[Mas de 100]]&gt;0,Cartera[[#This Row],[Dias]],0)</f>
        <v>0</v>
      </c>
      <c r="V842" s="191">
        <f>Cartera[[#This Row],[Vencimiento]]-Cartera[[#This Row],[Emision]]</f>
        <v>0.99937499999941792</v>
      </c>
      <c r="W84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2" s="204" t="str">
        <f>_xlfn.XLOOKUP(Cartera[[#This Row],[Nombre tercero]],Vendedor[Nombre],Vendedor[Vendedor],"",0,-1)</f>
        <v>ANGELA SILVESTRE</v>
      </c>
      <c r="Y842" s="204"/>
    </row>
    <row r="843" spans="1:25" ht="21" customHeight="1">
      <c r="A843" s="221" t="s">
        <v>182</v>
      </c>
      <c r="B843" s="222" t="s">
        <v>1208</v>
      </c>
      <c r="C843" s="223">
        <v>18362</v>
      </c>
      <c r="D843" s="224">
        <v>1</v>
      </c>
      <c r="E843" s="225">
        <v>46001.663530092592</v>
      </c>
      <c r="F843" s="225">
        <v>46016.663356481484</v>
      </c>
      <c r="G843" s="226">
        <v>20</v>
      </c>
      <c r="H843" s="226">
        <v>5065350</v>
      </c>
      <c r="I843" s="226">
        <v>5065350</v>
      </c>
      <c r="J843" s="226">
        <v>0</v>
      </c>
      <c r="K843" s="226">
        <v>0</v>
      </c>
      <c r="L843" s="226">
        <v>0</v>
      </c>
      <c r="M843" s="226">
        <v>5065350</v>
      </c>
      <c r="N843" s="226">
        <v>0</v>
      </c>
      <c r="O843" s="226">
        <v>0</v>
      </c>
      <c r="P843" s="191">
        <f>SUM(Cartera[[#This Row],[1_a_8]:[&gt;30]])</f>
        <v>5065350</v>
      </c>
      <c r="Q843" s="191">
        <f>+Cartera[[#This Row],[9_a_15]]+Cartera[[#This Row],[16_a_22]]+Cartera[[#This Row],[23_a_30]]</f>
        <v>5065350</v>
      </c>
      <c r="R843" s="191">
        <f>IF(Cartera[[#This Row],[Dias]]&gt;8,Cartera[[#This Row],[Total vencido]],0)</f>
        <v>5065350</v>
      </c>
      <c r="S843" s="191">
        <f>IF(Cartera[[#This Row],[Mas de 9]]&gt;0,Cartera[[#This Row],[Dias]],0)</f>
        <v>20</v>
      </c>
      <c r="T843" s="191">
        <f>IF(Cartera[[#This Row],[Dias]]&gt;99,Cartera[[#This Row],[Total vencido]],0)</f>
        <v>0</v>
      </c>
      <c r="U843" s="191">
        <f>IF(Cartera[[#This Row],[Mas de 100]]&gt;0,Cartera[[#This Row],[Dias]],0)</f>
        <v>0</v>
      </c>
      <c r="V843" s="191">
        <f>Cartera[[#This Row],[Vencimiento]]-Cartera[[#This Row],[Emision]]</f>
        <v>14.999826388891961</v>
      </c>
      <c r="W84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3" s="204" t="str">
        <f>_xlfn.XLOOKUP(Cartera[[#This Row],[Nombre tercero]],Vendedor[Nombre],Vendedor[Vendedor],"",0,-1)</f>
        <v>JORGE PARDO</v>
      </c>
      <c r="Y843" s="204"/>
    </row>
    <row r="844" spans="1:25" ht="21" customHeight="1">
      <c r="A844" s="12" t="str">
        <f>+A843</f>
        <v>LONGO S.A.S</v>
      </c>
      <c r="B844" s="222" t="s">
        <v>1208</v>
      </c>
      <c r="C844" s="223">
        <v>18381</v>
      </c>
      <c r="D844" s="224">
        <v>1</v>
      </c>
      <c r="E844" s="225">
        <v>46002.354155092595</v>
      </c>
      <c r="F844" s="225">
        <v>46017.353912037041</v>
      </c>
      <c r="G844" s="226">
        <v>19</v>
      </c>
      <c r="H844" s="226">
        <v>223500</v>
      </c>
      <c r="I844" s="226">
        <v>223500</v>
      </c>
      <c r="J844" s="226">
        <v>0</v>
      </c>
      <c r="K844" s="226">
        <v>0</v>
      </c>
      <c r="L844" s="226">
        <v>0</v>
      </c>
      <c r="M844" s="226">
        <v>223500</v>
      </c>
      <c r="N844" s="226">
        <v>0</v>
      </c>
      <c r="O844" s="226">
        <v>0</v>
      </c>
      <c r="P844" s="191">
        <f>SUM(Cartera[[#This Row],[1_a_8]:[&gt;30]])</f>
        <v>223500</v>
      </c>
      <c r="Q844" s="191">
        <f>+Cartera[[#This Row],[9_a_15]]+Cartera[[#This Row],[16_a_22]]+Cartera[[#This Row],[23_a_30]]</f>
        <v>223500</v>
      </c>
      <c r="R844" s="191">
        <f>IF(Cartera[[#This Row],[Dias]]&gt;8,Cartera[[#This Row],[Total vencido]],0)</f>
        <v>223500</v>
      </c>
      <c r="S844" s="191">
        <f>IF(Cartera[[#This Row],[Mas de 9]]&gt;0,Cartera[[#This Row],[Dias]],0)</f>
        <v>19</v>
      </c>
      <c r="T844" s="191">
        <f>IF(Cartera[[#This Row],[Dias]]&gt;99,Cartera[[#This Row],[Total vencido]],0)</f>
        <v>0</v>
      </c>
      <c r="U844" s="191">
        <f>IF(Cartera[[#This Row],[Mas de 100]]&gt;0,Cartera[[#This Row],[Dias]],0)</f>
        <v>0</v>
      </c>
      <c r="V844" s="191">
        <f>Cartera[[#This Row],[Vencimiento]]-Cartera[[#This Row],[Emision]]</f>
        <v>14.999756944445835</v>
      </c>
      <c r="W84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4" s="204" t="str">
        <f>_xlfn.XLOOKUP(Cartera[[#This Row],[Nombre tercero]],Vendedor[Nombre],Vendedor[Vendedor],"",0,-1)</f>
        <v>JORGE PARDO</v>
      </c>
      <c r="Y844" s="204"/>
    </row>
    <row r="845" spans="1:25" ht="21" customHeight="1">
      <c r="A845" s="12" t="str">
        <f>+A844</f>
        <v>LONGO S.A.S</v>
      </c>
      <c r="B845" s="222" t="s">
        <v>1208</v>
      </c>
      <c r="C845" s="223">
        <v>18633</v>
      </c>
      <c r="D845" s="224">
        <v>1</v>
      </c>
      <c r="E845" s="225">
        <v>46009.273043981484</v>
      </c>
      <c r="F845" s="225">
        <v>46024.272291666668</v>
      </c>
      <c r="G845" s="226">
        <v>12</v>
      </c>
      <c r="H845" s="226">
        <v>2332400</v>
      </c>
      <c r="I845" s="226">
        <v>2332400</v>
      </c>
      <c r="J845" s="226">
        <v>0</v>
      </c>
      <c r="K845" s="226">
        <v>0</v>
      </c>
      <c r="L845" s="226">
        <v>2332400</v>
      </c>
      <c r="M845" s="226">
        <v>0</v>
      </c>
      <c r="N845" s="226">
        <v>0</v>
      </c>
      <c r="O845" s="226">
        <v>0</v>
      </c>
      <c r="P845" s="191">
        <f>SUM(Cartera[[#This Row],[1_a_8]:[&gt;30]])</f>
        <v>2332400</v>
      </c>
      <c r="Q845" s="191">
        <f>+Cartera[[#This Row],[9_a_15]]+Cartera[[#This Row],[16_a_22]]+Cartera[[#This Row],[23_a_30]]</f>
        <v>2332400</v>
      </c>
      <c r="R845" s="191">
        <f>IF(Cartera[[#This Row],[Dias]]&gt;8,Cartera[[#This Row],[Total vencido]],0)</f>
        <v>2332400</v>
      </c>
      <c r="S845" s="191">
        <f>IF(Cartera[[#This Row],[Mas de 9]]&gt;0,Cartera[[#This Row],[Dias]],0)</f>
        <v>12</v>
      </c>
      <c r="T845" s="191">
        <f>IF(Cartera[[#This Row],[Dias]]&gt;99,Cartera[[#This Row],[Total vencido]],0)</f>
        <v>0</v>
      </c>
      <c r="U845" s="191">
        <f>IF(Cartera[[#This Row],[Mas de 100]]&gt;0,Cartera[[#This Row],[Dias]],0)</f>
        <v>0</v>
      </c>
      <c r="V845" s="191">
        <f>Cartera[[#This Row],[Vencimiento]]-Cartera[[#This Row],[Emision]]</f>
        <v>14.999247685183946</v>
      </c>
      <c r="W84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5" s="204" t="str">
        <f>_xlfn.XLOOKUP(Cartera[[#This Row],[Nombre tercero]],Vendedor[Nombre],Vendedor[Vendedor],"",0,-1)</f>
        <v>JORGE PARDO</v>
      </c>
      <c r="Y845" s="204"/>
    </row>
    <row r="846" spans="1:25" ht="21" customHeight="1">
      <c r="A846" s="12" t="str">
        <f>+A845</f>
        <v>LONGO S.A.S</v>
      </c>
      <c r="B846" s="222" t="s">
        <v>1208</v>
      </c>
      <c r="C846" s="223">
        <v>18944</v>
      </c>
      <c r="D846" s="224">
        <v>1</v>
      </c>
      <c r="E846" s="225">
        <v>46018.522685185184</v>
      </c>
      <c r="F846" s="225">
        <v>46033.522534722222</v>
      </c>
      <c r="G846" s="226">
        <v>3</v>
      </c>
      <c r="H846" s="226">
        <v>1513800</v>
      </c>
      <c r="I846" s="226">
        <v>1513800</v>
      </c>
      <c r="J846" s="226">
        <v>0</v>
      </c>
      <c r="K846" s="226">
        <v>1513800</v>
      </c>
      <c r="L846" s="226">
        <v>0</v>
      </c>
      <c r="M846" s="226">
        <v>0</v>
      </c>
      <c r="N846" s="226">
        <v>0</v>
      </c>
      <c r="O846" s="226">
        <v>0</v>
      </c>
      <c r="P846" s="191">
        <f>SUM(Cartera[[#This Row],[1_a_8]:[&gt;30]])</f>
        <v>1513800</v>
      </c>
      <c r="Q846" s="191">
        <f>+Cartera[[#This Row],[9_a_15]]+Cartera[[#This Row],[16_a_22]]+Cartera[[#This Row],[23_a_30]]</f>
        <v>0</v>
      </c>
      <c r="R846" s="191">
        <f>IF(Cartera[[#This Row],[Dias]]&gt;8,Cartera[[#This Row],[Total vencido]],0)</f>
        <v>0</v>
      </c>
      <c r="S846" s="191">
        <f>IF(Cartera[[#This Row],[Mas de 9]]&gt;0,Cartera[[#This Row],[Dias]],0)</f>
        <v>0</v>
      </c>
      <c r="T846" s="191">
        <f>IF(Cartera[[#This Row],[Dias]]&gt;99,Cartera[[#This Row],[Total vencido]],0)</f>
        <v>0</v>
      </c>
      <c r="U846" s="191">
        <f>IF(Cartera[[#This Row],[Mas de 100]]&gt;0,Cartera[[#This Row],[Dias]],0)</f>
        <v>0</v>
      </c>
      <c r="V846" s="191">
        <f>Cartera[[#This Row],[Vencimiento]]-Cartera[[#This Row],[Emision]]</f>
        <v>14.999849537038244</v>
      </c>
      <c r="W84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6" s="204" t="str">
        <f>_xlfn.XLOOKUP(Cartera[[#This Row],[Nombre tercero]],Vendedor[Nombre],Vendedor[Vendedor],"",0,-1)</f>
        <v>JORGE PARDO</v>
      </c>
      <c r="Y846" s="204"/>
    </row>
    <row r="847" spans="1:25" ht="21" customHeight="1">
      <c r="A847" s="12" t="s">
        <v>1273</v>
      </c>
      <c r="B847" s="199" t="s">
        <v>1208</v>
      </c>
      <c r="C847" s="200">
        <v>18195</v>
      </c>
      <c r="D847" s="54">
        <v>4</v>
      </c>
      <c r="E847" s="202">
        <v>45996.321886574071</v>
      </c>
      <c r="F847" s="202">
        <v>46026.321666666663</v>
      </c>
      <c r="G847" s="203">
        <v>10</v>
      </c>
      <c r="H847" s="203">
        <v>2196600</v>
      </c>
      <c r="I847" s="203">
        <v>2196600</v>
      </c>
      <c r="J847" s="203">
        <v>0</v>
      </c>
      <c r="K847" s="203">
        <v>0</v>
      </c>
      <c r="L847" s="203">
        <v>2196600</v>
      </c>
      <c r="M847" s="203">
        <v>0</v>
      </c>
      <c r="N847" s="203">
        <v>0</v>
      </c>
      <c r="O847" s="203">
        <v>0</v>
      </c>
      <c r="P847" s="191">
        <f>SUM(Cartera[[#This Row],[1_a_8]:[&gt;30]])</f>
        <v>2196600</v>
      </c>
      <c r="Q847" s="191">
        <f>+Cartera[[#This Row],[9_a_15]]+Cartera[[#This Row],[16_a_22]]+Cartera[[#This Row],[23_a_30]]</f>
        <v>2196600</v>
      </c>
      <c r="R847" s="191">
        <f>IF(Cartera[[#This Row],[Dias]]&gt;8,Cartera[[#This Row],[Total vencido]],0)</f>
        <v>2196600</v>
      </c>
      <c r="S847" s="191">
        <f>IF(Cartera[[#This Row],[Mas de 9]]&gt;0,Cartera[[#This Row],[Dias]],0)</f>
        <v>10</v>
      </c>
      <c r="T847" s="191">
        <f>IF(Cartera[[#This Row],[Dias]]&gt;99,Cartera[[#This Row],[Total vencido]],0)</f>
        <v>0</v>
      </c>
      <c r="U847" s="191">
        <f>IF(Cartera[[#This Row],[Mas de 100]]&gt;0,Cartera[[#This Row],[Dias]],0)</f>
        <v>0</v>
      </c>
      <c r="V847" s="191">
        <f>Cartera[[#This Row],[Vencimiento]]-Cartera[[#This Row],[Emision]]</f>
        <v>29.999780092592118</v>
      </c>
      <c r="W84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7" s="204" t="str">
        <f>_xlfn.XLOOKUP(Cartera[[#This Row],[Nombre tercero]],Vendedor[Nombre],Vendedor[Vendedor],"",0,-1)</f>
        <v>JORGE PARDO</v>
      </c>
      <c r="Y847" s="204"/>
    </row>
    <row r="848" spans="1:25" ht="21" customHeight="1">
      <c r="A848" s="12" t="str">
        <f t="shared" ref="A848:A854" si="38">+A847</f>
        <v>LOS HORNITOS PASTELERIA Y PANADERIA SAS</v>
      </c>
      <c r="B848" s="199" t="s">
        <v>1208</v>
      </c>
      <c r="C848" s="200">
        <v>18256</v>
      </c>
      <c r="D848" s="54">
        <v>4</v>
      </c>
      <c r="E848" s="202">
        <v>45997.550162037034</v>
      </c>
      <c r="F848" s="202">
        <v>46027.549861111111</v>
      </c>
      <c r="G848" s="203">
        <v>9</v>
      </c>
      <c r="H848" s="203">
        <v>7098000</v>
      </c>
      <c r="I848" s="203">
        <v>7080000</v>
      </c>
      <c r="J848" s="203">
        <v>0</v>
      </c>
      <c r="K848" s="203">
        <v>0</v>
      </c>
      <c r="L848" s="203">
        <v>7080000</v>
      </c>
      <c r="M848" s="203">
        <v>0</v>
      </c>
      <c r="N848" s="203">
        <v>0</v>
      </c>
      <c r="O848" s="203">
        <v>0</v>
      </c>
      <c r="P848" s="191">
        <f>SUM(Cartera[[#This Row],[1_a_8]:[&gt;30]])</f>
        <v>7080000</v>
      </c>
      <c r="Q848" s="191">
        <f>+Cartera[[#This Row],[9_a_15]]+Cartera[[#This Row],[16_a_22]]+Cartera[[#This Row],[23_a_30]]</f>
        <v>7080000</v>
      </c>
      <c r="R848" s="191">
        <f>IF(Cartera[[#This Row],[Dias]]&gt;8,Cartera[[#This Row],[Total vencido]],0)</f>
        <v>7080000</v>
      </c>
      <c r="S848" s="191">
        <f>IF(Cartera[[#This Row],[Mas de 9]]&gt;0,Cartera[[#This Row],[Dias]],0)</f>
        <v>9</v>
      </c>
      <c r="T848" s="191">
        <f>IF(Cartera[[#This Row],[Dias]]&gt;99,Cartera[[#This Row],[Total vencido]],0)</f>
        <v>0</v>
      </c>
      <c r="U848" s="191">
        <f>IF(Cartera[[#This Row],[Mas de 100]]&gt;0,Cartera[[#This Row],[Dias]],0)</f>
        <v>0</v>
      </c>
      <c r="V848" s="191">
        <f>Cartera[[#This Row],[Vencimiento]]-Cartera[[#This Row],[Emision]]</f>
        <v>29.999699074076489</v>
      </c>
      <c r="W84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8" s="204" t="str">
        <f>_xlfn.XLOOKUP(Cartera[[#This Row],[Nombre tercero]],Vendedor[Nombre],Vendedor[Vendedor],"",0,-1)</f>
        <v>JORGE PARDO</v>
      </c>
      <c r="Y848" s="204"/>
    </row>
    <row r="849" spans="1:25" ht="21" customHeight="1">
      <c r="A849" s="12" t="str">
        <f t="shared" si="38"/>
        <v>LOS HORNITOS PASTELERIA Y PANADERIA SAS</v>
      </c>
      <c r="B849" s="199" t="s">
        <v>1208</v>
      </c>
      <c r="C849" s="200">
        <v>18335</v>
      </c>
      <c r="D849" s="54">
        <v>4</v>
      </c>
      <c r="E849" s="198">
        <v>46001.462326388886</v>
      </c>
      <c r="F849" s="198">
        <v>46031.462187500001</v>
      </c>
      <c r="G849" s="54">
        <v>5</v>
      </c>
      <c r="H849" s="54">
        <v>1562000</v>
      </c>
      <c r="I849" s="54">
        <v>1562000</v>
      </c>
      <c r="J849" s="54">
        <v>0</v>
      </c>
      <c r="K849" s="54">
        <v>1562000</v>
      </c>
      <c r="L849" s="54">
        <v>0</v>
      </c>
      <c r="M849" s="54">
        <v>0</v>
      </c>
      <c r="N849" s="54">
        <v>0</v>
      </c>
      <c r="O849" s="54">
        <v>0</v>
      </c>
      <c r="P849" s="30">
        <f>SUM(Cartera[[#This Row],[1_a_8]:[&gt;30]])</f>
        <v>1562000</v>
      </c>
      <c r="Q849" s="30">
        <f>+Cartera[[#This Row],[9_a_15]]+Cartera[[#This Row],[16_a_22]]+Cartera[[#This Row],[23_a_30]]</f>
        <v>0</v>
      </c>
      <c r="R849" s="30">
        <f>IF(Cartera[[#This Row],[Dias]]&gt;8,Cartera[[#This Row],[Total vencido]],0)</f>
        <v>0</v>
      </c>
      <c r="S849" s="30">
        <f>IF(Cartera[[#This Row],[Mas de 9]]&gt;0,Cartera[[#This Row],[Dias]],0)</f>
        <v>0</v>
      </c>
      <c r="T849" s="30">
        <f>IF(Cartera[[#This Row],[Dias]]&gt;99,Cartera[[#This Row],[Total vencido]],0)</f>
        <v>0</v>
      </c>
      <c r="U849" s="30">
        <f>IF(Cartera[[#This Row],[Mas de 100]]&gt;0,Cartera[[#This Row],[Dias]],0)</f>
        <v>0</v>
      </c>
      <c r="V849" s="30">
        <f>Cartera[[#This Row],[Vencimiento]]-Cartera[[#This Row],[Emision]]</f>
        <v>29.999861111115024</v>
      </c>
      <c r="W84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9" s="205" t="str">
        <f>_xlfn.XLOOKUP(Cartera[[#This Row],[Nombre tercero]],Vendedor[Nombre],Vendedor[Vendedor],"",0,-1)</f>
        <v>JORGE PARDO</v>
      </c>
      <c r="Y849" s="204"/>
    </row>
    <row r="850" spans="1:25" ht="21" customHeight="1">
      <c r="A850" s="12" t="str">
        <f t="shared" si="38"/>
        <v>LOS HORNITOS PASTELERIA Y PANADERIA SAS</v>
      </c>
      <c r="B850" s="199" t="s">
        <v>1208</v>
      </c>
      <c r="C850" s="200">
        <v>18506</v>
      </c>
      <c r="D850" s="54">
        <v>4</v>
      </c>
      <c r="E850" s="198">
        <v>46006.2034375</v>
      </c>
      <c r="F850" s="198">
        <v>46036.203136574077</v>
      </c>
      <c r="G850" s="54">
        <v>0</v>
      </c>
      <c r="H850" s="54">
        <v>3084700</v>
      </c>
      <c r="I850" s="54">
        <v>3082600</v>
      </c>
      <c r="J850" s="54">
        <v>3082600</v>
      </c>
      <c r="K850" s="54">
        <v>0</v>
      </c>
      <c r="L850" s="54">
        <v>0</v>
      </c>
      <c r="M850" s="54">
        <v>0</v>
      </c>
      <c r="N850" s="54">
        <v>0</v>
      </c>
      <c r="O850" s="54">
        <v>0</v>
      </c>
      <c r="P850" s="30">
        <f>SUM(Cartera[[#This Row],[1_a_8]:[&gt;30]])</f>
        <v>0</v>
      </c>
      <c r="Q850" s="30">
        <f>+Cartera[[#This Row],[9_a_15]]+Cartera[[#This Row],[16_a_22]]+Cartera[[#This Row],[23_a_30]]</f>
        <v>0</v>
      </c>
      <c r="R850" s="30">
        <f>IF(Cartera[[#This Row],[Dias]]&gt;8,Cartera[[#This Row],[Total vencido]],0)</f>
        <v>0</v>
      </c>
      <c r="S850" s="30">
        <f>IF(Cartera[[#This Row],[Mas de 9]]&gt;0,Cartera[[#This Row],[Dias]],0)</f>
        <v>0</v>
      </c>
      <c r="T850" s="30">
        <f>IF(Cartera[[#This Row],[Dias]]&gt;99,Cartera[[#This Row],[Total vencido]],0)</f>
        <v>0</v>
      </c>
      <c r="U850" s="30">
        <f>IF(Cartera[[#This Row],[Mas de 100]]&gt;0,Cartera[[#This Row],[Dias]],0)</f>
        <v>0</v>
      </c>
      <c r="V850" s="30">
        <f>Cartera[[#This Row],[Vencimiento]]-Cartera[[#This Row],[Emision]]</f>
        <v>29.999699074076489</v>
      </c>
      <c r="W85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0" s="205" t="str">
        <f>_xlfn.XLOOKUP(Cartera[[#This Row],[Nombre tercero]],Vendedor[Nombre],Vendedor[Vendedor],"",0,-1)</f>
        <v>JORGE PARDO</v>
      </c>
      <c r="Y850" s="204"/>
    </row>
    <row r="851" spans="1:25" ht="21" customHeight="1">
      <c r="A851" s="12" t="str">
        <f t="shared" si="38"/>
        <v>LOS HORNITOS PASTELERIA Y PANADERIA SAS</v>
      </c>
      <c r="B851" s="199" t="s">
        <v>1208</v>
      </c>
      <c r="C851" s="200">
        <v>18681</v>
      </c>
      <c r="D851" s="54">
        <v>4</v>
      </c>
      <c r="E851" s="198">
        <v>46010.265914351854</v>
      </c>
      <c r="F851" s="198">
        <v>46040.258287037039</v>
      </c>
      <c r="G851" s="54">
        <v>-4</v>
      </c>
      <c r="H851" s="54">
        <v>7015000</v>
      </c>
      <c r="I851" s="54">
        <v>7015000</v>
      </c>
      <c r="J851" s="54">
        <v>7015000</v>
      </c>
      <c r="K851" s="54">
        <v>0</v>
      </c>
      <c r="L851" s="54">
        <v>0</v>
      </c>
      <c r="M851" s="54">
        <v>0</v>
      </c>
      <c r="N851" s="54">
        <v>0</v>
      </c>
      <c r="O851" s="54">
        <v>0</v>
      </c>
      <c r="P851" s="30">
        <f>SUM(Cartera[[#This Row],[1_a_8]:[&gt;30]])</f>
        <v>0</v>
      </c>
      <c r="Q851" s="30">
        <f>+Cartera[[#This Row],[9_a_15]]+Cartera[[#This Row],[16_a_22]]+Cartera[[#This Row],[23_a_30]]</f>
        <v>0</v>
      </c>
      <c r="R851" s="30">
        <f>IF(Cartera[[#This Row],[Dias]]&gt;8,Cartera[[#This Row],[Total vencido]],0)</f>
        <v>0</v>
      </c>
      <c r="S851" s="30">
        <f>IF(Cartera[[#This Row],[Mas de 9]]&gt;0,Cartera[[#This Row],[Dias]],0)</f>
        <v>0</v>
      </c>
      <c r="T851" s="30">
        <f>IF(Cartera[[#This Row],[Dias]]&gt;99,Cartera[[#This Row],[Total vencido]],0)</f>
        <v>0</v>
      </c>
      <c r="U851" s="30">
        <f>IF(Cartera[[#This Row],[Mas de 100]]&gt;0,Cartera[[#This Row],[Dias]],0)</f>
        <v>0</v>
      </c>
      <c r="V851" s="30">
        <f>Cartera[[#This Row],[Vencimiento]]-Cartera[[#This Row],[Emision]]</f>
        <v>29.992372685184819</v>
      </c>
      <c r="W85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1" s="205" t="str">
        <f>_xlfn.XLOOKUP(Cartera[[#This Row],[Nombre tercero]],Vendedor[Nombre],Vendedor[Vendedor],"",0,-1)</f>
        <v>JORGE PARDO</v>
      </c>
      <c r="Y851" s="204"/>
    </row>
    <row r="852" spans="1:25" ht="21" customHeight="1">
      <c r="A852" s="12" t="str">
        <f t="shared" si="38"/>
        <v>LOS HORNITOS PASTELERIA Y PANADERIA SAS</v>
      </c>
      <c r="B852" s="199" t="s">
        <v>1208</v>
      </c>
      <c r="C852" s="200">
        <v>18726</v>
      </c>
      <c r="D852" s="54">
        <v>4</v>
      </c>
      <c r="E852" s="198">
        <v>46011.254108796296</v>
      </c>
      <c r="F852" s="198">
        <v>46041.245532407411</v>
      </c>
      <c r="G852" s="54">
        <v>-5</v>
      </c>
      <c r="H852" s="54">
        <v>8328400</v>
      </c>
      <c r="I852" s="54">
        <v>8315200</v>
      </c>
      <c r="J852" s="54">
        <v>8315200</v>
      </c>
      <c r="K852" s="54">
        <v>0</v>
      </c>
      <c r="L852" s="54">
        <v>0</v>
      </c>
      <c r="M852" s="54">
        <v>0</v>
      </c>
      <c r="N852" s="54">
        <v>0</v>
      </c>
      <c r="O852" s="54">
        <v>0</v>
      </c>
      <c r="P852" s="30">
        <f>SUM(Cartera[[#This Row],[1_a_8]:[&gt;30]])</f>
        <v>0</v>
      </c>
      <c r="Q852" s="30">
        <f>+Cartera[[#This Row],[9_a_15]]+Cartera[[#This Row],[16_a_22]]+Cartera[[#This Row],[23_a_30]]</f>
        <v>0</v>
      </c>
      <c r="R852" s="30">
        <f>IF(Cartera[[#This Row],[Dias]]&gt;8,Cartera[[#This Row],[Total vencido]],0)</f>
        <v>0</v>
      </c>
      <c r="S852" s="30">
        <f>IF(Cartera[[#This Row],[Mas de 9]]&gt;0,Cartera[[#This Row],[Dias]],0)</f>
        <v>0</v>
      </c>
      <c r="T852" s="30">
        <f>IF(Cartera[[#This Row],[Dias]]&gt;99,Cartera[[#This Row],[Total vencido]],0)</f>
        <v>0</v>
      </c>
      <c r="U852" s="30">
        <f>IF(Cartera[[#This Row],[Mas de 100]]&gt;0,Cartera[[#This Row],[Dias]],0)</f>
        <v>0</v>
      </c>
      <c r="V852" s="30">
        <f>Cartera[[#This Row],[Vencimiento]]-Cartera[[#This Row],[Emision]]</f>
        <v>29.991423611114442</v>
      </c>
      <c r="W85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2" s="205" t="str">
        <f>_xlfn.XLOOKUP(Cartera[[#This Row],[Nombre tercero]],Vendedor[Nombre],Vendedor[Vendedor],"",0,-1)</f>
        <v>JORGE PARDO</v>
      </c>
      <c r="Y852" s="204"/>
    </row>
    <row r="853" spans="1:25" ht="21" customHeight="1">
      <c r="A853" s="12" t="str">
        <f t="shared" si="38"/>
        <v>LOS HORNITOS PASTELERIA Y PANADERIA SAS</v>
      </c>
      <c r="B853" s="222" t="s">
        <v>1208</v>
      </c>
      <c r="C853" s="223">
        <v>18880</v>
      </c>
      <c r="D853" s="224">
        <v>4</v>
      </c>
      <c r="E853" s="225">
        <v>46015.469340277778</v>
      </c>
      <c r="F853" s="225">
        <v>46045.469201388885</v>
      </c>
      <c r="G853" s="226">
        <v>-9</v>
      </c>
      <c r="H853" s="226">
        <v>1628000</v>
      </c>
      <c r="I853" s="226">
        <v>1628000</v>
      </c>
      <c r="J853" s="226">
        <v>1628000</v>
      </c>
      <c r="K853" s="226">
        <v>0</v>
      </c>
      <c r="L853" s="226">
        <v>0</v>
      </c>
      <c r="M853" s="226">
        <v>0</v>
      </c>
      <c r="N853" s="226">
        <v>0</v>
      </c>
      <c r="O853" s="226">
        <v>0</v>
      </c>
      <c r="P853" s="191">
        <f>SUM(Cartera[[#This Row],[1_a_8]:[&gt;30]])</f>
        <v>0</v>
      </c>
      <c r="Q853" s="191">
        <f>+Cartera[[#This Row],[9_a_15]]+Cartera[[#This Row],[16_a_22]]+Cartera[[#This Row],[23_a_30]]</f>
        <v>0</v>
      </c>
      <c r="R853" s="191">
        <f>IF(Cartera[[#This Row],[Dias]]&gt;8,Cartera[[#This Row],[Total vencido]],0)</f>
        <v>0</v>
      </c>
      <c r="S853" s="191">
        <f>IF(Cartera[[#This Row],[Mas de 9]]&gt;0,Cartera[[#This Row],[Dias]],0)</f>
        <v>0</v>
      </c>
      <c r="T853" s="191">
        <f>IF(Cartera[[#This Row],[Dias]]&gt;99,Cartera[[#This Row],[Total vencido]],0)</f>
        <v>0</v>
      </c>
      <c r="U853" s="191">
        <f>IF(Cartera[[#This Row],[Mas de 100]]&gt;0,Cartera[[#This Row],[Dias]],0)</f>
        <v>0</v>
      </c>
      <c r="V853" s="191">
        <f>Cartera[[#This Row],[Vencimiento]]-Cartera[[#This Row],[Emision]]</f>
        <v>29.999861111107748</v>
      </c>
      <c r="W85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3" s="204" t="str">
        <f>_xlfn.XLOOKUP(Cartera[[#This Row],[Nombre tercero]],Vendedor[Nombre],Vendedor[Vendedor],"",0,-1)</f>
        <v>JORGE PARDO</v>
      </c>
      <c r="Y853" s="204"/>
    </row>
    <row r="854" spans="1:25" ht="21" customHeight="1">
      <c r="A854" s="12" t="str">
        <f t="shared" si="38"/>
        <v>LOS HORNITOS PASTELERIA Y PANADERIA SAS</v>
      </c>
      <c r="B854" s="222" t="s">
        <v>1208</v>
      </c>
      <c r="C854" s="223">
        <v>19011</v>
      </c>
      <c r="D854" s="224">
        <v>4</v>
      </c>
      <c r="E854" s="225">
        <v>46021.329641203702</v>
      </c>
      <c r="F854" s="225">
        <v>46051.329398148147</v>
      </c>
      <c r="G854" s="226">
        <v>-15</v>
      </c>
      <c r="H854" s="226">
        <v>8190000</v>
      </c>
      <c r="I854" s="226">
        <v>8190000</v>
      </c>
      <c r="J854" s="226">
        <v>8190000</v>
      </c>
      <c r="K854" s="226">
        <v>0</v>
      </c>
      <c r="L854" s="226">
        <v>0</v>
      </c>
      <c r="M854" s="226">
        <v>0</v>
      </c>
      <c r="N854" s="226">
        <v>0</v>
      </c>
      <c r="O854" s="226">
        <v>0</v>
      </c>
      <c r="P854" s="191">
        <f>SUM(Cartera[[#This Row],[1_a_8]:[&gt;30]])</f>
        <v>0</v>
      </c>
      <c r="Q854" s="191">
        <f>+Cartera[[#This Row],[9_a_15]]+Cartera[[#This Row],[16_a_22]]+Cartera[[#This Row],[23_a_30]]</f>
        <v>0</v>
      </c>
      <c r="R854" s="191">
        <f>IF(Cartera[[#This Row],[Dias]]&gt;8,Cartera[[#This Row],[Total vencido]],0)</f>
        <v>0</v>
      </c>
      <c r="S854" s="191">
        <f>IF(Cartera[[#This Row],[Mas de 9]]&gt;0,Cartera[[#This Row],[Dias]],0)</f>
        <v>0</v>
      </c>
      <c r="T854" s="191">
        <f>IF(Cartera[[#This Row],[Dias]]&gt;99,Cartera[[#This Row],[Total vencido]],0)</f>
        <v>0</v>
      </c>
      <c r="U854" s="191">
        <f>IF(Cartera[[#This Row],[Mas de 100]]&gt;0,Cartera[[#This Row],[Dias]],0)</f>
        <v>0</v>
      </c>
      <c r="V854" s="191">
        <f>Cartera[[#This Row],[Vencimiento]]-Cartera[[#This Row],[Emision]]</f>
        <v>29.999756944445835</v>
      </c>
      <c r="W85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4" s="204" t="str">
        <f>_xlfn.XLOOKUP(Cartera[[#This Row],[Nombre tercero]],Vendedor[Nombre],Vendedor[Vendedor],"",0,-1)</f>
        <v>JORGE PARDO</v>
      </c>
      <c r="Y854" s="204"/>
    </row>
    <row r="855" spans="1:25" ht="21" customHeight="1">
      <c r="A855" s="221" t="s">
        <v>183</v>
      </c>
      <c r="B855" s="222" t="s">
        <v>1210</v>
      </c>
      <c r="C855" s="223">
        <v>21080</v>
      </c>
      <c r="D855" s="224">
        <v>0</v>
      </c>
      <c r="E855" s="225">
        <v>45913.285185185188</v>
      </c>
      <c r="F855" s="225">
        <v>45921.284942129627</v>
      </c>
      <c r="G855" s="226">
        <v>115</v>
      </c>
      <c r="H855" s="226">
        <v>5094000</v>
      </c>
      <c r="I855" s="226">
        <v>4030439</v>
      </c>
      <c r="J855" s="226">
        <v>0</v>
      </c>
      <c r="K855" s="226">
        <v>0</v>
      </c>
      <c r="L855" s="226">
        <v>0</v>
      </c>
      <c r="M855" s="226">
        <v>0</v>
      </c>
      <c r="N855" s="226">
        <v>0</v>
      </c>
      <c r="O855" s="226">
        <v>4030439</v>
      </c>
      <c r="P855" s="191">
        <f>SUM(Cartera[[#This Row],[1_a_8]:[&gt;30]])</f>
        <v>4030439</v>
      </c>
      <c r="Q855" s="191">
        <f>+Cartera[[#This Row],[9_a_15]]+Cartera[[#This Row],[16_a_22]]+Cartera[[#This Row],[23_a_30]]</f>
        <v>0</v>
      </c>
      <c r="R855" s="191">
        <f>IF(Cartera[[#This Row],[Dias]]&gt;8,Cartera[[#This Row],[Total vencido]],0)</f>
        <v>4030439</v>
      </c>
      <c r="S855" s="191">
        <f>IF(Cartera[[#This Row],[Mas de 9]]&gt;0,Cartera[[#This Row],[Dias]],0)</f>
        <v>115</v>
      </c>
      <c r="T855" s="191">
        <f>IF(Cartera[[#This Row],[Dias]]&gt;99,Cartera[[#This Row],[Total vencido]],0)</f>
        <v>4030439</v>
      </c>
      <c r="U855" s="191">
        <f>IF(Cartera[[#This Row],[Mas de 100]]&gt;0,Cartera[[#This Row],[Dias]],0)</f>
        <v>115</v>
      </c>
      <c r="V855" s="191">
        <f>Cartera[[#This Row],[Vencimiento]]-Cartera[[#This Row],[Emision]]</f>
        <v>7.999756944438559</v>
      </c>
      <c r="W85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5" s="204" t="str">
        <f>_xlfn.XLOOKUP(Cartera[[#This Row],[Nombre tercero]],Vendedor[Nombre],Vendedor[Vendedor],"",0,-1)</f>
        <v>ANGELA SILVESTRE</v>
      </c>
      <c r="Y855" s="204"/>
    </row>
    <row r="856" spans="1:25" ht="21" customHeight="1">
      <c r="A856" s="12" t="str">
        <f>+A855</f>
        <v>LOVE CHICHARRON S.A.S</v>
      </c>
      <c r="B856" s="222" t="s">
        <v>1210</v>
      </c>
      <c r="C856" s="223">
        <v>21085</v>
      </c>
      <c r="D856" s="224">
        <v>0</v>
      </c>
      <c r="E856" s="225">
        <v>45913.356168981481</v>
      </c>
      <c r="F856" s="225">
        <v>45921.356168981481</v>
      </c>
      <c r="G856" s="226">
        <v>115</v>
      </c>
      <c r="H856" s="226">
        <v>180000</v>
      </c>
      <c r="I856" s="226">
        <v>180000</v>
      </c>
      <c r="J856" s="226">
        <v>0</v>
      </c>
      <c r="K856" s="226">
        <v>0</v>
      </c>
      <c r="L856" s="226">
        <v>0</v>
      </c>
      <c r="M856" s="226">
        <v>0</v>
      </c>
      <c r="N856" s="226">
        <v>0</v>
      </c>
      <c r="O856" s="226">
        <v>180000</v>
      </c>
      <c r="P856" s="191">
        <f>SUM(Cartera[[#This Row],[1_a_8]:[&gt;30]])</f>
        <v>180000</v>
      </c>
      <c r="Q856" s="191">
        <f>+Cartera[[#This Row],[9_a_15]]+Cartera[[#This Row],[16_a_22]]+Cartera[[#This Row],[23_a_30]]</f>
        <v>0</v>
      </c>
      <c r="R856" s="191">
        <f>IF(Cartera[[#This Row],[Dias]]&gt;8,Cartera[[#This Row],[Total vencido]],0)</f>
        <v>180000</v>
      </c>
      <c r="S856" s="191">
        <f>IF(Cartera[[#This Row],[Mas de 9]]&gt;0,Cartera[[#This Row],[Dias]],0)</f>
        <v>115</v>
      </c>
      <c r="T856" s="191">
        <f>IF(Cartera[[#This Row],[Dias]]&gt;99,Cartera[[#This Row],[Total vencido]],0)</f>
        <v>180000</v>
      </c>
      <c r="U856" s="191">
        <f>IF(Cartera[[#This Row],[Mas de 100]]&gt;0,Cartera[[#This Row],[Dias]],0)</f>
        <v>115</v>
      </c>
      <c r="V856" s="191">
        <f>Cartera[[#This Row],[Vencimiento]]-Cartera[[#This Row],[Emision]]</f>
        <v>8</v>
      </c>
      <c r="W85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6" s="204" t="str">
        <f>_xlfn.XLOOKUP(Cartera[[#This Row],[Nombre tercero]],Vendedor[Nombre],Vendedor[Vendedor],"",0,-1)</f>
        <v>ANGELA SILVESTRE</v>
      </c>
      <c r="Y856" s="204"/>
    </row>
    <row r="857" spans="1:25" ht="21" customHeight="1">
      <c r="A857" s="12" t="str">
        <f>+A856</f>
        <v>LOVE CHICHARRON S.A.S</v>
      </c>
      <c r="B857" s="222" t="s">
        <v>1210</v>
      </c>
      <c r="C857" s="223">
        <v>21108</v>
      </c>
      <c r="D857" s="224">
        <v>0</v>
      </c>
      <c r="E857" s="225">
        <v>45915.446886574071</v>
      </c>
      <c r="F857" s="225">
        <v>45923.446886574071</v>
      </c>
      <c r="G857" s="226">
        <v>113</v>
      </c>
      <c r="H857" s="226">
        <v>25500</v>
      </c>
      <c r="I857" s="226">
        <v>25500</v>
      </c>
      <c r="J857" s="226">
        <v>0</v>
      </c>
      <c r="K857" s="226">
        <v>0</v>
      </c>
      <c r="L857" s="226">
        <v>0</v>
      </c>
      <c r="M857" s="226">
        <v>0</v>
      </c>
      <c r="N857" s="226">
        <v>0</v>
      </c>
      <c r="O857" s="226">
        <v>25500</v>
      </c>
      <c r="P857" s="191">
        <f>SUM(Cartera[[#This Row],[1_a_8]:[&gt;30]])</f>
        <v>25500</v>
      </c>
      <c r="Q857" s="191">
        <f>+Cartera[[#This Row],[9_a_15]]+Cartera[[#This Row],[16_a_22]]+Cartera[[#This Row],[23_a_30]]</f>
        <v>0</v>
      </c>
      <c r="R857" s="191">
        <f>IF(Cartera[[#This Row],[Dias]]&gt;8,Cartera[[#This Row],[Total vencido]],0)</f>
        <v>25500</v>
      </c>
      <c r="S857" s="191">
        <f>IF(Cartera[[#This Row],[Mas de 9]]&gt;0,Cartera[[#This Row],[Dias]],0)</f>
        <v>113</v>
      </c>
      <c r="T857" s="191">
        <f>IF(Cartera[[#This Row],[Dias]]&gt;99,Cartera[[#This Row],[Total vencido]],0)</f>
        <v>25500</v>
      </c>
      <c r="U857" s="191">
        <f>IF(Cartera[[#This Row],[Mas de 100]]&gt;0,Cartera[[#This Row],[Dias]],0)</f>
        <v>113</v>
      </c>
      <c r="V857" s="191">
        <f>Cartera[[#This Row],[Vencimiento]]-Cartera[[#This Row],[Emision]]</f>
        <v>8</v>
      </c>
      <c r="W85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7" s="204" t="str">
        <f>_xlfn.XLOOKUP(Cartera[[#This Row],[Nombre tercero]],Vendedor[Nombre],Vendedor[Vendedor],"",0,-1)</f>
        <v>ANGELA SILVESTRE</v>
      </c>
      <c r="Y857" s="204"/>
    </row>
    <row r="858" spans="1:25" ht="21" customHeight="1">
      <c r="A858" s="12" t="s">
        <v>184</v>
      </c>
      <c r="B858" s="199" t="s">
        <v>1208</v>
      </c>
      <c r="C858" s="200">
        <v>17962</v>
      </c>
      <c r="D858" s="54">
        <v>7</v>
      </c>
      <c r="E858" s="202">
        <v>45989.520243055558</v>
      </c>
      <c r="F858" s="202">
        <v>45990.520243055558</v>
      </c>
      <c r="G858" s="203">
        <v>46</v>
      </c>
      <c r="H858" s="203">
        <v>38000</v>
      </c>
      <c r="I858" s="203">
        <v>38000</v>
      </c>
      <c r="J858" s="203">
        <v>0</v>
      </c>
      <c r="K858" s="203">
        <v>0</v>
      </c>
      <c r="L858" s="203">
        <v>0</v>
      </c>
      <c r="M858" s="203">
        <v>0</v>
      </c>
      <c r="N858" s="203">
        <v>0</v>
      </c>
      <c r="O858" s="203">
        <v>38000</v>
      </c>
      <c r="P858" s="191">
        <f>SUM(Cartera[[#This Row],[1_a_8]:[&gt;30]])</f>
        <v>38000</v>
      </c>
      <c r="Q858" s="191">
        <f>+Cartera[[#This Row],[9_a_15]]+Cartera[[#This Row],[16_a_22]]+Cartera[[#This Row],[23_a_30]]</f>
        <v>0</v>
      </c>
      <c r="R858" s="191">
        <f>IF(Cartera[[#This Row],[Dias]]&gt;8,Cartera[[#This Row],[Total vencido]],0)</f>
        <v>38000</v>
      </c>
      <c r="S858" s="191">
        <f>IF(Cartera[[#This Row],[Mas de 9]]&gt;0,Cartera[[#This Row],[Dias]],0)</f>
        <v>46</v>
      </c>
      <c r="T858" s="191">
        <f>IF(Cartera[[#This Row],[Dias]]&gt;99,Cartera[[#This Row],[Total vencido]],0)</f>
        <v>0</v>
      </c>
      <c r="U858" s="191">
        <f>IF(Cartera[[#This Row],[Mas de 100]]&gt;0,Cartera[[#This Row],[Dias]],0)</f>
        <v>0</v>
      </c>
      <c r="V858" s="191">
        <f>Cartera[[#This Row],[Vencimiento]]-Cartera[[#This Row],[Emision]]</f>
        <v>1</v>
      </c>
      <c r="W85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8" s="204" t="str">
        <f>_xlfn.XLOOKUP(Cartera[[#This Row],[Nombre tercero]],Vendedor[Nombre],Vendedor[Vendedor],"",0,-1)</f>
        <v>ANGELA SILVESTRE</v>
      </c>
      <c r="Y858" s="204"/>
    </row>
    <row r="859" spans="1:25" ht="21" customHeight="1">
      <c r="A859" s="12" t="str">
        <f>+A858</f>
        <v>LUIS ANTONIO TOVAR ARIAS</v>
      </c>
      <c r="B859" s="199" t="s">
        <v>1208</v>
      </c>
      <c r="C859" s="200">
        <v>19038</v>
      </c>
      <c r="D859" s="54">
        <v>7</v>
      </c>
      <c r="E859" s="198">
        <v>46022.676631944443</v>
      </c>
      <c r="F859" s="198">
        <v>46023.676631944443</v>
      </c>
      <c r="G859" s="54">
        <v>13</v>
      </c>
      <c r="H859" s="54">
        <v>154800</v>
      </c>
      <c r="I859" s="54">
        <v>154800</v>
      </c>
      <c r="J859" s="54">
        <v>0</v>
      </c>
      <c r="K859" s="54">
        <v>0</v>
      </c>
      <c r="L859" s="54">
        <v>154800</v>
      </c>
      <c r="M859" s="54">
        <v>0</v>
      </c>
      <c r="N859" s="54">
        <v>0</v>
      </c>
      <c r="O859" s="54">
        <v>0</v>
      </c>
      <c r="P859" s="30">
        <f>SUM(Cartera[[#This Row],[1_a_8]:[&gt;30]])</f>
        <v>154800</v>
      </c>
      <c r="Q859" s="22">
        <f>+Cartera[[#This Row],[9_a_15]]+Cartera[[#This Row],[16_a_22]]+Cartera[[#This Row],[23_a_30]]</f>
        <v>154800</v>
      </c>
      <c r="R859" s="22">
        <f>IF(Cartera[[#This Row],[Dias]]&gt;8,Cartera[[#This Row],[Total vencido]],0)</f>
        <v>154800</v>
      </c>
      <c r="S859" s="22">
        <f>IF(Cartera[[#This Row],[Mas de 9]]&gt;0,Cartera[[#This Row],[Dias]],0)</f>
        <v>13</v>
      </c>
      <c r="T859" s="30">
        <f>IF(Cartera[[#This Row],[Dias]]&gt;99,Cartera[[#This Row],[Total vencido]],0)</f>
        <v>0</v>
      </c>
      <c r="U859" s="30">
        <f>IF(Cartera[[#This Row],[Mas de 100]]&gt;0,Cartera[[#This Row],[Dias]],0)</f>
        <v>0</v>
      </c>
      <c r="V859" s="31">
        <f>Cartera[[#This Row],[Vencimiento]]-Cartera[[#This Row],[Emision]]</f>
        <v>1</v>
      </c>
      <c r="W85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9" s="205" t="str">
        <f>_xlfn.XLOOKUP(Cartera[[#This Row],[Nombre tercero]],Vendedor[Nombre],Vendedor[Vendedor],"",0,-1)</f>
        <v>ANGELA SILVESTRE</v>
      </c>
      <c r="Y859" s="204"/>
    </row>
    <row r="860" spans="1:25" ht="21" customHeight="1">
      <c r="A860" s="12" t="s">
        <v>95</v>
      </c>
      <c r="B860" s="199" t="s">
        <v>1208</v>
      </c>
      <c r="C860" s="200">
        <v>16502</v>
      </c>
      <c r="D860" s="54">
        <v>8</v>
      </c>
      <c r="E860" s="198">
        <v>45938.498819444445</v>
      </c>
      <c r="F860" s="198">
        <v>45939.497106481482</v>
      </c>
      <c r="G860" s="54">
        <v>97</v>
      </c>
      <c r="H860" s="54">
        <v>178200</v>
      </c>
      <c r="I860" s="54">
        <v>178200</v>
      </c>
      <c r="J860" s="54">
        <v>0</v>
      </c>
      <c r="K860" s="54">
        <v>0</v>
      </c>
      <c r="L860" s="54">
        <v>0</v>
      </c>
      <c r="M860" s="54">
        <v>0</v>
      </c>
      <c r="N860" s="54">
        <v>0</v>
      </c>
      <c r="O860" s="54">
        <v>178200</v>
      </c>
      <c r="P860" s="30">
        <f>SUM(Cartera[[#This Row],[1_a_8]:[&gt;30]])</f>
        <v>178200</v>
      </c>
      <c r="Q860" s="30">
        <f>+Cartera[[#This Row],[9_a_15]]+Cartera[[#This Row],[16_a_22]]+Cartera[[#This Row],[23_a_30]]</f>
        <v>0</v>
      </c>
      <c r="R860" s="30">
        <f>IF(Cartera[[#This Row],[Dias]]&gt;8,Cartera[[#This Row],[Total vencido]],0)</f>
        <v>178200</v>
      </c>
      <c r="S860" s="30">
        <f>IF(Cartera[[#This Row],[Mas de 9]]&gt;0,Cartera[[#This Row],[Dias]],0)</f>
        <v>97</v>
      </c>
      <c r="T860" s="30">
        <f>IF(Cartera[[#This Row],[Dias]]&gt;99,Cartera[[#This Row],[Total vencido]],0)</f>
        <v>0</v>
      </c>
      <c r="U860" s="30">
        <f>IF(Cartera[[#This Row],[Mas de 100]]&gt;0,Cartera[[#This Row],[Dias]],0)</f>
        <v>0</v>
      </c>
      <c r="V860" s="30">
        <f>Cartera[[#This Row],[Vencimiento]]-Cartera[[#This Row],[Emision]]</f>
        <v>0.99828703703678912</v>
      </c>
      <c r="W86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0" s="205" t="str">
        <f>_xlfn.XLOOKUP(Cartera[[#This Row],[Nombre tercero]],Vendedor[Nombre],Vendedor[Vendedor],"",0,-1)</f>
        <v>WILLIAM DARIO PADILLA</v>
      </c>
      <c r="Y860" s="204"/>
    </row>
    <row r="861" spans="1:25" ht="21" customHeight="1">
      <c r="A861" s="12" t="s">
        <v>185</v>
      </c>
      <c r="B861" s="199" t="s">
        <v>1257</v>
      </c>
      <c r="C861" s="200">
        <v>143</v>
      </c>
      <c r="D861" s="54">
        <v>0</v>
      </c>
      <c r="E861" s="202">
        <v>45918.752384259256</v>
      </c>
      <c r="F861" s="202">
        <v>45948.752384259256</v>
      </c>
      <c r="G861" s="203">
        <v>88</v>
      </c>
      <c r="H861" s="203">
        <v>3152000</v>
      </c>
      <c r="I861" s="203">
        <v>23647</v>
      </c>
      <c r="J861" s="203">
        <v>0</v>
      </c>
      <c r="K861" s="203">
        <v>0</v>
      </c>
      <c r="L861" s="203">
        <v>0</v>
      </c>
      <c r="M861" s="203">
        <v>0</v>
      </c>
      <c r="N861" s="203">
        <v>0</v>
      </c>
      <c r="O861" s="203">
        <v>23647</v>
      </c>
      <c r="P861" s="191">
        <f>SUM(Cartera[[#This Row],[1_a_8]:[&gt;30]])</f>
        <v>23647</v>
      </c>
      <c r="Q861" s="191">
        <f>+Cartera[[#This Row],[9_a_15]]+Cartera[[#This Row],[16_a_22]]+Cartera[[#This Row],[23_a_30]]</f>
        <v>0</v>
      </c>
      <c r="R861" s="191">
        <f>IF(Cartera[[#This Row],[Dias]]&gt;8,Cartera[[#This Row],[Total vencido]],0)</f>
        <v>23647</v>
      </c>
      <c r="S861" s="191">
        <f>IF(Cartera[[#This Row],[Mas de 9]]&gt;0,Cartera[[#This Row],[Dias]],0)</f>
        <v>88</v>
      </c>
      <c r="T861" s="191">
        <f>IF(Cartera[[#This Row],[Dias]]&gt;99,Cartera[[#This Row],[Total vencido]],0)</f>
        <v>0</v>
      </c>
      <c r="U861" s="191">
        <f>IF(Cartera[[#This Row],[Mas de 100]]&gt;0,Cartera[[#This Row],[Dias]],0)</f>
        <v>0</v>
      </c>
      <c r="V861" s="191">
        <f>Cartera[[#This Row],[Vencimiento]]-Cartera[[#This Row],[Emision]]</f>
        <v>30</v>
      </c>
      <c r="W86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1" s="204" t="str">
        <f>_xlfn.XLOOKUP(Cartera[[#This Row],[Nombre tercero]],Vendedor[Nombre],Vendedor[Vendedor],"",0,-1)</f>
        <v>ANGELA SILVESTRE</v>
      </c>
      <c r="Y861" s="204"/>
    </row>
    <row r="862" spans="1:25" ht="21" customHeight="1">
      <c r="A862" s="12" t="str">
        <f>+A861</f>
        <v>MANAKAO SAS</v>
      </c>
      <c r="B862" s="199" t="s">
        <v>1257</v>
      </c>
      <c r="C862" s="200">
        <v>149</v>
      </c>
      <c r="D862" s="54">
        <v>0</v>
      </c>
      <c r="E862" s="198">
        <v>45945.522361111114</v>
      </c>
      <c r="F862" s="198">
        <v>45975.522361111114</v>
      </c>
      <c r="G862" s="54">
        <v>61</v>
      </c>
      <c r="H862" s="54">
        <v>5875000</v>
      </c>
      <c r="I862" s="54">
        <v>5875000</v>
      </c>
      <c r="J862" s="54">
        <v>0</v>
      </c>
      <c r="K862" s="54">
        <v>0</v>
      </c>
      <c r="L862" s="54">
        <v>0</v>
      </c>
      <c r="M862" s="54">
        <v>0</v>
      </c>
      <c r="N862" s="54">
        <v>0</v>
      </c>
      <c r="O862" s="54">
        <v>5875000</v>
      </c>
      <c r="P862" s="30">
        <f>SUM(Cartera[[#This Row],[1_a_8]:[&gt;30]])</f>
        <v>5875000</v>
      </c>
      <c r="Q862" s="30">
        <f>+Cartera[[#This Row],[9_a_15]]+Cartera[[#This Row],[16_a_22]]+Cartera[[#This Row],[23_a_30]]</f>
        <v>0</v>
      </c>
      <c r="R862" s="30">
        <f>IF(Cartera[[#This Row],[Dias]]&gt;8,Cartera[[#This Row],[Total vencido]],0)</f>
        <v>5875000</v>
      </c>
      <c r="S862" s="30">
        <f>IF(Cartera[[#This Row],[Mas de 9]]&gt;0,Cartera[[#This Row],[Dias]],0)</f>
        <v>61</v>
      </c>
      <c r="T862" s="30">
        <f>IF(Cartera[[#This Row],[Dias]]&gt;99,Cartera[[#This Row],[Total vencido]],0)</f>
        <v>0</v>
      </c>
      <c r="U862" s="30">
        <f>IF(Cartera[[#This Row],[Mas de 100]]&gt;0,Cartera[[#This Row],[Dias]],0)</f>
        <v>0</v>
      </c>
      <c r="V862" s="30">
        <f>Cartera[[#This Row],[Vencimiento]]-Cartera[[#This Row],[Emision]]</f>
        <v>30</v>
      </c>
      <c r="W86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2" s="205" t="str">
        <f>_xlfn.XLOOKUP(Cartera[[#This Row],[Nombre tercero]],Vendedor[Nombre],Vendedor[Vendedor],"",0,-1)</f>
        <v>ANGELA SILVESTRE</v>
      </c>
      <c r="Y862" s="204"/>
    </row>
    <row r="863" spans="1:25" ht="21" customHeight="1">
      <c r="A863" s="12" t="str">
        <f>+A862</f>
        <v>MANAKAO SAS</v>
      </c>
      <c r="B863" s="199" t="s">
        <v>1257</v>
      </c>
      <c r="C863" s="200">
        <v>150</v>
      </c>
      <c r="D863" s="54">
        <v>0</v>
      </c>
      <c r="E863" s="198">
        <v>45945.52447916667</v>
      </c>
      <c r="F863" s="198">
        <v>45975.52447916667</v>
      </c>
      <c r="G863" s="54">
        <v>61</v>
      </c>
      <c r="H863" s="54">
        <v>3152000</v>
      </c>
      <c r="I863" s="54">
        <v>3152000</v>
      </c>
      <c r="J863" s="54">
        <v>0</v>
      </c>
      <c r="K863" s="54">
        <v>0</v>
      </c>
      <c r="L863" s="54">
        <v>0</v>
      </c>
      <c r="M863" s="54">
        <v>0</v>
      </c>
      <c r="N863" s="54">
        <v>0</v>
      </c>
      <c r="O863" s="54">
        <v>3152000</v>
      </c>
      <c r="P863" s="30">
        <f>SUM(Cartera[[#This Row],[1_a_8]:[&gt;30]])</f>
        <v>3152000</v>
      </c>
      <c r="Q863" s="30">
        <f>+Cartera[[#This Row],[9_a_15]]+Cartera[[#This Row],[16_a_22]]+Cartera[[#This Row],[23_a_30]]</f>
        <v>0</v>
      </c>
      <c r="R863" s="30">
        <f>IF(Cartera[[#This Row],[Dias]]&gt;8,Cartera[[#This Row],[Total vencido]],0)</f>
        <v>3152000</v>
      </c>
      <c r="S863" s="30">
        <f>IF(Cartera[[#This Row],[Mas de 9]]&gt;0,Cartera[[#This Row],[Dias]],0)</f>
        <v>61</v>
      </c>
      <c r="T863" s="30">
        <f>IF(Cartera[[#This Row],[Dias]]&gt;99,Cartera[[#This Row],[Total vencido]],0)</f>
        <v>0</v>
      </c>
      <c r="U863" s="30">
        <f>IF(Cartera[[#This Row],[Mas de 100]]&gt;0,Cartera[[#This Row],[Dias]],0)</f>
        <v>0</v>
      </c>
      <c r="V863" s="30">
        <f>Cartera[[#This Row],[Vencimiento]]-Cartera[[#This Row],[Emision]]</f>
        <v>30</v>
      </c>
      <c r="W86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3" s="205" t="str">
        <f>_xlfn.XLOOKUP(Cartera[[#This Row],[Nombre tercero]],Vendedor[Nombre],Vendedor[Vendedor],"",0,-1)</f>
        <v>ANGELA SILVESTRE</v>
      </c>
      <c r="Y863" s="204"/>
    </row>
    <row r="864" spans="1:25" ht="21" customHeight="1">
      <c r="A864" s="12" t="str">
        <f>+A863</f>
        <v>MANAKAO SAS</v>
      </c>
      <c r="B864" s="199" t="s">
        <v>1257</v>
      </c>
      <c r="C864" s="200">
        <v>163</v>
      </c>
      <c r="D864" s="54">
        <v>0</v>
      </c>
      <c r="E864" s="198">
        <v>46002.636377314811</v>
      </c>
      <c r="F864" s="198">
        <v>46032.636377314811</v>
      </c>
      <c r="G864" s="54">
        <v>4</v>
      </c>
      <c r="H864" s="54">
        <v>900000</v>
      </c>
      <c r="I864" s="54">
        <v>900000</v>
      </c>
      <c r="J864" s="54">
        <v>0</v>
      </c>
      <c r="K864" s="54">
        <v>900000</v>
      </c>
      <c r="L864" s="54">
        <v>0</v>
      </c>
      <c r="M864" s="54">
        <v>0</v>
      </c>
      <c r="N864" s="54">
        <v>0</v>
      </c>
      <c r="O864" s="54">
        <v>0</v>
      </c>
      <c r="P864" s="30">
        <f>SUM(Cartera[[#This Row],[1_a_8]:[&gt;30]])</f>
        <v>900000</v>
      </c>
      <c r="Q864" s="30">
        <f>+Cartera[[#This Row],[9_a_15]]+Cartera[[#This Row],[16_a_22]]+Cartera[[#This Row],[23_a_30]]</f>
        <v>0</v>
      </c>
      <c r="R864" s="30">
        <f>IF(Cartera[[#This Row],[Dias]]&gt;8,Cartera[[#This Row],[Total vencido]],0)</f>
        <v>0</v>
      </c>
      <c r="S864" s="30">
        <f>IF(Cartera[[#This Row],[Mas de 9]]&gt;0,Cartera[[#This Row],[Dias]],0)</f>
        <v>0</v>
      </c>
      <c r="T864" s="30">
        <f>IF(Cartera[[#This Row],[Dias]]&gt;99,Cartera[[#This Row],[Total vencido]],0)</f>
        <v>0</v>
      </c>
      <c r="U864" s="30">
        <f>IF(Cartera[[#This Row],[Mas de 100]]&gt;0,Cartera[[#This Row],[Dias]],0)</f>
        <v>0</v>
      </c>
      <c r="V864" s="30">
        <f>Cartera[[#This Row],[Vencimiento]]-Cartera[[#This Row],[Emision]]</f>
        <v>30</v>
      </c>
      <c r="W86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4" s="205" t="str">
        <f>_xlfn.XLOOKUP(Cartera[[#This Row],[Nombre tercero]],Vendedor[Nombre],Vendedor[Vendedor],"",0,-1)</f>
        <v>ANGELA SILVESTRE</v>
      </c>
      <c r="Y864" s="204"/>
    </row>
    <row r="865" spans="1:25" ht="21" customHeight="1">
      <c r="A865" s="12" t="str">
        <f>+A864</f>
        <v>MANAKAO SAS</v>
      </c>
      <c r="B865" s="199" t="s">
        <v>1257</v>
      </c>
      <c r="C865" s="200">
        <v>164</v>
      </c>
      <c r="D865" s="54">
        <v>0</v>
      </c>
      <c r="E865" s="198">
        <v>46002.638564814813</v>
      </c>
      <c r="F865" s="198">
        <v>46032.638564814813</v>
      </c>
      <c r="G865" s="54">
        <v>4</v>
      </c>
      <c r="H865" s="54">
        <v>2633000</v>
      </c>
      <c r="I865" s="54">
        <v>2633000</v>
      </c>
      <c r="J865" s="54">
        <v>0</v>
      </c>
      <c r="K865" s="54">
        <v>2633000</v>
      </c>
      <c r="L865" s="54">
        <v>0</v>
      </c>
      <c r="M865" s="54">
        <v>0</v>
      </c>
      <c r="N865" s="54">
        <v>0</v>
      </c>
      <c r="O865" s="54">
        <v>0</v>
      </c>
      <c r="P865" s="30">
        <f>SUM(Cartera[[#This Row],[1_a_8]:[&gt;30]])</f>
        <v>2633000</v>
      </c>
      <c r="Q865" s="30">
        <f>+Cartera[[#This Row],[9_a_15]]+Cartera[[#This Row],[16_a_22]]+Cartera[[#This Row],[23_a_30]]</f>
        <v>0</v>
      </c>
      <c r="R865" s="30">
        <f>IF(Cartera[[#This Row],[Dias]]&gt;8,Cartera[[#This Row],[Total vencido]],0)</f>
        <v>0</v>
      </c>
      <c r="S865" s="30">
        <f>IF(Cartera[[#This Row],[Mas de 9]]&gt;0,Cartera[[#This Row],[Dias]],0)</f>
        <v>0</v>
      </c>
      <c r="T865" s="30">
        <f>IF(Cartera[[#This Row],[Dias]]&gt;99,Cartera[[#This Row],[Total vencido]],0)</f>
        <v>0</v>
      </c>
      <c r="U865" s="30">
        <f>IF(Cartera[[#This Row],[Mas de 100]]&gt;0,Cartera[[#This Row],[Dias]],0)</f>
        <v>0</v>
      </c>
      <c r="V865" s="30">
        <f>Cartera[[#This Row],[Vencimiento]]-Cartera[[#This Row],[Emision]]</f>
        <v>30</v>
      </c>
      <c r="W86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5" s="205" t="str">
        <f>_xlfn.XLOOKUP(Cartera[[#This Row],[Nombre tercero]],Vendedor[Nombre],Vendedor[Vendedor],"",0,-1)</f>
        <v>ANGELA SILVESTRE</v>
      </c>
      <c r="Y865" s="204"/>
    </row>
    <row r="866" spans="1:25" ht="21" customHeight="1">
      <c r="A866" s="221" t="s">
        <v>66</v>
      </c>
      <c r="B866" s="222" t="s">
        <v>1208</v>
      </c>
      <c r="C866" s="223">
        <v>15050</v>
      </c>
      <c r="D866" s="224">
        <v>8</v>
      </c>
      <c r="E866" s="225">
        <v>45888.602256944447</v>
      </c>
      <c r="F866" s="225">
        <v>45903.602152777778</v>
      </c>
      <c r="G866" s="226">
        <v>133</v>
      </c>
      <c r="H866" s="226">
        <v>728500</v>
      </c>
      <c r="I866" s="226">
        <v>528500</v>
      </c>
      <c r="J866" s="226">
        <v>0</v>
      </c>
      <c r="K866" s="226">
        <v>0</v>
      </c>
      <c r="L866" s="226">
        <v>0</v>
      </c>
      <c r="M866" s="226">
        <v>0</v>
      </c>
      <c r="N866" s="226">
        <v>0</v>
      </c>
      <c r="O866" s="226">
        <v>528500</v>
      </c>
      <c r="P866" s="191">
        <f>SUM(Cartera[[#This Row],[1_a_8]:[&gt;30]])</f>
        <v>528500</v>
      </c>
      <c r="Q866" s="191">
        <f>+Cartera[[#This Row],[9_a_15]]+Cartera[[#This Row],[16_a_22]]+Cartera[[#This Row],[23_a_30]]</f>
        <v>0</v>
      </c>
      <c r="R866" s="191">
        <f>IF(Cartera[[#This Row],[Dias]]&gt;8,Cartera[[#This Row],[Total vencido]],0)</f>
        <v>528500</v>
      </c>
      <c r="S866" s="191">
        <f>IF(Cartera[[#This Row],[Mas de 9]]&gt;0,Cartera[[#This Row],[Dias]],0)</f>
        <v>133</v>
      </c>
      <c r="T866" s="191">
        <f>IF(Cartera[[#This Row],[Dias]]&gt;99,Cartera[[#This Row],[Total vencido]],0)</f>
        <v>528500</v>
      </c>
      <c r="U866" s="191">
        <f>IF(Cartera[[#This Row],[Mas de 100]]&gt;0,Cartera[[#This Row],[Dias]],0)</f>
        <v>133</v>
      </c>
      <c r="V866" s="191">
        <f>Cartera[[#This Row],[Vencimiento]]-Cartera[[#This Row],[Emision]]</f>
        <v>14.999895833330811</v>
      </c>
      <c r="W86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6" s="204" t="str">
        <f>_xlfn.XLOOKUP(Cartera[[#This Row],[Nombre tercero]],Vendedor[Nombre],Vendedor[Vendedor],"",0,-1)</f>
        <v>WILLIAM DARIO PADILLA</v>
      </c>
      <c r="Y866" s="204"/>
    </row>
    <row r="867" spans="1:25" ht="21" customHeight="1">
      <c r="A867" s="221" t="s">
        <v>187</v>
      </c>
      <c r="B867" s="222" t="s">
        <v>1210</v>
      </c>
      <c r="C867" s="223">
        <v>23615</v>
      </c>
      <c r="D867" s="224">
        <v>4</v>
      </c>
      <c r="E867" s="225">
        <v>46017.239259259259</v>
      </c>
      <c r="F867" s="225">
        <v>46025.238993055558</v>
      </c>
      <c r="G867" s="226">
        <v>11</v>
      </c>
      <c r="H867" s="226">
        <v>4922250</v>
      </c>
      <c r="I867" s="226">
        <v>4922250</v>
      </c>
      <c r="J867" s="226">
        <v>0</v>
      </c>
      <c r="K867" s="226">
        <v>0</v>
      </c>
      <c r="L867" s="226">
        <v>4922250</v>
      </c>
      <c r="M867" s="226">
        <v>0</v>
      </c>
      <c r="N867" s="226">
        <v>0</v>
      </c>
      <c r="O867" s="226">
        <v>0</v>
      </c>
      <c r="P867" s="191">
        <f>SUM(Cartera[[#This Row],[1_a_8]:[&gt;30]])</f>
        <v>4922250</v>
      </c>
      <c r="Q867" s="191">
        <f>+Cartera[[#This Row],[9_a_15]]+Cartera[[#This Row],[16_a_22]]+Cartera[[#This Row],[23_a_30]]</f>
        <v>4922250</v>
      </c>
      <c r="R867" s="191">
        <f>IF(Cartera[[#This Row],[Dias]]&gt;8,Cartera[[#This Row],[Total vencido]],0)</f>
        <v>4922250</v>
      </c>
      <c r="S867" s="191">
        <f>IF(Cartera[[#This Row],[Mas de 9]]&gt;0,Cartera[[#This Row],[Dias]],0)</f>
        <v>11</v>
      </c>
      <c r="T867" s="191">
        <f>IF(Cartera[[#This Row],[Dias]]&gt;99,Cartera[[#This Row],[Total vencido]],0)</f>
        <v>0</v>
      </c>
      <c r="U867" s="191">
        <f>IF(Cartera[[#This Row],[Mas de 100]]&gt;0,Cartera[[#This Row],[Dias]],0)</f>
        <v>0</v>
      </c>
      <c r="V867" s="191">
        <f>Cartera[[#This Row],[Vencimiento]]-Cartera[[#This Row],[Emision]]</f>
        <v>7.9997337962995516</v>
      </c>
      <c r="W86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7" s="204" t="str">
        <f>_xlfn.XLOOKUP(Cartera[[#This Row],[Nombre tercero]],Vendedor[Nombre],Vendedor[Vendedor],"",0,-1)</f>
        <v>JORGE PARDO</v>
      </c>
      <c r="Y867" s="204"/>
    </row>
    <row r="868" spans="1:25" ht="21" customHeight="1">
      <c r="A868" s="221" t="s">
        <v>188</v>
      </c>
      <c r="B868" s="199" t="s">
        <v>1210</v>
      </c>
      <c r="C868" s="200">
        <v>22939</v>
      </c>
      <c r="D868" s="54">
        <v>1</v>
      </c>
      <c r="E868" s="202">
        <v>45995.230671296296</v>
      </c>
      <c r="F868" s="202">
        <v>46025.230543981481</v>
      </c>
      <c r="G868" s="203">
        <v>11</v>
      </c>
      <c r="H868" s="203">
        <v>5587000</v>
      </c>
      <c r="I868" s="203">
        <v>5587000</v>
      </c>
      <c r="J868" s="203">
        <v>0</v>
      </c>
      <c r="K868" s="203">
        <v>0</v>
      </c>
      <c r="L868" s="203">
        <v>5587000</v>
      </c>
      <c r="M868" s="203">
        <v>0</v>
      </c>
      <c r="N868" s="203">
        <v>0</v>
      </c>
      <c r="O868" s="203">
        <v>0</v>
      </c>
      <c r="P868" s="191">
        <f>SUM(Cartera[[#This Row],[1_a_8]:[&gt;30]])</f>
        <v>5587000</v>
      </c>
      <c r="Q868" s="191">
        <f>+Cartera[[#This Row],[9_a_15]]+Cartera[[#This Row],[16_a_22]]+Cartera[[#This Row],[23_a_30]]</f>
        <v>5587000</v>
      </c>
      <c r="R868" s="191">
        <f>IF(Cartera[[#This Row],[Dias]]&gt;8,Cartera[[#This Row],[Total vencido]],0)</f>
        <v>5587000</v>
      </c>
      <c r="S868" s="191">
        <f>IF(Cartera[[#This Row],[Mas de 9]]&gt;0,Cartera[[#This Row],[Dias]],0)</f>
        <v>11</v>
      </c>
      <c r="T868" s="191">
        <f>IF(Cartera[[#This Row],[Dias]]&gt;99,Cartera[[#This Row],[Total vencido]],0)</f>
        <v>0</v>
      </c>
      <c r="U868" s="191">
        <f>IF(Cartera[[#This Row],[Mas de 100]]&gt;0,Cartera[[#This Row],[Dias]],0)</f>
        <v>0</v>
      </c>
      <c r="V868" s="191">
        <f>Cartera[[#This Row],[Vencimiento]]-Cartera[[#This Row],[Emision]]</f>
        <v>29.999872685184528</v>
      </c>
      <c r="W86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8" s="204" t="str">
        <f>_xlfn.XLOOKUP(Cartera[[#This Row],[Nombre tercero]],Vendedor[Nombre],Vendedor[Vendedor],"",0,-1)</f>
        <v>ANGELA SILVESTRE</v>
      </c>
      <c r="Y868" s="204"/>
    </row>
    <row r="869" spans="1:25" ht="21" customHeight="1">
      <c r="A869" s="12" t="str">
        <f>+A868</f>
        <v>MERKMIOS SAS</v>
      </c>
      <c r="B869" s="199" t="s">
        <v>1210</v>
      </c>
      <c r="C869" s="200">
        <v>23271</v>
      </c>
      <c r="D869" s="54">
        <v>1</v>
      </c>
      <c r="E869" s="202">
        <v>46007.224108796298</v>
      </c>
      <c r="F869" s="202">
        <v>46037.217824074076</v>
      </c>
      <c r="G869" s="203">
        <v>-1</v>
      </c>
      <c r="H869" s="203">
        <v>6110550</v>
      </c>
      <c r="I869" s="203">
        <v>6110550</v>
      </c>
      <c r="J869" s="203">
        <v>6110550</v>
      </c>
      <c r="K869" s="203">
        <v>0</v>
      </c>
      <c r="L869" s="203">
        <v>0</v>
      </c>
      <c r="M869" s="203">
        <v>0</v>
      </c>
      <c r="N869" s="203">
        <v>0</v>
      </c>
      <c r="O869" s="203">
        <v>0</v>
      </c>
      <c r="P869" s="191">
        <f>SUM(Cartera[[#This Row],[1_a_8]:[&gt;30]])</f>
        <v>0</v>
      </c>
      <c r="Q869" s="191">
        <f>+Cartera[[#This Row],[9_a_15]]+Cartera[[#This Row],[16_a_22]]+Cartera[[#This Row],[23_a_30]]</f>
        <v>0</v>
      </c>
      <c r="R869" s="191">
        <f>IF(Cartera[[#This Row],[Dias]]&gt;8,Cartera[[#This Row],[Total vencido]],0)</f>
        <v>0</v>
      </c>
      <c r="S869" s="191">
        <f>IF(Cartera[[#This Row],[Mas de 9]]&gt;0,Cartera[[#This Row],[Dias]],0)</f>
        <v>0</v>
      </c>
      <c r="T869" s="191">
        <f>IF(Cartera[[#This Row],[Dias]]&gt;99,Cartera[[#This Row],[Total vencido]],0)</f>
        <v>0</v>
      </c>
      <c r="U869" s="191">
        <f>IF(Cartera[[#This Row],[Mas de 100]]&gt;0,Cartera[[#This Row],[Dias]],0)</f>
        <v>0</v>
      </c>
      <c r="V869" s="191">
        <f>Cartera[[#This Row],[Vencimiento]]-Cartera[[#This Row],[Emision]]</f>
        <v>29.993715277778392</v>
      </c>
      <c r="W86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9" s="204" t="str">
        <f>_xlfn.XLOOKUP(Cartera[[#This Row],[Nombre tercero]],Vendedor[Nombre],Vendedor[Vendedor],"",0,-1)</f>
        <v>ANGELA SILVESTRE</v>
      </c>
      <c r="Y869" s="204"/>
    </row>
    <row r="870" spans="1:25" ht="21" customHeight="1">
      <c r="A870" s="12" t="s">
        <v>186</v>
      </c>
      <c r="B870" s="199" t="s">
        <v>1208</v>
      </c>
      <c r="C870" s="200">
        <v>18282</v>
      </c>
      <c r="D870" s="54">
        <v>0</v>
      </c>
      <c r="E870" s="198">
        <v>45999.55978009259</v>
      </c>
      <c r="F870" s="198">
        <v>46007.559594907405</v>
      </c>
      <c r="G870" s="54">
        <v>29</v>
      </c>
      <c r="H870" s="54">
        <v>882600</v>
      </c>
      <c r="I870" s="54">
        <v>10580</v>
      </c>
      <c r="J870" s="54">
        <v>0</v>
      </c>
      <c r="K870" s="54">
        <v>0</v>
      </c>
      <c r="L870" s="54">
        <v>0</v>
      </c>
      <c r="M870" s="54">
        <v>0</v>
      </c>
      <c r="N870" s="54">
        <v>10580</v>
      </c>
      <c r="O870" s="54">
        <v>0</v>
      </c>
      <c r="P870" s="30">
        <f>SUM(Cartera[[#This Row],[1_a_8]:[&gt;30]])</f>
        <v>10580</v>
      </c>
      <c r="Q870" s="30">
        <f>+Cartera[[#This Row],[9_a_15]]+Cartera[[#This Row],[16_a_22]]+Cartera[[#This Row],[23_a_30]]</f>
        <v>10580</v>
      </c>
      <c r="R870" s="30">
        <f>IF(Cartera[[#This Row],[Dias]]&gt;8,Cartera[[#This Row],[Total vencido]],0)</f>
        <v>10580</v>
      </c>
      <c r="S870" s="30">
        <f>IF(Cartera[[#This Row],[Mas de 9]]&gt;0,Cartera[[#This Row],[Dias]],0)</f>
        <v>29</v>
      </c>
      <c r="T870" s="30">
        <f>IF(Cartera[[#This Row],[Dias]]&gt;99,Cartera[[#This Row],[Total vencido]],0)</f>
        <v>0</v>
      </c>
      <c r="U870" s="30">
        <f>IF(Cartera[[#This Row],[Mas de 100]]&gt;0,Cartera[[#This Row],[Dias]],0)</f>
        <v>0</v>
      </c>
      <c r="V870" s="30">
        <f>Cartera[[#This Row],[Vencimiento]]-Cartera[[#This Row],[Emision]]</f>
        <v>7.9998148148151813</v>
      </c>
      <c r="W87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0" s="205" t="str">
        <f>_xlfn.XLOOKUP(Cartera[[#This Row],[Nombre tercero]],Vendedor[Nombre],Vendedor[Vendedor],"",0,-1)</f>
        <v>JORGE PARDO</v>
      </c>
      <c r="Y870" s="204"/>
    </row>
    <row r="871" spans="1:25" ht="21" customHeight="1">
      <c r="A871" s="12" t="str">
        <f>+A870</f>
        <v>MESABAR SAS</v>
      </c>
      <c r="B871" s="249" t="s">
        <v>1208</v>
      </c>
      <c r="C871" s="250">
        <v>18850</v>
      </c>
      <c r="D871" s="251">
        <v>0</v>
      </c>
      <c r="E871" s="259">
        <v>46014.51457175926</v>
      </c>
      <c r="F871" s="259">
        <v>46022.514479166668</v>
      </c>
      <c r="G871" s="260">
        <v>14</v>
      </c>
      <c r="H871" s="260">
        <v>1314900</v>
      </c>
      <c r="I871" s="260">
        <v>1314900</v>
      </c>
      <c r="J871" s="260">
        <v>0</v>
      </c>
      <c r="K871" s="260">
        <v>0</v>
      </c>
      <c r="L871" s="260">
        <v>1314900</v>
      </c>
      <c r="M871" s="260">
        <v>0</v>
      </c>
      <c r="N871" s="260">
        <v>0</v>
      </c>
      <c r="O871" s="260">
        <v>0</v>
      </c>
      <c r="P871" s="191">
        <f>SUM(Cartera[[#This Row],[1_a_8]:[&gt;30]])</f>
        <v>1314900</v>
      </c>
      <c r="Q871" s="191">
        <f>+Cartera[[#This Row],[9_a_15]]+Cartera[[#This Row],[16_a_22]]+Cartera[[#This Row],[23_a_30]]</f>
        <v>1314900</v>
      </c>
      <c r="R871" s="191">
        <f>IF(Cartera[[#This Row],[Dias]]&gt;8,Cartera[[#This Row],[Total vencido]],0)</f>
        <v>1314900</v>
      </c>
      <c r="S871" s="191">
        <f>IF(Cartera[[#This Row],[Mas de 9]]&gt;0,Cartera[[#This Row],[Dias]],0)</f>
        <v>14</v>
      </c>
      <c r="T871" s="191">
        <f>IF(Cartera[[#This Row],[Dias]]&gt;99,Cartera[[#This Row],[Total vencido]],0)</f>
        <v>0</v>
      </c>
      <c r="U871" s="191">
        <f>IF(Cartera[[#This Row],[Mas de 100]]&gt;0,Cartera[[#This Row],[Dias]],0)</f>
        <v>0</v>
      </c>
      <c r="V871" s="191">
        <f>Cartera[[#This Row],[Vencimiento]]-Cartera[[#This Row],[Emision]]</f>
        <v>7.9999074074075907</v>
      </c>
      <c r="W87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1" s="204" t="str">
        <f>_xlfn.XLOOKUP(Cartera[[#This Row],[Nombre tercero]],Vendedor[Nombre],Vendedor[Vendedor],"",0,-1)</f>
        <v>JORGE PARDO</v>
      </c>
      <c r="Y871" s="204"/>
    </row>
    <row r="872" spans="1:25" ht="21" customHeight="1">
      <c r="A872" s="12" t="str">
        <f>+A871</f>
        <v>MESABAR SAS</v>
      </c>
      <c r="B872" s="249" t="s">
        <v>1208</v>
      </c>
      <c r="C872" s="250">
        <v>18861</v>
      </c>
      <c r="D872" s="251">
        <v>0</v>
      </c>
      <c r="E872" s="259">
        <v>46014.552083333336</v>
      </c>
      <c r="F872" s="259">
        <v>46022.546585648146</v>
      </c>
      <c r="G872" s="260">
        <v>14</v>
      </c>
      <c r="H872" s="260">
        <v>1301900</v>
      </c>
      <c r="I872" s="260">
        <v>1301900</v>
      </c>
      <c r="J872" s="260">
        <v>0</v>
      </c>
      <c r="K872" s="260">
        <v>0</v>
      </c>
      <c r="L872" s="260">
        <v>1301900</v>
      </c>
      <c r="M872" s="260">
        <v>0</v>
      </c>
      <c r="N872" s="260">
        <v>0</v>
      </c>
      <c r="O872" s="260">
        <v>0</v>
      </c>
      <c r="P872" s="191">
        <f>SUM(Cartera[[#This Row],[1_a_8]:[&gt;30]])</f>
        <v>1301900</v>
      </c>
      <c r="Q872" s="191">
        <f>+Cartera[[#This Row],[9_a_15]]+Cartera[[#This Row],[16_a_22]]+Cartera[[#This Row],[23_a_30]]</f>
        <v>1301900</v>
      </c>
      <c r="R872" s="191">
        <f>IF(Cartera[[#This Row],[Dias]]&gt;8,Cartera[[#This Row],[Total vencido]],0)</f>
        <v>1301900</v>
      </c>
      <c r="S872" s="191">
        <f>IF(Cartera[[#This Row],[Mas de 9]]&gt;0,Cartera[[#This Row],[Dias]],0)</f>
        <v>14</v>
      </c>
      <c r="T872" s="191">
        <f>IF(Cartera[[#This Row],[Dias]]&gt;99,Cartera[[#This Row],[Total vencido]],0)</f>
        <v>0</v>
      </c>
      <c r="U872" s="191">
        <f>IF(Cartera[[#This Row],[Mas de 100]]&gt;0,Cartera[[#This Row],[Dias]],0)</f>
        <v>0</v>
      </c>
      <c r="V872" s="191">
        <f>Cartera[[#This Row],[Vencimiento]]-Cartera[[#This Row],[Emision]]</f>
        <v>7.9945023148102337</v>
      </c>
      <c r="W87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2" s="204" t="str">
        <f>_xlfn.XLOOKUP(Cartera[[#This Row],[Nombre tercero]],Vendedor[Nombre],Vendedor[Vendedor],"",0,-1)</f>
        <v>JORGE PARDO</v>
      </c>
      <c r="Y872" s="204"/>
    </row>
    <row r="873" spans="1:25" ht="21" customHeight="1">
      <c r="A873" s="12" t="str">
        <f>+A872</f>
        <v>MESABAR SAS</v>
      </c>
      <c r="B873" s="249" t="s">
        <v>1208</v>
      </c>
      <c r="C873" s="250">
        <v>18991</v>
      </c>
      <c r="D873" s="251">
        <v>0</v>
      </c>
      <c r="E873" s="259">
        <v>46020.603020833332</v>
      </c>
      <c r="F873" s="259">
        <v>46028.602858796294</v>
      </c>
      <c r="G873" s="260">
        <v>8</v>
      </c>
      <c r="H873" s="260">
        <v>1001500</v>
      </c>
      <c r="I873" s="260">
        <v>1001500</v>
      </c>
      <c r="J873" s="260">
        <v>0</v>
      </c>
      <c r="K873" s="260">
        <v>1001500</v>
      </c>
      <c r="L873" s="260">
        <v>0</v>
      </c>
      <c r="M873" s="260">
        <v>0</v>
      </c>
      <c r="N873" s="260">
        <v>0</v>
      </c>
      <c r="O873" s="260">
        <v>0</v>
      </c>
      <c r="P873" s="191">
        <f>SUM(Cartera[[#This Row],[1_a_8]:[&gt;30]])</f>
        <v>1001500</v>
      </c>
      <c r="Q873" s="191">
        <f>+Cartera[[#This Row],[9_a_15]]+Cartera[[#This Row],[16_a_22]]+Cartera[[#This Row],[23_a_30]]</f>
        <v>0</v>
      </c>
      <c r="R873" s="191">
        <f>IF(Cartera[[#This Row],[Dias]]&gt;8,Cartera[[#This Row],[Total vencido]],0)</f>
        <v>0</v>
      </c>
      <c r="S873" s="191">
        <f>IF(Cartera[[#This Row],[Mas de 9]]&gt;0,Cartera[[#This Row],[Dias]],0)</f>
        <v>0</v>
      </c>
      <c r="T873" s="191">
        <f>IF(Cartera[[#This Row],[Dias]]&gt;99,Cartera[[#This Row],[Total vencido]],0)</f>
        <v>0</v>
      </c>
      <c r="U873" s="191">
        <f>IF(Cartera[[#This Row],[Mas de 100]]&gt;0,Cartera[[#This Row],[Dias]],0)</f>
        <v>0</v>
      </c>
      <c r="V873" s="191">
        <f>Cartera[[#This Row],[Vencimiento]]-Cartera[[#This Row],[Emision]]</f>
        <v>7.9998379629614647</v>
      </c>
      <c r="W87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3" s="204" t="str">
        <f>_xlfn.XLOOKUP(Cartera[[#This Row],[Nombre tercero]],Vendedor[Nombre],Vendedor[Vendedor],"",0,-1)</f>
        <v>JORGE PARDO</v>
      </c>
      <c r="Y873" s="204"/>
    </row>
    <row r="874" spans="1:25" ht="21" customHeight="1">
      <c r="A874" s="12" t="str">
        <f>+A873</f>
        <v>MESABAR SAS</v>
      </c>
      <c r="B874" s="249" t="s">
        <v>1208</v>
      </c>
      <c r="C874" s="250">
        <v>19022</v>
      </c>
      <c r="D874" s="251">
        <v>0</v>
      </c>
      <c r="E874" s="259">
        <v>46021.566805555558</v>
      </c>
      <c r="F874" s="259">
        <v>46029.566493055558</v>
      </c>
      <c r="G874" s="260">
        <v>7</v>
      </c>
      <c r="H874" s="260">
        <v>710600</v>
      </c>
      <c r="I874" s="260">
        <v>710600</v>
      </c>
      <c r="J874" s="260">
        <v>0</v>
      </c>
      <c r="K874" s="260">
        <v>710600</v>
      </c>
      <c r="L874" s="260">
        <v>0</v>
      </c>
      <c r="M874" s="260">
        <v>0</v>
      </c>
      <c r="N874" s="260">
        <v>0</v>
      </c>
      <c r="O874" s="260">
        <v>0</v>
      </c>
      <c r="P874" s="191">
        <f>SUM(Cartera[[#This Row],[1_a_8]:[&gt;30]])</f>
        <v>710600</v>
      </c>
      <c r="Q874" s="191">
        <f>+Cartera[[#This Row],[9_a_15]]+Cartera[[#This Row],[16_a_22]]+Cartera[[#This Row],[23_a_30]]</f>
        <v>0</v>
      </c>
      <c r="R874" s="191">
        <f>IF(Cartera[[#This Row],[Dias]]&gt;8,Cartera[[#This Row],[Total vencido]],0)</f>
        <v>0</v>
      </c>
      <c r="S874" s="191">
        <f>IF(Cartera[[#This Row],[Mas de 9]]&gt;0,Cartera[[#This Row],[Dias]],0)</f>
        <v>0</v>
      </c>
      <c r="T874" s="191">
        <f>IF(Cartera[[#This Row],[Dias]]&gt;99,Cartera[[#This Row],[Total vencido]],0)</f>
        <v>0</v>
      </c>
      <c r="U874" s="191">
        <f>IF(Cartera[[#This Row],[Mas de 100]]&gt;0,Cartera[[#This Row],[Dias]],0)</f>
        <v>0</v>
      </c>
      <c r="V874" s="191">
        <f>Cartera[[#This Row],[Vencimiento]]-Cartera[[#This Row],[Emision]]</f>
        <v>7.999687499999709</v>
      </c>
      <c r="W87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4" s="204" t="str">
        <f>_xlfn.XLOOKUP(Cartera[[#This Row],[Nombre tercero]],Vendedor[Nombre],Vendedor[Vendedor],"",0,-1)</f>
        <v>JORGE PARDO</v>
      </c>
      <c r="Y874" s="204"/>
    </row>
    <row r="875" spans="1:25" ht="21" customHeight="1">
      <c r="A875" s="221" t="s">
        <v>1322</v>
      </c>
      <c r="B875" s="249" t="s">
        <v>1210</v>
      </c>
      <c r="C875" s="250">
        <v>22032</v>
      </c>
      <c r="D875" s="251">
        <v>1</v>
      </c>
      <c r="E875" s="259">
        <v>45960.366354166668</v>
      </c>
      <c r="F875" s="259">
        <v>45968.36550925926</v>
      </c>
      <c r="G875" s="260">
        <v>68</v>
      </c>
      <c r="H875" s="260">
        <v>257600</v>
      </c>
      <c r="I875" s="260">
        <v>257600</v>
      </c>
      <c r="J875" s="260">
        <v>0</v>
      </c>
      <c r="K875" s="260">
        <v>0</v>
      </c>
      <c r="L875" s="260">
        <v>0</v>
      </c>
      <c r="M875" s="260">
        <v>0</v>
      </c>
      <c r="N875" s="260">
        <v>0</v>
      </c>
      <c r="O875" s="260">
        <v>257600</v>
      </c>
      <c r="P875" s="191">
        <f>SUM(Cartera[[#This Row],[1_a_8]:[&gt;30]])</f>
        <v>257600</v>
      </c>
      <c r="Q875" s="191">
        <f>+Cartera[[#This Row],[9_a_15]]+Cartera[[#This Row],[16_a_22]]+Cartera[[#This Row],[23_a_30]]</f>
        <v>0</v>
      </c>
      <c r="R875" s="191">
        <f>IF(Cartera[[#This Row],[Dias]]&gt;8,Cartera[[#This Row],[Total vencido]],0)</f>
        <v>257600</v>
      </c>
      <c r="S875" s="191">
        <f>IF(Cartera[[#This Row],[Mas de 9]]&gt;0,Cartera[[#This Row],[Dias]],0)</f>
        <v>68</v>
      </c>
      <c r="T875" s="191">
        <f>IF(Cartera[[#This Row],[Dias]]&gt;99,Cartera[[#This Row],[Total vencido]],0)</f>
        <v>0</v>
      </c>
      <c r="U875" s="191">
        <f>IF(Cartera[[#This Row],[Mas de 100]]&gt;0,Cartera[[#This Row],[Dias]],0)</f>
        <v>0</v>
      </c>
      <c r="V875" s="191">
        <f>Cartera[[#This Row],[Vencimiento]]-Cartera[[#This Row],[Emision]]</f>
        <v>7.9991550925915362</v>
      </c>
      <c r="W87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5" s="204" t="str">
        <f>_xlfn.XLOOKUP(Cartera[[#This Row],[Nombre tercero]],Vendedor[Nombre],Vendedor[Vendedor],"",0,-1)</f>
        <v>ANGELA SILVESTRE</v>
      </c>
      <c r="Y875" s="204"/>
    </row>
    <row r="876" spans="1:25" ht="21" customHeight="1">
      <c r="A876" s="12" t="str">
        <f>+A875</f>
        <v>MEXICAN FOOD INDUSTRY SAS</v>
      </c>
      <c r="B876" s="249" t="s">
        <v>1210</v>
      </c>
      <c r="C876" s="250">
        <v>22944</v>
      </c>
      <c r="D876" s="251">
        <v>1</v>
      </c>
      <c r="E876" s="259">
        <v>45995.27851851852</v>
      </c>
      <c r="F876" s="259">
        <v>46003.277349537035</v>
      </c>
      <c r="G876" s="260">
        <v>33</v>
      </c>
      <c r="H876" s="260">
        <v>303600</v>
      </c>
      <c r="I876" s="260">
        <v>303600</v>
      </c>
      <c r="J876" s="260">
        <v>0</v>
      </c>
      <c r="K876" s="260">
        <v>0</v>
      </c>
      <c r="L876" s="260">
        <v>0</v>
      </c>
      <c r="M876" s="260">
        <v>0</v>
      </c>
      <c r="N876" s="260">
        <v>0</v>
      </c>
      <c r="O876" s="260">
        <v>303600</v>
      </c>
      <c r="P876" s="191">
        <f>SUM(Cartera[[#This Row],[1_a_8]:[&gt;30]])</f>
        <v>303600</v>
      </c>
      <c r="Q876" s="191">
        <f>+Cartera[[#This Row],[9_a_15]]+Cartera[[#This Row],[16_a_22]]+Cartera[[#This Row],[23_a_30]]</f>
        <v>0</v>
      </c>
      <c r="R876" s="191">
        <f>IF(Cartera[[#This Row],[Dias]]&gt;8,Cartera[[#This Row],[Total vencido]],0)</f>
        <v>303600</v>
      </c>
      <c r="S876" s="191">
        <f>IF(Cartera[[#This Row],[Mas de 9]]&gt;0,Cartera[[#This Row],[Dias]],0)</f>
        <v>33</v>
      </c>
      <c r="T876" s="191">
        <f>IF(Cartera[[#This Row],[Dias]]&gt;99,Cartera[[#This Row],[Total vencido]],0)</f>
        <v>0</v>
      </c>
      <c r="U876" s="191">
        <f>IF(Cartera[[#This Row],[Mas de 100]]&gt;0,Cartera[[#This Row],[Dias]],0)</f>
        <v>0</v>
      </c>
      <c r="V876" s="191">
        <f>Cartera[[#This Row],[Vencimiento]]-Cartera[[#This Row],[Emision]]</f>
        <v>7.9988310185144655</v>
      </c>
      <c r="W87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6" s="204" t="str">
        <f>_xlfn.XLOOKUP(Cartera[[#This Row],[Nombre tercero]],Vendedor[Nombre],Vendedor[Vendedor],"",0,-1)</f>
        <v>ANGELA SILVESTRE</v>
      </c>
      <c r="Y876" s="204"/>
    </row>
    <row r="877" spans="1:25" ht="21" customHeight="1">
      <c r="A877" s="12" t="str">
        <f>+A876</f>
        <v>MEXICAN FOOD INDUSTRY SAS</v>
      </c>
      <c r="B877" s="249" t="s">
        <v>1210</v>
      </c>
      <c r="C877" s="250">
        <v>23696</v>
      </c>
      <c r="D877" s="251">
        <v>1</v>
      </c>
      <c r="E877" s="259">
        <v>46020.184571759259</v>
      </c>
      <c r="F877" s="259">
        <v>46028.184363425928</v>
      </c>
      <c r="G877" s="260">
        <v>8</v>
      </c>
      <c r="H877" s="260">
        <v>190900</v>
      </c>
      <c r="I877" s="260">
        <v>190900</v>
      </c>
      <c r="J877" s="260">
        <v>0</v>
      </c>
      <c r="K877" s="260">
        <v>190900</v>
      </c>
      <c r="L877" s="260">
        <v>0</v>
      </c>
      <c r="M877" s="260">
        <v>0</v>
      </c>
      <c r="N877" s="260">
        <v>0</v>
      </c>
      <c r="O877" s="260">
        <v>0</v>
      </c>
      <c r="P877" s="191">
        <f>SUM(Cartera[[#This Row],[1_a_8]:[&gt;30]])</f>
        <v>190900</v>
      </c>
      <c r="Q877" s="191">
        <f>+Cartera[[#This Row],[9_a_15]]+Cartera[[#This Row],[16_a_22]]+Cartera[[#This Row],[23_a_30]]</f>
        <v>0</v>
      </c>
      <c r="R877" s="191">
        <f>IF(Cartera[[#This Row],[Dias]]&gt;8,Cartera[[#This Row],[Total vencido]],0)</f>
        <v>0</v>
      </c>
      <c r="S877" s="191">
        <f>IF(Cartera[[#This Row],[Mas de 9]]&gt;0,Cartera[[#This Row],[Dias]],0)</f>
        <v>0</v>
      </c>
      <c r="T877" s="191">
        <f>IF(Cartera[[#This Row],[Dias]]&gt;99,Cartera[[#This Row],[Total vencido]],0)</f>
        <v>0</v>
      </c>
      <c r="U877" s="191">
        <f>IF(Cartera[[#This Row],[Mas de 100]]&gt;0,Cartera[[#This Row],[Dias]],0)</f>
        <v>0</v>
      </c>
      <c r="V877" s="191">
        <f>Cartera[[#This Row],[Vencimiento]]-Cartera[[#This Row],[Emision]]</f>
        <v>7.999791666668898</v>
      </c>
      <c r="W87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7" s="204" t="str">
        <f>_xlfn.XLOOKUP(Cartera[[#This Row],[Nombre tercero]],Vendedor[Nombre],Vendedor[Vendedor],"",0,-1)</f>
        <v>ANGELA SILVESTRE</v>
      </c>
      <c r="Y877" s="204"/>
    </row>
    <row r="878" spans="1:25" ht="21" customHeight="1">
      <c r="A878" s="221" t="s">
        <v>191</v>
      </c>
      <c r="B878" s="249" t="s">
        <v>1208</v>
      </c>
      <c r="C878" s="250">
        <v>17411</v>
      </c>
      <c r="D878" s="251">
        <v>1</v>
      </c>
      <c r="E878" s="259">
        <v>45971.513310185182</v>
      </c>
      <c r="F878" s="259">
        <v>46001.513229166667</v>
      </c>
      <c r="G878" s="260">
        <v>35</v>
      </c>
      <c r="H878" s="260">
        <v>191900</v>
      </c>
      <c r="I878" s="260">
        <v>191900</v>
      </c>
      <c r="J878" s="260">
        <v>0</v>
      </c>
      <c r="K878" s="260">
        <v>0</v>
      </c>
      <c r="L878" s="260">
        <v>0</v>
      </c>
      <c r="M878" s="260">
        <v>0</v>
      </c>
      <c r="N878" s="260">
        <v>0</v>
      </c>
      <c r="O878" s="260">
        <v>191900</v>
      </c>
      <c r="P878" s="191">
        <f>SUM(Cartera[[#This Row],[1_a_8]:[&gt;30]])</f>
        <v>191900</v>
      </c>
      <c r="Q878" s="191">
        <f>+Cartera[[#This Row],[9_a_15]]+Cartera[[#This Row],[16_a_22]]+Cartera[[#This Row],[23_a_30]]</f>
        <v>0</v>
      </c>
      <c r="R878" s="191">
        <f>IF(Cartera[[#This Row],[Dias]]&gt;8,Cartera[[#This Row],[Total vencido]],0)</f>
        <v>191900</v>
      </c>
      <c r="S878" s="191">
        <f>IF(Cartera[[#This Row],[Mas de 9]]&gt;0,Cartera[[#This Row],[Dias]],0)</f>
        <v>35</v>
      </c>
      <c r="T878" s="191">
        <f>IF(Cartera[[#This Row],[Dias]]&gt;99,Cartera[[#This Row],[Total vencido]],0)</f>
        <v>0</v>
      </c>
      <c r="U878" s="191">
        <f>IF(Cartera[[#This Row],[Mas de 100]]&gt;0,Cartera[[#This Row],[Dias]],0)</f>
        <v>0</v>
      </c>
      <c r="V878" s="191">
        <f>Cartera[[#This Row],[Vencimiento]]-Cartera[[#This Row],[Emision]]</f>
        <v>29.99991898148437</v>
      </c>
      <c r="W87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8" s="204" t="str">
        <f>_xlfn.XLOOKUP(Cartera[[#This Row],[Nombre tercero]],Vendedor[Nombre],Vendedor[Vendedor],"",0,-1)</f>
        <v>JORGE PARDO</v>
      </c>
      <c r="Y878" s="204"/>
    </row>
    <row r="879" spans="1:25" ht="21" customHeight="1">
      <c r="A879" s="12" t="str">
        <f t="shared" ref="A879:A886" si="39">+A878</f>
        <v>MUNCHER SAS</v>
      </c>
      <c r="B879" s="249" t="s">
        <v>1208</v>
      </c>
      <c r="C879" s="250">
        <v>17610</v>
      </c>
      <c r="D879" s="251">
        <v>1</v>
      </c>
      <c r="E879" s="259">
        <v>45976.551134259258</v>
      </c>
      <c r="F879" s="259">
        <v>46006.549780092595</v>
      </c>
      <c r="G879" s="260">
        <v>30</v>
      </c>
      <c r="H879" s="260">
        <v>410400</v>
      </c>
      <c r="I879" s="260">
        <v>410400</v>
      </c>
      <c r="J879" s="260">
        <v>0</v>
      </c>
      <c r="K879" s="260">
        <v>0</v>
      </c>
      <c r="L879" s="260">
        <v>0</v>
      </c>
      <c r="M879" s="260">
        <v>0</v>
      </c>
      <c r="N879" s="260">
        <v>410400</v>
      </c>
      <c r="O879" s="260">
        <v>0</v>
      </c>
      <c r="P879" s="191">
        <f>SUM(Cartera[[#This Row],[1_a_8]:[&gt;30]])</f>
        <v>410400</v>
      </c>
      <c r="Q879" s="191">
        <f>+Cartera[[#This Row],[9_a_15]]+Cartera[[#This Row],[16_a_22]]+Cartera[[#This Row],[23_a_30]]</f>
        <v>410400</v>
      </c>
      <c r="R879" s="191">
        <f>IF(Cartera[[#This Row],[Dias]]&gt;8,Cartera[[#This Row],[Total vencido]],0)</f>
        <v>410400</v>
      </c>
      <c r="S879" s="191">
        <f>IF(Cartera[[#This Row],[Mas de 9]]&gt;0,Cartera[[#This Row],[Dias]],0)</f>
        <v>30</v>
      </c>
      <c r="T879" s="191">
        <f>IF(Cartera[[#This Row],[Dias]]&gt;99,Cartera[[#This Row],[Total vencido]],0)</f>
        <v>0</v>
      </c>
      <c r="U879" s="191">
        <f>IF(Cartera[[#This Row],[Mas de 100]]&gt;0,Cartera[[#This Row],[Dias]],0)</f>
        <v>0</v>
      </c>
      <c r="V879" s="191">
        <f>Cartera[[#This Row],[Vencimiento]]-Cartera[[#This Row],[Emision]]</f>
        <v>29.998645833336923</v>
      </c>
      <c r="W8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9" s="204" t="str">
        <f>_xlfn.XLOOKUP(Cartera[[#This Row],[Nombre tercero]],Vendedor[Nombre],Vendedor[Vendedor],"",0,-1)</f>
        <v>JORGE PARDO</v>
      </c>
      <c r="Y879" s="204"/>
    </row>
    <row r="880" spans="1:25" ht="21" customHeight="1">
      <c r="A880" s="12" t="str">
        <f t="shared" si="39"/>
        <v>MUNCHER SAS</v>
      </c>
      <c r="B880" s="249" t="s">
        <v>1208</v>
      </c>
      <c r="C880" s="250">
        <v>18006</v>
      </c>
      <c r="D880" s="251">
        <v>1</v>
      </c>
      <c r="E880" s="259">
        <v>45992.220231481479</v>
      </c>
      <c r="F880" s="259">
        <v>46022.219537037039</v>
      </c>
      <c r="G880" s="260">
        <v>14</v>
      </c>
      <c r="H880" s="260">
        <v>193800</v>
      </c>
      <c r="I880" s="260">
        <v>193800</v>
      </c>
      <c r="J880" s="260">
        <v>0</v>
      </c>
      <c r="K880" s="260">
        <v>0</v>
      </c>
      <c r="L880" s="260">
        <v>193800</v>
      </c>
      <c r="M880" s="260">
        <v>0</v>
      </c>
      <c r="N880" s="260">
        <v>0</v>
      </c>
      <c r="O880" s="260">
        <v>0</v>
      </c>
      <c r="P880" s="191">
        <f>SUM(Cartera[[#This Row],[1_a_8]:[&gt;30]])</f>
        <v>193800</v>
      </c>
      <c r="Q880" s="191">
        <f>+Cartera[[#This Row],[9_a_15]]+Cartera[[#This Row],[16_a_22]]+Cartera[[#This Row],[23_a_30]]</f>
        <v>193800</v>
      </c>
      <c r="R880" s="191">
        <f>IF(Cartera[[#This Row],[Dias]]&gt;8,Cartera[[#This Row],[Total vencido]],0)</f>
        <v>193800</v>
      </c>
      <c r="S880" s="191">
        <f>IF(Cartera[[#This Row],[Mas de 9]]&gt;0,Cartera[[#This Row],[Dias]],0)</f>
        <v>14</v>
      </c>
      <c r="T880" s="191">
        <f>IF(Cartera[[#This Row],[Dias]]&gt;99,Cartera[[#This Row],[Total vencido]],0)</f>
        <v>0</v>
      </c>
      <c r="U880" s="191">
        <f>IF(Cartera[[#This Row],[Mas de 100]]&gt;0,Cartera[[#This Row],[Dias]],0)</f>
        <v>0</v>
      </c>
      <c r="V880" s="191">
        <f>Cartera[[#This Row],[Vencimiento]]-Cartera[[#This Row],[Emision]]</f>
        <v>29.999305555560568</v>
      </c>
      <c r="W88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0" s="204" t="str">
        <f>_xlfn.XLOOKUP(Cartera[[#This Row],[Nombre tercero]],Vendedor[Nombre],Vendedor[Vendedor],"",0,-1)</f>
        <v>JORGE PARDO</v>
      </c>
      <c r="Y880" s="204"/>
    </row>
    <row r="881" spans="1:25" ht="21" customHeight="1">
      <c r="A881" s="12" t="str">
        <f t="shared" si="39"/>
        <v>MUNCHER SAS</v>
      </c>
      <c r="B881" s="249" t="s">
        <v>1208</v>
      </c>
      <c r="C881" s="250">
        <v>18014</v>
      </c>
      <c r="D881" s="251">
        <v>1</v>
      </c>
      <c r="E881" s="259">
        <v>45992.244212962964</v>
      </c>
      <c r="F881" s="259">
        <v>46022.241608796299</v>
      </c>
      <c r="G881" s="260">
        <v>14</v>
      </c>
      <c r="H881" s="260">
        <v>174800</v>
      </c>
      <c r="I881" s="260">
        <v>174800</v>
      </c>
      <c r="J881" s="260">
        <v>0</v>
      </c>
      <c r="K881" s="260">
        <v>0</v>
      </c>
      <c r="L881" s="260">
        <v>174800</v>
      </c>
      <c r="M881" s="260">
        <v>0</v>
      </c>
      <c r="N881" s="260">
        <v>0</v>
      </c>
      <c r="O881" s="260">
        <v>0</v>
      </c>
      <c r="P881" s="191">
        <f>SUM(Cartera[[#This Row],[1_a_8]:[&gt;30]])</f>
        <v>174800</v>
      </c>
      <c r="Q881" s="191">
        <f>+Cartera[[#This Row],[9_a_15]]+Cartera[[#This Row],[16_a_22]]+Cartera[[#This Row],[23_a_30]]</f>
        <v>174800</v>
      </c>
      <c r="R881" s="191">
        <f>IF(Cartera[[#This Row],[Dias]]&gt;8,Cartera[[#This Row],[Total vencido]],0)</f>
        <v>174800</v>
      </c>
      <c r="S881" s="191">
        <f>IF(Cartera[[#This Row],[Mas de 9]]&gt;0,Cartera[[#This Row],[Dias]],0)</f>
        <v>14</v>
      </c>
      <c r="T881" s="191">
        <f>IF(Cartera[[#This Row],[Dias]]&gt;99,Cartera[[#This Row],[Total vencido]],0)</f>
        <v>0</v>
      </c>
      <c r="U881" s="191">
        <f>IF(Cartera[[#This Row],[Mas de 100]]&gt;0,Cartera[[#This Row],[Dias]],0)</f>
        <v>0</v>
      </c>
      <c r="V881" s="191">
        <f>Cartera[[#This Row],[Vencimiento]]-Cartera[[#This Row],[Emision]]</f>
        <v>29.997395833335759</v>
      </c>
      <c r="W88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1" s="204" t="str">
        <f>_xlfn.XLOOKUP(Cartera[[#This Row],[Nombre tercero]],Vendedor[Nombre],Vendedor[Vendedor],"",0,-1)</f>
        <v>JORGE PARDO</v>
      </c>
      <c r="Y881" s="204"/>
    </row>
    <row r="882" spans="1:25" ht="21" customHeight="1">
      <c r="A882" s="12" t="str">
        <f t="shared" si="39"/>
        <v>MUNCHER SAS</v>
      </c>
      <c r="B882" s="249" t="s">
        <v>1208</v>
      </c>
      <c r="C882" s="250">
        <v>18285</v>
      </c>
      <c r="D882" s="251">
        <v>1</v>
      </c>
      <c r="E882" s="259">
        <v>46000.307951388888</v>
      </c>
      <c r="F882" s="259">
        <v>46030.307754629626</v>
      </c>
      <c r="G882" s="260">
        <v>6</v>
      </c>
      <c r="H882" s="260">
        <v>448400</v>
      </c>
      <c r="I882" s="260">
        <v>448400</v>
      </c>
      <c r="J882" s="260">
        <v>0</v>
      </c>
      <c r="K882" s="260">
        <v>448400</v>
      </c>
      <c r="L882" s="260">
        <v>0</v>
      </c>
      <c r="M882" s="260">
        <v>0</v>
      </c>
      <c r="N882" s="260">
        <v>0</v>
      </c>
      <c r="O882" s="260">
        <v>0</v>
      </c>
      <c r="P882" s="191">
        <f>SUM(Cartera[[#This Row],[1_a_8]:[&gt;30]])</f>
        <v>448400</v>
      </c>
      <c r="Q882" s="191">
        <f>+Cartera[[#This Row],[9_a_15]]+Cartera[[#This Row],[16_a_22]]+Cartera[[#This Row],[23_a_30]]</f>
        <v>0</v>
      </c>
      <c r="R882" s="191">
        <f>IF(Cartera[[#This Row],[Dias]]&gt;8,Cartera[[#This Row],[Total vencido]],0)</f>
        <v>0</v>
      </c>
      <c r="S882" s="191">
        <f>IF(Cartera[[#This Row],[Mas de 9]]&gt;0,Cartera[[#This Row],[Dias]],0)</f>
        <v>0</v>
      </c>
      <c r="T882" s="191">
        <f>IF(Cartera[[#This Row],[Dias]]&gt;99,Cartera[[#This Row],[Total vencido]],0)</f>
        <v>0</v>
      </c>
      <c r="U882" s="191">
        <f>IF(Cartera[[#This Row],[Mas de 100]]&gt;0,Cartera[[#This Row],[Dias]],0)</f>
        <v>0</v>
      </c>
      <c r="V882" s="191">
        <f>Cartera[[#This Row],[Vencimiento]]-Cartera[[#This Row],[Emision]]</f>
        <v>29.999803240738402</v>
      </c>
      <c r="W88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2" s="204" t="str">
        <f>_xlfn.XLOOKUP(Cartera[[#This Row],[Nombre tercero]],Vendedor[Nombre],Vendedor[Vendedor],"",0,-1)</f>
        <v>JORGE PARDO</v>
      </c>
      <c r="Y882" s="204"/>
    </row>
    <row r="883" spans="1:25" ht="21" customHeight="1">
      <c r="A883" s="12" t="str">
        <f t="shared" si="39"/>
        <v>MUNCHER SAS</v>
      </c>
      <c r="B883" s="249" t="s">
        <v>1208</v>
      </c>
      <c r="C883" s="250">
        <v>18565</v>
      </c>
      <c r="D883" s="251">
        <v>1</v>
      </c>
      <c r="E883" s="259">
        <v>46007.55746527778</v>
      </c>
      <c r="F883" s="259">
        <v>46037.556331018517</v>
      </c>
      <c r="G883" s="260">
        <v>-1</v>
      </c>
      <c r="H883" s="260">
        <v>391400</v>
      </c>
      <c r="I883" s="260">
        <v>391400</v>
      </c>
      <c r="J883" s="260">
        <v>391400</v>
      </c>
      <c r="K883" s="260">
        <v>0</v>
      </c>
      <c r="L883" s="260">
        <v>0</v>
      </c>
      <c r="M883" s="260">
        <v>0</v>
      </c>
      <c r="N883" s="260">
        <v>0</v>
      </c>
      <c r="O883" s="260">
        <v>0</v>
      </c>
      <c r="P883" s="191">
        <f>SUM(Cartera[[#This Row],[1_a_8]:[&gt;30]])</f>
        <v>0</v>
      </c>
      <c r="Q883" s="191">
        <f>+Cartera[[#This Row],[9_a_15]]+Cartera[[#This Row],[16_a_22]]+Cartera[[#This Row],[23_a_30]]</f>
        <v>0</v>
      </c>
      <c r="R883" s="191">
        <f>IF(Cartera[[#This Row],[Dias]]&gt;8,Cartera[[#This Row],[Total vencido]],0)</f>
        <v>0</v>
      </c>
      <c r="S883" s="191">
        <f>IF(Cartera[[#This Row],[Mas de 9]]&gt;0,Cartera[[#This Row],[Dias]],0)</f>
        <v>0</v>
      </c>
      <c r="T883" s="191">
        <f>IF(Cartera[[#This Row],[Dias]]&gt;99,Cartera[[#This Row],[Total vencido]],0)</f>
        <v>0</v>
      </c>
      <c r="U883" s="191">
        <f>IF(Cartera[[#This Row],[Mas de 100]]&gt;0,Cartera[[#This Row],[Dias]],0)</f>
        <v>0</v>
      </c>
      <c r="V883" s="191">
        <f>Cartera[[#This Row],[Vencimiento]]-Cartera[[#This Row],[Emision]]</f>
        <v>29.998865740737529</v>
      </c>
      <c r="W88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3" s="204" t="str">
        <f>_xlfn.XLOOKUP(Cartera[[#This Row],[Nombre tercero]],Vendedor[Nombre],Vendedor[Vendedor],"",0,-1)</f>
        <v>JORGE PARDO</v>
      </c>
      <c r="Y883" s="204"/>
    </row>
    <row r="884" spans="1:25" ht="21" customHeight="1">
      <c r="A884" s="12" t="str">
        <f t="shared" si="39"/>
        <v>MUNCHER SAS</v>
      </c>
      <c r="B884" s="249" t="s">
        <v>1208</v>
      </c>
      <c r="C884" s="250">
        <v>18566</v>
      </c>
      <c r="D884" s="251">
        <v>1</v>
      </c>
      <c r="E884" s="259">
        <v>46007.558379629627</v>
      </c>
      <c r="F884" s="259">
        <v>46037.558194444442</v>
      </c>
      <c r="G884" s="260">
        <v>-1</v>
      </c>
      <c r="H884" s="260">
        <v>201400</v>
      </c>
      <c r="I884" s="260">
        <v>201400</v>
      </c>
      <c r="J884" s="260">
        <v>201400</v>
      </c>
      <c r="K884" s="260">
        <v>0</v>
      </c>
      <c r="L884" s="260">
        <v>0</v>
      </c>
      <c r="M884" s="260">
        <v>0</v>
      </c>
      <c r="N884" s="260">
        <v>0</v>
      </c>
      <c r="O884" s="260">
        <v>0</v>
      </c>
      <c r="P884" s="191">
        <f>SUM(Cartera[[#This Row],[1_a_8]:[&gt;30]])</f>
        <v>0</v>
      </c>
      <c r="Q884" s="191">
        <f>+Cartera[[#This Row],[9_a_15]]+Cartera[[#This Row],[16_a_22]]+Cartera[[#This Row],[23_a_30]]</f>
        <v>0</v>
      </c>
      <c r="R884" s="191">
        <f>IF(Cartera[[#This Row],[Dias]]&gt;8,Cartera[[#This Row],[Total vencido]],0)</f>
        <v>0</v>
      </c>
      <c r="S884" s="191">
        <f>IF(Cartera[[#This Row],[Mas de 9]]&gt;0,Cartera[[#This Row],[Dias]],0)</f>
        <v>0</v>
      </c>
      <c r="T884" s="191">
        <f>IF(Cartera[[#This Row],[Dias]]&gt;99,Cartera[[#This Row],[Total vencido]],0)</f>
        <v>0</v>
      </c>
      <c r="U884" s="191">
        <f>IF(Cartera[[#This Row],[Mas de 100]]&gt;0,Cartera[[#This Row],[Dias]],0)</f>
        <v>0</v>
      </c>
      <c r="V884" s="191">
        <f>Cartera[[#This Row],[Vencimiento]]-Cartera[[#This Row],[Emision]]</f>
        <v>29.999814814815181</v>
      </c>
      <c r="W88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4" s="204" t="str">
        <f>_xlfn.XLOOKUP(Cartera[[#This Row],[Nombre tercero]],Vendedor[Nombre],Vendedor[Vendedor],"",0,-1)</f>
        <v>JORGE PARDO</v>
      </c>
      <c r="Y884" s="204"/>
    </row>
    <row r="885" spans="1:25" ht="21" customHeight="1">
      <c r="A885" s="12" t="str">
        <f t="shared" si="39"/>
        <v>MUNCHER SAS</v>
      </c>
      <c r="B885" s="249" t="s">
        <v>1208</v>
      </c>
      <c r="C885" s="250">
        <v>18797</v>
      </c>
      <c r="D885" s="251">
        <v>1</v>
      </c>
      <c r="E885" s="259">
        <v>46013.533819444441</v>
      </c>
      <c r="F885" s="259">
        <v>46043.530324074076</v>
      </c>
      <c r="G885" s="260">
        <v>-7</v>
      </c>
      <c r="H885" s="260">
        <v>376200</v>
      </c>
      <c r="I885" s="260">
        <v>376200</v>
      </c>
      <c r="J885" s="260">
        <v>376200</v>
      </c>
      <c r="K885" s="260">
        <v>0</v>
      </c>
      <c r="L885" s="260">
        <v>0</v>
      </c>
      <c r="M885" s="260">
        <v>0</v>
      </c>
      <c r="N885" s="260">
        <v>0</v>
      </c>
      <c r="O885" s="260">
        <v>0</v>
      </c>
      <c r="P885" s="191">
        <f>SUM(Cartera[[#This Row],[1_a_8]:[&gt;30]])</f>
        <v>0</v>
      </c>
      <c r="Q885" s="191">
        <f>+Cartera[[#This Row],[9_a_15]]+Cartera[[#This Row],[16_a_22]]+Cartera[[#This Row],[23_a_30]]</f>
        <v>0</v>
      </c>
      <c r="R885" s="191">
        <f>IF(Cartera[[#This Row],[Dias]]&gt;8,Cartera[[#This Row],[Total vencido]],0)</f>
        <v>0</v>
      </c>
      <c r="S885" s="191">
        <f>IF(Cartera[[#This Row],[Mas de 9]]&gt;0,Cartera[[#This Row],[Dias]],0)</f>
        <v>0</v>
      </c>
      <c r="T885" s="191">
        <f>IF(Cartera[[#This Row],[Dias]]&gt;99,Cartera[[#This Row],[Total vencido]],0)</f>
        <v>0</v>
      </c>
      <c r="U885" s="191">
        <f>IF(Cartera[[#This Row],[Mas de 100]]&gt;0,Cartera[[#This Row],[Dias]],0)</f>
        <v>0</v>
      </c>
      <c r="V885" s="191">
        <f>Cartera[[#This Row],[Vencimiento]]-Cartera[[#This Row],[Emision]]</f>
        <v>29.996504629634728</v>
      </c>
      <c r="W88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5" s="204" t="str">
        <f>_xlfn.XLOOKUP(Cartera[[#This Row],[Nombre tercero]],Vendedor[Nombre],Vendedor[Vendedor],"",0,-1)</f>
        <v>JORGE PARDO</v>
      </c>
      <c r="Y885" s="204"/>
    </row>
    <row r="886" spans="1:25" ht="21" customHeight="1">
      <c r="A886" s="12" t="str">
        <f t="shared" si="39"/>
        <v>MUNCHER SAS</v>
      </c>
      <c r="B886" s="249" t="s">
        <v>1208</v>
      </c>
      <c r="C886" s="250">
        <v>18799</v>
      </c>
      <c r="D886" s="251">
        <v>1</v>
      </c>
      <c r="E886" s="259">
        <v>46013.536539351851</v>
      </c>
      <c r="F886" s="259">
        <v>46043.536296296297</v>
      </c>
      <c r="G886" s="260">
        <v>-7</v>
      </c>
      <c r="H886" s="260">
        <v>201400</v>
      </c>
      <c r="I886" s="260">
        <v>201400</v>
      </c>
      <c r="J886" s="260">
        <v>201400</v>
      </c>
      <c r="K886" s="260">
        <v>0</v>
      </c>
      <c r="L886" s="260">
        <v>0</v>
      </c>
      <c r="M886" s="260">
        <v>0</v>
      </c>
      <c r="N886" s="260">
        <v>0</v>
      </c>
      <c r="O886" s="260">
        <v>0</v>
      </c>
      <c r="P886" s="191">
        <f>SUM(Cartera[[#This Row],[1_a_8]:[&gt;30]])</f>
        <v>0</v>
      </c>
      <c r="Q886" s="191">
        <f>+Cartera[[#This Row],[9_a_15]]+Cartera[[#This Row],[16_a_22]]+Cartera[[#This Row],[23_a_30]]</f>
        <v>0</v>
      </c>
      <c r="R886" s="191">
        <f>IF(Cartera[[#This Row],[Dias]]&gt;8,Cartera[[#This Row],[Total vencido]],0)</f>
        <v>0</v>
      </c>
      <c r="S886" s="191">
        <f>IF(Cartera[[#This Row],[Mas de 9]]&gt;0,Cartera[[#This Row],[Dias]],0)</f>
        <v>0</v>
      </c>
      <c r="T886" s="191">
        <f>IF(Cartera[[#This Row],[Dias]]&gt;99,Cartera[[#This Row],[Total vencido]],0)</f>
        <v>0</v>
      </c>
      <c r="U886" s="191">
        <f>IF(Cartera[[#This Row],[Mas de 100]]&gt;0,Cartera[[#This Row],[Dias]],0)</f>
        <v>0</v>
      </c>
      <c r="V886" s="191">
        <f>Cartera[[#This Row],[Vencimiento]]-Cartera[[#This Row],[Emision]]</f>
        <v>29.999756944445835</v>
      </c>
      <c r="W88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6" s="204" t="str">
        <f>_xlfn.XLOOKUP(Cartera[[#This Row],[Nombre tercero]],Vendedor[Nombre],Vendedor[Vendedor],"",0,-1)</f>
        <v>JORGE PARDO</v>
      </c>
      <c r="Y886" s="204"/>
    </row>
    <row r="887" spans="1:25" ht="21" customHeight="1">
      <c r="A887" s="221" t="s">
        <v>840</v>
      </c>
      <c r="B887" s="249" t="s">
        <v>1208</v>
      </c>
      <c r="C887" s="250">
        <v>18989</v>
      </c>
      <c r="D887" s="251">
        <v>8</v>
      </c>
      <c r="E887" s="259">
        <v>46020.582974537036</v>
      </c>
      <c r="F887" s="259">
        <v>46021.582800925928</v>
      </c>
      <c r="G887" s="260">
        <v>15</v>
      </c>
      <c r="H887" s="260">
        <v>750000</v>
      </c>
      <c r="I887" s="260">
        <v>750000</v>
      </c>
      <c r="J887" s="260">
        <v>0</v>
      </c>
      <c r="K887" s="260">
        <v>0</v>
      </c>
      <c r="L887" s="260">
        <v>750000</v>
      </c>
      <c r="M887" s="260">
        <v>0</v>
      </c>
      <c r="N887" s="260">
        <v>0</v>
      </c>
      <c r="O887" s="260">
        <v>0</v>
      </c>
      <c r="P887" s="191">
        <f>SUM(Cartera[[#This Row],[1_a_8]:[&gt;30]])</f>
        <v>750000</v>
      </c>
      <c r="Q887" s="191">
        <f>+Cartera[[#This Row],[9_a_15]]+Cartera[[#This Row],[16_a_22]]+Cartera[[#This Row],[23_a_30]]</f>
        <v>750000</v>
      </c>
      <c r="R887" s="191">
        <f>IF(Cartera[[#This Row],[Dias]]&gt;8,Cartera[[#This Row],[Total vencido]],0)</f>
        <v>750000</v>
      </c>
      <c r="S887" s="191">
        <f>IF(Cartera[[#This Row],[Mas de 9]]&gt;0,Cartera[[#This Row],[Dias]],0)</f>
        <v>15</v>
      </c>
      <c r="T887" s="191">
        <f>IF(Cartera[[#This Row],[Dias]]&gt;99,Cartera[[#This Row],[Total vencido]],0)</f>
        <v>0</v>
      </c>
      <c r="U887" s="191">
        <f>IF(Cartera[[#This Row],[Mas de 100]]&gt;0,Cartera[[#This Row],[Dias]],0)</f>
        <v>0</v>
      </c>
      <c r="V887" s="191">
        <f>Cartera[[#This Row],[Vencimiento]]-Cartera[[#This Row],[Emision]]</f>
        <v>0.99982638889196096</v>
      </c>
      <c r="W88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7" s="204" t="str">
        <f>_xlfn.XLOOKUP(Cartera[[#This Row],[Nombre tercero]],Vendedor[Nombre],Vendedor[Vendedor],"",0,-1)</f>
        <v>WILLIAM DARIO PADILLA</v>
      </c>
      <c r="Y887" s="204"/>
    </row>
    <row r="888" spans="1:25" ht="21" customHeight="1">
      <c r="A888" s="221" t="s">
        <v>192</v>
      </c>
      <c r="B888" s="249" t="s">
        <v>1208</v>
      </c>
      <c r="C888" s="250">
        <v>18604</v>
      </c>
      <c r="D888" s="251">
        <v>1</v>
      </c>
      <c r="E888" s="259">
        <v>46008.560659722221</v>
      </c>
      <c r="F888" s="259">
        <v>46009.560520833336</v>
      </c>
      <c r="G888" s="260">
        <v>27</v>
      </c>
      <c r="H888" s="260">
        <v>693360</v>
      </c>
      <c r="I888" s="260">
        <v>693360</v>
      </c>
      <c r="J888" s="260">
        <v>0</v>
      </c>
      <c r="K888" s="260">
        <v>0</v>
      </c>
      <c r="L888" s="260">
        <v>0</v>
      </c>
      <c r="M888" s="260">
        <v>0</v>
      </c>
      <c r="N888" s="260">
        <v>693360</v>
      </c>
      <c r="O888" s="260">
        <v>0</v>
      </c>
      <c r="P888" s="191">
        <f>SUM(Cartera[[#This Row],[1_a_8]:[&gt;30]])</f>
        <v>693360</v>
      </c>
      <c r="Q888" s="191">
        <f>+Cartera[[#This Row],[9_a_15]]+Cartera[[#This Row],[16_a_22]]+Cartera[[#This Row],[23_a_30]]</f>
        <v>693360</v>
      </c>
      <c r="R888" s="191">
        <f>IF(Cartera[[#This Row],[Dias]]&gt;8,Cartera[[#This Row],[Total vencido]],0)</f>
        <v>693360</v>
      </c>
      <c r="S888" s="191">
        <f>IF(Cartera[[#This Row],[Mas de 9]]&gt;0,Cartera[[#This Row],[Dias]],0)</f>
        <v>27</v>
      </c>
      <c r="T888" s="191">
        <f>IF(Cartera[[#This Row],[Dias]]&gt;99,Cartera[[#This Row],[Total vencido]],0)</f>
        <v>0</v>
      </c>
      <c r="U888" s="191">
        <f>IF(Cartera[[#This Row],[Mas de 100]]&gt;0,Cartera[[#This Row],[Dias]],0)</f>
        <v>0</v>
      </c>
      <c r="V888" s="191">
        <f>Cartera[[#This Row],[Vencimiento]]-Cartera[[#This Row],[Emision]]</f>
        <v>0.99986111111502396</v>
      </c>
      <c r="W88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8" s="204" t="str">
        <f>_xlfn.XLOOKUP(Cartera[[#This Row],[Nombre tercero]],Vendedor[Nombre],Vendedor[Vendedor],"",0,-1)</f>
        <v>ANGELA SILVESTRE</v>
      </c>
      <c r="Y888" s="204"/>
    </row>
    <row r="889" spans="1:25" ht="21" customHeight="1">
      <c r="A889" s="221" t="s">
        <v>1323</v>
      </c>
      <c r="B889" s="249" t="s">
        <v>1210</v>
      </c>
      <c r="C889" s="250">
        <v>23393</v>
      </c>
      <c r="D889" s="251">
        <v>12</v>
      </c>
      <c r="E889" s="259">
        <v>46010.327141203707</v>
      </c>
      <c r="F889" s="259">
        <v>46018.326956018522</v>
      </c>
      <c r="G889" s="260">
        <v>18</v>
      </c>
      <c r="H889" s="260">
        <v>3219400</v>
      </c>
      <c r="I889" s="260">
        <v>1281500</v>
      </c>
      <c r="J889" s="260">
        <v>0</v>
      </c>
      <c r="K889" s="260">
        <v>0</v>
      </c>
      <c r="L889" s="260">
        <v>0</v>
      </c>
      <c r="M889" s="260">
        <v>1281500</v>
      </c>
      <c r="N889" s="260">
        <v>0</v>
      </c>
      <c r="O889" s="260">
        <v>0</v>
      </c>
      <c r="P889" s="191">
        <f>SUM(Cartera[[#This Row],[1_a_8]:[&gt;30]])</f>
        <v>1281500</v>
      </c>
      <c r="Q889" s="191">
        <f>+Cartera[[#This Row],[9_a_15]]+Cartera[[#This Row],[16_a_22]]+Cartera[[#This Row],[23_a_30]]</f>
        <v>1281500</v>
      </c>
      <c r="R889" s="191">
        <f>IF(Cartera[[#This Row],[Dias]]&gt;8,Cartera[[#This Row],[Total vencido]],0)</f>
        <v>1281500</v>
      </c>
      <c r="S889" s="191">
        <f>IF(Cartera[[#This Row],[Mas de 9]]&gt;0,Cartera[[#This Row],[Dias]],0)</f>
        <v>18</v>
      </c>
      <c r="T889" s="191">
        <f>IF(Cartera[[#This Row],[Dias]]&gt;99,Cartera[[#This Row],[Total vencido]],0)</f>
        <v>0</v>
      </c>
      <c r="U889" s="191">
        <f>IF(Cartera[[#This Row],[Mas de 100]]&gt;0,Cartera[[#This Row],[Dias]],0)</f>
        <v>0</v>
      </c>
      <c r="V889" s="191">
        <f>Cartera[[#This Row],[Vencimiento]]-Cartera[[#This Row],[Emision]]</f>
        <v>7.9998148148151813</v>
      </c>
      <c r="W88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9" s="204" t="str">
        <f>_xlfn.XLOOKUP(Cartera[[#This Row],[Nombre tercero]],Vendedor[Nombre],Vendedor[Vendedor],"",0,-1)</f>
        <v>JENNIFER GONZALEZ TRIANA</v>
      </c>
      <c r="Y889" s="204"/>
    </row>
    <row r="890" spans="1:25" ht="21" customHeight="1">
      <c r="A890" s="12" t="str">
        <f>+A889</f>
        <v>NUEVO DON PLUS SAS</v>
      </c>
      <c r="B890" s="249" t="s">
        <v>1210</v>
      </c>
      <c r="C890" s="250">
        <v>23680</v>
      </c>
      <c r="D890" s="251">
        <v>12</v>
      </c>
      <c r="E890" s="259">
        <v>46018.296481481484</v>
      </c>
      <c r="F890" s="259">
        <v>46026.296365740738</v>
      </c>
      <c r="G890" s="260">
        <v>10</v>
      </c>
      <c r="H890" s="260">
        <v>1720900</v>
      </c>
      <c r="I890" s="260">
        <v>1720900</v>
      </c>
      <c r="J890" s="260">
        <v>0</v>
      </c>
      <c r="K890" s="260">
        <v>0</v>
      </c>
      <c r="L890" s="260">
        <v>1720900</v>
      </c>
      <c r="M890" s="260">
        <v>0</v>
      </c>
      <c r="N890" s="260">
        <v>0</v>
      </c>
      <c r="O890" s="260">
        <v>0</v>
      </c>
      <c r="P890" s="191">
        <f>SUM(Cartera[[#This Row],[1_a_8]:[&gt;30]])</f>
        <v>1720900</v>
      </c>
      <c r="Q890" s="191">
        <f>+Cartera[[#This Row],[9_a_15]]+Cartera[[#This Row],[16_a_22]]+Cartera[[#This Row],[23_a_30]]</f>
        <v>1720900</v>
      </c>
      <c r="R890" s="191">
        <f>IF(Cartera[[#This Row],[Dias]]&gt;8,Cartera[[#This Row],[Total vencido]],0)</f>
        <v>1720900</v>
      </c>
      <c r="S890" s="191">
        <f>IF(Cartera[[#This Row],[Mas de 9]]&gt;0,Cartera[[#This Row],[Dias]],0)</f>
        <v>10</v>
      </c>
      <c r="T890" s="191">
        <f>IF(Cartera[[#This Row],[Dias]]&gt;99,Cartera[[#This Row],[Total vencido]],0)</f>
        <v>0</v>
      </c>
      <c r="U890" s="191">
        <f>IF(Cartera[[#This Row],[Mas de 100]]&gt;0,Cartera[[#This Row],[Dias]],0)</f>
        <v>0</v>
      </c>
      <c r="V890" s="191">
        <f>Cartera[[#This Row],[Vencimiento]]-Cartera[[#This Row],[Emision]]</f>
        <v>7.9998842592540313</v>
      </c>
      <c r="W89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0" s="204" t="str">
        <f>_xlfn.XLOOKUP(Cartera[[#This Row],[Nombre tercero]],Vendedor[Nombre],Vendedor[Vendedor],"",0,-1)</f>
        <v>JENNIFER GONZALEZ TRIANA</v>
      </c>
      <c r="Y890" s="204"/>
    </row>
    <row r="891" spans="1:25" ht="21" customHeight="1">
      <c r="A891" s="12" t="str">
        <f>+A890</f>
        <v>NUEVO DON PLUS SAS</v>
      </c>
      <c r="B891" s="249" t="s">
        <v>1210</v>
      </c>
      <c r="C891" s="250">
        <v>23735</v>
      </c>
      <c r="D891" s="251">
        <v>12</v>
      </c>
      <c r="E891" s="259">
        <v>46021.314363425925</v>
      </c>
      <c r="F891" s="259">
        <v>46029.314236111109</v>
      </c>
      <c r="G891" s="260">
        <v>7</v>
      </c>
      <c r="H891" s="260">
        <v>4255300</v>
      </c>
      <c r="I891" s="260">
        <v>4255300</v>
      </c>
      <c r="J891" s="260">
        <v>0</v>
      </c>
      <c r="K891" s="260">
        <v>4255300</v>
      </c>
      <c r="L891" s="260">
        <v>0</v>
      </c>
      <c r="M891" s="260">
        <v>0</v>
      </c>
      <c r="N891" s="260">
        <v>0</v>
      </c>
      <c r="O891" s="260">
        <v>0</v>
      </c>
      <c r="P891" s="191">
        <f>SUM(Cartera[[#This Row],[1_a_8]:[&gt;30]])</f>
        <v>4255300</v>
      </c>
      <c r="Q891" s="191">
        <f>+Cartera[[#This Row],[9_a_15]]+Cartera[[#This Row],[16_a_22]]+Cartera[[#This Row],[23_a_30]]</f>
        <v>0</v>
      </c>
      <c r="R891" s="191">
        <f>IF(Cartera[[#This Row],[Dias]]&gt;8,Cartera[[#This Row],[Total vencido]],0)</f>
        <v>0</v>
      </c>
      <c r="S891" s="191">
        <f>IF(Cartera[[#This Row],[Mas de 9]]&gt;0,Cartera[[#This Row],[Dias]],0)</f>
        <v>0</v>
      </c>
      <c r="T891" s="191">
        <f>IF(Cartera[[#This Row],[Dias]]&gt;99,Cartera[[#This Row],[Total vencido]],0)</f>
        <v>0</v>
      </c>
      <c r="U891" s="191">
        <f>IF(Cartera[[#This Row],[Mas de 100]]&gt;0,Cartera[[#This Row],[Dias]],0)</f>
        <v>0</v>
      </c>
      <c r="V891" s="191">
        <f>Cartera[[#This Row],[Vencimiento]]-Cartera[[#This Row],[Emision]]</f>
        <v>7.9998726851845277</v>
      </c>
      <c r="W89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1" s="204" t="str">
        <f>_xlfn.XLOOKUP(Cartera[[#This Row],[Nombre tercero]],Vendedor[Nombre],Vendedor[Vendedor],"",0,-1)</f>
        <v>JENNIFER GONZALEZ TRIANA</v>
      </c>
      <c r="Y891" s="204"/>
    </row>
    <row r="892" spans="1:25" ht="21" customHeight="1">
      <c r="A892" s="221" t="s">
        <v>193</v>
      </c>
      <c r="B892" s="249" t="s">
        <v>1208</v>
      </c>
      <c r="C892" s="250">
        <v>19008</v>
      </c>
      <c r="D892" s="251">
        <v>4</v>
      </c>
      <c r="E892" s="259">
        <v>46021.306805555556</v>
      </c>
      <c r="F892" s="259">
        <v>46051.303576388891</v>
      </c>
      <c r="G892" s="260">
        <v>-15</v>
      </c>
      <c r="H892" s="260">
        <v>467000</v>
      </c>
      <c r="I892" s="260">
        <v>467000</v>
      </c>
      <c r="J892" s="260">
        <v>467000</v>
      </c>
      <c r="K892" s="260">
        <v>0</v>
      </c>
      <c r="L892" s="260">
        <v>0</v>
      </c>
      <c r="M892" s="260">
        <v>0</v>
      </c>
      <c r="N892" s="260">
        <v>0</v>
      </c>
      <c r="O892" s="260">
        <v>0</v>
      </c>
      <c r="P892" s="191">
        <f>SUM(Cartera[[#This Row],[1_a_8]:[&gt;30]])</f>
        <v>0</v>
      </c>
      <c r="Q892" s="191">
        <f>+Cartera[[#This Row],[9_a_15]]+Cartera[[#This Row],[16_a_22]]+Cartera[[#This Row],[23_a_30]]</f>
        <v>0</v>
      </c>
      <c r="R892" s="191">
        <f>IF(Cartera[[#This Row],[Dias]]&gt;8,Cartera[[#This Row],[Total vencido]],0)</f>
        <v>0</v>
      </c>
      <c r="S892" s="191">
        <f>IF(Cartera[[#This Row],[Mas de 9]]&gt;0,Cartera[[#This Row],[Dias]],0)</f>
        <v>0</v>
      </c>
      <c r="T892" s="191">
        <f>IF(Cartera[[#This Row],[Dias]]&gt;99,Cartera[[#This Row],[Total vencido]],0)</f>
        <v>0</v>
      </c>
      <c r="U892" s="191">
        <f>IF(Cartera[[#This Row],[Mas de 100]]&gt;0,Cartera[[#This Row],[Dias]],0)</f>
        <v>0</v>
      </c>
      <c r="V892" s="191">
        <f>Cartera[[#This Row],[Vencimiento]]-Cartera[[#This Row],[Emision]]</f>
        <v>29.996770833335177</v>
      </c>
      <c r="W89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2" s="204" t="str">
        <f>_xlfn.XLOOKUP(Cartera[[#This Row],[Nombre tercero]],Vendedor[Nombre],Vendedor[Vendedor],"",0,-1)</f>
        <v>JORGE PARDO</v>
      </c>
      <c r="Y892" s="204"/>
    </row>
    <row r="893" spans="1:25" ht="21" customHeight="1">
      <c r="A893" s="221" t="s">
        <v>108</v>
      </c>
      <c r="B893" s="249" t="s">
        <v>1208</v>
      </c>
      <c r="C893" s="250">
        <v>16240</v>
      </c>
      <c r="D893" s="251">
        <v>7</v>
      </c>
      <c r="E893" s="259">
        <v>45929.523333333331</v>
      </c>
      <c r="F893" s="259">
        <v>45930.523333333331</v>
      </c>
      <c r="G893" s="260">
        <v>106</v>
      </c>
      <c r="H893" s="260">
        <v>1567000</v>
      </c>
      <c r="I893" s="260">
        <v>1567000</v>
      </c>
      <c r="J893" s="260">
        <v>0</v>
      </c>
      <c r="K893" s="260">
        <v>0</v>
      </c>
      <c r="L893" s="260">
        <v>0</v>
      </c>
      <c r="M893" s="260">
        <v>0</v>
      </c>
      <c r="N893" s="260">
        <v>0</v>
      </c>
      <c r="O893" s="260">
        <v>1567000</v>
      </c>
      <c r="P893" s="191">
        <f>SUM(Cartera[[#This Row],[1_a_8]:[&gt;30]])</f>
        <v>1567000</v>
      </c>
      <c r="Q893" s="191">
        <f>+Cartera[[#This Row],[9_a_15]]+Cartera[[#This Row],[16_a_22]]+Cartera[[#This Row],[23_a_30]]</f>
        <v>0</v>
      </c>
      <c r="R893" s="191">
        <f>IF(Cartera[[#This Row],[Dias]]&gt;8,Cartera[[#This Row],[Total vencido]],0)</f>
        <v>1567000</v>
      </c>
      <c r="S893" s="191">
        <f>IF(Cartera[[#This Row],[Mas de 9]]&gt;0,Cartera[[#This Row],[Dias]],0)</f>
        <v>106</v>
      </c>
      <c r="T893" s="191">
        <f>IF(Cartera[[#This Row],[Dias]]&gt;99,Cartera[[#This Row],[Total vencido]],0)</f>
        <v>1567000</v>
      </c>
      <c r="U893" s="191">
        <f>IF(Cartera[[#This Row],[Mas de 100]]&gt;0,Cartera[[#This Row],[Dias]],0)</f>
        <v>106</v>
      </c>
      <c r="V893" s="191">
        <f>Cartera[[#This Row],[Vencimiento]]-Cartera[[#This Row],[Emision]]</f>
        <v>1</v>
      </c>
      <c r="W89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3" s="204" t="str">
        <f>_xlfn.XLOOKUP(Cartera[[#This Row],[Nombre tercero]],Vendedor[Nombre],Vendedor[Vendedor],"",0,-1)</f>
        <v>ANGELA SILVESTRE</v>
      </c>
      <c r="Y893" s="204"/>
    </row>
    <row r="894" spans="1:25" ht="21" customHeight="1">
      <c r="A894" s="221" t="s">
        <v>195</v>
      </c>
      <c r="B894" s="249" t="s">
        <v>1208</v>
      </c>
      <c r="C894" s="250">
        <v>9374</v>
      </c>
      <c r="D894" s="251">
        <v>1</v>
      </c>
      <c r="E894" s="259">
        <v>45666.420173611114</v>
      </c>
      <c r="F894" s="259">
        <v>45696.420173611114</v>
      </c>
      <c r="G894" s="260">
        <v>340</v>
      </c>
      <c r="H894" s="260">
        <v>58900</v>
      </c>
      <c r="I894" s="260">
        <v>58900</v>
      </c>
      <c r="J894" s="260">
        <v>0</v>
      </c>
      <c r="K894" s="260">
        <v>0</v>
      </c>
      <c r="L894" s="260">
        <v>0</v>
      </c>
      <c r="M894" s="260">
        <v>0</v>
      </c>
      <c r="N894" s="260">
        <v>0</v>
      </c>
      <c r="O894" s="260">
        <v>58900</v>
      </c>
      <c r="P894" s="191">
        <f>SUM(Cartera[[#This Row],[1_a_8]:[&gt;30]])</f>
        <v>58900</v>
      </c>
      <c r="Q894" s="191">
        <f>+Cartera[[#This Row],[9_a_15]]+Cartera[[#This Row],[16_a_22]]+Cartera[[#This Row],[23_a_30]]</f>
        <v>0</v>
      </c>
      <c r="R894" s="191">
        <f>IF(Cartera[[#This Row],[Dias]]&gt;8,Cartera[[#This Row],[Total vencido]],0)</f>
        <v>58900</v>
      </c>
      <c r="S894" s="191">
        <f>IF(Cartera[[#This Row],[Mas de 9]]&gt;0,Cartera[[#This Row],[Dias]],0)</f>
        <v>340</v>
      </c>
      <c r="T894" s="191">
        <f>IF(Cartera[[#This Row],[Dias]]&gt;99,Cartera[[#This Row],[Total vencido]],0)</f>
        <v>58900</v>
      </c>
      <c r="U894" s="191">
        <f>IF(Cartera[[#This Row],[Mas de 100]]&gt;0,Cartera[[#This Row],[Dias]],0)</f>
        <v>340</v>
      </c>
      <c r="V894" s="191">
        <f>Cartera[[#This Row],[Vencimiento]]-Cartera[[#This Row],[Emision]]</f>
        <v>30</v>
      </c>
      <c r="W89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4" s="204" t="str">
        <f>_xlfn.XLOOKUP(Cartera[[#This Row],[Nombre tercero]],Vendedor[Nombre],Vendedor[Vendedor],"",0,-1)</f>
        <v>JORGE PARDO</v>
      </c>
      <c r="Y894" s="204"/>
    </row>
    <row r="895" spans="1:25" ht="21" customHeight="1">
      <c r="A895" s="12" t="str">
        <f t="shared" ref="A895:A904" si="40">+A894</f>
        <v>OSTAK S.A.S</v>
      </c>
      <c r="B895" s="249" t="s">
        <v>1208</v>
      </c>
      <c r="C895" s="250">
        <v>9460</v>
      </c>
      <c r="D895" s="251">
        <v>1</v>
      </c>
      <c r="E895" s="259">
        <v>45670.40892361111</v>
      </c>
      <c r="F895" s="259">
        <v>45700.40892361111</v>
      </c>
      <c r="G895" s="260">
        <v>336</v>
      </c>
      <c r="H895" s="260">
        <v>186000</v>
      </c>
      <c r="I895" s="260">
        <v>186000</v>
      </c>
      <c r="J895" s="260">
        <v>0</v>
      </c>
      <c r="K895" s="260">
        <v>0</v>
      </c>
      <c r="L895" s="260">
        <v>0</v>
      </c>
      <c r="M895" s="260">
        <v>0</v>
      </c>
      <c r="N895" s="260">
        <v>0</v>
      </c>
      <c r="O895" s="260">
        <v>186000</v>
      </c>
      <c r="P895" s="191">
        <f>SUM(Cartera[[#This Row],[1_a_8]:[&gt;30]])</f>
        <v>186000</v>
      </c>
      <c r="Q895" s="191">
        <f>+Cartera[[#This Row],[9_a_15]]+Cartera[[#This Row],[16_a_22]]+Cartera[[#This Row],[23_a_30]]</f>
        <v>0</v>
      </c>
      <c r="R895" s="191">
        <f>IF(Cartera[[#This Row],[Dias]]&gt;8,Cartera[[#This Row],[Total vencido]],0)</f>
        <v>186000</v>
      </c>
      <c r="S895" s="191">
        <f>IF(Cartera[[#This Row],[Mas de 9]]&gt;0,Cartera[[#This Row],[Dias]],0)</f>
        <v>336</v>
      </c>
      <c r="T895" s="191">
        <f>IF(Cartera[[#This Row],[Dias]]&gt;99,Cartera[[#This Row],[Total vencido]],0)</f>
        <v>186000</v>
      </c>
      <c r="U895" s="191">
        <f>IF(Cartera[[#This Row],[Mas de 100]]&gt;0,Cartera[[#This Row],[Dias]],0)</f>
        <v>336</v>
      </c>
      <c r="V895" s="191">
        <f>Cartera[[#This Row],[Vencimiento]]-Cartera[[#This Row],[Emision]]</f>
        <v>30</v>
      </c>
      <c r="W89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5" s="204" t="str">
        <f>_xlfn.XLOOKUP(Cartera[[#This Row],[Nombre tercero]],Vendedor[Nombre],Vendedor[Vendedor],"",0,-1)</f>
        <v>JORGE PARDO</v>
      </c>
      <c r="Y895" s="204"/>
    </row>
    <row r="896" spans="1:25" ht="21" customHeight="1">
      <c r="A896" s="12" t="str">
        <f t="shared" si="40"/>
        <v>OSTAK S.A.S</v>
      </c>
      <c r="B896" s="249" t="s">
        <v>1208</v>
      </c>
      <c r="C896" s="250">
        <v>9489</v>
      </c>
      <c r="D896" s="251">
        <v>1</v>
      </c>
      <c r="E896" s="259">
        <v>45671.367164351854</v>
      </c>
      <c r="F896" s="259">
        <v>45701.367164351854</v>
      </c>
      <c r="G896" s="260">
        <v>335</v>
      </c>
      <c r="H896" s="260">
        <v>147200</v>
      </c>
      <c r="I896" s="260">
        <v>147200</v>
      </c>
      <c r="J896" s="260">
        <v>0</v>
      </c>
      <c r="K896" s="260">
        <v>0</v>
      </c>
      <c r="L896" s="260">
        <v>0</v>
      </c>
      <c r="M896" s="260">
        <v>0</v>
      </c>
      <c r="N896" s="260">
        <v>0</v>
      </c>
      <c r="O896" s="260">
        <v>147200</v>
      </c>
      <c r="P896" s="191">
        <f>SUM(Cartera[[#This Row],[1_a_8]:[&gt;30]])</f>
        <v>147200</v>
      </c>
      <c r="Q896" s="191">
        <f>+Cartera[[#This Row],[9_a_15]]+Cartera[[#This Row],[16_a_22]]+Cartera[[#This Row],[23_a_30]]</f>
        <v>0</v>
      </c>
      <c r="R896" s="191">
        <f>IF(Cartera[[#This Row],[Dias]]&gt;8,Cartera[[#This Row],[Total vencido]],0)</f>
        <v>147200</v>
      </c>
      <c r="S896" s="191">
        <f>IF(Cartera[[#This Row],[Mas de 9]]&gt;0,Cartera[[#This Row],[Dias]],0)</f>
        <v>335</v>
      </c>
      <c r="T896" s="191">
        <f>IF(Cartera[[#This Row],[Dias]]&gt;99,Cartera[[#This Row],[Total vencido]],0)</f>
        <v>147200</v>
      </c>
      <c r="U896" s="191">
        <f>IF(Cartera[[#This Row],[Mas de 100]]&gt;0,Cartera[[#This Row],[Dias]],0)</f>
        <v>335</v>
      </c>
      <c r="V896" s="191">
        <f>Cartera[[#This Row],[Vencimiento]]-Cartera[[#This Row],[Emision]]</f>
        <v>30</v>
      </c>
      <c r="W89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6" s="204" t="str">
        <f>_xlfn.XLOOKUP(Cartera[[#This Row],[Nombre tercero]],Vendedor[Nombre],Vendedor[Vendedor],"",0,-1)</f>
        <v>JORGE PARDO</v>
      </c>
      <c r="Y896" s="204"/>
    </row>
    <row r="897" spans="1:25" ht="21" customHeight="1">
      <c r="A897" s="12" t="str">
        <f t="shared" si="40"/>
        <v>OSTAK S.A.S</v>
      </c>
      <c r="B897" s="249" t="s">
        <v>1208</v>
      </c>
      <c r="C897" s="250">
        <v>9578</v>
      </c>
      <c r="D897" s="251">
        <v>1</v>
      </c>
      <c r="E897" s="259">
        <v>45675.319189814814</v>
      </c>
      <c r="F897" s="259">
        <v>45705.319189814814</v>
      </c>
      <c r="G897" s="260">
        <v>331</v>
      </c>
      <c r="H897" s="260">
        <v>20000</v>
      </c>
      <c r="I897" s="260">
        <v>20000</v>
      </c>
      <c r="J897" s="260">
        <v>0</v>
      </c>
      <c r="K897" s="260">
        <v>0</v>
      </c>
      <c r="L897" s="260">
        <v>0</v>
      </c>
      <c r="M897" s="260">
        <v>0</v>
      </c>
      <c r="N897" s="260">
        <v>0</v>
      </c>
      <c r="O897" s="260">
        <v>20000</v>
      </c>
      <c r="P897" s="191">
        <f>SUM(Cartera[[#This Row],[1_a_8]:[&gt;30]])</f>
        <v>20000</v>
      </c>
      <c r="Q897" s="191">
        <f>+Cartera[[#This Row],[9_a_15]]+Cartera[[#This Row],[16_a_22]]+Cartera[[#This Row],[23_a_30]]</f>
        <v>0</v>
      </c>
      <c r="R897" s="191">
        <f>IF(Cartera[[#This Row],[Dias]]&gt;8,Cartera[[#This Row],[Total vencido]],0)</f>
        <v>20000</v>
      </c>
      <c r="S897" s="191">
        <f>IF(Cartera[[#This Row],[Mas de 9]]&gt;0,Cartera[[#This Row],[Dias]],0)</f>
        <v>331</v>
      </c>
      <c r="T897" s="191">
        <f>IF(Cartera[[#This Row],[Dias]]&gt;99,Cartera[[#This Row],[Total vencido]],0)</f>
        <v>20000</v>
      </c>
      <c r="U897" s="191">
        <f>IF(Cartera[[#This Row],[Mas de 100]]&gt;0,Cartera[[#This Row],[Dias]],0)</f>
        <v>331</v>
      </c>
      <c r="V897" s="191">
        <f>Cartera[[#This Row],[Vencimiento]]-Cartera[[#This Row],[Emision]]</f>
        <v>30</v>
      </c>
      <c r="W89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7" s="204" t="str">
        <f>_xlfn.XLOOKUP(Cartera[[#This Row],[Nombre tercero]],Vendedor[Nombre],Vendedor[Vendedor],"",0,-1)</f>
        <v>JORGE PARDO</v>
      </c>
      <c r="Y897" s="204"/>
    </row>
    <row r="898" spans="1:25" ht="21" customHeight="1">
      <c r="A898" s="12" t="str">
        <f t="shared" si="40"/>
        <v>OSTAK S.A.S</v>
      </c>
      <c r="B898" s="249" t="s">
        <v>1208</v>
      </c>
      <c r="C898" s="250">
        <v>9584</v>
      </c>
      <c r="D898" s="251">
        <v>1</v>
      </c>
      <c r="E898" s="259">
        <v>45675.34375</v>
      </c>
      <c r="F898" s="259">
        <v>45705.34375</v>
      </c>
      <c r="G898" s="260">
        <v>331</v>
      </c>
      <c r="H898" s="260">
        <v>127000</v>
      </c>
      <c r="I898" s="260">
        <v>127000</v>
      </c>
      <c r="J898" s="260">
        <v>0</v>
      </c>
      <c r="K898" s="260">
        <v>0</v>
      </c>
      <c r="L898" s="260">
        <v>0</v>
      </c>
      <c r="M898" s="260">
        <v>0</v>
      </c>
      <c r="N898" s="260">
        <v>0</v>
      </c>
      <c r="O898" s="260">
        <v>127000</v>
      </c>
      <c r="P898" s="191">
        <f>SUM(Cartera[[#This Row],[1_a_8]:[&gt;30]])</f>
        <v>127000</v>
      </c>
      <c r="Q898" s="191">
        <f>+Cartera[[#This Row],[9_a_15]]+Cartera[[#This Row],[16_a_22]]+Cartera[[#This Row],[23_a_30]]</f>
        <v>0</v>
      </c>
      <c r="R898" s="191">
        <f>IF(Cartera[[#This Row],[Dias]]&gt;8,Cartera[[#This Row],[Total vencido]],0)</f>
        <v>127000</v>
      </c>
      <c r="S898" s="191">
        <f>IF(Cartera[[#This Row],[Mas de 9]]&gt;0,Cartera[[#This Row],[Dias]],0)</f>
        <v>331</v>
      </c>
      <c r="T898" s="191">
        <f>IF(Cartera[[#This Row],[Dias]]&gt;99,Cartera[[#This Row],[Total vencido]],0)</f>
        <v>127000</v>
      </c>
      <c r="U898" s="191">
        <f>IF(Cartera[[#This Row],[Mas de 100]]&gt;0,Cartera[[#This Row],[Dias]],0)</f>
        <v>331</v>
      </c>
      <c r="V898" s="191">
        <f>Cartera[[#This Row],[Vencimiento]]-Cartera[[#This Row],[Emision]]</f>
        <v>30</v>
      </c>
      <c r="W89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8" s="204" t="str">
        <f>_xlfn.XLOOKUP(Cartera[[#This Row],[Nombre tercero]],Vendedor[Nombre],Vendedor[Vendedor],"",0,-1)</f>
        <v>JORGE PARDO</v>
      </c>
      <c r="Y898" s="204"/>
    </row>
    <row r="899" spans="1:25" ht="21" customHeight="1">
      <c r="A899" s="12" t="str">
        <f t="shared" si="40"/>
        <v>OSTAK S.A.S</v>
      </c>
      <c r="B899" s="249" t="s">
        <v>1208</v>
      </c>
      <c r="C899" s="250">
        <v>9634</v>
      </c>
      <c r="D899" s="251">
        <v>1</v>
      </c>
      <c r="E899" s="259">
        <v>45677.493414351855</v>
      </c>
      <c r="F899" s="259">
        <v>45707.493414351855</v>
      </c>
      <c r="G899" s="260">
        <v>329</v>
      </c>
      <c r="H899" s="260">
        <v>224000</v>
      </c>
      <c r="I899" s="260">
        <v>224000</v>
      </c>
      <c r="J899" s="260">
        <v>0</v>
      </c>
      <c r="K899" s="260">
        <v>0</v>
      </c>
      <c r="L899" s="260">
        <v>0</v>
      </c>
      <c r="M899" s="260">
        <v>0</v>
      </c>
      <c r="N899" s="260">
        <v>0</v>
      </c>
      <c r="O899" s="260">
        <v>224000</v>
      </c>
      <c r="P899" s="191">
        <f>SUM(Cartera[[#This Row],[1_a_8]:[&gt;30]])</f>
        <v>224000</v>
      </c>
      <c r="Q899" s="191">
        <f>+Cartera[[#This Row],[9_a_15]]+Cartera[[#This Row],[16_a_22]]+Cartera[[#This Row],[23_a_30]]</f>
        <v>0</v>
      </c>
      <c r="R899" s="191">
        <f>IF(Cartera[[#This Row],[Dias]]&gt;8,Cartera[[#This Row],[Total vencido]],0)</f>
        <v>224000</v>
      </c>
      <c r="S899" s="191">
        <f>IF(Cartera[[#This Row],[Mas de 9]]&gt;0,Cartera[[#This Row],[Dias]],0)</f>
        <v>329</v>
      </c>
      <c r="T899" s="191">
        <f>IF(Cartera[[#This Row],[Dias]]&gt;99,Cartera[[#This Row],[Total vencido]],0)</f>
        <v>224000</v>
      </c>
      <c r="U899" s="191">
        <f>IF(Cartera[[#This Row],[Mas de 100]]&gt;0,Cartera[[#This Row],[Dias]],0)</f>
        <v>329</v>
      </c>
      <c r="V899" s="191">
        <f>Cartera[[#This Row],[Vencimiento]]-Cartera[[#This Row],[Emision]]</f>
        <v>30</v>
      </c>
      <c r="W89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9" s="204" t="str">
        <f>_xlfn.XLOOKUP(Cartera[[#This Row],[Nombre tercero]],Vendedor[Nombre],Vendedor[Vendedor],"",0,-1)</f>
        <v>JORGE PARDO</v>
      </c>
      <c r="Y899" s="204"/>
    </row>
    <row r="900" spans="1:25" ht="21" customHeight="1">
      <c r="A900" s="12" t="str">
        <f t="shared" si="40"/>
        <v>OSTAK S.A.S</v>
      </c>
      <c r="B900" s="249" t="s">
        <v>1208</v>
      </c>
      <c r="C900" s="250">
        <v>9684</v>
      </c>
      <c r="D900" s="251">
        <v>1</v>
      </c>
      <c r="E900" s="259">
        <v>45679.361388888887</v>
      </c>
      <c r="F900" s="259">
        <v>45709.361388888887</v>
      </c>
      <c r="G900" s="260">
        <v>327</v>
      </c>
      <c r="H900" s="260">
        <v>64575</v>
      </c>
      <c r="I900" s="260">
        <v>64575</v>
      </c>
      <c r="J900" s="260">
        <v>0</v>
      </c>
      <c r="K900" s="260">
        <v>0</v>
      </c>
      <c r="L900" s="260">
        <v>0</v>
      </c>
      <c r="M900" s="260">
        <v>0</v>
      </c>
      <c r="N900" s="260">
        <v>0</v>
      </c>
      <c r="O900" s="260">
        <v>64575</v>
      </c>
      <c r="P900" s="191">
        <f>SUM(Cartera[[#This Row],[1_a_8]:[&gt;30]])</f>
        <v>64575</v>
      </c>
      <c r="Q900" s="191">
        <f>+Cartera[[#This Row],[9_a_15]]+Cartera[[#This Row],[16_a_22]]+Cartera[[#This Row],[23_a_30]]</f>
        <v>0</v>
      </c>
      <c r="R900" s="191">
        <f>IF(Cartera[[#This Row],[Dias]]&gt;8,Cartera[[#This Row],[Total vencido]],0)</f>
        <v>64575</v>
      </c>
      <c r="S900" s="191">
        <f>IF(Cartera[[#This Row],[Mas de 9]]&gt;0,Cartera[[#This Row],[Dias]],0)</f>
        <v>327</v>
      </c>
      <c r="T900" s="191">
        <f>IF(Cartera[[#This Row],[Dias]]&gt;99,Cartera[[#This Row],[Total vencido]],0)</f>
        <v>64575</v>
      </c>
      <c r="U900" s="191">
        <f>IF(Cartera[[#This Row],[Mas de 100]]&gt;0,Cartera[[#This Row],[Dias]],0)</f>
        <v>327</v>
      </c>
      <c r="V900" s="191">
        <f>Cartera[[#This Row],[Vencimiento]]-Cartera[[#This Row],[Emision]]</f>
        <v>30</v>
      </c>
      <c r="W90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0" s="204" t="str">
        <f>_xlfn.XLOOKUP(Cartera[[#This Row],[Nombre tercero]],Vendedor[Nombre],Vendedor[Vendedor],"",0,-1)</f>
        <v>JORGE PARDO</v>
      </c>
      <c r="Y900" s="204"/>
    </row>
    <row r="901" spans="1:25" ht="21" customHeight="1">
      <c r="A901" s="12" t="str">
        <f t="shared" si="40"/>
        <v>OSTAK S.A.S</v>
      </c>
      <c r="B901" s="249" t="s">
        <v>1208</v>
      </c>
      <c r="C901" s="250">
        <v>18529</v>
      </c>
      <c r="D901" s="251">
        <v>1</v>
      </c>
      <c r="E901" s="259">
        <v>46006.526284722226</v>
      </c>
      <c r="F901" s="259">
        <v>46036.524085648147</v>
      </c>
      <c r="G901" s="260">
        <v>0</v>
      </c>
      <c r="H901" s="260">
        <v>219440</v>
      </c>
      <c r="I901" s="260">
        <v>219440</v>
      </c>
      <c r="J901" s="260">
        <v>219440</v>
      </c>
      <c r="K901" s="260">
        <v>0</v>
      </c>
      <c r="L901" s="260">
        <v>0</v>
      </c>
      <c r="M901" s="260">
        <v>0</v>
      </c>
      <c r="N901" s="260">
        <v>0</v>
      </c>
      <c r="O901" s="260">
        <v>0</v>
      </c>
      <c r="P901" s="191">
        <f>SUM(Cartera[[#This Row],[1_a_8]:[&gt;30]])</f>
        <v>0</v>
      </c>
      <c r="Q901" s="191">
        <f>+Cartera[[#This Row],[9_a_15]]+Cartera[[#This Row],[16_a_22]]+Cartera[[#This Row],[23_a_30]]</f>
        <v>0</v>
      </c>
      <c r="R901" s="191">
        <f>IF(Cartera[[#This Row],[Dias]]&gt;8,Cartera[[#This Row],[Total vencido]],0)</f>
        <v>0</v>
      </c>
      <c r="S901" s="191">
        <f>IF(Cartera[[#This Row],[Mas de 9]]&gt;0,Cartera[[#This Row],[Dias]],0)</f>
        <v>0</v>
      </c>
      <c r="T901" s="191">
        <f>IF(Cartera[[#This Row],[Dias]]&gt;99,Cartera[[#This Row],[Total vencido]],0)</f>
        <v>0</v>
      </c>
      <c r="U901" s="191">
        <f>IF(Cartera[[#This Row],[Mas de 100]]&gt;0,Cartera[[#This Row],[Dias]],0)</f>
        <v>0</v>
      </c>
      <c r="V901" s="191">
        <f>Cartera[[#This Row],[Vencimiento]]-Cartera[[#This Row],[Emision]]</f>
        <v>29.997800925921183</v>
      </c>
      <c r="W90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1" s="204" t="str">
        <f>_xlfn.XLOOKUP(Cartera[[#This Row],[Nombre tercero]],Vendedor[Nombre],Vendedor[Vendedor],"",0,-1)</f>
        <v>JORGE PARDO</v>
      </c>
      <c r="Y901" s="204"/>
    </row>
    <row r="902" spans="1:25" ht="21" customHeight="1">
      <c r="A902" s="12" t="str">
        <f t="shared" si="40"/>
        <v>OSTAK S.A.S</v>
      </c>
      <c r="B902" s="249" t="s">
        <v>1208</v>
      </c>
      <c r="C902" s="250">
        <v>18711</v>
      </c>
      <c r="D902" s="251">
        <v>1</v>
      </c>
      <c r="E902" s="259">
        <v>46010.574525462966</v>
      </c>
      <c r="F902" s="259">
        <v>46040.574293981481</v>
      </c>
      <c r="G902" s="260">
        <v>-4</v>
      </c>
      <c r="H902" s="260">
        <v>25000</v>
      </c>
      <c r="I902" s="260">
        <v>25000</v>
      </c>
      <c r="J902" s="260">
        <v>25000</v>
      </c>
      <c r="K902" s="260">
        <v>0</v>
      </c>
      <c r="L902" s="260">
        <v>0</v>
      </c>
      <c r="M902" s="260">
        <v>0</v>
      </c>
      <c r="N902" s="260">
        <v>0</v>
      </c>
      <c r="O902" s="260">
        <v>0</v>
      </c>
      <c r="P902" s="191">
        <f>SUM(Cartera[[#This Row],[1_a_8]:[&gt;30]])</f>
        <v>0</v>
      </c>
      <c r="Q902" s="191">
        <f>+Cartera[[#This Row],[9_a_15]]+Cartera[[#This Row],[16_a_22]]+Cartera[[#This Row],[23_a_30]]</f>
        <v>0</v>
      </c>
      <c r="R902" s="191">
        <f>IF(Cartera[[#This Row],[Dias]]&gt;8,Cartera[[#This Row],[Total vencido]],0)</f>
        <v>0</v>
      </c>
      <c r="S902" s="191">
        <f>IF(Cartera[[#This Row],[Mas de 9]]&gt;0,Cartera[[#This Row],[Dias]],0)</f>
        <v>0</v>
      </c>
      <c r="T902" s="191">
        <f>IF(Cartera[[#This Row],[Dias]]&gt;99,Cartera[[#This Row],[Total vencido]],0)</f>
        <v>0</v>
      </c>
      <c r="U902" s="191">
        <f>IF(Cartera[[#This Row],[Mas de 100]]&gt;0,Cartera[[#This Row],[Dias]],0)</f>
        <v>0</v>
      </c>
      <c r="V902" s="191">
        <f>Cartera[[#This Row],[Vencimiento]]-Cartera[[#This Row],[Emision]]</f>
        <v>29.999768518515339</v>
      </c>
      <c r="W90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2" s="204" t="str">
        <f>_xlfn.XLOOKUP(Cartera[[#This Row],[Nombre tercero]],Vendedor[Nombre],Vendedor[Vendedor],"",0,-1)</f>
        <v>JORGE PARDO</v>
      </c>
      <c r="Y902" s="204"/>
    </row>
    <row r="903" spans="1:25" ht="21" customHeight="1">
      <c r="A903" s="12" t="str">
        <f t="shared" si="40"/>
        <v>OSTAK S.A.S</v>
      </c>
      <c r="B903" s="249" t="s">
        <v>1208</v>
      </c>
      <c r="C903" s="250">
        <v>18816</v>
      </c>
      <c r="D903" s="251">
        <v>1</v>
      </c>
      <c r="E903" s="259">
        <v>46013.587442129632</v>
      </c>
      <c r="F903" s="259">
        <v>46043.587291666663</v>
      </c>
      <c r="G903" s="260">
        <v>-7</v>
      </c>
      <c r="H903" s="260">
        <v>78000</v>
      </c>
      <c r="I903" s="260">
        <v>78000</v>
      </c>
      <c r="J903" s="260">
        <v>78000</v>
      </c>
      <c r="K903" s="260">
        <v>0</v>
      </c>
      <c r="L903" s="260">
        <v>0</v>
      </c>
      <c r="M903" s="260">
        <v>0</v>
      </c>
      <c r="N903" s="260">
        <v>0</v>
      </c>
      <c r="O903" s="260">
        <v>0</v>
      </c>
      <c r="P903" s="191">
        <f>SUM(Cartera[[#This Row],[1_a_8]:[&gt;30]])</f>
        <v>0</v>
      </c>
      <c r="Q903" s="191">
        <f>+Cartera[[#This Row],[9_a_15]]+Cartera[[#This Row],[16_a_22]]+Cartera[[#This Row],[23_a_30]]</f>
        <v>0</v>
      </c>
      <c r="R903" s="191">
        <f>IF(Cartera[[#This Row],[Dias]]&gt;8,Cartera[[#This Row],[Total vencido]],0)</f>
        <v>0</v>
      </c>
      <c r="S903" s="191">
        <f>IF(Cartera[[#This Row],[Mas de 9]]&gt;0,Cartera[[#This Row],[Dias]],0)</f>
        <v>0</v>
      </c>
      <c r="T903" s="191">
        <f>IF(Cartera[[#This Row],[Dias]]&gt;99,Cartera[[#This Row],[Total vencido]],0)</f>
        <v>0</v>
      </c>
      <c r="U903" s="191">
        <f>IF(Cartera[[#This Row],[Mas de 100]]&gt;0,Cartera[[#This Row],[Dias]],0)</f>
        <v>0</v>
      </c>
      <c r="V903" s="191">
        <f>Cartera[[#This Row],[Vencimiento]]-Cartera[[#This Row],[Emision]]</f>
        <v>29.999849537030968</v>
      </c>
      <c r="W90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3" s="204" t="str">
        <f>_xlfn.XLOOKUP(Cartera[[#This Row],[Nombre tercero]],Vendedor[Nombre],Vendedor[Vendedor],"",0,-1)</f>
        <v>JORGE PARDO</v>
      </c>
      <c r="Y903" s="204"/>
    </row>
    <row r="904" spans="1:25" ht="21" customHeight="1">
      <c r="A904" s="12" t="str">
        <f t="shared" si="40"/>
        <v>OSTAK S.A.S</v>
      </c>
      <c r="B904" s="249" t="s">
        <v>1208</v>
      </c>
      <c r="C904" s="250">
        <v>18888</v>
      </c>
      <c r="D904" s="251">
        <v>1</v>
      </c>
      <c r="E904" s="259">
        <v>46015.508738425924</v>
      </c>
      <c r="F904" s="259">
        <v>46045.508622685185</v>
      </c>
      <c r="G904" s="260">
        <v>-9</v>
      </c>
      <c r="H904" s="260">
        <v>101400</v>
      </c>
      <c r="I904" s="260">
        <v>101400</v>
      </c>
      <c r="J904" s="260">
        <v>101400</v>
      </c>
      <c r="K904" s="260">
        <v>0</v>
      </c>
      <c r="L904" s="260">
        <v>0</v>
      </c>
      <c r="M904" s="260">
        <v>0</v>
      </c>
      <c r="N904" s="260">
        <v>0</v>
      </c>
      <c r="O904" s="260">
        <v>0</v>
      </c>
      <c r="P904" s="191">
        <f>SUM(Cartera[[#This Row],[1_a_8]:[&gt;30]])</f>
        <v>0</v>
      </c>
      <c r="Q904" s="191">
        <f>+Cartera[[#This Row],[9_a_15]]+Cartera[[#This Row],[16_a_22]]+Cartera[[#This Row],[23_a_30]]</f>
        <v>0</v>
      </c>
      <c r="R904" s="191">
        <f>IF(Cartera[[#This Row],[Dias]]&gt;8,Cartera[[#This Row],[Total vencido]],0)</f>
        <v>0</v>
      </c>
      <c r="S904" s="191">
        <f>IF(Cartera[[#This Row],[Mas de 9]]&gt;0,Cartera[[#This Row],[Dias]],0)</f>
        <v>0</v>
      </c>
      <c r="T904" s="191">
        <f>IF(Cartera[[#This Row],[Dias]]&gt;99,Cartera[[#This Row],[Total vencido]],0)</f>
        <v>0</v>
      </c>
      <c r="U904" s="191">
        <f>IF(Cartera[[#This Row],[Mas de 100]]&gt;0,Cartera[[#This Row],[Dias]],0)</f>
        <v>0</v>
      </c>
      <c r="V904" s="191">
        <f>Cartera[[#This Row],[Vencimiento]]-Cartera[[#This Row],[Emision]]</f>
        <v>29.999884259261307</v>
      </c>
      <c r="W90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4" s="204" t="str">
        <f>_xlfn.XLOOKUP(Cartera[[#This Row],[Nombre tercero]],Vendedor[Nombre],Vendedor[Vendedor],"",0,-1)</f>
        <v>JORGE PARDO</v>
      </c>
      <c r="Y904" s="204"/>
    </row>
    <row r="905" spans="1:25" ht="21" customHeight="1">
      <c r="A905" s="221" t="s">
        <v>887</v>
      </c>
      <c r="B905" s="249" t="s">
        <v>1208</v>
      </c>
      <c r="C905" s="250">
        <v>18247</v>
      </c>
      <c r="D905" s="251">
        <v>1</v>
      </c>
      <c r="E905" s="259">
        <v>45997.517812500002</v>
      </c>
      <c r="F905" s="259">
        <v>45998.516087962962</v>
      </c>
      <c r="G905" s="260">
        <v>38</v>
      </c>
      <c r="H905" s="260">
        <v>465750</v>
      </c>
      <c r="I905" s="260">
        <v>465750</v>
      </c>
      <c r="J905" s="260">
        <v>0</v>
      </c>
      <c r="K905" s="260">
        <v>0</v>
      </c>
      <c r="L905" s="260">
        <v>0</v>
      </c>
      <c r="M905" s="260">
        <v>0</v>
      </c>
      <c r="N905" s="260">
        <v>0</v>
      </c>
      <c r="O905" s="260">
        <v>465750</v>
      </c>
      <c r="P905" s="191">
        <f>SUM(Cartera[[#This Row],[1_a_8]:[&gt;30]])</f>
        <v>465750</v>
      </c>
      <c r="Q905" s="191">
        <f>+Cartera[[#This Row],[9_a_15]]+Cartera[[#This Row],[16_a_22]]+Cartera[[#This Row],[23_a_30]]</f>
        <v>0</v>
      </c>
      <c r="R905" s="191">
        <f>IF(Cartera[[#This Row],[Dias]]&gt;8,Cartera[[#This Row],[Total vencido]],0)</f>
        <v>465750</v>
      </c>
      <c r="S905" s="191">
        <f>IF(Cartera[[#This Row],[Mas de 9]]&gt;0,Cartera[[#This Row],[Dias]],0)</f>
        <v>38</v>
      </c>
      <c r="T905" s="191">
        <f>IF(Cartera[[#This Row],[Dias]]&gt;99,Cartera[[#This Row],[Total vencido]],0)</f>
        <v>0</v>
      </c>
      <c r="U905" s="191">
        <f>IF(Cartera[[#This Row],[Mas de 100]]&gt;0,Cartera[[#This Row],[Dias]],0)</f>
        <v>0</v>
      </c>
      <c r="V905" s="191">
        <f>Cartera[[#This Row],[Vencimiento]]-Cartera[[#This Row],[Emision]]</f>
        <v>0.99827546296000946</v>
      </c>
      <c r="W90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5" s="204" t="str">
        <f>_xlfn.XLOOKUP(Cartera[[#This Row],[Nombre tercero]],Vendedor[Nombre],Vendedor[Vendedor],"",0,-1)</f>
        <v>ANGELA SILVESTRE</v>
      </c>
      <c r="Y905" s="204"/>
    </row>
    <row r="906" spans="1:25" ht="21" customHeight="1">
      <c r="A906" s="221" t="s">
        <v>196</v>
      </c>
      <c r="B906" s="249" t="s">
        <v>1210</v>
      </c>
      <c r="C906" s="250">
        <v>23157</v>
      </c>
      <c r="D906" s="251">
        <v>12</v>
      </c>
      <c r="E906" s="259">
        <v>46002.378287037034</v>
      </c>
      <c r="F906" s="259">
        <v>46032.374398148146</v>
      </c>
      <c r="G906" s="260">
        <v>4</v>
      </c>
      <c r="H906" s="260">
        <v>1581000</v>
      </c>
      <c r="I906" s="260">
        <v>1581000</v>
      </c>
      <c r="J906" s="260">
        <v>0</v>
      </c>
      <c r="K906" s="260">
        <v>1581000</v>
      </c>
      <c r="L906" s="260">
        <v>0</v>
      </c>
      <c r="M906" s="260">
        <v>0</v>
      </c>
      <c r="N906" s="260">
        <v>0</v>
      </c>
      <c r="O906" s="260">
        <v>0</v>
      </c>
      <c r="P906" s="191">
        <f>SUM(Cartera[[#This Row],[1_a_8]:[&gt;30]])</f>
        <v>1581000</v>
      </c>
      <c r="Q906" s="191">
        <f>+Cartera[[#This Row],[9_a_15]]+Cartera[[#This Row],[16_a_22]]+Cartera[[#This Row],[23_a_30]]</f>
        <v>0</v>
      </c>
      <c r="R906" s="191">
        <f>IF(Cartera[[#This Row],[Dias]]&gt;8,Cartera[[#This Row],[Total vencido]],0)</f>
        <v>0</v>
      </c>
      <c r="S906" s="191">
        <f>IF(Cartera[[#This Row],[Mas de 9]]&gt;0,Cartera[[#This Row],[Dias]],0)</f>
        <v>0</v>
      </c>
      <c r="T906" s="191">
        <f>IF(Cartera[[#This Row],[Dias]]&gt;99,Cartera[[#This Row],[Total vencido]],0)</f>
        <v>0</v>
      </c>
      <c r="U906" s="191">
        <f>IF(Cartera[[#This Row],[Mas de 100]]&gt;0,Cartera[[#This Row],[Dias]],0)</f>
        <v>0</v>
      </c>
      <c r="V906" s="191">
        <f>Cartera[[#This Row],[Vencimiento]]-Cartera[[#This Row],[Emision]]</f>
        <v>29.996111111111531</v>
      </c>
      <c r="W90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6" s="204" t="str">
        <f>_xlfn.XLOOKUP(Cartera[[#This Row],[Nombre tercero]],Vendedor[Nombre],Vendedor[Vendedor],"",0,-1)</f>
        <v>ANGELA SILVESTRE</v>
      </c>
      <c r="Y906" s="204"/>
    </row>
    <row r="907" spans="1:25" ht="21" customHeight="1">
      <c r="A907" s="12" t="str">
        <f>+A906</f>
        <v>PENTAGONO INVERSIONES SAS</v>
      </c>
      <c r="B907" s="249" t="s">
        <v>1210</v>
      </c>
      <c r="C907" s="250">
        <v>23364</v>
      </c>
      <c r="D907" s="251">
        <v>12</v>
      </c>
      <c r="E907" s="259">
        <v>46009.386493055557</v>
      </c>
      <c r="F907" s="259">
        <v>46039.386261574073</v>
      </c>
      <c r="G907" s="260">
        <v>-3</v>
      </c>
      <c r="H907" s="260">
        <v>1317800</v>
      </c>
      <c r="I907" s="260">
        <v>1317800</v>
      </c>
      <c r="J907" s="260">
        <v>1317800</v>
      </c>
      <c r="K907" s="260">
        <v>0</v>
      </c>
      <c r="L907" s="260">
        <v>0</v>
      </c>
      <c r="M907" s="260">
        <v>0</v>
      </c>
      <c r="N907" s="260">
        <v>0</v>
      </c>
      <c r="O907" s="260">
        <v>0</v>
      </c>
      <c r="P907" s="191">
        <f>SUM(Cartera[[#This Row],[1_a_8]:[&gt;30]])</f>
        <v>0</v>
      </c>
      <c r="Q907" s="191">
        <f>+Cartera[[#This Row],[9_a_15]]+Cartera[[#This Row],[16_a_22]]+Cartera[[#This Row],[23_a_30]]</f>
        <v>0</v>
      </c>
      <c r="R907" s="191">
        <f>IF(Cartera[[#This Row],[Dias]]&gt;8,Cartera[[#This Row],[Total vencido]],0)</f>
        <v>0</v>
      </c>
      <c r="S907" s="191">
        <f>IF(Cartera[[#This Row],[Mas de 9]]&gt;0,Cartera[[#This Row],[Dias]],0)</f>
        <v>0</v>
      </c>
      <c r="T907" s="191">
        <f>IF(Cartera[[#This Row],[Dias]]&gt;99,Cartera[[#This Row],[Total vencido]],0)</f>
        <v>0</v>
      </c>
      <c r="U907" s="191">
        <f>IF(Cartera[[#This Row],[Mas de 100]]&gt;0,Cartera[[#This Row],[Dias]],0)</f>
        <v>0</v>
      </c>
      <c r="V907" s="191">
        <f>Cartera[[#This Row],[Vencimiento]]-Cartera[[#This Row],[Emision]]</f>
        <v>29.999768518515339</v>
      </c>
      <c r="W90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7" s="204" t="str">
        <f>_xlfn.XLOOKUP(Cartera[[#This Row],[Nombre tercero]],Vendedor[Nombre],Vendedor[Vendedor],"",0,-1)</f>
        <v>ANGELA SILVESTRE</v>
      </c>
      <c r="Y907" s="204"/>
    </row>
    <row r="908" spans="1:25" ht="21" customHeight="1">
      <c r="A908" s="12" t="str">
        <f>+A907</f>
        <v>PENTAGONO INVERSIONES SAS</v>
      </c>
      <c r="B908" s="249" t="s">
        <v>1210</v>
      </c>
      <c r="C908" s="250">
        <v>23394</v>
      </c>
      <c r="D908" s="251">
        <v>12</v>
      </c>
      <c r="E908" s="259">
        <v>46010.328287037039</v>
      </c>
      <c r="F908" s="259">
        <v>46040.328136574077</v>
      </c>
      <c r="G908" s="260">
        <v>-4</v>
      </c>
      <c r="H908" s="260">
        <v>1022550</v>
      </c>
      <c r="I908" s="260">
        <v>1022550</v>
      </c>
      <c r="J908" s="260">
        <v>1022550</v>
      </c>
      <c r="K908" s="260">
        <v>0</v>
      </c>
      <c r="L908" s="260">
        <v>0</v>
      </c>
      <c r="M908" s="260">
        <v>0</v>
      </c>
      <c r="N908" s="260">
        <v>0</v>
      </c>
      <c r="O908" s="260">
        <v>0</v>
      </c>
      <c r="P908" s="191">
        <f>SUM(Cartera[[#This Row],[1_a_8]:[&gt;30]])</f>
        <v>0</v>
      </c>
      <c r="Q908" s="191">
        <f>+Cartera[[#This Row],[9_a_15]]+Cartera[[#This Row],[16_a_22]]+Cartera[[#This Row],[23_a_30]]</f>
        <v>0</v>
      </c>
      <c r="R908" s="191">
        <f>IF(Cartera[[#This Row],[Dias]]&gt;8,Cartera[[#This Row],[Total vencido]],0)</f>
        <v>0</v>
      </c>
      <c r="S908" s="191">
        <f>IF(Cartera[[#This Row],[Mas de 9]]&gt;0,Cartera[[#This Row],[Dias]],0)</f>
        <v>0</v>
      </c>
      <c r="T908" s="191">
        <f>IF(Cartera[[#This Row],[Dias]]&gt;99,Cartera[[#This Row],[Total vencido]],0)</f>
        <v>0</v>
      </c>
      <c r="U908" s="191">
        <f>IF(Cartera[[#This Row],[Mas de 100]]&gt;0,Cartera[[#This Row],[Dias]],0)</f>
        <v>0</v>
      </c>
      <c r="V908" s="191">
        <f>Cartera[[#This Row],[Vencimiento]]-Cartera[[#This Row],[Emision]]</f>
        <v>29.999849537038244</v>
      </c>
      <c r="W90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8" s="204" t="str">
        <f>_xlfn.XLOOKUP(Cartera[[#This Row],[Nombre tercero]],Vendedor[Nombre],Vendedor[Vendedor],"",0,-1)</f>
        <v>ANGELA SILVESTRE</v>
      </c>
      <c r="Y908" s="204"/>
    </row>
    <row r="909" spans="1:25" ht="21" customHeight="1">
      <c r="A909" s="12" t="str">
        <f>+A908</f>
        <v>PENTAGONO INVERSIONES SAS</v>
      </c>
      <c r="B909" s="249" t="s">
        <v>1210</v>
      </c>
      <c r="C909" s="250">
        <v>23557</v>
      </c>
      <c r="D909" s="251">
        <v>12</v>
      </c>
      <c r="E909" s="259">
        <v>46014.397233796299</v>
      </c>
      <c r="F909" s="259">
        <v>46044.395324074074</v>
      </c>
      <c r="G909" s="260">
        <v>-8</v>
      </c>
      <c r="H909" s="260">
        <v>2816200</v>
      </c>
      <c r="I909" s="260">
        <v>2816200</v>
      </c>
      <c r="J909" s="260">
        <v>2816200</v>
      </c>
      <c r="K909" s="260">
        <v>0</v>
      </c>
      <c r="L909" s="260">
        <v>0</v>
      </c>
      <c r="M909" s="260">
        <v>0</v>
      </c>
      <c r="N909" s="260">
        <v>0</v>
      </c>
      <c r="O909" s="260">
        <v>0</v>
      </c>
      <c r="P909" s="191">
        <f>SUM(Cartera[[#This Row],[1_a_8]:[&gt;30]])</f>
        <v>0</v>
      </c>
      <c r="Q909" s="191">
        <f>+Cartera[[#This Row],[9_a_15]]+Cartera[[#This Row],[16_a_22]]+Cartera[[#This Row],[23_a_30]]</f>
        <v>0</v>
      </c>
      <c r="R909" s="191">
        <f>IF(Cartera[[#This Row],[Dias]]&gt;8,Cartera[[#This Row],[Total vencido]],0)</f>
        <v>0</v>
      </c>
      <c r="S909" s="191">
        <f>IF(Cartera[[#This Row],[Mas de 9]]&gt;0,Cartera[[#This Row],[Dias]],0)</f>
        <v>0</v>
      </c>
      <c r="T909" s="191">
        <f>IF(Cartera[[#This Row],[Dias]]&gt;99,Cartera[[#This Row],[Total vencido]],0)</f>
        <v>0</v>
      </c>
      <c r="U909" s="191">
        <f>IF(Cartera[[#This Row],[Mas de 100]]&gt;0,Cartera[[#This Row],[Dias]],0)</f>
        <v>0</v>
      </c>
      <c r="V909" s="191">
        <f>Cartera[[#This Row],[Vencimiento]]-Cartera[[#This Row],[Emision]]</f>
        <v>29.998090277775191</v>
      </c>
      <c r="W90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9" s="204" t="str">
        <f>_xlfn.XLOOKUP(Cartera[[#This Row],[Nombre tercero]],Vendedor[Nombre],Vendedor[Vendedor],"",0,-1)</f>
        <v>ANGELA SILVESTRE</v>
      </c>
      <c r="Y909" s="204"/>
    </row>
    <row r="910" spans="1:25" ht="21" customHeight="1">
      <c r="A910" s="12" t="str">
        <f>+A909</f>
        <v>PENTAGONO INVERSIONES SAS</v>
      </c>
      <c r="B910" s="249" t="s">
        <v>1210</v>
      </c>
      <c r="C910" s="250">
        <v>23760</v>
      </c>
      <c r="D910" s="251">
        <v>12</v>
      </c>
      <c r="E910" s="259">
        <v>46022.305543981478</v>
      </c>
      <c r="F910" s="259">
        <v>46052.30537037037</v>
      </c>
      <c r="G910" s="260">
        <v>-16</v>
      </c>
      <c r="H910" s="260">
        <v>1831700</v>
      </c>
      <c r="I910" s="260">
        <v>1831700</v>
      </c>
      <c r="J910" s="260">
        <v>1831700</v>
      </c>
      <c r="K910" s="260">
        <v>0</v>
      </c>
      <c r="L910" s="260">
        <v>0</v>
      </c>
      <c r="M910" s="260">
        <v>0</v>
      </c>
      <c r="N910" s="260">
        <v>0</v>
      </c>
      <c r="O910" s="260">
        <v>0</v>
      </c>
      <c r="P910" s="191">
        <f>SUM(Cartera[[#This Row],[1_a_8]:[&gt;30]])</f>
        <v>0</v>
      </c>
      <c r="Q910" s="191">
        <f>+Cartera[[#This Row],[9_a_15]]+Cartera[[#This Row],[16_a_22]]+Cartera[[#This Row],[23_a_30]]</f>
        <v>0</v>
      </c>
      <c r="R910" s="191">
        <f>IF(Cartera[[#This Row],[Dias]]&gt;8,Cartera[[#This Row],[Total vencido]],0)</f>
        <v>0</v>
      </c>
      <c r="S910" s="191">
        <f>IF(Cartera[[#This Row],[Mas de 9]]&gt;0,Cartera[[#This Row],[Dias]],0)</f>
        <v>0</v>
      </c>
      <c r="T910" s="191">
        <f>IF(Cartera[[#This Row],[Dias]]&gt;99,Cartera[[#This Row],[Total vencido]],0)</f>
        <v>0</v>
      </c>
      <c r="U910" s="191">
        <f>IF(Cartera[[#This Row],[Mas de 100]]&gt;0,Cartera[[#This Row],[Dias]],0)</f>
        <v>0</v>
      </c>
      <c r="V910" s="191">
        <f>Cartera[[#This Row],[Vencimiento]]-Cartera[[#This Row],[Emision]]</f>
        <v>29.999826388891961</v>
      </c>
      <c r="W91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0" s="204" t="str">
        <f>_xlfn.XLOOKUP(Cartera[[#This Row],[Nombre tercero]],Vendedor[Nombre],Vendedor[Vendedor],"",0,-1)</f>
        <v>ANGELA SILVESTRE</v>
      </c>
      <c r="Y910" s="204"/>
    </row>
    <row r="911" spans="1:25" ht="21" customHeight="1">
      <c r="A911" s="221" t="s">
        <v>198</v>
      </c>
      <c r="B911" s="249" t="s">
        <v>1208</v>
      </c>
      <c r="C911" s="250">
        <v>12899</v>
      </c>
      <c r="D911" s="251">
        <v>8</v>
      </c>
      <c r="E911" s="259">
        <v>45807.314305555556</v>
      </c>
      <c r="F911" s="259">
        <v>45837.314201388886</v>
      </c>
      <c r="G911" s="260">
        <v>199</v>
      </c>
      <c r="H911" s="260">
        <v>594500</v>
      </c>
      <c r="I911" s="260">
        <v>217412</v>
      </c>
      <c r="J911" s="260">
        <v>0</v>
      </c>
      <c r="K911" s="260">
        <v>0</v>
      </c>
      <c r="L911" s="260">
        <v>0</v>
      </c>
      <c r="M911" s="260">
        <v>0</v>
      </c>
      <c r="N911" s="260">
        <v>0</v>
      </c>
      <c r="O911" s="260">
        <v>217412</v>
      </c>
      <c r="P911" s="191">
        <f>SUM(Cartera[[#This Row],[1_a_8]:[&gt;30]])</f>
        <v>217412</v>
      </c>
      <c r="Q911" s="191">
        <f>+Cartera[[#This Row],[9_a_15]]+Cartera[[#This Row],[16_a_22]]+Cartera[[#This Row],[23_a_30]]</f>
        <v>0</v>
      </c>
      <c r="R911" s="191">
        <f>IF(Cartera[[#This Row],[Dias]]&gt;8,Cartera[[#This Row],[Total vencido]],0)</f>
        <v>217412</v>
      </c>
      <c r="S911" s="191">
        <f>IF(Cartera[[#This Row],[Mas de 9]]&gt;0,Cartera[[#This Row],[Dias]],0)</f>
        <v>199</v>
      </c>
      <c r="T911" s="191">
        <f>IF(Cartera[[#This Row],[Dias]]&gt;99,Cartera[[#This Row],[Total vencido]],0)</f>
        <v>217412</v>
      </c>
      <c r="U911" s="191">
        <f>IF(Cartera[[#This Row],[Mas de 100]]&gt;0,Cartera[[#This Row],[Dias]],0)</f>
        <v>199</v>
      </c>
      <c r="V911" s="191">
        <f>Cartera[[#This Row],[Vencimiento]]-Cartera[[#This Row],[Emision]]</f>
        <v>29.999895833330811</v>
      </c>
      <c r="W91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1" s="204" t="str">
        <f>_xlfn.XLOOKUP(Cartera[[#This Row],[Nombre tercero]],Vendedor[Nombre],Vendedor[Vendedor],"",0,-1)</f>
        <v>WILLIAM DARIO PADILLA</v>
      </c>
      <c r="Y911" s="204"/>
    </row>
    <row r="912" spans="1:25" ht="21" customHeight="1">
      <c r="A912" s="12" t="str">
        <f t="shared" ref="A912:A918" si="41">+A911</f>
        <v>PEYBU SAS</v>
      </c>
      <c r="B912" s="249" t="s">
        <v>1208</v>
      </c>
      <c r="C912" s="250">
        <v>16491</v>
      </c>
      <c r="D912" s="251">
        <v>8</v>
      </c>
      <c r="E912" s="259">
        <v>45938.434733796297</v>
      </c>
      <c r="F912" s="259">
        <v>45968.434594907405</v>
      </c>
      <c r="G912" s="260">
        <v>68</v>
      </c>
      <c r="H912" s="260">
        <v>3276700</v>
      </c>
      <c r="I912" s="260">
        <v>3276700</v>
      </c>
      <c r="J912" s="260">
        <v>0</v>
      </c>
      <c r="K912" s="260">
        <v>0</v>
      </c>
      <c r="L912" s="260">
        <v>0</v>
      </c>
      <c r="M912" s="260">
        <v>0</v>
      </c>
      <c r="N912" s="260">
        <v>0</v>
      </c>
      <c r="O912" s="260">
        <v>3276700</v>
      </c>
      <c r="P912" s="191">
        <f>SUM(Cartera[[#This Row],[1_a_8]:[&gt;30]])</f>
        <v>3276700</v>
      </c>
      <c r="Q912" s="191">
        <f>+Cartera[[#This Row],[9_a_15]]+Cartera[[#This Row],[16_a_22]]+Cartera[[#This Row],[23_a_30]]</f>
        <v>0</v>
      </c>
      <c r="R912" s="191">
        <f>IF(Cartera[[#This Row],[Dias]]&gt;8,Cartera[[#This Row],[Total vencido]],0)</f>
        <v>3276700</v>
      </c>
      <c r="S912" s="191">
        <f>IF(Cartera[[#This Row],[Mas de 9]]&gt;0,Cartera[[#This Row],[Dias]],0)</f>
        <v>68</v>
      </c>
      <c r="T912" s="191">
        <f>IF(Cartera[[#This Row],[Dias]]&gt;99,Cartera[[#This Row],[Total vencido]],0)</f>
        <v>0</v>
      </c>
      <c r="U912" s="191">
        <f>IF(Cartera[[#This Row],[Mas de 100]]&gt;0,Cartera[[#This Row],[Dias]],0)</f>
        <v>0</v>
      </c>
      <c r="V912" s="191">
        <f>Cartera[[#This Row],[Vencimiento]]-Cartera[[#This Row],[Emision]]</f>
        <v>29.999861111107748</v>
      </c>
      <c r="W91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2" s="204" t="str">
        <f>_xlfn.XLOOKUP(Cartera[[#This Row],[Nombre tercero]],Vendedor[Nombre],Vendedor[Vendedor],"",0,-1)</f>
        <v>WILLIAM DARIO PADILLA</v>
      </c>
      <c r="Y912" s="204"/>
    </row>
    <row r="913" spans="1:25" ht="21" customHeight="1">
      <c r="A913" s="12" t="str">
        <f t="shared" si="41"/>
        <v>PEYBU SAS</v>
      </c>
      <c r="B913" s="249" t="s">
        <v>1208</v>
      </c>
      <c r="C913" s="250">
        <v>16874</v>
      </c>
      <c r="D913" s="251">
        <v>8</v>
      </c>
      <c r="E913" s="259">
        <v>45952.511331018519</v>
      </c>
      <c r="F913" s="259">
        <v>45982.511145833334</v>
      </c>
      <c r="G913" s="260">
        <v>54</v>
      </c>
      <c r="H913" s="260">
        <v>2653650</v>
      </c>
      <c r="I913" s="260">
        <v>2653650</v>
      </c>
      <c r="J913" s="260">
        <v>0</v>
      </c>
      <c r="K913" s="260">
        <v>0</v>
      </c>
      <c r="L913" s="260">
        <v>0</v>
      </c>
      <c r="M913" s="260">
        <v>0</v>
      </c>
      <c r="N913" s="260">
        <v>0</v>
      </c>
      <c r="O913" s="260">
        <v>2653650</v>
      </c>
      <c r="P913" s="191">
        <f>SUM(Cartera[[#This Row],[1_a_8]:[&gt;30]])</f>
        <v>2653650</v>
      </c>
      <c r="Q913" s="191">
        <f>+Cartera[[#This Row],[9_a_15]]+Cartera[[#This Row],[16_a_22]]+Cartera[[#This Row],[23_a_30]]</f>
        <v>0</v>
      </c>
      <c r="R913" s="191">
        <f>IF(Cartera[[#This Row],[Dias]]&gt;8,Cartera[[#This Row],[Total vencido]],0)</f>
        <v>2653650</v>
      </c>
      <c r="S913" s="191">
        <f>IF(Cartera[[#This Row],[Mas de 9]]&gt;0,Cartera[[#This Row],[Dias]],0)</f>
        <v>54</v>
      </c>
      <c r="T913" s="191">
        <f>IF(Cartera[[#This Row],[Dias]]&gt;99,Cartera[[#This Row],[Total vencido]],0)</f>
        <v>0</v>
      </c>
      <c r="U913" s="191">
        <f>IF(Cartera[[#This Row],[Mas de 100]]&gt;0,Cartera[[#This Row],[Dias]],0)</f>
        <v>0</v>
      </c>
      <c r="V913" s="191">
        <f>Cartera[[#This Row],[Vencimiento]]-Cartera[[#This Row],[Emision]]</f>
        <v>29.999814814815181</v>
      </c>
      <c r="W91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3" s="204" t="str">
        <f>_xlfn.XLOOKUP(Cartera[[#This Row],[Nombre tercero]],Vendedor[Nombre],Vendedor[Vendedor],"",0,-1)</f>
        <v>WILLIAM DARIO PADILLA</v>
      </c>
      <c r="Y913" s="204"/>
    </row>
    <row r="914" spans="1:25" ht="21" customHeight="1">
      <c r="A914" s="12" t="str">
        <f t="shared" si="41"/>
        <v>PEYBU SAS</v>
      </c>
      <c r="B914" s="249" t="s">
        <v>1208</v>
      </c>
      <c r="C914" s="250">
        <v>17061</v>
      </c>
      <c r="D914" s="251">
        <v>8</v>
      </c>
      <c r="E914" s="259">
        <v>45959.441574074073</v>
      </c>
      <c r="F914" s="259">
        <v>45989.435034722221</v>
      </c>
      <c r="G914" s="260">
        <v>47</v>
      </c>
      <c r="H914" s="260">
        <v>1112200</v>
      </c>
      <c r="I914" s="260">
        <v>1112200</v>
      </c>
      <c r="J914" s="260">
        <v>0</v>
      </c>
      <c r="K914" s="260">
        <v>0</v>
      </c>
      <c r="L914" s="260">
        <v>0</v>
      </c>
      <c r="M914" s="260">
        <v>0</v>
      </c>
      <c r="N914" s="260">
        <v>0</v>
      </c>
      <c r="O914" s="260">
        <v>1112200</v>
      </c>
      <c r="P914" s="191">
        <f>SUM(Cartera[[#This Row],[1_a_8]:[&gt;30]])</f>
        <v>1112200</v>
      </c>
      <c r="Q914" s="191">
        <f>+Cartera[[#This Row],[9_a_15]]+Cartera[[#This Row],[16_a_22]]+Cartera[[#This Row],[23_a_30]]</f>
        <v>0</v>
      </c>
      <c r="R914" s="191">
        <f>IF(Cartera[[#This Row],[Dias]]&gt;8,Cartera[[#This Row],[Total vencido]],0)</f>
        <v>1112200</v>
      </c>
      <c r="S914" s="191">
        <f>IF(Cartera[[#This Row],[Mas de 9]]&gt;0,Cartera[[#This Row],[Dias]],0)</f>
        <v>47</v>
      </c>
      <c r="T914" s="191">
        <f>IF(Cartera[[#This Row],[Dias]]&gt;99,Cartera[[#This Row],[Total vencido]],0)</f>
        <v>0</v>
      </c>
      <c r="U914" s="191">
        <f>IF(Cartera[[#This Row],[Mas de 100]]&gt;0,Cartera[[#This Row],[Dias]],0)</f>
        <v>0</v>
      </c>
      <c r="V914" s="191">
        <f>Cartera[[#This Row],[Vencimiento]]-Cartera[[#This Row],[Emision]]</f>
        <v>29.993460648147448</v>
      </c>
      <c r="W9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4" s="204" t="str">
        <f>_xlfn.XLOOKUP(Cartera[[#This Row],[Nombre tercero]],Vendedor[Nombre],Vendedor[Vendedor],"",0,-1)</f>
        <v>WILLIAM DARIO PADILLA</v>
      </c>
      <c r="Y914" s="204"/>
    </row>
    <row r="915" spans="1:25" ht="21" customHeight="1">
      <c r="A915" s="12" t="str">
        <f t="shared" si="41"/>
        <v>PEYBU SAS</v>
      </c>
      <c r="B915" s="249" t="s">
        <v>1208</v>
      </c>
      <c r="C915" s="250">
        <v>17680</v>
      </c>
      <c r="D915" s="251">
        <v>8</v>
      </c>
      <c r="E915" s="259">
        <v>45980.600856481484</v>
      </c>
      <c r="F915" s="259">
        <v>46010.597581018519</v>
      </c>
      <c r="G915" s="260">
        <v>26</v>
      </c>
      <c r="H915" s="260">
        <v>626900</v>
      </c>
      <c r="I915" s="260">
        <v>626900</v>
      </c>
      <c r="J915" s="260">
        <v>0</v>
      </c>
      <c r="K915" s="260">
        <v>0</v>
      </c>
      <c r="L915" s="260">
        <v>0</v>
      </c>
      <c r="M915" s="260">
        <v>0</v>
      </c>
      <c r="N915" s="260">
        <v>626900</v>
      </c>
      <c r="O915" s="260">
        <v>0</v>
      </c>
      <c r="P915" s="191">
        <f>SUM(Cartera[[#This Row],[1_a_8]:[&gt;30]])</f>
        <v>626900</v>
      </c>
      <c r="Q915" s="191">
        <f>+Cartera[[#This Row],[9_a_15]]+Cartera[[#This Row],[16_a_22]]+Cartera[[#This Row],[23_a_30]]</f>
        <v>626900</v>
      </c>
      <c r="R915" s="191">
        <f>IF(Cartera[[#This Row],[Dias]]&gt;8,Cartera[[#This Row],[Total vencido]],0)</f>
        <v>626900</v>
      </c>
      <c r="S915" s="191">
        <f>IF(Cartera[[#This Row],[Mas de 9]]&gt;0,Cartera[[#This Row],[Dias]],0)</f>
        <v>26</v>
      </c>
      <c r="T915" s="191">
        <f>IF(Cartera[[#This Row],[Dias]]&gt;99,Cartera[[#This Row],[Total vencido]],0)</f>
        <v>0</v>
      </c>
      <c r="U915" s="191">
        <f>IF(Cartera[[#This Row],[Mas de 100]]&gt;0,Cartera[[#This Row],[Dias]],0)</f>
        <v>0</v>
      </c>
      <c r="V915" s="191">
        <f>Cartera[[#This Row],[Vencimiento]]-Cartera[[#This Row],[Emision]]</f>
        <v>29.996724537035334</v>
      </c>
      <c r="W91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5" s="204" t="str">
        <f>_xlfn.XLOOKUP(Cartera[[#This Row],[Nombre tercero]],Vendedor[Nombre],Vendedor[Vendedor],"",0,-1)</f>
        <v>WILLIAM DARIO PADILLA</v>
      </c>
      <c r="Y915" s="204"/>
    </row>
    <row r="916" spans="1:25" ht="21" customHeight="1">
      <c r="A916" s="12" t="str">
        <f t="shared" si="41"/>
        <v>PEYBU SAS</v>
      </c>
      <c r="B916" s="249" t="s">
        <v>1208</v>
      </c>
      <c r="C916" s="250">
        <v>17862</v>
      </c>
      <c r="D916" s="251">
        <v>8</v>
      </c>
      <c r="E916" s="259">
        <v>45986.521967592591</v>
      </c>
      <c r="F916" s="259">
        <v>46016.52175925926</v>
      </c>
      <c r="G916" s="260">
        <v>20</v>
      </c>
      <c r="H916" s="260">
        <v>2621600</v>
      </c>
      <c r="I916" s="260">
        <v>2621600</v>
      </c>
      <c r="J916" s="260">
        <v>0</v>
      </c>
      <c r="K916" s="260">
        <v>0</v>
      </c>
      <c r="L916" s="260">
        <v>0</v>
      </c>
      <c r="M916" s="260">
        <v>2621600</v>
      </c>
      <c r="N916" s="260">
        <v>0</v>
      </c>
      <c r="O916" s="260">
        <v>0</v>
      </c>
      <c r="P916" s="191">
        <f>SUM(Cartera[[#This Row],[1_a_8]:[&gt;30]])</f>
        <v>2621600</v>
      </c>
      <c r="Q916" s="191">
        <f>+Cartera[[#This Row],[9_a_15]]+Cartera[[#This Row],[16_a_22]]+Cartera[[#This Row],[23_a_30]]</f>
        <v>2621600</v>
      </c>
      <c r="R916" s="191">
        <f>IF(Cartera[[#This Row],[Dias]]&gt;8,Cartera[[#This Row],[Total vencido]],0)</f>
        <v>2621600</v>
      </c>
      <c r="S916" s="191">
        <f>IF(Cartera[[#This Row],[Mas de 9]]&gt;0,Cartera[[#This Row],[Dias]],0)</f>
        <v>20</v>
      </c>
      <c r="T916" s="191">
        <f>IF(Cartera[[#This Row],[Dias]]&gt;99,Cartera[[#This Row],[Total vencido]],0)</f>
        <v>0</v>
      </c>
      <c r="U916" s="191">
        <f>IF(Cartera[[#This Row],[Mas de 100]]&gt;0,Cartera[[#This Row],[Dias]],0)</f>
        <v>0</v>
      </c>
      <c r="V916" s="191">
        <f>Cartera[[#This Row],[Vencimiento]]-Cartera[[#This Row],[Emision]]</f>
        <v>29.999791666668898</v>
      </c>
      <c r="W91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6" s="204" t="str">
        <f>_xlfn.XLOOKUP(Cartera[[#This Row],[Nombre tercero]],Vendedor[Nombre],Vendedor[Vendedor],"",0,-1)</f>
        <v>WILLIAM DARIO PADILLA</v>
      </c>
      <c r="Y916" s="204"/>
    </row>
    <row r="917" spans="1:25" ht="21" customHeight="1">
      <c r="A917" s="12" t="str">
        <f t="shared" si="41"/>
        <v>PEYBU SAS</v>
      </c>
      <c r="B917" s="249" t="s">
        <v>1208</v>
      </c>
      <c r="C917" s="250">
        <v>18630</v>
      </c>
      <c r="D917" s="251">
        <v>8</v>
      </c>
      <c r="E917" s="259">
        <v>46008.627835648149</v>
      </c>
      <c r="F917" s="259">
        <v>46038.627754629626</v>
      </c>
      <c r="G917" s="260">
        <v>-2</v>
      </c>
      <c r="H917" s="260">
        <v>742400</v>
      </c>
      <c r="I917" s="260">
        <v>742400</v>
      </c>
      <c r="J917" s="260">
        <v>742400</v>
      </c>
      <c r="K917" s="260">
        <v>0</v>
      </c>
      <c r="L917" s="260">
        <v>0</v>
      </c>
      <c r="M917" s="260">
        <v>0</v>
      </c>
      <c r="N917" s="260">
        <v>0</v>
      </c>
      <c r="O917" s="260">
        <v>0</v>
      </c>
      <c r="P917" s="191">
        <f>SUM(Cartera[[#This Row],[1_a_8]:[&gt;30]])</f>
        <v>0</v>
      </c>
      <c r="Q917" s="191">
        <f>+Cartera[[#This Row],[9_a_15]]+Cartera[[#This Row],[16_a_22]]+Cartera[[#This Row],[23_a_30]]</f>
        <v>0</v>
      </c>
      <c r="R917" s="191">
        <f>IF(Cartera[[#This Row],[Dias]]&gt;8,Cartera[[#This Row],[Total vencido]],0)</f>
        <v>0</v>
      </c>
      <c r="S917" s="191">
        <f>IF(Cartera[[#This Row],[Mas de 9]]&gt;0,Cartera[[#This Row],[Dias]],0)</f>
        <v>0</v>
      </c>
      <c r="T917" s="191">
        <f>IF(Cartera[[#This Row],[Dias]]&gt;99,Cartera[[#This Row],[Total vencido]],0)</f>
        <v>0</v>
      </c>
      <c r="U917" s="191">
        <f>IF(Cartera[[#This Row],[Mas de 100]]&gt;0,Cartera[[#This Row],[Dias]],0)</f>
        <v>0</v>
      </c>
      <c r="V917" s="191">
        <f>Cartera[[#This Row],[Vencimiento]]-Cartera[[#This Row],[Emision]]</f>
        <v>29.999918981477094</v>
      </c>
      <c r="W91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7" s="204" t="str">
        <f>_xlfn.XLOOKUP(Cartera[[#This Row],[Nombre tercero]],Vendedor[Nombre],Vendedor[Vendedor],"",0,-1)</f>
        <v>WILLIAM DARIO PADILLA</v>
      </c>
      <c r="Y917" s="204"/>
    </row>
    <row r="918" spans="1:25" ht="21" customHeight="1">
      <c r="A918" s="12" t="str">
        <f t="shared" si="41"/>
        <v>PEYBU SAS</v>
      </c>
      <c r="B918" s="249" t="s">
        <v>1208</v>
      </c>
      <c r="C918" s="250">
        <v>18762</v>
      </c>
      <c r="D918" s="251">
        <v>8</v>
      </c>
      <c r="E918" s="259">
        <v>46011.515798611108</v>
      </c>
      <c r="F918" s="259">
        <v>46041.515682870369</v>
      </c>
      <c r="G918" s="260">
        <v>-5</v>
      </c>
      <c r="H918" s="260">
        <v>2170600</v>
      </c>
      <c r="I918" s="260">
        <v>2170600</v>
      </c>
      <c r="J918" s="260">
        <v>2170600</v>
      </c>
      <c r="K918" s="260">
        <v>0</v>
      </c>
      <c r="L918" s="260">
        <v>0</v>
      </c>
      <c r="M918" s="260">
        <v>0</v>
      </c>
      <c r="N918" s="260">
        <v>0</v>
      </c>
      <c r="O918" s="260">
        <v>0</v>
      </c>
      <c r="P918" s="191">
        <f>SUM(Cartera[[#This Row],[1_a_8]:[&gt;30]])</f>
        <v>0</v>
      </c>
      <c r="Q918" s="191">
        <f>+Cartera[[#This Row],[9_a_15]]+Cartera[[#This Row],[16_a_22]]+Cartera[[#This Row],[23_a_30]]</f>
        <v>0</v>
      </c>
      <c r="R918" s="191">
        <f>IF(Cartera[[#This Row],[Dias]]&gt;8,Cartera[[#This Row],[Total vencido]],0)</f>
        <v>0</v>
      </c>
      <c r="S918" s="191">
        <f>IF(Cartera[[#This Row],[Mas de 9]]&gt;0,Cartera[[#This Row],[Dias]],0)</f>
        <v>0</v>
      </c>
      <c r="T918" s="191">
        <f>IF(Cartera[[#This Row],[Dias]]&gt;99,Cartera[[#This Row],[Total vencido]],0)</f>
        <v>0</v>
      </c>
      <c r="U918" s="191">
        <f>IF(Cartera[[#This Row],[Mas de 100]]&gt;0,Cartera[[#This Row],[Dias]],0)</f>
        <v>0</v>
      </c>
      <c r="V918" s="191">
        <f>Cartera[[#This Row],[Vencimiento]]-Cartera[[#This Row],[Emision]]</f>
        <v>29.999884259261307</v>
      </c>
      <c r="W91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8" s="204" t="str">
        <f>_xlfn.XLOOKUP(Cartera[[#This Row],[Nombre tercero]],Vendedor[Nombre],Vendedor[Vendedor],"",0,-1)</f>
        <v>WILLIAM DARIO PADILLA</v>
      </c>
      <c r="Y918" s="204"/>
    </row>
    <row r="919" spans="1:25" ht="21" customHeight="1">
      <c r="A919" s="221" t="s">
        <v>200</v>
      </c>
      <c r="B919" s="249" t="s">
        <v>1210</v>
      </c>
      <c r="C919" s="250">
        <v>22804</v>
      </c>
      <c r="D919" s="251">
        <v>1</v>
      </c>
      <c r="E919" s="259">
        <v>45990.538495370369</v>
      </c>
      <c r="F919" s="259">
        <v>46000.538495370369</v>
      </c>
      <c r="G919" s="260">
        <v>36</v>
      </c>
      <c r="H919" s="260">
        <v>255000</v>
      </c>
      <c r="I919" s="260">
        <v>255000</v>
      </c>
      <c r="J919" s="260">
        <v>0</v>
      </c>
      <c r="K919" s="260">
        <v>0</v>
      </c>
      <c r="L919" s="260">
        <v>0</v>
      </c>
      <c r="M919" s="260">
        <v>0</v>
      </c>
      <c r="N919" s="260">
        <v>0</v>
      </c>
      <c r="O919" s="260">
        <v>255000</v>
      </c>
      <c r="P919" s="191">
        <f>SUM(Cartera[[#This Row],[1_a_8]:[&gt;30]])</f>
        <v>255000</v>
      </c>
      <c r="Q919" s="191">
        <f>+Cartera[[#This Row],[9_a_15]]+Cartera[[#This Row],[16_a_22]]+Cartera[[#This Row],[23_a_30]]</f>
        <v>0</v>
      </c>
      <c r="R919" s="191">
        <f>IF(Cartera[[#This Row],[Dias]]&gt;8,Cartera[[#This Row],[Total vencido]],0)</f>
        <v>255000</v>
      </c>
      <c r="S919" s="191">
        <f>IF(Cartera[[#This Row],[Mas de 9]]&gt;0,Cartera[[#This Row],[Dias]],0)</f>
        <v>36</v>
      </c>
      <c r="T919" s="191">
        <f>IF(Cartera[[#This Row],[Dias]]&gt;99,Cartera[[#This Row],[Total vencido]],0)</f>
        <v>0</v>
      </c>
      <c r="U919" s="191">
        <f>IF(Cartera[[#This Row],[Mas de 100]]&gt;0,Cartera[[#This Row],[Dias]],0)</f>
        <v>0</v>
      </c>
      <c r="V919" s="191">
        <f>Cartera[[#This Row],[Vencimiento]]-Cartera[[#This Row],[Emision]]</f>
        <v>10</v>
      </c>
      <c r="W91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9" s="204" t="str">
        <f>_xlfn.XLOOKUP(Cartera[[#This Row],[Nombre tercero]],Vendedor[Nombre],Vendedor[Vendedor],"",0,-1)</f>
        <v>ANGELA SILVESTRE</v>
      </c>
      <c r="Y919" s="204"/>
    </row>
    <row r="920" spans="1:25" ht="21" customHeight="1">
      <c r="A920" s="12" t="str">
        <f>+A919</f>
        <v>PIGNIC PORCITEC CCOLOMBIA SAS</v>
      </c>
      <c r="B920" s="249" t="s">
        <v>1210</v>
      </c>
      <c r="C920" s="250">
        <v>23548</v>
      </c>
      <c r="D920" s="251">
        <v>1</v>
      </c>
      <c r="E920" s="259">
        <v>46014.338472222225</v>
      </c>
      <c r="F920" s="259">
        <v>46022.338472222225</v>
      </c>
      <c r="G920" s="260">
        <v>14</v>
      </c>
      <c r="H920" s="260">
        <v>880250</v>
      </c>
      <c r="I920" s="260">
        <v>790125</v>
      </c>
      <c r="J920" s="260">
        <v>0</v>
      </c>
      <c r="K920" s="260">
        <v>0</v>
      </c>
      <c r="L920" s="260">
        <v>790125</v>
      </c>
      <c r="M920" s="260">
        <v>0</v>
      </c>
      <c r="N920" s="260">
        <v>0</v>
      </c>
      <c r="O920" s="260">
        <v>0</v>
      </c>
      <c r="P920" s="191">
        <f>SUM(Cartera[[#This Row],[1_a_8]:[&gt;30]])</f>
        <v>790125</v>
      </c>
      <c r="Q920" s="191">
        <f>+Cartera[[#This Row],[9_a_15]]+Cartera[[#This Row],[16_a_22]]+Cartera[[#This Row],[23_a_30]]</f>
        <v>790125</v>
      </c>
      <c r="R920" s="191">
        <f>IF(Cartera[[#This Row],[Dias]]&gt;8,Cartera[[#This Row],[Total vencido]],0)</f>
        <v>790125</v>
      </c>
      <c r="S920" s="191">
        <f>IF(Cartera[[#This Row],[Mas de 9]]&gt;0,Cartera[[#This Row],[Dias]],0)</f>
        <v>14</v>
      </c>
      <c r="T920" s="191">
        <f>IF(Cartera[[#This Row],[Dias]]&gt;99,Cartera[[#This Row],[Total vencido]],0)</f>
        <v>0</v>
      </c>
      <c r="U920" s="191">
        <f>IF(Cartera[[#This Row],[Mas de 100]]&gt;0,Cartera[[#This Row],[Dias]],0)</f>
        <v>0</v>
      </c>
      <c r="V920" s="191">
        <f>Cartera[[#This Row],[Vencimiento]]-Cartera[[#This Row],[Emision]]</f>
        <v>8</v>
      </c>
      <c r="W92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0" s="204" t="str">
        <f>_xlfn.XLOOKUP(Cartera[[#This Row],[Nombre tercero]],Vendedor[Nombre],Vendedor[Vendedor],"",0,-1)</f>
        <v>ANGELA SILVESTRE</v>
      </c>
      <c r="Y920" s="204"/>
    </row>
    <row r="921" spans="1:25" ht="21" customHeight="1">
      <c r="A921" s="221" t="s">
        <v>201</v>
      </c>
      <c r="B921" s="249" t="s">
        <v>1210</v>
      </c>
      <c r="C921" s="250">
        <v>23123</v>
      </c>
      <c r="D921" s="251">
        <v>4</v>
      </c>
      <c r="E921" s="259">
        <v>46002.235567129632</v>
      </c>
      <c r="F921" s="259">
        <v>46032.235462962963</v>
      </c>
      <c r="G921" s="260">
        <v>4</v>
      </c>
      <c r="H921" s="260">
        <v>678600</v>
      </c>
      <c r="I921" s="260">
        <v>626765</v>
      </c>
      <c r="J921" s="260">
        <v>0</v>
      </c>
      <c r="K921" s="260">
        <v>626765</v>
      </c>
      <c r="L921" s="260">
        <v>0</v>
      </c>
      <c r="M921" s="260">
        <v>0</v>
      </c>
      <c r="N921" s="260">
        <v>0</v>
      </c>
      <c r="O921" s="260">
        <v>0</v>
      </c>
      <c r="P921" s="191">
        <f>SUM(Cartera[[#This Row],[1_a_8]:[&gt;30]])</f>
        <v>626765</v>
      </c>
      <c r="Q921" s="191">
        <f>+Cartera[[#This Row],[9_a_15]]+Cartera[[#This Row],[16_a_22]]+Cartera[[#This Row],[23_a_30]]</f>
        <v>0</v>
      </c>
      <c r="R921" s="191">
        <f>IF(Cartera[[#This Row],[Dias]]&gt;8,Cartera[[#This Row],[Total vencido]],0)</f>
        <v>0</v>
      </c>
      <c r="S921" s="191">
        <f>IF(Cartera[[#This Row],[Mas de 9]]&gt;0,Cartera[[#This Row],[Dias]],0)</f>
        <v>0</v>
      </c>
      <c r="T921" s="191">
        <f>IF(Cartera[[#This Row],[Dias]]&gt;99,Cartera[[#This Row],[Total vencido]],0)</f>
        <v>0</v>
      </c>
      <c r="U921" s="191">
        <f>IF(Cartera[[#This Row],[Mas de 100]]&gt;0,Cartera[[#This Row],[Dias]],0)</f>
        <v>0</v>
      </c>
      <c r="V921" s="191">
        <f>Cartera[[#This Row],[Vencimiento]]-Cartera[[#This Row],[Emision]]</f>
        <v>29.999895833330811</v>
      </c>
      <c r="W92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1" s="204" t="str">
        <f>_xlfn.XLOOKUP(Cartera[[#This Row],[Nombre tercero]],Vendedor[Nombre],Vendedor[Vendedor],"",0,-1)</f>
        <v>JORGE PARDO</v>
      </c>
      <c r="Y921" s="204"/>
    </row>
    <row r="922" spans="1:25" ht="21" customHeight="1">
      <c r="A922" s="12" t="str">
        <f t="shared" ref="A922:A927" si="42">+A921</f>
        <v>PODER BGTA SAS</v>
      </c>
      <c r="B922" s="249" t="s">
        <v>1210</v>
      </c>
      <c r="C922" s="250">
        <v>23126</v>
      </c>
      <c r="D922" s="251">
        <v>4</v>
      </c>
      <c r="E922" s="259">
        <v>46002.267905092594</v>
      </c>
      <c r="F922" s="259">
        <v>46032.221562500003</v>
      </c>
      <c r="G922" s="260">
        <v>4</v>
      </c>
      <c r="H922" s="260">
        <v>1265600</v>
      </c>
      <c r="I922" s="260">
        <v>1265600</v>
      </c>
      <c r="J922" s="260">
        <v>0</v>
      </c>
      <c r="K922" s="260">
        <v>1265600</v>
      </c>
      <c r="L922" s="260">
        <v>0</v>
      </c>
      <c r="M922" s="260">
        <v>0</v>
      </c>
      <c r="N922" s="260">
        <v>0</v>
      </c>
      <c r="O922" s="260">
        <v>0</v>
      </c>
      <c r="P922" s="191">
        <f>SUM(Cartera[[#This Row],[1_a_8]:[&gt;30]])</f>
        <v>1265600</v>
      </c>
      <c r="Q922" s="191">
        <f>+Cartera[[#This Row],[9_a_15]]+Cartera[[#This Row],[16_a_22]]+Cartera[[#This Row],[23_a_30]]</f>
        <v>0</v>
      </c>
      <c r="R922" s="191">
        <f>IF(Cartera[[#This Row],[Dias]]&gt;8,Cartera[[#This Row],[Total vencido]],0)</f>
        <v>0</v>
      </c>
      <c r="S922" s="191">
        <f>IF(Cartera[[#This Row],[Mas de 9]]&gt;0,Cartera[[#This Row],[Dias]],0)</f>
        <v>0</v>
      </c>
      <c r="T922" s="191">
        <f>IF(Cartera[[#This Row],[Dias]]&gt;99,Cartera[[#This Row],[Total vencido]],0)</f>
        <v>0</v>
      </c>
      <c r="U922" s="191">
        <f>IF(Cartera[[#This Row],[Mas de 100]]&gt;0,Cartera[[#This Row],[Dias]],0)</f>
        <v>0</v>
      </c>
      <c r="V922" s="191">
        <f>Cartera[[#This Row],[Vencimiento]]-Cartera[[#This Row],[Emision]]</f>
        <v>29.953657407408173</v>
      </c>
      <c r="W92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2" s="204" t="str">
        <f>_xlfn.XLOOKUP(Cartera[[#This Row],[Nombre tercero]],Vendedor[Nombre],Vendedor[Vendedor],"",0,-1)</f>
        <v>JORGE PARDO</v>
      </c>
      <c r="Y922" s="204"/>
    </row>
    <row r="923" spans="1:25" ht="21" customHeight="1">
      <c r="A923" s="12" t="str">
        <f t="shared" si="42"/>
        <v>PODER BGTA SAS</v>
      </c>
      <c r="B923" s="249" t="s">
        <v>1208</v>
      </c>
      <c r="C923" s="250">
        <v>18770</v>
      </c>
      <c r="D923" s="251">
        <v>4</v>
      </c>
      <c r="E923" s="259">
        <v>46013.251203703701</v>
      </c>
      <c r="F923" s="259">
        <v>46043.248622685183</v>
      </c>
      <c r="G923" s="260">
        <v>-7</v>
      </c>
      <c r="H923" s="260">
        <v>1253900</v>
      </c>
      <c r="I923" s="260">
        <v>1253900</v>
      </c>
      <c r="J923" s="260">
        <v>1253900</v>
      </c>
      <c r="K923" s="260">
        <v>0</v>
      </c>
      <c r="L923" s="260">
        <v>0</v>
      </c>
      <c r="M923" s="260">
        <v>0</v>
      </c>
      <c r="N923" s="260">
        <v>0</v>
      </c>
      <c r="O923" s="260">
        <v>0</v>
      </c>
      <c r="P923" s="191">
        <f>SUM(Cartera[[#This Row],[1_a_8]:[&gt;30]])</f>
        <v>0</v>
      </c>
      <c r="Q923" s="191">
        <f>+Cartera[[#This Row],[9_a_15]]+Cartera[[#This Row],[16_a_22]]+Cartera[[#This Row],[23_a_30]]</f>
        <v>0</v>
      </c>
      <c r="R923" s="191">
        <f>IF(Cartera[[#This Row],[Dias]]&gt;8,Cartera[[#This Row],[Total vencido]],0)</f>
        <v>0</v>
      </c>
      <c r="S923" s="191">
        <f>IF(Cartera[[#This Row],[Mas de 9]]&gt;0,Cartera[[#This Row],[Dias]],0)</f>
        <v>0</v>
      </c>
      <c r="T923" s="191">
        <f>IF(Cartera[[#This Row],[Dias]]&gt;99,Cartera[[#This Row],[Total vencido]],0)</f>
        <v>0</v>
      </c>
      <c r="U923" s="191">
        <f>IF(Cartera[[#This Row],[Mas de 100]]&gt;0,Cartera[[#This Row],[Dias]],0)</f>
        <v>0</v>
      </c>
      <c r="V923" s="191">
        <f>Cartera[[#This Row],[Vencimiento]]-Cartera[[#This Row],[Emision]]</f>
        <v>29.997418981482042</v>
      </c>
      <c r="W92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3" s="204" t="str">
        <f>_xlfn.XLOOKUP(Cartera[[#This Row],[Nombre tercero]],Vendedor[Nombre],Vendedor[Vendedor],"",0,-1)</f>
        <v>JORGE PARDO</v>
      </c>
      <c r="Y923" s="204"/>
    </row>
    <row r="924" spans="1:25" ht="21" customHeight="1">
      <c r="A924" s="12" t="str">
        <f t="shared" si="42"/>
        <v>PODER BGTA SAS</v>
      </c>
      <c r="B924" s="249" t="s">
        <v>1210</v>
      </c>
      <c r="C924" s="250">
        <v>23616</v>
      </c>
      <c r="D924" s="251">
        <v>4</v>
      </c>
      <c r="E924" s="259">
        <v>46017.247083333335</v>
      </c>
      <c r="F924" s="259">
        <v>46047.246782407405</v>
      </c>
      <c r="G924" s="260">
        <v>-11</v>
      </c>
      <c r="H924" s="260">
        <v>1360300</v>
      </c>
      <c r="I924" s="260">
        <v>1360300</v>
      </c>
      <c r="J924" s="260">
        <v>1360300</v>
      </c>
      <c r="K924" s="260">
        <v>0</v>
      </c>
      <c r="L924" s="260">
        <v>0</v>
      </c>
      <c r="M924" s="260">
        <v>0</v>
      </c>
      <c r="N924" s="260">
        <v>0</v>
      </c>
      <c r="O924" s="260">
        <v>0</v>
      </c>
      <c r="P924" s="191">
        <f>SUM(Cartera[[#This Row],[1_a_8]:[&gt;30]])</f>
        <v>0</v>
      </c>
      <c r="Q924" s="191">
        <f>+Cartera[[#This Row],[9_a_15]]+Cartera[[#This Row],[16_a_22]]+Cartera[[#This Row],[23_a_30]]</f>
        <v>0</v>
      </c>
      <c r="R924" s="191">
        <f>IF(Cartera[[#This Row],[Dias]]&gt;8,Cartera[[#This Row],[Total vencido]],0)</f>
        <v>0</v>
      </c>
      <c r="S924" s="191">
        <f>IF(Cartera[[#This Row],[Mas de 9]]&gt;0,Cartera[[#This Row],[Dias]],0)</f>
        <v>0</v>
      </c>
      <c r="T924" s="191">
        <f>IF(Cartera[[#This Row],[Dias]]&gt;99,Cartera[[#This Row],[Total vencido]],0)</f>
        <v>0</v>
      </c>
      <c r="U924" s="191">
        <f>IF(Cartera[[#This Row],[Mas de 100]]&gt;0,Cartera[[#This Row],[Dias]],0)</f>
        <v>0</v>
      </c>
      <c r="V924" s="191">
        <f>Cartera[[#This Row],[Vencimiento]]-Cartera[[#This Row],[Emision]]</f>
        <v>29.999699074069213</v>
      </c>
      <c r="W9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4" s="204" t="str">
        <f>_xlfn.XLOOKUP(Cartera[[#This Row],[Nombre tercero]],Vendedor[Nombre],Vendedor[Vendedor],"",0,-1)</f>
        <v>JORGE PARDO</v>
      </c>
      <c r="Y924" s="204"/>
    </row>
    <row r="925" spans="1:25" ht="21" customHeight="1">
      <c r="A925" s="12" t="str">
        <f t="shared" si="42"/>
        <v>PODER BGTA SAS</v>
      </c>
      <c r="B925" s="249" t="s">
        <v>1210</v>
      </c>
      <c r="C925" s="250">
        <v>23617</v>
      </c>
      <c r="D925" s="251">
        <v>4</v>
      </c>
      <c r="E925" s="259">
        <v>46017.254999999997</v>
      </c>
      <c r="F925" s="259">
        <v>46047.250914351855</v>
      </c>
      <c r="G925" s="260">
        <v>-11</v>
      </c>
      <c r="H925" s="260">
        <v>130000</v>
      </c>
      <c r="I925" s="260">
        <v>130000</v>
      </c>
      <c r="J925" s="260">
        <v>130000</v>
      </c>
      <c r="K925" s="260">
        <v>0</v>
      </c>
      <c r="L925" s="260">
        <v>0</v>
      </c>
      <c r="M925" s="260">
        <v>0</v>
      </c>
      <c r="N925" s="260">
        <v>0</v>
      </c>
      <c r="O925" s="260">
        <v>0</v>
      </c>
      <c r="P925" s="191">
        <f>SUM(Cartera[[#This Row],[1_a_8]:[&gt;30]])</f>
        <v>0</v>
      </c>
      <c r="Q925" s="191">
        <f>+Cartera[[#This Row],[9_a_15]]+Cartera[[#This Row],[16_a_22]]+Cartera[[#This Row],[23_a_30]]</f>
        <v>0</v>
      </c>
      <c r="R925" s="191">
        <f>IF(Cartera[[#This Row],[Dias]]&gt;8,Cartera[[#This Row],[Total vencido]],0)</f>
        <v>0</v>
      </c>
      <c r="S925" s="191">
        <f>IF(Cartera[[#This Row],[Mas de 9]]&gt;0,Cartera[[#This Row],[Dias]],0)</f>
        <v>0</v>
      </c>
      <c r="T925" s="191">
        <f>IF(Cartera[[#This Row],[Dias]]&gt;99,Cartera[[#This Row],[Total vencido]],0)</f>
        <v>0</v>
      </c>
      <c r="U925" s="191">
        <f>IF(Cartera[[#This Row],[Mas de 100]]&gt;0,Cartera[[#This Row],[Dias]],0)</f>
        <v>0</v>
      </c>
      <c r="V925" s="191">
        <f>Cartera[[#This Row],[Vencimiento]]-Cartera[[#This Row],[Emision]]</f>
        <v>29.995914351857209</v>
      </c>
      <c r="W92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5" s="204" t="str">
        <f>_xlfn.XLOOKUP(Cartera[[#This Row],[Nombre tercero]],Vendedor[Nombre],Vendedor[Vendedor],"",0,-1)</f>
        <v>JORGE PARDO</v>
      </c>
      <c r="Y925" s="204"/>
    </row>
    <row r="926" spans="1:25" ht="21" customHeight="1">
      <c r="A926" s="12" t="str">
        <f t="shared" si="42"/>
        <v>PODER BGTA SAS</v>
      </c>
      <c r="B926" s="249" t="s">
        <v>1210</v>
      </c>
      <c r="C926" s="250">
        <v>23618</v>
      </c>
      <c r="D926" s="251">
        <v>4</v>
      </c>
      <c r="E926" s="259">
        <v>46017.256562499999</v>
      </c>
      <c r="F926" s="259">
        <v>46047.255636574075</v>
      </c>
      <c r="G926" s="260">
        <v>-11</v>
      </c>
      <c r="H926" s="260">
        <v>727800</v>
      </c>
      <c r="I926" s="260">
        <v>727800</v>
      </c>
      <c r="J926" s="260">
        <v>727800</v>
      </c>
      <c r="K926" s="260">
        <v>0</v>
      </c>
      <c r="L926" s="260">
        <v>0</v>
      </c>
      <c r="M926" s="260">
        <v>0</v>
      </c>
      <c r="N926" s="260">
        <v>0</v>
      </c>
      <c r="O926" s="260">
        <v>0</v>
      </c>
      <c r="P926" s="191">
        <f>SUM(Cartera[[#This Row],[1_a_8]:[&gt;30]])</f>
        <v>0</v>
      </c>
      <c r="Q926" s="191">
        <f>+Cartera[[#This Row],[9_a_15]]+Cartera[[#This Row],[16_a_22]]+Cartera[[#This Row],[23_a_30]]</f>
        <v>0</v>
      </c>
      <c r="R926" s="191">
        <f>IF(Cartera[[#This Row],[Dias]]&gt;8,Cartera[[#This Row],[Total vencido]],0)</f>
        <v>0</v>
      </c>
      <c r="S926" s="191">
        <f>IF(Cartera[[#This Row],[Mas de 9]]&gt;0,Cartera[[#This Row],[Dias]],0)</f>
        <v>0</v>
      </c>
      <c r="T926" s="191">
        <f>IF(Cartera[[#This Row],[Dias]]&gt;99,Cartera[[#This Row],[Total vencido]],0)</f>
        <v>0</v>
      </c>
      <c r="U926" s="191">
        <f>IF(Cartera[[#This Row],[Mas de 100]]&gt;0,Cartera[[#This Row],[Dias]],0)</f>
        <v>0</v>
      </c>
      <c r="V926" s="191">
        <f>Cartera[[#This Row],[Vencimiento]]-Cartera[[#This Row],[Emision]]</f>
        <v>29.999074074075907</v>
      </c>
      <c r="W9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6" s="204" t="str">
        <f>_xlfn.XLOOKUP(Cartera[[#This Row],[Nombre tercero]],Vendedor[Nombre],Vendedor[Vendedor],"",0,-1)</f>
        <v>JORGE PARDO</v>
      </c>
      <c r="Y926" s="204"/>
    </row>
    <row r="927" spans="1:25" ht="21" customHeight="1">
      <c r="A927" s="12" t="str">
        <f t="shared" si="42"/>
        <v>PODER BGTA SAS</v>
      </c>
      <c r="B927" s="249" t="s">
        <v>1208</v>
      </c>
      <c r="C927" s="250">
        <v>19027</v>
      </c>
      <c r="D927" s="251">
        <v>4</v>
      </c>
      <c r="E927" s="259">
        <v>46022.292175925926</v>
      </c>
      <c r="F927" s="259">
        <v>46052.291620370372</v>
      </c>
      <c r="G927" s="260">
        <v>-16</v>
      </c>
      <c r="H927" s="260">
        <v>1576400</v>
      </c>
      <c r="I927" s="260">
        <v>1576400</v>
      </c>
      <c r="J927" s="260">
        <v>1576400</v>
      </c>
      <c r="K927" s="260">
        <v>0</v>
      </c>
      <c r="L927" s="260">
        <v>0</v>
      </c>
      <c r="M927" s="260">
        <v>0</v>
      </c>
      <c r="N927" s="260">
        <v>0</v>
      </c>
      <c r="O927" s="260">
        <v>0</v>
      </c>
      <c r="P927" s="191">
        <f>SUM(Cartera[[#This Row],[1_a_8]:[&gt;30]])</f>
        <v>0</v>
      </c>
      <c r="Q927" s="191">
        <f>+Cartera[[#This Row],[9_a_15]]+Cartera[[#This Row],[16_a_22]]+Cartera[[#This Row],[23_a_30]]</f>
        <v>0</v>
      </c>
      <c r="R927" s="191">
        <f>IF(Cartera[[#This Row],[Dias]]&gt;8,Cartera[[#This Row],[Total vencido]],0)</f>
        <v>0</v>
      </c>
      <c r="S927" s="191">
        <f>IF(Cartera[[#This Row],[Mas de 9]]&gt;0,Cartera[[#This Row],[Dias]],0)</f>
        <v>0</v>
      </c>
      <c r="T927" s="191">
        <f>IF(Cartera[[#This Row],[Dias]]&gt;99,Cartera[[#This Row],[Total vencido]],0)</f>
        <v>0</v>
      </c>
      <c r="U927" s="191">
        <f>IF(Cartera[[#This Row],[Mas de 100]]&gt;0,Cartera[[#This Row],[Dias]],0)</f>
        <v>0</v>
      </c>
      <c r="V927" s="191">
        <f>Cartera[[#This Row],[Vencimiento]]-Cartera[[#This Row],[Emision]]</f>
        <v>29.999444444445544</v>
      </c>
      <c r="W9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7" s="204" t="str">
        <f>_xlfn.XLOOKUP(Cartera[[#This Row],[Nombre tercero]],Vendedor[Nombre],Vendedor[Vendedor],"",0,-1)</f>
        <v>JORGE PARDO</v>
      </c>
      <c r="Y927" s="204"/>
    </row>
    <row r="928" spans="1:25" ht="21" customHeight="1">
      <c r="A928" s="221" t="s">
        <v>203</v>
      </c>
      <c r="B928" s="249" t="s">
        <v>1208</v>
      </c>
      <c r="C928" s="250">
        <v>16433</v>
      </c>
      <c r="D928" s="251">
        <v>8</v>
      </c>
      <c r="E928" s="259">
        <v>45936.513912037037</v>
      </c>
      <c r="F928" s="259">
        <v>45951.513715277775</v>
      </c>
      <c r="G928" s="260">
        <v>85</v>
      </c>
      <c r="H928" s="260">
        <v>885950</v>
      </c>
      <c r="I928" s="260">
        <v>885950</v>
      </c>
      <c r="J928" s="260">
        <v>0</v>
      </c>
      <c r="K928" s="260">
        <v>0</v>
      </c>
      <c r="L928" s="260">
        <v>0</v>
      </c>
      <c r="M928" s="260">
        <v>0</v>
      </c>
      <c r="N928" s="260">
        <v>0</v>
      </c>
      <c r="O928" s="260">
        <v>885950</v>
      </c>
      <c r="P928" s="191">
        <f>SUM(Cartera[[#This Row],[1_a_8]:[&gt;30]])</f>
        <v>885950</v>
      </c>
      <c r="Q928" s="191">
        <f>+Cartera[[#This Row],[9_a_15]]+Cartera[[#This Row],[16_a_22]]+Cartera[[#This Row],[23_a_30]]</f>
        <v>0</v>
      </c>
      <c r="R928" s="191">
        <f>IF(Cartera[[#This Row],[Dias]]&gt;8,Cartera[[#This Row],[Total vencido]],0)</f>
        <v>885950</v>
      </c>
      <c r="S928" s="191">
        <f>IF(Cartera[[#This Row],[Mas de 9]]&gt;0,Cartera[[#This Row],[Dias]],0)</f>
        <v>85</v>
      </c>
      <c r="T928" s="191">
        <f>IF(Cartera[[#This Row],[Dias]]&gt;99,Cartera[[#This Row],[Total vencido]],0)</f>
        <v>0</v>
      </c>
      <c r="U928" s="191">
        <f>IF(Cartera[[#This Row],[Mas de 100]]&gt;0,Cartera[[#This Row],[Dias]],0)</f>
        <v>0</v>
      </c>
      <c r="V928" s="191">
        <f>Cartera[[#This Row],[Vencimiento]]-Cartera[[#This Row],[Emision]]</f>
        <v>14.999803240738402</v>
      </c>
      <c r="W92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8" s="204" t="str">
        <f>_xlfn.XLOOKUP(Cartera[[#This Row],[Nombre tercero]],Vendedor[Nombre],Vendedor[Vendedor],"",0,-1)</f>
        <v>WILLIAM DARIO PADILLA</v>
      </c>
      <c r="Y928" s="204"/>
    </row>
    <row r="929" spans="1:25" ht="21" customHeight="1">
      <c r="A929" s="12" t="str">
        <f>+A928</f>
        <v>POLA Y TEJO SAS</v>
      </c>
      <c r="B929" s="249" t="s">
        <v>1208</v>
      </c>
      <c r="C929" s="250">
        <v>16675</v>
      </c>
      <c r="D929" s="251">
        <v>8</v>
      </c>
      <c r="E929" s="259">
        <v>45945.511377314811</v>
      </c>
      <c r="F929" s="259">
        <v>45960.511307870373</v>
      </c>
      <c r="G929" s="260">
        <v>76</v>
      </c>
      <c r="H929" s="260">
        <v>932400</v>
      </c>
      <c r="I929" s="260">
        <v>932400</v>
      </c>
      <c r="J929" s="260">
        <v>0</v>
      </c>
      <c r="K929" s="260">
        <v>0</v>
      </c>
      <c r="L929" s="260">
        <v>0</v>
      </c>
      <c r="M929" s="260">
        <v>0</v>
      </c>
      <c r="N929" s="260">
        <v>0</v>
      </c>
      <c r="O929" s="260">
        <v>932400</v>
      </c>
      <c r="P929" s="191">
        <f>SUM(Cartera[[#This Row],[1_a_8]:[&gt;30]])</f>
        <v>932400</v>
      </c>
      <c r="Q929" s="191">
        <f>+Cartera[[#This Row],[9_a_15]]+Cartera[[#This Row],[16_a_22]]+Cartera[[#This Row],[23_a_30]]</f>
        <v>0</v>
      </c>
      <c r="R929" s="191">
        <f>IF(Cartera[[#This Row],[Dias]]&gt;8,Cartera[[#This Row],[Total vencido]],0)</f>
        <v>932400</v>
      </c>
      <c r="S929" s="191">
        <f>IF(Cartera[[#This Row],[Mas de 9]]&gt;0,Cartera[[#This Row],[Dias]],0)</f>
        <v>76</v>
      </c>
      <c r="T929" s="191">
        <f>IF(Cartera[[#This Row],[Dias]]&gt;99,Cartera[[#This Row],[Total vencido]],0)</f>
        <v>0</v>
      </c>
      <c r="U929" s="191">
        <f>IF(Cartera[[#This Row],[Mas de 100]]&gt;0,Cartera[[#This Row],[Dias]],0)</f>
        <v>0</v>
      </c>
      <c r="V929" s="191">
        <f>Cartera[[#This Row],[Vencimiento]]-Cartera[[#This Row],[Emision]]</f>
        <v>14.99993055556115</v>
      </c>
      <c r="W92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9" s="204" t="str">
        <f>_xlfn.XLOOKUP(Cartera[[#This Row],[Nombre tercero]],Vendedor[Nombre],Vendedor[Vendedor],"",0,-1)</f>
        <v>WILLIAM DARIO PADILLA</v>
      </c>
      <c r="Y929" s="204"/>
    </row>
    <row r="930" spans="1:25" ht="21" customHeight="1">
      <c r="A930" s="12" t="str">
        <f>+A929</f>
        <v>POLA Y TEJO SAS</v>
      </c>
      <c r="B930" s="249" t="s">
        <v>1208</v>
      </c>
      <c r="C930" s="250">
        <v>16706</v>
      </c>
      <c r="D930" s="251">
        <v>8</v>
      </c>
      <c r="E930" s="259">
        <v>45946.425219907411</v>
      </c>
      <c r="F930" s="259">
        <v>45961.421018518522</v>
      </c>
      <c r="G930" s="260">
        <v>75</v>
      </c>
      <c r="H930" s="260">
        <v>148800</v>
      </c>
      <c r="I930" s="260">
        <v>148800</v>
      </c>
      <c r="J930" s="260">
        <v>0</v>
      </c>
      <c r="K930" s="260">
        <v>0</v>
      </c>
      <c r="L930" s="260">
        <v>0</v>
      </c>
      <c r="M930" s="260">
        <v>0</v>
      </c>
      <c r="N930" s="260">
        <v>0</v>
      </c>
      <c r="O930" s="260">
        <v>148800</v>
      </c>
      <c r="P930" s="191">
        <f>SUM(Cartera[[#This Row],[1_a_8]:[&gt;30]])</f>
        <v>148800</v>
      </c>
      <c r="Q930" s="191">
        <f>+Cartera[[#This Row],[9_a_15]]+Cartera[[#This Row],[16_a_22]]+Cartera[[#This Row],[23_a_30]]</f>
        <v>0</v>
      </c>
      <c r="R930" s="191">
        <f>IF(Cartera[[#This Row],[Dias]]&gt;8,Cartera[[#This Row],[Total vencido]],0)</f>
        <v>148800</v>
      </c>
      <c r="S930" s="191">
        <f>IF(Cartera[[#This Row],[Mas de 9]]&gt;0,Cartera[[#This Row],[Dias]],0)</f>
        <v>75</v>
      </c>
      <c r="T930" s="191">
        <f>IF(Cartera[[#This Row],[Dias]]&gt;99,Cartera[[#This Row],[Total vencido]],0)</f>
        <v>0</v>
      </c>
      <c r="U930" s="191">
        <f>IF(Cartera[[#This Row],[Mas de 100]]&gt;0,Cartera[[#This Row],[Dias]],0)</f>
        <v>0</v>
      </c>
      <c r="V930" s="191">
        <f>Cartera[[#This Row],[Vencimiento]]-Cartera[[#This Row],[Emision]]</f>
        <v>14.99579861111124</v>
      </c>
      <c r="W93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0" s="204" t="str">
        <f>_xlfn.XLOOKUP(Cartera[[#This Row],[Nombre tercero]],Vendedor[Nombre],Vendedor[Vendedor],"",0,-1)</f>
        <v>WILLIAM DARIO PADILLA</v>
      </c>
      <c r="Y930" s="204"/>
    </row>
    <row r="931" spans="1:25" ht="21" customHeight="1">
      <c r="A931" s="12" t="str">
        <f>+A930</f>
        <v>POLA Y TEJO SAS</v>
      </c>
      <c r="B931" s="249" t="s">
        <v>1208</v>
      </c>
      <c r="C931" s="250">
        <v>16721</v>
      </c>
      <c r="D931" s="251">
        <v>8</v>
      </c>
      <c r="E931" s="259">
        <v>45946.56212962963</v>
      </c>
      <c r="F931" s="259">
        <v>45961.561990740738</v>
      </c>
      <c r="G931" s="260">
        <v>75</v>
      </c>
      <c r="H931" s="260">
        <v>389750</v>
      </c>
      <c r="I931" s="260">
        <v>389750</v>
      </c>
      <c r="J931" s="260">
        <v>0</v>
      </c>
      <c r="K931" s="260">
        <v>0</v>
      </c>
      <c r="L931" s="260">
        <v>0</v>
      </c>
      <c r="M931" s="260">
        <v>0</v>
      </c>
      <c r="N931" s="260">
        <v>0</v>
      </c>
      <c r="O931" s="260">
        <v>389750</v>
      </c>
      <c r="P931" s="191">
        <f>SUM(Cartera[[#This Row],[1_a_8]:[&gt;30]])</f>
        <v>389750</v>
      </c>
      <c r="Q931" s="191">
        <f>+Cartera[[#This Row],[9_a_15]]+Cartera[[#This Row],[16_a_22]]+Cartera[[#This Row],[23_a_30]]</f>
        <v>0</v>
      </c>
      <c r="R931" s="191">
        <f>IF(Cartera[[#This Row],[Dias]]&gt;8,Cartera[[#This Row],[Total vencido]],0)</f>
        <v>389750</v>
      </c>
      <c r="S931" s="191">
        <f>IF(Cartera[[#This Row],[Mas de 9]]&gt;0,Cartera[[#This Row],[Dias]],0)</f>
        <v>75</v>
      </c>
      <c r="T931" s="191">
        <f>IF(Cartera[[#This Row],[Dias]]&gt;99,Cartera[[#This Row],[Total vencido]],0)</f>
        <v>0</v>
      </c>
      <c r="U931" s="191">
        <f>IF(Cartera[[#This Row],[Mas de 100]]&gt;0,Cartera[[#This Row],[Dias]],0)</f>
        <v>0</v>
      </c>
      <c r="V931" s="191">
        <f>Cartera[[#This Row],[Vencimiento]]-Cartera[[#This Row],[Emision]]</f>
        <v>14.999861111107748</v>
      </c>
      <c r="W9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1" s="204" t="str">
        <f>_xlfn.XLOOKUP(Cartera[[#This Row],[Nombre tercero]],Vendedor[Nombre],Vendedor[Vendedor],"",0,-1)</f>
        <v>WILLIAM DARIO PADILLA</v>
      </c>
      <c r="Y931" s="204"/>
    </row>
    <row r="932" spans="1:25" ht="21" customHeight="1">
      <c r="A932" s="12" t="str">
        <f>+A931</f>
        <v>POLA Y TEJO SAS</v>
      </c>
      <c r="B932" s="249" t="s">
        <v>1208</v>
      </c>
      <c r="C932" s="250">
        <v>18620</v>
      </c>
      <c r="D932" s="251">
        <v>8</v>
      </c>
      <c r="E932" s="259">
        <v>46008.599293981482</v>
      </c>
      <c r="F932" s="259">
        <v>46023.599178240744</v>
      </c>
      <c r="G932" s="260">
        <v>13</v>
      </c>
      <c r="H932" s="260">
        <v>676800</v>
      </c>
      <c r="I932" s="260">
        <v>676800</v>
      </c>
      <c r="J932" s="260">
        <v>0</v>
      </c>
      <c r="K932" s="260">
        <v>0</v>
      </c>
      <c r="L932" s="260">
        <v>676800</v>
      </c>
      <c r="M932" s="260">
        <v>0</v>
      </c>
      <c r="N932" s="260">
        <v>0</v>
      </c>
      <c r="O932" s="260">
        <v>0</v>
      </c>
      <c r="P932" s="191">
        <f>SUM(Cartera[[#This Row],[1_a_8]:[&gt;30]])</f>
        <v>676800</v>
      </c>
      <c r="Q932" s="191">
        <f>+Cartera[[#This Row],[9_a_15]]+Cartera[[#This Row],[16_a_22]]+Cartera[[#This Row],[23_a_30]]</f>
        <v>676800</v>
      </c>
      <c r="R932" s="191">
        <f>IF(Cartera[[#This Row],[Dias]]&gt;8,Cartera[[#This Row],[Total vencido]],0)</f>
        <v>676800</v>
      </c>
      <c r="S932" s="191">
        <f>IF(Cartera[[#This Row],[Mas de 9]]&gt;0,Cartera[[#This Row],[Dias]],0)</f>
        <v>13</v>
      </c>
      <c r="T932" s="191">
        <f>IF(Cartera[[#This Row],[Dias]]&gt;99,Cartera[[#This Row],[Total vencido]],0)</f>
        <v>0</v>
      </c>
      <c r="U932" s="191">
        <f>IF(Cartera[[#This Row],[Mas de 100]]&gt;0,Cartera[[#This Row],[Dias]],0)</f>
        <v>0</v>
      </c>
      <c r="V932" s="191">
        <f>Cartera[[#This Row],[Vencimiento]]-Cartera[[#This Row],[Emision]]</f>
        <v>14.999884259261307</v>
      </c>
      <c r="W93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2" s="204" t="str">
        <f>_xlfn.XLOOKUP(Cartera[[#This Row],[Nombre tercero]],Vendedor[Nombre],Vendedor[Vendedor],"",0,-1)</f>
        <v>WILLIAM DARIO PADILLA</v>
      </c>
      <c r="Y932" s="204"/>
    </row>
    <row r="933" spans="1:25" ht="21" customHeight="1">
      <c r="A933" s="12" t="str">
        <f>+A932</f>
        <v>POLA Y TEJO SAS</v>
      </c>
      <c r="B933" s="249" t="s">
        <v>1208</v>
      </c>
      <c r="C933" s="250">
        <v>18659</v>
      </c>
      <c r="D933" s="251">
        <v>8</v>
      </c>
      <c r="E933" s="259">
        <v>46009.615729166668</v>
      </c>
      <c r="F933" s="259">
        <v>46024.615474537037</v>
      </c>
      <c r="G933" s="260">
        <v>12</v>
      </c>
      <c r="H933" s="260">
        <v>1600100</v>
      </c>
      <c r="I933" s="260">
        <v>1600100</v>
      </c>
      <c r="J933" s="260">
        <v>0</v>
      </c>
      <c r="K933" s="260">
        <v>0</v>
      </c>
      <c r="L933" s="260">
        <v>1600100</v>
      </c>
      <c r="M933" s="260">
        <v>0</v>
      </c>
      <c r="N933" s="260">
        <v>0</v>
      </c>
      <c r="O933" s="260">
        <v>0</v>
      </c>
      <c r="P933" s="191">
        <f>SUM(Cartera[[#This Row],[1_a_8]:[&gt;30]])</f>
        <v>1600100</v>
      </c>
      <c r="Q933" s="191">
        <f>+Cartera[[#This Row],[9_a_15]]+Cartera[[#This Row],[16_a_22]]+Cartera[[#This Row],[23_a_30]]</f>
        <v>1600100</v>
      </c>
      <c r="R933" s="191">
        <f>IF(Cartera[[#This Row],[Dias]]&gt;8,Cartera[[#This Row],[Total vencido]],0)</f>
        <v>1600100</v>
      </c>
      <c r="S933" s="191">
        <f>IF(Cartera[[#This Row],[Mas de 9]]&gt;0,Cartera[[#This Row],[Dias]],0)</f>
        <v>12</v>
      </c>
      <c r="T933" s="191">
        <f>IF(Cartera[[#This Row],[Dias]]&gt;99,Cartera[[#This Row],[Total vencido]],0)</f>
        <v>0</v>
      </c>
      <c r="U933" s="191">
        <f>IF(Cartera[[#This Row],[Mas de 100]]&gt;0,Cartera[[#This Row],[Dias]],0)</f>
        <v>0</v>
      </c>
      <c r="V933" s="191">
        <f>Cartera[[#This Row],[Vencimiento]]-Cartera[[#This Row],[Emision]]</f>
        <v>14.999745370369055</v>
      </c>
      <c r="W93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3" s="204" t="str">
        <f>_xlfn.XLOOKUP(Cartera[[#This Row],[Nombre tercero]],Vendedor[Nombre],Vendedor[Vendedor],"",0,-1)</f>
        <v>WILLIAM DARIO PADILLA</v>
      </c>
      <c r="Y933" s="204"/>
    </row>
    <row r="934" spans="1:25" ht="21" customHeight="1">
      <c r="A934" s="221" t="s">
        <v>161</v>
      </c>
      <c r="B934" s="249" t="s">
        <v>1208</v>
      </c>
      <c r="C934" s="250">
        <v>18705</v>
      </c>
      <c r="D934" s="251">
        <v>4</v>
      </c>
      <c r="E934" s="259">
        <v>46010.546782407408</v>
      </c>
      <c r="F934" s="259">
        <v>46025.546597222223</v>
      </c>
      <c r="G934" s="260">
        <v>11</v>
      </c>
      <c r="H934" s="260">
        <v>3842450</v>
      </c>
      <c r="I934" s="260">
        <v>3783250</v>
      </c>
      <c r="J934" s="260">
        <v>0</v>
      </c>
      <c r="K934" s="260">
        <v>0</v>
      </c>
      <c r="L934" s="260">
        <v>3783250</v>
      </c>
      <c r="M934" s="260">
        <v>0</v>
      </c>
      <c r="N934" s="260">
        <v>0</v>
      </c>
      <c r="O934" s="260">
        <v>0</v>
      </c>
      <c r="P934" s="191">
        <f>SUM(Cartera[[#This Row],[1_a_8]:[&gt;30]])</f>
        <v>3783250</v>
      </c>
      <c r="Q934" s="191">
        <f>+Cartera[[#This Row],[9_a_15]]+Cartera[[#This Row],[16_a_22]]+Cartera[[#This Row],[23_a_30]]</f>
        <v>3783250</v>
      </c>
      <c r="R934" s="191">
        <f>IF(Cartera[[#This Row],[Dias]]&gt;8,Cartera[[#This Row],[Total vencido]],0)</f>
        <v>3783250</v>
      </c>
      <c r="S934" s="191">
        <f>IF(Cartera[[#This Row],[Mas de 9]]&gt;0,Cartera[[#This Row],[Dias]],0)</f>
        <v>11</v>
      </c>
      <c r="T934" s="191">
        <f>IF(Cartera[[#This Row],[Dias]]&gt;99,Cartera[[#This Row],[Total vencido]],0)</f>
        <v>0</v>
      </c>
      <c r="U934" s="191">
        <f>IF(Cartera[[#This Row],[Mas de 100]]&gt;0,Cartera[[#This Row],[Dias]],0)</f>
        <v>0</v>
      </c>
      <c r="V934" s="191">
        <f>Cartera[[#This Row],[Vencimiento]]-Cartera[[#This Row],[Emision]]</f>
        <v>14.999814814815181</v>
      </c>
      <c r="W93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4" s="204" t="str">
        <f>_xlfn.XLOOKUP(Cartera[[#This Row],[Nombre tercero]],Vendedor[Nombre],Vendedor[Vendedor],"",0,-1)</f>
        <v>JORGE PARDO</v>
      </c>
      <c r="Y934" s="204"/>
    </row>
    <row r="935" spans="1:25" ht="21" customHeight="1">
      <c r="A935" s="12" t="str">
        <f t="shared" ref="A935:A941" si="43">+A934</f>
        <v>PPC SA</v>
      </c>
      <c r="B935" s="249" t="s">
        <v>1208</v>
      </c>
      <c r="C935" s="250">
        <v>18749</v>
      </c>
      <c r="D935" s="251">
        <v>4</v>
      </c>
      <c r="E935" s="259">
        <v>46011.488692129627</v>
      </c>
      <c r="F935" s="259">
        <v>46026.488541666666</v>
      </c>
      <c r="G935" s="260">
        <v>10</v>
      </c>
      <c r="H935" s="260">
        <v>5403850</v>
      </c>
      <c r="I935" s="260">
        <v>5270650</v>
      </c>
      <c r="J935" s="260">
        <v>0</v>
      </c>
      <c r="K935" s="260">
        <v>0</v>
      </c>
      <c r="L935" s="260">
        <v>5270650</v>
      </c>
      <c r="M935" s="260">
        <v>0</v>
      </c>
      <c r="N935" s="260">
        <v>0</v>
      </c>
      <c r="O935" s="260">
        <v>0</v>
      </c>
      <c r="P935" s="191">
        <f>SUM(Cartera[[#This Row],[1_a_8]:[&gt;30]])</f>
        <v>5270650</v>
      </c>
      <c r="Q935" s="191">
        <f>+Cartera[[#This Row],[9_a_15]]+Cartera[[#This Row],[16_a_22]]+Cartera[[#This Row],[23_a_30]]</f>
        <v>5270650</v>
      </c>
      <c r="R935" s="191">
        <f>IF(Cartera[[#This Row],[Dias]]&gt;8,Cartera[[#This Row],[Total vencido]],0)</f>
        <v>5270650</v>
      </c>
      <c r="S935" s="191">
        <f>IF(Cartera[[#This Row],[Mas de 9]]&gt;0,Cartera[[#This Row],[Dias]],0)</f>
        <v>10</v>
      </c>
      <c r="T935" s="191">
        <f>IF(Cartera[[#This Row],[Dias]]&gt;99,Cartera[[#This Row],[Total vencido]],0)</f>
        <v>0</v>
      </c>
      <c r="U935" s="191">
        <f>IF(Cartera[[#This Row],[Mas de 100]]&gt;0,Cartera[[#This Row],[Dias]],0)</f>
        <v>0</v>
      </c>
      <c r="V935" s="191">
        <f>Cartera[[#This Row],[Vencimiento]]-Cartera[[#This Row],[Emision]]</f>
        <v>14.999849537038244</v>
      </c>
      <c r="W93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5" s="204" t="str">
        <f>_xlfn.XLOOKUP(Cartera[[#This Row],[Nombre tercero]],Vendedor[Nombre],Vendedor[Vendedor],"",0,-1)</f>
        <v>JORGE PARDO</v>
      </c>
      <c r="Y935" s="204"/>
    </row>
    <row r="936" spans="1:25" ht="21" customHeight="1">
      <c r="A936" s="12" t="str">
        <f t="shared" si="43"/>
        <v>PPC SA</v>
      </c>
      <c r="B936" s="249" t="s">
        <v>1208</v>
      </c>
      <c r="C936" s="250">
        <v>18852</v>
      </c>
      <c r="D936" s="251">
        <v>4</v>
      </c>
      <c r="E936" s="259">
        <v>46014.51767361111</v>
      </c>
      <c r="F936" s="259">
        <v>46029.517546296294</v>
      </c>
      <c r="G936" s="260">
        <v>7</v>
      </c>
      <c r="H936" s="260">
        <v>2828650</v>
      </c>
      <c r="I936" s="260">
        <v>2769450</v>
      </c>
      <c r="J936" s="260">
        <v>0</v>
      </c>
      <c r="K936" s="260">
        <v>2769450</v>
      </c>
      <c r="L936" s="260">
        <v>0</v>
      </c>
      <c r="M936" s="260">
        <v>0</v>
      </c>
      <c r="N936" s="260">
        <v>0</v>
      </c>
      <c r="O936" s="260">
        <v>0</v>
      </c>
      <c r="P936" s="191">
        <f>SUM(Cartera[[#This Row],[1_a_8]:[&gt;30]])</f>
        <v>2769450</v>
      </c>
      <c r="Q936" s="191">
        <f>+Cartera[[#This Row],[9_a_15]]+Cartera[[#This Row],[16_a_22]]+Cartera[[#This Row],[23_a_30]]</f>
        <v>0</v>
      </c>
      <c r="R936" s="191">
        <f>IF(Cartera[[#This Row],[Dias]]&gt;8,Cartera[[#This Row],[Total vencido]],0)</f>
        <v>0</v>
      </c>
      <c r="S936" s="191">
        <f>IF(Cartera[[#This Row],[Mas de 9]]&gt;0,Cartera[[#This Row],[Dias]],0)</f>
        <v>0</v>
      </c>
      <c r="T936" s="191">
        <f>IF(Cartera[[#This Row],[Dias]]&gt;99,Cartera[[#This Row],[Total vencido]],0)</f>
        <v>0</v>
      </c>
      <c r="U936" s="191">
        <f>IF(Cartera[[#This Row],[Mas de 100]]&gt;0,Cartera[[#This Row],[Dias]],0)</f>
        <v>0</v>
      </c>
      <c r="V936" s="191">
        <f>Cartera[[#This Row],[Vencimiento]]-Cartera[[#This Row],[Emision]]</f>
        <v>14.999872685184528</v>
      </c>
      <c r="W93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6" s="204" t="str">
        <f>_xlfn.XLOOKUP(Cartera[[#This Row],[Nombre tercero]],Vendedor[Nombre],Vendedor[Vendedor],"",0,-1)</f>
        <v>JORGE PARDO</v>
      </c>
      <c r="Y936" s="204"/>
    </row>
    <row r="937" spans="1:25" ht="21" customHeight="1">
      <c r="A937" s="12" t="str">
        <f t="shared" si="43"/>
        <v>PPC SA</v>
      </c>
      <c r="B937" s="249" t="s">
        <v>1208</v>
      </c>
      <c r="C937" s="250">
        <v>18896</v>
      </c>
      <c r="D937" s="251">
        <v>4</v>
      </c>
      <c r="E937" s="259">
        <v>46015.54246527778</v>
      </c>
      <c r="F937" s="259">
        <v>46030.542349537034</v>
      </c>
      <c r="G937" s="260">
        <v>6</v>
      </c>
      <c r="H937" s="260">
        <v>5124500</v>
      </c>
      <c r="I937" s="260">
        <v>5006100</v>
      </c>
      <c r="J937" s="260">
        <v>0</v>
      </c>
      <c r="K937" s="260">
        <v>5006100</v>
      </c>
      <c r="L937" s="260">
        <v>0</v>
      </c>
      <c r="M937" s="260">
        <v>0</v>
      </c>
      <c r="N937" s="260">
        <v>0</v>
      </c>
      <c r="O937" s="260">
        <v>0</v>
      </c>
      <c r="P937" s="191">
        <f>SUM(Cartera[[#This Row],[1_a_8]:[&gt;30]])</f>
        <v>5006100</v>
      </c>
      <c r="Q937" s="191">
        <f>+Cartera[[#This Row],[9_a_15]]+Cartera[[#This Row],[16_a_22]]+Cartera[[#This Row],[23_a_30]]</f>
        <v>0</v>
      </c>
      <c r="R937" s="191">
        <f>IF(Cartera[[#This Row],[Dias]]&gt;8,Cartera[[#This Row],[Total vencido]],0)</f>
        <v>0</v>
      </c>
      <c r="S937" s="191">
        <f>IF(Cartera[[#This Row],[Mas de 9]]&gt;0,Cartera[[#This Row],[Dias]],0)</f>
        <v>0</v>
      </c>
      <c r="T937" s="191">
        <f>IF(Cartera[[#This Row],[Dias]]&gt;99,Cartera[[#This Row],[Total vencido]],0)</f>
        <v>0</v>
      </c>
      <c r="U937" s="191">
        <f>IF(Cartera[[#This Row],[Mas de 100]]&gt;0,Cartera[[#This Row],[Dias]],0)</f>
        <v>0</v>
      </c>
      <c r="V937" s="191">
        <f>Cartera[[#This Row],[Vencimiento]]-Cartera[[#This Row],[Emision]]</f>
        <v>14.999884259254031</v>
      </c>
      <c r="W93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7" s="204" t="str">
        <f>_xlfn.XLOOKUP(Cartera[[#This Row],[Nombre tercero]],Vendedor[Nombre],Vendedor[Vendedor],"",0,-1)</f>
        <v>JORGE PARDO</v>
      </c>
      <c r="Y937" s="204"/>
    </row>
    <row r="938" spans="1:25" ht="21" customHeight="1">
      <c r="A938" s="12" t="str">
        <f t="shared" si="43"/>
        <v>PPC SA</v>
      </c>
      <c r="B938" s="249" t="s">
        <v>1210</v>
      </c>
      <c r="C938" s="250">
        <v>23681</v>
      </c>
      <c r="D938" s="251">
        <v>4</v>
      </c>
      <c r="E938" s="259">
        <v>46018.315023148149</v>
      </c>
      <c r="F938" s="259">
        <v>46033.314849537041</v>
      </c>
      <c r="G938" s="260">
        <v>3</v>
      </c>
      <c r="H938" s="260">
        <v>5561100</v>
      </c>
      <c r="I938" s="260">
        <v>5520400</v>
      </c>
      <c r="J938" s="260">
        <v>0</v>
      </c>
      <c r="K938" s="260">
        <v>5520400</v>
      </c>
      <c r="L938" s="260">
        <v>0</v>
      </c>
      <c r="M938" s="260">
        <v>0</v>
      </c>
      <c r="N938" s="260">
        <v>0</v>
      </c>
      <c r="O938" s="260">
        <v>0</v>
      </c>
      <c r="P938" s="191">
        <f>SUM(Cartera[[#This Row],[1_a_8]:[&gt;30]])</f>
        <v>5520400</v>
      </c>
      <c r="Q938" s="191">
        <f>+Cartera[[#This Row],[9_a_15]]+Cartera[[#This Row],[16_a_22]]+Cartera[[#This Row],[23_a_30]]</f>
        <v>0</v>
      </c>
      <c r="R938" s="191">
        <f>IF(Cartera[[#This Row],[Dias]]&gt;8,Cartera[[#This Row],[Total vencido]],0)</f>
        <v>0</v>
      </c>
      <c r="S938" s="191">
        <f>IF(Cartera[[#This Row],[Mas de 9]]&gt;0,Cartera[[#This Row],[Dias]],0)</f>
        <v>0</v>
      </c>
      <c r="T938" s="191">
        <f>IF(Cartera[[#This Row],[Dias]]&gt;99,Cartera[[#This Row],[Total vencido]],0)</f>
        <v>0</v>
      </c>
      <c r="U938" s="191">
        <f>IF(Cartera[[#This Row],[Mas de 100]]&gt;0,Cartera[[#This Row],[Dias]],0)</f>
        <v>0</v>
      </c>
      <c r="V938" s="191">
        <f>Cartera[[#This Row],[Vencimiento]]-Cartera[[#This Row],[Emision]]</f>
        <v>14.999826388891961</v>
      </c>
      <c r="W93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8" s="204" t="str">
        <f>_xlfn.XLOOKUP(Cartera[[#This Row],[Nombre tercero]],Vendedor[Nombre],Vendedor[Vendedor],"",0,-1)</f>
        <v>JORGE PARDO</v>
      </c>
      <c r="Y938" s="204"/>
    </row>
    <row r="939" spans="1:25" ht="21" customHeight="1">
      <c r="A939" s="12" t="str">
        <f t="shared" si="43"/>
        <v>PPC SA</v>
      </c>
      <c r="B939" s="249" t="s">
        <v>1208</v>
      </c>
      <c r="C939" s="250">
        <v>18932</v>
      </c>
      <c r="D939" s="251">
        <v>4</v>
      </c>
      <c r="E939" s="259">
        <v>46018.475416666668</v>
      </c>
      <c r="F939" s="259">
        <v>46033.475312499999</v>
      </c>
      <c r="G939" s="260">
        <v>3</v>
      </c>
      <c r="H939" s="260">
        <v>2860100</v>
      </c>
      <c r="I939" s="260">
        <v>2756500</v>
      </c>
      <c r="J939" s="260">
        <v>0</v>
      </c>
      <c r="K939" s="260">
        <v>2756500</v>
      </c>
      <c r="L939" s="260">
        <v>0</v>
      </c>
      <c r="M939" s="260">
        <v>0</v>
      </c>
      <c r="N939" s="260">
        <v>0</v>
      </c>
      <c r="O939" s="260">
        <v>0</v>
      </c>
      <c r="P939" s="191">
        <f>SUM(Cartera[[#This Row],[1_a_8]:[&gt;30]])</f>
        <v>2756500</v>
      </c>
      <c r="Q939" s="191">
        <f>+Cartera[[#This Row],[9_a_15]]+Cartera[[#This Row],[16_a_22]]+Cartera[[#This Row],[23_a_30]]</f>
        <v>0</v>
      </c>
      <c r="R939" s="191">
        <f>IF(Cartera[[#This Row],[Dias]]&gt;8,Cartera[[#This Row],[Total vencido]],0)</f>
        <v>0</v>
      </c>
      <c r="S939" s="191">
        <f>IF(Cartera[[#This Row],[Mas de 9]]&gt;0,Cartera[[#This Row],[Dias]],0)</f>
        <v>0</v>
      </c>
      <c r="T939" s="191">
        <f>IF(Cartera[[#This Row],[Dias]]&gt;99,Cartera[[#This Row],[Total vencido]],0)</f>
        <v>0</v>
      </c>
      <c r="U939" s="191">
        <f>IF(Cartera[[#This Row],[Mas de 100]]&gt;0,Cartera[[#This Row],[Dias]],0)</f>
        <v>0</v>
      </c>
      <c r="V939" s="191">
        <f>Cartera[[#This Row],[Vencimiento]]-Cartera[[#This Row],[Emision]]</f>
        <v>14.999895833330811</v>
      </c>
      <c r="W93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9" s="204" t="str">
        <f>_xlfn.XLOOKUP(Cartera[[#This Row],[Nombre tercero]],Vendedor[Nombre],Vendedor[Vendedor],"",0,-1)</f>
        <v>JORGE PARDO</v>
      </c>
      <c r="Y939" s="204"/>
    </row>
    <row r="940" spans="1:25" ht="21" customHeight="1">
      <c r="A940" s="12" t="str">
        <f t="shared" si="43"/>
        <v>PPC SA</v>
      </c>
      <c r="B940" s="249" t="s">
        <v>1208</v>
      </c>
      <c r="C940" s="250">
        <v>18999</v>
      </c>
      <c r="D940" s="251">
        <v>4</v>
      </c>
      <c r="E940" s="259">
        <v>46021.267939814818</v>
      </c>
      <c r="F940" s="259">
        <v>46036.263657407406</v>
      </c>
      <c r="G940" s="260">
        <v>0</v>
      </c>
      <c r="H940" s="260">
        <v>3384000</v>
      </c>
      <c r="I940" s="260">
        <v>3384000</v>
      </c>
      <c r="J940" s="260">
        <v>3384000</v>
      </c>
      <c r="K940" s="260">
        <v>0</v>
      </c>
      <c r="L940" s="260">
        <v>0</v>
      </c>
      <c r="M940" s="260">
        <v>0</v>
      </c>
      <c r="N940" s="260">
        <v>0</v>
      </c>
      <c r="O940" s="260">
        <v>0</v>
      </c>
      <c r="P940" s="191">
        <f>SUM(Cartera[[#This Row],[1_a_8]:[&gt;30]])</f>
        <v>0</v>
      </c>
      <c r="Q940" s="191">
        <f>+Cartera[[#This Row],[9_a_15]]+Cartera[[#This Row],[16_a_22]]+Cartera[[#This Row],[23_a_30]]</f>
        <v>0</v>
      </c>
      <c r="R940" s="191">
        <f>IF(Cartera[[#This Row],[Dias]]&gt;8,Cartera[[#This Row],[Total vencido]],0)</f>
        <v>0</v>
      </c>
      <c r="S940" s="191">
        <f>IF(Cartera[[#This Row],[Mas de 9]]&gt;0,Cartera[[#This Row],[Dias]],0)</f>
        <v>0</v>
      </c>
      <c r="T940" s="191">
        <f>IF(Cartera[[#This Row],[Dias]]&gt;99,Cartera[[#This Row],[Total vencido]],0)</f>
        <v>0</v>
      </c>
      <c r="U940" s="191">
        <f>IF(Cartera[[#This Row],[Mas de 100]]&gt;0,Cartera[[#This Row],[Dias]],0)</f>
        <v>0</v>
      </c>
      <c r="V940" s="191">
        <f>Cartera[[#This Row],[Vencimiento]]-Cartera[[#This Row],[Emision]]</f>
        <v>14.995717592588335</v>
      </c>
      <c r="W94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0" s="204" t="str">
        <f>_xlfn.XLOOKUP(Cartera[[#This Row],[Nombre tercero]],Vendedor[Nombre],Vendedor[Vendedor],"",0,-1)</f>
        <v>JORGE PARDO</v>
      </c>
      <c r="Y940" s="204"/>
    </row>
    <row r="941" spans="1:25" ht="21" customHeight="1">
      <c r="A941" s="12" t="str">
        <f t="shared" si="43"/>
        <v>PPC SA</v>
      </c>
      <c r="B941" s="249" t="s">
        <v>1208</v>
      </c>
      <c r="C941" s="250">
        <v>19025</v>
      </c>
      <c r="D941" s="251">
        <v>4</v>
      </c>
      <c r="E941" s="259">
        <v>46021.574664351851</v>
      </c>
      <c r="F941" s="259">
        <v>46036.574340277781</v>
      </c>
      <c r="G941" s="260">
        <v>0</v>
      </c>
      <c r="H941" s="260">
        <v>2849000</v>
      </c>
      <c r="I941" s="260">
        <v>2799050</v>
      </c>
      <c r="J941" s="260">
        <v>2799050</v>
      </c>
      <c r="K941" s="260">
        <v>0</v>
      </c>
      <c r="L941" s="260">
        <v>0</v>
      </c>
      <c r="M941" s="260">
        <v>0</v>
      </c>
      <c r="N941" s="260">
        <v>0</v>
      </c>
      <c r="O941" s="260">
        <v>0</v>
      </c>
      <c r="P941" s="191">
        <f>SUM(Cartera[[#This Row],[1_a_8]:[&gt;30]])</f>
        <v>0</v>
      </c>
      <c r="Q941" s="191">
        <f>+Cartera[[#This Row],[9_a_15]]+Cartera[[#This Row],[16_a_22]]+Cartera[[#This Row],[23_a_30]]</f>
        <v>0</v>
      </c>
      <c r="R941" s="191">
        <f>IF(Cartera[[#This Row],[Dias]]&gt;8,Cartera[[#This Row],[Total vencido]],0)</f>
        <v>0</v>
      </c>
      <c r="S941" s="191">
        <f>IF(Cartera[[#This Row],[Mas de 9]]&gt;0,Cartera[[#This Row],[Dias]],0)</f>
        <v>0</v>
      </c>
      <c r="T941" s="191">
        <f>IF(Cartera[[#This Row],[Dias]]&gt;99,Cartera[[#This Row],[Total vencido]],0)</f>
        <v>0</v>
      </c>
      <c r="U941" s="191">
        <f>IF(Cartera[[#This Row],[Mas de 100]]&gt;0,Cartera[[#This Row],[Dias]],0)</f>
        <v>0</v>
      </c>
      <c r="V941" s="191">
        <f>Cartera[[#This Row],[Vencimiento]]-Cartera[[#This Row],[Emision]]</f>
        <v>14.999675925930205</v>
      </c>
      <c r="W94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1" s="204" t="str">
        <f>_xlfn.XLOOKUP(Cartera[[#This Row],[Nombre tercero]],Vendedor[Nombre],Vendedor[Vendedor],"",0,-1)</f>
        <v>JORGE PARDO</v>
      </c>
      <c r="Y941" s="204"/>
    </row>
    <row r="942" spans="1:25" ht="21" customHeight="1">
      <c r="A942" s="221" t="s">
        <v>204</v>
      </c>
      <c r="B942" s="249" t="s">
        <v>1208</v>
      </c>
      <c r="C942" s="250">
        <v>16947</v>
      </c>
      <c r="D942" s="251">
        <v>1</v>
      </c>
      <c r="E942" s="259">
        <v>45954.569571759261</v>
      </c>
      <c r="F942" s="259">
        <v>45957.569490740738</v>
      </c>
      <c r="G942" s="260">
        <v>79</v>
      </c>
      <c r="H942" s="260">
        <v>2649800</v>
      </c>
      <c r="I942" s="260">
        <v>2649800</v>
      </c>
      <c r="J942" s="260">
        <v>0</v>
      </c>
      <c r="K942" s="260">
        <v>0</v>
      </c>
      <c r="L942" s="260">
        <v>0</v>
      </c>
      <c r="M942" s="260">
        <v>0</v>
      </c>
      <c r="N942" s="260">
        <v>0</v>
      </c>
      <c r="O942" s="260">
        <v>2649800</v>
      </c>
      <c r="P942" s="191">
        <f>SUM(Cartera[[#This Row],[1_a_8]:[&gt;30]])</f>
        <v>2649800</v>
      </c>
      <c r="Q942" s="191">
        <f>+Cartera[[#This Row],[9_a_15]]+Cartera[[#This Row],[16_a_22]]+Cartera[[#This Row],[23_a_30]]</f>
        <v>0</v>
      </c>
      <c r="R942" s="191">
        <f>IF(Cartera[[#This Row],[Dias]]&gt;8,Cartera[[#This Row],[Total vencido]],0)</f>
        <v>2649800</v>
      </c>
      <c r="S942" s="191">
        <f>IF(Cartera[[#This Row],[Mas de 9]]&gt;0,Cartera[[#This Row],[Dias]],0)</f>
        <v>79</v>
      </c>
      <c r="T942" s="191">
        <f>IF(Cartera[[#This Row],[Dias]]&gt;99,Cartera[[#This Row],[Total vencido]],0)</f>
        <v>0</v>
      </c>
      <c r="U942" s="191">
        <f>IF(Cartera[[#This Row],[Mas de 100]]&gt;0,Cartera[[#This Row],[Dias]],0)</f>
        <v>0</v>
      </c>
      <c r="V942" s="191">
        <f>Cartera[[#This Row],[Vencimiento]]-Cartera[[#This Row],[Emision]]</f>
        <v>2.9999189814770943</v>
      </c>
      <c r="W94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2" s="204" t="str">
        <f>_xlfn.XLOOKUP(Cartera[[#This Row],[Nombre tercero]],Vendedor[Nombre],Vendedor[Vendedor],"",0,-1)</f>
        <v>ANGELA SILVESTRE</v>
      </c>
      <c r="Y942" s="204"/>
    </row>
    <row r="943" spans="1:25" ht="21" customHeight="1">
      <c r="A943" s="12" t="str">
        <f>+A942</f>
        <v>PROCESADORA DE CARNES NUEVA COLOMBO ALEMANA LTDA</v>
      </c>
      <c r="B943" s="249" t="s">
        <v>1208</v>
      </c>
      <c r="C943" s="250">
        <v>16960</v>
      </c>
      <c r="D943" s="251">
        <v>1</v>
      </c>
      <c r="E943" s="259">
        <v>45955.266805555555</v>
      </c>
      <c r="F943" s="259">
        <v>45958.246076388888</v>
      </c>
      <c r="G943" s="260">
        <v>78</v>
      </c>
      <c r="H943" s="260">
        <v>936000</v>
      </c>
      <c r="I943" s="260">
        <v>936000</v>
      </c>
      <c r="J943" s="260">
        <v>0</v>
      </c>
      <c r="K943" s="260">
        <v>0</v>
      </c>
      <c r="L943" s="260">
        <v>0</v>
      </c>
      <c r="M943" s="260">
        <v>0</v>
      </c>
      <c r="N943" s="260">
        <v>0</v>
      </c>
      <c r="O943" s="260">
        <v>936000</v>
      </c>
      <c r="P943" s="191">
        <f>SUM(Cartera[[#This Row],[1_a_8]:[&gt;30]])</f>
        <v>936000</v>
      </c>
      <c r="Q943" s="191">
        <f>+Cartera[[#This Row],[9_a_15]]+Cartera[[#This Row],[16_a_22]]+Cartera[[#This Row],[23_a_30]]</f>
        <v>0</v>
      </c>
      <c r="R943" s="191">
        <f>IF(Cartera[[#This Row],[Dias]]&gt;8,Cartera[[#This Row],[Total vencido]],0)</f>
        <v>936000</v>
      </c>
      <c r="S943" s="191">
        <f>IF(Cartera[[#This Row],[Mas de 9]]&gt;0,Cartera[[#This Row],[Dias]],0)</f>
        <v>78</v>
      </c>
      <c r="T943" s="191">
        <f>IF(Cartera[[#This Row],[Dias]]&gt;99,Cartera[[#This Row],[Total vencido]],0)</f>
        <v>0</v>
      </c>
      <c r="U943" s="191">
        <f>IF(Cartera[[#This Row],[Mas de 100]]&gt;0,Cartera[[#This Row],[Dias]],0)</f>
        <v>0</v>
      </c>
      <c r="V943" s="191">
        <f>Cartera[[#This Row],[Vencimiento]]-Cartera[[#This Row],[Emision]]</f>
        <v>2.9792708333334303</v>
      </c>
      <c r="W94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3" s="204" t="str">
        <f>_xlfn.XLOOKUP(Cartera[[#This Row],[Nombre tercero]],Vendedor[Nombre],Vendedor[Vendedor],"",0,-1)</f>
        <v>ANGELA SILVESTRE</v>
      </c>
      <c r="Y943" s="204"/>
    </row>
    <row r="944" spans="1:25" ht="21" customHeight="1">
      <c r="A944" s="221" t="s">
        <v>205</v>
      </c>
      <c r="B944" s="249" t="s">
        <v>1208</v>
      </c>
      <c r="C944" s="250">
        <v>17854</v>
      </c>
      <c r="D944" s="251">
        <v>1</v>
      </c>
      <c r="E944" s="259">
        <v>45986.477337962962</v>
      </c>
      <c r="F944" s="259">
        <v>46001.47724537037</v>
      </c>
      <c r="G944" s="260">
        <v>35</v>
      </c>
      <c r="H944" s="260">
        <v>321300</v>
      </c>
      <c r="I944" s="260">
        <v>10590</v>
      </c>
      <c r="J944" s="260">
        <v>0</v>
      </c>
      <c r="K944" s="260">
        <v>0</v>
      </c>
      <c r="L944" s="260">
        <v>0</v>
      </c>
      <c r="M944" s="260">
        <v>0</v>
      </c>
      <c r="N944" s="260">
        <v>0</v>
      </c>
      <c r="O944" s="260">
        <v>10590</v>
      </c>
      <c r="P944" s="191">
        <f>SUM(Cartera[[#This Row],[1_a_8]:[&gt;30]])</f>
        <v>10590</v>
      </c>
      <c r="Q944" s="191">
        <f>+Cartera[[#This Row],[9_a_15]]+Cartera[[#This Row],[16_a_22]]+Cartera[[#This Row],[23_a_30]]</f>
        <v>0</v>
      </c>
      <c r="R944" s="191">
        <f>IF(Cartera[[#This Row],[Dias]]&gt;8,Cartera[[#This Row],[Total vencido]],0)</f>
        <v>10590</v>
      </c>
      <c r="S944" s="191">
        <f>IF(Cartera[[#This Row],[Mas de 9]]&gt;0,Cartera[[#This Row],[Dias]],0)</f>
        <v>35</v>
      </c>
      <c r="T944" s="191">
        <f>IF(Cartera[[#This Row],[Dias]]&gt;99,Cartera[[#This Row],[Total vencido]],0)</f>
        <v>0</v>
      </c>
      <c r="U944" s="191">
        <f>IF(Cartera[[#This Row],[Mas de 100]]&gt;0,Cartera[[#This Row],[Dias]],0)</f>
        <v>0</v>
      </c>
      <c r="V944" s="191">
        <f>Cartera[[#This Row],[Vencimiento]]-Cartera[[#This Row],[Emision]]</f>
        <v>14.999907407407591</v>
      </c>
      <c r="W94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4" s="204" t="str">
        <f>_xlfn.XLOOKUP(Cartera[[#This Row],[Nombre tercero]],Vendedor[Nombre],Vendedor[Vendedor],"",0,-1)</f>
        <v>JORGE PARDO</v>
      </c>
      <c r="Y944" s="204"/>
    </row>
    <row r="945" spans="1:25" ht="21" customHeight="1">
      <c r="A945" s="12" t="str">
        <f t="shared" ref="A945:A951" si="44">+A944</f>
        <v>PURA SABROSURA SAS</v>
      </c>
      <c r="B945" s="249" t="s">
        <v>1208</v>
      </c>
      <c r="C945" s="250">
        <v>18533</v>
      </c>
      <c r="D945" s="251">
        <v>1</v>
      </c>
      <c r="E945" s="259">
        <v>46006.531168981484</v>
      </c>
      <c r="F945" s="259">
        <v>46021.531006944446</v>
      </c>
      <c r="G945" s="260">
        <v>15</v>
      </c>
      <c r="H945" s="260">
        <v>587900</v>
      </c>
      <c r="I945" s="260">
        <v>587900</v>
      </c>
      <c r="J945" s="260">
        <v>0</v>
      </c>
      <c r="K945" s="260">
        <v>0</v>
      </c>
      <c r="L945" s="260">
        <v>587900</v>
      </c>
      <c r="M945" s="260">
        <v>0</v>
      </c>
      <c r="N945" s="260">
        <v>0</v>
      </c>
      <c r="O945" s="260">
        <v>0</v>
      </c>
      <c r="P945" s="191">
        <f>SUM(Cartera[[#This Row],[1_a_8]:[&gt;30]])</f>
        <v>587900</v>
      </c>
      <c r="Q945" s="191">
        <f>+Cartera[[#This Row],[9_a_15]]+Cartera[[#This Row],[16_a_22]]+Cartera[[#This Row],[23_a_30]]</f>
        <v>587900</v>
      </c>
      <c r="R945" s="191">
        <f>IF(Cartera[[#This Row],[Dias]]&gt;8,Cartera[[#This Row],[Total vencido]],0)</f>
        <v>587900</v>
      </c>
      <c r="S945" s="191">
        <f>IF(Cartera[[#This Row],[Mas de 9]]&gt;0,Cartera[[#This Row],[Dias]],0)</f>
        <v>15</v>
      </c>
      <c r="T945" s="191">
        <f>IF(Cartera[[#This Row],[Dias]]&gt;99,Cartera[[#This Row],[Total vencido]],0)</f>
        <v>0</v>
      </c>
      <c r="U945" s="191">
        <f>IF(Cartera[[#This Row],[Mas de 100]]&gt;0,Cartera[[#This Row],[Dias]],0)</f>
        <v>0</v>
      </c>
      <c r="V945" s="191">
        <f>Cartera[[#This Row],[Vencimiento]]-Cartera[[#This Row],[Emision]]</f>
        <v>14.999837962961465</v>
      </c>
      <c r="W94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5" s="204" t="str">
        <f>_xlfn.XLOOKUP(Cartera[[#This Row],[Nombre tercero]],Vendedor[Nombre],Vendedor[Vendedor],"",0,-1)</f>
        <v>JORGE PARDO</v>
      </c>
      <c r="Y945" s="204"/>
    </row>
    <row r="946" spans="1:25" ht="21" customHeight="1">
      <c r="A946" s="12" t="str">
        <f t="shared" si="44"/>
        <v>PURA SABROSURA SAS</v>
      </c>
      <c r="B946" s="249" t="s">
        <v>1208</v>
      </c>
      <c r="C946" s="250">
        <v>18549</v>
      </c>
      <c r="D946" s="251">
        <v>1</v>
      </c>
      <c r="E946" s="259">
        <v>46007.246064814812</v>
      </c>
      <c r="F946" s="259">
        <v>46022.240868055553</v>
      </c>
      <c r="G946" s="260">
        <v>14</v>
      </c>
      <c r="H946" s="260">
        <v>5666700</v>
      </c>
      <c r="I946" s="260">
        <v>5666700</v>
      </c>
      <c r="J946" s="260">
        <v>0</v>
      </c>
      <c r="K946" s="260">
        <v>0</v>
      </c>
      <c r="L946" s="260">
        <v>5666700</v>
      </c>
      <c r="M946" s="260">
        <v>0</v>
      </c>
      <c r="N946" s="260">
        <v>0</v>
      </c>
      <c r="O946" s="260">
        <v>0</v>
      </c>
      <c r="P946" s="191">
        <f>SUM(Cartera[[#This Row],[1_a_8]:[&gt;30]])</f>
        <v>5666700</v>
      </c>
      <c r="Q946" s="191">
        <f>+Cartera[[#This Row],[9_a_15]]+Cartera[[#This Row],[16_a_22]]+Cartera[[#This Row],[23_a_30]]</f>
        <v>5666700</v>
      </c>
      <c r="R946" s="191">
        <f>IF(Cartera[[#This Row],[Dias]]&gt;8,Cartera[[#This Row],[Total vencido]],0)</f>
        <v>5666700</v>
      </c>
      <c r="S946" s="191">
        <f>IF(Cartera[[#This Row],[Mas de 9]]&gt;0,Cartera[[#This Row],[Dias]],0)</f>
        <v>14</v>
      </c>
      <c r="T946" s="191">
        <f>IF(Cartera[[#This Row],[Dias]]&gt;99,Cartera[[#This Row],[Total vencido]],0)</f>
        <v>0</v>
      </c>
      <c r="U946" s="191">
        <f>IF(Cartera[[#This Row],[Mas de 100]]&gt;0,Cartera[[#This Row],[Dias]],0)</f>
        <v>0</v>
      </c>
      <c r="V946" s="191">
        <f>Cartera[[#This Row],[Vencimiento]]-Cartera[[#This Row],[Emision]]</f>
        <v>14.994803240741021</v>
      </c>
      <c r="W94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6" s="204" t="str">
        <f>_xlfn.XLOOKUP(Cartera[[#This Row],[Nombre tercero]],Vendedor[Nombre],Vendedor[Vendedor],"",0,-1)</f>
        <v>JORGE PARDO</v>
      </c>
      <c r="Y946" s="204"/>
    </row>
    <row r="947" spans="1:25" ht="21" customHeight="1">
      <c r="A947" s="12" t="str">
        <f t="shared" si="44"/>
        <v>PURA SABROSURA SAS</v>
      </c>
      <c r="B947" s="249" t="s">
        <v>1208</v>
      </c>
      <c r="C947" s="250">
        <v>18666</v>
      </c>
      <c r="D947" s="251">
        <v>1</v>
      </c>
      <c r="E947" s="259">
        <v>46009.629780092589</v>
      </c>
      <c r="F947" s="259">
        <v>46024.629525462966</v>
      </c>
      <c r="G947" s="260">
        <v>12</v>
      </c>
      <c r="H947" s="260">
        <v>822600</v>
      </c>
      <c r="I947" s="260">
        <v>822600</v>
      </c>
      <c r="J947" s="260">
        <v>0</v>
      </c>
      <c r="K947" s="260">
        <v>0</v>
      </c>
      <c r="L947" s="260">
        <v>822600</v>
      </c>
      <c r="M947" s="260">
        <v>0</v>
      </c>
      <c r="N947" s="260">
        <v>0</v>
      </c>
      <c r="O947" s="260">
        <v>0</v>
      </c>
      <c r="P947" s="191">
        <f>SUM(Cartera[[#This Row],[1_a_8]:[&gt;30]])</f>
        <v>822600</v>
      </c>
      <c r="Q947" s="191">
        <f>+Cartera[[#This Row],[9_a_15]]+Cartera[[#This Row],[16_a_22]]+Cartera[[#This Row],[23_a_30]]</f>
        <v>822600</v>
      </c>
      <c r="R947" s="191">
        <f>IF(Cartera[[#This Row],[Dias]]&gt;8,Cartera[[#This Row],[Total vencido]],0)</f>
        <v>822600</v>
      </c>
      <c r="S947" s="191">
        <f>IF(Cartera[[#This Row],[Mas de 9]]&gt;0,Cartera[[#This Row],[Dias]],0)</f>
        <v>12</v>
      </c>
      <c r="T947" s="191">
        <f>IF(Cartera[[#This Row],[Dias]]&gt;99,Cartera[[#This Row],[Total vencido]],0)</f>
        <v>0</v>
      </c>
      <c r="U947" s="191">
        <f>IF(Cartera[[#This Row],[Mas de 100]]&gt;0,Cartera[[#This Row],[Dias]],0)</f>
        <v>0</v>
      </c>
      <c r="V947" s="191">
        <f>Cartera[[#This Row],[Vencimiento]]-Cartera[[#This Row],[Emision]]</f>
        <v>14.999745370376331</v>
      </c>
      <c r="W94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7" s="204" t="str">
        <f>_xlfn.XLOOKUP(Cartera[[#This Row],[Nombre tercero]],Vendedor[Nombre],Vendedor[Vendedor],"",0,-1)</f>
        <v>JORGE PARDO</v>
      </c>
      <c r="Y947" s="204"/>
    </row>
    <row r="948" spans="1:25" ht="21" customHeight="1">
      <c r="A948" s="12" t="str">
        <f t="shared" si="44"/>
        <v>PURA SABROSURA SAS</v>
      </c>
      <c r="B948" s="249" t="s">
        <v>1208</v>
      </c>
      <c r="C948" s="250">
        <v>18821</v>
      </c>
      <c r="D948" s="251">
        <v>1</v>
      </c>
      <c r="E948" s="259">
        <v>46013.622581018521</v>
      </c>
      <c r="F948" s="259">
        <v>46028.622465277775</v>
      </c>
      <c r="G948" s="260">
        <v>8</v>
      </c>
      <c r="H948" s="260">
        <v>6125750</v>
      </c>
      <c r="I948" s="260">
        <v>6125750</v>
      </c>
      <c r="J948" s="260">
        <v>0</v>
      </c>
      <c r="K948" s="260">
        <v>6125750</v>
      </c>
      <c r="L948" s="260">
        <v>0</v>
      </c>
      <c r="M948" s="260">
        <v>0</v>
      </c>
      <c r="N948" s="260">
        <v>0</v>
      </c>
      <c r="O948" s="260">
        <v>0</v>
      </c>
      <c r="P948" s="191">
        <f>SUM(Cartera[[#This Row],[1_a_8]:[&gt;30]])</f>
        <v>6125750</v>
      </c>
      <c r="Q948" s="191">
        <f>+Cartera[[#This Row],[9_a_15]]+Cartera[[#This Row],[16_a_22]]+Cartera[[#This Row],[23_a_30]]</f>
        <v>0</v>
      </c>
      <c r="R948" s="191">
        <f>IF(Cartera[[#This Row],[Dias]]&gt;8,Cartera[[#This Row],[Total vencido]],0)</f>
        <v>0</v>
      </c>
      <c r="S948" s="191">
        <f>IF(Cartera[[#This Row],[Mas de 9]]&gt;0,Cartera[[#This Row],[Dias]],0)</f>
        <v>0</v>
      </c>
      <c r="T948" s="191">
        <f>IF(Cartera[[#This Row],[Dias]]&gt;99,Cartera[[#This Row],[Total vencido]],0)</f>
        <v>0</v>
      </c>
      <c r="U948" s="191">
        <f>IF(Cartera[[#This Row],[Mas de 100]]&gt;0,Cartera[[#This Row],[Dias]],0)</f>
        <v>0</v>
      </c>
      <c r="V948" s="191">
        <f>Cartera[[#This Row],[Vencimiento]]-Cartera[[#This Row],[Emision]]</f>
        <v>14.999884259254031</v>
      </c>
      <c r="W94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8" s="204" t="str">
        <f>_xlfn.XLOOKUP(Cartera[[#This Row],[Nombre tercero]],Vendedor[Nombre],Vendedor[Vendedor],"",0,-1)</f>
        <v>JORGE PARDO</v>
      </c>
      <c r="Y948" s="204"/>
    </row>
    <row r="949" spans="1:25" ht="21" customHeight="1">
      <c r="A949" s="12" t="str">
        <f t="shared" si="44"/>
        <v>PURA SABROSURA SAS</v>
      </c>
      <c r="B949" s="249" t="s">
        <v>1208</v>
      </c>
      <c r="C949" s="250">
        <v>18841</v>
      </c>
      <c r="D949" s="251">
        <v>1</v>
      </c>
      <c r="E949" s="259">
        <v>46014.458425925928</v>
      </c>
      <c r="F949" s="259">
        <v>46029.458425925928</v>
      </c>
      <c r="G949" s="260">
        <v>7</v>
      </c>
      <c r="H949" s="260">
        <v>77900</v>
      </c>
      <c r="I949" s="260">
        <v>77900</v>
      </c>
      <c r="J949" s="260">
        <v>0</v>
      </c>
      <c r="K949" s="260">
        <v>77900</v>
      </c>
      <c r="L949" s="260">
        <v>0</v>
      </c>
      <c r="M949" s="260">
        <v>0</v>
      </c>
      <c r="N949" s="260">
        <v>0</v>
      </c>
      <c r="O949" s="260">
        <v>0</v>
      </c>
      <c r="P949" s="191">
        <f>SUM(Cartera[[#This Row],[1_a_8]:[&gt;30]])</f>
        <v>77900</v>
      </c>
      <c r="Q949" s="191">
        <f>+Cartera[[#This Row],[9_a_15]]+Cartera[[#This Row],[16_a_22]]+Cartera[[#This Row],[23_a_30]]</f>
        <v>0</v>
      </c>
      <c r="R949" s="191">
        <f>IF(Cartera[[#This Row],[Dias]]&gt;8,Cartera[[#This Row],[Total vencido]],0)</f>
        <v>0</v>
      </c>
      <c r="S949" s="191">
        <f>IF(Cartera[[#This Row],[Mas de 9]]&gt;0,Cartera[[#This Row],[Dias]],0)</f>
        <v>0</v>
      </c>
      <c r="T949" s="191">
        <f>IF(Cartera[[#This Row],[Dias]]&gt;99,Cartera[[#This Row],[Total vencido]],0)</f>
        <v>0</v>
      </c>
      <c r="U949" s="191">
        <f>IF(Cartera[[#This Row],[Mas de 100]]&gt;0,Cartera[[#This Row],[Dias]],0)</f>
        <v>0</v>
      </c>
      <c r="V949" s="191">
        <f>Cartera[[#This Row],[Vencimiento]]-Cartera[[#This Row],[Emision]]</f>
        <v>15</v>
      </c>
      <c r="W94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9" s="204" t="str">
        <f>_xlfn.XLOOKUP(Cartera[[#This Row],[Nombre tercero]],Vendedor[Nombre],Vendedor[Vendedor],"",0,-1)</f>
        <v>JORGE PARDO</v>
      </c>
      <c r="Y949" s="204"/>
    </row>
    <row r="950" spans="1:25" ht="21" customHeight="1">
      <c r="A950" s="12" t="str">
        <f t="shared" si="44"/>
        <v>PURA SABROSURA SAS</v>
      </c>
      <c r="B950" s="249" t="s">
        <v>1208</v>
      </c>
      <c r="C950" s="250">
        <v>18952</v>
      </c>
      <c r="D950" s="251">
        <v>1</v>
      </c>
      <c r="E950" s="259">
        <v>46018.569074074076</v>
      </c>
      <c r="F950" s="259">
        <v>46033.568912037037</v>
      </c>
      <c r="G950" s="260">
        <v>3</v>
      </c>
      <c r="H950" s="260">
        <v>591550</v>
      </c>
      <c r="I950" s="260">
        <v>591550</v>
      </c>
      <c r="J950" s="260">
        <v>0</v>
      </c>
      <c r="K950" s="260">
        <v>591550</v>
      </c>
      <c r="L950" s="260">
        <v>0</v>
      </c>
      <c r="M950" s="260">
        <v>0</v>
      </c>
      <c r="N950" s="260">
        <v>0</v>
      </c>
      <c r="O950" s="260">
        <v>0</v>
      </c>
      <c r="P950" s="191">
        <f>SUM(Cartera[[#This Row],[1_a_8]:[&gt;30]])</f>
        <v>591550</v>
      </c>
      <c r="Q950" s="191">
        <f>+Cartera[[#This Row],[9_a_15]]+Cartera[[#This Row],[16_a_22]]+Cartera[[#This Row],[23_a_30]]</f>
        <v>0</v>
      </c>
      <c r="R950" s="191">
        <f>IF(Cartera[[#This Row],[Dias]]&gt;8,Cartera[[#This Row],[Total vencido]],0)</f>
        <v>0</v>
      </c>
      <c r="S950" s="191">
        <f>IF(Cartera[[#This Row],[Mas de 9]]&gt;0,Cartera[[#This Row],[Dias]],0)</f>
        <v>0</v>
      </c>
      <c r="T950" s="191">
        <f>IF(Cartera[[#This Row],[Dias]]&gt;99,Cartera[[#This Row],[Total vencido]],0)</f>
        <v>0</v>
      </c>
      <c r="U950" s="191">
        <f>IF(Cartera[[#This Row],[Mas de 100]]&gt;0,Cartera[[#This Row],[Dias]],0)</f>
        <v>0</v>
      </c>
      <c r="V950" s="191">
        <f>Cartera[[#This Row],[Vencimiento]]-Cartera[[#This Row],[Emision]]</f>
        <v>14.999837962961465</v>
      </c>
      <c r="W95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0" s="204" t="str">
        <f>_xlfn.XLOOKUP(Cartera[[#This Row],[Nombre tercero]],Vendedor[Nombre],Vendedor[Vendedor],"",0,-1)</f>
        <v>JORGE PARDO</v>
      </c>
      <c r="Y950" s="204"/>
    </row>
    <row r="951" spans="1:25" ht="21" customHeight="1">
      <c r="A951" s="12" t="str">
        <f t="shared" si="44"/>
        <v>PURA SABROSURA SAS</v>
      </c>
      <c r="B951" s="249" t="s">
        <v>1208</v>
      </c>
      <c r="C951" s="250">
        <v>18960</v>
      </c>
      <c r="D951" s="251">
        <v>1</v>
      </c>
      <c r="E951" s="259">
        <v>46020.268495370372</v>
      </c>
      <c r="F951" s="259">
        <v>46035.266655092593</v>
      </c>
      <c r="G951" s="260">
        <v>1</v>
      </c>
      <c r="H951" s="260">
        <v>2242500</v>
      </c>
      <c r="I951" s="260">
        <v>2242500</v>
      </c>
      <c r="J951" s="260">
        <v>0</v>
      </c>
      <c r="K951" s="260">
        <v>2242500</v>
      </c>
      <c r="L951" s="260">
        <v>0</v>
      </c>
      <c r="M951" s="260">
        <v>0</v>
      </c>
      <c r="N951" s="260">
        <v>0</v>
      </c>
      <c r="O951" s="260">
        <v>0</v>
      </c>
      <c r="P951" s="191">
        <f>SUM(Cartera[[#This Row],[1_a_8]:[&gt;30]])</f>
        <v>2242500</v>
      </c>
      <c r="Q951" s="191">
        <f>+Cartera[[#This Row],[9_a_15]]+Cartera[[#This Row],[16_a_22]]+Cartera[[#This Row],[23_a_30]]</f>
        <v>0</v>
      </c>
      <c r="R951" s="191">
        <f>IF(Cartera[[#This Row],[Dias]]&gt;8,Cartera[[#This Row],[Total vencido]],0)</f>
        <v>0</v>
      </c>
      <c r="S951" s="191">
        <f>IF(Cartera[[#This Row],[Mas de 9]]&gt;0,Cartera[[#This Row],[Dias]],0)</f>
        <v>0</v>
      </c>
      <c r="T951" s="191">
        <f>IF(Cartera[[#This Row],[Dias]]&gt;99,Cartera[[#This Row],[Total vencido]],0)</f>
        <v>0</v>
      </c>
      <c r="U951" s="191">
        <f>IF(Cartera[[#This Row],[Mas de 100]]&gt;0,Cartera[[#This Row],[Dias]],0)</f>
        <v>0</v>
      </c>
      <c r="V951" s="191">
        <f>Cartera[[#This Row],[Vencimiento]]-Cartera[[#This Row],[Emision]]</f>
        <v>14.998159722221317</v>
      </c>
      <c r="W95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1" s="204" t="str">
        <f>_xlfn.XLOOKUP(Cartera[[#This Row],[Nombre tercero]],Vendedor[Nombre],Vendedor[Vendedor],"",0,-1)</f>
        <v>JORGE PARDO</v>
      </c>
      <c r="Y951" s="204"/>
    </row>
    <row r="952" spans="1:25" ht="21" customHeight="1">
      <c r="A952" s="221" t="s">
        <v>206</v>
      </c>
      <c r="B952" s="249" t="s">
        <v>1210</v>
      </c>
      <c r="C952" s="250">
        <v>22252</v>
      </c>
      <c r="D952" s="251">
        <v>0</v>
      </c>
      <c r="E952" s="259">
        <v>45969.32545138889</v>
      </c>
      <c r="F952" s="259">
        <v>45999.32534722222</v>
      </c>
      <c r="G952" s="260">
        <v>37</v>
      </c>
      <c r="H952" s="260">
        <v>747899.99</v>
      </c>
      <c r="I952" s="260">
        <v>747899.99</v>
      </c>
      <c r="J952" s="260">
        <v>0</v>
      </c>
      <c r="K952" s="260">
        <v>0</v>
      </c>
      <c r="L952" s="260">
        <v>0</v>
      </c>
      <c r="M952" s="260">
        <v>0</v>
      </c>
      <c r="N952" s="260">
        <v>0</v>
      </c>
      <c r="O952" s="260">
        <v>747899.99</v>
      </c>
      <c r="P952" s="191">
        <f>SUM(Cartera[[#This Row],[1_a_8]:[&gt;30]])</f>
        <v>747899.99</v>
      </c>
      <c r="Q952" s="191">
        <f>+Cartera[[#This Row],[9_a_15]]+Cartera[[#This Row],[16_a_22]]+Cartera[[#This Row],[23_a_30]]</f>
        <v>0</v>
      </c>
      <c r="R952" s="191">
        <f>IF(Cartera[[#This Row],[Dias]]&gt;8,Cartera[[#This Row],[Total vencido]],0)</f>
        <v>747899.99</v>
      </c>
      <c r="S952" s="191">
        <f>IF(Cartera[[#This Row],[Mas de 9]]&gt;0,Cartera[[#This Row],[Dias]],0)</f>
        <v>37</v>
      </c>
      <c r="T952" s="191">
        <f>IF(Cartera[[#This Row],[Dias]]&gt;99,Cartera[[#This Row],[Total vencido]],0)</f>
        <v>0</v>
      </c>
      <c r="U952" s="191">
        <f>IF(Cartera[[#This Row],[Mas de 100]]&gt;0,Cartera[[#This Row],[Dias]],0)</f>
        <v>0</v>
      </c>
      <c r="V952" s="191">
        <f>Cartera[[#This Row],[Vencimiento]]-Cartera[[#This Row],[Emision]]</f>
        <v>29.999895833330811</v>
      </c>
      <c r="W95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2" s="204" t="str">
        <f>_xlfn.XLOOKUP(Cartera[[#This Row],[Nombre tercero]],Vendedor[Nombre],Vendedor[Vendedor],"",0,-1)</f>
        <v>ANGELA SILVESTRE</v>
      </c>
      <c r="Y952" s="204"/>
    </row>
    <row r="953" spans="1:25" ht="21" customHeight="1">
      <c r="A953" s="12" t="str">
        <f t="shared" ref="A953:A979" si="45">+A952</f>
        <v>RETACO SAS</v>
      </c>
      <c r="B953" s="249" t="s">
        <v>1210</v>
      </c>
      <c r="C953" s="250">
        <v>22254</v>
      </c>
      <c r="D953" s="251">
        <v>0</v>
      </c>
      <c r="E953" s="259">
        <v>45969.336342592593</v>
      </c>
      <c r="F953" s="259">
        <v>45999.336157407408</v>
      </c>
      <c r="G953" s="260">
        <v>37</v>
      </c>
      <c r="H953" s="260">
        <v>853499.99</v>
      </c>
      <c r="I953" s="260">
        <v>853499.99</v>
      </c>
      <c r="J953" s="260">
        <v>0</v>
      </c>
      <c r="K953" s="260">
        <v>0</v>
      </c>
      <c r="L953" s="260">
        <v>0</v>
      </c>
      <c r="M953" s="260">
        <v>0</v>
      </c>
      <c r="N953" s="260">
        <v>0</v>
      </c>
      <c r="O953" s="260">
        <v>853499.99</v>
      </c>
      <c r="P953" s="191">
        <f>SUM(Cartera[[#This Row],[1_a_8]:[&gt;30]])</f>
        <v>853499.99</v>
      </c>
      <c r="Q953" s="191">
        <f>+Cartera[[#This Row],[9_a_15]]+Cartera[[#This Row],[16_a_22]]+Cartera[[#This Row],[23_a_30]]</f>
        <v>0</v>
      </c>
      <c r="R953" s="191">
        <f>IF(Cartera[[#This Row],[Dias]]&gt;8,Cartera[[#This Row],[Total vencido]],0)</f>
        <v>853499.99</v>
      </c>
      <c r="S953" s="191">
        <f>IF(Cartera[[#This Row],[Mas de 9]]&gt;0,Cartera[[#This Row],[Dias]],0)</f>
        <v>37</v>
      </c>
      <c r="T953" s="191">
        <f>IF(Cartera[[#This Row],[Dias]]&gt;99,Cartera[[#This Row],[Total vencido]],0)</f>
        <v>0</v>
      </c>
      <c r="U953" s="191">
        <f>IF(Cartera[[#This Row],[Mas de 100]]&gt;0,Cartera[[#This Row],[Dias]],0)</f>
        <v>0</v>
      </c>
      <c r="V953" s="191">
        <f>Cartera[[#This Row],[Vencimiento]]-Cartera[[#This Row],[Emision]]</f>
        <v>29.999814814815181</v>
      </c>
      <c r="W95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3" s="204" t="str">
        <f>_xlfn.XLOOKUP(Cartera[[#This Row],[Nombre tercero]],Vendedor[Nombre],Vendedor[Vendedor],"",0,-1)</f>
        <v>ANGELA SILVESTRE</v>
      </c>
      <c r="Y953" s="204"/>
    </row>
    <row r="954" spans="1:25" ht="21" customHeight="1">
      <c r="A954" s="12" t="str">
        <f t="shared" si="45"/>
        <v>RETACO SAS</v>
      </c>
      <c r="B954" s="249" t="s">
        <v>1210</v>
      </c>
      <c r="C954" s="250">
        <v>22256</v>
      </c>
      <c r="D954" s="251">
        <v>0</v>
      </c>
      <c r="E954" s="259">
        <v>45969.344409722224</v>
      </c>
      <c r="F954" s="259">
        <v>45999.337766203702</v>
      </c>
      <c r="G954" s="260">
        <v>37</v>
      </c>
      <c r="H954" s="260">
        <v>272850</v>
      </c>
      <c r="I954" s="260">
        <v>272850</v>
      </c>
      <c r="J954" s="260">
        <v>0</v>
      </c>
      <c r="K954" s="260">
        <v>0</v>
      </c>
      <c r="L954" s="260">
        <v>0</v>
      </c>
      <c r="M954" s="260">
        <v>0</v>
      </c>
      <c r="N954" s="260">
        <v>0</v>
      </c>
      <c r="O954" s="260">
        <v>272850</v>
      </c>
      <c r="P954" s="191">
        <f>SUM(Cartera[[#This Row],[1_a_8]:[&gt;30]])</f>
        <v>272850</v>
      </c>
      <c r="Q954" s="191">
        <f>+Cartera[[#This Row],[9_a_15]]+Cartera[[#This Row],[16_a_22]]+Cartera[[#This Row],[23_a_30]]</f>
        <v>0</v>
      </c>
      <c r="R954" s="191">
        <f>IF(Cartera[[#This Row],[Dias]]&gt;8,Cartera[[#This Row],[Total vencido]],0)</f>
        <v>272850</v>
      </c>
      <c r="S954" s="191">
        <f>IF(Cartera[[#This Row],[Mas de 9]]&gt;0,Cartera[[#This Row],[Dias]],0)</f>
        <v>37</v>
      </c>
      <c r="T954" s="191">
        <f>IF(Cartera[[#This Row],[Dias]]&gt;99,Cartera[[#This Row],[Total vencido]],0)</f>
        <v>0</v>
      </c>
      <c r="U954" s="191">
        <f>IF(Cartera[[#This Row],[Mas de 100]]&gt;0,Cartera[[#This Row],[Dias]],0)</f>
        <v>0</v>
      </c>
      <c r="V954" s="191">
        <f>Cartera[[#This Row],[Vencimiento]]-Cartera[[#This Row],[Emision]]</f>
        <v>29.993356481478259</v>
      </c>
      <c r="W95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4" s="204" t="str">
        <f>_xlfn.XLOOKUP(Cartera[[#This Row],[Nombre tercero]],Vendedor[Nombre],Vendedor[Vendedor],"",0,-1)</f>
        <v>ANGELA SILVESTRE</v>
      </c>
      <c r="Y954" s="204"/>
    </row>
    <row r="955" spans="1:25" ht="21" customHeight="1">
      <c r="A955" s="12" t="str">
        <f t="shared" si="45"/>
        <v>RETACO SAS</v>
      </c>
      <c r="B955" s="249" t="s">
        <v>1210</v>
      </c>
      <c r="C955" s="250">
        <v>22327</v>
      </c>
      <c r="D955" s="251">
        <v>0</v>
      </c>
      <c r="E955" s="259">
        <v>45973.350439814814</v>
      </c>
      <c r="F955" s="259">
        <v>46003.350324074076</v>
      </c>
      <c r="G955" s="260">
        <v>33</v>
      </c>
      <c r="H955" s="260">
        <v>95200</v>
      </c>
      <c r="I955" s="260">
        <v>95200</v>
      </c>
      <c r="J955" s="260">
        <v>0</v>
      </c>
      <c r="K955" s="260">
        <v>0</v>
      </c>
      <c r="L955" s="260">
        <v>0</v>
      </c>
      <c r="M955" s="260">
        <v>0</v>
      </c>
      <c r="N955" s="260">
        <v>0</v>
      </c>
      <c r="O955" s="260">
        <v>95200</v>
      </c>
      <c r="P955" s="191">
        <f>SUM(Cartera[[#This Row],[1_a_8]:[&gt;30]])</f>
        <v>95200</v>
      </c>
      <c r="Q955" s="191">
        <f>+Cartera[[#This Row],[9_a_15]]+Cartera[[#This Row],[16_a_22]]+Cartera[[#This Row],[23_a_30]]</f>
        <v>0</v>
      </c>
      <c r="R955" s="191">
        <f>IF(Cartera[[#This Row],[Dias]]&gt;8,Cartera[[#This Row],[Total vencido]],0)</f>
        <v>95200</v>
      </c>
      <c r="S955" s="191">
        <f>IF(Cartera[[#This Row],[Mas de 9]]&gt;0,Cartera[[#This Row],[Dias]],0)</f>
        <v>33</v>
      </c>
      <c r="T955" s="191">
        <f>IF(Cartera[[#This Row],[Dias]]&gt;99,Cartera[[#This Row],[Total vencido]],0)</f>
        <v>0</v>
      </c>
      <c r="U955" s="191">
        <f>IF(Cartera[[#This Row],[Mas de 100]]&gt;0,Cartera[[#This Row],[Dias]],0)</f>
        <v>0</v>
      </c>
      <c r="V955" s="191">
        <f>Cartera[[#This Row],[Vencimiento]]-Cartera[[#This Row],[Emision]]</f>
        <v>29.999884259261307</v>
      </c>
      <c r="W95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5" s="204" t="str">
        <f>_xlfn.XLOOKUP(Cartera[[#This Row],[Nombre tercero]],Vendedor[Nombre],Vendedor[Vendedor],"",0,-1)</f>
        <v>ANGELA SILVESTRE</v>
      </c>
      <c r="Y955" s="204"/>
    </row>
    <row r="956" spans="1:25" ht="21" customHeight="1">
      <c r="A956" s="12" t="str">
        <f t="shared" si="45"/>
        <v>RETACO SAS</v>
      </c>
      <c r="B956" s="249" t="s">
        <v>1210</v>
      </c>
      <c r="C956" s="250">
        <v>22337</v>
      </c>
      <c r="D956" s="251">
        <v>0</v>
      </c>
      <c r="E956" s="259">
        <v>45974.257789351854</v>
      </c>
      <c r="F956" s="259">
        <v>46004.257592592592</v>
      </c>
      <c r="G956" s="260">
        <v>32</v>
      </c>
      <c r="H956" s="260">
        <v>747199.99</v>
      </c>
      <c r="I956" s="260">
        <v>747199.99</v>
      </c>
      <c r="J956" s="260">
        <v>0</v>
      </c>
      <c r="K956" s="260">
        <v>0</v>
      </c>
      <c r="L956" s="260">
        <v>0</v>
      </c>
      <c r="M956" s="260">
        <v>0</v>
      </c>
      <c r="N956" s="260">
        <v>0</v>
      </c>
      <c r="O956" s="260">
        <v>747199.99</v>
      </c>
      <c r="P956" s="191">
        <f>SUM(Cartera[[#This Row],[1_a_8]:[&gt;30]])</f>
        <v>747199.99</v>
      </c>
      <c r="Q956" s="191">
        <f>+Cartera[[#This Row],[9_a_15]]+Cartera[[#This Row],[16_a_22]]+Cartera[[#This Row],[23_a_30]]</f>
        <v>0</v>
      </c>
      <c r="R956" s="191">
        <f>IF(Cartera[[#This Row],[Dias]]&gt;8,Cartera[[#This Row],[Total vencido]],0)</f>
        <v>747199.99</v>
      </c>
      <c r="S956" s="191">
        <f>IF(Cartera[[#This Row],[Mas de 9]]&gt;0,Cartera[[#This Row],[Dias]],0)</f>
        <v>32</v>
      </c>
      <c r="T956" s="191">
        <f>IF(Cartera[[#This Row],[Dias]]&gt;99,Cartera[[#This Row],[Total vencido]],0)</f>
        <v>0</v>
      </c>
      <c r="U956" s="191">
        <f>IF(Cartera[[#This Row],[Mas de 100]]&gt;0,Cartera[[#This Row],[Dias]],0)</f>
        <v>0</v>
      </c>
      <c r="V956" s="191">
        <f>Cartera[[#This Row],[Vencimiento]]-Cartera[[#This Row],[Emision]]</f>
        <v>29.999803240738402</v>
      </c>
      <c r="W95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6" s="204" t="str">
        <f>_xlfn.XLOOKUP(Cartera[[#This Row],[Nombre tercero]],Vendedor[Nombre],Vendedor[Vendedor],"",0,-1)</f>
        <v>ANGELA SILVESTRE</v>
      </c>
      <c r="Y956" s="204"/>
    </row>
    <row r="957" spans="1:25" ht="21" customHeight="1">
      <c r="A957" s="12" t="str">
        <f t="shared" si="45"/>
        <v>RETACO SAS</v>
      </c>
      <c r="B957" s="249" t="s">
        <v>1210</v>
      </c>
      <c r="C957" s="250">
        <v>22377</v>
      </c>
      <c r="D957" s="251">
        <v>0</v>
      </c>
      <c r="E957" s="259">
        <v>45975.317372685182</v>
      </c>
      <c r="F957" s="259">
        <v>46005.317280092589</v>
      </c>
      <c r="G957" s="260">
        <v>31</v>
      </c>
      <c r="H957" s="260">
        <v>342550</v>
      </c>
      <c r="I957" s="260">
        <v>342550</v>
      </c>
      <c r="J957" s="260">
        <v>0</v>
      </c>
      <c r="K957" s="260">
        <v>0</v>
      </c>
      <c r="L957" s="260">
        <v>0</v>
      </c>
      <c r="M957" s="260">
        <v>0</v>
      </c>
      <c r="N957" s="260">
        <v>0</v>
      </c>
      <c r="O957" s="260">
        <v>342550</v>
      </c>
      <c r="P957" s="191">
        <f>SUM(Cartera[[#This Row],[1_a_8]:[&gt;30]])</f>
        <v>342550</v>
      </c>
      <c r="Q957" s="191">
        <f>+Cartera[[#This Row],[9_a_15]]+Cartera[[#This Row],[16_a_22]]+Cartera[[#This Row],[23_a_30]]</f>
        <v>0</v>
      </c>
      <c r="R957" s="191">
        <f>IF(Cartera[[#This Row],[Dias]]&gt;8,Cartera[[#This Row],[Total vencido]],0)</f>
        <v>342550</v>
      </c>
      <c r="S957" s="191">
        <f>IF(Cartera[[#This Row],[Mas de 9]]&gt;0,Cartera[[#This Row],[Dias]],0)</f>
        <v>31</v>
      </c>
      <c r="T957" s="191">
        <f>IF(Cartera[[#This Row],[Dias]]&gt;99,Cartera[[#This Row],[Total vencido]],0)</f>
        <v>0</v>
      </c>
      <c r="U957" s="191">
        <f>IF(Cartera[[#This Row],[Mas de 100]]&gt;0,Cartera[[#This Row],[Dias]],0)</f>
        <v>0</v>
      </c>
      <c r="V957" s="191">
        <f>Cartera[[#This Row],[Vencimiento]]-Cartera[[#This Row],[Emision]]</f>
        <v>29.999907407407591</v>
      </c>
      <c r="W95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7" s="204" t="str">
        <f>_xlfn.XLOOKUP(Cartera[[#This Row],[Nombre tercero]],Vendedor[Nombre],Vendedor[Vendedor],"",0,-1)</f>
        <v>ANGELA SILVESTRE</v>
      </c>
      <c r="Y957" s="204"/>
    </row>
    <row r="958" spans="1:25" ht="21" customHeight="1">
      <c r="A958" s="12" t="str">
        <f t="shared" si="45"/>
        <v>RETACO SAS</v>
      </c>
      <c r="B958" s="249" t="s">
        <v>1210</v>
      </c>
      <c r="C958" s="250">
        <v>22412</v>
      </c>
      <c r="D958" s="251">
        <v>0</v>
      </c>
      <c r="E958" s="259">
        <v>45976.316134259258</v>
      </c>
      <c r="F958" s="259">
        <v>46006.315995370373</v>
      </c>
      <c r="G958" s="260">
        <v>30</v>
      </c>
      <c r="H958" s="260">
        <v>772399.99</v>
      </c>
      <c r="I958" s="260">
        <v>772399.99</v>
      </c>
      <c r="J958" s="260">
        <v>0</v>
      </c>
      <c r="K958" s="260">
        <v>0</v>
      </c>
      <c r="L958" s="260">
        <v>0</v>
      </c>
      <c r="M958" s="260">
        <v>0</v>
      </c>
      <c r="N958" s="260">
        <v>772399.99</v>
      </c>
      <c r="O958" s="260">
        <v>0</v>
      </c>
      <c r="P958" s="191">
        <f>SUM(Cartera[[#This Row],[1_a_8]:[&gt;30]])</f>
        <v>772399.99</v>
      </c>
      <c r="Q958" s="191">
        <f>+Cartera[[#This Row],[9_a_15]]+Cartera[[#This Row],[16_a_22]]+Cartera[[#This Row],[23_a_30]]</f>
        <v>772399.99</v>
      </c>
      <c r="R958" s="191">
        <f>IF(Cartera[[#This Row],[Dias]]&gt;8,Cartera[[#This Row],[Total vencido]],0)</f>
        <v>772399.99</v>
      </c>
      <c r="S958" s="191">
        <f>IF(Cartera[[#This Row],[Mas de 9]]&gt;0,Cartera[[#This Row],[Dias]],0)</f>
        <v>30</v>
      </c>
      <c r="T958" s="191">
        <f>IF(Cartera[[#This Row],[Dias]]&gt;99,Cartera[[#This Row],[Total vencido]],0)</f>
        <v>0</v>
      </c>
      <c r="U958" s="191">
        <f>IF(Cartera[[#This Row],[Mas de 100]]&gt;0,Cartera[[#This Row],[Dias]],0)</f>
        <v>0</v>
      </c>
      <c r="V958" s="191">
        <f>Cartera[[#This Row],[Vencimiento]]-Cartera[[#This Row],[Emision]]</f>
        <v>29.999861111115024</v>
      </c>
      <c r="W95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8" s="204" t="str">
        <f>_xlfn.XLOOKUP(Cartera[[#This Row],[Nombre tercero]],Vendedor[Nombre],Vendedor[Vendedor],"",0,-1)</f>
        <v>ANGELA SILVESTRE</v>
      </c>
      <c r="Y958" s="204"/>
    </row>
    <row r="959" spans="1:25" ht="21" customHeight="1">
      <c r="A959" s="12" t="str">
        <f t="shared" si="45"/>
        <v>RETACO SAS</v>
      </c>
      <c r="B959" s="249" t="s">
        <v>1210</v>
      </c>
      <c r="C959" s="250">
        <v>22459</v>
      </c>
      <c r="D959" s="251">
        <v>0</v>
      </c>
      <c r="E959" s="259">
        <v>45979.32916666667</v>
      </c>
      <c r="F959" s="259">
        <v>46009.329004629632</v>
      </c>
      <c r="G959" s="260">
        <v>27</v>
      </c>
      <c r="H959" s="260">
        <v>702000</v>
      </c>
      <c r="I959" s="260">
        <v>702000</v>
      </c>
      <c r="J959" s="260">
        <v>0</v>
      </c>
      <c r="K959" s="260">
        <v>0</v>
      </c>
      <c r="L959" s="260">
        <v>0</v>
      </c>
      <c r="M959" s="260">
        <v>0</v>
      </c>
      <c r="N959" s="260">
        <v>702000</v>
      </c>
      <c r="O959" s="260">
        <v>0</v>
      </c>
      <c r="P959" s="191">
        <f>SUM(Cartera[[#This Row],[1_a_8]:[&gt;30]])</f>
        <v>702000</v>
      </c>
      <c r="Q959" s="191">
        <f>+Cartera[[#This Row],[9_a_15]]+Cartera[[#This Row],[16_a_22]]+Cartera[[#This Row],[23_a_30]]</f>
        <v>702000</v>
      </c>
      <c r="R959" s="191">
        <f>IF(Cartera[[#This Row],[Dias]]&gt;8,Cartera[[#This Row],[Total vencido]],0)</f>
        <v>702000</v>
      </c>
      <c r="S959" s="191">
        <f>IF(Cartera[[#This Row],[Mas de 9]]&gt;0,Cartera[[#This Row],[Dias]],0)</f>
        <v>27</v>
      </c>
      <c r="T959" s="191">
        <f>IF(Cartera[[#This Row],[Dias]]&gt;99,Cartera[[#This Row],[Total vencido]],0)</f>
        <v>0</v>
      </c>
      <c r="U959" s="191">
        <f>IF(Cartera[[#This Row],[Mas de 100]]&gt;0,Cartera[[#This Row],[Dias]],0)</f>
        <v>0</v>
      </c>
      <c r="V959" s="191">
        <f>Cartera[[#This Row],[Vencimiento]]-Cartera[[#This Row],[Emision]]</f>
        <v>29.999837962961465</v>
      </c>
      <c r="W95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9" s="204" t="str">
        <f>_xlfn.XLOOKUP(Cartera[[#This Row],[Nombre tercero]],Vendedor[Nombre],Vendedor[Vendedor],"",0,-1)</f>
        <v>ANGELA SILVESTRE</v>
      </c>
      <c r="Y959" s="204"/>
    </row>
    <row r="960" spans="1:25" ht="21" customHeight="1">
      <c r="A960" s="12" t="str">
        <f t="shared" si="45"/>
        <v>RETACO SAS</v>
      </c>
      <c r="B960" s="249" t="s">
        <v>1210</v>
      </c>
      <c r="C960" s="250">
        <v>22463</v>
      </c>
      <c r="D960" s="251">
        <v>0</v>
      </c>
      <c r="E960" s="259">
        <v>45979.336273148147</v>
      </c>
      <c r="F960" s="259">
        <v>46009.335625</v>
      </c>
      <c r="G960" s="260">
        <v>27</v>
      </c>
      <c r="H960" s="260">
        <v>683400</v>
      </c>
      <c r="I960" s="260">
        <v>683400</v>
      </c>
      <c r="J960" s="260">
        <v>0</v>
      </c>
      <c r="K960" s="260">
        <v>0</v>
      </c>
      <c r="L960" s="260">
        <v>0</v>
      </c>
      <c r="M960" s="260">
        <v>0</v>
      </c>
      <c r="N960" s="260">
        <v>683400</v>
      </c>
      <c r="O960" s="260">
        <v>0</v>
      </c>
      <c r="P960" s="191">
        <f>SUM(Cartera[[#This Row],[1_a_8]:[&gt;30]])</f>
        <v>683400</v>
      </c>
      <c r="Q960" s="191">
        <f>+Cartera[[#This Row],[9_a_15]]+Cartera[[#This Row],[16_a_22]]+Cartera[[#This Row],[23_a_30]]</f>
        <v>683400</v>
      </c>
      <c r="R960" s="191">
        <f>IF(Cartera[[#This Row],[Dias]]&gt;8,Cartera[[#This Row],[Total vencido]],0)</f>
        <v>683400</v>
      </c>
      <c r="S960" s="191">
        <f>IF(Cartera[[#This Row],[Mas de 9]]&gt;0,Cartera[[#This Row],[Dias]],0)</f>
        <v>27</v>
      </c>
      <c r="T960" s="191">
        <f>IF(Cartera[[#This Row],[Dias]]&gt;99,Cartera[[#This Row],[Total vencido]],0)</f>
        <v>0</v>
      </c>
      <c r="U960" s="191">
        <f>IF(Cartera[[#This Row],[Mas de 100]]&gt;0,Cartera[[#This Row],[Dias]],0)</f>
        <v>0</v>
      </c>
      <c r="V960" s="191">
        <f>Cartera[[#This Row],[Vencimiento]]-Cartera[[#This Row],[Emision]]</f>
        <v>29.999351851853135</v>
      </c>
      <c r="W96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0" s="204" t="str">
        <f>_xlfn.XLOOKUP(Cartera[[#This Row],[Nombre tercero]],Vendedor[Nombre],Vendedor[Vendedor],"",0,-1)</f>
        <v>ANGELA SILVESTRE</v>
      </c>
      <c r="Y960" s="204"/>
    </row>
    <row r="961" spans="1:25" ht="21" customHeight="1">
      <c r="A961" s="12" t="str">
        <f t="shared" si="45"/>
        <v>RETACO SAS</v>
      </c>
      <c r="B961" s="249" t="s">
        <v>1210</v>
      </c>
      <c r="C961" s="250">
        <v>22532</v>
      </c>
      <c r="D961" s="251">
        <v>0</v>
      </c>
      <c r="E961" s="259">
        <v>45981.345324074071</v>
      </c>
      <c r="F961" s="259">
        <v>46011.344988425924</v>
      </c>
      <c r="G961" s="260">
        <v>25</v>
      </c>
      <c r="H961" s="260">
        <v>76500</v>
      </c>
      <c r="I961" s="260">
        <v>76500</v>
      </c>
      <c r="J961" s="260">
        <v>0</v>
      </c>
      <c r="K961" s="260">
        <v>0</v>
      </c>
      <c r="L961" s="260">
        <v>0</v>
      </c>
      <c r="M961" s="260">
        <v>0</v>
      </c>
      <c r="N961" s="260">
        <v>76500</v>
      </c>
      <c r="O961" s="260">
        <v>0</v>
      </c>
      <c r="P961" s="191">
        <f>SUM(Cartera[[#This Row],[1_a_8]:[&gt;30]])</f>
        <v>76500</v>
      </c>
      <c r="Q961" s="191">
        <f>+Cartera[[#This Row],[9_a_15]]+Cartera[[#This Row],[16_a_22]]+Cartera[[#This Row],[23_a_30]]</f>
        <v>76500</v>
      </c>
      <c r="R961" s="191">
        <f>IF(Cartera[[#This Row],[Dias]]&gt;8,Cartera[[#This Row],[Total vencido]],0)</f>
        <v>76500</v>
      </c>
      <c r="S961" s="191">
        <f>IF(Cartera[[#This Row],[Mas de 9]]&gt;0,Cartera[[#This Row],[Dias]],0)</f>
        <v>25</v>
      </c>
      <c r="T961" s="191">
        <f>IF(Cartera[[#This Row],[Dias]]&gt;99,Cartera[[#This Row],[Total vencido]],0)</f>
        <v>0</v>
      </c>
      <c r="U961" s="191">
        <f>IF(Cartera[[#This Row],[Mas de 100]]&gt;0,Cartera[[#This Row],[Dias]],0)</f>
        <v>0</v>
      </c>
      <c r="V961" s="191">
        <f>Cartera[[#This Row],[Vencimiento]]-Cartera[[#This Row],[Emision]]</f>
        <v>29.999664351853426</v>
      </c>
      <c r="W96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1" s="204" t="str">
        <f>_xlfn.XLOOKUP(Cartera[[#This Row],[Nombre tercero]],Vendedor[Nombre],Vendedor[Vendedor],"",0,-1)</f>
        <v>ANGELA SILVESTRE</v>
      </c>
      <c r="Y961" s="204"/>
    </row>
    <row r="962" spans="1:25" ht="21" customHeight="1">
      <c r="A962" s="12" t="str">
        <f t="shared" si="45"/>
        <v>RETACO SAS</v>
      </c>
      <c r="B962" s="249" t="s">
        <v>1210</v>
      </c>
      <c r="C962" s="250">
        <v>22558</v>
      </c>
      <c r="D962" s="251">
        <v>0</v>
      </c>
      <c r="E962" s="259">
        <v>45982.354594907411</v>
      </c>
      <c r="F962" s="259">
        <v>46012.353750000002</v>
      </c>
      <c r="G962" s="260">
        <v>24</v>
      </c>
      <c r="H962" s="260">
        <v>436900</v>
      </c>
      <c r="I962" s="260">
        <v>436900</v>
      </c>
      <c r="J962" s="260">
        <v>0</v>
      </c>
      <c r="K962" s="260">
        <v>0</v>
      </c>
      <c r="L962" s="260">
        <v>0</v>
      </c>
      <c r="M962" s="260">
        <v>0</v>
      </c>
      <c r="N962" s="260">
        <v>436900</v>
      </c>
      <c r="O962" s="260">
        <v>0</v>
      </c>
      <c r="P962" s="191">
        <f>SUM(Cartera[[#This Row],[1_a_8]:[&gt;30]])</f>
        <v>436900</v>
      </c>
      <c r="Q962" s="191">
        <f>+Cartera[[#This Row],[9_a_15]]+Cartera[[#This Row],[16_a_22]]+Cartera[[#This Row],[23_a_30]]</f>
        <v>436900</v>
      </c>
      <c r="R962" s="191">
        <f>IF(Cartera[[#This Row],[Dias]]&gt;8,Cartera[[#This Row],[Total vencido]],0)</f>
        <v>436900</v>
      </c>
      <c r="S962" s="191">
        <f>IF(Cartera[[#This Row],[Mas de 9]]&gt;0,Cartera[[#This Row],[Dias]],0)</f>
        <v>24</v>
      </c>
      <c r="T962" s="191">
        <f>IF(Cartera[[#This Row],[Dias]]&gt;99,Cartera[[#This Row],[Total vencido]],0)</f>
        <v>0</v>
      </c>
      <c r="U962" s="191">
        <f>IF(Cartera[[#This Row],[Mas de 100]]&gt;0,Cartera[[#This Row],[Dias]],0)</f>
        <v>0</v>
      </c>
      <c r="V962" s="191">
        <f>Cartera[[#This Row],[Vencimiento]]-Cartera[[#This Row],[Emision]]</f>
        <v>29.999155092591536</v>
      </c>
      <c r="W96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2" s="204" t="str">
        <f>_xlfn.XLOOKUP(Cartera[[#This Row],[Nombre tercero]],Vendedor[Nombre],Vendedor[Vendedor],"",0,-1)</f>
        <v>ANGELA SILVESTRE</v>
      </c>
      <c r="Y962" s="204"/>
    </row>
    <row r="963" spans="1:25" ht="21" customHeight="1">
      <c r="A963" s="12" t="str">
        <f t="shared" si="45"/>
        <v>RETACO SAS</v>
      </c>
      <c r="B963" s="249" t="s">
        <v>1210</v>
      </c>
      <c r="C963" s="250">
        <v>22614</v>
      </c>
      <c r="D963" s="251">
        <v>0</v>
      </c>
      <c r="E963" s="259">
        <v>45985.303564814814</v>
      </c>
      <c r="F963" s="259">
        <v>46015.303425925929</v>
      </c>
      <c r="G963" s="260">
        <v>21</v>
      </c>
      <c r="H963" s="260">
        <v>750000</v>
      </c>
      <c r="I963" s="260">
        <v>750000</v>
      </c>
      <c r="J963" s="260">
        <v>0</v>
      </c>
      <c r="K963" s="260">
        <v>0</v>
      </c>
      <c r="L963" s="260">
        <v>0</v>
      </c>
      <c r="M963" s="260">
        <v>750000</v>
      </c>
      <c r="N963" s="260">
        <v>0</v>
      </c>
      <c r="O963" s="260">
        <v>0</v>
      </c>
      <c r="P963" s="191">
        <f>SUM(Cartera[[#This Row],[1_a_8]:[&gt;30]])</f>
        <v>750000</v>
      </c>
      <c r="Q963" s="191">
        <f>+Cartera[[#This Row],[9_a_15]]+Cartera[[#This Row],[16_a_22]]+Cartera[[#This Row],[23_a_30]]</f>
        <v>750000</v>
      </c>
      <c r="R963" s="191">
        <f>IF(Cartera[[#This Row],[Dias]]&gt;8,Cartera[[#This Row],[Total vencido]],0)</f>
        <v>750000</v>
      </c>
      <c r="S963" s="191">
        <f>IF(Cartera[[#This Row],[Mas de 9]]&gt;0,Cartera[[#This Row],[Dias]],0)</f>
        <v>21</v>
      </c>
      <c r="T963" s="191">
        <f>IF(Cartera[[#This Row],[Dias]]&gt;99,Cartera[[#This Row],[Total vencido]],0)</f>
        <v>0</v>
      </c>
      <c r="U963" s="191">
        <f>IF(Cartera[[#This Row],[Mas de 100]]&gt;0,Cartera[[#This Row],[Dias]],0)</f>
        <v>0</v>
      </c>
      <c r="V963" s="191">
        <f>Cartera[[#This Row],[Vencimiento]]-Cartera[[#This Row],[Emision]]</f>
        <v>29.999861111115024</v>
      </c>
      <c r="W96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3" s="204" t="str">
        <f>_xlfn.XLOOKUP(Cartera[[#This Row],[Nombre tercero]],Vendedor[Nombre],Vendedor[Vendedor],"",0,-1)</f>
        <v>ANGELA SILVESTRE</v>
      </c>
      <c r="Y963" s="204"/>
    </row>
    <row r="964" spans="1:25" ht="21" customHeight="1">
      <c r="A964" s="12" t="str">
        <f t="shared" si="45"/>
        <v>RETACO SAS</v>
      </c>
      <c r="B964" s="249" t="s">
        <v>1210</v>
      </c>
      <c r="C964" s="250">
        <v>22708</v>
      </c>
      <c r="D964" s="251">
        <v>0</v>
      </c>
      <c r="E964" s="259">
        <v>45987.32135416667</v>
      </c>
      <c r="F964" s="259">
        <v>46017.321157407408</v>
      </c>
      <c r="G964" s="260">
        <v>19</v>
      </c>
      <c r="H964" s="260">
        <v>810000</v>
      </c>
      <c r="I964" s="260">
        <v>810000</v>
      </c>
      <c r="J964" s="260">
        <v>0</v>
      </c>
      <c r="K964" s="260">
        <v>0</v>
      </c>
      <c r="L964" s="260">
        <v>0</v>
      </c>
      <c r="M964" s="260">
        <v>810000</v>
      </c>
      <c r="N964" s="260">
        <v>0</v>
      </c>
      <c r="O964" s="260">
        <v>0</v>
      </c>
      <c r="P964" s="191">
        <f>SUM(Cartera[[#This Row],[1_a_8]:[&gt;30]])</f>
        <v>810000</v>
      </c>
      <c r="Q964" s="191">
        <f>+Cartera[[#This Row],[9_a_15]]+Cartera[[#This Row],[16_a_22]]+Cartera[[#This Row],[23_a_30]]</f>
        <v>810000</v>
      </c>
      <c r="R964" s="191">
        <f>IF(Cartera[[#This Row],[Dias]]&gt;8,Cartera[[#This Row],[Total vencido]],0)</f>
        <v>810000</v>
      </c>
      <c r="S964" s="191">
        <f>IF(Cartera[[#This Row],[Mas de 9]]&gt;0,Cartera[[#This Row],[Dias]],0)</f>
        <v>19</v>
      </c>
      <c r="T964" s="191">
        <f>IF(Cartera[[#This Row],[Dias]]&gt;99,Cartera[[#This Row],[Total vencido]],0)</f>
        <v>0</v>
      </c>
      <c r="U964" s="191">
        <f>IF(Cartera[[#This Row],[Mas de 100]]&gt;0,Cartera[[#This Row],[Dias]],0)</f>
        <v>0</v>
      </c>
      <c r="V964" s="191">
        <f>Cartera[[#This Row],[Vencimiento]]-Cartera[[#This Row],[Emision]]</f>
        <v>29.999803240738402</v>
      </c>
      <c r="W96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4" s="204" t="str">
        <f>_xlfn.XLOOKUP(Cartera[[#This Row],[Nombre tercero]],Vendedor[Nombre],Vendedor[Vendedor],"",0,-1)</f>
        <v>ANGELA SILVESTRE</v>
      </c>
      <c r="Y964" s="204"/>
    </row>
    <row r="965" spans="1:25" ht="21" customHeight="1">
      <c r="A965" s="12" t="str">
        <f t="shared" si="45"/>
        <v>RETACO SAS</v>
      </c>
      <c r="B965" s="249" t="s">
        <v>1210</v>
      </c>
      <c r="C965" s="250">
        <v>22766</v>
      </c>
      <c r="D965" s="251">
        <v>0</v>
      </c>
      <c r="E965" s="259">
        <v>45989.348680555559</v>
      </c>
      <c r="F965" s="259">
        <v>46019.348391203705</v>
      </c>
      <c r="G965" s="260">
        <v>17</v>
      </c>
      <c r="H965" s="260">
        <v>523600</v>
      </c>
      <c r="I965" s="260">
        <v>523600</v>
      </c>
      <c r="J965" s="260">
        <v>0</v>
      </c>
      <c r="K965" s="260">
        <v>0</v>
      </c>
      <c r="L965" s="260">
        <v>0</v>
      </c>
      <c r="M965" s="260">
        <v>523600</v>
      </c>
      <c r="N965" s="260">
        <v>0</v>
      </c>
      <c r="O965" s="260">
        <v>0</v>
      </c>
      <c r="P965" s="191">
        <f>SUM(Cartera[[#This Row],[1_a_8]:[&gt;30]])</f>
        <v>523600</v>
      </c>
      <c r="Q965" s="191">
        <f>+Cartera[[#This Row],[9_a_15]]+Cartera[[#This Row],[16_a_22]]+Cartera[[#This Row],[23_a_30]]</f>
        <v>523600</v>
      </c>
      <c r="R965" s="191">
        <f>IF(Cartera[[#This Row],[Dias]]&gt;8,Cartera[[#This Row],[Total vencido]],0)</f>
        <v>523600</v>
      </c>
      <c r="S965" s="191">
        <f>IF(Cartera[[#This Row],[Mas de 9]]&gt;0,Cartera[[#This Row],[Dias]],0)</f>
        <v>17</v>
      </c>
      <c r="T965" s="191">
        <f>IF(Cartera[[#This Row],[Dias]]&gt;99,Cartera[[#This Row],[Total vencido]],0)</f>
        <v>0</v>
      </c>
      <c r="U965" s="191">
        <f>IF(Cartera[[#This Row],[Mas de 100]]&gt;0,Cartera[[#This Row],[Dias]],0)</f>
        <v>0</v>
      </c>
      <c r="V965" s="191">
        <f>Cartera[[#This Row],[Vencimiento]]-Cartera[[#This Row],[Emision]]</f>
        <v>29.999710648145992</v>
      </c>
      <c r="W96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5" s="204" t="str">
        <f>_xlfn.XLOOKUP(Cartera[[#This Row],[Nombre tercero]],Vendedor[Nombre],Vendedor[Vendedor],"",0,-1)</f>
        <v>ANGELA SILVESTRE</v>
      </c>
      <c r="Y965" s="204"/>
    </row>
    <row r="966" spans="1:25" ht="21" customHeight="1">
      <c r="A966" s="12" t="str">
        <f t="shared" si="45"/>
        <v>RETACO SAS</v>
      </c>
      <c r="B966" s="249" t="s">
        <v>1210</v>
      </c>
      <c r="C966" s="250">
        <v>22871</v>
      </c>
      <c r="D966" s="251">
        <v>0</v>
      </c>
      <c r="E966" s="259">
        <v>45993.296342592592</v>
      </c>
      <c r="F966" s="259">
        <v>46023.296168981484</v>
      </c>
      <c r="G966" s="260">
        <v>13</v>
      </c>
      <c r="H966" s="260">
        <v>766399.99</v>
      </c>
      <c r="I966" s="260">
        <v>766399.99</v>
      </c>
      <c r="J966" s="260">
        <v>0</v>
      </c>
      <c r="K966" s="260">
        <v>0</v>
      </c>
      <c r="L966" s="260">
        <v>766399.99</v>
      </c>
      <c r="M966" s="260">
        <v>0</v>
      </c>
      <c r="N966" s="260">
        <v>0</v>
      </c>
      <c r="O966" s="260">
        <v>0</v>
      </c>
      <c r="P966" s="191">
        <f>SUM(Cartera[[#This Row],[1_a_8]:[&gt;30]])</f>
        <v>766399.99</v>
      </c>
      <c r="Q966" s="191">
        <f>+Cartera[[#This Row],[9_a_15]]+Cartera[[#This Row],[16_a_22]]+Cartera[[#This Row],[23_a_30]]</f>
        <v>766399.99</v>
      </c>
      <c r="R966" s="191">
        <f>IF(Cartera[[#This Row],[Dias]]&gt;8,Cartera[[#This Row],[Total vencido]],0)</f>
        <v>766399.99</v>
      </c>
      <c r="S966" s="191">
        <f>IF(Cartera[[#This Row],[Mas de 9]]&gt;0,Cartera[[#This Row],[Dias]],0)</f>
        <v>13</v>
      </c>
      <c r="T966" s="191">
        <f>IF(Cartera[[#This Row],[Dias]]&gt;99,Cartera[[#This Row],[Total vencido]],0)</f>
        <v>0</v>
      </c>
      <c r="U966" s="191">
        <f>IF(Cartera[[#This Row],[Mas de 100]]&gt;0,Cartera[[#This Row],[Dias]],0)</f>
        <v>0</v>
      </c>
      <c r="V966" s="191">
        <f>Cartera[[#This Row],[Vencimiento]]-Cartera[[#This Row],[Emision]]</f>
        <v>29.999826388891961</v>
      </c>
      <c r="W96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6" s="204" t="str">
        <f>_xlfn.XLOOKUP(Cartera[[#This Row],[Nombre tercero]],Vendedor[Nombre],Vendedor[Vendedor],"",0,-1)</f>
        <v>ANGELA SILVESTRE</v>
      </c>
      <c r="Y966" s="204"/>
    </row>
    <row r="967" spans="1:25" ht="21" customHeight="1">
      <c r="A967" s="12" t="str">
        <f t="shared" si="45"/>
        <v>RETACO SAS</v>
      </c>
      <c r="B967" s="249" t="s">
        <v>1210</v>
      </c>
      <c r="C967" s="250">
        <v>22895</v>
      </c>
      <c r="D967" s="251">
        <v>0</v>
      </c>
      <c r="E967" s="259">
        <v>45993.372002314813</v>
      </c>
      <c r="F967" s="259">
        <v>46023.371793981481</v>
      </c>
      <c r="G967" s="260">
        <v>13</v>
      </c>
      <c r="H967" s="260">
        <v>809899.99</v>
      </c>
      <c r="I967" s="260">
        <v>809899.99</v>
      </c>
      <c r="J967" s="260">
        <v>0</v>
      </c>
      <c r="K967" s="260">
        <v>0</v>
      </c>
      <c r="L967" s="260">
        <v>809899.99</v>
      </c>
      <c r="M967" s="260">
        <v>0</v>
      </c>
      <c r="N967" s="260">
        <v>0</v>
      </c>
      <c r="O967" s="260">
        <v>0</v>
      </c>
      <c r="P967" s="191">
        <f>SUM(Cartera[[#This Row],[1_a_8]:[&gt;30]])</f>
        <v>809899.99</v>
      </c>
      <c r="Q967" s="191">
        <f>+Cartera[[#This Row],[9_a_15]]+Cartera[[#This Row],[16_a_22]]+Cartera[[#This Row],[23_a_30]]</f>
        <v>809899.99</v>
      </c>
      <c r="R967" s="191">
        <f>IF(Cartera[[#This Row],[Dias]]&gt;8,Cartera[[#This Row],[Total vencido]],0)</f>
        <v>809899.99</v>
      </c>
      <c r="S967" s="191">
        <f>IF(Cartera[[#This Row],[Mas de 9]]&gt;0,Cartera[[#This Row],[Dias]],0)</f>
        <v>13</v>
      </c>
      <c r="T967" s="191">
        <f>IF(Cartera[[#This Row],[Dias]]&gt;99,Cartera[[#This Row],[Total vencido]],0)</f>
        <v>0</v>
      </c>
      <c r="U967" s="191">
        <f>IF(Cartera[[#This Row],[Mas de 100]]&gt;0,Cartera[[#This Row],[Dias]],0)</f>
        <v>0</v>
      </c>
      <c r="V967" s="191">
        <f>Cartera[[#This Row],[Vencimiento]]-Cartera[[#This Row],[Emision]]</f>
        <v>29.999791666668898</v>
      </c>
      <c r="W96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7" s="204" t="str">
        <f>_xlfn.XLOOKUP(Cartera[[#This Row],[Nombre tercero]],Vendedor[Nombre],Vendedor[Vendedor],"",0,-1)</f>
        <v>ANGELA SILVESTRE</v>
      </c>
      <c r="Y967" s="204"/>
    </row>
    <row r="968" spans="1:25" ht="21" customHeight="1">
      <c r="A968" s="12" t="str">
        <f t="shared" si="45"/>
        <v>RETACO SAS</v>
      </c>
      <c r="B968" s="249" t="s">
        <v>1210</v>
      </c>
      <c r="C968" s="250">
        <v>22921</v>
      </c>
      <c r="D968" s="251">
        <v>0</v>
      </c>
      <c r="E968" s="259">
        <v>45994.366655092592</v>
      </c>
      <c r="F968" s="259">
        <v>46024.366655092592</v>
      </c>
      <c r="G968" s="260">
        <v>12</v>
      </c>
      <c r="H968" s="260">
        <v>855199.99</v>
      </c>
      <c r="I968" s="260">
        <v>855199.99</v>
      </c>
      <c r="J968" s="260">
        <v>0</v>
      </c>
      <c r="K968" s="260">
        <v>0</v>
      </c>
      <c r="L968" s="260">
        <v>855199.99</v>
      </c>
      <c r="M968" s="260">
        <v>0</v>
      </c>
      <c r="N968" s="260">
        <v>0</v>
      </c>
      <c r="O968" s="260">
        <v>0</v>
      </c>
      <c r="P968" s="191">
        <f>SUM(Cartera[[#This Row],[1_a_8]:[&gt;30]])</f>
        <v>855199.99</v>
      </c>
      <c r="Q968" s="191">
        <f>+Cartera[[#This Row],[9_a_15]]+Cartera[[#This Row],[16_a_22]]+Cartera[[#This Row],[23_a_30]]</f>
        <v>855199.99</v>
      </c>
      <c r="R968" s="191">
        <f>IF(Cartera[[#This Row],[Dias]]&gt;8,Cartera[[#This Row],[Total vencido]],0)</f>
        <v>855199.99</v>
      </c>
      <c r="S968" s="191">
        <f>IF(Cartera[[#This Row],[Mas de 9]]&gt;0,Cartera[[#This Row],[Dias]],0)</f>
        <v>12</v>
      </c>
      <c r="T968" s="191">
        <f>IF(Cartera[[#This Row],[Dias]]&gt;99,Cartera[[#This Row],[Total vencido]],0)</f>
        <v>0</v>
      </c>
      <c r="U968" s="191">
        <f>IF(Cartera[[#This Row],[Mas de 100]]&gt;0,Cartera[[#This Row],[Dias]],0)</f>
        <v>0</v>
      </c>
      <c r="V968" s="191">
        <f>Cartera[[#This Row],[Vencimiento]]-Cartera[[#This Row],[Emision]]</f>
        <v>30</v>
      </c>
      <c r="W96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8" s="204" t="str">
        <f>_xlfn.XLOOKUP(Cartera[[#This Row],[Nombre tercero]],Vendedor[Nombre],Vendedor[Vendedor],"",0,-1)</f>
        <v>ANGELA SILVESTRE</v>
      </c>
      <c r="Y968" s="204"/>
    </row>
    <row r="969" spans="1:25" ht="21" customHeight="1">
      <c r="A969" s="12" t="str">
        <f t="shared" si="45"/>
        <v>RETACO SAS</v>
      </c>
      <c r="B969" s="249" t="s">
        <v>1210</v>
      </c>
      <c r="C969" s="250">
        <v>22959</v>
      </c>
      <c r="D969" s="251">
        <v>0</v>
      </c>
      <c r="E969" s="259">
        <v>45995.369108796294</v>
      </c>
      <c r="F969" s="259">
        <v>46025.369108796294</v>
      </c>
      <c r="G969" s="260">
        <v>11</v>
      </c>
      <c r="H969" s="260">
        <v>678300</v>
      </c>
      <c r="I969" s="260">
        <v>678300</v>
      </c>
      <c r="J969" s="260">
        <v>0</v>
      </c>
      <c r="K969" s="260">
        <v>0</v>
      </c>
      <c r="L969" s="260">
        <v>678300</v>
      </c>
      <c r="M969" s="260">
        <v>0</v>
      </c>
      <c r="N969" s="260">
        <v>0</v>
      </c>
      <c r="O969" s="260">
        <v>0</v>
      </c>
      <c r="P969" s="191">
        <f>SUM(Cartera[[#This Row],[1_a_8]:[&gt;30]])</f>
        <v>678300</v>
      </c>
      <c r="Q969" s="191">
        <f>+Cartera[[#This Row],[9_a_15]]+Cartera[[#This Row],[16_a_22]]+Cartera[[#This Row],[23_a_30]]</f>
        <v>678300</v>
      </c>
      <c r="R969" s="191">
        <f>IF(Cartera[[#This Row],[Dias]]&gt;8,Cartera[[#This Row],[Total vencido]],0)</f>
        <v>678300</v>
      </c>
      <c r="S969" s="191">
        <f>IF(Cartera[[#This Row],[Mas de 9]]&gt;0,Cartera[[#This Row],[Dias]],0)</f>
        <v>11</v>
      </c>
      <c r="T969" s="191">
        <f>IF(Cartera[[#This Row],[Dias]]&gt;99,Cartera[[#This Row],[Total vencido]],0)</f>
        <v>0</v>
      </c>
      <c r="U969" s="191">
        <f>IF(Cartera[[#This Row],[Mas de 100]]&gt;0,Cartera[[#This Row],[Dias]],0)</f>
        <v>0</v>
      </c>
      <c r="V969" s="191">
        <f>Cartera[[#This Row],[Vencimiento]]-Cartera[[#This Row],[Emision]]</f>
        <v>30</v>
      </c>
      <c r="W96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9" s="204" t="str">
        <f>_xlfn.XLOOKUP(Cartera[[#This Row],[Nombre tercero]],Vendedor[Nombre],Vendedor[Vendedor],"",0,-1)</f>
        <v>ANGELA SILVESTRE</v>
      </c>
      <c r="Y969" s="204"/>
    </row>
    <row r="970" spans="1:25" ht="21" customHeight="1">
      <c r="A970" s="12" t="str">
        <f t="shared" si="45"/>
        <v>RETACO SAS</v>
      </c>
      <c r="B970" s="249" t="s">
        <v>1210</v>
      </c>
      <c r="C970" s="250">
        <v>23107</v>
      </c>
      <c r="D970" s="251">
        <v>0</v>
      </c>
      <c r="E970" s="259">
        <v>46001.334016203706</v>
      </c>
      <c r="F970" s="259">
        <v>46031.329224537039</v>
      </c>
      <c r="G970" s="260">
        <v>5</v>
      </c>
      <c r="H970" s="260">
        <v>340000</v>
      </c>
      <c r="I970" s="260">
        <v>340000</v>
      </c>
      <c r="J970" s="260">
        <v>0</v>
      </c>
      <c r="K970" s="260">
        <v>340000</v>
      </c>
      <c r="L970" s="260">
        <v>0</v>
      </c>
      <c r="M970" s="260">
        <v>0</v>
      </c>
      <c r="N970" s="260">
        <v>0</v>
      </c>
      <c r="O970" s="260">
        <v>0</v>
      </c>
      <c r="P970" s="191">
        <f>SUM(Cartera[[#This Row],[1_a_8]:[&gt;30]])</f>
        <v>340000</v>
      </c>
      <c r="Q970" s="191">
        <f>+Cartera[[#This Row],[9_a_15]]+Cartera[[#This Row],[16_a_22]]+Cartera[[#This Row],[23_a_30]]</f>
        <v>0</v>
      </c>
      <c r="R970" s="191">
        <f>IF(Cartera[[#This Row],[Dias]]&gt;8,Cartera[[#This Row],[Total vencido]],0)</f>
        <v>0</v>
      </c>
      <c r="S970" s="191">
        <f>IF(Cartera[[#This Row],[Mas de 9]]&gt;0,Cartera[[#This Row],[Dias]],0)</f>
        <v>0</v>
      </c>
      <c r="T970" s="191">
        <f>IF(Cartera[[#This Row],[Dias]]&gt;99,Cartera[[#This Row],[Total vencido]],0)</f>
        <v>0</v>
      </c>
      <c r="U970" s="191">
        <f>IF(Cartera[[#This Row],[Mas de 100]]&gt;0,Cartera[[#This Row],[Dias]],0)</f>
        <v>0</v>
      </c>
      <c r="V970" s="191">
        <f>Cartera[[#This Row],[Vencimiento]]-Cartera[[#This Row],[Emision]]</f>
        <v>29.995208333333721</v>
      </c>
      <c r="W97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0" s="204" t="str">
        <f>_xlfn.XLOOKUP(Cartera[[#This Row],[Nombre tercero]],Vendedor[Nombre],Vendedor[Vendedor],"",0,-1)</f>
        <v>ANGELA SILVESTRE</v>
      </c>
      <c r="Y970" s="204"/>
    </row>
    <row r="971" spans="1:25" ht="21" customHeight="1">
      <c r="A971" s="12" t="str">
        <f t="shared" si="45"/>
        <v>RETACO SAS</v>
      </c>
      <c r="B971" s="249" t="s">
        <v>1210</v>
      </c>
      <c r="C971" s="250">
        <v>23141</v>
      </c>
      <c r="D971" s="251">
        <v>0</v>
      </c>
      <c r="E971" s="259">
        <v>46002.324548611112</v>
      </c>
      <c r="F971" s="259">
        <v>46032.316446759258</v>
      </c>
      <c r="G971" s="260">
        <v>4</v>
      </c>
      <c r="H971" s="260">
        <v>800200</v>
      </c>
      <c r="I971" s="260">
        <v>800200</v>
      </c>
      <c r="J971" s="260">
        <v>0</v>
      </c>
      <c r="K971" s="260">
        <v>800200</v>
      </c>
      <c r="L971" s="260">
        <v>0</v>
      </c>
      <c r="M971" s="260">
        <v>0</v>
      </c>
      <c r="N971" s="260">
        <v>0</v>
      </c>
      <c r="O971" s="260">
        <v>0</v>
      </c>
      <c r="P971" s="191">
        <f>SUM(Cartera[[#This Row],[1_a_8]:[&gt;30]])</f>
        <v>800200</v>
      </c>
      <c r="Q971" s="191">
        <f>+Cartera[[#This Row],[9_a_15]]+Cartera[[#This Row],[16_a_22]]+Cartera[[#This Row],[23_a_30]]</f>
        <v>0</v>
      </c>
      <c r="R971" s="191">
        <f>IF(Cartera[[#This Row],[Dias]]&gt;8,Cartera[[#This Row],[Total vencido]],0)</f>
        <v>0</v>
      </c>
      <c r="S971" s="191">
        <f>IF(Cartera[[#This Row],[Mas de 9]]&gt;0,Cartera[[#This Row],[Dias]],0)</f>
        <v>0</v>
      </c>
      <c r="T971" s="191">
        <f>IF(Cartera[[#This Row],[Dias]]&gt;99,Cartera[[#This Row],[Total vencido]],0)</f>
        <v>0</v>
      </c>
      <c r="U971" s="191">
        <f>IF(Cartera[[#This Row],[Mas de 100]]&gt;0,Cartera[[#This Row],[Dias]],0)</f>
        <v>0</v>
      </c>
      <c r="V971" s="191">
        <f>Cartera[[#This Row],[Vencimiento]]-Cartera[[#This Row],[Emision]]</f>
        <v>29.991898148145992</v>
      </c>
      <c r="W97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1" s="204" t="str">
        <f>_xlfn.XLOOKUP(Cartera[[#This Row],[Nombre tercero]],Vendedor[Nombre],Vendedor[Vendedor],"",0,-1)</f>
        <v>ANGELA SILVESTRE</v>
      </c>
      <c r="Y971" s="204"/>
    </row>
    <row r="972" spans="1:25" ht="21" customHeight="1">
      <c r="A972" s="12" t="str">
        <f t="shared" si="45"/>
        <v>RETACO SAS</v>
      </c>
      <c r="B972" s="249" t="s">
        <v>1210</v>
      </c>
      <c r="C972" s="250">
        <v>23145</v>
      </c>
      <c r="D972" s="251">
        <v>0</v>
      </c>
      <c r="E972" s="259">
        <v>46002.33085648148</v>
      </c>
      <c r="F972" s="259">
        <v>46032.329305555555</v>
      </c>
      <c r="G972" s="260">
        <v>4</v>
      </c>
      <c r="H972" s="260">
        <v>325550</v>
      </c>
      <c r="I972" s="260">
        <v>325550</v>
      </c>
      <c r="J972" s="260">
        <v>0</v>
      </c>
      <c r="K972" s="260">
        <v>325550</v>
      </c>
      <c r="L972" s="260">
        <v>0</v>
      </c>
      <c r="M972" s="260">
        <v>0</v>
      </c>
      <c r="N972" s="260">
        <v>0</v>
      </c>
      <c r="O972" s="260">
        <v>0</v>
      </c>
      <c r="P972" s="191">
        <f>SUM(Cartera[[#This Row],[1_a_8]:[&gt;30]])</f>
        <v>325550</v>
      </c>
      <c r="Q972" s="191">
        <f>+Cartera[[#This Row],[9_a_15]]+Cartera[[#This Row],[16_a_22]]+Cartera[[#This Row],[23_a_30]]</f>
        <v>0</v>
      </c>
      <c r="R972" s="191">
        <f>IF(Cartera[[#This Row],[Dias]]&gt;8,Cartera[[#This Row],[Total vencido]],0)</f>
        <v>0</v>
      </c>
      <c r="S972" s="191">
        <f>IF(Cartera[[#This Row],[Mas de 9]]&gt;0,Cartera[[#This Row],[Dias]],0)</f>
        <v>0</v>
      </c>
      <c r="T972" s="191">
        <f>IF(Cartera[[#This Row],[Dias]]&gt;99,Cartera[[#This Row],[Total vencido]],0)</f>
        <v>0</v>
      </c>
      <c r="U972" s="191">
        <f>IF(Cartera[[#This Row],[Mas de 100]]&gt;0,Cartera[[#This Row],[Dias]],0)</f>
        <v>0</v>
      </c>
      <c r="V972" s="191">
        <f>Cartera[[#This Row],[Vencimiento]]-Cartera[[#This Row],[Emision]]</f>
        <v>29.998449074075324</v>
      </c>
      <c r="W97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2" s="204" t="str">
        <f>_xlfn.XLOOKUP(Cartera[[#This Row],[Nombre tercero]],Vendedor[Nombre],Vendedor[Vendedor],"",0,-1)</f>
        <v>ANGELA SILVESTRE</v>
      </c>
      <c r="Y972" s="204"/>
    </row>
    <row r="973" spans="1:25" ht="21" customHeight="1">
      <c r="A973" s="12" t="str">
        <f t="shared" si="45"/>
        <v>RETACO SAS</v>
      </c>
      <c r="B973" s="249" t="s">
        <v>1210</v>
      </c>
      <c r="C973" s="250">
        <v>23184</v>
      </c>
      <c r="D973" s="251">
        <v>0</v>
      </c>
      <c r="E973" s="259">
        <v>46003.3283912037</v>
      </c>
      <c r="F973" s="259">
        <v>46033.328252314815</v>
      </c>
      <c r="G973" s="260">
        <v>3</v>
      </c>
      <c r="H973" s="260">
        <v>706000</v>
      </c>
      <c r="I973" s="260">
        <v>706000</v>
      </c>
      <c r="J973" s="260">
        <v>0</v>
      </c>
      <c r="K973" s="260">
        <v>706000</v>
      </c>
      <c r="L973" s="260">
        <v>0</v>
      </c>
      <c r="M973" s="260">
        <v>0</v>
      </c>
      <c r="N973" s="260">
        <v>0</v>
      </c>
      <c r="O973" s="260">
        <v>0</v>
      </c>
      <c r="P973" s="191">
        <f>SUM(Cartera[[#This Row],[1_a_8]:[&gt;30]])</f>
        <v>706000</v>
      </c>
      <c r="Q973" s="191">
        <f>+Cartera[[#This Row],[9_a_15]]+Cartera[[#This Row],[16_a_22]]+Cartera[[#This Row],[23_a_30]]</f>
        <v>0</v>
      </c>
      <c r="R973" s="191">
        <f>IF(Cartera[[#This Row],[Dias]]&gt;8,Cartera[[#This Row],[Total vencido]],0)</f>
        <v>0</v>
      </c>
      <c r="S973" s="191">
        <f>IF(Cartera[[#This Row],[Mas de 9]]&gt;0,Cartera[[#This Row],[Dias]],0)</f>
        <v>0</v>
      </c>
      <c r="T973" s="191">
        <f>IF(Cartera[[#This Row],[Dias]]&gt;99,Cartera[[#This Row],[Total vencido]],0)</f>
        <v>0</v>
      </c>
      <c r="U973" s="191">
        <f>IF(Cartera[[#This Row],[Mas de 100]]&gt;0,Cartera[[#This Row],[Dias]],0)</f>
        <v>0</v>
      </c>
      <c r="V973" s="191">
        <f>Cartera[[#This Row],[Vencimiento]]-Cartera[[#This Row],[Emision]]</f>
        <v>29.999861111115024</v>
      </c>
      <c r="W97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3" s="204" t="str">
        <f>_xlfn.XLOOKUP(Cartera[[#This Row],[Nombre tercero]],Vendedor[Nombre],Vendedor[Vendedor],"",0,-1)</f>
        <v>ANGELA SILVESTRE</v>
      </c>
      <c r="Y973" s="204"/>
    </row>
    <row r="974" spans="1:25" ht="21" customHeight="1">
      <c r="A974" s="12" t="str">
        <f t="shared" si="45"/>
        <v>RETACO SAS</v>
      </c>
      <c r="B974" s="249" t="s">
        <v>1210</v>
      </c>
      <c r="C974" s="250">
        <v>23227</v>
      </c>
      <c r="D974" s="251">
        <v>0</v>
      </c>
      <c r="E974" s="259">
        <v>46004.347581018519</v>
      </c>
      <c r="F974" s="259">
        <v>46034.344467592593</v>
      </c>
      <c r="G974" s="260">
        <v>2</v>
      </c>
      <c r="H974" s="260">
        <v>700299.99</v>
      </c>
      <c r="I974" s="260">
        <v>700299.99</v>
      </c>
      <c r="J974" s="260">
        <v>0</v>
      </c>
      <c r="K974" s="260">
        <v>700299.99</v>
      </c>
      <c r="L974" s="260">
        <v>0</v>
      </c>
      <c r="M974" s="260">
        <v>0</v>
      </c>
      <c r="N974" s="260">
        <v>0</v>
      </c>
      <c r="O974" s="260">
        <v>0</v>
      </c>
      <c r="P974" s="191">
        <f>SUM(Cartera[[#This Row],[1_a_8]:[&gt;30]])</f>
        <v>700299.99</v>
      </c>
      <c r="Q974" s="191">
        <f>+Cartera[[#This Row],[9_a_15]]+Cartera[[#This Row],[16_a_22]]+Cartera[[#This Row],[23_a_30]]</f>
        <v>0</v>
      </c>
      <c r="R974" s="191">
        <f>IF(Cartera[[#This Row],[Dias]]&gt;8,Cartera[[#This Row],[Total vencido]],0)</f>
        <v>0</v>
      </c>
      <c r="S974" s="191">
        <f>IF(Cartera[[#This Row],[Mas de 9]]&gt;0,Cartera[[#This Row],[Dias]],0)</f>
        <v>0</v>
      </c>
      <c r="T974" s="191">
        <f>IF(Cartera[[#This Row],[Dias]]&gt;99,Cartera[[#This Row],[Total vencido]],0)</f>
        <v>0</v>
      </c>
      <c r="U974" s="191">
        <f>IF(Cartera[[#This Row],[Mas de 100]]&gt;0,Cartera[[#This Row],[Dias]],0)</f>
        <v>0</v>
      </c>
      <c r="V974" s="191">
        <f>Cartera[[#This Row],[Vencimiento]]-Cartera[[#This Row],[Emision]]</f>
        <v>29.996886574073869</v>
      </c>
      <c r="W97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4" s="204" t="str">
        <f>_xlfn.XLOOKUP(Cartera[[#This Row],[Nombre tercero]],Vendedor[Nombre],Vendedor[Vendedor],"",0,-1)</f>
        <v>ANGELA SILVESTRE</v>
      </c>
      <c r="Y974" s="204"/>
    </row>
    <row r="975" spans="1:25" ht="21" customHeight="1">
      <c r="A975" s="12" t="str">
        <f t="shared" si="45"/>
        <v>RETACO SAS</v>
      </c>
      <c r="B975" s="249" t="s">
        <v>1210</v>
      </c>
      <c r="C975" s="250">
        <v>23351</v>
      </c>
      <c r="D975" s="251">
        <v>0</v>
      </c>
      <c r="E975" s="259">
        <v>46009.29996527778</v>
      </c>
      <c r="F975" s="259">
        <v>46039.299618055556</v>
      </c>
      <c r="G975" s="260">
        <v>-3</v>
      </c>
      <c r="H975" s="260">
        <v>815499.99</v>
      </c>
      <c r="I975" s="260">
        <v>815499.99</v>
      </c>
      <c r="J975" s="260">
        <v>815499.99</v>
      </c>
      <c r="K975" s="260">
        <v>0</v>
      </c>
      <c r="L975" s="260">
        <v>0</v>
      </c>
      <c r="M975" s="260">
        <v>0</v>
      </c>
      <c r="N975" s="260">
        <v>0</v>
      </c>
      <c r="O975" s="260">
        <v>0</v>
      </c>
      <c r="P975" s="191">
        <f>SUM(Cartera[[#This Row],[1_a_8]:[&gt;30]])</f>
        <v>0</v>
      </c>
      <c r="Q975" s="191">
        <f>+Cartera[[#This Row],[9_a_15]]+Cartera[[#This Row],[16_a_22]]+Cartera[[#This Row],[23_a_30]]</f>
        <v>0</v>
      </c>
      <c r="R975" s="191">
        <f>IF(Cartera[[#This Row],[Dias]]&gt;8,Cartera[[#This Row],[Total vencido]],0)</f>
        <v>0</v>
      </c>
      <c r="S975" s="191">
        <f>IF(Cartera[[#This Row],[Mas de 9]]&gt;0,Cartera[[#This Row],[Dias]],0)</f>
        <v>0</v>
      </c>
      <c r="T975" s="191">
        <f>IF(Cartera[[#This Row],[Dias]]&gt;99,Cartera[[#This Row],[Total vencido]],0)</f>
        <v>0</v>
      </c>
      <c r="U975" s="191">
        <f>IF(Cartera[[#This Row],[Mas de 100]]&gt;0,Cartera[[#This Row],[Dias]],0)</f>
        <v>0</v>
      </c>
      <c r="V975" s="191">
        <f>Cartera[[#This Row],[Vencimiento]]-Cartera[[#This Row],[Emision]]</f>
        <v>29.999652777776646</v>
      </c>
      <c r="W97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5" s="204" t="str">
        <f>_xlfn.XLOOKUP(Cartera[[#This Row],[Nombre tercero]],Vendedor[Nombre],Vendedor[Vendedor],"",0,-1)</f>
        <v>ANGELA SILVESTRE</v>
      </c>
      <c r="Y975" s="204"/>
    </row>
    <row r="976" spans="1:25" ht="21" customHeight="1">
      <c r="A976" s="12" t="str">
        <f t="shared" si="45"/>
        <v>RETACO SAS</v>
      </c>
      <c r="B976" s="249" t="s">
        <v>1210</v>
      </c>
      <c r="C976" s="250">
        <v>23552</v>
      </c>
      <c r="D976" s="251">
        <v>0</v>
      </c>
      <c r="E976" s="259">
        <v>46014.378877314812</v>
      </c>
      <c r="F976" s="259">
        <v>46044.378449074073</v>
      </c>
      <c r="G976" s="260">
        <v>-8</v>
      </c>
      <c r="H976" s="260">
        <v>883099.99</v>
      </c>
      <c r="I976" s="260">
        <v>883099.99</v>
      </c>
      <c r="J976" s="260">
        <v>883099.99</v>
      </c>
      <c r="K976" s="260">
        <v>0</v>
      </c>
      <c r="L976" s="260">
        <v>0</v>
      </c>
      <c r="M976" s="260">
        <v>0</v>
      </c>
      <c r="N976" s="260">
        <v>0</v>
      </c>
      <c r="O976" s="260">
        <v>0</v>
      </c>
      <c r="P976" s="191">
        <f>SUM(Cartera[[#This Row],[1_a_8]:[&gt;30]])</f>
        <v>0</v>
      </c>
      <c r="Q976" s="191">
        <f>+Cartera[[#This Row],[9_a_15]]+Cartera[[#This Row],[16_a_22]]+Cartera[[#This Row],[23_a_30]]</f>
        <v>0</v>
      </c>
      <c r="R976" s="191">
        <f>IF(Cartera[[#This Row],[Dias]]&gt;8,Cartera[[#This Row],[Total vencido]],0)</f>
        <v>0</v>
      </c>
      <c r="S976" s="191">
        <f>IF(Cartera[[#This Row],[Mas de 9]]&gt;0,Cartera[[#This Row],[Dias]],0)</f>
        <v>0</v>
      </c>
      <c r="T976" s="191">
        <f>IF(Cartera[[#This Row],[Dias]]&gt;99,Cartera[[#This Row],[Total vencido]],0)</f>
        <v>0</v>
      </c>
      <c r="U976" s="191">
        <f>IF(Cartera[[#This Row],[Mas de 100]]&gt;0,Cartera[[#This Row],[Dias]],0)</f>
        <v>0</v>
      </c>
      <c r="V976" s="191">
        <f>Cartera[[#This Row],[Vencimiento]]-Cartera[[#This Row],[Emision]]</f>
        <v>29.999571759261016</v>
      </c>
      <c r="W97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6" s="204" t="str">
        <f>_xlfn.XLOOKUP(Cartera[[#This Row],[Nombre tercero]],Vendedor[Nombre],Vendedor[Vendedor],"",0,-1)</f>
        <v>ANGELA SILVESTRE</v>
      </c>
      <c r="Y976" s="204"/>
    </row>
    <row r="977" spans="1:25" ht="21" customHeight="1">
      <c r="A977" s="12" t="str">
        <f t="shared" si="45"/>
        <v>RETACO SAS</v>
      </c>
      <c r="B977" s="249" t="s">
        <v>1210</v>
      </c>
      <c r="C977" s="250">
        <v>23554</v>
      </c>
      <c r="D977" s="251">
        <v>0</v>
      </c>
      <c r="E977" s="259">
        <v>46014.395011574074</v>
      </c>
      <c r="F977" s="259">
        <v>46044.392222222225</v>
      </c>
      <c r="G977" s="260">
        <v>-8</v>
      </c>
      <c r="H977" s="260">
        <v>800000</v>
      </c>
      <c r="I977" s="260">
        <v>800000</v>
      </c>
      <c r="J977" s="260">
        <v>800000</v>
      </c>
      <c r="K977" s="260">
        <v>0</v>
      </c>
      <c r="L977" s="260">
        <v>0</v>
      </c>
      <c r="M977" s="260">
        <v>0</v>
      </c>
      <c r="N977" s="260">
        <v>0</v>
      </c>
      <c r="O977" s="260">
        <v>0</v>
      </c>
      <c r="P977" s="191">
        <f>SUM(Cartera[[#This Row],[1_a_8]:[&gt;30]])</f>
        <v>0</v>
      </c>
      <c r="Q977" s="191">
        <f>+Cartera[[#This Row],[9_a_15]]+Cartera[[#This Row],[16_a_22]]+Cartera[[#This Row],[23_a_30]]</f>
        <v>0</v>
      </c>
      <c r="R977" s="191">
        <f>IF(Cartera[[#This Row],[Dias]]&gt;8,Cartera[[#This Row],[Total vencido]],0)</f>
        <v>0</v>
      </c>
      <c r="S977" s="191">
        <f>IF(Cartera[[#This Row],[Mas de 9]]&gt;0,Cartera[[#This Row],[Dias]],0)</f>
        <v>0</v>
      </c>
      <c r="T977" s="191">
        <f>IF(Cartera[[#This Row],[Dias]]&gt;99,Cartera[[#This Row],[Total vencido]],0)</f>
        <v>0</v>
      </c>
      <c r="U977" s="191">
        <f>IF(Cartera[[#This Row],[Mas de 100]]&gt;0,Cartera[[#This Row],[Dias]],0)</f>
        <v>0</v>
      </c>
      <c r="V977" s="191">
        <f>Cartera[[#This Row],[Vencimiento]]-Cartera[[#This Row],[Emision]]</f>
        <v>29.99721064815094</v>
      </c>
      <c r="W97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7" s="204" t="str">
        <f>_xlfn.XLOOKUP(Cartera[[#This Row],[Nombre tercero]],Vendedor[Nombre],Vendedor[Vendedor],"",0,-1)</f>
        <v>ANGELA SILVESTRE</v>
      </c>
      <c r="Y977" s="204"/>
    </row>
    <row r="978" spans="1:25" ht="21" customHeight="1">
      <c r="A978" s="12" t="str">
        <f t="shared" si="45"/>
        <v>RETACO SAS</v>
      </c>
      <c r="B978" s="249" t="s">
        <v>1210</v>
      </c>
      <c r="C978" s="250">
        <v>23561</v>
      </c>
      <c r="D978" s="251">
        <v>0</v>
      </c>
      <c r="E978" s="259">
        <v>46014.427615740744</v>
      </c>
      <c r="F978" s="259">
        <v>46044.427511574075</v>
      </c>
      <c r="G978" s="260">
        <v>-8</v>
      </c>
      <c r="H978" s="260">
        <v>475150</v>
      </c>
      <c r="I978" s="260">
        <v>475150</v>
      </c>
      <c r="J978" s="260">
        <v>475150</v>
      </c>
      <c r="K978" s="260">
        <v>0</v>
      </c>
      <c r="L978" s="260">
        <v>0</v>
      </c>
      <c r="M978" s="260">
        <v>0</v>
      </c>
      <c r="N978" s="260">
        <v>0</v>
      </c>
      <c r="O978" s="260">
        <v>0</v>
      </c>
      <c r="P978" s="191">
        <f>SUM(Cartera[[#This Row],[1_a_8]:[&gt;30]])</f>
        <v>0</v>
      </c>
      <c r="Q978" s="191">
        <f>+Cartera[[#This Row],[9_a_15]]+Cartera[[#This Row],[16_a_22]]+Cartera[[#This Row],[23_a_30]]</f>
        <v>0</v>
      </c>
      <c r="R978" s="191">
        <f>IF(Cartera[[#This Row],[Dias]]&gt;8,Cartera[[#This Row],[Total vencido]],0)</f>
        <v>0</v>
      </c>
      <c r="S978" s="191">
        <f>IF(Cartera[[#This Row],[Mas de 9]]&gt;0,Cartera[[#This Row],[Dias]],0)</f>
        <v>0</v>
      </c>
      <c r="T978" s="191">
        <f>IF(Cartera[[#This Row],[Dias]]&gt;99,Cartera[[#This Row],[Total vencido]],0)</f>
        <v>0</v>
      </c>
      <c r="U978" s="191">
        <f>IF(Cartera[[#This Row],[Mas de 100]]&gt;0,Cartera[[#This Row],[Dias]],0)</f>
        <v>0</v>
      </c>
      <c r="V978" s="191">
        <f>Cartera[[#This Row],[Vencimiento]]-Cartera[[#This Row],[Emision]]</f>
        <v>29.999895833330811</v>
      </c>
      <c r="W97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8" s="204" t="str">
        <f>_xlfn.XLOOKUP(Cartera[[#This Row],[Nombre tercero]],Vendedor[Nombre],Vendedor[Vendedor],"",0,-1)</f>
        <v>ANGELA SILVESTRE</v>
      </c>
      <c r="Y978" s="204"/>
    </row>
    <row r="979" spans="1:25" ht="21" customHeight="1">
      <c r="A979" s="12" t="str">
        <f t="shared" si="45"/>
        <v>RETACO SAS</v>
      </c>
      <c r="B979" s="249" t="s">
        <v>1210</v>
      </c>
      <c r="C979" s="250">
        <v>23595</v>
      </c>
      <c r="D979" s="251">
        <v>0</v>
      </c>
      <c r="E979" s="259">
        <v>46015.357662037037</v>
      </c>
      <c r="F979" s="259">
        <v>46045.356620370374</v>
      </c>
      <c r="G979" s="260">
        <v>-9</v>
      </c>
      <c r="H979" s="260">
        <v>704399.99</v>
      </c>
      <c r="I979" s="260">
        <v>704399.99</v>
      </c>
      <c r="J979" s="260">
        <v>704399.99</v>
      </c>
      <c r="K979" s="260">
        <v>0</v>
      </c>
      <c r="L979" s="260">
        <v>0</v>
      </c>
      <c r="M979" s="260">
        <v>0</v>
      </c>
      <c r="N979" s="260">
        <v>0</v>
      </c>
      <c r="O979" s="260">
        <v>0</v>
      </c>
      <c r="P979" s="191">
        <f>SUM(Cartera[[#This Row],[1_a_8]:[&gt;30]])</f>
        <v>0</v>
      </c>
      <c r="Q979" s="191">
        <f>+Cartera[[#This Row],[9_a_15]]+Cartera[[#This Row],[16_a_22]]+Cartera[[#This Row],[23_a_30]]</f>
        <v>0</v>
      </c>
      <c r="R979" s="191">
        <f>IF(Cartera[[#This Row],[Dias]]&gt;8,Cartera[[#This Row],[Total vencido]],0)</f>
        <v>0</v>
      </c>
      <c r="S979" s="191">
        <f>IF(Cartera[[#This Row],[Mas de 9]]&gt;0,Cartera[[#This Row],[Dias]],0)</f>
        <v>0</v>
      </c>
      <c r="T979" s="191">
        <f>IF(Cartera[[#This Row],[Dias]]&gt;99,Cartera[[#This Row],[Total vencido]],0)</f>
        <v>0</v>
      </c>
      <c r="U979" s="191">
        <f>IF(Cartera[[#This Row],[Mas de 100]]&gt;0,Cartera[[#This Row],[Dias]],0)</f>
        <v>0</v>
      </c>
      <c r="V979" s="191">
        <f>Cartera[[#This Row],[Vencimiento]]-Cartera[[#This Row],[Emision]]</f>
        <v>29.998958333337214</v>
      </c>
      <c r="W9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9" s="204" t="str">
        <f>_xlfn.XLOOKUP(Cartera[[#This Row],[Nombre tercero]],Vendedor[Nombre],Vendedor[Vendedor],"",0,-1)</f>
        <v>ANGELA SILVESTRE</v>
      </c>
      <c r="Y979" s="204"/>
    </row>
    <row r="980" spans="1:25" ht="21" customHeight="1">
      <c r="A980" s="269" t="s">
        <v>1523</v>
      </c>
      <c r="B980" s="270" t="s">
        <v>1208</v>
      </c>
      <c r="C980" s="271">
        <v>18935</v>
      </c>
      <c r="D980" s="272">
        <v>4</v>
      </c>
      <c r="E980" s="273">
        <v>46018.489421296297</v>
      </c>
      <c r="F980" s="273">
        <v>46019.489062499997</v>
      </c>
      <c r="G980" s="274">
        <v>17</v>
      </c>
      <c r="H980" s="274">
        <v>746200</v>
      </c>
      <c r="I980" s="274">
        <v>746200</v>
      </c>
      <c r="J980" s="274">
        <v>0</v>
      </c>
      <c r="K980" s="274">
        <v>0</v>
      </c>
      <c r="L980" s="274">
        <v>0</v>
      </c>
      <c r="M980" s="274">
        <v>746200</v>
      </c>
      <c r="N980" s="274">
        <v>0</v>
      </c>
      <c r="O980" s="274">
        <v>0</v>
      </c>
      <c r="P980" s="275">
        <f>SUM(Cartera[[#This Row],[1_a_8]:[&gt;30]])</f>
        <v>746200</v>
      </c>
      <c r="Q980" s="275">
        <f>+Cartera[[#This Row],[9_a_15]]+Cartera[[#This Row],[16_a_22]]+Cartera[[#This Row],[23_a_30]]</f>
        <v>746200</v>
      </c>
      <c r="R980" s="275">
        <f>IF(Cartera[[#This Row],[Dias]]&gt;8,Cartera[[#This Row],[Total vencido]],0)</f>
        <v>746200</v>
      </c>
      <c r="S980" s="275">
        <f>IF(Cartera[[#This Row],[Mas de 9]]&gt;0,Cartera[[#This Row],[Dias]],0)</f>
        <v>17</v>
      </c>
      <c r="T980" s="275">
        <f>IF(Cartera[[#This Row],[Dias]]&gt;99,Cartera[[#This Row],[Total vencido]],0)</f>
        <v>0</v>
      </c>
      <c r="U980" s="275">
        <f>IF(Cartera[[#This Row],[Mas de 100]]&gt;0,Cartera[[#This Row],[Dias]],0)</f>
        <v>0</v>
      </c>
      <c r="V980" s="275">
        <f>Cartera[[#This Row],[Vencimiento]]-Cartera[[#This Row],[Emision]]</f>
        <v>0.99964120369986631</v>
      </c>
      <c r="W980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0" s="204" t="str">
        <f>_xlfn.XLOOKUP(Cartera[[#This Row],[Nombre tercero]],Vendedor[Nombre],Vendedor[Vendedor],"",0,-1)</f>
        <v>JORGE PARDO</v>
      </c>
      <c r="Y980" s="204" t="s">
        <v>1564</v>
      </c>
    </row>
    <row r="981" spans="1:25" ht="21" customHeight="1">
      <c r="A981" s="12" t="str">
        <f>+A980</f>
        <v>RICARDO ANTONIO MORE SALCEDO</v>
      </c>
      <c r="B981" s="249" t="s">
        <v>1208</v>
      </c>
      <c r="C981" s="250">
        <v>19009</v>
      </c>
      <c r="D981" s="251">
        <v>4</v>
      </c>
      <c r="E981" s="259">
        <v>46021.309745370374</v>
      </c>
      <c r="F981" s="259">
        <v>46022.309583333335</v>
      </c>
      <c r="G981" s="260">
        <v>14</v>
      </c>
      <c r="H981" s="260">
        <v>900200</v>
      </c>
      <c r="I981" s="260">
        <v>900200</v>
      </c>
      <c r="J981" s="260">
        <v>0</v>
      </c>
      <c r="K981" s="260">
        <v>0</v>
      </c>
      <c r="L981" s="260">
        <v>900200</v>
      </c>
      <c r="M981" s="260">
        <v>0</v>
      </c>
      <c r="N981" s="260">
        <v>0</v>
      </c>
      <c r="O981" s="260">
        <v>0</v>
      </c>
      <c r="P981" s="191">
        <f>SUM(Cartera[[#This Row],[1_a_8]:[&gt;30]])</f>
        <v>900200</v>
      </c>
      <c r="Q981" s="191">
        <f>+Cartera[[#This Row],[9_a_15]]+Cartera[[#This Row],[16_a_22]]+Cartera[[#This Row],[23_a_30]]</f>
        <v>900200</v>
      </c>
      <c r="R981" s="191">
        <f>IF(Cartera[[#This Row],[Dias]]&gt;8,Cartera[[#This Row],[Total vencido]],0)</f>
        <v>900200</v>
      </c>
      <c r="S981" s="191">
        <f>IF(Cartera[[#This Row],[Mas de 9]]&gt;0,Cartera[[#This Row],[Dias]],0)</f>
        <v>14</v>
      </c>
      <c r="T981" s="191">
        <f>IF(Cartera[[#This Row],[Dias]]&gt;99,Cartera[[#This Row],[Total vencido]],0)</f>
        <v>0</v>
      </c>
      <c r="U981" s="191">
        <f>IF(Cartera[[#This Row],[Mas de 100]]&gt;0,Cartera[[#This Row],[Dias]],0)</f>
        <v>0</v>
      </c>
      <c r="V981" s="191">
        <f>Cartera[[#This Row],[Vencimiento]]-Cartera[[#This Row],[Emision]]</f>
        <v>0.99983796296146465</v>
      </c>
      <c r="W98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1" s="204" t="str">
        <f>_xlfn.XLOOKUP(Cartera[[#This Row],[Nombre tercero]],Vendedor[Nombre],Vendedor[Vendedor],"",0,-1)</f>
        <v>JORGE PARDO</v>
      </c>
      <c r="Y981" s="204"/>
    </row>
    <row r="982" spans="1:25" ht="21" customHeight="1">
      <c r="A982" s="221" t="s">
        <v>1327</v>
      </c>
      <c r="B982" s="308" t="s">
        <v>1210</v>
      </c>
      <c r="C982" s="309">
        <v>23401</v>
      </c>
      <c r="D982" s="310">
        <v>11</v>
      </c>
      <c r="E982" s="311">
        <v>46010.364074074074</v>
      </c>
      <c r="F982" s="311">
        <v>46018.363923611112</v>
      </c>
      <c r="G982" s="312">
        <v>18</v>
      </c>
      <c r="H982" s="310">
        <v>242400</v>
      </c>
      <c r="I982" s="310">
        <v>242400</v>
      </c>
      <c r="J982" s="312">
        <v>0</v>
      </c>
      <c r="K982" s="312">
        <v>0</v>
      </c>
      <c r="L982" s="310">
        <v>0</v>
      </c>
      <c r="M982" s="310">
        <v>242400</v>
      </c>
      <c r="N982" s="310">
        <v>0</v>
      </c>
      <c r="O982" s="310">
        <v>0</v>
      </c>
      <c r="P982" s="191">
        <f>SUM(Cartera[[#This Row],[1_a_8]:[&gt;30]])</f>
        <v>242400</v>
      </c>
      <c r="Q982" s="191">
        <f>+Cartera[[#This Row],[9_a_15]]+Cartera[[#This Row],[16_a_22]]+Cartera[[#This Row],[23_a_30]]</f>
        <v>242400</v>
      </c>
      <c r="R982" s="191">
        <f>IF(Cartera[[#This Row],[Dias]]&gt;8,Cartera[[#This Row],[Total vencido]],0)</f>
        <v>242400</v>
      </c>
      <c r="S982" s="191">
        <f>IF(Cartera[[#This Row],[Mas de 9]]&gt;0,Cartera[[#This Row],[Dias]],0)</f>
        <v>18</v>
      </c>
      <c r="T982" s="191">
        <f>IF(Cartera[[#This Row],[Dias]]&gt;99,Cartera[[#This Row],[Total vencido]],0)</f>
        <v>0</v>
      </c>
      <c r="U982" s="191">
        <f>IF(Cartera[[#This Row],[Mas de 100]]&gt;0,Cartera[[#This Row],[Dias]],0)</f>
        <v>0</v>
      </c>
      <c r="V982" s="19">
        <f>Cartera[[#This Row],[Vencimiento]]-Cartera[[#This Row],[Emision]]</f>
        <v>7.9998495370382443</v>
      </c>
      <c r="W98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2" s="204" t="str">
        <f>_xlfn.XLOOKUP(Cartera[[#This Row],[Nombre tercero]],Vendedor[Nombre],Vendedor[Vendedor],"",0,-1)</f>
        <v>JENNY ANDREA DIAZ</v>
      </c>
      <c r="Y982" s="204"/>
    </row>
    <row r="983" spans="1:25" ht="21" customHeight="1">
      <c r="A983" s="12" t="str">
        <f>+A982</f>
        <v>RIVERA BLANCO YOSMARY</v>
      </c>
      <c r="B983" s="308" t="s">
        <v>1210</v>
      </c>
      <c r="C983" s="309">
        <v>23543</v>
      </c>
      <c r="D983" s="310">
        <v>11</v>
      </c>
      <c r="E983" s="311">
        <v>46014.318067129629</v>
      </c>
      <c r="F983" s="311">
        <v>46022.317974537036</v>
      </c>
      <c r="G983" s="312">
        <v>14</v>
      </c>
      <c r="H983" s="310">
        <v>364800</v>
      </c>
      <c r="I983" s="310">
        <v>364800</v>
      </c>
      <c r="J983" s="312">
        <v>0</v>
      </c>
      <c r="K983" s="312">
        <v>0</v>
      </c>
      <c r="L983" s="310">
        <v>364800</v>
      </c>
      <c r="M983" s="310">
        <v>0</v>
      </c>
      <c r="N983" s="310">
        <v>0</v>
      </c>
      <c r="O983" s="310">
        <v>0</v>
      </c>
      <c r="P983" s="191">
        <f>SUM(Cartera[[#This Row],[1_a_8]:[&gt;30]])</f>
        <v>364800</v>
      </c>
      <c r="Q983" s="191">
        <f>+Cartera[[#This Row],[9_a_15]]+Cartera[[#This Row],[16_a_22]]+Cartera[[#This Row],[23_a_30]]</f>
        <v>364800</v>
      </c>
      <c r="R983" s="191">
        <f>IF(Cartera[[#This Row],[Dias]]&gt;8,Cartera[[#This Row],[Total vencido]],0)</f>
        <v>364800</v>
      </c>
      <c r="S983" s="191">
        <f>IF(Cartera[[#This Row],[Mas de 9]]&gt;0,Cartera[[#This Row],[Dias]],0)</f>
        <v>14</v>
      </c>
      <c r="T983" s="191">
        <f>IF(Cartera[[#This Row],[Dias]]&gt;99,Cartera[[#This Row],[Total vencido]],0)</f>
        <v>0</v>
      </c>
      <c r="U983" s="191">
        <f>IF(Cartera[[#This Row],[Mas de 100]]&gt;0,Cartera[[#This Row],[Dias]],0)</f>
        <v>0</v>
      </c>
      <c r="V983" s="19">
        <f>Cartera[[#This Row],[Vencimiento]]-Cartera[[#This Row],[Emision]]</f>
        <v>7.9999074074075907</v>
      </c>
      <c r="W98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3" s="204" t="str">
        <f>_xlfn.XLOOKUP(Cartera[[#This Row],[Nombre tercero]],Vendedor[Nombre],Vendedor[Vendedor],"",0,-1)</f>
        <v>JENNY ANDREA DIAZ</v>
      </c>
      <c r="Y983" s="204"/>
    </row>
    <row r="984" spans="1:25" ht="21" customHeight="1">
      <c r="A984" s="12" t="str">
        <f>+A983</f>
        <v>RIVERA BLANCO YOSMARY</v>
      </c>
      <c r="B984" s="308" t="s">
        <v>1210</v>
      </c>
      <c r="C984" s="309">
        <v>23745</v>
      </c>
      <c r="D984" s="310">
        <v>11</v>
      </c>
      <c r="E984" s="311">
        <v>46022.237430555557</v>
      </c>
      <c r="F984" s="311">
        <v>46030.237210648149</v>
      </c>
      <c r="G984" s="312">
        <v>6</v>
      </c>
      <c r="H984" s="310">
        <v>94350</v>
      </c>
      <c r="I984" s="310">
        <v>94350</v>
      </c>
      <c r="J984" s="312">
        <v>0</v>
      </c>
      <c r="K984" s="312">
        <v>94350</v>
      </c>
      <c r="L984" s="310">
        <v>0</v>
      </c>
      <c r="M984" s="310">
        <v>0</v>
      </c>
      <c r="N984" s="310">
        <v>0</v>
      </c>
      <c r="O984" s="310">
        <v>0</v>
      </c>
      <c r="P984" s="191">
        <f>SUM(Cartera[[#This Row],[1_a_8]:[&gt;30]])</f>
        <v>94350</v>
      </c>
      <c r="Q984" s="191">
        <f>+Cartera[[#This Row],[9_a_15]]+Cartera[[#This Row],[16_a_22]]+Cartera[[#This Row],[23_a_30]]</f>
        <v>0</v>
      </c>
      <c r="R984" s="191">
        <f>IF(Cartera[[#This Row],[Dias]]&gt;8,Cartera[[#This Row],[Total vencido]],0)</f>
        <v>0</v>
      </c>
      <c r="S984" s="191">
        <f>IF(Cartera[[#This Row],[Mas de 9]]&gt;0,Cartera[[#This Row],[Dias]],0)</f>
        <v>0</v>
      </c>
      <c r="T984" s="191">
        <f>IF(Cartera[[#This Row],[Dias]]&gt;99,Cartera[[#This Row],[Total vencido]],0)</f>
        <v>0</v>
      </c>
      <c r="U984" s="191">
        <f>IF(Cartera[[#This Row],[Mas de 100]]&gt;0,Cartera[[#This Row],[Dias]],0)</f>
        <v>0</v>
      </c>
      <c r="V984" s="19">
        <f>Cartera[[#This Row],[Vencimiento]]-Cartera[[#This Row],[Emision]]</f>
        <v>7.9997800925921183</v>
      </c>
      <c r="W98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4" s="204" t="str">
        <f>_xlfn.XLOOKUP(Cartera[[#This Row],[Nombre tercero]],Vendedor[Nombre],Vendedor[Vendedor],"",0,-1)</f>
        <v>JENNY ANDREA DIAZ</v>
      </c>
      <c r="Y984" s="204"/>
    </row>
    <row r="985" spans="1:25" ht="21" customHeight="1">
      <c r="A985" s="12" t="str">
        <f>+A984</f>
        <v>RIVERA BLANCO YOSMARY</v>
      </c>
      <c r="B985" s="308" t="s">
        <v>1210</v>
      </c>
      <c r="C985" s="309">
        <v>23747</v>
      </c>
      <c r="D985" s="310">
        <v>11</v>
      </c>
      <c r="E985" s="311">
        <v>46022.23982638889</v>
      </c>
      <c r="F985" s="311">
        <v>46030.23951388889</v>
      </c>
      <c r="G985" s="312">
        <v>6</v>
      </c>
      <c r="H985" s="310">
        <v>609600</v>
      </c>
      <c r="I985" s="310">
        <v>609600</v>
      </c>
      <c r="J985" s="312">
        <v>0</v>
      </c>
      <c r="K985" s="312">
        <v>609600</v>
      </c>
      <c r="L985" s="310">
        <v>0</v>
      </c>
      <c r="M985" s="310">
        <v>0</v>
      </c>
      <c r="N985" s="310">
        <v>0</v>
      </c>
      <c r="O985" s="310">
        <v>0</v>
      </c>
      <c r="P985" s="191">
        <f>SUM(Cartera[[#This Row],[1_a_8]:[&gt;30]])</f>
        <v>609600</v>
      </c>
      <c r="Q985" s="191">
        <f>+Cartera[[#This Row],[9_a_15]]+Cartera[[#This Row],[16_a_22]]+Cartera[[#This Row],[23_a_30]]</f>
        <v>0</v>
      </c>
      <c r="R985" s="191">
        <f>IF(Cartera[[#This Row],[Dias]]&gt;8,Cartera[[#This Row],[Total vencido]],0)</f>
        <v>0</v>
      </c>
      <c r="S985" s="191">
        <f>IF(Cartera[[#This Row],[Mas de 9]]&gt;0,Cartera[[#This Row],[Dias]],0)</f>
        <v>0</v>
      </c>
      <c r="T985" s="191">
        <f>IF(Cartera[[#This Row],[Dias]]&gt;99,Cartera[[#This Row],[Total vencido]],0)</f>
        <v>0</v>
      </c>
      <c r="U985" s="191">
        <f>IF(Cartera[[#This Row],[Mas de 100]]&gt;0,Cartera[[#This Row],[Dias]],0)</f>
        <v>0</v>
      </c>
      <c r="V985" s="19">
        <f>Cartera[[#This Row],[Vencimiento]]-Cartera[[#This Row],[Emision]]</f>
        <v>7.999687499999709</v>
      </c>
      <c r="W98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5" s="204" t="str">
        <f>_xlfn.XLOOKUP(Cartera[[#This Row],[Nombre tercero]],Vendedor[Nombre],Vendedor[Vendedor],"",0,-1)</f>
        <v>JENNY ANDREA DIAZ</v>
      </c>
      <c r="Y985" s="204"/>
    </row>
    <row r="986" spans="1:25" ht="21" customHeight="1">
      <c r="A986" s="221" t="s">
        <v>207</v>
      </c>
      <c r="B986" s="308" t="s">
        <v>1210</v>
      </c>
      <c r="C986" s="309">
        <v>22555</v>
      </c>
      <c r="D986" s="310">
        <v>8</v>
      </c>
      <c r="E986" s="311">
        <v>45982.329780092594</v>
      </c>
      <c r="F986" s="311">
        <v>46012.328333333331</v>
      </c>
      <c r="G986" s="312">
        <v>24</v>
      </c>
      <c r="H986" s="310">
        <v>2480000</v>
      </c>
      <c r="I986" s="310">
        <v>2480000</v>
      </c>
      <c r="J986" s="312">
        <v>0</v>
      </c>
      <c r="K986" s="312">
        <v>0</v>
      </c>
      <c r="L986" s="310">
        <v>0</v>
      </c>
      <c r="M986" s="310">
        <v>0</v>
      </c>
      <c r="N986" s="310">
        <v>2480000</v>
      </c>
      <c r="O986" s="310">
        <v>0</v>
      </c>
      <c r="P986" s="191">
        <f>SUM(Cartera[[#This Row],[1_a_8]:[&gt;30]])</f>
        <v>2480000</v>
      </c>
      <c r="Q986" s="191">
        <f>+Cartera[[#This Row],[9_a_15]]+Cartera[[#This Row],[16_a_22]]+Cartera[[#This Row],[23_a_30]]</f>
        <v>2480000</v>
      </c>
      <c r="R986" s="191">
        <f>IF(Cartera[[#This Row],[Dias]]&gt;8,Cartera[[#This Row],[Total vencido]],0)</f>
        <v>2480000</v>
      </c>
      <c r="S986" s="191">
        <f>IF(Cartera[[#This Row],[Mas de 9]]&gt;0,Cartera[[#This Row],[Dias]],0)</f>
        <v>24</v>
      </c>
      <c r="T986" s="191">
        <f>IF(Cartera[[#This Row],[Dias]]&gt;99,Cartera[[#This Row],[Total vencido]],0)</f>
        <v>0</v>
      </c>
      <c r="U986" s="191">
        <f>IF(Cartera[[#This Row],[Mas de 100]]&gt;0,Cartera[[#This Row],[Dias]],0)</f>
        <v>0</v>
      </c>
      <c r="V986" s="19">
        <f>Cartera[[#This Row],[Vencimiento]]-Cartera[[#This Row],[Emision]]</f>
        <v>29.998553240737238</v>
      </c>
      <c r="W98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6" s="204" t="str">
        <f>_xlfn.XLOOKUP(Cartera[[#This Row],[Nombre tercero]],Vendedor[Nombre],Vendedor[Vendedor],"",0,-1)</f>
        <v>WILLIAM DARIO PADILLA</v>
      </c>
      <c r="Y986" s="204"/>
    </row>
    <row r="987" spans="1:25" ht="21" customHeight="1">
      <c r="A987" s="12" t="str">
        <f t="shared" ref="A987:A1003" si="46">+A986</f>
        <v>ROBINFOOD COLOMBIA SAS</v>
      </c>
      <c r="B987" s="308" t="s">
        <v>1210</v>
      </c>
      <c r="C987" s="309">
        <v>22615</v>
      </c>
      <c r="D987" s="310">
        <v>8</v>
      </c>
      <c r="E987" s="311">
        <v>45985.305011574077</v>
      </c>
      <c r="F987" s="311">
        <v>46015.304131944446</v>
      </c>
      <c r="G987" s="312">
        <v>21</v>
      </c>
      <c r="H987" s="310">
        <v>1064000</v>
      </c>
      <c r="I987" s="310">
        <v>1064000</v>
      </c>
      <c r="J987" s="312">
        <v>0</v>
      </c>
      <c r="K987" s="312">
        <v>0</v>
      </c>
      <c r="L987" s="310">
        <v>0</v>
      </c>
      <c r="M987" s="310">
        <v>1064000</v>
      </c>
      <c r="N987" s="310">
        <v>0</v>
      </c>
      <c r="O987" s="310">
        <v>0</v>
      </c>
      <c r="P987" s="191">
        <f>SUM(Cartera[[#This Row],[1_a_8]:[&gt;30]])</f>
        <v>1064000</v>
      </c>
      <c r="Q987" s="191">
        <f>+Cartera[[#This Row],[9_a_15]]+Cartera[[#This Row],[16_a_22]]+Cartera[[#This Row],[23_a_30]]</f>
        <v>1064000</v>
      </c>
      <c r="R987" s="191">
        <f>IF(Cartera[[#This Row],[Dias]]&gt;8,Cartera[[#This Row],[Total vencido]],0)</f>
        <v>1064000</v>
      </c>
      <c r="S987" s="191">
        <f>IF(Cartera[[#This Row],[Mas de 9]]&gt;0,Cartera[[#This Row],[Dias]],0)</f>
        <v>21</v>
      </c>
      <c r="T987" s="191">
        <f>IF(Cartera[[#This Row],[Dias]]&gt;99,Cartera[[#This Row],[Total vencido]],0)</f>
        <v>0</v>
      </c>
      <c r="U987" s="191">
        <f>IF(Cartera[[#This Row],[Mas de 100]]&gt;0,Cartera[[#This Row],[Dias]],0)</f>
        <v>0</v>
      </c>
      <c r="V987" s="19">
        <f>Cartera[[#This Row],[Vencimiento]]-Cartera[[#This Row],[Emision]]</f>
        <v>29.999120370368473</v>
      </c>
      <c r="W98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7" s="204" t="str">
        <f>_xlfn.XLOOKUP(Cartera[[#This Row],[Nombre tercero]],Vendedor[Nombre],Vendedor[Vendedor],"",0,-1)</f>
        <v>WILLIAM DARIO PADILLA</v>
      </c>
      <c r="Y987" s="204"/>
    </row>
    <row r="988" spans="1:25" ht="21" customHeight="1">
      <c r="A988" s="12" t="str">
        <f t="shared" si="46"/>
        <v>ROBINFOOD COLOMBIA SAS</v>
      </c>
      <c r="B988" s="308" t="s">
        <v>1210</v>
      </c>
      <c r="C988" s="309">
        <v>22710</v>
      </c>
      <c r="D988" s="310">
        <v>8</v>
      </c>
      <c r="E988" s="311">
        <v>45987.328634259262</v>
      </c>
      <c r="F988" s="311">
        <v>46017.328101851854</v>
      </c>
      <c r="G988" s="312">
        <v>19</v>
      </c>
      <c r="H988" s="310">
        <v>2684000</v>
      </c>
      <c r="I988" s="310">
        <v>2684000</v>
      </c>
      <c r="J988" s="312">
        <v>0</v>
      </c>
      <c r="K988" s="312">
        <v>0</v>
      </c>
      <c r="L988" s="310">
        <v>0</v>
      </c>
      <c r="M988" s="310">
        <v>2684000</v>
      </c>
      <c r="N988" s="310">
        <v>0</v>
      </c>
      <c r="O988" s="310">
        <v>0</v>
      </c>
      <c r="P988" s="191">
        <f>SUM(Cartera[[#This Row],[1_a_8]:[&gt;30]])</f>
        <v>2684000</v>
      </c>
      <c r="Q988" s="191">
        <f>+Cartera[[#This Row],[9_a_15]]+Cartera[[#This Row],[16_a_22]]+Cartera[[#This Row],[23_a_30]]</f>
        <v>2684000</v>
      </c>
      <c r="R988" s="191">
        <f>IF(Cartera[[#This Row],[Dias]]&gt;8,Cartera[[#This Row],[Total vencido]],0)</f>
        <v>2684000</v>
      </c>
      <c r="S988" s="191">
        <f>IF(Cartera[[#This Row],[Mas de 9]]&gt;0,Cartera[[#This Row],[Dias]],0)</f>
        <v>19</v>
      </c>
      <c r="T988" s="191">
        <f>IF(Cartera[[#This Row],[Dias]]&gt;99,Cartera[[#This Row],[Total vencido]],0)</f>
        <v>0</v>
      </c>
      <c r="U988" s="191">
        <f>IF(Cartera[[#This Row],[Mas de 100]]&gt;0,Cartera[[#This Row],[Dias]],0)</f>
        <v>0</v>
      </c>
      <c r="V988" s="19">
        <f>Cartera[[#This Row],[Vencimiento]]-Cartera[[#This Row],[Emision]]</f>
        <v>29.999467592591827</v>
      </c>
      <c r="W98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8" s="204" t="str">
        <f>_xlfn.XLOOKUP(Cartera[[#This Row],[Nombre tercero]],Vendedor[Nombre],Vendedor[Vendedor],"",0,-1)</f>
        <v>WILLIAM DARIO PADILLA</v>
      </c>
      <c r="Y988" s="204"/>
    </row>
    <row r="989" spans="1:25" ht="21" customHeight="1">
      <c r="A989" s="12" t="str">
        <f t="shared" si="46"/>
        <v>ROBINFOOD COLOMBIA SAS</v>
      </c>
      <c r="B989" s="308" t="s">
        <v>1210</v>
      </c>
      <c r="C989" s="309">
        <v>22752</v>
      </c>
      <c r="D989" s="310">
        <v>8</v>
      </c>
      <c r="E989" s="311">
        <v>45989.324143518519</v>
      </c>
      <c r="F989" s="311">
        <v>46019.323611111111</v>
      </c>
      <c r="G989" s="312">
        <v>17</v>
      </c>
      <c r="H989" s="310">
        <v>1035000</v>
      </c>
      <c r="I989" s="310">
        <v>1035000</v>
      </c>
      <c r="J989" s="312">
        <v>0</v>
      </c>
      <c r="K989" s="312">
        <v>0</v>
      </c>
      <c r="L989" s="310">
        <v>0</v>
      </c>
      <c r="M989" s="310">
        <v>1035000</v>
      </c>
      <c r="N989" s="310">
        <v>0</v>
      </c>
      <c r="O989" s="310">
        <v>0</v>
      </c>
      <c r="P989" s="191">
        <f>SUM(Cartera[[#This Row],[1_a_8]:[&gt;30]])</f>
        <v>1035000</v>
      </c>
      <c r="Q989" s="191">
        <f>+Cartera[[#This Row],[9_a_15]]+Cartera[[#This Row],[16_a_22]]+Cartera[[#This Row],[23_a_30]]</f>
        <v>1035000</v>
      </c>
      <c r="R989" s="191">
        <f>IF(Cartera[[#This Row],[Dias]]&gt;8,Cartera[[#This Row],[Total vencido]],0)</f>
        <v>1035000</v>
      </c>
      <c r="S989" s="191">
        <f>IF(Cartera[[#This Row],[Mas de 9]]&gt;0,Cartera[[#This Row],[Dias]],0)</f>
        <v>17</v>
      </c>
      <c r="T989" s="191">
        <f>IF(Cartera[[#This Row],[Dias]]&gt;99,Cartera[[#This Row],[Total vencido]],0)</f>
        <v>0</v>
      </c>
      <c r="U989" s="191">
        <f>IF(Cartera[[#This Row],[Mas de 100]]&gt;0,Cartera[[#This Row],[Dias]],0)</f>
        <v>0</v>
      </c>
      <c r="V989" s="19">
        <f>Cartera[[#This Row],[Vencimiento]]-Cartera[[#This Row],[Emision]]</f>
        <v>29.999467592591827</v>
      </c>
      <c r="W98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9" s="204" t="str">
        <f>_xlfn.XLOOKUP(Cartera[[#This Row],[Nombre tercero]],Vendedor[Nombre],Vendedor[Vendedor],"",0,-1)</f>
        <v>WILLIAM DARIO PADILLA</v>
      </c>
      <c r="Y989" s="204"/>
    </row>
    <row r="990" spans="1:25" ht="21" customHeight="1">
      <c r="A990" s="12" t="str">
        <f t="shared" si="46"/>
        <v>ROBINFOOD COLOMBIA SAS</v>
      </c>
      <c r="B990" s="308" t="s">
        <v>1210</v>
      </c>
      <c r="C990" s="309">
        <v>22839</v>
      </c>
      <c r="D990" s="310">
        <v>8</v>
      </c>
      <c r="E990" s="311">
        <v>45992.226226851853</v>
      </c>
      <c r="F990" s="311">
        <v>46022.226030092592</v>
      </c>
      <c r="G990" s="312">
        <v>14</v>
      </c>
      <c r="H990" s="310">
        <v>3667500</v>
      </c>
      <c r="I990" s="310">
        <v>3667500</v>
      </c>
      <c r="J990" s="312">
        <v>0</v>
      </c>
      <c r="K990" s="312">
        <v>0</v>
      </c>
      <c r="L990" s="310">
        <v>3667500</v>
      </c>
      <c r="M990" s="310">
        <v>0</v>
      </c>
      <c r="N990" s="310">
        <v>0</v>
      </c>
      <c r="O990" s="310">
        <v>0</v>
      </c>
      <c r="P990" s="191">
        <f>SUM(Cartera[[#This Row],[1_a_8]:[&gt;30]])</f>
        <v>3667500</v>
      </c>
      <c r="Q990" s="191">
        <f>+Cartera[[#This Row],[9_a_15]]+Cartera[[#This Row],[16_a_22]]+Cartera[[#This Row],[23_a_30]]</f>
        <v>3667500</v>
      </c>
      <c r="R990" s="191">
        <f>IF(Cartera[[#This Row],[Dias]]&gt;8,Cartera[[#This Row],[Total vencido]],0)</f>
        <v>3667500</v>
      </c>
      <c r="S990" s="191">
        <f>IF(Cartera[[#This Row],[Mas de 9]]&gt;0,Cartera[[#This Row],[Dias]],0)</f>
        <v>14</v>
      </c>
      <c r="T990" s="191">
        <f>IF(Cartera[[#This Row],[Dias]]&gt;99,Cartera[[#This Row],[Total vencido]],0)</f>
        <v>0</v>
      </c>
      <c r="U990" s="191">
        <f>IF(Cartera[[#This Row],[Mas de 100]]&gt;0,Cartera[[#This Row],[Dias]],0)</f>
        <v>0</v>
      </c>
      <c r="V990" s="19">
        <f>Cartera[[#This Row],[Vencimiento]]-Cartera[[#This Row],[Emision]]</f>
        <v>29.999803240738402</v>
      </c>
      <c r="W99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0" s="204" t="str">
        <f>_xlfn.XLOOKUP(Cartera[[#This Row],[Nombre tercero]],Vendedor[Nombre],Vendedor[Vendedor],"",0,-1)</f>
        <v>WILLIAM DARIO PADILLA</v>
      </c>
      <c r="Y990" s="204"/>
    </row>
    <row r="991" spans="1:25" ht="21" customHeight="1">
      <c r="A991" s="12" t="str">
        <f t="shared" si="46"/>
        <v>ROBINFOOD COLOMBIA SAS</v>
      </c>
      <c r="B991" s="308" t="s">
        <v>1210</v>
      </c>
      <c r="C991" s="309">
        <v>22918</v>
      </c>
      <c r="D991" s="310">
        <v>8</v>
      </c>
      <c r="E991" s="311">
        <v>45994.359768518516</v>
      </c>
      <c r="F991" s="311">
        <v>46024.356840277775</v>
      </c>
      <c r="G991" s="312">
        <v>12</v>
      </c>
      <c r="H991" s="310">
        <v>2520000</v>
      </c>
      <c r="I991" s="310">
        <v>2520000</v>
      </c>
      <c r="J991" s="312">
        <v>0</v>
      </c>
      <c r="K991" s="312">
        <v>0</v>
      </c>
      <c r="L991" s="310">
        <v>2520000</v>
      </c>
      <c r="M991" s="310">
        <v>0</v>
      </c>
      <c r="N991" s="310">
        <v>0</v>
      </c>
      <c r="O991" s="310">
        <v>0</v>
      </c>
      <c r="P991" s="191">
        <f>SUM(Cartera[[#This Row],[1_a_8]:[&gt;30]])</f>
        <v>2520000</v>
      </c>
      <c r="Q991" s="191">
        <f>+Cartera[[#This Row],[9_a_15]]+Cartera[[#This Row],[16_a_22]]+Cartera[[#This Row],[23_a_30]]</f>
        <v>2520000</v>
      </c>
      <c r="R991" s="191">
        <f>IF(Cartera[[#This Row],[Dias]]&gt;8,Cartera[[#This Row],[Total vencido]],0)</f>
        <v>2520000</v>
      </c>
      <c r="S991" s="191">
        <f>IF(Cartera[[#This Row],[Mas de 9]]&gt;0,Cartera[[#This Row],[Dias]],0)</f>
        <v>12</v>
      </c>
      <c r="T991" s="191">
        <f>IF(Cartera[[#This Row],[Dias]]&gt;99,Cartera[[#This Row],[Total vencido]],0)</f>
        <v>0</v>
      </c>
      <c r="U991" s="191">
        <f>IF(Cartera[[#This Row],[Mas de 100]]&gt;0,Cartera[[#This Row],[Dias]],0)</f>
        <v>0</v>
      </c>
      <c r="V991" s="19">
        <f>Cartera[[#This Row],[Vencimiento]]-Cartera[[#This Row],[Emision]]</f>
        <v>29.997071759258688</v>
      </c>
      <c r="W99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1" s="204" t="str">
        <f>_xlfn.XLOOKUP(Cartera[[#This Row],[Nombre tercero]],Vendedor[Nombre],Vendedor[Vendedor],"",0,-1)</f>
        <v>WILLIAM DARIO PADILLA</v>
      </c>
      <c r="Y991" s="204"/>
    </row>
    <row r="992" spans="1:25" ht="21" customHeight="1">
      <c r="A992" s="12" t="str">
        <f t="shared" si="46"/>
        <v>ROBINFOOD COLOMBIA SAS</v>
      </c>
      <c r="B992" s="308" t="s">
        <v>1210</v>
      </c>
      <c r="C992" s="309">
        <v>23002</v>
      </c>
      <c r="D992" s="310">
        <v>8</v>
      </c>
      <c r="E992" s="311">
        <v>45996.413726851853</v>
      </c>
      <c r="F992" s="311">
        <v>46026.413425925923</v>
      </c>
      <c r="G992" s="312">
        <v>10</v>
      </c>
      <c r="H992" s="310">
        <v>1350000</v>
      </c>
      <c r="I992" s="310">
        <v>1350000</v>
      </c>
      <c r="J992" s="312">
        <v>0</v>
      </c>
      <c r="K992" s="312">
        <v>0</v>
      </c>
      <c r="L992" s="310">
        <v>1350000</v>
      </c>
      <c r="M992" s="310">
        <v>0</v>
      </c>
      <c r="N992" s="310">
        <v>0</v>
      </c>
      <c r="O992" s="310">
        <v>0</v>
      </c>
      <c r="P992" s="191">
        <f>SUM(Cartera[[#This Row],[1_a_8]:[&gt;30]])</f>
        <v>1350000</v>
      </c>
      <c r="Q992" s="191">
        <f>+Cartera[[#This Row],[9_a_15]]+Cartera[[#This Row],[16_a_22]]+Cartera[[#This Row],[23_a_30]]</f>
        <v>1350000</v>
      </c>
      <c r="R992" s="191">
        <f>IF(Cartera[[#This Row],[Dias]]&gt;8,Cartera[[#This Row],[Total vencido]],0)</f>
        <v>1350000</v>
      </c>
      <c r="S992" s="191">
        <f>IF(Cartera[[#This Row],[Mas de 9]]&gt;0,Cartera[[#This Row],[Dias]],0)</f>
        <v>10</v>
      </c>
      <c r="T992" s="191">
        <f>IF(Cartera[[#This Row],[Dias]]&gt;99,Cartera[[#This Row],[Total vencido]],0)</f>
        <v>0</v>
      </c>
      <c r="U992" s="191">
        <f>IF(Cartera[[#This Row],[Mas de 100]]&gt;0,Cartera[[#This Row],[Dias]],0)</f>
        <v>0</v>
      </c>
      <c r="V992" s="19">
        <f>Cartera[[#This Row],[Vencimiento]]-Cartera[[#This Row],[Emision]]</f>
        <v>29.999699074069213</v>
      </c>
      <c r="W99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2" s="204" t="str">
        <f>_xlfn.XLOOKUP(Cartera[[#This Row],[Nombre tercero]],Vendedor[Nombre],Vendedor[Vendedor],"",0,-1)</f>
        <v>WILLIAM DARIO PADILLA</v>
      </c>
      <c r="Y992" s="204"/>
    </row>
    <row r="993" spans="1:25" ht="21" customHeight="1">
      <c r="A993" s="12" t="str">
        <f t="shared" si="46"/>
        <v>ROBINFOOD COLOMBIA SAS</v>
      </c>
      <c r="B993" s="308" t="s">
        <v>1210</v>
      </c>
      <c r="C993" s="309">
        <v>23035</v>
      </c>
      <c r="D993" s="310">
        <v>8</v>
      </c>
      <c r="E993" s="311">
        <v>45997.396643518521</v>
      </c>
      <c r="F993" s="311">
        <v>46027.395949074074</v>
      </c>
      <c r="G993" s="312">
        <v>9</v>
      </c>
      <c r="H993" s="310">
        <v>2520000</v>
      </c>
      <c r="I993" s="310">
        <v>2520000</v>
      </c>
      <c r="J993" s="312">
        <v>0</v>
      </c>
      <c r="K993" s="312">
        <v>0</v>
      </c>
      <c r="L993" s="310">
        <v>2520000</v>
      </c>
      <c r="M993" s="310">
        <v>0</v>
      </c>
      <c r="N993" s="310">
        <v>0</v>
      </c>
      <c r="O993" s="310">
        <v>0</v>
      </c>
      <c r="P993" s="191">
        <f>SUM(Cartera[[#This Row],[1_a_8]:[&gt;30]])</f>
        <v>2520000</v>
      </c>
      <c r="Q993" s="191">
        <f>+Cartera[[#This Row],[9_a_15]]+Cartera[[#This Row],[16_a_22]]+Cartera[[#This Row],[23_a_30]]</f>
        <v>2520000</v>
      </c>
      <c r="R993" s="191">
        <f>IF(Cartera[[#This Row],[Dias]]&gt;8,Cartera[[#This Row],[Total vencido]],0)</f>
        <v>2520000</v>
      </c>
      <c r="S993" s="191">
        <f>IF(Cartera[[#This Row],[Mas de 9]]&gt;0,Cartera[[#This Row],[Dias]],0)</f>
        <v>9</v>
      </c>
      <c r="T993" s="191">
        <f>IF(Cartera[[#This Row],[Dias]]&gt;99,Cartera[[#This Row],[Total vencido]],0)</f>
        <v>0</v>
      </c>
      <c r="U993" s="191">
        <f>IF(Cartera[[#This Row],[Mas de 100]]&gt;0,Cartera[[#This Row],[Dias]],0)</f>
        <v>0</v>
      </c>
      <c r="V993" s="19">
        <f>Cartera[[#This Row],[Vencimiento]]-Cartera[[#This Row],[Emision]]</f>
        <v>29.999305555553292</v>
      </c>
      <c r="W99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3" s="204" t="str">
        <f>_xlfn.XLOOKUP(Cartera[[#This Row],[Nombre tercero]],Vendedor[Nombre],Vendedor[Vendedor],"",0,-1)</f>
        <v>WILLIAM DARIO PADILLA</v>
      </c>
      <c r="Y993" s="204"/>
    </row>
    <row r="994" spans="1:25" ht="21" customHeight="1">
      <c r="A994" s="12" t="str">
        <f t="shared" si="46"/>
        <v>ROBINFOOD COLOMBIA SAS</v>
      </c>
      <c r="B994" s="308" t="s">
        <v>1210</v>
      </c>
      <c r="C994" s="309">
        <v>23059</v>
      </c>
      <c r="D994" s="310">
        <v>8</v>
      </c>
      <c r="E994" s="311">
        <v>46000.310717592591</v>
      </c>
      <c r="F994" s="311">
        <v>46030.308518518519</v>
      </c>
      <c r="G994" s="312">
        <v>6</v>
      </c>
      <c r="H994" s="310">
        <v>2752650</v>
      </c>
      <c r="I994" s="310">
        <v>2752650</v>
      </c>
      <c r="J994" s="312">
        <v>0</v>
      </c>
      <c r="K994" s="312">
        <v>2752650</v>
      </c>
      <c r="L994" s="310">
        <v>0</v>
      </c>
      <c r="M994" s="310">
        <v>0</v>
      </c>
      <c r="N994" s="310">
        <v>0</v>
      </c>
      <c r="O994" s="310">
        <v>0</v>
      </c>
      <c r="P994" s="191">
        <f>SUM(Cartera[[#This Row],[1_a_8]:[&gt;30]])</f>
        <v>2752650</v>
      </c>
      <c r="Q994" s="191">
        <f>+Cartera[[#This Row],[9_a_15]]+Cartera[[#This Row],[16_a_22]]+Cartera[[#This Row],[23_a_30]]</f>
        <v>0</v>
      </c>
      <c r="R994" s="191">
        <f>IF(Cartera[[#This Row],[Dias]]&gt;8,Cartera[[#This Row],[Total vencido]],0)</f>
        <v>0</v>
      </c>
      <c r="S994" s="191">
        <f>IF(Cartera[[#This Row],[Mas de 9]]&gt;0,Cartera[[#This Row],[Dias]],0)</f>
        <v>0</v>
      </c>
      <c r="T994" s="191">
        <f>IF(Cartera[[#This Row],[Dias]]&gt;99,Cartera[[#This Row],[Total vencido]],0)</f>
        <v>0</v>
      </c>
      <c r="U994" s="191">
        <f>IF(Cartera[[#This Row],[Mas de 100]]&gt;0,Cartera[[#This Row],[Dias]],0)</f>
        <v>0</v>
      </c>
      <c r="V994" s="19">
        <f>Cartera[[#This Row],[Vencimiento]]-Cartera[[#This Row],[Emision]]</f>
        <v>29.997800925928459</v>
      </c>
      <c r="W99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4" s="204" t="str">
        <f>_xlfn.XLOOKUP(Cartera[[#This Row],[Nombre tercero]],Vendedor[Nombre],Vendedor[Vendedor],"",0,-1)</f>
        <v>WILLIAM DARIO PADILLA</v>
      </c>
      <c r="Y994" s="204"/>
    </row>
    <row r="995" spans="1:25" ht="21" customHeight="1">
      <c r="A995" s="12" t="str">
        <f t="shared" si="46"/>
        <v>ROBINFOOD COLOMBIA SAS</v>
      </c>
      <c r="B995" s="308" t="s">
        <v>1210</v>
      </c>
      <c r="C995" s="309">
        <v>23117</v>
      </c>
      <c r="D995" s="310">
        <v>8</v>
      </c>
      <c r="E995" s="311">
        <v>46001.454756944448</v>
      </c>
      <c r="F995" s="311">
        <v>46031.454756944448</v>
      </c>
      <c r="G995" s="312">
        <v>5</v>
      </c>
      <c r="H995" s="310">
        <v>2920500</v>
      </c>
      <c r="I995" s="310">
        <v>2616900</v>
      </c>
      <c r="J995" s="312">
        <v>0</v>
      </c>
      <c r="K995" s="312">
        <v>2616900</v>
      </c>
      <c r="L995" s="310">
        <v>0</v>
      </c>
      <c r="M995" s="310">
        <v>0</v>
      </c>
      <c r="N995" s="310">
        <v>0</v>
      </c>
      <c r="O995" s="310">
        <v>0</v>
      </c>
      <c r="P995" s="191">
        <f>SUM(Cartera[[#This Row],[1_a_8]:[&gt;30]])</f>
        <v>2616900</v>
      </c>
      <c r="Q995" s="191">
        <f>+Cartera[[#This Row],[9_a_15]]+Cartera[[#This Row],[16_a_22]]+Cartera[[#This Row],[23_a_30]]</f>
        <v>0</v>
      </c>
      <c r="R995" s="191">
        <f>IF(Cartera[[#This Row],[Dias]]&gt;8,Cartera[[#This Row],[Total vencido]],0)</f>
        <v>0</v>
      </c>
      <c r="S995" s="191">
        <f>IF(Cartera[[#This Row],[Mas de 9]]&gt;0,Cartera[[#This Row],[Dias]],0)</f>
        <v>0</v>
      </c>
      <c r="T995" s="191">
        <f>IF(Cartera[[#This Row],[Dias]]&gt;99,Cartera[[#This Row],[Total vencido]],0)</f>
        <v>0</v>
      </c>
      <c r="U995" s="191">
        <f>IF(Cartera[[#This Row],[Mas de 100]]&gt;0,Cartera[[#This Row],[Dias]],0)</f>
        <v>0</v>
      </c>
      <c r="V995" s="19">
        <f>Cartera[[#This Row],[Vencimiento]]-Cartera[[#This Row],[Emision]]</f>
        <v>30</v>
      </c>
      <c r="W99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5" s="204" t="str">
        <f>_xlfn.XLOOKUP(Cartera[[#This Row],[Nombre tercero]],Vendedor[Nombre],Vendedor[Vendedor],"",0,-1)</f>
        <v>WILLIAM DARIO PADILLA</v>
      </c>
      <c r="Y995" s="204"/>
    </row>
    <row r="996" spans="1:25" ht="21" customHeight="1">
      <c r="A996" s="12" t="str">
        <f t="shared" si="46"/>
        <v>ROBINFOOD COLOMBIA SAS</v>
      </c>
      <c r="B996" s="308" t="s">
        <v>1210</v>
      </c>
      <c r="C996" s="309">
        <v>23193</v>
      </c>
      <c r="D996" s="310">
        <v>8</v>
      </c>
      <c r="E996" s="311">
        <v>46003.355173611111</v>
      </c>
      <c r="F996" s="311">
        <v>46033.35392361111</v>
      </c>
      <c r="G996" s="312">
        <v>3</v>
      </c>
      <c r="H996" s="310">
        <v>2160000</v>
      </c>
      <c r="I996" s="310">
        <v>2160000</v>
      </c>
      <c r="J996" s="312">
        <v>0</v>
      </c>
      <c r="K996" s="312">
        <v>2160000</v>
      </c>
      <c r="L996" s="310">
        <v>0</v>
      </c>
      <c r="M996" s="310">
        <v>0</v>
      </c>
      <c r="N996" s="310">
        <v>0</v>
      </c>
      <c r="O996" s="310">
        <v>0</v>
      </c>
      <c r="P996" s="191">
        <f>SUM(Cartera[[#This Row],[1_a_8]:[&gt;30]])</f>
        <v>2160000</v>
      </c>
      <c r="Q996" s="191">
        <f>+Cartera[[#This Row],[9_a_15]]+Cartera[[#This Row],[16_a_22]]+Cartera[[#This Row],[23_a_30]]</f>
        <v>0</v>
      </c>
      <c r="R996" s="191">
        <f>IF(Cartera[[#This Row],[Dias]]&gt;8,Cartera[[#This Row],[Total vencido]],0)</f>
        <v>0</v>
      </c>
      <c r="S996" s="191">
        <f>IF(Cartera[[#This Row],[Mas de 9]]&gt;0,Cartera[[#This Row],[Dias]],0)</f>
        <v>0</v>
      </c>
      <c r="T996" s="191">
        <f>IF(Cartera[[#This Row],[Dias]]&gt;99,Cartera[[#This Row],[Total vencido]],0)</f>
        <v>0</v>
      </c>
      <c r="U996" s="191">
        <f>IF(Cartera[[#This Row],[Mas de 100]]&gt;0,Cartera[[#This Row],[Dias]],0)</f>
        <v>0</v>
      </c>
      <c r="V996" s="19">
        <f>Cartera[[#This Row],[Vencimiento]]-Cartera[[#This Row],[Emision]]</f>
        <v>29.998749999998836</v>
      </c>
      <c r="W99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6" s="204" t="str">
        <f>_xlfn.XLOOKUP(Cartera[[#This Row],[Nombre tercero]],Vendedor[Nombre],Vendedor[Vendedor],"",0,-1)</f>
        <v>WILLIAM DARIO PADILLA</v>
      </c>
      <c r="Y996" s="204"/>
    </row>
    <row r="997" spans="1:25" ht="21" customHeight="1">
      <c r="A997" s="12" t="str">
        <f t="shared" si="46"/>
        <v>ROBINFOOD COLOMBIA SAS</v>
      </c>
      <c r="B997" s="308" t="s">
        <v>1210</v>
      </c>
      <c r="C997" s="309">
        <v>23269</v>
      </c>
      <c r="D997" s="310">
        <v>8</v>
      </c>
      <c r="E997" s="311">
        <v>46007.136689814812</v>
      </c>
      <c r="F997" s="311">
        <v>46037.136689814812</v>
      </c>
      <c r="G997" s="312">
        <v>-1</v>
      </c>
      <c r="H997" s="310">
        <v>6210000</v>
      </c>
      <c r="I997" s="310">
        <v>4653000</v>
      </c>
      <c r="J997" s="312">
        <v>4653000</v>
      </c>
      <c r="K997" s="312">
        <v>0</v>
      </c>
      <c r="L997" s="310">
        <v>0</v>
      </c>
      <c r="M997" s="310">
        <v>0</v>
      </c>
      <c r="N997" s="310">
        <v>0</v>
      </c>
      <c r="O997" s="310">
        <v>0</v>
      </c>
      <c r="P997" s="191">
        <f>SUM(Cartera[[#This Row],[1_a_8]:[&gt;30]])</f>
        <v>0</v>
      </c>
      <c r="Q997" s="191">
        <f>+Cartera[[#This Row],[9_a_15]]+Cartera[[#This Row],[16_a_22]]+Cartera[[#This Row],[23_a_30]]</f>
        <v>0</v>
      </c>
      <c r="R997" s="191">
        <f>IF(Cartera[[#This Row],[Dias]]&gt;8,Cartera[[#This Row],[Total vencido]],0)</f>
        <v>0</v>
      </c>
      <c r="S997" s="191">
        <f>IF(Cartera[[#This Row],[Mas de 9]]&gt;0,Cartera[[#This Row],[Dias]],0)</f>
        <v>0</v>
      </c>
      <c r="T997" s="191">
        <f>IF(Cartera[[#This Row],[Dias]]&gt;99,Cartera[[#This Row],[Total vencido]],0)</f>
        <v>0</v>
      </c>
      <c r="U997" s="191">
        <f>IF(Cartera[[#This Row],[Mas de 100]]&gt;0,Cartera[[#This Row],[Dias]],0)</f>
        <v>0</v>
      </c>
      <c r="V997" s="19">
        <f>Cartera[[#This Row],[Vencimiento]]-Cartera[[#This Row],[Emision]]</f>
        <v>30</v>
      </c>
      <c r="W99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7" s="204" t="str">
        <f>_xlfn.XLOOKUP(Cartera[[#This Row],[Nombre tercero]],Vendedor[Nombre],Vendedor[Vendedor],"",0,-1)</f>
        <v>WILLIAM DARIO PADILLA</v>
      </c>
      <c r="Y997" s="204"/>
    </row>
    <row r="998" spans="1:25" ht="21" customHeight="1">
      <c r="A998" s="12" t="str">
        <f t="shared" si="46"/>
        <v>ROBINFOOD COLOMBIA SAS</v>
      </c>
      <c r="B998" s="308" t="s">
        <v>1210</v>
      </c>
      <c r="C998" s="309">
        <v>23325</v>
      </c>
      <c r="D998" s="310">
        <v>8</v>
      </c>
      <c r="E998" s="311">
        <v>46008.381886574076</v>
      </c>
      <c r="F998" s="311">
        <v>46038.381620370368</v>
      </c>
      <c r="G998" s="312">
        <v>-2</v>
      </c>
      <c r="H998" s="310">
        <v>2565000</v>
      </c>
      <c r="I998" s="310">
        <v>2565000</v>
      </c>
      <c r="J998" s="312">
        <v>2565000</v>
      </c>
      <c r="K998" s="312">
        <v>0</v>
      </c>
      <c r="L998" s="310">
        <v>0</v>
      </c>
      <c r="M998" s="310">
        <v>0</v>
      </c>
      <c r="N998" s="310">
        <v>0</v>
      </c>
      <c r="O998" s="310">
        <v>0</v>
      </c>
      <c r="P998" s="191">
        <f>SUM(Cartera[[#This Row],[1_a_8]:[&gt;30]])</f>
        <v>0</v>
      </c>
      <c r="Q998" s="191">
        <f>+Cartera[[#This Row],[9_a_15]]+Cartera[[#This Row],[16_a_22]]+Cartera[[#This Row],[23_a_30]]</f>
        <v>0</v>
      </c>
      <c r="R998" s="191">
        <f>IF(Cartera[[#This Row],[Dias]]&gt;8,Cartera[[#This Row],[Total vencido]],0)</f>
        <v>0</v>
      </c>
      <c r="S998" s="191">
        <f>IF(Cartera[[#This Row],[Mas de 9]]&gt;0,Cartera[[#This Row],[Dias]],0)</f>
        <v>0</v>
      </c>
      <c r="T998" s="191">
        <f>IF(Cartera[[#This Row],[Dias]]&gt;99,Cartera[[#This Row],[Total vencido]],0)</f>
        <v>0</v>
      </c>
      <c r="U998" s="191">
        <f>IF(Cartera[[#This Row],[Mas de 100]]&gt;0,Cartera[[#This Row],[Dias]],0)</f>
        <v>0</v>
      </c>
      <c r="V998" s="19">
        <f>Cartera[[#This Row],[Vencimiento]]-Cartera[[#This Row],[Emision]]</f>
        <v>29.999733796292276</v>
      </c>
      <c r="W99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8" s="204" t="str">
        <f>_xlfn.XLOOKUP(Cartera[[#This Row],[Nombre tercero]],Vendedor[Nombre],Vendedor[Vendedor],"",0,-1)</f>
        <v>WILLIAM DARIO PADILLA</v>
      </c>
      <c r="Y998" s="204"/>
    </row>
    <row r="999" spans="1:25" ht="21" customHeight="1">
      <c r="A999" s="12" t="str">
        <f t="shared" si="46"/>
        <v>ROBINFOOD COLOMBIA SAS</v>
      </c>
      <c r="B999" s="308" t="s">
        <v>1210</v>
      </c>
      <c r="C999" s="309">
        <v>23403</v>
      </c>
      <c r="D999" s="310">
        <v>8</v>
      </c>
      <c r="E999" s="311">
        <v>46010.371458333335</v>
      </c>
      <c r="F999" s="311">
        <v>46040.371157407404</v>
      </c>
      <c r="G999" s="312">
        <v>-4</v>
      </c>
      <c r="H999" s="310">
        <v>2070000</v>
      </c>
      <c r="I999" s="310">
        <v>2070000</v>
      </c>
      <c r="J999" s="312">
        <v>2070000</v>
      </c>
      <c r="K999" s="312">
        <v>0</v>
      </c>
      <c r="L999" s="310">
        <v>0</v>
      </c>
      <c r="M999" s="310">
        <v>0</v>
      </c>
      <c r="N999" s="310">
        <v>0</v>
      </c>
      <c r="O999" s="310">
        <v>0</v>
      </c>
      <c r="P999" s="191">
        <f>SUM(Cartera[[#This Row],[1_a_8]:[&gt;30]])</f>
        <v>0</v>
      </c>
      <c r="Q999" s="191">
        <f>+Cartera[[#This Row],[9_a_15]]+Cartera[[#This Row],[16_a_22]]+Cartera[[#This Row],[23_a_30]]</f>
        <v>0</v>
      </c>
      <c r="R999" s="191">
        <f>IF(Cartera[[#This Row],[Dias]]&gt;8,Cartera[[#This Row],[Total vencido]],0)</f>
        <v>0</v>
      </c>
      <c r="S999" s="191">
        <f>IF(Cartera[[#This Row],[Mas de 9]]&gt;0,Cartera[[#This Row],[Dias]],0)</f>
        <v>0</v>
      </c>
      <c r="T999" s="191">
        <f>IF(Cartera[[#This Row],[Dias]]&gt;99,Cartera[[#This Row],[Total vencido]],0)</f>
        <v>0</v>
      </c>
      <c r="U999" s="191">
        <f>IF(Cartera[[#This Row],[Mas de 100]]&gt;0,Cartera[[#This Row],[Dias]],0)</f>
        <v>0</v>
      </c>
      <c r="V999" s="19">
        <f>Cartera[[#This Row],[Vencimiento]]-Cartera[[#This Row],[Emision]]</f>
        <v>29.999699074069213</v>
      </c>
      <c r="W99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9" s="204" t="str">
        <f>_xlfn.XLOOKUP(Cartera[[#This Row],[Nombre tercero]],Vendedor[Nombre],Vendedor[Vendedor],"",0,-1)</f>
        <v>WILLIAM DARIO PADILLA</v>
      </c>
      <c r="Y999" s="204"/>
    </row>
    <row r="1000" spans="1:25" ht="21" customHeight="1">
      <c r="A1000" s="12" t="str">
        <f t="shared" si="46"/>
        <v>ROBINFOOD COLOMBIA SAS</v>
      </c>
      <c r="B1000" s="308" t="s">
        <v>1210</v>
      </c>
      <c r="C1000" s="309">
        <v>23508</v>
      </c>
      <c r="D1000" s="310">
        <v>8</v>
      </c>
      <c r="E1000" s="311">
        <v>46013.373796296299</v>
      </c>
      <c r="F1000" s="311">
        <v>46043.373333333337</v>
      </c>
      <c r="G1000" s="312">
        <v>-7</v>
      </c>
      <c r="H1000" s="310">
        <v>3217500</v>
      </c>
      <c r="I1000" s="310">
        <v>3217500</v>
      </c>
      <c r="J1000" s="312">
        <v>3217500</v>
      </c>
      <c r="K1000" s="312">
        <v>0</v>
      </c>
      <c r="L1000" s="310">
        <v>0</v>
      </c>
      <c r="M1000" s="310">
        <v>0</v>
      </c>
      <c r="N1000" s="310">
        <v>0</v>
      </c>
      <c r="O1000" s="310">
        <v>0</v>
      </c>
      <c r="P1000" s="191">
        <f>SUM(Cartera[[#This Row],[1_a_8]:[&gt;30]])</f>
        <v>0</v>
      </c>
      <c r="Q1000" s="191">
        <f>+Cartera[[#This Row],[9_a_15]]+Cartera[[#This Row],[16_a_22]]+Cartera[[#This Row],[23_a_30]]</f>
        <v>0</v>
      </c>
      <c r="R1000" s="191">
        <f>IF(Cartera[[#This Row],[Dias]]&gt;8,Cartera[[#This Row],[Total vencido]],0)</f>
        <v>0</v>
      </c>
      <c r="S1000" s="191">
        <f>IF(Cartera[[#This Row],[Mas de 9]]&gt;0,Cartera[[#This Row],[Dias]],0)</f>
        <v>0</v>
      </c>
      <c r="T1000" s="191">
        <f>IF(Cartera[[#This Row],[Dias]]&gt;99,Cartera[[#This Row],[Total vencido]],0)</f>
        <v>0</v>
      </c>
      <c r="U1000" s="191">
        <f>IF(Cartera[[#This Row],[Mas de 100]]&gt;0,Cartera[[#This Row],[Dias]],0)</f>
        <v>0</v>
      </c>
      <c r="V1000" s="19">
        <f>Cartera[[#This Row],[Vencimiento]]-Cartera[[#This Row],[Emision]]</f>
        <v>29.999537037037953</v>
      </c>
      <c r="W100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0" s="204" t="str">
        <f>_xlfn.XLOOKUP(Cartera[[#This Row],[Nombre tercero]],Vendedor[Nombre],Vendedor[Vendedor],"",0,-1)</f>
        <v>WILLIAM DARIO PADILLA</v>
      </c>
      <c r="Y1000" s="204"/>
    </row>
    <row r="1001" spans="1:25" ht="21" customHeight="1">
      <c r="A1001" s="12" t="str">
        <f t="shared" si="46"/>
        <v>ROBINFOOD COLOMBIA SAS</v>
      </c>
      <c r="B1001" s="308" t="s">
        <v>1208</v>
      </c>
      <c r="C1001" s="309">
        <v>18886</v>
      </c>
      <c r="D1001" s="310">
        <v>8</v>
      </c>
      <c r="E1001" s="311">
        <v>46015.4919212963</v>
      </c>
      <c r="F1001" s="311">
        <v>46045.491851851853</v>
      </c>
      <c r="G1001" s="312">
        <v>-9</v>
      </c>
      <c r="H1001" s="310">
        <v>1656600</v>
      </c>
      <c r="I1001" s="310">
        <v>1656600</v>
      </c>
      <c r="J1001" s="312">
        <v>1656600</v>
      </c>
      <c r="K1001" s="312">
        <v>0</v>
      </c>
      <c r="L1001" s="310">
        <v>0</v>
      </c>
      <c r="M1001" s="310">
        <v>0</v>
      </c>
      <c r="N1001" s="310">
        <v>0</v>
      </c>
      <c r="O1001" s="310">
        <v>0</v>
      </c>
      <c r="P1001" s="191">
        <f>SUM(Cartera[[#This Row],[1_a_8]:[&gt;30]])</f>
        <v>0</v>
      </c>
      <c r="Q1001" s="191">
        <f>+Cartera[[#This Row],[9_a_15]]+Cartera[[#This Row],[16_a_22]]+Cartera[[#This Row],[23_a_30]]</f>
        <v>0</v>
      </c>
      <c r="R1001" s="191">
        <f>IF(Cartera[[#This Row],[Dias]]&gt;8,Cartera[[#This Row],[Total vencido]],0)</f>
        <v>0</v>
      </c>
      <c r="S1001" s="191">
        <f>IF(Cartera[[#This Row],[Mas de 9]]&gt;0,Cartera[[#This Row],[Dias]],0)</f>
        <v>0</v>
      </c>
      <c r="T1001" s="191">
        <f>IF(Cartera[[#This Row],[Dias]]&gt;99,Cartera[[#This Row],[Total vencido]],0)</f>
        <v>0</v>
      </c>
      <c r="U1001" s="191">
        <f>IF(Cartera[[#This Row],[Mas de 100]]&gt;0,Cartera[[#This Row],[Dias]],0)</f>
        <v>0</v>
      </c>
      <c r="V1001" s="19">
        <f>Cartera[[#This Row],[Vencimiento]]-Cartera[[#This Row],[Emision]]</f>
        <v>29.999930555553874</v>
      </c>
      <c r="W100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1" s="204" t="str">
        <f>_xlfn.XLOOKUP(Cartera[[#This Row],[Nombre tercero]],Vendedor[Nombre],Vendedor[Vendedor],"",0,-1)</f>
        <v>WILLIAM DARIO PADILLA</v>
      </c>
      <c r="Y1001" s="204"/>
    </row>
    <row r="1002" spans="1:25" ht="21" customHeight="1">
      <c r="A1002" s="12" t="str">
        <f t="shared" si="46"/>
        <v>ROBINFOOD COLOMBIA SAS</v>
      </c>
      <c r="B1002" s="308" t="s">
        <v>1210</v>
      </c>
      <c r="C1002" s="309">
        <v>23636</v>
      </c>
      <c r="D1002" s="310">
        <v>8</v>
      </c>
      <c r="E1002" s="311">
        <v>46017.379074074073</v>
      </c>
      <c r="F1002" s="311">
        <v>46047.378981481481</v>
      </c>
      <c r="G1002" s="312">
        <v>-11</v>
      </c>
      <c r="H1002" s="310">
        <v>3037500</v>
      </c>
      <c r="I1002" s="310">
        <v>3037500</v>
      </c>
      <c r="J1002" s="312">
        <v>3037500</v>
      </c>
      <c r="K1002" s="312">
        <v>0</v>
      </c>
      <c r="L1002" s="310">
        <v>0</v>
      </c>
      <c r="M1002" s="310">
        <v>0</v>
      </c>
      <c r="N1002" s="310">
        <v>0</v>
      </c>
      <c r="O1002" s="310">
        <v>0</v>
      </c>
      <c r="P1002" s="191">
        <f>SUM(Cartera[[#This Row],[1_a_8]:[&gt;30]])</f>
        <v>0</v>
      </c>
      <c r="Q1002" s="191">
        <f>+Cartera[[#This Row],[9_a_15]]+Cartera[[#This Row],[16_a_22]]+Cartera[[#This Row],[23_a_30]]</f>
        <v>0</v>
      </c>
      <c r="R1002" s="191">
        <f>IF(Cartera[[#This Row],[Dias]]&gt;8,Cartera[[#This Row],[Total vencido]],0)</f>
        <v>0</v>
      </c>
      <c r="S1002" s="191">
        <f>IF(Cartera[[#This Row],[Mas de 9]]&gt;0,Cartera[[#This Row],[Dias]],0)</f>
        <v>0</v>
      </c>
      <c r="T1002" s="191">
        <f>IF(Cartera[[#This Row],[Dias]]&gt;99,Cartera[[#This Row],[Total vencido]],0)</f>
        <v>0</v>
      </c>
      <c r="U1002" s="191">
        <f>IF(Cartera[[#This Row],[Mas de 100]]&gt;0,Cartera[[#This Row],[Dias]],0)</f>
        <v>0</v>
      </c>
      <c r="V1002" s="19">
        <f>Cartera[[#This Row],[Vencimiento]]-Cartera[[#This Row],[Emision]]</f>
        <v>29.999907407407591</v>
      </c>
      <c r="W100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2" s="204" t="str">
        <f>_xlfn.XLOOKUP(Cartera[[#This Row],[Nombre tercero]],Vendedor[Nombre],Vendedor[Vendedor],"",0,-1)</f>
        <v>WILLIAM DARIO PADILLA</v>
      </c>
      <c r="Y1002" s="204"/>
    </row>
    <row r="1003" spans="1:25" ht="21" customHeight="1">
      <c r="A1003" s="12" t="str">
        <f t="shared" si="46"/>
        <v>ROBINFOOD COLOMBIA SAS</v>
      </c>
      <c r="B1003" s="308" t="s">
        <v>1210</v>
      </c>
      <c r="C1003" s="309">
        <v>23710</v>
      </c>
      <c r="D1003" s="310">
        <v>8</v>
      </c>
      <c r="E1003" s="311">
        <v>46020.287581018521</v>
      </c>
      <c r="F1003" s="311">
        <v>46050.287407407406</v>
      </c>
      <c r="G1003" s="312">
        <v>-14</v>
      </c>
      <c r="H1003" s="310">
        <v>1800000</v>
      </c>
      <c r="I1003" s="310">
        <v>1800000</v>
      </c>
      <c r="J1003" s="312">
        <v>1800000</v>
      </c>
      <c r="K1003" s="312">
        <v>0</v>
      </c>
      <c r="L1003" s="310">
        <v>0</v>
      </c>
      <c r="M1003" s="310">
        <v>0</v>
      </c>
      <c r="N1003" s="310">
        <v>0</v>
      </c>
      <c r="O1003" s="310">
        <v>0</v>
      </c>
      <c r="P1003" s="191">
        <f>SUM(Cartera[[#This Row],[1_a_8]:[&gt;30]])</f>
        <v>0</v>
      </c>
      <c r="Q1003" s="191">
        <f>+Cartera[[#This Row],[9_a_15]]+Cartera[[#This Row],[16_a_22]]+Cartera[[#This Row],[23_a_30]]</f>
        <v>0</v>
      </c>
      <c r="R1003" s="191">
        <f>IF(Cartera[[#This Row],[Dias]]&gt;8,Cartera[[#This Row],[Total vencido]],0)</f>
        <v>0</v>
      </c>
      <c r="S1003" s="191">
        <f>IF(Cartera[[#This Row],[Mas de 9]]&gt;0,Cartera[[#This Row],[Dias]],0)</f>
        <v>0</v>
      </c>
      <c r="T1003" s="191">
        <f>IF(Cartera[[#This Row],[Dias]]&gt;99,Cartera[[#This Row],[Total vencido]],0)</f>
        <v>0</v>
      </c>
      <c r="U1003" s="191">
        <f>IF(Cartera[[#This Row],[Mas de 100]]&gt;0,Cartera[[#This Row],[Dias]],0)</f>
        <v>0</v>
      </c>
      <c r="V1003" s="19">
        <f>Cartera[[#This Row],[Vencimiento]]-Cartera[[#This Row],[Emision]]</f>
        <v>29.999826388884685</v>
      </c>
      <c r="W100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3" s="204" t="str">
        <f>_xlfn.XLOOKUP(Cartera[[#This Row],[Nombre tercero]],Vendedor[Nombre],Vendedor[Vendedor],"",0,-1)</f>
        <v>WILLIAM DARIO PADILLA</v>
      </c>
      <c r="Y1003" s="204"/>
    </row>
    <row r="1004" spans="1:25" ht="21" customHeight="1">
      <c r="A1004" s="221" t="s">
        <v>69</v>
      </c>
      <c r="B1004" s="308" t="s">
        <v>1208</v>
      </c>
      <c r="C1004" s="309">
        <v>10762</v>
      </c>
      <c r="D1004" s="310">
        <v>4</v>
      </c>
      <c r="E1004" s="311">
        <v>45721.349803240744</v>
      </c>
      <c r="F1004" s="311">
        <v>45722.349803240744</v>
      </c>
      <c r="G1004" s="312">
        <v>314</v>
      </c>
      <c r="H1004" s="310">
        <v>2593640</v>
      </c>
      <c r="I1004" s="310">
        <v>2593640</v>
      </c>
      <c r="J1004" s="312">
        <v>0</v>
      </c>
      <c r="K1004" s="312">
        <v>0</v>
      </c>
      <c r="L1004" s="310">
        <v>0</v>
      </c>
      <c r="M1004" s="310">
        <v>0</v>
      </c>
      <c r="N1004" s="310">
        <v>0</v>
      </c>
      <c r="O1004" s="310">
        <v>2593640</v>
      </c>
      <c r="P1004" s="191">
        <f>SUM(Cartera[[#This Row],[1_a_8]:[&gt;30]])</f>
        <v>2593640</v>
      </c>
      <c r="Q1004" s="191">
        <f>+Cartera[[#This Row],[9_a_15]]+Cartera[[#This Row],[16_a_22]]+Cartera[[#This Row],[23_a_30]]</f>
        <v>0</v>
      </c>
      <c r="R1004" s="191">
        <f>IF(Cartera[[#This Row],[Dias]]&gt;8,Cartera[[#This Row],[Total vencido]],0)</f>
        <v>2593640</v>
      </c>
      <c r="S1004" s="191">
        <f>IF(Cartera[[#This Row],[Mas de 9]]&gt;0,Cartera[[#This Row],[Dias]],0)</f>
        <v>314</v>
      </c>
      <c r="T1004" s="191">
        <f>IF(Cartera[[#This Row],[Dias]]&gt;99,Cartera[[#This Row],[Total vencido]],0)</f>
        <v>2593640</v>
      </c>
      <c r="U1004" s="191">
        <f>IF(Cartera[[#This Row],[Mas de 100]]&gt;0,Cartera[[#This Row],[Dias]],0)</f>
        <v>314</v>
      </c>
      <c r="V1004" s="19">
        <f>Cartera[[#This Row],[Vencimiento]]-Cartera[[#This Row],[Emision]]</f>
        <v>1</v>
      </c>
      <c r="W100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4" s="204" t="str">
        <f>_xlfn.XLOOKUP(Cartera[[#This Row],[Nombre tercero]],Vendedor[Nombre],Vendedor[Vendedor],"",0,-1)</f>
        <v>ANGELA SILVESTRE</v>
      </c>
      <c r="Y1004" s="204"/>
    </row>
    <row r="1005" spans="1:25" ht="21" customHeight="1">
      <c r="A1005" s="12" t="str">
        <f>+A1004</f>
        <v>RODOLFO  DIAZ</v>
      </c>
      <c r="B1005" s="308" t="s">
        <v>1208</v>
      </c>
      <c r="C1005" s="309">
        <v>11128</v>
      </c>
      <c r="D1005" s="310">
        <v>4</v>
      </c>
      <c r="E1005" s="311">
        <v>45735.409247685187</v>
      </c>
      <c r="F1005" s="311">
        <v>45736.409247685187</v>
      </c>
      <c r="G1005" s="312">
        <v>300</v>
      </c>
      <c r="H1005" s="310">
        <v>2414280</v>
      </c>
      <c r="I1005" s="310">
        <v>2400828</v>
      </c>
      <c r="J1005" s="312">
        <v>0</v>
      </c>
      <c r="K1005" s="312">
        <v>0</v>
      </c>
      <c r="L1005" s="310">
        <v>0</v>
      </c>
      <c r="M1005" s="310">
        <v>0</v>
      </c>
      <c r="N1005" s="310">
        <v>0</v>
      </c>
      <c r="O1005" s="310">
        <v>2400828</v>
      </c>
      <c r="P1005" s="191">
        <f>SUM(Cartera[[#This Row],[1_a_8]:[&gt;30]])</f>
        <v>2400828</v>
      </c>
      <c r="Q1005" s="191">
        <f>+Cartera[[#This Row],[9_a_15]]+Cartera[[#This Row],[16_a_22]]+Cartera[[#This Row],[23_a_30]]</f>
        <v>0</v>
      </c>
      <c r="R1005" s="191">
        <f>IF(Cartera[[#This Row],[Dias]]&gt;8,Cartera[[#This Row],[Total vencido]],0)</f>
        <v>2400828</v>
      </c>
      <c r="S1005" s="191">
        <f>IF(Cartera[[#This Row],[Mas de 9]]&gt;0,Cartera[[#This Row],[Dias]],0)</f>
        <v>300</v>
      </c>
      <c r="T1005" s="191">
        <f>IF(Cartera[[#This Row],[Dias]]&gt;99,Cartera[[#This Row],[Total vencido]],0)</f>
        <v>2400828</v>
      </c>
      <c r="U1005" s="191">
        <f>IF(Cartera[[#This Row],[Mas de 100]]&gt;0,Cartera[[#This Row],[Dias]],0)</f>
        <v>300</v>
      </c>
      <c r="V1005" s="19">
        <f>Cartera[[#This Row],[Vencimiento]]-Cartera[[#This Row],[Emision]]</f>
        <v>1</v>
      </c>
      <c r="W100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5" s="204" t="str">
        <f>_xlfn.XLOOKUP(Cartera[[#This Row],[Nombre tercero]],Vendedor[Nombre],Vendedor[Vendedor],"",0,-1)</f>
        <v>ANGELA SILVESTRE</v>
      </c>
      <c r="Y1005" s="204"/>
    </row>
    <row r="1006" spans="1:25" ht="21" customHeight="1">
      <c r="A1006" s="12" t="str">
        <f>+A1005</f>
        <v>RODOLFO  DIAZ</v>
      </c>
      <c r="B1006" s="308" t="s">
        <v>1208</v>
      </c>
      <c r="C1006" s="309">
        <v>11151</v>
      </c>
      <c r="D1006" s="310">
        <v>4</v>
      </c>
      <c r="E1006" s="311">
        <v>45736.345914351848</v>
      </c>
      <c r="F1006" s="311">
        <v>45737.345914351848</v>
      </c>
      <c r="G1006" s="312">
        <v>299</v>
      </c>
      <c r="H1006" s="310">
        <v>574660</v>
      </c>
      <c r="I1006" s="310">
        <v>574660</v>
      </c>
      <c r="J1006" s="312">
        <v>0</v>
      </c>
      <c r="K1006" s="312">
        <v>0</v>
      </c>
      <c r="L1006" s="310">
        <v>0</v>
      </c>
      <c r="M1006" s="310">
        <v>0</v>
      </c>
      <c r="N1006" s="310">
        <v>0</v>
      </c>
      <c r="O1006" s="310">
        <v>574660</v>
      </c>
      <c r="P1006" s="191">
        <f>SUM(Cartera[[#This Row],[1_a_8]:[&gt;30]])</f>
        <v>574660</v>
      </c>
      <c r="Q1006" s="191">
        <f>+Cartera[[#This Row],[9_a_15]]+Cartera[[#This Row],[16_a_22]]+Cartera[[#This Row],[23_a_30]]</f>
        <v>0</v>
      </c>
      <c r="R1006" s="191">
        <f>IF(Cartera[[#This Row],[Dias]]&gt;8,Cartera[[#This Row],[Total vencido]],0)</f>
        <v>574660</v>
      </c>
      <c r="S1006" s="191">
        <f>IF(Cartera[[#This Row],[Mas de 9]]&gt;0,Cartera[[#This Row],[Dias]],0)</f>
        <v>299</v>
      </c>
      <c r="T1006" s="191">
        <f>IF(Cartera[[#This Row],[Dias]]&gt;99,Cartera[[#This Row],[Total vencido]],0)</f>
        <v>574660</v>
      </c>
      <c r="U1006" s="191">
        <f>IF(Cartera[[#This Row],[Mas de 100]]&gt;0,Cartera[[#This Row],[Dias]],0)</f>
        <v>299</v>
      </c>
      <c r="V1006" s="19">
        <f>Cartera[[#This Row],[Vencimiento]]-Cartera[[#This Row],[Emision]]</f>
        <v>1</v>
      </c>
      <c r="W100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6" s="204" t="str">
        <f>_xlfn.XLOOKUP(Cartera[[#This Row],[Nombre tercero]],Vendedor[Nombre],Vendedor[Vendedor],"",0,-1)</f>
        <v>ANGELA SILVESTRE</v>
      </c>
      <c r="Y1006" s="204"/>
    </row>
    <row r="1007" spans="1:25" ht="21" customHeight="1">
      <c r="A1007" s="12" t="str">
        <f>+A1006</f>
        <v>RODOLFO  DIAZ</v>
      </c>
      <c r="B1007" s="308" t="s">
        <v>1208</v>
      </c>
      <c r="C1007" s="309">
        <v>11324</v>
      </c>
      <c r="D1007" s="310">
        <v>4</v>
      </c>
      <c r="E1007" s="311">
        <v>45744.34302083333</v>
      </c>
      <c r="F1007" s="311">
        <v>45745.34302083333</v>
      </c>
      <c r="G1007" s="312">
        <v>291</v>
      </c>
      <c r="H1007" s="310">
        <v>2417820</v>
      </c>
      <c r="I1007" s="310">
        <v>1276800</v>
      </c>
      <c r="J1007" s="312">
        <v>0</v>
      </c>
      <c r="K1007" s="312">
        <v>0</v>
      </c>
      <c r="L1007" s="310">
        <v>0</v>
      </c>
      <c r="M1007" s="310">
        <v>0</v>
      </c>
      <c r="N1007" s="310">
        <v>0</v>
      </c>
      <c r="O1007" s="310">
        <v>1276800</v>
      </c>
      <c r="P1007" s="191">
        <f>SUM(Cartera[[#This Row],[1_a_8]:[&gt;30]])</f>
        <v>1276800</v>
      </c>
      <c r="Q1007" s="191">
        <f>+Cartera[[#This Row],[9_a_15]]+Cartera[[#This Row],[16_a_22]]+Cartera[[#This Row],[23_a_30]]</f>
        <v>0</v>
      </c>
      <c r="R1007" s="191">
        <f>IF(Cartera[[#This Row],[Dias]]&gt;8,Cartera[[#This Row],[Total vencido]],0)</f>
        <v>1276800</v>
      </c>
      <c r="S1007" s="191">
        <f>IF(Cartera[[#This Row],[Mas de 9]]&gt;0,Cartera[[#This Row],[Dias]],0)</f>
        <v>291</v>
      </c>
      <c r="T1007" s="191">
        <f>IF(Cartera[[#This Row],[Dias]]&gt;99,Cartera[[#This Row],[Total vencido]],0)</f>
        <v>1276800</v>
      </c>
      <c r="U1007" s="191">
        <f>IF(Cartera[[#This Row],[Mas de 100]]&gt;0,Cartera[[#This Row],[Dias]],0)</f>
        <v>291</v>
      </c>
      <c r="V1007" s="19">
        <f>Cartera[[#This Row],[Vencimiento]]-Cartera[[#This Row],[Emision]]</f>
        <v>1</v>
      </c>
      <c r="W100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7" s="204" t="str">
        <f>_xlfn.XLOOKUP(Cartera[[#This Row],[Nombre tercero]],Vendedor[Nombre],Vendedor[Vendedor],"",0,-1)</f>
        <v>ANGELA SILVESTRE</v>
      </c>
      <c r="Y1007" s="204"/>
    </row>
    <row r="1008" spans="1:25" ht="21" customHeight="1">
      <c r="A1008" s="12" t="str">
        <f>+A1007</f>
        <v>RODOLFO  DIAZ</v>
      </c>
      <c r="B1008" s="308" t="s">
        <v>1208</v>
      </c>
      <c r="C1008" s="309">
        <v>18635</v>
      </c>
      <c r="D1008" s="310">
        <v>4</v>
      </c>
      <c r="E1008" s="311">
        <v>46009.300636574073</v>
      </c>
      <c r="F1008" s="311">
        <v>46010.300428240742</v>
      </c>
      <c r="G1008" s="312">
        <v>26</v>
      </c>
      <c r="H1008" s="310">
        <v>1713080</v>
      </c>
      <c r="I1008" s="310">
        <v>1073500</v>
      </c>
      <c r="J1008" s="312">
        <v>0</v>
      </c>
      <c r="K1008" s="312">
        <v>0</v>
      </c>
      <c r="L1008" s="310">
        <v>0</v>
      </c>
      <c r="M1008" s="310">
        <v>0</v>
      </c>
      <c r="N1008" s="310">
        <v>1073500</v>
      </c>
      <c r="O1008" s="310">
        <v>0</v>
      </c>
      <c r="P1008" s="191">
        <f>SUM(Cartera[[#This Row],[1_a_8]:[&gt;30]])</f>
        <v>1073500</v>
      </c>
      <c r="Q1008" s="191">
        <f>+Cartera[[#This Row],[9_a_15]]+Cartera[[#This Row],[16_a_22]]+Cartera[[#This Row],[23_a_30]]</f>
        <v>1073500</v>
      </c>
      <c r="R1008" s="191">
        <f>IF(Cartera[[#This Row],[Dias]]&gt;8,Cartera[[#This Row],[Total vencido]],0)</f>
        <v>1073500</v>
      </c>
      <c r="S1008" s="191">
        <f>IF(Cartera[[#This Row],[Mas de 9]]&gt;0,Cartera[[#This Row],[Dias]],0)</f>
        <v>26</v>
      </c>
      <c r="T1008" s="191">
        <f>IF(Cartera[[#This Row],[Dias]]&gt;99,Cartera[[#This Row],[Total vencido]],0)</f>
        <v>0</v>
      </c>
      <c r="U1008" s="191">
        <f>IF(Cartera[[#This Row],[Mas de 100]]&gt;0,Cartera[[#This Row],[Dias]],0)</f>
        <v>0</v>
      </c>
      <c r="V1008" s="19">
        <f>Cartera[[#This Row],[Vencimiento]]-Cartera[[#This Row],[Emision]]</f>
        <v>0.99979166666889796</v>
      </c>
      <c r="W100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8" s="204" t="str">
        <f>_xlfn.XLOOKUP(Cartera[[#This Row],[Nombre tercero]],Vendedor[Nombre],Vendedor[Vendedor],"",0,-1)</f>
        <v>ANGELA SILVESTRE</v>
      </c>
      <c r="Y1008" s="204"/>
    </row>
    <row r="1009" spans="1:25" ht="21" customHeight="1">
      <c r="A1009" s="221" t="s">
        <v>210</v>
      </c>
      <c r="B1009" s="308" t="s">
        <v>1210</v>
      </c>
      <c r="C1009" s="309">
        <v>23210</v>
      </c>
      <c r="D1009" s="310">
        <v>4</v>
      </c>
      <c r="E1009" s="311">
        <v>46004.283425925925</v>
      </c>
      <c r="F1009" s="311">
        <v>46024.283148148148</v>
      </c>
      <c r="G1009" s="312">
        <v>12</v>
      </c>
      <c r="H1009" s="310">
        <v>3930600</v>
      </c>
      <c r="I1009" s="310">
        <v>3930600</v>
      </c>
      <c r="J1009" s="312">
        <v>0</v>
      </c>
      <c r="K1009" s="312">
        <v>0</v>
      </c>
      <c r="L1009" s="310">
        <v>3930600</v>
      </c>
      <c r="M1009" s="310">
        <v>0</v>
      </c>
      <c r="N1009" s="310">
        <v>0</v>
      </c>
      <c r="O1009" s="310">
        <v>0</v>
      </c>
      <c r="P1009" s="191">
        <f>SUM(Cartera[[#This Row],[1_a_8]:[&gt;30]])</f>
        <v>3930600</v>
      </c>
      <c r="Q1009" s="191">
        <f>+Cartera[[#This Row],[9_a_15]]+Cartera[[#This Row],[16_a_22]]+Cartera[[#This Row],[23_a_30]]</f>
        <v>3930600</v>
      </c>
      <c r="R1009" s="191">
        <f>IF(Cartera[[#This Row],[Dias]]&gt;8,Cartera[[#This Row],[Total vencido]],0)</f>
        <v>3930600</v>
      </c>
      <c r="S1009" s="191">
        <f>IF(Cartera[[#This Row],[Mas de 9]]&gt;0,Cartera[[#This Row],[Dias]],0)</f>
        <v>12</v>
      </c>
      <c r="T1009" s="191">
        <f>IF(Cartera[[#This Row],[Dias]]&gt;99,Cartera[[#This Row],[Total vencido]],0)</f>
        <v>0</v>
      </c>
      <c r="U1009" s="191">
        <f>IF(Cartera[[#This Row],[Mas de 100]]&gt;0,Cartera[[#This Row],[Dias]],0)</f>
        <v>0</v>
      </c>
      <c r="V1009" s="19">
        <f>Cartera[[#This Row],[Vencimiento]]-Cartera[[#This Row],[Emision]]</f>
        <v>19.999722222222772</v>
      </c>
      <c r="W100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9" s="204" t="str">
        <f>_xlfn.XLOOKUP(Cartera[[#This Row],[Nombre tercero]],Vendedor[Nombre],Vendedor[Vendedor],"",0,-1)</f>
        <v>JORGE PARDO</v>
      </c>
      <c r="Y1009" s="204"/>
    </row>
    <row r="1010" spans="1:25" ht="21" customHeight="1">
      <c r="A1010" s="12" t="str">
        <f t="shared" ref="A1010:A1015" si="47">+A1009</f>
        <v>SAGRADO BGTA SAS</v>
      </c>
      <c r="B1010" s="308" t="s">
        <v>1210</v>
      </c>
      <c r="C1010" s="309">
        <v>23211</v>
      </c>
      <c r="D1010" s="310">
        <v>4</v>
      </c>
      <c r="E1010" s="311">
        <v>46004.284259259257</v>
      </c>
      <c r="F1010" s="311">
        <v>46024.284259259257</v>
      </c>
      <c r="G1010" s="312">
        <v>12</v>
      </c>
      <c r="H1010" s="310">
        <v>588000</v>
      </c>
      <c r="I1010" s="310">
        <v>588000</v>
      </c>
      <c r="J1010" s="312">
        <v>0</v>
      </c>
      <c r="K1010" s="312">
        <v>0</v>
      </c>
      <c r="L1010" s="310">
        <v>588000</v>
      </c>
      <c r="M1010" s="310">
        <v>0</v>
      </c>
      <c r="N1010" s="310">
        <v>0</v>
      </c>
      <c r="O1010" s="310">
        <v>0</v>
      </c>
      <c r="P1010" s="191">
        <f>SUM(Cartera[[#This Row],[1_a_8]:[&gt;30]])</f>
        <v>588000</v>
      </c>
      <c r="Q1010" s="191">
        <f>+Cartera[[#This Row],[9_a_15]]+Cartera[[#This Row],[16_a_22]]+Cartera[[#This Row],[23_a_30]]</f>
        <v>588000</v>
      </c>
      <c r="R1010" s="191">
        <f>IF(Cartera[[#This Row],[Dias]]&gt;8,Cartera[[#This Row],[Total vencido]],0)</f>
        <v>588000</v>
      </c>
      <c r="S1010" s="191">
        <f>IF(Cartera[[#This Row],[Mas de 9]]&gt;0,Cartera[[#This Row],[Dias]],0)</f>
        <v>12</v>
      </c>
      <c r="T1010" s="191">
        <f>IF(Cartera[[#This Row],[Dias]]&gt;99,Cartera[[#This Row],[Total vencido]],0)</f>
        <v>0</v>
      </c>
      <c r="U1010" s="191">
        <f>IF(Cartera[[#This Row],[Mas de 100]]&gt;0,Cartera[[#This Row],[Dias]],0)</f>
        <v>0</v>
      </c>
      <c r="V1010" s="19">
        <f>Cartera[[#This Row],[Vencimiento]]-Cartera[[#This Row],[Emision]]</f>
        <v>20</v>
      </c>
      <c r="W101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0" s="204" t="str">
        <f>_xlfn.XLOOKUP(Cartera[[#This Row],[Nombre tercero]],Vendedor[Nombre],Vendedor[Vendedor],"",0,-1)</f>
        <v>JORGE PARDO</v>
      </c>
      <c r="Y1010" s="204"/>
    </row>
    <row r="1011" spans="1:25" ht="21" customHeight="1">
      <c r="A1011" s="12" t="str">
        <f t="shared" si="47"/>
        <v>SAGRADO BGTA SAS</v>
      </c>
      <c r="B1011" s="308" t="s">
        <v>1210</v>
      </c>
      <c r="C1011" s="309">
        <v>23301</v>
      </c>
      <c r="D1011" s="310">
        <v>4</v>
      </c>
      <c r="E1011" s="311">
        <v>46008.267488425925</v>
      </c>
      <c r="F1011" s="311">
        <v>46028.267118055555</v>
      </c>
      <c r="G1011" s="312">
        <v>8</v>
      </c>
      <c r="H1011" s="310">
        <v>4758500</v>
      </c>
      <c r="I1011" s="310">
        <v>4758500</v>
      </c>
      <c r="J1011" s="312">
        <v>0</v>
      </c>
      <c r="K1011" s="312">
        <v>4758500</v>
      </c>
      <c r="L1011" s="310">
        <v>0</v>
      </c>
      <c r="M1011" s="310">
        <v>0</v>
      </c>
      <c r="N1011" s="310">
        <v>0</v>
      </c>
      <c r="O1011" s="310">
        <v>0</v>
      </c>
      <c r="P1011" s="191">
        <f>SUM(Cartera[[#This Row],[1_a_8]:[&gt;30]])</f>
        <v>4758500</v>
      </c>
      <c r="Q1011" s="191">
        <f>+Cartera[[#This Row],[9_a_15]]+Cartera[[#This Row],[16_a_22]]+Cartera[[#This Row],[23_a_30]]</f>
        <v>0</v>
      </c>
      <c r="R1011" s="191">
        <f>IF(Cartera[[#This Row],[Dias]]&gt;8,Cartera[[#This Row],[Total vencido]],0)</f>
        <v>0</v>
      </c>
      <c r="S1011" s="191">
        <f>IF(Cartera[[#This Row],[Mas de 9]]&gt;0,Cartera[[#This Row],[Dias]],0)</f>
        <v>0</v>
      </c>
      <c r="T1011" s="191">
        <f>IF(Cartera[[#This Row],[Dias]]&gt;99,Cartera[[#This Row],[Total vencido]],0)</f>
        <v>0</v>
      </c>
      <c r="U1011" s="191">
        <f>IF(Cartera[[#This Row],[Mas de 100]]&gt;0,Cartera[[#This Row],[Dias]],0)</f>
        <v>0</v>
      </c>
      <c r="V1011" s="19">
        <f>Cartera[[#This Row],[Vencimiento]]-Cartera[[#This Row],[Emision]]</f>
        <v>19.999629629630363</v>
      </c>
      <c r="W101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1" s="204" t="str">
        <f>_xlfn.XLOOKUP(Cartera[[#This Row],[Nombre tercero]],Vendedor[Nombre],Vendedor[Vendedor],"",0,-1)</f>
        <v>JORGE PARDO</v>
      </c>
      <c r="Y1011" s="204"/>
    </row>
    <row r="1012" spans="1:25" ht="21" customHeight="1">
      <c r="A1012" s="12" t="str">
        <f t="shared" si="47"/>
        <v>SAGRADO BGTA SAS</v>
      </c>
      <c r="B1012" s="308" t="s">
        <v>1210</v>
      </c>
      <c r="C1012" s="309">
        <v>23373</v>
      </c>
      <c r="D1012" s="310">
        <v>4</v>
      </c>
      <c r="E1012" s="311">
        <v>46010.291134259256</v>
      </c>
      <c r="F1012" s="311">
        <v>46030.290752314817</v>
      </c>
      <c r="G1012" s="312">
        <v>6</v>
      </c>
      <c r="H1012" s="310">
        <v>4287900</v>
      </c>
      <c r="I1012" s="310">
        <v>4287900</v>
      </c>
      <c r="J1012" s="312">
        <v>0</v>
      </c>
      <c r="K1012" s="312">
        <v>4287900</v>
      </c>
      <c r="L1012" s="310">
        <v>0</v>
      </c>
      <c r="M1012" s="310">
        <v>0</v>
      </c>
      <c r="N1012" s="310">
        <v>0</v>
      </c>
      <c r="O1012" s="310">
        <v>0</v>
      </c>
      <c r="P1012" s="191">
        <f>SUM(Cartera[[#This Row],[1_a_8]:[&gt;30]])</f>
        <v>4287900</v>
      </c>
      <c r="Q1012" s="191">
        <f>+Cartera[[#This Row],[9_a_15]]+Cartera[[#This Row],[16_a_22]]+Cartera[[#This Row],[23_a_30]]</f>
        <v>0</v>
      </c>
      <c r="R1012" s="191">
        <f>IF(Cartera[[#This Row],[Dias]]&gt;8,Cartera[[#This Row],[Total vencido]],0)</f>
        <v>0</v>
      </c>
      <c r="S1012" s="191">
        <f>IF(Cartera[[#This Row],[Mas de 9]]&gt;0,Cartera[[#This Row],[Dias]],0)</f>
        <v>0</v>
      </c>
      <c r="T1012" s="191">
        <f>IF(Cartera[[#This Row],[Dias]]&gt;99,Cartera[[#This Row],[Total vencido]],0)</f>
        <v>0</v>
      </c>
      <c r="U1012" s="191">
        <f>IF(Cartera[[#This Row],[Mas de 100]]&gt;0,Cartera[[#This Row],[Dias]],0)</f>
        <v>0</v>
      </c>
      <c r="V1012" s="19">
        <f>Cartera[[#This Row],[Vencimiento]]-Cartera[[#This Row],[Emision]]</f>
        <v>19.999618055560859</v>
      </c>
      <c r="W101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2" s="204" t="str">
        <f>_xlfn.XLOOKUP(Cartera[[#This Row],[Nombre tercero]],Vendedor[Nombre],Vendedor[Vendedor],"",0,-1)</f>
        <v>JORGE PARDO</v>
      </c>
      <c r="Y1012" s="204"/>
    </row>
    <row r="1013" spans="1:25" ht="21" customHeight="1">
      <c r="A1013" s="12" t="str">
        <f t="shared" si="47"/>
        <v>SAGRADO BGTA SAS</v>
      </c>
      <c r="B1013" s="308" t="s">
        <v>1210</v>
      </c>
      <c r="C1013" s="309">
        <v>23583</v>
      </c>
      <c r="D1013" s="310">
        <v>4</v>
      </c>
      <c r="E1013" s="311">
        <v>46015.297118055554</v>
      </c>
      <c r="F1013" s="311">
        <v>46035.296840277777</v>
      </c>
      <c r="G1013" s="312">
        <v>1</v>
      </c>
      <c r="H1013" s="310">
        <v>476350</v>
      </c>
      <c r="I1013" s="310">
        <v>476350</v>
      </c>
      <c r="J1013" s="312">
        <v>0</v>
      </c>
      <c r="K1013" s="312">
        <v>476350</v>
      </c>
      <c r="L1013" s="310">
        <v>0</v>
      </c>
      <c r="M1013" s="310">
        <v>0</v>
      </c>
      <c r="N1013" s="310">
        <v>0</v>
      </c>
      <c r="O1013" s="310">
        <v>0</v>
      </c>
      <c r="P1013" s="191">
        <f>SUM(Cartera[[#This Row],[1_a_8]:[&gt;30]])</f>
        <v>476350</v>
      </c>
      <c r="Q1013" s="191">
        <f>+Cartera[[#This Row],[9_a_15]]+Cartera[[#This Row],[16_a_22]]+Cartera[[#This Row],[23_a_30]]</f>
        <v>0</v>
      </c>
      <c r="R1013" s="191">
        <f>IF(Cartera[[#This Row],[Dias]]&gt;8,Cartera[[#This Row],[Total vencido]],0)</f>
        <v>0</v>
      </c>
      <c r="S1013" s="191">
        <f>IF(Cartera[[#This Row],[Mas de 9]]&gt;0,Cartera[[#This Row],[Dias]],0)</f>
        <v>0</v>
      </c>
      <c r="T1013" s="191">
        <f>IF(Cartera[[#This Row],[Dias]]&gt;99,Cartera[[#This Row],[Total vencido]],0)</f>
        <v>0</v>
      </c>
      <c r="U1013" s="191">
        <f>IF(Cartera[[#This Row],[Mas de 100]]&gt;0,Cartera[[#This Row],[Dias]],0)</f>
        <v>0</v>
      </c>
      <c r="V1013" s="19">
        <f>Cartera[[#This Row],[Vencimiento]]-Cartera[[#This Row],[Emision]]</f>
        <v>19.999722222222772</v>
      </c>
      <c r="W101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3" s="204" t="str">
        <f>_xlfn.XLOOKUP(Cartera[[#This Row],[Nombre tercero]],Vendedor[Nombre],Vendedor[Vendedor],"",0,-1)</f>
        <v>JORGE PARDO</v>
      </c>
      <c r="Y1013" s="204"/>
    </row>
    <row r="1014" spans="1:25" ht="21" customHeight="1">
      <c r="A1014" s="12" t="str">
        <f t="shared" si="47"/>
        <v>SAGRADO BGTA SAS</v>
      </c>
      <c r="B1014" s="308" t="s">
        <v>1210</v>
      </c>
      <c r="C1014" s="309">
        <v>23620</v>
      </c>
      <c r="D1014" s="310">
        <v>4</v>
      </c>
      <c r="E1014" s="311">
        <v>46017.261261574073</v>
      </c>
      <c r="F1014" s="311">
        <v>46037.26116898148</v>
      </c>
      <c r="G1014" s="312">
        <v>-1</v>
      </c>
      <c r="H1014" s="310">
        <v>3632500</v>
      </c>
      <c r="I1014" s="310">
        <v>3622325</v>
      </c>
      <c r="J1014" s="312">
        <v>3622325</v>
      </c>
      <c r="K1014" s="312">
        <v>0</v>
      </c>
      <c r="L1014" s="310">
        <v>0</v>
      </c>
      <c r="M1014" s="310">
        <v>0</v>
      </c>
      <c r="N1014" s="310">
        <v>0</v>
      </c>
      <c r="O1014" s="310">
        <v>0</v>
      </c>
      <c r="P1014" s="191">
        <f>SUM(Cartera[[#This Row],[1_a_8]:[&gt;30]])</f>
        <v>0</v>
      </c>
      <c r="Q1014" s="191">
        <f>+Cartera[[#This Row],[9_a_15]]+Cartera[[#This Row],[16_a_22]]+Cartera[[#This Row],[23_a_30]]</f>
        <v>0</v>
      </c>
      <c r="R1014" s="191">
        <f>IF(Cartera[[#This Row],[Dias]]&gt;8,Cartera[[#This Row],[Total vencido]],0)</f>
        <v>0</v>
      </c>
      <c r="S1014" s="191">
        <f>IF(Cartera[[#This Row],[Mas de 9]]&gt;0,Cartera[[#This Row],[Dias]],0)</f>
        <v>0</v>
      </c>
      <c r="T1014" s="191">
        <f>IF(Cartera[[#This Row],[Dias]]&gt;99,Cartera[[#This Row],[Total vencido]],0)</f>
        <v>0</v>
      </c>
      <c r="U1014" s="191">
        <f>IF(Cartera[[#This Row],[Mas de 100]]&gt;0,Cartera[[#This Row],[Dias]],0)</f>
        <v>0</v>
      </c>
      <c r="V1014" s="19">
        <f>Cartera[[#This Row],[Vencimiento]]-Cartera[[#This Row],[Emision]]</f>
        <v>19.999907407407591</v>
      </c>
      <c r="W10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4" s="204" t="str">
        <f>_xlfn.XLOOKUP(Cartera[[#This Row],[Nombre tercero]],Vendedor[Nombre],Vendedor[Vendedor],"",0,-1)</f>
        <v>JORGE PARDO</v>
      </c>
      <c r="Y1014" s="204"/>
    </row>
    <row r="1015" spans="1:25" ht="21" customHeight="1">
      <c r="A1015" s="12" t="str">
        <f t="shared" si="47"/>
        <v>SAGRADO BGTA SAS</v>
      </c>
      <c r="B1015" s="308" t="s">
        <v>1210</v>
      </c>
      <c r="C1015" s="309">
        <v>23757</v>
      </c>
      <c r="D1015" s="310">
        <v>4</v>
      </c>
      <c r="E1015" s="311">
        <v>46022.268865740742</v>
      </c>
      <c r="F1015" s="311">
        <v>46042.268692129626</v>
      </c>
      <c r="G1015" s="312">
        <v>-6</v>
      </c>
      <c r="H1015" s="310">
        <v>4336800</v>
      </c>
      <c r="I1015" s="310">
        <v>4336800</v>
      </c>
      <c r="J1015" s="312">
        <v>4336800</v>
      </c>
      <c r="K1015" s="312">
        <v>0</v>
      </c>
      <c r="L1015" s="310">
        <v>0</v>
      </c>
      <c r="M1015" s="310">
        <v>0</v>
      </c>
      <c r="N1015" s="310">
        <v>0</v>
      </c>
      <c r="O1015" s="310">
        <v>0</v>
      </c>
      <c r="P1015" s="191">
        <f>SUM(Cartera[[#This Row],[1_a_8]:[&gt;30]])</f>
        <v>0</v>
      </c>
      <c r="Q1015" s="191">
        <f>+Cartera[[#This Row],[9_a_15]]+Cartera[[#This Row],[16_a_22]]+Cartera[[#This Row],[23_a_30]]</f>
        <v>0</v>
      </c>
      <c r="R1015" s="191">
        <f>IF(Cartera[[#This Row],[Dias]]&gt;8,Cartera[[#This Row],[Total vencido]],0)</f>
        <v>0</v>
      </c>
      <c r="S1015" s="191">
        <f>IF(Cartera[[#This Row],[Mas de 9]]&gt;0,Cartera[[#This Row],[Dias]],0)</f>
        <v>0</v>
      </c>
      <c r="T1015" s="191">
        <f>IF(Cartera[[#This Row],[Dias]]&gt;99,Cartera[[#This Row],[Total vencido]],0)</f>
        <v>0</v>
      </c>
      <c r="U1015" s="191">
        <f>IF(Cartera[[#This Row],[Mas de 100]]&gt;0,Cartera[[#This Row],[Dias]],0)</f>
        <v>0</v>
      </c>
      <c r="V1015" s="19">
        <f>Cartera[[#This Row],[Vencimiento]]-Cartera[[#This Row],[Emision]]</f>
        <v>19.999826388884685</v>
      </c>
      <c r="W101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5" s="204" t="str">
        <f>_xlfn.XLOOKUP(Cartera[[#This Row],[Nombre tercero]],Vendedor[Nombre],Vendedor[Vendedor],"",0,-1)</f>
        <v>JORGE PARDO</v>
      </c>
      <c r="Y1015" s="204"/>
    </row>
    <row r="1016" spans="1:25" ht="21" customHeight="1">
      <c r="A1016" s="221" t="s">
        <v>212</v>
      </c>
      <c r="B1016" s="308" t="s">
        <v>1210</v>
      </c>
      <c r="C1016" s="309">
        <v>22182</v>
      </c>
      <c r="D1016" s="310">
        <v>3</v>
      </c>
      <c r="E1016" s="311">
        <v>45966.304502314815</v>
      </c>
      <c r="F1016" s="311">
        <v>45996.304375</v>
      </c>
      <c r="G1016" s="312">
        <v>40</v>
      </c>
      <c r="H1016" s="310">
        <v>149200</v>
      </c>
      <c r="I1016" s="310">
        <v>149200</v>
      </c>
      <c r="J1016" s="312">
        <v>0</v>
      </c>
      <c r="K1016" s="312">
        <v>0</v>
      </c>
      <c r="L1016" s="310">
        <v>0</v>
      </c>
      <c r="M1016" s="310">
        <v>0</v>
      </c>
      <c r="N1016" s="310">
        <v>0</v>
      </c>
      <c r="O1016" s="310">
        <v>149200</v>
      </c>
      <c r="P1016" s="191">
        <f>SUM(Cartera[[#This Row],[1_a_8]:[&gt;30]])</f>
        <v>149200</v>
      </c>
      <c r="Q1016" s="191">
        <f>+Cartera[[#This Row],[9_a_15]]+Cartera[[#This Row],[16_a_22]]+Cartera[[#This Row],[23_a_30]]</f>
        <v>0</v>
      </c>
      <c r="R1016" s="191">
        <f>IF(Cartera[[#This Row],[Dias]]&gt;8,Cartera[[#This Row],[Total vencido]],0)</f>
        <v>149200</v>
      </c>
      <c r="S1016" s="191">
        <f>IF(Cartera[[#This Row],[Mas de 9]]&gt;0,Cartera[[#This Row],[Dias]],0)</f>
        <v>40</v>
      </c>
      <c r="T1016" s="191">
        <f>IF(Cartera[[#This Row],[Dias]]&gt;99,Cartera[[#This Row],[Total vencido]],0)</f>
        <v>0</v>
      </c>
      <c r="U1016" s="191">
        <f>IF(Cartera[[#This Row],[Mas de 100]]&gt;0,Cartera[[#This Row],[Dias]],0)</f>
        <v>0</v>
      </c>
      <c r="V1016" s="19">
        <f>Cartera[[#This Row],[Vencimiento]]-Cartera[[#This Row],[Emision]]</f>
        <v>29.999872685184528</v>
      </c>
      <c r="W101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6" s="204" t="str">
        <f>_xlfn.XLOOKUP(Cartera[[#This Row],[Nombre tercero]],Vendedor[Nombre],Vendedor[Vendedor],"",0,-1)</f>
        <v>ANGELA SILVESTRE</v>
      </c>
      <c r="Y1016" s="204"/>
    </row>
    <row r="1017" spans="1:25" ht="21" customHeight="1">
      <c r="A1017" s="12" t="str">
        <f t="shared" ref="A1017:A1025" si="48">+A1016</f>
        <v>SANSON SAS</v>
      </c>
      <c r="B1017" s="308" t="s">
        <v>1210</v>
      </c>
      <c r="C1017" s="309">
        <v>22191</v>
      </c>
      <c r="D1017" s="310">
        <v>3</v>
      </c>
      <c r="E1017" s="311">
        <v>45966.376319444447</v>
      </c>
      <c r="F1017" s="311">
        <v>45996.376180555555</v>
      </c>
      <c r="G1017" s="312">
        <v>40</v>
      </c>
      <c r="H1017" s="310">
        <v>1520000</v>
      </c>
      <c r="I1017" s="310">
        <v>1520000</v>
      </c>
      <c r="J1017" s="312">
        <v>0</v>
      </c>
      <c r="K1017" s="312">
        <v>0</v>
      </c>
      <c r="L1017" s="310">
        <v>0</v>
      </c>
      <c r="M1017" s="310">
        <v>0</v>
      </c>
      <c r="N1017" s="310">
        <v>0</v>
      </c>
      <c r="O1017" s="310">
        <v>1520000</v>
      </c>
      <c r="P1017" s="191">
        <f>SUM(Cartera[[#This Row],[1_a_8]:[&gt;30]])</f>
        <v>1520000</v>
      </c>
      <c r="Q1017" s="191">
        <f>+Cartera[[#This Row],[9_a_15]]+Cartera[[#This Row],[16_a_22]]+Cartera[[#This Row],[23_a_30]]</f>
        <v>0</v>
      </c>
      <c r="R1017" s="191">
        <f>IF(Cartera[[#This Row],[Dias]]&gt;8,Cartera[[#This Row],[Total vencido]],0)</f>
        <v>1520000</v>
      </c>
      <c r="S1017" s="191">
        <f>IF(Cartera[[#This Row],[Mas de 9]]&gt;0,Cartera[[#This Row],[Dias]],0)</f>
        <v>40</v>
      </c>
      <c r="T1017" s="191">
        <f>IF(Cartera[[#This Row],[Dias]]&gt;99,Cartera[[#This Row],[Total vencido]],0)</f>
        <v>0</v>
      </c>
      <c r="U1017" s="191">
        <f>IF(Cartera[[#This Row],[Mas de 100]]&gt;0,Cartera[[#This Row],[Dias]],0)</f>
        <v>0</v>
      </c>
      <c r="V1017" s="19">
        <f>Cartera[[#This Row],[Vencimiento]]-Cartera[[#This Row],[Emision]]</f>
        <v>29.999861111107748</v>
      </c>
      <c r="W101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7" s="204" t="str">
        <f>_xlfn.XLOOKUP(Cartera[[#This Row],[Nombre tercero]],Vendedor[Nombre],Vendedor[Vendedor],"",0,-1)</f>
        <v>ANGELA SILVESTRE</v>
      </c>
      <c r="Y1017" s="204"/>
    </row>
    <row r="1018" spans="1:25" ht="21" customHeight="1">
      <c r="A1018" s="12" t="str">
        <f t="shared" si="48"/>
        <v>SANSON SAS</v>
      </c>
      <c r="B1018" s="308" t="s">
        <v>1210</v>
      </c>
      <c r="C1018" s="309">
        <v>22523</v>
      </c>
      <c r="D1018" s="310">
        <v>3</v>
      </c>
      <c r="E1018" s="311">
        <v>45981.307083333333</v>
      </c>
      <c r="F1018" s="311">
        <v>46011.306574074071</v>
      </c>
      <c r="G1018" s="312">
        <v>25</v>
      </c>
      <c r="H1018" s="310">
        <v>167300</v>
      </c>
      <c r="I1018" s="310">
        <v>167300</v>
      </c>
      <c r="J1018" s="312">
        <v>0</v>
      </c>
      <c r="K1018" s="312">
        <v>0</v>
      </c>
      <c r="L1018" s="310">
        <v>0</v>
      </c>
      <c r="M1018" s="310">
        <v>0</v>
      </c>
      <c r="N1018" s="310">
        <v>167300</v>
      </c>
      <c r="O1018" s="310">
        <v>0</v>
      </c>
      <c r="P1018" s="191">
        <f>SUM(Cartera[[#This Row],[1_a_8]:[&gt;30]])</f>
        <v>167300</v>
      </c>
      <c r="Q1018" s="191">
        <f>+Cartera[[#This Row],[9_a_15]]+Cartera[[#This Row],[16_a_22]]+Cartera[[#This Row],[23_a_30]]</f>
        <v>167300</v>
      </c>
      <c r="R1018" s="191">
        <f>IF(Cartera[[#This Row],[Dias]]&gt;8,Cartera[[#This Row],[Total vencido]],0)</f>
        <v>167300</v>
      </c>
      <c r="S1018" s="191">
        <f>IF(Cartera[[#This Row],[Mas de 9]]&gt;0,Cartera[[#This Row],[Dias]],0)</f>
        <v>25</v>
      </c>
      <c r="T1018" s="191">
        <f>IF(Cartera[[#This Row],[Dias]]&gt;99,Cartera[[#This Row],[Total vencido]],0)</f>
        <v>0</v>
      </c>
      <c r="U1018" s="191">
        <f>IF(Cartera[[#This Row],[Mas de 100]]&gt;0,Cartera[[#This Row],[Dias]],0)</f>
        <v>0</v>
      </c>
      <c r="V1018" s="19">
        <f>Cartera[[#This Row],[Vencimiento]]-Cartera[[#This Row],[Emision]]</f>
        <v>29.999490740738111</v>
      </c>
      <c r="W101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8" s="204" t="str">
        <f>_xlfn.XLOOKUP(Cartera[[#This Row],[Nombre tercero]],Vendedor[Nombre],Vendedor[Vendedor],"",0,-1)</f>
        <v>ANGELA SILVESTRE</v>
      </c>
      <c r="Y1018" s="204"/>
    </row>
    <row r="1019" spans="1:25" ht="21" customHeight="1">
      <c r="A1019" s="12" t="str">
        <f t="shared" si="48"/>
        <v>SANSON SAS</v>
      </c>
      <c r="B1019" s="308" t="s">
        <v>1210</v>
      </c>
      <c r="C1019" s="309">
        <v>22626</v>
      </c>
      <c r="D1019" s="310">
        <v>3</v>
      </c>
      <c r="E1019" s="311">
        <v>45986.256215277775</v>
      </c>
      <c r="F1019" s="311">
        <v>46016.255995370368</v>
      </c>
      <c r="G1019" s="312">
        <v>20</v>
      </c>
      <c r="H1019" s="310">
        <v>202200</v>
      </c>
      <c r="I1019" s="310">
        <v>202200</v>
      </c>
      <c r="J1019" s="312">
        <v>0</v>
      </c>
      <c r="K1019" s="312">
        <v>0</v>
      </c>
      <c r="L1019" s="310">
        <v>0</v>
      </c>
      <c r="M1019" s="310">
        <v>202200</v>
      </c>
      <c r="N1019" s="310">
        <v>0</v>
      </c>
      <c r="O1019" s="310">
        <v>0</v>
      </c>
      <c r="P1019" s="191">
        <f>SUM(Cartera[[#This Row],[1_a_8]:[&gt;30]])</f>
        <v>202200</v>
      </c>
      <c r="Q1019" s="191">
        <f>+Cartera[[#This Row],[9_a_15]]+Cartera[[#This Row],[16_a_22]]+Cartera[[#This Row],[23_a_30]]</f>
        <v>202200</v>
      </c>
      <c r="R1019" s="191">
        <f>IF(Cartera[[#This Row],[Dias]]&gt;8,Cartera[[#This Row],[Total vencido]],0)</f>
        <v>202200</v>
      </c>
      <c r="S1019" s="191">
        <f>IF(Cartera[[#This Row],[Mas de 9]]&gt;0,Cartera[[#This Row],[Dias]],0)</f>
        <v>20</v>
      </c>
      <c r="T1019" s="191">
        <f>IF(Cartera[[#This Row],[Dias]]&gt;99,Cartera[[#This Row],[Total vencido]],0)</f>
        <v>0</v>
      </c>
      <c r="U1019" s="191">
        <f>IF(Cartera[[#This Row],[Mas de 100]]&gt;0,Cartera[[#This Row],[Dias]],0)</f>
        <v>0</v>
      </c>
      <c r="V1019" s="19">
        <f>Cartera[[#This Row],[Vencimiento]]-Cartera[[#This Row],[Emision]]</f>
        <v>29.999780092592118</v>
      </c>
      <c r="W101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9" s="204" t="str">
        <f>_xlfn.XLOOKUP(Cartera[[#This Row],[Nombre tercero]],Vendedor[Nombre],Vendedor[Vendedor],"",0,-1)</f>
        <v>ANGELA SILVESTRE</v>
      </c>
      <c r="Y1019" s="204"/>
    </row>
    <row r="1020" spans="1:25" ht="21" customHeight="1">
      <c r="A1020" s="12" t="str">
        <f t="shared" si="48"/>
        <v>SANSON SAS</v>
      </c>
      <c r="B1020" s="308" t="s">
        <v>1210</v>
      </c>
      <c r="C1020" s="309">
        <v>22869</v>
      </c>
      <c r="D1020" s="310">
        <v>3</v>
      </c>
      <c r="E1020" s="311">
        <v>45993.289629629631</v>
      </c>
      <c r="F1020" s="311">
        <v>46023.28738425926</v>
      </c>
      <c r="G1020" s="312">
        <v>13</v>
      </c>
      <c r="H1020" s="310">
        <v>1302400</v>
      </c>
      <c r="I1020" s="310">
        <v>1302400</v>
      </c>
      <c r="J1020" s="312">
        <v>0</v>
      </c>
      <c r="K1020" s="312">
        <v>0</v>
      </c>
      <c r="L1020" s="310">
        <v>1302400</v>
      </c>
      <c r="M1020" s="310">
        <v>0</v>
      </c>
      <c r="N1020" s="310">
        <v>0</v>
      </c>
      <c r="O1020" s="310">
        <v>0</v>
      </c>
      <c r="P1020" s="191">
        <f>SUM(Cartera[[#This Row],[1_a_8]:[&gt;30]])</f>
        <v>1302400</v>
      </c>
      <c r="Q1020" s="191">
        <f>+Cartera[[#This Row],[9_a_15]]+Cartera[[#This Row],[16_a_22]]+Cartera[[#This Row],[23_a_30]]</f>
        <v>1302400</v>
      </c>
      <c r="R1020" s="191">
        <f>IF(Cartera[[#This Row],[Dias]]&gt;8,Cartera[[#This Row],[Total vencido]],0)</f>
        <v>1302400</v>
      </c>
      <c r="S1020" s="191">
        <f>IF(Cartera[[#This Row],[Mas de 9]]&gt;0,Cartera[[#This Row],[Dias]],0)</f>
        <v>13</v>
      </c>
      <c r="T1020" s="191">
        <f>IF(Cartera[[#This Row],[Dias]]&gt;99,Cartera[[#This Row],[Total vencido]],0)</f>
        <v>0</v>
      </c>
      <c r="U1020" s="191">
        <f>IF(Cartera[[#This Row],[Mas de 100]]&gt;0,Cartera[[#This Row],[Dias]],0)</f>
        <v>0</v>
      </c>
      <c r="V1020" s="19">
        <f>Cartera[[#This Row],[Vencimiento]]-Cartera[[#This Row],[Emision]]</f>
        <v>29.997754629628616</v>
      </c>
      <c r="W102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0" s="204" t="str">
        <f>_xlfn.XLOOKUP(Cartera[[#This Row],[Nombre tercero]],Vendedor[Nombre],Vendedor[Vendedor],"",0,-1)</f>
        <v>ANGELA SILVESTRE</v>
      </c>
      <c r="Y1020" s="204"/>
    </row>
    <row r="1021" spans="1:25" ht="21" customHeight="1">
      <c r="A1021" s="12" t="str">
        <f t="shared" si="48"/>
        <v>SANSON SAS</v>
      </c>
      <c r="B1021" s="308" t="s">
        <v>1210</v>
      </c>
      <c r="C1021" s="309">
        <v>22996</v>
      </c>
      <c r="D1021" s="310">
        <v>3</v>
      </c>
      <c r="E1021" s="311">
        <v>45996.367314814815</v>
      </c>
      <c r="F1021" s="311">
        <v>46026.365555555552</v>
      </c>
      <c r="G1021" s="312">
        <v>10</v>
      </c>
      <c r="H1021" s="310">
        <v>346500</v>
      </c>
      <c r="I1021" s="310">
        <v>346500</v>
      </c>
      <c r="J1021" s="312">
        <v>0</v>
      </c>
      <c r="K1021" s="312">
        <v>0</v>
      </c>
      <c r="L1021" s="310">
        <v>346500</v>
      </c>
      <c r="M1021" s="310">
        <v>0</v>
      </c>
      <c r="N1021" s="310">
        <v>0</v>
      </c>
      <c r="O1021" s="310">
        <v>0</v>
      </c>
      <c r="P1021" s="191">
        <f>SUM(Cartera[[#This Row],[1_a_8]:[&gt;30]])</f>
        <v>346500</v>
      </c>
      <c r="Q1021" s="191">
        <f>+Cartera[[#This Row],[9_a_15]]+Cartera[[#This Row],[16_a_22]]+Cartera[[#This Row],[23_a_30]]</f>
        <v>346500</v>
      </c>
      <c r="R1021" s="191">
        <f>IF(Cartera[[#This Row],[Dias]]&gt;8,Cartera[[#This Row],[Total vencido]],0)</f>
        <v>346500</v>
      </c>
      <c r="S1021" s="191">
        <f>IF(Cartera[[#This Row],[Mas de 9]]&gt;0,Cartera[[#This Row],[Dias]],0)</f>
        <v>10</v>
      </c>
      <c r="T1021" s="191">
        <f>IF(Cartera[[#This Row],[Dias]]&gt;99,Cartera[[#This Row],[Total vencido]],0)</f>
        <v>0</v>
      </c>
      <c r="U1021" s="191">
        <f>IF(Cartera[[#This Row],[Mas de 100]]&gt;0,Cartera[[#This Row],[Dias]],0)</f>
        <v>0</v>
      </c>
      <c r="V1021" s="19">
        <f>Cartera[[#This Row],[Vencimiento]]-Cartera[[#This Row],[Emision]]</f>
        <v>29.998240740736946</v>
      </c>
      <c r="W102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1" s="204" t="str">
        <f>_xlfn.XLOOKUP(Cartera[[#This Row],[Nombre tercero]],Vendedor[Nombre],Vendedor[Vendedor],"",0,-1)</f>
        <v>ANGELA SILVESTRE</v>
      </c>
      <c r="Y1021" s="204"/>
    </row>
    <row r="1022" spans="1:25" ht="21" customHeight="1">
      <c r="A1022" s="12" t="str">
        <f t="shared" si="48"/>
        <v>SANSON SAS</v>
      </c>
      <c r="B1022" s="308" t="s">
        <v>1210</v>
      </c>
      <c r="C1022" s="309">
        <v>23284</v>
      </c>
      <c r="D1022" s="310">
        <v>3</v>
      </c>
      <c r="E1022" s="311">
        <v>46007.302858796298</v>
      </c>
      <c r="F1022" s="311">
        <v>46037.302465277775</v>
      </c>
      <c r="G1022" s="312">
        <v>-1</v>
      </c>
      <c r="H1022" s="310">
        <v>316200</v>
      </c>
      <c r="I1022" s="310">
        <v>316200</v>
      </c>
      <c r="J1022" s="312">
        <v>316200</v>
      </c>
      <c r="K1022" s="312">
        <v>0</v>
      </c>
      <c r="L1022" s="310">
        <v>0</v>
      </c>
      <c r="M1022" s="310">
        <v>0</v>
      </c>
      <c r="N1022" s="310">
        <v>0</v>
      </c>
      <c r="O1022" s="310">
        <v>0</v>
      </c>
      <c r="P1022" s="191">
        <f>SUM(Cartera[[#This Row],[1_a_8]:[&gt;30]])</f>
        <v>0</v>
      </c>
      <c r="Q1022" s="191">
        <f>+Cartera[[#This Row],[9_a_15]]+Cartera[[#This Row],[16_a_22]]+Cartera[[#This Row],[23_a_30]]</f>
        <v>0</v>
      </c>
      <c r="R1022" s="191">
        <f>IF(Cartera[[#This Row],[Dias]]&gt;8,Cartera[[#This Row],[Total vencido]],0)</f>
        <v>0</v>
      </c>
      <c r="S1022" s="191">
        <f>IF(Cartera[[#This Row],[Mas de 9]]&gt;0,Cartera[[#This Row],[Dias]],0)</f>
        <v>0</v>
      </c>
      <c r="T1022" s="191">
        <f>IF(Cartera[[#This Row],[Dias]]&gt;99,Cartera[[#This Row],[Total vencido]],0)</f>
        <v>0</v>
      </c>
      <c r="U1022" s="191">
        <f>IF(Cartera[[#This Row],[Mas de 100]]&gt;0,Cartera[[#This Row],[Dias]],0)</f>
        <v>0</v>
      </c>
      <c r="V1022" s="19">
        <f>Cartera[[#This Row],[Vencimiento]]-Cartera[[#This Row],[Emision]]</f>
        <v>29.999606481476803</v>
      </c>
      <c r="W102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2" s="204" t="str">
        <f>_xlfn.XLOOKUP(Cartera[[#This Row],[Nombre tercero]],Vendedor[Nombre],Vendedor[Vendedor],"",0,-1)</f>
        <v>ANGELA SILVESTRE</v>
      </c>
      <c r="Y1022" s="204"/>
    </row>
    <row r="1023" spans="1:25" ht="21" customHeight="1">
      <c r="A1023" s="12" t="str">
        <f t="shared" si="48"/>
        <v>SANSON SAS</v>
      </c>
      <c r="B1023" s="308" t="s">
        <v>1210</v>
      </c>
      <c r="C1023" s="309">
        <v>23285</v>
      </c>
      <c r="D1023" s="310">
        <v>3</v>
      </c>
      <c r="E1023" s="311">
        <v>46007.30369212963</v>
      </c>
      <c r="F1023" s="311">
        <v>46037.303576388891</v>
      </c>
      <c r="G1023" s="312">
        <v>-1</v>
      </c>
      <c r="H1023" s="310">
        <v>1601500</v>
      </c>
      <c r="I1023" s="310">
        <v>1601500</v>
      </c>
      <c r="J1023" s="312">
        <v>1601500</v>
      </c>
      <c r="K1023" s="312">
        <v>0</v>
      </c>
      <c r="L1023" s="310">
        <v>0</v>
      </c>
      <c r="M1023" s="310">
        <v>0</v>
      </c>
      <c r="N1023" s="310">
        <v>0</v>
      </c>
      <c r="O1023" s="310">
        <v>0</v>
      </c>
      <c r="P1023" s="191">
        <f>SUM(Cartera[[#This Row],[1_a_8]:[&gt;30]])</f>
        <v>0</v>
      </c>
      <c r="Q1023" s="191">
        <f>+Cartera[[#This Row],[9_a_15]]+Cartera[[#This Row],[16_a_22]]+Cartera[[#This Row],[23_a_30]]</f>
        <v>0</v>
      </c>
      <c r="R1023" s="191">
        <f>IF(Cartera[[#This Row],[Dias]]&gt;8,Cartera[[#This Row],[Total vencido]],0)</f>
        <v>0</v>
      </c>
      <c r="S1023" s="191">
        <f>IF(Cartera[[#This Row],[Mas de 9]]&gt;0,Cartera[[#This Row],[Dias]],0)</f>
        <v>0</v>
      </c>
      <c r="T1023" s="191">
        <f>IF(Cartera[[#This Row],[Dias]]&gt;99,Cartera[[#This Row],[Total vencido]],0)</f>
        <v>0</v>
      </c>
      <c r="U1023" s="191">
        <f>IF(Cartera[[#This Row],[Mas de 100]]&gt;0,Cartera[[#This Row],[Dias]],0)</f>
        <v>0</v>
      </c>
      <c r="V1023" s="19">
        <f>Cartera[[#This Row],[Vencimiento]]-Cartera[[#This Row],[Emision]]</f>
        <v>29.999884259261307</v>
      </c>
      <c r="W102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3" s="204" t="str">
        <f>_xlfn.XLOOKUP(Cartera[[#This Row],[Nombre tercero]],Vendedor[Nombre],Vendedor[Vendedor],"",0,-1)</f>
        <v>ANGELA SILVESTRE</v>
      </c>
      <c r="Y1023" s="204"/>
    </row>
    <row r="1024" spans="1:25" ht="21" customHeight="1">
      <c r="A1024" s="12" t="str">
        <f t="shared" si="48"/>
        <v>SANSON SAS</v>
      </c>
      <c r="B1024" s="308" t="s">
        <v>1210</v>
      </c>
      <c r="C1024" s="309">
        <v>23578</v>
      </c>
      <c r="D1024" s="310">
        <v>3</v>
      </c>
      <c r="E1024" s="311">
        <v>46015.282939814817</v>
      </c>
      <c r="F1024" s="311">
        <v>46045.274953703702</v>
      </c>
      <c r="G1024" s="312">
        <v>-9</v>
      </c>
      <c r="H1024" s="310">
        <v>338800</v>
      </c>
      <c r="I1024" s="310">
        <v>338800</v>
      </c>
      <c r="J1024" s="312">
        <v>338800</v>
      </c>
      <c r="K1024" s="312">
        <v>0</v>
      </c>
      <c r="L1024" s="310">
        <v>0</v>
      </c>
      <c r="M1024" s="310">
        <v>0</v>
      </c>
      <c r="N1024" s="310">
        <v>0</v>
      </c>
      <c r="O1024" s="310">
        <v>0</v>
      </c>
      <c r="P1024" s="191">
        <f>SUM(Cartera[[#This Row],[1_a_8]:[&gt;30]])</f>
        <v>0</v>
      </c>
      <c r="Q1024" s="191">
        <f>+Cartera[[#This Row],[9_a_15]]+Cartera[[#This Row],[16_a_22]]+Cartera[[#This Row],[23_a_30]]</f>
        <v>0</v>
      </c>
      <c r="R1024" s="191">
        <f>IF(Cartera[[#This Row],[Dias]]&gt;8,Cartera[[#This Row],[Total vencido]],0)</f>
        <v>0</v>
      </c>
      <c r="S1024" s="191">
        <f>IF(Cartera[[#This Row],[Mas de 9]]&gt;0,Cartera[[#This Row],[Dias]],0)</f>
        <v>0</v>
      </c>
      <c r="T1024" s="191">
        <f>IF(Cartera[[#This Row],[Dias]]&gt;99,Cartera[[#This Row],[Total vencido]],0)</f>
        <v>0</v>
      </c>
      <c r="U1024" s="191">
        <f>IF(Cartera[[#This Row],[Mas de 100]]&gt;0,Cartera[[#This Row],[Dias]],0)</f>
        <v>0</v>
      </c>
      <c r="V1024" s="19">
        <f>Cartera[[#This Row],[Vencimiento]]-Cartera[[#This Row],[Emision]]</f>
        <v>29.992013888884685</v>
      </c>
      <c r="W10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4" s="204" t="str">
        <f>_xlfn.XLOOKUP(Cartera[[#This Row],[Nombre tercero]],Vendedor[Nombre],Vendedor[Vendedor],"",0,-1)</f>
        <v>ANGELA SILVESTRE</v>
      </c>
      <c r="Y1024" s="204"/>
    </row>
    <row r="1025" spans="1:25" ht="21" customHeight="1">
      <c r="A1025" s="12" t="str">
        <f t="shared" si="48"/>
        <v>SANSON SAS</v>
      </c>
      <c r="B1025" s="308" t="s">
        <v>1210</v>
      </c>
      <c r="C1025" s="309">
        <v>23674</v>
      </c>
      <c r="D1025" s="310">
        <v>3</v>
      </c>
      <c r="E1025" s="311">
        <v>46018.267071759263</v>
      </c>
      <c r="F1025" s="311">
        <v>46048.21334490741</v>
      </c>
      <c r="G1025" s="312">
        <v>-12</v>
      </c>
      <c r="H1025" s="310">
        <v>313100</v>
      </c>
      <c r="I1025" s="310">
        <v>313100</v>
      </c>
      <c r="J1025" s="312">
        <v>313100</v>
      </c>
      <c r="K1025" s="312">
        <v>0</v>
      </c>
      <c r="L1025" s="310">
        <v>0</v>
      </c>
      <c r="M1025" s="310">
        <v>0</v>
      </c>
      <c r="N1025" s="310">
        <v>0</v>
      </c>
      <c r="O1025" s="310">
        <v>0</v>
      </c>
      <c r="P1025" s="191">
        <f>SUM(Cartera[[#This Row],[1_a_8]:[&gt;30]])</f>
        <v>0</v>
      </c>
      <c r="Q1025" s="191">
        <f>+Cartera[[#This Row],[9_a_15]]+Cartera[[#This Row],[16_a_22]]+Cartera[[#This Row],[23_a_30]]</f>
        <v>0</v>
      </c>
      <c r="R1025" s="191">
        <f>IF(Cartera[[#This Row],[Dias]]&gt;8,Cartera[[#This Row],[Total vencido]],0)</f>
        <v>0</v>
      </c>
      <c r="S1025" s="191">
        <f>IF(Cartera[[#This Row],[Mas de 9]]&gt;0,Cartera[[#This Row],[Dias]],0)</f>
        <v>0</v>
      </c>
      <c r="T1025" s="191">
        <f>IF(Cartera[[#This Row],[Dias]]&gt;99,Cartera[[#This Row],[Total vencido]],0)</f>
        <v>0</v>
      </c>
      <c r="U1025" s="191">
        <f>IF(Cartera[[#This Row],[Mas de 100]]&gt;0,Cartera[[#This Row],[Dias]],0)</f>
        <v>0</v>
      </c>
      <c r="V1025" s="19">
        <f>Cartera[[#This Row],[Vencimiento]]-Cartera[[#This Row],[Emision]]</f>
        <v>29.946273148147156</v>
      </c>
      <c r="W102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5" s="204" t="str">
        <f>_xlfn.XLOOKUP(Cartera[[#This Row],[Nombre tercero]],Vendedor[Nombre],Vendedor[Vendedor],"",0,-1)</f>
        <v>ANGELA SILVESTRE</v>
      </c>
      <c r="Y1025" s="204"/>
    </row>
    <row r="1026" spans="1:25" ht="21" customHeight="1">
      <c r="A1026" s="221" t="s">
        <v>213</v>
      </c>
      <c r="B1026" s="308" t="s">
        <v>1210</v>
      </c>
      <c r="C1026" s="309">
        <v>22927</v>
      </c>
      <c r="D1026" s="310">
        <v>0</v>
      </c>
      <c r="E1026" s="311">
        <v>45994.387870370374</v>
      </c>
      <c r="F1026" s="311">
        <v>46002.387673611112</v>
      </c>
      <c r="G1026" s="312">
        <v>34</v>
      </c>
      <c r="H1026" s="310">
        <v>286200</v>
      </c>
      <c r="I1026" s="310">
        <v>74738</v>
      </c>
      <c r="J1026" s="312">
        <v>0</v>
      </c>
      <c r="K1026" s="312">
        <v>0</v>
      </c>
      <c r="L1026" s="310">
        <v>0</v>
      </c>
      <c r="M1026" s="310">
        <v>0</v>
      </c>
      <c r="N1026" s="310">
        <v>0</v>
      </c>
      <c r="O1026" s="310">
        <v>74738</v>
      </c>
      <c r="P1026" s="191">
        <f>SUM(Cartera[[#This Row],[1_a_8]:[&gt;30]])</f>
        <v>74738</v>
      </c>
      <c r="Q1026" s="191">
        <f>+Cartera[[#This Row],[9_a_15]]+Cartera[[#This Row],[16_a_22]]+Cartera[[#This Row],[23_a_30]]</f>
        <v>0</v>
      </c>
      <c r="R1026" s="191">
        <f>IF(Cartera[[#This Row],[Dias]]&gt;8,Cartera[[#This Row],[Total vencido]],0)</f>
        <v>74738</v>
      </c>
      <c r="S1026" s="191">
        <f>IF(Cartera[[#This Row],[Mas de 9]]&gt;0,Cartera[[#This Row],[Dias]],0)</f>
        <v>34</v>
      </c>
      <c r="T1026" s="191">
        <f>IF(Cartera[[#This Row],[Dias]]&gt;99,Cartera[[#This Row],[Total vencido]],0)</f>
        <v>0</v>
      </c>
      <c r="U1026" s="191">
        <f>IF(Cartera[[#This Row],[Mas de 100]]&gt;0,Cartera[[#This Row],[Dias]],0)</f>
        <v>0</v>
      </c>
      <c r="V1026" s="19">
        <f>Cartera[[#This Row],[Vencimiento]]-Cartera[[#This Row],[Emision]]</f>
        <v>7.9998032407384017</v>
      </c>
      <c r="W10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6" s="204" t="str">
        <f>_xlfn.XLOOKUP(Cartera[[#This Row],[Nombre tercero]],Vendedor[Nombre],Vendedor[Vendedor],"",0,-1)</f>
        <v>ANGELA SILVESTRE</v>
      </c>
      <c r="Y1026" s="204"/>
    </row>
    <row r="1027" spans="1:25" ht="21" customHeight="1">
      <c r="A1027" s="12" t="str">
        <f>+A1026</f>
        <v>SEBALI SAS</v>
      </c>
      <c r="B1027" s="308" t="s">
        <v>1210</v>
      </c>
      <c r="C1027" s="309">
        <v>23009</v>
      </c>
      <c r="D1027" s="310">
        <v>0</v>
      </c>
      <c r="E1027" s="311">
        <v>45997.253692129627</v>
      </c>
      <c r="F1027" s="311">
        <v>46005.253564814811</v>
      </c>
      <c r="G1027" s="312">
        <v>31</v>
      </c>
      <c r="H1027" s="310">
        <v>366499.99</v>
      </c>
      <c r="I1027" s="310">
        <v>366499.99</v>
      </c>
      <c r="J1027" s="312">
        <v>0</v>
      </c>
      <c r="K1027" s="312">
        <v>0</v>
      </c>
      <c r="L1027" s="310">
        <v>0</v>
      </c>
      <c r="M1027" s="310">
        <v>0</v>
      </c>
      <c r="N1027" s="310">
        <v>0</v>
      </c>
      <c r="O1027" s="310">
        <v>366499.99</v>
      </c>
      <c r="P1027" s="191">
        <f>SUM(Cartera[[#This Row],[1_a_8]:[&gt;30]])</f>
        <v>366499.99</v>
      </c>
      <c r="Q1027" s="191">
        <f>+Cartera[[#This Row],[9_a_15]]+Cartera[[#This Row],[16_a_22]]+Cartera[[#This Row],[23_a_30]]</f>
        <v>0</v>
      </c>
      <c r="R1027" s="191">
        <f>IF(Cartera[[#This Row],[Dias]]&gt;8,Cartera[[#This Row],[Total vencido]],0)</f>
        <v>366499.99</v>
      </c>
      <c r="S1027" s="191">
        <f>IF(Cartera[[#This Row],[Mas de 9]]&gt;0,Cartera[[#This Row],[Dias]],0)</f>
        <v>31</v>
      </c>
      <c r="T1027" s="191">
        <f>IF(Cartera[[#This Row],[Dias]]&gt;99,Cartera[[#This Row],[Total vencido]],0)</f>
        <v>0</v>
      </c>
      <c r="U1027" s="191">
        <f>IF(Cartera[[#This Row],[Mas de 100]]&gt;0,Cartera[[#This Row],[Dias]],0)</f>
        <v>0</v>
      </c>
      <c r="V1027" s="19">
        <f>Cartera[[#This Row],[Vencimiento]]-Cartera[[#This Row],[Emision]]</f>
        <v>7.9998726851845277</v>
      </c>
      <c r="W10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7" s="204" t="str">
        <f>_xlfn.XLOOKUP(Cartera[[#This Row],[Nombre tercero]],Vendedor[Nombre],Vendedor[Vendedor],"",0,-1)</f>
        <v>ANGELA SILVESTRE</v>
      </c>
      <c r="Y1027" s="204"/>
    </row>
    <row r="1028" spans="1:25" ht="21" customHeight="1">
      <c r="A1028" s="12" t="str">
        <f>+A1027</f>
        <v>SEBALI SAS</v>
      </c>
      <c r="B1028" s="308" t="s">
        <v>1210</v>
      </c>
      <c r="C1028" s="309">
        <v>23064</v>
      </c>
      <c r="D1028" s="310">
        <v>0</v>
      </c>
      <c r="E1028" s="311">
        <v>46000.319490740738</v>
      </c>
      <c r="F1028" s="311">
        <v>46008.319328703707</v>
      </c>
      <c r="G1028" s="312">
        <v>28</v>
      </c>
      <c r="H1028" s="310">
        <v>609900</v>
      </c>
      <c r="I1028" s="310">
        <v>609900</v>
      </c>
      <c r="J1028" s="312">
        <v>0</v>
      </c>
      <c r="K1028" s="312">
        <v>0</v>
      </c>
      <c r="L1028" s="310">
        <v>0</v>
      </c>
      <c r="M1028" s="310">
        <v>0</v>
      </c>
      <c r="N1028" s="310">
        <v>609900</v>
      </c>
      <c r="O1028" s="310">
        <v>0</v>
      </c>
      <c r="P1028" s="191">
        <f>SUM(Cartera[[#This Row],[1_a_8]:[&gt;30]])</f>
        <v>609900</v>
      </c>
      <c r="Q1028" s="191">
        <f>+Cartera[[#This Row],[9_a_15]]+Cartera[[#This Row],[16_a_22]]+Cartera[[#This Row],[23_a_30]]</f>
        <v>609900</v>
      </c>
      <c r="R1028" s="191">
        <f>IF(Cartera[[#This Row],[Dias]]&gt;8,Cartera[[#This Row],[Total vencido]],0)</f>
        <v>609900</v>
      </c>
      <c r="S1028" s="191">
        <f>IF(Cartera[[#This Row],[Mas de 9]]&gt;0,Cartera[[#This Row],[Dias]],0)</f>
        <v>28</v>
      </c>
      <c r="T1028" s="191">
        <f>IF(Cartera[[#This Row],[Dias]]&gt;99,Cartera[[#This Row],[Total vencido]],0)</f>
        <v>0</v>
      </c>
      <c r="U1028" s="191">
        <f>IF(Cartera[[#This Row],[Mas de 100]]&gt;0,Cartera[[#This Row],[Dias]],0)</f>
        <v>0</v>
      </c>
      <c r="V1028" s="19">
        <f>Cartera[[#This Row],[Vencimiento]]-Cartera[[#This Row],[Emision]]</f>
        <v>7.9998379629687406</v>
      </c>
      <c r="W102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8" s="204" t="str">
        <f>_xlfn.XLOOKUP(Cartera[[#This Row],[Nombre tercero]],Vendedor[Nombre],Vendedor[Vendedor],"",0,-1)</f>
        <v>ANGELA SILVESTRE</v>
      </c>
      <c r="Y1028" s="204"/>
    </row>
    <row r="1029" spans="1:25" ht="21" customHeight="1">
      <c r="A1029" s="12" t="str">
        <f>+A1028</f>
        <v>SEBALI SAS</v>
      </c>
      <c r="B1029" s="308" t="s">
        <v>1210</v>
      </c>
      <c r="C1029" s="309">
        <v>23261</v>
      </c>
      <c r="D1029" s="310">
        <v>0</v>
      </c>
      <c r="E1029" s="311">
        <v>46006.399768518517</v>
      </c>
      <c r="F1029" s="311">
        <v>46014.39949074074</v>
      </c>
      <c r="G1029" s="312">
        <v>22</v>
      </c>
      <c r="H1029" s="310">
        <v>947000</v>
      </c>
      <c r="I1029" s="310">
        <v>947000</v>
      </c>
      <c r="J1029" s="312">
        <v>0</v>
      </c>
      <c r="K1029" s="312">
        <v>0</v>
      </c>
      <c r="L1029" s="310">
        <v>0</v>
      </c>
      <c r="M1029" s="310">
        <v>947000</v>
      </c>
      <c r="N1029" s="310">
        <v>0</v>
      </c>
      <c r="O1029" s="310">
        <v>0</v>
      </c>
      <c r="P1029" s="191">
        <f>SUM(Cartera[[#This Row],[1_a_8]:[&gt;30]])</f>
        <v>947000</v>
      </c>
      <c r="Q1029" s="191">
        <f>+Cartera[[#This Row],[9_a_15]]+Cartera[[#This Row],[16_a_22]]+Cartera[[#This Row],[23_a_30]]</f>
        <v>947000</v>
      </c>
      <c r="R1029" s="191">
        <f>IF(Cartera[[#This Row],[Dias]]&gt;8,Cartera[[#This Row],[Total vencido]],0)</f>
        <v>947000</v>
      </c>
      <c r="S1029" s="191">
        <f>IF(Cartera[[#This Row],[Mas de 9]]&gt;0,Cartera[[#This Row],[Dias]],0)</f>
        <v>22</v>
      </c>
      <c r="T1029" s="191">
        <f>IF(Cartera[[#This Row],[Dias]]&gt;99,Cartera[[#This Row],[Total vencido]],0)</f>
        <v>0</v>
      </c>
      <c r="U1029" s="191">
        <f>IF(Cartera[[#This Row],[Mas de 100]]&gt;0,Cartera[[#This Row],[Dias]],0)</f>
        <v>0</v>
      </c>
      <c r="V1029" s="19">
        <f>Cartera[[#This Row],[Vencimiento]]-Cartera[[#This Row],[Emision]]</f>
        <v>7.999722222222772</v>
      </c>
      <c r="W102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9" s="204" t="str">
        <f>_xlfn.XLOOKUP(Cartera[[#This Row],[Nombre tercero]],Vendedor[Nombre],Vendedor[Vendedor],"",0,-1)</f>
        <v>ANGELA SILVESTRE</v>
      </c>
      <c r="Y1029" s="204"/>
    </row>
    <row r="1030" spans="1:25" ht="21" customHeight="1">
      <c r="A1030" s="12" t="str">
        <f>+A1029</f>
        <v>SEBALI SAS</v>
      </c>
      <c r="B1030" s="308" t="s">
        <v>1210</v>
      </c>
      <c r="C1030" s="309">
        <v>23542</v>
      </c>
      <c r="D1030" s="310">
        <v>0</v>
      </c>
      <c r="E1030" s="311">
        <v>46014.299259259256</v>
      </c>
      <c r="F1030" s="311">
        <v>46022.299027777779</v>
      </c>
      <c r="G1030" s="312">
        <v>14</v>
      </c>
      <c r="H1030" s="310">
        <v>600400</v>
      </c>
      <c r="I1030" s="310">
        <v>600400</v>
      </c>
      <c r="J1030" s="312">
        <v>0</v>
      </c>
      <c r="K1030" s="312">
        <v>0</v>
      </c>
      <c r="L1030" s="310">
        <v>600400</v>
      </c>
      <c r="M1030" s="310">
        <v>0</v>
      </c>
      <c r="N1030" s="310">
        <v>0</v>
      </c>
      <c r="O1030" s="310">
        <v>0</v>
      </c>
      <c r="P1030" s="191">
        <f>SUM(Cartera[[#This Row],[1_a_8]:[&gt;30]])</f>
        <v>600400</v>
      </c>
      <c r="Q1030" s="191">
        <f>+Cartera[[#This Row],[9_a_15]]+Cartera[[#This Row],[16_a_22]]+Cartera[[#This Row],[23_a_30]]</f>
        <v>600400</v>
      </c>
      <c r="R1030" s="191">
        <f>IF(Cartera[[#This Row],[Dias]]&gt;8,Cartera[[#This Row],[Total vencido]],0)</f>
        <v>600400</v>
      </c>
      <c r="S1030" s="191">
        <f>IF(Cartera[[#This Row],[Mas de 9]]&gt;0,Cartera[[#This Row],[Dias]],0)</f>
        <v>14</v>
      </c>
      <c r="T1030" s="191">
        <f>IF(Cartera[[#This Row],[Dias]]&gt;99,Cartera[[#This Row],[Total vencido]],0)</f>
        <v>0</v>
      </c>
      <c r="U1030" s="191">
        <f>IF(Cartera[[#This Row],[Mas de 100]]&gt;0,Cartera[[#This Row],[Dias]],0)</f>
        <v>0</v>
      </c>
      <c r="V1030" s="19">
        <f>Cartera[[#This Row],[Vencimiento]]-Cartera[[#This Row],[Emision]]</f>
        <v>7.9997685185226146</v>
      </c>
      <c r="W103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0" s="204" t="str">
        <f>_xlfn.XLOOKUP(Cartera[[#This Row],[Nombre tercero]],Vendedor[Nombre],Vendedor[Vendedor],"",0,-1)</f>
        <v>ANGELA SILVESTRE</v>
      </c>
      <c r="Y1030" s="204"/>
    </row>
    <row r="1031" spans="1:25" ht="21" customHeight="1">
      <c r="A1031" s="221" t="s">
        <v>49</v>
      </c>
      <c r="B1031" s="308" t="s">
        <v>1208</v>
      </c>
      <c r="C1031" s="309">
        <v>18121</v>
      </c>
      <c r="D1031" s="310">
        <v>1</v>
      </c>
      <c r="E1031" s="311">
        <v>45994.477280092593</v>
      </c>
      <c r="F1031" s="311">
        <v>46009.477164351854</v>
      </c>
      <c r="G1031" s="312">
        <v>27</v>
      </c>
      <c r="H1031" s="310">
        <v>630000</v>
      </c>
      <c r="I1031" s="310">
        <v>630000</v>
      </c>
      <c r="J1031" s="312">
        <v>0</v>
      </c>
      <c r="K1031" s="312">
        <v>0</v>
      </c>
      <c r="L1031" s="310">
        <v>0</v>
      </c>
      <c r="M1031" s="310">
        <v>0</v>
      </c>
      <c r="N1031" s="310">
        <v>630000</v>
      </c>
      <c r="O1031" s="310">
        <v>0</v>
      </c>
      <c r="P1031" s="191">
        <f>SUM(Cartera[[#This Row],[1_a_8]:[&gt;30]])</f>
        <v>630000</v>
      </c>
      <c r="Q1031" s="191">
        <f>+Cartera[[#This Row],[9_a_15]]+Cartera[[#This Row],[16_a_22]]+Cartera[[#This Row],[23_a_30]]</f>
        <v>630000</v>
      </c>
      <c r="R1031" s="191">
        <f>IF(Cartera[[#This Row],[Dias]]&gt;8,Cartera[[#This Row],[Total vencido]],0)</f>
        <v>630000</v>
      </c>
      <c r="S1031" s="191">
        <f>IF(Cartera[[#This Row],[Mas de 9]]&gt;0,Cartera[[#This Row],[Dias]],0)</f>
        <v>27</v>
      </c>
      <c r="T1031" s="191">
        <f>IF(Cartera[[#This Row],[Dias]]&gt;99,Cartera[[#This Row],[Total vencido]],0)</f>
        <v>0</v>
      </c>
      <c r="U1031" s="191">
        <f>IF(Cartera[[#This Row],[Mas de 100]]&gt;0,Cartera[[#This Row],[Dias]],0)</f>
        <v>0</v>
      </c>
      <c r="V1031" s="19">
        <f>Cartera[[#This Row],[Vencimiento]]-Cartera[[#This Row],[Emision]]</f>
        <v>14.999884259261307</v>
      </c>
      <c r="W10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1" s="204" t="str">
        <f>_xlfn.XLOOKUP(Cartera[[#This Row],[Nombre tercero]],Vendedor[Nombre],Vendedor[Vendedor],"",0,-1)</f>
        <v>ANGELA SILVESTRE</v>
      </c>
      <c r="Y1031" s="204"/>
    </row>
    <row r="1032" spans="1:25" ht="21" customHeight="1">
      <c r="A1032" s="12" t="str">
        <f t="shared" ref="A1032:A1061" si="49">+A1031</f>
        <v>SEBASTIAN ESLAVA DANGOND</v>
      </c>
      <c r="B1032" s="308" t="s">
        <v>1208</v>
      </c>
      <c r="C1032" s="309">
        <v>18246</v>
      </c>
      <c r="D1032" s="310">
        <v>1</v>
      </c>
      <c r="E1032" s="311">
        <v>45997.515324074076</v>
      </c>
      <c r="F1032" s="311">
        <v>46012.514456018522</v>
      </c>
      <c r="G1032" s="312">
        <v>24</v>
      </c>
      <c r="H1032" s="310">
        <v>928000</v>
      </c>
      <c r="I1032" s="310">
        <v>928000</v>
      </c>
      <c r="J1032" s="312">
        <v>0</v>
      </c>
      <c r="K1032" s="312">
        <v>0</v>
      </c>
      <c r="L1032" s="310">
        <v>0</v>
      </c>
      <c r="M1032" s="310">
        <v>0</v>
      </c>
      <c r="N1032" s="310">
        <v>928000</v>
      </c>
      <c r="O1032" s="310">
        <v>0</v>
      </c>
      <c r="P1032" s="191">
        <f>SUM(Cartera[[#This Row],[1_a_8]:[&gt;30]])</f>
        <v>928000</v>
      </c>
      <c r="Q1032" s="191">
        <f>+Cartera[[#This Row],[9_a_15]]+Cartera[[#This Row],[16_a_22]]+Cartera[[#This Row],[23_a_30]]</f>
        <v>928000</v>
      </c>
      <c r="R1032" s="191">
        <f>IF(Cartera[[#This Row],[Dias]]&gt;8,Cartera[[#This Row],[Total vencido]],0)</f>
        <v>928000</v>
      </c>
      <c r="S1032" s="191">
        <f>IF(Cartera[[#This Row],[Mas de 9]]&gt;0,Cartera[[#This Row],[Dias]],0)</f>
        <v>24</v>
      </c>
      <c r="T1032" s="191">
        <f>IF(Cartera[[#This Row],[Dias]]&gt;99,Cartera[[#This Row],[Total vencido]],0)</f>
        <v>0</v>
      </c>
      <c r="U1032" s="191">
        <f>IF(Cartera[[#This Row],[Mas de 100]]&gt;0,Cartera[[#This Row],[Dias]],0)</f>
        <v>0</v>
      </c>
      <c r="V1032" s="19">
        <f>Cartera[[#This Row],[Vencimiento]]-Cartera[[#This Row],[Emision]]</f>
        <v>14.999131944445253</v>
      </c>
      <c r="W103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2" s="204" t="str">
        <f>_xlfn.XLOOKUP(Cartera[[#This Row],[Nombre tercero]],Vendedor[Nombre],Vendedor[Vendedor],"",0,-1)</f>
        <v>ANGELA SILVESTRE</v>
      </c>
      <c r="Y1032" s="204"/>
    </row>
    <row r="1033" spans="1:25" ht="21" customHeight="1">
      <c r="A1033" s="12" t="str">
        <f t="shared" si="49"/>
        <v>SEBASTIAN ESLAVA DANGOND</v>
      </c>
      <c r="B1033" s="308" t="s">
        <v>1208</v>
      </c>
      <c r="C1033" s="309">
        <v>18248</v>
      </c>
      <c r="D1033" s="310">
        <v>1</v>
      </c>
      <c r="E1033" s="311">
        <v>45997.518703703703</v>
      </c>
      <c r="F1033" s="311">
        <v>46012.518703703703</v>
      </c>
      <c r="G1033" s="312">
        <v>24</v>
      </c>
      <c r="H1033" s="310">
        <v>75600</v>
      </c>
      <c r="I1033" s="310">
        <v>75600</v>
      </c>
      <c r="J1033" s="312">
        <v>0</v>
      </c>
      <c r="K1033" s="312">
        <v>0</v>
      </c>
      <c r="L1033" s="310">
        <v>0</v>
      </c>
      <c r="M1033" s="310">
        <v>0</v>
      </c>
      <c r="N1033" s="310">
        <v>75600</v>
      </c>
      <c r="O1033" s="310">
        <v>0</v>
      </c>
      <c r="P1033" s="191">
        <f>SUM(Cartera[[#This Row],[1_a_8]:[&gt;30]])</f>
        <v>75600</v>
      </c>
      <c r="Q1033" s="191">
        <f>+Cartera[[#This Row],[9_a_15]]+Cartera[[#This Row],[16_a_22]]+Cartera[[#This Row],[23_a_30]]</f>
        <v>75600</v>
      </c>
      <c r="R1033" s="191">
        <f>IF(Cartera[[#This Row],[Dias]]&gt;8,Cartera[[#This Row],[Total vencido]],0)</f>
        <v>75600</v>
      </c>
      <c r="S1033" s="191">
        <f>IF(Cartera[[#This Row],[Mas de 9]]&gt;0,Cartera[[#This Row],[Dias]],0)</f>
        <v>24</v>
      </c>
      <c r="T1033" s="191">
        <f>IF(Cartera[[#This Row],[Dias]]&gt;99,Cartera[[#This Row],[Total vencido]],0)</f>
        <v>0</v>
      </c>
      <c r="U1033" s="191">
        <f>IF(Cartera[[#This Row],[Mas de 100]]&gt;0,Cartera[[#This Row],[Dias]],0)</f>
        <v>0</v>
      </c>
      <c r="V1033" s="19">
        <f>Cartera[[#This Row],[Vencimiento]]-Cartera[[#This Row],[Emision]]</f>
        <v>15</v>
      </c>
      <c r="W103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3" s="204" t="str">
        <f>_xlfn.XLOOKUP(Cartera[[#This Row],[Nombre tercero]],Vendedor[Nombre],Vendedor[Vendedor],"",0,-1)</f>
        <v>ANGELA SILVESTRE</v>
      </c>
      <c r="Y1033" s="204"/>
    </row>
    <row r="1034" spans="1:25" ht="21" customHeight="1">
      <c r="A1034" s="12" t="str">
        <f t="shared" si="49"/>
        <v>SEBASTIAN ESLAVA DANGOND</v>
      </c>
      <c r="B1034" s="308" t="s">
        <v>1208</v>
      </c>
      <c r="C1034" s="309">
        <v>18262</v>
      </c>
      <c r="D1034" s="310">
        <v>1</v>
      </c>
      <c r="E1034" s="311">
        <v>45997.612835648149</v>
      </c>
      <c r="F1034" s="311">
        <v>46012.612835648149</v>
      </c>
      <c r="G1034" s="312">
        <v>24</v>
      </c>
      <c r="H1034" s="310">
        <v>110784</v>
      </c>
      <c r="I1034" s="310">
        <v>110784</v>
      </c>
      <c r="J1034" s="312">
        <v>0</v>
      </c>
      <c r="K1034" s="312">
        <v>0</v>
      </c>
      <c r="L1034" s="310">
        <v>0</v>
      </c>
      <c r="M1034" s="310">
        <v>0</v>
      </c>
      <c r="N1034" s="310">
        <v>110784</v>
      </c>
      <c r="O1034" s="310">
        <v>0</v>
      </c>
      <c r="P1034" s="191">
        <f>SUM(Cartera[[#This Row],[1_a_8]:[&gt;30]])</f>
        <v>110784</v>
      </c>
      <c r="Q1034" s="191">
        <f>+Cartera[[#This Row],[9_a_15]]+Cartera[[#This Row],[16_a_22]]+Cartera[[#This Row],[23_a_30]]</f>
        <v>110784</v>
      </c>
      <c r="R1034" s="191">
        <f>IF(Cartera[[#This Row],[Dias]]&gt;8,Cartera[[#This Row],[Total vencido]],0)</f>
        <v>110784</v>
      </c>
      <c r="S1034" s="191">
        <f>IF(Cartera[[#This Row],[Mas de 9]]&gt;0,Cartera[[#This Row],[Dias]],0)</f>
        <v>24</v>
      </c>
      <c r="T1034" s="191">
        <f>IF(Cartera[[#This Row],[Dias]]&gt;99,Cartera[[#This Row],[Total vencido]],0)</f>
        <v>0</v>
      </c>
      <c r="U1034" s="191">
        <f>IF(Cartera[[#This Row],[Mas de 100]]&gt;0,Cartera[[#This Row],[Dias]],0)</f>
        <v>0</v>
      </c>
      <c r="V1034" s="19">
        <f>Cartera[[#This Row],[Vencimiento]]-Cartera[[#This Row],[Emision]]</f>
        <v>15</v>
      </c>
      <c r="W103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4" s="204" t="str">
        <f>_xlfn.XLOOKUP(Cartera[[#This Row],[Nombre tercero]],Vendedor[Nombre],Vendedor[Vendedor],"",0,-1)</f>
        <v>ANGELA SILVESTRE</v>
      </c>
      <c r="Y1034" s="204"/>
    </row>
    <row r="1035" spans="1:25" ht="21" customHeight="1">
      <c r="A1035" s="12" t="str">
        <f t="shared" si="49"/>
        <v>SEBASTIAN ESLAVA DANGOND</v>
      </c>
      <c r="B1035" s="308" t="s">
        <v>1208</v>
      </c>
      <c r="C1035" s="309">
        <v>18337</v>
      </c>
      <c r="D1035" s="310">
        <v>1</v>
      </c>
      <c r="E1035" s="311">
        <v>46001.465960648151</v>
      </c>
      <c r="F1035" s="311">
        <v>46016.465960648151</v>
      </c>
      <c r="G1035" s="312">
        <v>20</v>
      </c>
      <c r="H1035" s="310">
        <v>1025500.02</v>
      </c>
      <c r="I1035" s="310">
        <v>1025500.02</v>
      </c>
      <c r="J1035" s="312">
        <v>0</v>
      </c>
      <c r="K1035" s="312">
        <v>0</v>
      </c>
      <c r="L1035" s="310">
        <v>0</v>
      </c>
      <c r="M1035" s="310">
        <v>1025500.02</v>
      </c>
      <c r="N1035" s="310">
        <v>0</v>
      </c>
      <c r="O1035" s="310">
        <v>0</v>
      </c>
      <c r="P1035" s="191">
        <f>SUM(Cartera[[#This Row],[1_a_8]:[&gt;30]])</f>
        <v>1025500.02</v>
      </c>
      <c r="Q1035" s="191">
        <f>+Cartera[[#This Row],[9_a_15]]+Cartera[[#This Row],[16_a_22]]+Cartera[[#This Row],[23_a_30]]</f>
        <v>1025500.02</v>
      </c>
      <c r="R1035" s="191">
        <f>IF(Cartera[[#This Row],[Dias]]&gt;8,Cartera[[#This Row],[Total vencido]],0)</f>
        <v>1025500.02</v>
      </c>
      <c r="S1035" s="191">
        <f>IF(Cartera[[#This Row],[Mas de 9]]&gt;0,Cartera[[#This Row],[Dias]],0)</f>
        <v>20</v>
      </c>
      <c r="T1035" s="191">
        <f>IF(Cartera[[#This Row],[Dias]]&gt;99,Cartera[[#This Row],[Total vencido]],0)</f>
        <v>0</v>
      </c>
      <c r="U1035" s="191">
        <f>IF(Cartera[[#This Row],[Mas de 100]]&gt;0,Cartera[[#This Row],[Dias]],0)</f>
        <v>0</v>
      </c>
      <c r="V1035" s="19">
        <f>Cartera[[#This Row],[Vencimiento]]-Cartera[[#This Row],[Emision]]</f>
        <v>15</v>
      </c>
      <c r="W103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5" s="204" t="str">
        <f>_xlfn.XLOOKUP(Cartera[[#This Row],[Nombre tercero]],Vendedor[Nombre],Vendedor[Vendedor],"",0,-1)</f>
        <v>ANGELA SILVESTRE</v>
      </c>
      <c r="Y1035" s="204"/>
    </row>
    <row r="1036" spans="1:25" ht="21" customHeight="1">
      <c r="A1036" s="12" t="str">
        <f t="shared" si="49"/>
        <v>SEBASTIAN ESLAVA DANGOND</v>
      </c>
      <c r="B1036" s="308" t="s">
        <v>1208</v>
      </c>
      <c r="C1036" s="309">
        <v>18368</v>
      </c>
      <c r="D1036" s="310">
        <v>1</v>
      </c>
      <c r="E1036" s="311">
        <v>46001.727754629632</v>
      </c>
      <c r="F1036" s="311">
        <v>46016.727754629632</v>
      </c>
      <c r="G1036" s="312">
        <v>20</v>
      </c>
      <c r="H1036" s="310">
        <v>83904</v>
      </c>
      <c r="I1036" s="310">
        <v>83904</v>
      </c>
      <c r="J1036" s="312">
        <v>0</v>
      </c>
      <c r="K1036" s="312">
        <v>0</v>
      </c>
      <c r="L1036" s="310">
        <v>0</v>
      </c>
      <c r="M1036" s="310">
        <v>83904</v>
      </c>
      <c r="N1036" s="310">
        <v>0</v>
      </c>
      <c r="O1036" s="310">
        <v>0</v>
      </c>
      <c r="P1036" s="191">
        <f>SUM(Cartera[[#This Row],[1_a_8]:[&gt;30]])</f>
        <v>83904</v>
      </c>
      <c r="Q1036" s="191">
        <f>+Cartera[[#This Row],[9_a_15]]+Cartera[[#This Row],[16_a_22]]+Cartera[[#This Row],[23_a_30]]</f>
        <v>83904</v>
      </c>
      <c r="R1036" s="191">
        <f>IF(Cartera[[#This Row],[Dias]]&gt;8,Cartera[[#This Row],[Total vencido]],0)</f>
        <v>83904</v>
      </c>
      <c r="S1036" s="191">
        <f>IF(Cartera[[#This Row],[Mas de 9]]&gt;0,Cartera[[#This Row],[Dias]],0)</f>
        <v>20</v>
      </c>
      <c r="T1036" s="191">
        <f>IF(Cartera[[#This Row],[Dias]]&gt;99,Cartera[[#This Row],[Total vencido]],0)</f>
        <v>0</v>
      </c>
      <c r="U1036" s="191">
        <f>IF(Cartera[[#This Row],[Mas de 100]]&gt;0,Cartera[[#This Row],[Dias]],0)</f>
        <v>0</v>
      </c>
      <c r="V1036" s="19">
        <f>Cartera[[#This Row],[Vencimiento]]-Cartera[[#This Row],[Emision]]</f>
        <v>15</v>
      </c>
      <c r="W103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6" s="204" t="str">
        <f>_xlfn.XLOOKUP(Cartera[[#This Row],[Nombre tercero]],Vendedor[Nombre],Vendedor[Vendedor],"",0,-1)</f>
        <v>ANGELA SILVESTRE</v>
      </c>
      <c r="Y1036" s="204"/>
    </row>
    <row r="1037" spans="1:25" ht="21" customHeight="1">
      <c r="A1037" s="12" t="str">
        <f t="shared" si="49"/>
        <v>SEBASTIAN ESLAVA DANGOND</v>
      </c>
      <c r="B1037" s="308" t="s">
        <v>1208</v>
      </c>
      <c r="C1037" s="309">
        <v>18376</v>
      </c>
      <c r="D1037" s="310">
        <v>1</v>
      </c>
      <c r="E1037" s="311">
        <v>46002.323645833334</v>
      </c>
      <c r="F1037" s="311">
        <v>46017.323333333334</v>
      </c>
      <c r="G1037" s="312">
        <v>19</v>
      </c>
      <c r="H1037" s="310">
        <v>818100</v>
      </c>
      <c r="I1037" s="310">
        <v>818100</v>
      </c>
      <c r="J1037" s="312">
        <v>0</v>
      </c>
      <c r="K1037" s="312">
        <v>0</v>
      </c>
      <c r="L1037" s="310">
        <v>0</v>
      </c>
      <c r="M1037" s="310">
        <v>818100</v>
      </c>
      <c r="N1037" s="310">
        <v>0</v>
      </c>
      <c r="O1037" s="310">
        <v>0</v>
      </c>
      <c r="P1037" s="191">
        <f>SUM(Cartera[[#This Row],[1_a_8]:[&gt;30]])</f>
        <v>818100</v>
      </c>
      <c r="Q1037" s="191">
        <f>+Cartera[[#This Row],[9_a_15]]+Cartera[[#This Row],[16_a_22]]+Cartera[[#This Row],[23_a_30]]</f>
        <v>818100</v>
      </c>
      <c r="R1037" s="191">
        <f>IF(Cartera[[#This Row],[Dias]]&gt;8,Cartera[[#This Row],[Total vencido]],0)</f>
        <v>818100</v>
      </c>
      <c r="S1037" s="191">
        <f>IF(Cartera[[#This Row],[Mas de 9]]&gt;0,Cartera[[#This Row],[Dias]],0)</f>
        <v>19</v>
      </c>
      <c r="T1037" s="191">
        <f>IF(Cartera[[#This Row],[Dias]]&gt;99,Cartera[[#This Row],[Total vencido]],0)</f>
        <v>0</v>
      </c>
      <c r="U1037" s="191">
        <f>IF(Cartera[[#This Row],[Mas de 100]]&gt;0,Cartera[[#This Row],[Dias]],0)</f>
        <v>0</v>
      </c>
      <c r="V1037" s="19">
        <f>Cartera[[#This Row],[Vencimiento]]-Cartera[[#This Row],[Emision]]</f>
        <v>14.999687499999709</v>
      </c>
      <c r="W103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7" s="204" t="str">
        <f>_xlfn.XLOOKUP(Cartera[[#This Row],[Nombre tercero]],Vendedor[Nombre],Vendedor[Vendedor],"",0,-1)</f>
        <v>ANGELA SILVESTRE</v>
      </c>
      <c r="Y1037" s="204"/>
    </row>
    <row r="1038" spans="1:25" ht="21" customHeight="1">
      <c r="A1038" s="12" t="str">
        <f t="shared" si="49"/>
        <v>SEBASTIAN ESLAVA DANGOND</v>
      </c>
      <c r="B1038" s="308" t="s">
        <v>1210</v>
      </c>
      <c r="C1038" s="309">
        <v>23219</v>
      </c>
      <c r="D1038" s="310">
        <v>1</v>
      </c>
      <c r="E1038" s="311">
        <v>46004.31050925926</v>
      </c>
      <c r="F1038" s="311">
        <v>46019.31040509259</v>
      </c>
      <c r="G1038" s="312">
        <v>17</v>
      </c>
      <c r="H1038" s="310">
        <v>167080</v>
      </c>
      <c r="I1038" s="310">
        <v>167080</v>
      </c>
      <c r="J1038" s="312">
        <v>0</v>
      </c>
      <c r="K1038" s="312">
        <v>0</v>
      </c>
      <c r="L1038" s="310">
        <v>0</v>
      </c>
      <c r="M1038" s="310">
        <v>167080</v>
      </c>
      <c r="N1038" s="310">
        <v>0</v>
      </c>
      <c r="O1038" s="310">
        <v>0</v>
      </c>
      <c r="P1038" s="191">
        <f>SUM(Cartera[[#This Row],[1_a_8]:[&gt;30]])</f>
        <v>167080</v>
      </c>
      <c r="Q1038" s="191">
        <f>+Cartera[[#This Row],[9_a_15]]+Cartera[[#This Row],[16_a_22]]+Cartera[[#This Row],[23_a_30]]</f>
        <v>167080</v>
      </c>
      <c r="R1038" s="191">
        <f>IF(Cartera[[#This Row],[Dias]]&gt;8,Cartera[[#This Row],[Total vencido]],0)</f>
        <v>167080</v>
      </c>
      <c r="S1038" s="191">
        <f>IF(Cartera[[#This Row],[Mas de 9]]&gt;0,Cartera[[#This Row],[Dias]],0)</f>
        <v>17</v>
      </c>
      <c r="T1038" s="191">
        <f>IF(Cartera[[#This Row],[Dias]]&gt;99,Cartera[[#This Row],[Total vencido]],0)</f>
        <v>0</v>
      </c>
      <c r="U1038" s="191">
        <f>IF(Cartera[[#This Row],[Mas de 100]]&gt;0,Cartera[[#This Row],[Dias]],0)</f>
        <v>0</v>
      </c>
      <c r="V1038" s="19">
        <f>Cartera[[#This Row],[Vencimiento]]-Cartera[[#This Row],[Emision]]</f>
        <v>14.999895833330811</v>
      </c>
      <c r="W103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8" s="204" t="str">
        <f>_xlfn.XLOOKUP(Cartera[[#This Row],[Nombre tercero]],Vendedor[Nombre],Vendedor[Vendedor],"",0,-1)</f>
        <v>ANGELA SILVESTRE</v>
      </c>
      <c r="Y1038" s="204"/>
    </row>
    <row r="1039" spans="1:25" ht="21" customHeight="1">
      <c r="A1039" s="12" t="str">
        <f t="shared" si="49"/>
        <v>SEBASTIAN ESLAVA DANGOND</v>
      </c>
      <c r="B1039" s="308" t="s">
        <v>1208</v>
      </c>
      <c r="C1039" s="309">
        <v>18486</v>
      </c>
      <c r="D1039" s="310">
        <v>1</v>
      </c>
      <c r="E1039" s="311">
        <v>46004.421597222223</v>
      </c>
      <c r="F1039" s="311">
        <v>46019.414236111108</v>
      </c>
      <c r="G1039" s="312">
        <v>17</v>
      </c>
      <c r="H1039" s="310">
        <v>1684599.98</v>
      </c>
      <c r="I1039" s="310">
        <v>1684599.98</v>
      </c>
      <c r="J1039" s="312">
        <v>0</v>
      </c>
      <c r="K1039" s="312">
        <v>0</v>
      </c>
      <c r="L1039" s="310">
        <v>0</v>
      </c>
      <c r="M1039" s="310">
        <v>1684599.98</v>
      </c>
      <c r="N1039" s="310">
        <v>0</v>
      </c>
      <c r="O1039" s="310">
        <v>0</v>
      </c>
      <c r="P1039" s="191">
        <f>SUM(Cartera[[#This Row],[1_a_8]:[&gt;30]])</f>
        <v>1684599.98</v>
      </c>
      <c r="Q1039" s="191">
        <f>+Cartera[[#This Row],[9_a_15]]+Cartera[[#This Row],[16_a_22]]+Cartera[[#This Row],[23_a_30]]</f>
        <v>1684599.98</v>
      </c>
      <c r="R1039" s="191">
        <f>IF(Cartera[[#This Row],[Dias]]&gt;8,Cartera[[#This Row],[Total vencido]],0)</f>
        <v>1684599.98</v>
      </c>
      <c r="S1039" s="191">
        <f>IF(Cartera[[#This Row],[Mas de 9]]&gt;0,Cartera[[#This Row],[Dias]],0)</f>
        <v>17</v>
      </c>
      <c r="T1039" s="191">
        <f>IF(Cartera[[#This Row],[Dias]]&gt;99,Cartera[[#This Row],[Total vencido]],0)</f>
        <v>0</v>
      </c>
      <c r="U1039" s="191">
        <f>IF(Cartera[[#This Row],[Mas de 100]]&gt;0,Cartera[[#This Row],[Dias]],0)</f>
        <v>0</v>
      </c>
      <c r="V1039" s="19">
        <f>Cartera[[#This Row],[Vencimiento]]-Cartera[[#This Row],[Emision]]</f>
        <v>14.992638888885267</v>
      </c>
      <c r="W103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9" s="204" t="str">
        <f>_xlfn.XLOOKUP(Cartera[[#This Row],[Nombre tercero]],Vendedor[Nombre],Vendedor[Vendedor],"",0,-1)</f>
        <v>ANGELA SILVESTRE</v>
      </c>
      <c r="Y1039" s="204"/>
    </row>
    <row r="1040" spans="1:25" ht="21" customHeight="1">
      <c r="A1040" s="12" t="str">
        <f t="shared" si="49"/>
        <v>SEBASTIAN ESLAVA DANGOND</v>
      </c>
      <c r="B1040" s="308" t="s">
        <v>1208</v>
      </c>
      <c r="C1040" s="309">
        <v>18520</v>
      </c>
      <c r="D1040" s="310">
        <v>1</v>
      </c>
      <c r="E1040" s="311">
        <v>46006.351840277777</v>
      </c>
      <c r="F1040" s="311">
        <v>46021.351736111108</v>
      </c>
      <c r="G1040" s="312">
        <v>15</v>
      </c>
      <c r="H1040" s="310">
        <v>350000</v>
      </c>
      <c r="I1040" s="310">
        <v>350000</v>
      </c>
      <c r="J1040" s="312">
        <v>0</v>
      </c>
      <c r="K1040" s="312">
        <v>0</v>
      </c>
      <c r="L1040" s="310">
        <v>350000</v>
      </c>
      <c r="M1040" s="310">
        <v>0</v>
      </c>
      <c r="N1040" s="310">
        <v>0</v>
      </c>
      <c r="O1040" s="310">
        <v>0</v>
      </c>
      <c r="P1040" s="191">
        <f>SUM(Cartera[[#This Row],[1_a_8]:[&gt;30]])</f>
        <v>350000</v>
      </c>
      <c r="Q1040" s="191">
        <f>+Cartera[[#This Row],[9_a_15]]+Cartera[[#This Row],[16_a_22]]+Cartera[[#This Row],[23_a_30]]</f>
        <v>350000</v>
      </c>
      <c r="R1040" s="191">
        <f>IF(Cartera[[#This Row],[Dias]]&gt;8,Cartera[[#This Row],[Total vencido]],0)</f>
        <v>350000</v>
      </c>
      <c r="S1040" s="191">
        <f>IF(Cartera[[#This Row],[Mas de 9]]&gt;0,Cartera[[#This Row],[Dias]],0)</f>
        <v>15</v>
      </c>
      <c r="T1040" s="191">
        <f>IF(Cartera[[#This Row],[Dias]]&gt;99,Cartera[[#This Row],[Total vencido]],0)</f>
        <v>0</v>
      </c>
      <c r="U1040" s="191">
        <f>IF(Cartera[[#This Row],[Mas de 100]]&gt;0,Cartera[[#This Row],[Dias]],0)</f>
        <v>0</v>
      </c>
      <c r="V1040" s="19">
        <f>Cartera[[#This Row],[Vencimiento]]-Cartera[[#This Row],[Emision]]</f>
        <v>14.999895833330811</v>
      </c>
      <c r="W104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0" s="204" t="str">
        <f>_xlfn.XLOOKUP(Cartera[[#This Row],[Nombre tercero]],Vendedor[Nombre],Vendedor[Vendedor],"",0,-1)</f>
        <v>ANGELA SILVESTRE</v>
      </c>
      <c r="Y1040" s="204"/>
    </row>
    <row r="1041" spans="1:25" ht="21" customHeight="1">
      <c r="A1041" s="12" t="str">
        <f t="shared" si="49"/>
        <v>SEBASTIAN ESLAVA DANGOND</v>
      </c>
      <c r="B1041" s="308" t="s">
        <v>1210</v>
      </c>
      <c r="C1041" s="309">
        <v>23268</v>
      </c>
      <c r="D1041" s="310">
        <v>1</v>
      </c>
      <c r="E1041" s="311">
        <v>46006.512395833335</v>
      </c>
      <c r="F1041" s="311">
        <v>46021.512395833335</v>
      </c>
      <c r="G1041" s="312">
        <v>15</v>
      </c>
      <c r="H1041" s="310">
        <v>226800</v>
      </c>
      <c r="I1041" s="310">
        <v>226800</v>
      </c>
      <c r="J1041" s="312">
        <v>0</v>
      </c>
      <c r="K1041" s="312">
        <v>0</v>
      </c>
      <c r="L1041" s="310">
        <v>226800</v>
      </c>
      <c r="M1041" s="310">
        <v>0</v>
      </c>
      <c r="N1041" s="310">
        <v>0</v>
      </c>
      <c r="O1041" s="310">
        <v>0</v>
      </c>
      <c r="P1041" s="191">
        <f>SUM(Cartera[[#This Row],[1_a_8]:[&gt;30]])</f>
        <v>226800</v>
      </c>
      <c r="Q1041" s="191">
        <f>+Cartera[[#This Row],[9_a_15]]+Cartera[[#This Row],[16_a_22]]+Cartera[[#This Row],[23_a_30]]</f>
        <v>226800</v>
      </c>
      <c r="R1041" s="191">
        <f>IF(Cartera[[#This Row],[Dias]]&gt;8,Cartera[[#This Row],[Total vencido]],0)</f>
        <v>226800</v>
      </c>
      <c r="S1041" s="191">
        <f>IF(Cartera[[#This Row],[Mas de 9]]&gt;0,Cartera[[#This Row],[Dias]],0)</f>
        <v>15</v>
      </c>
      <c r="T1041" s="191">
        <f>IF(Cartera[[#This Row],[Dias]]&gt;99,Cartera[[#This Row],[Total vencido]],0)</f>
        <v>0</v>
      </c>
      <c r="U1041" s="191">
        <f>IF(Cartera[[#This Row],[Mas de 100]]&gt;0,Cartera[[#This Row],[Dias]],0)</f>
        <v>0</v>
      </c>
      <c r="V1041" s="19">
        <f>Cartera[[#This Row],[Vencimiento]]-Cartera[[#This Row],[Emision]]</f>
        <v>15</v>
      </c>
      <c r="W104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1" s="204" t="str">
        <f>_xlfn.XLOOKUP(Cartera[[#This Row],[Nombre tercero]],Vendedor[Nombre],Vendedor[Vendedor],"",0,-1)</f>
        <v>ANGELA SILVESTRE</v>
      </c>
      <c r="Y1041" s="204"/>
    </row>
    <row r="1042" spans="1:25" ht="21" customHeight="1">
      <c r="A1042" s="12" t="str">
        <f t="shared" si="49"/>
        <v>SEBASTIAN ESLAVA DANGOND</v>
      </c>
      <c r="B1042" s="308" t="s">
        <v>1208</v>
      </c>
      <c r="C1042" s="309">
        <v>18584</v>
      </c>
      <c r="D1042" s="310">
        <v>1</v>
      </c>
      <c r="E1042" s="311">
        <v>46007.657453703701</v>
      </c>
      <c r="F1042" s="311">
        <v>46022.657453703701</v>
      </c>
      <c r="G1042" s="312">
        <v>14</v>
      </c>
      <c r="H1042" s="310">
        <v>77700</v>
      </c>
      <c r="I1042" s="310">
        <v>77700</v>
      </c>
      <c r="J1042" s="312">
        <v>0</v>
      </c>
      <c r="K1042" s="312">
        <v>0</v>
      </c>
      <c r="L1042" s="310">
        <v>77700</v>
      </c>
      <c r="M1042" s="310">
        <v>0</v>
      </c>
      <c r="N1042" s="310">
        <v>0</v>
      </c>
      <c r="O1042" s="310">
        <v>0</v>
      </c>
      <c r="P1042" s="191">
        <f>SUM(Cartera[[#This Row],[1_a_8]:[&gt;30]])</f>
        <v>77700</v>
      </c>
      <c r="Q1042" s="191">
        <f>+Cartera[[#This Row],[9_a_15]]+Cartera[[#This Row],[16_a_22]]+Cartera[[#This Row],[23_a_30]]</f>
        <v>77700</v>
      </c>
      <c r="R1042" s="191">
        <f>IF(Cartera[[#This Row],[Dias]]&gt;8,Cartera[[#This Row],[Total vencido]],0)</f>
        <v>77700</v>
      </c>
      <c r="S1042" s="191">
        <f>IF(Cartera[[#This Row],[Mas de 9]]&gt;0,Cartera[[#This Row],[Dias]],0)</f>
        <v>14</v>
      </c>
      <c r="T1042" s="191">
        <f>IF(Cartera[[#This Row],[Dias]]&gt;99,Cartera[[#This Row],[Total vencido]],0)</f>
        <v>0</v>
      </c>
      <c r="U1042" s="191">
        <f>IF(Cartera[[#This Row],[Mas de 100]]&gt;0,Cartera[[#This Row],[Dias]],0)</f>
        <v>0</v>
      </c>
      <c r="V1042" s="19">
        <f>Cartera[[#This Row],[Vencimiento]]-Cartera[[#This Row],[Emision]]</f>
        <v>15</v>
      </c>
      <c r="W104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2" s="204" t="str">
        <f>_xlfn.XLOOKUP(Cartera[[#This Row],[Nombre tercero]],Vendedor[Nombre],Vendedor[Vendedor],"",0,-1)</f>
        <v>ANGELA SILVESTRE</v>
      </c>
      <c r="Y1042" s="204"/>
    </row>
    <row r="1043" spans="1:25" ht="21" customHeight="1">
      <c r="A1043" s="12" t="str">
        <f t="shared" si="49"/>
        <v>SEBASTIAN ESLAVA DANGOND</v>
      </c>
      <c r="B1043" s="308" t="s">
        <v>1208</v>
      </c>
      <c r="C1043" s="309">
        <v>18593</v>
      </c>
      <c r="D1043" s="310">
        <v>1</v>
      </c>
      <c r="E1043" s="311">
        <v>46008.442916666667</v>
      </c>
      <c r="F1043" s="311">
        <v>46023.442835648151</v>
      </c>
      <c r="G1043" s="312">
        <v>13</v>
      </c>
      <c r="H1043" s="310">
        <v>1594550</v>
      </c>
      <c r="I1043" s="310">
        <v>1594550</v>
      </c>
      <c r="J1043" s="312">
        <v>0</v>
      </c>
      <c r="K1043" s="312">
        <v>0</v>
      </c>
      <c r="L1043" s="310">
        <v>1594550</v>
      </c>
      <c r="M1043" s="310">
        <v>0</v>
      </c>
      <c r="N1043" s="310">
        <v>0</v>
      </c>
      <c r="O1043" s="310">
        <v>0</v>
      </c>
      <c r="P1043" s="191">
        <f>SUM(Cartera[[#This Row],[1_a_8]:[&gt;30]])</f>
        <v>1594550</v>
      </c>
      <c r="Q1043" s="191">
        <f>+Cartera[[#This Row],[9_a_15]]+Cartera[[#This Row],[16_a_22]]+Cartera[[#This Row],[23_a_30]]</f>
        <v>1594550</v>
      </c>
      <c r="R1043" s="191">
        <f>IF(Cartera[[#This Row],[Dias]]&gt;8,Cartera[[#This Row],[Total vencido]],0)</f>
        <v>1594550</v>
      </c>
      <c r="S1043" s="191">
        <f>IF(Cartera[[#This Row],[Mas de 9]]&gt;0,Cartera[[#This Row],[Dias]],0)</f>
        <v>13</v>
      </c>
      <c r="T1043" s="191">
        <f>IF(Cartera[[#This Row],[Dias]]&gt;99,Cartera[[#This Row],[Total vencido]],0)</f>
        <v>0</v>
      </c>
      <c r="U1043" s="191">
        <f>IF(Cartera[[#This Row],[Mas de 100]]&gt;0,Cartera[[#This Row],[Dias]],0)</f>
        <v>0</v>
      </c>
      <c r="V1043" s="19">
        <f>Cartera[[#This Row],[Vencimiento]]-Cartera[[#This Row],[Emision]]</f>
        <v>14.99991898148437</v>
      </c>
      <c r="W104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3" s="204" t="str">
        <f>_xlfn.XLOOKUP(Cartera[[#This Row],[Nombre tercero]],Vendedor[Nombre],Vendedor[Vendedor],"",0,-1)</f>
        <v>ANGELA SILVESTRE</v>
      </c>
      <c r="Y1043" s="204"/>
    </row>
    <row r="1044" spans="1:25" ht="21" customHeight="1">
      <c r="A1044" s="12" t="str">
        <f t="shared" si="49"/>
        <v>SEBASTIAN ESLAVA DANGOND</v>
      </c>
      <c r="B1044" s="308" t="s">
        <v>1208</v>
      </c>
      <c r="C1044" s="309">
        <v>18689</v>
      </c>
      <c r="D1044" s="310">
        <v>1</v>
      </c>
      <c r="E1044" s="311">
        <v>46010.41207175926</v>
      </c>
      <c r="F1044" s="311">
        <v>46025.411979166667</v>
      </c>
      <c r="G1044" s="312">
        <v>11</v>
      </c>
      <c r="H1044" s="310">
        <v>523600</v>
      </c>
      <c r="I1044" s="310">
        <v>523600</v>
      </c>
      <c r="J1044" s="312">
        <v>0</v>
      </c>
      <c r="K1044" s="312">
        <v>0</v>
      </c>
      <c r="L1044" s="310">
        <v>523600</v>
      </c>
      <c r="M1044" s="310">
        <v>0</v>
      </c>
      <c r="N1044" s="310">
        <v>0</v>
      </c>
      <c r="O1044" s="310">
        <v>0</v>
      </c>
      <c r="P1044" s="191">
        <f>SUM(Cartera[[#This Row],[1_a_8]:[&gt;30]])</f>
        <v>523600</v>
      </c>
      <c r="Q1044" s="191">
        <f>+Cartera[[#This Row],[9_a_15]]+Cartera[[#This Row],[16_a_22]]+Cartera[[#This Row],[23_a_30]]</f>
        <v>523600</v>
      </c>
      <c r="R1044" s="191">
        <f>IF(Cartera[[#This Row],[Dias]]&gt;8,Cartera[[#This Row],[Total vencido]],0)</f>
        <v>523600</v>
      </c>
      <c r="S1044" s="191">
        <f>IF(Cartera[[#This Row],[Mas de 9]]&gt;0,Cartera[[#This Row],[Dias]],0)</f>
        <v>11</v>
      </c>
      <c r="T1044" s="191">
        <f>IF(Cartera[[#This Row],[Dias]]&gt;99,Cartera[[#This Row],[Total vencido]],0)</f>
        <v>0</v>
      </c>
      <c r="U1044" s="191">
        <f>IF(Cartera[[#This Row],[Mas de 100]]&gt;0,Cartera[[#This Row],[Dias]],0)</f>
        <v>0</v>
      </c>
      <c r="V1044" s="19">
        <f>Cartera[[#This Row],[Vencimiento]]-Cartera[[#This Row],[Emision]]</f>
        <v>14.999907407407591</v>
      </c>
      <c r="W104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4" s="204" t="str">
        <f>_xlfn.XLOOKUP(Cartera[[#This Row],[Nombre tercero]],Vendedor[Nombre],Vendedor[Vendedor],"",0,-1)</f>
        <v>ANGELA SILVESTRE</v>
      </c>
      <c r="Y1044" s="204"/>
    </row>
    <row r="1045" spans="1:25" ht="21" customHeight="1">
      <c r="A1045" s="12" t="str">
        <f t="shared" si="49"/>
        <v>SEBASTIAN ESLAVA DANGOND</v>
      </c>
      <c r="B1045" s="308" t="s">
        <v>1208</v>
      </c>
      <c r="C1045" s="309">
        <v>18690</v>
      </c>
      <c r="D1045" s="310">
        <v>1</v>
      </c>
      <c r="E1045" s="311">
        <v>46010.432442129626</v>
      </c>
      <c r="F1045" s="311">
        <v>46025.432442129626</v>
      </c>
      <c r="G1045" s="312">
        <v>11</v>
      </c>
      <c r="H1045" s="310">
        <v>205500.02</v>
      </c>
      <c r="I1045" s="310">
        <v>205500.02</v>
      </c>
      <c r="J1045" s="312">
        <v>0</v>
      </c>
      <c r="K1045" s="312">
        <v>0</v>
      </c>
      <c r="L1045" s="310">
        <v>205500.02</v>
      </c>
      <c r="M1045" s="310">
        <v>0</v>
      </c>
      <c r="N1045" s="310">
        <v>0</v>
      </c>
      <c r="O1045" s="310">
        <v>0</v>
      </c>
      <c r="P1045" s="191">
        <f>SUM(Cartera[[#This Row],[1_a_8]:[&gt;30]])</f>
        <v>205500.02</v>
      </c>
      <c r="Q1045" s="191">
        <f>+Cartera[[#This Row],[9_a_15]]+Cartera[[#This Row],[16_a_22]]+Cartera[[#This Row],[23_a_30]]</f>
        <v>205500.02</v>
      </c>
      <c r="R1045" s="191">
        <f>IF(Cartera[[#This Row],[Dias]]&gt;8,Cartera[[#This Row],[Total vencido]],0)</f>
        <v>205500.02</v>
      </c>
      <c r="S1045" s="191">
        <f>IF(Cartera[[#This Row],[Mas de 9]]&gt;0,Cartera[[#This Row],[Dias]],0)</f>
        <v>11</v>
      </c>
      <c r="T1045" s="191">
        <f>IF(Cartera[[#This Row],[Dias]]&gt;99,Cartera[[#This Row],[Total vencido]],0)</f>
        <v>0</v>
      </c>
      <c r="U1045" s="191">
        <f>IF(Cartera[[#This Row],[Mas de 100]]&gt;0,Cartera[[#This Row],[Dias]],0)</f>
        <v>0</v>
      </c>
      <c r="V1045" s="19">
        <f>Cartera[[#This Row],[Vencimiento]]-Cartera[[#This Row],[Emision]]</f>
        <v>15</v>
      </c>
      <c r="W104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5" s="204" t="str">
        <f>_xlfn.XLOOKUP(Cartera[[#This Row],[Nombre tercero]],Vendedor[Nombre],Vendedor[Vendedor],"",0,-1)</f>
        <v>ANGELA SILVESTRE</v>
      </c>
      <c r="Y1045" s="204"/>
    </row>
    <row r="1046" spans="1:25" ht="21" customHeight="1">
      <c r="A1046" s="12" t="str">
        <f t="shared" si="49"/>
        <v>SEBASTIAN ESLAVA DANGOND</v>
      </c>
      <c r="B1046" s="308" t="s">
        <v>1208</v>
      </c>
      <c r="C1046" s="309">
        <v>18702</v>
      </c>
      <c r="D1046" s="310">
        <v>1</v>
      </c>
      <c r="E1046" s="311">
        <v>46010.532997685186</v>
      </c>
      <c r="F1046" s="311">
        <v>46025.532418981478</v>
      </c>
      <c r="G1046" s="312">
        <v>11</v>
      </c>
      <c r="H1046" s="310">
        <v>608400</v>
      </c>
      <c r="I1046" s="310">
        <v>608400</v>
      </c>
      <c r="J1046" s="312">
        <v>0</v>
      </c>
      <c r="K1046" s="312">
        <v>0</v>
      </c>
      <c r="L1046" s="310">
        <v>608400</v>
      </c>
      <c r="M1046" s="310">
        <v>0</v>
      </c>
      <c r="N1046" s="310">
        <v>0</v>
      </c>
      <c r="O1046" s="310">
        <v>0</v>
      </c>
      <c r="P1046" s="191">
        <f>SUM(Cartera[[#This Row],[1_a_8]:[&gt;30]])</f>
        <v>608400</v>
      </c>
      <c r="Q1046" s="191">
        <f>+Cartera[[#This Row],[9_a_15]]+Cartera[[#This Row],[16_a_22]]+Cartera[[#This Row],[23_a_30]]</f>
        <v>608400</v>
      </c>
      <c r="R1046" s="191">
        <f>IF(Cartera[[#This Row],[Dias]]&gt;8,Cartera[[#This Row],[Total vencido]],0)</f>
        <v>608400</v>
      </c>
      <c r="S1046" s="191">
        <f>IF(Cartera[[#This Row],[Mas de 9]]&gt;0,Cartera[[#This Row],[Dias]],0)</f>
        <v>11</v>
      </c>
      <c r="T1046" s="191">
        <f>IF(Cartera[[#This Row],[Dias]]&gt;99,Cartera[[#This Row],[Total vencido]],0)</f>
        <v>0</v>
      </c>
      <c r="U1046" s="191">
        <f>IF(Cartera[[#This Row],[Mas de 100]]&gt;0,Cartera[[#This Row],[Dias]],0)</f>
        <v>0</v>
      </c>
      <c r="V1046" s="19">
        <f>Cartera[[#This Row],[Vencimiento]]-Cartera[[#This Row],[Emision]]</f>
        <v>14.999421296291985</v>
      </c>
      <c r="W104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6" s="204" t="str">
        <f>_xlfn.XLOOKUP(Cartera[[#This Row],[Nombre tercero]],Vendedor[Nombre],Vendedor[Vendedor],"",0,-1)</f>
        <v>ANGELA SILVESTRE</v>
      </c>
      <c r="Y1046" s="204"/>
    </row>
    <row r="1047" spans="1:25" ht="21" customHeight="1">
      <c r="A1047" s="12" t="str">
        <f t="shared" si="49"/>
        <v>SEBASTIAN ESLAVA DANGOND</v>
      </c>
      <c r="B1047" s="308" t="s">
        <v>1208</v>
      </c>
      <c r="C1047" s="309">
        <v>18717</v>
      </c>
      <c r="D1047" s="310">
        <v>1</v>
      </c>
      <c r="E1047" s="311">
        <v>46010.622361111113</v>
      </c>
      <c r="F1047" s="311">
        <v>46025.622361111113</v>
      </c>
      <c r="G1047" s="312">
        <v>11</v>
      </c>
      <c r="H1047" s="310">
        <v>158750</v>
      </c>
      <c r="I1047" s="310">
        <v>150000</v>
      </c>
      <c r="J1047" s="312">
        <v>0</v>
      </c>
      <c r="K1047" s="312">
        <v>0</v>
      </c>
      <c r="L1047" s="310">
        <v>150000</v>
      </c>
      <c r="M1047" s="310">
        <v>0</v>
      </c>
      <c r="N1047" s="310">
        <v>0</v>
      </c>
      <c r="O1047" s="310">
        <v>0</v>
      </c>
      <c r="P1047" s="191">
        <f>SUM(Cartera[[#This Row],[1_a_8]:[&gt;30]])</f>
        <v>150000</v>
      </c>
      <c r="Q1047" s="191">
        <f>+Cartera[[#This Row],[9_a_15]]+Cartera[[#This Row],[16_a_22]]+Cartera[[#This Row],[23_a_30]]</f>
        <v>150000</v>
      </c>
      <c r="R1047" s="191">
        <f>IF(Cartera[[#This Row],[Dias]]&gt;8,Cartera[[#This Row],[Total vencido]],0)</f>
        <v>150000</v>
      </c>
      <c r="S1047" s="191">
        <f>IF(Cartera[[#This Row],[Mas de 9]]&gt;0,Cartera[[#This Row],[Dias]],0)</f>
        <v>11</v>
      </c>
      <c r="T1047" s="191">
        <f>IF(Cartera[[#This Row],[Dias]]&gt;99,Cartera[[#This Row],[Total vencido]],0)</f>
        <v>0</v>
      </c>
      <c r="U1047" s="191">
        <f>IF(Cartera[[#This Row],[Mas de 100]]&gt;0,Cartera[[#This Row],[Dias]],0)</f>
        <v>0</v>
      </c>
      <c r="V1047" s="19">
        <f>Cartera[[#This Row],[Vencimiento]]-Cartera[[#This Row],[Emision]]</f>
        <v>15</v>
      </c>
      <c r="W104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7" s="204" t="str">
        <f>_xlfn.XLOOKUP(Cartera[[#This Row],[Nombre tercero]],Vendedor[Nombre],Vendedor[Vendedor],"",0,-1)</f>
        <v>ANGELA SILVESTRE</v>
      </c>
      <c r="Y1047" s="204"/>
    </row>
    <row r="1048" spans="1:25" ht="21" customHeight="1">
      <c r="A1048" s="12" t="str">
        <f t="shared" si="49"/>
        <v>SEBASTIAN ESLAVA DANGOND</v>
      </c>
      <c r="B1048" s="308" t="s">
        <v>1210</v>
      </c>
      <c r="C1048" s="309">
        <v>23484</v>
      </c>
      <c r="D1048" s="310">
        <v>1</v>
      </c>
      <c r="E1048" s="311">
        <v>46011.432534722226</v>
      </c>
      <c r="F1048" s="311">
        <v>46026.432534722226</v>
      </c>
      <c r="G1048" s="312">
        <v>10</v>
      </c>
      <c r="H1048" s="310">
        <v>321000</v>
      </c>
      <c r="I1048" s="310">
        <v>321000</v>
      </c>
      <c r="J1048" s="312">
        <v>0</v>
      </c>
      <c r="K1048" s="312">
        <v>0</v>
      </c>
      <c r="L1048" s="310">
        <v>321000</v>
      </c>
      <c r="M1048" s="310">
        <v>0</v>
      </c>
      <c r="N1048" s="310">
        <v>0</v>
      </c>
      <c r="O1048" s="310">
        <v>0</v>
      </c>
      <c r="P1048" s="191">
        <f>SUM(Cartera[[#This Row],[1_a_8]:[&gt;30]])</f>
        <v>321000</v>
      </c>
      <c r="Q1048" s="191">
        <f>+Cartera[[#This Row],[9_a_15]]+Cartera[[#This Row],[16_a_22]]+Cartera[[#This Row],[23_a_30]]</f>
        <v>321000</v>
      </c>
      <c r="R1048" s="191">
        <f>IF(Cartera[[#This Row],[Dias]]&gt;8,Cartera[[#This Row],[Total vencido]],0)</f>
        <v>321000</v>
      </c>
      <c r="S1048" s="191">
        <f>IF(Cartera[[#This Row],[Mas de 9]]&gt;0,Cartera[[#This Row],[Dias]],0)</f>
        <v>10</v>
      </c>
      <c r="T1048" s="191">
        <f>IF(Cartera[[#This Row],[Dias]]&gt;99,Cartera[[#This Row],[Total vencido]],0)</f>
        <v>0</v>
      </c>
      <c r="U1048" s="191">
        <f>IF(Cartera[[#This Row],[Mas de 100]]&gt;0,Cartera[[#This Row],[Dias]],0)</f>
        <v>0</v>
      </c>
      <c r="V1048" s="19">
        <f>Cartera[[#This Row],[Vencimiento]]-Cartera[[#This Row],[Emision]]</f>
        <v>15</v>
      </c>
      <c r="W104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8" s="204" t="str">
        <f>_xlfn.XLOOKUP(Cartera[[#This Row],[Nombre tercero]],Vendedor[Nombre],Vendedor[Vendedor],"",0,-1)</f>
        <v>ANGELA SILVESTRE</v>
      </c>
      <c r="Y1048" s="204"/>
    </row>
    <row r="1049" spans="1:25" ht="21" customHeight="1">
      <c r="A1049" s="12" t="str">
        <f t="shared" si="49"/>
        <v>SEBASTIAN ESLAVA DANGOND</v>
      </c>
      <c r="B1049" s="308" t="s">
        <v>1208</v>
      </c>
      <c r="C1049" s="309">
        <v>18746</v>
      </c>
      <c r="D1049" s="310">
        <v>1</v>
      </c>
      <c r="E1049" s="311">
        <v>46011.479641203703</v>
      </c>
      <c r="F1049" s="311">
        <v>46026.479641203703</v>
      </c>
      <c r="G1049" s="312">
        <v>10</v>
      </c>
      <c r="H1049" s="310">
        <v>837200</v>
      </c>
      <c r="I1049" s="310">
        <v>837200</v>
      </c>
      <c r="J1049" s="312">
        <v>0</v>
      </c>
      <c r="K1049" s="312">
        <v>0</v>
      </c>
      <c r="L1049" s="310">
        <v>837200</v>
      </c>
      <c r="M1049" s="310">
        <v>0</v>
      </c>
      <c r="N1049" s="310">
        <v>0</v>
      </c>
      <c r="O1049" s="310">
        <v>0</v>
      </c>
      <c r="P1049" s="191">
        <f>SUM(Cartera[[#This Row],[1_a_8]:[&gt;30]])</f>
        <v>837200</v>
      </c>
      <c r="Q1049" s="191">
        <f>+Cartera[[#This Row],[9_a_15]]+Cartera[[#This Row],[16_a_22]]+Cartera[[#This Row],[23_a_30]]</f>
        <v>837200</v>
      </c>
      <c r="R1049" s="191">
        <f>IF(Cartera[[#This Row],[Dias]]&gt;8,Cartera[[#This Row],[Total vencido]],0)</f>
        <v>837200</v>
      </c>
      <c r="S1049" s="191">
        <f>IF(Cartera[[#This Row],[Mas de 9]]&gt;0,Cartera[[#This Row],[Dias]],0)</f>
        <v>10</v>
      </c>
      <c r="T1049" s="191">
        <f>IF(Cartera[[#This Row],[Dias]]&gt;99,Cartera[[#This Row],[Total vencido]],0)</f>
        <v>0</v>
      </c>
      <c r="U1049" s="191">
        <f>IF(Cartera[[#This Row],[Mas de 100]]&gt;0,Cartera[[#This Row],[Dias]],0)</f>
        <v>0</v>
      </c>
      <c r="V1049" s="19">
        <f>Cartera[[#This Row],[Vencimiento]]-Cartera[[#This Row],[Emision]]</f>
        <v>15</v>
      </c>
      <c r="W104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9" s="204" t="str">
        <f>_xlfn.XLOOKUP(Cartera[[#This Row],[Nombre tercero]],Vendedor[Nombre],Vendedor[Vendedor],"",0,-1)</f>
        <v>ANGELA SILVESTRE</v>
      </c>
      <c r="Y1049" s="204"/>
    </row>
    <row r="1050" spans="1:25" ht="21" customHeight="1">
      <c r="A1050" s="12" t="str">
        <f t="shared" si="49"/>
        <v>SEBASTIAN ESLAVA DANGOND</v>
      </c>
      <c r="B1050" s="308" t="s">
        <v>1210</v>
      </c>
      <c r="C1050" s="309">
        <v>23491</v>
      </c>
      <c r="D1050" s="310">
        <v>1</v>
      </c>
      <c r="E1050" s="311">
        <v>46012.437465277777</v>
      </c>
      <c r="F1050" s="311">
        <v>46027.437465277777</v>
      </c>
      <c r="G1050" s="312">
        <v>9</v>
      </c>
      <c r="H1050" s="310">
        <v>423550</v>
      </c>
      <c r="I1050" s="310">
        <v>423550</v>
      </c>
      <c r="J1050" s="312">
        <v>0</v>
      </c>
      <c r="K1050" s="312">
        <v>0</v>
      </c>
      <c r="L1050" s="310">
        <v>423550</v>
      </c>
      <c r="M1050" s="310">
        <v>0</v>
      </c>
      <c r="N1050" s="310">
        <v>0</v>
      </c>
      <c r="O1050" s="310">
        <v>0</v>
      </c>
      <c r="P1050" s="191">
        <f>SUM(Cartera[[#This Row],[1_a_8]:[&gt;30]])</f>
        <v>423550</v>
      </c>
      <c r="Q1050" s="191">
        <f>+Cartera[[#This Row],[9_a_15]]+Cartera[[#This Row],[16_a_22]]+Cartera[[#This Row],[23_a_30]]</f>
        <v>423550</v>
      </c>
      <c r="R1050" s="191">
        <f>IF(Cartera[[#This Row],[Dias]]&gt;8,Cartera[[#This Row],[Total vencido]],0)</f>
        <v>423550</v>
      </c>
      <c r="S1050" s="191">
        <f>IF(Cartera[[#This Row],[Mas de 9]]&gt;0,Cartera[[#This Row],[Dias]],0)</f>
        <v>9</v>
      </c>
      <c r="T1050" s="191">
        <f>IF(Cartera[[#This Row],[Dias]]&gt;99,Cartera[[#This Row],[Total vencido]],0)</f>
        <v>0</v>
      </c>
      <c r="U1050" s="191">
        <f>IF(Cartera[[#This Row],[Mas de 100]]&gt;0,Cartera[[#This Row],[Dias]],0)</f>
        <v>0</v>
      </c>
      <c r="V1050" s="19">
        <f>Cartera[[#This Row],[Vencimiento]]-Cartera[[#This Row],[Emision]]</f>
        <v>15</v>
      </c>
      <c r="W105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0" s="204" t="str">
        <f>_xlfn.XLOOKUP(Cartera[[#This Row],[Nombre tercero]],Vendedor[Nombre],Vendedor[Vendedor],"",0,-1)</f>
        <v>ANGELA SILVESTRE</v>
      </c>
      <c r="Y1050" s="204"/>
    </row>
    <row r="1051" spans="1:25" ht="21" customHeight="1">
      <c r="A1051" s="12" t="str">
        <f t="shared" si="49"/>
        <v>SEBASTIAN ESLAVA DANGOND</v>
      </c>
      <c r="B1051" s="308" t="s">
        <v>1208</v>
      </c>
      <c r="C1051" s="309">
        <v>18789</v>
      </c>
      <c r="D1051" s="310">
        <v>1</v>
      </c>
      <c r="E1051" s="311">
        <v>46013.485613425924</v>
      </c>
      <c r="F1051" s="311">
        <v>46028.48542824074</v>
      </c>
      <c r="G1051" s="312">
        <v>8</v>
      </c>
      <c r="H1051" s="310">
        <v>3761050</v>
      </c>
      <c r="I1051" s="310">
        <v>3761050</v>
      </c>
      <c r="J1051" s="312">
        <v>0</v>
      </c>
      <c r="K1051" s="312">
        <v>3761050</v>
      </c>
      <c r="L1051" s="310">
        <v>0</v>
      </c>
      <c r="M1051" s="310">
        <v>0</v>
      </c>
      <c r="N1051" s="310">
        <v>0</v>
      </c>
      <c r="O1051" s="310">
        <v>0</v>
      </c>
      <c r="P1051" s="191">
        <f>SUM(Cartera[[#This Row],[1_a_8]:[&gt;30]])</f>
        <v>3761050</v>
      </c>
      <c r="Q1051" s="191">
        <f>+Cartera[[#This Row],[9_a_15]]+Cartera[[#This Row],[16_a_22]]+Cartera[[#This Row],[23_a_30]]</f>
        <v>0</v>
      </c>
      <c r="R1051" s="191">
        <f>IF(Cartera[[#This Row],[Dias]]&gt;8,Cartera[[#This Row],[Total vencido]],0)</f>
        <v>0</v>
      </c>
      <c r="S1051" s="191">
        <f>IF(Cartera[[#This Row],[Mas de 9]]&gt;0,Cartera[[#This Row],[Dias]],0)</f>
        <v>0</v>
      </c>
      <c r="T1051" s="191">
        <f>IF(Cartera[[#This Row],[Dias]]&gt;99,Cartera[[#This Row],[Total vencido]],0)</f>
        <v>0</v>
      </c>
      <c r="U1051" s="191">
        <f>IF(Cartera[[#This Row],[Mas de 100]]&gt;0,Cartera[[#This Row],[Dias]],0)</f>
        <v>0</v>
      </c>
      <c r="V1051" s="19">
        <f>Cartera[[#This Row],[Vencimiento]]-Cartera[[#This Row],[Emision]]</f>
        <v>14.999814814815181</v>
      </c>
      <c r="W105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1" s="204" t="str">
        <f>_xlfn.XLOOKUP(Cartera[[#This Row],[Nombre tercero]],Vendedor[Nombre],Vendedor[Vendedor],"",0,-1)</f>
        <v>ANGELA SILVESTRE</v>
      </c>
      <c r="Y1051" s="204"/>
    </row>
    <row r="1052" spans="1:25" ht="21" customHeight="1">
      <c r="A1052" s="12" t="str">
        <f t="shared" si="49"/>
        <v>SEBASTIAN ESLAVA DANGOND</v>
      </c>
      <c r="B1052" s="308" t="s">
        <v>1208</v>
      </c>
      <c r="C1052" s="309">
        <v>18825</v>
      </c>
      <c r="D1052" s="310">
        <v>1</v>
      </c>
      <c r="E1052" s="311">
        <v>46014.230497685188</v>
      </c>
      <c r="F1052" s="311">
        <v>46029.23028935185</v>
      </c>
      <c r="G1052" s="312">
        <v>7</v>
      </c>
      <c r="H1052" s="310">
        <v>532000</v>
      </c>
      <c r="I1052" s="310">
        <v>532000</v>
      </c>
      <c r="J1052" s="312">
        <v>0</v>
      </c>
      <c r="K1052" s="312">
        <v>532000</v>
      </c>
      <c r="L1052" s="310">
        <v>0</v>
      </c>
      <c r="M1052" s="310">
        <v>0</v>
      </c>
      <c r="N1052" s="310">
        <v>0</v>
      </c>
      <c r="O1052" s="310">
        <v>0</v>
      </c>
      <c r="P1052" s="191">
        <f>SUM(Cartera[[#This Row],[1_a_8]:[&gt;30]])</f>
        <v>532000</v>
      </c>
      <c r="Q1052" s="191">
        <f>+Cartera[[#This Row],[9_a_15]]+Cartera[[#This Row],[16_a_22]]+Cartera[[#This Row],[23_a_30]]</f>
        <v>0</v>
      </c>
      <c r="R1052" s="191">
        <f>IF(Cartera[[#This Row],[Dias]]&gt;8,Cartera[[#This Row],[Total vencido]],0)</f>
        <v>0</v>
      </c>
      <c r="S1052" s="191">
        <f>IF(Cartera[[#This Row],[Mas de 9]]&gt;0,Cartera[[#This Row],[Dias]],0)</f>
        <v>0</v>
      </c>
      <c r="T1052" s="191">
        <f>IF(Cartera[[#This Row],[Dias]]&gt;99,Cartera[[#This Row],[Total vencido]],0)</f>
        <v>0</v>
      </c>
      <c r="U1052" s="191">
        <f>IF(Cartera[[#This Row],[Mas de 100]]&gt;0,Cartera[[#This Row],[Dias]],0)</f>
        <v>0</v>
      </c>
      <c r="V1052" s="19">
        <f>Cartera[[#This Row],[Vencimiento]]-Cartera[[#This Row],[Emision]]</f>
        <v>14.999791666661622</v>
      </c>
      <c r="W105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2" s="204" t="str">
        <f>_xlfn.XLOOKUP(Cartera[[#This Row],[Nombre tercero]],Vendedor[Nombre],Vendedor[Vendedor],"",0,-1)</f>
        <v>ANGELA SILVESTRE</v>
      </c>
      <c r="Y1052" s="204"/>
    </row>
    <row r="1053" spans="1:25" ht="21" customHeight="1">
      <c r="A1053" s="12" t="str">
        <f t="shared" si="49"/>
        <v>SEBASTIAN ESLAVA DANGOND</v>
      </c>
      <c r="B1053" s="308" t="s">
        <v>1208</v>
      </c>
      <c r="C1053" s="309">
        <v>18840</v>
      </c>
      <c r="D1053" s="310">
        <v>1</v>
      </c>
      <c r="E1053" s="311">
        <v>46014.450509259259</v>
      </c>
      <c r="F1053" s="311">
        <v>46029.450196759259</v>
      </c>
      <c r="G1053" s="312">
        <v>7</v>
      </c>
      <c r="H1053" s="310">
        <v>387600</v>
      </c>
      <c r="I1053" s="310">
        <v>387600</v>
      </c>
      <c r="J1053" s="312">
        <v>0</v>
      </c>
      <c r="K1053" s="312">
        <v>387600</v>
      </c>
      <c r="L1053" s="310">
        <v>0</v>
      </c>
      <c r="M1053" s="310">
        <v>0</v>
      </c>
      <c r="N1053" s="310">
        <v>0</v>
      </c>
      <c r="O1053" s="310">
        <v>0</v>
      </c>
      <c r="P1053" s="191">
        <f>SUM(Cartera[[#This Row],[1_a_8]:[&gt;30]])</f>
        <v>387600</v>
      </c>
      <c r="Q1053" s="191">
        <f>+Cartera[[#This Row],[9_a_15]]+Cartera[[#This Row],[16_a_22]]+Cartera[[#This Row],[23_a_30]]</f>
        <v>0</v>
      </c>
      <c r="R1053" s="191">
        <f>IF(Cartera[[#This Row],[Dias]]&gt;8,Cartera[[#This Row],[Total vencido]],0)</f>
        <v>0</v>
      </c>
      <c r="S1053" s="191">
        <f>IF(Cartera[[#This Row],[Mas de 9]]&gt;0,Cartera[[#This Row],[Dias]],0)</f>
        <v>0</v>
      </c>
      <c r="T1053" s="191">
        <f>IF(Cartera[[#This Row],[Dias]]&gt;99,Cartera[[#This Row],[Total vencido]],0)</f>
        <v>0</v>
      </c>
      <c r="U1053" s="191">
        <f>IF(Cartera[[#This Row],[Mas de 100]]&gt;0,Cartera[[#This Row],[Dias]],0)</f>
        <v>0</v>
      </c>
      <c r="V1053" s="19">
        <f>Cartera[[#This Row],[Vencimiento]]-Cartera[[#This Row],[Emision]]</f>
        <v>14.999687499999709</v>
      </c>
      <c r="W105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3" s="204" t="str">
        <f>_xlfn.XLOOKUP(Cartera[[#This Row],[Nombre tercero]],Vendedor[Nombre],Vendedor[Vendedor],"",0,-1)</f>
        <v>ANGELA SILVESTRE</v>
      </c>
      <c r="Y1053" s="204"/>
    </row>
    <row r="1054" spans="1:25" ht="21" customHeight="1">
      <c r="A1054" s="12" t="str">
        <f t="shared" si="49"/>
        <v>SEBASTIAN ESLAVA DANGOND</v>
      </c>
      <c r="B1054" s="308" t="s">
        <v>1208</v>
      </c>
      <c r="C1054" s="309">
        <v>18921</v>
      </c>
      <c r="D1054" s="310">
        <v>1</v>
      </c>
      <c r="E1054" s="311">
        <v>46018.243310185186</v>
      </c>
      <c r="F1054" s="311">
        <v>46033.2424537037</v>
      </c>
      <c r="G1054" s="312">
        <v>3</v>
      </c>
      <c r="H1054" s="310">
        <v>2010900</v>
      </c>
      <c r="I1054" s="310">
        <v>2010900</v>
      </c>
      <c r="J1054" s="312">
        <v>0</v>
      </c>
      <c r="K1054" s="312">
        <v>2010900</v>
      </c>
      <c r="L1054" s="310">
        <v>0</v>
      </c>
      <c r="M1054" s="310">
        <v>0</v>
      </c>
      <c r="N1054" s="310">
        <v>0</v>
      </c>
      <c r="O1054" s="310">
        <v>0</v>
      </c>
      <c r="P1054" s="191">
        <f>SUM(Cartera[[#This Row],[1_a_8]:[&gt;30]])</f>
        <v>2010900</v>
      </c>
      <c r="Q1054" s="191">
        <f>+Cartera[[#This Row],[9_a_15]]+Cartera[[#This Row],[16_a_22]]+Cartera[[#This Row],[23_a_30]]</f>
        <v>0</v>
      </c>
      <c r="R1054" s="191">
        <f>IF(Cartera[[#This Row],[Dias]]&gt;8,Cartera[[#This Row],[Total vencido]],0)</f>
        <v>0</v>
      </c>
      <c r="S1054" s="191">
        <f>IF(Cartera[[#This Row],[Mas de 9]]&gt;0,Cartera[[#This Row],[Dias]],0)</f>
        <v>0</v>
      </c>
      <c r="T1054" s="191">
        <f>IF(Cartera[[#This Row],[Dias]]&gt;99,Cartera[[#This Row],[Total vencido]],0)</f>
        <v>0</v>
      </c>
      <c r="U1054" s="191">
        <f>IF(Cartera[[#This Row],[Mas de 100]]&gt;0,Cartera[[#This Row],[Dias]],0)</f>
        <v>0</v>
      </c>
      <c r="V1054" s="19">
        <f>Cartera[[#This Row],[Vencimiento]]-Cartera[[#This Row],[Emision]]</f>
        <v>14.999143518514757</v>
      </c>
      <c r="W105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4" s="204" t="str">
        <f>_xlfn.XLOOKUP(Cartera[[#This Row],[Nombre tercero]],Vendedor[Nombre],Vendedor[Vendedor],"",0,-1)</f>
        <v>ANGELA SILVESTRE</v>
      </c>
      <c r="Y1054" s="204"/>
    </row>
    <row r="1055" spans="1:25" ht="21" customHeight="1">
      <c r="A1055" s="12" t="str">
        <f t="shared" si="49"/>
        <v>SEBASTIAN ESLAVA DANGOND</v>
      </c>
      <c r="B1055" s="308" t="s">
        <v>1208</v>
      </c>
      <c r="C1055" s="309">
        <v>18922</v>
      </c>
      <c r="D1055" s="310">
        <v>1</v>
      </c>
      <c r="E1055" s="311">
        <v>46018.248692129629</v>
      </c>
      <c r="F1055" s="311">
        <v>46033.247430555559</v>
      </c>
      <c r="G1055" s="312">
        <v>3</v>
      </c>
      <c r="H1055" s="310">
        <v>566000</v>
      </c>
      <c r="I1055" s="310">
        <v>566000</v>
      </c>
      <c r="J1055" s="312">
        <v>0</v>
      </c>
      <c r="K1055" s="312">
        <v>566000</v>
      </c>
      <c r="L1055" s="310">
        <v>0</v>
      </c>
      <c r="M1055" s="310">
        <v>0</v>
      </c>
      <c r="N1055" s="310">
        <v>0</v>
      </c>
      <c r="O1055" s="310">
        <v>0</v>
      </c>
      <c r="P1055" s="191">
        <f>SUM(Cartera[[#This Row],[1_a_8]:[&gt;30]])</f>
        <v>566000</v>
      </c>
      <c r="Q1055" s="191">
        <f>+Cartera[[#This Row],[9_a_15]]+Cartera[[#This Row],[16_a_22]]+Cartera[[#This Row],[23_a_30]]</f>
        <v>0</v>
      </c>
      <c r="R1055" s="191">
        <f>IF(Cartera[[#This Row],[Dias]]&gt;8,Cartera[[#This Row],[Total vencido]],0)</f>
        <v>0</v>
      </c>
      <c r="S1055" s="191">
        <f>IF(Cartera[[#This Row],[Mas de 9]]&gt;0,Cartera[[#This Row],[Dias]],0)</f>
        <v>0</v>
      </c>
      <c r="T1055" s="191">
        <f>IF(Cartera[[#This Row],[Dias]]&gt;99,Cartera[[#This Row],[Total vencido]],0)</f>
        <v>0</v>
      </c>
      <c r="U1055" s="191">
        <f>IF(Cartera[[#This Row],[Mas de 100]]&gt;0,Cartera[[#This Row],[Dias]],0)</f>
        <v>0</v>
      </c>
      <c r="V1055" s="19">
        <f>Cartera[[#This Row],[Vencimiento]]-Cartera[[#This Row],[Emision]]</f>
        <v>14.998738425929332</v>
      </c>
      <c r="W105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5" s="204" t="str">
        <f>_xlfn.XLOOKUP(Cartera[[#This Row],[Nombre tercero]],Vendedor[Nombre],Vendedor[Vendedor],"",0,-1)</f>
        <v>ANGELA SILVESTRE</v>
      </c>
      <c r="Y1055" s="204"/>
    </row>
    <row r="1056" spans="1:25" ht="21" customHeight="1">
      <c r="A1056" s="12" t="str">
        <f t="shared" si="49"/>
        <v>SEBASTIAN ESLAVA DANGOND</v>
      </c>
      <c r="B1056" s="308" t="s">
        <v>1210</v>
      </c>
      <c r="C1056" s="309">
        <v>23691</v>
      </c>
      <c r="D1056" s="310">
        <v>1</v>
      </c>
      <c r="E1056" s="311">
        <v>46019.438564814816</v>
      </c>
      <c r="F1056" s="311">
        <v>46034.438564814816</v>
      </c>
      <c r="G1056" s="312">
        <v>2</v>
      </c>
      <c r="H1056" s="310">
        <v>69300</v>
      </c>
      <c r="I1056" s="310">
        <v>69300</v>
      </c>
      <c r="J1056" s="312">
        <v>0</v>
      </c>
      <c r="K1056" s="312">
        <v>69300</v>
      </c>
      <c r="L1056" s="310">
        <v>0</v>
      </c>
      <c r="M1056" s="310">
        <v>0</v>
      </c>
      <c r="N1056" s="310">
        <v>0</v>
      </c>
      <c r="O1056" s="310">
        <v>0</v>
      </c>
      <c r="P1056" s="191">
        <f>SUM(Cartera[[#This Row],[1_a_8]:[&gt;30]])</f>
        <v>69300</v>
      </c>
      <c r="Q1056" s="191">
        <f>+Cartera[[#This Row],[9_a_15]]+Cartera[[#This Row],[16_a_22]]+Cartera[[#This Row],[23_a_30]]</f>
        <v>0</v>
      </c>
      <c r="R1056" s="191">
        <f>IF(Cartera[[#This Row],[Dias]]&gt;8,Cartera[[#This Row],[Total vencido]],0)</f>
        <v>0</v>
      </c>
      <c r="S1056" s="191">
        <f>IF(Cartera[[#This Row],[Mas de 9]]&gt;0,Cartera[[#This Row],[Dias]],0)</f>
        <v>0</v>
      </c>
      <c r="T1056" s="191">
        <f>IF(Cartera[[#This Row],[Dias]]&gt;99,Cartera[[#This Row],[Total vencido]],0)</f>
        <v>0</v>
      </c>
      <c r="U1056" s="191">
        <f>IF(Cartera[[#This Row],[Mas de 100]]&gt;0,Cartera[[#This Row],[Dias]],0)</f>
        <v>0</v>
      </c>
      <c r="V1056" s="19">
        <f>Cartera[[#This Row],[Vencimiento]]-Cartera[[#This Row],[Emision]]</f>
        <v>15</v>
      </c>
      <c r="W105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6" s="204" t="str">
        <f>_xlfn.XLOOKUP(Cartera[[#This Row],[Nombre tercero]],Vendedor[Nombre],Vendedor[Vendedor],"",0,-1)</f>
        <v>ANGELA SILVESTRE</v>
      </c>
      <c r="Y1056" s="204"/>
    </row>
    <row r="1057" spans="1:25" ht="21" customHeight="1">
      <c r="A1057" s="12" t="str">
        <f t="shared" si="49"/>
        <v>SEBASTIAN ESLAVA DANGOND</v>
      </c>
      <c r="B1057" s="308" t="s">
        <v>1210</v>
      </c>
      <c r="C1057" s="309">
        <v>23711</v>
      </c>
      <c r="D1057" s="310">
        <v>1</v>
      </c>
      <c r="E1057" s="311">
        <v>46020.364374999997</v>
      </c>
      <c r="F1057" s="311">
        <v>46035.364085648151</v>
      </c>
      <c r="G1057" s="312">
        <v>1</v>
      </c>
      <c r="H1057" s="310">
        <v>3925700</v>
      </c>
      <c r="I1057" s="310">
        <v>3925700</v>
      </c>
      <c r="J1057" s="312">
        <v>0</v>
      </c>
      <c r="K1057" s="312">
        <v>3925700</v>
      </c>
      <c r="L1057" s="310">
        <v>0</v>
      </c>
      <c r="M1057" s="310">
        <v>0</v>
      </c>
      <c r="N1057" s="310">
        <v>0</v>
      </c>
      <c r="O1057" s="310">
        <v>0</v>
      </c>
      <c r="P1057" s="191">
        <f>SUM(Cartera[[#This Row],[1_a_8]:[&gt;30]])</f>
        <v>3925700</v>
      </c>
      <c r="Q1057" s="191">
        <f>+Cartera[[#This Row],[9_a_15]]+Cartera[[#This Row],[16_a_22]]+Cartera[[#This Row],[23_a_30]]</f>
        <v>0</v>
      </c>
      <c r="R1057" s="191">
        <f>IF(Cartera[[#This Row],[Dias]]&gt;8,Cartera[[#This Row],[Total vencido]],0)</f>
        <v>0</v>
      </c>
      <c r="S1057" s="191">
        <f>IF(Cartera[[#This Row],[Mas de 9]]&gt;0,Cartera[[#This Row],[Dias]],0)</f>
        <v>0</v>
      </c>
      <c r="T1057" s="191">
        <f>IF(Cartera[[#This Row],[Dias]]&gt;99,Cartera[[#This Row],[Total vencido]],0)</f>
        <v>0</v>
      </c>
      <c r="U1057" s="191">
        <f>IF(Cartera[[#This Row],[Mas de 100]]&gt;0,Cartera[[#This Row],[Dias]],0)</f>
        <v>0</v>
      </c>
      <c r="V1057" s="19">
        <f>Cartera[[#This Row],[Vencimiento]]-Cartera[[#This Row],[Emision]]</f>
        <v>14.999710648153268</v>
      </c>
      <c r="W105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7" s="204" t="str">
        <f>_xlfn.XLOOKUP(Cartera[[#This Row],[Nombre tercero]],Vendedor[Nombre],Vendedor[Vendedor],"",0,-1)</f>
        <v>ANGELA SILVESTRE</v>
      </c>
      <c r="Y1057" s="204"/>
    </row>
    <row r="1058" spans="1:25" ht="21" customHeight="1">
      <c r="A1058" s="12" t="str">
        <f t="shared" si="49"/>
        <v>SEBASTIAN ESLAVA DANGOND</v>
      </c>
      <c r="B1058" s="308" t="s">
        <v>1208</v>
      </c>
      <c r="C1058" s="309">
        <v>18976</v>
      </c>
      <c r="D1058" s="310">
        <v>1</v>
      </c>
      <c r="E1058" s="311">
        <v>46020.447118055556</v>
      </c>
      <c r="F1058" s="311">
        <v>46035.447025462963</v>
      </c>
      <c r="G1058" s="312">
        <v>1</v>
      </c>
      <c r="H1058" s="310">
        <v>512800.02</v>
      </c>
      <c r="I1058" s="310">
        <v>512800.02</v>
      </c>
      <c r="J1058" s="312">
        <v>0</v>
      </c>
      <c r="K1058" s="312">
        <v>512800.02</v>
      </c>
      <c r="L1058" s="310">
        <v>0</v>
      </c>
      <c r="M1058" s="310">
        <v>0</v>
      </c>
      <c r="N1058" s="310">
        <v>0</v>
      </c>
      <c r="O1058" s="310">
        <v>0</v>
      </c>
      <c r="P1058" s="191">
        <f>SUM(Cartera[[#This Row],[1_a_8]:[&gt;30]])</f>
        <v>512800.02</v>
      </c>
      <c r="Q1058" s="191">
        <f>+Cartera[[#This Row],[9_a_15]]+Cartera[[#This Row],[16_a_22]]+Cartera[[#This Row],[23_a_30]]</f>
        <v>0</v>
      </c>
      <c r="R1058" s="191">
        <f>IF(Cartera[[#This Row],[Dias]]&gt;8,Cartera[[#This Row],[Total vencido]],0)</f>
        <v>0</v>
      </c>
      <c r="S1058" s="191">
        <f>IF(Cartera[[#This Row],[Mas de 9]]&gt;0,Cartera[[#This Row],[Dias]],0)</f>
        <v>0</v>
      </c>
      <c r="T1058" s="191">
        <f>IF(Cartera[[#This Row],[Dias]]&gt;99,Cartera[[#This Row],[Total vencido]],0)</f>
        <v>0</v>
      </c>
      <c r="U1058" s="191">
        <f>IF(Cartera[[#This Row],[Mas de 100]]&gt;0,Cartera[[#This Row],[Dias]],0)</f>
        <v>0</v>
      </c>
      <c r="V1058" s="19">
        <f>Cartera[[#This Row],[Vencimiento]]-Cartera[[#This Row],[Emision]]</f>
        <v>14.999907407407591</v>
      </c>
      <c r="W105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8" s="204" t="str">
        <f>_xlfn.XLOOKUP(Cartera[[#This Row],[Nombre tercero]],Vendedor[Nombre],Vendedor[Vendedor],"",0,-1)</f>
        <v>ANGELA SILVESTRE</v>
      </c>
      <c r="Y1058" s="204"/>
    </row>
    <row r="1059" spans="1:25" ht="21" customHeight="1">
      <c r="A1059" s="12" t="str">
        <f t="shared" si="49"/>
        <v>SEBASTIAN ESLAVA DANGOND</v>
      </c>
      <c r="B1059" s="308" t="s">
        <v>1210</v>
      </c>
      <c r="C1059" s="309">
        <v>23716</v>
      </c>
      <c r="D1059" s="310">
        <v>1</v>
      </c>
      <c r="E1059" s="311">
        <v>46021.1559837963</v>
      </c>
      <c r="F1059" s="311">
        <v>46036.1559837963</v>
      </c>
      <c r="G1059" s="312">
        <v>0</v>
      </c>
      <c r="H1059" s="310">
        <v>111999.97</v>
      </c>
      <c r="I1059" s="310">
        <v>111999.97</v>
      </c>
      <c r="J1059" s="312">
        <v>111999.97</v>
      </c>
      <c r="K1059" s="312">
        <v>0</v>
      </c>
      <c r="L1059" s="310">
        <v>0</v>
      </c>
      <c r="M1059" s="310">
        <v>0</v>
      </c>
      <c r="N1059" s="310">
        <v>0</v>
      </c>
      <c r="O1059" s="310">
        <v>0</v>
      </c>
      <c r="P1059" s="191">
        <f>SUM(Cartera[[#This Row],[1_a_8]:[&gt;30]])</f>
        <v>0</v>
      </c>
      <c r="Q1059" s="191">
        <f>+Cartera[[#This Row],[9_a_15]]+Cartera[[#This Row],[16_a_22]]+Cartera[[#This Row],[23_a_30]]</f>
        <v>0</v>
      </c>
      <c r="R1059" s="191">
        <f>IF(Cartera[[#This Row],[Dias]]&gt;8,Cartera[[#This Row],[Total vencido]],0)</f>
        <v>0</v>
      </c>
      <c r="S1059" s="191">
        <f>IF(Cartera[[#This Row],[Mas de 9]]&gt;0,Cartera[[#This Row],[Dias]],0)</f>
        <v>0</v>
      </c>
      <c r="T1059" s="191">
        <f>IF(Cartera[[#This Row],[Dias]]&gt;99,Cartera[[#This Row],[Total vencido]],0)</f>
        <v>0</v>
      </c>
      <c r="U1059" s="191">
        <f>IF(Cartera[[#This Row],[Mas de 100]]&gt;0,Cartera[[#This Row],[Dias]],0)</f>
        <v>0</v>
      </c>
      <c r="V1059" s="19">
        <f>Cartera[[#This Row],[Vencimiento]]-Cartera[[#This Row],[Emision]]</f>
        <v>15</v>
      </c>
      <c r="W105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9" s="204" t="str">
        <f>_xlfn.XLOOKUP(Cartera[[#This Row],[Nombre tercero]],Vendedor[Nombre],Vendedor[Vendedor],"",0,-1)</f>
        <v>ANGELA SILVESTRE</v>
      </c>
      <c r="Y1059" s="204"/>
    </row>
    <row r="1060" spans="1:25" ht="21" customHeight="1">
      <c r="A1060" s="12" t="str">
        <f t="shared" si="49"/>
        <v>SEBASTIAN ESLAVA DANGOND</v>
      </c>
      <c r="B1060" s="308" t="s">
        <v>1208</v>
      </c>
      <c r="C1060" s="309">
        <v>19014</v>
      </c>
      <c r="D1060" s="310">
        <v>1</v>
      </c>
      <c r="E1060" s="311">
        <v>46021.440243055556</v>
      </c>
      <c r="F1060" s="311">
        <v>46036.440069444441</v>
      </c>
      <c r="G1060" s="312">
        <v>0</v>
      </c>
      <c r="H1060" s="310">
        <v>278999.96999999997</v>
      </c>
      <c r="I1060" s="310">
        <v>278999.96999999997</v>
      </c>
      <c r="J1060" s="312">
        <v>278999.96999999997</v>
      </c>
      <c r="K1060" s="312">
        <v>0</v>
      </c>
      <c r="L1060" s="310">
        <v>0</v>
      </c>
      <c r="M1060" s="310">
        <v>0</v>
      </c>
      <c r="N1060" s="310">
        <v>0</v>
      </c>
      <c r="O1060" s="310">
        <v>0</v>
      </c>
      <c r="P1060" s="191">
        <f>SUM(Cartera[[#This Row],[1_a_8]:[&gt;30]])</f>
        <v>0</v>
      </c>
      <c r="Q1060" s="191">
        <f>+Cartera[[#This Row],[9_a_15]]+Cartera[[#This Row],[16_a_22]]+Cartera[[#This Row],[23_a_30]]</f>
        <v>0</v>
      </c>
      <c r="R1060" s="191">
        <f>IF(Cartera[[#This Row],[Dias]]&gt;8,Cartera[[#This Row],[Total vencido]],0)</f>
        <v>0</v>
      </c>
      <c r="S1060" s="191">
        <f>IF(Cartera[[#This Row],[Mas de 9]]&gt;0,Cartera[[#This Row],[Dias]],0)</f>
        <v>0</v>
      </c>
      <c r="T1060" s="191">
        <f>IF(Cartera[[#This Row],[Dias]]&gt;99,Cartera[[#This Row],[Total vencido]],0)</f>
        <v>0</v>
      </c>
      <c r="U1060" s="191">
        <f>IF(Cartera[[#This Row],[Mas de 100]]&gt;0,Cartera[[#This Row],[Dias]],0)</f>
        <v>0</v>
      </c>
      <c r="V1060" s="19">
        <f>Cartera[[#This Row],[Vencimiento]]-Cartera[[#This Row],[Emision]]</f>
        <v>14.999826388884685</v>
      </c>
      <c r="W106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0" s="204" t="str">
        <f>_xlfn.XLOOKUP(Cartera[[#This Row],[Nombre tercero]],Vendedor[Nombre],Vendedor[Vendedor],"",0,-1)</f>
        <v>ANGELA SILVESTRE</v>
      </c>
      <c r="Y1060" s="204"/>
    </row>
    <row r="1061" spans="1:25" ht="21" customHeight="1">
      <c r="A1061" s="12" t="str">
        <f t="shared" si="49"/>
        <v>SEBASTIAN ESLAVA DANGOND</v>
      </c>
      <c r="B1061" s="308" t="s">
        <v>1210</v>
      </c>
      <c r="C1061" s="309">
        <v>23739</v>
      </c>
      <c r="D1061" s="310">
        <v>1</v>
      </c>
      <c r="E1061" s="311">
        <v>46021.448009259257</v>
      </c>
      <c r="F1061" s="311">
        <v>46036.448009259257</v>
      </c>
      <c r="G1061" s="312">
        <v>0</v>
      </c>
      <c r="H1061" s="310">
        <v>167399.98000000001</v>
      </c>
      <c r="I1061" s="310">
        <v>167399.98000000001</v>
      </c>
      <c r="J1061" s="312">
        <v>167399.98000000001</v>
      </c>
      <c r="K1061" s="312">
        <v>0</v>
      </c>
      <c r="L1061" s="310">
        <v>0</v>
      </c>
      <c r="M1061" s="310">
        <v>0</v>
      </c>
      <c r="N1061" s="310">
        <v>0</v>
      </c>
      <c r="O1061" s="310">
        <v>0</v>
      </c>
      <c r="P1061" s="191">
        <f>SUM(Cartera[[#This Row],[1_a_8]:[&gt;30]])</f>
        <v>0</v>
      </c>
      <c r="Q1061" s="191">
        <f>+Cartera[[#This Row],[9_a_15]]+Cartera[[#This Row],[16_a_22]]+Cartera[[#This Row],[23_a_30]]</f>
        <v>0</v>
      </c>
      <c r="R1061" s="191">
        <f>IF(Cartera[[#This Row],[Dias]]&gt;8,Cartera[[#This Row],[Total vencido]],0)</f>
        <v>0</v>
      </c>
      <c r="S1061" s="191">
        <f>IF(Cartera[[#This Row],[Mas de 9]]&gt;0,Cartera[[#This Row],[Dias]],0)</f>
        <v>0</v>
      </c>
      <c r="T1061" s="191">
        <f>IF(Cartera[[#This Row],[Dias]]&gt;99,Cartera[[#This Row],[Total vencido]],0)</f>
        <v>0</v>
      </c>
      <c r="U1061" s="191">
        <f>IF(Cartera[[#This Row],[Mas de 100]]&gt;0,Cartera[[#This Row],[Dias]],0)</f>
        <v>0</v>
      </c>
      <c r="V1061" s="19">
        <f>Cartera[[#This Row],[Vencimiento]]-Cartera[[#This Row],[Emision]]</f>
        <v>15</v>
      </c>
      <c r="W106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1" s="204" t="str">
        <f>_xlfn.XLOOKUP(Cartera[[#This Row],[Nombre tercero]],Vendedor[Nombre],Vendedor[Vendedor],"",0,-1)</f>
        <v>ANGELA SILVESTRE</v>
      </c>
      <c r="Y1061" s="204"/>
    </row>
    <row r="1062" spans="1:25" ht="21" customHeight="1">
      <c r="A1062" s="221" t="s">
        <v>135</v>
      </c>
      <c r="B1062" s="308" t="s">
        <v>1208</v>
      </c>
      <c r="C1062" s="309">
        <v>12266</v>
      </c>
      <c r="D1062" s="310">
        <v>4</v>
      </c>
      <c r="E1062" s="311">
        <v>45783.31621527778</v>
      </c>
      <c r="F1062" s="311">
        <v>45813.31621527778</v>
      </c>
      <c r="G1062" s="312">
        <v>223</v>
      </c>
      <c r="H1062" s="310">
        <v>4604400</v>
      </c>
      <c r="I1062" s="310">
        <v>3921600</v>
      </c>
      <c r="J1062" s="312">
        <v>0</v>
      </c>
      <c r="K1062" s="312">
        <v>0</v>
      </c>
      <c r="L1062" s="310">
        <v>0</v>
      </c>
      <c r="M1062" s="310">
        <v>0</v>
      </c>
      <c r="N1062" s="310">
        <v>0</v>
      </c>
      <c r="O1062" s="310">
        <v>3921600</v>
      </c>
      <c r="P1062" s="191">
        <f>SUM(Cartera[[#This Row],[1_a_8]:[&gt;30]])</f>
        <v>3921600</v>
      </c>
      <c r="Q1062" s="191">
        <f>+Cartera[[#This Row],[9_a_15]]+Cartera[[#This Row],[16_a_22]]+Cartera[[#This Row],[23_a_30]]</f>
        <v>0</v>
      </c>
      <c r="R1062" s="191">
        <f>IF(Cartera[[#This Row],[Dias]]&gt;8,Cartera[[#This Row],[Total vencido]],0)</f>
        <v>3921600</v>
      </c>
      <c r="S1062" s="191">
        <f>IF(Cartera[[#This Row],[Mas de 9]]&gt;0,Cartera[[#This Row],[Dias]],0)</f>
        <v>223</v>
      </c>
      <c r="T1062" s="191">
        <f>IF(Cartera[[#This Row],[Dias]]&gt;99,Cartera[[#This Row],[Total vencido]],0)</f>
        <v>3921600</v>
      </c>
      <c r="U1062" s="191">
        <f>IF(Cartera[[#This Row],[Mas de 100]]&gt;0,Cartera[[#This Row],[Dias]],0)</f>
        <v>223</v>
      </c>
      <c r="V1062" s="19">
        <f>Cartera[[#This Row],[Vencimiento]]-Cartera[[#This Row],[Emision]]</f>
        <v>30</v>
      </c>
      <c r="W106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2" s="204" t="str">
        <f>_xlfn.XLOOKUP(Cartera[[#This Row],[Nombre tercero]],Vendedor[Nombre],Vendedor[Vendedor],"",0,-1)</f>
        <v>JORGE PARDO</v>
      </c>
      <c r="Y1062" s="204"/>
    </row>
    <row r="1063" spans="1:25" ht="21" customHeight="1">
      <c r="A1063" s="12" t="str">
        <f t="shared" ref="A1063:A1071" si="50">+A1062</f>
        <v>SIA SAS</v>
      </c>
      <c r="B1063" s="308" t="s">
        <v>1208</v>
      </c>
      <c r="C1063" s="309">
        <v>12376</v>
      </c>
      <c r="D1063" s="310">
        <v>4</v>
      </c>
      <c r="E1063" s="311">
        <v>45786.375034722223</v>
      </c>
      <c r="F1063" s="311">
        <v>45816.375034722223</v>
      </c>
      <c r="G1063" s="312">
        <v>220</v>
      </c>
      <c r="H1063" s="310">
        <v>1370400</v>
      </c>
      <c r="I1063" s="310">
        <v>1370400</v>
      </c>
      <c r="J1063" s="312">
        <v>0</v>
      </c>
      <c r="K1063" s="312">
        <v>0</v>
      </c>
      <c r="L1063" s="310">
        <v>0</v>
      </c>
      <c r="M1063" s="310">
        <v>0</v>
      </c>
      <c r="N1063" s="310">
        <v>0</v>
      </c>
      <c r="O1063" s="310">
        <v>1370400</v>
      </c>
      <c r="P1063" s="191">
        <f>SUM(Cartera[[#This Row],[1_a_8]:[&gt;30]])</f>
        <v>1370400</v>
      </c>
      <c r="Q1063" s="191">
        <f>+Cartera[[#This Row],[9_a_15]]+Cartera[[#This Row],[16_a_22]]+Cartera[[#This Row],[23_a_30]]</f>
        <v>0</v>
      </c>
      <c r="R1063" s="191">
        <f>IF(Cartera[[#This Row],[Dias]]&gt;8,Cartera[[#This Row],[Total vencido]],0)</f>
        <v>1370400</v>
      </c>
      <c r="S1063" s="191">
        <f>IF(Cartera[[#This Row],[Mas de 9]]&gt;0,Cartera[[#This Row],[Dias]],0)</f>
        <v>220</v>
      </c>
      <c r="T1063" s="191">
        <f>IF(Cartera[[#This Row],[Dias]]&gt;99,Cartera[[#This Row],[Total vencido]],0)</f>
        <v>1370400</v>
      </c>
      <c r="U1063" s="191">
        <f>IF(Cartera[[#This Row],[Mas de 100]]&gt;0,Cartera[[#This Row],[Dias]],0)</f>
        <v>220</v>
      </c>
      <c r="V1063" s="19">
        <f>Cartera[[#This Row],[Vencimiento]]-Cartera[[#This Row],[Emision]]</f>
        <v>30</v>
      </c>
      <c r="W106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3" s="204" t="str">
        <f>_xlfn.XLOOKUP(Cartera[[#This Row],[Nombre tercero]],Vendedor[Nombre],Vendedor[Vendedor],"",0,-1)</f>
        <v>JORGE PARDO</v>
      </c>
      <c r="Y1063" s="204"/>
    </row>
    <row r="1064" spans="1:25" ht="21" customHeight="1">
      <c r="A1064" s="12" t="str">
        <f t="shared" si="50"/>
        <v>SIA SAS</v>
      </c>
      <c r="B1064" s="308" t="s">
        <v>1210</v>
      </c>
      <c r="C1064" s="309">
        <v>18781</v>
      </c>
      <c r="D1064" s="310">
        <v>4</v>
      </c>
      <c r="E1064" s="311">
        <v>45787.313101851854</v>
      </c>
      <c r="F1064" s="311">
        <v>45817.312534722223</v>
      </c>
      <c r="G1064" s="312">
        <v>219</v>
      </c>
      <c r="H1064" s="310">
        <v>5022000</v>
      </c>
      <c r="I1064" s="310">
        <v>5022000</v>
      </c>
      <c r="J1064" s="312">
        <v>0</v>
      </c>
      <c r="K1064" s="312">
        <v>0</v>
      </c>
      <c r="L1064" s="310">
        <v>0</v>
      </c>
      <c r="M1064" s="310">
        <v>0</v>
      </c>
      <c r="N1064" s="310">
        <v>0</v>
      </c>
      <c r="O1064" s="310">
        <v>5022000</v>
      </c>
      <c r="P1064" s="191">
        <f>SUM(Cartera[[#This Row],[1_a_8]:[&gt;30]])</f>
        <v>5022000</v>
      </c>
      <c r="Q1064" s="191">
        <f>+Cartera[[#This Row],[9_a_15]]+Cartera[[#This Row],[16_a_22]]+Cartera[[#This Row],[23_a_30]]</f>
        <v>0</v>
      </c>
      <c r="R1064" s="191">
        <f>IF(Cartera[[#This Row],[Dias]]&gt;8,Cartera[[#This Row],[Total vencido]],0)</f>
        <v>5022000</v>
      </c>
      <c r="S1064" s="191">
        <f>IF(Cartera[[#This Row],[Mas de 9]]&gt;0,Cartera[[#This Row],[Dias]],0)</f>
        <v>219</v>
      </c>
      <c r="T1064" s="191">
        <f>IF(Cartera[[#This Row],[Dias]]&gt;99,Cartera[[#This Row],[Total vencido]],0)</f>
        <v>5022000</v>
      </c>
      <c r="U1064" s="191">
        <f>IF(Cartera[[#This Row],[Mas de 100]]&gt;0,Cartera[[#This Row],[Dias]],0)</f>
        <v>219</v>
      </c>
      <c r="V1064" s="19">
        <f>Cartera[[#This Row],[Vencimiento]]-Cartera[[#This Row],[Emision]]</f>
        <v>29.999432870368764</v>
      </c>
      <c r="W106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4" s="204" t="str">
        <f>_xlfn.XLOOKUP(Cartera[[#This Row],[Nombre tercero]],Vendedor[Nombre],Vendedor[Vendedor],"",0,-1)</f>
        <v>JORGE PARDO</v>
      </c>
      <c r="Y1064" s="204"/>
    </row>
    <row r="1065" spans="1:25" ht="21" customHeight="1">
      <c r="A1065" s="12" t="str">
        <f t="shared" si="50"/>
        <v>SIA SAS</v>
      </c>
      <c r="B1065" s="308" t="s">
        <v>1208</v>
      </c>
      <c r="C1065" s="309">
        <v>12489</v>
      </c>
      <c r="D1065" s="310">
        <v>4</v>
      </c>
      <c r="E1065" s="311">
        <v>45791.33320601852</v>
      </c>
      <c r="F1065" s="311">
        <v>45821.33320601852</v>
      </c>
      <c r="G1065" s="312">
        <v>215</v>
      </c>
      <c r="H1065" s="310">
        <v>1910400</v>
      </c>
      <c r="I1065" s="310">
        <v>1910400</v>
      </c>
      <c r="J1065" s="312">
        <v>0</v>
      </c>
      <c r="K1065" s="312">
        <v>0</v>
      </c>
      <c r="L1065" s="310">
        <v>0</v>
      </c>
      <c r="M1065" s="310">
        <v>0</v>
      </c>
      <c r="N1065" s="310">
        <v>0</v>
      </c>
      <c r="O1065" s="310">
        <v>1910400</v>
      </c>
      <c r="P1065" s="191">
        <f>SUM(Cartera[[#This Row],[1_a_8]:[&gt;30]])</f>
        <v>1910400</v>
      </c>
      <c r="Q1065" s="191">
        <f>+Cartera[[#This Row],[9_a_15]]+Cartera[[#This Row],[16_a_22]]+Cartera[[#This Row],[23_a_30]]</f>
        <v>0</v>
      </c>
      <c r="R1065" s="191">
        <f>IF(Cartera[[#This Row],[Dias]]&gt;8,Cartera[[#This Row],[Total vencido]],0)</f>
        <v>1910400</v>
      </c>
      <c r="S1065" s="191">
        <f>IF(Cartera[[#This Row],[Mas de 9]]&gt;0,Cartera[[#This Row],[Dias]],0)</f>
        <v>215</v>
      </c>
      <c r="T1065" s="191">
        <f>IF(Cartera[[#This Row],[Dias]]&gt;99,Cartera[[#This Row],[Total vencido]],0)</f>
        <v>1910400</v>
      </c>
      <c r="U1065" s="191">
        <f>IF(Cartera[[#This Row],[Mas de 100]]&gt;0,Cartera[[#This Row],[Dias]],0)</f>
        <v>215</v>
      </c>
      <c r="V1065" s="19">
        <f>Cartera[[#This Row],[Vencimiento]]-Cartera[[#This Row],[Emision]]</f>
        <v>30</v>
      </c>
      <c r="W106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5" s="204" t="str">
        <f>_xlfn.XLOOKUP(Cartera[[#This Row],[Nombre tercero]],Vendedor[Nombre],Vendedor[Vendedor],"",0,-1)</f>
        <v>JORGE PARDO</v>
      </c>
      <c r="Y1065" s="204"/>
    </row>
    <row r="1066" spans="1:25" ht="21" customHeight="1">
      <c r="A1066" s="12" t="str">
        <f t="shared" si="50"/>
        <v>SIA SAS</v>
      </c>
      <c r="B1066" s="308" t="s">
        <v>1208</v>
      </c>
      <c r="C1066" s="309">
        <v>12584</v>
      </c>
      <c r="D1066" s="310">
        <v>4</v>
      </c>
      <c r="E1066" s="311">
        <v>45794.289884259262</v>
      </c>
      <c r="F1066" s="311">
        <v>45824.289884259262</v>
      </c>
      <c r="G1066" s="312">
        <v>212</v>
      </c>
      <c r="H1066" s="310">
        <v>5164800</v>
      </c>
      <c r="I1066" s="310">
        <v>4672800</v>
      </c>
      <c r="J1066" s="312">
        <v>0</v>
      </c>
      <c r="K1066" s="312">
        <v>0</v>
      </c>
      <c r="L1066" s="310">
        <v>0</v>
      </c>
      <c r="M1066" s="310">
        <v>0</v>
      </c>
      <c r="N1066" s="310">
        <v>0</v>
      </c>
      <c r="O1066" s="310">
        <v>4672800</v>
      </c>
      <c r="P1066" s="191">
        <f>SUM(Cartera[[#This Row],[1_a_8]:[&gt;30]])</f>
        <v>4672800</v>
      </c>
      <c r="Q1066" s="191">
        <f>+Cartera[[#This Row],[9_a_15]]+Cartera[[#This Row],[16_a_22]]+Cartera[[#This Row],[23_a_30]]</f>
        <v>0</v>
      </c>
      <c r="R1066" s="191">
        <f>IF(Cartera[[#This Row],[Dias]]&gt;8,Cartera[[#This Row],[Total vencido]],0)</f>
        <v>4672800</v>
      </c>
      <c r="S1066" s="191">
        <f>IF(Cartera[[#This Row],[Mas de 9]]&gt;0,Cartera[[#This Row],[Dias]],0)</f>
        <v>212</v>
      </c>
      <c r="T1066" s="191">
        <f>IF(Cartera[[#This Row],[Dias]]&gt;99,Cartera[[#This Row],[Total vencido]],0)</f>
        <v>4672800</v>
      </c>
      <c r="U1066" s="191">
        <f>IF(Cartera[[#This Row],[Mas de 100]]&gt;0,Cartera[[#This Row],[Dias]],0)</f>
        <v>212</v>
      </c>
      <c r="V1066" s="19">
        <f>Cartera[[#This Row],[Vencimiento]]-Cartera[[#This Row],[Emision]]</f>
        <v>30</v>
      </c>
      <c r="W106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6" s="204" t="str">
        <f>_xlfn.XLOOKUP(Cartera[[#This Row],[Nombre tercero]],Vendedor[Nombre],Vendedor[Vendedor],"",0,-1)</f>
        <v>JORGE PARDO</v>
      </c>
      <c r="Y1066" s="204"/>
    </row>
    <row r="1067" spans="1:25" ht="21" customHeight="1">
      <c r="A1067" s="12" t="str">
        <f t="shared" si="50"/>
        <v>SIA SAS</v>
      </c>
      <c r="B1067" s="308" t="s">
        <v>1210</v>
      </c>
      <c r="C1067" s="309">
        <v>18909</v>
      </c>
      <c r="D1067" s="310">
        <v>4</v>
      </c>
      <c r="E1067" s="311">
        <v>45794.390694444446</v>
      </c>
      <c r="F1067" s="311">
        <v>45824.390405092592</v>
      </c>
      <c r="G1067" s="312">
        <v>212</v>
      </c>
      <c r="H1067" s="310">
        <v>2649600</v>
      </c>
      <c r="I1067" s="310">
        <v>2649600</v>
      </c>
      <c r="J1067" s="312">
        <v>0</v>
      </c>
      <c r="K1067" s="312">
        <v>0</v>
      </c>
      <c r="L1067" s="310">
        <v>0</v>
      </c>
      <c r="M1067" s="310">
        <v>0</v>
      </c>
      <c r="N1067" s="310">
        <v>0</v>
      </c>
      <c r="O1067" s="310">
        <v>2649600</v>
      </c>
      <c r="P1067" s="191">
        <f>SUM(Cartera[[#This Row],[1_a_8]:[&gt;30]])</f>
        <v>2649600</v>
      </c>
      <c r="Q1067" s="191">
        <f>+Cartera[[#This Row],[9_a_15]]+Cartera[[#This Row],[16_a_22]]+Cartera[[#This Row],[23_a_30]]</f>
        <v>0</v>
      </c>
      <c r="R1067" s="191">
        <f>IF(Cartera[[#This Row],[Dias]]&gt;8,Cartera[[#This Row],[Total vencido]],0)</f>
        <v>2649600</v>
      </c>
      <c r="S1067" s="191">
        <f>IF(Cartera[[#This Row],[Mas de 9]]&gt;0,Cartera[[#This Row],[Dias]],0)</f>
        <v>212</v>
      </c>
      <c r="T1067" s="191">
        <f>IF(Cartera[[#This Row],[Dias]]&gt;99,Cartera[[#This Row],[Total vencido]],0)</f>
        <v>2649600</v>
      </c>
      <c r="U1067" s="191">
        <f>IF(Cartera[[#This Row],[Mas de 100]]&gt;0,Cartera[[#This Row],[Dias]],0)</f>
        <v>212</v>
      </c>
      <c r="V1067" s="19">
        <f>Cartera[[#This Row],[Vencimiento]]-Cartera[[#This Row],[Emision]]</f>
        <v>29.999710648145992</v>
      </c>
      <c r="W106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7" s="204" t="str">
        <f>_xlfn.XLOOKUP(Cartera[[#This Row],[Nombre tercero]],Vendedor[Nombre],Vendedor[Vendedor],"",0,-1)</f>
        <v>JORGE PARDO</v>
      </c>
      <c r="Y1067" s="204"/>
    </row>
    <row r="1068" spans="1:25" ht="21" customHeight="1">
      <c r="A1068" s="12" t="str">
        <f t="shared" si="50"/>
        <v>SIA SAS</v>
      </c>
      <c r="B1068" s="308" t="s">
        <v>1208</v>
      </c>
      <c r="C1068" s="309">
        <v>12635</v>
      </c>
      <c r="D1068" s="310">
        <v>4</v>
      </c>
      <c r="E1068" s="311">
        <v>45797.302141203705</v>
      </c>
      <c r="F1068" s="311">
        <v>45827.30190972222</v>
      </c>
      <c r="G1068" s="312">
        <v>209</v>
      </c>
      <c r="H1068" s="310">
        <v>3981600</v>
      </c>
      <c r="I1068" s="310">
        <v>3981600</v>
      </c>
      <c r="J1068" s="312">
        <v>0</v>
      </c>
      <c r="K1068" s="312">
        <v>0</v>
      </c>
      <c r="L1068" s="310">
        <v>0</v>
      </c>
      <c r="M1068" s="310">
        <v>0</v>
      </c>
      <c r="N1068" s="310">
        <v>0</v>
      </c>
      <c r="O1068" s="310">
        <v>3981600</v>
      </c>
      <c r="P1068" s="191">
        <f>SUM(Cartera[[#This Row],[1_a_8]:[&gt;30]])</f>
        <v>3981600</v>
      </c>
      <c r="Q1068" s="191">
        <f>+Cartera[[#This Row],[9_a_15]]+Cartera[[#This Row],[16_a_22]]+Cartera[[#This Row],[23_a_30]]</f>
        <v>0</v>
      </c>
      <c r="R1068" s="191">
        <f>IF(Cartera[[#This Row],[Dias]]&gt;8,Cartera[[#This Row],[Total vencido]],0)</f>
        <v>3981600</v>
      </c>
      <c r="S1068" s="191">
        <f>IF(Cartera[[#This Row],[Mas de 9]]&gt;0,Cartera[[#This Row],[Dias]],0)</f>
        <v>209</v>
      </c>
      <c r="T1068" s="191">
        <f>IF(Cartera[[#This Row],[Dias]]&gt;99,Cartera[[#This Row],[Total vencido]],0)</f>
        <v>3981600</v>
      </c>
      <c r="U1068" s="191">
        <f>IF(Cartera[[#This Row],[Mas de 100]]&gt;0,Cartera[[#This Row],[Dias]],0)</f>
        <v>209</v>
      </c>
      <c r="V1068" s="19">
        <f>Cartera[[#This Row],[Vencimiento]]-Cartera[[#This Row],[Emision]]</f>
        <v>29.999768518515339</v>
      </c>
      <c r="W106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8" s="204" t="str">
        <f>_xlfn.XLOOKUP(Cartera[[#This Row],[Nombre tercero]],Vendedor[Nombre],Vendedor[Vendedor],"",0,-1)</f>
        <v>JORGE PARDO</v>
      </c>
      <c r="Y1068" s="204"/>
    </row>
    <row r="1069" spans="1:25" ht="21" customHeight="1">
      <c r="A1069" s="12" t="str">
        <f t="shared" si="50"/>
        <v>SIA SAS</v>
      </c>
      <c r="B1069" s="308" t="s">
        <v>1208</v>
      </c>
      <c r="C1069" s="309">
        <v>12719</v>
      </c>
      <c r="D1069" s="310">
        <v>4</v>
      </c>
      <c r="E1069" s="311">
        <v>45800.283321759256</v>
      </c>
      <c r="F1069" s="311">
        <v>45830.283113425925</v>
      </c>
      <c r="G1069" s="312">
        <v>206</v>
      </c>
      <c r="H1069" s="310">
        <v>2697600</v>
      </c>
      <c r="I1069" s="310">
        <v>2697600</v>
      </c>
      <c r="J1069" s="312">
        <v>0</v>
      </c>
      <c r="K1069" s="312">
        <v>0</v>
      </c>
      <c r="L1069" s="310">
        <v>0</v>
      </c>
      <c r="M1069" s="310">
        <v>0</v>
      </c>
      <c r="N1069" s="310">
        <v>0</v>
      </c>
      <c r="O1069" s="310">
        <v>2697600</v>
      </c>
      <c r="P1069" s="191">
        <f>SUM(Cartera[[#This Row],[1_a_8]:[&gt;30]])</f>
        <v>2697600</v>
      </c>
      <c r="Q1069" s="191">
        <f>+Cartera[[#This Row],[9_a_15]]+Cartera[[#This Row],[16_a_22]]+Cartera[[#This Row],[23_a_30]]</f>
        <v>0</v>
      </c>
      <c r="R1069" s="191">
        <f>IF(Cartera[[#This Row],[Dias]]&gt;8,Cartera[[#This Row],[Total vencido]],0)</f>
        <v>2697600</v>
      </c>
      <c r="S1069" s="191">
        <f>IF(Cartera[[#This Row],[Mas de 9]]&gt;0,Cartera[[#This Row],[Dias]],0)</f>
        <v>206</v>
      </c>
      <c r="T1069" s="191">
        <f>IF(Cartera[[#This Row],[Dias]]&gt;99,Cartera[[#This Row],[Total vencido]],0)</f>
        <v>2697600</v>
      </c>
      <c r="U1069" s="191">
        <f>IF(Cartera[[#This Row],[Mas de 100]]&gt;0,Cartera[[#This Row],[Dias]],0)</f>
        <v>206</v>
      </c>
      <c r="V1069" s="19">
        <f>Cartera[[#This Row],[Vencimiento]]-Cartera[[#This Row],[Emision]]</f>
        <v>29.999791666668898</v>
      </c>
      <c r="W106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9" s="204" t="str">
        <f>_xlfn.XLOOKUP(Cartera[[#This Row],[Nombre tercero]],Vendedor[Nombre],Vendedor[Vendedor],"",0,-1)</f>
        <v>JORGE PARDO</v>
      </c>
      <c r="Y1069" s="204"/>
    </row>
    <row r="1070" spans="1:25" ht="21" customHeight="1">
      <c r="A1070" s="12" t="str">
        <f t="shared" si="50"/>
        <v>SIA SAS</v>
      </c>
      <c r="B1070" s="308" t="s">
        <v>1208</v>
      </c>
      <c r="C1070" s="309">
        <v>13465</v>
      </c>
      <c r="D1070" s="310">
        <v>4</v>
      </c>
      <c r="E1070" s="311">
        <v>45828.332835648151</v>
      </c>
      <c r="F1070" s="311">
        <v>45858.33258101852</v>
      </c>
      <c r="G1070" s="312">
        <v>178</v>
      </c>
      <c r="H1070" s="310">
        <v>4272000</v>
      </c>
      <c r="I1070" s="310">
        <v>3465600</v>
      </c>
      <c r="J1070" s="312">
        <v>0</v>
      </c>
      <c r="K1070" s="312">
        <v>0</v>
      </c>
      <c r="L1070" s="310">
        <v>0</v>
      </c>
      <c r="M1070" s="310">
        <v>0</v>
      </c>
      <c r="N1070" s="310">
        <v>0</v>
      </c>
      <c r="O1070" s="310">
        <v>3465600</v>
      </c>
      <c r="P1070" s="191">
        <f>SUM(Cartera[[#This Row],[1_a_8]:[&gt;30]])</f>
        <v>3465600</v>
      </c>
      <c r="Q1070" s="191">
        <f>+Cartera[[#This Row],[9_a_15]]+Cartera[[#This Row],[16_a_22]]+Cartera[[#This Row],[23_a_30]]</f>
        <v>0</v>
      </c>
      <c r="R1070" s="191">
        <f>IF(Cartera[[#This Row],[Dias]]&gt;8,Cartera[[#This Row],[Total vencido]],0)</f>
        <v>3465600</v>
      </c>
      <c r="S1070" s="191">
        <f>IF(Cartera[[#This Row],[Mas de 9]]&gt;0,Cartera[[#This Row],[Dias]],0)</f>
        <v>178</v>
      </c>
      <c r="T1070" s="191">
        <f>IF(Cartera[[#This Row],[Dias]]&gt;99,Cartera[[#This Row],[Total vencido]],0)</f>
        <v>3465600</v>
      </c>
      <c r="U1070" s="191">
        <f>IF(Cartera[[#This Row],[Mas de 100]]&gt;0,Cartera[[#This Row],[Dias]],0)</f>
        <v>178</v>
      </c>
      <c r="V1070" s="19">
        <f>Cartera[[#This Row],[Vencimiento]]-Cartera[[#This Row],[Emision]]</f>
        <v>29.999745370369055</v>
      </c>
      <c r="W107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0" s="204" t="str">
        <f>_xlfn.XLOOKUP(Cartera[[#This Row],[Nombre tercero]],Vendedor[Nombre],Vendedor[Vendedor],"",0,-1)</f>
        <v>JORGE PARDO</v>
      </c>
      <c r="Y1070" s="204"/>
    </row>
    <row r="1071" spans="1:25" ht="21" customHeight="1">
      <c r="A1071" s="12" t="str">
        <f t="shared" si="50"/>
        <v>SIA SAS</v>
      </c>
      <c r="B1071" s="308" t="s">
        <v>1210</v>
      </c>
      <c r="C1071" s="309">
        <v>19579</v>
      </c>
      <c r="D1071" s="310">
        <v>4</v>
      </c>
      <c r="E1071" s="311">
        <v>45833.356863425928</v>
      </c>
      <c r="F1071" s="311">
        <v>45863.356724537036</v>
      </c>
      <c r="G1071" s="312">
        <v>173</v>
      </c>
      <c r="H1071" s="310">
        <v>5008800</v>
      </c>
      <c r="I1071" s="310">
        <v>3955200</v>
      </c>
      <c r="J1071" s="312">
        <v>0</v>
      </c>
      <c r="K1071" s="312">
        <v>0</v>
      </c>
      <c r="L1071" s="310">
        <v>0</v>
      </c>
      <c r="M1071" s="310">
        <v>0</v>
      </c>
      <c r="N1071" s="310">
        <v>0</v>
      </c>
      <c r="O1071" s="310">
        <v>3955200</v>
      </c>
      <c r="P1071" s="191">
        <f>SUM(Cartera[[#This Row],[1_a_8]:[&gt;30]])</f>
        <v>3955200</v>
      </c>
      <c r="Q1071" s="191">
        <f>+Cartera[[#This Row],[9_a_15]]+Cartera[[#This Row],[16_a_22]]+Cartera[[#This Row],[23_a_30]]</f>
        <v>0</v>
      </c>
      <c r="R1071" s="191">
        <f>IF(Cartera[[#This Row],[Dias]]&gt;8,Cartera[[#This Row],[Total vencido]],0)</f>
        <v>3955200</v>
      </c>
      <c r="S1071" s="191">
        <f>IF(Cartera[[#This Row],[Mas de 9]]&gt;0,Cartera[[#This Row],[Dias]],0)</f>
        <v>173</v>
      </c>
      <c r="T1071" s="191">
        <f>IF(Cartera[[#This Row],[Dias]]&gt;99,Cartera[[#This Row],[Total vencido]],0)</f>
        <v>3955200</v>
      </c>
      <c r="U1071" s="191">
        <f>IF(Cartera[[#This Row],[Mas de 100]]&gt;0,Cartera[[#This Row],[Dias]],0)</f>
        <v>173</v>
      </c>
      <c r="V1071" s="19">
        <f>Cartera[[#This Row],[Vencimiento]]-Cartera[[#This Row],[Emision]]</f>
        <v>29.999861111107748</v>
      </c>
      <c r="W107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1" s="204" t="str">
        <f>_xlfn.XLOOKUP(Cartera[[#This Row],[Nombre tercero]],Vendedor[Nombre],Vendedor[Vendedor],"",0,-1)</f>
        <v>JORGE PARDO</v>
      </c>
      <c r="Y1071" s="204"/>
    </row>
    <row r="1072" spans="1:25" ht="21" customHeight="1">
      <c r="A1072" s="221" t="s">
        <v>167</v>
      </c>
      <c r="B1072" s="308" t="s">
        <v>1208</v>
      </c>
      <c r="C1072" s="309">
        <v>18882</v>
      </c>
      <c r="D1072" s="310">
        <v>1</v>
      </c>
      <c r="E1072" s="311">
        <v>46015.473726851851</v>
      </c>
      <c r="F1072" s="311">
        <v>46045.473344907405</v>
      </c>
      <c r="G1072" s="312">
        <v>-9</v>
      </c>
      <c r="H1072" s="310">
        <v>3951360</v>
      </c>
      <c r="I1072" s="310">
        <v>3951360</v>
      </c>
      <c r="J1072" s="312">
        <v>3951360</v>
      </c>
      <c r="K1072" s="312">
        <v>0</v>
      </c>
      <c r="L1072" s="310">
        <v>0</v>
      </c>
      <c r="M1072" s="310">
        <v>0</v>
      </c>
      <c r="N1072" s="310">
        <v>0</v>
      </c>
      <c r="O1072" s="310">
        <v>0</v>
      </c>
      <c r="P1072" s="191">
        <f>SUM(Cartera[[#This Row],[1_a_8]:[&gt;30]])</f>
        <v>0</v>
      </c>
      <c r="Q1072" s="191">
        <f>+Cartera[[#This Row],[9_a_15]]+Cartera[[#This Row],[16_a_22]]+Cartera[[#This Row],[23_a_30]]</f>
        <v>0</v>
      </c>
      <c r="R1072" s="191">
        <f>IF(Cartera[[#This Row],[Dias]]&gt;8,Cartera[[#This Row],[Total vencido]],0)</f>
        <v>0</v>
      </c>
      <c r="S1072" s="191">
        <f>IF(Cartera[[#This Row],[Mas de 9]]&gt;0,Cartera[[#This Row],[Dias]],0)</f>
        <v>0</v>
      </c>
      <c r="T1072" s="191">
        <f>IF(Cartera[[#This Row],[Dias]]&gt;99,Cartera[[#This Row],[Total vencido]],0)</f>
        <v>0</v>
      </c>
      <c r="U1072" s="191">
        <f>IF(Cartera[[#This Row],[Mas de 100]]&gt;0,Cartera[[#This Row],[Dias]],0)</f>
        <v>0</v>
      </c>
      <c r="V1072" s="19">
        <f>Cartera[[#This Row],[Vencimiento]]-Cartera[[#This Row],[Emision]]</f>
        <v>29.999618055553583</v>
      </c>
      <c r="W107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2" s="204" t="str">
        <f>_xlfn.XLOOKUP(Cartera[[#This Row],[Nombre tercero]],Vendedor[Nombre],Vendedor[Vendedor],"",0,-1)</f>
        <v>JORGE PARDO</v>
      </c>
      <c r="Y1072" s="204"/>
    </row>
    <row r="1073" spans="1:25" ht="21" customHeight="1">
      <c r="A1073" s="12" t="str">
        <f>+A1072</f>
        <v>SIPOTE BURRITO S.A</v>
      </c>
      <c r="B1073" s="308" t="s">
        <v>1208</v>
      </c>
      <c r="C1073" s="309">
        <v>18924</v>
      </c>
      <c r="D1073" s="310">
        <v>1</v>
      </c>
      <c r="E1073" s="311">
        <v>46018.260162037041</v>
      </c>
      <c r="F1073" s="311">
        <v>46048.259212962963</v>
      </c>
      <c r="G1073" s="312">
        <v>-12</v>
      </c>
      <c r="H1073" s="310">
        <v>27878760</v>
      </c>
      <c r="I1073" s="310">
        <v>27183520</v>
      </c>
      <c r="J1073" s="312">
        <v>27183520</v>
      </c>
      <c r="K1073" s="312">
        <v>0</v>
      </c>
      <c r="L1073" s="310">
        <v>0</v>
      </c>
      <c r="M1073" s="310">
        <v>0</v>
      </c>
      <c r="N1073" s="310">
        <v>0</v>
      </c>
      <c r="O1073" s="310">
        <v>0</v>
      </c>
      <c r="P1073" s="191">
        <f>SUM(Cartera[[#This Row],[1_a_8]:[&gt;30]])</f>
        <v>0</v>
      </c>
      <c r="Q1073" s="191">
        <f>+Cartera[[#This Row],[9_a_15]]+Cartera[[#This Row],[16_a_22]]+Cartera[[#This Row],[23_a_30]]</f>
        <v>0</v>
      </c>
      <c r="R1073" s="191">
        <f>IF(Cartera[[#This Row],[Dias]]&gt;8,Cartera[[#This Row],[Total vencido]],0)</f>
        <v>0</v>
      </c>
      <c r="S1073" s="191">
        <f>IF(Cartera[[#This Row],[Mas de 9]]&gt;0,Cartera[[#This Row],[Dias]],0)</f>
        <v>0</v>
      </c>
      <c r="T1073" s="191">
        <f>IF(Cartera[[#This Row],[Dias]]&gt;99,Cartera[[#This Row],[Total vencido]],0)</f>
        <v>0</v>
      </c>
      <c r="U1073" s="191">
        <f>IF(Cartera[[#This Row],[Mas de 100]]&gt;0,Cartera[[#This Row],[Dias]],0)</f>
        <v>0</v>
      </c>
      <c r="V1073" s="19">
        <f>Cartera[[#This Row],[Vencimiento]]-Cartera[[#This Row],[Emision]]</f>
        <v>29.999050925922347</v>
      </c>
      <c r="W107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3" s="204" t="str">
        <f>_xlfn.XLOOKUP(Cartera[[#This Row],[Nombre tercero]],Vendedor[Nombre],Vendedor[Vendedor],"",0,-1)</f>
        <v>JORGE PARDO</v>
      </c>
      <c r="Y1073" s="204"/>
    </row>
    <row r="1074" spans="1:25" ht="21" customHeight="1">
      <c r="A1074" s="12" t="str">
        <f>+A1073</f>
        <v>SIPOTE BURRITO S.A</v>
      </c>
      <c r="B1074" s="308" t="s">
        <v>1208</v>
      </c>
      <c r="C1074" s="309">
        <v>18925</v>
      </c>
      <c r="D1074" s="310">
        <v>1</v>
      </c>
      <c r="E1074" s="311">
        <v>46018.294618055559</v>
      </c>
      <c r="F1074" s="311">
        <v>46048.294120370374</v>
      </c>
      <c r="G1074" s="312">
        <v>-12</v>
      </c>
      <c r="H1074" s="310">
        <v>4338880</v>
      </c>
      <c r="I1074" s="310">
        <v>4338880</v>
      </c>
      <c r="J1074" s="312">
        <v>4338880</v>
      </c>
      <c r="K1074" s="312">
        <v>0</v>
      </c>
      <c r="L1074" s="310">
        <v>0</v>
      </c>
      <c r="M1074" s="310">
        <v>0</v>
      </c>
      <c r="N1074" s="310">
        <v>0</v>
      </c>
      <c r="O1074" s="310">
        <v>0</v>
      </c>
      <c r="P1074" s="191">
        <f>SUM(Cartera[[#This Row],[1_a_8]:[&gt;30]])</f>
        <v>0</v>
      </c>
      <c r="Q1074" s="191">
        <f>+Cartera[[#This Row],[9_a_15]]+Cartera[[#This Row],[16_a_22]]+Cartera[[#This Row],[23_a_30]]</f>
        <v>0</v>
      </c>
      <c r="R1074" s="191">
        <f>IF(Cartera[[#This Row],[Dias]]&gt;8,Cartera[[#This Row],[Total vencido]],0)</f>
        <v>0</v>
      </c>
      <c r="S1074" s="191">
        <f>IF(Cartera[[#This Row],[Mas de 9]]&gt;0,Cartera[[#This Row],[Dias]],0)</f>
        <v>0</v>
      </c>
      <c r="T1074" s="191">
        <f>IF(Cartera[[#This Row],[Dias]]&gt;99,Cartera[[#This Row],[Total vencido]],0)</f>
        <v>0</v>
      </c>
      <c r="U1074" s="191">
        <f>IF(Cartera[[#This Row],[Mas de 100]]&gt;0,Cartera[[#This Row],[Dias]],0)</f>
        <v>0</v>
      </c>
      <c r="V1074" s="19">
        <f>Cartera[[#This Row],[Vencimiento]]-Cartera[[#This Row],[Emision]]</f>
        <v>29.99950231481489</v>
      </c>
      <c r="W107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4" s="204" t="str">
        <f>_xlfn.XLOOKUP(Cartera[[#This Row],[Nombre tercero]],Vendedor[Nombre],Vendedor[Vendedor],"",0,-1)</f>
        <v>JORGE PARDO</v>
      </c>
      <c r="Y1074" s="204"/>
    </row>
    <row r="1075" spans="1:25" ht="21" customHeight="1">
      <c r="A1075" s="12" t="str">
        <f>+A1074</f>
        <v>SIPOTE BURRITO S.A</v>
      </c>
      <c r="B1075" s="308" t="s">
        <v>1208</v>
      </c>
      <c r="C1075" s="309">
        <v>18969</v>
      </c>
      <c r="D1075" s="310">
        <v>1</v>
      </c>
      <c r="E1075" s="311">
        <v>46020.318692129629</v>
      </c>
      <c r="F1075" s="311">
        <v>46050.297500000001</v>
      </c>
      <c r="G1075" s="312">
        <v>-14</v>
      </c>
      <c r="H1075" s="310">
        <v>1092000</v>
      </c>
      <c r="I1075" s="310">
        <v>1092000</v>
      </c>
      <c r="J1075" s="312">
        <v>1092000</v>
      </c>
      <c r="K1075" s="312">
        <v>0</v>
      </c>
      <c r="L1075" s="310">
        <v>0</v>
      </c>
      <c r="M1075" s="310">
        <v>0</v>
      </c>
      <c r="N1075" s="310">
        <v>0</v>
      </c>
      <c r="O1075" s="310">
        <v>0</v>
      </c>
      <c r="P1075" s="191">
        <f>SUM(Cartera[[#This Row],[1_a_8]:[&gt;30]])</f>
        <v>0</v>
      </c>
      <c r="Q1075" s="191">
        <f>+Cartera[[#This Row],[9_a_15]]+Cartera[[#This Row],[16_a_22]]+Cartera[[#This Row],[23_a_30]]</f>
        <v>0</v>
      </c>
      <c r="R1075" s="191">
        <f>IF(Cartera[[#This Row],[Dias]]&gt;8,Cartera[[#This Row],[Total vencido]],0)</f>
        <v>0</v>
      </c>
      <c r="S1075" s="191">
        <f>IF(Cartera[[#This Row],[Mas de 9]]&gt;0,Cartera[[#This Row],[Dias]],0)</f>
        <v>0</v>
      </c>
      <c r="T1075" s="191">
        <f>IF(Cartera[[#This Row],[Dias]]&gt;99,Cartera[[#This Row],[Total vencido]],0)</f>
        <v>0</v>
      </c>
      <c r="U1075" s="191">
        <f>IF(Cartera[[#This Row],[Mas de 100]]&gt;0,Cartera[[#This Row],[Dias]],0)</f>
        <v>0</v>
      </c>
      <c r="V1075" s="19">
        <f>Cartera[[#This Row],[Vencimiento]]-Cartera[[#This Row],[Emision]]</f>
        <v>29.978807870371384</v>
      </c>
      <c r="W107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5" s="204" t="str">
        <f>_xlfn.XLOOKUP(Cartera[[#This Row],[Nombre tercero]],Vendedor[Nombre],Vendedor[Vendedor],"",0,-1)</f>
        <v>JORGE PARDO</v>
      </c>
      <c r="Y1075" s="204"/>
    </row>
    <row r="1076" spans="1:25" ht="21" customHeight="1">
      <c r="A1076" s="12" t="str">
        <f>+A1075</f>
        <v>SIPOTE BURRITO S.A</v>
      </c>
      <c r="B1076" s="308" t="s">
        <v>1208</v>
      </c>
      <c r="C1076" s="309">
        <v>18971</v>
      </c>
      <c r="D1076" s="310">
        <v>1</v>
      </c>
      <c r="E1076" s="311">
        <v>46020.328877314816</v>
      </c>
      <c r="F1076" s="311">
        <v>46050.328703703701</v>
      </c>
      <c r="G1076" s="312">
        <v>-14</v>
      </c>
      <c r="H1076" s="310">
        <v>5117840</v>
      </c>
      <c r="I1076" s="310">
        <v>5117840</v>
      </c>
      <c r="J1076" s="312">
        <v>5117840</v>
      </c>
      <c r="K1076" s="312">
        <v>0</v>
      </c>
      <c r="L1076" s="310">
        <v>0</v>
      </c>
      <c r="M1076" s="310">
        <v>0</v>
      </c>
      <c r="N1076" s="310">
        <v>0</v>
      </c>
      <c r="O1076" s="310">
        <v>0</v>
      </c>
      <c r="P1076" s="191">
        <f>SUM(Cartera[[#This Row],[1_a_8]:[&gt;30]])</f>
        <v>0</v>
      </c>
      <c r="Q1076" s="191">
        <f>+Cartera[[#This Row],[9_a_15]]+Cartera[[#This Row],[16_a_22]]+Cartera[[#This Row],[23_a_30]]</f>
        <v>0</v>
      </c>
      <c r="R1076" s="191">
        <f>IF(Cartera[[#This Row],[Dias]]&gt;8,Cartera[[#This Row],[Total vencido]],0)</f>
        <v>0</v>
      </c>
      <c r="S1076" s="191">
        <f>IF(Cartera[[#This Row],[Mas de 9]]&gt;0,Cartera[[#This Row],[Dias]],0)</f>
        <v>0</v>
      </c>
      <c r="T1076" s="191">
        <f>IF(Cartera[[#This Row],[Dias]]&gt;99,Cartera[[#This Row],[Total vencido]],0)</f>
        <v>0</v>
      </c>
      <c r="U1076" s="191">
        <f>IF(Cartera[[#This Row],[Mas de 100]]&gt;0,Cartera[[#This Row],[Dias]],0)</f>
        <v>0</v>
      </c>
      <c r="V1076" s="19">
        <f>Cartera[[#This Row],[Vencimiento]]-Cartera[[#This Row],[Emision]]</f>
        <v>29.999826388884685</v>
      </c>
      <c r="W107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6" s="204" t="str">
        <f>_xlfn.XLOOKUP(Cartera[[#This Row],[Nombre tercero]],Vendedor[Nombre],Vendedor[Vendedor],"",0,-1)</f>
        <v>JORGE PARDO</v>
      </c>
      <c r="Y1076" s="204"/>
    </row>
    <row r="1077" spans="1:25" ht="21" customHeight="1">
      <c r="A1077" s="221" t="s">
        <v>216</v>
      </c>
      <c r="B1077" s="308" t="s">
        <v>1208</v>
      </c>
      <c r="C1077" s="309">
        <v>18727</v>
      </c>
      <c r="D1077" s="310">
        <v>1</v>
      </c>
      <c r="E1077" s="311">
        <v>46011.267928240741</v>
      </c>
      <c r="F1077" s="311">
        <v>46026.267754629633</v>
      </c>
      <c r="G1077" s="312">
        <v>10</v>
      </c>
      <c r="H1077" s="310">
        <v>216000</v>
      </c>
      <c r="I1077" s="310">
        <v>210438</v>
      </c>
      <c r="J1077" s="312">
        <v>0</v>
      </c>
      <c r="K1077" s="312">
        <v>0</v>
      </c>
      <c r="L1077" s="310">
        <v>210438</v>
      </c>
      <c r="M1077" s="310">
        <v>0</v>
      </c>
      <c r="N1077" s="310">
        <v>0</v>
      </c>
      <c r="O1077" s="310">
        <v>0</v>
      </c>
      <c r="P1077" s="191">
        <f>SUM(Cartera[[#This Row],[1_a_8]:[&gt;30]])</f>
        <v>210438</v>
      </c>
      <c r="Q1077" s="191">
        <f>+Cartera[[#This Row],[9_a_15]]+Cartera[[#This Row],[16_a_22]]+Cartera[[#This Row],[23_a_30]]</f>
        <v>210438</v>
      </c>
      <c r="R1077" s="191">
        <f>IF(Cartera[[#This Row],[Dias]]&gt;8,Cartera[[#This Row],[Total vencido]],0)</f>
        <v>210438</v>
      </c>
      <c r="S1077" s="191">
        <f>IF(Cartera[[#This Row],[Mas de 9]]&gt;0,Cartera[[#This Row],[Dias]],0)</f>
        <v>10</v>
      </c>
      <c r="T1077" s="191">
        <f>IF(Cartera[[#This Row],[Dias]]&gt;99,Cartera[[#This Row],[Total vencido]],0)</f>
        <v>0</v>
      </c>
      <c r="U1077" s="191">
        <f>IF(Cartera[[#This Row],[Mas de 100]]&gt;0,Cartera[[#This Row],[Dias]],0)</f>
        <v>0</v>
      </c>
      <c r="V1077" s="19">
        <f>Cartera[[#This Row],[Vencimiento]]-Cartera[[#This Row],[Emision]]</f>
        <v>14.999826388891961</v>
      </c>
      <c r="W107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7" s="204" t="str">
        <f>_xlfn.XLOOKUP(Cartera[[#This Row],[Nombre tercero]],Vendedor[Nombre],Vendedor[Vendedor],"",0,-1)</f>
        <v>JORGE PARDO</v>
      </c>
      <c r="Y1077" s="204"/>
    </row>
    <row r="1078" spans="1:25" ht="21" customHeight="1">
      <c r="A1078" s="12" t="str">
        <f>+A1077</f>
        <v>SMILE BOGOTA SAS</v>
      </c>
      <c r="B1078" s="308" t="s">
        <v>1208</v>
      </c>
      <c r="C1078" s="309">
        <v>18893</v>
      </c>
      <c r="D1078" s="310">
        <v>1</v>
      </c>
      <c r="E1078" s="311">
        <v>46015.529664351852</v>
      </c>
      <c r="F1078" s="311">
        <v>46030.527233796296</v>
      </c>
      <c r="G1078" s="312">
        <v>6</v>
      </c>
      <c r="H1078" s="310">
        <v>151200</v>
      </c>
      <c r="I1078" s="310">
        <v>151200</v>
      </c>
      <c r="J1078" s="312">
        <v>0</v>
      </c>
      <c r="K1078" s="312">
        <v>151200</v>
      </c>
      <c r="L1078" s="310">
        <v>0</v>
      </c>
      <c r="M1078" s="310">
        <v>0</v>
      </c>
      <c r="N1078" s="310">
        <v>0</v>
      </c>
      <c r="O1078" s="310">
        <v>0</v>
      </c>
      <c r="P1078" s="191">
        <f>SUM(Cartera[[#This Row],[1_a_8]:[&gt;30]])</f>
        <v>151200</v>
      </c>
      <c r="Q1078" s="191">
        <f>+Cartera[[#This Row],[9_a_15]]+Cartera[[#This Row],[16_a_22]]+Cartera[[#This Row],[23_a_30]]</f>
        <v>0</v>
      </c>
      <c r="R1078" s="191">
        <f>IF(Cartera[[#This Row],[Dias]]&gt;8,Cartera[[#This Row],[Total vencido]],0)</f>
        <v>0</v>
      </c>
      <c r="S1078" s="191">
        <f>IF(Cartera[[#This Row],[Mas de 9]]&gt;0,Cartera[[#This Row],[Dias]],0)</f>
        <v>0</v>
      </c>
      <c r="T1078" s="191">
        <f>IF(Cartera[[#This Row],[Dias]]&gt;99,Cartera[[#This Row],[Total vencido]],0)</f>
        <v>0</v>
      </c>
      <c r="U1078" s="191">
        <f>IF(Cartera[[#This Row],[Mas de 100]]&gt;0,Cartera[[#This Row],[Dias]],0)</f>
        <v>0</v>
      </c>
      <c r="V1078" s="19">
        <f>Cartera[[#This Row],[Vencimiento]]-Cartera[[#This Row],[Emision]]</f>
        <v>14.997569444443798</v>
      </c>
      <c r="W107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8" s="204" t="str">
        <f>_xlfn.XLOOKUP(Cartera[[#This Row],[Nombre tercero]],Vendedor[Nombre],Vendedor[Vendedor],"",0,-1)</f>
        <v>JORGE PARDO</v>
      </c>
      <c r="Y1078" s="204"/>
    </row>
    <row r="1079" spans="1:25" ht="21" customHeight="1">
      <c r="A1079" s="12" t="str">
        <f>+A1078</f>
        <v>SMILE BOGOTA SAS</v>
      </c>
      <c r="B1079" s="308" t="s">
        <v>1208</v>
      </c>
      <c r="C1079" s="309">
        <v>18943</v>
      </c>
      <c r="D1079" s="310">
        <v>1</v>
      </c>
      <c r="E1079" s="311">
        <v>46018.521932870368</v>
      </c>
      <c r="F1079" s="311">
        <v>46033.521701388891</v>
      </c>
      <c r="G1079" s="312">
        <v>3</v>
      </c>
      <c r="H1079" s="310">
        <v>248400</v>
      </c>
      <c r="I1079" s="310">
        <v>248400</v>
      </c>
      <c r="J1079" s="312">
        <v>0</v>
      </c>
      <c r="K1079" s="312">
        <v>248400</v>
      </c>
      <c r="L1079" s="310">
        <v>0</v>
      </c>
      <c r="M1079" s="310">
        <v>0</v>
      </c>
      <c r="N1079" s="310">
        <v>0</v>
      </c>
      <c r="O1079" s="310">
        <v>0</v>
      </c>
      <c r="P1079" s="191">
        <f>SUM(Cartera[[#This Row],[1_a_8]:[&gt;30]])</f>
        <v>248400</v>
      </c>
      <c r="Q1079" s="191">
        <f>+Cartera[[#This Row],[9_a_15]]+Cartera[[#This Row],[16_a_22]]+Cartera[[#This Row],[23_a_30]]</f>
        <v>0</v>
      </c>
      <c r="R1079" s="191">
        <f>IF(Cartera[[#This Row],[Dias]]&gt;8,Cartera[[#This Row],[Total vencido]],0)</f>
        <v>0</v>
      </c>
      <c r="S1079" s="191">
        <f>IF(Cartera[[#This Row],[Mas de 9]]&gt;0,Cartera[[#This Row],[Dias]],0)</f>
        <v>0</v>
      </c>
      <c r="T1079" s="191">
        <f>IF(Cartera[[#This Row],[Dias]]&gt;99,Cartera[[#This Row],[Total vencido]],0)</f>
        <v>0</v>
      </c>
      <c r="U1079" s="191">
        <f>IF(Cartera[[#This Row],[Mas de 100]]&gt;0,Cartera[[#This Row],[Dias]],0)</f>
        <v>0</v>
      </c>
      <c r="V1079" s="19">
        <f>Cartera[[#This Row],[Vencimiento]]-Cartera[[#This Row],[Emision]]</f>
        <v>14.999768518522615</v>
      </c>
      <c r="W10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9" s="204" t="str">
        <f>_xlfn.XLOOKUP(Cartera[[#This Row],[Nombre tercero]],Vendedor[Nombre],Vendedor[Vendedor],"",0,-1)</f>
        <v>JORGE PARDO</v>
      </c>
      <c r="Y1079" s="204"/>
    </row>
    <row r="1080" spans="1:25" ht="21" customHeight="1">
      <c r="A1080" s="221" t="s">
        <v>99</v>
      </c>
      <c r="B1080" s="308" t="s">
        <v>1210</v>
      </c>
      <c r="C1080" s="309">
        <v>23693</v>
      </c>
      <c r="D1080" s="310">
        <v>11</v>
      </c>
      <c r="E1080" s="311">
        <v>46020.182083333333</v>
      </c>
      <c r="F1080" s="311">
        <v>46021.181967592594</v>
      </c>
      <c r="G1080" s="312">
        <v>15</v>
      </c>
      <c r="H1080" s="310">
        <v>126000</v>
      </c>
      <c r="I1080" s="310">
        <v>126000</v>
      </c>
      <c r="J1080" s="312">
        <v>0</v>
      </c>
      <c r="K1080" s="312">
        <v>0</v>
      </c>
      <c r="L1080" s="310">
        <v>126000</v>
      </c>
      <c r="M1080" s="310">
        <v>0</v>
      </c>
      <c r="N1080" s="310">
        <v>0</v>
      </c>
      <c r="O1080" s="310">
        <v>0</v>
      </c>
      <c r="P1080" s="191">
        <f>SUM(Cartera[[#This Row],[1_a_8]:[&gt;30]])</f>
        <v>126000</v>
      </c>
      <c r="Q1080" s="191">
        <f>+Cartera[[#This Row],[9_a_15]]+Cartera[[#This Row],[16_a_22]]+Cartera[[#This Row],[23_a_30]]</f>
        <v>126000</v>
      </c>
      <c r="R1080" s="191">
        <f>IF(Cartera[[#This Row],[Dias]]&gt;8,Cartera[[#This Row],[Total vencido]],0)</f>
        <v>126000</v>
      </c>
      <c r="S1080" s="191">
        <f>IF(Cartera[[#This Row],[Mas de 9]]&gt;0,Cartera[[#This Row],[Dias]],0)</f>
        <v>15</v>
      </c>
      <c r="T1080" s="191">
        <f>IF(Cartera[[#This Row],[Dias]]&gt;99,Cartera[[#This Row],[Total vencido]],0)</f>
        <v>0</v>
      </c>
      <c r="U1080" s="191">
        <f>IF(Cartera[[#This Row],[Mas de 100]]&gt;0,Cartera[[#This Row],[Dias]],0)</f>
        <v>0</v>
      </c>
      <c r="V1080" s="19">
        <f>Cartera[[#This Row],[Vencimiento]]-Cartera[[#This Row],[Emision]]</f>
        <v>0.99988425926130731</v>
      </c>
      <c r="W108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0" s="204" t="str">
        <f>_xlfn.XLOOKUP(Cartera[[#This Row],[Nombre tercero]],Vendedor[Nombre],Vendedor[Vendedor],"",0,-1)</f>
        <v>JENNY DIAZ</v>
      </c>
      <c r="Y1080" s="204"/>
    </row>
    <row r="1081" spans="1:25" ht="21" customHeight="1">
      <c r="A1081" s="12" t="str">
        <f>+A1080</f>
        <v>SONIA CONTANZA CARDENAS MURCIA</v>
      </c>
      <c r="B1081" s="308" t="s">
        <v>1210</v>
      </c>
      <c r="C1081" s="309">
        <v>23749</v>
      </c>
      <c r="D1081" s="310">
        <v>11</v>
      </c>
      <c r="E1081" s="311">
        <v>46022.244976851849</v>
      </c>
      <c r="F1081" s="311">
        <v>46023.244710648149</v>
      </c>
      <c r="G1081" s="312">
        <v>13</v>
      </c>
      <c r="H1081" s="310">
        <v>117800</v>
      </c>
      <c r="I1081" s="310">
        <v>117800</v>
      </c>
      <c r="J1081" s="312">
        <v>0</v>
      </c>
      <c r="K1081" s="312">
        <v>0</v>
      </c>
      <c r="L1081" s="310">
        <v>117800</v>
      </c>
      <c r="M1081" s="310">
        <v>0</v>
      </c>
      <c r="N1081" s="310">
        <v>0</v>
      </c>
      <c r="O1081" s="310">
        <v>0</v>
      </c>
      <c r="P1081" s="191">
        <f>SUM(Cartera[[#This Row],[1_a_8]:[&gt;30]])</f>
        <v>117800</v>
      </c>
      <c r="Q1081" s="191">
        <f>+Cartera[[#This Row],[9_a_15]]+Cartera[[#This Row],[16_a_22]]+Cartera[[#This Row],[23_a_30]]</f>
        <v>117800</v>
      </c>
      <c r="R1081" s="191">
        <f>IF(Cartera[[#This Row],[Dias]]&gt;8,Cartera[[#This Row],[Total vencido]],0)</f>
        <v>117800</v>
      </c>
      <c r="S1081" s="191">
        <f>IF(Cartera[[#This Row],[Mas de 9]]&gt;0,Cartera[[#This Row],[Dias]],0)</f>
        <v>13</v>
      </c>
      <c r="T1081" s="191">
        <f>IF(Cartera[[#This Row],[Dias]]&gt;99,Cartera[[#This Row],[Total vencido]],0)</f>
        <v>0</v>
      </c>
      <c r="U1081" s="191">
        <f>IF(Cartera[[#This Row],[Mas de 100]]&gt;0,Cartera[[#This Row],[Dias]],0)</f>
        <v>0</v>
      </c>
      <c r="V1081" s="19">
        <f>Cartera[[#This Row],[Vencimiento]]-Cartera[[#This Row],[Emision]]</f>
        <v>0.99973379629955161</v>
      </c>
      <c r="W108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1" s="204" t="str">
        <f>_xlfn.XLOOKUP(Cartera[[#This Row],[Nombre tercero]],Vendedor[Nombre],Vendedor[Vendedor],"",0,-1)</f>
        <v>JENNY DIAZ</v>
      </c>
      <c r="Y1081" s="204"/>
    </row>
    <row r="1082" spans="1:25" ht="21" customHeight="1">
      <c r="A1082" s="221" t="s">
        <v>172</v>
      </c>
      <c r="B1082" s="308" t="s">
        <v>1208</v>
      </c>
      <c r="C1082" s="309">
        <v>15328</v>
      </c>
      <c r="D1082" s="310">
        <v>8</v>
      </c>
      <c r="E1082" s="311">
        <v>45897.45653935185</v>
      </c>
      <c r="F1082" s="311">
        <v>45912.456238425926</v>
      </c>
      <c r="G1082" s="312">
        <v>124</v>
      </c>
      <c r="H1082" s="310">
        <v>269075</v>
      </c>
      <c r="I1082" s="310">
        <v>237250</v>
      </c>
      <c r="J1082" s="312">
        <v>0</v>
      </c>
      <c r="K1082" s="312">
        <v>0</v>
      </c>
      <c r="L1082" s="310">
        <v>0</v>
      </c>
      <c r="M1082" s="310">
        <v>0</v>
      </c>
      <c r="N1082" s="310">
        <v>0</v>
      </c>
      <c r="O1082" s="310">
        <v>237250</v>
      </c>
      <c r="P1082" s="191">
        <f>SUM(Cartera[[#This Row],[1_a_8]:[&gt;30]])</f>
        <v>237250</v>
      </c>
      <c r="Q1082" s="191">
        <f>+Cartera[[#This Row],[9_a_15]]+Cartera[[#This Row],[16_a_22]]+Cartera[[#This Row],[23_a_30]]</f>
        <v>0</v>
      </c>
      <c r="R1082" s="191">
        <f>IF(Cartera[[#This Row],[Dias]]&gt;8,Cartera[[#This Row],[Total vencido]],0)</f>
        <v>237250</v>
      </c>
      <c r="S1082" s="191">
        <f>IF(Cartera[[#This Row],[Mas de 9]]&gt;0,Cartera[[#This Row],[Dias]],0)</f>
        <v>124</v>
      </c>
      <c r="T1082" s="191">
        <f>IF(Cartera[[#This Row],[Dias]]&gt;99,Cartera[[#This Row],[Total vencido]],0)</f>
        <v>237250</v>
      </c>
      <c r="U1082" s="191">
        <f>IF(Cartera[[#This Row],[Mas de 100]]&gt;0,Cartera[[#This Row],[Dias]],0)</f>
        <v>124</v>
      </c>
      <c r="V1082" s="19">
        <f>Cartera[[#This Row],[Vencimiento]]-Cartera[[#This Row],[Emision]]</f>
        <v>14.999699074076489</v>
      </c>
      <c r="W108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2" s="204" t="str">
        <f>_xlfn.XLOOKUP(Cartera[[#This Row],[Nombre tercero]],Vendedor[Nombre],Vendedor[Vendedor],"",0,-1)</f>
        <v>WILLIAM DARIO PADILLA</v>
      </c>
      <c r="Y1082" s="204"/>
    </row>
    <row r="1083" spans="1:25" ht="21" customHeight="1">
      <c r="A1083" s="12" t="str">
        <f>+A1082</f>
        <v>SOSTENIBILIDAD S.A.S.</v>
      </c>
      <c r="B1083" s="308" t="s">
        <v>1208</v>
      </c>
      <c r="C1083" s="309">
        <v>15344</v>
      </c>
      <c r="D1083" s="310">
        <v>8</v>
      </c>
      <c r="E1083" s="311">
        <v>45897.603055555555</v>
      </c>
      <c r="F1083" s="311">
        <v>45912.602719907409</v>
      </c>
      <c r="G1083" s="312">
        <v>124</v>
      </c>
      <c r="H1083" s="310">
        <v>603250</v>
      </c>
      <c r="I1083" s="310">
        <v>603250</v>
      </c>
      <c r="J1083" s="312">
        <v>0</v>
      </c>
      <c r="K1083" s="312">
        <v>0</v>
      </c>
      <c r="L1083" s="310">
        <v>0</v>
      </c>
      <c r="M1083" s="310">
        <v>0</v>
      </c>
      <c r="N1083" s="310">
        <v>0</v>
      </c>
      <c r="O1083" s="310">
        <v>603250</v>
      </c>
      <c r="P1083" s="191">
        <f>SUM(Cartera[[#This Row],[1_a_8]:[&gt;30]])</f>
        <v>603250</v>
      </c>
      <c r="Q1083" s="191">
        <f>+Cartera[[#This Row],[9_a_15]]+Cartera[[#This Row],[16_a_22]]+Cartera[[#This Row],[23_a_30]]</f>
        <v>0</v>
      </c>
      <c r="R1083" s="191">
        <f>IF(Cartera[[#This Row],[Dias]]&gt;8,Cartera[[#This Row],[Total vencido]],0)</f>
        <v>603250</v>
      </c>
      <c r="S1083" s="191">
        <f>IF(Cartera[[#This Row],[Mas de 9]]&gt;0,Cartera[[#This Row],[Dias]],0)</f>
        <v>124</v>
      </c>
      <c r="T1083" s="191">
        <f>IF(Cartera[[#This Row],[Dias]]&gt;99,Cartera[[#This Row],[Total vencido]],0)</f>
        <v>603250</v>
      </c>
      <c r="U1083" s="191">
        <f>IF(Cartera[[#This Row],[Mas de 100]]&gt;0,Cartera[[#This Row],[Dias]],0)</f>
        <v>124</v>
      </c>
      <c r="V1083" s="19">
        <f>Cartera[[#This Row],[Vencimiento]]-Cartera[[#This Row],[Emision]]</f>
        <v>14.999664351853426</v>
      </c>
      <c r="W108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3" s="204" t="str">
        <f>_xlfn.XLOOKUP(Cartera[[#This Row],[Nombre tercero]],Vendedor[Nombre],Vendedor[Vendedor],"",0,-1)</f>
        <v>WILLIAM DARIO PADILLA</v>
      </c>
      <c r="Y1083" s="204"/>
    </row>
    <row r="1084" spans="1:25" ht="21" customHeight="1">
      <c r="A1084" s="12" t="str">
        <f>+A1083</f>
        <v>SOSTENIBILIDAD S.A.S.</v>
      </c>
      <c r="B1084" s="308" t="s">
        <v>1208</v>
      </c>
      <c r="C1084" s="309">
        <v>18665</v>
      </c>
      <c r="D1084" s="310">
        <v>8</v>
      </c>
      <c r="E1084" s="311">
        <v>46009.628287037034</v>
      </c>
      <c r="F1084" s="311">
        <v>46024.628171296295</v>
      </c>
      <c r="G1084" s="312">
        <v>12</v>
      </c>
      <c r="H1084" s="310">
        <v>1337199.96</v>
      </c>
      <c r="I1084" s="310">
        <v>1337199.96</v>
      </c>
      <c r="J1084" s="312">
        <v>0</v>
      </c>
      <c r="K1084" s="312">
        <v>0</v>
      </c>
      <c r="L1084" s="310">
        <v>1337199.96</v>
      </c>
      <c r="M1084" s="310">
        <v>0</v>
      </c>
      <c r="N1084" s="310">
        <v>0</v>
      </c>
      <c r="O1084" s="310">
        <v>0</v>
      </c>
      <c r="P1084" s="191">
        <f>SUM(Cartera[[#This Row],[1_a_8]:[&gt;30]])</f>
        <v>1337199.96</v>
      </c>
      <c r="Q1084" s="191">
        <f>+Cartera[[#This Row],[9_a_15]]+Cartera[[#This Row],[16_a_22]]+Cartera[[#This Row],[23_a_30]]</f>
        <v>1337199.96</v>
      </c>
      <c r="R1084" s="191">
        <f>IF(Cartera[[#This Row],[Dias]]&gt;8,Cartera[[#This Row],[Total vencido]],0)</f>
        <v>1337199.96</v>
      </c>
      <c r="S1084" s="191">
        <f>IF(Cartera[[#This Row],[Mas de 9]]&gt;0,Cartera[[#This Row],[Dias]],0)</f>
        <v>12</v>
      </c>
      <c r="T1084" s="191">
        <f>IF(Cartera[[#This Row],[Dias]]&gt;99,Cartera[[#This Row],[Total vencido]],0)</f>
        <v>0</v>
      </c>
      <c r="U1084" s="191">
        <f>IF(Cartera[[#This Row],[Mas de 100]]&gt;0,Cartera[[#This Row],[Dias]],0)</f>
        <v>0</v>
      </c>
      <c r="V1084" s="19">
        <f>Cartera[[#This Row],[Vencimiento]]-Cartera[[#This Row],[Emision]]</f>
        <v>14.999884259261307</v>
      </c>
      <c r="W108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4" s="204" t="str">
        <f>_xlfn.XLOOKUP(Cartera[[#This Row],[Nombre tercero]],Vendedor[Nombre],Vendedor[Vendedor],"",0,-1)</f>
        <v>WILLIAM DARIO PADILLA</v>
      </c>
      <c r="Y1084" s="204"/>
    </row>
    <row r="1085" spans="1:25" ht="21" customHeight="1">
      <c r="A1085" s="12" t="str">
        <f>+A1084</f>
        <v>SOSTENIBILIDAD S.A.S.</v>
      </c>
      <c r="B1085" s="308" t="s">
        <v>1208</v>
      </c>
      <c r="C1085" s="309">
        <v>18820</v>
      </c>
      <c r="D1085" s="310">
        <v>8</v>
      </c>
      <c r="E1085" s="311">
        <v>46013.603865740741</v>
      </c>
      <c r="F1085" s="311">
        <v>46028.603726851848</v>
      </c>
      <c r="G1085" s="312">
        <v>8</v>
      </c>
      <c r="H1085" s="310">
        <v>42000</v>
      </c>
      <c r="I1085" s="310">
        <v>42000</v>
      </c>
      <c r="J1085" s="312">
        <v>0</v>
      </c>
      <c r="K1085" s="312">
        <v>42000</v>
      </c>
      <c r="L1085" s="310">
        <v>0</v>
      </c>
      <c r="M1085" s="310">
        <v>0</v>
      </c>
      <c r="N1085" s="310">
        <v>0</v>
      </c>
      <c r="O1085" s="310">
        <v>0</v>
      </c>
      <c r="P1085" s="191">
        <f>SUM(Cartera[[#This Row],[1_a_8]:[&gt;30]])</f>
        <v>42000</v>
      </c>
      <c r="Q1085" s="191">
        <f>+Cartera[[#This Row],[9_a_15]]+Cartera[[#This Row],[16_a_22]]+Cartera[[#This Row],[23_a_30]]</f>
        <v>0</v>
      </c>
      <c r="R1085" s="191">
        <f>IF(Cartera[[#This Row],[Dias]]&gt;8,Cartera[[#This Row],[Total vencido]],0)</f>
        <v>0</v>
      </c>
      <c r="S1085" s="191">
        <f>IF(Cartera[[#This Row],[Mas de 9]]&gt;0,Cartera[[#This Row],[Dias]],0)</f>
        <v>0</v>
      </c>
      <c r="T1085" s="191">
        <f>IF(Cartera[[#This Row],[Dias]]&gt;99,Cartera[[#This Row],[Total vencido]],0)</f>
        <v>0</v>
      </c>
      <c r="U1085" s="191">
        <f>IF(Cartera[[#This Row],[Mas de 100]]&gt;0,Cartera[[#This Row],[Dias]],0)</f>
        <v>0</v>
      </c>
      <c r="V1085" s="19">
        <f>Cartera[[#This Row],[Vencimiento]]-Cartera[[#This Row],[Emision]]</f>
        <v>14.999861111107748</v>
      </c>
      <c r="W108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5" s="204" t="str">
        <f>_xlfn.XLOOKUP(Cartera[[#This Row],[Nombre tercero]],Vendedor[Nombre],Vendedor[Vendedor],"",0,-1)</f>
        <v>WILLIAM DARIO PADILLA</v>
      </c>
      <c r="Y1085" s="204"/>
    </row>
    <row r="1086" spans="1:25" ht="21" customHeight="1">
      <c r="A1086" s="221" t="s">
        <v>136</v>
      </c>
      <c r="B1086" s="308" t="s">
        <v>1208</v>
      </c>
      <c r="C1086" s="309">
        <v>18622</v>
      </c>
      <c r="D1086" s="310">
        <v>8</v>
      </c>
      <c r="E1086" s="311">
        <v>46008.601585648146</v>
      </c>
      <c r="F1086" s="311">
        <v>46038.601446759261</v>
      </c>
      <c r="G1086" s="312">
        <v>-2</v>
      </c>
      <c r="H1086" s="310">
        <v>138000</v>
      </c>
      <c r="I1086" s="310">
        <v>138000</v>
      </c>
      <c r="J1086" s="312">
        <v>138000</v>
      </c>
      <c r="K1086" s="312">
        <v>0</v>
      </c>
      <c r="L1086" s="310">
        <v>0</v>
      </c>
      <c r="M1086" s="310">
        <v>0</v>
      </c>
      <c r="N1086" s="310">
        <v>0</v>
      </c>
      <c r="O1086" s="310">
        <v>0</v>
      </c>
      <c r="P1086" s="191">
        <f>SUM(Cartera[[#This Row],[1_a_8]:[&gt;30]])</f>
        <v>0</v>
      </c>
      <c r="Q1086" s="191">
        <f>+Cartera[[#This Row],[9_a_15]]+Cartera[[#This Row],[16_a_22]]+Cartera[[#This Row],[23_a_30]]</f>
        <v>0</v>
      </c>
      <c r="R1086" s="191">
        <f>IF(Cartera[[#This Row],[Dias]]&gt;8,Cartera[[#This Row],[Total vencido]],0)</f>
        <v>0</v>
      </c>
      <c r="S1086" s="191">
        <f>IF(Cartera[[#This Row],[Mas de 9]]&gt;0,Cartera[[#This Row],[Dias]],0)</f>
        <v>0</v>
      </c>
      <c r="T1086" s="191">
        <f>IF(Cartera[[#This Row],[Dias]]&gt;99,Cartera[[#This Row],[Total vencido]],0)</f>
        <v>0</v>
      </c>
      <c r="U1086" s="191">
        <f>IF(Cartera[[#This Row],[Mas de 100]]&gt;0,Cartera[[#This Row],[Dias]],0)</f>
        <v>0</v>
      </c>
      <c r="V1086" s="19">
        <f>Cartera[[#This Row],[Vencimiento]]-Cartera[[#This Row],[Emision]]</f>
        <v>29.999861111115024</v>
      </c>
      <c r="W108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6" s="204" t="str">
        <f>_xlfn.XLOOKUP(Cartera[[#This Row],[Nombre tercero]],Vendedor[Nombre],Vendedor[Vendedor],"",0,-1)</f>
        <v>WILLIAM DARIO PADILLA</v>
      </c>
      <c r="Y1086" s="204"/>
    </row>
    <row r="1087" spans="1:25" ht="21" customHeight="1">
      <c r="A1087" s="221" t="s">
        <v>140</v>
      </c>
      <c r="B1087" s="308" t="s">
        <v>1208</v>
      </c>
      <c r="C1087" s="309">
        <v>17934</v>
      </c>
      <c r="D1087" s="310">
        <v>0</v>
      </c>
      <c r="E1087" s="311">
        <v>45988.562662037039</v>
      </c>
      <c r="F1087" s="311">
        <v>46018.562662037039</v>
      </c>
      <c r="G1087" s="312">
        <v>18</v>
      </c>
      <c r="H1087" s="310">
        <v>381000</v>
      </c>
      <c r="I1087" s="310">
        <v>381000</v>
      </c>
      <c r="J1087" s="312">
        <v>0</v>
      </c>
      <c r="K1087" s="312">
        <v>0</v>
      </c>
      <c r="L1087" s="310">
        <v>0</v>
      </c>
      <c r="M1087" s="310">
        <v>381000</v>
      </c>
      <c r="N1087" s="310">
        <v>0</v>
      </c>
      <c r="O1087" s="310">
        <v>0</v>
      </c>
      <c r="P1087" s="191">
        <f>SUM(Cartera[[#This Row],[1_a_8]:[&gt;30]])</f>
        <v>381000</v>
      </c>
      <c r="Q1087" s="191">
        <f>+Cartera[[#This Row],[9_a_15]]+Cartera[[#This Row],[16_a_22]]+Cartera[[#This Row],[23_a_30]]</f>
        <v>381000</v>
      </c>
      <c r="R1087" s="191">
        <f>IF(Cartera[[#This Row],[Dias]]&gt;8,Cartera[[#This Row],[Total vencido]],0)</f>
        <v>381000</v>
      </c>
      <c r="S1087" s="191">
        <f>IF(Cartera[[#This Row],[Mas de 9]]&gt;0,Cartera[[#This Row],[Dias]],0)</f>
        <v>18</v>
      </c>
      <c r="T1087" s="191">
        <f>IF(Cartera[[#This Row],[Dias]]&gt;99,Cartera[[#This Row],[Total vencido]],0)</f>
        <v>0</v>
      </c>
      <c r="U1087" s="191">
        <f>IF(Cartera[[#This Row],[Mas de 100]]&gt;0,Cartera[[#This Row],[Dias]],0)</f>
        <v>0</v>
      </c>
      <c r="V1087" s="19">
        <f>Cartera[[#This Row],[Vencimiento]]-Cartera[[#This Row],[Emision]]</f>
        <v>30</v>
      </c>
      <c r="W108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7" s="204" t="str">
        <f>_xlfn.XLOOKUP(Cartera[[#This Row],[Nombre tercero]],Vendedor[Nombre],Vendedor[Vendedor],"",0,-1)</f>
        <v>JORGE PARDO</v>
      </c>
      <c r="Y1087" s="204"/>
    </row>
    <row r="1088" spans="1:25" ht="21" customHeight="1">
      <c r="A1088" s="12" t="str">
        <f t="shared" ref="A1088:A1119" si="51">+A1087</f>
        <v>TAKAMI</v>
      </c>
      <c r="B1088" s="308" t="s">
        <v>1208</v>
      </c>
      <c r="C1088" s="309">
        <v>17979</v>
      </c>
      <c r="D1088" s="310">
        <v>4</v>
      </c>
      <c r="E1088" s="311">
        <v>45989.608356481483</v>
      </c>
      <c r="F1088" s="311">
        <v>46019.607592592591</v>
      </c>
      <c r="G1088" s="312">
        <v>17</v>
      </c>
      <c r="H1088" s="310">
        <v>78556</v>
      </c>
      <c r="I1088" s="310">
        <v>78556</v>
      </c>
      <c r="J1088" s="312">
        <v>0</v>
      </c>
      <c r="K1088" s="312">
        <v>0</v>
      </c>
      <c r="L1088" s="310">
        <v>0</v>
      </c>
      <c r="M1088" s="310">
        <v>78556</v>
      </c>
      <c r="N1088" s="310">
        <v>0</v>
      </c>
      <c r="O1088" s="310">
        <v>0</v>
      </c>
      <c r="P1088" s="191">
        <f>SUM(Cartera[[#This Row],[1_a_8]:[&gt;30]])</f>
        <v>78556</v>
      </c>
      <c r="Q1088" s="191">
        <f>+Cartera[[#This Row],[9_a_15]]+Cartera[[#This Row],[16_a_22]]+Cartera[[#This Row],[23_a_30]]</f>
        <v>78556</v>
      </c>
      <c r="R1088" s="191">
        <f>IF(Cartera[[#This Row],[Dias]]&gt;8,Cartera[[#This Row],[Total vencido]],0)</f>
        <v>78556</v>
      </c>
      <c r="S1088" s="191">
        <f>IF(Cartera[[#This Row],[Mas de 9]]&gt;0,Cartera[[#This Row],[Dias]],0)</f>
        <v>17</v>
      </c>
      <c r="T1088" s="191">
        <f>IF(Cartera[[#This Row],[Dias]]&gt;99,Cartera[[#This Row],[Total vencido]],0)</f>
        <v>0</v>
      </c>
      <c r="U1088" s="191">
        <f>IF(Cartera[[#This Row],[Mas de 100]]&gt;0,Cartera[[#This Row],[Dias]],0)</f>
        <v>0</v>
      </c>
      <c r="V1088" s="19">
        <f>Cartera[[#This Row],[Vencimiento]]-Cartera[[#This Row],[Emision]]</f>
        <v>29.999236111107166</v>
      </c>
      <c r="W108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8" s="204" t="str">
        <f>_xlfn.XLOOKUP(Cartera[[#This Row],[Nombre tercero]],Vendedor[Nombre],Vendedor[Vendedor],"",0,-1)</f>
        <v>JORGE PARDO</v>
      </c>
      <c r="Y1088" s="204"/>
    </row>
    <row r="1089" spans="1:25" ht="21" customHeight="1">
      <c r="A1089" s="12" t="str">
        <f t="shared" si="51"/>
        <v>TAKAMI</v>
      </c>
      <c r="B1089" s="308" t="s">
        <v>1208</v>
      </c>
      <c r="C1089" s="309">
        <v>17996</v>
      </c>
      <c r="D1089" s="310">
        <v>1</v>
      </c>
      <c r="E1089" s="311">
        <v>45992.195856481485</v>
      </c>
      <c r="F1089" s="311">
        <v>46022.195648148147</v>
      </c>
      <c r="G1089" s="312">
        <v>14</v>
      </c>
      <c r="H1089" s="310">
        <v>8623500</v>
      </c>
      <c r="I1089" s="310">
        <v>7575900</v>
      </c>
      <c r="J1089" s="312">
        <v>0</v>
      </c>
      <c r="K1089" s="312">
        <v>0</v>
      </c>
      <c r="L1089" s="310">
        <v>7575900</v>
      </c>
      <c r="M1089" s="310">
        <v>0</v>
      </c>
      <c r="N1089" s="310">
        <v>0</v>
      </c>
      <c r="O1089" s="310">
        <v>0</v>
      </c>
      <c r="P1089" s="191">
        <f>SUM(Cartera[[#This Row],[1_a_8]:[&gt;30]])</f>
        <v>7575900</v>
      </c>
      <c r="Q1089" s="191">
        <f>+Cartera[[#This Row],[9_a_15]]+Cartera[[#This Row],[16_a_22]]+Cartera[[#This Row],[23_a_30]]</f>
        <v>7575900</v>
      </c>
      <c r="R1089" s="191">
        <f>IF(Cartera[[#This Row],[Dias]]&gt;8,Cartera[[#This Row],[Total vencido]],0)</f>
        <v>7575900</v>
      </c>
      <c r="S1089" s="191">
        <f>IF(Cartera[[#This Row],[Mas de 9]]&gt;0,Cartera[[#This Row],[Dias]],0)</f>
        <v>14</v>
      </c>
      <c r="T1089" s="191">
        <f>IF(Cartera[[#This Row],[Dias]]&gt;99,Cartera[[#This Row],[Total vencido]],0)</f>
        <v>0</v>
      </c>
      <c r="U1089" s="191">
        <f>IF(Cartera[[#This Row],[Mas de 100]]&gt;0,Cartera[[#This Row],[Dias]],0)</f>
        <v>0</v>
      </c>
      <c r="V1089" s="19">
        <f>Cartera[[#This Row],[Vencimiento]]-Cartera[[#This Row],[Emision]]</f>
        <v>29.999791666661622</v>
      </c>
      <c r="W108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9" s="204" t="str">
        <f>_xlfn.XLOOKUP(Cartera[[#This Row],[Nombre tercero]],Vendedor[Nombre],Vendedor[Vendedor],"",0,-1)</f>
        <v>JORGE PARDO</v>
      </c>
      <c r="Y1089" s="204"/>
    </row>
    <row r="1090" spans="1:25" ht="21" customHeight="1">
      <c r="A1090" s="12" t="str">
        <f t="shared" si="51"/>
        <v>TAKAMI</v>
      </c>
      <c r="B1090" s="308" t="s">
        <v>1208</v>
      </c>
      <c r="C1090" s="309">
        <v>18373</v>
      </c>
      <c r="D1090" s="310">
        <v>1</v>
      </c>
      <c r="E1090" s="311">
        <v>46002.317858796298</v>
      </c>
      <c r="F1090" s="311">
        <v>46032.317118055558</v>
      </c>
      <c r="G1090" s="312">
        <v>4</v>
      </c>
      <c r="H1090" s="310">
        <v>1504800</v>
      </c>
      <c r="I1090" s="310">
        <v>1296200</v>
      </c>
      <c r="J1090" s="312">
        <v>0</v>
      </c>
      <c r="K1090" s="312">
        <v>1296200</v>
      </c>
      <c r="L1090" s="310">
        <v>0</v>
      </c>
      <c r="M1090" s="310">
        <v>0</v>
      </c>
      <c r="N1090" s="310">
        <v>0</v>
      </c>
      <c r="O1090" s="310">
        <v>0</v>
      </c>
      <c r="P1090" s="191">
        <f>SUM(Cartera[[#This Row],[1_a_8]:[&gt;30]])</f>
        <v>1296200</v>
      </c>
      <c r="Q1090" s="191">
        <f>+Cartera[[#This Row],[9_a_15]]+Cartera[[#This Row],[16_a_22]]+Cartera[[#This Row],[23_a_30]]</f>
        <v>0</v>
      </c>
      <c r="R1090" s="191">
        <f>IF(Cartera[[#This Row],[Dias]]&gt;8,Cartera[[#This Row],[Total vencido]],0)</f>
        <v>0</v>
      </c>
      <c r="S1090" s="191">
        <f>IF(Cartera[[#This Row],[Mas de 9]]&gt;0,Cartera[[#This Row],[Dias]],0)</f>
        <v>0</v>
      </c>
      <c r="T1090" s="191">
        <f>IF(Cartera[[#This Row],[Dias]]&gt;99,Cartera[[#This Row],[Total vencido]],0)</f>
        <v>0</v>
      </c>
      <c r="U1090" s="191">
        <f>IF(Cartera[[#This Row],[Mas de 100]]&gt;0,Cartera[[#This Row],[Dias]],0)</f>
        <v>0</v>
      </c>
      <c r="V1090" s="19">
        <f>Cartera[[#This Row],[Vencimiento]]-Cartera[[#This Row],[Emision]]</f>
        <v>29.999259259260725</v>
      </c>
      <c r="W109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0" s="204" t="str">
        <f>_xlfn.XLOOKUP(Cartera[[#This Row],[Nombre tercero]],Vendedor[Nombre],Vendedor[Vendedor],"",0,-1)</f>
        <v>JORGE PARDO</v>
      </c>
      <c r="Y1090" s="204"/>
    </row>
    <row r="1091" spans="1:25" ht="21" customHeight="1">
      <c r="A1091" s="12" t="str">
        <f t="shared" si="51"/>
        <v>TAKAMI</v>
      </c>
      <c r="B1091" s="308" t="s">
        <v>1208</v>
      </c>
      <c r="C1091" s="309">
        <v>18418</v>
      </c>
      <c r="D1091" s="310">
        <v>1</v>
      </c>
      <c r="E1091" s="311">
        <v>46003.233553240738</v>
      </c>
      <c r="F1091" s="311">
        <v>46033.231585648151</v>
      </c>
      <c r="G1091" s="312">
        <v>3</v>
      </c>
      <c r="H1091" s="310">
        <v>2889600</v>
      </c>
      <c r="I1091" s="310">
        <v>2646000</v>
      </c>
      <c r="J1091" s="312">
        <v>0</v>
      </c>
      <c r="K1091" s="312">
        <v>2646000</v>
      </c>
      <c r="L1091" s="310">
        <v>0</v>
      </c>
      <c r="M1091" s="310">
        <v>0</v>
      </c>
      <c r="N1091" s="310">
        <v>0</v>
      </c>
      <c r="O1091" s="310">
        <v>0</v>
      </c>
      <c r="P1091" s="191">
        <f>SUM(Cartera[[#This Row],[1_a_8]:[&gt;30]])</f>
        <v>2646000</v>
      </c>
      <c r="Q1091" s="191">
        <f>+Cartera[[#This Row],[9_a_15]]+Cartera[[#This Row],[16_a_22]]+Cartera[[#This Row],[23_a_30]]</f>
        <v>0</v>
      </c>
      <c r="R1091" s="191">
        <f>IF(Cartera[[#This Row],[Dias]]&gt;8,Cartera[[#This Row],[Total vencido]],0)</f>
        <v>0</v>
      </c>
      <c r="S1091" s="191">
        <f>IF(Cartera[[#This Row],[Mas de 9]]&gt;0,Cartera[[#This Row],[Dias]],0)</f>
        <v>0</v>
      </c>
      <c r="T1091" s="191">
        <f>IF(Cartera[[#This Row],[Dias]]&gt;99,Cartera[[#This Row],[Total vencido]],0)</f>
        <v>0</v>
      </c>
      <c r="U1091" s="191">
        <f>IF(Cartera[[#This Row],[Mas de 100]]&gt;0,Cartera[[#This Row],[Dias]],0)</f>
        <v>0</v>
      </c>
      <c r="V1091" s="19">
        <f>Cartera[[#This Row],[Vencimiento]]-Cartera[[#This Row],[Emision]]</f>
        <v>29.99803240741312</v>
      </c>
      <c r="W109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1" s="204" t="str">
        <f>_xlfn.XLOOKUP(Cartera[[#This Row],[Nombre tercero]],Vendedor[Nombre],Vendedor[Vendedor],"",0,-1)</f>
        <v>JORGE PARDO</v>
      </c>
      <c r="Y1091" s="204"/>
    </row>
    <row r="1092" spans="1:25" ht="21" customHeight="1">
      <c r="A1092" s="12" t="str">
        <f t="shared" si="51"/>
        <v>TAKAMI</v>
      </c>
      <c r="B1092" s="308" t="s">
        <v>1208</v>
      </c>
      <c r="C1092" s="309">
        <v>18441</v>
      </c>
      <c r="D1092" s="310">
        <v>1</v>
      </c>
      <c r="E1092" s="311">
        <v>46003.521805555552</v>
      </c>
      <c r="F1092" s="311">
        <v>46033.520358796297</v>
      </c>
      <c r="G1092" s="312">
        <v>3</v>
      </c>
      <c r="H1092" s="310">
        <v>4269200</v>
      </c>
      <c r="I1092" s="310">
        <v>4184700</v>
      </c>
      <c r="J1092" s="312">
        <v>0</v>
      </c>
      <c r="K1092" s="312">
        <v>4184700</v>
      </c>
      <c r="L1092" s="310">
        <v>0</v>
      </c>
      <c r="M1092" s="310">
        <v>0</v>
      </c>
      <c r="N1092" s="310">
        <v>0</v>
      </c>
      <c r="O1092" s="310">
        <v>0</v>
      </c>
      <c r="P1092" s="191">
        <f>SUM(Cartera[[#This Row],[1_a_8]:[&gt;30]])</f>
        <v>4184700</v>
      </c>
      <c r="Q1092" s="191">
        <f>+Cartera[[#This Row],[9_a_15]]+Cartera[[#This Row],[16_a_22]]+Cartera[[#This Row],[23_a_30]]</f>
        <v>0</v>
      </c>
      <c r="R1092" s="191">
        <f>IF(Cartera[[#This Row],[Dias]]&gt;8,Cartera[[#This Row],[Total vencido]],0)</f>
        <v>0</v>
      </c>
      <c r="S1092" s="191">
        <f>IF(Cartera[[#This Row],[Mas de 9]]&gt;0,Cartera[[#This Row],[Dias]],0)</f>
        <v>0</v>
      </c>
      <c r="T1092" s="191">
        <f>IF(Cartera[[#This Row],[Dias]]&gt;99,Cartera[[#This Row],[Total vencido]],0)</f>
        <v>0</v>
      </c>
      <c r="U1092" s="191">
        <f>IF(Cartera[[#This Row],[Mas de 100]]&gt;0,Cartera[[#This Row],[Dias]],0)</f>
        <v>0</v>
      </c>
      <c r="V1092" s="19">
        <f>Cartera[[#This Row],[Vencimiento]]-Cartera[[#This Row],[Emision]]</f>
        <v>29.998553240744513</v>
      </c>
      <c r="W109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2" s="204" t="str">
        <f>_xlfn.XLOOKUP(Cartera[[#This Row],[Nombre tercero]],Vendedor[Nombre],Vendedor[Vendedor],"",0,-1)</f>
        <v>JORGE PARDO</v>
      </c>
      <c r="Y1092" s="204"/>
    </row>
    <row r="1093" spans="1:25" ht="21" customHeight="1">
      <c r="A1093" s="12" t="str">
        <f t="shared" si="51"/>
        <v>TAKAMI</v>
      </c>
      <c r="B1093" s="308" t="s">
        <v>1208</v>
      </c>
      <c r="C1093" s="309">
        <v>18474</v>
      </c>
      <c r="D1093" s="310">
        <v>1</v>
      </c>
      <c r="E1093" s="311">
        <v>46004.28019675926</v>
      </c>
      <c r="F1093" s="311">
        <v>46034.279560185183</v>
      </c>
      <c r="G1093" s="312">
        <v>2</v>
      </c>
      <c r="H1093" s="310">
        <v>280000</v>
      </c>
      <c r="I1093" s="310">
        <v>280000</v>
      </c>
      <c r="J1093" s="312">
        <v>0</v>
      </c>
      <c r="K1093" s="312">
        <v>280000</v>
      </c>
      <c r="L1093" s="310">
        <v>0</v>
      </c>
      <c r="M1093" s="310">
        <v>0</v>
      </c>
      <c r="N1093" s="310">
        <v>0</v>
      </c>
      <c r="O1093" s="310">
        <v>0</v>
      </c>
      <c r="P1093" s="191">
        <f>SUM(Cartera[[#This Row],[1_a_8]:[&gt;30]])</f>
        <v>280000</v>
      </c>
      <c r="Q1093" s="191">
        <f>+Cartera[[#This Row],[9_a_15]]+Cartera[[#This Row],[16_a_22]]+Cartera[[#This Row],[23_a_30]]</f>
        <v>0</v>
      </c>
      <c r="R1093" s="191">
        <f>IF(Cartera[[#This Row],[Dias]]&gt;8,Cartera[[#This Row],[Total vencido]],0)</f>
        <v>0</v>
      </c>
      <c r="S1093" s="191">
        <f>IF(Cartera[[#This Row],[Mas de 9]]&gt;0,Cartera[[#This Row],[Dias]],0)</f>
        <v>0</v>
      </c>
      <c r="T1093" s="191">
        <f>IF(Cartera[[#This Row],[Dias]]&gt;99,Cartera[[#This Row],[Total vencido]],0)</f>
        <v>0</v>
      </c>
      <c r="U1093" s="191">
        <f>IF(Cartera[[#This Row],[Mas de 100]]&gt;0,Cartera[[#This Row],[Dias]],0)</f>
        <v>0</v>
      </c>
      <c r="V1093" s="19">
        <f>Cartera[[#This Row],[Vencimiento]]-Cartera[[#This Row],[Emision]]</f>
        <v>29.999363425922638</v>
      </c>
      <c r="W109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3" s="204" t="str">
        <f>_xlfn.XLOOKUP(Cartera[[#This Row],[Nombre tercero]],Vendedor[Nombre],Vendedor[Vendedor],"",0,-1)</f>
        <v>JORGE PARDO</v>
      </c>
      <c r="Y1093" s="204"/>
    </row>
    <row r="1094" spans="1:25" ht="21" customHeight="1">
      <c r="A1094" s="12" t="str">
        <f t="shared" si="51"/>
        <v>TAKAMI</v>
      </c>
      <c r="B1094" s="308" t="s">
        <v>1208</v>
      </c>
      <c r="C1094" s="309">
        <v>18496</v>
      </c>
      <c r="D1094" s="310">
        <v>1</v>
      </c>
      <c r="E1094" s="311">
        <v>46006.192719907405</v>
      </c>
      <c r="F1094" s="311">
        <v>46036.192442129628</v>
      </c>
      <c r="G1094" s="312">
        <v>0</v>
      </c>
      <c r="H1094" s="310">
        <v>147200</v>
      </c>
      <c r="I1094" s="310">
        <v>147200</v>
      </c>
      <c r="J1094" s="312">
        <v>147200</v>
      </c>
      <c r="K1094" s="312">
        <v>0</v>
      </c>
      <c r="L1094" s="310">
        <v>0</v>
      </c>
      <c r="M1094" s="310">
        <v>0</v>
      </c>
      <c r="N1094" s="310">
        <v>0</v>
      </c>
      <c r="O1094" s="310">
        <v>0</v>
      </c>
      <c r="P1094" s="191">
        <f>SUM(Cartera[[#This Row],[1_a_8]:[&gt;30]])</f>
        <v>0</v>
      </c>
      <c r="Q1094" s="191">
        <f>+Cartera[[#This Row],[9_a_15]]+Cartera[[#This Row],[16_a_22]]+Cartera[[#This Row],[23_a_30]]</f>
        <v>0</v>
      </c>
      <c r="R1094" s="191">
        <f>IF(Cartera[[#This Row],[Dias]]&gt;8,Cartera[[#This Row],[Total vencido]],0)</f>
        <v>0</v>
      </c>
      <c r="S1094" s="191">
        <f>IF(Cartera[[#This Row],[Mas de 9]]&gt;0,Cartera[[#This Row],[Dias]],0)</f>
        <v>0</v>
      </c>
      <c r="T1094" s="191">
        <f>IF(Cartera[[#This Row],[Dias]]&gt;99,Cartera[[#This Row],[Total vencido]],0)</f>
        <v>0</v>
      </c>
      <c r="U1094" s="191">
        <f>IF(Cartera[[#This Row],[Mas de 100]]&gt;0,Cartera[[#This Row],[Dias]],0)</f>
        <v>0</v>
      </c>
      <c r="V1094" s="19">
        <f>Cartera[[#This Row],[Vencimiento]]-Cartera[[#This Row],[Emision]]</f>
        <v>29.999722222222772</v>
      </c>
      <c r="W109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4" s="204" t="str">
        <f>_xlfn.XLOOKUP(Cartera[[#This Row],[Nombre tercero]],Vendedor[Nombre],Vendedor[Vendedor],"",0,-1)</f>
        <v>JORGE PARDO</v>
      </c>
      <c r="Y1094" s="204"/>
    </row>
    <row r="1095" spans="1:25" ht="21" customHeight="1">
      <c r="A1095" s="12" t="str">
        <f t="shared" si="51"/>
        <v>TAKAMI</v>
      </c>
      <c r="B1095" s="308" t="s">
        <v>1208</v>
      </c>
      <c r="C1095" s="309">
        <v>18500</v>
      </c>
      <c r="D1095" s="310">
        <v>1</v>
      </c>
      <c r="E1095" s="311">
        <v>46006.197187500002</v>
      </c>
      <c r="F1095" s="311">
        <v>46036.196944444448</v>
      </c>
      <c r="G1095" s="312">
        <v>0</v>
      </c>
      <c r="H1095" s="310">
        <v>205640</v>
      </c>
      <c r="I1095" s="310">
        <v>205640</v>
      </c>
      <c r="J1095" s="312">
        <v>205640</v>
      </c>
      <c r="K1095" s="312">
        <v>0</v>
      </c>
      <c r="L1095" s="310">
        <v>0</v>
      </c>
      <c r="M1095" s="310">
        <v>0</v>
      </c>
      <c r="N1095" s="310">
        <v>0</v>
      </c>
      <c r="O1095" s="310">
        <v>0</v>
      </c>
      <c r="P1095" s="191">
        <f>SUM(Cartera[[#This Row],[1_a_8]:[&gt;30]])</f>
        <v>0</v>
      </c>
      <c r="Q1095" s="191">
        <f>+Cartera[[#This Row],[9_a_15]]+Cartera[[#This Row],[16_a_22]]+Cartera[[#This Row],[23_a_30]]</f>
        <v>0</v>
      </c>
      <c r="R1095" s="191">
        <f>IF(Cartera[[#This Row],[Dias]]&gt;8,Cartera[[#This Row],[Total vencido]],0)</f>
        <v>0</v>
      </c>
      <c r="S1095" s="191">
        <f>IF(Cartera[[#This Row],[Mas de 9]]&gt;0,Cartera[[#This Row],[Dias]],0)</f>
        <v>0</v>
      </c>
      <c r="T1095" s="191">
        <f>IF(Cartera[[#This Row],[Dias]]&gt;99,Cartera[[#This Row],[Total vencido]],0)</f>
        <v>0</v>
      </c>
      <c r="U1095" s="191">
        <f>IF(Cartera[[#This Row],[Mas de 100]]&gt;0,Cartera[[#This Row],[Dias]],0)</f>
        <v>0</v>
      </c>
      <c r="V1095" s="19">
        <f>Cartera[[#This Row],[Vencimiento]]-Cartera[[#This Row],[Emision]]</f>
        <v>29.999756944445835</v>
      </c>
      <c r="W109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5" s="204" t="str">
        <f>_xlfn.XLOOKUP(Cartera[[#This Row],[Nombre tercero]],Vendedor[Nombre],Vendedor[Vendedor],"",0,-1)</f>
        <v>JORGE PARDO</v>
      </c>
      <c r="Y1095" s="204"/>
    </row>
    <row r="1096" spans="1:25" ht="21" customHeight="1">
      <c r="A1096" s="12" t="str">
        <f t="shared" si="51"/>
        <v>TAKAMI</v>
      </c>
      <c r="B1096" s="308" t="s">
        <v>1208</v>
      </c>
      <c r="C1096" s="309">
        <v>18501</v>
      </c>
      <c r="D1096" s="310">
        <v>1</v>
      </c>
      <c r="E1096" s="311">
        <v>46006.198449074072</v>
      </c>
      <c r="F1096" s="311">
        <v>46036.197812500002</v>
      </c>
      <c r="G1096" s="312">
        <v>0</v>
      </c>
      <c r="H1096" s="310">
        <v>421200</v>
      </c>
      <c r="I1096" s="310">
        <v>421200</v>
      </c>
      <c r="J1096" s="312">
        <v>421200</v>
      </c>
      <c r="K1096" s="312">
        <v>0</v>
      </c>
      <c r="L1096" s="310">
        <v>0</v>
      </c>
      <c r="M1096" s="310">
        <v>0</v>
      </c>
      <c r="N1096" s="310">
        <v>0</v>
      </c>
      <c r="O1096" s="310">
        <v>0</v>
      </c>
      <c r="P1096" s="191">
        <f>SUM(Cartera[[#This Row],[1_a_8]:[&gt;30]])</f>
        <v>0</v>
      </c>
      <c r="Q1096" s="191">
        <f>+Cartera[[#This Row],[9_a_15]]+Cartera[[#This Row],[16_a_22]]+Cartera[[#This Row],[23_a_30]]</f>
        <v>0</v>
      </c>
      <c r="R1096" s="191">
        <f>IF(Cartera[[#This Row],[Dias]]&gt;8,Cartera[[#This Row],[Total vencido]],0)</f>
        <v>0</v>
      </c>
      <c r="S1096" s="191">
        <f>IF(Cartera[[#This Row],[Mas de 9]]&gt;0,Cartera[[#This Row],[Dias]],0)</f>
        <v>0</v>
      </c>
      <c r="T1096" s="191">
        <f>IF(Cartera[[#This Row],[Dias]]&gt;99,Cartera[[#This Row],[Total vencido]],0)</f>
        <v>0</v>
      </c>
      <c r="U1096" s="191">
        <f>IF(Cartera[[#This Row],[Mas de 100]]&gt;0,Cartera[[#This Row],[Dias]],0)</f>
        <v>0</v>
      </c>
      <c r="V1096" s="19">
        <f>Cartera[[#This Row],[Vencimiento]]-Cartera[[#This Row],[Emision]]</f>
        <v>29.999363425929914</v>
      </c>
      <c r="W109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6" s="204" t="str">
        <f>_xlfn.XLOOKUP(Cartera[[#This Row],[Nombre tercero]],Vendedor[Nombre],Vendedor[Vendedor],"",0,-1)</f>
        <v>JORGE PARDO</v>
      </c>
      <c r="Y1096" s="204"/>
    </row>
    <row r="1097" spans="1:25" ht="21" customHeight="1">
      <c r="A1097" s="12" t="str">
        <f t="shared" si="51"/>
        <v>TAKAMI</v>
      </c>
      <c r="B1097" s="308" t="s">
        <v>1208</v>
      </c>
      <c r="C1097" s="309">
        <v>18503</v>
      </c>
      <c r="D1097" s="310">
        <v>1</v>
      </c>
      <c r="E1097" s="311">
        <v>46006.2</v>
      </c>
      <c r="F1097" s="311">
        <v>46036.199780092589</v>
      </c>
      <c r="G1097" s="312">
        <v>0</v>
      </c>
      <c r="H1097" s="310">
        <v>438000</v>
      </c>
      <c r="I1097" s="310">
        <v>438000</v>
      </c>
      <c r="J1097" s="312">
        <v>438000</v>
      </c>
      <c r="K1097" s="312">
        <v>0</v>
      </c>
      <c r="L1097" s="310">
        <v>0</v>
      </c>
      <c r="M1097" s="310">
        <v>0</v>
      </c>
      <c r="N1097" s="310">
        <v>0</v>
      </c>
      <c r="O1097" s="310">
        <v>0</v>
      </c>
      <c r="P1097" s="191">
        <f>SUM(Cartera[[#This Row],[1_a_8]:[&gt;30]])</f>
        <v>0</v>
      </c>
      <c r="Q1097" s="191">
        <f>+Cartera[[#This Row],[9_a_15]]+Cartera[[#This Row],[16_a_22]]+Cartera[[#This Row],[23_a_30]]</f>
        <v>0</v>
      </c>
      <c r="R1097" s="191">
        <f>IF(Cartera[[#This Row],[Dias]]&gt;8,Cartera[[#This Row],[Total vencido]],0)</f>
        <v>0</v>
      </c>
      <c r="S1097" s="191">
        <f>IF(Cartera[[#This Row],[Mas de 9]]&gt;0,Cartera[[#This Row],[Dias]],0)</f>
        <v>0</v>
      </c>
      <c r="T1097" s="191">
        <f>IF(Cartera[[#This Row],[Dias]]&gt;99,Cartera[[#This Row],[Total vencido]],0)</f>
        <v>0</v>
      </c>
      <c r="U1097" s="191">
        <f>IF(Cartera[[#This Row],[Mas de 100]]&gt;0,Cartera[[#This Row],[Dias]],0)</f>
        <v>0</v>
      </c>
      <c r="V1097" s="19">
        <f>Cartera[[#This Row],[Vencimiento]]-Cartera[[#This Row],[Emision]]</f>
        <v>29.999780092592118</v>
      </c>
      <c r="W109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7" s="204" t="str">
        <f>_xlfn.XLOOKUP(Cartera[[#This Row],[Nombre tercero]],Vendedor[Nombre],Vendedor[Vendedor],"",0,-1)</f>
        <v>JORGE PARDO</v>
      </c>
      <c r="Y1097" s="204"/>
    </row>
    <row r="1098" spans="1:25" ht="21" customHeight="1">
      <c r="A1098" s="12" t="str">
        <f t="shared" si="51"/>
        <v>TAKAMI</v>
      </c>
      <c r="B1098" s="308" t="s">
        <v>1208</v>
      </c>
      <c r="C1098" s="309">
        <v>18507</v>
      </c>
      <c r="D1098" s="310">
        <v>0</v>
      </c>
      <c r="E1098" s="311">
        <v>46006.205046296294</v>
      </c>
      <c r="F1098" s="311">
        <v>46036.204548611109</v>
      </c>
      <c r="G1098" s="312">
        <v>0</v>
      </c>
      <c r="H1098" s="310">
        <v>92000</v>
      </c>
      <c r="I1098" s="310">
        <v>92000</v>
      </c>
      <c r="J1098" s="312">
        <v>92000</v>
      </c>
      <c r="K1098" s="312">
        <v>0</v>
      </c>
      <c r="L1098" s="310">
        <v>0</v>
      </c>
      <c r="M1098" s="310">
        <v>0</v>
      </c>
      <c r="N1098" s="310">
        <v>0</v>
      </c>
      <c r="O1098" s="310">
        <v>0</v>
      </c>
      <c r="P1098" s="191">
        <f>SUM(Cartera[[#This Row],[1_a_8]:[&gt;30]])</f>
        <v>0</v>
      </c>
      <c r="Q1098" s="191">
        <f>+Cartera[[#This Row],[9_a_15]]+Cartera[[#This Row],[16_a_22]]+Cartera[[#This Row],[23_a_30]]</f>
        <v>0</v>
      </c>
      <c r="R1098" s="191">
        <f>IF(Cartera[[#This Row],[Dias]]&gt;8,Cartera[[#This Row],[Total vencido]],0)</f>
        <v>0</v>
      </c>
      <c r="S1098" s="191">
        <f>IF(Cartera[[#This Row],[Mas de 9]]&gt;0,Cartera[[#This Row],[Dias]],0)</f>
        <v>0</v>
      </c>
      <c r="T1098" s="191">
        <f>IF(Cartera[[#This Row],[Dias]]&gt;99,Cartera[[#This Row],[Total vencido]],0)</f>
        <v>0</v>
      </c>
      <c r="U1098" s="191">
        <f>IF(Cartera[[#This Row],[Mas de 100]]&gt;0,Cartera[[#This Row],[Dias]],0)</f>
        <v>0</v>
      </c>
      <c r="V1098" s="19">
        <f>Cartera[[#This Row],[Vencimiento]]-Cartera[[#This Row],[Emision]]</f>
        <v>29.99950231481489</v>
      </c>
      <c r="W109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8" s="204" t="str">
        <f>_xlfn.XLOOKUP(Cartera[[#This Row],[Nombre tercero]],Vendedor[Nombre],Vendedor[Vendedor],"",0,-1)</f>
        <v>JORGE PARDO</v>
      </c>
      <c r="Y1098" s="204"/>
    </row>
    <row r="1099" spans="1:25" ht="21" customHeight="1">
      <c r="A1099" s="12" t="str">
        <f t="shared" si="51"/>
        <v>TAKAMI</v>
      </c>
      <c r="B1099" s="308" t="s">
        <v>1208</v>
      </c>
      <c r="C1099" s="309">
        <v>18509</v>
      </c>
      <c r="D1099" s="310">
        <v>1</v>
      </c>
      <c r="E1099" s="311">
        <v>46006.258969907409</v>
      </c>
      <c r="F1099" s="311">
        <v>46036.258159722223</v>
      </c>
      <c r="G1099" s="312">
        <v>0</v>
      </c>
      <c r="H1099" s="310">
        <v>5328400</v>
      </c>
      <c r="I1099" s="310">
        <v>4993800</v>
      </c>
      <c r="J1099" s="312">
        <v>4993800</v>
      </c>
      <c r="K1099" s="312">
        <v>0</v>
      </c>
      <c r="L1099" s="310">
        <v>0</v>
      </c>
      <c r="M1099" s="310">
        <v>0</v>
      </c>
      <c r="N1099" s="310">
        <v>0</v>
      </c>
      <c r="O1099" s="310">
        <v>0</v>
      </c>
      <c r="P1099" s="191">
        <f>SUM(Cartera[[#This Row],[1_a_8]:[&gt;30]])</f>
        <v>0</v>
      </c>
      <c r="Q1099" s="191">
        <f>+Cartera[[#This Row],[9_a_15]]+Cartera[[#This Row],[16_a_22]]+Cartera[[#This Row],[23_a_30]]</f>
        <v>0</v>
      </c>
      <c r="R1099" s="191">
        <f>IF(Cartera[[#This Row],[Dias]]&gt;8,Cartera[[#This Row],[Total vencido]],0)</f>
        <v>0</v>
      </c>
      <c r="S1099" s="191">
        <f>IF(Cartera[[#This Row],[Mas de 9]]&gt;0,Cartera[[#This Row],[Dias]],0)</f>
        <v>0</v>
      </c>
      <c r="T1099" s="191">
        <f>IF(Cartera[[#This Row],[Dias]]&gt;99,Cartera[[#This Row],[Total vencido]],0)</f>
        <v>0</v>
      </c>
      <c r="U1099" s="191">
        <f>IF(Cartera[[#This Row],[Mas de 100]]&gt;0,Cartera[[#This Row],[Dias]],0)</f>
        <v>0</v>
      </c>
      <c r="V1099" s="19">
        <f>Cartera[[#This Row],[Vencimiento]]-Cartera[[#This Row],[Emision]]</f>
        <v>29.999189814814599</v>
      </c>
      <c r="W109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9" s="204" t="str">
        <f>_xlfn.XLOOKUP(Cartera[[#This Row],[Nombre tercero]],Vendedor[Nombre],Vendedor[Vendedor],"",0,-1)</f>
        <v>JORGE PARDO</v>
      </c>
      <c r="Y1099" s="204"/>
    </row>
    <row r="1100" spans="1:25" ht="21" customHeight="1">
      <c r="A1100" s="12" t="str">
        <f t="shared" si="51"/>
        <v>TAKAMI</v>
      </c>
      <c r="B1100" s="308" t="s">
        <v>1208</v>
      </c>
      <c r="C1100" s="309">
        <v>18514</v>
      </c>
      <c r="D1100" s="310">
        <v>1</v>
      </c>
      <c r="E1100" s="311">
        <v>46006.315196759257</v>
      </c>
      <c r="F1100" s="311">
        <v>46036.314629629633</v>
      </c>
      <c r="G1100" s="312">
        <v>0</v>
      </c>
      <c r="H1100" s="310">
        <v>743500</v>
      </c>
      <c r="I1100" s="310">
        <v>743500</v>
      </c>
      <c r="J1100" s="312">
        <v>743500</v>
      </c>
      <c r="K1100" s="312">
        <v>0</v>
      </c>
      <c r="L1100" s="310">
        <v>0</v>
      </c>
      <c r="M1100" s="310">
        <v>0</v>
      </c>
      <c r="N1100" s="310">
        <v>0</v>
      </c>
      <c r="O1100" s="310">
        <v>0</v>
      </c>
      <c r="P1100" s="191">
        <f>SUM(Cartera[[#This Row],[1_a_8]:[&gt;30]])</f>
        <v>0</v>
      </c>
      <c r="Q1100" s="191">
        <f>+Cartera[[#This Row],[9_a_15]]+Cartera[[#This Row],[16_a_22]]+Cartera[[#This Row],[23_a_30]]</f>
        <v>0</v>
      </c>
      <c r="R1100" s="191">
        <f>IF(Cartera[[#This Row],[Dias]]&gt;8,Cartera[[#This Row],[Total vencido]],0)</f>
        <v>0</v>
      </c>
      <c r="S1100" s="191">
        <f>IF(Cartera[[#This Row],[Mas de 9]]&gt;0,Cartera[[#This Row],[Dias]],0)</f>
        <v>0</v>
      </c>
      <c r="T1100" s="191">
        <f>IF(Cartera[[#This Row],[Dias]]&gt;99,Cartera[[#This Row],[Total vencido]],0)</f>
        <v>0</v>
      </c>
      <c r="U1100" s="191">
        <f>IF(Cartera[[#This Row],[Mas de 100]]&gt;0,Cartera[[#This Row],[Dias]],0)</f>
        <v>0</v>
      </c>
      <c r="V1100" s="19">
        <f>Cartera[[#This Row],[Vencimiento]]-Cartera[[#This Row],[Emision]]</f>
        <v>29.99943287037604</v>
      </c>
      <c r="W110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0" s="204" t="str">
        <f>_xlfn.XLOOKUP(Cartera[[#This Row],[Nombre tercero]],Vendedor[Nombre],Vendedor[Vendedor],"",0,-1)</f>
        <v>JORGE PARDO</v>
      </c>
      <c r="Y1100" s="204"/>
    </row>
    <row r="1101" spans="1:25" ht="21" customHeight="1">
      <c r="A1101" s="12" t="str">
        <f t="shared" si="51"/>
        <v>TAKAMI</v>
      </c>
      <c r="B1101" s="308" t="s">
        <v>1208</v>
      </c>
      <c r="C1101" s="309">
        <v>18530</v>
      </c>
      <c r="D1101" s="310">
        <v>4</v>
      </c>
      <c r="E1101" s="311">
        <v>46006.527037037034</v>
      </c>
      <c r="F1101" s="311">
        <v>46036.526886574073</v>
      </c>
      <c r="G1101" s="312">
        <v>0</v>
      </c>
      <c r="H1101" s="310">
        <v>197880</v>
      </c>
      <c r="I1101" s="310">
        <v>197880</v>
      </c>
      <c r="J1101" s="312">
        <v>197880</v>
      </c>
      <c r="K1101" s="312">
        <v>0</v>
      </c>
      <c r="L1101" s="310">
        <v>0</v>
      </c>
      <c r="M1101" s="310">
        <v>0</v>
      </c>
      <c r="N1101" s="310">
        <v>0</v>
      </c>
      <c r="O1101" s="310">
        <v>0</v>
      </c>
      <c r="P1101" s="191">
        <f>SUM(Cartera[[#This Row],[1_a_8]:[&gt;30]])</f>
        <v>0</v>
      </c>
      <c r="Q1101" s="191">
        <f>+Cartera[[#This Row],[9_a_15]]+Cartera[[#This Row],[16_a_22]]+Cartera[[#This Row],[23_a_30]]</f>
        <v>0</v>
      </c>
      <c r="R1101" s="191">
        <f>IF(Cartera[[#This Row],[Dias]]&gt;8,Cartera[[#This Row],[Total vencido]],0)</f>
        <v>0</v>
      </c>
      <c r="S1101" s="191">
        <f>IF(Cartera[[#This Row],[Mas de 9]]&gt;0,Cartera[[#This Row],[Dias]],0)</f>
        <v>0</v>
      </c>
      <c r="T1101" s="191">
        <f>IF(Cartera[[#This Row],[Dias]]&gt;99,Cartera[[#This Row],[Total vencido]],0)</f>
        <v>0</v>
      </c>
      <c r="U1101" s="191">
        <f>IF(Cartera[[#This Row],[Mas de 100]]&gt;0,Cartera[[#This Row],[Dias]],0)</f>
        <v>0</v>
      </c>
      <c r="V1101" s="19">
        <f>Cartera[[#This Row],[Vencimiento]]-Cartera[[#This Row],[Emision]]</f>
        <v>29.999849537038244</v>
      </c>
      <c r="W110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1" s="204" t="str">
        <f>_xlfn.XLOOKUP(Cartera[[#This Row],[Nombre tercero]],Vendedor[Nombre],Vendedor[Vendedor],"",0,-1)</f>
        <v>JORGE PARDO</v>
      </c>
      <c r="Y1101" s="204"/>
    </row>
    <row r="1102" spans="1:25" ht="21" customHeight="1">
      <c r="A1102" s="12" t="str">
        <f t="shared" si="51"/>
        <v>TAKAMI</v>
      </c>
      <c r="B1102" s="308" t="s">
        <v>1208</v>
      </c>
      <c r="C1102" s="309">
        <v>18531</v>
      </c>
      <c r="D1102" s="310">
        <v>1</v>
      </c>
      <c r="E1102" s="311">
        <v>46006.527986111112</v>
      </c>
      <c r="F1102" s="311">
        <v>46036.527708333335</v>
      </c>
      <c r="G1102" s="312">
        <v>0</v>
      </c>
      <c r="H1102" s="310">
        <v>147440</v>
      </c>
      <c r="I1102" s="310">
        <v>147440</v>
      </c>
      <c r="J1102" s="312">
        <v>147440</v>
      </c>
      <c r="K1102" s="312">
        <v>0</v>
      </c>
      <c r="L1102" s="310">
        <v>0</v>
      </c>
      <c r="M1102" s="310">
        <v>0</v>
      </c>
      <c r="N1102" s="310">
        <v>0</v>
      </c>
      <c r="O1102" s="310">
        <v>0</v>
      </c>
      <c r="P1102" s="191">
        <f>SUM(Cartera[[#This Row],[1_a_8]:[&gt;30]])</f>
        <v>0</v>
      </c>
      <c r="Q1102" s="191">
        <f>+Cartera[[#This Row],[9_a_15]]+Cartera[[#This Row],[16_a_22]]+Cartera[[#This Row],[23_a_30]]</f>
        <v>0</v>
      </c>
      <c r="R1102" s="191">
        <f>IF(Cartera[[#This Row],[Dias]]&gt;8,Cartera[[#This Row],[Total vencido]],0)</f>
        <v>0</v>
      </c>
      <c r="S1102" s="191">
        <f>IF(Cartera[[#This Row],[Mas de 9]]&gt;0,Cartera[[#This Row],[Dias]],0)</f>
        <v>0</v>
      </c>
      <c r="T1102" s="191">
        <f>IF(Cartera[[#This Row],[Dias]]&gt;99,Cartera[[#This Row],[Total vencido]],0)</f>
        <v>0</v>
      </c>
      <c r="U1102" s="191">
        <f>IF(Cartera[[#This Row],[Mas de 100]]&gt;0,Cartera[[#This Row],[Dias]],0)</f>
        <v>0</v>
      </c>
      <c r="V1102" s="19">
        <f>Cartera[[#This Row],[Vencimiento]]-Cartera[[#This Row],[Emision]]</f>
        <v>29.999722222222772</v>
      </c>
      <c r="W110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2" s="204" t="str">
        <f>_xlfn.XLOOKUP(Cartera[[#This Row],[Nombre tercero]],Vendedor[Nombre],Vendedor[Vendedor],"",0,-1)</f>
        <v>JORGE PARDO</v>
      </c>
      <c r="Y1102" s="204"/>
    </row>
    <row r="1103" spans="1:25" ht="21" customHeight="1">
      <c r="A1103" s="12" t="str">
        <f t="shared" si="51"/>
        <v>TAKAMI</v>
      </c>
      <c r="B1103" s="308" t="s">
        <v>1208</v>
      </c>
      <c r="C1103" s="309">
        <v>18535</v>
      </c>
      <c r="D1103" s="310">
        <v>1</v>
      </c>
      <c r="E1103" s="311">
        <v>46006.533206018517</v>
      </c>
      <c r="F1103" s="311">
        <v>46036.533078703702</v>
      </c>
      <c r="G1103" s="312">
        <v>0</v>
      </c>
      <c r="H1103" s="310">
        <v>15300</v>
      </c>
      <c r="I1103" s="310">
        <v>15300</v>
      </c>
      <c r="J1103" s="312">
        <v>15300</v>
      </c>
      <c r="K1103" s="312">
        <v>0</v>
      </c>
      <c r="L1103" s="310">
        <v>0</v>
      </c>
      <c r="M1103" s="310">
        <v>0</v>
      </c>
      <c r="N1103" s="310">
        <v>0</v>
      </c>
      <c r="O1103" s="310">
        <v>0</v>
      </c>
      <c r="P1103" s="191">
        <f>SUM(Cartera[[#This Row],[1_a_8]:[&gt;30]])</f>
        <v>0</v>
      </c>
      <c r="Q1103" s="191">
        <f>+Cartera[[#This Row],[9_a_15]]+Cartera[[#This Row],[16_a_22]]+Cartera[[#This Row],[23_a_30]]</f>
        <v>0</v>
      </c>
      <c r="R1103" s="191">
        <f>IF(Cartera[[#This Row],[Dias]]&gt;8,Cartera[[#This Row],[Total vencido]],0)</f>
        <v>0</v>
      </c>
      <c r="S1103" s="191">
        <f>IF(Cartera[[#This Row],[Mas de 9]]&gt;0,Cartera[[#This Row],[Dias]],0)</f>
        <v>0</v>
      </c>
      <c r="T1103" s="191">
        <f>IF(Cartera[[#This Row],[Dias]]&gt;99,Cartera[[#This Row],[Total vencido]],0)</f>
        <v>0</v>
      </c>
      <c r="U1103" s="191">
        <f>IF(Cartera[[#This Row],[Mas de 100]]&gt;0,Cartera[[#This Row],[Dias]],0)</f>
        <v>0</v>
      </c>
      <c r="V1103" s="19">
        <f>Cartera[[#This Row],[Vencimiento]]-Cartera[[#This Row],[Emision]]</f>
        <v>29.999872685184528</v>
      </c>
      <c r="W110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3" s="204" t="str">
        <f>_xlfn.XLOOKUP(Cartera[[#This Row],[Nombre tercero]],Vendedor[Nombre],Vendedor[Vendedor],"",0,-1)</f>
        <v>JORGE PARDO</v>
      </c>
      <c r="Y1103" s="204"/>
    </row>
    <row r="1104" spans="1:25" ht="21" customHeight="1">
      <c r="A1104" s="12" t="str">
        <f t="shared" si="51"/>
        <v>TAKAMI</v>
      </c>
      <c r="B1104" s="308" t="s">
        <v>1208</v>
      </c>
      <c r="C1104" s="309">
        <v>18541</v>
      </c>
      <c r="D1104" s="310">
        <v>1</v>
      </c>
      <c r="E1104" s="311">
        <v>46006.559270833335</v>
      </c>
      <c r="F1104" s="311">
        <v>46036.558912037035</v>
      </c>
      <c r="G1104" s="312">
        <v>0</v>
      </c>
      <c r="H1104" s="310">
        <v>458500</v>
      </c>
      <c r="I1104" s="310">
        <v>458500</v>
      </c>
      <c r="J1104" s="312">
        <v>458500</v>
      </c>
      <c r="K1104" s="312">
        <v>0</v>
      </c>
      <c r="L1104" s="310">
        <v>0</v>
      </c>
      <c r="M1104" s="310">
        <v>0</v>
      </c>
      <c r="N1104" s="310">
        <v>0</v>
      </c>
      <c r="O1104" s="310">
        <v>0</v>
      </c>
      <c r="P1104" s="191">
        <f>SUM(Cartera[[#This Row],[1_a_8]:[&gt;30]])</f>
        <v>0</v>
      </c>
      <c r="Q1104" s="191">
        <f>+Cartera[[#This Row],[9_a_15]]+Cartera[[#This Row],[16_a_22]]+Cartera[[#This Row],[23_a_30]]</f>
        <v>0</v>
      </c>
      <c r="R1104" s="191">
        <f>IF(Cartera[[#This Row],[Dias]]&gt;8,Cartera[[#This Row],[Total vencido]],0)</f>
        <v>0</v>
      </c>
      <c r="S1104" s="191">
        <f>IF(Cartera[[#This Row],[Mas de 9]]&gt;0,Cartera[[#This Row],[Dias]],0)</f>
        <v>0</v>
      </c>
      <c r="T1104" s="191">
        <f>IF(Cartera[[#This Row],[Dias]]&gt;99,Cartera[[#This Row],[Total vencido]],0)</f>
        <v>0</v>
      </c>
      <c r="U1104" s="191">
        <f>IF(Cartera[[#This Row],[Mas de 100]]&gt;0,Cartera[[#This Row],[Dias]],0)</f>
        <v>0</v>
      </c>
      <c r="V1104" s="19">
        <f>Cartera[[#This Row],[Vencimiento]]-Cartera[[#This Row],[Emision]]</f>
        <v>29.999641203699866</v>
      </c>
      <c r="W110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4" s="204" t="str">
        <f>_xlfn.XLOOKUP(Cartera[[#This Row],[Nombre tercero]],Vendedor[Nombre],Vendedor[Vendedor],"",0,-1)</f>
        <v>JORGE PARDO</v>
      </c>
      <c r="Y1104" s="204"/>
    </row>
    <row r="1105" spans="1:25" ht="21" customHeight="1">
      <c r="A1105" s="12" t="str">
        <f t="shared" si="51"/>
        <v>TAKAMI</v>
      </c>
      <c r="B1105" s="308" t="s">
        <v>1208</v>
      </c>
      <c r="C1105" s="309">
        <v>18542</v>
      </c>
      <c r="D1105" s="310">
        <v>1</v>
      </c>
      <c r="E1105" s="311">
        <v>46006.560173611113</v>
      </c>
      <c r="F1105" s="311">
        <v>46036.560046296298</v>
      </c>
      <c r="G1105" s="312">
        <v>0</v>
      </c>
      <c r="H1105" s="310">
        <v>124800</v>
      </c>
      <c r="I1105" s="310">
        <v>124800</v>
      </c>
      <c r="J1105" s="312">
        <v>124800</v>
      </c>
      <c r="K1105" s="312">
        <v>0</v>
      </c>
      <c r="L1105" s="310">
        <v>0</v>
      </c>
      <c r="M1105" s="310">
        <v>0</v>
      </c>
      <c r="N1105" s="310">
        <v>0</v>
      </c>
      <c r="O1105" s="310">
        <v>0</v>
      </c>
      <c r="P1105" s="191">
        <f>SUM(Cartera[[#This Row],[1_a_8]:[&gt;30]])</f>
        <v>0</v>
      </c>
      <c r="Q1105" s="191">
        <f>+Cartera[[#This Row],[9_a_15]]+Cartera[[#This Row],[16_a_22]]+Cartera[[#This Row],[23_a_30]]</f>
        <v>0</v>
      </c>
      <c r="R1105" s="191">
        <f>IF(Cartera[[#This Row],[Dias]]&gt;8,Cartera[[#This Row],[Total vencido]],0)</f>
        <v>0</v>
      </c>
      <c r="S1105" s="191">
        <f>IF(Cartera[[#This Row],[Mas de 9]]&gt;0,Cartera[[#This Row],[Dias]],0)</f>
        <v>0</v>
      </c>
      <c r="T1105" s="191">
        <f>IF(Cartera[[#This Row],[Dias]]&gt;99,Cartera[[#This Row],[Total vencido]],0)</f>
        <v>0</v>
      </c>
      <c r="U1105" s="191">
        <f>IF(Cartera[[#This Row],[Mas de 100]]&gt;0,Cartera[[#This Row],[Dias]],0)</f>
        <v>0</v>
      </c>
      <c r="V1105" s="19">
        <f>Cartera[[#This Row],[Vencimiento]]-Cartera[[#This Row],[Emision]]</f>
        <v>29.999872685184528</v>
      </c>
      <c r="W110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5" s="204" t="str">
        <f>_xlfn.XLOOKUP(Cartera[[#This Row],[Nombre tercero]],Vendedor[Nombre],Vendedor[Vendedor],"",0,-1)</f>
        <v>JORGE PARDO</v>
      </c>
      <c r="Y1105" s="204"/>
    </row>
    <row r="1106" spans="1:25" ht="21" customHeight="1">
      <c r="A1106" s="12" t="str">
        <f t="shared" si="51"/>
        <v>TAKAMI</v>
      </c>
      <c r="B1106" s="308" t="s">
        <v>1208</v>
      </c>
      <c r="C1106" s="309">
        <v>18543</v>
      </c>
      <c r="D1106" s="310">
        <v>0</v>
      </c>
      <c r="E1106" s="311">
        <v>46006.562037037038</v>
      </c>
      <c r="F1106" s="311">
        <v>46036.561354166668</v>
      </c>
      <c r="G1106" s="312">
        <v>0</v>
      </c>
      <c r="H1106" s="310">
        <v>147200</v>
      </c>
      <c r="I1106" s="310">
        <v>147200</v>
      </c>
      <c r="J1106" s="312">
        <v>147200</v>
      </c>
      <c r="K1106" s="312">
        <v>0</v>
      </c>
      <c r="L1106" s="310">
        <v>0</v>
      </c>
      <c r="M1106" s="310">
        <v>0</v>
      </c>
      <c r="N1106" s="310">
        <v>0</v>
      </c>
      <c r="O1106" s="310">
        <v>0</v>
      </c>
      <c r="P1106" s="191">
        <f>SUM(Cartera[[#This Row],[1_a_8]:[&gt;30]])</f>
        <v>0</v>
      </c>
      <c r="Q1106" s="191">
        <f>+Cartera[[#This Row],[9_a_15]]+Cartera[[#This Row],[16_a_22]]+Cartera[[#This Row],[23_a_30]]</f>
        <v>0</v>
      </c>
      <c r="R1106" s="191">
        <f>IF(Cartera[[#This Row],[Dias]]&gt;8,Cartera[[#This Row],[Total vencido]],0)</f>
        <v>0</v>
      </c>
      <c r="S1106" s="191">
        <f>IF(Cartera[[#This Row],[Mas de 9]]&gt;0,Cartera[[#This Row],[Dias]],0)</f>
        <v>0</v>
      </c>
      <c r="T1106" s="191">
        <f>IF(Cartera[[#This Row],[Dias]]&gt;99,Cartera[[#This Row],[Total vencido]],0)</f>
        <v>0</v>
      </c>
      <c r="U1106" s="191">
        <f>IF(Cartera[[#This Row],[Mas de 100]]&gt;0,Cartera[[#This Row],[Dias]],0)</f>
        <v>0</v>
      </c>
      <c r="V1106" s="19">
        <f>Cartera[[#This Row],[Vencimiento]]-Cartera[[#This Row],[Emision]]</f>
        <v>29.999317129630072</v>
      </c>
      <c r="W110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6" s="204" t="str">
        <f>_xlfn.XLOOKUP(Cartera[[#This Row],[Nombre tercero]],Vendedor[Nombre],Vendedor[Vendedor],"",0,-1)</f>
        <v>JORGE PARDO</v>
      </c>
      <c r="Y1106" s="204"/>
    </row>
    <row r="1107" spans="1:25" ht="21" customHeight="1">
      <c r="A1107" s="12" t="str">
        <f t="shared" si="51"/>
        <v>TAKAMI</v>
      </c>
      <c r="B1107" s="308" t="s">
        <v>1208</v>
      </c>
      <c r="C1107" s="309">
        <v>18544</v>
      </c>
      <c r="D1107" s="310">
        <v>1</v>
      </c>
      <c r="E1107" s="311">
        <v>46006.563252314816</v>
      </c>
      <c r="F1107" s="311">
        <v>46036.563171296293</v>
      </c>
      <c r="G1107" s="312">
        <v>0</v>
      </c>
      <c r="H1107" s="310">
        <v>90000</v>
      </c>
      <c r="I1107" s="310">
        <v>90000</v>
      </c>
      <c r="J1107" s="312">
        <v>90000</v>
      </c>
      <c r="K1107" s="312">
        <v>0</v>
      </c>
      <c r="L1107" s="310">
        <v>0</v>
      </c>
      <c r="M1107" s="310">
        <v>0</v>
      </c>
      <c r="N1107" s="310">
        <v>0</v>
      </c>
      <c r="O1107" s="310">
        <v>0</v>
      </c>
      <c r="P1107" s="191">
        <f>SUM(Cartera[[#This Row],[1_a_8]:[&gt;30]])</f>
        <v>0</v>
      </c>
      <c r="Q1107" s="191">
        <f>+Cartera[[#This Row],[9_a_15]]+Cartera[[#This Row],[16_a_22]]+Cartera[[#This Row],[23_a_30]]</f>
        <v>0</v>
      </c>
      <c r="R1107" s="191">
        <f>IF(Cartera[[#This Row],[Dias]]&gt;8,Cartera[[#This Row],[Total vencido]],0)</f>
        <v>0</v>
      </c>
      <c r="S1107" s="191">
        <f>IF(Cartera[[#This Row],[Mas de 9]]&gt;0,Cartera[[#This Row],[Dias]],0)</f>
        <v>0</v>
      </c>
      <c r="T1107" s="191">
        <f>IF(Cartera[[#This Row],[Dias]]&gt;99,Cartera[[#This Row],[Total vencido]],0)</f>
        <v>0</v>
      </c>
      <c r="U1107" s="191">
        <f>IF(Cartera[[#This Row],[Mas de 100]]&gt;0,Cartera[[#This Row],[Dias]],0)</f>
        <v>0</v>
      </c>
      <c r="V1107" s="19">
        <f>Cartera[[#This Row],[Vencimiento]]-Cartera[[#This Row],[Emision]]</f>
        <v>29.999918981477094</v>
      </c>
      <c r="W110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7" s="204" t="str">
        <f>_xlfn.XLOOKUP(Cartera[[#This Row],[Nombre tercero]],Vendedor[Nombre],Vendedor[Vendedor],"",0,-1)</f>
        <v>JORGE PARDO</v>
      </c>
      <c r="Y1107" s="204"/>
    </row>
    <row r="1108" spans="1:25" ht="21" customHeight="1">
      <c r="A1108" s="12" t="str">
        <f t="shared" si="51"/>
        <v>TAKAMI</v>
      </c>
      <c r="B1108" s="308" t="s">
        <v>1208</v>
      </c>
      <c r="C1108" s="309">
        <v>18545</v>
      </c>
      <c r="D1108" s="310">
        <v>0</v>
      </c>
      <c r="E1108" s="311">
        <v>46006.568437499998</v>
      </c>
      <c r="F1108" s="311">
        <v>46036.56827546296</v>
      </c>
      <c r="G1108" s="312">
        <v>0</v>
      </c>
      <c r="H1108" s="310">
        <v>903000</v>
      </c>
      <c r="I1108" s="310">
        <v>903000</v>
      </c>
      <c r="J1108" s="312">
        <v>903000</v>
      </c>
      <c r="K1108" s="312">
        <v>0</v>
      </c>
      <c r="L1108" s="310">
        <v>0</v>
      </c>
      <c r="M1108" s="310">
        <v>0</v>
      </c>
      <c r="N1108" s="310">
        <v>0</v>
      </c>
      <c r="O1108" s="310">
        <v>0</v>
      </c>
      <c r="P1108" s="191">
        <f>SUM(Cartera[[#This Row],[1_a_8]:[&gt;30]])</f>
        <v>0</v>
      </c>
      <c r="Q1108" s="191">
        <f>+Cartera[[#This Row],[9_a_15]]+Cartera[[#This Row],[16_a_22]]+Cartera[[#This Row],[23_a_30]]</f>
        <v>0</v>
      </c>
      <c r="R1108" s="191">
        <f>IF(Cartera[[#This Row],[Dias]]&gt;8,Cartera[[#This Row],[Total vencido]],0)</f>
        <v>0</v>
      </c>
      <c r="S1108" s="191">
        <f>IF(Cartera[[#This Row],[Mas de 9]]&gt;0,Cartera[[#This Row],[Dias]],0)</f>
        <v>0</v>
      </c>
      <c r="T1108" s="191">
        <f>IF(Cartera[[#This Row],[Dias]]&gt;99,Cartera[[#This Row],[Total vencido]],0)</f>
        <v>0</v>
      </c>
      <c r="U1108" s="191">
        <f>IF(Cartera[[#This Row],[Mas de 100]]&gt;0,Cartera[[#This Row],[Dias]],0)</f>
        <v>0</v>
      </c>
      <c r="V1108" s="19">
        <f>Cartera[[#This Row],[Vencimiento]]-Cartera[[#This Row],[Emision]]</f>
        <v>29.999837962961465</v>
      </c>
      <c r="W110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8" s="204" t="str">
        <f>_xlfn.XLOOKUP(Cartera[[#This Row],[Nombre tercero]],Vendedor[Nombre],Vendedor[Vendedor],"",0,-1)</f>
        <v>JORGE PARDO</v>
      </c>
      <c r="Y1108" s="204"/>
    </row>
    <row r="1109" spans="1:25" ht="21" customHeight="1">
      <c r="A1109" s="12" t="str">
        <f t="shared" si="51"/>
        <v>TAKAMI</v>
      </c>
      <c r="B1109" s="308" t="s">
        <v>1208</v>
      </c>
      <c r="C1109" s="309">
        <v>18548</v>
      </c>
      <c r="D1109" s="310">
        <v>1</v>
      </c>
      <c r="E1109" s="311">
        <v>46007.236562500002</v>
      </c>
      <c r="F1109" s="311">
        <v>46037.236157407409</v>
      </c>
      <c r="G1109" s="312">
        <v>-1</v>
      </c>
      <c r="H1109" s="310">
        <v>2413600</v>
      </c>
      <c r="I1109" s="310">
        <v>1957200</v>
      </c>
      <c r="J1109" s="312">
        <v>1957200</v>
      </c>
      <c r="K1109" s="312">
        <v>0</v>
      </c>
      <c r="L1109" s="310">
        <v>0</v>
      </c>
      <c r="M1109" s="310">
        <v>0</v>
      </c>
      <c r="N1109" s="310">
        <v>0</v>
      </c>
      <c r="O1109" s="310">
        <v>0</v>
      </c>
      <c r="P1109" s="191">
        <f>SUM(Cartera[[#This Row],[1_a_8]:[&gt;30]])</f>
        <v>0</v>
      </c>
      <c r="Q1109" s="191">
        <f>+Cartera[[#This Row],[9_a_15]]+Cartera[[#This Row],[16_a_22]]+Cartera[[#This Row],[23_a_30]]</f>
        <v>0</v>
      </c>
      <c r="R1109" s="191">
        <f>IF(Cartera[[#This Row],[Dias]]&gt;8,Cartera[[#This Row],[Total vencido]],0)</f>
        <v>0</v>
      </c>
      <c r="S1109" s="191">
        <f>IF(Cartera[[#This Row],[Mas de 9]]&gt;0,Cartera[[#This Row],[Dias]],0)</f>
        <v>0</v>
      </c>
      <c r="T1109" s="191">
        <f>IF(Cartera[[#This Row],[Dias]]&gt;99,Cartera[[#This Row],[Total vencido]],0)</f>
        <v>0</v>
      </c>
      <c r="U1109" s="191">
        <f>IF(Cartera[[#This Row],[Mas de 100]]&gt;0,Cartera[[#This Row],[Dias]],0)</f>
        <v>0</v>
      </c>
      <c r="V1109" s="19">
        <f>Cartera[[#This Row],[Vencimiento]]-Cartera[[#This Row],[Emision]]</f>
        <v>29.9995949074073</v>
      </c>
      <c r="W110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9" s="204" t="str">
        <f>_xlfn.XLOOKUP(Cartera[[#This Row],[Nombre tercero]],Vendedor[Nombre],Vendedor[Vendedor],"",0,-1)</f>
        <v>JORGE PARDO</v>
      </c>
      <c r="Y1109" s="204"/>
    </row>
    <row r="1110" spans="1:25" ht="21" customHeight="1">
      <c r="A1110" s="12" t="str">
        <f t="shared" si="51"/>
        <v>TAKAMI</v>
      </c>
      <c r="B1110" s="308" t="s">
        <v>1208</v>
      </c>
      <c r="C1110" s="309">
        <v>18560</v>
      </c>
      <c r="D1110" s="310">
        <v>1</v>
      </c>
      <c r="E1110" s="311">
        <v>46007.546053240738</v>
      </c>
      <c r="F1110" s="311">
        <v>46037.545023148145</v>
      </c>
      <c r="G1110" s="312">
        <v>-1</v>
      </c>
      <c r="H1110" s="310">
        <v>192300</v>
      </c>
      <c r="I1110" s="310">
        <v>192300</v>
      </c>
      <c r="J1110" s="312">
        <v>192300</v>
      </c>
      <c r="K1110" s="312">
        <v>0</v>
      </c>
      <c r="L1110" s="310">
        <v>0</v>
      </c>
      <c r="M1110" s="310">
        <v>0</v>
      </c>
      <c r="N1110" s="310">
        <v>0</v>
      </c>
      <c r="O1110" s="310">
        <v>0</v>
      </c>
      <c r="P1110" s="191">
        <f>SUM(Cartera[[#This Row],[1_a_8]:[&gt;30]])</f>
        <v>0</v>
      </c>
      <c r="Q1110" s="191">
        <f>+Cartera[[#This Row],[9_a_15]]+Cartera[[#This Row],[16_a_22]]+Cartera[[#This Row],[23_a_30]]</f>
        <v>0</v>
      </c>
      <c r="R1110" s="191">
        <f>IF(Cartera[[#This Row],[Dias]]&gt;8,Cartera[[#This Row],[Total vencido]],0)</f>
        <v>0</v>
      </c>
      <c r="S1110" s="191">
        <f>IF(Cartera[[#This Row],[Mas de 9]]&gt;0,Cartera[[#This Row],[Dias]],0)</f>
        <v>0</v>
      </c>
      <c r="T1110" s="191">
        <f>IF(Cartera[[#This Row],[Dias]]&gt;99,Cartera[[#This Row],[Total vencido]],0)</f>
        <v>0</v>
      </c>
      <c r="U1110" s="191">
        <f>IF(Cartera[[#This Row],[Mas de 100]]&gt;0,Cartera[[#This Row],[Dias]],0)</f>
        <v>0</v>
      </c>
      <c r="V1110" s="19">
        <f>Cartera[[#This Row],[Vencimiento]]-Cartera[[#This Row],[Emision]]</f>
        <v>29.998969907406718</v>
      </c>
      <c r="W111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0" s="204" t="str">
        <f>_xlfn.XLOOKUP(Cartera[[#This Row],[Nombre tercero]],Vendedor[Nombre],Vendedor[Vendedor],"",0,-1)</f>
        <v>JORGE PARDO</v>
      </c>
      <c r="Y1110" s="204"/>
    </row>
    <row r="1111" spans="1:25" ht="21" customHeight="1">
      <c r="A1111" s="12" t="str">
        <f t="shared" si="51"/>
        <v>TAKAMI</v>
      </c>
      <c r="B1111" s="308" t="s">
        <v>1208</v>
      </c>
      <c r="C1111" s="309">
        <v>18563</v>
      </c>
      <c r="D1111" s="310">
        <v>1</v>
      </c>
      <c r="E1111" s="311">
        <v>46007.553414351853</v>
      </c>
      <c r="F1111" s="311">
        <v>46037.55332175926</v>
      </c>
      <c r="G1111" s="312">
        <v>-1</v>
      </c>
      <c r="H1111" s="310">
        <v>362000</v>
      </c>
      <c r="I1111" s="310">
        <v>269000</v>
      </c>
      <c r="J1111" s="312">
        <v>269000</v>
      </c>
      <c r="K1111" s="312">
        <v>0</v>
      </c>
      <c r="L1111" s="310">
        <v>0</v>
      </c>
      <c r="M1111" s="310">
        <v>0</v>
      </c>
      <c r="N1111" s="310">
        <v>0</v>
      </c>
      <c r="O1111" s="310">
        <v>0</v>
      </c>
      <c r="P1111" s="191">
        <f>SUM(Cartera[[#This Row],[1_a_8]:[&gt;30]])</f>
        <v>0</v>
      </c>
      <c r="Q1111" s="191">
        <f>+Cartera[[#This Row],[9_a_15]]+Cartera[[#This Row],[16_a_22]]+Cartera[[#This Row],[23_a_30]]</f>
        <v>0</v>
      </c>
      <c r="R1111" s="191">
        <f>IF(Cartera[[#This Row],[Dias]]&gt;8,Cartera[[#This Row],[Total vencido]],0)</f>
        <v>0</v>
      </c>
      <c r="S1111" s="191">
        <f>IF(Cartera[[#This Row],[Mas de 9]]&gt;0,Cartera[[#This Row],[Dias]],0)</f>
        <v>0</v>
      </c>
      <c r="T1111" s="191">
        <f>IF(Cartera[[#This Row],[Dias]]&gt;99,Cartera[[#This Row],[Total vencido]],0)</f>
        <v>0</v>
      </c>
      <c r="U1111" s="191">
        <f>IF(Cartera[[#This Row],[Mas de 100]]&gt;0,Cartera[[#This Row],[Dias]],0)</f>
        <v>0</v>
      </c>
      <c r="V1111" s="19">
        <f>Cartera[[#This Row],[Vencimiento]]-Cartera[[#This Row],[Emision]]</f>
        <v>29.999907407407591</v>
      </c>
      <c r="W111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1" s="204" t="str">
        <f>_xlfn.XLOOKUP(Cartera[[#This Row],[Nombre tercero]],Vendedor[Nombre],Vendedor[Vendedor],"",0,-1)</f>
        <v>JORGE PARDO</v>
      </c>
      <c r="Y1111" s="204"/>
    </row>
    <row r="1112" spans="1:25" ht="21" customHeight="1">
      <c r="A1112" s="12" t="str">
        <f t="shared" si="51"/>
        <v>TAKAMI</v>
      </c>
      <c r="B1112" s="308" t="s">
        <v>1208</v>
      </c>
      <c r="C1112" s="309">
        <v>18574</v>
      </c>
      <c r="D1112" s="310">
        <v>1</v>
      </c>
      <c r="E1112" s="311">
        <v>46007.579687500001</v>
      </c>
      <c r="F1112" s="311">
        <v>46037.579594907409</v>
      </c>
      <c r="G1112" s="312">
        <v>-1</v>
      </c>
      <c r="H1112" s="310">
        <v>73600</v>
      </c>
      <c r="I1112" s="310">
        <v>73600</v>
      </c>
      <c r="J1112" s="312">
        <v>73600</v>
      </c>
      <c r="K1112" s="312">
        <v>0</v>
      </c>
      <c r="L1112" s="310">
        <v>0</v>
      </c>
      <c r="M1112" s="310">
        <v>0</v>
      </c>
      <c r="N1112" s="310">
        <v>0</v>
      </c>
      <c r="O1112" s="310">
        <v>0</v>
      </c>
      <c r="P1112" s="191">
        <f>SUM(Cartera[[#This Row],[1_a_8]:[&gt;30]])</f>
        <v>0</v>
      </c>
      <c r="Q1112" s="191">
        <f>+Cartera[[#This Row],[9_a_15]]+Cartera[[#This Row],[16_a_22]]+Cartera[[#This Row],[23_a_30]]</f>
        <v>0</v>
      </c>
      <c r="R1112" s="191">
        <f>IF(Cartera[[#This Row],[Dias]]&gt;8,Cartera[[#This Row],[Total vencido]],0)</f>
        <v>0</v>
      </c>
      <c r="S1112" s="191">
        <f>IF(Cartera[[#This Row],[Mas de 9]]&gt;0,Cartera[[#This Row],[Dias]],0)</f>
        <v>0</v>
      </c>
      <c r="T1112" s="191">
        <f>IF(Cartera[[#This Row],[Dias]]&gt;99,Cartera[[#This Row],[Total vencido]],0)</f>
        <v>0</v>
      </c>
      <c r="U1112" s="191">
        <f>IF(Cartera[[#This Row],[Mas de 100]]&gt;0,Cartera[[#This Row],[Dias]],0)</f>
        <v>0</v>
      </c>
      <c r="V1112" s="19">
        <f>Cartera[[#This Row],[Vencimiento]]-Cartera[[#This Row],[Emision]]</f>
        <v>29.999907407407591</v>
      </c>
      <c r="W111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2" s="204" t="str">
        <f>_xlfn.XLOOKUP(Cartera[[#This Row],[Nombre tercero]],Vendedor[Nombre],Vendedor[Vendedor],"",0,-1)</f>
        <v>JORGE PARDO</v>
      </c>
      <c r="Y1112" s="204"/>
    </row>
    <row r="1113" spans="1:25" ht="21" customHeight="1">
      <c r="A1113" s="12" t="str">
        <f t="shared" si="51"/>
        <v>TAKAMI</v>
      </c>
      <c r="B1113" s="308" t="s">
        <v>1208</v>
      </c>
      <c r="C1113" s="309">
        <v>18575</v>
      </c>
      <c r="D1113" s="310">
        <v>1</v>
      </c>
      <c r="E1113" s="311">
        <v>46007.580289351848</v>
      </c>
      <c r="F1113" s="311">
        <v>46037.580127314817</v>
      </c>
      <c r="G1113" s="312">
        <v>-1</v>
      </c>
      <c r="H1113" s="310">
        <v>60000</v>
      </c>
      <c r="I1113" s="310">
        <v>60000</v>
      </c>
      <c r="J1113" s="312">
        <v>60000</v>
      </c>
      <c r="K1113" s="312">
        <v>0</v>
      </c>
      <c r="L1113" s="310">
        <v>0</v>
      </c>
      <c r="M1113" s="310">
        <v>0</v>
      </c>
      <c r="N1113" s="310">
        <v>0</v>
      </c>
      <c r="O1113" s="310">
        <v>0</v>
      </c>
      <c r="P1113" s="191">
        <f>SUM(Cartera[[#This Row],[1_a_8]:[&gt;30]])</f>
        <v>0</v>
      </c>
      <c r="Q1113" s="191">
        <f>+Cartera[[#This Row],[9_a_15]]+Cartera[[#This Row],[16_a_22]]+Cartera[[#This Row],[23_a_30]]</f>
        <v>0</v>
      </c>
      <c r="R1113" s="191">
        <f>IF(Cartera[[#This Row],[Dias]]&gt;8,Cartera[[#This Row],[Total vencido]],0)</f>
        <v>0</v>
      </c>
      <c r="S1113" s="191">
        <f>IF(Cartera[[#This Row],[Mas de 9]]&gt;0,Cartera[[#This Row],[Dias]],0)</f>
        <v>0</v>
      </c>
      <c r="T1113" s="191">
        <f>IF(Cartera[[#This Row],[Dias]]&gt;99,Cartera[[#This Row],[Total vencido]],0)</f>
        <v>0</v>
      </c>
      <c r="U1113" s="191">
        <f>IF(Cartera[[#This Row],[Mas de 100]]&gt;0,Cartera[[#This Row],[Dias]],0)</f>
        <v>0</v>
      </c>
      <c r="V1113" s="19">
        <f>Cartera[[#This Row],[Vencimiento]]-Cartera[[#This Row],[Emision]]</f>
        <v>29.999837962968741</v>
      </c>
      <c r="W111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3" s="204" t="str">
        <f>_xlfn.XLOOKUP(Cartera[[#This Row],[Nombre tercero]],Vendedor[Nombre],Vendedor[Vendedor],"",0,-1)</f>
        <v>JORGE PARDO</v>
      </c>
      <c r="Y1113" s="204"/>
    </row>
    <row r="1114" spans="1:25" ht="21" customHeight="1">
      <c r="A1114" s="12" t="str">
        <f t="shared" si="51"/>
        <v>TAKAMI</v>
      </c>
      <c r="B1114" s="308" t="s">
        <v>1208</v>
      </c>
      <c r="C1114" s="309">
        <v>18577</v>
      </c>
      <c r="D1114" s="310">
        <v>0</v>
      </c>
      <c r="E1114" s="311">
        <v>46007.585810185185</v>
      </c>
      <c r="F1114" s="311">
        <v>46037.585659722223</v>
      </c>
      <c r="G1114" s="312">
        <v>-1</v>
      </c>
      <c r="H1114" s="310">
        <v>206000</v>
      </c>
      <c r="I1114" s="310">
        <v>206000</v>
      </c>
      <c r="J1114" s="312">
        <v>206000</v>
      </c>
      <c r="K1114" s="312">
        <v>0</v>
      </c>
      <c r="L1114" s="310">
        <v>0</v>
      </c>
      <c r="M1114" s="310">
        <v>0</v>
      </c>
      <c r="N1114" s="310">
        <v>0</v>
      </c>
      <c r="O1114" s="310">
        <v>0</v>
      </c>
      <c r="P1114" s="191">
        <f>SUM(Cartera[[#This Row],[1_a_8]:[&gt;30]])</f>
        <v>0</v>
      </c>
      <c r="Q1114" s="191">
        <f>+Cartera[[#This Row],[9_a_15]]+Cartera[[#This Row],[16_a_22]]+Cartera[[#This Row],[23_a_30]]</f>
        <v>0</v>
      </c>
      <c r="R1114" s="191">
        <f>IF(Cartera[[#This Row],[Dias]]&gt;8,Cartera[[#This Row],[Total vencido]],0)</f>
        <v>0</v>
      </c>
      <c r="S1114" s="191">
        <f>IF(Cartera[[#This Row],[Mas de 9]]&gt;0,Cartera[[#This Row],[Dias]],0)</f>
        <v>0</v>
      </c>
      <c r="T1114" s="191">
        <f>IF(Cartera[[#This Row],[Dias]]&gt;99,Cartera[[#This Row],[Total vencido]],0)</f>
        <v>0</v>
      </c>
      <c r="U1114" s="191">
        <f>IF(Cartera[[#This Row],[Mas de 100]]&gt;0,Cartera[[#This Row],[Dias]],0)</f>
        <v>0</v>
      </c>
      <c r="V1114" s="19">
        <f>Cartera[[#This Row],[Vencimiento]]-Cartera[[#This Row],[Emision]]</f>
        <v>29.999849537038244</v>
      </c>
      <c r="W11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4" s="204" t="str">
        <f>_xlfn.XLOOKUP(Cartera[[#This Row],[Nombre tercero]],Vendedor[Nombre],Vendedor[Vendedor],"",0,-1)</f>
        <v>JORGE PARDO</v>
      </c>
      <c r="Y1114" s="204"/>
    </row>
    <row r="1115" spans="1:25" ht="21" customHeight="1">
      <c r="A1115" s="12" t="str">
        <f t="shared" si="51"/>
        <v>TAKAMI</v>
      </c>
      <c r="B1115" s="308" t="s">
        <v>1208</v>
      </c>
      <c r="C1115" s="309">
        <v>18578</v>
      </c>
      <c r="D1115" s="310">
        <v>1</v>
      </c>
      <c r="E1115" s="311">
        <v>46007.586747685185</v>
      </c>
      <c r="F1115" s="311">
        <v>46037.586631944447</v>
      </c>
      <c r="G1115" s="312">
        <v>-1</v>
      </c>
      <c r="H1115" s="310">
        <v>212000</v>
      </c>
      <c r="I1115" s="310">
        <v>212000</v>
      </c>
      <c r="J1115" s="312">
        <v>212000</v>
      </c>
      <c r="K1115" s="312">
        <v>0</v>
      </c>
      <c r="L1115" s="310">
        <v>0</v>
      </c>
      <c r="M1115" s="310">
        <v>0</v>
      </c>
      <c r="N1115" s="310">
        <v>0</v>
      </c>
      <c r="O1115" s="310">
        <v>0</v>
      </c>
      <c r="P1115" s="191">
        <f>SUM(Cartera[[#This Row],[1_a_8]:[&gt;30]])</f>
        <v>0</v>
      </c>
      <c r="Q1115" s="191">
        <f>+Cartera[[#This Row],[9_a_15]]+Cartera[[#This Row],[16_a_22]]+Cartera[[#This Row],[23_a_30]]</f>
        <v>0</v>
      </c>
      <c r="R1115" s="191">
        <f>IF(Cartera[[#This Row],[Dias]]&gt;8,Cartera[[#This Row],[Total vencido]],0)</f>
        <v>0</v>
      </c>
      <c r="S1115" s="191">
        <f>IF(Cartera[[#This Row],[Mas de 9]]&gt;0,Cartera[[#This Row],[Dias]],0)</f>
        <v>0</v>
      </c>
      <c r="T1115" s="191">
        <f>IF(Cartera[[#This Row],[Dias]]&gt;99,Cartera[[#This Row],[Total vencido]],0)</f>
        <v>0</v>
      </c>
      <c r="U1115" s="191">
        <f>IF(Cartera[[#This Row],[Mas de 100]]&gt;0,Cartera[[#This Row],[Dias]],0)</f>
        <v>0</v>
      </c>
      <c r="V1115" s="19">
        <f>Cartera[[#This Row],[Vencimiento]]-Cartera[[#This Row],[Emision]]</f>
        <v>29.999884259261307</v>
      </c>
      <c r="W111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5" s="204" t="str">
        <f>_xlfn.XLOOKUP(Cartera[[#This Row],[Nombre tercero]],Vendedor[Nombre],Vendedor[Vendedor],"",0,-1)</f>
        <v>JORGE PARDO</v>
      </c>
      <c r="Y1115" s="204"/>
    </row>
    <row r="1116" spans="1:25" ht="21" customHeight="1">
      <c r="A1116" s="12" t="str">
        <f t="shared" si="51"/>
        <v>TAKAMI</v>
      </c>
      <c r="B1116" s="308" t="s">
        <v>1208</v>
      </c>
      <c r="C1116" s="309">
        <v>18579</v>
      </c>
      <c r="D1116" s="310">
        <v>1</v>
      </c>
      <c r="E1116" s="311">
        <v>46007.587488425925</v>
      </c>
      <c r="F1116" s="311">
        <v>46037.587152777778</v>
      </c>
      <c r="G1116" s="312">
        <v>-1</v>
      </c>
      <c r="H1116" s="310">
        <v>94500</v>
      </c>
      <c r="I1116" s="310">
        <v>94500</v>
      </c>
      <c r="J1116" s="312">
        <v>94500</v>
      </c>
      <c r="K1116" s="312">
        <v>0</v>
      </c>
      <c r="L1116" s="310">
        <v>0</v>
      </c>
      <c r="M1116" s="310">
        <v>0</v>
      </c>
      <c r="N1116" s="310">
        <v>0</v>
      </c>
      <c r="O1116" s="310">
        <v>0</v>
      </c>
      <c r="P1116" s="191">
        <f>SUM(Cartera[[#This Row],[1_a_8]:[&gt;30]])</f>
        <v>0</v>
      </c>
      <c r="Q1116" s="191">
        <f>+Cartera[[#This Row],[9_a_15]]+Cartera[[#This Row],[16_a_22]]+Cartera[[#This Row],[23_a_30]]</f>
        <v>0</v>
      </c>
      <c r="R1116" s="191">
        <f>IF(Cartera[[#This Row],[Dias]]&gt;8,Cartera[[#This Row],[Total vencido]],0)</f>
        <v>0</v>
      </c>
      <c r="S1116" s="191">
        <f>IF(Cartera[[#This Row],[Mas de 9]]&gt;0,Cartera[[#This Row],[Dias]],0)</f>
        <v>0</v>
      </c>
      <c r="T1116" s="191">
        <f>IF(Cartera[[#This Row],[Dias]]&gt;99,Cartera[[#This Row],[Total vencido]],0)</f>
        <v>0</v>
      </c>
      <c r="U1116" s="191">
        <f>IF(Cartera[[#This Row],[Mas de 100]]&gt;0,Cartera[[#This Row],[Dias]],0)</f>
        <v>0</v>
      </c>
      <c r="V1116" s="19">
        <f>Cartera[[#This Row],[Vencimiento]]-Cartera[[#This Row],[Emision]]</f>
        <v>29.999664351853426</v>
      </c>
      <c r="W111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6" s="204" t="str">
        <f>_xlfn.XLOOKUP(Cartera[[#This Row],[Nombre tercero]],Vendedor[Nombre],Vendedor[Vendedor],"",0,-1)</f>
        <v>JORGE PARDO</v>
      </c>
      <c r="Y1116" s="204"/>
    </row>
    <row r="1117" spans="1:25" ht="21" customHeight="1">
      <c r="A1117" s="12" t="str">
        <f t="shared" si="51"/>
        <v>TAKAMI</v>
      </c>
      <c r="B1117" s="308" t="s">
        <v>1208</v>
      </c>
      <c r="C1117" s="309">
        <v>18613</v>
      </c>
      <c r="D1117" s="310">
        <v>1</v>
      </c>
      <c r="E1117" s="311">
        <v>46008.587025462963</v>
      </c>
      <c r="F1117" s="311">
        <v>46038.586863425924</v>
      </c>
      <c r="G1117" s="312">
        <v>-2</v>
      </c>
      <c r="H1117" s="310">
        <v>286000</v>
      </c>
      <c r="I1117" s="310">
        <v>286000</v>
      </c>
      <c r="J1117" s="312">
        <v>286000</v>
      </c>
      <c r="K1117" s="312">
        <v>0</v>
      </c>
      <c r="L1117" s="310">
        <v>0</v>
      </c>
      <c r="M1117" s="310">
        <v>0</v>
      </c>
      <c r="N1117" s="310">
        <v>0</v>
      </c>
      <c r="O1117" s="310">
        <v>0</v>
      </c>
      <c r="P1117" s="191">
        <f>SUM(Cartera[[#This Row],[1_a_8]:[&gt;30]])</f>
        <v>0</v>
      </c>
      <c r="Q1117" s="191">
        <f>+Cartera[[#This Row],[9_a_15]]+Cartera[[#This Row],[16_a_22]]+Cartera[[#This Row],[23_a_30]]</f>
        <v>0</v>
      </c>
      <c r="R1117" s="191">
        <f>IF(Cartera[[#This Row],[Dias]]&gt;8,Cartera[[#This Row],[Total vencido]],0)</f>
        <v>0</v>
      </c>
      <c r="S1117" s="191">
        <f>IF(Cartera[[#This Row],[Mas de 9]]&gt;0,Cartera[[#This Row],[Dias]],0)</f>
        <v>0</v>
      </c>
      <c r="T1117" s="191">
        <f>IF(Cartera[[#This Row],[Dias]]&gt;99,Cartera[[#This Row],[Total vencido]],0)</f>
        <v>0</v>
      </c>
      <c r="U1117" s="191">
        <f>IF(Cartera[[#This Row],[Mas de 100]]&gt;0,Cartera[[#This Row],[Dias]],0)</f>
        <v>0</v>
      </c>
      <c r="V1117" s="19">
        <f>Cartera[[#This Row],[Vencimiento]]-Cartera[[#This Row],[Emision]]</f>
        <v>29.999837962961465</v>
      </c>
      <c r="W111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7" s="204" t="str">
        <f>_xlfn.XLOOKUP(Cartera[[#This Row],[Nombre tercero]],Vendedor[Nombre],Vendedor[Vendedor],"",0,-1)</f>
        <v>JORGE PARDO</v>
      </c>
      <c r="Y1117" s="204"/>
    </row>
    <row r="1118" spans="1:25" ht="21" customHeight="1">
      <c r="A1118" s="12" t="str">
        <f t="shared" si="51"/>
        <v>TAKAMI</v>
      </c>
      <c r="B1118" s="308" t="s">
        <v>1208</v>
      </c>
      <c r="C1118" s="309">
        <v>18616</v>
      </c>
      <c r="D1118" s="310">
        <v>1</v>
      </c>
      <c r="E1118" s="311">
        <v>46008.589317129627</v>
      </c>
      <c r="F1118" s="311">
        <v>46038.589166666665</v>
      </c>
      <c r="G1118" s="312">
        <v>-2</v>
      </c>
      <c r="H1118" s="310">
        <v>128800</v>
      </c>
      <c r="I1118" s="310">
        <v>128800</v>
      </c>
      <c r="J1118" s="312">
        <v>128800</v>
      </c>
      <c r="K1118" s="312">
        <v>0</v>
      </c>
      <c r="L1118" s="310">
        <v>0</v>
      </c>
      <c r="M1118" s="310">
        <v>0</v>
      </c>
      <c r="N1118" s="310">
        <v>0</v>
      </c>
      <c r="O1118" s="310">
        <v>0</v>
      </c>
      <c r="P1118" s="191">
        <f>SUM(Cartera[[#This Row],[1_a_8]:[&gt;30]])</f>
        <v>0</v>
      </c>
      <c r="Q1118" s="191">
        <f>+Cartera[[#This Row],[9_a_15]]+Cartera[[#This Row],[16_a_22]]+Cartera[[#This Row],[23_a_30]]</f>
        <v>0</v>
      </c>
      <c r="R1118" s="191">
        <f>IF(Cartera[[#This Row],[Dias]]&gt;8,Cartera[[#This Row],[Total vencido]],0)</f>
        <v>0</v>
      </c>
      <c r="S1118" s="191">
        <f>IF(Cartera[[#This Row],[Mas de 9]]&gt;0,Cartera[[#This Row],[Dias]],0)</f>
        <v>0</v>
      </c>
      <c r="T1118" s="191">
        <f>IF(Cartera[[#This Row],[Dias]]&gt;99,Cartera[[#This Row],[Total vencido]],0)</f>
        <v>0</v>
      </c>
      <c r="U1118" s="191">
        <f>IF(Cartera[[#This Row],[Mas de 100]]&gt;0,Cartera[[#This Row],[Dias]],0)</f>
        <v>0</v>
      </c>
      <c r="V1118" s="19">
        <f>Cartera[[#This Row],[Vencimiento]]-Cartera[[#This Row],[Emision]]</f>
        <v>29.999849537038244</v>
      </c>
      <c r="W111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8" s="204" t="str">
        <f>_xlfn.XLOOKUP(Cartera[[#This Row],[Nombre tercero]],Vendedor[Nombre],Vendedor[Vendedor],"",0,-1)</f>
        <v>JORGE PARDO</v>
      </c>
      <c r="Y1118" s="204"/>
    </row>
    <row r="1119" spans="1:25" ht="21" customHeight="1">
      <c r="A1119" s="12" t="str">
        <f t="shared" si="51"/>
        <v>TAKAMI</v>
      </c>
      <c r="B1119" s="308" t="s">
        <v>1208</v>
      </c>
      <c r="C1119" s="309">
        <v>18627</v>
      </c>
      <c r="D1119" s="310">
        <v>1</v>
      </c>
      <c r="E1119" s="311">
        <v>46008.62122685185</v>
      </c>
      <c r="F1119" s="311">
        <v>46038.621018518519</v>
      </c>
      <c r="G1119" s="312">
        <v>-2</v>
      </c>
      <c r="H1119" s="310">
        <v>22100</v>
      </c>
      <c r="I1119" s="310">
        <v>22100</v>
      </c>
      <c r="J1119" s="312">
        <v>22100</v>
      </c>
      <c r="K1119" s="312">
        <v>0</v>
      </c>
      <c r="L1119" s="310">
        <v>0</v>
      </c>
      <c r="M1119" s="310">
        <v>0</v>
      </c>
      <c r="N1119" s="310">
        <v>0</v>
      </c>
      <c r="O1119" s="310">
        <v>0</v>
      </c>
      <c r="P1119" s="191">
        <f>SUM(Cartera[[#This Row],[1_a_8]:[&gt;30]])</f>
        <v>0</v>
      </c>
      <c r="Q1119" s="191">
        <f>+Cartera[[#This Row],[9_a_15]]+Cartera[[#This Row],[16_a_22]]+Cartera[[#This Row],[23_a_30]]</f>
        <v>0</v>
      </c>
      <c r="R1119" s="191">
        <f>IF(Cartera[[#This Row],[Dias]]&gt;8,Cartera[[#This Row],[Total vencido]],0)</f>
        <v>0</v>
      </c>
      <c r="S1119" s="191">
        <f>IF(Cartera[[#This Row],[Mas de 9]]&gt;0,Cartera[[#This Row],[Dias]],0)</f>
        <v>0</v>
      </c>
      <c r="T1119" s="191">
        <f>IF(Cartera[[#This Row],[Dias]]&gt;99,Cartera[[#This Row],[Total vencido]],0)</f>
        <v>0</v>
      </c>
      <c r="U1119" s="191">
        <f>IF(Cartera[[#This Row],[Mas de 100]]&gt;0,Cartera[[#This Row],[Dias]],0)</f>
        <v>0</v>
      </c>
      <c r="V1119" s="19">
        <f>Cartera[[#This Row],[Vencimiento]]-Cartera[[#This Row],[Emision]]</f>
        <v>29.999791666668898</v>
      </c>
      <c r="W111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9" s="204" t="str">
        <f>_xlfn.XLOOKUP(Cartera[[#This Row],[Nombre tercero]],Vendedor[Nombre],Vendedor[Vendedor],"",0,-1)</f>
        <v>JORGE PARDO</v>
      </c>
      <c r="Y1119" s="204"/>
    </row>
    <row r="1120" spans="1:25" ht="21" customHeight="1">
      <c r="A1120" s="12" t="str">
        <f t="shared" ref="A1120:A1151" si="52">+A1119</f>
        <v>TAKAMI</v>
      </c>
      <c r="B1120" s="308" t="s">
        <v>1208</v>
      </c>
      <c r="C1120" s="309">
        <v>18628</v>
      </c>
      <c r="D1120" s="310">
        <v>0</v>
      </c>
      <c r="E1120" s="311">
        <v>46008.622974537036</v>
      </c>
      <c r="F1120" s="311">
        <v>46038.622291666667</v>
      </c>
      <c r="G1120" s="312">
        <v>-2</v>
      </c>
      <c r="H1120" s="310">
        <v>589550</v>
      </c>
      <c r="I1120" s="310">
        <v>589550</v>
      </c>
      <c r="J1120" s="312">
        <v>589550</v>
      </c>
      <c r="K1120" s="312">
        <v>0</v>
      </c>
      <c r="L1120" s="310">
        <v>0</v>
      </c>
      <c r="M1120" s="310">
        <v>0</v>
      </c>
      <c r="N1120" s="310">
        <v>0</v>
      </c>
      <c r="O1120" s="310">
        <v>0</v>
      </c>
      <c r="P1120" s="191">
        <f>SUM(Cartera[[#This Row],[1_a_8]:[&gt;30]])</f>
        <v>0</v>
      </c>
      <c r="Q1120" s="191">
        <f>+Cartera[[#This Row],[9_a_15]]+Cartera[[#This Row],[16_a_22]]+Cartera[[#This Row],[23_a_30]]</f>
        <v>0</v>
      </c>
      <c r="R1120" s="191">
        <f>IF(Cartera[[#This Row],[Dias]]&gt;8,Cartera[[#This Row],[Total vencido]],0)</f>
        <v>0</v>
      </c>
      <c r="S1120" s="191">
        <f>IF(Cartera[[#This Row],[Mas de 9]]&gt;0,Cartera[[#This Row],[Dias]],0)</f>
        <v>0</v>
      </c>
      <c r="T1120" s="191">
        <f>IF(Cartera[[#This Row],[Dias]]&gt;99,Cartera[[#This Row],[Total vencido]],0)</f>
        <v>0</v>
      </c>
      <c r="U1120" s="191">
        <f>IF(Cartera[[#This Row],[Mas de 100]]&gt;0,Cartera[[#This Row],[Dias]],0)</f>
        <v>0</v>
      </c>
      <c r="V1120" s="19">
        <f>Cartera[[#This Row],[Vencimiento]]-Cartera[[#This Row],[Emision]]</f>
        <v>29.999317129630072</v>
      </c>
      <c r="W112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0" s="204" t="str">
        <f>_xlfn.XLOOKUP(Cartera[[#This Row],[Nombre tercero]],Vendedor[Nombre],Vendedor[Vendedor],"",0,-1)</f>
        <v>JORGE PARDO</v>
      </c>
      <c r="Y1120" s="204"/>
    </row>
    <row r="1121" spans="1:25" ht="21" customHeight="1">
      <c r="A1121" s="12" t="str">
        <f t="shared" si="52"/>
        <v>TAKAMI</v>
      </c>
      <c r="B1121" s="308" t="s">
        <v>1208</v>
      </c>
      <c r="C1121" s="309">
        <v>18662</v>
      </c>
      <c r="D1121" s="310">
        <v>1</v>
      </c>
      <c r="E1121" s="311">
        <v>46009.621562499997</v>
      </c>
      <c r="F1121" s="311">
        <v>46039.620381944442</v>
      </c>
      <c r="G1121" s="312">
        <v>-3</v>
      </c>
      <c r="H1121" s="310">
        <v>89700</v>
      </c>
      <c r="I1121" s="310">
        <v>89700</v>
      </c>
      <c r="J1121" s="312">
        <v>89700</v>
      </c>
      <c r="K1121" s="312">
        <v>0</v>
      </c>
      <c r="L1121" s="310">
        <v>0</v>
      </c>
      <c r="M1121" s="310">
        <v>0</v>
      </c>
      <c r="N1121" s="310">
        <v>0</v>
      </c>
      <c r="O1121" s="310">
        <v>0</v>
      </c>
      <c r="P1121" s="191">
        <f>SUM(Cartera[[#This Row],[1_a_8]:[&gt;30]])</f>
        <v>0</v>
      </c>
      <c r="Q1121" s="191">
        <f>+Cartera[[#This Row],[9_a_15]]+Cartera[[#This Row],[16_a_22]]+Cartera[[#This Row],[23_a_30]]</f>
        <v>0</v>
      </c>
      <c r="R1121" s="191">
        <f>IF(Cartera[[#This Row],[Dias]]&gt;8,Cartera[[#This Row],[Total vencido]],0)</f>
        <v>0</v>
      </c>
      <c r="S1121" s="191">
        <f>IF(Cartera[[#This Row],[Mas de 9]]&gt;0,Cartera[[#This Row],[Dias]],0)</f>
        <v>0</v>
      </c>
      <c r="T1121" s="191">
        <f>IF(Cartera[[#This Row],[Dias]]&gt;99,Cartera[[#This Row],[Total vencido]],0)</f>
        <v>0</v>
      </c>
      <c r="U1121" s="191">
        <f>IF(Cartera[[#This Row],[Mas de 100]]&gt;0,Cartera[[#This Row],[Dias]],0)</f>
        <v>0</v>
      </c>
      <c r="V1121" s="19">
        <f>Cartera[[#This Row],[Vencimiento]]-Cartera[[#This Row],[Emision]]</f>
        <v>29.998819444444962</v>
      </c>
      <c r="W112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1" s="204" t="str">
        <f>_xlfn.XLOOKUP(Cartera[[#This Row],[Nombre tercero]],Vendedor[Nombre],Vendedor[Vendedor],"",0,-1)</f>
        <v>JORGE PARDO</v>
      </c>
      <c r="Y1121" s="204"/>
    </row>
    <row r="1122" spans="1:25" ht="21" customHeight="1">
      <c r="A1122" s="12" t="str">
        <f t="shared" si="52"/>
        <v>TAKAMI</v>
      </c>
      <c r="B1122" s="308" t="s">
        <v>1208</v>
      </c>
      <c r="C1122" s="309">
        <v>18667</v>
      </c>
      <c r="D1122" s="310">
        <v>1</v>
      </c>
      <c r="E1122" s="311">
        <v>46009.632731481484</v>
      </c>
      <c r="F1122" s="311">
        <v>46039.632523148146</v>
      </c>
      <c r="G1122" s="312">
        <v>-3</v>
      </c>
      <c r="H1122" s="310">
        <v>150920</v>
      </c>
      <c r="I1122" s="310">
        <v>150920</v>
      </c>
      <c r="J1122" s="312">
        <v>150920</v>
      </c>
      <c r="K1122" s="312">
        <v>0</v>
      </c>
      <c r="L1122" s="310">
        <v>0</v>
      </c>
      <c r="M1122" s="310">
        <v>0</v>
      </c>
      <c r="N1122" s="310">
        <v>0</v>
      </c>
      <c r="O1122" s="310">
        <v>0</v>
      </c>
      <c r="P1122" s="191">
        <f>SUM(Cartera[[#This Row],[1_a_8]:[&gt;30]])</f>
        <v>0</v>
      </c>
      <c r="Q1122" s="191">
        <f>+Cartera[[#This Row],[9_a_15]]+Cartera[[#This Row],[16_a_22]]+Cartera[[#This Row],[23_a_30]]</f>
        <v>0</v>
      </c>
      <c r="R1122" s="191">
        <f>IF(Cartera[[#This Row],[Dias]]&gt;8,Cartera[[#This Row],[Total vencido]],0)</f>
        <v>0</v>
      </c>
      <c r="S1122" s="191">
        <f>IF(Cartera[[#This Row],[Mas de 9]]&gt;0,Cartera[[#This Row],[Dias]],0)</f>
        <v>0</v>
      </c>
      <c r="T1122" s="191">
        <f>IF(Cartera[[#This Row],[Dias]]&gt;99,Cartera[[#This Row],[Total vencido]],0)</f>
        <v>0</v>
      </c>
      <c r="U1122" s="191">
        <f>IF(Cartera[[#This Row],[Mas de 100]]&gt;0,Cartera[[#This Row],[Dias]],0)</f>
        <v>0</v>
      </c>
      <c r="V1122" s="19">
        <f>Cartera[[#This Row],[Vencimiento]]-Cartera[[#This Row],[Emision]]</f>
        <v>29.999791666661622</v>
      </c>
      <c r="W112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2" s="204" t="str">
        <f>_xlfn.XLOOKUP(Cartera[[#This Row],[Nombre tercero]],Vendedor[Nombre],Vendedor[Vendedor],"",0,-1)</f>
        <v>JORGE PARDO</v>
      </c>
      <c r="Y1122" s="204"/>
    </row>
    <row r="1123" spans="1:25" ht="21" customHeight="1">
      <c r="A1123" s="12" t="str">
        <f t="shared" si="52"/>
        <v>TAKAMI</v>
      </c>
      <c r="B1123" s="308" t="s">
        <v>1208</v>
      </c>
      <c r="C1123" s="309">
        <v>18668</v>
      </c>
      <c r="D1123" s="310">
        <v>1</v>
      </c>
      <c r="E1123" s="311">
        <v>46009.634131944447</v>
      </c>
      <c r="F1123" s="311">
        <v>46039.63354166667</v>
      </c>
      <c r="G1123" s="312">
        <v>-3</v>
      </c>
      <c r="H1123" s="310">
        <v>92000</v>
      </c>
      <c r="I1123" s="310">
        <v>92000</v>
      </c>
      <c r="J1123" s="312">
        <v>92000</v>
      </c>
      <c r="K1123" s="312">
        <v>0</v>
      </c>
      <c r="L1123" s="310">
        <v>0</v>
      </c>
      <c r="M1123" s="310">
        <v>0</v>
      </c>
      <c r="N1123" s="310">
        <v>0</v>
      </c>
      <c r="O1123" s="310">
        <v>0</v>
      </c>
      <c r="P1123" s="191">
        <f>SUM(Cartera[[#This Row],[1_a_8]:[&gt;30]])</f>
        <v>0</v>
      </c>
      <c r="Q1123" s="191">
        <f>+Cartera[[#This Row],[9_a_15]]+Cartera[[#This Row],[16_a_22]]+Cartera[[#This Row],[23_a_30]]</f>
        <v>0</v>
      </c>
      <c r="R1123" s="191">
        <f>IF(Cartera[[#This Row],[Dias]]&gt;8,Cartera[[#This Row],[Total vencido]],0)</f>
        <v>0</v>
      </c>
      <c r="S1123" s="191">
        <f>IF(Cartera[[#This Row],[Mas de 9]]&gt;0,Cartera[[#This Row],[Dias]],0)</f>
        <v>0</v>
      </c>
      <c r="T1123" s="191">
        <f>IF(Cartera[[#This Row],[Dias]]&gt;99,Cartera[[#This Row],[Total vencido]],0)</f>
        <v>0</v>
      </c>
      <c r="U1123" s="191">
        <f>IF(Cartera[[#This Row],[Mas de 100]]&gt;0,Cartera[[#This Row],[Dias]],0)</f>
        <v>0</v>
      </c>
      <c r="V1123" s="19">
        <f>Cartera[[#This Row],[Vencimiento]]-Cartera[[#This Row],[Emision]]</f>
        <v>29.999409722222481</v>
      </c>
      <c r="W112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3" s="204" t="str">
        <f>_xlfn.XLOOKUP(Cartera[[#This Row],[Nombre tercero]],Vendedor[Nombre],Vendedor[Vendedor],"",0,-1)</f>
        <v>JORGE PARDO</v>
      </c>
      <c r="Y1123" s="204"/>
    </row>
    <row r="1124" spans="1:25" ht="21" customHeight="1">
      <c r="A1124" s="12" t="str">
        <f t="shared" si="52"/>
        <v>TAKAMI</v>
      </c>
      <c r="B1124" s="308" t="s">
        <v>1208</v>
      </c>
      <c r="C1124" s="309">
        <v>18669</v>
      </c>
      <c r="D1124" s="310">
        <v>4</v>
      </c>
      <c r="E1124" s="311">
        <v>46009.636747685188</v>
      </c>
      <c r="F1124" s="311">
        <v>46039.636331018519</v>
      </c>
      <c r="G1124" s="312">
        <v>-3</v>
      </c>
      <c r="H1124" s="310">
        <v>279680</v>
      </c>
      <c r="I1124" s="310">
        <v>279680</v>
      </c>
      <c r="J1124" s="312">
        <v>279680</v>
      </c>
      <c r="K1124" s="312">
        <v>0</v>
      </c>
      <c r="L1124" s="310">
        <v>0</v>
      </c>
      <c r="M1124" s="310">
        <v>0</v>
      </c>
      <c r="N1124" s="310">
        <v>0</v>
      </c>
      <c r="O1124" s="310">
        <v>0</v>
      </c>
      <c r="P1124" s="191">
        <f>SUM(Cartera[[#This Row],[1_a_8]:[&gt;30]])</f>
        <v>0</v>
      </c>
      <c r="Q1124" s="191">
        <f>+Cartera[[#This Row],[9_a_15]]+Cartera[[#This Row],[16_a_22]]+Cartera[[#This Row],[23_a_30]]</f>
        <v>0</v>
      </c>
      <c r="R1124" s="191">
        <f>IF(Cartera[[#This Row],[Dias]]&gt;8,Cartera[[#This Row],[Total vencido]],0)</f>
        <v>0</v>
      </c>
      <c r="S1124" s="191">
        <f>IF(Cartera[[#This Row],[Mas de 9]]&gt;0,Cartera[[#This Row],[Dias]],0)</f>
        <v>0</v>
      </c>
      <c r="T1124" s="191">
        <f>IF(Cartera[[#This Row],[Dias]]&gt;99,Cartera[[#This Row],[Total vencido]],0)</f>
        <v>0</v>
      </c>
      <c r="U1124" s="191">
        <f>IF(Cartera[[#This Row],[Mas de 100]]&gt;0,Cartera[[#This Row],[Dias]],0)</f>
        <v>0</v>
      </c>
      <c r="V1124" s="19">
        <f>Cartera[[#This Row],[Vencimiento]]-Cartera[[#This Row],[Emision]]</f>
        <v>29.99958333333052</v>
      </c>
      <c r="W11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4" s="204" t="str">
        <f>_xlfn.XLOOKUP(Cartera[[#This Row],[Nombre tercero]],Vendedor[Nombre],Vendedor[Vendedor],"",0,-1)</f>
        <v>JORGE PARDO</v>
      </c>
      <c r="Y1124" s="204"/>
    </row>
    <row r="1125" spans="1:25" ht="21" customHeight="1">
      <c r="A1125" s="12" t="str">
        <f t="shared" si="52"/>
        <v>TAKAMI</v>
      </c>
      <c r="B1125" s="308" t="s">
        <v>1208</v>
      </c>
      <c r="C1125" s="309">
        <v>18671</v>
      </c>
      <c r="D1125" s="310">
        <v>1</v>
      </c>
      <c r="E1125" s="311">
        <v>46009.649675925924</v>
      </c>
      <c r="F1125" s="311">
        <v>46039.649594907409</v>
      </c>
      <c r="G1125" s="312">
        <v>-3</v>
      </c>
      <c r="H1125" s="310">
        <v>618600</v>
      </c>
      <c r="I1125" s="310">
        <v>618600</v>
      </c>
      <c r="J1125" s="312">
        <v>618600</v>
      </c>
      <c r="K1125" s="312">
        <v>0</v>
      </c>
      <c r="L1125" s="310">
        <v>0</v>
      </c>
      <c r="M1125" s="310">
        <v>0</v>
      </c>
      <c r="N1125" s="310">
        <v>0</v>
      </c>
      <c r="O1125" s="310">
        <v>0</v>
      </c>
      <c r="P1125" s="191">
        <f>SUM(Cartera[[#This Row],[1_a_8]:[&gt;30]])</f>
        <v>0</v>
      </c>
      <c r="Q1125" s="191">
        <f>+Cartera[[#This Row],[9_a_15]]+Cartera[[#This Row],[16_a_22]]+Cartera[[#This Row],[23_a_30]]</f>
        <v>0</v>
      </c>
      <c r="R1125" s="191">
        <f>IF(Cartera[[#This Row],[Dias]]&gt;8,Cartera[[#This Row],[Total vencido]],0)</f>
        <v>0</v>
      </c>
      <c r="S1125" s="191">
        <f>IF(Cartera[[#This Row],[Mas de 9]]&gt;0,Cartera[[#This Row],[Dias]],0)</f>
        <v>0</v>
      </c>
      <c r="T1125" s="191">
        <f>IF(Cartera[[#This Row],[Dias]]&gt;99,Cartera[[#This Row],[Total vencido]],0)</f>
        <v>0</v>
      </c>
      <c r="U1125" s="191">
        <f>IF(Cartera[[#This Row],[Mas de 100]]&gt;0,Cartera[[#This Row],[Dias]],0)</f>
        <v>0</v>
      </c>
      <c r="V1125" s="19">
        <f>Cartera[[#This Row],[Vencimiento]]-Cartera[[#This Row],[Emision]]</f>
        <v>29.99991898148437</v>
      </c>
      <c r="W112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5" s="204" t="str">
        <f>_xlfn.XLOOKUP(Cartera[[#This Row],[Nombre tercero]],Vendedor[Nombre],Vendedor[Vendedor],"",0,-1)</f>
        <v>JORGE PARDO</v>
      </c>
      <c r="Y1125" s="204"/>
    </row>
    <row r="1126" spans="1:25" ht="21" customHeight="1">
      <c r="A1126" s="12" t="str">
        <f t="shared" si="52"/>
        <v>TAKAMI</v>
      </c>
      <c r="B1126" s="308" t="s">
        <v>1208</v>
      </c>
      <c r="C1126" s="309">
        <v>18694</v>
      </c>
      <c r="D1126" s="310">
        <v>1</v>
      </c>
      <c r="E1126" s="311">
        <v>46010.512627314813</v>
      </c>
      <c r="F1126" s="311">
        <v>46040.512418981481</v>
      </c>
      <c r="G1126" s="312">
        <v>-4</v>
      </c>
      <c r="H1126" s="310">
        <v>78000</v>
      </c>
      <c r="I1126" s="310">
        <v>78000</v>
      </c>
      <c r="J1126" s="312">
        <v>78000</v>
      </c>
      <c r="K1126" s="312">
        <v>0</v>
      </c>
      <c r="L1126" s="310">
        <v>0</v>
      </c>
      <c r="M1126" s="310">
        <v>0</v>
      </c>
      <c r="N1126" s="310">
        <v>0</v>
      </c>
      <c r="O1126" s="310">
        <v>0</v>
      </c>
      <c r="P1126" s="191">
        <f>SUM(Cartera[[#This Row],[1_a_8]:[&gt;30]])</f>
        <v>0</v>
      </c>
      <c r="Q1126" s="191">
        <f>+Cartera[[#This Row],[9_a_15]]+Cartera[[#This Row],[16_a_22]]+Cartera[[#This Row],[23_a_30]]</f>
        <v>0</v>
      </c>
      <c r="R1126" s="191">
        <f>IF(Cartera[[#This Row],[Dias]]&gt;8,Cartera[[#This Row],[Total vencido]],0)</f>
        <v>0</v>
      </c>
      <c r="S1126" s="191">
        <f>IF(Cartera[[#This Row],[Mas de 9]]&gt;0,Cartera[[#This Row],[Dias]],0)</f>
        <v>0</v>
      </c>
      <c r="T1126" s="191">
        <f>IF(Cartera[[#This Row],[Dias]]&gt;99,Cartera[[#This Row],[Total vencido]],0)</f>
        <v>0</v>
      </c>
      <c r="U1126" s="191">
        <f>IF(Cartera[[#This Row],[Mas de 100]]&gt;0,Cartera[[#This Row],[Dias]],0)</f>
        <v>0</v>
      </c>
      <c r="V1126" s="19">
        <f>Cartera[[#This Row],[Vencimiento]]-Cartera[[#This Row],[Emision]]</f>
        <v>29.999791666668898</v>
      </c>
      <c r="W11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6" s="204" t="str">
        <f>_xlfn.XLOOKUP(Cartera[[#This Row],[Nombre tercero]],Vendedor[Nombre],Vendedor[Vendedor],"",0,-1)</f>
        <v>JORGE PARDO</v>
      </c>
      <c r="Y1126" s="204"/>
    </row>
    <row r="1127" spans="1:25" ht="21" customHeight="1">
      <c r="A1127" s="12" t="str">
        <f t="shared" si="52"/>
        <v>TAKAMI</v>
      </c>
      <c r="B1127" s="308" t="s">
        <v>1208</v>
      </c>
      <c r="C1127" s="309">
        <v>18698</v>
      </c>
      <c r="D1127" s="310">
        <v>1</v>
      </c>
      <c r="E1127" s="311">
        <v>46010.521990740737</v>
      </c>
      <c r="F1127" s="311">
        <v>46040.521851851852</v>
      </c>
      <c r="G1127" s="312">
        <v>-4</v>
      </c>
      <c r="H1127" s="310">
        <v>723160</v>
      </c>
      <c r="I1127" s="310">
        <v>723160</v>
      </c>
      <c r="J1127" s="312">
        <v>723160</v>
      </c>
      <c r="K1127" s="312">
        <v>0</v>
      </c>
      <c r="L1127" s="310">
        <v>0</v>
      </c>
      <c r="M1127" s="310">
        <v>0</v>
      </c>
      <c r="N1127" s="310">
        <v>0</v>
      </c>
      <c r="O1127" s="310">
        <v>0</v>
      </c>
      <c r="P1127" s="191">
        <f>SUM(Cartera[[#This Row],[1_a_8]:[&gt;30]])</f>
        <v>0</v>
      </c>
      <c r="Q1127" s="191">
        <f>+Cartera[[#This Row],[9_a_15]]+Cartera[[#This Row],[16_a_22]]+Cartera[[#This Row],[23_a_30]]</f>
        <v>0</v>
      </c>
      <c r="R1127" s="191">
        <f>IF(Cartera[[#This Row],[Dias]]&gt;8,Cartera[[#This Row],[Total vencido]],0)</f>
        <v>0</v>
      </c>
      <c r="S1127" s="191">
        <f>IF(Cartera[[#This Row],[Mas de 9]]&gt;0,Cartera[[#This Row],[Dias]],0)</f>
        <v>0</v>
      </c>
      <c r="T1127" s="191">
        <f>IF(Cartera[[#This Row],[Dias]]&gt;99,Cartera[[#This Row],[Total vencido]],0)</f>
        <v>0</v>
      </c>
      <c r="U1127" s="191">
        <f>IF(Cartera[[#This Row],[Mas de 100]]&gt;0,Cartera[[#This Row],[Dias]],0)</f>
        <v>0</v>
      </c>
      <c r="V1127" s="19">
        <f>Cartera[[#This Row],[Vencimiento]]-Cartera[[#This Row],[Emision]]</f>
        <v>29.999861111115024</v>
      </c>
      <c r="W11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7" s="204" t="str">
        <f>_xlfn.XLOOKUP(Cartera[[#This Row],[Nombre tercero]],Vendedor[Nombre],Vendedor[Vendedor],"",0,-1)</f>
        <v>JORGE PARDO</v>
      </c>
      <c r="Y1127" s="204"/>
    </row>
    <row r="1128" spans="1:25" ht="21" customHeight="1">
      <c r="A1128" s="12" t="str">
        <f t="shared" si="52"/>
        <v>TAKAMI</v>
      </c>
      <c r="B1128" s="308" t="s">
        <v>1208</v>
      </c>
      <c r="C1128" s="309">
        <v>18712</v>
      </c>
      <c r="D1128" s="310">
        <v>4</v>
      </c>
      <c r="E1128" s="311">
        <v>46010.584710648145</v>
      </c>
      <c r="F1128" s="311">
        <v>46040.584618055553</v>
      </c>
      <c r="G1128" s="312">
        <v>-4</v>
      </c>
      <c r="H1128" s="310">
        <v>104760</v>
      </c>
      <c r="I1128" s="310">
        <v>104760</v>
      </c>
      <c r="J1128" s="312">
        <v>104760</v>
      </c>
      <c r="K1128" s="312">
        <v>0</v>
      </c>
      <c r="L1128" s="310">
        <v>0</v>
      </c>
      <c r="M1128" s="310">
        <v>0</v>
      </c>
      <c r="N1128" s="310">
        <v>0</v>
      </c>
      <c r="O1128" s="310">
        <v>0</v>
      </c>
      <c r="P1128" s="191">
        <f>SUM(Cartera[[#This Row],[1_a_8]:[&gt;30]])</f>
        <v>0</v>
      </c>
      <c r="Q1128" s="191">
        <f>+Cartera[[#This Row],[9_a_15]]+Cartera[[#This Row],[16_a_22]]+Cartera[[#This Row],[23_a_30]]</f>
        <v>0</v>
      </c>
      <c r="R1128" s="191">
        <f>IF(Cartera[[#This Row],[Dias]]&gt;8,Cartera[[#This Row],[Total vencido]],0)</f>
        <v>0</v>
      </c>
      <c r="S1128" s="191">
        <f>IF(Cartera[[#This Row],[Mas de 9]]&gt;0,Cartera[[#This Row],[Dias]],0)</f>
        <v>0</v>
      </c>
      <c r="T1128" s="191">
        <f>IF(Cartera[[#This Row],[Dias]]&gt;99,Cartera[[#This Row],[Total vencido]],0)</f>
        <v>0</v>
      </c>
      <c r="U1128" s="191">
        <f>IF(Cartera[[#This Row],[Mas de 100]]&gt;0,Cartera[[#This Row],[Dias]],0)</f>
        <v>0</v>
      </c>
      <c r="V1128" s="19">
        <f>Cartera[[#This Row],[Vencimiento]]-Cartera[[#This Row],[Emision]]</f>
        <v>29.999907407407591</v>
      </c>
      <c r="W112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8" s="204" t="str">
        <f>_xlfn.XLOOKUP(Cartera[[#This Row],[Nombre tercero]],Vendedor[Nombre],Vendedor[Vendedor],"",0,-1)</f>
        <v>JORGE PARDO</v>
      </c>
      <c r="Y1128" s="204"/>
    </row>
    <row r="1129" spans="1:25" ht="21" customHeight="1">
      <c r="A1129" s="12" t="str">
        <f t="shared" si="52"/>
        <v>TAKAMI</v>
      </c>
      <c r="B1129" s="308" t="s">
        <v>1208</v>
      </c>
      <c r="C1129" s="309">
        <v>18713</v>
      </c>
      <c r="D1129" s="310">
        <v>1</v>
      </c>
      <c r="E1129" s="311">
        <v>46010.586817129632</v>
      </c>
      <c r="F1129" s="311">
        <v>46040.586562500001</v>
      </c>
      <c r="G1129" s="312">
        <v>-4</v>
      </c>
      <c r="H1129" s="310">
        <v>149800</v>
      </c>
      <c r="I1129" s="310">
        <v>149800</v>
      </c>
      <c r="J1129" s="312">
        <v>149800</v>
      </c>
      <c r="K1129" s="312">
        <v>0</v>
      </c>
      <c r="L1129" s="310">
        <v>0</v>
      </c>
      <c r="M1129" s="310">
        <v>0</v>
      </c>
      <c r="N1129" s="310">
        <v>0</v>
      </c>
      <c r="O1129" s="310">
        <v>0</v>
      </c>
      <c r="P1129" s="191">
        <f>SUM(Cartera[[#This Row],[1_a_8]:[&gt;30]])</f>
        <v>0</v>
      </c>
      <c r="Q1129" s="191">
        <f>+Cartera[[#This Row],[9_a_15]]+Cartera[[#This Row],[16_a_22]]+Cartera[[#This Row],[23_a_30]]</f>
        <v>0</v>
      </c>
      <c r="R1129" s="191">
        <f>IF(Cartera[[#This Row],[Dias]]&gt;8,Cartera[[#This Row],[Total vencido]],0)</f>
        <v>0</v>
      </c>
      <c r="S1129" s="191">
        <f>IF(Cartera[[#This Row],[Mas de 9]]&gt;0,Cartera[[#This Row],[Dias]],0)</f>
        <v>0</v>
      </c>
      <c r="T1129" s="191">
        <f>IF(Cartera[[#This Row],[Dias]]&gt;99,Cartera[[#This Row],[Total vencido]],0)</f>
        <v>0</v>
      </c>
      <c r="U1129" s="191">
        <f>IF(Cartera[[#This Row],[Mas de 100]]&gt;0,Cartera[[#This Row],[Dias]],0)</f>
        <v>0</v>
      </c>
      <c r="V1129" s="19">
        <f>Cartera[[#This Row],[Vencimiento]]-Cartera[[#This Row],[Emision]]</f>
        <v>29.999745370369055</v>
      </c>
      <c r="W112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9" s="204" t="str">
        <f>_xlfn.XLOOKUP(Cartera[[#This Row],[Nombre tercero]],Vendedor[Nombre],Vendedor[Vendedor],"",0,-1)</f>
        <v>JORGE PARDO</v>
      </c>
      <c r="Y1129" s="204"/>
    </row>
    <row r="1130" spans="1:25" ht="21" customHeight="1">
      <c r="A1130" s="12" t="str">
        <f t="shared" si="52"/>
        <v>TAKAMI</v>
      </c>
      <c r="B1130" s="308" t="s">
        <v>1208</v>
      </c>
      <c r="C1130" s="309">
        <v>18715</v>
      </c>
      <c r="D1130" s="310">
        <v>0</v>
      </c>
      <c r="E1130" s="311">
        <v>46010.601956018516</v>
      </c>
      <c r="F1130" s="311">
        <v>46040.58865740741</v>
      </c>
      <c r="G1130" s="312">
        <v>-4</v>
      </c>
      <c r="H1130" s="310">
        <v>169280</v>
      </c>
      <c r="I1130" s="310">
        <v>169280</v>
      </c>
      <c r="J1130" s="312">
        <v>169280</v>
      </c>
      <c r="K1130" s="312">
        <v>0</v>
      </c>
      <c r="L1130" s="310">
        <v>0</v>
      </c>
      <c r="M1130" s="310">
        <v>0</v>
      </c>
      <c r="N1130" s="310">
        <v>0</v>
      </c>
      <c r="O1130" s="310">
        <v>0</v>
      </c>
      <c r="P1130" s="191">
        <f>SUM(Cartera[[#This Row],[1_a_8]:[&gt;30]])</f>
        <v>0</v>
      </c>
      <c r="Q1130" s="191">
        <f>+Cartera[[#This Row],[9_a_15]]+Cartera[[#This Row],[16_a_22]]+Cartera[[#This Row],[23_a_30]]</f>
        <v>0</v>
      </c>
      <c r="R1130" s="191">
        <f>IF(Cartera[[#This Row],[Dias]]&gt;8,Cartera[[#This Row],[Total vencido]],0)</f>
        <v>0</v>
      </c>
      <c r="S1130" s="191">
        <f>IF(Cartera[[#This Row],[Mas de 9]]&gt;0,Cartera[[#This Row],[Dias]],0)</f>
        <v>0</v>
      </c>
      <c r="T1130" s="191">
        <f>IF(Cartera[[#This Row],[Dias]]&gt;99,Cartera[[#This Row],[Total vencido]],0)</f>
        <v>0</v>
      </c>
      <c r="U1130" s="191">
        <f>IF(Cartera[[#This Row],[Mas de 100]]&gt;0,Cartera[[#This Row],[Dias]],0)</f>
        <v>0</v>
      </c>
      <c r="V1130" s="19">
        <f>Cartera[[#This Row],[Vencimiento]]-Cartera[[#This Row],[Emision]]</f>
        <v>29.986701388894289</v>
      </c>
      <c r="W113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0" s="204" t="str">
        <f>_xlfn.XLOOKUP(Cartera[[#This Row],[Nombre tercero]],Vendedor[Nombre],Vendedor[Vendedor],"",0,-1)</f>
        <v>JORGE PARDO</v>
      </c>
      <c r="Y1130" s="204"/>
    </row>
    <row r="1131" spans="1:25" ht="21" customHeight="1">
      <c r="A1131" s="12" t="str">
        <f t="shared" si="52"/>
        <v>TAKAMI</v>
      </c>
      <c r="B1131" s="308" t="s">
        <v>1208</v>
      </c>
      <c r="C1131" s="309">
        <v>18716</v>
      </c>
      <c r="D1131" s="310">
        <v>1</v>
      </c>
      <c r="E1131" s="311">
        <v>46010.602962962963</v>
      </c>
      <c r="F1131" s="311">
        <v>46040.602789351855</v>
      </c>
      <c r="G1131" s="312">
        <v>-4</v>
      </c>
      <c r="H1131" s="310">
        <v>544800</v>
      </c>
      <c r="I1131" s="310">
        <v>544800</v>
      </c>
      <c r="J1131" s="312">
        <v>544800</v>
      </c>
      <c r="K1131" s="312">
        <v>0</v>
      </c>
      <c r="L1131" s="310">
        <v>0</v>
      </c>
      <c r="M1131" s="310">
        <v>0</v>
      </c>
      <c r="N1131" s="310">
        <v>0</v>
      </c>
      <c r="O1131" s="310">
        <v>0</v>
      </c>
      <c r="P1131" s="191">
        <f>SUM(Cartera[[#This Row],[1_a_8]:[&gt;30]])</f>
        <v>0</v>
      </c>
      <c r="Q1131" s="191">
        <f>+Cartera[[#This Row],[9_a_15]]+Cartera[[#This Row],[16_a_22]]+Cartera[[#This Row],[23_a_30]]</f>
        <v>0</v>
      </c>
      <c r="R1131" s="191">
        <f>IF(Cartera[[#This Row],[Dias]]&gt;8,Cartera[[#This Row],[Total vencido]],0)</f>
        <v>0</v>
      </c>
      <c r="S1131" s="191">
        <f>IF(Cartera[[#This Row],[Mas de 9]]&gt;0,Cartera[[#This Row],[Dias]],0)</f>
        <v>0</v>
      </c>
      <c r="T1131" s="191">
        <f>IF(Cartera[[#This Row],[Dias]]&gt;99,Cartera[[#This Row],[Total vencido]],0)</f>
        <v>0</v>
      </c>
      <c r="U1131" s="191">
        <f>IF(Cartera[[#This Row],[Mas de 100]]&gt;0,Cartera[[#This Row],[Dias]],0)</f>
        <v>0</v>
      </c>
      <c r="V1131" s="19">
        <f>Cartera[[#This Row],[Vencimiento]]-Cartera[[#This Row],[Emision]]</f>
        <v>29.999826388891961</v>
      </c>
      <c r="W11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1" s="204" t="str">
        <f>_xlfn.XLOOKUP(Cartera[[#This Row],[Nombre tercero]],Vendedor[Nombre],Vendedor[Vendedor],"",0,-1)</f>
        <v>JORGE PARDO</v>
      </c>
      <c r="Y1131" s="204"/>
    </row>
    <row r="1132" spans="1:25" ht="21" customHeight="1">
      <c r="A1132" s="12" t="str">
        <f t="shared" si="52"/>
        <v>TAKAMI</v>
      </c>
      <c r="B1132" s="308" t="s">
        <v>1208</v>
      </c>
      <c r="C1132" s="309">
        <v>18721</v>
      </c>
      <c r="D1132" s="310">
        <v>1</v>
      </c>
      <c r="E1132" s="311">
        <v>46011.226018518515</v>
      </c>
      <c r="F1132" s="311">
        <v>46041.224814814814</v>
      </c>
      <c r="G1132" s="312">
        <v>-5</v>
      </c>
      <c r="H1132" s="310">
        <v>275900</v>
      </c>
      <c r="I1132" s="310">
        <v>275900</v>
      </c>
      <c r="J1132" s="312">
        <v>275900</v>
      </c>
      <c r="K1132" s="312">
        <v>0</v>
      </c>
      <c r="L1132" s="310">
        <v>0</v>
      </c>
      <c r="M1132" s="310">
        <v>0</v>
      </c>
      <c r="N1132" s="310">
        <v>0</v>
      </c>
      <c r="O1132" s="310">
        <v>0</v>
      </c>
      <c r="P1132" s="191">
        <f>SUM(Cartera[[#This Row],[1_a_8]:[&gt;30]])</f>
        <v>0</v>
      </c>
      <c r="Q1132" s="191">
        <f>+Cartera[[#This Row],[9_a_15]]+Cartera[[#This Row],[16_a_22]]+Cartera[[#This Row],[23_a_30]]</f>
        <v>0</v>
      </c>
      <c r="R1132" s="191">
        <f>IF(Cartera[[#This Row],[Dias]]&gt;8,Cartera[[#This Row],[Total vencido]],0)</f>
        <v>0</v>
      </c>
      <c r="S1132" s="191">
        <f>IF(Cartera[[#This Row],[Mas de 9]]&gt;0,Cartera[[#This Row],[Dias]],0)</f>
        <v>0</v>
      </c>
      <c r="T1132" s="191">
        <f>IF(Cartera[[#This Row],[Dias]]&gt;99,Cartera[[#This Row],[Total vencido]],0)</f>
        <v>0</v>
      </c>
      <c r="U1132" s="191">
        <f>IF(Cartera[[#This Row],[Mas de 100]]&gt;0,Cartera[[#This Row],[Dias]],0)</f>
        <v>0</v>
      </c>
      <c r="V1132" s="19">
        <f>Cartera[[#This Row],[Vencimiento]]-Cartera[[#This Row],[Emision]]</f>
        <v>29.998796296298678</v>
      </c>
      <c r="W113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2" s="204" t="str">
        <f>_xlfn.XLOOKUP(Cartera[[#This Row],[Nombre tercero]],Vendedor[Nombre],Vendedor[Vendedor],"",0,-1)</f>
        <v>JORGE PARDO</v>
      </c>
      <c r="Y1132" s="204"/>
    </row>
    <row r="1133" spans="1:25" ht="21" customHeight="1">
      <c r="A1133" s="12" t="str">
        <f t="shared" si="52"/>
        <v>TAKAMI</v>
      </c>
      <c r="B1133" s="308" t="s">
        <v>1208</v>
      </c>
      <c r="C1133" s="309">
        <v>18722</v>
      </c>
      <c r="D1133" s="310">
        <v>1</v>
      </c>
      <c r="E1133" s="311">
        <v>46011.229490740741</v>
      </c>
      <c r="F1133" s="311">
        <v>46041.226342592592</v>
      </c>
      <c r="G1133" s="312">
        <v>-5</v>
      </c>
      <c r="H1133" s="310">
        <v>295800</v>
      </c>
      <c r="I1133" s="310">
        <v>295800</v>
      </c>
      <c r="J1133" s="312">
        <v>295800</v>
      </c>
      <c r="K1133" s="312">
        <v>0</v>
      </c>
      <c r="L1133" s="310">
        <v>0</v>
      </c>
      <c r="M1133" s="310">
        <v>0</v>
      </c>
      <c r="N1133" s="310">
        <v>0</v>
      </c>
      <c r="O1133" s="310">
        <v>0</v>
      </c>
      <c r="P1133" s="191">
        <f>SUM(Cartera[[#This Row],[1_a_8]:[&gt;30]])</f>
        <v>0</v>
      </c>
      <c r="Q1133" s="191">
        <f>+Cartera[[#This Row],[9_a_15]]+Cartera[[#This Row],[16_a_22]]+Cartera[[#This Row],[23_a_30]]</f>
        <v>0</v>
      </c>
      <c r="R1133" s="191">
        <f>IF(Cartera[[#This Row],[Dias]]&gt;8,Cartera[[#This Row],[Total vencido]],0)</f>
        <v>0</v>
      </c>
      <c r="S1133" s="191">
        <f>IF(Cartera[[#This Row],[Mas de 9]]&gt;0,Cartera[[#This Row],[Dias]],0)</f>
        <v>0</v>
      </c>
      <c r="T1133" s="191">
        <f>IF(Cartera[[#This Row],[Dias]]&gt;99,Cartera[[#This Row],[Total vencido]],0)</f>
        <v>0</v>
      </c>
      <c r="U1133" s="191">
        <f>IF(Cartera[[#This Row],[Mas de 100]]&gt;0,Cartera[[#This Row],[Dias]],0)</f>
        <v>0</v>
      </c>
      <c r="V1133" s="19">
        <f>Cartera[[#This Row],[Vencimiento]]-Cartera[[#This Row],[Emision]]</f>
        <v>29.996851851850806</v>
      </c>
      <c r="W113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3" s="204" t="str">
        <f>_xlfn.XLOOKUP(Cartera[[#This Row],[Nombre tercero]],Vendedor[Nombre],Vendedor[Vendedor],"",0,-1)</f>
        <v>JORGE PARDO</v>
      </c>
      <c r="Y1133" s="204"/>
    </row>
    <row r="1134" spans="1:25" ht="21" customHeight="1">
      <c r="A1134" s="12" t="str">
        <f t="shared" si="52"/>
        <v>TAKAMI</v>
      </c>
      <c r="B1134" s="308" t="s">
        <v>1208</v>
      </c>
      <c r="C1134" s="309">
        <v>18729</v>
      </c>
      <c r="D1134" s="310">
        <v>1</v>
      </c>
      <c r="E1134" s="311">
        <v>46011.274641203701</v>
      </c>
      <c r="F1134" s="311">
        <v>46041.272013888891</v>
      </c>
      <c r="G1134" s="312">
        <v>-5</v>
      </c>
      <c r="H1134" s="310">
        <v>104800</v>
      </c>
      <c r="I1134" s="310">
        <v>104800</v>
      </c>
      <c r="J1134" s="312">
        <v>104800</v>
      </c>
      <c r="K1134" s="312">
        <v>0</v>
      </c>
      <c r="L1134" s="310">
        <v>0</v>
      </c>
      <c r="M1134" s="310">
        <v>0</v>
      </c>
      <c r="N1134" s="310">
        <v>0</v>
      </c>
      <c r="O1134" s="310">
        <v>0</v>
      </c>
      <c r="P1134" s="191">
        <f>SUM(Cartera[[#This Row],[1_a_8]:[&gt;30]])</f>
        <v>0</v>
      </c>
      <c r="Q1134" s="191">
        <f>+Cartera[[#This Row],[9_a_15]]+Cartera[[#This Row],[16_a_22]]+Cartera[[#This Row],[23_a_30]]</f>
        <v>0</v>
      </c>
      <c r="R1134" s="191">
        <f>IF(Cartera[[#This Row],[Dias]]&gt;8,Cartera[[#This Row],[Total vencido]],0)</f>
        <v>0</v>
      </c>
      <c r="S1134" s="191">
        <f>IF(Cartera[[#This Row],[Mas de 9]]&gt;0,Cartera[[#This Row],[Dias]],0)</f>
        <v>0</v>
      </c>
      <c r="T1134" s="191">
        <f>IF(Cartera[[#This Row],[Dias]]&gt;99,Cartera[[#This Row],[Total vencido]],0)</f>
        <v>0</v>
      </c>
      <c r="U1134" s="191">
        <f>IF(Cartera[[#This Row],[Mas de 100]]&gt;0,Cartera[[#This Row],[Dias]],0)</f>
        <v>0</v>
      </c>
      <c r="V1134" s="19">
        <f>Cartera[[#This Row],[Vencimiento]]-Cartera[[#This Row],[Emision]]</f>
        <v>29.997372685189475</v>
      </c>
      <c r="W113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4" s="204" t="str">
        <f>_xlfn.XLOOKUP(Cartera[[#This Row],[Nombre tercero]],Vendedor[Nombre],Vendedor[Vendedor],"",0,-1)</f>
        <v>JORGE PARDO</v>
      </c>
      <c r="Y1134" s="204"/>
    </row>
    <row r="1135" spans="1:25" ht="21" customHeight="1">
      <c r="A1135" s="12" t="str">
        <f t="shared" si="52"/>
        <v>TAKAMI</v>
      </c>
      <c r="B1135" s="308" t="s">
        <v>1208</v>
      </c>
      <c r="C1135" s="309">
        <v>18730</v>
      </c>
      <c r="D1135" s="310">
        <v>1</v>
      </c>
      <c r="E1135" s="311">
        <v>46011.280011574076</v>
      </c>
      <c r="F1135" s="311">
        <v>46041.279756944445</v>
      </c>
      <c r="G1135" s="312">
        <v>-5</v>
      </c>
      <c r="H1135" s="310">
        <v>423200</v>
      </c>
      <c r="I1135" s="310">
        <v>423200</v>
      </c>
      <c r="J1135" s="312">
        <v>423200</v>
      </c>
      <c r="K1135" s="312">
        <v>0</v>
      </c>
      <c r="L1135" s="310">
        <v>0</v>
      </c>
      <c r="M1135" s="310">
        <v>0</v>
      </c>
      <c r="N1135" s="310">
        <v>0</v>
      </c>
      <c r="O1135" s="310">
        <v>0</v>
      </c>
      <c r="P1135" s="191">
        <f>SUM(Cartera[[#This Row],[1_a_8]:[&gt;30]])</f>
        <v>0</v>
      </c>
      <c r="Q1135" s="191">
        <f>+Cartera[[#This Row],[9_a_15]]+Cartera[[#This Row],[16_a_22]]+Cartera[[#This Row],[23_a_30]]</f>
        <v>0</v>
      </c>
      <c r="R1135" s="191">
        <f>IF(Cartera[[#This Row],[Dias]]&gt;8,Cartera[[#This Row],[Total vencido]],0)</f>
        <v>0</v>
      </c>
      <c r="S1135" s="191">
        <f>IF(Cartera[[#This Row],[Mas de 9]]&gt;0,Cartera[[#This Row],[Dias]],0)</f>
        <v>0</v>
      </c>
      <c r="T1135" s="191">
        <f>IF(Cartera[[#This Row],[Dias]]&gt;99,Cartera[[#This Row],[Total vencido]],0)</f>
        <v>0</v>
      </c>
      <c r="U1135" s="191">
        <f>IF(Cartera[[#This Row],[Mas de 100]]&gt;0,Cartera[[#This Row],[Dias]],0)</f>
        <v>0</v>
      </c>
      <c r="V1135" s="19">
        <f>Cartera[[#This Row],[Vencimiento]]-Cartera[[#This Row],[Emision]]</f>
        <v>29.999745370369055</v>
      </c>
      <c r="W113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5" s="204" t="str">
        <f>_xlfn.XLOOKUP(Cartera[[#This Row],[Nombre tercero]],Vendedor[Nombre],Vendedor[Vendedor],"",0,-1)</f>
        <v>JORGE PARDO</v>
      </c>
      <c r="Y1135" s="204"/>
    </row>
    <row r="1136" spans="1:25" ht="21" customHeight="1">
      <c r="A1136" s="12" t="str">
        <f t="shared" si="52"/>
        <v>TAKAMI</v>
      </c>
      <c r="B1136" s="308" t="s">
        <v>1208</v>
      </c>
      <c r="C1136" s="309">
        <v>18736</v>
      </c>
      <c r="D1136" s="310">
        <v>1</v>
      </c>
      <c r="E1136" s="311">
        <v>46011.418402777781</v>
      </c>
      <c r="F1136" s="311">
        <v>46041.410439814812</v>
      </c>
      <c r="G1136" s="312">
        <v>-5</v>
      </c>
      <c r="H1136" s="310">
        <v>143000</v>
      </c>
      <c r="I1136" s="310">
        <v>143000</v>
      </c>
      <c r="J1136" s="312">
        <v>143000</v>
      </c>
      <c r="K1136" s="312">
        <v>0</v>
      </c>
      <c r="L1136" s="310">
        <v>0</v>
      </c>
      <c r="M1136" s="310">
        <v>0</v>
      </c>
      <c r="N1136" s="310">
        <v>0</v>
      </c>
      <c r="O1136" s="310">
        <v>0</v>
      </c>
      <c r="P1136" s="191">
        <f>SUM(Cartera[[#This Row],[1_a_8]:[&gt;30]])</f>
        <v>0</v>
      </c>
      <c r="Q1136" s="191">
        <f>+Cartera[[#This Row],[9_a_15]]+Cartera[[#This Row],[16_a_22]]+Cartera[[#This Row],[23_a_30]]</f>
        <v>0</v>
      </c>
      <c r="R1136" s="191">
        <f>IF(Cartera[[#This Row],[Dias]]&gt;8,Cartera[[#This Row],[Total vencido]],0)</f>
        <v>0</v>
      </c>
      <c r="S1136" s="191">
        <f>IF(Cartera[[#This Row],[Mas de 9]]&gt;0,Cartera[[#This Row],[Dias]],0)</f>
        <v>0</v>
      </c>
      <c r="T1136" s="191">
        <f>IF(Cartera[[#This Row],[Dias]]&gt;99,Cartera[[#This Row],[Total vencido]],0)</f>
        <v>0</v>
      </c>
      <c r="U1136" s="191">
        <f>IF(Cartera[[#This Row],[Mas de 100]]&gt;0,Cartera[[#This Row],[Dias]],0)</f>
        <v>0</v>
      </c>
      <c r="V1136" s="19">
        <f>Cartera[[#This Row],[Vencimiento]]-Cartera[[#This Row],[Emision]]</f>
        <v>29.992037037030968</v>
      </c>
      <c r="W113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6" s="204" t="str">
        <f>_xlfn.XLOOKUP(Cartera[[#This Row],[Nombre tercero]],Vendedor[Nombre],Vendedor[Vendedor],"",0,-1)</f>
        <v>JORGE PARDO</v>
      </c>
      <c r="Y1136" s="204"/>
    </row>
    <row r="1137" spans="1:25" ht="21" customHeight="1">
      <c r="A1137" s="12" t="str">
        <f t="shared" si="52"/>
        <v>TAKAMI</v>
      </c>
      <c r="B1137" s="308" t="s">
        <v>1208</v>
      </c>
      <c r="C1137" s="309">
        <v>18740</v>
      </c>
      <c r="D1137" s="310">
        <v>1</v>
      </c>
      <c r="E1137" s="311">
        <v>46011.448148148149</v>
      </c>
      <c r="F1137" s="311">
        <v>46041.448020833333</v>
      </c>
      <c r="G1137" s="312">
        <v>-5</v>
      </c>
      <c r="H1137" s="310">
        <v>2964000</v>
      </c>
      <c r="I1137" s="310">
        <v>2808000</v>
      </c>
      <c r="J1137" s="312">
        <v>2808000</v>
      </c>
      <c r="K1137" s="312">
        <v>0</v>
      </c>
      <c r="L1137" s="310">
        <v>0</v>
      </c>
      <c r="M1137" s="310">
        <v>0</v>
      </c>
      <c r="N1137" s="310">
        <v>0</v>
      </c>
      <c r="O1137" s="310">
        <v>0</v>
      </c>
      <c r="P1137" s="191">
        <f>SUM(Cartera[[#This Row],[1_a_8]:[&gt;30]])</f>
        <v>0</v>
      </c>
      <c r="Q1137" s="191">
        <f>+Cartera[[#This Row],[9_a_15]]+Cartera[[#This Row],[16_a_22]]+Cartera[[#This Row],[23_a_30]]</f>
        <v>0</v>
      </c>
      <c r="R1137" s="191">
        <f>IF(Cartera[[#This Row],[Dias]]&gt;8,Cartera[[#This Row],[Total vencido]],0)</f>
        <v>0</v>
      </c>
      <c r="S1137" s="191">
        <f>IF(Cartera[[#This Row],[Mas de 9]]&gt;0,Cartera[[#This Row],[Dias]],0)</f>
        <v>0</v>
      </c>
      <c r="T1137" s="191">
        <f>IF(Cartera[[#This Row],[Dias]]&gt;99,Cartera[[#This Row],[Total vencido]],0)</f>
        <v>0</v>
      </c>
      <c r="U1137" s="191">
        <f>IF(Cartera[[#This Row],[Mas de 100]]&gt;0,Cartera[[#This Row],[Dias]],0)</f>
        <v>0</v>
      </c>
      <c r="V1137" s="19">
        <f>Cartera[[#This Row],[Vencimiento]]-Cartera[[#This Row],[Emision]]</f>
        <v>29.999872685184528</v>
      </c>
      <c r="W113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7" s="204" t="str">
        <f>_xlfn.XLOOKUP(Cartera[[#This Row],[Nombre tercero]],Vendedor[Nombre],Vendedor[Vendedor],"",0,-1)</f>
        <v>JORGE PARDO</v>
      </c>
      <c r="Y1137" s="204"/>
    </row>
    <row r="1138" spans="1:25" ht="21" customHeight="1">
      <c r="A1138" s="12" t="str">
        <f t="shared" si="52"/>
        <v>TAKAMI</v>
      </c>
      <c r="B1138" s="308" t="s">
        <v>1208</v>
      </c>
      <c r="C1138" s="309">
        <v>18750</v>
      </c>
      <c r="D1138" s="310">
        <v>1</v>
      </c>
      <c r="E1138" s="311">
        <v>46011.489675925928</v>
      </c>
      <c r="F1138" s="311">
        <v>46041.489548611113</v>
      </c>
      <c r="G1138" s="312">
        <v>-5</v>
      </c>
      <c r="H1138" s="310">
        <v>41000</v>
      </c>
      <c r="I1138" s="310">
        <v>41000</v>
      </c>
      <c r="J1138" s="312">
        <v>41000</v>
      </c>
      <c r="K1138" s="312">
        <v>0</v>
      </c>
      <c r="L1138" s="310">
        <v>0</v>
      </c>
      <c r="M1138" s="310">
        <v>0</v>
      </c>
      <c r="N1138" s="310">
        <v>0</v>
      </c>
      <c r="O1138" s="310">
        <v>0</v>
      </c>
      <c r="P1138" s="191">
        <f>SUM(Cartera[[#This Row],[1_a_8]:[&gt;30]])</f>
        <v>0</v>
      </c>
      <c r="Q1138" s="191">
        <f>+Cartera[[#This Row],[9_a_15]]+Cartera[[#This Row],[16_a_22]]+Cartera[[#This Row],[23_a_30]]</f>
        <v>0</v>
      </c>
      <c r="R1138" s="191">
        <f>IF(Cartera[[#This Row],[Dias]]&gt;8,Cartera[[#This Row],[Total vencido]],0)</f>
        <v>0</v>
      </c>
      <c r="S1138" s="191">
        <f>IF(Cartera[[#This Row],[Mas de 9]]&gt;0,Cartera[[#This Row],[Dias]],0)</f>
        <v>0</v>
      </c>
      <c r="T1138" s="191">
        <f>IF(Cartera[[#This Row],[Dias]]&gt;99,Cartera[[#This Row],[Total vencido]],0)</f>
        <v>0</v>
      </c>
      <c r="U1138" s="191">
        <f>IF(Cartera[[#This Row],[Mas de 100]]&gt;0,Cartera[[#This Row],[Dias]],0)</f>
        <v>0</v>
      </c>
      <c r="V1138" s="19">
        <f>Cartera[[#This Row],[Vencimiento]]-Cartera[[#This Row],[Emision]]</f>
        <v>29.999872685184528</v>
      </c>
      <c r="W113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8" s="204" t="str">
        <f>_xlfn.XLOOKUP(Cartera[[#This Row],[Nombre tercero]],Vendedor[Nombre],Vendedor[Vendedor],"",0,-1)</f>
        <v>JORGE PARDO</v>
      </c>
      <c r="Y1138" s="204"/>
    </row>
    <row r="1139" spans="1:25" ht="21" customHeight="1">
      <c r="A1139" s="12" t="str">
        <f t="shared" si="52"/>
        <v>TAKAMI</v>
      </c>
      <c r="B1139" s="308" t="s">
        <v>1208</v>
      </c>
      <c r="C1139" s="309">
        <v>18751</v>
      </c>
      <c r="D1139" s="310">
        <v>4</v>
      </c>
      <c r="E1139" s="311">
        <v>46011.491782407407</v>
      </c>
      <c r="F1139" s="311">
        <v>46041.491655092592</v>
      </c>
      <c r="G1139" s="312">
        <v>-5</v>
      </c>
      <c r="H1139" s="310">
        <v>30000</v>
      </c>
      <c r="I1139" s="310">
        <v>30000</v>
      </c>
      <c r="J1139" s="312">
        <v>30000</v>
      </c>
      <c r="K1139" s="312">
        <v>0</v>
      </c>
      <c r="L1139" s="310">
        <v>0</v>
      </c>
      <c r="M1139" s="310">
        <v>0</v>
      </c>
      <c r="N1139" s="310">
        <v>0</v>
      </c>
      <c r="O1139" s="310">
        <v>0</v>
      </c>
      <c r="P1139" s="191">
        <f>SUM(Cartera[[#This Row],[1_a_8]:[&gt;30]])</f>
        <v>0</v>
      </c>
      <c r="Q1139" s="191">
        <f>+Cartera[[#This Row],[9_a_15]]+Cartera[[#This Row],[16_a_22]]+Cartera[[#This Row],[23_a_30]]</f>
        <v>0</v>
      </c>
      <c r="R1139" s="191">
        <f>IF(Cartera[[#This Row],[Dias]]&gt;8,Cartera[[#This Row],[Total vencido]],0)</f>
        <v>0</v>
      </c>
      <c r="S1139" s="191">
        <f>IF(Cartera[[#This Row],[Mas de 9]]&gt;0,Cartera[[#This Row],[Dias]],0)</f>
        <v>0</v>
      </c>
      <c r="T1139" s="191">
        <f>IF(Cartera[[#This Row],[Dias]]&gt;99,Cartera[[#This Row],[Total vencido]],0)</f>
        <v>0</v>
      </c>
      <c r="U1139" s="191">
        <f>IF(Cartera[[#This Row],[Mas de 100]]&gt;0,Cartera[[#This Row],[Dias]],0)</f>
        <v>0</v>
      </c>
      <c r="V1139" s="19">
        <f>Cartera[[#This Row],[Vencimiento]]-Cartera[[#This Row],[Emision]]</f>
        <v>29.999872685184528</v>
      </c>
      <c r="W113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9" s="204" t="str">
        <f>_xlfn.XLOOKUP(Cartera[[#This Row],[Nombre tercero]],Vendedor[Nombre],Vendedor[Vendedor],"",0,-1)</f>
        <v>JORGE PARDO</v>
      </c>
      <c r="Y1139" s="204"/>
    </row>
    <row r="1140" spans="1:25" ht="21" customHeight="1">
      <c r="A1140" s="12" t="str">
        <f t="shared" si="52"/>
        <v>TAKAMI</v>
      </c>
      <c r="B1140" s="308" t="s">
        <v>1208</v>
      </c>
      <c r="C1140" s="309">
        <v>18752</v>
      </c>
      <c r="D1140" s="310">
        <v>1</v>
      </c>
      <c r="E1140" s="311">
        <v>46011.496493055558</v>
      </c>
      <c r="F1140" s="311">
        <v>46041.496342592596</v>
      </c>
      <c r="G1140" s="312">
        <v>-5</v>
      </c>
      <c r="H1140" s="310">
        <v>98940</v>
      </c>
      <c r="I1140" s="310">
        <v>98940</v>
      </c>
      <c r="J1140" s="312">
        <v>98940</v>
      </c>
      <c r="K1140" s="312">
        <v>0</v>
      </c>
      <c r="L1140" s="310">
        <v>0</v>
      </c>
      <c r="M1140" s="310">
        <v>0</v>
      </c>
      <c r="N1140" s="310">
        <v>0</v>
      </c>
      <c r="O1140" s="310">
        <v>0</v>
      </c>
      <c r="P1140" s="191">
        <f>SUM(Cartera[[#This Row],[1_a_8]:[&gt;30]])</f>
        <v>0</v>
      </c>
      <c r="Q1140" s="191">
        <f>+Cartera[[#This Row],[9_a_15]]+Cartera[[#This Row],[16_a_22]]+Cartera[[#This Row],[23_a_30]]</f>
        <v>0</v>
      </c>
      <c r="R1140" s="191">
        <f>IF(Cartera[[#This Row],[Dias]]&gt;8,Cartera[[#This Row],[Total vencido]],0)</f>
        <v>0</v>
      </c>
      <c r="S1140" s="191">
        <f>IF(Cartera[[#This Row],[Mas de 9]]&gt;0,Cartera[[#This Row],[Dias]],0)</f>
        <v>0</v>
      </c>
      <c r="T1140" s="191">
        <f>IF(Cartera[[#This Row],[Dias]]&gt;99,Cartera[[#This Row],[Total vencido]],0)</f>
        <v>0</v>
      </c>
      <c r="U1140" s="191">
        <f>IF(Cartera[[#This Row],[Mas de 100]]&gt;0,Cartera[[#This Row],[Dias]],0)</f>
        <v>0</v>
      </c>
      <c r="V1140" s="19">
        <f>Cartera[[#This Row],[Vencimiento]]-Cartera[[#This Row],[Emision]]</f>
        <v>29.999849537038244</v>
      </c>
      <c r="W114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0" s="204" t="str">
        <f>_xlfn.XLOOKUP(Cartera[[#This Row],[Nombre tercero]],Vendedor[Nombre],Vendedor[Vendedor],"",0,-1)</f>
        <v>JORGE PARDO</v>
      </c>
      <c r="Y1140" s="204"/>
    </row>
    <row r="1141" spans="1:25" ht="21" customHeight="1">
      <c r="A1141" s="12" t="str">
        <f t="shared" si="52"/>
        <v>TAKAMI</v>
      </c>
      <c r="B1141" s="308" t="s">
        <v>1208</v>
      </c>
      <c r="C1141" s="309">
        <v>18760</v>
      </c>
      <c r="D1141" s="310">
        <v>1</v>
      </c>
      <c r="E1141" s="311">
        <v>46011.511782407404</v>
      </c>
      <c r="F1141" s="311">
        <v>46041.511666666665</v>
      </c>
      <c r="G1141" s="312">
        <v>-5</v>
      </c>
      <c r="H1141" s="310">
        <v>77280</v>
      </c>
      <c r="I1141" s="310">
        <v>77280</v>
      </c>
      <c r="J1141" s="312">
        <v>77280</v>
      </c>
      <c r="K1141" s="312">
        <v>0</v>
      </c>
      <c r="L1141" s="310">
        <v>0</v>
      </c>
      <c r="M1141" s="310">
        <v>0</v>
      </c>
      <c r="N1141" s="310">
        <v>0</v>
      </c>
      <c r="O1141" s="310">
        <v>0</v>
      </c>
      <c r="P1141" s="191">
        <f>SUM(Cartera[[#This Row],[1_a_8]:[&gt;30]])</f>
        <v>0</v>
      </c>
      <c r="Q1141" s="191">
        <f>+Cartera[[#This Row],[9_a_15]]+Cartera[[#This Row],[16_a_22]]+Cartera[[#This Row],[23_a_30]]</f>
        <v>0</v>
      </c>
      <c r="R1141" s="191">
        <f>IF(Cartera[[#This Row],[Dias]]&gt;8,Cartera[[#This Row],[Total vencido]],0)</f>
        <v>0</v>
      </c>
      <c r="S1141" s="191">
        <f>IF(Cartera[[#This Row],[Mas de 9]]&gt;0,Cartera[[#This Row],[Dias]],0)</f>
        <v>0</v>
      </c>
      <c r="T1141" s="191">
        <f>IF(Cartera[[#This Row],[Dias]]&gt;99,Cartera[[#This Row],[Total vencido]],0)</f>
        <v>0</v>
      </c>
      <c r="U1141" s="191">
        <f>IF(Cartera[[#This Row],[Mas de 100]]&gt;0,Cartera[[#This Row],[Dias]],0)</f>
        <v>0</v>
      </c>
      <c r="V1141" s="19">
        <f>Cartera[[#This Row],[Vencimiento]]-Cartera[[#This Row],[Emision]]</f>
        <v>29.999884259261307</v>
      </c>
      <c r="W114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1" s="204" t="str">
        <f>_xlfn.XLOOKUP(Cartera[[#This Row],[Nombre tercero]],Vendedor[Nombre],Vendedor[Vendedor],"",0,-1)</f>
        <v>JORGE PARDO</v>
      </c>
      <c r="Y1141" s="204"/>
    </row>
    <row r="1142" spans="1:25" ht="21" customHeight="1">
      <c r="A1142" s="12" t="str">
        <f t="shared" si="52"/>
        <v>TAKAMI</v>
      </c>
      <c r="B1142" s="308" t="s">
        <v>1208</v>
      </c>
      <c r="C1142" s="309">
        <v>18763</v>
      </c>
      <c r="D1142" s="310">
        <v>1</v>
      </c>
      <c r="E1142" s="311">
        <v>46011.517175925925</v>
      </c>
      <c r="F1142" s="311">
        <v>46041.516932870371</v>
      </c>
      <c r="G1142" s="312">
        <v>-5</v>
      </c>
      <c r="H1142" s="310">
        <v>446600</v>
      </c>
      <c r="I1142" s="310">
        <v>446600</v>
      </c>
      <c r="J1142" s="312">
        <v>446600</v>
      </c>
      <c r="K1142" s="312">
        <v>0</v>
      </c>
      <c r="L1142" s="310">
        <v>0</v>
      </c>
      <c r="M1142" s="310">
        <v>0</v>
      </c>
      <c r="N1142" s="310">
        <v>0</v>
      </c>
      <c r="O1142" s="310">
        <v>0</v>
      </c>
      <c r="P1142" s="191">
        <f>SUM(Cartera[[#This Row],[1_a_8]:[&gt;30]])</f>
        <v>0</v>
      </c>
      <c r="Q1142" s="191">
        <f>+Cartera[[#This Row],[9_a_15]]+Cartera[[#This Row],[16_a_22]]+Cartera[[#This Row],[23_a_30]]</f>
        <v>0</v>
      </c>
      <c r="R1142" s="191">
        <f>IF(Cartera[[#This Row],[Dias]]&gt;8,Cartera[[#This Row],[Total vencido]],0)</f>
        <v>0</v>
      </c>
      <c r="S1142" s="191">
        <f>IF(Cartera[[#This Row],[Mas de 9]]&gt;0,Cartera[[#This Row],[Dias]],0)</f>
        <v>0</v>
      </c>
      <c r="T1142" s="191">
        <f>IF(Cartera[[#This Row],[Dias]]&gt;99,Cartera[[#This Row],[Total vencido]],0)</f>
        <v>0</v>
      </c>
      <c r="U1142" s="191">
        <f>IF(Cartera[[#This Row],[Mas de 100]]&gt;0,Cartera[[#This Row],[Dias]],0)</f>
        <v>0</v>
      </c>
      <c r="V1142" s="19">
        <f>Cartera[[#This Row],[Vencimiento]]-Cartera[[#This Row],[Emision]]</f>
        <v>29.999756944445835</v>
      </c>
      <c r="W114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2" s="204" t="str">
        <f>_xlfn.XLOOKUP(Cartera[[#This Row],[Nombre tercero]],Vendedor[Nombre],Vendedor[Vendedor],"",0,-1)</f>
        <v>JORGE PARDO</v>
      </c>
      <c r="Y1142" s="204"/>
    </row>
    <row r="1143" spans="1:25" ht="21" customHeight="1">
      <c r="A1143" s="12" t="str">
        <f t="shared" si="52"/>
        <v>TAKAMI</v>
      </c>
      <c r="B1143" s="308" t="s">
        <v>1208</v>
      </c>
      <c r="C1143" s="309">
        <v>18765</v>
      </c>
      <c r="D1143" s="310">
        <v>1</v>
      </c>
      <c r="E1143" s="311">
        <v>46011.526261574072</v>
      </c>
      <c r="F1143" s="311">
        <v>46041.52615740741</v>
      </c>
      <c r="G1143" s="312">
        <v>-5</v>
      </c>
      <c r="H1143" s="310">
        <v>366000</v>
      </c>
      <c r="I1143" s="310">
        <v>254000</v>
      </c>
      <c r="J1143" s="312">
        <v>254000</v>
      </c>
      <c r="K1143" s="312">
        <v>0</v>
      </c>
      <c r="L1143" s="310">
        <v>0</v>
      </c>
      <c r="M1143" s="310">
        <v>0</v>
      </c>
      <c r="N1143" s="310">
        <v>0</v>
      </c>
      <c r="O1143" s="310">
        <v>0</v>
      </c>
      <c r="P1143" s="191">
        <f>SUM(Cartera[[#This Row],[1_a_8]:[&gt;30]])</f>
        <v>0</v>
      </c>
      <c r="Q1143" s="191">
        <f>+Cartera[[#This Row],[9_a_15]]+Cartera[[#This Row],[16_a_22]]+Cartera[[#This Row],[23_a_30]]</f>
        <v>0</v>
      </c>
      <c r="R1143" s="191">
        <f>IF(Cartera[[#This Row],[Dias]]&gt;8,Cartera[[#This Row],[Total vencido]],0)</f>
        <v>0</v>
      </c>
      <c r="S1143" s="191">
        <f>IF(Cartera[[#This Row],[Mas de 9]]&gt;0,Cartera[[#This Row],[Dias]],0)</f>
        <v>0</v>
      </c>
      <c r="T1143" s="191">
        <f>IF(Cartera[[#This Row],[Dias]]&gt;99,Cartera[[#This Row],[Total vencido]],0)</f>
        <v>0</v>
      </c>
      <c r="U1143" s="191">
        <f>IF(Cartera[[#This Row],[Mas de 100]]&gt;0,Cartera[[#This Row],[Dias]],0)</f>
        <v>0</v>
      </c>
      <c r="V1143" s="19">
        <f>Cartera[[#This Row],[Vencimiento]]-Cartera[[#This Row],[Emision]]</f>
        <v>29.999895833338087</v>
      </c>
      <c r="W114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3" s="204" t="str">
        <f>_xlfn.XLOOKUP(Cartera[[#This Row],[Nombre tercero]],Vendedor[Nombre],Vendedor[Vendedor],"",0,-1)</f>
        <v>JORGE PARDO</v>
      </c>
      <c r="Y1143" s="204"/>
    </row>
    <row r="1144" spans="1:25" ht="21" customHeight="1">
      <c r="A1144" s="12" t="str">
        <f t="shared" si="52"/>
        <v>TAKAMI</v>
      </c>
      <c r="B1144" s="308" t="s">
        <v>1208</v>
      </c>
      <c r="C1144" s="309">
        <v>18766</v>
      </c>
      <c r="D1144" s="310">
        <v>1</v>
      </c>
      <c r="E1144" s="311">
        <v>46011.5309837963</v>
      </c>
      <c r="F1144" s="311">
        <v>46041.530868055554</v>
      </c>
      <c r="G1144" s="312">
        <v>-5</v>
      </c>
      <c r="H1144" s="310">
        <v>143500</v>
      </c>
      <c r="I1144" s="310">
        <v>143500</v>
      </c>
      <c r="J1144" s="312">
        <v>143500</v>
      </c>
      <c r="K1144" s="312">
        <v>0</v>
      </c>
      <c r="L1144" s="310">
        <v>0</v>
      </c>
      <c r="M1144" s="310">
        <v>0</v>
      </c>
      <c r="N1144" s="310">
        <v>0</v>
      </c>
      <c r="O1144" s="310">
        <v>0</v>
      </c>
      <c r="P1144" s="191">
        <f>SUM(Cartera[[#This Row],[1_a_8]:[&gt;30]])</f>
        <v>0</v>
      </c>
      <c r="Q1144" s="191">
        <f>+Cartera[[#This Row],[9_a_15]]+Cartera[[#This Row],[16_a_22]]+Cartera[[#This Row],[23_a_30]]</f>
        <v>0</v>
      </c>
      <c r="R1144" s="191">
        <f>IF(Cartera[[#This Row],[Dias]]&gt;8,Cartera[[#This Row],[Total vencido]],0)</f>
        <v>0</v>
      </c>
      <c r="S1144" s="191">
        <f>IF(Cartera[[#This Row],[Mas de 9]]&gt;0,Cartera[[#This Row],[Dias]],0)</f>
        <v>0</v>
      </c>
      <c r="T1144" s="191">
        <f>IF(Cartera[[#This Row],[Dias]]&gt;99,Cartera[[#This Row],[Total vencido]],0)</f>
        <v>0</v>
      </c>
      <c r="U1144" s="191">
        <f>IF(Cartera[[#This Row],[Mas de 100]]&gt;0,Cartera[[#This Row],[Dias]],0)</f>
        <v>0</v>
      </c>
      <c r="V1144" s="19">
        <f>Cartera[[#This Row],[Vencimiento]]-Cartera[[#This Row],[Emision]]</f>
        <v>29.999884259254031</v>
      </c>
      <c r="W114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4" s="204" t="str">
        <f>_xlfn.XLOOKUP(Cartera[[#This Row],[Nombre tercero]],Vendedor[Nombre],Vendedor[Vendedor],"",0,-1)</f>
        <v>JORGE PARDO</v>
      </c>
      <c r="Y1144" s="204"/>
    </row>
    <row r="1145" spans="1:25" ht="21" customHeight="1">
      <c r="A1145" s="12" t="str">
        <f t="shared" si="52"/>
        <v>TAKAMI</v>
      </c>
      <c r="B1145" s="308" t="s">
        <v>1208</v>
      </c>
      <c r="C1145" s="309">
        <v>18802</v>
      </c>
      <c r="D1145" s="310">
        <v>1</v>
      </c>
      <c r="E1145" s="311">
        <v>46013.544930555552</v>
      </c>
      <c r="F1145" s="311">
        <v>46043.544363425928</v>
      </c>
      <c r="G1145" s="312">
        <v>-7</v>
      </c>
      <c r="H1145" s="310">
        <v>176800</v>
      </c>
      <c r="I1145" s="310">
        <v>176800</v>
      </c>
      <c r="J1145" s="312">
        <v>176800</v>
      </c>
      <c r="K1145" s="312">
        <v>0</v>
      </c>
      <c r="L1145" s="310">
        <v>0</v>
      </c>
      <c r="M1145" s="310">
        <v>0</v>
      </c>
      <c r="N1145" s="310">
        <v>0</v>
      </c>
      <c r="O1145" s="310">
        <v>0</v>
      </c>
      <c r="P1145" s="191">
        <f>SUM(Cartera[[#This Row],[1_a_8]:[&gt;30]])</f>
        <v>0</v>
      </c>
      <c r="Q1145" s="191">
        <f>+Cartera[[#This Row],[9_a_15]]+Cartera[[#This Row],[16_a_22]]+Cartera[[#This Row],[23_a_30]]</f>
        <v>0</v>
      </c>
      <c r="R1145" s="191">
        <f>IF(Cartera[[#This Row],[Dias]]&gt;8,Cartera[[#This Row],[Total vencido]],0)</f>
        <v>0</v>
      </c>
      <c r="S1145" s="191">
        <f>IF(Cartera[[#This Row],[Mas de 9]]&gt;0,Cartera[[#This Row],[Dias]],0)</f>
        <v>0</v>
      </c>
      <c r="T1145" s="191">
        <f>IF(Cartera[[#This Row],[Dias]]&gt;99,Cartera[[#This Row],[Total vencido]],0)</f>
        <v>0</v>
      </c>
      <c r="U1145" s="191">
        <f>IF(Cartera[[#This Row],[Mas de 100]]&gt;0,Cartera[[#This Row],[Dias]],0)</f>
        <v>0</v>
      </c>
      <c r="V1145" s="19">
        <f>Cartera[[#This Row],[Vencimiento]]-Cartera[[#This Row],[Emision]]</f>
        <v>29.99943287037604</v>
      </c>
      <c r="W114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5" s="204" t="str">
        <f>_xlfn.XLOOKUP(Cartera[[#This Row],[Nombre tercero]],Vendedor[Nombre],Vendedor[Vendedor],"",0,-1)</f>
        <v>JORGE PARDO</v>
      </c>
      <c r="Y1145" s="204"/>
    </row>
    <row r="1146" spans="1:25" ht="21" customHeight="1">
      <c r="A1146" s="12" t="str">
        <f t="shared" si="52"/>
        <v>TAKAMI</v>
      </c>
      <c r="B1146" s="308" t="s">
        <v>1208</v>
      </c>
      <c r="C1146" s="309">
        <v>18807</v>
      </c>
      <c r="D1146" s="310">
        <v>1</v>
      </c>
      <c r="E1146" s="311">
        <v>46013.568287037036</v>
      </c>
      <c r="F1146" s="311">
        <v>46043.568182870367</v>
      </c>
      <c r="G1146" s="312">
        <v>-7</v>
      </c>
      <c r="H1146" s="310">
        <v>630600</v>
      </c>
      <c r="I1146" s="310">
        <v>630600</v>
      </c>
      <c r="J1146" s="312">
        <v>630600</v>
      </c>
      <c r="K1146" s="312">
        <v>0</v>
      </c>
      <c r="L1146" s="310">
        <v>0</v>
      </c>
      <c r="M1146" s="310">
        <v>0</v>
      </c>
      <c r="N1146" s="310">
        <v>0</v>
      </c>
      <c r="O1146" s="310">
        <v>0</v>
      </c>
      <c r="P1146" s="191">
        <f>SUM(Cartera[[#This Row],[1_a_8]:[&gt;30]])</f>
        <v>0</v>
      </c>
      <c r="Q1146" s="191">
        <f>+Cartera[[#This Row],[9_a_15]]+Cartera[[#This Row],[16_a_22]]+Cartera[[#This Row],[23_a_30]]</f>
        <v>0</v>
      </c>
      <c r="R1146" s="191">
        <f>IF(Cartera[[#This Row],[Dias]]&gt;8,Cartera[[#This Row],[Total vencido]],0)</f>
        <v>0</v>
      </c>
      <c r="S1146" s="191">
        <f>IF(Cartera[[#This Row],[Mas de 9]]&gt;0,Cartera[[#This Row],[Dias]],0)</f>
        <v>0</v>
      </c>
      <c r="T1146" s="191">
        <f>IF(Cartera[[#This Row],[Dias]]&gt;99,Cartera[[#This Row],[Total vencido]],0)</f>
        <v>0</v>
      </c>
      <c r="U1146" s="191">
        <f>IF(Cartera[[#This Row],[Mas de 100]]&gt;0,Cartera[[#This Row],[Dias]],0)</f>
        <v>0</v>
      </c>
      <c r="V1146" s="19">
        <f>Cartera[[#This Row],[Vencimiento]]-Cartera[[#This Row],[Emision]]</f>
        <v>29.999895833330811</v>
      </c>
      <c r="W114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6" s="204" t="str">
        <f>_xlfn.XLOOKUP(Cartera[[#This Row],[Nombre tercero]],Vendedor[Nombre],Vendedor[Vendedor],"",0,-1)</f>
        <v>JORGE PARDO</v>
      </c>
      <c r="Y1146" s="204"/>
    </row>
    <row r="1147" spans="1:25" ht="21" customHeight="1">
      <c r="A1147" s="12" t="str">
        <f t="shared" si="52"/>
        <v>TAKAMI</v>
      </c>
      <c r="B1147" s="308" t="s">
        <v>1208</v>
      </c>
      <c r="C1147" s="309">
        <v>18811</v>
      </c>
      <c r="D1147" s="310">
        <v>1</v>
      </c>
      <c r="E1147" s="311">
        <v>46013.577303240738</v>
      </c>
      <c r="F1147" s="311">
        <v>46043.577199074076</v>
      </c>
      <c r="G1147" s="312">
        <v>-7</v>
      </c>
      <c r="H1147" s="310">
        <v>54000</v>
      </c>
      <c r="I1147" s="310">
        <v>54000</v>
      </c>
      <c r="J1147" s="312">
        <v>54000</v>
      </c>
      <c r="K1147" s="312">
        <v>0</v>
      </c>
      <c r="L1147" s="310">
        <v>0</v>
      </c>
      <c r="M1147" s="310">
        <v>0</v>
      </c>
      <c r="N1147" s="310">
        <v>0</v>
      </c>
      <c r="O1147" s="310">
        <v>0</v>
      </c>
      <c r="P1147" s="191">
        <f>SUM(Cartera[[#This Row],[1_a_8]:[&gt;30]])</f>
        <v>0</v>
      </c>
      <c r="Q1147" s="191">
        <f>+Cartera[[#This Row],[9_a_15]]+Cartera[[#This Row],[16_a_22]]+Cartera[[#This Row],[23_a_30]]</f>
        <v>0</v>
      </c>
      <c r="R1147" s="191">
        <f>IF(Cartera[[#This Row],[Dias]]&gt;8,Cartera[[#This Row],[Total vencido]],0)</f>
        <v>0</v>
      </c>
      <c r="S1147" s="191">
        <f>IF(Cartera[[#This Row],[Mas de 9]]&gt;0,Cartera[[#This Row],[Dias]],0)</f>
        <v>0</v>
      </c>
      <c r="T1147" s="191">
        <f>IF(Cartera[[#This Row],[Dias]]&gt;99,Cartera[[#This Row],[Total vencido]],0)</f>
        <v>0</v>
      </c>
      <c r="U1147" s="191">
        <f>IF(Cartera[[#This Row],[Mas de 100]]&gt;0,Cartera[[#This Row],[Dias]],0)</f>
        <v>0</v>
      </c>
      <c r="V1147" s="19">
        <f>Cartera[[#This Row],[Vencimiento]]-Cartera[[#This Row],[Emision]]</f>
        <v>29.999895833338087</v>
      </c>
      <c r="W114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7" s="204" t="str">
        <f>_xlfn.XLOOKUP(Cartera[[#This Row],[Nombre tercero]],Vendedor[Nombre],Vendedor[Vendedor],"",0,-1)</f>
        <v>JORGE PARDO</v>
      </c>
      <c r="Y1147" s="204"/>
    </row>
    <row r="1148" spans="1:25" ht="21" customHeight="1">
      <c r="A1148" s="12" t="str">
        <f t="shared" si="52"/>
        <v>TAKAMI</v>
      </c>
      <c r="B1148" s="308" t="s">
        <v>1208</v>
      </c>
      <c r="C1148" s="309">
        <v>18813</v>
      </c>
      <c r="D1148" s="310">
        <v>1</v>
      </c>
      <c r="E1148" s="311">
        <v>46013.579930555556</v>
      </c>
      <c r="F1148" s="311">
        <v>46043.579456018517</v>
      </c>
      <c r="G1148" s="312">
        <v>-7</v>
      </c>
      <c r="H1148" s="310">
        <v>2870400</v>
      </c>
      <c r="I1148" s="310">
        <v>2870400</v>
      </c>
      <c r="J1148" s="312">
        <v>2870400</v>
      </c>
      <c r="K1148" s="312">
        <v>0</v>
      </c>
      <c r="L1148" s="310">
        <v>0</v>
      </c>
      <c r="M1148" s="310">
        <v>0</v>
      </c>
      <c r="N1148" s="310">
        <v>0</v>
      </c>
      <c r="O1148" s="310">
        <v>0</v>
      </c>
      <c r="P1148" s="191">
        <f>SUM(Cartera[[#This Row],[1_a_8]:[&gt;30]])</f>
        <v>0</v>
      </c>
      <c r="Q1148" s="191">
        <f>+Cartera[[#This Row],[9_a_15]]+Cartera[[#This Row],[16_a_22]]+Cartera[[#This Row],[23_a_30]]</f>
        <v>0</v>
      </c>
      <c r="R1148" s="191">
        <f>IF(Cartera[[#This Row],[Dias]]&gt;8,Cartera[[#This Row],[Total vencido]],0)</f>
        <v>0</v>
      </c>
      <c r="S1148" s="191">
        <f>IF(Cartera[[#This Row],[Mas de 9]]&gt;0,Cartera[[#This Row],[Dias]],0)</f>
        <v>0</v>
      </c>
      <c r="T1148" s="191">
        <f>IF(Cartera[[#This Row],[Dias]]&gt;99,Cartera[[#This Row],[Total vencido]],0)</f>
        <v>0</v>
      </c>
      <c r="U1148" s="191">
        <f>IF(Cartera[[#This Row],[Mas de 100]]&gt;0,Cartera[[#This Row],[Dias]],0)</f>
        <v>0</v>
      </c>
      <c r="V1148" s="19">
        <f>Cartera[[#This Row],[Vencimiento]]-Cartera[[#This Row],[Emision]]</f>
        <v>29.999525462961174</v>
      </c>
      <c r="W114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8" s="204" t="str">
        <f>_xlfn.XLOOKUP(Cartera[[#This Row],[Nombre tercero]],Vendedor[Nombre],Vendedor[Vendedor],"",0,-1)</f>
        <v>JORGE PARDO</v>
      </c>
      <c r="Y1148" s="204"/>
    </row>
    <row r="1149" spans="1:25" ht="21" customHeight="1">
      <c r="A1149" s="12" t="str">
        <f t="shared" si="52"/>
        <v>TAKAMI</v>
      </c>
      <c r="B1149" s="308" t="s">
        <v>1208</v>
      </c>
      <c r="C1149" s="309">
        <v>18814</v>
      </c>
      <c r="D1149" s="310">
        <v>1</v>
      </c>
      <c r="E1149" s="311">
        <v>46013.582905092589</v>
      </c>
      <c r="F1149" s="311">
        <v>46043.582789351851</v>
      </c>
      <c r="G1149" s="312">
        <v>-7</v>
      </c>
      <c r="H1149" s="310">
        <v>58500</v>
      </c>
      <c r="I1149" s="310">
        <v>58500</v>
      </c>
      <c r="J1149" s="312">
        <v>58500</v>
      </c>
      <c r="K1149" s="312">
        <v>0</v>
      </c>
      <c r="L1149" s="310">
        <v>0</v>
      </c>
      <c r="M1149" s="310">
        <v>0</v>
      </c>
      <c r="N1149" s="310">
        <v>0</v>
      </c>
      <c r="O1149" s="310">
        <v>0</v>
      </c>
      <c r="P1149" s="191">
        <f>SUM(Cartera[[#This Row],[1_a_8]:[&gt;30]])</f>
        <v>0</v>
      </c>
      <c r="Q1149" s="191">
        <f>+Cartera[[#This Row],[9_a_15]]+Cartera[[#This Row],[16_a_22]]+Cartera[[#This Row],[23_a_30]]</f>
        <v>0</v>
      </c>
      <c r="R1149" s="191">
        <f>IF(Cartera[[#This Row],[Dias]]&gt;8,Cartera[[#This Row],[Total vencido]],0)</f>
        <v>0</v>
      </c>
      <c r="S1149" s="191">
        <f>IF(Cartera[[#This Row],[Mas de 9]]&gt;0,Cartera[[#This Row],[Dias]],0)</f>
        <v>0</v>
      </c>
      <c r="T1149" s="191">
        <f>IF(Cartera[[#This Row],[Dias]]&gt;99,Cartera[[#This Row],[Total vencido]],0)</f>
        <v>0</v>
      </c>
      <c r="U1149" s="191">
        <f>IF(Cartera[[#This Row],[Mas de 100]]&gt;0,Cartera[[#This Row],[Dias]],0)</f>
        <v>0</v>
      </c>
      <c r="V1149" s="19">
        <f>Cartera[[#This Row],[Vencimiento]]-Cartera[[#This Row],[Emision]]</f>
        <v>29.999884259261307</v>
      </c>
      <c r="W114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9" s="204" t="str">
        <f>_xlfn.XLOOKUP(Cartera[[#This Row],[Nombre tercero]],Vendedor[Nombre],Vendedor[Vendedor],"",0,-1)</f>
        <v>JORGE PARDO</v>
      </c>
      <c r="Y1149" s="204"/>
    </row>
    <row r="1150" spans="1:25" ht="21" customHeight="1">
      <c r="A1150" s="12" t="str">
        <f t="shared" si="52"/>
        <v>TAKAMI</v>
      </c>
      <c r="B1150" s="308" t="s">
        <v>1208</v>
      </c>
      <c r="C1150" s="309">
        <v>18818</v>
      </c>
      <c r="D1150" s="310">
        <v>1</v>
      </c>
      <c r="E1150" s="311">
        <v>46013.596747685187</v>
      </c>
      <c r="F1150" s="311">
        <v>46043.596666666665</v>
      </c>
      <c r="G1150" s="312">
        <v>-7</v>
      </c>
      <c r="H1150" s="310">
        <v>116000</v>
      </c>
      <c r="I1150" s="310">
        <v>94500</v>
      </c>
      <c r="J1150" s="312">
        <v>94500</v>
      </c>
      <c r="K1150" s="312">
        <v>0</v>
      </c>
      <c r="L1150" s="310">
        <v>0</v>
      </c>
      <c r="M1150" s="310">
        <v>0</v>
      </c>
      <c r="N1150" s="310">
        <v>0</v>
      </c>
      <c r="O1150" s="310">
        <v>0</v>
      </c>
      <c r="P1150" s="191">
        <f>SUM(Cartera[[#This Row],[1_a_8]:[&gt;30]])</f>
        <v>0</v>
      </c>
      <c r="Q1150" s="191">
        <f>+Cartera[[#This Row],[9_a_15]]+Cartera[[#This Row],[16_a_22]]+Cartera[[#This Row],[23_a_30]]</f>
        <v>0</v>
      </c>
      <c r="R1150" s="191">
        <f>IF(Cartera[[#This Row],[Dias]]&gt;8,Cartera[[#This Row],[Total vencido]],0)</f>
        <v>0</v>
      </c>
      <c r="S1150" s="191">
        <f>IF(Cartera[[#This Row],[Mas de 9]]&gt;0,Cartera[[#This Row],[Dias]],0)</f>
        <v>0</v>
      </c>
      <c r="T1150" s="191">
        <f>IF(Cartera[[#This Row],[Dias]]&gt;99,Cartera[[#This Row],[Total vencido]],0)</f>
        <v>0</v>
      </c>
      <c r="U1150" s="191">
        <f>IF(Cartera[[#This Row],[Mas de 100]]&gt;0,Cartera[[#This Row],[Dias]],0)</f>
        <v>0</v>
      </c>
      <c r="V1150" s="19">
        <f>Cartera[[#This Row],[Vencimiento]]-Cartera[[#This Row],[Emision]]</f>
        <v>29.999918981477094</v>
      </c>
      <c r="W115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0" s="204" t="str">
        <f>_xlfn.XLOOKUP(Cartera[[#This Row],[Nombre tercero]],Vendedor[Nombre],Vendedor[Vendedor],"",0,-1)</f>
        <v>JORGE PARDO</v>
      </c>
      <c r="Y1150" s="204"/>
    </row>
    <row r="1151" spans="1:25" ht="21" customHeight="1">
      <c r="A1151" s="12" t="str">
        <f t="shared" si="52"/>
        <v>TAKAMI</v>
      </c>
      <c r="B1151" s="308" t="s">
        <v>1208</v>
      </c>
      <c r="C1151" s="309">
        <v>18823</v>
      </c>
      <c r="D1151" s="310">
        <v>1</v>
      </c>
      <c r="E1151" s="311">
        <v>46013.62667824074</v>
      </c>
      <c r="F1151" s="311">
        <v>46043.62641203704</v>
      </c>
      <c r="G1151" s="312">
        <v>-7</v>
      </c>
      <c r="H1151" s="310">
        <v>252000</v>
      </c>
      <c r="I1151" s="310">
        <v>252000</v>
      </c>
      <c r="J1151" s="312">
        <v>252000</v>
      </c>
      <c r="K1151" s="312">
        <v>0</v>
      </c>
      <c r="L1151" s="310">
        <v>0</v>
      </c>
      <c r="M1151" s="310">
        <v>0</v>
      </c>
      <c r="N1151" s="310">
        <v>0</v>
      </c>
      <c r="O1151" s="310">
        <v>0</v>
      </c>
      <c r="P1151" s="191">
        <f>SUM(Cartera[[#This Row],[1_a_8]:[&gt;30]])</f>
        <v>0</v>
      </c>
      <c r="Q1151" s="191">
        <f>+Cartera[[#This Row],[9_a_15]]+Cartera[[#This Row],[16_a_22]]+Cartera[[#This Row],[23_a_30]]</f>
        <v>0</v>
      </c>
      <c r="R1151" s="191">
        <f>IF(Cartera[[#This Row],[Dias]]&gt;8,Cartera[[#This Row],[Total vencido]],0)</f>
        <v>0</v>
      </c>
      <c r="S1151" s="191">
        <f>IF(Cartera[[#This Row],[Mas de 9]]&gt;0,Cartera[[#This Row],[Dias]],0)</f>
        <v>0</v>
      </c>
      <c r="T1151" s="191">
        <f>IF(Cartera[[#This Row],[Dias]]&gt;99,Cartera[[#This Row],[Total vencido]],0)</f>
        <v>0</v>
      </c>
      <c r="U1151" s="191">
        <f>IF(Cartera[[#This Row],[Mas de 100]]&gt;0,Cartera[[#This Row],[Dias]],0)</f>
        <v>0</v>
      </c>
      <c r="V1151" s="19">
        <f>Cartera[[#This Row],[Vencimiento]]-Cartera[[#This Row],[Emision]]</f>
        <v>29.999733796299552</v>
      </c>
      <c r="W115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1" s="204" t="str">
        <f>_xlfn.XLOOKUP(Cartera[[#This Row],[Nombre tercero]],Vendedor[Nombre],Vendedor[Vendedor],"",0,-1)</f>
        <v>JORGE PARDO</v>
      </c>
      <c r="Y1151" s="204"/>
    </row>
    <row r="1152" spans="1:25" ht="21" customHeight="1">
      <c r="A1152" s="12" t="str">
        <f t="shared" ref="A1152:A1187" si="53">+A1151</f>
        <v>TAKAMI</v>
      </c>
      <c r="B1152" s="308" t="s">
        <v>1208</v>
      </c>
      <c r="C1152" s="309">
        <v>18824</v>
      </c>
      <c r="D1152" s="310">
        <v>0</v>
      </c>
      <c r="E1152" s="311">
        <v>46013.633923611109</v>
      </c>
      <c r="F1152" s="311">
        <v>46043.63386574074</v>
      </c>
      <c r="G1152" s="312">
        <v>-7</v>
      </c>
      <c r="H1152" s="310">
        <v>2535500</v>
      </c>
      <c r="I1152" s="310">
        <v>2535500</v>
      </c>
      <c r="J1152" s="312">
        <v>2535500</v>
      </c>
      <c r="K1152" s="312">
        <v>0</v>
      </c>
      <c r="L1152" s="310">
        <v>0</v>
      </c>
      <c r="M1152" s="310">
        <v>0</v>
      </c>
      <c r="N1152" s="310">
        <v>0</v>
      </c>
      <c r="O1152" s="310">
        <v>0</v>
      </c>
      <c r="P1152" s="191">
        <f>SUM(Cartera[[#This Row],[1_a_8]:[&gt;30]])</f>
        <v>0</v>
      </c>
      <c r="Q1152" s="191">
        <f>+Cartera[[#This Row],[9_a_15]]+Cartera[[#This Row],[16_a_22]]+Cartera[[#This Row],[23_a_30]]</f>
        <v>0</v>
      </c>
      <c r="R1152" s="191">
        <f>IF(Cartera[[#This Row],[Dias]]&gt;8,Cartera[[#This Row],[Total vencido]],0)</f>
        <v>0</v>
      </c>
      <c r="S1152" s="191">
        <f>IF(Cartera[[#This Row],[Mas de 9]]&gt;0,Cartera[[#This Row],[Dias]],0)</f>
        <v>0</v>
      </c>
      <c r="T1152" s="191">
        <f>IF(Cartera[[#This Row],[Dias]]&gt;99,Cartera[[#This Row],[Total vencido]],0)</f>
        <v>0</v>
      </c>
      <c r="U1152" s="191">
        <f>IF(Cartera[[#This Row],[Mas de 100]]&gt;0,Cartera[[#This Row],[Dias]],0)</f>
        <v>0</v>
      </c>
      <c r="V1152" s="19">
        <f>Cartera[[#This Row],[Vencimiento]]-Cartera[[#This Row],[Emision]]</f>
        <v>29.999942129630654</v>
      </c>
      <c r="W115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2" s="204" t="str">
        <f>_xlfn.XLOOKUP(Cartera[[#This Row],[Nombre tercero]],Vendedor[Nombre],Vendedor[Vendedor],"",0,-1)</f>
        <v>JORGE PARDO</v>
      </c>
      <c r="Y1152" s="204"/>
    </row>
    <row r="1153" spans="1:25" ht="21" customHeight="1">
      <c r="A1153" s="12" t="str">
        <f t="shared" si="53"/>
        <v>TAKAMI</v>
      </c>
      <c r="B1153" s="308" t="s">
        <v>1208</v>
      </c>
      <c r="C1153" s="309">
        <v>18830</v>
      </c>
      <c r="D1153" s="310">
        <v>1</v>
      </c>
      <c r="E1153" s="311">
        <v>46014.288483796299</v>
      </c>
      <c r="F1153" s="311">
        <v>46044.281481481485</v>
      </c>
      <c r="G1153" s="312">
        <v>-8</v>
      </c>
      <c r="H1153" s="310">
        <v>251850</v>
      </c>
      <c r="I1153" s="310">
        <v>251850</v>
      </c>
      <c r="J1153" s="312">
        <v>251850</v>
      </c>
      <c r="K1153" s="312">
        <v>0</v>
      </c>
      <c r="L1153" s="310">
        <v>0</v>
      </c>
      <c r="M1153" s="310">
        <v>0</v>
      </c>
      <c r="N1153" s="310">
        <v>0</v>
      </c>
      <c r="O1153" s="310">
        <v>0</v>
      </c>
      <c r="P1153" s="191">
        <f>SUM(Cartera[[#This Row],[1_a_8]:[&gt;30]])</f>
        <v>0</v>
      </c>
      <c r="Q1153" s="191">
        <f>+Cartera[[#This Row],[9_a_15]]+Cartera[[#This Row],[16_a_22]]+Cartera[[#This Row],[23_a_30]]</f>
        <v>0</v>
      </c>
      <c r="R1153" s="191">
        <f>IF(Cartera[[#This Row],[Dias]]&gt;8,Cartera[[#This Row],[Total vencido]],0)</f>
        <v>0</v>
      </c>
      <c r="S1153" s="191">
        <f>IF(Cartera[[#This Row],[Mas de 9]]&gt;0,Cartera[[#This Row],[Dias]],0)</f>
        <v>0</v>
      </c>
      <c r="T1153" s="191">
        <f>IF(Cartera[[#This Row],[Dias]]&gt;99,Cartera[[#This Row],[Total vencido]],0)</f>
        <v>0</v>
      </c>
      <c r="U1153" s="191">
        <f>IF(Cartera[[#This Row],[Mas de 100]]&gt;0,Cartera[[#This Row],[Dias]],0)</f>
        <v>0</v>
      </c>
      <c r="V1153" s="19">
        <f>Cartera[[#This Row],[Vencimiento]]-Cartera[[#This Row],[Emision]]</f>
        <v>29.992997685185401</v>
      </c>
      <c r="W115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3" s="204" t="str">
        <f>_xlfn.XLOOKUP(Cartera[[#This Row],[Nombre tercero]],Vendedor[Nombre],Vendedor[Vendedor],"",0,-1)</f>
        <v>JORGE PARDO</v>
      </c>
      <c r="Y1153" s="204"/>
    </row>
    <row r="1154" spans="1:25" ht="21" customHeight="1">
      <c r="A1154" s="12" t="str">
        <f t="shared" si="53"/>
        <v>TAKAMI</v>
      </c>
      <c r="B1154" s="308" t="s">
        <v>1208</v>
      </c>
      <c r="C1154" s="309">
        <v>18833</v>
      </c>
      <c r="D1154" s="310">
        <v>1</v>
      </c>
      <c r="E1154" s="311">
        <v>46014.321273148147</v>
      </c>
      <c r="F1154" s="311">
        <v>46044.321122685185</v>
      </c>
      <c r="G1154" s="312">
        <v>-8</v>
      </c>
      <c r="H1154" s="310">
        <v>5210800</v>
      </c>
      <c r="I1154" s="310">
        <v>4991000</v>
      </c>
      <c r="J1154" s="312">
        <v>4991000</v>
      </c>
      <c r="K1154" s="312">
        <v>0</v>
      </c>
      <c r="L1154" s="310">
        <v>0</v>
      </c>
      <c r="M1154" s="310">
        <v>0</v>
      </c>
      <c r="N1154" s="310">
        <v>0</v>
      </c>
      <c r="O1154" s="310">
        <v>0</v>
      </c>
      <c r="P1154" s="191">
        <f>SUM(Cartera[[#This Row],[1_a_8]:[&gt;30]])</f>
        <v>0</v>
      </c>
      <c r="Q1154" s="191">
        <f>+Cartera[[#This Row],[9_a_15]]+Cartera[[#This Row],[16_a_22]]+Cartera[[#This Row],[23_a_30]]</f>
        <v>0</v>
      </c>
      <c r="R1154" s="191">
        <f>IF(Cartera[[#This Row],[Dias]]&gt;8,Cartera[[#This Row],[Total vencido]],0)</f>
        <v>0</v>
      </c>
      <c r="S1154" s="191">
        <f>IF(Cartera[[#This Row],[Mas de 9]]&gt;0,Cartera[[#This Row],[Dias]],0)</f>
        <v>0</v>
      </c>
      <c r="T1154" s="191">
        <f>IF(Cartera[[#This Row],[Dias]]&gt;99,Cartera[[#This Row],[Total vencido]],0)</f>
        <v>0</v>
      </c>
      <c r="U1154" s="191">
        <f>IF(Cartera[[#This Row],[Mas de 100]]&gt;0,Cartera[[#This Row],[Dias]],0)</f>
        <v>0</v>
      </c>
      <c r="V1154" s="19">
        <f>Cartera[[#This Row],[Vencimiento]]-Cartera[[#This Row],[Emision]]</f>
        <v>29.999849537038244</v>
      </c>
      <c r="W115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4" s="204" t="str">
        <f>_xlfn.XLOOKUP(Cartera[[#This Row],[Nombre tercero]],Vendedor[Nombre],Vendedor[Vendedor],"",0,-1)</f>
        <v>JORGE PARDO</v>
      </c>
      <c r="Y1154" s="204"/>
    </row>
    <row r="1155" spans="1:25" ht="21" customHeight="1">
      <c r="A1155" s="12" t="str">
        <f t="shared" si="53"/>
        <v>TAKAMI</v>
      </c>
      <c r="B1155" s="308" t="s">
        <v>1208</v>
      </c>
      <c r="C1155" s="309">
        <v>18846</v>
      </c>
      <c r="D1155" s="310">
        <v>1</v>
      </c>
      <c r="E1155" s="311">
        <v>46014.502905092595</v>
      </c>
      <c r="F1155" s="311">
        <v>46044.50277777778</v>
      </c>
      <c r="G1155" s="312">
        <v>-8</v>
      </c>
      <c r="H1155" s="310">
        <v>168780</v>
      </c>
      <c r="I1155" s="310">
        <v>168780</v>
      </c>
      <c r="J1155" s="312">
        <v>168780</v>
      </c>
      <c r="K1155" s="312">
        <v>0</v>
      </c>
      <c r="L1155" s="310">
        <v>0</v>
      </c>
      <c r="M1155" s="310">
        <v>0</v>
      </c>
      <c r="N1155" s="310">
        <v>0</v>
      </c>
      <c r="O1155" s="310">
        <v>0</v>
      </c>
      <c r="P1155" s="191">
        <f>SUM(Cartera[[#This Row],[1_a_8]:[&gt;30]])</f>
        <v>0</v>
      </c>
      <c r="Q1155" s="191">
        <f>+Cartera[[#This Row],[9_a_15]]+Cartera[[#This Row],[16_a_22]]+Cartera[[#This Row],[23_a_30]]</f>
        <v>0</v>
      </c>
      <c r="R1155" s="191">
        <f>IF(Cartera[[#This Row],[Dias]]&gt;8,Cartera[[#This Row],[Total vencido]],0)</f>
        <v>0</v>
      </c>
      <c r="S1155" s="191">
        <f>IF(Cartera[[#This Row],[Mas de 9]]&gt;0,Cartera[[#This Row],[Dias]],0)</f>
        <v>0</v>
      </c>
      <c r="T1155" s="191">
        <f>IF(Cartera[[#This Row],[Dias]]&gt;99,Cartera[[#This Row],[Total vencido]],0)</f>
        <v>0</v>
      </c>
      <c r="U1155" s="191">
        <f>IF(Cartera[[#This Row],[Mas de 100]]&gt;0,Cartera[[#This Row],[Dias]],0)</f>
        <v>0</v>
      </c>
      <c r="V1155" s="19">
        <f>Cartera[[#This Row],[Vencimiento]]-Cartera[[#This Row],[Emision]]</f>
        <v>29.999872685184528</v>
      </c>
      <c r="W115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5" s="204" t="str">
        <f>_xlfn.XLOOKUP(Cartera[[#This Row],[Nombre tercero]],Vendedor[Nombre],Vendedor[Vendedor],"",0,-1)</f>
        <v>JORGE PARDO</v>
      </c>
      <c r="Y1155" s="204"/>
    </row>
    <row r="1156" spans="1:25" ht="21" customHeight="1">
      <c r="A1156" s="12" t="str">
        <f t="shared" si="53"/>
        <v>TAKAMI</v>
      </c>
      <c r="B1156" s="308" t="s">
        <v>1208</v>
      </c>
      <c r="C1156" s="309">
        <v>18847</v>
      </c>
      <c r="D1156" s="310">
        <v>4</v>
      </c>
      <c r="E1156" s="311">
        <v>46014.503576388888</v>
      </c>
      <c r="F1156" s="311">
        <v>46044.50341435185</v>
      </c>
      <c r="G1156" s="312">
        <v>-8</v>
      </c>
      <c r="H1156" s="310">
        <v>95060</v>
      </c>
      <c r="I1156" s="310">
        <v>95060</v>
      </c>
      <c r="J1156" s="312">
        <v>95060</v>
      </c>
      <c r="K1156" s="312">
        <v>0</v>
      </c>
      <c r="L1156" s="310">
        <v>0</v>
      </c>
      <c r="M1156" s="310">
        <v>0</v>
      </c>
      <c r="N1156" s="310">
        <v>0</v>
      </c>
      <c r="O1156" s="310">
        <v>0</v>
      </c>
      <c r="P1156" s="191">
        <f>SUM(Cartera[[#This Row],[1_a_8]:[&gt;30]])</f>
        <v>0</v>
      </c>
      <c r="Q1156" s="191">
        <f>+Cartera[[#This Row],[9_a_15]]+Cartera[[#This Row],[16_a_22]]+Cartera[[#This Row],[23_a_30]]</f>
        <v>0</v>
      </c>
      <c r="R1156" s="191">
        <f>IF(Cartera[[#This Row],[Dias]]&gt;8,Cartera[[#This Row],[Total vencido]],0)</f>
        <v>0</v>
      </c>
      <c r="S1156" s="191">
        <f>IF(Cartera[[#This Row],[Mas de 9]]&gt;0,Cartera[[#This Row],[Dias]],0)</f>
        <v>0</v>
      </c>
      <c r="T1156" s="191">
        <f>IF(Cartera[[#This Row],[Dias]]&gt;99,Cartera[[#This Row],[Total vencido]],0)</f>
        <v>0</v>
      </c>
      <c r="U1156" s="191">
        <f>IF(Cartera[[#This Row],[Mas de 100]]&gt;0,Cartera[[#This Row],[Dias]],0)</f>
        <v>0</v>
      </c>
      <c r="V1156" s="19">
        <f>Cartera[[#This Row],[Vencimiento]]-Cartera[[#This Row],[Emision]]</f>
        <v>29.999837962961465</v>
      </c>
      <c r="W115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6" s="204" t="str">
        <f>_xlfn.XLOOKUP(Cartera[[#This Row],[Nombre tercero]],Vendedor[Nombre],Vendedor[Vendedor],"",0,-1)</f>
        <v>JORGE PARDO</v>
      </c>
      <c r="Y1156" s="204"/>
    </row>
    <row r="1157" spans="1:25" ht="21" customHeight="1">
      <c r="A1157" s="12" t="str">
        <f t="shared" si="53"/>
        <v>TAKAMI</v>
      </c>
      <c r="B1157" s="308" t="s">
        <v>1208</v>
      </c>
      <c r="C1157" s="309">
        <v>18849</v>
      </c>
      <c r="D1157" s="310">
        <v>1</v>
      </c>
      <c r="E1157" s="311">
        <v>46014.51152777778</v>
      </c>
      <c r="F1157" s="311">
        <v>46044.508923611109</v>
      </c>
      <c r="G1157" s="312">
        <v>-8</v>
      </c>
      <c r="H1157" s="310">
        <v>132480</v>
      </c>
      <c r="I1157" s="310">
        <v>132480</v>
      </c>
      <c r="J1157" s="312">
        <v>132480</v>
      </c>
      <c r="K1157" s="312">
        <v>0</v>
      </c>
      <c r="L1157" s="310">
        <v>0</v>
      </c>
      <c r="M1157" s="310">
        <v>0</v>
      </c>
      <c r="N1157" s="310">
        <v>0</v>
      </c>
      <c r="O1157" s="310">
        <v>0</v>
      </c>
      <c r="P1157" s="191">
        <f>SUM(Cartera[[#This Row],[1_a_8]:[&gt;30]])</f>
        <v>0</v>
      </c>
      <c r="Q1157" s="191">
        <f>+Cartera[[#This Row],[9_a_15]]+Cartera[[#This Row],[16_a_22]]+Cartera[[#This Row],[23_a_30]]</f>
        <v>0</v>
      </c>
      <c r="R1157" s="191">
        <f>IF(Cartera[[#This Row],[Dias]]&gt;8,Cartera[[#This Row],[Total vencido]],0)</f>
        <v>0</v>
      </c>
      <c r="S1157" s="191">
        <f>IF(Cartera[[#This Row],[Mas de 9]]&gt;0,Cartera[[#This Row],[Dias]],0)</f>
        <v>0</v>
      </c>
      <c r="T1157" s="191">
        <f>IF(Cartera[[#This Row],[Dias]]&gt;99,Cartera[[#This Row],[Total vencido]],0)</f>
        <v>0</v>
      </c>
      <c r="U1157" s="191">
        <f>IF(Cartera[[#This Row],[Mas de 100]]&gt;0,Cartera[[#This Row],[Dias]],0)</f>
        <v>0</v>
      </c>
      <c r="V1157" s="19">
        <f>Cartera[[#This Row],[Vencimiento]]-Cartera[[#This Row],[Emision]]</f>
        <v>29.997395833328483</v>
      </c>
      <c r="W115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7" s="204" t="str">
        <f>_xlfn.XLOOKUP(Cartera[[#This Row],[Nombre tercero]],Vendedor[Nombre],Vendedor[Vendedor],"",0,-1)</f>
        <v>JORGE PARDO</v>
      </c>
      <c r="Y1157" s="204"/>
    </row>
    <row r="1158" spans="1:25" ht="21" customHeight="1">
      <c r="A1158" s="12" t="str">
        <f t="shared" si="53"/>
        <v>TAKAMI</v>
      </c>
      <c r="B1158" s="308" t="s">
        <v>1208</v>
      </c>
      <c r="C1158" s="309">
        <v>18855</v>
      </c>
      <c r="D1158" s="310">
        <v>1</v>
      </c>
      <c r="E1158" s="311">
        <v>46014.542210648149</v>
      </c>
      <c r="F1158" s="311">
        <v>46044.541585648149</v>
      </c>
      <c r="G1158" s="312">
        <v>-8</v>
      </c>
      <c r="H1158" s="310">
        <v>168000</v>
      </c>
      <c r="I1158" s="310">
        <v>168000</v>
      </c>
      <c r="J1158" s="312">
        <v>168000</v>
      </c>
      <c r="K1158" s="312">
        <v>0</v>
      </c>
      <c r="L1158" s="310">
        <v>0</v>
      </c>
      <c r="M1158" s="310">
        <v>0</v>
      </c>
      <c r="N1158" s="310">
        <v>0</v>
      </c>
      <c r="O1158" s="310">
        <v>0</v>
      </c>
      <c r="P1158" s="191">
        <f>SUM(Cartera[[#This Row],[1_a_8]:[&gt;30]])</f>
        <v>0</v>
      </c>
      <c r="Q1158" s="191">
        <f>+Cartera[[#This Row],[9_a_15]]+Cartera[[#This Row],[16_a_22]]+Cartera[[#This Row],[23_a_30]]</f>
        <v>0</v>
      </c>
      <c r="R1158" s="191">
        <f>IF(Cartera[[#This Row],[Dias]]&gt;8,Cartera[[#This Row],[Total vencido]],0)</f>
        <v>0</v>
      </c>
      <c r="S1158" s="191">
        <f>IF(Cartera[[#This Row],[Mas de 9]]&gt;0,Cartera[[#This Row],[Dias]],0)</f>
        <v>0</v>
      </c>
      <c r="T1158" s="191">
        <f>IF(Cartera[[#This Row],[Dias]]&gt;99,Cartera[[#This Row],[Total vencido]],0)</f>
        <v>0</v>
      </c>
      <c r="U1158" s="191">
        <f>IF(Cartera[[#This Row],[Mas de 100]]&gt;0,Cartera[[#This Row],[Dias]],0)</f>
        <v>0</v>
      </c>
      <c r="V1158" s="19">
        <f>Cartera[[#This Row],[Vencimiento]]-Cartera[[#This Row],[Emision]]</f>
        <v>29.999374999999418</v>
      </c>
      <c r="W115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8" s="204" t="str">
        <f>_xlfn.XLOOKUP(Cartera[[#This Row],[Nombre tercero]],Vendedor[Nombre],Vendedor[Vendedor],"",0,-1)</f>
        <v>JORGE PARDO</v>
      </c>
      <c r="Y1158" s="204"/>
    </row>
    <row r="1159" spans="1:25" ht="21" customHeight="1">
      <c r="A1159" s="12" t="str">
        <f t="shared" si="53"/>
        <v>TAKAMI</v>
      </c>
      <c r="B1159" s="308" t="s">
        <v>1208</v>
      </c>
      <c r="C1159" s="309">
        <v>18856</v>
      </c>
      <c r="D1159" s="310">
        <v>1</v>
      </c>
      <c r="E1159" s="311">
        <v>46014.543217592596</v>
      </c>
      <c r="F1159" s="311">
        <v>46044.542673611111</v>
      </c>
      <c r="G1159" s="312">
        <v>-8</v>
      </c>
      <c r="H1159" s="310">
        <v>95680</v>
      </c>
      <c r="I1159" s="310">
        <v>95680</v>
      </c>
      <c r="J1159" s="312">
        <v>95680</v>
      </c>
      <c r="K1159" s="312">
        <v>0</v>
      </c>
      <c r="L1159" s="310">
        <v>0</v>
      </c>
      <c r="M1159" s="310">
        <v>0</v>
      </c>
      <c r="N1159" s="310">
        <v>0</v>
      </c>
      <c r="O1159" s="310">
        <v>0</v>
      </c>
      <c r="P1159" s="191">
        <f>SUM(Cartera[[#This Row],[1_a_8]:[&gt;30]])</f>
        <v>0</v>
      </c>
      <c r="Q1159" s="191">
        <f>+Cartera[[#This Row],[9_a_15]]+Cartera[[#This Row],[16_a_22]]+Cartera[[#This Row],[23_a_30]]</f>
        <v>0</v>
      </c>
      <c r="R1159" s="191">
        <f>IF(Cartera[[#This Row],[Dias]]&gt;8,Cartera[[#This Row],[Total vencido]],0)</f>
        <v>0</v>
      </c>
      <c r="S1159" s="191">
        <f>IF(Cartera[[#This Row],[Mas de 9]]&gt;0,Cartera[[#This Row],[Dias]],0)</f>
        <v>0</v>
      </c>
      <c r="T1159" s="191">
        <f>IF(Cartera[[#This Row],[Dias]]&gt;99,Cartera[[#This Row],[Total vencido]],0)</f>
        <v>0</v>
      </c>
      <c r="U1159" s="191">
        <f>IF(Cartera[[#This Row],[Mas de 100]]&gt;0,Cartera[[#This Row],[Dias]],0)</f>
        <v>0</v>
      </c>
      <c r="V1159" s="19">
        <f>Cartera[[#This Row],[Vencimiento]]-Cartera[[#This Row],[Emision]]</f>
        <v>29.999456018515048</v>
      </c>
      <c r="W115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9" s="204" t="str">
        <f>_xlfn.XLOOKUP(Cartera[[#This Row],[Nombre tercero]],Vendedor[Nombre],Vendedor[Vendedor],"",0,-1)</f>
        <v>JORGE PARDO</v>
      </c>
      <c r="Y1159" s="204"/>
    </row>
    <row r="1160" spans="1:25" ht="21" customHeight="1">
      <c r="A1160" s="12" t="str">
        <f t="shared" si="53"/>
        <v>TAKAMI</v>
      </c>
      <c r="B1160" s="308" t="s">
        <v>1208</v>
      </c>
      <c r="C1160" s="309">
        <v>18857</v>
      </c>
      <c r="D1160" s="310">
        <v>1</v>
      </c>
      <c r="E1160" s="311">
        <v>46014.544189814813</v>
      </c>
      <c r="F1160" s="311">
        <v>46044.543865740743</v>
      </c>
      <c r="G1160" s="312">
        <v>-8</v>
      </c>
      <c r="H1160" s="310">
        <v>73600</v>
      </c>
      <c r="I1160" s="310">
        <v>73600</v>
      </c>
      <c r="J1160" s="312">
        <v>73600</v>
      </c>
      <c r="K1160" s="312">
        <v>0</v>
      </c>
      <c r="L1160" s="310">
        <v>0</v>
      </c>
      <c r="M1160" s="310">
        <v>0</v>
      </c>
      <c r="N1160" s="310">
        <v>0</v>
      </c>
      <c r="O1160" s="310">
        <v>0</v>
      </c>
      <c r="P1160" s="191">
        <f>SUM(Cartera[[#This Row],[1_a_8]:[&gt;30]])</f>
        <v>0</v>
      </c>
      <c r="Q1160" s="191">
        <f>+Cartera[[#This Row],[9_a_15]]+Cartera[[#This Row],[16_a_22]]+Cartera[[#This Row],[23_a_30]]</f>
        <v>0</v>
      </c>
      <c r="R1160" s="191">
        <f>IF(Cartera[[#This Row],[Dias]]&gt;8,Cartera[[#This Row],[Total vencido]],0)</f>
        <v>0</v>
      </c>
      <c r="S1160" s="191">
        <f>IF(Cartera[[#This Row],[Mas de 9]]&gt;0,Cartera[[#This Row],[Dias]],0)</f>
        <v>0</v>
      </c>
      <c r="T1160" s="191">
        <f>IF(Cartera[[#This Row],[Dias]]&gt;99,Cartera[[#This Row],[Total vencido]],0)</f>
        <v>0</v>
      </c>
      <c r="U1160" s="191">
        <f>IF(Cartera[[#This Row],[Mas de 100]]&gt;0,Cartera[[#This Row],[Dias]],0)</f>
        <v>0</v>
      </c>
      <c r="V1160" s="19">
        <f>Cartera[[#This Row],[Vencimiento]]-Cartera[[#This Row],[Emision]]</f>
        <v>29.999675925930205</v>
      </c>
      <c r="W116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0" s="204" t="str">
        <f>_xlfn.XLOOKUP(Cartera[[#This Row],[Nombre tercero]],Vendedor[Nombre],Vendedor[Vendedor],"",0,-1)</f>
        <v>JORGE PARDO</v>
      </c>
      <c r="Y1160" s="204"/>
    </row>
    <row r="1161" spans="1:25" ht="21" customHeight="1">
      <c r="A1161" s="12" t="str">
        <f t="shared" si="53"/>
        <v>TAKAMI</v>
      </c>
      <c r="B1161" s="308" t="s">
        <v>1208</v>
      </c>
      <c r="C1161" s="309">
        <v>18858</v>
      </c>
      <c r="D1161" s="310">
        <v>4</v>
      </c>
      <c r="E1161" s="311">
        <v>46014.544675925928</v>
      </c>
      <c r="F1161" s="311">
        <v>46044.544548611113</v>
      </c>
      <c r="G1161" s="312">
        <v>-8</v>
      </c>
      <c r="H1161" s="310">
        <v>20000</v>
      </c>
      <c r="I1161" s="310">
        <v>20000</v>
      </c>
      <c r="J1161" s="312">
        <v>20000</v>
      </c>
      <c r="K1161" s="312">
        <v>0</v>
      </c>
      <c r="L1161" s="310">
        <v>0</v>
      </c>
      <c r="M1161" s="310">
        <v>0</v>
      </c>
      <c r="N1161" s="310">
        <v>0</v>
      </c>
      <c r="O1161" s="310">
        <v>0</v>
      </c>
      <c r="P1161" s="191">
        <f>SUM(Cartera[[#This Row],[1_a_8]:[&gt;30]])</f>
        <v>0</v>
      </c>
      <c r="Q1161" s="191">
        <f>+Cartera[[#This Row],[9_a_15]]+Cartera[[#This Row],[16_a_22]]+Cartera[[#This Row],[23_a_30]]</f>
        <v>0</v>
      </c>
      <c r="R1161" s="191">
        <f>IF(Cartera[[#This Row],[Dias]]&gt;8,Cartera[[#This Row],[Total vencido]],0)</f>
        <v>0</v>
      </c>
      <c r="S1161" s="191">
        <f>IF(Cartera[[#This Row],[Mas de 9]]&gt;0,Cartera[[#This Row],[Dias]],0)</f>
        <v>0</v>
      </c>
      <c r="T1161" s="191">
        <f>IF(Cartera[[#This Row],[Dias]]&gt;99,Cartera[[#This Row],[Total vencido]],0)</f>
        <v>0</v>
      </c>
      <c r="U1161" s="191">
        <f>IF(Cartera[[#This Row],[Mas de 100]]&gt;0,Cartera[[#This Row],[Dias]],0)</f>
        <v>0</v>
      </c>
      <c r="V1161" s="19">
        <f>Cartera[[#This Row],[Vencimiento]]-Cartera[[#This Row],[Emision]]</f>
        <v>29.999872685184528</v>
      </c>
      <c r="W116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1" s="204" t="str">
        <f>_xlfn.XLOOKUP(Cartera[[#This Row],[Nombre tercero]],Vendedor[Nombre],Vendedor[Vendedor],"",0,-1)</f>
        <v>JORGE PARDO</v>
      </c>
      <c r="Y1161" s="204"/>
    </row>
    <row r="1162" spans="1:25" ht="21" customHeight="1">
      <c r="A1162" s="12" t="str">
        <f t="shared" si="53"/>
        <v>TAKAMI</v>
      </c>
      <c r="B1162" s="308" t="s">
        <v>1208</v>
      </c>
      <c r="C1162" s="309">
        <v>18859</v>
      </c>
      <c r="D1162" s="310">
        <v>1</v>
      </c>
      <c r="E1162" s="311">
        <v>46014.545173611114</v>
      </c>
      <c r="F1162" s="311">
        <v>46044.545104166667</v>
      </c>
      <c r="G1162" s="312">
        <v>-8</v>
      </c>
      <c r="H1162" s="310">
        <v>12000</v>
      </c>
      <c r="I1162" s="310">
        <v>12000</v>
      </c>
      <c r="J1162" s="312">
        <v>12000</v>
      </c>
      <c r="K1162" s="312">
        <v>0</v>
      </c>
      <c r="L1162" s="310">
        <v>0</v>
      </c>
      <c r="M1162" s="310">
        <v>0</v>
      </c>
      <c r="N1162" s="310">
        <v>0</v>
      </c>
      <c r="O1162" s="310">
        <v>0</v>
      </c>
      <c r="P1162" s="191">
        <f>SUM(Cartera[[#This Row],[1_a_8]:[&gt;30]])</f>
        <v>0</v>
      </c>
      <c r="Q1162" s="191">
        <f>+Cartera[[#This Row],[9_a_15]]+Cartera[[#This Row],[16_a_22]]+Cartera[[#This Row],[23_a_30]]</f>
        <v>0</v>
      </c>
      <c r="R1162" s="191">
        <f>IF(Cartera[[#This Row],[Dias]]&gt;8,Cartera[[#This Row],[Total vencido]],0)</f>
        <v>0</v>
      </c>
      <c r="S1162" s="191">
        <f>IF(Cartera[[#This Row],[Mas de 9]]&gt;0,Cartera[[#This Row],[Dias]],0)</f>
        <v>0</v>
      </c>
      <c r="T1162" s="191">
        <f>IF(Cartera[[#This Row],[Dias]]&gt;99,Cartera[[#This Row],[Total vencido]],0)</f>
        <v>0</v>
      </c>
      <c r="U1162" s="191">
        <f>IF(Cartera[[#This Row],[Mas de 100]]&gt;0,Cartera[[#This Row],[Dias]],0)</f>
        <v>0</v>
      </c>
      <c r="V1162" s="19">
        <f>Cartera[[#This Row],[Vencimiento]]-Cartera[[#This Row],[Emision]]</f>
        <v>29.999930555553874</v>
      </c>
      <c r="W116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2" s="204" t="str">
        <f>_xlfn.XLOOKUP(Cartera[[#This Row],[Nombre tercero]],Vendedor[Nombre],Vendedor[Vendedor],"",0,-1)</f>
        <v>JORGE PARDO</v>
      </c>
      <c r="Y1162" s="204"/>
    </row>
    <row r="1163" spans="1:25" ht="21" customHeight="1">
      <c r="A1163" s="12" t="str">
        <f t="shared" si="53"/>
        <v>TAKAMI</v>
      </c>
      <c r="B1163" s="308" t="s">
        <v>1208</v>
      </c>
      <c r="C1163" s="309">
        <v>18873</v>
      </c>
      <c r="D1163" s="310">
        <v>1</v>
      </c>
      <c r="E1163" s="311">
        <v>46015.447187500002</v>
      </c>
      <c r="F1163" s="311">
        <v>46045.446736111109</v>
      </c>
      <c r="G1163" s="312">
        <v>-9</v>
      </c>
      <c r="H1163" s="310">
        <v>509200</v>
      </c>
      <c r="I1163" s="310">
        <v>509200</v>
      </c>
      <c r="J1163" s="312">
        <v>509200</v>
      </c>
      <c r="K1163" s="312">
        <v>0</v>
      </c>
      <c r="L1163" s="310">
        <v>0</v>
      </c>
      <c r="M1163" s="310">
        <v>0</v>
      </c>
      <c r="N1163" s="310">
        <v>0</v>
      </c>
      <c r="O1163" s="310">
        <v>0</v>
      </c>
      <c r="P1163" s="191">
        <f>SUM(Cartera[[#This Row],[1_a_8]:[&gt;30]])</f>
        <v>0</v>
      </c>
      <c r="Q1163" s="191">
        <f>+Cartera[[#This Row],[9_a_15]]+Cartera[[#This Row],[16_a_22]]+Cartera[[#This Row],[23_a_30]]</f>
        <v>0</v>
      </c>
      <c r="R1163" s="191">
        <f>IF(Cartera[[#This Row],[Dias]]&gt;8,Cartera[[#This Row],[Total vencido]],0)</f>
        <v>0</v>
      </c>
      <c r="S1163" s="191">
        <f>IF(Cartera[[#This Row],[Mas de 9]]&gt;0,Cartera[[#This Row],[Dias]],0)</f>
        <v>0</v>
      </c>
      <c r="T1163" s="191">
        <f>IF(Cartera[[#This Row],[Dias]]&gt;99,Cartera[[#This Row],[Total vencido]],0)</f>
        <v>0</v>
      </c>
      <c r="U1163" s="191">
        <f>IF(Cartera[[#This Row],[Mas de 100]]&gt;0,Cartera[[#This Row],[Dias]],0)</f>
        <v>0</v>
      </c>
      <c r="V1163" s="19">
        <f>Cartera[[#This Row],[Vencimiento]]-Cartera[[#This Row],[Emision]]</f>
        <v>29.999548611107457</v>
      </c>
      <c r="W116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3" s="204" t="str">
        <f>_xlfn.XLOOKUP(Cartera[[#This Row],[Nombre tercero]],Vendedor[Nombre],Vendedor[Vendedor],"",0,-1)</f>
        <v>JORGE PARDO</v>
      </c>
      <c r="Y1163" s="204"/>
    </row>
    <row r="1164" spans="1:25" ht="21" customHeight="1">
      <c r="A1164" s="12" t="str">
        <f t="shared" si="53"/>
        <v>TAKAMI</v>
      </c>
      <c r="B1164" s="308" t="s">
        <v>1208</v>
      </c>
      <c r="C1164" s="309">
        <v>18874</v>
      </c>
      <c r="D1164" s="310">
        <v>1</v>
      </c>
      <c r="E1164" s="311">
        <v>46015.448611111111</v>
      </c>
      <c r="F1164" s="311">
        <v>46045.448472222219</v>
      </c>
      <c r="G1164" s="312">
        <v>-9</v>
      </c>
      <c r="H1164" s="310">
        <v>176600</v>
      </c>
      <c r="I1164" s="310">
        <v>176600</v>
      </c>
      <c r="J1164" s="312">
        <v>176600</v>
      </c>
      <c r="K1164" s="312">
        <v>0</v>
      </c>
      <c r="L1164" s="310">
        <v>0</v>
      </c>
      <c r="M1164" s="310">
        <v>0</v>
      </c>
      <c r="N1164" s="310">
        <v>0</v>
      </c>
      <c r="O1164" s="310">
        <v>0</v>
      </c>
      <c r="P1164" s="191">
        <f>SUM(Cartera[[#This Row],[1_a_8]:[&gt;30]])</f>
        <v>0</v>
      </c>
      <c r="Q1164" s="191">
        <f>+Cartera[[#This Row],[9_a_15]]+Cartera[[#This Row],[16_a_22]]+Cartera[[#This Row],[23_a_30]]</f>
        <v>0</v>
      </c>
      <c r="R1164" s="191">
        <f>IF(Cartera[[#This Row],[Dias]]&gt;8,Cartera[[#This Row],[Total vencido]],0)</f>
        <v>0</v>
      </c>
      <c r="S1164" s="191">
        <f>IF(Cartera[[#This Row],[Mas de 9]]&gt;0,Cartera[[#This Row],[Dias]],0)</f>
        <v>0</v>
      </c>
      <c r="T1164" s="191">
        <f>IF(Cartera[[#This Row],[Dias]]&gt;99,Cartera[[#This Row],[Total vencido]],0)</f>
        <v>0</v>
      </c>
      <c r="U1164" s="191">
        <f>IF(Cartera[[#This Row],[Mas de 100]]&gt;0,Cartera[[#This Row],[Dias]],0)</f>
        <v>0</v>
      </c>
      <c r="V1164" s="19">
        <f>Cartera[[#This Row],[Vencimiento]]-Cartera[[#This Row],[Emision]]</f>
        <v>29.999861111107748</v>
      </c>
      <c r="W116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4" s="204" t="str">
        <f>_xlfn.XLOOKUP(Cartera[[#This Row],[Nombre tercero]],Vendedor[Nombre],Vendedor[Vendedor],"",0,-1)</f>
        <v>JORGE PARDO</v>
      </c>
      <c r="Y1164" s="204"/>
    </row>
    <row r="1165" spans="1:25" ht="21" customHeight="1">
      <c r="A1165" s="12" t="str">
        <f t="shared" si="53"/>
        <v>TAKAMI</v>
      </c>
      <c r="B1165" s="308" t="s">
        <v>1208</v>
      </c>
      <c r="C1165" s="309">
        <v>18877</v>
      </c>
      <c r="D1165" s="310">
        <v>1</v>
      </c>
      <c r="E1165" s="311">
        <v>46015.463240740741</v>
      </c>
      <c r="F1165" s="311">
        <v>46045.463055555556</v>
      </c>
      <c r="G1165" s="312">
        <v>-9</v>
      </c>
      <c r="H1165" s="310">
        <v>92000</v>
      </c>
      <c r="I1165" s="310">
        <v>92000</v>
      </c>
      <c r="J1165" s="312">
        <v>92000</v>
      </c>
      <c r="K1165" s="312">
        <v>0</v>
      </c>
      <c r="L1165" s="310">
        <v>0</v>
      </c>
      <c r="M1165" s="310">
        <v>0</v>
      </c>
      <c r="N1165" s="310">
        <v>0</v>
      </c>
      <c r="O1165" s="310">
        <v>0</v>
      </c>
      <c r="P1165" s="191">
        <f>SUM(Cartera[[#This Row],[1_a_8]:[&gt;30]])</f>
        <v>0</v>
      </c>
      <c r="Q1165" s="191">
        <f>+Cartera[[#This Row],[9_a_15]]+Cartera[[#This Row],[16_a_22]]+Cartera[[#This Row],[23_a_30]]</f>
        <v>0</v>
      </c>
      <c r="R1165" s="191">
        <f>IF(Cartera[[#This Row],[Dias]]&gt;8,Cartera[[#This Row],[Total vencido]],0)</f>
        <v>0</v>
      </c>
      <c r="S1165" s="191">
        <f>IF(Cartera[[#This Row],[Mas de 9]]&gt;0,Cartera[[#This Row],[Dias]],0)</f>
        <v>0</v>
      </c>
      <c r="T1165" s="191">
        <f>IF(Cartera[[#This Row],[Dias]]&gt;99,Cartera[[#This Row],[Total vencido]],0)</f>
        <v>0</v>
      </c>
      <c r="U1165" s="191">
        <f>IF(Cartera[[#This Row],[Mas de 100]]&gt;0,Cartera[[#This Row],[Dias]],0)</f>
        <v>0</v>
      </c>
      <c r="V1165" s="19">
        <f>Cartera[[#This Row],[Vencimiento]]-Cartera[[#This Row],[Emision]]</f>
        <v>29.999814814815181</v>
      </c>
      <c r="W116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5" s="204" t="str">
        <f>_xlfn.XLOOKUP(Cartera[[#This Row],[Nombre tercero]],Vendedor[Nombre],Vendedor[Vendedor],"",0,-1)</f>
        <v>JORGE PARDO</v>
      </c>
      <c r="Y1165" s="204"/>
    </row>
    <row r="1166" spans="1:25" ht="21" customHeight="1">
      <c r="A1166" s="12" t="str">
        <f t="shared" si="53"/>
        <v>TAKAMI</v>
      </c>
      <c r="B1166" s="308" t="s">
        <v>1208</v>
      </c>
      <c r="C1166" s="309">
        <v>18881</v>
      </c>
      <c r="D1166" s="310">
        <v>1</v>
      </c>
      <c r="E1166" s="311">
        <v>46015.472326388888</v>
      </c>
      <c r="F1166" s="311">
        <v>46045.472210648149</v>
      </c>
      <c r="G1166" s="312">
        <v>-9</v>
      </c>
      <c r="H1166" s="310">
        <v>20400</v>
      </c>
      <c r="I1166" s="310">
        <v>20400</v>
      </c>
      <c r="J1166" s="312">
        <v>20400</v>
      </c>
      <c r="K1166" s="312">
        <v>0</v>
      </c>
      <c r="L1166" s="310">
        <v>0</v>
      </c>
      <c r="M1166" s="310">
        <v>0</v>
      </c>
      <c r="N1166" s="310">
        <v>0</v>
      </c>
      <c r="O1166" s="310">
        <v>0</v>
      </c>
      <c r="P1166" s="191">
        <f>SUM(Cartera[[#This Row],[1_a_8]:[&gt;30]])</f>
        <v>0</v>
      </c>
      <c r="Q1166" s="191">
        <f>+Cartera[[#This Row],[9_a_15]]+Cartera[[#This Row],[16_a_22]]+Cartera[[#This Row],[23_a_30]]</f>
        <v>0</v>
      </c>
      <c r="R1166" s="191">
        <f>IF(Cartera[[#This Row],[Dias]]&gt;8,Cartera[[#This Row],[Total vencido]],0)</f>
        <v>0</v>
      </c>
      <c r="S1166" s="191">
        <f>IF(Cartera[[#This Row],[Mas de 9]]&gt;0,Cartera[[#This Row],[Dias]],0)</f>
        <v>0</v>
      </c>
      <c r="T1166" s="191">
        <f>IF(Cartera[[#This Row],[Dias]]&gt;99,Cartera[[#This Row],[Total vencido]],0)</f>
        <v>0</v>
      </c>
      <c r="U1166" s="191">
        <f>IF(Cartera[[#This Row],[Mas de 100]]&gt;0,Cartera[[#This Row],[Dias]],0)</f>
        <v>0</v>
      </c>
      <c r="V1166" s="19">
        <f>Cartera[[#This Row],[Vencimiento]]-Cartera[[#This Row],[Emision]]</f>
        <v>29.999884259261307</v>
      </c>
      <c r="W116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6" s="204" t="str">
        <f>_xlfn.XLOOKUP(Cartera[[#This Row],[Nombre tercero]],Vendedor[Nombre],Vendedor[Vendedor],"",0,-1)</f>
        <v>JORGE PARDO</v>
      </c>
      <c r="Y1166" s="204"/>
    </row>
    <row r="1167" spans="1:25" ht="21" customHeight="1">
      <c r="A1167" s="12" t="str">
        <f t="shared" si="53"/>
        <v>TAKAMI</v>
      </c>
      <c r="B1167" s="308" t="s">
        <v>1208</v>
      </c>
      <c r="C1167" s="309">
        <v>18883</v>
      </c>
      <c r="D1167" s="310">
        <v>1</v>
      </c>
      <c r="E1167" s="311">
        <v>46015.478217592594</v>
      </c>
      <c r="F1167" s="311">
        <v>46045.478159722225</v>
      </c>
      <c r="G1167" s="312">
        <v>-9</v>
      </c>
      <c r="H1167" s="310">
        <v>92000</v>
      </c>
      <c r="I1167" s="310">
        <v>92000</v>
      </c>
      <c r="J1167" s="312">
        <v>92000</v>
      </c>
      <c r="K1167" s="312">
        <v>0</v>
      </c>
      <c r="L1167" s="310">
        <v>0</v>
      </c>
      <c r="M1167" s="310">
        <v>0</v>
      </c>
      <c r="N1167" s="310">
        <v>0</v>
      </c>
      <c r="O1167" s="310">
        <v>0</v>
      </c>
      <c r="P1167" s="191">
        <f>SUM(Cartera[[#This Row],[1_a_8]:[&gt;30]])</f>
        <v>0</v>
      </c>
      <c r="Q1167" s="191">
        <f>+Cartera[[#This Row],[9_a_15]]+Cartera[[#This Row],[16_a_22]]+Cartera[[#This Row],[23_a_30]]</f>
        <v>0</v>
      </c>
      <c r="R1167" s="191">
        <f>IF(Cartera[[#This Row],[Dias]]&gt;8,Cartera[[#This Row],[Total vencido]],0)</f>
        <v>0</v>
      </c>
      <c r="S1167" s="191">
        <f>IF(Cartera[[#This Row],[Mas de 9]]&gt;0,Cartera[[#This Row],[Dias]],0)</f>
        <v>0</v>
      </c>
      <c r="T1167" s="191">
        <f>IF(Cartera[[#This Row],[Dias]]&gt;99,Cartera[[#This Row],[Total vencido]],0)</f>
        <v>0</v>
      </c>
      <c r="U1167" s="191">
        <f>IF(Cartera[[#This Row],[Mas de 100]]&gt;0,Cartera[[#This Row],[Dias]],0)</f>
        <v>0</v>
      </c>
      <c r="V1167" s="19">
        <f>Cartera[[#This Row],[Vencimiento]]-Cartera[[#This Row],[Emision]]</f>
        <v>29.999942129630654</v>
      </c>
      <c r="W116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7" s="204" t="str">
        <f>_xlfn.XLOOKUP(Cartera[[#This Row],[Nombre tercero]],Vendedor[Nombre],Vendedor[Vendedor],"",0,-1)</f>
        <v>JORGE PARDO</v>
      </c>
      <c r="Y1167" s="204"/>
    </row>
    <row r="1168" spans="1:25" ht="21" customHeight="1">
      <c r="A1168" s="12" t="str">
        <f t="shared" si="53"/>
        <v>TAKAMI</v>
      </c>
      <c r="B1168" s="308" t="s">
        <v>1208</v>
      </c>
      <c r="C1168" s="309">
        <v>18890</v>
      </c>
      <c r="D1168" s="310">
        <v>0</v>
      </c>
      <c r="E1168" s="311">
        <v>46015.512916666667</v>
      </c>
      <c r="F1168" s="311">
        <v>46045.511643518519</v>
      </c>
      <c r="G1168" s="312">
        <v>-9</v>
      </c>
      <c r="H1168" s="310">
        <v>128800</v>
      </c>
      <c r="I1168" s="310">
        <v>128800</v>
      </c>
      <c r="J1168" s="312">
        <v>128800</v>
      </c>
      <c r="K1168" s="312">
        <v>0</v>
      </c>
      <c r="L1168" s="310">
        <v>0</v>
      </c>
      <c r="M1168" s="310">
        <v>0</v>
      </c>
      <c r="N1168" s="310">
        <v>0</v>
      </c>
      <c r="O1168" s="310">
        <v>0</v>
      </c>
      <c r="P1168" s="191">
        <f>SUM(Cartera[[#This Row],[1_a_8]:[&gt;30]])</f>
        <v>0</v>
      </c>
      <c r="Q1168" s="191">
        <f>+Cartera[[#This Row],[9_a_15]]+Cartera[[#This Row],[16_a_22]]+Cartera[[#This Row],[23_a_30]]</f>
        <v>0</v>
      </c>
      <c r="R1168" s="191">
        <f>IF(Cartera[[#This Row],[Dias]]&gt;8,Cartera[[#This Row],[Total vencido]],0)</f>
        <v>0</v>
      </c>
      <c r="S1168" s="191">
        <f>IF(Cartera[[#This Row],[Mas de 9]]&gt;0,Cartera[[#This Row],[Dias]],0)</f>
        <v>0</v>
      </c>
      <c r="T1168" s="191">
        <f>IF(Cartera[[#This Row],[Dias]]&gt;99,Cartera[[#This Row],[Total vencido]],0)</f>
        <v>0</v>
      </c>
      <c r="U1168" s="191">
        <f>IF(Cartera[[#This Row],[Mas de 100]]&gt;0,Cartera[[#This Row],[Dias]],0)</f>
        <v>0</v>
      </c>
      <c r="V1168" s="19">
        <f>Cartera[[#This Row],[Vencimiento]]-Cartera[[#This Row],[Emision]]</f>
        <v>29.998726851852552</v>
      </c>
      <c r="W116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8" s="204" t="str">
        <f>_xlfn.XLOOKUP(Cartera[[#This Row],[Nombre tercero]],Vendedor[Nombre],Vendedor[Vendedor],"",0,-1)</f>
        <v>JORGE PARDO</v>
      </c>
      <c r="Y1168" s="204"/>
    </row>
    <row r="1169" spans="1:25" ht="21" customHeight="1">
      <c r="A1169" s="12" t="str">
        <f t="shared" si="53"/>
        <v>TAKAMI</v>
      </c>
      <c r="B1169" s="308" t="s">
        <v>1208</v>
      </c>
      <c r="C1169" s="309">
        <v>18906</v>
      </c>
      <c r="D1169" s="310">
        <v>1</v>
      </c>
      <c r="E1169" s="311">
        <v>46017.474895833337</v>
      </c>
      <c r="F1169" s="311">
        <v>46047.472210648149</v>
      </c>
      <c r="G1169" s="312">
        <v>-11</v>
      </c>
      <c r="H1169" s="310">
        <v>3621800</v>
      </c>
      <c r="I1169" s="310">
        <v>3556800</v>
      </c>
      <c r="J1169" s="312">
        <v>3556800</v>
      </c>
      <c r="K1169" s="312">
        <v>0</v>
      </c>
      <c r="L1169" s="310">
        <v>0</v>
      </c>
      <c r="M1169" s="310">
        <v>0</v>
      </c>
      <c r="N1169" s="310">
        <v>0</v>
      </c>
      <c r="O1169" s="310">
        <v>0</v>
      </c>
      <c r="P1169" s="191">
        <f>SUM(Cartera[[#This Row],[1_a_8]:[&gt;30]])</f>
        <v>0</v>
      </c>
      <c r="Q1169" s="191">
        <f>+Cartera[[#This Row],[9_a_15]]+Cartera[[#This Row],[16_a_22]]+Cartera[[#This Row],[23_a_30]]</f>
        <v>0</v>
      </c>
      <c r="R1169" s="191">
        <f>IF(Cartera[[#This Row],[Dias]]&gt;8,Cartera[[#This Row],[Total vencido]],0)</f>
        <v>0</v>
      </c>
      <c r="S1169" s="191">
        <f>IF(Cartera[[#This Row],[Mas de 9]]&gt;0,Cartera[[#This Row],[Dias]],0)</f>
        <v>0</v>
      </c>
      <c r="T1169" s="191">
        <f>IF(Cartera[[#This Row],[Dias]]&gt;99,Cartera[[#This Row],[Total vencido]],0)</f>
        <v>0</v>
      </c>
      <c r="U1169" s="191">
        <f>IF(Cartera[[#This Row],[Mas de 100]]&gt;0,Cartera[[#This Row],[Dias]],0)</f>
        <v>0</v>
      </c>
      <c r="V1169" s="19">
        <f>Cartera[[#This Row],[Vencimiento]]-Cartera[[#This Row],[Emision]]</f>
        <v>29.997314814812853</v>
      </c>
      <c r="W116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9" s="204" t="str">
        <f>_xlfn.XLOOKUP(Cartera[[#This Row],[Nombre tercero]],Vendedor[Nombre],Vendedor[Vendedor],"",0,-1)</f>
        <v>JORGE PARDO</v>
      </c>
      <c r="Y1169" s="204"/>
    </row>
    <row r="1170" spans="1:25" ht="21" customHeight="1">
      <c r="A1170" s="12" t="str">
        <f t="shared" si="53"/>
        <v>TAKAMI</v>
      </c>
      <c r="B1170" s="308" t="s">
        <v>1208</v>
      </c>
      <c r="C1170" s="309">
        <v>18910</v>
      </c>
      <c r="D1170" s="310">
        <v>1</v>
      </c>
      <c r="E1170" s="311">
        <v>46017.491203703707</v>
      </c>
      <c r="F1170" s="311">
        <v>46047.488310185188</v>
      </c>
      <c r="G1170" s="312">
        <v>-11</v>
      </c>
      <c r="H1170" s="310">
        <v>20000</v>
      </c>
      <c r="I1170" s="310">
        <v>20000</v>
      </c>
      <c r="J1170" s="312">
        <v>20000</v>
      </c>
      <c r="K1170" s="312">
        <v>0</v>
      </c>
      <c r="L1170" s="310">
        <v>0</v>
      </c>
      <c r="M1170" s="310">
        <v>0</v>
      </c>
      <c r="N1170" s="310">
        <v>0</v>
      </c>
      <c r="O1170" s="310">
        <v>0</v>
      </c>
      <c r="P1170" s="191">
        <f>SUM(Cartera[[#This Row],[1_a_8]:[&gt;30]])</f>
        <v>0</v>
      </c>
      <c r="Q1170" s="191">
        <f>+Cartera[[#This Row],[9_a_15]]+Cartera[[#This Row],[16_a_22]]+Cartera[[#This Row],[23_a_30]]</f>
        <v>0</v>
      </c>
      <c r="R1170" s="191">
        <f>IF(Cartera[[#This Row],[Dias]]&gt;8,Cartera[[#This Row],[Total vencido]],0)</f>
        <v>0</v>
      </c>
      <c r="S1170" s="191">
        <f>IF(Cartera[[#This Row],[Mas de 9]]&gt;0,Cartera[[#This Row],[Dias]],0)</f>
        <v>0</v>
      </c>
      <c r="T1170" s="191">
        <f>IF(Cartera[[#This Row],[Dias]]&gt;99,Cartera[[#This Row],[Total vencido]],0)</f>
        <v>0</v>
      </c>
      <c r="U1170" s="191">
        <f>IF(Cartera[[#This Row],[Mas de 100]]&gt;0,Cartera[[#This Row],[Dias]],0)</f>
        <v>0</v>
      </c>
      <c r="V1170" s="19">
        <f>Cartera[[#This Row],[Vencimiento]]-Cartera[[#This Row],[Emision]]</f>
        <v>29.997106481481751</v>
      </c>
      <c r="W117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0" s="204" t="str">
        <f>_xlfn.XLOOKUP(Cartera[[#This Row],[Nombre tercero]],Vendedor[Nombre],Vendedor[Vendedor],"",0,-1)</f>
        <v>JORGE PARDO</v>
      </c>
      <c r="Y1170" s="204"/>
    </row>
    <row r="1171" spans="1:25" ht="21" customHeight="1">
      <c r="A1171" s="12" t="str">
        <f t="shared" si="53"/>
        <v>TAKAMI</v>
      </c>
      <c r="B1171" s="308" t="s">
        <v>1208</v>
      </c>
      <c r="C1171" s="309">
        <v>18916</v>
      </c>
      <c r="D1171" s="310">
        <v>1</v>
      </c>
      <c r="E1171" s="311">
        <v>46017.539120370369</v>
      </c>
      <c r="F1171" s="311">
        <v>46047.53875</v>
      </c>
      <c r="G1171" s="312">
        <v>-11</v>
      </c>
      <c r="H1171" s="310">
        <v>12920</v>
      </c>
      <c r="I1171" s="310">
        <v>12920</v>
      </c>
      <c r="J1171" s="312">
        <v>12920</v>
      </c>
      <c r="K1171" s="312">
        <v>0</v>
      </c>
      <c r="L1171" s="310">
        <v>0</v>
      </c>
      <c r="M1171" s="310">
        <v>0</v>
      </c>
      <c r="N1171" s="310">
        <v>0</v>
      </c>
      <c r="O1171" s="310">
        <v>0</v>
      </c>
      <c r="P1171" s="191">
        <f>SUM(Cartera[[#This Row],[1_a_8]:[&gt;30]])</f>
        <v>0</v>
      </c>
      <c r="Q1171" s="191">
        <f>+Cartera[[#This Row],[9_a_15]]+Cartera[[#This Row],[16_a_22]]+Cartera[[#This Row],[23_a_30]]</f>
        <v>0</v>
      </c>
      <c r="R1171" s="191">
        <f>IF(Cartera[[#This Row],[Dias]]&gt;8,Cartera[[#This Row],[Total vencido]],0)</f>
        <v>0</v>
      </c>
      <c r="S1171" s="191">
        <f>IF(Cartera[[#This Row],[Mas de 9]]&gt;0,Cartera[[#This Row],[Dias]],0)</f>
        <v>0</v>
      </c>
      <c r="T1171" s="191">
        <f>IF(Cartera[[#This Row],[Dias]]&gt;99,Cartera[[#This Row],[Total vencido]],0)</f>
        <v>0</v>
      </c>
      <c r="U1171" s="191">
        <f>IF(Cartera[[#This Row],[Mas de 100]]&gt;0,Cartera[[#This Row],[Dias]],0)</f>
        <v>0</v>
      </c>
      <c r="V1171" s="19">
        <f>Cartera[[#This Row],[Vencimiento]]-Cartera[[#This Row],[Emision]]</f>
        <v>29.999629629630363</v>
      </c>
      <c r="W117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1" s="204" t="str">
        <f>_xlfn.XLOOKUP(Cartera[[#This Row],[Nombre tercero]],Vendedor[Nombre],Vendedor[Vendedor],"",0,-1)</f>
        <v>JORGE PARDO</v>
      </c>
      <c r="Y1171" s="204"/>
    </row>
    <row r="1172" spans="1:25" ht="21" customHeight="1">
      <c r="A1172" s="12" t="str">
        <f t="shared" si="53"/>
        <v>TAKAMI</v>
      </c>
      <c r="B1172" s="308" t="s">
        <v>1208</v>
      </c>
      <c r="C1172" s="309">
        <v>18917</v>
      </c>
      <c r="D1172" s="310">
        <v>1</v>
      </c>
      <c r="E1172" s="311">
        <v>46017.540960648148</v>
      </c>
      <c r="F1172" s="311">
        <v>46047.540543981479</v>
      </c>
      <c r="G1172" s="312">
        <v>-11</v>
      </c>
      <c r="H1172" s="310">
        <v>86000</v>
      </c>
      <c r="I1172" s="310">
        <v>86000</v>
      </c>
      <c r="J1172" s="312">
        <v>86000</v>
      </c>
      <c r="K1172" s="312">
        <v>0</v>
      </c>
      <c r="L1172" s="310">
        <v>0</v>
      </c>
      <c r="M1172" s="310">
        <v>0</v>
      </c>
      <c r="N1172" s="310">
        <v>0</v>
      </c>
      <c r="O1172" s="310">
        <v>0</v>
      </c>
      <c r="P1172" s="191">
        <f>SUM(Cartera[[#This Row],[1_a_8]:[&gt;30]])</f>
        <v>0</v>
      </c>
      <c r="Q1172" s="191">
        <f>+Cartera[[#This Row],[9_a_15]]+Cartera[[#This Row],[16_a_22]]+Cartera[[#This Row],[23_a_30]]</f>
        <v>0</v>
      </c>
      <c r="R1172" s="191">
        <f>IF(Cartera[[#This Row],[Dias]]&gt;8,Cartera[[#This Row],[Total vencido]],0)</f>
        <v>0</v>
      </c>
      <c r="S1172" s="191">
        <f>IF(Cartera[[#This Row],[Mas de 9]]&gt;0,Cartera[[#This Row],[Dias]],0)</f>
        <v>0</v>
      </c>
      <c r="T1172" s="191">
        <f>IF(Cartera[[#This Row],[Dias]]&gt;99,Cartera[[#This Row],[Total vencido]],0)</f>
        <v>0</v>
      </c>
      <c r="U1172" s="191">
        <f>IF(Cartera[[#This Row],[Mas de 100]]&gt;0,Cartera[[#This Row],[Dias]],0)</f>
        <v>0</v>
      </c>
      <c r="V1172" s="19">
        <f>Cartera[[#This Row],[Vencimiento]]-Cartera[[#This Row],[Emision]]</f>
        <v>29.99958333333052</v>
      </c>
      <c r="W117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2" s="204" t="str">
        <f>_xlfn.XLOOKUP(Cartera[[#This Row],[Nombre tercero]],Vendedor[Nombre],Vendedor[Vendedor],"",0,-1)</f>
        <v>JORGE PARDO</v>
      </c>
      <c r="Y1172" s="204"/>
    </row>
    <row r="1173" spans="1:25" ht="21" customHeight="1">
      <c r="A1173" s="12" t="str">
        <f t="shared" si="53"/>
        <v>TAKAMI</v>
      </c>
      <c r="B1173" s="308" t="s">
        <v>1208</v>
      </c>
      <c r="C1173" s="309">
        <v>18937</v>
      </c>
      <c r="D1173" s="310">
        <v>1</v>
      </c>
      <c r="E1173" s="311">
        <v>46018.493449074071</v>
      </c>
      <c r="F1173" s="311">
        <v>46048.493252314816</v>
      </c>
      <c r="G1173" s="312">
        <v>-12</v>
      </c>
      <c r="H1173" s="310">
        <v>78000</v>
      </c>
      <c r="I1173" s="310">
        <v>78000</v>
      </c>
      <c r="J1173" s="312">
        <v>78000</v>
      </c>
      <c r="K1173" s="312">
        <v>0</v>
      </c>
      <c r="L1173" s="310">
        <v>0</v>
      </c>
      <c r="M1173" s="310">
        <v>0</v>
      </c>
      <c r="N1173" s="310">
        <v>0</v>
      </c>
      <c r="O1173" s="310">
        <v>0</v>
      </c>
      <c r="P1173" s="191">
        <f>SUM(Cartera[[#This Row],[1_a_8]:[&gt;30]])</f>
        <v>0</v>
      </c>
      <c r="Q1173" s="191">
        <f>+Cartera[[#This Row],[9_a_15]]+Cartera[[#This Row],[16_a_22]]+Cartera[[#This Row],[23_a_30]]</f>
        <v>0</v>
      </c>
      <c r="R1173" s="191">
        <f>IF(Cartera[[#This Row],[Dias]]&gt;8,Cartera[[#This Row],[Total vencido]],0)</f>
        <v>0</v>
      </c>
      <c r="S1173" s="191">
        <f>IF(Cartera[[#This Row],[Mas de 9]]&gt;0,Cartera[[#This Row],[Dias]],0)</f>
        <v>0</v>
      </c>
      <c r="T1173" s="191">
        <f>IF(Cartera[[#This Row],[Dias]]&gt;99,Cartera[[#This Row],[Total vencido]],0)</f>
        <v>0</v>
      </c>
      <c r="U1173" s="191">
        <f>IF(Cartera[[#This Row],[Mas de 100]]&gt;0,Cartera[[#This Row],[Dias]],0)</f>
        <v>0</v>
      </c>
      <c r="V1173" s="19">
        <f>Cartera[[#This Row],[Vencimiento]]-Cartera[[#This Row],[Emision]]</f>
        <v>29.999803240745678</v>
      </c>
      <c r="W117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3" s="204" t="str">
        <f>_xlfn.XLOOKUP(Cartera[[#This Row],[Nombre tercero]],Vendedor[Nombre],Vendedor[Vendedor],"",0,-1)</f>
        <v>JORGE PARDO</v>
      </c>
      <c r="Y1173" s="204"/>
    </row>
    <row r="1174" spans="1:25" ht="21" customHeight="1">
      <c r="A1174" s="12" t="str">
        <f t="shared" si="53"/>
        <v>TAKAMI</v>
      </c>
      <c r="B1174" s="308" t="s">
        <v>1208</v>
      </c>
      <c r="C1174" s="309">
        <v>18938</v>
      </c>
      <c r="D1174" s="310">
        <v>1</v>
      </c>
      <c r="E1174" s="311">
        <v>46018.494293981479</v>
      </c>
      <c r="F1174" s="311">
        <v>46048.494085648148</v>
      </c>
      <c r="G1174" s="312">
        <v>-12</v>
      </c>
      <c r="H1174" s="310">
        <v>58500</v>
      </c>
      <c r="I1174" s="310">
        <v>58500</v>
      </c>
      <c r="J1174" s="312">
        <v>58500</v>
      </c>
      <c r="K1174" s="312">
        <v>0</v>
      </c>
      <c r="L1174" s="310">
        <v>0</v>
      </c>
      <c r="M1174" s="310">
        <v>0</v>
      </c>
      <c r="N1174" s="310">
        <v>0</v>
      </c>
      <c r="O1174" s="310">
        <v>0</v>
      </c>
      <c r="P1174" s="191">
        <f>SUM(Cartera[[#This Row],[1_a_8]:[&gt;30]])</f>
        <v>0</v>
      </c>
      <c r="Q1174" s="191">
        <f>+Cartera[[#This Row],[9_a_15]]+Cartera[[#This Row],[16_a_22]]+Cartera[[#This Row],[23_a_30]]</f>
        <v>0</v>
      </c>
      <c r="R1174" s="191">
        <f>IF(Cartera[[#This Row],[Dias]]&gt;8,Cartera[[#This Row],[Total vencido]],0)</f>
        <v>0</v>
      </c>
      <c r="S1174" s="191">
        <f>IF(Cartera[[#This Row],[Mas de 9]]&gt;0,Cartera[[#This Row],[Dias]],0)</f>
        <v>0</v>
      </c>
      <c r="T1174" s="191">
        <f>IF(Cartera[[#This Row],[Dias]]&gt;99,Cartera[[#This Row],[Total vencido]],0)</f>
        <v>0</v>
      </c>
      <c r="U1174" s="191">
        <f>IF(Cartera[[#This Row],[Mas de 100]]&gt;0,Cartera[[#This Row],[Dias]],0)</f>
        <v>0</v>
      </c>
      <c r="V1174" s="19">
        <f>Cartera[[#This Row],[Vencimiento]]-Cartera[[#This Row],[Emision]]</f>
        <v>29.999791666668898</v>
      </c>
      <c r="W117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4" s="204" t="str">
        <f>_xlfn.XLOOKUP(Cartera[[#This Row],[Nombre tercero]],Vendedor[Nombre],Vendedor[Vendedor],"",0,-1)</f>
        <v>JORGE PARDO</v>
      </c>
      <c r="Y1174" s="204"/>
    </row>
    <row r="1175" spans="1:25" ht="21" customHeight="1">
      <c r="A1175" s="12" t="str">
        <f t="shared" si="53"/>
        <v>TAKAMI</v>
      </c>
      <c r="B1175" s="308" t="s">
        <v>1208</v>
      </c>
      <c r="C1175" s="309">
        <v>18945</v>
      </c>
      <c r="D1175" s="310">
        <v>1</v>
      </c>
      <c r="E1175" s="311">
        <v>46018.523668981485</v>
      </c>
      <c r="F1175" s="311">
        <v>46048.523611111108</v>
      </c>
      <c r="G1175" s="312">
        <v>-12</v>
      </c>
      <c r="H1175" s="310">
        <v>100880</v>
      </c>
      <c r="I1175" s="310">
        <v>100880</v>
      </c>
      <c r="J1175" s="312">
        <v>100880</v>
      </c>
      <c r="K1175" s="312">
        <v>0</v>
      </c>
      <c r="L1175" s="310">
        <v>0</v>
      </c>
      <c r="M1175" s="310">
        <v>0</v>
      </c>
      <c r="N1175" s="310">
        <v>0</v>
      </c>
      <c r="O1175" s="310">
        <v>0</v>
      </c>
      <c r="P1175" s="191">
        <f>SUM(Cartera[[#This Row],[1_a_8]:[&gt;30]])</f>
        <v>0</v>
      </c>
      <c r="Q1175" s="191">
        <f>+Cartera[[#This Row],[9_a_15]]+Cartera[[#This Row],[16_a_22]]+Cartera[[#This Row],[23_a_30]]</f>
        <v>0</v>
      </c>
      <c r="R1175" s="191">
        <f>IF(Cartera[[#This Row],[Dias]]&gt;8,Cartera[[#This Row],[Total vencido]],0)</f>
        <v>0</v>
      </c>
      <c r="S1175" s="191">
        <f>IF(Cartera[[#This Row],[Mas de 9]]&gt;0,Cartera[[#This Row],[Dias]],0)</f>
        <v>0</v>
      </c>
      <c r="T1175" s="191">
        <f>IF(Cartera[[#This Row],[Dias]]&gt;99,Cartera[[#This Row],[Total vencido]],0)</f>
        <v>0</v>
      </c>
      <c r="U1175" s="191">
        <f>IF(Cartera[[#This Row],[Mas de 100]]&gt;0,Cartera[[#This Row],[Dias]],0)</f>
        <v>0</v>
      </c>
      <c r="V1175" s="19">
        <f>Cartera[[#This Row],[Vencimiento]]-Cartera[[#This Row],[Emision]]</f>
        <v>29.999942129623378</v>
      </c>
      <c r="W117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5" s="204" t="str">
        <f>_xlfn.XLOOKUP(Cartera[[#This Row],[Nombre tercero]],Vendedor[Nombre],Vendedor[Vendedor],"",0,-1)</f>
        <v>JORGE PARDO</v>
      </c>
      <c r="Y1175" s="204"/>
    </row>
    <row r="1176" spans="1:25" ht="21" customHeight="1">
      <c r="A1176" s="12" t="str">
        <f t="shared" si="53"/>
        <v>TAKAMI</v>
      </c>
      <c r="B1176" s="308" t="s">
        <v>1208</v>
      </c>
      <c r="C1176" s="309">
        <v>18946</v>
      </c>
      <c r="D1176" s="310">
        <v>4</v>
      </c>
      <c r="E1176" s="311">
        <v>46018.524363425924</v>
      </c>
      <c r="F1176" s="311">
        <v>46048.524212962962</v>
      </c>
      <c r="G1176" s="312">
        <v>-12</v>
      </c>
      <c r="H1176" s="310">
        <v>32000</v>
      </c>
      <c r="I1176" s="310">
        <v>32000</v>
      </c>
      <c r="J1176" s="312">
        <v>32000</v>
      </c>
      <c r="K1176" s="312">
        <v>0</v>
      </c>
      <c r="L1176" s="310">
        <v>0</v>
      </c>
      <c r="M1176" s="310">
        <v>0</v>
      </c>
      <c r="N1176" s="310">
        <v>0</v>
      </c>
      <c r="O1176" s="310">
        <v>0</v>
      </c>
      <c r="P1176" s="191">
        <f>SUM(Cartera[[#This Row],[1_a_8]:[&gt;30]])</f>
        <v>0</v>
      </c>
      <c r="Q1176" s="191">
        <f>+Cartera[[#This Row],[9_a_15]]+Cartera[[#This Row],[16_a_22]]+Cartera[[#This Row],[23_a_30]]</f>
        <v>0</v>
      </c>
      <c r="R1176" s="191">
        <f>IF(Cartera[[#This Row],[Dias]]&gt;8,Cartera[[#This Row],[Total vencido]],0)</f>
        <v>0</v>
      </c>
      <c r="S1176" s="191">
        <f>IF(Cartera[[#This Row],[Mas de 9]]&gt;0,Cartera[[#This Row],[Dias]],0)</f>
        <v>0</v>
      </c>
      <c r="T1176" s="191">
        <f>IF(Cartera[[#This Row],[Dias]]&gt;99,Cartera[[#This Row],[Total vencido]],0)</f>
        <v>0</v>
      </c>
      <c r="U1176" s="191">
        <f>IF(Cartera[[#This Row],[Mas de 100]]&gt;0,Cartera[[#This Row],[Dias]],0)</f>
        <v>0</v>
      </c>
      <c r="V1176" s="19">
        <f>Cartera[[#This Row],[Vencimiento]]-Cartera[[#This Row],[Emision]]</f>
        <v>29.999849537038244</v>
      </c>
      <c r="W117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6" s="204" t="str">
        <f>_xlfn.XLOOKUP(Cartera[[#This Row],[Nombre tercero]],Vendedor[Nombre],Vendedor[Vendedor],"",0,-1)</f>
        <v>JORGE PARDO</v>
      </c>
      <c r="Y1176" s="204"/>
    </row>
    <row r="1177" spans="1:25" ht="21" customHeight="1">
      <c r="A1177" s="12" t="str">
        <f t="shared" si="53"/>
        <v>TAKAMI</v>
      </c>
      <c r="B1177" s="308" t="s">
        <v>1208</v>
      </c>
      <c r="C1177" s="309">
        <v>18947</v>
      </c>
      <c r="D1177" s="310">
        <v>1</v>
      </c>
      <c r="E1177" s="311">
        <v>46018.525833333333</v>
      </c>
      <c r="F1177" s="311">
        <v>46048.525127314817</v>
      </c>
      <c r="G1177" s="312">
        <v>-12</v>
      </c>
      <c r="H1177" s="310">
        <v>434000</v>
      </c>
      <c r="I1177" s="310">
        <v>434000</v>
      </c>
      <c r="J1177" s="312">
        <v>434000</v>
      </c>
      <c r="K1177" s="312">
        <v>0</v>
      </c>
      <c r="L1177" s="310">
        <v>0</v>
      </c>
      <c r="M1177" s="310">
        <v>0</v>
      </c>
      <c r="N1177" s="310">
        <v>0</v>
      </c>
      <c r="O1177" s="310">
        <v>0</v>
      </c>
      <c r="P1177" s="191">
        <f>SUM(Cartera[[#This Row],[1_a_8]:[&gt;30]])</f>
        <v>0</v>
      </c>
      <c r="Q1177" s="191">
        <f>+Cartera[[#This Row],[9_a_15]]+Cartera[[#This Row],[16_a_22]]+Cartera[[#This Row],[23_a_30]]</f>
        <v>0</v>
      </c>
      <c r="R1177" s="191">
        <f>IF(Cartera[[#This Row],[Dias]]&gt;8,Cartera[[#This Row],[Total vencido]],0)</f>
        <v>0</v>
      </c>
      <c r="S1177" s="191">
        <f>IF(Cartera[[#This Row],[Mas de 9]]&gt;0,Cartera[[#This Row],[Dias]],0)</f>
        <v>0</v>
      </c>
      <c r="T1177" s="191">
        <f>IF(Cartera[[#This Row],[Dias]]&gt;99,Cartera[[#This Row],[Total vencido]],0)</f>
        <v>0</v>
      </c>
      <c r="U1177" s="191">
        <f>IF(Cartera[[#This Row],[Mas de 100]]&gt;0,Cartera[[#This Row],[Dias]],0)</f>
        <v>0</v>
      </c>
      <c r="V1177" s="19">
        <f>Cartera[[#This Row],[Vencimiento]]-Cartera[[#This Row],[Emision]]</f>
        <v>29.999293981483788</v>
      </c>
      <c r="W117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7" s="204" t="str">
        <f>_xlfn.XLOOKUP(Cartera[[#This Row],[Nombre tercero]],Vendedor[Nombre],Vendedor[Vendedor],"",0,-1)</f>
        <v>JORGE PARDO</v>
      </c>
      <c r="Y1177" s="204"/>
    </row>
    <row r="1178" spans="1:25" ht="21" customHeight="1">
      <c r="A1178" s="12" t="str">
        <f t="shared" si="53"/>
        <v>TAKAMI</v>
      </c>
      <c r="B1178" s="308" t="s">
        <v>1208</v>
      </c>
      <c r="C1178" s="309">
        <v>18973</v>
      </c>
      <c r="D1178" s="310">
        <v>1</v>
      </c>
      <c r="E1178" s="311">
        <v>46020.346608796295</v>
      </c>
      <c r="F1178" s="311">
        <v>46050.346608796295</v>
      </c>
      <c r="G1178" s="312">
        <v>-14</v>
      </c>
      <c r="H1178" s="310">
        <v>83000</v>
      </c>
      <c r="I1178" s="310">
        <v>83000</v>
      </c>
      <c r="J1178" s="312">
        <v>83000</v>
      </c>
      <c r="K1178" s="312">
        <v>0</v>
      </c>
      <c r="L1178" s="310">
        <v>0</v>
      </c>
      <c r="M1178" s="310">
        <v>0</v>
      </c>
      <c r="N1178" s="310">
        <v>0</v>
      </c>
      <c r="O1178" s="310">
        <v>0</v>
      </c>
      <c r="P1178" s="191">
        <f>SUM(Cartera[[#This Row],[1_a_8]:[&gt;30]])</f>
        <v>0</v>
      </c>
      <c r="Q1178" s="191">
        <f>+Cartera[[#This Row],[9_a_15]]+Cartera[[#This Row],[16_a_22]]+Cartera[[#This Row],[23_a_30]]</f>
        <v>0</v>
      </c>
      <c r="R1178" s="191">
        <f>IF(Cartera[[#This Row],[Dias]]&gt;8,Cartera[[#This Row],[Total vencido]],0)</f>
        <v>0</v>
      </c>
      <c r="S1178" s="191">
        <f>IF(Cartera[[#This Row],[Mas de 9]]&gt;0,Cartera[[#This Row],[Dias]],0)</f>
        <v>0</v>
      </c>
      <c r="T1178" s="191">
        <f>IF(Cartera[[#This Row],[Dias]]&gt;99,Cartera[[#This Row],[Total vencido]],0)</f>
        <v>0</v>
      </c>
      <c r="U1178" s="191">
        <f>IF(Cartera[[#This Row],[Mas de 100]]&gt;0,Cartera[[#This Row],[Dias]],0)</f>
        <v>0</v>
      </c>
      <c r="V1178" s="19">
        <f>Cartera[[#This Row],[Vencimiento]]-Cartera[[#This Row],[Emision]]</f>
        <v>30</v>
      </c>
      <c r="W117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8" s="204" t="str">
        <f>_xlfn.XLOOKUP(Cartera[[#This Row],[Nombre tercero]],Vendedor[Nombre],Vendedor[Vendedor],"",0,-1)</f>
        <v>JORGE PARDO</v>
      </c>
      <c r="Y1178" s="204"/>
    </row>
    <row r="1179" spans="1:25" ht="21" customHeight="1">
      <c r="A1179" s="12" t="str">
        <f t="shared" si="53"/>
        <v>TAKAMI</v>
      </c>
      <c r="B1179" s="308" t="s">
        <v>1208</v>
      </c>
      <c r="C1179" s="309">
        <v>18983</v>
      </c>
      <c r="D1179" s="310">
        <v>1</v>
      </c>
      <c r="E1179" s="311">
        <v>46020.525150462963</v>
      </c>
      <c r="F1179" s="311">
        <v>46050.52416666667</v>
      </c>
      <c r="G1179" s="312">
        <v>-14</v>
      </c>
      <c r="H1179" s="310">
        <v>450920</v>
      </c>
      <c r="I1179" s="310">
        <v>450920</v>
      </c>
      <c r="J1179" s="312">
        <v>450920</v>
      </c>
      <c r="K1179" s="312">
        <v>0</v>
      </c>
      <c r="L1179" s="310">
        <v>0</v>
      </c>
      <c r="M1179" s="310">
        <v>0</v>
      </c>
      <c r="N1179" s="310">
        <v>0</v>
      </c>
      <c r="O1179" s="310">
        <v>0</v>
      </c>
      <c r="P1179" s="191">
        <f>SUM(Cartera[[#This Row],[1_a_8]:[&gt;30]])</f>
        <v>0</v>
      </c>
      <c r="Q1179" s="191">
        <f>+Cartera[[#This Row],[9_a_15]]+Cartera[[#This Row],[16_a_22]]+Cartera[[#This Row],[23_a_30]]</f>
        <v>0</v>
      </c>
      <c r="R1179" s="191">
        <f>IF(Cartera[[#This Row],[Dias]]&gt;8,Cartera[[#This Row],[Total vencido]],0)</f>
        <v>0</v>
      </c>
      <c r="S1179" s="191">
        <f>IF(Cartera[[#This Row],[Mas de 9]]&gt;0,Cartera[[#This Row],[Dias]],0)</f>
        <v>0</v>
      </c>
      <c r="T1179" s="191">
        <f>IF(Cartera[[#This Row],[Dias]]&gt;99,Cartera[[#This Row],[Total vencido]],0)</f>
        <v>0</v>
      </c>
      <c r="U1179" s="191">
        <f>IF(Cartera[[#This Row],[Mas de 100]]&gt;0,Cartera[[#This Row],[Dias]],0)</f>
        <v>0</v>
      </c>
      <c r="V1179" s="19">
        <f>Cartera[[#This Row],[Vencimiento]]-Cartera[[#This Row],[Emision]]</f>
        <v>29.99901620370656</v>
      </c>
      <c r="W11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9" s="204" t="str">
        <f>_xlfn.XLOOKUP(Cartera[[#This Row],[Nombre tercero]],Vendedor[Nombre],Vendedor[Vendedor],"",0,-1)</f>
        <v>JORGE PARDO</v>
      </c>
      <c r="Y1179" s="204"/>
    </row>
    <row r="1180" spans="1:25" ht="21" customHeight="1">
      <c r="A1180" s="12" t="str">
        <f t="shared" si="53"/>
        <v>TAKAMI</v>
      </c>
      <c r="B1180" s="308" t="s">
        <v>1208</v>
      </c>
      <c r="C1180" s="309">
        <v>18990</v>
      </c>
      <c r="D1180" s="310">
        <v>1</v>
      </c>
      <c r="E1180" s="311">
        <v>46020.584849537037</v>
      </c>
      <c r="F1180" s="311">
        <v>46050.584050925929</v>
      </c>
      <c r="G1180" s="312">
        <v>-14</v>
      </c>
      <c r="H1180" s="310">
        <v>110000</v>
      </c>
      <c r="I1180" s="310">
        <v>110000</v>
      </c>
      <c r="J1180" s="312">
        <v>110000</v>
      </c>
      <c r="K1180" s="312">
        <v>0</v>
      </c>
      <c r="L1180" s="310">
        <v>0</v>
      </c>
      <c r="M1180" s="310">
        <v>0</v>
      </c>
      <c r="N1180" s="310">
        <v>0</v>
      </c>
      <c r="O1180" s="310">
        <v>0</v>
      </c>
      <c r="P1180" s="191">
        <f>SUM(Cartera[[#This Row],[1_a_8]:[&gt;30]])</f>
        <v>0</v>
      </c>
      <c r="Q1180" s="191">
        <f>+Cartera[[#This Row],[9_a_15]]+Cartera[[#This Row],[16_a_22]]+Cartera[[#This Row],[23_a_30]]</f>
        <v>0</v>
      </c>
      <c r="R1180" s="191">
        <f>IF(Cartera[[#This Row],[Dias]]&gt;8,Cartera[[#This Row],[Total vencido]],0)</f>
        <v>0</v>
      </c>
      <c r="S1180" s="191">
        <f>IF(Cartera[[#This Row],[Mas de 9]]&gt;0,Cartera[[#This Row],[Dias]],0)</f>
        <v>0</v>
      </c>
      <c r="T1180" s="191">
        <f>IF(Cartera[[#This Row],[Dias]]&gt;99,Cartera[[#This Row],[Total vencido]],0)</f>
        <v>0</v>
      </c>
      <c r="U1180" s="191">
        <f>IF(Cartera[[#This Row],[Mas de 100]]&gt;0,Cartera[[#This Row],[Dias]],0)</f>
        <v>0</v>
      </c>
      <c r="V1180" s="19">
        <f>Cartera[[#This Row],[Vencimiento]]-Cartera[[#This Row],[Emision]]</f>
        <v>29.999201388891379</v>
      </c>
      <c r="W118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0" s="204" t="str">
        <f>_xlfn.XLOOKUP(Cartera[[#This Row],[Nombre tercero]],Vendedor[Nombre],Vendedor[Vendedor],"",0,-1)</f>
        <v>JORGE PARDO</v>
      </c>
      <c r="Y1180" s="204"/>
    </row>
    <row r="1181" spans="1:25" ht="21" customHeight="1">
      <c r="A1181" s="12" t="str">
        <f t="shared" si="53"/>
        <v>TAKAMI</v>
      </c>
      <c r="B1181" s="308" t="s">
        <v>1208</v>
      </c>
      <c r="C1181" s="309">
        <v>18993</v>
      </c>
      <c r="D1181" s="310">
        <v>1</v>
      </c>
      <c r="E1181" s="311">
        <v>46020.608599537038</v>
      </c>
      <c r="F1181" s="311">
        <v>46050.607511574075</v>
      </c>
      <c r="G1181" s="312">
        <v>-14</v>
      </c>
      <c r="H1181" s="310">
        <v>136500</v>
      </c>
      <c r="I1181" s="310">
        <v>136500</v>
      </c>
      <c r="J1181" s="312">
        <v>136500</v>
      </c>
      <c r="K1181" s="312">
        <v>0</v>
      </c>
      <c r="L1181" s="310">
        <v>0</v>
      </c>
      <c r="M1181" s="310">
        <v>0</v>
      </c>
      <c r="N1181" s="310">
        <v>0</v>
      </c>
      <c r="O1181" s="310">
        <v>0</v>
      </c>
      <c r="P1181" s="191">
        <f>SUM(Cartera[[#This Row],[1_a_8]:[&gt;30]])</f>
        <v>0</v>
      </c>
      <c r="Q1181" s="191">
        <f>+Cartera[[#This Row],[9_a_15]]+Cartera[[#This Row],[16_a_22]]+Cartera[[#This Row],[23_a_30]]</f>
        <v>0</v>
      </c>
      <c r="R1181" s="191">
        <f>IF(Cartera[[#This Row],[Dias]]&gt;8,Cartera[[#This Row],[Total vencido]],0)</f>
        <v>0</v>
      </c>
      <c r="S1181" s="191">
        <f>IF(Cartera[[#This Row],[Mas de 9]]&gt;0,Cartera[[#This Row],[Dias]],0)</f>
        <v>0</v>
      </c>
      <c r="T1181" s="191">
        <f>IF(Cartera[[#This Row],[Dias]]&gt;99,Cartera[[#This Row],[Total vencido]],0)</f>
        <v>0</v>
      </c>
      <c r="U1181" s="191">
        <f>IF(Cartera[[#This Row],[Mas de 100]]&gt;0,Cartera[[#This Row],[Dias]],0)</f>
        <v>0</v>
      </c>
      <c r="V1181" s="19">
        <f>Cartera[[#This Row],[Vencimiento]]-Cartera[[#This Row],[Emision]]</f>
        <v>29.998912037037371</v>
      </c>
      <c r="W118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1" s="204" t="str">
        <f>_xlfn.XLOOKUP(Cartera[[#This Row],[Nombre tercero]],Vendedor[Nombre],Vendedor[Vendedor],"",0,-1)</f>
        <v>JORGE PARDO</v>
      </c>
      <c r="Y1181" s="204"/>
    </row>
    <row r="1182" spans="1:25" ht="21" customHeight="1">
      <c r="A1182" s="12" t="str">
        <f t="shared" si="53"/>
        <v>TAKAMI</v>
      </c>
      <c r="B1182" s="308" t="s">
        <v>1208</v>
      </c>
      <c r="C1182" s="309">
        <v>18996</v>
      </c>
      <c r="D1182" s="310">
        <v>1</v>
      </c>
      <c r="E1182" s="311">
        <v>46020.65525462963</v>
      </c>
      <c r="F1182" s="311">
        <v>46050.655046296299</v>
      </c>
      <c r="G1182" s="312">
        <v>-14</v>
      </c>
      <c r="H1182" s="310">
        <v>55200</v>
      </c>
      <c r="I1182" s="310">
        <v>55200</v>
      </c>
      <c r="J1182" s="312">
        <v>55200</v>
      </c>
      <c r="K1182" s="312">
        <v>0</v>
      </c>
      <c r="L1182" s="310">
        <v>0</v>
      </c>
      <c r="M1182" s="310">
        <v>0</v>
      </c>
      <c r="N1182" s="310">
        <v>0</v>
      </c>
      <c r="O1182" s="310">
        <v>0</v>
      </c>
      <c r="P1182" s="191">
        <f>SUM(Cartera[[#This Row],[1_a_8]:[&gt;30]])</f>
        <v>0</v>
      </c>
      <c r="Q1182" s="191">
        <f>+Cartera[[#This Row],[9_a_15]]+Cartera[[#This Row],[16_a_22]]+Cartera[[#This Row],[23_a_30]]</f>
        <v>0</v>
      </c>
      <c r="R1182" s="191">
        <f>IF(Cartera[[#This Row],[Dias]]&gt;8,Cartera[[#This Row],[Total vencido]],0)</f>
        <v>0</v>
      </c>
      <c r="S1182" s="191">
        <f>IF(Cartera[[#This Row],[Mas de 9]]&gt;0,Cartera[[#This Row],[Dias]],0)</f>
        <v>0</v>
      </c>
      <c r="T1182" s="191">
        <f>IF(Cartera[[#This Row],[Dias]]&gt;99,Cartera[[#This Row],[Total vencido]],0)</f>
        <v>0</v>
      </c>
      <c r="U1182" s="191">
        <f>IF(Cartera[[#This Row],[Mas de 100]]&gt;0,Cartera[[#This Row],[Dias]],0)</f>
        <v>0</v>
      </c>
      <c r="V1182" s="19">
        <f>Cartera[[#This Row],[Vencimiento]]-Cartera[[#This Row],[Emision]]</f>
        <v>29.999791666668898</v>
      </c>
      <c r="W118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2" s="204" t="str">
        <f>_xlfn.XLOOKUP(Cartera[[#This Row],[Nombre tercero]],Vendedor[Nombre],Vendedor[Vendedor],"",0,-1)</f>
        <v>JORGE PARDO</v>
      </c>
      <c r="Y1182" s="204"/>
    </row>
    <row r="1183" spans="1:25" ht="21" customHeight="1">
      <c r="A1183" s="12" t="str">
        <f t="shared" si="53"/>
        <v>TAKAMI</v>
      </c>
      <c r="B1183" s="308" t="s">
        <v>1208</v>
      </c>
      <c r="C1183" s="309">
        <v>19010</v>
      </c>
      <c r="D1183" s="310">
        <v>0</v>
      </c>
      <c r="E1183" s="311">
        <v>46021.321747685186</v>
      </c>
      <c r="F1183" s="311">
        <v>46051.321539351855</v>
      </c>
      <c r="G1183" s="312">
        <v>-15</v>
      </c>
      <c r="H1183" s="310">
        <v>566000</v>
      </c>
      <c r="I1183" s="310">
        <v>566000</v>
      </c>
      <c r="J1183" s="312">
        <v>566000</v>
      </c>
      <c r="K1183" s="312">
        <v>0</v>
      </c>
      <c r="L1183" s="310">
        <v>0</v>
      </c>
      <c r="M1183" s="310">
        <v>0</v>
      </c>
      <c r="N1183" s="310">
        <v>0</v>
      </c>
      <c r="O1183" s="310">
        <v>0</v>
      </c>
      <c r="P1183" s="191">
        <f>SUM(Cartera[[#This Row],[1_a_8]:[&gt;30]])</f>
        <v>0</v>
      </c>
      <c r="Q1183" s="191">
        <f>+Cartera[[#This Row],[9_a_15]]+Cartera[[#This Row],[16_a_22]]+Cartera[[#This Row],[23_a_30]]</f>
        <v>0</v>
      </c>
      <c r="R1183" s="191">
        <f>IF(Cartera[[#This Row],[Dias]]&gt;8,Cartera[[#This Row],[Total vencido]],0)</f>
        <v>0</v>
      </c>
      <c r="S1183" s="191">
        <f>IF(Cartera[[#This Row],[Mas de 9]]&gt;0,Cartera[[#This Row],[Dias]],0)</f>
        <v>0</v>
      </c>
      <c r="T1183" s="191">
        <f>IF(Cartera[[#This Row],[Dias]]&gt;99,Cartera[[#This Row],[Total vencido]],0)</f>
        <v>0</v>
      </c>
      <c r="U1183" s="191">
        <f>IF(Cartera[[#This Row],[Mas de 100]]&gt;0,Cartera[[#This Row],[Dias]],0)</f>
        <v>0</v>
      </c>
      <c r="V1183" s="19">
        <f>Cartera[[#This Row],[Vencimiento]]-Cartera[[#This Row],[Emision]]</f>
        <v>29.999791666668898</v>
      </c>
      <c r="W118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3" s="204" t="str">
        <f>_xlfn.XLOOKUP(Cartera[[#This Row],[Nombre tercero]],Vendedor[Nombre],Vendedor[Vendedor],"",0,-1)</f>
        <v>JORGE PARDO</v>
      </c>
      <c r="Y1183" s="204"/>
    </row>
    <row r="1184" spans="1:25" ht="21" customHeight="1">
      <c r="A1184" s="12" t="str">
        <f t="shared" si="53"/>
        <v>TAKAMI</v>
      </c>
      <c r="B1184" s="308" t="s">
        <v>1208</v>
      </c>
      <c r="C1184" s="309">
        <v>19012</v>
      </c>
      <c r="D1184" s="310">
        <v>4</v>
      </c>
      <c r="E1184" s="311">
        <v>46021.332615740743</v>
      </c>
      <c r="F1184" s="311">
        <v>46051.332430555558</v>
      </c>
      <c r="G1184" s="312">
        <v>-15</v>
      </c>
      <c r="H1184" s="310">
        <v>81800</v>
      </c>
      <c r="I1184" s="310">
        <v>81800</v>
      </c>
      <c r="J1184" s="312">
        <v>81800</v>
      </c>
      <c r="K1184" s="312">
        <v>0</v>
      </c>
      <c r="L1184" s="310">
        <v>0</v>
      </c>
      <c r="M1184" s="310">
        <v>0</v>
      </c>
      <c r="N1184" s="310">
        <v>0</v>
      </c>
      <c r="O1184" s="310">
        <v>0</v>
      </c>
      <c r="P1184" s="191">
        <f>SUM(Cartera[[#This Row],[1_a_8]:[&gt;30]])</f>
        <v>0</v>
      </c>
      <c r="Q1184" s="191">
        <f>+Cartera[[#This Row],[9_a_15]]+Cartera[[#This Row],[16_a_22]]+Cartera[[#This Row],[23_a_30]]</f>
        <v>0</v>
      </c>
      <c r="R1184" s="191">
        <f>IF(Cartera[[#This Row],[Dias]]&gt;8,Cartera[[#This Row],[Total vencido]],0)</f>
        <v>0</v>
      </c>
      <c r="S1184" s="191">
        <f>IF(Cartera[[#This Row],[Mas de 9]]&gt;0,Cartera[[#This Row],[Dias]],0)</f>
        <v>0</v>
      </c>
      <c r="T1184" s="191">
        <f>IF(Cartera[[#This Row],[Dias]]&gt;99,Cartera[[#This Row],[Total vencido]],0)</f>
        <v>0</v>
      </c>
      <c r="U1184" s="191">
        <f>IF(Cartera[[#This Row],[Mas de 100]]&gt;0,Cartera[[#This Row],[Dias]],0)</f>
        <v>0</v>
      </c>
      <c r="V1184" s="19">
        <f>Cartera[[#This Row],[Vencimiento]]-Cartera[[#This Row],[Emision]]</f>
        <v>29.999814814815181</v>
      </c>
      <c r="W118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4" s="204" t="str">
        <f>_xlfn.XLOOKUP(Cartera[[#This Row],[Nombre tercero]],Vendedor[Nombre],Vendedor[Vendedor],"",0,-1)</f>
        <v>JORGE PARDO</v>
      </c>
      <c r="Y1184" s="204"/>
    </row>
    <row r="1185" spans="1:25" ht="21" customHeight="1">
      <c r="A1185" s="12" t="str">
        <f t="shared" si="53"/>
        <v>TAKAMI</v>
      </c>
      <c r="B1185" s="308" t="s">
        <v>1208</v>
      </c>
      <c r="C1185" s="309">
        <v>19023</v>
      </c>
      <c r="D1185" s="310">
        <v>0</v>
      </c>
      <c r="E1185" s="311">
        <v>46021.571979166663</v>
      </c>
      <c r="F1185" s="311">
        <v>46051.571886574071</v>
      </c>
      <c r="G1185" s="312">
        <v>-15</v>
      </c>
      <c r="H1185" s="310">
        <v>158000</v>
      </c>
      <c r="I1185" s="310">
        <v>158000</v>
      </c>
      <c r="J1185" s="312">
        <v>158000</v>
      </c>
      <c r="K1185" s="312">
        <v>0</v>
      </c>
      <c r="L1185" s="310">
        <v>0</v>
      </c>
      <c r="M1185" s="310">
        <v>0</v>
      </c>
      <c r="N1185" s="310">
        <v>0</v>
      </c>
      <c r="O1185" s="310">
        <v>0</v>
      </c>
      <c r="P1185" s="191">
        <f>SUM(Cartera[[#This Row],[1_a_8]:[&gt;30]])</f>
        <v>0</v>
      </c>
      <c r="Q1185" s="191">
        <f>+Cartera[[#This Row],[9_a_15]]+Cartera[[#This Row],[16_a_22]]+Cartera[[#This Row],[23_a_30]]</f>
        <v>0</v>
      </c>
      <c r="R1185" s="191">
        <f>IF(Cartera[[#This Row],[Dias]]&gt;8,Cartera[[#This Row],[Total vencido]],0)</f>
        <v>0</v>
      </c>
      <c r="S1185" s="191">
        <f>IF(Cartera[[#This Row],[Mas de 9]]&gt;0,Cartera[[#This Row],[Dias]],0)</f>
        <v>0</v>
      </c>
      <c r="T1185" s="191">
        <f>IF(Cartera[[#This Row],[Dias]]&gt;99,Cartera[[#This Row],[Total vencido]],0)</f>
        <v>0</v>
      </c>
      <c r="U1185" s="191">
        <f>IF(Cartera[[#This Row],[Mas de 100]]&gt;0,Cartera[[#This Row],[Dias]],0)</f>
        <v>0</v>
      </c>
      <c r="V1185" s="19">
        <f>Cartera[[#This Row],[Vencimiento]]-Cartera[[#This Row],[Emision]]</f>
        <v>29.999907407407591</v>
      </c>
      <c r="W118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5" s="204" t="str">
        <f>_xlfn.XLOOKUP(Cartera[[#This Row],[Nombre tercero]],Vendedor[Nombre],Vendedor[Vendedor],"",0,-1)</f>
        <v>JORGE PARDO</v>
      </c>
      <c r="Y1185" s="204"/>
    </row>
    <row r="1186" spans="1:25" ht="21" customHeight="1">
      <c r="A1186" s="12" t="str">
        <f t="shared" si="53"/>
        <v>TAKAMI</v>
      </c>
      <c r="B1186" s="308" t="s">
        <v>1208</v>
      </c>
      <c r="C1186" s="309">
        <v>19024</v>
      </c>
      <c r="D1186" s="310">
        <v>0</v>
      </c>
      <c r="E1186" s="311">
        <v>46021.573692129627</v>
      </c>
      <c r="F1186" s="311">
        <v>46051.573587962965</v>
      </c>
      <c r="G1186" s="312">
        <v>-15</v>
      </c>
      <c r="H1186" s="310">
        <v>1322250</v>
      </c>
      <c r="I1186" s="310">
        <v>1322250</v>
      </c>
      <c r="J1186" s="312">
        <v>1322250</v>
      </c>
      <c r="K1186" s="312">
        <v>0</v>
      </c>
      <c r="L1186" s="310">
        <v>0</v>
      </c>
      <c r="M1186" s="310">
        <v>0</v>
      </c>
      <c r="N1186" s="310">
        <v>0</v>
      </c>
      <c r="O1186" s="310">
        <v>0</v>
      </c>
      <c r="P1186" s="191">
        <f>SUM(Cartera[[#This Row],[1_a_8]:[&gt;30]])</f>
        <v>0</v>
      </c>
      <c r="Q1186" s="191">
        <f>+Cartera[[#This Row],[9_a_15]]+Cartera[[#This Row],[16_a_22]]+Cartera[[#This Row],[23_a_30]]</f>
        <v>0</v>
      </c>
      <c r="R1186" s="191">
        <f>IF(Cartera[[#This Row],[Dias]]&gt;8,Cartera[[#This Row],[Total vencido]],0)</f>
        <v>0</v>
      </c>
      <c r="S1186" s="191">
        <f>IF(Cartera[[#This Row],[Mas de 9]]&gt;0,Cartera[[#This Row],[Dias]],0)</f>
        <v>0</v>
      </c>
      <c r="T1186" s="191">
        <f>IF(Cartera[[#This Row],[Dias]]&gt;99,Cartera[[#This Row],[Total vencido]],0)</f>
        <v>0</v>
      </c>
      <c r="U1186" s="191">
        <f>IF(Cartera[[#This Row],[Mas de 100]]&gt;0,Cartera[[#This Row],[Dias]],0)</f>
        <v>0</v>
      </c>
      <c r="V1186" s="19">
        <f>Cartera[[#This Row],[Vencimiento]]-Cartera[[#This Row],[Emision]]</f>
        <v>29.999895833338087</v>
      </c>
      <c r="W118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6" s="204" t="str">
        <f>_xlfn.XLOOKUP(Cartera[[#This Row],[Nombre tercero]],Vendedor[Nombre],Vendedor[Vendedor],"",0,-1)</f>
        <v>JORGE PARDO</v>
      </c>
      <c r="Y1186" s="204"/>
    </row>
    <row r="1187" spans="1:25" ht="21" customHeight="1">
      <c r="A1187" s="12" t="str">
        <f t="shared" si="53"/>
        <v>TAKAMI</v>
      </c>
      <c r="B1187" s="308" t="s">
        <v>1208</v>
      </c>
      <c r="C1187" s="309">
        <v>19028</v>
      </c>
      <c r="D1187" s="310">
        <v>1</v>
      </c>
      <c r="E1187" s="311">
        <v>46022.295624999999</v>
      </c>
      <c r="F1187" s="311">
        <v>46052.295428240737</v>
      </c>
      <c r="G1187" s="312">
        <v>-16</v>
      </c>
      <c r="H1187" s="310">
        <v>214200</v>
      </c>
      <c r="I1187" s="310">
        <v>214200</v>
      </c>
      <c r="J1187" s="312">
        <v>214200</v>
      </c>
      <c r="K1187" s="312">
        <v>0</v>
      </c>
      <c r="L1187" s="310">
        <v>0</v>
      </c>
      <c r="M1187" s="310">
        <v>0</v>
      </c>
      <c r="N1187" s="310">
        <v>0</v>
      </c>
      <c r="O1187" s="310">
        <v>0</v>
      </c>
      <c r="P1187" s="191">
        <f>SUM(Cartera[[#This Row],[1_a_8]:[&gt;30]])</f>
        <v>0</v>
      </c>
      <c r="Q1187" s="191">
        <f>+Cartera[[#This Row],[9_a_15]]+Cartera[[#This Row],[16_a_22]]+Cartera[[#This Row],[23_a_30]]</f>
        <v>0</v>
      </c>
      <c r="R1187" s="191">
        <f>IF(Cartera[[#This Row],[Dias]]&gt;8,Cartera[[#This Row],[Total vencido]],0)</f>
        <v>0</v>
      </c>
      <c r="S1187" s="191">
        <f>IF(Cartera[[#This Row],[Mas de 9]]&gt;0,Cartera[[#This Row],[Dias]],0)</f>
        <v>0</v>
      </c>
      <c r="T1187" s="191">
        <f>IF(Cartera[[#This Row],[Dias]]&gt;99,Cartera[[#This Row],[Total vencido]],0)</f>
        <v>0</v>
      </c>
      <c r="U1187" s="191">
        <f>IF(Cartera[[#This Row],[Mas de 100]]&gt;0,Cartera[[#This Row],[Dias]],0)</f>
        <v>0</v>
      </c>
      <c r="V1187" s="19">
        <f>Cartera[[#This Row],[Vencimiento]]-Cartera[[#This Row],[Emision]]</f>
        <v>29.999803240738402</v>
      </c>
      <c r="W118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7" s="204" t="str">
        <f>_xlfn.XLOOKUP(Cartera[[#This Row],[Nombre tercero]],Vendedor[Nombre],Vendedor[Vendedor],"",0,-1)</f>
        <v>JORGE PARDO</v>
      </c>
      <c r="Y1187" s="204"/>
    </row>
    <row r="1188" spans="1:25" ht="21" customHeight="1">
      <c r="A1188" s="221" t="s">
        <v>218</v>
      </c>
      <c r="B1188" s="308" t="s">
        <v>1208</v>
      </c>
      <c r="C1188" s="309">
        <v>17840</v>
      </c>
      <c r="D1188" s="310">
        <v>8</v>
      </c>
      <c r="E1188" s="311">
        <v>45986.202569444446</v>
      </c>
      <c r="F1188" s="311">
        <v>46001.202569444446</v>
      </c>
      <c r="G1188" s="312">
        <v>35</v>
      </c>
      <c r="H1188" s="310">
        <v>716200</v>
      </c>
      <c r="I1188" s="310">
        <v>704500</v>
      </c>
      <c r="J1188" s="312">
        <v>0</v>
      </c>
      <c r="K1188" s="312">
        <v>0</v>
      </c>
      <c r="L1188" s="310">
        <v>0</v>
      </c>
      <c r="M1188" s="310">
        <v>0</v>
      </c>
      <c r="N1188" s="310">
        <v>0</v>
      </c>
      <c r="O1188" s="310">
        <v>704500</v>
      </c>
      <c r="P1188" s="191">
        <f>SUM(Cartera[[#This Row],[1_a_8]:[&gt;30]])</f>
        <v>704500</v>
      </c>
      <c r="Q1188" s="191">
        <f>+Cartera[[#This Row],[9_a_15]]+Cartera[[#This Row],[16_a_22]]+Cartera[[#This Row],[23_a_30]]</f>
        <v>0</v>
      </c>
      <c r="R1188" s="191">
        <f>IF(Cartera[[#This Row],[Dias]]&gt;8,Cartera[[#This Row],[Total vencido]],0)</f>
        <v>704500</v>
      </c>
      <c r="S1188" s="191">
        <f>IF(Cartera[[#This Row],[Mas de 9]]&gt;0,Cartera[[#This Row],[Dias]],0)</f>
        <v>35</v>
      </c>
      <c r="T1188" s="191">
        <f>IF(Cartera[[#This Row],[Dias]]&gt;99,Cartera[[#This Row],[Total vencido]],0)</f>
        <v>0</v>
      </c>
      <c r="U1188" s="191">
        <f>IF(Cartera[[#This Row],[Mas de 100]]&gt;0,Cartera[[#This Row],[Dias]],0)</f>
        <v>0</v>
      </c>
      <c r="V1188" s="19">
        <f>Cartera[[#This Row],[Vencimiento]]-Cartera[[#This Row],[Emision]]</f>
        <v>15</v>
      </c>
      <c r="W118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8" s="204" t="str">
        <f>_xlfn.XLOOKUP(Cartera[[#This Row],[Nombre tercero]],Vendedor[Nombre],Vendedor[Vendedor],"",0,-1)</f>
        <v>WILLIAM DARIO PADILLA</v>
      </c>
      <c r="Y1188" s="204"/>
    </row>
    <row r="1189" spans="1:25" ht="21" customHeight="1">
      <c r="A1189" s="12" t="str">
        <f t="shared" ref="A1189:A1197" si="54">+A1188</f>
        <v>THE BOY ENTERPRISES SAS</v>
      </c>
      <c r="B1189" s="308" t="s">
        <v>1208</v>
      </c>
      <c r="C1189" s="309">
        <v>18004</v>
      </c>
      <c r="D1189" s="310">
        <v>8</v>
      </c>
      <c r="E1189" s="311">
        <v>45992.216979166667</v>
      </c>
      <c r="F1189" s="311">
        <v>46007.215844907405</v>
      </c>
      <c r="G1189" s="312">
        <v>29</v>
      </c>
      <c r="H1189" s="310">
        <v>637100</v>
      </c>
      <c r="I1189" s="310">
        <v>637100</v>
      </c>
      <c r="J1189" s="312">
        <v>0</v>
      </c>
      <c r="K1189" s="312">
        <v>0</v>
      </c>
      <c r="L1189" s="310">
        <v>0</v>
      </c>
      <c r="M1189" s="310">
        <v>0</v>
      </c>
      <c r="N1189" s="310">
        <v>637100</v>
      </c>
      <c r="O1189" s="310">
        <v>0</v>
      </c>
      <c r="P1189" s="191">
        <f>SUM(Cartera[[#This Row],[1_a_8]:[&gt;30]])</f>
        <v>637100</v>
      </c>
      <c r="Q1189" s="191">
        <f>+Cartera[[#This Row],[9_a_15]]+Cartera[[#This Row],[16_a_22]]+Cartera[[#This Row],[23_a_30]]</f>
        <v>637100</v>
      </c>
      <c r="R1189" s="191">
        <f>IF(Cartera[[#This Row],[Dias]]&gt;8,Cartera[[#This Row],[Total vencido]],0)</f>
        <v>637100</v>
      </c>
      <c r="S1189" s="191">
        <f>IF(Cartera[[#This Row],[Mas de 9]]&gt;0,Cartera[[#This Row],[Dias]],0)</f>
        <v>29</v>
      </c>
      <c r="T1189" s="191">
        <f>IF(Cartera[[#This Row],[Dias]]&gt;99,Cartera[[#This Row],[Total vencido]],0)</f>
        <v>0</v>
      </c>
      <c r="U1189" s="191">
        <f>IF(Cartera[[#This Row],[Mas de 100]]&gt;0,Cartera[[#This Row],[Dias]],0)</f>
        <v>0</v>
      </c>
      <c r="V1189" s="19">
        <f>Cartera[[#This Row],[Vencimiento]]-Cartera[[#This Row],[Emision]]</f>
        <v>14.998865740737529</v>
      </c>
      <c r="W118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9" s="204" t="str">
        <f>_xlfn.XLOOKUP(Cartera[[#This Row],[Nombre tercero]],Vendedor[Nombre],Vendedor[Vendedor],"",0,-1)</f>
        <v>WILLIAM DARIO PADILLA</v>
      </c>
      <c r="Y1189" s="204"/>
    </row>
    <row r="1190" spans="1:25" ht="21" customHeight="1">
      <c r="A1190" s="12" t="str">
        <f t="shared" si="54"/>
        <v>THE BOY ENTERPRISES SAS</v>
      </c>
      <c r="B1190" s="308" t="s">
        <v>1208</v>
      </c>
      <c r="C1190" s="309">
        <v>18073</v>
      </c>
      <c r="D1190" s="310">
        <v>8</v>
      </c>
      <c r="E1190" s="311">
        <v>45993.452986111108</v>
      </c>
      <c r="F1190" s="311">
        <v>46008.450983796298</v>
      </c>
      <c r="G1190" s="312">
        <v>28</v>
      </c>
      <c r="H1190" s="310">
        <v>149850</v>
      </c>
      <c r="I1190" s="310">
        <v>149850</v>
      </c>
      <c r="J1190" s="312">
        <v>0</v>
      </c>
      <c r="K1190" s="312">
        <v>0</v>
      </c>
      <c r="L1190" s="310">
        <v>0</v>
      </c>
      <c r="M1190" s="310">
        <v>0</v>
      </c>
      <c r="N1190" s="310">
        <v>149850</v>
      </c>
      <c r="O1190" s="310">
        <v>0</v>
      </c>
      <c r="P1190" s="191">
        <f>SUM(Cartera[[#This Row],[1_a_8]:[&gt;30]])</f>
        <v>149850</v>
      </c>
      <c r="Q1190" s="191">
        <f>+Cartera[[#This Row],[9_a_15]]+Cartera[[#This Row],[16_a_22]]+Cartera[[#This Row],[23_a_30]]</f>
        <v>149850</v>
      </c>
      <c r="R1190" s="191">
        <f>IF(Cartera[[#This Row],[Dias]]&gt;8,Cartera[[#This Row],[Total vencido]],0)</f>
        <v>149850</v>
      </c>
      <c r="S1190" s="191">
        <f>IF(Cartera[[#This Row],[Mas de 9]]&gt;0,Cartera[[#This Row],[Dias]],0)</f>
        <v>28</v>
      </c>
      <c r="T1190" s="191">
        <f>IF(Cartera[[#This Row],[Dias]]&gt;99,Cartera[[#This Row],[Total vencido]],0)</f>
        <v>0</v>
      </c>
      <c r="U1190" s="191">
        <f>IF(Cartera[[#This Row],[Mas de 100]]&gt;0,Cartera[[#This Row],[Dias]],0)</f>
        <v>0</v>
      </c>
      <c r="V1190" s="19">
        <f>Cartera[[#This Row],[Vencimiento]]-Cartera[[#This Row],[Emision]]</f>
        <v>14.997997685190057</v>
      </c>
      <c r="W119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0" s="204" t="str">
        <f>_xlfn.XLOOKUP(Cartera[[#This Row],[Nombre tercero]],Vendedor[Nombre],Vendedor[Vendedor],"",0,-1)</f>
        <v>WILLIAM DARIO PADILLA</v>
      </c>
      <c r="Y1190" s="204"/>
    </row>
    <row r="1191" spans="1:25" ht="21" customHeight="1">
      <c r="A1191" s="12" t="str">
        <f t="shared" si="54"/>
        <v>THE BOY ENTERPRISES SAS</v>
      </c>
      <c r="B1191" s="308" t="s">
        <v>1208</v>
      </c>
      <c r="C1191" s="309">
        <v>18074</v>
      </c>
      <c r="D1191" s="310">
        <v>8</v>
      </c>
      <c r="E1191" s="311">
        <v>45993.45385416667</v>
      </c>
      <c r="F1191" s="311">
        <v>46008.453622685185</v>
      </c>
      <c r="G1191" s="312">
        <v>28</v>
      </c>
      <c r="H1191" s="310">
        <v>294450</v>
      </c>
      <c r="I1191" s="310">
        <v>294450</v>
      </c>
      <c r="J1191" s="312">
        <v>0</v>
      </c>
      <c r="K1191" s="312">
        <v>0</v>
      </c>
      <c r="L1191" s="310">
        <v>0</v>
      </c>
      <c r="M1191" s="310">
        <v>0</v>
      </c>
      <c r="N1191" s="310">
        <v>294450</v>
      </c>
      <c r="O1191" s="310">
        <v>0</v>
      </c>
      <c r="P1191" s="191">
        <f>SUM(Cartera[[#This Row],[1_a_8]:[&gt;30]])</f>
        <v>294450</v>
      </c>
      <c r="Q1191" s="191">
        <f>+Cartera[[#This Row],[9_a_15]]+Cartera[[#This Row],[16_a_22]]+Cartera[[#This Row],[23_a_30]]</f>
        <v>294450</v>
      </c>
      <c r="R1191" s="191">
        <f>IF(Cartera[[#This Row],[Dias]]&gt;8,Cartera[[#This Row],[Total vencido]],0)</f>
        <v>294450</v>
      </c>
      <c r="S1191" s="191">
        <f>IF(Cartera[[#This Row],[Mas de 9]]&gt;0,Cartera[[#This Row],[Dias]],0)</f>
        <v>28</v>
      </c>
      <c r="T1191" s="191">
        <f>IF(Cartera[[#This Row],[Dias]]&gt;99,Cartera[[#This Row],[Total vencido]],0)</f>
        <v>0</v>
      </c>
      <c r="U1191" s="191">
        <f>IF(Cartera[[#This Row],[Mas de 100]]&gt;0,Cartera[[#This Row],[Dias]],0)</f>
        <v>0</v>
      </c>
      <c r="V1191" s="19">
        <f>Cartera[[#This Row],[Vencimiento]]-Cartera[[#This Row],[Emision]]</f>
        <v>14.999768518515339</v>
      </c>
      <c r="W119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1" s="204" t="str">
        <f>_xlfn.XLOOKUP(Cartera[[#This Row],[Nombre tercero]],Vendedor[Nombre],Vendedor[Vendedor],"",0,-1)</f>
        <v>WILLIAM DARIO PADILLA</v>
      </c>
      <c r="Y1191" s="204"/>
    </row>
    <row r="1192" spans="1:25" ht="21" customHeight="1">
      <c r="A1192" s="12" t="str">
        <f t="shared" si="54"/>
        <v>THE BOY ENTERPRISES SAS</v>
      </c>
      <c r="B1192" s="308" t="s">
        <v>1208</v>
      </c>
      <c r="C1192" s="309">
        <v>18171</v>
      </c>
      <c r="D1192" s="310">
        <v>8</v>
      </c>
      <c r="E1192" s="311">
        <v>45995.561793981484</v>
      </c>
      <c r="F1192" s="311">
        <v>46010.561678240738</v>
      </c>
      <c r="G1192" s="312">
        <v>26</v>
      </c>
      <c r="H1192" s="310">
        <v>228800</v>
      </c>
      <c r="I1192" s="310">
        <v>228800</v>
      </c>
      <c r="J1192" s="312">
        <v>0</v>
      </c>
      <c r="K1192" s="312">
        <v>0</v>
      </c>
      <c r="L1192" s="310">
        <v>0</v>
      </c>
      <c r="M1192" s="310">
        <v>0</v>
      </c>
      <c r="N1192" s="310">
        <v>228800</v>
      </c>
      <c r="O1192" s="310">
        <v>0</v>
      </c>
      <c r="P1192" s="191">
        <f>SUM(Cartera[[#This Row],[1_a_8]:[&gt;30]])</f>
        <v>228800</v>
      </c>
      <c r="Q1192" s="191">
        <f>+Cartera[[#This Row],[9_a_15]]+Cartera[[#This Row],[16_a_22]]+Cartera[[#This Row],[23_a_30]]</f>
        <v>228800</v>
      </c>
      <c r="R1192" s="191">
        <f>IF(Cartera[[#This Row],[Dias]]&gt;8,Cartera[[#This Row],[Total vencido]],0)</f>
        <v>228800</v>
      </c>
      <c r="S1192" s="191">
        <f>IF(Cartera[[#This Row],[Mas de 9]]&gt;0,Cartera[[#This Row],[Dias]],0)</f>
        <v>26</v>
      </c>
      <c r="T1192" s="191">
        <f>IF(Cartera[[#This Row],[Dias]]&gt;99,Cartera[[#This Row],[Total vencido]],0)</f>
        <v>0</v>
      </c>
      <c r="U1192" s="191">
        <f>IF(Cartera[[#This Row],[Mas de 100]]&gt;0,Cartera[[#This Row],[Dias]],0)</f>
        <v>0</v>
      </c>
      <c r="V1192" s="19">
        <f>Cartera[[#This Row],[Vencimiento]]-Cartera[[#This Row],[Emision]]</f>
        <v>14.999884259254031</v>
      </c>
      <c r="W119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2" s="204" t="str">
        <f>_xlfn.XLOOKUP(Cartera[[#This Row],[Nombre tercero]],Vendedor[Nombre],Vendedor[Vendedor],"",0,-1)</f>
        <v>WILLIAM DARIO PADILLA</v>
      </c>
      <c r="Y1192" s="204"/>
    </row>
    <row r="1193" spans="1:25" ht="21" customHeight="1">
      <c r="A1193" s="12" t="str">
        <f t="shared" si="54"/>
        <v>THE BOY ENTERPRISES SAS</v>
      </c>
      <c r="B1193" s="308" t="s">
        <v>1208</v>
      </c>
      <c r="C1193" s="309">
        <v>18207</v>
      </c>
      <c r="D1193" s="310">
        <v>8</v>
      </c>
      <c r="E1193" s="311">
        <v>45996.52412037037</v>
      </c>
      <c r="F1193" s="311">
        <v>46011.523009259261</v>
      </c>
      <c r="G1193" s="312">
        <v>25</v>
      </c>
      <c r="H1193" s="310">
        <v>100800</v>
      </c>
      <c r="I1193" s="310">
        <v>100800</v>
      </c>
      <c r="J1193" s="312">
        <v>0</v>
      </c>
      <c r="K1193" s="312">
        <v>0</v>
      </c>
      <c r="L1193" s="310">
        <v>0</v>
      </c>
      <c r="M1193" s="310">
        <v>0</v>
      </c>
      <c r="N1193" s="310">
        <v>100800</v>
      </c>
      <c r="O1193" s="310">
        <v>0</v>
      </c>
      <c r="P1193" s="191">
        <f>SUM(Cartera[[#This Row],[1_a_8]:[&gt;30]])</f>
        <v>100800</v>
      </c>
      <c r="Q1193" s="191">
        <f>+Cartera[[#This Row],[9_a_15]]+Cartera[[#This Row],[16_a_22]]+Cartera[[#This Row],[23_a_30]]</f>
        <v>100800</v>
      </c>
      <c r="R1193" s="191">
        <f>IF(Cartera[[#This Row],[Dias]]&gt;8,Cartera[[#This Row],[Total vencido]],0)</f>
        <v>100800</v>
      </c>
      <c r="S1193" s="191">
        <f>IF(Cartera[[#This Row],[Mas de 9]]&gt;0,Cartera[[#This Row],[Dias]],0)</f>
        <v>25</v>
      </c>
      <c r="T1193" s="191">
        <f>IF(Cartera[[#This Row],[Dias]]&gt;99,Cartera[[#This Row],[Total vencido]],0)</f>
        <v>0</v>
      </c>
      <c r="U1193" s="191">
        <f>IF(Cartera[[#This Row],[Mas de 100]]&gt;0,Cartera[[#This Row],[Dias]],0)</f>
        <v>0</v>
      </c>
      <c r="V1193" s="19">
        <f>Cartera[[#This Row],[Vencimiento]]-Cartera[[#This Row],[Emision]]</f>
        <v>14.998888888891088</v>
      </c>
      <c r="W119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3" s="204" t="str">
        <f>_xlfn.XLOOKUP(Cartera[[#This Row],[Nombre tercero]],Vendedor[Nombre],Vendedor[Vendedor],"",0,-1)</f>
        <v>WILLIAM DARIO PADILLA</v>
      </c>
      <c r="Y1193" s="204"/>
    </row>
    <row r="1194" spans="1:25" ht="21" customHeight="1">
      <c r="A1194" s="12" t="str">
        <f t="shared" si="54"/>
        <v>THE BOY ENTERPRISES SAS</v>
      </c>
      <c r="B1194" s="308" t="s">
        <v>1208</v>
      </c>
      <c r="C1194" s="309">
        <v>18210</v>
      </c>
      <c r="D1194" s="310">
        <v>8</v>
      </c>
      <c r="E1194" s="311">
        <v>45996.527997685182</v>
      </c>
      <c r="F1194" s="311">
        <v>46011.52783564815</v>
      </c>
      <c r="G1194" s="312">
        <v>25</v>
      </c>
      <c r="H1194" s="310">
        <v>228800</v>
      </c>
      <c r="I1194" s="310">
        <v>228800</v>
      </c>
      <c r="J1194" s="312">
        <v>0</v>
      </c>
      <c r="K1194" s="312">
        <v>0</v>
      </c>
      <c r="L1194" s="310">
        <v>0</v>
      </c>
      <c r="M1194" s="310">
        <v>0</v>
      </c>
      <c r="N1194" s="310">
        <v>228800</v>
      </c>
      <c r="O1194" s="310">
        <v>0</v>
      </c>
      <c r="P1194" s="191">
        <f>SUM(Cartera[[#This Row],[1_a_8]:[&gt;30]])</f>
        <v>228800</v>
      </c>
      <c r="Q1194" s="191">
        <f>+Cartera[[#This Row],[9_a_15]]+Cartera[[#This Row],[16_a_22]]+Cartera[[#This Row],[23_a_30]]</f>
        <v>228800</v>
      </c>
      <c r="R1194" s="191">
        <f>IF(Cartera[[#This Row],[Dias]]&gt;8,Cartera[[#This Row],[Total vencido]],0)</f>
        <v>228800</v>
      </c>
      <c r="S1194" s="191">
        <f>IF(Cartera[[#This Row],[Mas de 9]]&gt;0,Cartera[[#This Row],[Dias]],0)</f>
        <v>25</v>
      </c>
      <c r="T1194" s="191">
        <f>IF(Cartera[[#This Row],[Dias]]&gt;99,Cartera[[#This Row],[Total vencido]],0)</f>
        <v>0</v>
      </c>
      <c r="U1194" s="191">
        <f>IF(Cartera[[#This Row],[Mas de 100]]&gt;0,Cartera[[#This Row],[Dias]],0)</f>
        <v>0</v>
      </c>
      <c r="V1194" s="19">
        <f>Cartera[[#This Row],[Vencimiento]]-Cartera[[#This Row],[Emision]]</f>
        <v>14.999837962968741</v>
      </c>
      <c r="W119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4" s="204" t="str">
        <f>_xlfn.XLOOKUP(Cartera[[#This Row],[Nombre tercero]],Vendedor[Nombre],Vendedor[Vendedor],"",0,-1)</f>
        <v>WILLIAM DARIO PADILLA</v>
      </c>
      <c r="Y1194" s="204"/>
    </row>
    <row r="1195" spans="1:25" ht="21" customHeight="1">
      <c r="A1195" s="12" t="str">
        <f t="shared" si="54"/>
        <v>THE BOY ENTERPRISES SAS</v>
      </c>
      <c r="B1195" s="308" t="s">
        <v>1208</v>
      </c>
      <c r="C1195" s="309">
        <v>18226</v>
      </c>
      <c r="D1195" s="310">
        <v>8</v>
      </c>
      <c r="E1195" s="311">
        <v>45996.678715277776</v>
      </c>
      <c r="F1195" s="311">
        <v>46011.678402777776</v>
      </c>
      <c r="G1195" s="312">
        <v>25</v>
      </c>
      <c r="H1195" s="310">
        <v>354200</v>
      </c>
      <c r="I1195" s="310">
        <v>354200</v>
      </c>
      <c r="J1195" s="312">
        <v>0</v>
      </c>
      <c r="K1195" s="312">
        <v>0</v>
      </c>
      <c r="L1195" s="310">
        <v>0</v>
      </c>
      <c r="M1195" s="310">
        <v>0</v>
      </c>
      <c r="N1195" s="310">
        <v>354200</v>
      </c>
      <c r="O1195" s="310">
        <v>0</v>
      </c>
      <c r="P1195" s="191">
        <f>SUM(Cartera[[#This Row],[1_a_8]:[&gt;30]])</f>
        <v>354200</v>
      </c>
      <c r="Q1195" s="191">
        <f>+Cartera[[#This Row],[9_a_15]]+Cartera[[#This Row],[16_a_22]]+Cartera[[#This Row],[23_a_30]]</f>
        <v>354200</v>
      </c>
      <c r="R1195" s="191">
        <f>IF(Cartera[[#This Row],[Dias]]&gt;8,Cartera[[#This Row],[Total vencido]],0)</f>
        <v>354200</v>
      </c>
      <c r="S1195" s="191">
        <f>IF(Cartera[[#This Row],[Mas de 9]]&gt;0,Cartera[[#This Row],[Dias]],0)</f>
        <v>25</v>
      </c>
      <c r="T1195" s="191">
        <f>IF(Cartera[[#This Row],[Dias]]&gt;99,Cartera[[#This Row],[Total vencido]],0)</f>
        <v>0</v>
      </c>
      <c r="U1195" s="191">
        <f>IF(Cartera[[#This Row],[Mas de 100]]&gt;0,Cartera[[#This Row],[Dias]],0)</f>
        <v>0</v>
      </c>
      <c r="V1195" s="19">
        <f>Cartera[[#This Row],[Vencimiento]]-Cartera[[#This Row],[Emision]]</f>
        <v>14.999687499999709</v>
      </c>
      <c r="W119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5" s="204" t="str">
        <f>_xlfn.XLOOKUP(Cartera[[#This Row],[Nombre tercero]],Vendedor[Nombre],Vendedor[Vendedor],"",0,-1)</f>
        <v>WILLIAM DARIO PADILLA</v>
      </c>
      <c r="Y1195" s="204"/>
    </row>
    <row r="1196" spans="1:25" ht="21" customHeight="1">
      <c r="A1196" s="12" t="str">
        <f t="shared" si="54"/>
        <v>THE BOY ENTERPRISES SAS</v>
      </c>
      <c r="B1196" s="308" t="s">
        <v>1208</v>
      </c>
      <c r="C1196" s="309">
        <v>18329</v>
      </c>
      <c r="D1196" s="310">
        <v>8</v>
      </c>
      <c r="E1196" s="311">
        <v>46001.304479166669</v>
      </c>
      <c r="F1196" s="311">
        <v>46016.295208333337</v>
      </c>
      <c r="G1196" s="312">
        <v>20</v>
      </c>
      <c r="H1196" s="310">
        <v>436800</v>
      </c>
      <c r="I1196" s="310">
        <v>436800</v>
      </c>
      <c r="J1196" s="312">
        <v>0</v>
      </c>
      <c r="K1196" s="312">
        <v>0</v>
      </c>
      <c r="L1196" s="310">
        <v>0</v>
      </c>
      <c r="M1196" s="310">
        <v>436800</v>
      </c>
      <c r="N1196" s="310">
        <v>0</v>
      </c>
      <c r="O1196" s="310">
        <v>0</v>
      </c>
      <c r="P1196" s="191">
        <f>SUM(Cartera[[#This Row],[1_a_8]:[&gt;30]])</f>
        <v>436800</v>
      </c>
      <c r="Q1196" s="191">
        <f>+Cartera[[#This Row],[9_a_15]]+Cartera[[#This Row],[16_a_22]]+Cartera[[#This Row],[23_a_30]]</f>
        <v>436800</v>
      </c>
      <c r="R1196" s="191">
        <f>IF(Cartera[[#This Row],[Dias]]&gt;8,Cartera[[#This Row],[Total vencido]],0)</f>
        <v>436800</v>
      </c>
      <c r="S1196" s="191">
        <f>IF(Cartera[[#This Row],[Mas de 9]]&gt;0,Cartera[[#This Row],[Dias]],0)</f>
        <v>20</v>
      </c>
      <c r="T1196" s="191">
        <f>IF(Cartera[[#This Row],[Dias]]&gt;99,Cartera[[#This Row],[Total vencido]],0)</f>
        <v>0</v>
      </c>
      <c r="U1196" s="191">
        <f>IF(Cartera[[#This Row],[Mas de 100]]&gt;0,Cartera[[#This Row],[Dias]],0)</f>
        <v>0</v>
      </c>
      <c r="V1196" s="19">
        <f>Cartera[[#This Row],[Vencimiento]]-Cartera[[#This Row],[Emision]]</f>
        <v>14.990729166667734</v>
      </c>
      <c r="W119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6" s="204" t="str">
        <f>_xlfn.XLOOKUP(Cartera[[#This Row],[Nombre tercero]],Vendedor[Nombre],Vendedor[Vendedor],"",0,-1)</f>
        <v>WILLIAM DARIO PADILLA</v>
      </c>
      <c r="Y1196" s="204"/>
    </row>
    <row r="1197" spans="1:25" ht="21" customHeight="1">
      <c r="A1197" s="12" t="str">
        <f t="shared" si="54"/>
        <v>THE BOY ENTERPRISES SAS</v>
      </c>
      <c r="B1197" s="308" t="s">
        <v>1208</v>
      </c>
      <c r="C1197" s="309">
        <v>18390</v>
      </c>
      <c r="D1197" s="310">
        <v>8</v>
      </c>
      <c r="E1197" s="311">
        <v>46002.523842592593</v>
      </c>
      <c r="F1197" s="311">
        <v>46017.521967592591</v>
      </c>
      <c r="G1197" s="312">
        <v>19</v>
      </c>
      <c r="H1197" s="310">
        <v>1139600</v>
      </c>
      <c r="I1197" s="310">
        <v>1139600</v>
      </c>
      <c r="J1197" s="312">
        <v>0</v>
      </c>
      <c r="K1197" s="312">
        <v>0</v>
      </c>
      <c r="L1197" s="310">
        <v>0</v>
      </c>
      <c r="M1197" s="310">
        <v>1139600</v>
      </c>
      <c r="N1197" s="310">
        <v>0</v>
      </c>
      <c r="O1197" s="310">
        <v>0</v>
      </c>
      <c r="P1197" s="191">
        <f>SUM(Cartera[[#This Row],[1_a_8]:[&gt;30]])</f>
        <v>1139600</v>
      </c>
      <c r="Q1197" s="191">
        <f>+Cartera[[#This Row],[9_a_15]]+Cartera[[#This Row],[16_a_22]]+Cartera[[#This Row],[23_a_30]]</f>
        <v>1139600</v>
      </c>
      <c r="R1197" s="191">
        <f>IF(Cartera[[#This Row],[Dias]]&gt;8,Cartera[[#This Row],[Total vencido]],0)</f>
        <v>1139600</v>
      </c>
      <c r="S1197" s="191">
        <f>IF(Cartera[[#This Row],[Mas de 9]]&gt;0,Cartera[[#This Row],[Dias]],0)</f>
        <v>19</v>
      </c>
      <c r="T1197" s="191">
        <f>IF(Cartera[[#This Row],[Dias]]&gt;99,Cartera[[#This Row],[Total vencido]],0)</f>
        <v>0</v>
      </c>
      <c r="U1197" s="191">
        <f>IF(Cartera[[#This Row],[Mas de 100]]&gt;0,Cartera[[#This Row],[Dias]],0)</f>
        <v>0</v>
      </c>
      <c r="V1197" s="19">
        <f>Cartera[[#This Row],[Vencimiento]]-Cartera[[#This Row],[Emision]]</f>
        <v>14.998124999998254</v>
      </c>
      <c r="W119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7" s="204" t="str">
        <f>_xlfn.XLOOKUP(Cartera[[#This Row],[Nombre tercero]],Vendedor[Nombre],Vendedor[Vendedor],"",0,-1)</f>
        <v>WILLIAM DARIO PADILLA</v>
      </c>
      <c r="Y1197" s="204"/>
    </row>
    <row r="1198" spans="1:25" ht="21" customHeight="1">
      <c r="A1198" s="221" t="s">
        <v>220</v>
      </c>
      <c r="B1198" s="308" t="s">
        <v>1210</v>
      </c>
      <c r="C1198" s="309">
        <v>23116</v>
      </c>
      <c r="D1198" s="310">
        <v>1</v>
      </c>
      <c r="E1198" s="311">
        <v>46001.384930555556</v>
      </c>
      <c r="F1198" s="311">
        <v>46009.384571759256</v>
      </c>
      <c r="G1198" s="312">
        <v>27</v>
      </c>
      <c r="H1198" s="310">
        <v>1778850</v>
      </c>
      <c r="I1198" s="310">
        <v>1177400</v>
      </c>
      <c r="J1198" s="312">
        <v>0</v>
      </c>
      <c r="K1198" s="312">
        <v>0</v>
      </c>
      <c r="L1198" s="310">
        <v>0</v>
      </c>
      <c r="M1198" s="310">
        <v>0</v>
      </c>
      <c r="N1198" s="310">
        <v>1177400</v>
      </c>
      <c r="O1198" s="310">
        <v>0</v>
      </c>
      <c r="P1198" s="191">
        <f>SUM(Cartera[[#This Row],[1_a_8]:[&gt;30]])</f>
        <v>1177400</v>
      </c>
      <c r="Q1198" s="191">
        <f>+Cartera[[#This Row],[9_a_15]]+Cartera[[#This Row],[16_a_22]]+Cartera[[#This Row],[23_a_30]]</f>
        <v>1177400</v>
      </c>
      <c r="R1198" s="191">
        <f>IF(Cartera[[#This Row],[Dias]]&gt;8,Cartera[[#This Row],[Total vencido]],0)</f>
        <v>1177400</v>
      </c>
      <c r="S1198" s="191">
        <f>IF(Cartera[[#This Row],[Mas de 9]]&gt;0,Cartera[[#This Row],[Dias]],0)</f>
        <v>27</v>
      </c>
      <c r="T1198" s="191">
        <f>IF(Cartera[[#This Row],[Dias]]&gt;99,Cartera[[#This Row],[Total vencido]],0)</f>
        <v>0</v>
      </c>
      <c r="U1198" s="191">
        <f>IF(Cartera[[#This Row],[Mas de 100]]&gt;0,Cartera[[#This Row],[Dias]],0)</f>
        <v>0</v>
      </c>
      <c r="V1198" s="19">
        <f>Cartera[[#This Row],[Vencimiento]]-Cartera[[#This Row],[Emision]]</f>
        <v>7.9996412036998663</v>
      </c>
      <c r="W119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8" s="204" t="str">
        <f>_xlfn.XLOOKUP(Cartera[[#This Row],[Nombre tercero]],Vendedor[Nombre],Vendedor[Vendedor],"",0,-1)</f>
        <v>ANGELA SILVESTRE</v>
      </c>
      <c r="Y1198" s="204"/>
    </row>
    <row r="1199" spans="1:25" ht="21" customHeight="1">
      <c r="A1199" s="12" t="str">
        <f>+A1198</f>
        <v>TIGRE COLOMBIA S.A.S</v>
      </c>
      <c r="B1199" s="308" t="s">
        <v>1210</v>
      </c>
      <c r="C1199" s="309">
        <v>23728</v>
      </c>
      <c r="D1199" s="310">
        <v>1</v>
      </c>
      <c r="E1199" s="311">
        <v>46021.294953703706</v>
      </c>
      <c r="F1199" s="311">
        <v>46029.294803240744</v>
      </c>
      <c r="G1199" s="312">
        <v>7</v>
      </c>
      <c r="H1199" s="310">
        <v>1307200</v>
      </c>
      <c r="I1199" s="310">
        <v>1307200</v>
      </c>
      <c r="J1199" s="312">
        <v>0</v>
      </c>
      <c r="K1199" s="312">
        <v>1307200</v>
      </c>
      <c r="L1199" s="310">
        <v>0</v>
      </c>
      <c r="M1199" s="310">
        <v>0</v>
      </c>
      <c r="N1199" s="310">
        <v>0</v>
      </c>
      <c r="O1199" s="310">
        <v>0</v>
      </c>
      <c r="P1199" s="191">
        <f>SUM(Cartera[[#This Row],[1_a_8]:[&gt;30]])</f>
        <v>1307200</v>
      </c>
      <c r="Q1199" s="191">
        <f>+Cartera[[#This Row],[9_a_15]]+Cartera[[#This Row],[16_a_22]]+Cartera[[#This Row],[23_a_30]]</f>
        <v>0</v>
      </c>
      <c r="R1199" s="191">
        <f>IF(Cartera[[#This Row],[Dias]]&gt;8,Cartera[[#This Row],[Total vencido]],0)</f>
        <v>0</v>
      </c>
      <c r="S1199" s="191">
        <f>IF(Cartera[[#This Row],[Mas de 9]]&gt;0,Cartera[[#This Row],[Dias]],0)</f>
        <v>0</v>
      </c>
      <c r="T1199" s="191">
        <f>IF(Cartera[[#This Row],[Dias]]&gt;99,Cartera[[#This Row],[Total vencido]],0)</f>
        <v>0</v>
      </c>
      <c r="U1199" s="191">
        <f>IF(Cartera[[#This Row],[Mas de 100]]&gt;0,Cartera[[#This Row],[Dias]],0)</f>
        <v>0</v>
      </c>
      <c r="V1199" s="19">
        <f>Cartera[[#This Row],[Vencimiento]]-Cartera[[#This Row],[Emision]]</f>
        <v>7.9998495370382443</v>
      </c>
      <c r="W119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9" s="204" t="str">
        <f>_xlfn.XLOOKUP(Cartera[[#This Row],[Nombre tercero]],Vendedor[Nombre],Vendedor[Vendedor],"",0,-1)</f>
        <v>ANGELA SILVESTRE</v>
      </c>
      <c r="Y1199" s="204"/>
    </row>
    <row r="1200" spans="1:25" ht="21" customHeight="1">
      <c r="A1200" s="12" t="str">
        <f>+A1199</f>
        <v>TIGRE COLOMBIA S.A.S</v>
      </c>
      <c r="B1200" s="308" t="s">
        <v>1210</v>
      </c>
      <c r="C1200" s="309">
        <v>23729</v>
      </c>
      <c r="D1200" s="310">
        <v>1</v>
      </c>
      <c r="E1200" s="311">
        <v>46021.295960648145</v>
      </c>
      <c r="F1200" s="311">
        <v>46029.295486111114</v>
      </c>
      <c r="G1200" s="312">
        <v>7</v>
      </c>
      <c r="H1200" s="310">
        <v>1150100</v>
      </c>
      <c r="I1200" s="310">
        <v>1150100</v>
      </c>
      <c r="J1200" s="312">
        <v>0</v>
      </c>
      <c r="K1200" s="312">
        <v>1150100</v>
      </c>
      <c r="L1200" s="310">
        <v>0</v>
      </c>
      <c r="M1200" s="310">
        <v>0</v>
      </c>
      <c r="N1200" s="310">
        <v>0</v>
      </c>
      <c r="O1200" s="310">
        <v>0</v>
      </c>
      <c r="P1200" s="191">
        <f>SUM(Cartera[[#This Row],[1_a_8]:[&gt;30]])</f>
        <v>1150100</v>
      </c>
      <c r="Q1200" s="191">
        <f>+Cartera[[#This Row],[9_a_15]]+Cartera[[#This Row],[16_a_22]]+Cartera[[#This Row],[23_a_30]]</f>
        <v>0</v>
      </c>
      <c r="R1200" s="191">
        <f>IF(Cartera[[#This Row],[Dias]]&gt;8,Cartera[[#This Row],[Total vencido]],0)</f>
        <v>0</v>
      </c>
      <c r="S1200" s="191">
        <f>IF(Cartera[[#This Row],[Mas de 9]]&gt;0,Cartera[[#This Row],[Dias]],0)</f>
        <v>0</v>
      </c>
      <c r="T1200" s="191">
        <f>IF(Cartera[[#This Row],[Dias]]&gt;99,Cartera[[#This Row],[Total vencido]],0)</f>
        <v>0</v>
      </c>
      <c r="U1200" s="191">
        <f>IF(Cartera[[#This Row],[Mas de 100]]&gt;0,Cartera[[#This Row],[Dias]],0)</f>
        <v>0</v>
      </c>
      <c r="V1200" s="19">
        <f>Cartera[[#This Row],[Vencimiento]]-Cartera[[#This Row],[Emision]]</f>
        <v>7.9995254629684496</v>
      </c>
      <c r="W120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0" s="204" t="str">
        <f>_xlfn.XLOOKUP(Cartera[[#This Row],[Nombre tercero]],Vendedor[Nombre],Vendedor[Vendedor],"",0,-1)</f>
        <v>ANGELA SILVESTRE</v>
      </c>
      <c r="Y1200" s="204"/>
    </row>
    <row r="1201" spans="1:25" ht="21" customHeight="1">
      <c r="A1201" s="12" t="str">
        <f>+A1200</f>
        <v>TIGRE COLOMBIA S.A.S</v>
      </c>
      <c r="B1201" s="308" t="s">
        <v>1210</v>
      </c>
      <c r="C1201" s="309">
        <v>23730</v>
      </c>
      <c r="D1201" s="310">
        <v>1</v>
      </c>
      <c r="E1201" s="311">
        <v>46021.297222222223</v>
      </c>
      <c r="F1201" s="311">
        <v>46029.297083333331</v>
      </c>
      <c r="G1201" s="312">
        <v>7</v>
      </c>
      <c r="H1201" s="310">
        <v>1527300</v>
      </c>
      <c r="I1201" s="310">
        <v>1522650</v>
      </c>
      <c r="J1201" s="312">
        <v>0</v>
      </c>
      <c r="K1201" s="312">
        <v>1522650</v>
      </c>
      <c r="L1201" s="310">
        <v>0</v>
      </c>
      <c r="M1201" s="310">
        <v>0</v>
      </c>
      <c r="N1201" s="310">
        <v>0</v>
      </c>
      <c r="O1201" s="310">
        <v>0</v>
      </c>
      <c r="P1201" s="191">
        <f>SUM(Cartera[[#This Row],[1_a_8]:[&gt;30]])</f>
        <v>1522650</v>
      </c>
      <c r="Q1201" s="191">
        <f>+Cartera[[#This Row],[9_a_15]]+Cartera[[#This Row],[16_a_22]]+Cartera[[#This Row],[23_a_30]]</f>
        <v>0</v>
      </c>
      <c r="R1201" s="191">
        <f>IF(Cartera[[#This Row],[Dias]]&gt;8,Cartera[[#This Row],[Total vencido]],0)</f>
        <v>0</v>
      </c>
      <c r="S1201" s="191">
        <f>IF(Cartera[[#This Row],[Mas de 9]]&gt;0,Cartera[[#This Row],[Dias]],0)</f>
        <v>0</v>
      </c>
      <c r="T1201" s="191">
        <f>IF(Cartera[[#This Row],[Dias]]&gt;99,Cartera[[#This Row],[Total vencido]],0)</f>
        <v>0</v>
      </c>
      <c r="U1201" s="191">
        <f>IF(Cartera[[#This Row],[Mas de 100]]&gt;0,Cartera[[#This Row],[Dias]],0)</f>
        <v>0</v>
      </c>
      <c r="V1201" s="19">
        <f>Cartera[[#This Row],[Vencimiento]]-Cartera[[#This Row],[Emision]]</f>
        <v>7.999861111107748</v>
      </c>
      <c r="W120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1" s="204" t="str">
        <f>_xlfn.XLOOKUP(Cartera[[#This Row],[Nombre tercero]],Vendedor[Nombre],Vendedor[Vendedor],"",0,-1)</f>
        <v>ANGELA SILVESTRE</v>
      </c>
      <c r="Y1201" s="204"/>
    </row>
    <row r="1202" spans="1:25" ht="21" customHeight="1">
      <c r="A1202" s="12" t="str">
        <f>+A1201</f>
        <v>TIGRE COLOMBIA S.A.S</v>
      </c>
      <c r="B1202" s="308" t="s">
        <v>1210</v>
      </c>
      <c r="C1202" s="309">
        <v>23731</v>
      </c>
      <c r="D1202" s="310">
        <v>1</v>
      </c>
      <c r="E1202" s="311">
        <v>46021.298831018517</v>
      </c>
      <c r="F1202" s="311">
        <v>46029.298587962963</v>
      </c>
      <c r="G1202" s="312">
        <v>7</v>
      </c>
      <c r="H1202" s="310">
        <v>1395000</v>
      </c>
      <c r="I1202" s="310">
        <v>1395000</v>
      </c>
      <c r="J1202" s="312">
        <v>0</v>
      </c>
      <c r="K1202" s="312">
        <v>1395000</v>
      </c>
      <c r="L1202" s="310">
        <v>0</v>
      </c>
      <c r="M1202" s="310">
        <v>0</v>
      </c>
      <c r="N1202" s="310">
        <v>0</v>
      </c>
      <c r="O1202" s="310">
        <v>0</v>
      </c>
      <c r="P1202" s="191">
        <f>SUM(Cartera[[#This Row],[1_a_8]:[&gt;30]])</f>
        <v>1395000</v>
      </c>
      <c r="Q1202" s="191">
        <f>+Cartera[[#This Row],[9_a_15]]+Cartera[[#This Row],[16_a_22]]+Cartera[[#This Row],[23_a_30]]</f>
        <v>0</v>
      </c>
      <c r="R1202" s="191">
        <f>IF(Cartera[[#This Row],[Dias]]&gt;8,Cartera[[#This Row],[Total vencido]],0)</f>
        <v>0</v>
      </c>
      <c r="S1202" s="191">
        <f>IF(Cartera[[#This Row],[Mas de 9]]&gt;0,Cartera[[#This Row],[Dias]],0)</f>
        <v>0</v>
      </c>
      <c r="T1202" s="191">
        <f>IF(Cartera[[#This Row],[Dias]]&gt;99,Cartera[[#This Row],[Total vencido]],0)</f>
        <v>0</v>
      </c>
      <c r="U1202" s="191">
        <f>IF(Cartera[[#This Row],[Mas de 100]]&gt;0,Cartera[[#This Row],[Dias]],0)</f>
        <v>0</v>
      </c>
      <c r="V1202" s="19">
        <f>Cartera[[#This Row],[Vencimiento]]-Cartera[[#This Row],[Emision]]</f>
        <v>7.999756944445835</v>
      </c>
      <c r="W120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2" s="204" t="str">
        <f>_xlfn.XLOOKUP(Cartera[[#This Row],[Nombre tercero]],Vendedor[Nombre],Vendedor[Vendedor],"",0,-1)</f>
        <v>ANGELA SILVESTRE</v>
      </c>
      <c r="Y1202" s="204"/>
    </row>
    <row r="1203" spans="1:25" ht="21" customHeight="1">
      <c r="A1203" s="221" t="s">
        <v>221</v>
      </c>
      <c r="B1203" s="308" t="s">
        <v>1208</v>
      </c>
      <c r="C1203" s="309">
        <v>15799</v>
      </c>
      <c r="D1203" s="310">
        <v>0</v>
      </c>
      <c r="E1203" s="311">
        <v>45913.430694444447</v>
      </c>
      <c r="F1203" s="311">
        <v>45921.430092592593</v>
      </c>
      <c r="G1203" s="312">
        <v>115</v>
      </c>
      <c r="H1203" s="310">
        <v>167200</v>
      </c>
      <c r="I1203" s="310">
        <v>39694</v>
      </c>
      <c r="J1203" s="312">
        <v>0</v>
      </c>
      <c r="K1203" s="312">
        <v>0</v>
      </c>
      <c r="L1203" s="310">
        <v>0</v>
      </c>
      <c r="M1203" s="310">
        <v>0</v>
      </c>
      <c r="N1203" s="310">
        <v>0</v>
      </c>
      <c r="O1203" s="310">
        <v>39694</v>
      </c>
      <c r="P1203" s="191">
        <f>SUM(Cartera[[#This Row],[1_a_8]:[&gt;30]])</f>
        <v>39694</v>
      </c>
      <c r="Q1203" s="191">
        <f>+Cartera[[#This Row],[9_a_15]]+Cartera[[#This Row],[16_a_22]]+Cartera[[#This Row],[23_a_30]]</f>
        <v>0</v>
      </c>
      <c r="R1203" s="191">
        <f>IF(Cartera[[#This Row],[Dias]]&gt;8,Cartera[[#This Row],[Total vencido]],0)</f>
        <v>39694</v>
      </c>
      <c r="S1203" s="191">
        <f>IF(Cartera[[#This Row],[Mas de 9]]&gt;0,Cartera[[#This Row],[Dias]],0)</f>
        <v>115</v>
      </c>
      <c r="T1203" s="191">
        <f>IF(Cartera[[#This Row],[Dias]]&gt;99,Cartera[[#This Row],[Total vencido]],0)</f>
        <v>39694</v>
      </c>
      <c r="U1203" s="191">
        <f>IF(Cartera[[#This Row],[Mas de 100]]&gt;0,Cartera[[#This Row],[Dias]],0)</f>
        <v>115</v>
      </c>
      <c r="V1203" s="19">
        <f>Cartera[[#This Row],[Vencimiento]]-Cartera[[#This Row],[Emision]]</f>
        <v>7.9993981481457013</v>
      </c>
      <c r="W120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3" s="204" t="str">
        <f>_xlfn.XLOOKUP(Cartera[[#This Row],[Nombre tercero]],Vendedor[Nombre],Vendedor[Vendedor],"",0,-1)</f>
        <v>JORGE PARDO</v>
      </c>
      <c r="Y1203" s="204"/>
    </row>
    <row r="1204" spans="1:25" ht="21" customHeight="1">
      <c r="A1204" s="12" t="str">
        <f>+A1203</f>
        <v>TODOS COMEMOS SAS</v>
      </c>
      <c r="B1204" s="308" t="s">
        <v>1208</v>
      </c>
      <c r="C1204" s="309">
        <v>17170</v>
      </c>
      <c r="D1204" s="310">
        <v>0</v>
      </c>
      <c r="E1204" s="311">
        <v>45962.493969907409</v>
      </c>
      <c r="F1204" s="311">
        <v>45970.493888888886</v>
      </c>
      <c r="G1204" s="312">
        <v>66</v>
      </c>
      <c r="H1204" s="310">
        <v>1551000</v>
      </c>
      <c r="I1204" s="310">
        <v>1551000</v>
      </c>
      <c r="J1204" s="312">
        <v>0</v>
      </c>
      <c r="K1204" s="312">
        <v>0</v>
      </c>
      <c r="L1204" s="310">
        <v>0</v>
      </c>
      <c r="M1204" s="310">
        <v>0</v>
      </c>
      <c r="N1204" s="310">
        <v>0</v>
      </c>
      <c r="O1204" s="310">
        <v>1551000</v>
      </c>
      <c r="P1204" s="191">
        <f>SUM(Cartera[[#This Row],[1_a_8]:[&gt;30]])</f>
        <v>1551000</v>
      </c>
      <c r="Q1204" s="191">
        <f>+Cartera[[#This Row],[9_a_15]]+Cartera[[#This Row],[16_a_22]]+Cartera[[#This Row],[23_a_30]]</f>
        <v>0</v>
      </c>
      <c r="R1204" s="191">
        <f>IF(Cartera[[#This Row],[Dias]]&gt;8,Cartera[[#This Row],[Total vencido]],0)</f>
        <v>1551000</v>
      </c>
      <c r="S1204" s="191">
        <f>IF(Cartera[[#This Row],[Mas de 9]]&gt;0,Cartera[[#This Row],[Dias]],0)</f>
        <v>66</v>
      </c>
      <c r="T1204" s="191">
        <f>IF(Cartera[[#This Row],[Dias]]&gt;99,Cartera[[#This Row],[Total vencido]],0)</f>
        <v>0</v>
      </c>
      <c r="U1204" s="191">
        <f>IF(Cartera[[#This Row],[Mas de 100]]&gt;0,Cartera[[#This Row],[Dias]],0)</f>
        <v>0</v>
      </c>
      <c r="V1204" s="19">
        <f>Cartera[[#This Row],[Vencimiento]]-Cartera[[#This Row],[Emision]]</f>
        <v>7.9999189814770943</v>
      </c>
      <c r="W120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4" s="204" t="str">
        <f>_xlfn.XLOOKUP(Cartera[[#This Row],[Nombre tercero]],Vendedor[Nombre],Vendedor[Vendedor],"",0,-1)</f>
        <v>JORGE PARDO</v>
      </c>
      <c r="Y1204" s="204"/>
    </row>
    <row r="1205" spans="1:25" ht="21" customHeight="1">
      <c r="A1205" s="12" t="str">
        <f>+A1204</f>
        <v>TODOS COMEMOS SAS</v>
      </c>
      <c r="B1205" s="308" t="s">
        <v>1208</v>
      </c>
      <c r="C1205" s="309">
        <v>17931</v>
      </c>
      <c r="D1205" s="310">
        <v>0</v>
      </c>
      <c r="E1205" s="311">
        <v>45988.559166666666</v>
      </c>
      <c r="F1205" s="311">
        <v>45996.558969907404</v>
      </c>
      <c r="G1205" s="312">
        <v>40</v>
      </c>
      <c r="H1205" s="310">
        <v>666000</v>
      </c>
      <c r="I1205" s="310">
        <v>666000</v>
      </c>
      <c r="J1205" s="312">
        <v>0</v>
      </c>
      <c r="K1205" s="312">
        <v>0</v>
      </c>
      <c r="L1205" s="310">
        <v>0</v>
      </c>
      <c r="M1205" s="310">
        <v>0</v>
      </c>
      <c r="N1205" s="310">
        <v>0</v>
      </c>
      <c r="O1205" s="310">
        <v>666000</v>
      </c>
      <c r="P1205" s="191">
        <f>SUM(Cartera[[#This Row],[1_a_8]:[&gt;30]])</f>
        <v>666000</v>
      </c>
      <c r="Q1205" s="191">
        <f>+Cartera[[#This Row],[9_a_15]]+Cartera[[#This Row],[16_a_22]]+Cartera[[#This Row],[23_a_30]]</f>
        <v>0</v>
      </c>
      <c r="R1205" s="191">
        <f>IF(Cartera[[#This Row],[Dias]]&gt;8,Cartera[[#This Row],[Total vencido]],0)</f>
        <v>666000</v>
      </c>
      <c r="S1205" s="191">
        <f>IF(Cartera[[#This Row],[Mas de 9]]&gt;0,Cartera[[#This Row],[Dias]],0)</f>
        <v>40</v>
      </c>
      <c r="T1205" s="191">
        <f>IF(Cartera[[#This Row],[Dias]]&gt;99,Cartera[[#This Row],[Total vencido]],0)</f>
        <v>0</v>
      </c>
      <c r="U1205" s="191">
        <f>IF(Cartera[[#This Row],[Mas de 100]]&gt;0,Cartera[[#This Row],[Dias]],0)</f>
        <v>0</v>
      </c>
      <c r="V1205" s="19">
        <f>Cartera[[#This Row],[Vencimiento]]-Cartera[[#This Row],[Emision]]</f>
        <v>7.9998032407384017</v>
      </c>
      <c r="W120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5" s="204" t="str">
        <f>_xlfn.XLOOKUP(Cartera[[#This Row],[Nombre tercero]],Vendedor[Nombre],Vendedor[Vendedor],"",0,-1)</f>
        <v>JORGE PARDO</v>
      </c>
      <c r="Y1205" s="204"/>
    </row>
    <row r="1206" spans="1:25" ht="21" customHeight="1">
      <c r="A1206" s="12" t="str">
        <f>+A1205</f>
        <v>TODOS COMEMOS SAS</v>
      </c>
      <c r="B1206" s="308" t="s">
        <v>1208</v>
      </c>
      <c r="C1206" s="309">
        <v>18082</v>
      </c>
      <c r="D1206" s="310">
        <v>0</v>
      </c>
      <c r="E1206" s="311">
        <v>45993.521099537036</v>
      </c>
      <c r="F1206" s="311">
        <v>46001.520972222221</v>
      </c>
      <c r="G1206" s="312">
        <v>35</v>
      </c>
      <c r="H1206" s="310">
        <v>352000</v>
      </c>
      <c r="I1206" s="310">
        <v>352000</v>
      </c>
      <c r="J1206" s="312">
        <v>0</v>
      </c>
      <c r="K1206" s="312">
        <v>0</v>
      </c>
      <c r="L1206" s="310">
        <v>0</v>
      </c>
      <c r="M1206" s="310">
        <v>0</v>
      </c>
      <c r="N1206" s="310">
        <v>0</v>
      </c>
      <c r="O1206" s="310">
        <v>352000</v>
      </c>
      <c r="P1206" s="191">
        <f>SUM(Cartera[[#This Row],[1_a_8]:[&gt;30]])</f>
        <v>352000</v>
      </c>
      <c r="Q1206" s="191">
        <f>+Cartera[[#This Row],[9_a_15]]+Cartera[[#This Row],[16_a_22]]+Cartera[[#This Row],[23_a_30]]</f>
        <v>0</v>
      </c>
      <c r="R1206" s="191">
        <f>IF(Cartera[[#This Row],[Dias]]&gt;8,Cartera[[#This Row],[Total vencido]],0)</f>
        <v>352000</v>
      </c>
      <c r="S1206" s="191">
        <f>IF(Cartera[[#This Row],[Mas de 9]]&gt;0,Cartera[[#This Row],[Dias]],0)</f>
        <v>35</v>
      </c>
      <c r="T1206" s="191">
        <f>IF(Cartera[[#This Row],[Dias]]&gt;99,Cartera[[#This Row],[Total vencido]],0)</f>
        <v>0</v>
      </c>
      <c r="U1206" s="191">
        <f>IF(Cartera[[#This Row],[Mas de 100]]&gt;0,Cartera[[#This Row],[Dias]],0)</f>
        <v>0</v>
      </c>
      <c r="V1206" s="19">
        <f>Cartera[[#This Row],[Vencimiento]]-Cartera[[#This Row],[Emision]]</f>
        <v>7.9998726851845277</v>
      </c>
      <c r="W120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6" s="204" t="str">
        <f>_xlfn.XLOOKUP(Cartera[[#This Row],[Nombre tercero]],Vendedor[Nombre],Vendedor[Vendedor],"",0,-1)</f>
        <v>JORGE PARDO</v>
      </c>
      <c r="Y1206" s="204"/>
    </row>
    <row r="1207" spans="1:25" ht="21" customHeight="1">
      <c r="A1207" s="221" t="s">
        <v>1329</v>
      </c>
      <c r="B1207" s="308" t="s">
        <v>1210</v>
      </c>
      <c r="C1207" s="309">
        <v>23292</v>
      </c>
      <c r="D1207" s="310">
        <v>12</v>
      </c>
      <c r="E1207" s="311">
        <v>46007.350578703707</v>
      </c>
      <c r="F1207" s="311">
        <v>46015.350474537037</v>
      </c>
      <c r="G1207" s="312">
        <v>21</v>
      </c>
      <c r="H1207" s="310">
        <v>641700</v>
      </c>
      <c r="I1207" s="310">
        <v>641700</v>
      </c>
      <c r="J1207" s="312">
        <v>0</v>
      </c>
      <c r="K1207" s="312">
        <v>0</v>
      </c>
      <c r="L1207" s="310">
        <v>0</v>
      </c>
      <c r="M1207" s="310">
        <v>641700</v>
      </c>
      <c r="N1207" s="310">
        <v>0</v>
      </c>
      <c r="O1207" s="310">
        <v>0</v>
      </c>
      <c r="P1207" s="191">
        <f>SUM(Cartera[[#This Row],[1_a_8]:[&gt;30]])</f>
        <v>641700</v>
      </c>
      <c r="Q1207" s="191">
        <f>+Cartera[[#This Row],[9_a_15]]+Cartera[[#This Row],[16_a_22]]+Cartera[[#This Row],[23_a_30]]</f>
        <v>641700</v>
      </c>
      <c r="R1207" s="191">
        <f>IF(Cartera[[#This Row],[Dias]]&gt;8,Cartera[[#This Row],[Total vencido]],0)</f>
        <v>641700</v>
      </c>
      <c r="S1207" s="191">
        <f>IF(Cartera[[#This Row],[Mas de 9]]&gt;0,Cartera[[#This Row],[Dias]],0)</f>
        <v>21</v>
      </c>
      <c r="T1207" s="191">
        <f>IF(Cartera[[#This Row],[Dias]]&gt;99,Cartera[[#This Row],[Total vencido]],0)</f>
        <v>0</v>
      </c>
      <c r="U1207" s="191">
        <f>IF(Cartera[[#This Row],[Mas de 100]]&gt;0,Cartera[[#This Row],[Dias]],0)</f>
        <v>0</v>
      </c>
      <c r="V1207" s="19">
        <f>Cartera[[#This Row],[Vencimiento]]-Cartera[[#This Row],[Emision]]</f>
        <v>7.999895833330811</v>
      </c>
      <c r="W120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7" s="204" t="str">
        <f>_xlfn.XLOOKUP(Cartera[[#This Row],[Nombre tercero]],Vendedor[Nombre],Vendedor[Vendedor],"",0,-1)</f>
        <v>JENNIFER GONZALEZ TRIANA</v>
      </c>
      <c r="Y1207" s="204"/>
    </row>
    <row r="1208" spans="1:25" ht="21" customHeight="1">
      <c r="A1208" s="12" t="str">
        <f t="shared" ref="A1208:A1213" si="55">+A1207</f>
        <v>TRADICION GASTRONOMICA SAS</v>
      </c>
      <c r="B1208" s="308" t="s">
        <v>1210</v>
      </c>
      <c r="C1208" s="309">
        <v>23396</v>
      </c>
      <c r="D1208" s="310">
        <v>12</v>
      </c>
      <c r="E1208" s="311">
        <v>46010.354687500003</v>
      </c>
      <c r="F1208" s="311">
        <v>46018.354548611111</v>
      </c>
      <c r="G1208" s="312">
        <v>18</v>
      </c>
      <c r="H1208" s="310">
        <v>892400</v>
      </c>
      <c r="I1208" s="310">
        <v>892400</v>
      </c>
      <c r="J1208" s="312">
        <v>0</v>
      </c>
      <c r="K1208" s="312">
        <v>0</v>
      </c>
      <c r="L1208" s="310">
        <v>0</v>
      </c>
      <c r="M1208" s="310">
        <v>892400</v>
      </c>
      <c r="N1208" s="310">
        <v>0</v>
      </c>
      <c r="O1208" s="310">
        <v>0</v>
      </c>
      <c r="P1208" s="191">
        <f>SUM(Cartera[[#This Row],[1_a_8]:[&gt;30]])</f>
        <v>892400</v>
      </c>
      <c r="Q1208" s="191">
        <f>+Cartera[[#This Row],[9_a_15]]+Cartera[[#This Row],[16_a_22]]+Cartera[[#This Row],[23_a_30]]</f>
        <v>892400</v>
      </c>
      <c r="R1208" s="191">
        <f>IF(Cartera[[#This Row],[Dias]]&gt;8,Cartera[[#This Row],[Total vencido]],0)</f>
        <v>892400</v>
      </c>
      <c r="S1208" s="191">
        <f>IF(Cartera[[#This Row],[Mas de 9]]&gt;0,Cartera[[#This Row],[Dias]],0)</f>
        <v>18</v>
      </c>
      <c r="T1208" s="191">
        <f>IF(Cartera[[#This Row],[Dias]]&gt;99,Cartera[[#This Row],[Total vencido]],0)</f>
        <v>0</v>
      </c>
      <c r="U1208" s="191">
        <f>IF(Cartera[[#This Row],[Mas de 100]]&gt;0,Cartera[[#This Row],[Dias]],0)</f>
        <v>0</v>
      </c>
      <c r="V1208" s="19">
        <f>Cartera[[#This Row],[Vencimiento]]-Cartera[[#This Row],[Emision]]</f>
        <v>7.999861111107748</v>
      </c>
      <c r="W120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8" s="204" t="str">
        <f>_xlfn.XLOOKUP(Cartera[[#This Row],[Nombre tercero]],Vendedor[Nombre],Vendedor[Vendedor],"",0,-1)</f>
        <v>JENNIFER GONZALEZ TRIANA</v>
      </c>
      <c r="Y1208" s="204"/>
    </row>
    <row r="1209" spans="1:25" ht="21" customHeight="1">
      <c r="A1209" s="12" t="str">
        <f t="shared" si="55"/>
        <v>TRADICION GASTRONOMICA SAS</v>
      </c>
      <c r="B1209" s="308" t="s">
        <v>1210</v>
      </c>
      <c r="C1209" s="309">
        <v>23473</v>
      </c>
      <c r="D1209" s="310">
        <v>12</v>
      </c>
      <c r="E1209" s="311">
        <v>46011.329456018517</v>
      </c>
      <c r="F1209" s="311">
        <v>46019.329259259262</v>
      </c>
      <c r="G1209" s="312">
        <v>17</v>
      </c>
      <c r="H1209" s="310">
        <v>2096700</v>
      </c>
      <c r="I1209" s="310">
        <v>2096700</v>
      </c>
      <c r="J1209" s="312">
        <v>0</v>
      </c>
      <c r="K1209" s="312">
        <v>0</v>
      </c>
      <c r="L1209" s="310">
        <v>0</v>
      </c>
      <c r="M1209" s="310">
        <v>2096700</v>
      </c>
      <c r="N1209" s="310">
        <v>0</v>
      </c>
      <c r="O1209" s="310">
        <v>0</v>
      </c>
      <c r="P1209" s="191">
        <f>SUM(Cartera[[#This Row],[1_a_8]:[&gt;30]])</f>
        <v>2096700</v>
      </c>
      <c r="Q1209" s="191">
        <f>+Cartera[[#This Row],[9_a_15]]+Cartera[[#This Row],[16_a_22]]+Cartera[[#This Row],[23_a_30]]</f>
        <v>2096700</v>
      </c>
      <c r="R1209" s="191">
        <f>IF(Cartera[[#This Row],[Dias]]&gt;8,Cartera[[#This Row],[Total vencido]],0)</f>
        <v>2096700</v>
      </c>
      <c r="S1209" s="191">
        <f>IF(Cartera[[#This Row],[Mas de 9]]&gt;0,Cartera[[#This Row],[Dias]],0)</f>
        <v>17</v>
      </c>
      <c r="T1209" s="191">
        <f>IF(Cartera[[#This Row],[Dias]]&gt;99,Cartera[[#This Row],[Total vencido]],0)</f>
        <v>0</v>
      </c>
      <c r="U1209" s="191">
        <f>IF(Cartera[[#This Row],[Mas de 100]]&gt;0,Cartera[[#This Row],[Dias]],0)</f>
        <v>0</v>
      </c>
      <c r="V1209" s="19">
        <f>Cartera[[#This Row],[Vencimiento]]-Cartera[[#This Row],[Emision]]</f>
        <v>7.9998032407456776</v>
      </c>
      <c r="W120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9" s="204" t="str">
        <f>_xlfn.XLOOKUP(Cartera[[#This Row],[Nombre tercero]],Vendedor[Nombre],Vendedor[Vendedor],"",0,-1)</f>
        <v>JENNIFER GONZALEZ TRIANA</v>
      </c>
      <c r="Y1209" s="204"/>
    </row>
    <row r="1210" spans="1:25" ht="21" customHeight="1">
      <c r="A1210" s="12" t="str">
        <f t="shared" si="55"/>
        <v>TRADICION GASTRONOMICA SAS</v>
      </c>
      <c r="B1210" s="308" t="s">
        <v>1210</v>
      </c>
      <c r="C1210" s="309">
        <v>23515</v>
      </c>
      <c r="D1210" s="310">
        <v>12</v>
      </c>
      <c r="E1210" s="311">
        <v>46013.393900462965</v>
      </c>
      <c r="F1210" s="311">
        <v>46021.393067129633</v>
      </c>
      <c r="G1210" s="312">
        <v>15</v>
      </c>
      <c r="H1210" s="310">
        <v>3567000</v>
      </c>
      <c r="I1210" s="310">
        <v>3567000</v>
      </c>
      <c r="J1210" s="312">
        <v>0</v>
      </c>
      <c r="K1210" s="312">
        <v>0</v>
      </c>
      <c r="L1210" s="310">
        <v>3567000</v>
      </c>
      <c r="M1210" s="310">
        <v>0</v>
      </c>
      <c r="N1210" s="310">
        <v>0</v>
      </c>
      <c r="O1210" s="310">
        <v>0</v>
      </c>
      <c r="P1210" s="191">
        <f>SUM(Cartera[[#This Row],[1_a_8]:[&gt;30]])</f>
        <v>3567000</v>
      </c>
      <c r="Q1210" s="191">
        <f>+Cartera[[#This Row],[9_a_15]]+Cartera[[#This Row],[16_a_22]]+Cartera[[#This Row],[23_a_30]]</f>
        <v>3567000</v>
      </c>
      <c r="R1210" s="191">
        <f>IF(Cartera[[#This Row],[Dias]]&gt;8,Cartera[[#This Row],[Total vencido]],0)</f>
        <v>3567000</v>
      </c>
      <c r="S1210" s="191">
        <f>IF(Cartera[[#This Row],[Mas de 9]]&gt;0,Cartera[[#This Row],[Dias]],0)</f>
        <v>15</v>
      </c>
      <c r="T1210" s="191">
        <f>IF(Cartera[[#This Row],[Dias]]&gt;99,Cartera[[#This Row],[Total vencido]],0)</f>
        <v>0</v>
      </c>
      <c r="U1210" s="191">
        <f>IF(Cartera[[#This Row],[Mas de 100]]&gt;0,Cartera[[#This Row],[Dias]],0)</f>
        <v>0</v>
      </c>
      <c r="V1210" s="19">
        <f>Cartera[[#This Row],[Vencimiento]]-Cartera[[#This Row],[Emision]]</f>
        <v>7.9991666666683159</v>
      </c>
      <c r="W121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0" s="204" t="str">
        <f>_xlfn.XLOOKUP(Cartera[[#This Row],[Nombre tercero]],Vendedor[Nombre],Vendedor[Vendedor],"",0,-1)</f>
        <v>JENNIFER GONZALEZ TRIANA</v>
      </c>
      <c r="Y1210" s="204"/>
    </row>
    <row r="1211" spans="1:25" ht="21" customHeight="1">
      <c r="A1211" s="12" t="str">
        <f t="shared" si="55"/>
        <v>TRADICION GASTRONOMICA SAS</v>
      </c>
      <c r="B1211" s="308" t="s">
        <v>1210</v>
      </c>
      <c r="C1211" s="309">
        <v>23598</v>
      </c>
      <c r="D1211" s="310">
        <v>12</v>
      </c>
      <c r="E1211" s="311">
        <v>46015.363692129627</v>
      </c>
      <c r="F1211" s="311">
        <v>46023.363530092596</v>
      </c>
      <c r="G1211" s="312">
        <v>13</v>
      </c>
      <c r="H1211" s="310">
        <v>604300</v>
      </c>
      <c r="I1211" s="310">
        <v>604300</v>
      </c>
      <c r="J1211" s="312">
        <v>0</v>
      </c>
      <c r="K1211" s="312">
        <v>0</v>
      </c>
      <c r="L1211" s="310">
        <v>604300</v>
      </c>
      <c r="M1211" s="310">
        <v>0</v>
      </c>
      <c r="N1211" s="310">
        <v>0</v>
      </c>
      <c r="O1211" s="310">
        <v>0</v>
      </c>
      <c r="P1211" s="191">
        <f>SUM(Cartera[[#This Row],[1_a_8]:[&gt;30]])</f>
        <v>604300</v>
      </c>
      <c r="Q1211" s="191">
        <f>+Cartera[[#This Row],[9_a_15]]+Cartera[[#This Row],[16_a_22]]+Cartera[[#This Row],[23_a_30]]</f>
        <v>604300</v>
      </c>
      <c r="R1211" s="191">
        <f>IF(Cartera[[#This Row],[Dias]]&gt;8,Cartera[[#This Row],[Total vencido]],0)</f>
        <v>604300</v>
      </c>
      <c r="S1211" s="191">
        <f>IF(Cartera[[#This Row],[Mas de 9]]&gt;0,Cartera[[#This Row],[Dias]],0)</f>
        <v>13</v>
      </c>
      <c r="T1211" s="191">
        <f>IF(Cartera[[#This Row],[Dias]]&gt;99,Cartera[[#This Row],[Total vencido]],0)</f>
        <v>0</v>
      </c>
      <c r="U1211" s="191">
        <f>IF(Cartera[[#This Row],[Mas de 100]]&gt;0,Cartera[[#This Row],[Dias]],0)</f>
        <v>0</v>
      </c>
      <c r="V1211" s="19">
        <f>Cartera[[#This Row],[Vencimiento]]-Cartera[[#This Row],[Emision]]</f>
        <v>7.9998379629687406</v>
      </c>
      <c r="W121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1" s="204" t="str">
        <f>_xlfn.XLOOKUP(Cartera[[#This Row],[Nombre tercero]],Vendedor[Nombre],Vendedor[Vendedor],"",0,-1)</f>
        <v>JENNIFER GONZALEZ TRIANA</v>
      </c>
      <c r="Y1211" s="204"/>
    </row>
    <row r="1212" spans="1:25" ht="21" customHeight="1">
      <c r="A1212" s="12" t="str">
        <f t="shared" si="55"/>
        <v>TRADICION GASTRONOMICA SAS</v>
      </c>
      <c r="B1212" s="308" t="s">
        <v>1210</v>
      </c>
      <c r="C1212" s="309">
        <v>23634</v>
      </c>
      <c r="D1212" s="310">
        <v>12</v>
      </c>
      <c r="E1212" s="311">
        <v>46017.357037037036</v>
      </c>
      <c r="F1212" s="311">
        <v>46025.356736111113</v>
      </c>
      <c r="G1212" s="312">
        <v>11</v>
      </c>
      <c r="H1212" s="310">
        <v>2794600</v>
      </c>
      <c r="I1212" s="310">
        <v>2794600</v>
      </c>
      <c r="J1212" s="312">
        <v>0</v>
      </c>
      <c r="K1212" s="312">
        <v>0</v>
      </c>
      <c r="L1212" s="310">
        <v>2794600</v>
      </c>
      <c r="M1212" s="310">
        <v>0</v>
      </c>
      <c r="N1212" s="310">
        <v>0</v>
      </c>
      <c r="O1212" s="310">
        <v>0</v>
      </c>
      <c r="P1212" s="191">
        <f>SUM(Cartera[[#This Row],[1_a_8]:[&gt;30]])</f>
        <v>2794600</v>
      </c>
      <c r="Q1212" s="191">
        <f>+Cartera[[#This Row],[9_a_15]]+Cartera[[#This Row],[16_a_22]]+Cartera[[#This Row],[23_a_30]]</f>
        <v>2794600</v>
      </c>
      <c r="R1212" s="191">
        <f>IF(Cartera[[#This Row],[Dias]]&gt;8,Cartera[[#This Row],[Total vencido]],0)</f>
        <v>2794600</v>
      </c>
      <c r="S1212" s="191">
        <f>IF(Cartera[[#This Row],[Mas de 9]]&gt;0,Cartera[[#This Row],[Dias]],0)</f>
        <v>11</v>
      </c>
      <c r="T1212" s="191">
        <f>IF(Cartera[[#This Row],[Dias]]&gt;99,Cartera[[#This Row],[Total vencido]],0)</f>
        <v>0</v>
      </c>
      <c r="U1212" s="191">
        <f>IF(Cartera[[#This Row],[Mas de 100]]&gt;0,Cartera[[#This Row],[Dias]],0)</f>
        <v>0</v>
      </c>
      <c r="V1212" s="19">
        <f>Cartera[[#This Row],[Vencimiento]]-Cartera[[#This Row],[Emision]]</f>
        <v>7.9996990740764886</v>
      </c>
      <c r="W121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2" s="204" t="str">
        <f>_xlfn.XLOOKUP(Cartera[[#This Row],[Nombre tercero]],Vendedor[Nombre],Vendedor[Vendedor],"",0,-1)</f>
        <v>JENNIFER GONZALEZ TRIANA</v>
      </c>
      <c r="Y1212" s="204"/>
    </row>
    <row r="1213" spans="1:25" ht="21" customHeight="1">
      <c r="A1213" s="12" t="str">
        <f t="shared" si="55"/>
        <v>TRADICION GASTRONOMICA SAS</v>
      </c>
      <c r="B1213" s="308" t="s">
        <v>1210</v>
      </c>
      <c r="C1213" s="309">
        <v>23736</v>
      </c>
      <c r="D1213" s="310">
        <v>12</v>
      </c>
      <c r="E1213" s="311">
        <v>46021.342164351852</v>
      </c>
      <c r="F1213" s="311">
        <v>46029.342060185183</v>
      </c>
      <c r="G1213" s="312">
        <v>7</v>
      </c>
      <c r="H1213" s="310">
        <v>2298600</v>
      </c>
      <c r="I1213" s="310">
        <v>2298600</v>
      </c>
      <c r="J1213" s="312">
        <v>0</v>
      </c>
      <c r="K1213" s="312">
        <v>2298600</v>
      </c>
      <c r="L1213" s="310">
        <v>0</v>
      </c>
      <c r="M1213" s="310">
        <v>0</v>
      </c>
      <c r="N1213" s="310">
        <v>0</v>
      </c>
      <c r="O1213" s="310">
        <v>0</v>
      </c>
      <c r="P1213" s="191">
        <f>SUM(Cartera[[#This Row],[1_a_8]:[&gt;30]])</f>
        <v>2298600</v>
      </c>
      <c r="Q1213" s="191">
        <f>+Cartera[[#This Row],[9_a_15]]+Cartera[[#This Row],[16_a_22]]+Cartera[[#This Row],[23_a_30]]</f>
        <v>0</v>
      </c>
      <c r="R1213" s="191">
        <f>IF(Cartera[[#This Row],[Dias]]&gt;8,Cartera[[#This Row],[Total vencido]],0)</f>
        <v>0</v>
      </c>
      <c r="S1213" s="191">
        <f>IF(Cartera[[#This Row],[Mas de 9]]&gt;0,Cartera[[#This Row],[Dias]],0)</f>
        <v>0</v>
      </c>
      <c r="T1213" s="191">
        <f>IF(Cartera[[#This Row],[Dias]]&gt;99,Cartera[[#This Row],[Total vencido]],0)</f>
        <v>0</v>
      </c>
      <c r="U1213" s="191">
        <f>IF(Cartera[[#This Row],[Mas de 100]]&gt;0,Cartera[[#This Row],[Dias]],0)</f>
        <v>0</v>
      </c>
      <c r="V1213" s="19">
        <f>Cartera[[#This Row],[Vencimiento]]-Cartera[[#This Row],[Emision]]</f>
        <v>7.999895833330811</v>
      </c>
      <c r="W121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3" s="204" t="str">
        <f>_xlfn.XLOOKUP(Cartera[[#This Row],[Nombre tercero]],Vendedor[Nombre],Vendedor[Vendedor],"",0,-1)</f>
        <v>JENNIFER GONZALEZ TRIANA</v>
      </c>
      <c r="Y1213" s="204"/>
    </row>
    <row r="1214" spans="1:25" ht="21" customHeight="1">
      <c r="A1214" s="221" t="s">
        <v>1169</v>
      </c>
      <c r="B1214" s="308" t="s">
        <v>1210</v>
      </c>
      <c r="C1214" s="309">
        <v>21989</v>
      </c>
      <c r="D1214" s="310">
        <v>3</v>
      </c>
      <c r="E1214" s="311">
        <v>45958.345856481479</v>
      </c>
      <c r="F1214" s="311">
        <v>45988.345011574071</v>
      </c>
      <c r="G1214" s="312">
        <v>48</v>
      </c>
      <c r="H1214" s="310">
        <v>1084199.8400000001</v>
      </c>
      <c r="I1214" s="310">
        <v>1084199.8400000001</v>
      </c>
      <c r="J1214" s="312">
        <v>0</v>
      </c>
      <c r="K1214" s="312">
        <v>0</v>
      </c>
      <c r="L1214" s="310">
        <v>0</v>
      </c>
      <c r="M1214" s="310">
        <v>0</v>
      </c>
      <c r="N1214" s="310">
        <v>0</v>
      </c>
      <c r="O1214" s="310">
        <v>1084199.8400000001</v>
      </c>
      <c r="P1214" s="191">
        <f>SUM(Cartera[[#This Row],[1_a_8]:[&gt;30]])</f>
        <v>1084199.8400000001</v>
      </c>
      <c r="Q1214" s="191">
        <f>+Cartera[[#This Row],[9_a_15]]+Cartera[[#This Row],[16_a_22]]+Cartera[[#This Row],[23_a_30]]</f>
        <v>0</v>
      </c>
      <c r="R1214" s="191">
        <f>IF(Cartera[[#This Row],[Dias]]&gt;8,Cartera[[#This Row],[Total vencido]],0)</f>
        <v>1084199.8400000001</v>
      </c>
      <c r="S1214" s="191">
        <f>IF(Cartera[[#This Row],[Mas de 9]]&gt;0,Cartera[[#This Row],[Dias]],0)</f>
        <v>48</v>
      </c>
      <c r="T1214" s="191">
        <f>IF(Cartera[[#This Row],[Dias]]&gt;99,Cartera[[#This Row],[Total vencido]],0)</f>
        <v>0</v>
      </c>
      <c r="U1214" s="191">
        <f>IF(Cartera[[#This Row],[Mas de 100]]&gt;0,Cartera[[#This Row],[Dias]],0)</f>
        <v>0</v>
      </c>
      <c r="V1214" s="19">
        <f>Cartera[[#This Row],[Vencimiento]]-Cartera[[#This Row],[Emision]]</f>
        <v>29.999155092591536</v>
      </c>
      <c r="W12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4" s="204" t="str">
        <f>_xlfn.XLOOKUP(Cartera[[#This Row],[Nombre tercero]],Vendedor[Nombre],Vendedor[Vendedor],"",0,-1)</f>
        <v>ANGELA SILVESTRE</v>
      </c>
      <c r="Y1214" s="204"/>
    </row>
    <row r="1215" spans="1:25" ht="21" customHeight="1">
      <c r="A1215" s="12" t="str">
        <f>+A1214</f>
        <v>TUKAN ALIMENTOS SAS</v>
      </c>
      <c r="B1215" s="308" t="s">
        <v>1210</v>
      </c>
      <c r="C1215" s="309">
        <v>22223</v>
      </c>
      <c r="D1215" s="310">
        <v>3</v>
      </c>
      <c r="E1215" s="311">
        <v>45967.447581018518</v>
      </c>
      <c r="F1215" s="311">
        <v>45997.447476851848</v>
      </c>
      <c r="G1215" s="312">
        <v>39</v>
      </c>
      <c r="H1215" s="310">
        <v>1002800</v>
      </c>
      <c r="I1215" s="310">
        <v>1002800</v>
      </c>
      <c r="J1215" s="312">
        <v>0</v>
      </c>
      <c r="K1215" s="312">
        <v>0</v>
      </c>
      <c r="L1215" s="310">
        <v>0</v>
      </c>
      <c r="M1215" s="310">
        <v>0</v>
      </c>
      <c r="N1215" s="310">
        <v>0</v>
      </c>
      <c r="O1215" s="310">
        <v>1002800</v>
      </c>
      <c r="P1215" s="191">
        <f>SUM(Cartera[[#This Row],[1_a_8]:[&gt;30]])</f>
        <v>1002800</v>
      </c>
      <c r="Q1215" s="191">
        <f>+Cartera[[#This Row],[9_a_15]]+Cartera[[#This Row],[16_a_22]]+Cartera[[#This Row],[23_a_30]]</f>
        <v>0</v>
      </c>
      <c r="R1215" s="191">
        <f>IF(Cartera[[#This Row],[Dias]]&gt;8,Cartera[[#This Row],[Total vencido]],0)</f>
        <v>1002800</v>
      </c>
      <c r="S1215" s="191">
        <f>IF(Cartera[[#This Row],[Mas de 9]]&gt;0,Cartera[[#This Row],[Dias]],0)</f>
        <v>39</v>
      </c>
      <c r="T1215" s="191">
        <f>IF(Cartera[[#This Row],[Dias]]&gt;99,Cartera[[#This Row],[Total vencido]],0)</f>
        <v>0</v>
      </c>
      <c r="U1215" s="191">
        <f>IF(Cartera[[#This Row],[Mas de 100]]&gt;0,Cartera[[#This Row],[Dias]],0)</f>
        <v>0</v>
      </c>
      <c r="V1215" s="19">
        <f>Cartera[[#This Row],[Vencimiento]]-Cartera[[#This Row],[Emision]]</f>
        <v>29.999895833330811</v>
      </c>
      <c r="W121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5" s="204" t="str">
        <f>_xlfn.XLOOKUP(Cartera[[#This Row],[Nombre tercero]],Vendedor[Nombre],Vendedor[Vendedor],"",0,-1)</f>
        <v>ANGELA SILVESTRE</v>
      </c>
      <c r="Y1215" s="204"/>
    </row>
    <row r="1216" spans="1:25" ht="21" customHeight="1">
      <c r="A1216" s="12" t="str">
        <f>+A1215</f>
        <v>TUKAN ALIMENTOS SAS</v>
      </c>
      <c r="B1216" s="308" t="s">
        <v>1210</v>
      </c>
      <c r="C1216" s="309">
        <v>22470</v>
      </c>
      <c r="D1216" s="310">
        <v>3</v>
      </c>
      <c r="E1216" s="311">
        <v>45979.365844907406</v>
      </c>
      <c r="F1216" s="311">
        <v>46009.365717592591</v>
      </c>
      <c r="G1216" s="312">
        <v>27</v>
      </c>
      <c r="H1216" s="310">
        <v>1682799.84</v>
      </c>
      <c r="I1216" s="310">
        <v>1682799.84</v>
      </c>
      <c r="J1216" s="312">
        <v>0</v>
      </c>
      <c r="K1216" s="312">
        <v>0</v>
      </c>
      <c r="L1216" s="310">
        <v>0</v>
      </c>
      <c r="M1216" s="310">
        <v>0</v>
      </c>
      <c r="N1216" s="310">
        <v>1682799.84</v>
      </c>
      <c r="O1216" s="310">
        <v>0</v>
      </c>
      <c r="P1216" s="191">
        <f>SUM(Cartera[[#This Row],[1_a_8]:[&gt;30]])</f>
        <v>1682799.84</v>
      </c>
      <c r="Q1216" s="191">
        <f>+Cartera[[#This Row],[9_a_15]]+Cartera[[#This Row],[16_a_22]]+Cartera[[#This Row],[23_a_30]]</f>
        <v>1682799.84</v>
      </c>
      <c r="R1216" s="191">
        <f>IF(Cartera[[#This Row],[Dias]]&gt;8,Cartera[[#This Row],[Total vencido]],0)</f>
        <v>1682799.84</v>
      </c>
      <c r="S1216" s="191">
        <f>IF(Cartera[[#This Row],[Mas de 9]]&gt;0,Cartera[[#This Row],[Dias]],0)</f>
        <v>27</v>
      </c>
      <c r="T1216" s="191">
        <f>IF(Cartera[[#This Row],[Dias]]&gt;99,Cartera[[#This Row],[Total vencido]],0)</f>
        <v>0</v>
      </c>
      <c r="U1216" s="191">
        <f>IF(Cartera[[#This Row],[Mas de 100]]&gt;0,Cartera[[#This Row],[Dias]],0)</f>
        <v>0</v>
      </c>
      <c r="V1216" s="19">
        <f>Cartera[[#This Row],[Vencimiento]]-Cartera[[#This Row],[Emision]]</f>
        <v>29.999872685184528</v>
      </c>
      <c r="W121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6" s="204" t="str">
        <f>_xlfn.XLOOKUP(Cartera[[#This Row],[Nombre tercero]],Vendedor[Nombre],Vendedor[Vendedor],"",0,-1)</f>
        <v>ANGELA SILVESTRE</v>
      </c>
      <c r="Y1216" s="204"/>
    </row>
    <row r="1217" spans="1:25" ht="21" customHeight="1">
      <c r="A1217" s="12" t="str">
        <f>+A1216</f>
        <v>TUKAN ALIMENTOS SAS</v>
      </c>
      <c r="B1217" s="308" t="s">
        <v>1210</v>
      </c>
      <c r="C1217" s="309">
        <v>22929</v>
      </c>
      <c r="D1217" s="310">
        <v>3</v>
      </c>
      <c r="E1217" s="311">
        <v>45994.38921296296</v>
      </c>
      <c r="F1217" s="311">
        <v>46024.389039351852</v>
      </c>
      <c r="G1217" s="312">
        <v>12</v>
      </c>
      <c r="H1217" s="310">
        <v>1115400</v>
      </c>
      <c r="I1217" s="310">
        <v>1115400</v>
      </c>
      <c r="J1217" s="312">
        <v>0</v>
      </c>
      <c r="K1217" s="312">
        <v>0</v>
      </c>
      <c r="L1217" s="310">
        <v>1115400</v>
      </c>
      <c r="M1217" s="310">
        <v>0</v>
      </c>
      <c r="N1217" s="310">
        <v>0</v>
      </c>
      <c r="O1217" s="310">
        <v>0</v>
      </c>
      <c r="P1217" s="191">
        <f>SUM(Cartera[[#This Row],[1_a_8]:[&gt;30]])</f>
        <v>1115400</v>
      </c>
      <c r="Q1217" s="191">
        <f>+Cartera[[#This Row],[9_a_15]]+Cartera[[#This Row],[16_a_22]]+Cartera[[#This Row],[23_a_30]]</f>
        <v>1115400</v>
      </c>
      <c r="R1217" s="191">
        <f>IF(Cartera[[#This Row],[Dias]]&gt;8,Cartera[[#This Row],[Total vencido]],0)</f>
        <v>1115400</v>
      </c>
      <c r="S1217" s="191">
        <f>IF(Cartera[[#This Row],[Mas de 9]]&gt;0,Cartera[[#This Row],[Dias]],0)</f>
        <v>12</v>
      </c>
      <c r="T1217" s="191">
        <f>IF(Cartera[[#This Row],[Dias]]&gt;99,Cartera[[#This Row],[Total vencido]],0)</f>
        <v>0</v>
      </c>
      <c r="U1217" s="191">
        <f>IF(Cartera[[#This Row],[Mas de 100]]&gt;0,Cartera[[#This Row],[Dias]],0)</f>
        <v>0</v>
      </c>
      <c r="V1217" s="19">
        <f>Cartera[[#This Row],[Vencimiento]]-Cartera[[#This Row],[Emision]]</f>
        <v>29.999826388891961</v>
      </c>
      <c r="W121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7" s="204" t="str">
        <f>_xlfn.XLOOKUP(Cartera[[#This Row],[Nombre tercero]],Vendedor[Nombre],Vendedor[Vendedor],"",0,-1)</f>
        <v>ANGELA SILVESTRE</v>
      </c>
      <c r="Y1217" s="204"/>
    </row>
    <row r="1218" spans="1:25" ht="21" customHeight="1">
      <c r="A1218" s="12" t="str">
        <f>+A1217</f>
        <v>TUKAN ALIMENTOS SAS</v>
      </c>
      <c r="B1218" s="308" t="s">
        <v>1210</v>
      </c>
      <c r="C1218" s="309">
        <v>23226</v>
      </c>
      <c r="D1218" s="310">
        <v>3</v>
      </c>
      <c r="E1218" s="311">
        <v>46004.343692129631</v>
      </c>
      <c r="F1218" s="311">
        <v>46034.334236111114</v>
      </c>
      <c r="G1218" s="312">
        <v>2</v>
      </c>
      <c r="H1218" s="310">
        <v>1660699.89</v>
      </c>
      <c r="I1218" s="310">
        <v>1660699.89</v>
      </c>
      <c r="J1218" s="312">
        <v>0</v>
      </c>
      <c r="K1218" s="312">
        <v>1660699.89</v>
      </c>
      <c r="L1218" s="310">
        <v>0</v>
      </c>
      <c r="M1218" s="310">
        <v>0</v>
      </c>
      <c r="N1218" s="310">
        <v>0</v>
      </c>
      <c r="O1218" s="310">
        <v>0</v>
      </c>
      <c r="P1218" s="191">
        <f>SUM(Cartera[[#This Row],[1_a_8]:[&gt;30]])</f>
        <v>1660699.89</v>
      </c>
      <c r="Q1218" s="191">
        <f>+Cartera[[#This Row],[9_a_15]]+Cartera[[#This Row],[16_a_22]]+Cartera[[#This Row],[23_a_30]]</f>
        <v>0</v>
      </c>
      <c r="R1218" s="191">
        <f>IF(Cartera[[#This Row],[Dias]]&gt;8,Cartera[[#This Row],[Total vencido]],0)</f>
        <v>0</v>
      </c>
      <c r="S1218" s="191">
        <f>IF(Cartera[[#This Row],[Mas de 9]]&gt;0,Cartera[[#This Row],[Dias]],0)</f>
        <v>0</v>
      </c>
      <c r="T1218" s="191">
        <f>IF(Cartera[[#This Row],[Dias]]&gt;99,Cartera[[#This Row],[Total vencido]],0)</f>
        <v>0</v>
      </c>
      <c r="U1218" s="191">
        <f>IF(Cartera[[#This Row],[Mas de 100]]&gt;0,Cartera[[#This Row],[Dias]],0)</f>
        <v>0</v>
      </c>
      <c r="V1218" s="19">
        <f>Cartera[[#This Row],[Vencimiento]]-Cartera[[#This Row],[Emision]]</f>
        <v>29.990543981482915</v>
      </c>
      <c r="W121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8" s="204" t="str">
        <f>_xlfn.XLOOKUP(Cartera[[#This Row],[Nombre tercero]],Vendedor[Nombre],Vendedor[Vendedor],"",0,-1)</f>
        <v>ANGELA SILVESTRE</v>
      </c>
      <c r="Y1218" s="204"/>
    </row>
    <row r="1219" spans="1:25" ht="21" customHeight="1">
      <c r="A1219" s="12" t="str">
        <f>+A1218</f>
        <v>TUKAN ALIMENTOS SAS</v>
      </c>
      <c r="B1219" s="308" t="s">
        <v>1210</v>
      </c>
      <c r="C1219" s="309">
        <v>23516</v>
      </c>
      <c r="D1219" s="310">
        <v>3</v>
      </c>
      <c r="E1219" s="311">
        <v>46013.408796296295</v>
      </c>
      <c r="F1219" s="311">
        <v>46043.408634259256</v>
      </c>
      <c r="G1219" s="312">
        <v>-7</v>
      </c>
      <c r="H1219" s="310">
        <v>2060199.84</v>
      </c>
      <c r="I1219" s="310">
        <v>2060199.84</v>
      </c>
      <c r="J1219" s="312">
        <v>2060199.84</v>
      </c>
      <c r="K1219" s="312">
        <v>0</v>
      </c>
      <c r="L1219" s="310">
        <v>0</v>
      </c>
      <c r="M1219" s="310">
        <v>0</v>
      </c>
      <c r="N1219" s="310">
        <v>0</v>
      </c>
      <c r="O1219" s="310">
        <v>0</v>
      </c>
      <c r="P1219" s="191">
        <f>SUM(Cartera[[#This Row],[1_a_8]:[&gt;30]])</f>
        <v>0</v>
      </c>
      <c r="Q1219" s="191">
        <f>+Cartera[[#This Row],[9_a_15]]+Cartera[[#This Row],[16_a_22]]+Cartera[[#This Row],[23_a_30]]</f>
        <v>0</v>
      </c>
      <c r="R1219" s="191">
        <f>IF(Cartera[[#This Row],[Dias]]&gt;8,Cartera[[#This Row],[Total vencido]],0)</f>
        <v>0</v>
      </c>
      <c r="S1219" s="191">
        <f>IF(Cartera[[#This Row],[Mas de 9]]&gt;0,Cartera[[#This Row],[Dias]],0)</f>
        <v>0</v>
      </c>
      <c r="T1219" s="191">
        <f>IF(Cartera[[#This Row],[Dias]]&gt;99,Cartera[[#This Row],[Total vencido]],0)</f>
        <v>0</v>
      </c>
      <c r="U1219" s="191">
        <f>IF(Cartera[[#This Row],[Mas de 100]]&gt;0,Cartera[[#This Row],[Dias]],0)</f>
        <v>0</v>
      </c>
      <c r="V1219" s="19">
        <f>Cartera[[#This Row],[Vencimiento]]-Cartera[[#This Row],[Emision]]</f>
        <v>29.999837962961465</v>
      </c>
      <c r="W121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9" s="204" t="str">
        <f>_xlfn.XLOOKUP(Cartera[[#This Row],[Nombre tercero]],Vendedor[Nombre],Vendedor[Vendedor],"",0,-1)</f>
        <v>ANGELA SILVESTRE</v>
      </c>
      <c r="Y1219" s="204"/>
    </row>
    <row r="1220" spans="1:25" ht="21" customHeight="1">
      <c r="A1220" s="221" t="s">
        <v>1205</v>
      </c>
      <c r="B1220" s="308" t="s">
        <v>1210</v>
      </c>
      <c r="C1220" s="309">
        <v>23326</v>
      </c>
      <c r="D1220" s="310">
        <v>11</v>
      </c>
      <c r="E1220" s="311">
        <v>46008.461585648147</v>
      </c>
      <c r="F1220" s="311">
        <v>46016.460416666669</v>
      </c>
      <c r="G1220" s="312">
        <v>20</v>
      </c>
      <c r="H1220" s="310">
        <v>1107400</v>
      </c>
      <c r="I1220" s="310">
        <v>757400</v>
      </c>
      <c r="J1220" s="312">
        <v>0</v>
      </c>
      <c r="K1220" s="312">
        <v>0</v>
      </c>
      <c r="L1220" s="310">
        <v>0</v>
      </c>
      <c r="M1220" s="310">
        <v>757400</v>
      </c>
      <c r="N1220" s="310">
        <v>0</v>
      </c>
      <c r="O1220" s="310">
        <v>0</v>
      </c>
      <c r="P1220" s="191">
        <f>SUM(Cartera[[#This Row],[1_a_8]:[&gt;30]])</f>
        <v>757400</v>
      </c>
      <c r="Q1220" s="191">
        <f>+Cartera[[#This Row],[9_a_15]]+Cartera[[#This Row],[16_a_22]]+Cartera[[#This Row],[23_a_30]]</f>
        <v>757400</v>
      </c>
      <c r="R1220" s="191">
        <f>IF(Cartera[[#This Row],[Dias]]&gt;8,Cartera[[#This Row],[Total vencido]],0)</f>
        <v>757400</v>
      </c>
      <c r="S1220" s="191">
        <f>IF(Cartera[[#This Row],[Mas de 9]]&gt;0,Cartera[[#This Row],[Dias]],0)</f>
        <v>20</v>
      </c>
      <c r="T1220" s="191">
        <f>IF(Cartera[[#This Row],[Dias]]&gt;99,Cartera[[#This Row],[Total vencido]],0)</f>
        <v>0</v>
      </c>
      <c r="U1220" s="191">
        <f>IF(Cartera[[#This Row],[Mas de 100]]&gt;0,Cartera[[#This Row],[Dias]],0)</f>
        <v>0</v>
      </c>
      <c r="V1220" s="19">
        <f>Cartera[[#This Row],[Vencimiento]]-Cartera[[#This Row],[Emision]]</f>
        <v>7.9988310185217415</v>
      </c>
      <c r="W122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0" s="204" t="str">
        <f>_xlfn.XLOOKUP(Cartera[[#This Row],[Nombre tercero]],Vendedor[Nombre],Vendedor[Vendedor],"",0,-1)</f>
        <v>JENNY ANDREA DIAZ</v>
      </c>
      <c r="Y1220" s="204"/>
    </row>
    <row r="1221" spans="1:25" ht="21" customHeight="1">
      <c r="A1221" s="221" t="s">
        <v>1561</v>
      </c>
      <c r="B1221" s="308" t="s">
        <v>1208</v>
      </c>
      <c r="C1221" s="309">
        <v>18795</v>
      </c>
      <c r="D1221" s="310">
        <v>7</v>
      </c>
      <c r="E1221" s="311">
        <v>46013.528611111113</v>
      </c>
      <c r="F1221" s="311">
        <v>46016.528611111113</v>
      </c>
      <c r="G1221" s="312">
        <v>20</v>
      </c>
      <c r="H1221" s="310">
        <v>77700</v>
      </c>
      <c r="I1221" s="310">
        <v>77700</v>
      </c>
      <c r="J1221" s="312">
        <v>0</v>
      </c>
      <c r="K1221" s="312">
        <v>0</v>
      </c>
      <c r="L1221" s="310">
        <v>0</v>
      </c>
      <c r="M1221" s="310">
        <v>77700</v>
      </c>
      <c r="N1221" s="310">
        <v>0</v>
      </c>
      <c r="O1221" s="310">
        <v>0</v>
      </c>
      <c r="P1221" s="191">
        <f>SUM(Cartera[[#This Row],[1_a_8]:[&gt;30]])</f>
        <v>77700</v>
      </c>
      <c r="Q1221" s="191">
        <f>+Cartera[[#This Row],[9_a_15]]+Cartera[[#This Row],[16_a_22]]+Cartera[[#This Row],[23_a_30]]</f>
        <v>77700</v>
      </c>
      <c r="R1221" s="191">
        <f>IF(Cartera[[#This Row],[Dias]]&gt;8,Cartera[[#This Row],[Total vencido]],0)</f>
        <v>77700</v>
      </c>
      <c r="S1221" s="191">
        <f>IF(Cartera[[#This Row],[Mas de 9]]&gt;0,Cartera[[#This Row],[Dias]],0)</f>
        <v>20</v>
      </c>
      <c r="T1221" s="191">
        <f>IF(Cartera[[#This Row],[Dias]]&gt;99,Cartera[[#This Row],[Total vencido]],0)</f>
        <v>0</v>
      </c>
      <c r="U1221" s="191">
        <f>IF(Cartera[[#This Row],[Mas de 100]]&gt;0,Cartera[[#This Row],[Dias]],0)</f>
        <v>0</v>
      </c>
      <c r="V1221" s="19">
        <f>Cartera[[#This Row],[Vencimiento]]-Cartera[[#This Row],[Emision]]</f>
        <v>3</v>
      </c>
      <c r="W122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1" s="204" t="str">
        <f>_xlfn.XLOOKUP(Cartera[[#This Row],[Nombre tercero]],Vendedor[Nombre],Vendedor[Vendedor],"",0,-1)</f>
        <v>ANGELA SILVESTRE</v>
      </c>
      <c r="Y1221" s="204"/>
    </row>
    <row r="1222" spans="1:25" ht="21" customHeight="1">
      <c r="A1222" s="12" t="str">
        <f>+A1221</f>
        <v>WILLIAM DARIO PADILLA MANGA</v>
      </c>
      <c r="B1222" s="308" t="s">
        <v>1208</v>
      </c>
      <c r="C1222" s="309">
        <v>18918</v>
      </c>
      <c r="D1222" s="310">
        <v>7</v>
      </c>
      <c r="E1222" s="311">
        <v>46017.542071759257</v>
      </c>
      <c r="F1222" s="311">
        <v>46020.542071759257</v>
      </c>
      <c r="G1222" s="312">
        <v>16</v>
      </c>
      <c r="H1222" s="310">
        <v>52640</v>
      </c>
      <c r="I1222" s="310">
        <v>50000</v>
      </c>
      <c r="J1222" s="312">
        <v>0</v>
      </c>
      <c r="K1222" s="312">
        <v>0</v>
      </c>
      <c r="L1222" s="310">
        <v>0</v>
      </c>
      <c r="M1222" s="310">
        <v>50000</v>
      </c>
      <c r="N1222" s="310">
        <v>0</v>
      </c>
      <c r="O1222" s="310">
        <v>0</v>
      </c>
      <c r="P1222" s="191">
        <f>SUM(Cartera[[#This Row],[1_a_8]:[&gt;30]])</f>
        <v>50000</v>
      </c>
      <c r="Q1222" s="191">
        <f>+Cartera[[#This Row],[9_a_15]]+Cartera[[#This Row],[16_a_22]]+Cartera[[#This Row],[23_a_30]]</f>
        <v>50000</v>
      </c>
      <c r="R1222" s="191">
        <f>IF(Cartera[[#This Row],[Dias]]&gt;8,Cartera[[#This Row],[Total vencido]],0)</f>
        <v>50000</v>
      </c>
      <c r="S1222" s="191">
        <f>IF(Cartera[[#This Row],[Mas de 9]]&gt;0,Cartera[[#This Row],[Dias]],0)</f>
        <v>16</v>
      </c>
      <c r="T1222" s="191">
        <f>IF(Cartera[[#This Row],[Dias]]&gt;99,Cartera[[#This Row],[Total vencido]],0)</f>
        <v>0</v>
      </c>
      <c r="U1222" s="191">
        <f>IF(Cartera[[#This Row],[Mas de 100]]&gt;0,Cartera[[#This Row],[Dias]],0)</f>
        <v>0</v>
      </c>
      <c r="V1222" s="19">
        <f>Cartera[[#This Row],[Vencimiento]]-Cartera[[#This Row],[Emision]]</f>
        <v>3</v>
      </c>
      <c r="W122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2" s="204" t="str">
        <f>_xlfn.XLOOKUP(Cartera[[#This Row],[Nombre tercero]],Vendedor[Nombre],Vendedor[Vendedor],"",0,-1)</f>
        <v>ANGELA SILVESTRE</v>
      </c>
      <c r="Y1222" s="204"/>
    </row>
    <row r="1223" spans="1:25" ht="21" customHeight="1">
      <c r="A1223" s="12" t="str">
        <f>+A1222</f>
        <v>WILLIAM DARIO PADILLA MANGA</v>
      </c>
      <c r="B1223" s="308" t="s">
        <v>1208</v>
      </c>
      <c r="C1223" s="309">
        <v>19017</v>
      </c>
      <c r="D1223" s="310">
        <v>7</v>
      </c>
      <c r="E1223" s="311">
        <v>46021.487916666665</v>
      </c>
      <c r="F1223" s="311">
        <v>46024.487916666665</v>
      </c>
      <c r="G1223" s="312">
        <v>12</v>
      </c>
      <c r="H1223" s="310">
        <v>49980</v>
      </c>
      <c r="I1223" s="310">
        <v>49980</v>
      </c>
      <c r="J1223" s="312">
        <v>0</v>
      </c>
      <c r="K1223" s="312">
        <v>0</v>
      </c>
      <c r="L1223" s="310">
        <v>49980</v>
      </c>
      <c r="M1223" s="310">
        <v>0</v>
      </c>
      <c r="N1223" s="310">
        <v>0</v>
      </c>
      <c r="O1223" s="310">
        <v>0</v>
      </c>
      <c r="P1223" s="191">
        <f>SUM(Cartera[[#This Row],[1_a_8]:[&gt;30]])</f>
        <v>49980</v>
      </c>
      <c r="Q1223" s="191">
        <f>+Cartera[[#This Row],[9_a_15]]+Cartera[[#This Row],[16_a_22]]+Cartera[[#This Row],[23_a_30]]</f>
        <v>49980</v>
      </c>
      <c r="R1223" s="191">
        <f>IF(Cartera[[#This Row],[Dias]]&gt;8,Cartera[[#This Row],[Total vencido]],0)</f>
        <v>49980</v>
      </c>
      <c r="S1223" s="191">
        <f>IF(Cartera[[#This Row],[Mas de 9]]&gt;0,Cartera[[#This Row],[Dias]],0)</f>
        <v>12</v>
      </c>
      <c r="T1223" s="191">
        <f>IF(Cartera[[#This Row],[Dias]]&gt;99,Cartera[[#This Row],[Total vencido]],0)</f>
        <v>0</v>
      </c>
      <c r="U1223" s="191">
        <f>IF(Cartera[[#This Row],[Mas de 100]]&gt;0,Cartera[[#This Row],[Dias]],0)</f>
        <v>0</v>
      </c>
      <c r="V1223" s="19">
        <f>Cartera[[#This Row],[Vencimiento]]-Cartera[[#This Row],[Emision]]</f>
        <v>3</v>
      </c>
      <c r="W122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3" s="204" t="str">
        <f>_xlfn.XLOOKUP(Cartera[[#This Row],[Nombre tercero]],Vendedor[Nombre],Vendedor[Vendedor],"",0,-1)</f>
        <v>ANGELA SILVESTRE</v>
      </c>
      <c r="Y1223" s="204"/>
    </row>
    <row r="1224" spans="1:25" ht="21" customHeight="1">
      <c r="A1224" s="221" t="s">
        <v>217</v>
      </c>
      <c r="B1224" s="308" t="s">
        <v>1208</v>
      </c>
      <c r="C1224" s="309">
        <v>18214</v>
      </c>
      <c r="D1224" s="310">
        <v>1</v>
      </c>
      <c r="E1224" s="311">
        <v>45996.535995370374</v>
      </c>
      <c r="F1224" s="311">
        <v>46026.532187500001</v>
      </c>
      <c r="G1224" s="312">
        <v>10</v>
      </c>
      <c r="H1224" s="310">
        <v>1089600</v>
      </c>
      <c r="I1224" s="310">
        <v>397600</v>
      </c>
      <c r="J1224" s="312">
        <v>0</v>
      </c>
      <c r="K1224" s="312">
        <v>0</v>
      </c>
      <c r="L1224" s="310">
        <v>397600</v>
      </c>
      <c r="M1224" s="310">
        <v>0</v>
      </c>
      <c r="N1224" s="310">
        <v>0</v>
      </c>
      <c r="O1224" s="310">
        <v>0</v>
      </c>
      <c r="P1224" s="191">
        <f>SUM(Cartera[[#This Row],[1_a_8]:[&gt;30]])</f>
        <v>397600</v>
      </c>
      <c r="Q1224" s="191">
        <f>+Cartera[[#This Row],[9_a_15]]+Cartera[[#This Row],[16_a_22]]+Cartera[[#This Row],[23_a_30]]</f>
        <v>397600</v>
      </c>
      <c r="R1224" s="191">
        <f>IF(Cartera[[#This Row],[Dias]]&gt;8,Cartera[[#This Row],[Total vencido]],0)</f>
        <v>397600</v>
      </c>
      <c r="S1224" s="191">
        <f>IF(Cartera[[#This Row],[Mas de 9]]&gt;0,Cartera[[#This Row],[Dias]],0)</f>
        <v>10</v>
      </c>
      <c r="T1224" s="191">
        <f>IF(Cartera[[#This Row],[Dias]]&gt;99,Cartera[[#This Row],[Total vencido]],0)</f>
        <v>0</v>
      </c>
      <c r="U1224" s="191">
        <f>IF(Cartera[[#This Row],[Mas de 100]]&gt;0,Cartera[[#This Row],[Dias]],0)</f>
        <v>0</v>
      </c>
      <c r="V1224" s="19">
        <f>Cartera[[#This Row],[Vencimiento]]-Cartera[[#This Row],[Emision]]</f>
        <v>29.996192129627161</v>
      </c>
      <c r="W12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4" s="204" t="str">
        <f>_xlfn.XLOOKUP(Cartera[[#This Row],[Nombre tercero]],Vendedor[Nombre],Vendedor[Vendedor],"",0,-1)</f>
        <v>JORGE PARDO</v>
      </c>
      <c r="Y1224" s="204"/>
    </row>
    <row r="1225" spans="1:25" ht="21" customHeight="1">
      <c r="A1225" s="12" t="str">
        <f>+A1224</f>
        <v>XICO</v>
      </c>
      <c r="B1225" s="308" t="s">
        <v>1208</v>
      </c>
      <c r="C1225" s="309">
        <v>18570</v>
      </c>
      <c r="D1225" s="310">
        <v>0</v>
      </c>
      <c r="E1225" s="311">
        <v>46007.571099537039</v>
      </c>
      <c r="F1225" s="311">
        <v>46037.570289351854</v>
      </c>
      <c r="G1225" s="312">
        <v>-1</v>
      </c>
      <c r="H1225" s="310">
        <v>2268000</v>
      </c>
      <c r="I1225" s="310">
        <v>2268000</v>
      </c>
      <c r="J1225" s="312">
        <v>2268000</v>
      </c>
      <c r="K1225" s="312">
        <v>0</v>
      </c>
      <c r="L1225" s="310">
        <v>0</v>
      </c>
      <c r="M1225" s="310">
        <v>0</v>
      </c>
      <c r="N1225" s="310">
        <v>0</v>
      </c>
      <c r="O1225" s="310">
        <v>0</v>
      </c>
      <c r="P1225" s="191">
        <f>SUM(Cartera[[#This Row],[1_a_8]:[&gt;30]])</f>
        <v>0</v>
      </c>
      <c r="Q1225" s="191">
        <f>+Cartera[[#This Row],[9_a_15]]+Cartera[[#This Row],[16_a_22]]+Cartera[[#This Row],[23_a_30]]</f>
        <v>0</v>
      </c>
      <c r="R1225" s="191">
        <f>IF(Cartera[[#This Row],[Dias]]&gt;8,Cartera[[#This Row],[Total vencido]],0)</f>
        <v>0</v>
      </c>
      <c r="S1225" s="191">
        <f>IF(Cartera[[#This Row],[Mas de 9]]&gt;0,Cartera[[#This Row],[Dias]],0)</f>
        <v>0</v>
      </c>
      <c r="T1225" s="191">
        <f>IF(Cartera[[#This Row],[Dias]]&gt;99,Cartera[[#This Row],[Total vencido]],0)</f>
        <v>0</v>
      </c>
      <c r="U1225" s="191">
        <f>IF(Cartera[[#This Row],[Mas de 100]]&gt;0,Cartera[[#This Row],[Dias]],0)</f>
        <v>0</v>
      </c>
      <c r="V1225" s="19">
        <f>Cartera[[#This Row],[Vencimiento]]-Cartera[[#This Row],[Emision]]</f>
        <v>29.999189814814599</v>
      </c>
      <c r="W122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5" s="204" t="str">
        <f>_xlfn.XLOOKUP(Cartera[[#This Row],[Nombre tercero]],Vendedor[Nombre],Vendedor[Vendedor],"",0,-1)</f>
        <v>JORGE PARDO</v>
      </c>
      <c r="Y1225" s="204"/>
    </row>
    <row r="1226" spans="1:25" ht="21" customHeight="1">
      <c r="A1226" s="12" t="str">
        <f>+A1225</f>
        <v>XICO</v>
      </c>
      <c r="B1226" s="308" t="s">
        <v>1208</v>
      </c>
      <c r="C1226" s="309">
        <v>18804</v>
      </c>
      <c r="D1226" s="310">
        <v>0</v>
      </c>
      <c r="E1226" s="311">
        <v>46013.564375000002</v>
      </c>
      <c r="F1226" s="311">
        <v>46043.564236111109</v>
      </c>
      <c r="G1226" s="312">
        <v>-7</v>
      </c>
      <c r="H1226" s="310">
        <v>2604000</v>
      </c>
      <c r="I1226" s="310">
        <v>2604000</v>
      </c>
      <c r="J1226" s="312">
        <v>2604000</v>
      </c>
      <c r="K1226" s="312">
        <v>0</v>
      </c>
      <c r="L1226" s="310">
        <v>0</v>
      </c>
      <c r="M1226" s="310">
        <v>0</v>
      </c>
      <c r="N1226" s="310">
        <v>0</v>
      </c>
      <c r="O1226" s="310">
        <v>0</v>
      </c>
      <c r="P1226" s="191">
        <f>SUM(Cartera[[#This Row],[1_a_8]:[&gt;30]])</f>
        <v>0</v>
      </c>
      <c r="Q1226" s="191">
        <f>+Cartera[[#This Row],[9_a_15]]+Cartera[[#This Row],[16_a_22]]+Cartera[[#This Row],[23_a_30]]</f>
        <v>0</v>
      </c>
      <c r="R1226" s="191">
        <f>IF(Cartera[[#This Row],[Dias]]&gt;8,Cartera[[#This Row],[Total vencido]],0)</f>
        <v>0</v>
      </c>
      <c r="S1226" s="191">
        <f>IF(Cartera[[#This Row],[Mas de 9]]&gt;0,Cartera[[#This Row],[Dias]],0)</f>
        <v>0</v>
      </c>
      <c r="T1226" s="191">
        <f>IF(Cartera[[#This Row],[Dias]]&gt;99,Cartera[[#This Row],[Total vencido]],0)</f>
        <v>0</v>
      </c>
      <c r="U1226" s="191">
        <f>IF(Cartera[[#This Row],[Mas de 100]]&gt;0,Cartera[[#This Row],[Dias]],0)</f>
        <v>0</v>
      </c>
      <c r="V1226" s="19">
        <f>Cartera[[#This Row],[Vencimiento]]-Cartera[[#This Row],[Emision]]</f>
        <v>29.999861111107748</v>
      </c>
      <c r="W12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6" s="204" t="str">
        <f>_xlfn.XLOOKUP(Cartera[[#This Row],[Nombre tercero]],Vendedor[Nombre],Vendedor[Vendedor],"",0,-1)</f>
        <v>JORGE PARDO</v>
      </c>
      <c r="Y1226" s="204"/>
    </row>
    <row r="1227" spans="1:25" ht="21" customHeight="1">
      <c r="A1227" s="12" t="str">
        <f>+A1226</f>
        <v>XICO</v>
      </c>
      <c r="B1227" s="308" t="s">
        <v>1208</v>
      </c>
      <c r="C1227" s="309">
        <v>18894</v>
      </c>
      <c r="D1227" s="310">
        <v>1</v>
      </c>
      <c r="E1227" s="311">
        <v>46015.530300925922</v>
      </c>
      <c r="F1227" s="311">
        <v>46045.530092592591</v>
      </c>
      <c r="G1227" s="312">
        <v>-9</v>
      </c>
      <c r="H1227" s="310">
        <v>606000</v>
      </c>
      <c r="I1227" s="310">
        <v>606000</v>
      </c>
      <c r="J1227" s="312">
        <v>606000</v>
      </c>
      <c r="K1227" s="312">
        <v>0</v>
      </c>
      <c r="L1227" s="310">
        <v>0</v>
      </c>
      <c r="M1227" s="310">
        <v>0</v>
      </c>
      <c r="N1227" s="310">
        <v>0</v>
      </c>
      <c r="O1227" s="310">
        <v>0</v>
      </c>
      <c r="P1227" s="191">
        <f>SUM(Cartera[[#This Row],[1_a_8]:[&gt;30]])</f>
        <v>0</v>
      </c>
      <c r="Q1227" s="191">
        <f>+Cartera[[#This Row],[9_a_15]]+Cartera[[#This Row],[16_a_22]]+Cartera[[#This Row],[23_a_30]]</f>
        <v>0</v>
      </c>
      <c r="R1227" s="191">
        <f>IF(Cartera[[#This Row],[Dias]]&gt;8,Cartera[[#This Row],[Total vencido]],0)</f>
        <v>0</v>
      </c>
      <c r="S1227" s="191">
        <f>IF(Cartera[[#This Row],[Mas de 9]]&gt;0,Cartera[[#This Row],[Dias]],0)</f>
        <v>0</v>
      </c>
      <c r="T1227" s="191">
        <f>IF(Cartera[[#This Row],[Dias]]&gt;99,Cartera[[#This Row],[Total vencido]],0)</f>
        <v>0</v>
      </c>
      <c r="U1227" s="191">
        <f>IF(Cartera[[#This Row],[Mas de 100]]&gt;0,Cartera[[#This Row],[Dias]],0)</f>
        <v>0</v>
      </c>
      <c r="V1227" s="19">
        <f>Cartera[[#This Row],[Vencimiento]]-Cartera[[#This Row],[Emision]]</f>
        <v>29.999791666668898</v>
      </c>
      <c r="W12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7" s="204" t="str">
        <f>_xlfn.XLOOKUP(Cartera[[#This Row],[Nombre tercero]],Vendedor[Nombre],Vendedor[Vendedor],"",0,-1)</f>
        <v>JORGE PARDO</v>
      </c>
      <c r="Y1227" s="204"/>
    </row>
    <row r="1228" spans="1:25" ht="21" customHeight="1">
      <c r="A1228" s="12" t="str">
        <f>+A1227</f>
        <v>XICO</v>
      </c>
      <c r="B1228" s="308" t="s">
        <v>1208</v>
      </c>
      <c r="C1228" s="309">
        <v>18951</v>
      </c>
      <c r="D1228" s="310">
        <v>1</v>
      </c>
      <c r="E1228" s="311">
        <v>46018.568391203706</v>
      </c>
      <c r="F1228" s="311">
        <v>46048.568124999998</v>
      </c>
      <c r="G1228" s="312">
        <v>-12</v>
      </c>
      <c r="H1228" s="310">
        <v>65600</v>
      </c>
      <c r="I1228" s="310">
        <v>65600</v>
      </c>
      <c r="J1228" s="312">
        <v>65600</v>
      </c>
      <c r="K1228" s="312">
        <v>0</v>
      </c>
      <c r="L1228" s="310">
        <v>0</v>
      </c>
      <c r="M1228" s="310">
        <v>0</v>
      </c>
      <c r="N1228" s="310">
        <v>0</v>
      </c>
      <c r="O1228" s="310">
        <v>0</v>
      </c>
      <c r="P1228" s="191">
        <f>SUM(Cartera[[#This Row],[1_a_8]:[&gt;30]])</f>
        <v>0</v>
      </c>
      <c r="Q1228" s="191">
        <f>+Cartera[[#This Row],[9_a_15]]+Cartera[[#This Row],[16_a_22]]+Cartera[[#This Row],[23_a_30]]</f>
        <v>0</v>
      </c>
      <c r="R1228" s="191">
        <f>IF(Cartera[[#This Row],[Dias]]&gt;8,Cartera[[#This Row],[Total vencido]],0)</f>
        <v>0</v>
      </c>
      <c r="S1228" s="191">
        <f>IF(Cartera[[#This Row],[Mas de 9]]&gt;0,Cartera[[#This Row],[Dias]],0)</f>
        <v>0</v>
      </c>
      <c r="T1228" s="191">
        <f>IF(Cartera[[#This Row],[Dias]]&gt;99,Cartera[[#This Row],[Total vencido]],0)</f>
        <v>0</v>
      </c>
      <c r="U1228" s="191">
        <f>IF(Cartera[[#This Row],[Mas de 100]]&gt;0,Cartera[[#This Row],[Dias]],0)</f>
        <v>0</v>
      </c>
      <c r="V1228" s="19">
        <f>Cartera[[#This Row],[Vencimiento]]-Cartera[[#This Row],[Emision]]</f>
        <v>29.999733796292276</v>
      </c>
      <c r="W122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8" s="204" t="str">
        <f>_xlfn.XLOOKUP(Cartera[[#This Row],[Nombre tercero]],Vendedor[Nombre],Vendedor[Vendedor],"",0,-1)</f>
        <v>JORGE PARDO</v>
      </c>
      <c r="Y1228" s="204"/>
    </row>
    <row r="1229" spans="1:25" ht="21" customHeight="1">
      <c r="A1229" s="12" t="str">
        <f>+A1228</f>
        <v>XICO</v>
      </c>
      <c r="B1229" s="308" t="s">
        <v>1208</v>
      </c>
      <c r="C1229" s="309">
        <v>18965</v>
      </c>
      <c r="D1229" s="310">
        <v>0</v>
      </c>
      <c r="E1229" s="311">
        <v>46020.28628472222</v>
      </c>
      <c r="F1229" s="311">
        <v>46050.28601851852</v>
      </c>
      <c r="G1229" s="312">
        <v>-14</v>
      </c>
      <c r="H1229" s="310">
        <v>1726800</v>
      </c>
      <c r="I1229" s="310">
        <v>1726800</v>
      </c>
      <c r="J1229" s="312">
        <v>1726800</v>
      </c>
      <c r="K1229" s="312">
        <v>0</v>
      </c>
      <c r="L1229" s="310">
        <v>0</v>
      </c>
      <c r="M1229" s="310">
        <v>0</v>
      </c>
      <c r="N1229" s="310">
        <v>0</v>
      </c>
      <c r="O1229" s="310">
        <v>0</v>
      </c>
      <c r="P1229" s="191">
        <f>SUM(Cartera[[#This Row],[1_a_8]:[&gt;30]])</f>
        <v>0</v>
      </c>
      <c r="Q1229" s="191">
        <f>+Cartera[[#This Row],[9_a_15]]+Cartera[[#This Row],[16_a_22]]+Cartera[[#This Row],[23_a_30]]</f>
        <v>0</v>
      </c>
      <c r="R1229" s="191">
        <f>IF(Cartera[[#This Row],[Dias]]&gt;8,Cartera[[#This Row],[Total vencido]],0)</f>
        <v>0</v>
      </c>
      <c r="S1229" s="191">
        <f>IF(Cartera[[#This Row],[Mas de 9]]&gt;0,Cartera[[#This Row],[Dias]],0)</f>
        <v>0</v>
      </c>
      <c r="T1229" s="191">
        <f>IF(Cartera[[#This Row],[Dias]]&gt;99,Cartera[[#This Row],[Total vencido]],0)</f>
        <v>0</v>
      </c>
      <c r="U1229" s="191">
        <f>IF(Cartera[[#This Row],[Mas de 100]]&gt;0,Cartera[[#This Row],[Dias]],0)</f>
        <v>0</v>
      </c>
      <c r="V1229" s="19">
        <f>Cartera[[#This Row],[Vencimiento]]-Cartera[[#This Row],[Emision]]</f>
        <v>29.999733796299552</v>
      </c>
      <c r="W122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9" s="204" t="str">
        <f>_xlfn.XLOOKUP(Cartera[[#This Row],[Nombre tercero]],Vendedor[Nombre],Vendedor[Vendedor],"",0,-1)</f>
        <v>JORGE PARDO</v>
      </c>
      <c r="Y1229" s="204"/>
    </row>
    <row r="1230" spans="1:25" ht="21" customHeight="1">
      <c r="A1230" s="221" t="s">
        <v>82</v>
      </c>
      <c r="B1230" s="308" t="s">
        <v>1210</v>
      </c>
      <c r="C1230" s="309">
        <v>22880</v>
      </c>
      <c r="D1230" s="310">
        <v>11</v>
      </c>
      <c r="E1230" s="311">
        <v>45993.332094907404</v>
      </c>
      <c r="F1230" s="311">
        <v>45994.329976851855</v>
      </c>
      <c r="G1230" s="312">
        <v>42</v>
      </c>
      <c r="H1230" s="310">
        <v>120800</v>
      </c>
      <c r="I1230" s="310">
        <v>120800</v>
      </c>
      <c r="J1230" s="312">
        <v>0</v>
      </c>
      <c r="K1230" s="312">
        <v>0</v>
      </c>
      <c r="L1230" s="310">
        <v>0</v>
      </c>
      <c r="M1230" s="310">
        <v>0</v>
      </c>
      <c r="N1230" s="310">
        <v>0</v>
      </c>
      <c r="O1230" s="310">
        <v>120800</v>
      </c>
      <c r="P1230" s="191">
        <f>SUM(Cartera[[#This Row],[1_a_8]:[&gt;30]])</f>
        <v>120800</v>
      </c>
      <c r="Q1230" s="191">
        <f>+Cartera[[#This Row],[9_a_15]]+Cartera[[#This Row],[16_a_22]]+Cartera[[#This Row],[23_a_30]]</f>
        <v>0</v>
      </c>
      <c r="R1230" s="191">
        <f>IF(Cartera[[#This Row],[Dias]]&gt;8,Cartera[[#This Row],[Total vencido]],0)</f>
        <v>120800</v>
      </c>
      <c r="S1230" s="191">
        <f>IF(Cartera[[#This Row],[Mas de 9]]&gt;0,Cartera[[#This Row],[Dias]],0)</f>
        <v>42</v>
      </c>
      <c r="T1230" s="191">
        <f>IF(Cartera[[#This Row],[Dias]]&gt;99,Cartera[[#This Row],[Total vencido]],0)</f>
        <v>0</v>
      </c>
      <c r="U1230" s="191">
        <f>IF(Cartera[[#This Row],[Mas de 100]]&gt;0,Cartera[[#This Row],[Dias]],0)</f>
        <v>0</v>
      </c>
      <c r="V1230" s="19">
        <f>Cartera[[#This Row],[Vencimiento]]-Cartera[[#This Row],[Emision]]</f>
        <v>0.99788194445136469</v>
      </c>
      <c r="W123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30" s="204" t="str">
        <f>_xlfn.XLOOKUP(Cartera[[#This Row],[Nombre tercero]],Vendedor[Nombre],Vendedor[Vendedor],"",0,-1)</f>
        <v>JENNY DIAZ</v>
      </c>
      <c r="Y1230" s="204"/>
    </row>
    <row r="1231" spans="1:25" ht="21" customHeight="1">
      <c r="A1231" s="12" t="str">
        <f>+A1230</f>
        <v>YALINDI  BONILLA GRANADOS</v>
      </c>
      <c r="B1231" s="308" t="s">
        <v>1210</v>
      </c>
      <c r="C1231" s="309">
        <v>23258</v>
      </c>
      <c r="D1231" s="310">
        <v>11</v>
      </c>
      <c r="E1231" s="311">
        <v>46006.371388888889</v>
      </c>
      <c r="F1231" s="311">
        <v>46007.36577546296</v>
      </c>
      <c r="G1231" s="312">
        <v>29</v>
      </c>
      <c r="H1231" s="310">
        <v>123200</v>
      </c>
      <c r="I1231" s="310">
        <v>123200</v>
      </c>
      <c r="J1231" s="312">
        <v>0</v>
      </c>
      <c r="K1231" s="312">
        <v>0</v>
      </c>
      <c r="L1231" s="310">
        <v>0</v>
      </c>
      <c r="M1231" s="310">
        <v>0</v>
      </c>
      <c r="N1231" s="310">
        <v>123200</v>
      </c>
      <c r="O1231" s="310">
        <v>0</v>
      </c>
      <c r="P1231" s="191">
        <f>SUM(Cartera[[#This Row],[1_a_8]:[&gt;30]])</f>
        <v>123200</v>
      </c>
      <c r="Q1231" s="191">
        <f>+Cartera[[#This Row],[9_a_15]]+Cartera[[#This Row],[16_a_22]]+Cartera[[#This Row],[23_a_30]]</f>
        <v>123200</v>
      </c>
      <c r="R1231" s="191">
        <f>IF(Cartera[[#This Row],[Dias]]&gt;8,Cartera[[#This Row],[Total vencido]],0)</f>
        <v>123200</v>
      </c>
      <c r="S1231" s="191">
        <f>IF(Cartera[[#This Row],[Mas de 9]]&gt;0,Cartera[[#This Row],[Dias]],0)</f>
        <v>29</v>
      </c>
      <c r="T1231" s="191">
        <f>IF(Cartera[[#This Row],[Dias]]&gt;99,Cartera[[#This Row],[Total vencido]],0)</f>
        <v>0</v>
      </c>
      <c r="U1231" s="191">
        <f>IF(Cartera[[#This Row],[Mas de 100]]&gt;0,Cartera[[#This Row],[Dias]],0)</f>
        <v>0</v>
      </c>
      <c r="V1231" s="19">
        <f>Cartera[[#This Row],[Vencimiento]]-Cartera[[#This Row],[Emision]]</f>
        <v>0.99438657407154096</v>
      </c>
      <c r="W12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31" s="204" t="str">
        <f>_xlfn.XLOOKUP(Cartera[[#This Row],[Nombre tercero]],Vendedor[Nombre],Vendedor[Vendedor],"",0,-1)</f>
        <v>JENNY DIAZ</v>
      </c>
      <c r="Y1231" s="204"/>
    </row>
    <row r="1232" spans="1:25" ht="21" customHeight="1">
      <c r="A1232" s="12" t="str">
        <f>+A1231</f>
        <v>YALINDI  BONILLA GRANADOS</v>
      </c>
      <c r="B1232" s="308" t="s">
        <v>1210</v>
      </c>
      <c r="C1232" s="309">
        <v>23360</v>
      </c>
      <c r="D1232" s="310">
        <v>11</v>
      </c>
      <c r="E1232" s="311">
        <v>46009.356157407405</v>
      </c>
      <c r="F1232" s="311">
        <v>46010.348796296297</v>
      </c>
      <c r="G1232" s="312">
        <v>26</v>
      </c>
      <c r="H1232" s="310">
        <v>137500</v>
      </c>
      <c r="I1232" s="310">
        <v>67500</v>
      </c>
      <c r="J1232" s="312">
        <v>0</v>
      </c>
      <c r="K1232" s="312">
        <v>0</v>
      </c>
      <c r="L1232" s="310">
        <v>0</v>
      </c>
      <c r="M1232" s="310">
        <v>0</v>
      </c>
      <c r="N1232" s="310">
        <v>67500</v>
      </c>
      <c r="O1232" s="310">
        <v>0</v>
      </c>
      <c r="P1232" s="191">
        <f>SUM(Cartera[[#This Row],[1_a_8]:[&gt;30]])</f>
        <v>67500</v>
      </c>
      <c r="Q1232" s="191">
        <f>+Cartera[[#This Row],[9_a_15]]+Cartera[[#This Row],[16_a_22]]+Cartera[[#This Row],[23_a_30]]</f>
        <v>67500</v>
      </c>
      <c r="R1232" s="191">
        <f>IF(Cartera[[#This Row],[Dias]]&gt;8,Cartera[[#This Row],[Total vencido]],0)</f>
        <v>67500</v>
      </c>
      <c r="S1232" s="191">
        <f>IF(Cartera[[#This Row],[Mas de 9]]&gt;0,Cartera[[#This Row],[Dias]],0)</f>
        <v>26</v>
      </c>
      <c r="T1232" s="191">
        <f>IF(Cartera[[#This Row],[Dias]]&gt;99,Cartera[[#This Row],[Total vencido]],0)</f>
        <v>0</v>
      </c>
      <c r="U1232" s="191">
        <f>IF(Cartera[[#This Row],[Mas de 100]]&gt;0,Cartera[[#This Row],[Dias]],0)</f>
        <v>0</v>
      </c>
      <c r="V1232" s="19">
        <f>Cartera[[#This Row],[Vencimiento]]-Cartera[[#This Row],[Emision]]</f>
        <v>0.99263888889254304</v>
      </c>
      <c r="W123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32" s="204" t="str">
        <f>_xlfn.XLOOKUP(Cartera[[#This Row],[Nombre tercero]],Vendedor[Nombre],Vendedor[Vendedor],"",0,-1)</f>
        <v>JENNY DIAZ</v>
      </c>
      <c r="Y1232" s="204"/>
    </row>
    <row r="1233" spans="1:25" ht="21" customHeight="1">
      <c r="A1233" s="221" t="s">
        <v>1402</v>
      </c>
      <c r="B1233" s="308" t="s">
        <v>1208</v>
      </c>
      <c r="C1233" s="309">
        <v>19007</v>
      </c>
      <c r="D1233" s="310">
        <v>7</v>
      </c>
      <c r="E1233" s="311">
        <v>46021.298275462963</v>
      </c>
      <c r="F1233" s="311">
        <v>46022.295555555553</v>
      </c>
      <c r="G1233" s="312">
        <v>14</v>
      </c>
      <c r="H1233" s="310">
        <v>520500</v>
      </c>
      <c r="I1233" s="310">
        <v>520500</v>
      </c>
      <c r="J1233" s="312">
        <v>0</v>
      </c>
      <c r="K1233" s="312">
        <v>0</v>
      </c>
      <c r="L1233" s="310">
        <v>520500</v>
      </c>
      <c r="M1233" s="310">
        <v>0</v>
      </c>
      <c r="N1233" s="310">
        <v>0</v>
      </c>
      <c r="O1233" s="310">
        <v>0</v>
      </c>
      <c r="P1233" s="191">
        <f>SUM(Cartera[[#This Row],[1_a_8]:[&gt;30]])</f>
        <v>520500</v>
      </c>
      <c r="Q1233" s="191">
        <f>+Cartera[[#This Row],[9_a_15]]+Cartera[[#This Row],[16_a_22]]+Cartera[[#This Row],[23_a_30]]</f>
        <v>520500</v>
      </c>
      <c r="R1233" s="191">
        <f>IF(Cartera[[#This Row],[Dias]]&gt;8,Cartera[[#This Row],[Total vencido]],0)</f>
        <v>520500</v>
      </c>
      <c r="S1233" s="191">
        <f>IF(Cartera[[#This Row],[Mas de 9]]&gt;0,Cartera[[#This Row],[Dias]],0)</f>
        <v>14</v>
      </c>
      <c r="T1233" s="191">
        <f>IF(Cartera[[#This Row],[Dias]]&gt;99,Cartera[[#This Row],[Total vencido]],0)</f>
        <v>0</v>
      </c>
      <c r="U1233" s="191">
        <f>IF(Cartera[[#This Row],[Mas de 100]]&gt;0,Cartera[[#This Row],[Dias]],0)</f>
        <v>0</v>
      </c>
      <c r="V1233" s="19">
        <f>Cartera[[#This Row],[Vencimiento]]-Cartera[[#This Row],[Emision]]</f>
        <v>0.99728009258979</v>
      </c>
      <c r="W123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33" s="204" t="str">
        <f>_xlfn.XLOOKUP(Cartera[[#This Row],[Nombre tercero]],Vendedor[Nombre],Vendedor[Vendedor],"",0,-1)</f>
        <v>ANGELA SILVESTRE</v>
      </c>
      <c r="Y1233" s="204"/>
    </row>
    <row r="1234" spans="1:25" ht="21" customHeight="1">
      <c r="A1234" s="19"/>
      <c r="B1234" s="185"/>
      <c r="C1234" s="19"/>
      <c r="D1234" s="19"/>
      <c r="E1234" s="19"/>
      <c r="F1234" s="19"/>
      <c r="G1234" s="19"/>
      <c r="H1234" s="54">
        <f>SUBTOTAL(109,Cartera[Valor_Total])</f>
        <v>2087564581.8900001</v>
      </c>
      <c r="I1234" s="54">
        <f>SUBTOTAL(109,Cartera[Saldo])</f>
        <v>1963963929.4200001</v>
      </c>
      <c r="J1234" s="54">
        <f>SUBTOTAL(109,Cartera[Sin_Vencer])</f>
        <v>740311328.08000016</v>
      </c>
      <c r="K1234" s="54">
        <f>SUBTOTAL(109,Cartera[1_a_8])</f>
        <v>251692492.26000002</v>
      </c>
      <c r="L1234" s="54">
        <f>SUBTOTAL(109,Cartera[9_a_15])</f>
        <v>271058142.77000004</v>
      </c>
      <c r="M1234" s="54">
        <f>SUBTOTAL(109,Cartera[16_a_22])</f>
        <v>171008381.94</v>
      </c>
      <c r="N1234" s="54">
        <f>SUBTOTAL(109,Cartera[23_a_30])</f>
        <v>80810013.800000012</v>
      </c>
      <c r="O1234" s="54">
        <f>SUBTOTAL(109,Cartera[&gt;30])</f>
        <v>449083570.56999999</v>
      </c>
      <c r="P1234" s="19">
        <f>SUBTOTAL(109,Cartera[Total vencido])</f>
        <v>1223652601.3400002</v>
      </c>
      <c r="Q1234" s="19">
        <f>SUBTOTAL(109,Cartera[De 9 a 30])</f>
        <v>522876538.50999993</v>
      </c>
      <c r="R1234" s="19"/>
      <c r="S1234" s="19"/>
      <c r="T1234" s="19"/>
      <c r="U1234" s="19"/>
      <c r="V1234" s="19"/>
      <c r="W1234" s="19"/>
      <c r="X1234" s="186"/>
      <c r="Y1234" s="186"/>
    </row>
    <row r="1235" spans="1:25" ht="21" customHeight="1">
      <c r="A1235" s="19"/>
      <c r="B1235" s="185"/>
      <c r="C1235" s="19"/>
      <c r="D1235" s="19"/>
      <c r="E1235" s="19"/>
      <c r="F1235" s="19"/>
      <c r="G1235" s="19"/>
      <c r="H1235" s="54"/>
      <c r="I1235" s="54"/>
      <c r="J1235" s="54"/>
      <c r="K1235" s="54"/>
      <c r="L1235" s="54"/>
      <c r="M1235" s="54"/>
      <c r="N1235" s="54"/>
      <c r="O1235" s="54"/>
      <c r="P1235" s="19"/>
      <c r="Q1235" s="19"/>
      <c r="R1235" s="19"/>
      <c r="S1235" s="19"/>
      <c r="T1235" s="19"/>
      <c r="U1235" s="19"/>
      <c r="V1235" s="19"/>
      <c r="W1235" s="19"/>
      <c r="X1235" s="186"/>
      <c r="Y1235" s="186"/>
    </row>
    <row r="1236" spans="1:25" ht="21" customHeight="1">
      <c r="A1236" s="19"/>
      <c r="B1236" s="185"/>
      <c r="C1236" s="19"/>
      <c r="D1236" s="19"/>
      <c r="E1236" s="19"/>
      <c r="F1236" s="19"/>
      <c r="G1236" s="19"/>
      <c r="H1236" s="54"/>
      <c r="I1236" s="54"/>
      <c r="J1236" s="54"/>
      <c r="K1236" s="54"/>
      <c r="L1236" s="54"/>
      <c r="M1236" s="54"/>
      <c r="N1236" s="54"/>
      <c r="O1236" s="54"/>
      <c r="P1236" s="19"/>
      <c r="Q1236" s="19"/>
      <c r="R1236" s="19"/>
      <c r="S1236" s="19"/>
      <c r="T1236" s="19"/>
      <c r="U1236" s="19"/>
      <c r="V1236" s="19"/>
      <c r="W1236" s="19"/>
      <c r="X1236" s="186"/>
      <c r="Y1236" s="186"/>
    </row>
    <row r="1237" spans="1:25" ht="21" customHeight="1">
      <c r="A1237" s="19"/>
      <c r="B1237" s="185"/>
      <c r="C1237" s="19"/>
      <c r="D1237" s="19"/>
      <c r="E1237" s="19"/>
      <c r="F1237" s="19"/>
      <c r="G1237" s="19"/>
      <c r="H1237" s="54"/>
      <c r="I1237" s="54"/>
      <c r="J1237" s="54"/>
      <c r="K1237" s="54"/>
      <c r="L1237" s="54"/>
      <c r="M1237" s="54"/>
      <c r="N1237" s="54"/>
      <c r="O1237" s="54"/>
      <c r="P1237" s="19"/>
      <c r="Q1237" s="19"/>
      <c r="R1237" s="19"/>
      <c r="S1237" s="19"/>
      <c r="T1237" s="19"/>
      <c r="U1237" s="19"/>
      <c r="V1237" s="19"/>
      <c r="W1237" s="19"/>
      <c r="X1237" s="186"/>
      <c r="Y1237" s="186"/>
    </row>
    <row r="1238" spans="1:25" ht="21" customHeight="1">
      <c r="A1238" s="243" t="s">
        <v>243</v>
      </c>
      <c r="B1238" s="243" t="s">
        <v>1513</v>
      </c>
    </row>
    <row r="1239" spans="1:25" ht="21" customHeight="1">
      <c r="A1239" s="20" t="s">
        <v>277</v>
      </c>
      <c r="B1239" s="23">
        <f t="shared" ref="B1239:B1270" si="56">COUNTIFS($A$144:$A$870,A1239)</f>
        <v>1</v>
      </c>
    </row>
    <row r="1240" spans="1:25" ht="21" customHeight="1">
      <c r="A1240" s="20" t="s">
        <v>58</v>
      </c>
      <c r="B1240" s="23">
        <f t="shared" si="56"/>
        <v>1</v>
      </c>
    </row>
    <row r="1241" spans="1:25" ht="21" customHeight="1">
      <c r="A1241" s="20" t="s">
        <v>42</v>
      </c>
      <c r="B1241" s="23">
        <f t="shared" si="56"/>
        <v>0</v>
      </c>
    </row>
    <row r="1242" spans="1:25" ht="21" customHeight="1">
      <c r="A1242" s="20" t="s">
        <v>1414</v>
      </c>
      <c r="B1242" s="23">
        <f t="shared" si="56"/>
        <v>1</v>
      </c>
    </row>
    <row r="1243" spans="1:25" ht="21" customHeight="1">
      <c r="A1243" s="20" t="s">
        <v>96</v>
      </c>
      <c r="B1243" s="23">
        <f t="shared" si="56"/>
        <v>4</v>
      </c>
    </row>
    <row r="1244" spans="1:25" ht="21" customHeight="1">
      <c r="A1244" s="20" t="s">
        <v>40</v>
      </c>
      <c r="B1244" s="23">
        <f t="shared" si="56"/>
        <v>0</v>
      </c>
    </row>
    <row r="1245" spans="1:25" ht="21" customHeight="1">
      <c r="A1245" s="20" t="s">
        <v>53</v>
      </c>
      <c r="B1245" s="23">
        <f t="shared" si="56"/>
        <v>2</v>
      </c>
    </row>
    <row r="1246" spans="1:25" ht="21" customHeight="1">
      <c r="A1246" s="20" t="s">
        <v>106</v>
      </c>
      <c r="B1246" s="23">
        <f t="shared" si="56"/>
        <v>0</v>
      </c>
    </row>
    <row r="1247" spans="1:25" ht="21" customHeight="1">
      <c r="A1247" s="20" t="s">
        <v>55</v>
      </c>
      <c r="B1247" s="23">
        <f t="shared" si="56"/>
        <v>1</v>
      </c>
    </row>
    <row r="1248" spans="1:25" ht="21" customHeight="1">
      <c r="A1248" s="20" t="s">
        <v>84</v>
      </c>
      <c r="B1248" s="23">
        <f t="shared" si="56"/>
        <v>0</v>
      </c>
    </row>
    <row r="1249" spans="1:2" ht="21" customHeight="1">
      <c r="A1249" s="20" t="s">
        <v>114</v>
      </c>
      <c r="B1249" s="23">
        <f t="shared" si="56"/>
        <v>2</v>
      </c>
    </row>
    <row r="1250" spans="1:2" ht="21" customHeight="1">
      <c r="A1250" s="20" t="s">
        <v>122</v>
      </c>
      <c r="B1250" s="23">
        <f t="shared" si="56"/>
        <v>3</v>
      </c>
    </row>
    <row r="1251" spans="1:2" ht="21" customHeight="1">
      <c r="A1251" s="20" t="s">
        <v>1503</v>
      </c>
      <c r="B1251" s="23">
        <f t="shared" si="56"/>
        <v>0</v>
      </c>
    </row>
    <row r="1252" spans="1:2" ht="21" customHeight="1">
      <c r="A1252" s="20" t="s">
        <v>222</v>
      </c>
      <c r="B1252" s="23">
        <f t="shared" si="56"/>
        <v>0</v>
      </c>
    </row>
    <row r="1253" spans="1:2" ht="21" customHeight="1">
      <c r="A1253" s="20" t="s">
        <v>118</v>
      </c>
      <c r="B1253" s="23">
        <f t="shared" si="56"/>
        <v>0</v>
      </c>
    </row>
    <row r="1254" spans="1:2" ht="21" customHeight="1">
      <c r="A1254" s="20" t="s">
        <v>97</v>
      </c>
      <c r="B1254" s="23">
        <f t="shared" si="56"/>
        <v>0</v>
      </c>
    </row>
    <row r="1255" spans="1:2" ht="21" customHeight="1">
      <c r="A1255" s="20" t="s">
        <v>144</v>
      </c>
      <c r="B1255" s="23">
        <f t="shared" si="56"/>
        <v>4</v>
      </c>
    </row>
    <row r="1256" spans="1:2" ht="21" customHeight="1">
      <c r="A1256" s="20" t="s">
        <v>524</v>
      </c>
      <c r="B1256" s="23">
        <f t="shared" si="56"/>
        <v>0</v>
      </c>
    </row>
    <row r="1257" spans="1:2" ht="21" customHeight="1">
      <c r="A1257" s="20" t="s">
        <v>1505</v>
      </c>
      <c r="B1257" s="23">
        <f t="shared" si="56"/>
        <v>0</v>
      </c>
    </row>
    <row r="1258" spans="1:2" ht="21" customHeight="1">
      <c r="A1258" s="20" t="s">
        <v>1416</v>
      </c>
      <c r="B1258" s="23">
        <f t="shared" si="56"/>
        <v>0</v>
      </c>
    </row>
    <row r="1259" spans="1:2" ht="21" customHeight="1">
      <c r="A1259" s="20" t="s">
        <v>1311</v>
      </c>
      <c r="B1259" s="23">
        <f t="shared" si="56"/>
        <v>0</v>
      </c>
    </row>
    <row r="1260" spans="1:2" ht="21" customHeight="1">
      <c r="A1260" s="20" t="s">
        <v>1422</v>
      </c>
      <c r="B1260" s="23">
        <f t="shared" si="56"/>
        <v>0</v>
      </c>
    </row>
    <row r="1261" spans="1:2" ht="21" customHeight="1">
      <c r="A1261" s="20" t="s">
        <v>44</v>
      </c>
      <c r="B1261" s="23">
        <f t="shared" si="56"/>
        <v>0</v>
      </c>
    </row>
    <row r="1262" spans="1:2" ht="21" customHeight="1">
      <c r="A1262" s="20" t="s">
        <v>1506</v>
      </c>
      <c r="B1262" s="23">
        <f t="shared" si="56"/>
        <v>0</v>
      </c>
    </row>
    <row r="1263" spans="1:2" ht="21" customHeight="1">
      <c r="A1263" s="20" t="s">
        <v>63</v>
      </c>
      <c r="B1263" s="23">
        <f t="shared" si="56"/>
        <v>0</v>
      </c>
    </row>
    <row r="1264" spans="1:2" ht="21" customHeight="1">
      <c r="A1264" s="20" t="s">
        <v>1184</v>
      </c>
      <c r="B1264" s="23">
        <f t="shared" si="56"/>
        <v>0</v>
      </c>
    </row>
    <row r="1265" spans="1:2" ht="21" customHeight="1">
      <c r="A1265" s="20" t="s">
        <v>235</v>
      </c>
      <c r="B1265" s="23">
        <f t="shared" si="56"/>
        <v>0</v>
      </c>
    </row>
    <row r="1266" spans="1:2" ht="21" customHeight="1">
      <c r="A1266" s="20" t="s">
        <v>166</v>
      </c>
      <c r="B1266" s="23">
        <f t="shared" si="56"/>
        <v>23</v>
      </c>
    </row>
    <row r="1267" spans="1:2" ht="21" customHeight="1">
      <c r="A1267" s="20" t="s">
        <v>168</v>
      </c>
      <c r="B1267" s="23">
        <f t="shared" si="56"/>
        <v>0</v>
      </c>
    </row>
    <row r="1268" spans="1:2" ht="21" customHeight="1">
      <c r="A1268" s="20" t="s">
        <v>121</v>
      </c>
      <c r="B1268" s="23">
        <f t="shared" si="56"/>
        <v>5</v>
      </c>
    </row>
    <row r="1269" spans="1:2" ht="21" customHeight="1">
      <c r="A1269" s="20" t="s">
        <v>1507</v>
      </c>
      <c r="B1269" s="23">
        <f t="shared" si="56"/>
        <v>0</v>
      </c>
    </row>
    <row r="1270" spans="1:2" ht="21" customHeight="1">
      <c r="A1270" s="20" t="s">
        <v>107</v>
      </c>
      <c r="B1270" s="23">
        <f t="shared" si="56"/>
        <v>0</v>
      </c>
    </row>
    <row r="1271" spans="1:2" ht="21" customHeight="1">
      <c r="A1271" s="20" t="s">
        <v>688</v>
      </c>
      <c r="B1271" s="23">
        <f t="shared" ref="B1271:B1293" si="57">COUNTIFS($A$144:$A$870,A1271)</f>
        <v>0</v>
      </c>
    </row>
    <row r="1272" spans="1:2" ht="21" customHeight="1">
      <c r="A1272" s="20" t="s">
        <v>1395</v>
      </c>
      <c r="B1272" s="23">
        <f t="shared" si="57"/>
        <v>0</v>
      </c>
    </row>
    <row r="1273" spans="1:2" ht="21" customHeight="1">
      <c r="A1273" s="20" t="s">
        <v>1508</v>
      </c>
      <c r="B1273" s="23">
        <f t="shared" si="57"/>
        <v>0</v>
      </c>
    </row>
    <row r="1274" spans="1:2" ht="21" customHeight="1">
      <c r="A1274" s="20" t="s">
        <v>50</v>
      </c>
      <c r="B1274" s="23">
        <f t="shared" si="57"/>
        <v>1</v>
      </c>
    </row>
    <row r="1275" spans="1:2" ht="21" customHeight="1">
      <c r="A1275" s="20" t="s">
        <v>1423</v>
      </c>
      <c r="B1275" s="23">
        <f t="shared" si="57"/>
        <v>0</v>
      </c>
    </row>
    <row r="1276" spans="1:2" ht="21" customHeight="1">
      <c r="A1276" s="20" t="s">
        <v>1509</v>
      </c>
      <c r="B1276" s="23">
        <f t="shared" si="57"/>
        <v>0</v>
      </c>
    </row>
    <row r="1277" spans="1:2" ht="21" customHeight="1">
      <c r="A1277" s="20" t="s">
        <v>1510</v>
      </c>
      <c r="B1277" s="23">
        <f t="shared" si="57"/>
        <v>0</v>
      </c>
    </row>
    <row r="1278" spans="1:2" ht="21" customHeight="1">
      <c r="A1278" s="20" t="s">
        <v>771</v>
      </c>
      <c r="B1278" s="23">
        <f t="shared" si="57"/>
        <v>0</v>
      </c>
    </row>
    <row r="1279" spans="1:2" ht="21" customHeight="1">
      <c r="A1279" s="20" t="s">
        <v>95</v>
      </c>
      <c r="B1279" s="23">
        <f t="shared" si="57"/>
        <v>1</v>
      </c>
    </row>
    <row r="1280" spans="1:2" ht="21" customHeight="1">
      <c r="A1280" s="20" t="s">
        <v>192</v>
      </c>
      <c r="B1280" s="23">
        <f t="shared" si="57"/>
        <v>0</v>
      </c>
    </row>
    <row r="1281" spans="1:2" ht="21" customHeight="1">
      <c r="A1281" s="20" t="s">
        <v>1511</v>
      </c>
      <c r="B1281" s="23">
        <f t="shared" si="57"/>
        <v>0</v>
      </c>
    </row>
    <row r="1282" spans="1:2" ht="21" customHeight="1">
      <c r="A1282" s="20" t="s">
        <v>108</v>
      </c>
      <c r="B1282" s="23">
        <f t="shared" si="57"/>
        <v>0</v>
      </c>
    </row>
    <row r="1283" spans="1:2" ht="21" customHeight="1">
      <c r="A1283" s="20" t="s">
        <v>51</v>
      </c>
      <c r="B1283" s="23">
        <f t="shared" si="57"/>
        <v>0</v>
      </c>
    </row>
    <row r="1284" spans="1:2" ht="21" customHeight="1">
      <c r="A1284" t="s">
        <v>1325</v>
      </c>
      <c r="B1284" s="23">
        <f t="shared" si="57"/>
        <v>0</v>
      </c>
    </row>
    <row r="1285" spans="1:2" ht="21" customHeight="1">
      <c r="A1285" t="s">
        <v>905</v>
      </c>
      <c r="B1285" s="23">
        <f t="shared" si="57"/>
        <v>0</v>
      </c>
    </row>
    <row r="1286" spans="1:2" ht="21" customHeight="1">
      <c r="A1286" t="s">
        <v>1168</v>
      </c>
      <c r="B1286" s="23">
        <f t="shared" si="57"/>
        <v>0</v>
      </c>
    </row>
    <row r="1287" spans="1:2" ht="21" customHeight="1">
      <c r="A1287" t="s">
        <v>1512</v>
      </c>
      <c r="B1287" s="23">
        <f t="shared" si="57"/>
        <v>0</v>
      </c>
    </row>
    <row r="1288" spans="1:2" ht="21" customHeight="1">
      <c r="A1288" t="s">
        <v>99</v>
      </c>
      <c r="B1288" s="23">
        <f t="shared" si="57"/>
        <v>0</v>
      </c>
    </row>
    <row r="1289" spans="1:2" ht="21" customHeight="1">
      <c r="A1289" t="s">
        <v>1378</v>
      </c>
      <c r="B1289" s="23">
        <f t="shared" si="57"/>
        <v>0</v>
      </c>
    </row>
    <row r="1290" spans="1:2" ht="21" customHeight="1">
      <c r="A1290" t="s">
        <v>219</v>
      </c>
      <c r="B1290" s="23">
        <f t="shared" si="57"/>
        <v>0</v>
      </c>
    </row>
    <row r="1291" spans="1:2" ht="21" customHeight="1">
      <c r="A1291" t="s">
        <v>1329</v>
      </c>
      <c r="B1291" s="23">
        <f t="shared" si="57"/>
        <v>0</v>
      </c>
    </row>
    <row r="1292" spans="1:2" ht="21" customHeight="1">
      <c r="A1292" t="s">
        <v>60</v>
      </c>
      <c r="B1292" s="23">
        <f t="shared" si="57"/>
        <v>0</v>
      </c>
    </row>
    <row r="1293" spans="1:2" ht="21" customHeight="1">
      <c r="A1293" t="s">
        <v>1402</v>
      </c>
      <c r="B1293" s="23">
        <f t="shared" si="57"/>
        <v>0</v>
      </c>
    </row>
    <row r="1294" spans="1:2" ht="21" customHeight="1">
      <c r="A1294"/>
      <c r="B1294" s="23">
        <f>SUM(B1239:B1293)</f>
        <v>49</v>
      </c>
    </row>
    <row r="1295" spans="1:2" ht="21" customHeight="1">
      <c r="A1295"/>
    </row>
    <row r="1296" spans="1:2" ht="21" customHeight="1">
      <c r="A1296"/>
    </row>
    <row r="1297" spans="1:1" ht="21" customHeight="1">
      <c r="A1297"/>
    </row>
    <row r="1298" spans="1:1" ht="21" customHeight="1">
      <c r="A1298"/>
    </row>
    <row r="1299" spans="1:1" ht="21" customHeight="1">
      <c r="A1299"/>
    </row>
    <row r="1300" spans="1:1" ht="21" customHeight="1">
      <c r="A1300"/>
    </row>
    <row r="1301" spans="1:1" ht="21" customHeight="1">
      <c r="A1301"/>
    </row>
    <row r="1302" spans="1:1" ht="21" customHeight="1">
      <c r="A1302"/>
    </row>
    <row r="1303" spans="1:1" ht="21" customHeight="1">
      <c r="A1303"/>
    </row>
    <row r="1304" spans="1:1" ht="21" customHeight="1">
      <c r="A1304"/>
    </row>
    <row r="1305" spans="1:1" ht="21" customHeight="1">
      <c r="A1305"/>
    </row>
    <row r="1306" spans="1:1" ht="21" customHeight="1">
      <c r="A1306"/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69D7-CF0C-49A8-85DF-D626D347D4F6}">
  <dimension ref="B2:F1082"/>
  <sheetViews>
    <sheetView zoomScaleNormal="100" workbookViewId="0">
      <selection activeCell="C8" sqref="C8"/>
    </sheetView>
  </sheetViews>
  <sheetFormatPr baseColWidth="10" defaultColWidth="11.42578125" defaultRowHeight="15"/>
  <cols>
    <col min="2" max="2" width="12" bestFit="1" customWidth="1"/>
    <col min="3" max="3" width="66.28515625" bestFit="1" customWidth="1"/>
    <col min="4" max="4" width="66.28515625" customWidth="1"/>
    <col min="5" max="5" width="21.5703125" bestFit="1" customWidth="1"/>
  </cols>
  <sheetData>
    <row r="2" spans="2:6">
      <c r="B2" t="s">
        <v>256</v>
      </c>
      <c r="C2" t="s">
        <v>31</v>
      </c>
      <c r="D2" t="s">
        <v>257</v>
      </c>
      <c r="E2" t="s">
        <v>255</v>
      </c>
      <c r="F2" t="s">
        <v>258</v>
      </c>
    </row>
    <row r="3" spans="2:6">
      <c r="B3" s="192">
        <v>900993503</v>
      </c>
      <c r="C3" s="192" t="s">
        <v>37</v>
      </c>
      <c r="D3" s="192"/>
      <c r="E3" s="192" t="s">
        <v>259</v>
      </c>
      <c r="F3" s="192" t="s">
        <v>260</v>
      </c>
    </row>
    <row r="4" spans="2:6">
      <c r="B4" s="192">
        <v>900539052</v>
      </c>
      <c r="C4" s="192" t="s">
        <v>39</v>
      </c>
      <c r="D4" s="192"/>
      <c r="E4" s="192" t="s">
        <v>262</v>
      </c>
      <c r="F4" s="192" t="s">
        <v>260</v>
      </c>
    </row>
    <row r="5" spans="2:6">
      <c r="B5" s="192">
        <v>901017839</v>
      </c>
      <c r="C5" s="192" t="s">
        <v>263</v>
      </c>
      <c r="D5" s="192"/>
      <c r="E5" s="192" t="s">
        <v>259</v>
      </c>
      <c r="F5" s="192" t="s">
        <v>264</v>
      </c>
    </row>
    <row r="6" spans="2:6">
      <c r="B6" s="192">
        <v>79643388</v>
      </c>
      <c r="C6" s="192" t="s">
        <v>265</v>
      </c>
      <c r="D6" s="192"/>
      <c r="E6" s="192" t="s">
        <v>262</v>
      </c>
      <c r="F6" s="192" t="s">
        <v>264</v>
      </c>
    </row>
    <row r="7" spans="2:6">
      <c r="B7" s="192">
        <v>52074253</v>
      </c>
      <c r="C7" s="192" t="s">
        <v>92</v>
      </c>
      <c r="D7" s="192"/>
      <c r="E7" s="192" t="s">
        <v>259</v>
      </c>
      <c r="F7" s="192" t="s">
        <v>260</v>
      </c>
    </row>
    <row r="8" spans="2:6">
      <c r="B8" s="192">
        <v>1018454730</v>
      </c>
      <c r="C8" s="192" t="s">
        <v>266</v>
      </c>
      <c r="D8" s="192"/>
      <c r="E8" s="192" t="s">
        <v>262</v>
      </c>
      <c r="F8" s="192" t="s">
        <v>267</v>
      </c>
    </row>
    <row r="9" spans="2:6">
      <c r="B9" s="192">
        <v>830059718</v>
      </c>
      <c r="C9" s="192" t="s">
        <v>269</v>
      </c>
      <c r="D9" s="192"/>
      <c r="E9" s="192" t="s">
        <v>262</v>
      </c>
      <c r="F9" s="192" t="s">
        <v>260</v>
      </c>
    </row>
    <row r="10" spans="2:6">
      <c r="B10" s="192">
        <v>83056853</v>
      </c>
      <c r="C10" s="192" t="s">
        <v>270</v>
      </c>
      <c r="D10" s="192"/>
      <c r="E10" s="192" t="s">
        <v>262</v>
      </c>
      <c r="F10" s="192" t="s">
        <v>264</v>
      </c>
    </row>
    <row r="11" spans="2:6">
      <c r="B11" s="192">
        <v>900527483</v>
      </c>
      <c r="C11" s="192" t="s">
        <v>271</v>
      </c>
      <c r="D11" s="192"/>
      <c r="E11" s="192" t="s">
        <v>262</v>
      </c>
      <c r="F11" s="192" t="s">
        <v>264</v>
      </c>
    </row>
    <row r="12" spans="2:6">
      <c r="B12" s="192">
        <v>890207037</v>
      </c>
      <c r="C12" s="192" t="s">
        <v>272</v>
      </c>
      <c r="D12" s="192"/>
      <c r="E12" s="192" t="s">
        <v>262</v>
      </c>
      <c r="F12" s="192" t="s">
        <v>273</v>
      </c>
    </row>
    <row r="13" spans="2:6">
      <c r="B13" s="192">
        <v>901746296</v>
      </c>
      <c r="C13" s="192" t="s">
        <v>274</v>
      </c>
      <c r="D13" s="192"/>
      <c r="E13" s="192" t="s">
        <v>262</v>
      </c>
      <c r="F13" s="192" t="s">
        <v>273</v>
      </c>
    </row>
    <row r="14" spans="2:6">
      <c r="B14" s="192">
        <v>901734623</v>
      </c>
      <c r="C14" s="192" t="s">
        <v>275</v>
      </c>
      <c r="D14" s="192"/>
      <c r="E14" s="192" t="s">
        <v>262</v>
      </c>
      <c r="F14" s="192" t="s">
        <v>260</v>
      </c>
    </row>
    <row r="15" spans="2:6">
      <c r="B15" s="192">
        <v>901075054</v>
      </c>
      <c r="C15" s="192" t="s">
        <v>276</v>
      </c>
      <c r="D15" s="192"/>
      <c r="E15" s="192" t="s">
        <v>262</v>
      </c>
      <c r="F15" s="192" t="s">
        <v>273</v>
      </c>
    </row>
    <row r="16" spans="2:6">
      <c r="B16" s="192">
        <v>52120283</v>
      </c>
      <c r="C16" s="192" t="s">
        <v>278</v>
      </c>
      <c r="D16" s="192"/>
      <c r="E16" s="192" t="s">
        <v>262</v>
      </c>
      <c r="F16" s="192" t="s">
        <v>264</v>
      </c>
    </row>
    <row r="17" spans="2:6">
      <c r="B17" s="192">
        <v>52962045</v>
      </c>
      <c r="C17" s="192" t="s">
        <v>279</v>
      </c>
      <c r="D17" s="192"/>
      <c r="E17" s="192" t="s">
        <v>262</v>
      </c>
      <c r="F17" s="192" t="s">
        <v>264</v>
      </c>
    </row>
    <row r="18" spans="2:6">
      <c r="B18" s="192">
        <v>382</v>
      </c>
      <c r="C18" s="192" t="s">
        <v>280</v>
      </c>
      <c r="D18" s="192"/>
      <c r="E18" s="192" t="s">
        <v>262</v>
      </c>
      <c r="F18" s="192" t="s">
        <v>264</v>
      </c>
    </row>
    <row r="19" spans="2:6">
      <c r="B19" s="192">
        <v>426</v>
      </c>
      <c r="C19" s="192" t="s">
        <v>281</v>
      </c>
      <c r="E19" t="s">
        <v>262</v>
      </c>
      <c r="F19" t="s">
        <v>264</v>
      </c>
    </row>
    <row r="20" spans="2:6">
      <c r="B20" s="192">
        <v>145</v>
      </c>
      <c r="C20" s="192" t="s">
        <v>282</v>
      </c>
      <c r="D20" s="192"/>
      <c r="E20" s="192" t="s">
        <v>262</v>
      </c>
      <c r="F20" s="192" t="s">
        <v>264</v>
      </c>
    </row>
    <row r="21" spans="2:6">
      <c r="B21" s="192">
        <v>126</v>
      </c>
      <c r="C21" s="192" t="s">
        <v>283</v>
      </c>
      <c r="D21" s="192"/>
      <c r="E21" s="192" t="s">
        <v>262</v>
      </c>
      <c r="F21" s="192" t="s">
        <v>264</v>
      </c>
    </row>
    <row r="22" spans="2:6">
      <c r="B22" s="192">
        <v>123</v>
      </c>
      <c r="C22" s="192" t="s">
        <v>284</v>
      </c>
      <c r="E22" s="192" t="s">
        <v>262</v>
      </c>
      <c r="F22" t="s">
        <v>264</v>
      </c>
    </row>
    <row r="23" spans="2:6">
      <c r="B23" s="192">
        <v>79275011</v>
      </c>
      <c r="C23" s="192" t="s">
        <v>110</v>
      </c>
      <c r="D23" s="192"/>
      <c r="E23" s="192" t="s">
        <v>262</v>
      </c>
      <c r="F23" s="192" t="s">
        <v>267</v>
      </c>
    </row>
    <row r="24" spans="2:6">
      <c r="B24" s="192">
        <v>900858868</v>
      </c>
      <c r="C24" s="192" t="s">
        <v>67</v>
      </c>
      <c r="D24" s="192"/>
      <c r="E24" s="192" t="s">
        <v>259</v>
      </c>
      <c r="F24" s="192" t="s">
        <v>260</v>
      </c>
    </row>
    <row r="25" spans="2:6">
      <c r="B25" s="192">
        <v>901806270</v>
      </c>
      <c r="C25" s="192" t="s">
        <v>286</v>
      </c>
      <c r="D25" s="192"/>
      <c r="E25" s="192" t="s">
        <v>262</v>
      </c>
      <c r="F25" s="192" t="s">
        <v>260</v>
      </c>
    </row>
    <row r="26" spans="2:6">
      <c r="B26" s="192">
        <v>890304130</v>
      </c>
      <c r="C26" s="192" t="s">
        <v>287</v>
      </c>
      <c r="D26" s="192"/>
      <c r="E26" s="192" t="s">
        <v>262</v>
      </c>
      <c r="F26" s="192" t="s">
        <v>264</v>
      </c>
    </row>
    <row r="27" spans="2:6">
      <c r="B27" s="192">
        <v>890103400</v>
      </c>
      <c r="C27" s="192" t="s">
        <v>288</v>
      </c>
      <c r="D27" s="192"/>
      <c r="E27" s="192" t="s">
        <v>262</v>
      </c>
      <c r="F27" s="192" t="s">
        <v>289</v>
      </c>
    </row>
    <row r="28" spans="2:6">
      <c r="B28" s="192">
        <v>901135506</v>
      </c>
      <c r="C28" s="192" t="s">
        <v>290</v>
      </c>
      <c r="D28" s="192"/>
      <c r="E28" s="192" t="s">
        <v>262</v>
      </c>
      <c r="F28" s="192" t="s">
        <v>273</v>
      </c>
    </row>
    <row r="29" spans="2:6">
      <c r="B29" s="192">
        <v>901104633</v>
      </c>
      <c r="C29" s="192" t="s">
        <v>291</v>
      </c>
      <c r="D29" s="192"/>
      <c r="E29" s="192" t="s">
        <v>262</v>
      </c>
      <c r="F29" s="192" t="s">
        <v>260</v>
      </c>
    </row>
    <row r="30" spans="2:6">
      <c r="B30" s="192">
        <v>1054374007</v>
      </c>
      <c r="C30" s="192" t="s">
        <v>292</v>
      </c>
      <c r="D30" s="192"/>
      <c r="E30" s="192" t="s">
        <v>262</v>
      </c>
      <c r="F30" s="192" t="s">
        <v>273</v>
      </c>
    </row>
    <row r="31" spans="2:6">
      <c r="B31" s="192">
        <v>14255792</v>
      </c>
      <c r="C31" s="192" t="s">
        <v>293</v>
      </c>
      <c r="D31" s="192"/>
      <c r="E31" s="192" t="s">
        <v>262</v>
      </c>
      <c r="F31" s="192" t="s">
        <v>267</v>
      </c>
    </row>
    <row r="32" spans="2:6">
      <c r="B32" s="192">
        <v>19299655</v>
      </c>
      <c r="C32" s="192" t="s">
        <v>294</v>
      </c>
      <c r="D32" s="192"/>
      <c r="E32" s="192" t="s">
        <v>262</v>
      </c>
      <c r="F32" s="192" t="s">
        <v>264</v>
      </c>
    </row>
    <row r="33" spans="2:6">
      <c r="B33" s="192">
        <v>79141003</v>
      </c>
      <c r="C33" s="192" t="s">
        <v>295</v>
      </c>
      <c r="D33" s="192"/>
      <c r="E33" s="192" t="s">
        <v>262</v>
      </c>
      <c r="F33" s="192" t="s">
        <v>264</v>
      </c>
    </row>
    <row r="34" spans="2:6">
      <c r="B34" s="192">
        <v>80048113</v>
      </c>
      <c r="C34" s="192" t="s">
        <v>296</v>
      </c>
      <c r="D34" s="192"/>
      <c r="E34" s="192" t="s">
        <v>262</v>
      </c>
      <c r="F34" s="192" t="s">
        <v>264</v>
      </c>
    </row>
    <row r="35" spans="2:6">
      <c r="B35" s="192">
        <v>16188451</v>
      </c>
      <c r="C35" s="192" t="s">
        <v>297</v>
      </c>
      <c r="D35" s="192"/>
      <c r="E35" s="192" t="s">
        <v>262</v>
      </c>
      <c r="F35" s="192" t="s">
        <v>267</v>
      </c>
    </row>
    <row r="36" spans="2:6">
      <c r="B36" s="192">
        <v>901086046</v>
      </c>
      <c r="C36" s="192" t="s">
        <v>298</v>
      </c>
      <c r="D36" s="192"/>
      <c r="E36" s="192" t="s">
        <v>259</v>
      </c>
      <c r="F36" s="192" t="s">
        <v>260</v>
      </c>
    </row>
    <row r="37" spans="2:6">
      <c r="B37" s="192">
        <v>221</v>
      </c>
      <c r="C37" s="192" t="s">
        <v>299</v>
      </c>
      <c r="D37" s="192"/>
      <c r="E37" s="192" t="s">
        <v>262</v>
      </c>
      <c r="F37" s="192" t="s">
        <v>264</v>
      </c>
    </row>
    <row r="38" spans="2:6">
      <c r="B38" s="192">
        <v>53176953</v>
      </c>
      <c r="C38" s="192" t="s">
        <v>301</v>
      </c>
      <c r="D38" s="192"/>
      <c r="E38" s="192" t="s">
        <v>262</v>
      </c>
      <c r="F38" s="192" t="s">
        <v>302</v>
      </c>
    </row>
    <row r="39" spans="2:6">
      <c r="B39" s="192">
        <v>52259025</v>
      </c>
      <c r="C39" s="192" t="s">
        <v>303</v>
      </c>
      <c r="D39" s="192"/>
      <c r="E39" s="192" t="s">
        <v>262</v>
      </c>
      <c r="F39" s="192" t="s">
        <v>264</v>
      </c>
    </row>
    <row r="40" spans="2:6">
      <c r="B40" s="192">
        <v>1032404402</v>
      </c>
      <c r="C40" s="192" t="s">
        <v>304</v>
      </c>
      <c r="D40" s="192"/>
      <c r="E40" s="192" t="s">
        <v>262</v>
      </c>
      <c r="F40" s="192" t="s">
        <v>273</v>
      </c>
    </row>
    <row r="41" spans="2:6">
      <c r="B41" s="192">
        <v>1016049623</v>
      </c>
      <c r="C41" s="192" t="s">
        <v>305</v>
      </c>
      <c r="D41" s="192"/>
      <c r="E41" s="192" t="s">
        <v>262</v>
      </c>
      <c r="F41" s="192" t="s">
        <v>264</v>
      </c>
    </row>
    <row r="42" spans="2:6">
      <c r="B42" s="192">
        <v>41696441</v>
      </c>
      <c r="C42" s="192" t="s">
        <v>306</v>
      </c>
      <c r="D42" s="192"/>
      <c r="E42" s="192" t="s">
        <v>262</v>
      </c>
      <c r="F42" s="192" t="s">
        <v>264</v>
      </c>
    </row>
    <row r="43" spans="2:6">
      <c r="B43" s="192">
        <v>51</v>
      </c>
      <c r="C43" s="192" t="s">
        <v>307</v>
      </c>
      <c r="D43" s="192"/>
      <c r="E43" s="192" t="s">
        <v>262</v>
      </c>
      <c r="F43" s="192" t="s">
        <v>302</v>
      </c>
    </row>
    <row r="44" spans="2:6">
      <c r="B44" s="192">
        <v>51848424</v>
      </c>
      <c r="C44" s="192" t="s">
        <v>308</v>
      </c>
      <c r="D44" s="192"/>
      <c r="E44" s="192" t="s">
        <v>262</v>
      </c>
      <c r="F44" s="192" t="s">
        <v>264</v>
      </c>
    </row>
    <row r="45" spans="2:6">
      <c r="B45" s="192">
        <v>1020792848</v>
      </c>
      <c r="C45" s="192" t="s">
        <v>309</v>
      </c>
      <c r="D45" s="192"/>
      <c r="E45" s="192" t="s">
        <v>262</v>
      </c>
      <c r="F45" s="192" t="s">
        <v>264</v>
      </c>
    </row>
    <row r="46" spans="2:6">
      <c r="B46" s="192">
        <v>1014224323</v>
      </c>
      <c r="C46" s="192" t="s">
        <v>310</v>
      </c>
      <c r="E46" s="192" t="s">
        <v>262</v>
      </c>
      <c r="F46" t="s">
        <v>289</v>
      </c>
    </row>
    <row r="47" spans="2:6">
      <c r="B47" s="192">
        <v>1012447789</v>
      </c>
      <c r="C47" s="192" t="s">
        <v>311</v>
      </c>
      <c r="D47" s="192"/>
      <c r="E47" s="192" t="s">
        <v>262</v>
      </c>
      <c r="F47" s="192" t="s">
        <v>302</v>
      </c>
    </row>
    <row r="48" spans="2:6">
      <c r="B48" s="192">
        <v>1012382743</v>
      </c>
      <c r="C48" s="192" t="s">
        <v>312</v>
      </c>
      <c r="E48" s="192" t="s">
        <v>262</v>
      </c>
      <c r="F48" t="s">
        <v>264</v>
      </c>
    </row>
    <row r="49" spans="2:6">
      <c r="B49" s="192">
        <v>93473071</v>
      </c>
      <c r="C49" s="192" t="s">
        <v>313</v>
      </c>
      <c r="D49" s="192"/>
      <c r="E49" s="192" t="s">
        <v>262</v>
      </c>
      <c r="F49" s="192" t="s">
        <v>267</v>
      </c>
    </row>
    <row r="50" spans="2:6">
      <c r="B50" s="192">
        <v>1018454306</v>
      </c>
      <c r="C50" s="192" t="s">
        <v>314</v>
      </c>
      <c r="D50" s="192"/>
      <c r="E50" s="192" t="s">
        <v>262</v>
      </c>
      <c r="F50" s="192" t="s">
        <v>264</v>
      </c>
    </row>
    <row r="51" spans="2:6">
      <c r="B51" s="192">
        <v>10749299520</v>
      </c>
      <c r="C51" s="192" t="s">
        <v>317</v>
      </c>
      <c r="D51" s="192"/>
      <c r="E51" s="192" t="s">
        <v>262</v>
      </c>
      <c r="F51" s="192" t="s">
        <v>264</v>
      </c>
    </row>
    <row r="52" spans="2:6">
      <c r="B52" s="192">
        <v>359</v>
      </c>
      <c r="C52" s="192" t="s">
        <v>318</v>
      </c>
      <c r="D52" s="192"/>
      <c r="E52" s="192" t="s">
        <v>262</v>
      </c>
      <c r="F52" s="192" t="s">
        <v>264</v>
      </c>
    </row>
    <row r="53" spans="2:6">
      <c r="B53" s="192">
        <v>80266045</v>
      </c>
      <c r="C53" s="192" t="s">
        <v>125</v>
      </c>
      <c r="D53" s="192"/>
      <c r="E53" s="192" t="s">
        <v>262</v>
      </c>
      <c r="F53" s="192" t="s">
        <v>264</v>
      </c>
    </row>
    <row r="54" spans="2:6">
      <c r="B54" s="192">
        <v>80110775</v>
      </c>
      <c r="C54" s="192" t="s">
        <v>319</v>
      </c>
      <c r="D54" s="192"/>
      <c r="E54" s="192" t="s">
        <v>262</v>
      </c>
      <c r="F54" s="192" t="s">
        <v>264</v>
      </c>
    </row>
    <row r="55" spans="2:6">
      <c r="B55" s="192">
        <v>1234641384</v>
      </c>
      <c r="C55" s="192" t="s">
        <v>320</v>
      </c>
      <c r="D55" s="192"/>
      <c r="E55" s="192" t="s">
        <v>262</v>
      </c>
      <c r="F55" s="192" t="s">
        <v>267</v>
      </c>
    </row>
    <row r="56" spans="2:6">
      <c r="B56" s="192">
        <v>1003712740</v>
      </c>
      <c r="C56" s="192" t="s">
        <v>321</v>
      </c>
      <c r="D56" s="192"/>
      <c r="E56" s="192" t="s">
        <v>262</v>
      </c>
      <c r="F56" s="192" t="s">
        <v>267</v>
      </c>
    </row>
    <row r="57" spans="2:6">
      <c r="B57" s="192">
        <v>901572006</v>
      </c>
      <c r="C57" s="192" t="s">
        <v>322</v>
      </c>
      <c r="D57" s="192"/>
      <c r="E57" s="192" t="s">
        <v>259</v>
      </c>
      <c r="F57" s="192" t="s">
        <v>260</v>
      </c>
    </row>
    <row r="58" spans="2:6">
      <c r="B58" s="192">
        <v>356</v>
      </c>
      <c r="C58" s="192" t="s">
        <v>323</v>
      </c>
      <c r="D58" s="192"/>
      <c r="E58" s="192" t="s">
        <v>262</v>
      </c>
      <c r="F58" s="192" t="s">
        <v>264</v>
      </c>
    </row>
    <row r="59" spans="2:6">
      <c r="B59" s="192">
        <v>134</v>
      </c>
      <c r="C59" s="192" t="s">
        <v>324</v>
      </c>
      <c r="D59" s="192"/>
      <c r="E59" s="192" t="s">
        <v>262</v>
      </c>
      <c r="F59" s="192" t="s">
        <v>264</v>
      </c>
    </row>
    <row r="60" spans="2:6">
      <c r="B60" s="192">
        <v>3539423</v>
      </c>
      <c r="C60" s="192" t="s">
        <v>325</v>
      </c>
      <c r="D60" s="192"/>
      <c r="E60" s="192" t="s">
        <v>262</v>
      </c>
      <c r="F60" s="192" t="s">
        <v>302</v>
      </c>
    </row>
    <row r="61" spans="2:6">
      <c r="B61" s="192">
        <v>901394633</v>
      </c>
      <c r="C61" s="192" t="s">
        <v>326</v>
      </c>
      <c r="D61" s="192"/>
      <c r="E61" s="192" t="s">
        <v>262</v>
      </c>
      <c r="F61" s="192" t="s">
        <v>264</v>
      </c>
    </row>
    <row r="62" spans="2:6">
      <c r="B62" s="192">
        <v>14250955</v>
      </c>
      <c r="C62" s="192" t="s">
        <v>327</v>
      </c>
      <c r="D62" s="192"/>
      <c r="E62" s="192" t="s">
        <v>262</v>
      </c>
      <c r="F62" s="192" t="s">
        <v>264</v>
      </c>
    </row>
    <row r="63" spans="2:6">
      <c r="B63" s="192">
        <v>1101176203</v>
      </c>
      <c r="C63" s="192" t="s">
        <v>329</v>
      </c>
      <c r="D63" s="192"/>
      <c r="E63" s="192" t="s">
        <v>262</v>
      </c>
      <c r="F63" s="192" t="s">
        <v>264</v>
      </c>
    </row>
    <row r="64" spans="2:6">
      <c r="B64" s="192">
        <v>387</v>
      </c>
      <c r="C64" s="192" t="s">
        <v>330</v>
      </c>
      <c r="D64" s="192"/>
      <c r="E64" s="193" t="s">
        <v>262</v>
      </c>
      <c r="F64" s="192" t="s">
        <v>264</v>
      </c>
    </row>
    <row r="65" spans="2:6">
      <c r="B65" s="192">
        <v>901174547</v>
      </c>
      <c r="C65" s="192" t="s">
        <v>331</v>
      </c>
      <c r="D65" s="192"/>
      <c r="E65" s="192" t="s">
        <v>262</v>
      </c>
      <c r="F65" s="192" t="s">
        <v>260</v>
      </c>
    </row>
    <row r="66" spans="2:6">
      <c r="B66" s="192">
        <v>901202142</v>
      </c>
      <c r="C66" s="192" t="s">
        <v>332</v>
      </c>
      <c r="D66" s="192"/>
      <c r="E66" s="192" t="s">
        <v>262</v>
      </c>
      <c r="F66" s="192" t="s">
        <v>260</v>
      </c>
    </row>
    <row r="67" spans="2:6">
      <c r="B67" s="192">
        <v>900143591</v>
      </c>
      <c r="C67" s="192" t="s">
        <v>333</v>
      </c>
      <c r="D67" s="192"/>
      <c r="E67" s="192" t="s">
        <v>262</v>
      </c>
      <c r="F67" s="192" t="s">
        <v>260</v>
      </c>
    </row>
    <row r="68" spans="2:6">
      <c r="B68" s="192">
        <v>901378471</v>
      </c>
      <c r="C68" s="192" t="s">
        <v>334</v>
      </c>
      <c r="D68" s="192"/>
      <c r="E68" s="192" t="s">
        <v>316</v>
      </c>
      <c r="F68" s="192" t="s">
        <v>260</v>
      </c>
    </row>
    <row r="69" spans="2:6">
      <c r="B69" s="192">
        <v>1015415690</v>
      </c>
      <c r="C69" s="192" t="s">
        <v>335</v>
      </c>
      <c r="D69" s="192"/>
      <c r="E69" s="192" t="s">
        <v>262</v>
      </c>
      <c r="F69" s="192" t="s">
        <v>267</v>
      </c>
    </row>
    <row r="70" spans="2:6">
      <c r="B70" s="192">
        <v>901092340</v>
      </c>
      <c r="C70" s="192" t="s">
        <v>337</v>
      </c>
      <c r="D70" s="192"/>
      <c r="E70" s="192" t="s">
        <v>262</v>
      </c>
      <c r="F70" s="192" t="s">
        <v>260</v>
      </c>
    </row>
    <row r="71" spans="2:6">
      <c r="B71" s="192">
        <v>901778934</v>
      </c>
      <c r="C71" s="192" t="s">
        <v>339</v>
      </c>
      <c r="D71" s="192"/>
      <c r="E71" s="192" t="s">
        <v>262</v>
      </c>
      <c r="F71" s="192" t="s">
        <v>264</v>
      </c>
    </row>
    <row r="72" spans="2:6">
      <c r="B72" s="192">
        <v>860034313</v>
      </c>
      <c r="C72" s="192" t="s">
        <v>340</v>
      </c>
      <c r="D72" s="192"/>
      <c r="E72" s="192" t="s">
        <v>262</v>
      </c>
      <c r="F72" s="192" t="s">
        <v>264</v>
      </c>
    </row>
    <row r="73" spans="2:6">
      <c r="B73" s="192">
        <v>901181660</v>
      </c>
      <c r="C73" s="192" t="s">
        <v>341</v>
      </c>
      <c r="D73" s="192"/>
      <c r="E73" s="192" t="s">
        <v>262</v>
      </c>
      <c r="F73" s="192" t="s">
        <v>260</v>
      </c>
    </row>
    <row r="74" spans="2:6">
      <c r="B74" s="192">
        <v>51713266</v>
      </c>
      <c r="C74" s="192" t="s">
        <v>342</v>
      </c>
      <c r="D74" s="192"/>
      <c r="E74" s="192" t="s">
        <v>262</v>
      </c>
      <c r="F74" s="192" t="s">
        <v>260</v>
      </c>
    </row>
    <row r="75" spans="2:6">
      <c r="B75" s="192">
        <v>901515967</v>
      </c>
      <c r="C75" s="192" t="s">
        <v>343</v>
      </c>
      <c r="D75" s="192"/>
      <c r="E75" s="192" t="s">
        <v>262</v>
      </c>
      <c r="F75" s="192" t="s">
        <v>260</v>
      </c>
    </row>
    <row r="76" spans="2:6">
      <c r="B76" s="192">
        <v>5660450</v>
      </c>
      <c r="C76" s="192" t="s">
        <v>344</v>
      </c>
      <c r="D76" s="192"/>
      <c r="E76" s="192" t="s">
        <v>262</v>
      </c>
      <c r="F76" s="192" t="s">
        <v>260</v>
      </c>
    </row>
    <row r="77" spans="2:6">
      <c r="B77" s="192">
        <v>26125960</v>
      </c>
      <c r="C77" s="192" t="s">
        <v>345</v>
      </c>
      <c r="D77" s="192"/>
      <c r="E77" s="192" t="s">
        <v>262</v>
      </c>
      <c r="F77" s="192" t="s">
        <v>260</v>
      </c>
    </row>
    <row r="78" spans="2:6">
      <c r="B78" s="192">
        <v>52287596</v>
      </c>
      <c r="C78" s="192" t="s">
        <v>346</v>
      </c>
      <c r="D78" s="192"/>
      <c r="E78" s="192" t="s">
        <v>262</v>
      </c>
      <c r="F78" s="192" t="s">
        <v>264</v>
      </c>
    </row>
    <row r="79" spans="2:6">
      <c r="B79" s="192">
        <v>901632942</v>
      </c>
      <c r="C79" s="192" t="s">
        <v>347</v>
      </c>
      <c r="D79" s="192"/>
      <c r="E79" s="192" t="s">
        <v>262</v>
      </c>
      <c r="F79" s="192" t="s">
        <v>260</v>
      </c>
    </row>
    <row r="80" spans="2:6">
      <c r="B80" s="192">
        <v>901699915</v>
      </c>
      <c r="C80" s="192" t="s">
        <v>79</v>
      </c>
      <c r="D80" s="192"/>
      <c r="E80" s="192" t="s">
        <v>262</v>
      </c>
      <c r="F80" s="192" t="s">
        <v>260</v>
      </c>
    </row>
    <row r="81" spans="2:6">
      <c r="B81" s="192">
        <v>901643368</v>
      </c>
      <c r="C81" s="192" t="s">
        <v>348</v>
      </c>
      <c r="D81" s="192"/>
      <c r="E81" s="192" t="s">
        <v>262</v>
      </c>
      <c r="F81" s="192" t="s">
        <v>260</v>
      </c>
    </row>
    <row r="82" spans="2:6">
      <c r="B82" s="192">
        <v>17388067</v>
      </c>
      <c r="C82" s="192" t="s">
        <v>349</v>
      </c>
      <c r="D82" s="192"/>
      <c r="E82" s="192" t="s">
        <v>262</v>
      </c>
      <c r="F82" s="192" t="s">
        <v>264</v>
      </c>
    </row>
    <row r="83" spans="2:6">
      <c r="B83" s="192">
        <v>38289657</v>
      </c>
      <c r="C83" s="192" t="s">
        <v>350</v>
      </c>
      <c r="D83" s="192"/>
      <c r="E83" s="192" t="s">
        <v>262</v>
      </c>
      <c r="F83" s="192" t="s">
        <v>264</v>
      </c>
    </row>
    <row r="84" spans="2:6">
      <c r="B84" s="192">
        <v>900413541</v>
      </c>
      <c r="C84" s="192" t="s">
        <v>351</v>
      </c>
      <c r="D84" s="192"/>
      <c r="E84" s="192" t="s">
        <v>262</v>
      </c>
      <c r="F84" s="192" t="s">
        <v>289</v>
      </c>
    </row>
    <row r="85" spans="2:6">
      <c r="B85" s="192">
        <v>1030662279</v>
      </c>
      <c r="C85" s="192" t="s">
        <v>352</v>
      </c>
      <c r="D85" s="192"/>
      <c r="E85" s="192" t="s">
        <v>262</v>
      </c>
      <c r="F85" s="192" t="s">
        <v>264</v>
      </c>
    </row>
    <row r="86" spans="2:6">
      <c r="B86" s="192">
        <v>406</v>
      </c>
      <c r="C86" s="192" t="s">
        <v>353</v>
      </c>
      <c r="D86" s="192"/>
      <c r="E86" s="192" t="s">
        <v>262</v>
      </c>
      <c r="F86" s="192" t="s">
        <v>264</v>
      </c>
    </row>
    <row r="87" spans="2:6">
      <c r="B87" s="192">
        <v>200</v>
      </c>
      <c r="C87" s="192" t="s">
        <v>354</v>
      </c>
      <c r="D87" s="192"/>
      <c r="E87" s="192" t="s">
        <v>262</v>
      </c>
      <c r="F87" s="192" t="s">
        <v>264</v>
      </c>
    </row>
    <row r="88" spans="2:6">
      <c r="B88" s="192">
        <v>900777454</v>
      </c>
      <c r="C88" s="192" t="s">
        <v>355</v>
      </c>
      <c r="D88" s="192"/>
      <c r="E88" s="192" t="s">
        <v>262</v>
      </c>
      <c r="F88" s="192" t="s">
        <v>264</v>
      </c>
    </row>
    <row r="89" spans="2:6">
      <c r="B89" s="192">
        <v>901423456</v>
      </c>
      <c r="C89" s="192" t="s">
        <v>356</v>
      </c>
      <c r="D89" s="192"/>
      <c r="E89" s="192" t="s">
        <v>262</v>
      </c>
      <c r="F89" s="192" t="s">
        <v>260</v>
      </c>
    </row>
    <row r="90" spans="2:6">
      <c r="B90" s="192">
        <v>901228788</v>
      </c>
      <c r="C90" s="192" t="s">
        <v>357</v>
      </c>
      <c r="D90" s="192"/>
      <c r="E90" s="192" t="s">
        <v>262</v>
      </c>
      <c r="F90" s="192" t="s">
        <v>273</v>
      </c>
    </row>
    <row r="91" spans="2:6">
      <c r="B91" s="192">
        <v>860007336</v>
      </c>
      <c r="C91" s="192" t="s">
        <v>81</v>
      </c>
      <c r="D91" s="192"/>
      <c r="E91" s="192" t="s">
        <v>262</v>
      </c>
      <c r="F91" s="192" t="s">
        <v>359</v>
      </c>
    </row>
    <row r="92" spans="2:6">
      <c r="B92" s="192">
        <v>129</v>
      </c>
      <c r="C92" s="192" t="s">
        <v>360</v>
      </c>
      <c r="D92" s="192"/>
      <c r="E92" s="192" t="s">
        <v>262</v>
      </c>
      <c r="F92" s="192" t="s">
        <v>264</v>
      </c>
    </row>
    <row r="93" spans="2:6">
      <c r="B93" s="192">
        <v>94453786</v>
      </c>
      <c r="C93" s="192" t="s">
        <v>98</v>
      </c>
      <c r="E93" s="192" t="s">
        <v>262</v>
      </c>
      <c r="F93" t="s">
        <v>264</v>
      </c>
    </row>
    <row r="94" spans="2:6">
      <c r="B94" s="192">
        <v>378</v>
      </c>
      <c r="C94" s="192" t="s">
        <v>361</v>
      </c>
      <c r="D94" s="192"/>
      <c r="E94" s="192" t="s">
        <v>262</v>
      </c>
      <c r="F94" s="192" t="s">
        <v>264</v>
      </c>
    </row>
    <row r="95" spans="2:6">
      <c r="B95" s="192">
        <v>103</v>
      </c>
      <c r="C95" s="192" t="s">
        <v>53</v>
      </c>
      <c r="D95" s="192"/>
      <c r="E95" s="192" t="s">
        <v>262</v>
      </c>
      <c r="F95" s="192" t="s">
        <v>302</v>
      </c>
    </row>
    <row r="96" spans="2:6">
      <c r="B96" s="192">
        <v>79382679</v>
      </c>
      <c r="C96" s="192" t="s">
        <v>362</v>
      </c>
      <c r="D96" s="192"/>
      <c r="E96" s="192" t="s">
        <v>262</v>
      </c>
      <c r="F96" s="192" t="s">
        <v>264</v>
      </c>
    </row>
    <row r="97" spans="2:6">
      <c r="B97" s="192">
        <v>900906554</v>
      </c>
      <c r="C97" s="192" t="s">
        <v>104</v>
      </c>
      <c r="D97" s="192" t="s">
        <v>363</v>
      </c>
      <c r="E97" s="192" t="s">
        <v>259</v>
      </c>
      <c r="F97" s="192" t="s">
        <v>260</v>
      </c>
    </row>
    <row r="98" spans="2:6">
      <c r="B98" s="192">
        <v>901627338</v>
      </c>
      <c r="C98" s="192" t="s">
        <v>364</v>
      </c>
      <c r="D98" s="192"/>
      <c r="E98" s="192" t="s">
        <v>262</v>
      </c>
      <c r="F98" s="192" t="s">
        <v>264</v>
      </c>
    </row>
    <row r="99" spans="2:6">
      <c r="B99" s="192">
        <v>143</v>
      </c>
      <c r="C99" s="192" t="s">
        <v>365</v>
      </c>
      <c r="D99" s="192"/>
      <c r="E99" s="192" t="s">
        <v>262</v>
      </c>
      <c r="F99" s="192" t="s">
        <v>264</v>
      </c>
    </row>
    <row r="100" spans="2:6">
      <c r="B100" s="192">
        <v>79126370</v>
      </c>
      <c r="C100" s="192" t="s">
        <v>366</v>
      </c>
      <c r="D100" s="192"/>
      <c r="E100" s="192" t="s">
        <v>262</v>
      </c>
      <c r="F100" s="192" t="s">
        <v>260</v>
      </c>
    </row>
    <row r="101" spans="2:6">
      <c r="B101" s="192">
        <v>93392103</v>
      </c>
      <c r="C101" s="192" t="s">
        <v>367</v>
      </c>
      <c r="D101" s="192"/>
      <c r="E101" s="192" t="s">
        <v>262</v>
      </c>
      <c r="F101" s="192" t="s">
        <v>302</v>
      </c>
    </row>
    <row r="102" spans="2:6">
      <c r="B102" s="192">
        <v>451</v>
      </c>
      <c r="C102" s="192" t="s">
        <v>368</v>
      </c>
      <c r="D102" s="192"/>
      <c r="E102" s="192" t="s">
        <v>262</v>
      </c>
      <c r="F102" s="192" t="s">
        <v>264</v>
      </c>
    </row>
    <row r="103" spans="2:6">
      <c r="B103" s="192">
        <v>148</v>
      </c>
      <c r="C103" s="192" t="s">
        <v>369</v>
      </c>
      <c r="D103" s="192"/>
      <c r="E103" s="192" t="s">
        <v>262</v>
      </c>
      <c r="F103" s="192" t="s">
        <v>267</v>
      </c>
    </row>
    <row r="104" spans="2:6">
      <c r="B104" s="192">
        <v>19226024</v>
      </c>
      <c r="C104" s="192" t="s">
        <v>370</v>
      </c>
      <c r="D104" s="192"/>
      <c r="E104" s="192" t="s">
        <v>262</v>
      </c>
      <c r="F104" s="192" t="s">
        <v>264</v>
      </c>
    </row>
    <row r="105" spans="2:6">
      <c r="B105" s="192">
        <v>162</v>
      </c>
      <c r="C105" s="192" t="s">
        <v>371</v>
      </c>
      <c r="D105" s="192"/>
      <c r="E105" s="192" t="s">
        <v>262</v>
      </c>
      <c r="F105" s="192" t="s">
        <v>267</v>
      </c>
    </row>
    <row r="106" spans="2:6">
      <c r="B106" s="192">
        <v>80109859</v>
      </c>
      <c r="C106" s="192" t="s">
        <v>374</v>
      </c>
      <c r="D106" s="192"/>
      <c r="E106" s="192" t="s">
        <v>262</v>
      </c>
      <c r="F106" s="192" t="s">
        <v>264</v>
      </c>
    </row>
    <row r="107" spans="2:6">
      <c r="B107" s="192">
        <v>80854452</v>
      </c>
      <c r="C107" s="192" t="s">
        <v>106</v>
      </c>
      <c r="D107" s="192"/>
      <c r="E107" s="192" t="s">
        <v>262</v>
      </c>
      <c r="F107" s="192" t="s">
        <v>264</v>
      </c>
    </row>
    <row r="108" spans="2:6">
      <c r="B108" s="192">
        <v>1042454473</v>
      </c>
      <c r="C108" s="192" t="s">
        <v>55</v>
      </c>
      <c r="D108" s="192"/>
      <c r="E108" s="192" t="s">
        <v>262</v>
      </c>
      <c r="F108" s="192" t="s">
        <v>260</v>
      </c>
    </row>
    <row r="109" spans="2:6">
      <c r="B109" s="192">
        <v>1057736403</v>
      </c>
      <c r="C109" s="192" t="s">
        <v>376</v>
      </c>
      <c r="D109" s="192"/>
      <c r="E109" s="192" t="s">
        <v>262</v>
      </c>
      <c r="F109" s="192" t="s">
        <v>260</v>
      </c>
    </row>
    <row r="110" spans="2:6">
      <c r="B110" s="192">
        <v>700120413</v>
      </c>
      <c r="C110" s="192" t="s">
        <v>377</v>
      </c>
      <c r="D110" s="192"/>
      <c r="E110" s="192" t="s">
        <v>262</v>
      </c>
      <c r="F110" s="192" t="s">
        <v>264</v>
      </c>
    </row>
    <row r="111" spans="2:6">
      <c r="B111" s="192">
        <v>5554726</v>
      </c>
      <c r="C111" s="192" t="s">
        <v>378</v>
      </c>
      <c r="D111" s="192"/>
      <c r="E111" s="192" t="s">
        <v>262</v>
      </c>
      <c r="F111" s="192" t="s">
        <v>302</v>
      </c>
    </row>
    <row r="112" spans="2:6">
      <c r="B112" s="192">
        <v>80926295</v>
      </c>
      <c r="C112" s="192" t="s">
        <v>379</v>
      </c>
      <c r="D112" s="192"/>
      <c r="E112" s="192" t="s">
        <v>262</v>
      </c>
      <c r="F112" s="192" t="s">
        <v>267</v>
      </c>
    </row>
    <row r="113" spans="2:6">
      <c r="B113" s="192">
        <v>79741482</v>
      </c>
      <c r="C113" s="192" t="s">
        <v>111</v>
      </c>
      <c r="D113" s="192"/>
      <c r="E113" s="192" t="s">
        <v>262</v>
      </c>
      <c r="F113" s="192" t="s">
        <v>260</v>
      </c>
    </row>
    <row r="114" spans="2:6">
      <c r="B114" s="192">
        <v>13761918</v>
      </c>
      <c r="C114" s="192" t="s">
        <v>380</v>
      </c>
      <c r="D114" s="193"/>
      <c r="E114" s="193" t="s">
        <v>262</v>
      </c>
      <c r="F114" s="192" t="s">
        <v>264</v>
      </c>
    </row>
    <row r="115" spans="2:6">
      <c r="B115" s="192">
        <v>10095995</v>
      </c>
      <c r="C115" s="192" t="s">
        <v>381</v>
      </c>
      <c r="D115" s="192"/>
      <c r="E115" s="192" t="s">
        <v>262</v>
      </c>
      <c r="F115" s="192" t="s">
        <v>264</v>
      </c>
    </row>
    <row r="116" spans="2:6">
      <c r="B116" s="192">
        <v>1018433244</v>
      </c>
      <c r="C116" s="192" t="s">
        <v>382</v>
      </c>
      <c r="D116" s="192"/>
      <c r="E116" s="192" t="s">
        <v>262</v>
      </c>
      <c r="F116" s="192" t="s">
        <v>267</v>
      </c>
    </row>
    <row r="117" spans="2:6">
      <c r="B117" s="192">
        <v>51708730</v>
      </c>
      <c r="C117" s="192" t="s">
        <v>84</v>
      </c>
      <c r="D117" s="192"/>
      <c r="E117" s="192" t="s">
        <v>262</v>
      </c>
      <c r="F117" s="192" t="s">
        <v>273</v>
      </c>
    </row>
    <row r="118" spans="2:6">
      <c r="B118" s="192">
        <v>51964062</v>
      </c>
      <c r="C118" s="192" t="s">
        <v>383</v>
      </c>
      <c r="D118" s="192"/>
      <c r="E118" s="192" t="s">
        <v>262</v>
      </c>
      <c r="F118" s="192" t="s">
        <v>264</v>
      </c>
    </row>
    <row r="119" spans="2:6">
      <c r="B119" s="192">
        <v>432</v>
      </c>
      <c r="C119" s="192" t="s">
        <v>384</v>
      </c>
      <c r="D119" s="192"/>
      <c r="E119" s="192" t="s">
        <v>262</v>
      </c>
      <c r="F119" s="192" t="s">
        <v>264</v>
      </c>
    </row>
    <row r="120" spans="2:6">
      <c r="B120" s="192">
        <v>416</v>
      </c>
      <c r="C120" s="192" t="s">
        <v>385</v>
      </c>
      <c r="D120" s="192"/>
      <c r="E120" s="192" t="s">
        <v>262</v>
      </c>
      <c r="F120" s="192" t="s">
        <v>264</v>
      </c>
    </row>
    <row r="121" spans="2:6">
      <c r="B121" s="192">
        <v>441</v>
      </c>
      <c r="C121" s="192" t="s">
        <v>386</v>
      </c>
      <c r="D121" s="192"/>
      <c r="E121" s="192" t="s">
        <v>262</v>
      </c>
      <c r="F121" s="192" t="s">
        <v>264</v>
      </c>
    </row>
    <row r="122" spans="2:6">
      <c r="B122" s="192">
        <v>79049288</v>
      </c>
      <c r="C122" s="192" t="s">
        <v>387</v>
      </c>
      <c r="D122" s="192"/>
      <c r="E122" s="192" t="s">
        <v>262</v>
      </c>
      <c r="F122" s="192" t="s">
        <v>264</v>
      </c>
    </row>
    <row r="123" spans="2:6">
      <c r="B123" s="192">
        <v>231</v>
      </c>
      <c r="C123" s="192" t="s">
        <v>388</v>
      </c>
      <c r="D123" s="192"/>
      <c r="E123" s="192" t="s">
        <v>262</v>
      </c>
      <c r="F123" s="192" t="s">
        <v>264</v>
      </c>
    </row>
    <row r="124" spans="2:6">
      <c r="B124" s="192">
        <v>430</v>
      </c>
      <c r="C124" s="192" t="s">
        <v>389</v>
      </c>
      <c r="D124" s="192"/>
      <c r="E124" s="192" t="s">
        <v>262</v>
      </c>
      <c r="F124" s="192" t="s">
        <v>264</v>
      </c>
    </row>
    <row r="125" spans="2:6">
      <c r="B125" s="192">
        <v>900322614</v>
      </c>
      <c r="C125" s="192" t="s">
        <v>391</v>
      </c>
      <c r="D125" s="192"/>
      <c r="E125" s="192" t="s">
        <v>262</v>
      </c>
      <c r="F125" s="192" t="s">
        <v>264</v>
      </c>
    </row>
    <row r="126" spans="2:6">
      <c r="B126" s="192">
        <v>900249874</v>
      </c>
      <c r="C126" s="192" t="s">
        <v>392</v>
      </c>
      <c r="D126" s="192"/>
      <c r="E126" s="192" t="s">
        <v>262</v>
      </c>
      <c r="F126" s="192" t="s">
        <v>264</v>
      </c>
    </row>
    <row r="127" spans="2:6">
      <c r="B127" s="192">
        <v>900677254</v>
      </c>
      <c r="C127" s="192" t="s">
        <v>393</v>
      </c>
      <c r="D127" s="192"/>
      <c r="E127" s="192" t="s">
        <v>262</v>
      </c>
      <c r="F127" s="192" t="s">
        <v>264</v>
      </c>
    </row>
    <row r="128" spans="2:6">
      <c r="B128" s="192">
        <v>900935589</v>
      </c>
      <c r="C128" s="192" t="s">
        <v>394</v>
      </c>
      <c r="D128" s="192"/>
      <c r="E128" s="192" t="s">
        <v>262</v>
      </c>
      <c r="F128" s="192" t="s">
        <v>264</v>
      </c>
    </row>
    <row r="129" spans="2:6">
      <c r="B129" s="192">
        <v>900798167</v>
      </c>
      <c r="C129" s="192" t="s">
        <v>395</v>
      </c>
      <c r="D129" s="192"/>
      <c r="E129" s="192" t="s">
        <v>262</v>
      </c>
      <c r="F129" s="192" t="s">
        <v>264</v>
      </c>
    </row>
    <row r="130" spans="2:6">
      <c r="B130" s="192">
        <v>900883676</v>
      </c>
      <c r="C130" s="192" t="s">
        <v>396</v>
      </c>
      <c r="D130" s="192"/>
      <c r="E130" s="192" t="s">
        <v>262</v>
      </c>
      <c r="F130" s="192" t="s">
        <v>289</v>
      </c>
    </row>
    <row r="131" spans="2:6">
      <c r="B131" s="192">
        <v>901341477</v>
      </c>
      <c r="C131" s="192" t="s">
        <v>397</v>
      </c>
      <c r="D131" s="192"/>
      <c r="E131" s="192" t="s">
        <v>262</v>
      </c>
      <c r="F131" s="192" t="s">
        <v>264</v>
      </c>
    </row>
    <row r="132" spans="2:6">
      <c r="B132" s="192">
        <v>900715776</v>
      </c>
      <c r="C132" s="192" t="s">
        <v>197</v>
      </c>
      <c r="D132" s="192"/>
      <c r="E132" s="192" t="s">
        <v>262</v>
      </c>
      <c r="F132" s="192" t="s">
        <v>273</v>
      </c>
    </row>
    <row r="133" spans="2:6">
      <c r="B133" s="192">
        <v>458</v>
      </c>
      <c r="C133" s="192" t="s">
        <v>399</v>
      </c>
      <c r="D133" s="192"/>
      <c r="E133" s="192" t="s">
        <v>262</v>
      </c>
      <c r="F133" s="192" t="s">
        <v>264</v>
      </c>
    </row>
    <row r="134" spans="2:6">
      <c r="B134" s="192">
        <v>900648618</v>
      </c>
      <c r="C134" s="192" t="s">
        <v>400</v>
      </c>
      <c r="D134" s="192"/>
      <c r="E134" s="192" t="s">
        <v>262</v>
      </c>
      <c r="F134" s="192" t="s">
        <v>264</v>
      </c>
    </row>
    <row r="135" spans="2:6">
      <c r="B135" s="192">
        <v>901622814</v>
      </c>
      <c r="C135" s="192" t="s">
        <v>401</v>
      </c>
      <c r="D135" s="192"/>
      <c r="E135" s="192" t="s">
        <v>262</v>
      </c>
      <c r="F135" s="192" t="s">
        <v>264</v>
      </c>
    </row>
    <row r="136" spans="2:6">
      <c r="B136" s="192">
        <v>901433459</v>
      </c>
      <c r="C136" s="192" t="s">
        <v>114</v>
      </c>
      <c r="D136" s="192"/>
      <c r="E136" s="192" t="s">
        <v>262</v>
      </c>
      <c r="F136" s="192" t="s">
        <v>260</v>
      </c>
    </row>
    <row r="137" spans="2:6">
      <c r="B137" s="192">
        <v>52349364</v>
      </c>
      <c r="C137" s="192" t="s">
        <v>402</v>
      </c>
      <c r="D137" s="192"/>
      <c r="E137" s="192" t="s">
        <v>262</v>
      </c>
      <c r="F137" s="192" t="s">
        <v>302</v>
      </c>
    </row>
    <row r="138" spans="2:6">
      <c r="B138" s="192">
        <v>830013819</v>
      </c>
      <c r="C138" s="237" t="s">
        <v>117</v>
      </c>
      <c r="D138" s="192"/>
      <c r="E138" s="192" t="s">
        <v>316</v>
      </c>
      <c r="F138" s="192" t="s">
        <v>260</v>
      </c>
    </row>
    <row r="139" spans="2:6">
      <c r="B139" s="192">
        <v>901753589</v>
      </c>
      <c r="C139" s="192" t="s">
        <v>403</v>
      </c>
      <c r="D139" s="192"/>
      <c r="E139" s="192" t="s">
        <v>262</v>
      </c>
      <c r="F139" s="192" t="s">
        <v>264</v>
      </c>
    </row>
    <row r="140" spans="2:6">
      <c r="B140" s="192">
        <v>901578875</v>
      </c>
      <c r="C140" s="192" t="s">
        <v>404</v>
      </c>
      <c r="D140" s="192"/>
      <c r="E140" s="192" t="s">
        <v>316</v>
      </c>
      <c r="F140" s="192" t="s">
        <v>260</v>
      </c>
    </row>
    <row r="141" spans="2:6">
      <c r="B141" s="192">
        <v>900746884</v>
      </c>
      <c r="C141" s="192" t="s">
        <v>407</v>
      </c>
      <c r="D141" s="192"/>
      <c r="E141" s="192" t="s">
        <v>262</v>
      </c>
      <c r="F141" s="192" t="s">
        <v>273</v>
      </c>
    </row>
    <row r="142" spans="2:6">
      <c r="B142" s="192">
        <v>41464810</v>
      </c>
      <c r="C142" s="192" t="s">
        <v>408</v>
      </c>
      <c r="D142" s="192"/>
      <c r="E142" s="192" t="s">
        <v>262</v>
      </c>
      <c r="F142" s="192" t="s">
        <v>260</v>
      </c>
    </row>
    <row r="143" spans="2:6">
      <c r="B143" s="192">
        <v>901692531</v>
      </c>
      <c r="C143" s="237" t="s">
        <v>119</v>
      </c>
      <c r="D143" s="192"/>
      <c r="E143" s="192" t="s">
        <v>316</v>
      </c>
      <c r="F143" s="192" t="s">
        <v>260</v>
      </c>
    </row>
    <row r="144" spans="2:6">
      <c r="B144" s="192">
        <v>1070324937</v>
      </c>
      <c r="C144" s="192" t="s">
        <v>409</v>
      </c>
      <c r="D144" s="192"/>
      <c r="E144" s="192" t="s">
        <v>262</v>
      </c>
      <c r="F144" s="192" t="s">
        <v>264</v>
      </c>
    </row>
    <row r="145" spans="2:6">
      <c r="B145" s="192">
        <v>830028714</v>
      </c>
      <c r="C145" s="192" t="s">
        <v>410</v>
      </c>
      <c r="D145" s="192"/>
      <c r="E145" s="192" t="s">
        <v>259</v>
      </c>
      <c r="F145" s="192" t="s">
        <v>264</v>
      </c>
    </row>
    <row r="146" spans="2:6">
      <c r="B146" s="192">
        <v>390</v>
      </c>
      <c r="C146" s="192" t="s">
        <v>411</v>
      </c>
      <c r="D146" s="192"/>
      <c r="E146" s="192" t="s">
        <v>262</v>
      </c>
      <c r="F146" s="192" t="s">
        <v>264</v>
      </c>
    </row>
    <row r="147" spans="2:6">
      <c r="B147" s="192">
        <v>901752281</v>
      </c>
      <c r="C147" s="192" t="s">
        <v>124</v>
      </c>
      <c r="D147" s="192"/>
      <c r="E147" s="192" t="s">
        <v>262</v>
      </c>
      <c r="F147" s="192" t="s">
        <v>260</v>
      </c>
    </row>
    <row r="148" spans="2:6">
      <c r="B148" s="192">
        <v>900572083</v>
      </c>
      <c r="C148" s="192" t="s">
        <v>412</v>
      </c>
      <c r="D148" s="192"/>
      <c r="E148" s="192" t="s">
        <v>262</v>
      </c>
      <c r="F148" s="192" t="s">
        <v>273</v>
      </c>
    </row>
    <row r="149" spans="2:6">
      <c r="B149" s="192">
        <v>900127662</v>
      </c>
      <c r="C149" s="192" t="s">
        <v>126</v>
      </c>
      <c r="D149" s="192"/>
      <c r="E149" s="192" t="s">
        <v>259</v>
      </c>
      <c r="F149" s="192" t="s">
        <v>260</v>
      </c>
    </row>
    <row r="150" spans="2:6">
      <c r="B150" s="192">
        <v>1031156372</v>
      </c>
      <c r="C150" s="192" t="s">
        <v>413</v>
      </c>
      <c r="D150" s="192"/>
      <c r="E150" s="192" t="s">
        <v>262</v>
      </c>
      <c r="F150" s="192" t="s">
        <v>302</v>
      </c>
    </row>
    <row r="151" spans="2:6">
      <c r="B151" s="192">
        <v>901523770</v>
      </c>
      <c r="C151" s="192" t="s">
        <v>414</v>
      </c>
      <c r="D151" s="192"/>
      <c r="E151" s="192" t="s">
        <v>262</v>
      </c>
      <c r="F151" s="192" t="s">
        <v>289</v>
      </c>
    </row>
    <row r="152" spans="2:6">
      <c r="B152" s="192">
        <v>900561159</v>
      </c>
      <c r="C152" s="192" t="s">
        <v>415</v>
      </c>
      <c r="D152" s="192"/>
      <c r="E152" s="192" t="s">
        <v>262</v>
      </c>
      <c r="F152" s="192" t="s">
        <v>260</v>
      </c>
    </row>
    <row r="153" spans="2:6">
      <c r="B153" s="192">
        <v>1024575837</v>
      </c>
      <c r="C153" s="192" t="s">
        <v>416</v>
      </c>
      <c r="D153" s="192"/>
      <c r="E153" s="192" t="s">
        <v>262</v>
      </c>
      <c r="F153" s="192" t="s">
        <v>264</v>
      </c>
    </row>
    <row r="154" spans="2:6">
      <c r="B154" s="192">
        <v>5697798</v>
      </c>
      <c r="C154" s="192" t="s">
        <v>417</v>
      </c>
      <c r="D154" s="192"/>
      <c r="E154" s="192" t="s">
        <v>262</v>
      </c>
      <c r="F154" s="192" t="s">
        <v>260</v>
      </c>
    </row>
    <row r="155" spans="2:6">
      <c r="B155" s="192">
        <v>41365050</v>
      </c>
      <c r="C155" s="192" t="s">
        <v>418</v>
      </c>
      <c r="D155" s="192"/>
      <c r="E155" s="192" t="s">
        <v>262</v>
      </c>
      <c r="F155" s="192" t="s">
        <v>302</v>
      </c>
    </row>
    <row r="156" spans="2:6">
      <c r="B156" s="192">
        <v>52783549</v>
      </c>
      <c r="C156" s="192" t="s">
        <v>419</v>
      </c>
      <c r="D156" s="192"/>
      <c r="E156" s="192" t="s">
        <v>262</v>
      </c>
      <c r="F156" s="192" t="s">
        <v>260</v>
      </c>
    </row>
    <row r="157" spans="2:6">
      <c r="B157" s="192">
        <v>52779064</v>
      </c>
      <c r="C157" s="192" t="s">
        <v>420</v>
      </c>
      <c r="D157" s="192"/>
      <c r="E157" s="192" t="s">
        <v>262</v>
      </c>
      <c r="F157" s="192" t="s">
        <v>264</v>
      </c>
    </row>
    <row r="158" spans="2:6">
      <c r="B158" s="192">
        <v>52341425</v>
      </c>
      <c r="C158" s="192" t="s">
        <v>421</v>
      </c>
      <c r="D158" s="192"/>
      <c r="E158" s="192" t="s">
        <v>262</v>
      </c>
      <c r="F158" s="192" t="s">
        <v>264</v>
      </c>
    </row>
    <row r="159" spans="2:6">
      <c r="B159" s="192">
        <v>1032360504</v>
      </c>
      <c r="C159" s="192" t="s">
        <v>422</v>
      </c>
      <c r="D159" s="192"/>
      <c r="E159" s="192" t="s">
        <v>262</v>
      </c>
      <c r="F159" s="192" t="s">
        <v>264</v>
      </c>
    </row>
    <row r="160" spans="2:6">
      <c r="B160" s="192">
        <v>52707469</v>
      </c>
      <c r="C160" s="192" t="s">
        <v>423</v>
      </c>
      <c r="D160" s="192"/>
      <c r="E160" s="192" t="s">
        <v>262</v>
      </c>
      <c r="F160" s="192" t="s">
        <v>260</v>
      </c>
    </row>
    <row r="161" spans="2:6">
      <c r="B161" s="192">
        <v>100</v>
      </c>
      <c r="C161" s="192" t="s">
        <v>424</v>
      </c>
      <c r="D161" s="192"/>
      <c r="E161" s="192" t="s">
        <v>262</v>
      </c>
      <c r="F161" s="192" t="s">
        <v>264</v>
      </c>
    </row>
    <row r="162" spans="2:6">
      <c r="B162" s="192">
        <v>120</v>
      </c>
      <c r="C162" s="192" t="s">
        <v>425</v>
      </c>
      <c r="D162" s="192"/>
      <c r="E162" s="192" t="s">
        <v>262</v>
      </c>
      <c r="F162" s="192" t="s">
        <v>264</v>
      </c>
    </row>
    <row r="163" spans="2:6">
      <c r="B163" s="192">
        <v>105</v>
      </c>
      <c r="C163" s="192" t="s">
        <v>426</v>
      </c>
      <c r="D163" s="192"/>
      <c r="E163" s="192" t="s">
        <v>262</v>
      </c>
      <c r="F163" s="192" t="s">
        <v>302</v>
      </c>
    </row>
    <row r="164" spans="2:6">
      <c r="B164" s="192">
        <v>800160827</v>
      </c>
      <c r="C164" s="237" t="s">
        <v>123</v>
      </c>
      <c r="D164" s="192"/>
      <c r="E164" s="192" t="s">
        <v>316</v>
      </c>
      <c r="F164" s="192" t="s">
        <v>260</v>
      </c>
    </row>
    <row r="165" spans="2:6">
      <c r="B165" s="192">
        <v>900481214</v>
      </c>
      <c r="C165" s="192" t="s">
        <v>427</v>
      </c>
      <c r="D165" s="192"/>
      <c r="E165" s="192" t="s">
        <v>262</v>
      </c>
      <c r="F165" s="192" t="s">
        <v>260</v>
      </c>
    </row>
    <row r="166" spans="2:6">
      <c r="B166" s="192">
        <v>901047072</v>
      </c>
      <c r="C166" s="192" t="s">
        <v>428</v>
      </c>
      <c r="D166" s="192"/>
      <c r="E166" s="192" t="s">
        <v>259</v>
      </c>
      <c r="F166" s="192" t="s">
        <v>260</v>
      </c>
    </row>
    <row r="167" spans="2:6">
      <c r="B167" s="192">
        <v>900427201</v>
      </c>
      <c r="C167" s="192" t="s">
        <v>429</v>
      </c>
      <c r="D167" s="192"/>
      <c r="E167" s="192" t="s">
        <v>262</v>
      </c>
      <c r="F167" s="192" t="s">
        <v>264</v>
      </c>
    </row>
    <row r="168" spans="2:6">
      <c r="B168" s="192">
        <v>901170719</v>
      </c>
      <c r="C168" s="192" t="s">
        <v>431</v>
      </c>
      <c r="D168" s="192"/>
      <c r="E168" s="192" t="s">
        <v>262</v>
      </c>
      <c r="F168" s="192" t="s">
        <v>273</v>
      </c>
    </row>
    <row r="169" spans="2:6">
      <c r="B169" s="192">
        <v>901486508</v>
      </c>
      <c r="C169" s="192" t="s">
        <v>130</v>
      </c>
      <c r="D169" s="192"/>
      <c r="E169" s="192" t="s">
        <v>262</v>
      </c>
      <c r="F169" s="192" t="s">
        <v>273</v>
      </c>
    </row>
    <row r="170" spans="2:6">
      <c r="B170" s="192">
        <v>900450117</v>
      </c>
      <c r="C170" s="237" t="s">
        <v>133</v>
      </c>
      <c r="D170" s="192"/>
      <c r="E170" s="192" t="s">
        <v>316</v>
      </c>
      <c r="F170" s="192" t="s">
        <v>264</v>
      </c>
    </row>
    <row r="171" spans="2:6">
      <c r="B171" s="192">
        <v>800127343</v>
      </c>
      <c r="C171" s="192" t="s">
        <v>432</v>
      </c>
      <c r="D171" s="192"/>
      <c r="E171" s="192" t="s">
        <v>262</v>
      </c>
      <c r="F171" s="192" t="s">
        <v>264</v>
      </c>
    </row>
    <row r="172" spans="2:6">
      <c r="B172" s="192">
        <v>900276879</v>
      </c>
      <c r="C172" s="192" t="s">
        <v>433</v>
      </c>
      <c r="D172" s="192"/>
      <c r="E172" s="192" t="s">
        <v>262</v>
      </c>
      <c r="F172" s="192" t="s">
        <v>273</v>
      </c>
    </row>
    <row r="173" spans="2:6">
      <c r="B173" s="192">
        <v>900612583</v>
      </c>
      <c r="C173" s="192" t="s">
        <v>434</v>
      </c>
      <c r="D173" s="192"/>
      <c r="E173" s="192" t="s">
        <v>262</v>
      </c>
      <c r="F173" s="192" t="s">
        <v>273</v>
      </c>
    </row>
    <row r="174" spans="2:6">
      <c r="B174" s="192">
        <v>830508167</v>
      </c>
      <c r="C174" s="192" t="s">
        <v>435</v>
      </c>
      <c r="D174" s="192"/>
      <c r="E174" s="192" t="s">
        <v>262</v>
      </c>
      <c r="F174" s="192" t="s">
        <v>260</v>
      </c>
    </row>
    <row r="175" spans="2:6">
      <c r="B175" s="192">
        <v>830065004</v>
      </c>
      <c r="C175" s="192" t="s">
        <v>436</v>
      </c>
      <c r="D175" s="192"/>
      <c r="E175" s="192" t="s">
        <v>259</v>
      </c>
      <c r="F175" s="192" t="s">
        <v>264</v>
      </c>
    </row>
    <row r="176" spans="2:6">
      <c r="B176" s="192">
        <v>901312259</v>
      </c>
      <c r="C176" s="192" t="s">
        <v>222</v>
      </c>
      <c r="D176" s="192"/>
      <c r="E176" s="192" t="s">
        <v>262</v>
      </c>
      <c r="F176" s="192" t="s">
        <v>260</v>
      </c>
    </row>
    <row r="177" spans="2:6">
      <c r="B177" s="192">
        <v>900656471</v>
      </c>
      <c r="C177" s="192" t="s">
        <v>437</v>
      </c>
      <c r="D177" s="192"/>
      <c r="E177" s="192" t="s">
        <v>262</v>
      </c>
      <c r="F177" s="192" t="s">
        <v>264</v>
      </c>
    </row>
    <row r="178" spans="2:6">
      <c r="B178" s="192">
        <v>222222222222</v>
      </c>
      <c r="C178" s="192" t="s">
        <v>73</v>
      </c>
      <c r="D178" s="192"/>
      <c r="E178" s="192" t="s">
        <v>262</v>
      </c>
      <c r="F178" s="192" t="s">
        <v>267</v>
      </c>
    </row>
    <row r="179" spans="2:6">
      <c r="B179" s="192">
        <v>900142529</v>
      </c>
      <c r="C179" s="192" t="s">
        <v>438</v>
      </c>
      <c r="D179" s="192"/>
      <c r="E179" s="192" t="s">
        <v>262</v>
      </c>
      <c r="F179" s="192" t="s">
        <v>264</v>
      </c>
    </row>
    <row r="180" spans="2:6">
      <c r="B180" s="192">
        <v>860010946</v>
      </c>
      <c r="C180" s="192" t="s">
        <v>439</v>
      </c>
      <c r="D180" s="192"/>
      <c r="E180" s="192" t="s">
        <v>262</v>
      </c>
      <c r="F180" s="192" t="s">
        <v>260</v>
      </c>
    </row>
    <row r="181" spans="2:6">
      <c r="B181" s="192">
        <v>900446306</v>
      </c>
      <c r="C181" s="192" t="s">
        <v>440</v>
      </c>
      <c r="D181" s="192"/>
      <c r="E181" s="192" t="s">
        <v>262</v>
      </c>
      <c r="F181" s="192" t="s">
        <v>273</v>
      </c>
    </row>
    <row r="182" spans="2:6">
      <c r="B182" s="192">
        <v>901522731</v>
      </c>
      <c r="C182" s="192" t="s">
        <v>441</v>
      </c>
      <c r="D182" s="192"/>
      <c r="E182" s="192" t="s">
        <v>262</v>
      </c>
      <c r="F182" s="192" t="s">
        <v>264</v>
      </c>
    </row>
    <row r="183" spans="2:6">
      <c r="B183" s="192">
        <v>1023937955</v>
      </c>
      <c r="C183" s="192" t="s">
        <v>442</v>
      </c>
      <c r="D183" s="192"/>
      <c r="E183" s="192" t="s">
        <v>262</v>
      </c>
      <c r="F183" s="192" t="s">
        <v>267</v>
      </c>
    </row>
    <row r="184" spans="2:6">
      <c r="B184" s="192">
        <v>1070964835</v>
      </c>
      <c r="C184" s="192" t="s">
        <v>443</v>
      </c>
      <c r="D184" s="192"/>
      <c r="E184" s="192" t="s">
        <v>262</v>
      </c>
      <c r="F184" s="192" t="s">
        <v>273</v>
      </c>
    </row>
    <row r="185" spans="2:6">
      <c r="B185" s="192">
        <v>79901685</v>
      </c>
      <c r="C185" s="192" t="s">
        <v>444</v>
      </c>
      <c r="D185" s="192"/>
      <c r="E185" s="192" t="s">
        <v>262</v>
      </c>
      <c r="F185" s="192" t="s">
        <v>264</v>
      </c>
    </row>
    <row r="186" spans="2:6">
      <c r="B186" s="192">
        <v>1005294207</v>
      </c>
      <c r="C186" s="192" t="s">
        <v>445</v>
      </c>
      <c r="D186" s="192"/>
      <c r="E186" s="192" t="s">
        <v>262</v>
      </c>
      <c r="F186" s="192" t="s">
        <v>267</v>
      </c>
    </row>
    <row r="187" spans="2:6">
      <c r="B187" s="192">
        <v>1019076093</v>
      </c>
      <c r="C187" s="192" t="s">
        <v>46</v>
      </c>
      <c r="D187" s="192"/>
      <c r="E187" s="192" t="s">
        <v>262</v>
      </c>
      <c r="F187" s="192" t="s">
        <v>264</v>
      </c>
    </row>
    <row r="188" spans="2:6">
      <c r="B188" s="192">
        <v>1006775848</v>
      </c>
      <c r="C188" s="192" t="s">
        <v>446</v>
      </c>
      <c r="D188" s="192"/>
      <c r="E188" s="192" t="s">
        <v>262</v>
      </c>
      <c r="F188" s="192" t="s">
        <v>264</v>
      </c>
    </row>
    <row r="189" spans="2:6">
      <c r="B189" s="192">
        <v>160</v>
      </c>
      <c r="C189" s="192" t="s">
        <v>447</v>
      </c>
      <c r="D189" s="192"/>
      <c r="E189" s="192" t="s">
        <v>262</v>
      </c>
      <c r="F189" s="192" t="s">
        <v>264</v>
      </c>
    </row>
    <row r="190" spans="2:6">
      <c r="B190" s="192">
        <v>1026590385</v>
      </c>
      <c r="C190" s="192" t="s">
        <v>52</v>
      </c>
      <c r="D190" s="192"/>
      <c r="E190" s="192" t="s">
        <v>262</v>
      </c>
      <c r="F190" s="192" t="s">
        <v>264</v>
      </c>
    </row>
    <row r="191" spans="2:6">
      <c r="B191" s="192">
        <v>901171639</v>
      </c>
      <c r="C191" s="192" t="s">
        <v>448</v>
      </c>
      <c r="D191" s="192"/>
      <c r="E191" s="192" t="s">
        <v>262</v>
      </c>
      <c r="F191" s="192" t="s">
        <v>267</v>
      </c>
    </row>
    <row r="192" spans="2:6">
      <c r="B192" s="192">
        <v>90071596</v>
      </c>
      <c r="C192" s="192" t="s">
        <v>137</v>
      </c>
      <c r="D192" s="192"/>
      <c r="E192" s="192" t="s">
        <v>316</v>
      </c>
      <c r="F192" s="192" t="s">
        <v>260</v>
      </c>
    </row>
    <row r="193" spans="2:6">
      <c r="B193" s="192">
        <v>400</v>
      </c>
      <c r="C193" s="192" t="s">
        <v>449</v>
      </c>
      <c r="D193" s="192"/>
      <c r="E193" s="192" t="s">
        <v>262</v>
      </c>
      <c r="F193" s="192" t="s">
        <v>273</v>
      </c>
    </row>
    <row r="194" spans="2:6">
      <c r="B194" s="192">
        <v>1002587699</v>
      </c>
      <c r="C194" s="192" t="s">
        <v>450</v>
      </c>
      <c r="D194" s="192"/>
      <c r="E194" s="192" t="s">
        <v>262</v>
      </c>
      <c r="F194" s="192" t="s">
        <v>264</v>
      </c>
    </row>
    <row r="195" spans="2:6">
      <c r="B195" s="192">
        <v>86002767</v>
      </c>
      <c r="C195" s="192" t="s">
        <v>451</v>
      </c>
      <c r="D195" s="192"/>
      <c r="E195" s="192" t="s">
        <v>262</v>
      </c>
      <c r="F195" s="192" t="s">
        <v>267</v>
      </c>
    </row>
    <row r="196" spans="2:6">
      <c r="B196" s="192">
        <v>1019059454</v>
      </c>
      <c r="C196" s="192" t="s">
        <v>452</v>
      </c>
      <c r="D196" s="192"/>
      <c r="E196" s="192" t="s">
        <v>259</v>
      </c>
      <c r="F196" s="192" t="s">
        <v>267</v>
      </c>
    </row>
    <row r="197" spans="2:6">
      <c r="B197" s="192">
        <v>1010209877</v>
      </c>
      <c r="C197" s="192" t="s">
        <v>453</v>
      </c>
      <c r="D197" s="192"/>
      <c r="E197" s="192" t="s">
        <v>262</v>
      </c>
      <c r="F197" s="192" t="s">
        <v>273</v>
      </c>
    </row>
    <row r="198" spans="2:6">
      <c r="B198" s="192">
        <v>75143614</v>
      </c>
      <c r="C198" s="192" t="s">
        <v>454</v>
      </c>
      <c r="D198" s="192"/>
      <c r="E198" s="192" t="s">
        <v>262</v>
      </c>
      <c r="F198" s="192" t="s">
        <v>264</v>
      </c>
    </row>
    <row r="199" spans="2:6">
      <c r="B199" s="192">
        <v>80007010</v>
      </c>
      <c r="C199" s="192" t="s">
        <v>455</v>
      </c>
      <c r="D199" s="192"/>
      <c r="E199" s="192" t="s">
        <v>262</v>
      </c>
      <c r="F199" s="192" t="s">
        <v>273</v>
      </c>
    </row>
    <row r="200" spans="2:6">
      <c r="B200" s="192">
        <v>173</v>
      </c>
      <c r="C200" s="192" t="s">
        <v>457</v>
      </c>
      <c r="D200" s="192"/>
      <c r="E200" s="192" t="s">
        <v>262</v>
      </c>
      <c r="F200" s="192" t="s">
        <v>264</v>
      </c>
    </row>
    <row r="201" spans="2:6">
      <c r="B201" s="192">
        <v>1016033848</v>
      </c>
      <c r="C201" s="192" t="s">
        <v>458</v>
      </c>
      <c r="D201" s="192"/>
      <c r="E201" s="192" t="s">
        <v>262</v>
      </c>
      <c r="F201" s="192" t="s">
        <v>267</v>
      </c>
    </row>
    <row r="202" spans="2:6">
      <c r="B202" s="192">
        <v>80432801</v>
      </c>
      <c r="C202" s="192" t="s">
        <v>459</v>
      </c>
      <c r="D202" s="192"/>
      <c r="E202" s="193" t="s">
        <v>262</v>
      </c>
      <c r="F202" s="192" t="s">
        <v>260</v>
      </c>
    </row>
    <row r="203" spans="2:6">
      <c r="B203" s="192">
        <v>1034315349</v>
      </c>
      <c r="C203" s="192" t="s">
        <v>460</v>
      </c>
      <c r="D203" s="192"/>
      <c r="E203" s="192" t="s">
        <v>262</v>
      </c>
      <c r="F203" s="192" t="s">
        <v>260</v>
      </c>
    </row>
    <row r="204" spans="2:6">
      <c r="B204" s="192">
        <v>1010018939</v>
      </c>
      <c r="C204" s="192" t="s">
        <v>461</v>
      </c>
      <c r="D204" s="192"/>
      <c r="E204" s="192" t="s">
        <v>262</v>
      </c>
      <c r="F204" s="192" t="s">
        <v>260</v>
      </c>
    </row>
    <row r="205" spans="2:6">
      <c r="B205" s="192">
        <v>1018459629</v>
      </c>
      <c r="C205" s="192" t="s">
        <v>462</v>
      </c>
      <c r="D205" s="192"/>
      <c r="E205" s="192" t="s">
        <v>262</v>
      </c>
      <c r="F205" s="192" t="s">
        <v>267</v>
      </c>
    </row>
    <row r="206" spans="2:6">
      <c r="B206" s="192">
        <v>901320714</v>
      </c>
      <c r="C206" s="192" t="s">
        <v>463</v>
      </c>
      <c r="D206" s="192"/>
      <c r="E206" s="192" t="s">
        <v>262</v>
      </c>
      <c r="F206" s="192" t="s">
        <v>264</v>
      </c>
    </row>
    <row r="207" spans="2:6">
      <c r="B207" s="192">
        <v>900057199</v>
      </c>
      <c r="C207" s="237" t="s">
        <v>142</v>
      </c>
      <c r="D207" s="192"/>
      <c r="E207" s="192" t="s">
        <v>316</v>
      </c>
      <c r="F207" s="192" t="s">
        <v>260</v>
      </c>
    </row>
    <row r="208" spans="2:6">
      <c r="B208" s="192">
        <v>700174290</v>
      </c>
      <c r="C208" s="192" t="s">
        <v>464</v>
      </c>
      <c r="D208" s="192"/>
      <c r="E208" s="192" t="s">
        <v>262</v>
      </c>
      <c r="F208" s="192" t="s">
        <v>260</v>
      </c>
    </row>
    <row r="209" spans="2:6">
      <c r="B209" s="192">
        <v>411</v>
      </c>
      <c r="C209" s="192" t="s">
        <v>465</v>
      </c>
      <c r="D209" s="192"/>
      <c r="E209" s="192" t="s">
        <v>262</v>
      </c>
      <c r="F209" s="192" t="s">
        <v>260</v>
      </c>
    </row>
    <row r="210" spans="2:6">
      <c r="B210" s="192">
        <v>52342811</v>
      </c>
      <c r="C210" s="192" t="s">
        <v>466</v>
      </c>
      <c r="D210" s="192"/>
      <c r="E210" s="192" t="s">
        <v>262</v>
      </c>
      <c r="F210" s="192" t="s">
        <v>264</v>
      </c>
    </row>
    <row r="211" spans="2:6">
      <c r="B211" s="192">
        <v>1015473065</v>
      </c>
      <c r="C211" s="192" t="s">
        <v>467</v>
      </c>
      <c r="D211" s="192"/>
      <c r="E211" s="192" t="s">
        <v>262</v>
      </c>
      <c r="F211" s="192" t="s">
        <v>267</v>
      </c>
    </row>
    <row r="212" spans="2:6">
      <c r="B212" s="192">
        <v>1031132482</v>
      </c>
      <c r="C212" s="192" t="s">
        <v>468</v>
      </c>
      <c r="D212" s="192"/>
      <c r="E212" s="192" t="s">
        <v>262</v>
      </c>
      <c r="F212" s="192" t="s">
        <v>267</v>
      </c>
    </row>
    <row r="213" spans="2:6">
      <c r="B213" s="192">
        <v>1013578615</v>
      </c>
      <c r="C213" s="192" t="s">
        <v>469</v>
      </c>
      <c r="D213" s="192"/>
      <c r="E213" s="192" t="s">
        <v>262</v>
      </c>
      <c r="F213" s="192" t="s">
        <v>264</v>
      </c>
    </row>
    <row r="214" spans="2:6">
      <c r="B214" s="192">
        <v>52475751</v>
      </c>
      <c r="C214" s="192" t="s">
        <v>470</v>
      </c>
      <c r="D214" s="192"/>
      <c r="E214" s="192" t="s">
        <v>262</v>
      </c>
      <c r="F214" s="192" t="s">
        <v>267</v>
      </c>
    </row>
    <row r="215" spans="2:6">
      <c r="B215" s="192">
        <v>1101019163</v>
      </c>
      <c r="C215" s="192" t="s">
        <v>471</v>
      </c>
      <c r="D215" s="192"/>
      <c r="E215" s="192" t="s">
        <v>262</v>
      </c>
      <c r="F215" s="192" t="s">
        <v>264</v>
      </c>
    </row>
    <row r="216" spans="2:6">
      <c r="B216" s="192">
        <v>80001527</v>
      </c>
      <c r="C216" s="192" t="s">
        <v>472</v>
      </c>
      <c r="D216" s="192"/>
      <c r="E216" s="192" t="s">
        <v>262</v>
      </c>
      <c r="F216" s="192" t="s">
        <v>260</v>
      </c>
    </row>
    <row r="217" spans="2:6">
      <c r="B217" s="192">
        <v>79968865</v>
      </c>
      <c r="C217" s="192" t="s">
        <v>473</v>
      </c>
      <c r="D217" s="192"/>
      <c r="E217" s="192" t="s">
        <v>262</v>
      </c>
      <c r="F217" s="192" t="s">
        <v>267</v>
      </c>
    </row>
    <row r="218" spans="2:6">
      <c r="B218" s="192">
        <v>80771317</v>
      </c>
      <c r="C218" s="192" t="s">
        <v>474</v>
      </c>
      <c r="D218" s="192"/>
      <c r="E218" s="192" t="s">
        <v>262</v>
      </c>
      <c r="F218" s="192" t="s">
        <v>267</v>
      </c>
    </row>
    <row r="219" spans="2:6">
      <c r="B219" s="192">
        <v>167</v>
      </c>
      <c r="C219" s="192" t="s">
        <v>476</v>
      </c>
      <c r="D219" s="192"/>
      <c r="E219" s="192" t="s">
        <v>262</v>
      </c>
      <c r="F219" s="192" t="s">
        <v>264</v>
      </c>
    </row>
    <row r="220" spans="2:6">
      <c r="B220" s="192">
        <v>901201136</v>
      </c>
      <c r="C220" s="192" t="s">
        <v>480</v>
      </c>
      <c r="D220" s="192"/>
      <c r="E220" s="192" t="s">
        <v>262</v>
      </c>
      <c r="F220" s="192" t="s">
        <v>264</v>
      </c>
    </row>
    <row r="221" spans="2:6">
      <c r="B221" s="192">
        <v>901354155</v>
      </c>
      <c r="C221" s="192" t="s">
        <v>481</v>
      </c>
      <c r="D221" s="192"/>
      <c r="E221" s="192" t="s">
        <v>262</v>
      </c>
      <c r="F221" s="192" t="s">
        <v>260</v>
      </c>
    </row>
    <row r="222" spans="2:6">
      <c r="B222" s="192">
        <v>901676446</v>
      </c>
      <c r="C222" s="192" t="s">
        <v>482</v>
      </c>
      <c r="D222" s="192"/>
      <c r="E222" s="192" t="s">
        <v>262</v>
      </c>
      <c r="F222" s="192" t="s">
        <v>264</v>
      </c>
    </row>
    <row r="223" spans="2:6">
      <c r="B223" s="192">
        <v>1030583941</v>
      </c>
      <c r="C223" s="192" t="s">
        <v>483</v>
      </c>
      <c r="D223" s="192"/>
      <c r="E223" s="192" t="s">
        <v>262</v>
      </c>
      <c r="F223" s="192" t="s">
        <v>264</v>
      </c>
    </row>
    <row r="224" spans="2:6">
      <c r="B224" s="192">
        <v>901419267</v>
      </c>
      <c r="C224" s="192" t="s">
        <v>484</v>
      </c>
      <c r="D224" s="192"/>
      <c r="E224" s="192" t="s">
        <v>262</v>
      </c>
      <c r="F224" s="192" t="s">
        <v>289</v>
      </c>
    </row>
    <row r="225" spans="2:6">
      <c r="B225" s="192">
        <v>900435523</v>
      </c>
      <c r="C225" s="192" t="s">
        <v>485</v>
      </c>
      <c r="D225" s="192"/>
      <c r="E225" s="192" t="s">
        <v>262</v>
      </c>
      <c r="F225" s="192" t="s">
        <v>264</v>
      </c>
    </row>
    <row r="226" spans="2:6">
      <c r="B226" s="192">
        <v>79874820</v>
      </c>
      <c r="C226" s="192" t="s">
        <v>486</v>
      </c>
      <c r="D226" s="192"/>
      <c r="E226" s="192" t="s">
        <v>262</v>
      </c>
      <c r="F226" s="192" t="s">
        <v>273</v>
      </c>
    </row>
    <row r="227" spans="2:6">
      <c r="B227" s="192">
        <v>900209725</v>
      </c>
      <c r="C227" s="192" t="s">
        <v>487</v>
      </c>
      <c r="D227" s="192"/>
      <c r="E227" s="192" t="s">
        <v>262</v>
      </c>
      <c r="F227" s="192" t="s">
        <v>264</v>
      </c>
    </row>
    <row r="228" spans="2:6">
      <c r="B228" s="192">
        <v>901481571</v>
      </c>
      <c r="C228" s="192" t="s">
        <v>488</v>
      </c>
      <c r="D228" s="192"/>
      <c r="E228" s="192" t="s">
        <v>262</v>
      </c>
      <c r="F228" s="192" t="s">
        <v>264</v>
      </c>
    </row>
    <row r="229" spans="2:6">
      <c r="B229" s="192">
        <v>380</v>
      </c>
      <c r="C229" s="192" t="s">
        <v>489</v>
      </c>
      <c r="D229" s="192"/>
      <c r="E229" s="192" t="s">
        <v>262</v>
      </c>
      <c r="F229" s="192" t="s">
        <v>264</v>
      </c>
    </row>
    <row r="230" spans="2:6">
      <c r="B230" s="192">
        <v>900296384</v>
      </c>
      <c r="C230" s="192" t="s">
        <v>490</v>
      </c>
      <c r="D230" s="192"/>
      <c r="E230" s="192" t="s">
        <v>262</v>
      </c>
      <c r="F230" s="192" t="s">
        <v>264</v>
      </c>
    </row>
    <row r="231" spans="2:6">
      <c r="B231" s="192">
        <v>431</v>
      </c>
      <c r="C231" s="192" t="s">
        <v>491</v>
      </c>
      <c r="D231" s="192"/>
      <c r="E231" s="192" t="s">
        <v>262</v>
      </c>
      <c r="F231" s="192" t="s">
        <v>264</v>
      </c>
    </row>
    <row r="232" spans="2:6">
      <c r="B232" s="192">
        <v>901566501</v>
      </c>
      <c r="C232" s="192" t="s">
        <v>492</v>
      </c>
      <c r="D232" s="192"/>
      <c r="E232" s="192" t="s">
        <v>262</v>
      </c>
      <c r="F232" s="192" t="s">
        <v>273</v>
      </c>
    </row>
    <row r="233" spans="2:6">
      <c r="B233" s="192">
        <v>860015928</v>
      </c>
      <c r="C233" s="192" t="s">
        <v>493</v>
      </c>
      <c r="D233" s="192"/>
      <c r="E233" s="192" t="s">
        <v>262</v>
      </c>
      <c r="F233" s="192" t="s">
        <v>267</v>
      </c>
    </row>
    <row r="234" spans="2:6">
      <c r="B234" s="192">
        <v>900865924</v>
      </c>
      <c r="C234" s="192" t="s">
        <v>494</v>
      </c>
      <c r="D234" s="192"/>
      <c r="E234" s="192" t="s">
        <v>262</v>
      </c>
      <c r="F234" s="192" t="s">
        <v>264</v>
      </c>
    </row>
    <row r="235" spans="2:6">
      <c r="B235" s="192">
        <v>28686887</v>
      </c>
      <c r="C235" s="192" t="s">
        <v>496</v>
      </c>
      <c r="D235" s="192"/>
      <c r="E235" s="192" t="s">
        <v>262</v>
      </c>
      <c r="F235" s="192" t="s">
        <v>267</v>
      </c>
    </row>
    <row r="236" spans="2:6">
      <c r="B236" s="192">
        <v>900139910</v>
      </c>
      <c r="C236" s="192" t="s">
        <v>170</v>
      </c>
      <c r="D236" s="192"/>
      <c r="E236" s="192" t="s">
        <v>262</v>
      </c>
      <c r="F236" s="192" t="s">
        <v>260</v>
      </c>
    </row>
    <row r="237" spans="2:6">
      <c r="B237" s="192">
        <v>901566837</v>
      </c>
      <c r="C237" s="192" t="s">
        <v>143</v>
      </c>
      <c r="D237" s="192"/>
      <c r="E237" s="192" t="s">
        <v>259</v>
      </c>
      <c r="F237" s="192" t="s">
        <v>260</v>
      </c>
    </row>
    <row r="238" spans="2:6">
      <c r="B238" s="192">
        <v>1073682538</v>
      </c>
      <c r="C238" s="192" t="s">
        <v>497</v>
      </c>
      <c r="D238" s="192"/>
      <c r="E238" s="193" t="s">
        <v>262</v>
      </c>
      <c r="F238" s="192" t="s">
        <v>260</v>
      </c>
    </row>
    <row r="239" spans="2:6">
      <c r="B239" s="192">
        <v>51724627</v>
      </c>
      <c r="C239" s="192" t="s">
        <v>498</v>
      </c>
      <c r="D239" s="192"/>
      <c r="E239" s="192" t="s">
        <v>262</v>
      </c>
      <c r="F239" s="192" t="s">
        <v>264</v>
      </c>
    </row>
    <row r="240" spans="2:6">
      <c r="B240" s="192">
        <v>900725984</v>
      </c>
      <c r="C240" s="192" t="s">
        <v>500</v>
      </c>
      <c r="D240" s="192"/>
      <c r="E240" s="192" t="s">
        <v>262</v>
      </c>
      <c r="F240" s="192" t="s">
        <v>260</v>
      </c>
    </row>
    <row r="241" spans="2:6">
      <c r="B241" s="192">
        <v>1023878021</v>
      </c>
      <c r="C241" s="192" t="s">
        <v>501</v>
      </c>
      <c r="D241" s="192"/>
      <c r="E241" s="192" t="s">
        <v>262</v>
      </c>
      <c r="F241" s="192" t="s">
        <v>273</v>
      </c>
    </row>
    <row r="242" spans="2:6">
      <c r="B242" s="192">
        <v>900546973</v>
      </c>
      <c r="C242" s="192" t="s">
        <v>502</v>
      </c>
      <c r="D242" s="192"/>
      <c r="E242" s="192" t="s">
        <v>262</v>
      </c>
      <c r="F242" s="192" t="s">
        <v>264</v>
      </c>
    </row>
    <row r="243" spans="2:6">
      <c r="B243" s="192">
        <v>1054373658</v>
      </c>
      <c r="C243" s="192" t="s">
        <v>503</v>
      </c>
      <c r="D243" s="192"/>
      <c r="E243" s="192" t="s">
        <v>262</v>
      </c>
      <c r="F243" s="192" t="s">
        <v>264</v>
      </c>
    </row>
    <row r="244" spans="2:6">
      <c r="B244" s="192">
        <v>1018469888</v>
      </c>
      <c r="C244" s="192" t="s">
        <v>504</v>
      </c>
      <c r="D244" s="192"/>
      <c r="E244" s="192" t="s">
        <v>262</v>
      </c>
      <c r="F244" s="192" t="s">
        <v>267</v>
      </c>
    </row>
    <row r="245" spans="2:6">
      <c r="B245" s="192">
        <v>80224281</v>
      </c>
      <c r="C245" s="192" t="s">
        <v>505</v>
      </c>
      <c r="D245" s="192"/>
      <c r="E245" s="192" t="s">
        <v>262</v>
      </c>
      <c r="F245" s="192" t="s">
        <v>289</v>
      </c>
    </row>
    <row r="246" spans="2:6">
      <c r="B246" s="192">
        <v>1073252152</v>
      </c>
      <c r="C246" s="192" t="s">
        <v>506</v>
      </c>
      <c r="D246" s="192"/>
      <c r="E246" s="192" t="s">
        <v>262</v>
      </c>
      <c r="F246" s="192" t="s">
        <v>260</v>
      </c>
    </row>
    <row r="247" spans="2:6">
      <c r="B247" s="192">
        <v>1136880310</v>
      </c>
      <c r="C247" s="192" t="s">
        <v>507</v>
      </c>
      <c r="D247" s="192"/>
      <c r="E247" s="192" t="s">
        <v>262</v>
      </c>
      <c r="F247" s="192" t="s">
        <v>302</v>
      </c>
    </row>
    <row r="248" spans="2:6">
      <c r="B248" s="192">
        <v>860514747</v>
      </c>
      <c r="C248" s="192" t="s">
        <v>508</v>
      </c>
      <c r="D248" s="192"/>
      <c r="E248" s="192" t="s">
        <v>262</v>
      </c>
      <c r="F248" s="192" t="s">
        <v>267</v>
      </c>
    </row>
    <row r="249" spans="2:6">
      <c r="B249" s="192">
        <v>80133924</v>
      </c>
      <c r="C249" s="192" t="s">
        <v>509</v>
      </c>
      <c r="D249" s="192"/>
      <c r="E249" s="192" t="s">
        <v>262</v>
      </c>
      <c r="F249" s="192" t="s">
        <v>264</v>
      </c>
    </row>
    <row r="250" spans="2:6">
      <c r="B250" s="192">
        <v>141</v>
      </c>
      <c r="C250" s="192" t="s">
        <v>510</v>
      </c>
      <c r="D250" s="192"/>
      <c r="E250" s="192" t="s">
        <v>262</v>
      </c>
      <c r="F250" s="192" t="s">
        <v>264</v>
      </c>
    </row>
    <row r="251" spans="2:6">
      <c r="B251" s="192">
        <v>1015409243</v>
      </c>
      <c r="C251" s="192" t="s">
        <v>511</v>
      </c>
      <c r="D251" s="192"/>
      <c r="E251" s="192" t="s">
        <v>262</v>
      </c>
      <c r="F251" s="192" t="s">
        <v>260</v>
      </c>
    </row>
    <row r="252" spans="2:6">
      <c r="B252" s="192">
        <v>1002587009</v>
      </c>
      <c r="C252" s="192" t="s">
        <v>512</v>
      </c>
      <c r="D252" s="192"/>
      <c r="E252" s="192" t="s">
        <v>262</v>
      </c>
      <c r="F252" s="192" t="s">
        <v>267</v>
      </c>
    </row>
    <row r="253" spans="2:6">
      <c r="B253" s="192">
        <v>136</v>
      </c>
      <c r="C253" s="192" t="s">
        <v>513</v>
      </c>
      <c r="D253" s="192"/>
      <c r="E253" s="192" t="s">
        <v>262</v>
      </c>
      <c r="F253" s="192" t="s">
        <v>264</v>
      </c>
    </row>
    <row r="254" spans="2:6">
      <c r="B254" s="192">
        <v>133</v>
      </c>
      <c r="C254" s="192" t="s">
        <v>514</v>
      </c>
      <c r="D254" s="192"/>
      <c r="E254" s="192" t="s">
        <v>262</v>
      </c>
      <c r="F254" s="192" t="s">
        <v>264</v>
      </c>
    </row>
    <row r="255" spans="2:6">
      <c r="B255" s="192">
        <v>901459927</v>
      </c>
      <c r="C255" s="192" t="s">
        <v>148</v>
      </c>
      <c r="D255" s="192"/>
      <c r="E255" s="192" t="s">
        <v>262</v>
      </c>
      <c r="F255" s="192" t="s">
        <v>264</v>
      </c>
    </row>
    <row r="256" spans="2:6">
      <c r="B256" s="192">
        <v>901158148</v>
      </c>
      <c r="C256" s="192" t="s">
        <v>515</v>
      </c>
      <c r="D256" s="192"/>
      <c r="E256" s="192" t="s">
        <v>262</v>
      </c>
      <c r="F256" s="192" t="s">
        <v>260</v>
      </c>
    </row>
    <row r="257" spans="2:6">
      <c r="B257" s="192">
        <v>830080167</v>
      </c>
      <c r="C257" s="192" t="s">
        <v>516</v>
      </c>
      <c r="D257" s="192"/>
      <c r="E257" s="192" t="s">
        <v>262</v>
      </c>
      <c r="F257" s="192" t="s">
        <v>264</v>
      </c>
    </row>
    <row r="258" spans="2:6">
      <c r="B258" s="192">
        <v>830080157</v>
      </c>
      <c r="C258" s="192" t="s">
        <v>139</v>
      </c>
      <c r="D258" s="192"/>
      <c r="E258" s="192" t="s">
        <v>262</v>
      </c>
      <c r="F258" s="192" t="s">
        <v>264</v>
      </c>
    </row>
    <row r="259" spans="2:6">
      <c r="B259" s="192">
        <v>901603377</v>
      </c>
      <c r="C259" s="192" t="s">
        <v>517</v>
      </c>
      <c r="D259" s="192"/>
      <c r="E259" s="192" t="s">
        <v>262</v>
      </c>
      <c r="F259" s="192" t="s">
        <v>260</v>
      </c>
    </row>
    <row r="260" spans="2:6">
      <c r="B260" s="192">
        <v>901572366</v>
      </c>
      <c r="C260" s="192" t="s">
        <v>228</v>
      </c>
      <c r="D260" s="192"/>
      <c r="E260" s="192" t="s">
        <v>262</v>
      </c>
      <c r="F260" s="192" t="s">
        <v>264</v>
      </c>
    </row>
    <row r="261" spans="2:6">
      <c r="B261" s="192">
        <v>901779098</v>
      </c>
      <c r="C261" s="192" t="s">
        <v>150</v>
      </c>
      <c r="D261" s="192"/>
      <c r="E261" s="192" t="s">
        <v>262</v>
      </c>
      <c r="F261" s="192" t="s">
        <v>260</v>
      </c>
    </row>
    <row r="262" spans="2:6">
      <c r="B262" s="192">
        <v>900194945</v>
      </c>
      <c r="C262" s="192" t="s">
        <v>518</v>
      </c>
      <c r="D262" s="192"/>
      <c r="E262" s="192" t="s">
        <v>316</v>
      </c>
      <c r="F262" s="192" t="s">
        <v>260</v>
      </c>
    </row>
    <row r="263" spans="2:6">
      <c r="B263" s="192">
        <v>51735274</v>
      </c>
      <c r="C263" s="192" t="s">
        <v>519</v>
      </c>
      <c r="D263" s="192"/>
      <c r="E263" s="192" t="s">
        <v>262</v>
      </c>
      <c r="F263" s="192" t="s">
        <v>264</v>
      </c>
    </row>
    <row r="264" spans="2:6">
      <c r="B264" s="192">
        <v>39759834</v>
      </c>
      <c r="C264" s="192" t="s">
        <v>523</v>
      </c>
      <c r="D264" s="192"/>
      <c r="E264" s="192" t="s">
        <v>262</v>
      </c>
      <c r="F264" s="192" t="s">
        <v>264</v>
      </c>
    </row>
    <row r="265" spans="2:6">
      <c r="B265" s="192">
        <v>65713302</v>
      </c>
      <c r="C265" s="192" t="s">
        <v>524</v>
      </c>
      <c r="D265" s="192"/>
      <c r="E265" s="192" t="s">
        <v>262</v>
      </c>
      <c r="F265" s="192" t="s">
        <v>264</v>
      </c>
    </row>
    <row r="266" spans="2:6">
      <c r="B266" s="192">
        <v>901036087</v>
      </c>
      <c r="C266" s="192" t="s">
        <v>525</v>
      </c>
      <c r="D266" s="192"/>
      <c r="E266" s="192" t="s">
        <v>262</v>
      </c>
      <c r="F266" s="192" t="s">
        <v>273</v>
      </c>
    </row>
    <row r="267" spans="2:6">
      <c r="B267" s="192">
        <v>28140067</v>
      </c>
      <c r="C267" s="192" t="s">
        <v>526</v>
      </c>
      <c r="D267" s="192"/>
      <c r="E267" s="192" t="s">
        <v>262</v>
      </c>
      <c r="F267" s="192" t="s">
        <v>264</v>
      </c>
    </row>
    <row r="268" spans="2:6">
      <c r="B268" s="192">
        <v>1025521518</v>
      </c>
      <c r="C268" s="192" t="s">
        <v>527</v>
      </c>
      <c r="D268" s="192"/>
      <c r="E268" s="192" t="s">
        <v>262</v>
      </c>
      <c r="F268" s="192" t="s">
        <v>273</v>
      </c>
    </row>
    <row r="269" spans="2:6">
      <c r="B269" s="192">
        <v>19364723</v>
      </c>
      <c r="C269" s="192" t="s">
        <v>528</v>
      </c>
      <c r="D269" s="192"/>
      <c r="E269" s="192" t="s">
        <v>262</v>
      </c>
      <c r="F269" s="192" t="s">
        <v>260</v>
      </c>
    </row>
    <row r="270" spans="2:6">
      <c r="B270" s="192">
        <v>743553112</v>
      </c>
      <c r="C270" s="192" t="s">
        <v>531</v>
      </c>
      <c r="D270" s="192"/>
      <c r="E270" s="192" t="s">
        <v>262</v>
      </c>
      <c r="F270" s="192" t="s">
        <v>267</v>
      </c>
    </row>
    <row r="271" spans="2:6">
      <c r="B271" s="192">
        <v>79878168</v>
      </c>
      <c r="C271" s="192" t="s">
        <v>532</v>
      </c>
      <c r="D271" s="192"/>
      <c r="E271" s="192" t="s">
        <v>262</v>
      </c>
      <c r="F271" s="192" t="s">
        <v>264</v>
      </c>
    </row>
    <row r="272" spans="2:6">
      <c r="B272" s="192">
        <v>10223996605</v>
      </c>
      <c r="C272" s="192" t="s">
        <v>533</v>
      </c>
      <c r="D272" s="192"/>
      <c r="E272" s="192" t="s">
        <v>262</v>
      </c>
      <c r="F272" s="192" t="s">
        <v>267</v>
      </c>
    </row>
    <row r="273" spans="2:6">
      <c r="B273" s="192">
        <v>9011614782</v>
      </c>
      <c r="C273" s="192" t="s">
        <v>534</v>
      </c>
      <c r="D273" s="192"/>
      <c r="E273" s="192" t="s">
        <v>262</v>
      </c>
      <c r="F273" s="192" t="s">
        <v>267</v>
      </c>
    </row>
    <row r="274" spans="2:6">
      <c r="B274" s="192">
        <v>405</v>
      </c>
      <c r="C274" s="192" t="s">
        <v>535</v>
      </c>
      <c r="D274" s="192"/>
      <c r="E274" s="192" t="s">
        <v>262</v>
      </c>
      <c r="F274" s="192" t="s">
        <v>264</v>
      </c>
    </row>
    <row r="275" spans="2:6">
      <c r="B275" s="192">
        <v>51555538</v>
      </c>
      <c r="C275" s="192" t="s">
        <v>536</v>
      </c>
      <c r="D275" s="192"/>
      <c r="E275" s="192" t="s">
        <v>262</v>
      </c>
      <c r="F275" s="192" t="s">
        <v>264</v>
      </c>
    </row>
    <row r="276" spans="2:6">
      <c r="B276" s="192">
        <v>455</v>
      </c>
      <c r="C276" s="192" t="s">
        <v>537</v>
      </c>
      <c r="D276" s="192"/>
      <c r="E276" s="192" t="s">
        <v>262</v>
      </c>
      <c r="F276" s="192" t="s">
        <v>264</v>
      </c>
    </row>
    <row r="277" spans="2:6">
      <c r="B277" s="192">
        <v>900315777</v>
      </c>
      <c r="C277" s="192" t="s">
        <v>538</v>
      </c>
      <c r="D277" s="192"/>
      <c r="E277" s="192" t="s">
        <v>259</v>
      </c>
      <c r="F277" s="192" t="s">
        <v>264</v>
      </c>
    </row>
    <row r="278" spans="2:6">
      <c r="B278" s="192">
        <v>79101284</v>
      </c>
      <c r="C278" s="192" t="s">
        <v>539</v>
      </c>
      <c r="D278" s="192"/>
      <c r="E278" s="192" t="s">
        <v>262</v>
      </c>
      <c r="F278" s="192" t="s">
        <v>264</v>
      </c>
    </row>
    <row r="279" spans="2:6">
      <c r="B279" s="192">
        <v>371</v>
      </c>
      <c r="C279" s="192" t="s">
        <v>540</v>
      </c>
      <c r="D279" s="192"/>
      <c r="E279" s="192" t="s">
        <v>262</v>
      </c>
      <c r="F279" s="192" t="s">
        <v>264</v>
      </c>
    </row>
    <row r="280" spans="2:6">
      <c r="B280" s="192">
        <v>1030533761</v>
      </c>
      <c r="C280" s="192" t="s">
        <v>541</v>
      </c>
      <c r="D280" s="195"/>
      <c r="E280" s="192" t="s">
        <v>262</v>
      </c>
      <c r="F280" s="192" t="s">
        <v>264</v>
      </c>
    </row>
    <row r="281" spans="2:6">
      <c r="B281" s="192">
        <v>404</v>
      </c>
      <c r="C281" s="192" t="s">
        <v>542</v>
      </c>
      <c r="D281" s="192"/>
      <c r="E281" s="192" t="s">
        <v>262</v>
      </c>
      <c r="F281" s="192" t="s">
        <v>273</v>
      </c>
    </row>
    <row r="282" spans="2:6">
      <c r="B282" s="192">
        <v>1070918005</v>
      </c>
      <c r="C282" s="192" t="s">
        <v>543</v>
      </c>
      <c r="D282" s="192"/>
      <c r="E282" s="192" t="s">
        <v>259</v>
      </c>
      <c r="F282" s="192" t="s">
        <v>264</v>
      </c>
    </row>
    <row r="283" spans="2:6">
      <c r="B283" s="192">
        <v>170</v>
      </c>
      <c r="C283" s="192" t="s">
        <v>544</v>
      </c>
      <c r="D283" s="192"/>
      <c r="E283" s="192" t="s">
        <v>262</v>
      </c>
      <c r="F283" s="192" t="s">
        <v>264</v>
      </c>
    </row>
    <row r="284" spans="2:6">
      <c r="B284" s="192">
        <v>1032443078</v>
      </c>
      <c r="C284" s="192" t="s">
        <v>545</v>
      </c>
      <c r="D284" s="192"/>
      <c r="E284" s="192" t="s">
        <v>262</v>
      </c>
      <c r="F284" s="192" t="s">
        <v>264</v>
      </c>
    </row>
    <row r="285" spans="2:6">
      <c r="B285" s="192">
        <v>901228833</v>
      </c>
      <c r="C285" s="192" t="s">
        <v>546</v>
      </c>
      <c r="D285" s="192"/>
      <c r="E285" s="192" t="s">
        <v>262</v>
      </c>
      <c r="F285" s="192" t="s">
        <v>273</v>
      </c>
    </row>
    <row r="286" spans="2:6">
      <c r="B286" s="192">
        <v>901105059</v>
      </c>
      <c r="C286" s="192" t="s">
        <v>547</v>
      </c>
      <c r="D286" s="192"/>
      <c r="E286" s="192" t="s">
        <v>262</v>
      </c>
      <c r="F286" s="192" t="s">
        <v>264</v>
      </c>
    </row>
    <row r="287" spans="2:6">
      <c r="B287" s="192">
        <v>17650465</v>
      </c>
      <c r="C287" s="192" t="s">
        <v>548</v>
      </c>
      <c r="D287" s="192"/>
      <c r="E287" s="192" t="s">
        <v>262</v>
      </c>
      <c r="F287" s="192" t="s">
        <v>260</v>
      </c>
    </row>
    <row r="288" spans="2:6">
      <c r="B288" s="192">
        <v>417</v>
      </c>
      <c r="C288" s="192" t="s">
        <v>549</v>
      </c>
      <c r="D288" s="192"/>
      <c r="E288" s="192" t="s">
        <v>262</v>
      </c>
      <c r="F288" s="192" t="s">
        <v>264</v>
      </c>
    </row>
    <row r="289" spans="2:6">
      <c r="B289" s="192">
        <v>92400775</v>
      </c>
      <c r="C289" s="192" t="s">
        <v>550</v>
      </c>
      <c r="D289" s="192"/>
      <c r="E289" s="192" t="s">
        <v>262</v>
      </c>
      <c r="F289" s="192" t="s">
        <v>264</v>
      </c>
    </row>
    <row r="290" spans="2:6">
      <c r="B290" s="192">
        <v>901123046</v>
      </c>
      <c r="C290" s="192" t="s">
        <v>551</v>
      </c>
      <c r="D290" s="192"/>
      <c r="E290" s="192" t="s">
        <v>259</v>
      </c>
      <c r="F290" s="192" t="s">
        <v>260</v>
      </c>
    </row>
    <row r="291" spans="2:6">
      <c r="B291" s="192">
        <v>830129418</v>
      </c>
      <c r="C291" s="192" t="s">
        <v>154</v>
      </c>
      <c r="D291" s="192"/>
      <c r="E291" s="192" t="s">
        <v>262</v>
      </c>
      <c r="F291" s="192" t="s">
        <v>260</v>
      </c>
    </row>
    <row r="292" spans="2:6">
      <c r="B292" s="192">
        <v>901658764</v>
      </c>
      <c r="C292" s="192" t="s">
        <v>552</v>
      </c>
      <c r="D292" s="192"/>
      <c r="E292" s="192" t="s">
        <v>262</v>
      </c>
      <c r="F292" s="192" t="s">
        <v>264</v>
      </c>
    </row>
    <row r="293" spans="2:6">
      <c r="B293" s="192">
        <v>422</v>
      </c>
      <c r="C293" s="192" t="s">
        <v>553</v>
      </c>
      <c r="D293" s="192"/>
      <c r="E293" s="192" t="s">
        <v>262</v>
      </c>
      <c r="F293" s="192" t="s">
        <v>260</v>
      </c>
    </row>
    <row r="294" spans="2:6">
      <c r="B294" s="192">
        <v>51847132</v>
      </c>
      <c r="C294" s="192" t="s">
        <v>554</v>
      </c>
      <c r="D294" s="192"/>
      <c r="E294" s="192" t="s">
        <v>262</v>
      </c>
      <c r="F294" s="192" t="s">
        <v>264</v>
      </c>
    </row>
    <row r="295" spans="2:6">
      <c r="B295" s="192">
        <v>901174557</v>
      </c>
      <c r="C295" s="192" t="s">
        <v>555</v>
      </c>
      <c r="D295" s="192"/>
      <c r="E295" s="192" t="s">
        <v>262</v>
      </c>
      <c r="F295" s="192" t="s">
        <v>264</v>
      </c>
    </row>
    <row r="296" spans="2:6">
      <c r="B296" s="192">
        <v>830092062</v>
      </c>
      <c r="C296" s="192" t="s">
        <v>556</v>
      </c>
      <c r="D296" s="192"/>
      <c r="E296" s="192" t="s">
        <v>262</v>
      </c>
      <c r="F296" s="192" t="s">
        <v>264</v>
      </c>
    </row>
    <row r="297" spans="2:6">
      <c r="B297" s="192">
        <v>901365098</v>
      </c>
      <c r="C297" s="192" t="s">
        <v>557</v>
      </c>
      <c r="D297" s="192"/>
      <c r="E297" s="192" t="s">
        <v>262</v>
      </c>
      <c r="F297" s="192" t="s">
        <v>267</v>
      </c>
    </row>
    <row r="298" spans="2:6">
      <c r="B298" s="192">
        <v>901292835</v>
      </c>
      <c r="C298" s="192" t="s">
        <v>558</v>
      </c>
      <c r="D298" s="192"/>
      <c r="E298" s="192" t="s">
        <v>262</v>
      </c>
      <c r="F298" s="192" t="s">
        <v>260</v>
      </c>
    </row>
    <row r="299" spans="2:6">
      <c r="B299" s="192">
        <v>901223459</v>
      </c>
      <c r="C299" s="192" t="s">
        <v>152</v>
      </c>
      <c r="D299" s="192"/>
      <c r="E299" s="192" t="s">
        <v>262</v>
      </c>
      <c r="F299" s="192" t="s">
        <v>260</v>
      </c>
    </row>
    <row r="300" spans="2:6">
      <c r="B300" s="192">
        <v>901013454</v>
      </c>
      <c r="C300" s="192" t="s">
        <v>208</v>
      </c>
      <c r="D300" s="192"/>
      <c r="E300" s="192" t="s">
        <v>262</v>
      </c>
      <c r="F300" s="192" t="s">
        <v>260</v>
      </c>
    </row>
    <row r="301" spans="2:6">
      <c r="B301" s="192">
        <v>1030559056</v>
      </c>
      <c r="C301" s="192" t="s">
        <v>559</v>
      </c>
      <c r="D301" s="192"/>
      <c r="E301" s="192" t="s">
        <v>262</v>
      </c>
      <c r="F301" s="192" t="s">
        <v>267</v>
      </c>
    </row>
    <row r="302" spans="2:6">
      <c r="B302" s="192">
        <v>40186132</v>
      </c>
      <c r="C302" s="192" t="s">
        <v>560</v>
      </c>
      <c r="D302" s="192"/>
      <c r="E302" s="192" t="s">
        <v>262</v>
      </c>
      <c r="F302" s="192" t="s">
        <v>264</v>
      </c>
    </row>
    <row r="303" spans="2:6">
      <c r="B303" s="192">
        <v>1055273769</v>
      </c>
      <c r="C303" s="192" t="s">
        <v>561</v>
      </c>
      <c r="D303" s="192"/>
      <c r="E303" s="192" t="s">
        <v>262</v>
      </c>
      <c r="F303" s="192" t="s">
        <v>273</v>
      </c>
    </row>
    <row r="304" spans="2:6">
      <c r="B304" s="192">
        <v>1095485431</v>
      </c>
      <c r="C304" s="192" t="s">
        <v>562</v>
      </c>
      <c r="D304" s="192"/>
      <c r="E304" s="192" t="s">
        <v>262</v>
      </c>
      <c r="F304" s="192" t="s">
        <v>264</v>
      </c>
    </row>
    <row r="305" spans="2:6">
      <c r="B305" s="192">
        <v>79170013</v>
      </c>
      <c r="C305" s="192" t="s">
        <v>563</v>
      </c>
      <c r="D305" s="192"/>
      <c r="E305" s="192" t="s">
        <v>262</v>
      </c>
      <c r="F305" s="192" t="s">
        <v>264</v>
      </c>
    </row>
    <row r="306" spans="2:6">
      <c r="B306" s="192">
        <v>372</v>
      </c>
      <c r="C306" s="192" t="s">
        <v>564</v>
      </c>
      <c r="D306" s="192"/>
      <c r="E306" s="192" t="s">
        <v>262</v>
      </c>
      <c r="F306" s="192" t="s">
        <v>264</v>
      </c>
    </row>
    <row r="307" spans="2:6">
      <c r="B307" s="192">
        <v>352</v>
      </c>
      <c r="C307" s="192" t="s">
        <v>565</v>
      </c>
      <c r="D307" s="192"/>
      <c r="E307" s="192" t="s">
        <v>262</v>
      </c>
      <c r="F307" s="192" t="s">
        <v>264</v>
      </c>
    </row>
    <row r="308" spans="2:6">
      <c r="B308" s="192">
        <v>80400284</v>
      </c>
      <c r="C308" s="192" t="s">
        <v>127</v>
      </c>
      <c r="D308" s="192"/>
      <c r="E308" s="192" t="s">
        <v>262</v>
      </c>
      <c r="F308" s="192" t="s">
        <v>264</v>
      </c>
    </row>
    <row r="309" spans="2:6">
      <c r="B309" s="192">
        <v>1026251568</v>
      </c>
      <c r="C309" s="192" t="s">
        <v>566</v>
      </c>
      <c r="D309" s="192"/>
      <c r="E309" s="192" t="s">
        <v>262</v>
      </c>
      <c r="F309" s="192" t="s">
        <v>267</v>
      </c>
    </row>
    <row r="310" spans="2:6">
      <c r="B310" s="192">
        <v>46677892</v>
      </c>
      <c r="C310" s="192" t="s">
        <v>567</v>
      </c>
      <c r="D310" s="192"/>
      <c r="E310" s="192" t="s">
        <v>262</v>
      </c>
      <c r="F310" s="192" t="s">
        <v>260</v>
      </c>
    </row>
    <row r="311" spans="2:6">
      <c r="B311" s="192">
        <v>900704771</v>
      </c>
      <c r="C311" s="192" t="s">
        <v>194</v>
      </c>
      <c r="D311" s="193"/>
      <c r="E311" s="193" t="s">
        <v>262</v>
      </c>
      <c r="F311" s="192" t="s">
        <v>260</v>
      </c>
    </row>
    <row r="312" spans="2:6">
      <c r="B312" s="192">
        <v>900132299</v>
      </c>
      <c r="C312" s="192" t="s">
        <v>568</v>
      </c>
      <c r="D312" s="193"/>
      <c r="E312" s="193" t="s">
        <v>262</v>
      </c>
      <c r="F312" s="192" t="s">
        <v>260</v>
      </c>
    </row>
    <row r="313" spans="2:6">
      <c r="B313" s="192">
        <v>805000830</v>
      </c>
      <c r="C313" s="192" t="s">
        <v>569</v>
      </c>
      <c r="D313" s="192"/>
      <c r="E313" s="192" t="s">
        <v>262</v>
      </c>
      <c r="F313" s="192" t="s">
        <v>264</v>
      </c>
    </row>
    <row r="314" spans="2:6">
      <c r="B314" s="192">
        <v>830104746</v>
      </c>
      <c r="C314" s="192" t="s">
        <v>570</v>
      </c>
      <c r="D314" s="192"/>
      <c r="E314" s="192" t="s">
        <v>259</v>
      </c>
      <c r="F314" s="192" t="s">
        <v>273</v>
      </c>
    </row>
    <row r="315" spans="2:6">
      <c r="B315" s="192">
        <v>900231070</v>
      </c>
      <c r="C315" s="192" t="s">
        <v>571</v>
      </c>
      <c r="D315" s="192"/>
      <c r="E315" s="192" t="s">
        <v>262</v>
      </c>
      <c r="F315" s="192" t="s">
        <v>273</v>
      </c>
    </row>
    <row r="316" spans="2:6">
      <c r="B316" s="192">
        <v>901109174</v>
      </c>
      <c r="C316" s="192" t="s">
        <v>572</v>
      </c>
      <c r="D316" s="192"/>
      <c r="E316" s="192" t="s">
        <v>262</v>
      </c>
      <c r="F316" s="192" t="s">
        <v>260</v>
      </c>
    </row>
    <row r="317" spans="2:6">
      <c r="B317" s="192">
        <v>900016521</v>
      </c>
      <c r="C317" s="192" t="s">
        <v>155</v>
      </c>
      <c r="D317" s="192"/>
      <c r="E317" s="192" t="s">
        <v>259</v>
      </c>
      <c r="F317" s="192" t="s">
        <v>273</v>
      </c>
    </row>
    <row r="318" spans="2:6">
      <c r="B318" s="192">
        <v>860006284</v>
      </c>
      <c r="C318" s="192" t="s">
        <v>573</v>
      </c>
      <c r="D318" s="192"/>
      <c r="E318" s="192" t="s">
        <v>262</v>
      </c>
      <c r="F318" s="192" t="s">
        <v>260</v>
      </c>
    </row>
    <row r="319" spans="2:6">
      <c r="B319" s="192">
        <v>830074365</v>
      </c>
      <c r="C319" s="237" t="s">
        <v>138</v>
      </c>
      <c r="D319" s="192"/>
      <c r="E319" s="192" t="s">
        <v>316</v>
      </c>
      <c r="F319" s="192" t="s">
        <v>260</v>
      </c>
    </row>
    <row r="320" spans="2:6">
      <c r="B320" s="192">
        <v>1026306883</v>
      </c>
      <c r="C320" s="192" t="s">
        <v>574</v>
      </c>
      <c r="D320" s="192"/>
      <c r="E320" s="192" t="s">
        <v>259</v>
      </c>
      <c r="F320" s="192" t="s">
        <v>260</v>
      </c>
    </row>
    <row r="321" spans="2:6">
      <c r="B321" s="192">
        <v>901508447</v>
      </c>
      <c r="C321" s="192" t="s">
        <v>575</v>
      </c>
      <c r="D321" s="192"/>
      <c r="E321" s="192" t="s">
        <v>262</v>
      </c>
      <c r="F321" s="192" t="s">
        <v>264</v>
      </c>
    </row>
    <row r="322" spans="2:6">
      <c r="B322" s="192">
        <v>901517643</v>
      </c>
      <c r="C322" s="192" t="s">
        <v>576</v>
      </c>
      <c r="D322" s="192"/>
      <c r="E322" s="192" t="s">
        <v>262</v>
      </c>
      <c r="F322" s="192" t="s">
        <v>260</v>
      </c>
    </row>
    <row r="323" spans="2:6">
      <c r="B323" s="192">
        <v>901403694</v>
      </c>
      <c r="C323" s="192" t="s">
        <v>577</v>
      </c>
      <c r="D323" s="192"/>
      <c r="E323" s="192" t="s">
        <v>262</v>
      </c>
      <c r="F323" s="192" t="s">
        <v>260</v>
      </c>
    </row>
    <row r="324" spans="2:6">
      <c r="B324" s="192">
        <v>830126204</v>
      </c>
      <c r="C324" s="192" t="s">
        <v>151</v>
      </c>
      <c r="D324" s="192"/>
      <c r="E324" s="192" t="s">
        <v>259</v>
      </c>
      <c r="F324" s="192" t="s">
        <v>260</v>
      </c>
    </row>
    <row r="325" spans="2:6">
      <c r="B325" s="192">
        <v>901763412</v>
      </c>
      <c r="C325" s="192" t="s">
        <v>232</v>
      </c>
      <c r="D325" s="192"/>
      <c r="E325" s="192" t="s">
        <v>259</v>
      </c>
      <c r="F325" s="192" t="s">
        <v>264</v>
      </c>
    </row>
    <row r="326" spans="2:6">
      <c r="B326" s="192">
        <v>11437414</v>
      </c>
      <c r="C326" s="192" t="s">
        <v>578</v>
      </c>
      <c r="D326" s="192"/>
      <c r="E326" s="192" t="s">
        <v>262</v>
      </c>
      <c r="F326" s="192" t="s">
        <v>264</v>
      </c>
    </row>
    <row r="327" spans="2:6">
      <c r="B327" s="192">
        <v>7127356</v>
      </c>
      <c r="C327" s="192" t="s">
        <v>579</v>
      </c>
      <c r="D327" s="192"/>
      <c r="E327" s="192" t="s">
        <v>262</v>
      </c>
      <c r="F327" s="192" t="s">
        <v>260</v>
      </c>
    </row>
    <row r="328" spans="2:6">
      <c r="B328" s="192">
        <v>79122561</v>
      </c>
      <c r="C328" s="192" t="s">
        <v>580</v>
      </c>
      <c r="D328" s="192"/>
      <c r="E328" s="192" t="s">
        <v>262</v>
      </c>
      <c r="F328" s="192" t="s">
        <v>273</v>
      </c>
    </row>
    <row r="329" spans="2:6">
      <c r="B329" s="192">
        <v>354</v>
      </c>
      <c r="C329" s="192" t="s">
        <v>581</v>
      </c>
      <c r="D329" s="192"/>
      <c r="E329" s="192" t="s">
        <v>262</v>
      </c>
      <c r="F329" s="192" t="s">
        <v>260</v>
      </c>
    </row>
    <row r="330" spans="2:6">
      <c r="B330" s="192">
        <v>410</v>
      </c>
      <c r="C330" s="192" t="s">
        <v>582</v>
      </c>
      <c r="E330" s="192" t="s">
        <v>262</v>
      </c>
      <c r="F330" t="s">
        <v>260</v>
      </c>
    </row>
    <row r="331" spans="2:6">
      <c r="B331" s="192">
        <v>154</v>
      </c>
      <c r="C331" s="192" t="s">
        <v>68</v>
      </c>
      <c r="E331" s="192" t="s">
        <v>262</v>
      </c>
      <c r="F331" t="s">
        <v>264</v>
      </c>
    </row>
    <row r="332" spans="2:6">
      <c r="B332" s="192">
        <v>2873454</v>
      </c>
      <c r="C332" s="192" t="s">
        <v>77</v>
      </c>
      <c r="D332" s="192"/>
      <c r="E332" s="192" t="s">
        <v>259</v>
      </c>
      <c r="F332" s="192" t="s">
        <v>273</v>
      </c>
    </row>
    <row r="333" spans="2:6">
      <c r="B333" s="192">
        <v>367</v>
      </c>
      <c r="C333" s="192" t="s">
        <v>583</v>
      </c>
      <c r="D333" s="192"/>
      <c r="E333" s="192" t="s">
        <v>262</v>
      </c>
      <c r="F333" s="192" t="s">
        <v>264</v>
      </c>
    </row>
    <row r="334" spans="2:6">
      <c r="B334" s="192">
        <v>79459598</v>
      </c>
      <c r="C334" s="192" t="s">
        <v>584</v>
      </c>
      <c r="D334" s="192"/>
      <c r="E334" s="192" t="s">
        <v>262</v>
      </c>
      <c r="F334" s="192" t="s">
        <v>264</v>
      </c>
    </row>
    <row r="335" spans="2:6">
      <c r="B335" s="192">
        <v>321692</v>
      </c>
      <c r="C335" s="192" t="s">
        <v>585</v>
      </c>
      <c r="D335" s="192"/>
      <c r="E335" s="192" t="s">
        <v>262</v>
      </c>
      <c r="F335" s="192" t="s">
        <v>302</v>
      </c>
    </row>
    <row r="336" spans="2:6">
      <c r="B336" s="192">
        <v>52779437</v>
      </c>
      <c r="C336" s="192" t="s">
        <v>586</v>
      </c>
      <c r="D336" s="192"/>
      <c r="E336" s="192" t="s">
        <v>262</v>
      </c>
      <c r="F336" s="192" t="s">
        <v>267</v>
      </c>
    </row>
    <row r="337" spans="2:6">
      <c r="B337" s="192">
        <v>132</v>
      </c>
      <c r="C337" s="192" t="s">
        <v>587</v>
      </c>
      <c r="D337" s="192"/>
      <c r="E337" s="192" t="s">
        <v>262</v>
      </c>
      <c r="F337" s="192" t="s">
        <v>264</v>
      </c>
    </row>
    <row r="338" spans="2:6">
      <c r="B338" s="192">
        <v>53047665</v>
      </c>
      <c r="C338" s="192" t="s">
        <v>588</v>
      </c>
      <c r="D338" s="192"/>
      <c r="E338" s="192" t="s">
        <v>262</v>
      </c>
      <c r="F338" s="192" t="s">
        <v>260</v>
      </c>
    </row>
    <row r="339" spans="2:6">
      <c r="B339" s="192">
        <v>901262347</v>
      </c>
      <c r="C339" s="192" t="s">
        <v>590</v>
      </c>
      <c r="D339" s="192"/>
      <c r="E339" s="192" t="s">
        <v>262</v>
      </c>
      <c r="F339" s="192" t="s">
        <v>260</v>
      </c>
    </row>
    <row r="340" spans="2:6">
      <c r="B340" s="192">
        <v>79280753</v>
      </c>
      <c r="C340" s="192" t="s">
        <v>591</v>
      </c>
      <c r="D340" s="192"/>
      <c r="E340" s="192" t="s">
        <v>316</v>
      </c>
      <c r="F340" s="192" t="s">
        <v>260</v>
      </c>
    </row>
    <row r="341" spans="2:6">
      <c r="B341" s="192">
        <v>900433145</v>
      </c>
      <c r="C341" s="192" t="s">
        <v>159</v>
      </c>
      <c r="D341" s="192"/>
      <c r="E341" s="192" t="s">
        <v>262</v>
      </c>
      <c r="F341" s="192" t="s">
        <v>260</v>
      </c>
    </row>
    <row r="342" spans="2:6">
      <c r="B342" s="192">
        <v>901693726</v>
      </c>
      <c r="C342" s="192" t="s">
        <v>592</v>
      </c>
      <c r="D342" s="192"/>
      <c r="E342" s="192" t="s">
        <v>262</v>
      </c>
      <c r="F342" s="192" t="s">
        <v>260</v>
      </c>
    </row>
    <row r="343" spans="2:6">
      <c r="B343" s="192">
        <v>901433440</v>
      </c>
      <c r="C343" s="192" t="s">
        <v>593</v>
      </c>
      <c r="D343" s="192"/>
      <c r="E343" s="192" t="s">
        <v>262</v>
      </c>
      <c r="F343" s="192" t="s">
        <v>260</v>
      </c>
    </row>
    <row r="344" spans="2:6">
      <c r="B344" s="192">
        <v>830507165</v>
      </c>
      <c r="C344" s="192" t="s">
        <v>594</v>
      </c>
      <c r="D344" s="192"/>
      <c r="E344" s="192" t="s">
        <v>262</v>
      </c>
      <c r="F344" s="192" t="s">
        <v>260</v>
      </c>
    </row>
    <row r="345" spans="2:6">
      <c r="B345" s="192">
        <v>900561233</v>
      </c>
      <c r="C345" s="192" t="s">
        <v>160</v>
      </c>
      <c r="D345" s="192"/>
      <c r="E345" s="192" t="s">
        <v>259</v>
      </c>
      <c r="F345" s="192" t="s">
        <v>260</v>
      </c>
    </row>
    <row r="346" spans="2:6">
      <c r="B346" s="192">
        <v>901258241</v>
      </c>
      <c r="C346" s="192" t="s">
        <v>595</v>
      </c>
      <c r="D346" s="192"/>
      <c r="E346" s="192" t="s">
        <v>259</v>
      </c>
      <c r="F346" s="192" t="s">
        <v>264</v>
      </c>
    </row>
    <row r="347" spans="2:6">
      <c r="B347" s="192">
        <v>901583800</v>
      </c>
      <c r="C347" s="192" t="s">
        <v>596</v>
      </c>
      <c r="D347" s="192"/>
      <c r="E347" s="192" t="s">
        <v>262</v>
      </c>
      <c r="F347" s="192" t="s">
        <v>260</v>
      </c>
    </row>
    <row r="348" spans="2:6">
      <c r="B348" s="192">
        <v>901392111</v>
      </c>
      <c r="C348" s="192" t="s">
        <v>599</v>
      </c>
      <c r="D348" s="192"/>
      <c r="E348" s="192" t="s">
        <v>262</v>
      </c>
      <c r="F348" s="192" t="s">
        <v>260</v>
      </c>
    </row>
    <row r="349" spans="2:6">
      <c r="B349" s="192">
        <v>800009632</v>
      </c>
      <c r="C349" s="192" t="s">
        <v>600</v>
      </c>
      <c r="D349" s="192"/>
      <c r="E349" s="192" t="s">
        <v>262</v>
      </c>
      <c r="F349" s="192" t="s">
        <v>302</v>
      </c>
    </row>
    <row r="350" spans="2:6">
      <c r="B350" s="192">
        <v>901004464</v>
      </c>
      <c r="C350" s="192" t="s">
        <v>601</v>
      </c>
      <c r="D350" s="192"/>
      <c r="E350" s="192" t="s">
        <v>316</v>
      </c>
      <c r="F350" s="192" t="s">
        <v>260</v>
      </c>
    </row>
    <row r="351" spans="2:6">
      <c r="B351" s="192">
        <v>900939786</v>
      </c>
      <c r="C351" s="192" t="s">
        <v>602</v>
      </c>
      <c r="D351" s="192"/>
      <c r="E351" s="192" t="s">
        <v>262</v>
      </c>
      <c r="F351" s="192" t="s">
        <v>260</v>
      </c>
    </row>
    <row r="352" spans="2:6">
      <c r="B352" s="192">
        <v>901326511</v>
      </c>
      <c r="C352" s="192" t="s">
        <v>603</v>
      </c>
      <c r="D352" s="192"/>
      <c r="E352" s="192" t="s">
        <v>262</v>
      </c>
      <c r="F352" s="192" t="s">
        <v>260</v>
      </c>
    </row>
    <row r="353" spans="2:6">
      <c r="B353" s="192">
        <v>80793995</v>
      </c>
      <c r="C353" s="192" t="s">
        <v>604</v>
      </c>
      <c r="D353" s="192"/>
      <c r="E353" s="192" t="s">
        <v>316</v>
      </c>
      <c r="F353" s="192" t="s">
        <v>260</v>
      </c>
    </row>
    <row r="354" spans="2:6">
      <c r="B354" s="192">
        <v>4179965</v>
      </c>
      <c r="C354" s="192" t="s">
        <v>605</v>
      </c>
      <c r="D354" s="192"/>
      <c r="E354" s="192" t="s">
        <v>262</v>
      </c>
      <c r="F354" s="192" t="s">
        <v>264</v>
      </c>
    </row>
    <row r="355" spans="2:6">
      <c r="B355" s="192">
        <v>130</v>
      </c>
      <c r="C355" s="192" t="s">
        <v>608</v>
      </c>
      <c r="D355" s="192"/>
      <c r="E355" s="192" t="s">
        <v>262</v>
      </c>
      <c r="F355" s="192" t="s">
        <v>264</v>
      </c>
    </row>
    <row r="356" spans="2:6">
      <c r="B356" s="192">
        <v>17388752</v>
      </c>
      <c r="C356" s="192" t="s">
        <v>609</v>
      </c>
      <c r="D356" s="192"/>
      <c r="E356" s="192" t="s">
        <v>262</v>
      </c>
      <c r="F356" s="192" t="s">
        <v>264</v>
      </c>
    </row>
    <row r="357" spans="2:6">
      <c r="B357" s="192">
        <v>223</v>
      </c>
      <c r="C357" s="192" t="s">
        <v>610</v>
      </c>
      <c r="D357" s="192"/>
      <c r="E357" s="192" t="s">
        <v>262</v>
      </c>
      <c r="F357" s="192" t="s">
        <v>260</v>
      </c>
    </row>
    <row r="358" spans="2:6">
      <c r="B358" s="192">
        <v>421</v>
      </c>
      <c r="C358" s="192" t="s">
        <v>611</v>
      </c>
      <c r="D358" s="192"/>
      <c r="E358" s="192" t="s">
        <v>262</v>
      </c>
      <c r="F358" s="192" t="s">
        <v>264</v>
      </c>
    </row>
    <row r="359" spans="2:6">
      <c r="B359" s="192">
        <v>860015937</v>
      </c>
      <c r="C359" s="192" t="s">
        <v>612</v>
      </c>
      <c r="D359" s="192"/>
      <c r="E359" s="192" t="s">
        <v>262</v>
      </c>
      <c r="F359" s="192" t="s">
        <v>264</v>
      </c>
    </row>
    <row r="360" spans="2:6">
      <c r="B360" s="192">
        <v>830048419</v>
      </c>
      <c r="C360" s="192" t="s">
        <v>613</v>
      </c>
      <c r="D360" s="192"/>
      <c r="E360" s="192" t="s">
        <v>262</v>
      </c>
      <c r="F360" s="192" t="s">
        <v>273</v>
      </c>
    </row>
    <row r="361" spans="2:6">
      <c r="B361" s="192">
        <v>900162758</v>
      </c>
      <c r="C361" s="192" t="s">
        <v>614</v>
      </c>
      <c r="D361" s="192"/>
      <c r="E361" s="192" t="s">
        <v>262</v>
      </c>
      <c r="F361" s="192" t="s">
        <v>273</v>
      </c>
    </row>
    <row r="362" spans="2:6">
      <c r="B362" s="192">
        <v>128</v>
      </c>
      <c r="C362" s="192" t="s">
        <v>615</v>
      </c>
      <c r="D362" s="192"/>
      <c r="E362" s="192" t="s">
        <v>262</v>
      </c>
      <c r="F362" s="192" t="s">
        <v>264</v>
      </c>
    </row>
    <row r="363" spans="2:6">
      <c r="B363" s="192">
        <v>425</v>
      </c>
      <c r="C363" s="192" t="s">
        <v>616</v>
      </c>
      <c r="D363" s="192"/>
      <c r="E363" s="192" t="s">
        <v>262</v>
      </c>
      <c r="F363" s="192" t="s">
        <v>260</v>
      </c>
    </row>
    <row r="364" spans="2:6">
      <c r="B364" s="192">
        <v>901108225</v>
      </c>
      <c r="C364" s="192" t="s">
        <v>168</v>
      </c>
      <c r="D364" s="192"/>
      <c r="E364" s="192" t="s">
        <v>262</v>
      </c>
      <c r="F364" s="192" t="s">
        <v>260</v>
      </c>
    </row>
    <row r="365" spans="2:6">
      <c r="B365" s="192">
        <v>901195189</v>
      </c>
      <c r="C365" s="192" t="s">
        <v>617</v>
      </c>
      <c r="D365" s="192"/>
      <c r="E365" s="192" t="s">
        <v>262</v>
      </c>
      <c r="F365" s="192" t="s">
        <v>264</v>
      </c>
    </row>
    <row r="366" spans="2:6">
      <c r="B366" s="192">
        <v>901037772</v>
      </c>
      <c r="C366" s="192" t="s">
        <v>618</v>
      </c>
      <c r="D366" s="192"/>
      <c r="E366" s="192" t="s">
        <v>262</v>
      </c>
      <c r="F366" s="192" t="s">
        <v>273</v>
      </c>
    </row>
    <row r="367" spans="2:6">
      <c r="B367" s="192">
        <v>800058242</v>
      </c>
      <c r="C367" s="192" t="s">
        <v>120</v>
      </c>
      <c r="D367" s="192"/>
      <c r="E367" s="192" t="s">
        <v>262</v>
      </c>
      <c r="F367" s="192" t="s">
        <v>264</v>
      </c>
    </row>
    <row r="368" spans="2:6">
      <c r="B368" s="192">
        <v>901176653</v>
      </c>
      <c r="C368" s="192" t="s">
        <v>620</v>
      </c>
      <c r="D368" s="192"/>
      <c r="E368" s="192" t="s">
        <v>262</v>
      </c>
      <c r="F368" s="192" t="s">
        <v>264</v>
      </c>
    </row>
    <row r="369" spans="2:6">
      <c r="B369" s="192">
        <v>800059631</v>
      </c>
      <c r="C369" s="192" t="s">
        <v>121</v>
      </c>
      <c r="D369" s="192"/>
      <c r="E369" s="192" t="s">
        <v>259</v>
      </c>
      <c r="F369" s="192" t="s">
        <v>273</v>
      </c>
    </row>
    <row r="370" spans="2:6">
      <c r="B370" s="192">
        <v>900072852</v>
      </c>
      <c r="C370" s="192" t="s">
        <v>621</v>
      </c>
      <c r="D370" s="192"/>
      <c r="E370" s="192" t="s">
        <v>262</v>
      </c>
      <c r="F370" s="192" t="s">
        <v>302</v>
      </c>
    </row>
    <row r="371" spans="2:6">
      <c r="B371" s="192">
        <v>900957216</v>
      </c>
      <c r="C371" s="192" t="s">
        <v>169</v>
      </c>
      <c r="D371" s="192"/>
      <c r="E371" s="192" t="s">
        <v>259</v>
      </c>
      <c r="F371" s="192" t="s">
        <v>260</v>
      </c>
    </row>
    <row r="372" spans="2:6">
      <c r="B372" s="192">
        <v>900140285</v>
      </c>
      <c r="C372" s="192" t="s">
        <v>622</v>
      </c>
      <c r="D372" s="192"/>
      <c r="E372" s="192" t="s">
        <v>262</v>
      </c>
      <c r="F372" s="192" t="s">
        <v>264</v>
      </c>
    </row>
    <row r="373" spans="2:6">
      <c r="B373" s="192">
        <v>901514886</v>
      </c>
      <c r="C373" s="192" t="s">
        <v>623</v>
      </c>
      <c r="D373" s="192"/>
      <c r="E373" s="192" t="s">
        <v>262</v>
      </c>
      <c r="F373" s="192" t="s">
        <v>264</v>
      </c>
    </row>
    <row r="374" spans="2:6">
      <c r="B374" s="192">
        <v>901060411</v>
      </c>
      <c r="C374" s="192" t="s">
        <v>624</v>
      </c>
      <c r="D374" s="192"/>
      <c r="E374" s="192" t="s">
        <v>316</v>
      </c>
      <c r="F374" s="192" t="s">
        <v>264</v>
      </c>
    </row>
    <row r="375" spans="2:6">
      <c r="B375" s="192">
        <v>901399676</v>
      </c>
      <c r="C375" s="192" t="s">
        <v>0</v>
      </c>
      <c r="D375" s="192"/>
      <c r="E375" s="192" t="s">
        <v>262</v>
      </c>
      <c r="F375" s="192" t="s">
        <v>264</v>
      </c>
    </row>
    <row r="376" spans="2:6">
      <c r="B376" s="192">
        <v>901521921</v>
      </c>
      <c r="C376" s="192" t="s">
        <v>171</v>
      </c>
      <c r="D376" s="192"/>
      <c r="E376" s="192" t="s">
        <v>262</v>
      </c>
      <c r="F376" s="192" t="s">
        <v>264</v>
      </c>
    </row>
    <row r="377" spans="2:6">
      <c r="B377" s="192">
        <v>901633939</v>
      </c>
      <c r="C377" s="192" t="s">
        <v>625</v>
      </c>
      <c r="D377" s="192"/>
      <c r="E377" s="192" t="s">
        <v>262</v>
      </c>
      <c r="F377" s="192" t="s">
        <v>264</v>
      </c>
    </row>
    <row r="378" spans="2:6">
      <c r="B378" s="192">
        <v>900214079</v>
      </c>
      <c r="C378" s="192" t="s">
        <v>626</v>
      </c>
      <c r="D378" s="192"/>
      <c r="E378" s="192" t="s">
        <v>262</v>
      </c>
      <c r="F378" s="192" t="s">
        <v>264</v>
      </c>
    </row>
    <row r="379" spans="2:6">
      <c r="B379" s="192">
        <v>800038270</v>
      </c>
      <c r="C379" s="192" t="s">
        <v>627</v>
      </c>
      <c r="D379" s="192"/>
      <c r="E379" s="192" t="s">
        <v>262</v>
      </c>
      <c r="F379" s="192" t="s">
        <v>260</v>
      </c>
    </row>
    <row r="380" spans="2:6">
      <c r="B380" s="192">
        <v>900130706</v>
      </c>
      <c r="C380" s="192" t="s">
        <v>628</v>
      </c>
      <c r="D380" s="192"/>
      <c r="E380" s="192" t="s">
        <v>262</v>
      </c>
      <c r="F380" s="192" t="s">
        <v>260</v>
      </c>
    </row>
    <row r="381" spans="2:6">
      <c r="B381" s="192">
        <v>900933984</v>
      </c>
      <c r="C381" s="192" t="s">
        <v>629</v>
      </c>
      <c r="D381" s="192"/>
      <c r="E381" s="192" t="s">
        <v>262</v>
      </c>
      <c r="F381" s="192" t="s">
        <v>260</v>
      </c>
    </row>
    <row r="382" spans="2:6">
      <c r="B382" s="192">
        <v>901494655</v>
      </c>
      <c r="C382" s="192" t="s">
        <v>630</v>
      </c>
      <c r="D382" s="192"/>
      <c r="E382" s="192" t="s">
        <v>262</v>
      </c>
      <c r="F382" s="192" t="s">
        <v>260</v>
      </c>
    </row>
    <row r="383" spans="2:6">
      <c r="B383" s="192">
        <v>830115239</v>
      </c>
      <c r="C383" s="192" t="s">
        <v>149</v>
      </c>
      <c r="D383" s="192" t="s">
        <v>631</v>
      </c>
      <c r="E383" s="192" t="s">
        <v>259</v>
      </c>
      <c r="F383" s="192" t="s">
        <v>260</v>
      </c>
    </row>
    <row r="384" spans="2:6">
      <c r="B384" s="192">
        <v>891856457</v>
      </c>
      <c r="C384" s="192" t="s">
        <v>162</v>
      </c>
      <c r="D384" s="192"/>
      <c r="E384" s="192" t="s">
        <v>262</v>
      </c>
      <c r="F384" s="192" t="s">
        <v>273</v>
      </c>
    </row>
    <row r="385" spans="2:6">
      <c r="B385" s="192">
        <v>900675420</v>
      </c>
      <c r="C385" s="192" t="s">
        <v>633</v>
      </c>
      <c r="D385" s="192"/>
      <c r="E385" s="192" t="s">
        <v>262</v>
      </c>
      <c r="F385" s="192" t="s">
        <v>267</v>
      </c>
    </row>
    <row r="386" spans="2:6">
      <c r="B386" s="192">
        <v>901354603</v>
      </c>
      <c r="C386" s="192" t="s">
        <v>634</v>
      </c>
      <c r="D386" s="192"/>
      <c r="E386" s="192" t="s">
        <v>262</v>
      </c>
      <c r="F386" s="192" t="s">
        <v>264</v>
      </c>
    </row>
    <row r="387" spans="2:6">
      <c r="B387" s="192">
        <v>901494828</v>
      </c>
      <c r="C387" s="192" t="s">
        <v>635</v>
      </c>
      <c r="D387" s="192"/>
      <c r="E387" s="192" t="s">
        <v>262</v>
      </c>
      <c r="F387" s="192" t="s">
        <v>260</v>
      </c>
    </row>
    <row r="388" spans="2:6">
      <c r="B388" s="192">
        <v>900793046</v>
      </c>
      <c r="C388" s="192" t="s">
        <v>199</v>
      </c>
      <c r="D388" s="192"/>
      <c r="E388" s="192" t="s">
        <v>262</v>
      </c>
      <c r="F388" s="192" t="s">
        <v>273</v>
      </c>
    </row>
    <row r="389" spans="2:6">
      <c r="B389" s="192">
        <v>901240494</v>
      </c>
      <c r="C389" s="192" t="s">
        <v>175</v>
      </c>
      <c r="E389" s="192" t="s">
        <v>259</v>
      </c>
      <c r="F389" t="s">
        <v>260</v>
      </c>
    </row>
    <row r="390" spans="2:6">
      <c r="B390" s="192">
        <v>901558589</v>
      </c>
      <c r="C390" s="192" t="s">
        <v>636</v>
      </c>
      <c r="D390" s="192"/>
      <c r="E390" s="192" t="s">
        <v>262</v>
      </c>
      <c r="F390" s="192" t="s">
        <v>264</v>
      </c>
    </row>
    <row r="391" spans="2:6">
      <c r="B391" s="192">
        <v>901222813</v>
      </c>
      <c r="C391" s="192" t="s">
        <v>176</v>
      </c>
      <c r="D391" s="192"/>
      <c r="E391" s="192" t="s">
        <v>262</v>
      </c>
      <c r="F391" s="192" t="s">
        <v>260</v>
      </c>
    </row>
    <row r="392" spans="2:6">
      <c r="B392" s="192">
        <v>901261990</v>
      </c>
      <c r="C392" s="192" t="s">
        <v>637</v>
      </c>
      <c r="D392" s="192"/>
      <c r="E392" s="192" t="s">
        <v>262</v>
      </c>
      <c r="F392" s="192" t="s">
        <v>260</v>
      </c>
    </row>
    <row r="393" spans="2:6">
      <c r="B393" s="192">
        <v>901498635</v>
      </c>
      <c r="C393" s="192" t="s">
        <v>638</v>
      </c>
      <c r="D393" s="192"/>
      <c r="E393" s="192" t="s">
        <v>262</v>
      </c>
      <c r="F393" s="192" t="s">
        <v>260</v>
      </c>
    </row>
    <row r="394" spans="2:6">
      <c r="B394" s="192">
        <v>860039586</v>
      </c>
      <c r="C394" s="192" t="s">
        <v>640</v>
      </c>
      <c r="D394" s="192"/>
      <c r="E394" s="192" t="s">
        <v>262</v>
      </c>
      <c r="F394" s="192" t="s">
        <v>267</v>
      </c>
    </row>
    <row r="395" spans="2:6">
      <c r="B395" s="192">
        <v>901322103</v>
      </c>
      <c r="C395" s="192" t="s">
        <v>641</v>
      </c>
      <c r="D395" s="192"/>
      <c r="E395" s="192" t="s">
        <v>262</v>
      </c>
      <c r="F395" s="192" t="s">
        <v>260</v>
      </c>
    </row>
    <row r="396" spans="2:6">
      <c r="B396" s="192">
        <v>452</v>
      </c>
      <c r="C396" s="192" t="s">
        <v>642</v>
      </c>
      <c r="D396" s="192"/>
      <c r="E396" s="192" t="s">
        <v>262</v>
      </c>
      <c r="F396" s="192" t="s">
        <v>260</v>
      </c>
    </row>
    <row r="397" spans="2:6">
      <c r="B397" s="192">
        <v>80375428</v>
      </c>
      <c r="C397" s="192" t="s">
        <v>643</v>
      </c>
      <c r="D397" s="192"/>
      <c r="E397" s="192" t="s">
        <v>262</v>
      </c>
      <c r="F397" s="192" t="s">
        <v>264</v>
      </c>
    </row>
    <row r="398" spans="2:6">
      <c r="B398" s="192">
        <v>860026895</v>
      </c>
      <c r="C398" s="192" t="s">
        <v>644</v>
      </c>
      <c r="D398" s="192"/>
      <c r="E398" s="192" t="s">
        <v>262</v>
      </c>
      <c r="F398" s="192" t="s">
        <v>264</v>
      </c>
    </row>
    <row r="399" spans="2:6">
      <c r="B399" s="192">
        <v>901691968</v>
      </c>
      <c r="C399" s="192" t="s">
        <v>647</v>
      </c>
      <c r="D399" s="192"/>
      <c r="E399" s="192" t="s">
        <v>262</v>
      </c>
      <c r="F399" s="192" t="s">
        <v>260</v>
      </c>
    </row>
    <row r="400" spans="2:6">
      <c r="B400" s="192">
        <v>900308716</v>
      </c>
      <c r="C400" s="192" t="s">
        <v>648</v>
      </c>
      <c r="D400" s="192"/>
      <c r="E400" s="192" t="s">
        <v>262</v>
      </c>
      <c r="F400" s="192" t="s">
        <v>289</v>
      </c>
    </row>
    <row r="401" spans="2:6">
      <c r="B401" s="192">
        <v>74810352</v>
      </c>
      <c r="C401" s="192" t="s">
        <v>649</v>
      </c>
      <c r="D401" s="192"/>
      <c r="E401" s="192" t="s">
        <v>262</v>
      </c>
      <c r="F401" s="192" t="s">
        <v>267</v>
      </c>
    </row>
    <row r="402" spans="2:6">
      <c r="B402" s="192">
        <v>79530149</v>
      </c>
      <c r="C402" s="192" t="s">
        <v>650</v>
      </c>
      <c r="D402" s="192"/>
      <c r="E402" s="192" t="s">
        <v>262</v>
      </c>
      <c r="F402" s="192" t="s">
        <v>264</v>
      </c>
    </row>
    <row r="403" spans="2:6">
      <c r="B403" s="192">
        <v>140</v>
      </c>
      <c r="C403" s="192" t="s">
        <v>651</v>
      </c>
      <c r="D403" s="192"/>
      <c r="E403" s="193" t="s">
        <v>262</v>
      </c>
      <c r="F403" s="192" t="s">
        <v>264</v>
      </c>
    </row>
    <row r="404" spans="2:6">
      <c r="B404" s="192">
        <v>4239973</v>
      </c>
      <c r="C404" s="192" t="s">
        <v>652</v>
      </c>
      <c r="D404" s="192"/>
      <c r="E404" s="193" t="s">
        <v>262</v>
      </c>
      <c r="F404" s="192" t="s">
        <v>264</v>
      </c>
    </row>
    <row r="405" spans="2:6">
      <c r="B405" s="192">
        <v>80175926</v>
      </c>
      <c r="C405" s="192" t="s">
        <v>653</v>
      </c>
      <c r="D405" s="192"/>
      <c r="E405" s="192" t="s">
        <v>262</v>
      </c>
      <c r="F405" s="192" t="s">
        <v>264</v>
      </c>
    </row>
    <row r="406" spans="2:6">
      <c r="B406" s="192">
        <v>79784607</v>
      </c>
      <c r="C406" s="192" t="s">
        <v>654</v>
      </c>
      <c r="D406" s="192"/>
      <c r="E406" s="192" t="s">
        <v>262</v>
      </c>
      <c r="F406" s="192" t="s">
        <v>264</v>
      </c>
    </row>
    <row r="407" spans="2:6">
      <c r="B407" s="192">
        <v>1020801088</v>
      </c>
      <c r="C407" s="192" t="s">
        <v>655</v>
      </c>
      <c r="D407" s="192"/>
      <c r="E407" s="192" t="s">
        <v>262</v>
      </c>
      <c r="F407" s="192" t="s">
        <v>264</v>
      </c>
    </row>
    <row r="408" spans="2:6">
      <c r="B408" s="192">
        <v>900748508</v>
      </c>
      <c r="C408" s="192" t="s">
        <v>656</v>
      </c>
      <c r="E408" s="192" t="s">
        <v>262</v>
      </c>
      <c r="F408" t="s">
        <v>264</v>
      </c>
    </row>
    <row r="409" spans="2:6">
      <c r="B409" s="192">
        <v>123456789</v>
      </c>
      <c r="C409" s="192" t="s">
        <v>657</v>
      </c>
      <c r="D409" s="192"/>
      <c r="E409" s="192" t="s">
        <v>262</v>
      </c>
      <c r="F409" s="192" t="s">
        <v>260</v>
      </c>
    </row>
    <row r="410" spans="2:6">
      <c r="B410" s="192">
        <v>80057506</v>
      </c>
      <c r="C410" s="192" t="s">
        <v>658</v>
      </c>
      <c r="D410" s="192"/>
      <c r="E410" s="192" t="s">
        <v>262</v>
      </c>
      <c r="F410" s="192" t="s">
        <v>260</v>
      </c>
    </row>
    <row r="411" spans="2:6">
      <c r="B411" s="192">
        <v>149</v>
      </c>
      <c r="C411" s="192" t="s">
        <v>659</v>
      </c>
      <c r="D411" s="192"/>
      <c r="E411" s="192" t="s">
        <v>262</v>
      </c>
      <c r="F411" s="192" t="s">
        <v>264</v>
      </c>
    </row>
    <row r="412" spans="2:6">
      <c r="B412" s="192">
        <v>386</v>
      </c>
      <c r="C412" s="192" t="s">
        <v>660</v>
      </c>
      <c r="D412" s="192"/>
      <c r="E412" s="192" t="s">
        <v>262</v>
      </c>
      <c r="F412" s="192" t="s">
        <v>260</v>
      </c>
    </row>
    <row r="413" spans="2:6">
      <c r="B413" s="192">
        <v>1056054084</v>
      </c>
      <c r="C413" s="192" t="s">
        <v>661</v>
      </c>
      <c r="D413" s="192"/>
      <c r="E413" s="192" t="s">
        <v>262</v>
      </c>
      <c r="F413" s="192" t="s">
        <v>267</v>
      </c>
    </row>
    <row r="414" spans="2:6">
      <c r="B414" s="192">
        <v>1014203178</v>
      </c>
      <c r="C414" s="192" t="s">
        <v>662</v>
      </c>
      <c r="D414" s="192"/>
      <c r="E414" s="192" t="s">
        <v>262</v>
      </c>
      <c r="F414" s="192" t="s">
        <v>260</v>
      </c>
    </row>
    <row r="415" spans="2:6">
      <c r="B415" s="192">
        <v>900714990</v>
      </c>
      <c r="C415" s="192" t="s">
        <v>663</v>
      </c>
      <c r="D415" s="192"/>
      <c r="E415" s="192" t="s">
        <v>262</v>
      </c>
      <c r="F415" s="192" t="s">
        <v>260</v>
      </c>
    </row>
    <row r="416" spans="2:6">
      <c r="B416" s="192">
        <v>900361916</v>
      </c>
      <c r="C416" s="192" t="s">
        <v>664</v>
      </c>
      <c r="E416" s="192" t="s">
        <v>262</v>
      </c>
      <c r="F416" t="s">
        <v>260</v>
      </c>
    </row>
    <row r="417" spans="2:6">
      <c r="B417" s="192">
        <v>52384507</v>
      </c>
      <c r="C417" s="192" t="s">
        <v>665</v>
      </c>
      <c r="D417" s="192"/>
      <c r="E417" s="192" t="s">
        <v>262</v>
      </c>
      <c r="F417" s="192" t="s">
        <v>260</v>
      </c>
    </row>
    <row r="418" spans="2:6">
      <c r="B418" s="192">
        <v>52967038</v>
      </c>
      <c r="C418" s="192" t="s">
        <v>666</v>
      </c>
      <c r="D418" s="192"/>
      <c r="E418" s="192" t="s">
        <v>262</v>
      </c>
      <c r="F418" s="192" t="s">
        <v>302</v>
      </c>
    </row>
    <row r="419" spans="2:6">
      <c r="B419" s="192">
        <v>1121826676</v>
      </c>
      <c r="C419" s="192" t="s">
        <v>667</v>
      </c>
      <c r="D419" s="192"/>
      <c r="E419" s="192" t="s">
        <v>262</v>
      </c>
      <c r="F419" s="192" t="s">
        <v>267</v>
      </c>
    </row>
    <row r="420" spans="2:6">
      <c r="B420" s="192">
        <v>1020798382</v>
      </c>
      <c r="C420" s="192" t="s">
        <v>669</v>
      </c>
      <c r="D420" s="192"/>
      <c r="E420" s="192" t="s">
        <v>262</v>
      </c>
      <c r="F420" s="192" t="s">
        <v>264</v>
      </c>
    </row>
    <row r="421" spans="2:6">
      <c r="B421" s="192">
        <v>13493041</v>
      </c>
      <c r="C421" s="192" t="s">
        <v>670</v>
      </c>
      <c r="D421" s="192"/>
      <c r="E421" s="192" t="s">
        <v>262</v>
      </c>
      <c r="F421" s="192" t="s">
        <v>260</v>
      </c>
    </row>
    <row r="422" spans="2:6">
      <c r="B422" s="192">
        <v>901114729</v>
      </c>
      <c r="C422" s="192" t="s">
        <v>671</v>
      </c>
      <c r="D422" s="192"/>
      <c r="E422" s="192" t="s">
        <v>262</v>
      </c>
      <c r="F422" s="192" t="s">
        <v>264</v>
      </c>
    </row>
    <row r="423" spans="2:6">
      <c r="B423" s="192">
        <v>156</v>
      </c>
      <c r="C423" s="192" t="s">
        <v>672</v>
      </c>
      <c r="D423" s="192"/>
      <c r="E423" s="192" t="s">
        <v>262</v>
      </c>
      <c r="F423" s="192" t="s">
        <v>264</v>
      </c>
    </row>
    <row r="424" spans="2:6">
      <c r="B424" s="192">
        <v>13616145</v>
      </c>
      <c r="C424" s="192" t="s">
        <v>673</v>
      </c>
      <c r="D424" s="192"/>
      <c r="E424" s="192" t="s">
        <v>262</v>
      </c>
      <c r="F424" s="192" t="s">
        <v>267</v>
      </c>
    </row>
    <row r="425" spans="2:6">
      <c r="B425" s="192">
        <v>225</v>
      </c>
      <c r="C425" s="192" t="s">
        <v>674</v>
      </c>
      <c r="D425" s="192"/>
      <c r="E425" s="192" t="s">
        <v>262</v>
      </c>
      <c r="F425" s="192" t="s">
        <v>264</v>
      </c>
    </row>
    <row r="426" spans="2:6">
      <c r="B426" s="192">
        <v>181</v>
      </c>
      <c r="C426" s="192" t="s">
        <v>675</v>
      </c>
      <c r="D426" s="193"/>
      <c r="E426" s="193" t="s">
        <v>262</v>
      </c>
      <c r="F426" s="192" t="s">
        <v>267</v>
      </c>
    </row>
    <row r="427" spans="2:6">
      <c r="B427" s="192">
        <v>80245970</v>
      </c>
      <c r="C427" s="192" t="s">
        <v>676</v>
      </c>
      <c r="D427" s="192"/>
      <c r="E427" s="192" t="s">
        <v>262</v>
      </c>
      <c r="F427" s="192" t="s">
        <v>264</v>
      </c>
    </row>
    <row r="428" spans="2:6">
      <c r="B428" s="192">
        <v>80802765</v>
      </c>
      <c r="C428" s="192" t="s">
        <v>677</v>
      </c>
      <c r="E428" t="s">
        <v>262</v>
      </c>
      <c r="F428" t="s">
        <v>264</v>
      </c>
    </row>
    <row r="429" spans="2:6">
      <c r="B429" s="192">
        <v>1058274435</v>
      </c>
      <c r="C429" s="192" t="s">
        <v>679</v>
      </c>
      <c r="D429" s="192"/>
      <c r="E429" s="192" t="s">
        <v>262</v>
      </c>
      <c r="F429" s="192" t="s">
        <v>264</v>
      </c>
    </row>
    <row r="430" spans="2:6">
      <c r="B430" s="192">
        <v>456</v>
      </c>
      <c r="C430" s="192" t="s">
        <v>680</v>
      </c>
      <c r="D430" s="192"/>
      <c r="E430" s="192" t="s">
        <v>262</v>
      </c>
      <c r="F430" s="192" t="s">
        <v>260</v>
      </c>
    </row>
    <row r="431" spans="2:6">
      <c r="B431" s="192">
        <v>13760539</v>
      </c>
      <c r="C431" s="192" t="s">
        <v>681</v>
      </c>
      <c r="D431" s="192"/>
      <c r="E431" s="192" t="s">
        <v>262</v>
      </c>
      <c r="F431" s="192" t="s">
        <v>267</v>
      </c>
    </row>
    <row r="432" spans="2:6">
      <c r="B432" s="192">
        <v>361</v>
      </c>
      <c r="C432" s="192" t="s">
        <v>682</v>
      </c>
      <c r="D432" s="192"/>
      <c r="E432" s="192" t="s">
        <v>262</v>
      </c>
      <c r="F432" s="192" t="s">
        <v>260</v>
      </c>
    </row>
    <row r="433" spans="2:6">
      <c r="B433" s="192">
        <v>1020746546</v>
      </c>
      <c r="C433" s="192" t="s">
        <v>683</v>
      </c>
      <c r="D433" s="192"/>
      <c r="E433" s="192" t="s">
        <v>262</v>
      </c>
      <c r="F433" s="192" t="s">
        <v>264</v>
      </c>
    </row>
    <row r="434" spans="2:6">
      <c r="B434" s="192">
        <v>413</v>
      </c>
      <c r="C434" s="192" t="s">
        <v>684</v>
      </c>
      <c r="D434" s="192"/>
      <c r="E434" s="192" t="s">
        <v>262</v>
      </c>
      <c r="F434" s="192" t="s">
        <v>260</v>
      </c>
    </row>
    <row r="435" spans="2:6">
      <c r="B435" s="192">
        <v>1007071498</v>
      </c>
      <c r="C435" s="192" t="s">
        <v>689</v>
      </c>
      <c r="D435" s="192"/>
      <c r="E435" s="192" t="s">
        <v>262</v>
      </c>
      <c r="F435" s="192" t="s">
        <v>267</v>
      </c>
    </row>
    <row r="436" spans="2:6">
      <c r="B436" s="192">
        <v>393</v>
      </c>
      <c r="C436" s="192" t="s">
        <v>690</v>
      </c>
      <c r="D436" s="192"/>
      <c r="E436" s="192" t="s">
        <v>262</v>
      </c>
      <c r="F436" s="192" t="s">
        <v>264</v>
      </c>
    </row>
    <row r="437" spans="2:6">
      <c r="B437" s="192">
        <v>80443136</v>
      </c>
      <c r="C437" s="192" t="s">
        <v>691</v>
      </c>
      <c r="D437" s="192"/>
      <c r="E437" s="192" t="s">
        <v>262</v>
      </c>
      <c r="F437" s="192" t="s">
        <v>264</v>
      </c>
    </row>
    <row r="438" spans="2:6">
      <c r="B438" s="192">
        <v>1020764861</v>
      </c>
      <c r="C438" s="192" t="s">
        <v>692</v>
      </c>
      <c r="D438" s="192"/>
      <c r="E438" s="192" t="s">
        <v>262</v>
      </c>
      <c r="F438" s="192" t="s">
        <v>267</v>
      </c>
    </row>
    <row r="439" spans="2:6">
      <c r="B439" s="192">
        <v>79134459</v>
      </c>
      <c r="C439" s="192" t="s">
        <v>693</v>
      </c>
      <c r="D439" s="192"/>
      <c r="E439" s="192" t="s">
        <v>262</v>
      </c>
      <c r="F439" s="192" t="s">
        <v>267</v>
      </c>
    </row>
    <row r="440" spans="2:6">
      <c r="B440" s="192">
        <v>1022354357</v>
      </c>
      <c r="C440" s="192" t="s">
        <v>695</v>
      </c>
      <c r="D440" s="192"/>
      <c r="E440" s="192" t="s">
        <v>262</v>
      </c>
      <c r="F440" s="192" t="s">
        <v>264</v>
      </c>
    </row>
    <row r="441" spans="2:6">
      <c r="B441" s="192">
        <v>79110716</v>
      </c>
      <c r="C441" s="192" t="s">
        <v>696</v>
      </c>
      <c r="D441" s="192"/>
      <c r="E441" s="192" t="s">
        <v>262</v>
      </c>
      <c r="F441" s="192" t="s">
        <v>267</v>
      </c>
    </row>
    <row r="442" spans="2:6">
      <c r="B442" s="192">
        <v>360</v>
      </c>
      <c r="C442" s="192" t="s">
        <v>697</v>
      </c>
      <c r="D442" s="192"/>
      <c r="E442" s="192" t="s">
        <v>262</v>
      </c>
      <c r="F442" s="192" t="s">
        <v>264</v>
      </c>
    </row>
    <row r="443" spans="2:6">
      <c r="B443" s="192">
        <v>80814456</v>
      </c>
      <c r="C443" s="192" t="s">
        <v>698</v>
      </c>
      <c r="D443" s="192"/>
      <c r="E443" s="192" t="s">
        <v>262</v>
      </c>
      <c r="F443" s="192" t="s">
        <v>264</v>
      </c>
    </row>
    <row r="444" spans="2:6">
      <c r="B444" s="192">
        <v>700119915</v>
      </c>
      <c r="C444" s="192" t="s">
        <v>699</v>
      </c>
      <c r="D444" s="192"/>
      <c r="E444" s="192" t="s">
        <v>262</v>
      </c>
      <c r="F444" s="192" t="s">
        <v>273</v>
      </c>
    </row>
    <row r="445" spans="2:6">
      <c r="B445" s="192">
        <v>80155191</v>
      </c>
      <c r="C445" s="192" t="s">
        <v>700</v>
      </c>
      <c r="D445" s="192"/>
      <c r="E445" s="192" t="s">
        <v>262</v>
      </c>
      <c r="F445" s="192" t="s">
        <v>264</v>
      </c>
    </row>
    <row r="446" spans="2:6">
      <c r="B446" s="192">
        <v>1192757651</v>
      </c>
      <c r="C446" s="192" t="s">
        <v>64</v>
      </c>
      <c r="E446" s="192" t="s">
        <v>262</v>
      </c>
      <c r="F446" t="s">
        <v>264</v>
      </c>
    </row>
    <row r="447" spans="2:6">
      <c r="B447" s="192">
        <v>17389704</v>
      </c>
      <c r="C447" s="192" t="s">
        <v>701</v>
      </c>
      <c r="D447" s="192"/>
      <c r="E447" s="192" t="s">
        <v>262</v>
      </c>
      <c r="F447" s="192" t="s">
        <v>267</v>
      </c>
    </row>
    <row r="448" spans="2:6">
      <c r="B448" s="192">
        <v>4291003</v>
      </c>
      <c r="C448" s="192" t="s">
        <v>702</v>
      </c>
      <c r="D448" s="192"/>
      <c r="E448" s="192" t="s">
        <v>262</v>
      </c>
      <c r="F448" s="192" t="s">
        <v>264</v>
      </c>
    </row>
    <row r="449" spans="2:6">
      <c r="B449" s="192">
        <v>2716065</v>
      </c>
      <c r="C449" s="192" t="s">
        <v>703</v>
      </c>
      <c r="D449" s="192"/>
      <c r="E449" s="192" t="s">
        <v>262</v>
      </c>
      <c r="F449" s="192" t="s">
        <v>289</v>
      </c>
    </row>
    <row r="450" spans="2:6">
      <c r="B450" s="192">
        <v>19446573</v>
      </c>
      <c r="C450" s="192" t="s">
        <v>704</v>
      </c>
      <c r="D450" s="192"/>
      <c r="E450" s="192" t="s">
        <v>262</v>
      </c>
      <c r="F450" s="192" t="s">
        <v>267</v>
      </c>
    </row>
    <row r="451" spans="2:6">
      <c r="B451" s="192">
        <v>1054916302</v>
      </c>
      <c r="C451" s="192" t="s">
        <v>705</v>
      </c>
      <c r="D451" s="192"/>
      <c r="E451" s="192" t="s">
        <v>262</v>
      </c>
      <c r="F451" s="192" t="s">
        <v>267</v>
      </c>
    </row>
    <row r="452" spans="2:6">
      <c r="B452" s="192">
        <v>169</v>
      </c>
      <c r="C452" s="192" t="s">
        <v>706</v>
      </c>
      <c r="D452" s="192"/>
      <c r="E452" s="192" t="s">
        <v>262</v>
      </c>
      <c r="F452" s="192" t="s">
        <v>264</v>
      </c>
    </row>
    <row r="453" spans="2:6">
      <c r="B453" s="192">
        <v>1012444808</v>
      </c>
      <c r="C453" s="192" t="s">
        <v>707</v>
      </c>
      <c r="D453" s="192"/>
      <c r="E453" s="192" t="s">
        <v>262</v>
      </c>
      <c r="F453" s="192" t="s">
        <v>264</v>
      </c>
    </row>
    <row r="454" spans="2:6">
      <c r="B454" s="192">
        <v>79598101</v>
      </c>
      <c r="C454" s="192" t="s">
        <v>708</v>
      </c>
      <c r="D454" s="192"/>
      <c r="E454" s="192" t="s">
        <v>262</v>
      </c>
      <c r="F454" s="192" t="s">
        <v>260</v>
      </c>
    </row>
    <row r="455" spans="2:6">
      <c r="B455" s="192">
        <v>1103364654</v>
      </c>
      <c r="C455" s="192" t="s">
        <v>709</v>
      </c>
      <c r="D455" s="192"/>
      <c r="E455" s="192" t="s">
        <v>262</v>
      </c>
      <c r="F455" s="192" t="s">
        <v>264</v>
      </c>
    </row>
    <row r="456" spans="2:6">
      <c r="B456" s="192">
        <v>9736863</v>
      </c>
      <c r="C456" s="192" t="s">
        <v>710</v>
      </c>
      <c r="D456" s="192"/>
      <c r="E456" s="192" t="s">
        <v>262</v>
      </c>
      <c r="F456" s="192" t="s">
        <v>264</v>
      </c>
    </row>
    <row r="457" spans="2:6">
      <c r="B457" s="192">
        <v>1019051425</v>
      </c>
      <c r="C457" s="192" t="s">
        <v>711</v>
      </c>
      <c r="D457" s="193"/>
      <c r="E457" s="193" t="s">
        <v>262</v>
      </c>
      <c r="F457" s="192" t="s">
        <v>260</v>
      </c>
    </row>
    <row r="458" spans="2:6">
      <c r="B458" s="192">
        <v>74243383</v>
      </c>
      <c r="C458" s="192" t="s">
        <v>712</v>
      </c>
      <c r="D458" s="192"/>
      <c r="E458" s="192" t="s">
        <v>262</v>
      </c>
      <c r="F458" s="192" t="s">
        <v>264</v>
      </c>
    </row>
    <row r="459" spans="2:6">
      <c r="B459" s="192">
        <v>79504622</v>
      </c>
      <c r="C459" s="192" t="s">
        <v>714</v>
      </c>
      <c r="D459" s="192"/>
      <c r="E459" s="192" t="s">
        <v>262</v>
      </c>
      <c r="F459" s="192" t="s">
        <v>302</v>
      </c>
    </row>
    <row r="460" spans="2:6">
      <c r="B460" s="192">
        <v>1020808452</v>
      </c>
      <c r="C460" s="192" t="s">
        <v>715</v>
      </c>
      <c r="D460" s="192"/>
      <c r="E460" s="192" t="s">
        <v>262</v>
      </c>
      <c r="F460" s="192" t="s">
        <v>267</v>
      </c>
    </row>
    <row r="461" spans="2:6">
      <c r="B461" s="192">
        <v>1121954833</v>
      </c>
      <c r="C461" s="192" t="s">
        <v>716</v>
      </c>
      <c r="D461" s="192"/>
      <c r="E461" s="192" t="s">
        <v>262</v>
      </c>
      <c r="F461" s="192" t="s">
        <v>267</v>
      </c>
    </row>
    <row r="462" spans="2:6">
      <c r="B462" s="192">
        <v>1020735646</v>
      </c>
      <c r="C462" s="192" t="s">
        <v>717</v>
      </c>
      <c r="D462" s="192"/>
      <c r="E462" s="192" t="s">
        <v>262</v>
      </c>
      <c r="F462" s="192" t="s">
        <v>267</v>
      </c>
    </row>
    <row r="463" spans="2:6">
      <c r="B463" s="192">
        <v>151</v>
      </c>
      <c r="C463" s="192" t="s">
        <v>718</v>
      </c>
      <c r="D463" s="192"/>
      <c r="E463" s="192" t="s">
        <v>262</v>
      </c>
      <c r="F463" s="192" t="s">
        <v>264</v>
      </c>
    </row>
    <row r="464" spans="2:6">
      <c r="B464" s="192">
        <v>900460708</v>
      </c>
      <c r="C464" s="192" t="s">
        <v>719</v>
      </c>
      <c r="D464" s="192"/>
      <c r="E464" s="192" t="s">
        <v>262</v>
      </c>
      <c r="F464" s="192" t="s">
        <v>264</v>
      </c>
    </row>
    <row r="465" spans="2:6">
      <c r="B465" s="192">
        <v>80096131</v>
      </c>
      <c r="C465" s="192" t="s">
        <v>720</v>
      </c>
      <c r="D465" s="192"/>
      <c r="E465" s="192" t="s">
        <v>262</v>
      </c>
      <c r="F465" s="192" t="s">
        <v>264</v>
      </c>
    </row>
    <row r="466" spans="2:6">
      <c r="B466" s="192">
        <v>1007729972</v>
      </c>
      <c r="C466" s="192" t="s">
        <v>721</v>
      </c>
      <c r="D466" s="192"/>
      <c r="E466" s="192" t="s">
        <v>262</v>
      </c>
      <c r="F466" s="192" t="s">
        <v>264</v>
      </c>
    </row>
    <row r="467" spans="2:6">
      <c r="B467" s="192">
        <v>1023364079</v>
      </c>
      <c r="C467" s="192" t="s">
        <v>722</v>
      </c>
      <c r="D467" s="192"/>
      <c r="E467" s="192" t="s">
        <v>262</v>
      </c>
      <c r="F467" s="192" t="s">
        <v>267</v>
      </c>
    </row>
    <row r="468" spans="2:6">
      <c r="B468" s="192">
        <v>79883488</v>
      </c>
      <c r="C468" s="192" t="s">
        <v>723</v>
      </c>
      <c r="D468" s="192"/>
      <c r="E468" s="192" t="s">
        <v>262</v>
      </c>
      <c r="F468" s="192" t="s">
        <v>267</v>
      </c>
    </row>
    <row r="469" spans="2:6">
      <c r="B469" s="192">
        <v>52282004</v>
      </c>
      <c r="C469" s="192" t="s">
        <v>724</v>
      </c>
      <c r="D469" s="192"/>
      <c r="E469" s="192" t="s">
        <v>262</v>
      </c>
      <c r="F469" s="192" t="s">
        <v>264</v>
      </c>
    </row>
    <row r="470" spans="2:6">
      <c r="B470" s="192">
        <v>1144044719</v>
      </c>
      <c r="C470" s="192" t="s">
        <v>725</v>
      </c>
      <c r="D470" s="192"/>
      <c r="E470" s="192" t="s">
        <v>262</v>
      </c>
      <c r="F470" s="192" t="s">
        <v>260</v>
      </c>
    </row>
    <row r="471" spans="2:6">
      <c r="B471" s="192">
        <v>389</v>
      </c>
      <c r="C471" s="192" t="s">
        <v>726</v>
      </c>
      <c r="D471" s="192"/>
      <c r="E471" s="192" t="s">
        <v>262</v>
      </c>
      <c r="F471" s="192" t="s">
        <v>264</v>
      </c>
    </row>
    <row r="472" spans="2:6">
      <c r="B472" s="192">
        <v>385</v>
      </c>
      <c r="C472" s="192" t="s">
        <v>727</v>
      </c>
      <c r="D472" s="192"/>
      <c r="E472" s="192" t="s">
        <v>262</v>
      </c>
      <c r="F472" s="192" t="s">
        <v>264</v>
      </c>
    </row>
    <row r="473" spans="2:6">
      <c r="B473" s="192">
        <v>900811378</v>
      </c>
      <c r="C473" s="192" t="s">
        <v>178</v>
      </c>
      <c r="D473" s="192"/>
      <c r="E473" s="192" t="s">
        <v>262</v>
      </c>
      <c r="F473" s="192" t="s">
        <v>260</v>
      </c>
    </row>
    <row r="474" spans="2:6">
      <c r="B474" s="192">
        <v>900483069</v>
      </c>
      <c r="C474" s="192" t="s">
        <v>728</v>
      </c>
      <c r="D474" s="192"/>
      <c r="E474" s="192" t="s">
        <v>316</v>
      </c>
      <c r="F474" s="192" t="s">
        <v>260</v>
      </c>
    </row>
    <row r="475" spans="2:6">
      <c r="B475" s="192">
        <v>901614782</v>
      </c>
      <c r="C475" s="192" t="s">
        <v>179</v>
      </c>
      <c r="D475" s="192"/>
      <c r="E475" s="192" t="s">
        <v>259</v>
      </c>
      <c r="F475" s="192" t="s">
        <v>260</v>
      </c>
    </row>
    <row r="476" spans="2:6">
      <c r="B476" s="192">
        <v>901150256</v>
      </c>
      <c r="C476" s="192" t="s">
        <v>180</v>
      </c>
      <c r="D476" s="192"/>
      <c r="E476" s="192" t="s">
        <v>259</v>
      </c>
      <c r="F476" s="192" t="s">
        <v>260</v>
      </c>
    </row>
    <row r="477" spans="2:6">
      <c r="B477" s="192">
        <v>830135186</v>
      </c>
      <c r="C477" s="237" t="s">
        <v>156</v>
      </c>
      <c r="D477" s="192"/>
      <c r="E477" s="192" t="s">
        <v>316</v>
      </c>
      <c r="F477" s="192" t="s">
        <v>260</v>
      </c>
    </row>
    <row r="478" spans="2:6">
      <c r="B478" s="192">
        <v>901043686</v>
      </c>
      <c r="C478" s="192" t="s">
        <v>181</v>
      </c>
      <c r="D478" s="192"/>
      <c r="E478" s="192" t="s">
        <v>259</v>
      </c>
      <c r="F478" s="192" t="s">
        <v>260</v>
      </c>
    </row>
    <row r="479" spans="2:6">
      <c r="B479" s="192">
        <v>816002230</v>
      </c>
      <c r="C479" s="192" t="s">
        <v>729</v>
      </c>
      <c r="D479" s="192"/>
      <c r="E479" s="192" t="s">
        <v>262</v>
      </c>
      <c r="F479" s="192" t="s">
        <v>289</v>
      </c>
    </row>
    <row r="480" spans="2:6">
      <c r="B480" s="192">
        <v>860078767</v>
      </c>
      <c r="C480" s="192" t="s">
        <v>730</v>
      </c>
      <c r="D480" s="192"/>
      <c r="E480" s="192" t="s">
        <v>262</v>
      </c>
      <c r="F480" s="192" t="s">
        <v>260</v>
      </c>
    </row>
    <row r="481" spans="2:6">
      <c r="B481" s="192">
        <v>418</v>
      </c>
      <c r="C481" s="192" t="s">
        <v>731</v>
      </c>
      <c r="D481" s="192"/>
      <c r="E481" s="192" t="s">
        <v>262</v>
      </c>
      <c r="F481" s="192" t="s">
        <v>260</v>
      </c>
    </row>
    <row r="482" spans="2:6">
      <c r="B482" s="192">
        <v>901254059</v>
      </c>
      <c r="C482" s="192" t="s">
        <v>732</v>
      </c>
      <c r="D482" s="192"/>
      <c r="E482" s="192" t="s">
        <v>262</v>
      </c>
      <c r="F482" s="192" t="s">
        <v>260</v>
      </c>
    </row>
    <row r="483" spans="2:6">
      <c r="B483" s="192">
        <v>1020748619</v>
      </c>
      <c r="C483" s="192" t="s">
        <v>734</v>
      </c>
      <c r="D483" s="192"/>
      <c r="E483" s="192" t="s">
        <v>262</v>
      </c>
      <c r="F483" s="192" t="s">
        <v>302</v>
      </c>
    </row>
    <row r="484" spans="2:6">
      <c r="B484" s="192">
        <v>1026598717</v>
      </c>
      <c r="C484" s="192" t="s">
        <v>735</v>
      </c>
      <c r="D484" s="192"/>
      <c r="E484" s="192" t="s">
        <v>262</v>
      </c>
      <c r="F484" s="192" t="s">
        <v>267</v>
      </c>
    </row>
    <row r="485" spans="2:6">
      <c r="B485" s="192">
        <v>1000185061</v>
      </c>
      <c r="C485" s="192" t="s">
        <v>736</v>
      </c>
      <c r="D485" s="192"/>
      <c r="E485" s="192" t="s">
        <v>316</v>
      </c>
      <c r="F485" s="192" t="s">
        <v>264</v>
      </c>
    </row>
    <row r="486" spans="2:6">
      <c r="B486" s="192">
        <v>53061512</v>
      </c>
      <c r="C486" s="192" t="s">
        <v>737</v>
      </c>
      <c r="D486" s="192"/>
      <c r="E486" s="192" t="s">
        <v>262</v>
      </c>
      <c r="F486" s="192" t="s">
        <v>302</v>
      </c>
    </row>
    <row r="487" spans="2:6">
      <c r="B487" s="192">
        <v>79526456</v>
      </c>
      <c r="C487" s="192" t="s">
        <v>738</v>
      </c>
      <c r="D487" s="192"/>
      <c r="E487" s="192" t="s">
        <v>262</v>
      </c>
      <c r="F487" s="192" t="s">
        <v>264</v>
      </c>
    </row>
    <row r="488" spans="2:6">
      <c r="B488" s="192">
        <v>900511756</v>
      </c>
      <c r="C488" s="192" t="s">
        <v>174</v>
      </c>
      <c r="E488" t="s">
        <v>259</v>
      </c>
      <c r="F488" t="s">
        <v>260</v>
      </c>
    </row>
    <row r="489" spans="2:6">
      <c r="B489" s="192">
        <v>901390807</v>
      </c>
      <c r="C489" s="192" t="s">
        <v>740</v>
      </c>
      <c r="D489" s="192"/>
      <c r="E489" s="192" t="s">
        <v>262</v>
      </c>
      <c r="F489" s="192" t="s">
        <v>264</v>
      </c>
    </row>
    <row r="490" spans="2:6">
      <c r="B490" s="192">
        <v>79262921</v>
      </c>
      <c r="C490" s="192" t="s">
        <v>741</v>
      </c>
      <c r="D490" s="192"/>
      <c r="E490" s="192" t="s">
        <v>262</v>
      </c>
      <c r="F490" s="192" t="s">
        <v>260</v>
      </c>
    </row>
    <row r="491" spans="2:6">
      <c r="B491" s="192">
        <v>1121852144</v>
      </c>
      <c r="C491" s="192" t="s">
        <v>742</v>
      </c>
      <c r="D491" s="192"/>
      <c r="E491" s="192" t="s">
        <v>262</v>
      </c>
      <c r="F491" s="192" t="s">
        <v>264</v>
      </c>
    </row>
    <row r="492" spans="2:6">
      <c r="B492" s="192">
        <v>1013642253</v>
      </c>
      <c r="C492" s="192" t="s">
        <v>743</v>
      </c>
      <c r="D492" s="192"/>
      <c r="E492" s="192" t="s">
        <v>262</v>
      </c>
      <c r="F492" s="192" t="s">
        <v>302</v>
      </c>
    </row>
    <row r="493" spans="2:6">
      <c r="B493" s="192">
        <v>1005624341</v>
      </c>
      <c r="C493" s="192" t="s">
        <v>744</v>
      </c>
      <c r="D493" s="192"/>
      <c r="E493" s="192" t="s">
        <v>262</v>
      </c>
      <c r="F493" s="192" t="s">
        <v>264</v>
      </c>
    </row>
    <row r="494" spans="2:6">
      <c r="B494" s="192">
        <v>450</v>
      </c>
      <c r="C494" s="192" t="s">
        <v>745</v>
      </c>
      <c r="D494" s="192"/>
      <c r="E494" s="192" t="s">
        <v>262</v>
      </c>
      <c r="F494" s="192" t="s">
        <v>260</v>
      </c>
    </row>
    <row r="495" spans="2:6">
      <c r="B495" s="192">
        <v>51636012</v>
      </c>
      <c r="C495" s="192" t="s">
        <v>746</v>
      </c>
      <c r="D495" s="192"/>
      <c r="E495" s="192" t="s">
        <v>259</v>
      </c>
      <c r="F495" s="192" t="s">
        <v>260</v>
      </c>
    </row>
    <row r="496" spans="2:6">
      <c r="B496" s="192">
        <v>226</v>
      </c>
      <c r="C496" s="192" t="s">
        <v>747</v>
      </c>
      <c r="D496" s="192"/>
      <c r="E496" s="192" t="s">
        <v>262</v>
      </c>
      <c r="F496" s="192" t="s">
        <v>260</v>
      </c>
    </row>
    <row r="497" spans="2:6">
      <c r="B497" s="192">
        <v>80492996</v>
      </c>
      <c r="C497" s="192" t="s">
        <v>748</v>
      </c>
      <c r="D497" s="192"/>
      <c r="E497" s="192" t="s">
        <v>262</v>
      </c>
      <c r="F497" s="192" t="s">
        <v>264</v>
      </c>
    </row>
    <row r="498" spans="2:6">
      <c r="B498" s="192">
        <v>91458460</v>
      </c>
      <c r="C498" s="192" t="s">
        <v>749</v>
      </c>
      <c r="D498" s="192"/>
      <c r="E498" s="192" t="s">
        <v>262</v>
      </c>
      <c r="F498" s="192" t="s">
        <v>264</v>
      </c>
    </row>
    <row r="499" spans="2:6">
      <c r="B499" s="192">
        <v>41713296</v>
      </c>
      <c r="C499" s="192" t="s">
        <v>750</v>
      </c>
      <c r="D499" s="192"/>
      <c r="E499" s="192" t="s">
        <v>262</v>
      </c>
      <c r="F499" s="192" t="s">
        <v>264</v>
      </c>
    </row>
    <row r="500" spans="2:6">
      <c r="B500" s="192">
        <v>1040498688</v>
      </c>
      <c r="C500" s="192" t="s">
        <v>751</v>
      </c>
      <c r="D500" s="192"/>
      <c r="E500" s="192" t="s">
        <v>262</v>
      </c>
      <c r="F500" s="192" t="s">
        <v>264</v>
      </c>
    </row>
    <row r="501" spans="2:6">
      <c r="B501" s="192">
        <v>52052974</v>
      </c>
      <c r="C501" s="192" t="s">
        <v>91</v>
      </c>
      <c r="D501" s="192"/>
      <c r="E501" s="192" t="s">
        <v>262</v>
      </c>
      <c r="F501" s="192" t="s">
        <v>264</v>
      </c>
    </row>
    <row r="502" spans="2:6">
      <c r="B502" s="192">
        <v>3456</v>
      </c>
      <c r="C502" s="192" t="s">
        <v>752</v>
      </c>
      <c r="D502" s="192"/>
      <c r="E502" s="192" t="s">
        <v>262</v>
      </c>
      <c r="F502" s="192" t="s">
        <v>264</v>
      </c>
    </row>
    <row r="503" spans="2:6">
      <c r="B503" s="192">
        <v>1031131204</v>
      </c>
      <c r="C503" s="192" t="s">
        <v>753</v>
      </c>
      <c r="D503" s="192"/>
      <c r="E503" s="192" t="s">
        <v>262</v>
      </c>
      <c r="F503" s="192" t="s">
        <v>273</v>
      </c>
    </row>
    <row r="504" spans="2:6">
      <c r="B504" s="192">
        <v>39792306</v>
      </c>
      <c r="C504" s="192" t="s">
        <v>755</v>
      </c>
      <c r="D504" s="192"/>
      <c r="E504" s="192" t="s">
        <v>262</v>
      </c>
      <c r="F504" s="192" t="s">
        <v>302</v>
      </c>
    </row>
    <row r="505" spans="2:6">
      <c r="B505" s="192">
        <v>1016040452</v>
      </c>
      <c r="C505" s="192" t="s">
        <v>756</v>
      </c>
      <c r="D505" s="192"/>
      <c r="E505" s="192" t="s">
        <v>262</v>
      </c>
      <c r="F505" s="192" t="s">
        <v>302</v>
      </c>
    </row>
    <row r="506" spans="2:6">
      <c r="B506" s="192">
        <v>1020751633</v>
      </c>
      <c r="C506" s="192" t="s">
        <v>757</v>
      </c>
      <c r="E506" s="192" t="s">
        <v>316</v>
      </c>
      <c r="F506" t="s">
        <v>264</v>
      </c>
    </row>
    <row r="507" spans="2:6">
      <c r="B507" s="192">
        <v>146</v>
      </c>
      <c r="C507" s="192" t="s">
        <v>758</v>
      </c>
      <c r="D507" s="192"/>
      <c r="E507" s="192" t="s">
        <v>262</v>
      </c>
      <c r="F507" s="192" t="s">
        <v>264</v>
      </c>
    </row>
    <row r="508" spans="2:6">
      <c r="B508" s="192">
        <v>10154193222</v>
      </c>
      <c r="C508" s="192" t="s">
        <v>759</v>
      </c>
      <c r="D508" s="192"/>
      <c r="E508" s="192" t="s">
        <v>262</v>
      </c>
      <c r="F508" s="192" t="s">
        <v>260</v>
      </c>
    </row>
    <row r="509" spans="2:6">
      <c r="B509" s="192">
        <v>1005929397</v>
      </c>
      <c r="C509" s="192" t="s">
        <v>760</v>
      </c>
      <c r="D509" s="192"/>
      <c r="E509" s="192" t="s">
        <v>262</v>
      </c>
      <c r="F509" s="192" t="s">
        <v>264</v>
      </c>
    </row>
    <row r="510" spans="2:6">
      <c r="B510" s="192">
        <v>900669414</v>
      </c>
      <c r="C510" s="192" t="s">
        <v>182</v>
      </c>
      <c r="D510" s="192"/>
      <c r="E510" s="192" t="s">
        <v>259</v>
      </c>
      <c r="F510" s="192" t="s">
        <v>260</v>
      </c>
    </row>
    <row r="511" spans="2:6">
      <c r="B511" s="192">
        <v>1024504568</v>
      </c>
      <c r="C511" s="192" t="s">
        <v>761</v>
      </c>
      <c r="D511" s="192"/>
      <c r="E511" s="192" t="s">
        <v>262</v>
      </c>
      <c r="F511" s="192" t="s">
        <v>289</v>
      </c>
    </row>
    <row r="512" spans="2:6">
      <c r="B512" s="192">
        <v>52429723</v>
      </c>
      <c r="C512" s="192" t="s">
        <v>762</v>
      </c>
      <c r="D512" s="192"/>
      <c r="E512" s="192" t="s">
        <v>262</v>
      </c>
      <c r="F512" s="192" t="s">
        <v>289</v>
      </c>
    </row>
    <row r="513" spans="2:6">
      <c r="B513" s="192">
        <v>74392629</v>
      </c>
      <c r="C513" s="192" t="s">
        <v>763</v>
      </c>
      <c r="D513" s="192"/>
      <c r="E513" s="192" t="s">
        <v>262</v>
      </c>
      <c r="F513" s="192" t="s">
        <v>264</v>
      </c>
    </row>
    <row r="514" spans="2:6">
      <c r="B514" s="192">
        <v>1050779230</v>
      </c>
      <c r="C514" s="192" t="s">
        <v>764</v>
      </c>
      <c r="E514" s="192" t="s">
        <v>262</v>
      </c>
      <c r="F514" t="s">
        <v>264</v>
      </c>
    </row>
    <row r="515" spans="2:6">
      <c r="B515" s="192">
        <v>230</v>
      </c>
      <c r="C515" s="192" t="s">
        <v>765</v>
      </c>
      <c r="D515" s="192"/>
      <c r="E515" s="192" t="s">
        <v>262</v>
      </c>
      <c r="F515" s="192" t="s">
        <v>264</v>
      </c>
    </row>
    <row r="516" spans="2:6">
      <c r="B516" s="192">
        <v>194665</v>
      </c>
      <c r="C516" s="192" t="s">
        <v>766</v>
      </c>
      <c r="D516" s="192"/>
      <c r="E516" s="192" t="s">
        <v>262</v>
      </c>
      <c r="F516" s="192" t="s">
        <v>267</v>
      </c>
    </row>
    <row r="517" spans="2:6">
      <c r="B517" s="192">
        <v>1015432892</v>
      </c>
      <c r="C517" s="192" t="s">
        <v>767</v>
      </c>
      <c r="D517" s="192"/>
      <c r="E517" s="192" t="s">
        <v>262</v>
      </c>
      <c r="F517" s="192" t="s">
        <v>267</v>
      </c>
    </row>
    <row r="518" spans="2:6">
      <c r="B518" s="192">
        <v>1022363540</v>
      </c>
      <c r="C518" s="192" t="s">
        <v>768</v>
      </c>
      <c r="D518" s="192"/>
      <c r="E518" s="192" t="s">
        <v>262</v>
      </c>
      <c r="F518" s="192" t="s">
        <v>273</v>
      </c>
    </row>
    <row r="519" spans="2:6">
      <c r="B519" s="192">
        <v>1022368599</v>
      </c>
      <c r="C519" s="192" t="s">
        <v>769</v>
      </c>
      <c r="E519" s="192" t="s">
        <v>262</v>
      </c>
      <c r="F519" t="s">
        <v>264</v>
      </c>
    </row>
    <row r="520" spans="2:6">
      <c r="B520" s="192">
        <v>79132212</v>
      </c>
      <c r="C520" s="192" t="s">
        <v>770</v>
      </c>
      <c r="D520" s="192"/>
      <c r="E520" s="192" t="s">
        <v>262</v>
      </c>
      <c r="F520" s="192" t="s">
        <v>264</v>
      </c>
    </row>
    <row r="521" spans="2:6">
      <c r="B521" s="192">
        <v>79878167</v>
      </c>
      <c r="C521" s="192" t="s">
        <v>771</v>
      </c>
      <c r="D521" s="192"/>
      <c r="E521" s="192" t="s">
        <v>262</v>
      </c>
      <c r="F521" s="192" t="s">
        <v>264</v>
      </c>
    </row>
    <row r="522" spans="2:6">
      <c r="B522" s="192">
        <v>79570084</v>
      </c>
      <c r="C522" s="192" t="s">
        <v>772</v>
      </c>
      <c r="D522" s="192"/>
      <c r="E522" s="192" t="s">
        <v>262</v>
      </c>
      <c r="F522" s="192" t="s">
        <v>264</v>
      </c>
    </row>
    <row r="523" spans="2:6">
      <c r="B523" s="192">
        <v>180</v>
      </c>
      <c r="C523" s="192" t="s">
        <v>773</v>
      </c>
      <c r="D523" s="192"/>
      <c r="E523" s="192" t="s">
        <v>262</v>
      </c>
      <c r="F523" s="192" t="s">
        <v>264</v>
      </c>
    </row>
    <row r="524" spans="2:6">
      <c r="B524" s="192">
        <v>901252688</v>
      </c>
      <c r="C524" s="192" t="s">
        <v>774</v>
      </c>
      <c r="D524" s="192"/>
      <c r="E524" s="192" t="s">
        <v>262</v>
      </c>
      <c r="F524" s="192" t="s">
        <v>260</v>
      </c>
    </row>
    <row r="525" spans="2:6">
      <c r="B525" s="192">
        <v>41375050</v>
      </c>
      <c r="C525" s="192" t="s">
        <v>775</v>
      </c>
      <c r="D525" s="192"/>
      <c r="E525" s="192" t="s">
        <v>262</v>
      </c>
      <c r="F525" s="192" t="s">
        <v>264</v>
      </c>
    </row>
    <row r="526" spans="2:6">
      <c r="B526" s="192">
        <v>52888684</v>
      </c>
      <c r="C526" s="192" t="s">
        <v>776</v>
      </c>
      <c r="D526" s="192"/>
      <c r="E526" s="192" t="s">
        <v>262</v>
      </c>
      <c r="F526" s="192" t="s">
        <v>264</v>
      </c>
    </row>
    <row r="527" spans="2:6">
      <c r="B527" s="192">
        <v>901179514</v>
      </c>
      <c r="C527" s="192" t="s">
        <v>777</v>
      </c>
      <c r="D527" s="192"/>
      <c r="E527" s="192" t="s">
        <v>262</v>
      </c>
      <c r="F527" s="192" t="s">
        <v>264</v>
      </c>
    </row>
    <row r="528" spans="2:6">
      <c r="B528" s="192">
        <v>900540562</v>
      </c>
      <c r="C528" s="192" t="s">
        <v>779</v>
      </c>
      <c r="D528" s="192"/>
      <c r="E528" s="192" t="s">
        <v>262</v>
      </c>
      <c r="F528" s="192" t="s">
        <v>264</v>
      </c>
    </row>
    <row r="529" spans="2:6">
      <c r="B529" s="192">
        <v>901727520</v>
      </c>
      <c r="C529" s="192" t="s">
        <v>780</v>
      </c>
      <c r="D529" s="192"/>
      <c r="E529" s="192" t="s">
        <v>262</v>
      </c>
      <c r="F529" s="192" t="s">
        <v>260</v>
      </c>
    </row>
    <row r="530" spans="2:6">
      <c r="B530" s="192">
        <v>901275108</v>
      </c>
      <c r="C530" s="192" t="s">
        <v>781</v>
      </c>
      <c r="D530" s="192"/>
      <c r="E530" s="192" t="s">
        <v>262</v>
      </c>
      <c r="F530" s="192" t="s">
        <v>273</v>
      </c>
    </row>
    <row r="531" spans="2:6">
      <c r="B531" s="192">
        <v>168</v>
      </c>
      <c r="C531" s="192" t="s">
        <v>782</v>
      </c>
      <c r="D531" s="192"/>
      <c r="E531" s="192" t="s">
        <v>262</v>
      </c>
      <c r="F531" s="192" t="s">
        <v>267</v>
      </c>
    </row>
    <row r="532" spans="2:6">
      <c r="B532" s="192">
        <v>901213855</v>
      </c>
      <c r="C532" s="192" t="s">
        <v>185</v>
      </c>
      <c r="D532" s="192"/>
      <c r="E532" s="192" t="s">
        <v>262</v>
      </c>
      <c r="F532" s="192" t="s">
        <v>273</v>
      </c>
    </row>
    <row r="533" spans="2:6">
      <c r="B533" s="192">
        <v>135</v>
      </c>
      <c r="C533" s="192" t="s">
        <v>784</v>
      </c>
      <c r="D533" s="192"/>
      <c r="E533" s="192" t="s">
        <v>262</v>
      </c>
      <c r="F533" s="192" t="s">
        <v>267</v>
      </c>
    </row>
    <row r="534" spans="2:6">
      <c r="B534" s="192">
        <v>420</v>
      </c>
      <c r="C534" s="192" t="s">
        <v>785</v>
      </c>
      <c r="D534" s="192"/>
      <c r="E534" s="192" t="s">
        <v>262</v>
      </c>
      <c r="F534" s="192" t="s">
        <v>264</v>
      </c>
    </row>
    <row r="535" spans="2:6">
      <c r="B535" s="192">
        <v>166</v>
      </c>
      <c r="C535" s="192" t="s">
        <v>786</v>
      </c>
      <c r="D535" s="192"/>
      <c r="E535" s="192" t="s">
        <v>262</v>
      </c>
      <c r="F535" s="192" t="s">
        <v>264</v>
      </c>
    </row>
    <row r="536" spans="2:6">
      <c r="B536" s="192">
        <v>17325742</v>
      </c>
      <c r="C536" s="192" t="s">
        <v>787</v>
      </c>
      <c r="D536" s="192"/>
      <c r="E536" s="192" t="s">
        <v>262</v>
      </c>
      <c r="F536" s="192" t="s">
        <v>264</v>
      </c>
    </row>
    <row r="537" spans="2:6">
      <c r="B537" s="192">
        <v>1072446372</v>
      </c>
      <c r="C537" s="192" t="s">
        <v>788</v>
      </c>
      <c r="D537" s="192"/>
      <c r="E537" s="192" t="s">
        <v>262</v>
      </c>
      <c r="F537" s="192" t="s">
        <v>273</v>
      </c>
    </row>
    <row r="538" spans="2:6">
      <c r="B538" s="192">
        <v>3105729695</v>
      </c>
      <c r="C538" s="192" t="s">
        <v>789</v>
      </c>
      <c r="D538" s="192"/>
      <c r="E538" s="192" t="s">
        <v>262</v>
      </c>
      <c r="F538" s="192" t="s">
        <v>264</v>
      </c>
    </row>
    <row r="539" spans="2:6">
      <c r="B539" s="192">
        <v>52183293</v>
      </c>
      <c r="C539" s="192" t="s">
        <v>790</v>
      </c>
      <c r="D539" s="192"/>
      <c r="E539" s="192" t="s">
        <v>262</v>
      </c>
      <c r="F539" s="192" t="s">
        <v>267</v>
      </c>
    </row>
    <row r="540" spans="2:6">
      <c r="B540" s="192">
        <v>28821756</v>
      </c>
      <c r="C540" s="192" t="s">
        <v>791</v>
      </c>
      <c r="D540" s="192"/>
      <c r="E540" s="192" t="s">
        <v>262</v>
      </c>
      <c r="F540" s="192" t="s">
        <v>264</v>
      </c>
    </row>
    <row r="541" spans="2:6">
      <c r="B541" s="192">
        <v>1018426426</v>
      </c>
      <c r="C541" s="192" t="s">
        <v>792</v>
      </c>
      <c r="D541" s="192"/>
      <c r="E541" s="192" t="s">
        <v>262</v>
      </c>
      <c r="F541" s="192" t="s">
        <v>260</v>
      </c>
    </row>
    <row r="542" spans="2:6">
      <c r="B542" s="192">
        <v>35462974</v>
      </c>
      <c r="C542" s="192" t="s">
        <v>793</v>
      </c>
      <c r="D542" s="192"/>
      <c r="E542" s="192" t="s">
        <v>262</v>
      </c>
      <c r="F542" s="192" t="s">
        <v>267</v>
      </c>
    </row>
    <row r="543" spans="2:6">
      <c r="B543" s="192">
        <v>1007333077</v>
      </c>
      <c r="C543" s="192" t="s">
        <v>794</v>
      </c>
      <c r="D543" s="192"/>
      <c r="E543" s="192" t="s">
        <v>262</v>
      </c>
      <c r="F543" s="192" t="s">
        <v>302</v>
      </c>
    </row>
    <row r="544" spans="2:6">
      <c r="B544" s="192">
        <v>51889864</v>
      </c>
      <c r="C544" s="192" t="s">
        <v>90</v>
      </c>
      <c r="D544" s="192"/>
      <c r="E544" s="192" t="s">
        <v>262</v>
      </c>
      <c r="F544" s="192" t="s">
        <v>260</v>
      </c>
    </row>
    <row r="545" spans="2:6">
      <c r="B545" s="192">
        <v>466</v>
      </c>
      <c r="C545" s="192" t="s">
        <v>795</v>
      </c>
      <c r="D545" s="192"/>
      <c r="E545" s="192" t="s">
        <v>262</v>
      </c>
      <c r="F545" s="192" t="s">
        <v>273</v>
      </c>
    </row>
    <row r="546" spans="2:6">
      <c r="B546" s="192">
        <v>24047748</v>
      </c>
      <c r="C546" s="192" t="s">
        <v>76</v>
      </c>
      <c r="D546" s="192"/>
      <c r="E546" s="192" t="s">
        <v>262</v>
      </c>
      <c r="F546" s="192" t="s">
        <v>264</v>
      </c>
    </row>
    <row r="547" spans="2:6">
      <c r="B547" s="192">
        <v>59677169</v>
      </c>
      <c r="C547" s="192" t="s">
        <v>796</v>
      </c>
      <c r="D547" s="192"/>
      <c r="E547" s="192" t="s">
        <v>262</v>
      </c>
      <c r="F547" s="192" t="s">
        <v>264</v>
      </c>
    </row>
    <row r="548" spans="2:6">
      <c r="B548" s="192">
        <v>39686223</v>
      </c>
      <c r="C548" s="192" t="s">
        <v>797</v>
      </c>
      <c r="D548" s="192"/>
      <c r="E548" s="192" t="s">
        <v>262</v>
      </c>
      <c r="F548" s="192" t="s">
        <v>260</v>
      </c>
    </row>
    <row r="549" spans="2:6">
      <c r="B549" s="192">
        <v>51553563</v>
      </c>
      <c r="C549" s="192" t="s">
        <v>798</v>
      </c>
      <c r="D549" s="193"/>
      <c r="E549" s="193" t="s">
        <v>262</v>
      </c>
      <c r="F549" s="192" t="s">
        <v>302</v>
      </c>
    </row>
    <row r="550" spans="2:6">
      <c r="B550" s="192">
        <v>1032428461</v>
      </c>
      <c r="C550" s="192" t="s">
        <v>799</v>
      </c>
      <c r="D550" s="193"/>
      <c r="E550" s="193" t="s">
        <v>259</v>
      </c>
      <c r="F550" s="192" t="s">
        <v>273</v>
      </c>
    </row>
    <row r="551" spans="2:6">
      <c r="B551" s="192">
        <v>600</v>
      </c>
      <c r="C551" s="192" t="s">
        <v>800</v>
      </c>
      <c r="D551" s="192"/>
      <c r="E551" s="192" t="s">
        <v>262</v>
      </c>
      <c r="F551" s="192" t="s">
        <v>264</v>
      </c>
    </row>
    <row r="552" spans="2:6">
      <c r="B552" s="192">
        <v>52972205</v>
      </c>
      <c r="C552" s="192" t="s">
        <v>801</v>
      </c>
      <c r="D552" s="192"/>
      <c r="E552" s="192" t="s">
        <v>262</v>
      </c>
      <c r="F552" s="192" t="s">
        <v>264</v>
      </c>
    </row>
    <row r="553" spans="2:6">
      <c r="B553" s="192">
        <v>93205060</v>
      </c>
      <c r="C553" s="192" t="s">
        <v>802</v>
      </c>
      <c r="D553" s="192"/>
      <c r="E553" s="192" t="s">
        <v>262</v>
      </c>
      <c r="F553" s="192" t="s">
        <v>267</v>
      </c>
    </row>
    <row r="554" spans="2:6">
      <c r="B554" s="192">
        <v>60412164</v>
      </c>
      <c r="C554" s="192" t="s">
        <v>803</v>
      </c>
      <c r="D554" s="192"/>
      <c r="E554" s="192" t="s">
        <v>262</v>
      </c>
      <c r="F554" s="192" t="s">
        <v>260</v>
      </c>
    </row>
    <row r="555" spans="2:6">
      <c r="B555" s="192">
        <v>60290618</v>
      </c>
      <c r="C555" s="192" t="s">
        <v>804</v>
      </c>
      <c r="D555" s="192"/>
      <c r="E555" s="192" t="s">
        <v>262</v>
      </c>
      <c r="F555" s="192" t="s">
        <v>260</v>
      </c>
    </row>
    <row r="556" spans="2:6">
      <c r="B556" s="192">
        <v>353</v>
      </c>
      <c r="C556" s="192" t="s">
        <v>805</v>
      </c>
      <c r="D556" s="192"/>
      <c r="E556" s="192" t="s">
        <v>262</v>
      </c>
      <c r="F556" s="192" t="s">
        <v>264</v>
      </c>
    </row>
    <row r="557" spans="2:6">
      <c r="B557" s="192">
        <v>52701762</v>
      </c>
      <c r="C557" s="192" t="s">
        <v>806</v>
      </c>
      <c r="D557" s="192"/>
      <c r="E557" s="192" t="s">
        <v>262</v>
      </c>
      <c r="F557" s="192" t="s">
        <v>264</v>
      </c>
    </row>
    <row r="558" spans="2:6">
      <c r="B558" s="192">
        <v>901301210</v>
      </c>
      <c r="C558" s="192" t="s">
        <v>807</v>
      </c>
      <c r="D558" s="192"/>
      <c r="E558" s="192" t="s">
        <v>316</v>
      </c>
      <c r="F558" s="192" t="s">
        <v>264</v>
      </c>
    </row>
    <row r="559" spans="2:6">
      <c r="B559" s="192">
        <v>12345678</v>
      </c>
      <c r="C559" s="192" t="s">
        <v>808</v>
      </c>
      <c r="D559" s="192"/>
      <c r="E559" s="192" t="s">
        <v>262</v>
      </c>
      <c r="F559" s="192" t="s">
        <v>267</v>
      </c>
    </row>
    <row r="560" spans="2:6">
      <c r="B560" s="192">
        <v>1110501064</v>
      </c>
      <c r="C560" s="192" t="s">
        <v>809</v>
      </c>
      <c r="D560" s="192"/>
      <c r="E560" s="192" t="s">
        <v>262</v>
      </c>
      <c r="F560" s="192" t="s">
        <v>267</v>
      </c>
    </row>
    <row r="561" spans="2:6">
      <c r="B561" s="192">
        <v>51716156</v>
      </c>
      <c r="C561" s="192" t="s">
        <v>810</v>
      </c>
      <c r="D561" s="192"/>
      <c r="E561" s="192" t="s">
        <v>262</v>
      </c>
      <c r="F561" s="192" t="s">
        <v>264</v>
      </c>
    </row>
    <row r="562" spans="2:6">
      <c r="B562" s="192">
        <v>901473991</v>
      </c>
      <c r="C562" s="192" t="s">
        <v>811</v>
      </c>
      <c r="D562" s="192"/>
      <c r="E562" s="192" t="s">
        <v>262</v>
      </c>
      <c r="F562" s="192" t="s">
        <v>264</v>
      </c>
    </row>
    <row r="563" spans="2:6">
      <c r="B563" s="192">
        <v>1072702295</v>
      </c>
      <c r="C563" s="192" t="s">
        <v>812</v>
      </c>
      <c r="D563" s="192"/>
      <c r="E563" s="192" t="s">
        <v>262</v>
      </c>
      <c r="F563" s="192" t="s">
        <v>302</v>
      </c>
    </row>
    <row r="564" spans="2:6">
      <c r="B564" s="192">
        <v>12364598</v>
      </c>
      <c r="C564" s="192" t="s">
        <v>813</v>
      </c>
      <c r="D564" s="192"/>
      <c r="E564" s="192" t="s">
        <v>262</v>
      </c>
      <c r="F564" s="192" t="s">
        <v>264</v>
      </c>
    </row>
    <row r="565" spans="2:6">
      <c r="B565" s="192">
        <v>139</v>
      </c>
      <c r="C565" s="192" t="s">
        <v>814</v>
      </c>
      <c r="D565" s="192"/>
      <c r="E565" s="192" t="s">
        <v>262</v>
      </c>
      <c r="F565" s="192" t="s">
        <v>264</v>
      </c>
    </row>
    <row r="566" spans="2:6">
      <c r="B566" s="192">
        <v>1030592719</v>
      </c>
      <c r="C566" s="192" t="s">
        <v>815</v>
      </c>
      <c r="D566" s="192"/>
      <c r="E566" s="192" t="s">
        <v>262</v>
      </c>
      <c r="F566" s="192" t="s">
        <v>289</v>
      </c>
    </row>
    <row r="567" spans="2:6">
      <c r="B567" s="192">
        <v>179</v>
      </c>
      <c r="C567" s="192" t="s">
        <v>816</v>
      </c>
      <c r="D567" s="192"/>
      <c r="E567" s="192" t="s">
        <v>262</v>
      </c>
      <c r="F567" s="192" t="s">
        <v>289</v>
      </c>
    </row>
    <row r="568" spans="2:6">
      <c r="B568" s="192">
        <v>80001539</v>
      </c>
      <c r="C568" s="192" t="s">
        <v>817</v>
      </c>
      <c r="D568" s="192"/>
      <c r="E568" s="192" t="s">
        <v>262</v>
      </c>
      <c r="F568" s="192" t="s">
        <v>267</v>
      </c>
    </row>
    <row r="569" spans="2:6">
      <c r="B569" s="192">
        <v>80431678</v>
      </c>
      <c r="C569" s="192" t="s">
        <v>818</v>
      </c>
      <c r="D569" s="192"/>
      <c r="E569" s="192" t="s">
        <v>262</v>
      </c>
      <c r="F569" s="192" t="s">
        <v>260</v>
      </c>
    </row>
    <row r="570" spans="2:6">
      <c r="B570" s="192">
        <v>80441106</v>
      </c>
      <c r="C570" s="192" t="s">
        <v>819</v>
      </c>
      <c r="D570" s="192"/>
      <c r="E570" s="192" t="s">
        <v>262</v>
      </c>
      <c r="F570" s="192" t="s">
        <v>273</v>
      </c>
    </row>
    <row r="571" spans="2:6">
      <c r="B571" s="192">
        <v>901161480</v>
      </c>
      <c r="C571" s="192" t="s">
        <v>820</v>
      </c>
      <c r="D571" s="192"/>
      <c r="E571" s="192" t="s">
        <v>262</v>
      </c>
      <c r="F571" s="192" t="s">
        <v>260</v>
      </c>
    </row>
    <row r="572" spans="2:6">
      <c r="B572" s="192">
        <v>800106774</v>
      </c>
      <c r="C572" s="192" t="s">
        <v>821</v>
      </c>
      <c r="D572" s="192"/>
      <c r="E572" s="192" t="s">
        <v>262</v>
      </c>
      <c r="F572" s="192" t="s">
        <v>289</v>
      </c>
    </row>
    <row r="573" spans="2:6">
      <c r="B573" s="192">
        <v>901556595</v>
      </c>
      <c r="C573" s="192" t="s">
        <v>187</v>
      </c>
      <c r="D573" s="192"/>
      <c r="E573" s="192" t="s">
        <v>259</v>
      </c>
      <c r="F573" s="192" t="s">
        <v>273</v>
      </c>
    </row>
    <row r="574" spans="2:6">
      <c r="B574" s="192">
        <v>900301742</v>
      </c>
      <c r="C574" s="192" t="s">
        <v>822</v>
      </c>
      <c r="D574" s="192"/>
      <c r="E574" s="192" t="s">
        <v>259</v>
      </c>
      <c r="F574" s="192" t="s">
        <v>273</v>
      </c>
    </row>
    <row r="575" spans="2:6">
      <c r="B575" s="192">
        <v>901197122</v>
      </c>
      <c r="C575" s="192" t="s">
        <v>188</v>
      </c>
      <c r="D575" s="192"/>
      <c r="E575" s="192" t="s">
        <v>262</v>
      </c>
      <c r="F575" s="192" t="s">
        <v>264</v>
      </c>
    </row>
    <row r="576" spans="2:6">
      <c r="B576" s="192">
        <v>900639989</v>
      </c>
      <c r="C576" s="192" t="s">
        <v>186</v>
      </c>
      <c r="D576" s="192"/>
      <c r="E576" s="192" t="s">
        <v>259</v>
      </c>
      <c r="F576" s="192" t="s">
        <v>260</v>
      </c>
    </row>
    <row r="577" spans="2:6">
      <c r="B577" s="192">
        <v>901382343</v>
      </c>
      <c r="C577" s="192" t="s">
        <v>823</v>
      </c>
      <c r="D577" s="192"/>
      <c r="E577" s="192" t="s">
        <v>262</v>
      </c>
      <c r="F577" s="192" t="s">
        <v>264</v>
      </c>
    </row>
    <row r="578" spans="2:6">
      <c r="B578" s="192">
        <v>374</v>
      </c>
      <c r="C578" s="192" t="s">
        <v>824</v>
      </c>
      <c r="D578" s="192"/>
      <c r="E578" s="192" t="s">
        <v>262</v>
      </c>
      <c r="F578" s="192" t="s">
        <v>264</v>
      </c>
    </row>
    <row r="579" spans="2:6">
      <c r="B579" s="192">
        <v>357</v>
      </c>
      <c r="C579" s="192" t="s">
        <v>825</v>
      </c>
      <c r="D579" s="192"/>
      <c r="E579" s="192" t="s">
        <v>262</v>
      </c>
      <c r="F579" s="192" t="s">
        <v>264</v>
      </c>
    </row>
    <row r="580" spans="2:6">
      <c r="B580" s="192">
        <v>94041465</v>
      </c>
      <c r="C580" s="192" t="s">
        <v>826</v>
      </c>
      <c r="D580" s="192"/>
      <c r="E580" s="192" t="s">
        <v>262</v>
      </c>
      <c r="F580" s="192" t="s">
        <v>273</v>
      </c>
    </row>
    <row r="581" spans="2:6">
      <c r="B581" s="192">
        <v>1014184975</v>
      </c>
      <c r="C581" s="192" t="s">
        <v>827</v>
      </c>
      <c r="D581" s="192"/>
      <c r="E581" s="192" t="s">
        <v>262</v>
      </c>
      <c r="F581" s="192" t="s">
        <v>273</v>
      </c>
    </row>
    <row r="582" spans="2:6">
      <c r="B582" s="192">
        <v>19494977</v>
      </c>
      <c r="C582" s="192" t="s">
        <v>828</v>
      </c>
      <c r="D582" s="192"/>
      <c r="E582" s="192" t="s">
        <v>262</v>
      </c>
      <c r="F582" s="192" t="s">
        <v>267</v>
      </c>
    </row>
    <row r="583" spans="2:6">
      <c r="B583" s="192">
        <v>364</v>
      </c>
      <c r="C583" s="192" t="s">
        <v>831</v>
      </c>
      <c r="D583" s="192"/>
      <c r="E583" s="192" t="s">
        <v>262</v>
      </c>
      <c r="F583" s="192" t="s">
        <v>289</v>
      </c>
    </row>
    <row r="584" spans="2:6">
      <c r="B584" s="192">
        <v>900014020</v>
      </c>
      <c r="C584" s="192" t="s">
        <v>189</v>
      </c>
      <c r="D584" s="192"/>
      <c r="E584" s="192" t="s">
        <v>262</v>
      </c>
      <c r="F584" s="192" t="s">
        <v>260</v>
      </c>
    </row>
    <row r="585" spans="2:6">
      <c r="B585" s="192">
        <v>51854894</v>
      </c>
      <c r="C585" s="192" t="s">
        <v>85</v>
      </c>
      <c r="D585" s="192"/>
      <c r="E585" s="192" t="s">
        <v>262</v>
      </c>
      <c r="F585" s="192" t="s">
        <v>264</v>
      </c>
    </row>
    <row r="586" spans="2:6">
      <c r="B586" s="192">
        <v>448</v>
      </c>
      <c r="C586" s="192" t="s">
        <v>832</v>
      </c>
      <c r="D586" s="192"/>
      <c r="E586" s="192" t="s">
        <v>262</v>
      </c>
      <c r="F586" s="192" t="s">
        <v>264</v>
      </c>
    </row>
    <row r="587" spans="2:6">
      <c r="B587" s="192">
        <v>901761294</v>
      </c>
      <c r="C587" s="192" t="s">
        <v>833</v>
      </c>
      <c r="D587" s="192"/>
      <c r="E587" s="192" t="s">
        <v>262</v>
      </c>
      <c r="F587" s="192" t="s">
        <v>264</v>
      </c>
    </row>
    <row r="588" spans="2:6">
      <c r="B588" s="192">
        <v>52149070</v>
      </c>
      <c r="C588" s="192" t="s">
        <v>834</v>
      </c>
      <c r="D588" s="192"/>
      <c r="E588" s="192" t="s">
        <v>262</v>
      </c>
      <c r="F588" s="192" t="s">
        <v>302</v>
      </c>
    </row>
    <row r="589" spans="2:6">
      <c r="B589" s="192">
        <v>138</v>
      </c>
      <c r="C589" s="192" t="s">
        <v>835</v>
      </c>
      <c r="D589" s="192"/>
      <c r="E589" s="192" t="s">
        <v>262</v>
      </c>
      <c r="F589" s="192" t="s">
        <v>264</v>
      </c>
    </row>
    <row r="590" spans="2:6">
      <c r="B590" s="192">
        <v>900936745</v>
      </c>
      <c r="C590" s="192" t="s">
        <v>836</v>
      </c>
      <c r="D590" s="192"/>
      <c r="E590" s="192" t="s">
        <v>262</v>
      </c>
      <c r="F590" s="192" t="s">
        <v>264</v>
      </c>
    </row>
    <row r="591" spans="2:6">
      <c r="B591" s="192">
        <v>809000469</v>
      </c>
      <c r="C591" s="192" t="s">
        <v>837</v>
      </c>
      <c r="D591" s="192"/>
      <c r="E591" s="192" t="s">
        <v>262</v>
      </c>
      <c r="F591" s="192" t="s">
        <v>260</v>
      </c>
    </row>
    <row r="592" spans="2:6">
      <c r="B592" s="192">
        <v>901007775</v>
      </c>
      <c r="C592" s="192" t="s">
        <v>838</v>
      </c>
      <c r="D592" s="192"/>
      <c r="E592" s="192" t="s">
        <v>262</v>
      </c>
      <c r="F592" s="192" t="s">
        <v>273</v>
      </c>
    </row>
    <row r="593" spans="2:6">
      <c r="B593" s="192">
        <v>901259341</v>
      </c>
      <c r="C593" s="192" t="s">
        <v>191</v>
      </c>
      <c r="D593" s="192"/>
      <c r="E593" s="192" t="s">
        <v>259</v>
      </c>
      <c r="F593" s="192" t="s">
        <v>260</v>
      </c>
    </row>
    <row r="594" spans="2:6">
      <c r="B594" s="192">
        <v>52785739</v>
      </c>
      <c r="C594" s="192" t="s">
        <v>841</v>
      </c>
      <c r="D594" s="192"/>
      <c r="E594" s="192" t="s">
        <v>262</v>
      </c>
      <c r="F594" s="192" t="s">
        <v>260</v>
      </c>
    </row>
    <row r="595" spans="2:6">
      <c r="B595" s="192">
        <v>52077634</v>
      </c>
      <c r="C595" s="192" t="s">
        <v>842</v>
      </c>
      <c r="D595" s="192"/>
      <c r="E595" s="192" t="s">
        <v>262</v>
      </c>
      <c r="F595" s="192" t="s">
        <v>264</v>
      </c>
    </row>
    <row r="596" spans="2:6">
      <c r="B596" s="192">
        <v>52191299</v>
      </c>
      <c r="C596" s="192" t="s">
        <v>843</v>
      </c>
      <c r="D596" s="192"/>
      <c r="E596" s="192" t="s">
        <v>262</v>
      </c>
      <c r="F596" s="192" t="s">
        <v>264</v>
      </c>
    </row>
    <row r="597" spans="2:6">
      <c r="B597" s="192">
        <v>1192741280</v>
      </c>
      <c r="C597" s="192" t="s">
        <v>844</v>
      </c>
      <c r="D597" s="192"/>
      <c r="E597" s="192" t="s">
        <v>262</v>
      </c>
      <c r="F597" s="192" t="s">
        <v>264</v>
      </c>
    </row>
    <row r="598" spans="2:6">
      <c r="B598" s="192">
        <v>901156100</v>
      </c>
      <c r="C598" s="192" t="s">
        <v>845</v>
      </c>
      <c r="D598" s="192"/>
      <c r="E598" s="192" t="s">
        <v>262</v>
      </c>
      <c r="F598" s="192" t="s">
        <v>264</v>
      </c>
    </row>
    <row r="599" spans="2:6">
      <c r="B599" s="192">
        <v>52935090</v>
      </c>
      <c r="C599" s="192" t="s">
        <v>846</v>
      </c>
      <c r="D599" s="192"/>
      <c r="E599" s="192" t="s">
        <v>262</v>
      </c>
      <c r="F599" s="192" t="s">
        <v>264</v>
      </c>
    </row>
    <row r="600" spans="2:6">
      <c r="B600" s="192">
        <v>52280852</v>
      </c>
      <c r="C600" s="192" t="s">
        <v>847</v>
      </c>
      <c r="D600" s="192"/>
      <c r="E600" s="192" t="s">
        <v>262</v>
      </c>
      <c r="F600" s="192" t="s">
        <v>264</v>
      </c>
    </row>
    <row r="601" spans="2:6">
      <c r="B601" s="192">
        <v>366</v>
      </c>
      <c r="C601" s="192" t="s">
        <v>848</v>
      </c>
      <c r="D601" s="192"/>
      <c r="E601" s="192" t="s">
        <v>262</v>
      </c>
      <c r="F601" s="192" t="s">
        <v>273</v>
      </c>
    </row>
    <row r="602" spans="2:6">
      <c r="B602" s="192">
        <v>93420274</v>
      </c>
      <c r="C602" s="192" t="s">
        <v>192</v>
      </c>
      <c r="D602" s="192"/>
      <c r="E602" s="192" t="s">
        <v>262</v>
      </c>
      <c r="F602" s="192" t="s">
        <v>264</v>
      </c>
    </row>
    <row r="603" spans="2:6">
      <c r="B603" s="192">
        <v>80544286</v>
      </c>
      <c r="C603" s="192" t="s">
        <v>849</v>
      </c>
      <c r="D603" s="192"/>
      <c r="E603" s="192" t="s">
        <v>262</v>
      </c>
      <c r="F603" s="192" t="s">
        <v>264</v>
      </c>
    </row>
    <row r="604" spans="2:6">
      <c r="B604" s="192">
        <v>80220765</v>
      </c>
      <c r="C604" s="192" t="s">
        <v>850</v>
      </c>
      <c r="E604" t="s">
        <v>262</v>
      </c>
      <c r="F604" t="s">
        <v>267</v>
      </c>
    </row>
    <row r="605" spans="2:6">
      <c r="B605" s="192">
        <v>80816507</v>
      </c>
      <c r="C605" s="192" t="s">
        <v>851</v>
      </c>
      <c r="D605" s="192"/>
      <c r="E605" s="192" t="s">
        <v>262</v>
      </c>
      <c r="F605" s="192" t="s">
        <v>264</v>
      </c>
    </row>
    <row r="606" spans="2:6">
      <c r="B606" s="192">
        <v>1072653594</v>
      </c>
      <c r="C606" s="192" t="s">
        <v>852</v>
      </c>
      <c r="D606" s="192"/>
      <c r="E606" s="192" t="s">
        <v>262</v>
      </c>
      <c r="F606" s="192" t="s">
        <v>302</v>
      </c>
    </row>
    <row r="607" spans="2:6">
      <c r="B607" s="192">
        <v>1074929520</v>
      </c>
      <c r="C607" s="192" t="s">
        <v>855</v>
      </c>
      <c r="D607" s="192"/>
      <c r="E607" s="192" t="s">
        <v>262</v>
      </c>
      <c r="F607" s="192" t="s">
        <v>267</v>
      </c>
    </row>
    <row r="608" spans="2:6">
      <c r="B608" s="192">
        <v>1120867326</v>
      </c>
      <c r="C608" s="192" t="s">
        <v>856</v>
      </c>
      <c r="D608" s="192"/>
      <c r="E608" s="192" t="s">
        <v>262</v>
      </c>
      <c r="F608" s="192" t="s">
        <v>264</v>
      </c>
    </row>
    <row r="609" spans="2:6">
      <c r="B609" s="192">
        <v>900535049</v>
      </c>
      <c r="C609" s="192" t="s">
        <v>857</v>
      </c>
      <c r="D609" s="192"/>
      <c r="E609" s="192" t="s">
        <v>262</v>
      </c>
      <c r="F609" s="192" t="s">
        <v>267</v>
      </c>
    </row>
    <row r="610" spans="2:6">
      <c r="B610" s="192">
        <v>900596613</v>
      </c>
      <c r="C610" s="192" t="s">
        <v>858</v>
      </c>
      <c r="D610" s="192"/>
      <c r="E610" s="192" t="s">
        <v>262</v>
      </c>
      <c r="F610" s="192" t="s">
        <v>273</v>
      </c>
    </row>
    <row r="611" spans="2:6">
      <c r="B611" s="192">
        <v>52206325</v>
      </c>
      <c r="C611" s="192" t="s">
        <v>859</v>
      </c>
      <c r="D611" s="192"/>
      <c r="E611" s="192" t="s">
        <v>262</v>
      </c>
      <c r="F611" s="192" t="s">
        <v>264</v>
      </c>
    </row>
    <row r="612" spans="2:6">
      <c r="B612" s="192">
        <v>39545271</v>
      </c>
      <c r="C612" s="192" t="s">
        <v>860</v>
      </c>
      <c r="D612" s="192"/>
      <c r="E612" s="192" t="s">
        <v>262</v>
      </c>
      <c r="F612" s="192" t="s">
        <v>267</v>
      </c>
    </row>
    <row r="613" spans="2:6">
      <c r="B613" s="192">
        <v>1010228641</v>
      </c>
      <c r="C613" s="192" t="s">
        <v>861</v>
      </c>
      <c r="D613" s="192"/>
      <c r="E613" s="192" t="s">
        <v>262</v>
      </c>
      <c r="F613" s="192" t="s">
        <v>264</v>
      </c>
    </row>
    <row r="614" spans="2:6">
      <c r="B614" s="192">
        <v>900655332</v>
      </c>
      <c r="C614" s="192" t="s">
        <v>862</v>
      </c>
      <c r="D614" s="192"/>
      <c r="E614" s="192" t="s">
        <v>262</v>
      </c>
      <c r="F614" s="192" t="s">
        <v>302</v>
      </c>
    </row>
    <row r="615" spans="2:6">
      <c r="B615" s="192">
        <v>901250585</v>
      </c>
      <c r="C615" s="192" t="s">
        <v>863</v>
      </c>
      <c r="D615" s="192"/>
      <c r="E615" s="192" t="s">
        <v>262</v>
      </c>
      <c r="F615" s="192" t="s">
        <v>264</v>
      </c>
    </row>
    <row r="616" spans="2:6">
      <c r="B616" s="192">
        <v>901132347</v>
      </c>
      <c r="C616" s="192" t="s">
        <v>864</v>
      </c>
      <c r="D616" s="192"/>
      <c r="E616" s="192" t="s">
        <v>262</v>
      </c>
      <c r="F616" s="192" t="s">
        <v>264</v>
      </c>
    </row>
    <row r="617" spans="2:6">
      <c r="B617" s="192">
        <v>80736026</v>
      </c>
      <c r="C617" s="192" t="s">
        <v>865</v>
      </c>
      <c r="D617" s="192"/>
      <c r="E617" s="192" t="s">
        <v>262</v>
      </c>
      <c r="F617" s="192" t="s">
        <v>267</v>
      </c>
    </row>
    <row r="618" spans="2:6">
      <c r="B618" s="192">
        <v>900917436</v>
      </c>
      <c r="C618" s="192" t="s">
        <v>193</v>
      </c>
      <c r="D618" s="192"/>
      <c r="E618" s="192" t="s">
        <v>259</v>
      </c>
      <c r="F618" s="192" t="s">
        <v>260</v>
      </c>
    </row>
    <row r="619" spans="2:6">
      <c r="B619" s="192">
        <v>369</v>
      </c>
      <c r="C619" s="192" t="s">
        <v>866</v>
      </c>
      <c r="D619" s="192"/>
      <c r="E619" s="192" t="s">
        <v>262</v>
      </c>
      <c r="F619" s="192" t="s">
        <v>260</v>
      </c>
    </row>
    <row r="620" spans="2:6">
      <c r="B620" s="192">
        <v>137</v>
      </c>
      <c r="C620" s="192" t="s">
        <v>867</v>
      </c>
      <c r="D620" s="192"/>
      <c r="E620" s="192" t="s">
        <v>262</v>
      </c>
      <c r="F620" s="192" t="s">
        <v>264</v>
      </c>
    </row>
    <row r="621" spans="2:6">
      <c r="B621" s="192">
        <v>79269515</v>
      </c>
      <c r="C621" s="192" t="s">
        <v>868</v>
      </c>
      <c r="D621" s="192"/>
      <c r="E621" s="192" t="s">
        <v>262</v>
      </c>
      <c r="F621" s="192" t="s">
        <v>264</v>
      </c>
    </row>
    <row r="622" spans="2:6">
      <c r="B622" s="192">
        <v>80153828</v>
      </c>
      <c r="C622" s="192" t="s">
        <v>869</v>
      </c>
      <c r="D622" s="192"/>
      <c r="E622" s="192" t="s">
        <v>262</v>
      </c>
      <c r="F622" s="192" t="s">
        <v>289</v>
      </c>
    </row>
    <row r="623" spans="2:6">
      <c r="B623" s="192">
        <v>80811705</v>
      </c>
      <c r="C623" s="192" t="s">
        <v>870</v>
      </c>
      <c r="D623" s="192"/>
      <c r="E623" s="192" t="s">
        <v>262</v>
      </c>
      <c r="F623" s="192" t="s">
        <v>264</v>
      </c>
    </row>
    <row r="624" spans="2:6">
      <c r="B624" s="192">
        <v>86065880</v>
      </c>
      <c r="C624" s="192" t="s">
        <v>871</v>
      </c>
      <c r="D624" s="192"/>
      <c r="E624" s="192" t="s">
        <v>262</v>
      </c>
      <c r="F624" s="192" t="s">
        <v>264</v>
      </c>
    </row>
    <row r="625" spans="2:6">
      <c r="B625" s="192">
        <v>901306167</v>
      </c>
      <c r="C625" s="192" t="s">
        <v>195</v>
      </c>
      <c r="E625" t="s">
        <v>259</v>
      </c>
      <c r="F625" t="s">
        <v>260</v>
      </c>
    </row>
    <row r="626" spans="2:6">
      <c r="B626" s="192">
        <v>900898950</v>
      </c>
      <c r="C626" s="192" t="s">
        <v>873</v>
      </c>
      <c r="D626" s="192"/>
      <c r="E626" s="192" t="s">
        <v>262</v>
      </c>
      <c r="F626" s="192" t="s">
        <v>264</v>
      </c>
    </row>
    <row r="627" spans="2:6">
      <c r="B627" s="192">
        <v>86070248</v>
      </c>
      <c r="C627" s="192" t="s">
        <v>874</v>
      </c>
      <c r="D627" s="192"/>
      <c r="E627" s="192" t="s">
        <v>262</v>
      </c>
      <c r="F627" s="192" t="s">
        <v>264</v>
      </c>
    </row>
    <row r="628" spans="2:6">
      <c r="B628" s="192">
        <v>10223900239</v>
      </c>
      <c r="C628" s="192" t="s">
        <v>875</v>
      </c>
      <c r="D628" s="192"/>
      <c r="E628" s="192" t="s">
        <v>262</v>
      </c>
      <c r="F628" s="192" t="s">
        <v>267</v>
      </c>
    </row>
    <row r="629" spans="2:6">
      <c r="B629" s="192">
        <v>900108136</v>
      </c>
      <c r="C629" s="192" t="s">
        <v>877</v>
      </c>
      <c r="D629" s="192"/>
      <c r="E629" s="192" t="s">
        <v>259</v>
      </c>
      <c r="F629" s="192" t="s">
        <v>260</v>
      </c>
    </row>
    <row r="630" spans="2:6">
      <c r="B630" s="192">
        <v>901675980</v>
      </c>
      <c r="C630" s="192" t="s">
        <v>229</v>
      </c>
      <c r="D630" s="192"/>
      <c r="E630" s="192" t="s">
        <v>262</v>
      </c>
      <c r="F630" s="192" t="s">
        <v>260</v>
      </c>
    </row>
    <row r="631" spans="2:6">
      <c r="B631" s="192">
        <v>1057488141</v>
      </c>
      <c r="C631" s="192" t="s">
        <v>879</v>
      </c>
      <c r="D631" s="192"/>
      <c r="E631" s="192" t="s">
        <v>262</v>
      </c>
      <c r="F631" s="192" t="s">
        <v>264</v>
      </c>
    </row>
    <row r="632" spans="2:6">
      <c r="B632" s="192">
        <v>901578082</v>
      </c>
      <c r="C632" s="192" t="s">
        <v>880</v>
      </c>
      <c r="D632" s="192"/>
      <c r="E632" s="192" t="s">
        <v>262</v>
      </c>
      <c r="F632" s="192" t="s">
        <v>260</v>
      </c>
    </row>
    <row r="633" spans="2:6">
      <c r="B633" s="192">
        <v>79464418</v>
      </c>
      <c r="C633" s="192" t="s">
        <v>881</v>
      </c>
      <c r="D633" s="192"/>
      <c r="E633" s="192" t="s">
        <v>262</v>
      </c>
      <c r="F633" s="192" t="s">
        <v>260</v>
      </c>
    </row>
    <row r="634" spans="2:6">
      <c r="B634" s="192">
        <v>700185567</v>
      </c>
      <c r="C634" s="192" t="s">
        <v>882</v>
      </c>
      <c r="D634" s="192"/>
      <c r="E634" s="192" t="s">
        <v>262</v>
      </c>
      <c r="F634" s="192" t="s">
        <v>260</v>
      </c>
    </row>
    <row r="635" spans="2:6">
      <c r="B635" s="192">
        <v>900170958</v>
      </c>
      <c r="C635" s="192" t="s">
        <v>883</v>
      </c>
      <c r="D635" s="192"/>
      <c r="E635" s="192" t="s">
        <v>262</v>
      </c>
      <c r="F635" s="192" t="s">
        <v>273</v>
      </c>
    </row>
    <row r="636" spans="2:6">
      <c r="B636" s="192">
        <v>384</v>
      </c>
      <c r="C636" s="192" t="s">
        <v>885</v>
      </c>
      <c r="D636" s="192"/>
      <c r="E636" s="192" t="s">
        <v>262</v>
      </c>
      <c r="F636" s="192" t="s">
        <v>264</v>
      </c>
    </row>
    <row r="637" spans="2:6">
      <c r="B637" s="192">
        <v>93456213</v>
      </c>
      <c r="C637" s="192" t="s">
        <v>886</v>
      </c>
      <c r="D637" s="192"/>
      <c r="E637" s="192" t="s">
        <v>262</v>
      </c>
      <c r="F637" s="192" t="s">
        <v>267</v>
      </c>
    </row>
    <row r="638" spans="2:6">
      <c r="B638" s="192">
        <v>80826238</v>
      </c>
      <c r="C638" s="192" t="s">
        <v>887</v>
      </c>
      <c r="D638" s="192"/>
      <c r="E638" s="192" t="s">
        <v>262</v>
      </c>
      <c r="F638" s="192" t="s">
        <v>264</v>
      </c>
    </row>
    <row r="639" spans="2:6">
      <c r="B639" s="192">
        <v>4287694</v>
      </c>
      <c r="C639" s="192" t="s">
        <v>888</v>
      </c>
      <c r="D639" s="192"/>
      <c r="E639" s="192" t="s">
        <v>262</v>
      </c>
      <c r="F639" s="192" t="s">
        <v>264</v>
      </c>
    </row>
    <row r="640" spans="2:6">
      <c r="B640" s="192">
        <v>13620500</v>
      </c>
      <c r="C640" s="192" t="s">
        <v>889</v>
      </c>
      <c r="D640" s="192"/>
      <c r="E640" s="192" t="s">
        <v>262</v>
      </c>
      <c r="F640" s="192" t="s">
        <v>264</v>
      </c>
    </row>
    <row r="641" spans="2:6">
      <c r="B641" s="192">
        <v>901620208</v>
      </c>
      <c r="C641" s="192" t="s">
        <v>890</v>
      </c>
      <c r="D641" s="192"/>
      <c r="E641" s="192" t="s">
        <v>262</v>
      </c>
      <c r="F641" s="192" t="s">
        <v>260</v>
      </c>
    </row>
    <row r="642" spans="2:6">
      <c r="B642" s="192">
        <v>900934928</v>
      </c>
      <c r="C642" s="192" t="s">
        <v>200</v>
      </c>
      <c r="D642" s="192"/>
      <c r="E642" s="192" t="s">
        <v>262</v>
      </c>
      <c r="F642" s="192" t="s">
        <v>264</v>
      </c>
    </row>
    <row r="643" spans="2:6">
      <c r="B643" s="192">
        <v>830066009</v>
      </c>
      <c r="C643" s="192" t="s">
        <v>891</v>
      </c>
      <c r="D643" s="192"/>
      <c r="E643" s="192" t="s">
        <v>262</v>
      </c>
      <c r="F643" s="192" t="s">
        <v>267</v>
      </c>
    </row>
    <row r="644" spans="2:6">
      <c r="B644" s="192">
        <v>901226957</v>
      </c>
      <c r="C644" s="192" t="s">
        <v>201</v>
      </c>
      <c r="D644" s="192"/>
      <c r="E644" s="192" t="s">
        <v>259</v>
      </c>
      <c r="F644" s="192" t="s">
        <v>260</v>
      </c>
    </row>
    <row r="645" spans="2:6">
      <c r="B645" s="192">
        <v>901262730</v>
      </c>
      <c r="C645" s="192" t="s">
        <v>203</v>
      </c>
      <c r="D645" s="192"/>
      <c r="E645" s="192" t="s">
        <v>316</v>
      </c>
      <c r="F645" s="192" t="s">
        <v>260</v>
      </c>
    </row>
    <row r="646" spans="2:6">
      <c r="B646" s="192">
        <v>860065656</v>
      </c>
      <c r="C646" s="192" t="s">
        <v>892</v>
      </c>
      <c r="D646" s="192"/>
      <c r="E646" s="192" t="s">
        <v>262</v>
      </c>
      <c r="F646" s="192" t="s">
        <v>264</v>
      </c>
    </row>
    <row r="647" spans="2:6">
      <c r="B647" s="192">
        <v>900561507</v>
      </c>
      <c r="C647" s="192" t="s">
        <v>893</v>
      </c>
      <c r="D647" s="192"/>
      <c r="E647" s="192" t="s">
        <v>262</v>
      </c>
      <c r="F647" s="192" t="s">
        <v>260</v>
      </c>
    </row>
    <row r="648" spans="2:6">
      <c r="B648" s="192">
        <v>900062666</v>
      </c>
      <c r="C648" s="192" t="s">
        <v>894</v>
      </c>
      <c r="D648" s="192"/>
      <c r="E648" s="192" t="s">
        <v>262</v>
      </c>
      <c r="F648" s="192" t="s">
        <v>264</v>
      </c>
    </row>
    <row r="649" spans="2:6">
      <c r="B649" s="192">
        <v>900763972</v>
      </c>
      <c r="C649" s="192" t="s">
        <v>895</v>
      </c>
      <c r="D649" s="192"/>
      <c r="E649" s="192" t="s">
        <v>262</v>
      </c>
      <c r="F649" s="192" t="s">
        <v>273</v>
      </c>
    </row>
    <row r="650" spans="2:6">
      <c r="B650" s="192">
        <v>860045409</v>
      </c>
      <c r="C650" s="192" t="s">
        <v>204</v>
      </c>
      <c r="D650" s="192"/>
      <c r="E650" s="192" t="s">
        <v>262</v>
      </c>
      <c r="F650" s="192" t="s">
        <v>264</v>
      </c>
    </row>
    <row r="651" spans="2:6">
      <c r="B651" s="192">
        <v>900584625</v>
      </c>
      <c r="C651" s="192" t="s">
        <v>896</v>
      </c>
      <c r="D651" s="192"/>
      <c r="E651" s="192" t="s">
        <v>259</v>
      </c>
      <c r="F651" s="192" t="s">
        <v>273</v>
      </c>
    </row>
    <row r="652" spans="2:6">
      <c r="B652" s="192">
        <v>900123316</v>
      </c>
      <c r="C652" s="192" t="s">
        <v>897</v>
      </c>
      <c r="D652" s="192"/>
      <c r="E652" s="192" t="s">
        <v>262</v>
      </c>
      <c r="F652" s="192" t="s">
        <v>267</v>
      </c>
    </row>
    <row r="653" spans="2:6">
      <c r="B653" s="192">
        <v>900487580</v>
      </c>
      <c r="C653" s="192" t="s">
        <v>898</v>
      </c>
      <c r="D653" s="192"/>
      <c r="E653" s="192" t="s">
        <v>262</v>
      </c>
      <c r="F653" s="192" t="s">
        <v>264</v>
      </c>
    </row>
    <row r="654" spans="2:6">
      <c r="B654" s="192">
        <v>399</v>
      </c>
      <c r="C654" s="192" t="s">
        <v>899</v>
      </c>
      <c r="D654" s="192"/>
      <c r="E654" s="192" t="s">
        <v>262</v>
      </c>
      <c r="F654" s="192" t="s">
        <v>264</v>
      </c>
    </row>
    <row r="655" spans="2:6">
      <c r="B655" s="192">
        <v>20</v>
      </c>
      <c r="C655" s="192" t="s">
        <v>900</v>
      </c>
      <c r="D655" s="192"/>
      <c r="E655" s="192" t="s">
        <v>262</v>
      </c>
      <c r="F655" s="192" t="s">
        <v>264</v>
      </c>
    </row>
    <row r="656" spans="2:6">
      <c r="B656" s="192">
        <v>428</v>
      </c>
      <c r="C656" s="192" t="s">
        <v>901</v>
      </c>
      <c r="D656" s="192"/>
      <c r="E656" s="192" t="s">
        <v>262</v>
      </c>
      <c r="F656" s="192" t="s">
        <v>289</v>
      </c>
    </row>
    <row r="657" spans="2:6">
      <c r="B657" s="192">
        <v>901166805</v>
      </c>
      <c r="C657" s="192" t="s">
        <v>205</v>
      </c>
      <c r="D657" s="192"/>
      <c r="E657" s="192" t="s">
        <v>259</v>
      </c>
      <c r="F657" s="192" t="s">
        <v>260</v>
      </c>
    </row>
    <row r="658" spans="2:6">
      <c r="B658" s="192">
        <v>901601393</v>
      </c>
      <c r="C658" s="192" t="s">
        <v>902</v>
      </c>
      <c r="D658" s="192"/>
      <c r="E658" s="192" t="s">
        <v>262</v>
      </c>
      <c r="F658" s="192" t="s">
        <v>260</v>
      </c>
    </row>
    <row r="659" spans="2:6">
      <c r="B659" s="192">
        <v>901103672</v>
      </c>
      <c r="C659" s="192" t="s">
        <v>903</v>
      </c>
      <c r="D659" s="192"/>
      <c r="E659" s="192" t="s">
        <v>262</v>
      </c>
      <c r="F659" s="192" t="s">
        <v>260</v>
      </c>
    </row>
    <row r="660" spans="2:6">
      <c r="B660" s="192">
        <v>900897183</v>
      </c>
      <c r="C660" s="192" t="s">
        <v>904</v>
      </c>
      <c r="D660" s="192"/>
      <c r="E660" s="192" t="s">
        <v>316</v>
      </c>
      <c r="F660" s="192" t="s">
        <v>260</v>
      </c>
    </row>
    <row r="661" spans="2:6">
      <c r="B661" s="192">
        <v>1030616697</v>
      </c>
      <c r="C661" s="192" t="s">
        <v>905</v>
      </c>
      <c r="D661" s="192"/>
      <c r="E661" s="192" t="s">
        <v>262</v>
      </c>
      <c r="F661" s="192" t="s">
        <v>273</v>
      </c>
    </row>
    <row r="662" spans="2:6">
      <c r="B662" s="192">
        <v>39747433</v>
      </c>
      <c r="C662" s="192" t="s">
        <v>906</v>
      </c>
      <c r="D662" s="192"/>
      <c r="E662" s="192" t="s">
        <v>262</v>
      </c>
      <c r="F662" s="192" t="s">
        <v>267</v>
      </c>
    </row>
    <row r="663" spans="2:6">
      <c r="B663" s="192">
        <v>80032413</v>
      </c>
      <c r="C663" s="192" t="s">
        <v>908</v>
      </c>
      <c r="D663" s="192"/>
      <c r="E663" s="192" t="s">
        <v>262</v>
      </c>
      <c r="F663" s="192" t="s">
        <v>264</v>
      </c>
    </row>
    <row r="664" spans="2:6">
      <c r="B664" s="192">
        <v>182</v>
      </c>
      <c r="C664" s="192" t="s">
        <v>909</v>
      </c>
      <c r="D664" s="192"/>
      <c r="E664" s="192" t="s">
        <v>262</v>
      </c>
      <c r="F664" s="192" t="s">
        <v>260</v>
      </c>
    </row>
    <row r="665" spans="2:6">
      <c r="B665" s="192">
        <v>901364147</v>
      </c>
      <c r="C665" s="192" t="s">
        <v>910</v>
      </c>
      <c r="D665" s="192"/>
      <c r="E665" s="192" t="s">
        <v>262</v>
      </c>
      <c r="F665" s="192" t="s">
        <v>260</v>
      </c>
    </row>
    <row r="666" spans="2:6">
      <c r="B666" s="192">
        <v>901531814</v>
      </c>
      <c r="C666" s="192" t="s">
        <v>206</v>
      </c>
      <c r="D666" s="192"/>
      <c r="E666" s="192" t="s">
        <v>262</v>
      </c>
      <c r="F666" s="192" t="s">
        <v>260</v>
      </c>
    </row>
    <row r="667" spans="2:6">
      <c r="B667" s="192">
        <v>86003845</v>
      </c>
      <c r="C667" s="192" t="s">
        <v>911</v>
      </c>
      <c r="D667" s="192"/>
      <c r="E667" s="192" t="s">
        <v>262</v>
      </c>
      <c r="F667" s="192" t="s">
        <v>264</v>
      </c>
    </row>
    <row r="668" spans="2:6">
      <c r="B668" s="192">
        <v>79945655</v>
      </c>
      <c r="C668" s="192" t="s">
        <v>912</v>
      </c>
      <c r="D668" s="192"/>
      <c r="E668" s="192" t="s">
        <v>262</v>
      </c>
      <c r="F668" s="192" t="s">
        <v>264</v>
      </c>
    </row>
    <row r="669" spans="2:6">
      <c r="B669" s="192">
        <v>577143</v>
      </c>
      <c r="C669" s="192" t="s">
        <v>913</v>
      </c>
      <c r="D669" s="192"/>
      <c r="E669" s="192" t="s">
        <v>262</v>
      </c>
      <c r="F669" s="192" t="s">
        <v>267</v>
      </c>
    </row>
    <row r="670" spans="2:6">
      <c r="B670" s="192">
        <v>163</v>
      </c>
      <c r="C670" s="192" t="s">
        <v>914</v>
      </c>
      <c r="D670" s="192"/>
      <c r="E670" s="192" t="s">
        <v>262</v>
      </c>
      <c r="F670" s="192" t="s">
        <v>267</v>
      </c>
    </row>
    <row r="671" spans="2:6">
      <c r="B671" s="192">
        <v>79468380</v>
      </c>
      <c r="C671" s="192" t="s">
        <v>915</v>
      </c>
      <c r="D671" s="192"/>
      <c r="E671" s="192" t="s">
        <v>262</v>
      </c>
      <c r="F671" s="192" t="s">
        <v>264</v>
      </c>
    </row>
    <row r="672" spans="2:6">
      <c r="B672" s="192">
        <v>227</v>
      </c>
      <c r="C672" s="192" t="s">
        <v>916</v>
      </c>
      <c r="D672" s="192"/>
      <c r="E672" s="192" t="s">
        <v>262</v>
      </c>
      <c r="F672" s="192" t="s">
        <v>264</v>
      </c>
    </row>
    <row r="673" spans="2:6">
      <c r="B673" s="192">
        <v>1070952978</v>
      </c>
      <c r="C673" s="192" t="s">
        <v>918</v>
      </c>
      <c r="D673" s="192"/>
      <c r="E673" s="192" t="s">
        <v>262</v>
      </c>
      <c r="F673" s="192" t="s">
        <v>264</v>
      </c>
    </row>
    <row r="674" spans="2:6">
      <c r="B674" s="192">
        <v>7228927</v>
      </c>
      <c r="C674" s="192" t="s">
        <v>919</v>
      </c>
      <c r="D674" s="192"/>
      <c r="E674" s="192" t="s">
        <v>262</v>
      </c>
      <c r="F674" s="192" t="s">
        <v>264</v>
      </c>
    </row>
    <row r="675" spans="2:6">
      <c r="B675" s="192">
        <v>153</v>
      </c>
      <c r="C675" s="192" t="s">
        <v>920</v>
      </c>
      <c r="D675" s="192"/>
      <c r="E675" s="192" t="s">
        <v>262</v>
      </c>
      <c r="F675" s="192" t="s">
        <v>264</v>
      </c>
    </row>
    <row r="676" spans="2:6">
      <c r="B676" s="192">
        <v>79183258</v>
      </c>
      <c r="C676" s="192" t="s">
        <v>921</v>
      </c>
      <c r="D676" s="192"/>
      <c r="E676" s="192" t="s">
        <v>262</v>
      </c>
      <c r="F676" s="192" t="s">
        <v>260</v>
      </c>
    </row>
    <row r="677" spans="2:6">
      <c r="B677" s="192">
        <v>475934</v>
      </c>
      <c r="C677" s="192" t="s">
        <v>922</v>
      </c>
      <c r="D677" s="192"/>
      <c r="E677" s="192" t="s">
        <v>262</v>
      </c>
      <c r="F677" s="192" t="s">
        <v>264</v>
      </c>
    </row>
    <row r="678" spans="2:6">
      <c r="B678" s="192">
        <v>40411028</v>
      </c>
      <c r="C678" s="192" t="s">
        <v>923</v>
      </c>
      <c r="D678" s="192"/>
      <c r="E678" s="192" t="s">
        <v>262</v>
      </c>
      <c r="F678" s="192" t="s">
        <v>264</v>
      </c>
    </row>
    <row r="679" spans="2:6">
      <c r="B679" s="192">
        <v>37671359</v>
      </c>
      <c r="C679" s="192" t="s">
        <v>924</v>
      </c>
      <c r="D679" s="192"/>
      <c r="E679" s="192" t="s">
        <v>262</v>
      </c>
      <c r="F679" s="192" t="s">
        <v>267</v>
      </c>
    </row>
    <row r="680" spans="2:6">
      <c r="B680" s="192">
        <v>52696870</v>
      </c>
      <c r="C680" s="192" t="s">
        <v>925</v>
      </c>
      <c r="D680" s="192"/>
      <c r="E680" s="192" t="s">
        <v>262</v>
      </c>
      <c r="F680" s="192" t="s">
        <v>264</v>
      </c>
    </row>
    <row r="681" spans="2:6">
      <c r="B681" s="192">
        <v>1026252944</v>
      </c>
      <c r="C681" s="192" t="s">
        <v>926</v>
      </c>
      <c r="D681" s="193"/>
      <c r="E681" s="193" t="s">
        <v>262</v>
      </c>
      <c r="F681" s="192" t="s">
        <v>264</v>
      </c>
    </row>
    <row r="682" spans="2:6">
      <c r="B682" s="192">
        <v>900554660</v>
      </c>
      <c r="C682" s="192" t="s">
        <v>927</v>
      </c>
      <c r="D682" s="192"/>
      <c r="E682" s="192" t="s">
        <v>262</v>
      </c>
      <c r="F682" s="192" t="s">
        <v>264</v>
      </c>
    </row>
    <row r="683" spans="2:6">
      <c r="B683" s="192">
        <v>1063152401</v>
      </c>
      <c r="C683" s="192" t="s">
        <v>928</v>
      </c>
      <c r="D683" s="192"/>
      <c r="E683" s="192" t="s">
        <v>262</v>
      </c>
      <c r="F683" s="192" t="s">
        <v>267</v>
      </c>
    </row>
    <row r="684" spans="2:6">
      <c r="B684" s="192">
        <v>379</v>
      </c>
      <c r="C684" s="192" t="s">
        <v>929</v>
      </c>
      <c r="D684" s="192"/>
      <c r="E684" s="192" t="s">
        <v>262</v>
      </c>
      <c r="F684" s="192" t="s">
        <v>264</v>
      </c>
    </row>
    <row r="685" spans="2:6">
      <c r="B685" s="192"/>
      <c r="C685" s="192" t="s">
        <v>930</v>
      </c>
      <c r="D685" s="192"/>
      <c r="E685" s="192" t="s">
        <v>262</v>
      </c>
      <c r="F685" s="192" t="s">
        <v>264</v>
      </c>
    </row>
    <row r="686" spans="2:6">
      <c r="B686" s="192">
        <v>901100074</v>
      </c>
      <c r="C686" s="192" t="s">
        <v>212</v>
      </c>
      <c r="D686" s="192"/>
      <c r="E686" s="192" t="s">
        <v>262</v>
      </c>
      <c r="F686" s="192" t="s">
        <v>260</v>
      </c>
    </row>
    <row r="687" spans="2:6">
      <c r="B687" s="192">
        <v>900327148</v>
      </c>
      <c r="C687" s="192" t="s">
        <v>933</v>
      </c>
      <c r="D687" s="192"/>
      <c r="E687" s="192" t="s">
        <v>262</v>
      </c>
      <c r="F687" s="192" t="s">
        <v>260</v>
      </c>
    </row>
    <row r="688" spans="2:6">
      <c r="B688" s="192">
        <v>900172069</v>
      </c>
      <c r="C688" s="192" t="s">
        <v>934</v>
      </c>
      <c r="D688" s="192"/>
      <c r="E688" s="192" t="s">
        <v>316</v>
      </c>
      <c r="F688" s="192" t="s">
        <v>260</v>
      </c>
    </row>
    <row r="689" spans="2:6">
      <c r="B689" s="192">
        <v>419</v>
      </c>
      <c r="C689" s="192" t="s">
        <v>936</v>
      </c>
      <c r="D689" s="192"/>
      <c r="E689" s="192" t="s">
        <v>262</v>
      </c>
      <c r="F689" s="192" t="s">
        <v>264</v>
      </c>
    </row>
    <row r="690" spans="2:6">
      <c r="B690" s="192">
        <v>1070325571</v>
      </c>
      <c r="C690" s="192" t="s">
        <v>937</v>
      </c>
      <c r="D690" s="192"/>
      <c r="E690" s="192" t="s">
        <v>262</v>
      </c>
      <c r="F690" s="192" t="s">
        <v>260</v>
      </c>
    </row>
    <row r="691" spans="2:6">
      <c r="B691" s="192">
        <v>53041717</v>
      </c>
      <c r="C691" s="192" t="s">
        <v>938</v>
      </c>
      <c r="D691" s="192"/>
      <c r="E691" s="192" t="s">
        <v>262</v>
      </c>
      <c r="F691" s="192" t="s">
        <v>273</v>
      </c>
    </row>
    <row r="692" spans="2:6">
      <c r="B692" s="192">
        <v>901435824</v>
      </c>
      <c r="C692" s="192" t="s">
        <v>213</v>
      </c>
      <c r="D692" s="192"/>
      <c r="E692" s="192" t="s">
        <v>262</v>
      </c>
      <c r="F692" s="192" t="s">
        <v>260</v>
      </c>
    </row>
    <row r="693" spans="2:6">
      <c r="B693" s="192">
        <v>120801761</v>
      </c>
      <c r="C693" s="192" t="s">
        <v>939</v>
      </c>
      <c r="D693" s="192"/>
      <c r="E693" s="192" t="s">
        <v>262</v>
      </c>
      <c r="F693" s="192" t="s">
        <v>267</v>
      </c>
    </row>
    <row r="694" spans="2:6">
      <c r="B694" s="192">
        <v>1020801761</v>
      </c>
      <c r="C694" s="192" t="s">
        <v>49</v>
      </c>
      <c r="D694" s="192"/>
      <c r="E694" s="192" t="s">
        <v>262</v>
      </c>
      <c r="F694" s="192" t="s">
        <v>260</v>
      </c>
    </row>
    <row r="695" spans="2:6">
      <c r="B695" s="192">
        <v>1016090875</v>
      </c>
      <c r="C695" s="192" t="s">
        <v>940</v>
      </c>
      <c r="D695" s="192"/>
      <c r="E695" s="192" t="s">
        <v>262</v>
      </c>
      <c r="F695" s="192" t="s">
        <v>273</v>
      </c>
    </row>
    <row r="696" spans="2:6">
      <c r="B696" s="192">
        <v>830133449</v>
      </c>
      <c r="C696" s="192" t="s">
        <v>941</v>
      </c>
      <c r="D696" s="192"/>
      <c r="E696" s="192" t="s">
        <v>262</v>
      </c>
      <c r="F696" s="192" t="s">
        <v>267</v>
      </c>
    </row>
    <row r="697" spans="2:6">
      <c r="B697" s="192">
        <v>150</v>
      </c>
      <c r="C697" s="192" t="s">
        <v>942</v>
      </c>
      <c r="D697" s="192"/>
      <c r="E697" s="192" t="s">
        <v>262</v>
      </c>
      <c r="F697" s="192" t="s">
        <v>264</v>
      </c>
    </row>
    <row r="698" spans="2:6">
      <c r="B698" s="192">
        <v>86088872</v>
      </c>
      <c r="C698" s="192" t="s">
        <v>943</v>
      </c>
      <c r="D698" s="192"/>
      <c r="E698" s="192" t="s">
        <v>262</v>
      </c>
      <c r="F698" s="192" t="s">
        <v>264</v>
      </c>
    </row>
    <row r="699" spans="2:6">
      <c r="B699" s="192">
        <v>800079603</v>
      </c>
      <c r="C699" s="192" t="s">
        <v>944</v>
      </c>
      <c r="D699" s="192"/>
      <c r="E699" s="192" t="s">
        <v>262</v>
      </c>
      <c r="F699" s="192" t="s">
        <v>289</v>
      </c>
    </row>
    <row r="700" spans="2:6">
      <c r="B700" s="192">
        <v>900119324</v>
      </c>
      <c r="C700" s="192" t="s">
        <v>945</v>
      </c>
      <c r="D700" s="192"/>
      <c r="E700" s="192" t="s">
        <v>262</v>
      </c>
      <c r="F700" s="192" t="s">
        <v>264</v>
      </c>
    </row>
    <row r="701" spans="2:6">
      <c r="B701" s="192">
        <v>1020797937</v>
      </c>
      <c r="C701" s="192" t="s">
        <v>946</v>
      </c>
      <c r="D701" s="192"/>
      <c r="E701" s="192" t="s">
        <v>262</v>
      </c>
      <c r="F701" s="192" t="s">
        <v>264</v>
      </c>
    </row>
    <row r="702" spans="2:6">
      <c r="B702" s="192">
        <v>381</v>
      </c>
      <c r="C702" s="192" t="s">
        <v>947</v>
      </c>
      <c r="D702" s="192"/>
      <c r="E702" s="192" t="s">
        <v>262</v>
      </c>
      <c r="F702" s="192" t="s">
        <v>267</v>
      </c>
    </row>
    <row r="703" spans="2:6">
      <c r="B703" s="192">
        <v>830057750</v>
      </c>
      <c r="C703" s="192" t="s">
        <v>135</v>
      </c>
      <c r="D703" s="192"/>
      <c r="E703" s="192" t="s">
        <v>259</v>
      </c>
      <c r="F703" s="192" t="s">
        <v>260</v>
      </c>
    </row>
    <row r="704" spans="2:6">
      <c r="B704" s="192">
        <v>900055374</v>
      </c>
      <c r="C704" s="192" t="s">
        <v>167</v>
      </c>
      <c r="D704" s="192"/>
      <c r="E704" s="192" t="s">
        <v>259</v>
      </c>
      <c r="F704" s="192" t="s">
        <v>260</v>
      </c>
    </row>
    <row r="705" spans="2:6">
      <c r="B705" s="192">
        <v>32907046</v>
      </c>
      <c r="C705" s="192" t="s">
        <v>948</v>
      </c>
      <c r="D705" s="192"/>
      <c r="E705" s="192" t="s">
        <v>262</v>
      </c>
      <c r="F705" s="192" t="s">
        <v>264</v>
      </c>
    </row>
    <row r="706" spans="2:6">
      <c r="B706" s="192">
        <v>901347546</v>
      </c>
      <c r="C706" s="192" t="s">
        <v>216</v>
      </c>
      <c r="D706" s="192"/>
      <c r="E706" s="192" t="s">
        <v>259</v>
      </c>
      <c r="F706" s="192" t="s">
        <v>260</v>
      </c>
    </row>
    <row r="707" spans="2:6">
      <c r="B707" s="192">
        <v>901353439</v>
      </c>
      <c r="C707" s="192" t="s">
        <v>949</v>
      </c>
      <c r="D707" s="192"/>
      <c r="E707" s="192" t="s">
        <v>262</v>
      </c>
      <c r="F707" s="192" t="s">
        <v>264</v>
      </c>
    </row>
    <row r="708" spans="2:6">
      <c r="B708" s="192">
        <v>901718424</v>
      </c>
      <c r="C708" s="192" t="s">
        <v>950</v>
      </c>
      <c r="D708" s="192"/>
      <c r="E708" s="192" t="s">
        <v>262</v>
      </c>
      <c r="F708" s="192" t="s">
        <v>260</v>
      </c>
    </row>
    <row r="709" spans="2:6">
      <c r="B709" s="192">
        <v>900380666</v>
      </c>
      <c r="C709" s="192" t="s">
        <v>951</v>
      </c>
      <c r="D709" s="192"/>
      <c r="E709" s="192" t="s">
        <v>262</v>
      </c>
      <c r="F709" s="192" t="s">
        <v>267</v>
      </c>
    </row>
    <row r="710" spans="2:6">
      <c r="B710" s="192">
        <v>41459967</v>
      </c>
      <c r="C710" s="192" t="s">
        <v>952</v>
      </c>
      <c r="D710" s="192"/>
      <c r="E710" s="192" t="s">
        <v>262</v>
      </c>
      <c r="F710" s="192" t="s">
        <v>302</v>
      </c>
    </row>
    <row r="711" spans="2:6">
      <c r="B711" s="192">
        <v>901466394</v>
      </c>
      <c r="C711" s="192" t="s">
        <v>954</v>
      </c>
      <c r="D711" s="192"/>
      <c r="E711" s="192" t="s">
        <v>262</v>
      </c>
      <c r="F711" s="192" t="s">
        <v>264</v>
      </c>
    </row>
    <row r="712" spans="2:6">
      <c r="B712" s="192">
        <v>41659906</v>
      </c>
      <c r="C712" s="192" t="s">
        <v>955</v>
      </c>
      <c r="D712" s="192"/>
      <c r="E712" s="192" t="s">
        <v>259</v>
      </c>
      <c r="F712" s="192" t="s">
        <v>264</v>
      </c>
    </row>
    <row r="713" spans="2:6">
      <c r="B713" s="192">
        <v>172</v>
      </c>
      <c r="C713" s="192" t="s">
        <v>956</v>
      </c>
      <c r="D713" s="192"/>
      <c r="E713" s="192" t="s">
        <v>262</v>
      </c>
      <c r="F713" s="192" t="s">
        <v>264</v>
      </c>
    </row>
    <row r="714" spans="2:6">
      <c r="B714" s="192">
        <v>12345</v>
      </c>
      <c r="C714" s="192" t="s">
        <v>957</v>
      </c>
      <c r="D714" s="192"/>
      <c r="E714" s="192" t="s">
        <v>262</v>
      </c>
      <c r="F714" s="192" t="s">
        <v>260</v>
      </c>
    </row>
    <row r="715" spans="2:6">
      <c r="B715" s="192">
        <v>392</v>
      </c>
      <c r="C715" s="192" t="s">
        <v>958</v>
      </c>
      <c r="D715" s="192"/>
      <c r="E715" s="192" t="s">
        <v>262</v>
      </c>
      <c r="F715" s="192" t="s">
        <v>273</v>
      </c>
    </row>
    <row r="716" spans="2:6">
      <c r="B716" s="192">
        <v>901314217</v>
      </c>
      <c r="C716" s="192" t="s">
        <v>959</v>
      </c>
      <c r="D716" s="192"/>
      <c r="E716" s="192" t="s">
        <v>262</v>
      </c>
      <c r="F716" s="192" t="s">
        <v>264</v>
      </c>
    </row>
    <row r="717" spans="2:6">
      <c r="B717" s="192">
        <v>830508860</v>
      </c>
      <c r="C717" s="192" t="s">
        <v>960</v>
      </c>
      <c r="E717" s="192" t="s">
        <v>259</v>
      </c>
      <c r="F717" t="s">
        <v>273</v>
      </c>
    </row>
    <row r="718" spans="2:6">
      <c r="B718" s="192">
        <v>901741042</v>
      </c>
      <c r="C718" s="192" t="s">
        <v>961</v>
      </c>
      <c r="D718" s="192"/>
      <c r="E718" s="192" t="s">
        <v>262</v>
      </c>
      <c r="F718" s="192" t="s">
        <v>264</v>
      </c>
    </row>
    <row r="719" spans="2:6">
      <c r="B719" s="192">
        <v>830081427</v>
      </c>
      <c r="C719" s="192" t="s">
        <v>140</v>
      </c>
      <c r="E719" s="192" t="s">
        <v>259</v>
      </c>
      <c r="F719" t="s">
        <v>260</v>
      </c>
    </row>
    <row r="720" spans="2:6">
      <c r="B720" s="192">
        <v>152</v>
      </c>
      <c r="C720" s="192" t="s">
        <v>962</v>
      </c>
      <c r="D720" s="192"/>
      <c r="E720" s="192" t="s">
        <v>262</v>
      </c>
      <c r="F720" s="192" t="s">
        <v>267</v>
      </c>
    </row>
    <row r="721" spans="2:6">
      <c r="B721" s="192">
        <v>19087926</v>
      </c>
      <c r="C721" s="192" t="s">
        <v>963</v>
      </c>
      <c r="D721" s="192"/>
      <c r="E721" s="192" t="s">
        <v>262</v>
      </c>
      <c r="F721" s="192" t="s">
        <v>273</v>
      </c>
    </row>
    <row r="722" spans="2:6">
      <c r="B722" s="192">
        <v>901221071</v>
      </c>
      <c r="C722" s="192" t="s">
        <v>964</v>
      </c>
      <c r="D722" s="192"/>
      <c r="E722" s="192" t="s">
        <v>262</v>
      </c>
      <c r="F722" s="192" t="s">
        <v>264</v>
      </c>
    </row>
    <row r="723" spans="2:6">
      <c r="B723" s="192">
        <v>900545146</v>
      </c>
      <c r="C723" s="192" t="s">
        <v>965</v>
      </c>
      <c r="D723" s="192"/>
      <c r="E723" s="192" t="s">
        <v>262</v>
      </c>
      <c r="F723" s="192" t="s">
        <v>260</v>
      </c>
    </row>
    <row r="724" spans="2:6">
      <c r="B724" s="192">
        <v>901400632</v>
      </c>
      <c r="C724" s="192" t="s">
        <v>219</v>
      </c>
      <c r="D724" s="192"/>
      <c r="E724" s="192" t="s">
        <v>262</v>
      </c>
      <c r="F724" s="192" t="s">
        <v>260</v>
      </c>
    </row>
    <row r="725" spans="2:6">
      <c r="B725" s="192">
        <v>830088374</v>
      </c>
      <c r="C725" s="192" t="s">
        <v>966</v>
      </c>
      <c r="D725" s="192"/>
      <c r="E725" s="192" t="s">
        <v>262</v>
      </c>
      <c r="F725" s="192" t="s">
        <v>260</v>
      </c>
    </row>
    <row r="726" spans="2:6">
      <c r="B726" s="192">
        <v>901324793</v>
      </c>
      <c r="C726" s="192" t="s">
        <v>220</v>
      </c>
      <c r="D726" s="192"/>
      <c r="E726" s="192" t="s">
        <v>262</v>
      </c>
      <c r="F726" s="192" t="s">
        <v>260</v>
      </c>
    </row>
    <row r="727" spans="2:6">
      <c r="B727" s="192">
        <v>901399873</v>
      </c>
      <c r="C727" s="192" t="s">
        <v>221</v>
      </c>
      <c r="D727" s="192"/>
      <c r="E727" s="192" t="s">
        <v>259</v>
      </c>
      <c r="F727" s="192" t="s">
        <v>260</v>
      </c>
    </row>
    <row r="728" spans="2:6">
      <c r="B728" s="192">
        <v>901317417</v>
      </c>
      <c r="C728" s="192" t="s">
        <v>967</v>
      </c>
      <c r="D728" s="192"/>
      <c r="E728" s="192" t="s">
        <v>262</v>
      </c>
      <c r="F728" s="192" t="s">
        <v>260</v>
      </c>
    </row>
    <row r="729" spans="2:6">
      <c r="B729" s="192">
        <v>901417317</v>
      </c>
      <c r="C729" s="192" t="s">
        <v>968</v>
      </c>
      <c r="D729" s="192"/>
      <c r="E729" s="192" t="s">
        <v>262</v>
      </c>
      <c r="F729" s="192" t="s">
        <v>264</v>
      </c>
    </row>
    <row r="730" spans="2:6">
      <c r="B730" s="192">
        <v>94460960</v>
      </c>
      <c r="C730" s="192" t="s">
        <v>969</v>
      </c>
      <c r="D730" s="192"/>
      <c r="E730" s="192" t="s">
        <v>262</v>
      </c>
      <c r="F730" s="192" t="s">
        <v>267</v>
      </c>
    </row>
    <row r="731" spans="2:6">
      <c r="B731" s="192">
        <v>1022372328</v>
      </c>
      <c r="C731" s="192" t="s">
        <v>971</v>
      </c>
      <c r="D731" s="192"/>
      <c r="E731" s="192" t="s">
        <v>262</v>
      </c>
      <c r="F731" s="192" t="s">
        <v>267</v>
      </c>
    </row>
    <row r="732" spans="2:6">
      <c r="B732" s="192">
        <v>40011907</v>
      </c>
      <c r="C732" s="192" t="s">
        <v>972</v>
      </c>
      <c r="D732" s="192"/>
      <c r="E732" s="192" t="s">
        <v>262</v>
      </c>
      <c r="F732" s="192" t="s">
        <v>264</v>
      </c>
    </row>
    <row r="733" spans="2:6">
      <c r="B733" s="192">
        <v>901513875</v>
      </c>
      <c r="C733" s="192" t="s">
        <v>973</v>
      </c>
      <c r="D733" s="192"/>
      <c r="E733" s="192" t="s">
        <v>262</v>
      </c>
      <c r="F733" s="192" t="s">
        <v>260</v>
      </c>
    </row>
    <row r="734" spans="2:6">
      <c r="B734" s="192">
        <v>900859016</v>
      </c>
      <c r="C734" s="192" t="s">
        <v>974</v>
      </c>
      <c r="E734" s="192" t="s">
        <v>262</v>
      </c>
      <c r="F734" t="s">
        <v>264</v>
      </c>
    </row>
    <row r="735" spans="2:6">
      <c r="B735" s="192">
        <v>1010230652</v>
      </c>
      <c r="C735" s="192" t="s">
        <v>975</v>
      </c>
      <c r="E735" s="192" t="s">
        <v>262</v>
      </c>
      <c r="F735" t="s">
        <v>267</v>
      </c>
    </row>
    <row r="736" spans="2:6">
      <c r="B736" s="192">
        <v>800252619</v>
      </c>
      <c r="C736" s="192" t="s">
        <v>976</v>
      </c>
      <c r="D736" s="192"/>
      <c r="E736" s="192" t="s">
        <v>262</v>
      </c>
      <c r="F736" s="192" t="s">
        <v>273</v>
      </c>
    </row>
    <row r="737" spans="2:6">
      <c r="B737" s="192">
        <v>1069492514</v>
      </c>
      <c r="C737" s="192" t="s">
        <v>978</v>
      </c>
      <c r="D737" s="192"/>
      <c r="E737" s="192" t="s">
        <v>262</v>
      </c>
      <c r="F737" s="192" t="s">
        <v>267</v>
      </c>
    </row>
    <row r="738" spans="2:6">
      <c r="B738" s="192">
        <v>13615090</v>
      </c>
      <c r="C738" s="192" t="s">
        <v>979</v>
      </c>
      <c r="D738" s="192"/>
      <c r="E738" s="192" t="s">
        <v>262</v>
      </c>
      <c r="F738" s="192" t="s">
        <v>260</v>
      </c>
    </row>
    <row r="739" spans="2:6">
      <c r="B739" s="192">
        <v>80795478</v>
      </c>
      <c r="C739" s="192" t="s">
        <v>980</v>
      </c>
      <c r="D739" s="192"/>
      <c r="E739" s="192" t="s">
        <v>262</v>
      </c>
      <c r="F739" s="192" t="s">
        <v>264</v>
      </c>
    </row>
    <row r="740" spans="2:6">
      <c r="B740" s="192">
        <v>1</v>
      </c>
      <c r="C740" s="192" t="s">
        <v>981</v>
      </c>
      <c r="D740" s="192"/>
      <c r="E740" s="192" t="s">
        <v>262</v>
      </c>
      <c r="F740" s="192" t="s">
        <v>267</v>
      </c>
    </row>
    <row r="741" spans="2:6">
      <c r="B741" s="192">
        <v>900895145</v>
      </c>
      <c r="C741" s="192" t="s">
        <v>982</v>
      </c>
      <c r="D741" s="192"/>
      <c r="E741" s="192" t="s">
        <v>262</v>
      </c>
      <c r="F741" s="192" t="s">
        <v>260</v>
      </c>
    </row>
    <row r="742" spans="2:6">
      <c r="B742" s="192">
        <v>1026262490</v>
      </c>
      <c r="C742" s="192" t="s">
        <v>983</v>
      </c>
      <c r="D742" s="192"/>
      <c r="E742" s="192" t="s">
        <v>262</v>
      </c>
      <c r="F742" s="192" t="s">
        <v>260</v>
      </c>
    </row>
    <row r="743" spans="2:6">
      <c r="B743" s="192">
        <v>1019078093</v>
      </c>
      <c r="C743" s="192" t="s">
        <v>984</v>
      </c>
      <c r="E743" s="192" t="s">
        <v>262</v>
      </c>
      <c r="F743" t="s">
        <v>264</v>
      </c>
    </row>
    <row r="744" spans="2:6">
      <c r="B744" s="192">
        <v>415485</v>
      </c>
      <c r="C744" s="192" t="s">
        <v>985</v>
      </c>
      <c r="D744" s="192"/>
      <c r="E744" s="192" t="s">
        <v>262</v>
      </c>
      <c r="F744" s="192" t="s">
        <v>264</v>
      </c>
    </row>
    <row r="745" spans="2:6">
      <c r="B745" s="192">
        <v>10284757</v>
      </c>
      <c r="C745" s="192" t="s">
        <v>986</v>
      </c>
      <c r="D745" s="192"/>
      <c r="E745" s="192" t="s">
        <v>262</v>
      </c>
      <c r="F745" s="192" t="s">
        <v>264</v>
      </c>
    </row>
    <row r="746" spans="2:6">
      <c r="B746" s="192">
        <v>80159388</v>
      </c>
      <c r="C746" s="192" t="s">
        <v>987</v>
      </c>
      <c r="D746" s="192"/>
      <c r="E746" s="192" t="s">
        <v>262</v>
      </c>
      <c r="F746" s="192" t="s">
        <v>264</v>
      </c>
    </row>
    <row r="747" spans="2:6">
      <c r="B747" s="192">
        <v>860034118</v>
      </c>
      <c r="C747" s="192" t="s">
        <v>988</v>
      </c>
      <c r="D747" s="192"/>
      <c r="E747" s="192" t="s">
        <v>262</v>
      </c>
      <c r="F747" s="192" t="s">
        <v>264</v>
      </c>
    </row>
    <row r="748" spans="2:6">
      <c r="B748" s="192">
        <v>901093584</v>
      </c>
      <c r="C748" s="192" t="s">
        <v>989</v>
      </c>
      <c r="D748" s="192"/>
      <c r="E748" s="192" t="s">
        <v>262</v>
      </c>
      <c r="F748" s="192" t="s">
        <v>267</v>
      </c>
    </row>
    <row r="749" spans="2:6">
      <c r="B749" s="192">
        <v>80773361</v>
      </c>
      <c r="C749" s="192" t="s">
        <v>990</v>
      </c>
      <c r="D749" s="192"/>
      <c r="E749" s="192" t="s">
        <v>262</v>
      </c>
      <c r="F749" s="192" t="s">
        <v>264</v>
      </c>
    </row>
    <row r="750" spans="2:6">
      <c r="B750" s="192">
        <v>5995677</v>
      </c>
      <c r="C750" s="192" t="s">
        <v>991</v>
      </c>
      <c r="D750" s="192"/>
      <c r="E750" s="192" t="s">
        <v>262</v>
      </c>
      <c r="F750" s="192" t="s">
        <v>264</v>
      </c>
    </row>
    <row r="751" spans="2:6">
      <c r="B751" s="192">
        <v>142</v>
      </c>
      <c r="C751" s="192" t="s">
        <v>992</v>
      </c>
      <c r="D751" s="192"/>
      <c r="E751" s="192" t="s">
        <v>262</v>
      </c>
      <c r="F751" s="192" t="s">
        <v>264</v>
      </c>
    </row>
    <row r="752" spans="2:6">
      <c r="B752" s="192">
        <v>1032479716</v>
      </c>
      <c r="C752" s="192" t="s">
        <v>993</v>
      </c>
      <c r="D752" s="192"/>
      <c r="E752" s="192" t="s">
        <v>262</v>
      </c>
      <c r="F752" s="192" t="s">
        <v>267</v>
      </c>
    </row>
    <row r="753" spans="2:6">
      <c r="B753" s="192">
        <v>1020812060</v>
      </c>
      <c r="C753" s="192" t="s">
        <v>994</v>
      </c>
      <c r="D753" s="192"/>
      <c r="E753" s="192" t="s">
        <v>262</v>
      </c>
      <c r="F753" s="192" t="s">
        <v>264</v>
      </c>
    </row>
    <row r="754" spans="2:6">
      <c r="B754" s="192">
        <v>900935009</v>
      </c>
      <c r="C754" s="192" t="s">
        <v>995</v>
      </c>
      <c r="D754" s="192"/>
      <c r="E754" s="192" t="s">
        <v>262</v>
      </c>
      <c r="F754" s="192" t="s">
        <v>264</v>
      </c>
    </row>
    <row r="755" spans="2:6">
      <c r="B755" s="192">
        <v>901212232</v>
      </c>
      <c r="C755" s="192" t="s">
        <v>217</v>
      </c>
      <c r="D755" s="192"/>
      <c r="E755" s="192" t="s">
        <v>259</v>
      </c>
      <c r="F755" s="192" t="s">
        <v>260</v>
      </c>
    </row>
    <row r="756" spans="2:6">
      <c r="B756" s="192">
        <v>229</v>
      </c>
      <c r="C756" s="192" t="s">
        <v>996</v>
      </c>
      <c r="D756" s="192"/>
      <c r="E756" s="192" t="s">
        <v>262</v>
      </c>
      <c r="F756" s="192" t="s">
        <v>260</v>
      </c>
    </row>
    <row r="757" spans="2:6">
      <c r="B757" s="192">
        <v>1013621054</v>
      </c>
      <c r="C757" s="192" t="s">
        <v>997</v>
      </c>
      <c r="D757" s="192"/>
      <c r="E757" s="192" t="s">
        <v>262</v>
      </c>
      <c r="F757" s="192" t="s">
        <v>264</v>
      </c>
    </row>
    <row r="758" spans="2:6">
      <c r="B758" s="192">
        <v>900570364</v>
      </c>
      <c r="C758" s="192" t="s">
        <v>998</v>
      </c>
      <c r="D758" s="192"/>
      <c r="E758" s="192" t="s">
        <v>262</v>
      </c>
      <c r="F758" s="192" t="s">
        <v>260</v>
      </c>
    </row>
    <row r="759" spans="2:6">
      <c r="B759" s="192">
        <v>131</v>
      </c>
      <c r="C759" s="192" t="s">
        <v>1000</v>
      </c>
      <c r="D759" s="192"/>
      <c r="E759" s="192" t="s">
        <v>262</v>
      </c>
      <c r="F759" s="192" t="s">
        <v>264</v>
      </c>
    </row>
    <row r="760" spans="2:6">
      <c r="B760" s="192">
        <v>3065486</v>
      </c>
      <c r="C760" s="192" t="s">
        <v>1001</v>
      </c>
      <c r="D760" s="192"/>
      <c r="E760" s="192" t="s">
        <v>262</v>
      </c>
      <c r="F760" s="192" t="s">
        <v>264</v>
      </c>
    </row>
    <row r="761" spans="2:6">
      <c r="B761" s="192">
        <v>1013627407</v>
      </c>
      <c r="C761" s="192" t="s">
        <v>1003</v>
      </c>
      <c r="D761" s="192"/>
      <c r="E761" s="192" t="s">
        <v>262</v>
      </c>
      <c r="F761" s="192" t="s">
        <v>264</v>
      </c>
    </row>
    <row r="762" spans="2:6">
      <c r="B762" s="192">
        <v>391</v>
      </c>
      <c r="C762" s="192" t="s">
        <v>1004</v>
      </c>
      <c r="D762" s="192"/>
      <c r="E762" s="192" t="s">
        <v>262</v>
      </c>
      <c r="F762" s="192" t="s">
        <v>264</v>
      </c>
    </row>
    <row r="763" spans="2:6">
      <c r="B763" s="192">
        <v>1074132066</v>
      </c>
      <c r="C763" s="192" t="s">
        <v>1005</v>
      </c>
      <c r="D763" s="192"/>
      <c r="E763" s="192" t="s">
        <v>262</v>
      </c>
      <c r="F763" s="192" t="s">
        <v>264</v>
      </c>
    </row>
    <row r="764" spans="2:6">
      <c r="B764" s="192">
        <v>1001043295</v>
      </c>
      <c r="C764" s="192" t="s">
        <v>1006</v>
      </c>
      <c r="D764" s="192"/>
      <c r="E764" s="192" t="s">
        <v>262</v>
      </c>
      <c r="F764" s="192" t="s">
        <v>264</v>
      </c>
    </row>
    <row r="765" spans="2:6">
      <c r="B765" s="192">
        <v>1026302000</v>
      </c>
      <c r="C765" s="192" t="s">
        <v>1007</v>
      </c>
      <c r="D765" s="192"/>
      <c r="E765" s="192" t="s">
        <v>262</v>
      </c>
      <c r="F765" s="192" t="s">
        <v>264</v>
      </c>
    </row>
    <row r="766" spans="2:6">
      <c r="B766" s="192">
        <v>442</v>
      </c>
      <c r="C766" s="192" t="s">
        <v>1008</v>
      </c>
      <c r="D766" s="192"/>
      <c r="E766" s="192" t="s">
        <v>262</v>
      </c>
      <c r="F766" s="192" t="s">
        <v>264</v>
      </c>
    </row>
    <row r="767" spans="2:6">
      <c r="B767" s="192">
        <v>1081730438</v>
      </c>
      <c r="C767" s="192" t="s">
        <v>1009</v>
      </c>
      <c r="D767" s="192"/>
      <c r="E767" s="192" t="s">
        <v>262</v>
      </c>
      <c r="F767" s="192" t="s">
        <v>264</v>
      </c>
    </row>
    <row r="768" spans="2:6">
      <c r="B768" s="192">
        <v>1032490321</v>
      </c>
      <c r="C768" s="192" t="s">
        <v>1010</v>
      </c>
      <c r="D768" s="192"/>
      <c r="E768" s="192" t="s">
        <v>262</v>
      </c>
      <c r="F768" s="192" t="s">
        <v>260</v>
      </c>
    </row>
    <row r="769" spans="2:6">
      <c r="B769" s="192">
        <v>1054679542</v>
      </c>
      <c r="C769" s="192" t="s">
        <v>1011</v>
      </c>
      <c r="D769" s="192"/>
      <c r="E769" s="192" t="s">
        <v>262</v>
      </c>
      <c r="F769" s="192" t="s">
        <v>264</v>
      </c>
    </row>
    <row r="770" spans="2:6">
      <c r="B770" s="192">
        <v>60321586</v>
      </c>
      <c r="C770" s="192" t="s">
        <v>1014</v>
      </c>
      <c r="D770" s="192"/>
      <c r="E770" s="192" t="s">
        <v>262</v>
      </c>
      <c r="F770" s="192" t="s">
        <v>260</v>
      </c>
    </row>
    <row r="771" spans="2:6">
      <c r="B771" s="194">
        <v>830094751</v>
      </c>
      <c r="C771" s="194" t="s">
        <v>1015</v>
      </c>
      <c r="D771" s="192"/>
      <c r="E771" s="192" t="s">
        <v>316</v>
      </c>
      <c r="F771" s="192" t="s">
        <v>260</v>
      </c>
    </row>
    <row r="772" spans="2:6">
      <c r="B772" s="192"/>
      <c r="C772" s="192" t="s">
        <v>338</v>
      </c>
      <c r="D772" s="192"/>
      <c r="E772" s="192" t="s">
        <v>316</v>
      </c>
      <c r="F772" s="192" t="s">
        <v>260</v>
      </c>
    </row>
    <row r="773" spans="2:6">
      <c r="B773" s="192"/>
      <c r="C773" s="192" t="s">
        <v>390</v>
      </c>
      <c r="D773" s="192"/>
      <c r="E773" s="192" t="s">
        <v>316</v>
      </c>
      <c r="F773" s="192" t="s">
        <v>260</v>
      </c>
    </row>
    <row r="774" spans="2:6">
      <c r="B774" s="192"/>
      <c r="C774" s="192" t="s">
        <v>678</v>
      </c>
      <c r="D774" s="192"/>
      <c r="E774" s="192" t="s">
        <v>316</v>
      </c>
      <c r="F774" s="192" t="s">
        <v>260</v>
      </c>
    </row>
    <row r="775" spans="2:6">
      <c r="B775" s="192"/>
      <c r="C775" s="237" t="s">
        <v>214</v>
      </c>
      <c r="D775" s="192"/>
      <c r="E775" s="192" t="s">
        <v>316</v>
      </c>
      <c r="F775" s="192" t="s">
        <v>260</v>
      </c>
    </row>
    <row r="776" spans="2:6">
      <c r="B776" s="192"/>
      <c r="C776" s="192" t="s">
        <v>970</v>
      </c>
      <c r="D776" s="192"/>
      <c r="E776" s="192" t="s">
        <v>262</v>
      </c>
      <c r="F776" s="192" t="s">
        <v>264</v>
      </c>
    </row>
    <row r="777" spans="2:6">
      <c r="B777" s="192"/>
      <c r="C777" s="237" t="s">
        <v>95</v>
      </c>
      <c r="D777" s="192"/>
      <c r="E777" s="192" t="s">
        <v>316</v>
      </c>
      <c r="F777" s="192" t="s">
        <v>260</v>
      </c>
    </row>
    <row r="778" spans="2:6">
      <c r="B778" s="192"/>
      <c r="C778" s="192" t="s">
        <v>315</v>
      </c>
      <c r="D778" s="192"/>
      <c r="E778" s="192" t="s">
        <v>316</v>
      </c>
      <c r="F778" s="192" t="s">
        <v>260</v>
      </c>
    </row>
    <row r="779" spans="2:6">
      <c r="B779" s="192"/>
      <c r="C779" s="192" t="s">
        <v>678</v>
      </c>
      <c r="D779" s="192"/>
      <c r="E779" s="192" t="s">
        <v>316</v>
      </c>
      <c r="F779" s="192" t="s">
        <v>260</v>
      </c>
    </row>
    <row r="780" spans="2:6">
      <c r="B780" s="192"/>
      <c r="C780" s="237" t="s">
        <v>639</v>
      </c>
      <c r="E780" s="192" t="s">
        <v>316</v>
      </c>
      <c r="F780" t="s">
        <v>260</v>
      </c>
    </row>
    <row r="781" spans="2:6">
      <c r="B781" s="192"/>
      <c r="C781" s="237" t="s">
        <v>398</v>
      </c>
      <c r="D781" s="192"/>
      <c r="E781" s="192" t="s">
        <v>316</v>
      </c>
      <c r="F781" s="192" t="s">
        <v>260</v>
      </c>
    </row>
    <row r="782" spans="2:6">
      <c r="B782" s="192"/>
      <c r="C782" s="237" t="s">
        <v>198</v>
      </c>
      <c r="D782" s="192"/>
      <c r="E782" s="192" t="s">
        <v>316</v>
      </c>
      <c r="F782" s="192" t="s">
        <v>260</v>
      </c>
    </row>
    <row r="783" spans="2:6">
      <c r="B783" s="192"/>
      <c r="C783" s="192" t="s">
        <v>872</v>
      </c>
      <c r="D783" s="192"/>
      <c r="E783" s="192" t="s">
        <v>262</v>
      </c>
      <c r="F783" s="192" t="s">
        <v>289</v>
      </c>
    </row>
    <row r="784" spans="2:6">
      <c r="B784" s="192"/>
      <c r="C784" s="192" t="s">
        <v>907</v>
      </c>
      <c r="D784" s="192"/>
      <c r="E784" s="192" t="s">
        <v>316</v>
      </c>
      <c r="F784" s="192" t="s">
        <v>260</v>
      </c>
    </row>
    <row r="785" spans="2:6">
      <c r="B785" s="192"/>
      <c r="C785" s="237" t="s">
        <v>207</v>
      </c>
      <c r="D785" s="192"/>
      <c r="E785" s="192" t="s">
        <v>316</v>
      </c>
      <c r="F785" s="192" t="s">
        <v>264</v>
      </c>
    </row>
    <row r="786" spans="2:6">
      <c r="B786" s="192">
        <v>901676975</v>
      </c>
      <c r="C786" s="192" t="s">
        <v>210</v>
      </c>
      <c r="D786" s="192"/>
      <c r="E786" s="192" t="s">
        <v>259</v>
      </c>
      <c r="F786" s="192" t="s">
        <v>260</v>
      </c>
    </row>
    <row r="787" spans="2:6">
      <c r="B787" s="192"/>
      <c r="C787" s="238" t="s">
        <v>146</v>
      </c>
      <c r="D787" s="192"/>
      <c r="E787" s="192" t="s">
        <v>316</v>
      </c>
      <c r="F787" s="192" t="s">
        <v>260</v>
      </c>
    </row>
    <row r="788" spans="2:6">
      <c r="B788" s="192"/>
      <c r="C788" s="192" t="s">
        <v>405</v>
      </c>
      <c r="D788" s="192"/>
      <c r="E788" s="192" t="s">
        <v>316</v>
      </c>
      <c r="F788" s="192" t="s">
        <v>260</v>
      </c>
    </row>
    <row r="789" spans="2:6">
      <c r="B789" s="192"/>
      <c r="C789" s="192" t="s">
        <v>884</v>
      </c>
      <c r="D789" s="192"/>
      <c r="E789" s="192" t="s">
        <v>259</v>
      </c>
      <c r="F789" s="192" t="s">
        <v>260</v>
      </c>
    </row>
    <row r="790" spans="2:6">
      <c r="B790" s="192"/>
      <c r="C790" s="192" t="s">
        <v>328</v>
      </c>
      <c r="D790" s="192"/>
      <c r="E790" s="192" t="s">
        <v>262</v>
      </c>
      <c r="F790" s="192" t="s">
        <v>264</v>
      </c>
    </row>
    <row r="791" spans="2:6">
      <c r="B791" s="192"/>
      <c r="C791" s="237" t="s">
        <v>713</v>
      </c>
      <c r="D791" s="192"/>
      <c r="E791" s="192" t="s">
        <v>316</v>
      </c>
      <c r="F791" s="192" t="s">
        <v>260</v>
      </c>
    </row>
    <row r="792" spans="2:6">
      <c r="B792" s="192"/>
      <c r="C792" s="192" t="s">
        <v>878</v>
      </c>
      <c r="D792" s="192"/>
      <c r="E792" s="192" t="s">
        <v>316</v>
      </c>
      <c r="F792" s="192" t="s">
        <v>260</v>
      </c>
    </row>
    <row r="793" spans="2:6">
      <c r="B793" s="192"/>
      <c r="C793" s="237" t="s">
        <v>172</v>
      </c>
      <c r="D793" s="192"/>
      <c r="E793" s="192" t="s">
        <v>316</v>
      </c>
      <c r="F793" s="192" t="s">
        <v>264</v>
      </c>
    </row>
    <row r="794" spans="2:6">
      <c r="B794" s="192"/>
      <c r="C794" s="192" t="s">
        <v>163</v>
      </c>
      <c r="D794" s="192"/>
      <c r="E794" s="192" t="s">
        <v>259</v>
      </c>
      <c r="F794" s="192" t="s">
        <v>260</v>
      </c>
    </row>
    <row r="795" spans="2:6">
      <c r="B795" s="192"/>
      <c r="C795" s="192" t="s">
        <v>430</v>
      </c>
      <c r="D795" s="192"/>
      <c r="E795" s="192" t="s">
        <v>259</v>
      </c>
      <c r="F795" s="192" t="s">
        <v>260</v>
      </c>
    </row>
    <row r="796" spans="2:6">
      <c r="B796" s="192"/>
      <c r="C796" s="192" t="s">
        <v>778</v>
      </c>
      <c r="D796" s="192"/>
      <c r="E796" s="192" t="s">
        <v>259</v>
      </c>
      <c r="F796" s="192" t="s">
        <v>260</v>
      </c>
    </row>
    <row r="797" spans="2:6">
      <c r="B797" s="192"/>
      <c r="C797" s="192" t="s">
        <v>177</v>
      </c>
      <c r="D797" s="192"/>
      <c r="E797" s="192" t="s">
        <v>259</v>
      </c>
      <c r="F797" s="192" t="s">
        <v>260</v>
      </c>
    </row>
    <row r="798" spans="2:6">
      <c r="B798" s="192"/>
      <c r="C798" s="192" t="s">
        <v>589</v>
      </c>
      <c r="D798" s="192"/>
      <c r="E798" s="192" t="s">
        <v>316</v>
      </c>
      <c r="F798" s="192" t="s">
        <v>260</v>
      </c>
    </row>
    <row r="799" spans="2:6">
      <c r="B799" s="192"/>
      <c r="C799" s="192" t="s">
        <v>336</v>
      </c>
      <c r="D799" s="192"/>
      <c r="E799" s="192" t="s">
        <v>316</v>
      </c>
      <c r="F799" s="192" t="s">
        <v>260</v>
      </c>
    </row>
    <row r="800" spans="2:6">
      <c r="B800" s="192"/>
      <c r="C800" s="192" t="s">
        <v>406</v>
      </c>
      <c r="E800" s="192" t="s">
        <v>316</v>
      </c>
      <c r="F800" t="s">
        <v>260</v>
      </c>
    </row>
    <row r="801" spans="2:6">
      <c r="B801" s="192"/>
      <c r="C801" s="192" t="s">
        <v>52</v>
      </c>
      <c r="D801" s="192"/>
      <c r="E801" s="192" t="s">
        <v>316</v>
      </c>
      <c r="F801" s="192" t="s">
        <v>264</v>
      </c>
    </row>
    <row r="802" spans="2:6">
      <c r="B802" s="192"/>
      <c r="C802" s="192" t="s">
        <v>75</v>
      </c>
      <c r="D802" s="192"/>
      <c r="E802" s="192" t="s">
        <v>316</v>
      </c>
      <c r="F802" s="192" t="s">
        <v>260</v>
      </c>
    </row>
    <row r="803" spans="2:6">
      <c r="B803" s="192"/>
      <c r="C803" s="192" t="s">
        <v>733</v>
      </c>
      <c r="D803" s="192"/>
      <c r="E803" s="192" t="s">
        <v>316</v>
      </c>
      <c r="F803" s="192" t="s">
        <v>260</v>
      </c>
    </row>
    <row r="804" spans="2:6">
      <c r="B804" s="192"/>
      <c r="C804" s="192" t="s">
        <v>977</v>
      </c>
      <c r="D804" s="192"/>
      <c r="E804" s="192" t="s">
        <v>316</v>
      </c>
      <c r="F804" s="192" t="s">
        <v>260</v>
      </c>
    </row>
    <row r="805" spans="2:6">
      <c r="B805" s="192"/>
      <c r="C805" s="192" t="s">
        <v>211</v>
      </c>
      <c r="D805" s="192"/>
      <c r="E805" s="192" t="s">
        <v>316</v>
      </c>
      <c r="F805" s="192" t="s">
        <v>260</v>
      </c>
    </row>
    <row r="806" spans="2:6">
      <c r="B806" s="192"/>
      <c r="C806" s="237" t="s">
        <v>136</v>
      </c>
      <c r="D806" s="192"/>
      <c r="E806" s="192" t="s">
        <v>316</v>
      </c>
      <c r="F806" s="192" t="s">
        <v>260</v>
      </c>
    </row>
    <row r="807" spans="2:6">
      <c r="B807" s="192"/>
      <c r="C807" s="239" t="s">
        <v>190</v>
      </c>
      <c r="D807" s="192"/>
      <c r="E807" s="192" t="s">
        <v>316</v>
      </c>
      <c r="F807" s="192" t="s">
        <v>260</v>
      </c>
    </row>
    <row r="808" spans="2:6">
      <c r="B808" s="192"/>
      <c r="C808" s="239" t="s">
        <v>231</v>
      </c>
      <c r="D808" s="192"/>
      <c r="E808" s="192" t="s">
        <v>316</v>
      </c>
      <c r="F808" s="192" t="s">
        <v>260</v>
      </c>
    </row>
    <row r="809" spans="2:6">
      <c r="B809" s="192"/>
      <c r="C809" s="239" t="s">
        <v>50</v>
      </c>
      <c r="D809" s="192"/>
      <c r="E809" s="192" t="s">
        <v>316</v>
      </c>
      <c r="F809" s="192" t="s">
        <v>260</v>
      </c>
    </row>
    <row r="810" spans="2:6">
      <c r="B810" s="192"/>
      <c r="C810" s="193" t="s">
        <v>530</v>
      </c>
      <c r="D810" s="192"/>
      <c r="E810" s="192" t="s">
        <v>316</v>
      </c>
      <c r="F810" s="192" t="s">
        <v>260</v>
      </c>
    </row>
    <row r="811" spans="2:6">
      <c r="B811" s="192"/>
      <c r="C811" s="193" t="s">
        <v>1171</v>
      </c>
      <c r="D811" s="192"/>
      <c r="E811" s="192" t="s">
        <v>316</v>
      </c>
      <c r="F811" s="192" t="s">
        <v>264</v>
      </c>
    </row>
    <row r="812" spans="2:6">
      <c r="B812" s="192"/>
      <c r="C812" s="193" t="s">
        <v>529</v>
      </c>
      <c r="D812" s="192"/>
      <c r="E812" s="192" t="s">
        <v>316</v>
      </c>
      <c r="F812" s="192" t="s">
        <v>260</v>
      </c>
    </row>
    <row r="813" spans="2:6">
      <c r="B813" s="192"/>
      <c r="C813" s="193" t="s">
        <v>619</v>
      </c>
      <c r="D813" s="192"/>
      <c r="E813" s="192" t="s">
        <v>316</v>
      </c>
      <c r="F813" s="192" t="s">
        <v>264</v>
      </c>
    </row>
    <row r="814" spans="2:6">
      <c r="B814" s="192"/>
      <c r="C814" s="239" t="s">
        <v>147</v>
      </c>
      <c r="D814" s="192"/>
      <c r="E814" s="192" t="s">
        <v>316</v>
      </c>
      <c r="F814" s="192" t="s">
        <v>260</v>
      </c>
    </row>
    <row r="815" spans="2:6">
      <c r="B815" s="192"/>
      <c r="C815" s="237" t="s">
        <v>601</v>
      </c>
      <c r="D815" s="192"/>
      <c r="E815" s="192" t="s">
        <v>316</v>
      </c>
      <c r="F815" s="192" t="s">
        <v>260</v>
      </c>
    </row>
    <row r="816" spans="2:6">
      <c r="B816" s="192"/>
      <c r="C816" s="237" t="s">
        <v>134</v>
      </c>
      <c r="D816" s="192"/>
      <c r="E816" s="192" t="s">
        <v>316</v>
      </c>
      <c r="F816" s="192" t="s">
        <v>260</v>
      </c>
    </row>
    <row r="817" spans="2:6">
      <c r="B817" s="192"/>
      <c r="C817" s="237" t="s">
        <v>141</v>
      </c>
      <c r="D817" s="192"/>
      <c r="E817" s="192" t="s">
        <v>316</v>
      </c>
      <c r="F817" s="192" t="s">
        <v>260</v>
      </c>
    </row>
    <row r="818" spans="2:6">
      <c r="B818" s="192"/>
      <c r="C818" s="237" t="s">
        <v>42</v>
      </c>
      <c r="D818" s="192"/>
      <c r="E818" s="192" t="s">
        <v>316</v>
      </c>
      <c r="F818" s="192" t="s">
        <v>260</v>
      </c>
    </row>
    <row r="819" spans="2:6">
      <c r="B819" s="192" t="s">
        <v>685</v>
      </c>
      <c r="C819" s="192" t="s">
        <v>686</v>
      </c>
      <c r="D819" s="192" t="s">
        <v>687</v>
      </c>
      <c r="E819" s="192" t="s">
        <v>1499</v>
      </c>
      <c r="F819" s="192" t="s">
        <v>264</v>
      </c>
    </row>
    <row r="820" spans="2:6">
      <c r="B820" s="192" t="s">
        <v>520</v>
      </c>
      <c r="C820" s="192" t="s">
        <v>521</v>
      </c>
      <c r="D820" s="192" t="s">
        <v>522</v>
      </c>
      <c r="E820" s="192" t="s">
        <v>1499</v>
      </c>
      <c r="F820" s="192" t="s">
        <v>264</v>
      </c>
    </row>
    <row r="821" spans="2:6">
      <c r="B821" s="192" t="s">
        <v>112</v>
      </c>
      <c r="C821" s="192" t="s">
        <v>113</v>
      </c>
      <c r="D821" s="192" t="s">
        <v>646</v>
      </c>
      <c r="E821" s="192" t="s">
        <v>1499</v>
      </c>
      <c r="F821" s="192" t="s">
        <v>260</v>
      </c>
    </row>
    <row r="822" spans="2:6">
      <c r="B822" s="192" t="s">
        <v>112</v>
      </c>
      <c r="C822" s="192" t="s">
        <v>645</v>
      </c>
      <c r="D822" s="192" t="s">
        <v>646</v>
      </c>
      <c r="E822" s="192" t="s">
        <v>1499</v>
      </c>
      <c r="F822" s="192" t="s">
        <v>260</v>
      </c>
    </row>
    <row r="823" spans="2:6">
      <c r="B823" s="192" t="s">
        <v>477</v>
      </c>
      <c r="C823" s="192" t="s">
        <v>478</v>
      </c>
      <c r="D823" s="192" t="s">
        <v>479</v>
      </c>
      <c r="E823" s="192" t="s">
        <v>1499</v>
      </c>
      <c r="F823" s="192" t="s">
        <v>264</v>
      </c>
    </row>
    <row r="824" spans="2:6">
      <c r="B824" s="192" t="s">
        <v>233</v>
      </c>
      <c r="C824" s="196" t="s">
        <v>65</v>
      </c>
      <c r="D824" s="192" t="s">
        <v>285</v>
      </c>
      <c r="E824" s="192" t="s">
        <v>1499</v>
      </c>
      <c r="F824" s="192" t="s">
        <v>264</v>
      </c>
    </row>
    <row r="825" spans="2:6">
      <c r="B825" s="192">
        <v>1022365147</v>
      </c>
      <c r="C825" s="192" t="s">
        <v>829</v>
      </c>
      <c r="D825" s="192" t="s">
        <v>830</v>
      </c>
      <c r="E825" s="192" t="s">
        <v>1499</v>
      </c>
      <c r="F825" s="192" t="s">
        <v>264</v>
      </c>
    </row>
    <row r="826" spans="2:6">
      <c r="B826" s="192">
        <v>1049018901</v>
      </c>
      <c r="C826" s="192" t="s">
        <v>56</v>
      </c>
      <c r="D826" s="192" t="s">
        <v>754</v>
      </c>
      <c r="E826" t="s">
        <v>1570</v>
      </c>
      <c r="F826" s="192" t="s">
        <v>264</v>
      </c>
    </row>
    <row r="827" spans="2:6">
      <c r="B827" s="192">
        <v>20610698</v>
      </c>
      <c r="C827" s="192" t="s">
        <v>853</v>
      </c>
      <c r="D827" s="192" t="s">
        <v>854</v>
      </c>
      <c r="E827" s="192" t="s">
        <v>1499</v>
      </c>
      <c r="F827" s="192" t="s">
        <v>264</v>
      </c>
    </row>
    <row r="828" spans="2:6">
      <c r="B828" s="192">
        <v>52973625</v>
      </c>
      <c r="C828" s="192" t="s">
        <v>99</v>
      </c>
      <c r="D828" s="192" t="s">
        <v>953</v>
      </c>
      <c r="E828" t="s">
        <v>1570</v>
      </c>
      <c r="F828" s="192" t="s">
        <v>264</v>
      </c>
    </row>
    <row r="829" spans="2:6">
      <c r="B829" s="192">
        <v>52899303</v>
      </c>
      <c r="C829" s="192" t="s">
        <v>97</v>
      </c>
      <c r="D829" s="192" t="s">
        <v>495</v>
      </c>
      <c r="E829" s="192" t="s">
        <v>1499</v>
      </c>
      <c r="F829" s="192" t="s">
        <v>264</v>
      </c>
    </row>
    <row r="830" spans="2:6">
      <c r="B830" s="192">
        <v>35378811</v>
      </c>
      <c r="C830" s="192" t="s">
        <v>82</v>
      </c>
      <c r="D830" s="192" t="s">
        <v>999</v>
      </c>
      <c r="E830" t="s">
        <v>1570</v>
      </c>
      <c r="F830" s="192" t="s">
        <v>264</v>
      </c>
    </row>
    <row r="831" spans="2:6">
      <c r="B831" s="192">
        <v>1019145894</v>
      </c>
      <c r="C831" s="192" t="s">
        <v>475</v>
      </c>
      <c r="D831" s="192"/>
      <c r="E831" t="s">
        <v>1570</v>
      </c>
      <c r="F831" s="192" t="s">
        <v>264</v>
      </c>
    </row>
    <row r="832" spans="2:6">
      <c r="B832" s="192">
        <v>52352150</v>
      </c>
      <c r="C832" s="192" t="s">
        <v>931</v>
      </c>
      <c r="D832" s="192" t="s">
        <v>932</v>
      </c>
      <c r="E832" s="192" t="s">
        <v>1499</v>
      </c>
      <c r="F832" s="192" t="s">
        <v>264</v>
      </c>
    </row>
    <row r="833" spans="2:6">
      <c r="B833" s="192">
        <v>79486810</v>
      </c>
      <c r="C833" s="192" t="s">
        <v>606</v>
      </c>
      <c r="D833" s="192" t="s">
        <v>607</v>
      </c>
      <c r="E833" s="192" t="s">
        <v>1499</v>
      </c>
      <c r="F833" s="192" t="s">
        <v>264</v>
      </c>
    </row>
    <row r="834" spans="2:6">
      <c r="B834" s="192">
        <v>35331038</v>
      </c>
      <c r="C834" s="192" t="s">
        <v>80</v>
      </c>
      <c r="D834" s="192" t="s">
        <v>300</v>
      </c>
      <c r="E834" s="192" t="s">
        <v>1499</v>
      </c>
      <c r="F834" s="192" t="s">
        <v>264</v>
      </c>
    </row>
    <row r="835" spans="2:6">
      <c r="B835" s="192">
        <v>79975592</v>
      </c>
      <c r="C835" s="192" t="s">
        <v>118</v>
      </c>
      <c r="D835" s="192" t="s">
        <v>456</v>
      </c>
      <c r="E835" t="s">
        <v>1570</v>
      </c>
      <c r="F835" s="192" t="s">
        <v>264</v>
      </c>
    </row>
    <row r="836" spans="2:6">
      <c r="B836" s="192">
        <v>7175034</v>
      </c>
      <c r="C836" s="192" t="s">
        <v>372</v>
      </c>
      <c r="D836" s="192" t="s">
        <v>373</v>
      </c>
      <c r="E836" t="s">
        <v>1570</v>
      </c>
      <c r="F836" s="192" t="s">
        <v>260</v>
      </c>
    </row>
    <row r="837" spans="2:6">
      <c r="B837" s="192">
        <v>901210319</v>
      </c>
      <c r="C837" s="192" t="s">
        <v>144</v>
      </c>
      <c r="D837" s="192" t="s">
        <v>499</v>
      </c>
      <c r="E837" s="192" t="s">
        <v>259</v>
      </c>
      <c r="F837" s="192" t="s">
        <v>260</v>
      </c>
    </row>
    <row r="838" spans="2:6">
      <c r="B838" s="192">
        <v>900608930</v>
      </c>
      <c r="C838" s="192" t="s">
        <v>145</v>
      </c>
      <c r="D838" s="192" t="s">
        <v>499</v>
      </c>
      <c r="E838" s="192" t="s">
        <v>259</v>
      </c>
      <c r="F838" s="192" t="s">
        <v>260</v>
      </c>
    </row>
    <row r="839" spans="2:6">
      <c r="B839" s="192">
        <v>901786098</v>
      </c>
      <c r="C839" s="192" t="s">
        <v>164</v>
      </c>
      <c r="D839" s="192"/>
      <c r="E839" s="192" t="s">
        <v>259</v>
      </c>
      <c r="F839" s="192" t="s">
        <v>260</v>
      </c>
    </row>
    <row r="840" spans="2:6">
      <c r="B840" s="192">
        <v>830047537</v>
      </c>
      <c r="C840" s="192" t="s">
        <v>131</v>
      </c>
      <c r="D840" s="192"/>
      <c r="E840" s="192" t="s">
        <v>259</v>
      </c>
      <c r="F840" s="192" t="s">
        <v>260</v>
      </c>
    </row>
    <row r="841" spans="2:6">
      <c r="B841" s="192">
        <v>900511756</v>
      </c>
      <c r="C841" s="192" t="s">
        <v>739</v>
      </c>
      <c r="D841" s="192"/>
      <c r="E841" s="192" t="s">
        <v>259</v>
      </c>
      <c r="F841" s="192" t="s">
        <v>260</v>
      </c>
    </row>
    <row r="842" spans="2:6">
      <c r="B842" s="192">
        <v>860061403</v>
      </c>
      <c r="C842" s="192" t="s">
        <v>161</v>
      </c>
      <c r="D842" s="192"/>
      <c r="E842" s="192" t="s">
        <v>259</v>
      </c>
      <c r="F842" s="192" t="s">
        <v>260</v>
      </c>
    </row>
    <row r="843" spans="2:6">
      <c r="B843" s="192" t="s">
        <v>128</v>
      </c>
      <c r="C843" s="240" t="s">
        <v>129</v>
      </c>
      <c r="D843" s="192"/>
      <c r="E843" s="192" t="s">
        <v>262</v>
      </c>
      <c r="F843" s="192" t="s">
        <v>260</v>
      </c>
    </row>
    <row r="844" spans="2:6">
      <c r="B844" s="192" t="s">
        <v>215</v>
      </c>
      <c r="C844" s="192" t="s">
        <v>183</v>
      </c>
      <c r="D844" s="192"/>
      <c r="E844" s="192" t="s">
        <v>262</v>
      </c>
      <c r="F844" s="192" t="s">
        <v>260</v>
      </c>
    </row>
    <row r="845" spans="2:6">
      <c r="B845" s="192" t="s">
        <v>234</v>
      </c>
      <c r="C845" s="192" t="s">
        <v>261</v>
      </c>
      <c r="D845" s="192"/>
      <c r="E845" s="192" t="s">
        <v>262</v>
      </c>
      <c r="F845" s="192" t="s">
        <v>260</v>
      </c>
    </row>
    <row r="846" spans="2:6">
      <c r="B846" s="192" t="s">
        <v>839</v>
      </c>
      <c r="C846" s="192" t="s">
        <v>840</v>
      </c>
      <c r="D846" s="192"/>
      <c r="E846" s="192" t="s">
        <v>316</v>
      </c>
      <c r="F846" s="192" t="s">
        <v>260</v>
      </c>
    </row>
    <row r="847" spans="2:6">
      <c r="B847" s="192" t="s">
        <v>230</v>
      </c>
      <c r="C847" s="192" t="s">
        <v>157</v>
      </c>
      <c r="D847" s="192"/>
      <c r="E847" s="192" t="s">
        <v>316</v>
      </c>
      <c r="F847" s="192" t="s">
        <v>260</v>
      </c>
    </row>
    <row r="848" spans="2:6">
      <c r="B848" s="192">
        <v>901880029</v>
      </c>
      <c r="C848" s="192" t="s">
        <v>61</v>
      </c>
      <c r="D848" s="192"/>
      <c r="E848" s="192" t="s">
        <v>262</v>
      </c>
      <c r="F848" s="192" t="s">
        <v>264</v>
      </c>
    </row>
    <row r="849" spans="2:6">
      <c r="B849" s="196" t="s">
        <v>209</v>
      </c>
      <c r="C849" s="192" t="s">
        <v>70</v>
      </c>
      <c r="D849" s="192"/>
      <c r="E849" s="192" t="s">
        <v>262</v>
      </c>
      <c r="F849" s="192" t="s">
        <v>264</v>
      </c>
    </row>
    <row r="850" spans="2:6">
      <c r="B850" s="196" t="s">
        <v>227</v>
      </c>
      <c r="C850" s="241" t="s">
        <v>122</v>
      </c>
      <c r="D850" s="192"/>
      <c r="E850" s="192" t="s">
        <v>316</v>
      </c>
      <c r="F850" s="192" t="s">
        <v>260</v>
      </c>
    </row>
    <row r="851" spans="2:6">
      <c r="B851" s="192" t="s">
        <v>62</v>
      </c>
      <c r="C851" s="237" t="s">
        <v>63</v>
      </c>
      <c r="D851" s="192"/>
      <c r="E851" s="192" t="s">
        <v>316</v>
      </c>
      <c r="F851" s="192" t="s">
        <v>264</v>
      </c>
    </row>
    <row r="852" spans="2:6">
      <c r="B852" s="192"/>
      <c r="C852" s="192" t="s">
        <v>57</v>
      </c>
      <c r="D852" s="192"/>
      <c r="E852" s="192" t="s">
        <v>262</v>
      </c>
      <c r="F852" s="192" t="s">
        <v>264</v>
      </c>
    </row>
    <row r="853" spans="2:6">
      <c r="B853" s="192"/>
      <c r="C853" s="192" t="s">
        <v>48</v>
      </c>
      <c r="D853" s="192"/>
      <c r="E853" s="192" t="s">
        <v>262</v>
      </c>
      <c r="F853" s="192" t="s">
        <v>264</v>
      </c>
    </row>
    <row r="854" spans="2:6">
      <c r="B854" s="192"/>
      <c r="C854" s="192" t="s">
        <v>43</v>
      </c>
      <c r="D854" s="192"/>
      <c r="E854" s="192" t="s">
        <v>262</v>
      </c>
      <c r="F854" s="192" t="s">
        <v>264</v>
      </c>
    </row>
    <row r="855" spans="2:6">
      <c r="B855" s="192"/>
      <c r="C855" s="192" t="s">
        <v>783</v>
      </c>
      <c r="D855" s="192"/>
      <c r="E855" s="192" t="s">
        <v>262</v>
      </c>
      <c r="F855" s="192" t="s">
        <v>264</v>
      </c>
    </row>
    <row r="856" spans="2:6">
      <c r="B856" s="192"/>
      <c r="C856" s="197" t="s">
        <v>223</v>
      </c>
      <c r="D856" s="192"/>
      <c r="E856" t="s">
        <v>1570</v>
      </c>
      <c r="F856" s="192" t="s">
        <v>264</v>
      </c>
    </row>
    <row r="857" spans="2:6">
      <c r="B857" s="192"/>
      <c r="C857" s="197" t="s">
        <v>158</v>
      </c>
      <c r="D857" s="192"/>
      <c r="E857" s="192" t="s">
        <v>1499</v>
      </c>
      <c r="F857" s="192" t="s">
        <v>264</v>
      </c>
    </row>
    <row r="858" spans="2:6">
      <c r="B858" s="192"/>
      <c r="C858" s="197" t="s">
        <v>632</v>
      </c>
      <c r="D858" s="192"/>
      <c r="E858" t="s">
        <v>1570</v>
      </c>
      <c r="F858" s="192" t="s">
        <v>264</v>
      </c>
    </row>
    <row r="859" spans="2:6">
      <c r="B859" s="192"/>
      <c r="C859" s="197" t="s">
        <v>60</v>
      </c>
      <c r="D859" s="192"/>
      <c r="E859" t="s">
        <v>1570</v>
      </c>
      <c r="F859" s="192" t="s">
        <v>264</v>
      </c>
    </row>
    <row r="860" spans="2:6">
      <c r="B860" s="192"/>
      <c r="C860" s="192" t="s">
        <v>59</v>
      </c>
      <c r="D860" s="192" t="s">
        <v>268</v>
      </c>
      <c r="E860" s="192" t="s">
        <v>262</v>
      </c>
      <c r="F860" s="192" t="s">
        <v>264</v>
      </c>
    </row>
    <row r="861" spans="2:6">
      <c r="B861" s="192"/>
      <c r="C861" s="192" t="s">
        <v>375</v>
      </c>
      <c r="D861" s="192" t="s">
        <v>268</v>
      </c>
      <c r="E861" s="192" t="s">
        <v>262</v>
      </c>
      <c r="F861" s="192" t="s">
        <v>264</v>
      </c>
    </row>
    <row r="862" spans="2:6">
      <c r="B862" s="192"/>
      <c r="C862" s="192" t="s">
        <v>598</v>
      </c>
      <c r="D862" s="192" t="s">
        <v>268</v>
      </c>
      <c r="E862" s="192" t="s">
        <v>262</v>
      </c>
      <c r="F862" s="192" t="s">
        <v>260</v>
      </c>
    </row>
    <row r="863" spans="2:6">
      <c r="B863" s="192"/>
      <c r="C863" s="192" t="s">
        <v>688</v>
      </c>
      <c r="D863" s="192" t="s">
        <v>268</v>
      </c>
      <c r="E863" s="192" t="s">
        <v>262</v>
      </c>
      <c r="F863" s="192" t="s">
        <v>264</v>
      </c>
    </row>
    <row r="864" spans="2:6">
      <c r="B864" s="192"/>
      <c r="C864" s="192" t="s">
        <v>166</v>
      </c>
      <c r="D864" s="192" t="s">
        <v>268</v>
      </c>
      <c r="E864" s="192" t="s">
        <v>262</v>
      </c>
      <c r="F864" s="192" t="s">
        <v>260</v>
      </c>
    </row>
    <row r="865" spans="2:6">
      <c r="B865" s="192"/>
      <c r="C865" s="192" t="s">
        <v>71</v>
      </c>
      <c r="D865" s="192" t="s">
        <v>268</v>
      </c>
      <c r="E865" s="192" t="s">
        <v>262</v>
      </c>
      <c r="F865" s="192" t="s">
        <v>260</v>
      </c>
    </row>
    <row r="866" spans="2:6">
      <c r="B866" s="192">
        <v>901650087</v>
      </c>
      <c r="C866" s="197" t="s">
        <v>358</v>
      </c>
      <c r="E866" t="s">
        <v>262</v>
      </c>
      <c r="F866" t="s">
        <v>260</v>
      </c>
    </row>
    <row r="867" spans="2:6">
      <c r="B867" s="192"/>
      <c r="C867" s="197" t="s">
        <v>597</v>
      </c>
      <c r="D867" s="192"/>
      <c r="E867" s="192" t="s">
        <v>262</v>
      </c>
      <c r="F867" s="192" t="s">
        <v>260</v>
      </c>
    </row>
    <row r="868" spans="2:6">
      <c r="B868" s="192"/>
      <c r="C868" s="192" t="s">
        <v>69</v>
      </c>
      <c r="E868" s="192" t="s">
        <v>262</v>
      </c>
      <c r="F868" t="s">
        <v>264</v>
      </c>
    </row>
    <row r="869" spans="2:6">
      <c r="B869" s="192">
        <v>901700109</v>
      </c>
      <c r="C869" s="192" t="s">
        <v>1012</v>
      </c>
      <c r="D869" s="192"/>
      <c r="E869" s="192" t="s">
        <v>262</v>
      </c>
      <c r="F869" s="192" t="s">
        <v>264</v>
      </c>
    </row>
    <row r="870" spans="2:6">
      <c r="B870" s="192">
        <v>901554573</v>
      </c>
      <c r="C870" s="192" t="s">
        <v>1013</v>
      </c>
      <c r="D870" s="192"/>
      <c r="E870" s="192" t="s">
        <v>262</v>
      </c>
      <c r="F870" s="192" t="s">
        <v>264</v>
      </c>
    </row>
    <row r="871" spans="2:6">
      <c r="B871" s="192"/>
      <c r="C871" s="192" t="s">
        <v>58</v>
      </c>
      <c r="D871" s="192"/>
      <c r="E871" s="192" t="s">
        <v>262</v>
      </c>
      <c r="F871" s="192" t="s">
        <v>264</v>
      </c>
    </row>
    <row r="872" spans="2:6">
      <c r="B872" s="192"/>
      <c r="C872" s="192" t="s">
        <v>103</v>
      </c>
      <c r="D872" s="192"/>
      <c r="E872" s="192" t="s">
        <v>262</v>
      </c>
      <c r="F872" s="192" t="s">
        <v>264</v>
      </c>
    </row>
    <row r="873" spans="2:6">
      <c r="B873" s="192"/>
      <c r="C873" s="192" t="s">
        <v>78</v>
      </c>
      <c r="D873" s="192"/>
      <c r="E873" s="192" t="s">
        <v>262</v>
      </c>
      <c r="F873" s="192" t="s">
        <v>264</v>
      </c>
    </row>
    <row r="874" spans="2:6">
      <c r="B874" s="192"/>
      <c r="C874" s="192" t="s">
        <v>40</v>
      </c>
      <c r="D874" s="192"/>
      <c r="E874" s="192" t="s">
        <v>262</v>
      </c>
      <c r="F874" s="192" t="s">
        <v>264</v>
      </c>
    </row>
    <row r="875" spans="2:6">
      <c r="B875" s="192"/>
      <c r="C875" s="192" t="s">
        <v>115</v>
      </c>
      <c r="D875" s="192"/>
      <c r="E875" s="192" t="s">
        <v>262</v>
      </c>
      <c r="F875" s="192" t="s">
        <v>264</v>
      </c>
    </row>
    <row r="876" spans="2:6">
      <c r="B876" s="192"/>
      <c r="C876" s="192" t="s">
        <v>44</v>
      </c>
      <c r="D876" s="192"/>
      <c r="E876" s="192" t="s">
        <v>262</v>
      </c>
      <c r="F876" s="192" t="s">
        <v>264</v>
      </c>
    </row>
    <row r="877" spans="2:6">
      <c r="B877" s="192"/>
      <c r="C877" s="192" t="s">
        <v>235</v>
      </c>
      <c r="D877" s="192"/>
      <c r="E877" s="192" t="s">
        <v>262</v>
      </c>
      <c r="F877" s="192" t="s">
        <v>264</v>
      </c>
    </row>
    <row r="878" spans="2:6">
      <c r="B878" s="192"/>
      <c r="C878" s="192" t="s">
        <v>165</v>
      </c>
      <c r="D878" s="192"/>
      <c r="E878" s="192" t="s">
        <v>262</v>
      </c>
      <c r="F878" s="192" t="s">
        <v>264</v>
      </c>
    </row>
    <row r="879" spans="2:6">
      <c r="B879" s="192"/>
      <c r="C879" s="192" t="s">
        <v>83</v>
      </c>
      <c r="D879" s="192"/>
      <c r="E879" s="192" t="s">
        <v>262</v>
      </c>
      <c r="F879" s="192" t="s">
        <v>264</v>
      </c>
    </row>
    <row r="880" spans="2:6">
      <c r="B880" s="192"/>
      <c r="C880" s="192" t="s">
        <v>173</v>
      </c>
      <c r="D880" s="192"/>
      <c r="E880" s="192" t="s">
        <v>262</v>
      </c>
      <c r="F880" s="192" t="s">
        <v>264</v>
      </c>
    </row>
    <row r="881" spans="2:6">
      <c r="B881" s="192"/>
      <c r="C881" s="192" t="s">
        <v>107</v>
      </c>
      <c r="D881" s="192"/>
      <c r="E881" s="192" t="s">
        <v>262</v>
      </c>
      <c r="F881" s="192" t="s">
        <v>264</v>
      </c>
    </row>
    <row r="882" spans="2:6">
      <c r="B882" s="192"/>
      <c r="C882" s="192" t="s">
        <v>694</v>
      </c>
      <c r="D882" s="192"/>
      <c r="E882" s="192" t="s">
        <v>262</v>
      </c>
      <c r="F882" s="192" t="s">
        <v>264</v>
      </c>
    </row>
    <row r="883" spans="2:6">
      <c r="B883" s="192"/>
      <c r="C883" s="192" t="s">
        <v>105</v>
      </c>
      <c r="D883" s="192"/>
      <c r="E883" s="192" t="s">
        <v>262</v>
      </c>
      <c r="F883" s="192" t="s">
        <v>264</v>
      </c>
    </row>
    <row r="884" spans="2:6">
      <c r="B884" s="192"/>
      <c r="C884" s="192" t="s">
        <v>72</v>
      </c>
      <c r="D884" s="192"/>
      <c r="E884" s="192" t="s">
        <v>262</v>
      </c>
      <c r="F884" s="192" t="s">
        <v>264</v>
      </c>
    </row>
    <row r="885" spans="2:6">
      <c r="B885" s="192"/>
      <c r="C885" s="192" t="s">
        <v>108</v>
      </c>
      <c r="D885" s="192"/>
      <c r="E885" s="192" t="s">
        <v>262</v>
      </c>
      <c r="F885" s="192" t="s">
        <v>264</v>
      </c>
    </row>
    <row r="886" spans="2:6">
      <c r="B886" s="192"/>
      <c r="C886" s="192" t="s">
        <v>94</v>
      </c>
      <c r="E886" s="192" t="s">
        <v>262</v>
      </c>
      <c r="F886" t="s">
        <v>264</v>
      </c>
    </row>
    <row r="887" spans="2:6">
      <c r="B887" s="192"/>
      <c r="C887" s="192" t="s">
        <v>51</v>
      </c>
      <c r="D887" s="192"/>
      <c r="E887" s="192" t="s">
        <v>262</v>
      </c>
      <c r="F887" s="192" t="s">
        <v>264</v>
      </c>
    </row>
    <row r="888" spans="2:6">
      <c r="B888" s="192"/>
      <c r="C888" s="192" t="s">
        <v>196</v>
      </c>
      <c r="D888" s="192"/>
      <c r="E888" s="192" t="s">
        <v>262</v>
      </c>
      <c r="F888" s="192" t="s">
        <v>264</v>
      </c>
    </row>
    <row r="889" spans="2:6">
      <c r="B889" s="192"/>
      <c r="C889" s="192" t="s">
        <v>917</v>
      </c>
      <c r="D889" s="192"/>
      <c r="E889" s="192" t="s">
        <v>262</v>
      </c>
      <c r="F889" s="192" t="s">
        <v>264</v>
      </c>
    </row>
    <row r="890" spans="2:6">
      <c r="B890" s="192"/>
      <c r="C890" s="192" t="s">
        <v>935</v>
      </c>
      <c r="D890" s="192"/>
      <c r="E890" s="192" t="s">
        <v>316</v>
      </c>
      <c r="F890" s="192" t="s">
        <v>260</v>
      </c>
    </row>
    <row r="891" spans="2:6">
      <c r="B891" s="192"/>
      <c r="C891" s="192" t="s">
        <v>47</v>
      </c>
      <c r="D891" s="192"/>
      <c r="E891" s="192" t="s">
        <v>262</v>
      </c>
      <c r="F891" s="192" t="s">
        <v>264</v>
      </c>
    </row>
    <row r="892" spans="2:6">
      <c r="B892" s="192" t="s">
        <v>1172</v>
      </c>
      <c r="C892" s="192" t="s">
        <v>176</v>
      </c>
      <c r="D892" s="192"/>
      <c r="E892" s="192" t="s">
        <v>316</v>
      </c>
      <c r="F892" s="192" t="s">
        <v>260</v>
      </c>
    </row>
    <row r="893" spans="2:6">
      <c r="B893" s="192" t="s">
        <v>1173</v>
      </c>
      <c r="C893" s="192" t="s">
        <v>218</v>
      </c>
      <c r="D893" s="192"/>
      <c r="E893" s="192" t="s">
        <v>316</v>
      </c>
      <c r="F893" s="192" t="s">
        <v>260</v>
      </c>
    </row>
    <row r="894" spans="2:6">
      <c r="B894" s="192" t="s">
        <v>1174</v>
      </c>
      <c r="C894" s="192" t="s">
        <v>66</v>
      </c>
      <c r="D894" s="192"/>
      <c r="E894" s="192" t="s">
        <v>316</v>
      </c>
      <c r="F894" s="192" t="s">
        <v>260</v>
      </c>
    </row>
    <row r="895" spans="2:6">
      <c r="B895" s="192" t="s">
        <v>1175</v>
      </c>
      <c r="C895" s="192" t="s">
        <v>11</v>
      </c>
      <c r="D895" s="192"/>
      <c r="E895" s="192" t="s">
        <v>316</v>
      </c>
      <c r="F895" s="192" t="s">
        <v>260</v>
      </c>
    </row>
    <row r="896" spans="2:6">
      <c r="B896" s="192" t="s">
        <v>1176</v>
      </c>
      <c r="C896" s="192" t="s">
        <v>277</v>
      </c>
      <c r="D896" s="192"/>
      <c r="E896" s="192" t="s">
        <v>262</v>
      </c>
      <c r="F896" s="192" t="s">
        <v>264</v>
      </c>
    </row>
    <row r="897" spans="2:6">
      <c r="B897" s="192" t="s">
        <v>1177</v>
      </c>
      <c r="C897" s="192" t="s">
        <v>1178</v>
      </c>
      <c r="D897" s="192"/>
      <c r="E897" s="192" t="s">
        <v>262</v>
      </c>
      <c r="F897" s="192" t="s">
        <v>264</v>
      </c>
    </row>
    <row r="898" spans="2:6">
      <c r="B898" s="192" t="s">
        <v>1179</v>
      </c>
      <c r="C898" s="192" t="s">
        <v>96</v>
      </c>
      <c r="D898" s="192"/>
      <c r="E898" s="192" t="s">
        <v>262</v>
      </c>
      <c r="F898" s="192" t="s">
        <v>264</v>
      </c>
    </row>
    <row r="899" spans="2:6">
      <c r="B899" s="192" t="s">
        <v>1180</v>
      </c>
      <c r="C899" s="192" t="s">
        <v>1181</v>
      </c>
      <c r="D899" s="194"/>
      <c r="E899" s="194" t="s">
        <v>316</v>
      </c>
      <c r="F899" s="192" t="s">
        <v>260</v>
      </c>
    </row>
    <row r="900" spans="2:6">
      <c r="B900" s="192" t="s">
        <v>1182</v>
      </c>
      <c r="C900" s="192" t="s">
        <v>153</v>
      </c>
      <c r="E900" t="s">
        <v>262</v>
      </c>
      <c r="F900" t="s">
        <v>273</v>
      </c>
    </row>
    <row r="901" spans="2:6">
      <c r="B901" s="192" t="s">
        <v>1183</v>
      </c>
      <c r="C901" s="192" t="s">
        <v>1184</v>
      </c>
      <c r="E901" t="s">
        <v>262</v>
      </c>
      <c r="F901" t="s">
        <v>264</v>
      </c>
    </row>
    <row r="902" spans="2:6">
      <c r="B902" s="192" t="s">
        <v>1185</v>
      </c>
      <c r="C902" s="192" t="s">
        <v>132</v>
      </c>
      <c r="E902" t="s">
        <v>262</v>
      </c>
      <c r="F902" t="s">
        <v>273</v>
      </c>
    </row>
    <row r="903" spans="2:6">
      <c r="B903" s="192" t="s">
        <v>1186</v>
      </c>
      <c r="C903" s="192" t="s">
        <v>38</v>
      </c>
      <c r="E903" t="s">
        <v>262</v>
      </c>
      <c r="F903" t="s">
        <v>264</v>
      </c>
    </row>
    <row r="904" spans="2:6">
      <c r="B904" s="192" t="s">
        <v>1187</v>
      </c>
      <c r="C904" s="192" t="s">
        <v>668</v>
      </c>
      <c r="E904" t="s">
        <v>262</v>
      </c>
      <c r="F904" t="s">
        <v>264</v>
      </c>
    </row>
    <row r="905" spans="2:6">
      <c r="B905" s="192" t="s">
        <v>1188</v>
      </c>
      <c r="C905" s="192" t="s">
        <v>1189</v>
      </c>
      <c r="E905" t="s">
        <v>262</v>
      </c>
      <c r="F905" t="s">
        <v>264</v>
      </c>
    </row>
    <row r="906" spans="2:6">
      <c r="B906" s="192" t="s">
        <v>1190</v>
      </c>
      <c r="C906" s="192" t="s">
        <v>1191</v>
      </c>
      <c r="E906" t="s">
        <v>262</v>
      </c>
      <c r="F906" t="s">
        <v>264</v>
      </c>
    </row>
    <row r="907" spans="2:6">
      <c r="B907" s="192" t="s">
        <v>1192</v>
      </c>
      <c r="C907" s="192" t="s">
        <v>184</v>
      </c>
      <c r="E907" t="s">
        <v>262</v>
      </c>
      <c r="F907" t="s">
        <v>264</v>
      </c>
    </row>
    <row r="908" spans="2:6">
      <c r="B908" s="192" t="s">
        <v>1193</v>
      </c>
      <c r="C908" s="192" t="s">
        <v>1194</v>
      </c>
      <c r="E908" t="s">
        <v>262</v>
      </c>
      <c r="F908" t="s">
        <v>264</v>
      </c>
    </row>
    <row r="909" spans="2:6">
      <c r="B909" s="192" t="s">
        <v>1195</v>
      </c>
      <c r="C909" s="192" t="s">
        <v>1169</v>
      </c>
      <c r="E909" t="s">
        <v>262</v>
      </c>
      <c r="F909" t="s">
        <v>260</v>
      </c>
    </row>
    <row r="910" spans="2:6">
      <c r="B910" s="192" t="s">
        <v>1196</v>
      </c>
      <c r="C910" s="192" t="s">
        <v>1002</v>
      </c>
      <c r="E910" t="s">
        <v>262</v>
      </c>
      <c r="F910" t="s">
        <v>264</v>
      </c>
    </row>
    <row r="911" spans="2:6">
      <c r="B911" s="192" t="s">
        <v>1197</v>
      </c>
      <c r="C911" s="192" t="s">
        <v>1198</v>
      </c>
      <c r="E911" t="s">
        <v>262</v>
      </c>
      <c r="F911" t="s">
        <v>264</v>
      </c>
    </row>
    <row r="912" spans="2:6">
      <c r="B912" s="192" t="s">
        <v>1199</v>
      </c>
      <c r="C912" s="192" t="s">
        <v>1200</v>
      </c>
      <c r="E912" t="s">
        <v>262</v>
      </c>
      <c r="F912" t="s">
        <v>264</v>
      </c>
    </row>
    <row r="913" spans="2:6">
      <c r="B913" s="192" t="s">
        <v>1201</v>
      </c>
      <c r="C913" s="192" t="s">
        <v>1168</v>
      </c>
      <c r="E913" t="s">
        <v>262</v>
      </c>
      <c r="F913" t="s">
        <v>264</v>
      </c>
    </row>
    <row r="914" spans="2:6">
      <c r="B914" s="192" t="s">
        <v>1202</v>
      </c>
      <c r="C914" s="192" t="s">
        <v>1203</v>
      </c>
      <c r="E914" t="s">
        <v>262</v>
      </c>
      <c r="F914" t="s">
        <v>264</v>
      </c>
    </row>
    <row r="915" spans="2:6">
      <c r="B915" s="192" t="s">
        <v>1306</v>
      </c>
      <c r="C915" s="192" t="s">
        <v>1227</v>
      </c>
      <c r="E915" t="s">
        <v>316</v>
      </c>
      <c r="F915" t="s">
        <v>260</v>
      </c>
    </row>
    <row r="916" spans="2:6">
      <c r="B916" s="192" t="s">
        <v>1331</v>
      </c>
      <c r="C916" s="192" t="s">
        <v>1315</v>
      </c>
      <c r="E916" t="s">
        <v>259</v>
      </c>
      <c r="F916" t="s">
        <v>264</v>
      </c>
    </row>
    <row r="917" spans="2:6">
      <c r="B917" s="192" t="s">
        <v>1341</v>
      </c>
      <c r="C917" s="192" t="s">
        <v>1342</v>
      </c>
      <c r="E917" t="s">
        <v>1343</v>
      </c>
      <c r="F917" t="s">
        <v>260</v>
      </c>
    </row>
    <row r="918" spans="2:6">
      <c r="B918" s="192" t="s">
        <v>1344</v>
      </c>
      <c r="C918" s="192" t="s">
        <v>1345</v>
      </c>
      <c r="E918" t="s">
        <v>262</v>
      </c>
      <c r="F918" t="s">
        <v>264</v>
      </c>
    </row>
    <row r="919" spans="2:6">
      <c r="B919" s="192" t="s">
        <v>1346</v>
      </c>
      <c r="C919" s="192" t="s">
        <v>1347</v>
      </c>
      <c r="E919" t="s">
        <v>262</v>
      </c>
      <c r="F919" t="s">
        <v>260</v>
      </c>
    </row>
    <row r="920" spans="2:6">
      <c r="B920" s="192" t="s">
        <v>1332</v>
      </c>
      <c r="C920" s="192" t="s">
        <v>1310</v>
      </c>
      <c r="E920" t="s">
        <v>1343</v>
      </c>
      <c r="F920" t="s">
        <v>260</v>
      </c>
    </row>
    <row r="921" spans="2:6">
      <c r="B921" s="192" t="s">
        <v>1348</v>
      </c>
      <c r="C921" s="192" t="s">
        <v>1222</v>
      </c>
      <c r="E921" t="s">
        <v>1343</v>
      </c>
      <c r="F921" t="s">
        <v>260</v>
      </c>
    </row>
    <row r="922" spans="2:6">
      <c r="B922" s="192" t="s">
        <v>1309</v>
      </c>
      <c r="C922" s="192" t="s">
        <v>1166</v>
      </c>
      <c r="E922" t="s">
        <v>1343</v>
      </c>
      <c r="F922" t="s">
        <v>260</v>
      </c>
    </row>
    <row r="923" spans="2:6">
      <c r="B923" s="192" t="s">
        <v>1307</v>
      </c>
      <c r="C923" s="192" t="s">
        <v>1167</v>
      </c>
      <c r="E923" t="s">
        <v>259</v>
      </c>
      <c r="F923" t="s">
        <v>260</v>
      </c>
    </row>
    <row r="924" spans="2:6">
      <c r="B924" s="192" t="s">
        <v>1349</v>
      </c>
      <c r="C924" s="192" t="s">
        <v>1350</v>
      </c>
      <c r="E924" t="s">
        <v>262</v>
      </c>
      <c r="F924" t="s">
        <v>264</v>
      </c>
    </row>
    <row r="925" spans="2:6">
      <c r="B925" s="192" t="s">
        <v>1304</v>
      </c>
      <c r="C925" s="192" t="s">
        <v>1237</v>
      </c>
      <c r="E925" t="s">
        <v>1343</v>
      </c>
      <c r="F925" t="s">
        <v>260</v>
      </c>
    </row>
    <row r="926" spans="2:6">
      <c r="B926" s="192" t="s">
        <v>1351</v>
      </c>
      <c r="C926" s="192" t="s">
        <v>1352</v>
      </c>
      <c r="E926" t="s">
        <v>316</v>
      </c>
      <c r="F926" t="s">
        <v>260</v>
      </c>
    </row>
    <row r="927" spans="2:6">
      <c r="B927" s="192" t="s">
        <v>1333</v>
      </c>
      <c r="C927" s="192" t="s">
        <v>1311</v>
      </c>
      <c r="E927" t="s">
        <v>1343</v>
      </c>
      <c r="F927" t="s">
        <v>260</v>
      </c>
    </row>
    <row r="928" spans="2:6">
      <c r="B928" s="192" t="s">
        <v>1353</v>
      </c>
      <c r="C928" s="192" t="s">
        <v>1354</v>
      </c>
      <c r="E928" t="s">
        <v>1343</v>
      </c>
      <c r="F928" t="s">
        <v>260</v>
      </c>
    </row>
    <row r="929" spans="2:6">
      <c r="B929" s="192" t="s">
        <v>1355</v>
      </c>
      <c r="C929" s="192" t="s">
        <v>1356</v>
      </c>
      <c r="E929" t="s">
        <v>259</v>
      </c>
      <c r="F929" t="s">
        <v>260</v>
      </c>
    </row>
    <row r="930" spans="2:6">
      <c r="B930" s="192" t="s">
        <v>1357</v>
      </c>
      <c r="C930" s="192" t="s">
        <v>1358</v>
      </c>
      <c r="E930" t="s">
        <v>262</v>
      </c>
      <c r="F930" t="s">
        <v>260</v>
      </c>
    </row>
    <row r="931" spans="2:6">
      <c r="B931" s="192" t="s">
        <v>1359</v>
      </c>
      <c r="C931" s="192" t="s">
        <v>1360</v>
      </c>
      <c r="E931" t="s">
        <v>262</v>
      </c>
      <c r="F931" t="s">
        <v>260</v>
      </c>
    </row>
    <row r="932" spans="2:6">
      <c r="B932" s="192" t="s">
        <v>1361</v>
      </c>
      <c r="C932" s="192" t="s">
        <v>1362</v>
      </c>
      <c r="E932" t="s">
        <v>262</v>
      </c>
      <c r="F932" t="s">
        <v>264</v>
      </c>
    </row>
    <row r="933" spans="2:6">
      <c r="B933" s="192" t="s">
        <v>1363</v>
      </c>
      <c r="C933" s="192" t="s">
        <v>1312</v>
      </c>
      <c r="E933" s="192" t="s">
        <v>1499</v>
      </c>
      <c r="F933" t="s">
        <v>260</v>
      </c>
    </row>
    <row r="934" spans="2:6">
      <c r="B934" s="192" t="s">
        <v>1334</v>
      </c>
      <c r="C934" s="192" t="s">
        <v>1319</v>
      </c>
      <c r="E934" t="s">
        <v>262</v>
      </c>
      <c r="F934" t="s">
        <v>260</v>
      </c>
    </row>
    <row r="935" spans="2:6">
      <c r="B935" s="192" t="s">
        <v>1334</v>
      </c>
      <c r="C935" s="192" t="s">
        <v>1319</v>
      </c>
      <c r="E935" t="s">
        <v>262</v>
      </c>
      <c r="F935" t="s">
        <v>260</v>
      </c>
    </row>
    <row r="936" spans="2:6">
      <c r="B936" s="192" t="s">
        <v>1334</v>
      </c>
      <c r="C936" s="192" t="s">
        <v>1319</v>
      </c>
      <c r="E936" t="s">
        <v>262</v>
      </c>
      <c r="F936" t="s">
        <v>260</v>
      </c>
    </row>
    <row r="937" spans="2:6">
      <c r="B937" s="192" t="s">
        <v>1305</v>
      </c>
      <c r="C937" s="192" t="s">
        <v>1273</v>
      </c>
      <c r="E937" t="s">
        <v>259</v>
      </c>
      <c r="F937" t="s">
        <v>260</v>
      </c>
    </row>
    <row r="938" spans="2:6">
      <c r="B938" s="192" t="s">
        <v>1364</v>
      </c>
      <c r="C938" s="192" t="s">
        <v>1365</v>
      </c>
      <c r="E938" t="s">
        <v>1343</v>
      </c>
      <c r="F938" t="s">
        <v>260</v>
      </c>
    </row>
    <row r="939" spans="2:6">
      <c r="B939" s="192" t="s">
        <v>1366</v>
      </c>
      <c r="C939" s="192" t="s">
        <v>1367</v>
      </c>
      <c r="E939" t="s">
        <v>1343</v>
      </c>
      <c r="F939" t="s">
        <v>260</v>
      </c>
    </row>
    <row r="940" spans="2:6">
      <c r="B940" s="192" t="s">
        <v>1368</v>
      </c>
      <c r="C940" s="192" t="s">
        <v>1369</v>
      </c>
      <c r="E940" t="s">
        <v>316</v>
      </c>
      <c r="F940" t="s">
        <v>260</v>
      </c>
    </row>
    <row r="941" spans="2:6">
      <c r="B941" s="192" t="s">
        <v>1370</v>
      </c>
      <c r="C941" s="192" t="s">
        <v>1282</v>
      </c>
      <c r="E941" t="s">
        <v>262</v>
      </c>
      <c r="F941" t="s">
        <v>260</v>
      </c>
    </row>
    <row r="942" spans="2:6">
      <c r="B942" s="192" t="s">
        <v>1336</v>
      </c>
      <c r="C942" s="192" t="s">
        <v>1323</v>
      </c>
      <c r="E942" s="192" t="s">
        <v>1499</v>
      </c>
      <c r="F942" t="s">
        <v>260</v>
      </c>
    </row>
    <row r="943" spans="2:6">
      <c r="B943" s="192" t="s">
        <v>1371</v>
      </c>
      <c r="C943" s="192" t="s">
        <v>1372</v>
      </c>
      <c r="E943" t="s">
        <v>316</v>
      </c>
      <c r="F943" t="s">
        <v>260</v>
      </c>
    </row>
    <row r="944" spans="2:6">
      <c r="B944" s="192" t="s">
        <v>1373</v>
      </c>
      <c r="C944" s="192" t="s">
        <v>1374</v>
      </c>
      <c r="E944" s="192" t="s">
        <v>1499</v>
      </c>
      <c r="F944" t="s">
        <v>260</v>
      </c>
    </row>
    <row r="945" spans="2:6">
      <c r="B945" s="192" t="s">
        <v>1337</v>
      </c>
      <c r="C945" s="192" t="s">
        <v>1325</v>
      </c>
      <c r="E945" s="192" t="s">
        <v>1499</v>
      </c>
      <c r="F945" t="s">
        <v>260</v>
      </c>
    </row>
    <row r="946" spans="2:6">
      <c r="B946" s="192" t="s">
        <v>1338</v>
      </c>
      <c r="C946" s="192" t="s">
        <v>1326</v>
      </c>
      <c r="E946" s="192" t="s">
        <v>1499</v>
      </c>
      <c r="F946" t="s">
        <v>260</v>
      </c>
    </row>
    <row r="947" spans="2:6">
      <c r="B947" s="192" t="s">
        <v>1339</v>
      </c>
      <c r="C947" s="192" t="s">
        <v>1327</v>
      </c>
      <c r="E947" t="s">
        <v>1343</v>
      </c>
      <c r="F947" t="s">
        <v>260</v>
      </c>
    </row>
    <row r="948" spans="2:6">
      <c r="B948" s="192" t="s">
        <v>1375</v>
      </c>
      <c r="C948" s="192" t="s">
        <v>1376</v>
      </c>
      <c r="E948" t="s">
        <v>1343</v>
      </c>
      <c r="F948" t="s">
        <v>260</v>
      </c>
    </row>
    <row r="949" spans="2:6">
      <c r="B949" s="192" t="s">
        <v>1377</v>
      </c>
      <c r="C949" s="192" t="s">
        <v>1378</v>
      </c>
      <c r="E949" s="192" t="s">
        <v>1499</v>
      </c>
      <c r="F949" t="s">
        <v>260</v>
      </c>
    </row>
    <row r="950" spans="2:6">
      <c r="B950" s="192" t="s">
        <v>1340</v>
      </c>
      <c r="C950" s="192" t="s">
        <v>1329</v>
      </c>
      <c r="E950" s="192" t="s">
        <v>1499</v>
      </c>
      <c r="F950" t="s">
        <v>260</v>
      </c>
    </row>
    <row r="951" spans="2:6">
      <c r="B951" s="192" t="s">
        <v>1340</v>
      </c>
      <c r="C951" s="192" t="s">
        <v>1329</v>
      </c>
      <c r="E951" s="192" t="s">
        <v>1499</v>
      </c>
      <c r="F951" t="s">
        <v>260</v>
      </c>
    </row>
    <row r="952" spans="2:6">
      <c r="B952" s="192" t="s">
        <v>1308</v>
      </c>
      <c r="C952" s="192" t="s">
        <v>1205</v>
      </c>
      <c r="E952" t="s">
        <v>1343</v>
      </c>
      <c r="F952" t="s">
        <v>260</v>
      </c>
    </row>
    <row r="953" spans="2:6">
      <c r="B953" s="192" t="s">
        <v>1379</v>
      </c>
      <c r="C953" s="192" t="s">
        <v>1380</v>
      </c>
      <c r="E953" s="192" t="s">
        <v>1499</v>
      </c>
      <c r="F953" t="s">
        <v>260</v>
      </c>
    </row>
    <row r="954" spans="2:6">
      <c r="B954" s="192" t="s">
        <v>1381</v>
      </c>
      <c r="C954" s="192" t="s">
        <v>1382</v>
      </c>
      <c r="E954" s="192" t="s">
        <v>1499</v>
      </c>
      <c r="F954" t="s">
        <v>260</v>
      </c>
    </row>
    <row r="955" spans="2:6">
      <c r="B955" s="192" t="s">
        <v>1409</v>
      </c>
      <c r="C955" s="192" t="s">
        <v>1387</v>
      </c>
      <c r="E955" t="s">
        <v>316</v>
      </c>
      <c r="F955" t="s">
        <v>260</v>
      </c>
    </row>
    <row r="956" spans="2:6">
      <c r="B956" s="192" t="s">
        <v>1408</v>
      </c>
      <c r="C956" s="192" t="s">
        <v>1386</v>
      </c>
      <c r="E956" t="s">
        <v>262</v>
      </c>
      <c r="F956" t="s">
        <v>267</v>
      </c>
    </row>
    <row r="957" spans="2:6">
      <c r="B957" s="192" t="s">
        <v>1425</v>
      </c>
      <c r="C957" s="192" t="s">
        <v>1426</v>
      </c>
      <c r="E957" t="s">
        <v>262</v>
      </c>
      <c r="F957" t="s">
        <v>267</v>
      </c>
    </row>
    <row r="958" spans="2:6">
      <c r="B958" s="192" t="s">
        <v>1427</v>
      </c>
      <c r="C958" s="192" t="s">
        <v>1428</v>
      </c>
      <c r="E958" t="s">
        <v>262</v>
      </c>
      <c r="F958" t="s">
        <v>267</v>
      </c>
    </row>
    <row r="959" spans="2:6">
      <c r="B959" s="192" t="s">
        <v>1429</v>
      </c>
      <c r="C959" s="192" t="s">
        <v>1430</v>
      </c>
      <c r="E959" t="s">
        <v>1419</v>
      </c>
      <c r="F959" t="s">
        <v>1500</v>
      </c>
    </row>
    <row r="960" spans="2:6">
      <c r="B960" s="192" t="s">
        <v>1431</v>
      </c>
      <c r="C960" s="192" t="s">
        <v>1432</v>
      </c>
      <c r="E960" t="s">
        <v>262</v>
      </c>
      <c r="F960" t="s">
        <v>264</v>
      </c>
    </row>
    <row r="961" spans="2:6">
      <c r="B961" s="192" t="s">
        <v>1433</v>
      </c>
      <c r="C961" s="192" t="s">
        <v>1414</v>
      </c>
      <c r="E961" t="s">
        <v>1419</v>
      </c>
      <c r="F961" t="s">
        <v>1500</v>
      </c>
    </row>
    <row r="962" spans="2:6">
      <c r="B962" s="192" t="s">
        <v>1434</v>
      </c>
      <c r="C962" s="192" t="s">
        <v>1435</v>
      </c>
      <c r="E962" t="s">
        <v>262</v>
      </c>
      <c r="F962" t="s">
        <v>1500</v>
      </c>
    </row>
    <row r="963" spans="2:6">
      <c r="B963" s="192" t="s">
        <v>1436</v>
      </c>
      <c r="C963" s="192" t="s">
        <v>1437</v>
      </c>
      <c r="E963" s="192" t="s">
        <v>262</v>
      </c>
      <c r="F963" t="s">
        <v>260</v>
      </c>
    </row>
    <row r="964" spans="2:6">
      <c r="B964" s="192" t="s">
        <v>1438</v>
      </c>
      <c r="C964" s="192" t="s">
        <v>1439</v>
      </c>
      <c r="E964" t="s">
        <v>262</v>
      </c>
      <c r="F964" t="s">
        <v>267</v>
      </c>
    </row>
    <row r="965" spans="2:6">
      <c r="B965" s="192" t="s">
        <v>1440</v>
      </c>
      <c r="C965" s="192" t="s">
        <v>1441</v>
      </c>
      <c r="E965" t="s">
        <v>262</v>
      </c>
      <c r="F965" t="s">
        <v>267</v>
      </c>
    </row>
    <row r="966" spans="2:6">
      <c r="B966" s="192" t="s">
        <v>1442</v>
      </c>
      <c r="C966" s="192" t="s">
        <v>1443</v>
      </c>
      <c r="E966" t="s">
        <v>262</v>
      </c>
      <c r="F966" t="s">
        <v>267</v>
      </c>
    </row>
    <row r="967" spans="2:6">
      <c r="B967" s="192" t="s">
        <v>1444</v>
      </c>
      <c r="C967" s="192" t="s">
        <v>1445</v>
      </c>
      <c r="E967" t="s">
        <v>262</v>
      </c>
      <c r="F967" t="s">
        <v>264</v>
      </c>
    </row>
    <row r="968" spans="2:6">
      <c r="B968" s="192" t="s">
        <v>1446</v>
      </c>
      <c r="C968" s="192" t="s">
        <v>1447</v>
      </c>
      <c r="E968" t="s">
        <v>262</v>
      </c>
      <c r="F968" t="s">
        <v>1501</v>
      </c>
    </row>
    <row r="969" spans="2:6">
      <c r="B969" s="192" t="s">
        <v>1412</v>
      </c>
      <c r="C969" s="192" t="s">
        <v>1388</v>
      </c>
      <c r="E969" t="s">
        <v>1499</v>
      </c>
      <c r="F969" t="s">
        <v>1500</v>
      </c>
    </row>
    <row r="970" spans="2:6">
      <c r="B970" s="192" t="s">
        <v>1448</v>
      </c>
      <c r="C970" s="192" t="s">
        <v>1417</v>
      </c>
      <c r="E970" t="s">
        <v>259</v>
      </c>
      <c r="F970" t="s">
        <v>1500</v>
      </c>
    </row>
    <row r="971" spans="2:6">
      <c r="B971" s="192" t="s">
        <v>1449</v>
      </c>
      <c r="C971" s="192" t="s">
        <v>1422</v>
      </c>
      <c r="E971" t="s">
        <v>1499</v>
      </c>
      <c r="F971" t="s">
        <v>1500</v>
      </c>
    </row>
    <row r="972" spans="2:6">
      <c r="B972" s="192" t="s">
        <v>1450</v>
      </c>
      <c r="C972" s="192" t="s">
        <v>1451</v>
      </c>
      <c r="E972" t="s">
        <v>262</v>
      </c>
      <c r="F972" t="s">
        <v>267</v>
      </c>
    </row>
    <row r="973" spans="2:6">
      <c r="B973" s="192" t="s">
        <v>1411</v>
      </c>
      <c r="C973" s="192" t="s">
        <v>1390</v>
      </c>
      <c r="E973" t="s">
        <v>316</v>
      </c>
      <c r="F973" t="s">
        <v>1500</v>
      </c>
    </row>
    <row r="974" spans="2:6">
      <c r="B974" s="192" t="s">
        <v>1452</v>
      </c>
      <c r="C974" s="192" t="s">
        <v>1453</v>
      </c>
      <c r="D974" s="12"/>
      <c r="E974" t="s">
        <v>262</v>
      </c>
      <c r="F974" t="s">
        <v>267</v>
      </c>
    </row>
    <row r="975" spans="2:6">
      <c r="B975" s="192" t="s">
        <v>1454</v>
      </c>
      <c r="C975" s="192" t="s">
        <v>1455</v>
      </c>
      <c r="D975" s="12"/>
      <c r="E975" s="36" t="s">
        <v>262</v>
      </c>
      <c r="F975" t="s">
        <v>267</v>
      </c>
    </row>
    <row r="976" spans="2:6">
      <c r="B976" s="192" t="s">
        <v>1456</v>
      </c>
      <c r="C976" s="192" t="s">
        <v>1457</v>
      </c>
      <c r="D976" s="12"/>
      <c r="E976" t="s">
        <v>262</v>
      </c>
      <c r="F976" t="s">
        <v>267</v>
      </c>
    </row>
    <row r="977" spans="2:6">
      <c r="B977" s="192" t="s">
        <v>1458</v>
      </c>
      <c r="C977" s="192" t="s">
        <v>1459</v>
      </c>
      <c r="D977" s="12"/>
      <c r="E977" t="s">
        <v>262</v>
      </c>
      <c r="F977" t="s">
        <v>264</v>
      </c>
    </row>
    <row r="978" spans="2:6">
      <c r="B978" s="192" t="s">
        <v>1460</v>
      </c>
      <c r="C978" s="192" t="s">
        <v>1383</v>
      </c>
      <c r="D978" s="12"/>
      <c r="E978" t="s">
        <v>262</v>
      </c>
      <c r="F978" t="s">
        <v>264</v>
      </c>
    </row>
    <row r="979" spans="2:6">
      <c r="B979" s="192" t="s">
        <v>1461</v>
      </c>
      <c r="C979" s="192" t="s">
        <v>1462</v>
      </c>
      <c r="D979" s="12"/>
      <c r="E979" t="s">
        <v>262</v>
      </c>
      <c r="F979" t="s">
        <v>267</v>
      </c>
    </row>
    <row r="980" spans="2:6">
      <c r="B980" s="192" t="s">
        <v>1463</v>
      </c>
      <c r="C980" s="192" t="s">
        <v>1464</v>
      </c>
      <c r="D980" s="12"/>
      <c r="E980" t="s">
        <v>262</v>
      </c>
      <c r="F980" t="s">
        <v>1502</v>
      </c>
    </row>
    <row r="981" spans="2:6">
      <c r="B981" s="192" t="s">
        <v>1465</v>
      </c>
      <c r="C981" s="192" t="s">
        <v>1466</v>
      </c>
      <c r="D981" s="12"/>
      <c r="E981" t="s">
        <v>262</v>
      </c>
      <c r="F981" t="s">
        <v>267</v>
      </c>
    </row>
    <row r="982" spans="2:6">
      <c r="B982" s="192" t="s">
        <v>1407</v>
      </c>
      <c r="C982" s="192" t="s">
        <v>1395</v>
      </c>
      <c r="D982" s="12"/>
      <c r="E982" t="s">
        <v>1343</v>
      </c>
      <c r="F982" t="s">
        <v>1500</v>
      </c>
    </row>
    <row r="983" spans="2:6">
      <c r="B983" s="192" t="s">
        <v>1467</v>
      </c>
      <c r="C983" s="192" t="s">
        <v>1468</v>
      </c>
      <c r="D983" s="12"/>
      <c r="E983" t="s">
        <v>262</v>
      </c>
      <c r="F983" t="s">
        <v>267</v>
      </c>
    </row>
    <row r="984" spans="2:6">
      <c r="B984" s="192" t="s">
        <v>1469</v>
      </c>
      <c r="C984" s="192" t="s">
        <v>1470</v>
      </c>
      <c r="D984" s="12"/>
      <c r="E984" t="s">
        <v>262</v>
      </c>
      <c r="F984" t="s">
        <v>1501</v>
      </c>
    </row>
    <row r="985" spans="2:6">
      <c r="B985" s="192" t="s">
        <v>1471</v>
      </c>
      <c r="C985" s="192" t="s">
        <v>1472</v>
      </c>
      <c r="D985" s="12"/>
      <c r="E985" t="s">
        <v>262</v>
      </c>
      <c r="F985" t="s">
        <v>264</v>
      </c>
    </row>
    <row r="986" spans="2:6">
      <c r="B986" s="192" t="s">
        <v>1410</v>
      </c>
      <c r="C986" s="192" t="s">
        <v>1396</v>
      </c>
      <c r="D986" s="12"/>
      <c r="E986" t="s">
        <v>259</v>
      </c>
      <c r="F986" t="s">
        <v>1500</v>
      </c>
    </row>
    <row r="987" spans="2:6">
      <c r="B987" s="192" t="s">
        <v>1406</v>
      </c>
      <c r="C987" s="192" t="s">
        <v>1398</v>
      </c>
      <c r="D987" s="12"/>
      <c r="E987" t="s">
        <v>259</v>
      </c>
      <c r="F987" t="s">
        <v>1500</v>
      </c>
    </row>
    <row r="988" spans="2:6">
      <c r="B988" s="192" t="s">
        <v>1473</v>
      </c>
      <c r="C988" s="192" t="s">
        <v>1474</v>
      </c>
      <c r="D988" s="12"/>
      <c r="E988" t="s">
        <v>262</v>
      </c>
      <c r="F988" t="s">
        <v>267</v>
      </c>
    </row>
    <row r="989" spans="2:6">
      <c r="B989" s="192" t="s">
        <v>1475</v>
      </c>
      <c r="C989" s="192" t="s">
        <v>1476</v>
      </c>
      <c r="D989" s="12"/>
      <c r="E989" t="s">
        <v>262</v>
      </c>
      <c r="F989" t="s">
        <v>267</v>
      </c>
    </row>
    <row r="990" spans="2:6">
      <c r="B990" s="192" t="s">
        <v>1477</v>
      </c>
      <c r="C990" s="192" t="s">
        <v>1478</v>
      </c>
      <c r="D990" s="12"/>
      <c r="E990" t="s">
        <v>262</v>
      </c>
      <c r="F990" t="s">
        <v>267</v>
      </c>
    </row>
    <row r="991" spans="2:6">
      <c r="B991" s="192" t="s">
        <v>1479</v>
      </c>
      <c r="C991" s="192" t="s">
        <v>1480</v>
      </c>
      <c r="D991" s="12"/>
      <c r="E991" t="s">
        <v>262</v>
      </c>
      <c r="F991" t="s">
        <v>264</v>
      </c>
    </row>
    <row r="992" spans="2:6">
      <c r="B992" s="192" t="s">
        <v>1335</v>
      </c>
      <c r="C992" s="192" t="s">
        <v>1322</v>
      </c>
      <c r="D992" s="12"/>
      <c r="E992" t="s">
        <v>262</v>
      </c>
      <c r="F992" t="s">
        <v>1502</v>
      </c>
    </row>
    <row r="993" spans="2:6">
      <c r="B993" s="192" t="s">
        <v>1481</v>
      </c>
      <c r="C993" s="192" t="s">
        <v>1482</v>
      </c>
      <c r="D993" s="12"/>
      <c r="E993" t="s">
        <v>262</v>
      </c>
      <c r="F993" t="s">
        <v>267</v>
      </c>
    </row>
    <row r="994" spans="2:6">
      <c r="B994" s="192" t="s">
        <v>1483</v>
      </c>
      <c r="C994" s="192" t="s">
        <v>1484</v>
      </c>
      <c r="D994" s="12"/>
      <c r="E994" t="s">
        <v>262</v>
      </c>
      <c r="F994" t="s">
        <v>264</v>
      </c>
    </row>
    <row r="995" spans="2:6">
      <c r="B995" s="192" t="s">
        <v>1413</v>
      </c>
      <c r="C995" s="192" t="s">
        <v>1400</v>
      </c>
      <c r="D995" s="12"/>
      <c r="E995" t="s">
        <v>1343</v>
      </c>
      <c r="F995" t="s">
        <v>1502</v>
      </c>
    </row>
    <row r="996" spans="2:6">
      <c r="B996" s="192" t="s">
        <v>1485</v>
      </c>
      <c r="C996" s="192" t="s">
        <v>1486</v>
      </c>
      <c r="D996" s="12"/>
      <c r="E996" t="s">
        <v>262</v>
      </c>
      <c r="F996" t="s">
        <v>267</v>
      </c>
    </row>
    <row r="997" spans="2:6">
      <c r="B997" s="192" t="s">
        <v>1487</v>
      </c>
      <c r="C997" s="192" t="s">
        <v>1488</v>
      </c>
      <c r="D997" s="12"/>
      <c r="E997" t="s">
        <v>262</v>
      </c>
      <c r="F997" t="s">
        <v>1501</v>
      </c>
    </row>
    <row r="998" spans="2:6">
      <c r="B998" s="192" t="s">
        <v>1489</v>
      </c>
      <c r="C998" s="192" t="s">
        <v>1490</v>
      </c>
      <c r="D998" s="12"/>
      <c r="E998" t="s">
        <v>262</v>
      </c>
      <c r="F998" t="s">
        <v>1501</v>
      </c>
    </row>
    <row r="999" spans="2:6">
      <c r="B999" s="192" t="s">
        <v>1404</v>
      </c>
      <c r="C999" s="192" t="s">
        <v>1401</v>
      </c>
      <c r="D999" s="12"/>
      <c r="E999" t="s">
        <v>262</v>
      </c>
      <c r="F999" t="s">
        <v>264</v>
      </c>
    </row>
    <row r="1000" spans="2:6">
      <c r="B1000" s="192" t="s">
        <v>1491</v>
      </c>
      <c r="C1000" s="192" t="s">
        <v>1492</v>
      </c>
      <c r="D1000" s="12"/>
      <c r="E1000" t="s">
        <v>262</v>
      </c>
      <c r="F1000" t="s">
        <v>267</v>
      </c>
    </row>
    <row r="1001" spans="2:6">
      <c r="B1001" s="192" t="s">
        <v>1493</v>
      </c>
      <c r="C1001" s="192" t="s">
        <v>1494</v>
      </c>
      <c r="D1001" s="12"/>
      <c r="E1001" t="s">
        <v>262</v>
      </c>
      <c r="F1001" t="s">
        <v>267</v>
      </c>
    </row>
    <row r="1002" spans="2:6">
      <c r="B1002" s="192" t="s">
        <v>1495</v>
      </c>
      <c r="C1002" s="192" t="s">
        <v>1496</v>
      </c>
      <c r="D1002" s="12"/>
      <c r="E1002" t="s">
        <v>262</v>
      </c>
      <c r="F1002" t="s">
        <v>1501</v>
      </c>
    </row>
    <row r="1003" spans="2:6">
      <c r="B1003" s="192" t="s">
        <v>1405</v>
      </c>
      <c r="C1003" s="192" t="s">
        <v>1402</v>
      </c>
      <c r="D1003" s="12"/>
      <c r="E1003" t="s">
        <v>262</v>
      </c>
      <c r="F1003" t="s">
        <v>264</v>
      </c>
    </row>
    <row r="1004" spans="2:6">
      <c r="B1004" s="192" t="s">
        <v>1497</v>
      </c>
      <c r="C1004" s="192" t="s">
        <v>1498</v>
      </c>
      <c r="D1004" s="12"/>
      <c r="E1004" t="s">
        <v>262</v>
      </c>
      <c r="F1004" t="s">
        <v>267</v>
      </c>
    </row>
    <row r="1005" spans="2:6">
      <c r="B1005" s="192" t="s">
        <v>1538</v>
      </c>
      <c r="C1005" s="192" t="s">
        <v>1420</v>
      </c>
      <c r="D1005" s="12"/>
      <c r="E1005" t="s">
        <v>262</v>
      </c>
      <c r="F1005" t="s">
        <v>1500</v>
      </c>
    </row>
    <row r="1006" spans="2:6">
      <c r="B1006" s="192" t="s">
        <v>1571</v>
      </c>
      <c r="C1006" s="192" t="s">
        <v>1572</v>
      </c>
      <c r="D1006" s="12"/>
      <c r="E1006" t="s">
        <v>262</v>
      </c>
      <c r="F1006" t="s">
        <v>267</v>
      </c>
    </row>
    <row r="1007" spans="2:6">
      <c r="B1007" s="192" t="s">
        <v>1530</v>
      </c>
      <c r="C1007" s="192" t="s">
        <v>1515</v>
      </c>
      <c r="D1007" s="12"/>
      <c r="E1007" t="s">
        <v>262</v>
      </c>
      <c r="F1007" t="s">
        <v>267</v>
      </c>
    </row>
    <row r="1008" spans="2:6">
      <c r="B1008" s="192" t="s">
        <v>1573</v>
      </c>
      <c r="C1008" s="192" t="s">
        <v>1541</v>
      </c>
      <c r="D1008" s="12"/>
      <c r="E1008" t="s">
        <v>262</v>
      </c>
      <c r="F1008" t="s">
        <v>1501</v>
      </c>
    </row>
    <row r="1009" spans="2:6">
      <c r="B1009" s="192" t="s">
        <v>1574</v>
      </c>
      <c r="C1009" s="192" t="s">
        <v>1575</v>
      </c>
      <c r="D1009" s="12"/>
      <c r="E1009" t="s">
        <v>262</v>
      </c>
      <c r="F1009" t="s">
        <v>264</v>
      </c>
    </row>
    <row r="1010" spans="2:6">
      <c r="B1010" s="192" t="s">
        <v>1537</v>
      </c>
      <c r="C1010" s="192" t="s">
        <v>1517</v>
      </c>
      <c r="D1010" s="12"/>
      <c r="E1010" t="s">
        <v>1499</v>
      </c>
      <c r="F1010" t="s">
        <v>1500</v>
      </c>
    </row>
    <row r="1011" spans="2:6">
      <c r="B1011" s="192" t="s">
        <v>1576</v>
      </c>
      <c r="C1011" s="192" t="s">
        <v>1577</v>
      </c>
      <c r="D1011" s="12"/>
      <c r="E1011" t="s">
        <v>262</v>
      </c>
      <c r="F1011" t="s">
        <v>1501</v>
      </c>
    </row>
    <row r="1012" spans="2:6">
      <c r="B1012" s="192" t="s">
        <v>1529</v>
      </c>
      <c r="C1012" s="192" t="s">
        <v>1518</v>
      </c>
      <c r="D1012" s="12"/>
      <c r="E1012" t="s">
        <v>1343</v>
      </c>
      <c r="F1012" t="s">
        <v>1500</v>
      </c>
    </row>
    <row r="1013" spans="2:6">
      <c r="B1013" s="192" t="s">
        <v>1578</v>
      </c>
      <c r="C1013" s="192" t="s">
        <v>1579</v>
      </c>
      <c r="D1013" s="12"/>
      <c r="E1013" t="s">
        <v>262</v>
      </c>
      <c r="F1013" t="s">
        <v>1502</v>
      </c>
    </row>
    <row r="1014" spans="2:6">
      <c r="B1014" s="192" t="s">
        <v>1580</v>
      </c>
      <c r="C1014" s="192" t="s">
        <v>1581</v>
      </c>
      <c r="D1014" s="12"/>
      <c r="E1014" t="s">
        <v>262</v>
      </c>
      <c r="F1014" t="s">
        <v>267</v>
      </c>
    </row>
    <row r="1015" spans="2:6">
      <c r="B1015" s="192" t="s">
        <v>1582</v>
      </c>
      <c r="C1015" s="192" t="s">
        <v>1583</v>
      </c>
      <c r="D1015" s="12"/>
      <c r="E1015" t="s">
        <v>262</v>
      </c>
      <c r="F1015" t="s">
        <v>267</v>
      </c>
    </row>
    <row r="1016" spans="2:6">
      <c r="B1016" s="192" t="s">
        <v>1584</v>
      </c>
      <c r="C1016" s="192" t="s">
        <v>1585</v>
      </c>
      <c r="D1016" s="12"/>
      <c r="E1016" t="s">
        <v>262</v>
      </c>
      <c r="F1016" t="s">
        <v>264</v>
      </c>
    </row>
    <row r="1017" spans="2:6">
      <c r="B1017" s="192" t="s">
        <v>1534</v>
      </c>
      <c r="C1017" s="192" t="s">
        <v>1504</v>
      </c>
      <c r="D1017" s="12"/>
      <c r="E1017" t="s">
        <v>262</v>
      </c>
      <c r="F1017" t="s">
        <v>1500</v>
      </c>
    </row>
    <row r="1018" spans="2:6">
      <c r="B1018" s="192" t="s">
        <v>1528</v>
      </c>
      <c r="C1018" s="192" t="s">
        <v>1416</v>
      </c>
      <c r="D1018" s="12"/>
      <c r="E1018" t="s">
        <v>1419</v>
      </c>
      <c r="F1018" t="s">
        <v>1500</v>
      </c>
    </row>
    <row r="1019" spans="2:6">
      <c r="B1019" s="192" t="s">
        <v>1586</v>
      </c>
      <c r="C1019" s="192" t="s">
        <v>1506</v>
      </c>
      <c r="D1019" s="12"/>
      <c r="E1019" t="s">
        <v>1343</v>
      </c>
      <c r="F1019" t="s">
        <v>1500</v>
      </c>
    </row>
    <row r="1020" spans="2:6">
      <c r="B1020" s="192" t="s">
        <v>1587</v>
      </c>
      <c r="C1020" s="192" t="s">
        <v>1588</v>
      </c>
      <c r="D1020" s="12"/>
      <c r="E1020" t="s">
        <v>1343</v>
      </c>
      <c r="F1020" t="s">
        <v>1500</v>
      </c>
    </row>
    <row r="1021" spans="2:6">
      <c r="B1021" s="192" t="s">
        <v>1589</v>
      </c>
      <c r="C1021" s="192" t="s">
        <v>1590</v>
      </c>
      <c r="D1021" s="12"/>
      <c r="E1021" t="s">
        <v>262</v>
      </c>
      <c r="F1021" t="s">
        <v>264</v>
      </c>
    </row>
    <row r="1022" spans="2:6">
      <c r="B1022" s="192" t="s">
        <v>1591</v>
      </c>
      <c r="C1022" s="192" t="s">
        <v>1592</v>
      </c>
      <c r="D1022" s="12"/>
      <c r="E1022" t="s">
        <v>262</v>
      </c>
      <c r="F1022" t="s">
        <v>1502</v>
      </c>
    </row>
    <row r="1023" spans="2:6">
      <c r="B1023" s="192" t="s">
        <v>1593</v>
      </c>
      <c r="C1023" s="192" t="s">
        <v>1549</v>
      </c>
      <c r="D1023" s="12"/>
      <c r="E1023" t="s">
        <v>262</v>
      </c>
      <c r="F1023" t="s">
        <v>1501</v>
      </c>
    </row>
    <row r="1024" spans="2:6">
      <c r="B1024" s="192" t="s">
        <v>1594</v>
      </c>
      <c r="C1024" s="192" t="s">
        <v>1595</v>
      </c>
      <c r="D1024" s="12"/>
      <c r="E1024" t="s">
        <v>1499</v>
      </c>
      <c r="F1024" t="s">
        <v>1500</v>
      </c>
    </row>
    <row r="1025" spans="2:6">
      <c r="B1025" s="192" t="s">
        <v>1596</v>
      </c>
      <c r="C1025" s="192" t="s">
        <v>1597</v>
      </c>
      <c r="D1025" s="12"/>
      <c r="E1025" t="s">
        <v>262</v>
      </c>
      <c r="F1025" t="s">
        <v>264</v>
      </c>
    </row>
    <row r="1026" spans="2:6">
      <c r="B1026" s="192" t="s">
        <v>1598</v>
      </c>
      <c r="C1026" s="192" t="s">
        <v>1550</v>
      </c>
      <c r="D1026" s="12"/>
      <c r="E1026" t="s">
        <v>262</v>
      </c>
      <c r="F1026" t="s">
        <v>1501</v>
      </c>
    </row>
    <row r="1027" spans="2:6">
      <c r="B1027" s="192" t="s">
        <v>1599</v>
      </c>
      <c r="C1027" s="192" t="s">
        <v>1552</v>
      </c>
      <c r="D1027" s="12"/>
      <c r="E1027" t="s">
        <v>262</v>
      </c>
      <c r="F1027" t="s">
        <v>267</v>
      </c>
    </row>
    <row r="1028" spans="2:6">
      <c r="B1028" s="192" t="s">
        <v>1600</v>
      </c>
      <c r="C1028" s="192" t="s">
        <v>1553</v>
      </c>
      <c r="D1028" s="12"/>
      <c r="E1028" t="s">
        <v>262</v>
      </c>
      <c r="F1028" t="s">
        <v>267</v>
      </c>
    </row>
    <row r="1029" spans="2:6">
      <c r="B1029" s="192" t="s">
        <v>1535</v>
      </c>
      <c r="C1029" s="192" t="s">
        <v>1423</v>
      </c>
      <c r="D1029" s="12"/>
      <c r="E1029" t="s">
        <v>262</v>
      </c>
      <c r="F1029" t="s">
        <v>1500</v>
      </c>
    </row>
    <row r="1030" spans="2:6">
      <c r="B1030" s="192" t="s">
        <v>1601</v>
      </c>
      <c r="C1030" s="192" t="s">
        <v>1509</v>
      </c>
      <c r="D1030" s="12"/>
      <c r="E1030" t="s">
        <v>262</v>
      </c>
      <c r="F1030" t="s">
        <v>267</v>
      </c>
    </row>
    <row r="1031" spans="2:6">
      <c r="B1031" s="192" t="s">
        <v>1527</v>
      </c>
      <c r="C1031" s="192" t="s">
        <v>1510</v>
      </c>
      <c r="D1031" s="12"/>
      <c r="E1031" t="s">
        <v>262</v>
      </c>
      <c r="F1031" t="s">
        <v>1501</v>
      </c>
    </row>
    <row r="1032" spans="2:6">
      <c r="B1032" s="192" t="s">
        <v>1602</v>
      </c>
      <c r="C1032" s="192" t="s">
        <v>1557</v>
      </c>
      <c r="D1032" s="12"/>
      <c r="E1032" t="s">
        <v>262</v>
      </c>
      <c r="F1032" t="s">
        <v>1501</v>
      </c>
    </row>
    <row r="1033" spans="2:6">
      <c r="B1033" s="192" t="s">
        <v>1531</v>
      </c>
      <c r="C1033" s="192" t="s">
        <v>1521</v>
      </c>
      <c r="D1033" s="12"/>
      <c r="E1033" t="s">
        <v>262</v>
      </c>
      <c r="F1033" t="s">
        <v>267</v>
      </c>
    </row>
    <row r="1034" spans="2:6">
      <c r="B1034" s="192" t="s">
        <v>1603</v>
      </c>
      <c r="C1034" s="192" t="s">
        <v>1604</v>
      </c>
      <c r="D1034" s="12"/>
      <c r="E1034" t="s">
        <v>262</v>
      </c>
      <c r="F1034" t="s">
        <v>1501</v>
      </c>
    </row>
    <row r="1035" spans="2:6">
      <c r="B1035" s="192" t="s">
        <v>1536</v>
      </c>
      <c r="C1035" s="192" t="s">
        <v>1522</v>
      </c>
      <c r="D1035" s="12"/>
      <c r="E1035" t="s">
        <v>1499</v>
      </c>
      <c r="F1035" t="s">
        <v>1500</v>
      </c>
    </row>
    <row r="1036" spans="2:6">
      <c r="B1036" s="192" t="s">
        <v>1605</v>
      </c>
      <c r="C1036" s="192" t="s">
        <v>1606</v>
      </c>
      <c r="D1036" s="12"/>
      <c r="E1036" t="s">
        <v>262</v>
      </c>
      <c r="F1036" t="s">
        <v>267</v>
      </c>
    </row>
    <row r="1037" spans="2:6">
      <c r="B1037" s="192" t="s">
        <v>1607</v>
      </c>
      <c r="C1037" s="192" t="s">
        <v>1608</v>
      </c>
      <c r="D1037" s="12"/>
      <c r="E1037" t="s">
        <v>262</v>
      </c>
      <c r="F1037" t="s">
        <v>267</v>
      </c>
    </row>
    <row r="1038" spans="2:6">
      <c r="B1038" s="192" t="s">
        <v>1533</v>
      </c>
      <c r="C1038" s="192" t="s">
        <v>1523</v>
      </c>
      <c r="D1038" s="12"/>
      <c r="E1038" t="s">
        <v>259</v>
      </c>
      <c r="F1038" t="s">
        <v>264</v>
      </c>
    </row>
    <row r="1039" spans="2:6">
      <c r="B1039" s="192" t="s">
        <v>1609</v>
      </c>
      <c r="C1039" s="192" t="s">
        <v>1539</v>
      </c>
      <c r="D1039" s="12"/>
      <c r="E1039" t="s">
        <v>262</v>
      </c>
      <c r="F1039" t="s">
        <v>267</v>
      </c>
    </row>
    <row r="1040" spans="2:6">
      <c r="B1040" s="192" t="s">
        <v>1610</v>
      </c>
      <c r="C1040" s="192" t="s">
        <v>1540</v>
      </c>
      <c r="D1040" s="12"/>
      <c r="E1040" t="s">
        <v>262</v>
      </c>
      <c r="F1040" t="s">
        <v>267</v>
      </c>
    </row>
    <row r="1041" spans="2:6">
      <c r="B1041" s="192" t="s">
        <v>1611</v>
      </c>
      <c r="C1041" s="192" t="s">
        <v>1612</v>
      </c>
      <c r="D1041" s="12"/>
      <c r="E1041" t="s">
        <v>262</v>
      </c>
      <c r="F1041" t="s">
        <v>267</v>
      </c>
    </row>
    <row r="1042" spans="2:6">
      <c r="B1042" s="192" t="s">
        <v>1613</v>
      </c>
      <c r="C1042" s="192" t="s">
        <v>1614</v>
      </c>
      <c r="D1042" s="12"/>
      <c r="E1042" t="s">
        <v>262</v>
      </c>
      <c r="F1042" t="s">
        <v>260</v>
      </c>
    </row>
    <row r="1043" spans="2:6">
      <c r="B1043" s="192" t="s">
        <v>1615</v>
      </c>
      <c r="C1043" s="192" t="s">
        <v>1616</v>
      </c>
      <c r="D1043" s="12"/>
      <c r="E1043" t="s">
        <v>262</v>
      </c>
      <c r="F1043" t="s">
        <v>267</v>
      </c>
    </row>
    <row r="1044" spans="2:6">
      <c r="B1044" s="192" t="s">
        <v>1617</v>
      </c>
      <c r="C1044" s="192" t="s">
        <v>1543</v>
      </c>
      <c r="D1044" s="12"/>
      <c r="E1044" t="s">
        <v>262</v>
      </c>
      <c r="F1044" t="s">
        <v>267</v>
      </c>
    </row>
    <row r="1045" spans="2:6">
      <c r="B1045" s="192" t="s">
        <v>1618</v>
      </c>
      <c r="C1045" s="192" t="s">
        <v>1619</v>
      </c>
      <c r="D1045" s="12"/>
      <c r="E1045" t="s">
        <v>262</v>
      </c>
      <c r="F1045" t="s">
        <v>267</v>
      </c>
    </row>
    <row r="1046" spans="2:6">
      <c r="B1046" s="192" t="s">
        <v>1620</v>
      </c>
      <c r="C1046" s="192" t="s">
        <v>1621</v>
      </c>
      <c r="D1046" s="12"/>
      <c r="E1046" t="s">
        <v>1343</v>
      </c>
      <c r="F1046" t="s">
        <v>260</v>
      </c>
    </row>
    <row r="1047" spans="2:6">
      <c r="B1047" s="192" t="s">
        <v>1622</v>
      </c>
      <c r="C1047" s="192" t="s">
        <v>1544</v>
      </c>
      <c r="D1047" s="12"/>
      <c r="E1047" t="s">
        <v>262</v>
      </c>
      <c r="F1047" t="s">
        <v>267</v>
      </c>
    </row>
    <row r="1048" spans="2:6">
      <c r="B1048" s="192" t="s">
        <v>1623</v>
      </c>
      <c r="C1048" s="192" t="s">
        <v>1624</v>
      </c>
      <c r="D1048" s="12"/>
      <c r="E1048" t="s">
        <v>262</v>
      </c>
      <c r="F1048" t="s">
        <v>267</v>
      </c>
    </row>
    <row r="1049" spans="2:6">
      <c r="B1049" s="192" t="s">
        <v>1625</v>
      </c>
      <c r="C1049" s="192" t="s">
        <v>1545</v>
      </c>
      <c r="D1049" s="12"/>
      <c r="E1049" t="s">
        <v>262</v>
      </c>
      <c r="F1049" t="s">
        <v>267</v>
      </c>
    </row>
    <row r="1050" spans="2:6">
      <c r="B1050" s="192" t="s">
        <v>1532</v>
      </c>
      <c r="C1050" s="192" t="s">
        <v>1546</v>
      </c>
      <c r="D1050" s="12"/>
      <c r="E1050" t="s">
        <v>262</v>
      </c>
      <c r="F1050" t="s">
        <v>267</v>
      </c>
    </row>
    <row r="1051" spans="2:6">
      <c r="B1051" s="192" t="s">
        <v>1626</v>
      </c>
      <c r="C1051" s="192" t="s">
        <v>1627</v>
      </c>
      <c r="D1051" s="12"/>
      <c r="E1051" t="s">
        <v>259</v>
      </c>
      <c r="F1051" t="s">
        <v>260</v>
      </c>
    </row>
    <row r="1052" spans="2:6">
      <c r="B1052" s="192" t="s">
        <v>1628</v>
      </c>
      <c r="C1052" s="192" t="s">
        <v>1629</v>
      </c>
      <c r="D1052" s="12"/>
      <c r="E1052" t="s">
        <v>262</v>
      </c>
      <c r="F1052" t="s">
        <v>267</v>
      </c>
    </row>
    <row r="1053" spans="2:6">
      <c r="B1053" s="192" t="s">
        <v>1630</v>
      </c>
      <c r="C1053" s="192" t="s">
        <v>1631</v>
      </c>
      <c r="D1053" s="12"/>
      <c r="E1053" t="s">
        <v>262</v>
      </c>
      <c r="F1053" t="s">
        <v>267</v>
      </c>
    </row>
    <row r="1054" spans="2:6">
      <c r="B1054" s="192" t="s">
        <v>1632</v>
      </c>
      <c r="C1054" s="192" t="s">
        <v>1633</v>
      </c>
      <c r="D1054" s="12"/>
      <c r="E1054" t="s">
        <v>1419</v>
      </c>
      <c r="F1054" t="s">
        <v>260</v>
      </c>
    </row>
    <row r="1055" spans="2:6">
      <c r="B1055" s="192" t="s">
        <v>1634</v>
      </c>
      <c r="C1055" s="192" t="s">
        <v>1635</v>
      </c>
      <c r="D1055" s="12"/>
      <c r="E1055" t="s">
        <v>262</v>
      </c>
      <c r="F1055" t="s">
        <v>267</v>
      </c>
    </row>
    <row r="1056" spans="2:6">
      <c r="B1056" s="192" t="s">
        <v>1636</v>
      </c>
      <c r="C1056" s="192" t="s">
        <v>1637</v>
      </c>
      <c r="D1056" s="12"/>
      <c r="E1056" t="s">
        <v>262</v>
      </c>
      <c r="F1056" t="s">
        <v>267</v>
      </c>
    </row>
    <row r="1057" spans="2:6">
      <c r="B1057" s="192" t="s">
        <v>1638</v>
      </c>
      <c r="C1057" s="192" t="s">
        <v>1639</v>
      </c>
      <c r="D1057" s="12"/>
      <c r="E1057" t="s">
        <v>262</v>
      </c>
      <c r="F1057" t="s">
        <v>267</v>
      </c>
    </row>
    <row r="1058" spans="2:6">
      <c r="B1058" s="192" t="s">
        <v>1640</v>
      </c>
      <c r="C1058" s="192" t="s">
        <v>1641</v>
      </c>
      <c r="D1058" s="12"/>
      <c r="E1058" t="s">
        <v>262</v>
      </c>
      <c r="F1058" t="s">
        <v>267</v>
      </c>
    </row>
    <row r="1059" spans="2:6">
      <c r="B1059" s="192" t="s">
        <v>1642</v>
      </c>
      <c r="C1059" s="192" t="s">
        <v>1643</v>
      </c>
      <c r="D1059" s="12"/>
      <c r="E1059" t="s">
        <v>262</v>
      </c>
      <c r="F1059" t="s">
        <v>267</v>
      </c>
    </row>
    <row r="1060" spans="2:6">
      <c r="B1060" s="192" t="s">
        <v>1644</v>
      </c>
      <c r="C1060" s="192" t="s">
        <v>1551</v>
      </c>
      <c r="D1060" s="12"/>
      <c r="E1060" t="s">
        <v>262</v>
      </c>
      <c r="F1060" t="s">
        <v>267</v>
      </c>
    </row>
    <row r="1061" spans="2:6">
      <c r="B1061" s="192" t="s">
        <v>1645</v>
      </c>
      <c r="C1061" s="192" t="s">
        <v>1646</v>
      </c>
      <c r="D1061" s="12"/>
      <c r="E1061" t="s">
        <v>1419</v>
      </c>
      <c r="F1061" t="s">
        <v>267</v>
      </c>
    </row>
    <row r="1062" spans="2:6">
      <c r="B1062" s="192" t="s">
        <v>1647</v>
      </c>
      <c r="C1062" s="192" t="s">
        <v>1648</v>
      </c>
      <c r="D1062" s="12"/>
      <c r="E1062" t="s">
        <v>262</v>
      </c>
      <c r="F1062" t="s">
        <v>267</v>
      </c>
    </row>
    <row r="1063" spans="2:6">
      <c r="B1063" s="192" t="s">
        <v>1649</v>
      </c>
      <c r="C1063" s="192" t="s">
        <v>1650</v>
      </c>
      <c r="D1063" s="12"/>
      <c r="E1063" t="s">
        <v>262</v>
      </c>
      <c r="F1063" t="s">
        <v>267</v>
      </c>
    </row>
    <row r="1064" spans="2:6">
      <c r="B1064" s="192" t="s">
        <v>1651</v>
      </c>
      <c r="C1064" s="192" t="s">
        <v>1556</v>
      </c>
      <c r="D1064" s="12"/>
      <c r="E1064" t="s">
        <v>262</v>
      </c>
      <c r="F1064" t="s">
        <v>267</v>
      </c>
    </row>
    <row r="1065" spans="2:6">
      <c r="B1065" s="192" t="s">
        <v>1652</v>
      </c>
      <c r="C1065" s="192" t="s">
        <v>1653</v>
      </c>
      <c r="D1065" s="12"/>
      <c r="E1065" t="s">
        <v>262</v>
      </c>
      <c r="F1065" t="s">
        <v>267</v>
      </c>
    </row>
    <row r="1066" spans="2:6">
      <c r="B1066" s="192" t="s">
        <v>1654</v>
      </c>
      <c r="C1066" s="192" t="s">
        <v>1558</v>
      </c>
      <c r="D1066" s="12"/>
      <c r="E1066" t="s">
        <v>262</v>
      </c>
      <c r="F1066" t="s">
        <v>267</v>
      </c>
    </row>
    <row r="1067" spans="2:6">
      <c r="B1067" s="192" t="s">
        <v>1655</v>
      </c>
      <c r="C1067" s="192" t="s">
        <v>1656</v>
      </c>
      <c r="D1067" s="12"/>
      <c r="E1067" t="s">
        <v>262</v>
      </c>
      <c r="F1067" t="s">
        <v>267</v>
      </c>
    </row>
    <row r="1068" spans="2:6">
      <c r="B1068" s="192" t="s">
        <v>1657</v>
      </c>
      <c r="C1068" s="192" t="s">
        <v>1658</v>
      </c>
      <c r="D1068" s="12"/>
      <c r="E1068" t="s">
        <v>1419</v>
      </c>
      <c r="F1068" t="s">
        <v>260</v>
      </c>
    </row>
    <row r="1069" spans="2:6">
      <c r="B1069" s="192" t="s">
        <v>1659</v>
      </c>
      <c r="C1069" s="192" t="s">
        <v>1511</v>
      </c>
      <c r="D1069" s="12"/>
      <c r="E1069" t="s">
        <v>262</v>
      </c>
      <c r="F1069" t="s">
        <v>267</v>
      </c>
    </row>
    <row r="1070" spans="2:6">
      <c r="B1070" s="192" t="s">
        <v>1660</v>
      </c>
      <c r="C1070" s="192" t="s">
        <v>1559</v>
      </c>
      <c r="D1070" s="12"/>
      <c r="E1070" t="s">
        <v>262</v>
      </c>
      <c r="F1070" t="s">
        <v>267</v>
      </c>
    </row>
    <row r="1071" spans="2:6">
      <c r="B1071" s="192" t="s">
        <v>1661</v>
      </c>
      <c r="C1071" s="192" t="s">
        <v>1662</v>
      </c>
      <c r="D1071" s="12"/>
      <c r="E1071" t="s">
        <v>262</v>
      </c>
      <c r="F1071" t="s">
        <v>267</v>
      </c>
    </row>
    <row r="1072" spans="2:6">
      <c r="B1072" s="192" t="s">
        <v>1663</v>
      </c>
      <c r="C1072" s="192" t="s">
        <v>1561</v>
      </c>
      <c r="D1072" s="12"/>
      <c r="E1072" t="s">
        <v>262</v>
      </c>
      <c r="F1072" t="s">
        <v>267</v>
      </c>
    </row>
    <row r="1073" spans="2:6">
      <c r="B1073" s="192" t="s">
        <v>1664</v>
      </c>
      <c r="C1073" s="192" t="s">
        <v>1563</v>
      </c>
      <c r="D1073" s="12"/>
      <c r="E1073" t="s">
        <v>1419</v>
      </c>
      <c r="F1073" t="s">
        <v>260</v>
      </c>
    </row>
    <row r="1074" spans="2:6">
      <c r="B1074" s="192" t="s">
        <v>1665</v>
      </c>
      <c r="C1074" s="192" t="s">
        <v>1666</v>
      </c>
      <c r="D1074" s="12"/>
      <c r="E1074" t="s">
        <v>316</v>
      </c>
      <c r="F1074" t="s">
        <v>260</v>
      </c>
    </row>
    <row r="1075" spans="2:6">
      <c r="B1075" s="192">
        <v>1032490321</v>
      </c>
      <c r="C1075" s="192" t="s">
        <v>1010</v>
      </c>
      <c r="D1075" s="12"/>
      <c r="E1075" t="s">
        <v>262</v>
      </c>
      <c r="F1075" t="s">
        <v>260</v>
      </c>
    </row>
    <row r="1076" spans="2:6">
      <c r="B1076" s="192">
        <v>1054679542</v>
      </c>
      <c r="C1076" s="192" t="s">
        <v>1011</v>
      </c>
      <c r="D1076" s="12"/>
      <c r="E1076" t="s">
        <v>262</v>
      </c>
      <c r="F1076" t="s">
        <v>264</v>
      </c>
    </row>
    <row r="1077" spans="2:6">
      <c r="B1077" s="192">
        <v>901700109</v>
      </c>
      <c r="C1077" s="192" t="s">
        <v>1012</v>
      </c>
      <c r="D1077" s="12"/>
      <c r="E1077" t="s">
        <v>262</v>
      </c>
      <c r="F1077" t="s">
        <v>264</v>
      </c>
    </row>
    <row r="1078" spans="2:6">
      <c r="B1078" s="192">
        <v>901554573</v>
      </c>
      <c r="C1078" s="192" t="s">
        <v>1013</v>
      </c>
      <c r="D1078" s="12"/>
      <c r="E1078" t="s">
        <v>262</v>
      </c>
      <c r="F1078" t="s">
        <v>264</v>
      </c>
    </row>
    <row r="1079" spans="2:6">
      <c r="B1079" s="192">
        <v>60321586</v>
      </c>
      <c r="C1079" s="192" t="s">
        <v>1014</v>
      </c>
      <c r="D1079" s="12"/>
      <c r="E1079" t="s">
        <v>262</v>
      </c>
      <c r="F1079" t="s">
        <v>260</v>
      </c>
    </row>
    <row r="1080" spans="2:6">
      <c r="B1080" s="192" t="s">
        <v>1497</v>
      </c>
      <c r="C1080" s="192" t="s">
        <v>1498</v>
      </c>
      <c r="D1080" s="12"/>
      <c r="E1080" t="s">
        <v>262</v>
      </c>
      <c r="F1080" t="s">
        <v>267</v>
      </c>
    </row>
    <row r="1081" spans="2:6">
      <c r="B1081" s="192">
        <v>830094751</v>
      </c>
      <c r="C1081" s="192" t="s">
        <v>1015</v>
      </c>
      <c r="D1081" s="12"/>
      <c r="E1081" t="s">
        <v>316</v>
      </c>
      <c r="F1081" t="s">
        <v>260</v>
      </c>
    </row>
    <row r="1082" spans="2:6">
      <c r="B1082" s="192"/>
      <c r="C1082" s="192" t="s">
        <v>1393</v>
      </c>
      <c r="D1082" s="12"/>
      <c r="E1082" t="s">
        <v>262</v>
      </c>
      <c r="F1082" t="s">
        <v>273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81F8-1A1A-41A2-82E9-C98F83C17BEC}">
  <dimension ref="B2:U1462"/>
  <sheetViews>
    <sheetView showGridLines="0" topLeftCell="A178" zoomScaleNormal="100" workbookViewId="0">
      <selection activeCell="B178" sqref="B178"/>
    </sheetView>
  </sheetViews>
  <sheetFormatPr baseColWidth="10" defaultColWidth="11.42578125" defaultRowHeight="15.75" customHeight="1" outlineLevelCol="1"/>
  <cols>
    <col min="1" max="1" width="2.42578125" style="1" customWidth="1"/>
    <col min="2" max="2" width="60" style="1" bestFit="1" customWidth="1"/>
    <col min="3" max="3" width="7.7109375" style="1" bestFit="1" customWidth="1"/>
    <col min="4" max="4" width="16.5703125" style="3" bestFit="1" customWidth="1"/>
    <col min="5" max="5" width="14.28515625" style="3" bestFit="1" customWidth="1" outlineLevel="1"/>
    <col min="6" max="6" width="14" style="3" bestFit="1" customWidth="1" outlineLevel="1"/>
    <col min="7" max="7" width="16" style="3" bestFit="1" customWidth="1" outlineLevel="1"/>
    <col min="8" max="8" width="14.42578125" style="3" bestFit="1" customWidth="1"/>
    <col min="9" max="9" width="13.42578125" style="3" bestFit="1" customWidth="1" outlineLevel="1"/>
    <col min="10" max="10" width="12.28515625" style="3" bestFit="1" customWidth="1" outlineLevel="1"/>
    <col min="11" max="11" width="13" style="3" bestFit="1" customWidth="1" outlineLevel="1"/>
    <col min="12" max="12" width="12.7109375" style="3" bestFit="1" customWidth="1" outlineLevel="1"/>
    <col min="13" max="13" width="13" style="3" bestFit="1" customWidth="1" outlineLevel="1"/>
    <col min="14" max="14" width="14.42578125" style="3" bestFit="1" customWidth="1" outlineLevel="1"/>
    <col min="15" max="15" width="14.42578125" style="3" customWidth="1" outlineLevel="1"/>
    <col min="16" max="16" width="19" style="3" bestFit="1" customWidth="1"/>
    <col min="17" max="17" width="29" style="1" bestFit="1" customWidth="1"/>
    <col min="18" max="18" width="7.42578125" style="1" bestFit="1" customWidth="1"/>
    <col min="19" max="16384" width="11.42578125" style="1"/>
  </cols>
  <sheetData>
    <row r="2" spans="2:21" ht="15.75" customHeight="1">
      <c r="B2" s="4" t="s">
        <v>1028</v>
      </c>
      <c r="D2" s="4" t="s">
        <v>1029</v>
      </c>
      <c r="E2" s="4" t="s">
        <v>1030</v>
      </c>
      <c r="F2" s="4" t="s">
        <v>1031</v>
      </c>
      <c r="G2" s="4" t="s">
        <v>1032</v>
      </c>
      <c r="T2"/>
    </row>
    <row r="3" spans="2:21" ht="15.75" customHeight="1">
      <c r="B3" s="5">
        <f>SUM(clientes[Por vencer])</f>
        <v>296952545.84000003</v>
      </c>
      <c r="D3" s="6">
        <f>SUM(clientes[Total vencido])</f>
        <v>1213236901.3599997</v>
      </c>
      <c r="E3" s="5">
        <f>SUM(clientes[De 1 a 8])</f>
        <v>242532492.26000002</v>
      </c>
      <c r="F3" s="5">
        <f>SUM(clientes[&gt; de 9 días])</f>
        <v>808616250.8599999</v>
      </c>
      <c r="G3" s="5">
        <f>SUM(clientes[&gt; de 100 días])</f>
        <v>162088158.24000001</v>
      </c>
      <c r="T3"/>
    </row>
    <row r="4" spans="2:21" ht="15.75" customHeight="1">
      <c r="B4" s="7"/>
      <c r="U4"/>
    </row>
    <row r="5" spans="2:21" ht="15.75" customHeight="1">
      <c r="T5"/>
      <c r="U5"/>
    </row>
    <row r="6" spans="2:21" ht="15.75" customHeight="1">
      <c r="B6" s="1" t="s">
        <v>1033</v>
      </c>
      <c r="C6" s="1" t="s">
        <v>1034</v>
      </c>
      <c r="D6" s="3" t="s">
        <v>247</v>
      </c>
      <c r="E6" s="3" t="s">
        <v>1035</v>
      </c>
      <c r="F6" s="3" t="s">
        <v>1031</v>
      </c>
      <c r="G6" s="3" t="s">
        <v>1032</v>
      </c>
      <c r="H6" s="3" t="s">
        <v>1036</v>
      </c>
      <c r="I6" s="3" t="s">
        <v>1037</v>
      </c>
      <c r="J6" s="3" t="s">
        <v>1038</v>
      </c>
      <c r="K6" s="3" t="s">
        <v>1039</v>
      </c>
      <c r="L6" s="3" t="s">
        <v>1040</v>
      </c>
      <c r="M6" s="3" t="s">
        <v>1041</v>
      </c>
      <c r="N6" s="3" t="s">
        <v>1042</v>
      </c>
      <c r="O6" s="3" t="s">
        <v>1043</v>
      </c>
      <c r="P6" s="3" t="s">
        <v>1027</v>
      </c>
      <c r="Q6" s="8" t="s">
        <v>1044</v>
      </c>
      <c r="R6" s="8" t="s">
        <v>1045</v>
      </c>
      <c r="T6"/>
      <c r="U6"/>
    </row>
    <row r="7" spans="2:21" ht="15.75" customHeight="1">
      <c r="B7" s="1" t="s">
        <v>11</v>
      </c>
      <c r="C7" s="9">
        <f>IFERROR(AVERAGEIF(Cartera[Nombre tercero],clientes[[#This Row],[Clientes ]],Cartera[Plazo cliente]),0)</f>
        <v>14.999540895063546</v>
      </c>
      <c r="D7" s="3">
        <f>SUMIF(Cartera[Nombre tercero],clientes[[#This Row],[Clientes ]],Cartera[Total vencido])</f>
        <v>2469800</v>
      </c>
      <c r="E7" s="3">
        <f>SUMIF(Cartera[Nombre tercero],clientes[[#This Row],[Clientes ]],Cartera[1_a_8])</f>
        <v>816200</v>
      </c>
      <c r="F7" s="3">
        <f>SUMIF(Cartera[Nombre tercero],clientes[[#This Row],[Clientes ]],Cartera[Mas de 9])-G7</f>
        <v>1653600</v>
      </c>
      <c r="G7" s="3">
        <f>SUMIF(Cartera[Nombre tercero],clientes[[#This Row],[Clientes ]],Cartera[Mas de 100])</f>
        <v>0</v>
      </c>
      <c r="H7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" s="3">
        <f>SUMIFS(Cartera[Saldo],Cartera[Nombre tercero],clientes[[#This Row],[Clientes ]],Cartera[Dias],0)</f>
        <v>0</v>
      </c>
      <c r="J7" s="10">
        <f>SUMIFS(Cartera[Sin_Vencer],Cartera[Nombre tercero],clientes[[#This Row],[Clientes ]],Cartera[Dias],-1)</f>
        <v>0</v>
      </c>
      <c r="K7" s="3">
        <f>SUMIFS(Cartera[Sin_Vencer],Cartera[Nombre tercero],clientes[[#This Row],[Clientes ]],Cartera[Dias],-2)</f>
        <v>0</v>
      </c>
      <c r="L7" s="3">
        <f>SUMIFS(Cartera[Sin_Vencer],Cartera[Nombre tercero],clientes[[#This Row],[Clientes ]],Cartera[Dias],-3)</f>
        <v>0</v>
      </c>
      <c r="M7" s="3">
        <f>SUMIFS(Cartera[Sin_Vencer],Cartera[Nombre tercero],clientes[[#This Row],[Clientes ]],Cartera[Dias],-4)</f>
        <v>0</v>
      </c>
      <c r="N7" s="3">
        <f>SUMIFS(Cartera[Sin_Vencer],Cartera[Nombre tercero],clientes[[#This Row],[Clientes ]],Cartera[Dias],-5)</f>
        <v>0</v>
      </c>
      <c r="O7" s="3">
        <f>SUMIFS(Cartera[Sin_Vencer],Cartera[Nombre tercero],clientes[[#This Row],[Clientes ]],Cartera[Dias],-6)</f>
        <v>0</v>
      </c>
      <c r="P7" s="3">
        <f>SUM(clientes[[#This Row],[Hoy]:[5 días]])</f>
        <v>0</v>
      </c>
      <c r="T7"/>
      <c r="U7"/>
    </row>
    <row r="8" spans="2:21" ht="15.75" customHeight="1">
      <c r="B8" s="1" t="s">
        <v>37</v>
      </c>
      <c r="C8" s="9">
        <f>IFERROR(AVERAGEIF(Cartera[Nombre tercero],clientes[[#This Row],[Clientes ]],Cartera[Plazo cliente]),0)</f>
        <v>0</v>
      </c>
      <c r="D8" s="9">
        <f>SUMIF(Cartera[Nombre tercero],clientes[[#This Row],[Clientes ]],Cartera[Total vencido])</f>
        <v>0</v>
      </c>
      <c r="E8" s="9">
        <f>SUMIF(Cartera[Nombre tercero],clientes[[#This Row],[Clientes ]],Cartera[1_a_8])</f>
        <v>0</v>
      </c>
      <c r="F8" s="9">
        <f>SUMIF(Cartera[Nombre tercero],clientes[[#This Row],[Clientes ]],Cartera[Mas de 9])-G8</f>
        <v>0</v>
      </c>
      <c r="G8" s="9">
        <f>SUMIF(Cartera[Nombre tercero],clientes[[#This Row],[Clientes ]],Cartera[Mas de 100])</f>
        <v>0</v>
      </c>
      <c r="H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8" s="3">
        <f>SUMIFS(Cartera[Saldo],Cartera[Nombre tercero],clientes[[#This Row],[Clientes ]],Cartera[Dias],0)</f>
        <v>0</v>
      </c>
      <c r="J8" s="10">
        <f>SUMIFS(Cartera[Sin_Vencer],Cartera[Nombre tercero],clientes[[#This Row],[Clientes ]],Cartera[Dias],-1)</f>
        <v>0</v>
      </c>
      <c r="K8" s="3">
        <f>SUMIFS(Cartera[Sin_Vencer],Cartera[Nombre tercero],clientes[[#This Row],[Clientes ]],Cartera[Dias],-2)</f>
        <v>0</v>
      </c>
      <c r="L8" s="3">
        <f>SUMIFS(Cartera[Sin_Vencer],Cartera[Nombre tercero],clientes[[#This Row],[Clientes ]],Cartera[Dias],-3)</f>
        <v>0</v>
      </c>
      <c r="M8" s="3">
        <f>SUMIFS(Cartera[Sin_Vencer],Cartera[Nombre tercero],clientes[[#This Row],[Clientes ]],Cartera[Dias],-4)</f>
        <v>0</v>
      </c>
      <c r="N8" s="3">
        <f>SUMIFS(Cartera[Sin_Vencer],Cartera[Nombre tercero],clientes[[#This Row],[Clientes ]],Cartera[Dias],-5)</f>
        <v>0</v>
      </c>
      <c r="O8" s="3">
        <f>SUMIFS(Cartera[Sin_Vencer],Cartera[Nombre tercero],clientes[[#This Row],[Clientes ]],Cartera[Dias],-6)</f>
        <v>0</v>
      </c>
      <c r="P8" s="9">
        <f>SUM(clientes[[#This Row],[Hoy]:[5 días]])</f>
        <v>0</v>
      </c>
      <c r="T8"/>
      <c r="U8"/>
    </row>
    <row r="9" spans="2:21" ht="15.75" customHeight="1">
      <c r="B9" s="1" t="s">
        <v>1420</v>
      </c>
      <c r="C9" s="9">
        <f>IFERROR(AVERAGEIF(Cartera[Nombre tercero],clientes[[#This Row],[Clientes ]],Cartera[Plazo cliente]),0)</f>
        <v>29.999492026746641</v>
      </c>
      <c r="D9" s="9">
        <f>SUMIF(Cartera[Nombre tercero],clientes[[#This Row],[Clientes ]],Cartera[Total vencido])</f>
        <v>2698500</v>
      </c>
      <c r="E9" s="9">
        <f>SUMIF(Cartera[Nombre tercero],clientes[[#This Row],[Clientes ]],Cartera[1_a_8])</f>
        <v>304500</v>
      </c>
      <c r="F9" s="9">
        <f>SUMIF(Cartera[Nombre tercero],clientes[[#This Row],[Clientes ]],Cartera[Mas de 9])-G9</f>
        <v>2394000</v>
      </c>
      <c r="G9" s="9">
        <f>SUMIF(Cartera[Nombre tercero],clientes[[#This Row],[Clientes ]],Cartera[Mas de 100])</f>
        <v>0</v>
      </c>
      <c r="H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154900</v>
      </c>
      <c r="I9" s="3">
        <f>SUMIFS(Cartera[Saldo],Cartera[Nombre tercero],clientes[[#This Row],[Clientes ]],Cartera[Dias],0)</f>
        <v>0</v>
      </c>
      <c r="J9" s="10">
        <f>SUMIFS(Cartera[Sin_Vencer],Cartera[Nombre tercero],clientes[[#This Row],[Clientes ]],Cartera[Dias],-1)</f>
        <v>0</v>
      </c>
      <c r="K9" s="3">
        <f>SUMIFS(Cartera[Sin_Vencer],Cartera[Nombre tercero],clientes[[#This Row],[Clientes ]],Cartera[Dias],-2)</f>
        <v>0</v>
      </c>
      <c r="L9" s="3">
        <f>SUMIFS(Cartera[Sin_Vencer],Cartera[Nombre tercero],clientes[[#This Row],[Clientes ]],Cartera[Dias],-3)</f>
        <v>0</v>
      </c>
      <c r="M9" s="3">
        <f>SUMIFS(Cartera[Sin_Vencer],Cartera[Nombre tercero],clientes[[#This Row],[Clientes ]],Cartera[Dias],-4)</f>
        <v>0</v>
      </c>
      <c r="N9" s="3">
        <f>SUMIFS(Cartera[Sin_Vencer],Cartera[Nombre tercero],clientes[[#This Row],[Clientes ]],Cartera[Dias],-5)</f>
        <v>154900</v>
      </c>
      <c r="O9" s="3">
        <f>SUMIFS(Cartera[Sin_Vencer],Cartera[Nombre tercero],clientes[[#This Row],[Clientes ]],Cartera[Dias],-6)</f>
        <v>0</v>
      </c>
      <c r="P9" s="9">
        <f>SUM(clientes[[#This Row],[Hoy]:[5 días]])</f>
        <v>154900</v>
      </c>
      <c r="T9"/>
      <c r="U9"/>
    </row>
    <row r="10" spans="2:21" ht="15.75" customHeight="1">
      <c r="B10" s="1" t="s">
        <v>1539</v>
      </c>
      <c r="C10" s="9">
        <f>IFERROR(AVERAGEIF(Cartera[Nombre tercero],clientes[[#This Row],[Clientes ]],Cartera[Plazo cliente]),0)</f>
        <v>0</v>
      </c>
      <c r="D10" s="9">
        <f>SUMIF(Cartera[Nombre tercero],clientes[[#This Row],[Clientes ]],Cartera[Total vencido])</f>
        <v>0</v>
      </c>
      <c r="E10" s="9">
        <f>SUMIF(Cartera[Nombre tercero],clientes[[#This Row],[Clientes ]],Cartera[1_a_8])</f>
        <v>0</v>
      </c>
      <c r="F10" s="9">
        <f>SUMIF(Cartera[Nombre tercero],clientes[[#This Row],[Clientes ]],Cartera[Mas de 9])-G10</f>
        <v>0</v>
      </c>
      <c r="G10" s="9">
        <f>SUMIF(Cartera[Nombre tercero],clientes[[#This Row],[Clientes ]],Cartera[Mas de 100])</f>
        <v>0</v>
      </c>
      <c r="H1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" s="3">
        <f>SUMIFS(Cartera[Saldo],Cartera[Nombre tercero],clientes[[#This Row],[Clientes ]],Cartera[Dias],0)</f>
        <v>0</v>
      </c>
      <c r="J10" s="10">
        <f>SUMIFS(Cartera[Sin_Vencer],Cartera[Nombre tercero],clientes[[#This Row],[Clientes ]],Cartera[Dias],-1)</f>
        <v>0</v>
      </c>
      <c r="K10" s="3">
        <f>SUMIFS(Cartera[Sin_Vencer],Cartera[Nombre tercero],clientes[[#This Row],[Clientes ]],Cartera[Dias],-2)</f>
        <v>0</v>
      </c>
      <c r="L10" s="3">
        <f>SUMIFS(Cartera[Sin_Vencer],Cartera[Nombre tercero],clientes[[#This Row],[Clientes ]],Cartera[Dias],-3)</f>
        <v>0</v>
      </c>
      <c r="M10" s="3">
        <f>SUMIFS(Cartera[Sin_Vencer],Cartera[Nombre tercero],clientes[[#This Row],[Clientes ]],Cartera[Dias],-4)</f>
        <v>0</v>
      </c>
      <c r="N10" s="3">
        <f>SUMIFS(Cartera[Sin_Vencer],Cartera[Nombre tercero],clientes[[#This Row],[Clientes ]],Cartera[Dias],-5)</f>
        <v>0</v>
      </c>
      <c r="O10" s="3">
        <f>SUMIFS(Cartera[Sin_Vencer],Cartera[Nombre tercero],clientes[[#This Row],[Clientes ]],Cartera[Dias],-6)</f>
        <v>0</v>
      </c>
      <c r="P10" s="9">
        <f>SUM(clientes[[#This Row],[Hoy]:[5 días]])</f>
        <v>0</v>
      </c>
      <c r="T10"/>
      <c r="U10"/>
    </row>
    <row r="11" spans="2:21" ht="15.75" customHeight="1">
      <c r="B11" s="1" t="s">
        <v>39</v>
      </c>
      <c r="C11" s="9">
        <f>IFERROR(AVERAGEIF(Cartera[Nombre tercero],clientes[[#This Row],[Clientes ]],Cartera[Plazo cliente]),0)</f>
        <v>29.998679478897873</v>
      </c>
      <c r="D11" s="9">
        <f>SUMIF(Cartera[Nombre tercero],clientes[[#This Row],[Clientes ]],Cartera[Total vencido])</f>
        <v>160178764.55999997</v>
      </c>
      <c r="E11" s="9">
        <f>SUMIF(Cartera[Nombre tercero],clientes[[#This Row],[Clientes ]],Cartera[1_a_8])</f>
        <v>32641079.920000002</v>
      </c>
      <c r="F11" s="9">
        <f>SUMIF(Cartera[Nombre tercero],clientes[[#This Row],[Clientes ]],Cartera[Mas de 9])-G11</f>
        <v>127453384.64999999</v>
      </c>
      <c r="G11" s="9">
        <f>SUMIF(Cartera[Nombre tercero],clientes[[#This Row],[Clientes ]],Cartera[Mas de 100])</f>
        <v>84299.99</v>
      </c>
      <c r="H1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27005649.940000001</v>
      </c>
      <c r="I11" s="3">
        <f>SUMIFS(Cartera[Saldo],Cartera[Nombre tercero],clientes[[#This Row],[Clientes ]],Cartera[Dias],0)</f>
        <v>1263200</v>
      </c>
      <c r="J11" s="10">
        <f>SUMIFS(Cartera[Sin_Vencer],Cartera[Nombre tercero],clientes[[#This Row],[Clientes ]],Cartera[Dias],-1)</f>
        <v>2164700</v>
      </c>
      <c r="K11" s="3">
        <f>SUMIFS(Cartera[Sin_Vencer],Cartera[Nombre tercero],clientes[[#This Row],[Clientes ]],Cartera[Dias],-2)</f>
        <v>7898550</v>
      </c>
      <c r="L11" s="3">
        <f>SUMIFS(Cartera[Sin_Vencer],Cartera[Nombre tercero],clientes[[#This Row],[Clientes ]],Cartera[Dias],-3)</f>
        <v>2288299.9699999997</v>
      </c>
      <c r="M11" s="3">
        <f>SUMIFS(Cartera[Sin_Vencer],Cartera[Nombre tercero],clientes[[#This Row],[Clientes ]],Cartera[Dias],-4)</f>
        <v>3289199.99</v>
      </c>
      <c r="N11" s="3">
        <f>SUMIFS(Cartera[Sin_Vencer],Cartera[Nombre tercero],clientes[[#This Row],[Clientes ]],Cartera[Dias],-5)</f>
        <v>10101699.98</v>
      </c>
      <c r="O11" s="3">
        <f>SUMIFS(Cartera[Sin_Vencer],Cartera[Nombre tercero],clientes[[#This Row],[Clientes ]],Cartera[Dias],-6)</f>
        <v>0</v>
      </c>
      <c r="P11" s="9">
        <f>SUM(clientes[[#This Row],[Hoy]:[5 días]])</f>
        <v>27005649.940000001</v>
      </c>
      <c r="T11"/>
      <c r="U11"/>
    </row>
    <row r="12" spans="2:21" ht="15.75" customHeight="1">
      <c r="B12" s="1" t="s">
        <v>92</v>
      </c>
      <c r="C12" s="9">
        <f>IFERROR(AVERAGEIF(Cartera[Nombre tercero],clientes[[#This Row],[Clientes ]],Cartera[Plazo cliente]),0)</f>
        <v>7.9998302469127038</v>
      </c>
      <c r="D12" s="9">
        <f>SUMIF(Cartera[Nombre tercero],clientes[[#This Row],[Clientes ]],Cartera[Total vencido])</f>
        <v>2004840</v>
      </c>
      <c r="E12" s="9">
        <f>SUMIF(Cartera[Nombre tercero],clientes[[#This Row],[Clientes ]],Cartera[1_a_8])</f>
        <v>0</v>
      </c>
      <c r="F12" s="9">
        <f>SUMIF(Cartera[Nombre tercero],clientes[[#This Row],[Clientes ]],Cartera[Mas de 9])-G12</f>
        <v>1773200</v>
      </c>
      <c r="G12" s="9">
        <f>SUMIF(Cartera[Nombre tercero],clientes[[#This Row],[Clientes ]],Cartera[Mas de 100])</f>
        <v>231640</v>
      </c>
      <c r="H1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2" s="3">
        <f>SUMIFS(Cartera[Saldo],Cartera[Nombre tercero],clientes[[#This Row],[Clientes ]],Cartera[Dias],0)</f>
        <v>0</v>
      </c>
      <c r="J12" s="10">
        <f>SUMIFS(Cartera[Sin_Vencer],Cartera[Nombre tercero],clientes[[#This Row],[Clientes ]],Cartera[Dias],-1)</f>
        <v>0</v>
      </c>
      <c r="K12" s="3">
        <f>SUMIFS(Cartera[Sin_Vencer],Cartera[Nombre tercero],clientes[[#This Row],[Clientes ]],Cartera[Dias],-2)</f>
        <v>0</v>
      </c>
      <c r="L12" s="3">
        <f>SUMIFS(Cartera[Sin_Vencer],Cartera[Nombre tercero],clientes[[#This Row],[Clientes ]],Cartera[Dias],-3)</f>
        <v>0</v>
      </c>
      <c r="M12" s="3">
        <f>SUMIFS(Cartera[Sin_Vencer],Cartera[Nombre tercero],clientes[[#This Row],[Clientes ]],Cartera[Dias],-4)</f>
        <v>0</v>
      </c>
      <c r="N12" s="3">
        <f>SUMIFS(Cartera[Sin_Vencer],Cartera[Nombre tercero],clientes[[#This Row],[Clientes ]],Cartera[Dias],-5)</f>
        <v>0</v>
      </c>
      <c r="O12" s="3">
        <f>SUMIFS(Cartera[Sin_Vencer],Cartera[Nombre tercero],clientes[[#This Row],[Clientes ]],Cartera[Dias],-6)</f>
        <v>0</v>
      </c>
      <c r="P12" s="9">
        <f>SUM(clientes[[#This Row],[Hoy]:[5 días]])</f>
        <v>0</v>
      </c>
      <c r="T12"/>
      <c r="U12"/>
    </row>
    <row r="13" spans="2:21" ht="15.75" customHeight="1">
      <c r="B13" s="1" t="s">
        <v>277</v>
      </c>
      <c r="C13" s="9">
        <f>IFERROR(AVERAGEIF(Cartera[Nombre tercero],clientes[[#This Row],[Clientes ]],Cartera[Plazo cliente]),0)</f>
        <v>0.97866898147913162</v>
      </c>
      <c r="D13" s="9">
        <f>SUMIF(Cartera[Nombre tercero],clientes[[#This Row],[Clientes ]],Cartera[Total vencido])</f>
        <v>497700</v>
      </c>
      <c r="E13" s="9">
        <f>SUMIF(Cartera[Nombre tercero],clientes[[#This Row],[Clientes ]],Cartera[1_a_8])</f>
        <v>0</v>
      </c>
      <c r="F13" s="9">
        <f>SUMIF(Cartera[Nombre tercero],clientes[[#This Row],[Clientes ]],Cartera[Mas de 9])-G13</f>
        <v>497700</v>
      </c>
      <c r="G13" s="9">
        <f>SUMIF(Cartera[Nombre tercero],clientes[[#This Row],[Clientes ]],Cartera[Mas de 100])</f>
        <v>0</v>
      </c>
      <c r="H1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" s="3">
        <f>SUMIFS(Cartera[Saldo],Cartera[Nombre tercero],clientes[[#This Row],[Clientes ]],Cartera[Dias],0)</f>
        <v>0</v>
      </c>
      <c r="J13" s="10">
        <f>SUMIFS(Cartera[Sin_Vencer],Cartera[Nombre tercero],clientes[[#This Row],[Clientes ]],Cartera[Dias],-1)</f>
        <v>0</v>
      </c>
      <c r="K13" s="3">
        <f>SUMIFS(Cartera[Sin_Vencer],Cartera[Nombre tercero],clientes[[#This Row],[Clientes ]],Cartera[Dias],-2)</f>
        <v>0</v>
      </c>
      <c r="L13" s="3">
        <f>SUMIFS(Cartera[Sin_Vencer],Cartera[Nombre tercero],clientes[[#This Row],[Clientes ]],Cartera[Dias],-3)</f>
        <v>0</v>
      </c>
      <c r="M13" s="3">
        <f>SUMIFS(Cartera[Sin_Vencer],Cartera[Nombre tercero],clientes[[#This Row],[Clientes ]],Cartera[Dias],-4)</f>
        <v>0</v>
      </c>
      <c r="N13" s="3">
        <f>SUMIFS(Cartera[Sin_Vencer],Cartera[Nombre tercero],clientes[[#This Row],[Clientes ]],Cartera[Dias],-5)</f>
        <v>0</v>
      </c>
      <c r="O13" s="3">
        <f>SUMIFS(Cartera[Sin_Vencer],Cartera[Nombre tercero],clientes[[#This Row],[Clientes ]],Cartera[Dias],-6)</f>
        <v>0</v>
      </c>
      <c r="P13" s="9">
        <f>SUM(clientes[[#This Row],[Hoy]:[5 días]])</f>
        <v>0</v>
      </c>
      <c r="T13"/>
      <c r="U13"/>
    </row>
    <row r="14" spans="2:21" ht="15.75" customHeight="1">
      <c r="B14" s="1" t="s">
        <v>58</v>
      </c>
      <c r="C14" s="9">
        <f>IFERROR(AVERAGEIF(Cartera[Nombre tercero],clientes[[#This Row],[Clientes ]],Cartera[Plazo cliente]),0)</f>
        <v>0.99988425925403135</v>
      </c>
      <c r="D14" s="9">
        <f>SUMIF(Cartera[Nombre tercero],clientes[[#This Row],[Clientes ]],Cartera[Total vencido])</f>
        <v>1484405</v>
      </c>
      <c r="E14" s="9">
        <f>SUMIF(Cartera[Nombre tercero],clientes[[#This Row],[Clientes ]],Cartera[1_a_8])</f>
        <v>0</v>
      </c>
      <c r="F14" s="9">
        <f>SUMIF(Cartera[Nombre tercero],clientes[[#This Row],[Clientes ]],Cartera[Mas de 9])-G14</f>
        <v>1484405</v>
      </c>
      <c r="G14" s="9">
        <f>SUMIF(Cartera[Nombre tercero],clientes[[#This Row],[Clientes ]],Cartera[Mas de 100])</f>
        <v>0</v>
      </c>
      <c r="H1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" s="3">
        <f>SUMIFS(Cartera[Saldo],Cartera[Nombre tercero],clientes[[#This Row],[Clientes ]],Cartera[Dias],0)</f>
        <v>0</v>
      </c>
      <c r="J14" s="10">
        <f>SUMIFS(Cartera[Sin_Vencer],Cartera[Nombre tercero],clientes[[#This Row],[Clientes ]],Cartera[Dias],-1)</f>
        <v>0</v>
      </c>
      <c r="K14" s="3">
        <f>SUMIFS(Cartera[Sin_Vencer],Cartera[Nombre tercero],clientes[[#This Row],[Clientes ]],Cartera[Dias],-2)</f>
        <v>0</v>
      </c>
      <c r="L14" s="3">
        <f>SUMIFS(Cartera[Sin_Vencer],Cartera[Nombre tercero],clientes[[#This Row],[Clientes ]],Cartera[Dias],-3)</f>
        <v>0</v>
      </c>
      <c r="M14" s="3">
        <f>SUMIFS(Cartera[Sin_Vencer],Cartera[Nombre tercero],clientes[[#This Row],[Clientes ]],Cartera[Dias],-4)</f>
        <v>0</v>
      </c>
      <c r="N14" s="3">
        <f>SUMIFS(Cartera[Sin_Vencer],Cartera[Nombre tercero],clientes[[#This Row],[Clientes ]],Cartera[Dias],-5)</f>
        <v>0</v>
      </c>
      <c r="O14" s="3">
        <f>SUMIFS(Cartera[Sin_Vencer],Cartera[Nombre tercero],clientes[[#This Row],[Clientes ]],Cartera[Dias],-6)</f>
        <v>0</v>
      </c>
      <c r="P14" s="9">
        <f>SUM(clientes[[#This Row],[Hoy]:[5 días]])</f>
        <v>0</v>
      </c>
      <c r="T14"/>
      <c r="U14"/>
    </row>
    <row r="15" spans="2:21" ht="15.75" customHeight="1">
      <c r="B15" s="1" t="s">
        <v>65</v>
      </c>
      <c r="C15" s="9">
        <f>IFERROR(AVERAGEIF(Cartera[Nombre tercero],clientes[[#This Row],[Clientes ]],Cartera[Plazo cliente]),0)</f>
        <v>7.9949479166716628</v>
      </c>
      <c r="D15" s="9">
        <f>SUMIF(Cartera[Nombre tercero],clientes[[#This Row],[Clientes ]],Cartera[Total vencido])</f>
        <v>6296800</v>
      </c>
      <c r="E15" s="9">
        <f>SUMIF(Cartera[Nombre tercero],clientes[[#This Row],[Clientes ]],Cartera[1_a_8])</f>
        <v>4521700</v>
      </c>
      <c r="F15" s="9">
        <f>SUMIF(Cartera[Nombre tercero],clientes[[#This Row],[Clientes ]],Cartera[Mas de 9])-G15</f>
        <v>1775100</v>
      </c>
      <c r="G15" s="9">
        <f>SUMIF(Cartera[Nombre tercero],clientes[[#This Row],[Clientes ]],Cartera[Mas de 100])</f>
        <v>0</v>
      </c>
      <c r="H1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5" s="3">
        <f>SUMIFS(Cartera[Saldo],Cartera[Nombre tercero],clientes[[#This Row],[Clientes ]],Cartera[Dias],0)</f>
        <v>0</v>
      </c>
      <c r="J15" s="10">
        <f>SUMIFS(Cartera[Sin_Vencer],Cartera[Nombre tercero],clientes[[#This Row],[Clientes ]],Cartera[Dias],-1)</f>
        <v>0</v>
      </c>
      <c r="K15" s="3">
        <f>SUMIFS(Cartera[Sin_Vencer],Cartera[Nombre tercero],clientes[[#This Row],[Clientes ]],Cartera[Dias],-2)</f>
        <v>0</v>
      </c>
      <c r="L15" s="3">
        <f>SUMIFS(Cartera[Sin_Vencer],Cartera[Nombre tercero],clientes[[#This Row],[Clientes ]],Cartera[Dias],-3)</f>
        <v>0</v>
      </c>
      <c r="M15" s="3">
        <f>SUMIFS(Cartera[Sin_Vencer],Cartera[Nombre tercero],clientes[[#This Row],[Clientes ]],Cartera[Dias],-4)</f>
        <v>0</v>
      </c>
      <c r="N15" s="3">
        <f>SUMIFS(Cartera[Sin_Vencer],Cartera[Nombre tercero],clientes[[#This Row],[Clientes ]],Cartera[Dias],-5)</f>
        <v>0</v>
      </c>
      <c r="O15" s="3">
        <f>SUMIFS(Cartera[Sin_Vencer],Cartera[Nombre tercero],clientes[[#This Row],[Clientes ]],Cartera[Dias],-6)</f>
        <v>0</v>
      </c>
      <c r="P15" s="9">
        <f>SUM(clientes[[#This Row],[Hoy]:[5 días]])</f>
        <v>0</v>
      </c>
      <c r="T15"/>
      <c r="U15"/>
    </row>
    <row r="16" spans="2:21" ht="15.75" customHeight="1">
      <c r="B16" s="1" t="s">
        <v>67</v>
      </c>
      <c r="C16" s="9">
        <f>IFERROR(AVERAGEIF(Cartera[Nombre tercero],clientes[[#This Row],[Clientes ]],Cartera[Plazo cliente]),0)</f>
        <v>29.999146604937657</v>
      </c>
      <c r="D16" s="9">
        <f>SUMIF(Cartera[Nombre tercero],clientes[[#This Row],[Clientes ]],Cartera[Total vencido])</f>
        <v>21443000</v>
      </c>
      <c r="E16" s="9">
        <f>SUMIF(Cartera[Nombre tercero],clientes[[#This Row],[Clientes ]],Cartera[1_a_8])</f>
        <v>8565100</v>
      </c>
      <c r="F16" s="9">
        <f>SUMIF(Cartera[Nombre tercero],clientes[[#This Row],[Clientes ]],Cartera[Mas de 9])-G16</f>
        <v>12877900</v>
      </c>
      <c r="G16" s="9">
        <f>SUMIF(Cartera[Nombre tercero],clientes[[#This Row],[Clientes ]],Cartera[Mas de 100])</f>
        <v>0</v>
      </c>
      <c r="H1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14453800</v>
      </c>
      <c r="I16" s="3">
        <f>SUMIFS(Cartera[Saldo],Cartera[Nombre tercero],clientes[[#This Row],[Clientes ]],Cartera[Dias],0)</f>
        <v>6153000</v>
      </c>
      <c r="J16" s="10">
        <f>SUMIFS(Cartera[Sin_Vencer],Cartera[Nombre tercero],clientes[[#This Row],[Clientes ]],Cartera[Dias],-1)</f>
        <v>7100800</v>
      </c>
      <c r="K16" s="3">
        <f>SUMIFS(Cartera[Sin_Vencer],Cartera[Nombre tercero],clientes[[#This Row],[Clientes ]],Cartera[Dias],-2)</f>
        <v>1200000</v>
      </c>
      <c r="L16" s="3">
        <f>SUMIFS(Cartera[Sin_Vencer],Cartera[Nombre tercero],clientes[[#This Row],[Clientes ]],Cartera[Dias],-3)</f>
        <v>0</v>
      </c>
      <c r="M16" s="3">
        <f>SUMIFS(Cartera[Sin_Vencer],Cartera[Nombre tercero],clientes[[#This Row],[Clientes ]],Cartera[Dias],-4)</f>
        <v>0</v>
      </c>
      <c r="N16" s="3">
        <f>SUMIFS(Cartera[Sin_Vencer],Cartera[Nombre tercero],clientes[[#This Row],[Clientes ]],Cartera[Dias],-5)</f>
        <v>0</v>
      </c>
      <c r="O16" s="3">
        <f>SUMIFS(Cartera[Sin_Vencer],Cartera[Nombre tercero],clientes[[#This Row],[Clientes ]],Cartera[Dias],-6)</f>
        <v>0</v>
      </c>
      <c r="P16" s="9">
        <f>SUM(clientes[[#This Row],[Hoy]:[5 días]])</f>
        <v>14453800</v>
      </c>
      <c r="T16"/>
      <c r="U16"/>
    </row>
    <row r="17" spans="2:21" ht="15.75" customHeight="1">
      <c r="B17" s="1" t="s">
        <v>71</v>
      </c>
      <c r="C17" s="9">
        <f>IFERROR(AVERAGEIF(Cartera[Nombre tercero],clientes[[#This Row],[Clientes ]],Cartera[Plazo cliente]),0)</f>
        <v>0.99671296295855427</v>
      </c>
      <c r="D17" s="9">
        <f>SUMIF(Cartera[Nombre tercero],clientes[[#This Row],[Clientes ]],Cartera[Total vencido])</f>
        <v>886350</v>
      </c>
      <c r="E17" s="9">
        <f>SUMIF(Cartera[Nombre tercero],clientes[[#This Row],[Clientes ]],Cartera[1_a_8])</f>
        <v>0</v>
      </c>
      <c r="F17" s="9">
        <f>SUMIF(Cartera[Nombre tercero],clientes[[#This Row],[Clientes ]],Cartera[Mas de 9])-G17</f>
        <v>886350</v>
      </c>
      <c r="G17" s="9">
        <f>SUMIF(Cartera[Nombre tercero],clientes[[#This Row],[Clientes ]],Cartera[Mas de 100])</f>
        <v>0</v>
      </c>
      <c r="H1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7" s="3">
        <f>SUMIFS(Cartera[Saldo],Cartera[Nombre tercero],clientes[[#This Row],[Clientes ]],Cartera[Dias],0)</f>
        <v>0</v>
      </c>
      <c r="J17" s="10">
        <f>SUMIFS(Cartera[Sin_Vencer],Cartera[Nombre tercero],clientes[[#This Row],[Clientes ]],Cartera[Dias],-1)</f>
        <v>0</v>
      </c>
      <c r="K17" s="3">
        <f>SUMIFS(Cartera[Sin_Vencer],Cartera[Nombre tercero],clientes[[#This Row],[Clientes ]],Cartera[Dias],-2)</f>
        <v>0</v>
      </c>
      <c r="L17" s="3">
        <f>SUMIFS(Cartera[Sin_Vencer],Cartera[Nombre tercero],clientes[[#This Row],[Clientes ]],Cartera[Dias],-3)</f>
        <v>0</v>
      </c>
      <c r="M17" s="3">
        <f>SUMIFS(Cartera[Sin_Vencer],Cartera[Nombre tercero],clientes[[#This Row],[Clientes ]],Cartera[Dias],-4)</f>
        <v>0</v>
      </c>
      <c r="N17" s="3">
        <f>SUMIFS(Cartera[Sin_Vencer],Cartera[Nombre tercero],clientes[[#This Row],[Clientes ]],Cartera[Dias],-5)</f>
        <v>0</v>
      </c>
      <c r="O17" s="3">
        <f>SUMIFS(Cartera[Sin_Vencer],Cartera[Nombre tercero],clientes[[#This Row],[Clientes ]],Cartera[Dias],-6)</f>
        <v>0</v>
      </c>
      <c r="P17" s="9">
        <f>SUM(clientes[[#This Row],[Hoy]:[5 días]])</f>
        <v>0</v>
      </c>
      <c r="T17"/>
      <c r="U17"/>
    </row>
    <row r="18" spans="2:21" ht="15.75" customHeight="1">
      <c r="B18" s="1" t="s">
        <v>294</v>
      </c>
      <c r="C18" s="9">
        <f>IFERROR(AVERAGEIF(Cartera[Nombre tercero],clientes[[#This Row],[Clientes ]],Cartera[Plazo cliente]),0)</f>
        <v>0</v>
      </c>
      <c r="D18" s="9">
        <f>SUMIF(Cartera[Nombre tercero],clientes[[#This Row],[Clientes ]],Cartera[Total vencido])</f>
        <v>0</v>
      </c>
      <c r="E18" s="9">
        <f>SUMIF(Cartera[Nombre tercero],clientes[[#This Row],[Clientes ]],Cartera[1_a_8])</f>
        <v>0</v>
      </c>
      <c r="F18" s="9">
        <f>SUMIF(Cartera[Nombre tercero],clientes[[#This Row],[Clientes ]],Cartera[Mas de 9])-G18</f>
        <v>0</v>
      </c>
      <c r="G18" s="9">
        <f>SUMIF(Cartera[Nombre tercero],clientes[[#This Row],[Clientes ]],Cartera[Mas de 100])</f>
        <v>0</v>
      </c>
      <c r="H1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8" s="3">
        <f>SUMIFS(Cartera[Saldo],Cartera[Nombre tercero],clientes[[#This Row],[Clientes ]],Cartera[Dias],0)</f>
        <v>0</v>
      </c>
      <c r="J18" s="10">
        <f>SUMIFS(Cartera[Sin_Vencer],Cartera[Nombre tercero],clientes[[#This Row],[Clientes ]],Cartera[Dias],-1)</f>
        <v>0</v>
      </c>
      <c r="K18" s="3">
        <f>SUMIFS(Cartera[Sin_Vencer],Cartera[Nombre tercero],clientes[[#This Row],[Clientes ]],Cartera[Dias],-2)</f>
        <v>0</v>
      </c>
      <c r="L18" s="3">
        <f>SUMIFS(Cartera[Sin_Vencer],Cartera[Nombre tercero],clientes[[#This Row],[Clientes ]],Cartera[Dias],-3)</f>
        <v>0</v>
      </c>
      <c r="M18" s="3">
        <f>SUMIFS(Cartera[Sin_Vencer],Cartera[Nombre tercero],clientes[[#This Row],[Clientes ]],Cartera[Dias],-4)</f>
        <v>0</v>
      </c>
      <c r="N18" s="3">
        <f>SUMIFS(Cartera[Sin_Vencer],Cartera[Nombre tercero],clientes[[#This Row],[Clientes ]],Cartera[Dias],-5)</f>
        <v>0</v>
      </c>
      <c r="O18" s="3">
        <f>SUMIFS(Cartera[Sin_Vencer],Cartera[Nombre tercero],clientes[[#This Row],[Clientes ]],Cartera[Dias],-6)</f>
        <v>0</v>
      </c>
      <c r="P18" s="9">
        <f>SUM(clientes[[#This Row],[Hoy]:[5 días]])</f>
        <v>0</v>
      </c>
      <c r="T18"/>
      <c r="U18"/>
    </row>
    <row r="19" spans="2:21" ht="15.75" customHeight="1">
      <c r="B19" s="1" t="s">
        <v>1515</v>
      </c>
      <c r="C19" s="9">
        <f>IFERROR(AVERAGEIF(Cartera[Nombre tercero],clientes[[#This Row],[Clientes ]],Cartera[Plazo cliente]),0)</f>
        <v>0.99881944444496185</v>
      </c>
      <c r="D19" s="9">
        <f>SUMIF(Cartera[Nombre tercero],clientes[[#This Row],[Clientes ]],Cartera[Total vencido])</f>
        <v>444600</v>
      </c>
      <c r="E19" s="9">
        <f>SUMIF(Cartera[Nombre tercero],clientes[[#This Row],[Clientes ]],Cartera[1_a_8])</f>
        <v>0</v>
      </c>
      <c r="F19" s="9">
        <f>SUMIF(Cartera[Nombre tercero],clientes[[#This Row],[Clientes ]],Cartera[Mas de 9])-G19</f>
        <v>444600</v>
      </c>
      <c r="G19" s="9">
        <f>SUMIF(Cartera[Nombre tercero],clientes[[#This Row],[Clientes ]],Cartera[Mas de 100])</f>
        <v>0</v>
      </c>
      <c r="H1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9" s="3">
        <f>SUMIFS(Cartera[Saldo],Cartera[Nombre tercero],clientes[[#This Row],[Clientes ]],Cartera[Dias],0)</f>
        <v>0</v>
      </c>
      <c r="J19" s="10">
        <f>SUMIFS(Cartera[Sin_Vencer],Cartera[Nombre tercero],clientes[[#This Row],[Clientes ]],Cartera[Dias],-1)</f>
        <v>0</v>
      </c>
      <c r="K19" s="3">
        <f>SUMIFS(Cartera[Sin_Vencer],Cartera[Nombre tercero],clientes[[#This Row],[Clientes ]],Cartera[Dias],-2)</f>
        <v>0</v>
      </c>
      <c r="L19" s="3">
        <f>SUMIFS(Cartera[Sin_Vencer],Cartera[Nombre tercero],clientes[[#This Row],[Clientes ]],Cartera[Dias],-3)</f>
        <v>0</v>
      </c>
      <c r="M19" s="3">
        <f>SUMIFS(Cartera[Sin_Vencer],Cartera[Nombre tercero],clientes[[#This Row],[Clientes ]],Cartera[Dias],-4)</f>
        <v>0</v>
      </c>
      <c r="N19" s="3">
        <f>SUMIFS(Cartera[Sin_Vencer],Cartera[Nombre tercero],clientes[[#This Row],[Clientes ]],Cartera[Dias],-5)</f>
        <v>0</v>
      </c>
      <c r="O19" s="3">
        <f>SUMIFS(Cartera[Sin_Vencer],Cartera[Nombre tercero],clientes[[#This Row],[Clientes ]],Cartera[Dias],-6)</f>
        <v>0</v>
      </c>
      <c r="P19" s="9">
        <f>SUM(clientes[[#This Row],[Hoy]:[5 días]])</f>
        <v>0</v>
      </c>
      <c r="T19"/>
      <c r="U19"/>
    </row>
    <row r="20" spans="2:21" ht="15.75" customHeight="1">
      <c r="B20" s="1" t="s">
        <v>1540</v>
      </c>
      <c r="C20" s="9">
        <f>IFERROR(AVERAGEIF(Cartera[Nombre tercero],clientes[[#This Row],[Clientes ]],Cartera[Plazo cliente]),0)</f>
        <v>0</v>
      </c>
      <c r="D20" s="9">
        <f>SUMIF(Cartera[Nombre tercero],clientes[[#This Row],[Clientes ]],Cartera[Total vencido])</f>
        <v>0</v>
      </c>
      <c r="E20" s="9">
        <f>SUMIF(Cartera[Nombre tercero],clientes[[#This Row],[Clientes ]],Cartera[1_a_8])</f>
        <v>0</v>
      </c>
      <c r="F20" s="9">
        <f>SUMIF(Cartera[Nombre tercero],clientes[[#This Row],[Clientes ]],Cartera[Mas de 9])-G20</f>
        <v>0</v>
      </c>
      <c r="G20" s="9">
        <f>SUMIF(Cartera[Nombre tercero],clientes[[#This Row],[Clientes ]],Cartera[Mas de 100])</f>
        <v>0</v>
      </c>
      <c r="H2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0" s="3">
        <f>SUMIFS(Cartera[Saldo],Cartera[Nombre tercero],clientes[[#This Row],[Clientes ]],Cartera[Dias],0)</f>
        <v>0</v>
      </c>
      <c r="J20" s="10">
        <f>SUMIFS(Cartera[Sin_Vencer],Cartera[Nombre tercero],clientes[[#This Row],[Clientes ]],Cartera[Dias],-1)</f>
        <v>0</v>
      </c>
      <c r="K20" s="3">
        <f>SUMIFS(Cartera[Sin_Vencer],Cartera[Nombre tercero],clientes[[#This Row],[Clientes ]],Cartera[Dias],-2)</f>
        <v>0</v>
      </c>
      <c r="L20" s="3">
        <f>SUMIFS(Cartera[Sin_Vencer],Cartera[Nombre tercero],clientes[[#This Row],[Clientes ]],Cartera[Dias],-3)</f>
        <v>0</v>
      </c>
      <c r="M20" s="3">
        <f>SUMIFS(Cartera[Sin_Vencer],Cartera[Nombre tercero],clientes[[#This Row],[Clientes ]],Cartera[Dias],-4)</f>
        <v>0</v>
      </c>
      <c r="N20" s="3">
        <f>SUMIFS(Cartera[Sin_Vencer],Cartera[Nombre tercero],clientes[[#This Row],[Clientes ]],Cartera[Dias],-5)</f>
        <v>0</v>
      </c>
      <c r="O20" s="3">
        <f>SUMIFS(Cartera[Sin_Vencer],Cartera[Nombre tercero],clientes[[#This Row],[Clientes ]],Cartera[Dias],-6)</f>
        <v>0</v>
      </c>
      <c r="P20" s="9">
        <f>SUM(clientes[[#This Row],[Hoy]:[5 días]])</f>
        <v>0</v>
      </c>
      <c r="T20"/>
      <c r="U20"/>
    </row>
    <row r="21" spans="2:21" ht="15.75" customHeight="1">
      <c r="B21" s="1" t="s">
        <v>1430</v>
      </c>
      <c r="C21" s="9">
        <f>IFERROR(AVERAGEIF(Cartera[Nombre tercero],clientes[[#This Row],[Clientes ]],Cartera[Plazo cliente]),0)</f>
        <v>0</v>
      </c>
      <c r="D21" s="9">
        <f>SUMIF(Cartera[Nombre tercero],clientes[[#This Row],[Clientes ]],Cartera[Total vencido])</f>
        <v>0</v>
      </c>
      <c r="E21" s="9">
        <f>SUMIF(Cartera[Nombre tercero],clientes[[#This Row],[Clientes ]],Cartera[1_a_8])</f>
        <v>0</v>
      </c>
      <c r="F21" s="9">
        <f>SUMIF(Cartera[Nombre tercero],clientes[[#This Row],[Clientes ]],Cartera[Mas de 9])-G21</f>
        <v>0</v>
      </c>
      <c r="G21" s="9">
        <f>SUMIF(Cartera[Nombre tercero],clientes[[#This Row],[Clientes ]],Cartera[Mas de 100])</f>
        <v>0</v>
      </c>
      <c r="H2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1" s="3">
        <f>SUMIFS(Cartera[Saldo],Cartera[Nombre tercero],clientes[[#This Row],[Clientes ]],Cartera[Dias],0)</f>
        <v>0</v>
      </c>
      <c r="J21" s="10">
        <f>SUMIFS(Cartera[Sin_Vencer],Cartera[Nombre tercero],clientes[[#This Row],[Clientes ]],Cartera[Dias],-1)</f>
        <v>0</v>
      </c>
      <c r="K21" s="3">
        <f>SUMIFS(Cartera[Sin_Vencer],Cartera[Nombre tercero],clientes[[#This Row],[Clientes ]],Cartera[Dias],-2)</f>
        <v>0</v>
      </c>
      <c r="L21" s="3">
        <f>SUMIFS(Cartera[Sin_Vencer],Cartera[Nombre tercero],clientes[[#This Row],[Clientes ]],Cartera[Dias],-3)</f>
        <v>0</v>
      </c>
      <c r="M21" s="3">
        <f>SUMIFS(Cartera[Sin_Vencer],Cartera[Nombre tercero],clientes[[#This Row],[Clientes ]],Cartera[Dias],-4)</f>
        <v>0</v>
      </c>
      <c r="N21" s="3">
        <f>SUMIFS(Cartera[Sin_Vencer],Cartera[Nombre tercero],clientes[[#This Row],[Clientes ]],Cartera[Dias],-5)</f>
        <v>0</v>
      </c>
      <c r="O21" s="3">
        <f>SUMIFS(Cartera[Sin_Vencer],Cartera[Nombre tercero],clientes[[#This Row],[Clientes ]],Cartera[Dias],-6)</f>
        <v>0</v>
      </c>
      <c r="P21" s="9">
        <f>SUM(clientes[[#This Row],[Hoy]:[5 días]])</f>
        <v>0</v>
      </c>
      <c r="T21"/>
      <c r="U21"/>
    </row>
    <row r="22" spans="2:21" ht="15.75" customHeight="1">
      <c r="B22" s="1" t="s">
        <v>1541</v>
      </c>
      <c r="C22" s="9">
        <f>IFERROR(AVERAGEIF(Cartera[Nombre tercero],clientes[[#This Row],[Clientes ]],Cartera[Plazo cliente]),0)</f>
        <v>0</v>
      </c>
      <c r="D22" s="9">
        <f>SUMIF(Cartera[Nombre tercero],clientes[[#This Row],[Clientes ]],Cartera[Total vencido])</f>
        <v>0</v>
      </c>
      <c r="E22" s="9">
        <f>SUMIF(Cartera[Nombre tercero],clientes[[#This Row],[Clientes ]],Cartera[1_a_8])</f>
        <v>0</v>
      </c>
      <c r="F22" s="9">
        <f>SUMIF(Cartera[Nombre tercero],clientes[[#This Row],[Clientes ]],Cartera[Mas de 9])-G22</f>
        <v>0</v>
      </c>
      <c r="G22" s="9">
        <f>SUMIF(Cartera[Nombre tercero],clientes[[#This Row],[Clientes ]],Cartera[Mas de 100])</f>
        <v>0</v>
      </c>
      <c r="H2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2" s="3">
        <f>SUMIFS(Cartera[Saldo],Cartera[Nombre tercero],clientes[[#This Row],[Clientes ]],Cartera[Dias],0)</f>
        <v>0</v>
      </c>
      <c r="J22" s="10">
        <f>SUMIFS(Cartera[Sin_Vencer],Cartera[Nombre tercero],clientes[[#This Row],[Clientes ]],Cartera[Dias],-1)</f>
        <v>0</v>
      </c>
      <c r="K22" s="3">
        <f>SUMIFS(Cartera[Sin_Vencer],Cartera[Nombre tercero],clientes[[#This Row],[Clientes ]],Cartera[Dias],-2)</f>
        <v>0</v>
      </c>
      <c r="L22" s="3">
        <f>SUMIFS(Cartera[Sin_Vencer],Cartera[Nombre tercero],clientes[[#This Row],[Clientes ]],Cartera[Dias],-3)</f>
        <v>0</v>
      </c>
      <c r="M22" s="3">
        <f>SUMIFS(Cartera[Sin_Vencer],Cartera[Nombre tercero],clientes[[#This Row],[Clientes ]],Cartera[Dias],-4)</f>
        <v>0</v>
      </c>
      <c r="N22" s="3">
        <f>SUMIFS(Cartera[Sin_Vencer],Cartera[Nombre tercero],clientes[[#This Row],[Clientes ]],Cartera[Dias],-5)</f>
        <v>0</v>
      </c>
      <c r="O22" s="3">
        <f>SUMIFS(Cartera[Sin_Vencer],Cartera[Nombre tercero],clientes[[#This Row],[Clientes ]],Cartera[Dias],-6)</f>
        <v>0</v>
      </c>
      <c r="P22" s="9">
        <f>SUM(clientes[[#This Row],[Hoy]:[5 días]])</f>
        <v>0</v>
      </c>
      <c r="T22"/>
      <c r="U22"/>
    </row>
    <row r="23" spans="2:21" ht="15.75" customHeight="1">
      <c r="B23" s="1" t="s">
        <v>1414</v>
      </c>
      <c r="C23" s="9">
        <f>IFERROR(AVERAGEIF(Cartera[Nombre tercero],clientes[[#This Row],[Clientes ]],Cartera[Plazo cliente]),0)</f>
        <v>0.99975694444583496</v>
      </c>
      <c r="D23" s="9">
        <f>SUMIF(Cartera[Nombre tercero],clientes[[#This Row],[Clientes ]],Cartera[Total vencido])</f>
        <v>299360</v>
      </c>
      <c r="E23" s="9">
        <f>SUMIF(Cartera[Nombre tercero],clientes[[#This Row],[Clientes ]],Cartera[1_a_8])</f>
        <v>0</v>
      </c>
      <c r="F23" s="9">
        <f>SUMIF(Cartera[Nombre tercero],clientes[[#This Row],[Clientes ]],Cartera[Mas de 9])-G23</f>
        <v>299360</v>
      </c>
      <c r="G23" s="9">
        <f>SUMIF(Cartera[Nombre tercero],clientes[[#This Row],[Clientes ]],Cartera[Mas de 100])</f>
        <v>0</v>
      </c>
      <c r="H2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3" s="3">
        <f>SUMIFS(Cartera[Saldo],Cartera[Nombre tercero],clientes[[#This Row],[Clientes ]],Cartera[Dias],0)</f>
        <v>0</v>
      </c>
      <c r="J23" s="10">
        <f>SUMIFS(Cartera[Sin_Vencer],Cartera[Nombre tercero],clientes[[#This Row],[Clientes ]],Cartera[Dias],-1)</f>
        <v>0</v>
      </c>
      <c r="K23" s="3">
        <f>SUMIFS(Cartera[Sin_Vencer],Cartera[Nombre tercero],clientes[[#This Row],[Clientes ]],Cartera[Dias],-2)</f>
        <v>0</v>
      </c>
      <c r="L23" s="3">
        <f>SUMIFS(Cartera[Sin_Vencer],Cartera[Nombre tercero],clientes[[#This Row],[Clientes ]],Cartera[Dias],-3)</f>
        <v>0</v>
      </c>
      <c r="M23" s="3">
        <f>SUMIFS(Cartera[Sin_Vencer],Cartera[Nombre tercero],clientes[[#This Row],[Clientes ]],Cartera[Dias],-4)</f>
        <v>0</v>
      </c>
      <c r="N23" s="3">
        <f>SUMIFS(Cartera[Sin_Vencer],Cartera[Nombre tercero],clientes[[#This Row],[Clientes ]],Cartera[Dias],-5)</f>
        <v>0</v>
      </c>
      <c r="O23" s="3">
        <f>SUMIFS(Cartera[Sin_Vencer],Cartera[Nombre tercero],clientes[[#This Row],[Clientes ]],Cartera[Dias],-6)</f>
        <v>0</v>
      </c>
      <c r="P23" s="9">
        <f>SUM(clientes[[#This Row],[Hoy]:[5 días]])</f>
        <v>0</v>
      </c>
      <c r="T23"/>
      <c r="U23"/>
    </row>
    <row r="24" spans="2:21" ht="15.75" customHeight="1">
      <c r="B24" s="1" t="s">
        <v>1310</v>
      </c>
      <c r="C24" s="9">
        <f>IFERROR(AVERAGEIF(Cartera[Nombre tercero],clientes[[#This Row],[Clientes ]],Cartera[Plazo cliente]),0)</f>
        <v>7.999826388884685</v>
      </c>
      <c r="D24" s="9">
        <f>SUMIF(Cartera[Nombre tercero],clientes[[#This Row],[Clientes ]],Cartera[Total vencido])</f>
        <v>98200</v>
      </c>
      <c r="E24" s="9">
        <f>SUMIF(Cartera[Nombre tercero],clientes[[#This Row],[Clientes ]],Cartera[1_a_8])</f>
        <v>0</v>
      </c>
      <c r="F24" s="9">
        <f>SUMIF(Cartera[Nombre tercero],clientes[[#This Row],[Clientes ]],Cartera[Mas de 9])-G24</f>
        <v>98200</v>
      </c>
      <c r="G24" s="9">
        <f>SUMIF(Cartera[Nombre tercero],clientes[[#This Row],[Clientes ]],Cartera[Mas de 100])</f>
        <v>0</v>
      </c>
      <c r="H2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4" s="3">
        <f>SUMIFS(Cartera[Saldo],Cartera[Nombre tercero],clientes[[#This Row],[Clientes ]],Cartera[Dias],0)</f>
        <v>0</v>
      </c>
      <c r="J24" s="10">
        <f>SUMIFS(Cartera[Sin_Vencer],Cartera[Nombre tercero],clientes[[#This Row],[Clientes ]],Cartera[Dias],-1)</f>
        <v>0</v>
      </c>
      <c r="K24" s="3">
        <f>SUMIFS(Cartera[Sin_Vencer],Cartera[Nombre tercero],clientes[[#This Row],[Clientes ]],Cartera[Dias],-2)</f>
        <v>0</v>
      </c>
      <c r="L24" s="3">
        <f>SUMIFS(Cartera[Sin_Vencer],Cartera[Nombre tercero],clientes[[#This Row],[Clientes ]],Cartera[Dias],-3)</f>
        <v>0</v>
      </c>
      <c r="M24" s="3">
        <f>SUMIFS(Cartera[Sin_Vencer],Cartera[Nombre tercero],clientes[[#This Row],[Clientes ]],Cartera[Dias],-4)</f>
        <v>0</v>
      </c>
      <c r="N24" s="3">
        <f>SUMIFS(Cartera[Sin_Vencer],Cartera[Nombre tercero],clientes[[#This Row],[Clientes ]],Cartera[Dias],-5)</f>
        <v>0</v>
      </c>
      <c r="O24" s="3">
        <f>SUMIFS(Cartera[Sin_Vencer],Cartera[Nombre tercero],clientes[[#This Row],[Clientes ]],Cartera[Dias],-6)</f>
        <v>0</v>
      </c>
      <c r="P24" s="9">
        <f>SUM(clientes[[#This Row],[Hoy]:[5 días]])</f>
        <v>0</v>
      </c>
      <c r="T24"/>
      <c r="U24"/>
    </row>
    <row r="25" spans="2:21" ht="15.75" customHeight="1">
      <c r="B25" s="1" t="s">
        <v>75</v>
      </c>
      <c r="C25" s="9">
        <f>IFERROR(AVERAGEIF(Cartera[Nombre tercero],clientes[[#This Row],[Clientes ]],Cartera[Plazo cliente]),0)</f>
        <v>29.999740226336549</v>
      </c>
      <c r="D25" s="9">
        <f>SUMIF(Cartera[Nombre tercero],clientes[[#This Row],[Clientes ]],Cartera[Total vencido])</f>
        <v>6808800</v>
      </c>
      <c r="E25" s="9">
        <f>SUMIF(Cartera[Nombre tercero],clientes[[#This Row],[Clientes ]],Cartera[1_a_8])</f>
        <v>2933600</v>
      </c>
      <c r="F25" s="9">
        <f>SUMIF(Cartera[Nombre tercero],clientes[[#This Row],[Clientes ]],Cartera[Mas de 9])-G25</f>
        <v>3875200</v>
      </c>
      <c r="G25" s="9">
        <f>SUMIF(Cartera[Nombre tercero],clientes[[#This Row],[Clientes ]],Cartera[Mas de 100])</f>
        <v>0</v>
      </c>
      <c r="H2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1136000</v>
      </c>
      <c r="I25" s="3">
        <f>SUMIFS(Cartera[Saldo],Cartera[Nombre tercero],clientes[[#This Row],[Clientes ]],Cartera[Dias],0)</f>
        <v>0</v>
      </c>
      <c r="J25" s="10">
        <f>SUMIFS(Cartera[Sin_Vencer],Cartera[Nombre tercero],clientes[[#This Row],[Clientes ]],Cartera[Dias],-1)</f>
        <v>1136000</v>
      </c>
      <c r="K25" s="3">
        <f>SUMIFS(Cartera[Sin_Vencer],Cartera[Nombre tercero],clientes[[#This Row],[Clientes ]],Cartera[Dias],-2)</f>
        <v>0</v>
      </c>
      <c r="L25" s="3">
        <f>SUMIFS(Cartera[Sin_Vencer],Cartera[Nombre tercero],clientes[[#This Row],[Clientes ]],Cartera[Dias],-3)</f>
        <v>0</v>
      </c>
      <c r="M25" s="3">
        <f>SUMIFS(Cartera[Sin_Vencer],Cartera[Nombre tercero],clientes[[#This Row],[Clientes ]],Cartera[Dias],-4)</f>
        <v>0</v>
      </c>
      <c r="N25" s="3">
        <f>SUMIFS(Cartera[Sin_Vencer],Cartera[Nombre tercero],clientes[[#This Row],[Clientes ]],Cartera[Dias],-5)</f>
        <v>0</v>
      </c>
      <c r="O25" s="3">
        <f>SUMIFS(Cartera[Sin_Vencer],Cartera[Nombre tercero],clientes[[#This Row],[Clientes ]],Cartera[Dias],-6)</f>
        <v>0</v>
      </c>
      <c r="P25" s="9">
        <f>SUM(clientes[[#This Row],[Hoy]:[5 días]])</f>
        <v>1136000</v>
      </c>
      <c r="T25"/>
      <c r="U25"/>
    </row>
    <row r="26" spans="2:21" ht="15.75" customHeight="1">
      <c r="B26" s="1" t="s">
        <v>96</v>
      </c>
      <c r="C26" s="9">
        <f>IFERROR(AVERAGEIF(Cartera[Nombre tercero],clientes[[#This Row],[Clientes ]],Cartera[Plazo cliente]),0)</f>
        <v>7.9994155092572328</v>
      </c>
      <c r="D26" s="9">
        <f>SUMIF(Cartera[Nombre tercero],clientes[[#This Row],[Clientes ]],Cartera[Total vencido])</f>
        <v>971200</v>
      </c>
      <c r="E26" s="9">
        <f>SUMIF(Cartera[Nombre tercero],clientes[[#This Row],[Clientes ]],Cartera[1_a_8])</f>
        <v>492500</v>
      </c>
      <c r="F26" s="9">
        <f>SUMIF(Cartera[Nombre tercero],clientes[[#This Row],[Clientes ]],Cartera[Mas de 9])-G26</f>
        <v>478700</v>
      </c>
      <c r="G26" s="9">
        <f>SUMIF(Cartera[Nombre tercero],clientes[[#This Row],[Clientes ]],Cartera[Mas de 100])</f>
        <v>0</v>
      </c>
      <c r="H2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6" s="3">
        <f>SUMIFS(Cartera[Saldo],Cartera[Nombre tercero],clientes[[#This Row],[Clientes ]],Cartera[Dias],0)</f>
        <v>0</v>
      </c>
      <c r="J26" s="10">
        <f>SUMIFS(Cartera[Sin_Vencer],Cartera[Nombre tercero],clientes[[#This Row],[Clientes ]],Cartera[Dias],-1)</f>
        <v>0</v>
      </c>
      <c r="K26" s="3">
        <f>SUMIFS(Cartera[Sin_Vencer],Cartera[Nombre tercero],clientes[[#This Row],[Clientes ]],Cartera[Dias],-2)</f>
        <v>0</v>
      </c>
      <c r="L26" s="3">
        <f>SUMIFS(Cartera[Sin_Vencer],Cartera[Nombre tercero],clientes[[#This Row],[Clientes ]],Cartera[Dias],-3)</f>
        <v>0</v>
      </c>
      <c r="M26" s="3">
        <f>SUMIFS(Cartera[Sin_Vencer],Cartera[Nombre tercero],clientes[[#This Row],[Clientes ]],Cartera[Dias],-4)</f>
        <v>0</v>
      </c>
      <c r="N26" s="3">
        <f>SUMIFS(Cartera[Sin_Vencer],Cartera[Nombre tercero],clientes[[#This Row],[Clientes ]],Cartera[Dias],-5)</f>
        <v>0</v>
      </c>
      <c r="O26" s="3">
        <f>SUMIFS(Cartera[Sin_Vencer],Cartera[Nombre tercero],clientes[[#This Row],[Clientes ]],Cartera[Dias],-6)</f>
        <v>0</v>
      </c>
      <c r="P26" s="9">
        <f>SUM(clientes[[#This Row],[Hoy]:[5 días]])</f>
        <v>0</v>
      </c>
      <c r="T26"/>
      <c r="U26"/>
    </row>
    <row r="27" spans="2:21" ht="15.75" customHeight="1">
      <c r="B27" s="1" t="s">
        <v>1517</v>
      </c>
      <c r="C27" s="9">
        <f>IFERROR(AVERAGEIF(Cartera[Nombre tercero],clientes[[#This Row],[Clientes ]],Cartera[Plazo cliente]),0)</f>
        <v>0</v>
      </c>
      <c r="D27" s="9">
        <f>SUMIF(Cartera[Nombre tercero],clientes[[#This Row],[Clientes ]],Cartera[Total vencido])</f>
        <v>0</v>
      </c>
      <c r="E27" s="9">
        <f>SUMIF(Cartera[Nombre tercero],clientes[[#This Row],[Clientes ]],Cartera[1_a_8])</f>
        <v>0</v>
      </c>
      <c r="F27" s="9">
        <f>SUMIF(Cartera[Nombre tercero],clientes[[#This Row],[Clientes ]],Cartera[Mas de 9])-G27</f>
        <v>0</v>
      </c>
      <c r="G27" s="9">
        <f>SUMIF(Cartera[Nombre tercero],clientes[[#This Row],[Clientes ]],Cartera[Mas de 100])</f>
        <v>0</v>
      </c>
      <c r="H2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7" s="3">
        <f>SUMIFS(Cartera[Saldo],Cartera[Nombre tercero],clientes[[#This Row],[Clientes ]],Cartera[Dias],0)</f>
        <v>0</v>
      </c>
      <c r="J27" s="10">
        <f>SUMIFS(Cartera[Sin_Vencer],Cartera[Nombre tercero],clientes[[#This Row],[Clientes ]],Cartera[Dias],-1)</f>
        <v>0</v>
      </c>
      <c r="K27" s="3">
        <f>SUMIFS(Cartera[Sin_Vencer],Cartera[Nombre tercero],clientes[[#This Row],[Clientes ]],Cartera[Dias],-2)</f>
        <v>0</v>
      </c>
      <c r="L27" s="3">
        <f>SUMIFS(Cartera[Sin_Vencer],Cartera[Nombre tercero],clientes[[#This Row],[Clientes ]],Cartera[Dias],-3)</f>
        <v>0</v>
      </c>
      <c r="M27" s="3">
        <f>SUMIFS(Cartera[Sin_Vencer],Cartera[Nombre tercero],clientes[[#This Row],[Clientes ]],Cartera[Dias],-4)</f>
        <v>0</v>
      </c>
      <c r="N27" s="3">
        <f>SUMIFS(Cartera[Sin_Vencer],Cartera[Nombre tercero],clientes[[#This Row],[Clientes ]],Cartera[Dias],-5)</f>
        <v>0</v>
      </c>
      <c r="O27" s="3">
        <f>SUMIFS(Cartera[Sin_Vencer],Cartera[Nombre tercero],clientes[[#This Row],[Clientes ]],Cartera[Dias],-6)</f>
        <v>0</v>
      </c>
      <c r="P27" s="9">
        <f>SUM(clientes[[#This Row],[Hoy]:[5 días]])</f>
        <v>0</v>
      </c>
      <c r="T27"/>
      <c r="U27"/>
    </row>
    <row r="28" spans="2:21" ht="15.75" customHeight="1">
      <c r="B28" s="1" t="s">
        <v>40</v>
      </c>
      <c r="C28" s="9">
        <f>IFERROR(AVERAGEIF(Cartera[Nombre tercero],clientes[[#This Row],[Clientes ]],Cartera[Plazo cliente]),0)</f>
        <v>0</v>
      </c>
      <c r="D28" s="9">
        <f>SUMIF(Cartera[Nombre tercero],clientes[[#This Row],[Clientes ]],Cartera[Total vencido])</f>
        <v>0</v>
      </c>
      <c r="E28" s="9">
        <f>SUMIF(Cartera[Nombre tercero],clientes[[#This Row],[Clientes ]],Cartera[1_a_8])</f>
        <v>0</v>
      </c>
      <c r="F28" s="9">
        <f>SUMIF(Cartera[Nombre tercero],clientes[[#This Row],[Clientes ]],Cartera[Mas de 9])-G28</f>
        <v>0</v>
      </c>
      <c r="G28" s="9">
        <f>SUMIF(Cartera[Nombre tercero],clientes[[#This Row],[Clientes ]],Cartera[Mas de 100])</f>
        <v>0</v>
      </c>
      <c r="H2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8" s="3">
        <f>SUMIFS(Cartera[Saldo],Cartera[Nombre tercero],clientes[[#This Row],[Clientes ]],Cartera[Dias],0)</f>
        <v>0</v>
      </c>
      <c r="J28" s="10">
        <f>SUMIFS(Cartera[Sin_Vencer],Cartera[Nombre tercero],clientes[[#This Row],[Clientes ]],Cartera[Dias],-1)</f>
        <v>0</v>
      </c>
      <c r="K28" s="3">
        <f>SUMIFS(Cartera[Sin_Vencer],Cartera[Nombre tercero],clientes[[#This Row],[Clientes ]],Cartera[Dias],-2)</f>
        <v>0</v>
      </c>
      <c r="L28" s="3">
        <f>SUMIFS(Cartera[Sin_Vencer],Cartera[Nombre tercero],clientes[[#This Row],[Clientes ]],Cartera[Dias],-3)</f>
        <v>0</v>
      </c>
      <c r="M28" s="3">
        <f>SUMIFS(Cartera[Sin_Vencer],Cartera[Nombre tercero],clientes[[#This Row],[Clientes ]],Cartera[Dias],-4)</f>
        <v>0</v>
      </c>
      <c r="N28" s="3">
        <f>SUMIFS(Cartera[Sin_Vencer],Cartera[Nombre tercero],clientes[[#This Row],[Clientes ]],Cartera[Dias],-5)</f>
        <v>0</v>
      </c>
      <c r="O28" s="3">
        <f>SUMIFS(Cartera[Sin_Vencer],Cartera[Nombre tercero],clientes[[#This Row],[Clientes ]],Cartera[Dias],-6)</f>
        <v>0</v>
      </c>
      <c r="P28" s="9">
        <f>SUM(clientes[[#This Row],[Hoy]:[5 días]])</f>
        <v>0</v>
      </c>
      <c r="T28"/>
      <c r="U28"/>
    </row>
    <row r="29" spans="2:21" ht="15.75" customHeight="1">
      <c r="B29" s="1" t="s">
        <v>79</v>
      </c>
      <c r="C29" s="9">
        <f>IFERROR(AVERAGEIF(Cartera[Nombre tercero],clientes[[#This Row],[Clientes ]],Cartera[Plazo cliente]),0)</f>
        <v>29.99894386574033</v>
      </c>
      <c r="D29" s="9">
        <f>SUMIF(Cartera[Nombre tercero],clientes[[#This Row],[Clientes ]],Cartera[Total vencido])</f>
        <v>2127800</v>
      </c>
      <c r="E29" s="9">
        <f>SUMIF(Cartera[Nombre tercero],clientes[[#This Row],[Clientes ]],Cartera[1_a_8])</f>
        <v>295900</v>
      </c>
      <c r="F29" s="9">
        <f>SUMIF(Cartera[Nombre tercero],clientes[[#This Row],[Clientes ]],Cartera[Mas de 9])-G29</f>
        <v>1831900</v>
      </c>
      <c r="G29" s="9">
        <f>SUMIF(Cartera[Nombre tercero],clientes[[#This Row],[Clientes ]],Cartera[Mas de 100])</f>
        <v>0</v>
      </c>
      <c r="H2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449700</v>
      </c>
      <c r="I29" s="3">
        <f>SUMIFS(Cartera[Saldo],Cartera[Nombre tercero],clientes[[#This Row],[Clientes ]],Cartera[Dias],0)</f>
        <v>0</v>
      </c>
      <c r="J29" s="10">
        <f>SUMIFS(Cartera[Sin_Vencer],Cartera[Nombre tercero],clientes[[#This Row],[Clientes ]],Cartera[Dias],-1)</f>
        <v>0</v>
      </c>
      <c r="K29" s="3">
        <f>SUMIFS(Cartera[Sin_Vencer],Cartera[Nombre tercero],clientes[[#This Row],[Clientes ]],Cartera[Dias],-2)</f>
        <v>0</v>
      </c>
      <c r="L29" s="3">
        <f>SUMIFS(Cartera[Sin_Vencer],Cartera[Nombre tercero],clientes[[#This Row],[Clientes ]],Cartera[Dias],-3)</f>
        <v>0</v>
      </c>
      <c r="M29" s="3">
        <f>SUMIFS(Cartera[Sin_Vencer],Cartera[Nombre tercero],clientes[[#This Row],[Clientes ]],Cartera[Dias],-4)</f>
        <v>449700</v>
      </c>
      <c r="N29" s="3">
        <f>SUMIFS(Cartera[Sin_Vencer],Cartera[Nombre tercero],clientes[[#This Row],[Clientes ]],Cartera[Dias],-5)</f>
        <v>0</v>
      </c>
      <c r="O29" s="3">
        <f>SUMIFS(Cartera[Sin_Vencer],Cartera[Nombre tercero],clientes[[#This Row],[Clientes ]],Cartera[Dias],-6)</f>
        <v>0</v>
      </c>
      <c r="P29" s="9">
        <f>SUM(clientes[[#This Row],[Hoy]:[5 días]])</f>
        <v>449700</v>
      </c>
      <c r="T29"/>
      <c r="U29"/>
    </row>
    <row r="30" spans="2:21" ht="15.75" customHeight="1">
      <c r="B30" s="1" t="s">
        <v>81</v>
      </c>
      <c r="C30" s="9">
        <f>IFERROR(AVERAGEIF(Cartera[Nombre tercero],clientes[[#This Row],[Clientes ]],Cartera[Plazo cliente]),0)</f>
        <v>29.999609540344057</v>
      </c>
      <c r="D30" s="9">
        <f>SUMIF(Cartera[Nombre tercero],clientes[[#This Row],[Clientes ]],Cartera[Total vencido])</f>
        <v>76906300</v>
      </c>
      <c r="E30" s="9">
        <f>SUMIF(Cartera[Nombre tercero],clientes[[#This Row],[Clientes ]],Cartera[1_a_8])</f>
        <v>0</v>
      </c>
      <c r="F30" s="9">
        <f>SUMIF(Cartera[Nombre tercero],clientes[[#This Row],[Clientes ]],Cartera[Mas de 9])-G30</f>
        <v>76906300</v>
      </c>
      <c r="G30" s="9">
        <f>SUMIF(Cartera[Nombre tercero],clientes[[#This Row],[Clientes ]],Cartera[Mas de 100])</f>
        <v>0</v>
      </c>
      <c r="H3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120905320</v>
      </c>
      <c r="I30" s="3">
        <f>SUMIFS(Cartera[Saldo],Cartera[Nombre tercero],clientes[[#This Row],[Clientes ]],Cartera[Dias],0)</f>
        <v>0</v>
      </c>
      <c r="J30" s="10">
        <f>SUMIFS(Cartera[Sin_Vencer],Cartera[Nombre tercero],clientes[[#This Row],[Clientes ]],Cartera[Dias],-1)</f>
        <v>0</v>
      </c>
      <c r="K30" s="3">
        <f>SUMIFS(Cartera[Sin_Vencer],Cartera[Nombre tercero],clientes[[#This Row],[Clientes ]],Cartera[Dias],-2)</f>
        <v>0</v>
      </c>
      <c r="L30" s="3">
        <f>SUMIFS(Cartera[Sin_Vencer],Cartera[Nombre tercero],clientes[[#This Row],[Clientes ]],Cartera[Dias],-3)</f>
        <v>0</v>
      </c>
      <c r="M30" s="3">
        <f>SUMIFS(Cartera[Sin_Vencer],Cartera[Nombre tercero],clientes[[#This Row],[Clientes ]],Cartera[Dias],-4)</f>
        <v>30336470</v>
      </c>
      <c r="N30" s="3">
        <f>SUMIFS(Cartera[Sin_Vencer],Cartera[Nombre tercero],clientes[[#This Row],[Clientes ]],Cartera[Dias],-5)</f>
        <v>90568850</v>
      </c>
      <c r="O30" s="3">
        <f>SUMIFS(Cartera[Sin_Vencer],Cartera[Nombre tercero],clientes[[#This Row],[Clientes ]],Cartera[Dias],-6)</f>
        <v>0</v>
      </c>
      <c r="P30" s="9">
        <f>SUM(clientes[[#This Row],[Hoy]:[5 días]])</f>
        <v>120905320</v>
      </c>
      <c r="T30"/>
      <c r="U30"/>
    </row>
    <row r="31" spans="2:21" ht="15.75" customHeight="1">
      <c r="B31" s="1" t="s">
        <v>98</v>
      </c>
      <c r="C31" s="9">
        <f>IFERROR(AVERAGEIF(Cartera[Nombre tercero],clientes[[#This Row],[Clientes ]],Cartera[Plazo cliente]),0)</f>
        <v>0</v>
      </c>
      <c r="D31" s="9">
        <f>SUMIF(Cartera[Nombre tercero],clientes[[#This Row],[Clientes ]],Cartera[Total vencido])</f>
        <v>0</v>
      </c>
      <c r="E31" s="9">
        <f>SUMIF(Cartera[Nombre tercero],clientes[[#This Row],[Clientes ]],Cartera[1_a_8])</f>
        <v>0</v>
      </c>
      <c r="F31" s="9">
        <f>SUMIF(Cartera[Nombre tercero],clientes[[#This Row],[Clientes ]],Cartera[Mas de 9])-G31</f>
        <v>0</v>
      </c>
      <c r="G31" s="9">
        <f>SUMIF(Cartera[Nombre tercero],clientes[[#This Row],[Clientes ]],Cartera[Mas de 100])</f>
        <v>0</v>
      </c>
      <c r="H3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31" s="3">
        <f>SUMIFS(Cartera[Saldo],Cartera[Nombre tercero],clientes[[#This Row],[Clientes ]],Cartera[Dias],0)</f>
        <v>0</v>
      </c>
      <c r="J31" s="10">
        <f>SUMIFS(Cartera[Sin_Vencer],Cartera[Nombre tercero],clientes[[#This Row],[Clientes ]],Cartera[Dias],-1)</f>
        <v>0</v>
      </c>
      <c r="K31" s="3">
        <f>SUMIFS(Cartera[Sin_Vencer],Cartera[Nombre tercero],clientes[[#This Row],[Clientes ]],Cartera[Dias],-2)</f>
        <v>0</v>
      </c>
      <c r="L31" s="3">
        <f>SUMIFS(Cartera[Sin_Vencer],Cartera[Nombre tercero],clientes[[#This Row],[Clientes ]],Cartera[Dias],-3)</f>
        <v>0</v>
      </c>
      <c r="M31" s="3">
        <f>SUMIFS(Cartera[Sin_Vencer],Cartera[Nombre tercero],clientes[[#This Row],[Clientes ]],Cartera[Dias],-4)</f>
        <v>0</v>
      </c>
      <c r="N31" s="3">
        <f>SUMIFS(Cartera[Sin_Vencer],Cartera[Nombre tercero],clientes[[#This Row],[Clientes ]],Cartera[Dias],-5)</f>
        <v>0</v>
      </c>
      <c r="O31" s="3">
        <f>SUMIFS(Cartera[Sin_Vencer],Cartera[Nombre tercero],clientes[[#This Row],[Clientes ]],Cartera[Dias],-6)</f>
        <v>0</v>
      </c>
      <c r="P31" s="9">
        <f>SUM(clientes[[#This Row],[Hoy]:[5 días]])</f>
        <v>0</v>
      </c>
      <c r="T31"/>
      <c r="U31"/>
    </row>
    <row r="32" spans="2:21" ht="15.75" customHeight="1">
      <c r="B32" s="1" t="s">
        <v>53</v>
      </c>
      <c r="C32" s="9">
        <f>IFERROR(AVERAGEIF(Cartera[Nombre tercero],clientes[[#This Row],[Clientes ]],Cartera[Plazo cliente]),0)</f>
        <v>1</v>
      </c>
      <c r="D32" s="9">
        <f>SUMIF(Cartera[Nombre tercero],clientes[[#This Row],[Clientes ]],Cartera[Total vencido])</f>
        <v>225505</v>
      </c>
      <c r="E32" s="9">
        <f>SUMIF(Cartera[Nombre tercero],clientes[[#This Row],[Clientes ]],Cartera[1_a_8])</f>
        <v>0</v>
      </c>
      <c r="F32" s="9">
        <f>SUMIF(Cartera[Nombre tercero],clientes[[#This Row],[Clientes ]],Cartera[Mas de 9])-G32</f>
        <v>169890</v>
      </c>
      <c r="G32" s="9">
        <f>SUMIF(Cartera[Nombre tercero],clientes[[#This Row],[Clientes ]],Cartera[Mas de 100])</f>
        <v>55615</v>
      </c>
      <c r="H3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32" s="3">
        <f>SUMIFS(Cartera[Saldo],Cartera[Nombre tercero],clientes[[#This Row],[Clientes ]],Cartera[Dias],0)</f>
        <v>0</v>
      </c>
      <c r="J32" s="10">
        <f>SUMIFS(Cartera[Sin_Vencer],Cartera[Nombre tercero],clientes[[#This Row],[Clientes ]],Cartera[Dias],-1)</f>
        <v>0</v>
      </c>
      <c r="K32" s="3">
        <f>SUMIFS(Cartera[Sin_Vencer],Cartera[Nombre tercero],clientes[[#This Row],[Clientes ]],Cartera[Dias],-2)</f>
        <v>0</v>
      </c>
      <c r="L32" s="3">
        <f>SUMIFS(Cartera[Sin_Vencer],Cartera[Nombre tercero],clientes[[#This Row],[Clientes ]],Cartera[Dias],-3)</f>
        <v>0</v>
      </c>
      <c r="M32" s="3">
        <f>SUMIFS(Cartera[Sin_Vencer],Cartera[Nombre tercero],clientes[[#This Row],[Clientes ]],Cartera[Dias],-4)</f>
        <v>0</v>
      </c>
      <c r="N32" s="3">
        <f>SUMIFS(Cartera[Sin_Vencer],Cartera[Nombre tercero],clientes[[#This Row],[Clientes ]],Cartera[Dias],-5)</f>
        <v>0</v>
      </c>
      <c r="O32" s="3">
        <f>SUMIFS(Cartera[Sin_Vencer],Cartera[Nombre tercero],clientes[[#This Row],[Clientes ]],Cartera[Dias],-6)</f>
        <v>0</v>
      </c>
      <c r="P32" s="9">
        <f>SUM(clientes[[#This Row],[Hoy]:[5 días]])</f>
        <v>0</v>
      </c>
      <c r="T32"/>
      <c r="U32"/>
    </row>
    <row r="33" spans="2:21" ht="15.75" customHeight="1">
      <c r="B33" s="1" t="s">
        <v>104</v>
      </c>
      <c r="C33" s="9">
        <f>IFERROR(AVERAGEIF(Cartera[Nombre tercero],clientes[[#This Row],[Clientes ]],Cartera[Plazo cliente]),0)</f>
        <v>29.999717881944889</v>
      </c>
      <c r="D33" s="9">
        <f>SUMIF(Cartera[Nombre tercero],clientes[[#This Row],[Clientes ]],Cartera[Total vencido])</f>
        <v>16562000</v>
      </c>
      <c r="E33" s="9">
        <f>SUMIF(Cartera[Nombre tercero],clientes[[#This Row],[Clientes ]],Cartera[1_a_8])</f>
        <v>13152500</v>
      </c>
      <c r="F33" s="9">
        <f>SUMIF(Cartera[Nombre tercero],clientes[[#This Row],[Clientes ]],Cartera[Mas de 9])-G33</f>
        <v>3409500</v>
      </c>
      <c r="G33" s="9">
        <f>SUMIF(Cartera[Nombre tercero],clientes[[#This Row],[Clientes ]],Cartera[Mas de 100])</f>
        <v>0</v>
      </c>
      <c r="H3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12832300</v>
      </c>
      <c r="I33" s="3">
        <f>SUMIFS(Cartera[Saldo],Cartera[Nombre tercero],clientes[[#This Row],[Clientes ]],Cartera[Dias],0)</f>
        <v>11819000</v>
      </c>
      <c r="J33" s="10">
        <f>SUMIFS(Cartera[Sin_Vencer],Cartera[Nombre tercero],clientes[[#This Row],[Clientes ]],Cartera[Dias],-1)</f>
        <v>0</v>
      </c>
      <c r="K33" s="3">
        <f>SUMIFS(Cartera[Sin_Vencer],Cartera[Nombre tercero],clientes[[#This Row],[Clientes ]],Cartera[Dias],-2)</f>
        <v>0</v>
      </c>
      <c r="L33" s="3">
        <f>SUMIFS(Cartera[Sin_Vencer],Cartera[Nombre tercero],clientes[[#This Row],[Clientes ]],Cartera[Dias],-3)</f>
        <v>0</v>
      </c>
      <c r="M33" s="3">
        <f>SUMIFS(Cartera[Sin_Vencer],Cartera[Nombre tercero],clientes[[#This Row],[Clientes ]],Cartera[Dias],-4)</f>
        <v>0</v>
      </c>
      <c r="N33" s="3">
        <f>SUMIFS(Cartera[Sin_Vencer],Cartera[Nombre tercero],clientes[[#This Row],[Clientes ]],Cartera[Dias],-5)</f>
        <v>1013300</v>
      </c>
      <c r="O33" s="3">
        <f>SUMIFS(Cartera[Sin_Vencer],Cartera[Nombre tercero],clientes[[#This Row],[Clientes ]],Cartera[Dias],-6)</f>
        <v>0</v>
      </c>
      <c r="P33" s="9">
        <f>SUM(clientes[[#This Row],[Hoy]:[5 días]])</f>
        <v>12832300</v>
      </c>
      <c r="T33"/>
      <c r="U33"/>
    </row>
    <row r="34" spans="2:21" ht="15.75" customHeight="1">
      <c r="B34" s="1" t="s">
        <v>55</v>
      </c>
      <c r="C34" s="9">
        <f>IFERROR(AVERAGEIF(Cartera[Nombre tercero],clientes[[#This Row],[Clientes ]],Cartera[Plazo cliente]),0)</f>
        <v>0.99990740740759065</v>
      </c>
      <c r="D34" s="9">
        <f>SUMIF(Cartera[Nombre tercero],clientes[[#This Row],[Clientes ]],Cartera[Total vencido])</f>
        <v>767500.04</v>
      </c>
      <c r="E34" s="9">
        <f>SUMIF(Cartera[Nombre tercero],clientes[[#This Row],[Clientes ]],Cartera[1_a_8])</f>
        <v>0</v>
      </c>
      <c r="F34" s="9">
        <f>SUMIF(Cartera[Nombre tercero],clientes[[#This Row],[Clientes ]],Cartera[Mas de 9])-G34</f>
        <v>767500.04</v>
      </c>
      <c r="G34" s="9">
        <f>SUMIF(Cartera[Nombre tercero],clientes[[#This Row],[Clientes ]],Cartera[Mas de 100])</f>
        <v>0</v>
      </c>
      <c r="H3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34" s="3">
        <f>SUMIFS(Cartera[Saldo],Cartera[Nombre tercero],clientes[[#This Row],[Clientes ]],Cartera[Dias],0)</f>
        <v>0</v>
      </c>
      <c r="J34" s="10">
        <f>SUMIFS(Cartera[Sin_Vencer],Cartera[Nombre tercero],clientes[[#This Row],[Clientes ]],Cartera[Dias],-1)</f>
        <v>0</v>
      </c>
      <c r="K34" s="3">
        <f>SUMIFS(Cartera[Sin_Vencer],Cartera[Nombre tercero],clientes[[#This Row],[Clientes ]],Cartera[Dias],-2)</f>
        <v>0</v>
      </c>
      <c r="L34" s="3">
        <f>SUMIFS(Cartera[Sin_Vencer],Cartera[Nombre tercero],clientes[[#This Row],[Clientes ]],Cartera[Dias],-3)</f>
        <v>0</v>
      </c>
      <c r="M34" s="3">
        <f>SUMIFS(Cartera[Sin_Vencer],Cartera[Nombre tercero],clientes[[#This Row],[Clientes ]],Cartera[Dias],-4)</f>
        <v>0</v>
      </c>
      <c r="N34" s="3">
        <f>SUMIFS(Cartera[Sin_Vencer],Cartera[Nombre tercero],clientes[[#This Row],[Clientes ]],Cartera[Dias],-5)</f>
        <v>0</v>
      </c>
      <c r="O34" s="3">
        <f>SUMIFS(Cartera[Sin_Vencer],Cartera[Nombre tercero],clientes[[#This Row],[Clientes ]],Cartera[Dias],-6)</f>
        <v>0</v>
      </c>
      <c r="P34" s="9">
        <f>SUM(clientes[[#This Row],[Hoy]:[5 días]])</f>
        <v>0</v>
      </c>
      <c r="T34"/>
      <c r="U34"/>
    </row>
    <row r="35" spans="2:21" ht="15.75" customHeight="1">
      <c r="B35" s="1" t="s">
        <v>84</v>
      </c>
      <c r="C35" s="9">
        <f>IFERROR(AVERAGEIF(Cartera[Nombre tercero],clientes[[#This Row],[Clientes ]],Cartera[Plazo cliente]),0)</f>
        <v>0</v>
      </c>
      <c r="D35" s="9">
        <f>SUMIF(Cartera[Nombre tercero],clientes[[#This Row],[Clientes ]],Cartera[Total vencido])</f>
        <v>0</v>
      </c>
      <c r="E35" s="9">
        <f>SUMIF(Cartera[Nombre tercero],clientes[[#This Row],[Clientes ]],Cartera[1_a_8])</f>
        <v>0</v>
      </c>
      <c r="F35" s="9">
        <f>SUMIF(Cartera[Nombre tercero],clientes[[#This Row],[Clientes ]],Cartera[Mas de 9])-G35</f>
        <v>0</v>
      </c>
      <c r="G35" s="9">
        <f>SUMIF(Cartera[Nombre tercero],clientes[[#This Row],[Clientes ]],Cartera[Mas de 100])</f>
        <v>0</v>
      </c>
      <c r="H3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35" s="3">
        <f>SUMIFS(Cartera[Saldo],Cartera[Nombre tercero],clientes[[#This Row],[Clientes ]],Cartera[Dias],0)</f>
        <v>0</v>
      </c>
      <c r="J35" s="10">
        <f>SUMIFS(Cartera[Sin_Vencer],Cartera[Nombre tercero],clientes[[#This Row],[Clientes ]],Cartera[Dias],-1)</f>
        <v>0</v>
      </c>
      <c r="K35" s="3">
        <f>SUMIFS(Cartera[Sin_Vencer],Cartera[Nombre tercero],clientes[[#This Row],[Clientes ]],Cartera[Dias],-2)</f>
        <v>0</v>
      </c>
      <c r="L35" s="3">
        <f>SUMIFS(Cartera[Sin_Vencer],Cartera[Nombre tercero],clientes[[#This Row],[Clientes ]],Cartera[Dias],-3)</f>
        <v>0</v>
      </c>
      <c r="M35" s="3">
        <f>SUMIFS(Cartera[Sin_Vencer],Cartera[Nombre tercero],clientes[[#This Row],[Clientes ]],Cartera[Dias],-4)</f>
        <v>0</v>
      </c>
      <c r="N35" s="3">
        <f>SUMIFS(Cartera[Sin_Vencer],Cartera[Nombre tercero],clientes[[#This Row],[Clientes ]],Cartera[Dias],-5)</f>
        <v>0</v>
      </c>
      <c r="O35" s="3">
        <f>SUMIFS(Cartera[Sin_Vencer],Cartera[Nombre tercero],clientes[[#This Row],[Clientes ]],Cartera[Dias],-6)</f>
        <v>0</v>
      </c>
      <c r="P35" s="9">
        <f>SUM(clientes[[#This Row],[Hoy]:[5 días]])</f>
        <v>0</v>
      </c>
      <c r="T35"/>
      <c r="U35"/>
    </row>
    <row r="36" spans="2:21" ht="15.75" customHeight="1">
      <c r="B36" s="1" t="s">
        <v>114</v>
      </c>
      <c r="C36" s="9">
        <f>IFERROR(AVERAGEIF(Cartera[Nombre tercero],clientes[[#This Row],[Clientes ]],Cartera[Plazo cliente]),0)</f>
        <v>0.99979166666525998</v>
      </c>
      <c r="D36" s="9">
        <f>SUMIF(Cartera[Nombre tercero],clientes[[#This Row],[Clientes ]],Cartera[Total vencido])</f>
        <v>615200</v>
      </c>
      <c r="E36" s="9">
        <f>SUMIF(Cartera[Nombre tercero],clientes[[#This Row],[Clientes ]],Cartera[1_a_8])</f>
        <v>0</v>
      </c>
      <c r="F36" s="9">
        <f>SUMIF(Cartera[Nombre tercero],clientes[[#This Row],[Clientes ]],Cartera[Mas de 9])-G36</f>
        <v>615200</v>
      </c>
      <c r="G36" s="9">
        <f>SUMIF(Cartera[Nombre tercero],clientes[[#This Row],[Clientes ]],Cartera[Mas de 100])</f>
        <v>0</v>
      </c>
      <c r="H3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36" s="3">
        <f>SUMIFS(Cartera[Saldo],Cartera[Nombre tercero],clientes[[#This Row],[Clientes ]],Cartera[Dias],0)</f>
        <v>0</v>
      </c>
      <c r="J36" s="10">
        <f>SUMIFS(Cartera[Sin_Vencer],Cartera[Nombre tercero],clientes[[#This Row],[Clientes ]],Cartera[Dias],-1)</f>
        <v>0</v>
      </c>
      <c r="K36" s="3">
        <f>SUMIFS(Cartera[Sin_Vencer],Cartera[Nombre tercero],clientes[[#This Row],[Clientes ]],Cartera[Dias],-2)</f>
        <v>0</v>
      </c>
      <c r="L36" s="3">
        <f>SUMIFS(Cartera[Sin_Vencer],Cartera[Nombre tercero],clientes[[#This Row],[Clientes ]],Cartera[Dias],-3)</f>
        <v>0</v>
      </c>
      <c r="M36" s="3">
        <f>SUMIFS(Cartera[Sin_Vencer],Cartera[Nombre tercero],clientes[[#This Row],[Clientes ]],Cartera[Dias],-4)</f>
        <v>0</v>
      </c>
      <c r="N36" s="3">
        <f>SUMIFS(Cartera[Sin_Vencer],Cartera[Nombre tercero],clientes[[#This Row],[Clientes ]],Cartera[Dias],-5)</f>
        <v>0</v>
      </c>
      <c r="O36" s="3">
        <f>SUMIFS(Cartera[Sin_Vencer],Cartera[Nombre tercero],clientes[[#This Row],[Clientes ]],Cartera[Dias],-6)</f>
        <v>0</v>
      </c>
      <c r="P36" s="9">
        <f>SUM(clientes[[#This Row],[Hoy]:[5 días]])</f>
        <v>0</v>
      </c>
      <c r="T36"/>
      <c r="U36"/>
    </row>
    <row r="37" spans="2:21" ht="15.75" customHeight="1">
      <c r="B37" s="1" t="s">
        <v>117</v>
      </c>
      <c r="C37" s="9">
        <f>IFERROR(AVERAGEIF(Cartera[Nombre tercero],clientes[[#This Row],[Clientes ]],Cartera[Plazo cliente]),0)</f>
        <v>29.999843750003492</v>
      </c>
      <c r="D37" s="9">
        <f>SUMIF(Cartera[Nombre tercero],clientes[[#This Row],[Clientes ]],Cartera[Total vencido])</f>
        <v>929300</v>
      </c>
      <c r="E37" s="9">
        <f>SUMIF(Cartera[Nombre tercero],clientes[[#This Row],[Clientes ]],Cartera[1_a_8])</f>
        <v>0</v>
      </c>
      <c r="F37" s="9">
        <f>SUMIF(Cartera[Nombre tercero],clientes[[#This Row],[Clientes ]],Cartera[Mas de 9])-G37</f>
        <v>929300</v>
      </c>
      <c r="G37" s="9">
        <f>SUMIF(Cartera[Nombre tercero],clientes[[#This Row],[Clientes ]],Cartera[Mas de 100])</f>
        <v>0</v>
      </c>
      <c r="H3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37" s="3">
        <f>SUMIFS(Cartera[Saldo],Cartera[Nombre tercero],clientes[[#This Row],[Clientes ]],Cartera[Dias],0)</f>
        <v>0</v>
      </c>
      <c r="J37" s="10">
        <f>SUMIFS(Cartera[Sin_Vencer],Cartera[Nombre tercero],clientes[[#This Row],[Clientes ]],Cartera[Dias],-1)</f>
        <v>0</v>
      </c>
      <c r="K37" s="3">
        <f>SUMIFS(Cartera[Sin_Vencer],Cartera[Nombre tercero],clientes[[#This Row],[Clientes ]],Cartera[Dias],-2)</f>
        <v>0</v>
      </c>
      <c r="L37" s="3">
        <f>SUMIFS(Cartera[Sin_Vencer],Cartera[Nombre tercero],clientes[[#This Row],[Clientes ]],Cartera[Dias],-3)</f>
        <v>0</v>
      </c>
      <c r="M37" s="3">
        <f>SUMIFS(Cartera[Sin_Vencer],Cartera[Nombre tercero],clientes[[#This Row],[Clientes ]],Cartera[Dias],-4)</f>
        <v>0</v>
      </c>
      <c r="N37" s="3">
        <f>SUMIFS(Cartera[Sin_Vencer],Cartera[Nombre tercero],clientes[[#This Row],[Clientes ]],Cartera[Dias],-5)</f>
        <v>0</v>
      </c>
      <c r="O37" s="3">
        <f>SUMIFS(Cartera[Sin_Vencer],Cartera[Nombre tercero],clientes[[#This Row],[Clientes ]],Cartera[Dias],-6)</f>
        <v>0</v>
      </c>
      <c r="P37" s="9">
        <f>SUM(clientes[[#This Row],[Hoy]:[5 días]])</f>
        <v>0</v>
      </c>
      <c r="T37"/>
      <c r="U37"/>
    </row>
    <row r="38" spans="2:21" ht="15.75" customHeight="1">
      <c r="B38" s="1" t="s">
        <v>1222</v>
      </c>
      <c r="C38" s="9">
        <f>IFERROR(AVERAGEIF(Cartera[Nombre tercero],clientes[[#This Row],[Clientes ]],Cartera[Plazo cliente]),0)</f>
        <v>0</v>
      </c>
      <c r="D38" s="9">
        <f>SUMIF(Cartera[Nombre tercero],clientes[[#This Row],[Clientes ]],Cartera[Total vencido])</f>
        <v>0</v>
      </c>
      <c r="E38" s="9">
        <f>SUMIF(Cartera[Nombre tercero],clientes[[#This Row],[Clientes ]],Cartera[1_a_8])</f>
        <v>0</v>
      </c>
      <c r="F38" s="9">
        <f>SUMIF(Cartera[Nombre tercero],clientes[[#This Row],[Clientes ]],Cartera[Mas de 9])-G38</f>
        <v>0</v>
      </c>
      <c r="G38" s="9">
        <f>SUMIF(Cartera[Nombre tercero],clientes[[#This Row],[Clientes ]],Cartera[Mas de 100])</f>
        <v>0</v>
      </c>
      <c r="H3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38" s="3">
        <f>SUMIFS(Cartera[Saldo],Cartera[Nombre tercero],clientes[[#This Row],[Clientes ]],Cartera[Dias],0)</f>
        <v>0</v>
      </c>
      <c r="J38" s="10">
        <f>SUMIFS(Cartera[Sin_Vencer],Cartera[Nombre tercero],clientes[[#This Row],[Clientes ]],Cartera[Dias],-1)</f>
        <v>0</v>
      </c>
      <c r="K38" s="3">
        <f>SUMIFS(Cartera[Sin_Vencer],Cartera[Nombre tercero],clientes[[#This Row],[Clientes ]],Cartera[Dias],-2)</f>
        <v>0</v>
      </c>
      <c r="L38" s="3">
        <f>SUMIFS(Cartera[Sin_Vencer],Cartera[Nombre tercero],clientes[[#This Row],[Clientes ]],Cartera[Dias],-3)</f>
        <v>0</v>
      </c>
      <c r="M38" s="3">
        <f>SUMIFS(Cartera[Sin_Vencer],Cartera[Nombre tercero],clientes[[#This Row],[Clientes ]],Cartera[Dias],-4)</f>
        <v>0</v>
      </c>
      <c r="N38" s="3">
        <f>SUMIFS(Cartera[Sin_Vencer],Cartera[Nombre tercero],clientes[[#This Row],[Clientes ]],Cartera[Dias],-5)</f>
        <v>0</v>
      </c>
      <c r="O38" s="3">
        <f>SUMIFS(Cartera[Sin_Vencer],Cartera[Nombre tercero],clientes[[#This Row],[Clientes ]],Cartera[Dias],-6)</f>
        <v>0</v>
      </c>
      <c r="P38" s="9">
        <f>SUM(clientes[[#This Row],[Hoy]:[5 días]])</f>
        <v>0</v>
      </c>
      <c r="T38"/>
      <c r="U38"/>
    </row>
    <row r="39" spans="2:21" ht="15.75" customHeight="1">
      <c r="B39" s="1" t="s">
        <v>119</v>
      </c>
      <c r="C39" s="9">
        <f>IFERROR(AVERAGEIF(Cartera[Nombre tercero],clientes[[#This Row],[Clientes ]],Cartera[Plazo cliente]),0)</f>
        <v>29.99868331128701</v>
      </c>
      <c r="D39" s="9">
        <f>SUMIF(Cartera[Nombre tercero],clientes[[#This Row],[Clientes ]],Cartera[Total vencido])</f>
        <v>7594451.7799999993</v>
      </c>
      <c r="E39" s="9">
        <f>SUMIF(Cartera[Nombre tercero],clientes[[#This Row],[Clientes ]],Cartera[1_a_8])</f>
        <v>1180000</v>
      </c>
      <c r="F39" s="9">
        <f>SUMIF(Cartera[Nombre tercero],clientes[[#This Row],[Clientes ]],Cartera[Mas de 9])-G39</f>
        <v>6414451.7799999993</v>
      </c>
      <c r="G39" s="9">
        <f>SUMIF(Cartera[Nombre tercero],clientes[[#This Row],[Clientes ]],Cartera[Mas de 100])</f>
        <v>0</v>
      </c>
      <c r="H3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2792500</v>
      </c>
      <c r="I39" s="3">
        <f>SUMIFS(Cartera[Saldo],Cartera[Nombre tercero],clientes[[#This Row],[Clientes ]],Cartera[Dias],0)</f>
        <v>408150</v>
      </c>
      <c r="J39" s="10">
        <f>SUMIFS(Cartera[Sin_Vencer],Cartera[Nombre tercero],clientes[[#This Row],[Clientes ]],Cartera[Dias],-1)</f>
        <v>0</v>
      </c>
      <c r="K39" s="3">
        <f>SUMIFS(Cartera[Sin_Vencer],Cartera[Nombre tercero],clientes[[#This Row],[Clientes ]],Cartera[Dias],-2)</f>
        <v>0</v>
      </c>
      <c r="L39" s="3">
        <f>SUMIFS(Cartera[Sin_Vencer],Cartera[Nombre tercero],clientes[[#This Row],[Clientes ]],Cartera[Dias],-3)</f>
        <v>2220950</v>
      </c>
      <c r="M39" s="3">
        <f>SUMIFS(Cartera[Sin_Vencer],Cartera[Nombre tercero],clientes[[#This Row],[Clientes ]],Cartera[Dias],-4)</f>
        <v>163400</v>
      </c>
      <c r="N39" s="3">
        <f>SUMIFS(Cartera[Sin_Vencer],Cartera[Nombre tercero],clientes[[#This Row],[Clientes ]],Cartera[Dias],-5)</f>
        <v>0</v>
      </c>
      <c r="O39" s="3">
        <f>SUMIFS(Cartera[Sin_Vencer],Cartera[Nombre tercero],clientes[[#This Row],[Clientes ]],Cartera[Dias],-6)</f>
        <v>0</v>
      </c>
      <c r="P39" s="9">
        <f>SUM(clientes[[#This Row],[Hoy]:[5 días]])</f>
        <v>2792500</v>
      </c>
      <c r="T39"/>
      <c r="U39"/>
    </row>
    <row r="40" spans="2:21" ht="15.75" customHeight="1">
      <c r="B40" s="1" t="s">
        <v>122</v>
      </c>
      <c r="C40" s="9">
        <f>IFERROR(AVERAGEIF(Cartera[Nombre tercero],clientes[[#This Row],[Clientes ]],Cartera[Plazo cliente]),0)</f>
        <v>0.99919753086578567</v>
      </c>
      <c r="D40" s="9">
        <f>SUMIF(Cartera[Nombre tercero],clientes[[#This Row],[Clientes ]],Cartera[Total vencido])</f>
        <v>1781100</v>
      </c>
      <c r="E40" s="9">
        <f>SUMIF(Cartera[Nombre tercero],clientes[[#This Row],[Clientes ]],Cartera[1_a_8])</f>
        <v>0</v>
      </c>
      <c r="F40" s="9">
        <f>SUMIF(Cartera[Nombre tercero],clientes[[#This Row],[Clientes ]],Cartera[Mas de 9])-G40</f>
        <v>1781100</v>
      </c>
      <c r="G40" s="9">
        <f>SUMIF(Cartera[Nombre tercero],clientes[[#This Row],[Clientes ]],Cartera[Mas de 100])</f>
        <v>0</v>
      </c>
      <c r="H4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40" s="3">
        <f>SUMIFS(Cartera[Saldo],Cartera[Nombre tercero],clientes[[#This Row],[Clientes ]],Cartera[Dias],0)</f>
        <v>0</v>
      </c>
      <c r="J40" s="10">
        <f>SUMIFS(Cartera[Sin_Vencer],Cartera[Nombre tercero],clientes[[#This Row],[Clientes ]],Cartera[Dias],-1)</f>
        <v>0</v>
      </c>
      <c r="K40" s="3">
        <f>SUMIFS(Cartera[Sin_Vencer],Cartera[Nombre tercero],clientes[[#This Row],[Clientes ]],Cartera[Dias],-2)</f>
        <v>0</v>
      </c>
      <c r="L40" s="3">
        <f>SUMIFS(Cartera[Sin_Vencer],Cartera[Nombre tercero],clientes[[#This Row],[Clientes ]],Cartera[Dias],-3)</f>
        <v>0</v>
      </c>
      <c r="M40" s="3">
        <f>SUMIFS(Cartera[Sin_Vencer],Cartera[Nombre tercero],clientes[[#This Row],[Clientes ]],Cartera[Dias],-4)</f>
        <v>0</v>
      </c>
      <c r="N40" s="3">
        <f>SUMIFS(Cartera[Sin_Vencer],Cartera[Nombre tercero],clientes[[#This Row],[Clientes ]],Cartera[Dias],-5)</f>
        <v>0</v>
      </c>
      <c r="O40" s="3">
        <f>SUMIFS(Cartera[Sin_Vencer],Cartera[Nombre tercero],clientes[[#This Row],[Clientes ]],Cartera[Dias],-6)</f>
        <v>0</v>
      </c>
      <c r="P40" s="9">
        <f>SUM(clientes[[#This Row],[Hoy]:[5 días]])</f>
        <v>0</v>
      </c>
      <c r="T40"/>
      <c r="U40"/>
    </row>
    <row r="41" spans="2:21" ht="15.75" customHeight="1">
      <c r="B41" s="1" t="s">
        <v>124</v>
      </c>
      <c r="C41" s="9">
        <f>IFERROR(AVERAGEIF(Cartera[Nombre tercero],clientes[[#This Row],[Clientes ]],Cartera[Plazo cliente]),0)</f>
        <v>29.999706790120399</v>
      </c>
      <c r="D41" s="9">
        <f>SUMIF(Cartera[Nombre tercero],clientes[[#This Row],[Clientes ]],Cartera[Total vencido])</f>
        <v>638700</v>
      </c>
      <c r="E41" s="9">
        <f>SUMIF(Cartera[Nombre tercero],clientes[[#This Row],[Clientes ]],Cartera[1_a_8])</f>
        <v>0</v>
      </c>
      <c r="F41" s="9">
        <f>SUMIF(Cartera[Nombre tercero],clientes[[#This Row],[Clientes ]],Cartera[Mas de 9])-G41</f>
        <v>405700</v>
      </c>
      <c r="G41" s="9">
        <f>SUMIF(Cartera[Nombre tercero],clientes[[#This Row],[Clientes ]],Cartera[Mas de 100])</f>
        <v>233000</v>
      </c>
      <c r="H4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41" s="3">
        <f>SUMIFS(Cartera[Saldo],Cartera[Nombre tercero],clientes[[#This Row],[Clientes ]],Cartera[Dias],0)</f>
        <v>0</v>
      </c>
      <c r="J41" s="10">
        <f>SUMIFS(Cartera[Sin_Vencer],Cartera[Nombre tercero],clientes[[#This Row],[Clientes ]],Cartera[Dias],-1)</f>
        <v>0</v>
      </c>
      <c r="K41" s="3">
        <f>SUMIFS(Cartera[Sin_Vencer],Cartera[Nombre tercero],clientes[[#This Row],[Clientes ]],Cartera[Dias],-2)</f>
        <v>0</v>
      </c>
      <c r="L41" s="3">
        <f>SUMIFS(Cartera[Sin_Vencer],Cartera[Nombre tercero],clientes[[#This Row],[Clientes ]],Cartera[Dias],-3)</f>
        <v>0</v>
      </c>
      <c r="M41" s="3">
        <f>SUMIFS(Cartera[Sin_Vencer],Cartera[Nombre tercero],clientes[[#This Row],[Clientes ]],Cartera[Dias],-4)</f>
        <v>0</v>
      </c>
      <c r="N41" s="3">
        <f>SUMIFS(Cartera[Sin_Vencer],Cartera[Nombre tercero],clientes[[#This Row],[Clientes ]],Cartera[Dias],-5)</f>
        <v>0</v>
      </c>
      <c r="O41" s="3">
        <f>SUMIFS(Cartera[Sin_Vencer],Cartera[Nombre tercero],clientes[[#This Row],[Clientes ]],Cartera[Dias],-6)</f>
        <v>0</v>
      </c>
      <c r="P41" s="9">
        <f>SUM(clientes[[#This Row],[Hoy]:[5 días]])</f>
        <v>0</v>
      </c>
      <c r="T41"/>
      <c r="U41"/>
    </row>
    <row r="42" spans="2:21" ht="15.75" customHeight="1">
      <c r="B42" s="1" t="s">
        <v>126</v>
      </c>
      <c r="C42" s="9">
        <f>IFERROR(AVERAGEIF(Cartera[Nombre tercero],clientes[[#This Row],[Clientes ]],Cartera[Plazo cliente]),0)</f>
        <v>8</v>
      </c>
      <c r="D42" s="9">
        <f>SUMIF(Cartera[Nombre tercero],clientes[[#This Row],[Clientes ]],Cartera[Total vencido])</f>
        <v>5051200</v>
      </c>
      <c r="E42" s="9">
        <f>SUMIF(Cartera[Nombre tercero],clientes[[#This Row],[Clientes ]],Cartera[1_a_8])</f>
        <v>0</v>
      </c>
      <c r="F42" s="9">
        <f>SUMIF(Cartera[Nombre tercero],clientes[[#This Row],[Clientes ]],Cartera[Mas de 9])-G42</f>
        <v>0</v>
      </c>
      <c r="G42" s="9">
        <f>SUMIF(Cartera[Nombre tercero],clientes[[#This Row],[Clientes ]],Cartera[Mas de 100])</f>
        <v>5051200</v>
      </c>
      <c r="H4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42" s="3">
        <f>SUMIFS(Cartera[Saldo],Cartera[Nombre tercero],clientes[[#This Row],[Clientes ]],Cartera[Dias],0)</f>
        <v>0</v>
      </c>
      <c r="J42" s="10">
        <f>SUMIFS(Cartera[Sin_Vencer],Cartera[Nombre tercero],clientes[[#This Row],[Clientes ]],Cartera[Dias],-1)</f>
        <v>0</v>
      </c>
      <c r="K42" s="3">
        <f>SUMIFS(Cartera[Sin_Vencer],Cartera[Nombre tercero],clientes[[#This Row],[Clientes ]],Cartera[Dias],-2)</f>
        <v>0</v>
      </c>
      <c r="L42" s="3">
        <f>SUMIFS(Cartera[Sin_Vencer],Cartera[Nombre tercero],clientes[[#This Row],[Clientes ]],Cartera[Dias],-3)</f>
        <v>0</v>
      </c>
      <c r="M42" s="3">
        <f>SUMIFS(Cartera[Sin_Vencer],Cartera[Nombre tercero],clientes[[#This Row],[Clientes ]],Cartera[Dias],-4)</f>
        <v>0</v>
      </c>
      <c r="N42" s="3">
        <f>SUMIFS(Cartera[Sin_Vencer],Cartera[Nombre tercero],clientes[[#This Row],[Clientes ]],Cartera[Dias],-5)</f>
        <v>0</v>
      </c>
      <c r="O42" s="3">
        <f>SUMIFS(Cartera[Sin_Vencer],Cartera[Nombre tercero],clientes[[#This Row],[Clientes ]],Cartera[Dias],-6)</f>
        <v>0</v>
      </c>
      <c r="P42" s="9">
        <f>SUM(clientes[[#This Row],[Hoy]:[5 días]])</f>
        <v>0</v>
      </c>
      <c r="T42"/>
      <c r="U42"/>
    </row>
    <row r="43" spans="2:21" ht="15.75" customHeight="1">
      <c r="B43" s="1" t="s">
        <v>1227</v>
      </c>
      <c r="C43" s="9">
        <f>IFERROR(AVERAGEIF(Cartera[Nombre tercero],clientes[[#This Row],[Clientes ]],Cartera[Plazo cliente]),0)</f>
        <v>0</v>
      </c>
      <c r="D43" s="9">
        <f>SUMIF(Cartera[Nombre tercero],clientes[[#This Row],[Clientes ]],Cartera[Total vencido])</f>
        <v>0</v>
      </c>
      <c r="E43" s="9">
        <f>SUMIF(Cartera[Nombre tercero],clientes[[#This Row],[Clientes ]],Cartera[1_a_8])</f>
        <v>0</v>
      </c>
      <c r="F43" s="9">
        <f>SUMIF(Cartera[Nombre tercero],clientes[[#This Row],[Clientes ]],Cartera[Mas de 9])-G43</f>
        <v>0</v>
      </c>
      <c r="G43" s="9">
        <f>SUMIF(Cartera[Nombre tercero],clientes[[#This Row],[Clientes ]],Cartera[Mas de 100])</f>
        <v>0</v>
      </c>
      <c r="H4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43" s="3">
        <f>SUMIFS(Cartera[Saldo],Cartera[Nombre tercero],clientes[[#This Row],[Clientes ]],Cartera[Dias],0)</f>
        <v>0</v>
      </c>
      <c r="J43" s="10">
        <f>SUMIFS(Cartera[Sin_Vencer],Cartera[Nombre tercero],clientes[[#This Row],[Clientes ]],Cartera[Dias],-1)</f>
        <v>0</v>
      </c>
      <c r="K43" s="3">
        <f>SUMIFS(Cartera[Sin_Vencer],Cartera[Nombre tercero],clientes[[#This Row],[Clientes ]],Cartera[Dias],-2)</f>
        <v>0</v>
      </c>
      <c r="L43" s="3">
        <f>SUMIFS(Cartera[Sin_Vencer],Cartera[Nombre tercero],clientes[[#This Row],[Clientes ]],Cartera[Dias],-3)</f>
        <v>0</v>
      </c>
      <c r="M43" s="3">
        <f>SUMIFS(Cartera[Sin_Vencer],Cartera[Nombre tercero],clientes[[#This Row],[Clientes ]],Cartera[Dias],-4)</f>
        <v>0</v>
      </c>
      <c r="N43" s="3">
        <f>SUMIFS(Cartera[Sin_Vencer],Cartera[Nombre tercero],clientes[[#This Row],[Clientes ]],Cartera[Dias],-5)</f>
        <v>0</v>
      </c>
      <c r="O43" s="3">
        <f>SUMIFS(Cartera[Sin_Vencer],Cartera[Nombre tercero],clientes[[#This Row],[Clientes ]],Cartera[Dias],-6)</f>
        <v>0</v>
      </c>
      <c r="P43" s="9">
        <f>SUM(clientes[[#This Row],[Hoy]:[5 días]])</f>
        <v>0</v>
      </c>
      <c r="T43"/>
      <c r="U43"/>
    </row>
    <row r="44" spans="2:21" ht="15.75" customHeight="1">
      <c r="B44" s="1" t="s">
        <v>123</v>
      </c>
      <c r="C44" s="9">
        <f>IFERROR(AVERAGEIF(Cartera[Nombre tercero],clientes[[#This Row],[Clientes ]],Cartera[Plazo cliente]),0)</f>
        <v>29.999741512345889</v>
      </c>
      <c r="D44" s="9">
        <f>SUMIF(Cartera[Nombre tercero],clientes[[#This Row],[Clientes ]],Cartera[Total vencido])</f>
        <v>952600</v>
      </c>
      <c r="E44" s="9">
        <f>SUMIF(Cartera[Nombre tercero],clientes[[#This Row],[Clientes ]],Cartera[1_a_8])</f>
        <v>459200</v>
      </c>
      <c r="F44" s="9">
        <f>SUMIF(Cartera[Nombre tercero],clientes[[#This Row],[Clientes ]],Cartera[Mas de 9])-G44</f>
        <v>493400</v>
      </c>
      <c r="G44" s="9">
        <f>SUMIF(Cartera[Nombre tercero],clientes[[#This Row],[Clientes ]],Cartera[Mas de 100])</f>
        <v>0</v>
      </c>
      <c r="H4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44" s="3">
        <f>SUMIFS(Cartera[Saldo],Cartera[Nombre tercero],clientes[[#This Row],[Clientes ]],Cartera[Dias],0)</f>
        <v>0</v>
      </c>
      <c r="J44" s="10">
        <f>SUMIFS(Cartera[Sin_Vencer],Cartera[Nombre tercero],clientes[[#This Row],[Clientes ]],Cartera[Dias],-1)</f>
        <v>0</v>
      </c>
      <c r="K44" s="3">
        <f>SUMIFS(Cartera[Sin_Vencer],Cartera[Nombre tercero],clientes[[#This Row],[Clientes ]],Cartera[Dias],-2)</f>
        <v>0</v>
      </c>
      <c r="L44" s="3">
        <f>SUMIFS(Cartera[Sin_Vencer],Cartera[Nombre tercero],clientes[[#This Row],[Clientes ]],Cartera[Dias],-3)</f>
        <v>0</v>
      </c>
      <c r="M44" s="3">
        <f>SUMIFS(Cartera[Sin_Vencer],Cartera[Nombre tercero],clientes[[#This Row],[Clientes ]],Cartera[Dias],-4)</f>
        <v>0</v>
      </c>
      <c r="N44" s="3">
        <f>SUMIFS(Cartera[Sin_Vencer],Cartera[Nombre tercero],clientes[[#This Row],[Clientes ]],Cartera[Dias],-5)</f>
        <v>0</v>
      </c>
      <c r="O44" s="3">
        <f>SUMIFS(Cartera[Sin_Vencer],Cartera[Nombre tercero],clientes[[#This Row],[Clientes ]],Cartera[Dias],-6)</f>
        <v>0</v>
      </c>
      <c r="P44" s="9">
        <f>SUM(clientes[[#This Row],[Hoy]:[5 días]])</f>
        <v>0</v>
      </c>
      <c r="T44"/>
      <c r="U44"/>
    </row>
    <row r="45" spans="2:21" ht="15.75" customHeight="1">
      <c r="B45" s="1" t="s">
        <v>1166</v>
      </c>
      <c r="C45" s="9">
        <f>IFERROR(AVERAGEIF(Cartera[Nombre tercero],clientes[[#This Row],[Clientes ]],Cartera[Plazo cliente]),0)</f>
        <v>7.999861111115024</v>
      </c>
      <c r="D45" s="9">
        <f>SUMIF(Cartera[Nombre tercero],clientes[[#This Row],[Clientes ]],Cartera[Total vencido])</f>
        <v>717800</v>
      </c>
      <c r="E45" s="9">
        <f>SUMIF(Cartera[Nombre tercero],clientes[[#This Row],[Clientes ]],Cartera[1_a_8])</f>
        <v>717800</v>
      </c>
      <c r="F45" s="9">
        <f>SUMIF(Cartera[Nombre tercero],clientes[[#This Row],[Clientes ]],Cartera[Mas de 9])-G45</f>
        <v>0</v>
      </c>
      <c r="G45" s="9">
        <f>SUMIF(Cartera[Nombre tercero],clientes[[#This Row],[Clientes ]],Cartera[Mas de 100])</f>
        <v>0</v>
      </c>
      <c r="H4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45" s="3">
        <f>SUMIFS(Cartera[Saldo],Cartera[Nombre tercero],clientes[[#This Row],[Clientes ]],Cartera[Dias],0)</f>
        <v>0</v>
      </c>
      <c r="J45" s="10">
        <f>SUMIFS(Cartera[Sin_Vencer],Cartera[Nombre tercero],clientes[[#This Row],[Clientes ]],Cartera[Dias],-1)</f>
        <v>0</v>
      </c>
      <c r="K45" s="3">
        <f>SUMIFS(Cartera[Sin_Vencer],Cartera[Nombre tercero],clientes[[#This Row],[Clientes ]],Cartera[Dias],-2)</f>
        <v>0</v>
      </c>
      <c r="L45" s="3">
        <f>SUMIFS(Cartera[Sin_Vencer],Cartera[Nombre tercero],clientes[[#This Row],[Clientes ]],Cartera[Dias],-3)</f>
        <v>0</v>
      </c>
      <c r="M45" s="3">
        <f>SUMIFS(Cartera[Sin_Vencer],Cartera[Nombre tercero],clientes[[#This Row],[Clientes ]],Cartera[Dias],-4)</f>
        <v>0</v>
      </c>
      <c r="N45" s="3">
        <f>SUMIFS(Cartera[Sin_Vencer],Cartera[Nombre tercero],clientes[[#This Row],[Clientes ]],Cartera[Dias],-5)</f>
        <v>0</v>
      </c>
      <c r="O45" s="3">
        <f>SUMIFS(Cartera[Sin_Vencer],Cartera[Nombre tercero],clientes[[#This Row],[Clientes ]],Cartera[Dias],-6)</f>
        <v>0</v>
      </c>
      <c r="P45" s="9">
        <f>SUM(clientes[[#This Row],[Hoy]:[5 días]])</f>
        <v>0</v>
      </c>
      <c r="T45"/>
      <c r="U45"/>
    </row>
    <row r="46" spans="2:21" ht="15.75" customHeight="1">
      <c r="B46" s="1" t="s">
        <v>130</v>
      </c>
      <c r="C46" s="9">
        <f>IFERROR(AVERAGEIF(Cartera[Nombre tercero],clientes[[#This Row],[Clientes ]],Cartera[Plazo cliente]),0)</f>
        <v>30</v>
      </c>
      <c r="D46" s="9">
        <f>SUMIF(Cartera[Nombre tercero],clientes[[#This Row],[Clientes ]],Cartera[Total vencido])</f>
        <v>600187.5</v>
      </c>
      <c r="E46" s="9">
        <f>SUMIF(Cartera[Nombre tercero],clientes[[#This Row],[Clientes ]],Cartera[1_a_8])</f>
        <v>290037.5</v>
      </c>
      <c r="F46" s="9">
        <f>SUMIF(Cartera[Nombre tercero],clientes[[#This Row],[Clientes ]],Cartera[Mas de 9])-G46</f>
        <v>310150</v>
      </c>
      <c r="G46" s="9">
        <f>SUMIF(Cartera[Nombre tercero],clientes[[#This Row],[Clientes ]],Cartera[Mas de 100])</f>
        <v>0</v>
      </c>
      <c r="H4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317530</v>
      </c>
      <c r="I46" s="3">
        <f>SUMIFS(Cartera[Saldo],Cartera[Nombre tercero],clientes[[#This Row],[Clientes ]],Cartera[Dias],0)</f>
        <v>36260</v>
      </c>
      <c r="J46" s="10">
        <f>SUMIFS(Cartera[Sin_Vencer],Cartera[Nombre tercero],clientes[[#This Row],[Clientes ]],Cartera[Dias],-1)</f>
        <v>101140</v>
      </c>
      <c r="K46" s="3">
        <f>SUMIFS(Cartera[Sin_Vencer],Cartera[Nombre tercero],clientes[[#This Row],[Clientes ]],Cartera[Dias],-2)</f>
        <v>25180</v>
      </c>
      <c r="L46" s="3">
        <f>SUMIFS(Cartera[Sin_Vencer],Cartera[Nombre tercero],clientes[[#This Row],[Clientes ]],Cartera[Dias],-3)</f>
        <v>118625</v>
      </c>
      <c r="M46" s="3">
        <f>SUMIFS(Cartera[Sin_Vencer],Cartera[Nombre tercero],clientes[[#This Row],[Clientes ]],Cartera[Dias],-4)</f>
        <v>2905</v>
      </c>
      <c r="N46" s="3">
        <f>SUMIFS(Cartera[Sin_Vencer],Cartera[Nombre tercero],clientes[[#This Row],[Clientes ]],Cartera[Dias],-5)</f>
        <v>33420</v>
      </c>
      <c r="O46" s="3">
        <f>SUMIFS(Cartera[Sin_Vencer],Cartera[Nombre tercero],clientes[[#This Row],[Clientes ]],Cartera[Dias],-6)</f>
        <v>0</v>
      </c>
      <c r="P46" s="9">
        <f>SUM(clientes[[#This Row],[Hoy]:[5 días]])</f>
        <v>317530</v>
      </c>
      <c r="T46"/>
      <c r="U46"/>
    </row>
    <row r="47" spans="2:21" ht="15.75" customHeight="1">
      <c r="B47" s="1" t="s">
        <v>134</v>
      </c>
      <c r="C47" s="9">
        <f>IFERROR(AVERAGEIF(Cartera[Nombre tercero],clientes[[#This Row],[Clientes ]],Cartera[Plazo cliente]),0)</f>
        <v>14.996128472221699</v>
      </c>
      <c r="D47" s="9">
        <f>SUMIF(Cartera[Nombre tercero],clientes[[#This Row],[Clientes ]],Cartera[Total vencido])</f>
        <v>60234500</v>
      </c>
      <c r="E47" s="9">
        <f>SUMIF(Cartera[Nombre tercero],clientes[[#This Row],[Clientes ]],Cartera[1_a_8])</f>
        <v>12375100</v>
      </c>
      <c r="F47" s="9">
        <f>SUMIF(Cartera[Nombre tercero],clientes[[#This Row],[Clientes ]],Cartera[Mas de 9])-G47</f>
        <v>47859400</v>
      </c>
      <c r="G47" s="9">
        <f>SUMIF(Cartera[Nombre tercero],clientes[[#This Row],[Clientes ]],Cartera[Mas de 100])</f>
        <v>0</v>
      </c>
      <c r="H4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1206400</v>
      </c>
      <c r="I47" s="3">
        <f>SUMIFS(Cartera[Saldo],Cartera[Nombre tercero],clientes[[#This Row],[Clientes ]],Cartera[Dias],0)</f>
        <v>1206400</v>
      </c>
      <c r="J47" s="10">
        <f>SUMIFS(Cartera[Sin_Vencer],Cartera[Nombre tercero],clientes[[#This Row],[Clientes ]],Cartera[Dias],-1)</f>
        <v>0</v>
      </c>
      <c r="K47" s="3">
        <f>SUMIFS(Cartera[Sin_Vencer],Cartera[Nombre tercero],clientes[[#This Row],[Clientes ]],Cartera[Dias],-2)</f>
        <v>0</v>
      </c>
      <c r="L47" s="3">
        <f>SUMIFS(Cartera[Sin_Vencer],Cartera[Nombre tercero],clientes[[#This Row],[Clientes ]],Cartera[Dias],-3)</f>
        <v>0</v>
      </c>
      <c r="M47" s="3">
        <f>SUMIFS(Cartera[Sin_Vencer],Cartera[Nombre tercero],clientes[[#This Row],[Clientes ]],Cartera[Dias],-4)</f>
        <v>0</v>
      </c>
      <c r="N47" s="3">
        <f>SUMIFS(Cartera[Sin_Vencer],Cartera[Nombre tercero],clientes[[#This Row],[Clientes ]],Cartera[Dias],-5)</f>
        <v>0</v>
      </c>
      <c r="O47" s="3">
        <f>SUMIFS(Cartera[Sin_Vencer],Cartera[Nombre tercero],clientes[[#This Row],[Clientes ]],Cartera[Dias],-6)</f>
        <v>0</v>
      </c>
      <c r="P47" s="9">
        <f>SUM(clientes[[#This Row],[Hoy]:[5 días]])</f>
        <v>1206400</v>
      </c>
      <c r="T47"/>
      <c r="U47"/>
    </row>
    <row r="48" spans="2:21" ht="15.75" customHeight="1">
      <c r="B48" s="1" t="s">
        <v>1167</v>
      </c>
      <c r="C48" s="9">
        <f>IFERROR(AVERAGEIF(Cartera[Nombre tercero],clientes[[#This Row],[Clientes ]],Cartera[Plazo cliente]),0)</f>
        <v>14.999884259254031</v>
      </c>
      <c r="D48" s="9">
        <f>SUMIF(Cartera[Nombre tercero],clientes[[#This Row],[Clientes ]],Cartera[Total vencido])</f>
        <v>285200</v>
      </c>
      <c r="E48" s="9">
        <f>SUMIF(Cartera[Nombre tercero],clientes[[#This Row],[Clientes ]],Cartera[1_a_8])</f>
        <v>0</v>
      </c>
      <c r="F48" s="9">
        <f>SUMIF(Cartera[Nombre tercero],clientes[[#This Row],[Clientes ]],Cartera[Mas de 9])-G48</f>
        <v>285200</v>
      </c>
      <c r="G48" s="9">
        <f>SUMIF(Cartera[Nombre tercero],clientes[[#This Row],[Clientes ]],Cartera[Mas de 100])</f>
        <v>0</v>
      </c>
      <c r="H4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48" s="3">
        <f>SUMIFS(Cartera[Saldo],Cartera[Nombre tercero],clientes[[#This Row],[Clientes ]],Cartera[Dias],0)</f>
        <v>0</v>
      </c>
      <c r="J48" s="10">
        <f>SUMIFS(Cartera[Sin_Vencer],Cartera[Nombre tercero],clientes[[#This Row],[Clientes ]],Cartera[Dias],-1)</f>
        <v>0</v>
      </c>
      <c r="K48" s="3">
        <f>SUMIFS(Cartera[Sin_Vencer],Cartera[Nombre tercero],clientes[[#This Row],[Clientes ]],Cartera[Dias],-2)</f>
        <v>0</v>
      </c>
      <c r="L48" s="3">
        <f>SUMIFS(Cartera[Sin_Vencer],Cartera[Nombre tercero],clientes[[#This Row],[Clientes ]],Cartera[Dias],-3)</f>
        <v>0</v>
      </c>
      <c r="M48" s="3">
        <f>SUMIFS(Cartera[Sin_Vencer],Cartera[Nombre tercero],clientes[[#This Row],[Clientes ]],Cartera[Dias],-4)</f>
        <v>0</v>
      </c>
      <c r="N48" s="3">
        <f>SUMIFS(Cartera[Sin_Vencer],Cartera[Nombre tercero],clientes[[#This Row],[Clientes ]],Cartera[Dias],-5)</f>
        <v>0</v>
      </c>
      <c r="O48" s="3">
        <f>SUMIFS(Cartera[Sin_Vencer],Cartera[Nombre tercero],clientes[[#This Row],[Clientes ]],Cartera[Dias],-6)</f>
        <v>0</v>
      </c>
      <c r="P48" s="9">
        <f>SUM(clientes[[#This Row],[Hoy]:[5 días]])</f>
        <v>0</v>
      </c>
      <c r="T48"/>
      <c r="U48"/>
    </row>
    <row r="49" spans="2:21" ht="15.75" customHeight="1">
      <c r="B49" s="1" t="s">
        <v>73</v>
      </c>
      <c r="C49" s="9">
        <f>IFERROR(AVERAGEIF(Cartera[Nombre tercero],clientes[[#This Row],[Clientes ]],Cartera[Plazo cliente]),0)</f>
        <v>1</v>
      </c>
      <c r="D49" s="9">
        <f>SUMIF(Cartera[Nombre tercero],clientes[[#This Row],[Clientes ]],Cartera[Total vencido])</f>
        <v>54624</v>
      </c>
      <c r="E49" s="9">
        <f>SUMIF(Cartera[Nombre tercero],clientes[[#This Row],[Clientes ]],Cartera[1_a_8])</f>
        <v>0</v>
      </c>
      <c r="F49" s="9">
        <f>SUMIF(Cartera[Nombre tercero],clientes[[#This Row],[Clientes ]],Cartera[Mas de 9])-G49</f>
        <v>54624</v>
      </c>
      <c r="G49" s="9">
        <f>SUMIF(Cartera[Nombre tercero],clientes[[#This Row],[Clientes ]],Cartera[Mas de 100])</f>
        <v>0</v>
      </c>
      <c r="H4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49" s="3">
        <f>SUMIFS(Cartera[Saldo],Cartera[Nombre tercero],clientes[[#This Row],[Clientes ]],Cartera[Dias],0)</f>
        <v>0</v>
      </c>
      <c r="J49" s="10">
        <f>SUMIFS(Cartera[Sin_Vencer],Cartera[Nombre tercero],clientes[[#This Row],[Clientes ]],Cartera[Dias],-1)</f>
        <v>0</v>
      </c>
      <c r="K49" s="3">
        <f>SUMIFS(Cartera[Sin_Vencer],Cartera[Nombre tercero],clientes[[#This Row],[Clientes ]],Cartera[Dias],-2)</f>
        <v>0</v>
      </c>
      <c r="L49" s="3">
        <f>SUMIFS(Cartera[Sin_Vencer],Cartera[Nombre tercero],clientes[[#This Row],[Clientes ]],Cartera[Dias],-3)</f>
        <v>0</v>
      </c>
      <c r="M49" s="3">
        <f>SUMIFS(Cartera[Sin_Vencer],Cartera[Nombre tercero],clientes[[#This Row],[Clientes ]],Cartera[Dias],-4)</f>
        <v>0</v>
      </c>
      <c r="N49" s="3">
        <f>SUMIFS(Cartera[Sin_Vencer],Cartera[Nombre tercero],clientes[[#This Row],[Clientes ]],Cartera[Dias],-5)</f>
        <v>0</v>
      </c>
      <c r="O49" s="3">
        <f>SUMIFS(Cartera[Sin_Vencer],Cartera[Nombre tercero],clientes[[#This Row],[Clientes ]],Cartera[Dias],-6)</f>
        <v>0</v>
      </c>
      <c r="P49" s="9">
        <f>SUM(clientes[[#This Row],[Hoy]:[5 días]])</f>
        <v>0</v>
      </c>
      <c r="T49"/>
      <c r="U49"/>
    </row>
    <row r="50" spans="2:21" ht="15.75" customHeight="1">
      <c r="B50" s="1" t="s">
        <v>1504</v>
      </c>
      <c r="C50" s="9">
        <f>IFERROR(AVERAGEIF(Cartera[Nombre tercero],clientes[[#This Row],[Clientes ]],Cartera[Plazo cliente]),0)</f>
        <v>7.9995196759264218</v>
      </c>
      <c r="D50" s="9">
        <f>SUMIF(Cartera[Nombre tercero],clientes[[#This Row],[Clientes ]],Cartera[Total vencido])</f>
        <v>899600</v>
      </c>
      <c r="E50" s="9">
        <f>SUMIF(Cartera[Nombre tercero],clientes[[#This Row],[Clientes ]],Cartera[1_a_8])</f>
        <v>0</v>
      </c>
      <c r="F50" s="9">
        <f>SUMIF(Cartera[Nombre tercero],clientes[[#This Row],[Clientes ]],Cartera[Mas de 9])-G50</f>
        <v>899600</v>
      </c>
      <c r="G50" s="9">
        <f>SUMIF(Cartera[Nombre tercero],clientes[[#This Row],[Clientes ]],Cartera[Mas de 100])</f>
        <v>0</v>
      </c>
      <c r="H5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50" s="3">
        <f>SUMIFS(Cartera[Saldo],Cartera[Nombre tercero],clientes[[#This Row],[Clientes ]],Cartera[Dias],0)</f>
        <v>0</v>
      </c>
      <c r="J50" s="10">
        <f>SUMIFS(Cartera[Sin_Vencer],Cartera[Nombre tercero],clientes[[#This Row],[Clientes ]],Cartera[Dias],-1)</f>
        <v>0</v>
      </c>
      <c r="K50" s="3">
        <f>SUMIFS(Cartera[Sin_Vencer],Cartera[Nombre tercero],clientes[[#This Row],[Clientes ]],Cartera[Dias],-2)</f>
        <v>0</v>
      </c>
      <c r="L50" s="3">
        <f>SUMIFS(Cartera[Sin_Vencer],Cartera[Nombre tercero],clientes[[#This Row],[Clientes ]],Cartera[Dias],-3)</f>
        <v>0</v>
      </c>
      <c r="M50" s="3">
        <f>SUMIFS(Cartera[Sin_Vencer],Cartera[Nombre tercero],clientes[[#This Row],[Clientes ]],Cartera[Dias],-4)</f>
        <v>0</v>
      </c>
      <c r="N50" s="3">
        <f>SUMIFS(Cartera[Sin_Vencer],Cartera[Nombre tercero],clientes[[#This Row],[Clientes ]],Cartera[Dias],-5)</f>
        <v>0</v>
      </c>
      <c r="O50" s="3">
        <f>SUMIFS(Cartera[Sin_Vencer],Cartera[Nombre tercero],clientes[[#This Row],[Clientes ]],Cartera[Dias],-6)</f>
        <v>0</v>
      </c>
      <c r="P50" s="9">
        <f>SUM(clientes[[#This Row],[Hoy]:[5 días]])</f>
        <v>0</v>
      </c>
      <c r="T50"/>
      <c r="U50"/>
    </row>
    <row r="51" spans="2:21" ht="15.75" customHeight="1">
      <c r="B51" s="1" t="s">
        <v>1543</v>
      </c>
      <c r="C51" s="9">
        <f>IFERROR(AVERAGEIF(Cartera[Nombre tercero],clientes[[#This Row],[Clientes ]],Cartera[Plazo cliente]),0)</f>
        <v>0</v>
      </c>
      <c r="D51" s="9">
        <f>SUMIF(Cartera[Nombre tercero],clientes[[#This Row],[Clientes ]],Cartera[Total vencido])</f>
        <v>0</v>
      </c>
      <c r="E51" s="9">
        <f>SUMIF(Cartera[Nombre tercero],clientes[[#This Row],[Clientes ]],Cartera[1_a_8])</f>
        <v>0</v>
      </c>
      <c r="F51" s="9">
        <f>SUMIF(Cartera[Nombre tercero],clientes[[#This Row],[Clientes ]],Cartera[Mas de 9])-G51</f>
        <v>0</v>
      </c>
      <c r="G51" s="9">
        <f>SUMIF(Cartera[Nombre tercero],clientes[[#This Row],[Clientes ]],Cartera[Mas de 100])</f>
        <v>0</v>
      </c>
      <c r="H5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51" s="3">
        <f>SUMIFS(Cartera[Saldo],Cartera[Nombre tercero],clientes[[#This Row],[Clientes ]],Cartera[Dias],0)</f>
        <v>0</v>
      </c>
      <c r="J51" s="10">
        <f>SUMIFS(Cartera[Sin_Vencer],Cartera[Nombre tercero],clientes[[#This Row],[Clientes ]],Cartera[Dias],-1)</f>
        <v>0</v>
      </c>
      <c r="K51" s="3">
        <f>SUMIFS(Cartera[Sin_Vencer],Cartera[Nombre tercero],clientes[[#This Row],[Clientes ]],Cartera[Dias],-2)</f>
        <v>0</v>
      </c>
      <c r="L51" s="3">
        <f>SUMIFS(Cartera[Sin_Vencer],Cartera[Nombre tercero],clientes[[#This Row],[Clientes ]],Cartera[Dias],-3)</f>
        <v>0</v>
      </c>
      <c r="M51" s="3">
        <f>SUMIFS(Cartera[Sin_Vencer],Cartera[Nombre tercero],clientes[[#This Row],[Clientes ]],Cartera[Dias],-4)</f>
        <v>0</v>
      </c>
      <c r="N51" s="3">
        <f>SUMIFS(Cartera[Sin_Vencer],Cartera[Nombre tercero],clientes[[#This Row],[Clientes ]],Cartera[Dias],-5)</f>
        <v>0</v>
      </c>
      <c r="O51" s="3">
        <f>SUMIFS(Cartera[Sin_Vencer],Cartera[Nombre tercero],clientes[[#This Row],[Clientes ]],Cartera[Dias],-6)</f>
        <v>0</v>
      </c>
      <c r="P51" s="9">
        <f>SUM(clientes[[#This Row],[Hoy]:[5 días]])</f>
        <v>0</v>
      </c>
      <c r="T51"/>
      <c r="U51"/>
    </row>
    <row r="52" spans="2:21" ht="15.75" customHeight="1">
      <c r="B52" s="1" t="s">
        <v>137</v>
      </c>
      <c r="C52" s="9">
        <f>IFERROR(AVERAGEIF(Cartera[Nombre tercero],clientes[[#This Row],[Clientes ]],Cartera[Plazo cliente]),0)</f>
        <v>29.408163265306122</v>
      </c>
      <c r="D52" s="9">
        <f>SUMIF(Cartera[Nombre tercero],clientes[[#This Row],[Clientes ]],Cartera[Total vencido])</f>
        <v>27117715.249999996</v>
      </c>
      <c r="E52" s="9">
        <f>SUMIF(Cartera[Nombre tercero],clientes[[#This Row],[Clientes ]],Cartera[1_a_8])</f>
        <v>0</v>
      </c>
      <c r="F52" s="9">
        <f>SUMIF(Cartera[Nombre tercero],clientes[[#This Row],[Clientes ]],Cartera[Mas de 9])-G52</f>
        <v>0</v>
      </c>
      <c r="G52" s="9">
        <f>SUMIF(Cartera[Nombre tercero],clientes[[#This Row],[Clientes ]],Cartera[Mas de 100])</f>
        <v>27117715.249999996</v>
      </c>
      <c r="H5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52" s="3">
        <f>SUMIFS(Cartera[Saldo],Cartera[Nombre tercero],clientes[[#This Row],[Clientes ]],Cartera[Dias],0)</f>
        <v>0</v>
      </c>
      <c r="J52" s="10">
        <f>SUMIFS(Cartera[Sin_Vencer],Cartera[Nombre tercero],clientes[[#This Row],[Clientes ]],Cartera[Dias],-1)</f>
        <v>0</v>
      </c>
      <c r="K52" s="3">
        <f>SUMIFS(Cartera[Sin_Vencer],Cartera[Nombre tercero],clientes[[#This Row],[Clientes ]],Cartera[Dias],-2)</f>
        <v>0</v>
      </c>
      <c r="L52" s="3">
        <f>SUMIFS(Cartera[Sin_Vencer],Cartera[Nombre tercero],clientes[[#This Row],[Clientes ]],Cartera[Dias],-3)</f>
        <v>0</v>
      </c>
      <c r="M52" s="3">
        <f>SUMIFS(Cartera[Sin_Vencer],Cartera[Nombre tercero],clientes[[#This Row],[Clientes ]],Cartera[Dias],-4)</f>
        <v>0</v>
      </c>
      <c r="N52" s="3">
        <f>SUMIFS(Cartera[Sin_Vencer],Cartera[Nombre tercero],clientes[[#This Row],[Clientes ]],Cartera[Dias],-5)</f>
        <v>0</v>
      </c>
      <c r="O52" s="3">
        <f>SUMIFS(Cartera[Sin_Vencer],Cartera[Nombre tercero],clientes[[#This Row],[Clientes ]],Cartera[Dias],-6)</f>
        <v>0</v>
      </c>
      <c r="P52" s="9">
        <f>SUM(clientes[[#This Row],[Hoy]:[5 días]])</f>
        <v>0</v>
      </c>
      <c r="T52"/>
      <c r="U52"/>
    </row>
    <row r="53" spans="2:21" ht="15.75" customHeight="1">
      <c r="B53" s="1" t="s">
        <v>142</v>
      </c>
      <c r="C53" s="9">
        <f>IFERROR(AVERAGEIF(Cartera[Nombre tercero],clientes[[#This Row],[Clientes ]],Cartera[Plazo cliente]),0)</f>
        <v>29.997986111113278</v>
      </c>
      <c r="D53" s="9">
        <f>SUMIF(Cartera[Nombre tercero],clientes[[#This Row],[Clientes ]],Cartera[Total vencido])</f>
        <v>0</v>
      </c>
      <c r="E53" s="9">
        <f>SUMIF(Cartera[Nombre tercero],clientes[[#This Row],[Clientes ]],Cartera[1_a_8])</f>
        <v>0</v>
      </c>
      <c r="F53" s="9">
        <f>SUMIF(Cartera[Nombre tercero],clientes[[#This Row],[Clientes ]],Cartera[Mas de 9])-G53</f>
        <v>0</v>
      </c>
      <c r="G53" s="9">
        <f>SUMIF(Cartera[Nombre tercero],clientes[[#This Row],[Clientes ]],Cartera[Mas de 100])</f>
        <v>0</v>
      </c>
      <c r="H5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53" s="3">
        <f>SUMIFS(Cartera[Saldo],Cartera[Nombre tercero],clientes[[#This Row],[Clientes ]],Cartera[Dias],0)</f>
        <v>0</v>
      </c>
      <c r="J53" s="10">
        <f>SUMIFS(Cartera[Sin_Vencer],Cartera[Nombre tercero],clientes[[#This Row],[Clientes ]],Cartera[Dias],-1)</f>
        <v>0</v>
      </c>
      <c r="K53" s="3">
        <f>SUMIFS(Cartera[Sin_Vencer],Cartera[Nombre tercero],clientes[[#This Row],[Clientes ]],Cartera[Dias],-2)</f>
        <v>0</v>
      </c>
      <c r="L53" s="3">
        <f>SUMIFS(Cartera[Sin_Vencer],Cartera[Nombre tercero],clientes[[#This Row],[Clientes ]],Cartera[Dias],-3)</f>
        <v>0</v>
      </c>
      <c r="M53" s="3">
        <f>SUMIFS(Cartera[Sin_Vencer],Cartera[Nombre tercero],clientes[[#This Row],[Clientes ]],Cartera[Dias],-4)</f>
        <v>0</v>
      </c>
      <c r="N53" s="3">
        <f>SUMIFS(Cartera[Sin_Vencer],Cartera[Nombre tercero],clientes[[#This Row],[Clientes ]],Cartera[Dias],-5)</f>
        <v>0</v>
      </c>
      <c r="O53" s="3">
        <f>SUMIFS(Cartera[Sin_Vencer],Cartera[Nombre tercero],clientes[[#This Row],[Clientes ]],Cartera[Dias],-6)</f>
        <v>0</v>
      </c>
      <c r="P53" s="9">
        <f>SUM(clientes[[#This Row],[Hoy]:[5 días]])</f>
        <v>0</v>
      </c>
      <c r="T53"/>
      <c r="U53"/>
    </row>
    <row r="54" spans="2:21" ht="15.75" customHeight="1">
      <c r="B54" s="1" t="s">
        <v>1544</v>
      </c>
      <c r="C54" s="9">
        <f>IFERROR(AVERAGEIF(Cartera[Nombre tercero],clientes[[#This Row],[Clientes ]],Cartera[Plazo cliente]),0)</f>
        <v>0</v>
      </c>
      <c r="D54" s="9">
        <f>SUMIF(Cartera[Nombre tercero],clientes[[#This Row],[Clientes ]],Cartera[Total vencido])</f>
        <v>0</v>
      </c>
      <c r="E54" s="9">
        <f>SUMIF(Cartera[Nombre tercero],clientes[[#This Row],[Clientes ]],Cartera[1_a_8])</f>
        <v>0</v>
      </c>
      <c r="F54" s="9">
        <f>SUMIF(Cartera[Nombre tercero],clientes[[#This Row],[Clientes ]],Cartera[Mas de 9])-G54</f>
        <v>0</v>
      </c>
      <c r="G54" s="9">
        <f>SUMIF(Cartera[Nombre tercero],clientes[[#This Row],[Clientes ]],Cartera[Mas de 100])</f>
        <v>0</v>
      </c>
      <c r="H5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54" s="3">
        <f>SUMIFS(Cartera[Saldo],Cartera[Nombre tercero],clientes[[#This Row],[Clientes ]],Cartera[Dias],0)</f>
        <v>0</v>
      </c>
      <c r="J54" s="10">
        <f>SUMIFS(Cartera[Sin_Vencer],Cartera[Nombre tercero],clientes[[#This Row],[Clientes ]],Cartera[Dias],-1)</f>
        <v>0</v>
      </c>
      <c r="K54" s="3">
        <f>SUMIFS(Cartera[Sin_Vencer],Cartera[Nombre tercero],clientes[[#This Row],[Clientes ]],Cartera[Dias],-2)</f>
        <v>0</v>
      </c>
      <c r="L54" s="3">
        <f>SUMIFS(Cartera[Sin_Vencer],Cartera[Nombre tercero],clientes[[#This Row],[Clientes ]],Cartera[Dias],-3)</f>
        <v>0</v>
      </c>
      <c r="M54" s="3">
        <f>SUMIFS(Cartera[Sin_Vencer],Cartera[Nombre tercero],clientes[[#This Row],[Clientes ]],Cartera[Dias],-4)</f>
        <v>0</v>
      </c>
      <c r="N54" s="3">
        <f>SUMIFS(Cartera[Sin_Vencer],Cartera[Nombre tercero],clientes[[#This Row],[Clientes ]],Cartera[Dias],-5)</f>
        <v>0</v>
      </c>
      <c r="O54" s="3">
        <f>SUMIFS(Cartera[Sin_Vencer],Cartera[Nombre tercero],clientes[[#This Row],[Clientes ]],Cartera[Dias],-6)</f>
        <v>0</v>
      </c>
      <c r="P54" s="9">
        <f>SUM(clientes[[#This Row],[Hoy]:[5 días]])</f>
        <v>0</v>
      </c>
      <c r="T54"/>
      <c r="U54"/>
    </row>
    <row r="55" spans="2:21" ht="15.75" customHeight="1">
      <c r="B55" s="1" t="s">
        <v>143</v>
      </c>
      <c r="C55" s="9">
        <f>IFERROR(AVERAGEIF(Cartera[Nombre tercero],clientes[[#This Row],[Clientes ]],Cartera[Plazo cliente]),0)</f>
        <v>29.999907407407591</v>
      </c>
      <c r="D55" s="9">
        <f>SUMIF(Cartera[Nombre tercero],clientes[[#This Row],[Clientes ]],Cartera[Total vencido])</f>
        <v>0</v>
      </c>
      <c r="E55" s="9">
        <f>SUMIF(Cartera[Nombre tercero],clientes[[#This Row],[Clientes ]],Cartera[1_a_8])</f>
        <v>0</v>
      </c>
      <c r="F55" s="9">
        <f>SUMIF(Cartera[Nombre tercero],clientes[[#This Row],[Clientes ]],Cartera[Mas de 9])-G55</f>
        <v>0</v>
      </c>
      <c r="G55" s="9">
        <f>SUMIF(Cartera[Nombre tercero],clientes[[#This Row],[Clientes ]],Cartera[Mas de 100])</f>
        <v>0</v>
      </c>
      <c r="H5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420000</v>
      </c>
      <c r="I55" s="3">
        <f>SUMIFS(Cartera[Saldo],Cartera[Nombre tercero],clientes[[#This Row],[Clientes ]],Cartera[Dias],0)</f>
        <v>420000</v>
      </c>
      <c r="J55" s="10">
        <f>SUMIFS(Cartera[Sin_Vencer],Cartera[Nombre tercero],clientes[[#This Row],[Clientes ]],Cartera[Dias],-1)</f>
        <v>0</v>
      </c>
      <c r="K55" s="3">
        <f>SUMIFS(Cartera[Sin_Vencer],Cartera[Nombre tercero],clientes[[#This Row],[Clientes ]],Cartera[Dias],-2)</f>
        <v>0</v>
      </c>
      <c r="L55" s="3">
        <f>SUMIFS(Cartera[Sin_Vencer],Cartera[Nombre tercero],clientes[[#This Row],[Clientes ]],Cartera[Dias],-3)</f>
        <v>0</v>
      </c>
      <c r="M55" s="3">
        <f>SUMIFS(Cartera[Sin_Vencer],Cartera[Nombre tercero],clientes[[#This Row],[Clientes ]],Cartera[Dias],-4)</f>
        <v>0</v>
      </c>
      <c r="N55" s="3">
        <f>SUMIFS(Cartera[Sin_Vencer],Cartera[Nombre tercero],clientes[[#This Row],[Clientes ]],Cartera[Dias],-5)</f>
        <v>0</v>
      </c>
      <c r="O55" s="3">
        <f>SUMIFS(Cartera[Sin_Vencer],Cartera[Nombre tercero],clientes[[#This Row],[Clientes ]],Cartera[Dias],-6)</f>
        <v>0</v>
      </c>
      <c r="P55" s="9">
        <f>SUM(clientes[[#This Row],[Hoy]:[5 días]])</f>
        <v>420000</v>
      </c>
      <c r="T55"/>
      <c r="U55"/>
    </row>
    <row r="56" spans="2:21" ht="15.75" customHeight="1">
      <c r="B56" s="1" t="s">
        <v>144</v>
      </c>
      <c r="C56" s="9">
        <f>IFERROR(AVERAGEIF(Cartera[Nombre tercero],clientes[[#This Row],[Clientes ]],Cartera[Plazo cliente]),0)</f>
        <v>0.99883680555649335</v>
      </c>
      <c r="D56" s="9">
        <f>SUMIF(Cartera[Nombre tercero],clientes[[#This Row],[Clientes ]],Cartera[Total vencido])</f>
        <v>5825000</v>
      </c>
      <c r="E56" s="9">
        <f>SUMIF(Cartera[Nombre tercero],clientes[[#This Row],[Clientes ]],Cartera[1_a_8])</f>
        <v>0</v>
      </c>
      <c r="F56" s="9">
        <f>SUMIF(Cartera[Nombre tercero],clientes[[#This Row],[Clientes ]],Cartera[Mas de 9])-G56</f>
        <v>2516500</v>
      </c>
      <c r="G56" s="9">
        <f>SUMIF(Cartera[Nombre tercero],clientes[[#This Row],[Clientes ]],Cartera[Mas de 100])</f>
        <v>3308500</v>
      </c>
      <c r="H5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56" s="3">
        <f>SUMIFS(Cartera[Saldo],Cartera[Nombre tercero],clientes[[#This Row],[Clientes ]],Cartera[Dias],0)</f>
        <v>0</v>
      </c>
      <c r="J56" s="10">
        <f>SUMIFS(Cartera[Sin_Vencer],Cartera[Nombre tercero],clientes[[#This Row],[Clientes ]],Cartera[Dias],-1)</f>
        <v>0</v>
      </c>
      <c r="K56" s="3">
        <f>SUMIFS(Cartera[Sin_Vencer],Cartera[Nombre tercero],clientes[[#This Row],[Clientes ]],Cartera[Dias],-2)</f>
        <v>0</v>
      </c>
      <c r="L56" s="3">
        <f>SUMIFS(Cartera[Sin_Vencer],Cartera[Nombre tercero],clientes[[#This Row],[Clientes ]],Cartera[Dias],-3)</f>
        <v>0</v>
      </c>
      <c r="M56" s="3">
        <f>SUMIFS(Cartera[Sin_Vencer],Cartera[Nombre tercero],clientes[[#This Row],[Clientes ]],Cartera[Dias],-4)</f>
        <v>0</v>
      </c>
      <c r="N56" s="3">
        <f>SUMIFS(Cartera[Sin_Vencer],Cartera[Nombre tercero],clientes[[#This Row],[Clientes ]],Cartera[Dias],-5)</f>
        <v>0</v>
      </c>
      <c r="O56" s="3">
        <f>SUMIFS(Cartera[Sin_Vencer],Cartera[Nombre tercero],clientes[[#This Row],[Clientes ]],Cartera[Dias],-6)</f>
        <v>0</v>
      </c>
      <c r="P56" s="9">
        <f>SUM(clientes[[#This Row],[Hoy]:[5 días]])</f>
        <v>0</v>
      </c>
      <c r="T56"/>
      <c r="U56"/>
    </row>
    <row r="57" spans="2:21" ht="15.75" customHeight="1">
      <c r="B57" s="1" t="s">
        <v>145</v>
      </c>
      <c r="C57" s="9">
        <f>IFERROR(AVERAGEIF(Cartera[Nombre tercero],clientes[[#This Row],[Clientes ]],Cartera[Plazo cliente]),0)</f>
        <v>3.9993865740689216</v>
      </c>
      <c r="D57" s="9">
        <f>SUMIF(Cartera[Nombre tercero],clientes[[#This Row],[Clientes ]],Cartera[Total vencido])</f>
        <v>364800</v>
      </c>
      <c r="E57" s="9">
        <f>SUMIF(Cartera[Nombre tercero],clientes[[#This Row],[Clientes ]],Cartera[1_a_8])</f>
        <v>0</v>
      </c>
      <c r="F57" s="9">
        <f>SUMIF(Cartera[Nombre tercero],clientes[[#This Row],[Clientes ]],Cartera[Mas de 9])-G57</f>
        <v>364800</v>
      </c>
      <c r="G57" s="9">
        <f>SUMIF(Cartera[Nombre tercero],clientes[[#This Row],[Clientes ]],Cartera[Mas de 100])</f>
        <v>0</v>
      </c>
      <c r="H5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57" s="3">
        <f>SUMIFS(Cartera[Saldo],Cartera[Nombre tercero],clientes[[#This Row],[Clientes ]],Cartera[Dias],0)</f>
        <v>0</v>
      </c>
      <c r="J57" s="10">
        <f>SUMIFS(Cartera[Sin_Vencer],Cartera[Nombre tercero],clientes[[#This Row],[Clientes ]],Cartera[Dias],-1)</f>
        <v>0</v>
      </c>
      <c r="K57" s="3">
        <f>SUMIFS(Cartera[Sin_Vencer],Cartera[Nombre tercero],clientes[[#This Row],[Clientes ]],Cartera[Dias],-2)</f>
        <v>0</v>
      </c>
      <c r="L57" s="3">
        <f>SUMIFS(Cartera[Sin_Vencer],Cartera[Nombre tercero],clientes[[#This Row],[Clientes ]],Cartera[Dias],-3)</f>
        <v>0</v>
      </c>
      <c r="M57" s="3">
        <f>SUMIFS(Cartera[Sin_Vencer],Cartera[Nombre tercero],clientes[[#This Row],[Clientes ]],Cartera[Dias],-4)</f>
        <v>0</v>
      </c>
      <c r="N57" s="3">
        <f>SUMIFS(Cartera[Sin_Vencer],Cartera[Nombre tercero],clientes[[#This Row],[Clientes ]],Cartera[Dias],-5)</f>
        <v>0</v>
      </c>
      <c r="O57" s="3">
        <f>SUMIFS(Cartera[Sin_Vencer],Cartera[Nombre tercero],clientes[[#This Row],[Clientes ]],Cartera[Dias],-6)</f>
        <v>0</v>
      </c>
      <c r="P57" s="9">
        <f>SUM(clientes[[#This Row],[Hoy]:[5 días]])</f>
        <v>0</v>
      </c>
      <c r="T57"/>
      <c r="U57"/>
    </row>
    <row r="58" spans="2:21" ht="15.75" customHeight="1">
      <c r="B58" s="1" t="s">
        <v>1237</v>
      </c>
      <c r="C58" s="9">
        <f>IFERROR(AVERAGEIF(Cartera[Nombre tercero],clientes[[#This Row],[Clientes ]],Cartera[Plazo cliente]),0)</f>
        <v>29.999741512345889</v>
      </c>
      <c r="D58" s="9">
        <f>SUMIF(Cartera[Nombre tercero],clientes[[#This Row],[Clientes ]],Cartera[Total vencido])</f>
        <v>0</v>
      </c>
      <c r="E58" s="9">
        <f>SUMIF(Cartera[Nombre tercero],clientes[[#This Row],[Clientes ]],Cartera[1_a_8])</f>
        <v>0</v>
      </c>
      <c r="F58" s="9">
        <f>SUMIF(Cartera[Nombre tercero],clientes[[#This Row],[Clientes ]],Cartera[Mas de 9])-G58</f>
        <v>0</v>
      </c>
      <c r="G58" s="9">
        <f>SUMIF(Cartera[Nombre tercero],clientes[[#This Row],[Clientes ]],Cartera[Mas de 100])</f>
        <v>0</v>
      </c>
      <c r="H5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799200</v>
      </c>
      <c r="I58" s="3">
        <f>SUMIFS(Cartera[Saldo],Cartera[Nombre tercero],clientes[[#This Row],[Clientes ]],Cartera[Dias],0)</f>
        <v>0</v>
      </c>
      <c r="J58" s="10">
        <f>SUMIFS(Cartera[Sin_Vencer],Cartera[Nombre tercero],clientes[[#This Row],[Clientes ]],Cartera[Dias],-1)</f>
        <v>0</v>
      </c>
      <c r="K58" s="3">
        <f>SUMIFS(Cartera[Sin_Vencer],Cartera[Nombre tercero],clientes[[#This Row],[Clientes ]],Cartera[Dias],-2)</f>
        <v>799200</v>
      </c>
      <c r="L58" s="3">
        <f>SUMIFS(Cartera[Sin_Vencer],Cartera[Nombre tercero],clientes[[#This Row],[Clientes ]],Cartera[Dias],-3)</f>
        <v>0</v>
      </c>
      <c r="M58" s="3">
        <f>SUMIFS(Cartera[Sin_Vencer],Cartera[Nombre tercero],clientes[[#This Row],[Clientes ]],Cartera[Dias],-4)</f>
        <v>0</v>
      </c>
      <c r="N58" s="3">
        <f>SUMIFS(Cartera[Sin_Vencer],Cartera[Nombre tercero],clientes[[#This Row],[Clientes ]],Cartera[Dias],-5)</f>
        <v>0</v>
      </c>
      <c r="O58" s="3">
        <f>SUMIFS(Cartera[Sin_Vencer],Cartera[Nombre tercero],clientes[[#This Row],[Clientes ]],Cartera[Dias],-6)</f>
        <v>0</v>
      </c>
      <c r="P58" s="9">
        <f>SUM(clientes[[#This Row],[Hoy]:[5 días]])</f>
        <v>799200</v>
      </c>
      <c r="T58"/>
      <c r="U58"/>
    </row>
    <row r="59" spans="2:21" ht="15.75" customHeight="1">
      <c r="B59" s="1" t="s">
        <v>146</v>
      </c>
      <c r="C59" s="9">
        <f>IFERROR(AVERAGEIF(Cartera[Nombre tercero],clientes[[#This Row],[Clientes ]],Cartera[Plazo cliente]),0)</f>
        <v>29.998400735293483</v>
      </c>
      <c r="D59" s="9">
        <f>SUMIF(Cartera[Nombre tercero],clientes[[#This Row],[Clientes ]],Cartera[Total vencido])</f>
        <v>7310150</v>
      </c>
      <c r="E59" s="9">
        <f>SUMIF(Cartera[Nombre tercero],clientes[[#This Row],[Clientes ]],Cartera[1_a_8])</f>
        <v>0</v>
      </c>
      <c r="F59" s="9">
        <f>SUMIF(Cartera[Nombre tercero],clientes[[#This Row],[Clientes ]],Cartera[Mas de 9])-G59</f>
        <v>7310150</v>
      </c>
      <c r="G59" s="9">
        <f>SUMIF(Cartera[Nombre tercero],clientes[[#This Row],[Clientes ]],Cartera[Mas de 100])</f>
        <v>0</v>
      </c>
      <c r="H5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2810300</v>
      </c>
      <c r="I59" s="3">
        <f>SUMIFS(Cartera[Saldo],Cartera[Nombre tercero],clientes[[#This Row],[Clientes ]],Cartera[Dias],0)</f>
        <v>0</v>
      </c>
      <c r="J59" s="10">
        <f>SUMIFS(Cartera[Sin_Vencer],Cartera[Nombre tercero],clientes[[#This Row],[Clientes ]],Cartera[Dias],-1)</f>
        <v>0</v>
      </c>
      <c r="K59" s="3">
        <f>SUMIFS(Cartera[Sin_Vencer],Cartera[Nombre tercero],clientes[[#This Row],[Clientes ]],Cartera[Dias],-2)</f>
        <v>2810300</v>
      </c>
      <c r="L59" s="3">
        <f>SUMIFS(Cartera[Sin_Vencer],Cartera[Nombre tercero],clientes[[#This Row],[Clientes ]],Cartera[Dias],-3)</f>
        <v>0</v>
      </c>
      <c r="M59" s="3">
        <f>SUMIFS(Cartera[Sin_Vencer],Cartera[Nombre tercero],clientes[[#This Row],[Clientes ]],Cartera[Dias],-4)</f>
        <v>0</v>
      </c>
      <c r="N59" s="3">
        <f>SUMIFS(Cartera[Sin_Vencer],Cartera[Nombre tercero],clientes[[#This Row],[Clientes ]],Cartera[Dias],-5)</f>
        <v>0</v>
      </c>
      <c r="O59" s="3">
        <f>SUMIFS(Cartera[Sin_Vencer],Cartera[Nombre tercero],clientes[[#This Row],[Clientes ]],Cartera[Dias],-6)</f>
        <v>0</v>
      </c>
      <c r="P59" s="9">
        <f>SUM(clientes[[#This Row],[Hoy]:[5 días]])</f>
        <v>2810300</v>
      </c>
      <c r="T59"/>
      <c r="U59"/>
    </row>
    <row r="60" spans="2:21" ht="15.75" customHeight="1">
      <c r="B60" s="1" t="s">
        <v>1545</v>
      </c>
      <c r="C60" s="9">
        <f>IFERROR(AVERAGEIF(Cartera[Nombre tercero],clientes[[#This Row],[Clientes ]],Cartera[Plazo cliente]),0)</f>
        <v>0</v>
      </c>
      <c r="D60" s="9">
        <f>SUMIF(Cartera[Nombre tercero],clientes[[#This Row],[Clientes ]],Cartera[Total vencido])</f>
        <v>0</v>
      </c>
      <c r="E60" s="9">
        <f>SUMIF(Cartera[Nombre tercero],clientes[[#This Row],[Clientes ]],Cartera[1_a_8])</f>
        <v>0</v>
      </c>
      <c r="F60" s="9">
        <f>SUMIF(Cartera[Nombre tercero],clientes[[#This Row],[Clientes ]],Cartera[Mas de 9])-G60</f>
        <v>0</v>
      </c>
      <c r="G60" s="9">
        <f>SUMIF(Cartera[Nombre tercero],clientes[[#This Row],[Clientes ]],Cartera[Mas de 100])</f>
        <v>0</v>
      </c>
      <c r="H6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0" s="3">
        <f>SUMIFS(Cartera[Saldo],Cartera[Nombre tercero],clientes[[#This Row],[Clientes ]],Cartera[Dias],0)</f>
        <v>0</v>
      </c>
      <c r="J60" s="10">
        <f>SUMIFS(Cartera[Sin_Vencer],Cartera[Nombre tercero],clientes[[#This Row],[Clientes ]],Cartera[Dias],-1)</f>
        <v>0</v>
      </c>
      <c r="K60" s="3">
        <f>SUMIFS(Cartera[Sin_Vencer],Cartera[Nombre tercero],clientes[[#This Row],[Clientes ]],Cartera[Dias],-2)</f>
        <v>0</v>
      </c>
      <c r="L60" s="3">
        <f>SUMIFS(Cartera[Sin_Vencer],Cartera[Nombre tercero],clientes[[#This Row],[Clientes ]],Cartera[Dias],-3)</f>
        <v>0</v>
      </c>
      <c r="M60" s="3">
        <f>SUMIFS(Cartera[Sin_Vencer],Cartera[Nombre tercero],clientes[[#This Row],[Clientes ]],Cartera[Dias],-4)</f>
        <v>0</v>
      </c>
      <c r="N60" s="3">
        <f>SUMIFS(Cartera[Sin_Vencer],Cartera[Nombre tercero],clientes[[#This Row],[Clientes ]],Cartera[Dias],-5)</f>
        <v>0</v>
      </c>
      <c r="O60" s="3">
        <f>SUMIFS(Cartera[Sin_Vencer],Cartera[Nombre tercero],clientes[[#This Row],[Clientes ]],Cartera[Dias],-6)</f>
        <v>0</v>
      </c>
      <c r="P60" s="9">
        <f>SUM(clientes[[#This Row],[Hoy]:[5 días]])</f>
        <v>0</v>
      </c>
      <c r="T60"/>
      <c r="U60"/>
    </row>
    <row r="61" spans="2:21" ht="15.75" customHeight="1">
      <c r="B61" s="1" t="s">
        <v>148</v>
      </c>
      <c r="C61" s="9">
        <f>IFERROR(AVERAGEIF(Cartera[Nombre tercero],clientes[[#This Row],[Clientes ]],Cartera[Plazo cliente]),0)</f>
        <v>1</v>
      </c>
      <c r="D61" s="9">
        <f>SUMIF(Cartera[Nombre tercero],clientes[[#This Row],[Clientes ]],Cartera[Total vencido])</f>
        <v>358750</v>
      </c>
      <c r="E61" s="9">
        <f>SUMIF(Cartera[Nombre tercero],clientes[[#This Row],[Clientes ]],Cartera[1_a_8])</f>
        <v>0</v>
      </c>
      <c r="F61" s="9">
        <f>SUMIF(Cartera[Nombre tercero],clientes[[#This Row],[Clientes ]],Cartera[Mas de 9])-G61</f>
        <v>0</v>
      </c>
      <c r="G61" s="9">
        <f>SUMIF(Cartera[Nombre tercero],clientes[[#This Row],[Clientes ]],Cartera[Mas de 100])</f>
        <v>358750</v>
      </c>
      <c r="H6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1" s="3">
        <f>SUMIFS(Cartera[Saldo],Cartera[Nombre tercero],clientes[[#This Row],[Clientes ]],Cartera[Dias],0)</f>
        <v>0</v>
      </c>
      <c r="J61" s="10">
        <f>SUMIFS(Cartera[Sin_Vencer],Cartera[Nombre tercero],clientes[[#This Row],[Clientes ]],Cartera[Dias],-1)</f>
        <v>0</v>
      </c>
      <c r="K61" s="3">
        <f>SUMIFS(Cartera[Sin_Vencer],Cartera[Nombre tercero],clientes[[#This Row],[Clientes ]],Cartera[Dias],-2)</f>
        <v>0</v>
      </c>
      <c r="L61" s="3">
        <f>SUMIFS(Cartera[Sin_Vencer],Cartera[Nombre tercero],clientes[[#This Row],[Clientes ]],Cartera[Dias],-3)</f>
        <v>0</v>
      </c>
      <c r="M61" s="3">
        <f>SUMIFS(Cartera[Sin_Vencer],Cartera[Nombre tercero],clientes[[#This Row],[Clientes ]],Cartera[Dias],-4)</f>
        <v>0</v>
      </c>
      <c r="N61" s="3">
        <f>SUMIFS(Cartera[Sin_Vencer],Cartera[Nombre tercero],clientes[[#This Row],[Clientes ]],Cartera[Dias],-5)</f>
        <v>0</v>
      </c>
      <c r="O61" s="3">
        <f>SUMIFS(Cartera[Sin_Vencer],Cartera[Nombre tercero],clientes[[#This Row],[Clientes ]],Cartera[Dias],-6)</f>
        <v>0</v>
      </c>
      <c r="P61" s="9">
        <f>SUM(clientes[[#This Row],[Hoy]:[5 días]])</f>
        <v>0</v>
      </c>
      <c r="T61"/>
      <c r="U61"/>
    </row>
    <row r="62" spans="2:21" ht="15.75" customHeight="1">
      <c r="B62" s="1" t="s">
        <v>139</v>
      </c>
      <c r="C62" s="9">
        <f>IFERROR(AVERAGEIF(Cartera[Nombre tercero],clientes[[#This Row],[Clientes ]],Cartera[Plazo cliente]),0)</f>
        <v>15</v>
      </c>
      <c r="D62" s="9">
        <f>SUMIF(Cartera[Nombre tercero],clientes[[#This Row],[Clientes ]],Cartera[Total vencido])</f>
        <v>790300</v>
      </c>
      <c r="E62" s="9">
        <f>SUMIF(Cartera[Nombre tercero],clientes[[#This Row],[Clientes ]],Cartera[1_a_8])</f>
        <v>0</v>
      </c>
      <c r="F62" s="9">
        <f>SUMIF(Cartera[Nombre tercero],clientes[[#This Row],[Clientes ]],Cartera[Mas de 9])-G62</f>
        <v>0</v>
      </c>
      <c r="G62" s="9">
        <f>SUMIF(Cartera[Nombre tercero],clientes[[#This Row],[Clientes ]],Cartera[Mas de 100])</f>
        <v>790300</v>
      </c>
      <c r="H6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2" s="3">
        <f>SUMIFS(Cartera[Saldo],Cartera[Nombre tercero],clientes[[#This Row],[Clientes ]],Cartera[Dias],0)</f>
        <v>0</v>
      </c>
      <c r="J62" s="10">
        <f>SUMIFS(Cartera[Sin_Vencer],Cartera[Nombre tercero],clientes[[#This Row],[Clientes ]],Cartera[Dias],-1)</f>
        <v>0</v>
      </c>
      <c r="K62" s="3">
        <f>SUMIFS(Cartera[Sin_Vencer],Cartera[Nombre tercero],clientes[[#This Row],[Clientes ]],Cartera[Dias],-2)</f>
        <v>0</v>
      </c>
      <c r="L62" s="3">
        <f>SUMIFS(Cartera[Sin_Vencer],Cartera[Nombre tercero],clientes[[#This Row],[Clientes ]],Cartera[Dias],-3)</f>
        <v>0</v>
      </c>
      <c r="M62" s="3">
        <f>SUMIFS(Cartera[Sin_Vencer],Cartera[Nombre tercero],clientes[[#This Row],[Clientes ]],Cartera[Dias],-4)</f>
        <v>0</v>
      </c>
      <c r="N62" s="3">
        <f>SUMIFS(Cartera[Sin_Vencer],Cartera[Nombre tercero],clientes[[#This Row],[Clientes ]],Cartera[Dias],-5)</f>
        <v>0</v>
      </c>
      <c r="O62" s="3">
        <f>SUMIFS(Cartera[Sin_Vencer],Cartera[Nombre tercero],clientes[[#This Row],[Clientes ]],Cartera[Dias],-6)</f>
        <v>0</v>
      </c>
      <c r="P62" s="9">
        <f>SUM(clientes[[#This Row],[Hoy]:[5 días]])</f>
        <v>0</v>
      </c>
      <c r="T62"/>
      <c r="U62"/>
    </row>
    <row r="63" spans="2:21" ht="15.75" customHeight="1">
      <c r="B63" s="1" t="s">
        <v>228</v>
      </c>
      <c r="C63" s="9">
        <f>IFERROR(AVERAGEIF(Cartera[Nombre tercero],clientes[[#This Row],[Clientes ]],Cartera[Plazo cliente]),0)</f>
        <v>0</v>
      </c>
      <c r="D63" s="9">
        <f>SUMIF(Cartera[Nombre tercero],clientes[[#This Row],[Clientes ]],Cartera[Total vencido])</f>
        <v>0</v>
      </c>
      <c r="E63" s="9">
        <f>SUMIF(Cartera[Nombre tercero],clientes[[#This Row],[Clientes ]],Cartera[1_a_8])</f>
        <v>0</v>
      </c>
      <c r="F63" s="9">
        <f>SUMIF(Cartera[Nombre tercero],clientes[[#This Row],[Clientes ]],Cartera[Mas de 9])-G63</f>
        <v>0</v>
      </c>
      <c r="G63" s="9">
        <f>SUMIF(Cartera[Nombre tercero],clientes[[#This Row],[Clientes ]],Cartera[Mas de 100])</f>
        <v>0</v>
      </c>
      <c r="H6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3" s="3">
        <f>SUMIFS(Cartera[Saldo],Cartera[Nombre tercero],clientes[[#This Row],[Clientes ]],Cartera[Dias],0)</f>
        <v>0</v>
      </c>
      <c r="J63" s="10">
        <f>SUMIFS(Cartera[Sin_Vencer],Cartera[Nombre tercero],clientes[[#This Row],[Clientes ]],Cartera[Dias],-1)</f>
        <v>0</v>
      </c>
      <c r="K63" s="3">
        <f>SUMIFS(Cartera[Sin_Vencer],Cartera[Nombre tercero],clientes[[#This Row],[Clientes ]],Cartera[Dias],-2)</f>
        <v>0</v>
      </c>
      <c r="L63" s="3">
        <f>SUMIFS(Cartera[Sin_Vencer],Cartera[Nombre tercero],clientes[[#This Row],[Clientes ]],Cartera[Dias],-3)</f>
        <v>0</v>
      </c>
      <c r="M63" s="3">
        <f>SUMIFS(Cartera[Sin_Vencer],Cartera[Nombre tercero],clientes[[#This Row],[Clientes ]],Cartera[Dias],-4)</f>
        <v>0</v>
      </c>
      <c r="N63" s="3">
        <f>SUMIFS(Cartera[Sin_Vencer],Cartera[Nombre tercero],clientes[[#This Row],[Clientes ]],Cartera[Dias],-5)</f>
        <v>0</v>
      </c>
      <c r="O63" s="3">
        <f>SUMIFS(Cartera[Sin_Vencer],Cartera[Nombre tercero],clientes[[#This Row],[Clientes ]],Cartera[Dias],-6)</f>
        <v>0</v>
      </c>
      <c r="P63" s="9">
        <f>SUM(clientes[[#This Row],[Hoy]:[5 días]])</f>
        <v>0</v>
      </c>
      <c r="T63"/>
      <c r="U63"/>
    </row>
    <row r="64" spans="2:21" ht="15.75" customHeight="1">
      <c r="B64" s="1" t="s">
        <v>1447</v>
      </c>
      <c r="C64" s="9">
        <f>IFERROR(AVERAGEIF(Cartera[Nombre tercero],clientes[[#This Row],[Clientes ]],Cartera[Plazo cliente]),0)</f>
        <v>0</v>
      </c>
      <c r="D64" s="9">
        <f>SUMIF(Cartera[Nombre tercero],clientes[[#This Row],[Clientes ]],Cartera[Total vencido])</f>
        <v>0</v>
      </c>
      <c r="E64" s="9">
        <f>SUMIF(Cartera[Nombre tercero],clientes[[#This Row],[Clientes ]],Cartera[1_a_8])</f>
        <v>0</v>
      </c>
      <c r="F64" s="9">
        <f>SUMIF(Cartera[Nombre tercero],clientes[[#This Row],[Clientes ]],Cartera[Mas de 9])-G64</f>
        <v>0</v>
      </c>
      <c r="G64" s="9">
        <f>SUMIF(Cartera[Nombre tercero],clientes[[#This Row],[Clientes ]],Cartera[Mas de 100])</f>
        <v>0</v>
      </c>
      <c r="H6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4" s="3">
        <f>SUMIFS(Cartera[Saldo],Cartera[Nombre tercero],clientes[[#This Row],[Clientes ]],Cartera[Dias],0)</f>
        <v>0</v>
      </c>
      <c r="J64" s="10">
        <f>SUMIFS(Cartera[Sin_Vencer],Cartera[Nombre tercero],clientes[[#This Row],[Clientes ]],Cartera[Dias],-1)</f>
        <v>0</v>
      </c>
      <c r="K64" s="3">
        <f>SUMIFS(Cartera[Sin_Vencer],Cartera[Nombre tercero],clientes[[#This Row],[Clientes ]],Cartera[Dias],-2)</f>
        <v>0</v>
      </c>
      <c r="L64" s="3">
        <f>SUMIFS(Cartera[Sin_Vencer],Cartera[Nombre tercero],clientes[[#This Row],[Clientes ]],Cartera[Dias],-3)</f>
        <v>0</v>
      </c>
      <c r="M64" s="3">
        <f>SUMIFS(Cartera[Sin_Vencer],Cartera[Nombre tercero],clientes[[#This Row],[Clientes ]],Cartera[Dias],-4)</f>
        <v>0</v>
      </c>
      <c r="N64" s="3">
        <f>SUMIFS(Cartera[Sin_Vencer],Cartera[Nombre tercero],clientes[[#This Row],[Clientes ]],Cartera[Dias],-5)</f>
        <v>0</v>
      </c>
      <c r="O64" s="3">
        <f>SUMIFS(Cartera[Sin_Vencer],Cartera[Nombre tercero],clientes[[#This Row],[Clientes ]],Cartera[Dias],-6)</f>
        <v>0</v>
      </c>
      <c r="P64" s="9">
        <f>SUM(clientes[[#This Row],[Hoy]:[5 días]])</f>
        <v>0</v>
      </c>
      <c r="T64"/>
      <c r="U64"/>
    </row>
    <row r="65" spans="2:21" ht="15.75" customHeight="1">
      <c r="B65" s="1" t="s">
        <v>1546</v>
      </c>
      <c r="C65" s="9">
        <f>IFERROR(AVERAGEIF(Cartera[Nombre tercero],clientes[[#This Row],[Clientes ]],Cartera[Plazo cliente]),0)</f>
        <v>0.999895833330811</v>
      </c>
      <c r="D65" s="9">
        <f>SUMIF(Cartera[Nombre tercero],clientes[[#This Row],[Clientes ]],Cartera[Total vencido])</f>
        <v>421260</v>
      </c>
      <c r="E65" s="9">
        <f>SUMIF(Cartera[Nombre tercero],clientes[[#This Row],[Clientes ]],Cartera[1_a_8])</f>
        <v>0</v>
      </c>
      <c r="F65" s="9">
        <f>SUMIF(Cartera[Nombre tercero],clientes[[#This Row],[Clientes ]],Cartera[Mas de 9])-G65</f>
        <v>421260</v>
      </c>
      <c r="G65" s="9">
        <f>SUMIF(Cartera[Nombre tercero],clientes[[#This Row],[Clientes ]],Cartera[Mas de 100])</f>
        <v>0</v>
      </c>
      <c r="H6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5" s="3">
        <f>SUMIFS(Cartera[Saldo],Cartera[Nombre tercero],clientes[[#This Row],[Clientes ]],Cartera[Dias],0)</f>
        <v>0</v>
      </c>
      <c r="J65" s="10">
        <f>SUMIFS(Cartera[Sin_Vencer],Cartera[Nombre tercero],clientes[[#This Row],[Clientes ]],Cartera[Dias],-1)</f>
        <v>0</v>
      </c>
      <c r="K65" s="3">
        <f>SUMIFS(Cartera[Sin_Vencer],Cartera[Nombre tercero],clientes[[#This Row],[Clientes ]],Cartera[Dias],-2)</f>
        <v>0</v>
      </c>
      <c r="L65" s="3">
        <f>SUMIFS(Cartera[Sin_Vencer],Cartera[Nombre tercero],clientes[[#This Row],[Clientes ]],Cartera[Dias],-3)</f>
        <v>0</v>
      </c>
      <c r="M65" s="3">
        <f>SUMIFS(Cartera[Sin_Vencer],Cartera[Nombre tercero],clientes[[#This Row],[Clientes ]],Cartera[Dias],-4)</f>
        <v>0</v>
      </c>
      <c r="N65" s="3">
        <f>SUMIFS(Cartera[Sin_Vencer],Cartera[Nombre tercero],clientes[[#This Row],[Clientes ]],Cartera[Dias],-5)</f>
        <v>0</v>
      </c>
      <c r="O65" s="3">
        <f>SUMIFS(Cartera[Sin_Vencer],Cartera[Nombre tercero],clientes[[#This Row],[Clientes ]],Cartera[Dias],-6)</f>
        <v>0</v>
      </c>
      <c r="P65" s="9">
        <f>SUM(clientes[[#This Row],[Hoy]:[5 días]])</f>
        <v>0</v>
      </c>
      <c r="T65"/>
      <c r="U65"/>
    </row>
    <row r="66" spans="2:21" ht="15.75" customHeight="1">
      <c r="B66" s="1" t="s">
        <v>527</v>
      </c>
      <c r="C66" s="9">
        <f>IFERROR(AVERAGEIF(Cartera[Nombre tercero],clientes[[#This Row],[Clientes ]],Cartera[Plazo cliente]),0)</f>
        <v>0</v>
      </c>
      <c r="D66" s="9">
        <f>SUMIF(Cartera[Nombre tercero],clientes[[#This Row],[Clientes ]],Cartera[Total vencido])</f>
        <v>0</v>
      </c>
      <c r="E66" s="9">
        <f>SUMIF(Cartera[Nombre tercero],clientes[[#This Row],[Clientes ]],Cartera[1_a_8])</f>
        <v>0</v>
      </c>
      <c r="F66" s="9">
        <f>SUMIF(Cartera[Nombre tercero],clientes[[#This Row],[Clientes ]],Cartera[Mas de 9])-G66</f>
        <v>0</v>
      </c>
      <c r="G66" s="9">
        <f>SUMIF(Cartera[Nombre tercero],clientes[[#This Row],[Clientes ]],Cartera[Mas de 100])</f>
        <v>0</v>
      </c>
      <c r="H6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6" s="3">
        <f>SUMIFS(Cartera[Saldo],Cartera[Nombre tercero],clientes[[#This Row],[Clientes ]],Cartera[Dias],0)</f>
        <v>0</v>
      </c>
      <c r="J66" s="10">
        <f>SUMIFS(Cartera[Sin_Vencer],Cartera[Nombre tercero],clientes[[#This Row],[Clientes ]],Cartera[Dias],-1)</f>
        <v>0</v>
      </c>
      <c r="K66" s="3">
        <f>SUMIFS(Cartera[Sin_Vencer],Cartera[Nombre tercero],clientes[[#This Row],[Clientes ]],Cartera[Dias],-2)</f>
        <v>0</v>
      </c>
      <c r="L66" s="3">
        <f>SUMIFS(Cartera[Sin_Vencer],Cartera[Nombre tercero],clientes[[#This Row],[Clientes ]],Cartera[Dias],-3)</f>
        <v>0</v>
      </c>
      <c r="M66" s="3">
        <f>SUMIFS(Cartera[Sin_Vencer],Cartera[Nombre tercero],clientes[[#This Row],[Clientes ]],Cartera[Dias],-4)</f>
        <v>0</v>
      </c>
      <c r="N66" s="3">
        <f>SUMIFS(Cartera[Sin_Vencer],Cartera[Nombre tercero],clientes[[#This Row],[Clientes ]],Cartera[Dias],-5)</f>
        <v>0</v>
      </c>
      <c r="O66" s="3">
        <f>SUMIFS(Cartera[Sin_Vencer],Cartera[Nombre tercero],clientes[[#This Row],[Clientes ]],Cartera[Dias],-6)</f>
        <v>0</v>
      </c>
      <c r="P66" s="9">
        <f>SUM(clientes[[#This Row],[Hoy]:[5 días]])</f>
        <v>0</v>
      </c>
      <c r="T66"/>
      <c r="U66"/>
    </row>
    <row r="67" spans="2:21" ht="15.75" customHeight="1">
      <c r="B67" s="1" t="s">
        <v>1416</v>
      </c>
      <c r="C67" s="9">
        <f>IFERROR(AVERAGEIF(Cartera[Nombre tercero],clientes[[#This Row],[Clientes ]],Cartera[Plazo cliente]),0)</f>
        <v>0</v>
      </c>
      <c r="D67" s="9">
        <f>SUMIF(Cartera[Nombre tercero],clientes[[#This Row],[Clientes ]],Cartera[Total vencido])</f>
        <v>0</v>
      </c>
      <c r="E67" s="9">
        <f>SUMIF(Cartera[Nombre tercero],clientes[[#This Row],[Clientes ]],Cartera[1_a_8])</f>
        <v>0</v>
      </c>
      <c r="F67" s="9">
        <f>SUMIF(Cartera[Nombre tercero],clientes[[#This Row],[Clientes ]],Cartera[Mas de 9])-G67</f>
        <v>0</v>
      </c>
      <c r="G67" s="9">
        <f>SUMIF(Cartera[Nombre tercero],clientes[[#This Row],[Clientes ]],Cartera[Mas de 100])</f>
        <v>0</v>
      </c>
      <c r="H6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7" s="3">
        <f>SUMIFS(Cartera[Saldo],Cartera[Nombre tercero],clientes[[#This Row],[Clientes ]],Cartera[Dias],0)</f>
        <v>0</v>
      </c>
      <c r="J67" s="10">
        <f>SUMIFS(Cartera[Sin_Vencer],Cartera[Nombre tercero],clientes[[#This Row],[Clientes ]],Cartera[Dias],-1)</f>
        <v>0</v>
      </c>
      <c r="K67" s="3">
        <f>SUMIFS(Cartera[Sin_Vencer],Cartera[Nombre tercero],clientes[[#This Row],[Clientes ]],Cartera[Dias],-2)</f>
        <v>0</v>
      </c>
      <c r="L67" s="3">
        <f>SUMIFS(Cartera[Sin_Vencer],Cartera[Nombre tercero],clientes[[#This Row],[Clientes ]],Cartera[Dias],-3)</f>
        <v>0</v>
      </c>
      <c r="M67" s="3">
        <f>SUMIFS(Cartera[Sin_Vencer],Cartera[Nombre tercero],clientes[[#This Row],[Clientes ]],Cartera[Dias],-4)</f>
        <v>0</v>
      </c>
      <c r="N67" s="3">
        <f>SUMIFS(Cartera[Sin_Vencer],Cartera[Nombre tercero],clientes[[#This Row],[Clientes ]],Cartera[Dias],-5)</f>
        <v>0</v>
      </c>
      <c r="O67" s="3">
        <f>SUMIFS(Cartera[Sin_Vencer],Cartera[Nombre tercero],clientes[[#This Row],[Clientes ]],Cartera[Dias],-6)</f>
        <v>0</v>
      </c>
      <c r="P67" s="9">
        <f>SUM(clientes[[#This Row],[Hoy]:[5 días]])</f>
        <v>0</v>
      </c>
      <c r="T67"/>
      <c r="U67"/>
    </row>
    <row r="68" spans="2:21" ht="15.75" customHeight="1">
      <c r="B68" s="1" t="s">
        <v>1388</v>
      </c>
      <c r="C68" s="9">
        <f>IFERROR(AVERAGEIF(Cartera[Nombre tercero],clientes[[#This Row],[Clientes ]],Cartera[Plazo cliente]),0)</f>
        <v>7.988896604940237</v>
      </c>
      <c r="D68" s="9">
        <f>SUMIF(Cartera[Nombre tercero],clientes[[#This Row],[Clientes ]],Cartera[Total vencido])</f>
        <v>1082600</v>
      </c>
      <c r="E68" s="9">
        <f>SUMIF(Cartera[Nombre tercero],clientes[[#This Row],[Clientes ]],Cartera[1_a_8])</f>
        <v>0</v>
      </c>
      <c r="F68" s="9">
        <f>SUMIF(Cartera[Nombre tercero],clientes[[#This Row],[Clientes ]],Cartera[Mas de 9])-G68</f>
        <v>1082600</v>
      </c>
      <c r="G68" s="9">
        <f>SUMIF(Cartera[Nombre tercero],clientes[[#This Row],[Clientes ]],Cartera[Mas de 100])</f>
        <v>0</v>
      </c>
      <c r="H6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8" s="3">
        <f>SUMIFS(Cartera[Saldo],Cartera[Nombre tercero],clientes[[#This Row],[Clientes ]],Cartera[Dias],0)</f>
        <v>0</v>
      </c>
      <c r="J68" s="10">
        <f>SUMIFS(Cartera[Sin_Vencer],Cartera[Nombre tercero],clientes[[#This Row],[Clientes ]],Cartera[Dias],-1)</f>
        <v>0</v>
      </c>
      <c r="K68" s="3">
        <f>SUMIFS(Cartera[Sin_Vencer],Cartera[Nombre tercero],clientes[[#This Row],[Clientes ]],Cartera[Dias],-2)</f>
        <v>0</v>
      </c>
      <c r="L68" s="3">
        <f>SUMIFS(Cartera[Sin_Vencer],Cartera[Nombre tercero],clientes[[#This Row],[Clientes ]],Cartera[Dias],-3)</f>
        <v>0</v>
      </c>
      <c r="M68" s="3">
        <f>SUMIFS(Cartera[Sin_Vencer],Cartera[Nombre tercero],clientes[[#This Row],[Clientes ]],Cartera[Dias],-4)</f>
        <v>0</v>
      </c>
      <c r="N68" s="3">
        <f>SUMIFS(Cartera[Sin_Vencer],Cartera[Nombre tercero],clientes[[#This Row],[Clientes ]],Cartera[Dias],-5)</f>
        <v>0</v>
      </c>
      <c r="O68" s="3">
        <f>SUMIFS(Cartera[Sin_Vencer],Cartera[Nombre tercero],clientes[[#This Row],[Clientes ]],Cartera[Dias],-6)</f>
        <v>0</v>
      </c>
      <c r="P68" s="9">
        <f>SUM(clientes[[#This Row],[Hoy]:[5 días]])</f>
        <v>0</v>
      </c>
      <c r="T68"/>
      <c r="U68"/>
    </row>
    <row r="69" spans="2:21" ht="15.75" customHeight="1">
      <c r="B69" s="1" t="s">
        <v>1311</v>
      </c>
      <c r="C69" s="9">
        <f>IFERROR(AVERAGEIF(Cartera[Nombre tercero],clientes[[#This Row],[Clientes ]],Cartera[Plazo cliente]),0)</f>
        <v>0</v>
      </c>
      <c r="D69" s="9">
        <f>SUMIF(Cartera[Nombre tercero],clientes[[#This Row],[Clientes ]],Cartera[Total vencido])</f>
        <v>0</v>
      </c>
      <c r="E69" s="9">
        <f>SUMIF(Cartera[Nombre tercero],clientes[[#This Row],[Clientes ]],Cartera[1_a_8])</f>
        <v>0</v>
      </c>
      <c r="F69" s="9">
        <f>SUMIF(Cartera[Nombre tercero],clientes[[#This Row],[Clientes ]],Cartera[Mas de 9])-G69</f>
        <v>0</v>
      </c>
      <c r="G69" s="9">
        <f>SUMIF(Cartera[Nombre tercero],clientes[[#This Row],[Clientes ]],Cartera[Mas de 100])</f>
        <v>0</v>
      </c>
      <c r="H6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9" s="3">
        <f>SUMIFS(Cartera[Saldo],Cartera[Nombre tercero],clientes[[#This Row],[Clientes ]],Cartera[Dias],0)</f>
        <v>0</v>
      </c>
      <c r="J69" s="10">
        <f>SUMIFS(Cartera[Sin_Vencer],Cartera[Nombre tercero],clientes[[#This Row],[Clientes ]],Cartera[Dias],-1)</f>
        <v>0</v>
      </c>
      <c r="K69" s="3">
        <f>SUMIFS(Cartera[Sin_Vencer],Cartera[Nombre tercero],clientes[[#This Row],[Clientes ]],Cartera[Dias],-2)</f>
        <v>0</v>
      </c>
      <c r="L69" s="3">
        <f>SUMIFS(Cartera[Sin_Vencer],Cartera[Nombre tercero],clientes[[#This Row],[Clientes ]],Cartera[Dias],-3)</f>
        <v>0</v>
      </c>
      <c r="M69" s="3">
        <f>SUMIFS(Cartera[Sin_Vencer],Cartera[Nombre tercero],clientes[[#This Row],[Clientes ]],Cartera[Dias],-4)</f>
        <v>0</v>
      </c>
      <c r="N69" s="3">
        <f>SUMIFS(Cartera[Sin_Vencer],Cartera[Nombre tercero],clientes[[#This Row],[Clientes ]],Cartera[Dias],-5)</f>
        <v>0</v>
      </c>
      <c r="O69" s="3">
        <f>SUMIFS(Cartera[Sin_Vencer],Cartera[Nombre tercero],clientes[[#This Row],[Clientes ]],Cartera[Dias],-6)</f>
        <v>0</v>
      </c>
      <c r="P69" s="9">
        <f>SUM(clientes[[#This Row],[Hoy]:[5 días]])</f>
        <v>0</v>
      </c>
      <c r="T69"/>
      <c r="U69"/>
    </row>
    <row r="70" spans="2:21" ht="15.75" customHeight="1">
      <c r="B70" s="1" t="s">
        <v>1417</v>
      </c>
      <c r="C70" s="9">
        <f>IFERROR(AVERAGEIF(Cartera[Nombre tercero],clientes[[#This Row],[Clientes ]],Cartera[Plazo cliente]),0)</f>
        <v>7.9988454861086211</v>
      </c>
      <c r="D70" s="9">
        <f>SUMIF(Cartera[Nombre tercero],clientes[[#This Row],[Clientes ]],Cartera[Total vencido])</f>
        <v>4857810</v>
      </c>
      <c r="E70" s="9">
        <f>SUMIF(Cartera[Nombre tercero],clientes[[#This Row],[Clientes ]],Cartera[1_a_8])</f>
        <v>0</v>
      </c>
      <c r="F70" s="9">
        <f>SUMIF(Cartera[Nombre tercero],clientes[[#This Row],[Clientes ]],Cartera[Mas de 9])-G70</f>
        <v>4857810</v>
      </c>
      <c r="G70" s="9">
        <f>SUMIF(Cartera[Nombre tercero],clientes[[#This Row],[Clientes ]],Cartera[Mas de 100])</f>
        <v>0</v>
      </c>
      <c r="H7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0" s="3">
        <f>SUMIFS(Cartera[Saldo],Cartera[Nombre tercero],clientes[[#This Row],[Clientes ]],Cartera[Dias],0)</f>
        <v>0</v>
      </c>
      <c r="J70" s="10">
        <f>SUMIFS(Cartera[Sin_Vencer],Cartera[Nombre tercero],clientes[[#This Row],[Clientes ]],Cartera[Dias],-1)</f>
        <v>0</v>
      </c>
      <c r="K70" s="3">
        <f>SUMIFS(Cartera[Sin_Vencer],Cartera[Nombre tercero],clientes[[#This Row],[Clientes ]],Cartera[Dias],-2)</f>
        <v>0</v>
      </c>
      <c r="L70" s="3">
        <f>SUMIFS(Cartera[Sin_Vencer],Cartera[Nombre tercero],clientes[[#This Row],[Clientes ]],Cartera[Dias],-3)</f>
        <v>0</v>
      </c>
      <c r="M70" s="3">
        <f>SUMIFS(Cartera[Sin_Vencer],Cartera[Nombre tercero],clientes[[#This Row],[Clientes ]],Cartera[Dias],-4)</f>
        <v>0</v>
      </c>
      <c r="N70" s="3">
        <f>SUMIFS(Cartera[Sin_Vencer],Cartera[Nombre tercero],clientes[[#This Row],[Clientes ]],Cartera[Dias],-5)</f>
        <v>0</v>
      </c>
      <c r="O70" s="3">
        <f>SUMIFS(Cartera[Sin_Vencer],Cartera[Nombre tercero],clientes[[#This Row],[Clientes ]],Cartera[Dias],-6)</f>
        <v>0</v>
      </c>
      <c r="P70" s="9">
        <f>SUM(clientes[[#This Row],[Hoy]:[5 días]])</f>
        <v>0</v>
      </c>
      <c r="T70"/>
      <c r="U70"/>
    </row>
    <row r="71" spans="2:21" ht="15.75" customHeight="1">
      <c r="B71" s="1" t="s">
        <v>1422</v>
      </c>
      <c r="C71" s="9">
        <f>IFERROR(AVERAGEIF(Cartera[Nombre tercero],clientes[[#This Row],[Clientes ]],Cartera[Plazo cliente]),0)</f>
        <v>0</v>
      </c>
      <c r="D71" s="9">
        <f>SUMIF(Cartera[Nombre tercero],clientes[[#This Row],[Clientes ]],Cartera[Total vencido])</f>
        <v>0</v>
      </c>
      <c r="E71" s="9">
        <f>SUMIF(Cartera[Nombre tercero],clientes[[#This Row],[Clientes ]],Cartera[1_a_8])</f>
        <v>0</v>
      </c>
      <c r="F71" s="9">
        <f>SUMIF(Cartera[Nombre tercero],clientes[[#This Row],[Clientes ]],Cartera[Mas de 9])-G71</f>
        <v>0</v>
      </c>
      <c r="G71" s="9">
        <f>SUMIF(Cartera[Nombre tercero],clientes[[#This Row],[Clientes ]],Cartera[Mas de 100])</f>
        <v>0</v>
      </c>
      <c r="H7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1" s="3">
        <f>SUMIFS(Cartera[Saldo],Cartera[Nombre tercero],clientes[[#This Row],[Clientes ]],Cartera[Dias],0)</f>
        <v>0</v>
      </c>
      <c r="J71" s="10">
        <f>SUMIFS(Cartera[Sin_Vencer],Cartera[Nombre tercero],clientes[[#This Row],[Clientes ]],Cartera[Dias],-1)</f>
        <v>0</v>
      </c>
      <c r="K71" s="3">
        <f>SUMIFS(Cartera[Sin_Vencer],Cartera[Nombre tercero],clientes[[#This Row],[Clientes ]],Cartera[Dias],-2)</f>
        <v>0</v>
      </c>
      <c r="L71" s="3">
        <f>SUMIFS(Cartera[Sin_Vencer],Cartera[Nombre tercero],clientes[[#This Row],[Clientes ]],Cartera[Dias],-3)</f>
        <v>0</v>
      </c>
      <c r="M71" s="3">
        <f>SUMIFS(Cartera[Sin_Vencer],Cartera[Nombre tercero],clientes[[#This Row],[Clientes ]],Cartera[Dias],-4)</f>
        <v>0</v>
      </c>
      <c r="N71" s="3">
        <f>SUMIFS(Cartera[Sin_Vencer],Cartera[Nombre tercero],clientes[[#This Row],[Clientes ]],Cartera[Dias],-5)</f>
        <v>0</v>
      </c>
      <c r="O71" s="3">
        <f>SUMIFS(Cartera[Sin_Vencer],Cartera[Nombre tercero],clientes[[#This Row],[Clientes ]],Cartera[Dias],-6)</f>
        <v>0</v>
      </c>
      <c r="P71" s="9">
        <f>SUM(clientes[[#This Row],[Hoy]:[5 días]])</f>
        <v>0</v>
      </c>
      <c r="T71"/>
      <c r="U71"/>
    </row>
    <row r="72" spans="2:21" ht="15.75" customHeight="1">
      <c r="B72" s="1" t="s">
        <v>551</v>
      </c>
      <c r="C72" s="9">
        <f>IFERROR(AVERAGEIF(Cartera[Nombre tercero],clientes[[#This Row],[Clientes ]],Cartera[Plazo cliente]),0)</f>
        <v>29.999463734571084</v>
      </c>
      <c r="D72" s="9">
        <f>SUMIF(Cartera[Nombre tercero],clientes[[#This Row],[Clientes ]],Cartera[Total vencido])</f>
        <v>3459750</v>
      </c>
      <c r="E72" s="9">
        <f>SUMIF(Cartera[Nombre tercero],clientes[[#This Row],[Clientes ]],Cartera[1_a_8])</f>
        <v>0</v>
      </c>
      <c r="F72" s="9">
        <f>SUMIF(Cartera[Nombre tercero],clientes[[#This Row],[Clientes ]],Cartera[Mas de 9])-G72</f>
        <v>3459750</v>
      </c>
      <c r="G72" s="9">
        <f>SUMIF(Cartera[Nombre tercero],clientes[[#This Row],[Clientes ]],Cartera[Mas de 100])</f>
        <v>0</v>
      </c>
      <c r="H7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2" s="3">
        <f>SUMIFS(Cartera[Saldo],Cartera[Nombre tercero],clientes[[#This Row],[Clientes ]],Cartera[Dias],0)</f>
        <v>0</v>
      </c>
      <c r="J72" s="10">
        <f>SUMIFS(Cartera[Sin_Vencer],Cartera[Nombre tercero],clientes[[#This Row],[Clientes ]],Cartera[Dias],-1)</f>
        <v>0</v>
      </c>
      <c r="K72" s="3">
        <f>SUMIFS(Cartera[Sin_Vencer],Cartera[Nombre tercero],clientes[[#This Row],[Clientes ]],Cartera[Dias],-2)</f>
        <v>0</v>
      </c>
      <c r="L72" s="3">
        <f>SUMIFS(Cartera[Sin_Vencer],Cartera[Nombre tercero],clientes[[#This Row],[Clientes ]],Cartera[Dias],-3)</f>
        <v>0</v>
      </c>
      <c r="M72" s="3">
        <f>SUMIFS(Cartera[Sin_Vencer],Cartera[Nombre tercero],clientes[[#This Row],[Clientes ]],Cartera[Dias],-4)</f>
        <v>0</v>
      </c>
      <c r="N72" s="3">
        <f>SUMIFS(Cartera[Sin_Vencer],Cartera[Nombre tercero],clientes[[#This Row],[Clientes ]],Cartera[Dias],-5)</f>
        <v>0</v>
      </c>
      <c r="O72" s="3">
        <f>SUMIFS(Cartera[Sin_Vencer],Cartera[Nombre tercero],clientes[[#This Row],[Clientes ]],Cartera[Dias],-6)</f>
        <v>0</v>
      </c>
      <c r="P72" s="9">
        <f>SUM(clientes[[#This Row],[Hoy]:[5 días]])</f>
        <v>0</v>
      </c>
      <c r="T72"/>
      <c r="U72"/>
    </row>
    <row r="73" spans="2:21" ht="15.75" customHeight="1">
      <c r="B73" s="1" t="s">
        <v>1390</v>
      </c>
      <c r="C73" s="9">
        <f>IFERROR(AVERAGEIF(Cartera[Nombre tercero],clientes[[#This Row],[Clientes ]],Cartera[Plazo cliente]),0)</f>
        <v>7.9939988425952224</v>
      </c>
      <c r="D73" s="9">
        <f>SUMIF(Cartera[Nombre tercero],clientes[[#This Row],[Clientes ]],Cartera[Total vencido])</f>
        <v>7549260</v>
      </c>
      <c r="E73" s="9">
        <f>SUMIF(Cartera[Nombre tercero],clientes[[#This Row],[Clientes ]],Cartera[1_a_8])</f>
        <v>0</v>
      </c>
      <c r="F73" s="9">
        <f>SUMIF(Cartera[Nombre tercero],clientes[[#This Row],[Clientes ]],Cartera[Mas de 9])-G73</f>
        <v>7549260</v>
      </c>
      <c r="G73" s="9">
        <f>SUMIF(Cartera[Nombre tercero],clientes[[#This Row],[Clientes ]],Cartera[Mas de 100])</f>
        <v>0</v>
      </c>
      <c r="H7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3" s="3">
        <f>SUMIFS(Cartera[Saldo],Cartera[Nombre tercero],clientes[[#This Row],[Clientes ]],Cartera[Dias],0)</f>
        <v>0</v>
      </c>
      <c r="J73" s="10">
        <f>SUMIFS(Cartera[Sin_Vencer],Cartera[Nombre tercero],clientes[[#This Row],[Clientes ]],Cartera[Dias],-1)</f>
        <v>0</v>
      </c>
      <c r="K73" s="3">
        <f>SUMIFS(Cartera[Sin_Vencer],Cartera[Nombre tercero],clientes[[#This Row],[Clientes ]],Cartera[Dias],-2)</f>
        <v>0</v>
      </c>
      <c r="L73" s="3">
        <f>SUMIFS(Cartera[Sin_Vencer],Cartera[Nombre tercero],clientes[[#This Row],[Clientes ]],Cartera[Dias],-3)</f>
        <v>0</v>
      </c>
      <c r="M73" s="3">
        <f>SUMIFS(Cartera[Sin_Vencer],Cartera[Nombre tercero],clientes[[#This Row],[Clientes ]],Cartera[Dias],-4)</f>
        <v>0</v>
      </c>
      <c r="N73" s="3">
        <f>SUMIFS(Cartera[Sin_Vencer],Cartera[Nombre tercero],clientes[[#This Row],[Clientes ]],Cartera[Dias],-5)</f>
        <v>0</v>
      </c>
      <c r="O73" s="3">
        <f>SUMIFS(Cartera[Sin_Vencer],Cartera[Nombre tercero],clientes[[#This Row],[Clientes ]],Cartera[Dias],-6)</f>
        <v>0</v>
      </c>
      <c r="P73" s="9">
        <f>SUM(clientes[[#This Row],[Hoy]:[5 días]])</f>
        <v>0</v>
      </c>
      <c r="T73"/>
      <c r="U73"/>
    </row>
    <row r="74" spans="2:21" ht="15.75" customHeight="1">
      <c r="B74" s="1" t="s">
        <v>152</v>
      </c>
      <c r="C74" s="9">
        <f>IFERROR(AVERAGEIF(Cartera[Nombre tercero],clientes[[#This Row],[Clientes ]],Cartera[Plazo cliente]),0)</f>
        <v>7.9993935185164444</v>
      </c>
      <c r="D74" s="9">
        <f>SUMIF(Cartera[Nombre tercero],clientes[[#This Row],[Clientes ]],Cartera[Total vencido])</f>
        <v>6469500</v>
      </c>
      <c r="E74" s="9">
        <f>SUMIF(Cartera[Nombre tercero],clientes[[#This Row],[Clientes ]],Cartera[1_a_8])</f>
        <v>1531400</v>
      </c>
      <c r="F74" s="9">
        <f>SUMIF(Cartera[Nombre tercero],clientes[[#This Row],[Clientes ]],Cartera[Mas de 9])-G74</f>
        <v>4938100</v>
      </c>
      <c r="G74" s="9">
        <f>SUMIF(Cartera[Nombre tercero],clientes[[#This Row],[Clientes ]],Cartera[Mas de 100])</f>
        <v>0</v>
      </c>
      <c r="H7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4" s="3">
        <f>SUMIFS(Cartera[Saldo],Cartera[Nombre tercero],clientes[[#This Row],[Clientes ]],Cartera[Dias],0)</f>
        <v>0</v>
      </c>
      <c r="J74" s="10">
        <f>SUMIFS(Cartera[Sin_Vencer],Cartera[Nombre tercero],clientes[[#This Row],[Clientes ]],Cartera[Dias],-1)</f>
        <v>0</v>
      </c>
      <c r="K74" s="3">
        <f>SUMIFS(Cartera[Sin_Vencer],Cartera[Nombre tercero],clientes[[#This Row],[Clientes ]],Cartera[Dias],-2)</f>
        <v>0</v>
      </c>
      <c r="L74" s="3">
        <f>SUMIFS(Cartera[Sin_Vencer],Cartera[Nombre tercero],clientes[[#This Row],[Clientes ]],Cartera[Dias],-3)</f>
        <v>0</v>
      </c>
      <c r="M74" s="3">
        <f>SUMIFS(Cartera[Sin_Vencer],Cartera[Nombre tercero],clientes[[#This Row],[Clientes ]],Cartera[Dias],-4)</f>
        <v>0</v>
      </c>
      <c r="N74" s="3">
        <f>SUMIFS(Cartera[Sin_Vencer],Cartera[Nombre tercero],clientes[[#This Row],[Clientes ]],Cartera[Dias],-5)</f>
        <v>0</v>
      </c>
      <c r="O74" s="3">
        <f>SUMIFS(Cartera[Sin_Vencer],Cartera[Nombre tercero],clientes[[#This Row],[Clientes ]],Cartera[Dias],-6)</f>
        <v>0</v>
      </c>
      <c r="P74" s="9">
        <f>SUM(clientes[[#This Row],[Hoy]:[5 días]])</f>
        <v>0</v>
      </c>
      <c r="T74"/>
      <c r="U74"/>
    </row>
    <row r="75" spans="2:21" ht="15.75" customHeight="1">
      <c r="B75" s="1" t="s">
        <v>127</v>
      </c>
      <c r="C75" s="9">
        <f>IFERROR(AVERAGEIF(Cartera[Nombre tercero],clientes[[#This Row],[Clientes ]],Cartera[Plazo cliente]),0)</f>
        <v>0</v>
      </c>
      <c r="D75" s="9">
        <f>SUMIF(Cartera[Nombre tercero],clientes[[#This Row],[Clientes ]],Cartera[Total vencido])</f>
        <v>0</v>
      </c>
      <c r="E75" s="9">
        <f>SUMIF(Cartera[Nombre tercero],clientes[[#This Row],[Clientes ]],Cartera[1_a_8])</f>
        <v>0</v>
      </c>
      <c r="F75" s="9">
        <f>SUMIF(Cartera[Nombre tercero],clientes[[#This Row],[Clientes ]],Cartera[Mas de 9])-G75</f>
        <v>0</v>
      </c>
      <c r="G75" s="9">
        <f>SUMIF(Cartera[Nombre tercero],clientes[[#This Row],[Clientes ]],Cartera[Mas de 100])</f>
        <v>0</v>
      </c>
      <c r="H7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5" s="3">
        <f>SUMIFS(Cartera[Saldo],Cartera[Nombre tercero],clientes[[#This Row],[Clientes ]],Cartera[Dias],0)</f>
        <v>0</v>
      </c>
      <c r="J75" s="10">
        <f>SUMIFS(Cartera[Sin_Vencer],Cartera[Nombre tercero],clientes[[#This Row],[Clientes ]],Cartera[Dias],-1)</f>
        <v>0</v>
      </c>
      <c r="K75" s="3">
        <f>SUMIFS(Cartera[Sin_Vencer],Cartera[Nombre tercero],clientes[[#This Row],[Clientes ]],Cartera[Dias],-2)</f>
        <v>0</v>
      </c>
      <c r="L75" s="3">
        <f>SUMIFS(Cartera[Sin_Vencer],Cartera[Nombre tercero],clientes[[#This Row],[Clientes ]],Cartera[Dias],-3)</f>
        <v>0</v>
      </c>
      <c r="M75" s="3">
        <f>SUMIFS(Cartera[Sin_Vencer],Cartera[Nombre tercero],clientes[[#This Row],[Clientes ]],Cartera[Dias],-4)</f>
        <v>0</v>
      </c>
      <c r="N75" s="3">
        <f>SUMIFS(Cartera[Sin_Vencer],Cartera[Nombre tercero],clientes[[#This Row],[Clientes ]],Cartera[Dias],-5)</f>
        <v>0</v>
      </c>
      <c r="O75" s="3">
        <f>SUMIFS(Cartera[Sin_Vencer],Cartera[Nombre tercero],clientes[[#This Row],[Clientes ]],Cartera[Dias],-6)</f>
        <v>0</v>
      </c>
      <c r="P75" s="9">
        <f>SUM(clientes[[#This Row],[Hoy]:[5 días]])</f>
        <v>0</v>
      </c>
      <c r="T75"/>
      <c r="U75"/>
    </row>
    <row r="76" spans="2:21" ht="15.75" customHeight="1">
      <c r="B76" s="1" t="s">
        <v>194</v>
      </c>
      <c r="C76" s="9">
        <f>IFERROR(AVERAGEIF(Cartera[Nombre tercero],clientes[[#This Row],[Clientes ]],Cartera[Plazo cliente]),0)</f>
        <v>0.99962962963036261</v>
      </c>
      <c r="D76" s="9">
        <f>SUMIF(Cartera[Nombre tercero],clientes[[#This Row],[Clientes ]],Cartera[Total vencido])</f>
        <v>17513950</v>
      </c>
      <c r="E76" s="9">
        <f>SUMIF(Cartera[Nombre tercero],clientes[[#This Row],[Clientes ]],Cartera[1_a_8])</f>
        <v>0</v>
      </c>
      <c r="F76" s="9">
        <f>SUMIF(Cartera[Nombre tercero],clientes[[#This Row],[Clientes ]],Cartera[Mas de 9])-G76</f>
        <v>7651600</v>
      </c>
      <c r="G76" s="9">
        <f>SUMIF(Cartera[Nombre tercero],clientes[[#This Row],[Clientes ]],Cartera[Mas de 100])</f>
        <v>9862350</v>
      </c>
      <c r="H7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6" s="3">
        <f>SUMIFS(Cartera[Saldo],Cartera[Nombre tercero],clientes[[#This Row],[Clientes ]],Cartera[Dias],0)</f>
        <v>0</v>
      </c>
      <c r="J76" s="10">
        <f>SUMIFS(Cartera[Sin_Vencer],Cartera[Nombre tercero],clientes[[#This Row],[Clientes ]],Cartera[Dias],-1)</f>
        <v>0</v>
      </c>
      <c r="K76" s="3">
        <f>SUMIFS(Cartera[Sin_Vencer],Cartera[Nombre tercero],clientes[[#This Row],[Clientes ]],Cartera[Dias],-2)</f>
        <v>0</v>
      </c>
      <c r="L76" s="3">
        <f>SUMIFS(Cartera[Sin_Vencer],Cartera[Nombre tercero],clientes[[#This Row],[Clientes ]],Cartera[Dias],-3)</f>
        <v>0</v>
      </c>
      <c r="M76" s="3">
        <f>SUMIFS(Cartera[Sin_Vencer],Cartera[Nombre tercero],clientes[[#This Row],[Clientes ]],Cartera[Dias],-4)</f>
        <v>0</v>
      </c>
      <c r="N76" s="3">
        <f>SUMIFS(Cartera[Sin_Vencer],Cartera[Nombre tercero],clientes[[#This Row],[Clientes ]],Cartera[Dias],-5)</f>
        <v>0</v>
      </c>
      <c r="O76" s="3">
        <f>SUMIFS(Cartera[Sin_Vencer],Cartera[Nombre tercero],clientes[[#This Row],[Clientes ]],Cartera[Dias],-6)</f>
        <v>0</v>
      </c>
      <c r="P76" s="9">
        <f>SUM(clientes[[#This Row],[Hoy]:[5 días]])</f>
        <v>0</v>
      </c>
      <c r="T76"/>
      <c r="U76"/>
    </row>
    <row r="77" spans="2:21" ht="15.75" customHeight="1">
      <c r="B77" s="1" t="s">
        <v>153</v>
      </c>
      <c r="C77" s="9">
        <f>IFERROR(AVERAGEIF(Cartera[Nombre tercero],clientes[[#This Row],[Clientes ]],Cartera[Plazo cliente]),0)</f>
        <v>1</v>
      </c>
      <c r="D77" s="9">
        <f>SUMIF(Cartera[Nombre tercero],clientes[[#This Row],[Clientes ]],Cartera[Total vencido])</f>
        <v>-1</v>
      </c>
      <c r="E77" s="9">
        <f>SUMIF(Cartera[Nombre tercero],clientes[[#This Row],[Clientes ]],Cartera[1_a_8])</f>
        <v>0</v>
      </c>
      <c r="F77" s="9">
        <f>SUMIF(Cartera[Nombre tercero],clientes[[#This Row],[Clientes ]],Cartera[Mas de 9])-G77</f>
        <v>-1</v>
      </c>
      <c r="G77" s="9">
        <f>SUMIF(Cartera[Nombre tercero],clientes[[#This Row],[Clientes ]],Cartera[Mas de 100])</f>
        <v>0</v>
      </c>
      <c r="H7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7" s="3">
        <f>SUMIFS(Cartera[Saldo],Cartera[Nombre tercero],clientes[[#This Row],[Clientes ]],Cartera[Dias],0)</f>
        <v>0</v>
      </c>
      <c r="J77" s="10">
        <f>SUMIFS(Cartera[Sin_Vencer],Cartera[Nombre tercero],clientes[[#This Row],[Clientes ]],Cartera[Dias],-1)</f>
        <v>0</v>
      </c>
      <c r="K77" s="3">
        <f>SUMIFS(Cartera[Sin_Vencer],Cartera[Nombre tercero],clientes[[#This Row],[Clientes ]],Cartera[Dias],-2)</f>
        <v>0</v>
      </c>
      <c r="L77" s="3">
        <f>SUMIFS(Cartera[Sin_Vencer],Cartera[Nombre tercero],clientes[[#This Row],[Clientes ]],Cartera[Dias],-3)</f>
        <v>0</v>
      </c>
      <c r="M77" s="3">
        <f>SUMIFS(Cartera[Sin_Vencer],Cartera[Nombre tercero],clientes[[#This Row],[Clientes ]],Cartera[Dias],-4)</f>
        <v>0</v>
      </c>
      <c r="N77" s="3">
        <f>SUMIFS(Cartera[Sin_Vencer],Cartera[Nombre tercero],clientes[[#This Row],[Clientes ]],Cartera[Dias],-5)</f>
        <v>0</v>
      </c>
      <c r="O77" s="3">
        <f>SUMIFS(Cartera[Sin_Vencer],Cartera[Nombre tercero],clientes[[#This Row],[Clientes ]],Cartera[Dias],-6)</f>
        <v>0</v>
      </c>
      <c r="P77" s="9">
        <f>SUM(clientes[[#This Row],[Hoy]:[5 días]])</f>
        <v>0</v>
      </c>
      <c r="T77"/>
      <c r="U77"/>
    </row>
    <row r="78" spans="2:21" ht="15.75" customHeight="1">
      <c r="B78" s="1" t="s">
        <v>155</v>
      </c>
      <c r="C78" s="9">
        <f>IFERROR(AVERAGEIF(Cartera[Nombre tercero],clientes[[#This Row],[Clientes ]],Cartera[Plazo cliente]),0)</f>
        <v>19.994826388887304</v>
      </c>
      <c r="D78" s="9">
        <f>SUMIF(Cartera[Nombre tercero],clientes[[#This Row],[Clientes ]],Cartera[Total vencido])</f>
        <v>2383500</v>
      </c>
      <c r="E78" s="9">
        <f>SUMIF(Cartera[Nombre tercero],clientes[[#This Row],[Clientes ]],Cartera[1_a_8])</f>
        <v>2383500</v>
      </c>
      <c r="F78" s="9">
        <f>SUMIF(Cartera[Nombre tercero],clientes[[#This Row],[Clientes ]],Cartera[Mas de 9])-G78</f>
        <v>0</v>
      </c>
      <c r="G78" s="9">
        <f>SUMIF(Cartera[Nombre tercero],clientes[[#This Row],[Clientes ]],Cartera[Mas de 100])</f>
        <v>0</v>
      </c>
      <c r="H7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8" s="3">
        <f>SUMIFS(Cartera[Saldo],Cartera[Nombre tercero],clientes[[#This Row],[Clientes ]],Cartera[Dias],0)</f>
        <v>0</v>
      </c>
      <c r="J78" s="10">
        <f>SUMIFS(Cartera[Sin_Vencer],Cartera[Nombre tercero],clientes[[#This Row],[Clientes ]],Cartera[Dias],-1)</f>
        <v>0</v>
      </c>
      <c r="K78" s="3">
        <f>SUMIFS(Cartera[Sin_Vencer],Cartera[Nombre tercero],clientes[[#This Row],[Clientes ]],Cartera[Dias],-2)</f>
        <v>0</v>
      </c>
      <c r="L78" s="3">
        <f>SUMIFS(Cartera[Sin_Vencer],Cartera[Nombre tercero],clientes[[#This Row],[Clientes ]],Cartera[Dias],-3)</f>
        <v>0</v>
      </c>
      <c r="M78" s="3">
        <f>SUMIFS(Cartera[Sin_Vencer],Cartera[Nombre tercero],clientes[[#This Row],[Clientes ]],Cartera[Dias],-4)</f>
        <v>0</v>
      </c>
      <c r="N78" s="3">
        <f>SUMIFS(Cartera[Sin_Vencer],Cartera[Nombre tercero],clientes[[#This Row],[Clientes ]],Cartera[Dias],-5)</f>
        <v>0</v>
      </c>
      <c r="O78" s="3">
        <f>SUMIFS(Cartera[Sin_Vencer],Cartera[Nombre tercero],clientes[[#This Row],[Clientes ]],Cartera[Dias],-6)</f>
        <v>0</v>
      </c>
      <c r="P78" s="9">
        <f>SUM(clientes[[#This Row],[Hoy]:[5 días]])</f>
        <v>0</v>
      </c>
      <c r="T78"/>
      <c r="U78"/>
    </row>
    <row r="79" spans="2:21" ht="15.75" customHeight="1">
      <c r="B79" s="1" t="s">
        <v>157</v>
      </c>
      <c r="C79" s="9">
        <f>IFERROR(AVERAGEIF(Cartera[Nombre tercero],clientes[[#This Row],[Clientes ]],Cartera[Plazo cliente]),0)</f>
        <v>14.994562500002212</v>
      </c>
      <c r="D79" s="9">
        <f>SUMIF(Cartera[Nombre tercero],clientes[[#This Row],[Clientes ]],Cartera[Total vencido])</f>
        <v>3564716</v>
      </c>
      <c r="E79" s="9">
        <f>SUMIF(Cartera[Nombre tercero],clientes[[#This Row],[Clientes ]],Cartera[1_a_8])</f>
        <v>692800</v>
      </c>
      <c r="F79" s="9">
        <f>SUMIF(Cartera[Nombre tercero],clientes[[#This Row],[Clientes ]],Cartera[Mas de 9])-G79</f>
        <v>2871916</v>
      </c>
      <c r="G79" s="9">
        <f>SUMIF(Cartera[Nombre tercero],clientes[[#This Row],[Clientes ]],Cartera[Mas de 100])</f>
        <v>0</v>
      </c>
      <c r="H7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9" s="3">
        <f>SUMIFS(Cartera[Saldo],Cartera[Nombre tercero],clientes[[#This Row],[Clientes ]],Cartera[Dias],0)</f>
        <v>0</v>
      </c>
      <c r="J79" s="10">
        <f>SUMIFS(Cartera[Sin_Vencer],Cartera[Nombre tercero],clientes[[#This Row],[Clientes ]],Cartera[Dias],-1)</f>
        <v>0</v>
      </c>
      <c r="K79" s="3">
        <f>SUMIFS(Cartera[Sin_Vencer],Cartera[Nombre tercero],clientes[[#This Row],[Clientes ]],Cartera[Dias],-2)</f>
        <v>0</v>
      </c>
      <c r="L79" s="3">
        <f>SUMIFS(Cartera[Sin_Vencer],Cartera[Nombre tercero],clientes[[#This Row],[Clientes ]],Cartera[Dias],-3)</f>
        <v>0</v>
      </c>
      <c r="M79" s="3">
        <f>SUMIFS(Cartera[Sin_Vencer],Cartera[Nombre tercero],clientes[[#This Row],[Clientes ]],Cartera[Dias],-4)</f>
        <v>0</v>
      </c>
      <c r="N79" s="3">
        <f>SUMIFS(Cartera[Sin_Vencer],Cartera[Nombre tercero],clientes[[#This Row],[Clientes ]],Cartera[Dias],-5)</f>
        <v>0</v>
      </c>
      <c r="O79" s="3">
        <f>SUMIFS(Cartera[Sin_Vencer],Cartera[Nombre tercero],clientes[[#This Row],[Clientes ]],Cartera[Dias],-6)</f>
        <v>0</v>
      </c>
      <c r="P79" s="9">
        <f>SUM(clientes[[#This Row],[Hoy]:[5 días]])</f>
        <v>0</v>
      </c>
      <c r="T79"/>
      <c r="U79"/>
    </row>
    <row r="80" spans="2:21" ht="15.75" customHeight="1">
      <c r="B80" s="1" t="s">
        <v>1318</v>
      </c>
      <c r="C80" s="9">
        <f>IFERROR(AVERAGEIF(Cartera[Nombre tercero],clientes[[#This Row],[Clientes ]],Cartera[Plazo cliente]),0)</f>
        <v>0</v>
      </c>
      <c r="D80" s="9">
        <f>SUMIF(Cartera[Nombre tercero],clientes[[#This Row],[Clientes ]],Cartera[Total vencido])</f>
        <v>0</v>
      </c>
      <c r="E80" s="9">
        <f>SUMIF(Cartera[Nombre tercero],clientes[[#This Row],[Clientes ]],Cartera[1_a_8])</f>
        <v>0</v>
      </c>
      <c r="F80" s="9">
        <f>SUMIF(Cartera[Nombre tercero],clientes[[#This Row],[Clientes ]],Cartera[Mas de 9])-G80</f>
        <v>0</v>
      </c>
      <c r="G80" s="9">
        <f>SUMIF(Cartera[Nombre tercero],clientes[[#This Row],[Clientes ]],Cartera[Mas de 100])</f>
        <v>0</v>
      </c>
      <c r="H8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80" s="3">
        <f>SUMIFS(Cartera[Saldo],Cartera[Nombre tercero],clientes[[#This Row],[Clientes ]],Cartera[Dias],0)</f>
        <v>0</v>
      </c>
      <c r="J80" s="10">
        <f>SUMIFS(Cartera[Sin_Vencer],Cartera[Nombre tercero],clientes[[#This Row],[Clientes ]],Cartera[Dias],-1)</f>
        <v>0</v>
      </c>
      <c r="K80" s="3">
        <f>SUMIFS(Cartera[Sin_Vencer],Cartera[Nombre tercero],clientes[[#This Row],[Clientes ]],Cartera[Dias],-2)</f>
        <v>0</v>
      </c>
      <c r="L80" s="3">
        <f>SUMIFS(Cartera[Sin_Vencer],Cartera[Nombre tercero],clientes[[#This Row],[Clientes ]],Cartera[Dias],-3)</f>
        <v>0</v>
      </c>
      <c r="M80" s="3">
        <f>SUMIFS(Cartera[Sin_Vencer],Cartera[Nombre tercero],clientes[[#This Row],[Clientes ]],Cartera[Dias],-4)</f>
        <v>0</v>
      </c>
      <c r="N80" s="3">
        <f>SUMIFS(Cartera[Sin_Vencer],Cartera[Nombre tercero],clientes[[#This Row],[Clientes ]],Cartera[Dias],-5)</f>
        <v>0</v>
      </c>
      <c r="O80" s="3">
        <f>SUMIFS(Cartera[Sin_Vencer],Cartera[Nombre tercero],clientes[[#This Row],[Clientes ]],Cartera[Dias],-6)</f>
        <v>0</v>
      </c>
      <c r="P80" s="9">
        <f>SUM(clientes[[#This Row],[Hoy]:[5 días]])</f>
        <v>0</v>
      </c>
      <c r="T80"/>
      <c r="U80"/>
    </row>
    <row r="81" spans="2:21" ht="15.75" customHeight="1">
      <c r="B81" s="1" t="s">
        <v>151</v>
      </c>
      <c r="C81" s="9">
        <f>IFERROR(AVERAGEIF(Cartera[Nombre tercero],clientes[[#This Row],[Clientes ]],Cartera[Plazo cliente]),0)</f>
        <v>29.999681327159731</v>
      </c>
      <c r="D81" s="9">
        <f>SUMIF(Cartera[Nombre tercero],clientes[[#This Row],[Clientes ]],Cartera[Total vencido])</f>
        <v>76180667</v>
      </c>
      <c r="E81" s="9">
        <f>SUMIF(Cartera[Nombre tercero],clientes[[#This Row],[Clientes ]],Cartera[1_a_8])</f>
        <v>18447000</v>
      </c>
      <c r="F81" s="9">
        <f>SUMIF(Cartera[Nombre tercero],clientes[[#This Row],[Clientes ]],Cartera[Mas de 9])-G81</f>
        <v>57733667</v>
      </c>
      <c r="G81" s="9">
        <f>SUMIF(Cartera[Nombre tercero],clientes[[#This Row],[Clientes ]],Cartera[Mas de 100])</f>
        <v>0</v>
      </c>
      <c r="H8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23545500</v>
      </c>
      <c r="I81" s="3">
        <f>SUMIFS(Cartera[Saldo],Cartera[Nombre tercero],clientes[[#This Row],[Clientes ]],Cartera[Dias],0)</f>
        <v>0</v>
      </c>
      <c r="J81" s="10">
        <f>SUMIFS(Cartera[Sin_Vencer],Cartera[Nombre tercero],clientes[[#This Row],[Clientes ]],Cartera[Dias],-1)</f>
        <v>13536800</v>
      </c>
      <c r="K81" s="3">
        <f>SUMIFS(Cartera[Sin_Vencer],Cartera[Nombre tercero],clientes[[#This Row],[Clientes ]],Cartera[Dias],-2)</f>
        <v>0</v>
      </c>
      <c r="L81" s="3">
        <f>SUMIFS(Cartera[Sin_Vencer],Cartera[Nombre tercero],clientes[[#This Row],[Clientes ]],Cartera[Dias],-3)</f>
        <v>10008700</v>
      </c>
      <c r="M81" s="3">
        <f>SUMIFS(Cartera[Sin_Vencer],Cartera[Nombre tercero],clientes[[#This Row],[Clientes ]],Cartera[Dias],-4)</f>
        <v>0</v>
      </c>
      <c r="N81" s="3">
        <f>SUMIFS(Cartera[Sin_Vencer],Cartera[Nombre tercero],clientes[[#This Row],[Clientes ]],Cartera[Dias],-5)</f>
        <v>0</v>
      </c>
      <c r="O81" s="3">
        <f>SUMIFS(Cartera[Sin_Vencer],Cartera[Nombre tercero],clientes[[#This Row],[Clientes ]],Cartera[Dias],-6)</f>
        <v>0</v>
      </c>
      <c r="P81" s="9">
        <f>SUM(clientes[[#This Row],[Hoy]:[5 días]])</f>
        <v>23545500</v>
      </c>
      <c r="T81"/>
      <c r="U81"/>
    </row>
    <row r="82" spans="2:21" ht="15.75" customHeight="1">
      <c r="B82" s="1" t="s">
        <v>77</v>
      </c>
      <c r="C82" s="9">
        <f>IFERROR(AVERAGEIF(Cartera[Nombre tercero],clientes[[#This Row],[Clientes ]],Cartera[Plazo cliente]),0)</f>
        <v>7.9994907407453866</v>
      </c>
      <c r="D82" s="9">
        <f>SUMIF(Cartera[Nombre tercero],clientes[[#This Row],[Clientes ]],Cartera[Total vencido])</f>
        <v>1372000</v>
      </c>
      <c r="E82" s="9">
        <f>SUMIF(Cartera[Nombre tercero],clientes[[#This Row],[Clientes ]],Cartera[1_a_8])</f>
        <v>0</v>
      </c>
      <c r="F82" s="9">
        <f>SUMIF(Cartera[Nombre tercero],clientes[[#This Row],[Clientes ]],Cartera[Mas de 9])-G82</f>
        <v>1372000</v>
      </c>
      <c r="G82" s="9">
        <f>SUMIF(Cartera[Nombre tercero],clientes[[#This Row],[Clientes ]],Cartera[Mas de 100])</f>
        <v>0</v>
      </c>
      <c r="H8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82" s="3">
        <f>SUMIFS(Cartera[Saldo],Cartera[Nombre tercero],clientes[[#This Row],[Clientes ]],Cartera[Dias],0)</f>
        <v>0</v>
      </c>
      <c r="J82" s="10">
        <f>SUMIFS(Cartera[Sin_Vencer],Cartera[Nombre tercero],clientes[[#This Row],[Clientes ]],Cartera[Dias],-1)</f>
        <v>0</v>
      </c>
      <c r="K82" s="3">
        <f>SUMIFS(Cartera[Sin_Vencer],Cartera[Nombre tercero],clientes[[#This Row],[Clientes ]],Cartera[Dias],-2)</f>
        <v>0</v>
      </c>
      <c r="L82" s="3">
        <f>SUMIFS(Cartera[Sin_Vencer],Cartera[Nombre tercero],clientes[[#This Row],[Clientes ]],Cartera[Dias],-3)</f>
        <v>0</v>
      </c>
      <c r="M82" s="3">
        <f>SUMIFS(Cartera[Sin_Vencer],Cartera[Nombre tercero],clientes[[#This Row],[Clientes ]],Cartera[Dias],-4)</f>
        <v>0</v>
      </c>
      <c r="N82" s="3">
        <f>SUMIFS(Cartera[Sin_Vencer],Cartera[Nombre tercero],clientes[[#This Row],[Clientes ]],Cartera[Dias],-5)</f>
        <v>0</v>
      </c>
      <c r="O82" s="3">
        <f>SUMIFS(Cartera[Sin_Vencer],Cartera[Nombre tercero],clientes[[#This Row],[Clientes ]],Cartera[Dias],-6)</f>
        <v>0</v>
      </c>
      <c r="P82" s="9">
        <f>SUM(clientes[[#This Row],[Hoy]:[5 días]])</f>
        <v>0</v>
      </c>
      <c r="T82"/>
      <c r="U82"/>
    </row>
    <row r="83" spans="2:21" ht="15.75" customHeight="1">
      <c r="B83" s="1" t="s">
        <v>1506</v>
      </c>
      <c r="C83" s="9">
        <f>IFERROR(AVERAGEIF(Cartera[Nombre tercero],clientes[[#This Row],[Clientes ]],Cartera[Plazo cliente]),0)</f>
        <v>0</v>
      </c>
      <c r="D83" s="9">
        <f>SUMIF(Cartera[Nombre tercero],clientes[[#This Row],[Clientes ]],Cartera[Total vencido])</f>
        <v>0</v>
      </c>
      <c r="E83" s="9">
        <f>SUMIF(Cartera[Nombre tercero],clientes[[#This Row],[Clientes ]],Cartera[1_a_8])</f>
        <v>0</v>
      </c>
      <c r="F83" s="9">
        <f>SUMIF(Cartera[Nombre tercero],clientes[[#This Row],[Clientes ]],Cartera[Mas de 9])-G83</f>
        <v>0</v>
      </c>
      <c r="G83" s="9">
        <f>SUMIF(Cartera[Nombre tercero],clientes[[#This Row],[Clientes ]],Cartera[Mas de 100])</f>
        <v>0</v>
      </c>
      <c r="H8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83" s="3">
        <f>SUMIFS(Cartera[Saldo],Cartera[Nombre tercero],clientes[[#This Row],[Clientes ]],Cartera[Dias],0)</f>
        <v>0</v>
      </c>
      <c r="J83" s="10">
        <f>SUMIFS(Cartera[Sin_Vencer],Cartera[Nombre tercero],clientes[[#This Row],[Clientes ]],Cartera[Dias],-1)</f>
        <v>0</v>
      </c>
      <c r="K83" s="3">
        <f>SUMIFS(Cartera[Sin_Vencer],Cartera[Nombre tercero],clientes[[#This Row],[Clientes ]],Cartera[Dias],-2)</f>
        <v>0</v>
      </c>
      <c r="L83" s="3">
        <f>SUMIFS(Cartera[Sin_Vencer],Cartera[Nombre tercero],clientes[[#This Row],[Clientes ]],Cartera[Dias],-3)</f>
        <v>0</v>
      </c>
      <c r="M83" s="3">
        <f>SUMIFS(Cartera[Sin_Vencer],Cartera[Nombre tercero],clientes[[#This Row],[Clientes ]],Cartera[Dias],-4)</f>
        <v>0</v>
      </c>
      <c r="N83" s="3">
        <f>SUMIFS(Cartera[Sin_Vencer],Cartera[Nombre tercero],clientes[[#This Row],[Clientes ]],Cartera[Dias],-5)</f>
        <v>0</v>
      </c>
      <c r="O83" s="3">
        <f>SUMIFS(Cartera[Sin_Vencer],Cartera[Nombre tercero],clientes[[#This Row],[Clientes ]],Cartera[Dias],-6)</f>
        <v>0</v>
      </c>
      <c r="P83" s="9">
        <f>SUM(clientes[[#This Row],[Hoy]:[5 días]])</f>
        <v>0</v>
      </c>
      <c r="T83"/>
      <c r="U83"/>
    </row>
    <row r="84" spans="2:21" ht="15.75" customHeight="1">
      <c r="B84" s="1" t="s">
        <v>158</v>
      </c>
      <c r="C84" s="9">
        <f>IFERROR(AVERAGEIF(Cartera[Nombre tercero],clientes[[#This Row],[Clientes ]],Cartera[Plazo cliente]),0)</f>
        <v>0</v>
      </c>
      <c r="D84" s="9">
        <f>SUMIF(Cartera[Nombre tercero],clientes[[#This Row],[Clientes ]],Cartera[Total vencido])</f>
        <v>0</v>
      </c>
      <c r="E84" s="9">
        <f>SUMIF(Cartera[Nombre tercero],clientes[[#This Row],[Clientes ]],Cartera[1_a_8])</f>
        <v>0</v>
      </c>
      <c r="F84" s="9">
        <f>SUMIF(Cartera[Nombre tercero],clientes[[#This Row],[Clientes ]],Cartera[Mas de 9])-G84</f>
        <v>0</v>
      </c>
      <c r="G84" s="9">
        <f>SUMIF(Cartera[Nombre tercero],clientes[[#This Row],[Clientes ]],Cartera[Mas de 100])</f>
        <v>0</v>
      </c>
      <c r="H8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84" s="3">
        <f>SUMIFS(Cartera[Saldo],Cartera[Nombre tercero],clientes[[#This Row],[Clientes ]],Cartera[Dias],0)</f>
        <v>0</v>
      </c>
      <c r="J84" s="10">
        <f>SUMIFS(Cartera[Sin_Vencer],Cartera[Nombre tercero],clientes[[#This Row],[Clientes ]],Cartera[Dias],-1)</f>
        <v>0</v>
      </c>
      <c r="K84" s="3">
        <f>SUMIFS(Cartera[Sin_Vencer],Cartera[Nombre tercero],clientes[[#This Row],[Clientes ]],Cartera[Dias],-2)</f>
        <v>0</v>
      </c>
      <c r="L84" s="3">
        <f>SUMIFS(Cartera[Sin_Vencer],Cartera[Nombre tercero],clientes[[#This Row],[Clientes ]],Cartera[Dias],-3)</f>
        <v>0</v>
      </c>
      <c r="M84" s="3">
        <f>SUMIFS(Cartera[Sin_Vencer],Cartera[Nombre tercero],clientes[[#This Row],[Clientes ]],Cartera[Dias],-4)</f>
        <v>0</v>
      </c>
      <c r="N84" s="3">
        <f>SUMIFS(Cartera[Sin_Vencer],Cartera[Nombre tercero],clientes[[#This Row],[Clientes ]],Cartera[Dias],-5)</f>
        <v>0</v>
      </c>
      <c r="O84" s="3">
        <f>SUMIFS(Cartera[Sin_Vencer],Cartera[Nombre tercero],clientes[[#This Row],[Clientes ]],Cartera[Dias],-6)</f>
        <v>0</v>
      </c>
      <c r="P84" s="9">
        <f>SUM(clientes[[#This Row],[Hoy]:[5 días]])</f>
        <v>0</v>
      </c>
      <c r="T84"/>
      <c r="U84"/>
    </row>
    <row r="85" spans="2:21" ht="15.75" customHeight="1">
      <c r="B85" s="1" t="s">
        <v>1184</v>
      </c>
      <c r="C85" s="9">
        <f>IFERROR(AVERAGEIF(Cartera[Nombre tercero],clientes[[#This Row],[Clientes ]],Cartera[Plazo cliente]),0)</f>
        <v>0</v>
      </c>
      <c r="D85" s="9">
        <f>SUMIF(Cartera[Nombre tercero],clientes[[#This Row],[Clientes ]],Cartera[Total vencido])</f>
        <v>0</v>
      </c>
      <c r="E85" s="9">
        <f>SUMIF(Cartera[Nombre tercero],clientes[[#This Row],[Clientes ]],Cartera[1_a_8])</f>
        <v>0</v>
      </c>
      <c r="F85" s="9">
        <f>SUMIF(Cartera[Nombre tercero],clientes[[#This Row],[Clientes ]],Cartera[Mas de 9])-G85</f>
        <v>0</v>
      </c>
      <c r="G85" s="9">
        <f>SUMIF(Cartera[Nombre tercero],clientes[[#This Row],[Clientes ]],Cartera[Mas de 100])</f>
        <v>0</v>
      </c>
      <c r="H8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85" s="3">
        <f>SUMIFS(Cartera[Saldo],Cartera[Nombre tercero],clientes[[#This Row],[Clientes ]],Cartera[Dias],0)</f>
        <v>0</v>
      </c>
      <c r="J85" s="10">
        <f>SUMIFS(Cartera[Sin_Vencer],Cartera[Nombre tercero],clientes[[#This Row],[Clientes ]],Cartera[Dias],-1)</f>
        <v>0</v>
      </c>
      <c r="K85" s="3">
        <f>SUMIFS(Cartera[Sin_Vencer],Cartera[Nombre tercero],clientes[[#This Row],[Clientes ]],Cartera[Dias],-2)</f>
        <v>0</v>
      </c>
      <c r="L85" s="3">
        <f>SUMIFS(Cartera[Sin_Vencer],Cartera[Nombre tercero],clientes[[#This Row],[Clientes ]],Cartera[Dias],-3)</f>
        <v>0</v>
      </c>
      <c r="M85" s="3">
        <f>SUMIFS(Cartera[Sin_Vencer],Cartera[Nombre tercero],clientes[[#This Row],[Clientes ]],Cartera[Dias],-4)</f>
        <v>0</v>
      </c>
      <c r="N85" s="3">
        <f>SUMIFS(Cartera[Sin_Vencer],Cartera[Nombre tercero],clientes[[#This Row],[Clientes ]],Cartera[Dias],-5)</f>
        <v>0</v>
      </c>
      <c r="O85" s="3">
        <f>SUMIFS(Cartera[Sin_Vencer],Cartera[Nombre tercero],clientes[[#This Row],[Clientes ]],Cartera[Dias],-6)</f>
        <v>0</v>
      </c>
      <c r="P85" s="9">
        <f>SUM(clientes[[#This Row],[Hoy]:[5 días]])</f>
        <v>0</v>
      </c>
      <c r="T85"/>
      <c r="U85"/>
    </row>
    <row r="86" spans="2:21" ht="15.75" customHeight="1">
      <c r="B86" s="1" t="s">
        <v>159</v>
      </c>
      <c r="C86" s="9">
        <f>IFERROR(AVERAGEIF(Cartera[Nombre tercero],clientes[[#This Row],[Clientes ]],Cartera[Plazo cliente]),0)</f>
        <v>29.999119084362366</v>
      </c>
      <c r="D86" s="9">
        <f>SUMIF(Cartera[Nombre tercero],clientes[[#This Row],[Clientes ]],Cartera[Total vencido])</f>
        <v>1550999.95</v>
      </c>
      <c r="E86" s="9">
        <f>SUMIF(Cartera[Nombre tercero],clientes[[#This Row],[Clientes ]],Cartera[1_a_8])</f>
        <v>159599.99</v>
      </c>
      <c r="F86" s="9">
        <f>SUMIF(Cartera[Nombre tercero],clientes[[#This Row],[Clientes ]],Cartera[Mas de 9])-G86</f>
        <v>1391399.96</v>
      </c>
      <c r="G86" s="9">
        <f>SUMIF(Cartera[Nombre tercero],clientes[[#This Row],[Clientes ]],Cartera[Mas de 100])</f>
        <v>0</v>
      </c>
      <c r="H8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121599.99</v>
      </c>
      <c r="I86" s="3">
        <f>SUMIFS(Cartera[Saldo],Cartera[Nombre tercero],clientes[[#This Row],[Clientes ]],Cartera[Dias],0)</f>
        <v>0</v>
      </c>
      <c r="J86" s="10">
        <f>SUMIFS(Cartera[Sin_Vencer],Cartera[Nombre tercero],clientes[[#This Row],[Clientes ]],Cartera[Dias],-1)</f>
        <v>121599.99</v>
      </c>
      <c r="K86" s="3">
        <f>SUMIFS(Cartera[Sin_Vencer],Cartera[Nombre tercero],clientes[[#This Row],[Clientes ]],Cartera[Dias],-2)</f>
        <v>0</v>
      </c>
      <c r="L86" s="3">
        <f>SUMIFS(Cartera[Sin_Vencer],Cartera[Nombre tercero],clientes[[#This Row],[Clientes ]],Cartera[Dias],-3)</f>
        <v>0</v>
      </c>
      <c r="M86" s="3">
        <f>SUMIFS(Cartera[Sin_Vencer],Cartera[Nombre tercero],clientes[[#This Row],[Clientes ]],Cartera[Dias],-4)</f>
        <v>0</v>
      </c>
      <c r="N86" s="3">
        <f>SUMIFS(Cartera[Sin_Vencer],Cartera[Nombre tercero],clientes[[#This Row],[Clientes ]],Cartera[Dias],-5)</f>
        <v>0</v>
      </c>
      <c r="O86" s="3">
        <f>SUMIFS(Cartera[Sin_Vencer],Cartera[Nombre tercero],clientes[[#This Row],[Clientes ]],Cartera[Dias],-6)</f>
        <v>0</v>
      </c>
      <c r="P86" s="9">
        <f>SUM(clientes[[#This Row],[Hoy]:[5 días]])</f>
        <v>121599.99</v>
      </c>
      <c r="T86"/>
      <c r="U86"/>
    </row>
    <row r="87" spans="2:21" ht="15.75" customHeight="1">
      <c r="B87" s="1" t="s">
        <v>160</v>
      </c>
      <c r="C87" s="9">
        <f>IFERROR(AVERAGEIF(Cartera[Nombre tercero],clientes[[#This Row],[Clientes ]],Cartera[Plazo cliente]),0)</f>
        <v>29.999463091563182</v>
      </c>
      <c r="D87" s="9">
        <f>SUMIF(Cartera[Nombre tercero],clientes[[#This Row],[Clientes ]],Cartera[Total vencido])</f>
        <v>0</v>
      </c>
      <c r="E87" s="9">
        <f>SUMIF(Cartera[Nombre tercero],clientes[[#This Row],[Clientes ]],Cartera[1_a_8])</f>
        <v>0</v>
      </c>
      <c r="F87" s="9">
        <f>SUMIF(Cartera[Nombre tercero],clientes[[#This Row],[Clientes ]],Cartera[Mas de 9])-G87</f>
        <v>0</v>
      </c>
      <c r="G87" s="9">
        <f>SUMIF(Cartera[Nombre tercero],clientes[[#This Row],[Clientes ]],Cartera[Mas de 100])</f>
        <v>0</v>
      </c>
      <c r="H8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3787951</v>
      </c>
      <c r="I87" s="3">
        <f>SUMIFS(Cartera[Saldo],Cartera[Nombre tercero],clientes[[#This Row],[Clientes ]],Cartera[Dias],0)</f>
        <v>0</v>
      </c>
      <c r="J87" s="10">
        <f>SUMIFS(Cartera[Sin_Vencer],Cartera[Nombre tercero],clientes[[#This Row],[Clientes ]],Cartera[Dias],-1)</f>
        <v>0</v>
      </c>
      <c r="K87" s="3">
        <f>SUMIFS(Cartera[Sin_Vencer],Cartera[Nombre tercero],clientes[[#This Row],[Clientes ]],Cartera[Dias],-2)</f>
        <v>128551</v>
      </c>
      <c r="L87" s="3">
        <f>SUMIFS(Cartera[Sin_Vencer],Cartera[Nombre tercero],clientes[[#This Row],[Clientes ]],Cartera[Dias],-3)</f>
        <v>1102000</v>
      </c>
      <c r="M87" s="3">
        <f>SUMIFS(Cartera[Sin_Vencer],Cartera[Nombre tercero],clientes[[#This Row],[Clientes ]],Cartera[Dias],-4)</f>
        <v>2427200</v>
      </c>
      <c r="N87" s="3">
        <f>SUMIFS(Cartera[Sin_Vencer],Cartera[Nombre tercero],clientes[[#This Row],[Clientes ]],Cartera[Dias],-5)</f>
        <v>130200</v>
      </c>
      <c r="O87" s="3">
        <f>SUMIFS(Cartera[Sin_Vencer],Cartera[Nombre tercero],clientes[[#This Row],[Clientes ]],Cartera[Dias],-6)</f>
        <v>0</v>
      </c>
      <c r="P87" s="9">
        <f>SUM(clientes[[#This Row],[Hoy]:[5 días]])</f>
        <v>3787951</v>
      </c>
      <c r="T87"/>
      <c r="U87"/>
    </row>
    <row r="88" spans="2:21" ht="15.75" customHeight="1">
      <c r="B88" s="1" t="s">
        <v>163</v>
      </c>
      <c r="C88" s="9">
        <f>IFERROR(AVERAGEIF(Cartera[Nombre tercero],clientes[[#This Row],[Clientes ]],Cartera[Plazo cliente]),0)</f>
        <v>14.999563492063317</v>
      </c>
      <c r="D88" s="9">
        <f>SUMIF(Cartera[Nombre tercero],clientes[[#This Row],[Clientes ]],Cartera[Total vencido])</f>
        <v>3255390</v>
      </c>
      <c r="E88" s="9">
        <f>SUMIF(Cartera[Nombre tercero],clientes[[#This Row],[Clientes ]],Cartera[1_a_8])</f>
        <v>0</v>
      </c>
      <c r="F88" s="9">
        <f>SUMIF(Cartera[Nombre tercero],clientes[[#This Row],[Clientes ]],Cartera[Mas de 9])-G88</f>
        <v>3255390</v>
      </c>
      <c r="G88" s="9">
        <f>SUMIF(Cartera[Nombre tercero],clientes[[#This Row],[Clientes ]],Cartera[Mas de 100])</f>
        <v>0</v>
      </c>
      <c r="H8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88" s="3">
        <f>SUMIFS(Cartera[Saldo],Cartera[Nombre tercero],clientes[[#This Row],[Clientes ]],Cartera[Dias],0)</f>
        <v>0</v>
      </c>
      <c r="J88" s="10">
        <f>SUMIFS(Cartera[Sin_Vencer],Cartera[Nombre tercero],clientes[[#This Row],[Clientes ]],Cartera[Dias],-1)</f>
        <v>0</v>
      </c>
      <c r="K88" s="3">
        <f>SUMIFS(Cartera[Sin_Vencer],Cartera[Nombre tercero],clientes[[#This Row],[Clientes ]],Cartera[Dias],-2)</f>
        <v>0</v>
      </c>
      <c r="L88" s="3">
        <f>SUMIFS(Cartera[Sin_Vencer],Cartera[Nombre tercero],clientes[[#This Row],[Clientes ]],Cartera[Dias],-3)</f>
        <v>0</v>
      </c>
      <c r="M88" s="3">
        <f>SUMIFS(Cartera[Sin_Vencer],Cartera[Nombre tercero],clientes[[#This Row],[Clientes ]],Cartera[Dias],-4)</f>
        <v>0</v>
      </c>
      <c r="N88" s="3">
        <f>SUMIFS(Cartera[Sin_Vencer],Cartera[Nombre tercero],clientes[[#This Row],[Clientes ]],Cartera[Dias],-5)</f>
        <v>0</v>
      </c>
      <c r="O88" s="3">
        <f>SUMIFS(Cartera[Sin_Vencer],Cartera[Nombre tercero],clientes[[#This Row],[Clientes ]],Cartera[Dias],-6)</f>
        <v>0</v>
      </c>
      <c r="P88" s="9">
        <f>SUM(clientes[[#This Row],[Hoy]:[5 días]])</f>
        <v>0</v>
      </c>
      <c r="T88"/>
      <c r="U88"/>
    </row>
    <row r="89" spans="2:21" ht="15.75" customHeight="1">
      <c r="B89" s="1" t="s">
        <v>164</v>
      </c>
      <c r="C89" s="9">
        <f>IFERROR(AVERAGEIF(Cartera[Nombre tercero],clientes[[#This Row],[Clientes ]],Cartera[Plazo cliente]),0)</f>
        <v>14.99902922453748</v>
      </c>
      <c r="D89" s="9">
        <f>SUMIF(Cartera[Nombre tercero],clientes[[#This Row],[Clientes ]],Cartera[Total vencido])</f>
        <v>8214791</v>
      </c>
      <c r="E89" s="9">
        <f>SUMIF(Cartera[Nombre tercero],clientes[[#This Row],[Clientes ]],Cartera[1_a_8])</f>
        <v>0</v>
      </c>
      <c r="F89" s="9">
        <f>SUMIF(Cartera[Nombre tercero],clientes[[#This Row],[Clientes ]],Cartera[Mas de 9])-G89</f>
        <v>8214791</v>
      </c>
      <c r="G89" s="9">
        <f>SUMIF(Cartera[Nombre tercero],clientes[[#This Row],[Clientes ]],Cartera[Mas de 100])</f>
        <v>0</v>
      </c>
      <c r="H8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89" s="3">
        <f>SUMIFS(Cartera[Saldo],Cartera[Nombre tercero],clientes[[#This Row],[Clientes ]],Cartera[Dias],0)</f>
        <v>0</v>
      </c>
      <c r="J89" s="10">
        <f>SUMIFS(Cartera[Sin_Vencer],Cartera[Nombre tercero],clientes[[#This Row],[Clientes ]],Cartera[Dias],-1)</f>
        <v>0</v>
      </c>
      <c r="K89" s="3">
        <f>SUMIFS(Cartera[Sin_Vencer],Cartera[Nombre tercero],clientes[[#This Row],[Clientes ]],Cartera[Dias],-2)</f>
        <v>0</v>
      </c>
      <c r="L89" s="3">
        <f>SUMIFS(Cartera[Sin_Vencer],Cartera[Nombre tercero],clientes[[#This Row],[Clientes ]],Cartera[Dias],-3)</f>
        <v>0</v>
      </c>
      <c r="M89" s="3">
        <f>SUMIFS(Cartera[Sin_Vencer],Cartera[Nombre tercero],clientes[[#This Row],[Clientes ]],Cartera[Dias],-4)</f>
        <v>0</v>
      </c>
      <c r="N89" s="3">
        <f>SUMIFS(Cartera[Sin_Vencer],Cartera[Nombre tercero],clientes[[#This Row],[Clientes ]],Cartera[Dias],-5)</f>
        <v>0</v>
      </c>
      <c r="O89" s="3">
        <f>SUMIFS(Cartera[Sin_Vencer],Cartera[Nombre tercero],clientes[[#This Row],[Clientes ]],Cartera[Dias],-6)</f>
        <v>0</v>
      </c>
      <c r="P89" s="9">
        <f>SUM(clientes[[#This Row],[Hoy]:[5 días]])</f>
        <v>0</v>
      </c>
      <c r="T89"/>
      <c r="U89"/>
    </row>
    <row r="90" spans="2:21" ht="15.75" customHeight="1">
      <c r="B90" s="1" t="s">
        <v>165</v>
      </c>
      <c r="C90" s="9">
        <f>IFERROR(AVERAGEIF(Cartera[Nombre tercero],clientes[[#This Row],[Clientes ]],Cartera[Plazo cliente]),0)</f>
        <v>0.99955246913790086</v>
      </c>
      <c r="D90" s="9">
        <f>SUMIF(Cartera[Nombre tercero],clientes[[#This Row],[Clientes ]],Cartera[Total vencido])</f>
        <v>669200</v>
      </c>
      <c r="E90" s="9">
        <f>SUMIF(Cartera[Nombre tercero],clientes[[#This Row],[Clientes ]],Cartera[1_a_8])</f>
        <v>0</v>
      </c>
      <c r="F90" s="9">
        <f>SUMIF(Cartera[Nombre tercero],clientes[[#This Row],[Clientes ]],Cartera[Mas de 9])-G90</f>
        <v>504550</v>
      </c>
      <c r="G90" s="9">
        <f>SUMIF(Cartera[Nombre tercero],clientes[[#This Row],[Clientes ]],Cartera[Mas de 100])</f>
        <v>164650</v>
      </c>
      <c r="H9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90" s="3">
        <f>SUMIFS(Cartera[Saldo],Cartera[Nombre tercero],clientes[[#This Row],[Clientes ]],Cartera[Dias],0)</f>
        <v>0</v>
      </c>
      <c r="J90" s="10">
        <f>SUMIFS(Cartera[Sin_Vencer],Cartera[Nombre tercero],clientes[[#This Row],[Clientes ]],Cartera[Dias],-1)</f>
        <v>0</v>
      </c>
      <c r="K90" s="3">
        <f>SUMIFS(Cartera[Sin_Vencer],Cartera[Nombre tercero],clientes[[#This Row],[Clientes ]],Cartera[Dias],-2)</f>
        <v>0</v>
      </c>
      <c r="L90" s="3">
        <f>SUMIFS(Cartera[Sin_Vencer],Cartera[Nombre tercero],clientes[[#This Row],[Clientes ]],Cartera[Dias],-3)</f>
        <v>0</v>
      </c>
      <c r="M90" s="3">
        <f>SUMIFS(Cartera[Sin_Vencer],Cartera[Nombre tercero],clientes[[#This Row],[Clientes ]],Cartera[Dias],-4)</f>
        <v>0</v>
      </c>
      <c r="N90" s="3">
        <f>SUMIFS(Cartera[Sin_Vencer],Cartera[Nombre tercero],clientes[[#This Row],[Clientes ]],Cartera[Dias],-5)</f>
        <v>0</v>
      </c>
      <c r="O90" s="3">
        <f>SUMIFS(Cartera[Sin_Vencer],Cartera[Nombre tercero],clientes[[#This Row],[Clientes ]],Cartera[Dias],-6)</f>
        <v>0</v>
      </c>
      <c r="P90" s="9">
        <f>SUM(clientes[[#This Row],[Hoy]:[5 días]])</f>
        <v>0</v>
      </c>
      <c r="T90"/>
      <c r="U90"/>
    </row>
    <row r="91" spans="2:21" ht="15.75" customHeight="1">
      <c r="B91" s="1" t="s">
        <v>166</v>
      </c>
      <c r="C91" s="9">
        <f>IFERROR(AVERAGEIF(Cartera[Nombre tercero],clientes[[#This Row],[Clientes ]],Cartera[Plazo cliente]),0)</f>
        <v>0.99968951288136176</v>
      </c>
      <c r="D91" s="9">
        <f>SUMIF(Cartera[Nombre tercero],clientes[[#This Row],[Clientes ]],Cartera[Total vencido])</f>
        <v>5413950</v>
      </c>
      <c r="E91" s="9">
        <f>SUMIF(Cartera[Nombre tercero],clientes[[#This Row],[Clientes ]],Cartera[1_a_8])</f>
        <v>0</v>
      </c>
      <c r="F91" s="9">
        <f>SUMIF(Cartera[Nombre tercero],clientes[[#This Row],[Clientes ]],Cartera[Mas de 9])-G91</f>
        <v>5413950</v>
      </c>
      <c r="G91" s="9">
        <f>SUMIF(Cartera[Nombre tercero],clientes[[#This Row],[Clientes ]],Cartera[Mas de 100])</f>
        <v>0</v>
      </c>
      <c r="H9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91" s="3">
        <f>SUMIFS(Cartera[Saldo],Cartera[Nombre tercero],clientes[[#This Row],[Clientes ]],Cartera[Dias],0)</f>
        <v>0</v>
      </c>
      <c r="J91" s="10">
        <f>SUMIFS(Cartera[Sin_Vencer],Cartera[Nombre tercero],clientes[[#This Row],[Clientes ]],Cartera[Dias],-1)</f>
        <v>0</v>
      </c>
      <c r="K91" s="3">
        <f>SUMIFS(Cartera[Sin_Vencer],Cartera[Nombre tercero],clientes[[#This Row],[Clientes ]],Cartera[Dias],-2)</f>
        <v>0</v>
      </c>
      <c r="L91" s="3">
        <f>SUMIFS(Cartera[Sin_Vencer],Cartera[Nombre tercero],clientes[[#This Row],[Clientes ]],Cartera[Dias],-3)</f>
        <v>0</v>
      </c>
      <c r="M91" s="3">
        <f>SUMIFS(Cartera[Sin_Vencer],Cartera[Nombre tercero],clientes[[#This Row],[Clientes ]],Cartera[Dias],-4)</f>
        <v>0</v>
      </c>
      <c r="N91" s="3">
        <f>SUMIFS(Cartera[Sin_Vencer],Cartera[Nombre tercero],clientes[[#This Row],[Clientes ]],Cartera[Dias],-5)</f>
        <v>0</v>
      </c>
      <c r="O91" s="3">
        <f>SUMIFS(Cartera[Sin_Vencer],Cartera[Nombre tercero],clientes[[#This Row],[Clientes ]],Cartera[Dias],-6)</f>
        <v>0</v>
      </c>
      <c r="P91" s="9">
        <f>SUM(clientes[[#This Row],[Hoy]:[5 días]])</f>
        <v>0</v>
      </c>
      <c r="T91"/>
      <c r="U91"/>
    </row>
    <row r="92" spans="2:21" ht="15.75" customHeight="1">
      <c r="B92" s="1" t="s">
        <v>605</v>
      </c>
      <c r="C92" s="9">
        <f>IFERROR(AVERAGEIF(Cartera[Nombre tercero],clientes[[#This Row],[Clientes ]],Cartera[Plazo cliente]),0)</f>
        <v>0</v>
      </c>
      <c r="D92" s="9">
        <f>SUMIF(Cartera[Nombre tercero],clientes[[#This Row],[Clientes ]],Cartera[Total vencido])</f>
        <v>0</v>
      </c>
      <c r="E92" s="9">
        <f>SUMIF(Cartera[Nombre tercero],clientes[[#This Row],[Clientes ]],Cartera[1_a_8])</f>
        <v>0</v>
      </c>
      <c r="F92" s="9">
        <f>SUMIF(Cartera[Nombre tercero],clientes[[#This Row],[Clientes ]],Cartera[Mas de 9])-G92</f>
        <v>0</v>
      </c>
      <c r="G92" s="9">
        <f>SUMIF(Cartera[Nombre tercero],clientes[[#This Row],[Clientes ]],Cartera[Mas de 100])</f>
        <v>0</v>
      </c>
      <c r="H9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92" s="3">
        <f>SUMIFS(Cartera[Saldo],Cartera[Nombre tercero],clientes[[#This Row],[Clientes ]],Cartera[Dias],0)</f>
        <v>0</v>
      </c>
      <c r="J92" s="10">
        <f>SUMIFS(Cartera[Sin_Vencer],Cartera[Nombre tercero],clientes[[#This Row],[Clientes ]],Cartera[Dias],-1)</f>
        <v>0</v>
      </c>
      <c r="K92" s="3">
        <f>SUMIFS(Cartera[Sin_Vencer],Cartera[Nombre tercero],clientes[[#This Row],[Clientes ]],Cartera[Dias],-2)</f>
        <v>0</v>
      </c>
      <c r="L92" s="3">
        <f>SUMIFS(Cartera[Sin_Vencer],Cartera[Nombre tercero],clientes[[#This Row],[Clientes ]],Cartera[Dias],-3)</f>
        <v>0</v>
      </c>
      <c r="M92" s="3">
        <f>SUMIFS(Cartera[Sin_Vencer],Cartera[Nombre tercero],clientes[[#This Row],[Clientes ]],Cartera[Dias],-4)</f>
        <v>0</v>
      </c>
      <c r="N92" s="3">
        <f>SUMIFS(Cartera[Sin_Vencer],Cartera[Nombre tercero],clientes[[#This Row],[Clientes ]],Cartera[Dias],-5)</f>
        <v>0</v>
      </c>
      <c r="O92" s="3">
        <f>SUMIFS(Cartera[Sin_Vencer],Cartera[Nombre tercero],clientes[[#This Row],[Clientes ]],Cartera[Dias],-6)</f>
        <v>0</v>
      </c>
      <c r="P92" s="9">
        <f>SUM(clientes[[#This Row],[Hoy]:[5 días]])</f>
        <v>0</v>
      </c>
      <c r="T92"/>
      <c r="U92"/>
    </row>
    <row r="93" spans="2:21" ht="15.75" customHeight="1">
      <c r="B93" s="1" t="s">
        <v>1393</v>
      </c>
      <c r="C93" s="9">
        <f>IFERROR(AVERAGEIF(Cartera[Nombre tercero],clientes[[#This Row],[Clientes ]],Cartera[Plazo cliente]),0)</f>
        <v>8</v>
      </c>
      <c r="D93" s="9">
        <f>SUMIF(Cartera[Nombre tercero],clientes[[#This Row],[Clientes ]],Cartera[Total vencido])</f>
        <v>4451995.91</v>
      </c>
      <c r="E93" s="9">
        <f>SUMIF(Cartera[Nombre tercero],clientes[[#This Row],[Clientes ]],Cartera[1_a_8])</f>
        <v>0</v>
      </c>
      <c r="F93" s="9">
        <f>SUMIF(Cartera[Nombre tercero],clientes[[#This Row],[Clientes ]],Cartera[Mas de 9])-G93</f>
        <v>4451995.91</v>
      </c>
      <c r="G93" s="9">
        <f>SUMIF(Cartera[Nombre tercero],clientes[[#This Row],[Clientes ]],Cartera[Mas de 100])</f>
        <v>0</v>
      </c>
      <c r="H9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93" s="3">
        <f>SUMIFS(Cartera[Saldo],Cartera[Nombre tercero],clientes[[#This Row],[Clientes ]],Cartera[Dias],0)</f>
        <v>0</v>
      </c>
      <c r="J93" s="10">
        <f>SUMIFS(Cartera[Sin_Vencer],Cartera[Nombre tercero],clientes[[#This Row],[Clientes ]],Cartera[Dias],-1)</f>
        <v>0</v>
      </c>
      <c r="K93" s="3">
        <f>SUMIFS(Cartera[Sin_Vencer],Cartera[Nombre tercero],clientes[[#This Row],[Clientes ]],Cartera[Dias],-2)</f>
        <v>0</v>
      </c>
      <c r="L93" s="3">
        <f>SUMIFS(Cartera[Sin_Vencer],Cartera[Nombre tercero],clientes[[#This Row],[Clientes ]],Cartera[Dias],-3)</f>
        <v>0</v>
      </c>
      <c r="M93" s="3">
        <f>SUMIFS(Cartera[Sin_Vencer],Cartera[Nombre tercero],clientes[[#This Row],[Clientes ]],Cartera[Dias],-4)</f>
        <v>0</v>
      </c>
      <c r="N93" s="3">
        <f>SUMIFS(Cartera[Sin_Vencer],Cartera[Nombre tercero],clientes[[#This Row],[Clientes ]],Cartera[Dias],-5)</f>
        <v>0</v>
      </c>
      <c r="O93" s="3">
        <f>SUMIFS(Cartera[Sin_Vencer],Cartera[Nombre tercero],clientes[[#This Row],[Clientes ]],Cartera[Dias],-6)</f>
        <v>0</v>
      </c>
      <c r="P93" s="9">
        <f>SUM(clientes[[#This Row],[Hoy]:[5 días]])</f>
        <v>0</v>
      </c>
      <c r="T93"/>
      <c r="U93"/>
    </row>
    <row r="94" spans="2:21" ht="15.75" customHeight="1">
      <c r="B94" s="1" t="s">
        <v>132</v>
      </c>
      <c r="C94" s="9">
        <f>IFERROR(AVERAGEIF(Cartera[Nombre tercero],clientes[[#This Row],[Clientes ]],Cartera[Plazo cliente]),0)</f>
        <v>1.9999421296270157</v>
      </c>
      <c r="D94" s="9">
        <f>SUMIF(Cartera[Nombre tercero],clientes[[#This Row],[Clientes ]],Cartera[Total vencido])</f>
        <v>11724000</v>
      </c>
      <c r="E94" s="9">
        <f>SUMIF(Cartera[Nombre tercero],clientes[[#This Row],[Clientes ]],Cartera[1_a_8])</f>
        <v>0</v>
      </c>
      <c r="F94" s="9">
        <f>SUMIF(Cartera[Nombre tercero],clientes[[#This Row],[Clientes ]],Cartera[Mas de 9])-G94</f>
        <v>11724000</v>
      </c>
      <c r="G94" s="9">
        <f>SUMIF(Cartera[Nombre tercero],clientes[[#This Row],[Clientes ]],Cartera[Mas de 100])</f>
        <v>0</v>
      </c>
      <c r="H9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94" s="3">
        <f>SUMIFS(Cartera[Saldo],Cartera[Nombre tercero],clientes[[#This Row],[Clientes ]],Cartera[Dias],0)</f>
        <v>0</v>
      </c>
      <c r="J94" s="10">
        <f>SUMIFS(Cartera[Sin_Vencer],Cartera[Nombre tercero],clientes[[#This Row],[Clientes ]],Cartera[Dias],-1)</f>
        <v>0</v>
      </c>
      <c r="K94" s="3">
        <f>SUMIFS(Cartera[Sin_Vencer],Cartera[Nombre tercero],clientes[[#This Row],[Clientes ]],Cartera[Dias],-2)</f>
        <v>0</v>
      </c>
      <c r="L94" s="3">
        <f>SUMIFS(Cartera[Sin_Vencer],Cartera[Nombre tercero],clientes[[#This Row],[Clientes ]],Cartera[Dias],-3)</f>
        <v>0</v>
      </c>
      <c r="M94" s="3">
        <f>SUMIFS(Cartera[Sin_Vencer],Cartera[Nombre tercero],clientes[[#This Row],[Clientes ]],Cartera[Dias],-4)</f>
        <v>0</v>
      </c>
      <c r="N94" s="3">
        <f>SUMIFS(Cartera[Sin_Vencer],Cartera[Nombre tercero],clientes[[#This Row],[Clientes ]],Cartera[Dias],-5)</f>
        <v>0</v>
      </c>
      <c r="O94" s="3">
        <f>SUMIFS(Cartera[Sin_Vencer],Cartera[Nombre tercero],clientes[[#This Row],[Clientes ]],Cartera[Dias],-6)</f>
        <v>0</v>
      </c>
      <c r="P94" s="9">
        <f>SUM(clientes[[#This Row],[Hoy]:[5 días]])</f>
        <v>0</v>
      </c>
      <c r="T94"/>
      <c r="U94"/>
    </row>
    <row r="95" spans="2:21" ht="15.75" customHeight="1">
      <c r="B95" s="1" t="s">
        <v>121</v>
      </c>
      <c r="C95" s="9">
        <f>IFERROR(AVERAGEIF(Cartera[Nombre tercero],clientes[[#This Row],[Clientes ]],Cartera[Plazo cliente]),0)</f>
        <v>0.99967824074410605</v>
      </c>
      <c r="D95" s="9">
        <f>SUMIF(Cartera[Nombre tercero],clientes[[#This Row],[Clientes ]],Cartera[Total vencido])</f>
        <v>15527250</v>
      </c>
      <c r="E95" s="9">
        <f>SUMIF(Cartera[Nombre tercero],clientes[[#This Row],[Clientes ]],Cartera[1_a_8])</f>
        <v>0</v>
      </c>
      <c r="F95" s="9">
        <f>SUMIF(Cartera[Nombre tercero],clientes[[#This Row],[Clientes ]],Cartera[Mas de 9])-G95</f>
        <v>15527250</v>
      </c>
      <c r="G95" s="9">
        <f>SUMIF(Cartera[Nombre tercero],clientes[[#This Row],[Clientes ]],Cartera[Mas de 100])</f>
        <v>0</v>
      </c>
      <c r="H9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95" s="3">
        <f>SUMIFS(Cartera[Saldo],Cartera[Nombre tercero],clientes[[#This Row],[Clientes ]],Cartera[Dias],0)</f>
        <v>0</v>
      </c>
      <c r="J95" s="10">
        <f>SUMIFS(Cartera[Sin_Vencer],Cartera[Nombre tercero],clientes[[#This Row],[Clientes ]],Cartera[Dias],-1)</f>
        <v>0</v>
      </c>
      <c r="K95" s="3">
        <f>SUMIFS(Cartera[Sin_Vencer],Cartera[Nombre tercero],clientes[[#This Row],[Clientes ]],Cartera[Dias],-2)</f>
        <v>0</v>
      </c>
      <c r="L95" s="3">
        <f>SUMIFS(Cartera[Sin_Vencer],Cartera[Nombre tercero],clientes[[#This Row],[Clientes ]],Cartera[Dias],-3)</f>
        <v>0</v>
      </c>
      <c r="M95" s="3">
        <f>SUMIFS(Cartera[Sin_Vencer],Cartera[Nombre tercero],clientes[[#This Row],[Clientes ]],Cartera[Dias],-4)</f>
        <v>0</v>
      </c>
      <c r="N95" s="3">
        <f>SUMIFS(Cartera[Sin_Vencer],Cartera[Nombre tercero],clientes[[#This Row],[Clientes ]],Cartera[Dias],-5)</f>
        <v>0</v>
      </c>
      <c r="O95" s="3">
        <f>SUMIFS(Cartera[Sin_Vencer],Cartera[Nombre tercero],clientes[[#This Row],[Clientes ]],Cartera[Dias],-6)</f>
        <v>0</v>
      </c>
      <c r="P95" s="9">
        <f>SUM(clientes[[#This Row],[Hoy]:[5 días]])</f>
        <v>0</v>
      </c>
      <c r="T95"/>
      <c r="U95"/>
    </row>
    <row r="96" spans="2:21" ht="15.75" customHeight="1">
      <c r="B96" s="1" t="s">
        <v>169</v>
      </c>
      <c r="C96" s="9">
        <f>IFERROR(AVERAGEIF(Cartera[Nombre tercero],clientes[[#This Row],[Clientes ]],Cartera[Plazo cliente]),0)</f>
        <v>19.999395254630144</v>
      </c>
      <c r="D96" s="9">
        <f>SUMIF(Cartera[Nombre tercero],clientes[[#This Row],[Clientes ]],Cartera[Total vencido])</f>
        <v>9188550</v>
      </c>
      <c r="E96" s="9">
        <f>SUMIF(Cartera[Nombre tercero],clientes[[#This Row],[Clientes ]],Cartera[1_a_8])</f>
        <v>1567700</v>
      </c>
      <c r="F96" s="9">
        <f>SUMIF(Cartera[Nombre tercero],clientes[[#This Row],[Clientes ]],Cartera[Mas de 9])-G96</f>
        <v>7620850</v>
      </c>
      <c r="G96" s="9">
        <f>SUMIF(Cartera[Nombre tercero],clientes[[#This Row],[Clientes ]],Cartera[Mas de 100])</f>
        <v>0</v>
      </c>
      <c r="H9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1953150</v>
      </c>
      <c r="I96" s="3">
        <f>SUMIFS(Cartera[Saldo],Cartera[Nombre tercero],clientes[[#This Row],[Clientes ]],Cartera[Dias],0)</f>
        <v>0</v>
      </c>
      <c r="J96" s="10">
        <f>SUMIFS(Cartera[Sin_Vencer],Cartera[Nombre tercero],clientes[[#This Row],[Clientes ]],Cartera[Dias],-1)</f>
        <v>1828450</v>
      </c>
      <c r="K96" s="3">
        <f>SUMIFS(Cartera[Sin_Vencer],Cartera[Nombre tercero],clientes[[#This Row],[Clientes ]],Cartera[Dias],-2)</f>
        <v>124700</v>
      </c>
      <c r="L96" s="3">
        <f>SUMIFS(Cartera[Sin_Vencer],Cartera[Nombre tercero],clientes[[#This Row],[Clientes ]],Cartera[Dias],-3)</f>
        <v>0</v>
      </c>
      <c r="M96" s="3">
        <f>SUMIFS(Cartera[Sin_Vencer],Cartera[Nombre tercero],clientes[[#This Row],[Clientes ]],Cartera[Dias],-4)</f>
        <v>0</v>
      </c>
      <c r="N96" s="3">
        <f>SUMIFS(Cartera[Sin_Vencer],Cartera[Nombre tercero],clientes[[#This Row],[Clientes ]],Cartera[Dias],-5)</f>
        <v>0</v>
      </c>
      <c r="O96" s="3">
        <f>SUMIFS(Cartera[Sin_Vencer],Cartera[Nombre tercero],clientes[[#This Row],[Clientes ]],Cartera[Dias],-6)</f>
        <v>182700</v>
      </c>
      <c r="P96" s="9">
        <f>SUM(clientes[[#This Row],[Hoy]:[5 días]])</f>
        <v>1953150</v>
      </c>
      <c r="T96"/>
      <c r="U96"/>
    </row>
    <row r="97" spans="2:21" ht="15.75" customHeight="1">
      <c r="B97" s="1" t="s">
        <v>0</v>
      </c>
      <c r="C97" s="9">
        <f>IFERROR(AVERAGEIF(Cartera[Nombre tercero],clientes[[#This Row],[Clientes ]],Cartera[Plazo cliente]),0)</f>
        <v>0</v>
      </c>
      <c r="D97" s="9">
        <f>SUMIF(Cartera[Nombre tercero],clientes[[#This Row],[Clientes ]],Cartera[Total vencido])</f>
        <v>0</v>
      </c>
      <c r="E97" s="9">
        <f>SUMIF(Cartera[Nombre tercero],clientes[[#This Row],[Clientes ]],Cartera[1_a_8])</f>
        <v>0</v>
      </c>
      <c r="F97" s="9">
        <f>SUMIF(Cartera[Nombre tercero],clientes[[#This Row],[Clientes ]],Cartera[Mas de 9])-G97</f>
        <v>0</v>
      </c>
      <c r="G97" s="9">
        <f>SUMIF(Cartera[Nombre tercero],clientes[[#This Row],[Clientes ]],Cartera[Mas de 100])</f>
        <v>0</v>
      </c>
      <c r="H9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97" s="3">
        <f>SUMIFS(Cartera[Saldo],Cartera[Nombre tercero],clientes[[#This Row],[Clientes ]],Cartera[Dias],0)</f>
        <v>0</v>
      </c>
      <c r="J97" s="10">
        <f>SUMIFS(Cartera[Sin_Vencer],Cartera[Nombre tercero],clientes[[#This Row],[Clientes ]],Cartera[Dias],-1)</f>
        <v>0</v>
      </c>
      <c r="K97" s="3">
        <f>SUMIFS(Cartera[Sin_Vencer],Cartera[Nombre tercero],clientes[[#This Row],[Clientes ]],Cartera[Dias],-2)</f>
        <v>0</v>
      </c>
      <c r="L97" s="3">
        <f>SUMIFS(Cartera[Sin_Vencer],Cartera[Nombre tercero],clientes[[#This Row],[Clientes ]],Cartera[Dias],-3)</f>
        <v>0</v>
      </c>
      <c r="M97" s="3">
        <f>SUMIFS(Cartera[Sin_Vencer],Cartera[Nombre tercero],clientes[[#This Row],[Clientes ]],Cartera[Dias],-4)</f>
        <v>0</v>
      </c>
      <c r="N97" s="3">
        <f>SUMIFS(Cartera[Sin_Vencer],Cartera[Nombre tercero],clientes[[#This Row],[Clientes ]],Cartera[Dias],-5)</f>
        <v>0</v>
      </c>
      <c r="O97" s="3">
        <f>SUMIFS(Cartera[Sin_Vencer],Cartera[Nombre tercero],clientes[[#This Row],[Clientes ]],Cartera[Dias],-6)</f>
        <v>0</v>
      </c>
      <c r="P97" s="9">
        <f>SUM(clientes[[#This Row],[Hoy]:[5 días]])</f>
        <v>0</v>
      </c>
      <c r="T97"/>
      <c r="U97"/>
    </row>
    <row r="98" spans="2:21" ht="15.75" customHeight="1">
      <c r="B98" s="1" t="s">
        <v>171</v>
      </c>
      <c r="C98" s="9">
        <f>IFERROR(AVERAGEIF(Cartera[Nombre tercero],clientes[[#This Row],[Clientes ]],Cartera[Plazo cliente]),0)</f>
        <v>8</v>
      </c>
      <c r="D98" s="9">
        <f>SUMIF(Cartera[Nombre tercero],clientes[[#This Row],[Clientes ]],Cartera[Total vencido])</f>
        <v>9397130</v>
      </c>
      <c r="E98" s="9">
        <f>SUMIF(Cartera[Nombre tercero],clientes[[#This Row],[Clientes ]],Cartera[1_a_8])</f>
        <v>0</v>
      </c>
      <c r="F98" s="9">
        <f>SUMIF(Cartera[Nombre tercero],clientes[[#This Row],[Clientes ]],Cartera[Mas de 9])-G98</f>
        <v>0</v>
      </c>
      <c r="G98" s="9">
        <f>SUMIF(Cartera[Nombre tercero],clientes[[#This Row],[Clientes ]],Cartera[Mas de 100])</f>
        <v>9397130</v>
      </c>
      <c r="H9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98" s="3">
        <f>SUMIFS(Cartera[Saldo],Cartera[Nombre tercero],clientes[[#This Row],[Clientes ]],Cartera[Dias],0)</f>
        <v>0</v>
      </c>
      <c r="J98" s="10">
        <f>SUMIFS(Cartera[Sin_Vencer],Cartera[Nombre tercero],clientes[[#This Row],[Clientes ]],Cartera[Dias],-1)</f>
        <v>0</v>
      </c>
      <c r="K98" s="3">
        <f>SUMIFS(Cartera[Sin_Vencer],Cartera[Nombre tercero],clientes[[#This Row],[Clientes ]],Cartera[Dias],-2)</f>
        <v>0</v>
      </c>
      <c r="L98" s="3">
        <f>SUMIFS(Cartera[Sin_Vencer],Cartera[Nombre tercero],clientes[[#This Row],[Clientes ]],Cartera[Dias],-3)</f>
        <v>0</v>
      </c>
      <c r="M98" s="3">
        <f>SUMIFS(Cartera[Sin_Vencer],Cartera[Nombre tercero],clientes[[#This Row],[Clientes ]],Cartera[Dias],-4)</f>
        <v>0</v>
      </c>
      <c r="N98" s="3">
        <f>SUMIFS(Cartera[Sin_Vencer],Cartera[Nombre tercero],clientes[[#This Row],[Clientes ]],Cartera[Dias],-5)</f>
        <v>0</v>
      </c>
      <c r="O98" s="3">
        <f>SUMIFS(Cartera[Sin_Vencer],Cartera[Nombre tercero],clientes[[#This Row],[Clientes ]],Cartera[Dias],-6)</f>
        <v>0</v>
      </c>
      <c r="P98" s="9">
        <f>SUM(clientes[[#This Row],[Hoy]:[5 días]])</f>
        <v>0</v>
      </c>
      <c r="T98"/>
      <c r="U98"/>
    </row>
    <row r="99" spans="2:21" ht="15.75" customHeight="1">
      <c r="B99" s="1" t="s">
        <v>149</v>
      </c>
      <c r="C99" s="9">
        <f>IFERROR(AVERAGEIF(Cartera[Nombre tercero],clientes[[#This Row],[Clientes ]],Cartera[Plazo cliente]),0)</f>
        <v>7.9944637345688534</v>
      </c>
      <c r="D99" s="9">
        <f>SUMIF(Cartera[Nombre tercero],clientes[[#This Row],[Clientes ]],Cartera[Total vencido])</f>
        <v>29908440</v>
      </c>
      <c r="E99" s="9">
        <f>SUMIF(Cartera[Nombre tercero],clientes[[#This Row],[Clientes ]],Cartera[1_a_8])</f>
        <v>12913560</v>
      </c>
      <c r="F99" s="9">
        <f>SUMIF(Cartera[Nombre tercero],clientes[[#This Row],[Clientes ]],Cartera[Mas de 9])-G99</f>
        <v>16994880</v>
      </c>
      <c r="G99" s="9">
        <f>SUMIF(Cartera[Nombre tercero],clientes[[#This Row],[Clientes ]],Cartera[Mas de 100])</f>
        <v>0</v>
      </c>
      <c r="H9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99" s="3">
        <f>SUMIFS(Cartera[Saldo],Cartera[Nombre tercero],clientes[[#This Row],[Clientes ]],Cartera[Dias],0)</f>
        <v>0</v>
      </c>
      <c r="J99" s="10">
        <f>SUMIFS(Cartera[Sin_Vencer],Cartera[Nombre tercero],clientes[[#This Row],[Clientes ]],Cartera[Dias],-1)</f>
        <v>0</v>
      </c>
      <c r="K99" s="3">
        <f>SUMIFS(Cartera[Sin_Vencer],Cartera[Nombre tercero],clientes[[#This Row],[Clientes ]],Cartera[Dias],-2)</f>
        <v>0</v>
      </c>
      <c r="L99" s="3">
        <f>SUMIFS(Cartera[Sin_Vencer],Cartera[Nombre tercero],clientes[[#This Row],[Clientes ]],Cartera[Dias],-3)</f>
        <v>0</v>
      </c>
      <c r="M99" s="3">
        <f>SUMIFS(Cartera[Sin_Vencer],Cartera[Nombre tercero],clientes[[#This Row],[Clientes ]],Cartera[Dias],-4)</f>
        <v>0</v>
      </c>
      <c r="N99" s="3">
        <f>SUMIFS(Cartera[Sin_Vencer],Cartera[Nombre tercero],clientes[[#This Row],[Clientes ]],Cartera[Dias],-5)</f>
        <v>0</v>
      </c>
      <c r="O99" s="3">
        <f>SUMIFS(Cartera[Sin_Vencer],Cartera[Nombre tercero],clientes[[#This Row],[Clientes ]],Cartera[Dias],-6)</f>
        <v>0</v>
      </c>
      <c r="P99" s="9">
        <f>SUM(clientes[[#This Row],[Hoy]:[5 días]])</f>
        <v>0</v>
      </c>
      <c r="T99"/>
      <c r="U99"/>
    </row>
    <row r="100" spans="2:21" ht="15.75" customHeight="1">
      <c r="B100" s="1" t="s">
        <v>173</v>
      </c>
      <c r="C100" s="9">
        <f>IFERROR(AVERAGEIF(Cartera[Nombre tercero],clientes[[#This Row],[Clientes ]],Cartera[Plazo cliente]),0)</f>
        <v>4.9523809523809526</v>
      </c>
      <c r="D100" s="9">
        <f>SUMIF(Cartera[Nombre tercero],clientes[[#This Row],[Clientes ]],Cartera[Total vencido])</f>
        <v>129095780</v>
      </c>
      <c r="E100" s="9">
        <f>SUMIF(Cartera[Nombre tercero],clientes[[#This Row],[Clientes ]],Cartera[1_a_8])</f>
        <v>0</v>
      </c>
      <c r="F100" s="9">
        <f>SUMIF(Cartera[Nombre tercero],clientes[[#This Row],[Clientes ]],Cartera[Mas de 9])-G100</f>
        <v>89497250</v>
      </c>
      <c r="G100" s="9">
        <f>SUMIF(Cartera[Nombre tercero],clientes[[#This Row],[Clientes ]],Cartera[Mas de 100])</f>
        <v>39598530</v>
      </c>
      <c r="H10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0" s="3">
        <f>SUMIFS(Cartera[Saldo],Cartera[Nombre tercero],clientes[[#This Row],[Clientes ]],Cartera[Dias],0)</f>
        <v>0</v>
      </c>
      <c r="J100" s="10">
        <f>SUMIFS(Cartera[Sin_Vencer],Cartera[Nombre tercero],clientes[[#This Row],[Clientes ]],Cartera[Dias],-1)</f>
        <v>0</v>
      </c>
      <c r="K100" s="3">
        <f>SUMIFS(Cartera[Sin_Vencer],Cartera[Nombre tercero],clientes[[#This Row],[Clientes ]],Cartera[Dias],-2)</f>
        <v>0</v>
      </c>
      <c r="L100" s="3">
        <f>SUMIFS(Cartera[Sin_Vencer],Cartera[Nombre tercero],clientes[[#This Row],[Clientes ]],Cartera[Dias],-3)</f>
        <v>0</v>
      </c>
      <c r="M100" s="3">
        <f>SUMIFS(Cartera[Sin_Vencer],Cartera[Nombre tercero],clientes[[#This Row],[Clientes ]],Cartera[Dias],-4)</f>
        <v>0</v>
      </c>
      <c r="N100" s="3">
        <f>SUMIFS(Cartera[Sin_Vencer],Cartera[Nombre tercero],clientes[[#This Row],[Clientes ]],Cartera[Dias],-5)</f>
        <v>0</v>
      </c>
      <c r="O100" s="3">
        <f>SUMIFS(Cartera[Sin_Vencer],Cartera[Nombre tercero],clientes[[#This Row],[Clientes ]],Cartera[Dias],-6)</f>
        <v>0</v>
      </c>
      <c r="P100" s="9">
        <f>SUM(clientes[[#This Row],[Hoy]:[5 días]])</f>
        <v>0</v>
      </c>
      <c r="T100"/>
      <c r="U100"/>
    </row>
    <row r="101" spans="2:21" ht="15.75" customHeight="1">
      <c r="B101" s="1" t="s">
        <v>175</v>
      </c>
      <c r="C101" s="9">
        <f>IFERROR(AVERAGEIF(Cartera[Nombre tercero],clientes[[#This Row],[Clientes ]],Cartera[Plazo cliente]),0)</f>
        <v>14.999855324076634</v>
      </c>
      <c r="D101" s="9">
        <f>SUMIF(Cartera[Nombre tercero],clientes[[#This Row],[Clientes ]],Cartera[Total vencido])</f>
        <v>1380385</v>
      </c>
      <c r="E101" s="9">
        <f>SUMIF(Cartera[Nombre tercero],clientes[[#This Row],[Clientes ]],Cartera[1_a_8])</f>
        <v>0</v>
      </c>
      <c r="F101" s="9">
        <f>SUMIF(Cartera[Nombre tercero],clientes[[#This Row],[Clientes ]],Cartera[Mas de 9])-G101</f>
        <v>1380385</v>
      </c>
      <c r="G101" s="9">
        <f>SUMIF(Cartera[Nombre tercero],clientes[[#This Row],[Clientes ]],Cartera[Mas de 100])</f>
        <v>0</v>
      </c>
      <c r="H10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1" s="3">
        <f>SUMIFS(Cartera[Saldo],Cartera[Nombre tercero],clientes[[#This Row],[Clientes ]],Cartera[Dias],0)</f>
        <v>0</v>
      </c>
      <c r="J101" s="10">
        <f>SUMIFS(Cartera[Sin_Vencer],Cartera[Nombre tercero],clientes[[#This Row],[Clientes ]],Cartera[Dias],-1)</f>
        <v>0</v>
      </c>
      <c r="K101" s="3">
        <f>SUMIFS(Cartera[Sin_Vencer],Cartera[Nombre tercero],clientes[[#This Row],[Clientes ]],Cartera[Dias],-2)</f>
        <v>0</v>
      </c>
      <c r="L101" s="3">
        <f>SUMIFS(Cartera[Sin_Vencer],Cartera[Nombre tercero],clientes[[#This Row],[Clientes ]],Cartera[Dias],-3)</f>
        <v>0</v>
      </c>
      <c r="M101" s="3">
        <f>SUMIFS(Cartera[Sin_Vencer],Cartera[Nombre tercero],clientes[[#This Row],[Clientes ]],Cartera[Dias],-4)</f>
        <v>0</v>
      </c>
      <c r="N101" s="3">
        <f>SUMIFS(Cartera[Sin_Vencer],Cartera[Nombre tercero],clientes[[#This Row],[Clientes ]],Cartera[Dias],-5)</f>
        <v>0</v>
      </c>
      <c r="O101" s="3">
        <f>SUMIFS(Cartera[Sin_Vencer],Cartera[Nombre tercero],clientes[[#This Row],[Clientes ]],Cartera[Dias],-6)</f>
        <v>0</v>
      </c>
      <c r="P101" s="9">
        <f>SUM(clientes[[#This Row],[Hoy]:[5 días]])</f>
        <v>0</v>
      </c>
      <c r="T101"/>
      <c r="U101"/>
    </row>
    <row r="102" spans="2:21" ht="15.75" customHeight="1">
      <c r="B102" s="1" t="s">
        <v>176</v>
      </c>
      <c r="C102" s="9">
        <f>IFERROR(AVERAGEIF(Cartera[Nombre tercero],clientes[[#This Row],[Clientes ]],Cartera[Plazo cliente]),0)</f>
        <v>7.9995370370379533</v>
      </c>
      <c r="D102" s="9">
        <f>SUMIF(Cartera[Nombre tercero],clientes[[#This Row],[Clientes ]],Cartera[Total vencido])</f>
        <v>2325800</v>
      </c>
      <c r="E102" s="9">
        <f>SUMIF(Cartera[Nombre tercero],clientes[[#This Row],[Clientes ]],Cartera[1_a_8])</f>
        <v>0</v>
      </c>
      <c r="F102" s="9">
        <f>SUMIF(Cartera[Nombre tercero],clientes[[#This Row],[Clientes ]],Cartera[Mas de 9])-G102</f>
        <v>2325800</v>
      </c>
      <c r="G102" s="9">
        <f>SUMIF(Cartera[Nombre tercero],clientes[[#This Row],[Clientes ]],Cartera[Mas de 100])</f>
        <v>0</v>
      </c>
      <c r="H10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2" s="3">
        <f>SUMIFS(Cartera[Saldo],Cartera[Nombre tercero],clientes[[#This Row],[Clientes ]],Cartera[Dias],0)</f>
        <v>0</v>
      </c>
      <c r="J102" s="10">
        <f>SUMIFS(Cartera[Sin_Vencer],Cartera[Nombre tercero],clientes[[#This Row],[Clientes ]],Cartera[Dias],-1)</f>
        <v>0</v>
      </c>
      <c r="K102" s="3">
        <f>SUMIFS(Cartera[Sin_Vencer],Cartera[Nombre tercero],clientes[[#This Row],[Clientes ]],Cartera[Dias],-2)</f>
        <v>0</v>
      </c>
      <c r="L102" s="3">
        <f>SUMIFS(Cartera[Sin_Vencer],Cartera[Nombre tercero],clientes[[#This Row],[Clientes ]],Cartera[Dias],-3)</f>
        <v>0</v>
      </c>
      <c r="M102" s="3">
        <f>SUMIFS(Cartera[Sin_Vencer],Cartera[Nombre tercero],clientes[[#This Row],[Clientes ]],Cartera[Dias],-4)</f>
        <v>0</v>
      </c>
      <c r="N102" s="3">
        <f>SUMIFS(Cartera[Sin_Vencer],Cartera[Nombre tercero],clientes[[#This Row],[Clientes ]],Cartera[Dias],-5)</f>
        <v>0</v>
      </c>
      <c r="O102" s="3">
        <f>SUMIFS(Cartera[Sin_Vencer],Cartera[Nombre tercero],clientes[[#This Row],[Clientes ]],Cartera[Dias],-6)</f>
        <v>0</v>
      </c>
      <c r="P102" s="9">
        <f>SUM(clientes[[#This Row],[Hoy]:[5 días]])</f>
        <v>0</v>
      </c>
      <c r="T102"/>
      <c r="U102"/>
    </row>
    <row r="103" spans="2:21" ht="15.75" customHeight="1">
      <c r="B103" s="1" t="s">
        <v>177</v>
      </c>
      <c r="C103" s="9">
        <f>IFERROR(AVERAGEIF(Cartera[Nombre tercero],clientes[[#This Row],[Clientes ]],Cartera[Plazo cliente]),0)</f>
        <v>14.983984374999636</v>
      </c>
      <c r="D103" s="9">
        <f>SUMIF(Cartera[Nombre tercero],clientes[[#This Row],[Clientes ]],Cartera[Total vencido])</f>
        <v>28455288</v>
      </c>
      <c r="E103" s="9">
        <f>SUMIF(Cartera[Nombre tercero],clientes[[#This Row],[Clientes ]],Cartera[1_a_8])</f>
        <v>3957000</v>
      </c>
      <c r="F103" s="9">
        <f>SUMIF(Cartera[Nombre tercero],clientes[[#This Row],[Clientes ]],Cartera[Mas de 9])-G103</f>
        <v>24498288</v>
      </c>
      <c r="G103" s="9">
        <f>SUMIF(Cartera[Nombre tercero],clientes[[#This Row],[Clientes ]],Cartera[Mas de 100])</f>
        <v>0</v>
      </c>
      <c r="H10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3" s="3">
        <f>SUMIFS(Cartera[Saldo],Cartera[Nombre tercero],clientes[[#This Row],[Clientes ]],Cartera[Dias],0)</f>
        <v>0</v>
      </c>
      <c r="J103" s="10">
        <f>SUMIFS(Cartera[Sin_Vencer],Cartera[Nombre tercero],clientes[[#This Row],[Clientes ]],Cartera[Dias],-1)</f>
        <v>0</v>
      </c>
      <c r="K103" s="3">
        <f>SUMIFS(Cartera[Sin_Vencer],Cartera[Nombre tercero],clientes[[#This Row],[Clientes ]],Cartera[Dias],-2)</f>
        <v>0</v>
      </c>
      <c r="L103" s="3">
        <f>SUMIFS(Cartera[Sin_Vencer],Cartera[Nombre tercero],clientes[[#This Row],[Clientes ]],Cartera[Dias],-3)</f>
        <v>0</v>
      </c>
      <c r="M103" s="3">
        <f>SUMIFS(Cartera[Sin_Vencer],Cartera[Nombre tercero],clientes[[#This Row],[Clientes ]],Cartera[Dias],-4)</f>
        <v>0</v>
      </c>
      <c r="N103" s="3">
        <f>SUMIFS(Cartera[Sin_Vencer],Cartera[Nombre tercero],clientes[[#This Row],[Clientes ]],Cartera[Dias],-5)</f>
        <v>0</v>
      </c>
      <c r="O103" s="3">
        <f>SUMIFS(Cartera[Sin_Vencer],Cartera[Nombre tercero],clientes[[#This Row],[Clientes ]],Cartera[Dias],-6)</f>
        <v>0</v>
      </c>
      <c r="P103" s="9">
        <f>SUM(clientes[[#This Row],[Hoy]:[5 días]])</f>
        <v>0</v>
      </c>
      <c r="T103"/>
      <c r="U103"/>
    </row>
    <row r="104" spans="2:21" ht="15.75" customHeight="1">
      <c r="B104" s="1" t="s">
        <v>113</v>
      </c>
      <c r="C104" s="9">
        <f>IFERROR(AVERAGEIF(Cartera[Nombre tercero],clientes[[#This Row],[Clientes ]],Cartera[Plazo cliente]),0)</f>
        <v>7.9997337962959136</v>
      </c>
      <c r="D104" s="9">
        <f>SUMIF(Cartera[Nombre tercero],clientes[[#This Row],[Clientes ]],Cartera[Total vencido])</f>
        <v>1159299.8899999999</v>
      </c>
      <c r="E104" s="9">
        <f>SUMIF(Cartera[Nombre tercero],clientes[[#This Row],[Clientes ]],Cartera[1_a_8])</f>
        <v>563399.94999999995</v>
      </c>
      <c r="F104" s="9">
        <f>SUMIF(Cartera[Nombre tercero],clientes[[#This Row],[Clientes ]],Cartera[Mas de 9])-G104</f>
        <v>595899.93999999994</v>
      </c>
      <c r="G104" s="9">
        <f>SUMIF(Cartera[Nombre tercero],clientes[[#This Row],[Clientes ]],Cartera[Mas de 100])</f>
        <v>0</v>
      </c>
      <c r="H10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4" s="3">
        <f>SUMIFS(Cartera[Saldo],Cartera[Nombre tercero],clientes[[#This Row],[Clientes ]],Cartera[Dias],0)</f>
        <v>0</v>
      </c>
      <c r="J104" s="10">
        <f>SUMIFS(Cartera[Sin_Vencer],Cartera[Nombre tercero],clientes[[#This Row],[Clientes ]],Cartera[Dias],-1)</f>
        <v>0</v>
      </c>
      <c r="K104" s="3">
        <f>SUMIFS(Cartera[Sin_Vencer],Cartera[Nombre tercero],clientes[[#This Row],[Clientes ]],Cartera[Dias],-2)</f>
        <v>0</v>
      </c>
      <c r="L104" s="3">
        <f>SUMIFS(Cartera[Sin_Vencer],Cartera[Nombre tercero],clientes[[#This Row],[Clientes ]],Cartera[Dias],-3)</f>
        <v>0</v>
      </c>
      <c r="M104" s="3">
        <f>SUMIFS(Cartera[Sin_Vencer],Cartera[Nombre tercero],clientes[[#This Row],[Clientes ]],Cartera[Dias],-4)</f>
        <v>0</v>
      </c>
      <c r="N104" s="3">
        <f>SUMIFS(Cartera[Sin_Vencer],Cartera[Nombre tercero],clientes[[#This Row],[Clientes ]],Cartera[Dias],-5)</f>
        <v>0</v>
      </c>
      <c r="O104" s="3">
        <f>SUMIFS(Cartera[Sin_Vencer],Cartera[Nombre tercero],clientes[[#This Row],[Clientes ]],Cartera[Dias],-6)</f>
        <v>0</v>
      </c>
      <c r="P104" s="9">
        <f>SUM(clientes[[#This Row],[Hoy]:[5 días]])</f>
        <v>0</v>
      </c>
      <c r="T104"/>
      <c r="U104"/>
    </row>
    <row r="105" spans="2:21" ht="15.75" customHeight="1">
      <c r="B105" s="1" t="s">
        <v>1548</v>
      </c>
      <c r="C105" s="9">
        <f>IFERROR(AVERAGEIF(Cartera[Nombre tercero],clientes[[#This Row],[Clientes ]],Cartera[Plazo cliente]),0)</f>
        <v>0</v>
      </c>
      <c r="D105" s="9">
        <f>SUMIF(Cartera[Nombre tercero],clientes[[#This Row],[Clientes ]],Cartera[Total vencido])</f>
        <v>0</v>
      </c>
      <c r="E105" s="9">
        <f>SUMIF(Cartera[Nombre tercero],clientes[[#This Row],[Clientes ]],Cartera[1_a_8])</f>
        <v>0</v>
      </c>
      <c r="F105" s="9">
        <f>SUMIF(Cartera[Nombre tercero],clientes[[#This Row],[Clientes ]],Cartera[Mas de 9])-G105</f>
        <v>0</v>
      </c>
      <c r="G105" s="9">
        <f>SUMIF(Cartera[Nombre tercero],clientes[[#This Row],[Clientes ]],Cartera[Mas de 100])</f>
        <v>0</v>
      </c>
      <c r="H10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5" s="3">
        <f>SUMIFS(Cartera[Saldo],Cartera[Nombre tercero],clientes[[#This Row],[Clientes ]],Cartera[Dias],0)</f>
        <v>0</v>
      </c>
      <c r="J105" s="10">
        <f>SUMIFS(Cartera[Sin_Vencer],Cartera[Nombre tercero],clientes[[#This Row],[Clientes ]],Cartera[Dias],-1)</f>
        <v>0</v>
      </c>
      <c r="K105" s="3">
        <f>SUMIFS(Cartera[Sin_Vencer],Cartera[Nombre tercero],clientes[[#This Row],[Clientes ]],Cartera[Dias],-2)</f>
        <v>0</v>
      </c>
      <c r="L105" s="3">
        <f>SUMIFS(Cartera[Sin_Vencer],Cartera[Nombre tercero],clientes[[#This Row],[Clientes ]],Cartera[Dias],-3)</f>
        <v>0</v>
      </c>
      <c r="M105" s="3">
        <f>SUMIFS(Cartera[Sin_Vencer],Cartera[Nombre tercero],clientes[[#This Row],[Clientes ]],Cartera[Dias],-4)</f>
        <v>0</v>
      </c>
      <c r="N105" s="3">
        <f>SUMIFS(Cartera[Sin_Vencer],Cartera[Nombre tercero],clientes[[#This Row],[Clientes ]],Cartera[Dias],-5)</f>
        <v>0</v>
      </c>
      <c r="O105" s="3">
        <f>SUMIFS(Cartera[Sin_Vencer],Cartera[Nombre tercero],clientes[[#This Row],[Clientes ]],Cartera[Dias],-6)</f>
        <v>0</v>
      </c>
      <c r="P105" s="9">
        <f>SUM(clientes[[#This Row],[Hoy]:[5 días]])</f>
        <v>0</v>
      </c>
      <c r="T105"/>
      <c r="U105"/>
    </row>
    <row r="106" spans="2:21" ht="15.75" customHeight="1">
      <c r="B106" s="1" t="s">
        <v>1549</v>
      </c>
      <c r="C106" s="9">
        <f>IFERROR(AVERAGEIF(Cartera[Nombre tercero],clientes[[#This Row],[Clientes ]],Cartera[Plazo cliente]),0)</f>
        <v>0</v>
      </c>
      <c r="D106" s="9">
        <f>SUMIF(Cartera[Nombre tercero],clientes[[#This Row],[Clientes ]],Cartera[Total vencido])</f>
        <v>0</v>
      </c>
      <c r="E106" s="9">
        <f>SUMIF(Cartera[Nombre tercero],clientes[[#This Row],[Clientes ]],Cartera[1_a_8])</f>
        <v>0</v>
      </c>
      <c r="F106" s="9">
        <f>SUMIF(Cartera[Nombre tercero],clientes[[#This Row],[Clientes ]],Cartera[Mas de 9])-G106</f>
        <v>0</v>
      </c>
      <c r="G106" s="9">
        <f>SUMIF(Cartera[Nombre tercero],clientes[[#This Row],[Clientes ]],Cartera[Mas de 100])</f>
        <v>0</v>
      </c>
      <c r="H10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6" s="3">
        <f>SUMIFS(Cartera[Saldo],Cartera[Nombre tercero],clientes[[#This Row],[Clientes ]],Cartera[Dias],0)</f>
        <v>0</v>
      </c>
      <c r="J106" s="10">
        <f>SUMIFS(Cartera[Sin_Vencer],Cartera[Nombre tercero],clientes[[#This Row],[Clientes ]],Cartera[Dias],-1)</f>
        <v>0</v>
      </c>
      <c r="K106" s="3">
        <f>SUMIFS(Cartera[Sin_Vencer],Cartera[Nombre tercero],clientes[[#This Row],[Clientes ]],Cartera[Dias],-2)</f>
        <v>0</v>
      </c>
      <c r="L106" s="3">
        <f>SUMIFS(Cartera[Sin_Vencer],Cartera[Nombre tercero],clientes[[#This Row],[Clientes ]],Cartera[Dias],-3)</f>
        <v>0</v>
      </c>
      <c r="M106" s="3">
        <f>SUMIFS(Cartera[Sin_Vencer],Cartera[Nombre tercero],clientes[[#This Row],[Clientes ]],Cartera[Dias],-4)</f>
        <v>0</v>
      </c>
      <c r="N106" s="3">
        <f>SUMIFS(Cartera[Sin_Vencer],Cartera[Nombre tercero],clientes[[#This Row],[Clientes ]],Cartera[Dias],-5)</f>
        <v>0</v>
      </c>
      <c r="O106" s="3">
        <f>SUMIFS(Cartera[Sin_Vencer],Cartera[Nombre tercero],clientes[[#This Row],[Clientes ]],Cartera[Dias],-6)</f>
        <v>0</v>
      </c>
      <c r="P106" s="9">
        <f>SUM(clientes[[#This Row],[Hoy]:[5 días]])</f>
        <v>0</v>
      </c>
      <c r="T106"/>
      <c r="U106"/>
    </row>
    <row r="107" spans="2:21" ht="15.75" customHeight="1">
      <c r="B107" s="1" t="s">
        <v>668</v>
      </c>
      <c r="C107" s="9">
        <f>IFERROR(AVERAGEIF(Cartera[Nombre tercero],clientes[[#This Row],[Clientes ]],Cartera[Plazo cliente]),0)</f>
        <v>0</v>
      </c>
      <c r="D107" s="9">
        <f>SUMIF(Cartera[Nombre tercero],clientes[[#This Row],[Clientes ]],Cartera[Total vencido])</f>
        <v>0</v>
      </c>
      <c r="E107" s="9">
        <f>SUMIF(Cartera[Nombre tercero],clientes[[#This Row],[Clientes ]],Cartera[1_a_8])</f>
        <v>0</v>
      </c>
      <c r="F107" s="9">
        <f>SUMIF(Cartera[Nombre tercero],clientes[[#This Row],[Clientes ]],Cartera[Mas de 9])-G107</f>
        <v>0</v>
      </c>
      <c r="G107" s="9">
        <f>SUMIF(Cartera[Nombre tercero],clientes[[#This Row],[Clientes ]],Cartera[Mas de 100])</f>
        <v>0</v>
      </c>
      <c r="H10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7" s="3">
        <f>SUMIFS(Cartera[Saldo],Cartera[Nombre tercero],clientes[[#This Row],[Clientes ]],Cartera[Dias],0)</f>
        <v>0</v>
      </c>
      <c r="J107" s="10">
        <f>SUMIFS(Cartera[Sin_Vencer],Cartera[Nombre tercero],clientes[[#This Row],[Clientes ]],Cartera[Dias],-1)</f>
        <v>0</v>
      </c>
      <c r="K107" s="3">
        <f>SUMIFS(Cartera[Sin_Vencer],Cartera[Nombre tercero],clientes[[#This Row],[Clientes ]],Cartera[Dias],-2)</f>
        <v>0</v>
      </c>
      <c r="L107" s="3">
        <f>SUMIFS(Cartera[Sin_Vencer],Cartera[Nombre tercero],clientes[[#This Row],[Clientes ]],Cartera[Dias],-3)</f>
        <v>0</v>
      </c>
      <c r="M107" s="3">
        <f>SUMIFS(Cartera[Sin_Vencer],Cartera[Nombre tercero],clientes[[#This Row],[Clientes ]],Cartera[Dias],-4)</f>
        <v>0</v>
      </c>
      <c r="N107" s="3">
        <f>SUMIFS(Cartera[Sin_Vencer],Cartera[Nombre tercero],clientes[[#This Row],[Clientes ]],Cartera[Dias],-5)</f>
        <v>0</v>
      </c>
      <c r="O107" s="3">
        <f>SUMIFS(Cartera[Sin_Vencer],Cartera[Nombre tercero],clientes[[#This Row],[Clientes ]],Cartera[Dias],-6)</f>
        <v>0</v>
      </c>
      <c r="P107" s="9">
        <f>SUM(clientes[[#This Row],[Hoy]:[5 días]])</f>
        <v>0</v>
      </c>
      <c r="T107"/>
      <c r="U107"/>
    </row>
    <row r="108" spans="2:21" ht="15.75" customHeight="1">
      <c r="B108" s="1" t="s">
        <v>107</v>
      </c>
      <c r="C108" s="9">
        <f>IFERROR(AVERAGEIF(Cartera[Nombre tercero],clientes[[#This Row],[Clientes ]],Cartera[Plazo cliente]),0)</f>
        <v>0</v>
      </c>
      <c r="D108" s="9">
        <f>SUMIF(Cartera[Nombre tercero],clientes[[#This Row],[Clientes ]],Cartera[Total vencido])</f>
        <v>0</v>
      </c>
      <c r="E108" s="9">
        <f>SUMIF(Cartera[Nombre tercero],clientes[[#This Row],[Clientes ]],Cartera[1_a_8])</f>
        <v>0</v>
      </c>
      <c r="F108" s="9">
        <f>SUMIF(Cartera[Nombre tercero],clientes[[#This Row],[Clientes ]],Cartera[Mas de 9])-G108</f>
        <v>0</v>
      </c>
      <c r="G108" s="9">
        <f>SUMIF(Cartera[Nombre tercero],clientes[[#This Row],[Clientes ]],Cartera[Mas de 100])</f>
        <v>0</v>
      </c>
      <c r="H10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8" s="3">
        <f>SUMIFS(Cartera[Saldo],Cartera[Nombre tercero],clientes[[#This Row],[Clientes ]],Cartera[Dias],0)</f>
        <v>0</v>
      </c>
      <c r="J108" s="10">
        <f>SUMIFS(Cartera[Sin_Vencer],Cartera[Nombre tercero],clientes[[#This Row],[Clientes ]],Cartera[Dias],-1)</f>
        <v>0</v>
      </c>
      <c r="K108" s="3">
        <f>SUMIFS(Cartera[Sin_Vencer],Cartera[Nombre tercero],clientes[[#This Row],[Clientes ]],Cartera[Dias],-2)</f>
        <v>0</v>
      </c>
      <c r="L108" s="3">
        <f>SUMIFS(Cartera[Sin_Vencer],Cartera[Nombre tercero],clientes[[#This Row],[Clientes ]],Cartera[Dias],-3)</f>
        <v>0</v>
      </c>
      <c r="M108" s="3">
        <f>SUMIFS(Cartera[Sin_Vencer],Cartera[Nombre tercero],clientes[[#This Row],[Clientes ]],Cartera[Dias],-4)</f>
        <v>0</v>
      </c>
      <c r="N108" s="3">
        <f>SUMIFS(Cartera[Sin_Vencer],Cartera[Nombre tercero],clientes[[#This Row],[Clientes ]],Cartera[Dias],-5)</f>
        <v>0</v>
      </c>
      <c r="O108" s="3">
        <f>SUMIFS(Cartera[Sin_Vencer],Cartera[Nombre tercero],clientes[[#This Row],[Clientes ]],Cartera[Dias],-6)</f>
        <v>0</v>
      </c>
      <c r="P108" s="9">
        <f>SUM(clientes[[#This Row],[Hoy]:[5 días]])</f>
        <v>0</v>
      </c>
      <c r="T108"/>
      <c r="U108"/>
    </row>
    <row r="109" spans="2:21" ht="15.75" customHeight="1">
      <c r="B109" s="1" t="s">
        <v>1383</v>
      </c>
      <c r="C109" s="9">
        <f>IFERROR(AVERAGEIF(Cartera[Nombre tercero],clientes[[#This Row],[Clientes ]],Cartera[Plazo cliente]),0)</f>
        <v>0</v>
      </c>
      <c r="D109" s="9">
        <f>SUMIF(Cartera[Nombre tercero],clientes[[#This Row],[Clientes ]],Cartera[Total vencido])</f>
        <v>0</v>
      </c>
      <c r="E109" s="9">
        <f>SUMIF(Cartera[Nombre tercero],clientes[[#This Row],[Clientes ]],Cartera[1_a_8])</f>
        <v>0</v>
      </c>
      <c r="F109" s="9">
        <f>SUMIF(Cartera[Nombre tercero],clientes[[#This Row],[Clientes ]],Cartera[Mas de 9])-G109</f>
        <v>0</v>
      </c>
      <c r="G109" s="9">
        <f>SUMIF(Cartera[Nombre tercero],clientes[[#This Row],[Clientes ]],Cartera[Mas de 100])</f>
        <v>0</v>
      </c>
      <c r="H10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9" s="3">
        <f>SUMIFS(Cartera[Saldo],Cartera[Nombre tercero],clientes[[#This Row],[Clientes ]],Cartera[Dias],0)</f>
        <v>0</v>
      </c>
      <c r="J109" s="10">
        <f>SUMIFS(Cartera[Sin_Vencer],Cartera[Nombre tercero],clientes[[#This Row],[Clientes ]],Cartera[Dias],-1)</f>
        <v>0</v>
      </c>
      <c r="K109" s="3">
        <f>SUMIFS(Cartera[Sin_Vencer],Cartera[Nombre tercero],clientes[[#This Row],[Clientes ]],Cartera[Dias],-2)</f>
        <v>0</v>
      </c>
      <c r="L109" s="3">
        <f>SUMIFS(Cartera[Sin_Vencer],Cartera[Nombre tercero],clientes[[#This Row],[Clientes ]],Cartera[Dias],-3)</f>
        <v>0</v>
      </c>
      <c r="M109" s="3">
        <f>SUMIFS(Cartera[Sin_Vencer],Cartera[Nombre tercero],clientes[[#This Row],[Clientes ]],Cartera[Dias],-4)</f>
        <v>0</v>
      </c>
      <c r="N109" s="3">
        <f>SUMIFS(Cartera[Sin_Vencer],Cartera[Nombre tercero],clientes[[#This Row],[Clientes ]],Cartera[Dias],-5)</f>
        <v>0</v>
      </c>
      <c r="O109" s="3">
        <f>SUMIFS(Cartera[Sin_Vencer],Cartera[Nombre tercero],clientes[[#This Row],[Clientes ]],Cartera[Dias],-6)</f>
        <v>0</v>
      </c>
      <c r="P109" s="9">
        <f>SUM(clientes[[#This Row],[Hoy]:[5 días]])</f>
        <v>0</v>
      </c>
      <c r="T109"/>
      <c r="U109"/>
    </row>
    <row r="110" spans="2:21" ht="15.75" customHeight="1">
      <c r="B110" s="1" t="s">
        <v>1550</v>
      </c>
      <c r="C110" s="9">
        <f>IFERROR(AVERAGEIF(Cartera[Nombre tercero],clientes[[#This Row],[Clientes ]],Cartera[Plazo cliente]),0)</f>
        <v>0</v>
      </c>
      <c r="D110" s="9">
        <f>SUMIF(Cartera[Nombre tercero],clientes[[#This Row],[Clientes ]],Cartera[Total vencido])</f>
        <v>0</v>
      </c>
      <c r="E110" s="9">
        <f>SUMIF(Cartera[Nombre tercero],clientes[[#This Row],[Clientes ]],Cartera[1_a_8])</f>
        <v>0</v>
      </c>
      <c r="F110" s="9">
        <f>SUMIF(Cartera[Nombre tercero],clientes[[#This Row],[Clientes ]],Cartera[Mas de 9])-G110</f>
        <v>0</v>
      </c>
      <c r="G110" s="9">
        <f>SUMIF(Cartera[Nombre tercero],clientes[[#This Row],[Clientes ]],Cartera[Mas de 100])</f>
        <v>0</v>
      </c>
      <c r="H11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0" s="3">
        <f>SUMIFS(Cartera[Saldo],Cartera[Nombre tercero],clientes[[#This Row],[Clientes ]],Cartera[Dias],0)</f>
        <v>0</v>
      </c>
      <c r="J110" s="10">
        <f>SUMIFS(Cartera[Sin_Vencer],Cartera[Nombre tercero],clientes[[#This Row],[Clientes ]],Cartera[Dias],-1)</f>
        <v>0</v>
      </c>
      <c r="K110" s="3">
        <f>SUMIFS(Cartera[Sin_Vencer],Cartera[Nombre tercero],clientes[[#This Row],[Clientes ]],Cartera[Dias],-2)</f>
        <v>0</v>
      </c>
      <c r="L110" s="3">
        <f>SUMIFS(Cartera[Sin_Vencer],Cartera[Nombre tercero],clientes[[#This Row],[Clientes ]],Cartera[Dias],-3)</f>
        <v>0</v>
      </c>
      <c r="M110" s="3">
        <f>SUMIFS(Cartera[Sin_Vencer],Cartera[Nombre tercero],clientes[[#This Row],[Clientes ]],Cartera[Dias],-4)</f>
        <v>0</v>
      </c>
      <c r="N110" s="3">
        <f>SUMIFS(Cartera[Sin_Vencer],Cartera[Nombre tercero],clientes[[#This Row],[Clientes ]],Cartera[Dias],-5)</f>
        <v>0</v>
      </c>
      <c r="O110" s="3">
        <f>SUMIFS(Cartera[Sin_Vencer],Cartera[Nombre tercero],clientes[[#This Row],[Clientes ]],Cartera[Dias],-6)</f>
        <v>0</v>
      </c>
      <c r="P110" s="9">
        <f>SUM(clientes[[#This Row],[Hoy]:[5 días]])</f>
        <v>0</v>
      </c>
      <c r="T110"/>
      <c r="U110"/>
    </row>
    <row r="111" spans="2:21" ht="15.75" customHeight="1">
      <c r="B111" s="1" t="s">
        <v>694</v>
      </c>
      <c r="C111" s="9">
        <f>IFERROR(AVERAGEIF(Cartera[Nombre tercero],clientes[[#This Row],[Clientes ]],Cartera[Plazo cliente]),0)</f>
        <v>0.99836805555241881</v>
      </c>
      <c r="D111" s="9">
        <f>SUMIF(Cartera[Nombre tercero],clientes[[#This Row],[Clientes ]],Cartera[Total vencido])</f>
        <v>198900</v>
      </c>
      <c r="E111" s="9">
        <f>SUMIF(Cartera[Nombre tercero],clientes[[#This Row],[Clientes ]],Cartera[1_a_8])</f>
        <v>0</v>
      </c>
      <c r="F111" s="9">
        <f>SUMIF(Cartera[Nombre tercero],clientes[[#This Row],[Clientes ]],Cartera[Mas de 9])-G111</f>
        <v>0</v>
      </c>
      <c r="G111" s="9">
        <f>SUMIF(Cartera[Nombre tercero],clientes[[#This Row],[Clientes ]],Cartera[Mas de 100])</f>
        <v>198900</v>
      </c>
      <c r="H11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1" s="3">
        <f>SUMIFS(Cartera[Saldo],Cartera[Nombre tercero],clientes[[#This Row],[Clientes ]],Cartera[Dias],0)</f>
        <v>0</v>
      </c>
      <c r="J111" s="10">
        <f>SUMIFS(Cartera[Sin_Vencer],Cartera[Nombre tercero],clientes[[#This Row],[Clientes ]],Cartera[Dias],-1)</f>
        <v>0</v>
      </c>
      <c r="K111" s="3">
        <f>SUMIFS(Cartera[Sin_Vencer],Cartera[Nombre tercero],clientes[[#This Row],[Clientes ]],Cartera[Dias],-2)</f>
        <v>0</v>
      </c>
      <c r="L111" s="3">
        <f>SUMIFS(Cartera[Sin_Vencer],Cartera[Nombre tercero],clientes[[#This Row],[Clientes ]],Cartera[Dias],-3)</f>
        <v>0</v>
      </c>
      <c r="M111" s="3">
        <f>SUMIFS(Cartera[Sin_Vencer],Cartera[Nombre tercero],clientes[[#This Row],[Clientes ]],Cartera[Dias],-4)</f>
        <v>0</v>
      </c>
      <c r="N111" s="3">
        <f>SUMIFS(Cartera[Sin_Vencer],Cartera[Nombre tercero],clientes[[#This Row],[Clientes ]],Cartera[Dias],-5)</f>
        <v>0</v>
      </c>
      <c r="O111" s="3">
        <f>SUMIFS(Cartera[Sin_Vencer],Cartera[Nombre tercero],clientes[[#This Row],[Clientes ]],Cartera[Dias],-6)</f>
        <v>0</v>
      </c>
      <c r="P111" s="9">
        <f>SUM(clientes[[#This Row],[Hoy]:[5 días]])</f>
        <v>0</v>
      </c>
      <c r="T111"/>
      <c r="U111"/>
    </row>
    <row r="112" spans="2:21" ht="15.75" customHeight="1">
      <c r="B112" s="1" t="s">
        <v>1551</v>
      </c>
      <c r="C112" s="9">
        <f>IFERROR(AVERAGEIF(Cartera[Nombre tercero],clientes[[#This Row],[Clientes ]],Cartera[Plazo cliente]),0)</f>
        <v>0</v>
      </c>
      <c r="D112" s="9">
        <f>SUMIF(Cartera[Nombre tercero],clientes[[#This Row],[Clientes ]],Cartera[Total vencido])</f>
        <v>0</v>
      </c>
      <c r="E112" s="9">
        <f>SUMIF(Cartera[Nombre tercero],clientes[[#This Row],[Clientes ]],Cartera[1_a_8])</f>
        <v>0</v>
      </c>
      <c r="F112" s="9">
        <f>SUMIF(Cartera[Nombre tercero],clientes[[#This Row],[Clientes ]],Cartera[Mas de 9])-G112</f>
        <v>0</v>
      </c>
      <c r="G112" s="9">
        <f>SUMIF(Cartera[Nombre tercero],clientes[[#This Row],[Clientes ]],Cartera[Mas de 100])</f>
        <v>0</v>
      </c>
      <c r="H11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2" s="3">
        <f>SUMIFS(Cartera[Saldo],Cartera[Nombre tercero],clientes[[#This Row],[Clientes ]],Cartera[Dias],0)</f>
        <v>0</v>
      </c>
      <c r="J112" s="10">
        <f>SUMIFS(Cartera[Sin_Vencer],Cartera[Nombre tercero],clientes[[#This Row],[Clientes ]],Cartera[Dias],-1)</f>
        <v>0</v>
      </c>
      <c r="K112" s="3">
        <f>SUMIFS(Cartera[Sin_Vencer],Cartera[Nombre tercero],clientes[[#This Row],[Clientes ]],Cartera[Dias],-2)</f>
        <v>0</v>
      </c>
      <c r="L112" s="3">
        <f>SUMIFS(Cartera[Sin_Vencer],Cartera[Nombre tercero],clientes[[#This Row],[Clientes ]],Cartera[Dias],-3)</f>
        <v>0</v>
      </c>
      <c r="M112" s="3">
        <f>SUMIFS(Cartera[Sin_Vencer],Cartera[Nombre tercero],clientes[[#This Row],[Clientes ]],Cartera[Dias],-4)</f>
        <v>0</v>
      </c>
      <c r="N112" s="3">
        <f>SUMIFS(Cartera[Sin_Vencer],Cartera[Nombre tercero],clientes[[#This Row],[Clientes ]],Cartera[Dias],-5)</f>
        <v>0</v>
      </c>
      <c r="O112" s="3">
        <f>SUMIFS(Cartera[Sin_Vencer],Cartera[Nombre tercero],clientes[[#This Row],[Clientes ]],Cartera[Dias],-6)</f>
        <v>0</v>
      </c>
      <c r="P112" s="9">
        <f>SUM(clientes[[#This Row],[Hoy]:[5 días]])</f>
        <v>0</v>
      </c>
      <c r="T112"/>
      <c r="U112"/>
    </row>
    <row r="113" spans="2:21" ht="15.75" customHeight="1">
      <c r="B113" s="1" t="s">
        <v>105</v>
      </c>
      <c r="C113" s="9">
        <f>IFERROR(AVERAGEIF(Cartera[Nombre tercero],clientes[[#This Row],[Clientes ]],Cartera[Plazo cliente]),0)</f>
        <v>1</v>
      </c>
      <c r="D113" s="3">
        <f>SUMIF(Cartera[Nombre tercero],clientes[[#This Row],[Clientes ]],Cartera[Total vencido])</f>
        <v>565180</v>
      </c>
      <c r="E113" s="3">
        <f>SUMIF(Cartera[Nombre tercero],clientes[[#This Row],[Clientes ]],Cartera[1_a_8])</f>
        <v>0</v>
      </c>
      <c r="F113" s="3">
        <f>SUMIF(Cartera[Nombre tercero],clientes[[#This Row],[Clientes ]],Cartera[Mas de 9])-G113</f>
        <v>0</v>
      </c>
      <c r="G113" s="3">
        <f>SUMIF(Cartera[Nombre tercero],clientes[[#This Row],[Clientes ]],Cartera[Mas de 100])</f>
        <v>565180</v>
      </c>
      <c r="H113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3" s="3">
        <f>SUMIFS(Cartera[Saldo],Cartera[Nombre tercero],clientes[[#This Row],[Clientes ]],Cartera[Dias],0)</f>
        <v>0</v>
      </c>
      <c r="J113" s="10">
        <f>SUMIFS(Cartera[Sin_Vencer],Cartera[Nombre tercero],clientes[[#This Row],[Clientes ]],Cartera[Dias],-1)</f>
        <v>0</v>
      </c>
      <c r="K113" s="3">
        <f>SUMIFS(Cartera[Sin_Vencer],Cartera[Nombre tercero],clientes[[#This Row],[Clientes ]],Cartera[Dias],-2)</f>
        <v>0</v>
      </c>
      <c r="L113" s="3">
        <f>SUMIFS(Cartera[Sin_Vencer],Cartera[Nombre tercero],clientes[[#This Row],[Clientes ]],Cartera[Dias],-3)</f>
        <v>0</v>
      </c>
      <c r="M113" s="3">
        <f>SUMIFS(Cartera[Sin_Vencer],Cartera[Nombre tercero],clientes[[#This Row],[Clientes ]],Cartera[Dias],-4)</f>
        <v>0</v>
      </c>
      <c r="N113" s="3">
        <f>SUMIFS(Cartera[Sin_Vencer],Cartera[Nombre tercero],clientes[[#This Row],[Clientes ]],Cartera[Dias],-5)</f>
        <v>0</v>
      </c>
      <c r="O113" s="3">
        <f>SUMIFS(Cartera[Sin_Vencer],Cartera[Nombre tercero],clientes[[#This Row],[Clientes ]],Cartera[Dias],-6)</f>
        <v>0</v>
      </c>
      <c r="P113" s="3">
        <f>SUM(clientes[[#This Row],[Hoy]:[5 días]])</f>
        <v>0</v>
      </c>
      <c r="T113"/>
      <c r="U113"/>
    </row>
    <row r="114" spans="2:21" ht="15.75" customHeight="1">
      <c r="B114" s="1" t="s">
        <v>1552</v>
      </c>
      <c r="C114" s="9">
        <f>IFERROR(AVERAGEIF(Cartera[Nombre tercero],clientes[[#This Row],[Clientes ]],Cartera[Plazo cliente]),0)</f>
        <v>0</v>
      </c>
      <c r="D114" s="9">
        <f>SUMIF(Cartera[Nombre tercero],clientes[[#This Row],[Clientes ]],Cartera[Total vencido])</f>
        <v>0</v>
      </c>
      <c r="E114" s="9">
        <f>SUMIF(Cartera[Nombre tercero],clientes[[#This Row],[Clientes ]],Cartera[1_a_8])</f>
        <v>0</v>
      </c>
      <c r="F114" s="9">
        <f>SUMIF(Cartera[Nombre tercero],clientes[[#This Row],[Clientes ]],Cartera[Mas de 9])-G114</f>
        <v>0</v>
      </c>
      <c r="G114" s="9">
        <f>SUMIF(Cartera[Nombre tercero],clientes[[#This Row],[Clientes ]],Cartera[Mas de 100])</f>
        <v>0</v>
      </c>
      <c r="H11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4" s="3">
        <f>SUMIFS(Cartera[Saldo],Cartera[Nombre tercero],clientes[[#This Row],[Clientes ]],Cartera[Dias],0)</f>
        <v>0</v>
      </c>
      <c r="J114" s="10">
        <f>SUMIFS(Cartera[Sin_Vencer],Cartera[Nombre tercero],clientes[[#This Row],[Clientes ]],Cartera[Dias],-1)</f>
        <v>0</v>
      </c>
      <c r="K114" s="3">
        <f>SUMIFS(Cartera[Sin_Vencer],Cartera[Nombre tercero],clientes[[#This Row],[Clientes ]],Cartera[Dias],-2)</f>
        <v>0</v>
      </c>
      <c r="L114" s="3">
        <f>SUMIFS(Cartera[Sin_Vencer],Cartera[Nombre tercero],clientes[[#This Row],[Clientes ]],Cartera[Dias],-3)</f>
        <v>0</v>
      </c>
      <c r="M114" s="3">
        <f>SUMIFS(Cartera[Sin_Vencer],Cartera[Nombre tercero],clientes[[#This Row],[Clientes ]],Cartera[Dias],-4)</f>
        <v>0</v>
      </c>
      <c r="N114" s="3">
        <f>SUMIFS(Cartera[Sin_Vencer],Cartera[Nombre tercero],clientes[[#This Row],[Clientes ]],Cartera[Dias],-5)</f>
        <v>0</v>
      </c>
      <c r="O114" s="3">
        <f>SUMIFS(Cartera[Sin_Vencer],Cartera[Nombre tercero],clientes[[#This Row],[Clientes ]],Cartera[Dias],-6)</f>
        <v>0</v>
      </c>
      <c r="P114" s="9">
        <f>SUM(clientes[[#This Row],[Hoy]:[5 días]])</f>
        <v>0</v>
      </c>
      <c r="T114"/>
      <c r="U114"/>
    </row>
    <row r="115" spans="2:21" ht="15.75" customHeight="1">
      <c r="B115" s="1" t="s">
        <v>1395</v>
      </c>
      <c r="C115" s="9">
        <f>IFERROR(AVERAGEIF(Cartera[Nombre tercero],clientes[[#This Row],[Clientes ]],Cartera[Plazo cliente]),0)</f>
        <v>0</v>
      </c>
      <c r="D115" s="9">
        <f>SUMIF(Cartera[Nombre tercero],clientes[[#This Row],[Clientes ]],Cartera[Total vencido])</f>
        <v>0</v>
      </c>
      <c r="E115" s="9">
        <f>SUMIF(Cartera[Nombre tercero],clientes[[#This Row],[Clientes ]],Cartera[1_a_8])</f>
        <v>0</v>
      </c>
      <c r="F115" s="9">
        <f>SUMIF(Cartera[Nombre tercero],clientes[[#This Row],[Clientes ]],Cartera[Mas de 9])-G115</f>
        <v>0</v>
      </c>
      <c r="G115" s="9">
        <f>SUMIF(Cartera[Nombre tercero],clientes[[#This Row],[Clientes ]],Cartera[Mas de 100])</f>
        <v>0</v>
      </c>
      <c r="H11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5" s="3">
        <f>SUMIFS(Cartera[Saldo],Cartera[Nombre tercero],clientes[[#This Row],[Clientes ]],Cartera[Dias],0)</f>
        <v>0</v>
      </c>
      <c r="J115" s="10">
        <f>SUMIFS(Cartera[Sin_Vencer],Cartera[Nombre tercero],clientes[[#This Row],[Clientes ]],Cartera[Dias],-1)</f>
        <v>0</v>
      </c>
      <c r="K115" s="3">
        <f>SUMIFS(Cartera[Sin_Vencer],Cartera[Nombre tercero],clientes[[#This Row],[Clientes ]],Cartera[Dias],-2)</f>
        <v>0</v>
      </c>
      <c r="L115" s="3">
        <f>SUMIFS(Cartera[Sin_Vencer],Cartera[Nombre tercero],clientes[[#This Row],[Clientes ]],Cartera[Dias],-3)</f>
        <v>0</v>
      </c>
      <c r="M115" s="3">
        <f>SUMIFS(Cartera[Sin_Vencer],Cartera[Nombre tercero],clientes[[#This Row],[Clientes ]],Cartera[Dias],-4)</f>
        <v>0</v>
      </c>
      <c r="N115" s="3">
        <f>SUMIFS(Cartera[Sin_Vencer],Cartera[Nombre tercero],clientes[[#This Row],[Clientes ]],Cartera[Dias],-5)</f>
        <v>0</v>
      </c>
      <c r="O115" s="3">
        <f>SUMIFS(Cartera[Sin_Vencer],Cartera[Nombre tercero],clientes[[#This Row],[Clientes ]],Cartera[Dias],-6)</f>
        <v>0</v>
      </c>
      <c r="P115" s="9">
        <f>SUM(clientes[[#This Row],[Hoy]:[5 días]])</f>
        <v>0</v>
      </c>
      <c r="T115"/>
      <c r="U115"/>
    </row>
    <row r="116" spans="2:21" ht="15.75" customHeight="1">
      <c r="B116" s="1" t="s">
        <v>1553</v>
      </c>
      <c r="C116" s="9">
        <f>IFERROR(AVERAGEIF(Cartera[Nombre tercero],clientes[[#This Row],[Clientes ]],Cartera[Plazo cliente]),0)</f>
        <v>1</v>
      </c>
      <c r="D116" s="3">
        <f>SUMIF(Cartera[Nombre tercero],clientes[[#This Row],[Clientes ]],Cartera[Total vencido])</f>
        <v>99970</v>
      </c>
      <c r="E116" s="3">
        <f>SUMIF(Cartera[Nombre tercero],clientes[[#This Row],[Clientes ]],Cartera[1_a_8])</f>
        <v>0</v>
      </c>
      <c r="F116" s="3">
        <f>SUMIF(Cartera[Nombre tercero],clientes[[#This Row],[Clientes ]],Cartera[Mas de 9])-G116</f>
        <v>99970</v>
      </c>
      <c r="G116" s="3">
        <f>SUMIF(Cartera[Nombre tercero],clientes[[#This Row],[Clientes ]],Cartera[Mas de 100])</f>
        <v>0</v>
      </c>
      <c r="H11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6" s="3">
        <f>SUMIFS(Cartera[Saldo],Cartera[Nombre tercero],clientes[[#This Row],[Clientes ]],Cartera[Dias],0)</f>
        <v>0</v>
      </c>
      <c r="J116" s="10">
        <f>SUMIFS(Cartera[Sin_Vencer],Cartera[Nombre tercero],clientes[[#This Row],[Clientes ]],Cartera[Dias],-1)</f>
        <v>0</v>
      </c>
      <c r="K116" s="3">
        <f>SUMIFS(Cartera[Sin_Vencer],Cartera[Nombre tercero],clientes[[#This Row],[Clientes ]],Cartera[Dias],-2)</f>
        <v>0</v>
      </c>
      <c r="L116" s="3">
        <f>SUMIFS(Cartera[Sin_Vencer],Cartera[Nombre tercero],clientes[[#This Row],[Clientes ]],Cartera[Dias],-3)</f>
        <v>0</v>
      </c>
      <c r="M116" s="3">
        <f>SUMIFS(Cartera[Sin_Vencer],Cartera[Nombre tercero],clientes[[#This Row],[Clientes ]],Cartera[Dias],-4)</f>
        <v>0</v>
      </c>
      <c r="N116" s="3">
        <f>SUMIFS(Cartera[Sin_Vencer],Cartera[Nombre tercero],clientes[[#This Row],[Clientes ]],Cartera[Dias],-5)</f>
        <v>0</v>
      </c>
      <c r="O116" s="3">
        <f>SUMIFS(Cartera[Sin_Vencer],Cartera[Nombre tercero],clientes[[#This Row],[Clientes ]],Cartera[Dias],-6)</f>
        <v>0</v>
      </c>
      <c r="P116" s="3">
        <f>SUM(clientes[[#This Row],[Hoy]:[5 días]])</f>
        <v>0</v>
      </c>
      <c r="T116"/>
      <c r="U116"/>
    </row>
    <row r="117" spans="2:21" ht="15.75" customHeight="1">
      <c r="B117" s="1" t="s">
        <v>713</v>
      </c>
      <c r="C117" s="9">
        <f>IFERROR(AVERAGEIF(Cartera[Nombre tercero],clientes[[#This Row],[Clientes ]],Cartera[Plazo cliente]),0)</f>
        <v>0.99981481481518131</v>
      </c>
      <c r="D117" s="9">
        <f>SUMIF(Cartera[Nombre tercero],clientes[[#This Row],[Clientes ]],Cartera[Total vencido])</f>
        <v>67536</v>
      </c>
      <c r="E117" s="9">
        <f>SUMIF(Cartera[Nombre tercero],clientes[[#This Row],[Clientes ]],Cartera[1_a_8])</f>
        <v>0</v>
      </c>
      <c r="F117" s="9">
        <f>SUMIF(Cartera[Nombre tercero],clientes[[#This Row],[Clientes ]],Cartera[Mas de 9])-G117</f>
        <v>67536</v>
      </c>
      <c r="G117" s="9">
        <f>SUMIF(Cartera[Nombre tercero],clientes[[#This Row],[Clientes ]],Cartera[Mas de 100])</f>
        <v>0</v>
      </c>
      <c r="H11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7" s="3">
        <f>SUMIFS(Cartera[Saldo],Cartera[Nombre tercero],clientes[[#This Row],[Clientes ]],Cartera[Dias],0)</f>
        <v>0</v>
      </c>
      <c r="J117" s="10">
        <f>SUMIFS(Cartera[Sin_Vencer],Cartera[Nombre tercero],clientes[[#This Row],[Clientes ]],Cartera[Dias],-1)</f>
        <v>0</v>
      </c>
      <c r="K117" s="3">
        <f>SUMIFS(Cartera[Sin_Vencer],Cartera[Nombre tercero],clientes[[#This Row],[Clientes ]],Cartera[Dias],-2)</f>
        <v>0</v>
      </c>
      <c r="L117" s="3">
        <f>SUMIFS(Cartera[Sin_Vencer],Cartera[Nombre tercero],clientes[[#This Row],[Clientes ]],Cartera[Dias],-3)</f>
        <v>0</v>
      </c>
      <c r="M117" s="3">
        <f>SUMIFS(Cartera[Sin_Vencer],Cartera[Nombre tercero],clientes[[#This Row],[Clientes ]],Cartera[Dias],-4)</f>
        <v>0</v>
      </c>
      <c r="N117" s="3">
        <f>SUMIFS(Cartera[Sin_Vencer],Cartera[Nombre tercero],clientes[[#This Row],[Clientes ]],Cartera[Dias],-5)</f>
        <v>0</v>
      </c>
      <c r="O117" s="3">
        <f>SUMIFS(Cartera[Sin_Vencer],Cartera[Nombre tercero],clientes[[#This Row],[Clientes ]],Cartera[Dias],-6)</f>
        <v>0</v>
      </c>
      <c r="P117" s="9">
        <f>SUM(clientes[[#This Row],[Hoy]:[5 días]])</f>
        <v>0</v>
      </c>
      <c r="T117"/>
      <c r="U117"/>
    </row>
    <row r="118" spans="2:21" ht="15.75" customHeight="1">
      <c r="B118" s="1" t="s">
        <v>719</v>
      </c>
      <c r="C118" s="9">
        <f>IFERROR(AVERAGEIF(Cartera[Nombre tercero],clientes[[#This Row],[Clientes ]],Cartera[Plazo cliente]),0)</f>
        <v>0.99900462962978054</v>
      </c>
      <c r="D118" s="9">
        <f>SUMIF(Cartera[Nombre tercero],clientes[[#This Row],[Clientes ]],Cartera[Total vencido])</f>
        <v>414400</v>
      </c>
      <c r="E118" s="9">
        <f>SUMIF(Cartera[Nombre tercero],clientes[[#This Row],[Clientes ]],Cartera[1_a_8])</f>
        <v>0</v>
      </c>
      <c r="F118" s="9">
        <f>SUMIF(Cartera[Nombre tercero],clientes[[#This Row],[Clientes ]],Cartera[Mas de 9])-G118</f>
        <v>414400</v>
      </c>
      <c r="G118" s="9">
        <f>SUMIF(Cartera[Nombre tercero],clientes[[#This Row],[Clientes ]],Cartera[Mas de 100])</f>
        <v>0</v>
      </c>
      <c r="H11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8" s="3">
        <f>SUMIFS(Cartera[Saldo],Cartera[Nombre tercero],clientes[[#This Row],[Clientes ]],Cartera[Dias],0)</f>
        <v>0</v>
      </c>
      <c r="J118" s="10">
        <f>SUMIFS(Cartera[Sin_Vencer],Cartera[Nombre tercero],clientes[[#This Row],[Clientes ]],Cartera[Dias],-1)</f>
        <v>0</v>
      </c>
      <c r="K118" s="3">
        <f>SUMIFS(Cartera[Sin_Vencer],Cartera[Nombre tercero],clientes[[#This Row],[Clientes ]],Cartera[Dias],-2)</f>
        <v>0</v>
      </c>
      <c r="L118" s="3">
        <f>SUMIFS(Cartera[Sin_Vencer],Cartera[Nombre tercero],clientes[[#This Row],[Clientes ]],Cartera[Dias],-3)</f>
        <v>0</v>
      </c>
      <c r="M118" s="3">
        <f>SUMIFS(Cartera[Sin_Vencer],Cartera[Nombre tercero],clientes[[#This Row],[Clientes ]],Cartera[Dias],-4)</f>
        <v>0</v>
      </c>
      <c r="N118" s="3">
        <f>SUMIFS(Cartera[Sin_Vencer],Cartera[Nombre tercero],clientes[[#This Row],[Clientes ]],Cartera[Dias],-5)</f>
        <v>0</v>
      </c>
      <c r="O118" s="3">
        <f>SUMIFS(Cartera[Sin_Vencer],Cartera[Nombre tercero],clientes[[#This Row],[Clientes ]],Cartera[Dias],-6)</f>
        <v>0</v>
      </c>
      <c r="P118" s="9">
        <f>SUM(clientes[[#This Row],[Hoy]:[5 días]])</f>
        <v>0</v>
      </c>
      <c r="T118"/>
      <c r="U118"/>
    </row>
    <row r="119" spans="2:21" ht="15.75" customHeight="1">
      <c r="B119" s="1" t="s">
        <v>50</v>
      </c>
      <c r="C119" s="9">
        <f>IFERROR(AVERAGEIF(Cartera[Nombre tercero],clientes[[#This Row],[Clientes ]],Cartera[Plazo cliente]),0)</f>
        <v>0.99972222222277196</v>
      </c>
      <c r="D119" s="9">
        <f>SUMIF(Cartera[Nombre tercero],clientes[[#This Row],[Clientes ]],Cartera[Total vencido])</f>
        <v>2000200</v>
      </c>
      <c r="E119" s="9">
        <f>SUMIF(Cartera[Nombre tercero],clientes[[#This Row],[Clientes ]],Cartera[1_a_8])</f>
        <v>0</v>
      </c>
      <c r="F119" s="9">
        <f>SUMIF(Cartera[Nombre tercero],clientes[[#This Row],[Clientes ]],Cartera[Mas de 9])-G119</f>
        <v>2000200</v>
      </c>
      <c r="G119" s="9">
        <f>SUMIF(Cartera[Nombre tercero],clientes[[#This Row],[Clientes ]],Cartera[Mas de 100])</f>
        <v>0</v>
      </c>
      <c r="H11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9" s="3">
        <f>SUMIFS(Cartera[Saldo],Cartera[Nombre tercero],clientes[[#This Row],[Clientes ]],Cartera[Dias],0)</f>
        <v>0</v>
      </c>
      <c r="J119" s="10">
        <f>SUMIFS(Cartera[Sin_Vencer],Cartera[Nombre tercero],clientes[[#This Row],[Clientes ]],Cartera[Dias],-1)</f>
        <v>0</v>
      </c>
      <c r="K119" s="3">
        <f>SUMIFS(Cartera[Sin_Vencer],Cartera[Nombre tercero],clientes[[#This Row],[Clientes ]],Cartera[Dias],-2)</f>
        <v>0</v>
      </c>
      <c r="L119" s="3">
        <f>SUMIFS(Cartera[Sin_Vencer],Cartera[Nombre tercero],clientes[[#This Row],[Clientes ]],Cartera[Dias],-3)</f>
        <v>0</v>
      </c>
      <c r="M119" s="3">
        <f>SUMIFS(Cartera[Sin_Vencer],Cartera[Nombre tercero],clientes[[#This Row],[Clientes ]],Cartera[Dias],-4)</f>
        <v>0</v>
      </c>
      <c r="N119" s="3">
        <f>SUMIFS(Cartera[Sin_Vencer],Cartera[Nombre tercero],clientes[[#This Row],[Clientes ]],Cartera[Dias],-5)</f>
        <v>0</v>
      </c>
      <c r="O119" s="3">
        <f>SUMIFS(Cartera[Sin_Vencer],Cartera[Nombre tercero],clientes[[#This Row],[Clientes ]],Cartera[Dias],-6)</f>
        <v>0</v>
      </c>
      <c r="P119" s="9">
        <f>SUM(clientes[[#This Row],[Hoy]:[5 días]])</f>
        <v>0</v>
      </c>
      <c r="T119"/>
      <c r="U119"/>
    </row>
    <row r="120" spans="2:21" ht="15.75" customHeight="1">
      <c r="B120" s="1" t="s">
        <v>178</v>
      </c>
      <c r="C120" s="9">
        <f>IFERROR(AVERAGEIF(Cartera[Nombre tercero],clientes[[#This Row],[Clientes ]],Cartera[Plazo cliente]),0)</f>
        <v>29.99839699074073</v>
      </c>
      <c r="D120" s="9">
        <f>SUMIF(Cartera[Nombre tercero],clientes[[#This Row],[Clientes ]],Cartera[Total vencido])</f>
        <v>420700</v>
      </c>
      <c r="E120" s="9">
        <f>SUMIF(Cartera[Nombre tercero],clientes[[#This Row],[Clientes ]],Cartera[1_a_8])</f>
        <v>0</v>
      </c>
      <c r="F120" s="9">
        <f>SUMIF(Cartera[Nombre tercero],clientes[[#This Row],[Clientes ]],Cartera[Mas de 9])-G120</f>
        <v>420700</v>
      </c>
      <c r="G120" s="9">
        <f>SUMIF(Cartera[Nombre tercero],clientes[[#This Row],[Clientes ]],Cartera[Mas de 100])</f>
        <v>0</v>
      </c>
      <c r="H12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104000</v>
      </c>
      <c r="I120" s="3">
        <f>SUMIFS(Cartera[Saldo],Cartera[Nombre tercero],clientes[[#This Row],[Clientes ]],Cartera[Dias],0)</f>
        <v>0</v>
      </c>
      <c r="J120" s="10">
        <f>SUMIFS(Cartera[Sin_Vencer],Cartera[Nombre tercero],clientes[[#This Row],[Clientes ]],Cartera[Dias],-1)</f>
        <v>0</v>
      </c>
      <c r="K120" s="3">
        <f>SUMIFS(Cartera[Sin_Vencer],Cartera[Nombre tercero],clientes[[#This Row],[Clientes ]],Cartera[Dias],-2)</f>
        <v>0</v>
      </c>
      <c r="L120" s="3">
        <f>SUMIFS(Cartera[Sin_Vencer],Cartera[Nombre tercero],clientes[[#This Row],[Clientes ]],Cartera[Dias],-3)</f>
        <v>0</v>
      </c>
      <c r="M120" s="3">
        <f>SUMIFS(Cartera[Sin_Vencer],Cartera[Nombre tercero],clientes[[#This Row],[Clientes ]],Cartera[Dias],-4)</f>
        <v>104000</v>
      </c>
      <c r="N120" s="3">
        <f>SUMIFS(Cartera[Sin_Vencer],Cartera[Nombre tercero],clientes[[#This Row],[Clientes ]],Cartera[Dias],-5)</f>
        <v>0</v>
      </c>
      <c r="O120" s="3">
        <f>SUMIFS(Cartera[Sin_Vencer],Cartera[Nombre tercero],clientes[[#This Row],[Clientes ]],Cartera[Dias],-6)</f>
        <v>0</v>
      </c>
      <c r="P120" s="9">
        <f>SUM(clientes[[#This Row],[Hoy]:[5 días]])</f>
        <v>104000</v>
      </c>
      <c r="T120"/>
      <c r="U120"/>
    </row>
    <row r="121" spans="2:21" ht="15.75" customHeight="1">
      <c r="B121" s="1" t="s">
        <v>179</v>
      </c>
      <c r="C121" s="9">
        <f>IFERROR(AVERAGEIF(Cartera[Nombre tercero],clientes[[#This Row],[Clientes ]],Cartera[Plazo cliente]),0)</f>
        <v>15</v>
      </c>
      <c r="D121" s="9">
        <f>SUMIF(Cartera[Nombre tercero],clientes[[#This Row],[Clientes ]],Cartera[Total vencido])</f>
        <v>16320950</v>
      </c>
      <c r="E121" s="9">
        <f>SUMIF(Cartera[Nombre tercero],clientes[[#This Row],[Clientes ]],Cartera[1_a_8])</f>
        <v>0</v>
      </c>
      <c r="F121" s="9">
        <f>SUMIF(Cartera[Nombre tercero],clientes[[#This Row],[Clientes ]],Cartera[Mas de 9])-G121</f>
        <v>0</v>
      </c>
      <c r="G121" s="9">
        <f>SUMIF(Cartera[Nombre tercero],clientes[[#This Row],[Clientes ]],Cartera[Mas de 100])</f>
        <v>16320950</v>
      </c>
      <c r="H12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21" s="3">
        <f>SUMIFS(Cartera[Saldo],Cartera[Nombre tercero],clientes[[#This Row],[Clientes ]],Cartera[Dias],0)</f>
        <v>0</v>
      </c>
      <c r="J121" s="10">
        <f>SUMIFS(Cartera[Sin_Vencer],Cartera[Nombre tercero],clientes[[#This Row],[Clientes ]],Cartera[Dias],-1)</f>
        <v>0</v>
      </c>
      <c r="K121" s="3">
        <f>SUMIFS(Cartera[Sin_Vencer],Cartera[Nombre tercero],clientes[[#This Row],[Clientes ]],Cartera[Dias],-2)</f>
        <v>0</v>
      </c>
      <c r="L121" s="3">
        <f>SUMIFS(Cartera[Sin_Vencer],Cartera[Nombre tercero],clientes[[#This Row],[Clientes ]],Cartera[Dias],-3)</f>
        <v>0</v>
      </c>
      <c r="M121" s="3">
        <f>SUMIFS(Cartera[Sin_Vencer],Cartera[Nombre tercero],clientes[[#This Row],[Clientes ]],Cartera[Dias],-4)</f>
        <v>0</v>
      </c>
      <c r="N121" s="3">
        <f>SUMIFS(Cartera[Sin_Vencer],Cartera[Nombre tercero],clientes[[#This Row],[Clientes ]],Cartera[Dias],-5)</f>
        <v>0</v>
      </c>
      <c r="O121" s="3">
        <f>SUMIFS(Cartera[Sin_Vencer],Cartera[Nombre tercero],clientes[[#This Row],[Clientes ]],Cartera[Dias],-6)</f>
        <v>0</v>
      </c>
      <c r="P121" s="9">
        <f>SUM(clientes[[#This Row],[Hoy]:[5 días]])</f>
        <v>0</v>
      </c>
      <c r="T121"/>
      <c r="U121"/>
    </row>
    <row r="122" spans="2:21" ht="15.75" customHeight="1">
      <c r="B122" s="1" t="s">
        <v>180</v>
      </c>
      <c r="C122" s="9">
        <f>IFERROR(AVERAGEIF(Cartera[Nombre tercero],clientes[[#This Row],[Clientes ]],Cartera[Plazo cliente]),0)</f>
        <v>29.999780092592118</v>
      </c>
      <c r="D122" s="9">
        <f>SUMIF(Cartera[Nombre tercero],clientes[[#This Row],[Clientes ]],Cartera[Total vencido])</f>
        <v>0</v>
      </c>
      <c r="E122" s="9">
        <f>SUMIF(Cartera[Nombre tercero],clientes[[#This Row],[Clientes ]],Cartera[1_a_8])</f>
        <v>0</v>
      </c>
      <c r="F122" s="9">
        <f>SUMIF(Cartera[Nombre tercero],clientes[[#This Row],[Clientes ]],Cartera[Mas de 9])-G122</f>
        <v>0</v>
      </c>
      <c r="G122" s="9">
        <f>SUMIF(Cartera[Nombre tercero],clientes[[#This Row],[Clientes ]],Cartera[Mas de 100])</f>
        <v>0</v>
      </c>
      <c r="H12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901800</v>
      </c>
      <c r="I122" s="3">
        <f>SUMIFS(Cartera[Saldo],Cartera[Nombre tercero],clientes[[#This Row],[Clientes ]],Cartera[Dias],0)</f>
        <v>0</v>
      </c>
      <c r="J122" s="10">
        <f>SUMIFS(Cartera[Sin_Vencer],Cartera[Nombre tercero],clientes[[#This Row],[Clientes ]],Cartera[Dias],-1)</f>
        <v>0</v>
      </c>
      <c r="K122" s="3">
        <f>SUMIFS(Cartera[Sin_Vencer],Cartera[Nombre tercero],clientes[[#This Row],[Clientes ]],Cartera[Dias],-2)</f>
        <v>0</v>
      </c>
      <c r="L122" s="3">
        <f>SUMIFS(Cartera[Sin_Vencer],Cartera[Nombre tercero],clientes[[#This Row],[Clientes ]],Cartera[Dias],-3)</f>
        <v>0</v>
      </c>
      <c r="M122" s="3">
        <f>SUMIFS(Cartera[Sin_Vencer],Cartera[Nombre tercero],clientes[[#This Row],[Clientes ]],Cartera[Dias],-4)</f>
        <v>0</v>
      </c>
      <c r="N122" s="3">
        <f>SUMIFS(Cartera[Sin_Vencer],Cartera[Nombre tercero],clientes[[#This Row],[Clientes ]],Cartera[Dias],-5)</f>
        <v>901800</v>
      </c>
      <c r="O122" s="3">
        <f>SUMIFS(Cartera[Sin_Vencer],Cartera[Nombre tercero],clientes[[#This Row],[Clientes ]],Cartera[Dias],-6)</f>
        <v>0</v>
      </c>
      <c r="P122" s="9">
        <f>SUM(clientes[[#This Row],[Hoy]:[5 días]])</f>
        <v>901800</v>
      </c>
      <c r="T122"/>
      <c r="U122"/>
    </row>
    <row r="123" spans="2:21" ht="15.75" customHeight="1">
      <c r="B123" s="1" t="s">
        <v>156</v>
      </c>
      <c r="C123" s="9">
        <f>IFERROR(AVERAGEIF(Cartera[Nombre tercero],clientes[[#This Row],[Clientes ]],Cartera[Plazo cliente]),0)</f>
        <v>29.999739583330665</v>
      </c>
      <c r="D123" s="9">
        <f>SUMIF(Cartera[Nombre tercero],clientes[[#This Row],[Clientes ]],Cartera[Total vencido])</f>
        <v>0</v>
      </c>
      <c r="E123" s="9">
        <f>SUMIF(Cartera[Nombre tercero],clientes[[#This Row],[Clientes ]],Cartera[1_a_8])</f>
        <v>0</v>
      </c>
      <c r="F123" s="9">
        <f>SUMIF(Cartera[Nombre tercero],clientes[[#This Row],[Clientes ]],Cartera[Mas de 9])-G123</f>
        <v>0</v>
      </c>
      <c r="G123" s="9">
        <f>SUMIF(Cartera[Nombre tercero],clientes[[#This Row],[Clientes ]],Cartera[Mas de 100])</f>
        <v>0</v>
      </c>
      <c r="H12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756200</v>
      </c>
      <c r="I123" s="3">
        <f>SUMIFS(Cartera[Saldo],Cartera[Nombre tercero],clientes[[#This Row],[Clientes ]],Cartera[Dias],0)</f>
        <v>756200</v>
      </c>
      <c r="J123" s="10">
        <f>SUMIFS(Cartera[Sin_Vencer],Cartera[Nombre tercero],clientes[[#This Row],[Clientes ]],Cartera[Dias],-1)</f>
        <v>0</v>
      </c>
      <c r="K123" s="3">
        <f>SUMIFS(Cartera[Sin_Vencer],Cartera[Nombre tercero],clientes[[#This Row],[Clientes ]],Cartera[Dias],-2)</f>
        <v>0</v>
      </c>
      <c r="L123" s="3">
        <f>SUMIFS(Cartera[Sin_Vencer],Cartera[Nombre tercero],clientes[[#This Row],[Clientes ]],Cartera[Dias],-3)</f>
        <v>0</v>
      </c>
      <c r="M123" s="3">
        <f>SUMIFS(Cartera[Sin_Vencer],Cartera[Nombre tercero],clientes[[#This Row],[Clientes ]],Cartera[Dias],-4)</f>
        <v>0</v>
      </c>
      <c r="N123" s="3">
        <f>SUMIFS(Cartera[Sin_Vencer],Cartera[Nombre tercero],clientes[[#This Row],[Clientes ]],Cartera[Dias],-5)</f>
        <v>0</v>
      </c>
      <c r="O123" s="3">
        <f>SUMIFS(Cartera[Sin_Vencer],Cartera[Nombre tercero],clientes[[#This Row],[Clientes ]],Cartera[Dias],-6)</f>
        <v>0</v>
      </c>
      <c r="P123" s="9">
        <f>SUM(clientes[[#This Row],[Hoy]:[5 días]])</f>
        <v>756200</v>
      </c>
      <c r="T123"/>
      <c r="U123"/>
    </row>
    <row r="124" spans="2:21" ht="15.75" customHeight="1">
      <c r="B124" s="1" t="s">
        <v>181</v>
      </c>
      <c r="C124" s="9">
        <f>IFERROR(AVERAGEIF(Cartera[Nombre tercero],clientes[[#This Row],[Clientes ]],Cartera[Plazo cliente]),0)</f>
        <v>29.998289609051426</v>
      </c>
      <c r="D124" s="9">
        <f>SUMIF(Cartera[Nombre tercero],clientes[[#This Row],[Clientes ]],Cartera[Total vencido])</f>
        <v>9305830</v>
      </c>
      <c r="E124" s="9">
        <f>SUMIF(Cartera[Nombre tercero],clientes[[#This Row],[Clientes ]],Cartera[1_a_8])</f>
        <v>2088600</v>
      </c>
      <c r="F124" s="9">
        <f>SUMIF(Cartera[Nombre tercero],clientes[[#This Row],[Clientes ]],Cartera[Mas de 9])-G124</f>
        <v>7217230</v>
      </c>
      <c r="G124" s="9">
        <f>SUMIF(Cartera[Nombre tercero],clientes[[#This Row],[Clientes ]],Cartera[Mas de 100])</f>
        <v>0</v>
      </c>
      <c r="H12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3734600</v>
      </c>
      <c r="I124" s="3">
        <f>SUMIFS(Cartera[Saldo],Cartera[Nombre tercero],clientes[[#This Row],[Clientes ]],Cartera[Dias],0)</f>
        <v>2100600</v>
      </c>
      <c r="J124" s="10">
        <f>SUMIFS(Cartera[Sin_Vencer],Cartera[Nombre tercero],clientes[[#This Row],[Clientes ]],Cartera[Dias],-1)</f>
        <v>0</v>
      </c>
      <c r="K124" s="3">
        <f>SUMIFS(Cartera[Sin_Vencer],Cartera[Nombre tercero],clientes[[#This Row],[Clientes ]],Cartera[Dias],-2)</f>
        <v>0</v>
      </c>
      <c r="L124" s="3">
        <f>SUMIFS(Cartera[Sin_Vencer],Cartera[Nombre tercero],clientes[[#This Row],[Clientes ]],Cartera[Dias],-3)</f>
        <v>1105800</v>
      </c>
      <c r="M124" s="3">
        <f>SUMIFS(Cartera[Sin_Vencer],Cartera[Nombre tercero],clientes[[#This Row],[Clientes ]],Cartera[Dias],-4)</f>
        <v>0</v>
      </c>
      <c r="N124" s="3">
        <f>SUMIFS(Cartera[Sin_Vencer],Cartera[Nombre tercero],clientes[[#This Row],[Clientes ]],Cartera[Dias],-5)</f>
        <v>528200</v>
      </c>
      <c r="O124" s="3">
        <f>SUMIFS(Cartera[Sin_Vencer],Cartera[Nombre tercero],clientes[[#This Row],[Clientes ]],Cartera[Dias],-6)</f>
        <v>0</v>
      </c>
      <c r="P124" s="9">
        <f>SUM(clientes[[#This Row],[Hoy]:[5 días]])</f>
        <v>3734600</v>
      </c>
      <c r="T124"/>
      <c r="U124"/>
    </row>
    <row r="125" spans="2:21" ht="15.75" customHeight="1">
      <c r="B125" s="1" t="s">
        <v>1396</v>
      </c>
      <c r="C125" s="9">
        <f>IFERROR(AVERAGEIF(Cartera[Nombre tercero],clientes[[#This Row],[Clientes ]],Cartera[Plazo cliente]),0)</f>
        <v>1.9997299382691078</v>
      </c>
      <c r="D125" s="9">
        <f>SUMIF(Cartera[Nombre tercero],clientes[[#This Row],[Clientes ]],Cartera[Total vencido])</f>
        <v>10103500</v>
      </c>
      <c r="E125" s="9">
        <f>SUMIF(Cartera[Nombre tercero],clientes[[#This Row],[Clientes ]],Cartera[1_a_8])</f>
        <v>0</v>
      </c>
      <c r="F125" s="9">
        <f>SUMIF(Cartera[Nombre tercero],clientes[[#This Row],[Clientes ]],Cartera[Mas de 9])-G125</f>
        <v>10103500</v>
      </c>
      <c r="G125" s="9">
        <f>SUMIF(Cartera[Nombre tercero],clientes[[#This Row],[Clientes ]],Cartera[Mas de 100])</f>
        <v>0</v>
      </c>
      <c r="H12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25" s="3">
        <f>SUMIFS(Cartera[Saldo],Cartera[Nombre tercero],clientes[[#This Row],[Clientes ]],Cartera[Dias],0)</f>
        <v>0</v>
      </c>
      <c r="J125" s="10">
        <f>SUMIFS(Cartera[Sin_Vencer],Cartera[Nombre tercero],clientes[[#This Row],[Clientes ]],Cartera[Dias],-1)</f>
        <v>0</v>
      </c>
      <c r="K125" s="3">
        <f>SUMIFS(Cartera[Sin_Vencer],Cartera[Nombre tercero],clientes[[#This Row],[Clientes ]],Cartera[Dias],-2)</f>
        <v>0</v>
      </c>
      <c r="L125" s="3">
        <f>SUMIFS(Cartera[Sin_Vencer],Cartera[Nombre tercero],clientes[[#This Row],[Clientes ]],Cartera[Dias],-3)</f>
        <v>0</v>
      </c>
      <c r="M125" s="3">
        <f>SUMIFS(Cartera[Sin_Vencer],Cartera[Nombre tercero],clientes[[#This Row],[Clientes ]],Cartera[Dias],-4)</f>
        <v>0</v>
      </c>
      <c r="N125" s="3">
        <f>SUMIFS(Cartera[Sin_Vencer],Cartera[Nombre tercero],clientes[[#This Row],[Clientes ]],Cartera[Dias],-5)</f>
        <v>0</v>
      </c>
      <c r="O125" s="3">
        <f>SUMIFS(Cartera[Sin_Vencer],Cartera[Nombre tercero],clientes[[#This Row],[Clientes ]],Cartera[Dias],-6)</f>
        <v>0</v>
      </c>
      <c r="P125" s="9">
        <f>SUM(clientes[[#This Row],[Hoy]:[5 días]])</f>
        <v>0</v>
      </c>
      <c r="T125"/>
      <c r="U125"/>
    </row>
    <row r="126" spans="2:21" ht="15.75" customHeight="1">
      <c r="B126" s="1" t="s">
        <v>131</v>
      </c>
      <c r="C126" s="9">
        <f>IFERROR(AVERAGEIF(Cartera[Nombre tercero],clientes[[#This Row],[Clientes ]],Cartera[Plazo cliente]),0)</f>
        <v>14.998280228759327</v>
      </c>
      <c r="D126" s="3">
        <f>SUMIF(Cartera[Nombre tercero],clientes[[#This Row],[Clientes ]],Cartera[Total vencido])</f>
        <v>24446900</v>
      </c>
      <c r="E126" s="3">
        <f>SUMIF(Cartera[Nombre tercero],clientes[[#This Row],[Clientes ]],Cartera[1_a_8])</f>
        <v>10135300</v>
      </c>
      <c r="F126" s="3">
        <f>SUMIF(Cartera[Nombre tercero],clientes[[#This Row],[Clientes ]],Cartera[Mas de 9])-G126</f>
        <v>14311600</v>
      </c>
      <c r="G126" s="3">
        <f>SUMIF(Cartera[Nombre tercero],clientes[[#This Row],[Clientes ]],Cartera[Mas de 100])</f>
        <v>0</v>
      </c>
      <c r="H12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26" s="3">
        <f>SUMIFS(Cartera[Saldo],Cartera[Nombre tercero],clientes[[#This Row],[Clientes ]],Cartera[Dias],0)</f>
        <v>0</v>
      </c>
      <c r="J126" s="10">
        <f>SUMIFS(Cartera[Sin_Vencer],Cartera[Nombre tercero],clientes[[#This Row],[Clientes ]],Cartera[Dias],-1)</f>
        <v>0</v>
      </c>
      <c r="K126" s="3">
        <f>SUMIFS(Cartera[Sin_Vencer],Cartera[Nombre tercero],clientes[[#This Row],[Clientes ]],Cartera[Dias],-2)</f>
        <v>0</v>
      </c>
      <c r="L126" s="3">
        <f>SUMIFS(Cartera[Sin_Vencer],Cartera[Nombre tercero],clientes[[#This Row],[Clientes ]],Cartera[Dias],-3)</f>
        <v>0</v>
      </c>
      <c r="M126" s="3">
        <f>SUMIFS(Cartera[Sin_Vencer],Cartera[Nombre tercero],clientes[[#This Row],[Clientes ]],Cartera[Dias],-4)</f>
        <v>0</v>
      </c>
      <c r="N126" s="3">
        <f>SUMIFS(Cartera[Sin_Vencer],Cartera[Nombre tercero],clientes[[#This Row],[Clientes ]],Cartera[Dias],-5)</f>
        <v>0</v>
      </c>
      <c r="O126" s="3">
        <f>SUMIFS(Cartera[Sin_Vencer],Cartera[Nombre tercero],clientes[[#This Row],[Clientes ]],Cartera[Dias],-6)</f>
        <v>0</v>
      </c>
      <c r="P126" s="3">
        <f>SUM(clientes[[#This Row],[Hoy]:[5 días]])</f>
        <v>0</v>
      </c>
      <c r="T126"/>
      <c r="U126"/>
    </row>
    <row r="127" spans="2:21" ht="15.75" customHeight="1">
      <c r="B127" s="1" t="s">
        <v>1509</v>
      </c>
      <c r="C127" s="9">
        <f>IFERROR(AVERAGEIF(Cartera[Nombre tercero],clientes[[#This Row],[Clientes ]],Cartera[Plazo cliente]),0)</f>
        <v>0</v>
      </c>
      <c r="D127" s="3">
        <f>SUMIF(Cartera[Nombre tercero],clientes[[#This Row],[Clientes ]],Cartera[Total vencido])</f>
        <v>0</v>
      </c>
      <c r="E127" s="3">
        <f>SUMIF(Cartera[Nombre tercero],clientes[[#This Row],[Clientes ]],Cartera[1_a_8])</f>
        <v>0</v>
      </c>
      <c r="F127" s="3">
        <f>SUMIF(Cartera[Nombre tercero],clientes[[#This Row],[Clientes ]],Cartera[Mas de 9])-G127</f>
        <v>0</v>
      </c>
      <c r="G127" s="3">
        <f>SUMIF(Cartera[Nombre tercero],clientes[[#This Row],[Clientes ]],Cartera[Mas de 100])</f>
        <v>0</v>
      </c>
      <c r="H127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27" s="3">
        <f>SUMIFS(Cartera[Saldo],Cartera[Nombre tercero],clientes[[#This Row],[Clientes ]],Cartera[Dias],0)</f>
        <v>0</v>
      </c>
      <c r="J127" s="10">
        <f>SUMIFS(Cartera[Sin_Vencer],Cartera[Nombre tercero],clientes[[#This Row],[Clientes ]],Cartera[Dias],-1)</f>
        <v>0</v>
      </c>
      <c r="K127" s="3">
        <f>SUMIFS(Cartera[Sin_Vencer],Cartera[Nombre tercero],clientes[[#This Row],[Clientes ]],Cartera[Dias],-2)</f>
        <v>0</v>
      </c>
      <c r="L127" s="3">
        <f>SUMIFS(Cartera[Sin_Vencer],Cartera[Nombre tercero],clientes[[#This Row],[Clientes ]],Cartera[Dias],-3)</f>
        <v>0</v>
      </c>
      <c r="M127" s="3">
        <f>SUMIFS(Cartera[Sin_Vencer],Cartera[Nombre tercero],clientes[[#This Row],[Clientes ]],Cartera[Dias],-4)</f>
        <v>0</v>
      </c>
      <c r="N127" s="3">
        <f>SUMIFS(Cartera[Sin_Vencer],Cartera[Nombre tercero],clientes[[#This Row],[Clientes ]],Cartera[Dias],-5)</f>
        <v>0</v>
      </c>
      <c r="O127" s="3">
        <f>SUMIFS(Cartera[Sin_Vencer],Cartera[Nombre tercero],clientes[[#This Row],[Clientes ]],Cartera[Dias],-6)</f>
        <v>0</v>
      </c>
      <c r="P127" s="3">
        <f>SUM(clientes[[#This Row],[Hoy]:[5 días]])</f>
        <v>0</v>
      </c>
      <c r="T127"/>
      <c r="U127"/>
    </row>
    <row r="128" spans="2:21" ht="15.75" customHeight="1">
      <c r="B128" s="1" t="s">
        <v>174</v>
      </c>
      <c r="C128" s="9">
        <f>IFERROR(AVERAGEIF(Cartera[Nombre tercero],clientes[[#This Row],[Clientes ]],Cartera[Plazo cliente]),0)</f>
        <v>14.999604828042461</v>
      </c>
      <c r="D128" s="3">
        <f>SUMIF(Cartera[Nombre tercero],clientes[[#This Row],[Clientes ]],Cartera[Total vencido])</f>
        <v>20284800</v>
      </c>
      <c r="E128" s="3">
        <f>SUMIF(Cartera[Nombre tercero],clientes[[#This Row],[Clientes ]],Cartera[1_a_8])</f>
        <v>16992000</v>
      </c>
      <c r="F128" s="3">
        <f>SUMIF(Cartera[Nombre tercero],clientes[[#This Row],[Clientes ]],Cartera[Mas de 9])-G128</f>
        <v>3292800</v>
      </c>
      <c r="G128" s="3">
        <f>SUMIF(Cartera[Nombre tercero],clientes[[#This Row],[Clientes ]],Cartera[Mas de 100])</f>
        <v>0</v>
      </c>
      <c r="H128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28" s="3">
        <f>SUMIFS(Cartera[Saldo],Cartera[Nombre tercero],clientes[[#This Row],[Clientes ]],Cartera[Dias],0)</f>
        <v>0</v>
      </c>
      <c r="J128" s="10">
        <f>SUMIFS(Cartera[Sin_Vencer],Cartera[Nombre tercero],clientes[[#This Row],[Clientes ]],Cartera[Dias],-1)</f>
        <v>0</v>
      </c>
      <c r="K128" s="3">
        <f>SUMIFS(Cartera[Sin_Vencer],Cartera[Nombre tercero],clientes[[#This Row],[Clientes ]],Cartera[Dias],-2)</f>
        <v>0</v>
      </c>
      <c r="L128" s="3">
        <f>SUMIFS(Cartera[Sin_Vencer],Cartera[Nombre tercero],clientes[[#This Row],[Clientes ]],Cartera[Dias],-3)</f>
        <v>0</v>
      </c>
      <c r="M128" s="3">
        <f>SUMIFS(Cartera[Sin_Vencer],Cartera[Nombre tercero],clientes[[#This Row],[Clientes ]],Cartera[Dias],-4)</f>
        <v>0</v>
      </c>
      <c r="N128" s="3">
        <f>SUMIFS(Cartera[Sin_Vencer],Cartera[Nombre tercero],clientes[[#This Row],[Clientes ]],Cartera[Dias],-5)</f>
        <v>0</v>
      </c>
      <c r="O128" s="3">
        <f>SUMIFS(Cartera[Sin_Vencer],Cartera[Nombre tercero],clientes[[#This Row],[Clientes ]],Cartera[Dias],-6)</f>
        <v>0</v>
      </c>
      <c r="P128" s="3">
        <f>SUM(clientes[[#This Row],[Hoy]:[5 días]])</f>
        <v>0</v>
      </c>
      <c r="T128"/>
      <c r="U128"/>
    </row>
    <row r="129" spans="2:21" ht="15.75" customHeight="1">
      <c r="B129" s="1" t="s">
        <v>1510</v>
      </c>
      <c r="C129" s="9">
        <f>IFERROR(AVERAGEIF(Cartera[Nombre tercero],clientes[[#This Row],[Clientes ]],Cartera[Plazo cliente]),0)</f>
        <v>0</v>
      </c>
      <c r="D129" s="3">
        <f>SUMIF(Cartera[Nombre tercero],clientes[[#This Row],[Clientes ]],Cartera[Total vencido])</f>
        <v>0</v>
      </c>
      <c r="E129" s="3">
        <f>SUMIF(Cartera[Nombre tercero],clientes[[#This Row],[Clientes ]],Cartera[1_a_8])</f>
        <v>0</v>
      </c>
      <c r="F129" s="3">
        <f>SUMIF(Cartera[Nombre tercero],clientes[[#This Row],[Clientes ]],Cartera[Mas de 9])-G129</f>
        <v>0</v>
      </c>
      <c r="G129" s="3">
        <f>SUMIF(Cartera[Nombre tercero],clientes[[#This Row],[Clientes ]],Cartera[Mas de 100])</f>
        <v>0</v>
      </c>
      <c r="H129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29" s="3">
        <f>SUMIFS(Cartera[Saldo],Cartera[Nombre tercero],clientes[[#This Row],[Clientes ]],Cartera[Dias],0)</f>
        <v>0</v>
      </c>
      <c r="J129" s="10">
        <f>SUMIFS(Cartera[Sin_Vencer],Cartera[Nombre tercero],clientes[[#This Row],[Clientes ]],Cartera[Dias],-1)</f>
        <v>0</v>
      </c>
      <c r="K129" s="3">
        <f>SUMIFS(Cartera[Sin_Vencer],Cartera[Nombre tercero],clientes[[#This Row],[Clientes ]],Cartera[Dias],-2)</f>
        <v>0</v>
      </c>
      <c r="L129" s="3">
        <f>SUMIFS(Cartera[Sin_Vencer],Cartera[Nombre tercero],clientes[[#This Row],[Clientes ]],Cartera[Dias],-3)</f>
        <v>0</v>
      </c>
      <c r="M129" s="3">
        <f>SUMIFS(Cartera[Sin_Vencer],Cartera[Nombre tercero],clientes[[#This Row],[Clientes ]],Cartera[Dias],-4)</f>
        <v>0</v>
      </c>
      <c r="N129" s="3">
        <f>SUMIFS(Cartera[Sin_Vencer],Cartera[Nombre tercero],clientes[[#This Row],[Clientes ]],Cartera[Dias],-5)</f>
        <v>0</v>
      </c>
      <c r="O129" s="3">
        <f>SUMIFS(Cartera[Sin_Vencer],Cartera[Nombre tercero],clientes[[#This Row],[Clientes ]],Cartera[Dias],-6)</f>
        <v>0</v>
      </c>
      <c r="P129" s="3">
        <f>SUM(clientes[[#This Row],[Hoy]:[5 días]])</f>
        <v>0</v>
      </c>
      <c r="T129"/>
      <c r="U129"/>
    </row>
    <row r="130" spans="2:21" ht="15.75" customHeight="1">
      <c r="B130" s="1" t="s">
        <v>91</v>
      </c>
      <c r="C130" s="9">
        <f>IFERROR(AVERAGEIF(Cartera[Nombre tercero],clientes[[#This Row],[Clientes ]],Cartera[Plazo cliente]),0)</f>
        <v>0</v>
      </c>
      <c r="D130" s="3">
        <f>SUMIF(Cartera[Nombre tercero],clientes[[#This Row],[Clientes ]],Cartera[Total vencido])</f>
        <v>0</v>
      </c>
      <c r="E130" s="3">
        <f>SUMIF(Cartera[Nombre tercero],clientes[[#This Row],[Clientes ]],Cartera[1_a_8])</f>
        <v>0</v>
      </c>
      <c r="F130" s="3">
        <f>SUMIF(Cartera[Nombre tercero],clientes[[#This Row],[Clientes ]],Cartera[Mas de 9])-G130</f>
        <v>0</v>
      </c>
      <c r="G130" s="3">
        <f>SUMIF(Cartera[Nombre tercero],clientes[[#This Row],[Clientes ]],Cartera[Mas de 100])</f>
        <v>0</v>
      </c>
      <c r="H130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0" s="3">
        <f>SUMIFS(Cartera[Saldo],Cartera[Nombre tercero],clientes[[#This Row],[Clientes ]],Cartera[Dias],0)</f>
        <v>0</v>
      </c>
      <c r="J130" s="10">
        <f>SUMIFS(Cartera[Sin_Vencer],Cartera[Nombre tercero],clientes[[#This Row],[Clientes ]],Cartera[Dias],-1)</f>
        <v>0</v>
      </c>
      <c r="K130" s="3">
        <f>SUMIFS(Cartera[Sin_Vencer],Cartera[Nombre tercero],clientes[[#This Row],[Clientes ]],Cartera[Dias],-2)</f>
        <v>0</v>
      </c>
      <c r="L130" s="3">
        <f>SUMIFS(Cartera[Sin_Vencer],Cartera[Nombre tercero],clientes[[#This Row],[Clientes ]],Cartera[Dias],-3)</f>
        <v>0</v>
      </c>
      <c r="M130" s="3">
        <f>SUMIFS(Cartera[Sin_Vencer],Cartera[Nombre tercero],clientes[[#This Row],[Clientes ]],Cartera[Dias],-4)</f>
        <v>0</v>
      </c>
      <c r="N130" s="3">
        <f>SUMIFS(Cartera[Sin_Vencer],Cartera[Nombre tercero],clientes[[#This Row],[Clientes ]],Cartera[Dias],-5)</f>
        <v>0</v>
      </c>
      <c r="O130" s="3">
        <f>SUMIFS(Cartera[Sin_Vencer],Cartera[Nombre tercero],clientes[[#This Row],[Clientes ]],Cartera[Dias],-6)</f>
        <v>0</v>
      </c>
      <c r="P130" s="3">
        <f>SUM(clientes[[#This Row],[Hoy]:[5 días]])</f>
        <v>0</v>
      </c>
      <c r="T130"/>
      <c r="U130"/>
    </row>
    <row r="131" spans="2:21" ht="15.75" customHeight="1">
      <c r="B131" s="1" t="s">
        <v>1398</v>
      </c>
      <c r="C131" s="9">
        <f>IFERROR(AVERAGEIF(Cartera[Nombre tercero],clientes[[#This Row],[Clientes ]],Cartera[Plazo cliente]),0)</f>
        <v>1.9959837962960592</v>
      </c>
      <c r="D131" s="3">
        <f>SUMIF(Cartera[Nombre tercero],clientes[[#This Row],[Clientes ]],Cartera[Total vencido])</f>
        <v>5412200</v>
      </c>
      <c r="E131" s="3">
        <f>SUMIF(Cartera[Nombre tercero],clientes[[#This Row],[Clientes ]],Cartera[1_a_8])</f>
        <v>0</v>
      </c>
      <c r="F131" s="3">
        <f>SUMIF(Cartera[Nombre tercero],clientes[[#This Row],[Clientes ]],Cartera[Mas de 9])-G131</f>
        <v>5412200</v>
      </c>
      <c r="G131" s="3">
        <f>SUMIF(Cartera[Nombre tercero],clientes[[#This Row],[Clientes ]],Cartera[Mas de 100])</f>
        <v>0</v>
      </c>
      <c r="H131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1" s="3">
        <f>SUMIFS(Cartera[Saldo],Cartera[Nombre tercero],clientes[[#This Row],[Clientes ]],Cartera[Dias],0)</f>
        <v>0</v>
      </c>
      <c r="J131" s="10">
        <f>SUMIFS(Cartera[Sin_Vencer],Cartera[Nombre tercero],clientes[[#This Row],[Clientes ]],Cartera[Dias],-1)</f>
        <v>0</v>
      </c>
      <c r="K131" s="3">
        <f>SUMIFS(Cartera[Sin_Vencer],Cartera[Nombre tercero],clientes[[#This Row],[Clientes ]],Cartera[Dias],-2)</f>
        <v>0</v>
      </c>
      <c r="L131" s="3">
        <f>SUMIFS(Cartera[Sin_Vencer],Cartera[Nombre tercero],clientes[[#This Row],[Clientes ]],Cartera[Dias],-3)</f>
        <v>0</v>
      </c>
      <c r="M131" s="3">
        <f>SUMIFS(Cartera[Sin_Vencer],Cartera[Nombre tercero],clientes[[#This Row],[Clientes ]],Cartera[Dias],-4)</f>
        <v>0</v>
      </c>
      <c r="N131" s="3">
        <f>SUMIFS(Cartera[Sin_Vencer],Cartera[Nombre tercero],clientes[[#This Row],[Clientes ]],Cartera[Dias],-5)</f>
        <v>0</v>
      </c>
      <c r="O131" s="3">
        <f>SUMIFS(Cartera[Sin_Vencer],Cartera[Nombre tercero],clientes[[#This Row],[Clientes ]],Cartera[Dias],-6)</f>
        <v>0</v>
      </c>
      <c r="P131" s="3">
        <f>SUM(clientes[[#This Row],[Hoy]:[5 días]])</f>
        <v>0</v>
      </c>
      <c r="T131"/>
      <c r="U131"/>
    </row>
    <row r="132" spans="2:21" ht="15.75" customHeight="1">
      <c r="B132" s="1" t="s">
        <v>1319</v>
      </c>
      <c r="C132" s="9">
        <f>IFERROR(AVERAGEIF(Cartera[Nombre tercero],clientes[[#This Row],[Clientes ]],Cartera[Plazo cliente]),0)</f>
        <v>0.999804894178981</v>
      </c>
      <c r="D132" s="3">
        <f>SUMIF(Cartera[Nombre tercero],clientes[[#This Row],[Clientes ]],Cartera[Total vencido])</f>
        <v>1065126</v>
      </c>
      <c r="E132" s="3">
        <f>SUMIF(Cartera[Nombre tercero],clientes[[#This Row],[Clientes ]],Cartera[1_a_8])</f>
        <v>0</v>
      </c>
      <c r="F132" s="3">
        <f>SUMIF(Cartera[Nombre tercero],clientes[[#This Row],[Clientes ]],Cartera[Mas de 9])-G132</f>
        <v>1065126</v>
      </c>
      <c r="G132" s="3">
        <f>SUMIF(Cartera[Nombre tercero],clientes[[#This Row],[Clientes ]],Cartera[Mas de 100])</f>
        <v>0</v>
      </c>
      <c r="H132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2" s="3">
        <f>SUMIFS(Cartera[Saldo],Cartera[Nombre tercero],clientes[[#This Row],[Clientes ]],Cartera[Dias],0)</f>
        <v>0</v>
      </c>
      <c r="J132" s="10">
        <f>SUMIFS(Cartera[Sin_Vencer],Cartera[Nombre tercero],clientes[[#This Row],[Clientes ]],Cartera[Dias],-1)</f>
        <v>0</v>
      </c>
      <c r="K132" s="3">
        <f>SUMIFS(Cartera[Sin_Vencer],Cartera[Nombre tercero],clientes[[#This Row],[Clientes ]],Cartera[Dias],-2)</f>
        <v>0</v>
      </c>
      <c r="L132" s="3">
        <f>SUMIFS(Cartera[Sin_Vencer],Cartera[Nombre tercero],clientes[[#This Row],[Clientes ]],Cartera[Dias],-3)</f>
        <v>0</v>
      </c>
      <c r="M132" s="3">
        <f>SUMIFS(Cartera[Sin_Vencer],Cartera[Nombre tercero],clientes[[#This Row],[Clientes ]],Cartera[Dias],-4)</f>
        <v>0</v>
      </c>
      <c r="N132" s="3">
        <f>SUMIFS(Cartera[Sin_Vencer],Cartera[Nombre tercero],clientes[[#This Row],[Clientes ]],Cartera[Dias],-5)</f>
        <v>0</v>
      </c>
      <c r="O132" s="3">
        <f>SUMIFS(Cartera[Sin_Vencer],Cartera[Nombre tercero],clientes[[#This Row],[Clientes ]],Cartera[Dias],-6)</f>
        <v>0</v>
      </c>
      <c r="P132" s="3">
        <f>SUM(clientes[[#This Row],[Hoy]:[5 días]])</f>
        <v>0</v>
      </c>
      <c r="T132"/>
      <c r="U132"/>
    </row>
    <row r="133" spans="2:21" ht="15.75" customHeight="1">
      <c r="B133" s="1" t="s">
        <v>182</v>
      </c>
      <c r="C133" s="9">
        <f>IFERROR(AVERAGEIF(Cartera[Nombre tercero],clientes[[#This Row],[Clientes ]],Cartera[Plazo cliente]),0)</f>
        <v>14.999670138889996</v>
      </c>
      <c r="D133" s="3">
        <f>SUMIF(Cartera[Nombre tercero],clientes[[#This Row],[Clientes ]],Cartera[Total vencido])</f>
        <v>9135050</v>
      </c>
      <c r="E133" s="3">
        <f>SUMIF(Cartera[Nombre tercero],clientes[[#This Row],[Clientes ]],Cartera[1_a_8])</f>
        <v>1513800</v>
      </c>
      <c r="F133" s="3">
        <f>SUMIF(Cartera[Nombre tercero],clientes[[#This Row],[Clientes ]],Cartera[Mas de 9])-G133</f>
        <v>7621250</v>
      </c>
      <c r="G133" s="3">
        <f>SUMIF(Cartera[Nombre tercero],clientes[[#This Row],[Clientes ]],Cartera[Mas de 100])</f>
        <v>0</v>
      </c>
      <c r="H133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3" s="3">
        <f>SUMIFS(Cartera[Saldo],Cartera[Nombre tercero],clientes[[#This Row],[Clientes ]],Cartera[Dias],0)</f>
        <v>0</v>
      </c>
      <c r="J133" s="10">
        <f>SUMIFS(Cartera[Sin_Vencer],Cartera[Nombre tercero],clientes[[#This Row],[Clientes ]],Cartera[Dias],-1)</f>
        <v>0</v>
      </c>
      <c r="K133" s="3">
        <f>SUMIFS(Cartera[Sin_Vencer],Cartera[Nombre tercero],clientes[[#This Row],[Clientes ]],Cartera[Dias],-2)</f>
        <v>0</v>
      </c>
      <c r="L133" s="3">
        <f>SUMIFS(Cartera[Sin_Vencer],Cartera[Nombre tercero],clientes[[#This Row],[Clientes ]],Cartera[Dias],-3)</f>
        <v>0</v>
      </c>
      <c r="M133" s="3">
        <f>SUMIFS(Cartera[Sin_Vencer],Cartera[Nombre tercero],clientes[[#This Row],[Clientes ]],Cartera[Dias],-4)</f>
        <v>0</v>
      </c>
      <c r="N133" s="3">
        <f>SUMIFS(Cartera[Sin_Vencer],Cartera[Nombre tercero],clientes[[#This Row],[Clientes ]],Cartera[Dias],-5)</f>
        <v>0</v>
      </c>
      <c r="O133" s="3">
        <f>SUMIFS(Cartera[Sin_Vencer],Cartera[Nombre tercero],clientes[[#This Row],[Clientes ]],Cartera[Dias],-6)</f>
        <v>0</v>
      </c>
      <c r="P133" s="3">
        <f>SUM(clientes[[#This Row],[Hoy]:[5 días]])</f>
        <v>0</v>
      </c>
      <c r="T133"/>
      <c r="U133"/>
    </row>
    <row r="134" spans="2:21" ht="15.75" customHeight="1">
      <c r="B134" s="1" t="s">
        <v>1273</v>
      </c>
      <c r="C134" s="9">
        <f>IFERROR(AVERAGEIF(Cartera[Nombre tercero],clientes[[#This Row],[Clientes ]],Cartera[Plazo cliente]),0)</f>
        <v>29.99780671296412</v>
      </c>
      <c r="D134" s="3">
        <f>SUMIF(Cartera[Nombre tercero],clientes[[#This Row],[Clientes ]],Cartera[Total vencido])</f>
        <v>10838600</v>
      </c>
      <c r="E134" s="3">
        <f>SUMIF(Cartera[Nombre tercero],clientes[[#This Row],[Clientes ]],Cartera[1_a_8])</f>
        <v>1562000</v>
      </c>
      <c r="F134" s="3">
        <f>SUMIF(Cartera[Nombre tercero],clientes[[#This Row],[Clientes ]],Cartera[Mas de 9])-G134</f>
        <v>9276600</v>
      </c>
      <c r="G134" s="3">
        <f>SUMIF(Cartera[Nombre tercero],clientes[[#This Row],[Clientes ]],Cartera[Mas de 100])</f>
        <v>0</v>
      </c>
      <c r="H134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18412800</v>
      </c>
      <c r="I134" s="3">
        <f>SUMIFS(Cartera[Saldo],Cartera[Nombre tercero],clientes[[#This Row],[Clientes ]],Cartera[Dias],0)</f>
        <v>3082600</v>
      </c>
      <c r="J134" s="10">
        <f>SUMIFS(Cartera[Sin_Vencer],Cartera[Nombre tercero],clientes[[#This Row],[Clientes ]],Cartera[Dias],-1)</f>
        <v>0</v>
      </c>
      <c r="K134" s="3">
        <f>SUMIFS(Cartera[Sin_Vencer],Cartera[Nombre tercero],clientes[[#This Row],[Clientes ]],Cartera[Dias],-2)</f>
        <v>0</v>
      </c>
      <c r="L134" s="3">
        <f>SUMIFS(Cartera[Sin_Vencer],Cartera[Nombre tercero],clientes[[#This Row],[Clientes ]],Cartera[Dias],-3)</f>
        <v>0</v>
      </c>
      <c r="M134" s="3">
        <f>SUMIFS(Cartera[Sin_Vencer],Cartera[Nombre tercero],clientes[[#This Row],[Clientes ]],Cartera[Dias],-4)</f>
        <v>7015000</v>
      </c>
      <c r="N134" s="3">
        <f>SUMIFS(Cartera[Sin_Vencer],Cartera[Nombre tercero],clientes[[#This Row],[Clientes ]],Cartera[Dias],-5)</f>
        <v>8315200</v>
      </c>
      <c r="O134" s="3">
        <f>SUMIFS(Cartera[Sin_Vencer],Cartera[Nombre tercero],clientes[[#This Row],[Clientes ]],Cartera[Dias],-6)</f>
        <v>0</v>
      </c>
      <c r="P134" s="3">
        <f>SUM(clientes[[#This Row],[Hoy]:[5 días]])</f>
        <v>18412800</v>
      </c>
      <c r="T134"/>
      <c r="U134"/>
    </row>
    <row r="135" spans="2:21" ht="15.75" customHeight="1">
      <c r="B135" s="1" t="s">
        <v>183</v>
      </c>
      <c r="C135" s="9">
        <f>IFERROR(AVERAGEIF(Cartera[Nombre tercero],clientes[[#This Row],[Clientes ]],Cartera[Plazo cliente]),0)</f>
        <v>7.99991898147952</v>
      </c>
      <c r="D135" s="3">
        <f>SUMIF(Cartera[Nombre tercero],clientes[[#This Row],[Clientes ]],Cartera[Total vencido])</f>
        <v>4235939</v>
      </c>
      <c r="E135" s="3">
        <f>SUMIF(Cartera[Nombre tercero],clientes[[#This Row],[Clientes ]],Cartera[1_a_8])</f>
        <v>0</v>
      </c>
      <c r="F135" s="3">
        <f>SUMIF(Cartera[Nombre tercero],clientes[[#This Row],[Clientes ]],Cartera[Mas de 9])-G135</f>
        <v>0</v>
      </c>
      <c r="G135" s="3">
        <f>SUMIF(Cartera[Nombre tercero],clientes[[#This Row],[Clientes ]],Cartera[Mas de 100])</f>
        <v>4235939</v>
      </c>
      <c r="H135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5" s="3">
        <f>SUMIFS(Cartera[Saldo],Cartera[Nombre tercero],clientes[[#This Row],[Clientes ]],Cartera[Dias],0)</f>
        <v>0</v>
      </c>
      <c r="J135" s="10">
        <f>SUMIFS(Cartera[Sin_Vencer],Cartera[Nombre tercero],clientes[[#This Row],[Clientes ]],Cartera[Dias],-1)</f>
        <v>0</v>
      </c>
      <c r="K135" s="3">
        <f>SUMIFS(Cartera[Sin_Vencer],Cartera[Nombre tercero],clientes[[#This Row],[Clientes ]],Cartera[Dias],-2)</f>
        <v>0</v>
      </c>
      <c r="L135" s="3">
        <f>SUMIFS(Cartera[Sin_Vencer],Cartera[Nombre tercero],clientes[[#This Row],[Clientes ]],Cartera[Dias],-3)</f>
        <v>0</v>
      </c>
      <c r="M135" s="3">
        <f>SUMIFS(Cartera[Sin_Vencer],Cartera[Nombre tercero],clientes[[#This Row],[Clientes ]],Cartera[Dias],-4)</f>
        <v>0</v>
      </c>
      <c r="N135" s="3">
        <f>SUMIFS(Cartera[Sin_Vencer],Cartera[Nombre tercero],clientes[[#This Row],[Clientes ]],Cartera[Dias],-5)</f>
        <v>0</v>
      </c>
      <c r="O135" s="3">
        <f>SUMIFS(Cartera[Sin_Vencer],Cartera[Nombre tercero],clientes[[#This Row],[Clientes ]],Cartera[Dias],-6)</f>
        <v>0</v>
      </c>
      <c r="P135" s="3">
        <f>SUM(clientes[[#This Row],[Hoy]:[5 días]])</f>
        <v>0</v>
      </c>
      <c r="T135"/>
      <c r="U135"/>
    </row>
    <row r="136" spans="2:21" ht="15.75" customHeight="1">
      <c r="B136" s="1" t="s">
        <v>184</v>
      </c>
      <c r="C136" s="9">
        <f>IFERROR(AVERAGEIF(Cartera[Nombre tercero],clientes[[#This Row],[Clientes ]],Cartera[Plazo cliente]),0)</f>
        <v>1</v>
      </c>
      <c r="D136" s="3">
        <f>SUMIF(Cartera[Nombre tercero],clientes[[#This Row],[Clientes ]],Cartera[Total vencido])</f>
        <v>192800</v>
      </c>
      <c r="E136" s="3">
        <f>SUMIF(Cartera[Nombre tercero],clientes[[#This Row],[Clientes ]],Cartera[1_a_8])</f>
        <v>0</v>
      </c>
      <c r="F136" s="3">
        <f>SUMIF(Cartera[Nombre tercero],clientes[[#This Row],[Clientes ]],Cartera[Mas de 9])-G136</f>
        <v>192800</v>
      </c>
      <c r="G136" s="3">
        <f>SUMIF(Cartera[Nombre tercero],clientes[[#This Row],[Clientes ]],Cartera[Mas de 100])</f>
        <v>0</v>
      </c>
      <c r="H13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6" s="3">
        <f>SUMIFS(Cartera[Saldo],Cartera[Nombre tercero],clientes[[#This Row],[Clientes ]],Cartera[Dias],0)</f>
        <v>0</v>
      </c>
      <c r="J136" s="10">
        <f>SUMIFS(Cartera[Sin_Vencer],Cartera[Nombre tercero],clientes[[#This Row],[Clientes ]],Cartera[Dias],-1)</f>
        <v>0</v>
      </c>
      <c r="K136" s="3">
        <f>SUMIFS(Cartera[Sin_Vencer],Cartera[Nombre tercero],clientes[[#This Row],[Clientes ]],Cartera[Dias],-2)</f>
        <v>0</v>
      </c>
      <c r="L136" s="3">
        <f>SUMIFS(Cartera[Sin_Vencer],Cartera[Nombre tercero],clientes[[#This Row],[Clientes ]],Cartera[Dias],-3)</f>
        <v>0</v>
      </c>
      <c r="M136" s="3">
        <f>SUMIFS(Cartera[Sin_Vencer],Cartera[Nombre tercero],clientes[[#This Row],[Clientes ]],Cartera[Dias],-4)</f>
        <v>0</v>
      </c>
      <c r="N136" s="3">
        <f>SUMIFS(Cartera[Sin_Vencer],Cartera[Nombre tercero],clientes[[#This Row],[Clientes ]],Cartera[Dias],-5)</f>
        <v>0</v>
      </c>
      <c r="O136" s="3">
        <f>SUMIFS(Cartera[Sin_Vencer],Cartera[Nombre tercero],clientes[[#This Row],[Clientes ]],Cartera[Dias],-6)</f>
        <v>0</v>
      </c>
      <c r="P136" s="3">
        <f>SUM(clientes[[#This Row],[Hoy]:[5 días]])</f>
        <v>0</v>
      </c>
      <c r="T136"/>
      <c r="U136"/>
    </row>
    <row r="137" spans="2:21" ht="15.75" customHeight="1">
      <c r="B137" s="1" t="s">
        <v>95</v>
      </c>
      <c r="C137" s="9">
        <f>IFERROR(AVERAGEIF(Cartera[Nombre tercero],clientes[[#This Row],[Clientes ]],Cartera[Plazo cliente]),0)</f>
        <v>0.99828703703678912</v>
      </c>
      <c r="D137" s="3">
        <f>SUMIF(Cartera[Nombre tercero],clientes[[#This Row],[Clientes ]],Cartera[Total vencido])</f>
        <v>178200</v>
      </c>
      <c r="E137" s="3">
        <f>SUMIF(Cartera[Nombre tercero],clientes[[#This Row],[Clientes ]],Cartera[1_a_8])</f>
        <v>0</v>
      </c>
      <c r="F137" s="3">
        <f>SUMIF(Cartera[Nombre tercero],clientes[[#This Row],[Clientes ]],Cartera[Mas de 9])-G137</f>
        <v>178200</v>
      </c>
      <c r="G137" s="3">
        <f>SUMIF(Cartera[Nombre tercero],clientes[[#This Row],[Clientes ]],Cartera[Mas de 100])</f>
        <v>0</v>
      </c>
      <c r="H137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7" s="3">
        <f>SUMIFS(Cartera[Saldo],Cartera[Nombre tercero],clientes[[#This Row],[Clientes ]],Cartera[Dias],0)</f>
        <v>0</v>
      </c>
      <c r="J137" s="10">
        <f>SUMIFS(Cartera[Sin_Vencer],Cartera[Nombre tercero],clientes[[#This Row],[Clientes ]],Cartera[Dias],-1)</f>
        <v>0</v>
      </c>
      <c r="K137" s="3">
        <f>SUMIFS(Cartera[Sin_Vencer],Cartera[Nombre tercero],clientes[[#This Row],[Clientes ]],Cartera[Dias],-2)</f>
        <v>0</v>
      </c>
      <c r="L137" s="3">
        <f>SUMIFS(Cartera[Sin_Vencer],Cartera[Nombre tercero],clientes[[#This Row],[Clientes ]],Cartera[Dias],-3)</f>
        <v>0</v>
      </c>
      <c r="M137" s="3">
        <f>SUMIFS(Cartera[Sin_Vencer],Cartera[Nombre tercero],clientes[[#This Row],[Clientes ]],Cartera[Dias],-4)</f>
        <v>0</v>
      </c>
      <c r="N137" s="3">
        <f>SUMIFS(Cartera[Sin_Vencer],Cartera[Nombre tercero],clientes[[#This Row],[Clientes ]],Cartera[Dias],-5)</f>
        <v>0</v>
      </c>
      <c r="O137" s="3">
        <f>SUMIFS(Cartera[Sin_Vencer],Cartera[Nombre tercero],clientes[[#This Row],[Clientes ]],Cartera[Dias],-6)</f>
        <v>0</v>
      </c>
      <c r="P137" s="3">
        <f>SUM(clientes[[#This Row],[Hoy]:[5 días]])</f>
        <v>0</v>
      </c>
      <c r="T137"/>
      <c r="U137"/>
    </row>
    <row r="138" spans="2:21" ht="15.75" customHeight="1">
      <c r="B138" s="1" t="s">
        <v>1556</v>
      </c>
      <c r="C138" s="9">
        <f>IFERROR(AVERAGEIF(Cartera[Nombre tercero],clientes[[#This Row],[Clientes ]],Cartera[Plazo cliente]),0)</f>
        <v>0</v>
      </c>
      <c r="D138" s="3">
        <f>SUMIF(Cartera[Nombre tercero],clientes[[#This Row],[Clientes ]],Cartera[Total vencido])</f>
        <v>0</v>
      </c>
      <c r="E138" s="3">
        <f>SUMIF(Cartera[Nombre tercero],clientes[[#This Row],[Clientes ]],Cartera[1_a_8])</f>
        <v>0</v>
      </c>
      <c r="F138" s="3">
        <f>SUMIF(Cartera[Nombre tercero],clientes[[#This Row],[Clientes ]],Cartera[Mas de 9])-G138</f>
        <v>0</v>
      </c>
      <c r="G138" s="3">
        <f>SUMIF(Cartera[Nombre tercero],clientes[[#This Row],[Clientes ]],Cartera[Mas de 100])</f>
        <v>0</v>
      </c>
      <c r="H138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8" s="3">
        <f>SUMIFS(Cartera[Saldo],Cartera[Nombre tercero],clientes[[#This Row],[Clientes ]],Cartera[Dias],0)</f>
        <v>0</v>
      </c>
      <c r="J138" s="10">
        <f>SUMIFS(Cartera[Sin_Vencer],Cartera[Nombre tercero],clientes[[#This Row],[Clientes ]],Cartera[Dias],-1)</f>
        <v>0</v>
      </c>
      <c r="K138" s="3">
        <f>SUMIFS(Cartera[Sin_Vencer],Cartera[Nombre tercero],clientes[[#This Row],[Clientes ]],Cartera[Dias],-2)</f>
        <v>0</v>
      </c>
      <c r="L138" s="3">
        <f>SUMIFS(Cartera[Sin_Vencer],Cartera[Nombre tercero],clientes[[#This Row],[Clientes ]],Cartera[Dias],-3)</f>
        <v>0</v>
      </c>
      <c r="M138" s="3">
        <f>SUMIFS(Cartera[Sin_Vencer],Cartera[Nombre tercero],clientes[[#This Row],[Clientes ]],Cartera[Dias],-4)</f>
        <v>0</v>
      </c>
      <c r="N138" s="3">
        <f>SUMIFS(Cartera[Sin_Vencer],Cartera[Nombre tercero],clientes[[#This Row],[Clientes ]],Cartera[Dias],-5)</f>
        <v>0</v>
      </c>
      <c r="O138" s="3">
        <f>SUMIFS(Cartera[Sin_Vencer],Cartera[Nombre tercero],clientes[[#This Row],[Clientes ]],Cartera[Dias],-6)</f>
        <v>0</v>
      </c>
      <c r="P138" s="3">
        <f>SUM(clientes[[#This Row],[Hoy]:[5 días]])</f>
        <v>0</v>
      </c>
      <c r="T138"/>
      <c r="U138"/>
    </row>
    <row r="139" spans="2:21" ht="15.75" customHeight="1">
      <c r="B139" s="1" t="s">
        <v>185</v>
      </c>
      <c r="C139" s="9">
        <f>IFERROR(AVERAGEIF(Cartera[Nombre tercero],clientes[[#This Row],[Clientes ]],Cartera[Plazo cliente]),0)</f>
        <v>30</v>
      </c>
      <c r="D139" s="3">
        <f>SUMIF(Cartera[Nombre tercero],clientes[[#This Row],[Clientes ]],Cartera[Total vencido])</f>
        <v>12583647</v>
      </c>
      <c r="E139" s="3">
        <f>SUMIF(Cartera[Nombre tercero],clientes[[#This Row],[Clientes ]],Cartera[1_a_8])</f>
        <v>3533000</v>
      </c>
      <c r="F139" s="3">
        <f>SUMIF(Cartera[Nombre tercero],clientes[[#This Row],[Clientes ]],Cartera[Mas de 9])-G139</f>
        <v>9050647</v>
      </c>
      <c r="G139" s="3">
        <f>SUMIF(Cartera[Nombre tercero],clientes[[#This Row],[Clientes ]],Cartera[Mas de 100])</f>
        <v>0</v>
      </c>
      <c r="H139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9" s="3">
        <f>SUMIFS(Cartera[Saldo],Cartera[Nombre tercero],clientes[[#This Row],[Clientes ]],Cartera[Dias],0)</f>
        <v>0</v>
      </c>
      <c r="J139" s="10">
        <f>SUMIFS(Cartera[Sin_Vencer],Cartera[Nombre tercero],clientes[[#This Row],[Clientes ]],Cartera[Dias],-1)</f>
        <v>0</v>
      </c>
      <c r="K139" s="3">
        <f>SUMIFS(Cartera[Sin_Vencer],Cartera[Nombre tercero],clientes[[#This Row],[Clientes ]],Cartera[Dias],-2)</f>
        <v>0</v>
      </c>
      <c r="L139" s="3">
        <f>SUMIFS(Cartera[Sin_Vencer],Cartera[Nombre tercero],clientes[[#This Row],[Clientes ]],Cartera[Dias],-3)</f>
        <v>0</v>
      </c>
      <c r="M139" s="3">
        <f>SUMIFS(Cartera[Sin_Vencer],Cartera[Nombre tercero],clientes[[#This Row],[Clientes ]],Cartera[Dias],-4)</f>
        <v>0</v>
      </c>
      <c r="N139" s="3">
        <f>SUMIFS(Cartera[Sin_Vencer],Cartera[Nombre tercero],clientes[[#This Row],[Clientes ]],Cartera[Dias],-5)</f>
        <v>0</v>
      </c>
      <c r="O139" s="3">
        <f>SUMIFS(Cartera[Sin_Vencer],Cartera[Nombre tercero],clientes[[#This Row],[Clientes ]],Cartera[Dias],-6)</f>
        <v>0</v>
      </c>
      <c r="P139" s="3">
        <f>SUM(clientes[[#This Row],[Hoy]:[5 días]])</f>
        <v>0</v>
      </c>
      <c r="T139"/>
      <c r="U139"/>
    </row>
    <row r="140" spans="2:21" ht="15.75" customHeight="1">
      <c r="B140" s="1" t="s">
        <v>786</v>
      </c>
      <c r="C140" s="9">
        <f>IFERROR(AVERAGEIF(Cartera[Nombre tercero],clientes[[#This Row],[Clientes ]],Cartera[Plazo cliente]),0)</f>
        <v>0</v>
      </c>
      <c r="D140" s="3">
        <f>SUMIF(Cartera[Nombre tercero],clientes[[#This Row],[Clientes ]],Cartera[Total vencido])</f>
        <v>0</v>
      </c>
      <c r="E140" s="3">
        <f>SUMIF(Cartera[Nombre tercero],clientes[[#This Row],[Clientes ]],Cartera[1_a_8])</f>
        <v>0</v>
      </c>
      <c r="F140" s="3">
        <f>SUMIF(Cartera[Nombre tercero],clientes[[#This Row],[Clientes ]],Cartera[Mas de 9])-G140</f>
        <v>0</v>
      </c>
      <c r="G140" s="3">
        <f>SUMIF(Cartera[Nombre tercero],clientes[[#This Row],[Clientes ]],Cartera[Mas de 100])</f>
        <v>0</v>
      </c>
      <c r="H140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0" s="3">
        <f>SUMIFS(Cartera[Saldo],Cartera[Nombre tercero],clientes[[#This Row],[Clientes ]],Cartera[Dias],0)</f>
        <v>0</v>
      </c>
      <c r="J140" s="10">
        <f>SUMIFS(Cartera[Sin_Vencer],Cartera[Nombre tercero],clientes[[#This Row],[Clientes ]],Cartera[Dias],-1)</f>
        <v>0</v>
      </c>
      <c r="K140" s="3">
        <f>SUMIFS(Cartera[Sin_Vencer],Cartera[Nombre tercero],clientes[[#This Row],[Clientes ]],Cartera[Dias],-2)</f>
        <v>0</v>
      </c>
      <c r="L140" s="3">
        <f>SUMIFS(Cartera[Sin_Vencer],Cartera[Nombre tercero],clientes[[#This Row],[Clientes ]],Cartera[Dias],-3)</f>
        <v>0</v>
      </c>
      <c r="M140" s="3">
        <f>SUMIFS(Cartera[Sin_Vencer],Cartera[Nombre tercero],clientes[[#This Row],[Clientes ]],Cartera[Dias],-4)</f>
        <v>0</v>
      </c>
      <c r="N140" s="3">
        <f>SUMIFS(Cartera[Sin_Vencer],Cartera[Nombre tercero],clientes[[#This Row],[Clientes ]],Cartera[Dias],-5)</f>
        <v>0</v>
      </c>
      <c r="O140" s="3">
        <f>SUMIFS(Cartera[Sin_Vencer],Cartera[Nombre tercero],clientes[[#This Row],[Clientes ]],Cartera[Dias],-6)</f>
        <v>0</v>
      </c>
      <c r="P140" s="3">
        <f>SUM(clientes[[#This Row],[Hoy]:[5 días]])</f>
        <v>0</v>
      </c>
      <c r="T140"/>
      <c r="U140"/>
    </row>
    <row r="141" spans="2:21" ht="15.75" customHeight="1">
      <c r="B141" s="1" t="s">
        <v>66</v>
      </c>
      <c r="C141" s="9">
        <f>IFERROR(AVERAGEIF(Cartera[Nombre tercero],clientes[[#This Row],[Clientes ]],Cartera[Plazo cliente]),0)</f>
        <v>14.999895833330811</v>
      </c>
      <c r="D141" s="3">
        <f>SUMIF(Cartera[Nombre tercero],clientes[[#This Row],[Clientes ]],Cartera[Total vencido])</f>
        <v>528500</v>
      </c>
      <c r="E141" s="3">
        <f>SUMIF(Cartera[Nombre tercero],clientes[[#This Row],[Clientes ]],Cartera[1_a_8])</f>
        <v>0</v>
      </c>
      <c r="F141" s="3">
        <f>SUMIF(Cartera[Nombre tercero],clientes[[#This Row],[Clientes ]],Cartera[Mas de 9])-G141</f>
        <v>0</v>
      </c>
      <c r="G141" s="3">
        <f>SUMIF(Cartera[Nombre tercero],clientes[[#This Row],[Clientes ]],Cartera[Mas de 100])</f>
        <v>528500</v>
      </c>
      <c r="H141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1" s="3">
        <f>SUMIFS(Cartera[Saldo],Cartera[Nombre tercero],clientes[[#This Row],[Clientes ]],Cartera[Dias],0)</f>
        <v>0</v>
      </c>
      <c r="J141" s="10">
        <f>SUMIFS(Cartera[Sin_Vencer],Cartera[Nombre tercero],clientes[[#This Row],[Clientes ]],Cartera[Dias],-1)</f>
        <v>0</v>
      </c>
      <c r="K141" s="3">
        <f>SUMIFS(Cartera[Sin_Vencer],Cartera[Nombre tercero],clientes[[#This Row],[Clientes ]],Cartera[Dias],-2)</f>
        <v>0</v>
      </c>
      <c r="L141" s="3">
        <f>SUMIFS(Cartera[Sin_Vencer],Cartera[Nombre tercero],clientes[[#This Row],[Clientes ]],Cartera[Dias],-3)</f>
        <v>0</v>
      </c>
      <c r="M141" s="3">
        <f>SUMIFS(Cartera[Sin_Vencer],Cartera[Nombre tercero],clientes[[#This Row],[Clientes ]],Cartera[Dias],-4)</f>
        <v>0</v>
      </c>
      <c r="N141" s="3">
        <f>SUMIFS(Cartera[Sin_Vencer],Cartera[Nombre tercero],clientes[[#This Row],[Clientes ]],Cartera[Dias],-5)</f>
        <v>0</v>
      </c>
      <c r="O141" s="3">
        <f>SUMIFS(Cartera[Sin_Vencer],Cartera[Nombre tercero],clientes[[#This Row],[Clientes ]],Cartera[Dias],-6)</f>
        <v>0</v>
      </c>
      <c r="P141" s="3">
        <f>SUM(clientes[[#This Row],[Hoy]:[5 días]])</f>
        <v>0</v>
      </c>
      <c r="T141"/>
      <c r="U141"/>
    </row>
    <row r="142" spans="2:21" ht="15.75" customHeight="1">
      <c r="B142" s="1" t="s">
        <v>791</v>
      </c>
      <c r="C142" s="9">
        <f>IFERROR(AVERAGEIF(Cartera[Nombre tercero],clientes[[#This Row],[Clientes ]],Cartera[Plazo cliente]),0)</f>
        <v>0</v>
      </c>
      <c r="D142" s="3">
        <f>SUMIF(Cartera[Nombre tercero],clientes[[#This Row],[Clientes ]],Cartera[Total vencido])</f>
        <v>0</v>
      </c>
      <c r="E142" s="3">
        <f>SUMIF(Cartera[Nombre tercero],clientes[[#This Row],[Clientes ]],Cartera[1_a_8])</f>
        <v>0</v>
      </c>
      <c r="F142" s="3">
        <f>SUMIF(Cartera[Nombre tercero],clientes[[#This Row],[Clientes ]],Cartera[Mas de 9])-G142</f>
        <v>0</v>
      </c>
      <c r="G142" s="3">
        <f>SUMIF(Cartera[Nombre tercero],clientes[[#This Row],[Clientes ]],Cartera[Mas de 100])</f>
        <v>0</v>
      </c>
      <c r="H142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2" s="3">
        <f>SUMIFS(Cartera[Saldo],Cartera[Nombre tercero],clientes[[#This Row],[Clientes ]],Cartera[Dias],0)</f>
        <v>0</v>
      </c>
      <c r="J142" s="10">
        <f>SUMIFS(Cartera[Sin_Vencer],Cartera[Nombre tercero],clientes[[#This Row],[Clientes ]],Cartera[Dias],-1)</f>
        <v>0</v>
      </c>
      <c r="K142" s="3">
        <f>SUMIFS(Cartera[Sin_Vencer],Cartera[Nombre tercero],clientes[[#This Row],[Clientes ]],Cartera[Dias],-2)</f>
        <v>0</v>
      </c>
      <c r="L142" s="3">
        <f>SUMIFS(Cartera[Sin_Vencer],Cartera[Nombre tercero],clientes[[#This Row],[Clientes ]],Cartera[Dias],-3)</f>
        <v>0</v>
      </c>
      <c r="M142" s="3">
        <f>SUMIFS(Cartera[Sin_Vencer],Cartera[Nombre tercero],clientes[[#This Row],[Clientes ]],Cartera[Dias],-4)</f>
        <v>0</v>
      </c>
      <c r="N142" s="3">
        <f>SUMIFS(Cartera[Sin_Vencer],Cartera[Nombre tercero],clientes[[#This Row],[Clientes ]],Cartera[Dias],-5)</f>
        <v>0</v>
      </c>
      <c r="O142" s="3">
        <f>SUMIFS(Cartera[Sin_Vencer],Cartera[Nombre tercero],clientes[[#This Row],[Clientes ]],Cartera[Dias],-6)</f>
        <v>0</v>
      </c>
      <c r="P142" s="3">
        <f>SUM(clientes[[#This Row],[Hoy]:[5 días]])</f>
        <v>0</v>
      </c>
      <c r="T142"/>
      <c r="U142"/>
    </row>
    <row r="143" spans="2:21" ht="15.75" customHeight="1">
      <c r="B143" s="1" t="s">
        <v>90</v>
      </c>
      <c r="C143" s="9">
        <f>IFERROR(AVERAGEIF(Cartera[Nombre tercero],clientes[[#This Row],[Clientes ]],Cartera[Plazo cliente]),0)</f>
        <v>0</v>
      </c>
      <c r="D143" s="3">
        <f>SUMIF(Cartera[Nombre tercero],clientes[[#This Row],[Clientes ]],Cartera[Total vencido])</f>
        <v>0</v>
      </c>
      <c r="E143" s="3">
        <f>SUMIF(Cartera[Nombre tercero],clientes[[#This Row],[Clientes ]],Cartera[1_a_8])</f>
        <v>0</v>
      </c>
      <c r="F143" s="3">
        <f>SUMIF(Cartera[Nombre tercero],clientes[[#This Row],[Clientes ]],Cartera[Mas de 9])-G143</f>
        <v>0</v>
      </c>
      <c r="G143" s="3">
        <f>SUMIF(Cartera[Nombre tercero],clientes[[#This Row],[Clientes ]],Cartera[Mas de 100])</f>
        <v>0</v>
      </c>
      <c r="H143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3" s="3">
        <f>SUMIFS(Cartera[Saldo],Cartera[Nombre tercero],clientes[[#This Row],[Clientes ]],Cartera[Dias],0)</f>
        <v>0</v>
      </c>
      <c r="J143" s="10">
        <f>SUMIFS(Cartera[Sin_Vencer],Cartera[Nombre tercero],clientes[[#This Row],[Clientes ]],Cartera[Dias],-1)</f>
        <v>0</v>
      </c>
      <c r="K143" s="3">
        <f>SUMIFS(Cartera[Sin_Vencer],Cartera[Nombre tercero],clientes[[#This Row],[Clientes ]],Cartera[Dias],-2)</f>
        <v>0</v>
      </c>
      <c r="L143" s="3">
        <f>SUMIFS(Cartera[Sin_Vencer],Cartera[Nombre tercero],clientes[[#This Row],[Clientes ]],Cartera[Dias],-3)</f>
        <v>0</v>
      </c>
      <c r="M143" s="3">
        <f>SUMIFS(Cartera[Sin_Vencer],Cartera[Nombre tercero],clientes[[#This Row],[Clientes ]],Cartera[Dias],-4)</f>
        <v>0</v>
      </c>
      <c r="N143" s="3">
        <f>SUMIFS(Cartera[Sin_Vencer],Cartera[Nombre tercero],clientes[[#This Row],[Clientes ]],Cartera[Dias],-5)</f>
        <v>0</v>
      </c>
      <c r="O143" s="3">
        <f>SUMIFS(Cartera[Sin_Vencer],Cartera[Nombre tercero],clientes[[#This Row],[Clientes ]],Cartera[Dias],-6)</f>
        <v>0</v>
      </c>
      <c r="P143" s="3">
        <f>SUM(clientes[[#This Row],[Hoy]:[5 días]])</f>
        <v>0</v>
      </c>
      <c r="T143"/>
      <c r="U143"/>
    </row>
    <row r="144" spans="2:21" ht="15.75" customHeight="1">
      <c r="B144" s="1" t="s">
        <v>1557</v>
      </c>
      <c r="C144" s="9">
        <f>IFERROR(AVERAGEIF(Cartera[Nombre tercero],clientes[[#This Row],[Clientes ]],Cartera[Plazo cliente]),0)</f>
        <v>0</v>
      </c>
      <c r="D144" s="3">
        <f>SUMIF(Cartera[Nombre tercero],clientes[[#This Row],[Clientes ]],Cartera[Total vencido])</f>
        <v>0</v>
      </c>
      <c r="E144" s="3">
        <f>SUMIF(Cartera[Nombre tercero],clientes[[#This Row],[Clientes ]],Cartera[1_a_8])</f>
        <v>0</v>
      </c>
      <c r="F144" s="3">
        <f>SUMIF(Cartera[Nombre tercero],clientes[[#This Row],[Clientes ]],Cartera[Mas de 9])-G144</f>
        <v>0</v>
      </c>
      <c r="G144" s="3">
        <f>SUMIF(Cartera[Nombre tercero],clientes[[#This Row],[Clientes ]],Cartera[Mas de 100])</f>
        <v>0</v>
      </c>
      <c r="H144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4" s="3">
        <f>SUMIFS(Cartera[Saldo],Cartera[Nombre tercero],clientes[[#This Row],[Clientes ]],Cartera[Dias],0)</f>
        <v>0</v>
      </c>
      <c r="J144" s="10">
        <f>SUMIFS(Cartera[Sin_Vencer],Cartera[Nombre tercero],clientes[[#This Row],[Clientes ]],Cartera[Dias],-1)</f>
        <v>0</v>
      </c>
      <c r="K144" s="3">
        <f>SUMIFS(Cartera[Sin_Vencer],Cartera[Nombre tercero],clientes[[#This Row],[Clientes ]],Cartera[Dias],-2)</f>
        <v>0</v>
      </c>
      <c r="L144" s="3">
        <f>SUMIFS(Cartera[Sin_Vencer],Cartera[Nombre tercero],clientes[[#This Row],[Clientes ]],Cartera[Dias],-3)</f>
        <v>0</v>
      </c>
      <c r="M144" s="3">
        <f>SUMIFS(Cartera[Sin_Vencer],Cartera[Nombre tercero],clientes[[#This Row],[Clientes ]],Cartera[Dias],-4)</f>
        <v>0</v>
      </c>
      <c r="N144" s="3">
        <f>SUMIFS(Cartera[Sin_Vencer],Cartera[Nombre tercero],clientes[[#This Row],[Clientes ]],Cartera[Dias],-5)</f>
        <v>0</v>
      </c>
      <c r="O144" s="3">
        <f>SUMIFS(Cartera[Sin_Vencer],Cartera[Nombre tercero],clientes[[#This Row],[Clientes ]],Cartera[Dias],-6)</f>
        <v>0</v>
      </c>
      <c r="P144" s="3">
        <f>SUM(clientes[[#This Row],[Hoy]:[5 días]])</f>
        <v>0</v>
      </c>
      <c r="T144"/>
      <c r="U144"/>
    </row>
    <row r="145" spans="2:21" ht="15.75" customHeight="1">
      <c r="B145" s="1" t="s">
        <v>1558</v>
      </c>
      <c r="C145" s="9">
        <f>IFERROR(AVERAGEIF(Cartera[Nombre tercero],clientes[[#This Row],[Clientes ]],Cartera[Plazo cliente]),0)</f>
        <v>0</v>
      </c>
      <c r="D145" s="3">
        <f>SUMIF(Cartera[Nombre tercero],clientes[[#This Row],[Clientes ]],Cartera[Total vencido])</f>
        <v>0</v>
      </c>
      <c r="E145" s="3">
        <f>SUMIF(Cartera[Nombre tercero],clientes[[#This Row],[Clientes ]],Cartera[1_a_8])</f>
        <v>0</v>
      </c>
      <c r="F145" s="3">
        <f>SUMIF(Cartera[Nombre tercero],clientes[[#This Row],[Clientes ]],Cartera[Mas de 9])-G145</f>
        <v>0</v>
      </c>
      <c r="G145" s="3">
        <f>SUMIF(Cartera[Nombre tercero],clientes[[#This Row],[Clientes ]],Cartera[Mas de 100])</f>
        <v>0</v>
      </c>
      <c r="H145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5" s="3">
        <f>SUMIFS(Cartera[Saldo],Cartera[Nombre tercero],clientes[[#This Row],[Clientes ]],Cartera[Dias],0)</f>
        <v>0</v>
      </c>
      <c r="J145" s="10">
        <f>SUMIFS(Cartera[Sin_Vencer],Cartera[Nombre tercero],clientes[[#This Row],[Clientes ]],Cartera[Dias],-1)</f>
        <v>0</v>
      </c>
      <c r="K145" s="3">
        <f>SUMIFS(Cartera[Sin_Vencer],Cartera[Nombre tercero],clientes[[#This Row],[Clientes ]],Cartera[Dias],-2)</f>
        <v>0</v>
      </c>
      <c r="L145" s="3">
        <f>SUMIFS(Cartera[Sin_Vencer],Cartera[Nombre tercero],clientes[[#This Row],[Clientes ]],Cartera[Dias],-3)</f>
        <v>0</v>
      </c>
      <c r="M145" s="3">
        <f>SUMIFS(Cartera[Sin_Vencer],Cartera[Nombre tercero],clientes[[#This Row],[Clientes ]],Cartera[Dias],-4)</f>
        <v>0</v>
      </c>
      <c r="N145" s="3">
        <f>SUMIFS(Cartera[Sin_Vencer],Cartera[Nombre tercero],clientes[[#This Row],[Clientes ]],Cartera[Dias],-5)</f>
        <v>0</v>
      </c>
      <c r="O145" s="3">
        <f>SUMIFS(Cartera[Sin_Vencer],Cartera[Nombre tercero],clientes[[#This Row],[Clientes ]],Cartera[Dias],-6)</f>
        <v>0</v>
      </c>
      <c r="P145" s="3">
        <f>SUM(clientes[[#This Row],[Hoy]:[5 días]])</f>
        <v>0</v>
      </c>
      <c r="T145"/>
      <c r="U145"/>
    </row>
    <row r="146" spans="2:21" ht="15.75" customHeight="1">
      <c r="B146" s="1" t="s">
        <v>1521</v>
      </c>
      <c r="C146" s="9">
        <f>IFERROR(AVERAGEIF(Cartera[Nombre tercero],clientes[[#This Row],[Clientes ]],Cartera[Plazo cliente]),0)</f>
        <v>0</v>
      </c>
      <c r="D146" s="3">
        <f>SUMIF(Cartera[Nombre tercero],clientes[[#This Row],[Clientes ]],Cartera[Total vencido])</f>
        <v>0</v>
      </c>
      <c r="E146" s="3">
        <f>SUMIF(Cartera[Nombre tercero],clientes[[#This Row],[Clientes ]],Cartera[1_a_8])</f>
        <v>0</v>
      </c>
      <c r="F146" s="3">
        <f>SUMIF(Cartera[Nombre tercero],clientes[[#This Row],[Clientes ]],Cartera[Mas de 9])-G146</f>
        <v>0</v>
      </c>
      <c r="G146" s="3">
        <f>SUMIF(Cartera[Nombre tercero],clientes[[#This Row],[Clientes ]],Cartera[Mas de 100])</f>
        <v>0</v>
      </c>
      <c r="H14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6" s="3">
        <f>SUMIFS(Cartera[Saldo],Cartera[Nombre tercero],clientes[[#This Row],[Clientes ]],Cartera[Dias],0)</f>
        <v>0</v>
      </c>
      <c r="J146" s="10">
        <f>SUMIFS(Cartera[Sin_Vencer],Cartera[Nombre tercero],clientes[[#This Row],[Clientes ]],Cartera[Dias],-1)</f>
        <v>0</v>
      </c>
      <c r="K146" s="3">
        <f>SUMIFS(Cartera[Sin_Vencer],Cartera[Nombre tercero],clientes[[#This Row],[Clientes ]],Cartera[Dias],-2)</f>
        <v>0</v>
      </c>
      <c r="L146" s="3">
        <f>SUMIFS(Cartera[Sin_Vencer],Cartera[Nombre tercero],clientes[[#This Row],[Clientes ]],Cartera[Dias],-3)</f>
        <v>0</v>
      </c>
      <c r="M146" s="3">
        <f>SUMIFS(Cartera[Sin_Vencer],Cartera[Nombre tercero],clientes[[#This Row],[Clientes ]],Cartera[Dias],-4)</f>
        <v>0</v>
      </c>
      <c r="N146" s="3">
        <f>SUMIFS(Cartera[Sin_Vencer],Cartera[Nombre tercero],clientes[[#This Row],[Clientes ]],Cartera[Dias],-5)</f>
        <v>0</v>
      </c>
      <c r="O146" s="3">
        <f>SUMIFS(Cartera[Sin_Vencer],Cartera[Nombre tercero],clientes[[#This Row],[Clientes ]],Cartera[Dias],-6)</f>
        <v>0</v>
      </c>
      <c r="P146" s="3">
        <f>SUM(clientes[[#This Row],[Hoy]:[5 días]])</f>
        <v>0</v>
      </c>
      <c r="T146"/>
      <c r="U146"/>
    </row>
    <row r="147" spans="2:21" ht="15.75" customHeight="1">
      <c r="B147" s="1" t="s">
        <v>187</v>
      </c>
      <c r="C147" s="9">
        <f>IFERROR(AVERAGEIF(Cartera[Nombre tercero],clientes[[#This Row],[Clientes ]],Cartera[Plazo cliente]),0)</f>
        <v>7.9997337962995516</v>
      </c>
      <c r="D147" s="3">
        <f>SUMIF(Cartera[Nombre tercero],clientes[[#This Row],[Clientes ]],Cartera[Total vencido])</f>
        <v>4922250</v>
      </c>
      <c r="E147" s="3">
        <f>SUMIF(Cartera[Nombre tercero],clientes[[#This Row],[Clientes ]],Cartera[1_a_8])</f>
        <v>0</v>
      </c>
      <c r="F147" s="3">
        <f>SUMIF(Cartera[Nombre tercero],clientes[[#This Row],[Clientes ]],Cartera[Mas de 9])-G147</f>
        <v>4922250</v>
      </c>
      <c r="G147" s="3">
        <f>SUMIF(Cartera[Nombre tercero],clientes[[#This Row],[Clientes ]],Cartera[Mas de 100])</f>
        <v>0</v>
      </c>
      <c r="H147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7" s="3">
        <f>SUMIFS(Cartera[Saldo],Cartera[Nombre tercero],clientes[[#This Row],[Clientes ]],Cartera[Dias],0)</f>
        <v>0</v>
      </c>
      <c r="J147" s="10">
        <f>SUMIFS(Cartera[Sin_Vencer],Cartera[Nombre tercero],clientes[[#This Row],[Clientes ]],Cartera[Dias],-1)</f>
        <v>0</v>
      </c>
      <c r="K147" s="3">
        <f>SUMIFS(Cartera[Sin_Vencer],Cartera[Nombre tercero],clientes[[#This Row],[Clientes ]],Cartera[Dias],-2)</f>
        <v>0</v>
      </c>
      <c r="L147" s="3">
        <f>SUMIFS(Cartera[Sin_Vencer],Cartera[Nombre tercero],clientes[[#This Row],[Clientes ]],Cartera[Dias],-3)</f>
        <v>0</v>
      </c>
      <c r="M147" s="3">
        <f>SUMIFS(Cartera[Sin_Vencer],Cartera[Nombre tercero],clientes[[#This Row],[Clientes ]],Cartera[Dias],-4)</f>
        <v>0</v>
      </c>
      <c r="N147" s="3">
        <f>SUMIFS(Cartera[Sin_Vencer],Cartera[Nombre tercero],clientes[[#This Row],[Clientes ]],Cartera[Dias],-5)</f>
        <v>0</v>
      </c>
      <c r="O147" s="3">
        <f>SUMIFS(Cartera[Sin_Vencer],Cartera[Nombre tercero],clientes[[#This Row],[Clientes ]],Cartera[Dias],-6)</f>
        <v>0</v>
      </c>
      <c r="P147" s="3">
        <f>SUM(clientes[[#This Row],[Hoy]:[5 días]])</f>
        <v>0</v>
      </c>
      <c r="T147"/>
      <c r="U147"/>
    </row>
    <row r="148" spans="2:21" ht="15.75" customHeight="1">
      <c r="B148" s="1" t="s">
        <v>188</v>
      </c>
      <c r="C148" s="9">
        <f>IFERROR(AVERAGEIF(Cartera[Nombre tercero],clientes[[#This Row],[Clientes ]],Cartera[Plazo cliente]),0)</f>
        <v>29.99679398148146</v>
      </c>
      <c r="D148" s="3">
        <f>SUMIF(Cartera[Nombre tercero],clientes[[#This Row],[Clientes ]],Cartera[Total vencido])</f>
        <v>5587000</v>
      </c>
      <c r="E148" s="3">
        <f>SUMIF(Cartera[Nombre tercero],clientes[[#This Row],[Clientes ]],Cartera[1_a_8])</f>
        <v>0</v>
      </c>
      <c r="F148" s="3">
        <f>SUMIF(Cartera[Nombre tercero],clientes[[#This Row],[Clientes ]],Cartera[Mas de 9])-G148</f>
        <v>5587000</v>
      </c>
      <c r="G148" s="3">
        <f>SUMIF(Cartera[Nombre tercero],clientes[[#This Row],[Clientes ]],Cartera[Mas de 100])</f>
        <v>0</v>
      </c>
      <c r="H148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6110550</v>
      </c>
      <c r="I148" s="3">
        <f>SUMIFS(Cartera[Saldo],Cartera[Nombre tercero],clientes[[#This Row],[Clientes ]],Cartera[Dias],0)</f>
        <v>0</v>
      </c>
      <c r="J148" s="10">
        <f>SUMIFS(Cartera[Sin_Vencer],Cartera[Nombre tercero],clientes[[#This Row],[Clientes ]],Cartera[Dias],-1)</f>
        <v>6110550</v>
      </c>
      <c r="K148" s="3">
        <f>SUMIFS(Cartera[Sin_Vencer],Cartera[Nombre tercero],clientes[[#This Row],[Clientes ]],Cartera[Dias],-2)</f>
        <v>0</v>
      </c>
      <c r="L148" s="3">
        <f>SUMIFS(Cartera[Sin_Vencer],Cartera[Nombre tercero],clientes[[#This Row],[Clientes ]],Cartera[Dias],-3)</f>
        <v>0</v>
      </c>
      <c r="M148" s="3">
        <f>SUMIFS(Cartera[Sin_Vencer],Cartera[Nombre tercero],clientes[[#This Row],[Clientes ]],Cartera[Dias],-4)</f>
        <v>0</v>
      </c>
      <c r="N148" s="3">
        <f>SUMIFS(Cartera[Sin_Vencer],Cartera[Nombre tercero],clientes[[#This Row],[Clientes ]],Cartera[Dias],-5)</f>
        <v>0</v>
      </c>
      <c r="O148" s="3">
        <f>SUMIFS(Cartera[Sin_Vencer],Cartera[Nombre tercero],clientes[[#This Row],[Clientes ]],Cartera[Dias],-6)</f>
        <v>0</v>
      </c>
      <c r="P148" s="3">
        <f>SUM(clientes[[#This Row],[Hoy]:[5 días]])</f>
        <v>6110550</v>
      </c>
      <c r="T148"/>
      <c r="U148"/>
    </row>
    <row r="149" spans="2:21" ht="15.75" customHeight="1">
      <c r="B149" s="1" t="s">
        <v>186</v>
      </c>
      <c r="C149" s="9">
        <f>IFERROR(AVERAGEIF(Cartera[Nombre tercero],clientes[[#This Row],[Clientes ]],Cartera[Plazo cliente]),0)</f>
        <v>7.9987499999988358</v>
      </c>
      <c r="D149" s="3">
        <f>SUMIF(Cartera[Nombre tercero],clientes[[#This Row],[Clientes ]],Cartera[Total vencido])</f>
        <v>4339480</v>
      </c>
      <c r="E149" s="3">
        <f>SUMIF(Cartera[Nombre tercero],clientes[[#This Row],[Clientes ]],Cartera[1_a_8])</f>
        <v>1712100</v>
      </c>
      <c r="F149" s="3">
        <f>SUMIF(Cartera[Nombre tercero],clientes[[#This Row],[Clientes ]],Cartera[Mas de 9])-G149</f>
        <v>2627380</v>
      </c>
      <c r="G149" s="3">
        <f>SUMIF(Cartera[Nombre tercero],clientes[[#This Row],[Clientes ]],Cartera[Mas de 100])</f>
        <v>0</v>
      </c>
      <c r="H149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9" s="3">
        <f>SUMIFS(Cartera[Saldo],Cartera[Nombre tercero],clientes[[#This Row],[Clientes ]],Cartera[Dias],0)</f>
        <v>0</v>
      </c>
      <c r="J149" s="10">
        <f>SUMIFS(Cartera[Sin_Vencer],Cartera[Nombre tercero],clientes[[#This Row],[Clientes ]],Cartera[Dias],-1)</f>
        <v>0</v>
      </c>
      <c r="K149" s="3">
        <f>SUMIFS(Cartera[Sin_Vencer],Cartera[Nombre tercero],clientes[[#This Row],[Clientes ]],Cartera[Dias],-2)</f>
        <v>0</v>
      </c>
      <c r="L149" s="3">
        <f>SUMIFS(Cartera[Sin_Vencer],Cartera[Nombre tercero],clientes[[#This Row],[Clientes ]],Cartera[Dias],-3)</f>
        <v>0</v>
      </c>
      <c r="M149" s="3">
        <f>SUMIFS(Cartera[Sin_Vencer],Cartera[Nombre tercero],clientes[[#This Row],[Clientes ]],Cartera[Dias],-4)</f>
        <v>0</v>
      </c>
      <c r="N149" s="3">
        <f>SUMIFS(Cartera[Sin_Vencer],Cartera[Nombre tercero],clientes[[#This Row],[Clientes ]],Cartera[Dias],-5)</f>
        <v>0</v>
      </c>
      <c r="O149" s="3">
        <f>SUMIFS(Cartera[Sin_Vencer],Cartera[Nombre tercero],clientes[[#This Row],[Clientes ]],Cartera[Dias],-6)</f>
        <v>0</v>
      </c>
      <c r="P149" s="3">
        <f>SUM(clientes[[#This Row],[Hoy]:[5 días]])</f>
        <v>0</v>
      </c>
      <c r="T149"/>
      <c r="U149"/>
    </row>
    <row r="150" spans="2:21" ht="15.75" customHeight="1">
      <c r="B150" s="1" t="s">
        <v>1322</v>
      </c>
      <c r="C150" s="9">
        <f>IFERROR(AVERAGEIF(Cartera[Nombre tercero],clientes[[#This Row],[Clientes ]],Cartera[Plazo cliente]),0)</f>
        <v>7.9992592592582996</v>
      </c>
      <c r="D150" s="3">
        <f>SUMIF(Cartera[Nombre tercero],clientes[[#This Row],[Clientes ]],Cartera[Total vencido])</f>
        <v>752100</v>
      </c>
      <c r="E150" s="3">
        <f>SUMIF(Cartera[Nombre tercero],clientes[[#This Row],[Clientes ]],Cartera[1_a_8])</f>
        <v>190900</v>
      </c>
      <c r="F150" s="3">
        <f>SUMIF(Cartera[Nombre tercero],clientes[[#This Row],[Clientes ]],Cartera[Mas de 9])-G150</f>
        <v>561200</v>
      </c>
      <c r="G150" s="3">
        <f>SUMIF(Cartera[Nombre tercero],clientes[[#This Row],[Clientes ]],Cartera[Mas de 100])</f>
        <v>0</v>
      </c>
      <c r="H150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50" s="3">
        <f>SUMIFS(Cartera[Saldo],Cartera[Nombre tercero],clientes[[#This Row],[Clientes ]],Cartera[Dias],0)</f>
        <v>0</v>
      </c>
      <c r="J150" s="10">
        <f>SUMIFS(Cartera[Sin_Vencer],Cartera[Nombre tercero],clientes[[#This Row],[Clientes ]],Cartera[Dias],-1)</f>
        <v>0</v>
      </c>
      <c r="K150" s="3">
        <f>SUMIFS(Cartera[Sin_Vencer],Cartera[Nombre tercero],clientes[[#This Row],[Clientes ]],Cartera[Dias],-2)</f>
        <v>0</v>
      </c>
      <c r="L150" s="3">
        <f>SUMIFS(Cartera[Sin_Vencer],Cartera[Nombre tercero],clientes[[#This Row],[Clientes ]],Cartera[Dias],-3)</f>
        <v>0</v>
      </c>
      <c r="M150" s="3">
        <f>SUMIFS(Cartera[Sin_Vencer],Cartera[Nombre tercero],clientes[[#This Row],[Clientes ]],Cartera[Dias],-4)</f>
        <v>0</v>
      </c>
      <c r="N150" s="3">
        <f>SUMIFS(Cartera[Sin_Vencer],Cartera[Nombre tercero],clientes[[#This Row],[Clientes ]],Cartera[Dias],-5)</f>
        <v>0</v>
      </c>
      <c r="O150" s="3">
        <f>SUMIFS(Cartera[Sin_Vencer],Cartera[Nombre tercero],clientes[[#This Row],[Clientes ]],Cartera[Dias],-6)</f>
        <v>0</v>
      </c>
      <c r="P150" s="3">
        <f>SUM(clientes[[#This Row],[Hoy]:[5 días]])</f>
        <v>0</v>
      </c>
      <c r="T150"/>
      <c r="U150"/>
    </row>
    <row r="151" spans="2:21" ht="15.75" customHeight="1">
      <c r="B151" s="1" t="s">
        <v>191</v>
      </c>
      <c r="C151" s="9">
        <f>IFERROR(AVERAGEIF(Cartera[Nombre tercero],clientes[[#This Row],[Clientes ]],Cartera[Plazo cliente]),0)</f>
        <v>29.998890174898811</v>
      </c>
      <c r="D151" s="3">
        <f>SUMIF(Cartera[Nombre tercero],clientes[[#This Row],[Clientes ]],Cartera[Total vencido])</f>
        <v>1419300</v>
      </c>
      <c r="E151" s="3">
        <f>SUMIF(Cartera[Nombre tercero],clientes[[#This Row],[Clientes ]],Cartera[1_a_8])</f>
        <v>448400</v>
      </c>
      <c r="F151" s="3">
        <f>SUMIF(Cartera[Nombre tercero],clientes[[#This Row],[Clientes ]],Cartera[Mas de 9])-G151</f>
        <v>970900</v>
      </c>
      <c r="G151" s="3">
        <f>SUMIF(Cartera[Nombre tercero],clientes[[#This Row],[Clientes ]],Cartera[Mas de 100])</f>
        <v>0</v>
      </c>
      <c r="H151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592800</v>
      </c>
      <c r="I151" s="3">
        <f>SUMIFS(Cartera[Saldo],Cartera[Nombre tercero],clientes[[#This Row],[Clientes ]],Cartera[Dias],0)</f>
        <v>0</v>
      </c>
      <c r="J151" s="10">
        <f>SUMIFS(Cartera[Sin_Vencer],Cartera[Nombre tercero],clientes[[#This Row],[Clientes ]],Cartera[Dias],-1)</f>
        <v>592800</v>
      </c>
      <c r="K151" s="3">
        <f>SUMIFS(Cartera[Sin_Vencer],Cartera[Nombre tercero],clientes[[#This Row],[Clientes ]],Cartera[Dias],-2)</f>
        <v>0</v>
      </c>
      <c r="L151" s="3">
        <f>SUMIFS(Cartera[Sin_Vencer],Cartera[Nombre tercero],clientes[[#This Row],[Clientes ]],Cartera[Dias],-3)</f>
        <v>0</v>
      </c>
      <c r="M151" s="3">
        <f>SUMIFS(Cartera[Sin_Vencer],Cartera[Nombre tercero],clientes[[#This Row],[Clientes ]],Cartera[Dias],-4)</f>
        <v>0</v>
      </c>
      <c r="N151" s="3">
        <f>SUMIFS(Cartera[Sin_Vencer],Cartera[Nombre tercero],clientes[[#This Row],[Clientes ]],Cartera[Dias],-5)</f>
        <v>0</v>
      </c>
      <c r="O151" s="3">
        <f>SUMIFS(Cartera[Sin_Vencer],Cartera[Nombre tercero],clientes[[#This Row],[Clientes ]],Cartera[Dias],-6)</f>
        <v>0</v>
      </c>
      <c r="P151" s="3">
        <f>SUM(clientes[[#This Row],[Hoy]:[5 días]])</f>
        <v>592800</v>
      </c>
      <c r="T151"/>
      <c r="U151"/>
    </row>
    <row r="152" spans="2:21" ht="15.75" customHeight="1">
      <c r="B152" s="1" t="s">
        <v>192</v>
      </c>
      <c r="C152" s="9">
        <f>IFERROR(AVERAGEIF(Cartera[Nombre tercero],clientes[[#This Row],[Clientes ]],Cartera[Plazo cliente]),0)</f>
        <v>0.99986111111502396</v>
      </c>
      <c r="D152" s="3">
        <f>SUMIF(Cartera[Nombre tercero],clientes[[#This Row],[Clientes ]],Cartera[Total vencido])</f>
        <v>693360</v>
      </c>
      <c r="E152" s="3">
        <f>SUMIF(Cartera[Nombre tercero],clientes[[#This Row],[Clientes ]],Cartera[1_a_8])</f>
        <v>0</v>
      </c>
      <c r="F152" s="3">
        <f>SUMIF(Cartera[Nombre tercero],clientes[[#This Row],[Clientes ]],Cartera[Mas de 9])-G152</f>
        <v>693360</v>
      </c>
      <c r="G152" s="3">
        <f>SUMIF(Cartera[Nombre tercero],clientes[[#This Row],[Clientes ]],Cartera[Mas de 100])</f>
        <v>0</v>
      </c>
      <c r="H152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52" s="3">
        <f>SUMIFS(Cartera[Saldo],Cartera[Nombre tercero],clientes[[#This Row],[Clientes ]],Cartera[Dias],0)</f>
        <v>0</v>
      </c>
      <c r="J152" s="10">
        <f>SUMIFS(Cartera[Sin_Vencer],Cartera[Nombre tercero],clientes[[#This Row],[Clientes ]],Cartera[Dias],-1)</f>
        <v>0</v>
      </c>
      <c r="K152" s="3">
        <f>SUMIFS(Cartera[Sin_Vencer],Cartera[Nombre tercero],clientes[[#This Row],[Clientes ]],Cartera[Dias],-2)</f>
        <v>0</v>
      </c>
      <c r="L152" s="3">
        <f>SUMIFS(Cartera[Sin_Vencer],Cartera[Nombre tercero],clientes[[#This Row],[Clientes ]],Cartera[Dias],-3)</f>
        <v>0</v>
      </c>
      <c r="M152" s="3">
        <f>SUMIFS(Cartera[Sin_Vencer],Cartera[Nombre tercero],clientes[[#This Row],[Clientes ]],Cartera[Dias],-4)</f>
        <v>0</v>
      </c>
      <c r="N152" s="3">
        <f>SUMIFS(Cartera[Sin_Vencer],Cartera[Nombre tercero],clientes[[#This Row],[Clientes ]],Cartera[Dias],-5)</f>
        <v>0</v>
      </c>
      <c r="O152" s="3">
        <f>SUMIFS(Cartera[Sin_Vencer],Cartera[Nombre tercero],clientes[[#This Row],[Clientes ]],Cartera[Dias],-6)</f>
        <v>0</v>
      </c>
      <c r="P152" s="3">
        <f>SUM(clientes[[#This Row],[Hoy]:[5 días]])</f>
        <v>0</v>
      </c>
      <c r="T152"/>
      <c r="U152"/>
    </row>
    <row r="153" spans="2:21" ht="15.75" customHeight="1">
      <c r="B153" s="1" t="s">
        <v>1522</v>
      </c>
      <c r="C153" s="9">
        <f>IFERROR(AVERAGEIF(Cartera[Nombre tercero],clientes[[#This Row],[Clientes ]],Cartera[Plazo cliente]),0)</f>
        <v>0</v>
      </c>
      <c r="D153" s="3">
        <f>SUMIF(Cartera[Nombre tercero],clientes[[#This Row],[Clientes ]],Cartera[Total vencido])</f>
        <v>0</v>
      </c>
      <c r="E153" s="3">
        <f>SUMIF(Cartera[Nombre tercero],clientes[[#This Row],[Clientes ]],Cartera[1_a_8])</f>
        <v>0</v>
      </c>
      <c r="F153" s="3">
        <f>SUMIF(Cartera[Nombre tercero],clientes[[#This Row],[Clientes ]],Cartera[Mas de 9])-G153</f>
        <v>0</v>
      </c>
      <c r="G153" s="3">
        <f>SUMIF(Cartera[Nombre tercero],clientes[[#This Row],[Clientes ]],Cartera[Mas de 100])</f>
        <v>0</v>
      </c>
      <c r="H153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53" s="3">
        <f>SUMIFS(Cartera[Saldo],Cartera[Nombre tercero],clientes[[#This Row],[Clientes ]],Cartera[Dias],0)</f>
        <v>0</v>
      </c>
      <c r="J153" s="10">
        <f>SUMIFS(Cartera[Sin_Vencer],Cartera[Nombre tercero],clientes[[#This Row],[Clientes ]],Cartera[Dias],-1)</f>
        <v>0</v>
      </c>
      <c r="K153" s="3">
        <f>SUMIFS(Cartera[Sin_Vencer],Cartera[Nombre tercero],clientes[[#This Row],[Clientes ]],Cartera[Dias],-2)</f>
        <v>0</v>
      </c>
      <c r="L153" s="3">
        <f>SUMIFS(Cartera[Sin_Vencer],Cartera[Nombre tercero],clientes[[#This Row],[Clientes ]],Cartera[Dias],-3)</f>
        <v>0</v>
      </c>
      <c r="M153" s="3">
        <f>SUMIFS(Cartera[Sin_Vencer],Cartera[Nombre tercero],clientes[[#This Row],[Clientes ]],Cartera[Dias],-4)</f>
        <v>0</v>
      </c>
      <c r="N153" s="3">
        <f>SUMIFS(Cartera[Sin_Vencer],Cartera[Nombre tercero],clientes[[#This Row],[Clientes ]],Cartera[Dias],-5)</f>
        <v>0</v>
      </c>
      <c r="O153" s="3">
        <f>SUMIFS(Cartera[Sin_Vencer],Cartera[Nombre tercero],clientes[[#This Row],[Clientes ]],Cartera[Dias],-6)</f>
        <v>0</v>
      </c>
      <c r="P153" s="3">
        <f>SUM(clientes[[#This Row],[Hoy]:[5 días]])</f>
        <v>0</v>
      </c>
      <c r="T153"/>
    </row>
    <row r="154" spans="2:21" ht="15.75" customHeight="1">
      <c r="B154" s="1" t="s">
        <v>1323</v>
      </c>
      <c r="C154" s="9">
        <f>IFERROR(AVERAGEIF(Cartera[Nombre tercero],clientes[[#This Row],[Clientes ]],Cartera[Plazo cliente]),0)</f>
        <v>7.9998572530845804</v>
      </c>
      <c r="D154" s="3">
        <f>SUMIF(Cartera[Nombre tercero],clientes[[#This Row],[Clientes ]],Cartera[Total vencido])</f>
        <v>7257700</v>
      </c>
      <c r="E154" s="3">
        <f>SUMIF(Cartera[Nombre tercero],clientes[[#This Row],[Clientes ]],Cartera[1_a_8])</f>
        <v>4255300</v>
      </c>
      <c r="F154" s="3">
        <f>SUMIF(Cartera[Nombre tercero],clientes[[#This Row],[Clientes ]],Cartera[Mas de 9])-G154</f>
        <v>3002400</v>
      </c>
      <c r="G154" s="3">
        <f>SUMIF(Cartera[Nombre tercero],clientes[[#This Row],[Clientes ]],Cartera[Mas de 100])</f>
        <v>0</v>
      </c>
      <c r="H154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54" s="3">
        <f>SUMIFS(Cartera[Saldo],Cartera[Nombre tercero],clientes[[#This Row],[Clientes ]],Cartera[Dias],0)</f>
        <v>0</v>
      </c>
      <c r="J154" s="10">
        <f>SUMIFS(Cartera[Sin_Vencer],Cartera[Nombre tercero],clientes[[#This Row],[Clientes ]],Cartera[Dias],-1)</f>
        <v>0</v>
      </c>
      <c r="K154" s="3">
        <f>SUMIFS(Cartera[Sin_Vencer],Cartera[Nombre tercero],clientes[[#This Row],[Clientes ]],Cartera[Dias],-2)</f>
        <v>0</v>
      </c>
      <c r="L154" s="3">
        <f>SUMIFS(Cartera[Sin_Vencer],Cartera[Nombre tercero],clientes[[#This Row],[Clientes ]],Cartera[Dias],-3)</f>
        <v>0</v>
      </c>
      <c r="M154" s="3">
        <f>SUMIFS(Cartera[Sin_Vencer],Cartera[Nombre tercero],clientes[[#This Row],[Clientes ]],Cartera[Dias],-4)</f>
        <v>0</v>
      </c>
      <c r="N154" s="3">
        <f>SUMIFS(Cartera[Sin_Vencer],Cartera[Nombre tercero],clientes[[#This Row],[Clientes ]],Cartera[Dias],-5)</f>
        <v>0</v>
      </c>
      <c r="O154" s="3">
        <f>SUMIFS(Cartera[Sin_Vencer],Cartera[Nombre tercero],clientes[[#This Row],[Clientes ]],Cartera[Dias],-6)</f>
        <v>0</v>
      </c>
      <c r="P154" s="3">
        <f>SUM(clientes[[#This Row],[Hoy]:[5 días]])</f>
        <v>0</v>
      </c>
      <c r="T154"/>
    </row>
    <row r="155" spans="2:21" ht="15.75" customHeight="1">
      <c r="B155" s="1" t="s">
        <v>1511</v>
      </c>
      <c r="C155" s="9">
        <f>IFERROR(AVERAGEIF(Cartera[Nombre tercero],clientes[[#This Row],[Clientes ]],Cartera[Plazo cliente]),0)</f>
        <v>0</v>
      </c>
      <c r="D155" s="3">
        <f>SUMIF(Cartera[Nombre tercero],clientes[[#This Row],[Clientes ]],Cartera[Total vencido])</f>
        <v>0</v>
      </c>
      <c r="E155" s="3">
        <f>SUMIF(Cartera[Nombre tercero],clientes[[#This Row],[Clientes ]],Cartera[1_a_8])</f>
        <v>0</v>
      </c>
      <c r="F155" s="3">
        <f>SUMIF(Cartera[Nombre tercero],clientes[[#This Row],[Clientes ]],Cartera[Mas de 9])-G155</f>
        <v>0</v>
      </c>
      <c r="G155" s="3">
        <f>SUMIF(Cartera[Nombre tercero],clientes[[#This Row],[Clientes ]],Cartera[Mas de 100])</f>
        <v>0</v>
      </c>
      <c r="H155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55" s="3">
        <f>SUMIFS(Cartera[Saldo],Cartera[Nombre tercero],clientes[[#This Row],[Clientes ]],Cartera[Dias],0)</f>
        <v>0</v>
      </c>
      <c r="J155" s="10">
        <f>SUMIFS(Cartera[Sin_Vencer],Cartera[Nombre tercero],clientes[[#This Row],[Clientes ]],Cartera[Dias],-1)</f>
        <v>0</v>
      </c>
      <c r="K155" s="3">
        <f>SUMIFS(Cartera[Sin_Vencer],Cartera[Nombre tercero],clientes[[#This Row],[Clientes ]],Cartera[Dias],-2)</f>
        <v>0</v>
      </c>
      <c r="L155" s="3">
        <f>SUMIFS(Cartera[Sin_Vencer],Cartera[Nombre tercero],clientes[[#This Row],[Clientes ]],Cartera[Dias],-3)</f>
        <v>0</v>
      </c>
      <c r="M155" s="3">
        <f>SUMIFS(Cartera[Sin_Vencer],Cartera[Nombre tercero],clientes[[#This Row],[Clientes ]],Cartera[Dias],-4)</f>
        <v>0</v>
      </c>
      <c r="N155" s="3">
        <f>SUMIFS(Cartera[Sin_Vencer],Cartera[Nombre tercero],clientes[[#This Row],[Clientes ]],Cartera[Dias],-5)</f>
        <v>0</v>
      </c>
      <c r="O155" s="3">
        <f>SUMIFS(Cartera[Sin_Vencer],Cartera[Nombre tercero],clientes[[#This Row],[Clientes ]],Cartera[Dias],-6)</f>
        <v>0</v>
      </c>
      <c r="P155" s="3">
        <f>SUM(clientes[[#This Row],[Hoy]:[5 días]])</f>
        <v>0</v>
      </c>
      <c r="T155"/>
    </row>
    <row r="156" spans="2:21" ht="15.75" customHeight="1">
      <c r="B156" s="1" t="s">
        <v>1559</v>
      </c>
      <c r="C156" s="9">
        <f>IFERROR(AVERAGEIF(Cartera[Nombre tercero],clientes[[#This Row],[Clientes ]],Cartera[Plazo cliente]),0)</f>
        <v>0</v>
      </c>
      <c r="D156" s="3">
        <f>SUMIF(Cartera[Nombre tercero],clientes[[#This Row],[Clientes ]],Cartera[Total vencido])</f>
        <v>0</v>
      </c>
      <c r="E156" s="3">
        <f>SUMIF(Cartera[Nombre tercero],clientes[[#This Row],[Clientes ]],Cartera[1_a_8])</f>
        <v>0</v>
      </c>
      <c r="F156" s="3">
        <f>SUMIF(Cartera[Nombre tercero],clientes[[#This Row],[Clientes ]],Cartera[Mas de 9])-G156</f>
        <v>0</v>
      </c>
      <c r="G156" s="3">
        <f>SUMIF(Cartera[Nombre tercero],clientes[[#This Row],[Clientes ]],Cartera[Mas de 100])</f>
        <v>0</v>
      </c>
      <c r="H15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56" s="3">
        <f>SUMIFS(Cartera[Saldo],Cartera[Nombre tercero],clientes[[#This Row],[Clientes ]],Cartera[Dias],0)</f>
        <v>0</v>
      </c>
      <c r="J156" s="10">
        <f>SUMIFS(Cartera[Sin_Vencer],Cartera[Nombre tercero],clientes[[#This Row],[Clientes ]],Cartera[Dias],-1)</f>
        <v>0</v>
      </c>
      <c r="K156" s="3">
        <f>SUMIFS(Cartera[Sin_Vencer],Cartera[Nombre tercero],clientes[[#This Row],[Clientes ]],Cartera[Dias],-2)</f>
        <v>0</v>
      </c>
      <c r="L156" s="3">
        <f>SUMIFS(Cartera[Sin_Vencer],Cartera[Nombre tercero],clientes[[#This Row],[Clientes ]],Cartera[Dias],-3)</f>
        <v>0</v>
      </c>
      <c r="M156" s="3">
        <f>SUMIFS(Cartera[Sin_Vencer],Cartera[Nombre tercero],clientes[[#This Row],[Clientes ]],Cartera[Dias],-4)</f>
        <v>0</v>
      </c>
      <c r="N156" s="3">
        <f>SUMIFS(Cartera[Sin_Vencer],Cartera[Nombre tercero],clientes[[#This Row],[Clientes ]],Cartera[Dias],-5)</f>
        <v>0</v>
      </c>
      <c r="O156" s="3">
        <f>SUMIFS(Cartera[Sin_Vencer],Cartera[Nombre tercero],clientes[[#This Row],[Clientes ]],Cartera[Dias],-6)</f>
        <v>0</v>
      </c>
      <c r="P156" s="3">
        <f>SUM(clientes[[#This Row],[Hoy]:[5 días]])</f>
        <v>0</v>
      </c>
      <c r="T156"/>
    </row>
    <row r="157" spans="2:21" ht="15.75" customHeight="1">
      <c r="B157" s="1" t="s">
        <v>193</v>
      </c>
      <c r="C157" s="9">
        <f>IFERROR(AVERAGEIF(Cartera[Nombre tercero],clientes[[#This Row],[Clientes ]],Cartera[Plazo cliente]),0)</f>
        <v>29.996770833335177</v>
      </c>
      <c r="D157" s="3">
        <f>SUMIF(Cartera[Nombre tercero],clientes[[#This Row],[Clientes ]],Cartera[Total vencido])</f>
        <v>0</v>
      </c>
      <c r="E157" s="3">
        <f>SUMIF(Cartera[Nombre tercero],clientes[[#This Row],[Clientes ]],Cartera[1_a_8])</f>
        <v>0</v>
      </c>
      <c r="F157" s="3">
        <f>SUMIF(Cartera[Nombre tercero],clientes[[#This Row],[Clientes ]],Cartera[Mas de 9])-G157</f>
        <v>0</v>
      </c>
      <c r="G157" s="3">
        <f>SUMIF(Cartera[Nombre tercero],clientes[[#This Row],[Clientes ]],Cartera[Mas de 100])</f>
        <v>0</v>
      </c>
      <c r="H157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57" s="3">
        <f>SUMIFS(Cartera[Saldo],Cartera[Nombre tercero],clientes[[#This Row],[Clientes ]],Cartera[Dias],0)</f>
        <v>0</v>
      </c>
      <c r="J157" s="10">
        <f>SUMIFS(Cartera[Sin_Vencer],Cartera[Nombre tercero],clientes[[#This Row],[Clientes ]],Cartera[Dias],-1)</f>
        <v>0</v>
      </c>
      <c r="K157" s="3">
        <f>SUMIFS(Cartera[Sin_Vencer],Cartera[Nombre tercero],clientes[[#This Row],[Clientes ]],Cartera[Dias],-2)</f>
        <v>0</v>
      </c>
      <c r="L157" s="3">
        <f>SUMIFS(Cartera[Sin_Vencer],Cartera[Nombre tercero],clientes[[#This Row],[Clientes ]],Cartera[Dias],-3)</f>
        <v>0</v>
      </c>
      <c r="M157" s="3">
        <f>SUMIFS(Cartera[Sin_Vencer],Cartera[Nombre tercero],clientes[[#This Row],[Clientes ]],Cartera[Dias],-4)</f>
        <v>0</v>
      </c>
      <c r="N157" s="3">
        <f>SUMIFS(Cartera[Sin_Vencer],Cartera[Nombre tercero],clientes[[#This Row],[Clientes ]],Cartera[Dias],-5)</f>
        <v>0</v>
      </c>
      <c r="O157" s="3">
        <f>SUMIFS(Cartera[Sin_Vencer],Cartera[Nombre tercero],clientes[[#This Row],[Clientes ]],Cartera[Dias],-6)</f>
        <v>0</v>
      </c>
      <c r="P157" s="3">
        <f>SUM(clientes[[#This Row],[Hoy]:[5 días]])</f>
        <v>0</v>
      </c>
      <c r="T157"/>
    </row>
    <row r="158" spans="2:21" ht="15.75" customHeight="1">
      <c r="B158" s="1" t="s">
        <v>108</v>
      </c>
      <c r="C158" s="9">
        <f>IFERROR(AVERAGEIF(Cartera[Nombre tercero],clientes[[#This Row],[Clientes ]],Cartera[Plazo cliente]),0)</f>
        <v>1</v>
      </c>
      <c r="D158" s="3">
        <f>SUMIF(Cartera[Nombre tercero],clientes[[#This Row],[Clientes ]],Cartera[Total vencido])</f>
        <v>1567000</v>
      </c>
      <c r="E158" s="3">
        <f>SUMIF(Cartera[Nombre tercero],clientes[[#This Row],[Clientes ]],Cartera[1_a_8])</f>
        <v>0</v>
      </c>
      <c r="F158" s="3">
        <f>SUMIF(Cartera[Nombre tercero],clientes[[#This Row],[Clientes ]],Cartera[Mas de 9])-G158</f>
        <v>0</v>
      </c>
      <c r="G158" s="3">
        <f>SUMIF(Cartera[Nombre tercero],clientes[[#This Row],[Clientes ]],Cartera[Mas de 100])</f>
        <v>1567000</v>
      </c>
      <c r="H158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58" s="3">
        <f>SUMIFS(Cartera[Saldo],Cartera[Nombre tercero],clientes[[#This Row],[Clientes ]],Cartera[Dias],0)</f>
        <v>0</v>
      </c>
      <c r="J158" s="10">
        <f>SUMIFS(Cartera[Sin_Vencer],Cartera[Nombre tercero],clientes[[#This Row],[Clientes ]],Cartera[Dias],-1)</f>
        <v>0</v>
      </c>
      <c r="K158" s="3">
        <f>SUMIFS(Cartera[Sin_Vencer],Cartera[Nombre tercero],clientes[[#This Row],[Clientes ]],Cartera[Dias],-2)</f>
        <v>0</v>
      </c>
      <c r="L158" s="3">
        <f>SUMIFS(Cartera[Sin_Vencer],Cartera[Nombre tercero],clientes[[#This Row],[Clientes ]],Cartera[Dias],-3)</f>
        <v>0</v>
      </c>
      <c r="M158" s="3">
        <f>SUMIFS(Cartera[Sin_Vencer],Cartera[Nombre tercero],clientes[[#This Row],[Clientes ]],Cartera[Dias],-4)</f>
        <v>0</v>
      </c>
      <c r="N158" s="3">
        <f>SUMIFS(Cartera[Sin_Vencer],Cartera[Nombre tercero],clientes[[#This Row],[Clientes ]],Cartera[Dias],-5)</f>
        <v>0</v>
      </c>
      <c r="O158" s="3">
        <f>SUMIFS(Cartera[Sin_Vencer],Cartera[Nombre tercero],clientes[[#This Row],[Clientes ]],Cartera[Dias],-6)</f>
        <v>0</v>
      </c>
      <c r="P158" s="3">
        <f>SUM(clientes[[#This Row],[Hoy]:[5 días]])</f>
        <v>0</v>
      </c>
      <c r="T158"/>
    </row>
    <row r="159" spans="2:21" ht="15.75" customHeight="1">
      <c r="B159" s="1" t="s">
        <v>195</v>
      </c>
      <c r="C159" s="9">
        <f>IFERROR(AVERAGEIF(Cartera[Nombre tercero],clientes[[#This Row],[Clientes ]],Cartera[Plazo cliente]),0)</f>
        <v>29.999754840066256</v>
      </c>
      <c r="D159" s="3">
        <f>SUMIF(Cartera[Nombre tercero],clientes[[#This Row],[Clientes ]],Cartera[Total vencido])</f>
        <v>827675</v>
      </c>
      <c r="E159" s="3">
        <f>SUMIF(Cartera[Nombre tercero],clientes[[#This Row],[Clientes ]],Cartera[1_a_8])</f>
        <v>0</v>
      </c>
      <c r="F159" s="3">
        <f>SUMIF(Cartera[Nombre tercero],clientes[[#This Row],[Clientes ]],Cartera[Mas de 9])-G159</f>
        <v>0</v>
      </c>
      <c r="G159" s="3">
        <f>SUMIF(Cartera[Nombre tercero],clientes[[#This Row],[Clientes ]],Cartera[Mas de 100])</f>
        <v>827675</v>
      </c>
      <c r="H159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244440</v>
      </c>
      <c r="I159" s="3">
        <f>SUMIFS(Cartera[Saldo],Cartera[Nombre tercero],clientes[[#This Row],[Clientes ]],Cartera[Dias],0)</f>
        <v>219440</v>
      </c>
      <c r="J159" s="10">
        <f>SUMIFS(Cartera[Sin_Vencer],Cartera[Nombre tercero],clientes[[#This Row],[Clientes ]],Cartera[Dias],-1)</f>
        <v>0</v>
      </c>
      <c r="K159" s="3">
        <f>SUMIFS(Cartera[Sin_Vencer],Cartera[Nombre tercero],clientes[[#This Row],[Clientes ]],Cartera[Dias],-2)</f>
        <v>0</v>
      </c>
      <c r="L159" s="3">
        <f>SUMIFS(Cartera[Sin_Vencer],Cartera[Nombre tercero],clientes[[#This Row],[Clientes ]],Cartera[Dias],-3)</f>
        <v>0</v>
      </c>
      <c r="M159" s="3">
        <f>SUMIFS(Cartera[Sin_Vencer],Cartera[Nombre tercero],clientes[[#This Row],[Clientes ]],Cartera[Dias],-4)</f>
        <v>25000</v>
      </c>
      <c r="N159" s="3">
        <f>SUMIFS(Cartera[Sin_Vencer],Cartera[Nombre tercero],clientes[[#This Row],[Clientes ]],Cartera[Dias],-5)</f>
        <v>0</v>
      </c>
      <c r="O159" s="3">
        <f>SUMIFS(Cartera[Sin_Vencer],Cartera[Nombre tercero],clientes[[#This Row],[Clientes ]],Cartera[Dias],-6)</f>
        <v>0</v>
      </c>
      <c r="P159" s="3">
        <f>SUM(clientes[[#This Row],[Hoy]:[5 días]])</f>
        <v>244440</v>
      </c>
      <c r="T159"/>
    </row>
    <row r="160" spans="2:21" ht="15.75" customHeight="1">
      <c r="B160" s="1" t="s">
        <v>51</v>
      </c>
      <c r="C160" s="9">
        <f>IFERROR(AVERAGEIF(Cartera[Nombre tercero],clientes[[#This Row],[Clientes ]],Cartera[Plazo cliente]),0)</f>
        <v>0</v>
      </c>
      <c r="D160" s="3">
        <f>SUMIF(Cartera[Nombre tercero],clientes[[#This Row],[Clientes ]],Cartera[Total vencido])</f>
        <v>0</v>
      </c>
      <c r="E160" s="3">
        <f>SUMIF(Cartera[Nombre tercero],clientes[[#This Row],[Clientes ]],Cartera[1_a_8])</f>
        <v>0</v>
      </c>
      <c r="F160" s="3">
        <f>SUMIF(Cartera[Nombre tercero],clientes[[#This Row],[Clientes ]],Cartera[Mas de 9])-G160</f>
        <v>0</v>
      </c>
      <c r="G160" s="3">
        <f>SUMIF(Cartera[Nombre tercero],clientes[[#This Row],[Clientes ]],Cartera[Mas de 100])</f>
        <v>0</v>
      </c>
      <c r="H160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60" s="3">
        <f>SUMIFS(Cartera[Saldo],Cartera[Nombre tercero],clientes[[#This Row],[Clientes ]],Cartera[Dias],0)</f>
        <v>0</v>
      </c>
      <c r="J160" s="10">
        <f>SUMIFS(Cartera[Sin_Vencer],Cartera[Nombre tercero],clientes[[#This Row],[Clientes ]],Cartera[Dias],-1)</f>
        <v>0</v>
      </c>
      <c r="K160" s="3">
        <f>SUMIFS(Cartera[Sin_Vencer],Cartera[Nombre tercero],clientes[[#This Row],[Clientes ]],Cartera[Dias],-2)</f>
        <v>0</v>
      </c>
      <c r="L160" s="3">
        <f>SUMIFS(Cartera[Sin_Vencer],Cartera[Nombre tercero],clientes[[#This Row],[Clientes ]],Cartera[Dias],-3)</f>
        <v>0</v>
      </c>
      <c r="M160" s="3">
        <f>SUMIFS(Cartera[Sin_Vencer],Cartera[Nombre tercero],clientes[[#This Row],[Clientes ]],Cartera[Dias],-4)</f>
        <v>0</v>
      </c>
      <c r="N160" s="3">
        <f>SUMIFS(Cartera[Sin_Vencer],Cartera[Nombre tercero],clientes[[#This Row],[Clientes ]],Cartera[Dias],-5)</f>
        <v>0</v>
      </c>
      <c r="O160" s="3">
        <f>SUMIFS(Cartera[Sin_Vencer],Cartera[Nombre tercero],clientes[[#This Row],[Clientes ]],Cartera[Dias],-6)</f>
        <v>0</v>
      </c>
      <c r="P160" s="3">
        <f>SUM(clientes[[#This Row],[Hoy]:[5 días]])</f>
        <v>0</v>
      </c>
      <c r="T160"/>
    </row>
    <row r="161" spans="2:21" ht="15.75" customHeight="1">
      <c r="B161" s="1" t="s">
        <v>887</v>
      </c>
      <c r="C161" s="9">
        <f>IFERROR(AVERAGEIF(Cartera[Nombre tercero],clientes[[#This Row],[Clientes ]],Cartera[Plazo cliente]),0)</f>
        <v>0.99827546296000946</v>
      </c>
      <c r="D161" s="3">
        <f>SUMIF(Cartera[Nombre tercero],clientes[[#This Row],[Clientes ]],Cartera[Total vencido])</f>
        <v>465750</v>
      </c>
      <c r="E161" s="3">
        <f>SUMIF(Cartera[Nombre tercero],clientes[[#This Row],[Clientes ]],Cartera[1_a_8])</f>
        <v>0</v>
      </c>
      <c r="F161" s="3">
        <f>SUMIF(Cartera[Nombre tercero],clientes[[#This Row],[Clientes ]],Cartera[Mas de 9])-G161</f>
        <v>465750</v>
      </c>
      <c r="G161" s="3">
        <f>SUMIF(Cartera[Nombre tercero],clientes[[#This Row],[Clientes ]],Cartera[Mas de 100])</f>
        <v>0</v>
      </c>
      <c r="H161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61" s="3">
        <f>SUMIFS(Cartera[Saldo],Cartera[Nombre tercero],clientes[[#This Row],[Clientes ]],Cartera[Dias],0)</f>
        <v>0</v>
      </c>
      <c r="J161" s="10">
        <f>SUMIFS(Cartera[Sin_Vencer],Cartera[Nombre tercero],clientes[[#This Row],[Clientes ]],Cartera[Dias],-1)</f>
        <v>0</v>
      </c>
      <c r="K161" s="3">
        <f>SUMIFS(Cartera[Sin_Vencer],Cartera[Nombre tercero],clientes[[#This Row],[Clientes ]],Cartera[Dias],-2)</f>
        <v>0</v>
      </c>
      <c r="L161" s="3">
        <f>SUMIFS(Cartera[Sin_Vencer],Cartera[Nombre tercero],clientes[[#This Row],[Clientes ]],Cartera[Dias],-3)</f>
        <v>0</v>
      </c>
      <c r="M161" s="3">
        <f>SUMIFS(Cartera[Sin_Vencer],Cartera[Nombre tercero],clientes[[#This Row],[Clientes ]],Cartera[Dias],-4)</f>
        <v>0</v>
      </c>
      <c r="N161" s="3">
        <f>SUMIFS(Cartera[Sin_Vencer],Cartera[Nombre tercero],clientes[[#This Row],[Clientes ]],Cartera[Dias],-5)</f>
        <v>0</v>
      </c>
      <c r="O161" s="3">
        <f>SUMIFS(Cartera[Sin_Vencer],Cartera[Nombre tercero],clientes[[#This Row],[Clientes ]],Cartera[Dias],-6)</f>
        <v>0</v>
      </c>
      <c r="P161" s="3">
        <f>SUM(clientes[[#This Row],[Hoy]:[5 días]])</f>
        <v>0</v>
      </c>
      <c r="T161"/>
    </row>
    <row r="162" spans="2:21" ht="15.75" customHeight="1">
      <c r="B162" s="1" t="s">
        <v>196</v>
      </c>
      <c r="C162" s="9">
        <f>IFERROR(AVERAGEIF(Cartera[Nombre tercero],clientes[[#This Row],[Clientes ]],Cartera[Plazo cliente]),0)</f>
        <v>29.998729166666454</v>
      </c>
      <c r="D162" s="3">
        <f>SUMIF(Cartera[Nombre tercero],clientes[[#This Row],[Clientes ]],Cartera[Total vencido])</f>
        <v>1581000</v>
      </c>
      <c r="E162" s="3">
        <f>SUMIF(Cartera[Nombre tercero],clientes[[#This Row],[Clientes ]],Cartera[1_a_8])</f>
        <v>1581000</v>
      </c>
      <c r="F162" s="3">
        <f>SUMIF(Cartera[Nombre tercero],clientes[[#This Row],[Clientes ]],Cartera[Mas de 9])-G162</f>
        <v>0</v>
      </c>
      <c r="G162" s="3">
        <f>SUMIF(Cartera[Nombre tercero],clientes[[#This Row],[Clientes ]],Cartera[Mas de 100])</f>
        <v>0</v>
      </c>
      <c r="H162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2340350</v>
      </c>
      <c r="I162" s="3">
        <f>SUMIFS(Cartera[Saldo],Cartera[Nombre tercero],clientes[[#This Row],[Clientes ]],Cartera[Dias],0)</f>
        <v>0</v>
      </c>
      <c r="J162" s="10">
        <f>SUMIFS(Cartera[Sin_Vencer],Cartera[Nombre tercero],clientes[[#This Row],[Clientes ]],Cartera[Dias],-1)</f>
        <v>0</v>
      </c>
      <c r="K162" s="3">
        <f>SUMIFS(Cartera[Sin_Vencer],Cartera[Nombre tercero],clientes[[#This Row],[Clientes ]],Cartera[Dias],-2)</f>
        <v>0</v>
      </c>
      <c r="L162" s="3">
        <f>SUMIFS(Cartera[Sin_Vencer],Cartera[Nombre tercero],clientes[[#This Row],[Clientes ]],Cartera[Dias],-3)</f>
        <v>1317800</v>
      </c>
      <c r="M162" s="3">
        <f>SUMIFS(Cartera[Sin_Vencer],Cartera[Nombre tercero],clientes[[#This Row],[Clientes ]],Cartera[Dias],-4)</f>
        <v>1022550</v>
      </c>
      <c r="N162" s="3">
        <f>SUMIFS(Cartera[Sin_Vencer],Cartera[Nombre tercero],clientes[[#This Row],[Clientes ]],Cartera[Dias],-5)</f>
        <v>0</v>
      </c>
      <c r="O162" s="3">
        <f>SUMIFS(Cartera[Sin_Vencer],Cartera[Nombre tercero],clientes[[#This Row],[Clientes ]],Cartera[Dias],-6)</f>
        <v>0</v>
      </c>
      <c r="P162" s="3">
        <f>SUM(clientes[[#This Row],[Hoy]:[5 días]])</f>
        <v>2340350</v>
      </c>
      <c r="T162"/>
    </row>
    <row r="163" spans="2:21" ht="15.75" customHeight="1">
      <c r="B163" s="1" t="s">
        <v>198</v>
      </c>
      <c r="C163" s="9">
        <f>IFERROR(AVERAGEIF(Cartera[Nombre tercero],clientes[[#This Row],[Clientes ]],Cartera[Plazo cliente]),0)</f>
        <v>29.998668981480478</v>
      </c>
      <c r="D163" s="3">
        <f>SUMIF(Cartera[Nombre tercero],clientes[[#This Row],[Clientes ]],Cartera[Total vencido])</f>
        <v>10508462</v>
      </c>
      <c r="E163" s="3">
        <f>SUMIF(Cartera[Nombre tercero],clientes[[#This Row],[Clientes ]],Cartera[1_a_8])</f>
        <v>0</v>
      </c>
      <c r="F163" s="3">
        <f>SUMIF(Cartera[Nombre tercero],clientes[[#This Row],[Clientes ]],Cartera[Mas de 9])-G163</f>
        <v>10291050</v>
      </c>
      <c r="G163" s="3">
        <f>SUMIF(Cartera[Nombre tercero],clientes[[#This Row],[Clientes ]],Cartera[Mas de 100])</f>
        <v>217412</v>
      </c>
      <c r="H163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2913000</v>
      </c>
      <c r="I163" s="3">
        <f>SUMIFS(Cartera[Saldo],Cartera[Nombre tercero],clientes[[#This Row],[Clientes ]],Cartera[Dias],0)</f>
        <v>0</v>
      </c>
      <c r="J163" s="10">
        <f>SUMIFS(Cartera[Sin_Vencer],Cartera[Nombre tercero],clientes[[#This Row],[Clientes ]],Cartera[Dias],-1)</f>
        <v>0</v>
      </c>
      <c r="K163" s="3">
        <f>SUMIFS(Cartera[Sin_Vencer],Cartera[Nombre tercero],clientes[[#This Row],[Clientes ]],Cartera[Dias],-2)</f>
        <v>742400</v>
      </c>
      <c r="L163" s="3">
        <f>SUMIFS(Cartera[Sin_Vencer],Cartera[Nombre tercero],clientes[[#This Row],[Clientes ]],Cartera[Dias],-3)</f>
        <v>0</v>
      </c>
      <c r="M163" s="3">
        <f>SUMIFS(Cartera[Sin_Vencer],Cartera[Nombre tercero],clientes[[#This Row],[Clientes ]],Cartera[Dias],-4)</f>
        <v>0</v>
      </c>
      <c r="N163" s="3">
        <f>SUMIFS(Cartera[Sin_Vencer],Cartera[Nombre tercero],clientes[[#This Row],[Clientes ]],Cartera[Dias],-5)</f>
        <v>2170600</v>
      </c>
      <c r="O163" s="3">
        <f>SUMIFS(Cartera[Sin_Vencer],Cartera[Nombre tercero],clientes[[#This Row],[Clientes ]],Cartera[Dias],-6)</f>
        <v>0</v>
      </c>
      <c r="P163" s="3">
        <f>SUM(clientes[[#This Row],[Hoy]:[5 días]])</f>
        <v>2913000</v>
      </c>
      <c r="T163"/>
      <c r="U163"/>
    </row>
    <row r="164" spans="2:21" ht="15.75" customHeight="1">
      <c r="B164" s="48" t="s">
        <v>200</v>
      </c>
      <c r="C164" s="9">
        <f>IFERROR(AVERAGEIF(Cartera[Nombre tercero],clientes[[#This Row],[Clientes ]],Cartera[Plazo cliente]),0)</f>
        <v>9</v>
      </c>
      <c r="D164" s="3">
        <f>SUMIF(Cartera[Nombre tercero],clientes[[#This Row],[Clientes ]],Cartera[Total vencido])</f>
        <v>1045125</v>
      </c>
      <c r="E164" s="3">
        <f>SUMIF(Cartera[Nombre tercero],clientes[[#This Row],[Clientes ]],Cartera[1_a_8])</f>
        <v>0</v>
      </c>
      <c r="F164" s="3">
        <f>SUMIF(Cartera[Nombre tercero],clientes[[#This Row],[Clientes ]],Cartera[Mas de 9])-G164</f>
        <v>1045125</v>
      </c>
      <c r="G164" s="3">
        <f>SUMIF(Cartera[Nombre tercero],clientes[[#This Row],[Clientes ]],Cartera[Mas de 100])</f>
        <v>0</v>
      </c>
      <c r="H164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64" s="3">
        <f>SUMIFS(Cartera[Saldo],Cartera[Nombre tercero],clientes[[#This Row],[Clientes ]],Cartera[Dias],0)</f>
        <v>0</v>
      </c>
      <c r="J164" s="10">
        <f>SUMIFS(Cartera[Sin_Vencer],Cartera[Nombre tercero],clientes[[#This Row],[Clientes ]],Cartera[Dias],-1)</f>
        <v>0</v>
      </c>
      <c r="K164" s="3">
        <f>SUMIFS(Cartera[Sin_Vencer],Cartera[Nombre tercero],clientes[[#This Row],[Clientes ]],Cartera[Dias],-2)</f>
        <v>0</v>
      </c>
      <c r="L164" s="3">
        <f>SUMIFS(Cartera[Sin_Vencer],Cartera[Nombre tercero],clientes[[#This Row],[Clientes ]],Cartera[Dias],-3)</f>
        <v>0</v>
      </c>
      <c r="M164" s="3">
        <f>SUMIFS(Cartera[Sin_Vencer],Cartera[Nombre tercero],clientes[[#This Row],[Clientes ]],Cartera[Dias],-4)</f>
        <v>0</v>
      </c>
      <c r="N164" s="3">
        <f>SUMIFS(Cartera[Sin_Vencer],Cartera[Nombre tercero],clientes[[#This Row],[Clientes ]],Cartera[Dias],-5)</f>
        <v>0</v>
      </c>
      <c r="O164" s="3">
        <f>SUMIFS(Cartera[Sin_Vencer],Cartera[Nombre tercero],clientes[[#This Row],[Clientes ]],Cartera[Dias],-6)</f>
        <v>0</v>
      </c>
      <c r="P164" s="3">
        <f>SUM(clientes[[#This Row],[Hoy]:[5 días]])</f>
        <v>0</v>
      </c>
      <c r="T164"/>
      <c r="U164"/>
    </row>
    <row r="165" spans="2:21" ht="15.75" customHeight="1">
      <c r="B165" s="48" t="s">
        <v>1325</v>
      </c>
      <c r="C165" s="9">
        <f>IFERROR(AVERAGEIF(Cartera[Nombre tercero],clientes[[#This Row],[Clientes ]],Cartera[Plazo cliente]),0)</f>
        <v>0</v>
      </c>
      <c r="D165" s="3">
        <f>SUMIF(Cartera[Nombre tercero],clientes[[#This Row],[Clientes ]],Cartera[Total vencido])</f>
        <v>0</v>
      </c>
      <c r="E165" s="3">
        <f>SUMIF(Cartera[Nombre tercero],clientes[[#This Row],[Clientes ]],Cartera[1_a_8])</f>
        <v>0</v>
      </c>
      <c r="F165" s="3">
        <f>SUMIF(Cartera[Nombre tercero],clientes[[#This Row],[Clientes ]],Cartera[Mas de 9])-G165</f>
        <v>0</v>
      </c>
      <c r="G165" s="3">
        <f>SUMIF(Cartera[Nombre tercero],clientes[[#This Row],[Clientes ]],Cartera[Mas de 100])</f>
        <v>0</v>
      </c>
      <c r="H165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65" s="3">
        <f>SUMIFS(Cartera[Saldo],Cartera[Nombre tercero],clientes[[#This Row],[Clientes ]],Cartera[Dias],0)</f>
        <v>0</v>
      </c>
      <c r="J165" s="10">
        <f>SUMIFS(Cartera[Sin_Vencer],Cartera[Nombre tercero],clientes[[#This Row],[Clientes ]],Cartera[Dias],-1)</f>
        <v>0</v>
      </c>
      <c r="K165" s="3">
        <f>SUMIFS(Cartera[Sin_Vencer],Cartera[Nombre tercero],clientes[[#This Row],[Clientes ]],Cartera[Dias],-2)</f>
        <v>0</v>
      </c>
      <c r="L165" s="3">
        <f>SUMIFS(Cartera[Sin_Vencer],Cartera[Nombre tercero],clientes[[#This Row],[Clientes ]],Cartera[Dias],-3)</f>
        <v>0</v>
      </c>
      <c r="M165" s="3">
        <f>SUMIFS(Cartera[Sin_Vencer],Cartera[Nombre tercero],clientes[[#This Row],[Clientes ]],Cartera[Dias],-4)</f>
        <v>0</v>
      </c>
      <c r="N165" s="3">
        <f>SUMIFS(Cartera[Sin_Vencer],Cartera[Nombre tercero],clientes[[#This Row],[Clientes ]],Cartera[Dias],-5)</f>
        <v>0</v>
      </c>
      <c r="O165" s="3">
        <f>SUMIFS(Cartera[Sin_Vencer],Cartera[Nombre tercero],clientes[[#This Row],[Clientes ]],Cartera[Dias],-6)</f>
        <v>0</v>
      </c>
      <c r="P165" s="3">
        <f>SUM(clientes[[#This Row],[Hoy]:[5 días]])</f>
        <v>0</v>
      </c>
      <c r="T165"/>
      <c r="U165"/>
    </row>
    <row r="166" spans="2:21" ht="15.75" customHeight="1">
      <c r="B166" s="48" t="s">
        <v>201</v>
      </c>
      <c r="C166" s="9">
        <f>IFERROR(AVERAGEIF(Cartera[Nombre tercero],clientes[[#This Row],[Clientes ]],Cartera[Plazo cliente]),0)</f>
        <v>29.992157738095557</v>
      </c>
      <c r="D166" s="3">
        <f>SUMIF(Cartera[Nombre tercero],clientes[[#This Row],[Clientes ]],Cartera[Total vencido])</f>
        <v>1892365</v>
      </c>
      <c r="E166" s="3">
        <f>SUMIF(Cartera[Nombre tercero],clientes[[#This Row],[Clientes ]],Cartera[1_a_8])</f>
        <v>1892365</v>
      </c>
      <c r="F166" s="3">
        <f>SUMIF(Cartera[Nombre tercero],clientes[[#This Row],[Clientes ]],Cartera[Mas de 9])-G166</f>
        <v>0</v>
      </c>
      <c r="G166" s="3">
        <f>SUMIF(Cartera[Nombre tercero],clientes[[#This Row],[Clientes ]],Cartera[Mas de 100])</f>
        <v>0</v>
      </c>
      <c r="H16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66" s="3">
        <f>SUMIFS(Cartera[Saldo],Cartera[Nombre tercero],clientes[[#This Row],[Clientes ]],Cartera[Dias],0)</f>
        <v>0</v>
      </c>
      <c r="J166" s="10">
        <f>SUMIFS(Cartera[Sin_Vencer],Cartera[Nombre tercero],clientes[[#This Row],[Clientes ]],Cartera[Dias],-1)</f>
        <v>0</v>
      </c>
      <c r="K166" s="3">
        <f>SUMIFS(Cartera[Sin_Vencer],Cartera[Nombre tercero],clientes[[#This Row],[Clientes ]],Cartera[Dias],-2)</f>
        <v>0</v>
      </c>
      <c r="L166" s="3">
        <f>SUMIFS(Cartera[Sin_Vencer],Cartera[Nombre tercero],clientes[[#This Row],[Clientes ]],Cartera[Dias],-3)</f>
        <v>0</v>
      </c>
      <c r="M166" s="3">
        <f>SUMIFS(Cartera[Sin_Vencer],Cartera[Nombre tercero],clientes[[#This Row],[Clientes ]],Cartera[Dias],-4)</f>
        <v>0</v>
      </c>
      <c r="N166" s="3">
        <f>SUMIFS(Cartera[Sin_Vencer],Cartera[Nombre tercero],clientes[[#This Row],[Clientes ]],Cartera[Dias],-5)</f>
        <v>0</v>
      </c>
      <c r="O166" s="3">
        <f>SUMIFS(Cartera[Sin_Vencer],Cartera[Nombre tercero],clientes[[#This Row],[Clientes ]],Cartera[Dias],-6)</f>
        <v>0</v>
      </c>
      <c r="P166" s="3">
        <f>SUM(clientes[[#This Row],[Hoy]:[5 días]])</f>
        <v>0</v>
      </c>
      <c r="T166"/>
      <c r="U166"/>
    </row>
    <row r="167" spans="2:21" ht="15.75" customHeight="1">
      <c r="B167" s="48" t="s">
        <v>203</v>
      </c>
      <c r="C167" s="9">
        <f>IFERROR(AVERAGEIF(Cartera[Nombre tercero],clientes[[#This Row],[Clientes ]],Cartera[Plazo cliente]),0)</f>
        <v>14.999170524691484</v>
      </c>
      <c r="D167" s="3">
        <f>SUMIF(Cartera[Nombre tercero],clientes[[#This Row],[Clientes ]],Cartera[Total vencido])</f>
        <v>4633800</v>
      </c>
      <c r="E167" s="3">
        <f>SUMIF(Cartera[Nombre tercero],clientes[[#This Row],[Clientes ]],Cartera[1_a_8])</f>
        <v>0</v>
      </c>
      <c r="F167" s="3">
        <f>SUMIF(Cartera[Nombre tercero],clientes[[#This Row],[Clientes ]],Cartera[Mas de 9])-G167</f>
        <v>4633800</v>
      </c>
      <c r="G167" s="3">
        <f>SUMIF(Cartera[Nombre tercero],clientes[[#This Row],[Clientes ]],Cartera[Mas de 100])</f>
        <v>0</v>
      </c>
      <c r="H167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67" s="3">
        <f>SUMIFS(Cartera[Saldo],Cartera[Nombre tercero],clientes[[#This Row],[Clientes ]],Cartera[Dias],0)</f>
        <v>0</v>
      </c>
      <c r="J167" s="10">
        <f>SUMIFS(Cartera[Sin_Vencer],Cartera[Nombre tercero],clientes[[#This Row],[Clientes ]],Cartera[Dias],-1)</f>
        <v>0</v>
      </c>
      <c r="K167" s="3">
        <f>SUMIFS(Cartera[Sin_Vencer],Cartera[Nombre tercero],clientes[[#This Row],[Clientes ]],Cartera[Dias],-2)</f>
        <v>0</v>
      </c>
      <c r="L167" s="3">
        <f>SUMIFS(Cartera[Sin_Vencer],Cartera[Nombre tercero],clientes[[#This Row],[Clientes ]],Cartera[Dias],-3)</f>
        <v>0</v>
      </c>
      <c r="M167" s="3">
        <f>SUMIFS(Cartera[Sin_Vencer],Cartera[Nombre tercero],clientes[[#This Row],[Clientes ]],Cartera[Dias],-4)</f>
        <v>0</v>
      </c>
      <c r="N167" s="3">
        <f>SUMIFS(Cartera[Sin_Vencer],Cartera[Nombre tercero],clientes[[#This Row],[Clientes ]],Cartera[Dias],-5)</f>
        <v>0</v>
      </c>
      <c r="O167" s="3">
        <f>SUMIFS(Cartera[Sin_Vencer],Cartera[Nombre tercero],clientes[[#This Row],[Clientes ]],Cartera[Dias],-6)</f>
        <v>0</v>
      </c>
      <c r="P167" s="3">
        <f>SUM(clientes[[#This Row],[Hoy]:[5 días]])</f>
        <v>0</v>
      </c>
      <c r="T167"/>
      <c r="U167"/>
    </row>
    <row r="168" spans="2:21" ht="15.75" customHeight="1">
      <c r="B168" s="48" t="s">
        <v>161</v>
      </c>
      <c r="C168" s="9">
        <f>IFERROR(AVERAGEIF(Cartera[Nombre tercero],clientes[[#This Row],[Clientes ]],Cartera[Plazo cliente]),0)</f>
        <v>14.999317129629162</v>
      </c>
      <c r="D168" s="3">
        <f>SUMIF(Cartera[Nombre tercero],clientes[[#This Row],[Clientes ]],Cartera[Total vencido])</f>
        <v>25106350</v>
      </c>
      <c r="E168" s="3">
        <f>SUMIF(Cartera[Nombre tercero],clientes[[#This Row],[Clientes ]],Cartera[1_a_8])</f>
        <v>16052450</v>
      </c>
      <c r="F168" s="3">
        <f>SUMIF(Cartera[Nombre tercero],clientes[[#This Row],[Clientes ]],Cartera[Mas de 9])-G168</f>
        <v>9053900</v>
      </c>
      <c r="G168" s="3">
        <f>SUMIF(Cartera[Nombre tercero],clientes[[#This Row],[Clientes ]],Cartera[Mas de 100])</f>
        <v>0</v>
      </c>
      <c r="H168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6183050</v>
      </c>
      <c r="I168" s="3">
        <f>SUMIFS(Cartera[Saldo],Cartera[Nombre tercero],clientes[[#This Row],[Clientes ]],Cartera[Dias],0)</f>
        <v>6183050</v>
      </c>
      <c r="J168" s="10">
        <f>SUMIFS(Cartera[Sin_Vencer],Cartera[Nombre tercero],clientes[[#This Row],[Clientes ]],Cartera[Dias],-1)</f>
        <v>0</v>
      </c>
      <c r="K168" s="3">
        <f>SUMIFS(Cartera[Sin_Vencer],Cartera[Nombre tercero],clientes[[#This Row],[Clientes ]],Cartera[Dias],-2)</f>
        <v>0</v>
      </c>
      <c r="L168" s="3">
        <f>SUMIFS(Cartera[Sin_Vencer],Cartera[Nombre tercero],clientes[[#This Row],[Clientes ]],Cartera[Dias],-3)</f>
        <v>0</v>
      </c>
      <c r="M168" s="3">
        <f>SUMIFS(Cartera[Sin_Vencer],Cartera[Nombre tercero],clientes[[#This Row],[Clientes ]],Cartera[Dias],-4)</f>
        <v>0</v>
      </c>
      <c r="N168" s="3">
        <f>SUMIFS(Cartera[Sin_Vencer],Cartera[Nombre tercero],clientes[[#This Row],[Clientes ]],Cartera[Dias],-5)</f>
        <v>0</v>
      </c>
      <c r="O168" s="3">
        <f>SUMIFS(Cartera[Sin_Vencer],Cartera[Nombre tercero],clientes[[#This Row],[Clientes ]],Cartera[Dias],-6)</f>
        <v>0</v>
      </c>
      <c r="P168" s="3">
        <f>SUM(clientes[[#This Row],[Hoy]:[5 días]])</f>
        <v>6183050</v>
      </c>
      <c r="T168"/>
      <c r="U168"/>
    </row>
    <row r="169" spans="2:21" ht="15.75" customHeight="1">
      <c r="B169" s="48" t="s">
        <v>204</v>
      </c>
      <c r="C169" s="9">
        <f>IFERROR(AVERAGEIF(Cartera[Nombre tercero],clientes[[#This Row],[Clientes ]],Cartera[Plazo cliente]),0)</f>
        <v>2.9895949074052623</v>
      </c>
      <c r="D169" s="3">
        <f>SUMIF(Cartera[Nombre tercero],clientes[[#This Row],[Clientes ]],Cartera[Total vencido])</f>
        <v>3585800</v>
      </c>
      <c r="E169" s="3">
        <f>SUMIF(Cartera[Nombre tercero],clientes[[#This Row],[Clientes ]],Cartera[1_a_8])</f>
        <v>0</v>
      </c>
      <c r="F169" s="3">
        <f>SUMIF(Cartera[Nombre tercero],clientes[[#This Row],[Clientes ]],Cartera[Mas de 9])-G169</f>
        <v>3585800</v>
      </c>
      <c r="G169" s="3">
        <f>SUMIF(Cartera[Nombre tercero],clientes[[#This Row],[Clientes ]],Cartera[Mas de 100])</f>
        <v>0</v>
      </c>
      <c r="H169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69" s="3">
        <f>SUMIFS(Cartera[Saldo],Cartera[Nombre tercero],clientes[[#This Row],[Clientes ]],Cartera[Dias],0)</f>
        <v>0</v>
      </c>
      <c r="J169" s="10">
        <f>SUMIFS(Cartera[Sin_Vencer],Cartera[Nombre tercero],clientes[[#This Row],[Clientes ]],Cartera[Dias],-1)</f>
        <v>0</v>
      </c>
      <c r="K169" s="3">
        <f>SUMIFS(Cartera[Sin_Vencer],Cartera[Nombre tercero],clientes[[#This Row],[Clientes ]],Cartera[Dias],-2)</f>
        <v>0</v>
      </c>
      <c r="L169" s="3">
        <f>SUMIFS(Cartera[Sin_Vencer],Cartera[Nombre tercero],clientes[[#This Row],[Clientes ]],Cartera[Dias],-3)</f>
        <v>0</v>
      </c>
      <c r="M169" s="3">
        <f>SUMIFS(Cartera[Sin_Vencer],Cartera[Nombre tercero],clientes[[#This Row],[Clientes ]],Cartera[Dias],-4)</f>
        <v>0</v>
      </c>
      <c r="N169" s="3">
        <f>SUMIFS(Cartera[Sin_Vencer],Cartera[Nombre tercero],clientes[[#This Row],[Clientes ]],Cartera[Dias],-5)</f>
        <v>0</v>
      </c>
      <c r="O169" s="3">
        <f>SUMIFS(Cartera[Sin_Vencer],Cartera[Nombre tercero],clientes[[#This Row],[Clientes ]],Cartera[Dias],-6)</f>
        <v>0</v>
      </c>
      <c r="P169" s="3">
        <f>SUM(clientes[[#This Row],[Hoy]:[5 días]])</f>
        <v>0</v>
      </c>
      <c r="T169"/>
      <c r="U169"/>
    </row>
    <row r="170" spans="2:21" ht="15.75" customHeight="1">
      <c r="B170" s="48" t="s">
        <v>1400</v>
      </c>
      <c r="C170" s="9">
        <f>IFERROR(AVERAGEIF(Cartera[Nombre tercero],clientes[[#This Row],[Clientes ]],Cartera[Plazo cliente]),0)</f>
        <v>0</v>
      </c>
      <c r="D170" s="3">
        <f>SUMIF(Cartera[Nombre tercero],clientes[[#This Row],[Clientes ]],Cartera[Total vencido])</f>
        <v>0</v>
      </c>
      <c r="E170" s="3">
        <f>SUMIF(Cartera[Nombre tercero],clientes[[#This Row],[Clientes ]],Cartera[1_a_8])</f>
        <v>0</v>
      </c>
      <c r="F170" s="3">
        <f>SUMIF(Cartera[Nombre tercero],clientes[[#This Row],[Clientes ]],Cartera[Mas de 9])-G170</f>
        <v>0</v>
      </c>
      <c r="G170" s="3">
        <f>SUMIF(Cartera[Nombre tercero],clientes[[#This Row],[Clientes ]],Cartera[Mas de 100])</f>
        <v>0</v>
      </c>
      <c r="H170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70" s="3">
        <f>SUMIFS(Cartera[Saldo],Cartera[Nombre tercero],clientes[[#This Row],[Clientes ]],Cartera[Dias],0)</f>
        <v>0</v>
      </c>
      <c r="J170" s="10">
        <f>SUMIFS(Cartera[Sin_Vencer],Cartera[Nombre tercero],clientes[[#This Row],[Clientes ]],Cartera[Dias],-1)</f>
        <v>0</v>
      </c>
      <c r="K170" s="3">
        <f>SUMIFS(Cartera[Sin_Vencer],Cartera[Nombre tercero],clientes[[#This Row],[Clientes ]],Cartera[Dias],-2)</f>
        <v>0</v>
      </c>
      <c r="L170" s="3">
        <f>SUMIFS(Cartera[Sin_Vencer],Cartera[Nombre tercero],clientes[[#This Row],[Clientes ]],Cartera[Dias],-3)</f>
        <v>0</v>
      </c>
      <c r="M170" s="3">
        <f>SUMIFS(Cartera[Sin_Vencer],Cartera[Nombre tercero],clientes[[#This Row],[Clientes ]],Cartera[Dias],-4)</f>
        <v>0</v>
      </c>
      <c r="N170" s="3">
        <f>SUMIFS(Cartera[Sin_Vencer],Cartera[Nombre tercero],clientes[[#This Row],[Clientes ]],Cartera[Dias],-5)</f>
        <v>0</v>
      </c>
      <c r="O170" s="3">
        <f>SUMIFS(Cartera[Sin_Vencer],Cartera[Nombre tercero],clientes[[#This Row],[Clientes ]],Cartera[Dias],-6)</f>
        <v>0</v>
      </c>
      <c r="P170" s="3">
        <f>SUM(clientes[[#This Row],[Hoy]:[5 días]])</f>
        <v>0</v>
      </c>
      <c r="T170"/>
      <c r="U170"/>
    </row>
    <row r="171" spans="2:21" ht="15.75" customHeight="1">
      <c r="B171" s="48" t="s">
        <v>205</v>
      </c>
      <c r="C171" s="9">
        <f>IFERROR(AVERAGEIF(Cartera[Nombre tercero],clientes[[#This Row],[Clientes ]],Cartera[Plazo cliente]),0)</f>
        <v>14.999021990740403</v>
      </c>
      <c r="D171" s="3">
        <f>SUMIF(Cartera[Nombre tercero],clientes[[#This Row],[Clientes ]],Cartera[Total vencido])</f>
        <v>16125490</v>
      </c>
      <c r="E171" s="3">
        <f>SUMIF(Cartera[Nombre tercero],clientes[[#This Row],[Clientes ]],Cartera[1_a_8])</f>
        <v>9037700</v>
      </c>
      <c r="F171" s="3">
        <f>SUMIF(Cartera[Nombre tercero],clientes[[#This Row],[Clientes ]],Cartera[Mas de 9])-G171</f>
        <v>7087790</v>
      </c>
      <c r="G171" s="3">
        <f>SUMIF(Cartera[Nombre tercero],clientes[[#This Row],[Clientes ]],Cartera[Mas de 100])</f>
        <v>0</v>
      </c>
      <c r="H171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71" s="3">
        <f>SUMIFS(Cartera[Saldo],Cartera[Nombre tercero],clientes[[#This Row],[Clientes ]],Cartera[Dias],0)</f>
        <v>0</v>
      </c>
      <c r="J171" s="10">
        <f>SUMIFS(Cartera[Sin_Vencer],Cartera[Nombre tercero],clientes[[#This Row],[Clientes ]],Cartera[Dias],-1)</f>
        <v>0</v>
      </c>
      <c r="K171" s="3">
        <f>SUMIFS(Cartera[Sin_Vencer],Cartera[Nombre tercero],clientes[[#This Row],[Clientes ]],Cartera[Dias],-2)</f>
        <v>0</v>
      </c>
      <c r="L171" s="3">
        <f>SUMIFS(Cartera[Sin_Vencer],Cartera[Nombre tercero],clientes[[#This Row],[Clientes ]],Cartera[Dias],-3)</f>
        <v>0</v>
      </c>
      <c r="M171" s="3">
        <f>SUMIFS(Cartera[Sin_Vencer],Cartera[Nombre tercero],clientes[[#This Row],[Clientes ]],Cartera[Dias],-4)</f>
        <v>0</v>
      </c>
      <c r="N171" s="3">
        <f>SUMIFS(Cartera[Sin_Vencer],Cartera[Nombre tercero],clientes[[#This Row],[Clientes ]],Cartera[Dias],-5)</f>
        <v>0</v>
      </c>
      <c r="O171" s="3">
        <f>SUMIFS(Cartera[Sin_Vencer],Cartera[Nombre tercero],clientes[[#This Row],[Clientes ]],Cartera[Dias],-6)</f>
        <v>0</v>
      </c>
      <c r="P171" s="3">
        <f>SUM(clientes[[#This Row],[Hoy]:[5 días]])</f>
        <v>0</v>
      </c>
      <c r="T171"/>
      <c r="U171"/>
    </row>
    <row r="172" spans="2:21" ht="15.75" customHeight="1">
      <c r="B172" s="48" t="s">
        <v>905</v>
      </c>
      <c r="C172" s="9">
        <f>IFERROR(AVERAGEIF(Cartera[Nombre tercero],clientes[[#This Row],[Clientes ]],Cartera[Plazo cliente]),0)</f>
        <v>0</v>
      </c>
      <c r="D172" s="3">
        <f>SUMIF(Cartera[Nombre tercero],clientes[[#This Row],[Clientes ]],Cartera[Total vencido])</f>
        <v>0</v>
      </c>
      <c r="E172" s="3">
        <f>SUMIF(Cartera[Nombre tercero],clientes[[#This Row],[Clientes ]],Cartera[1_a_8])</f>
        <v>0</v>
      </c>
      <c r="F172" s="3">
        <f>SUMIF(Cartera[Nombre tercero],clientes[[#This Row],[Clientes ]],Cartera[Mas de 9])-G172</f>
        <v>0</v>
      </c>
      <c r="G172" s="3">
        <f>SUMIF(Cartera[Nombre tercero],clientes[[#This Row],[Clientes ]],Cartera[Mas de 100])</f>
        <v>0</v>
      </c>
      <c r="H172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72" s="3">
        <f>SUMIFS(Cartera[Saldo],Cartera[Nombre tercero],clientes[[#This Row],[Clientes ]],Cartera[Dias],0)</f>
        <v>0</v>
      </c>
      <c r="J172" s="10">
        <f>SUMIFS(Cartera[Sin_Vencer],Cartera[Nombre tercero],clientes[[#This Row],[Clientes ]],Cartera[Dias],-1)</f>
        <v>0</v>
      </c>
      <c r="K172" s="3">
        <f>SUMIFS(Cartera[Sin_Vencer],Cartera[Nombre tercero],clientes[[#This Row],[Clientes ]],Cartera[Dias],-2)</f>
        <v>0</v>
      </c>
      <c r="L172" s="3">
        <f>SUMIFS(Cartera[Sin_Vencer],Cartera[Nombre tercero],clientes[[#This Row],[Clientes ]],Cartera[Dias],-3)</f>
        <v>0</v>
      </c>
      <c r="M172" s="3">
        <f>SUMIFS(Cartera[Sin_Vencer],Cartera[Nombre tercero],clientes[[#This Row],[Clientes ]],Cartera[Dias],-4)</f>
        <v>0</v>
      </c>
      <c r="N172" s="3">
        <f>SUMIFS(Cartera[Sin_Vencer],Cartera[Nombre tercero],clientes[[#This Row],[Clientes ]],Cartera[Dias],-5)</f>
        <v>0</v>
      </c>
      <c r="O172" s="3">
        <f>SUMIFS(Cartera[Sin_Vencer],Cartera[Nombre tercero],clientes[[#This Row],[Clientes ]],Cartera[Dias],-6)</f>
        <v>0</v>
      </c>
      <c r="P172" s="3">
        <f>SUM(clientes[[#This Row],[Hoy]:[5 días]])</f>
        <v>0</v>
      </c>
      <c r="T172"/>
      <c r="U172"/>
    </row>
    <row r="173" spans="2:21" ht="15.75" customHeight="1">
      <c r="B173" s="48" t="s">
        <v>1326</v>
      </c>
      <c r="C173" s="9">
        <f>IFERROR(AVERAGEIF(Cartera[Nombre tercero],clientes[[#This Row],[Clientes ]],Cartera[Plazo cliente]),0)</f>
        <v>0</v>
      </c>
      <c r="D173" s="3">
        <f>SUMIF(Cartera[Nombre tercero],clientes[[#This Row],[Clientes ]],Cartera[Total vencido])</f>
        <v>0</v>
      </c>
      <c r="E173" s="3">
        <f>SUMIF(Cartera[Nombre tercero],clientes[[#This Row],[Clientes ]],Cartera[1_a_8])</f>
        <v>0</v>
      </c>
      <c r="F173" s="3">
        <f>SUMIF(Cartera[Nombre tercero],clientes[[#This Row],[Clientes ]],Cartera[Mas de 9])-G173</f>
        <v>0</v>
      </c>
      <c r="G173" s="3">
        <f>SUMIF(Cartera[Nombre tercero],clientes[[#This Row],[Clientes ]],Cartera[Mas de 100])</f>
        <v>0</v>
      </c>
      <c r="H173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73" s="3">
        <f>SUMIFS(Cartera[Saldo],Cartera[Nombre tercero],clientes[[#This Row],[Clientes ]],Cartera[Dias],0)</f>
        <v>0</v>
      </c>
      <c r="J173" s="10">
        <f>SUMIFS(Cartera[Sin_Vencer],Cartera[Nombre tercero],clientes[[#This Row],[Clientes ]],Cartera[Dias],-1)</f>
        <v>0</v>
      </c>
      <c r="K173" s="3">
        <f>SUMIFS(Cartera[Sin_Vencer],Cartera[Nombre tercero],clientes[[#This Row],[Clientes ]],Cartera[Dias],-2)</f>
        <v>0</v>
      </c>
      <c r="L173" s="3">
        <f>SUMIFS(Cartera[Sin_Vencer],Cartera[Nombre tercero],clientes[[#This Row],[Clientes ]],Cartera[Dias],-3)</f>
        <v>0</v>
      </c>
      <c r="M173" s="3">
        <f>SUMIFS(Cartera[Sin_Vencer],Cartera[Nombre tercero],clientes[[#This Row],[Clientes ]],Cartera[Dias],-4)</f>
        <v>0</v>
      </c>
      <c r="N173" s="3">
        <f>SUMIFS(Cartera[Sin_Vencer],Cartera[Nombre tercero],clientes[[#This Row],[Clientes ]],Cartera[Dias],-5)</f>
        <v>0</v>
      </c>
      <c r="O173" s="3">
        <f>SUMIFS(Cartera[Sin_Vencer],Cartera[Nombre tercero],clientes[[#This Row],[Clientes ]],Cartera[Dias],-6)</f>
        <v>0</v>
      </c>
      <c r="P173" s="3">
        <f>SUM(clientes[[#This Row],[Hoy]:[5 días]])</f>
        <v>0</v>
      </c>
      <c r="T173"/>
      <c r="U173"/>
    </row>
    <row r="174" spans="2:21" ht="15.75" customHeight="1">
      <c r="B174" s="48" t="s">
        <v>206</v>
      </c>
      <c r="C174" s="9">
        <f>IFERROR(AVERAGEIF(Cartera[Nombre tercero],clientes[[#This Row],[Clientes ]],Cartera[Plazo cliente]),0)</f>
        <v>29.998825644841677</v>
      </c>
      <c r="D174" s="3">
        <f>SUMIF(Cartera[Nombre tercero],clientes[[#This Row],[Clientes ]],Cartera[Total vencido])</f>
        <v>13795849.92</v>
      </c>
      <c r="E174" s="3">
        <f>SUMIF(Cartera[Nombre tercero],clientes[[#This Row],[Clientes ]],Cartera[1_a_8])</f>
        <v>2872049.99</v>
      </c>
      <c r="F174" s="3">
        <f>SUMIF(Cartera[Nombre tercero],clientes[[#This Row],[Clientes ]],Cartera[Mas de 9])-G174</f>
        <v>10923799.93</v>
      </c>
      <c r="G174" s="3">
        <f>SUMIF(Cartera[Nombre tercero],clientes[[#This Row],[Clientes ]],Cartera[Mas de 100])</f>
        <v>0</v>
      </c>
      <c r="H174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815499.99</v>
      </c>
      <c r="I174" s="3">
        <f>SUMIFS(Cartera[Saldo],Cartera[Nombre tercero],clientes[[#This Row],[Clientes ]],Cartera[Dias],0)</f>
        <v>0</v>
      </c>
      <c r="J174" s="10">
        <f>SUMIFS(Cartera[Sin_Vencer],Cartera[Nombre tercero],clientes[[#This Row],[Clientes ]],Cartera[Dias],-1)</f>
        <v>0</v>
      </c>
      <c r="K174" s="3">
        <f>SUMIFS(Cartera[Sin_Vencer],Cartera[Nombre tercero],clientes[[#This Row],[Clientes ]],Cartera[Dias],-2)</f>
        <v>0</v>
      </c>
      <c r="L174" s="3">
        <f>SUMIFS(Cartera[Sin_Vencer],Cartera[Nombre tercero],clientes[[#This Row],[Clientes ]],Cartera[Dias],-3)</f>
        <v>815499.99</v>
      </c>
      <c r="M174" s="3">
        <f>SUMIFS(Cartera[Sin_Vencer],Cartera[Nombre tercero],clientes[[#This Row],[Clientes ]],Cartera[Dias],-4)</f>
        <v>0</v>
      </c>
      <c r="N174" s="3">
        <f>SUMIFS(Cartera[Sin_Vencer],Cartera[Nombre tercero],clientes[[#This Row],[Clientes ]],Cartera[Dias],-5)</f>
        <v>0</v>
      </c>
      <c r="O174" s="3">
        <f>SUMIFS(Cartera[Sin_Vencer],Cartera[Nombre tercero],clientes[[#This Row],[Clientes ]],Cartera[Dias],-6)</f>
        <v>0</v>
      </c>
      <c r="P174" s="3">
        <f>SUM(clientes[[#This Row],[Hoy]:[5 días]])</f>
        <v>815499.99</v>
      </c>
      <c r="T174"/>
      <c r="U174"/>
    </row>
    <row r="175" spans="2:21" ht="15.75" customHeight="1">
      <c r="B175" s="48" t="s">
        <v>1523</v>
      </c>
      <c r="C175" s="9">
        <f>IFERROR(AVERAGEIF(Cartera[Nombre tercero],clientes[[#This Row],[Clientes ]],Cartera[Plazo cliente]),0)</f>
        <v>0.99973958333066548</v>
      </c>
      <c r="D175" s="3">
        <f>SUMIF(Cartera[Nombre tercero],clientes[[#This Row],[Clientes ]],Cartera[Total vencido])</f>
        <v>1646400</v>
      </c>
      <c r="E175" s="3">
        <f>SUMIF(Cartera[Nombre tercero],clientes[[#This Row],[Clientes ]],Cartera[1_a_8])</f>
        <v>0</v>
      </c>
      <c r="F175" s="3">
        <f>SUMIF(Cartera[Nombre tercero],clientes[[#This Row],[Clientes ]],Cartera[Mas de 9])-G175</f>
        <v>1646400</v>
      </c>
      <c r="G175" s="3">
        <f>SUMIF(Cartera[Nombre tercero],clientes[[#This Row],[Clientes ]],Cartera[Mas de 100])</f>
        <v>0</v>
      </c>
      <c r="H175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75" s="3">
        <f>SUMIFS(Cartera[Saldo],Cartera[Nombre tercero],clientes[[#This Row],[Clientes ]],Cartera[Dias],0)</f>
        <v>0</v>
      </c>
      <c r="J175" s="10">
        <f>SUMIFS(Cartera[Sin_Vencer],Cartera[Nombre tercero],clientes[[#This Row],[Clientes ]],Cartera[Dias],-1)</f>
        <v>0</v>
      </c>
      <c r="K175" s="3">
        <f>SUMIFS(Cartera[Sin_Vencer],Cartera[Nombre tercero],clientes[[#This Row],[Clientes ]],Cartera[Dias],-2)</f>
        <v>0</v>
      </c>
      <c r="L175" s="3">
        <f>SUMIFS(Cartera[Sin_Vencer],Cartera[Nombre tercero],clientes[[#This Row],[Clientes ]],Cartera[Dias],-3)</f>
        <v>0</v>
      </c>
      <c r="M175" s="3">
        <f>SUMIFS(Cartera[Sin_Vencer],Cartera[Nombre tercero],clientes[[#This Row],[Clientes ]],Cartera[Dias],-4)</f>
        <v>0</v>
      </c>
      <c r="N175" s="3">
        <f>SUMIFS(Cartera[Sin_Vencer],Cartera[Nombre tercero],clientes[[#This Row],[Clientes ]],Cartera[Dias],-5)</f>
        <v>0</v>
      </c>
      <c r="O175" s="3">
        <f>SUMIFS(Cartera[Sin_Vencer],Cartera[Nombre tercero],clientes[[#This Row],[Clientes ]],Cartera[Dias],-6)</f>
        <v>0</v>
      </c>
      <c r="P175" s="3">
        <f>SUM(clientes[[#This Row],[Hoy]:[5 días]])</f>
        <v>0</v>
      </c>
      <c r="T175"/>
      <c r="U175"/>
    </row>
    <row r="176" spans="2:21" ht="15.75" customHeight="1">
      <c r="B176" s="48" t="s">
        <v>1327</v>
      </c>
      <c r="C176" s="9">
        <f>IFERROR(AVERAGEIF(Cartera[Nombre tercero],clientes[[#This Row],[Clientes ]],Cartera[Plazo cliente]),0)</f>
        <v>7.9998061342594156</v>
      </c>
      <c r="D176" s="3">
        <f>SUMIF(Cartera[Nombre tercero],clientes[[#This Row],[Clientes ]],Cartera[Total vencido])</f>
        <v>1311150</v>
      </c>
      <c r="E176" s="3">
        <f>SUMIF(Cartera[Nombre tercero],clientes[[#This Row],[Clientes ]],Cartera[1_a_8])</f>
        <v>703950</v>
      </c>
      <c r="F176" s="3">
        <f>SUMIF(Cartera[Nombre tercero],clientes[[#This Row],[Clientes ]],Cartera[Mas de 9])-G176</f>
        <v>607200</v>
      </c>
      <c r="G176" s="3">
        <f>SUMIF(Cartera[Nombre tercero],clientes[[#This Row],[Clientes ]],Cartera[Mas de 100])</f>
        <v>0</v>
      </c>
      <c r="H17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76" s="3">
        <f>SUMIFS(Cartera[Saldo],Cartera[Nombre tercero],clientes[[#This Row],[Clientes ]],Cartera[Dias],0)</f>
        <v>0</v>
      </c>
      <c r="J176" s="10">
        <f>SUMIFS(Cartera[Sin_Vencer],Cartera[Nombre tercero],clientes[[#This Row],[Clientes ]],Cartera[Dias],-1)</f>
        <v>0</v>
      </c>
      <c r="K176" s="3">
        <f>SUMIFS(Cartera[Sin_Vencer],Cartera[Nombre tercero],clientes[[#This Row],[Clientes ]],Cartera[Dias],-2)</f>
        <v>0</v>
      </c>
      <c r="L176" s="3">
        <f>SUMIFS(Cartera[Sin_Vencer],Cartera[Nombre tercero],clientes[[#This Row],[Clientes ]],Cartera[Dias],-3)</f>
        <v>0</v>
      </c>
      <c r="M176" s="3">
        <f>SUMIFS(Cartera[Sin_Vencer],Cartera[Nombre tercero],clientes[[#This Row],[Clientes ]],Cartera[Dias],-4)</f>
        <v>0</v>
      </c>
      <c r="N176" s="3">
        <f>SUMIFS(Cartera[Sin_Vencer],Cartera[Nombre tercero],clientes[[#This Row],[Clientes ]],Cartera[Dias],-5)</f>
        <v>0</v>
      </c>
      <c r="O176" s="3">
        <f>SUMIFS(Cartera[Sin_Vencer],Cartera[Nombre tercero],clientes[[#This Row],[Clientes ]],Cartera[Dias],-6)</f>
        <v>0</v>
      </c>
      <c r="P176" s="3">
        <f>SUM(clientes[[#This Row],[Hoy]:[5 días]])</f>
        <v>0</v>
      </c>
      <c r="T176"/>
      <c r="U176"/>
    </row>
    <row r="177" spans="2:21" ht="15.75" customHeight="1">
      <c r="B177" s="48" t="s">
        <v>207</v>
      </c>
      <c r="C177" s="9">
        <f>IFERROR(AVERAGEIF(Cartera[Nombre tercero],clientes[[#This Row],[Clientes ]],Cartera[Plazo cliente]),0)</f>
        <v>29.999315200615658</v>
      </c>
      <c r="D177" s="3">
        <f>SUMIF(Cartera[Nombre tercero],clientes[[#This Row],[Clientes ]],Cartera[Total vencido])</f>
        <v>24850050</v>
      </c>
      <c r="E177" s="3">
        <f>SUMIF(Cartera[Nombre tercero],clientes[[#This Row],[Clientes ]],Cartera[1_a_8])</f>
        <v>7529550</v>
      </c>
      <c r="F177" s="3">
        <f>SUMIF(Cartera[Nombre tercero],clientes[[#This Row],[Clientes ]],Cartera[Mas de 9])-G177</f>
        <v>17320500</v>
      </c>
      <c r="G177" s="3">
        <f>SUMIF(Cartera[Nombre tercero],clientes[[#This Row],[Clientes ]],Cartera[Mas de 100])</f>
        <v>0</v>
      </c>
      <c r="H177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9288000</v>
      </c>
      <c r="I177" s="3">
        <f>SUMIFS(Cartera[Saldo],Cartera[Nombre tercero],clientes[[#This Row],[Clientes ]],Cartera[Dias],0)</f>
        <v>0</v>
      </c>
      <c r="J177" s="10">
        <f>SUMIFS(Cartera[Sin_Vencer],Cartera[Nombre tercero],clientes[[#This Row],[Clientes ]],Cartera[Dias],-1)</f>
        <v>4653000</v>
      </c>
      <c r="K177" s="3">
        <f>SUMIFS(Cartera[Sin_Vencer],Cartera[Nombre tercero],clientes[[#This Row],[Clientes ]],Cartera[Dias],-2)</f>
        <v>2565000</v>
      </c>
      <c r="L177" s="3">
        <f>SUMIFS(Cartera[Sin_Vencer],Cartera[Nombre tercero],clientes[[#This Row],[Clientes ]],Cartera[Dias],-3)</f>
        <v>0</v>
      </c>
      <c r="M177" s="3">
        <f>SUMIFS(Cartera[Sin_Vencer],Cartera[Nombre tercero],clientes[[#This Row],[Clientes ]],Cartera[Dias],-4)</f>
        <v>2070000</v>
      </c>
      <c r="N177" s="3">
        <f>SUMIFS(Cartera[Sin_Vencer],Cartera[Nombre tercero],clientes[[#This Row],[Clientes ]],Cartera[Dias],-5)</f>
        <v>0</v>
      </c>
      <c r="O177" s="3">
        <f>SUMIFS(Cartera[Sin_Vencer],Cartera[Nombre tercero],clientes[[#This Row],[Clientes ]],Cartera[Dias],-6)</f>
        <v>0</v>
      </c>
      <c r="P177" s="3">
        <f>SUM(clientes[[#This Row],[Hoy]:[5 días]])</f>
        <v>9288000</v>
      </c>
      <c r="T177"/>
      <c r="U177"/>
    </row>
    <row r="178" spans="2:21" ht="15.75" customHeight="1">
      <c r="B178" s="48" t="s">
        <v>69</v>
      </c>
      <c r="C178" s="9">
        <f>IFERROR(AVERAGEIF(Cartera[Nombre tercero],clientes[[#This Row],[Clientes ]],Cartera[Plazo cliente]),0)</f>
        <v>0.99995833333377959</v>
      </c>
      <c r="D178" s="3">
        <f>SUMIF(Cartera[Nombre tercero],clientes[[#This Row],[Clientes ]],Cartera[Total vencido])</f>
        <v>7919428</v>
      </c>
      <c r="E178" s="3">
        <f>SUMIF(Cartera[Nombre tercero],clientes[[#This Row],[Clientes ]],Cartera[1_a_8])</f>
        <v>0</v>
      </c>
      <c r="F178" s="3">
        <f>SUMIF(Cartera[Nombre tercero],clientes[[#This Row],[Clientes ]],Cartera[Mas de 9])-G178</f>
        <v>1073500</v>
      </c>
      <c r="G178" s="3">
        <f>SUMIF(Cartera[Nombre tercero],clientes[[#This Row],[Clientes ]],Cartera[Mas de 100])</f>
        <v>6845928</v>
      </c>
      <c r="H178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78" s="3">
        <f>SUMIFS(Cartera[Saldo],Cartera[Nombre tercero],clientes[[#This Row],[Clientes ]],Cartera[Dias],0)</f>
        <v>0</v>
      </c>
      <c r="J178" s="10">
        <f>SUMIFS(Cartera[Sin_Vencer],Cartera[Nombre tercero],clientes[[#This Row],[Clientes ]],Cartera[Dias],-1)</f>
        <v>0</v>
      </c>
      <c r="K178" s="3">
        <f>SUMIFS(Cartera[Sin_Vencer],Cartera[Nombre tercero],clientes[[#This Row],[Clientes ]],Cartera[Dias],-2)</f>
        <v>0</v>
      </c>
      <c r="L178" s="3">
        <f>SUMIFS(Cartera[Sin_Vencer],Cartera[Nombre tercero],clientes[[#This Row],[Clientes ]],Cartera[Dias],-3)</f>
        <v>0</v>
      </c>
      <c r="M178" s="3">
        <f>SUMIFS(Cartera[Sin_Vencer],Cartera[Nombre tercero],clientes[[#This Row],[Clientes ]],Cartera[Dias],-4)</f>
        <v>0</v>
      </c>
      <c r="N178" s="3">
        <f>SUMIFS(Cartera[Sin_Vencer],Cartera[Nombre tercero],clientes[[#This Row],[Clientes ]],Cartera[Dias],-5)</f>
        <v>0</v>
      </c>
      <c r="O178" s="3">
        <f>SUMIFS(Cartera[Sin_Vencer],Cartera[Nombre tercero],clientes[[#This Row],[Clientes ]],Cartera[Dias],-6)</f>
        <v>0</v>
      </c>
      <c r="P178" s="3">
        <f>SUM(clientes[[#This Row],[Hoy]:[5 días]])</f>
        <v>0</v>
      </c>
      <c r="T178"/>
      <c r="U178"/>
    </row>
    <row r="179" spans="2:21" ht="15.75" customHeight="1">
      <c r="B179" s="48" t="s">
        <v>1168</v>
      </c>
      <c r="C179" s="9">
        <f>IFERROR(AVERAGEIF(Cartera[Nombre tercero],clientes[[#This Row],[Clientes ]],Cartera[Plazo cliente]),0)</f>
        <v>0</v>
      </c>
      <c r="D179" s="3">
        <f>SUMIF(Cartera[Nombre tercero],clientes[[#This Row],[Clientes ]],Cartera[Total vencido])</f>
        <v>0</v>
      </c>
      <c r="E179" s="3">
        <f>SUMIF(Cartera[Nombre tercero],clientes[[#This Row],[Clientes ]],Cartera[1_a_8])</f>
        <v>0</v>
      </c>
      <c r="F179" s="3">
        <f>SUMIF(Cartera[Nombre tercero],clientes[[#This Row],[Clientes ]],Cartera[Mas de 9])-G179</f>
        <v>0</v>
      </c>
      <c r="G179" s="3">
        <f>SUMIF(Cartera[Nombre tercero],clientes[[#This Row],[Clientes ]],Cartera[Mas de 100])</f>
        <v>0</v>
      </c>
      <c r="H179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79" s="3">
        <f>SUMIFS(Cartera[Saldo],Cartera[Nombre tercero],clientes[[#This Row],[Clientes ]],Cartera[Dias],0)</f>
        <v>0</v>
      </c>
      <c r="J179" s="10">
        <f>SUMIFS(Cartera[Sin_Vencer],Cartera[Nombre tercero],clientes[[#This Row],[Clientes ]],Cartera[Dias],-1)</f>
        <v>0</v>
      </c>
      <c r="K179" s="3">
        <f>SUMIFS(Cartera[Sin_Vencer],Cartera[Nombre tercero],clientes[[#This Row],[Clientes ]],Cartera[Dias],-2)</f>
        <v>0</v>
      </c>
      <c r="L179" s="3">
        <f>SUMIFS(Cartera[Sin_Vencer],Cartera[Nombre tercero],clientes[[#This Row],[Clientes ]],Cartera[Dias],-3)</f>
        <v>0</v>
      </c>
      <c r="M179" s="3">
        <f>SUMIFS(Cartera[Sin_Vencer],Cartera[Nombre tercero],clientes[[#This Row],[Clientes ]],Cartera[Dias],-4)</f>
        <v>0</v>
      </c>
      <c r="N179" s="3">
        <f>SUMIFS(Cartera[Sin_Vencer],Cartera[Nombre tercero],clientes[[#This Row],[Clientes ]],Cartera[Dias],-5)</f>
        <v>0</v>
      </c>
      <c r="O179" s="3">
        <f>SUMIFS(Cartera[Sin_Vencer],Cartera[Nombre tercero],clientes[[#This Row],[Clientes ]],Cartera[Dias],-6)</f>
        <v>0</v>
      </c>
      <c r="P179" s="3">
        <f>SUM(clientes[[#This Row],[Hoy]:[5 días]])</f>
        <v>0</v>
      </c>
      <c r="T179"/>
      <c r="U179"/>
    </row>
    <row r="180" spans="2:21" ht="15.75" customHeight="1">
      <c r="B180" s="48" t="s">
        <v>1488</v>
      </c>
      <c r="C180" s="9">
        <f>IFERROR(AVERAGEIF(Cartera[Nombre tercero],clientes[[#This Row],[Clientes ]],Cartera[Plazo cliente]),0)</f>
        <v>0</v>
      </c>
      <c r="D180" s="3">
        <f>SUMIF(Cartera[Nombre tercero],clientes[[#This Row],[Clientes ]],Cartera[Total vencido])</f>
        <v>0</v>
      </c>
      <c r="E180" s="3">
        <f>SUMIF(Cartera[Nombre tercero],clientes[[#This Row],[Clientes ]],Cartera[1_a_8])</f>
        <v>0</v>
      </c>
      <c r="F180" s="3">
        <f>SUMIF(Cartera[Nombre tercero],clientes[[#This Row],[Clientes ]],Cartera[Mas de 9])-G180</f>
        <v>0</v>
      </c>
      <c r="G180" s="3">
        <f>SUMIF(Cartera[Nombre tercero],clientes[[#This Row],[Clientes ]],Cartera[Mas de 100])</f>
        <v>0</v>
      </c>
      <c r="H180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80" s="3">
        <f>SUMIFS(Cartera[Saldo],Cartera[Nombre tercero],clientes[[#This Row],[Clientes ]],Cartera[Dias],0)</f>
        <v>0</v>
      </c>
      <c r="J180" s="10">
        <f>SUMIFS(Cartera[Sin_Vencer],Cartera[Nombre tercero],clientes[[#This Row],[Clientes ]],Cartera[Dias],-1)</f>
        <v>0</v>
      </c>
      <c r="K180" s="3">
        <f>SUMIFS(Cartera[Sin_Vencer],Cartera[Nombre tercero],clientes[[#This Row],[Clientes ]],Cartera[Dias],-2)</f>
        <v>0</v>
      </c>
      <c r="L180" s="3">
        <f>SUMIFS(Cartera[Sin_Vencer],Cartera[Nombre tercero],clientes[[#This Row],[Clientes ]],Cartera[Dias],-3)</f>
        <v>0</v>
      </c>
      <c r="M180" s="3">
        <f>SUMIFS(Cartera[Sin_Vencer],Cartera[Nombre tercero],clientes[[#This Row],[Clientes ]],Cartera[Dias],-4)</f>
        <v>0</v>
      </c>
      <c r="N180" s="3">
        <f>SUMIFS(Cartera[Sin_Vencer],Cartera[Nombre tercero],clientes[[#This Row],[Clientes ]],Cartera[Dias],-5)</f>
        <v>0</v>
      </c>
      <c r="O180" s="3">
        <f>SUMIFS(Cartera[Sin_Vencer],Cartera[Nombre tercero],clientes[[#This Row],[Clientes ]],Cartera[Dias],-6)</f>
        <v>0</v>
      </c>
      <c r="P180" s="3">
        <f>SUM(clientes[[#This Row],[Hoy]:[5 días]])</f>
        <v>0</v>
      </c>
      <c r="T180"/>
      <c r="U180"/>
    </row>
    <row r="181" spans="2:21" ht="15.75" customHeight="1">
      <c r="B181" s="48" t="s">
        <v>210</v>
      </c>
      <c r="C181" s="9">
        <f>IFERROR(AVERAGEIF(Cartera[Nombre tercero],clientes[[#This Row],[Clientes ]],Cartera[Plazo cliente]),0)</f>
        <v>19.999775132275577</v>
      </c>
      <c r="D181" s="3">
        <f>SUMIF(Cartera[Nombre tercero],clientes[[#This Row],[Clientes ]],Cartera[Total vencido])</f>
        <v>14041350</v>
      </c>
      <c r="E181" s="3">
        <f>SUMIF(Cartera[Nombre tercero],clientes[[#This Row],[Clientes ]],Cartera[1_a_8])</f>
        <v>9522750</v>
      </c>
      <c r="F181" s="3">
        <f>SUMIF(Cartera[Nombre tercero],clientes[[#This Row],[Clientes ]],Cartera[Mas de 9])-G181</f>
        <v>4518600</v>
      </c>
      <c r="G181" s="3">
        <f>SUMIF(Cartera[Nombre tercero],clientes[[#This Row],[Clientes ]],Cartera[Mas de 100])</f>
        <v>0</v>
      </c>
      <c r="H181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3622325</v>
      </c>
      <c r="I181" s="3">
        <f>SUMIFS(Cartera[Saldo],Cartera[Nombre tercero],clientes[[#This Row],[Clientes ]],Cartera[Dias],0)</f>
        <v>0</v>
      </c>
      <c r="J181" s="10">
        <f>SUMIFS(Cartera[Sin_Vencer],Cartera[Nombre tercero],clientes[[#This Row],[Clientes ]],Cartera[Dias],-1)</f>
        <v>3622325</v>
      </c>
      <c r="K181" s="3">
        <f>SUMIFS(Cartera[Sin_Vencer],Cartera[Nombre tercero],clientes[[#This Row],[Clientes ]],Cartera[Dias],-2)</f>
        <v>0</v>
      </c>
      <c r="L181" s="3">
        <f>SUMIFS(Cartera[Sin_Vencer],Cartera[Nombre tercero],clientes[[#This Row],[Clientes ]],Cartera[Dias],-3)</f>
        <v>0</v>
      </c>
      <c r="M181" s="3">
        <f>SUMIFS(Cartera[Sin_Vencer],Cartera[Nombre tercero],clientes[[#This Row],[Clientes ]],Cartera[Dias],-4)</f>
        <v>0</v>
      </c>
      <c r="N181" s="3">
        <f>SUMIFS(Cartera[Sin_Vencer],Cartera[Nombre tercero],clientes[[#This Row],[Clientes ]],Cartera[Dias],-5)</f>
        <v>0</v>
      </c>
      <c r="O181" s="3">
        <f>SUMIFS(Cartera[Sin_Vencer],Cartera[Nombre tercero],clientes[[#This Row],[Clientes ]],Cartera[Dias],-6)</f>
        <v>4336800</v>
      </c>
      <c r="P181" s="3">
        <f>SUM(clientes[[#This Row],[Hoy]:[5 días]])</f>
        <v>3622325</v>
      </c>
      <c r="T181"/>
      <c r="U181"/>
    </row>
    <row r="182" spans="2:21" ht="15.75" customHeight="1">
      <c r="B182" s="48" t="s">
        <v>212</v>
      </c>
      <c r="C182" s="9">
        <f>IFERROR(AVERAGEIF(Cartera[Nombre tercero],clientes[[#This Row],[Clientes ]],Cartera[Plazo cliente]),0)</f>
        <v>29.993277777775802</v>
      </c>
      <c r="D182" s="3">
        <f>SUMIF(Cartera[Nombre tercero],clientes[[#This Row],[Clientes ]],Cartera[Total vencido])</f>
        <v>3687600</v>
      </c>
      <c r="E182" s="3">
        <f>SUMIF(Cartera[Nombre tercero],clientes[[#This Row],[Clientes ]],Cartera[1_a_8])</f>
        <v>0</v>
      </c>
      <c r="F182" s="3">
        <f>SUMIF(Cartera[Nombre tercero],clientes[[#This Row],[Clientes ]],Cartera[Mas de 9])-G182</f>
        <v>3687600</v>
      </c>
      <c r="G182" s="3">
        <f>SUMIF(Cartera[Nombre tercero],clientes[[#This Row],[Clientes ]],Cartera[Mas de 100])</f>
        <v>0</v>
      </c>
      <c r="H182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1917700</v>
      </c>
      <c r="I182" s="3">
        <f>SUMIFS(Cartera[Saldo],Cartera[Nombre tercero],clientes[[#This Row],[Clientes ]],Cartera[Dias],0)</f>
        <v>0</v>
      </c>
      <c r="J182" s="10">
        <f>SUMIFS(Cartera[Sin_Vencer],Cartera[Nombre tercero],clientes[[#This Row],[Clientes ]],Cartera[Dias],-1)</f>
        <v>1917700</v>
      </c>
      <c r="K182" s="3">
        <f>SUMIFS(Cartera[Sin_Vencer],Cartera[Nombre tercero],clientes[[#This Row],[Clientes ]],Cartera[Dias],-2)</f>
        <v>0</v>
      </c>
      <c r="L182" s="3">
        <f>SUMIFS(Cartera[Sin_Vencer],Cartera[Nombre tercero],clientes[[#This Row],[Clientes ]],Cartera[Dias],-3)</f>
        <v>0</v>
      </c>
      <c r="M182" s="3">
        <f>SUMIFS(Cartera[Sin_Vencer],Cartera[Nombre tercero],clientes[[#This Row],[Clientes ]],Cartera[Dias],-4)</f>
        <v>0</v>
      </c>
      <c r="N182" s="3">
        <f>SUMIFS(Cartera[Sin_Vencer],Cartera[Nombre tercero],clientes[[#This Row],[Clientes ]],Cartera[Dias],-5)</f>
        <v>0</v>
      </c>
      <c r="O182" s="3">
        <f>SUMIFS(Cartera[Sin_Vencer],Cartera[Nombre tercero],clientes[[#This Row],[Clientes ]],Cartera[Dias],-6)</f>
        <v>0</v>
      </c>
      <c r="P182" s="3">
        <f>SUM(clientes[[#This Row],[Hoy]:[5 días]])</f>
        <v>1917700</v>
      </c>
      <c r="T182"/>
      <c r="U182"/>
    </row>
    <row r="183" spans="2:21" ht="15.75" customHeight="1">
      <c r="B183" s="48" t="s">
        <v>935</v>
      </c>
      <c r="C183" s="9">
        <f>IFERROR(AVERAGEIF(Cartera[Nombre tercero],clientes[[#This Row],[Clientes ]],Cartera[Plazo cliente]),0)</f>
        <v>0</v>
      </c>
      <c r="D183" s="3">
        <f>SUMIF(Cartera[Nombre tercero],clientes[[#This Row],[Clientes ]],Cartera[Total vencido])</f>
        <v>0</v>
      </c>
      <c r="E183" s="3">
        <f>SUMIF(Cartera[Nombre tercero],clientes[[#This Row],[Clientes ]],Cartera[1_a_8])</f>
        <v>0</v>
      </c>
      <c r="F183" s="3">
        <f>SUMIF(Cartera[Nombre tercero],clientes[[#This Row],[Clientes ]],Cartera[Mas de 9])-G183</f>
        <v>0</v>
      </c>
      <c r="G183" s="3">
        <f>SUMIF(Cartera[Nombre tercero],clientes[[#This Row],[Clientes ]],Cartera[Mas de 100])</f>
        <v>0</v>
      </c>
      <c r="H183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83" s="3">
        <f>SUMIFS(Cartera[Saldo],Cartera[Nombre tercero],clientes[[#This Row],[Clientes ]],Cartera[Dias],0)</f>
        <v>0</v>
      </c>
      <c r="J183" s="10">
        <f>SUMIFS(Cartera[Sin_Vencer],Cartera[Nombre tercero],clientes[[#This Row],[Clientes ]],Cartera[Dias],-1)</f>
        <v>0</v>
      </c>
      <c r="K183" s="3">
        <f>SUMIFS(Cartera[Sin_Vencer],Cartera[Nombre tercero],clientes[[#This Row],[Clientes ]],Cartera[Dias],-2)</f>
        <v>0</v>
      </c>
      <c r="L183" s="3">
        <f>SUMIFS(Cartera[Sin_Vencer],Cartera[Nombre tercero],clientes[[#This Row],[Clientes ]],Cartera[Dias],-3)</f>
        <v>0</v>
      </c>
      <c r="M183" s="3">
        <f>SUMIFS(Cartera[Sin_Vencer],Cartera[Nombre tercero],clientes[[#This Row],[Clientes ]],Cartera[Dias],-4)</f>
        <v>0</v>
      </c>
      <c r="N183" s="3">
        <f>SUMIFS(Cartera[Sin_Vencer],Cartera[Nombre tercero],clientes[[#This Row],[Clientes ]],Cartera[Dias],-5)</f>
        <v>0</v>
      </c>
      <c r="O183" s="3">
        <f>SUMIFS(Cartera[Sin_Vencer],Cartera[Nombre tercero],clientes[[#This Row],[Clientes ]],Cartera[Dias],-6)</f>
        <v>0</v>
      </c>
      <c r="P183" s="3">
        <f>SUM(clientes[[#This Row],[Hoy]:[5 días]])</f>
        <v>0</v>
      </c>
      <c r="T183"/>
      <c r="U183"/>
    </row>
    <row r="184" spans="2:21" ht="15.75" customHeight="1">
      <c r="B184" s="48" t="s">
        <v>213</v>
      </c>
      <c r="C184" s="9">
        <f>IFERROR(AVERAGEIF(Cartera[Nombre tercero],clientes[[#This Row],[Clientes ]],Cartera[Plazo cliente]),0)</f>
        <v>7.9998009259274117</v>
      </c>
      <c r="D184" s="3">
        <f>SUMIF(Cartera[Nombre tercero],clientes[[#This Row],[Clientes ]],Cartera[Total vencido])</f>
        <v>2598537.9900000002</v>
      </c>
      <c r="E184" s="3">
        <f>SUMIF(Cartera[Nombre tercero],clientes[[#This Row],[Clientes ]],Cartera[1_a_8])</f>
        <v>0</v>
      </c>
      <c r="F184" s="3">
        <f>SUMIF(Cartera[Nombre tercero],clientes[[#This Row],[Clientes ]],Cartera[Mas de 9])-G184</f>
        <v>2598537.9900000002</v>
      </c>
      <c r="G184" s="3">
        <f>SUMIF(Cartera[Nombre tercero],clientes[[#This Row],[Clientes ]],Cartera[Mas de 100])</f>
        <v>0</v>
      </c>
      <c r="H184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84" s="3">
        <f>SUMIFS(Cartera[Saldo],Cartera[Nombre tercero],clientes[[#This Row],[Clientes ]],Cartera[Dias],0)</f>
        <v>0</v>
      </c>
      <c r="J184" s="10">
        <f>SUMIFS(Cartera[Sin_Vencer],Cartera[Nombre tercero],clientes[[#This Row],[Clientes ]],Cartera[Dias],-1)</f>
        <v>0</v>
      </c>
      <c r="K184" s="3">
        <f>SUMIFS(Cartera[Sin_Vencer],Cartera[Nombre tercero],clientes[[#This Row],[Clientes ]],Cartera[Dias],-2)</f>
        <v>0</v>
      </c>
      <c r="L184" s="3">
        <f>SUMIFS(Cartera[Sin_Vencer],Cartera[Nombre tercero],clientes[[#This Row],[Clientes ]],Cartera[Dias],-3)</f>
        <v>0</v>
      </c>
      <c r="M184" s="3">
        <f>SUMIFS(Cartera[Sin_Vencer],Cartera[Nombre tercero],clientes[[#This Row],[Clientes ]],Cartera[Dias],-4)</f>
        <v>0</v>
      </c>
      <c r="N184" s="3">
        <f>SUMIFS(Cartera[Sin_Vencer],Cartera[Nombre tercero],clientes[[#This Row],[Clientes ]],Cartera[Dias],-5)</f>
        <v>0</v>
      </c>
      <c r="O184" s="3">
        <f>SUMIFS(Cartera[Sin_Vencer],Cartera[Nombre tercero],clientes[[#This Row],[Clientes ]],Cartera[Dias],-6)</f>
        <v>0</v>
      </c>
      <c r="P184" s="3">
        <f>SUM(clientes[[#This Row],[Hoy]:[5 días]])</f>
        <v>0</v>
      </c>
      <c r="T184"/>
      <c r="U184"/>
    </row>
    <row r="185" spans="2:21" ht="15.75" customHeight="1">
      <c r="B185" s="48" t="s">
        <v>49</v>
      </c>
      <c r="C185" s="9">
        <f>IFERROR(AVERAGEIF(Cartera[Nombre tercero],clientes[[#This Row],[Clientes ]],Cartera[Plazo cliente]),0)</f>
        <v>14.999580719832363</v>
      </c>
      <c r="D185" s="3">
        <f>SUMIF(Cartera[Nombre tercero],clientes[[#This Row],[Clientes ]],Cartera[Total vencido])</f>
        <v>22607218.039999999</v>
      </c>
      <c r="E185" s="3">
        <f>SUMIF(Cartera[Nombre tercero],clientes[[#This Row],[Clientes ]],Cartera[1_a_8])</f>
        <v>11765350.02</v>
      </c>
      <c r="F185" s="3">
        <f>SUMIF(Cartera[Nombre tercero],clientes[[#This Row],[Clientes ]],Cartera[Mas de 9])-G185</f>
        <v>10841868.02</v>
      </c>
      <c r="G185" s="3">
        <f>SUMIF(Cartera[Nombre tercero],clientes[[#This Row],[Clientes ]],Cartera[Mas de 100])</f>
        <v>0</v>
      </c>
      <c r="H185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558399.91999999993</v>
      </c>
      <c r="I185" s="3">
        <f>SUMIFS(Cartera[Saldo],Cartera[Nombre tercero],clientes[[#This Row],[Clientes ]],Cartera[Dias],0)</f>
        <v>558399.91999999993</v>
      </c>
      <c r="J185" s="10">
        <f>SUMIFS(Cartera[Sin_Vencer],Cartera[Nombre tercero],clientes[[#This Row],[Clientes ]],Cartera[Dias],-1)</f>
        <v>0</v>
      </c>
      <c r="K185" s="3">
        <f>SUMIFS(Cartera[Sin_Vencer],Cartera[Nombre tercero],clientes[[#This Row],[Clientes ]],Cartera[Dias],-2)</f>
        <v>0</v>
      </c>
      <c r="L185" s="3">
        <f>SUMIFS(Cartera[Sin_Vencer],Cartera[Nombre tercero],clientes[[#This Row],[Clientes ]],Cartera[Dias],-3)</f>
        <v>0</v>
      </c>
      <c r="M185" s="3">
        <f>SUMIFS(Cartera[Sin_Vencer],Cartera[Nombre tercero],clientes[[#This Row],[Clientes ]],Cartera[Dias],-4)</f>
        <v>0</v>
      </c>
      <c r="N185" s="3">
        <f>SUMIFS(Cartera[Sin_Vencer],Cartera[Nombre tercero],clientes[[#This Row],[Clientes ]],Cartera[Dias],-5)</f>
        <v>0</v>
      </c>
      <c r="O185" s="3">
        <f>SUMIFS(Cartera[Sin_Vencer],Cartera[Nombre tercero],clientes[[#This Row],[Clientes ]],Cartera[Dias],-6)</f>
        <v>0</v>
      </c>
      <c r="P185" s="3">
        <f>SUM(clientes[[#This Row],[Hoy]:[5 días]])</f>
        <v>558399.91999999993</v>
      </c>
      <c r="T185"/>
      <c r="U185"/>
    </row>
    <row r="186" spans="2:21" ht="15.75" customHeight="1">
      <c r="B186" s="48" t="s">
        <v>135</v>
      </c>
      <c r="C186" s="9">
        <f>IFERROR(AVERAGEIF(Cartera[Nombre tercero],clientes[[#This Row],[Clientes ]],Cartera[Plazo cliente]),0)</f>
        <v>29.999831018517579</v>
      </c>
      <c r="D186" s="3">
        <f>SUMIF(Cartera[Nombre tercero],clientes[[#This Row],[Clientes ]],Cartera[Total vencido])</f>
        <v>33646800</v>
      </c>
      <c r="E186" s="3">
        <f>SUMIF(Cartera[Nombre tercero],clientes[[#This Row],[Clientes ]],Cartera[1_a_8])</f>
        <v>0</v>
      </c>
      <c r="F186" s="3">
        <f>SUMIF(Cartera[Nombre tercero],clientes[[#This Row],[Clientes ]],Cartera[Mas de 9])-G186</f>
        <v>0</v>
      </c>
      <c r="G186" s="3">
        <f>SUMIF(Cartera[Nombre tercero],clientes[[#This Row],[Clientes ]],Cartera[Mas de 100])</f>
        <v>33646800</v>
      </c>
      <c r="H18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86" s="3">
        <f>SUMIFS(Cartera[Saldo],Cartera[Nombre tercero],clientes[[#This Row],[Clientes ]],Cartera[Dias],0)</f>
        <v>0</v>
      </c>
      <c r="J186" s="10">
        <f>SUMIFS(Cartera[Sin_Vencer],Cartera[Nombre tercero],clientes[[#This Row],[Clientes ]],Cartera[Dias],-1)</f>
        <v>0</v>
      </c>
      <c r="K186" s="3">
        <f>SUMIFS(Cartera[Sin_Vencer],Cartera[Nombre tercero],clientes[[#This Row],[Clientes ]],Cartera[Dias],-2)</f>
        <v>0</v>
      </c>
      <c r="L186" s="3">
        <f>SUMIFS(Cartera[Sin_Vencer],Cartera[Nombre tercero],clientes[[#This Row],[Clientes ]],Cartera[Dias],-3)</f>
        <v>0</v>
      </c>
      <c r="M186" s="3">
        <f>SUMIFS(Cartera[Sin_Vencer],Cartera[Nombre tercero],clientes[[#This Row],[Clientes ]],Cartera[Dias],-4)</f>
        <v>0</v>
      </c>
      <c r="N186" s="3">
        <f>SUMIFS(Cartera[Sin_Vencer],Cartera[Nombre tercero],clientes[[#This Row],[Clientes ]],Cartera[Dias],-5)</f>
        <v>0</v>
      </c>
      <c r="O186" s="3">
        <f>SUMIFS(Cartera[Sin_Vencer],Cartera[Nombre tercero],clientes[[#This Row],[Clientes ]],Cartera[Dias],-6)</f>
        <v>0</v>
      </c>
      <c r="P186" s="3">
        <f>SUM(clientes[[#This Row],[Hoy]:[5 días]])</f>
        <v>0</v>
      </c>
      <c r="T186"/>
      <c r="U186"/>
    </row>
    <row r="187" spans="2:21" ht="15.75" customHeight="1">
      <c r="B187" s="48" t="s">
        <v>167</v>
      </c>
      <c r="C187" s="9">
        <f>IFERROR(AVERAGEIF(Cartera[Nombre tercero],clientes[[#This Row],[Clientes ]],Cartera[Plazo cliente]),0)</f>
        <v>29.995361111109379</v>
      </c>
      <c r="D187" s="3">
        <f>SUMIF(Cartera[Nombre tercero],clientes[[#This Row],[Clientes ]],Cartera[Total vencido])</f>
        <v>0</v>
      </c>
      <c r="E187" s="3">
        <f>SUMIF(Cartera[Nombre tercero],clientes[[#This Row],[Clientes ]],Cartera[1_a_8])</f>
        <v>0</v>
      </c>
      <c r="F187" s="3">
        <f>SUMIF(Cartera[Nombre tercero],clientes[[#This Row],[Clientes ]],Cartera[Mas de 9])-G187</f>
        <v>0</v>
      </c>
      <c r="G187" s="3">
        <f>SUMIF(Cartera[Nombre tercero],clientes[[#This Row],[Clientes ]],Cartera[Mas de 100])</f>
        <v>0</v>
      </c>
      <c r="H187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87" s="3">
        <f>SUMIFS(Cartera[Saldo],Cartera[Nombre tercero],clientes[[#This Row],[Clientes ]],Cartera[Dias],0)</f>
        <v>0</v>
      </c>
      <c r="J187" s="10">
        <f>SUMIFS(Cartera[Sin_Vencer],Cartera[Nombre tercero],clientes[[#This Row],[Clientes ]],Cartera[Dias],-1)</f>
        <v>0</v>
      </c>
      <c r="K187" s="3">
        <f>SUMIFS(Cartera[Sin_Vencer],Cartera[Nombre tercero],clientes[[#This Row],[Clientes ]],Cartera[Dias],-2)</f>
        <v>0</v>
      </c>
      <c r="L187" s="3">
        <f>SUMIFS(Cartera[Sin_Vencer],Cartera[Nombre tercero],clientes[[#This Row],[Clientes ]],Cartera[Dias],-3)</f>
        <v>0</v>
      </c>
      <c r="M187" s="3">
        <f>SUMIFS(Cartera[Sin_Vencer],Cartera[Nombre tercero],clientes[[#This Row],[Clientes ]],Cartera[Dias],-4)</f>
        <v>0</v>
      </c>
      <c r="N187" s="3">
        <f>SUMIFS(Cartera[Sin_Vencer],Cartera[Nombre tercero],clientes[[#This Row],[Clientes ]],Cartera[Dias],-5)</f>
        <v>0</v>
      </c>
      <c r="O187" s="3">
        <f>SUMIFS(Cartera[Sin_Vencer],Cartera[Nombre tercero],clientes[[#This Row],[Clientes ]],Cartera[Dias],-6)</f>
        <v>0</v>
      </c>
      <c r="P187" s="3">
        <f>SUM(clientes[[#This Row],[Hoy]:[5 días]])</f>
        <v>0</v>
      </c>
      <c r="T187"/>
      <c r="U187"/>
    </row>
    <row r="188" spans="2:21" ht="15.75" customHeight="1">
      <c r="B188" s="48" t="s">
        <v>216</v>
      </c>
      <c r="C188" s="9">
        <f>IFERROR(AVERAGEIF(Cartera[Nombre tercero],clientes[[#This Row],[Clientes ]],Cartera[Plazo cliente]),0)</f>
        <v>14.999054783952792</v>
      </c>
      <c r="D188" s="3">
        <f>SUMIF(Cartera[Nombre tercero],clientes[[#This Row],[Clientes ]],Cartera[Total vencido])</f>
        <v>610038</v>
      </c>
      <c r="E188" s="3">
        <f>SUMIF(Cartera[Nombre tercero],clientes[[#This Row],[Clientes ]],Cartera[1_a_8])</f>
        <v>399600</v>
      </c>
      <c r="F188" s="3">
        <f>SUMIF(Cartera[Nombre tercero],clientes[[#This Row],[Clientes ]],Cartera[Mas de 9])-G188</f>
        <v>210438</v>
      </c>
      <c r="G188" s="3">
        <f>SUMIF(Cartera[Nombre tercero],clientes[[#This Row],[Clientes ]],Cartera[Mas de 100])</f>
        <v>0</v>
      </c>
      <c r="H188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88" s="3">
        <f>SUMIFS(Cartera[Saldo],Cartera[Nombre tercero],clientes[[#This Row],[Clientes ]],Cartera[Dias],0)</f>
        <v>0</v>
      </c>
      <c r="J188" s="10">
        <f>SUMIFS(Cartera[Sin_Vencer],Cartera[Nombre tercero],clientes[[#This Row],[Clientes ]],Cartera[Dias],-1)</f>
        <v>0</v>
      </c>
      <c r="K188" s="3">
        <f>SUMIFS(Cartera[Sin_Vencer],Cartera[Nombre tercero],clientes[[#This Row],[Clientes ]],Cartera[Dias],-2)</f>
        <v>0</v>
      </c>
      <c r="L188" s="3">
        <f>SUMIFS(Cartera[Sin_Vencer],Cartera[Nombre tercero],clientes[[#This Row],[Clientes ]],Cartera[Dias],-3)</f>
        <v>0</v>
      </c>
      <c r="M188" s="3">
        <f>SUMIFS(Cartera[Sin_Vencer],Cartera[Nombre tercero],clientes[[#This Row],[Clientes ]],Cartera[Dias],-4)</f>
        <v>0</v>
      </c>
      <c r="N188" s="3">
        <f>SUMIFS(Cartera[Sin_Vencer],Cartera[Nombre tercero],clientes[[#This Row],[Clientes ]],Cartera[Dias],-5)</f>
        <v>0</v>
      </c>
      <c r="O188" s="3">
        <f>SUMIFS(Cartera[Sin_Vencer],Cartera[Nombre tercero],clientes[[#This Row],[Clientes ]],Cartera[Dias],-6)</f>
        <v>0</v>
      </c>
      <c r="P188" s="3">
        <f>SUM(clientes[[#This Row],[Hoy]:[5 días]])</f>
        <v>0</v>
      </c>
      <c r="T188"/>
      <c r="U188"/>
    </row>
    <row r="189" spans="2:21" ht="15.75" customHeight="1">
      <c r="B189" s="48" t="s">
        <v>99</v>
      </c>
      <c r="C189" s="9">
        <f>IFERROR(AVERAGEIF(Cartera[Nombre tercero],clientes[[#This Row],[Clientes ]],Cartera[Plazo cliente]),0)</f>
        <v>0.99980902778042946</v>
      </c>
      <c r="D189" s="3">
        <f>SUMIF(Cartera[Nombre tercero],clientes[[#This Row],[Clientes ]],Cartera[Total vencido])</f>
        <v>243800</v>
      </c>
      <c r="E189" s="3">
        <f>SUMIF(Cartera[Nombre tercero],clientes[[#This Row],[Clientes ]],Cartera[1_a_8])</f>
        <v>0</v>
      </c>
      <c r="F189" s="3">
        <f>SUMIF(Cartera[Nombre tercero],clientes[[#This Row],[Clientes ]],Cartera[Mas de 9])-G189</f>
        <v>243800</v>
      </c>
      <c r="G189" s="3">
        <f>SUMIF(Cartera[Nombre tercero],clientes[[#This Row],[Clientes ]],Cartera[Mas de 100])</f>
        <v>0</v>
      </c>
      <c r="H189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89" s="3">
        <f>SUMIFS(Cartera[Saldo],Cartera[Nombre tercero],clientes[[#This Row],[Clientes ]],Cartera[Dias],0)</f>
        <v>0</v>
      </c>
      <c r="J189" s="10">
        <f>SUMIFS(Cartera[Sin_Vencer],Cartera[Nombre tercero],clientes[[#This Row],[Clientes ]],Cartera[Dias],-1)</f>
        <v>0</v>
      </c>
      <c r="K189" s="3">
        <f>SUMIFS(Cartera[Sin_Vencer],Cartera[Nombre tercero],clientes[[#This Row],[Clientes ]],Cartera[Dias],-2)</f>
        <v>0</v>
      </c>
      <c r="L189" s="3">
        <f>SUMIFS(Cartera[Sin_Vencer],Cartera[Nombre tercero],clientes[[#This Row],[Clientes ]],Cartera[Dias],-3)</f>
        <v>0</v>
      </c>
      <c r="M189" s="3">
        <f>SUMIFS(Cartera[Sin_Vencer],Cartera[Nombre tercero],clientes[[#This Row],[Clientes ]],Cartera[Dias],-4)</f>
        <v>0</v>
      </c>
      <c r="N189" s="3">
        <f>SUMIFS(Cartera[Sin_Vencer],Cartera[Nombre tercero],clientes[[#This Row],[Clientes ]],Cartera[Dias],-5)</f>
        <v>0</v>
      </c>
      <c r="O189" s="3">
        <f>SUMIFS(Cartera[Sin_Vencer],Cartera[Nombre tercero],clientes[[#This Row],[Clientes ]],Cartera[Dias],-6)</f>
        <v>0</v>
      </c>
      <c r="P189" s="3">
        <f>SUM(clientes[[#This Row],[Hoy]:[5 días]])</f>
        <v>0</v>
      </c>
      <c r="T189"/>
      <c r="U189"/>
    </row>
    <row r="190" spans="2:21" ht="15.75" customHeight="1">
      <c r="B190" s="48" t="s">
        <v>172</v>
      </c>
      <c r="C190" s="9">
        <f>IFERROR(AVERAGEIF(Cartera[Nombre tercero],clientes[[#This Row],[Clientes ]],Cartera[Plazo cliente]),0)</f>
        <v>14.999777199074742</v>
      </c>
      <c r="D190" s="3">
        <f>SUMIF(Cartera[Nombre tercero],clientes[[#This Row],[Clientes ]],Cartera[Total vencido])</f>
        <v>2219699.96</v>
      </c>
      <c r="E190" s="3">
        <f>SUMIF(Cartera[Nombre tercero],clientes[[#This Row],[Clientes ]],Cartera[1_a_8])</f>
        <v>42000</v>
      </c>
      <c r="F190" s="3">
        <f>SUMIF(Cartera[Nombre tercero],clientes[[#This Row],[Clientes ]],Cartera[Mas de 9])-G190</f>
        <v>1337199.96</v>
      </c>
      <c r="G190" s="3">
        <f>SUMIF(Cartera[Nombre tercero],clientes[[#This Row],[Clientes ]],Cartera[Mas de 100])</f>
        <v>840500</v>
      </c>
      <c r="H190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90" s="3">
        <f>SUMIFS(Cartera[Saldo],Cartera[Nombre tercero],clientes[[#This Row],[Clientes ]],Cartera[Dias],0)</f>
        <v>0</v>
      </c>
      <c r="J190" s="10">
        <f>SUMIFS(Cartera[Sin_Vencer],Cartera[Nombre tercero],clientes[[#This Row],[Clientes ]],Cartera[Dias],-1)</f>
        <v>0</v>
      </c>
      <c r="K190" s="3">
        <f>SUMIFS(Cartera[Sin_Vencer],Cartera[Nombre tercero],clientes[[#This Row],[Clientes ]],Cartera[Dias],-2)</f>
        <v>0</v>
      </c>
      <c r="L190" s="3">
        <f>SUMIFS(Cartera[Sin_Vencer],Cartera[Nombre tercero],clientes[[#This Row],[Clientes ]],Cartera[Dias],-3)</f>
        <v>0</v>
      </c>
      <c r="M190" s="3">
        <f>SUMIFS(Cartera[Sin_Vencer],Cartera[Nombre tercero],clientes[[#This Row],[Clientes ]],Cartera[Dias],-4)</f>
        <v>0</v>
      </c>
      <c r="N190" s="3">
        <f>SUMIFS(Cartera[Sin_Vencer],Cartera[Nombre tercero],clientes[[#This Row],[Clientes ]],Cartera[Dias],-5)</f>
        <v>0</v>
      </c>
      <c r="O190" s="3">
        <f>SUMIFS(Cartera[Sin_Vencer],Cartera[Nombre tercero],clientes[[#This Row],[Clientes ]],Cartera[Dias],-6)</f>
        <v>0</v>
      </c>
      <c r="P190" s="3">
        <f>SUM(clientes[[#This Row],[Hoy]:[5 días]])</f>
        <v>0</v>
      </c>
      <c r="T190"/>
      <c r="U190"/>
    </row>
    <row r="191" spans="2:21" ht="15.75" customHeight="1">
      <c r="B191" s="48" t="s">
        <v>136</v>
      </c>
      <c r="C191" s="9">
        <f>IFERROR(AVERAGEIF(Cartera[Nombre tercero],clientes[[#This Row],[Clientes ]],Cartera[Plazo cliente]),0)</f>
        <v>29.999861111115024</v>
      </c>
      <c r="D191" s="3">
        <f>SUMIF(Cartera[Nombre tercero],clientes[[#This Row],[Clientes ]],Cartera[Total vencido])</f>
        <v>0</v>
      </c>
      <c r="E191" s="3">
        <f>SUMIF(Cartera[Nombre tercero],clientes[[#This Row],[Clientes ]],Cartera[1_a_8])</f>
        <v>0</v>
      </c>
      <c r="F191" s="3">
        <f>SUMIF(Cartera[Nombre tercero],clientes[[#This Row],[Clientes ]],Cartera[Mas de 9])-G191</f>
        <v>0</v>
      </c>
      <c r="G191" s="3">
        <f>SUMIF(Cartera[Nombre tercero],clientes[[#This Row],[Clientes ]],Cartera[Mas de 100])</f>
        <v>0</v>
      </c>
      <c r="H191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138000</v>
      </c>
      <c r="I191" s="3">
        <f>SUMIFS(Cartera[Saldo],Cartera[Nombre tercero],clientes[[#This Row],[Clientes ]],Cartera[Dias],0)</f>
        <v>0</v>
      </c>
      <c r="J191" s="10">
        <f>SUMIFS(Cartera[Sin_Vencer],Cartera[Nombre tercero],clientes[[#This Row],[Clientes ]],Cartera[Dias],-1)</f>
        <v>0</v>
      </c>
      <c r="K191" s="3">
        <f>SUMIFS(Cartera[Sin_Vencer],Cartera[Nombre tercero],clientes[[#This Row],[Clientes ]],Cartera[Dias],-2)</f>
        <v>138000</v>
      </c>
      <c r="L191" s="3">
        <f>SUMIFS(Cartera[Sin_Vencer],Cartera[Nombre tercero],clientes[[#This Row],[Clientes ]],Cartera[Dias],-3)</f>
        <v>0</v>
      </c>
      <c r="M191" s="3">
        <f>SUMIFS(Cartera[Sin_Vencer],Cartera[Nombre tercero],clientes[[#This Row],[Clientes ]],Cartera[Dias],-4)</f>
        <v>0</v>
      </c>
      <c r="N191" s="3">
        <f>SUMIFS(Cartera[Sin_Vencer],Cartera[Nombre tercero],clientes[[#This Row],[Clientes ]],Cartera[Dias],-5)</f>
        <v>0</v>
      </c>
      <c r="O191" s="3">
        <f>SUMIFS(Cartera[Sin_Vencer],Cartera[Nombre tercero],clientes[[#This Row],[Clientes ]],Cartera[Dias],-6)</f>
        <v>0</v>
      </c>
      <c r="P191" s="3">
        <f>SUM(clientes[[#This Row],[Hoy]:[5 días]])</f>
        <v>138000</v>
      </c>
      <c r="T191"/>
      <c r="U191"/>
    </row>
    <row r="192" spans="2:21" ht="15.75" customHeight="1">
      <c r="B192" s="48" t="s">
        <v>140</v>
      </c>
      <c r="C192" s="9">
        <f>IFERROR(AVERAGEIF(Cartera[Nombre tercero],clientes[[#This Row],[Clientes ]],Cartera[Plazo cliente]),0)</f>
        <v>29.999259373854393</v>
      </c>
      <c r="D192" s="3">
        <f>SUMIF(Cartera[Nombre tercero],clientes[[#This Row],[Clientes ]],Cartera[Total vencido])</f>
        <v>16442356</v>
      </c>
      <c r="E192" s="3">
        <f>SUMIF(Cartera[Nombre tercero],clientes[[#This Row],[Clientes ]],Cartera[1_a_8])</f>
        <v>8406900</v>
      </c>
      <c r="F192" s="3">
        <f>SUMIF(Cartera[Nombre tercero],clientes[[#This Row],[Clientes ]],Cartera[Mas de 9])-G192</f>
        <v>8035456</v>
      </c>
      <c r="G192" s="3">
        <f>SUMIF(Cartera[Nombre tercero],clientes[[#This Row],[Clientes ]],Cartera[Mas de 100])</f>
        <v>0</v>
      </c>
      <c r="H192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21359230</v>
      </c>
      <c r="I192" s="3">
        <f>SUMIFS(Cartera[Saldo],Cartera[Nombre tercero],clientes[[#This Row],[Clientes ]],Cartera[Dias],0)</f>
        <v>9125460</v>
      </c>
      <c r="J192" s="10">
        <f>SUMIFS(Cartera[Sin_Vencer],Cartera[Nombre tercero],clientes[[#This Row],[Clientes ]],Cartera[Dias],-1)</f>
        <v>3064600</v>
      </c>
      <c r="K192" s="3">
        <f>SUMIFS(Cartera[Sin_Vencer],Cartera[Nombre tercero],clientes[[#This Row],[Clientes ]],Cartera[Dias],-2)</f>
        <v>1026450</v>
      </c>
      <c r="L192" s="3">
        <f>SUMIFS(Cartera[Sin_Vencer],Cartera[Nombre tercero],clientes[[#This Row],[Clientes ]],Cartera[Dias],-3)</f>
        <v>1230900</v>
      </c>
      <c r="M192" s="3">
        <f>SUMIFS(Cartera[Sin_Vencer],Cartera[Nombre tercero],clientes[[#This Row],[Clientes ]],Cartera[Dias],-4)</f>
        <v>1769800</v>
      </c>
      <c r="N192" s="3">
        <f>SUMIFS(Cartera[Sin_Vencer],Cartera[Nombre tercero],clientes[[#This Row],[Clientes ]],Cartera[Dias],-5)</f>
        <v>5142020</v>
      </c>
      <c r="O192" s="3">
        <f>SUMIFS(Cartera[Sin_Vencer],Cartera[Nombre tercero],clientes[[#This Row],[Clientes ]],Cartera[Dias],-6)</f>
        <v>0</v>
      </c>
      <c r="P192" s="3">
        <f>SUM(clientes[[#This Row],[Hoy]:[5 días]])</f>
        <v>21359230</v>
      </c>
      <c r="T192"/>
      <c r="U192"/>
    </row>
    <row r="193" spans="2:21" ht="15.75" customHeight="1">
      <c r="B193" s="48" t="s">
        <v>1378</v>
      </c>
      <c r="C193" s="9">
        <f>IFERROR(AVERAGEIF(Cartera[Nombre tercero],clientes[[#This Row],[Clientes ]],Cartera[Plazo cliente]),0)</f>
        <v>0</v>
      </c>
      <c r="D193" s="3">
        <f>SUMIF(Cartera[Nombre tercero],clientes[[#This Row],[Clientes ]],Cartera[Total vencido])</f>
        <v>0</v>
      </c>
      <c r="E193" s="3">
        <f>SUMIF(Cartera[Nombre tercero],clientes[[#This Row],[Clientes ]],Cartera[1_a_8])</f>
        <v>0</v>
      </c>
      <c r="F193" s="3">
        <f>SUMIF(Cartera[Nombre tercero],clientes[[#This Row],[Clientes ]],Cartera[Mas de 9])-G193</f>
        <v>0</v>
      </c>
      <c r="G193" s="3">
        <f>SUMIF(Cartera[Nombre tercero],clientes[[#This Row],[Clientes ]],Cartera[Mas de 100])</f>
        <v>0</v>
      </c>
      <c r="H193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93" s="3">
        <f>SUMIFS(Cartera[Saldo],Cartera[Nombre tercero],clientes[[#This Row],[Clientes ]],Cartera[Dias],0)</f>
        <v>0</v>
      </c>
      <c r="J193" s="10">
        <f>SUMIFS(Cartera[Sin_Vencer],Cartera[Nombre tercero],clientes[[#This Row],[Clientes ]],Cartera[Dias],-1)</f>
        <v>0</v>
      </c>
      <c r="K193" s="3">
        <f>SUMIFS(Cartera[Sin_Vencer],Cartera[Nombre tercero],clientes[[#This Row],[Clientes ]],Cartera[Dias],-2)</f>
        <v>0</v>
      </c>
      <c r="L193" s="3">
        <f>SUMIFS(Cartera[Sin_Vencer],Cartera[Nombre tercero],clientes[[#This Row],[Clientes ]],Cartera[Dias],-3)</f>
        <v>0</v>
      </c>
      <c r="M193" s="3">
        <f>SUMIFS(Cartera[Sin_Vencer],Cartera[Nombre tercero],clientes[[#This Row],[Clientes ]],Cartera[Dias],-4)</f>
        <v>0</v>
      </c>
      <c r="N193" s="3">
        <f>SUMIFS(Cartera[Sin_Vencer],Cartera[Nombre tercero],clientes[[#This Row],[Clientes ]],Cartera[Dias],-5)</f>
        <v>0</v>
      </c>
      <c r="O193" s="3">
        <f>SUMIFS(Cartera[Sin_Vencer],Cartera[Nombre tercero],clientes[[#This Row],[Clientes ]],Cartera[Dias],-6)</f>
        <v>0</v>
      </c>
      <c r="P193" s="3">
        <f>SUM(clientes[[#This Row],[Hoy]:[5 días]])</f>
        <v>0</v>
      </c>
      <c r="T193"/>
      <c r="U193"/>
    </row>
    <row r="194" spans="2:21" ht="15.75" customHeight="1">
      <c r="B194" s="48" t="s">
        <v>218</v>
      </c>
      <c r="C194" s="9">
        <f>IFERROR(AVERAGEIF(Cartera[Nombre tercero],clientes[[#This Row],[Clientes ]],Cartera[Plazo cliente]),0)</f>
        <v>14.998378472222248</v>
      </c>
      <c r="D194" s="3">
        <f>SUMIF(Cartera[Nombre tercero],clientes[[#This Row],[Clientes ]],Cartera[Total vencido])</f>
        <v>4274900</v>
      </c>
      <c r="E194" s="3">
        <f>SUMIF(Cartera[Nombre tercero],clientes[[#This Row],[Clientes ]],Cartera[1_a_8])</f>
        <v>0</v>
      </c>
      <c r="F194" s="3">
        <f>SUMIF(Cartera[Nombre tercero],clientes[[#This Row],[Clientes ]],Cartera[Mas de 9])-G194</f>
        <v>4274900</v>
      </c>
      <c r="G194" s="3">
        <f>SUMIF(Cartera[Nombre tercero],clientes[[#This Row],[Clientes ]],Cartera[Mas de 100])</f>
        <v>0</v>
      </c>
      <c r="H194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94" s="3">
        <f>SUMIFS(Cartera[Saldo],Cartera[Nombre tercero],clientes[[#This Row],[Clientes ]],Cartera[Dias],0)</f>
        <v>0</v>
      </c>
      <c r="J194" s="10">
        <f>SUMIFS(Cartera[Sin_Vencer],Cartera[Nombre tercero],clientes[[#This Row],[Clientes ]],Cartera[Dias],-1)</f>
        <v>0</v>
      </c>
      <c r="K194" s="3">
        <f>SUMIFS(Cartera[Sin_Vencer],Cartera[Nombre tercero],clientes[[#This Row],[Clientes ]],Cartera[Dias],-2)</f>
        <v>0</v>
      </c>
      <c r="L194" s="3">
        <f>SUMIFS(Cartera[Sin_Vencer],Cartera[Nombre tercero],clientes[[#This Row],[Clientes ]],Cartera[Dias],-3)</f>
        <v>0</v>
      </c>
      <c r="M194" s="3">
        <f>SUMIFS(Cartera[Sin_Vencer],Cartera[Nombre tercero],clientes[[#This Row],[Clientes ]],Cartera[Dias],-4)</f>
        <v>0</v>
      </c>
      <c r="N194" s="3">
        <f>SUMIFS(Cartera[Sin_Vencer],Cartera[Nombre tercero],clientes[[#This Row],[Clientes ]],Cartera[Dias],-5)</f>
        <v>0</v>
      </c>
      <c r="O194" s="3">
        <f>SUMIFS(Cartera[Sin_Vencer],Cartera[Nombre tercero],clientes[[#This Row],[Clientes ]],Cartera[Dias],-6)</f>
        <v>0</v>
      </c>
      <c r="P194" s="3">
        <f>SUM(clientes[[#This Row],[Hoy]:[5 días]])</f>
        <v>0</v>
      </c>
      <c r="T194"/>
      <c r="U194"/>
    </row>
    <row r="195" spans="2:21" ht="15.75" customHeight="1">
      <c r="B195" s="48" t="s">
        <v>219</v>
      </c>
      <c r="C195" s="9">
        <f>IFERROR(AVERAGEIF(Cartera[Nombre tercero],clientes[[#This Row],[Clientes ]],Cartera[Plazo cliente]),0)</f>
        <v>0</v>
      </c>
      <c r="D195" s="3">
        <f>SUMIF(Cartera[Nombre tercero],clientes[[#This Row],[Clientes ]],Cartera[Total vencido])</f>
        <v>0</v>
      </c>
      <c r="E195" s="3">
        <f>SUMIF(Cartera[Nombre tercero],clientes[[#This Row],[Clientes ]],Cartera[1_a_8])</f>
        <v>0</v>
      </c>
      <c r="F195" s="3">
        <f>SUMIF(Cartera[Nombre tercero],clientes[[#This Row],[Clientes ]],Cartera[Mas de 9])-G195</f>
        <v>0</v>
      </c>
      <c r="G195" s="3">
        <f>SUMIF(Cartera[Nombre tercero],clientes[[#This Row],[Clientes ]],Cartera[Mas de 100])</f>
        <v>0</v>
      </c>
      <c r="H195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95" s="3">
        <f>SUMIFS(Cartera[Saldo],Cartera[Nombre tercero],clientes[[#This Row],[Clientes ]],Cartera[Dias],0)</f>
        <v>0</v>
      </c>
      <c r="J195" s="10">
        <f>SUMIFS(Cartera[Sin_Vencer],Cartera[Nombre tercero],clientes[[#This Row],[Clientes ]],Cartera[Dias],-1)</f>
        <v>0</v>
      </c>
      <c r="K195" s="3">
        <f>SUMIFS(Cartera[Sin_Vencer],Cartera[Nombre tercero],clientes[[#This Row],[Clientes ]],Cartera[Dias],-2)</f>
        <v>0</v>
      </c>
      <c r="L195" s="3">
        <f>SUMIFS(Cartera[Sin_Vencer],Cartera[Nombre tercero],clientes[[#This Row],[Clientes ]],Cartera[Dias],-3)</f>
        <v>0</v>
      </c>
      <c r="M195" s="3">
        <f>SUMIFS(Cartera[Sin_Vencer],Cartera[Nombre tercero],clientes[[#This Row],[Clientes ]],Cartera[Dias],-4)</f>
        <v>0</v>
      </c>
      <c r="N195" s="3">
        <f>SUMIFS(Cartera[Sin_Vencer],Cartera[Nombre tercero],clientes[[#This Row],[Clientes ]],Cartera[Dias],-5)</f>
        <v>0</v>
      </c>
      <c r="O195" s="3">
        <f>SUMIFS(Cartera[Sin_Vencer],Cartera[Nombre tercero],clientes[[#This Row],[Clientes ]],Cartera[Dias],-6)</f>
        <v>0</v>
      </c>
      <c r="P195" s="3">
        <f>SUM(clientes[[#This Row],[Hoy]:[5 días]])</f>
        <v>0</v>
      </c>
      <c r="T195"/>
      <c r="U195"/>
    </row>
    <row r="196" spans="2:21" ht="15.75" customHeight="1">
      <c r="B196" s="48" t="s">
        <v>220</v>
      </c>
      <c r="C196" s="9">
        <f>IFERROR(AVERAGEIF(Cartera[Nombre tercero],clientes[[#This Row],[Clientes ]],Cartera[Plazo cliente]),0)</f>
        <v>7.9997268518520288</v>
      </c>
      <c r="D196" s="3">
        <f>SUMIF(Cartera[Nombre tercero],clientes[[#This Row],[Clientes ]],Cartera[Total vencido])</f>
        <v>6552350</v>
      </c>
      <c r="E196" s="3">
        <f>SUMIF(Cartera[Nombre tercero],clientes[[#This Row],[Clientes ]],Cartera[1_a_8])</f>
        <v>5374950</v>
      </c>
      <c r="F196" s="3">
        <f>SUMIF(Cartera[Nombre tercero],clientes[[#This Row],[Clientes ]],Cartera[Mas de 9])-G196</f>
        <v>1177400</v>
      </c>
      <c r="G196" s="3">
        <f>SUMIF(Cartera[Nombre tercero],clientes[[#This Row],[Clientes ]],Cartera[Mas de 100])</f>
        <v>0</v>
      </c>
      <c r="H19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96" s="3">
        <f>SUMIFS(Cartera[Saldo],Cartera[Nombre tercero],clientes[[#This Row],[Clientes ]],Cartera[Dias],0)</f>
        <v>0</v>
      </c>
      <c r="J196" s="10">
        <f>SUMIFS(Cartera[Sin_Vencer],Cartera[Nombre tercero],clientes[[#This Row],[Clientes ]],Cartera[Dias],-1)</f>
        <v>0</v>
      </c>
      <c r="K196" s="3">
        <f>SUMIFS(Cartera[Sin_Vencer],Cartera[Nombre tercero],clientes[[#This Row],[Clientes ]],Cartera[Dias],-2)</f>
        <v>0</v>
      </c>
      <c r="L196" s="3">
        <f>SUMIFS(Cartera[Sin_Vencer],Cartera[Nombre tercero],clientes[[#This Row],[Clientes ]],Cartera[Dias],-3)</f>
        <v>0</v>
      </c>
      <c r="M196" s="3">
        <f>SUMIFS(Cartera[Sin_Vencer],Cartera[Nombre tercero],clientes[[#This Row],[Clientes ]],Cartera[Dias],-4)</f>
        <v>0</v>
      </c>
      <c r="N196" s="3">
        <f>SUMIFS(Cartera[Sin_Vencer],Cartera[Nombre tercero],clientes[[#This Row],[Clientes ]],Cartera[Dias],-5)</f>
        <v>0</v>
      </c>
      <c r="O196" s="3">
        <f>SUMIFS(Cartera[Sin_Vencer],Cartera[Nombre tercero],clientes[[#This Row],[Clientes ]],Cartera[Dias],-6)</f>
        <v>0</v>
      </c>
      <c r="P196" s="3">
        <f>SUM(clientes[[#This Row],[Hoy]:[5 días]])</f>
        <v>0</v>
      </c>
      <c r="T196"/>
      <c r="U196"/>
    </row>
    <row r="197" spans="2:21" ht="15.75" customHeight="1">
      <c r="B197" s="48" t="s">
        <v>221</v>
      </c>
      <c r="C197" s="9">
        <f>IFERROR(AVERAGEIF(Cartera[Nombre tercero],clientes[[#This Row],[Clientes ]],Cartera[Plazo cliente]),0)</f>
        <v>7.9997482638864312</v>
      </c>
      <c r="D197" s="3">
        <f>SUMIF(Cartera[Nombre tercero],clientes[[#This Row],[Clientes ]],Cartera[Total vencido])</f>
        <v>2608694</v>
      </c>
      <c r="E197" s="3">
        <f>SUMIF(Cartera[Nombre tercero],clientes[[#This Row],[Clientes ]],Cartera[1_a_8])</f>
        <v>0</v>
      </c>
      <c r="F197" s="3">
        <f>SUMIF(Cartera[Nombre tercero],clientes[[#This Row],[Clientes ]],Cartera[Mas de 9])-G197</f>
        <v>2569000</v>
      </c>
      <c r="G197" s="3">
        <f>SUMIF(Cartera[Nombre tercero],clientes[[#This Row],[Clientes ]],Cartera[Mas de 100])</f>
        <v>39694</v>
      </c>
      <c r="H197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97" s="3">
        <f>SUMIFS(Cartera[Saldo],Cartera[Nombre tercero],clientes[[#This Row],[Clientes ]],Cartera[Dias],0)</f>
        <v>0</v>
      </c>
      <c r="J197" s="10">
        <f>SUMIFS(Cartera[Sin_Vencer],Cartera[Nombre tercero],clientes[[#This Row],[Clientes ]],Cartera[Dias],-1)</f>
        <v>0</v>
      </c>
      <c r="K197" s="3">
        <f>SUMIFS(Cartera[Sin_Vencer],Cartera[Nombre tercero],clientes[[#This Row],[Clientes ]],Cartera[Dias],-2)</f>
        <v>0</v>
      </c>
      <c r="L197" s="3">
        <f>SUMIFS(Cartera[Sin_Vencer],Cartera[Nombre tercero],clientes[[#This Row],[Clientes ]],Cartera[Dias],-3)</f>
        <v>0</v>
      </c>
      <c r="M197" s="3">
        <f>SUMIFS(Cartera[Sin_Vencer],Cartera[Nombre tercero],clientes[[#This Row],[Clientes ]],Cartera[Dias],-4)</f>
        <v>0</v>
      </c>
      <c r="N197" s="3">
        <f>SUMIFS(Cartera[Sin_Vencer],Cartera[Nombre tercero],clientes[[#This Row],[Clientes ]],Cartera[Dias],-5)</f>
        <v>0</v>
      </c>
      <c r="O197" s="3">
        <f>SUMIFS(Cartera[Sin_Vencer],Cartera[Nombre tercero],clientes[[#This Row],[Clientes ]],Cartera[Dias],-6)</f>
        <v>0</v>
      </c>
      <c r="P197" s="3">
        <f>SUM(clientes[[#This Row],[Hoy]:[5 días]])</f>
        <v>0</v>
      </c>
      <c r="T197"/>
      <c r="U197"/>
    </row>
    <row r="198" spans="2:21" ht="15.75" customHeight="1">
      <c r="B198" s="48" t="s">
        <v>1329</v>
      </c>
      <c r="C198" s="9">
        <f>IFERROR(AVERAGEIF(Cartera[Nombre tercero],clientes[[#This Row],[Clientes ]],Cartera[Plazo cliente]),0)</f>
        <v>7.9997371031755131</v>
      </c>
      <c r="D198" s="3">
        <f>SUMIF(Cartera[Nombre tercero],clientes[[#This Row],[Clientes ]],Cartera[Total vencido])</f>
        <v>12895300</v>
      </c>
      <c r="E198" s="3">
        <f>SUMIF(Cartera[Nombre tercero],clientes[[#This Row],[Clientes ]],Cartera[1_a_8])</f>
        <v>2298600</v>
      </c>
      <c r="F198" s="3">
        <f>SUMIF(Cartera[Nombre tercero],clientes[[#This Row],[Clientes ]],Cartera[Mas de 9])-G198</f>
        <v>10596700</v>
      </c>
      <c r="G198" s="3">
        <f>SUMIF(Cartera[Nombre tercero],clientes[[#This Row],[Clientes ]],Cartera[Mas de 100])</f>
        <v>0</v>
      </c>
      <c r="H198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98" s="3">
        <f>SUMIFS(Cartera[Saldo],Cartera[Nombre tercero],clientes[[#This Row],[Clientes ]],Cartera[Dias],0)</f>
        <v>0</v>
      </c>
      <c r="J198" s="10">
        <f>SUMIFS(Cartera[Sin_Vencer],Cartera[Nombre tercero],clientes[[#This Row],[Clientes ]],Cartera[Dias],-1)</f>
        <v>0</v>
      </c>
      <c r="K198" s="3">
        <f>SUMIFS(Cartera[Sin_Vencer],Cartera[Nombre tercero],clientes[[#This Row],[Clientes ]],Cartera[Dias],-2)</f>
        <v>0</v>
      </c>
      <c r="L198" s="3">
        <f>SUMIFS(Cartera[Sin_Vencer],Cartera[Nombre tercero],clientes[[#This Row],[Clientes ]],Cartera[Dias],-3)</f>
        <v>0</v>
      </c>
      <c r="M198" s="3">
        <f>SUMIFS(Cartera[Sin_Vencer],Cartera[Nombre tercero],clientes[[#This Row],[Clientes ]],Cartera[Dias],-4)</f>
        <v>0</v>
      </c>
      <c r="N198" s="3">
        <f>SUMIFS(Cartera[Sin_Vencer],Cartera[Nombre tercero],clientes[[#This Row],[Clientes ]],Cartera[Dias],-5)</f>
        <v>0</v>
      </c>
      <c r="O198" s="3">
        <f>SUMIFS(Cartera[Sin_Vencer],Cartera[Nombre tercero],clientes[[#This Row],[Clientes ]],Cartera[Dias],-6)</f>
        <v>0</v>
      </c>
      <c r="P198" s="3">
        <f>SUM(clientes[[#This Row],[Hoy]:[5 días]])</f>
        <v>0</v>
      </c>
      <c r="T198"/>
      <c r="U198"/>
    </row>
    <row r="199" spans="2:21" ht="15.75" customHeight="1">
      <c r="B199" s="48" t="s">
        <v>1169</v>
      </c>
      <c r="C199" s="9">
        <f>IFERROR(AVERAGEIF(Cartera[Nombre tercero],clientes[[#This Row],[Clientes ]],Cartera[Plazo cliente]),0)</f>
        <v>29.998188657407201</v>
      </c>
      <c r="D199" s="3">
        <f>SUMIF(Cartera[Nombre tercero],clientes[[#This Row],[Clientes ]],Cartera[Total vencido])</f>
        <v>6545899.5699999994</v>
      </c>
      <c r="E199" s="3">
        <f>SUMIF(Cartera[Nombre tercero],clientes[[#This Row],[Clientes ]],Cartera[1_a_8])</f>
        <v>1660699.89</v>
      </c>
      <c r="F199" s="3">
        <f>SUMIF(Cartera[Nombre tercero],clientes[[#This Row],[Clientes ]],Cartera[Mas de 9])-G199</f>
        <v>4885199.68</v>
      </c>
      <c r="G199" s="3">
        <f>SUMIF(Cartera[Nombre tercero],clientes[[#This Row],[Clientes ]],Cartera[Mas de 100])</f>
        <v>0</v>
      </c>
      <c r="H199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99" s="3">
        <f>SUMIFS(Cartera[Saldo],Cartera[Nombre tercero],clientes[[#This Row],[Clientes ]],Cartera[Dias],0)</f>
        <v>0</v>
      </c>
      <c r="J199" s="10">
        <f>SUMIFS(Cartera[Sin_Vencer],Cartera[Nombre tercero],clientes[[#This Row],[Clientes ]],Cartera[Dias],-1)</f>
        <v>0</v>
      </c>
      <c r="K199" s="3">
        <f>SUMIFS(Cartera[Sin_Vencer],Cartera[Nombre tercero],clientes[[#This Row],[Clientes ]],Cartera[Dias],-2)</f>
        <v>0</v>
      </c>
      <c r="L199" s="3">
        <f>SUMIFS(Cartera[Sin_Vencer],Cartera[Nombre tercero],clientes[[#This Row],[Clientes ]],Cartera[Dias],-3)</f>
        <v>0</v>
      </c>
      <c r="M199" s="3">
        <f>SUMIFS(Cartera[Sin_Vencer],Cartera[Nombre tercero],clientes[[#This Row],[Clientes ]],Cartera[Dias],-4)</f>
        <v>0</v>
      </c>
      <c r="N199" s="3">
        <f>SUMIFS(Cartera[Sin_Vencer],Cartera[Nombre tercero],clientes[[#This Row],[Clientes ]],Cartera[Dias],-5)</f>
        <v>0</v>
      </c>
      <c r="O199" s="3">
        <f>SUMIFS(Cartera[Sin_Vencer],Cartera[Nombre tercero],clientes[[#This Row],[Clientes ]],Cartera[Dias],-6)</f>
        <v>0</v>
      </c>
      <c r="P199" s="3">
        <f>SUM(clientes[[#This Row],[Hoy]:[5 días]])</f>
        <v>0</v>
      </c>
      <c r="T199"/>
      <c r="U199"/>
    </row>
    <row r="200" spans="2:21" ht="15.75" customHeight="1">
      <c r="B200" s="48" t="s">
        <v>1205</v>
      </c>
      <c r="C200" s="9">
        <f>IFERROR(AVERAGEIF(Cartera[Nombre tercero],clientes[[#This Row],[Clientes ]],Cartera[Plazo cliente]),0)</f>
        <v>7.9988310185217415</v>
      </c>
      <c r="D200" s="3">
        <f>SUMIF(Cartera[Nombre tercero],clientes[[#This Row],[Clientes ]],Cartera[Total vencido])</f>
        <v>757400</v>
      </c>
      <c r="E200" s="3">
        <f>SUMIF(Cartera[Nombre tercero],clientes[[#This Row],[Clientes ]],Cartera[1_a_8])</f>
        <v>0</v>
      </c>
      <c r="F200" s="3">
        <f>SUMIF(Cartera[Nombre tercero],clientes[[#This Row],[Clientes ]],Cartera[Mas de 9])-G200</f>
        <v>757400</v>
      </c>
      <c r="G200" s="3">
        <f>SUMIF(Cartera[Nombre tercero],clientes[[#This Row],[Clientes ]],Cartera[Mas de 100])</f>
        <v>0</v>
      </c>
      <c r="H200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00" s="3">
        <f>SUMIFS(Cartera[Saldo],Cartera[Nombre tercero],clientes[[#This Row],[Clientes ]],Cartera[Dias],0)</f>
        <v>0</v>
      </c>
      <c r="J200" s="10">
        <f>SUMIFS(Cartera[Sin_Vencer],Cartera[Nombre tercero],clientes[[#This Row],[Clientes ]],Cartera[Dias],-1)</f>
        <v>0</v>
      </c>
      <c r="K200" s="3">
        <f>SUMIFS(Cartera[Sin_Vencer],Cartera[Nombre tercero],clientes[[#This Row],[Clientes ]],Cartera[Dias],-2)</f>
        <v>0</v>
      </c>
      <c r="L200" s="3">
        <f>SUMIFS(Cartera[Sin_Vencer],Cartera[Nombre tercero],clientes[[#This Row],[Clientes ]],Cartera[Dias],-3)</f>
        <v>0</v>
      </c>
      <c r="M200" s="3">
        <f>SUMIFS(Cartera[Sin_Vencer],Cartera[Nombre tercero],clientes[[#This Row],[Clientes ]],Cartera[Dias],-4)</f>
        <v>0</v>
      </c>
      <c r="N200" s="3">
        <f>SUMIFS(Cartera[Sin_Vencer],Cartera[Nombre tercero],clientes[[#This Row],[Clientes ]],Cartera[Dias],-5)</f>
        <v>0</v>
      </c>
      <c r="O200" s="3">
        <f>SUMIFS(Cartera[Sin_Vencer],Cartera[Nombre tercero],clientes[[#This Row],[Clientes ]],Cartera[Dias],-6)</f>
        <v>0</v>
      </c>
      <c r="P200" s="3">
        <f>SUM(clientes[[#This Row],[Hoy]:[5 días]])</f>
        <v>0</v>
      </c>
      <c r="T200"/>
      <c r="U200"/>
    </row>
    <row r="201" spans="2:21" ht="15.75" customHeight="1">
      <c r="B201" s="48" t="s">
        <v>1561</v>
      </c>
      <c r="C201" s="9">
        <f>IFERROR(AVERAGEIF(Cartera[Nombre tercero],clientes[[#This Row],[Clientes ]],Cartera[Plazo cliente]),0)</f>
        <v>3</v>
      </c>
      <c r="D201" s="3">
        <f>SUMIF(Cartera[Nombre tercero],clientes[[#This Row],[Clientes ]],Cartera[Total vencido])</f>
        <v>177680</v>
      </c>
      <c r="E201" s="3">
        <f>SUMIF(Cartera[Nombre tercero],clientes[[#This Row],[Clientes ]],Cartera[1_a_8])</f>
        <v>0</v>
      </c>
      <c r="F201" s="3">
        <f>SUMIF(Cartera[Nombre tercero],clientes[[#This Row],[Clientes ]],Cartera[Mas de 9])-G201</f>
        <v>177680</v>
      </c>
      <c r="G201" s="3">
        <f>SUMIF(Cartera[Nombre tercero],clientes[[#This Row],[Clientes ]],Cartera[Mas de 100])</f>
        <v>0</v>
      </c>
      <c r="H201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01" s="3">
        <f>SUMIFS(Cartera[Saldo],Cartera[Nombre tercero],clientes[[#This Row],[Clientes ]],Cartera[Dias],0)</f>
        <v>0</v>
      </c>
      <c r="J201" s="10">
        <f>SUMIFS(Cartera[Sin_Vencer],Cartera[Nombre tercero],clientes[[#This Row],[Clientes ]],Cartera[Dias],-1)</f>
        <v>0</v>
      </c>
      <c r="K201" s="3">
        <f>SUMIFS(Cartera[Sin_Vencer],Cartera[Nombre tercero],clientes[[#This Row],[Clientes ]],Cartera[Dias],-2)</f>
        <v>0</v>
      </c>
      <c r="L201" s="3">
        <f>SUMIFS(Cartera[Sin_Vencer],Cartera[Nombre tercero],clientes[[#This Row],[Clientes ]],Cartera[Dias],-3)</f>
        <v>0</v>
      </c>
      <c r="M201" s="3">
        <f>SUMIFS(Cartera[Sin_Vencer],Cartera[Nombre tercero],clientes[[#This Row],[Clientes ]],Cartera[Dias],-4)</f>
        <v>0</v>
      </c>
      <c r="N201" s="3">
        <f>SUMIFS(Cartera[Sin_Vencer],Cartera[Nombre tercero],clientes[[#This Row],[Clientes ]],Cartera[Dias],-5)</f>
        <v>0</v>
      </c>
      <c r="O201" s="3">
        <f>SUMIFS(Cartera[Sin_Vencer],Cartera[Nombre tercero],clientes[[#This Row],[Clientes ]],Cartera[Dias],-6)</f>
        <v>0</v>
      </c>
      <c r="P201" s="3">
        <f>SUM(clientes[[#This Row],[Hoy]:[5 días]])</f>
        <v>0</v>
      </c>
      <c r="T201"/>
      <c r="U201"/>
    </row>
    <row r="202" spans="2:21" ht="15.75" customHeight="1">
      <c r="B202" s="48" t="s">
        <v>217</v>
      </c>
      <c r="C202" s="9">
        <f>IFERROR(AVERAGEIF(Cartera[Nombre tercero],clientes[[#This Row],[Clientes ]],Cartera[Plazo cliente]),0)</f>
        <v>29.99908371913504</v>
      </c>
      <c r="D202" s="3">
        <f>SUMIF(Cartera[Nombre tercero],clientes[[#This Row],[Clientes ]],Cartera[Total vencido])</f>
        <v>397600</v>
      </c>
      <c r="E202" s="3">
        <f>SUMIF(Cartera[Nombre tercero],clientes[[#This Row],[Clientes ]],Cartera[1_a_8])</f>
        <v>0</v>
      </c>
      <c r="F202" s="3">
        <f>SUMIF(Cartera[Nombre tercero],clientes[[#This Row],[Clientes ]],Cartera[Mas de 9])-G202</f>
        <v>397600</v>
      </c>
      <c r="G202" s="3">
        <f>SUMIF(Cartera[Nombre tercero],clientes[[#This Row],[Clientes ]],Cartera[Mas de 100])</f>
        <v>0</v>
      </c>
      <c r="H202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2268000</v>
      </c>
      <c r="I202" s="3">
        <f>SUMIFS(Cartera[Saldo],Cartera[Nombre tercero],clientes[[#This Row],[Clientes ]],Cartera[Dias],0)</f>
        <v>0</v>
      </c>
      <c r="J202" s="10">
        <f>SUMIFS(Cartera[Sin_Vencer],Cartera[Nombre tercero],clientes[[#This Row],[Clientes ]],Cartera[Dias],-1)</f>
        <v>2268000</v>
      </c>
      <c r="K202" s="3">
        <f>SUMIFS(Cartera[Sin_Vencer],Cartera[Nombre tercero],clientes[[#This Row],[Clientes ]],Cartera[Dias],-2)</f>
        <v>0</v>
      </c>
      <c r="L202" s="3">
        <f>SUMIFS(Cartera[Sin_Vencer],Cartera[Nombre tercero],clientes[[#This Row],[Clientes ]],Cartera[Dias],-3)</f>
        <v>0</v>
      </c>
      <c r="M202" s="3">
        <f>SUMIFS(Cartera[Sin_Vencer],Cartera[Nombre tercero],clientes[[#This Row],[Clientes ]],Cartera[Dias],-4)</f>
        <v>0</v>
      </c>
      <c r="N202" s="3">
        <f>SUMIFS(Cartera[Sin_Vencer],Cartera[Nombre tercero],clientes[[#This Row],[Clientes ]],Cartera[Dias],-5)</f>
        <v>0</v>
      </c>
      <c r="O202" s="3">
        <f>SUMIFS(Cartera[Sin_Vencer],Cartera[Nombre tercero],clientes[[#This Row],[Clientes ]],Cartera[Dias],-6)</f>
        <v>0</v>
      </c>
      <c r="P202" s="3">
        <f>SUM(clientes[[#This Row],[Hoy]:[5 días]])</f>
        <v>2268000</v>
      </c>
      <c r="T202"/>
      <c r="U202"/>
    </row>
    <row r="203" spans="2:21" ht="15.75" customHeight="1">
      <c r="B203" s="48" t="s">
        <v>82</v>
      </c>
      <c r="C203" s="9">
        <f>IFERROR(AVERAGEIF(Cartera[Nombre tercero],clientes[[#This Row],[Clientes ]],Cartera[Plazo cliente]),0)</f>
        <v>0.99496913580514956</v>
      </c>
      <c r="D203" s="3">
        <f>SUMIF(Cartera[Nombre tercero],clientes[[#This Row],[Clientes ]],Cartera[Total vencido])</f>
        <v>311500</v>
      </c>
      <c r="E203" s="3">
        <f>SUMIF(Cartera[Nombre tercero],clientes[[#This Row],[Clientes ]],Cartera[1_a_8])</f>
        <v>0</v>
      </c>
      <c r="F203" s="3">
        <f>SUMIF(Cartera[Nombre tercero],clientes[[#This Row],[Clientes ]],Cartera[Mas de 9])-G203</f>
        <v>311500</v>
      </c>
      <c r="G203" s="3">
        <f>SUMIF(Cartera[Nombre tercero],clientes[[#This Row],[Clientes ]],Cartera[Mas de 100])</f>
        <v>0</v>
      </c>
      <c r="H203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03" s="3">
        <f>SUMIFS(Cartera[Saldo],Cartera[Nombre tercero],clientes[[#This Row],[Clientes ]],Cartera[Dias],0)</f>
        <v>0</v>
      </c>
      <c r="J203" s="10">
        <f>SUMIFS(Cartera[Sin_Vencer],Cartera[Nombre tercero],clientes[[#This Row],[Clientes ]],Cartera[Dias],-1)</f>
        <v>0</v>
      </c>
      <c r="K203" s="3">
        <f>SUMIFS(Cartera[Sin_Vencer],Cartera[Nombre tercero],clientes[[#This Row],[Clientes ]],Cartera[Dias],-2)</f>
        <v>0</v>
      </c>
      <c r="L203" s="3">
        <f>SUMIFS(Cartera[Sin_Vencer],Cartera[Nombre tercero],clientes[[#This Row],[Clientes ]],Cartera[Dias],-3)</f>
        <v>0</v>
      </c>
      <c r="M203" s="3">
        <f>SUMIFS(Cartera[Sin_Vencer],Cartera[Nombre tercero],clientes[[#This Row],[Clientes ]],Cartera[Dias],-4)</f>
        <v>0</v>
      </c>
      <c r="N203" s="3">
        <f>SUMIFS(Cartera[Sin_Vencer],Cartera[Nombre tercero],clientes[[#This Row],[Clientes ]],Cartera[Dias],-5)</f>
        <v>0</v>
      </c>
      <c r="O203" s="3">
        <f>SUMIFS(Cartera[Sin_Vencer],Cartera[Nombre tercero],clientes[[#This Row],[Clientes ]],Cartera[Dias],-6)</f>
        <v>0</v>
      </c>
      <c r="P203" s="3">
        <f>SUM(clientes[[#This Row],[Hoy]:[5 días]])</f>
        <v>0</v>
      </c>
      <c r="T203"/>
      <c r="U203"/>
    </row>
    <row r="204" spans="2:21" ht="15.75" customHeight="1">
      <c r="B204" s="48" t="s">
        <v>1496</v>
      </c>
      <c r="C204" s="9">
        <f>IFERROR(AVERAGEIF(Cartera[Nombre tercero],clientes[[#This Row],[Clientes ]],Cartera[Plazo cliente]),0)</f>
        <v>0</v>
      </c>
      <c r="D204" s="3">
        <f>SUMIF(Cartera[Nombre tercero],clientes[[#This Row],[Clientes ]],Cartera[Total vencido])</f>
        <v>0</v>
      </c>
      <c r="E204" s="3">
        <f>SUMIF(Cartera[Nombre tercero],clientes[[#This Row],[Clientes ]],Cartera[1_a_8])</f>
        <v>0</v>
      </c>
      <c r="F204" s="3">
        <f>SUMIF(Cartera[Nombre tercero],clientes[[#This Row],[Clientes ]],Cartera[Mas de 9])-G204</f>
        <v>0</v>
      </c>
      <c r="G204" s="3">
        <f>SUMIF(Cartera[Nombre tercero],clientes[[#This Row],[Clientes ]],Cartera[Mas de 100])</f>
        <v>0</v>
      </c>
      <c r="H204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04" s="3">
        <f>SUMIFS(Cartera[Saldo],Cartera[Nombre tercero],clientes[[#This Row],[Clientes ]],Cartera[Dias],0)</f>
        <v>0</v>
      </c>
      <c r="J204" s="10">
        <f>SUMIFS(Cartera[Sin_Vencer],Cartera[Nombre tercero],clientes[[#This Row],[Clientes ]],Cartera[Dias],-1)</f>
        <v>0</v>
      </c>
      <c r="K204" s="3">
        <f>SUMIFS(Cartera[Sin_Vencer],Cartera[Nombre tercero],clientes[[#This Row],[Clientes ]],Cartera[Dias],-2)</f>
        <v>0</v>
      </c>
      <c r="L204" s="3">
        <f>SUMIFS(Cartera[Sin_Vencer],Cartera[Nombre tercero],clientes[[#This Row],[Clientes ]],Cartera[Dias],-3)</f>
        <v>0</v>
      </c>
      <c r="M204" s="3">
        <f>SUMIFS(Cartera[Sin_Vencer],Cartera[Nombre tercero],clientes[[#This Row],[Clientes ]],Cartera[Dias],-4)</f>
        <v>0</v>
      </c>
      <c r="N204" s="3">
        <f>SUMIFS(Cartera[Sin_Vencer],Cartera[Nombre tercero],clientes[[#This Row],[Clientes ]],Cartera[Dias],-5)</f>
        <v>0</v>
      </c>
      <c r="O204" s="3">
        <f>SUMIFS(Cartera[Sin_Vencer],Cartera[Nombre tercero],clientes[[#This Row],[Clientes ]],Cartera[Dias],-6)</f>
        <v>0</v>
      </c>
      <c r="P204" s="3">
        <f>SUM(clientes[[#This Row],[Hoy]:[5 días]])</f>
        <v>0</v>
      </c>
      <c r="T204"/>
      <c r="U204"/>
    </row>
    <row r="205" spans="2:21" ht="15.75" customHeight="1">
      <c r="B205" s="48" t="s">
        <v>1402</v>
      </c>
      <c r="C205" s="9">
        <f>IFERROR(AVERAGEIF(Cartera[Nombre tercero],clientes[[#This Row],[Clientes ]],Cartera[Plazo cliente]),0)</f>
        <v>0.99728009258979</v>
      </c>
      <c r="D205" s="3">
        <f>SUMIF(Cartera[Nombre tercero],clientes[[#This Row],[Clientes ]],Cartera[Total vencido])</f>
        <v>520500</v>
      </c>
      <c r="E205" s="3">
        <f>SUMIF(Cartera[Nombre tercero],clientes[[#This Row],[Clientes ]],Cartera[1_a_8])</f>
        <v>0</v>
      </c>
      <c r="F205" s="3">
        <f>SUMIF(Cartera[Nombre tercero],clientes[[#This Row],[Clientes ]],Cartera[Mas de 9])-G205</f>
        <v>520500</v>
      </c>
      <c r="G205" s="3">
        <f>SUMIF(Cartera[Nombre tercero],clientes[[#This Row],[Clientes ]],Cartera[Mas de 100])</f>
        <v>0</v>
      </c>
      <c r="H205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05" s="3">
        <f>SUMIFS(Cartera[Saldo],Cartera[Nombre tercero],clientes[[#This Row],[Clientes ]],Cartera[Dias],0)</f>
        <v>0</v>
      </c>
      <c r="J205" s="10">
        <f>SUMIFS(Cartera[Sin_Vencer],Cartera[Nombre tercero],clientes[[#This Row],[Clientes ]],Cartera[Dias],-1)</f>
        <v>0</v>
      </c>
      <c r="K205" s="3">
        <f>SUMIFS(Cartera[Sin_Vencer],Cartera[Nombre tercero],clientes[[#This Row],[Clientes ]],Cartera[Dias],-2)</f>
        <v>0</v>
      </c>
      <c r="L205" s="3">
        <f>SUMIFS(Cartera[Sin_Vencer],Cartera[Nombre tercero],clientes[[#This Row],[Clientes ]],Cartera[Dias],-3)</f>
        <v>0</v>
      </c>
      <c r="M205" s="3">
        <f>SUMIFS(Cartera[Sin_Vencer],Cartera[Nombre tercero],clientes[[#This Row],[Clientes ]],Cartera[Dias],-4)</f>
        <v>0</v>
      </c>
      <c r="N205" s="3">
        <f>SUMIFS(Cartera[Sin_Vencer],Cartera[Nombre tercero],clientes[[#This Row],[Clientes ]],Cartera[Dias],-5)</f>
        <v>0</v>
      </c>
      <c r="O205" s="3">
        <f>SUMIFS(Cartera[Sin_Vencer],Cartera[Nombre tercero],clientes[[#This Row],[Clientes ]],Cartera[Dias],-6)</f>
        <v>0</v>
      </c>
      <c r="P205" s="3">
        <f>SUM(clientes[[#This Row],[Hoy]:[5 días]])</f>
        <v>0</v>
      </c>
      <c r="T205"/>
      <c r="U205"/>
    </row>
    <row r="206" spans="2:21" ht="15.75" customHeight="1">
      <c r="B206" s="48" t="s">
        <v>1563</v>
      </c>
      <c r="C206" s="9">
        <f>IFERROR(AVERAGEIF(Cartera[Nombre tercero],clientes[[#This Row],[Clientes ]],Cartera[Plazo cliente]),0)</f>
        <v>0</v>
      </c>
      <c r="D206" s="3">
        <f>SUMIF(Cartera[Nombre tercero],clientes[[#This Row],[Clientes ]],Cartera[Total vencido])</f>
        <v>0</v>
      </c>
      <c r="E206" s="3">
        <f>SUMIF(Cartera[Nombre tercero],clientes[[#This Row],[Clientes ]],Cartera[1_a_8])</f>
        <v>0</v>
      </c>
      <c r="F206" s="3">
        <f>SUMIF(Cartera[Nombre tercero],clientes[[#This Row],[Clientes ]],Cartera[Mas de 9])-G206</f>
        <v>0</v>
      </c>
      <c r="G206" s="3">
        <f>SUMIF(Cartera[Nombre tercero],clientes[[#This Row],[Clientes ]],Cartera[Mas de 100])</f>
        <v>0</v>
      </c>
      <c r="H20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06" s="3">
        <f>SUMIFS(Cartera[Saldo],Cartera[Nombre tercero],clientes[[#This Row],[Clientes ]],Cartera[Dias],0)</f>
        <v>0</v>
      </c>
      <c r="J206" s="10">
        <f>SUMIFS(Cartera[Sin_Vencer],Cartera[Nombre tercero],clientes[[#This Row],[Clientes ]],Cartera[Dias],-1)</f>
        <v>0</v>
      </c>
      <c r="K206" s="3">
        <f>SUMIFS(Cartera[Sin_Vencer],Cartera[Nombre tercero],clientes[[#This Row],[Clientes ]],Cartera[Dias],-2)</f>
        <v>0</v>
      </c>
      <c r="L206" s="3">
        <f>SUMIFS(Cartera[Sin_Vencer],Cartera[Nombre tercero],clientes[[#This Row],[Clientes ]],Cartera[Dias],-3)</f>
        <v>0</v>
      </c>
      <c r="M206" s="3">
        <f>SUMIFS(Cartera[Sin_Vencer],Cartera[Nombre tercero],clientes[[#This Row],[Clientes ]],Cartera[Dias],-4)</f>
        <v>0</v>
      </c>
      <c r="N206" s="3">
        <f>SUMIFS(Cartera[Sin_Vencer],Cartera[Nombre tercero],clientes[[#This Row],[Clientes ]],Cartera[Dias],-5)</f>
        <v>0</v>
      </c>
      <c r="O206" s="3">
        <f>SUMIFS(Cartera[Sin_Vencer],Cartera[Nombre tercero],clientes[[#This Row],[Clientes ]],Cartera[Dias],-6)</f>
        <v>0</v>
      </c>
      <c r="P206" s="3">
        <f>SUM(clientes[[#This Row],[Hoy]:[5 días]])</f>
        <v>0</v>
      </c>
      <c r="T206"/>
      <c r="U206"/>
    </row>
    <row r="207" spans="2:21" ht="15.75" customHeight="1">
      <c r="B207" s="48"/>
      <c r="C207" s="9"/>
      <c r="D207" s="9">
        <f>SUBTOTAL(109,clientes[Total vencido])</f>
        <v>1213236901.3599997</v>
      </c>
      <c r="E207" s="9"/>
      <c r="F207" s="9"/>
      <c r="G207" s="9"/>
      <c r="H207" s="9"/>
      <c r="I207" s="9">
        <f>SUBTOTAL(109,clientes[Hoy])</f>
        <v>43331759.920000002</v>
      </c>
      <c r="J207" s="49"/>
      <c r="K207" s="9"/>
      <c r="L207" s="9"/>
      <c r="M207" s="9"/>
      <c r="N207" s="9"/>
      <c r="O207" s="9"/>
      <c r="P207" s="9"/>
      <c r="T207"/>
      <c r="U207"/>
    </row>
    <row r="208" spans="2:21" ht="15.75" customHeight="1">
      <c r="T208"/>
      <c r="U208"/>
    </row>
    <row r="209" spans="20:21" ht="15.75" customHeight="1">
      <c r="T209"/>
      <c r="U209"/>
    </row>
    <row r="210" spans="20:21" ht="15.75" customHeight="1">
      <c r="T210"/>
      <c r="U210"/>
    </row>
    <row r="211" spans="20:21" ht="15.75" customHeight="1">
      <c r="T211"/>
      <c r="U211"/>
    </row>
    <row r="212" spans="20:21" ht="15.75" customHeight="1">
      <c r="T212"/>
      <c r="U212"/>
    </row>
    <row r="213" spans="20:21" ht="15.75" customHeight="1">
      <c r="T213"/>
      <c r="U213"/>
    </row>
    <row r="214" spans="20:21" ht="15.75" customHeight="1">
      <c r="T214"/>
      <c r="U214"/>
    </row>
    <row r="215" spans="20:21" ht="15.75" customHeight="1">
      <c r="T215"/>
      <c r="U215"/>
    </row>
    <row r="216" spans="20:21" ht="15.75" customHeight="1">
      <c r="T216"/>
      <c r="U216"/>
    </row>
    <row r="217" spans="20:21" ht="15.75" customHeight="1">
      <c r="T217"/>
      <c r="U217"/>
    </row>
    <row r="218" spans="20:21" ht="15.75" customHeight="1">
      <c r="T218"/>
      <c r="U218"/>
    </row>
    <row r="219" spans="20:21" ht="15.75" customHeight="1">
      <c r="T219"/>
      <c r="U219"/>
    </row>
    <row r="220" spans="20:21" ht="15.75" customHeight="1">
      <c r="T220"/>
      <c r="U220"/>
    </row>
    <row r="221" spans="20:21" ht="15.75" customHeight="1">
      <c r="T221"/>
      <c r="U221"/>
    </row>
    <row r="222" spans="20:21" ht="15.75" customHeight="1">
      <c r="T222"/>
      <c r="U222"/>
    </row>
    <row r="223" spans="20:21" ht="15.75" customHeight="1">
      <c r="T223"/>
      <c r="U223"/>
    </row>
    <row r="224" spans="20:21" ht="15.75" customHeight="1">
      <c r="T224"/>
      <c r="U224"/>
    </row>
    <row r="225" spans="20:21" ht="15.75" customHeight="1">
      <c r="T225"/>
      <c r="U225"/>
    </row>
    <row r="226" spans="20:21" ht="15.75" customHeight="1">
      <c r="T226"/>
      <c r="U226"/>
    </row>
    <row r="227" spans="20:21" ht="15.75" customHeight="1">
      <c r="T227"/>
      <c r="U227"/>
    </row>
    <row r="228" spans="20:21" ht="15.75" customHeight="1">
      <c r="T228"/>
      <c r="U228"/>
    </row>
    <row r="229" spans="20:21" ht="15.75" customHeight="1">
      <c r="T229"/>
      <c r="U229"/>
    </row>
    <row r="230" spans="20:21" ht="15.75" customHeight="1">
      <c r="T230"/>
      <c r="U230"/>
    </row>
    <row r="231" spans="20:21" ht="15.75" customHeight="1">
      <c r="T231"/>
      <c r="U231"/>
    </row>
    <row r="232" spans="20:21" ht="15.75" customHeight="1">
      <c r="T232"/>
      <c r="U232"/>
    </row>
    <row r="233" spans="20:21" ht="15.75" customHeight="1">
      <c r="T233"/>
      <c r="U233"/>
    </row>
    <row r="234" spans="20:21" ht="15.75" customHeight="1">
      <c r="T234"/>
      <c r="U234"/>
    </row>
    <row r="235" spans="20:21" ht="15.75" customHeight="1">
      <c r="T235"/>
      <c r="U235"/>
    </row>
    <row r="236" spans="20:21" ht="15.75" customHeight="1">
      <c r="T236"/>
      <c r="U236"/>
    </row>
    <row r="237" spans="20:21" ht="15.75" customHeight="1">
      <c r="T237"/>
      <c r="U237"/>
    </row>
    <row r="238" spans="20:21" ht="15.75" customHeight="1">
      <c r="T238"/>
      <c r="U238"/>
    </row>
    <row r="239" spans="20:21" ht="15.75" customHeight="1">
      <c r="T239"/>
      <c r="U239"/>
    </row>
    <row r="240" spans="20:21" ht="15.75" customHeight="1">
      <c r="T240"/>
      <c r="U240"/>
    </row>
    <row r="241" spans="20:21" ht="15.75" customHeight="1">
      <c r="T241"/>
      <c r="U241"/>
    </row>
    <row r="242" spans="20:21" ht="15.75" customHeight="1">
      <c r="T242"/>
      <c r="U242"/>
    </row>
    <row r="243" spans="20:21" ht="15.75" customHeight="1">
      <c r="T243"/>
      <c r="U243"/>
    </row>
    <row r="244" spans="20:21" ht="15.75" customHeight="1">
      <c r="T244"/>
      <c r="U244"/>
    </row>
    <row r="245" spans="20:21" ht="15.75" customHeight="1">
      <c r="T245"/>
      <c r="U245"/>
    </row>
    <row r="246" spans="20:21" ht="15.75" customHeight="1">
      <c r="T246"/>
      <c r="U246"/>
    </row>
    <row r="247" spans="20:21" ht="15.75" customHeight="1">
      <c r="T247"/>
      <c r="U247"/>
    </row>
    <row r="248" spans="20:21" ht="15.75" customHeight="1">
      <c r="T248"/>
      <c r="U248"/>
    </row>
    <row r="249" spans="20:21" ht="15.75" customHeight="1">
      <c r="T249"/>
      <c r="U249"/>
    </row>
    <row r="250" spans="20:21" ht="15.75" customHeight="1">
      <c r="T250"/>
      <c r="U250"/>
    </row>
    <row r="251" spans="20:21" ht="15.75" customHeight="1">
      <c r="T251"/>
      <c r="U251"/>
    </row>
    <row r="252" spans="20:21" ht="15.75" customHeight="1">
      <c r="T252"/>
      <c r="U252"/>
    </row>
    <row r="253" spans="20:21" ht="15.75" customHeight="1">
      <c r="T253"/>
      <c r="U253"/>
    </row>
    <row r="254" spans="20:21" ht="15.75" customHeight="1">
      <c r="T254"/>
      <c r="U254"/>
    </row>
    <row r="255" spans="20:21" ht="15.75" customHeight="1">
      <c r="T255"/>
      <c r="U255"/>
    </row>
    <row r="256" spans="20:21" ht="15.75" customHeight="1">
      <c r="T256"/>
      <c r="U256"/>
    </row>
    <row r="257" spans="20:21" ht="15.75" customHeight="1">
      <c r="T257"/>
      <c r="U257"/>
    </row>
    <row r="258" spans="20:21" ht="15.75" customHeight="1">
      <c r="T258"/>
      <c r="U258"/>
    </row>
    <row r="259" spans="20:21" ht="15.75" customHeight="1">
      <c r="T259"/>
      <c r="U259"/>
    </row>
    <row r="260" spans="20:21" ht="15.75" customHeight="1">
      <c r="T260"/>
      <c r="U260"/>
    </row>
    <row r="261" spans="20:21" ht="15.75" customHeight="1">
      <c r="T261"/>
      <c r="U261"/>
    </row>
    <row r="262" spans="20:21" ht="15.75" customHeight="1">
      <c r="T262"/>
      <c r="U262"/>
    </row>
    <row r="263" spans="20:21" ht="15.75" customHeight="1">
      <c r="T263"/>
      <c r="U263"/>
    </row>
    <row r="264" spans="20:21" ht="15.75" customHeight="1">
      <c r="T264"/>
      <c r="U264"/>
    </row>
    <row r="265" spans="20:21" ht="15.75" customHeight="1">
      <c r="T265"/>
      <c r="U265"/>
    </row>
    <row r="266" spans="20:21" ht="15.75" customHeight="1">
      <c r="T266"/>
      <c r="U266"/>
    </row>
    <row r="267" spans="20:21" ht="15.75" customHeight="1">
      <c r="T267"/>
      <c r="U267"/>
    </row>
    <row r="268" spans="20:21" ht="15.75" customHeight="1">
      <c r="T268"/>
      <c r="U268"/>
    </row>
    <row r="269" spans="20:21" ht="15.75" customHeight="1">
      <c r="T269"/>
      <c r="U269"/>
    </row>
    <row r="270" spans="20:21" ht="15.75" customHeight="1">
      <c r="T270"/>
      <c r="U270"/>
    </row>
    <row r="271" spans="20:21" ht="15.75" customHeight="1">
      <c r="T271"/>
      <c r="U271"/>
    </row>
    <row r="272" spans="20:21" ht="15.75" customHeight="1">
      <c r="T272"/>
      <c r="U272"/>
    </row>
    <row r="273" spans="20:21" ht="15.75" customHeight="1">
      <c r="T273"/>
      <c r="U273"/>
    </row>
    <row r="274" spans="20:21" ht="15.75" customHeight="1">
      <c r="T274"/>
      <c r="U274"/>
    </row>
    <row r="275" spans="20:21" ht="15.75" customHeight="1">
      <c r="T275"/>
      <c r="U275"/>
    </row>
    <row r="276" spans="20:21" ht="15.75" customHeight="1">
      <c r="T276"/>
      <c r="U276"/>
    </row>
    <row r="277" spans="20:21" ht="15.75" customHeight="1">
      <c r="T277"/>
      <c r="U277"/>
    </row>
    <row r="278" spans="20:21" ht="15.75" customHeight="1">
      <c r="T278"/>
      <c r="U278"/>
    </row>
    <row r="279" spans="20:21" ht="15.75" customHeight="1">
      <c r="T279"/>
      <c r="U279"/>
    </row>
    <row r="280" spans="20:21" ht="15.75" customHeight="1">
      <c r="T280"/>
      <c r="U280"/>
    </row>
    <row r="281" spans="20:21" ht="15.75" customHeight="1">
      <c r="T281"/>
      <c r="U281"/>
    </row>
    <row r="282" spans="20:21" ht="15.75" customHeight="1">
      <c r="T282"/>
      <c r="U282"/>
    </row>
    <row r="283" spans="20:21" ht="15.75" customHeight="1">
      <c r="T283"/>
      <c r="U283"/>
    </row>
    <row r="284" spans="20:21" ht="15.75" customHeight="1">
      <c r="T284"/>
      <c r="U284"/>
    </row>
    <row r="285" spans="20:21" ht="15.75" customHeight="1">
      <c r="T285"/>
      <c r="U285"/>
    </row>
    <row r="286" spans="20:21" ht="15.75" customHeight="1">
      <c r="T286"/>
      <c r="U286"/>
    </row>
    <row r="287" spans="20:21" ht="15.75" customHeight="1">
      <c r="T287"/>
      <c r="U287"/>
    </row>
    <row r="288" spans="20:21" ht="15.75" customHeight="1">
      <c r="T288"/>
      <c r="U288"/>
    </row>
    <row r="289" spans="20:21" ht="15.75" customHeight="1">
      <c r="T289"/>
      <c r="U289"/>
    </row>
    <row r="290" spans="20:21" ht="15.75" customHeight="1">
      <c r="T290"/>
      <c r="U290"/>
    </row>
    <row r="291" spans="20:21" ht="15.75" customHeight="1">
      <c r="T291"/>
      <c r="U291"/>
    </row>
    <row r="292" spans="20:21" ht="15.75" customHeight="1">
      <c r="T292"/>
      <c r="U292"/>
    </row>
    <row r="293" spans="20:21" ht="15.75" customHeight="1">
      <c r="T293"/>
      <c r="U293"/>
    </row>
    <row r="294" spans="20:21" ht="15.75" customHeight="1">
      <c r="T294"/>
      <c r="U294"/>
    </row>
    <row r="295" spans="20:21" ht="15.75" customHeight="1">
      <c r="T295"/>
      <c r="U295"/>
    </row>
    <row r="296" spans="20:21" ht="15.75" customHeight="1">
      <c r="T296"/>
      <c r="U296"/>
    </row>
    <row r="297" spans="20:21" ht="15.75" customHeight="1">
      <c r="T297"/>
      <c r="U297"/>
    </row>
    <row r="298" spans="20:21" ht="15.75" customHeight="1">
      <c r="T298"/>
      <c r="U298"/>
    </row>
    <row r="299" spans="20:21" ht="15.75" customHeight="1">
      <c r="T299"/>
      <c r="U299"/>
    </row>
    <row r="300" spans="20:21" ht="15.75" customHeight="1">
      <c r="T300"/>
      <c r="U300"/>
    </row>
    <row r="301" spans="20:21" ht="15.75" customHeight="1">
      <c r="T301"/>
      <c r="U301"/>
    </row>
    <row r="302" spans="20:21" ht="15.75" customHeight="1">
      <c r="T302"/>
      <c r="U302"/>
    </row>
    <row r="303" spans="20:21" ht="15.75" customHeight="1">
      <c r="T303"/>
      <c r="U303"/>
    </row>
    <row r="304" spans="20:21" ht="15.75" customHeight="1">
      <c r="T304"/>
      <c r="U304"/>
    </row>
    <row r="305" spans="20:21" ht="15.75" customHeight="1">
      <c r="T305"/>
      <c r="U305"/>
    </row>
    <row r="306" spans="20:21" ht="15.75" customHeight="1">
      <c r="T306"/>
      <c r="U306"/>
    </row>
    <row r="307" spans="20:21" ht="15.75" customHeight="1">
      <c r="T307"/>
      <c r="U307"/>
    </row>
    <row r="308" spans="20:21" ht="15.75" customHeight="1">
      <c r="T308"/>
      <c r="U308"/>
    </row>
    <row r="309" spans="20:21" ht="15.75" customHeight="1">
      <c r="T309"/>
      <c r="U309"/>
    </row>
    <row r="310" spans="20:21" ht="15.75" customHeight="1">
      <c r="T310"/>
      <c r="U310"/>
    </row>
    <row r="311" spans="20:21" ht="15.75" customHeight="1">
      <c r="T311"/>
      <c r="U311"/>
    </row>
    <row r="312" spans="20:21" ht="15.75" customHeight="1">
      <c r="T312"/>
      <c r="U312"/>
    </row>
    <row r="313" spans="20:21" ht="15.75" customHeight="1">
      <c r="T313"/>
      <c r="U313"/>
    </row>
    <row r="314" spans="20:21" ht="15.75" customHeight="1">
      <c r="T314"/>
      <c r="U314"/>
    </row>
    <row r="315" spans="20:21" ht="15.75" customHeight="1">
      <c r="T315"/>
      <c r="U315"/>
    </row>
    <row r="316" spans="20:21" ht="15.75" customHeight="1">
      <c r="T316"/>
      <c r="U316"/>
    </row>
    <row r="317" spans="20:21" ht="15.75" customHeight="1">
      <c r="T317"/>
      <c r="U317"/>
    </row>
    <row r="318" spans="20:21" ht="15.75" customHeight="1">
      <c r="T318"/>
      <c r="U318"/>
    </row>
    <row r="319" spans="20:21" ht="15.75" customHeight="1">
      <c r="T319"/>
      <c r="U319"/>
    </row>
    <row r="320" spans="20:21" ht="15.75" customHeight="1">
      <c r="T320"/>
      <c r="U320"/>
    </row>
    <row r="321" spans="20:21" ht="15.75" customHeight="1">
      <c r="T321"/>
      <c r="U321"/>
    </row>
    <row r="322" spans="20:21" ht="15.75" customHeight="1">
      <c r="T322"/>
      <c r="U322"/>
    </row>
    <row r="323" spans="20:21" ht="15.75" customHeight="1">
      <c r="T323"/>
      <c r="U323"/>
    </row>
    <row r="324" spans="20:21" ht="15.75" customHeight="1">
      <c r="T324"/>
      <c r="U324"/>
    </row>
    <row r="325" spans="20:21" ht="15.75" customHeight="1">
      <c r="T325"/>
      <c r="U325"/>
    </row>
    <row r="326" spans="20:21" ht="15.75" customHeight="1">
      <c r="T326"/>
      <c r="U326"/>
    </row>
    <row r="327" spans="20:21" ht="15.75" customHeight="1">
      <c r="T327"/>
      <c r="U327"/>
    </row>
    <row r="328" spans="20:21" ht="15.75" customHeight="1">
      <c r="T328"/>
      <c r="U328"/>
    </row>
    <row r="329" spans="20:21" ht="15.75" customHeight="1">
      <c r="T329"/>
      <c r="U329"/>
    </row>
    <row r="330" spans="20:21" ht="15.75" customHeight="1">
      <c r="T330"/>
      <c r="U330"/>
    </row>
    <row r="331" spans="20:21" ht="15.75" customHeight="1">
      <c r="T331"/>
      <c r="U331"/>
    </row>
    <row r="332" spans="20:21" ht="15.75" customHeight="1">
      <c r="T332"/>
      <c r="U332"/>
    </row>
    <row r="333" spans="20:21" ht="15.75" customHeight="1">
      <c r="T333"/>
      <c r="U333"/>
    </row>
    <row r="334" spans="20:21" ht="15.75" customHeight="1">
      <c r="T334"/>
      <c r="U334"/>
    </row>
    <row r="335" spans="20:21" ht="15.75" customHeight="1">
      <c r="T335"/>
      <c r="U335"/>
    </row>
    <row r="336" spans="20:21" ht="15.75" customHeight="1">
      <c r="T336"/>
      <c r="U336"/>
    </row>
    <row r="337" spans="20:21" ht="15.75" customHeight="1">
      <c r="T337"/>
      <c r="U337"/>
    </row>
    <row r="338" spans="20:21" ht="15.75" customHeight="1">
      <c r="T338"/>
      <c r="U338"/>
    </row>
    <row r="339" spans="20:21" ht="15.75" customHeight="1">
      <c r="T339"/>
      <c r="U339"/>
    </row>
    <row r="340" spans="20:21" ht="15.75" customHeight="1">
      <c r="T340"/>
      <c r="U340"/>
    </row>
    <row r="341" spans="20:21" ht="15.75" customHeight="1">
      <c r="T341"/>
      <c r="U341"/>
    </row>
    <row r="342" spans="20:21" ht="15.75" customHeight="1">
      <c r="T342"/>
      <c r="U342"/>
    </row>
    <row r="343" spans="20:21" ht="15.75" customHeight="1">
      <c r="T343"/>
      <c r="U343"/>
    </row>
    <row r="344" spans="20:21" ht="15.75" customHeight="1">
      <c r="T344"/>
      <c r="U344"/>
    </row>
    <row r="345" spans="20:21" ht="15.75" customHeight="1">
      <c r="T345"/>
      <c r="U345"/>
    </row>
    <row r="346" spans="20:21" ht="15.75" customHeight="1">
      <c r="T346"/>
      <c r="U346"/>
    </row>
    <row r="347" spans="20:21" ht="15.75" customHeight="1">
      <c r="T347"/>
      <c r="U347"/>
    </row>
    <row r="348" spans="20:21" ht="15.75" customHeight="1">
      <c r="T348"/>
      <c r="U348"/>
    </row>
    <row r="349" spans="20:21" ht="15.75" customHeight="1">
      <c r="T349"/>
      <c r="U349"/>
    </row>
    <row r="350" spans="20:21" ht="15.75" customHeight="1">
      <c r="T350"/>
      <c r="U350"/>
    </row>
    <row r="351" spans="20:21" ht="15.75" customHeight="1">
      <c r="T351"/>
      <c r="U351"/>
    </row>
    <row r="352" spans="20:21" ht="15.75" customHeight="1">
      <c r="T352"/>
      <c r="U352"/>
    </row>
    <row r="353" spans="20:21" ht="15.75" customHeight="1">
      <c r="T353"/>
      <c r="U353"/>
    </row>
    <row r="354" spans="20:21" ht="15.75" customHeight="1">
      <c r="T354"/>
      <c r="U354"/>
    </row>
    <row r="355" spans="20:21" ht="15.75" customHeight="1">
      <c r="T355"/>
      <c r="U355"/>
    </row>
    <row r="356" spans="20:21" ht="15.75" customHeight="1">
      <c r="T356"/>
      <c r="U356"/>
    </row>
    <row r="357" spans="20:21" ht="15.75" customHeight="1">
      <c r="T357"/>
      <c r="U357"/>
    </row>
    <row r="358" spans="20:21" ht="15.75" customHeight="1">
      <c r="T358"/>
      <c r="U358"/>
    </row>
    <row r="359" spans="20:21" ht="15.75" customHeight="1">
      <c r="T359"/>
      <c r="U359"/>
    </row>
    <row r="360" spans="20:21" ht="15.75" customHeight="1">
      <c r="T360"/>
      <c r="U360"/>
    </row>
    <row r="361" spans="20:21" ht="15.75" customHeight="1">
      <c r="T361"/>
      <c r="U361"/>
    </row>
    <row r="362" spans="20:21" ht="15.75" customHeight="1">
      <c r="T362"/>
      <c r="U362"/>
    </row>
    <row r="363" spans="20:21" ht="15.75" customHeight="1">
      <c r="T363"/>
      <c r="U363"/>
    </row>
    <row r="364" spans="20:21" ht="15.75" customHeight="1">
      <c r="T364"/>
      <c r="U364"/>
    </row>
    <row r="365" spans="20:21" ht="15.75" customHeight="1">
      <c r="T365"/>
      <c r="U365"/>
    </row>
    <row r="366" spans="20:21" ht="15.75" customHeight="1">
      <c r="T366"/>
      <c r="U366"/>
    </row>
    <row r="367" spans="20:21" ht="15.75" customHeight="1">
      <c r="T367"/>
      <c r="U367"/>
    </row>
    <row r="368" spans="20:21" ht="15.75" customHeight="1">
      <c r="T368"/>
      <c r="U368"/>
    </row>
    <row r="369" spans="20:21" ht="15.75" customHeight="1">
      <c r="T369"/>
      <c r="U369"/>
    </row>
    <row r="370" spans="20:21" ht="15.75" customHeight="1">
      <c r="T370"/>
      <c r="U370"/>
    </row>
    <row r="371" spans="20:21" ht="15.75" customHeight="1">
      <c r="T371"/>
      <c r="U371"/>
    </row>
    <row r="372" spans="20:21" ht="15.75" customHeight="1">
      <c r="T372"/>
      <c r="U372"/>
    </row>
    <row r="373" spans="20:21" ht="15.75" customHeight="1">
      <c r="T373"/>
      <c r="U373"/>
    </row>
    <row r="374" spans="20:21" ht="15.75" customHeight="1">
      <c r="T374"/>
      <c r="U374"/>
    </row>
    <row r="375" spans="20:21" ht="15.75" customHeight="1">
      <c r="T375"/>
      <c r="U375"/>
    </row>
    <row r="376" spans="20:21" ht="15.75" customHeight="1">
      <c r="T376"/>
      <c r="U376"/>
    </row>
    <row r="377" spans="20:21" ht="15.75" customHeight="1">
      <c r="T377"/>
      <c r="U377"/>
    </row>
    <row r="378" spans="20:21" ht="15.75" customHeight="1">
      <c r="T378"/>
      <c r="U378"/>
    </row>
    <row r="379" spans="20:21" ht="15.75" customHeight="1">
      <c r="T379"/>
      <c r="U379"/>
    </row>
    <row r="380" spans="20:21" ht="15.75" customHeight="1">
      <c r="T380"/>
      <c r="U380"/>
    </row>
    <row r="381" spans="20:21" ht="15.75" customHeight="1">
      <c r="T381"/>
      <c r="U381"/>
    </row>
    <row r="382" spans="20:21" ht="15.75" customHeight="1">
      <c r="T382"/>
      <c r="U382"/>
    </row>
    <row r="383" spans="20:21" ht="15.75" customHeight="1">
      <c r="T383"/>
      <c r="U383"/>
    </row>
    <row r="384" spans="20:21" ht="15.75" customHeight="1">
      <c r="T384"/>
      <c r="U384"/>
    </row>
    <row r="385" spans="20:21" ht="15.75" customHeight="1">
      <c r="T385"/>
      <c r="U385"/>
    </row>
    <row r="386" spans="20:21" ht="15.75" customHeight="1">
      <c r="T386"/>
      <c r="U386"/>
    </row>
    <row r="387" spans="20:21" ht="15.75" customHeight="1">
      <c r="T387"/>
      <c r="U387"/>
    </row>
    <row r="388" spans="20:21" ht="15.75" customHeight="1">
      <c r="T388"/>
      <c r="U388"/>
    </row>
    <row r="389" spans="20:21" ht="15.75" customHeight="1">
      <c r="T389"/>
      <c r="U389"/>
    </row>
    <row r="390" spans="20:21" ht="15.75" customHeight="1">
      <c r="T390"/>
      <c r="U390"/>
    </row>
    <row r="391" spans="20:21" ht="15.75" customHeight="1">
      <c r="T391"/>
      <c r="U391"/>
    </row>
    <row r="392" spans="20:21" ht="15.75" customHeight="1">
      <c r="T392"/>
      <c r="U392"/>
    </row>
    <row r="393" spans="20:21" ht="15.75" customHeight="1">
      <c r="T393"/>
      <c r="U393"/>
    </row>
    <row r="394" spans="20:21" ht="15.75" customHeight="1">
      <c r="T394"/>
      <c r="U394"/>
    </row>
    <row r="395" spans="20:21" ht="15.75" customHeight="1">
      <c r="T395"/>
      <c r="U395"/>
    </row>
    <row r="396" spans="20:21" ht="15.75" customHeight="1">
      <c r="T396"/>
      <c r="U396"/>
    </row>
    <row r="397" spans="20:21" ht="15.75" customHeight="1">
      <c r="T397"/>
      <c r="U397"/>
    </row>
    <row r="398" spans="20:21" ht="15.75" customHeight="1">
      <c r="T398"/>
      <c r="U398"/>
    </row>
    <row r="399" spans="20:21" ht="15.75" customHeight="1">
      <c r="T399"/>
      <c r="U399"/>
    </row>
    <row r="400" spans="20:21" ht="15.75" customHeight="1">
      <c r="T400"/>
      <c r="U400"/>
    </row>
    <row r="401" spans="20:21" ht="15.75" customHeight="1">
      <c r="T401"/>
      <c r="U401"/>
    </row>
    <row r="402" spans="20:21" ht="15.75" customHeight="1">
      <c r="T402"/>
      <c r="U402"/>
    </row>
    <row r="403" spans="20:21" ht="15.75" customHeight="1">
      <c r="T403"/>
      <c r="U403"/>
    </row>
    <row r="404" spans="20:21" ht="15.75" customHeight="1">
      <c r="T404"/>
      <c r="U404"/>
    </row>
    <row r="405" spans="20:21" ht="15.75" customHeight="1">
      <c r="T405"/>
      <c r="U405"/>
    </row>
    <row r="406" spans="20:21" ht="15.75" customHeight="1">
      <c r="T406"/>
      <c r="U406"/>
    </row>
    <row r="407" spans="20:21" ht="15.75" customHeight="1">
      <c r="T407"/>
      <c r="U407"/>
    </row>
    <row r="408" spans="20:21" ht="15.75" customHeight="1">
      <c r="T408"/>
      <c r="U408"/>
    </row>
    <row r="409" spans="20:21" ht="15.75" customHeight="1">
      <c r="T409"/>
      <c r="U409"/>
    </row>
    <row r="410" spans="20:21" ht="15.75" customHeight="1">
      <c r="T410"/>
      <c r="U410"/>
    </row>
    <row r="411" spans="20:21" ht="15.75" customHeight="1">
      <c r="T411"/>
      <c r="U411"/>
    </row>
    <row r="412" spans="20:21" ht="15.75" customHeight="1">
      <c r="T412"/>
      <c r="U412"/>
    </row>
    <row r="413" spans="20:21" ht="15.75" customHeight="1">
      <c r="T413"/>
      <c r="U413"/>
    </row>
    <row r="414" spans="20:21" ht="15.75" customHeight="1">
      <c r="T414"/>
      <c r="U414"/>
    </row>
    <row r="415" spans="20:21" ht="15.75" customHeight="1">
      <c r="T415"/>
      <c r="U415"/>
    </row>
    <row r="416" spans="20:21" ht="15.75" customHeight="1">
      <c r="T416"/>
      <c r="U416"/>
    </row>
    <row r="417" spans="20:21" ht="15.75" customHeight="1">
      <c r="T417"/>
      <c r="U417"/>
    </row>
    <row r="418" spans="20:21" ht="15.75" customHeight="1">
      <c r="T418"/>
      <c r="U418"/>
    </row>
    <row r="419" spans="20:21" ht="15.75" customHeight="1">
      <c r="T419"/>
      <c r="U419"/>
    </row>
    <row r="420" spans="20:21" ht="15.75" customHeight="1">
      <c r="T420"/>
      <c r="U420"/>
    </row>
    <row r="421" spans="20:21" ht="15.75" customHeight="1">
      <c r="T421"/>
      <c r="U421"/>
    </row>
    <row r="422" spans="20:21" ht="15.75" customHeight="1">
      <c r="T422"/>
      <c r="U422"/>
    </row>
    <row r="423" spans="20:21" ht="15.75" customHeight="1">
      <c r="T423"/>
      <c r="U423"/>
    </row>
    <row r="424" spans="20:21" ht="15.75" customHeight="1">
      <c r="T424"/>
      <c r="U424"/>
    </row>
    <row r="425" spans="20:21" ht="15.75" customHeight="1">
      <c r="T425"/>
      <c r="U425"/>
    </row>
    <row r="426" spans="20:21" ht="15.75" customHeight="1">
      <c r="T426"/>
      <c r="U426"/>
    </row>
    <row r="427" spans="20:21" ht="15.75" customHeight="1">
      <c r="T427"/>
      <c r="U427"/>
    </row>
    <row r="428" spans="20:21" ht="15.75" customHeight="1">
      <c r="T428"/>
      <c r="U428"/>
    </row>
    <row r="429" spans="20:21" ht="15.75" customHeight="1">
      <c r="T429"/>
      <c r="U429"/>
    </row>
    <row r="430" spans="20:21" ht="15.75" customHeight="1">
      <c r="T430"/>
      <c r="U430"/>
    </row>
    <row r="431" spans="20:21" ht="15.75" customHeight="1">
      <c r="T431"/>
      <c r="U431"/>
    </row>
    <row r="432" spans="20:21" ht="15.75" customHeight="1">
      <c r="T432"/>
      <c r="U432"/>
    </row>
    <row r="433" spans="20:21" ht="15.75" customHeight="1">
      <c r="T433"/>
      <c r="U433"/>
    </row>
    <row r="434" spans="20:21" ht="15.75" customHeight="1">
      <c r="T434"/>
      <c r="U434"/>
    </row>
    <row r="435" spans="20:21" ht="15.75" customHeight="1">
      <c r="T435"/>
      <c r="U435"/>
    </row>
    <row r="436" spans="20:21" ht="15.75" customHeight="1">
      <c r="T436"/>
      <c r="U436"/>
    </row>
    <row r="437" spans="20:21" ht="15.75" customHeight="1">
      <c r="T437"/>
      <c r="U437"/>
    </row>
    <row r="438" spans="20:21" ht="15.75" customHeight="1">
      <c r="T438"/>
      <c r="U438"/>
    </row>
    <row r="439" spans="20:21" ht="15.75" customHeight="1">
      <c r="T439"/>
      <c r="U439"/>
    </row>
    <row r="440" spans="20:21" ht="15.75" customHeight="1">
      <c r="T440"/>
      <c r="U440"/>
    </row>
    <row r="441" spans="20:21" ht="15.75" customHeight="1">
      <c r="T441"/>
      <c r="U441"/>
    </row>
    <row r="442" spans="20:21" ht="15.75" customHeight="1">
      <c r="T442"/>
      <c r="U442"/>
    </row>
    <row r="443" spans="20:21" ht="15.75" customHeight="1">
      <c r="T443"/>
      <c r="U443"/>
    </row>
    <row r="444" spans="20:21" ht="15.75" customHeight="1">
      <c r="T444"/>
      <c r="U444"/>
    </row>
    <row r="445" spans="20:21" ht="15.75" customHeight="1">
      <c r="T445"/>
      <c r="U445"/>
    </row>
    <row r="446" spans="20:21" ht="15.75" customHeight="1">
      <c r="T446"/>
      <c r="U446"/>
    </row>
    <row r="447" spans="20:21" ht="15.75" customHeight="1">
      <c r="T447"/>
      <c r="U447"/>
    </row>
    <row r="448" spans="20:21" ht="15.75" customHeight="1">
      <c r="T448"/>
      <c r="U448"/>
    </row>
    <row r="449" spans="20:21" ht="15.75" customHeight="1">
      <c r="T449"/>
      <c r="U449"/>
    </row>
    <row r="450" spans="20:21" ht="15.75" customHeight="1">
      <c r="T450"/>
      <c r="U450"/>
    </row>
    <row r="451" spans="20:21" ht="15.75" customHeight="1">
      <c r="T451"/>
      <c r="U451"/>
    </row>
    <row r="452" spans="20:21" ht="15.75" customHeight="1">
      <c r="T452"/>
      <c r="U452"/>
    </row>
    <row r="453" spans="20:21" ht="15.75" customHeight="1">
      <c r="T453"/>
      <c r="U453"/>
    </row>
    <row r="454" spans="20:21" ht="15.75" customHeight="1">
      <c r="T454"/>
      <c r="U454"/>
    </row>
    <row r="455" spans="20:21" ht="15.75" customHeight="1">
      <c r="T455"/>
      <c r="U455"/>
    </row>
    <row r="456" spans="20:21" ht="15.75" customHeight="1">
      <c r="T456"/>
      <c r="U456"/>
    </row>
    <row r="457" spans="20:21" ht="15.75" customHeight="1">
      <c r="T457"/>
      <c r="U457"/>
    </row>
    <row r="458" spans="20:21" ht="15.75" customHeight="1">
      <c r="T458"/>
      <c r="U458"/>
    </row>
    <row r="459" spans="20:21" ht="15.75" customHeight="1">
      <c r="T459"/>
      <c r="U459"/>
    </row>
    <row r="460" spans="20:21" ht="15.75" customHeight="1">
      <c r="T460"/>
      <c r="U460"/>
    </row>
    <row r="461" spans="20:21" ht="15.75" customHeight="1">
      <c r="T461"/>
      <c r="U461"/>
    </row>
    <row r="462" spans="20:21" ht="15.75" customHeight="1">
      <c r="T462"/>
      <c r="U462"/>
    </row>
    <row r="463" spans="20:21" ht="15.75" customHeight="1">
      <c r="T463"/>
      <c r="U463"/>
    </row>
    <row r="464" spans="20:21" ht="15.75" customHeight="1">
      <c r="T464"/>
      <c r="U464"/>
    </row>
    <row r="465" spans="20:21" ht="15.75" customHeight="1">
      <c r="T465"/>
      <c r="U465"/>
    </row>
    <row r="466" spans="20:21" ht="15.75" customHeight="1">
      <c r="T466"/>
      <c r="U466"/>
    </row>
    <row r="467" spans="20:21" ht="15.75" customHeight="1">
      <c r="T467"/>
      <c r="U467"/>
    </row>
    <row r="468" spans="20:21" ht="15.75" customHeight="1">
      <c r="T468"/>
      <c r="U468"/>
    </row>
    <row r="469" spans="20:21" ht="15.75" customHeight="1">
      <c r="T469"/>
      <c r="U469"/>
    </row>
    <row r="470" spans="20:21" ht="15.75" customHeight="1">
      <c r="T470"/>
      <c r="U470"/>
    </row>
    <row r="471" spans="20:21" ht="15.75" customHeight="1">
      <c r="T471"/>
      <c r="U471"/>
    </row>
    <row r="472" spans="20:21" ht="15.75" customHeight="1">
      <c r="T472"/>
      <c r="U472"/>
    </row>
    <row r="473" spans="20:21" ht="15.75" customHeight="1">
      <c r="T473"/>
      <c r="U473"/>
    </row>
    <row r="474" spans="20:21" ht="15.75" customHeight="1">
      <c r="T474"/>
      <c r="U474"/>
    </row>
    <row r="475" spans="20:21" ht="15.75" customHeight="1">
      <c r="T475"/>
      <c r="U475"/>
    </row>
    <row r="476" spans="20:21" ht="15.75" customHeight="1">
      <c r="T476"/>
      <c r="U476"/>
    </row>
    <row r="477" spans="20:21" ht="15.75" customHeight="1">
      <c r="T477"/>
      <c r="U477"/>
    </row>
    <row r="478" spans="20:21" ht="15.75" customHeight="1">
      <c r="T478"/>
      <c r="U478"/>
    </row>
    <row r="479" spans="20:21" ht="15.75" customHeight="1">
      <c r="T479"/>
      <c r="U479"/>
    </row>
    <row r="480" spans="20:21" ht="15.75" customHeight="1">
      <c r="T480"/>
      <c r="U480"/>
    </row>
    <row r="481" spans="20:21" ht="15.75" customHeight="1">
      <c r="T481"/>
      <c r="U481"/>
    </row>
    <row r="482" spans="20:21" ht="15.75" customHeight="1">
      <c r="T482"/>
      <c r="U482"/>
    </row>
    <row r="483" spans="20:21" ht="15.75" customHeight="1">
      <c r="T483"/>
      <c r="U483"/>
    </row>
    <row r="484" spans="20:21" ht="15.75" customHeight="1">
      <c r="T484"/>
      <c r="U484"/>
    </row>
    <row r="485" spans="20:21" ht="15.75" customHeight="1">
      <c r="T485"/>
      <c r="U485"/>
    </row>
    <row r="486" spans="20:21" ht="15.75" customHeight="1">
      <c r="T486"/>
      <c r="U486"/>
    </row>
    <row r="487" spans="20:21" ht="15.75" customHeight="1">
      <c r="T487"/>
      <c r="U487"/>
    </row>
    <row r="488" spans="20:21" ht="15.75" customHeight="1">
      <c r="T488"/>
      <c r="U488"/>
    </row>
    <row r="489" spans="20:21" ht="15.75" customHeight="1">
      <c r="T489"/>
      <c r="U489"/>
    </row>
    <row r="490" spans="20:21" ht="15.75" customHeight="1">
      <c r="T490"/>
      <c r="U490"/>
    </row>
    <row r="491" spans="20:21" ht="15.75" customHeight="1">
      <c r="T491"/>
      <c r="U491"/>
    </row>
    <row r="492" spans="20:21" ht="15.75" customHeight="1">
      <c r="T492"/>
      <c r="U492"/>
    </row>
    <row r="493" spans="20:21" ht="15.75" customHeight="1">
      <c r="T493"/>
      <c r="U493"/>
    </row>
    <row r="494" spans="20:21" ht="15.75" customHeight="1">
      <c r="T494"/>
      <c r="U494"/>
    </row>
    <row r="495" spans="20:21" ht="15.75" customHeight="1">
      <c r="T495"/>
      <c r="U495"/>
    </row>
    <row r="496" spans="20:21" ht="15.75" customHeight="1">
      <c r="T496"/>
      <c r="U496"/>
    </row>
    <row r="497" spans="20:21" ht="15.75" customHeight="1">
      <c r="T497"/>
      <c r="U497"/>
    </row>
    <row r="498" spans="20:21" ht="15.75" customHeight="1">
      <c r="T498"/>
      <c r="U498"/>
    </row>
    <row r="499" spans="20:21" ht="15.75" customHeight="1">
      <c r="T499"/>
      <c r="U499"/>
    </row>
    <row r="500" spans="20:21" ht="15.75" customHeight="1">
      <c r="T500"/>
      <c r="U500"/>
    </row>
    <row r="501" spans="20:21" ht="15.75" customHeight="1">
      <c r="T501"/>
      <c r="U501"/>
    </row>
    <row r="502" spans="20:21" ht="15.75" customHeight="1">
      <c r="T502"/>
      <c r="U502"/>
    </row>
    <row r="503" spans="20:21" ht="15.75" customHeight="1">
      <c r="T503"/>
      <c r="U503"/>
    </row>
    <row r="504" spans="20:21" ht="15.75" customHeight="1">
      <c r="T504"/>
      <c r="U504"/>
    </row>
    <row r="505" spans="20:21" ht="15.75" customHeight="1">
      <c r="T505"/>
      <c r="U505"/>
    </row>
    <row r="506" spans="20:21" ht="15.75" customHeight="1">
      <c r="T506"/>
      <c r="U506"/>
    </row>
    <row r="507" spans="20:21" ht="15.75" customHeight="1">
      <c r="T507"/>
      <c r="U507"/>
    </row>
    <row r="508" spans="20:21" ht="15.75" customHeight="1">
      <c r="T508"/>
      <c r="U508"/>
    </row>
    <row r="509" spans="20:21" ht="15.75" customHeight="1">
      <c r="T509"/>
      <c r="U509"/>
    </row>
    <row r="510" spans="20:21" ht="15.75" customHeight="1">
      <c r="T510"/>
      <c r="U510"/>
    </row>
    <row r="511" spans="20:21" ht="15.75" customHeight="1">
      <c r="T511"/>
      <c r="U511"/>
    </row>
    <row r="512" spans="20:21" ht="15.75" customHeight="1">
      <c r="T512"/>
      <c r="U512"/>
    </row>
    <row r="513" spans="20:21" ht="15.75" customHeight="1">
      <c r="T513"/>
      <c r="U513"/>
    </row>
    <row r="514" spans="20:21" ht="15.75" customHeight="1">
      <c r="T514"/>
      <c r="U514"/>
    </row>
    <row r="515" spans="20:21" ht="15.75" customHeight="1">
      <c r="T515"/>
      <c r="U515"/>
    </row>
    <row r="516" spans="20:21" ht="15.75" customHeight="1">
      <c r="T516"/>
      <c r="U516"/>
    </row>
    <row r="517" spans="20:21" ht="15.75" customHeight="1">
      <c r="T517"/>
      <c r="U517"/>
    </row>
    <row r="518" spans="20:21" ht="15.75" customHeight="1">
      <c r="T518"/>
      <c r="U518"/>
    </row>
    <row r="519" spans="20:21" ht="15.75" customHeight="1">
      <c r="T519"/>
      <c r="U519"/>
    </row>
    <row r="520" spans="20:21" ht="15.75" customHeight="1">
      <c r="T520"/>
      <c r="U520"/>
    </row>
    <row r="521" spans="20:21" ht="15.75" customHeight="1">
      <c r="T521"/>
      <c r="U521"/>
    </row>
    <row r="522" spans="20:21" ht="15.75" customHeight="1">
      <c r="T522"/>
      <c r="U522"/>
    </row>
    <row r="523" spans="20:21" ht="15.75" customHeight="1">
      <c r="T523"/>
      <c r="U523"/>
    </row>
    <row r="524" spans="20:21" ht="15.75" customHeight="1">
      <c r="T524"/>
      <c r="U524"/>
    </row>
    <row r="525" spans="20:21" ht="15.75" customHeight="1">
      <c r="T525"/>
      <c r="U525"/>
    </row>
    <row r="526" spans="20:21" ht="15.75" customHeight="1">
      <c r="T526"/>
      <c r="U526"/>
    </row>
    <row r="527" spans="20:21" ht="15.75" customHeight="1">
      <c r="T527"/>
      <c r="U527"/>
    </row>
    <row r="528" spans="20:21" ht="15.75" customHeight="1">
      <c r="T528"/>
      <c r="U528"/>
    </row>
    <row r="529" spans="20:21" ht="15.75" customHeight="1">
      <c r="T529"/>
      <c r="U529"/>
    </row>
    <row r="530" spans="20:21" ht="15.75" customHeight="1">
      <c r="T530"/>
      <c r="U530"/>
    </row>
    <row r="531" spans="20:21" ht="15.75" customHeight="1">
      <c r="T531"/>
      <c r="U531"/>
    </row>
    <row r="532" spans="20:21" ht="15.75" customHeight="1">
      <c r="T532"/>
      <c r="U532"/>
    </row>
    <row r="533" spans="20:21" ht="15.75" customHeight="1">
      <c r="T533"/>
      <c r="U533"/>
    </row>
    <row r="534" spans="20:21" ht="15.75" customHeight="1">
      <c r="T534"/>
      <c r="U534"/>
    </row>
    <row r="535" spans="20:21" ht="15.75" customHeight="1">
      <c r="T535"/>
      <c r="U535"/>
    </row>
    <row r="536" spans="20:21" ht="15.75" customHeight="1">
      <c r="T536"/>
      <c r="U536"/>
    </row>
    <row r="537" spans="20:21" ht="15.75" customHeight="1">
      <c r="T537"/>
      <c r="U537"/>
    </row>
    <row r="538" spans="20:21" ht="15.75" customHeight="1">
      <c r="T538"/>
      <c r="U538"/>
    </row>
    <row r="539" spans="20:21" ht="15.75" customHeight="1">
      <c r="T539"/>
      <c r="U539"/>
    </row>
    <row r="540" spans="20:21" ht="15.75" customHeight="1">
      <c r="T540"/>
      <c r="U540"/>
    </row>
    <row r="541" spans="20:21" ht="15.75" customHeight="1">
      <c r="T541"/>
      <c r="U541"/>
    </row>
    <row r="542" spans="20:21" ht="15.75" customHeight="1">
      <c r="T542"/>
      <c r="U542"/>
    </row>
    <row r="543" spans="20:21" ht="15.75" customHeight="1">
      <c r="T543"/>
      <c r="U543"/>
    </row>
    <row r="544" spans="20:21" ht="15.75" customHeight="1">
      <c r="T544"/>
      <c r="U544"/>
    </row>
    <row r="545" spans="20:21" ht="15.75" customHeight="1">
      <c r="T545"/>
      <c r="U545"/>
    </row>
    <row r="546" spans="20:21" ht="15.75" customHeight="1">
      <c r="T546"/>
      <c r="U546"/>
    </row>
    <row r="547" spans="20:21" ht="15.75" customHeight="1">
      <c r="T547"/>
      <c r="U547"/>
    </row>
    <row r="548" spans="20:21" ht="15.75" customHeight="1">
      <c r="T548"/>
      <c r="U548"/>
    </row>
    <row r="549" spans="20:21" ht="15.75" customHeight="1">
      <c r="T549"/>
      <c r="U549"/>
    </row>
    <row r="550" spans="20:21" ht="15.75" customHeight="1">
      <c r="T550"/>
      <c r="U550"/>
    </row>
    <row r="551" spans="20:21" ht="15.75" customHeight="1">
      <c r="T551"/>
      <c r="U551"/>
    </row>
    <row r="552" spans="20:21" ht="15.75" customHeight="1">
      <c r="T552"/>
      <c r="U552"/>
    </row>
    <row r="553" spans="20:21" ht="15.75" customHeight="1">
      <c r="T553"/>
      <c r="U553"/>
    </row>
    <row r="554" spans="20:21" ht="15.75" customHeight="1">
      <c r="T554"/>
      <c r="U554"/>
    </row>
    <row r="555" spans="20:21" ht="15.75" customHeight="1">
      <c r="T555"/>
      <c r="U555"/>
    </row>
    <row r="556" spans="20:21" ht="15.75" customHeight="1">
      <c r="T556"/>
      <c r="U556"/>
    </row>
    <row r="557" spans="20:21" ht="15.75" customHeight="1">
      <c r="T557"/>
      <c r="U557"/>
    </row>
    <row r="558" spans="20:21" ht="15.75" customHeight="1">
      <c r="T558"/>
      <c r="U558"/>
    </row>
    <row r="559" spans="20:21" ht="15.75" customHeight="1">
      <c r="T559"/>
      <c r="U559"/>
    </row>
    <row r="560" spans="20:21" ht="15.75" customHeight="1">
      <c r="T560"/>
      <c r="U560"/>
    </row>
    <row r="561" spans="20:21" ht="15.75" customHeight="1">
      <c r="T561"/>
      <c r="U561"/>
    </row>
    <row r="562" spans="20:21" ht="15.75" customHeight="1">
      <c r="T562"/>
      <c r="U562"/>
    </row>
    <row r="563" spans="20:21" ht="15.75" customHeight="1">
      <c r="T563"/>
      <c r="U563"/>
    </row>
    <row r="564" spans="20:21" ht="15.75" customHeight="1">
      <c r="T564"/>
      <c r="U564"/>
    </row>
    <row r="565" spans="20:21" ht="15.75" customHeight="1">
      <c r="T565"/>
      <c r="U565"/>
    </row>
    <row r="566" spans="20:21" ht="15.75" customHeight="1">
      <c r="T566"/>
      <c r="U566"/>
    </row>
    <row r="567" spans="20:21" ht="15.75" customHeight="1">
      <c r="T567"/>
      <c r="U567"/>
    </row>
    <row r="568" spans="20:21" ht="15.75" customHeight="1">
      <c r="T568"/>
      <c r="U568"/>
    </row>
    <row r="569" spans="20:21" ht="15.75" customHeight="1">
      <c r="T569"/>
      <c r="U569"/>
    </row>
    <row r="570" spans="20:21" ht="15.75" customHeight="1">
      <c r="T570"/>
      <c r="U570"/>
    </row>
    <row r="571" spans="20:21" ht="15.75" customHeight="1">
      <c r="T571"/>
      <c r="U571"/>
    </row>
    <row r="572" spans="20:21" ht="15.75" customHeight="1">
      <c r="T572"/>
      <c r="U572"/>
    </row>
    <row r="573" spans="20:21" ht="15.75" customHeight="1">
      <c r="T573"/>
      <c r="U573"/>
    </row>
    <row r="574" spans="20:21" ht="15.75" customHeight="1">
      <c r="T574"/>
      <c r="U574"/>
    </row>
    <row r="575" spans="20:21" ht="15.75" customHeight="1">
      <c r="T575"/>
      <c r="U575"/>
    </row>
    <row r="576" spans="20:21" ht="15.75" customHeight="1">
      <c r="T576"/>
      <c r="U576"/>
    </row>
    <row r="577" spans="20:21" ht="15.75" customHeight="1">
      <c r="T577"/>
      <c r="U577"/>
    </row>
    <row r="578" spans="20:21" ht="15.75" customHeight="1">
      <c r="T578"/>
      <c r="U578"/>
    </row>
    <row r="579" spans="20:21" ht="15.75" customHeight="1">
      <c r="T579"/>
      <c r="U579"/>
    </row>
    <row r="580" spans="20:21" ht="15.75" customHeight="1">
      <c r="T580"/>
      <c r="U580"/>
    </row>
    <row r="581" spans="20:21" ht="15.75" customHeight="1">
      <c r="T581"/>
      <c r="U581"/>
    </row>
    <row r="582" spans="20:21" ht="15.75" customHeight="1">
      <c r="T582"/>
      <c r="U582"/>
    </row>
    <row r="583" spans="20:21" ht="15.75" customHeight="1">
      <c r="T583"/>
      <c r="U583"/>
    </row>
    <row r="584" spans="20:21" ht="15.75" customHeight="1">
      <c r="T584"/>
      <c r="U584"/>
    </row>
    <row r="585" spans="20:21" ht="15.75" customHeight="1">
      <c r="T585"/>
      <c r="U585"/>
    </row>
    <row r="586" spans="20:21" ht="15.75" customHeight="1">
      <c r="T586"/>
      <c r="U586"/>
    </row>
    <row r="587" spans="20:21" ht="15.75" customHeight="1">
      <c r="T587"/>
      <c r="U587"/>
    </row>
    <row r="588" spans="20:21" ht="15.75" customHeight="1">
      <c r="T588"/>
      <c r="U588"/>
    </row>
    <row r="589" spans="20:21" ht="15.75" customHeight="1">
      <c r="T589"/>
      <c r="U589"/>
    </row>
    <row r="590" spans="20:21" ht="15.75" customHeight="1">
      <c r="T590"/>
      <c r="U590"/>
    </row>
    <row r="591" spans="20:21" ht="15.75" customHeight="1">
      <c r="T591"/>
      <c r="U591"/>
    </row>
    <row r="592" spans="20:21" ht="15.75" customHeight="1">
      <c r="T592"/>
      <c r="U592"/>
    </row>
    <row r="593" spans="20:21" ht="15.75" customHeight="1">
      <c r="T593"/>
      <c r="U593"/>
    </row>
    <row r="594" spans="20:21" ht="15.75" customHeight="1">
      <c r="T594"/>
      <c r="U594"/>
    </row>
    <row r="595" spans="20:21" ht="15.75" customHeight="1">
      <c r="T595"/>
      <c r="U595"/>
    </row>
    <row r="596" spans="20:21" ht="15.75" customHeight="1">
      <c r="T596"/>
      <c r="U596"/>
    </row>
    <row r="597" spans="20:21" ht="15.75" customHeight="1">
      <c r="T597"/>
      <c r="U597"/>
    </row>
    <row r="598" spans="20:21" ht="15.75" customHeight="1">
      <c r="T598"/>
      <c r="U598"/>
    </row>
    <row r="599" spans="20:21" ht="15.75" customHeight="1">
      <c r="T599"/>
      <c r="U599"/>
    </row>
    <row r="600" spans="20:21" ht="15.75" customHeight="1">
      <c r="T600"/>
      <c r="U600"/>
    </row>
    <row r="601" spans="20:21" ht="15.75" customHeight="1">
      <c r="T601"/>
      <c r="U601"/>
    </row>
    <row r="602" spans="20:21" ht="15.75" customHeight="1">
      <c r="T602"/>
      <c r="U602"/>
    </row>
    <row r="603" spans="20:21" ht="15.75" customHeight="1">
      <c r="T603"/>
      <c r="U603"/>
    </row>
    <row r="604" spans="20:21" ht="15.75" customHeight="1">
      <c r="T604"/>
      <c r="U604"/>
    </row>
    <row r="605" spans="20:21" ht="15.75" customHeight="1">
      <c r="T605"/>
      <c r="U605"/>
    </row>
    <row r="606" spans="20:21" ht="15.75" customHeight="1">
      <c r="T606"/>
      <c r="U606"/>
    </row>
    <row r="607" spans="20:21" ht="15.75" customHeight="1">
      <c r="T607"/>
      <c r="U607"/>
    </row>
    <row r="608" spans="20:21" ht="15.75" customHeight="1">
      <c r="T608"/>
      <c r="U608"/>
    </row>
    <row r="609" spans="20:21" ht="15.75" customHeight="1">
      <c r="T609"/>
      <c r="U609"/>
    </row>
    <row r="610" spans="20:21" ht="15.75" customHeight="1">
      <c r="T610"/>
      <c r="U610"/>
    </row>
    <row r="611" spans="20:21" ht="15.75" customHeight="1">
      <c r="T611"/>
      <c r="U611"/>
    </row>
    <row r="612" spans="20:21" ht="15.75" customHeight="1">
      <c r="T612"/>
      <c r="U612"/>
    </row>
    <row r="613" spans="20:21" ht="15.75" customHeight="1">
      <c r="T613"/>
      <c r="U613"/>
    </row>
    <row r="614" spans="20:21" ht="15.75" customHeight="1">
      <c r="T614"/>
      <c r="U614"/>
    </row>
    <row r="615" spans="20:21" ht="15.75" customHeight="1">
      <c r="T615"/>
      <c r="U615"/>
    </row>
    <row r="616" spans="20:21" ht="15.75" customHeight="1">
      <c r="T616"/>
      <c r="U616"/>
    </row>
    <row r="617" spans="20:21" ht="15.75" customHeight="1">
      <c r="T617"/>
      <c r="U617"/>
    </row>
    <row r="618" spans="20:21" ht="15.75" customHeight="1">
      <c r="T618"/>
      <c r="U618"/>
    </row>
    <row r="619" spans="20:21" ht="15.75" customHeight="1">
      <c r="T619"/>
      <c r="U619"/>
    </row>
    <row r="620" spans="20:21" ht="15.75" customHeight="1">
      <c r="T620"/>
      <c r="U620"/>
    </row>
    <row r="621" spans="20:21" ht="15.75" customHeight="1">
      <c r="T621"/>
      <c r="U621"/>
    </row>
    <row r="622" spans="20:21" ht="15.75" customHeight="1">
      <c r="T622"/>
      <c r="U622"/>
    </row>
    <row r="623" spans="20:21" ht="15.75" customHeight="1">
      <c r="T623"/>
      <c r="U623"/>
    </row>
    <row r="624" spans="20:21" ht="15.75" customHeight="1">
      <c r="T624"/>
      <c r="U624"/>
    </row>
    <row r="625" spans="20:21" ht="15.75" customHeight="1">
      <c r="T625"/>
      <c r="U625"/>
    </row>
    <row r="626" spans="20:21" ht="15.75" customHeight="1">
      <c r="T626"/>
      <c r="U626"/>
    </row>
    <row r="627" spans="20:21" ht="15.75" customHeight="1">
      <c r="T627"/>
      <c r="U627"/>
    </row>
    <row r="628" spans="20:21" ht="15.75" customHeight="1">
      <c r="T628"/>
      <c r="U628"/>
    </row>
    <row r="629" spans="20:21" ht="15.75" customHeight="1">
      <c r="T629"/>
      <c r="U629"/>
    </row>
    <row r="630" spans="20:21" ht="15.75" customHeight="1">
      <c r="T630"/>
      <c r="U630"/>
    </row>
    <row r="631" spans="20:21" ht="15.75" customHeight="1">
      <c r="T631"/>
      <c r="U631"/>
    </row>
    <row r="632" spans="20:21" ht="15.75" customHeight="1">
      <c r="T632"/>
      <c r="U632"/>
    </row>
    <row r="633" spans="20:21" ht="15.75" customHeight="1">
      <c r="T633"/>
      <c r="U633"/>
    </row>
    <row r="634" spans="20:21" ht="15.75" customHeight="1">
      <c r="T634"/>
      <c r="U634"/>
    </row>
    <row r="635" spans="20:21" ht="15.75" customHeight="1">
      <c r="T635"/>
      <c r="U635"/>
    </row>
    <row r="636" spans="20:21" ht="15.75" customHeight="1">
      <c r="T636"/>
      <c r="U636"/>
    </row>
    <row r="637" spans="20:21" ht="15.75" customHeight="1">
      <c r="T637"/>
      <c r="U637"/>
    </row>
    <row r="638" spans="20:21" ht="15.75" customHeight="1">
      <c r="T638"/>
      <c r="U638"/>
    </row>
    <row r="639" spans="20:21" ht="15.75" customHeight="1">
      <c r="T639"/>
      <c r="U639"/>
    </row>
    <row r="640" spans="20:21" ht="15.75" customHeight="1">
      <c r="T640"/>
      <c r="U640"/>
    </row>
    <row r="641" spans="20:21" ht="15.75" customHeight="1">
      <c r="T641"/>
      <c r="U641"/>
    </row>
    <row r="642" spans="20:21" ht="15.75" customHeight="1">
      <c r="T642"/>
      <c r="U642"/>
    </row>
    <row r="643" spans="20:21" ht="15.75" customHeight="1">
      <c r="T643"/>
      <c r="U643"/>
    </row>
    <row r="644" spans="20:21" ht="15.75" customHeight="1">
      <c r="T644"/>
      <c r="U644"/>
    </row>
    <row r="645" spans="20:21" ht="15.75" customHeight="1">
      <c r="T645"/>
      <c r="U645"/>
    </row>
    <row r="646" spans="20:21" ht="15.75" customHeight="1">
      <c r="T646"/>
      <c r="U646"/>
    </row>
    <row r="647" spans="20:21" ht="15.75" customHeight="1">
      <c r="T647"/>
      <c r="U647"/>
    </row>
    <row r="648" spans="20:21" ht="15.75" customHeight="1">
      <c r="T648"/>
      <c r="U648"/>
    </row>
    <row r="649" spans="20:21" ht="15.75" customHeight="1">
      <c r="T649"/>
      <c r="U649"/>
    </row>
    <row r="650" spans="20:21" ht="15.75" customHeight="1">
      <c r="T650"/>
      <c r="U650"/>
    </row>
    <row r="651" spans="20:21" ht="15.75" customHeight="1">
      <c r="T651"/>
      <c r="U651"/>
    </row>
    <row r="652" spans="20:21" ht="15.75" customHeight="1">
      <c r="T652"/>
      <c r="U652"/>
    </row>
    <row r="653" spans="20:21" ht="15.75" customHeight="1">
      <c r="T653"/>
      <c r="U653"/>
    </row>
    <row r="654" spans="20:21" ht="15.75" customHeight="1">
      <c r="T654"/>
      <c r="U654"/>
    </row>
    <row r="655" spans="20:21" ht="15.75" customHeight="1">
      <c r="T655"/>
      <c r="U655"/>
    </row>
    <row r="656" spans="20:21" ht="15.75" customHeight="1">
      <c r="T656"/>
      <c r="U656"/>
    </row>
    <row r="657" spans="20:21" ht="15.75" customHeight="1">
      <c r="T657"/>
      <c r="U657"/>
    </row>
    <row r="658" spans="20:21" ht="15.75" customHeight="1">
      <c r="T658"/>
      <c r="U658"/>
    </row>
    <row r="659" spans="20:21" ht="15.75" customHeight="1">
      <c r="T659"/>
      <c r="U659"/>
    </row>
    <row r="660" spans="20:21" ht="15.75" customHeight="1">
      <c r="T660"/>
      <c r="U660"/>
    </row>
    <row r="661" spans="20:21" ht="15.75" customHeight="1">
      <c r="T661"/>
      <c r="U661"/>
    </row>
    <row r="662" spans="20:21" ht="15.75" customHeight="1">
      <c r="T662"/>
      <c r="U662"/>
    </row>
    <row r="663" spans="20:21" ht="15.75" customHeight="1">
      <c r="T663"/>
      <c r="U663"/>
    </row>
    <row r="664" spans="20:21" ht="15.75" customHeight="1">
      <c r="T664"/>
      <c r="U664"/>
    </row>
    <row r="665" spans="20:21" ht="15.75" customHeight="1">
      <c r="T665"/>
      <c r="U665"/>
    </row>
    <row r="666" spans="20:21" ht="15.75" customHeight="1">
      <c r="T666"/>
      <c r="U666"/>
    </row>
    <row r="667" spans="20:21" ht="15.75" customHeight="1">
      <c r="T667"/>
      <c r="U667"/>
    </row>
    <row r="668" spans="20:21" ht="15.75" customHeight="1">
      <c r="T668"/>
      <c r="U668"/>
    </row>
    <row r="669" spans="20:21" ht="15.75" customHeight="1">
      <c r="T669"/>
      <c r="U669"/>
    </row>
    <row r="670" spans="20:21" ht="15.75" customHeight="1">
      <c r="T670"/>
      <c r="U670"/>
    </row>
    <row r="671" spans="20:21" ht="15.75" customHeight="1">
      <c r="T671"/>
      <c r="U671"/>
    </row>
    <row r="672" spans="20:21" ht="15.75" customHeight="1">
      <c r="T672"/>
      <c r="U672"/>
    </row>
    <row r="673" spans="20:21" ht="15.75" customHeight="1">
      <c r="T673"/>
      <c r="U673"/>
    </row>
    <row r="674" spans="20:21" ht="15.75" customHeight="1">
      <c r="T674"/>
      <c r="U674"/>
    </row>
    <row r="675" spans="20:21" ht="15.75" customHeight="1">
      <c r="T675"/>
      <c r="U675"/>
    </row>
    <row r="676" spans="20:21" ht="15.75" customHeight="1">
      <c r="T676"/>
      <c r="U676"/>
    </row>
    <row r="677" spans="20:21" ht="15.75" customHeight="1">
      <c r="T677"/>
      <c r="U677"/>
    </row>
    <row r="678" spans="20:21" ht="15.75" customHeight="1">
      <c r="T678"/>
      <c r="U678"/>
    </row>
    <row r="679" spans="20:21" ht="15.75" customHeight="1">
      <c r="T679"/>
      <c r="U679"/>
    </row>
    <row r="680" spans="20:21" ht="15.75" customHeight="1">
      <c r="T680"/>
      <c r="U680"/>
    </row>
    <row r="681" spans="20:21" ht="15.75" customHeight="1">
      <c r="T681"/>
      <c r="U681"/>
    </row>
    <row r="682" spans="20:21" ht="15.75" customHeight="1">
      <c r="T682"/>
      <c r="U682"/>
    </row>
    <row r="683" spans="20:21" ht="15.75" customHeight="1">
      <c r="T683"/>
      <c r="U683"/>
    </row>
    <row r="684" spans="20:21" ht="15.75" customHeight="1">
      <c r="T684"/>
      <c r="U684"/>
    </row>
    <row r="685" spans="20:21" ht="15.75" customHeight="1">
      <c r="T685"/>
      <c r="U685"/>
    </row>
    <row r="686" spans="20:21" ht="15.75" customHeight="1">
      <c r="T686"/>
      <c r="U686"/>
    </row>
    <row r="687" spans="20:21" ht="15.75" customHeight="1">
      <c r="T687"/>
      <c r="U687"/>
    </row>
    <row r="688" spans="20:21" ht="15.75" customHeight="1">
      <c r="T688"/>
      <c r="U688"/>
    </row>
    <row r="689" spans="20:21" ht="15.75" customHeight="1">
      <c r="T689"/>
      <c r="U689"/>
    </row>
    <row r="690" spans="20:21" ht="15.75" customHeight="1">
      <c r="T690"/>
      <c r="U690"/>
    </row>
    <row r="691" spans="20:21" ht="15.75" customHeight="1">
      <c r="T691"/>
      <c r="U691"/>
    </row>
    <row r="692" spans="20:21" ht="15.75" customHeight="1">
      <c r="T692"/>
      <c r="U692"/>
    </row>
    <row r="693" spans="20:21" ht="15.75" customHeight="1">
      <c r="T693"/>
      <c r="U693"/>
    </row>
    <row r="694" spans="20:21" ht="15.75" customHeight="1">
      <c r="T694"/>
      <c r="U694"/>
    </row>
    <row r="695" spans="20:21" ht="15.75" customHeight="1">
      <c r="T695"/>
      <c r="U695"/>
    </row>
    <row r="696" spans="20:21" ht="15.75" customHeight="1">
      <c r="T696"/>
      <c r="U696"/>
    </row>
    <row r="697" spans="20:21" ht="15.75" customHeight="1">
      <c r="T697"/>
      <c r="U697"/>
    </row>
    <row r="698" spans="20:21" ht="15.75" customHeight="1">
      <c r="T698"/>
      <c r="U698"/>
    </row>
    <row r="699" spans="20:21" ht="15.75" customHeight="1">
      <c r="T699"/>
      <c r="U699"/>
    </row>
    <row r="700" spans="20:21" ht="15.75" customHeight="1">
      <c r="T700"/>
      <c r="U700"/>
    </row>
    <row r="701" spans="20:21" ht="15.75" customHeight="1">
      <c r="T701"/>
      <c r="U701"/>
    </row>
    <row r="702" spans="20:21" ht="15.75" customHeight="1">
      <c r="T702"/>
      <c r="U702"/>
    </row>
    <row r="703" spans="20:21" ht="15.75" customHeight="1">
      <c r="T703"/>
      <c r="U703"/>
    </row>
    <row r="704" spans="20:21" ht="15.75" customHeight="1">
      <c r="T704"/>
      <c r="U704"/>
    </row>
    <row r="705" spans="20:21" ht="15.75" customHeight="1">
      <c r="T705"/>
      <c r="U705"/>
    </row>
    <row r="706" spans="20:21" ht="15.75" customHeight="1">
      <c r="T706"/>
      <c r="U706"/>
    </row>
    <row r="707" spans="20:21" ht="15.75" customHeight="1">
      <c r="T707"/>
      <c r="U707"/>
    </row>
    <row r="708" spans="20:21" ht="15.75" customHeight="1">
      <c r="T708"/>
      <c r="U708"/>
    </row>
    <row r="709" spans="20:21" ht="15.75" customHeight="1">
      <c r="T709"/>
      <c r="U709"/>
    </row>
    <row r="710" spans="20:21" ht="15.75" customHeight="1">
      <c r="T710"/>
      <c r="U710"/>
    </row>
    <row r="711" spans="20:21" ht="15.75" customHeight="1">
      <c r="T711"/>
      <c r="U711"/>
    </row>
    <row r="712" spans="20:21" ht="15.75" customHeight="1">
      <c r="T712"/>
      <c r="U712"/>
    </row>
    <row r="713" spans="20:21" ht="15.75" customHeight="1">
      <c r="T713"/>
      <c r="U713"/>
    </row>
    <row r="714" spans="20:21" ht="15.75" customHeight="1">
      <c r="T714"/>
      <c r="U714"/>
    </row>
    <row r="715" spans="20:21" ht="15.75" customHeight="1">
      <c r="T715"/>
      <c r="U715"/>
    </row>
    <row r="716" spans="20:21" ht="15.75" customHeight="1">
      <c r="T716"/>
      <c r="U716"/>
    </row>
    <row r="717" spans="20:21" ht="15.75" customHeight="1">
      <c r="T717"/>
      <c r="U717"/>
    </row>
    <row r="718" spans="20:21" ht="15.75" customHeight="1">
      <c r="T718"/>
      <c r="U718"/>
    </row>
    <row r="719" spans="20:21" ht="15.75" customHeight="1">
      <c r="T719"/>
      <c r="U719"/>
    </row>
    <row r="720" spans="20:21" ht="15.75" customHeight="1">
      <c r="T720"/>
      <c r="U720"/>
    </row>
    <row r="721" spans="20:21" ht="15.75" customHeight="1">
      <c r="T721"/>
      <c r="U721"/>
    </row>
    <row r="722" spans="20:21" ht="15.75" customHeight="1">
      <c r="T722"/>
      <c r="U722"/>
    </row>
    <row r="723" spans="20:21" ht="15.75" customHeight="1">
      <c r="T723"/>
      <c r="U723"/>
    </row>
    <row r="724" spans="20:21" ht="15.75" customHeight="1">
      <c r="T724"/>
      <c r="U724"/>
    </row>
    <row r="725" spans="20:21" ht="15.75" customHeight="1">
      <c r="T725"/>
      <c r="U725"/>
    </row>
    <row r="726" spans="20:21" ht="15.75" customHeight="1">
      <c r="T726"/>
      <c r="U726"/>
    </row>
    <row r="727" spans="20:21" ht="15.75" customHeight="1">
      <c r="T727"/>
      <c r="U727"/>
    </row>
    <row r="728" spans="20:21" ht="15.75" customHeight="1">
      <c r="T728"/>
      <c r="U728"/>
    </row>
    <row r="729" spans="20:21" ht="15.75" customHeight="1">
      <c r="T729"/>
      <c r="U729"/>
    </row>
    <row r="730" spans="20:21" ht="15.75" customHeight="1">
      <c r="T730"/>
      <c r="U730"/>
    </row>
    <row r="731" spans="20:21" ht="15.75" customHeight="1">
      <c r="T731"/>
      <c r="U731"/>
    </row>
    <row r="732" spans="20:21" ht="15.75" customHeight="1">
      <c r="T732"/>
      <c r="U732"/>
    </row>
    <row r="733" spans="20:21" ht="15.75" customHeight="1">
      <c r="T733"/>
      <c r="U733"/>
    </row>
    <row r="734" spans="20:21" ht="15.75" customHeight="1">
      <c r="T734"/>
      <c r="U734"/>
    </row>
    <row r="735" spans="20:21" ht="15.75" customHeight="1">
      <c r="T735"/>
      <c r="U735"/>
    </row>
    <row r="736" spans="20:21" ht="15.75" customHeight="1">
      <c r="T736"/>
      <c r="U736"/>
    </row>
    <row r="737" spans="20:21" ht="15.75" customHeight="1">
      <c r="T737"/>
      <c r="U737"/>
    </row>
    <row r="738" spans="20:21" ht="15.75" customHeight="1">
      <c r="T738"/>
      <c r="U738"/>
    </row>
    <row r="739" spans="20:21" ht="15.75" customHeight="1">
      <c r="T739"/>
      <c r="U739"/>
    </row>
    <row r="740" spans="20:21" ht="15.75" customHeight="1">
      <c r="T740"/>
      <c r="U740"/>
    </row>
    <row r="741" spans="20:21" ht="15.75" customHeight="1">
      <c r="T741"/>
      <c r="U741"/>
    </row>
    <row r="742" spans="20:21" ht="15.75" customHeight="1">
      <c r="T742"/>
      <c r="U742"/>
    </row>
    <row r="743" spans="20:21" ht="15.75" customHeight="1">
      <c r="T743"/>
      <c r="U743"/>
    </row>
    <row r="744" spans="20:21" ht="15.75" customHeight="1">
      <c r="T744"/>
      <c r="U744"/>
    </row>
    <row r="745" spans="20:21" ht="15.75" customHeight="1">
      <c r="T745"/>
      <c r="U745"/>
    </row>
    <row r="746" spans="20:21" ht="15.75" customHeight="1">
      <c r="T746"/>
      <c r="U746"/>
    </row>
    <row r="747" spans="20:21" ht="15.75" customHeight="1">
      <c r="T747"/>
      <c r="U747"/>
    </row>
    <row r="748" spans="20:21" ht="15.75" customHeight="1">
      <c r="T748"/>
      <c r="U748"/>
    </row>
    <row r="749" spans="20:21" ht="15.75" customHeight="1">
      <c r="T749"/>
      <c r="U749"/>
    </row>
    <row r="750" spans="20:21" ht="15.75" customHeight="1">
      <c r="T750"/>
      <c r="U750"/>
    </row>
    <row r="751" spans="20:21" ht="15.75" customHeight="1">
      <c r="T751"/>
      <c r="U751"/>
    </row>
    <row r="752" spans="20:21" ht="15.75" customHeight="1">
      <c r="T752"/>
      <c r="U752"/>
    </row>
    <row r="753" spans="20:21" ht="15.75" customHeight="1">
      <c r="T753"/>
      <c r="U753"/>
    </row>
    <row r="754" spans="20:21" ht="15.75" customHeight="1">
      <c r="T754"/>
      <c r="U754"/>
    </row>
    <row r="755" spans="20:21" ht="15.75" customHeight="1">
      <c r="T755"/>
      <c r="U755"/>
    </row>
    <row r="756" spans="20:21" ht="15.75" customHeight="1">
      <c r="T756"/>
      <c r="U756"/>
    </row>
    <row r="757" spans="20:21" ht="15.75" customHeight="1">
      <c r="T757"/>
      <c r="U757"/>
    </row>
    <row r="758" spans="20:21" ht="15.75" customHeight="1">
      <c r="T758"/>
      <c r="U758"/>
    </row>
    <row r="759" spans="20:21" ht="15.75" customHeight="1">
      <c r="T759"/>
      <c r="U759"/>
    </row>
    <row r="760" spans="20:21" ht="15.75" customHeight="1">
      <c r="T760"/>
      <c r="U760"/>
    </row>
    <row r="761" spans="20:21" ht="15.75" customHeight="1">
      <c r="T761"/>
      <c r="U761"/>
    </row>
    <row r="762" spans="20:21" ht="15.75" customHeight="1">
      <c r="T762"/>
      <c r="U762"/>
    </row>
    <row r="763" spans="20:21" ht="15.75" customHeight="1">
      <c r="T763"/>
      <c r="U763"/>
    </row>
    <row r="764" spans="20:21" ht="15.75" customHeight="1">
      <c r="T764"/>
      <c r="U764"/>
    </row>
    <row r="765" spans="20:21" ht="15.75" customHeight="1">
      <c r="T765"/>
      <c r="U765"/>
    </row>
    <row r="766" spans="20:21" ht="15.75" customHeight="1">
      <c r="T766"/>
      <c r="U766"/>
    </row>
    <row r="767" spans="20:21" ht="15.75" customHeight="1">
      <c r="T767"/>
      <c r="U767"/>
    </row>
    <row r="768" spans="20:21" ht="15.75" customHeight="1">
      <c r="T768"/>
      <c r="U768"/>
    </row>
    <row r="769" spans="20:21" ht="15.75" customHeight="1">
      <c r="T769"/>
      <c r="U769"/>
    </row>
    <row r="770" spans="20:21" ht="15.75" customHeight="1">
      <c r="T770"/>
      <c r="U770"/>
    </row>
    <row r="771" spans="20:21" ht="15.75" customHeight="1">
      <c r="T771"/>
      <c r="U771"/>
    </row>
    <row r="772" spans="20:21" ht="15.75" customHeight="1">
      <c r="T772"/>
      <c r="U772"/>
    </row>
    <row r="773" spans="20:21" ht="15.75" customHeight="1">
      <c r="T773"/>
      <c r="U773"/>
    </row>
    <row r="774" spans="20:21" ht="15.75" customHeight="1">
      <c r="T774"/>
      <c r="U774"/>
    </row>
    <row r="775" spans="20:21" ht="15.75" customHeight="1">
      <c r="T775"/>
      <c r="U775"/>
    </row>
    <row r="776" spans="20:21" ht="15.75" customHeight="1">
      <c r="T776"/>
      <c r="U776"/>
    </row>
    <row r="777" spans="20:21" ht="15.75" customHeight="1">
      <c r="T777"/>
      <c r="U777"/>
    </row>
    <row r="778" spans="20:21" ht="15.75" customHeight="1">
      <c r="T778"/>
      <c r="U778"/>
    </row>
    <row r="779" spans="20:21" ht="15.75" customHeight="1">
      <c r="T779"/>
      <c r="U779"/>
    </row>
    <row r="780" spans="20:21" ht="15.75" customHeight="1">
      <c r="T780"/>
      <c r="U780"/>
    </row>
    <row r="781" spans="20:21" ht="15.75" customHeight="1">
      <c r="T781"/>
      <c r="U781"/>
    </row>
    <row r="782" spans="20:21" ht="15.75" customHeight="1">
      <c r="T782"/>
      <c r="U782"/>
    </row>
    <row r="783" spans="20:21" ht="15.75" customHeight="1">
      <c r="T783"/>
      <c r="U783"/>
    </row>
    <row r="784" spans="20:21" ht="15.75" customHeight="1">
      <c r="T784"/>
      <c r="U784"/>
    </row>
    <row r="785" spans="20:21" ht="15.75" customHeight="1">
      <c r="T785"/>
      <c r="U785"/>
    </row>
    <row r="786" spans="20:21" ht="15.75" customHeight="1">
      <c r="T786"/>
      <c r="U786"/>
    </row>
    <row r="787" spans="20:21" ht="15.75" customHeight="1">
      <c r="T787"/>
      <c r="U787"/>
    </row>
    <row r="788" spans="20:21" ht="15.75" customHeight="1">
      <c r="T788"/>
      <c r="U788"/>
    </row>
    <row r="789" spans="20:21" ht="15.75" customHeight="1">
      <c r="T789"/>
      <c r="U789"/>
    </row>
    <row r="790" spans="20:21" ht="15.75" customHeight="1">
      <c r="T790"/>
      <c r="U790"/>
    </row>
    <row r="791" spans="20:21" ht="15.75" customHeight="1">
      <c r="T791"/>
      <c r="U791"/>
    </row>
    <row r="792" spans="20:21" ht="15.75" customHeight="1">
      <c r="T792"/>
      <c r="U792"/>
    </row>
    <row r="793" spans="20:21" ht="15.75" customHeight="1">
      <c r="T793"/>
      <c r="U793"/>
    </row>
    <row r="794" spans="20:21" ht="15.75" customHeight="1">
      <c r="T794"/>
      <c r="U794"/>
    </row>
    <row r="795" spans="20:21" ht="15.75" customHeight="1">
      <c r="T795"/>
      <c r="U795"/>
    </row>
    <row r="796" spans="20:21" ht="15.75" customHeight="1">
      <c r="T796"/>
      <c r="U796"/>
    </row>
    <row r="797" spans="20:21" ht="15.75" customHeight="1">
      <c r="T797"/>
      <c r="U797"/>
    </row>
    <row r="798" spans="20:21" ht="15.75" customHeight="1">
      <c r="T798"/>
      <c r="U798"/>
    </row>
    <row r="799" spans="20:21" ht="15.75" customHeight="1">
      <c r="T799"/>
      <c r="U799"/>
    </row>
    <row r="800" spans="20:21" ht="15.75" customHeight="1">
      <c r="T800"/>
      <c r="U800"/>
    </row>
    <row r="801" spans="20:21" ht="15.75" customHeight="1">
      <c r="T801"/>
      <c r="U801"/>
    </row>
    <row r="802" spans="20:21" ht="15.75" customHeight="1">
      <c r="T802"/>
      <c r="U802"/>
    </row>
    <row r="803" spans="20:21" ht="15.75" customHeight="1">
      <c r="T803"/>
      <c r="U803"/>
    </row>
    <row r="804" spans="20:21" ht="15.75" customHeight="1">
      <c r="T804"/>
      <c r="U804"/>
    </row>
    <row r="805" spans="20:21" ht="15.75" customHeight="1">
      <c r="T805"/>
      <c r="U805"/>
    </row>
    <row r="806" spans="20:21" ht="15.75" customHeight="1">
      <c r="T806"/>
      <c r="U806"/>
    </row>
    <row r="807" spans="20:21" ht="15.75" customHeight="1">
      <c r="T807"/>
      <c r="U807"/>
    </row>
    <row r="808" spans="20:21" ht="15.75" customHeight="1">
      <c r="T808"/>
      <c r="U808"/>
    </row>
    <row r="809" spans="20:21" ht="15.75" customHeight="1">
      <c r="T809"/>
      <c r="U809"/>
    </row>
    <row r="810" spans="20:21" ht="15.75" customHeight="1">
      <c r="T810"/>
      <c r="U810"/>
    </row>
    <row r="811" spans="20:21" ht="15.75" customHeight="1">
      <c r="T811"/>
      <c r="U811"/>
    </row>
    <row r="812" spans="20:21" ht="15.75" customHeight="1">
      <c r="T812"/>
      <c r="U812"/>
    </row>
    <row r="813" spans="20:21" ht="15.75" customHeight="1">
      <c r="T813"/>
      <c r="U813"/>
    </row>
    <row r="814" spans="20:21" ht="15.75" customHeight="1">
      <c r="T814"/>
      <c r="U814"/>
    </row>
    <row r="815" spans="20:21" ht="15.75" customHeight="1">
      <c r="T815"/>
      <c r="U815"/>
    </row>
    <row r="816" spans="20:21" ht="15.75" customHeight="1">
      <c r="T816"/>
      <c r="U816"/>
    </row>
    <row r="817" spans="20:21" ht="15.75" customHeight="1">
      <c r="T817"/>
      <c r="U817"/>
    </row>
    <row r="818" spans="20:21" ht="15.75" customHeight="1">
      <c r="T818"/>
      <c r="U818"/>
    </row>
    <row r="819" spans="20:21" ht="15.75" customHeight="1">
      <c r="T819"/>
      <c r="U819"/>
    </row>
    <row r="820" spans="20:21" ht="15.75" customHeight="1">
      <c r="T820"/>
      <c r="U820"/>
    </row>
    <row r="821" spans="20:21" ht="15.75" customHeight="1">
      <c r="T821"/>
      <c r="U821"/>
    </row>
    <row r="822" spans="20:21" ht="15.75" customHeight="1">
      <c r="T822"/>
      <c r="U822"/>
    </row>
    <row r="823" spans="20:21" ht="15.75" customHeight="1">
      <c r="T823"/>
      <c r="U823"/>
    </row>
    <row r="824" spans="20:21" ht="15.75" customHeight="1">
      <c r="T824"/>
      <c r="U824"/>
    </row>
    <row r="825" spans="20:21" ht="15.75" customHeight="1">
      <c r="T825"/>
      <c r="U825"/>
    </row>
    <row r="826" spans="20:21" ht="15.75" customHeight="1">
      <c r="T826"/>
      <c r="U826"/>
    </row>
    <row r="827" spans="20:21" ht="15.75" customHeight="1">
      <c r="T827"/>
      <c r="U827"/>
    </row>
    <row r="828" spans="20:21" ht="15.75" customHeight="1">
      <c r="T828"/>
      <c r="U828"/>
    </row>
    <row r="829" spans="20:21" ht="15.75" customHeight="1">
      <c r="T829"/>
      <c r="U829"/>
    </row>
    <row r="830" spans="20:21" ht="15.75" customHeight="1">
      <c r="T830"/>
      <c r="U830"/>
    </row>
    <row r="831" spans="20:21" ht="15.75" customHeight="1">
      <c r="T831"/>
      <c r="U831"/>
    </row>
    <row r="832" spans="20:21" ht="15.75" customHeight="1">
      <c r="T832"/>
      <c r="U832"/>
    </row>
    <row r="833" spans="20:21" ht="15.75" customHeight="1">
      <c r="T833"/>
      <c r="U833"/>
    </row>
    <row r="834" spans="20:21" ht="15.75" customHeight="1">
      <c r="T834"/>
      <c r="U834"/>
    </row>
    <row r="835" spans="20:21" ht="15.75" customHeight="1">
      <c r="T835"/>
      <c r="U835"/>
    </row>
    <row r="836" spans="20:21" ht="15.75" customHeight="1">
      <c r="T836"/>
      <c r="U836"/>
    </row>
    <row r="837" spans="20:21" ht="15.75" customHeight="1">
      <c r="T837"/>
      <c r="U837"/>
    </row>
    <row r="838" spans="20:21" ht="15.75" customHeight="1">
      <c r="T838"/>
      <c r="U838"/>
    </row>
    <row r="839" spans="20:21" ht="15.75" customHeight="1">
      <c r="T839"/>
      <c r="U839"/>
    </row>
    <row r="840" spans="20:21" ht="15.75" customHeight="1">
      <c r="T840"/>
      <c r="U840"/>
    </row>
    <row r="841" spans="20:21" ht="15.75" customHeight="1">
      <c r="T841"/>
      <c r="U841"/>
    </row>
    <row r="842" spans="20:21" ht="15.75" customHeight="1">
      <c r="T842"/>
      <c r="U842"/>
    </row>
    <row r="843" spans="20:21" ht="15.75" customHeight="1">
      <c r="T843"/>
      <c r="U843"/>
    </row>
    <row r="844" spans="20:21" ht="15.75" customHeight="1">
      <c r="T844"/>
      <c r="U844"/>
    </row>
    <row r="845" spans="20:21" ht="15.75" customHeight="1">
      <c r="T845"/>
      <c r="U845"/>
    </row>
    <row r="846" spans="20:21" ht="15.75" customHeight="1">
      <c r="T846"/>
      <c r="U846"/>
    </row>
    <row r="847" spans="20:21" ht="15.75" customHeight="1">
      <c r="T847"/>
      <c r="U847"/>
    </row>
    <row r="848" spans="20:21" ht="15.75" customHeight="1">
      <c r="T848"/>
      <c r="U848"/>
    </row>
    <row r="849" spans="20:21" ht="15.75" customHeight="1">
      <c r="T849"/>
      <c r="U849"/>
    </row>
    <row r="850" spans="20:21" ht="15.75" customHeight="1">
      <c r="T850"/>
      <c r="U850"/>
    </row>
    <row r="851" spans="20:21" ht="15.75" customHeight="1">
      <c r="T851"/>
      <c r="U851"/>
    </row>
    <row r="852" spans="20:21" ht="15.75" customHeight="1">
      <c r="T852"/>
      <c r="U852"/>
    </row>
    <row r="853" spans="20:21" ht="15.75" customHeight="1">
      <c r="T853"/>
      <c r="U853"/>
    </row>
    <row r="854" spans="20:21" ht="15.75" customHeight="1">
      <c r="T854"/>
      <c r="U854"/>
    </row>
    <row r="855" spans="20:21" ht="15.75" customHeight="1">
      <c r="T855"/>
      <c r="U855"/>
    </row>
    <row r="856" spans="20:21" ht="15.75" customHeight="1">
      <c r="T856"/>
      <c r="U856"/>
    </row>
    <row r="857" spans="20:21" ht="15.75" customHeight="1">
      <c r="T857"/>
      <c r="U857"/>
    </row>
    <row r="858" spans="20:21" ht="15.75" customHeight="1">
      <c r="T858"/>
      <c r="U858"/>
    </row>
    <row r="859" spans="20:21" ht="15.75" customHeight="1">
      <c r="T859"/>
      <c r="U859"/>
    </row>
    <row r="860" spans="20:21" ht="15.75" customHeight="1">
      <c r="T860"/>
      <c r="U860"/>
    </row>
    <row r="861" spans="20:21" ht="15.75" customHeight="1">
      <c r="T861"/>
      <c r="U861"/>
    </row>
    <row r="862" spans="20:21" ht="15.75" customHeight="1">
      <c r="T862"/>
      <c r="U862"/>
    </row>
    <row r="863" spans="20:21" ht="15.75" customHeight="1">
      <c r="T863"/>
      <c r="U863"/>
    </row>
    <row r="864" spans="20:21" ht="15.75" customHeight="1">
      <c r="T864"/>
      <c r="U864"/>
    </row>
    <row r="865" spans="20:21" ht="15.75" customHeight="1">
      <c r="T865"/>
      <c r="U865"/>
    </row>
    <row r="866" spans="20:21" ht="15.75" customHeight="1">
      <c r="T866"/>
      <c r="U866"/>
    </row>
    <row r="867" spans="20:21" ht="15.75" customHeight="1">
      <c r="T867"/>
      <c r="U867"/>
    </row>
    <row r="868" spans="20:21" ht="15.75" customHeight="1">
      <c r="T868"/>
      <c r="U868"/>
    </row>
    <row r="869" spans="20:21" ht="15.75" customHeight="1">
      <c r="T869"/>
      <c r="U869"/>
    </row>
    <row r="870" spans="20:21" ht="15.75" customHeight="1">
      <c r="T870"/>
      <c r="U870"/>
    </row>
    <row r="871" spans="20:21" ht="15.75" customHeight="1">
      <c r="T871"/>
      <c r="U871"/>
    </row>
    <row r="872" spans="20:21" ht="15.75" customHeight="1">
      <c r="T872"/>
      <c r="U872"/>
    </row>
    <row r="873" spans="20:21" ht="15.75" customHeight="1">
      <c r="T873"/>
      <c r="U873"/>
    </row>
    <row r="874" spans="20:21" ht="15.75" customHeight="1">
      <c r="T874"/>
      <c r="U874"/>
    </row>
    <row r="875" spans="20:21" ht="15.75" customHeight="1">
      <c r="T875"/>
      <c r="U875"/>
    </row>
    <row r="876" spans="20:21" ht="15.75" customHeight="1">
      <c r="T876"/>
      <c r="U876"/>
    </row>
    <row r="877" spans="20:21" ht="15.75" customHeight="1">
      <c r="T877"/>
      <c r="U877"/>
    </row>
    <row r="878" spans="20:21" ht="15.75" customHeight="1">
      <c r="T878"/>
      <c r="U878"/>
    </row>
    <row r="879" spans="20:21" ht="15.75" customHeight="1">
      <c r="T879"/>
      <c r="U879"/>
    </row>
    <row r="880" spans="20:21" ht="15.75" customHeight="1">
      <c r="T880"/>
      <c r="U880"/>
    </row>
    <row r="881" spans="20:21" ht="15.75" customHeight="1">
      <c r="T881"/>
      <c r="U881"/>
    </row>
    <row r="882" spans="20:21" ht="15.75" customHeight="1">
      <c r="T882"/>
      <c r="U882"/>
    </row>
    <row r="883" spans="20:21" ht="15.75" customHeight="1">
      <c r="T883"/>
      <c r="U883"/>
    </row>
    <row r="884" spans="20:21" ht="15.75" customHeight="1">
      <c r="T884"/>
      <c r="U884"/>
    </row>
    <row r="885" spans="20:21" ht="15.75" customHeight="1">
      <c r="T885"/>
      <c r="U885"/>
    </row>
    <row r="886" spans="20:21" ht="15.75" customHeight="1">
      <c r="T886"/>
      <c r="U886"/>
    </row>
    <row r="887" spans="20:21" ht="15.75" customHeight="1">
      <c r="T887"/>
      <c r="U887"/>
    </row>
    <row r="888" spans="20:21" ht="15.75" customHeight="1">
      <c r="T888"/>
      <c r="U888"/>
    </row>
    <row r="889" spans="20:21" ht="15.75" customHeight="1">
      <c r="T889"/>
      <c r="U889"/>
    </row>
    <row r="890" spans="20:21" ht="15.75" customHeight="1">
      <c r="T890"/>
      <c r="U890"/>
    </row>
    <row r="891" spans="20:21" ht="15.75" customHeight="1">
      <c r="T891"/>
      <c r="U891"/>
    </row>
    <row r="892" spans="20:21" ht="15.75" customHeight="1">
      <c r="T892"/>
      <c r="U892"/>
    </row>
    <row r="893" spans="20:21" ht="15.75" customHeight="1">
      <c r="T893"/>
      <c r="U893"/>
    </row>
    <row r="894" spans="20:21" ht="15.75" customHeight="1">
      <c r="T894"/>
      <c r="U894"/>
    </row>
    <row r="895" spans="20:21" ht="15.75" customHeight="1">
      <c r="T895"/>
      <c r="U895"/>
    </row>
    <row r="896" spans="20:21" ht="15.75" customHeight="1">
      <c r="T896"/>
      <c r="U896"/>
    </row>
    <row r="897" spans="20:21" ht="15.75" customHeight="1">
      <c r="T897"/>
      <c r="U897"/>
    </row>
    <row r="898" spans="20:21" ht="15.75" customHeight="1">
      <c r="T898"/>
      <c r="U898"/>
    </row>
    <row r="899" spans="20:21" ht="15.75" customHeight="1">
      <c r="T899"/>
      <c r="U899"/>
    </row>
    <row r="900" spans="20:21" ht="15.75" customHeight="1">
      <c r="T900"/>
      <c r="U900"/>
    </row>
    <row r="901" spans="20:21" ht="15.75" customHeight="1">
      <c r="T901"/>
      <c r="U901"/>
    </row>
    <row r="902" spans="20:21" ht="15.75" customHeight="1">
      <c r="T902"/>
      <c r="U902"/>
    </row>
    <row r="903" spans="20:21" ht="15.75" customHeight="1">
      <c r="T903"/>
      <c r="U903"/>
    </row>
    <row r="904" spans="20:21" ht="15.75" customHeight="1">
      <c r="T904"/>
      <c r="U904"/>
    </row>
    <row r="905" spans="20:21" ht="15.75" customHeight="1">
      <c r="T905"/>
      <c r="U905"/>
    </row>
    <row r="906" spans="20:21" ht="15.75" customHeight="1">
      <c r="T906"/>
      <c r="U906"/>
    </row>
    <row r="907" spans="20:21" ht="15.75" customHeight="1">
      <c r="T907"/>
      <c r="U907"/>
    </row>
    <row r="908" spans="20:21" ht="15.75" customHeight="1">
      <c r="T908"/>
      <c r="U908"/>
    </row>
    <row r="909" spans="20:21" ht="15.75" customHeight="1">
      <c r="T909"/>
      <c r="U909"/>
    </row>
    <row r="910" spans="20:21" ht="15.75" customHeight="1">
      <c r="T910"/>
      <c r="U910"/>
    </row>
    <row r="911" spans="20:21" ht="15.75" customHeight="1">
      <c r="T911"/>
      <c r="U911"/>
    </row>
    <row r="912" spans="20:21" ht="15.75" customHeight="1">
      <c r="T912"/>
      <c r="U912"/>
    </row>
    <row r="913" spans="20:21" ht="15.75" customHeight="1">
      <c r="T913"/>
      <c r="U913"/>
    </row>
    <row r="914" spans="20:21" ht="15.75" customHeight="1">
      <c r="T914"/>
      <c r="U914"/>
    </row>
    <row r="915" spans="20:21" ht="15.75" customHeight="1">
      <c r="T915"/>
      <c r="U915"/>
    </row>
    <row r="916" spans="20:21" ht="15.75" customHeight="1">
      <c r="T916"/>
      <c r="U916"/>
    </row>
    <row r="917" spans="20:21" ht="15.75" customHeight="1">
      <c r="T917"/>
      <c r="U917"/>
    </row>
    <row r="918" spans="20:21" ht="15.75" customHeight="1">
      <c r="T918"/>
      <c r="U918"/>
    </row>
    <row r="919" spans="20:21" ht="15.75" customHeight="1">
      <c r="T919"/>
      <c r="U919"/>
    </row>
    <row r="920" spans="20:21" ht="15.75" customHeight="1">
      <c r="T920"/>
      <c r="U920"/>
    </row>
    <row r="921" spans="20:21" ht="15.75" customHeight="1">
      <c r="T921"/>
      <c r="U921"/>
    </row>
    <row r="922" spans="20:21" ht="15.75" customHeight="1">
      <c r="T922"/>
      <c r="U922"/>
    </row>
    <row r="923" spans="20:21" ht="15.75" customHeight="1">
      <c r="T923"/>
      <c r="U923"/>
    </row>
    <row r="924" spans="20:21" ht="15.75" customHeight="1">
      <c r="T924"/>
      <c r="U924"/>
    </row>
    <row r="925" spans="20:21" ht="15.75" customHeight="1">
      <c r="T925"/>
      <c r="U925"/>
    </row>
    <row r="926" spans="20:21" ht="15.75" customHeight="1">
      <c r="T926"/>
      <c r="U926"/>
    </row>
    <row r="927" spans="20:21" ht="15.75" customHeight="1">
      <c r="T927"/>
      <c r="U927"/>
    </row>
    <row r="928" spans="20:21" ht="15.75" customHeight="1">
      <c r="T928"/>
      <c r="U928"/>
    </row>
    <row r="929" spans="20:21" ht="15.75" customHeight="1">
      <c r="T929"/>
      <c r="U929"/>
    </row>
    <row r="930" spans="20:21" ht="15.75" customHeight="1">
      <c r="T930"/>
      <c r="U930"/>
    </row>
    <row r="931" spans="20:21" ht="15.75" customHeight="1">
      <c r="T931"/>
      <c r="U931"/>
    </row>
    <row r="932" spans="20:21" ht="15.75" customHeight="1">
      <c r="T932"/>
      <c r="U932"/>
    </row>
    <row r="933" spans="20:21" ht="15.75" customHeight="1">
      <c r="T933"/>
      <c r="U933"/>
    </row>
    <row r="934" spans="20:21" ht="15.75" customHeight="1">
      <c r="T934"/>
      <c r="U934"/>
    </row>
    <row r="935" spans="20:21" ht="15.75" customHeight="1">
      <c r="T935"/>
      <c r="U935"/>
    </row>
    <row r="936" spans="20:21" ht="15.75" customHeight="1">
      <c r="T936"/>
      <c r="U936"/>
    </row>
    <row r="937" spans="20:21" ht="15.75" customHeight="1">
      <c r="T937"/>
      <c r="U937"/>
    </row>
    <row r="938" spans="20:21" ht="15.75" customHeight="1">
      <c r="T938"/>
      <c r="U938"/>
    </row>
    <row r="939" spans="20:21" ht="15.75" customHeight="1">
      <c r="T939"/>
      <c r="U939"/>
    </row>
    <row r="940" spans="20:21" ht="15.75" customHeight="1">
      <c r="T940"/>
      <c r="U940"/>
    </row>
    <row r="941" spans="20:21" ht="15.75" customHeight="1">
      <c r="T941"/>
      <c r="U941"/>
    </row>
    <row r="942" spans="20:21" ht="15.75" customHeight="1">
      <c r="T942"/>
      <c r="U942"/>
    </row>
    <row r="943" spans="20:21" ht="15.75" customHeight="1">
      <c r="T943"/>
      <c r="U943"/>
    </row>
    <row r="944" spans="20:21" ht="15.75" customHeight="1">
      <c r="T944"/>
      <c r="U944"/>
    </row>
    <row r="945" spans="20:21" ht="15.75" customHeight="1">
      <c r="T945"/>
      <c r="U945"/>
    </row>
    <row r="946" spans="20:21" ht="15.75" customHeight="1">
      <c r="T946"/>
      <c r="U946"/>
    </row>
    <row r="947" spans="20:21" ht="15.75" customHeight="1">
      <c r="T947"/>
      <c r="U947"/>
    </row>
    <row r="948" spans="20:21" ht="15.75" customHeight="1">
      <c r="T948"/>
      <c r="U948"/>
    </row>
    <row r="949" spans="20:21" ht="15.75" customHeight="1">
      <c r="T949"/>
      <c r="U949"/>
    </row>
    <row r="950" spans="20:21" ht="15.75" customHeight="1">
      <c r="T950"/>
      <c r="U950"/>
    </row>
    <row r="951" spans="20:21" ht="15.75" customHeight="1">
      <c r="T951"/>
      <c r="U951"/>
    </row>
    <row r="952" spans="20:21" ht="15.75" customHeight="1">
      <c r="T952"/>
      <c r="U952"/>
    </row>
    <row r="953" spans="20:21" ht="15.75" customHeight="1">
      <c r="T953"/>
      <c r="U953"/>
    </row>
    <row r="954" spans="20:21" ht="15.75" customHeight="1">
      <c r="T954"/>
      <c r="U954"/>
    </row>
    <row r="955" spans="20:21" ht="15.75" customHeight="1">
      <c r="T955"/>
      <c r="U955"/>
    </row>
    <row r="956" spans="20:21" ht="15.75" customHeight="1">
      <c r="T956"/>
      <c r="U956"/>
    </row>
    <row r="957" spans="20:21" ht="15.75" customHeight="1">
      <c r="T957"/>
      <c r="U957"/>
    </row>
    <row r="958" spans="20:21" ht="15.75" customHeight="1">
      <c r="T958"/>
      <c r="U958"/>
    </row>
    <row r="959" spans="20:21" ht="15.75" customHeight="1">
      <c r="T959"/>
      <c r="U959"/>
    </row>
    <row r="960" spans="20:21" ht="15.75" customHeight="1">
      <c r="T960"/>
      <c r="U960"/>
    </row>
    <row r="961" spans="20:21" ht="15.75" customHeight="1">
      <c r="T961"/>
      <c r="U961"/>
    </row>
    <row r="962" spans="20:21" ht="15.75" customHeight="1">
      <c r="T962"/>
      <c r="U962"/>
    </row>
    <row r="963" spans="20:21" ht="15.75" customHeight="1">
      <c r="T963"/>
      <c r="U963"/>
    </row>
    <row r="964" spans="20:21" ht="15.75" customHeight="1">
      <c r="T964"/>
      <c r="U964"/>
    </row>
    <row r="965" spans="20:21" ht="15.75" customHeight="1">
      <c r="T965"/>
      <c r="U965"/>
    </row>
    <row r="966" spans="20:21" ht="15.75" customHeight="1">
      <c r="T966"/>
      <c r="U966"/>
    </row>
    <row r="967" spans="20:21" ht="15.75" customHeight="1">
      <c r="T967"/>
      <c r="U967"/>
    </row>
    <row r="968" spans="20:21" ht="15.75" customHeight="1">
      <c r="T968"/>
      <c r="U968"/>
    </row>
    <row r="969" spans="20:21" ht="15.75" customHeight="1">
      <c r="T969"/>
      <c r="U969"/>
    </row>
    <row r="970" spans="20:21" ht="15.75" customHeight="1">
      <c r="T970"/>
      <c r="U970"/>
    </row>
    <row r="971" spans="20:21" ht="15.75" customHeight="1">
      <c r="T971"/>
      <c r="U971"/>
    </row>
    <row r="972" spans="20:21" ht="15.75" customHeight="1">
      <c r="T972"/>
      <c r="U972"/>
    </row>
    <row r="973" spans="20:21" ht="15.75" customHeight="1">
      <c r="T973"/>
      <c r="U973"/>
    </row>
    <row r="974" spans="20:21" ht="15.75" customHeight="1">
      <c r="T974"/>
      <c r="U974"/>
    </row>
    <row r="975" spans="20:21" ht="15.75" customHeight="1">
      <c r="T975"/>
      <c r="U975"/>
    </row>
    <row r="976" spans="20:21" ht="15.75" customHeight="1">
      <c r="T976"/>
      <c r="U976"/>
    </row>
    <row r="977" spans="20:21" ht="15.75" customHeight="1">
      <c r="T977"/>
      <c r="U977"/>
    </row>
    <row r="978" spans="20:21" ht="15.75" customHeight="1">
      <c r="T978"/>
      <c r="U978"/>
    </row>
    <row r="979" spans="20:21" ht="15.75" customHeight="1">
      <c r="T979"/>
      <c r="U979"/>
    </row>
    <row r="980" spans="20:21" ht="15.75" customHeight="1">
      <c r="T980"/>
      <c r="U980"/>
    </row>
    <row r="981" spans="20:21" ht="15.75" customHeight="1">
      <c r="T981"/>
      <c r="U981"/>
    </row>
    <row r="982" spans="20:21" ht="15.75" customHeight="1">
      <c r="T982"/>
      <c r="U982"/>
    </row>
    <row r="983" spans="20:21" ht="15.75" customHeight="1">
      <c r="T983"/>
      <c r="U983"/>
    </row>
    <row r="984" spans="20:21" ht="15.75" customHeight="1">
      <c r="T984"/>
      <c r="U984"/>
    </row>
    <row r="985" spans="20:21" ht="15.75" customHeight="1">
      <c r="T985"/>
      <c r="U985"/>
    </row>
    <row r="986" spans="20:21" ht="15.75" customHeight="1">
      <c r="T986"/>
      <c r="U986"/>
    </row>
    <row r="987" spans="20:21" ht="15.75" customHeight="1">
      <c r="T987"/>
      <c r="U987"/>
    </row>
    <row r="988" spans="20:21" ht="15.75" customHeight="1">
      <c r="T988"/>
      <c r="U988"/>
    </row>
    <row r="989" spans="20:21" ht="15.75" customHeight="1">
      <c r="T989"/>
      <c r="U989"/>
    </row>
    <row r="990" spans="20:21" ht="15.75" customHeight="1">
      <c r="T990"/>
      <c r="U990"/>
    </row>
    <row r="991" spans="20:21" ht="15.75" customHeight="1">
      <c r="T991"/>
      <c r="U991"/>
    </row>
    <row r="992" spans="20:21" ht="15.75" customHeight="1">
      <c r="T992"/>
      <c r="U992"/>
    </row>
    <row r="993" spans="20:21" ht="15.75" customHeight="1">
      <c r="T993"/>
      <c r="U993"/>
    </row>
    <row r="994" spans="20:21" ht="15.75" customHeight="1">
      <c r="T994"/>
      <c r="U994"/>
    </row>
    <row r="995" spans="20:21" ht="15.75" customHeight="1">
      <c r="T995"/>
      <c r="U995"/>
    </row>
    <row r="996" spans="20:21" ht="15.75" customHeight="1">
      <c r="T996"/>
      <c r="U996"/>
    </row>
    <row r="997" spans="20:21" ht="15.75" customHeight="1">
      <c r="T997"/>
      <c r="U997"/>
    </row>
    <row r="998" spans="20:21" ht="15.75" customHeight="1">
      <c r="T998"/>
      <c r="U998"/>
    </row>
    <row r="999" spans="20:21" ht="15.75" customHeight="1">
      <c r="T999"/>
      <c r="U999"/>
    </row>
    <row r="1000" spans="20:21" ht="15.75" customHeight="1">
      <c r="T1000"/>
      <c r="U1000"/>
    </row>
    <row r="1001" spans="20:21" ht="15.75" customHeight="1">
      <c r="T1001"/>
      <c r="U1001"/>
    </row>
    <row r="1002" spans="20:21" ht="15.75" customHeight="1">
      <c r="T1002"/>
      <c r="U1002"/>
    </row>
    <row r="1003" spans="20:21" ht="15.75" customHeight="1">
      <c r="T1003"/>
      <c r="U1003"/>
    </row>
    <row r="1004" spans="20:21" ht="15.75" customHeight="1">
      <c r="T1004"/>
      <c r="U1004"/>
    </row>
    <row r="1005" spans="20:21" ht="15.75" customHeight="1">
      <c r="T1005"/>
      <c r="U1005"/>
    </row>
    <row r="1006" spans="20:21" ht="15.75" customHeight="1">
      <c r="T1006"/>
      <c r="U1006"/>
    </row>
    <row r="1007" spans="20:21" ht="15.75" customHeight="1">
      <c r="T1007"/>
      <c r="U1007"/>
    </row>
    <row r="1008" spans="20:21" ht="15.75" customHeight="1">
      <c r="T1008"/>
      <c r="U1008"/>
    </row>
    <row r="1009" spans="20:21" ht="15.75" customHeight="1">
      <c r="T1009"/>
      <c r="U1009"/>
    </row>
    <row r="1010" spans="20:21" ht="15.75" customHeight="1">
      <c r="T1010"/>
      <c r="U1010"/>
    </row>
    <row r="1011" spans="20:21" ht="15.75" customHeight="1">
      <c r="T1011"/>
      <c r="U1011"/>
    </row>
    <row r="1012" spans="20:21" ht="15.75" customHeight="1">
      <c r="T1012"/>
      <c r="U1012"/>
    </row>
    <row r="1013" spans="20:21" ht="15.75" customHeight="1">
      <c r="T1013"/>
      <c r="U1013"/>
    </row>
    <row r="1014" spans="20:21" ht="15.75" customHeight="1">
      <c r="T1014"/>
      <c r="U1014"/>
    </row>
    <row r="1015" spans="20:21" ht="15.75" customHeight="1">
      <c r="T1015"/>
      <c r="U1015"/>
    </row>
    <row r="1016" spans="20:21" ht="15.75" customHeight="1">
      <c r="T1016"/>
      <c r="U1016"/>
    </row>
    <row r="1017" spans="20:21" ht="15.75" customHeight="1">
      <c r="T1017"/>
      <c r="U1017"/>
    </row>
    <row r="1018" spans="20:21" ht="15.75" customHeight="1">
      <c r="T1018"/>
      <c r="U1018"/>
    </row>
    <row r="1019" spans="20:21" ht="15.75" customHeight="1">
      <c r="T1019"/>
      <c r="U1019"/>
    </row>
    <row r="1020" spans="20:21" ht="15.75" customHeight="1">
      <c r="T1020"/>
      <c r="U1020"/>
    </row>
    <row r="1021" spans="20:21" ht="15.75" customHeight="1">
      <c r="T1021"/>
      <c r="U1021"/>
    </row>
    <row r="1022" spans="20:21" ht="15.75" customHeight="1">
      <c r="T1022"/>
      <c r="U1022"/>
    </row>
    <row r="1023" spans="20:21" ht="15.75" customHeight="1">
      <c r="T1023"/>
      <c r="U1023"/>
    </row>
    <row r="1024" spans="20:21" ht="15.75" customHeight="1">
      <c r="T1024"/>
      <c r="U1024"/>
    </row>
    <row r="1025" spans="20:21" ht="15.75" customHeight="1">
      <c r="T1025"/>
      <c r="U1025"/>
    </row>
    <row r="1026" spans="20:21" ht="15.75" customHeight="1">
      <c r="T1026"/>
      <c r="U1026"/>
    </row>
    <row r="1027" spans="20:21" ht="15.75" customHeight="1">
      <c r="T1027"/>
      <c r="U1027"/>
    </row>
    <row r="1028" spans="20:21" ht="15.75" customHeight="1">
      <c r="T1028"/>
      <c r="U1028"/>
    </row>
    <row r="1029" spans="20:21" ht="15.75" customHeight="1">
      <c r="T1029"/>
      <c r="U1029"/>
    </row>
    <row r="1030" spans="20:21" ht="15.75" customHeight="1">
      <c r="T1030"/>
      <c r="U1030"/>
    </row>
    <row r="1031" spans="20:21" ht="15.75" customHeight="1">
      <c r="T1031"/>
      <c r="U1031"/>
    </row>
    <row r="1032" spans="20:21" ht="15.75" customHeight="1">
      <c r="T1032"/>
      <c r="U1032"/>
    </row>
    <row r="1033" spans="20:21" ht="15.75" customHeight="1">
      <c r="T1033"/>
      <c r="U1033"/>
    </row>
    <row r="1034" spans="20:21" ht="15.75" customHeight="1">
      <c r="T1034"/>
      <c r="U1034"/>
    </row>
    <row r="1035" spans="20:21" ht="15.75" customHeight="1">
      <c r="T1035"/>
      <c r="U1035"/>
    </row>
    <row r="1036" spans="20:21" ht="15.75" customHeight="1">
      <c r="T1036"/>
      <c r="U1036"/>
    </row>
    <row r="1037" spans="20:21" ht="15.75" customHeight="1">
      <c r="T1037"/>
      <c r="U1037"/>
    </row>
    <row r="1038" spans="20:21" ht="15.75" customHeight="1">
      <c r="T1038"/>
      <c r="U1038"/>
    </row>
    <row r="1039" spans="20:21" ht="15.75" customHeight="1">
      <c r="T1039"/>
      <c r="U1039"/>
    </row>
    <row r="1040" spans="20:21" ht="15.75" customHeight="1">
      <c r="T1040"/>
      <c r="U1040"/>
    </row>
    <row r="1041" spans="20:21" ht="15.75" customHeight="1">
      <c r="T1041"/>
      <c r="U1041"/>
    </row>
    <row r="1042" spans="20:21" ht="15.75" customHeight="1">
      <c r="T1042"/>
      <c r="U1042"/>
    </row>
    <row r="1043" spans="20:21" ht="15.75" customHeight="1">
      <c r="T1043"/>
      <c r="U1043"/>
    </row>
    <row r="1044" spans="20:21" ht="15.75" customHeight="1">
      <c r="T1044"/>
      <c r="U1044"/>
    </row>
    <row r="1045" spans="20:21" ht="15.75" customHeight="1">
      <c r="T1045"/>
      <c r="U1045"/>
    </row>
    <row r="1046" spans="20:21" ht="15.75" customHeight="1">
      <c r="T1046"/>
      <c r="U1046"/>
    </row>
    <row r="1047" spans="20:21" ht="15.75" customHeight="1">
      <c r="T1047"/>
      <c r="U1047"/>
    </row>
    <row r="1048" spans="20:21" ht="15.75" customHeight="1">
      <c r="T1048"/>
      <c r="U1048"/>
    </row>
    <row r="1049" spans="20:21" ht="15.75" customHeight="1">
      <c r="T1049"/>
      <c r="U1049"/>
    </row>
    <row r="1050" spans="20:21" ht="15.75" customHeight="1">
      <c r="T1050"/>
      <c r="U1050"/>
    </row>
    <row r="1051" spans="20:21" ht="15.75" customHeight="1">
      <c r="T1051"/>
      <c r="U1051"/>
    </row>
    <row r="1052" spans="20:21" ht="15.75" customHeight="1">
      <c r="T1052"/>
      <c r="U1052"/>
    </row>
    <row r="1053" spans="20:21" ht="15.75" customHeight="1">
      <c r="T1053"/>
      <c r="U1053"/>
    </row>
    <row r="1054" spans="20:21" ht="15.75" customHeight="1">
      <c r="T1054"/>
      <c r="U1054"/>
    </row>
    <row r="1055" spans="20:21" ht="15.75" customHeight="1">
      <c r="T1055"/>
      <c r="U1055"/>
    </row>
    <row r="1056" spans="20:21" ht="15.75" customHeight="1">
      <c r="T1056"/>
      <c r="U1056"/>
    </row>
    <row r="1057" spans="20:21" ht="15.75" customHeight="1">
      <c r="T1057"/>
      <c r="U1057"/>
    </row>
    <row r="1058" spans="20:21" ht="15.75" customHeight="1">
      <c r="T1058"/>
      <c r="U1058"/>
    </row>
    <row r="1059" spans="20:21" ht="15.75" customHeight="1">
      <c r="T1059"/>
      <c r="U1059"/>
    </row>
    <row r="1060" spans="20:21" ht="15.75" customHeight="1">
      <c r="T1060"/>
      <c r="U1060"/>
    </row>
    <row r="1061" spans="20:21" ht="15.75" customHeight="1">
      <c r="T1061"/>
      <c r="U1061"/>
    </row>
    <row r="1062" spans="20:21" ht="15.75" customHeight="1">
      <c r="T1062"/>
      <c r="U1062"/>
    </row>
    <row r="1063" spans="20:21" ht="15.75" customHeight="1">
      <c r="T1063"/>
      <c r="U1063"/>
    </row>
    <row r="1064" spans="20:21" ht="15.75" customHeight="1">
      <c r="T1064"/>
      <c r="U1064"/>
    </row>
    <row r="1065" spans="20:21" ht="15.75" customHeight="1">
      <c r="T1065"/>
      <c r="U1065"/>
    </row>
    <row r="1066" spans="20:21" ht="15.75" customHeight="1">
      <c r="T1066"/>
      <c r="U1066"/>
    </row>
    <row r="1067" spans="20:21" ht="15.75" customHeight="1">
      <c r="T1067"/>
      <c r="U1067"/>
    </row>
    <row r="1068" spans="20:21" ht="15.75" customHeight="1">
      <c r="T1068"/>
      <c r="U1068"/>
    </row>
    <row r="1069" spans="20:21" ht="15.75" customHeight="1">
      <c r="T1069"/>
      <c r="U1069"/>
    </row>
    <row r="1070" spans="20:21" ht="15.75" customHeight="1">
      <c r="T1070"/>
      <c r="U1070"/>
    </row>
    <row r="1071" spans="20:21" ht="15.75" customHeight="1">
      <c r="T1071"/>
      <c r="U1071"/>
    </row>
    <row r="1072" spans="20:21" ht="15.75" customHeight="1">
      <c r="T1072"/>
      <c r="U1072"/>
    </row>
    <row r="1073" spans="20:21" ht="15.75" customHeight="1">
      <c r="T1073"/>
      <c r="U1073"/>
    </row>
    <row r="1074" spans="20:21" ht="15.75" customHeight="1">
      <c r="T1074"/>
      <c r="U1074"/>
    </row>
    <row r="1075" spans="20:21" ht="15.75" customHeight="1">
      <c r="T1075"/>
      <c r="U1075"/>
    </row>
    <row r="1076" spans="20:21" ht="15.75" customHeight="1">
      <c r="T1076"/>
      <c r="U1076"/>
    </row>
    <row r="1077" spans="20:21" ht="15.75" customHeight="1">
      <c r="T1077"/>
      <c r="U1077"/>
    </row>
    <row r="1078" spans="20:21" ht="15.75" customHeight="1">
      <c r="T1078"/>
      <c r="U1078"/>
    </row>
    <row r="1079" spans="20:21" ht="15.75" customHeight="1">
      <c r="T1079"/>
      <c r="U1079"/>
    </row>
    <row r="1080" spans="20:21" ht="15.75" customHeight="1">
      <c r="T1080"/>
      <c r="U1080"/>
    </row>
    <row r="1081" spans="20:21" ht="15.75" customHeight="1">
      <c r="T1081"/>
      <c r="U1081"/>
    </row>
    <row r="1082" spans="20:21" ht="15.75" customHeight="1">
      <c r="T1082"/>
      <c r="U1082"/>
    </row>
    <row r="1083" spans="20:21" ht="15.75" customHeight="1">
      <c r="T1083"/>
      <c r="U1083"/>
    </row>
    <row r="1084" spans="20:21" ht="15.75" customHeight="1">
      <c r="T1084"/>
      <c r="U1084"/>
    </row>
    <row r="1085" spans="20:21" ht="15.75" customHeight="1">
      <c r="T1085"/>
      <c r="U1085"/>
    </row>
    <row r="1086" spans="20:21" ht="15.75" customHeight="1">
      <c r="T1086"/>
      <c r="U1086"/>
    </row>
    <row r="1087" spans="20:21" ht="15.75" customHeight="1">
      <c r="T1087"/>
      <c r="U1087"/>
    </row>
    <row r="1088" spans="20:21" ht="15.75" customHeight="1">
      <c r="T1088"/>
      <c r="U1088"/>
    </row>
    <row r="1089" spans="20:21" ht="15.75" customHeight="1">
      <c r="T1089"/>
      <c r="U1089"/>
    </row>
    <row r="1090" spans="20:21" ht="15.75" customHeight="1">
      <c r="T1090"/>
      <c r="U1090"/>
    </row>
    <row r="1091" spans="20:21" ht="15.75" customHeight="1">
      <c r="T1091"/>
      <c r="U1091"/>
    </row>
    <row r="1092" spans="20:21" ht="15.75" customHeight="1">
      <c r="T1092"/>
      <c r="U1092"/>
    </row>
    <row r="1093" spans="20:21" ht="15.75" customHeight="1">
      <c r="T1093"/>
      <c r="U1093"/>
    </row>
    <row r="1094" spans="20:21" ht="15.75" customHeight="1">
      <c r="T1094"/>
      <c r="U1094"/>
    </row>
    <row r="1095" spans="20:21" ht="15.75" customHeight="1">
      <c r="T1095"/>
      <c r="U1095"/>
    </row>
    <row r="1096" spans="20:21" ht="15.75" customHeight="1">
      <c r="T1096"/>
      <c r="U1096"/>
    </row>
    <row r="1097" spans="20:21" ht="15.75" customHeight="1">
      <c r="T1097"/>
      <c r="U1097"/>
    </row>
    <row r="1098" spans="20:21" ht="15.75" customHeight="1">
      <c r="T1098"/>
      <c r="U1098"/>
    </row>
    <row r="1099" spans="20:21" ht="15.75" customHeight="1">
      <c r="T1099"/>
      <c r="U1099"/>
    </row>
    <row r="1100" spans="20:21" ht="15.75" customHeight="1">
      <c r="T1100"/>
      <c r="U1100"/>
    </row>
    <row r="1101" spans="20:21" ht="15.75" customHeight="1">
      <c r="T1101"/>
      <c r="U1101"/>
    </row>
    <row r="1102" spans="20:21" ht="15.75" customHeight="1">
      <c r="T1102"/>
      <c r="U1102"/>
    </row>
    <row r="1103" spans="20:21" ht="15.75" customHeight="1">
      <c r="T1103"/>
      <c r="U1103"/>
    </row>
    <row r="1104" spans="20:21" ht="15.75" customHeight="1">
      <c r="T1104"/>
      <c r="U1104"/>
    </row>
    <row r="1105" spans="20:21" ht="15.75" customHeight="1">
      <c r="T1105"/>
      <c r="U1105"/>
    </row>
    <row r="1106" spans="20:21" ht="15.75" customHeight="1">
      <c r="T1106"/>
      <c r="U1106"/>
    </row>
    <row r="1107" spans="20:21" ht="15.75" customHeight="1">
      <c r="T1107"/>
      <c r="U1107"/>
    </row>
    <row r="1108" spans="20:21" ht="15.75" customHeight="1">
      <c r="T1108"/>
      <c r="U1108"/>
    </row>
    <row r="1109" spans="20:21" ht="15.75" customHeight="1">
      <c r="T1109"/>
      <c r="U1109"/>
    </row>
    <row r="1110" spans="20:21" ht="15.75" customHeight="1">
      <c r="T1110"/>
      <c r="U1110"/>
    </row>
    <row r="1111" spans="20:21" ht="15.75" customHeight="1">
      <c r="T1111"/>
      <c r="U1111"/>
    </row>
    <row r="1112" spans="20:21" ht="15.75" customHeight="1">
      <c r="T1112"/>
      <c r="U1112"/>
    </row>
    <row r="1113" spans="20:21" ht="15.75" customHeight="1">
      <c r="T1113"/>
      <c r="U1113"/>
    </row>
    <row r="1114" spans="20:21" ht="15.75" customHeight="1">
      <c r="T1114"/>
      <c r="U1114"/>
    </row>
    <row r="1115" spans="20:21" ht="15.75" customHeight="1">
      <c r="T1115"/>
      <c r="U1115"/>
    </row>
    <row r="1116" spans="20:21" ht="15.75" customHeight="1">
      <c r="T1116"/>
      <c r="U1116"/>
    </row>
    <row r="1117" spans="20:21" ht="15.75" customHeight="1">
      <c r="T1117"/>
      <c r="U1117"/>
    </row>
    <row r="1118" spans="20:21" ht="15.75" customHeight="1">
      <c r="T1118"/>
      <c r="U1118"/>
    </row>
    <row r="1119" spans="20:21" ht="15.75" customHeight="1">
      <c r="T1119"/>
      <c r="U1119"/>
    </row>
    <row r="1120" spans="20:21" ht="15.75" customHeight="1">
      <c r="T1120"/>
      <c r="U1120"/>
    </row>
    <row r="1121" spans="20:21" ht="15.75" customHeight="1">
      <c r="T1121"/>
      <c r="U1121"/>
    </row>
    <row r="1122" spans="20:21" ht="15.75" customHeight="1">
      <c r="T1122"/>
      <c r="U1122"/>
    </row>
    <row r="1123" spans="20:21" ht="15.75" customHeight="1">
      <c r="T1123"/>
      <c r="U1123"/>
    </row>
    <row r="1124" spans="20:21" ht="15.75" customHeight="1">
      <c r="T1124"/>
      <c r="U1124"/>
    </row>
    <row r="1125" spans="20:21" ht="15.75" customHeight="1">
      <c r="T1125"/>
      <c r="U1125"/>
    </row>
    <row r="1126" spans="20:21" ht="15.75" customHeight="1">
      <c r="T1126"/>
      <c r="U1126"/>
    </row>
    <row r="1127" spans="20:21" ht="15.75" customHeight="1">
      <c r="T1127"/>
      <c r="U1127"/>
    </row>
    <row r="1128" spans="20:21" ht="15.75" customHeight="1">
      <c r="T1128"/>
      <c r="U1128"/>
    </row>
    <row r="1129" spans="20:21" ht="15.75" customHeight="1">
      <c r="T1129"/>
      <c r="U1129"/>
    </row>
    <row r="1130" spans="20:21" ht="15.75" customHeight="1">
      <c r="T1130"/>
      <c r="U1130"/>
    </row>
    <row r="1131" spans="20:21" ht="15.75" customHeight="1">
      <c r="T1131"/>
      <c r="U1131"/>
    </row>
    <row r="1132" spans="20:21" ht="15.75" customHeight="1">
      <c r="T1132"/>
      <c r="U1132"/>
    </row>
    <row r="1133" spans="20:21" ht="15.75" customHeight="1">
      <c r="T1133"/>
      <c r="U1133"/>
    </row>
    <row r="1134" spans="20:21" ht="15.75" customHeight="1">
      <c r="T1134"/>
      <c r="U1134"/>
    </row>
    <row r="1135" spans="20:21" ht="15.75" customHeight="1">
      <c r="T1135"/>
      <c r="U1135"/>
    </row>
    <row r="1136" spans="20:21" ht="15.75" customHeight="1">
      <c r="T1136"/>
      <c r="U1136"/>
    </row>
    <row r="1137" spans="20:21" ht="15.75" customHeight="1">
      <c r="T1137"/>
      <c r="U1137"/>
    </row>
    <row r="1138" spans="20:21" ht="15.75" customHeight="1">
      <c r="T1138"/>
      <c r="U1138"/>
    </row>
    <row r="1139" spans="20:21" ht="15.75" customHeight="1">
      <c r="T1139"/>
      <c r="U1139"/>
    </row>
    <row r="1140" spans="20:21" ht="15.75" customHeight="1">
      <c r="T1140"/>
      <c r="U1140"/>
    </row>
    <row r="1141" spans="20:21" ht="15.75" customHeight="1">
      <c r="T1141"/>
      <c r="U1141"/>
    </row>
    <row r="1142" spans="20:21" ht="15.75" customHeight="1">
      <c r="T1142"/>
      <c r="U1142"/>
    </row>
    <row r="1143" spans="20:21" ht="15.75" customHeight="1">
      <c r="T1143"/>
      <c r="U1143"/>
    </row>
    <row r="1144" spans="20:21" ht="15.75" customHeight="1">
      <c r="T1144"/>
      <c r="U1144"/>
    </row>
    <row r="1145" spans="20:21" ht="15.75" customHeight="1">
      <c r="T1145"/>
      <c r="U1145"/>
    </row>
    <row r="1146" spans="20:21" ht="15.75" customHeight="1">
      <c r="T1146"/>
      <c r="U1146"/>
    </row>
    <row r="1147" spans="20:21" ht="15.75" customHeight="1">
      <c r="T1147"/>
      <c r="U1147"/>
    </row>
    <row r="1148" spans="20:21" ht="15.75" customHeight="1">
      <c r="T1148"/>
      <c r="U1148"/>
    </row>
    <row r="1149" spans="20:21" ht="15.75" customHeight="1">
      <c r="T1149"/>
      <c r="U1149"/>
    </row>
    <row r="1150" spans="20:21" ht="15.75" customHeight="1">
      <c r="T1150"/>
      <c r="U1150"/>
    </row>
    <row r="1151" spans="20:21" ht="15.75" customHeight="1">
      <c r="T1151"/>
      <c r="U1151"/>
    </row>
    <row r="1152" spans="20:21" ht="15.75" customHeight="1">
      <c r="T1152"/>
      <c r="U1152"/>
    </row>
    <row r="1153" spans="20:21" ht="15.75" customHeight="1">
      <c r="T1153"/>
      <c r="U1153"/>
    </row>
    <row r="1154" spans="20:21" ht="15.75" customHeight="1">
      <c r="T1154"/>
      <c r="U1154"/>
    </row>
    <row r="1155" spans="20:21" ht="15.75" customHeight="1">
      <c r="T1155"/>
      <c r="U1155"/>
    </row>
    <row r="1156" spans="20:21" ht="15.75" customHeight="1">
      <c r="T1156"/>
      <c r="U1156"/>
    </row>
    <row r="1157" spans="20:21" ht="15.75" customHeight="1">
      <c r="T1157"/>
      <c r="U1157"/>
    </row>
    <row r="1158" spans="20:21" ht="15.75" customHeight="1">
      <c r="T1158"/>
      <c r="U1158"/>
    </row>
    <row r="1159" spans="20:21" ht="15.75" customHeight="1">
      <c r="T1159"/>
      <c r="U1159"/>
    </row>
    <row r="1160" spans="20:21" ht="15.75" customHeight="1">
      <c r="T1160"/>
      <c r="U1160"/>
    </row>
    <row r="1161" spans="20:21" ht="15.75" customHeight="1">
      <c r="T1161"/>
      <c r="U1161"/>
    </row>
    <row r="1162" spans="20:21" ht="15.75" customHeight="1">
      <c r="T1162"/>
      <c r="U1162"/>
    </row>
    <row r="1163" spans="20:21" ht="15.75" customHeight="1">
      <c r="T1163"/>
      <c r="U1163"/>
    </row>
    <row r="1164" spans="20:21" ht="15.75" customHeight="1">
      <c r="T1164"/>
      <c r="U1164"/>
    </row>
    <row r="1165" spans="20:21" ht="15.75" customHeight="1">
      <c r="T1165"/>
      <c r="U1165"/>
    </row>
    <row r="1166" spans="20:21" ht="15.75" customHeight="1">
      <c r="T1166"/>
      <c r="U1166"/>
    </row>
    <row r="1167" spans="20:21" ht="15.75" customHeight="1">
      <c r="T1167"/>
      <c r="U1167"/>
    </row>
    <row r="1168" spans="20:21" ht="15.75" customHeight="1">
      <c r="T1168"/>
      <c r="U1168"/>
    </row>
    <row r="1169" spans="20:21" ht="15.75" customHeight="1">
      <c r="T1169"/>
      <c r="U1169"/>
    </row>
    <row r="1170" spans="20:21" ht="15.75" customHeight="1">
      <c r="T1170"/>
      <c r="U1170"/>
    </row>
    <row r="1171" spans="20:21" ht="15.75" customHeight="1">
      <c r="T1171"/>
      <c r="U1171"/>
    </row>
    <row r="1172" spans="20:21" ht="15.75" customHeight="1">
      <c r="T1172"/>
      <c r="U1172"/>
    </row>
    <row r="1173" spans="20:21" ht="15.75" customHeight="1">
      <c r="T1173"/>
      <c r="U1173"/>
    </row>
    <row r="1174" spans="20:21" ht="15.75" customHeight="1">
      <c r="T1174"/>
      <c r="U1174"/>
    </row>
    <row r="1175" spans="20:21" ht="15.75" customHeight="1">
      <c r="T1175"/>
      <c r="U1175"/>
    </row>
    <row r="1176" spans="20:21" ht="15.75" customHeight="1">
      <c r="T1176"/>
      <c r="U1176"/>
    </row>
    <row r="1177" spans="20:21" ht="15.75" customHeight="1">
      <c r="T1177"/>
      <c r="U1177"/>
    </row>
    <row r="1178" spans="20:21" ht="15.75" customHeight="1">
      <c r="T1178"/>
      <c r="U1178"/>
    </row>
    <row r="1179" spans="20:21" ht="15.75" customHeight="1">
      <c r="T1179"/>
      <c r="U1179"/>
    </row>
    <row r="1180" spans="20:21" ht="15.75" customHeight="1">
      <c r="T1180"/>
      <c r="U1180"/>
    </row>
    <row r="1181" spans="20:21" ht="15.75" customHeight="1">
      <c r="T1181"/>
      <c r="U1181"/>
    </row>
    <row r="1182" spans="20:21" ht="15.75" customHeight="1">
      <c r="T1182"/>
      <c r="U1182"/>
    </row>
    <row r="1183" spans="20:21" ht="15.75" customHeight="1">
      <c r="T1183"/>
      <c r="U1183"/>
    </row>
    <row r="1184" spans="20:21" ht="15.75" customHeight="1">
      <c r="T1184"/>
      <c r="U1184"/>
    </row>
    <row r="1185" spans="20:21" ht="15.75" customHeight="1">
      <c r="T1185"/>
      <c r="U1185"/>
    </row>
    <row r="1186" spans="20:21" ht="15.75" customHeight="1">
      <c r="T1186"/>
      <c r="U1186"/>
    </row>
    <row r="1187" spans="20:21" ht="15.75" customHeight="1">
      <c r="T1187"/>
      <c r="U1187"/>
    </row>
    <row r="1188" spans="20:21" ht="15.75" customHeight="1">
      <c r="T1188"/>
      <c r="U1188"/>
    </row>
    <row r="1189" spans="20:21" ht="15.75" customHeight="1">
      <c r="T1189"/>
      <c r="U1189"/>
    </row>
    <row r="1190" spans="20:21" ht="15.75" customHeight="1">
      <c r="T1190"/>
      <c r="U1190"/>
    </row>
    <row r="1191" spans="20:21" ht="15.75" customHeight="1">
      <c r="T1191"/>
      <c r="U1191"/>
    </row>
    <row r="1192" spans="20:21" ht="15.75" customHeight="1">
      <c r="T1192"/>
      <c r="U1192"/>
    </row>
    <row r="1193" spans="20:21" ht="15.75" customHeight="1">
      <c r="T1193"/>
      <c r="U1193"/>
    </row>
    <row r="1194" spans="20:21" ht="15.75" customHeight="1">
      <c r="T1194"/>
      <c r="U1194"/>
    </row>
    <row r="1195" spans="20:21" ht="15.75" customHeight="1">
      <c r="T1195"/>
      <c r="U1195"/>
    </row>
    <row r="1196" spans="20:21" ht="15.75" customHeight="1">
      <c r="T1196"/>
      <c r="U1196"/>
    </row>
    <row r="1197" spans="20:21" ht="15.75" customHeight="1">
      <c r="T1197"/>
      <c r="U1197"/>
    </row>
    <row r="1198" spans="20:21" ht="15.75" customHeight="1">
      <c r="T1198"/>
      <c r="U1198"/>
    </row>
    <row r="1199" spans="20:21" ht="15.75" customHeight="1">
      <c r="T1199"/>
      <c r="U1199"/>
    </row>
    <row r="1200" spans="20:21" ht="15.75" customHeight="1">
      <c r="T1200"/>
      <c r="U1200"/>
    </row>
    <row r="1201" spans="20:21" ht="15.75" customHeight="1">
      <c r="T1201"/>
      <c r="U1201"/>
    </row>
    <row r="1202" spans="20:21" ht="15.75" customHeight="1">
      <c r="T1202"/>
      <c r="U1202"/>
    </row>
    <row r="1203" spans="20:21" ht="15.75" customHeight="1">
      <c r="T1203"/>
      <c r="U1203"/>
    </row>
    <row r="1204" spans="20:21" ht="15.75" customHeight="1">
      <c r="T1204"/>
      <c r="U1204"/>
    </row>
    <row r="1205" spans="20:21" ht="15.75" customHeight="1">
      <c r="T1205"/>
      <c r="U1205"/>
    </row>
    <row r="1206" spans="20:21" ht="15.75" customHeight="1">
      <c r="T1206"/>
      <c r="U1206"/>
    </row>
    <row r="1207" spans="20:21" ht="15.75" customHeight="1">
      <c r="T1207"/>
      <c r="U1207"/>
    </row>
    <row r="1208" spans="20:21" ht="15.75" customHeight="1">
      <c r="T1208"/>
      <c r="U1208"/>
    </row>
    <row r="1209" spans="20:21" ht="15.75" customHeight="1">
      <c r="T1209"/>
      <c r="U1209"/>
    </row>
    <row r="1210" spans="20:21" ht="15.75" customHeight="1">
      <c r="T1210"/>
      <c r="U1210"/>
    </row>
    <row r="1211" spans="20:21" ht="15.75" customHeight="1">
      <c r="T1211"/>
      <c r="U1211"/>
    </row>
    <row r="1212" spans="20:21" ht="15.75" customHeight="1">
      <c r="T1212"/>
      <c r="U1212"/>
    </row>
    <row r="1213" spans="20:21" ht="15.75" customHeight="1">
      <c r="T1213"/>
      <c r="U1213"/>
    </row>
    <row r="1214" spans="20:21" ht="15.75" customHeight="1">
      <c r="T1214"/>
      <c r="U1214"/>
    </row>
    <row r="1215" spans="20:21" ht="15.75" customHeight="1">
      <c r="T1215"/>
      <c r="U1215"/>
    </row>
    <row r="1216" spans="20:21" ht="15.75" customHeight="1">
      <c r="T1216"/>
      <c r="U1216"/>
    </row>
    <row r="1217" spans="20:21" ht="15.75" customHeight="1">
      <c r="T1217"/>
      <c r="U1217"/>
    </row>
    <row r="1218" spans="20:21" ht="15.75" customHeight="1">
      <c r="T1218"/>
      <c r="U1218"/>
    </row>
    <row r="1219" spans="20:21" ht="15.75" customHeight="1">
      <c r="T1219"/>
      <c r="U1219"/>
    </row>
    <row r="1220" spans="20:21" ht="15.75" customHeight="1">
      <c r="T1220"/>
      <c r="U1220"/>
    </row>
    <row r="1221" spans="20:21" ht="15.75" customHeight="1">
      <c r="T1221"/>
      <c r="U1221"/>
    </row>
    <row r="1222" spans="20:21" ht="15.75" customHeight="1">
      <c r="T1222"/>
      <c r="U1222"/>
    </row>
    <row r="1223" spans="20:21" ht="15.75" customHeight="1">
      <c r="T1223"/>
      <c r="U1223"/>
    </row>
    <row r="1224" spans="20:21" ht="15.75" customHeight="1">
      <c r="T1224"/>
      <c r="U1224"/>
    </row>
    <row r="1225" spans="20:21" ht="15.75" customHeight="1">
      <c r="T1225"/>
      <c r="U1225"/>
    </row>
    <row r="1226" spans="20:21" ht="15.75" customHeight="1">
      <c r="T1226"/>
      <c r="U1226"/>
    </row>
    <row r="1227" spans="20:21" ht="15.75" customHeight="1">
      <c r="T1227"/>
      <c r="U1227"/>
    </row>
    <row r="1228" spans="20:21" ht="15.75" customHeight="1">
      <c r="T1228"/>
      <c r="U1228"/>
    </row>
    <row r="1229" spans="20:21" ht="15.75" customHeight="1">
      <c r="T1229"/>
      <c r="U1229"/>
    </row>
    <row r="1230" spans="20:21" ht="15.75" customHeight="1">
      <c r="T1230"/>
      <c r="U1230"/>
    </row>
    <row r="1231" spans="20:21" ht="15.75" customHeight="1">
      <c r="T1231"/>
      <c r="U1231"/>
    </row>
    <row r="1232" spans="20:21" ht="15.75" customHeight="1">
      <c r="T1232"/>
      <c r="U1232"/>
    </row>
    <row r="1233" spans="20:21" ht="15.75" customHeight="1">
      <c r="T1233"/>
      <c r="U1233"/>
    </row>
    <row r="1234" spans="20:21" ht="15.75" customHeight="1">
      <c r="T1234"/>
      <c r="U1234"/>
    </row>
    <row r="1235" spans="20:21" ht="15.75" customHeight="1">
      <c r="T1235"/>
      <c r="U1235"/>
    </row>
    <row r="1236" spans="20:21" ht="15.75" customHeight="1">
      <c r="T1236"/>
      <c r="U1236"/>
    </row>
    <row r="1237" spans="20:21" ht="15.75" customHeight="1">
      <c r="T1237"/>
      <c r="U1237"/>
    </row>
    <row r="1238" spans="20:21" ht="15.75" customHeight="1">
      <c r="T1238"/>
      <c r="U1238"/>
    </row>
    <row r="1239" spans="20:21" ht="15.75" customHeight="1">
      <c r="T1239"/>
      <c r="U1239"/>
    </row>
    <row r="1240" spans="20:21" ht="15.75" customHeight="1">
      <c r="T1240"/>
      <c r="U1240"/>
    </row>
    <row r="1241" spans="20:21" ht="15.75" customHeight="1">
      <c r="T1241"/>
      <c r="U1241"/>
    </row>
    <row r="1242" spans="20:21" ht="15.75" customHeight="1">
      <c r="T1242"/>
      <c r="U1242"/>
    </row>
    <row r="1243" spans="20:21" ht="15.75" customHeight="1">
      <c r="T1243"/>
      <c r="U1243"/>
    </row>
    <row r="1244" spans="20:21" ht="15.75" customHeight="1">
      <c r="T1244"/>
      <c r="U1244"/>
    </row>
    <row r="1245" spans="20:21" ht="15.75" customHeight="1">
      <c r="T1245"/>
      <c r="U1245"/>
    </row>
    <row r="1246" spans="20:21" ht="15.75" customHeight="1">
      <c r="T1246"/>
      <c r="U1246"/>
    </row>
    <row r="1247" spans="20:21" ht="15.75" customHeight="1">
      <c r="T1247"/>
      <c r="U1247"/>
    </row>
    <row r="1248" spans="20:21" ht="15.75" customHeight="1">
      <c r="T1248"/>
      <c r="U1248"/>
    </row>
    <row r="1249" spans="20:21" ht="15.75" customHeight="1">
      <c r="T1249"/>
      <c r="U1249"/>
    </row>
    <row r="1250" spans="20:21" ht="15.75" customHeight="1">
      <c r="T1250"/>
      <c r="U1250"/>
    </row>
    <row r="1251" spans="20:21" ht="15.75" customHeight="1">
      <c r="T1251"/>
      <c r="U1251"/>
    </row>
    <row r="1252" spans="20:21" ht="15.75" customHeight="1">
      <c r="T1252"/>
      <c r="U1252"/>
    </row>
    <row r="1253" spans="20:21" ht="15.75" customHeight="1">
      <c r="T1253"/>
      <c r="U1253"/>
    </row>
    <row r="1254" spans="20:21" ht="15.75" customHeight="1">
      <c r="T1254"/>
      <c r="U1254"/>
    </row>
    <row r="1255" spans="20:21" ht="15.75" customHeight="1">
      <c r="T1255"/>
      <c r="U1255"/>
    </row>
    <row r="1256" spans="20:21" ht="15.75" customHeight="1">
      <c r="T1256"/>
      <c r="U1256"/>
    </row>
    <row r="1257" spans="20:21" ht="15.75" customHeight="1">
      <c r="T1257"/>
      <c r="U1257"/>
    </row>
    <row r="1258" spans="20:21" ht="15.75" customHeight="1">
      <c r="T1258"/>
      <c r="U1258"/>
    </row>
    <row r="1259" spans="20:21" ht="15.75" customHeight="1">
      <c r="T1259"/>
      <c r="U1259"/>
    </row>
    <row r="1260" spans="20:21" ht="15.75" customHeight="1">
      <c r="T1260"/>
      <c r="U1260"/>
    </row>
    <row r="1261" spans="20:21" ht="15.75" customHeight="1">
      <c r="T1261"/>
      <c r="U1261"/>
    </row>
    <row r="1262" spans="20:21" ht="15.75" customHeight="1">
      <c r="T1262"/>
      <c r="U1262"/>
    </row>
    <row r="1263" spans="20:21" ht="15.75" customHeight="1">
      <c r="T1263"/>
      <c r="U1263"/>
    </row>
    <row r="1264" spans="20:21" ht="15.75" customHeight="1">
      <c r="T1264"/>
      <c r="U1264"/>
    </row>
    <row r="1265" spans="20:21" ht="15.75" customHeight="1">
      <c r="T1265"/>
      <c r="U1265"/>
    </row>
    <row r="1266" spans="20:21" ht="15.75" customHeight="1">
      <c r="T1266"/>
      <c r="U1266"/>
    </row>
    <row r="1267" spans="20:21" ht="15.75" customHeight="1">
      <c r="T1267"/>
      <c r="U1267"/>
    </row>
    <row r="1268" spans="20:21" ht="15.75" customHeight="1">
      <c r="T1268"/>
      <c r="U1268"/>
    </row>
    <row r="1269" spans="20:21" ht="15.75" customHeight="1">
      <c r="T1269"/>
      <c r="U1269"/>
    </row>
    <row r="1270" spans="20:21" ht="15.75" customHeight="1">
      <c r="T1270"/>
      <c r="U1270"/>
    </row>
    <row r="1271" spans="20:21" ht="15.75" customHeight="1">
      <c r="T1271"/>
      <c r="U1271"/>
    </row>
    <row r="1272" spans="20:21" ht="15.75" customHeight="1">
      <c r="T1272"/>
      <c r="U1272"/>
    </row>
    <row r="1273" spans="20:21" ht="15.75" customHeight="1">
      <c r="T1273"/>
      <c r="U1273"/>
    </row>
    <row r="1274" spans="20:21" ht="15.75" customHeight="1">
      <c r="T1274"/>
      <c r="U1274"/>
    </row>
    <row r="1275" spans="20:21" ht="15.75" customHeight="1">
      <c r="T1275"/>
      <c r="U1275"/>
    </row>
    <row r="1276" spans="20:21" ht="15.75" customHeight="1">
      <c r="T1276"/>
      <c r="U1276"/>
    </row>
    <row r="1277" spans="20:21" ht="15.75" customHeight="1">
      <c r="T1277"/>
      <c r="U1277"/>
    </row>
    <row r="1278" spans="20:21" ht="15.75" customHeight="1">
      <c r="T1278"/>
      <c r="U1278"/>
    </row>
    <row r="1279" spans="20:21" ht="15.75" customHeight="1">
      <c r="T1279"/>
      <c r="U1279"/>
    </row>
    <row r="1280" spans="20:21" ht="15.75" customHeight="1">
      <c r="T1280"/>
      <c r="U1280"/>
    </row>
    <row r="1281" spans="20:21" ht="15.75" customHeight="1">
      <c r="T1281"/>
      <c r="U1281"/>
    </row>
    <row r="1282" spans="20:21" ht="15.75" customHeight="1">
      <c r="T1282"/>
      <c r="U1282"/>
    </row>
    <row r="1283" spans="20:21" ht="15.75" customHeight="1">
      <c r="T1283"/>
      <c r="U1283"/>
    </row>
    <row r="1284" spans="20:21" ht="15.75" customHeight="1">
      <c r="T1284"/>
      <c r="U1284"/>
    </row>
    <row r="1285" spans="20:21" ht="15.75" customHeight="1">
      <c r="T1285"/>
      <c r="U1285"/>
    </row>
    <row r="1286" spans="20:21" ht="15.75" customHeight="1">
      <c r="T1286"/>
      <c r="U1286"/>
    </row>
    <row r="1287" spans="20:21" ht="15.75" customHeight="1">
      <c r="T1287"/>
      <c r="U1287"/>
    </row>
    <row r="1288" spans="20:21" ht="15.75" customHeight="1">
      <c r="T1288"/>
      <c r="U1288"/>
    </row>
    <row r="1289" spans="20:21" ht="15.75" customHeight="1">
      <c r="T1289"/>
      <c r="U1289"/>
    </row>
    <row r="1290" spans="20:21" ht="15.75" customHeight="1">
      <c r="T1290"/>
      <c r="U1290"/>
    </row>
    <row r="1291" spans="20:21" ht="15.75" customHeight="1">
      <c r="T1291"/>
      <c r="U1291"/>
    </row>
    <row r="1292" spans="20:21" ht="15.75" customHeight="1">
      <c r="T1292"/>
      <c r="U1292"/>
    </row>
    <row r="1293" spans="20:21" ht="15.75" customHeight="1">
      <c r="T1293"/>
      <c r="U1293"/>
    </row>
    <row r="1294" spans="20:21" ht="15.75" customHeight="1">
      <c r="T1294"/>
      <c r="U1294"/>
    </row>
    <row r="1295" spans="20:21" ht="15.75" customHeight="1">
      <c r="T1295"/>
      <c r="U1295"/>
    </row>
    <row r="1296" spans="20:21" ht="15.75" customHeight="1">
      <c r="T1296"/>
      <c r="U1296"/>
    </row>
    <row r="1297" spans="20:21" ht="15.75" customHeight="1">
      <c r="T1297"/>
      <c r="U1297"/>
    </row>
    <row r="1298" spans="20:21" ht="15.75" customHeight="1">
      <c r="T1298"/>
      <c r="U1298"/>
    </row>
    <row r="1299" spans="20:21" ht="15.75" customHeight="1">
      <c r="T1299"/>
      <c r="U1299"/>
    </row>
    <row r="1300" spans="20:21" ht="15.75" customHeight="1">
      <c r="T1300"/>
      <c r="U1300"/>
    </row>
    <row r="1301" spans="20:21" ht="15.75" customHeight="1">
      <c r="T1301"/>
      <c r="U1301"/>
    </row>
    <row r="1302" spans="20:21" ht="15.75" customHeight="1">
      <c r="T1302"/>
      <c r="U1302"/>
    </row>
    <row r="1303" spans="20:21" ht="15.75" customHeight="1">
      <c r="T1303"/>
      <c r="U1303"/>
    </row>
    <row r="1304" spans="20:21" ht="15.75" customHeight="1">
      <c r="T1304"/>
      <c r="U1304"/>
    </row>
    <row r="1305" spans="20:21" ht="15.75" customHeight="1">
      <c r="T1305"/>
      <c r="U1305"/>
    </row>
    <row r="1306" spans="20:21" ht="15.75" customHeight="1">
      <c r="T1306"/>
      <c r="U1306"/>
    </row>
    <row r="1307" spans="20:21" ht="15.75" customHeight="1">
      <c r="T1307"/>
      <c r="U1307"/>
    </row>
    <row r="1308" spans="20:21" ht="15.75" customHeight="1">
      <c r="T1308"/>
      <c r="U1308"/>
    </row>
    <row r="1309" spans="20:21" ht="15.75" customHeight="1">
      <c r="T1309"/>
      <c r="U1309"/>
    </row>
    <row r="1310" spans="20:21" ht="15.75" customHeight="1">
      <c r="T1310"/>
      <c r="U1310"/>
    </row>
    <row r="1311" spans="20:21" ht="15.75" customHeight="1">
      <c r="T1311"/>
      <c r="U1311"/>
    </row>
    <row r="1312" spans="20:21" ht="15.75" customHeight="1">
      <c r="T1312"/>
      <c r="U1312"/>
    </row>
    <row r="1313" spans="20:21" ht="15.75" customHeight="1">
      <c r="T1313"/>
      <c r="U1313"/>
    </row>
    <row r="1314" spans="20:21" ht="15.75" customHeight="1">
      <c r="T1314"/>
      <c r="U1314"/>
    </row>
    <row r="1315" spans="20:21" ht="15.75" customHeight="1">
      <c r="T1315"/>
      <c r="U1315"/>
    </row>
    <row r="1316" spans="20:21" ht="15.75" customHeight="1">
      <c r="T1316"/>
    </row>
    <row r="1317" spans="20:21" ht="15.75" customHeight="1">
      <c r="T1317"/>
    </row>
    <row r="1318" spans="20:21" ht="15.75" customHeight="1">
      <c r="T1318"/>
    </row>
    <row r="1319" spans="20:21" ht="15.75" customHeight="1">
      <c r="T1319"/>
    </row>
    <row r="1320" spans="20:21" ht="15.75" customHeight="1">
      <c r="T1320"/>
    </row>
    <row r="1321" spans="20:21" ht="15.75" customHeight="1">
      <c r="T1321"/>
    </row>
    <row r="1322" spans="20:21" ht="15.75" customHeight="1">
      <c r="T1322"/>
    </row>
    <row r="1323" spans="20:21" ht="15.75" customHeight="1">
      <c r="T1323"/>
    </row>
    <row r="1324" spans="20:21" ht="15.75" customHeight="1">
      <c r="T1324"/>
    </row>
    <row r="1325" spans="20:21" ht="15.75" customHeight="1">
      <c r="T1325"/>
    </row>
    <row r="1326" spans="20:21" ht="15.75" customHeight="1">
      <c r="T1326"/>
    </row>
    <row r="1327" spans="20:21" ht="15.75" customHeight="1">
      <c r="T1327"/>
    </row>
    <row r="1328" spans="20:21" ht="15.75" customHeight="1">
      <c r="T1328"/>
    </row>
    <row r="1329" spans="20:20" ht="15.75" customHeight="1">
      <c r="T1329"/>
    </row>
    <row r="1330" spans="20:20" ht="15.75" customHeight="1">
      <c r="T1330"/>
    </row>
    <row r="1331" spans="20:20" ht="15.75" customHeight="1">
      <c r="T1331"/>
    </row>
    <row r="1332" spans="20:20" ht="15.75" customHeight="1">
      <c r="T1332"/>
    </row>
    <row r="1333" spans="20:20" ht="15.75" customHeight="1">
      <c r="T1333"/>
    </row>
    <row r="1334" spans="20:20" ht="15.75" customHeight="1">
      <c r="T1334"/>
    </row>
    <row r="1335" spans="20:20" ht="15.75" customHeight="1">
      <c r="T1335"/>
    </row>
    <row r="1336" spans="20:20" ht="15.75" customHeight="1">
      <c r="T1336"/>
    </row>
    <row r="1337" spans="20:20" ht="15.75" customHeight="1">
      <c r="T1337"/>
    </row>
    <row r="1338" spans="20:20" ht="15.75" customHeight="1">
      <c r="T1338"/>
    </row>
    <row r="1339" spans="20:20" ht="15.75" customHeight="1">
      <c r="T1339"/>
    </row>
    <row r="1340" spans="20:20" ht="15.75" customHeight="1">
      <c r="T1340"/>
    </row>
    <row r="1341" spans="20:20" ht="15.75" customHeight="1">
      <c r="T1341"/>
    </row>
    <row r="1342" spans="20:20" ht="15.75" customHeight="1">
      <c r="T1342"/>
    </row>
    <row r="1343" spans="20:20" ht="15.75" customHeight="1">
      <c r="T1343"/>
    </row>
    <row r="1344" spans="20:20" ht="15.75" customHeight="1">
      <c r="T1344"/>
    </row>
    <row r="1345" spans="20:20" ht="15.75" customHeight="1">
      <c r="T1345"/>
    </row>
    <row r="1346" spans="20:20" ht="15.75" customHeight="1">
      <c r="T1346"/>
    </row>
    <row r="1347" spans="20:20" ht="15.75" customHeight="1">
      <c r="T1347"/>
    </row>
    <row r="1348" spans="20:20" ht="15.75" customHeight="1">
      <c r="T1348"/>
    </row>
    <row r="1349" spans="20:20" ht="15.75" customHeight="1">
      <c r="T1349"/>
    </row>
    <row r="1350" spans="20:20" ht="15.75" customHeight="1">
      <c r="T1350"/>
    </row>
    <row r="1351" spans="20:20" ht="15.75" customHeight="1">
      <c r="T1351"/>
    </row>
    <row r="1352" spans="20:20" ht="15.75" customHeight="1">
      <c r="T1352"/>
    </row>
    <row r="1353" spans="20:20" ht="15.75" customHeight="1">
      <c r="T1353"/>
    </row>
    <row r="1354" spans="20:20" ht="15.75" customHeight="1">
      <c r="T1354"/>
    </row>
    <row r="1355" spans="20:20" ht="15.75" customHeight="1">
      <c r="T1355"/>
    </row>
    <row r="1356" spans="20:20" ht="15.75" customHeight="1">
      <c r="T1356"/>
    </row>
    <row r="1357" spans="20:20" ht="15.75" customHeight="1">
      <c r="T1357"/>
    </row>
    <row r="1358" spans="20:20" ht="15.75" customHeight="1">
      <c r="T1358"/>
    </row>
    <row r="1359" spans="20:20" ht="15.75" customHeight="1">
      <c r="T1359"/>
    </row>
    <row r="1360" spans="20:20" ht="15.75" customHeight="1">
      <c r="T1360"/>
    </row>
    <row r="1361" spans="20:20" ht="15.75" customHeight="1">
      <c r="T1361"/>
    </row>
    <row r="1362" spans="20:20" ht="15.75" customHeight="1">
      <c r="T1362"/>
    </row>
    <row r="1363" spans="20:20" ht="15.75" customHeight="1">
      <c r="T1363"/>
    </row>
    <row r="1364" spans="20:20" ht="15.75" customHeight="1">
      <c r="T1364"/>
    </row>
    <row r="1365" spans="20:20" ht="15.75" customHeight="1">
      <c r="T1365"/>
    </row>
    <row r="1366" spans="20:20" ht="15.75" customHeight="1">
      <c r="T1366"/>
    </row>
    <row r="1367" spans="20:20" ht="15.75" customHeight="1">
      <c r="T1367"/>
    </row>
    <row r="1368" spans="20:20" ht="15.75" customHeight="1">
      <c r="T1368"/>
    </row>
    <row r="1369" spans="20:20" ht="15.75" customHeight="1">
      <c r="T1369"/>
    </row>
    <row r="1370" spans="20:20" ht="15.75" customHeight="1">
      <c r="T1370"/>
    </row>
    <row r="1371" spans="20:20" ht="15.75" customHeight="1">
      <c r="T1371"/>
    </row>
    <row r="1372" spans="20:20" ht="15.75" customHeight="1">
      <c r="T1372"/>
    </row>
    <row r="1373" spans="20:20" ht="15.75" customHeight="1">
      <c r="T1373"/>
    </row>
    <row r="1374" spans="20:20" ht="15.75" customHeight="1">
      <c r="T1374"/>
    </row>
    <row r="1375" spans="20:20" ht="15.75" customHeight="1">
      <c r="T1375"/>
    </row>
    <row r="1376" spans="20:20" ht="15.75" customHeight="1">
      <c r="T1376"/>
    </row>
    <row r="1377" spans="20:20" ht="15.75" customHeight="1">
      <c r="T1377"/>
    </row>
    <row r="1378" spans="20:20" ht="15.75" customHeight="1">
      <c r="T1378"/>
    </row>
    <row r="1379" spans="20:20" ht="15.75" customHeight="1">
      <c r="T1379"/>
    </row>
    <row r="1380" spans="20:20" ht="15.75" customHeight="1">
      <c r="T1380"/>
    </row>
    <row r="1381" spans="20:20" ht="15.75" customHeight="1">
      <c r="T1381"/>
    </row>
    <row r="1382" spans="20:20" ht="15.75" customHeight="1">
      <c r="T1382"/>
    </row>
    <row r="1383" spans="20:20" ht="15.75" customHeight="1">
      <c r="T1383"/>
    </row>
    <row r="1384" spans="20:20" ht="15.75" customHeight="1">
      <c r="T1384"/>
    </row>
    <row r="1385" spans="20:20" ht="15.75" customHeight="1">
      <c r="T1385"/>
    </row>
    <row r="1386" spans="20:20" ht="15.75" customHeight="1">
      <c r="T1386"/>
    </row>
    <row r="1387" spans="20:20" ht="15.75" customHeight="1">
      <c r="T1387"/>
    </row>
    <row r="1388" spans="20:20" ht="15.75" customHeight="1">
      <c r="T1388"/>
    </row>
    <row r="1389" spans="20:20" ht="15.75" customHeight="1">
      <c r="T1389"/>
    </row>
    <row r="1390" spans="20:20" ht="15.75" customHeight="1">
      <c r="T1390"/>
    </row>
    <row r="1391" spans="20:20" ht="15.75" customHeight="1">
      <c r="T1391"/>
    </row>
    <row r="1392" spans="20:20" ht="15.75" customHeight="1">
      <c r="T1392"/>
    </row>
    <row r="1393" spans="20:20" ht="15.75" customHeight="1">
      <c r="T1393"/>
    </row>
    <row r="1394" spans="20:20" ht="15.75" customHeight="1">
      <c r="T1394"/>
    </row>
    <row r="1395" spans="20:20" ht="15.75" customHeight="1">
      <c r="T1395"/>
    </row>
    <row r="1396" spans="20:20" ht="15.75" customHeight="1">
      <c r="T1396"/>
    </row>
    <row r="1397" spans="20:20" ht="15.75" customHeight="1">
      <c r="T1397"/>
    </row>
    <row r="1398" spans="20:20" ht="15.75" customHeight="1">
      <c r="T1398"/>
    </row>
    <row r="1399" spans="20:20" ht="15.75" customHeight="1">
      <c r="T1399"/>
    </row>
    <row r="1400" spans="20:20" ht="15.75" customHeight="1">
      <c r="T1400"/>
    </row>
    <row r="1401" spans="20:20" ht="15.75" customHeight="1">
      <c r="T1401"/>
    </row>
    <row r="1402" spans="20:20" ht="15.75" customHeight="1">
      <c r="T1402"/>
    </row>
    <row r="1403" spans="20:20" ht="15.75" customHeight="1">
      <c r="T1403"/>
    </row>
    <row r="1404" spans="20:20" ht="15.75" customHeight="1">
      <c r="T1404"/>
    </row>
    <row r="1405" spans="20:20" ht="15.75" customHeight="1">
      <c r="T1405"/>
    </row>
    <row r="1406" spans="20:20" ht="15.75" customHeight="1">
      <c r="T1406"/>
    </row>
    <row r="1407" spans="20:20" ht="15.75" customHeight="1">
      <c r="T1407"/>
    </row>
    <row r="1408" spans="20:20" ht="15.75" customHeight="1">
      <c r="T1408"/>
    </row>
    <row r="1409" spans="20:20" ht="15.75" customHeight="1">
      <c r="T1409"/>
    </row>
    <row r="1410" spans="20:20" ht="15.75" customHeight="1">
      <c r="T1410"/>
    </row>
    <row r="1411" spans="20:20" ht="15.75" customHeight="1">
      <c r="T1411"/>
    </row>
    <row r="1412" spans="20:20" ht="15.75" customHeight="1">
      <c r="T1412"/>
    </row>
    <row r="1413" spans="20:20" ht="15.75" customHeight="1">
      <c r="T1413"/>
    </row>
    <row r="1414" spans="20:20" ht="15.75" customHeight="1">
      <c r="T1414"/>
    </row>
    <row r="1415" spans="20:20" ht="15.75" customHeight="1">
      <c r="T1415"/>
    </row>
    <row r="1416" spans="20:20" ht="15.75" customHeight="1">
      <c r="T1416"/>
    </row>
    <row r="1417" spans="20:20" ht="15.75" customHeight="1">
      <c r="T1417"/>
    </row>
    <row r="1418" spans="20:20" ht="15.75" customHeight="1">
      <c r="T1418"/>
    </row>
    <row r="1419" spans="20:20" ht="15.75" customHeight="1">
      <c r="T1419"/>
    </row>
    <row r="1420" spans="20:20" ht="15.75" customHeight="1">
      <c r="T1420"/>
    </row>
    <row r="1421" spans="20:20" ht="15.75" customHeight="1">
      <c r="T1421"/>
    </row>
    <row r="1422" spans="20:20" ht="15.75" customHeight="1">
      <c r="T1422"/>
    </row>
    <row r="1423" spans="20:20" ht="15.75" customHeight="1">
      <c r="T1423"/>
    </row>
    <row r="1424" spans="20:20" ht="15.75" customHeight="1">
      <c r="T1424"/>
    </row>
    <row r="1425" spans="20:20" ht="15.75" customHeight="1">
      <c r="T1425"/>
    </row>
    <row r="1426" spans="20:20" ht="15.75" customHeight="1">
      <c r="T1426"/>
    </row>
    <row r="1427" spans="20:20" ht="15.75" customHeight="1">
      <c r="T1427"/>
    </row>
    <row r="1428" spans="20:20" ht="15.75" customHeight="1">
      <c r="T1428"/>
    </row>
    <row r="1429" spans="20:20" ht="15.75" customHeight="1">
      <c r="T1429"/>
    </row>
    <row r="1430" spans="20:20" ht="15.75" customHeight="1">
      <c r="T1430"/>
    </row>
    <row r="1431" spans="20:20" ht="15.75" customHeight="1">
      <c r="T1431"/>
    </row>
    <row r="1432" spans="20:20" ht="15.75" customHeight="1">
      <c r="T1432"/>
    </row>
    <row r="1433" spans="20:20" ht="15.75" customHeight="1">
      <c r="T1433"/>
    </row>
    <row r="1434" spans="20:20" ht="15.75" customHeight="1">
      <c r="T1434"/>
    </row>
    <row r="1435" spans="20:20" ht="15.75" customHeight="1">
      <c r="T1435"/>
    </row>
    <row r="1436" spans="20:20" ht="15.75" customHeight="1">
      <c r="T1436"/>
    </row>
    <row r="1437" spans="20:20" ht="15.75" customHeight="1">
      <c r="T1437"/>
    </row>
    <row r="1438" spans="20:20" ht="15.75" customHeight="1">
      <c r="T1438"/>
    </row>
    <row r="1439" spans="20:20" ht="15.75" customHeight="1">
      <c r="T1439"/>
    </row>
    <row r="1440" spans="20:20" ht="15.75" customHeight="1">
      <c r="T1440"/>
    </row>
    <row r="1441" spans="20:20" ht="15.75" customHeight="1">
      <c r="T1441"/>
    </row>
    <row r="1442" spans="20:20" ht="15.75" customHeight="1">
      <c r="T1442"/>
    </row>
    <row r="1443" spans="20:20" ht="15.75" customHeight="1">
      <c r="T1443"/>
    </row>
    <row r="1444" spans="20:20" ht="15.75" customHeight="1">
      <c r="T1444"/>
    </row>
    <row r="1445" spans="20:20" ht="15.75" customHeight="1">
      <c r="T1445"/>
    </row>
    <row r="1446" spans="20:20" ht="15.75" customHeight="1">
      <c r="T1446"/>
    </row>
    <row r="1447" spans="20:20" ht="15.75" customHeight="1">
      <c r="T1447"/>
    </row>
    <row r="1448" spans="20:20" ht="15.75" customHeight="1">
      <c r="T1448"/>
    </row>
    <row r="1449" spans="20:20" ht="15.75" customHeight="1">
      <c r="T1449"/>
    </row>
    <row r="1450" spans="20:20" ht="15.75" customHeight="1">
      <c r="T1450"/>
    </row>
    <row r="1451" spans="20:20" ht="15.75" customHeight="1">
      <c r="T1451"/>
    </row>
    <row r="1452" spans="20:20" ht="15.75" customHeight="1">
      <c r="T1452"/>
    </row>
    <row r="1453" spans="20:20" ht="15.75" customHeight="1">
      <c r="T1453"/>
    </row>
    <row r="1454" spans="20:20" ht="15.75" customHeight="1">
      <c r="T1454"/>
    </row>
    <row r="1455" spans="20:20" ht="15.75" customHeight="1">
      <c r="T1455"/>
    </row>
    <row r="1456" spans="20:20" ht="15.75" customHeight="1">
      <c r="T1456"/>
    </row>
    <row r="1457" spans="20:20" ht="15.75" customHeight="1">
      <c r="T1457"/>
    </row>
    <row r="1458" spans="20:20" ht="15.75" customHeight="1">
      <c r="T1458"/>
    </row>
    <row r="1459" spans="20:20" ht="15.75" customHeight="1">
      <c r="T1459"/>
    </row>
    <row r="1460" spans="20:20" ht="15.75" customHeight="1">
      <c r="T1460"/>
    </row>
    <row r="1461" spans="20:20" ht="15.75" customHeight="1">
      <c r="T1461"/>
    </row>
    <row r="1462" spans="20:20" ht="15.75" customHeight="1">
      <c r="T1462"/>
    </row>
  </sheetData>
  <phoneticPr fontId="4" type="noConversion"/>
  <conditionalFormatting sqref="D7:D206">
    <cfRule type="top10" dxfId="1" priority="241" rank="10"/>
  </conditionalFormatting>
  <conditionalFormatting sqref="H7:H206">
    <cfRule type="top10" dxfId="0" priority="243" rank="10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C498-F24E-4657-B30A-29534876B5D6}">
  <dimension ref="A1:W1091"/>
  <sheetViews>
    <sheetView zoomScale="85" zoomScaleNormal="85" workbookViewId="0">
      <selection activeCell="A14" sqref="A14"/>
    </sheetView>
  </sheetViews>
  <sheetFormatPr baseColWidth="10" defaultColWidth="12.5703125" defaultRowHeight="14.25" customHeight="1"/>
  <cols>
    <col min="1" max="1" width="28.42578125" style="12" bestFit="1" customWidth="1"/>
    <col min="2" max="2" width="13.7109375" style="33" customWidth="1"/>
    <col min="3" max="3" width="23.7109375" style="13" bestFit="1" customWidth="1"/>
    <col min="4" max="4" width="7.7109375" style="15" bestFit="1" customWidth="1"/>
    <col min="5" max="5" width="33.5703125" style="12" bestFit="1" customWidth="1"/>
    <col min="6" max="6" width="12.28515625" style="16" bestFit="1" customWidth="1"/>
    <col min="7" max="7" width="16" style="17" bestFit="1" customWidth="1"/>
    <col min="8" max="8" width="15" style="12" bestFit="1" customWidth="1"/>
    <col min="9" max="9" width="11" style="12" bestFit="1" customWidth="1"/>
    <col min="10" max="10" width="18.5703125" style="17" customWidth="1"/>
    <col min="11" max="11" width="11" style="12" bestFit="1" customWidth="1"/>
    <col min="12" max="12" width="12.5703125" style="12"/>
    <col min="13" max="13" width="32.42578125" style="12" bestFit="1" customWidth="1"/>
    <col min="14" max="14" width="16.42578125" style="12" bestFit="1" customWidth="1"/>
    <col min="15" max="15" width="13.42578125" style="12" bestFit="1" customWidth="1"/>
    <col min="16" max="16384" width="12.5703125" style="12"/>
  </cols>
  <sheetData>
    <row r="1" spans="1:23" ht="14.25" customHeight="1">
      <c r="M1" s="12" t="s">
        <v>54</v>
      </c>
      <c r="N1" s="17">
        <f>+SUMIFS(Tabla1[VALOR],Tabla1[Columna3],M1)</f>
        <v>0</v>
      </c>
      <c r="O1" s="14">
        <f>+SUMIFS(Tabla1[VALOR],Tabla1[Columna3],M1,Tabla1[usuario],"A")+SUMIFS(Tabla1[VALOR],Tabla1[Columna3],M1,Tabla1[usuario],"AUXADMIN")</f>
        <v>0</v>
      </c>
      <c r="V1" s="12" t="s">
        <v>1046</v>
      </c>
      <c r="W1" s="12" t="s">
        <v>1047</v>
      </c>
    </row>
    <row r="2" spans="1:23" ht="14.25" customHeight="1">
      <c r="M2" s="12" t="s">
        <v>1048</v>
      </c>
      <c r="N2" s="17">
        <f>+SUMIFS(Tabla1[VALOR],Tabla1[Columna3],M2)</f>
        <v>0</v>
      </c>
      <c r="O2" s="14">
        <f>+SUMIFS(Tabla1[VALOR],Tabla1[Columna3],M2,Tabla1[usuario],"A")+SUMIFS(Tabla1[VALOR],Tabla1[Columna3],M2,Tabla1[usuario],"AUXADMIN")</f>
        <v>0</v>
      </c>
      <c r="Q2" s="18" t="s">
        <v>74</v>
      </c>
      <c r="U2" s="12" t="s">
        <v>238</v>
      </c>
      <c r="V2" s="12" t="s">
        <v>1049</v>
      </c>
      <c r="W2" s="12" t="s">
        <v>1050</v>
      </c>
    </row>
    <row r="3" spans="1:23" ht="14.25" customHeight="1">
      <c r="M3" s="12" t="s">
        <v>1051</v>
      </c>
      <c r="N3" s="17">
        <f>+SUMIFS(Tabla1[VALOR],Tabla1[Columna3],M3)</f>
        <v>0</v>
      </c>
      <c r="O3" s="14">
        <f>+SUMIFS(Tabla1[VALOR],Tabla1[Columna3],M3,Tabla1[usuario],"A")+SUMIFS(Tabla1[VALOR],Tabla1[Columna3],M3,Tabla1[usuario],"AUXADMIN")</f>
        <v>0</v>
      </c>
      <c r="Q3" s="18" t="s">
        <v>34</v>
      </c>
      <c r="U3" s="12" t="s">
        <v>239</v>
      </c>
      <c r="V3" s="12" t="s">
        <v>1052</v>
      </c>
      <c r="W3" s="12" t="s">
        <v>1053</v>
      </c>
    </row>
    <row r="4" spans="1:23" ht="14.25" customHeight="1">
      <c r="M4" s="12" t="s">
        <v>1054</v>
      </c>
      <c r="N4" s="17">
        <f>+SUMIFS(Tabla1[VALOR],Tabla1[Columna3],M4)</f>
        <v>0</v>
      </c>
      <c r="O4" s="14">
        <f>+SUMIFS(Tabla1[VALOR],Tabla1[Columna3],M4,Tabla1[usuario],"A")+SUMIFS(Tabla1[VALOR],Tabla1[Columna3],M4,Tabla1[usuario],"AUXADMIN")</f>
        <v>0</v>
      </c>
      <c r="Q4" s="18" t="s">
        <v>1055</v>
      </c>
      <c r="U4" s="12" t="s">
        <v>41</v>
      </c>
      <c r="V4" s="12" t="s">
        <v>1056</v>
      </c>
      <c r="W4" s="12" t="s">
        <v>1057</v>
      </c>
    </row>
    <row r="5" spans="1:23" ht="14.25" customHeight="1">
      <c r="M5" s="12" t="s">
        <v>1058</v>
      </c>
      <c r="N5" s="17">
        <f>+SUMIFS(Tabla1[VALOR],Tabla1[Columna3],M5)</f>
        <v>0</v>
      </c>
      <c r="O5" s="14">
        <f>+SUMIFS(Tabla1[VALOR],Tabla1[Columna3],M5,Tabla1[usuario],"A")+SUMIFS(Tabla1[VALOR],Tabla1[Columna3],M5,Tabla1[usuario],"AUXADMIN")</f>
        <v>0</v>
      </c>
      <c r="Q5" s="18" t="s">
        <v>87</v>
      </c>
      <c r="U5" s="12" t="s">
        <v>45</v>
      </c>
      <c r="V5" s="12" t="s">
        <v>1056</v>
      </c>
      <c r="W5" s="12" t="s">
        <v>1059</v>
      </c>
    </row>
    <row r="6" spans="1:23" ht="14.25" customHeight="1">
      <c r="M6" s="12" t="s">
        <v>1060</v>
      </c>
      <c r="N6" s="17">
        <f>+SUMIFS(Tabla1[VALOR],Tabla1[Columna3],M6)</f>
        <v>0</v>
      </c>
      <c r="O6" s="14">
        <f>+SUMIFS(Tabla1[VALOR],Tabla1[Columna3],M6,Tabla1[usuario],"A")+SUMIFS(Tabla1[VALOR],Tabla1[Columna3],M6,Tabla1[usuario],"AUXADMIN")</f>
        <v>0</v>
      </c>
      <c r="Q6" s="18" t="s">
        <v>1061</v>
      </c>
      <c r="U6" s="12" t="s">
        <v>89</v>
      </c>
      <c r="V6" s="12" t="s">
        <v>1062</v>
      </c>
      <c r="W6" s="12" t="s">
        <v>1063</v>
      </c>
    </row>
    <row r="7" spans="1:23" ht="14.25" customHeight="1">
      <c r="E7" s="12" t="s">
        <v>1064</v>
      </c>
      <c r="M7" s="12" t="s">
        <v>1065</v>
      </c>
      <c r="N7" s="17">
        <f>+SUMIFS(Tabla1[VALOR],Tabla1[Columna3],M7)</f>
        <v>0</v>
      </c>
      <c r="O7" s="14">
        <f>+SUMIFS(Tabla1[VALOR],Tabla1[Columna3],M7,Tabla1[usuario],"A")+SUMIFS(Tabla1[VALOR],Tabla1[Columna3],M7,Tabla1[usuario],"AUXADMIN")</f>
        <v>0</v>
      </c>
      <c r="Q7" s="18" t="s">
        <v>86</v>
      </c>
      <c r="U7" s="12" t="s">
        <v>93</v>
      </c>
      <c r="V7" s="12" t="s">
        <v>1062</v>
      </c>
      <c r="W7" s="12" t="s">
        <v>1066</v>
      </c>
    </row>
    <row r="8" spans="1:23" ht="14.25" customHeight="1">
      <c r="E8" s="12" t="s">
        <v>109</v>
      </c>
      <c r="F8" s="16" t="s">
        <v>1067</v>
      </c>
      <c r="M8" s="12" t="s">
        <v>34</v>
      </c>
      <c r="N8" s="17">
        <f>+SUMIFS(Tabla1[VALOR],Tabla1[Columna3],M8)</f>
        <v>32958868</v>
      </c>
      <c r="O8" s="14">
        <f>+SUMIFS(Tabla1[VALOR],Tabla1[Columna3],M8,Tabla1[usuario],"A")+SUMIFS(Tabla1[VALOR],Tabla1[Columna3],M8,Tabla1[usuario],"AUXADMIN")</f>
        <v>0</v>
      </c>
      <c r="Q8" s="18" t="s">
        <v>1048</v>
      </c>
      <c r="U8" s="12" t="s">
        <v>88</v>
      </c>
      <c r="V8" s="12" t="s">
        <v>1062</v>
      </c>
      <c r="W8" s="12" t="s">
        <v>1068</v>
      </c>
    </row>
    <row r="9" spans="1:23" ht="14.25" customHeight="1">
      <c r="E9" s="12" t="s">
        <v>237</v>
      </c>
      <c r="U9" s="12" t="s">
        <v>116</v>
      </c>
      <c r="V9" s="12" t="s">
        <v>1069</v>
      </c>
      <c r="W9" s="12" t="s">
        <v>1070</v>
      </c>
    </row>
    <row r="10" spans="1:23" ht="14.25" customHeight="1">
      <c r="A10" s="12" t="s">
        <v>1071</v>
      </c>
      <c r="B10" s="33" t="s">
        <v>1072</v>
      </c>
      <c r="E10" s="12" t="s">
        <v>17</v>
      </c>
      <c r="F10" s="16" t="s">
        <v>1073</v>
      </c>
      <c r="U10" s="12" t="s">
        <v>35</v>
      </c>
      <c r="V10" s="12" t="s">
        <v>1056</v>
      </c>
      <c r="W10" s="12" t="s">
        <v>1074</v>
      </c>
    </row>
    <row r="11" spans="1:23" ht="14.25" customHeight="1">
      <c r="U11" s="12" t="s">
        <v>1075</v>
      </c>
      <c r="V11" s="12" t="s">
        <v>1076</v>
      </c>
      <c r="W11" s="12" t="s">
        <v>1077</v>
      </c>
    </row>
    <row r="12" spans="1:23" ht="14.25" customHeight="1">
      <c r="U12" s="12" t="s">
        <v>102</v>
      </c>
      <c r="V12" s="12" t="s">
        <v>1078</v>
      </c>
      <c r="W12" s="12" t="s">
        <v>1079</v>
      </c>
    </row>
    <row r="13" spans="1:23" ht="14.25" customHeight="1">
      <c r="A13" s="12" t="s">
        <v>1080</v>
      </c>
      <c r="B13" s="50" t="s">
        <v>1081</v>
      </c>
      <c r="C13" s="13" t="s">
        <v>1082</v>
      </c>
      <c r="D13" s="15" t="s">
        <v>1083</v>
      </c>
      <c r="E13" s="12" t="s">
        <v>1084</v>
      </c>
      <c r="F13" s="16" t="s">
        <v>1085</v>
      </c>
      <c r="G13" s="17" t="s">
        <v>1086</v>
      </c>
      <c r="H13" s="17" t="s">
        <v>1087</v>
      </c>
      <c r="I13" s="12" t="s">
        <v>1088</v>
      </c>
      <c r="J13" s="17" t="s">
        <v>1089</v>
      </c>
      <c r="K13" s="12" t="s">
        <v>1090</v>
      </c>
      <c r="Q13"/>
      <c r="U13" s="12" t="s">
        <v>1091</v>
      </c>
      <c r="V13" s="12" t="s">
        <v>1092</v>
      </c>
      <c r="W13" s="12" t="s">
        <v>1093</v>
      </c>
    </row>
    <row r="14" spans="1:23" ht="14.25" customHeight="1">
      <c r="A14" t="s">
        <v>1170</v>
      </c>
      <c r="B14" s="50">
        <f>+Tabla1[[#This Row],[Fecha y hora]]</f>
        <v>45995</v>
      </c>
      <c r="C14" s="44">
        <v>45995</v>
      </c>
      <c r="D14" s="45">
        <v>707</v>
      </c>
      <c r="E14" s="45" t="s">
        <v>101</v>
      </c>
      <c r="F14" s="46">
        <v>7743</v>
      </c>
      <c r="G14" s="47">
        <v>73803088</v>
      </c>
      <c r="H14" s="42">
        <v>0</v>
      </c>
      <c r="I14" s="42" t="s">
        <v>102</v>
      </c>
      <c r="J14" s="34">
        <f>IF(Tabla1[[#This Row],[Doc]]="Devolucion",-Tabla1[[#This Row],[VALOR]],Tabla1[[#This Row],[VALOR]])</f>
        <v>73803088</v>
      </c>
      <c r="K14" s="35" t="str">
        <f>IFERROR(LEFT(Tabla1[[#This Row],[Columna3]],FIND(" ",Tabla1[[#This Row],[Columna3]])-1),Tabla1[[#This Row],[Columna3]])</f>
        <v>Recibos</v>
      </c>
      <c r="M14" s="12" t="s">
        <v>1094</v>
      </c>
      <c r="N14" s="17">
        <f>+SUMIFS(Tabla1[VALOR],Tabla1[Columna3],M14)</f>
        <v>0</v>
      </c>
      <c r="O14" s="14">
        <f>+SUMIFS(Tabla1[VALOR],Tabla1[Columna3],M14,Tabla1[usuario],"A")+SUMIFS(Tabla1[VALOR],Tabla1[Columna3],M14,Tabla1[usuario],"AUXADMIN")</f>
        <v>0</v>
      </c>
      <c r="Q14"/>
      <c r="U14"/>
    </row>
    <row r="15" spans="1:23" ht="14.25" customHeight="1">
      <c r="A15" t="s">
        <v>1170</v>
      </c>
      <c r="B15" s="50">
        <f>+Tabla1[[#This Row],[Fecha y hora]]</f>
        <v>45995</v>
      </c>
      <c r="C15" s="44">
        <v>45995</v>
      </c>
      <c r="D15" s="45">
        <v>707</v>
      </c>
      <c r="E15" s="45" t="s">
        <v>101</v>
      </c>
      <c r="F15" s="46">
        <v>7750</v>
      </c>
      <c r="G15" s="47">
        <v>2908500</v>
      </c>
      <c r="H15" s="42">
        <v>0</v>
      </c>
      <c r="I15" s="42" t="s">
        <v>102</v>
      </c>
      <c r="J15" s="34">
        <f>IF(Tabla1[[#This Row],[Doc]]="Devolucion",-Tabla1[[#This Row],[VALOR]],Tabla1[[#This Row],[VALOR]])</f>
        <v>2908500</v>
      </c>
      <c r="K15" s="35" t="str">
        <f>IFERROR(LEFT(Tabla1[[#This Row],[Columna3]],FIND(" ",Tabla1[[#This Row],[Columna3]])-1),Tabla1[[#This Row],[Columna3]])</f>
        <v>Recibos</v>
      </c>
      <c r="M15" s="12" t="s">
        <v>1095</v>
      </c>
      <c r="N15" s="17">
        <f>+SUMIFS(Tabla1[VALOR],Tabla1[Columna3],M15)</f>
        <v>0</v>
      </c>
      <c r="O15" s="14">
        <f>+SUMIFS(Tabla1[VALOR],Tabla1[Columna3],M15,Tabla1[usuario],"A")+SUMIFS(Tabla1[VALOR],Tabla1[Columna3],M15,Tabla1[usuario],"AUXADMIN")</f>
        <v>0</v>
      </c>
      <c r="Q15"/>
      <c r="U15"/>
    </row>
    <row r="16" spans="1:23" ht="14.25" customHeight="1">
      <c r="A16" t="s">
        <v>17</v>
      </c>
      <c r="B16" s="50">
        <f>+Tabla1[[#This Row],[Fecha y hora]]</f>
        <v>45996.273877314816</v>
      </c>
      <c r="C16" s="44">
        <v>45996.273877314816</v>
      </c>
      <c r="D16" s="45">
        <v>155</v>
      </c>
      <c r="E16" s="45" t="s">
        <v>34</v>
      </c>
      <c r="F16" s="46">
        <v>56985</v>
      </c>
      <c r="G16" s="47">
        <v>339763</v>
      </c>
      <c r="H16" s="42">
        <v>0</v>
      </c>
      <c r="I16" s="42" t="s">
        <v>1424</v>
      </c>
      <c r="J16" s="34">
        <f>IF(Tabla1[[#This Row],[Doc]]="Devolucion",-Tabla1[[#This Row],[VALOR]],Tabla1[[#This Row],[VALOR]])</f>
        <v>339763</v>
      </c>
      <c r="K16" s="35" t="str">
        <f>IFERROR(LEFT(Tabla1[[#This Row],[Columna3]],FIND(" ",Tabla1[[#This Row],[Columna3]])-1),Tabla1[[#This Row],[Columna3]])</f>
        <v>Venta</v>
      </c>
      <c r="N16" s="17"/>
      <c r="O16" s="14"/>
      <c r="Q16"/>
      <c r="U16"/>
    </row>
    <row r="17" spans="1:21" ht="14.25" customHeight="1">
      <c r="A17" t="s">
        <v>17</v>
      </c>
      <c r="B17" s="50">
        <f>+Tabla1[[#This Row],[Fecha y hora]]</f>
        <v>45992.323761574073</v>
      </c>
      <c r="C17" s="44">
        <v>45992.323761574073</v>
      </c>
      <c r="D17" s="45">
        <v>155</v>
      </c>
      <c r="E17" s="45" t="s">
        <v>34</v>
      </c>
      <c r="F17" s="46">
        <v>56765</v>
      </c>
      <c r="G17" s="47">
        <v>115864</v>
      </c>
      <c r="H17" s="42">
        <v>0</v>
      </c>
      <c r="I17" s="42" t="s">
        <v>45</v>
      </c>
      <c r="J17" s="34">
        <f>IF(Tabla1[[#This Row],[Doc]]="Devolucion",-Tabla1[[#This Row],[VALOR]],Tabla1[[#This Row],[VALOR]])</f>
        <v>115864</v>
      </c>
      <c r="K17" s="35" t="str">
        <f>IFERROR(LEFT(Tabla1[[#This Row],[Columna3]],FIND(" ",Tabla1[[#This Row],[Columna3]])-1),Tabla1[[#This Row],[Columna3]])</f>
        <v>Venta</v>
      </c>
      <c r="N17" s="17"/>
      <c r="O17" s="14"/>
      <c r="Q17"/>
      <c r="U17"/>
    </row>
    <row r="18" spans="1:21" ht="14.25" customHeight="1">
      <c r="A18" t="s">
        <v>17</v>
      </c>
      <c r="B18" s="50">
        <f>+Tabla1[[#This Row],[Fecha y hora]]</f>
        <v>45992.328217592592</v>
      </c>
      <c r="C18" s="44">
        <v>45992.328217592592</v>
      </c>
      <c r="D18" s="45">
        <v>155</v>
      </c>
      <c r="E18" s="45" t="s">
        <v>34</v>
      </c>
      <c r="F18" s="46">
        <v>56766</v>
      </c>
      <c r="G18" s="47">
        <v>64760</v>
      </c>
      <c r="H18" s="42">
        <v>0</v>
      </c>
      <c r="I18" s="42" t="s">
        <v>45</v>
      </c>
      <c r="J18" s="34">
        <f>IF(Tabla1[[#This Row],[Doc]]="Devolucion",-Tabla1[[#This Row],[VALOR]],Tabla1[[#This Row],[VALOR]])</f>
        <v>64760</v>
      </c>
      <c r="K18" s="35" t="str">
        <f>IFERROR(LEFT(Tabla1[[#This Row],[Columna3]],FIND(" ",Tabla1[[#This Row],[Columna3]])-1),Tabla1[[#This Row],[Columna3]])</f>
        <v>Venta</v>
      </c>
      <c r="N18" s="19">
        <f>SUM(N7:N16,N1)-SUM(N2:N6)</f>
        <v>32958868</v>
      </c>
      <c r="O18" s="14">
        <f>SUM(O1:O15)</f>
        <v>0</v>
      </c>
      <c r="Q18"/>
      <c r="U18"/>
    </row>
    <row r="19" spans="1:21" ht="14.25" customHeight="1">
      <c r="A19" t="s">
        <v>17</v>
      </c>
      <c r="B19" s="50">
        <f>+Tabla1[[#This Row],[Fecha y hora]]</f>
        <v>45992.441018518519</v>
      </c>
      <c r="C19" s="44">
        <v>45992.441018518519</v>
      </c>
      <c r="D19" s="45">
        <v>155</v>
      </c>
      <c r="E19" s="45" t="s">
        <v>34</v>
      </c>
      <c r="F19" s="46">
        <v>56777</v>
      </c>
      <c r="G19" s="47">
        <v>20160</v>
      </c>
      <c r="H19" s="42">
        <v>0</v>
      </c>
      <c r="I19" s="42" t="s">
        <v>88</v>
      </c>
      <c r="J19" s="34">
        <f>IF(Tabla1[[#This Row],[Doc]]="Devolucion",-Tabla1[[#This Row],[VALOR]],Tabla1[[#This Row],[VALOR]])</f>
        <v>20160</v>
      </c>
      <c r="K19" s="35" t="str">
        <f>IFERROR(LEFT(Tabla1[[#This Row],[Columna3]],FIND(" ",Tabla1[[#This Row],[Columna3]])-1),Tabla1[[#This Row],[Columna3]])</f>
        <v>Venta</v>
      </c>
      <c r="N19" s="19"/>
      <c r="Q19"/>
      <c r="U19"/>
    </row>
    <row r="20" spans="1:21" ht="14.25" customHeight="1">
      <c r="A20" t="s">
        <v>17</v>
      </c>
      <c r="B20" s="50">
        <f>+Tabla1[[#This Row],[Fecha y hora]]</f>
        <v>45992.446342592593</v>
      </c>
      <c r="C20" s="44">
        <v>45992.446342592593</v>
      </c>
      <c r="D20" s="45">
        <v>155</v>
      </c>
      <c r="E20" s="45" t="s">
        <v>34</v>
      </c>
      <c r="F20" s="46">
        <v>56778</v>
      </c>
      <c r="G20" s="47">
        <v>65376</v>
      </c>
      <c r="H20" s="42">
        <v>0</v>
      </c>
      <c r="I20" s="42" t="s">
        <v>88</v>
      </c>
      <c r="J20" s="34">
        <f>IF(Tabla1[[#This Row],[Doc]]="Devolucion",-Tabla1[[#This Row],[VALOR]],Tabla1[[#This Row],[VALOR]])</f>
        <v>65376</v>
      </c>
      <c r="K20" s="35" t="str">
        <f>IFERROR(LEFT(Tabla1[[#This Row],[Columna3]],FIND(" ",Tabla1[[#This Row],[Columna3]])-1),Tabla1[[#This Row],[Columna3]])</f>
        <v>Venta</v>
      </c>
      <c r="N20" s="19"/>
      <c r="Q20"/>
      <c r="U20"/>
    </row>
    <row r="21" spans="1:21" ht="14.25" customHeight="1">
      <c r="A21" t="s">
        <v>17</v>
      </c>
      <c r="B21" s="50">
        <f>+Tabla1[[#This Row],[Fecha y hora]]</f>
        <v>45992.379745370374</v>
      </c>
      <c r="C21" s="44">
        <v>45992.379745370374</v>
      </c>
      <c r="D21" s="45">
        <v>155</v>
      </c>
      <c r="E21" s="45" t="s">
        <v>34</v>
      </c>
      <c r="F21" s="46">
        <v>56771</v>
      </c>
      <c r="G21" s="47">
        <v>42580</v>
      </c>
      <c r="H21" s="42">
        <v>0</v>
      </c>
      <c r="I21" s="42" t="s">
        <v>88</v>
      </c>
      <c r="J21" s="34">
        <f>IF(Tabla1[[#This Row],[Doc]]="Devolucion",-Tabla1[[#This Row],[VALOR]],Tabla1[[#This Row],[VALOR]])</f>
        <v>42580</v>
      </c>
      <c r="K21" s="35" t="str">
        <f>IFERROR(LEFT(Tabla1[[#This Row],[Columna3]],FIND(" ",Tabla1[[#This Row],[Columna3]])-1),Tabla1[[#This Row],[Columna3]])</f>
        <v>Venta</v>
      </c>
      <c r="Q21"/>
      <c r="U21"/>
    </row>
    <row r="22" spans="1:21" ht="14.25" customHeight="1">
      <c r="A22" t="s">
        <v>17</v>
      </c>
      <c r="B22" s="50">
        <f>+Tabla1[[#This Row],[Fecha y hora]]</f>
        <v>45992.387141203704</v>
      </c>
      <c r="C22" s="44">
        <v>45992.387141203704</v>
      </c>
      <c r="D22" s="45">
        <v>155</v>
      </c>
      <c r="E22" s="45" t="s">
        <v>34</v>
      </c>
      <c r="F22" s="46">
        <v>56772</v>
      </c>
      <c r="G22" s="47">
        <v>105948</v>
      </c>
      <c r="H22" s="42">
        <v>0</v>
      </c>
      <c r="I22" s="42" t="s">
        <v>88</v>
      </c>
      <c r="J22" s="34">
        <f>IF(Tabla1[[#This Row],[Doc]]="Devolucion",-Tabla1[[#This Row],[VALOR]],Tabla1[[#This Row],[VALOR]])</f>
        <v>105948</v>
      </c>
      <c r="K22" s="35" t="str">
        <f>IFERROR(LEFT(Tabla1[[#This Row],[Columna3]],FIND(" ",Tabla1[[#This Row],[Columna3]])-1),Tabla1[[#This Row],[Columna3]])</f>
        <v>Venta</v>
      </c>
      <c r="Q22"/>
      <c r="U22"/>
    </row>
    <row r="23" spans="1:21" ht="14.25" customHeight="1">
      <c r="A23" t="s">
        <v>17</v>
      </c>
      <c r="B23" s="50">
        <f>+Tabla1[[#This Row],[Fecha y hora]]</f>
        <v>45993.199942129628</v>
      </c>
      <c r="C23" s="44">
        <v>45993.199942129628</v>
      </c>
      <c r="D23" s="45">
        <v>155</v>
      </c>
      <c r="E23" s="45" t="s">
        <v>34</v>
      </c>
      <c r="F23" s="46">
        <v>56785</v>
      </c>
      <c r="G23" s="47">
        <v>302698</v>
      </c>
      <c r="H23" s="42">
        <v>0</v>
      </c>
      <c r="I23" s="42" t="s">
        <v>1424</v>
      </c>
      <c r="J23" s="34">
        <f>IF(Tabla1[[#This Row],[Doc]]="Devolucion",-Tabla1[[#This Row],[VALOR]],Tabla1[[#This Row],[VALOR]])</f>
        <v>302698</v>
      </c>
      <c r="K23" s="35" t="str">
        <f>IFERROR(LEFT(Tabla1[[#This Row],[Columna3]],FIND(" ",Tabla1[[#This Row],[Columna3]])-1),Tabla1[[#This Row],[Columna3]])</f>
        <v>Venta</v>
      </c>
      <c r="Q23"/>
      <c r="U23"/>
    </row>
    <row r="24" spans="1:21" ht="14.25" customHeight="1">
      <c r="A24" t="s">
        <v>17</v>
      </c>
      <c r="B24" s="50">
        <f>+Tabla1[[#This Row],[Fecha y hora]]</f>
        <v>45993.223495370374</v>
      </c>
      <c r="C24" s="44">
        <v>45993.223495370374</v>
      </c>
      <c r="D24" s="45">
        <v>155</v>
      </c>
      <c r="E24" s="45" t="s">
        <v>34</v>
      </c>
      <c r="F24" s="46">
        <v>56789</v>
      </c>
      <c r="G24" s="47">
        <v>112892</v>
      </c>
      <c r="H24" s="42">
        <v>0</v>
      </c>
      <c r="I24" s="42" t="s">
        <v>1424</v>
      </c>
      <c r="J24" s="34">
        <f>IF(Tabla1[[#This Row],[Doc]]="Devolucion",-Tabla1[[#This Row],[VALOR]],Tabla1[[#This Row],[VALOR]])</f>
        <v>112892</v>
      </c>
      <c r="K24" s="35" t="str">
        <f>IFERROR(LEFT(Tabla1[[#This Row],[Columna3]],FIND(" ",Tabla1[[#This Row],[Columna3]])-1),Tabla1[[#This Row],[Columna3]])</f>
        <v>Venta</v>
      </c>
      <c r="M24"/>
      <c r="Q24"/>
      <c r="U24"/>
    </row>
    <row r="25" spans="1:21" ht="14.25" customHeight="1">
      <c r="A25" t="s">
        <v>17</v>
      </c>
      <c r="B25" s="50">
        <f>+Tabla1[[#This Row],[Fecha y hora]]</f>
        <v>45993.268969907411</v>
      </c>
      <c r="C25" s="44">
        <v>45993.268969907411</v>
      </c>
      <c r="D25" s="45">
        <v>155</v>
      </c>
      <c r="E25" s="45" t="s">
        <v>34</v>
      </c>
      <c r="F25" s="46">
        <v>56797</v>
      </c>
      <c r="G25" s="47">
        <v>186280</v>
      </c>
      <c r="H25" s="42">
        <v>0</v>
      </c>
      <c r="I25" s="42" t="s">
        <v>1424</v>
      </c>
      <c r="J25" s="34">
        <f>IF(Tabla1[[#This Row],[Doc]]="Devolucion",-Tabla1[[#This Row],[VALOR]],Tabla1[[#This Row],[VALOR]])</f>
        <v>186280</v>
      </c>
      <c r="K25" s="35" t="str">
        <f>IFERROR(LEFT(Tabla1[[#This Row],[Columna3]],FIND(" ",Tabla1[[#This Row],[Columna3]])-1),Tabla1[[#This Row],[Columna3]])</f>
        <v>Venta</v>
      </c>
      <c r="M25"/>
      <c r="Q25"/>
      <c r="U25"/>
    </row>
    <row r="26" spans="1:21" ht="14.25" customHeight="1">
      <c r="A26" t="s">
        <v>17</v>
      </c>
      <c r="B26" s="50">
        <f>+Tabla1[[#This Row],[Fecha y hora]]</f>
        <v>45993.274224537039</v>
      </c>
      <c r="C26" s="44">
        <v>45993.274224537039</v>
      </c>
      <c r="D26" s="45">
        <v>155</v>
      </c>
      <c r="E26" s="45" t="s">
        <v>34</v>
      </c>
      <c r="F26" s="46">
        <v>56798</v>
      </c>
      <c r="G26" s="47">
        <v>368450</v>
      </c>
      <c r="H26" s="42">
        <v>0</v>
      </c>
      <c r="I26" s="42" t="s">
        <v>1424</v>
      </c>
      <c r="J26" s="34">
        <f>IF(Tabla1[[#This Row],[Doc]]="Devolucion",-Tabla1[[#This Row],[VALOR]],Tabla1[[#This Row],[VALOR]])</f>
        <v>368450</v>
      </c>
      <c r="K26" s="35" t="str">
        <f>IFERROR(LEFT(Tabla1[[#This Row],[Columna3]],FIND(" ",Tabla1[[#This Row],[Columna3]])-1),Tabla1[[#This Row],[Columna3]])</f>
        <v>Venta</v>
      </c>
      <c r="M26"/>
      <c r="Q26"/>
      <c r="U26"/>
    </row>
    <row r="27" spans="1:21" ht="14.25" customHeight="1">
      <c r="A27" t="s">
        <v>17</v>
      </c>
      <c r="B27" s="50">
        <f>+Tabla1[[#This Row],[Fecha y hora]]</f>
        <v>45993.274664351855</v>
      </c>
      <c r="C27" s="44">
        <v>45993.274664351855</v>
      </c>
      <c r="D27" s="45">
        <v>155</v>
      </c>
      <c r="E27" s="45" t="s">
        <v>34</v>
      </c>
      <c r="F27" s="46">
        <v>56799</v>
      </c>
      <c r="G27" s="47">
        <v>168900</v>
      </c>
      <c r="H27" s="42">
        <v>0</v>
      </c>
      <c r="I27" s="42" t="s">
        <v>1424</v>
      </c>
      <c r="J27" s="34">
        <f>IF(Tabla1[[#This Row],[Doc]]="Devolucion",-Tabla1[[#This Row],[VALOR]],Tabla1[[#This Row],[VALOR]])</f>
        <v>168900</v>
      </c>
      <c r="K27" s="35" t="str">
        <f>IFERROR(LEFT(Tabla1[[#This Row],[Columna3]],FIND(" ",Tabla1[[#This Row],[Columna3]])-1),Tabla1[[#This Row],[Columna3]])</f>
        <v>Venta</v>
      </c>
      <c r="M27"/>
      <c r="Q27"/>
      <c r="U27"/>
    </row>
    <row r="28" spans="1:21" ht="14.25" customHeight="1">
      <c r="A28" t="s">
        <v>17</v>
      </c>
      <c r="B28" s="50">
        <f>+Tabla1[[#This Row],[Fecha y hora]]</f>
        <v>45993.302291666667</v>
      </c>
      <c r="C28" s="44">
        <v>45993.302291666667</v>
      </c>
      <c r="D28" s="45">
        <v>155</v>
      </c>
      <c r="E28" s="45" t="s">
        <v>34</v>
      </c>
      <c r="F28" s="46">
        <v>56805</v>
      </c>
      <c r="G28" s="47">
        <v>63020</v>
      </c>
      <c r="H28" s="42">
        <v>0</v>
      </c>
      <c r="I28" s="42" t="s">
        <v>1424</v>
      </c>
      <c r="J28" s="34">
        <f>IF(Tabla1[[#This Row],[Doc]]="Devolucion",-Tabla1[[#This Row],[VALOR]],Tabla1[[#This Row],[VALOR]])</f>
        <v>63020</v>
      </c>
      <c r="K28" s="35" t="str">
        <f>IFERROR(LEFT(Tabla1[[#This Row],[Columna3]],FIND(" ",Tabla1[[#This Row],[Columna3]])-1),Tabla1[[#This Row],[Columna3]])</f>
        <v>Venta</v>
      </c>
      <c r="M28"/>
      <c r="Q28"/>
      <c r="U28"/>
    </row>
    <row r="29" spans="1:21" ht="14.25" customHeight="1">
      <c r="A29" t="s">
        <v>17</v>
      </c>
      <c r="B29" s="50">
        <f>+Tabla1[[#This Row],[Fecha y hora]]</f>
        <v>45993.308206018519</v>
      </c>
      <c r="C29" s="44">
        <v>45993.308206018519</v>
      </c>
      <c r="D29" s="45">
        <v>155</v>
      </c>
      <c r="E29" s="45" t="s">
        <v>34</v>
      </c>
      <c r="F29" s="46">
        <v>56806</v>
      </c>
      <c r="G29" s="47">
        <v>55000</v>
      </c>
      <c r="H29" s="42">
        <v>0</v>
      </c>
      <c r="I29" s="42" t="s">
        <v>1424</v>
      </c>
      <c r="J29" s="34">
        <f>IF(Tabla1[[#This Row],[Doc]]="Devolucion",-Tabla1[[#This Row],[VALOR]],Tabla1[[#This Row],[VALOR]])</f>
        <v>55000</v>
      </c>
      <c r="K29" s="35" t="str">
        <f>IFERROR(LEFT(Tabla1[[#This Row],[Columna3]],FIND(" ",Tabla1[[#This Row],[Columna3]])-1),Tabla1[[#This Row],[Columna3]])</f>
        <v>Venta</v>
      </c>
      <c r="M29"/>
      <c r="Q29"/>
      <c r="U29"/>
    </row>
    <row r="30" spans="1:21" ht="14.25" customHeight="1">
      <c r="A30" t="s">
        <v>17</v>
      </c>
      <c r="B30" s="50">
        <f>+Tabla1[[#This Row],[Fecha y hora]]</f>
        <v>45993.34883101852</v>
      </c>
      <c r="C30" s="44">
        <v>45993.34883101852</v>
      </c>
      <c r="D30" s="45">
        <v>155</v>
      </c>
      <c r="E30" s="45" t="s">
        <v>34</v>
      </c>
      <c r="F30" s="46">
        <v>56817</v>
      </c>
      <c r="G30" s="47">
        <v>79688</v>
      </c>
      <c r="H30" s="42">
        <v>0</v>
      </c>
      <c r="I30" s="42" t="s">
        <v>1424</v>
      </c>
      <c r="J30" s="34">
        <f>IF(Tabla1[[#This Row],[Doc]]="Devolucion",-Tabla1[[#This Row],[VALOR]],Tabla1[[#This Row],[VALOR]])</f>
        <v>79688</v>
      </c>
      <c r="K30" s="35" t="str">
        <f>IFERROR(LEFT(Tabla1[[#This Row],[Columna3]],FIND(" ",Tabla1[[#This Row],[Columna3]])-1),Tabla1[[#This Row],[Columna3]])</f>
        <v>Venta</v>
      </c>
      <c r="M30"/>
      <c r="Q30"/>
      <c r="U30"/>
    </row>
    <row r="31" spans="1:21" ht="14.25" customHeight="1">
      <c r="A31" t="s">
        <v>17</v>
      </c>
      <c r="B31" s="50">
        <f>+Tabla1[[#This Row],[Fecha y hora]]</f>
        <v>45993.394444444442</v>
      </c>
      <c r="C31" s="44">
        <v>45993.394444444442</v>
      </c>
      <c r="D31" s="45">
        <v>155</v>
      </c>
      <c r="E31" s="45" t="s">
        <v>34</v>
      </c>
      <c r="F31" s="46">
        <v>56825</v>
      </c>
      <c r="G31" s="47">
        <v>42288</v>
      </c>
      <c r="H31" s="42">
        <v>0</v>
      </c>
      <c r="I31" s="42" t="s">
        <v>41</v>
      </c>
      <c r="J31" s="34">
        <f>IF(Tabla1[[#This Row],[Doc]]="Devolucion",-Tabla1[[#This Row],[VALOR]],Tabla1[[#This Row],[VALOR]])</f>
        <v>42288</v>
      </c>
      <c r="K31" s="35" t="str">
        <f>IFERROR(LEFT(Tabla1[[#This Row],[Columna3]],FIND(" ",Tabla1[[#This Row],[Columna3]])-1),Tabla1[[#This Row],[Columna3]])</f>
        <v>Venta</v>
      </c>
      <c r="M31"/>
      <c r="Q31"/>
      <c r="U31"/>
    </row>
    <row r="32" spans="1:21" ht="14.25" customHeight="1">
      <c r="A32" t="s">
        <v>17</v>
      </c>
      <c r="B32" s="50">
        <f>+Tabla1[[#This Row],[Fecha y hora]]</f>
        <v>45993.404386574075</v>
      </c>
      <c r="C32" s="44">
        <v>45993.404386574075</v>
      </c>
      <c r="D32" s="45">
        <v>155</v>
      </c>
      <c r="E32" s="45" t="s">
        <v>34</v>
      </c>
      <c r="F32" s="46">
        <v>56828</v>
      </c>
      <c r="G32" s="47">
        <v>71040</v>
      </c>
      <c r="H32" s="42">
        <v>0</v>
      </c>
      <c r="I32" s="42" t="s">
        <v>41</v>
      </c>
      <c r="J32" s="34">
        <f>IF(Tabla1[[#This Row],[Doc]]="Devolucion",-Tabla1[[#This Row],[VALOR]],Tabla1[[#This Row],[VALOR]])</f>
        <v>71040</v>
      </c>
      <c r="K32" s="35" t="str">
        <f>IFERROR(LEFT(Tabla1[[#This Row],[Columna3]],FIND(" ",Tabla1[[#This Row],[Columna3]])-1),Tabla1[[#This Row],[Columna3]])</f>
        <v>Venta</v>
      </c>
      <c r="M32"/>
      <c r="Q32"/>
      <c r="U32"/>
    </row>
    <row r="33" spans="1:21" ht="14.25" customHeight="1">
      <c r="A33" t="s">
        <v>17</v>
      </c>
      <c r="B33" s="50">
        <f>+Tabla1[[#This Row],[Fecha y hora]]</f>
        <v>45993.414513888885</v>
      </c>
      <c r="C33" s="44">
        <v>45993.414513888885</v>
      </c>
      <c r="D33" s="45">
        <v>155</v>
      </c>
      <c r="E33" s="45" t="s">
        <v>34</v>
      </c>
      <c r="F33" s="46">
        <v>56833</v>
      </c>
      <c r="G33" s="47">
        <v>14000</v>
      </c>
      <c r="H33" s="42">
        <v>0</v>
      </c>
      <c r="I33" s="42" t="s">
        <v>1424</v>
      </c>
      <c r="J33" s="34">
        <f>IF(Tabla1[[#This Row],[Doc]]="Devolucion",-Tabla1[[#This Row],[VALOR]],Tabla1[[#This Row],[VALOR]])</f>
        <v>14000</v>
      </c>
      <c r="K33" s="35" t="str">
        <f>IFERROR(LEFT(Tabla1[[#This Row],[Columna3]],FIND(" ",Tabla1[[#This Row],[Columna3]])-1),Tabla1[[#This Row],[Columna3]])</f>
        <v>Venta</v>
      </c>
      <c r="M33"/>
      <c r="Q33"/>
      <c r="U33"/>
    </row>
    <row r="34" spans="1:21" ht="14.25" customHeight="1">
      <c r="A34" t="s">
        <v>17</v>
      </c>
      <c r="B34" s="50">
        <f>+Tabla1[[#This Row],[Fecha y hora]]</f>
        <v>45993.42931712963</v>
      </c>
      <c r="C34" s="44">
        <v>45993.42931712963</v>
      </c>
      <c r="D34" s="45">
        <v>155</v>
      </c>
      <c r="E34" s="45" t="s">
        <v>34</v>
      </c>
      <c r="F34" s="46">
        <v>56837</v>
      </c>
      <c r="G34" s="47">
        <v>178000</v>
      </c>
      <c r="H34" s="42">
        <v>0</v>
      </c>
      <c r="I34" s="42" t="s">
        <v>1424</v>
      </c>
      <c r="J34" s="34">
        <f>IF(Tabla1[[#This Row],[Doc]]="Devolucion",-Tabla1[[#This Row],[VALOR]],Tabla1[[#This Row],[VALOR]])</f>
        <v>178000</v>
      </c>
      <c r="K34" s="35" t="str">
        <f>IFERROR(LEFT(Tabla1[[#This Row],[Columna3]],FIND(" ",Tabla1[[#This Row],[Columna3]])-1),Tabla1[[#This Row],[Columna3]])</f>
        <v>Venta</v>
      </c>
      <c r="M34"/>
      <c r="Q34"/>
      <c r="U34"/>
    </row>
    <row r="35" spans="1:21" ht="14.25" customHeight="1">
      <c r="A35" t="s">
        <v>17</v>
      </c>
      <c r="B35" s="50">
        <f>+Tabla1[[#This Row],[Fecha y hora]]</f>
        <v>45993.44976851852</v>
      </c>
      <c r="C35" s="44">
        <v>45993.44976851852</v>
      </c>
      <c r="D35" s="45">
        <v>155</v>
      </c>
      <c r="E35" s="45" t="s">
        <v>34</v>
      </c>
      <c r="F35" s="46">
        <v>56842</v>
      </c>
      <c r="G35" s="47">
        <v>64802</v>
      </c>
      <c r="H35" s="42">
        <v>0</v>
      </c>
      <c r="I35" s="42" t="s">
        <v>1424</v>
      </c>
      <c r="J35" s="34">
        <f>IF(Tabla1[[#This Row],[Doc]]="Devolucion",-Tabla1[[#This Row],[VALOR]],Tabla1[[#This Row],[VALOR]])</f>
        <v>64802</v>
      </c>
      <c r="K35" s="35" t="str">
        <f>IFERROR(LEFT(Tabla1[[#This Row],[Columna3]],FIND(" ",Tabla1[[#This Row],[Columna3]])-1),Tabla1[[#This Row],[Columna3]])</f>
        <v>Venta</v>
      </c>
      <c r="M35"/>
      <c r="Q35"/>
      <c r="U35"/>
    </row>
    <row r="36" spans="1:21" ht="14.25" customHeight="1">
      <c r="A36" t="s">
        <v>17</v>
      </c>
      <c r="B36" s="50">
        <f>+Tabla1[[#This Row],[Fecha y hora]]</f>
        <v>45994.243668981479</v>
      </c>
      <c r="C36" s="44">
        <v>45994.243668981479</v>
      </c>
      <c r="D36" s="45">
        <v>155</v>
      </c>
      <c r="E36" s="45" t="s">
        <v>34</v>
      </c>
      <c r="F36" s="46">
        <v>56849</v>
      </c>
      <c r="G36" s="47">
        <v>21600</v>
      </c>
      <c r="H36" s="42">
        <v>0</v>
      </c>
      <c r="I36" s="42" t="s">
        <v>1424</v>
      </c>
      <c r="J36" s="34">
        <f>IF(Tabla1[[#This Row],[Doc]]="Devolucion",-Tabla1[[#This Row],[VALOR]],Tabla1[[#This Row],[VALOR]])</f>
        <v>21600</v>
      </c>
      <c r="K36" s="35" t="str">
        <f>IFERROR(LEFT(Tabla1[[#This Row],[Columna3]],FIND(" ",Tabla1[[#This Row],[Columna3]])-1),Tabla1[[#This Row],[Columna3]])</f>
        <v>Venta</v>
      </c>
      <c r="M36"/>
      <c r="Q36"/>
      <c r="U36"/>
    </row>
    <row r="37" spans="1:21" ht="14.25" customHeight="1">
      <c r="A37" t="s">
        <v>17</v>
      </c>
      <c r="B37" s="50">
        <f>+Tabla1[[#This Row],[Fecha y hora]]</f>
        <v>45994.385567129626</v>
      </c>
      <c r="C37" s="44">
        <v>45994.385567129626</v>
      </c>
      <c r="D37" s="45">
        <v>155</v>
      </c>
      <c r="E37" s="45" t="s">
        <v>34</v>
      </c>
      <c r="F37" s="46">
        <v>56870</v>
      </c>
      <c r="G37" s="47">
        <v>95602</v>
      </c>
      <c r="H37" s="42">
        <v>0</v>
      </c>
      <c r="I37" s="42" t="s">
        <v>45</v>
      </c>
      <c r="J37" s="34">
        <f>IF(Tabla1[[#This Row],[Doc]]="Devolucion",-Tabla1[[#This Row],[VALOR]],Tabla1[[#This Row],[VALOR]])</f>
        <v>95602</v>
      </c>
      <c r="K37" s="35" t="str">
        <f>IFERROR(LEFT(Tabla1[[#This Row],[Columna3]],FIND(" ",Tabla1[[#This Row],[Columna3]])-1),Tabla1[[#This Row],[Columna3]])</f>
        <v>Venta</v>
      </c>
      <c r="M37"/>
      <c r="Q37"/>
      <c r="U37"/>
    </row>
    <row r="38" spans="1:21" ht="14.25" customHeight="1">
      <c r="A38" t="s">
        <v>17</v>
      </c>
      <c r="B38" s="50">
        <f>+Tabla1[[#This Row],[Fecha y hora]]</f>
        <v>45994.268796296295</v>
      </c>
      <c r="C38" s="44">
        <v>45994.268796296295</v>
      </c>
      <c r="D38" s="45">
        <v>155</v>
      </c>
      <c r="E38" s="45" t="s">
        <v>34</v>
      </c>
      <c r="F38" s="46">
        <v>56854</v>
      </c>
      <c r="G38" s="47">
        <v>49632</v>
      </c>
      <c r="H38" s="42">
        <v>0</v>
      </c>
      <c r="I38" s="42" t="s">
        <v>1424</v>
      </c>
      <c r="J38" s="34">
        <f>IF(Tabla1[[#This Row],[Doc]]="Devolucion",-Tabla1[[#This Row],[VALOR]],Tabla1[[#This Row],[VALOR]])</f>
        <v>49632</v>
      </c>
      <c r="K38" s="35" t="str">
        <f>IFERROR(LEFT(Tabla1[[#This Row],[Columna3]],FIND(" ",Tabla1[[#This Row],[Columna3]])-1),Tabla1[[#This Row],[Columna3]])</f>
        <v>Venta</v>
      </c>
      <c r="M38"/>
      <c r="Q38"/>
      <c r="U38"/>
    </row>
    <row r="39" spans="1:21" ht="14.25" customHeight="1">
      <c r="A39" t="s">
        <v>17</v>
      </c>
      <c r="B39" s="50">
        <f>+Tabla1[[#This Row],[Fecha y hora]]</f>
        <v>45994.283773148149</v>
      </c>
      <c r="C39" s="44">
        <v>45994.283773148149</v>
      </c>
      <c r="D39" s="45">
        <v>155</v>
      </c>
      <c r="E39" s="45" t="s">
        <v>34</v>
      </c>
      <c r="F39" s="46">
        <v>56855</v>
      </c>
      <c r="G39" s="47">
        <v>23089</v>
      </c>
      <c r="H39" s="42">
        <v>0</v>
      </c>
      <c r="I39" s="42" t="s">
        <v>1424</v>
      </c>
      <c r="J39" s="34">
        <f>IF(Tabla1[[#This Row],[Doc]]="Devolucion",-Tabla1[[#This Row],[VALOR]],Tabla1[[#This Row],[VALOR]])</f>
        <v>23089</v>
      </c>
      <c r="K39" s="35" t="str">
        <f>IFERROR(LEFT(Tabla1[[#This Row],[Columna3]],FIND(" ",Tabla1[[#This Row],[Columna3]])-1),Tabla1[[#This Row],[Columna3]])</f>
        <v>Venta</v>
      </c>
      <c r="M39"/>
      <c r="Q39"/>
      <c r="U39"/>
    </row>
    <row r="40" spans="1:21" ht="14.25" customHeight="1">
      <c r="A40" t="s">
        <v>17</v>
      </c>
      <c r="B40" s="50">
        <f>+Tabla1[[#This Row],[Fecha y hora]]</f>
        <v>45994.435856481483</v>
      </c>
      <c r="C40" s="44">
        <v>45994.435856481483</v>
      </c>
      <c r="D40" s="45">
        <v>155</v>
      </c>
      <c r="E40" s="45" t="s">
        <v>34</v>
      </c>
      <c r="F40" s="46">
        <v>56880</v>
      </c>
      <c r="G40" s="47">
        <v>96864</v>
      </c>
      <c r="H40" s="42">
        <v>0</v>
      </c>
      <c r="I40" s="42" t="s">
        <v>1424</v>
      </c>
      <c r="J40" s="34">
        <f>IF(Tabla1[[#This Row],[Doc]]="Devolucion",-Tabla1[[#This Row],[VALOR]],Tabla1[[#This Row],[VALOR]])</f>
        <v>96864</v>
      </c>
      <c r="K40" s="35" t="str">
        <f>IFERROR(LEFT(Tabla1[[#This Row],[Columna3]],FIND(" ",Tabla1[[#This Row],[Columna3]])-1),Tabla1[[#This Row],[Columna3]])</f>
        <v>Venta</v>
      </c>
      <c r="M40"/>
      <c r="Q40"/>
      <c r="U40"/>
    </row>
    <row r="41" spans="1:21" ht="14.25" customHeight="1">
      <c r="A41" t="s">
        <v>17</v>
      </c>
      <c r="B41" s="50">
        <f>+Tabla1[[#This Row],[Fecha y hora]]</f>
        <v>45994.437048611115</v>
      </c>
      <c r="C41" s="44">
        <v>45994.437048611115</v>
      </c>
      <c r="D41" s="45">
        <v>155</v>
      </c>
      <c r="E41" s="45" t="s">
        <v>34</v>
      </c>
      <c r="F41" s="46">
        <v>56881</v>
      </c>
      <c r="G41" s="47">
        <v>21560</v>
      </c>
      <c r="H41" s="42">
        <v>0</v>
      </c>
      <c r="I41" s="42" t="s">
        <v>1424</v>
      </c>
      <c r="J41" s="34">
        <f>IF(Tabla1[[#This Row],[Doc]]="Devolucion",-Tabla1[[#This Row],[VALOR]],Tabla1[[#This Row],[VALOR]])</f>
        <v>21560</v>
      </c>
      <c r="K41" s="35" t="str">
        <f>IFERROR(LEFT(Tabla1[[#This Row],[Columna3]],FIND(" ",Tabla1[[#This Row],[Columna3]])-1),Tabla1[[#This Row],[Columna3]])</f>
        <v>Venta</v>
      </c>
      <c r="M41"/>
      <c r="Q41"/>
      <c r="U41"/>
    </row>
    <row r="42" spans="1:21" ht="14.25" customHeight="1">
      <c r="A42" t="s">
        <v>17</v>
      </c>
      <c r="B42" s="50">
        <f>+Tabla1[[#This Row],[Fecha y hora]]</f>
        <v>45994.459027777775</v>
      </c>
      <c r="C42" s="44">
        <v>45994.459027777775</v>
      </c>
      <c r="D42" s="45">
        <v>155</v>
      </c>
      <c r="E42" s="45" t="s">
        <v>34</v>
      </c>
      <c r="F42" s="46">
        <v>56888</v>
      </c>
      <c r="G42" s="47">
        <v>45660</v>
      </c>
      <c r="H42" s="42">
        <v>0</v>
      </c>
      <c r="I42" s="42" t="s">
        <v>1424</v>
      </c>
      <c r="J42" s="34">
        <f>IF(Tabla1[[#This Row],[Doc]]="Devolucion",-Tabla1[[#This Row],[VALOR]],Tabla1[[#This Row],[VALOR]])</f>
        <v>45660</v>
      </c>
      <c r="K42" s="35" t="str">
        <f>IFERROR(LEFT(Tabla1[[#This Row],[Columna3]],FIND(" ",Tabla1[[#This Row],[Columna3]])-1),Tabla1[[#This Row],[Columna3]])</f>
        <v>Venta</v>
      </c>
      <c r="M42"/>
      <c r="Q42"/>
      <c r="U42"/>
    </row>
    <row r="43" spans="1:21" ht="14.25" customHeight="1">
      <c r="A43" t="s">
        <v>17</v>
      </c>
      <c r="B43" s="50">
        <f>+Tabla1[[#This Row],[Fecha y hora]]</f>
        <v>45995.310254629629</v>
      </c>
      <c r="C43" s="44">
        <v>45995.310254629629</v>
      </c>
      <c r="D43" s="45">
        <v>155</v>
      </c>
      <c r="E43" s="45" t="s">
        <v>34</v>
      </c>
      <c r="F43" s="46">
        <v>56917</v>
      </c>
      <c r="G43" s="47">
        <v>16000</v>
      </c>
      <c r="H43" s="42">
        <v>0</v>
      </c>
      <c r="I43" s="42" t="s">
        <v>1424</v>
      </c>
      <c r="J43" s="34">
        <f>IF(Tabla1[[#This Row],[Doc]]="Devolucion",-Tabla1[[#This Row],[VALOR]],Tabla1[[#This Row],[VALOR]])</f>
        <v>16000</v>
      </c>
      <c r="K43" s="35" t="str">
        <f>IFERROR(LEFT(Tabla1[[#This Row],[Columna3]],FIND(" ",Tabla1[[#This Row],[Columna3]])-1),Tabla1[[#This Row],[Columna3]])</f>
        <v>Venta</v>
      </c>
      <c r="M43"/>
      <c r="Q43"/>
      <c r="U43"/>
    </row>
    <row r="44" spans="1:21" ht="14.25" customHeight="1">
      <c r="A44" t="s">
        <v>17</v>
      </c>
      <c r="B44" s="50">
        <f>+Tabla1[[#This Row],[Fecha y hora]]</f>
        <v>45995.27412037037</v>
      </c>
      <c r="C44" s="44">
        <v>45995.27412037037</v>
      </c>
      <c r="D44" s="45">
        <v>155</v>
      </c>
      <c r="E44" s="45" t="s">
        <v>34</v>
      </c>
      <c r="F44" s="46">
        <v>56905</v>
      </c>
      <c r="G44" s="47">
        <v>28000</v>
      </c>
      <c r="H44" s="42">
        <v>0</v>
      </c>
      <c r="I44" s="42" t="s">
        <v>1424</v>
      </c>
      <c r="J44" s="34">
        <f>IF(Tabla1[[#This Row],[Doc]]="Devolucion",-Tabla1[[#This Row],[VALOR]],Tabla1[[#This Row],[VALOR]])</f>
        <v>28000</v>
      </c>
      <c r="K44" s="35" t="str">
        <f>IFERROR(LEFT(Tabla1[[#This Row],[Columna3]],FIND(" ",Tabla1[[#This Row],[Columna3]])-1),Tabla1[[#This Row],[Columna3]])</f>
        <v>Venta</v>
      </c>
      <c r="M44"/>
      <c r="Q44"/>
      <c r="U44"/>
    </row>
    <row r="45" spans="1:21" ht="14.25" customHeight="1">
      <c r="A45" t="s">
        <v>17</v>
      </c>
      <c r="B45" s="50">
        <f>+Tabla1[[#This Row],[Fecha y hora]]</f>
        <v>45995.33666666667</v>
      </c>
      <c r="C45" s="44">
        <v>45995.33666666667</v>
      </c>
      <c r="D45" s="45">
        <v>155</v>
      </c>
      <c r="E45" s="45" t="s">
        <v>34</v>
      </c>
      <c r="F45" s="46">
        <v>56928</v>
      </c>
      <c r="G45" s="47">
        <v>128374</v>
      </c>
      <c r="H45" s="42">
        <v>0</v>
      </c>
      <c r="I45" s="42" t="s">
        <v>1424</v>
      </c>
      <c r="J45" s="34">
        <f>IF(Tabla1[[#This Row],[Doc]]="Devolucion",-Tabla1[[#This Row],[VALOR]],Tabla1[[#This Row],[VALOR]])</f>
        <v>128374</v>
      </c>
      <c r="K45" s="35" t="str">
        <f>IFERROR(LEFT(Tabla1[[#This Row],[Columna3]],FIND(" ",Tabla1[[#This Row],[Columna3]])-1),Tabla1[[#This Row],[Columna3]])</f>
        <v>Venta</v>
      </c>
      <c r="M45"/>
      <c r="Q45"/>
      <c r="U45"/>
    </row>
    <row r="46" spans="1:21" ht="14.25" customHeight="1">
      <c r="A46" t="s">
        <v>17</v>
      </c>
      <c r="B46" s="50">
        <f>+Tabla1[[#This Row],[Fecha y hora]]</f>
        <v>45995.363935185182</v>
      </c>
      <c r="C46" s="44">
        <v>45995.363935185182</v>
      </c>
      <c r="D46" s="45">
        <v>155</v>
      </c>
      <c r="E46" s="45" t="s">
        <v>34</v>
      </c>
      <c r="F46" s="46">
        <v>56932</v>
      </c>
      <c r="G46" s="47">
        <v>43290</v>
      </c>
      <c r="H46" s="42">
        <v>0</v>
      </c>
      <c r="I46" s="42" t="s">
        <v>1424</v>
      </c>
      <c r="J46" s="34">
        <f>IF(Tabla1[[#This Row],[Doc]]="Devolucion",-Tabla1[[#This Row],[VALOR]],Tabla1[[#This Row],[VALOR]])</f>
        <v>43290</v>
      </c>
      <c r="K46" s="35" t="str">
        <f>IFERROR(LEFT(Tabla1[[#This Row],[Columna3]],FIND(" ",Tabla1[[#This Row],[Columna3]])-1),Tabla1[[#This Row],[Columna3]])</f>
        <v>Venta</v>
      </c>
      <c r="M46"/>
      <c r="Q46"/>
      <c r="U46"/>
    </row>
    <row r="47" spans="1:21" ht="14.25" customHeight="1">
      <c r="A47" t="s">
        <v>17</v>
      </c>
      <c r="B47" s="50">
        <f>+Tabla1[[#This Row],[Fecha y hora]]</f>
        <v>45995.462071759262</v>
      </c>
      <c r="C47" s="44">
        <v>45995.462071759262</v>
      </c>
      <c r="D47" s="45">
        <v>155</v>
      </c>
      <c r="E47" s="45" t="s">
        <v>34</v>
      </c>
      <c r="F47" s="46">
        <v>56963</v>
      </c>
      <c r="G47" s="47">
        <v>33400</v>
      </c>
      <c r="H47" s="42">
        <v>0</v>
      </c>
      <c r="I47" s="42" t="s">
        <v>1424</v>
      </c>
      <c r="J47" s="34">
        <f>IF(Tabla1[[#This Row],[Doc]]="Devolucion",-Tabla1[[#This Row],[VALOR]],Tabla1[[#This Row],[VALOR]])</f>
        <v>33400</v>
      </c>
      <c r="K47" s="35" t="str">
        <f>IFERROR(LEFT(Tabla1[[#This Row],[Columna3]],FIND(" ",Tabla1[[#This Row],[Columna3]])-1),Tabla1[[#This Row],[Columna3]])</f>
        <v>Venta</v>
      </c>
      <c r="M47"/>
      <c r="Q47"/>
      <c r="U47"/>
    </row>
    <row r="48" spans="1:21" ht="14.25" customHeight="1">
      <c r="A48" t="s">
        <v>17</v>
      </c>
      <c r="B48" s="50">
        <f>+Tabla1[[#This Row],[Fecha y hora]]</f>
        <v>45996.195231481484</v>
      </c>
      <c r="C48" s="44">
        <v>45996.195231481484</v>
      </c>
      <c r="D48" s="45">
        <v>155</v>
      </c>
      <c r="E48" s="45" t="s">
        <v>34</v>
      </c>
      <c r="F48" s="46">
        <v>56969</v>
      </c>
      <c r="G48" s="47">
        <v>170736</v>
      </c>
      <c r="H48" s="42">
        <v>0</v>
      </c>
      <c r="I48" s="42" t="s">
        <v>1424</v>
      </c>
      <c r="J48" s="34">
        <f>IF(Tabla1[[#This Row],[Doc]]="Devolucion",-Tabla1[[#This Row],[VALOR]],Tabla1[[#This Row],[VALOR]])</f>
        <v>170736</v>
      </c>
      <c r="K48" s="35" t="str">
        <f>IFERROR(LEFT(Tabla1[[#This Row],[Columna3]],FIND(" ",Tabla1[[#This Row],[Columna3]])-1),Tabla1[[#This Row],[Columna3]])</f>
        <v>Venta</v>
      </c>
      <c r="M48"/>
      <c r="Q48"/>
      <c r="U48"/>
    </row>
    <row r="49" spans="1:21" ht="14.25" customHeight="1">
      <c r="A49" t="s">
        <v>17</v>
      </c>
      <c r="B49" s="50">
        <f>+Tabla1[[#This Row],[Fecha y hora]]</f>
        <v>45995.524247685185</v>
      </c>
      <c r="C49" s="44">
        <v>45995.524247685185</v>
      </c>
      <c r="D49" s="45">
        <v>155</v>
      </c>
      <c r="E49" s="45" t="s">
        <v>34</v>
      </c>
      <c r="F49" s="46">
        <v>56966</v>
      </c>
      <c r="G49" s="47">
        <v>118300</v>
      </c>
      <c r="H49" s="42">
        <v>0</v>
      </c>
      <c r="I49" s="42" t="s">
        <v>45</v>
      </c>
      <c r="J49" s="34">
        <f>IF(Tabla1[[#This Row],[Doc]]="Devolucion",-Tabla1[[#This Row],[VALOR]],Tabla1[[#This Row],[VALOR]])</f>
        <v>118300</v>
      </c>
      <c r="K49" s="35" t="str">
        <f>IFERROR(LEFT(Tabla1[[#This Row],[Columna3]],FIND(" ",Tabla1[[#This Row],[Columna3]])-1),Tabla1[[#This Row],[Columna3]])</f>
        <v>Venta</v>
      </c>
      <c r="M49"/>
      <c r="Q49"/>
      <c r="U49"/>
    </row>
    <row r="50" spans="1:21" ht="14.25" customHeight="1">
      <c r="A50" t="s">
        <v>17</v>
      </c>
      <c r="B50" s="50">
        <f>+Tabla1[[#This Row],[Fecha y hora]]</f>
        <v>45996.256215277775</v>
      </c>
      <c r="C50" s="44">
        <v>45996.256215277775</v>
      </c>
      <c r="D50" s="45">
        <v>155</v>
      </c>
      <c r="E50" s="45" t="s">
        <v>34</v>
      </c>
      <c r="F50" s="46">
        <v>56978</v>
      </c>
      <c r="G50" s="47">
        <v>86326</v>
      </c>
      <c r="H50" s="42">
        <v>0</v>
      </c>
      <c r="I50" s="42" t="s">
        <v>1424</v>
      </c>
      <c r="J50" s="34">
        <f>IF(Tabla1[[#This Row],[Doc]]="Devolucion",-Tabla1[[#This Row],[VALOR]],Tabla1[[#This Row],[VALOR]])</f>
        <v>86326</v>
      </c>
      <c r="K50" s="35" t="str">
        <f>IFERROR(LEFT(Tabla1[[#This Row],[Columna3]],FIND(" ",Tabla1[[#This Row],[Columna3]])-1),Tabla1[[#This Row],[Columna3]])</f>
        <v>Venta</v>
      </c>
      <c r="M50"/>
      <c r="Q50"/>
      <c r="U50"/>
    </row>
    <row r="51" spans="1:21" ht="14.25" customHeight="1">
      <c r="A51" t="s">
        <v>17</v>
      </c>
      <c r="B51" s="50">
        <f>+Tabla1[[#This Row],[Fecha y hora]]</f>
        <v>45996.258206018516</v>
      </c>
      <c r="C51" s="44">
        <v>45996.258206018516</v>
      </c>
      <c r="D51" s="45">
        <v>155</v>
      </c>
      <c r="E51" s="45" t="s">
        <v>34</v>
      </c>
      <c r="F51" s="46">
        <v>56980</v>
      </c>
      <c r="G51" s="47">
        <v>98000</v>
      </c>
      <c r="H51" s="42">
        <v>0</v>
      </c>
      <c r="I51" s="42" t="s">
        <v>1424</v>
      </c>
      <c r="J51" s="34">
        <f>IF(Tabla1[[#This Row],[Doc]]="Devolucion",-Tabla1[[#This Row],[VALOR]],Tabla1[[#This Row],[VALOR]])</f>
        <v>98000</v>
      </c>
      <c r="K51" s="35" t="str">
        <f>IFERROR(LEFT(Tabla1[[#This Row],[Columna3]],FIND(" ",Tabla1[[#This Row],[Columna3]])-1),Tabla1[[#This Row],[Columna3]])</f>
        <v>Venta</v>
      </c>
      <c r="M51"/>
      <c r="Q51"/>
      <c r="U51"/>
    </row>
    <row r="52" spans="1:21" ht="14.25" customHeight="1">
      <c r="A52" t="s">
        <v>17</v>
      </c>
      <c r="B52" s="50">
        <f>+Tabla1[[#This Row],[Fecha y hora]]</f>
        <v>45996.261932870373</v>
      </c>
      <c r="C52" s="44">
        <v>45996.261932870373</v>
      </c>
      <c r="D52" s="45">
        <v>155</v>
      </c>
      <c r="E52" s="45" t="s">
        <v>34</v>
      </c>
      <c r="F52" s="46">
        <v>56981</v>
      </c>
      <c r="G52" s="47">
        <v>42000</v>
      </c>
      <c r="H52" s="42">
        <v>0</v>
      </c>
      <c r="I52" s="42" t="s">
        <v>45</v>
      </c>
      <c r="J52" s="34">
        <f>IF(Tabla1[[#This Row],[Doc]]="Devolucion",-Tabla1[[#This Row],[VALOR]],Tabla1[[#This Row],[VALOR]])</f>
        <v>42000</v>
      </c>
      <c r="K52" s="35" t="str">
        <f>IFERROR(LEFT(Tabla1[[#This Row],[Columna3]],FIND(" ",Tabla1[[#This Row],[Columna3]])-1),Tabla1[[#This Row],[Columna3]])</f>
        <v>Venta</v>
      </c>
      <c r="M52"/>
      <c r="Q52"/>
      <c r="U52"/>
    </row>
    <row r="53" spans="1:21" ht="14.25" customHeight="1">
      <c r="A53" t="s">
        <v>17</v>
      </c>
      <c r="B53" s="50">
        <f>+Tabla1[[#This Row],[Fecha y hora]]</f>
        <v>45996.265949074077</v>
      </c>
      <c r="C53" s="44">
        <v>45996.265949074077</v>
      </c>
      <c r="D53" s="45">
        <v>155</v>
      </c>
      <c r="E53" s="45" t="s">
        <v>34</v>
      </c>
      <c r="F53" s="46">
        <v>56982</v>
      </c>
      <c r="G53" s="47">
        <v>63552</v>
      </c>
      <c r="H53" s="42">
        <v>0</v>
      </c>
      <c r="I53" s="42" t="s">
        <v>1424</v>
      </c>
      <c r="J53" s="34">
        <f>IF(Tabla1[[#This Row],[Doc]]="Devolucion",-Tabla1[[#This Row],[VALOR]],Tabla1[[#This Row],[VALOR]])</f>
        <v>63552</v>
      </c>
      <c r="K53" s="35" t="str">
        <f>IFERROR(LEFT(Tabla1[[#This Row],[Columna3]],FIND(" ",Tabla1[[#This Row],[Columna3]])-1),Tabla1[[#This Row],[Columna3]])</f>
        <v>Venta</v>
      </c>
      <c r="M53"/>
      <c r="Q53"/>
      <c r="U53"/>
    </row>
    <row r="54" spans="1:21" ht="14.25" customHeight="1">
      <c r="A54" t="s">
        <v>17</v>
      </c>
      <c r="B54" s="50">
        <f>+Tabla1[[#This Row],[Fecha y hora]]</f>
        <v>45996.267245370371</v>
      </c>
      <c r="C54" s="44">
        <v>45996.267245370371</v>
      </c>
      <c r="D54" s="45">
        <v>155</v>
      </c>
      <c r="E54" s="45" t="s">
        <v>34</v>
      </c>
      <c r="F54" s="46">
        <v>56983</v>
      </c>
      <c r="G54" s="47">
        <v>96300</v>
      </c>
      <c r="H54" s="42">
        <v>0</v>
      </c>
      <c r="I54" s="42" t="s">
        <v>1424</v>
      </c>
      <c r="J54" s="34">
        <f>IF(Tabla1[[#This Row],[Doc]]="Devolucion",-Tabla1[[#This Row],[VALOR]],Tabla1[[#This Row],[VALOR]])</f>
        <v>96300</v>
      </c>
      <c r="K54" s="35" t="str">
        <f>IFERROR(LEFT(Tabla1[[#This Row],[Columna3]],FIND(" ",Tabla1[[#This Row],[Columna3]])-1),Tabla1[[#This Row],[Columna3]])</f>
        <v>Venta</v>
      </c>
      <c r="M54"/>
      <c r="Q54"/>
      <c r="U54"/>
    </row>
    <row r="55" spans="1:21" ht="14.25" customHeight="1">
      <c r="A55" t="s">
        <v>17</v>
      </c>
      <c r="B55" s="50">
        <f>+Tabla1[[#This Row],[Fecha y hora]]</f>
        <v>45996.27925925926</v>
      </c>
      <c r="C55" s="44">
        <v>45996.27925925926</v>
      </c>
      <c r="D55" s="45">
        <v>155</v>
      </c>
      <c r="E55" s="45" t="s">
        <v>34</v>
      </c>
      <c r="F55" s="46">
        <v>56987</v>
      </c>
      <c r="G55" s="47">
        <v>28000</v>
      </c>
      <c r="H55" s="42">
        <v>0</v>
      </c>
      <c r="I55" s="42" t="s">
        <v>1424</v>
      </c>
      <c r="J55" s="34">
        <f>IF(Tabla1[[#This Row],[Doc]]="Devolucion",-Tabla1[[#This Row],[VALOR]],Tabla1[[#This Row],[VALOR]])</f>
        <v>28000</v>
      </c>
      <c r="K55" s="35" t="str">
        <f>IFERROR(LEFT(Tabla1[[#This Row],[Columna3]],FIND(" ",Tabla1[[#This Row],[Columna3]])-1),Tabla1[[#This Row],[Columna3]])</f>
        <v>Venta</v>
      </c>
      <c r="M55"/>
      <c r="Q55"/>
      <c r="U55"/>
    </row>
    <row r="56" spans="1:21" ht="14.25" customHeight="1">
      <c r="A56" t="s">
        <v>17</v>
      </c>
      <c r="B56" s="50">
        <f>+Tabla1[[#This Row],[Fecha y hora]]</f>
        <v>45996.280312499999</v>
      </c>
      <c r="C56" s="44">
        <v>45996.280312499999</v>
      </c>
      <c r="D56" s="45">
        <v>155</v>
      </c>
      <c r="E56" s="45" t="s">
        <v>34</v>
      </c>
      <c r="F56" s="46">
        <v>56988</v>
      </c>
      <c r="G56" s="47">
        <v>79042</v>
      </c>
      <c r="H56" s="42">
        <v>0</v>
      </c>
      <c r="I56" s="42" t="s">
        <v>1424</v>
      </c>
      <c r="J56" s="34">
        <f>IF(Tabla1[[#This Row],[Doc]]="Devolucion",-Tabla1[[#This Row],[VALOR]],Tabla1[[#This Row],[VALOR]])</f>
        <v>79042</v>
      </c>
      <c r="K56" s="35" t="str">
        <f>IFERROR(LEFT(Tabla1[[#This Row],[Columna3]],FIND(" ",Tabla1[[#This Row],[Columna3]])-1),Tabla1[[#This Row],[Columna3]])</f>
        <v>Venta</v>
      </c>
      <c r="M56"/>
      <c r="Q56"/>
      <c r="U56"/>
    </row>
    <row r="57" spans="1:21" ht="14.25" customHeight="1">
      <c r="A57" t="s">
        <v>17</v>
      </c>
      <c r="B57" s="50">
        <f>+Tabla1[[#This Row],[Fecha y hora]]</f>
        <v>45996.328333333331</v>
      </c>
      <c r="C57" s="44">
        <v>45996.328333333331</v>
      </c>
      <c r="D57" s="45">
        <v>155</v>
      </c>
      <c r="E57" s="45" t="s">
        <v>34</v>
      </c>
      <c r="F57" s="46">
        <v>57007</v>
      </c>
      <c r="G57" s="47">
        <v>62040</v>
      </c>
      <c r="H57" s="42">
        <v>0</v>
      </c>
      <c r="I57" s="42" t="s">
        <v>1424</v>
      </c>
      <c r="J57" s="34">
        <f>IF(Tabla1[[#This Row],[Doc]]="Devolucion",-Tabla1[[#This Row],[VALOR]],Tabla1[[#This Row],[VALOR]])</f>
        <v>62040</v>
      </c>
      <c r="K57" s="35" t="str">
        <f>IFERROR(LEFT(Tabla1[[#This Row],[Columna3]],FIND(" ",Tabla1[[#This Row],[Columna3]])-1),Tabla1[[#This Row],[Columna3]])</f>
        <v>Venta</v>
      </c>
      <c r="M57"/>
      <c r="Q57"/>
      <c r="U57"/>
    </row>
    <row r="58" spans="1:21" ht="14.25" customHeight="1">
      <c r="A58" t="s">
        <v>17</v>
      </c>
      <c r="B58" s="50">
        <f>+Tabla1[[#This Row],[Fecha y hora]]</f>
        <v>45996.323148148149</v>
      </c>
      <c r="C58" s="44">
        <v>45996.323148148149</v>
      </c>
      <c r="D58" s="45">
        <v>155</v>
      </c>
      <c r="E58" s="45" t="s">
        <v>34</v>
      </c>
      <c r="F58" s="46">
        <v>57003</v>
      </c>
      <c r="G58" s="47">
        <v>220222</v>
      </c>
      <c r="H58" s="42">
        <v>0</v>
      </c>
      <c r="I58" s="42" t="s">
        <v>1424</v>
      </c>
      <c r="J58" s="34">
        <f>IF(Tabla1[[#This Row],[Doc]]="Devolucion",-Tabla1[[#This Row],[VALOR]],Tabla1[[#This Row],[VALOR]])</f>
        <v>220222</v>
      </c>
      <c r="K58" s="35" t="str">
        <f>IFERROR(LEFT(Tabla1[[#This Row],[Columna3]],FIND(" ",Tabla1[[#This Row],[Columna3]])-1),Tabla1[[#This Row],[Columna3]])</f>
        <v>Venta</v>
      </c>
      <c r="M58"/>
      <c r="Q58"/>
      <c r="U58"/>
    </row>
    <row r="59" spans="1:21" ht="14.25" customHeight="1">
      <c r="A59" t="s">
        <v>17</v>
      </c>
      <c r="B59" s="50">
        <f>+Tabla1[[#This Row],[Fecha y hora]]</f>
        <v>45996.411747685182</v>
      </c>
      <c r="C59" s="44">
        <v>45996.411747685182</v>
      </c>
      <c r="D59" s="45">
        <v>155</v>
      </c>
      <c r="E59" s="45" t="s">
        <v>34</v>
      </c>
      <c r="F59" s="46">
        <v>57035</v>
      </c>
      <c r="G59" s="47">
        <v>237492</v>
      </c>
      <c r="H59" s="42">
        <v>0</v>
      </c>
      <c r="I59" s="42" t="s">
        <v>1424</v>
      </c>
      <c r="J59" s="34">
        <f>IF(Tabla1[[#This Row],[Doc]]="Devolucion",-Tabla1[[#This Row],[VALOR]],Tabla1[[#This Row],[VALOR]])</f>
        <v>237492</v>
      </c>
      <c r="K59" s="35" t="str">
        <f>IFERROR(LEFT(Tabla1[[#This Row],[Columna3]],FIND(" ",Tabla1[[#This Row],[Columna3]])-1),Tabla1[[#This Row],[Columna3]])</f>
        <v>Venta</v>
      </c>
      <c r="M59"/>
      <c r="Q59"/>
      <c r="U59"/>
    </row>
    <row r="60" spans="1:21" ht="14.25" customHeight="1">
      <c r="A60" t="s">
        <v>17</v>
      </c>
      <c r="B60" s="50">
        <f>+Tabla1[[#This Row],[Fecha y hora]]</f>
        <v>45996.413437499999</v>
      </c>
      <c r="C60" s="44">
        <v>45996.413437499999</v>
      </c>
      <c r="D60" s="45">
        <v>155</v>
      </c>
      <c r="E60" s="45" t="s">
        <v>34</v>
      </c>
      <c r="F60" s="46">
        <v>57036</v>
      </c>
      <c r="G60" s="47">
        <v>61804</v>
      </c>
      <c r="H60" s="42">
        <v>0</v>
      </c>
      <c r="I60" s="42" t="s">
        <v>1424</v>
      </c>
      <c r="J60" s="34">
        <f>IF(Tabla1[[#This Row],[Doc]]="Devolucion",-Tabla1[[#This Row],[VALOR]],Tabla1[[#This Row],[VALOR]])</f>
        <v>61804</v>
      </c>
      <c r="K60" s="35" t="str">
        <f>IFERROR(LEFT(Tabla1[[#This Row],[Columna3]],FIND(" ",Tabla1[[#This Row],[Columna3]])-1),Tabla1[[#This Row],[Columna3]])</f>
        <v>Venta</v>
      </c>
      <c r="M60"/>
      <c r="Q60"/>
      <c r="U60"/>
    </row>
    <row r="61" spans="1:21" ht="14.25" customHeight="1">
      <c r="A61" t="s">
        <v>100</v>
      </c>
      <c r="B61" s="50">
        <f>+Tabla1[[#This Row],[Fecha y hora]]</f>
        <v>45995</v>
      </c>
      <c r="C61" s="44">
        <v>45995</v>
      </c>
      <c r="D61" s="45">
        <v>207</v>
      </c>
      <c r="E61" s="45" t="s">
        <v>87</v>
      </c>
      <c r="F61" s="46">
        <v>24345</v>
      </c>
      <c r="G61" s="47">
        <v>796000</v>
      </c>
      <c r="H61" s="42">
        <v>0</v>
      </c>
      <c r="I61" s="42" t="s">
        <v>102</v>
      </c>
      <c r="J61" s="34">
        <f>IF(Tabla1[[#This Row],[Doc]]="Devolucion",-Tabla1[[#This Row],[VALOR]],Tabla1[[#This Row],[VALOR]])</f>
        <v>796000</v>
      </c>
      <c r="K61" s="35" t="str">
        <f>IFERROR(LEFT(Tabla1[[#This Row],[Columna3]],FIND(" ",Tabla1[[#This Row],[Columna3]])-1),Tabla1[[#This Row],[Columna3]])</f>
        <v>Recibos</v>
      </c>
      <c r="M61"/>
      <c r="Q61"/>
      <c r="U61"/>
    </row>
    <row r="62" spans="1:21" ht="14.25" customHeight="1">
      <c r="A62" t="s">
        <v>100</v>
      </c>
      <c r="B62" s="50">
        <f>+Tabla1[[#This Row],[Fecha y hora]]</f>
        <v>45995</v>
      </c>
      <c r="C62" s="44">
        <v>45995</v>
      </c>
      <c r="D62" s="45">
        <v>207</v>
      </c>
      <c r="E62" s="45" t="s">
        <v>87</v>
      </c>
      <c r="F62" s="46">
        <v>24346</v>
      </c>
      <c r="G62" s="47">
        <v>1518600</v>
      </c>
      <c r="H62" s="42">
        <v>0</v>
      </c>
      <c r="I62" s="42" t="s">
        <v>102</v>
      </c>
      <c r="J62" s="34">
        <f>IF(Tabla1[[#This Row],[Doc]]="Devolucion",-Tabla1[[#This Row],[VALOR]],Tabla1[[#This Row],[VALOR]])</f>
        <v>1518600</v>
      </c>
      <c r="K62" s="35" t="str">
        <f>IFERROR(LEFT(Tabla1[[#This Row],[Columna3]],FIND(" ",Tabla1[[#This Row],[Columna3]])-1),Tabla1[[#This Row],[Columna3]])</f>
        <v>Recibos</v>
      </c>
      <c r="M62"/>
      <c r="Q62"/>
      <c r="U62"/>
    </row>
    <row r="63" spans="1:21" ht="14.25" customHeight="1">
      <c r="A63" t="s">
        <v>100</v>
      </c>
      <c r="B63" s="50">
        <f>+Tabla1[[#This Row],[Fecha y hora]]</f>
        <v>45995</v>
      </c>
      <c r="C63" s="44">
        <v>45995</v>
      </c>
      <c r="D63" s="45">
        <v>207</v>
      </c>
      <c r="E63" s="45" t="s">
        <v>87</v>
      </c>
      <c r="F63" s="46">
        <v>24347</v>
      </c>
      <c r="G63" s="47">
        <v>1578900</v>
      </c>
      <c r="H63" s="42">
        <v>0</v>
      </c>
      <c r="I63" s="42" t="s">
        <v>102</v>
      </c>
      <c r="J63" s="34">
        <f>IF(Tabla1[[#This Row],[Doc]]="Devolucion",-Tabla1[[#This Row],[VALOR]],Tabla1[[#This Row],[VALOR]])</f>
        <v>1578900</v>
      </c>
      <c r="K63" s="35" t="str">
        <f>IFERROR(LEFT(Tabla1[[#This Row],[Columna3]],FIND(" ",Tabla1[[#This Row],[Columna3]])-1),Tabla1[[#This Row],[Columna3]])</f>
        <v>Recibos</v>
      </c>
      <c r="M63"/>
      <c r="Q63"/>
      <c r="U63"/>
    </row>
    <row r="64" spans="1:21" ht="14.25" customHeight="1">
      <c r="A64" t="s">
        <v>100</v>
      </c>
      <c r="B64" s="50">
        <f>+Tabla1[[#This Row],[Fecha y hora]]</f>
        <v>45995</v>
      </c>
      <c r="C64" s="44">
        <v>45995</v>
      </c>
      <c r="D64" s="45">
        <v>207</v>
      </c>
      <c r="E64" s="45" t="s">
        <v>87</v>
      </c>
      <c r="F64" s="46">
        <v>24348</v>
      </c>
      <c r="G64" s="47">
        <v>2412500</v>
      </c>
      <c r="H64" s="42">
        <v>0</v>
      </c>
      <c r="I64" s="42" t="s">
        <v>102</v>
      </c>
      <c r="J64" s="34">
        <f>IF(Tabla1[[#This Row],[Doc]]="Devolucion",-Tabla1[[#This Row],[VALOR]],Tabla1[[#This Row],[VALOR]])</f>
        <v>2412500</v>
      </c>
      <c r="K64" s="35" t="str">
        <f>IFERROR(LEFT(Tabla1[[#This Row],[Columna3]],FIND(" ",Tabla1[[#This Row],[Columna3]])-1),Tabla1[[#This Row],[Columna3]])</f>
        <v>Recibos</v>
      </c>
      <c r="M64"/>
      <c r="Q64"/>
      <c r="U64"/>
    </row>
    <row r="65" spans="1:21" ht="14.25" customHeight="1">
      <c r="A65" t="s">
        <v>100</v>
      </c>
      <c r="B65" s="50">
        <f>+Tabla1[[#This Row],[Fecha y hora]]</f>
        <v>45995</v>
      </c>
      <c r="C65" s="44">
        <v>45995</v>
      </c>
      <c r="D65" s="45">
        <v>207</v>
      </c>
      <c r="E65" s="45" t="s">
        <v>87</v>
      </c>
      <c r="F65" s="46">
        <v>24352</v>
      </c>
      <c r="G65" s="47">
        <v>2283600</v>
      </c>
      <c r="H65" s="42">
        <v>0</v>
      </c>
      <c r="I65" s="42" t="s">
        <v>102</v>
      </c>
      <c r="J65" s="34">
        <f>IF(Tabla1[[#This Row],[Doc]]="Devolucion",-Tabla1[[#This Row],[VALOR]],Tabla1[[#This Row],[VALOR]])</f>
        <v>2283600</v>
      </c>
      <c r="K65" s="35" t="str">
        <f>IFERROR(LEFT(Tabla1[[#This Row],[Columna3]],FIND(" ",Tabla1[[#This Row],[Columna3]])-1),Tabla1[[#This Row],[Columna3]])</f>
        <v>Recibos</v>
      </c>
      <c r="M65"/>
      <c r="Q65"/>
      <c r="U65"/>
    </row>
    <row r="66" spans="1:21" ht="14.25" customHeight="1">
      <c r="A66" t="s">
        <v>100</v>
      </c>
      <c r="B66" s="50">
        <f>+Tabla1[[#This Row],[Fecha y hora]]</f>
        <v>45995</v>
      </c>
      <c r="C66" s="44">
        <v>45995</v>
      </c>
      <c r="D66" s="45">
        <v>207</v>
      </c>
      <c r="E66" s="45" t="s">
        <v>87</v>
      </c>
      <c r="F66" s="46">
        <v>24353</v>
      </c>
      <c r="G66" s="47">
        <v>2906400</v>
      </c>
      <c r="H66" s="42">
        <v>0</v>
      </c>
      <c r="I66" s="42" t="s">
        <v>102</v>
      </c>
      <c r="J66" s="34">
        <f>IF(Tabla1[[#This Row],[Doc]]="Devolucion",-Tabla1[[#This Row],[VALOR]],Tabla1[[#This Row],[VALOR]])</f>
        <v>2906400</v>
      </c>
      <c r="K66" s="35" t="str">
        <f>IFERROR(LEFT(Tabla1[[#This Row],[Columna3]],FIND(" ",Tabla1[[#This Row],[Columna3]])-1),Tabla1[[#This Row],[Columna3]])</f>
        <v>Recibos</v>
      </c>
      <c r="M66"/>
      <c r="Q66"/>
      <c r="U66"/>
    </row>
    <row r="67" spans="1:21" ht="14.25" customHeight="1">
      <c r="A67" t="s">
        <v>100</v>
      </c>
      <c r="B67" s="50">
        <f>+Tabla1[[#This Row],[Fecha y hora]]</f>
        <v>45996</v>
      </c>
      <c r="C67" s="44">
        <v>45996</v>
      </c>
      <c r="D67" s="45">
        <v>707</v>
      </c>
      <c r="E67" s="45" t="s">
        <v>101</v>
      </c>
      <c r="F67" s="46">
        <v>7757</v>
      </c>
      <c r="G67" s="47">
        <v>212750</v>
      </c>
      <c r="H67" s="42">
        <v>0</v>
      </c>
      <c r="I67" s="42" t="s">
        <v>102</v>
      </c>
      <c r="J67" s="34">
        <f>IF(Tabla1[[#This Row],[Doc]]="Devolucion",-Tabla1[[#This Row],[VALOR]],Tabla1[[#This Row],[VALOR]])</f>
        <v>212750</v>
      </c>
      <c r="K67" s="35" t="str">
        <f>IFERROR(LEFT(Tabla1[[#This Row],[Columna3]],FIND(" ",Tabla1[[#This Row],[Columna3]])-1),Tabla1[[#This Row],[Columna3]])</f>
        <v>Recibos</v>
      </c>
      <c r="M67"/>
      <c r="Q67"/>
      <c r="U67"/>
    </row>
    <row r="68" spans="1:21" ht="14.25" customHeight="1">
      <c r="A68" t="s">
        <v>100</v>
      </c>
      <c r="B68" s="50">
        <f>+Tabla1[[#This Row],[Fecha y hora]]</f>
        <v>45995</v>
      </c>
      <c r="C68" s="44">
        <v>45995</v>
      </c>
      <c r="D68" s="45">
        <v>707</v>
      </c>
      <c r="E68" s="45" t="s">
        <v>101</v>
      </c>
      <c r="F68" s="46">
        <v>7741</v>
      </c>
      <c r="G68" s="47">
        <v>2156000</v>
      </c>
      <c r="H68" s="42">
        <v>0</v>
      </c>
      <c r="I68" s="42" t="s">
        <v>102</v>
      </c>
      <c r="J68" s="34">
        <f>IF(Tabla1[[#This Row],[Doc]]="Devolucion",-Tabla1[[#This Row],[VALOR]],Tabla1[[#This Row],[VALOR]])</f>
        <v>2156000</v>
      </c>
      <c r="K68" s="35" t="str">
        <f>IFERROR(LEFT(Tabla1[[#This Row],[Columna3]],FIND(" ",Tabla1[[#This Row],[Columna3]])-1),Tabla1[[#This Row],[Columna3]])</f>
        <v>Recibos</v>
      </c>
      <c r="M68"/>
      <c r="Q68"/>
      <c r="U68"/>
    </row>
    <row r="69" spans="1:21" ht="14.25" customHeight="1">
      <c r="A69" t="s">
        <v>100</v>
      </c>
      <c r="B69" s="50">
        <f>+Tabla1[[#This Row],[Fecha y hora]]</f>
        <v>45995</v>
      </c>
      <c r="C69" s="44">
        <v>45995</v>
      </c>
      <c r="D69" s="45">
        <v>707</v>
      </c>
      <c r="E69" s="45" t="s">
        <v>101</v>
      </c>
      <c r="F69" s="46">
        <v>7742</v>
      </c>
      <c r="G69" s="47">
        <v>6588609</v>
      </c>
      <c r="H69" s="42">
        <v>0</v>
      </c>
      <c r="I69" s="42" t="s">
        <v>102</v>
      </c>
      <c r="J69" s="34">
        <f>IF(Tabla1[[#This Row],[Doc]]="Devolucion",-Tabla1[[#This Row],[VALOR]],Tabla1[[#This Row],[VALOR]])</f>
        <v>6588609</v>
      </c>
      <c r="K69" s="35" t="str">
        <f>IFERROR(LEFT(Tabla1[[#This Row],[Columna3]],FIND(" ",Tabla1[[#This Row],[Columna3]])-1),Tabla1[[#This Row],[Columna3]])</f>
        <v>Recibos</v>
      </c>
      <c r="M69"/>
      <c r="Q69"/>
      <c r="U69"/>
    </row>
    <row r="70" spans="1:21" ht="14.25" customHeight="1">
      <c r="A70" t="s">
        <v>109</v>
      </c>
      <c r="B70" s="50">
        <f>+Tabla1[[#This Row],[Fecha y hora]]</f>
        <v>45996</v>
      </c>
      <c r="C70" s="44">
        <v>45996</v>
      </c>
      <c r="D70" s="45">
        <v>207</v>
      </c>
      <c r="E70" s="45" t="s">
        <v>87</v>
      </c>
      <c r="F70" s="46">
        <v>24354</v>
      </c>
      <c r="G70" s="47">
        <v>151500</v>
      </c>
      <c r="H70" s="42">
        <v>0</v>
      </c>
      <c r="I70" s="42" t="s">
        <v>45</v>
      </c>
      <c r="J70" s="34">
        <f>IF(Tabla1[[#This Row],[Doc]]="Devolucion",-Tabla1[[#This Row],[VALOR]],Tabla1[[#This Row],[VALOR]])</f>
        <v>151500</v>
      </c>
      <c r="K70" s="35" t="str">
        <f>IFERROR(LEFT(Tabla1[[#This Row],[Columna3]],FIND(" ",Tabla1[[#This Row],[Columna3]])-1),Tabla1[[#This Row],[Columna3]])</f>
        <v>Recibos</v>
      </c>
      <c r="M70"/>
      <c r="Q70"/>
      <c r="U70"/>
    </row>
    <row r="71" spans="1:21" ht="14.25" customHeight="1">
      <c r="A71" t="s">
        <v>109</v>
      </c>
      <c r="B71" s="50">
        <f>+Tabla1[[#This Row],[Fecha y hora]]</f>
        <v>45996</v>
      </c>
      <c r="C71" s="44">
        <v>45996</v>
      </c>
      <c r="D71" s="45">
        <v>207</v>
      </c>
      <c r="E71" s="45" t="s">
        <v>87</v>
      </c>
      <c r="F71" s="46">
        <v>24355</v>
      </c>
      <c r="G71" s="47">
        <v>500</v>
      </c>
      <c r="H71" s="42">
        <v>0</v>
      </c>
      <c r="I71" s="42" t="s">
        <v>45</v>
      </c>
      <c r="J71" s="34">
        <f>IF(Tabla1[[#This Row],[Doc]]="Devolucion",-Tabla1[[#This Row],[VALOR]],Tabla1[[#This Row],[VALOR]])</f>
        <v>500</v>
      </c>
      <c r="K71" s="35" t="str">
        <f>IFERROR(LEFT(Tabla1[[#This Row],[Columna3]],FIND(" ",Tabla1[[#This Row],[Columna3]])-1),Tabla1[[#This Row],[Columna3]])</f>
        <v>Recibos</v>
      </c>
      <c r="M71"/>
      <c r="Q71"/>
      <c r="U71"/>
    </row>
    <row r="72" spans="1:21" ht="14.25" customHeight="1">
      <c r="A72" t="s">
        <v>109</v>
      </c>
      <c r="B72" s="50">
        <f>+Tabla1[[#This Row],[Fecha y hora]]</f>
        <v>45996</v>
      </c>
      <c r="C72" s="44">
        <v>45996</v>
      </c>
      <c r="D72" s="45">
        <v>207</v>
      </c>
      <c r="E72" s="45" t="s">
        <v>87</v>
      </c>
      <c r="F72" s="46">
        <v>24356</v>
      </c>
      <c r="G72" s="47">
        <v>169500</v>
      </c>
      <c r="H72" s="42">
        <v>0</v>
      </c>
      <c r="I72" s="42" t="s">
        <v>45</v>
      </c>
      <c r="J72" s="34">
        <f>IF(Tabla1[[#This Row],[Doc]]="Devolucion",-Tabla1[[#This Row],[VALOR]],Tabla1[[#This Row],[VALOR]])</f>
        <v>169500</v>
      </c>
      <c r="K72" s="35" t="str">
        <f>IFERROR(LEFT(Tabla1[[#This Row],[Columna3]],FIND(" ",Tabla1[[#This Row],[Columna3]])-1),Tabla1[[#This Row],[Columna3]])</f>
        <v>Recibos</v>
      </c>
      <c r="M72"/>
      <c r="Q72"/>
      <c r="U72"/>
    </row>
    <row r="73" spans="1:21" ht="14.25" customHeight="1">
      <c r="A73" t="s">
        <v>109</v>
      </c>
      <c r="B73" s="50">
        <f>+Tabla1[[#This Row],[Fecha y hora]]</f>
        <v>45996</v>
      </c>
      <c r="C73" s="44">
        <v>45996</v>
      </c>
      <c r="D73" s="45">
        <v>207</v>
      </c>
      <c r="E73" s="45" t="s">
        <v>87</v>
      </c>
      <c r="F73" s="46">
        <v>24357</v>
      </c>
      <c r="G73" s="47">
        <v>465040</v>
      </c>
      <c r="H73" s="42">
        <v>0</v>
      </c>
      <c r="I73" s="42" t="s">
        <v>45</v>
      </c>
      <c r="J73" s="34">
        <f>IF(Tabla1[[#This Row],[Doc]]="Devolucion",-Tabla1[[#This Row],[VALOR]],Tabla1[[#This Row],[VALOR]])</f>
        <v>465040</v>
      </c>
      <c r="K73" s="35" t="str">
        <f>IFERROR(LEFT(Tabla1[[#This Row],[Columna3]],FIND(" ",Tabla1[[#This Row],[Columna3]])-1),Tabla1[[#This Row],[Columna3]])</f>
        <v>Recibos</v>
      </c>
      <c r="M73"/>
      <c r="Q73"/>
      <c r="U73"/>
    </row>
    <row r="74" spans="1:21" ht="14.25" customHeight="1">
      <c r="A74" t="s">
        <v>109</v>
      </c>
      <c r="B74" s="50">
        <f>+Tabla1[[#This Row],[Fecha y hora]]</f>
        <v>45996</v>
      </c>
      <c r="C74" s="44">
        <v>45996</v>
      </c>
      <c r="D74" s="45">
        <v>207</v>
      </c>
      <c r="E74" s="45" t="s">
        <v>87</v>
      </c>
      <c r="F74" s="46">
        <v>24358</v>
      </c>
      <c r="G74" s="47">
        <v>164650</v>
      </c>
      <c r="H74" s="42">
        <v>0</v>
      </c>
      <c r="I74" s="42" t="s">
        <v>45</v>
      </c>
      <c r="J74" s="34">
        <f>IF(Tabla1[[#This Row],[Doc]]="Devolucion",-Tabla1[[#This Row],[VALOR]],Tabla1[[#This Row],[VALOR]])</f>
        <v>164650</v>
      </c>
      <c r="K74" s="35" t="str">
        <f>IFERROR(LEFT(Tabla1[[#This Row],[Columna3]],FIND(" ",Tabla1[[#This Row],[Columna3]])-1),Tabla1[[#This Row],[Columna3]])</f>
        <v>Recibos</v>
      </c>
      <c r="M74"/>
      <c r="Q74"/>
      <c r="U74"/>
    </row>
    <row r="75" spans="1:21" ht="14.25" customHeight="1">
      <c r="A75" t="s">
        <v>109</v>
      </c>
      <c r="B75" s="50">
        <f>+Tabla1[[#This Row],[Fecha y hora]]</f>
        <v>45996.275879629633</v>
      </c>
      <c r="C75" s="44">
        <v>45996.275879629633</v>
      </c>
      <c r="D75" s="45">
        <v>155</v>
      </c>
      <c r="E75" s="45" t="s">
        <v>34</v>
      </c>
      <c r="F75" s="46">
        <v>56986</v>
      </c>
      <c r="G75" s="47">
        <v>29244</v>
      </c>
      <c r="H75" s="42">
        <v>1</v>
      </c>
      <c r="I75" s="42" t="s">
        <v>1424</v>
      </c>
      <c r="J75" s="34">
        <f>IF(Tabla1[[#This Row],[Doc]]="Devolucion",-Tabla1[[#This Row],[VALOR]],Tabla1[[#This Row],[VALOR]])</f>
        <v>29244</v>
      </c>
      <c r="K75" s="35" t="str">
        <f>IFERROR(LEFT(Tabla1[[#This Row],[Columna3]],FIND(" ",Tabla1[[#This Row],[Columna3]])-1),Tabla1[[#This Row],[Columna3]])</f>
        <v>Venta</v>
      </c>
      <c r="M75"/>
      <c r="Q75"/>
      <c r="U75"/>
    </row>
    <row r="76" spans="1:21" ht="14.25" customHeight="1">
      <c r="A76" t="s">
        <v>109</v>
      </c>
      <c r="B76" s="50">
        <f>+Tabla1[[#This Row],[Fecha y hora]]</f>
        <v>45996.396666666667</v>
      </c>
      <c r="C76" s="44">
        <v>45996.396666666667</v>
      </c>
      <c r="D76" s="45">
        <v>155</v>
      </c>
      <c r="E76" s="45" t="s">
        <v>34</v>
      </c>
      <c r="F76" s="46">
        <v>57033</v>
      </c>
      <c r="G76" s="47">
        <v>132240</v>
      </c>
      <c r="H76" s="42">
        <v>1</v>
      </c>
      <c r="I76" s="42" t="s">
        <v>1424</v>
      </c>
      <c r="J76" s="34">
        <f>IF(Tabla1[[#This Row],[Doc]]="Devolucion",-Tabla1[[#This Row],[VALOR]],Tabla1[[#This Row],[VALOR]])</f>
        <v>132240</v>
      </c>
      <c r="K76" s="35" t="str">
        <f>IFERROR(LEFT(Tabla1[[#This Row],[Columna3]],FIND(" ",Tabla1[[#This Row],[Columna3]])-1),Tabla1[[#This Row],[Columna3]])</f>
        <v>Venta</v>
      </c>
      <c r="M76"/>
      <c r="Q76"/>
      <c r="U76"/>
    </row>
    <row r="77" spans="1:21" ht="14.25" customHeight="1">
      <c r="A77" t="s">
        <v>109</v>
      </c>
      <c r="B77" s="50">
        <f>+Tabla1[[#This Row],[Fecha y hora]]</f>
        <v>45996.399004629631</v>
      </c>
      <c r="C77" s="44">
        <v>45996.399004629631</v>
      </c>
      <c r="D77" s="45">
        <v>155</v>
      </c>
      <c r="E77" s="45" t="s">
        <v>34</v>
      </c>
      <c r="F77" s="46">
        <v>57034</v>
      </c>
      <c r="G77" s="47">
        <v>14000</v>
      </c>
      <c r="H77" s="42">
        <v>1</v>
      </c>
      <c r="I77" s="42" t="s">
        <v>1424</v>
      </c>
      <c r="J77" s="34">
        <f>IF(Tabla1[[#This Row],[Doc]]="Devolucion",-Tabla1[[#This Row],[VALOR]],Tabla1[[#This Row],[VALOR]])</f>
        <v>14000</v>
      </c>
      <c r="K77" s="35" t="str">
        <f>IFERROR(LEFT(Tabla1[[#This Row],[Columna3]],FIND(" ",Tabla1[[#This Row],[Columna3]])-1),Tabla1[[#This Row],[Columna3]])</f>
        <v>Venta</v>
      </c>
      <c r="M77"/>
      <c r="Q77"/>
      <c r="U77"/>
    </row>
    <row r="78" spans="1:21" ht="14.25" customHeight="1">
      <c r="A78" t="s">
        <v>109</v>
      </c>
      <c r="B78" s="50">
        <f>+Tabla1[[#This Row],[Fecha y hora]]</f>
        <v>45996</v>
      </c>
      <c r="C78" s="44">
        <v>45996</v>
      </c>
      <c r="D78" s="45">
        <v>207</v>
      </c>
      <c r="E78" s="45" t="s">
        <v>87</v>
      </c>
      <c r="F78" s="46">
        <v>24361</v>
      </c>
      <c r="G78" s="47">
        <v>67200</v>
      </c>
      <c r="H78" s="42">
        <v>0</v>
      </c>
      <c r="I78" s="42" t="s">
        <v>45</v>
      </c>
      <c r="J78" s="34">
        <f>IF(Tabla1[[#This Row],[Doc]]="Devolucion",-Tabla1[[#This Row],[VALOR]],Tabla1[[#This Row],[VALOR]])</f>
        <v>67200</v>
      </c>
      <c r="K78" s="35" t="str">
        <f>IFERROR(LEFT(Tabla1[[#This Row],[Columna3]],FIND(" ",Tabla1[[#This Row],[Columna3]])-1),Tabla1[[#This Row],[Columna3]])</f>
        <v>Recibos</v>
      </c>
      <c r="M78"/>
      <c r="Q78"/>
      <c r="U78"/>
    </row>
    <row r="79" spans="1:21" ht="14.25" customHeight="1">
      <c r="A79" t="s">
        <v>109</v>
      </c>
      <c r="B79" s="50">
        <f>+Tabla1[[#This Row],[Fecha y hora]]</f>
        <v>45992.270127314812</v>
      </c>
      <c r="C79" s="44">
        <v>45992.270127314812</v>
      </c>
      <c r="D79" s="45">
        <v>707</v>
      </c>
      <c r="E79" s="45" t="s">
        <v>101</v>
      </c>
      <c r="F79" s="46">
        <v>7670</v>
      </c>
      <c r="G79" s="47">
        <v>328800</v>
      </c>
      <c r="H79" s="42">
        <v>0</v>
      </c>
      <c r="I79" s="42" t="s">
        <v>93</v>
      </c>
      <c r="J79" s="34">
        <f>IF(Tabla1[[#This Row],[Doc]]="Devolucion",-Tabla1[[#This Row],[VALOR]],Tabla1[[#This Row],[VALOR]])</f>
        <v>328800</v>
      </c>
      <c r="K79" s="35" t="str">
        <f>IFERROR(LEFT(Tabla1[[#This Row],[Columna3]],FIND(" ",Tabla1[[#This Row],[Columna3]])-1),Tabla1[[#This Row],[Columna3]])</f>
        <v>Recibos</v>
      </c>
      <c r="M79"/>
      <c r="Q79"/>
      <c r="U79"/>
    </row>
    <row r="80" spans="1:21" ht="14.25" customHeight="1">
      <c r="A80" t="s">
        <v>109</v>
      </c>
      <c r="B80" s="50">
        <f>+Tabla1[[#This Row],[Fecha y hora]]</f>
        <v>45992.270462962966</v>
      </c>
      <c r="C80" s="44">
        <v>45992.270462962966</v>
      </c>
      <c r="D80" s="45">
        <v>707</v>
      </c>
      <c r="E80" s="45" t="s">
        <v>101</v>
      </c>
      <c r="F80" s="46">
        <v>7671</v>
      </c>
      <c r="G80" s="47">
        <v>260400</v>
      </c>
      <c r="H80" s="42">
        <v>0</v>
      </c>
      <c r="I80" s="42" t="s">
        <v>93</v>
      </c>
      <c r="J80" s="34">
        <f>IF(Tabla1[[#This Row],[Doc]]="Devolucion",-Tabla1[[#This Row],[VALOR]],Tabla1[[#This Row],[VALOR]])</f>
        <v>260400</v>
      </c>
      <c r="K80" s="35" t="str">
        <f>IFERROR(LEFT(Tabla1[[#This Row],[Columna3]],FIND(" ",Tabla1[[#This Row],[Columna3]])-1),Tabla1[[#This Row],[Columna3]])</f>
        <v>Recibos</v>
      </c>
      <c r="M80"/>
      <c r="Q80"/>
      <c r="U80"/>
    </row>
    <row r="81" spans="1:21" ht="14.25" customHeight="1">
      <c r="A81" t="s">
        <v>109</v>
      </c>
      <c r="B81" s="50">
        <f>+Tabla1[[#This Row],[Fecha y hora]]</f>
        <v>45993</v>
      </c>
      <c r="C81" s="44">
        <v>45993</v>
      </c>
      <c r="D81" s="45">
        <v>707</v>
      </c>
      <c r="E81" s="45" t="s">
        <v>101</v>
      </c>
      <c r="F81" s="46">
        <v>7716</v>
      </c>
      <c r="G81" s="47">
        <v>212600</v>
      </c>
      <c r="H81" s="42">
        <v>0</v>
      </c>
      <c r="I81" s="42" t="s">
        <v>89</v>
      </c>
      <c r="J81" s="34">
        <f>IF(Tabla1[[#This Row],[Doc]]="Devolucion",-Tabla1[[#This Row],[VALOR]],Tabla1[[#This Row],[VALOR]])</f>
        <v>212600</v>
      </c>
      <c r="K81" s="35" t="str">
        <f>IFERROR(LEFT(Tabla1[[#This Row],[Columna3]],FIND(" ",Tabla1[[#This Row],[Columna3]])-1),Tabla1[[#This Row],[Columna3]])</f>
        <v>Recibos</v>
      </c>
      <c r="M81"/>
      <c r="Q81"/>
      <c r="U81"/>
    </row>
    <row r="82" spans="1:21" ht="14.25" customHeight="1">
      <c r="A82" t="s">
        <v>109</v>
      </c>
      <c r="B82" s="50">
        <f>+Tabla1[[#This Row],[Fecha y hora]]</f>
        <v>45993</v>
      </c>
      <c r="C82" s="44">
        <v>45993</v>
      </c>
      <c r="D82" s="45">
        <v>707</v>
      </c>
      <c r="E82" s="45" t="s">
        <v>101</v>
      </c>
      <c r="F82" s="46">
        <v>7717</v>
      </c>
      <c r="G82" s="47">
        <v>755000</v>
      </c>
      <c r="H82" s="42">
        <v>0</v>
      </c>
      <c r="I82" s="42" t="s">
        <v>89</v>
      </c>
      <c r="J82" s="34">
        <f>IF(Tabla1[[#This Row],[Doc]]="Devolucion",-Tabla1[[#This Row],[VALOR]],Tabla1[[#This Row],[VALOR]])</f>
        <v>755000</v>
      </c>
      <c r="K82" s="35" t="str">
        <f>IFERROR(LEFT(Tabla1[[#This Row],[Columna3]],FIND(" ",Tabla1[[#This Row],[Columna3]])-1),Tabla1[[#This Row],[Columna3]])</f>
        <v>Recibos</v>
      </c>
      <c r="M82"/>
      <c r="Q82"/>
      <c r="U82"/>
    </row>
    <row r="83" spans="1:21" ht="14.25" customHeight="1">
      <c r="A83" t="s">
        <v>109</v>
      </c>
      <c r="B83" s="50">
        <f>+Tabla1[[#This Row],[Fecha y hora]]</f>
        <v>45993</v>
      </c>
      <c r="C83" s="44">
        <v>45993</v>
      </c>
      <c r="D83" s="45">
        <v>707</v>
      </c>
      <c r="E83" s="45" t="s">
        <v>101</v>
      </c>
      <c r="F83" s="46">
        <v>7718</v>
      </c>
      <c r="G83" s="47">
        <v>937350</v>
      </c>
      <c r="H83" s="42">
        <v>0</v>
      </c>
      <c r="I83" s="42" t="s">
        <v>89</v>
      </c>
      <c r="J83" s="34">
        <f>IF(Tabla1[[#This Row],[Doc]]="Devolucion",-Tabla1[[#This Row],[VALOR]],Tabla1[[#This Row],[VALOR]])</f>
        <v>937350</v>
      </c>
      <c r="K83" s="35" t="str">
        <f>IFERROR(LEFT(Tabla1[[#This Row],[Columna3]],FIND(" ",Tabla1[[#This Row],[Columna3]])-1),Tabla1[[#This Row],[Columna3]])</f>
        <v>Recibos</v>
      </c>
      <c r="M83"/>
      <c r="Q83"/>
      <c r="U83"/>
    </row>
    <row r="84" spans="1:21" ht="14.25" customHeight="1">
      <c r="A84" t="s">
        <v>109</v>
      </c>
      <c r="B84" s="50">
        <f>+Tabla1[[#This Row],[Fecha y hora]]</f>
        <v>45993</v>
      </c>
      <c r="C84" s="44">
        <v>45993</v>
      </c>
      <c r="D84" s="45">
        <v>707</v>
      </c>
      <c r="E84" s="45" t="s">
        <v>101</v>
      </c>
      <c r="F84" s="46">
        <v>7719</v>
      </c>
      <c r="G84" s="47">
        <v>1202000</v>
      </c>
      <c r="H84" s="42">
        <v>0</v>
      </c>
      <c r="I84" s="42" t="s">
        <v>89</v>
      </c>
      <c r="J84" s="34">
        <f>IF(Tabla1[[#This Row],[Doc]]="Devolucion",-Tabla1[[#This Row],[VALOR]],Tabla1[[#This Row],[VALOR]])</f>
        <v>1202000</v>
      </c>
      <c r="K84" s="35" t="str">
        <f>IFERROR(LEFT(Tabla1[[#This Row],[Columna3]],FIND(" ",Tabla1[[#This Row],[Columna3]])-1),Tabla1[[#This Row],[Columna3]])</f>
        <v>Recibos</v>
      </c>
      <c r="M84"/>
      <c r="Q84"/>
      <c r="U84"/>
    </row>
    <row r="85" spans="1:21" ht="14.25" customHeight="1">
      <c r="A85" t="s">
        <v>109</v>
      </c>
      <c r="B85" s="50">
        <f>+Tabla1[[#This Row],[Fecha y hora]]</f>
        <v>45993</v>
      </c>
      <c r="C85" s="44">
        <v>45993</v>
      </c>
      <c r="D85" s="45">
        <v>707</v>
      </c>
      <c r="E85" s="45" t="s">
        <v>101</v>
      </c>
      <c r="F85" s="46">
        <v>7721</v>
      </c>
      <c r="G85" s="47">
        <v>1000000</v>
      </c>
      <c r="H85" s="42">
        <v>0</v>
      </c>
      <c r="I85" s="42" t="s">
        <v>93</v>
      </c>
      <c r="J85" s="34">
        <f>IF(Tabla1[[#This Row],[Doc]]="Devolucion",-Tabla1[[#This Row],[VALOR]],Tabla1[[#This Row],[VALOR]])</f>
        <v>1000000</v>
      </c>
      <c r="K85" s="35" t="str">
        <f>IFERROR(LEFT(Tabla1[[#This Row],[Columna3]],FIND(" ",Tabla1[[#This Row],[Columna3]])-1),Tabla1[[#This Row],[Columna3]])</f>
        <v>Recibos</v>
      </c>
      <c r="M85"/>
      <c r="Q85"/>
      <c r="U85"/>
    </row>
    <row r="86" spans="1:21" ht="14.25" customHeight="1">
      <c r="A86" t="s">
        <v>109</v>
      </c>
      <c r="B86" s="50">
        <f>+Tabla1[[#This Row],[Fecha y hora]]</f>
        <v>45994</v>
      </c>
      <c r="C86" s="44">
        <v>45994</v>
      </c>
      <c r="D86" s="45">
        <v>707</v>
      </c>
      <c r="E86" s="45" t="s">
        <v>101</v>
      </c>
      <c r="F86" s="46">
        <v>7734</v>
      </c>
      <c r="G86" s="47">
        <v>533400</v>
      </c>
      <c r="H86" s="42">
        <v>0</v>
      </c>
      <c r="I86" s="42" t="s">
        <v>89</v>
      </c>
      <c r="J86" s="34">
        <f>IF(Tabla1[[#This Row],[Doc]]="Devolucion",-Tabla1[[#This Row],[VALOR]],Tabla1[[#This Row],[VALOR]])</f>
        <v>533400</v>
      </c>
      <c r="K86" s="35" t="str">
        <f>IFERROR(LEFT(Tabla1[[#This Row],[Columna3]],FIND(" ",Tabla1[[#This Row],[Columna3]])-1),Tabla1[[#This Row],[Columna3]])</f>
        <v>Recibos</v>
      </c>
      <c r="M86"/>
      <c r="Q86"/>
      <c r="U86"/>
    </row>
    <row r="87" spans="1:21" ht="14.25" customHeight="1">
      <c r="A87" t="s">
        <v>109</v>
      </c>
      <c r="B87" s="50">
        <f>+Tabla1[[#This Row],[Fecha y hora]]</f>
        <v>45994</v>
      </c>
      <c r="C87" s="44">
        <v>45994</v>
      </c>
      <c r="D87" s="45">
        <v>707</v>
      </c>
      <c r="E87" s="45" t="s">
        <v>101</v>
      </c>
      <c r="F87" s="46">
        <v>7735</v>
      </c>
      <c r="G87" s="47">
        <v>867920</v>
      </c>
      <c r="H87" s="42">
        <v>0</v>
      </c>
      <c r="I87" s="42" t="s">
        <v>89</v>
      </c>
      <c r="J87" s="34">
        <f>IF(Tabla1[[#This Row],[Doc]]="Devolucion",-Tabla1[[#This Row],[VALOR]],Tabla1[[#This Row],[VALOR]])</f>
        <v>867920</v>
      </c>
      <c r="K87" s="35" t="str">
        <f>IFERROR(LEFT(Tabla1[[#This Row],[Columna3]],FIND(" ",Tabla1[[#This Row],[Columna3]])-1),Tabla1[[#This Row],[Columna3]])</f>
        <v>Recibos</v>
      </c>
      <c r="M87"/>
      <c r="Q87"/>
      <c r="U87"/>
    </row>
    <row r="88" spans="1:21" ht="14.25" customHeight="1">
      <c r="A88" t="s">
        <v>109</v>
      </c>
      <c r="B88" s="50">
        <f>+Tabla1[[#This Row],[Fecha y hora]]</f>
        <v>45994</v>
      </c>
      <c r="C88" s="44">
        <v>45994</v>
      </c>
      <c r="D88" s="45">
        <v>707</v>
      </c>
      <c r="E88" s="45" t="s">
        <v>101</v>
      </c>
      <c r="F88" s="46">
        <v>7736</v>
      </c>
      <c r="G88" s="47">
        <v>662000</v>
      </c>
      <c r="H88" s="42">
        <v>0</v>
      </c>
      <c r="I88" s="42" t="s">
        <v>89</v>
      </c>
      <c r="J88" s="34">
        <f>IF(Tabla1[[#This Row],[Doc]]="Devolucion",-Tabla1[[#This Row],[VALOR]],Tabla1[[#This Row],[VALOR]])</f>
        <v>662000</v>
      </c>
      <c r="K88" s="35" t="str">
        <f>IFERROR(LEFT(Tabla1[[#This Row],[Columna3]],FIND(" ",Tabla1[[#This Row],[Columna3]])-1),Tabla1[[#This Row],[Columna3]])</f>
        <v>Recibos</v>
      </c>
      <c r="M88"/>
      <c r="Q88"/>
      <c r="U88"/>
    </row>
    <row r="89" spans="1:21" ht="14.25" customHeight="1">
      <c r="A89" t="s">
        <v>109</v>
      </c>
      <c r="B89" s="50">
        <f>+Tabla1[[#This Row],[Fecha y hora]]</f>
        <v>45994</v>
      </c>
      <c r="C89" s="44">
        <v>45994</v>
      </c>
      <c r="D89" s="45">
        <v>707</v>
      </c>
      <c r="E89" s="45" t="s">
        <v>101</v>
      </c>
      <c r="F89" s="46">
        <v>7737</v>
      </c>
      <c r="G89" s="47">
        <v>670950</v>
      </c>
      <c r="H89" s="42">
        <v>0</v>
      </c>
      <c r="I89" s="42" t="s">
        <v>89</v>
      </c>
      <c r="J89" s="34">
        <f>IF(Tabla1[[#This Row],[Doc]]="Devolucion",-Tabla1[[#This Row],[VALOR]],Tabla1[[#This Row],[VALOR]])</f>
        <v>670950</v>
      </c>
      <c r="K89" s="35" t="str">
        <f>IFERROR(LEFT(Tabla1[[#This Row],[Columna3]],FIND(" ",Tabla1[[#This Row],[Columna3]])-1),Tabla1[[#This Row],[Columna3]])</f>
        <v>Recibos</v>
      </c>
      <c r="M89"/>
      <c r="Q89"/>
      <c r="U89"/>
    </row>
    <row r="90" spans="1:21" ht="14.25" customHeight="1">
      <c r="A90" t="s">
        <v>109</v>
      </c>
      <c r="B90" s="50">
        <f>+Tabla1[[#This Row],[Fecha y hora]]</f>
        <v>45993.515868055554</v>
      </c>
      <c r="C90" s="44">
        <v>45993.515868055554</v>
      </c>
      <c r="D90" s="45">
        <v>755</v>
      </c>
      <c r="E90" s="45" t="s">
        <v>74</v>
      </c>
      <c r="F90" s="46">
        <v>75598</v>
      </c>
      <c r="G90" s="47">
        <v>120000</v>
      </c>
      <c r="H90" s="42">
        <v>1</v>
      </c>
      <c r="I90" s="42" t="s">
        <v>89</v>
      </c>
      <c r="J90" s="34">
        <f>IF(Tabla1[[#This Row],[Doc]]="Devolucion",-Tabla1[[#This Row],[VALOR]],Tabla1[[#This Row],[VALOR]])</f>
        <v>120000</v>
      </c>
      <c r="K90" s="35" t="str">
        <f>IFERROR(LEFT(Tabla1[[#This Row],[Columna3]],FIND(" ",Tabla1[[#This Row],[Columna3]])-1),Tabla1[[#This Row],[Columna3]])</f>
        <v>Venta</v>
      </c>
      <c r="M90"/>
      <c r="Q90"/>
      <c r="U90"/>
    </row>
    <row r="91" spans="1:21" ht="14.25" customHeight="1">
      <c r="A91" t="s">
        <v>109</v>
      </c>
      <c r="B91" s="50">
        <f>+Tabla1[[#This Row],[Fecha y hora]]</f>
        <v>45996.41443287037</v>
      </c>
      <c r="C91" s="44">
        <v>45996.41443287037</v>
      </c>
      <c r="D91" s="45">
        <v>155</v>
      </c>
      <c r="E91" s="45" t="s">
        <v>34</v>
      </c>
      <c r="F91" s="46">
        <v>57037</v>
      </c>
      <c r="G91" s="47">
        <v>5620</v>
      </c>
      <c r="H91" s="42">
        <v>1</v>
      </c>
      <c r="I91" s="42" t="s">
        <v>1424</v>
      </c>
      <c r="J91" s="34">
        <f>IF(Tabla1[[#This Row],[Doc]]="Devolucion",-Tabla1[[#This Row],[VALOR]],Tabla1[[#This Row],[VALOR]])</f>
        <v>5620</v>
      </c>
      <c r="K91" s="35" t="str">
        <f>IFERROR(LEFT(Tabla1[[#This Row],[Columna3]],FIND(" ",Tabla1[[#This Row],[Columna3]])-1),Tabla1[[#This Row],[Columna3]])</f>
        <v>Venta</v>
      </c>
      <c r="U91"/>
    </row>
    <row r="92" spans="1:21" ht="14.25" customHeight="1">
      <c r="A92" t="s">
        <v>109</v>
      </c>
      <c r="B92" s="50">
        <f>+Tabla1[[#This Row],[Fecha y hora]]</f>
        <v>45996.434004629627</v>
      </c>
      <c r="C92" s="44">
        <v>45996.434004629627</v>
      </c>
      <c r="D92" s="45">
        <v>155</v>
      </c>
      <c r="E92" s="45" t="s">
        <v>34</v>
      </c>
      <c r="F92" s="46">
        <v>57038</v>
      </c>
      <c r="G92" s="47">
        <v>70380</v>
      </c>
      <c r="H92" s="42">
        <v>1</v>
      </c>
      <c r="I92" s="42" t="s">
        <v>45</v>
      </c>
      <c r="J92" s="34">
        <f>IF(Tabla1[[#This Row],[Doc]]="Devolucion",-Tabla1[[#This Row],[VALOR]],Tabla1[[#This Row],[VALOR]])</f>
        <v>70380</v>
      </c>
      <c r="K92" s="35" t="str">
        <f>IFERROR(LEFT(Tabla1[[#This Row],[Columna3]],FIND(" ",Tabla1[[#This Row],[Columna3]])-1),Tabla1[[#This Row],[Columna3]])</f>
        <v>Venta</v>
      </c>
      <c r="U92"/>
    </row>
    <row r="93" spans="1:21" ht="14.25" customHeight="1">
      <c r="A93" t="s">
        <v>109</v>
      </c>
      <c r="B93" s="50">
        <f>+Tabla1[[#This Row],[Fecha y hora]]</f>
        <v>45996.437789351854</v>
      </c>
      <c r="C93" s="44">
        <v>45996.437789351854</v>
      </c>
      <c r="D93" s="45">
        <v>155</v>
      </c>
      <c r="E93" s="45" t="s">
        <v>34</v>
      </c>
      <c r="F93" s="46">
        <v>57039</v>
      </c>
      <c r="G93" s="47">
        <v>24380</v>
      </c>
      <c r="H93" s="42">
        <v>1</v>
      </c>
      <c r="I93" s="42" t="s">
        <v>45</v>
      </c>
      <c r="J93" s="34">
        <f>IF(Tabla1[[#This Row],[Doc]]="Devolucion",-Tabla1[[#This Row],[VALOR]],Tabla1[[#This Row],[VALOR]])</f>
        <v>24380</v>
      </c>
      <c r="K93" s="35" t="str">
        <f>IFERROR(LEFT(Tabla1[[#This Row],[Columna3]],FIND(" ",Tabla1[[#This Row],[Columna3]])-1),Tabla1[[#This Row],[Columna3]])</f>
        <v>Venta</v>
      </c>
      <c r="U93"/>
    </row>
    <row r="94" spans="1:21" ht="14.25" customHeight="1">
      <c r="A94" t="s">
        <v>109</v>
      </c>
      <c r="B94" s="50">
        <f>+Tabla1[[#This Row],[Fecha y hora]]</f>
        <v>45996.444444444445</v>
      </c>
      <c r="C94" s="44">
        <v>45996.444444444445</v>
      </c>
      <c r="D94" s="45">
        <v>155</v>
      </c>
      <c r="E94" s="45" t="s">
        <v>34</v>
      </c>
      <c r="F94" s="46">
        <v>57040</v>
      </c>
      <c r="G94" s="47">
        <v>62200</v>
      </c>
      <c r="H94" s="42">
        <v>1</v>
      </c>
      <c r="I94" s="42" t="s">
        <v>45</v>
      </c>
      <c r="J94" s="34">
        <f>IF(Tabla1[[#This Row],[Doc]]="Devolucion",-Tabla1[[#This Row],[VALOR]],Tabla1[[#This Row],[VALOR]])</f>
        <v>62200</v>
      </c>
      <c r="K94" s="35" t="str">
        <f>IFERROR(LEFT(Tabla1[[#This Row],[Columna3]],FIND(" ",Tabla1[[#This Row],[Columna3]])-1),Tabla1[[#This Row],[Columna3]])</f>
        <v>Venta</v>
      </c>
      <c r="U94"/>
    </row>
    <row r="95" spans="1:21" ht="14.25" customHeight="1">
      <c r="A95" t="s">
        <v>109</v>
      </c>
      <c r="B95" s="50">
        <f>+Tabla1[[#This Row],[Fecha y hora]]</f>
        <v>45996.445497685185</v>
      </c>
      <c r="C95" s="44">
        <v>45996.445497685185</v>
      </c>
      <c r="D95" s="45">
        <v>155</v>
      </c>
      <c r="E95" s="45" t="s">
        <v>34</v>
      </c>
      <c r="F95" s="46">
        <v>57041</v>
      </c>
      <c r="G95" s="47">
        <v>14000</v>
      </c>
      <c r="H95" s="42">
        <v>1</v>
      </c>
      <c r="I95" s="42" t="s">
        <v>45</v>
      </c>
      <c r="J95" s="34">
        <f>IF(Tabla1[[#This Row],[Doc]]="Devolucion",-Tabla1[[#This Row],[VALOR]],Tabla1[[#This Row],[VALOR]])</f>
        <v>14000</v>
      </c>
      <c r="K95" s="35" t="str">
        <f>IFERROR(LEFT(Tabla1[[#This Row],[Columna3]],FIND(" ",Tabla1[[#This Row],[Columna3]])-1),Tabla1[[#This Row],[Columna3]])</f>
        <v>Venta</v>
      </c>
      <c r="U95"/>
    </row>
    <row r="96" spans="1:21" ht="14.25" customHeight="1">
      <c r="A96" t="s">
        <v>109</v>
      </c>
      <c r="B96" s="50">
        <f>+Tabla1[[#This Row],[Fecha y hora]]</f>
        <v>45996.452118055553</v>
      </c>
      <c r="C96" s="44">
        <v>45996.452118055553</v>
      </c>
      <c r="D96" s="45">
        <v>155</v>
      </c>
      <c r="E96" s="45" t="s">
        <v>34</v>
      </c>
      <c r="F96" s="46">
        <v>57042</v>
      </c>
      <c r="G96" s="47">
        <v>64066</v>
      </c>
      <c r="H96" s="42">
        <v>1</v>
      </c>
      <c r="I96" s="42" t="s">
        <v>1424</v>
      </c>
      <c r="J96" s="34">
        <f>IF(Tabla1[[#This Row],[Doc]]="Devolucion",-Tabla1[[#This Row],[VALOR]],Tabla1[[#This Row],[VALOR]])</f>
        <v>64066</v>
      </c>
      <c r="K96" s="35" t="str">
        <f>IFERROR(LEFT(Tabla1[[#This Row],[Columna3]],FIND(" ",Tabla1[[#This Row],[Columna3]])-1),Tabla1[[#This Row],[Columna3]])</f>
        <v>Venta</v>
      </c>
      <c r="U96"/>
    </row>
    <row r="97" spans="1:21" ht="14.25" customHeight="1">
      <c r="A97" t="s">
        <v>109</v>
      </c>
      <c r="B97" s="50">
        <f>+Tabla1[[#This Row],[Fecha y hora]]</f>
        <v>45996.453321759262</v>
      </c>
      <c r="C97" s="44">
        <v>45996.453321759262</v>
      </c>
      <c r="D97" s="45">
        <v>155</v>
      </c>
      <c r="E97" s="45" t="s">
        <v>34</v>
      </c>
      <c r="F97" s="46">
        <v>57043</v>
      </c>
      <c r="G97" s="47">
        <v>20380</v>
      </c>
      <c r="H97" s="42">
        <v>1</v>
      </c>
      <c r="I97" s="42" t="s">
        <v>1424</v>
      </c>
      <c r="J97" s="34">
        <f>IF(Tabla1[[#This Row],[Doc]]="Devolucion",-Tabla1[[#This Row],[VALOR]],Tabla1[[#This Row],[VALOR]])</f>
        <v>20380</v>
      </c>
      <c r="K97" s="35" t="str">
        <f>IFERROR(LEFT(Tabla1[[#This Row],[Columna3]],FIND(" ",Tabla1[[#This Row],[Columna3]])-1),Tabla1[[#This Row],[Columna3]])</f>
        <v>Venta</v>
      </c>
      <c r="U97"/>
    </row>
    <row r="98" spans="1:21" ht="14.25" customHeight="1">
      <c r="A98" t="s">
        <v>109</v>
      </c>
      <c r="B98" s="50">
        <f>+Tabla1[[#This Row],[Fecha y hora]]</f>
        <v>45996.454328703701</v>
      </c>
      <c r="C98" s="44">
        <v>45996.454328703701</v>
      </c>
      <c r="D98" s="45">
        <v>155</v>
      </c>
      <c r="E98" s="45" t="s">
        <v>34</v>
      </c>
      <c r="F98" s="46">
        <v>57044</v>
      </c>
      <c r="G98" s="47">
        <v>20360</v>
      </c>
      <c r="H98" s="42">
        <v>1</v>
      </c>
      <c r="I98" s="42" t="s">
        <v>1424</v>
      </c>
      <c r="J98" s="34">
        <f>IF(Tabla1[[#This Row],[Doc]]="Devolucion",-Tabla1[[#This Row],[VALOR]],Tabla1[[#This Row],[VALOR]])</f>
        <v>20360</v>
      </c>
      <c r="K98" s="35" t="str">
        <f>IFERROR(LEFT(Tabla1[[#This Row],[Columna3]],FIND(" ",Tabla1[[#This Row],[Columna3]])-1),Tabla1[[#This Row],[Columna3]])</f>
        <v>Venta</v>
      </c>
      <c r="U98"/>
    </row>
    <row r="99" spans="1:21" ht="14.25" customHeight="1">
      <c r="A99" t="s">
        <v>109</v>
      </c>
      <c r="B99" s="50">
        <f>+Tabla1[[#This Row],[Fecha y hora]]</f>
        <v>45996.381226851852</v>
      </c>
      <c r="C99" s="44">
        <v>45996.381226851852</v>
      </c>
      <c r="D99" s="45">
        <v>155</v>
      </c>
      <c r="E99" s="45" t="s">
        <v>34</v>
      </c>
      <c r="F99" s="46">
        <v>57024</v>
      </c>
      <c r="G99" s="47">
        <v>364</v>
      </c>
      <c r="H99" s="42">
        <v>1</v>
      </c>
      <c r="I99" s="42" t="s">
        <v>1424</v>
      </c>
      <c r="J99" s="34">
        <f>IF(Tabla1[[#This Row],[Doc]]="Devolucion",-Tabla1[[#This Row],[VALOR]],Tabla1[[#This Row],[VALOR]])</f>
        <v>364</v>
      </c>
      <c r="K99" s="35" t="str">
        <f>IFERROR(LEFT(Tabla1[[#This Row],[Columna3]],FIND(" ",Tabla1[[#This Row],[Columna3]])-1),Tabla1[[#This Row],[Columna3]])</f>
        <v>Venta</v>
      </c>
      <c r="U99"/>
    </row>
    <row r="100" spans="1:21" ht="14.25" customHeight="1">
      <c r="A100" t="s">
        <v>109</v>
      </c>
      <c r="B100" s="50">
        <f>+Tabla1[[#This Row],[Fecha y hora]]</f>
        <v>45996.382303240738</v>
      </c>
      <c r="C100" s="44">
        <v>45996.382303240738</v>
      </c>
      <c r="D100" s="45">
        <v>155</v>
      </c>
      <c r="E100" s="45" t="s">
        <v>34</v>
      </c>
      <c r="F100" s="46">
        <v>57025</v>
      </c>
      <c r="G100" s="47">
        <v>152000</v>
      </c>
      <c r="H100" s="42">
        <v>1</v>
      </c>
      <c r="I100" s="42" t="s">
        <v>1424</v>
      </c>
      <c r="J100" s="34">
        <f>IF(Tabla1[[#This Row],[Doc]]="Devolucion",-Tabla1[[#This Row],[VALOR]],Tabla1[[#This Row],[VALOR]])</f>
        <v>152000</v>
      </c>
      <c r="K100" s="35" t="str">
        <f>IFERROR(LEFT(Tabla1[[#This Row],[Columna3]],FIND(" ",Tabla1[[#This Row],[Columna3]])-1),Tabla1[[#This Row],[Columna3]])</f>
        <v>Venta</v>
      </c>
      <c r="U100"/>
    </row>
    <row r="101" spans="1:21" ht="14.25" customHeight="1">
      <c r="A101" t="s">
        <v>109</v>
      </c>
      <c r="B101" s="50">
        <f>+Tabla1[[#This Row],[Fecha y hora]]</f>
        <v>45996.3828125</v>
      </c>
      <c r="C101" s="44">
        <v>45996.3828125</v>
      </c>
      <c r="D101" s="45">
        <v>155</v>
      </c>
      <c r="E101" s="45" t="s">
        <v>34</v>
      </c>
      <c r="F101" s="46">
        <v>57026</v>
      </c>
      <c r="G101" s="47">
        <v>42000</v>
      </c>
      <c r="H101" s="42">
        <v>1</v>
      </c>
      <c r="I101" s="42" t="s">
        <v>1424</v>
      </c>
      <c r="J101" s="34">
        <f>IF(Tabla1[[#This Row],[Doc]]="Devolucion",-Tabla1[[#This Row],[VALOR]],Tabla1[[#This Row],[VALOR]])</f>
        <v>42000</v>
      </c>
      <c r="K101" s="35" t="str">
        <f>IFERROR(LEFT(Tabla1[[#This Row],[Columna3]],FIND(" ",Tabla1[[#This Row],[Columna3]])-1),Tabla1[[#This Row],[Columna3]])</f>
        <v>Venta</v>
      </c>
      <c r="U101"/>
    </row>
    <row r="102" spans="1:21" ht="14.25" customHeight="1">
      <c r="A102" t="s">
        <v>109</v>
      </c>
      <c r="B102" s="50">
        <f>+Tabla1[[#This Row],[Fecha y hora]]</f>
        <v>45996.383645833332</v>
      </c>
      <c r="C102" s="44">
        <v>45996.383645833332</v>
      </c>
      <c r="D102" s="45">
        <v>155</v>
      </c>
      <c r="E102" s="45" t="s">
        <v>34</v>
      </c>
      <c r="F102" s="46">
        <v>57027</v>
      </c>
      <c r="G102" s="47">
        <v>21680</v>
      </c>
      <c r="H102" s="42">
        <v>1</v>
      </c>
      <c r="I102" s="42" t="s">
        <v>1424</v>
      </c>
      <c r="J102" s="34">
        <f>IF(Tabla1[[#This Row],[Doc]]="Devolucion",-Tabla1[[#This Row],[VALOR]],Tabla1[[#This Row],[VALOR]])</f>
        <v>21680</v>
      </c>
      <c r="K102" s="35" t="str">
        <f>IFERROR(LEFT(Tabla1[[#This Row],[Columna3]],FIND(" ",Tabla1[[#This Row],[Columna3]])-1),Tabla1[[#This Row],[Columna3]])</f>
        <v>Venta</v>
      </c>
      <c r="U102"/>
    </row>
    <row r="103" spans="1:21" ht="14.25" customHeight="1">
      <c r="A103" t="s">
        <v>109</v>
      </c>
      <c r="B103" s="50">
        <f>+Tabla1[[#This Row],[Fecha y hora]]</f>
        <v>45996.385196759256</v>
      </c>
      <c r="C103" s="44">
        <v>45996.385196759256</v>
      </c>
      <c r="D103" s="45">
        <v>155</v>
      </c>
      <c r="E103" s="45" t="s">
        <v>34</v>
      </c>
      <c r="F103" s="46">
        <v>57028</v>
      </c>
      <c r="G103" s="47">
        <v>33720</v>
      </c>
      <c r="H103" s="42">
        <v>1</v>
      </c>
      <c r="I103" s="42" t="s">
        <v>1424</v>
      </c>
      <c r="J103" s="34">
        <f>IF(Tabla1[[#This Row],[Doc]]="Devolucion",-Tabla1[[#This Row],[VALOR]],Tabla1[[#This Row],[VALOR]])</f>
        <v>33720</v>
      </c>
      <c r="K103" s="35" t="str">
        <f>IFERROR(LEFT(Tabla1[[#This Row],[Columna3]],FIND(" ",Tabla1[[#This Row],[Columna3]])-1),Tabla1[[#This Row],[Columna3]])</f>
        <v>Venta</v>
      </c>
      <c r="U103"/>
    </row>
    <row r="104" spans="1:21" ht="14.25" customHeight="1">
      <c r="A104" t="s">
        <v>109</v>
      </c>
      <c r="B104" s="50">
        <f>+Tabla1[[#This Row],[Fecha y hora]]</f>
        <v>45996.387256944443</v>
      </c>
      <c r="C104" s="44">
        <v>45996.387256944443</v>
      </c>
      <c r="D104" s="45">
        <v>155</v>
      </c>
      <c r="E104" s="45" t="s">
        <v>34</v>
      </c>
      <c r="F104" s="46">
        <v>57029</v>
      </c>
      <c r="G104" s="47">
        <v>49313</v>
      </c>
      <c r="H104" s="42">
        <v>1</v>
      </c>
      <c r="I104" s="42" t="s">
        <v>1424</v>
      </c>
      <c r="J104" s="34">
        <f>IF(Tabla1[[#This Row],[Doc]]="Devolucion",-Tabla1[[#This Row],[VALOR]],Tabla1[[#This Row],[VALOR]])</f>
        <v>49313</v>
      </c>
      <c r="K104" s="35" t="str">
        <f>IFERROR(LEFT(Tabla1[[#This Row],[Columna3]],FIND(" ",Tabla1[[#This Row],[Columna3]])-1),Tabla1[[#This Row],[Columna3]])</f>
        <v>Venta</v>
      </c>
      <c r="U104"/>
    </row>
    <row r="105" spans="1:21" ht="14.25" customHeight="1">
      <c r="A105" t="s">
        <v>109</v>
      </c>
      <c r="B105" s="50">
        <f>+Tabla1[[#This Row],[Fecha y hora]]</f>
        <v>45996.390138888892</v>
      </c>
      <c r="C105" s="44">
        <v>45996.390138888892</v>
      </c>
      <c r="D105" s="45">
        <v>155</v>
      </c>
      <c r="E105" s="45" t="s">
        <v>34</v>
      </c>
      <c r="F105" s="46">
        <v>57030</v>
      </c>
      <c r="G105" s="47">
        <v>28000</v>
      </c>
      <c r="H105" s="42">
        <v>1</v>
      </c>
      <c r="I105" s="42" t="s">
        <v>1424</v>
      </c>
      <c r="J105" s="34">
        <f>IF(Tabla1[[#This Row],[Doc]]="Devolucion",-Tabla1[[#This Row],[VALOR]],Tabla1[[#This Row],[VALOR]])</f>
        <v>28000</v>
      </c>
      <c r="K105" s="35" t="str">
        <f>IFERROR(LEFT(Tabla1[[#This Row],[Columna3]],FIND(" ",Tabla1[[#This Row],[Columna3]])-1),Tabla1[[#This Row],[Columna3]])</f>
        <v>Venta</v>
      </c>
      <c r="U105"/>
    </row>
    <row r="106" spans="1:21" ht="14.25" customHeight="1">
      <c r="A106" t="s">
        <v>109</v>
      </c>
      <c r="B106" s="50">
        <f>+Tabla1[[#This Row],[Fecha y hora]]</f>
        <v>45996.390543981484</v>
      </c>
      <c r="C106" s="44">
        <v>45996.390543981484</v>
      </c>
      <c r="D106" s="45">
        <v>155</v>
      </c>
      <c r="E106" s="45" t="s">
        <v>34</v>
      </c>
      <c r="F106" s="46">
        <v>57031</v>
      </c>
      <c r="G106" s="47">
        <v>14000</v>
      </c>
      <c r="H106" s="42">
        <v>1</v>
      </c>
      <c r="I106" s="42" t="s">
        <v>1424</v>
      </c>
      <c r="J106" s="34">
        <f>IF(Tabla1[[#This Row],[Doc]]="Devolucion",-Tabla1[[#This Row],[VALOR]],Tabla1[[#This Row],[VALOR]])</f>
        <v>14000</v>
      </c>
      <c r="K106" s="35" t="str">
        <f>IFERROR(LEFT(Tabla1[[#This Row],[Columna3]],FIND(" ",Tabla1[[#This Row],[Columna3]])-1),Tabla1[[#This Row],[Columna3]])</f>
        <v>Venta</v>
      </c>
      <c r="U106"/>
    </row>
    <row r="107" spans="1:21" ht="14.25" customHeight="1">
      <c r="A107" t="s">
        <v>109</v>
      </c>
      <c r="B107" s="50">
        <f>+Tabla1[[#This Row],[Fecha y hora]]</f>
        <v>45994.466238425928</v>
      </c>
      <c r="C107" s="44">
        <v>45994.466238425928</v>
      </c>
      <c r="D107" s="45">
        <v>156</v>
      </c>
      <c r="E107" s="45" t="s">
        <v>86</v>
      </c>
      <c r="F107" s="46">
        <v>181</v>
      </c>
      <c r="G107" s="47">
        <v>418796</v>
      </c>
      <c r="H107" s="42">
        <v>0</v>
      </c>
      <c r="I107" s="42" t="s">
        <v>1424</v>
      </c>
      <c r="J107" s="34">
        <f>IF(Tabla1[[#This Row],[Doc]]="Devolucion",-Tabla1[[#This Row],[VALOR]],Tabla1[[#This Row],[VALOR]])</f>
        <v>-418796</v>
      </c>
      <c r="K107" s="35" t="str">
        <f>IFERROR(LEFT(Tabla1[[#This Row],[Columna3]],FIND(" ",Tabla1[[#This Row],[Columna3]])-1),Tabla1[[#This Row],[Columna3]])</f>
        <v>Devolucion</v>
      </c>
      <c r="U107"/>
    </row>
    <row r="108" spans="1:21" ht="14.25" customHeight="1">
      <c r="A108" t="s">
        <v>109</v>
      </c>
      <c r="B108" s="50">
        <f>+Tabla1[[#This Row],[Fecha y hora]]</f>
        <v>45992</v>
      </c>
      <c r="C108" s="44">
        <v>45992</v>
      </c>
      <c r="D108" s="45">
        <v>207</v>
      </c>
      <c r="E108" s="45" t="s">
        <v>87</v>
      </c>
      <c r="F108" s="46">
        <v>24256</v>
      </c>
      <c r="G108" s="47">
        <v>199100</v>
      </c>
      <c r="H108" s="42">
        <v>0</v>
      </c>
      <c r="I108" s="42" t="s">
        <v>88</v>
      </c>
      <c r="J108" s="34">
        <f>IF(Tabla1[[#This Row],[Doc]]="Devolucion",-Tabla1[[#This Row],[VALOR]],Tabla1[[#This Row],[VALOR]])</f>
        <v>199100</v>
      </c>
      <c r="K108" s="35" t="str">
        <f>IFERROR(LEFT(Tabla1[[#This Row],[Columna3]],FIND(" ",Tabla1[[#This Row],[Columna3]])-1),Tabla1[[#This Row],[Columna3]])</f>
        <v>Recibos</v>
      </c>
      <c r="U108"/>
    </row>
    <row r="109" spans="1:21" ht="14.25" customHeight="1">
      <c r="A109" t="s">
        <v>109</v>
      </c>
      <c r="B109" s="50">
        <f>+Tabla1[[#This Row],[Fecha y hora]]</f>
        <v>45992</v>
      </c>
      <c r="C109" s="44">
        <v>45992</v>
      </c>
      <c r="D109" s="45">
        <v>207</v>
      </c>
      <c r="E109" s="45" t="s">
        <v>87</v>
      </c>
      <c r="F109" s="46">
        <v>24257</v>
      </c>
      <c r="G109" s="47">
        <v>163500</v>
      </c>
      <c r="H109" s="42">
        <v>0</v>
      </c>
      <c r="I109" s="42" t="s">
        <v>88</v>
      </c>
      <c r="J109" s="34">
        <f>IF(Tabla1[[#This Row],[Doc]]="Devolucion",-Tabla1[[#This Row],[VALOR]],Tabla1[[#This Row],[VALOR]])</f>
        <v>163500</v>
      </c>
      <c r="K109" s="35" t="str">
        <f>IFERROR(LEFT(Tabla1[[#This Row],[Columna3]],FIND(" ",Tabla1[[#This Row],[Columna3]])-1),Tabla1[[#This Row],[Columna3]])</f>
        <v>Recibos</v>
      </c>
      <c r="U109"/>
    </row>
    <row r="110" spans="1:21" ht="14.25" customHeight="1">
      <c r="A110" t="s">
        <v>109</v>
      </c>
      <c r="B110" s="50">
        <f>+Tabla1[[#This Row],[Fecha y hora]]</f>
        <v>45993.279490740744</v>
      </c>
      <c r="C110" s="44">
        <v>45993.279490740744</v>
      </c>
      <c r="D110" s="45">
        <v>207</v>
      </c>
      <c r="E110" s="45" t="s">
        <v>87</v>
      </c>
      <c r="F110" s="46">
        <v>24276</v>
      </c>
      <c r="G110" s="47">
        <v>420000</v>
      </c>
      <c r="H110" s="42">
        <v>0</v>
      </c>
      <c r="I110" s="42" t="s">
        <v>41</v>
      </c>
      <c r="J110" s="34">
        <f>IF(Tabla1[[#This Row],[Doc]]="Devolucion",-Tabla1[[#This Row],[VALOR]],Tabla1[[#This Row],[VALOR]])</f>
        <v>420000</v>
      </c>
      <c r="K110" s="35" t="str">
        <f>IFERROR(LEFT(Tabla1[[#This Row],[Columna3]],FIND(" ",Tabla1[[#This Row],[Columna3]])-1),Tabla1[[#This Row],[Columna3]])</f>
        <v>Recibos</v>
      </c>
      <c r="U110"/>
    </row>
    <row r="111" spans="1:21" ht="14.25" customHeight="1">
      <c r="A111" t="s">
        <v>109</v>
      </c>
      <c r="B111" s="50">
        <f>+Tabla1[[#This Row],[Fecha y hora]]</f>
        <v>45993.279583333337</v>
      </c>
      <c r="C111" s="44">
        <v>45993.279583333337</v>
      </c>
      <c r="D111" s="45">
        <v>207</v>
      </c>
      <c r="E111" s="45" t="s">
        <v>87</v>
      </c>
      <c r="F111" s="46">
        <v>24277</v>
      </c>
      <c r="G111" s="47">
        <v>255310</v>
      </c>
      <c r="H111" s="42">
        <v>0</v>
      </c>
      <c r="I111" s="42" t="s">
        <v>41</v>
      </c>
      <c r="J111" s="34">
        <f>IF(Tabla1[[#This Row],[Doc]]="Devolucion",-Tabla1[[#This Row],[VALOR]],Tabla1[[#This Row],[VALOR]])</f>
        <v>255310</v>
      </c>
      <c r="K111" s="35" t="str">
        <f>IFERROR(LEFT(Tabla1[[#This Row],[Columna3]],FIND(" ",Tabla1[[#This Row],[Columna3]])-1),Tabla1[[#This Row],[Columna3]])</f>
        <v>Recibos</v>
      </c>
      <c r="U111"/>
    </row>
    <row r="112" spans="1:21" ht="14.25" customHeight="1">
      <c r="A112" t="s">
        <v>109</v>
      </c>
      <c r="B112" s="50">
        <f>+Tabla1[[#This Row],[Fecha y hora]]</f>
        <v>45993.279641203706</v>
      </c>
      <c r="C112" s="44">
        <v>45993.279641203706</v>
      </c>
      <c r="D112" s="45">
        <v>207</v>
      </c>
      <c r="E112" s="45" t="s">
        <v>87</v>
      </c>
      <c r="F112" s="46">
        <v>24278</v>
      </c>
      <c r="G112" s="47">
        <v>706320</v>
      </c>
      <c r="H112" s="42">
        <v>0</v>
      </c>
      <c r="I112" s="42" t="s">
        <v>41</v>
      </c>
      <c r="J112" s="34">
        <f>IF(Tabla1[[#This Row],[Doc]]="Devolucion",-Tabla1[[#This Row],[VALOR]],Tabla1[[#This Row],[VALOR]])</f>
        <v>706320</v>
      </c>
      <c r="K112" s="35" t="str">
        <f>IFERROR(LEFT(Tabla1[[#This Row],[Columna3]],FIND(" ",Tabla1[[#This Row],[Columna3]])-1),Tabla1[[#This Row],[Columna3]])</f>
        <v>Recibos</v>
      </c>
      <c r="U112"/>
    </row>
    <row r="113" spans="1:21" ht="14.25" customHeight="1">
      <c r="A113" t="s">
        <v>109</v>
      </c>
      <c r="B113" s="50">
        <f>+Tabla1[[#This Row],[Fecha y hora]]</f>
        <v>45993.279675925929</v>
      </c>
      <c r="C113" s="44">
        <v>45993.279675925929</v>
      </c>
      <c r="D113" s="45">
        <v>207</v>
      </c>
      <c r="E113" s="45" t="s">
        <v>87</v>
      </c>
      <c r="F113" s="46">
        <v>24279</v>
      </c>
      <c r="G113" s="47">
        <v>171700</v>
      </c>
      <c r="H113" s="42">
        <v>0</v>
      </c>
      <c r="I113" s="42" t="s">
        <v>41</v>
      </c>
      <c r="J113" s="34">
        <f>IF(Tabla1[[#This Row],[Doc]]="Devolucion",-Tabla1[[#This Row],[VALOR]],Tabla1[[#This Row],[VALOR]])</f>
        <v>171700</v>
      </c>
      <c r="K113" s="35" t="str">
        <f>IFERROR(LEFT(Tabla1[[#This Row],[Columna3]],FIND(" ",Tabla1[[#This Row],[Columna3]])-1),Tabla1[[#This Row],[Columna3]])</f>
        <v>Recibos</v>
      </c>
      <c r="U113"/>
    </row>
    <row r="114" spans="1:21" ht="14.25" customHeight="1">
      <c r="A114" t="s">
        <v>109</v>
      </c>
      <c r="B114" s="50">
        <f>+Tabla1[[#This Row],[Fecha y hora]]</f>
        <v>45994</v>
      </c>
      <c r="C114" s="44">
        <v>45994</v>
      </c>
      <c r="D114" s="45">
        <v>207</v>
      </c>
      <c r="E114" s="45" t="s">
        <v>87</v>
      </c>
      <c r="F114" s="46">
        <v>24323</v>
      </c>
      <c r="G114" s="47">
        <v>1206000</v>
      </c>
      <c r="H114" s="42">
        <v>0</v>
      </c>
      <c r="I114" s="42" t="s">
        <v>45</v>
      </c>
      <c r="J114" s="34">
        <f>IF(Tabla1[[#This Row],[Doc]]="Devolucion",-Tabla1[[#This Row],[VALOR]],Tabla1[[#This Row],[VALOR]])</f>
        <v>1206000</v>
      </c>
      <c r="K114" s="35" t="str">
        <f>IFERROR(LEFT(Tabla1[[#This Row],[Columna3]],FIND(" ",Tabla1[[#This Row],[Columna3]])-1),Tabla1[[#This Row],[Columna3]])</f>
        <v>Recibos</v>
      </c>
      <c r="U114"/>
    </row>
    <row r="115" spans="1:21" ht="14.25" customHeight="1">
      <c r="A115" t="s">
        <v>109</v>
      </c>
      <c r="B115" s="50">
        <f>+Tabla1[[#This Row],[Fecha y hora]]</f>
        <v>45994</v>
      </c>
      <c r="C115" s="44">
        <v>45994</v>
      </c>
      <c r="D115" s="45">
        <v>207</v>
      </c>
      <c r="E115" s="45" t="s">
        <v>87</v>
      </c>
      <c r="F115" s="46">
        <v>24324</v>
      </c>
      <c r="G115" s="47">
        <v>165540</v>
      </c>
      <c r="H115" s="42">
        <v>0</v>
      </c>
      <c r="I115" s="42" t="s">
        <v>45</v>
      </c>
      <c r="J115" s="34">
        <f>IF(Tabla1[[#This Row],[Doc]]="Devolucion",-Tabla1[[#This Row],[VALOR]],Tabla1[[#This Row],[VALOR]])</f>
        <v>165540</v>
      </c>
      <c r="K115" s="35" t="str">
        <f>IFERROR(LEFT(Tabla1[[#This Row],[Columna3]],FIND(" ",Tabla1[[#This Row],[Columna3]])-1),Tabla1[[#This Row],[Columna3]])</f>
        <v>Recibos</v>
      </c>
      <c r="U115"/>
    </row>
    <row r="116" spans="1:21" ht="14.25" customHeight="1">
      <c r="A116" t="s">
        <v>109</v>
      </c>
      <c r="B116" s="50">
        <f>+Tabla1[[#This Row],[Fecha y hora]]</f>
        <v>45994</v>
      </c>
      <c r="C116" s="44">
        <v>45994</v>
      </c>
      <c r="D116" s="45">
        <v>207</v>
      </c>
      <c r="E116" s="45" t="s">
        <v>87</v>
      </c>
      <c r="F116" s="46">
        <v>24325</v>
      </c>
      <c r="G116" s="47">
        <v>817310</v>
      </c>
      <c r="H116" s="42">
        <v>0</v>
      </c>
      <c r="I116" s="42" t="s">
        <v>45</v>
      </c>
      <c r="J116" s="34">
        <f>IF(Tabla1[[#This Row],[Doc]]="Devolucion",-Tabla1[[#This Row],[VALOR]],Tabla1[[#This Row],[VALOR]])</f>
        <v>817310</v>
      </c>
      <c r="K116" s="35" t="str">
        <f>IFERROR(LEFT(Tabla1[[#This Row],[Columna3]],FIND(" ",Tabla1[[#This Row],[Columna3]])-1),Tabla1[[#This Row],[Columna3]])</f>
        <v>Recibos</v>
      </c>
      <c r="U116"/>
    </row>
    <row r="117" spans="1:21" ht="14.25" customHeight="1">
      <c r="A117" t="s">
        <v>109</v>
      </c>
      <c r="B117" s="50">
        <f>+Tabla1[[#This Row],[Fecha y hora]]</f>
        <v>45994</v>
      </c>
      <c r="C117" s="44">
        <v>45994</v>
      </c>
      <c r="D117" s="45">
        <v>207</v>
      </c>
      <c r="E117" s="45" t="s">
        <v>87</v>
      </c>
      <c r="F117" s="46">
        <v>24326</v>
      </c>
      <c r="G117" s="47">
        <v>168000</v>
      </c>
      <c r="H117" s="42">
        <v>0</v>
      </c>
      <c r="I117" s="42" t="s">
        <v>1424</v>
      </c>
      <c r="J117" s="34">
        <f>IF(Tabla1[[#This Row],[Doc]]="Devolucion",-Tabla1[[#This Row],[VALOR]],Tabla1[[#This Row],[VALOR]])</f>
        <v>168000</v>
      </c>
      <c r="K117" s="35" t="str">
        <f>IFERROR(LEFT(Tabla1[[#This Row],[Columna3]],FIND(" ",Tabla1[[#This Row],[Columna3]])-1),Tabla1[[#This Row],[Columna3]])</f>
        <v>Recibos</v>
      </c>
      <c r="U117"/>
    </row>
    <row r="118" spans="1:21" ht="14.25" customHeight="1">
      <c r="A118" t="s">
        <v>109</v>
      </c>
      <c r="B118" s="50">
        <f>+Tabla1[[#This Row],[Fecha y hora]]</f>
        <v>45994</v>
      </c>
      <c r="C118" s="44">
        <v>45994</v>
      </c>
      <c r="D118" s="45">
        <v>207</v>
      </c>
      <c r="E118" s="45" t="s">
        <v>87</v>
      </c>
      <c r="F118" s="46">
        <v>24327</v>
      </c>
      <c r="G118" s="47">
        <v>194000</v>
      </c>
      <c r="H118" s="42">
        <v>0</v>
      </c>
      <c r="I118" s="42" t="s">
        <v>45</v>
      </c>
      <c r="J118" s="34">
        <f>IF(Tabla1[[#This Row],[Doc]]="Devolucion",-Tabla1[[#This Row],[VALOR]],Tabla1[[#This Row],[VALOR]])</f>
        <v>194000</v>
      </c>
      <c r="K118" s="35" t="str">
        <f>IFERROR(LEFT(Tabla1[[#This Row],[Columna3]],FIND(" ",Tabla1[[#This Row],[Columna3]])-1),Tabla1[[#This Row],[Columna3]])</f>
        <v>Recibos</v>
      </c>
      <c r="U118"/>
    </row>
    <row r="119" spans="1:21" ht="14.25" customHeight="1">
      <c r="A119" t="s">
        <v>109</v>
      </c>
      <c r="B119" s="50">
        <f>+Tabla1[[#This Row],[Fecha y hora]]</f>
        <v>45994</v>
      </c>
      <c r="C119" s="44">
        <v>45994</v>
      </c>
      <c r="D119" s="45">
        <v>207</v>
      </c>
      <c r="E119" s="45" t="s">
        <v>87</v>
      </c>
      <c r="F119" s="46">
        <v>24328</v>
      </c>
      <c r="G119" s="47">
        <v>558000</v>
      </c>
      <c r="H119" s="42">
        <v>0</v>
      </c>
      <c r="I119" s="42" t="s">
        <v>45</v>
      </c>
      <c r="J119" s="34">
        <f>IF(Tabla1[[#This Row],[Doc]]="Devolucion",-Tabla1[[#This Row],[VALOR]],Tabla1[[#This Row],[VALOR]])</f>
        <v>558000</v>
      </c>
      <c r="K119" s="35" t="str">
        <f>IFERROR(LEFT(Tabla1[[#This Row],[Columna3]],FIND(" ",Tabla1[[#This Row],[Columna3]])-1),Tabla1[[#This Row],[Columna3]])</f>
        <v>Recibos</v>
      </c>
      <c r="U119"/>
    </row>
    <row r="120" spans="1:21" ht="14.25" customHeight="1">
      <c r="A120" t="s">
        <v>109</v>
      </c>
      <c r="B120" s="50">
        <f>+Tabla1[[#This Row],[Fecha y hora]]</f>
        <v>45995</v>
      </c>
      <c r="C120" s="44">
        <v>45995</v>
      </c>
      <c r="D120" s="45">
        <v>207</v>
      </c>
      <c r="E120" s="45" t="s">
        <v>87</v>
      </c>
      <c r="F120" s="46">
        <v>24330</v>
      </c>
      <c r="G120" s="47">
        <v>158800</v>
      </c>
      <c r="H120" s="42">
        <v>0</v>
      </c>
      <c r="I120" s="42" t="s">
        <v>45</v>
      </c>
      <c r="J120" s="34">
        <f>IF(Tabla1[[#This Row],[Doc]]="Devolucion",-Tabla1[[#This Row],[VALOR]],Tabla1[[#This Row],[VALOR]])</f>
        <v>158800</v>
      </c>
      <c r="K120" s="35" t="str">
        <f>IFERROR(LEFT(Tabla1[[#This Row],[Columna3]],FIND(" ",Tabla1[[#This Row],[Columna3]])-1),Tabla1[[#This Row],[Columna3]])</f>
        <v>Recibos</v>
      </c>
      <c r="U120"/>
    </row>
    <row r="121" spans="1:21" ht="14.25" customHeight="1">
      <c r="A121" t="s">
        <v>109</v>
      </c>
      <c r="B121" s="50">
        <f>+Tabla1[[#This Row],[Fecha y hora]]</f>
        <v>45995</v>
      </c>
      <c r="C121" s="44">
        <v>45995</v>
      </c>
      <c r="D121" s="45">
        <v>207</v>
      </c>
      <c r="E121" s="45" t="s">
        <v>87</v>
      </c>
      <c r="F121" s="46">
        <v>24331</v>
      </c>
      <c r="G121" s="47">
        <v>570400</v>
      </c>
      <c r="H121" s="42">
        <v>0</v>
      </c>
      <c r="I121" s="42" t="s">
        <v>45</v>
      </c>
      <c r="J121" s="34">
        <f>IF(Tabla1[[#This Row],[Doc]]="Devolucion",-Tabla1[[#This Row],[VALOR]],Tabla1[[#This Row],[VALOR]])</f>
        <v>570400</v>
      </c>
      <c r="K121" s="35" t="str">
        <f>IFERROR(LEFT(Tabla1[[#This Row],[Columna3]],FIND(" ",Tabla1[[#This Row],[Columna3]])-1),Tabla1[[#This Row],[Columna3]])</f>
        <v>Recibos</v>
      </c>
      <c r="U121"/>
    </row>
    <row r="122" spans="1:21" ht="14.25" customHeight="1">
      <c r="A122" t="s">
        <v>109</v>
      </c>
      <c r="B122" s="50">
        <f>+Tabla1[[#This Row],[Fecha y hora]]</f>
        <v>45995</v>
      </c>
      <c r="C122" s="44">
        <v>45995</v>
      </c>
      <c r="D122" s="45">
        <v>207</v>
      </c>
      <c r="E122" s="45" t="s">
        <v>87</v>
      </c>
      <c r="F122" s="46">
        <v>24332</v>
      </c>
      <c r="G122" s="47">
        <v>466950</v>
      </c>
      <c r="H122" s="42">
        <v>0</v>
      </c>
      <c r="I122" s="42" t="s">
        <v>45</v>
      </c>
      <c r="J122" s="34">
        <f>IF(Tabla1[[#This Row],[Doc]]="Devolucion",-Tabla1[[#This Row],[VALOR]],Tabla1[[#This Row],[VALOR]])</f>
        <v>466950</v>
      </c>
      <c r="K122" s="35" t="str">
        <f>IFERROR(LEFT(Tabla1[[#This Row],[Columna3]],FIND(" ",Tabla1[[#This Row],[Columna3]])-1),Tabla1[[#This Row],[Columna3]])</f>
        <v>Recibos</v>
      </c>
      <c r="U122"/>
    </row>
    <row r="123" spans="1:21" ht="14.25" customHeight="1">
      <c r="A123" t="s">
        <v>109</v>
      </c>
      <c r="B123" s="50">
        <f>+Tabla1[[#This Row],[Fecha y hora]]</f>
        <v>45995</v>
      </c>
      <c r="C123" s="44">
        <v>45995</v>
      </c>
      <c r="D123" s="45">
        <v>207</v>
      </c>
      <c r="E123" s="45" t="s">
        <v>87</v>
      </c>
      <c r="F123" s="46">
        <v>24333</v>
      </c>
      <c r="G123" s="47">
        <v>287000</v>
      </c>
      <c r="H123" s="42">
        <v>0</v>
      </c>
      <c r="I123" s="42" t="s">
        <v>45</v>
      </c>
      <c r="J123" s="34">
        <f>IF(Tabla1[[#This Row],[Doc]]="Devolucion",-Tabla1[[#This Row],[VALOR]],Tabla1[[#This Row],[VALOR]])</f>
        <v>287000</v>
      </c>
      <c r="K123" s="35" t="str">
        <f>IFERROR(LEFT(Tabla1[[#This Row],[Columna3]],FIND(" ",Tabla1[[#This Row],[Columna3]])-1),Tabla1[[#This Row],[Columna3]])</f>
        <v>Recibos</v>
      </c>
      <c r="U123"/>
    </row>
    <row r="124" spans="1:21" ht="14.25" customHeight="1">
      <c r="A124" t="s">
        <v>109</v>
      </c>
      <c r="B124" s="50">
        <f>+Tabla1[[#This Row],[Fecha y hora]]</f>
        <v>45995</v>
      </c>
      <c r="C124" s="44">
        <v>45995</v>
      </c>
      <c r="D124" s="45">
        <v>207</v>
      </c>
      <c r="E124" s="45" t="s">
        <v>87</v>
      </c>
      <c r="F124" s="46">
        <v>24334</v>
      </c>
      <c r="G124" s="47">
        <v>327000</v>
      </c>
      <c r="H124" s="42">
        <v>0</v>
      </c>
      <c r="I124" s="42" t="s">
        <v>45</v>
      </c>
      <c r="J124" s="34">
        <f>IF(Tabla1[[#This Row],[Doc]]="Devolucion",-Tabla1[[#This Row],[VALOR]],Tabla1[[#This Row],[VALOR]])</f>
        <v>327000</v>
      </c>
      <c r="K124" s="35" t="str">
        <f>IFERROR(LEFT(Tabla1[[#This Row],[Columna3]],FIND(" ",Tabla1[[#This Row],[Columna3]])-1),Tabla1[[#This Row],[Columna3]])</f>
        <v>Recibos</v>
      </c>
      <c r="U124"/>
    </row>
    <row r="125" spans="1:21" ht="14.25" customHeight="1">
      <c r="A125" t="s">
        <v>109</v>
      </c>
      <c r="B125" s="50">
        <f>+Tabla1[[#This Row],[Fecha y hora]]</f>
        <v>45995</v>
      </c>
      <c r="C125" s="44">
        <v>45995</v>
      </c>
      <c r="D125" s="45">
        <v>207</v>
      </c>
      <c r="E125" s="45" t="s">
        <v>87</v>
      </c>
      <c r="F125" s="46">
        <v>24335</v>
      </c>
      <c r="G125" s="47">
        <v>104000</v>
      </c>
      <c r="H125" s="42">
        <v>0</v>
      </c>
      <c r="I125" s="42" t="s">
        <v>45</v>
      </c>
      <c r="J125" s="34">
        <f>IF(Tabla1[[#This Row],[Doc]]="Devolucion",-Tabla1[[#This Row],[VALOR]],Tabla1[[#This Row],[VALOR]])</f>
        <v>104000</v>
      </c>
      <c r="K125" s="35" t="str">
        <f>IFERROR(LEFT(Tabla1[[#This Row],[Columna3]],FIND(" ",Tabla1[[#This Row],[Columna3]])-1),Tabla1[[#This Row],[Columna3]])</f>
        <v>Recibos</v>
      </c>
      <c r="U125"/>
    </row>
    <row r="126" spans="1:21" ht="14.25" customHeight="1">
      <c r="A126" t="s">
        <v>109</v>
      </c>
      <c r="B126" s="50">
        <f>+Tabla1[[#This Row],[Fecha y hora]]</f>
        <v>45995</v>
      </c>
      <c r="C126" s="44">
        <v>45995</v>
      </c>
      <c r="D126" s="45">
        <v>207</v>
      </c>
      <c r="E126" s="45" t="s">
        <v>87</v>
      </c>
      <c r="F126" s="46">
        <v>24336</v>
      </c>
      <c r="G126" s="47">
        <v>169100</v>
      </c>
      <c r="H126" s="42">
        <v>0</v>
      </c>
      <c r="I126" s="42" t="s">
        <v>45</v>
      </c>
      <c r="J126" s="34">
        <f>IF(Tabla1[[#This Row],[Doc]]="Devolucion",-Tabla1[[#This Row],[VALOR]],Tabla1[[#This Row],[VALOR]])</f>
        <v>169100</v>
      </c>
      <c r="K126" s="35" t="str">
        <f>IFERROR(LEFT(Tabla1[[#This Row],[Columna3]],FIND(" ",Tabla1[[#This Row],[Columna3]])-1),Tabla1[[#This Row],[Columna3]])</f>
        <v>Recibos</v>
      </c>
      <c r="U126"/>
    </row>
    <row r="127" spans="1:21" ht="14.25" customHeight="1">
      <c r="A127" t="s">
        <v>109</v>
      </c>
      <c r="B127" s="50">
        <f>+Tabla1[[#This Row],[Fecha y hora]]</f>
        <v>45995</v>
      </c>
      <c r="C127" s="44">
        <v>45995</v>
      </c>
      <c r="D127" s="45">
        <v>207</v>
      </c>
      <c r="E127" s="45" t="s">
        <v>87</v>
      </c>
      <c r="F127" s="46">
        <v>24337</v>
      </c>
      <c r="G127" s="47">
        <v>34969</v>
      </c>
      <c r="H127" s="42">
        <v>0</v>
      </c>
      <c r="I127" s="42" t="s">
        <v>1424</v>
      </c>
      <c r="J127" s="34">
        <f>IF(Tabla1[[#This Row],[Doc]]="Devolucion",-Tabla1[[#This Row],[VALOR]],Tabla1[[#This Row],[VALOR]])</f>
        <v>34969</v>
      </c>
      <c r="K127" s="35" t="str">
        <f>IFERROR(LEFT(Tabla1[[#This Row],[Columna3]],FIND(" ",Tabla1[[#This Row],[Columna3]])-1),Tabla1[[#This Row],[Columna3]])</f>
        <v>Recibos</v>
      </c>
      <c r="U127"/>
    </row>
    <row r="128" spans="1:21" ht="14.25" customHeight="1">
      <c r="A128" t="s">
        <v>109</v>
      </c>
      <c r="B128" s="50">
        <f>+Tabla1[[#This Row],[Fecha y hora]]</f>
        <v>45996.323969907404</v>
      </c>
      <c r="C128" s="44">
        <v>45996.323969907404</v>
      </c>
      <c r="D128" s="45">
        <v>155</v>
      </c>
      <c r="E128" s="45" t="s">
        <v>34</v>
      </c>
      <c r="F128" s="46">
        <v>57004</v>
      </c>
      <c r="G128" s="47">
        <v>19890</v>
      </c>
      <c r="H128" s="42">
        <v>1</v>
      </c>
      <c r="I128" s="42" t="s">
        <v>1424</v>
      </c>
      <c r="J128" s="34">
        <f>IF(Tabla1[[#This Row],[Doc]]="Devolucion",-Tabla1[[#This Row],[VALOR]],Tabla1[[#This Row],[VALOR]])</f>
        <v>19890</v>
      </c>
      <c r="K128" s="35" t="str">
        <f>IFERROR(LEFT(Tabla1[[#This Row],[Columna3]],FIND(" ",Tabla1[[#This Row],[Columna3]])-1),Tabla1[[#This Row],[Columna3]])</f>
        <v>Venta</v>
      </c>
      <c r="U128"/>
    </row>
    <row r="129" spans="1:21" ht="14.25" customHeight="1">
      <c r="A129" t="s">
        <v>109</v>
      </c>
      <c r="B129" s="50">
        <f>+Tabla1[[#This Row],[Fecha y hora]]</f>
        <v>45996.324930555558</v>
      </c>
      <c r="C129" s="44">
        <v>45996.324930555558</v>
      </c>
      <c r="D129" s="45">
        <v>155</v>
      </c>
      <c r="E129" s="45" t="s">
        <v>34</v>
      </c>
      <c r="F129" s="46">
        <v>57005</v>
      </c>
      <c r="G129" s="47">
        <v>41320</v>
      </c>
      <c r="H129" s="42">
        <v>1</v>
      </c>
      <c r="I129" s="42" t="s">
        <v>1424</v>
      </c>
      <c r="J129" s="34">
        <f>IF(Tabla1[[#This Row],[Doc]]="Devolucion",-Tabla1[[#This Row],[VALOR]],Tabla1[[#This Row],[VALOR]])</f>
        <v>41320</v>
      </c>
      <c r="K129" s="35" t="str">
        <f>IFERROR(LEFT(Tabla1[[#This Row],[Columna3]],FIND(" ",Tabla1[[#This Row],[Columna3]])-1),Tabla1[[#This Row],[Columna3]])</f>
        <v>Venta</v>
      </c>
      <c r="U129"/>
    </row>
    <row r="130" spans="1:21" ht="14.25" customHeight="1">
      <c r="A130" t="s">
        <v>109</v>
      </c>
      <c r="B130" s="50">
        <f>+Tabla1[[#This Row],[Fecha y hora]]</f>
        <v>45996.326018518521</v>
      </c>
      <c r="C130" s="44">
        <v>45996.326018518521</v>
      </c>
      <c r="D130" s="45">
        <v>155</v>
      </c>
      <c r="E130" s="45" t="s">
        <v>34</v>
      </c>
      <c r="F130" s="46">
        <v>57006</v>
      </c>
      <c r="G130" s="47">
        <v>40920</v>
      </c>
      <c r="H130" s="42">
        <v>1</v>
      </c>
      <c r="I130" s="42" t="s">
        <v>1424</v>
      </c>
      <c r="J130" s="34">
        <f>IF(Tabla1[[#This Row],[Doc]]="Devolucion",-Tabla1[[#This Row],[VALOR]],Tabla1[[#This Row],[VALOR]])</f>
        <v>40920</v>
      </c>
      <c r="K130" s="35" t="str">
        <f>IFERROR(LEFT(Tabla1[[#This Row],[Columna3]],FIND(" ",Tabla1[[#This Row],[Columna3]])-1),Tabla1[[#This Row],[Columna3]])</f>
        <v>Venta</v>
      </c>
      <c r="U130"/>
    </row>
    <row r="131" spans="1:21" ht="14.25" customHeight="1">
      <c r="A131" t="s">
        <v>109</v>
      </c>
      <c r="B131" s="50">
        <f>+Tabla1[[#This Row],[Fecha y hora]]</f>
        <v>45996.37537037037</v>
      </c>
      <c r="C131" s="44">
        <v>45996.37537037037</v>
      </c>
      <c r="D131" s="45">
        <v>155</v>
      </c>
      <c r="E131" s="45" t="s">
        <v>34</v>
      </c>
      <c r="F131" s="46">
        <v>57021</v>
      </c>
      <c r="G131" s="47">
        <v>75356</v>
      </c>
      <c r="H131" s="42">
        <v>1</v>
      </c>
      <c r="I131" s="42" t="s">
        <v>1424</v>
      </c>
      <c r="J131" s="34">
        <f>IF(Tabla1[[#This Row],[Doc]]="Devolucion",-Tabla1[[#This Row],[VALOR]],Tabla1[[#This Row],[VALOR]])</f>
        <v>75356</v>
      </c>
      <c r="K131" s="35" t="str">
        <f>IFERROR(LEFT(Tabla1[[#This Row],[Columna3]],FIND(" ",Tabla1[[#This Row],[Columna3]])-1),Tabla1[[#This Row],[Columna3]])</f>
        <v>Venta</v>
      </c>
      <c r="U131"/>
    </row>
    <row r="132" spans="1:21" ht="14.25" customHeight="1">
      <c r="A132" t="s">
        <v>109</v>
      </c>
      <c r="B132" s="50">
        <f>+Tabla1[[#This Row],[Fecha y hora]]</f>
        <v>45996.376064814816</v>
      </c>
      <c r="C132" s="44">
        <v>45996.376064814816</v>
      </c>
      <c r="D132" s="45">
        <v>155</v>
      </c>
      <c r="E132" s="45" t="s">
        <v>34</v>
      </c>
      <c r="F132" s="46">
        <v>57022</v>
      </c>
      <c r="G132" s="47">
        <v>16720</v>
      </c>
      <c r="H132" s="42">
        <v>1</v>
      </c>
      <c r="I132" s="42" t="s">
        <v>1424</v>
      </c>
      <c r="J132" s="34">
        <f>IF(Tabla1[[#This Row],[Doc]]="Devolucion",-Tabla1[[#This Row],[VALOR]],Tabla1[[#This Row],[VALOR]])</f>
        <v>16720</v>
      </c>
      <c r="K132" s="35" t="str">
        <f>IFERROR(LEFT(Tabla1[[#This Row],[Columna3]],FIND(" ",Tabla1[[#This Row],[Columna3]])-1),Tabla1[[#This Row],[Columna3]])</f>
        <v>Venta</v>
      </c>
      <c r="U132"/>
    </row>
    <row r="133" spans="1:21" ht="14.25" customHeight="1">
      <c r="A133" t="s">
        <v>109</v>
      </c>
      <c r="B133" s="50">
        <f>+Tabla1[[#This Row],[Fecha y hora]]</f>
        <v>45996.328993055555</v>
      </c>
      <c r="C133" s="44">
        <v>45996.328993055555</v>
      </c>
      <c r="D133" s="45">
        <v>155</v>
      </c>
      <c r="E133" s="45" t="s">
        <v>34</v>
      </c>
      <c r="F133" s="46">
        <v>57008</v>
      </c>
      <c r="G133" s="47">
        <v>14000</v>
      </c>
      <c r="H133" s="42">
        <v>1</v>
      </c>
      <c r="I133" s="42" t="s">
        <v>1424</v>
      </c>
      <c r="J133" s="34">
        <f>IF(Tabla1[[#This Row],[Doc]]="Devolucion",-Tabla1[[#This Row],[VALOR]],Tabla1[[#This Row],[VALOR]])</f>
        <v>14000</v>
      </c>
      <c r="K133" s="35" t="str">
        <f>IFERROR(LEFT(Tabla1[[#This Row],[Columna3]],FIND(" ",Tabla1[[#This Row],[Columna3]])-1),Tabla1[[#This Row],[Columna3]])</f>
        <v>Venta</v>
      </c>
      <c r="U133"/>
    </row>
    <row r="134" spans="1:21" ht="14.25" customHeight="1">
      <c r="A134" t="s">
        <v>109</v>
      </c>
      <c r="B134" s="50">
        <f>+Tabla1[[#This Row],[Fecha y hora]]</f>
        <v>45996.334756944445</v>
      </c>
      <c r="C134" s="44">
        <v>45996.334756944445</v>
      </c>
      <c r="D134" s="45">
        <v>155</v>
      </c>
      <c r="E134" s="45" t="s">
        <v>34</v>
      </c>
      <c r="F134" s="46">
        <v>57009</v>
      </c>
      <c r="G134" s="47">
        <v>26078</v>
      </c>
      <c r="H134" s="42">
        <v>1</v>
      </c>
      <c r="I134" s="42" t="s">
        <v>1424</v>
      </c>
      <c r="J134" s="34">
        <f>IF(Tabla1[[#This Row],[Doc]]="Devolucion",-Tabla1[[#This Row],[VALOR]],Tabla1[[#This Row],[VALOR]])</f>
        <v>26078</v>
      </c>
      <c r="K134" s="35" t="str">
        <f>IFERROR(LEFT(Tabla1[[#This Row],[Columna3]],FIND(" ",Tabla1[[#This Row],[Columna3]])-1),Tabla1[[#This Row],[Columna3]])</f>
        <v>Venta</v>
      </c>
      <c r="U134"/>
    </row>
    <row r="135" spans="1:21" ht="14.25" customHeight="1">
      <c r="A135" t="s">
        <v>109</v>
      </c>
      <c r="B135" s="50">
        <f>+Tabla1[[#This Row],[Fecha y hora]]</f>
        <v>45996.338379629633</v>
      </c>
      <c r="C135" s="44">
        <v>45996.338379629633</v>
      </c>
      <c r="D135" s="45">
        <v>155</v>
      </c>
      <c r="E135" s="45" t="s">
        <v>34</v>
      </c>
      <c r="F135" s="46">
        <v>57010</v>
      </c>
      <c r="G135" s="47">
        <v>14000</v>
      </c>
      <c r="H135" s="42">
        <v>1</v>
      </c>
      <c r="I135" s="42" t="s">
        <v>1424</v>
      </c>
      <c r="J135" s="34">
        <f>IF(Tabla1[[#This Row],[Doc]]="Devolucion",-Tabla1[[#This Row],[VALOR]],Tabla1[[#This Row],[VALOR]])</f>
        <v>14000</v>
      </c>
      <c r="K135" s="35" t="str">
        <f>IFERROR(LEFT(Tabla1[[#This Row],[Columna3]],FIND(" ",Tabla1[[#This Row],[Columna3]])-1),Tabla1[[#This Row],[Columna3]])</f>
        <v>Venta</v>
      </c>
      <c r="U135"/>
    </row>
    <row r="136" spans="1:21" ht="14.25" customHeight="1">
      <c r="A136" t="s">
        <v>109</v>
      </c>
      <c r="B136" s="50">
        <f>+Tabla1[[#This Row],[Fecha y hora]]</f>
        <v>45996.338969907411</v>
      </c>
      <c r="C136" s="44">
        <v>45996.338969907411</v>
      </c>
      <c r="D136" s="45">
        <v>155</v>
      </c>
      <c r="E136" s="45" t="s">
        <v>34</v>
      </c>
      <c r="F136" s="46">
        <v>57011</v>
      </c>
      <c r="G136" s="47">
        <v>41400</v>
      </c>
      <c r="H136" s="42">
        <v>1</v>
      </c>
      <c r="I136" s="42" t="s">
        <v>1424</v>
      </c>
      <c r="J136" s="34">
        <f>IF(Tabla1[[#This Row],[Doc]]="Devolucion",-Tabla1[[#This Row],[VALOR]],Tabla1[[#This Row],[VALOR]])</f>
        <v>41400</v>
      </c>
      <c r="K136" s="35" t="str">
        <f>IFERROR(LEFT(Tabla1[[#This Row],[Columna3]],FIND(" ",Tabla1[[#This Row],[Columna3]])-1),Tabla1[[#This Row],[Columna3]])</f>
        <v>Venta</v>
      </c>
      <c r="U136"/>
    </row>
    <row r="137" spans="1:21" ht="14.25" customHeight="1">
      <c r="A137" t="s">
        <v>109</v>
      </c>
      <c r="B137" s="50">
        <f>+Tabla1[[#This Row],[Fecha y hora]]</f>
        <v>45996.339641203704</v>
      </c>
      <c r="C137" s="44">
        <v>45996.339641203704</v>
      </c>
      <c r="D137" s="45">
        <v>155</v>
      </c>
      <c r="E137" s="45" t="s">
        <v>34</v>
      </c>
      <c r="F137" s="46">
        <v>57012</v>
      </c>
      <c r="G137" s="47">
        <v>16000</v>
      </c>
      <c r="H137" s="42">
        <v>1</v>
      </c>
      <c r="I137" s="42" t="s">
        <v>1424</v>
      </c>
      <c r="J137" s="34">
        <f>IF(Tabla1[[#This Row],[Doc]]="Devolucion",-Tabla1[[#This Row],[VALOR]],Tabla1[[#This Row],[VALOR]])</f>
        <v>16000</v>
      </c>
      <c r="K137" s="35" t="str">
        <f>IFERROR(LEFT(Tabla1[[#This Row],[Columna3]],FIND(" ",Tabla1[[#This Row],[Columna3]])-1),Tabla1[[#This Row],[Columna3]])</f>
        <v>Venta</v>
      </c>
      <c r="U137"/>
    </row>
    <row r="138" spans="1:21" ht="14.25" customHeight="1">
      <c r="A138" t="s">
        <v>109</v>
      </c>
      <c r="B138" s="50">
        <f>+Tabla1[[#This Row],[Fecha y hora]]</f>
        <v>45996.340324074074</v>
      </c>
      <c r="C138" s="44">
        <v>45996.340324074074</v>
      </c>
      <c r="D138" s="45">
        <v>155</v>
      </c>
      <c r="E138" s="45" t="s">
        <v>34</v>
      </c>
      <c r="F138" s="46">
        <v>57013</v>
      </c>
      <c r="G138" s="47">
        <v>56000</v>
      </c>
      <c r="H138" s="42">
        <v>1</v>
      </c>
      <c r="I138" s="42" t="s">
        <v>1424</v>
      </c>
      <c r="J138" s="34">
        <f>IF(Tabla1[[#This Row],[Doc]]="Devolucion",-Tabla1[[#This Row],[VALOR]],Tabla1[[#This Row],[VALOR]])</f>
        <v>56000</v>
      </c>
      <c r="K138" s="35" t="str">
        <f>IFERROR(LEFT(Tabla1[[#This Row],[Columna3]],FIND(" ",Tabla1[[#This Row],[Columna3]])-1),Tabla1[[#This Row],[Columna3]])</f>
        <v>Venta</v>
      </c>
      <c r="U138"/>
    </row>
    <row r="139" spans="1:21" ht="14.25" customHeight="1">
      <c r="A139" t="s">
        <v>109</v>
      </c>
      <c r="B139" s="50">
        <f>+Tabla1[[#This Row],[Fecha y hora]]</f>
        <v>45996.343842592592</v>
      </c>
      <c r="C139" s="44">
        <v>45996.343842592592</v>
      </c>
      <c r="D139" s="45">
        <v>155</v>
      </c>
      <c r="E139" s="45" t="s">
        <v>34</v>
      </c>
      <c r="F139" s="46">
        <v>57014</v>
      </c>
      <c r="G139" s="47">
        <v>10490</v>
      </c>
      <c r="H139" s="42">
        <v>1</v>
      </c>
      <c r="I139" s="42" t="s">
        <v>1424</v>
      </c>
      <c r="J139" s="34">
        <f>IF(Tabla1[[#This Row],[Doc]]="Devolucion",-Tabla1[[#This Row],[VALOR]],Tabla1[[#This Row],[VALOR]])</f>
        <v>10490</v>
      </c>
      <c r="K139" s="35" t="str">
        <f>IFERROR(LEFT(Tabla1[[#This Row],[Columna3]],FIND(" ",Tabla1[[#This Row],[Columna3]])-1),Tabla1[[#This Row],[Columna3]])</f>
        <v>Venta</v>
      </c>
      <c r="U139"/>
    </row>
    <row r="140" spans="1:21" ht="14.25" customHeight="1">
      <c r="A140" t="s">
        <v>109</v>
      </c>
      <c r="B140" s="50">
        <f>+Tabla1[[#This Row],[Fecha y hora]]</f>
        <v>45996.345000000001</v>
      </c>
      <c r="C140" s="44">
        <v>45996.345000000001</v>
      </c>
      <c r="D140" s="45">
        <v>155</v>
      </c>
      <c r="E140" s="45" t="s">
        <v>34</v>
      </c>
      <c r="F140" s="46">
        <v>57015</v>
      </c>
      <c r="G140" s="47">
        <v>28000</v>
      </c>
      <c r="H140" s="42">
        <v>1</v>
      </c>
      <c r="I140" s="42" t="s">
        <v>1424</v>
      </c>
      <c r="J140" s="34">
        <f>IF(Tabla1[[#This Row],[Doc]]="Devolucion",-Tabla1[[#This Row],[VALOR]],Tabla1[[#This Row],[VALOR]])</f>
        <v>28000</v>
      </c>
      <c r="K140" s="35" t="str">
        <f>IFERROR(LEFT(Tabla1[[#This Row],[Columna3]],FIND(" ",Tabla1[[#This Row],[Columna3]])-1),Tabla1[[#This Row],[Columna3]])</f>
        <v>Venta</v>
      </c>
      <c r="U140"/>
    </row>
    <row r="141" spans="1:21" ht="14.25" customHeight="1">
      <c r="A141" t="s">
        <v>109</v>
      </c>
      <c r="B141" s="50">
        <f>+Tabla1[[#This Row],[Fecha y hora]]</f>
        <v>45996.346608796295</v>
      </c>
      <c r="C141" s="44">
        <v>45996.346608796295</v>
      </c>
      <c r="D141" s="45">
        <v>155</v>
      </c>
      <c r="E141" s="45" t="s">
        <v>34</v>
      </c>
      <c r="F141" s="46">
        <v>57016</v>
      </c>
      <c r="G141" s="47">
        <v>19500</v>
      </c>
      <c r="H141" s="42">
        <v>1</v>
      </c>
      <c r="I141" s="42" t="s">
        <v>1424</v>
      </c>
      <c r="J141" s="34">
        <f>IF(Tabla1[[#This Row],[Doc]]="Devolucion",-Tabla1[[#This Row],[VALOR]],Tabla1[[#This Row],[VALOR]])</f>
        <v>19500</v>
      </c>
      <c r="K141" s="35" t="str">
        <f>IFERROR(LEFT(Tabla1[[#This Row],[Columna3]],FIND(" ",Tabla1[[#This Row],[Columna3]])-1),Tabla1[[#This Row],[Columna3]])</f>
        <v>Venta</v>
      </c>
      <c r="U141"/>
    </row>
    <row r="142" spans="1:21" ht="14.25" customHeight="1">
      <c r="A142" t="s">
        <v>109</v>
      </c>
      <c r="B142" s="50">
        <f>+Tabla1[[#This Row],[Fecha y hora]]</f>
        <v>45996.353622685187</v>
      </c>
      <c r="C142" s="44">
        <v>45996.353622685187</v>
      </c>
      <c r="D142" s="45">
        <v>155</v>
      </c>
      <c r="E142" s="45" t="s">
        <v>34</v>
      </c>
      <c r="F142" s="46">
        <v>57017</v>
      </c>
      <c r="G142" s="47">
        <v>194272</v>
      </c>
      <c r="H142" s="42">
        <v>1</v>
      </c>
      <c r="I142" s="42" t="s">
        <v>1424</v>
      </c>
      <c r="J142" s="34">
        <f>IF(Tabla1[[#This Row],[Doc]]="Devolucion",-Tabla1[[#This Row],[VALOR]],Tabla1[[#This Row],[VALOR]])</f>
        <v>194272</v>
      </c>
      <c r="K142" s="35" t="str">
        <f>IFERROR(LEFT(Tabla1[[#This Row],[Columna3]],FIND(" ",Tabla1[[#This Row],[Columna3]])-1),Tabla1[[#This Row],[Columna3]])</f>
        <v>Venta</v>
      </c>
      <c r="U142"/>
    </row>
    <row r="143" spans="1:21" ht="14.25" customHeight="1">
      <c r="A143" t="s">
        <v>109</v>
      </c>
      <c r="B143" s="50">
        <f>+Tabla1[[#This Row],[Fecha y hora]]</f>
        <v>45996.358877314815</v>
      </c>
      <c r="C143" s="44">
        <v>45996.358877314815</v>
      </c>
      <c r="D143" s="45">
        <v>155</v>
      </c>
      <c r="E143" s="45" t="s">
        <v>34</v>
      </c>
      <c r="F143" s="46">
        <v>57018</v>
      </c>
      <c r="G143" s="47">
        <v>14000</v>
      </c>
      <c r="H143" s="42">
        <v>1</v>
      </c>
      <c r="I143" s="42" t="s">
        <v>1424</v>
      </c>
      <c r="J143" s="34">
        <f>IF(Tabla1[[#This Row],[Doc]]="Devolucion",-Tabla1[[#This Row],[VALOR]],Tabla1[[#This Row],[VALOR]])</f>
        <v>14000</v>
      </c>
      <c r="K143" s="35" t="str">
        <f>IFERROR(LEFT(Tabla1[[#This Row],[Columna3]],FIND(" ",Tabla1[[#This Row],[Columna3]])-1),Tabla1[[#This Row],[Columna3]])</f>
        <v>Venta</v>
      </c>
      <c r="U143"/>
    </row>
    <row r="144" spans="1:21" ht="14.25" customHeight="1">
      <c r="A144" t="s">
        <v>109</v>
      </c>
      <c r="B144" s="50">
        <f>+Tabla1[[#This Row],[Fecha y hora]]</f>
        <v>45996.363495370373</v>
      </c>
      <c r="C144" s="44">
        <v>45996.363495370373</v>
      </c>
      <c r="D144" s="45">
        <v>155</v>
      </c>
      <c r="E144" s="45" t="s">
        <v>34</v>
      </c>
      <c r="F144" s="46">
        <v>57019</v>
      </c>
      <c r="G144" s="47">
        <v>6288</v>
      </c>
      <c r="H144" s="42">
        <v>1</v>
      </c>
      <c r="I144" s="42" t="s">
        <v>1424</v>
      </c>
      <c r="J144" s="34">
        <f>IF(Tabla1[[#This Row],[Doc]]="Devolucion",-Tabla1[[#This Row],[VALOR]],Tabla1[[#This Row],[VALOR]])</f>
        <v>6288</v>
      </c>
      <c r="K144" s="35" t="str">
        <f>IFERROR(LEFT(Tabla1[[#This Row],[Columna3]],FIND(" ",Tabla1[[#This Row],[Columna3]])-1),Tabla1[[#This Row],[Columna3]])</f>
        <v>Venta</v>
      </c>
      <c r="U144"/>
    </row>
    <row r="145" spans="1:21" ht="14.25" customHeight="1">
      <c r="A145" t="s">
        <v>109</v>
      </c>
      <c r="B145" s="50">
        <f>+Tabla1[[#This Row],[Fecha y hora]]</f>
        <v>45996.282141203701</v>
      </c>
      <c r="C145" s="44">
        <v>45996.282141203701</v>
      </c>
      <c r="D145" s="45">
        <v>155</v>
      </c>
      <c r="E145" s="45" t="s">
        <v>34</v>
      </c>
      <c r="F145" s="46">
        <v>56989</v>
      </c>
      <c r="G145" s="47">
        <v>82526</v>
      </c>
      <c r="H145" s="42">
        <v>1</v>
      </c>
      <c r="I145" s="42" t="s">
        <v>1424</v>
      </c>
      <c r="J145" s="34">
        <f>IF(Tabla1[[#This Row],[Doc]]="Devolucion",-Tabla1[[#This Row],[VALOR]],Tabla1[[#This Row],[VALOR]])</f>
        <v>82526</v>
      </c>
      <c r="K145" s="35" t="str">
        <f>IFERROR(LEFT(Tabla1[[#This Row],[Columna3]],FIND(" ",Tabla1[[#This Row],[Columna3]])-1),Tabla1[[#This Row],[Columna3]])</f>
        <v>Venta</v>
      </c>
      <c r="U145"/>
    </row>
    <row r="146" spans="1:21" ht="14.25" customHeight="1">
      <c r="A146" t="s">
        <v>109</v>
      </c>
      <c r="B146" s="50">
        <f>+Tabla1[[#This Row],[Fecha y hora]]</f>
        <v>45996.287118055552</v>
      </c>
      <c r="C146" s="44">
        <v>45996.287118055552</v>
      </c>
      <c r="D146" s="45">
        <v>155</v>
      </c>
      <c r="E146" s="45" t="s">
        <v>34</v>
      </c>
      <c r="F146" s="46">
        <v>56990</v>
      </c>
      <c r="G146" s="47">
        <v>27047</v>
      </c>
      <c r="H146" s="42">
        <v>1</v>
      </c>
      <c r="I146" s="42" t="s">
        <v>1424</v>
      </c>
      <c r="J146" s="34">
        <f>IF(Tabla1[[#This Row],[Doc]]="Devolucion",-Tabla1[[#This Row],[VALOR]],Tabla1[[#This Row],[VALOR]])</f>
        <v>27047</v>
      </c>
      <c r="K146" s="35" t="str">
        <f>IFERROR(LEFT(Tabla1[[#This Row],[Columna3]],FIND(" ",Tabla1[[#This Row],[Columna3]])-1),Tabla1[[#This Row],[Columna3]])</f>
        <v>Venta</v>
      </c>
      <c r="U146"/>
    </row>
    <row r="147" spans="1:21" ht="14.25" customHeight="1">
      <c r="A147" t="s">
        <v>109</v>
      </c>
      <c r="B147" s="50">
        <f>+Tabla1[[#This Row],[Fecha y hora]]</f>
        <v>45996.300138888888</v>
      </c>
      <c r="C147" s="44">
        <v>45996.300138888888</v>
      </c>
      <c r="D147" s="45">
        <v>155</v>
      </c>
      <c r="E147" s="45" t="s">
        <v>34</v>
      </c>
      <c r="F147" s="46">
        <v>56991</v>
      </c>
      <c r="G147" s="47">
        <v>31050</v>
      </c>
      <c r="H147" s="42">
        <v>1</v>
      </c>
      <c r="I147" s="42" t="s">
        <v>1424</v>
      </c>
      <c r="J147" s="34">
        <f>IF(Tabla1[[#This Row],[Doc]]="Devolucion",-Tabla1[[#This Row],[VALOR]],Tabla1[[#This Row],[VALOR]])</f>
        <v>31050</v>
      </c>
      <c r="K147" s="35" t="str">
        <f>IFERROR(LEFT(Tabla1[[#This Row],[Columna3]],FIND(" ",Tabla1[[#This Row],[Columna3]])-1),Tabla1[[#This Row],[Columna3]])</f>
        <v>Venta</v>
      </c>
      <c r="U147"/>
    </row>
    <row r="148" spans="1:21" ht="14.25" customHeight="1">
      <c r="A148" t="s">
        <v>109</v>
      </c>
      <c r="B148" s="50">
        <f>+Tabla1[[#This Row],[Fecha y hora]]</f>
        <v>45996.305150462962</v>
      </c>
      <c r="C148" s="44">
        <v>45996.305150462962</v>
      </c>
      <c r="D148" s="45">
        <v>155</v>
      </c>
      <c r="E148" s="45" t="s">
        <v>34</v>
      </c>
      <c r="F148" s="46">
        <v>56992</v>
      </c>
      <c r="G148" s="47">
        <v>7930</v>
      </c>
      <c r="H148" s="42">
        <v>1</v>
      </c>
      <c r="I148" s="42" t="s">
        <v>1424</v>
      </c>
      <c r="J148" s="34">
        <f>IF(Tabla1[[#This Row],[Doc]]="Devolucion",-Tabla1[[#This Row],[VALOR]],Tabla1[[#This Row],[VALOR]])</f>
        <v>7930</v>
      </c>
      <c r="K148" s="35" t="str">
        <f>IFERROR(LEFT(Tabla1[[#This Row],[Columna3]],FIND(" ",Tabla1[[#This Row],[Columna3]])-1),Tabla1[[#This Row],[Columna3]])</f>
        <v>Venta</v>
      </c>
      <c r="U148"/>
    </row>
    <row r="149" spans="1:21" ht="14.25" customHeight="1">
      <c r="A149" t="s">
        <v>109</v>
      </c>
      <c r="B149" s="50">
        <f>+Tabla1[[#This Row],[Fecha y hora]]</f>
        <v>45996.309814814813</v>
      </c>
      <c r="C149" s="44">
        <v>45996.309814814813</v>
      </c>
      <c r="D149" s="45">
        <v>155</v>
      </c>
      <c r="E149" s="45" t="s">
        <v>34</v>
      </c>
      <c r="F149" s="46">
        <v>56993</v>
      </c>
      <c r="G149" s="47">
        <v>96000</v>
      </c>
      <c r="H149" s="42">
        <v>1</v>
      </c>
      <c r="I149" s="42" t="s">
        <v>1424</v>
      </c>
      <c r="J149" s="34">
        <f>IF(Tabla1[[#This Row],[Doc]]="Devolucion",-Tabla1[[#This Row],[VALOR]],Tabla1[[#This Row],[VALOR]])</f>
        <v>96000</v>
      </c>
      <c r="K149" s="35" t="str">
        <f>IFERROR(LEFT(Tabla1[[#This Row],[Columna3]],FIND(" ",Tabla1[[#This Row],[Columna3]])-1),Tabla1[[#This Row],[Columna3]])</f>
        <v>Venta</v>
      </c>
      <c r="U149"/>
    </row>
    <row r="150" spans="1:21" ht="14.25" customHeight="1">
      <c r="A150" t="s">
        <v>109</v>
      </c>
      <c r="B150" s="50">
        <f>+Tabla1[[#This Row],[Fecha y hora]]</f>
        <v>45996.313449074078</v>
      </c>
      <c r="C150" s="44">
        <v>45996.313449074078</v>
      </c>
      <c r="D150" s="45">
        <v>155</v>
      </c>
      <c r="E150" s="45" t="s">
        <v>34</v>
      </c>
      <c r="F150" s="46">
        <v>56994</v>
      </c>
      <c r="G150" s="47">
        <v>107500</v>
      </c>
      <c r="H150" s="42">
        <v>1</v>
      </c>
      <c r="I150" s="42" t="s">
        <v>1424</v>
      </c>
      <c r="J150" s="34">
        <f>IF(Tabla1[[#This Row],[Doc]]="Devolucion",-Tabla1[[#This Row],[VALOR]],Tabla1[[#This Row],[VALOR]])</f>
        <v>107500</v>
      </c>
      <c r="K150" s="35" t="str">
        <f>IFERROR(LEFT(Tabla1[[#This Row],[Columna3]],FIND(" ",Tabla1[[#This Row],[Columna3]])-1),Tabla1[[#This Row],[Columna3]])</f>
        <v>Venta</v>
      </c>
      <c r="U150"/>
    </row>
    <row r="151" spans="1:21" ht="14.25" customHeight="1">
      <c r="A151" t="s">
        <v>109</v>
      </c>
      <c r="B151" s="50">
        <f>+Tabla1[[#This Row],[Fecha y hora]]</f>
        <v>45996.314583333333</v>
      </c>
      <c r="C151" s="44">
        <v>45996.314583333333</v>
      </c>
      <c r="D151" s="45">
        <v>155</v>
      </c>
      <c r="E151" s="45" t="s">
        <v>34</v>
      </c>
      <c r="F151" s="46">
        <v>56995</v>
      </c>
      <c r="G151" s="47">
        <v>44340</v>
      </c>
      <c r="H151" s="42">
        <v>1</v>
      </c>
      <c r="I151" s="42" t="s">
        <v>1424</v>
      </c>
      <c r="J151" s="34">
        <f>IF(Tabla1[[#This Row],[Doc]]="Devolucion",-Tabla1[[#This Row],[VALOR]],Tabla1[[#This Row],[VALOR]])</f>
        <v>44340</v>
      </c>
      <c r="K151" s="35" t="str">
        <f>IFERROR(LEFT(Tabla1[[#This Row],[Columna3]],FIND(" ",Tabla1[[#This Row],[Columna3]])-1),Tabla1[[#This Row],[Columna3]])</f>
        <v>Venta</v>
      </c>
      <c r="U151"/>
    </row>
    <row r="152" spans="1:21" ht="14.25" customHeight="1">
      <c r="A152" t="s">
        <v>109</v>
      </c>
      <c r="B152" s="50">
        <f>+Tabla1[[#This Row],[Fecha y hora]]</f>
        <v>45996.315532407411</v>
      </c>
      <c r="C152" s="44">
        <v>45996.315532407411</v>
      </c>
      <c r="D152" s="45">
        <v>155</v>
      </c>
      <c r="E152" s="45" t="s">
        <v>34</v>
      </c>
      <c r="F152" s="46">
        <v>56996</v>
      </c>
      <c r="G152" s="47">
        <v>16820</v>
      </c>
      <c r="H152" s="42">
        <v>1</v>
      </c>
      <c r="I152" s="42" t="s">
        <v>1424</v>
      </c>
      <c r="J152" s="34">
        <f>IF(Tabla1[[#This Row],[Doc]]="Devolucion",-Tabla1[[#This Row],[VALOR]],Tabla1[[#This Row],[VALOR]])</f>
        <v>16820</v>
      </c>
      <c r="K152" s="35" t="str">
        <f>IFERROR(LEFT(Tabla1[[#This Row],[Columna3]],FIND(" ",Tabla1[[#This Row],[Columna3]])-1),Tabla1[[#This Row],[Columna3]])</f>
        <v>Venta</v>
      </c>
      <c r="U152"/>
    </row>
    <row r="153" spans="1:21" ht="14.25" customHeight="1">
      <c r="A153" t="s">
        <v>109</v>
      </c>
      <c r="B153" s="50">
        <f>+Tabla1[[#This Row],[Fecha y hora]]</f>
        <v>45996.316006944442</v>
      </c>
      <c r="C153" s="44">
        <v>45996.316006944442</v>
      </c>
      <c r="D153" s="45">
        <v>155</v>
      </c>
      <c r="E153" s="45" t="s">
        <v>34</v>
      </c>
      <c r="F153" s="46">
        <v>56997</v>
      </c>
      <c r="G153" s="47">
        <v>98000</v>
      </c>
      <c r="H153" s="42">
        <v>1</v>
      </c>
      <c r="I153" s="42" t="s">
        <v>1424</v>
      </c>
      <c r="J153" s="34">
        <f>IF(Tabla1[[#This Row],[Doc]]="Devolucion",-Tabla1[[#This Row],[VALOR]],Tabla1[[#This Row],[VALOR]])</f>
        <v>98000</v>
      </c>
      <c r="K153" s="35" t="str">
        <f>IFERROR(LEFT(Tabla1[[#This Row],[Columna3]],FIND(" ",Tabla1[[#This Row],[Columna3]])-1),Tabla1[[#This Row],[Columna3]])</f>
        <v>Venta</v>
      </c>
      <c r="U153"/>
    </row>
    <row r="154" spans="1:21" ht="14.25" customHeight="1">
      <c r="A154" t="s">
        <v>109</v>
      </c>
      <c r="B154" s="50">
        <f>+Tabla1[[#This Row],[Fecha y hora]]</f>
        <v>45996.316921296297</v>
      </c>
      <c r="C154" s="44">
        <v>45996.316921296297</v>
      </c>
      <c r="D154" s="45">
        <v>155</v>
      </c>
      <c r="E154" s="45" t="s">
        <v>34</v>
      </c>
      <c r="F154" s="46">
        <v>56998</v>
      </c>
      <c r="G154" s="47">
        <v>70296</v>
      </c>
      <c r="H154" s="42">
        <v>1</v>
      </c>
      <c r="I154" s="42" t="s">
        <v>1424</v>
      </c>
      <c r="J154" s="34">
        <f>IF(Tabla1[[#This Row],[Doc]]="Devolucion",-Tabla1[[#This Row],[VALOR]],Tabla1[[#This Row],[VALOR]])</f>
        <v>70296</v>
      </c>
      <c r="K154" s="35" t="str">
        <f>IFERROR(LEFT(Tabla1[[#This Row],[Columna3]],FIND(" ",Tabla1[[#This Row],[Columna3]])-1),Tabla1[[#This Row],[Columna3]])</f>
        <v>Venta</v>
      </c>
      <c r="U154"/>
    </row>
    <row r="155" spans="1:21" ht="14.25" customHeight="1">
      <c r="A155" t="s">
        <v>109</v>
      </c>
      <c r="B155" s="50">
        <f>+Tabla1[[#This Row],[Fecha y hora]]</f>
        <v>45996.317476851851</v>
      </c>
      <c r="C155" s="44">
        <v>45996.317476851851</v>
      </c>
      <c r="D155" s="45">
        <v>155</v>
      </c>
      <c r="E155" s="45" t="s">
        <v>34</v>
      </c>
      <c r="F155" s="46">
        <v>56999</v>
      </c>
      <c r="G155" s="47">
        <v>26304</v>
      </c>
      <c r="H155" s="42">
        <v>1</v>
      </c>
      <c r="I155" s="42" t="s">
        <v>1424</v>
      </c>
      <c r="J155" s="34">
        <f>IF(Tabla1[[#This Row],[Doc]]="Devolucion",-Tabla1[[#This Row],[VALOR]],Tabla1[[#This Row],[VALOR]])</f>
        <v>26304</v>
      </c>
      <c r="K155" s="35" t="str">
        <f>IFERROR(LEFT(Tabla1[[#This Row],[Columna3]],FIND(" ",Tabla1[[#This Row],[Columna3]])-1),Tabla1[[#This Row],[Columna3]])</f>
        <v>Venta</v>
      </c>
      <c r="U155"/>
    </row>
    <row r="156" spans="1:21" ht="14.25" customHeight="1">
      <c r="A156" t="s">
        <v>109</v>
      </c>
      <c r="B156" s="50">
        <f>+Tabla1[[#This Row],[Fecha y hora]]</f>
        <v>45996.318124999998</v>
      </c>
      <c r="C156" s="44">
        <v>45996.318124999998</v>
      </c>
      <c r="D156" s="45">
        <v>155</v>
      </c>
      <c r="E156" s="45" t="s">
        <v>34</v>
      </c>
      <c r="F156" s="46">
        <v>57000</v>
      </c>
      <c r="G156" s="47">
        <v>42000</v>
      </c>
      <c r="H156" s="42">
        <v>1</v>
      </c>
      <c r="I156" s="42" t="s">
        <v>1424</v>
      </c>
      <c r="J156" s="34">
        <f>IF(Tabla1[[#This Row],[Doc]]="Devolucion",-Tabla1[[#This Row],[VALOR]],Tabla1[[#This Row],[VALOR]])</f>
        <v>42000</v>
      </c>
      <c r="K156" s="35" t="str">
        <f>IFERROR(LEFT(Tabla1[[#This Row],[Columna3]],FIND(" ",Tabla1[[#This Row],[Columna3]])-1),Tabla1[[#This Row],[Columna3]])</f>
        <v>Venta</v>
      </c>
      <c r="U156"/>
    </row>
    <row r="157" spans="1:21" ht="14.25" customHeight="1">
      <c r="A157" t="s">
        <v>109</v>
      </c>
      <c r="B157" s="50">
        <f>+Tabla1[[#This Row],[Fecha y hora]]</f>
        <v>45996.318668981483</v>
      </c>
      <c r="C157" s="44">
        <v>45996.318668981483</v>
      </c>
      <c r="D157" s="45">
        <v>155</v>
      </c>
      <c r="E157" s="45" t="s">
        <v>34</v>
      </c>
      <c r="F157" s="46">
        <v>57001</v>
      </c>
      <c r="G157" s="47">
        <v>17328</v>
      </c>
      <c r="H157" s="42">
        <v>1</v>
      </c>
      <c r="I157" s="42" t="s">
        <v>1424</v>
      </c>
      <c r="J157" s="34">
        <f>IF(Tabla1[[#This Row],[Doc]]="Devolucion",-Tabla1[[#This Row],[VALOR]],Tabla1[[#This Row],[VALOR]])</f>
        <v>17328</v>
      </c>
      <c r="K157" s="35" t="str">
        <f>IFERROR(LEFT(Tabla1[[#This Row],[Columna3]],FIND(" ",Tabla1[[#This Row],[Columna3]])-1),Tabla1[[#This Row],[Columna3]])</f>
        <v>Venta</v>
      </c>
      <c r="U157"/>
    </row>
    <row r="158" spans="1:21" ht="14.25" customHeight="1">
      <c r="A158" t="s">
        <v>109</v>
      </c>
      <c r="B158" s="50">
        <f>+Tabla1[[#This Row],[Fecha y hora]]</f>
        <v>45996.319189814814</v>
      </c>
      <c r="C158" s="44">
        <v>45996.319189814814</v>
      </c>
      <c r="D158" s="45">
        <v>155</v>
      </c>
      <c r="E158" s="45" t="s">
        <v>34</v>
      </c>
      <c r="F158" s="46">
        <v>57002</v>
      </c>
      <c r="G158" s="47">
        <v>16656</v>
      </c>
      <c r="H158" s="42">
        <v>1</v>
      </c>
      <c r="I158" s="42" t="s">
        <v>1424</v>
      </c>
      <c r="J158" s="34">
        <f>IF(Tabla1[[#This Row],[Doc]]="Devolucion",-Tabla1[[#This Row],[VALOR]],Tabla1[[#This Row],[VALOR]])</f>
        <v>16656</v>
      </c>
      <c r="K158" s="35" t="str">
        <f>IFERROR(LEFT(Tabla1[[#This Row],[Columna3]],FIND(" ",Tabla1[[#This Row],[Columna3]])-1),Tabla1[[#This Row],[Columna3]])</f>
        <v>Venta</v>
      </c>
      <c r="U158"/>
    </row>
    <row r="159" spans="1:21" ht="14.25" customHeight="1">
      <c r="A159" t="s">
        <v>109</v>
      </c>
      <c r="B159" s="50">
        <f>+Tabla1[[#This Row],[Fecha y hora]]</f>
        <v>45996.270300925928</v>
      </c>
      <c r="C159" s="44">
        <v>45996.270300925928</v>
      </c>
      <c r="D159" s="45">
        <v>155</v>
      </c>
      <c r="E159" s="45" t="s">
        <v>34</v>
      </c>
      <c r="F159" s="46">
        <v>56984</v>
      </c>
      <c r="G159" s="47">
        <v>80060</v>
      </c>
      <c r="H159" s="42">
        <v>1</v>
      </c>
      <c r="I159" s="42" t="s">
        <v>1424</v>
      </c>
      <c r="J159" s="34">
        <f>IF(Tabla1[[#This Row],[Doc]]="Devolucion",-Tabla1[[#This Row],[VALOR]],Tabla1[[#This Row],[VALOR]])</f>
        <v>80060</v>
      </c>
      <c r="K159" s="35" t="str">
        <f>IFERROR(LEFT(Tabla1[[#This Row],[Columna3]],FIND(" ",Tabla1[[#This Row],[Columna3]])-1),Tabla1[[#This Row],[Columna3]])</f>
        <v>Venta</v>
      </c>
      <c r="U159"/>
    </row>
    <row r="160" spans="1:21" ht="14.25" customHeight="1">
      <c r="A160" t="s">
        <v>109</v>
      </c>
      <c r="B160" s="50">
        <f>+Tabla1[[#This Row],[Fecha y hora]]</f>
        <v>45996.257280092592</v>
      </c>
      <c r="C160" s="44">
        <v>45996.257280092592</v>
      </c>
      <c r="D160" s="45">
        <v>155</v>
      </c>
      <c r="E160" s="45" t="s">
        <v>34</v>
      </c>
      <c r="F160" s="46">
        <v>56979</v>
      </c>
      <c r="G160" s="47">
        <v>59760</v>
      </c>
      <c r="H160" s="42">
        <v>1</v>
      </c>
      <c r="I160" s="42" t="s">
        <v>1424</v>
      </c>
      <c r="J160" s="34">
        <f>IF(Tabla1[[#This Row],[Doc]]="Devolucion",-Tabla1[[#This Row],[VALOR]],Tabla1[[#This Row],[VALOR]])</f>
        <v>59760</v>
      </c>
      <c r="K160" s="35" t="str">
        <f>IFERROR(LEFT(Tabla1[[#This Row],[Columna3]],FIND(" ",Tabla1[[#This Row],[Columna3]])-1),Tabla1[[#This Row],[Columna3]])</f>
        <v>Venta</v>
      </c>
      <c r="U160"/>
    </row>
    <row r="161" spans="1:21" ht="14.25" customHeight="1">
      <c r="A161" t="s">
        <v>109</v>
      </c>
      <c r="B161" s="50">
        <f>+Tabla1[[#This Row],[Fecha y hora]]</f>
        <v>45996.193020833336</v>
      </c>
      <c r="C161" s="44">
        <v>45996.193020833336</v>
      </c>
      <c r="D161" s="45">
        <v>155</v>
      </c>
      <c r="E161" s="45" t="s">
        <v>34</v>
      </c>
      <c r="F161" s="46">
        <v>56967</v>
      </c>
      <c r="G161" s="47">
        <v>30540</v>
      </c>
      <c r="H161" s="42">
        <v>1</v>
      </c>
      <c r="I161" s="42" t="s">
        <v>1424</v>
      </c>
      <c r="J161" s="34">
        <f>IF(Tabla1[[#This Row],[Doc]]="Devolucion",-Tabla1[[#This Row],[VALOR]],Tabla1[[#This Row],[VALOR]])</f>
        <v>30540</v>
      </c>
      <c r="K161" s="35" t="str">
        <f>IFERROR(LEFT(Tabla1[[#This Row],[Columna3]],FIND(" ",Tabla1[[#This Row],[Columna3]])-1),Tabla1[[#This Row],[Columna3]])</f>
        <v>Venta</v>
      </c>
      <c r="U161"/>
    </row>
    <row r="162" spans="1:21" ht="14.25" customHeight="1">
      <c r="A162" t="s">
        <v>109</v>
      </c>
      <c r="B162" s="50">
        <f>+Tabla1[[#This Row],[Fecha y hora]]</f>
        <v>45996.193310185183</v>
      </c>
      <c r="C162" s="44">
        <v>45996.193310185183</v>
      </c>
      <c r="D162" s="45">
        <v>155</v>
      </c>
      <c r="E162" s="45" t="s">
        <v>34</v>
      </c>
      <c r="F162" s="46">
        <v>56968</v>
      </c>
      <c r="G162" s="47">
        <v>439200</v>
      </c>
      <c r="H162" s="42">
        <v>1</v>
      </c>
      <c r="I162" s="42" t="s">
        <v>45</v>
      </c>
      <c r="J162" s="34">
        <f>IF(Tabla1[[#This Row],[Doc]]="Devolucion",-Tabla1[[#This Row],[VALOR]],Tabla1[[#This Row],[VALOR]])</f>
        <v>439200</v>
      </c>
      <c r="K162" s="35" t="str">
        <f>IFERROR(LEFT(Tabla1[[#This Row],[Columna3]],FIND(" ",Tabla1[[#This Row],[Columna3]])-1),Tabla1[[#This Row],[Columna3]])</f>
        <v>Venta</v>
      </c>
      <c r="U162"/>
    </row>
    <row r="163" spans="1:21" ht="14.25" customHeight="1">
      <c r="A163" t="s">
        <v>109</v>
      </c>
      <c r="B163" s="50">
        <f>+Tabla1[[#This Row],[Fecha y hora]]</f>
        <v>45996.197395833333</v>
      </c>
      <c r="C163" s="44">
        <v>45996.197395833333</v>
      </c>
      <c r="D163" s="45">
        <v>155</v>
      </c>
      <c r="E163" s="45" t="s">
        <v>34</v>
      </c>
      <c r="F163" s="46">
        <v>56970</v>
      </c>
      <c r="G163" s="47">
        <v>187800</v>
      </c>
      <c r="H163" s="42">
        <v>1</v>
      </c>
      <c r="I163" s="42" t="s">
        <v>1424</v>
      </c>
      <c r="J163" s="34">
        <f>IF(Tabla1[[#This Row],[Doc]]="Devolucion",-Tabla1[[#This Row],[VALOR]],Tabla1[[#This Row],[VALOR]])</f>
        <v>187800</v>
      </c>
      <c r="K163" s="35" t="str">
        <f>IFERROR(LEFT(Tabla1[[#This Row],[Columna3]],FIND(" ",Tabla1[[#This Row],[Columna3]])-1),Tabla1[[#This Row],[Columna3]])</f>
        <v>Venta</v>
      </c>
      <c r="U163"/>
    </row>
    <row r="164" spans="1:21" ht="14.25" customHeight="1">
      <c r="A164" t="s">
        <v>109</v>
      </c>
      <c r="B164" s="50">
        <f>+Tabla1[[#This Row],[Fecha y hora]]</f>
        <v>45996.198888888888</v>
      </c>
      <c r="C164" s="44">
        <v>45996.198888888888</v>
      </c>
      <c r="D164" s="45">
        <v>155</v>
      </c>
      <c r="E164" s="45" t="s">
        <v>34</v>
      </c>
      <c r="F164" s="46">
        <v>56971</v>
      </c>
      <c r="G164" s="47">
        <v>201050</v>
      </c>
      <c r="H164" s="42">
        <v>1</v>
      </c>
      <c r="I164" s="42" t="s">
        <v>1424</v>
      </c>
      <c r="J164" s="34">
        <f>IF(Tabla1[[#This Row],[Doc]]="Devolucion",-Tabla1[[#This Row],[VALOR]],Tabla1[[#This Row],[VALOR]])</f>
        <v>201050</v>
      </c>
      <c r="K164" s="35" t="str">
        <f>IFERROR(LEFT(Tabla1[[#This Row],[Columna3]],FIND(" ",Tabla1[[#This Row],[Columna3]])-1),Tabla1[[#This Row],[Columna3]])</f>
        <v>Venta</v>
      </c>
      <c r="U164"/>
    </row>
    <row r="165" spans="1:21" ht="14.25" customHeight="1">
      <c r="A165" t="s">
        <v>109</v>
      </c>
      <c r="B165" s="50">
        <f>+Tabla1[[#This Row],[Fecha y hora]]</f>
        <v>45996.224872685183</v>
      </c>
      <c r="C165" s="44">
        <v>45996.224872685183</v>
      </c>
      <c r="D165" s="45">
        <v>155</v>
      </c>
      <c r="E165" s="45" t="s">
        <v>34</v>
      </c>
      <c r="F165" s="46">
        <v>56973</v>
      </c>
      <c r="G165" s="47">
        <v>19500</v>
      </c>
      <c r="H165" s="42">
        <v>1</v>
      </c>
      <c r="I165" s="42" t="s">
        <v>1424</v>
      </c>
      <c r="J165" s="34">
        <f>IF(Tabla1[[#This Row],[Doc]]="Devolucion",-Tabla1[[#This Row],[VALOR]],Tabla1[[#This Row],[VALOR]])</f>
        <v>19500</v>
      </c>
      <c r="K165" s="35" t="str">
        <f>IFERROR(LEFT(Tabla1[[#This Row],[Columna3]],FIND(" ",Tabla1[[#This Row],[Columna3]])-1),Tabla1[[#This Row],[Columna3]])</f>
        <v>Venta</v>
      </c>
      <c r="U165"/>
    </row>
    <row r="166" spans="1:21" ht="14.25" customHeight="1">
      <c r="A166" t="s">
        <v>109</v>
      </c>
      <c r="B166" s="50">
        <f>+Tabla1[[#This Row],[Fecha y hora]]</f>
        <v>45996.246817129628</v>
      </c>
      <c r="C166" s="44">
        <v>45996.246817129628</v>
      </c>
      <c r="D166" s="45">
        <v>155</v>
      </c>
      <c r="E166" s="45" t="s">
        <v>34</v>
      </c>
      <c r="F166" s="46">
        <v>56974</v>
      </c>
      <c r="G166" s="47">
        <v>109917</v>
      </c>
      <c r="H166" s="42">
        <v>1</v>
      </c>
      <c r="I166" s="42" t="s">
        <v>45</v>
      </c>
      <c r="J166" s="34">
        <f>IF(Tabla1[[#This Row],[Doc]]="Devolucion",-Tabla1[[#This Row],[VALOR]],Tabla1[[#This Row],[VALOR]])</f>
        <v>109917</v>
      </c>
      <c r="K166" s="35" t="str">
        <f>IFERROR(LEFT(Tabla1[[#This Row],[Columna3]],FIND(" ",Tabla1[[#This Row],[Columna3]])-1),Tabla1[[#This Row],[Columna3]])</f>
        <v>Venta</v>
      </c>
      <c r="U166"/>
    </row>
    <row r="167" spans="1:21" ht="14.25" customHeight="1">
      <c r="A167" t="s">
        <v>109</v>
      </c>
      <c r="B167" s="50">
        <f>+Tabla1[[#This Row],[Fecha y hora]]</f>
        <v>45996.249212962961</v>
      </c>
      <c r="C167" s="44">
        <v>45996.249212962961</v>
      </c>
      <c r="D167" s="45">
        <v>155</v>
      </c>
      <c r="E167" s="45" t="s">
        <v>34</v>
      </c>
      <c r="F167" s="46">
        <v>56975</v>
      </c>
      <c r="G167" s="47">
        <v>168656</v>
      </c>
      <c r="H167" s="42">
        <v>1</v>
      </c>
      <c r="I167" s="42" t="s">
        <v>45</v>
      </c>
      <c r="J167" s="34">
        <f>IF(Tabla1[[#This Row],[Doc]]="Devolucion",-Tabla1[[#This Row],[VALOR]],Tabla1[[#This Row],[VALOR]])</f>
        <v>168656</v>
      </c>
      <c r="K167" s="35" t="str">
        <f>IFERROR(LEFT(Tabla1[[#This Row],[Columna3]],FIND(" ",Tabla1[[#This Row],[Columna3]])-1),Tabla1[[#This Row],[Columna3]])</f>
        <v>Venta</v>
      </c>
      <c r="U167"/>
    </row>
    <row r="168" spans="1:21" ht="14.25" customHeight="1">
      <c r="A168" t="s">
        <v>109</v>
      </c>
      <c r="B168" s="50">
        <f>+Tabla1[[#This Row],[Fecha y hora]]</f>
        <v>45996.25408564815</v>
      </c>
      <c r="C168" s="44">
        <v>45996.25408564815</v>
      </c>
      <c r="D168" s="45">
        <v>155</v>
      </c>
      <c r="E168" s="45" t="s">
        <v>34</v>
      </c>
      <c r="F168" s="46">
        <v>56976</v>
      </c>
      <c r="G168" s="47">
        <v>94854</v>
      </c>
      <c r="H168" s="42">
        <v>1</v>
      </c>
      <c r="I168" s="42" t="s">
        <v>45</v>
      </c>
      <c r="J168" s="34">
        <f>IF(Tabla1[[#This Row],[Doc]]="Devolucion",-Tabla1[[#This Row],[VALOR]],Tabla1[[#This Row],[VALOR]])</f>
        <v>94854</v>
      </c>
      <c r="K168" s="35" t="str">
        <f>IFERROR(LEFT(Tabla1[[#This Row],[Columna3]],FIND(" ",Tabla1[[#This Row],[Columna3]])-1),Tabla1[[#This Row],[Columna3]])</f>
        <v>Venta</v>
      </c>
      <c r="U168"/>
    </row>
    <row r="169" spans="1:21" ht="14.25" customHeight="1">
      <c r="A169" t="s">
        <v>109</v>
      </c>
      <c r="B169" s="50">
        <f>+Tabla1[[#This Row],[Fecha y hora]]</f>
        <v>45996.255358796298</v>
      </c>
      <c r="C169" s="44">
        <v>45996.255358796298</v>
      </c>
      <c r="D169" s="45">
        <v>155</v>
      </c>
      <c r="E169" s="45" t="s">
        <v>34</v>
      </c>
      <c r="F169" s="46">
        <v>56977</v>
      </c>
      <c r="G169" s="47">
        <v>17630</v>
      </c>
      <c r="H169" s="42">
        <v>1</v>
      </c>
      <c r="I169" s="42" t="s">
        <v>1424</v>
      </c>
      <c r="J169" s="34">
        <f>IF(Tabla1[[#This Row],[Doc]]="Devolucion",-Tabla1[[#This Row],[VALOR]],Tabla1[[#This Row],[VALOR]])</f>
        <v>17630</v>
      </c>
      <c r="K169" s="35" t="str">
        <f>IFERROR(LEFT(Tabla1[[#This Row],[Columna3]],FIND(" ",Tabla1[[#This Row],[Columna3]])-1),Tabla1[[#This Row],[Columna3]])</f>
        <v>Venta</v>
      </c>
      <c r="U169"/>
    </row>
    <row r="170" spans="1:21" ht="14.25" customHeight="1">
      <c r="A170" t="s">
        <v>109</v>
      </c>
      <c r="B170" s="50">
        <f>+Tabla1[[#This Row],[Fecha y hora]]</f>
        <v>45995.471342592595</v>
      </c>
      <c r="C170" s="44">
        <v>45995.471342592595</v>
      </c>
      <c r="D170" s="45">
        <v>155</v>
      </c>
      <c r="E170" s="45" t="s">
        <v>34</v>
      </c>
      <c r="F170" s="46">
        <v>56964</v>
      </c>
      <c r="G170" s="47">
        <v>15210</v>
      </c>
      <c r="H170" s="42">
        <v>1</v>
      </c>
      <c r="I170" s="42" t="s">
        <v>1424</v>
      </c>
      <c r="J170" s="34">
        <f>IF(Tabla1[[#This Row],[Doc]]="Devolucion",-Tabla1[[#This Row],[VALOR]],Tabla1[[#This Row],[VALOR]])</f>
        <v>15210</v>
      </c>
      <c r="K170" s="35" t="str">
        <f>IFERROR(LEFT(Tabla1[[#This Row],[Columna3]],FIND(" ",Tabla1[[#This Row],[Columna3]])-1),Tabla1[[#This Row],[Columna3]])</f>
        <v>Venta</v>
      </c>
      <c r="U170"/>
    </row>
    <row r="171" spans="1:21" ht="14.25" customHeight="1">
      <c r="A171" t="s">
        <v>109</v>
      </c>
      <c r="B171" s="50">
        <f>+Tabla1[[#This Row],[Fecha y hora]]</f>
        <v>45995.473819444444</v>
      </c>
      <c r="C171" s="44">
        <v>45995.473819444444</v>
      </c>
      <c r="D171" s="45">
        <v>155</v>
      </c>
      <c r="E171" s="45" t="s">
        <v>34</v>
      </c>
      <c r="F171" s="46">
        <v>56965</v>
      </c>
      <c r="G171" s="47">
        <v>35588</v>
      </c>
      <c r="H171" s="42">
        <v>1</v>
      </c>
      <c r="I171" s="42" t="s">
        <v>1424</v>
      </c>
      <c r="J171" s="34">
        <f>IF(Tabla1[[#This Row],[Doc]]="Devolucion",-Tabla1[[#This Row],[VALOR]],Tabla1[[#This Row],[VALOR]])</f>
        <v>35588</v>
      </c>
      <c r="K171" s="35" t="str">
        <f>IFERROR(LEFT(Tabla1[[#This Row],[Columna3]],FIND(" ",Tabla1[[#This Row],[Columna3]])-1),Tabla1[[#This Row],[Columna3]])</f>
        <v>Venta</v>
      </c>
      <c r="U171"/>
    </row>
    <row r="172" spans="1:21" ht="14.25" customHeight="1">
      <c r="A172" t="s">
        <v>109</v>
      </c>
      <c r="B172" s="50">
        <f>+Tabla1[[#This Row],[Fecha y hora]]</f>
        <v>45994.240300925929</v>
      </c>
      <c r="C172" s="44">
        <v>45994.240300925929</v>
      </c>
      <c r="D172" s="45">
        <v>155</v>
      </c>
      <c r="E172" s="45" t="s">
        <v>34</v>
      </c>
      <c r="F172" s="46">
        <v>56848</v>
      </c>
      <c r="G172" s="47">
        <v>69780</v>
      </c>
      <c r="H172" s="42">
        <v>1</v>
      </c>
      <c r="I172" s="42" t="s">
        <v>1424</v>
      </c>
      <c r="J172" s="34">
        <f>IF(Tabla1[[#This Row],[Doc]]="Devolucion",-Tabla1[[#This Row],[VALOR]],Tabla1[[#This Row],[VALOR]])</f>
        <v>69780</v>
      </c>
      <c r="K172" s="35" t="str">
        <f>IFERROR(LEFT(Tabla1[[#This Row],[Columna3]],FIND(" ",Tabla1[[#This Row],[Columna3]])-1),Tabla1[[#This Row],[Columna3]])</f>
        <v>Venta</v>
      </c>
      <c r="U172"/>
    </row>
    <row r="173" spans="1:21" ht="14.25" customHeight="1">
      <c r="A173" t="s">
        <v>109</v>
      </c>
      <c r="B173" s="50">
        <f>+Tabla1[[#This Row],[Fecha y hora]]</f>
        <v>45995.360636574071</v>
      </c>
      <c r="C173" s="44">
        <v>45995.360636574071</v>
      </c>
      <c r="D173" s="45">
        <v>155</v>
      </c>
      <c r="E173" s="45" t="s">
        <v>34</v>
      </c>
      <c r="F173" s="46">
        <v>56931</v>
      </c>
      <c r="G173" s="47">
        <v>98952</v>
      </c>
      <c r="H173" s="42">
        <v>1</v>
      </c>
      <c r="I173" s="42" t="s">
        <v>1424</v>
      </c>
      <c r="J173" s="34">
        <f>IF(Tabla1[[#This Row],[Doc]]="Devolucion",-Tabla1[[#This Row],[VALOR]],Tabla1[[#This Row],[VALOR]])</f>
        <v>98952</v>
      </c>
      <c r="K173" s="35" t="str">
        <f>IFERROR(LEFT(Tabla1[[#This Row],[Columna3]],FIND(" ",Tabla1[[#This Row],[Columna3]])-1),Tabla1[[#This Row],[Columna3]])</f>
        <v>Venta</v>
      </c>
      <c r="U173"/>
    </row>
    <row r="174" spans="1:21" ht="14.25" customHeight="1">
      <c r="A174" t="s">
        <v>109</v>
      </c>
      <c r="B174" s="50">
        <f>+Tabla1[[#This Row],[Fecha y hora]]</f>
        <v>45995.42496527778</v>
      </c>
      <c r="C174" s="44">
        <v>45995.42496527778</v>
      </c>
      <c r="D174" s="45">
        <v>155</v>
      </c>
      <c r="E174" s="45" t="s">
        <v>34</v>
      </c>
      <c r="F174" s="46">
        <v>56956</v>
      </c>
      <c r="G174" s="47">
        <v>57200</v>
      </c>
      <c r="H174" s="42">
        <v>1</v>
      </c>
      <c r="I174" s="42" t="s">
        <v>45</v>
      </c>
      <c r="J174" s="34">
        <f>IF(Tabla1[[#This Row],[Doc]]="Devolucion",-Tabla1[[#This Row],[VALOR]],Tabla1[[#This Row],[VALOR]])</f>
        <v>57200</v>
      </c>
      <c r="K174" s="35" t="str">
        <f>IFERROR(LEFT(Tabla1[[#This Row],[Columna3]],FIND(" ",Tabla1[[#This Row],[Columna3]])-1),Tabla1[[#This Row],[Columna3]])</f>
        <v>Venta</v>
      </c>
      <c r="U174"/>
    </row>
    <row r="175" spans="1:21" ht="14.25" customHeight="1">
      <c r="A175" t="s">
        <v>109</v>
      </c>
      <c r="B175" s="50">
        <f>+Tabla1[[#This Row],[Fecha y hora]]</f>
        <v>45995.429166666669</v>
      </c>
      <c r="C175" s="44">
        <v>45995.429166666669</v>
      </c>
      <c r="D175" s="45">
        <v>155</v>
      </c>
      <c r="E175" s="45" t="s">
        <v>34</v>
      </c>
      <c r="F175" s="46">
        <v>56957</v>
      </c>
      <c r="G175" s="47">
        <v>44324</v>
      </c>
      <c r="H175" s="42">
        <v>1</v>
      </c>
      <c r="I175" s="42" t="s">
        <v>1424</v>
      </c>
      <c r="J175" s="34">
        <f>IF(Tabla1[[#This Row],[Doc]]="Devolucion",-Tabla1[[#This Row],[VALOR]],Tabla1[[#This Row],[VALOR]])</f>
        <v>44324</v>
      </c>
      <c r="K175" s="35" t="str">
        <f>IFERROR(LEFT(Tabla1[[#This Row],[Columna3]],FIND(" ",Tabla1[[#This Row],[Columna3]])-1),Tabla1[[#This Row],[Columna3]])</f>
        <v>Venta</v>
      </c>
      <c r="U175"/>
    </row>
    <row r="176" spans="1:21" ht="14.25" customHeight="1">
      <c r="A176" t="s">
        <v>109</v>
      </c>
      <c r="B176" s="50">
        <f>+Tabla1[[#This Row],[Fecha y hora]]</f>
        <v>45995.430300925924</v>
      </c>
      <c r="C176" s="44">
        <v>45995.430300925924</v>
      </c>
      <c r="D176" s="45">
        <v>155</v>
      </c>
      <c r="E176" s="45" t="s">
        <v>34</v>
      </c>
      <c r="F176" s="46">
        <v>56958</v>
      </c>
      <c r="G176" s="47">
        <v>64704</v>
      </c>
      <c r="H176" s="42">
        <v>1</v>
      </c>
      <c r="I176" s="42" t="s">
        <v>1424</v>
      </c>
      <c r="J176" s="34">
        <f>IF(Tabla1[[#This Row],[Doc]]="Devolucion",-Tabla1[[#This Row],[VALOR]],Tabla1[[#This Row],[VALOR]])</f>
        <v>64704</v>
      </c>
      <c r="K176" s="35" t="str">
        <f>IFERROR(LEFT(Tabla1[[#This Row],[Columna3]],FIND(" ",Tabla1[[#This Row],[Columna3]])-1),Tabla1[[#This Row],[Columna3]])</f>
        <v>Venta</v>
      </c>
      <c r="U176"/>
    </row>
    <row r="177" spans="1:21" ht="14.25" customHeight="1">
      <c r="A177" t="s">
        <v>109</v>
      </c>
      <c r="B177" s="50">
        <f>+Tabla1[[#This Row],[Fecha y hora]]</f>
        <v>45995.397372685184</v>
      </c>
      <c r="C177" s="44">
        <v>45995.397372685184</v>
      </c>
      <c r="D177" s="45">
        <v>155</v>
      </c>
      <c r="E177" s="45" t="s">
        <v>34</v>
      </c>
      <c r="F177" s="46">
        <v>56944</v>
      </c>
      <c r="G177" s="47">
        <v>14000</v>
      </c>
      <c r="H177" s="42">
        <v>1</v>
      </c>
      <c r="I177" s="42" t="s">
        <v>1424</v>
      </c>
      <c r="J177" s="34">
        <f>IF(Tabla1[[#This Row],[Doc]]="Devolucion",-Tabla1[[#This Row],[VALOR]],Tabla1[[#This Row],[VALOR]])</f>
        <v>14000</v>
      </c>
      <c r="K177" s="35" t="str">
        <f>IFERROR(LEFT(Tabla1[[#This Row],[Columna3]],FIND(" ",Tabla1[[#This Row],[Columna3]])-1),Tabla1[[#This Row],[Columna3]])</f>
        <v>Venta</v>
      </c>
      <c r="U177"/>
    </row>
    <row r="178" spans="1:21" ht="14.25" customHeight="1">
      <c r="A178" t="s">
        <v>109</v>
      </c>
      <c r="B178" s="50">
        <f>+Tabla1[[#This Row],[Fecha y hora]]</f>
        <v>45995.399930555555</v>
      </c>
      <c r="C178" s="44">
        <v>45995.399930555555</v>
      </c>
      <c r="D178" s="45">
        <v>155</v>
      </c>
      <c r="E178" s="45" t="s">
        <v>34</v>
      </c>
      <c r="F178" s="46">
        <v>56945</v>
      </c>
      <c r="G178" s="47">
        <v>8806</v>
      </c>
      <c r="H178" s="42">
        <v>1</v>
      </c>
      <c r="I178" s="42" t="s">
        <v>1424</v>
      </c>
      <c r="J178" s="34">
        <f>IF(Tabla1[[#This Row],[Doc]]="Devolucion",-Tabla1[[#This Row],[VALOR]],Tabla1[[#This Row],[VALOR]])</f>
        <v>8806</v>
      </c>
      <c r="K178" s="35" t="str">
        <f>IFERROR(LEFT(Tabla1[[#This Row],[Columna3]],FIND(" ",Tabla1[[#This Row],[Columna3]])-1),Tabla1[[#This Row],[Columna3]])</f>
        <v>Venta</v>
      </c>
      <c r="U178"/>
    </row>
    <row r="179" spans="1:21" ht="14.25" customHeight="1">
      <c r="A179" t="s">
        <v>109</v>
      </c>
      <c r="B179" s="50">
        <f>+Tabla1[[#This Row],[Fecha y hora]]</f>
        <v>45995.400972222225</v>
      </c>
      <c r="C179" s="44">
        <v>45995.400972222225</v>
      </c>
      <c r="D179" s="45">
        <v>155</v>
      </c>
      <c r="E179" s="45" t="s">
        <v>34</v>
      </c>
      <c r="F179" s="46">
        <v>56946</v>
      </c>
      <c r="G179" s="47">
        <v>17504</v>
      </c>
      <c r="H179" s="42">
        <v>1</v>
      </c>
      <c r="I179" s="42" t="s">
        <v>1424</v>
      </c>
      <c r="J179" s="34">
        <f>IF(Tabla1[[#This Row],[Doc]]="Devolucion",-Tabla1[[#This Row],[VALOR]],Tabla1[[#This Row],[VALOR]])</f>
        <v>17504</v>
      </c>
      <c r="K179" s="35" t="str">
        <f>IFERROR(LEFT(Tabla1[[#This Row],[Columna3]],FIND(" ",Tabla1[[#This Row],[Columna3]])-1),Tabla1[[#This Row],[Columna3]])</f>
        <v>Venta</v>
      </c>
      <c r="U179"/>
    </row>
    <row r="180" spans="1:21" ht="14.25" customHeight="1">
      <c r="A180" t="s">
        <v>109</v>
      </c>
      <c r="B180" s="50">
        <f>+Tabla1[[#This Row],[Fecha y hora]]</f>
        <v>45995.401863425926</v>
      </c>
      <c r="C180" s="44">
        <v>45995.401863425926</v>
      </c>
      <c r="D180" s="45">
        <v>155</v>
      </c>
      <c r="E180" s="45" t="s">
        <v>34</v>
      </c>
      <c r="F180" s="46">
        <v>56947</v>
      </c>
      <c r="G180" s="47">
        <v>53980</v>
      </c>
      <c r="H180" s="42">
        <v>1</v>
      </c>
      <c r="I180" s="42" t="s">
        <v>1424</v>
      </c>
      <c r="J180" s="34">
        <f>IF(Tabla1[[#This Row],[Doc]]="Devolucion",-Tabla1[[#This Row],[VALOR]],Tabla1[[#This Row],[VALOR]])</f>
        <v>53980</v>
      </c>
      <c r="K180" s="35" t="str">
        <f>IFERROR(LEFT(Tabla1[[#This Row],[Columna3]],FIND(" ",Tabla1[[#This Row],[Columna3]])-1),Tabla1[[#This Row],[Columna3]])</f>
        <v>Venta</v>
      </c>
      <c r="U180"/>
    </row>
    <row r="181" spans="1:21" ht="14.25" customHeight="1">
      <c r="A181" t="s">
        <v>109</v>
      </c>
      <c r="B181" s="50">
        <f>+Tabla1[[#This Row],[Fecha y hora]]</f>
        <v>45995.404513888891</v>
      </c>
      <c r="C181" s="44">
        <v>45995.404513888891</v>
      </c>
      <c r="D181" s="45">
        <v>155</v>
      </c>
      <c r="E181" s="45" t="s">
        <v>34</v>
      </c>
      <c r="F181" s="46">
        <v>56948</v>
      </c>
      <c r="G181" s="47">
        <v>28000</v>
      </c>
      <c r="H181" s="42">
        <v>1</v>
      </c>
      <c r="I181" s="42" t="s">
        <v>1424</v>
      </c>
      <c r="J181" s="34">
        <f>IF(Tabla1[[#This Row],[Doc]]="Devolucion",-Tabla1[[#This Row],[VALOR]],Tabla1[[#This Row],[VALOR]])</f>
        <v>28000</v>
      </c>
      <c r="K181" s="35" t="str">
        <f>IFERROR(LEFT(Tabla1[[#This Row],[Columna3]],FIND(" ",Tabla1[[#This Row],[Columna3]])-1),Tabla1[[#This Row],[Columna3]])</f>
        <v>Venta</v>
      </c>
      <c r="U181"/>
    </row>
    <row r="182" spans="1:21" ht="14.25" customHeight="1">
      <c r="A182" t="s">
        <v>109</v>
      </c>
      <c r="B182" s="50">
        <f>+Tabla1[[#This Row],[Fecha y hora]]</f>
        <v>45995.408900462964</v>
      </c>
      <c r="C182" s="44">
        <v>45995.408900462964</v>
      </c>
      <c r="D182" s="45">
        <v>155</v>
      </c>
      <c r="E182" s="45" t="s">
        <v>34</v>
      </c>
      <c r="F182" s="46">
        <v>56949</v>
      </c>
      <c r="G182" s="47">
        <v>13728</v>
      </c>
      <c r="H182" s="42">
        <v>1</v>
      </c>
      <c r="I182" s="42" t="s">
        <v>1424</v>
      </c>
      <c r="J182" s="34">
        <f>IF(Tabla1[[#This Row],[Doc]]="Devolucion",-Tabla1[[#This Row],[VALOR]],Tabla1[[#This Row],[VALOR]])</f>
        <v>13728</v>
      </c>
      <c r="K182" s="35" t="str">
        <f>IFERROR(LEFT(Tabla1[[#This Row],[Columna3]],FIND(" ",Tabla1[[#This Row],[Columna3]])-1),Tabla1[[#This Row],[Columna3]])</f>
        <v>Venta</v>
      </c>
      <c r="U182"/>
    </row>
    <row r="183" spans="1:21" ht="14.25" customHeight="1">
      <c r="A183" t="s">
        <v>109</v>
      </c>
      <c r="B183" s="50">
        <f>+Tabla1[[#This Row],[Fecha y hora]]</f>
        <v>45995.415798611109</v>
      </c>
      <c r="C183" s="44">
        <v>45995.415798611109</v>
      </c>
      <c r="D183" s="45">
        <v>155</v>
      </c>
      <c r="E183" s="45" t="s">
        <v>34</v>
      </c>
      <c r="F183" s="46">
        <v>56950</v>
      </c>
      <c r="G183" s="47">
        <v>5940</v>
      </c>
      <c r="H183" s="42">
        <v>1</v>
      </c>
      <c r="I183" s="42" t="s">
        <v>1424</v>
      </c>
      <c r="J183" s="34">
        <f>IF(Tabla1[[#This Row],[Doc]]="Devolucion",-Tabla1[[#This Row],[VALOR]],Tabla1[[#This Row],[VALOR]])</f>
        <v>5940</v>
      </c>
      <c r="K183" s="35" t="str">
        <f>IFERROR(LEFT(Tabla1[[#This Row],[Columna3]],FIND(" ",Tabla1[[#This Row],[Columna3]])-1),Tabla1[[#This Row],[Columna3]])</f>
        <v>Venta</v>
      </c>
      <c r="U183"/>
    </row>
    <row r="184" spans="1:21" ht="14.25" customHeight="1">
      <c r="A184" t="s">
        <v>109</v>
      </c>
      <c r="B184" s="50">
        <f>+Tabla1[[#This Row],[Fecha y hora]]</f>
        <v>45995.420613425929</v>
      </c>
      <c r="C184" s="44">
        <v>45995.420613425929</v>
      </c>
      <c r="D184" s="45">
        <v>155</v>
      </c>
      <c r="E184" s="45" t="s">
        <v>34</v>
      </c>
      <c r="F184" s="46">
        <v>56951</v>
      </c>
      <c r="G184" s="47">
        <v>96576</v>
      </c>
      <c r="H184" s="42">
        <v>1</v>
      </c>
      <c r="I184" s="42" t="s">
        <v>1424</v>
      </c>
      <c r="J184" s="34">
        <f>IF(Tabla1[[#This Row],[Doc]]="Devolucion",-Tabla1[[#This Row],[VALOR]],Tabla1[[#This Row],[VALOR]])</f>
        <v>96576</v>
      </c>
      <c r="K184" s="35" t="str">
        <f>IFERROR(LEFT(Tabla1[[#This Row],[Columna3]],FIND(" ",Tabla1[[#This Row],[Columna3]])-1),Tabla1[[#This Row],[Columna3]])</f>
        <v>Venta</v>
      </c>
      <c r="U184"/>
    </row>
    <row r="185" spans="1:21" ht="14.25" customHeight="1">
      <c r="A185" t="s">
        <v>109</v>
      </c>
      <c r="B185" s="50">
        <f>+Tabla1[[#This Row],[Fecha y hora]]</f>
        <v>45995.421076388891</v>
      </c>
      <c r="C185" s="44">
        <v>45995.421076388891</v>
      </c>
      <c r="D185" s="45">
        <v>155</v>
      </c>
      <c r="E185" s="45" t="s">
        <v>34</v>
      </c>
      <c r="F185" s="46">
        <v>56952</v>
      </c>
      <c r="G185" s="47">
        <v>34540</v>
      </c>
      <c r="H185" s="42">
        <v>1</v>
      </c>
      <c r="I185" s="42" t="s">
        <v>1424</v>
      </c>
      <c r="J185" s="34">
        <f>IF(Tabla1[[#This Row],[Doc]]="Devolucion",-Tabla1[[#This Row],[VALOR]],Tabla1[[#This Row],[VALOR]])</f>
        <v>34540</v>
      </c>
      <c r="K185" s="35" t="str">
        <f>IFERROR(LEFT(Tabla1[[#This Row],[Columna3]],FIND(" ",Tabla1[[#This Row],[Columna3]])-1),Tabla1[[#This Row],[Columna3]])</f>
        <v>Venta</v>
      </c>
      <c r="U185"/>
    </row>
    <row r="186" spans="1:21" ht="14.25" customHeight="1">
      <c r="A186" t="s">
        <v>109</v>
      </c>
      <c r="B186" s="50">
        <f>+Tabla1[[#This Row],[Fecha y hora]]</f>
        <v>45995.422025462962</v>
      </c>
      <c r="C186" s="44">
        <v>45995.422025462962</v>
      </c>
      <c r="D186" s="45">
        <v>155</v>
      </c>
      <c r="E186" s="45" t="s">
        <v>34</v>
      </c>
      <c r="F186" s="46">
        <v>56953</v>
      </c>
      <c r="G186" s="47">
        <v>96256</v>
      </c>
      <c r="H186" s="42">
        <v>1</v>
      </c>
      <c r="I186" s="42" t="s">
        <v>1424</v>
      </c>
      <c r="J186" s="34">
        <f>IF(Tabla1[[#This Row],[Doc]]="Devolucion",-Tabla1[[#This Row],[VALOR]],Tabla1[[#This Row],[VALOR]])</f>
        <v>96256</v>
      </c>
      <c r="K186" s="35" t="str">
        <f>IFERROR(LEFT(Tabla1[[#This Row],[Columna3]],FIND(" ",Tabla1[[#This Row],[Columna3]])-1),Tabla1[[#This Row],[Columna3]])</f>
        <v>Venta</v>
      </c>
      <c r="U186"/>
    </row>
    <row r="187" spans="1:21" ht="14.25" customHeight="1">
      <c r="A187" t="s">
        <v>109</v>
      </c>
      <c r="B187" s="50">
        <f>+Tabla1[[#This Row],[Fecha y hora]]</f>
        <v>45995.423726851855</v>
      </c>
      <c r="C187" s="44">
        <v>45995.423726851855</v>
      </c>
      <c r="D187" s="45">
        <v>155</v>
      </c>
      <c r="E187" s="45" t="s">
        <v>34</v>
      </c>
      <c r="F187" s="46">
        <v>56954</v>
      </c>
      <c r="G187" s="47">
        <v>15060</v>
      </c>
      <c r="H187" s="42">
        <v>1</v>
      </c>
      <c r="I187" s="42" t="s">
        <v>1424</v>
      </c>
      <c r="J187" s="34">
        <f>IF(Tabla1[[#This Row],[Doc]]="Devolucion",-Tabla1[[#This Row],[VALOR]],Tabla1[[#This Row],[VALOR]])</f>
        <v>15060</v>
      </c>
      <c r="K187" s="35" t="str">
        <f>IFERROR(LEFT(Tabla1[[#This Row],[Columna3]],FIND(" ",Tabla1[[#This Row],[Columna3]])-1),Tabla1[[#This Row],[Columna3]])</f>
        <v>Venta</v>
      </c>
      <c r="U187"/>
    </row>
    <row r="188" spans="1:21" ht="14.25" customHeight="1">
      <c r="A188" t="s">
        <v>109</v>
      </c>
      <c r="B188" s="50">
        <f>+Tabla1[[#This Row],[Fecha y hora]]</f>
        <v>45995.368310185186</v>
      </c>
      <c r="C188" s="44">
        <v>45995.368310185186</v>
      </c>
      <c r="D188" s="45">
        <v>155</v>
      </c>
      <c r="E188" s="45" t="s">
        <v>34</v>
      </c>
      <c r="F188" s="46">
        <v>56933</v>
      </c>
      <c r="G188" s="47">
        <v>124040</v>
      </c>
      <c r="H188" s="42">
        <v>1</v>
      </c>
      <c r="I188" s="42" t="s">
        <v>1424</v>
      </c>
      <c r="J188" s="34">
        <f>IF(Tabla1[[#This Row],[Doc]]="Devolucion",-Tabla1[[#This Row],[VALOR]],Tabla1[[#This Row],[VALOR]])</f>
        <v>124040</v>
      </c>
      <c r="K188" s="35" t="str">
        <f>IFERROR(LEFT(Tabla1[[#This Row],[Columna3]],FIND(" ",Tabla1[[#This Row],[Columna3]])-1),Tabla1[[#This Row],[Columna3]])</f>
        <v>Venta</v>
      </c>
      <c r="U188"/>
    </row>
    <row r="189" spans="1:21" ht="14.25" customHeight="1">
      <c r="A189" t="s">
        <v>109</v>
      </c>
      <c r="B189" s="50">
        <f>+Tabla1[[#This Row],[Fecha y hora]]</f>
        <v>45995.371469907404</v>
      </c>
      <c r="C189" s="44">
        <v>45995.371469907404</v>
      </c>
      <c r="D189" s="45">
        <v>155</v>
      </c>
      <c r="E189" s="45" t="s">
        <v>34</v>
      </c>
      <c r="F189" s="46">
        <v>56934</v>
      </c>
      <c r="G189" s="47">
        <v>75254</v>
      </c>
      <c r="H189" s="42">
        <v>1</v>
      </c>
      <c r="I189" s="42" t="s">
        <v>1424</v>
      </c>
      <c r="J189" s="34">
        <f>IF(Tabla1[[#This Row],[Doc]]="Devolucion",-Tabla1[[#This Row],[VALOR]],Tabla1[[#This Row],[VALOR]])</f>
        <v>75254</v>
      </c>
      <c r="K189" s="35" t="str">
        <f>IFERROR(LEFT(Tabla1[[#This Row],[Columna3]],FIND(" ",Tabla1[[#This Row],[Columna3]])-1),Tabla1[[#This Row],[Columna3]])</f>
        <v>Venta</v>
      </c>
      <c r="U189"/>
    </row>
    <row r="190" spans="1:21" ht="14.25" customHeight="1">
      <c r="A190" t="s">
        <v>109</v>
      </c>
      <c r="B190" s="50">
        <f>+Tabla1[[#This Row],[Fecha y hora]]</f>
        <v>45995.337685185186</v>
      </c>
      <c r="C190" s="44">
        <v>45995.337685185186</v>
      </c>
      <c r="D190" s="45">
        <v>155</v>
      </c>
      <c r="E190" s="45" t="s">
        <v>34</v>
      </c>
      <c r="F190" s="46">
        <v>56929</v>
      </c>
      <c r="G190" s="47">
        <v>24416</v>
      </c>
      <c r="H190" s="42">
        <v>1</v>
      </c>
      <c r="I190" s="42" t="s">
        <v>1424</v>
      </c>
      <c r="J190" s="34">
        <f>IF(Tabla1[[#This Row],[Doc]]="Devolucion",-Tabla1[[#This Row],[VALOR]],Tabla1[[#This Row],[VALOR]])</f>
        <v>24416</v>
      </c>
      <c r="K190" s="35" t="str">
        <f>IFERROR(LEFT(Tabla1[[#This Row],[Columna3]],FIND(" ",Tabla1[[#This Row],[Columna3]])-1),Tabla1[[#This Row],[Columna3]])</f>
        <v>Venta</v>
      </c>
      <c r="U190"/>
    </row>
    <row r="191" spans="1:21" ht="14.25" customHeight="1">
      <c r="A191" t="s">
        <v>109</v>
      </c>
      <c r="B191" s="50">
        <f>+Tabla1[[#This Row],[Fecha y hora]]</f>
        <v>45995.27547453704</v>
      </c>
      <c r="C191" s="44">
        <v>45995.27547453704</v>
      </c>
      <c r="D191" s="45">
        <v>155</v>
      </c>
      <c r="E191" s="45" t="s">
        <v>34</v>
      </c>
      <c r="F191" s="46">
        <v>56906</v>
      </c>
      <c r="G191" s="47">
        <v>48180</v>
      </c>
      <c r="H191" s="42">
        <v>1</v>
      </c>
      <c r="I191" s="42" t="s">
        <v>1424</v>
      </c>
      <c r="J191" s="34">
        <f>IF(Tabla1[[#This Row],[Doc]]="Devolucion",-Tabla1[[#This Row],[VALOR]],Tabla1[[#This Row],[VALOR]])</f>
        <v>48180</v>
      </c>
      <c r="K191" s="35" t="str">
        <f>IFERROR(LEFT(Tabla1[[#This Row],[Columna3]],FIND(" ",Tabla1[[#This Row],[Columna3]])-1),Tabla1[[#This Row],[Columna3]])</f>
        <v>Venta</v>
      </c>
      <c r="U191"/>
    </row>
    <row r="192" spans="1:21" ht="14.25" customHeight="1">
      <c r="A192" t="s">
        <v>109</v>
      </c>
      <c r="B192" s="50">
        <f>+Tabla1[[#This Row],[Fecha y hora]]</f>
        <v>45995.379594907405</v>
      </c>
      <c r="C192" s="44">
        <v>45995.379594907405</v>
      </c>
      <c r="D192" s="45">
        <v>155</v>
      </c>
      <c r="E192" s="45" t="s">
        <v>34</v>
      </c>
      <c r="F192" s="46">
        <v>56936</v>
      </c>
      <c r="G192" s="47">
        <v>106548</v>
      </c>
      <c r="H192" s="42">
        <v>1</v>
      </c>
      <c r="I192" s="42" t="s">
        <v>1424</v>
      </c>
      <c r="J192" s="34">
        <f>IF(Tabla1[[#This Row],[Doc]]="Devolucion",-Tabla1[[#This Row],[VALOR]],Tabla1[[#This Row],[VALOR]])</f>
        <v>106548</v>
      </c>
      <c r="K192" s="35" t="str">
        <f>IFERROR(LEFT(Tabla1[[#This Row],[Columna3]],FIND(" ",Tabla1[[#This Row],[Columna3]])-1),Tabla1[[#This Row],[Columna3]])</f>
        <v>Venta</v>
      </c>
      <c r="U192"/>
    </row>
    <row r="193" spans="1:21" ht="14.25" customHeight="1">
      <c r="A193" t="s">
        <v>109</v>
      </c>
      <c r="B193" s="50">
        <f>+Tabla1[[#This Row],[Fecha y hora]]</f>
        <v>45995.384363425925</v>
      </c>
      <c r="C193" s="44">
        <v>45995.384363425925</v>
      </c>
      <c r="D193" s="45">
        <v>155</v>
      </c>
      <c r="E193" s="45" t="s">
        <v>34</v>
      </c>
      <c r="F193" s="46">
        <v>56937</v>
      </c>
      <c r="G193" s="47">
        <v>39320</v>
      </c>
      <c r="H193" s="42">
        <v>1</v>
      </c>
      <c r="I193" s="42" t="s">
        <v>1424</v>
      </c>
      <c r="J193" s="34">
        <f>IF(Tabla1[[#This Row],[Doc]]="Devolucion",-Tabla1[[#This Row],[VALOR]],Tabla1[[#This Row],[VALOR]])</f>
        <v>39320</v>
      </c>
      <c r="K193" s="35" t="str">
        <f>IFERROR(LEFT(Tabla1[[#This Row],[Columna3]],FIND(" ",Tabla1[[#This Row],[Columna3]])-1),Tabla1[[#This Row],[Columna3]])</f>
        <v>Venta</v>
      </c>
      <c r="U193"/>
    </row>
    <row r="194" spans="1:21" ht="14.25" customHeight="1">
      <c r="A194" t="s">
        <v>109</v>
      </c>
      <c r="B194" s="50">
        <f>+Tabla1[[#This Row],[Fecha y hora]]</f>
        <v>45995.38559027778</v>
      </c>
      <c r="C194" s="44">
        <v>45995.38559027778</v>
      </c>
      <c r="D194" s="45">
        <v>155</v>
      </c>
      <c r="E194" s="45" t="s">
        <v>34</v>
      </c>
      <c r="F194" s="46">
        <v>56938</v>
      </c>
      <c r="G194" s="47">
        <v>70000</v>
      </c>
      <c r="H194" s="42">
        <v>1</v>
      </c>
      <c r="I194" s="42" t="s">
        <v>1424</v>
      </c>
      <c r="J194" s="34">
        <f>IF(Tabla1[[#This Row],[Doc]]="Devolucion",-Tabla1[[#This Row],[VALOR]],Tabla1[[#This Row],[VALOR]])</f>
        <v>70000</v>
      </c>
      <c r="K194" s="35" t="str">
        <f>IFERROR(LEFT(Tabla1[[#This Row],[Columna3]],FIND(" ",Tabla1[[#This Row],[Columna3]])-1),Tabla1[[#This Row],[Columna3]])</f>
        <v>Venta</v>
      </c>
      <c r="U194"/>
    </row>
    <row r="195" spans="1:21" ht="14.25" customHeight="1">
      <c r="A195" t="s">
        <v>109</v>
      </c>
      <c r="B195" s="50">
        <f>+Tabla1[[#This Row],[Fecha y hora]]</f>
        <v>45995.387719907405</v>
      </c>
      <c r="C195" s="44">
        <v>45995.387719907405</v>
      </c>
      <c r="D195" s="45">
        <v>155</v>
      </c>
      <c r="E195" s="45" t="s">
        <v>34</v>
      </c>
      <c r="F195" s="46">
        <v>56939</v>
      </c>
      <c r="G195" s="47">
        <v>38864</v>
      </c>
      <c r="H195" s="42">
        <v>1</v>
      </c>
      <c r="I195" s="42" t="s">
        <v>1424</v>
      </c>
      <c r="J195" s="34">
        <f>IF(Tabla1[[#This Row],[Doc]]="Devolucion",-Tabla1[[#This Row],[VALOR]],Tabla1[[#This Row],[VALOR]])</f>
        <v>38864</v>
      </c>
      <c r="K195" s="35" t="str">
        <f>IFERROR(LEFT(Tabla1[[#This Row],[Columna3]],FIND(" ",Tabla1[[#This Row],[Columna3]])-1),Tabla1[[#This Row],[Columna3]])</f>
        <v>Venta</v>
      </c>
      <c r="U195"/>
    </row>
    <row r="196" spans="1:21" ht="14.25" customHeight="1">
      <c r="A196" t="s">
        <v>109</v>
      </c>
      <c r="B196" s="50">
        <f>+Tabla1[[#This Row],[Fecha y hora]]</f>
        <v>45995.3905787037</v>
      </c>
      <c r="C196" s="44">
        <v>45995.3905787037</v>
      </c>
      <c r="D196" s="45">
        <v>155</v>
      </c>
      <c r="E196" s="45" t="s">
        <v>34</v>
      </c>
      <c r="F196" s="46">
        <v>56940</v>
      </c>
      <c r="G196" s="47">
        <v>30150</v>
      </c>
      <c r="H196" s="42">
        <v>1</v>
      </c>
      <c r="I196" s="42" t="s">
        <v>1424</v>
      </c>
      <c r="J196" s="34">
        <f>IF(Tabla1[[#This Row],[Doc]]="Devolucion",-Tabla1[[#This Row],[VALOR]],Tabla1[[#This Row],[VALOR]])</f>
        <v>30150</v>
      </c>
      <c r="K196" s="35" t="str">
        <f>IFERROR(LEFT(Tabla1[[#This Row],[Columna3]],FIND(" ",Tabla1[[#This Row],[Columna3]])-1),Tabla1[[#This Row],[Columna3]])</f>
        <v>Venta</v>
      </c>
      <c r="U196"/>
    </row>
    <row r="197" spans="1:21" ht="14.25" customHeight="1">
      <c r="A197" t="s">
        <v>109</v>
      </c>
      <c r="B197" s="50">
        <f>+Tabla1[[#This Row],[Fecha y hora]]</f>
        <v>45995.392442129632</v>
      </c>
      <c r="C197" s="44">
        <v>45995.392442129632</v>
      </c>
      <c r="D197" s="45">
        <v>155</v>
      </c>
      <c r="E197" s="45" t="s">
        <v>34</v>
      </c>
      <c r="F197" s="46">
        <v>56941</v>
      </c>
      <c r="G197" s="47">
        <v>116926</v>
      </c>
      <c r="H197" s="42">
        <v>1</v>
      </c>
      <c r="I197" s="42" t="s">
        <v>1424</v>
      </c>
      <c r="J197" s="34">
        <f>IF(Tabla1[[#This Row],[Doc]]="Devolucion",-Tabla1[[#This Row],[VALOR]],Tabla1[[#This Row],[VALOR]])</f>
        <v>116926</v>
      </c>
      <c r="K197" s="35" t="str">
        <f>IFERROR(LEFT(Tabla1[[#This Row],[Columna3]],FIND(" ",Tabla1[[#This Row],[Columna3]])-1),Tabla1[[#This Row],[Columna3]])</f>
        <v>Venta</v>
      </c>
      <c r="U197"/>
    </row>
    <row r="198" spans="1:21" ht="14.25" customHeight="1">
      <c r="A198" t="s">
        <v>109</v>
      </c>
      <c r="B198" s="50">
        <f>+Tabla1[[#This Row],[Fecha y hora]]</f>
        <v>45995.393564814818</v>
      </c>
      <c r="C198" s="44">
        <v>45995.393564814818</v>
      </c>
      <c r="D198" s="45">
        <v>155</v>
      </c>
      <c r="E198" s="45" t="s">
        <v>34</v>
      </c>
      <c r="F198" s="46">
        <v>56942</v>
      </c>
      <c r="G198" s="47">
        <v>77091</v>
      </c>
      <c r="H198" s="42">
        <v>1</v>
      </c>
      <c r="I198" s="42" t="s">
        <v>1424</v>
      </c>
      <c r="J198" s="34">
        <f>IF(Tabla1[[#This Row],[Doc]]="Devolucion",-Tabla1[[#This Row],[VALOR]],Tabla1[[#This Row],[VALOR]])</f>
        <v>77091</v>
      </c>
      <c r="K198" s="35" t="str">
        <f>IFERROR(LEFT(Tabla1[[#This Row],[Columna3]],FIND(" ",Tabla1[[#This Row],[Columna3]])-1),Tabla1[[#This Row],[Columna3]])</f>
        <v>Venta</v>
      </c>
      <c r="U198"/>
    </row>
    <row r="199" spans="1:21" ht="14.25" customHeight="1">
      <c r="A199" t="s">
        <v>109</v>
      </c>
      <c r="B199" s="50">
        <f>+Tabla1[[#This Row],[Fecha y hora]]</f>
        <v>45995.310671296298</v>
      </c>
      <c r="C199" s="44">
        <v>45995.310671296298</v>
      </c>
      <c r="D199" s="45">
        <v>155</v>
      </c>
      <c r="E199" s="45" t="s">
        <v>34</v>
      </c>
      <c r="F199" s="46">
        <v>56918</v>
      </c>
      <c r="G199" s="47">
        <v>30000</v>
      </c>
      <c r="H199" s="42">
        <v>1</v>
      </c>
      <c r="I199" s="42" t="s">
        <v>1424</v>
      </c>
      <c r="J199" s="34">
        <f>IF(Tabla1[[#This Row],[Doc]]="Devolucion",-Tabla1[[#This Row],[VALOR]],Tabla1[[#This Row],[VALOR]])</f>
        <v>30000</v>
      </c>
      <c r="K199" s="35" t="str">
        <f>IFERROR(LEFT(Tabla1[[#This Row],[Columna3]],FIND(" ",Tabla1[[#This Row],[Columna3]])-1),Tabla1[[#This Row],[Columna3]])</f>
        <v>Venta</v>
      </c>
      <c r="U199"/>
    </row>
    <row r="200" spans="1:21" ht="14.25" customHeight="1">
      <c r="A200" t="s">
        <v>109</v>
      </c>
      <c r="B200" s="50">
        <f>+Tabla1[[#This Row],[Fecha y hora]]</f>
        <v>45995.315092592595</v>
      </c>
      <c r="C200" s="44">
        <v>45995.315092592595</v>
      </c>
      <c r="D200" s="45">
        <v>155</v>
      </c>
      <c r="E200" s="45" t="s">
        <v>34</v>
      </c>
      <c r="F200" s="46">
        <v>56919</v>
      </c>
      <c r="G200" s="47">
        <v>38170</v>
      </c>
      <c r="H200" s="42">
        <v>1</v>
      </c>
      <c r="I200" s="42" t="s">
        <v>45</v>
      </c>
      <c r="J200" s="34">
        <f>IF(Tabla1[[#This Row],[Doc]]="Devolucion",-Tabla1[[#This Row],[VALOR]],Tabla1[[#This Row],[VALOR]])</f>
        <v>38170</v>
      </c>
      <c r="K200" s="35" t="str">
        <f>IFERROR(LEFT(Tabla1[[#This Row],[Columna3]],FIND(" ",Tabla1[[#This Row],[Columna3]])-1),Tabla1[[#This Row],[Columna3]])</f>
        <v>Venta</v>
      </c>
      <c r="U200"/>
    </row>
    <row r="201" spans="1:21" ht="14.25" customHeight="1">
      <c r="A201" t="s">
        <v>109</v>
      </c>
      <c r="B201" s="50">
        <f>+Tabla1[[#This Row],[Fecha y hora]]</f>
        <v>45995.31627314815</v>
      </c>
      <c r="C201" s="44">
        <v>45995.31627314815</v>
      </c>
      <c r="D201" s="45">
        <v>155</v>
      </c>
      <c r="E201" s="45" t="s">
        <v>34</v>
      </c>
      <c r="F201" s="46">
        <v>56920</v>
      </c>
      <c r="G201" s="47">
        <v>66796</v>
      </c>
      <c r="H201" s="42">
        <v>1</v>
      </c>
      <c r="I201" s="42" t="s">
        <v>1424</v>
      </c>
      <c r="J201" s="34">
        <f>IF(Tabla1[[#This Row],[Doc]]="Devolucion",-Tabla1[[#This Row],[VALOR]],Tabla1[[#This Row],[VALOR]])</f>
        <v>66796</v>
      </c>
      <c r="K201" s="35" t="str">
        <f>IFERROR(LEFT(Tabla1[[#This Row],[Columna3]],FIND(" ",Tabla1[[#This Row],[Columna3]])-1),Tabla1[[#This Row],[Columna3]])</f>
        <v>Venta</v>
      </c>
      <c r="U201"/>
    </row>
    <row r="202" spans="1:21" ht="14.25" customHeight="1">
      <c r="A202" t="s">
        <v>109</v>
      </c>
      <c r="B202" s="50">
        <f>+Tabla1[[#This Row],[Fecha y hora]]</f>
        <v>45995.317199074074</v>
      </c>
      <c r="C202" s="44">
        <v>45995.317199074074</v>
      </c>
      <c r="D202" s="45">
        <v>155</v>
      </c>
      <c r="E202" s="45" t="s">
        <v>34</v>
      </c>
      <c r="F202" s="46">
        <v>56921</v>
      </c>
      <c r="G202" s="47">
        <v>20460</v>
      </c>
      <c r="H202" s="42">
        <v>1</v>
      </c>
      <c r="I202" s="42" t="s">
        <v>1424</v>
      </c>
      <c r="J202" s="34">
        <f>IF(Tabla1[[#This Row],[Doc]]="Devolucion",-Tabla1[[#This Row],[VALOR]],Tabla1[[#This Row],[VALOR]])</f>
        <v>20460</v>
      </c>
      <c r="K202" s="35" t="str">
        <f>IFERROR(LEFT(Tabla1[[#This Row],[Columna3]],FIND(" ",Tabla1[[#This Row],[Columna3]])-1),Tabla1[[#This Row],[Columna3]])</f>
        <v>Venta</v>
      </c>
      <c r="U202"/>
    </row>
    <row r="203" spans="1:21" ht="14.25" customHeight="1">
      <c r="A203" t="s">
        <v>109</v>
      </c>
      <c r="B203" s="50">
        <f>+Tabla1[[#This Row],[Fecha y hora]]</f>
        <v>45995.318356481483</v>
      </c>
      <c r="C203" s="44">
        <v>45995.318356481483</v>
      </c>
      <c r="D203" s="45">
        <v>155</v>
      </c>
      <c r="E203" s="45" t="s">
        <v>34</v>
      </c>
      <c r="F203" s="46">
        <v>56922</v>
      </c>
      <c r="G203" s="47">
        <v>400000</v>
      </c>
      <c r="H203" s="42">
        <v>1</v>
      </c>
      <c r="I203" s="42" t="s">
        <v>1424</v>
      </c>
      <c r="J203" s="34">
        <f>IF(Tabla1[[#This Row],[Doc]]="Devolucion",-Tabla1[[#This Row],[VALOR]],Tabla1[[#This Row],[VALOR]])</f>
        <v>400000</v>
      </c>
      <c r="K203" s="35" t="str">
        <f>IFERROR(LEFT(Tabla1[[#This Row],[Columna3]],FIND(" ",Tabla1[[#This Row],[Columna3]])-1),Tabla1[[#This Row],[Columna3]])</f>
        <v>Venta</v>
      </c>
      <c r="U203"/>
    </row>
    <row r="204" spans="1:21" ht="14.25" customHeight="1">
      <c r="A204" t="s">
        <v>109</v>
      </c>
      <c r="B204" s="50">
        <f>+Tabla1[[#This Row],[Fecha y hora]]</f>
        <v>45995.319247685184</v>
      </c>
      <c r="C204" s="44">
        <v>45995.319247685184</v>
      </c>
      <c r="D204" s="45">
        <v>155</v>
      </c>
      <c r="E204" s="45" t="s">
        <v>34</v>
      </c>
      <c r="F204" s="46">
        <v>56923</v>
      </c>
      <c r="G204" s="47">
        <v>77400</v>
      </c>
      <c r="H204" s="42">
        <v>1</v>
      </c>
      <c r="I204" s="42" t="s">
        <v>1424</v>
      </c>
      <c r="J204" s="34">
        <f>IF(Tabla1[[#This Row],[Doc]]="Devolucion",-Tabla1[[#This Row],[VALOR]],Tabla1[[#This Row],[VALOR]])</f>
        <v>77400</v>
      </c>
      <c r="K204" s="35" t="str">
        <f>IFERROR(LEFT(Tabla1[[#This Row],[Columna3]],FIND(" ",Tabla1[[#This Row],[Columna3]])-1),Tabla1[[#This Row],[Columna3]])</f>
        <v>Venta</v>
      </c>
      <c r="U204"/>
    </row>
    <row r="205" spans="1:21" ht="14.25" customHeight="1">
      <c r="A205" t="s">
        <v>109</v>
      </c>
      <c r="B205" s="50">
        <f>+Tabla1[[#This Row],[Fecha y hora]]</f>
        <v>45995.320173611108</v>
      </c>
      <c r="C205" s="44">
        <v>45995.320173611108</v>
      </c>
      <c r="D205" s="45">
        <v>155</v>
      </c>
      <c r="E205" s="45" t="s">
        <v>34</v>
      </c>
      <c r="F205" s="46">
        <v>56924</v>
      </c>
      <c r="G205" s="47">
        <v>48900</v>
      </c>
      <c r="H205" s="42">
        <v>1</v>
      </c>
      <c r="I205" s="42" t="s">
        <v>1424</v>
      </c>
      <c r="J205" s="34">
        <f>IF(Tabla1[[#This Row],[Doc]]="Devolucion",-Tabla1[[#This Row],[VALOR]],Tabla1[[#This Row],[VALOR]])</f>
        <v>48900</v>
      </c>
      <c r="K205" s="35" t="str">
        <f>IFERROR(LEFT(Tabla1[[#This Row],[Columna3]],FIND(" ",Tabla1[[#This Row],[Columna3]])-1),Tabla1[[#This Row],[Columna3]])</f>
        <v>Venta</v>
      </c>
      <c r="U205"/>
    </row>
    <row r="206" spans="1:21" ht="14.25" customHeight="1">
      <c r="A206" t="s">
        <v>109</v>
      </c>
      <c r="B206" s="50">
        <f>+Tabla1[[#This Row],[Fecha y hora]]</f>
        <v>45995.321979166663</v>
      </c>
      <c r="C206" s="44">
        <v>45995.321979166663</v>
      </c>
      <c r="D206" s="45">
        <v>155</v>
      </c>
      <c r="E206" s="45" t="s">
        <v>34</v>
      </c>
      <c r="F206" s="46">
        <v>56925</v>
      </c>
      <c r="G206" s="47">
        <v>51640</v>
      </c>
      <c r="H206" s="42">
        <v>1</v>
      </c>
      <c r="I206" s="42" t="s">
        <v>1424</v>
      </c>
      <c r="J206" s="34">
        <f>IF(Tabla1[[#This Row],[Doc]]="Devolucion",-Tabla1[[#This Row],[VALOR]],Tabla1[[#This Row],[VALOR]])</f>
        <v>51640</v>
      </c>
      <c r="K206" s="35" t="str">
        <f>IFERROR(LEFT(Tabla1[[#This Row],[Columna3]],FIND(" ",Tabla1[[#This Row],[Columna3]])-1),Tabla1[[#This Row],[Columna3]])</f>
        <v>Venta</v>
      </c>
      <c r="U206"/>
    </row>
    <row r="207" spans="1:21" ht="14.25" customHeight="1">
      <c r="A207" t="s">
        <v>109</v>
      </c>
      <c r="B207" s="50">
        <f>+Tabla1[[#This Row],[Fecha y hora]]</f>
        <v>45995.322615740741</v>
      </c>
      <c r="C207" s="44">
        <v>45995.322615740741</v>
      </c>
      <c r="D207" s="45">
        <v>155</v>
      </c>
      <c r="E207" s="45" t="s">
        <v>34</v>
      </c>
      <c r="F207" s="46">
        <v>56926</v>
      </c>
      <c r="G207" s="47">
        <v>6544</v>
      </c>
      <c r="H207" s="42">
        <v>1</v>
      </c>
      <c r="I207" s="42" t="s">
        <v>1424</v>
      </c>
      <c r="J207" s="34">
        <f>IF(Tabla1[[#This Row],[Doc]]="Devolucion",-Tabla1[[#This Row],[VALOR]],Tabla1[[#This Row],[VALOR]])</f>
        <v>6544</v>
      </c>
      <c r="K207" s="35" t="str">
        <f>IFERROR(LEFT(Tabla1[[#This Row],[Columna3]],FIND(" ",Tabla1[[#This Row],[Columna3]])-1),Tabla1[[#This Row],[Columna3]])</f>
        <v>Venta</v>
      </c>
      <c r="U207"/>
    </row>
    <row r="208" spans="1:21" ht="14.25" customHeight="1">
      <c r="A208" t="s">
        <v>109</v>
      </c>
      <c r="B208" s="50">
        <f>+Tabla1[[#This Row],[Fecha y hora]]</f>
        <v>45995.324594907404</v>
      </c>
      <c r="C208" s="44">
        <v>45995.324594907404</v>
      </c>
      <c r="D208" s="45">
        <v>155</v>
      </c>
      <c r="E208" s="45" t="s">
        <v>34</v>
      </c>
      <c r="F208" s="46">
        <v>56927</v>
      </c>
      <c r="G208" s="47">
        <v>7660</v>
      </c>
      <c r="H208" s="42">
        <v>1</v>
      </c>
      <c r="I208" s="42" t="s">
        <v>1424</v>
      </c>
      <c r="J208" s="34">
        <f>IF(Tabla1[[#This Row],[Doc]]="Devolucion",-Tabla1[[#This Row],[VALOR]],Tabla1[[#This Row],[VALOR]])</f>
        <v>7660</v>
      </c>
      <c r="K208" s="35" t="str">
        <f>IFERROR(LEFT(Tabla1[[#This Row],[Columna3]],FIND(" ",Tabla1[[#This Row],[Columna3]])-1),Tabla1[[#This Row],[Columna3]])</f>
        <v>Venta</v>
      </c>
      <c r="U208"/>
    </row>
    <row r="209" spans="1:21" ht="14.25" customHeight="1">
      <c r="A209" t="s">
        <v>109</v>
      </c>
      <c r="B209" s="50">
        <f>+Tabla1[[#This Row],[Fecha y hora]]</f>
        <v>45995.277604166666</v>
      </c>
      <c r="C209" s="44">
        <v>45995.277604166666</v>
      </c>
      <c r="D209" s="45">
        <v>155</v>
      </c>
      <c r="E209" s="45" t="s">
        <v>34</v>
      </c>
      <c r="F209" s="46">
        <v>56908</v>
      </c>
      <c r="G209" s="47">
        <v>7296</v>
      </c>
      <c r="H209" s="42">
        <v>1</v>
      </c>
      <c r="I209" s="42" t="s">
        <v>1424</v>
      </c>
      <c r="J209" s="34">
        <f>IF(Tabla1[[#This Row],[Doc]]="Devolucion",-Tabla1[[#This Row],[VALOR]],Tabla1[[#This Row],[VALOR]])</f>
        <v>7296</v>
      </c>
      <c r="K209" s="35" t="str">
        <f>IFERROR(LEFT(Tabla1[[#This Row],[Columna3]],FIND(" ",Tabla1[[#This Row],[Columna3]])-1),Tabla1[[#This Row],[Columna3]])</f>
        <v>Venta</v>
      </c>
      <c r="U209"/>
    </row>
    <row r="210" spans="1:21" ht="14.25" customHeight="1">
      <c r="A210" t="s">
        <v>109</v>
      </c>
      <c r="B210" s="50">
        <f>+Tabla1[[#This Row],[Fecha y hora]]</f>
        <v>45995.279398148145</v>
      </c>
      <c r="C210" s="44">
        <v>45995.279398148145</v>
      </c>
      <c r="D210" s="45">
        <v>155</v>
      </c>
      <c r="E210" s="45" t="s">
        <v>34</v>
      </c>
      <c r="F210" s="46">
        <v>56909</v>
      </c>
      <c r="G210" s="47">
        <v>32909</v>
      </c>
      <c r="H210" s="42">
        <v>1</v>
      </c>
      <c r="I210" s="42" t="s">
        <v>1424</v>
      </c>
      <c r="J210" s="34">
        <f>IF(Tabla1[[#This Row],[Doc]]="Devolucion",-Tabla1[[#This Row],[VALOR]],Tabla1[[#This Row],[VALOR]])</f>
        <v>32909</v>
      </c>
      <c r="K210" s="35" t="str">
        <f>IFERROR(LEFT(Tabla1[[#This Row],[Columna3]],FIND(" ",Tabla1[[#This Row],[Columna3]])-1),Tabla1[[#This Row],[Columna3]])</f>
        <v>Venta</v>
      </c>
      <c r="U210"/>
    </row>
    <row r="211" spans="1:21" ht="14.25" customHeight="1">
      <c r="A211" t="s">
        <v>109</v>
      </c>
      <c r="B211" s="50">
        <f>+Tabla1[[#This Row],[Fecha y hora]]</f>
        <v>45995.280046296299</v>
      </c>
      <c r="C211" s="44">
        <v>45995.280046296299</v>
      </c>
      <c r="D211" s="45">
        <v>155</v>
      </c>
      <c r="E211" s="45" t="s">
        <v>34</v>
      </c>
      <c r="F211" s="46">
        <v>56910</v>
      </c>
      <c r="G211" s="47">
        <v>20380</v>
      </c>
      <c r="H211" s="42">
        <v>1</v>
      </c>
      <c r="I211" s="42" t="s">
        <v>1424</v>
      </c>
      <c r="J211" s="34">
        <f>IF(Tabla1[[#This Row],[Doc]]="Devolucion",-Tabla1[[#This Row],[VALOR]],Tabla1[[#This Row],[VALOR]])</f>
        <v>20380</v>
      </c>
      <c r="K211" s="35" t="str">
        <f>IFERROR(LEFT(Tabla1[[#This Row],[Columna3]],FIND(" ",Tabla1[[#This Row],[Columna3]])-1),Tabla1[[#This Row],[Columna3]])</f>
        <v>Venta</v>
      </c>
      <c r="U211"/>
    </row>
    <row r="212" spans="1:21" ht="14.25" customHeight="1">
      <c r="A212" t="s">
        <v>109</v>
      </c>
      <c r="B212" s="50">
        <f>+Tabla1[[#This Row],[Fecha y hora]]</f>
        <v>45995.294641203705</v>
      </c>
      <c r="C212" s="44">
        <v>45995.294641203705</v>
      </c>
      <c r="D212" s="45">
        <v>155</v>
      </c>
      <c r="E212" s="45" t="s">
        <v>34</v>
      </c>
      <c r="F212" s="46">
        <v>56911</v>
      </c>
      <c r="G212" s="47">
        <v>42040</v>
      </c>
      <c r="H212" s="42">
        <v>1</v>
      </c>
      <c r="I212" s="42" t="s">
        <v>1424</v>
      </c>
      <c r="J212" s="34">
        <f>IF(Tabla1[[#This Row],[Doc]]="Devolucion",-Tabla1[[#This Row],[VALOR]],Tabla1[[#This Row],[VALOR]])</f>
        <v>42040</v>
      </c>
      <c r="K212" s="35" t="str">
        <f>IFERROR(LEFT(Tabla1[[#This Row],[Columna3]],FIND(" ",Tabla1[[#This Row],[Columna3]])-1),Tabla1[[#This Row],[Columna3]])</f>
        <v>Venta</v>
      </c>
      <c r="U212"/>
    </row>
    <row r="213" spans="1:21" ht="14.25" customHeight="1">
      <c r="A213" t="s">
        <v>109</v>
      </c>
      <c r="B213" s="50">
        <f>+Tabla1[[#This Row],[Fecha y hora]]</f>
        <v>45995.303506944445</v>
      </c>
      <c r="C213" s="44">
        <v>45995.303506944445</v>
      </c>
      <c r="D213" s="45">
        <v>155</v>
      </c>
      <c r="E213" s="45" t="s">
        <v>34</v>
      </c>
      <c r="F213" s="46">
        <v>56912</v>
      </c>
      <c r="G213" s="47">
        <v>28000</v>
      </c>
      <c r="H213" s="42">
        <v>1</v>
      </c>
      <c r="I213" s="42" t="s">
        <v>1424</v>
      </c>
      <c r="J213" s="34">
        <f>IF(Tabla1[[#This Row],[Doc]]="Devolucion",-Tabla1[[#This Row],[VALOR]],Tabla1[[#This Row],[VALOR]])</f>
        <v>28000</v>
      </c>
      <c r="K213" s="35" t="str">
        <f>IFERROR(LEFT(Tabla1[[#This Row],[Columna3]],FIND(" ",Tabla1[[#This Row],[Columna3]])-1),Tabla1[[#This Row],[Columna3]])</f>
        <v>Venta</v>
      </c>
      <c r="U213"/>
    </row>
    <row r="214" spans="1:21" ht="14.25" customHeight="1">
      <c r="A214" t="s">
        <v>109</v>
      </c>
      <c r="B214" s="50">
        <f>+Tabla1[[#This Row],[Fecha y hora]]</f>
        <v>45995.305636574078</v>
      </c>
      <c r="C214" s="44">
        <v>45995.305636574078</v>
      </c>
      <c r="D214" s="45">
        <v>155</v>
      </c>
      <c r="E214" s="45" t="s">
        <v>34</v>
      </c>
      <c r="F214" s="46">
        <v>56913</v>
      </c>
      <c r="G214" s="47">
        <v>68540</v>
      </c>
      <c r="H214" s="42">
        <v>1</v>
      </c>
      <c r="I214" s="42" t="s">
        <v>1424</v>
      </c>
      <c r="J214" s="34">
        <f>IF(Tabla1[[#This Row],[Doc]]="Devolucion",-Tabla1[[#This Row],[VALOR]],Tabla1[[#This Row],[VALOR]])</f>
        <v>68540</v>
      </c>
      <c r="K214" s="35" t="str">
        <f>IFERROR(LEFT(Tabla1[[#This Row],[Columna3]],FIND(" ",Tabla1[[#This Row],[Columna3]])-1),Tabla1[[#This Row],[Columna3]])</f>
        <v>Venta</v>
      </c>
      <c r="U214"/>
    </row>
    <row r="215" spans="1:21" ht="14.25" customHeight="1">
      <c r="A215" t="s">
        <v>109</v>
      </c>
      <c r="B215" s="50">
        <f>+Tabla1[[#This Row],[Fecha y hora]]</f>
        <v>45995.307650462964</v>
      </c>
      <c r="C215" s="44">
        <v>45995.307650462964</v>
      </c>
      <c r="D215" s="45">
        <v>155</v>
      </c>
      <c r="E215" s="45" t="s">
        <v>34</v>
      </c>
      <c r="F215" s="46">
        <v>56914</v>
      </c>
      <c r="G215" s="47">
        <v>76704</v>
      </c>
      <c r="H215" s="42">
        <v>1</v>
      </c>
      <c r="I215" s="42" t="s">
        <v>1424</v>
      </c>
      <c r="J215" s="34">
        <f>IF(Tabla1[[#This Row],[Doc]]="Devolucion",-Tabla1[[#This Row],[VALOR]],Tabla1[[#This Row],[VALOR]])</f>
        <v>76704</v>
      </c>
      <c r="K215" s="35" t="str">
        <f>IFERROR(LEFT(Tabla1[[#This Row],[Columna3]],FIND(" ",Tabla1[[#This Row],[Columna3]])-1),Tabla1[[#This Row],[Columna3]])</f>
        <v>Venta</v>
      </c>
      <c r="U215"/>
    </row>
    <row r="216" spans="1:21" ht="14.25" customHeight="1">
      <c r="A216" t="s">
        <v>109</v>
      </c>
      <c r="B216" s="50">
        <f>+Tabla1[[#This Row],[Fecha y hora]]</f>
        <v>45995.308252314811</v>
      </c>
      <c r="C216" s="44">
        <v>45995.308252314811</v>
      </c>
      <c r="D216" s="45">
        <v>155</v>
      </c>
      <c r="E216" s="45" t="s">
        <v>34</v>
      </c>
      <c r="F216" s="46">
        <v>56915</v>
      </c>
      <c r="G216" s="47">
        <v>12426</v>
      </c>
      <c r="H216" s="42">
        <v>1</v>
      </c>
      <c r="I216" s="42" t="s">
        <v>1424</v>
      </c>
      <c r="J216" s="34">
        <f>IF(Tabla1[[#This Row],[Doc]]="Devolucion",-Tabla1[[#This Row],[VALOR]],Tabla1[[#This Row],[VALOR]])</f>
        <v>12426</v>
      </c>
      <c r="K216" s="35" t="str">
        <f>IFERROR(LEFT(Tabla1[[#This Row],[Columna3]],FIND(" ",Tabla1[[#This Row],[Columna3]])-1),Tabla1[[#This Row],[Columna3]])</f>
        <v>Venta</v>
      </c>
      <c r="U216"/>
    </row>
    <row r="217" spans="1:21" ht="14.25" customHeight="1">
      <c r="A217" t="s">
        <v>109</v>
      </c>
      <c r="B217" s="50">
        <f>+Tabla1[[#This Row],[Fecha y hora]]</f>
        <v>45994.459861111114</v>
      </c>
      <c r="C217" s="44">
        <v>45994.459861111114</v>
      </c>
      <c r="D217" s="45">
        <v>155</v>
      </c>
      <c r="E217" s="45" t="s">
        <v>34</v>
      </c>
      <c r="F217" s="46">
        <v>56889</v>
      </c>
      <c r="G217" s="47">
        <v>20460</v>
      </c>
      <c r="H217" s="42">
        <v>1</v>
      </c>
      <c r="I217" s="42" t="s">
        <v>1424</v>
      </c>
      <c r="J217" s="34">
        <f>IF(Tabla1[[#This Row],[Doc]]="Devolucion",-Tabla1[[#This Row],[VALOR]],Tabla1[[#This Row],[VALOR]])</f>
        <v>20460</v>
      </c>
      <c r="K217" s="35" t="str">
        <f>IFERROR(LEFT(Tabla1[[#This Row],[Columna3]],FIND(" ",Tabla1[[#This Row],[Columna3]])-1),Tabla1[[#This Row],[Columna3]])</f>
        <v>Venta</v>
      </c>
      <c r="U217"/>
    </row>
    <row r="218" spans="1:21" ht="14.25" customHeight="1">
      <c r="A218" t="s">
        <v>109</v>
      </c>
      <c r="B218" s="50">
        <f>+Tabla1[[#This Row],[Fecha y hora]]</f>
        <v>45994.474942129629</v>
      </c>
      <c r="C218" s="44">
        <v>45994.474942129629</v>
      </c>
      <c r="D218" s="45">
        <v>155</v>
      </c>
      <c r="E218" s="45" t="s">
        <v>34</v>
      </c>
      <c r="F218" s="46">
        <v>56890</v>
      </c>
      <c r="G218" s="47">
        <v>24250</v>
      </c>
      <c r="H218" s="42">
        <v>1</v>
      </c>
      <c r="I218" s="42" t="s">
        <v>1424</v>
      </c>
      <c r="J218" s="34">
        <f>IF(Tabla1[[#This Row],[Doc]]="Devolucion",-Tabla1[[#This Row],[VALOR]],Tabla1[[#This Row],[VALOR]])</f>
        <v>24250</v>
      </c>
      <c r="K218" s="35" t="str">
        <f>IFERROR(LEFT(Tabla1[[#This Row],[Columna3]],FIND(" ",Tabla1[[#This Row],[Columna3]])-1),Tabla1[[#This Row],[Columna3]])</f>
        <v>Venta</v>
      </c>
      <c r="U218"/>
    </row>
    <row r="219" spans="1:21" ht="14.25" customHeight="1">
      <c r="A219" t="s">
        <v>109</v>
      </c>
      <c r="B219" s="50">
        <f>+Tabla1[[#This Row],[Fecha y hora]]</f>
        <v>45992.347569444442</v>
      </c>
      <c r="C219" s="44">
        <v>45992.347569444442</v>
      </c>
      <c r="D219" s="45">
        <v>155</v>
      </c>
      <c r="E219" s="45" t="s">
        <v>34</v>
      </c>
      <c r="F219" s="46">
        <v>56770</v>
      </c>
      <c r="G219" s="47">
        <v>106114</v>
      </c>
      <c r="H219" s="42">
        <v>1</v>
      </c>
      <c r="I219" s="42" t="s">
        <v>88</v>
      </c>
      <c r="J219" s="34">
        <f>IF(Tabla1[[#This Row],[Doc]]="Devolucion",-Tabla1[[#This Row],[VALOR]],Tabla1[[#This Row],[VALOR]])</f>
        <v>106114</v>
      </c>
      <c r="K219" s="35" t="str">
        <f>IFERROR(LEFT(Tabla1[[#This Row],[Columna3]],FIND(" ",Tabla1[[#This Row],[Columna3]])-1),Tabla1[[#This Row],[Columna3]])</f>
        <v>Venta</v>
      </c>
      <c r="U219"/>
    </row>
    <row r="220" spans="1:21" ht="14.25" customHeight="1">
      <c r="A220" t="s">
        <v>109</v>
      </c>
      <c r="B220" s="50">
        <f>+Tabla1[[#This Row],[Fecha y hora]]</f>
        <v>45993.3984375</v>
      </c>
      <c r="C220" s="44">
        <v>45993.3984375</v>
      </c>
      <c r="D220" s="45">
        <v>155</v>
      </c>
      <c r="E220" s="45" t="s">
        <v>34</v>
      </c>
      <c r="F220" s="46">
        <v>56827</v>
      </c>
      <c r="G220" s="47">
        <v>115750</v>
      </c>
      <c r="H220" s="42">
        <v>1</v>
      </c>
      <c r="I220" s="42" t="s">
        <v>41</v>
      </c>
      <c r="J220" s="34">
        <f>IF(Tabla1[[#This Row],[Doc]]="Devolucion",-Tabla1[[#This Row],[VALOR]],Tabla1[[#This Row],[VALOR]])</f>
        <v>115750</v>
      </c>
      <c r="K220" s="35" t="str">
        <f>IFERROR(LEFT(Tabla1[[#This Row],[Columna3]],FIND(" ",Tabla1[[#This Row],[Columna3]])-1),Tabla1[[#This Row],[Columna3]])</f>
        <v>Venta</v>
      </c>
      <c r="U220"/>
    </row>
    <row r="221" spans="1:21" ht="14.25" customHeight="1">
      <c r="A221" t="s">
        <v>109</v>
      </c>
      <c r="B221" s="50">
        <f>+Tabla1[[#This Row],[Fecha y hora]]</f>
        <v>45994.454594907409</v>
      </c>
      <c r="C221" s="44">
        <v>45994.454594907409</v>
      </c>
      <c r="D221" s="45">
        <v>155</v>
      </c>
      <c r="E221" s="45" t="s">
        <v>34</v>
      </c>
      <c r="F221" s="46">
        <v>56886</v>
      </c>
      <c r="G221" s="47">
        <v>398680</v>
      </c>
      <c r="H221" s="42">
        <v>1</v>
      </c>
      <c r="I221" s="42" t="s">
        <v>1424</v>
      </c>
      <c r="J221" s="34">
        <f>IF(Tabla1[[#This Row],[Doc]]="Devolucion",-Tabla1[[#This Row],[VALOR]],Tabla1[[#This Row],[VALOR]])</f>
        <v>398680</v>
      </c>
      <c r="K221" s="35" t="str">
        <f>IFERROR(LEFT(Tabla1[[#This Row],[Columna3]],FIND(" ",Tabla1[[#This Row],[Columna3]])-1),Tabla1[[#This Row],[Columna3]])</f>
        <v>Venta</v>
      </c>
      <c r="U221"/>
    </row>
    <row r="222" spans="1:21" ht="14.25" customHeight="1">
      <c r="A222" t="s">
        <v>109</v>
      </c>
      <c r="B222" s="50">
        <f>+Tabla1[[#This Row],[Fecha y hora]]</f>
        <v>45994.456400462965</v>
      </c>
      <c r="C222" s="44">
        <v>45994.456400462965</v>
      </c>
      <c r="D222" s="45">
        <v>155</v>
      </c>
      <c r="E222" s="45" t="s">
        <v>34</v>
      </c>
      <c r="F222" s="46">
        <v>56887</v>
      </c>
      <c r="G222" s="47">
        <v>145268</v>
      </c>
      <c r="H222" s="42">
        <v>1</v>
      </c>
      <c r="I222" s="42" t="s">
        <v>1424</v>
      </c>
      <c r="J222" s="34">
        <f>IF(Tabla1[[#This Row],[Doc]]="Devolucion",-Tabla1[[#This Row],[VALOR]],Tabla1[[#This Row],[VALOR]])</f>
        <v>145268</v>
      </c>
      <c r="K222" s="35" t="str">
        <f>IFERROR(LEFT(Tabla1[[#This Row],[Columna3]],FIND(" ",Tabla1[[#This Row],[Columna3]])-1),Tabla1[[#This Row],[Columna3]])</f>
        <v>Venta</v>
      </c>
      <c r="U222"/>
    </row>
    <row r="223" spans="1:21" ht="14.25" customHeight="1">
      <c r="A223" t="s">
        <v>109</v>
      </c>
      <c r="B223" s="50">
        <f>+Tabla1[[#This Row],[Fecha y hora]]</f>
        <v>45994.508715277778</v>
      </c>
      <c r="C223" s="44">
        <v>45994.508715277778</v>
      </c>
      <c r="D223" s="45">
        <v>155</v>
      </c>
      <c r="E223" s="45" t="s">
        <v>34</v>
      </c>
      <c r="F223" s="46">
        <v>56893</v>
      </c>
      <c r="G223" s="47">
        <v>861700</v>
      </c>
      <c r="H223" s="42">
        <v>1</v>
      </c>
      <c r="I223" s="42" t="s">
        <v>45</v>
      </c>
      <c r="J223" s="34">
        <f>IF(Tabla1[[#This Row],[Doc]]="Devolucion",-Tabla1[[#This Row],[VALOR]],Tabla1[[#This Row],[VALOR]])</f>
        <v>861700</v>
      </c>
      <c r="K223" s="35" t="str">
        <f>IFERROR(LEFT(Tabla1[[#This Row],[Columna3]],FIND(" ",Tabla1[[#This Row],[Columna3]])-1),Tabla1[[#This Row],[Columna3]])</f>
        <v>Venta</v>
      </c>
      <c r="U223"/>
    </row>
    <row r="224" spans="1:21" ht="14.25" customHeight="1">
      <c r="A224" t="s">
        <v>109</v>
      </c>
      <c r="B224" s="50">
        <f>+Tabla1[[#This Row],[Fecha y hora]]</f>
        <v>45995.175486111111</v>
      </c>
      <c r="C224" s="44">
        <v>45995.175486111111</v>
      </c>
      <c r="D224" s="45">
        <v>155</v>
      </c>
      <c r="E224" s="45" t="s">
        <v>34</v>
      </c>
      <c r="F224" s="46">
        <v>56894</v>
      </c>
      <c r="G224" s="47">
        <v>4862000</v>
      </c>
      <c r="H224" s="42">
        <v>1</v>
      </c>
      <c r="I224" s="42" t="s">
        <v>45</v>
      </c>
      <c r="J224" s="34">
        <f>IF(Tabla1[[#This Row],[Doc]]="Devolucion",-Tabla1[[#This Row],[VALOR]],Tabla1[[#This Row],[VALOR]])</f>
        <v>4862000</v>
      </c>
      <c r="K224" s="35" t="str">
        <f>IFERROR(LEFT(Tabla1[[#This Row],[Columna3]],FIND(" ",Tabla1[[#This Row],[Columna3]])-1),Tabla1[[#This Row],[Columna3]])</f>
        <v>Venta</v>
      </c>
      <c r="U224"/>
    </row>
    <row r="225" spans="1:21" ht="14.25" customHeight="1">
      <c r="A225" t="s">
        <v>109</v>
      </c>
      <c r="B225" s="50">
        <f>+Tabla1[[#This Row],[Fecha y hora]]</f>
        <v>45995.207789351851</v>
      </c>
      <c r="C225" s="44">
        <v>45995.207789351851</v>
      </c>
      <c r="D225" s="45">
        <v>155</v>
      </c>
      <c r="E225" s="45" t="s">
        <v>34</v>
      </c>
      <c r="F225" s="46">
        <v>56895</v>
      </c>
      <c r="G225" s="47">
        <v>7200</v>
      </c>
      <c r="H225" s="42">
        <v>1</v>
      </c>
      <c r="I225" s="42" t="s">
        <v>1424</v>
      </c>
      <c r="J225" s="34">
        <f>IF(Tabla1[[#This Row],[Doc]]="Devolucion",-Tabla1[[#This Row],[VALOR]],Tabla1[[#This Row],[VALOR]])</f>
        <v>7200</v>
      </c>
      <c r="K225" s="35" t="str">
        <f>IFERROR(LEFT(Tabla1[[#This Row],[Columna3]],FIND(" ",Tabla1[[#This Row],[Columna3]])-1),Tabla1[[#This Row],[Columna3]])</f>
        <v>Venta</v>
      </c>
      <c r="U225"/>
    </row>
    <row r="226" spans="1:21" ht="14.25" customHeight="1">
      <c r="A226" t="s">
        <v>109</v>
      </c>
      <c r="B226" s="50">
        <f>+Tabla1[[#This Row],[Fecha y hora]]</f>
        <v>45995.233090277776</v>
      </c>
      <c r="C226" s="44">
        <v>45995.233090277776</v>
      </c>
      <c r="D226" s="45">
        <v>155</v>
      </c>
      <c r="E226" s="45" t="s">
        <v>34</v>
      </c>
      <c r="F226" s="46">
        <v>56896</v>
      </c>
      <c r="G226" s="47">
        <v>46376</v>
      </c>
      <c r="H226" s="42">
        <v>1</v>
      </c>
      <c r="I226" s="42" t="s">
        <v>45</v>
      </c>
      <c r="J226" s="34">
        <f>IF(Tabla1[[#This Row],[Doc]]="Devolucion",-Tabla1[[#This Row],[VALOR]],Tabla1[[#This Row],[VALOR]])</f>
        <v>46376</v>
      </c>
      <c r="K226" s="35" t="str">
        <f>IFERROR(LEFT(Tabla1[[#This Row],[Columna3]],FIND(" ",Tabla1[[#This Row],[Columna3]])-1),Tabla1[[#This Row],[Columna3]])</f>
        <v>Venta</v>
      </c>
      <c r="U226"/>
    </row>
    <row r="227" spans="1:21" ht="14.25" customHeight="1">
      <c r="A227" t="s">
        <v>109</v>
      </c>
      <c r="B227" s="50">
        <f>+Tabla1[[#This Row],[Fecha y hora]]</f>
        <v>45995.252615740741</v>
      </c>
      <c r="C227" s="44">
        <v>45995.252615740741</v>
      </c>
      <c r="D227" s="45">
        <v>155</v>
      </c>
      <c r="E227" s="45" t="s">
        <v>34</v>
      </c>
      <c r="F227" s="46">
        <v>56897</v>
      </c>
      <c r="G227" s="47">
        <v>100250</v>
      </c>
      <c r="H227" s="42">
        <v>1</v>
      </c>
      <c r="I227" s="42" t="s">
        <v>1424</v>
      </c>
      <c r="J227" s="34">
        <f>IF(Tabla1[[#This Row],[Doc]]="Devolucion",-Tabla1[[#This Row],[VALOR]],Tabla1[[#This Row],[VALOR]])</f>
        <v>100250</v>
      </c>
      <c r="K227" s="35" t="str">
        <f>IFERROR(LEFT(Tabla1[[#This Row],[Columna3]],FIND(" ",Tabla1[[#This Row],[Columna3]])-1),Tabla1[[#This Row],[Columna3]])</f>
        <v>Venta</v>
      </c>
      <c r="U227"/>
    </row>
    <row r="228" spans="1:21" ht="14.25" customHeight="1">
      <c r="A228" t="s">
        <v>109</v>
      </c>
      <c r="B228" s="50">
        <f>+Tabla1[[#This Row],[Fecha y hora]]</f>
        <v>45995.257615740738</v>
      </c>
      <c r="C228" s="44">
        <v>45995.257615740738</v>
      </c>
      <c r="D228" s="45">
        <v>155</v>
      </c>
      <c r="E228" s="45" t="s">
        <v>34</v>
      </c>
      <c r="F228" s="46">
        <v>56899</v>
      </c>
      <c r="G228" s="47">
        <v>155606</v>
      </c>
      <c r="H228" s="42">
        <v>1</v>
      </c>
      <c r="I228" s="42" t="s">
        <v>1424</v>
      </c>
      <c r="J228" s="34">
        <f>IF(Tabla1[[#This Row],[Doc]]="Devolucion",-Tabla1[[#This Row],[VALOR]],Tabla1[[#This Row],[VALOR]])</f>
        <v>155606</v>
      </c>
      <c r="K228" s="35" t="str">
        <f>IFERROR(LEFT(Tabla1[[#This Row],[Columna3]],FIND(" ",Tabla1[[#This Row],[Columna3]])-1),Tabla1[[#This Row],[Columna3]])</f>
        <v>Venta</v>
      </c>
      <c r="U228"/>
    </row>
    <row r="229" spans="1:21" ht="14.25" customHeight="1">
      <c r="A229" t="s">
        <v>109</v>
      </c>
      <c r="B229" s="50">
        <f>+Tabla1[[#This Row],[Fecha y hora]]</f>
        <v>45995.258981481478</v>
      </c>
      <c r="C229" s="44">
        <v>45995.258981481478</v>
      </c>
      <c r="D229" s="45">
        <v>155</v>
      </c>
      <c r="E229" s="45" t="s">
        <v>34</v>
      </c>
      <c r="F229" s="46">
        <v>56900</v>
      </c>
      <c r="G229" s="47">
        <v>56650</v>
      </c>
      <c r="H229" s="42">
        <v>1</v>
      </c>
      <c r="I229" s="42" t="s">
        <v>1424</v>
      </c>
      <c r="J229" s="34">
        <f>IF(Tabla1[[#This Row],[Doc]]="Devolucion",-Tabla1[[#This Row],[VALOR]],Tabla1[[#This Row],[VALOR]])</f>
        <v>56650</v>
      </c>
      <c r="K229" s="35" t="str">
        <f>IFERROR(LEFT(Tabla1[[#This Row],[Columna3]],FIND(" ",Tabla1[[#This Row],[Columna3]])-1),Tabla1[[#This Row],[Columna3]])</f>
        <v>Venta</v>
      </c>
      <c r="U229"/>
    </row>
    <row r="230" spans="1:21" ht="14.25" customHeight="1">
      <c r="A230" t="s">
        <v>109</v>
      </c>
      <c r="B230" s="50">
        <f>+Tabla1[[#This Row],[Fecha y hora]]</f>
        <v>45995.261597222219</v>
      </c>
      <c r="C230" s="44">
        <v>45995.261597222219</v>
      </c>
      <c r="D230" s="45">
        <v>155</v>
      </c>
      <c r="E230" s="45" t="s">
        <v>34</v>
      </c>
      <c r="F230" s="46">
        <v>56901</v>
      </c>
      <c r="G230" s="47">
        <v>24528</v>
      </c>
      <c r="H230" s="42">
        <v>1</v>
      </c>
      <c r="I230" s="42" t="s">
        <v>1424</v>
      </c>
      <c r="J230" s="34">
        <f>IF(Tabla1[[#This Row],[Doc]]="Devolucion",-Tabla1[[#This Row],[VALOR]],Tabla1[[#This Row],[VALOR]])</f>
        <v>24528</v>
      </c>
      <c r="K230" s="35" t="str">
        <f>IFERROR(LEFT(Tabla1[[#This Row],[Columna3]],FIND(" ",Tabla1[[#This Row],[Columna3]])-1),Tabla1[[#This Row],[Columna3]])</f>
        <v>Venta</v>
      </c>
      <c r="U230"/>
    </row>
    <row r="231" spans="1:21" ht="14.25" customHeight="1">
      <c r="A231" t="s">
        <v>109</v>
      </c>
      <c r="B231" s="50">
        <f>+Tabla1[[#This Row],[Fecha y hora]]</f>
        <v>45995.263437499998</v>
      </c>
      <c r="C231" s="44">
        <v>45995.263437499998</v>
      </c>
      <c r="D231" s="45">
        <v>155</v>
      </c>
      <c r="E231" s="45" t="s">
        <v>34</v>
      </c>
      <c r="F231" s="46">
        <v>56902</v>
      </c>
      <c r="G231" s="47">
        <v>36624</v>
      </c>
      <c r="H231" s="42">
        <v>1</v>
      </c>
      <c r="I231" s="42" t="s">
        <v>1424</v>
      </c>
      <c r="J231" s="34">
        <f>IF(Tabla1[[#This Row],[Doc]]="Devolucion",-Tabla1[[#This Row],[VALOR]],Tabla1[[#This Row],[VALOR]])</f>
        <v>36624</v>
      </c>
      <c r="K231" s="35" t="str">
        <f>IFERROR(LEFT(Tabla1[[#This Row],[Columna3]],FIND(" ",Tabla1[[#This Row],[Columna3]])-1),Tabla1[[#This Row],[Columna3]])</f>
        <v>Venta</v>
      </c>
      <c r="U231"/>
    </row>
    <row r="232" spans="1:21" ht="14.25" customHeight="1">
      <c r="A232" t="s">
        <v>109</v>
      </c>
      <c r="B232" s="50">
        <f>+Tabla1[[#This Row],[Fecha y hora]]</f>
        <v>45995.267268518517</v>
      </c>
      <c r="C232" s="44">
        <v>45995.267268518517</v>
      </c>
      <c r="D232" s="45">
        <v>155</v>
      </c>
      <c r="E232" s="45" t="s">
        <v>34</v>
      </c>
      <c r="F232" s="46">
        <v>56903</v>
      </c>
      <c r="G232" s="47">
        <v>126930</v>
      </c>
      <c r="H232" s="42">
        <v>1</v>
      </c>
      <c r="I232" s="42" t="s">
        <v>1424</v>
      </c>
      <c r="J232" s="34">
        <f>IF(Tabla1[[#This Row],[Doc]]="Devolucion",-Tabla1[[#This Row],[VALOR]],Tabla1[[#This Row],[VALOR]])</f>
        <v>126930</v>
      </c>
      <c r="K232" s="35" t="str">
        <f>IFERROR(LEFT(Tabla1[[#This Row],[Columna3]],FIND(" ",Tabla1[[#This Row],[Columna3]])-1),Tabla1[[#This Row],[Columna3]])</f>
        <v>Venta</v>
      </c>
      <c r="U232"/>
    </row>
    <row r="233" spans="1:21" ht="14.25" customHeight="1">
      <c r="A233" t="s">
        <v>109</v>
      </c>
      <c r="B233" s="50">
        <f>+Tabla1[[#This Row],[Fecha y hora]]</f>
        <v>45994.445474537039</v>
      </c>
      <c r="C233" s="44">
        <v>45994.445474537039</v>
      </c>
      <c r="D233" s="45">
        <v>155</v>
      </c>
      <c r="E233" s="45" t="s">
        <v>34</v>
      </c>
      <c r="F233" s="46">
        <v>56882</v>
      </c>
      <c r="G233" s="47">
        <v>119472</v>
      </c>
      <c r="H233" s="42">
        <v>1</v>
      </c>
      <c r="I233" s="42" t="s">
        <v>1424</v>
      </c>
      <c r="J233" s="34">
        <f>IF(Tabla1[[#This Row],[Doc]]="Devolucion",-Tabla1[[#This Row],[VALOR]],Tabla1[[#This Row],[VALOR]])</f>
        <v>119472</v>
      </c>
      <c r="K233" s="35" t="str">
        <f>IFERROR(LEFT(Tabla1[[#This Row],[Columna3]],FIND(" ",Tabla1[[#This Row],[Columna3]])-1),Tabla1[[#This Row],[Columna3]])</f>
        <v>Venta</v>
      </c>
      <c r="U233"/>
    </row>
    <row r="234" spans="1:21" ht="14.25" customHeight="1">
      <c r="A234" t="s">
        <v>109</v>
      </c>
      <c r="B234" s="50">
        <f>+Tabla1[[#This Row],[Fecha y hora]]</f>
        <v>45994.44604166667</v>
      </c>
      <c r="C234" s="44">
        <v>45994.44604166667</v>
      </c>
      <c r="D234" s="45">
        <v>155</v>
      </c>
      <c r="E234" s="45" t="s">
        <v>34</v>
      </c>
      <c r="F234" s="46">
        <v>56883</v>
      </c>
      <c r="G234" s="47">
        <v>20240</v>
      </c>
      <c r="H234" s="42">
        <v>1</v>
      </c>
      <c r="I234" s="42" t="s">
        <v>1424</v>
      </c>
      <c r="J234" s="34">
        <f>IF(Tabla1[[#This Row],[Doc]]="Devolucion",-Tabla1[[#This Row],[VALOR]],Tabla1[[#This Row],[VALOR]])</f>
        <v>20240</v>
      </c>
      <c r="K234" s="35" t="str">
        <f>IFERROR(LEFT(Tabla1[[#This Row],[Columna3]],FIND(" ",Tabla1[[#This Row],[Columna3]])-1),Tabla1[[#This Row],[Columna3]])</f>
        <v>Venta</v>
      </c>
      <c r="U234"/>
    </row>
    <row r="235" spans="1:21" ht="14.25" customHeight="1">
      <c r="A235" t="s">
        <v>109</v>
      </c>
      <c r="B235" s="50">
        <f>+Tabla1[[#This Row],[Fecha y hora]]</f>
        <v>45994.44971064815</v>
      </c>
      <c r="C235" s="44">
        <v>45994.44971064815</v>
      </c>
      <c r="D235" s="45">
        <v>155</v>
      </c>
      <c r="E235" s="45" t="s">
        <v>34</v>
      </c>
      <c r="F235" s="46">
        <v>56884</v>
      </c>
      <c r="G235" s="47">
        <v>418796</v>
      </c>
      <c r="H235" s="42">
        <v>1</v>
      </c>
      <c r="I235" s="42" t="s">
        <v>1424</v>
      </c>
      <c r="J235" s="34">
        <f>IF(Tabla1[[#This Row],[Doc]]="Devolucion",-Tabla1[[#This Row],[VALOR]],Tabla1[[#This Row],[VALOR]])</f>
        <v>418796</v>
      </c>
      <c r="K235" s="35" t="str">
        <f>IFERROR(LEFT(Tabla1[[#This Row],[Columna3]],FIND(" ",Tabla1[[#This Row],[Columna3]])-1),Tabla1[[#This Row],[Columna3]])</f>
        <v>Venta</v>
      </c>
      <c r="U235"/>
    </row>
    <row r="236" spans="1:21" ht="14.25" customHeight="1">
      <c r="A236" t="s">
        <v>109</v>
      </c>
      <c r="B236" s="50">
        <f>+Tabla1[[#This Row],[Fecha y hora]]</f>
        <v>45994.285983796297</v>
      </c>
      <c r="C236" s="44">
        <v>45994.285983796297</v>
      </c>
      <c r="D236" s="45">
        <v>155</v>
      </c>
      <c r="E236" s="45" t="s">
        <v>34</v>
      </c>
      <c r="F236" s="46">
        <v>56856</v>
      </c>
      <c r="G236" s="47">
        <v>43980</v>
      </c>
      <c r="H236" s="42">
        <v>1</v>
      </c>
      <c r="I236" s="42" t="s">
        <v>1424</v>
      </c>
      <c r="J236" s="34">
        <f>IF(Tabla1[[#This Row],[Doc]]="Devolucion",-Tabla1[[#This Row],[VALOR]],Tabla1[[#This Row],[VALOR]])</f>
        <v>43980</v>
      </c>
      <c r="K236" s="35" t="str">
        <f>IFERROR(LEFT(Tabla1[[#This Row],[Columna3]],FIND(" ",Tabla1[[#This Row],[Columna3]])-1),Tabla1[[#This Row],[Columna3]])</f>
        <v>Venta</v>
      </c>
      <c r="U236"/>
    </row>
    <row r="237" spans="1:21" ht="14.25" customHeight="1">
      <c r="A237" t="s">
        <v>109</v>
      </c>
      <c r="B237" s="50">
        <f>+Tabla1[[#This Row],[Fecha y hora]]</f>
        <v>45994.386018518519</v>
      </c>
      <c r="C237" s="44">
        <v>45994.386018518519</v>
      </c>
      <c r="D237" s="45">
        <v>155</v>
      </c>
      <c r="E237" s="45" t="s">
        <v>34</v>
      </c>
      <c r="F237" s="46">
        <v>56871</v>
      </c>
      <c r="G237" s="47">
        <v>14000</v>
      </c>
      <c r="H237" s="42">
        <v>1</v>
      </c>
      <c r="I237" s="42" t="s">
        <v>45</v>
      </c>
      <c r="J237" s="34">
        <f>IF(Tabla1[[#This Row],[Doc]]="Devolucion",-Tabla1[[#This Row],[VALOR]],Tabla1[[#This Row],[VALOR]])</f>
        <v>14000</v>
      </c>
      <c r="K237" s="35" t="str">
        <f>IFERROR(LEFT(Tabla1[[#This Row],[Columna3]],FIND(" ",Tabla1[[#This Row],[Columna3]])-1),Tabla1[[#This Row],[Columna3]])</f>
        <v>Venta</v>
      </c>
      <c r="U237"/>
    </row>
    <row r="238" spans="1:21" ht="14.25" customHeight="1">
      <c r="A238" t="s">
        <v>109</v>
      </c>
      <c r="B238" s="50">
        <f>+Tabla1[[#This Row],[Fecha y hora]]</f>
        <v>45994.38653935185</v>
      </c>
      <c r="C238" s="44">
        <v>45994.38653935185</v>
      </c>
      <c r="D238" s="45">
        <v>155</v>
      </c>
      <c r="E238" s="45" t="s">
        <v>34</v>
      </c>
      <c r="F238" s="46">
        <v>56872</v>
      </c>
      <c r="G238" s="47">
        <v>45818</v>
      </c>
      <c r="H238" s="42">
        <v>1</v>
      </c>
      <c r="I238" s="42" t="s">
        <v>45</v>
      </c>
      <c r="J238" s="34">
        <f>IF(Tabla1[[#This Row],[Doc]]="Devolucion",-Tabla1[[#This Row],[VALOR]],Tabla1[[#This Row],[VALOR]])</f>
        <v>45818</v>
      </c>
      <c r="K238" s="35" t="str">
        <f>IFERROR(LEFT(Tabla1[[#This Row],[Columna3]],FIND(" ",Tabla1[[#This Row],[Columna3]])-1),Tabla1[[#This Row],[Columna3]])</f>
        <v>Venta</v>
      </c>
      <c r="U238"/>
    </row>
    <row r="239" spans="1:21" ht="14.25" customHeight="1">
      <c r="A239" t="s">
        <v>109</v>
      </c>
      <c r="B239" s="50">
        <f>+Tabla1[[#This Row],[Fecha y hora]]</f>
        <v>45994.394479166665</v>
      </c>
      <c r="C239" s="44">
        <v>45994.394479166665</v>
      </c>
      <c r="D239" s="45">
        <v>155</v>
      </c>
      <c r="E239" s="45" t="s">
        <v>34</v>
      </c>
      <c r="F239" s="46">
        <v>56873</v>
      </c>
      <c r="G239" s="47">
        <v>21200</v>
      </c>
      <c r="H239" s="42">
        <v>1</v>
      </c>
      <c r="I239" s="42" t="s">
        <v>1424</v>
      </c>
      <c r="J239" s="34">
        <f>IF(Tabla1[[#This Row],[Doc]]="Devolucion",-Tabla1[[#This Row],[VALOR]],Tabla1[[#This Row],[VALOR]])</f>
        <v>21200</v>
      </c>
      <c r="K239" s="35" t="str">
        <f>IFERROR(LEFT(Tabla1[[#This Row],[Columna3]],FIND(" ",Tabla1[[#This Row],[Columna3]])-1),Tabla1[[#This Row],[Columna3]])</f>
        <v>Venta</v>
      </c>
      <c r="U239"/>
    </row>
    <row r="240" spans="1:21" ht="14.25" customHeight="1">
      <c r="A240" t="s">
        <v>109</v>
      </c>
      <c r="B240" s="50">
        <f>+Tabla1[[#This Row],[Fecha y hora]]</f>
        <v>45994.402002314811</v>
      </c>
      <c r="C240" s="44">
        <v>45994.402002314811</v>
      </c>
      <c r="D240" s="45">
        <v>155</v>
      </c>
      <c r="E240" s="45" t="s">
        <v>34</v>
      </c>
      <c r="F240" s="46">
        <v>56874</v>
      </c>
      <c r="G240" s="47">
        <v>89902</v>
      </c>
      <c r="H240" s="42">
        <v>1</v>
      </c>
      <c r="I240" s="42" t="s">
        <v>45</v>
      </c>
      <c r="J240" s="34">
        <f>IF(Tabla1[[#This Row],[Doc]]="Devolucion",-Tabla1[[#This Row],[VALOR]],Tabla1[[#This Row],[VALOR]])</f>
        <v>89902</v>
      </c>
      <c r="K240" s="35" t="str">
        <f>IFERROR(LEFT(Tabla1[[#This Row],[Columna3]],FIND(" ",Tabla1[[#This Row],[Columna3]])-1),Tabla1[[#This Row],[Columna3]])</f>
        <v>Venta</v>
      </c>
      <c r="U240"/>
    </row>
    <row r="241" spans="1:21" ht="14.25" customHeight="1">
      <c r="A241" t="s">
        <v>109</v>
      </c>
      <c r="B241" s="50">
        <f>+Tabla1[[#This Row],[Fecha y hora]]</f>
        <v>45994.402962962966</v>
      </c>
      <c r="C241" s="44">
        <v>45994.402962962966</v>
      </c>
      <c r="D241" s="45">
        <v>155</v>
      </c>
      <c r="E241" s="45" t="s">
        <v>34</v>
      </c>
      <c r="F241" s="46">
        <v>56875</v>
      </c>
      <c r="G241" s="47">
        <v>48960</v>
      </c>
      <c r="H241" s="42">
        <v>1</v>
      </c>
      <c r="I241" s="42" t="s">
        <v>45</v>
      </c>
      <c r="J241" s="34">
        <f>IF(Tabla1[[#This Row],[Doc]]="Devolucion",-Tabla1[[#This Row],[VALOR]],Tabla1[[#This Row],[VALOR]])</f>
        <v>48960</v>
      </c>
      <c r="K241" s="35" t="str">
        <f>IFERROR(LEFT(Tabla1[[#This Row],[Columna3]],FIND(" ",Tabla1[[#This Row],[Columna3]])-1),Tabla1[[#This Row],[Columna3]])</f>
        <v>Venta</v>
      </c>
      <c r="U241"/>
    </row>
    <row r="242" spans="1:21" ht="14.25" customHeight="1">
      <c r="A242" t="s">
        <v>109</v>
      </c>
      <c r="B242" s="50">
        <f>+Tabla1[[#This Row],[Fecha y hora]]</f>
        <v>45994.407395833332</v>
      </c>
      <c r="C242" s="44">
        <v>45994.407395833332</v>
      </c>
      <c r="D242" s="45">
        <v>155</v>
      </c>
      <c r="E242" s="45" t="s">
        <v>34</v>
      </c>
      <c r="F242" s="46">
        <v>56876</v>
      </c>
      <c r="G242" s="47">
        <v>67388</v>
      </c>
      <c r="H242" s="42">
        <v>1</v>
      </c>
      <c r="I242" s="42" t="s">
        <v>45</v>
      </c>
      <c r="J242" s="34">
        <f>IF(Tabla1[[#This Row],[Doc]]="Devolucion",-Tabla1[[#This Row],[VALOR]],Tabla1[[#This Row],[VALOR]])</f>
        <v>67388</v>
      </c>
      <c r="K242" s="35" t="str">
        <f>IFERROR(LEFT(Tabla1[[#This Row],[Columna3]],FIND(" ",Tabla1[[#This Row],[Columna3]])-1),Tabla1[[#This Row],[Columna3]])</f>
        <v>Venta</v>
      </c>
      <c r="U242"/>
    </row>
    <row r="243" spans="1:21" ht="14.25" customHeight="1">
      <c r="A243" t="s">
        <v>109</v>
      </c>
      <c r="B243" s="50">
        <f>+Tabla1[[#This Row],[Fecha y hora]]</f>
        <v>45994.416388888887</v>
      </c>
      <c r="C243" s="44">
        <v>45994.416388888887</v>
      </c>
      <c r="D243" s="45">
        <v>155</v>
      </c>
      <c r="E243" s="45" t="s">
        <v>34</v>
      </c>
      <c r="F243" s="46">
        <v>56877</v>
      </c>
      <c r="G243" s="47">
        <v>1539000</v>
      </c>
      <c r="H243" s="42">
        <v>1</v>
      </c>
      <c r="I243" s="42" t="s">
        <v>45</v>
      </c>
      <c r="J243" s="34">
        <f>IF(Tabla1[[#This Row],[Doc]]="Devolucion",-Tabla1[[#This Row],[VALOR]],Tabla1[[#This Row],[VALOR]])</f>
        <v>1539000</v>
      </c>
      <c r="K243" s="35" t="str">
        <f>IFERROR(LEFT(Tabla1[[#This Row],[Columna3]],FIND(" ",Tabla1[[#This Row],[Columna3]])-1),Tabla1[[#This Row],[Columna3]])</f>
        <v>Venta</v>
      </c>
      <c r="U243"/>
    </row>
    <row r="244" spans="1:21" ht="14.25" customHeight="1">
      <c r="A244" t="s">
        <v>109</v>
      </c>
      <c r="B244" s="50">
        <f>+Tabla1[[#This Row],[Fecha y hora]]</f>
        <v>45994.41851851852</v>
      </c>
      <c r="C244" s="44">
        <v>45994.41851851852</v>
      </c>
      <c r="D244" s="45">
        <v>155</v>
      </c>
      <c r="E244" s="45" t="s">
        <v>34</v>
      </c>
      <c r="F244" s="46">
        <v>56878</v>
      </c>
      <c r="G244" s="47">
        <v>7770</v>
      </c>
      <c r="H244" s="42">
        <v>1</v>
      </c>
      <c r="I244" s="42" t="s">
        <v>1424</v>
      </c>
      <c r="J244" s="34">
        <f>IF(Tabla1[[#This Row],[Doc]]="Devolucion",-Tabla1[[#This Row],[VALOR]],Tabla1[[#This Row],[VALOR]])</f>
        <v>7770</v>
      </c>
      <c r="K244" s="35" t="str">
        <f>IFERROR(LEFT(Tabla1[[#This Row],[Columna3]],FIND(" ",Tabla1[[#This Row],[Columna3]])-1),Tabla1[[#This Row],[Columna3]])</f>
        <v>Venta</v>
      </c>
      <c r="U244"/>
    </row>
    <row r="245" spans="1:21" ht="14.25" customHeight="1">
      <c r="A245" t="s">
        <v>109</v>
      </c>
      <c r="B245" s="50">
        <f>+Tabla1[[#This Row],[Fecha y hora]]</f>
        <v>45994.425173611111</v>
      </c>
      <c r="C245" s="44">
        <v>45994.425173611111</v>
      </c>
      <c r="D245" s="45">
        <v>155</v>
      </c>
      <c r="E245" s="45" t="s">
        <v>34</v>
      </c>
      <c r="F245" s="46">
        <v>56879</v>
      </c>
      <c r="G245" s="47">
        <v>20320</v>
      </c>
      <c r="H245" s="42">
        <v>1</v>
      </c>
      <c r="I245" s="42" t="s">
        <v>1424</v>
      </c>
      <c r="J245" s="34">
        <f>IF(Tabla1[[#This Row],[Doc]]="Devolucion",-Tabla1[[#This Row],[VALOR]],Tabla1[[#This Row],[VALOR]])</f>
        <v>20320</v>
      </c>
      <c r="K245" s="35" t="str">
        <f>IFERROR(LEFT(Tabla1[[#This Row],[Columna3]],FIND(" ",Tabla1[[#This Row],[Columna3]])-1),Tabla1[[#This Row],[Columna3]])</f>
        <v>Venta</v>
      </c>
      <c r="U245"/>
    </row>
    <row r="246" spans="1:21" ht="14.25" customHeight="1">
      <c r="A246" t="s">
        <v>109</v>
      </c>
      <c r="B246" s="50">
        <f>+Tabla1[[#This Row],[Fecha y hora]]</f>
        <v>45994.257048611114</v>
      </c>
      <c r="C246" s="44">
        <v>45994.257048611114</v>
      </c>
      <c r="D246" s="45">
        <v>155</v>
      </c>
      <c r="E246" s="45" t="s">
        <v>34</v>
      </c>
      <c r="F246" s="46">
        <v>56850</v>
      </c>
      <c r="G246" s="47">
        <v>28000</v>
      </c>
      <c r="H246" s="42">
        <v>1</v>
      </c>
      <c r="I246" s="42" t="s">
        <v>1424</v>
      </c>
      <c r="J246" s="34">
        <f>IF(Tabla1[[#This Row],[Doc]]="Devolucion",-Tabla1[[#This Row],[VALOR]],Tabla1[[#This Row],[VALOR]])</f>
        <v>28000</v>
      </c>
      <c r="K246" s="35" t="str">
        <f>IFERROR(LEFT(Tabla1[[#This Row],[Columna3]],FIND(" ",Tabla1[[#This Row],[Columna3]])-1),Tabla1[[#This Row],[Columna3]])</f>
        <v>Venta</v>
      </c>
      <c r="U246"/>
    </row>
    <row r="247" spans="1:21" ht="14.25" customHeight="1">
      <c r="A247" t="s">
        <v>109</v>
      </c>
      <c r="B247" s="50">
        <f>+Tabla1[[#This Row],[Fecha y hora]]</f>
        <v>45994.257754629631</v>
      </c>
      <c r="C247" s="44">
        <v>45994.257754629631</v>
      </c>
      <c r="D247" s="45">
        <v>155</v>
      </c>
      <c r="E247" s="45" t="s">
        <v>34</v>
      </c>
      <c r="F247" s="46">
        <v>56851</v>
      </c>
      <c r="G247" s="47">
        <v>63500</v>
      </c>
      <c r="H247" s="42">
        <v>1</v>
      </c>
      <c r="I247" s="42" t="s">
        <v>1424</v>
      </c>
      <c r="J247" s="34">
        <f>IF(Tabla1[[#This Row],[Doc]]="Devolucion",-Tabla1[[#This Row],[VALOR]],Tabla1[[#This Row],[VALOR]])</f>
        <v>63500</v>
      </c>
      <c r="K247" s="35" t="str">
        <f>IFERROR(LEFT(Tabla1[[#This Row],[Columna3]],FIND(" ",Tabla1[[#This Row],[Columna3]])-1),Tabla1[[#This Row],[Columna3]])</f>
        <v>Venta</v>
      </c>
      <c r="U247"/>
    </row>
    <row r="248" spans="1:21" ht="14.25" customHeight="1">
      <c r="A248" t="s">
        <v>109</v>
      </c>
      <c r="B248" s="50">
        <f>+Tabla1[[#This Row],[Fecha y hora]]</f>
        <v>45994.26630787037</v>
      </c>
      <c r="C248" s="44">
        <v>45994.26630787037</v>
      </c>
      <c r="D248" s="45">
        <v>155</v>
      </c>
      <c r="E248" s="45" t="s">
        <v>34</v>
      </c>
      <c r="F248" s="46">
        <v>56852</v>
      </c>
      <c r="G248" s="47">
        <v>56958</v>
      </c>
      <c r="H248" s="42">
        <v>1</v>
      </c>
      <c r="I248" s="42" t="s">
        <v>1424</v>
      </c>
      <c r="J248" s="34">
        <f>IF(Tabla1[[#This Row],[Doc]]="Devolucion",-Tabla1[[#This Row],[VALOR]],Tabla1[[#This Row],[VALOR]])</f>
        <v>56958</v>
      </c>
      <c r="K248" s="35" t="str">
        <f>IFERROR(LEFT(Tabla1[[#This Row],[Columna3]],FIND(" ",Tabla1[[#This Row],[Columna3]])-1),Tabla1[[#This Row],[Columna3]])</f>
        <v>Venta</v>
      </c>
      <c r="U248"/>
    </row>
    <row r="249" spans="1:21" ht="14.25" customHeight="1">
      <c r="A249" t="s">
        <v>109</v>
      </c>
      <c r="B249" s="50">
        <f>+Tabla1[[#This Row],[Fecha y hora]]</f>
        <v>45994.267581018517</v>
      </c>
      <c r="C249" s="44">
        <v>45994.267581018517</v>
      </c>
      <c r="D249" s="45">
        <v>155</v>
      </c>
      <c r="E249" s="45" t="s">
        <v>34</v>
      </c>
      <c r="F249" s="46">
        <v>56853</v>
      </c>
      <c r="G249" s="47">
        <v>140836</v>
      </c>
      <c r="H249" s="42">
        <v>1</v>
      </c>
      <c r="I249" s="42" t="s">
        <v>1424</v>
      </c>
      <c r="J249" s="34">
        <f>IF(Tabla1[[#This Row],[Doc]]="Devolucion",-Tabla1[[#This Row],[VALOR]],Tabla1[[#This Row],[VALOR]])</f>
        <v>140836</v>
      </c>
      <c r="K249" s="35" t="str">
        <f>IFERROR(LEFT(Tabla1[[#This Row],[Columna3]],FIND(" ",Tabla1[[#This Row],[Columna3]])-1),Tabla1[[#This Row],[Columna3]])</f>
        <v>Venta</v>
      </c>
      <c r="U249"/>
    </row>
    <row r="250" spans="1:21" ht="14.25" customHeight="1">
      <c r="A250" t="s">
        <v>109</v>
      </c>
      <c r="B250" s="50">
        <f>+Tabla1[[#This Row],[Fecha y hora]]</f>
        <v>45993.451342592591</v>
      </c>
      <c r="C250" s="44">
        <v>45993.451342592591</v>
      </c>
      <c r="D250" s="45">
        <v>155</v>
      </c>
      <c r="E250" s="45" t="s">
        <v>34</v>
      </c>
      <c r="F250" s="46">
        <v>56843</v>
      </c>
      <c r="G250" s="47">
        <v>56968</v>
      </c>
      <c r="H250" s="42">
        <v>1</v>
      </c>
      <c r="I250" s="42" t="s">
        <v>1424</v>
      </c>
      <c r="J250" s="34">
        <f>IF(Tabla1[[#This Row],[Doc]]="Devolucion",-Tabla1[[#This Row],[VALOR]],Tabla1[[#This Row],[VALOR]])</f>
        <v>56968</v>
      </c>
      <c r="K250" s="35" t="str">
        <f>IFERROR(LEFT(Tabla1[[#This Row],[Columna3]],FIND(" ",Tabla1[[#This Row],[Columna3]])-1),Tabla1[[#This Row],[Columna3]])</f>
        <v>Venta</v>
      </c>
      <c r="U250"/>
    </row>
    <row r="251" spans="1:21" ht="14.25" customHeight="1">
      <c r="A251" t="s">
        <v>109</v>
      </c>
      <c r="B251" s="50">
        <f>+Tabla1[[#This Row],[Fecha y hora]]</f>
        <v>45994.191967592589</v>
      </c>
      <c r="C251" s="44">
        <v>45994.191967592589</v>
      </c>
      <c r="D251" s="45">
        <v>155</v>
      </c>
      <c r="E251" s="45" t="s">
        <v>34</v>
      </c>
      <c r="F251" s="46">
        <v>56844</v>
      </c>
      <c r="G251" s="47">
        <v>269600</v>
      </c>
      <c r="H251" s="42">
        <v>1</v>
      </c>
      <c r="I251" s="42" t="s">
        <v>45</v>
      </c>
      <c r="J251" s="34">
        <f>IF(Tabla1[[#This Row],[Doc]]="Devolucion",-Tabla1[[#This Row],[VALOR]],Tabla1[[#This Row],[VALOR]])</f>
        <v>269600</v>
      </c>
      <c r="K251" s="35" t="str">
        <f>IFERROR(LEFT(Tabla1[[#This Row],[Columna3]],FIND(" ",Tabla1[[#This Row],[Columna3]])-1),Tabla1[[#This Row],[Columna3]])</f>
        <v>Venta</v>
      </c>
      <c r="U251"/>
    </row>
    <row r="252" spans="1:21" ht="14.25" customHeight="1">
      <c r="A252" t="s">
        <v>109</v>
      </c>
      <c r="B252" s="50">
        <f>+Tabla1[[#This Row],[Fecha y hora]]</f>
        <v>45994.193564814814</v>
      </c>
      <c r="C252" s="44">
        <v>45994.193564814814</v>
      </c>
      <c r="D252" s="45">
        <v>155</v>
      </c>
      <c r="E252" s="45" t="s">
        <v>34</v>
      </c>
      <c r="F252" s="46">
        <v>56845</v>
      </c>
      <c r="G252" s="47">
        <v>438200</v>
      </c>
      <c r="H252" s="42">
        <v>1</v>
      </c>
      <c r="I252" s="42" t="s">
        <v>45</v>
      </c>
      <c r="J252" s="34">
        <f>IF(Tabla1[[#This Row],[Doc]]="Devolucion",-Tabla1[[#This Row],[VALOR]],Tabla1[[#This Row],[VALOR]])</f>
        <v>438200</v>
      </c>
      <c r="K252" s="35" t="str">
        <f>IFERROR(LEFT(Tabla1[[#This Row],[Columna3]],FIND(" ",Tabla1[[#This Row],[Columna3]])-1),Tabla1[[#This Row],[Columna3]])</f>
        <v>Venta</v>
      </c>
      <c r="U252"/>
    </row>
    <row r="253" spans="1:21" ht="14.25" customHeight="1">
      <c r="A253" t="s">
        <v>109</v>
      </c>
      <c r="B253" s="50">
        <f>+Tabla1[[#This Row],[Fecha y hora]]</f>
        <v>45994.222060185188</v>
      </c>
      <c r="C253" s="44">
        <v>45994.222060185188</v>
      </c>
      <c r="D253" s="45">
        <v>155</v>
      </c>
      <c r="E253" s="45" t="s">
        <v>34</v>
      </c>
      <c r="F253" s="46">
        <v>56846</v>
      </c>
      <c r="G253" s="47">
        <v>1336650</v>
      </c>
      <c r="H253" s="42">
        <v>1</v>
      </c>
      <c r="I253" s="42" t="s">
        <v>45</v>
      </c>
      <c r="J253" s="34">
        <f>IF(Tabla1[[#This Row],[Doc]]="Devolucion",-Tabla1[[#This Row],[VALOR]],Tabla1[[#This Row],[VALOR]])</f>
        <v>1336650</v>
      </c>
      <c r="K253" s="35" t="str">
        <f>IFERROR(LEFT(Tabla1[[#This Row],[Columna3]],FIND(" ",Tabla1[[#This Row],[Columna3]])-1),Tabla1[[#This Row],[Columna3]])</f>
        <v>Venta</v>
      </c>
      <c r="U253"/>
    </row>
    <row r="254" spans="1:21" ht="14.25" customHeight="1">
      <c r="A254" t="s">
        <v>109</v>
      </c>
      <c r="B254" s="50">
        <f>+Tabla1[[#This Row],[Fecha y hora]]</f>
        <v>45994.297951388886</v>
      </c>
      <c r="C254" s="44">
        <v>45994.297951388886</v>
      </c>
      <c r="D254" s="45">
        <v>155</v>
      </c>
      <c r="E254" s="45" t="s">
        <v>34</v>
      </c>
      <c r="F254" s="46">
        <v>56858</v>
      </c>
      <c r="G254" s="47">
        <v>56000</v>
      </c>
      <c r="H254" s="42">
        <v>1</v>
      </c>
      <c r="I254" s="42" t="s">
        <v>1424</v>
      </c>
      <c r="J254" s="34">
        <f>IF(Tabla1[[#This Row],[Doc]]="Devolucion",-Tabla1[[#This Row],[VALOR]],Tabla1[[#This Row],[VALOR]])</f>
        <v>56000</v>
      </c>
      <c r="K254" s="35" t="str">
        <f>IFERROR(LEFT(Tabla1[[#This Row],[Columna3]],FIND(" ",Tabla1[[#This Row],[Columna3]])-1),Tabla1[[#This Row],[Columna3]])</f>
        <v>Venta</v>
      </c>
      <c r="U254"/>
    </row>
    <row r="255" spans="1:21" ht="14.25" customHeight="1">
      <c r="A255" t="s">
        <v>109</v>
      </c>
      <c r="B255" s="50">
        <f>+Tabla1[[#This Row],[Fecha y hora]]</f>
        <v>45994.306655092594</v>
      </c>
      <c r="C255" s="44">
        <v>45994.306655092594</v>
      </c>
      <c r="D255" s="45">
        <v>155</v>
      </c>
      <c r="E255" s="45" t="s">
        <v>34</v>
      </c>
      <c r="F255" s="46">
        <v>56859</v>
      </c>
      <c r="G255" s="47">
        <v>42475</v>
      </c>
      <c r="H255" s="42">
        <v>1</v>
      </c>
      <c r="I255" s="42" t="s">
        <v>1424</v>
      </c>
      <c r="J255" s="34">
        <f>IF(Tabla1[[#This Row],[Doc]]="Devolucion",-Tabla1[[#This Row],[VALOR]],Tabla1[[#This Row],[VALOR]])</f>
        <v>42475</v>
      </c>
      <c r="K255" s="35" t="str">
        <f>IFERROR(LEFT(Tabla1[[#This Row],[Columna3]],FIND(" ",Tabla1[[#This Row],[Columna3]])-1),Tabla1[[#This Row],[Columna3]])</f>
        <v>Venta</v>
      </c>
      <c r="U255"/>
    </row>
    <row r="256" spans="1:21" ht="14.25" customHeight="1">
      <c r="A256" t="s">
        <v>109</v>
      </c>
      <c r="B256" s="50">
        <f>+Tabla1[[#This Row],[Fecha y hora]]</f>
        <v>45994.308576388888</v>
      </c>
      <c r="C256" s="44">
        <v>45994.308576388888</v>
      </c>
      <c r="D256" s="45">
        <v>155</v>
      </c>
      <c r="E256" s="45" t="s">
        <v>34</v>
      </c>
      <c r="F256" s="46">
        <v>56860</v>
      </c>
      <c r="G256" s="47">
        <v>70000</v>
      </c>
      <c r="H256" s="42">
        <v>1</v>
      </c>
      <c r="I256" s="42" t="s">
        <v>1424</v>
      </c>
      <c r="J256" s="34">
        <f>IF(Tabla1[[#This Row],[Doc]]="Devolucion",-Tabla1[[#This Row],[VALOR]],Tabla1[[#This Row],[VALOR]])</f>
        <v>70000</v>
      </c>
      <c r="K256" s="35" t="str">
        <f>IFERROR(LEFT(Tabla1[[#This Row],[Columna3]],FIND(" ",Tabla1[[#This Row],[Columna3]])-1),Tabla1[[#This Row],[Columna3]])</f>
        <v>Venta</v>
      </c>
      <c r="U256"/>
    </row>
    <row r="257" spans="1:21" ht="14.25" customHeight="1">
      <c r="A257" t="s">
        <v>109</v>
      </c>
      <c r="B257" s="50">
        <f>+Tabla1[[#This Row],[Fecha y hora]]</f>
        <v>45994.31453703704</v>
      </c>
      <c r="C257" s="44">
        <v>45994.31453703704</v>
      </c>
      <c r="D257" s="45">
        <v>155</v>
      </c>
      <c r="E257" s="45" t="s">
        <v>34</v>
      </c>
      <c r="F257" s="46">
        <v>56861</v>
      </c>
      <c r="G257" s="47">
        <v>174000</v>
      </c>
      <c r="H257" s="42">
        <v>1</v>
      </c>
      <c r="I257" s="42" t="s">
        <v>45</v>
      </c>
      <c r="J257" s="34">
        <f>IF(Tabla1[[#This Row],[Doc]]="Devolucion",-Tabla1[[#This Row],[VALOR]],Tabla1[[#This Row],[VALOR]])</f>
        <v>174000</v>
      </c>
      <c r="K257" s="35" t="str">
        <f>IFERROR(LEFT(Tabla1[[#This Row],[Columna3]],FIND(" ",Tabla1[[#This Row],[Columna3]])-1),Tabla1[[#This Row],[Columna3]])</f>
        <v>Venta</v>
      </c>
      <c r="U257"/>
    </row>
    <row r="258" spans="1:21" ht="14.25" customHeight="1">
      <c r="A258" t="s">
        <v>109</v>
      </c>
      <c r="B258" s="50">
        <f>+Tabla1[[#This Row],[Fecha y hora]]</f>
        <v>45994.31927083333</v>
      </c>
      <c r="C258" s="44">
        <v>45994.31927083333</v>
      </c>
      <c r="D258" s="45">
        <v>155</v>
      </c>
      <c r="E258" s="45" t="s">
        <v>34</v>
      </c>
      <c r="F258" s="46">
        <v>56862</v>
      </c>
      <c r="G258" s="47">
        <v>6384</v>
      </c>
      <c r="H258" s="42">
        <v>1</v>
      </c>
      <c r="I258" s="42" t="s">
        <v>1424</v>
      </c>
      <c r="J258" s="34">
        <f>IF(Tabla1[[#This Row],[Doc]]="Devolucion",-Tabla1[[#This Row],[VALOR]],Tabla1[[#This Row],[VALOR]])</f>
        <v>6384</v>
      </c>
      <c r="K258" s="35" t="str">
        <f>IFERROR(LEFT(Tabla1[[#This Row],[Columna3]],FIND(" ",Tabla1[[#This Row],[Columna3]])-1),Tabla1[[#This Row],[Columna3]])</f>
        <v>Venta</v>
      </c>
      <c r="U258"/>
    </row>
    <row r="259" spans="1:21" ht="14.25" customHeight="1">
      <c r="A259" t="s">
        <v>109</v>
      </c>
      <c r="B259" s="50">
        <f>+Tabla1[[#This Row],[Fecha y hora]]</f>
        <v>45994.33965277778</v>
      </c>
      <c r="C259" s="44">
        <v>45994.33965277778</v>
      </c>
      <c r="D259" s="45">
        <v>155</v>
      </c>
      <c r="E259" s="45" t="s">
        <v>34</v>
      </c>
      <c r="F259" s="46">
        <v>56863</v>
      </c>
      <c r="G259" s="47">
        <v>20020</v>
      </c>
      <c r="H259" s="42">
        <v>1</v>
      </c>
      <c r="I259" s="42" t="s">
        <v>1424</v>
      </c>
      <c r="J259" s="34">
        <f>IF(Tabla1[[#This Row],[Doc]]="Devolucion",-Tabla1[[#This Row],[VALOR]],Tabla1[[#This Row],[VALOR]])</f>
        <v>20020</v>
      </c>
      <c r="K259" s="35" t="str">
        <f>IFERROR(LEFT(Tabla1[[#This Row],[Columna3]],FIND(" ",Tabla1[[#This Row],[Columna3]])-1),Tabla1[[#This Row],[Columna3]])</f>
        <v>Venta</v>
      </c>
      <c r="U259"/>
    </row>
    <row r="260" spans="1:21" ht="14.25" customHeight="1">
      <c r="A260" t="s">
        <v>109</v>
      </c>
      <c r="B260" s="50">
        <f>+Tabla1[[#This Row],[Fecha y hora]]</f>
        <v>45994.345266203702</v>
      </c>
      <c r="C260" s="44">
        <v>45994.345266203702</v>
      </c>
      <c r="D260" s="45">
        <v>155</v>
      </c>
      <c r="E260" s="45" t="s">
        <v>34</v>
      </c>
      <c r="F260" s="46">
        <v>56864</v>
      </c>
      <c r="G260" s="47">
        <v>256200</v>
      </c>
      <c r="H260" s="42">
        <v>1</v>
      </c>
      <c r="I260" s="42" t="s">
        <v>1424</v>
      </c>
      <c r="J260" s="34">
        <f>IF(Tabla1[[#This Row],[Doc]]="Devolucion",-Tabla1[[#This Row],[VALOR]],Tabla1[[#This Row],[VALOR]])</f>
        <v>256200</v>
      </c>
      <c r="K260" s="35" t="str">
        <f>IFERROR(LEFT(Tabla1[[#This Row],[Columna3]],FIND(" ",Tabla1[[#This Row],[Columna3]])-1),Tabla1[[#This Row],[Columna3]])</f>
        <v>Venta</v>
      </c>
      <c r="U260"/>
    </row>
    <row r="261" spans="1:21" ht="14.25" customHeight="1">
      <c r="A261" t="s">
        <v>109</v>
      </c>
      <c r="B261" s="50">
        <f>+Tabla1[[#This Row],[Fecha y hora]]</f>
        <v>45994.376064814816</v>
      </c>
      <c r="C261" s="44">
        <v>45994.376064814816</v>
      </c>
      <c r="D261" s="45">
        <v>155</v>
      </c>
      <c r="E261" s="45" t="s">
        <v>34</v>
      </c>
      <c r="F261" s="46">
        <v>56865</v>
      </c>
      <c r="G261" s="47">
        <v>42340</v>
      </c>
      <c r="H261" s="42">
        <v>1</v>
      </c>
      <c r="I261" s="42" t="s">
        <v>1424</v>
      </c>
      <c r="J261" s="34">
        <f>IF(Tabla1[[#This Row],[Doc]]="Devolucion",-Tabla1[[#This Row],[VALOR]],Tabla1[[#This Row],[VALOR]])</f>
        <v>42340</v>
      </c>
      <c r="K261" s="35" t="str">
        <f>IFERROR(LEFT(Tabla1[[#This Row],[Columna3]],FIND(" ",Tabla1[[#This Row],[Columna3]])-1),Tabla1[[#This Row],[Columna3]])</f>
        <v>Venta</v>
      </c>
      <c r="U261"/>
    </row>
    <row r="262" spans="1:21" ht="14.25" customHeight="1">
      <c r="A262" t="s">
        <v>109</v>
      </c>
      <c r="B262" s="50">
        <f>+Tabla1[[#This Row],[Fecha y hora]]</f>
        <v>45994.378993055558</v>
      </c>
      <c r="C262" s="44">
        <v>45994.378993055558</v>
      </c>
      <c r="D262" s="45">
        <v>155</v>
      </c>
      <c r="E262" s="45" t="s">
        <v>34</v>
      </c>
      <c r="F262" s="46">
        <v>56866</v>
      </c>
      <c r="G262" s="47">
        <v>36326</v>
      </c>
      <c r="H262" s="42">
        <v>1</v>
      </c>
      <c r="I262" s="42" t="s">
        <v>1424</v>
      </c>
      <c r="J262" s="34">
        <f>IF(Tabla1[[#This Row],[Doc]]="Devolucion",-Tabla1[[#This Row],[VALOR]],Tabla1[[#This Row],[VALOR]])</f>
        <v>36326</v>
      </c>
      <c r="K262" s="35" t="str">
        <f>IFERROR(LEFT(Tabla1[[#This Row],[Columna3]],FIND(" ",Tabla1[[#This Row],[Columna3]])-1),Tabla1[[#This Row],[Columna3]])</f>
        <v>Venta</v>
      </c>
      <c r="U262"/>
    </row>
    <row r="263" spans="1:21" ht="14.25" customHeight="1">
      <c r="A263" t="s">
        <v>109</v>
      </c>
      <c r="B263" s="50">
        <f>+Tabla1[[#This Row],[Fecha y hora]]</f>
        <v>45994.38076388889</v>
      </c>
      <c r="C263" s="44">
        <v>45994.38076388889</v>
      </c>
      <c r="D263" s="45">
        <v>155</v>
      </c>
      <c r="E263" s="45" t="s">
        <v>34</v>
      </c>
      <c r="F263" s="46">
        <v>56867</v>
      </c>
      <c r="G263" s="47">
        <v>74076</v>
      </c>
      <c r="H263" s="42">
        <v>1</v>
      </c>
      <c r="I263" s="42" t="s">
        <v>1424</v>
      </c>
      <c r="J263" s="34">
        <f>IF(Tabla1[[#This Row],[Doc]]="Devolucion",-Tabla1[[#This Row],[VALOR]],Tabla1[[#This Row],[VALOR]])</f>
        <v>74076</v>
      </c>
      <c r="K263" s="35" t="str">
        <f>IFERROR(LEFT(Tabla1[[#This Row],[Columna3]],FIND(" ",Tabla1[[#This Row],[Columna3]])-1),Tabla1[[#This Row],[Columna3]])</f>
        <v>Venta</v>
      </c>
      <c r="U263"/>
    </row>
    <row r="264" spans="1:21" ht="14.25" customHeight="1">
      <c r="A264" t="s">
        <v>109</v>
      </c>
      <c r="B264" s="50">
        <f>+Tabla1[[#This Row],[Fecha y hora]]</f>
        <v>45994.383368055554</v>
      </c>
      <c r="C264" s="44">
        <v>45994.383368055554</v>
      </c>
      <c r="D264" s="45">
        <v>155</v>
      </c>
      <c r="E264" s="45" t="s">
        <v>34</v>
      </c>
      <c r="F264" s="46">
        <v>56868</v>
      </c>
      <c r="G264" s="47">
        <v>16000</v>
      </c>
      <c r="H264" s="42">
        <v>1</v>
      </c>
      <c r="I264" s="42" t="s">
        <v>45</v>
      </c>
      <c r="J264" s="34">
        <f>IF(Tabla1[[#This Row],[Doc]]="Devolucion",-Tabla1[[#This Row],[VALOR]],Tabla1[[#This Row],[VALOR]])</f>
        <v>16000</v>
      </c>
      <c r="K264" s="35" t="str">
        <f>IFERROR(LEFT(Tabla1[[#This Row],[Columna3]],FIND(" ",Tabla1[[#This Row],[Columna3]])-1),Tabla1[[#This Row],[Columna3]])</f>
        <v>Venta</v>
      </c>
      <c r="U264"/>
    </row>
    <row r="265" spans="1:21" ht="14.25" customHeight="1">
      <c r="A265" t="s">
        <v>109</v>
      </c>
      <c r="B265" s="50">
        <f>+Tabla1[[#This Row],[Fecha y hora]]</f>
        <v>45994.384456018517</v>
      </c>
      <c r="C265" s="44">
        <v>45994.384456018517</v>
      </c>
      <c r="D265" s="45">
        <v>155</v>
      </c>
      <c r="E265" s="45" t="s">
        <v>34</v>
      </c>
      <c r="F265" s="46">
        <v>56869</v>
      </c>
      <c r="G265" s="47">
        <v>60696</v>
      </c>
      <c r="H265" s="42">
        <v>1</v>
      </c>
      <c r="I265" s="42" t="s">
        <v>45</v>
      </c>
      <c r="J265" s="34">
        <f>IF(Tabla1[[#This Row],[Doc]]="Devolucion",-Tabla1[[#This Row],[VALOR]],Tabla1[[#This Row],[VALOR]])</f>
        <v>60696</v>
      </c>
      <c r="K265" s="35" t="str">
        <f>IFERROR(LEFT(Tabla1[[#This Row],[Columna3]],FIND(" ",Tabla1[[#This Row],[Columna3]])-1),Tabla1[[#This Row],[Columna3]])</f>
        <v>Venta</v>
      </c>
      <c r="U265"/>
    </row>
    <row r="266" spans="1:21" ht="14.25" customHeight="1">
      <c r="A266" t="s">
        <v>109</v>
      </c>
      <c r="B266" s="50">
        <f>+Tabla1[[#This Row],[Fecha y hora]]</f>
        <v>45993.430613425924</v>
      </c>
      <c r="C266" s="44">
        <v>45993.430613425924</v>
      </c>
      <c r="D266" s="45">
        <v>155</v>
      </c>
      <c r="E266" s="45" t="s">
        <v>34</v>
      </c>
      <c r="F266" s="46">
        <v>56838</v>
      </c>
      <c r="G266" s="47">
        <v>9640</v>
      </c>
      <c r="H266" s="42">
        <v>1</v>
      </c>
      <c r="I266" s="42" t="s">
        <v>1424</v>
      </c>
      <c r="J266" s="34">
        <f>IF(Tabla1[[#This Row],[Doc]]="Devolucion",-Tabla1[[#This Row],[VALOR]],Tabla1[[#This Row],[VALOR]])</f>
        <v>9640</v>
      </c>
      <c r="K266" s="35" t="str">
        <f>IFERROR(LEFT(Tabla1[[#This Row],[Columna3]],FIND(" ",Tabla1[[#This Row],[Columna3]])-1),Tabla1[[#This Row],[Columna3]])</f>
        <v>Venta</v>
      </c>
      <c r="U266"/>
    </row>
    <row r="267" spans="1:21" ht="14.25" customHeight="1">
      <c r="A267" t="s">
        <v>109</v>
      </c>
      <c r="B267" s="50">
        <f>+Tabla1[[#This Row],[Fecha y hora]]</f>
        <v>45993.433611111112</v>
      </c>
      <c r="C267" s="44">
        <v>45993.433611111112</v>
      </c>
      <c r="D267" s="45">
        <v>155</v>
      </c>
      <c r="E267" s="45" t="s">
        <v>34</v>
      </c>
      <c r="F267" s="46">
        <v>56839</v>
      </c>
      <c r="G267" s="47">
        <v>123290</v>
      </c>
      <c r="H267" s="42">
        <v>1</v>
      </c>
      <c r="I267" s="42" t="s">
        <v>1424</v>
      </c>
      <c r="J267" s="34">
        <f>IF(Tabla1[[#This Row],[Doc]]="Devolucion",-Tabla1[[#This Row],[VALOR]],Tabla1[[#This Row],[VALOR]])</f>
        <v>123290</v>
      </c>
      <c r="K267" s="35" t="str">
        <f>IFERROR(LEFT(Tabla1[[#This Row],[Columna3]],FIND(" ",Tabla1[[#This Row],[Columna3]])-1),Tabla1[[#This Row],[Columna3]])</f>
        <v>Venta</v>
      </c>
      <c r="U267"/>
    </row>
    <row r="268" spans="1:21" ht="14.25" customHeight="1">
      <c r="A268" t="s">
        <v>109</v>
      </c>
      <c r="B268" s="50">
        <f>+Tabla1[[#This Row],[Fecha y hora]]</f>
        <v>45993.438692129632</v>
      </c>
      <c r="C268" s="44">
        <v>45993.438692129632</v>
      </c>
      <c r="D268" s="45">
        <v>155</v>
      </c>
      <c r="E268" s="45" t="s">
        <v>34</v>
      </c>
      <c r="F268" s="46">
        <v>56840</v>
      </c>
      <c r="G268" s="47">
        <v>56736</v>
      </c>
      <c r="H268" s="42">
        <v>1</v>
      </c>
      <c r="I268" s="42" t="s">
        <v>1424</v>
      </c>
      <c r="J268" s="34">
        <f>IF(Tabla1[[#This Row],[Doc]]="Devolucion",-Tabla1[[#This Row],[VALOR]],Tabla1[[#This Row],[VALOR]])</f>
        <v>56736</v>
      </c>
      <c r="K268" s="35" t="str">
        <f>IFERROR(LEFT(Tabla1[[#This Row],[Columna3]],FIND(" ",Tabla1[[#This Row],[Columna3]])-1),Tabla1[[#This Row],[Columna3]])</f>
        <v>Venta</v>
      </c>
      <c r="U268"/>
    </row>
    <row r="269" spans="1:21" ht="14.25" customHeight="1">
      <c r="A269" t="s">
        <v>109</v>
      </c>
      <c r="B269" s="50">
        <f>+Tabla1[[#This Row],[Fecha y hora]]</f>
        <v>45993.448125000003</v>
      </c>
      <c r="C269" s="44">
        <v>45993.448125000003</v>
      </c>
      <c r="D269" s="45">
        <v>155</v>
      </c>
      <c r="E269" s="45" t="s">
        <v>34</v>
      </c>
      <c r="F269" s="46">
        <v>56841</v>
      </c>
      <c r="G269" s="47">
        <v>20328</v>
      </c>
      <c r="H269" s="42">
        <v>1</v>
      </c>
      <c r="I269" s="42" t="s">
        <v>1424</v>
      </c>
      <c r="J269" s="34">
        <f>IF(Tabla1[[#This Row],[Doc]]="Devolucion",-Tabla1[[#This Row],[VALOR]],Tabla1[[#This Row],[VALOR]])</f>
        <v>20328</v>
      </c>
      <c r="K269" s="35" t="str">
        <f>IFERROR(LEFT(Tabla1[[#This Row],[Columna3]],FIND(" ",Tabla1[[#This Row],[Columna3]])-1),Tabla1[[#This Row],[Columna3]])</f>
        <v>Venta</v>
      </c>
      <c r="U269"/>
    </row>
    <row r="270" spans="1:21" ht="14.25" customHeight="1">
      <c r="A270" t="s">
        <v>109</v>
      </c>
      <c r="B270" s="50">
        <f>+Tabla1[[#This Row],[Fecha y hora]]</f>
        <v>45993.417743055557</v>
      </c>
      <c r="C270" s="44">
        <v>45993.417743055557</v>
      </c>
      <c r="D270" s="45">
        <v>155</v>
      </c>
      <c r="E270" s="45" t="s">
        <v>34</v>
      </c>
      <c r="F270" s="46">
        <v>56834</v>
      </c>
      <c r="G270" s="47">
        <v>337500</v>
      </c>
      <c r="H270" s="42">
        <v>1</v>
      </c>
      <c r="I270" s="42" t="s">
        <v>41</v>
      </c>
      <c r="J270" s="34">
        <f>IF(Tabla1[[#This Row],[Doc]]="Devolucion",-Tabla1[[#This Row],[VALOR]],Tabla1[[#This Row],[VALOR]])</f>
        <v>337500</v>
      </c>
      <c r="K270" s="35" t="str">
        <f>IFERROR(LEFT(Tabla1[[#This Row],[Columna3]],FIND(" ",Tabla1[[#This Row],[Columna3]])-1),Tabla1[[#This Row],[Columna3]])</f>
        <v>Venta</v>
      </c>
      <c r="U270"/>
    </row>
    <row r="271" spans="1:21" ht="14.25" customHeight="1">
      <c r="A271" t="s">
        <v>109</v>
      </c>
      <c r="B271" s="50">
        <f>+Tabla1[[#This Row],[Fecha y hora]]</f>
        <v>45993.421296296299</v>
      </c>
      <c r="C271" s="44">
        <v>45993.421296296299</v>
      </c>
      <c r="D271" s="45">
        <v>155</v>
      </c>
      <c r="E271" s="45" t="s">
        <v>34</v>
      </c>
      <c r="F271" s="46">
        <v>56835</v>
      </c>
      <c r="G271" s="47">
        <v>56080</v>
      </c>
      <c r="H271" s="42">
        <v>1</v>
      </c>
      <c r="I271" s="42" t="s">
        <v>41</v>
      </c>
      <c r="J271" s="34">
        <f>IF(Tabla1[[#This Row],[Doc]]="Devolucion",-Tabla1[[#This Row],[VALOR]],Tabla1[[#This Row],[VALOR]])</f>
        <v>56080</v>
      </c>
      <c r="K271" s="35" t="str">
        <f>IFERROR(LEFT(Tabla1[[#This Row],[Columna3]],FIND(" ",Tabla1[[#This Row],[Columna3]])-1),Tabla1[[#This Row],[Columna3]])</f>
        <v>Venta</v>
      </c>
      <c r="U271"/>
    </row>
    <row r="272" spans="1:21" ht="14.25" customHeight="1">
      <c r="A272" t="s">
        <v>109</v>
      </c>
      <c r="B272" s="50">
        <f>+Tabla1[[#This Row],[Fecha y hora]]</f>
        <v>45993.426550925928</v>
      </c>
      <c r="C272" s="44">
        <v>45993.426550925928</v>
      </c>
      <c r="D272" s="45">
        <v>155</v>
      </c>
      <c r="E272" s="45" t="s">
        <v>34</v>
      </c>
      <c r="F272" s="46">
        <v>56836</v>
      </c>
      <c r="G272" s="47">
        <v>72592</v>
      </c>
      <c r="H272" s="42">
        <v>1</v>
      </c>
      <c r="I272" s="42" t="s">
        <v>1424</v>
      </c>
      <c r="J272" s="34">
        <f>IF(Tabla1[[#This Row],[Doc]]="Devolucion",-Tabla1[[#This Row],[VALOR]],Tabla1[[#This Row],[VALOR]])</f>
        <v>72592</v>
      </c>
      <c r="K272" s="35" t="str">
        <f>IFERROR(LEFT(Tabla1[[#This Row],[Columna3]],FIND(" ",Tabla1[[#This Row],[Columna3]])-1),Tabla1[[#This Row],[Columna3]])</f>
        <v>Venta</v>
      </c>
      <c r="U272"/>
    </row>
    <row r="273" spans="1:21" ht="14.25" customHeight="1">
      <c r="A273" t="s">
        <v>109</v>
      </c>
      <c r="B273" s="50">
        <f>+Tabla1[[#This Row],[Fecha y hora]]</f>
        <v>45993.40519675926</v>
      </c>
      <c r="C273" s="44">
        <v>45993.40519675926</v>
      </c>
      <c r="D273" s="45">
        <v>155</v>
      </c>
      <c r="E273" s="45" t="s">
        <v>34</v>
      </c>
      <c r="F273" s="46">
        <v>56829</v>
      </c>
      <c r="G273" s="47">
        <v>53041</v>
      </c>
      <c r="H273" s="42">
        <v>1</v>
      </c>
      <c r="I273" s="42" t="s">
        <v>41</v>
      </c>
      <c r="J273" s="34">
        <f>IF(Tabla1[[#This Row],[Doc]]="Devolucion",-Tabla1[[#This Row],[VALOR]],Tabla1[[#This Row],[VALOR]])</f>
        <v>53041</v>
      </c>
      <c r="K273" s="35" t="str">
        <f>IFERROR(LEFT(Tabla1[[#This Row],[Columna3]],FIND(" ",Tabla1[[#This Row],[Columna3]])-1),Tabla1[[#This Row],[Columna3]])</f>
        <v>Venta</v>
      </c>
      <c r="U273"/>
    </row>
    <row r="274" spans="1:21" ht="14.25" customHeight="1">
      <c r="A274" t="s">
        <v>109</v>
      </c>
      <c r="B274" s="50">
        <f>+Tabla1[[#This Row],[Fecha y hora]]</f>
        <v>45993.406446759262</v>
      </c>
      <c r="C274" s="44">
        <v>45993.406446759262</v>
      </c>
      <c r="D274" s="45">
        <v>155</v>
      </c>
      <c r="E274" s="45" t="s">
        <v>34</v>
      </c>
      <c r="F274" s="46">
        <v>56830</v>
      </c>
      <c r="G274" s="47">
        <v>82506</v>
      </c>
      <c r="H274" s="42">
        <v>1</v>
      </c>
      <c r="I274" s="42" t="s">
        <v>41</v>
      </c>
      <c r="J274" s="34">
        <f>IF(Tabla1[[#This Row],[Doc]]="Devolucion",-Tabla1[[#This Row],[VALOR]],Tabla1[[#This Row],[VALOR]])</f>
        <v>82506</v>
      </c>
      <c r="K274" s="35" t="str">
        <f>IFERROR(LEFT(Tabla1[[#This Row],[Columna3]],FIND(" ",Tabla1[[#This Row],[Columna3]])-1),Tabla1[[#This Row],[Columna3]])</f>
        <v>Venta</v>
      </c>
      <c r="U274"/>
    </row>
    <row r="275" spans="1:21" ht="14.25" customHeight="1">
      <c r="A275" t="s">
        <v>109</v>
      </c>
      <c r="B275" s="50">
        <f>+Tabla1[[#This Row],[Fecha y hora]]</f>
        <v>45993.40861111111</v>
      </c>
      <c r="C275" s="44">
        <v>45993.40861111111</v>
      </c>
      <c r="D275" s="45">
        <v>155</v>
      </c>
      <c r="E275" s="45" t="s">
        <v>34</v>
      </c>
      <c r="F275" s="46">
        <v>56831</v>
      </c>
      <c r="G275" s="47">
        <v>11500</v>
      </c>
      <c r="H275" s="42">
        <v>1</v>
      </c>
      <c r="I275" s="42" t="s">
        <v>41</v>
      </c>
      <c r="J275" s="34">
        <f>IF(Tabla1[[#This Row],[Doc]]="Devolucion",-Tabla1[[#This Row],[VALOR]],Tabla1[[#This Row],[VALOR]])</f>
        <v>11500</v>
      </c>
      <c r="K275" s="35" t="str">
        <f>IFERROR(LEFT(Tabla1[[#This Row],[Columna3]],FIND(" ",Tabla1[[#This Row],[Columna3]])-1),Tabla1[[#This Row],[Columna3]])</f>
        <v>Venta</v>
      </c>
      <c r="U275"/>
    </row>
    <row r="276" spans="1:21" ht="14.25" customHeight="1">
      <c r="A276" t="s">
        <v>109</v>
      </c>
      <c r="B276" s="50">
        <f>+Tabla1[[#This Row],[Fecha y hora]]</f>
        <v>45993.413113425922</v>
      </c>
      <c r="C276" s="44">
        <v>45993.413113425922</v>
      </c>
      <c r="D276" s="45">
        <v>155</v>
      </c>
      <c r="E276" s="45" t="s">
        <v>34</v>
      </c>
      <c r="F276" s="46">
        <v>56832</v>
      </c>
      <c r="G276" s="47">
        <v>9040</v>
      </c>
      <c r="H276" s="42">
        <v>1</v>
      </c>
      <c r="I276" s="42" t="s">
        <v>1424</v>
      </c>
      <c r="J276" s="34">
        <f>IF(Tabla1[[#This Row],[Doc]]="Devolucion",-Tabla1[[#This Row],[VALOR]],Tabla1[[#This Row],[VALOR]])</f>
        <v>9040</v>
      </c>
      <c r="K276" s="35" t="str">
        <f>IFERROR(LEFT(Tabla1[[#This Row],[Columna3]],FIND(" ",Tabla1[[#This Row],[Columna3]])-1),Tabla1[[#This Row],[Columna3]])</f>
        <v>Venta</v>
      </c>
      <c r="U276"/>
    </row>
    <row r="277" spans="1:21" ht="14.25" customHeight="1">
      <c r="A277" t="s">
        <v>109</v>
      </c>
      <c r="B277" s="50">
        <f>+Tabla1[[#This Row],[Fecha y hora]]</f>
        <v>45993.383680555555</v>
      </c>
      <c r="C277" s="44">
        <v>45993.383680555555</v>
      </c>
      <c r="D277" s="45">
        <v>155</v>
      </c>
      <c r="E277" s="45" t="s">
        <v>34</v>
      </c>
      <c r="F277" s="46">
        <v>56823</v>
      </c>
      <c r="G277" s="47">
        <v>9040</v>
      </c>
      <c r="H277" s="42">
        <v>1</v>
      </c>
      <c r="I277" s="42" t="s">
        <v>41</v>
      </c>
      <c r="J277" s="34">
        <f>IF(Tabla1[[#This Row],[Doc]]="Devolucion",-Tabla1[[#This Row],[VALOR]],Tabla1[[#This Row],[VALOR]])</f>
        <v>9040</v>
      </c>
      <c r="K277" s="35" t="str">
        <f>IFERROR(LEFT(Tabla1[[#This Row],[Columna3]],FIND(" ",Tabla1[[#This Row],[Columna3]])-1),Tabla1[[#This Row],[Columna3]])</f>
        <v>Venta</v>
      </c>
      <c r="U277"/>
    </row>
    <row r="278" spans="1:21" ht="14.25" customHeight="1">
      <c r="A278" t="s">
        <v>109</v>
      </c>
      <c r="B278" s="50">
        <f>+Tabla1[[#This Row],[Fecha y hora]]</f>
        <v>45993.391793981478</v>
      </c>
      <c r="C278" s="44">
        <v>45993.391793981478</v>
      </c>
      <c r="D278" s="45">
        <v>155</v>
      </c>
      <c r="E278" s="45" t="s">
        <v>34</v>
      </c>
      <c r="F278" s="46">
        <v>56824</v>
      </c>
      <c r="G278" s="47">
        <v>132212</v>
      </c>
      <c r="H278" s="42">
        <v>1</v>
      </c>
      <c r="I278" s="42" t="s">
        <v>41</v>
      </c>
      <c r="J278" s="34">
        <f>IF(Tabla1[[#This Row],[Doc]]="Devolucion",-Tabla1[[#This Row],[VALOR]],Tabla1[[#This Row],[VALOR]])</f>
        <v>132212</v>
      </c>
      <c r="K278" s="35" t="str">
        <f>IFERROR(LEFT(Tabla1[[#This Row],[Columna3]],FIND(" ",Tabla1[[#This Row],[Columna3]])-1),Tabla1[[#This Row],[Columna3]])</f>
        <v>Venta</v>
      </c>
      <c r="U278"/>
    </row>
    <row r="279" spans="1:21" ht="14.25" customHeight="1">
      <c r="A279" t="s">
        <v>109</v>
      </c>
      <c r="B279" s="50">
        <f>+Tabla1[[#This Row],[Fecha y hora]]</f>
        <v>45993.355138888888</v>
      </c>
      <c r="C279" s="44">
        <v>45993.355138888888</v>
      </c>
      <c r="D279" s="45">
        <v>155</v>
      </c>
      <c r="E279" s="45" t="s">
        <v>34</v>
      </c>
      <c r="F279" s="46">
        <v>56818</v>
      </c>
      <c r="G279" s="47">
        <v>20380</v>
      </c>
      <c r="H279" s="42">
        <v>1</v>
      </c>
      <c r="I279" s="42" t="s">
        <v>1424</v>
      </c>
      <c r="J279" s="34">
        <f>IF(Tabla1[[#This Row],[Doc]]="Devolucion",-Tabla1[[#This Row],[VALOR]],Tabla1[[#This Row],[VALOR]])</f>
        <v>20380</v>
      </c>
      <c r="K279" s="35" t="str">
        <f>IFERROR(LEFT(Tabla1[[#This Row],[Columna3]],FIND(" ",Tabla1[[#This Row],[Columna3]])-1),Tabla1[[#This Row],[Columna3]])</f>
        <v>Venta</v>
      </c>
      <c r="U279"/>
    </row>
    <row r="280" spans="1:21" ht="14.25" customHeight="1">
      <c r="A280" t="s">
        <v>109</v>
      </c>
      <c r="B280" s="50">
        <f>+Tabla1[[#This Row],[Fecha y hora]]</f>
        <v>45993.360150462962</v>
      </c>
      <c r="C280" s="44">
        <v>45993.360150462962</v>
      </c>
      <c r="D280" s="45">
        <v>155</v>
      </c>
      <c r="E280" s="45" t="s">
        <v>34</v>
      </c>
      <c r="F280" s="46">
        <v>56819</v>
      </c>
      <c r="G280" s="47">
        <v>21600</v>
      </c>
      <c r="H280" s="42">
        <v>1</v>
      </c>
      <c r="I280" s="42" t="s">
        <v>1424</v>
      </c>
      <c r="J280" s="34">
        <f>IF(Tabla1[[#This Row],[Doc]]="Devolucion",-Tabla1[[#This Row],[VALOR]],Tabla1[[#This Row],[VALOR]])</f>
        <v>21600</v>
      </c>
      <c r="K280" s="35" t="str">
        <f>IFERROR(LEFT(Tabla1[[#This Row],[Columna3]],FIND(" ",Tabla1[[#This Row],[Columna3]])-1),Tabla1[[#This Row],[Columna3]])</f>
        <v>Venta</v>
      </c>
      <c r="U280"/>
    </row>
    <row r="281" spans="1:21" ht="14.25" customHeight="1">
      <c r="A281" t="s">
        <v>109</v>
      </c>
      <c r="B281" s="50">
        <f>+Tabla1[[#This Row],[Fecha y hora]]</f>
        <v>45993.211192129631</v>
      </c>
      <c r="C281" s="44">
        <v>45993.211192129631</v>
      </c>
      <c r="D281" s="45">
        <v>155</v>
      </c>
      <c r="E281" s="45" t="s">
        <v>34</v>
      </c>
      <c r="F281" s="46">
        <v>56787</v>
      </c>
      <c r="G281" s="47">
        <v>135800</v>
      </c>
      <c r="H281" s="42">
        <v>1</v>
      </c>
      <c r="I281" s="42" t="s">
        <v>1424</v>
      </c>
      <c r="J281" s="34">
        <f>IF(Tabla1[[#This Row],[Doc]]="Devolucion",-Tabla1[[#This Row],[VALOR]],Tabla1[[#This Row],[VALOR]])</f>
        <v>135800</v>
      </c>
      <c r="K281" s="35" t="str">
        <f>IFERROR(LEFT(Tabla1[[#This Row],[Columna3]],FIND(" ",Tabla1[[#This Row],[Columna3]])-1),Tabla1[[#This Row],[Columna3]])</f>
        <v>Venta</v>
      </c>
      <c r="U281"/>
    </row>
    <row r="282" spans="1:21" ht="14.25" customHeight="1">
      <c r="A282" t="s">
        <v>109</v>
      </c>
      <c r="B282" s="50">
        <f>+Tabla1[[#This Row],[Fecha y hora]]</f>
        <v>45993.21607638889</v>
      </c>
      <c r="C282" s="44">
        <v>45993.21607638889</v>
      </c>
      <c r="D282" s="45">
        <v>155</v>
      </c>
      <c r="E282" s="45" t="s">
        <v>34</v>
      </c>
      <c r="F282" s="46">
        <v>56788</v>
      </c>
      <c r="G282" s="47">
        <v>31008</v>
      </c>
      <c r="H282" s="42">
        <v>1</v>
      </c>
      <c r="I282" s="42" t="s">
        <v>1424</v>
      </c>
      <c r="J282" s="34">
        <f>IF(Tabla1[[#This Row],[Doc]]="Devolucion",-Tabla1[[#This Row],[VALOR]],Tabla1[[#This Row],[VALOR]])</f>
        <v>31008</v>
      </c>
      <c r="K282" s="35" t="str">
        <f>IFERROR(LEFT(Tabla1[[#This Row],[Columna3]],FIND(" ",Tabla1[[#This Row],[Columna3]])-1),Tabla1[[#This Row],[Columna3]])</f>
        <v>Venta</v>
      </c>
      <c r="U282"/>
    </row>
    <row r="283" spans="1:21" ht="14.25" customHeight="1">
      <c r="A283" t="s">
        <v>109</v>
      </c>
      <c r="B283" s="50">
        <f>+Tabla1[[#This Row],[Fecha y hora]]</f>
        <v>45993.308206018519</v>
      </c>
      <c r="C283" s="44">
        <v>45993.308206018519</v>
      </c>
      <c r="D283" s="45">
        <v>155</v>
      </c>
      <c r="E283" s="45" t="s">
        <v>34</v>
      </c>
      <c r="F283" s="46">
        <v>56806</v>
      </c>
      <c r="G283" s="47">
        <v>232</v>
      </c>
      <c r="H283" s="42">
        <v>1</v>
      </c>
      <c r="I283" s="42" t="s">
        <v>1424</v>
      </c>
      <c r="J283" s="34">
        <f>IF(Tabla1[[#This Row],[Doc]]="Devolucion",-Tabla1[[#This Row],[VALOR]],Tabla1[[#This Row],[VALOR]])</f>
        <v>232</v>
      </c>
      <c r="K283" s="35" t="str">
        <f>IFERROR(LEFT(Tabla1[[#This Row],[Columna3]],FIND(" ",Tabla1[[#This Row],[Columna3]])-1),Tabla1[[#This Row],[Columna3]])</f>
        <v>Venta</v>
      </c>
      <c r="U283"/>
    </row>
    <row r="284" spans="1:21" ht="14.25" customHeight="1">
      <c r="A284" t="s">
        <v>109</v>
      </c>
      <c r="B284" s="50">
        <f>+Tabla1[[#This Row],[Fecha y hora]]</f>
        <v>45993.312708333331</v>
      </c>
      <c r="C284" s="44">
        <v>45993.312708333331</v>
      </c>
      <c r="D284" s="45">
        <v>155</v>
      </c>
      <c r="E284" s="45" t="s">
        <v>34</v>
      </c>
      <c r="F284" s="46">
        <v>56807</v>
      </c>
      <c r="G284" s="47">
        <v>75650</v>
      </c>
      <c r="H284" s="42">
        <v>1</v>
      </c>
      <c r="I284" s="42" t="s">
        <v>1424</v>
      </c>
      <c r="J284" s="34">
        <f>IF(Tabla1[[#This Row],[Doc]]="Devolucion",-Tabla1[[#This Row],[VALOR]],Tabla1[[#This Row],[VALOR]])</f>
        <v>75650</v>
      </c>
      <c r="K284" s="35" t="str">
        <f>IFERROR(LEFT(Tabla1[[#This Row],[Columna3]],FIND(" ",Tabla1[[#This Row],[Columna3]])-1),Tabla1[[#This Row],[Columna3]])</f>
        <v>Venta</v>
      </c>
      <c r="U284"/>
    </row>
    <row r="285" spans="1:21" ht="14.25" customHeight="1">
      <c r="A285" t="s">
        <v>109</v>
      </c>
      <c r="B285" s="50">
        <f>+Tabla1[[#This Row],[Fecha y hora]]</f>
        <v>45993.313900462963</v>
      </c>
      <c r="C285" s="44">
        <v>45993.313900462963</v>
      </c>
      <c r="D285" s="45">
        <v>155</v>
      </c>
      <c r="E285" s="45" t="s">
        <v>34</v>
      </c>
      <c r="F285" s="46">
        <v>56808</v>
      </c>
      <c r="G285" s="47">
        <v>55512</v>
      </c>
      <c r="H285" s="42">
        <v>1</v>
      </c>
      <c r="I285" s="42" t="s">
        <v>1424</v>
      </c>
      <c r="J285" s="34">
        <f>IF(Tabla1[[#This Row],[Doc]]="Devolucion",-Tabla1[[#This Row],[VALOR]],Tabla1[[#This Row],[VALOR]])</f>
        <v>55512</v>
      </c>
      <c r="K285" s="35" t="str">
        <f>IFERROR(LEFT(Tabla1[[#This Row],[Columna3]],FIND(" ",Tabla1[[#This Row],[Columna3]])-1),Tabla1[[#This Row],[Columna3]])</f>
        <v>Venta</v>
      </c>
      <c r="U285"/>
    </row>
    <row r="286" spans="1:21" ht="14.25" customHeight="1">
      <c r="A286" t="s">
        <v>109</v>
      </c>
      <c r="B286" s="50">
        <f>+Tabla1[[#This Row],[Fecha y hora]]</f>
        <v>45993.316863425927</v>
      </c>
      <c r="C286" s="44">
        <v>45993.316863425927</v>
      </c>
      <c r="D286" s="45">
        <v>155</v>
      </c>
      <c r="E286" s="45" t="s">
        <v>34</v>
      </c>
      <c r="F286" s="46">
        <v>56809</v>
      </c>
      <c r="G286" s="47">
        <v>63840</v>
      </c>
      <c r="H286" s="42">
        <v>1</v>
      </c>
      <c r="I286" s="42" t="s">
        <v>1424</v>
      </c>
      <c r="J286" s="34">
        <f>IF(Tabla1[[#This Row],[Doc]]="Devolucion",-Tabla1[[#This Row],[VALOR]],Tabla1[[#This Row],[VALOR]])</f>
        <v>63840</v>
      </c>
      <c r="K286" s="35" t="str">
        <f>IFERROR(LEFT(Tabla1[[#This Row],[Columna3]],FIND(" ",Tabla1[[#This Row],[Columna3]])-1),Tabla1[[#This Row],[Columna3]])</f>
        <v>Venta</v>
      </c>
      <c r="U286"/>
    </row>
    <row r="287" spans="1:21" ht="14.25" customHeight="1">
      <c r="A287" t="s">
        <v>109</v>
      </c>
      <c r="B287" s="50">
        <f>+Tabla1[[#This Row],[Fecha y hora]]</f>
        <v>45993.328090277777</v>
      </c>
      <c r="C287" s="44">
        <v>45993.328090277777</v>
      </c>
      <c r="D287" s="45">
        <v>155</v>
      </c>
      <c r="E287" s="45" t="s">
        <v>34</v>
      </c>
      <c r="F287" s="46">
        <v>56810</v>
      </c>
      <c r="G287" s="47">
        <v>73446</v>
      </c>
      <c r="H287" s="42">
        <v>1</v>
      </c>
      <c r="I287" s="42" t="s">
        <v>1424</v>
      </c>
      <c r="J287" s="34">
        <f>IF(Tabla1[[#This Row],[Doc]]="Devolucion",-Tabla1[[#This Row],[VALOR]],Tabla1[[#This Row],[VALOR]])</f>
        <v>73446</v>
      </c>
      <c r="K287" s="35" t="str">
        <f>IFERROR(LEFT(Tabla1[[#This Row],[Columna3]],FIND(" ",Tabla1[[#This Row],[Columna3]])-1),Tabla1[[#This Row],[Columna3]])</f>
        <v>Venta</v>
      </c>
      <c r="U287"/>
    </row>
    <row r="288" spans="1:21" ht="14.25" customHeight="1">
      <c r="A288" t="s">
        <v>109</v>
      </c>
      <c r="B288" s="50">
        <f>+Tabla1[[#This Row],[Fecha y hora]]</f>
        <v>45993.329212962963</v>
      </c>
      <c r="C288" s="44">
        <v>45993.329212962963</v>
      </c>
      <c r="D288" s="45">
        <v>155</v>
      </c>
      <c r="E288" s="45" t="s">
        <v>34</v>
      </c>
      <c r="F288" s="46">
        <v>56811</v>
      </c>
      <c r="G288" s="47">
        <v>58514</v>
      </c>
      <c r="H288" s="42">
        <v>1</v>
      </c>
      <c r="I288" s="42" t="s">
        <v>1424</v>
      </c>
      <c r="J288" s="34">
        <f>IF(Tabla1[[#This Row],[Doc]]="Devolucion",-Tabla1[[#This Row],[VALOR]],Tabla1[[#This Row],[VALOR]])</f>
        <v>58514</v>
      </c>
      <c r="K288" s="35" t="str">
        <f>IFERROR(LEFT(Tabla1[[#This Row],[Columna3]],FIND(" ",Tabla1[[#This Row],[Columna3]])-1),Tabla1[[#This Row],[Columna3]])</f>
        <v>Venta</v>
      </c>
      <c r="U288"/>
    </row>
    <row r="289" spans="1:21" ht="14.25" customHeight="1">
      <c r="A289" t="s">
        <v>109</v>
      </c>
      <c r="B289" s="50">
        <f>+Tabla1[[#This Row],[Fecha y hora]]</f>
        <v>45993.329953703702</v>
      </c>
      <c r="C289" s="44">
        <v>45993.329953703702</v>
      </c>
      <c r="D289" s="45">
        <v>155</v>
      </c>
      <c r="E289" s="45" t="s">
        <v>34</v>
      </c>
      <c r="F289" s="46">
        <v>56812</v>
      </c>
      <c r="G289" s="47">
        <v>19500</v>
      </c>
      <c r="H289" s="42">
        <v>1</v>
      </c>
      <c r="I289" s="42" t="s">
        <v>1424</v>
      </c>
      <c r="J289" s="34">
        <f>IF(Tabla1[[#This Row],[Doc]]="Devolucion",-Tabla1[[#This Row],[VALOR]],Tabla1[[#This Row],[VALOR]])</f>
        <v>19500</v>
      </c>
      <c r="K289" s="35" t="str">
        <f>IFERROR(LEFT(Tabla1[[#This Row],[Columna3]],FIND(" ",Tabla1[[#This Row],[Columna3]])-1),Tabla1[[#This Row],[Columna3]])</f>
        <v>Venta</v>
      </c>
      <c r="U289"/>
    </row>
    <row r="290" spans="1:21" ht="14.25" customHeight="1">
      <c r="A290" t="s">
        <v>109</v>
      </c>
      <c r="B290" s="50">
        <f>+Tabla1[[#This Row],[Fecha y hora]]</f>
        <v>45993.330636574072</v>
      </c>
      <c r="C290" s="44">
        <v>45993.330636574072</v>
      </c>
      <c r="D290" s="45">
        <v>155</v>
      </c>
      <c r="E290" s="45" t="s">
        <v>34</v>
      </c>
      <c r="F290" s="46">
        <v>56813</v>
      </c>
      <c r="G290" s="47">
        <v>61100</v>
      </c>
      <c r="H290" s="42">
        <v>1</v>
      </c>
      <c r="I290" s="42" t="s">
        <v>1424</v>
      </c>
      <c r="J290" s="34">
        <f>IF(Tabla1[[#This Row],[Doc]]="Devolucion",-Tabla1[[#This Row],[VALOR]],Tabla1[[#This Row],[VALOR]])</f>
        <v>61100</v>
      </c>
      <c r="K290" s="35" t="str">
        <f>IFERROR(LEFT(Tabla1[[#This Row],[Columna3]],FIND(" ",Tabla1[[#This Row],[Columna3]])-1),Tabla1[[#This Row],[Columna3]])</f>
        <v>Venta</v>
      </c>
      <c r="U290"/>
    </row>
    <row r="291" spans="1:21" ht="14.25" customHeight="1">
      <c r="A291" t="s">
        <v>109</v>
      </c>
      <c r="B291" s="50">
        <f>+Tabla1[[#This Row],[Fecha y hora]]</f>
        <v>45993.332835648151</v>
      </c>
      <c r="C291" s="44">
        <v>45993.332835648151</v>
      </c>
      <c r="D291" s="45">
        <v>155</v>
      </c>
      <c r="E291" s="45" t="s">
        <v>34</v>
      </c>
      <c r="F291" s="46">
        <v>56814</v>
      </c>
      <c r="G291" s="47">
        <v>16120</v>
      </c>
      <c r="H291" s="42">
        <v>1</v>
      </c>
      <c r="I291" s="42" t="s">
        <v>1424</v>
      </c>
      <c r="J291" s="34">
        <f>IF(Tabla1[[#This Row],[Doc]]="Devolucion",-Tabla1[[#This Row],[VALOR]],Tabla1[[#This Row],[VALOR]])</f>
        <v>16120</v>
      </c>
      <c r="K291" s="35" t="str">
        <f>IFERROR(LEFT(Tabla1[[#This Row],[Columna3]],FIND(" ",Tabla1[[#This Row],[Columna3]])-1),Tabla1[[#This Row],[Columna3]])</f>
        <v>Venta</v>
      </c>
      <c r="U291"/>
    </row>
    <row r="292" spans="1:21" ht="14.25" customHeight="1">
      <c r="A292" t="s">
        <v>109</v>
      </c>
      <c r="B292" s="50">
        <f>+Tabla1[[#This Row],[Fecha y hora]]</f>
        <v>45993.333912037036</v>
      </c>
      <c r="C292" s="44">
        <v>45993.333912037036</v>
      </c>
      <c r="D292" s="45">
        <v>155</v>
      </c>
      <c r="E292" s="45" t="s">
        <v>34</v>
      </c>
      <c r="F292" s="46">
        <v>56815</v>
      </c>
      <c r="G292" s="47">
        <v>19920</v>
      </c>
      <c r="H292" s="42">
        <v>1</v>
      </c>
      <c r="I292" s="42" t="s">
        <v>1424</v>
      </c>
      <c r="J292" s="34">
        <f>IF(Tabla1[[#This Row],[Doc]]="Devolucion",-Tabla1[[#This Row],[VALOR]],Tabla1[[#This Row],[VALOR]])</f>
        <v>19920</v>
      </c>
      <c r="K292" s="35" t="str">
        <f>IFERROR(LEFT(Tabla1[[#This Row],[Columna3]],FIND(" ",Tabla1[[#This Row],[Columna3]])-1),Tabla1[[#This Row],[Columna3]])</f>
        <v>Venta</v>
      </c>
      <c r="U292"/>
    </row>
    <row r="293" spans="1:21" ht="14.25" customHeight="1">
      <c r="A293" t="s">
        <v>109</v>
      </c>
      <c r="B293" s="50">
        <f>+Tabla1[[#This Row],[Fecha y hora]]</f>
        <v>45993.285370370373</v>
      </c>
      <c r="C293" s="44">
        <v>45993.285370370373</v>
      </c>
      <c r="D293" s="45">
        <v>155</v>
      </c>
      <c r="E293" s="45" t="s">
        <v>34</v>
      </c>
      <c r="F293" s="46">
        <v>56800</v>
      </c>
      <c r="G293" s="47">
        <v>8646</v>
      </c>
      <c r="H293" s="42">
        <v>1</v>
      </c>
      <c r="I293" s="42" t="s">
        <v>1424</v>
      </c>
      <c r="J293" s="34">
        <f>IF(Tabla1[[#This Row],[Doc]]="Devolucion",-Tabla1[[#This Row],[VALOR]],Tabla1[[#This Row],[VALOR]])</f>
        <v>8646</v>
      </c>
      <c r="K293" s="35" t="str">
        <f>IFERROR(LEFT(Tabla1[[#This Row],[Columna3]],FIND(" ",Tabla1[[#This Row],[Columna3]])-1),Tabla1[[#This Row],[Columna3]])</f>
        <v>Venta</v>
      </c>
      <c r="U293"/>
    </row>
    <row r="294" spans="1:21" ht="14.25" customHeight="1">
      <c r="A294" t="s">
        <v>109</v>
      </c>
      <c r="B294" s="50">
        <f>+Tabla1[[#This Row],[Fecha y hora]]</f>
        <v>45993.293495370373</v>
      </c>
      <c r="C294" s="44">
        <v>45993.293495370373</v>
      </c>
      <c r="D294" s="45">
        <v>155</v>
      </c>
      <c r="E294" s="45" t="s">
        <v>34</v>
      </c>
      <c r="F294" s="46">
        <v>56801</v>
      </c>
      <c r="G294" s="47">
        <v>20600</v>
      </c>
      <c r="H294" s="42">
        <v>1</v>
      </c>
      <c r="I294" s="42" t="s">
        <v>1424</v>
      </c>
      <c r="J294" s="34">
        <f>IF(Tabla1[[#This Row],[Doc]]="Devolucion",-Tabla1[[#This Row],[VALOR]],Tabla1[[#This Row],[VALOR]])</f>
        <v>20600</v>
      </c>
      <c r="K294" s="35" t="str">
        <f>IFERROR(LEFT(Tabla1[[#This Row],[Columna3]],FIND(" ",Tabla1[[#This Row],[Columna3]])-1),Tabla1[[#This Row],[Columna3]])</f>
        <v>Venta</v>
      </c>
      <c r="U294"/>
    </row>
    <row r="295" spans="1:21" ht="14.25" customHeight="1">
      <c r="A295" t="s">
        <v>109</v>
      </c>
      <c r="B295" s="50">
        <f>+Tabla1[[#This Row],[Fecha y hora]]</f>
        <v>45993.29482638889</v>
      </c>
      <c r="C295" s="44">
        <v>45993.29482638889</v>
      </c>
      <c r="D295" s="45">
        <v>155</v>
      </c>
      <c r="E295" s="45" t="s">
        <v>34</v>
      </c>
      <c r="F295" s="46">
        <v>56802</v>
      </c>
      <c r="G295" s="47">
        <v>17620</v>
      </c>
      <c r="H295" s="42">
        <v>1</v>
      </c>
      <c r="I295" s="42" t="s">
        <v>1424</v>
      </c>
      <c r="J295" s="34">
        <f>IF(Tabla1[[#This Row],[Doc]]="Devolucion",-Tabla1[[#This Row],[VALOR]],Tabla1[[#This Row],[VALOR]])</f>
        <v>17620</v>
      </c>
      <c r="K295" s="35" t="str">
        <f>IFERROR(LEFT(Tabla1[[#This Row],[Columna3]],FIND(" ",Tabla1[[#This Row],[Columna3]])-1),Tabla1[[#This Row],[Columna3]])</f>
        <v>Venta</v>
      </c>
      <c r="U295"/>
    </row>
    <row r="296" spans="1:21" ht="14.25" customHeight="1">
      <c r="A296" t="s">
        <v>109</v>
      </c>
      <c r="B296" s="50">
        <f>+Tabla1[[#This Row],[Fecha y hora]]</f>
        <v>45993.295578703706</v>
      </c>
      <c r="C296" s="44">
        <v>45993.295578703706</v>
      </c>
      <c r="D296" s="45">
        <v>155</v>
      </c>
      <c r="E296" s="45" t="s">
        <v>34</v>
      </c>
      <c r="F296" s="46">
        <v>56803</v>
      </c>
      <c r="G296" s="47">
        <v>14000</v>
      </c>
      <c r="H296" s="42">
        <v>1</v>
      </c>
      <c r="I296" s="42" t="s">
        <v>1424</v>
      </c>
      <c r="J296" s="34">
        <f>IF(Tabla1[[#This Row],[Doc]]="Devolucion",-Tabla1[[#This Row],[VALOR]],Tabla1[[#This Row],[VALOR]])</f>
        <v>14000</v>
      </c>
      <c r="K296" s="35" t="str">
        <f>IFERROR(LEFT(Tabla1[[#This Row],[Columna3]],FIND(" ",Tabla1[[#This Row],[Columna3]])-1),Tabla1[[#This Row],[Columna3]])</f>
        <v>Venta</v>
      </c>
      <c r="U296"/>
    </row>
    <row r="297" spans="1:21" ht="14.25" customHeight="1">
      <c r="A297" t="s">
        <v>109</v>
      </c>
      <c r="B297" s="50">
        <f>+Tabla1[[#This Row],[Fecha y hora]]</f>
        <v>45993.300335648149</v>
      </c>
      <c r="C297" s="44">
        <v>45993.300335648149</v>
      </c>
      <c r="D297" s="45">
        <v>155</v>
      </c>
      <c r="E297" s="45" t="s">
        <v>34</v>
      </c>
      <c r="F297" s="46">
        <v>56804</v>
      </c>
      <c r="G297" s="47">
        <v>14000</v>
      </c>
      <c r="H297" s="42">
        <v>1</v>
      </c>
      <c r="I297" s="42" t="s">
        <v>1424</v>
      </c>
      <c r="J297" s="34">
        <f>IF(Tabla1[[#This Row],[Doc]]="Devolucion",-Tabla1[[#This Row],[VALOR]],Tabla1[[#This Row],[VALOR]])</f>
        <v>14000</v>
      </c>
      <c r="K297" s="35" t="str">
        <f>IFERROR(LEFT(Tabla1[[#This Row],[Columna3]],FIND(" ",Tabla1[[#This Row],[Columna3]])-1),Tabla1[[#This Row],[Columna3]])</f>
        <v>Venta</v>
      </c>
      <c r="U297"/>
    </row>
    <row r="298" spans="1:21" ht="14.25" customHeight="1">
      <c r="A298" t="s">
        <v>109</v>
      </c>
      <c r="B298" s="50">
        <f>+Tabla1[[#This Row],[Fecha y hora]]</f>
        <v>45993.228680555556</v>
      </c>
      <c r="C298" s="44">
        <v>45993.228680555556</v>
      </c>
      <c r="D298" s="45">
        <v>155</v>
      </c>
      <c r="E298" s="45" t="s">
        <v>34</v>
      </c>
      <c r="F298" s="46">
        <v>56790</v>
      </c>
      <c r="G298" s="47">
        <v>14000</v>
      </c>
      <c r="H298" s="42">
        <v>1</v>
      </c>
      <c r="I298" s="42" t="s">
        <v>1424</v>
      </c>
      <c r="J298" s="34">
        <f>IF(Tabla1[[#This Row],[Doc]]="Devolucion",-Tabla1[[#This Row],[VALOR]],Tabla1[[#This Row],[VALOR]])</f>
        <v>14000</v>
      </c>
      <c r="K298" s="35" t="str">
        <f>IFERROR(LEFT(Tabla1[[#This Row],[Columna3]],FIND(" ",Tabla1[[#This Row],[Columna3]])-1),Tabla1[[#This Row],[Columna3]])</f>
        <v>Venta</v>
      </c>
      <c r="U298"/>
    </row>
    <row r="299" spans="1:21" ht="14.25" customHeight="1">
      <c r="A299" t="s">
        <v>109</v>
      </c>
      <c r="B299" s="50">
        <f>+Tabla1[[#This Row],[Fecha y hora]]</f>
        <v>45993.239317129628</v>
      </c>
      <c r="C299" s="44">
        <v>45993.239317129628</v>
      </c>
      <c r="D299" s="45">
        <v>155</v>
      </c>
      <c r="E299" s="45" t="s">
        <v>34</v>
      </c>
      <c r="F299" s="46">
        <v>56791</v>
      </c>
      <c r="G299" s="47">
        <v>21160</v>
      </c>
      <c r="H299" s="42">
        <v>1</v>
      </c>
      <c r="I299" s="42" t="s">
        <v>1424</v>
      </c>
      <c r="J299" s="34">
        <f>IF(Tabla1[[#This Row],[Doc]]="Devolucion",-Tabla1[[#This Row],[VALOR]],Tabla1[[#This Row],[VALOR]])</f>
        <v>21160</v>
      </c>
      <c r="K299" s="35" t="str">
        <f>IFERROR(LEFT(Tabla1[[#This Row],[Columna3]],FIND(" ",Tabla1[[#This Row],[Columna3]])-1),Tabla1[[#This Row],[Columna3]])</f>
        <v>Venta</v>
      </c>
      <c r="U299"/>
    </row>
    <row r="300" spans="1:21" ht="14.25" customHeight="1">
      <c r="A300" t="s">
        <v>109</v>
      </c>
      <c r="B300" s="50">
        <f>+Tabla1[[#This Row],[Fecha y hora]]</f>
        <v>45993.243726851855</v>
      </c>
      <c r="C300" s="44">
        <v>45993.243726851855</v>
      </c>
      <c r="D300" s="45">
        <v>155</v>
      </c>
      <c r="E300" s="45" t="s">
        <v>34</v>
      </c>
      <c r="F300" s="46">
        <v>56792</v>
      </c>
      <c r="G300" s="47">
        <v>79380</v>
      </c>
      <c r="H300" s="42">
        <v>1</v>
      </c>
      <c r="I300" s="42" t="s">
        <v>1424</v>
      </c>
      <c r="J300" s="34">
        <f>IF(Tabla1[[#This Row],[Doc]]="Devolucion",-Tabla1[[#This Row],[VALOR]],Tabla1[[#This Row],[VALOR]])</f>
        <v>79380</v>
      </c>
      <c r="K300" s="35" t="str">
        <f>IFERROR(LEFT(Tabla1[[#This Row],[Columna3]],FIND(" ",Tabla1[[#This Row],[Columna3]])-1),Tabla1[[#This Row],[Columna3]])</f>
        <v>Venta</v>
      </c>
      <c r="U300"/>
    </row>
    <row r="301" spans="1:21" ht="14.25" customHeight="1">
      <c r="A301" t="s">
        <v>109</v>
      </c>
      <c r="B301" s="50">
        <f>+Tabla1[[#This Row],[Fecha y hora]]</f>
        <v>45993.256655092591</v>
      </c>
      <c r="C301" s="44">
        <v>45993.256655092591</v>
      </c>
      <c r="D301" s="45">
        <v>155</v>
      </c>
      <c r="E301" s="45" t="s">
        <v>34</v>
      </c>
      <c r="F301" s="46">
        <v>56793</v>
      </c>
      <c r="G301" s="47">
        <v>259904</v>
      </c>
      <c r="H301" s="42">
        <v>1</v>
      </c>
      <c r="I301" s="42" t="s">
        <v>1424</v>
      </c>
      <c r="J301" s="34">
        <f>IF(Tabla1[[#This Row],[Doc]]="Devolucion",-Tabla1[[#This Row],[VALOR]],Tabla1[[#This Row],[VALOR]])</f>
        <v>259904</v>
      </c>
      <c r="K301" s="35" t="str">
        <f>IFERROR(LEFT(Tabla1[[#This Row],[Columna3]],FIND(" ",Tabla1[[#This Row],[Columna3]])-1),Tabla1[[#This Row],[Columna3]])</f>
        <v>Venta</v>
      </c>
      <c r="U301"/>
    </row>
    <row r="302" spans="1:21" ht="14.25" customHeight="1">
      <c r="A302" t="s">
        <v>109</v>
      </c>
      <c r="B302" s="50">
        <f>+Tabla1[[#This Row],[Fecha y hora]]</f>
        <v>45993.258819444447</v>
      </c>
      <c r="C302" s="44">
        <v>45993.258819444447</v>
      </c>
      <c r="D302" s="45">
        <v>155</v>
      </c>
      <c r="E302" s="45" t="s">
        <v>34</v>
      </c>
      <c r="F302" s="46">
        <v>56794</v>
      </c>
      <c r="G302" s="47">
        <v>22624</v>
      </c>
      <c r="H302" s="42">
        <v>1</v>
      </c>
      <c r="I302" s="42" t="s">
        <v>41</v>
      </c>
      <c r="J302" s="34">
        <f>IF(Tabla1[[#This Row],[Doc]]="Devolucion",-Tabla1[[#This Row],[VALOR]],Tabla1[[#This Row],[VALOR]])</f>
        <v>22624</v>
      </c>
      <c r="K302" s="35" t="str">
        <f>IFERROR(LEFT(Tabla1[[#This Row],[Columna3]],FIND(" ",Tabla1[[#This Row],[Columna3]])-1),Tabla1[[#This Row],[Columna3]])</f>
        <v>Venta</v>
      </c>
      <c r="U302"/>
    </row>
    <row r="303" spans="1:21" ht="14.25" customHeight="1">
      <c r="A303" t="s">
        <v>109</v>
      </c>
      <c r="B303" s="50">
        <f>+Tabla1[[#This Row],[Fecha y hora]]</f>
        <v>45993.263078703705</v>
      </c>
      <c r="C303" s="44">
        <v>45993.263078703705</v>
      </c>
      <c r="D303" s="45">
        <v>155</v>
      </c>
      <c r="E303" s="45" t="s">
        <v>34</v>
      </c>
      <c r="F303" s="46">
        <v>56795</v>
      </c>
      <c r="G303" s="47">
        <v>30320</v>
      </c>
      <c r="H303" s="42">
        <v>1</v>
      </c>
      <c r="I303" s="42" t="s">
        <v>1424</v>
      </c>
      <c r="J303" s="34">
        <f>IF(Tabla1[[#This Row],[Doc]]="Devolucion",-Tabla1[[#This Row],[VALOR]],Tabla1[[#This Row],[VALOR]])</f>
        <v>30320</v>
      </c>
      <c r="K303" s="35" t="str">
        <f>IFERROR(LEFT(Tabla1[[#This Row],[Columna3]],FIND(" ",Tabla1[[#This Row],[Columna3]])-1),Tabla1[[#This Row],[Columna3]])</f>
        <v>Venta</v>
      </c>
      <c r="U303"/>
    </row>
    <row r="304" spans="1:21" ht="14.25" customHeight="1">
      <c r="A304" t="s">
        <v>109</v>
      </c>
      <c r="B304" s="50">
        <f>+Tabla1[[#This Row],[Fecha y hora]]</f>
        <v>45993.265324074076</v>
      </c>
      <c r="C304" s="44">
        <v>45993.265324074076</v>
      </c>
      <c r="D304" s="45">
        <v>155</v>
      </c>
      <c r="E304" s="45" t="s">
        <v>34</v>
      </c>
      <c r="F304" s="46">
        <v>56796</v>
      </c>
      <c r="G304" s="47">
        <v>67406</v>
      </c>
      <c r="H304" s="42">
        <v>1</v>
      </c>
      <c r="I304" s="42" t="s">
        <v>1424</v>
      </c>
      <c r="J304" s="34">
        <f>IF(Tabla1[[#This Row],[Doc]]="Devolucion",-Tabla1[[#This Row],[VALOR]],Tabla1[[#This Row],[VALOR]])</f>
        <v>67406</v>
      </c>
      <c r="K304" s="35" t="str">
        <f>IFERROR(LEFT(Tabla1[[#This Row],[Columna3]],FIND(" ",Tabla1[[#This Row],[Columna3]])-1),Tabla1[[#This Row],[Columna3]])</f>
        <v>Venta</v>
      </c>
      <c r="U304"/>
    </row>
    <row r="305" spans="1:21" ht="14.25" customHeight="1">
      <c r="A305" t="s">
        <v>109</v>
      </c>
      <c r="B305" s="50">
        <f>+Tabla1[[#This Row],[Fecha y hora]]</f>
        <v>45992.299976851849</v>
      </c>
      <c r="C305" s="44">
        <v>45992.299976851849</v>
      </c>
      <c r="D305" s="45">
        <v>155</v>
      </c>
      <c r="E305" s="45" t="s">
        <v>34</v>
      </c>
      <c r="F305" s="46">
        <v>56762</v>
      </c>
      <c r="G305" s="47">
        <v>60796</v>
      </c>
      <c r="H305" s="42">
        <v>1</v>
      </c>
      <c r="I305" s="42" t="s">
        <v>88</v>
      </c>
      <c r="J305" s="34">
        <f>IF(Tabla1[[#This Row],[Doc]]="Devolucion",-Tabla1[[#This Row],[VALOR]],Tabla1[[#This Row],[VALOR]])</f>
        <v>60796</v>
      </c>
      <c r="K305" s="35" t="str">
        <f>IFERROR(LEFT(Tabla1[[#This Row],[Columna3]],FIND(" ",Tabla1[[#This Row],[Columna3]])-1),Tabla1[[#This Row],[Columna3]])</f>
        <v>Venta</v>
      </c>
      <c r="U305"/>
    </row>
    <row r="306" spans="1:21" ht="14.25" customHeight="1">
      <c r="A306" t="s">
        <v>109</v>
      </c>
      <c r="B306" s="50">
        <f>+Tabla1[[#This Row],[Fecha y hora]]</f>
        <v>45992.30940972222</v>
      </c>
      <c r="C306" s="44">
        <v>45992.30940972222</v>
      </c>
      <c r="D306" s="45">
        <v>155</v>
      </c>
      <c r="E306" s="45" t="s">
        <v>34</v>
      </c>
      <c r="F306" s="46">
        <v>56763</v>
      </c>
      <c r="G306" s="47">
        <v>80400</v>
      </c>
      <c r="H306" s="42">
        <v>1</v>
      </c>
      <c r="I306" s="42" t="s">
        <v>45</v>
      </c>
      <c r="J306" s="34">
        <f>IF(Tabla1[[#This Row],[Doc]]="Devolucion",-Tabla1[[#This Row],[VALOR]],Tabla1[[#This Row],[VALOR]])</f>
        <v>80400</v>
      </c>
      <c r="K306" s="35" t="str">
        <f>IFERROR(LEFT(Tabla1[[#This Row],[Columna3]],FIND(" ",Tabla1[[#This Row],[Columna3]])-1),Tabla1[[#This Row],[Columna3]])</f>
        <v>Venta</v>
      </c>
      <c r="U306"/>
    </row>
    <row r="307" spans="1:21" ht="14.25" customHeight="1">
      <c r="A307" t="s">
        <v>109</v>
      </c>
      <c r="B307" s="50">
        <f>+Tabla1[[#This Row],[Fecha y hora]]</f>
        <v>45992.311238425929</v>
      </c>
      <c r="C307" s="44">
        <v>45992.311238425929</v>
      </c>
      <c r="D307" s="45">
        <v>155</v>
      </c>
      <c r="E307" s="45" t="s">
        <v>34</v>
      </c>
      <c r="F307" s="46">
        <v>56764</v>
      </c>
      <c r="G307" s="47">
        <v>70000</v>
      </c>
      <c r="H307" s="42">
        <v>1</v>
      </c>
      <c r="I307" s="42" t="s">
        <v>88</v>
      </c>
      <c r="J307" s="34">
        <f>IF(Tabla1[[#This Row],[Doc]]="Devolucion",-Tabla1[[#This Row],[VALOR]],Tabla1[[#This Row],[VALOR]])</f>
        <v>70000</v>
      </c>
      <c r="K307" s="35" t="str">
        <f>IFERROR(LEFT(Tabla1[[#This Row],[Columna3]],FIND(" ",Tabla1[[#This Row],[Columna3]])-1),Tabla1[[#This Row],[Columna3]])</f>
        <v>Venta</v>
      </c>
      <c r="U307"/>
    </row>
    <row r="308" spans="1:21" ht="14.25" customHeight="1">
      <c r="A308" t="s">
        <v>109</v>
      </c>
      <c r="B308" s="50">
        <f>+Tabla1[[#This Row],[Fecha y hora]]</f>
        <v>45992.396423611113</v>
      </c>
      <c r="C308" s="44">
        <v>45992.396423611113</v>
      </c>
      <c r="D308" s="45">
        <v>155</v>
      </c>
      <c r="E308" s="45" t="s">
        <v>34</v>
      </c>
      <c r="F308" s="46">
        <v>56773</v>
      </c>
      <c r="G308" s="47">
        <v>51016</v>
      </c>
      <c r="H308" s="42">
        <v>1</v>
      </c>
      <c r="I308" s="42" t="s">
        <v>45</v>
      </c>
      <c r="J308" s="34">
        <f>IF(Tabla1[[#This Row],[Doc]]="Devolucion",-Tabla1[[#This Row],[VALOR]],Tabla1[[#This Row],[VALOR]])</f>
        <v>51016</v>
      </c>
      <c r="K308" s="35" t="str">
        <f>IFERROR(LEFT(Tabla1[[#This Row],[Columna3]],FIND(" ",Tabla1[[#This Row],[Columna3]])-1),Tabla1[[#This Row],[Columna3]])</f>
        <v>Venta</v>
      </c>
      <c r="U308"/>
    </row>
    <row r="309" spans="1:21" ht="14.25" customHeight="1">
      <c r="A309" t="s">
        <v>109</v>
      </c>
      <c r="B309" s="50">
        <f>+Tabla1[[#This Row],[Fecha y hora]]</f>
        <v>45992.422083333331</v>
      </c>
      <c r="C309" s="44">
        <v>45992.422083333331</v>
      </c>
      <c r="D309" s="45">
        <v>155</v>
      </c>
      <c r="E309" s="45" t="s">
        <v>34</v>
      </c>
      <c r="F309" s="46">
        <v>56774</v>
      </c>
      <c r="G309" s="47">
        <v>30420</v>
      </c>
      <c r="H309" s="42">
        <v>1</v>
      </c>
      <c r="I309" s="42" t="s">
        <v>88</v>
      </c>
      <c r="J309" s="34">
        <f>IF(Tabla1[[#This Row],[Doc]]="Devolucion",-Tabla1[[#This Row],[VALOR]],Tabla1[[#This Row],[VALOR]])</f>
        <v>30420</v>
      </c>
      <c r="K309" s="35" t="str">
        <f>IFERROR(LEFT(Tabla1[[#This Row],[Columna3]],FIND(" ",Tabla1[[#This Row],[Columna3]])-1),Tabla1[[#This Row],[Columna3]])</f>
        <v>Venta</v>
      </c>
      <c r="U309"/>
    </row>
    <row r="310" spans="1:21" ht="14.25" customHeight="1">
      <c r="A310" t="s">
        <v>109</v>
      </c>
      <c r="B310" s="50">
        <f>+Tabla1[[#This Row],[Fecha y hora]]</f>
        <v>45992.425752314812</v>
      </c>
      <c r="C310" s="44">
        <v>45992.425752314812</v>
      </c>
      <c r="D310" s="45">
        <v>155</v>
      </c>
      <c r="E310" s="45" t="s">
        <v>34</v>
      </c>
      <c r="F310" s="46">
        <v>56775</v>
      </c>
      <c r="G310" s="47">
        <v>210000</v>
      </c>
      <c r="H310" s="42">
        <v>1</v>
      </c>
      <c r="I310" s="42" t="s">
        <v>45</v>
      </c>
      <c r="J310" s="34">
        <f>IF(Tabla1[[#This Row],[Doc]]="Devolucion",-Tabla1[[#This Row],[VALOR]],Tabla1[[#This Row],[VALOR]])</f>
        <v>210000</v>
      </c>
      <c r="K310" s="35" t="str">
        <f>IFERROR(LEFT(Tabla1[[#This Row],[Columna3]],FIND(" ",Tabla1[[#This Row],[Columna3]])-1),Tabla1[[#This Row],[Columna3]])</f>
        <v>Venta</v>
      </c>
      <c r="U310"/>
    </row>
    <row r="311" spans="1:21" ht="14.25" customHeight="1">
      <c r="A311" t="s">
        <v>109</v>
      </c>
      <c r="B311" s="50">
        <f>+Tabla1[[#This Row],[Fecha y hora]]</f>
        <v>45992.437986111108</v>
      </c>
      <c r="C311" s="44">
        <v>45992.437986111108</v>
      </c>
      <c r="D311" s="45">
        <v>155</v>
      </c>
      <c r="E311" s="45" t="s">
        <v>34</v>
      </c>
      <c r="F311" s="46">
        <v>56776</v>
      </c>
      <c r="G311" s="47">
        <v>78600</v>
      </c>
      <c r="H311" s="42">
        <v>1</v>
      </c>
      <c r="I311" s="42" t="s">
        <v>88</v>
      </c>
      <c r="J311" s="34">
        <f>IF(Tabla1[[#This Row],[Doc]]="Devolucion",-Tabla1[[#This Row],[VALOR]],Tabla1[[#This Row],[VALOR]])</f>
        <v>78600</v>
      </c>
      <c r="K311" s="35" t="str">
        <f>IFERROR(LEFT(Tabla1[[#This Row],[Columna3]],FIND(" ",Tabla1[[#This Row],[Columna3]])-1),Tabla1[[#This Row],[Columna3]])</f>
        <v>Venta</v>
      </c>
      <c r="U311"/>
    </row>
    <row r="312" spans="1:21" ht="14.25" customHeight="1">
      <c r="A312" t="s">
        <v>109</v>
      </c>
      <c r="B312" s="50">
        <f>+Tabla1[[#This Row],[Fecha y hora]]</f>
        <v>45992.453993055555</v>
      </c>
      <c r="C312" s="44">
        <v>45992.453993055555</v>
      </c>
      <c r="D312" s="45">
        <v>155</v>
      </c>
      <c r="E312" s="45" t="s">
        <v>34</v>
      </c>
      <c r="F312" s="46">
        <v>56779</v>
      </c>
      <c r="G312" s="47">
        <v>28790</v>
      </c>
      <c r="H312" s="42">
        <v>1</v>
      </c>
      <c r="I312" s="42" t="s">
        <v>88</v>
      </c>
      <c r="J312" s="34">
        <f>IF(Tabla1[[#This Row],[Doc]]="Devolucion",-Tabla1[[#This Row],[VALOR]],Tabla1[[#This Row],[VALOR]])</f>
        <v>28790</v>
      </c>
      <c r="K312" s="35" t="str">
        <f>IFERROR(LEFT(Tabla1[[#This Row],[Columna3]],FIND(" ",Tabla1[[#This Row],[Columna3]])-1),Tabla1[[#This Row],[Columna3]])</f>
        <v>Venta</v>
      </c>
      <c r="U312"/>
    </row>
    <row r="313" spans="1:21" ht="14.25" customHeight="1">
      <c r="A313" t="s">
        <v>109</v>
      </c>
      <c r="B313" s="50">
        <f>+Tabla1[[#This Row],[Fecha y hora]]</f>
        <v>45992.459849537037</v>
      </c>
      <c r="C313" s="44">
        <v>45992.459849537037</v>
      </c>
      <c r="D313" s="45">
        <v>155</v>
      </c>
      <c r="E313" s="45" t="s">
        <v>34</v>
      </c>
      <c r="F313" s="46">
        <v>56780</v>
      </c>
      <c r="G313" s="47">
        <v>205000</v>
      </c>
      <c r="H313" s="42">
        <v>1</v>
      </c>
      <c r="I313" s="42" t="s">
        <v>45</v>
      </c>
      <c r="J313" s="34">
        <f>IF(Tabla1[[#This Row],[Doc]]="Devolucion",-Tabla1[[#This Row],[VALOR]],Tabla1[[#This Row],[VALOR]])</f>
        <v>205000</v>
      </c>
      <c r="K313" s="35" t="str">
        <f>IFERROR(LEFT(Tabla1[[#This Row],[Columna3]],FIND(" ",Tabla1[[#This Row],[Columna3]])-1),Tabla1[[#This Row],[Columna3]])</f>
        <v>Venta</v>
      </c>
      <c r="U313"/>
    </row>
    <row r="314" spans="1:21" ht="14.25" customHeight="1">
      <c r="A314" t="s">
        <v>109</v>
      </c>
      <c r="B314" s="50">
        <f>+Tabla1[[#This Row],[Fecha y hora]]</f>
        <v>45992.495150462964</v>
      </c>
      <c r="C314" s="44">
        <v>45992.495150462964</v>
      </c>
      <c r="D314" s="45">
        <v>155</v>
      </c>
      <c r="E314" s="45" t="s">
        <v>34</v>
      </c>
      <c r="F314" s="46">
        <v>56781</v>
      </c>
      <c r="G314" s="47">
        <v>215000</v>
      </c>
      <c r="H314" s="42">
        <v>1</v>
      </c>
      <c r="I314" s="42" t="s">
        <v>45</v>
      </c>
      <c r="J314" s="34">
        <f>IF(Tabla1[[#This Row],[Doc]]="Devolucion",-Tabla1[[#This Row],[VALOR]],Tabla1[[#This Row],[VALOR]])</f>
        <v>215000</v>
      </c>
      <c r="K314" s="35" t="str">
        <f>IFERROR(LEFT(Tabla1[[#This Row],[Columna3]],FIND(" ",Tabla1[[#This Row],[Columna3]])-1),Tabla1[[#This Row],[Columna3]])</f>
        <v>Venta</v>
      </c>
      <c r="U314"/>
    </row>
    <row r="315" spans="1:21" ht="14.25" customHeight="1">
      <c r="A315" t="s">
        <v>109</v>
      </c>
      <c r="B315" s="50">
        <f>+Tabla1[[#This Row],[Fecha y hora]]</f>
        <v>45992.51122685185</v>
      </c>
      <c r="C315" s="44">
        <v>45992.51122685185</v>
      </c>
      <c r="D315" s="45">
        <v>155</v>
      </c>
      <c r="E315" s="45" t="s">
        <v>34</v>
      </c>
      <c r="F315" s="46">
        <v>56782</v>
      </c>
      <c r="G315" s="47">
        <v>225000</v>
      </c>
      <c r="H315" s="42">
        <v>1</v>
      </c>
      <c r="I315" s="42" t="s">
        <v>45</v>
      </c>
      <c r="J315" s="34">
        <f>IF(Tabla1[[#This Row],[Doc]]="Devolucion",-Tabla1[[#This Row],[VALOR]],Tabla1[[#This Row],[VALOR]])</f>
        <v>225000</v>
      </c>
      <c r="K315" s="35" t="str">
        <f>IFERROR(LEFT(Tabla1[[#This Row],[Columna3]],FIND(" ",Tabla1[[#This Row],[Columna3]])-1),Tabla1[[#This Row],[Columna3]])</f>
        <v>Venta</v>
      </c>
      <c r="U315"/>
    </row>
    <row r="316" spans="1:21" ht="14.25" customHeight="1">
      <c r="A316" t="s">
        <v>109</v>
      </c>
      <c r="B316" s="50">
        <f>+Tabla1[[#This Row],[Fecha y hora]]</f>
        <v>45992.512800925928</v>
      </c>
      <c r="C316" s="44">
        <v>45992.512800925928</v>
      </c>
      <c r="D316" s="45">
        <v>155</v>
      </c>
      <c r="E316" s="45" t="s">
        <v>34</v>
      </c>
      <c r="F316" s="46">
        <v>56783</v>
      </c>
      <c r="G316" s="47">
        <v>146250</v>
      </c>
      <c r="H316" s="42">
        <v>1</v>
      </c>
      <c r="I316" s="42" t="s">
        <v>45</v>
      </c>
      <c r="J316" s="34">
        <f>IF(Tabla1[[#This Row],[Doc]]="Devolucion",-Tabla1[[#This Row],[VALOR]],Tabla1[[#This Row],[VALOR]])</f>
        <v>146250</v>
      </c>
      <c r="K316" s="35" t="str">
        <f>IFERROR(LEFT(Tabla1[[#This Row],[Columna3]],FIND(" ",Tabla1[[#This Row],[Columna3]])-1),Tabla1[[#This Row],[Columna3]])</f>
        <v>Venta</v>
      </c>
      <c r="U316"/>
    </row>
    <row r="317" spans="1:21" ht="14.25" customHeight="1">
      <c r="A317" t="s">
        <v>109</v>
      </c>
      <c r="B317" s="50">
        <f>+Tabla1[[#This Row],[Fecha y hora]]</f>
        <v>45992.573877314811</v>
      </c>
      <c r="C317" s="44">
        <v>45992.573877314811</v>
      </c>
      <c r="D317" s="45">
        <v>155</v>
      </c>
      <c r="E317" s="45" t="s">
        <v>34</v>
      </c>
      <c r="F317" s="46">
        <v>56784</v>
      </c>
      <c r="G317" s="47">
        <v>14000</v>
      </c>
      <c r="H317" s="42">
        <v>1</v>
      </c>
      <c r="I317" s="42" t="s">
        <v>88</v>
      </c>
      <c r="J317" s="34">
        <f>IF(Tabla1[[#This Row],[Doc]]="Devolucion",-Tabla1[[#This Row],[VALOR]],Tabla1[[#This Row],[VALOR]])</f>
        <v>14000</v>
      </c>
      <c r="K317" s="35" t="str">
        <f>IFERROR(LEFT(Tabla1[[#This Row],[Columna3]],FIND(" ",Tabla1[[#This Row],[Columna3]])-1),Tabla1[[#This Row],[Columna3]])</f>
        <v>Venta</v>
      </c>
      <c r="U317"/>
    </row>
    <row r="318" spans="1:21" ht="14.25" customHeight="1">
      <c r="A318" t="s">
        <v>109</v>
      </c>
      <c r="B318" s="50">
        <f>+Tabla1[[#This Row],[Fecha y hora]]</f>
        <v>45992.330474537041</v>
      </c>
      <c r="C318" s="44">
        <v>45992.330474537041</v>
      </c>
      <c r="D318" s="45">
        <v>155</v>
      </c>
      <c r="E318" s="45" t="s">
        <v>34</v>
      </c>
      <c r="F318" s="46">
        <v>56767</v>
      </c>
      <c r="G318" s="47">
        <v>35200</v>
      </c>
      <c r="H318" s="42">
        <v>1</v>
      </c>
      <c r="I318" s="42" t="s">
        <v>45</v>
      </c>
      <c r="J318" s="34">
        <f>IF(Tabla1[[#This Row],[Doc]]="Devolucion",-Tabla1[[#This Row],[VALOR]],Tabla1[[#This Row],[VALOR]])</f>
        <v>35200</v>
      </c>
      <c r="K318" s="35" t="str">
        <f>IFERROR(LEFT(Tabla1[[#This Row],[Columna3]],FIND(" ",Tabla1[[#This Row],[Columna3]])-1),Tabla1[[#This Row],[Columna3]])</f>
        <v>Venta</v>
      </c>
      <c r="U318"/>
    </row>
    <row r="319" spans="1:21" ht="14.25" customHeight="1">
      <c r="A319" t="s">
        <v>109</v>
      </c>
      <c r="B319" s="50">
        <f>+Tabla1[[#This Row],[Fecha y hora]]</f>
        <v>45992.333333333336</v>
      </c>
      <c r="C319" s="44">
        <v>45992.333333333336</v>
      </c>
      <c r="D319" s="45">
        <v>155</v>
      </c>
      <c r="E319" s="45" t="s">
        <v>34</v>
      </c>
      <c r="F319" s="46">
        <v>56768</v>
      </c>
      <c r="G319" s="47">
        <v>42179</v>
      </c>
      <c r="H319" s="42">
        <v>1</v>
      </c>
      <c r="I319" s="42" t="s">
        <v>88</v>
      </c>
      <c r="J319" s="34">
        <f>IF(Tabla1[[#This Row],[Doc]]="Devolucion",-Tabla1[[#This Row],[VALOR]],Tabla1[[#This Row],[VALOR]])</f>
        <v>42179</v>
      </c>
      <c r="K319" s="35" t="str">
        <f>IFERROR(LEFT(Tabla1[[#This Row],[Columna3]],FIND(" ",Tabla1[[#This Row],[Columna3]])-1),Tabla1[[#This Row],[Columna3]])</f>
        <v>Venta</v>
      </c>
      <c r="U319"/>
    </row>
    <row r="320" spans="1:21" ht="14.25" customHeight="1">
      <c r="A320" t="s">
        <v>109</v>
      </c>
      <c r="B320" s="50">
        <f>+Tabla1[[#This Row],[Fecha y hora]]</f>
        <v>45992.198553240742</v>
      </c>
      <c r="C320" s="44">
        <v>45992.198553240742</v>
      </c>
      <c r="D320" s="45">
        <v>155</v>
      </c>
      <c r="E320" s="45" t="s">
        <v>34</v>
      </c>
      <c r="F320" s="46">
        <v>56746</v>
      </c>
      <c r="G320" s="47">
        <v>101600</v>
      </c>
      <c r="H320" s="42">
        <v>1</v>
      </c>
      <c r="I320" s="42" t="s">
        <v>88</v>
      </c>
      <c r="J320" s="34">
        <f>IF(Tabla1[[#This Row],[Doc]]="Devolucion",-Tabla1[[#This Row],[VALOR]],Tabla1[[#This Row],[VALOR]])</f>
        <v>101600</v>
      </c>
      <c r="K320" s="35" t="str">
        <f>IFERROR(LEFT(Tabla1[[#This Row],[Columna3]],FIND(" ",Tabla1[[#This Row],[Columna3]])-1),Tabla1[[#This Row],[Columna3]])</f>
        <v>Venta</v>
      </c>
      <c r="U320"/>
    </row>
    <row r="321" spans="1:21" ht="14.25" customHeight="1">
      <c r="A321" t="s">
        <v>109</v>
      </c>
      <c r="B321" s="50">
        <f>+Tabla1[[#This Row],[Fecha y hora]]</f>
        <v>45992.203020833331</v>
      </c>
      <c r="C321" s="44">
        <v>45992.203020833331</v>
      </c>
      <c r="D321" s="45">
        <v>155</v>
      </c>
      <c r="E321" s="45" t="s">
        <v>34</v>
      </c>
      <c r="F321" s="46">
        <v>56747</v>
      </c>
      <c r="G321" s="47">
        <v>989100</v>
      </c>
      <c r="H321" s="42">
        <v>1</v>
      </c>
      <c r="I321" s="42" t="s">
        <v>88</v>
      </c>
      <c r="J321" s="34">
        <f>IF(Tabla1[[#This Row],[Doc]]="Devolucion",-Tabla1[[#This Row],[VALOR]],Tabla1[[#This Row],[VALOR]])</f>
        <v>989100</v>
      </c>
      <c r="K321" s="35" t="str">
        <f>IFERROR(LEFT(Tabla1[[#This Row],[Columna3]],FIND(" ",Tabla1[[#This Row],[Columna3]])-1),Tabla1[[#This Row],[Columna3]])</f>
        <v>Venta</v>
      </c>
      <c r="U321"/>
    </row>
    <row r="322" spans="1:21" ht="14.25" customHeight="1">
      <c r="A322" t="s">
        <v>109</v>
      </c>
      <c r="B322" s="50">
        <f>+Tabla1[[#This Row],[Fecha y hora]]</f>
        <v>45992.204444444447</v>
      </c>
      <c r="C322" s="44">
        <v>45992.204444444447</v>
      </c>
      <c r="D322" s="45">
        <v>155</v>
      </c>
      <c r="E322" s="45" t="s">
        <v>34</v>
      </c>
      <c r="F322" s="46">
        <v>56748</v>
      </c>
      <c r="G322" s="47">
        <v>14000</v>
      </c>
      <c r="H322" s="42">
        <v>1</v>
      </c>
      <c r="I322" s="42" t="s">
        <v>88</v>
      </c>
      <c r="J322" s="34">
        <f>IF(Tabla1[[#This Row],[Doc]]="Devolucion",-Tabla1[[#This Row],[VALOR]],Tabla1[[#This Row],[VALOR]])</f>
        <v>14000</v>
      </c>
      <c r="K322" s="35" t="str">
        <f>IFERROR(LEFT(Tabla1[[#This Row],[Columna3]],FIND(" ",Tabla1[[#This Row],[Columna3]])-1),Tabla1[[#This Row],[Columna3]])</f>
        <v>Venta</v>
      </c>
      <c r="U322"/>
    </row>
    <row r="323" spans="1:21" ht="14.25" customHeight="1">
      <c r="A323" t="s">
        <v>109</v>
      </c>
      <c r="B323" s="50">
        <f>+Tabla1[[#This Row],[Fecha y hora]]</f>
        <v>45992.229178240741</v>
      </c>
      <c r="C323" s="44">
        <v>45992.229178240741</v>
      </c>
      <c r="D323" s="45">
        <v>155</v>
      </c>
      <c r="E323" s="45" t="s">
        <v>34</v>
      </c>
      <c r="F323" s="46">
        <v>56750</v>
      </c>
      <c r="G323" s="47">
        <v>41320</v>
      </c>
      <c r="H323" s="42">
        <v>1</v>
      </c>
      <c r="I323" s="42" t="s">
        <v>88</v>
      </c>
      <c r="J323" s="34">
        <f>IF(Tabla1[[#This Row],[Doc]]="Devolucion",-Tabla1[[#This Row],[VALOR]],Tabla1[[#This Row],[VALOR]])</f>
        <v>41320</v>
      </c>
      <c r="K323" s="35" t="str">
        <f>IFERROR(LEFT(Tabla1[[#This Row],[Columna3]],FIND(" ",Tabla1[[#This Row],[Columna3]])-1),Tabla1[[#This Row],[Columna3]])</f>
        <v>Venta</v>
      </c>
      <c r="U323"/>
    </row>
    <row r="324" spans="1:21" ht="14.25" customHeight="1">
      <c r="A324" t="s">
        <v>109</v>
      </c>
      <c r="B324" s="50">
        <f>+Tabla1[[#This Row],[Fecha y hora]]</f>
        <v>45992.244756944441</v>
      </c>
      <c r="C324" s="44">
        <v>45992.244756944441</v>
      </c>
      <c r="D324" s="45">
        <v>155</v>
      </c>
      <c r="E324" s="45" t="s">
        <v>34</v>
      </c>
      <c r="F324" s="46">
        <v>56751</v>
      </c>
      <c r="G324" s="47">
        <v>58346</v>
      </c>
      <c r="H324" s="42">
        <v>1</v>
      </c>
      <c r="I324" s="42" t="s">
        <v>88</v>
      </c>
      <c r="J324" s="34">
        <f>IF(Tabla1[[#This Row],[Doc]]="Devolucion",-Tabla1[[#This Row],[VALOR]],Tabla1[[#This Row],[VALOR]])</f>
        <v>58346</v>
      </c>
      <c r="K324" s="35" t="str">
        <f>IFERROR(LEFT(Tabla1[[#This Row],[Columna3]],FIND(" ",Tabla1[[#This Row],[Columna3]])-1),Tabla1[[#This Row],[Columna3]])</f>
        <v>Venta</v>
      </c>
      <c r="U324"/>
    </row>
    <row r="325" spans="1:21" ht="14.25" customHeight="1">
      <c r="A325" t="s">
        <v>109</v>
      </c>
      <c r="B325" s="50">
        <f>+Tabla1[[#This Row],[Fecha y hora]]</f>
        <v>45992.250972222224</v>
      </c>
      <c r="C325" s="44">
        <v>45992.250972222224</v>
      </c>
      <c r="D325" s="45">
        <v>155</v>
      </c>
      <c r="E325" s="45" t="s">
        <v>34</v>
      </c>
      <c r="F325" s="46">
        <v>56752</v>
      </c>
      <c r="G325" s="47">
        <v>57124</v>
      </c>
      <c r="H325" s="42">
        <v>1</v>
      </c>
      <c r="I325" s="42" t="s">
        <v>88</v>
      </c>
      <c r="J325" s="34">
        <f>IF(Tabla1[[#This Row],[Doc]]="Devolucion",-Tabla1[[#This Row],[VALOR]],Tabla1[[#This Row],[VALOR]])</f>
        <v>57124</v>
      </c>
      <c r="K325" s="35" t="str">
        <f>IFERROR(LEFT(Tabla1[[#This Row],[Columna3]],FIND(" ",Tabla1[[#This Row],[Columna3]])-1),Tabla1[[#This Row],[Columna3]])</f>
        <v>Venta</v>
      </c>
      <c r="U325"/>
    </row>
    <row r="326" spans="1:21" ht="14.25" customHeight="1">
      <c r="A326" t="s">
        <v>109</v>
      </c>
      <c r="B326" s="50">
        <f>+Tabla1[[#This Row],[Fecha y hora]]</f>
        <v>45992.254710648151</v>
      </c>
      <c r="C326" s="44">
        <v>45992.254710648151</v>
      </c>
      <c r="D326" s="45">
        <v>155</v>
      </c>
      <c r="E326" s="45" t="s">
        <v>34</v>
      </c>
      <c r="F326" s="46">
        <v>56753</v>
      </c>
      <c r="G326" s="47">
        <v>93040</v>
      </c>
      <c r="H326" s="42">
        <v>1</v>
      </c>
      <c r="I326" s="42" t="s">
        <v>88</v>
      </c>
      <c r="J326" s="34">
        <f>IF(Tabla1[[#This Row],[Doc]]="Devolucion",-Tabla1[[#This Row],[VALOR]],Tabla1[[#This Row],[VALOR]])</f>
        <v>93040</v>
      </c>
      <c r="K326" s="35" t="str">
        <f>IFERROR(LEFT(Tabla1[[#This Row],[Columna3]],FIND(" ",Tabla1[[#This Row],[Columna3]])-1),Tabla1[[#This Row],[Columna3]])</f>
        <v>Venta</v>
      </c>
      <c r="U326"/>
    </row>
    <row r="327" spans="1:21" ht="14.25" customHeight="1">
      <c r="A327" t="s">
        <v>109</v>
      </c>
      <c r="B327" s="50">
        <f>+Tabla1[[#This Row],[Fecha y hora]]</f>
        <v>45992.26835648148</v>
      </c>
      <c r="C327" s="44">
        <v>45992.26835648148</v>
      </c>
      <c r="D327" s="45">
        <v>155</v>
      </c>
      <c r="E327" s="45" t="s">
        <v>34</v>
      </c>
      <c r="F327" s="46">
        <v>56754</v>
      </c>
      <c r="G327" s="47">
        <v>14000</v>
      </c>
      <c r="H327" s="42">
        <v>1</v>
      </c>
      <c r="I327" s="42" t="s">
        <v>88</v>
      </c>
      <c r="J327" s="34">
        <f>IF(Tabla1[[#This Row],[Doc]]="Devolucion",-Tabla1[[#This Row],[VALOR]],Tabla1[[#This Row],[VALOR]])</f>
        <v>14000</v>
      </c>
      <c r="K327" s="35" t="str">
        <f>IFERROR(LEFT(Tabla1[[#This Row],[Columna3]],FIND(" ",Tabla1[[#This Row],[Columna3]])-1),Tabla1[[#This Row],[Columna3]])</f>
        <v>Venta</v>
      </c>
      <c r="U327"/>
    </row>
    <row r="328" spans="1:21" ht="14.25" customHeight="1">
      <c r="A328" t="s">
        <v>109</v>
      </c>
      <c r="B328" s="50">
        <f>+Tabla1[[#This Row],[Fecha y hora]]</f>
        <v>45992.270115740743</v>
      </c>
      <c r="C328" s="44">
        <v>45992.270115740743</v>
      </c>
      <c r="D328" s="45">
        <v>155</v>
      </c>
      <c r="E328" s="45" t="s">
        <v>34</v>
      </c>
      <c r="F328" s="46">
        <v>56755</v>
      </c>
      <c r="G328" s="47">
        <v>19757</v>
      </c>
      <c r="H328" s="42">
        <v>1</v>
      </c>
      <c r="I328" s="42" t="s">
        <v>88</v>
      </c>
      <c r="J328" s="34">
        <f>IF(Tabla1[[#This Row],[Doc]]="Devolucion",-Tabla1[[#This Row],[VALOR]],Tabla1[[#This Row],[VALOR]])</f>
        <v>19757</v>
      </c>
      <c r="K328" s="35" t="str">
        <f>IFERROR(LEFT(Tabla1[[#This Row],[Columna3]],FIND(" ",Tabla1[[#This Row],[Columna3]])-1),Tabla1[[#This Row],[Columna3]])</f>
        <v>Venta</v>
      </c>
      <c r="U328"/>
    </row>
    <row r="329" spans="1:21" ht="14.25" customHeight="1">
      <c r="A329" t="s">
        <v>109</v>
      </c>
      <c r="B329" s="50">
        <f>+Tabla1[[#This Row],[Fecha y hora]]</f>
        <v>45992.271319444444</v>
      </c>
      <c r="C329" s="44">
        <v>45992.271319444444</v>
      </c>
      <c r="D329" s="45">
        <v>155</v>
      </c>
      <c r="E329" s="45" t="s">
        <v>34</v>
      </c>
      <c r="F329" s="46">
        <v>56756</v>
      </c>
      <c r="G329" s="47">
        <v>71298</v>
      </c>
      <c r="H329" s="42">
        <v>1</v>
      </c>
      <c r="I329" s="42" t="s">
        <v>88</v>
      </c>
      <c r="J329" s="34">
        <f>IF(Tabla1[[#This Row],[Doc]]="Devolucion",-Tabla1[[#This Row],[VALOR]],Tabla1[[#This Row],[VALOR]])</f>
        <v>71298</v>
      </c>
      <c r="K329" s="35" t="str">
        <f>IFERROR(LEFT(Tabla1[[#This Row],[Columna3]],FIND(" ",Tabla1[[#This Row],[Columna3]])-1),Tabla1[[#This Row],[Columna3]])</f>
        <v>Venta</v>
      </c>
      <c r="U329"/>
    </row>
    <row r="330" spans="1:21" ht="14.25" customHeight="1">
      <c r="A330" t="s">
        <v>109</v>
      </c>
      <c r="B330" s="50">
        <f>+Tabla1[[#This Row],[Fecha y hora]]</f>
        <v>45992.276076388887</v>
      </c>
      <c r="C330" s="44">
        <v>45992.276076388887</v>
      </c>
      <c r="D330" s="45">
        <v>155</v>
      </c>
      <c r="E330" s="45" t="s">
        <v>34</v>
      </c>
      <c r="F330" s="46">
        <v>56757</v>
      </c>
      <c r="G330" s="47">
        <v>107014</v>
      </c>
      <c r="H330" s="42">
        <v>1</v>
      </c>
      <c r="I330" s="42" t="s">
        <v>88</v>
      </c>
      <c r="J330" s="34">
        <f>IF(Tabla1[[#This Row],[Doc]]="Devolucion",-Tabla1[[#This Row],[VALOR]],Tabla1[[#This Row],[VALOR]])</f>
        <v>107014</v>
      </c>
      <c r="K330" s="35" t="str">
        <f>IFERROR(LEFT(Tabla1[[#This Row],[Columna3]],FIND(" ",Tabla1[[#This Row],[Columna3]])-1),Tabla1[[#This Row],[Columna3]])</f>
        <v>Venta</v>
      </c>
      <c r="U330"/>
    </row>
    <row r="331" spans="1:21" ht="14.25" customHeight="1">
      <c r="A331" t="s">
        <v>109</v>
      </c>
      <c r="B331" s="50">
        <f>+Tabla1[[#This Row],[Fecha y hora]]</f>
        <v>45992.295891203707</v>
      </c>
      <c r="C331" s="44">
        <v>45992.295891203707</v>
      </c>
      <c r="D331" s="45">
        <v>155</v>
      </c>
      <c r="E331" s="45" t="s">
        <v>34</v>
      </c>
      <c r="F331" s="46">
        <v>56758</v>
      </c>
      <c r="G331" s="47">
        <v>63528</v>
      </c>
      <c r="H331" s="42">
        <v>1</v>
      </c>
      <c r="I331" s="42" t="s">
        <v>88</v>
      </c>
      <c r="J331" s="34">
        <f>IF(Tabla1[[#This Row],[Doc]]="Devolucion",-Tabla1[[#This Row],[VALOR]],Tabla1[[#This Row],[VALOR]])</f>
        <v>63528</v>
      </c>
      <c r="K331" s="35" t="str">
        <f>IFERROR(LEFT(Tabla1[[#This Row],[Columna3]],FIND(" ",Tabla1[[#This Row],[Columna3]])-1),Tabla1[[#This Row],[Columna3]])</f>
        <v>Venta</v>
      </c>
      <c r="U331"/>
    </row>
    <row r="332" spans="1:21" ht="14.25" customHeight="1">
      <c r="A332" t="s">
        <v>109</v>
      </c>
      <c r="B332" s="50">
        <f>+Tabla1[[#This Row],[Fecha y hora]]</f>
        <v>45992.296493055554</v>
      </c>
      <c r="C332" s="44">
        <v>45992.296493055554</v>
      </c>
      <c r="D332" s="45">
        <v>155</v>
      </c>
      <c r="E332" s="45" t="s">
        <v>34</v>
      </c>
      <c r="F332" s="46">
        <v>56759</v>
      </c>
      <c r="G332" s="47">
        <v>28496</v>
      </c>
      <c r="H332" s="42">
        <v>1</v>
      </c>
      <c r="I332" s="42" t="s">
        <v>88</v>
      </c>
      <c r="J332" s="34">
        <f>IF(Tabla1[[#This Row],[Doc]]="Devolucion",-Tabla1[[#This Row],[VALOR]],Tabla1[[#This Row],[VALOR]])</f>
        <v>28496</v>
      </c>
      <c r="K332" s="35" t="str">
        <f>IFERROR(LEFT(Tabla1[[#This Row],[Columna3]],FIND(" ",Tabla1[[#This Row],[Columna3]])-1),Tabla1[[#This Row],[Columna3]])</f>
        <v>Venta</v>
      </c>
      <c r="U332"/>
    </row>
    <row r="333" spans="1:21" ht="14.25" customHeight="1">
      <c r="A333" t="s">
        <v>109</v>
      </c>
      <c r="B333" s="50">
        <f>+Tabla1[[#This Row],[Fecha y hora]]</f>
        <v>45994.635636574072</v>
      </c>
      <c r="C333" s="44">
        <v>45994.635636574072</v>
      </c>
      <c r="D333" s="45">
        <v>755</v>
      </c>
      <c r="E333" s="45" t="s">
        <v>74</v>
      </c>
      <c r="F333" s="46">
        <v>75806</v>
      </c>
      <c r="G333" s="47">
        <v>8985</v>
      </c>
      <c r="H333" s="42">
        <v>1</v>
      </c>
      <c r="I333" s="42" t="s">
        <v>1526</v>
      </c>
      <c r="J333" s="34">
        <f>IF(Tabla1[[#This Row],[Doc]]="Devolucion",-Tabla1[[#This Row],[VALOR]],Tabla1[[#This Row],[VALOR]])</f>
        <v>8985</v>
      </c>
      <c r="K333" s="35" t="str">
        <f>IFERROR(LEFT(Tabla1[[#This Row],[Columna3]],FIND(" ",Tabla1[[#This Row],[Columna3]])-1),Tabla1[[#This Row],[Columna3]])</f>
        <v>Venta</v>
      </c>
      <c r="U333"/>
    </row>
    <row r="334" spans="1:21" ht="14.25" customHeight="1">
      <c r="A334" t="s">
        <v>109</v>
      </c>
      <c r="B334" s="50">
        <f>+Tabla1[[#This Row],[Fecha y hora]]</f>
        <v>45995.605763888889</v>
      </c>
      <c r="C334" s="44">
        <v>45995.605763888889</v>
      </c>
      <c r="D334" s="45">
        <v>755</v>
      </c>
      <c r="E334" s="45" t="s">
        <v>74</v>
      </c>
      <c r="F334" s="46">
        <v>75968</v>
      </c>
      <c r="G334" s="47">
        <v>109060</v>
      </c>
      <c r="H334" s="42">
        <v>1</v>
      </c>
      <c r="I334" s="42" t="s">
        <v>93</v>
      </c>
      <c r="J334" s="34">
        <f>IF(Tabla1[[#This Row],[Doc]]="Devolucion",-Tabla1[[#This Row],[VALOR]],Tabla1[[#This Row],[VALOR]])</f>
        <v>109060</v>
      </c>
      <c r="K334" s="35" t="str">
        <f>IFERROR(LEFT(Tabla1[[#This Row],[Columna3]],FIND(" ",Tabla1[[#This Row],[Columna3]])-1),Tabla1[[#This Row],[Columna3]])</f>
        <v>Venta</v>
      </c>
      <c r="U334"/>
    </row>
    <row r="335" spans="1:21" ht="14.25" customHeight="1">
      <c r="A335" t="s">
        <v>202</v>
      </c>
      <c r="B335" s="50">
        <f>+Tabla1[[#This Row],[Fecha y hora]]</f>
        <v>45994.684224537035</v>
      </c>
      <c r="C335" s="44">
        <v>45994.684224537035</v>
      </c>
      <c r="D335" s="45">
        <v>755</v>
      </c>
      <c r="E335" s="45" t="s">
        <v>74</v>
      </c>
      <c r="F335" s="46">
        <v>75816</v>
      </c>
      <c r="G335" s="47">
        <v>12060</v>
      </c>
      <c r="H335" s="42">
        <v>1</v>
      </c>
      <c r="I335" s="42" t="s">
        <v>1526</v>
      </c>
      <c r="J335" s="34">
        <f>IF(Tabla1[[#This Row],[Doc]]="Devolucion",-Tabla1[[#This Row],[VALOR]],Tabla1[[#This Row],[VALOR]])</f>
        <v>12060</v>
      </c>
      <c r="K335" s="35" t="str">
        <f>IFERROR(LEFT(Tabla1[[#This Row],[Columna3]],FIND(" ",Tabla1[[#This Row],[Columna3]])-1),Tabla1[[#This Row],[Columna3]])</f>
        <v>Venta</v>
      </c>
      <c r="U335"/>
    </row>
    <row r="336" spans="1:21" ht="14.25" customHeight="1">
      <c r="A336" t="s">
        <v>202</v>
      </c>
      <c r="B336" s="50">
        <f>+Tabla1[[#This Row],[Fecha y hora]]</f>
        <v>45994.686793981484</v>
      </c>
      <c r="C336" s="44">
        <v>45994.686793981484</v>
      </c>
      <c r="D336" s="45">
        <v>755</v>
      </c>
      <c r="E336" s="45" t="s">
        <v>74</v>
      </c>
      <c r="F336" s="46">
        <v>75817</v>
      </c>
      <c r="G336" s="47">
        <v>30500</v>
      </c>
      <c r="H336" s="42">
        <v>1</v>
      </c>
      <c r="I336" s="42" t="s">
        <v>1526</v>
      </c>
      <c r="J336" s="34">
        <f>IF(Tabla1[[#This Row],[Doc]]="Devolucion",-Tabla1[[#This Row],[VALOR]],Tabla1[[#This Row],[VALOR]])</f>
        <v>30500</v>
      </c>
      <c r="K336" s="35" t="str">
        <f>IFERROR(LEFT(Tabla1[[#This Row],[Columna3]],FIND(" ",Tabla1[[#This Row],[Columna3]])-1),Tabla1[[#This Row],[Columna3]])</f>
        <v>Venta</v>
      </c>
      <c r="U336"/>
    </row>
    <row r="337" spans="1:21" ht="14.25" customHeight="1">
      <c r="A337" t="s">
        <v>202</v>
      </c>
      <c r="B337" s="50">
        <f>+Tabla1[[#This Row],[Fecha y hora]]</f>
        <v>45995.66978009259</v>
      </c>
      <c r="C337" s="44">
        <v>45995.66978009259</v>
      </c>
      <c r="D337" s="45">
        <v>755</v>
      </c>
      <c r="E337" s="45" t="s">
        <v>74</v>
      </c>
      <c r="F337" s="46">
        <v>75985</v>
      </c>
      <c r="G337" s="47">
        <v>9675</v>
      </c>
      <c r="H337" s="42">
        <v>1</v>
      </c>
      <c r="I337" s="42" t="s">
        <v>93</v>
      </c>
      <c r="J337" s="34">
        <f>IF(Tabla1[[#This Row],[Doc]]="Devolucion",-Tabla1[[#This Row],[VALOR]],Tabla1[[#This Row],[VALOR]])</f>
        <v>9675</v>
      </c>
      <c r="K337" s="35" t="str">
        <f>IFERROR(LEFT(Tabla1[[#This Row],[Columna3]],FIND(" ",Tabla1[[#This Row],[Columna3]])-1),Tabla1[[#This Row],[Columna3]])</f>
        <v>Venta</v>
      </c>
      <c r="U337"/>
    </row>
    <row r="338" spans="1:21" ht="14.25" customHeight="1">
      <c r="A338" t="s">
        <v>202</v>
      </c>
      <c r="B338" s="50">
        <f>+Tabla1[[#This Row],[Fecha y hora]]</f>
        <v>45995.677094907405</v>
      </c>
      <c r="C338" s="44">
        <v>45995.677094907405</v>
      </c>
      <c r="D338" s="45">
        <v>755</v>
      </c>
      <c r="E338" s="45" t="s">
        <v>74</v>
      </c>
      <c r="F338" s="46">
        <v>75986</v>
      </c>
      <c r="G338" s="47">
        <v>50880</v>
      </c>
      <c r="H338" s="42">
        <v>1</v>
      </c>
      <c r="I338" s="42" t="s">
        <v>93</v>
      </c>
      <c r="J338" s="34">
        <f>IF(Tabla1[[#This Row],[Doc]]="Devolucion",-Tabla1[[#This Row],[VALOR]],Tabla1[[#This Row],[VALOR]])</f>
        <v>50880</v>
      </c>
      <c r="K338" s="35" t="str">
        <f>IFERROR(LEFT(Tabla1[[#This Row],[Columna3]],FIND(" ",Tabla1[[#This Row],[Columna3]])-1),Tabla1[[#This Row],[Columna3]])</f>
        <v>Venta</v>
      </c>
      <c r="U338"/>
    </row>
    <row r="339" spans="1:21" ht="14.25" customHeight="1">
      <c r="A339" t="s">
        <v>202</v>
      </c>
      <c r="B339" s="50">
        <f>+Tabla1[[#This Row],[Fecha y hora]]</f>
        <v>45995.678333333337</v>
      </c>
      <c r="C339" s="44">
        <v>45995.678333333337</v>
      </c>
      <c r="D339" s="45">
        <v>755</v>
      </c>
      <c r="E339" s="45" t="s">
        <v>74</v>
      </c>
      <c r="F339" s="46">
        <v>75987</v>
      </c>
      <c r="G339" s="47">
        <v>9000</v>
      </c>
      <c r="H339" s="42">
        <v>1</v>
      </c>
      <c r="I339" s="42" t="s">
        <v>93</v>
      </c>
      <c r="J339" s="34">
        <f>IF(Tabla1[[#This Row],[Doc]]="Devolucion",-Tabla1[[#This Row],[VALOR]],Tabla1[[#This Row],[VALOR]])</f>
        <v>9000</v>
      </c>
      <c r="K339" s="35" t="str">
        <f>IFERROR(LEFT(Tabla1[[#This Row],[Columna3]],FIND(" ",Tabla1[[#This Row],[Columna3]])-1),Tabla1[[#This Row],[Columna3]])</f>
        <v>Venta</v>
      </c>
      <c r="U339"/>
    </row>
    <row r="340" spans="1:21" ht="14.25" customHeight="1">
      <c r="A340" t="s">
        <v>202</v>
      </c>
      <c r="B340" s="50">
        <f>+Tabla1[[#This Row],[Fecha y hora]]</f>
        <v>45995.690046296295</v>
      </c>
      <c r="C340" s="44">
        <v>45995.690046296295</v>
      </c>
      <c r="D340" s="45">
        <v>755</v>
      </c>
      <c r="E340" s="45" t="s">
        <v>74</v>
      </c>
      <c r="F340" s="46">
        <v>75989</v>
      </c>
      <c r="G340" s="47">
        <v>25280</v>
      </c>
      <c r="H340" s="42">
        <v>1</v>
      </c>
      <c r="I340" s="42" t="s">
        <v>93</v>
      </c>
      <c r="J340" s="34">
        <f>IF(Tabla1[[#This Row],[Doc]]="Devolucion",-Tabla1[[#This Row],[VALOR]],Tabla1[[#This Row],[VALOR]])</f>
        <v>25280</v>
      </c>
      <c r="K340" s="35" t="str">
        <f>IFERROR(LEFT(Tabla1[[#This Row],[Columna3]],FIND(" ",Tabla1[[#This Row],[Columna3]])-1),Tabla1[[#This Row],[Columna3]])</f>
        <v>Venta</v>
      </c>
      <c r="U340"/>
    </row>
    <row r="341" spans="1:21" ht="14.25" customHeight="1">
      <c r="A341" t="s">
        <v>202</v>
      </c>
      <c r="B341" s="50">
        <f>+Tabla1[[#This Row],[Fecha y hora]]</f>
        <v>45995.701689814814</v>
      </c>
      <c r="C341" s="44">
        <v>45995.701689814814</v>
      </c>
      <c r="D341" s="45">
        <v>755</v>
      </c>
      <c r="E341" s="45" t="s">
        <v>74</v>
      </c>
      <c r="F341" s="46">
        <v>75990</v>
      </c>
      <c r="G341" s="47">
        <v>14000</v>
      </c>
      <c r="H341" s="42">
        <v>1</v>
      </c>
      <c r="I341" s="42" t="s">
        <v>93</v>
      </c>
      <c r="J341" s="34">
        <f>IF(Tabla1[[#This Row],[Doc]]="Devolucion",-Tabla1[[#This Row],[VALOR]],Tabla1[[#This Row],[VALOR]])</f>
        <v>14000</v>
      </c>
      <c r="K341" s="35" t="str">
        <f>IFERROR(LEFT(Tabla1[[#This Row],[Columna3]],FIND(" ",Tabla1[[#This Row],[Columna3]])-1),Tabla1[[#This Row],[Columna3]])</f>
        <v>Venta</v>
      </c>
      <c r="U341"/>
    </row>
    <row r="342" spans="1:21" ht="14.25" customHeight="1">
      <c r="A342" t="s">
        <v>202</v>
      </c>
      <c r="B342" s="50">
        <f>+Tabla1[[#This Row],[Fecha y hora]]</f>
        <v>45995.70590277778</v>
      </c>
      <c r="C342" s="44">
        <v>45995.70590277778</v>
      </c>
      <c r="D342" s="45">
        <v>755</v>
      </c>
      <c r="E342" s="45" t="s">
        <v>74</v>
      </c>
      <c r="F342" s="46">
        <v>75991</v>
      </c>
      <c r="G342" s="47">
        <v>18909</v>
      </c>
      <c r="H342" s="42">
        <v>1</v>
      </c>
      <c r="I342" s="42" t="s">
        <v>93</v>
      </c>
      <c r="J342" s="34">
        <f>IF(Tabla1[[#This Row],[Doc]]="Devolucion",-Tabla1[[#This Row],[VALOR]],Tabla1[[#This Row],[VALOR]])</f>
        <v>18909</v>
      </c>
      <c r="K342" s="35" t="str">
        <f>IFERROR(LEFT(Tabla1[[#This Row],[Columna3]],FIND(" ",Tabla1[[#This Row],[Columna3]])-1),Tabla1[[#This Row],[Columna3]])</f>
        <v>Venta</v>
      </c>
      <c r="U342"/>
    </row>
    <row r="343" spans="1:21" ht="14.25" customHeight="1">
      <c r="A343" t="s">
        <v>202</v>
      </c>
      <c r="B343" s="50">
        <f>+Tabla1[[#This Row],[Fecha y hora]]</f>
        <v>45995.709583333337</v>
      </c>
      <c r="C343" s="44">
        <v>45995.709583333337</v>
      </c>
      <c r="D343" s="45">
        <v>755</v>
      </c>
      <c r="E343" s="45" t="s">
        <v>74</v>
      </c>
      <c r="F343" s="46">
        <v>75992</v>
      </c>
      <c r="G343" s="47">
        <v>11640</v>
      </c>
      <c r="H343" s="42">
        <v>1</v>
      </c>
      <c r="I343" s="42" t="s">
        <v>93</v>
      </c>
      <c r="J343" s="34">
        <f>IF(Tabla1[[#This Row],[Doc]]="Devolucion",-Tabla1[[#This Row],[VALOR]],Tabla1[[#This Row],[VALOR]])</f>
        <v>11640</v>
      </c>
      <c r="K343" s="35" t="str">
        <f>IFERROR(LEFT(Tabla1[[#This Row],[Columna3]],FIND(" ",Tabla1[[#This Row],[Columna3]])-1),Tabla1[[#This Row],[Columna3]])</f>
        <v>Venta</v>
      </c>
      <c r="U343"/>
    </row>
    <row r="344" spans="1:21" ht="14.25" customHeight="1">
      <c r="A344" t="s">
        <v>202</v>
      </c>
      <c r="B344" s="50">
        <f>+Tabla1[[#This Row],[Fecha y hora]]</f>
        <v>45995.71234953704</v>
      </c>
      <c r="C344" s="44">
        <v>45995.71234953704</v>
      </c>
      <c r="D344" s="45">
        <v>755</v>
      </c>
      <c r="E344" s="45" t="s">
        <v>74</v>
      </c>
      <c r="F344" s="46">
        <v>75993</v>
      </c>
      <c r="G344" s="47">
        <v>5625</v>
      </c>
      <c r="H344" s="42">
        <v>1</v>
      </c>
      <c r="I344" s="42" t="s">
        <v>93</v>
      </c>
      <c r="J344" s="34">
        <f>IF(Tabla1[[#This Row],[Doc]]="Devolucion",-Tabla1[[#This Row],[VALOR]],Tabla1[[#This Row],[VALOR]])</f>
        <v>5625</v>
      </c>
      <c r="K344" s="35" t="str">
        <f>IFERROR(LEFT(Tabla1[[#This Row],[Columna3]],FIND(" ",Tabla1[[#This Row],[Columna3]])-1),Tabla1[[#This Row],[Columna3]])</f>
        <v>Venta</v>
      </c>
      <c r="U344"/>
    </row>
    <row r="345" spans="1:21" ht="14.25" customHeight="1">
      <c r="A345" t="s">
        <v>202</v>
      </c>
      <c r="B345" s="50">
        <f>+Tabla1[[#This Row],[Fecha y hora]]</f>
        <v>45995.718773148146</v>
      </c>
      <c r="C345" s="44">
        <v>45995.718773148146</v>
      </c>
      <c r="D345" s="45">
        <v>755</v>
      </c>
      <c r="E345" s="45" t="s">
        <v>74</v>
      </c>
      <c r="F345" s="46">
        <v>75994</v>
      </c>
      <c r="G345" s="47">
        <v>13860</v>
      </c>
      <c r="H345" s="42">
        <v>1</v>
      </c>
      <c r="I345" s="42" t="s">
        <v>93</v>
      </c>
      <c r="J345" s="34">
        <f>IF(Tabla1[[#This Row],[Doc]]="Devolucion",-Tabla1[[#This Row],[VALOR]],Tabla1[[#This Row],[VALOR]])</f>
        <v>13860</v>
      </c>
      <c r="K345" s="35" t="str">
        <f>IFERROR(LEFT(Tabla1[[#This Row],[Columna3]],FIND(" ",Tabla1[[#This Row],[Columna3]])-1),Tabla1[[#This Row],[Columna3]])</f>
        <v>Venta</v>
      </c>
      <c r="U345"/>
    </row>
    <row r="346" spans="1:21" ht="14.25" customHeight="1">
      <c r="A346" t="s">
        <v>202</v>
      </c>
      <c r="B346" s="50">
        <f>+Tabla1[[#This Row],[Fecha y hora]]</f>
        <v>45995.719780092593</v>
      </c>
      <c r="C346" s="44">
        <v>45995.719780092593</v>
      </c>
      <c r="D346" s="45">
        <v>755</v>
      </c>
      <c r="E346" s="45" t="s">
        <v>74</v>
      </c>
      <c r="F346" s="46">
        <v>75995</v>
      </c>
      <c r="G346" s="47">
        <v>23360</v>
      </c>
      <c r="H346" s="42">
        <v>1</v>
      </c>
      <c r="I346" s="42" t="s">
        <v>93</v>
      </c>
      <c r="J346" s="34">
        <f>IF(Tabla1[[#This Row],[Doc]]="Devolucion",-Tabla1[[#This Row],[VALOR]],Tabla1[[#This Row],[VALOR]])</f>
        <v>23360</v>
      </c>
      <c r="K346" s="35" t="str">
        <f>IFERROR(LEFT(Tabla1[[#This Row],[Columna3]],FIND(" ",Tabla1[[#This Row],[Columna3]])-1),Tabla1[[#This Row],[Columna3]])</f>
        <v>Venta</v>
      </c>
      <c r="U346"/>
    </row>
    <row r="347" spans="1:21" ht="14.25" customHeight="1">
      <c r="A347" t="s">
        <v>202</v>
      </c>
      <c r="B347" s="50">
        <f>+Tabla1[[#This Row],[Fecha y hora]]</f>
        <v>45995.721620370372</v>
      </c>
      <c r="C347" s="44">
        <v>45995.721620370372</v>
      </c>
      <c r="D347" s="45">
        <v>755</v>
      </c>
      <c r="E347" s="45" t="s">
        <v>74</v>
      </c>
      <c r="F347" s="46">
        <v>75996</v>
      </c>
      <c r="G347" s="47">
        <v>18180</v>
      </c>
      <c r="H347" s="42">
        <v>1</v>
      </c>
      <c r="I347" s="42" t="s">
        <v>93</v>
      </c>
      <c r="J347" s="34">
        <f>IF(Tabla1[[#This Row],[Doc]]="Devolucion",-Tabla1[[#This Row],[VALOR]],Tabla1[[#This Row],[VALOR]])</f>
        <v>18180</v>
      </c>
      <c r="K347" s="35" t="str">
        <f>IFERROR(LEFT(Tabla1[[#This Row],[Columna3]],FIND(" ",Tabla1[[#This Row],[Columna3]])-1),Tabla1[[#This Row],[Columna3]])</f>
        <v>Venta</v>
      </c>
      <c r="U347"/>
    </row>
    <row r="348" spans="1:21" ht="14.25" customHeight="1">
      <c r="A348" t="s">
        <v>202</v>
      </c>
      <c r="B348" s="50">
        <f>+Tabla1[[#This Row],[Fecha y hora]]</f>
        <v>45995.727743055555</v>
      </c>
      <c r="C348" s="44">
        <v>45995.727743055555</v>
      </c>
      <c r="D348" s="45">
        <v>755</v>
      </c>
      <c r="E348" s="45" t="s">
        <v>74</v>
      </c>
      <c r="F348" s="46">
        <v>75997</v>
      </c>
      <c r="G348" s="47">
        <v>14000</v>
      </c>
      <c r="H348" s="42">
        <v>1</v>
      </c>
      <c r="I348" s="42" t="s">
        <v>93</v>
      </c>
      <c r="J348" s="34">
        <f>IF(Tabla1[[#This Row],[Doc]]="Devolucion",-Tabla1[[#This Row],[VALOR]],Tabla1[[#This Row],[VALOR]])</f>
        <v>14000</v>
      </c>
      <c r="K348" s="35" t="str">
        <f>IFERROR(LEFT(Tabla1[[#This Row],[Columna3]],FIND(" ",Tabla1[[#This Row],[Columna3]])-1),Tabla1[[#This Row],[Columna3]])</f>
        <v>Venta</v>
      </c>
      <c r="U348"/>
    </row>
    <row r="349" spans="1:21" ht="14.25" customHeight="1">
      <c r="A349" t="s">
        <v>202</v>
      </c>
      <c r="B349" s="50">
        <f>+Tabla1[[#This Row],[Fecha y hora]]</f>
        <v>45996.445405092592</v>
      </c>
      <c r="C349" s="44">
        <v>45996.445405092592</v>
      </c>
      <c r="D349" s="45">
        <v>755</v>
      </c>
      <c r="E349" s="45" t="s">
        <v>74</v>
      </c>
      <c r="F349" s="46">
        <v>76043</v>
      </c>
      <c r="G349" s="47">
        <v>25120</v>
      </c>
      <c r="H349" s="42">
        <v>1</v>
      </c>
      <c r="I349" s="42" t="s">
        <v>89</v>
      </c>
      <c r="J349" s="34">
        <f>IF(Tabla1[[#This Row],[Doc]]="Devolucion",-Tabla1[[#This Row],[VALOR]],Tabla1[[#This Row],[VALOR]])</f>
        <v>25120</v>
      </c>
      <c r="K349" s="35" t="str">
        <f>IFERROR(LEFT(Tabla1[[#This Row],[Columna3]],FIND(" ",Tabla1[[#This Row],[Columna3]])-1),Tabla1[[#This Row],[Columna3]])</f>
        <v>Venta</v>
      </c>
      <c r="U349"/>
    </row>
    <row r="350" spans="1:21" ht="14.25" customHeight="1">
      <c r="A350" t="s">
        <v>202</v>
      </c>
      <c r="B350" s="50">
        <f>+Tabla1[[#This Row],[Fecha y hora]]</f>
        <v>45996.446805555555</v>
      </c>
      <c r="C350" s="44">
        <v>45996.446805555555</v>
      </c>
      <c r="D350" s="45">
        <v>755</v>
      </c>
      <c r="E350" s="45" t="s">
        <v>74</v>
      </c>
      <c r="F350" s="46">
        <v>76044</v>
      </c>
      <c r="G350" s="47">
        <v>38280</v>
      </c>
      <c r="H350" s="42">
        <v>1</v>
      </c>
      <c r="I350" s="42" t="s">
        <v>89</v>
      </c>
      <c r="J350" s="34">
        <f>IF(Tabla1[[#This Row],[Doc]]="Devolucion",-Tabla1[[#This Row],[VALOR]],Tabla1[[#This Row],[VALOR]])</f>
        <v>38280</v>
      </c>
      <c r="K350" s="35" t="str">
        <f>IFERROR(LEFT(Tabla1[[#This Row],[Columna3]],FIND(" ",Tabla1[[#This Row],[Columna3]])-1),Tabla1[[#This Row],[Columna3]])</f>
        <v>Venta</v>
      </c>
      <c r="U350"/>
    </row>
    <row r="351" spans="1:21" ht="14.25" customHeight="1">
      <c r="A351" t="s">
        <v>202</v>
      </c>
      <c r="B351" s="50">
        <f>+Tabla1[[#This Row],[Fecha y hora]]</f>
        <v>45996.447500000002</v>
      </c>
      <c r="C351" s="44">
        <v>45996.447500000002</v>
      </c>
      <c r="D351" s="45">
        <v>755</v>
      </c>
      <c r="E351" s="45" t="s">
        <v>74</v>
      </c>
      <c r="F351" s="46">
        <v>76045</v>
      </c>
      <c r="G351" s="47">
        <v>10010</v>
      </c>
      <c r="H351" s="42">
        <v>1</v>
      </c>
      <c r="I351" s="42" t="s">
        <v>89</v>
      </c>
      <c r="J351" s="34">
        <f>IF(Tabla1[[#This Row],[Doc]]="Devolucion",-Tabla1[[#This Row],[VALOR]],Tabla1[[#This Row],[VALOR]])</f>
        <v>10010</v>
      </c>
      <c r="K351" s="35" t="str">
        <f>IFERROR(LEFT(Tabla1[[#This Row],[Columna3]],FIND(" ",Tabla1[[#This Row],[Columna3]])-1),Tabla1[[#This Row],[Columna3]])</f>
        <v>Venta</v>
      </c>
      <c r="U351"/>
    </row>
    <row r="352" spans="1:21" ht="14.25" customHeight="1">
      <c r="A352" t="s">
        <v>202</v>
      </c>
      <c r="B352" s="50">
        <f>+Tabla1[[#This Row],[Fecha y hora]]</f>
        <v>45996.448171296295</v>
      </c>
      <c r="C352" s="44">
        <v>45996.448171296295</v>
      </c>
      <c r="D352" s="45">
        <v>755</v>
      </c>
      <c r="E352" s="45" t="s">
        <v>74</v>
      </c>
      <c r="F352" s="46">
        <v>76046</v>
      </c>
      <c r="G352" s="47">
        <v>9000</v>
      </c>
      <c r="H352" s="42">
        <v>1</v>
      </c>
      <c r="I352" s="42" t="s">
        <v>89</v>
      </c>
      <c r="J352" s="34">
        <f>IF(Tabla1[[#This Row],[Doc]]="Devolucion",-Tabla1[[#This Row],[VALOR]],Tabla1[[#This Row],[VALOR]])</f>
        <v>9000</v>
      </c>
      <c r="K352" s="35" t="str">
        <f>IFERROR(LEFT(Tabla1[[#This Row],[Columna3]],FIND(" ",Tabla1[[#This Row],[Columna3]])-1),Tabla1[[#This Row],[Columna3]])</f>
        <v>Venta</v>
      </c>
      <c r="U352"/>
    </row>
    <row r="353" spans="1:21" ht="14.25" customHeight="1">
      <c r="A353" t="s">
        <v>202</v>
      </c>
      <c r="B353" s="50">
        <f>+Tabla1[[#This Row],[Fecha y hora]]</f>
        <v>45996.449953703705</v>
      </c>
      <c r="C353" s="44">
        <v>45996.449953703705</v>
      </c>
      <c r="D353" s="45">
        <v>755</v>
      </c>
      <c r="E353" s="45" t="s">
        <v>74</v>
      </c>
      <c r="F353" s="46">
        <v>76047</v>
      </c>
      <c r="G353" s="47">
        <v>22750</v>
      </c>
      <c r="H353" s="42">
        <v>1</v>
      </c>
      <c r="I353" s="42" t="s">
        <v>89</v>
      </c>
      <c r="J353" s="34">
        <f>IF(Tabla1[[#This Row],[Doc]]="Devolucion",-Tabla1[[#This Row],[VALOR]],Tabla1[[#This Row],[VALOR]])</f>
        <v>22750</v>
      </c>
      <c r="K353" s="35" t="str">
        <f>IFERROR(LEFT(Tabla1[[#This Row],[Columna3]],FIND(" ",Tabla1[[#This Row],[Columna3]])-1),Tabla1[[#This Row],[Columna3]])</f>
        <v>Venta</v>
      </c>
      <c r="U353"/>
    </row>
    <row r="354" spans="1:21" ht="14.25" customHeight="1">
      <c r="A354" t="s">
        <v>202</v>
      </c>
      <c r="B354" s="50">
        <f>+Tabla1[[#This Row],[Fecha y hora]]</f>
        <v>45996.451944444445</v>
      </c>
      <c r="C354" s="44">
        <v>45996.451944444445</v>
      </c>
      <c r="D354" s="45">
        <v>755</v>
      </c>
      <c r="E354" s="45" t="s">
        <v>74</v>
      </c>
      <c r="F354" s="46">
        <v>76048</v>
      </c>
      <c r="G354" s="47">
        <v>16830</v>
      </c>
      <c r="H354" s="42">
        <v>1</v>
      </c>
      <c r="I354" s="42" t="s">
        <v>89</v>
      </c>
      <c r="J354" s="34">
        <f>IF(Tabla1[[#This Row],[Doc]]="Devolucion",-Tabla1[[#This Row],[VALOR]],Tabla1[[#This Row],[VALOR]])</f>
        <v>16830</v>
      </c>
      <c r="K354" s="35" t="str">
        <f>IFERROR(LEFT(Tabla1[[#This Row],[Columna3]],FIND(" ",Tabla1[[#This Row],[Columna3]])-1),Tabla1[[#This Row],[Columna3]])</f>
        <v>Venta</v>
      </c>
      <c r="U354"/>
    </row>
    <row r="355" spans="1:21" ht="14.25" customHeight="1">
      <c r="A355" t="s">
        <v>202</v>
      </c>
      <c r="B355" s="50">
        <f>+Tabla1[[#This Row],[Fecha y hora]]</f>
        <v>45996.454629629632</v>
      </c>
      <c r="C355" s="44">
        <v>45996.454629629632</v>
      </c>
      <c r="D355" s="45">
        <v>755</v>
      </c>
      <c r="E355" s="45" t="s">
        <v>74</v>
      </c>
      <c r="F355" s="46">
        <v>76049</v>
      </c>
      <c r="G355" s="47">
        <v>24240</v>
      </c>
      <c r="H355" s="42">
        <v>1</v>
      </c>
      <c r="I355" s="42" t="s">
        <v>89</v>
      </c>
      <c r="J355" s="34">
        <f>IF(Tabla1[[#This Row],[Doc]]="Devolucion",-Tabla1[[#This Row],[VALOR]],Tabla1[[#This Row],[VALOR]])</f>
        <v>24240</v>
      </c>
      <c r="K355" s="35" t="str">
        <f>IFERROR(LEFT(Tabla1[[#This Row],[Columna3]],FIND(" ",Tabla1[[#This Row],[Columna3]])-1),Tabla1[[#This Row],[Columna3]])</f>
        <v>Venta</v>
      </c>
      <c r="U355"/>
    </row>
    <row r="356" spans="1:21" ht="14.25" customHeight="1">
      <c r="A356" t="s">
        <v>202</v>
      </c>
      <c r="B356" s="50">
        <f>+Tabla1[[#This Row],[Fecha y hora]]</f>
        <v>45996.455891203703</v>
      </c>
      <c r="C356" s="44">
        <v>45996.455891203703</v>
      </c>
      <c r="D356" s="45">
        <v>755</v>
      </c>
      <c r="E356" s="45" t="s">
        <v>74</v>
      </c>
      <c r="F356" s="46">
        <v>76050</v>
      </c>
      <c r="G356" s="47">
        <v>7370</v>
      </c>
      <c r="H356" s="42">
        <v>1</v>
      </c>
      <c r="I356" s="42" t="s">
        <v>89</v>
      </c>
      <c r="J356" s="34">
        <f>IF(Tabla1[[#This Row],[Doc]]="Devolucion",-Tabla1[[#This Row],[VALOR]],Tabla1[[#This Row],[VALOR]])</f>
        <v>7370</v>
      </c>
      <c r="K356" s="35" t="str">
        <f>IFERROR(LEFT(Tabla1[[#This Row],[Columna3]],FIND(" ",Tabla1[[#This Row],[Columna3]])-1),Tabla1[[#This Row],[Columna3]])</f>
        <v>Venta</v>
      </c>
      <c r="U356"/>
    </row>
    <row r="357" spans="1:21" ht="14.25" customHeight="1">
      <c r="A357" t="s">
        <v>202</v>
      </c>
      <c r="B357" s="50">
        <f>+Tabla1[[#This Row],[Fecha y hora]]</f>
        <v>45994.637569444443</v>
      </c>
      <c r="C357" s="44">
        <v>45994.637569444443</v>
      </c>
      <c r="D357" s="45">
        <v>755</v>
      </c>
      <c r="E357" s="45" t="s">
        <v>74</v>
      </c>
      <c r="F357" s="46">
        <v>75807</v>
      </c>
      <c r="G357" s="47">
        <v>15085</v>
      </c>
      <c r="H357" s="42">
        <v>1</v>
      </c>
      <c r="I357" s="42" t="s">
        <v>1526</v>
      </c>
      <c r="J357" s="34">
        <f>IF(Tabla1[[#This Row],[Doc]]="Devolucion",-Tabla1[[#This Row],[VALOR]],Tabla1[[#This Row],[VALOR]])</f>
        <v>15085</v>
      </c>
      <c r="K357" s="35" t="str">
        <f>IFERROR(LEFT(Tabla1[[#This Row],[Columna3]],FIND(" ",Tabla1[[#This Row],[Columna3]])-1),Tabla1[[#This Row],[Columna3]])</f>
        <v>Venta</v>
      </c>
      <c r="U357"/>
    </row>
    <row r="358" spans="1:21" ht="14.25" customHeight="1">
      <c r="A358" t="s">
        <v>202</v>
      </c>
      <c r="B358" s="50">
        <f>+Tabla1[[#This Row],[Fecha y hora]]</f>
        <v>45994.64130787037</v>
      </c>
      <c r="C358" s="44">
        <v>45994.64130787037</v>
      </c>
      <c r="D358" s="45">
        <v>755</v>
      </c>
      <c r="E358" s="45" t="s">
        <v>74</v>
      </c>
      <c r="F358" s="46">
        <v>75808</v>
      </c>
      <c r="G358" s="47">
        <v>11550</v>
      </c>
      <c r="H358" s="42">
        <v>1</v>
      </c>
      <c r="I358" s="42" t="s">
        <v>1526</v>
      </c>
      <c r="J358" s="34">
        <f>IF(Tabla1[[#This Row],[Doc]]="Devolucion",-Tabla1[[#This Row],[VALOR]],Tabla1[[#This Row],[VALOR]])</f>
        <v>11550</v>
      </c>
      <c r="K358" s="35" t="str">
        <f>IFERROR(LEFT(Tabla1[[#This Row],[Columna3]],FIND(" ",Tabla1[[#This Row],[Columna3]])-1),Tabla1[[#This Row],[Columna3]])</f>
        <v>Venta</v>
      </c>
      <c r="U358"/>
    </row>
    <row r="359" spans="1:21" ht="14.25" customHeight="1">
      <c r="A359" t="s">
        <v>202</v>
      </c>
      <c r="B359" s="50">
        <f>+Tabla1[[#This Row],[Fecha y hora]]</f>
        <v>45994.64199074074</v>
      </c>
      <c r="C359" s="44">
        <v>45994.64199074074</v>
      </c>
      <c r="D359" s="45">
        <v>755</v>
      </c>
      <c r="E359" s="45" t="s">
        <v>74</v>
      </c>
      <c r="F359" s="46">
        <v>75809</v>
      </c>
      <c r="G359" s="47">
        <v>10780</v>
      </c>
      <c r="H359" s="42">
        <v>1</v>
      </c>
      <c r="I359" s="42" t="s">
        <v>1526</v>
      </c>
      <c r="J359" s="34">
        <f>IF(Tabla1[[#This Row],[Doc]]="Devolucion",-Tabla1[[#This Row],[VALOR]],Tabla1[[#This Row],[VALOR]])</f>
        <v>10780</v>
      </c>
      <c r="K359" s="35" t="str">
        <f>IFERROR(LEFT(Tabla1[[#This Row],[Columna3]],FIND(" ",Tabla1[[#This Row],[Columna3]])-1),Tabla1[[#This Row],[Columna3]])</f>
        <v>Venta</v>
      </c>
      <c r="U359"/>
    </row>
    <row r="360" spans="1:21" ht="14.25" customHeight="1">
      <c r="A360" t="s">
        <v>202</v>
      </c>
      <c r="B360" s="50">
        <f>+Tabla1[[#This Row],[Fecha y hora]]</f>
        <v>45994.648877314816</v>
      </c>
      <c r="C360" s="44">
        <v>45994.648877314816</v>
      </c>
      <c r="D360" s="45">
        <v>755</v>
      </c>
      <c r="E360" s="45" t="s">
        <v>74</v>
      </c>
      <c r="F360" s="46">
        <v>75810</v>
      </c>
      <c r="G360" s="47">
        <v>12650</v>
      </c>
      <c r="H360" s="42">
        <v>1</v>
      </c>
      <c r="I360" s="42" t="s">
        <v>1526</v>
      </c>
      <c r="J360" s="34">
        <f>IF(Tabla1[[#This Row],[Doc]]="Devolucion",-Tabla1[[#This Row],[VALOR]],Tabla1[[#This Row],[VALOR]])</f>
        <v>12650</v>
      </c>
      <c r="K360" s="35" t="str">
        <f>IFERROR(LEFT(Tabla1[[#This Row],[Columna3]],FIND(" ",Tabla1[[#This Row],[Columna3]])-1),Tabla1[[#This Row],[Columna3]])</f>
        <v>Venta</v>
      </c>
      <c r="U360"/>
    </row>
    <row r="361" spans="1:21" ht="14.25" customHeight="1">
      <c r="A361" t="s">
        <v>202</v>
      </c>
      <c r="B361" s="50">
        <f>+Tabla1[[#This Row],[Fecha y hora]]</f>
        <v>45994.652268518519</v>
      </c>
      <c r="C361" s="44">
        <v>45994.652268518519</v>
      </c>
      <c r="D361" s="45">
        <v>755</v>
      </c>
      <c r="E361" s="45" t="s">
        <v>74</v>
      </c>
      <c r="F361" s="46">
        <v>75811</v>
      </c>
      <c r="G361" s="47">
        <v>4860</v>
      </c>
      <c r="H361" s="42">
        <v>1</v>
      </c>
      <c r="I361" s="42" t="s">
        <v>1526</v>
      </c>
      <c r="J361" s="34">
        <f>IF(Tabla1[[#This Row],[Doc]]="Devolucion",-Tabla1[[#This Row],[VALOR]],Tabla1[[#This Row],[VALOR]])</f>
        <v>4860</v>
      </c>
      <c r="K361" s="35" t="str">
        <f>IFERROR(LEFT(Tabla1[[#This Row],[Columna3]],FIND(" ",Tabla1[[#This Row],[Columna3]])-1),Tabla1[[#This Row],[Columna3]])</f>
        <v>Venta</v>
      </c>
      <c r="U361"/>
    </row>
    <row r="362" spans="1:21" ht="14.25" customHeight="1">
      <c r="A362" t="s">
        <v>202</v>
      </c>
      <c r="B362" s="50">
        <f>+Tabla1[[#This Row],[Fecha y hora]]</f>
        <v>45994.657789351855</v>
      </c>
      <c r="C362" s="44">
        <v>45994.657789351855</v>
      </c>
      <c r="D362" s="45">
        <v>755</v>
      </c>
      <c r="E362" s="45" t="s">
        <v>74</v>
      </c>
      <c r="F362" s="46">
        <v>75812</v>
      </c>
      <c r="G362" s="47">
        <v>4500</v>
      </c>
      <c r="H362" s="42">
        <v>1</v>
      </c>
      <c r="I362" s="42" t="s">
        <v>1526</v>
      </c>
      <c r="J362" s="34">
        <f>IF(Tabla1[[#This Row],[Doc]]="Devolucion",-Tabla1[[#This Row],[VALOR]],Tabla1[[#This Row],[VALOR]])</f>
        <v>4500</v>
      </c>
      <c r="K362" s="35" t="str">
        <f>IFERROR(LEFT(Tabla1[[#This Row],[Columna3]],FIND(" ",Tabla1[[#This Row],[Columna3]])-1),Tabla1[[#This Row],[Columna3]])</f>
        <v>Venta</v>
      </c>
      <c r="U362"/>
    </row>
    <row r="363" spans="1:21" ht="14.25" customHeight="1">
      <c r="A363" t="s">
        <v>202</v>
      </c>
      <c r="B363" s="50">
        <f>+Tabla1[[#This Row],[Fecha y hora]]</f>
        <v>45993.546319444446</v>
      </c>
      <c r="C363" s="44">
        <v>45993.546319444446</v>
      </c>
      <c r="D363" s="45">
        <v>755</v>
      </c>
      <c r="E363" s="45" t="s">
        <v>74</v>
      </c>
      <c r="F363" s="46">
        <v>75619</v>
      </c>
      <c r="G363" s="47">
        <v>4820</v>
      </c>
      <c r="H363" s="42">
        <v>1</v>
      </c>
      <c r="I363" s="42" t="s">
        <v>89</v>
      </c>
      <c r="J363" s="34">
        <f>IF(Tabla1[[#This Row],[Doc]]="Devolucion",-Tabla1[[#This Row],[VALOR]],Tabla1[[#This Row],[VALOR]])</f>
        <v>4820</v>
      </c>
      <c r="K363" s="35" t="str">
        <f>IFERROR(LEFT(Tabla1[[#This Row],[Columna3]],FIND(" ",Tabla1[[#This Row],[Columna3]])-1),Tabla1[[#This Row],[Columna3]])</f>
        <v>Venta</v>
      </c>
      <c r="U363"/>
    </row>
    <row r="364" spans="1:21" ht="14.25" customHeight="1">
      <c r="A364" t="s">
        <v>202</v>
      </c>
      <c r="B364" s="50">
        <f>+Tabla1[[#This Row],[Fecha y hora]]</f>
        <v>45994.409745370373</v>
      </c>
      <c r="C364" s="44">
        <v>45994.409745370373</v>
      </c>
      <c r="D364" s="45">
        <v>755</v>
      </c>
      <c r="E364" s="45" t="s">
        <v>74</v>
      </c>
      <c r="F364" s="46">
        <v>75691</v>
      </c>
      <c r="G364" s="47">
        <v>4360</v>
      </c>
      <c r="H364" s="42">
        <v>1</v>
      </c>
      <c r="I364" s="42" t="s">
        <v>89</v>
      </c>
      <c r="J364" s="34">
        <f>IF(Tabla1[[#This Row],[Doc]]="Devolucion",-Tabla1[[#This Row],[VALOR]],Tabla1[[#This Row],[VALOR]])</f>
        <v>4360</v>
      </c>
      <c r="K364" s="35" t="str">
        <f>IFERROR(LEFT(Tabla1[[#This Row],[Columna3]],FIND(" ",Tabla1[[#This Row],[Columna3]])-1),Tabla1[[#This Row],[Columna3]])</f>
        <v>Venta</v>
      </c>
      <c r="U364"/>
    </row>
    <row r="365" spans="1:21" ht="14.25" customHeight="1">
      <c r="A365" t="s">
        <v>202</v>
      </c>
      <c r="B365" s="50">
        <f>+Tabla1[[#This Row],[Fecha y hora]]</f>
        <v>45994.471006944441</v>
      </c>
      <c r="C365" s="44">
        <v>45994.471006944441</v>
      </c>
      <c r="D365" s="45">
        <v>755</v>
      </c>
      <c r="E365" s="45" t="s">
        <v>74</v>
      </c>
      <c r="F365" s="46">
        <v>75737</v>
      </c>
      <c r="G365" s="47">
        <v>5040</v>
      </c>
      <c r="H365" s="42">
        <v>1</v>
      </c>
      <c r="I365" s="42" t="s">
        <v>89</v>
      </c>
      <c r="J365" s="34">
        <f>IF(Tabla1[[#This Row],[Doc]]="Devolucion",-Tabla1[[#This Row],[VALOR]],Tabla1[[#This Row],[VALOR]])</f>
        <v>5040</v>
      </c>
      <c r="K365" s="35" t="str">
        <f>IFERROR(LEFT(Tabla1[[#This Row],[Columna3]],FIND(" ",Tabla1[[#This Row],[Columna3]])-1),Tabla1[[#This Row],[Columna3]])</f>
        <v>Venta</v>
      </c>
      <c r="U365"/>
    </row>
    <row r="366" spans="1:21" ht="14.25" customHeight="1">
      <c r="A366" t="s">
        <v>202</v>
      </c>
      <c r="B366" s="50">
        <f>+Tabla1[[#This Row],[Fecha y hora]]</f>
        <v>45994.613298611112</v>
      </c>
      <c r="C366" s="44">
        <v>45994.613298611112</v>
      </c>
      <c r="D366" s="45">
        <v>755</v>
      </c>
      <c r="E366" s="45" t="s">
        <v>74</v>
      </c>
      <c r="F366" s="46">
        <v>75804</v>
      </c>
      <c r="G366" s="47">
        <v>2760</v>
      </c>
      <c r="H366" s="42">
        <v>1</v>
      </c>
      <c r="I366" s="42" t="s">
        <v>1526</v>
      </c>
      <c r="J366" s="34">
        <f>IF(Tabla1[[#This Row],[Doc]]="Devolucion",-Tabla1[[#This Row],[VALOR]],Tabla1[[#This Row],[VALOR]])</f>
        <v>2760</v>
      </c>
      <c r="K366" s="35" t="str">
        <f>IFERROR(LEFT(Tabla1[[#This Row],[Columna3]],FIND(" ",Tabla1[[#This Row],[Columna3]])-1),Tabla1[[#This Row],[Columna3]])</f>
        <v>Venta</v>
      </c>
      <c r="U366"/>
    </row>
    <row r="367" spans="1:21" ht="14.25" customHeight="1">
      <c r="A367" t="s">
        <v>202</v>
      </c>
      <c r="B367" s="50">
        <f>+Tabla1[[#This Row],[Fecha y hora]]</f>
        <v>45994.615752314814</v>
      </c>
      <c r="C367" s="44">
        <v>45994.615752314814</v>
      </c>
      <c r="D367" s="45">
        <v>755</v>
      </c>
      <c r="E367" s="45" t="s">
        <v>74</v>
      </c>
      <c r="F367" s="46">
        <v>75805</v>
      </c>
      <c r="G367" s="47">
        <v>43670</v>
      </c>
      <c r="H367" s="42">
        <v>1</v>
      </c>
      <c r="I367" s="42" t="s">
        <v>1526</v>
      </c>
      <c r="J367" s="34">
        <f>IF(Tabla1[[#This Row],[Doc]]="Devolucion",-Tabla1[[#This Row],[VALOR]],Tabla1[[#This Row],[VALOR]])</f>
        <v>43670</v>
      </c>
      <c r="K367" s="35" t="str">
        <f>IFERROR(LEFT(Tabla1[[#This Row],[Columna3]],FIND(" ",Tabla1[[#This Row],[Columna3]])-1),Tabla1[[#This Row],[Columna3]])</f>
        <v>Venta</v>
      </c>
      <c r="U367"/>
    </row>
    <row r="368" spans="1:21" ht="14.25" customHeight="1">
      <c r="A368" t="s">
        <v>202</v>
      </c>
      <c r="B368" s="50">
        <f>+Tabla1[[#This Row],[Fecha y hora]]</f>
        <v>45995.384826388887</v>
      </c>
      <c r="C368" s="44">
        <v>45995.384826388887</v>
      </c>
      <c r="D368" s="45">
        <v>755</v>
      </c>
      <c r="E368" s="45" t="s">
        <v>74</v>
      </c>
      <c r="F368" s="46">
        <v>75833</v>
      </c>
      <c r="G368" s="47">
        <v>10675</v>
      </c>
      <c r="H368" s="42">
        <v>1</v>
      </c>
      <c r="I368" s="42" t="s">
        <v>89</v>
      </c>
      <c r="J368" s="34">
        <f>IF(Tabla1[[#This Row],[Doc]]="Devolucion",-Tabla1[[#This Row],[VALOR]],Tabla1[[#This Row],[VALOR]])</f>
        <v>10675</v>
      </c>
      <c r="K368" s="35" t="str">
        <f>IFERROR(LEFT(Tabla1[[#This Row],[Columna3]],FIND(" ",Tabla1[[#This Row],[Columna3]])-1),Tabla1[[#This Row],[Columna3]])</f>
        <v>Venta</v>
      </c>
      <c r="U368"/>
    </row>
    <row r="369" spans="1:21" ht="14.25" customHeight="1">
      <c r="A369" t="s">
        <v>202</v>
      </c>
      <c r="B369" s="50">
        <f>+Tabla1[[#This Row],[Fecha y hora]]</f>
        <v>45995.386990740742</v>
      </c>
      <c r="C369" s="44">
        <v>45995.386990740742</v>
      </c>
      <c r="D369" s="45">
        <v>755</v>
      </c>
      <c r="E369" s="45" t="s">
        <v>74</v>
      </c>
      <c r="F369" s="46">
        <v>75834</v>
      </c>
      <c r="G369" s="47">
        <v>26870</v>
      </c>
      <c r="H369" s="42">
        <v>1</v>
      </c>
      <c r="I369" s="42" t="s">
        <v>89</v>
      </c>
      <c r="J369" s="34">
        <f>IF(Tabla1[[#This Row],[Doc]]="Devolucion",-Tabla1[[#This Row],[VALOR]],Tabla1[[#This Row],[VALOR]])</f>
        <v>26870</v>
      </c>
      <c r="K369" s="35" t="str">
        <f>IFERROR(LEFT(Tabla1[[#This Row],[Columna3]],FIND(" ",Tabla1[[#This Row],[Columna3]])-1),Tabla1[[#This Row],[Columna3]])</f>
        <v>Venta</v>
      </c>
      <c r="U369"/>
    </row>
    <row r="370" spans="1:21" ht="14.25" customHeight="1">
      <c r="A370" t="s">
        <v>202</v>
      </c>
      <c r="B370" s="50">
        <f>+Tabla1[[#This Row],[Fecha y hora]]</f>
        <v>45995.387361111112</v>
      </c>
      <c r="C370" s="44">
        <v>45995.387361111112</v>
      </c>
      <c r="D370" s="45">
        <v>755</v>
      </c>
      <c r="E370" s="45" t="s">
        <v>74</v>
      </c>
      <c r="F370" s="46">
        <v>75835</v>
      </c>
      <c r="G370" s="47">
        <v>7000</v>
      </c>
      <c r="H370" s="42">
        <v>1</v>
      </c>
      <c r="I370" s="42" t="s">
        <v>89</v>
      </c>
      <c r="J370" s="34">
        <f>IF(Tabla1[[#This Row],[Doc]]="Devolucion",-Tabla1[[#This Row],[VALOR]],Tabla1[[#This Row],[VALOR]])</f>
        <v>7000</v>
      </c>
      <c r="K370" s="35" t="str">
        <f>IFERROR(LEFT(Tabla1[[#This Row],[Columna3]],FIND(" ",Tabla1[[#This Row],[Columna3]])-1),Tabla1[[#This Row],[Columna3]])</f>
        <v>Venta</v>
      </c>
      <c r="U370"/>
    </row>
    <row r="371" spans="1:21" ht="14.25" customHeight="1">
      <c r="A371" t="s">
        <v>202</v>
      </c>
      <c r="B371" s="50">
        <f>+Tabla1[[#This Row],[Fecha y hora]]</f>
        <v>45995.389861111114</v>
      </c>
      <c r="C371" s="44">
        <v>45995.389861111114</v>
      </c>
      <c r="D371" s="45">
        <v>755</v>
      </c>
      <c r="E371" s="45" t="s">
        <v>74</v>
      </c>
      <c r="F371" s="46">
        <v>75836</v>
      </c>
      <c r="G371" s="47">
        <v>21825</v>
      </c>
      <c r="H371" s="42">
        <v>1</v>
      </c>
      <c r="I371" s="42" t="s">
        <v>89</v>
      </c>
      <c r="J371" s="34">
        <f>IF(Tabla1[[#This Row],[Doc]]="Devolucion",-Tabla1[[#This Row],[VALOR]],Tabla1[[#This Row],[VALOR]])</f>
        <v>21825</v>
      </c>
      <c r="K371" s="35" t="str">
        <f>IFERROR(LEFT(Tabla1[[#This Row],[Columna3]],FIND(" ",Tabla1[[#This Row],[Columna3]])-1),Tabla1[[#This Row],[Columna3]])</f>
        <v>Venta</v>
      </c>
      <c r="U371"/>
    </row>
    <row r="372" spans="1:21" ht="14.25" customHeight="1">
      <c r="A372" t="s">
        <v>202</v>
      </c>
      <c r="B372" s="50">
        <f>+Tabla1[[#This Row],[Fecha y hora]]</f>
        <v>45995.39166666667</v>
      </c>
      <c r="C372" s="44">
        <v>45995.39166666667</v>
      </c>
      <c r="D372" s="45">
        <v>755</v>
      </c>
      <c r="E372" s="45" t="s">
        <v>74</v>
      </c>
      <c r="F372" s="46">
        <v>75837</v>
      </c>
      <c r="G372" s="47">
        <v>33300</v>
      </c>
      <c r="H372" s="42">
        <v>1</v>
      </c>
      <c r="I372" s="42" t="s">
        <v>89</v>
      </c>
      <c r="J372" s="34">
        <f>IF(Tabla1[[#This Row],[Doc]]="Devolucion",-Tabla1[[#This Row],[VALOR]],Tabla1[[#This Row],[VALOR]])</f>
        <v>33300</v>
      </c>
      <c r="K372" s="35" t="str">
        <f>IFERROR(LEFT(Tabla1[[#This Row],[Columna3]],FIND(" ",Tabla1[[#This Row],[Columna3]])-1),Tabla1[[#This Row],[Columna3]])</f>
        <v>Venta</v>
      </c>
      <c r="U372"/>
    </row>
    <row r="373" spans="1:21" ht="14.25" customHeight="1">
      <c r="A373" t="s">
        <v>202</v>
      </c>
      <c r="B373" s="50">
        <f>+Tabla1[[#This Row],[Fecha y hora]]</f>
        <v>45995.395995370367</v>
      </c>
      <c r="C373" s="44">
        <v>45995.395995370367</v>
      </c>
      <c r="D373" s="45">
        <v>755</v>
      </c>
      <c r="E373" s="45" t="s">
        <v>74</v>
      </c>
      <c r="F373" s="46">
        <v>75838</v>
      </c>
      <c r="G373" s="47">
        <v>160985</v>
      </c>
      <c r="H373" s="42">
        <v>1</v>
      </c>
      <c r="I373" s="42" t="s">
        <v>89</v>
      </c>
      <c r="J373" s="34">
        <f>IF(Tabla1[[#This Row],[Doc]]="Devolucion",-Tabla1[[#This Row],[VALOR]],Tabla1[[#This Row],[VALOR]])</f>
        <v>160985</v>
      </c>
      <c r="K373" s="35" t="str">
        <f>IFERROR(LEFT(Tabla1[[#This Row],[Columna3]],FIND(" ",Tabla1[[#This Row],[Columna3]])-1),Tabla1[[#This Row],[Columna3]])</f>
        <v>Venta</v>
      </c>
      <c r="U373"/>
    </row>
    <row r="374" spans="1:21" ht="14.25" customHeight="1">
      <c r="A374" t="s">
        <v>202</v>
      </c>
      <c r="B374" s="50">
        <f>+Tabla1[[#This Row],[Fecha y hora]]</f>
        <v>45995.397719907407</v>
      </c>
      <c r="C374" s="44">
        <v>45995.397719907407</v>
      </c>
      <c r="D374" s="45">
        <v>755</v>
      </c>
      <c r="E374" s="45" t="s">
        <v>74</v>
      </c>
      <c r="F374" s="46">
        <v>75839</v>
      </c>
      <c r="G374" s="47">
        <v>10094</v>
      </c>
      <c r="H374" s="42">
        <v>1</v>
      </c>
      <c r="I374" s="42" t="s">
        <v>89</v>
      </c>
      <c r="J374" s="34">
        <f>IF(Tabla1[[#This Row],[Doc]]="Devolucion",-Tabla1[[#This Row],[VALOR]],Tabla1[[#This Row],[VALOR]])</f>
        <v>10094</v>
      </c>
      <c r="K374" s="35" t="str">
        <f>IFERROR(LEFT(Tabla1[[#This Row],[Columna3]],FIND(" ",Tabla1[[#This Row],[Columna3]])-1),Tabla1[[#This Row],[Columna3]])</f>
        <v>Venta</v>
      </c>
      <c r="U374"/>
    </row>
    <row r="375" spans="1:21" ht="14.25" customHeight="1">
      <c r="A375" t="s">
        <v>202</v>
      </c>
      <c r="B375" s="50">
        <f>+Tabla1[[#This Row],[Fecha y hora]]</f>
        <v>45995.399224537039</v>
      </c>
      <c r="C375" s="44">
        <v>45995.399224537039</v>
      </c>
      <c r="D375" s="45">
        <v>755</v>
      </c>
      <c r="E375" s="45" t="s">
        <v>74</v>
      </c>
      <c r="F375" s="46">
        <v>75840</v>
      </c>
      <c r="G375" s="47">
        <v>23870</v>
      </c>
      <c r="H375" s="42">
        <v>1</v>
      </c>
      <c r="I375" s="42" t="s">
        <v>89</v>
      </c>
      <c r="J375" s="34">
        <f>IF(Tabla1[[#This Row],[Doc]]="Devolucion",-Tabla1[[#This Row],[VALOR]],Tabla1[[#This Row],[VALOR]])</f>
        <v>23870</v>
      </c>
      <c r="K375" s="35" t="str">
        <f>IFERROR(LEFT(Tabla1[[#This Row],[Columna3]],FIND(" ",Tabla1[[#This Row],[Columna3]])-1),Tabla1[[#This Row],[Columna3]])</f>
        <v>Venta</v>
      </c>
      <c r="U375"/>
    </row>
    <row r="376" spans="1:21" ht="14.25" customHeight="1">
      <c r="A376" t="s">
        <v>202</v>
      </c>
      <c r="B376" s="50">
        <f>+Tabla1[[#This Row],[Fecha y hora]]</f>
        <v>45995.402349537035</v>
      </c>
      <c r="C376" s="44">
        <v>45995.402349537035</v>
      </c>
      <c r="D376" s="45">
        <v>755</v>
      </c>
      <c r="E376" s="45" t="s">
        <v>74</v>
      </c>
      <c r="F376" s="46">
        <v>75841</v>
      </c>
      <c r="G376" s="47">
        <v>9675</v>
      </c>
      <c r="H376" s="42">
        <v>1</v>
      </c>
      <c r="I376" s="42" t="s">
        <v>89</v>
      </c>
      <c r="J376" s="34">
        <f>IF(Tabla1[[#This Row],[Doc]]="Devolucion",-Tabla1[[#This Row],[VALOR]],Tabla1[[#This Row],[VALOR]])</f>
        <v>9675</v>
      </c>
      <c r="K376" s="35" t="str">
        <f>IFERROR(LEFT(Tabla1[[#This Row],[Columna3]],FIND(" ",Tabla1[[#This Row],[Columna3]])-1),Tabla1[[#This Row],[Columna3]])</f>
        <v>Venta</v>
      </c>
      <c r="U376"/>
    </row>
    <row r="377" spans="1:21" ht="14.25" customHeight="1">
      <c r="A377" t="s">
        <v>202</v>
      </c>
      <c r="B377" s="50">
        <f>+Tabla1[[#This Row],[Fecha y hora]]</f>
        <v>45995.404895833337</v>
      </c>
      <c r="C377" s="44">
        <v>45995.404895833337</v>
      </c>
      <c r="D377" s="45">
        <v>755</v>
      </c>
      <c r="E377" s="45" t="s">
        <v>74</v>
      </c>
      <c r="F377" s="46">
        <v>75842</v>
      </c>
      <c r="G377" s="47">
        <v>9780</v>
      </c>
      <c r="H377" s="42">
        <v>1</v>
      </c>
      <c r="I377" s="42" t="s">
        <v>89</v>
      </c>
      <c r="J377" s="34">
        <f>IF(Tabla1[[#This Row],[Doc]]="Devolucion",-Tabla1[[#This Row],[VALOR]],Tabla1[[#This Row],[VALOR]])</f>
        <v>9780</v>
      </c>
      <c r="K377" s="35" t="str">
        <f>IFERROR(LEFT(Tabla1[[#This Row],[Columna3]],FIND(" ",Tabla1[[#This Row],[Columna3]])-1),Tabla1[[#This Row],[Columna3]])</f>
        <v>Venta</v>
      </c>
      <c r="U377"/>
    </row>
    <row r="378" spans="1:21" ht="14.25" customHeight="1">
      <c r="A378" t="s">
        <v>202</v>
      </c>
      <c r="B378" s="50">
        <f>+Tabla1[[#This Row],[Fecha y hora]]</f>
        <v>45995.407372685186</v>
      </c>
      <c r="C378" s="44">
        <v>45995.407372685186</v>
      </c>
      <c r="D378" s="45">
        <v>755</v>
      </c>
      <c r="E378" s="45" t="s">
        <v>74</v>
      </c>
      <c r="F378" s="46">
        <v>75843</v>
      </c>
      <c r="G378" s="47">
        <v>3375</v>
      </c>
      <c r="H378" s="42">
        <v>1</v>
      </c>
      <c r="I378" s="42" t="s">
        <v>89</v>
      </c>
      <c r="J378" s="34">
        <f>IF(Tabla1[[#This Row],[Doc]]="Devolucion",-Tabla1[[#This Row],[VALOR]],Tabla1[[#This Row],[VALOR]])</f>
        <v>3375</v>
      </c>
      <c r="K378" s="35" t="str">
        <f>IFERROR(LEFT(Tabla1[[#This Row],[Columna3]],FIND(" ",Tabla1[[#This Row],[Columna3]])-1),Tabla1[[#This Row],[Columna3]])</f>
        <v>Venta</v>
      </c>
      <c r="U378"/>
    </row>
    <row r="379" spans="1:21" ht="14.25" customHeight="1">
      <c r="A379" t="s">
        <v>202</v>
      </c>
      <c r="B379" s="50">
        <f>+Tabla1[[#This Row],[Fecha y hora]]</f>
        <v>45995.408368055556</v>
      </c>
      <c r="C379" s="44">
        <v>45995.408368055556</v>
      </c>
      <c r="D379" s="45">
        <v>755</v>
      </c>
      <c r="E379" s="45" t="s">
        <v>74</v>
      </c>
      <c r="F379" s="46">
        <v>75844</v>
      </c>
      <c r="G379" s="47">
        <v>13410</v>
      </c>
      <c r="H379" s="42">
        <v>1</v>
      </c>
      <c r="I379" s="42" t="s">
        <v>89</v>
      </c>
      <c r="J379" s="34">
        <f>IF(Tabla1[[#This Row],[Doc]]="Devolucion",-Tabla1[[#This Row],[VALOR]],Tabla1[[#This Row],[VALOR]])</f>
        <v>13410</v>
      </c>
      <c r="K379" s="35" t="str">
        <f>IFERROR(LEFT(Tabla1[[#This Row],[Columna3]],FIND(" ",Tabla1[[#This Row],[Columna3]])-1),Tabla1[[#This Row],[Columna3]])</f>
        <v>Venta</v>
      </c>
      <c r="U379"/>
    </row>
    <row r="380" spans="1:21" ht="14.25" customHeight="1">
      <c r="A380" t="s">
        <v>202</v>
      </c>
      <c r="B380" s="50">
        <f>+Tabla1[[#This Row],[Fecha y hora]]</f>
        <v>45995.409108796295</v>
      </c>
      <c r="C380" s="44">
        <v>45995.409108796295</v>
      </c>
      <c r="D380" s="45">
        <v>755</v>
      </c>
      <c r="E380" s="45" t="s">
        <v>74</v>
      </c>
      <c r="F380" s="46">
        <v>75845</v>
      </c>
      <c r="G380" s="47">
        <v>9270</v>
      </c>
      <c r="H380" s="42">
        <v>1</v>
      </c>
      <c r="I380" s="42" t="s">
        <v>89</v>
      </c>
      <c r="J380" s="34">
        <f>IF(Tabla1[[#This Row],[Doc]]="Devolucion",-Tabla1[[#This Row],[VALOR]],Tabla1[[#This Row],[VALOR]])</f>
        <v>9270</v>
      </c>
      <c r="K380" s="35" t="str">
        <f>IFERROR(LEFT(Tabla1[[#This Row],[Columna3]],FIND(" ",Tabla1[[#This Row],[Columna3]])-1),Tabla1[[#This Row],[Columna3]])</f>
        <v>Venta</v>
      </c>
      <c r="U380"/>
    </row>
    <row r="381" spans="1:21" ht="14.25" customHeight="1">
      <c r="A381" t="s">
        <v>202</v>
      </c>
      <c r="B381" s="50">
        <f>+Tabla1[[#This Row],[Fecha y hora]]</f>
        <v>45995.410856481481</v>
      </c>
      <c r="C381" s="44">
        <v>45995.410856481481</v>
      </c>
      <c r="D381" s="45">
        <v>755</v>
      </c>
      <c r="E381" s="45" t="s">
        <v>74</v>
      </c>
      <c r="F381" s="46">
        <v>75846</v>
      </c>
      <c r="G381" s="47">
        <v>12180</v>
      </c>
      <c r="H381" s="42">
        <v>1</v>
      </c>
      <c r="I381" s="42" t="s">
        <v>89</v>
      </c>
      <c r="J381" s="34">
        <f>IF(Tabla1[[#This Row],[Doc]]="Devolucion",-Tabla1[[#This Row],[VALOR]],Tabla1[[#This Row],[VALOR]])</f>
        <v>12180</v>
      </c>
      <c r="K381" s="35" t="str">
        <f>IFERROR(LEFT(Tabla1[[#This Row],[Columna3]],FIND(" ",Tabla1[[#This Row],[Columna3]])-1),Tabla1[[#This Row],[Columna3]])</f>
        <v>Venta</v>
      </c>
      <c r="U381"/>
    </row>
    <row r="382" spans="1:21" ht="14.25" customHeight="1">
      <c r="A382" t="s">
        <v>202</v>
      </c>
      <c r="B382" s="50">
        <f>+Tabla1[[#This Row],[Fecha y hora]]</f>
        <v>45995.411608796298</v>
      </c>
      <c r="C382" s="44">
        <v>45995.411608796298</v>
      </c>
      <c r="D382" s="45">
        <v>755</v>
      </c>
      <c r="E382" s="45" t="s">
        <v>74</v>
      </c>
      <c r="F382" s="46">
        <v>75847</v>
      </c>
      <c r="G382" s="47">
        <v>6360</v>
      </c>
      <c r="H382" s="42">
        <v>1</v>
      </c>
      <c r="I382" s="42" t="s">
        <v>89</v>
      </c>
      <c r="J382" s="34">
        <f>IF(Tabla1[[#This Row],[Doc]]="Devolucion",-Tabla1[[#This Row],[VALOR]],Tabla1[[#This Row],[VALOR]])</f>
        <v>6360</v>
      </c>
      <c r="K382" s="35" t="str">
        <f>IFERROR(LEFT(Tabla1[[#This Row],[Columna3]],FIND(" ",Tabla1[[#This Row],[Columna3]])-1),Tabla1[[#This Row],[Columna3]])</f>
        <v>Venta</v>
      </c>
      <c r="U382"/>
    </row>
    <row r="383" spans="1:21" ht="14.25" customHeight="1">
      <c r="A383" t="s">
        <v>202</v>
      </c>
      <c r="B383" s="50">
        <f>+Tabla1[[#This Row],[Fecha y hora]]</f>
        <v>45995.412905092591</v>
      </c>
      <c r="C383" s="44">
        <v>45995.412905092591</v>
      </c>
      <c r="D383" s="45">
        <v>755</v>
      </c>
      <c r="E383" s="45" t="s">
        <v>74</v>
      </c>
      <c r="F383" s="46">
        <v>75848</v>
      </c>
      <c r="G383" s="47">
        <v>5300</v>
      </c>
      <c r="H383" s="42">
        <v>1</v>
      </c>
      <c r="I383" s="42" t="s">
        <v>89</v>
      </c>
      <c r="J383" s="34">
        <f>IF(Tabla1[[#This Row],[Doc]]="Devolucion",-Tabla1[[#This Row],[VALOR]],Tabla1[[#This Row],[VALOR]])</f>
        <v>5300</v>
      </c>
      <c r="K383" s="35" t="str">
        <f>IFERROR(LEFT(Tabla1[[#This Row],[Columna3]],FIND(" ",Tabla1[[#This Row],[Columna3]])-1),Tabla1[[#This Row],[Columna3]])</f>
        <v>Venta</v>
      </c>
      <c r="U383"/>
    </row>
    <row r="384" spans="1:21" ht="14.25" customHeight="1">
      <c r="A384" t="s">
        <v>202</v>
      </c>
      <c r="B384" s="50">
        <f>+Tabla1[[#This Row],[Fecha y hora]]</f>
        <v>45995.414212962962</v>
      </c>
      <c r="C384" s="44">
        <v>45995.414212962962</v>
      </c>
      <c r="D384" s="45">
        <v>755</v>
      </c>
      <c r="E384" s="45" t="s">
        <v>74</v>
      </c>
      <c r="F384" s="46">
        <v>75849</v>
      </c>
      <c r="G384" s="47">
        <v>20700</v>
      </c>
      <c r="H384" s="42">
        <v>1</v>
      </c>
      <c r="I384" s="42" t="s">
        <v>89</v>
      </c>
      <c r="J384" s="34">
        <f>IF(Tabla1[[#This Row],[Doc]]="Devolucion",-Tabla1[[#This Row],[VALOR]],Tabla1[[#This Row],[VALOR]])</f>
        <v>20700</v>
      </c>
      <c r="K384" s="35" t="str">
        <f>IFERROR(LEFT(Tabla1[[#This Row],[Columna3]],FIND(" ",Tabla1[[#This Row],[Columna3]])-1),Tabla1[[#This Row],[Columna3]])</f>
        <v>Venta</v>
      </c>
      <c r="U384"/>
    </row>
    <row r="385" spans="1:21" ht="14.25" customHeight="1">
      <c r="A385" t="s">
        <v>202</v>
      </c>
      <c r="B385" s="50">
        <f>+Tabla1[[#This Row],[Fecha y hora]]</f>
        <v>45995.415706018517</v>
      </c>
      <c r="C385" s="44">
        <v>45995.415706018517</v>
      </c>
      <c r="D385" s="45">
        <v>755</v>
      </c>
      <c r="E385" s="45" t="s">
        <v>74</v>
      </c>
      <c r="F385" s="46">
        <v>75850</v>
      </c>
      <c r="G385" s="47">
        <v>9360</v>
      </c>
      <c r="H385" s="42">
        <v>1</v>
      </c>
      <c r="I385" s="42" t="s">
        <v>89</v>
      </c>
      <c r="J385" s="34">
        <f>IF(Tabla1[[#This Row],[Doc]]="Devolucion",-Tabla1[[#This Row],[VALOR]],Tabla1[[#This Row],[VALOR]])</f>
        <v>9360</v>
      </c>
      <c r="K385" s="35" t="str">
        <f>IFERROR(LEFT(Tabla1[[#This Row],[Columna3]],FIND(" ",Tabla1[[#This Row],[Columna3]])-1),Tabla1[[#This Row],[Columna3]])</f>
        <v>Venta</v>
      </c>
      <c r="U385"/>
    </row>
    <row r="386" spans="1:21" ht="14.25" customHeight="1">
      <c r="A386" t="s">
        <v>202</v>
      </c>
      <c r="B386" s="50">
        <f>+Tabla1[[#This Row],[Fecha y hora]]</f>
        <v>45995.417222222219</v>
      </c>
      <c r="C386" s="44">
        <v>45995.417222222219</v>
      </c>
      <c r="D386" s="45">
        <v>755</v>
      </c>
      <c r="E386" s="45" t="s">
        <v>74</v>
      </c>
      <c r="F386" s="46">
        <v>75851</v>
      </c>
      <c r="G386" s="47">
        <v>20200</v>
      </c>
      <c r="H386" s="42">
        <v>1</v>
      </c>
      <c r="I386" s="42" t="s">
        <v>89</v>
      </c>
      <c r="J386" s="34">
        <f>IF(Tabla1[[#This Row],[Doc]]="Devolucion",-Tabla1[[#This Row],[VALOR]],Tabla1[[#This Row],[VALOR]])</f>
        <v>20200</v>
      </c>
      <c r="K386" s="35" t="str">
        <f>IFERROR(LEFT(Tabla1[[#This Row],[Columna3]],FIND(" ",Tabla1[[#This Row],[Columna3]])-1),Tabla1[[#This Row],[Columna3]])</f>
        <v>Venta</v>
      </c>
      <c r="U386"/>
    </row>
    <row r="387" spans="1:21" ht="14.25" customHeight="1">
      <c r="A387" t="s">
        <v>202</v>
      </c>
      <c r="B387" s="50">
        <f>+Tabla1[[#This Row],[Fecha y hora]]</f>
        <v>45995.419039351851</v>
      </c>
      <c r="C387" s="44">
        <v>45995.419039351851</v>
      </c>
      <c r="D387" s="45">
        <v>755</v>
      </c>
      <c r="E387" s="45" t="s">
        <v>74</v>
      </c>
      <c r="F387" s="46">
        <v>75852</v>
      </c>
      <c r="G387" s="47">
        <v>174650</v>
      </c>
      <c r="H387" s="42">
        <v>1</v>
      </c>
      <c r="I387" s="42" t="s">
        <v>89</v>
      </c>
      <c r="J387" s="34">
        <f>IF(Tabla1[[#This Row],[Doc]]="Devolucion",-Tabla1[[#This Row],[VALOR]],Tabla1[[#This Row],[VALOR]])</f>
        <v>174650</v>
      </c>
      <c r="K387" s="35" t="str">
        <f>IFERROR(LEFT(Tabla1[[#This Row],[Columna3]],FIND(" ",Tabla1[[#This Row],[Columna3]])-1),Tabla1[[#This Row],[Columna3]])</f>
        <v>Venta</v>
      </c>
      <c r="U387"/>
    </row>
    <row r="388" spans="1:21" ht="14.25" customHeight="1">
      <c r="A388" t="s">
        <v>202</v>
      </c>
      <c r="B388" s="50">
        <f>+Tabla1[[#This Row],[Fecha y hora]]</f>
        <v>45995.420972222222</v>
      </c>
      <c r="C388" s="44">
        <v>45995.420972222222</v>
      </c>
      <c r="D388" s="45">
        <v>755</v>
      </c>
      <c r="E388" s="45" t="s">
        <v>74</v>
      </c>
      <c r="F388" s="46">
        <v>75853</v>
      </c>
      <c r="G388" s="47">
        <v>32160</v>
      </c>
      <c r="H388" s="42">
        <v>1</v>
      </c>
      <c r="I388" s="42" t="s">
        <v>89</v>
      </c>
      <c r="J388" s="34">
        <f>IF(Tabla1[[#This Row],[Doc]]="Devolucion",-Tabla1[[#This Row],[VALOR]],Tabla1[[#This Row],[VALOR]])</f>
        <v>32160</v>
      </c>
      <c r="K388" s="35" t="str">
        <f>IFERROR(LEFT(Tabla1[[#This Row],[Columna3]],FIND(" ",Tabla1[[#This Row],[Columna3]])-1),Tabla1[[#This Row],[Columna3]])</f>
        <v>Venta</v>
      </c>
      <c r="U388"/>
    </row>
    <row r="389" spans="1:21" ht="14.25" customHeight="1">
      <c r="A389" t="s">
        <v>202</v>
      </c>
      <c r="B389" s="50">
        <f>+Tabla1[[#This Row],[Fecha y hora]]</f>
        <v>45995.421666666669</v>
      </c>
      <c r="C389" s="44">
        <v>45995.421666666669</v>
      </c>
      <c r="D389" s="45">
        <v>755</v>
      </c>
      <c r="E389" s="45" t="s">
        <v>74</v>
      </c>
      <c r="F389" s="46">
        <v>75854</v>
      </c>
      <c r="G389" s="47">
        <v>20800</v>
      </c>
      <c r="H389" s="42">
        <v>1</v>
      </c>
      <c r="I389" s="42" t="s">
        <v>89</v>
      </c>
      <c r="J389" s="34">
        <f>IF(Tabla1[[#This Row],[Doc]]="Devolucion",-Tabla1[[#This Row],[VALOR]],Tabla1[[#This Row],[VALOR]])</f>
        <v>20800</v>
      </c>
      <c r="K389" s="35" t="str">
        <f>IFERROR(LEFT(Tabla1[[#This Row],[Columna3]],FIND(" ",Tabla1[[#This Row],[Columna3]])-1),Tabla1[[#This Row],[Columna3]])</f>
        <v>Venta</v>
      </c>
      <c r="U389"/>
    </row>
    <row r="390" spans="1:21" ht="14.25" customHeight="1">
      <c r="A390" t="s">
        <v>202</v>
      </c>
      <c r="B390" s="50">
        <f>+Tabla1[[#This Row],[Fecha y hora]]</f>
        <v>45995.422384259262</v>
      </c>
      <c r="C390" s="44">
        <v>45995.422384259262</v>
      </c>
      <c r="D390" s="45">
        <v>755</v>
      </c>
      <c r="E390" s="45" t="s">
        <v>74</v>
      </c>
      <c r="F390" s="46">
        <v>75855</v>
      </c>
      <c r="G390" s="47">
        <v>20400</v>
      </c>
      <c r="H390" s="42">
        <v>1</v>
      </c>
      <c r="I390" s="42" t="s">
        <v>89</v>
      </c>
      <c r="J390" s="34">
        <f>IF(Tabla1[[#This Row],[Doc]]="Devolucion",-Tabla1[[#This Row],[VALOR]],Tabla1[[#This Row],[VALOR]])</f>
        <v>20400</v>
      </c>
      <c r="K390" s="35" t="str">
        <f>IFERROR(LEFT(Tabla1[[#This Row],[Columna3]],FIND(" ",Tabla1[[#This Row],[Columna3]])-1),Tabla1[[#This Row],[Columna3]])</f>
        <v>Venta</v>
      </c>
      <c r="U390"/>
    </row>
    <row r="391" spans="1:21" ht="14.25" customHeight="1">
      <c r="A391" t="s">
        <v>202</v>
      </c>
      <c r="B391" s="50">
        <f>+Tabla1[[#This Row],[Fecha y hora]]</f>
        <v>45995.422835648147</v>
      </c>
      <c r="C391" s="44">
        <v>45995.422835648147</v>
      </c>
      <c r="D391" s="45">
        <v>755</v>
      </c>
      <c r="E391" s="45" t="s">
        <v>74</v>
      </c>
      <c r="F391" s="46">
        <v>75856</v>
      </c>
      <c r="G391" s="47">
        <v>4825</v>
      </c>
      <c r="H391" s="42">
        <v>1</v>
      </c>
      <c r="I391" s="42" t="s">
        <v>89</v>
      </c>
      <c r="J391" s="34">
        <f>IF(Tabla1[[#This Row],[Doc]]="Devolucion",-Tabla1[[#This Row],[VALOR]],Tabla1[[#This Row],[VALOR]])</f>
        <v>4825</v>
      </c>
      <c r="K391" s="35" t="str">
        <f>IFERROR(LEFT(Tabla1[[#This Row],[Columna3]],FIND(" ",Tabla1[[#This Row],[Columna3]])-1),Tabla1[[#This Row],[Columna3]])</f>
        <v>Venta</v>
      </c>
      <c r="U391"/>
    </row>
    <row r="392" spans="1:21" ht="14.25" customHeight="1">
      <c r="A392" t="s">
        <v>202</v>
      </c>
      <c r="B392" s="50">
        <f>+Tabla1[[#This Row],[Fecha y hora]]</f>
        <v>45994.450046296297</v>
      </c>
      <c r="C392" s="44">
        <v>45994.450046296297</v>
      </c>
      <c r="D392" s="45">
        <v>755</v>
      </c>
      <c r="E392" s="45" t="s">
        <v>74</v>
      </c>
      <c r="F392" s="46">
        <v>75720</v>
      </c>
      <c r="G392" s="47">
        <v>34705</v>
      </c>
      <c r="H392" s="42">
        <v>1</v>
      </c>
      <c r="I392" s="42" t="s">
        <v>89</v>
      </c>
      <c r="J392" s="34">
        <f>IF(Tabla1[[#This Row],[Doc]]="Devolucion",-Tabla1[[#This Row],[VALOR]],Tabla1[[#This Row],[VALOR]])</f>
        <v>34705</v>
      </c>
      <c r="K392" s="35" t="str">
        <f>IFERROR(LEFT(Tabla1[[#This Row],[Columna3]],FIND(" ",Tabla1[[#This Row],[Columna3]])-1),Tabla1[[#This Row],[Columna3]])</f>
        <v>Venta</v>
      </c>
      <c r="U392"/>
    </row>
    <row r="393" spans="1:21" ht="14.25" customHeight="1">
      <c r="A393" t="s">
        <v>202</v>
      </c>
      <c r="B393" s="50">
        <f>+Tabla1[[#This Row],[Fecha y hora]]</f>
        <v>45994.450949074075</v>
      </c>
      <c r="C393" s="44">
        <v>45994.450949074075</v>
      </c>
      <c r="D393" s="45">
        <v>755</v>
      </c>
      <c r="E393" s="45" t="s">
        <v>74</v>
      </c>
      <c r="F393" s="46">
        <v>75721</v>
      </c>
      <c r="G393" s="47">
        <v>5275</v>
      </c>
      <c r="H393" s="42">
        <v>1</v>
      </c>
      <c r="I393" s="42" t="s">
        <v>89</v>
      </c>
      <c r="J393" s="34">
        <f>IF(Tabla1[[#This Row],[Doc]]="Devolucion",-Tabla1[[#This Row],[VALOR]],Tabla1[[#This Row],[VALOR]])</f>
        <v>5275</v>
      </c>
      <c r="K393" s="35" t="str">
        <f>IFERROR(LEFT(Tabla1[[#This Row],[Columna3]],FIND(" ",Tabla1[[#This Row],[Columna3]])-1),Tabla1[[#This Row],[Columna3]])</f>
        <v>Venta</v>
      </c>
      <c r="U393"/>
    </row>
    <row r="394" spans="1:21" ht="14.25" customHeight="1">
      <c r="A394" t="s">
        <v>202</v>
      </c>
      <c r="B394" s="50">
        <f>+Tabla1[[#This Row],[Fecha y hora]]</f>
        <v>45994.452731481484</v>
      </c>
      <c r="C394" s="44">
        <v>45994.452731481484</v>
      </c>
      <c r="D394" s="45">
        <v>755</v>
      </c>
      <c r="E394" s="45" t="s">
        <v>74</v>
      </c>
      <c r="F394" s="46">
        <v>75722</v>
      </c>
      <c r="G394" s="47">
        <v>16880</v>
      </c>
      <c r="H394" s="42">
        <v>1</v>
      </c>
      <c r="I394" s="42" t="s">
        <v>89</v>
      </c>
      <c r="J394" s="34">
        <f>IF(Tabla1[[#This Row],[Doc]]="Devolucion",-Tabla1[[#This Row],[VALOR]],Tabla1[[#This Row],[VALOR]])</f>
        <v>16880</v>
      </c>
      <c r="K394" s="35" t="str">
        <f>IFERROR(LEFT(Tabla1[[#This Row],[Columna3]],FIND(" ",Tabla1[[#This Row],[Columna3]])-1),Tabla1[[#This Row],[Columna3]])</f>
        <v>Venta</v>
      </c>
      <c r="U394"/>
    </row>
    <row r="395" spans="1:21" ht="14.25" customHeight="1">
      <c r="A395" t="s">
        <v>202</v>
      </c>
      <c r="B395" s="50">
        <f>+Tabla1[[#This Row],[Fecha y hora]]</f>
        <v>45994.454768518517</v>
      </c>
      <c r="C395" s="44">
        <v>45994.454768518517</v>
      </c>
      <c r="D395" s="45">
        <v>755</v>
      </c>
      <c r="E395" s="45" t="s">
        <v>74</v>
      </c>
      <c r="F395" s="46">
        <v>75723</v>
      </c>
      <c r="G395" s="47">
        <v>8755</v>
      </c>
      <c r="H395" s="42">
        <v>1</v>
      </c>
      <c r="I395" s="42" t="s">
        <v>89</v>
      </c>
      <c r="J395" s="34">
        <f>IF(Tabla1[[#This Row],[Doc]]="Devolucion",-Tabla1[[#This Row],[VALOR]],Tabla1[[#This Row],[VALOR]])</f>
        <v>8755</v>
      </c>
      <c r="K395" s="35" t="str">
        <f>IFERROR(LEFT(Tabla1[[#This Row],[Columna3]],FIND(" ",Tabla1[[#This Row],[Columna3]])-1),Tabla1[[#This Row],[Columna3]])</f>
        <v>Venta</v>
      </c>
      <c r="U395"/>
    </row>
    <row r="396" spans="1:21" ht="14.25" customHeight="1">
      <c r="A396" t="s">
        <v>202</v>
      </c>
      <c r="B396" s="50">
        <f>+Tabla1[[#This Row],[Fecha y hora]]</f>
        <v>45994.456226851849</v>
      </c>
      <c r="C396" s="44">
        <v>45994.456226851849</v>
      </c>
      <c r="D396" s="45">
        <v>755</v>
      </c>
      <c r="E396" s="45" t="s">
        <v>74</v>
      </c>
      <c r="F396" s="46">
        <v>75724</v>
      </c>
      <c r="G396" s="47">
        <v>5625</v>
      </c>
      <c r="H396" s="42">
        <v>1</v>
      </c>
      <c r="I396" s="42" t="s">
        <v>89</v>
      </c>
      <c r="J396" s="34">
        <f>IF(Tabla1[[#This Row],[Doc]]="Devolucion",-Tabla1[[#This Row],[VALOR]],Tabla1[[#This Row],[VALOR]])</f>
        <v>5625</v>
      </c>
      <c r="K396" s="35" t="str">
        <f>IFERROR(LEFT(Tabla1[[#This Row],[Columna3]],FIND(" ",Tabla1[[#This Row],[Columna3]])-1),Tabla1[[#This Row],[Columna3]])</f>
        <v>Venta</v>
      </c>
      <c r="U396"/>
    </row>
    <row r="397" spans="1:21" ht="14.25" customHeight="1">
      <c r="A397" t="s">
        <v>202</v>
      </c>
      <c r="B397" s="50">
        <f>+Tabla1[[#This Row],[Fecha y hora]]</f>
        <v>45994.456782407404</v>
      </c>
      <c r="C397" s="44">
        <v>45994.456782407404</v>
      </c>
      <c r="D397" s="45">
        <v>755</v>
      </c>
      <c r="E397" s="45" t="s">
        <v>74</v>
      </c>
      <c r="F397" s="46">
        <v>75725</v>
      </c>
      <c r="G397" s="47">
        <v>8125</v>
      </c>
      <c r="H397" s="42">
        <v>1</v>
      </c>
      <c r="I397" s="42" t="s">
        <v>89</v>
      </c>
      <c r="J397" s="34">
        <f>IF(Tabla1[[#This Row],[Doc]]="Devolucion",-Tabla1[[#This Row],[VALOR]],Tabla1[[#This Row],[VALOR]])</f>
        <v>8125</v>
      </c>
      <c r="K397" s="35" t="str">
        <f>IFERROR(LEFT(Tabla1[[#This Row],[Columna3]],FIND(" ",Tabla1[[#This Row],[Columna3]])-1),Tabla1[[#This Row],[Columna3]])</f>
        <v>Venta</v>
      </c>
      <c r="U397"/>
    </row>
    <row r="398" spans="1:21" ht="14.25" customHeight="1">
      <c r="A398" t="s">
        <v>202</v>
      </c>
      <c r="B398" s="50">
        <f>+Tabla1[[#This Row],[Fecha y hora]]</f>
        <v>45994.457407407404</v>
      </c>
      <c r="C398" s="44">
        <v>45994.457407407404</v>
      </c>
      <c r="D398" s="45">
        <v>755</v>
      </c>
      <c r="E398" s="45" t="s">
        <v>74</v>
      </c>
      <c r="F398" s="46">
        <v>75726</v>
      </c>
      <c r="G398" s="47">
        <v>22150</v>
      </c>
      <c r="H398" s="42">
        <v>1</v>
      </c>
      <c r="I398" s="42" t="s">
        <v>89</v>
      </c>
      <c r="J398" s="34">
        <f>IF(Tabla1[[#This Row],[Doc]]="Devolucion",-Tabla1[[#This Row],[VALOR]],Tabla1[[#This Row],[VALOR]])</f>
        <v>22150</v>
      </c>
      <c r="K398" s="35" t="str">
        <f>IFERROR(LEFT(Tabla1[[#This Row],[Columna3]],FIND(" ",Tabla1[[#This Row],[Columna3]])-1),Tabla1[[#This Row],[Columna3]])</f>
        <v>Venta</v>
      </c>
      <c r="U398"/>
    </row>
    <row r="399" spans="1:21" ht="14.25" customHeight="1">
      <c r="A399" t="s">
        <v>202</v>
      </c>
      <c r="B399" s="50">
        <f>+Tabla1[[#This Row],[Fecha y hora]]</f>
        <v>45994.458032407405</v>
      </c>
      <c r="C399" s="44">
        <v>45994.458032407405</v>
      </c>
      <c r="D399" s="45">
        <v>755</v>
      </c>
      <c r="E399" s="45" t="s">
        <v>74</v>
      </c>
      <c r="F399" s="46">
        <v>75727</v>
      </c>
      <c r="G399" s="47">
        <v>22100</v>
      </c>
      <c r="H399" s="42">
        <v>1</v>
      </c>
      <c r="I399" s="42" t="s">
        <v>89</v>
      </c>
      <c r="J399" s="34">
        <f>IF(Tabla1[[#This Row],[Doc]]="Devolucion",-Tabla1[[#This Row],[VALOR]],Tabla1[[#This Row],[VALOR]])</f>
        <v>22100</v>
      </c>
      <c r="K399" s="35" t="str">
        <f>IFERROR(LEFT(Tabla1[[#This Row],[Columna3]],FIND(" ",Tabla1[[#This Row],[Columna3]])-1),Tabla1[[#This Row],[Columna3]])</f>
        <v>Venta</v>
      </c>
      <c r="U399"/>
    </row>
    <row r="400" spans="1:21" ht="14.25" customHeight="1">
      <c r="A400" t="s">
        <v>202</v>
      </c>
      <c r="B400" s="50">
        <f>+Tabla1[[#This Row],[Fecha y hora]]</f>
        <v>45994.46</v>
      </c>
      <c r="C400" s="44">
        <v>45994.46</v>
      </c>
      <c r="D400" s="45">
        <v>755</v>
      </c>
      <c r="E400" s="45" t="s">
        <v>74</v>
      </c>
      <c r="F400" s="46">
        <v>75728</v>
      </c>
      <c r="G400" s="47">
        <v>21450</v>
      </c>
      <c r="H400" s="42">
        <v>1</v>
      </c>
      <c r="I400" s="42" t="s">
        <v>89</v>
      </c>
      <c r="J400" s="34">
        <f>IF(Tabla1[[#This Row],[Doc]]="Devolucion",-Tabla1[[#This Row],[VALOR]],Tabla1[[#This Row],[VALOR]])</f>
        <v>21450</v>
      </c>
      <c r="K400" s="35" t="str">
        <f>IFERROR(LEFT(Tabla1[[#This Row],[Columna3]],FIND(" ",Tabla1[[#This Row],[Columna3]])-1),Tabla1[[#This Row],[Columna3]])</f>
        <v>Venta</v>
      </c>
      <c r="U400"/>
    </row>
    <row r="401" spans="1:21" ht="14.25" customHeight="1">
      <c r="A401" t="s">
        <v>202</v>
      </c>
      <c r="B401" s="50">
        <f>+Tabla1[[#This Row],[Fecha y hora]]</f>
        <v>45994.461319444446</v>
      </c>
      <c r="C401" s="44">
        <v>45994.461319444446</v>
      </c>
      <c r="D401" s="45">
        <v>755</v>
      </c>
      <c r="E401" s="45" t="s">
        <v>74</v>
      </c>
      <c r="F401" s="46">
        <v>75729</v>
      </c>
      <c r="G401" s="47">
        <v>10620</v>
      </c>
      <c r="H401" s="42">
        <v>1</v>
      </c>
      <c r="I401" s="42" t="s">
        <v>89</v>
      </c>
      <c r="J401" s="34">
        <f>IF(Tabla1[[#This Row],[Doc]]="Devolucion",-Tabla1[[#This Row],[VALOR]],Tabla1[[#This Row],[VALOR]])</f>
        <v>10620</v>
      </c>
      <c r="K401" s="35" t="str">
        <f>IFERROR(LEFT(Tabla1[[#This Row],[Columna3]],FIND(" ",Tabla1[[#This Row],[Columna3]])-1),Tabla1[[#This Row],[Columna3]])</f>
        <v>Venta</v>
      </c>
      <c r="U401"/>
    </row>
    <row r="402" spans="1:21" ht="14.25" customHeight="1">
      <c r="A402" t="s">
        <v>202</v>
      </c>
      <c r="B402" s="50">
        <f>+Tabla1[[#This Row],[Fecha y hora]]</f>
        <v>45994.461886574078</v>
      </c>
      <c r="C402" s="44">
        <v>45994.461886574078</v>
      </c>
      <c r="D402" s="45">
        <v>755</v>
      </c>
      <c r="E402" s="45" t="s">
        <v>74</v>
      </c>
      <c r="F402" s="46">
        <v>75730</v>
      </c>
      <c r="G402" s="47">
        <v>20100</v>
      </c>
      <c r="H402" s="42">
        <v>1</v>
      </c>
      <c r="I402" s="42" t="s">
        <v>89</v>
      </c>
      <c r="J402" s="34">
        <f>IF(Tabla1[[#This Row],[Doc]]="Devolucion",-Tabla1[[#This Row],[VALOR]],Tabla1[[#This Row],[VALOR]])</f>
        <v>20100</v>
      </c>
      <c r="K402" s="35" t="str">
        <f>IFERROR(LEFT(Tabla1[[#This Row],[Columna3]],FIND(" ",Tabla1[[#This Row],[Columna3]])-1),Tabla1[[#This Row],[Columna3]])</f>
        <v>Venta</v>
      </c>
      <c r="U402"/>
    </row>
    <row r="403" spans="1:21" ht="14.25" customHeight="1">
      <c r="A403" t="s">
        <v>202</v>
      </c>
      <c r="B403" s="50">
        <f>+Tabla1[[#This Row],[Fecha y hora]]</f>
        <v>45994.463252314818</v>
      </c>
      <c r="C403" s="44">
        <v>45994.463252314818</v>
      </c>
      <c r="D403" s="45">
        <v>755</v>
      </c>
      <c r="E403" s="45" t="s">
        <v>74</v>
      </c>
      <c r="F403" s="46">
        <v>75731</v>
      </c>
      <c r="G403" s="47">
        <v>24400</v>
      </c>
      <c r="H403" s="42">
        <v>1</v>
      </c>
      <c r="I403" s="42" t="s">
        <v>89</v>
      </c>
      <c r="J403" s="34">
        <f>IF(Tabla1[[#This Row],[Doc]]="Devolucion",-Tabla1[[#This Row],[VALOR]],Tabla1[[#This Row],[VALOR]])</f>
        <v>24400</v>
      </c>
      <c r="K403" s="35" t="str">
        <f>IFERROR(LEFT(Tabla1[[#This Row],[Columna3]],FIND(" ",Tabla1[[#This Row],[Columna3]])-1),Tabla1[[#This Row],[Columna3]])</f>
        <v>Venta</v>
      </c>
      <c r="U403"/>
    </row>
    <row r="404" spans="1:21" ht="14.25" customHeight="1">
      <c r="A404" t="s">
        <v>202</v>
      </c>
      <c r="B404" s="50">
        <f>+Tabla1[[#This Row],[Fecha y hora]]</f>
        <v>45994.463877314818</v>
      </c>
      <c r="C404" s="44">
        <v>45994.463877314818</v>
      </c>
      <c r="D404" s="45">
        <v>755</v>
      </c>
      <c r="E404" s="45" t="s">
        <v>74</v>
      </c>
      <c r="F404" s="46">
        <v>75732</v>
      </c>
      <c r="G404" s="47">
        <v>9900</v>
      </c>
      <c r="H404" s="42">
        <v>1</v>
      </c>
      <c r="I404" s="42" t="s">
        <v>89</v>
      </c>
      <c r="J404" s="34">
        <f>IF(Tabla1[[#This Row],[Doc]]="Devolucion",-Tabla1[[#This Row],[VALOR]],Tabla1[[#This Row],[VALOR]])</f>
        <v>9900</v>
      </c>
      <c r="K404" s="35" t="str">
        <f>IFERROR(LEFT(Tabla1[[#This Row],[Columna3]],FIND(" ",Tabla1[[#This Row],[Columna3]])-1),Tabla1[[#This Row],[Columna3]])</f>
        <v>Venta</v>
      </c>
      <c r="U404"/>
    </row>
    <row r="405" spans="1:21" ht="14.25" customHeight="1">
      <c r="A405" t="s">
        <v>202</v>
      </c>
      <c r="B405" s="50">
        <f>+Tabla1[[#This Row],[Fecha y hora]]</f>
        <v>45994.46465277778</v>
      </c>
      <c r="C405" s="44">
        <v>45994.46465277778</v>
      </c>
      <c r="D405" s="45">
        <v>755</v>
      </c>
      <c r="E405" s="45" t="s">
        <v>74</v>
      </c>
      <c r="F405" s="46">
        <v>75733</v>
      </c>
      <c r="G405" s="47">
        <v>5725</v>
      </c>
      <c r="H405" s="42">
        <v>1</v>
      </c>
      <c r="I405" s="42" t="s">
        <v>89</v>
      </c>
      <c r="J405" s="34">
        <f>IF(Tabla1[[#This Row],[Doc]]="Devolucion",-Tabla1[[#This Row],[VALOR]],Tabla1[[#This Row],[VALOR]])</f>
        <v>5725</v>
      </c>
      <c r="K405" s="35" t="str">
        <f>IFERROR(LEFT(Tabla1[[#This Row],[Columna3]],FIND(" ",Tabla1[[#This Row],[Columna3]])-1),Tabla1[[#This Row],[Columna3]])</f>
        <v>Venta</v>
      </c>
      <c r="U405"/>
    </row>
    <row r="406" spans="1:21" ht="14.25" customHeight="1">
      <c r="A406" t="s">
        <v>202</v>
      </c>
      <c r="B406" s="50">
        <f>+Tabla1[[#This Row],[Fecha y hora]]</f>
        <v>45994.466249999998</v>
      </c>
      <c r="C406" s="44">
        <v>45994.466249999998</v>
      </c>
      <c r="D406" s="45">
        <v>755</v>
      </c>
      <c r="E406" s="45" t="s">
        <v>74</v>
      </c>
      <c r="F406" s="46">
        <v>75734</v>
      </c>
      <c r="G406" s="47">
        <v>11880</v>
      </c>
      <c r="H406" s="42">
        <v>1</v>
      </c>
      <c r="I406" s="42" t="s">
        <v>89</v>
      </c>
      <c r="J406" s="34">
        <f>IF(Tabla1[[#This Row],[Doc]]="Devolucion",-Tabla1[[#This Row],[VALOR]],Tabla1[[#This Row],[VALOR]])</f>
        <v>11880</v>
      </c>
      <c r="K406" s="35" t="str">
        <f>IFERROR(LEFT(Tabla1[[#This Row],[Columna3]],FIND(" ",Tabla1[[#This Row],[Columna3]])-1),Tabla1[[#This Row],[Columna3]])</f>
        <v>Venta</v>
      </c>
      <c r="U406"/>
    </row>
    <row r="407" spans="1:21" ht="14.25" customHeight="1">
      <c r="A407" t="s">
        <v>202</v>
      </c>
      <c r="B407" s="50">
        <f>+Tabla1[[#This Row],[Fecha y hora]]</f>
        <v>45994.467245370368</v>
      </c>
      <c r="C407" s="44">
        <v>45994.467245370368</v>
      </c>
      <c r="D407" s="45">
        <v>755</v>
      </c>
      <c r="E407" s="45" t="s">
        <v>74</v>
      </c>
      <c r="F407" s="46">
        <v>75735</v>
      </c>
      <c r="G407" s="47">
        <v>12180</v>
      </c>
      <c r="H407" s="42">
        <v>1</v>
      </c>
      <c r="I407" s="42" t="s">
        <v>89</v>
      </c>
      <c r="J407" s="34">
        <f>IF(Tabla1[[#This Row],[Doc]]="Devolucion",-Tabla1[[#This Row],[VALOR]],Tabla1[[#This Row],[VALOR]])</f>
        <v>12180</v>
      </c>
      <c r="K407" s="35" t="str">
        <f>IFERROR(LEFT(Tabla1[[#This Row],[Columna3]],FIND(" ",Tabla1[[#This Row],[Columna3]])-1),Tabla1[[#This Row],[Columna3]])</f>
        <v>Venta</v>
      </c>
      <c r="U407"/>
    </row>
    <row r="408" spans="1:21" ht="14.25" customHeight="1">
      <c r="A408" t="s">
        <v>202</v>
      </c>
      <c r="B408" s="50">
        <f>+Tabla1[[#This Row],[Fecha y hora]]</f>
        <v>45994.553993055553</v>
      </c>
      <c r="C408" s="44">
        <v>45994.553993055553</v>
      </c>
      <c r="D408" s="45">
        <v>755</v>
      </c>
      <c r="E408" s="45" t="s">
        <v>74</v>
      </c>
      <c r="F408" s="46">
        <v>75785</v>
      </c>
      <c r="G408" s="47">
        <v>20600</v>
      </c>
      <c r="H408" s="42">
        <v>1</v>
      </c>
      <c r="I408" s="42" t="s">
        <v>89</v>
      </c>
      <c r="J408" s="34">
        <f>IF(Tabla1[[#This Row],[Doc]]="Devolucion",-Tabla1[[#This Row],[VALOR]],Tabla1[[#This Row],[VALOR]])</f>
        <v>20600</v>
      </c>
      <c r="K408" s="35" t="str">
        <f>IFERROR(LEFT(Tabla1[[#This Row],[Columna3]],FIND(" ",Tabla1[[#This Row],[Columna3]])-1),Tabla1[[#This Row],[Columna3]])</f>
        <v>Venta</v>
      </c>
      <c r="U408"/>
    </row>
    <row r="409" spans="1:21" ht="14.25" customHeight="1">
      <c r="A409" t="s">
        <v>202</v>
      </c>
      <c r="B409" s="50">
        <f>+Tabla1[[#This Row],[Fecha y hora]]</f>
        <v>45994.558136574073</v>
      </c>
      <c r="C409" s="44">
        <v>45994.558136574073</v>
      </c>
      <c r="D409" s="45">
        <v>755</v>
      </c>
      <c r="E409" s="45" t="s">
        <v>74</v>
      </c>
      <c r="F409" s="46">
        <v>75786</v>
      </c>
      <c r="G409" s="47">
        <v>4000</v>
      </c>
      <c r="H409" s="42">
        <v>1</v>
      </c>
      <c r="I409" s="42" t="s">
        <v>89</v>
      </c>
      <c r="J409" s="34">
        <f>IF(Tabla1[[#This Row],[Doc]]="Devolucion",-Tabla1[[#This Row],[VALOR]],Tabla1[[#This Row],[VALOR]])</f>
        <v>4000</v>
      </c>
      <c r="K409" s="35" t="str">
        <f>IFERROR(LEFT(Tabla1[[#This Row],[Columna3]],FIND(" ",Tabla1[[#This Row],[Columna3]])-1),Tabla1[[#This Row],[Columna3]])</f>
        <v>Venta</v>
      </c>
      <c r="U409"/>
    </row>
    <row r="410" spans="1:21" ht="14.25" customHeight="1">
      <c r="A410" t="s">
        <v>202</v>
      </c>
      <c r="B410" s="50">
        <f>+Tabla1[[#This Row],[Fecha y hora]]</f>
        <v>45994.56145833333</v>
      </c>
      <c r="C410" s="44">
        <v>45994.56145833333</v>
      </c>
      <c r="D410" s="45">
        <v>755</v>
      </c>
      <c r="E410" s="45" t="s">
        <v>74</v>
      </c>
      <c r="F410" s="46">
        <v>75787</v>
      </c>
      <c r="G410" s="47">
        <v>3925</v>
      </c>
      <c r="H410" s="42">
        <v>1</v>
      </c>
      <c r="I410" s="42" t="s">
        <v>89</v>
      </c>
      <c r="J410" s="34">
        <f>IF(Tabla1[[#This Row],[Doc]]="Devolucion",-Tabla1[[#This Row],[VALOR]],Tabla1[[#This Row],[VALOR]])</f>
        <v>3925</v>
      </c>
      <c r="K410" s="35" t="str">
        <f>IFERROR(LEFT(Tabla1[[#This Row],[Columna3]],FIND(" ",Tabla1[[#This Row],[Columna3]])-1),Tabla1[[#This Row],[Columna3]])</f>
        <v>Venta</v>
      </c>
      <c r="U410"/>
    </row>
    <row r="411" spans="1:21" ht="14.25" customHeight="1">
      <c r="A411" t="s">
        <v>202</v>
      </c>
      <c r="B411" s="50">
        <f>+Tabla1[[#This Row],[Fecha y hora]]</f>
        <v>45994.56355324074</v>
      </c>
      <c r="C411" s="44">
        <v>45994.56355324074</v>
      </c>
      <c r="D411" s="45">
        <v>755</v>
      </c>
      <c r="E411" s="45" t="s">
        <v>74</v>
      </c>
      <c r="F411" s="46">
        <v>75788</v>
      </c>
      <c r="G411" s="47">
        <v>10670</v>
      </c>
      <c r="H411" s="42">
        <v>1</v>
      </c>
      <c r="I411" s="42" t="s">
        <v>89</v>
      </c>
      <c r="J411" s="34">
        <f>IF(Tabla1[[#This Row],[Doc]]="Devolucion",-Tabla1[[#This Row],[VALOR]],Tabla1[[#This Row],[VALOR]])</f>
        <v>10670</v>
      </c>
      <c r="K411" s="35" t="str">
        <f>IFERROR(LEFT(Tabla1[[#This Row],[Columna3]],FIND(" ",Tabla1[[#This Row],[Columna3]])-1),Tabla1[[#This Row],[Columna3]])</f>
        <v>Venta</v>
      </c>
      <c r="U411"/>
    </row>
    <row r="412" spans="1:21" ht="14.25" customHeight="1">
      <c r="A412" t="s">
        <v>202</v>
      </c>
      <c r="B412" s="50">
        <f>+Tabla1[[#This Row],[Fecha y hora]]</f>
        <v>45994.57371527778</v>
      </c>
      <c r="C412" s="44">
        <v>45994.57371527778</v>
      </c>
      <c r="D412" s="45">
        <v>755</v>
      </c>
      <c r="E412" s="45" t="s">
        <v>74</v>
      </c>
      <c r="F412" s="46">
        <v>75789</v>
      </c>
      <c r="G412" s="47">
        <v>12575</v>
      </c>
      <c r="H412" s="42">
        <v>1</v>
      </c>
      <c r="I412" s="42" t="s">
        <v>89</v>
      </c>
      <c r="J412" s="34">
        <f>IF(Tabla1[[#This Row],[Doc]]="Devolucion",-Tabla1[[#This Row],[VALOR]],Tabla1[[#This Row],[VALOR]])</f>
        <v>12575</v>
      </c>
      <c r="K412" s="35" t="str">
        <f>IFERROR(LEFT(Tabla1[[#This Row],[Columna3]],FIND(" ",Tabla1[[#This Row],[Columna3]])-1),Tabla1[[#This Row],[Columna3]])</f>
        <v>Venta</v>
      </c>
      <c r="U412"/>
    </row>
    <row r="413" spans="1:21" ht="14.25" customHeight="1">
      <c r="A413" t="s">
        <v>202</v>
      </c>
      <c r="B413" s="50">
        <f>+Tabla1[[#This Row],[Fecha y hora]]</f>
        <v>45994.580694444441</v>
      </c>
      <c r="C413" s="44">
        <v>45994.580694444441</v>
      </c>
      <c r="D413" s="45">
        <v>755</v>
      </c>
      <c r="E413" s="45" t="s">
        <v>74</v>
      </c>
      <c r="F413" s="46">
        <v>75790</v>
      </c>
      <c r="G413" s="47">
        <v>14080</v>
      </c>
      <c r="H413" s="42">
        <v>1</v>
      </c>
      <c r="I413" s="42" t="s">
        <v>1526</v>
      </c>
      <c r="J413" s="34">
        <f>IF(Tabla1[[#This Row],[Doc]]="Devolucion",-Tabla1[[#This Row],[VALOR]],Tabla1[[#This Row],[VALOR]])</f>
        <v>14080</v>
      </c>
      <c r="K413" s="35" t="str">
        <f>IFERROR(LEFT(Tabla1[[#This Row],[Columna3]],FIND(" ",Tabla1[[#This Row],[Columna3]])-1),Tabla1[[#This Row],[Columna3]])</f>
        <v>Venta</v>
      </c>
      <c r="U413"/>
    </row>
    <row r="414" spans="1:21" ht="14.25" customHeight="1">
      <c r="A414" t="s">
        <v>202</v>
      </c>
      <c r="B414" s="50">
        <f>+Tabla1[[#This Row],[Fecha y hora]]</f>
        <v>45994.581446759257</v>
      </c>
      <c r="C414" s="44">
        <v>45994.581446759257</v>
      </c>
      <c r="D414" s="45">
        <v>755</v>
      </c>
      <c r="E414" s="45" t="s">
        <v>74</v>
      </c>
      <c r="F414" s="46">
        <v>75791</v>
      </c>
      <c r="G414" s="47">
        <v>20000</v>
      </c>
      <c r="H414" s="42">
        <v>1</v>
      </c>
      <c r="I414" s="42" t="s">
        <v>1526</v>
      </c>
      <c r="J414" s="34">
        <f>IF(Tabla1[[#This Row],[Doc]]="Devolucion",-Tabla1[[#This Row],[VALOR]],Tabla1[[#This Row],[VALOR]])</f>
        <v>20000</v>
      </c>
      <c r="K414" s="35" t="str">
        <f>IFERROR(LEFT(Tabla1[[#This Row],[Columna3]],FIND(" ",Tabla1[[#This Row],[Columna3]])-1),Tabla1[[#This Row],[Columna3]])</f>
        <v>Venta</v>
      </c>
      <c r="U414"/>
    </row>
    <row r="415" spans="1:21" ht="14.25" customHeight="1">
      <c r="A415" t="s">
        <v>202</v>
      </c>
      <c r="B415" s="50">
        <f>+Tabla1[[#This Row],[Fecha y hora]]</f>
        <v>45994.583460648151</v>
      </c>
      <c r="C415" s="44">
        <v>45994.583460648151</v>
      </c>
      <c r="D415" s="45">
        <v>755</v>
      </c>
      <c r="E415" s="45" t="s">
        <v>74</v>
      </c>
      <c r="F415" s="46">
        <v>75792</v>
      </c>
      <c r="G415" s="47">
        <v>20400</v>
      </c>
      <c r="H415" s="42">
        <v>1</v>
      </c>
      <c r="I415" s="42" t="s">
        <v>1526</v>
      </c>
      <c r="J415" s="34">
        <f>IF(Tabla1[[#This Row],[Doc]]="Devolucion",-Tabla1[[#This Row],[VALOR]],Tabla1[[#This Row],[VALOR]])</f>
        <v>20400</v>
      </c>
      <c r="K415" s="35" t="str">
        <f>IFERROR(LEFT(Tabla1[[#This Row],[Columna3]],FIND(" ",Tabla1[[#This Row],[Columna3]])-1),Tabla1[[#This Row],[Columna3]])</f>
        <v>Venta</v>
      </c>
      <c r="U415"/>
    </row>
    <row r="416" spans="1:21" ht="14.25" customHeight="1">
      <c r="A416" t="s">
        <v>202</v>
      </c>
      <c r="B416" s="50">
        <f>+Tabla1[[#This Row],[Fecha y hora]]</f>
        <v>45994.584351851852</v>
      </c>
      <c r="C416" s="44">
        <v>45994.584351851852</v>
      </c>
      <c r="D416" s="45">
        <v>755</v>
      </c>
      <c r="E416" s="45" t="s">
        <v>74</v>
      </c>
      <c r="F416" s="46">
        <v>75793</v>
      </c>
      <c r="G416" s="47">
        <v>6480</v>
      </c>
      <c r="H416" s="42">
        <v>1</v>
      </c>
      <c r="I416" s="42" t="s">
        <v>1526</v>
      </c>
      <c r="J416" s="34">
        <f>IF(Tabla1[[#This Row],[Doc]]="Devolucion",-Tabla1[[#This Row],[VALOR]],Tabla1[[#This Row],[VALOR]])</f>
        <v>6480</v>
      </c>
      <c r="K416" s="35" t="str">
        <f>IFERROR(LEFT(Tabla1[[#This Row],[Columna3]],FIND(" ",Tabla1[[#This Row],[Columna3]])-1),Tabla1[[#This Row],[Columna3]])</f>
        <v>Venta</v>
      </c>
      <c r="U416"/>
    </row>
    <row r="417" spans="1:21" ht="14.25" customHeight="1">
      <c r="A417" t="s">
        <v>202</v>
      </c>
      <c r="B417" s="50">
        <f>+Tabla1[[#This Row],[Fecha y hora]]</f>
        <v>45994.585960648146</v>
      </c>
      <c r="C417" s="44">
        <v>45994.585960648146</v>
      </c>
      <c r="D417" s="45">
        <v>755</v>
      </c>
      <c r="E417" s="45" t="s">
        <v>74</v>
      </c>
      <c r="F417" s="46">
        <v>75794</v>
      </c>
      <c r="G417" s="47">
        <v>25190</v>
      </c>
      <c r="H417" s="42">
        <v>1</v>
      </c>
      <c r="I417" s="42" t="s">
        <v>1526</v>
      </c>
      <c r="J417" s="34">
        <f>IF(Tabla1[[#This Row],[Doc]]="Devolucion",-Tabla1[[#This Row],[VALOR]],Tabla1[[#This Row],[VALOR]])</f>
        <v>25190</v>
      </c>
      <c r="K417" s="35" t="str">
        <f>IFERROR(LEFT(Tabla1[[#This Row],[Columna3]],FIND(" ",Tabla1[[#This Row],[Columna3]])-1),Tabla1[[#This Row],[Columna3]])</f>
        <v>Venta</v>
      </c>
      <c r="U417"/>
    </row>
    <row r="418" spans="1:21" ht="14.25" customHeight="1">
      <c r="A418" t="s">
        <v>202</v>
      </c>
      <c r="B418" s="50">
        <f>+Tabla1[[#This Row],[Fecha y hora]]</f>
        <v>45994.58699074074</v>
      </c>
      <c r="C418" s="44">
        <v>45994.58699074074</v>
      </c>
      <c r="D418" s="45">
        <v>755</v>
      </c>
      <c r="E418" s="45" t="s">
        <v>74</v>
      </c>
      <c r="F418" s="46">
        <v>75795</v>
      </c>
      <c r="G418" s="47">
        <v>20000</v>
      </c>
      <c r="H418" s="42">
        <v>1</v>
      </c>
      <c r="I418" s="42" t="s">
        <v>1526</v>
      </c>
      <c r="J418" s="34">
        <f>IF(Tabla1[[#This Row],[Doc]]="Devolucion",-Tabla1[[#This Row],[VALOR]],Tabla1[[#This Row],[VALOR]])</f>
        <v>20000</v>
      </c>
      <c r="K418" s="35" t="str">
        <f>IFERROR(LEFT(Tabla1[[#This Row],[Columna3]],FIND(" ",Tabla1[[#This Row],[Columna3]])-1),Tabla1[[#This Row],[Columna3]])</f>
        <v>Venta</v>
      </c>
      <c r="U418"/>
    </row>
    <row r="419" spans="1:21" ht="14.25" customHeight="1">
      <c r="A419" t="s">
        <v>202</v>
      </c>
      <c r="B419" s="50">
        <f>+Tabla1[[#This Row],[Fecha y hora]]</f>
        <v>45994.588888888888</v>
      </c>
      <c r="C419" s="44">
        <v>45994.588888888888</v>
      </c>
      <c r="D419" s="45">
        <v>755</v>
      </c>
      <c r="E419" s="45" t="s">
        <v>74</v>
      </c>
      <c r="F419" s="46">
        <v>75796</v>
      </c>
      <c r="G419" s="47">
        <v>40450</v>
      </c>
      <c r="H419" s="42">
        <v>1</v>
      </c>
      <c r="I419" s="42" t="s">
        <v>1526</v>
      </c>
      <c r="J419" s="34">
        <f>IF(Tabla1[[#This Row],[Doc]]="Devolucion",-Tabla1[[#This Row],[VALOR]],Tabla1[[#This Row],[VALOR]])</f>
        <v>40450</v>
      </c>
      <c r="K419" s="35" t="str">
        <f>IFERROR(LEFT(Tabla1[[#This Row],[Columna3]],FIND(" ",Tabla1[[#This Row],[Columna3]])-1),Tabla1[[#This Row],[Columna3]])</f>
        <v>Venta</v>
      </c>
      <c r="U419"/>
    </row>
    <row r="420" spans="1:21" ht="14.25" customHeight="1">
      <c r="A420" t="s">
        <v>202</v>
      </c>
      <c r="B420" s="50">
        <f>+Tabla1[[#This Row],[Fecha y hora]]</f>
        <v>45994.591238425928</v>
      </c>
      <c r="C420" s="44">
        <v>45994.591238425928</v>
      </c>
      <c r="D420" s="45">
        <v>755</v>
      </c>
      <c r="E420" s="45" t="s">
        <v>74</v>
      </c>
      <c r="F420" s="46">
        <v>75797</v>
      </c>
      <c r="G420" s="47">
        <v>28890</v>
      </c>
      <c r="H420" s="42">
        <v>1</v>
      </c>
      <c r="I420" s="42" t="s">
        <v>1526</v>
      </c>
      <c r="J420" s="34">
        <f>IF(Tabla1[[#This Row],[Doc]]="Devolucion",-Tabla1[[#This Row],[VALOR]],Tabla1[[#This Row],[VALOR]])</f>
        <v>28890</v>
      </c>
      <c r="K420" s="35" t="str">
        <f>IFERROR(LEFT(Tabla1[[#This Row],[Columna3]],FIND(" ",Tabla1[[#This Row],[Columna3]])-1),Tabla1[[#This Row],[Columna3]])</f>
        <v>Venta</v>
      </c>
      <c r="U420"/>
    </row>
    <row r="421" spans="1:21" ht="14.25" customHeight="1">
      <c r="A421" t="s">
        <v>202</v>
      </c>
      <c r="B421" s="50">
        <f>+Tabla1[[#This Row],[Fecha y hora]]</f>
        <v>45994.592453703706</v>
      </c>
      <c r="C421" s="44">
        <v>45994.592453703706</v>
      </c>
      <c r="D421" s="45">
        <v>755</v>
      </c>
      <c r="E421" s="45" t="s">
        <v>74</v>
      </c>
      <c r="F421" s="46">
        <v>75798</v>
      </c>
      <c r="G421" s="47">
        <v>6720</v>
      </c>
      <c r="H421" s="42">
        <v>1</v>
      </c>
      <c r="I421" s="42" t="s">
        <v>1526</v>
      </c>
      <c r="J421" s="34">
        <f>IF(Tabla1[[#This Row],[Doc]]="Devolucion",-Tabla1[[#This Row],[VALOR]],Tabla1[[#This Row],[VALOR]])</f>
        <v>6720</v>
      </c>
      <c r="K421" s="35" t="str">
        <f>IFERROR(LEFT(Tabla1[[#This Row],[Columna3]],FIND(" ",Tabla1[[#This Row],[Columna3]])-1),Tabla1[[#This Row],[Columna3]])</f>
        <v>Venta</v>
      </c>
      <c r="U421"/>
    </row>
    <row r="422" spans="1:21" ht="14.25" customHeight="1">
      <c r="A422" t="s">
        <v>202</v>
      </c>
      <c r="B422" s="50">
        <f>+Tabla1[[#This Row],[Fecha y hora]]</f>
        <v>45994.595300925925</v>
      </c>
      <c r="C422" s="44">
        <v>45994.595300925925</v>
      </c>
      <c r="D422" s="45">
        <v>755</v>
      </c>
      <c r="E422" s="45" t="s">
        <v>74</v>
      </c>
      <c r="F422" s="46">
        <v>75799</v>
      </c>
      <c r="G422" s="47">
        <v>41382</v>
      </c>
      <c r="H422" s="42">
        <v>1</v>
      </c>
      <c r="I422" s="42" t="s">
        <v>1526</v>
      </c>
      <c r="J422" s="34">
        <f>IF(Tabla1[[#This Row],[Doc]]="Devolucion",-Tabla1[[#This Row],[VALOR]],Tabla1[[#This Row],[VALOR]])</f>
        <v>41382</v>
      </c>
      <c r="K422" s="35" t="str">
        <f>IFERROR(LEFT(Tabla1[[#This Row],[Columna3]],FIND(" ",Tabla1[[#This Row],[Columna3]])-1),Tabla1[[#This Row],[Columna3]])</f>
        <v>Venta</v>
      </c>
      <c r="U422"/>
    </row>
    <row r="423" spans="1:21" ht="14.25" customHeight="1">
      <c r="A423" t="s">
        <v>202</v>
      </c>
      <c r="B423" s="50">
        <f>+Tabla1[[#This Row],[Fecha y hora]]</f>
        <v>45994.600057870368</v>
      </c>
      <c r="C423" s="44">
        <v>45994.600057870368</v>
      </c>
      <c r="D423" s="45">
        <v>755</v>
      </c>
      <c r="E423" s="45" t="s">
        <v>74</v>
      </c>
      <c r="F423" s="46">
        <v>75800</v>
      </c>
      <c r="G423" s="47">
        <v>24400</v>
      </c>
      <c r="H423" s="42">
        <v>1</v>
      </c>
      <c r="I423" s="42" t="s">
        <v>1526</v>
      </c>
      <c r="J423" s="34">
        <f>IF(Tabla1[[#This Row],[Doc]]="Devolucion",-Tabla1[[#This Row],[VALOR]],Tabla1[[#This Row],[VALOR]])</f>
        <v>24400</v>
      </c>
      <c r="K423" s="35" t="str">
        <f>IFERROR(LEFT(Tabla1[[#This Row],[Columna3]],FIND(" ",Tabla1[[#This Row],[Columna3]])-1),Tabla1[[#This Row],[Columna3]])</f>
        <v>Venta</v>
      </c>
      <c r="U423"/>
    </row>
    <row r="424" spans="1:21" ht="14.25" customHeight="1">
      <c r="A424" t="s">
        <v>202</v>
      </c>
      <c r="B424" s="50">
        <f>+Tabla1[[#This Row],[Fecha y hora]]</f>
        <v>45994.606215277781</v>
      </c>
      <c r="C424" s="44">
        <v>45994.606215277781</v>
      </c>
      <c r="D424" s="45">
        <v>755</v>
      </c>
      <c r="E424" s="45" t="s">
        <v>74</v>
      </c>
      <c r="F424" s="46">
        <v>75801</v>
      </c>
      <c r="G424" s="47">
        <v>8418</v>
      </c>
      <c r="H424" s="42">
        <v>1</v>
      </c>
      <c r="I424" s="42" t="s">
        <v>1526</v>
      </c>
      <c r="J424" s="34">
        <f>IF(Tabla1[[#This Row],[Doc]]="Devolucion",-Tabla1[[#This Row],[VALOR]],Tabla1[[#This Row],[VALOR]])</f>
        <v>8418</v>
      </c>
      <c r="K424" s="35" t="str">
        <f>IFERROR(LEFT(Tabla1[[#This Row],[Columna3]],FIND(" ",Tabla1[[#This Row],[Columna3]])-1),Tabla1[[#This Row],[Columna3]])</f>
        <v>Venta</v>
      </c>
      <c r="U424"/>
    </row>
    <row r="425" spans="1:21" ht="14.25" customHeight="1">
      <c r="A425" t="s">
        <v>202</v>
      </c>
      <c r="B425" s="50">
        <f>+Tabla1[[#This Row],[Fecha y hora]]</f>
        <v>45993.628437500003</v>
      </c>
      <c r="C425" s="44">
        <v>45993.628437500003</v>
      </c>
      <c r="D425" s="45">
        <v>755</v>
      </c>
      <c r="E425" s="45" t="s">
        <v>74</v>
      </c>
      <c r="F425" s="46">
        <v>75648</v>
      </c>
      <c r="G425" s="47">
        <v>20050</v>
      </c>
      <c r="H425" s="42">
        <v>1</v>
      </c>
      <c r="I425" s="42" t="s">
        <v>93</v>
      </c>
      <c r="J425" s="34">
        <f>IF(Tabla1[[#This Row],[Doc]]="Devolucion",-Tabla1[[#This Row],[VALOR]],Tabla1[[#This Row],[VALOR]])</f>
        <v>20050</v>
      </c>
      <c r="K425" s="35" t="str">
        <f>IFERROR(LEFT(Tabla1[[#This Row],[Columna3]],FIND(" ",Tabla1[[#This Row],[Columna3]])-1),Tabla1[[#This Row],[Columna3]])</f>
        <v>Venta</v>
      </c>
      <c r="U425"/>
    </row>
    <row r="426" spans="1:21" ht="14.25" customHeight="1">
      <c r="A426" t="s">
        <v>202</v>
      </c>
      <c r="B426" s="50">
        <f>+Tabla1[[#This Row],[Fecha y hora]]</f>
        <v>45993.633194444446</v>
      </c>
      <c r="C426" s="44">
        <v>45993.633194444446</v>
      </c>
      <c r="D426" s="45">
        <v>755</v>
      </c>
      <c r="E426" s="45" t="s">
        <v>74</v>
      </c>
      <c r="F426" s="46">
        <v>75649</v>
      </c>
      <c r="G426" s="47">
        <v>5850</v>
      </c>
      <c r="H426" s="42">
        <v>1</v>
      </c>
      <c r="I426" s="42" t="s">
        <v>93</v>
      </c>
      <c r="J426" s="34">
        <f>IF(Tabla1[[#This Row],[Doc]]="Devolucion",-Tabla1[[#This Row],[VALOR]],Tabla1[[#This Row],[VALOR]])</f>
        <v>5850</v>
      </c>
      <c r="K426" s="35" t="str">
        <f>IFERROR(LEFT(Tabla1[[#This Row],[Columna3]],FIND(" ",Tabla1[[#This Row],[Columna3]])-1),Tabla1[[#This Row],[Columna3]])</f>
        <v>Venta</v>
      </c>
      <c r="U426"/>
    </row>
    <row r="427" spans="1:21" ht="14.25" customHeight="1">
      <c r="A427" t="s">
        <v>202</v>
      </c>
      <c r="B427" s="50">
        <f>+Tabla1[[#This Row],[Fecha y hora]]</f>
        <v>45993.63486111111</v>
      </c>
      <c r="C427" s="44">
        <v>45993.63486111111</v>
      </c>
      <c r="D427" s="45">
        <v>755</v>
      </c>
      <c r="E427" s="45" t="s">
        <v>74</v>
      </c>
      <c r="F427" s="46">
        <v>75650</v>
      </c>
      <c r="G427" s="47">
        <v>5250</v>
      </c>
      <c r="H427" s="42">
        <v>1</v>
      </c>
      <c r="I427" s="42" t="s">
        <v>93</v>
      </c>
      <c r="J427" s="34">
        <f>IF(Tabla1[[#This Row],[Doc]]="Devolucion",-Tabla1[[#This Row],[VALOR]],Tabla1[[#This Row],[VALOR]])</f>
        <v>5250</v>
      </c>
      <c r="K427" s="35" t="str">
        <f>IFERROR(LEFT(Tabla1[[#This Row],[Columna3]],FIND(" ",Tabla1[[#This Row],[Columna3]])-1),Tabla1[[#This Row],[Columna3]])</f>
        <v>Venta</v>
      </c>
      <c r="U427"/>
    </row>
    <row r="428" spans="1:21" ht="14.25" customHeight="1">
      <c r="A428" t="s">
        <v>202</v>
      </c>
      <c r="B428" s="50">
        <f>+Tabla1[[#This Row],[Fecha y hora]]</f>
        <v>45993.635740740741</v>
      </c>
      <c r="C428" s="44">
        <v>45993.635740740741</v>
      </c>
      <c r="D428" s="45">
        <v>755</v>
      </c>
      <c r="E428" s="45" t="s">
        <v>74</v>
      </c>
      <c r="F428" s="46">
        <v>75651</v>
      </c>
      <c r="G428" s="47">
        <v>13034</v>
      </c>
      <c r="H428" s="42">
        <v>1</v>
      </c>
      <c r="I428" s="42" t="s">
        <v>93</v>
      </c>
      <c r="J428" s="34">
        <f>IF(Tabla1[[#This Row],[Doc]]="Devolucion",-Tabla1[[#This Row],[VALOR]],Tabla1[[#This Row],[VALOR]])</f>
        <v>13034</v>
      </c>
      <c r="K428" s="35" t="str">
        <f>IFERROR(LEFT(Tabla1[[#This Row],[Columna3]],FIND(" ",Tabla1[[#This Row],[Columna3]])-1),Tabla1[[#This Row],[Columna3]])</f>
        <v>Venta</v>
      </c>
      <c r="U428"/>
    </row>
    <row r="429" spans="1:21" ht="14.25" customHeight="1">
      <c r="A429" t="s">
        <v>202</v>
      </c>
      <c r="B429" s="50">
        <f>+Tabla1[[#This Row],[Fecha y hora]]</f>
        <v>45993.63795138889</v>
      </c>
      <c r="C429" s="44">
        <v>45993.63795138889</v>
      </c>
      <c r="D429" s="45">
        <v>755</v>
      </c>
      <c r="E429" s="45" t="s">
        <v>74</v>
      </c>
      <c r="F429" s="46">
        <v>75652</v>
      </c>
      <c r="G429" s="47">
        <v>27000</v>
      </c>
      <c r="H429" s="42">
        <v>1</v>
      </c>
      <c r="I429" s="42" t="s">
        <v>93</v>
      </c>
      <c r="J429" s="34">
        <f>IF(Tabla1[[#This Row],[Doc]]="Devolucion",-Tabla1[[#This Row],[VALOR]],Tabla1[[#This Row],[VALOR]])</f>
        <v>27000</v>
      </c>
      <c r="K429" s="35" t="str">
        <f>IFERROR(LEFT(Tabla1[[#This Row],[Columna3]],FIND(" ",Tabla1[[#This Row],[Columna3]])-1),Tabla1[[#This Row],[Columna3]])</f>
        <v>Venta</v>
      </c>
      <c r="U429"/>
    </row>
    <row r="430" spans="1:21" ht="14.25" customHeight="1">
      <c r="A430" t="s">
        <v>202</v>
      </c>
      <c r="B430" s="50">
        <f>+Tabla1[[#This Row],[Fecha y hora]]</f>
        <v>45993.638831018521</v>
      </c>
      <c r="C430" s="44">
        <v>45993.638831018521</v>
      </c>
      <c r="D430" s="45">
        <v>755</v>
      </c>
      <c r="E430" s="45" t="s">
        <v>74</v>
      </c>
      <c r="F430" s="46">
        <v>75653</v>
      </c>
      <c r="G430" s="47">
        <v>23200</v>
      </c>
      <c r="H430" s="42">
        <v>1</v>
      </c>
      <c r="I430" s="42" t="s">
        <v>93</v>
      </c>
      <c r="J430" s="34">
        <f>IF(Tabla1[[#This Row],[Doc]]="Devolucion",-Tabla1[[#This Row],[VALOR]],Tabla1[[#This Row],[VALOR]])</f>
        <v>23200</v>
      </c>
      <c r="K430" s="35" t="str">
        <f>IFERROR(LEFT(Tabla1[[#This Row],[Columna3]],FIND(" ",Tabla1[[#This Row],[Columna3]])-1),Tabla1[[#This Row],[Columna3]])</f>
        <v>Venta</v>
      </c>
      <c r="U430"/>
    </row>
    <row r="431" spans="1:21" ht="14.25" customHeight="1">
      <c r="A431" t="s">
        <v>202</v>
      </c>
      <c r="B431" s="50">
        <f>+Tabla1[[#This Row],[Fecha y hora]]</f>
        <v>45993.722534722219</v>
      </c>
      <c r="C431" s="44">
        <v>45993.722534722219</v>
      </c>
      <c r="D431" s="45">
        <v>755</v>
      </c>
      <c r="E431" s="45" t="s">
        <v>74</v>
      </c>
      <c r="F431" s="46">
        <v>75674</v>
      </c>
      <c r="G431" s="47">
        <v>12120</v>
      </c>
      <c r="H431" s="42">
        <v>1</v>
      </c>
      <c r="I431" s="42" t="s">
        <v>93</v>
      </c>
      <c r="J431" s="34">
        <f>IF(Tabla1[[#This Row],[Doc]]="Devolucion",-Tabla1[[#This Row],[VALOR]],Tabla1[[#This Row],[VALOR]])</f>
        <v>12120</v>
      </c>
      <c r="K431" s="35" t="str">
        <f>IFERROR(LEFT(Tabla1[[#This Row],[Columna3]],FIND(" ",Tabla1[[#This Row],[Columna3]])-1),Tabla1[[#This Row],[Columna3]])</f>
        <v>Venta</v>
      </c>
      <c r="U431"/>
    </row>
    <row r="432" spans="1:21" ht="14.25" customHeight="1">
      <c r="A432" t="s">
        <v>202</v>
      </c>
      <c r="B432" s="50">
        <f>+Tabla1[[#This Row],[Fecha y hora]]</f>
        <v>45993.7265625</v>
      </c>
      <c r="C432" s="44">
        <v>45993.7265625</v>
      </c>
      <c r="D432" s="45">
        <v>755</v>
      </c>
      <c r="E432" s="45" t="s">
        <v>74</v>
      </c>
      <c r="F432" s="46">
        <v>75675</v>
      </c>
      <c r="G432" s="47">
        <v>8755</v>
      </c>
      <c r="H432" s="42">
        <v>1</v>
      </c>
      <c r="I432" s="42" t="s">
        <v>93</v>
      </c>
      <c r="J432" s="34">
        <f>IF(Tabla1[[#This Row],[Doc]]="Devolucion",-Tabla1[[#This Row],[VALOR]],Tabla1[[#This Row],[VALOR]])</f>
        <v>8755</v>
      </c>
      <c r="K432" s="35" t="str">
        <f>IFERROR(LEFT(Tabla1[[#This Row],[Columna3]],FIND(" ",Tabla1[[#This Row],[Columna3]])-1),Tabla1[[#This Row],[Columna3]])</f>
        <v>Venta</v>
      </c>
      <c r="U432"/>
    </row>
    <row r="433" spans="1:21" ht="14.25" customHeight="1">
      <c r="A433" t="s">
        <v>202</v>
      </c>
      <c r="B433" s="50">
        <f>+Tabla1[[#This Row],[Fecha y hora]]</f>
        <v>45993.728692129633</v>
      </c>
      <c r="C433" s="44">
        <v>45993.728692129633</v>
      </c>
      <c r="D433" s="45">
        <v>755</v>
      </c>
      <c r="E433" s="45" t="s">
        <v>74</v>
      </c>
      <c r="F433" s="46">
        <v>75676</v>
      </c>
      <c r="G433" s="47">
        <v>7000</v>
      </c>
      <c r="H433" s="42">
        <v>1</v>
      </c>
      <c r="I433" s="42" t="s">
        <v>93</v>
      </c>
      <c r="J433" s="34">
        <f>IF(Tabla1[[#This Row],[Doc]]="Devolucion",-Tabla1[[#This Row],[VALOR]],Tabla1[[#This Row],[VALOR]])</f>
        <v>7000</v>
      </c>
      <c r="K433" s="35" t="str">
        <f>IFERROR(LEFT(Tabla1[[#This Row],[Columna3]],FIND(" ",Tabla1[[#This Row],[Columna3]])-1),Tabla1[[#This Row],[Columna3]])</f>
        <v>Venta</v>
      </c>
      <c r="U433"/>
    </row>
    <row r="434" spans="1:21" ht="14.25" customHeight="1">
      <c r="A434" t="s">
        <v>202</v>
      </c>
      <c r="B434" s="50">
        <f>+Tabla1[[#This Row],[Fecha y hora]]</f>
        <v>45994.376793981479</v>
      </c>
      <c r="C434" s="44">
        <v>45994.376793981479</v>
      </c>
      <c r="D434" s="45">
        <v>755</v>
      </c>
      <c r="E434" s="45" t="s">
        <v>74</v>
      </c>
      <c r="F434" s="46">
        <v>75677</v>
      </c>
      <c r="G434" s="47">
        <v>30400</v>
      </c>
      <c r="H434" s="42">
        <v>1</v>
      </c>
      <c r="I434" s="42" t="s">
        <v>89</v>
      </c>
      <c r="J434" s="34">
        <f>IF(Tabla1[[#This Row],[Doc]]="Devolucion",-Tabla1[[#This Row],[VALOR]],Tabla1[[#This Row],[VALOR]])</f>
        <v>30400</v>
      </c>
      <c r="K434" s="35" t="str">
        <f>IFERROR(LEFT(Tabla1[[#This Row],[Columna3]],FIND(" ",Tabla1[[#This Row],[Columna3]])-1),Tabla1[[#This Row],[Columna3]])</f>
        <v>Venta</v>
      </c>
      <c r="U434"/>
    </row>
    <row r="435" spans="1:21" ht="14.25" customHeight="1">
      <c r="A435" t="s">
        <v>202</v>
      </c>
      <c r="B435" s="50">
        <f>+Tabla1[[#This Row],[Fecha y hora]]</f>
        <v>45994.377615740741</v>
      </c>
      <c r="C435" s="44">
        <v>45994.377615740741</v>
      </c>
      <c r="D435" s="45">
        <v>755</v>
      </c>
      <c r="E435" s="45" t="s">
        <v>74</v>
      </c>
      <c r="F435" s="46">
        <v>75678</v>
      </c>
      <c r="G435" s="47">
        <v>7810</v>
      </c>
      <c r="H435" s="42">
        <v>1</v>
      </c>
      <c r="I435" s="42" t="s">
        <v>89</v>
      </c>
      <c r="J435" s="34">
        <f>IF(Tabla1[[#This Row],[Doc]]="Devolucion",-Tabla1[[#This Row],[VALOR]],Tabla1[[#This Row],[VALOR]])</f>
        <v>7810</v>
      </c>
      <c r="K435" s="35" t="str">
        <f>IFERROR(LEFT(Tabla1[[#This Row],[Columna3]],FIND(" ",Tabla1[[#This Row],[Columna3]])-1),Tabla1[[#This Row],[Columna3]])</f>
        <v>Venta</v>
      </c>
      <c r="U435"/>
    </row>
    <row r="436" spans="1:21" ht="14.25" customHeight="1">
      <c r="A436" t="s">
        <v>202</v>
      </c>
      <c r="B436" s="50">
        <f>+Tabla1[[#This Row],[Fecha y hora]]</f>
        <v>45994.379490740743</v>
      </c>
      <c r="C436" s="44">
        <v>45994.379490740743</v>
      </c>
      <c r="D436" s="45">
        <v>755</v>
      </c>
      <c r="E436" s="45" t="s">
        <v>74</v>
      </c>
      <c r="F436" s="46">
        <v>75679</v>
      </c>
      <c r="G436" s="47">
        <v>24000</v>
      </c>
      <c r="H436" s="42">
        <v>1</v>
      </c>
      <c r="I436" s="42" t="s">
        <v>89</v>
      </c>
      <c r="J436" s="34">
        <f>IF(Tabla1[[#This Row],[Doc]]="Devolucion",-Tabla1[[#This Row],[VALOR]],Tabla1[[#This Row],[VALOR]])</f>
        <v>24000</v>
      </c>
      <c r="K436" s="35" t="str">
        <f>IFERROR(LEFT(Tabla1[[#This Row],[Columna3]],FIND(" ",Tabla1[[#This Row],[Columna3]])-1),Tabla1[[#This Row],[Columna3]])</f>
        <v>Venta</v>
      </c>
      <c r="U436"/>
    </row>
    <row r="437" spans="1:21" ht="14.25" customHeight="1">
      <c r="A437" t="s">
        <v>202</v>
      </c>
      <c r="B437" s="50">
        <f>+Tabla1[[#This Row],[Fecha y hora]]</f>
        <v>45994.383009259262</v>
      </c>
      <c r="C437" s="44">
        <v>45994.383009259262</v>
      </c>
      <c r="D437" s="45">
        <v>755</v>
      </c>
      <c r="E437" s="45" t="s">
        <v>74</v>
      </c>
      <c r="F437" s="46">
        <v>75681</v>
      </c>
      <c r="G437" s="47">
        <v>5140</v>
      </c>
      <c r="H437" s="42">
        <v>1</v>
      </c>
      <c r="I437" s="42" t="s">
        <v>89</v>
      </c>
      <c r="J437" s="34">
        <f>IF(Tabla1[[#This Row],[Doc]]="Devolucion",-Tabla1[[#This Row],[VALOR]],Tabla1[[#This Row],[VALOR]])</f>
        <v>5140</v>
      </c>
      <c r="K437" s="35" t="str">
        <f>IFERROR(LEFT(Tabla1[[#This Row],[Columna3]],FIND(" ",Tabla1[[#This Row],[Columna3]])-1),Tabla1[[#This Row],[Columna3]])</f>
        <v>Venta</v>
      </c>
      <c r="U437"/>
    </row>
    <row r="438" spans="1:21" ht="14.25" customHeight="1">
      <c r="A438" t="s">
        <v>202</v>
      </c>
      <c r="B438" s="50">
        <f>+Tabla1[[#This Row],[Fecha y hora]]</f>
        <v>45994.385092592594</v>
      </c>
      <c r="C438" s="44">
        <v>45994.385092592594</v>
      </c>
      <c r="D438" s="45">
        <v>755</v>
      </c>
      <c r="E438" s="45" t="s">
        <v>74</v>
      </c>
      <c r="F438" s="46">
        <v>75682</v>
      </c>
      <c r="G438" s="47">
        <v>12950</v>
      </c>
      <c r="H438" s="42">
        <v>1</v>
      </c>
      <c r="I438" s="42" t="s">
        <v>89</v>
      </c>
      <c r="J438" s="34">
        <f>IF(Tabla1[[#This Row],[Doc]]="Devolucion",-Tabla1[[#This Row],[VALOR]],Tabla1[[#This Row],[VALOR]])</f>
        <v>12950</v>
      </c>
      <c r="K438" s="35" t="str">
        <f>IFERROR(LEFT(Tabla1[[#This Row],[Columna3]],FIND(" ",Tabla1[[#This Row],[Columna3]])-1),Tabla1[[#This Row],[Columna3]])</f>
        <v>Venta</v>
      </c>
      <c r="U438"/>
    </row>
    <row r="439" spans="1:21" ht="14.25" customHeight="1">
      <c r="A439" t="s">
        <v>202</v>
      </c>
      <c r="B439" s="50">
        <f>+Tabla1[[#This Row],[Fecha y hora]]</f>
        <v>45994.387129629627</v>
      </c>
      <c r="C439" s="44">
        <v>45994.387129629627</v>
      </c>
      <c r="D439" s="45">
        <v>755</v>
      </c>
      <c r="E439" s="45" t="s">
        <v>74</v>
      </c>
      <c r="F439" s="46">
        <v>75683</v>
      </c>
      <c r="G439" s="47">
        <v>21890</v>
      </c>
      <c r="H439" s="42">
        <v>1</v>
      </c>
      <c r="I439" s="42" t="s">
        <v>89</v>
      </c>
      <c r="J439" s="34">
        <f>IF(Tabla1[[#This Row],[Doc]]="Devolucion",-Tabla1[[#This Row],[VALOR]],Tabla1[[#This Row],[VALOR]])</f>
        <v>21890</v>
      </c>
      <c r="K439" s="35" t="str">
        <f>IFERROR(LEFT(Tabla1[[#This Row],[Columna3]],FIND(" ",Tabla1[[#This Row],[Columna3]])-1),Tabla1[[#This Row],[Columna3]])</f>
        <v>Venta</v>
      </c>
      <c r="U439"/>
    </row>
    <row r="440" spans="1:21" ht="14.25" customHeight="1">
      <c r="A440" t="s">
        <v>202</v>
      </c>
      <c r="B440" s="50">
        <f>+Tabla1[[#This Row],[Fecha y hora]]</f>
        <v>45994.388414351852</v>
      </c>
      <c r="C440" s="44">
        <v>45994.388414351852</v>
      </c>
      <c r="D440" s="45">
        <v>755</v>
      </c>
      <c r="E440" s="45" t="s">
        <v>74</v>
      </c>
      <c r="F440" s="46">
        <v>75684</v>
      </c>
      <c r="G440" s="47">
        <v>22485</v>
      </c>
      <c r="H440" s="42">
        <v>1</v>
      </c>
      <c r="I440" s="42" t="s">
        <v>89</v>
      </c>
      <c r="J440" s="34">
        <f>IF(Tabla1[[#This Row],[Doc]]="Devolucion",-Tabla1[[#This Row],[VALOR]],Tabla1[[#This Row],[VALOR]])</f>
        <v>22485</v>
      </c>
      <c r="K440" s="35" t="str">
        <f>IFERROR(LEFT(Tabla1[[#This Row],[Columna3]],FIND(" ",Tabla1[[#This Row],[Columna3]])-1),Tabla1[[#This Row],[Columna3]])</f>
        <v>Venta</v>
      </c>
      <c r="U440"/>
    </row>
    <row r="441" spans="1:21" ht="14.25" customHeight="1">
      <c r="A441" t="s">
        <v>202</v>
      </c>
      <c r="B441" s="50">
        <f>+Tabla1[[#This Row],[Fecha y hora]]</f>
        <v>45994.389409722222</v>
      </c>
      <c r="C441" s="44">
        <v>45994.389409722222</v>
      </c>
      <c r="D441" s="45">
        <v>755</v>
      </c>
      <c r="E441" s="45" t="s">
        <v>74</v>
      </c>
      <c r="F441" s="46">
        <v>75685</v>
      </c>
      <c r="G441" s="47">
        <v>25200</v>
      </c>
      <c r="H441" s="42">
        <v>1</v>
      </c>
      <c r="I441" s="42" t="s">
        <v>89</v>
      </c>
      <c r="J441" s="34">
        <f>IF(Tabla1[[#This Row],[Doc]]="Devolucion",-Tabla1[[#This Row],[VALOR]],Tabla1[[#This Row],[VALOR]])</f>
        <v>25200</v>
      </c>
      <c r="K441" s="35" t="str">
        <f>IFERROR(LEFT(Tabla1[[#This Row],[Columna3]],FIND(" ",Tabla1[[#This Row],[Columna3]])-1),Tabla1[[#This Row],[Columna3]])</f>
        <v>Venta</v>
      </c>
      <c r="U441"/>
    </row>
    <row r="442" spans="1:21" ht="14.25" customHeight="1">
      <c r="A442" t="s">
        <v>202</v>
      </c>
      <c r="B442" s="50">
        <f>+Tabla1[[#This Row],[Fecha y hora]]</f>
        <v>45994.390474537038</v>
      </c>
      <c r="C442" s="44">
        <v>45994.390474537038</v>
      </c>
      <c r="D442" s="45">
        <v>755</v>
      </c>
      <c r="E442" s="45" t="s">
        <v>74</v>
      </c>
      <c r="F442" s="46">
        <v>75686</v>
      </c>
      <c r="G442" s="47">
        <v>24720</v>
      </c>
      <c r="H442" s="42">
        <v>1</v>
      </c>
      <c r="I442" s="42" t="s">
        <v>89</v>
      </c>
      <c r="J442" s="34">
        <f>IF(Tabla1[[#This Row],[Doc]]="Devolucion",-Tabla1[[#This Row],[VALOR]],Tabla1[[#This Row],[VALOR]])</f>
        <v>24720</v>
      </c>
      <c r="K442" s="35" t="str">
        <f>IFERROR(LEFT(Tabla1[[#This Row],[Columna3]],FIND(" ",Tabla1[[#This Row],[Columna3]])-1),Tabla1[[#This Row],[Columna3]])</f>
        <v>Venta</v>
      </c>
      <c r="U442"/>
    </row>
    <row r="443" spans="1:21" ht="14.25" customHeight="1">
      <c r="A443" t="s">
        <v>202</v>
      </c>
      <c r="B443" s="50">
        <f>+Tabla1[[#This Row],[Fecha y hora]]</f>
        <v>45994.392534722225</v>
      </c>
      <c r="C443" s="44">
        <v>45994.392534722225</v>
      </c>
      <c r="D443" s="45">
        <v>755</v>
      </c>
      <c r="E443" s="45" t="s">
        <v>74</v>
      </c>
      <c r="F443" s="46">
        <v>75687</v>
      </c>
      <c r="G443" s="47">
        <v>17085</v>
      </c>
      <c r="H443" s="42">
        <v>1</v>
      </c>
      <c r="I443" s="42" t="s">
        <v>89</v>
      </c>
      <c r="J443" s="34">
        <f>IF(Tabla1[[#This Row],[Doc]]="Devolucion",-Tabla1[[#This Row],[VALOR]],Tabla1[[#This Row],[VALOR]])</f>
        <v>17085</v>
      </c>
      <c r="K443" s="35" t="str">
        <f>IFERROR(LEFT(Tabla1[[#This Row],[Columna3]],FIND(" ",Tabla1[[#This Row],[Columna3]])-1),Tabla1[[#This Row],[Columna3]])</f>
        <v>Venta</v>
      </c>
      <c r="U443"/>
    </row>
    <row r="444" spans="1:21" ht="14.25" customHeight="1">
      <c r="A444" t="s">
        <v>202</v>
      </c>
      <c r="B444" s="50">
        <f>+Tabla1[[#This Row],[Fecha y hora]]</f>
        <v>45994.404965277776</v>
      </c>
      <c r="C444" s="44">
        <v>45994.404965277776</v>
      </c>
      <c r="D444" s="45">
        <v>755</v>
      </c>
      <c r="E444" s="45" t="s">
        <v>74</v>
      </c>
      <c r="F444" s="46">
        <v>75688</v>
      </c>
      <c r="G444" s="47">
        <v>7200</v>
      </c>
      <c r="H444" s="42">
        <v>1</v>
      </c>
      <c r="I444" s="42" t="s">
        <v>89</v>
      </c>
      <c r="J444" s="34">
        <f>IF(Tabla1[[#This Row],[Doc]]="Devolucion",-Tabla1[[#This Row],[VALOR]],Tabla1[[#This Row],[VALOR]])</f>
        <v>7200</v>
      </c>
      <c r="K444" s="35" t="str">
        <f>IFERROR(LEFT(Tabla1[[#This Row],[Columna3]],FIND(" ",Tabla1[[#This Row],[Columna3]])-1),Tabla1[[#This Row],[Columna3]])</f>
        <v>Venta</v>
      </c>
      <c r="U444"/>
    </row>
    <row r="445" spans="1:21" ht="14.25" customHeight="1">
      <c r="A445" t="s">
        <v>202</v>
      </c>
      <c r="B445" s="50">
        <f>+Tabla1[[#This Row],[Fecha y hora]]</f>
        <v>45994.406192129631</v>
      </c>
      <c r="C445" s="44">
        <v>45994.406192129631</v>
      </c>
      <c r="D445" s="45">
        <v>755</v>
      </c>
      <c r="E445" s="45" t="s">
        <v>74</v>
      </c>
      <c r="F445" s="46">
        <v>75689</v>
      </c>
      <c r="G445" s="47">
        <v>5000</v>
      </c>
      <c r="H445" s="42">
        <v>1</v>
      </c>
      <c r="I445" s="42" t="s">
        <v>89</v>
      </c>
      <c r="J445" s="34">
        <f>IF(Tabla1[[#This Row],[Doc]]="Devolucion",-Tabla1[[#This Row],[VALOR]],Tabla1[[#This Row],[VALOR]])</f>
        <v>5000</v>
      </c>
      <c r="K445" s="35" t="str">
        <f>IFERROR(LEFT(Tabla1[[#This Row],[Columna3]],FIND(" ",Tabla1[[#This Row],[Columna3]])-1),Tabla1[[#This Row],[Columna3]])</f>
        <v>Venta</v>
      </c>
      <c r="U445"/>
    </row>
    <row r="446" spans="1:21" ht="14.25" customHeight="1">
      <c r="A446" t="s">
        <v>202</v>
      </c>
      <c r="B446" s="50">
        <f>+Tabla1[[#This Row],[Fecha y hora]]</f>
        <v>45994.411828703705</v>
      </c>
      <c r="C446" s="44">
        <v>45994.411828703705</v>
      </c>
      <c r="D446" s="45">
        <v>755</v>
      </c>
      <c r="E446" s="45" t="s">
        <v>74</v>
      </c>
      <c r="F446" s="46">
        <v>75693</v>
      </c>
      <c r="G446" s="47">
        <v>3175</v>
      </c>
      <c r="H446" s="42">
        <v>1</v>
      </c>
      <c r="I446" s="42" t="s">
        <v>89</v>
      </c>
      <c r="J446" s="34">
        <f>IF(Tabla1[[#This Row],[Doc]]="Devolucion",-Tabla1[[#This Row],[VALOR]],Tabla1[[#This Row],[VALOR]])</f>
        <v>3175</v>
      </c>
      <c r="K446" s="35" t="str">
        <f>IFERROR(LEFT(Tabla1[[#This Row],[Columna3]],FIND(" ",Tabla1[[#This Row],[Columna3]])-1),Tabla1[[#This Row],[Columna3]])</f>
        <v>Venta</v>
      </c>
      <c r="U446"/>
    </row>
    <row r="447" spans="1:21" ht="14.25" customHeight="1">
      <c r="A447" t="s">
        <v>202</v>
      </c>
      <c r="B447" s="50">
        <f>+Tabla1[[#This Row],[Fecha y hora]]</f>
        <v>45994.412800925929</v>
      </c>
      <c r="C447" s="44">
        <v>45994.412800925929</v>
      </c>
      <c r="D447" s="45">
        <v>755</v>
      </c>
      <c r="E447" s="45" t="s">
        <v>74</v>
      </c>
      <c r="F447" s="46">
        <v>75694</v>
      </c>
      <c r="G447" s="47">
        <v>8000</v>
      </c>
      <c r="H447" s="42">
        <v>1</v>
      </c>
      <c r="I447" s="42" t="s">
        <v>89</v>
      </c>
      <c r="J447" s="34">
        <f>IF(Tabla1[[#This Row],[Doc]]="Devolucion",-Tabla1[[#This Row],[VALOR]],Tabla1[[#This Row],[VALOR]])</f>
        <v>8000</v>
      </c>
      <c r="K447" s="35" t="str">
        <f>IFERROR(LEFT(Tabla1[[#This Row],[Columna3]],FIND(" ",Tabla1[[#This Row],[Columna3]])-1),Tabla1[[#This Row],[Columna3]])</f>
        <v>Venta</v>
      </c>
      <c r="U447"/>
    </row>
    <row r="448" spans="1:21" ht="14.25" customHeight="1">
      <c r="A448" t="s">
        <v>202</v>
      </c>
      <c r="B448" s="50">
        <f>+Tabla1[[#This Row],[Fecha y hora]]</f>
        <v>45994.413761574076</v>
      </c>
      <c r="C448" s="44">
        <v>45994.413761574076</v>
      </c>
      <c r="D448" s="45">
        <v>755</v>
      </c>
      <c r="E448" s="45" t="s">
        <v>74</v>
      </c>
      <c r="F448" s="46">
        <v>75695</v>
      </c>
      <c r="G448" s="47">
        <v>9725</v>
      </c>
      <c r="H448" s="42">
        <v>1</v>
      </c>
      <c r="I448" s="42" t="s">
        <v>89</v>
      </c>
      <c r="J448" s="34">
        <f>IF(Tabla1[[#This Row],[Doc]]="Devolucion",-Tabla1[[#This Row],[VALOR]],Tabla1[[#This Row],[VALOR]])</f>
        <v>9725</v>
      </c>
      <c r="K448" s="35" t="str">
        <f>IFERROR(LEFT(Tabla1[[#This Row],[Columna3]],FIND(" ",Tabla1[[#This Row],[Columna3]])-1),Tabla1[[#This Row],[Columna3]])</f>
        <v>Venta</v>
      </c>
      <c r="U448"/>
    </row>
    <row r="449" spans="1:21" ht="14.25" customHeight="1">
      <c r="A449" t="s">
        <v>202</v>
      </c>
      <c r="B449" s="50">
        <f>+Tabla1[[#This Row],[Fecha y hora]]</f>
        <v>45994.415127314816</v>
      </c>
      <c r="C449" s="44">
        <v>45994.415127314816</v>
      </c>
      <c r="D449" s="45">
        <v>755</v>
      </c>
      <c r="E449" s="45" t="s">
        <v>74</v>
      </c>
      <c r="F449" s="46">
        <v>75696</v>
      </c>
      <c r="G449" s="47">
        <v>23905</v>
      </c>
      <c r="H449" s="42">
        <v>1</v>
      </c>
      <c r="I449" s="42" t="s">
        <v>89</v>
      </c>
      <c r="J449" s="34">
        <f>IF(Tabla1[[#This Row],[Doc]]="Devolucion",-Tabla1[[#This Row],[VALOR]],Tabla1[[#This Row],[VALOR]])</f>
        <v>23905</v>
      </c>
      <c r="K449" s="35" t="str">
        <f>IFERROR(LEFT(Tabla1[[#This Row],[Columna3]],FIND(" ",Tabla1[[#This Row],[Columna3]])-1),Tabla1[[#This Row],[Columna3]])</f>
        <v>Venta</v>
      </c>
      <c r="U449"/>
    </row>
    <row r="450" spans="1:21" ht="14.25" customHeight="1">
      <c r="A450" t="s">
        <v>202</v>
      </c>
      <c r="B450" s="50">
        <f>+Tabla1[[#This Row],[Fecha y hora]]</f>
        <v>45994.417500000003</v>
      </c>
      <c r="C450" s="44">
        <v>45994.417500000003</v>
      </c>
      <c r="D450" s="45">
        <v>755</v>
      </c>
      <c r="E450" s="45" t="s">
        <v>74</v>
      </c>
      <c r="F450" s="46">
        <v>75697</v>
      </c>
      <c r="G450" s="47">
        <v>28520</v>
      </c>
      <c r="H450" s="42">
        <v>1</v>
      </c>
      <c r="I450" s="42" t="s">
        <v>89</v>
      </c>
      <c r="J450" s="34">
        <f>IF(Tabla1[[#This Row],[Doc]]="Devolucion",-Tabla1[[#This Row],[VALOR]],Tabla1[[#This Row],[VALOR]])</f>
        <v>28520</v>
      </c>
      <c r="K450" s="35" t="str">
        <f>IFERROR(LEFT(Tabla1[[#This Row],[Columna3]],FIND(" ",Tabla1[[#This Row],[Columna3]])-1),Tabla1[[#This Row],[Columna3]])</f>
        <v>Venta</v>
      </c>
      <c r="U450"/>
    </row>
    <row r="451" spans="1:21" ht="14.25" customHeight="1">
      <c r="A451" t="s">
        <v>202</v>
      </c>
      <c r="B451" s="50">
        <f>+Tabla1[[#This Row],[Fecha y hora]]</f>
        <v>45994.419270833336</v>
      </c>
      <c r="C451" s="44">
        <v>45994.419270833336</v>
      </c>
      <c r="D451" s="45">
        <v>755</v>
      </c>
      <c r="E451" s="45" t="s">
        <v>74</v>
      </c>
      <c r="F451" s="46">
        <v>75698</v>
      </c>
      <c r="G451" s="47">
        <v>17040</v>
      </c>
      <c r="H451" s="42">
        <v>1</v>
      </c>
      <c r="I451" s="42" t="s">
        <v>89</v>
      </c>
      <c r="J451" s="34">
        <f>IF(Tabla1[[#This Row],[Doc]]="Devolucion",-Tabla1[[#This Row],[VALOR]],Tabla1[[#This Row],[VALOR]])</f>
        <v>17040</v>
      </c>
      <c r="K451" s="35" t="str">
        <f>IFERROR(LEFT(Tabla1[[#This Row],[Columna3]],FIND(" ",Tabla1[[#This Row],[Columna3]])-1),Tabla1[[#This Row],[Columna3]])</f>
        <v>Venta</v>
      </c>
      <c r="U451"/>
    </row>
    <row r="452" spans="1:21" ht="14.25" customHeight="1">
      <c r="A452" t="s">
        <v>202</v>
      </c>
      <c r="B452" s="50">
        <f>+Tabla1[[#This Row],[Fecha y hora]]</f>
        <v>45994.421782407408</v>
      </c>
      <c r="C452" s="44">
        <v>45994.421782407408</v>
      </c>
      <c r="D452" s="45">
        <v>755</v>
      </c>
      <c r="E452" s="45" t="s">
        <v>74</v>
      </c>
      <c r="F452" s="46">
        <v>75699</v>
      </c>
      <c r="G452" s="47">
        <v>5575</v>
      </c>
      <c r="H452" s="42">
        <v>1</v>
      </c>
      <c r="I452" s="42" t="s">
        <v>89</v>
      </c>
      <c r="J452" s="34">
        <f>IF(Tabla1[[#This Row],[Doc]]="Devolucion",-Tabla1[[#This Row],[VALOR]],Tabla1[[#This Row],[VALOR]])</f>
        <v>5575</v>
      </c>
      <c r="K452" s="35" t="str">
        <f>IFERROR(LEFT(Tabla1[[#This Row],[Columna3]],FIND(" ",Tabla1[[#This Row],[Columna3]])-1),Tabla1[[#This Row],[Columna3]])</f>
        <v>Venta</v>
      </c>
      <c r="U452"/>
    </row>
    <row r="453" spans="1:21" ht="14.25" customHeight="1">
      <c r="A453" t="s">
        <v>202</v>
      </c>
      <c r="B453" s="50">
        <f>+Tabla1[[#This Row],[Fecha y hora]]</f>
        <v>45994.422511574077</v>
      </c>
      <c r="C453" s="44">
        <v>45994.422511574077</v>
      </c>
      <c r="D453" s="45">
        <v>755</v>
      </c>
      <c r="E453" s="45" t="s">
        <v>74</v>
      </c>
      <c r="F453" s="46">
        <v>75700</v>
      </c>
      <c r="G453" s="47">
        <v>5050</v>
      </c>
      <c r="H453" s="42">
        <v>1</v>
      </c>
      <c r="I453" s="42" t="s">
        <v>89</v>
      </c>
      <c r="J453" s="34">
        <f>IF(Tabla1[[#This Row],[Doc]]="Devolucion",-Tabla1[[#This Row],[VALOR]],Tabla1[[#This Row],[VALOR]])</f>
        <v>5050</v>
      </c>
      <c r="K453" s="35" t="str">
        <f>IFERROR(LEFT(Tabla1[[#This Row],[Columna3]],FIND(" ",Tabla1[[#This Row],[Columna3]])-1),Tabla1[[#This Row],[Columna3]])</f>
        <v>Venta</v>
      </c>
      <c r="U453"/>
    </row>
    <row r="454" spans="1:21" ht="14.25" customHeight="1">
      <c r="A454" t="s">
        <v>202</v>
      </c>
      <c r="B454" s="50">
        <f>+Tabla1[[#This Row],[Fecha y hora]]</f>
        <v>45994.42392361111</v>
      </c>
      <c r="C454" s="44">
        <v>45994.42392361111</v>
      </c>
      <c r="D454" s="45">
        <v>755</v>
      </c>
      <c r="E454" s="45" t="s">
        <v>74</v>
      </c>
      <c r="F454" s="46">
        <v>75701</v>
      </c>
      <c r="G454" s="47">
        <v>11380</v>
      </c>
      <c r="H454" s="42">
        <v>1</v>
      </c>
      <c r="I454" s="42" t="s">
        <v>89</v>
      </c>
      <c r="J454" s="34">
        <f>IF(Tabla1[[#This Row],[Doc]]="Devolucion",-Tabla1[[#This Row],[VALOR]],Tabla1[[#This Row],[VALOR]])</f>
        <v>11380</v>
      </c>
      <c r="K454" s="35" t="str">
        <f>IFERROR(LEFT(Tabla1[[#This Row],[Columna3]],FIND(" ",Tabla1[[#This Row],[Columna3]])-1),Tabla1[[#This Row],[Columna3]])</f>
        <v>Venta</v>
      </c>
      <c r="U454"/>
    </row>
    <row r="455" spans="1:21" ht="14.25" customHeight="1">
      <c r="A455" t="s">
        <v>202</v>
      </c>
      <c r="B455" s="50">
        <f>+Tabla1[[#This Row],[Fecha y hora]]</f>
        <v>45994.424513888887</v>
      </c>
      <c r="C455" s="44">
        <v>45994.424513888887</v>
      </c>
      <c r="D455" s="45">
        <v>755</v>
      </c>
      <c r="E455" s="45" t="s">
        <v>74</v>
      </c>
      <c r="F455" s="46">
        <v>75702</v>
      </c>
      <c r="G455" s="47">
        <v>10560</v>
      </c>
      <c r="H455" s="42">
        <v>1</v>
      </c>
      <c r="I455" s="42" t="s">
        <v>89</v>
      </c>
      <c r="J455" s="34">
        <f>IF(Tabla1[[#This Row],[Doc]]="Devolucion",-Tabla1[[#This Row],[VALOR]],Tabla1[[#This Row],[VALOR]])</f>
        <v>10560</v>
      </c>
      <c r="K455" s="35" t="str">
        <f>IFERROR(LEFT(Tabla1[[#This Row],[Columna3]],FIND(" ",Tabla1[[#This Row],[Columna3]])-1),Tabla1[[#This Row],[Columna3]])</f>
        <v>Venta</v>
      </c>
      <c r="U455"/>
    </row>
    <row r="456" spans="1:21" ht="14.25" customHeight="1">
      <c r="A456" t="s">
        <v>202</v>
      </c>
      <c r="B456" s="50">
        <f>+Tabla1[[#This Row],[Fecha y hora]]</f>
        <v>45994.425173611111</v>
      </c>
      <c r="C456" s="44">
        <v>45994.425173611111</v>
      </c>
      <c r="D456" s="45">
        <v>755</v>
      </c>
      <c r="E456" s="45" t="s">
        <v>74</v>
      </c>
      <c r="F456" s="46">
        <v>75703</v>
      </c>
      <c r="G456" s="47">
        <v>5575</v>
      </c>
      <c r="H456" s="42">
        <v>1</v>
      </c>
      <c r="I456" s="42" t="s">
        <v>89</v>
      </c>
      <c r="J456" s="34">
        <f>IF(Tabla1[[#This Row],[Doc]]="Devolucion",-Tabla1[[#This Row],[VALOR]],Tabla1[[#This Row],[VALOR]])</f>
        <v>5575</v>
      </c>
      <c r="K456" s="35" t="str">
        <f>IFERROR(LEFT(Tabla1[[#This Row],[Columna3]],FIND(" ",Tabla1[[#This Row],[Columna3]])-1),Tabla1[[#This Row],[Columna3]])</f>
        <v>Venta</v>
      </c>
      <c r="U456"/>
    </row>
    <row r="457" spans="1:21" ht="14.25" customHeight="1">
      <c r="A457" t="s">
        <v>202</v>
      </c>
      <c r="B457" s="50">
        <f>+Tabla1[[#This Row],[Fecha y hora]]</f>
        <v>45994.427719907406</v>
      </c>
      <c r="C457" s="44">
        <v>45994.427719907406</v>
      </c>
      <c r="D457" s="45">
        <v>755</v>
      </c>
      <c r="E457" s="45" t="s">
        <v>74</v>
      </c>
      <c r="F457" s="46">
        <v>75705</v>
      </c>
      <c r="G457" s="47">
        <v>8560</v>
      </c>
      <c r="H457" s="42">
        <v>1</v>
      </c>
      <c r="I457" s="42" t="s">
        <v>89</v>
      </c>
      <c r="J457" s="34">
        <f>IF(Tabla1[[#This Row],[Doc]]="Devolucion",-Tabla1[[#This Row],[VALOR]],Tabla1[[#This Row],[VALOR]])</f>
        <v>8560</v>
      </c>
      <c r="K457" s="35" t="str">
        <f>IFERROR(LEFT(Tabla1[[#This Row],[Columna3]],FIND(" ",Tabla1[[#This Row],[Columna3]])-1),Tabla1[[#This Row],[Columna3]])</f>
        <v>Venta</v>
      </c>
      <c r="U457"/>
    </row>
    <row r="458" spans="1:21" ht="14.25" customHeight="1">
      <c r="A458" t="s">
        <v>202</v>
      </c>
      <c r="B458" s="50">
        <f>+Tabla1[[#This Row],[Fecha y hora]]</f>
        <v>45994.428194444445</v>
      </c>
      <c r="C458" s="44">
        <v>45994.428194444445</v>
      </c>
      <c r="D458" s="45">
        <v>755</v>
      </c>
      <c r="E458" s="45" t="s">
        <v>74</v>
      </c>
      <c r="F458" s="46">
        <v>75706</v>
      </c>
      <c r="G458" s="47">
        <v>5650</v>
      </c>
      <c r="H458" s="42">
        <v>1</v>
      </c>
      <c r="I458" s="42" t="s">
        <v>89</v>
      </c>
      <c r="J458" s="34">
        <f>IF(Tabla1[[#This Row],[Doc]]="Devolucion",-Tabla1[[#This Row],[VALOR]],Tabla1[[#This Row],[VALOR]])</f>
        <v>5650</v>
      </c>
      <c r="K458" s="35" t="str">
        <f>IFERROR(LEFT(Tabla1[[#This Row],[Columna3]],FIND(" ",Tabla1[[#This Row],[Columna3]])-1),Tabla1[[#This Row],[Columna3]])</f>
        <v>Venta</v>
      </c>
      <c r="U458"/>
    </row>
    <row r="459" spans="1:21" ht="14.25" customHeight="1">
      <c r="A459" t="s">
        <v>202</v>
      </c>
      <c r="B459" s="50">
        <f>+Tabla1[[#This Row],[Fecha y hora]]</f>
        <v>45994.428657407407</v>
      </c>
      <c r="C459" s="44">
        <v>45994.428657407407</v>
      </c>
      <c r="D459" s="45">
        <v>755</v>
      </c>
      <c r="E459" s="45" t="s">
        <v>74</v>
      </c>
      <c r="F459" s="46">
        <v>75707</v>
      </c>
      <c r="G459" s="47">
        <v>14000</v>
      </c>
      <c r="H459" s="42">
        <v>1</v>
      </c>
      <c r="I459" s="42" t="s">
        <v>89</v>
      </c>
      <c r="J459" s="34">
        <f>IF(Tabla1[[#This Row],[Doc]]="Devolucion",-Tabla1[[#This Row],[VALOR]],Tabla1[[#This Row],[VALOR]])</f>
        <v>14000</v>
      </c>
      <c r="K459" s="35" t="str">
        <f>IFERROR(LEFT(Tabla1[[#This Row],[Columna3]],FIND(" ",Tabla1[[#This Row],[Columna3]])-1),Tabla1[[#This Row],[Columna3]])</f>
        <v>Venta</v>
      </c>
      <c r="U459"/>
    </row>
    <row r="460" spans="1:21" ht="14.25" customHeight="1">
      <c r="A460" t="s">
        <v>202</v>
      </c>
      <c r="B460" s="50">
        <f>+Tabla1[[#This Row],[Fecha y hora]]</f>
        <v>45994.431655092594</v>
      </c>
      <c r="C460" s="44">
        <v>45994.431655092594</v>
      </c>
      <c r="D460" s="45">
        <v>755</v>
      </c>
      <c r="E460" s="45" t="s">
        <v>74</v>
      </c>
      <c r="F460" s="46">
        <v>75708</v>
      </c>
      <c r="G460" s="47">
        <v>33085</v>
      </c>
      <c r="H460" s="42">
        <v>1</v>
      </c>
      <c r="I460" s="42" t="s">
        <v>89</v>
      </c>
      <c r="J460" s="34">
        <f>IF(Tabla1[[#This Row],[Doc]]="Devolucion",-Tabla1[[#This Row],[VALOR]],Tabla1[[#This Row],[VALOR]])</f>
        <v>33085</v>
      </c>
      <c r="K460" s="35" t="str">
        <f>IFERROR(LEFT(Tabla1[[#This Row],[Columna3]],FIND(" ",Tabla1[[#This Row],[Columna3]])-1),Tabla1[[#This Row],[Columna3]])</f>
        <v>Venta</v>
      </c>
      <c r="U460"/>
    </row>
    <row r="461" spans="1:21" ht="14.25" customHeight="1">
      <c r="A461" t="s">
        <v>202</v>
      </c>
      <c r="B461" s="50">
        <f>+Tabla1[[#This Row],[Fecha y hora]]</f>
        <v>45994.432349537034</v>
      </c>
      <c r="C461" s="44">
        <v>45994.432349537034</v>
      </c>
      <c r="D461" s="45">
        <v>755</v>
      </c>
      <c r="E461" s="45" t="s">
        <v>74</v>
      </c>
      <c r="F461" s="46">
        <v>75709</v>
      </c>
      <c r="G461" s="47">
        <v>18810</v>
      </c>
      <c r="H461" s="42">
        <v>1</v>
      </c>
      <c r="I461" s="42" t="s">
        <v>89</v>
      </c>
      <c r="J461" s="34">
        <f>IF(Tabla1[[#This Row],[Doc]]="Devolucion",-Tabla1[[#This Row],[VALOR]],Tabla1[[#This Row],[VALOR]])</f>
        <v>18810</v>
      </c>
      <c r="K461" s="35" t="str">
        <f>IFERROR(LEFT(Tabla1[[#This Row],[Columna3]],FIND(" ",Tabla1[[#This Row],[Columna3]])-1),Tabla1[[#This Row],[Columna3]])</f>
        <v>Venta</v>
      </c>
      <c r="U461"/>
    </row>
    <row r="462" spans="1:21" ht="14.25" customHeight="1">
      <c r="A462" t="s">
        <v>202</v>
      </c>
      <c r="B462" s="50">
        <f>+Tabla1[[#This Row],[Fecha y hora]]</f>
        <v>45994.434224537035</v>
      </c>
      <c r="C462" s="44">
        <v>45994.434224537035</v>
      </c>
      <c r="D462" s="45">
        <v>755</v>
      </c>
      <c r="E462" s="45" t="s">
        <v>74</v>
      </c>
      <c r="F462" s="46">
        <v>75710</v>
      </c>
      <c r="G462" s="47">
        <v>6160</v>
      </c>
      <c r="H462" s="42">
        <v>1</v>
      </c>
      <c r="I462" s="42" t="s">
        <v>89</v>
      </c>
      <c r="J462" s="34">
        <f>IF(Tabla1[[#This Row],[Doc]]="Devolucion",-Tabla1[[#This Row],[VALOR]],Tabla1[[#This Row],[VALOR]])</f>
        <v>6160</v>
      </c>
      <c r="K462" s="35" t="str">
        <f>IFERROR(LEFT(Tabla1[[#This Row],[Columna3]],FIND(" ",Tabla1[[#This Row],[Columna3]])-1),Tabla1[[#This Row],[Columna3]])</f>
        <v>Venta</v>
      </c>
      <c r="U462"/>
    </row>
    <row r="463" spans="1:21" ht="14.25" customHeight="1">
      <c r="A463" t="s">
        <v>202</v>
      </c>
      <c r="B463" s="50">
        <f>+Tabla1[[#This Row],[Fecha y hora]]</f>
        <v>45994.436157407406</v>
      </c>
      <c r="C463" s="44">
        <v>45994.436157407406</v>
      </c>
      <c r="D463" s="45">
        <v>755</v>
      </c>
      <c r="E463" s="45" t="s">
        <v>74</v>
      </c>
      <c r="F463" s="46">
        <v>75711</v>
      </c>
      <c r="G463" s="47">
        <v>9240</v>
      </c>
      <c r="H463" s="42">
        <v>1</v>
      </c>
      <c r="I463" s="42" t="s">
        <v>89</v>
      </c>
      <c r="J463" s="34">
        <f>IF(Tabla1[[#This Row],[Doc]]="Devolucion",-Tabla1[[#This Row],[VALOR]],Tabla1[[#This Row],[VALOR]])</f>
        <v>9240</v>
      </c>
      <c r="K463" s="35" t="str">
        <f>IFERROR(LEFT(Tabla1[[#This Row],[Columna3]],FIND(" ",Tabla1[[#This Row],[Columna3]])-1),Tabla1[[#This Row],[Columna3]])</f>
        <v>Venta</v>
      </c>
      <c r="U463"/>
    </row>
    <row r="464" spans="1:21" ht="14.25" customHeight="1">
      <c r="A464" t="s">
        <v>202</v>
      </c>
      <c r="B464" s="50">
        <f>+Tabla1[[#This Row],[Fecha y hora]]</f>
        <v>45994.439201388886</v>
      </c>
      <c r="C464" s="44">
        <v>45994.439201388886</v>
      </c>
      <c r="D464" s="45">
        <v>755</v>
      </c>
      <c r="E464" s="45" t="s">
        <v>74</v>
      </c>
      <c r="F464" s="46">
        <v>75712</v>
      </c>
      <c r="G464" s="47">
        <v>7000</v>
      </c>
      <c r="H464" s="42">
        <v>1</v>
      </c>
      <c r="I464" s="42" t="s">
        <v>89</v>
      </c>
      <c r="J464" s="34">
        <f>IF(Tabla1[[#This Row],[Doc]]="Devolucion",-Tabla1[[#This Row],[VALOR]],Tabla1[[#This Row],[VALOR]])</f>
        <v>7000</v>
      </c>
      <c r="K464" s="35" t="str">
        <f>IFERROR(LEFT(Tabla1[[#This Row],[Columna3]],FIND(" ",Tabla1[[#This Row],[Columna3]])-1),Tabla1[[#This Row],[Columna3]])</f>
        <v>Venta</v>
      </c>
      <c r="U464"/>
    </row>
    <row r="465" spans="1:21" ht="14.25" customHeight="1">
      <c r="A465" t="s">
        <v>202</v>
      </c>
      <c r="B465" s="50">
        <f>+Tabla1[[#This Row],[Fecha y hora]]</f>
        <v>45994.440127314818</v>
      </c>
      <c r="C465" s="44">
        <v>45994.440127314818</v>
      </c>
      <c r="D465" s="45">
        <v>755</v>
      </c>
      <c r="E465" s="45" t="s">
        <v>74</v>
      </c>
      <c r="F465" s="46">
        <v>75713</v>
      </c>
      <c r="G465" s="47">
        <v>5120</v>
      </c>
      <c r="H465" s="42">
        <v>1</v>
      </c>
      <c r="I465" s="42" t="s">
        <v>89</v>
      </c>
      <c r="J465" s="34">
        <f>IF(Tabla1[[#This Row],[Doc]]="Devolucion",-Tabla1[[#This Row],[VALOR]],Tabla1[[#This Row],[VALOR]])</f>
        <v>5120</v>
      </c>
      <c r="K465" s="35" t="str">
        <f>IFERROR(LEFT(Tabla1[[#This Row],[Columna3]],FIND(" ",Tabla1[[#This Row],[Columna3]])-1),Tabla1[[#This Row],[Columna3]])</f>
        <v>Venta</v>
      </c>
      <c r="U465"/>
    </row>
    <row r="466" spans="1:21" ht="14.25" customHeight="1">
      <c r="A466" t="s">
        <v>202</v>
      </c>
      <c r="B466" s="50">
        <f>+Tabla1[[#This Row],[Fecha y hora]]</f>
        <v>45994.440763888888</v>
      </c>
      <c r="C466" s="44">
        <v>45994.440763888888</v>
      </c>
      <c r="D466" s="45">
        <v>755</v>
      </c>
      <c r="E466" s="45" t="s">
        <v>74</v>
      </c>
      <c r="F466" s="46">
        <v>75714</v>
      </c>
      <c r="G466" s="47">
        <v>5125</v>
      </c>
      <c r="H466" s="42">
        <v>1</v>
      </c>
      <c r="I466" s="42" t="s">
        <v>89</v>
      </c>
      <c r="J466" s="34">
        <f>IF(Tabla1[[#This Row],[Doc]]="Devolucion",-Tabla1[[#This Row],[VALOR]],Tabla1[[#This Row],[VALOR]])</f>
        <v>5125</v>
      </c>
      <c r="K466" s="35" t="str">
        <f>IFERROR(LEFT(Tabla1[[#This Row],[Columna3]],FIND(" ",Tabla1[[#This Row],[Columna3]])-1),Tabla1[[#This Row],[Columna3]])</f>
        <v>Venta</v>
      </c>
      <c r="U466"/>
    </row>
    <row r="467" spans="1:21" ht="14.25" customHeight="1">
      <c r="A467" t="s">
        <v>202</v>
      </c>
      <c r="B467" s="50">
        <f>+Tabla1[[#This Row],[Fecha y hora]]</f>
        <v>45994.441574074073</v>
      </c>
      <c r="C467" s="44">
        <v>45994.441574074073</v>
      </c>
      <c r="D467" s="45">
        <v>755</v>
      </c>
      <c r="E467" s="45" t="s">
        <v>74</v>
      </c>
      <c r="F467" s="46">
        <v>75715</v>
      </c>
      <c r="G467" s="47">
        <v>5275</v>
      </c>
      <c r="H467" s="42">
        <v>1</v>
      </c>
      <c r="I467" s="42" t="s">
        <v>89</v>
      </c>
      <c r="J467" s="34">
        <f>IF(Tabla1[[#This Row],[Doc]]="Devolucion",-Tabla1[[#This Row],[VALOR]],Tabla1[[#This Row],[VALOR]])</f>
        <v>5275</v>
      </c>
      <c r="K467" s="35" t="str">
        <f>IFERROR(LEFT(Tabla1[[#This Row],[Columna3]],FIND(" ",Tabla1[[#This Row],[Columna3]])-1),Tabla1[[#This Row],[Columna3]])</f>
        <v>Venta</v>
      </c>
      <c r="U467"/>
    </row>
    <row r="468" spans="1:21" ht="14.25" customHeight="1">
      <c r="A468" t="s">
        <v>202</v>
      </c>
      <c r="B468" s="50">
        <f>+Tabla1[[#This Row],[Fecha y hora]]</f>
        <v>45994.44195601852</v>
      </c>
      <c r="C468" s="44">
        <v>45994.44195601852</v>
      </c>
      <c r="D468" s="45">
        <v>755</v>
      </c>
      <c r="E468" s="45" t="s">
        <v>74</v>
      </c>
      <c r="F468" s="46">
        <v>75716</v>
      </c>
      <c r="G468" s="47">
        <v>4850</v>
      </c>
      <c r="H468" s="42">
        <v>1</v>
      </c>
      <c r="I468" s="42" t="s">
        <v>89</v>
      </c>
      <c r="J468" s="34">
        <f>IF(Tabla1[[#This Row],[Doc]]="Devolucion",-Tabla1[[#This Row],[VALOR]],Tabla1[[#This Row],[VALOR]])</f>
        <v>4850</v>
      </c>
      <c r="K468" s="35" t="str">
        <f>IFERROR(LEFT(Tabla1[[#This Row],[Columna3]],FIND(" ",Tabla1[[#This Row],[Columna3]])-1),Tabla1[[#This Row],[Columna3]])</f>
        <v>Venta</v>
      </c>
      <c r="U468"/>
    </row>
    <row r="469" spans="1:21" ht="14.25" customHeight="1">
      <c r="A469" t="s">
        <v>202</v>
      </c>
      <c r="B469" s="50">
        <f>+Tabla1[[#This Row],[Fecha y hora]]</f>
        <v>45994.444675925923</v>
      </c>
      <c r="C469" s="44">
        <v>45994.444675925923</v>
      </c>
      <c r="D469" s="45">
        <v>755</v>
      </c>
      <c r="E469" s="45" t="s">
        <v>74</v>
      </c>
      <c r="F469" s="46">
        <v>75717</v>
      </c>
      <c r="G469" s="47">
        <v>15100</v>
      </c>
      <c r="H469" s="42">
        <v>1</v>
      </c>
      <c r="I469" s="42" t="s">
        <v>89</v>
      </c>
      <c r="J469" s="34">
        <f>IF(Tabla1[[#This Row],[Doc]]="Devolucion",-Tabla1[[#This Row],[VALOR]],Tabla1[[#This Row],[VALOR]])</f>
        <v>15100</v>
      </c>
      <c r="K469" s="35" t="str">
        <f>IFERROR(LEFT(Tabla1[[#This Row],[Columna3]],FIND(" ",Tabla1[[#This Row],[Columna3]])-1),Tabla1[[#This Row],[Columna3]])</f>
        <v>Venta</v>
      </c>
      <c r="U469"/>
    </row>
    <row r="470" spans="1:21" ht="14.25" customHeight="1">
      <c r="A470" t="s">
        <v>202</v>
      </c>
      <c r="B470" s="50">
        <f>+Tabla1[[#This Row],[Fecha y hora]]</f>
        <v>45994.445543981485</v>
      </c>
      <c r="C470" s="44">
        <v>45994.445543981485</v>
      </c>
      <c r="D470" s="45">
        <v>755</v>
      </c>
      <c r="E470" s="45" t="s">
        <v>74</v>
      </c>
      <c r="F470" s="46">
        <v>75718</v>
      </c>
      <c r="G470" s="47">
        <v>25280</v>
      </c>
      <c r="H470" s="42">
        <v>1</v>
      </c>
      <c r="I470" s="42" t="s">
        <v>89</v>
      </c>
      <c r="J470" s="34">
        <f>IF(Tabla1[[#This Row],[Doc]]="Devolucion",-Tabla1[[#This Row],[VALOR]],Tabla1[[#This Row],[VALOR]])</f>
        <v>25280</v>
      </c>
      <c r="K470" s="35" t="str">
        <f>IFERROR(LEFT(Tabla1[[#This Row],[Columna3]],FIND(" ",Tabla1[[#This Row],[Columna3]])-1),Tabla1[[#This Row],[Columna3]])</f>
        <v>Venta</v>
      </c>
      <c r="U470"/>
    </row>
    <row r="471" spans="1:21" ht="14.25" customHeight="1">
      <c r="A471" t="s">
        <v>202</v>
      </c>
      <c r="B471" s="50">
        <f>+Tabla1[[#This Row],[Fecha y hora]]</f>
        <v>45994.475162037037</v>
      </c>
      <c r="C471" s="44">
        <v>45994.475162037037</v>
      </c>
      <c r="D471" s="45">
        <v>755</v>
      </c>
      <c r="E471" s="45" t="s">
        <v>74</v>
      </c>
      <c r="F471" s="46">
        <v>75739</v>
      </c>
      <c r="G471" s="47">
        <v>29060</v>
      </c>
      <c r="H471" s="42">
        <v>1</v>
      </c>
      <c r="I471" s="42" t="s">
        <v>89</v>
      </c>
      <c r="J471" s="34">
        <f>IF(Tabla1[[#This Row],[Doc]]="Devolucion",-Tabla1[[#This Row],[VALOR]],Tabla1[[#This Row],[VALOR]])</f>
        <v>29060</v>
      </c>
      <c r="K471" s="35" t="str">
        <f>IFERROR(LEFT(Tabla1[[#This Row],[Columna3]],FIND(" ",Tabla1[[#This Row],[Columna3]])-1),Tabla1[[#This Row],[Columna3]])</f>
        <v>Venta</v>
      </c>
      <c r="U471"/>
    </row>
    <row r="472" spans="1:21" ht="14.25" customHeight="1">
      <c r="A472" t="s">
        <v>202</v>
      </c>
      <c r="B472" s="50">
        <f>+Tabla1[[#This Row],[Fecha y hora]]</f>
        <v>45994.476030092592</v>
      </c>
      <c r="C472" s="44">
        <v>45994.476030092592</v>
      </c>
      <c r="D472" s="45">
        <v>755</v>
      </c>
      <c r="E472" s="45" t="s">
        <v>74</v>
      </c>
      <c r="F472" s="46">
        <v>75740</v>
      </c>
      <c r="G472" s="47">
        <v>20450</v>
      </c>
      <c r="H472" s="42">
        <v>1</v>
      </c>
      <c r="I472" s="42" t="s">
        <v>89</v>
      </c>
      <c r="J472" s="34">
        <f>IF(Tabla1[[#This Row],[Doc]]="Devolucion",-Tabla1[[#This Row],[VALOR]],Tabla1[[#This Row],[VALOR]])</f>
        <v>20450</v>
      </c>
      <c r="K472" s="35" t="str">
        <f>IFERROR(LEFT(Tabla1[[#This Row],[Columna3]],FIND(" ",Tabla1[[#This Row],[Columna3]])-1),Tabla1[[#This Row],[Columna3]])</f>
        <v>Venta</v>
      </c>
      <c r="U472"/>
    </row>
    <row r="473" spans="1:21" ht="14.25" customHeight="1">
      <c r="A473" t="s">
        <v>202</v>
      </c>
      <c r="B473" s="50">
        <f>+Tabla1[[#This Row],[Fecha y hora]]</f>
        <v>45994.476956018516</v>
      </c>
      <c r="C473" s="44">
        <v>45994.476956018516</v>
      </c>
      <c r="D473" s="45">
        <v>755</v>
      </c>
      <c r="E473" s="45" t="s">
        <v>74</v>
      </c>
      <c r="F473" s="46">
        <v>75741</v>
      </c>
      <c r="G473" s="47">
        <v>7000</v>
      </c>
      <c r="H473" s="42">
        <v>1</v>
      </c>
      <c r="I473" s="42" t="s">
        <v>89</v>
      </c>
      <c r="J473" s="34">
        <f>IF(Tabla1[[#This Row],[Doc]]="Devolucion",-Tabla1[[#This Row],[VALOR]],Tabla1[[#This Row],[VALOR]])</f>
        <v>7000</v>
      </c>
      <c r="K473" s="35" t="str">
        <f>IFERROR(LEFT(Tabla1[[#This Row],[Columna3]],FIND(" ",Tabla1[[#This Row],[Columna3]])-1),Tabla1[[#This Row],[Columna3]])</f>
        <v>Venta</v>
      </c>
      <c r="U473"/>
    </row>
    <row r="474" spans="1:21" ht="14.25" customHeight="1">
      <c r="A474" t="s">
        <v>202</v>
      </c>
      <c r="B474" s="50">
        <f>+Tabla1[[#This Row],[Fecha y hora]]</f>
        <v>45994.477719907409</v>
      </c>
      <c r="C474" s="44">
        <v>45994.477719907409</v>
      </c>
      <c r="D474" s="45">
        <v>755</v>
      </c>
      <c r="E474" s="45" t="s">
        <v>74</v>
      </c>
      <c r="F474" s="46">
        <v>75742</v>
      </c>
      <c r="G474" s="47">
        <v>3150</v>
      </c>
      <c r="H474" s="42">
        <v>1</v>
      </c>
      <c r="I474" s="42" t="s">
        <v>89</v>
      </c>
      <c r="J474" s="34">
        <f>IF(Tabla1[[#This Row],[Doc]]="Devolucion",-Tabla1[[#This Row],[VALOR]],Tabla1[[#This Row],[VALOR]])</f>
        <v>3150</v>
      </c>
      <c r="K474" s="35" t="str">
        <f>IFERROR(LEFT(Tabla1[[#This Row],[Columna3]],FIND(" ",Tabla1[[#This Row],[Columna3]])-1),Tabla1[[#This Row],[Columna3]])</f>
        <v>Venta</v>
      </c>
      <c r="U474"/>
    </row>
    <row r="475" spans="1:21" ht="14.25" customHeight="1">
      <c r="A475" t="s">
        <v>202</v>
      </c>
      <c r="B475" s="50">
        <f>+Tabla1[[#This Row],[Fecha y hora]]</f>
        <v>45994.479108796295</v>
      </c>
      <c r="C475" s="44">
        <v>45994.479108796295</v>
      </c>
      <c r="D475" s="45">
        <v>755</v>
      </c>
      <c r="E475" s="45" t="s">
        <v>74</v>
      </c>
      <c r="F475" s="46">
        <v>75743</v>
      </c>
      <c r="G475" s="47">
        <v>89470</v>
      </c>
      <c r="H475" s="42">
        <v>1</v>
      </c>
      <c r="I475" s="42" t="s">
        <v>89</v>
      </c>
      <c r="J475" s="34">
        <f>IF(Tabla1[[#This Row],[Doc]]="Devolucion",-Tabla1[[#This Row],[VALOR]],Tabla1[[#This Row],[VALOR]])</f>
        <v>89470</v>
      </c>
      <c r="K475" s="35" t="str">
        <f>IFERROR(LEFT(Tabla1[[#This Row],[Columna3]],FIND(" ",Tabla1[[#This Row],[Columna3]])-1),Tabla1[[#This Row],[Columna3]])</f>
        <v>Venta</v>
      </c>
      <c r="U475"/>
    </row>
    <row r="476" spans="1:21" ht="14.25" customHeight="1">
      <c r="A476" t="s">
        <v>202</v>
      </c>
      <c r="B476" s="50">
        <f>+Tabla1[[#This Row],[Fecha y hora]]</f>
        <v>45994.480624999997</v>
      </c>
      <c r="C476" s="44">
        <v>45994.480624999997</v>
      </c>
      <c r="D476" s="45">
        <v>755</v>
      </c>
      <c r="E476" s="45" t="s">
        <v>74</v>
      </c>
      <c r="F476" s="46">
        <v>75744</v>
      </c>
      <c r="G476" s="47">
        <v>38210</v>
      </c>
      <c r="H476" s="42">
        <v>1</v>
      </c>
      <c r="I476" s="42" t="s">
        <v>89</v>
      </c>
      <c r="J476" s="34">
        <f>IF(Tabla1[[#This Row],[Doc]]="Devolucion",-Tabla1[[#This Row],[VALOR]],Tabla1[[#This Row],[VALOR]])</f>
        <v>38210</v>
      </c>
      <c r="K476" s="35" t="str">
        <f>IFERROR(LEFT(Tabla1[[#This Row],[Columna3]],FIND(" ",Tabla1[[#This Row],[Columna3]])-1),Tabla1[[#This Row],[Columna3]])</f>
        <v>Venta</v>
      </c>
      <c r="U476"/>
    </row>
    <row r="477" spans="1:21" ht="14.25" customHeight="1">
      <c r="A477" t="s">
        <v>202</v>
      </c>
      <c r="B477" s="50">
        <f>+Tabla1[[#This Row],[Fecha y hora]]</f>
        <v>45994.481863425928</v>
      </c>
      <c r="C477" s="44">
        <v>45994.481863425928</v>
      </c>
      <c r="D477" s="45">
        <v>755</v>
      </c>
      <c r="E477" s="45" t="s">
        <v>74</v>
      </c>
      <c r="F477" s="46">
        <v>75745</v>
      </c>
      <c r="G477" s="47">
        <v>6090</v>
      </c>
      <c r="H477" s="42">
        <v>1</v>
      </c>
      <c r="I477" s="42" t="s">
        <v>89</v>
      </c>
      <c r="J477" s="34">
        <f>IF(Tabla1[[#This Row],[Doc]]="Devolucion",-Tabla1[[#This Row],[VALOR]],Tabla1[[#This Row],[VALOR]])</f>
        <v>6090</v>
      </c>
      <c r="K477" s="35" t="str">
        <f>IFERROR(LEFT(Tabla1[[#This Row],[Columna3]],FIND(" ",Tabla1[[#This Row],[Columna3]])-1),Tabla1[[#This Row],[Columna3]])</f>
        <v>Venta</v>
      </c>
      <c r="U477"/>
    </row>
    <row r="478" spans="1:21" ht="14.25" customHeight="1">
      <c r="A478" t="s">
        <v>202</v>
      </c>
      <c r="B478" s="50">
        <f>+Tabla1[[#This Row],[Fecha y hora]]</f>
        <v>45994.482835648145</v>
      </c>
      <c r="C478" s="44">
        <v>45994.482835648145</v>
      </c>
      <c r="D478" s="45">
        <v>755</v>
      </c>
      <c r="E478" s="45" t="s">
        <v>74</v>
      </c>
      <c r="F478" s="46">
        <v>75746</v>
      </c>
      <c r="G478" s="47">
        <v>2800</v>
      </c>
      <c r="H478" s="42">
        <v>1</v>
      </c>
      <c r="I478" s="42" t="s">
        <v>89</v>
      </c>
      <c r="J478" s="34">
        <f>IF(Tabla1[[#This Row],[Doc]]="Devolucion",-Tabla1[[#This Row],[VALOR]],Tabla1[[#This Row],[VALOR]])</f>
        <v>2800</v>
      </c>
      <c r="K478" s="35" t="str">
        <f>IFERROR(LEFT(Tabla1[[#This Row],[Columna3]],FIND(" ",Tabla1[[#This Row],[Columna3]])-1),Tabla1[[#This Row],[Columna3]])</f>
        <v>Venta</v>
      </c>
      <c r="U478"/>
    </row>
    <row r="479" spans="1:21" ht="14.25" customHeight="1">
      <c r="A479" t="s">
        <v>202</v>
      </c>
      <c r="B479" s="50">
        <f>+Tabla1[[#This Row],[Fecha y hora]]</f>
        <v>45994.487430555557</v>
      </c>
      <c r="C479" s="44">
        <v>45994.487430555557</v>
      </c>
      <c r="D479" s="45">
        <v>755</v>
      </c>
      <c r="E479" s="45" t="s">
        <v>74</v>
      </c>
      <c r="F479" s="46">
        <v>75747</v>
      </c>
      <c r="G479" s="47">
        <v>11770</v>
      </c>
      <c r="H479" s="42">
        <v>1</v>
      </c>
      <c r="I479" s="42" t="s">
        <v>89</v>
      </c>
      <c r="J479" s="34">
        <f>IF(Tabla1[[#This Row],[Doc]]="Devolucion",-Tabla1[[#This Row],[VALOR]],Tabla1[[#This Row],[VALOR]])</f>
        <v>11770</v>
      </c>
      <c r="K479" s="35" t="str">
        <f>IFERROR(LEFT(Tabla1[[#This Row],[Columna3]],FIND(" ",Tabla1[[#This Row],[Columna3]])-1),Tabla1[[#This Row],[Columna3]])</f>
        <v>Venta</v>
      </c>
      <c r="U479"/>
    </row>
    <row r="480" spans="1:21" ht="14.25" customHeight="1">
      <c r="A480" t="s">
        <v>202</v>
      </c>
      <c r="B480" s="50">
        <f>+Tabla1[[#This Row],[Fecha y hora]]</f>
        <v>45994.488819444443</v>
      </c>
      <c r="C480" s="44">
        <v>45994.488819444443</v>
      </c>
      <c r="D480" s="45">
        <v>755</v>
      </c>
      <c r="E480" s="45" t="s">
        <v>74</v>
      </c>
      <c r="F480" s="46">
        <v>75748</v>
      </c>
      <c r="G480" s="47">
        <v>18600</v>
      </c>
      <c r="H480" s="42">
        <v>1</v>
      </c>
      <c r="I480" s="42" t="s">
        <v>89</v>
      </c>
      <c r="J480" s="34">
        <f>IF(Tabla1[[#This Row],[Doc]]="Devolucion",-Tabla1[[#This Row],[VALOR]],Tabla1[[#This Row],[VALOR]])</f>
        <v>18600</v>
      </c>
      <c r="K480" s="35" t="str">
        <f>IFERROR(LEFT(Tabla1[[#This Row],[Columna3]],FIND(" ",Tabla1[[#This Row],[Columna3]])-1),Tabla1[[#This Row],[Columna3]])</f>
        <v>Venta</v>
      </c>
      <c r="U480"/>
    </row>
    <row r="481" spans="1:21" ht="14.25" customHeight="1">
      <c r="A481" t="s">
        <v>202</v>
      </c>
      <c r="B481" s="50">
        <f>+Tabla1[[#This Row],[Fecha y hora]]</f>
        <v>45994.489444444444</v>
      </c>
      <c r="C481" s="44">
        <v>45994.489444444444</v>
      </c>
      <c r="D481" s="45">
        <v>755</v>
      </c>
      <c r="E481" s="45" t="s">
        <v>74</v>
      </c>
      <c r="F481" s="46">
        <v>75749</v>
      </c>
      <c r="G481" s="47">
        <v>24240</v>
      </c>
      <c r="H481" s="42">
        <v>1</v>
      </c>
      <c r="I481" s="42" t="s">
        <v>89</v>
      </c>
      <c r="J481" s="34">
        <f>IF(Tabla1[[#This Row],[Doc]]="Devolucion",-Tabla1[[#This Row],[VALOR]],Tabla1[[#This Row],[VALOR]])</f>
        <v>24240</v>
      </c>
      <c r="K481" s="35" t="str">
        <f>IFERROR(LEFT(Tabla1[[#This Row],[Columna3]],FIND(" ",Tabla1[[#This Row],[Columna3]])-1),Tabla1[[#This Row],[Columna3]])</f>
        <v>Venta</v>
      </c>
      <c r="U481"/>
    </row>
    <row r="482" spans="1:21" ht="14.25" customHeight="1">
      <c r="A482" t="s">
        <v>202</v>
      </c>
      <c r="B482" s="50">
        <f>+Tabla1[[#This Row],[Fecha y hora]]</f>
        <v>45994.489907407406</v>
      </c>
      <c r="C482" s="44">
        <v>45994.489907407406</v>
      </c>
      <c r="D482" s="45">
        <v>755</v>
      </c>
      <c r="E482" s="45" t="s">
        <v>74</v>
      </c>
      <c r="F482" s="46">
        <v>75750</v>
      </c>
      <c r="G482" s="47">
        <v>3875</v>
      </c>
      <c r="H482" s="42">
        <v>1</v>
      </c>
      <c r="I482" s="42" t="s">
        <v>89</v>
      </c>
      <c r="J482" s="34">
        <f>IF(Tabla1[[#This Row],[Doc]]="Devolucion",-Tabla1[[#This Row],[VALOR]],Tabla1[[#This Row],[VALOR]])</f>
        <v>3875</v>
      </c>
      <c r="K482" s="35" t="str">
        <f>IFERROR(LEFT(Tabla1[[#This Row],[Columna3]],FIND(" ",Tabla1[[#This Row],[Columna3]])-1),Tabla1[[#This Row],[Columna3]])</f>
        <v>Venta</v>
      </c>
      <c r="U482"/>
    </row>
    <row r="483" spans="1:21" ht="14.25" customHeight="1">
      <c r="A483" t="s">
        <v>202</v>
      </c>
      <c r="B483" s="50">
        <f>+Tabla1[[#This Row],[Fecha y hora]]</f>
        <v>45994.492465277777</v>
      </c>
      <c r="C483" s="44">
        <v>45994.492465277777</v>
      </c>
      <c r="D483" s="45">
        <v>755</v>
      </c>
      <c r="E483" s="45" t="s">
        <v>74</v>
      </c>
      <c r="F483" s="46">
        <v>75751</v>
      </c>
      <c r="G483" s="47">
        <v>20450</v>
      </c>
      <c r="H483" s="42">
        <v>1</v>
      </c>
      <c r="I483" s="42" t="s">
        <v>89</v>
      </c>
      <c r="J483" s="34">
        <f>IF(Tabla1[[#This Row],[Doc]]="Devolucion",-Tabla1[[#This Row],[VALOR]],Tabla1[[#This Row],[VALOR]])</f>
        <v>20450</v>
      </c>
      <c r="K483" s="35" t="str">
        <f>IFERROR(LEFT(Tabla1[[#This Row],[Columna3]],FIND(" ",Tabla1[[#This Row],[Columna3]])-1),Tabla1[[#This Row],[Columna3]])</f>
        <v>Venta</v>
      </c>
      <c r="U483"/>
    </row>
    <row r="484" spans="1:21" ht="14.25" customHeight="1">
      <c r="A484" t="s">
        <v>202</v>
      </c>
      <c r="B484" s="50">
        <f>+Tabla1[[#This Row],[Fecha y hora]]</f>
        <v>45994.494479166664</v>
      </c>
      <c r="C484" s="44">
        <v>45994.494479166664</v>
      </c>
      <c r="D484" s="45">
        <v>755</v>
      </c>
      <c r="E484" s="45" t="s">
        <v>74</v>
      </c>
      <c r="F484" s="46">
        <v>75752</v>
      </c>
      <c r="G484" s="47">
        <v>20350</v>
      </c>
      <c r="H484" s="42">
        <v>1</v>
      </c>
      <c r="I484" s="42" t="s">
        <v>89</v>
      </c>
      <c r="J484" s="34">
        <f>IF(Tabla1[[#This Row],[Doc]]="Devolucion",-Tabla1[[#This Row],[VALOR]],Tabla1[[#This Row],[VALOR]])</f>
        <v>20350</v>
      </c>
      <c r="K484" s="35" t="str">
        <f>IFERROR(LEFT(Tabla1[[#This Row],[Columna3]],FIND(" ",Tabla1[[#This Row],[Columna3]])-1),Tabla1[[#This Row],[Columna3]])</f>
        <v>Venta</v>
      </c>
      <c r="U484"/>
    </row>
    <row r="485" spans="1:21" ht="14.25" customHeight="1">
      <c r="A485" t="s">
        <v>202</v>
      </c>
      <c r="B485" s="50">
        <f>+Tabla1[[#This Row],[Fecha y hora]]</f>
        <v>45994.495428240742</v>
      </c>
      <c r="C485" s="44">
        <v>45994.495428240742</v>
      </c>
      <c r="D485" s="45">
        <v>755</v>
      </c>
      <c r="E485" s="45" t="s">
        <v>74</v>
      </c>
      <c r="F485" s="46">
        <v>75753</v>
      </c>
      <c r="G485" s="47">
        <v>24400</v>
      </c>
      <c r="H485" s="42">
        <v>1</v>
      </c>
      <c r="I485" s="42" t="s">
        <v>89</v>
      </c>
      <c r="J485" s="34">
        <f>IF(Tabla1[[#This Row],[Doc]]="Devolucion",-Tabla1[[#This Row],[VALOR]],Tabla1[[#This Row],[VALOR]])</f>
        <v>24400</v>
      </c>
      <c r="K485" s="35" t="str">
        <f>IFERROR(LEFT(Tabla1[[#This Row],[Columna3]],FIND(" ",Tabla1[[#This Row],[Columna3]])-1),Tabla1[[#This Row],[Columna3]])</f>
        <v>Venta</v>
      </c>
      <c r="U485"/>
    </row>
    <row r="486" spans="1:21" ht="14.25" customHeight="1">
      <c r="A486" t="s">
        <v>202</v>
      </c>
      <c r="B486" s="50">
        <f>+Tabla1[[#This Row],[Fecha y hora]]</f>
        <v>45994.497488425928</v>
      </c>
      <c r="C486" s="44">
        <v>45994.497488425928</v>
      </c>
      <c r="D486" s="45">
        <v>755</v>
      </c>
      <c r="E486" s="45" t="s">
        <v>74</v>
      </c>
      <c r="F486" s="46">
        <v>75754</v>
      </c>
      <c r="G486" s="47">
        <v>21100</v>
      </c>
      <c r="H486" s="42">
        <v>1</v>
      </c>
      <c r="I486" s="42" t="s">
        <v>89</v>
      </c>
      <c r="J486" s="34">
        <f>IF(Tabla1[[#This Row],[Doc]]="Devolucion",-Tabla1[[#This Row],[VALOR]],Tabla1[[#This Row],[VALOR]])</f>
        <v>21100</v>
      </c>
      <c r="K486" s="35" t="str">
        <f>IFERROR(LEFT(Tabla1[[#This Row],[Columna3]],FIND(" ",Tabla1[[#This Row],[Columna3]])-1),Tabla1[[#This Row],[Columna3]])</f>
        <v>Venta</v>
      </c>
      <c r="U486"/>
    </row>
    <row r="487" spans="1:21" ht="14.25" customHeight="1">
      <c r="A487" t="s">
        <v>202</v>
      </c>
      <c r="B487" s="50">
        <f>+Tabla1[[#This Row],[Fecha y hora]]</f>
        <v>45994.498449074075</v>
      </c>
      <c r="C487" s="44">
        <v>45994.498449074075</v>
      </c>
      <c r="D487" s="45">
        <v>755</v>
      </c>
      <c r="E487" s="45" t="s">
        <v>74</v>
      </c>
      <c r="F487" s="46">
        <v>75755</v>
      </c>
      <c r="G487" s="47">
        <v>11970</v>
      </c>
      <c r="H487" s="42">
        <v>1</v>
      </c>
      <c r="I487" s="42" t="s">
        <v>89</v>
      </c>
      <c r="J487" s="34">
        <f>IF(Tabla1[[#This Row],[Doc]]="Devolucion",-Tabla1[[#This Row],[VALOR]],Tabla1[[#This Row],[VALOR]])</f>
        <v>11970</v>
      </c>
      <c r="K487" s="35" t="str">
        <f>IFERROR(LEFT(Tabla1[[#This Row],[Columna3]],FIND(" ",Tabla1[[#This Row],[Columna3]])-1),Tabla1[[#This Row],[Columna3]])</f>
        <v>Venta</v>
      </c>
      <c r="U487"/>
    </row>
    <row r="488" spans="1:21" ht="14.25" customHeight="1">
      <c r="A488" t="s">
        <v>202</v>
      </c>
      <c r="B488" s="50">
        <f>+Tabla1[[#This Row],[Fecha y hora]]</f>
        <v>45994.499467592592</v>
      </c>
      <c r="C488" s="44">
        <v>45994.499467592592</v>
      </c>
      <c r="D488" s="45">
        <v>755</v>
      </c>
      <c r="E488" s="45" t="s">
        <v>74</v>
      </c>
      <c r="F488" s="46">
        <v>75756</v>
      </c>
      <c r="G488" s="47">
        <v>4500</v>
      </c>
      <c r="H488" s="42">
        <v>1</v>
      </c>
      <c r="I488" s="42" t="s">
        <v>89</v>
      </c>
      <c r="J488" s="34">
        <f>IF(Tabla1[[#This Row],[Doc]]="Devolucion",-Tabla1[[#This Row],[VALOR]],Tabla1[[#This Row],[VALOR]])</f>
        <v>4500</v>
      </c>
      <c r="K488" s="35" t="str">
        <f>IFERROR(LEFT(Tabla1[[#This Row],[Columna3]],FIND(" ",Tabla1[[#This Row],[Columna3]])-1),Tabla1[[#This Row],[Columna3]])</f>
        <v>Venta</v>
      </c>
      <c r="U488"/>
    </row>
    <row r="489" spans="1:21" ht="14.25" customHeight="1">
      <c r="A489" t="s">
        <v>202</v>
      </c>
      <c r="B489" s="50">
        <f>+Tabla1[[#This Row],[Fecha y hora]]</f>
        <v>45994.500358796293</v>
      </c>
      <c r="C489" s="44">
        <v>45994.500358796293</v>
      </c>
      <c r="D489" s="45">
        <v>755</v>
      </c>
      <c r="E489" s="45" t="s">
        <v>74</v>
      </c>
      <c r="F489" s="46">
        <v>75757</v>
      </c>
      <c r="G489" s="47">
        <v>5100</v>
      </c>
      <c r="H489" s="42">
        <v>1</v>
      </c>
      <c r="I489" s="42" t="s">
        <v>89</v>
      </c>
      <c r="J489" s="34">
        <f>IF(Tabla1[[#This Row],[Doc]]="Devolucion",-Tabla1[[#This Row],[VALOR]],Tabla1[[#This Row],[VALOR]])</f>
        <v>5100</v>
      </c>
      <c r="K489" s="35" t="str">
        <f>IFERROR(LEFT(Tabla1[[#This Row],[Columna3]],FIND(" ",Tabla1[[#This Row],[Columna3]])-1),Tabla1[[#This Row],[Columna3]])</f>
        <v>Venta</v>
      </c>
      <c r="U489"/>
    </row>
    <row r="490" spans="1:21" ht="14.25" customHeight="1">
      <c r="A490" t="s">
        <v>202</v>
      </c>
      <c r="B490" s="50">
        <f>+Tabla1[[#This Row],[Fecha y hora]]</f>
        <v>45994.501504629632</v>
      </c>
      <c r="C490" s="44">
        <v>45994.501504629632</v>
      </c>
      <c r="D490" s="45">
        <v>755</v>
      </c>
      <c r="E490" s="45" t="s">
        <v>74</v>
      </c>
      <c r="F490" s="46">
        <v>75758</v>
      </c>
      <c r="G490" s="47">
        <v>17595</v>
      </c>
      <c r="H490" s="42">
        <v>1</v>
      </c>
      <c r="I490" s="42" t="s">
        <v>89</v>
      </c>
      <c r="J490" s="34">
        <f>IF(Tabla1[[#This Row],[Doc]]="Devolucion",-Tabla1[[#This Row],[VALOR]],Tabla1[[#This Row],[VALOR]])</f>
        <v>17595</v>
      </c>
      <c r="K490" s="35" t="str">
        <f>IFERROR(LEFT(Tabla1[[#This Row],[Columna3]],FIND(" ",Tabla1[[#This Row],[Columna3]])-1),Tabla1[[#This Row],[Columna3]])</f>
        <v>Venta</v>
      </c>
      <c r="U490"/>
    </row>
    <row r="491" spans="1:21" ht="14.25" customHeight="1">
      <c r="A491" t="s">
        <v>202</v>
      </c>
      <c r="B491" s="50">
        <f>+Tabla1[[#This Row],[Fecha y hora]]</f>
        <v>45994.502500000002</v>
      </c>
      <c r="C491" s="44">
        <v>45994.502500000002</v>
      </c>
      <c r="D491" s="45">
        <v>755</v>
      </c>
      <c r="E491" s="45" t="s">
        <v>74</v>
      </c>
      <c r="F491" s="46">
        <v>75759</v>
      </c>
      <c r="G491" s="47">
        <v>20000</v>
      </c>
      <c r="H491" s="42">
        <v>1</v>
      </c>
      <c r="I491" s="42" t="s">
        <v>89</v>
      </c>
      <c r="J491" s="34">
        <f>IF(Tabla1[[#This Row],[Doc]]="Devolucion",-Tabla1[[#This Row],[VALOR]],Tabla1[[#This Row],[VALOR]])</f>
        <v>20000</v>
      </c>
      <c r="K491" s="35" t="str">
        <f>IFERROR(LEFT(Tabla1[[#This Row],[Columna3]],FIND(" ",Tabla1[[#This Row],[Columna3]])-1),Tabla1[[#This Row],[Columna3]])</f>
        <v>Venta</v>
      </c>
      <c r="U491"/>
    </row>
    <row r="492" spans="1:21" ht="14.25" customHeight="1">
      <c r="A492" t="s">
        <v>202</v>
      </c>
      <c r="B492" s="50">
        <f>+Tabla1[[#This Row],[Fecha y hora]]</f>
        <v>45994.50439814815</v>
      </c>
      <c r="C492" s="44">
        <v>45994.50439814815</v>
      </c>
      <c r="D492" s="45">
        <v>755</v>
      </c>
      <c r="E492" s="45" t="s">
        <v>74</v>
      </c>
      <c r="F492" s="46">
        <v>75760</v>
      </c>
      <c r="G492" s="47">
        <v>20000</v>
      </c>
      <c r="H492" s="42">
        <v>1</v>
      </c>
      <c r="I492" s="42" t="s">
        <v>89</v>
      </c>
      <c r="J492" s="34">
        <f>IF(Tabla1[[#This Row],[Doc]]="Devolucion",-Tabla1[[#This Row],[VALOR]],Tabla1[[#This Row],[VALOR]])</f>
        <v>20000</v>
      </c>
      <c r="K492" s="35" t="str">
        <f>IFERROR(LEFT(Tabla1[[#This Row],[Columna3]],FIND(" ",Tabla1[[#This Row],[Columna3]])-1),Tabla1[[#This Row],[Columna3]])</f>
        <v>Venta</v>
      </c>
      <c r="U492"/>
    </row>
    <row r="493" spans="1:21" ht="14.25" customHeight="1">
      <c r="A493" t="s">
        <v>202</v>
      </c>
      <c r="B493" s="50">
        <f>+Tabla1[[#This Row],[Fecha y hora]]</f>
        <v>45994.505208333336</v>
      </c>
      <c r="C493" s="44">
        <v>45994.505208333336</v>
      </c>
      <c r="D493" s="45">
        <v>755</v>
      </c>
      <c r="E493" s="45" t="s">
        <v>74</v>
      </c>
      <c r="F493" s="46">
        <v>75761</v>
      </c>
      <c r="G493" s="47">
        <v>5925</v>
      </c>
      <c r="H493" s="42">
        <v>1</v>
      </c>
      <c r="I493" s="42" t="s">
        <v>89</v>
      </c>
      <c r="J493" s="34">
        <f>IF(Tabla1[[#This Row],[Doc]]="Devolucion",-Tabla1[[#This Row],[VALOR]],Tabla1[[#This Row],[VALOR]])</f>
        <v>5925</v>
      </c>
      <c r="K493" s="35" t="str">
        <f>IFERROR(LEFT(Tabla1[[#This Row],[Columna3]],FIND(" ",Tabla1[[#This Row],[Columna3]])-1),Tabla1[[#This Row],[Columna3]])</f>
        <v>Venta</v>
      </c>
      <c r="U493"/>
    </row>
    <row r="494" spans="1:21" ht="14.25" customHeight="1">
      <c r="A494" t="s">
        <v>202</v>
      </c>
      <c r="B494" s="50">
        <f>+Tabla1[[#This Row],[Fecha y hora]]</f>
        <v>45994.506030092591</v>
      </c>
      <c r="C494" s="44">
        <v>45994.506030092591</v>
      </c>
      <c r="D494" s="45">
        <v>755</v>
      </c>
      <c r="E494" s="45" t="s">
        <v>74</v>
      </c>
      <c r="F494" s="46">
        <v>75762</v>
      </c>
      <c r="G494" s="47">
        <v>4675</v>
      </c>
      <c r="H494" s="42">
        <v>1</v>
      </c>
      <c r="I494" s="42" t="s">
        <v>89</v>
      </c>
      <c r="J494" s="34">
        <f>IF(Tabla1[[#This Row],[Doc]]="Devolucion",-Tabla1[[#This Row],[VALOR]],Tabla1[[#This Row],[VALOR]])</f>
        <v>4675</v>
      </c>
      <c r="K494" s="35" t="str">
        <f>IFERROR(LEFT(Tabla1[[#This Row],[Columna3]],FIND(" ",Tabla1[[#This Row],[Columna3]])-1),Tabla1[[#This Row],[Columna3]])</f>
        <v>Venta</v>
      </c>
      <c r="U494"/>
    </row>
    <row r="495" spans="1:21" ht="14.25" customHeight="1">
      <c r="A495" t="s">
        <v>202</v>
      </c>
      <c r="B495" s="50">
        <f>+Tabla1[[#This Row],[Fecha y hora]]</f>
        <v>45994.512372685182</v>
      </c>
      <c r="C495" s="44">
        <v>45994.512372685182</v>
      </c>
      <c r="D495" s="45">
        <v>755</v>
      </c>
      <c r="E495" s="45" t="s">
        <v>74</v>
      </c>
      <c r="F495" s="46">
        <v>75763</v>
      </c>
      <c r="G495" s="47">
        <v>26620</v>
      </c>
      <c r="H495" s="42">
        <v>1</v>
      </c>
      <c r="I495" s="42" t="s">
        <v>89</v>
      </c>
      <c r="J495" s="34">
        <f>IF(Tabla1[[#This Row],[Doc]]="Devolucion",-Tabla1[[#This Row],[VALOR]],Tabla1[[#This Row],[VALOR]])</f>
        <v>26620</v>
      </c>
      <c r="K495" s="35" t="str">
        <f>IFERROR(LEFT(Tabla1[[#This Row],[Columna3]],FIND(" ",Tabla1[[#This Row],[Columna3]])-1),Tabla1[[#This Row],[Columna3]])</f>
        <v>Venta</v>
      </c>
      <c r="U495"/>
    </row>
    <row r="496" spans="1:21" ht="14.25" customHeight="1">
      <c r="A496" t="s">
        <v>202</v>
      </c>
      <c r="B496" s="50">
        <f>+Tabla1[[#This Row],[Fecha y hora]]</f>
        <v>45994.513958333337</v>
      </c>
      <c r="C496" s="44">
        <v>45994.513958333337</v>
      </c>
      <c r="D496" s="45">
        <v>755</v>
      </c>
      <c r="E496" s="45" t="s">
        <v>74</v>
      </c>
      <c r="F496" s="46">
        <v>75764</v>
      </c>
      <c r="G496" s="47">
        <v>12970</v>
      </c>
      <c r="H496" s="42">
        <v>1</v>
      </c>
      <c r="I496" s="42" t="s">
        <v>89</v>
      </c>
      <c r="J496" s="34">
        <f>IF(Tabla1[[#This Row],[Doc]]="Devolucion",-Tabla1[[#This Row],[VALOR]],Tabla1[[#This Row],[VALOR]])</f>
        <v>12970</v>
      </c>
      <c r="K496" s="35" t="str">
        <f>IFERROR(LEFT(Tabla1[[#This Row],[Columna3]],FIND(" ",Tabla1[[#This Row],[Columna3]])-1),Tabla1[[#This Row],[Columna3]])</f>
        <v>Venta</v>
      </c>
      <c r="U496"/>
    </row>
    <row r="497" spans="1:21" ht="14.25" customHeight="1">
      <c r="A497" t="s">
        <v>202</v>
      </c>
      <c r="B497" s="50">
        <f>+Tabla1[[#This Row],[Fecha y hora]]</f>
        <v>45994.514560185184</v>
      </c>
      <c r="C497" s="44">
        <v>45994.514560185184</v>
      </c>
      <c r="D497" s="45">
        <v>755</v>
      </c>
      <c r="E497" s="45" t="s">
        <v>74</v>
      </c>
      <c r="F497" s="46">
        <v>75765</v>
      </c>
      <c r="G497" s="47">
        <v>21300</v>
      </c>
      <c r="H497" s="42">
        <v>1</v>
      </c>
      <c r="I497" s="42" t="s">
        <v>89</v>
      </c>
      <c r="J497" s="34">
        <f>IF(Tabla1[[#This Row],[Doc]]="Devolucion",-Tabla1[[#This Row],[VALOR]],Tabla1[[#This Row],[VALOR]])</f>
        <v>21300</v>
      </c>
      <c r="K497" s="35" t="str">
        <f>IFERROR(LEFT(Tabla1[[#This Row],[Columna3]],FIND(" ",Tabla1[[#This Row],[Columna3]])-1),Tabla1[[#This Row],[Columna3]])</f>
        <v>Venta</v>
      </c>
      <c r="U497"/>
    </row>
    <row r="498" spans="1:21" ht="14.25" customHeight="1">
      <c r="A498" t="s">
        <v>202</v>
      </c>
      <c r="B498" s="50">
        <f>+Tabla1[[#This Row],[Fecha y hora]]</f>
        <v>45994.517129629632</v>
      </c>
      <c r="C498" s="44">
        <v>45994.517129629632</v>
      </c>
      <c r="D498" s="45">
        <v>755</v>
      </c>
      <c r="E498" s="45" t="s">
        <v>74</v>
      </c>
      <c r="F498" s="46">
        <v>75766</v>
      </c>
      <c r="G498" s="47">
        <v>31335</v>
      </c>
      <c r="H498" s="42">
        <v>1</v>
      </c>
      <c r="I498" s="42" t="s">
        <v>89</v>
      </c>
      <c r="J498" s="34">
        <f>IF(Tabla1[[#This Row],[Doc]]="Devolucion",-Tabla1[[#This Row],[VALOR]],Tabla1[[#This Row],[VALOR]])</f>
        <v>31335</v>
      </c>
      <c r="K498" s="35" t="str">
        <f>IFERROR(LEFT(Tabla1[[#This Row],[Columna3]],FIND(" ",Tabla1[[#This Row],[Columna3]])-1),Tabla1[[#This Row],[Columna3]])</f>
        <v>Venta</v>
      </c>
      <c r="U498"/>
    </row>
    <row r="499" spans="1:21" ht="14.25" customHeight="1">
      <c r="A499" t="s">
        <v>202</v>
      </c>
      <c r="B499" s="50">
        <f>+Tabla1[[#This Row],[Fecha y hora]]</f>
        <v>45994.518067129633</v>
      </c>
      <c r="C499" s="44">
        <v>45994.518067129633</v>
      </c>
      <c r="D499" s="45">
        <v>755</v>
      </c>
      <c r="E499" s="45" t="s">
        <v>74</v>
      </c>
      <c r="F499" s="46">
        <v>75767</v>
      </c>
      <c r="G499" s="47">
        <v>12210</v>
      </c>
      <c r="H499" s="42">
        <v>1</v>
      </c>
      <c r="I499" s="42" t="s">
        <v>89</v>
      </c>
      <c r="J499" s="34">
        <f>IF(Tabla1[[#This Row],[Doc]]="Devolucion",-Tabla1[[#This Row],[VALOR]],Tabla1[[#This Row],[VALOR]])</f>
        <v>12210</v>
      </c>
      <c r="K499" s="35" t="str">
        <f>IFERROR(LEFT(Tabla1[[#This Row],[Columna3]],FIND(" ",Tabla1[[#This Row],[Columna3]])-1),Tabla1[[#This Row],[Columna3]])</f>
        <v>Venta</v>
      </c>
      <c r="U499"/>
    </row>
    <row r="500" spans="1:21" ht="14.25" customHeight="1">
      <c r="A500" t="s">
        <v>202</v>
      </c>
      <c r="B500" s="50">
        <f>+Tabla1[[#This Row],[Fecha y hora]]</f>
        <v>45994.520069444443</v>
      </c>
      <c r="C500" s="44">
        <v>45994.520069444443</v>
      </c>
      <c r="D500" s="45">
        <v>755</v>
      </c>
      <c r="E500" s="45" t="s">
        <v>74</v>
      </c>
      <c r="F500" s="46">
        <v>75768</v>
      </c>
      <c r="G500" s="47">
        <v>13680</v>
      </c>
      <c r="H500" s="42">
        <v>1</v>
      </c>
      <c r="I500" s="42" t="s">
        <v>89</v>
      </c>
      <c r="J500" s="34">
        <f>IF(Tabla1[[#This Row],[Doc]]="Devolucion",-Tabla1[[#This Row],[VALOR]],Tabla1[[#This Row],[VALOR]])</f>
        <v>13680</v>
      </c>
      <c r="K500" s="35" t="str">
        <f>IFERROR(LEFT(Tabla1[[#This Row],[Columna3]],FIND(" ",Tabla1[[#This Row],[Columna3]])-1),Tabla1[[#This Row],[Columna3]])</f>
        <v>Venta</v>
      </c>
      <c r="U500"/>
    </row>
    <row r="501" spans="1:21" ht="14.25" customHeight="1">
      <c r="A501" t="s">
        <v>202</v>
      </c>
      <c r="B501" s="50">
        <f>+Tabla1[[#This Row],[Fecha y hora]]</f>
        <v>45994.521990740737</v>
      </c>
      <c r="C501" s="44">
        <v>45994.521990740737</v>
      </c>
      <c r="D501" s="45">
        <v>755</v>
      </c>
      <c r="E501" s="45" t="s">
        <v>74</v>
      </c>
      <c r="F501" s="46">
        <v>75769</v>
      </c>
      <c r="G501" s="47">
        <v>7000</v>
      </c>
      <c r="H501" s="42">
        <v>1</v>
      </c>
      <c r="I501" s="42" t="s">
        <v>89</v>
      </c>
      <c r="J501" s="34">
        <f>IF(Tabla1[[#This Row],[Doc]]="Devolucion",-Tabla1[[#This Row],[VALOR]],Tabla1[[#This Row],[VALOR]])</f>
        <v>7000</v>
      </c>
      <c r="K501" s="35" t="str">
        <f>IFERROR(LEFT(Tabla1[[#This Row],[Columna3]],FIND(" ",Tabla1[[#This Row],[Columna3]])-1),Tabla1[[#This Row],[Columna3]])</f>
        <v>Venta</v>
      </c>
      <c r="U501"/>
    </row>
    <row r="502" spans="1:21" ht="14.25" customHeight="1">
      <c r="A502" t="s">
        <v>202</v>
      </c>
      <c r="B502" s="50">
        <f>+Tabla1[[#This Row],[Fecha y hora]]</f>
        <v>45994.527141203704</v>
      </c>
      <c r="C502" s="44">
        <v>45994.527141203704</v>
      </c>
      <c r="D502" s="45">
        <v>755</v>
      </c>
      <c r="E502" s="45" t="s">
        <v>74</v>
      </c>
      <c r="F502" s="46">
        <v>75770</v>
      </c>
      <c r="G502" s="47">
        <v>24160</v>
      </c>
      <c r="H502" s="42">
        <v>1</v>
      </c>
      <c r="I502" s="42" t="s">
        <v>89</v>
      </c>
      <c r="J502" s="34">
        <f>IF(Tabla1[[#This Row],[Doc]]="Devolucion",-Tabla1[[#This Row],[VALOR]],Tabla1[[#This Row],[VALOR]])</f>
        <v>24160</v>
      </c>
      <c r="K502" s="35" t="str">
        <f>IFERROR(LEFT(Tabla1[[#This Row],[Columna3]],FIND(" ",Tabla1[[#This Row],[Columna3]])-1),Tabla1[[#This Row],[Columna3]])</f>
        <v>Venta</v>
      </c>
      <c r="U502"/>
    </row>
    <row r="503" spans="1:21" ht="14.25" customHeight="1">
      <c r="A503" t="s">
        <v>202</v>
      </c>
      <c r="B503" s="50">
        <f>+Tabla1[[#This Row],[Fecha y hora]]</f>
        <v>45994.530740740738</v>
      </c>
      <c r="C503" s="44">
        <v>45994.530740740738</v>
      </c>
      <c r="D503" s="45">
        <v>755</v>
      </c>
      <c r="E503" s="45" t="s">
        <v>74</v>
      </c>
      <c r="F503" s="46">
        <v>75771</v>
      </c>
      <c r="G503" s="47">
        <v>14000</v>
      </c>
      <c r="H503" s="42">
        <v>1</v>
      </c>
      <c r="I503" s="42" t="s">
        <v>89</v>
      </c>
      <c r="J503" s="34">
        <f>IF(Tabla1[[#This Row],[Doc]]="Devolucion",-Tabla1[[#This Row],[VALOR]],Tabla1[[#This Row],[VALOR]])</f>
        <v>14000</v>
      </c>
      <c r="K503" s="35" t="str">
        <f>IFERROR(LEFT(Tabla1[[#This Row],[Columna3]],FIND(" ",Tabla1[[#This Row],[Columna3]])-1),Tabla1[[#This Row],[Columna3]])</f>
        <v>Venta</v>
      </c>
      <c r="U503"/>
    </row>
    <row r="504" spans="1:21" ht="14.25" customHeight="1">
      <c r="A504" t="s">
        <v>202</v>
      </c>
      <c r="B504" s="50">
        <f>+Tabla1[[#This Row],[Fecha y hora]]</f>
        <v>45994.533321759256</v>
      </c>
      <c r="C504" s="44">
        <v>45994.533321759256</v>
      </c>
      <c r="D504" s="45">
        <v>755</v>
      </c>
      <c r="E504" s="45" t="s">
        <v>74</v>
      </c>
      <c r="F504" s="46">
        <v>75772</v>
      </c>
      <c r="G504" s="47">
        <v>46750</v>
      </c>
      <c r="H504" s="42">
        <v>1</v>
      </c>
      <c r="I504" s="42" t="s">
        <v>89</v>
      </c>
      <c r="J504" s="34">
        <f>IF(Tabla1[[#This Row],[Doc]]="Devolucion",-Tabla1[[#This Row],[VALOR]],Tabla1[[#This Row],[VALOR]])</f>
        <v>46750</v>
      </c>
      <c r="K504" s="35" t="str">
        <f>IFERROR(LEFT(Tabla1[[#This Row],[Columna3]],FIND(" ",Tabla1[[#This Row],[Columna3]])-1),Tabla1[[#This Row],[Columna3]])</f>
        <v>Venta</v>
      </c>
      <c r="U504"/>
    </row>
    <row r="505" spans="1:21" ht="14.25" customHeight="1">
      <c r="A505" t="s">
        <v>202</v>
      </c>
      <c r="B505" s="50">
        <f>+Tabla1[[#This Row],[Fecha y hora]]</f>
        <v>45994.534675925926</v>
      </c>
      <c r="C505" s="44">
        <v>45994.534675925926</v>
      </c>
      <c r="D505" s="45">
        <v>755</v>
      </c>
      <c r="E505" s="45" t="s">
        <v>74</v>
      </c>
      <c r="F505" s="46">
        <v>75773</v>
      </c>
      <c r="G505" s="47">
        <v>10150</v>
      </c>
      <c r="H505" s="42">
        <v>1</v>
      </c>
      <c r="I505" s="42" t="s">
        <v>89</v>
      </c>
      <c r="J505" s="34">
        <f>IF(Tabla1[[#This Row],[Doc]]="Devolucion",-Tabla1[[#This Row],[VALOR]],Tabla1[[#This Row],[VALOR]])</f>
        <v>10150</v>
      </c>
      <c r="K505" s="35" t="str">
        <f>IFERROR(LEFT(Tabla1[[#This Row],[Columna3]],FIND(" ",Tabla1[[#This Row],[Columna3]])-1),Tabla1[[#This Row],[Columna3]])</f>
        <v>Venta</v>
      </c>
      <c r="U505"/>
    </row>
    <row r="506" spans="1:21" ht="14.25" customHeight="1">
      <c r="A506" t="s">
        <v>202</v>
      </c>
      <c r="B506" s="50">
        <f>+Tabla1[[#This Row],[Fecha y hora]]</f>
        <v>45994.53634259259</v>
      </c>
      <c r="C506" s="44">
        <v>45994.53634259259</v>
      </c>
      <c r="D506" s="45">
        <v>755</v>
      </c>
      <c r="E506" s="45" t="s">
        <v>74</v>
      </c>
      <c r="F506" s="46">
        <v>75774</v>
      </c>
      <c r="G506" s="47">
        <v>20000</v>
      </c>
      <c r="H506" s="42">
        <v>1</v>
      </c>
      <c r="I506" s="42" t="s">
        <v>89</v>
      </c>
      <c r="J506" s="34">
        <f>IF(Tabla1[[#This Row],[Doc]]="Devolucion",-Tabla1[[#This Row],[VALOR]],Tabla1[[#This Row],[VALOR]])</f>
        <v>20000</v>
      </c>
      <c r="K506" s="35" t="str">
        <f>IFERROR(LEFT(Tabla1[[#This Row],[Columna3]],FIND(" ",Tabla1[[#This Row],[Columna3]])-1),Tabla1[[#This Row],[Columna3]])</f>
        <v>Venta</v>
      </c>
      <c r="U506"/>
    </row>
    <row r="507" spans="1:21" ht="14.25" customHeight="1">
      <c r="A507" t="s">
        <v>202</v>
      </c>
      <c r="B507" s="50">
        <f>+Tabla1[[#This Row],[Fecha y hora]]</f>
        <v>45994.53837962963</v>
      </c>
      <c r="C507" s="44">
        <v>45994.53837962963</v>
      </c>
      <c r="D507" s="45">
        <v>755</v>
      </c>
      <c r="E507" s="45" t="s">
        <v>74</v>
      </c>
      <c r="F507" s="46">
        <v>75775</v>
      </c>
      <c r="G507" s="47">
        <v>3675</v>
      </c>
      <c r="H507" s="42">
        <v>1</v>
      </c>
      <c r="I507" s="42" t="s">
        <v>89</v>
      </c>
      <c r="J507" s="34">
        <f>IF(Tabla1[[#This Row],[Doc]]="Devolucion",-Tabla1[[#This Row],[VALOR]],Tabla1[[#This Row],[VALOR]])</f>
        <v>3675</v>
      </c>
      <c r="K507" s="35" t="str">
        <f>IFERROR(LEFT(Tabla1[[#This Row],[Columna3]],FIND(" ",Tabla1[[#This Row],[Columna3]])-1),Tabla1[[#This Row],[Columna3]])</f>
        <v>Venta</v>
      </c>
      <c r="U507"/>
    </row>
    <row r="508" spans="1:21" ht="14.25" customHeight="1">
      <c r="A508" t="s">
        <v>202</v>
      </c>
      <c r="B508" s="50">
        <f>+Tabla1[[#This Row],[Fecha y hora]]</f>
        <v>45994.539895833332</v>
      </c>
      <c r="C508" s="44">
        <v>45994.539895833332</v>
      </c>
      <c r="D508" s="45">
        <v>755</v>
      </c>
      <c r="E508" s="45" t="s">
        <v>74</v>
      </c>
      <c r="F508" s="46">
        <v>75776</v>
      </c>
      <c r="G508" s="47">
        <v>6000</v>
      </c>
      <c r="H508" s="42">
        <v>1</v>
      </c>
      <c r="I508" s="42" t="s">
        <v>89</v>
      </c>
      <c r="J508" s="34">
        <f>IF(Tabla1[[#This Row],[Doc]]="Devolucion",-Tabla1[[#This Row],[VALOR]],Tabla1[[#This Row],[VALOR]])</f>
        <v>6000</v>
      </c>
      <c r="K508" s="35" t="str">
        <f>IFERROR(LEFT(Tabla1[[#This Row],[Columna3]],FIND(" ",Tabla1[[#This Row],[Columna3]])-1),Tabla1[[#This Row],[Columna3]])</f>
        <v>Venta</v>
      </c>
      <c r="U508"/>
    </row>
    <row r="509" spans="1:21" ht="14.25" customHeight="1">
      <c r="A509" t="s">
        <v>202</v>
      </c>
      <c r="B509" s="50">
        <f>+Tabla1[[#This Row],[Fecha y hora]]</f>
        <v>45994.54277777778</v>
      </c>
      <c r="C509" s="44">
        <v>45994.54277777778</v>
      </c>
      <c r="D509" s="45">
        <v>755</v>
      </c>
      <c r="E509" s="45" t="s">
        <v>74</v>
      </c>
      <c r="F509" s="46">
        <v>75777</v>
      </c>
      <c r="G509" s="47">
        <v>27460</v>
      </c>
      <c r="H509" s="42">
        <v>1</v>
      </c>
      <c r="I509" s="42" t="s">
        <v>89</v>
      </c>
      <c r="J509" s="34">
        <f>IF(Tabla1[[#This Row],[Doc]]="Devolucion",-Tabla1[[#This Row],[VALOR]],Tabla1[[#This Row],[VALOR]])</f>
        <v>27460</v>
      </c>
      <c r="K509" s="35" t="str">
        <f>IFERROR(LEFT(Tabla1[[#This Row],[Columna3]],FIND(" ",Tabla1[[#This Row],[Columna3]])-1),Tabla1[[#This Row],[Columna3]])</f>
        <v>Venta</v>
      </c>
      <c r="U509"/>
    </row>
    <row r="510" spans="1:21" ht="14.25" customHeight="1">
      <c r="A510" t="s">
        <v>202</v>
      </c>
      <c r="B510" s="50">
        <f>+Tabla1[[#This Row],[Fecha y hora]]</f>
        <v>45994.54346064815</v>
      </c>
      <c r="C510" s="44">
        <v>45994.54346064815</v>
      </c>
      <c r="D510" s="45">
        <v>755</v>
      </c>
      <c r="E510" s="45" t="s">
        <v>74</v>
      </c>
      <c r="F510" s="46">
        <v>75778</v>
      </c>
      <c r="G510" s="47">
        <v>20050</v>
      </c>
      <c r="H510" s="42">
        <v>1</v>
      </c>
      <c r="I510" s="42" t="s">
        <v>89</v>
      </c>
      <c r="J510" s="34">
        <f>IF(Tabla1[[#This Row],[Doc]]="Devolucion",-Tabla1[[#This Row],[VALOR]],Tabla1[[#This Row],[VALOR]])</f>
        <v>20050</v>
      </c>
      <c r="K510" s="35" t="str">
        <f>IFERROR(LEFT(Tabla1[[#This Row],[Columna3]],FIND(" ",Tabla1[[#This Row],[Columna3]])-1),Tabla1[[#This Row],[Columna3]])</f>
        <v>Venta</v>
      </c>
      <c r="U510"/>
    </row>
    <row r="511" spans="1:21" ht="14.25" customHeight="1">
      <c r="A511" t="s">
        <v>202</v>
      </c>
      <c r="B511" s="50">
        <f>+Tabla1[[#This Row],[Fecha y hora]]</f>
        <v>45994.545104166667</v>
      </c>
      <c r="C511" s="44">
        <v>45994.545104166667</v>
      </c>
      <c r="D511" s="45">
        <v>755</v>
      </c>
      <c r="E511" s="45" t="s">
        <v>74</v>
      </c>
      <c r="F511" s="46">
        <v>75779</v>
      </c>
      <c r="G511" s="47">
        <v>5275</v>
      </c>
      <c r="H511" s="42">
        <v>1</v>
      </c>
      <c r="I511" s="42" t="s">
        <v>89</v>
      </c>
      <c r="J511" s="34">
        <f>IF(Tabla1[[#This Row],[Doc]]="Devolucion",-Tabla1[[#This Row],[VALOR]],Tabla1[[#This Row],[VALOR]])</f>
        <v>5275</v>
      </c>
      <c r="K511" s="35" t="str">
        <f>IFERROR(LEFT(Tabla1[[#This Row],[Columna3]],FIND(" ",Tabla1[[#This Row],[Columna3]])-1),Tabla1[[#This Row],[Columna3]])</f>
        <v>Venta</v>
      </c>
      <c r="U511"/>
    </row>
    <row r="512" spans="1:21" ht="14.25" customHeight="1">
      <c r="A512" t="s">
        <v>202</v>
      </c>
      <c r="B512" s="50">
        <f>+Tabla1[[#This Row],[Fecha y hora]]</f>
        <v>45994.545937499999</v>
      </c>
      <c r="C512" s="44">
        <v>45994.545937499999</v>
      </c>
      <c r="D512" s="45">
        <v>755</v>
      </c>
      <c r="E512" s="45" t="s">
        <v>74</v>
      </c>
      <c r="F512" s="46">
        <v>75780</v>
      </c>
      <c r="G512" s="47">
        <v>18840</v>
      </c>
      <c r="H512" s="42">
        <v>1</v>
      </c>
      <c r="I512" s="42" t="s">
        <v>89</v>
      </c>
      <c r="J512" s="34">
        <f>IF(Tabla1[[#This Row],[Doc]]="Devolucion",-Tabla1[[#This Row],[VALOR]],Tabla1[[#This Row],[VALOR]])</f>
        <v>18840</v>
      </c>
      <c r="K512" s="35" t="str">
        <f>IFERROR(LEFT(Tabla1[[#This Row],[Columna3]],FIND(" ",Tabla1[[#This Row],[Columna3]])-1),Tabla1[[#This Row],[Columna3]])</f>
        <v>Venta</v>
      </c>
      <c r="U512"/>
    </row>
    <row r="513" spans="1:21" ht="14.25" customHeight="1">
      <c r="A513" t="s">
        <v>202</v>
      </c>
      <c r="B513" s="50">
        <f>+Tabla1[[#This Row],[Fecha y hora]]</f>
        <v>45994.547638888886</v>
      </c>
      <c r="C513" s="44">
        <v>45994.547638888886</v>
      </c>
      <c r="D513" s="45">
        <v>755</v>
      </c>
      <c r="E513" s="45" t="s">
        <v>74</v>
      </c>
      <c r="F513" s="46">
        <v>75781</v>
      </c>
      <c r="G513" s="47">
        <v>12705</v>
      </c>
      <c r="H513" s="42">
        <v>1</v>
      </c>
      <c r="I513" s="42" t="s">
        <v>89</v>
      </c>
      <c r="J513" s="34">
        <f>IF(Tabla1[[#This Row],[Doc]]="Devolucion",-Tabla1[[#This Row],[VALOR]],Tabla1[[#This Row],[VALOR]])</f>
        <v>12705</v>
      </c>
      <c r="K513" s="35" t="str">
        <f>IFERROR(LEFT(Tabla1[[#This Row],[Columna3]],FIND(" ",Tabla1[[#This Row],[Columna3]])-1),Tabla1[[#This Row],[Columna3]])</f>
        <v>Venta</v>
      </c>
      <c r="U513"/>
    </row>
    <row r="514" spans="1:21" ht="14.25" customHeight="1">
      <c r="A514" t="s">
        <v>202</v>
      </c>
      <c r="B514" s="50">
        <f>+Tabla1[[#This Row],[Fecha y hora]]</f>
        <v>45994.548703703702</v>
      </c>
      <c r="C514" s="44">
        <v>45994.548703703702</v>
      </c>
      <c r="D514" s="45">
        <v>755</v>
      </c>
      <c r="E514" s="45" t="s">
        <v>74</v>
      </c>
      <c r="F514" s="46">
        <v>75782</v>
      </c>
      <c r="G514" s="47">
        <v>8722</v>
      </c>
      <c r="H514" s="42">
        <v>1</v>
      </c>
      <c r="I514" s="42" t="s">
        <v>89</v>
      </c>
      <c r="J514" s="34">
        <f>IF(Tabla1[[#This Row],[Doc]]="Devolucion",-Tabla1[[#This Row],[VALOR]],Tabla1[[#This Row],[VALOR]])</f>
        <v>8722</v>
      </c>
      <c r="K514" s="35" t="str">
        <f>IFERROR(LEFT(Tabla1[[#This Row],[Columna3]],FIND(" ",Tabla1[[#This Row],[Columna3]])-1),Tabla1[[#This Row],[Columna3]])</f>
        <v>Venta</v>
      </c>
      <c r="U514"/>
    </row>
    <row r="515" spans="1:21" ht="14.25" customHeight="1">
      <c r="A515" t="s">
        <v>202</v>
      </c>
      <c r="B515" s="50">
        <f>+Tabla1[[#This Row],[Fecha y hora]]</f>
        <v>45994.551469907405</v>
      </c>
      <c r="C515" s="44">
        <v>45994.551469907405</v>
      </c>
      <c r="D515" s="45">
        <v>755</v>
      </c>
      <c r="E515" s="45" t="s">
        <v>74</v>
      </c>
      <c r="F515" s="46">
        <v>75783</v>
      </c>
      <c r="G515" s="47">
        <v>21380</v>
      </c>
      <c r="H515" s="42">
        <v>1</v>
      </c>
      <c r="I515" s="42" t="s">
        <v>89</v>
      </c>
      <c r="J515" s="34">
        <f>IF(Tabla1[[#This Row],[Doc]]="Devolucion",-Tabla1[[#This Row],[VALOR]],Tabla1[[#This Row],[VALOR]])</f>
        <v>21380</v>
      </c>
      <c r="K515" s="35" t="str">
        <f>IFERROR(LEFT(Tabla1[[#This Row],[Columna3]],FIND(" ",Tabla1[[#This Row],[Columna3]])-1),Tabla1[[#This Row],[Columna3]])</f>
        <v>Venta</v>
      </c>
      <c r="U515"/>
    </row>
    <row r="516" spans="1:21" ht="14.25" customHeight="1">
      <c r="A516" t="s">
        <v>202</v>
      </c>
      <c r="B516" s="50">
        <f>+Tabla1[[#This Row],[Fecha y hora]]</f>
        <v>45995.426898148151</v>
      </c>
      <c r="C516" s="44">
        <v>45995.426898148151</v>
      </c>
      <c r="D516" s="45">
        <v>755</v>
      </c>
      <c r="E516" s="45" t="s">
        <v>74</v>
      </c>
      <c r="F516" s="46">
        <v>75858</v>
      </c>
      <c r="G516" s="47">
        <v>72530</v>
      </c>
      <c r="H516" s="42">
        <v>1</v>
      </c>
      <c r="I516" s="42" t="s">
        <v>89</v>
      </c>
      <c r="J516" s="34">
        <f>IF(Tabla1[[#This Row],[Doc]]="Devolucion",-Tabla1[[#This Row],[VALOR]],Tabla1[[#This Row],[VALOR]])</f>
        <v>72530</v>
      </c>
      <c r="K516" s="35" t="str">
        <f>IFERROR(LEFT(Tabla1[[#This Row],[Columna3]],FIND(" ",Tabla1[[#This Row],[Columna3]])-1),Tabla1[[#This Row],[Columna3]])</f>
        <v>Venta</v>
      </c>
      <c r="U516"/>
    </row>
    <row r="517" spans="1:21" ht="14.25" customHeight="1">
      <c r="A517" t="s">
        <v>202</v>
      </c>
      <c r="B517" s="50">
        <f>+Tabla1[[#This Row],[Fecha y hora]]</f>
        <v>45995.430162037039</v>
      </c>
      <c r="C517" s="44">
        <v>45995.430162037039</v>
      </c>
      <c r="D517" s="45">
        <v>755</v>
      </c>
      <c r="E517" s="45" t="s">
        <v>74</v>
      </c>
      <c r="F517" s="46">
        <v>75859</v>
      </c>
      <c r="G517" s="47">
        <v>39700</v>
      </c>
      <c r="H517" s="42">
        <v>1</v>
      </c>
      <c r="I517" s="42" t="s">
        <v>89</v>
      </c>
      <c r="J517" s="34">
        <f>IF(Tabla1[[#This Row],[Doc]]="Devolucion",-Tabla1[[#This Row],[VALOR]],Tabla1[[#This Row],[VALOR]])</f>
        <v>39700</v>
      </c>
      <c r="K517" s="35" t="str">
        <f>IFERROR(LEFT(Tabla1[[#This Row],[Columna3]],FIND(" ",Tabla1[[#This Row],[Columna3]])-1),Tabla1[[#This Row],[Columna3]])</f>
        <v>Venta</v>
      </c>
      <c r="U517"/>
    </row>
    <row r="518" spans="1:21" ht="14.25" customHeight="1">
      <c r="A518" t="s">
        <v>202</v>
      </c>
      <c r="B518" s="50">
        <f>+Tabla1[[#This Row],[Fecha y hora]]</f>
        <v>45995.431967592594</v>
      </c>
      <c r="C518" s="44">
        <v>45995.431967592594</v>
      </c>
      <c r="D518" s="45">
        <v>755</v>
      </c>
      <c r="E518" s="45" t="s">
        <v>74</v>
      </c>
      <c r="F518" s="46">
        <v>75860</v>
      </c>
      <c r="G518" s="47">
        <v>27953</v>
      </c>
      <c r="H518" s="42">
        <v>1</v>
      </c>
      <c r="I518" s="42" t="s">
        <v>89</v>
      </c>
      <c r="J518" s="34">
        <f>IF(Tabla1[[#This Row],[Doc]]="Devolucion",-Tabla1[[#This Row],[VALOR]],Tabla1[[#This Row],[VALOR]])</f>
        <v>27953</v>
      </c>
      <c r="K518" s="35" t="str">
        <f>IFERROR(LEFT(Tabla1[[#This Row],[Columna3]],FIND(" ",Tabla1[[#This Row],[Columna3]])-1),Tabla1[[#This Row],[Columna3]])</f>
        <v>Venta</v>
      </c>
      <c r="U518"/>
    </row>
    <row r="519" spans="1:21" ht="14.25" customHeight="1">
      <c r="A519" t="s">
        <v>202</v>
      </c>
      <c r="B519" s="50">
        <f>+Tabla1[[#This Row],[Fecha y hora]]</f>
        <v>45995.433483796296</v>
      </c>
      <c r="C519" s="44">
        <v>45995.433483796296</v>
      </c>
      <c r="D519" s="45">
        <v>755</v>
      </c>
      <c r="E519" s="45" t="s">
        <v>74</v>
      </c>
      <c r="F519" s="46">
        <v>75861</v>
      </c>
      <c r="G519" s="47">
        <v>5350</v>
      </c>
      <c r="H519" s="42">
        <v>1</v>
      </c>
      <c r="I519" s="42" t="s">
        <v>89</v>
      </c>
      <c r="J519" s="34">
        <f>IF(Tabla1[[#This Row],[Doc]]="Devolucion",-Tabla1[[#This Row],[VALOR]],Tabla1[[#This Row],[VALOR]])</f>
        <v>5350</v>
      </c>
      <c r="K519" s="35" t="str">
        <f>IFERROR(LEFT(Tabla1[[#This Row],[Columna3]],FIND(" ",Tabla1[[#This Row],[Columna3]])-1),Tabla1[[#This Row],[Columna3]])</f>
        <v>Venta</v>
      </c>
      <c r="U519"/>
    </row>
    <row r="520" spans="1:21" ht="14.25" customHeight="1">
      <c r="A520" t="s">
        <v>202</v>
      </c>
      <c r="B520" s="50">
        <f>+Tabla1[[#This Row],[Fecha y hora]]</f>
        <v>45995.435185185182</v>
      </c>
      <c r="C520" s="44">
        <v>45995.435185185182</v>
      </c>
      <c r="D520" s="45">
        <v>755</v>
      </c>
      <c r="E520" s="45" t="s">
        <v>74</v>
      </c>
      <c r="F520" s="46">
        <v>75862</v>
      </c>
      <c r="G520" s="47">
        <v>30100</v>
      </c>
      <c r="H520" s="42">
        <v>1</v>
      </c>
      <c r="I520" s="42" t="s">
        <v>89</v>
      </c>
      <c r="J520" s="34">
        <f>IF(Tabla1[[#This Row],[Doc]]="Devolucion",-Tabla1[[#This Row],[VALOR]],Tabla1[[#This Row],[VALOR]])</f>
        <v>30100</v>
      </c>
      <c r="K520" s="35" t="str">
        <f>IFERROR(LEFT(Tabla1[[#This Row],[Columna3]],FIND(" ",Tabla1[[#This Row],[Columna3]])-1),Tabla1[[#This Row],[Columna3]])</f>
        <v>Venta</v>
      </c>
      <c r="U520"/>
    </row>
    <row r="521" spans="1:21" ht="14.25" customHeight="1">
      <c r="A521" t="s">
        <v>202</v>
      </c>
      <c r="B521" s="50">
        <f>+Tabla1[[#This Row],[Fecha y hora]]</f>
        <v>45995.437395833331</v>
      </c>
      <c r="C521" s="44">
        <v>45995.437395833331</v>
      </c>
      <c r="D521" s="45">
        <v>755</v>
      </c>
      <c r="E521" s="45" t="s">
        <v>74</v>
      </c>
      <c r="F521" s="46">
        <v>75863</v>
      </c>
      <c r="G521" s="47">
        <v>31290</v>
      </c>
      <c r="H521" s="42">
        <v>1</v>
      </c>
      <c r="I521" s="42" t="s">
        <v>89</v>
      </c>
      <c r="J521" s="34">
        <f>IF(Tabla1[[#This Row],[Doc]]="Devolucion",-Tabla1[[#This Row],[VALOR]],Tabla1[[#This Row],[VALOR]])</f>
        <v>31290</v>
      </c>
      <c r="K521" s="35" t="str">
        <f>IFERROR(LEFT(Tabla1[[#This Row],[Columna3]],FIND(" ",Tabla1[[#This Row],[Columna3]])-1),Tabla1[[#This Row],[Columna3]])</f>
        <v>Venta</v>
      </c>
      <c r="U521"/>
    </row>
    <row r="522" spans="1:21" ht="14.25" customHeight="1">
      <c r="A522" t="s">
        <v>202</v>
      </c>
      <c r="B522" s="50">
        <f>+Tabla1[[#This Row],[Fecha y hora]]</f>
        <v>45995.438923611109</v>
      </c>
      <c r="C522" s="44">
        <v>45995.438923611109</v>
      </c>
      <c r="D522" s="45">
        <v>755</v>
      </c>
      <c r="E522" s="45" t="s">
        <v>74</v>
      </c>
      <c r="F522" s="46">
        <v>75864</v>
      </c>
      <c r="G522" s="47">
        <v>20650</v>
      </c>
      <c r="H522" s="42">
        <v>1</v>
      </c>
      <c r="I522" s="42" t="s">
        <v>89</v>
      </c>
      <c r="J522" s="34">
        <f>IF(Tabla1[[#This Row],[Doc]]="Devolucion",-Tabla1[[#This Row],[VALOR]],Tabla1[[#This Row],[VALOR]])</f>
        <v>20650</v>
      </c>
      <c r="K522" s="35" t="str">
        <f>IFERROR(LEFT(Tabla1[[#This Row],[Columna3]],FIND(" ",Tabla1[[#This Row],[Columna3]])-1),Tabla1[[#This Row],[Columna3]])</f>
        <v>Venta</v>
      </c>
      <c r="U522"/>
    </row>
    <row r="523" spans="1:21" ht="14.25" customHeight="1">
      <c r="A523" t="s">
        <v>202</v>
      </c>
      <c r="B523" s="50">
        <f>+Tabla1[[#This Row],[Fecha y hora]]</f>
        <v>45995.439988425926</v>
      </c>
      <c r="C523" s="44">
        <v>45995.439988425926</v>
      </c>
      <c r="D523" s="45">
        <v>755</v>
      </c>
      <c r="E523" s="45" t="s">
        <v>74</v>
      </c>
      <c r="F523" s="46">
        <v>75865</v>
      </c>
      <c r="G523" s="47">
        <v>30725</v>
      </c>
      <c r="H523" s="42">
        <v>1</v>
      </c>
      <c r="I523" s="42" t="s">
        <v>89</v>
      </c>
      <c r="J523" s="34">
        <f>IF(Tabla1[[#This Row],[Doc]]="Devolucion",-Tabla1[[#This Row],[VALOR]],Tabla1[[#This Row],[VALOR]])</f>
        <v>30725</v>
      </c>
      <c r="K523" s="35" t="str">
        <f>IFERROR(LEFT(Tabla1[[#This Row],[Columna3]],FIND(" ",Tabla1[[#This Row],[Columna3]])-1),Tabla1[[#This Row],[Columna3]])</f>
        <v>Venta</v>
      </c>
      <c r="U523"/>
    </row>
    <row r="524" spans="1:21" ht="14.25" customHeight="1">
      <c r="A524" t="s">
        <v>202</v>
      </c>
      <c r="B524" s="50">
        <f>+Tabla1[[#This Row],[Fecha y hora]]</f>
        <v>45995.440752314818</v>
      </c>
      <c r="C524" s="44">
        <v>45995.440752314818</v>
      </c>
      <c r="D524" s="45">
        <v>755</v>
      </c>
      <c r="E524" s="45" t="s">
        <v>74</v>
      </c>
      <c r="F524" s="46">
        <v>75866</v>
      </c>
      <c r="G524" s="47">
        <v>15030</v>
      </c>
      <c r="H524" s="42">
        <v>1</v>
      </c>
      <c r="I524" s="42" t="s">
        <v>89</v>
      </c>
      <c r="J524" s="34">
        <f>IF(Tabla1[[#This Row],[Doc]]="Devolucion",-Tabla1[[#This Row],[VALOR]],Tabla1[[#This Row],[VALOR]])</f>
        <v>15030</v>
      </c>
      <c r="K524" s="35" t="str">
        <f>IFERROR(LEFT(Tabla1[[#This Row],[Columna3]],FIND(" ",Tabla1[[#This Row],[Columna3]])-1),Tabla1[[#This Row],[Columna3]])</f>
        <v>Venta</v>
      </c>
      <c r="U524"/>
    </row>
    <row r="525" spans="1:21" ht="14.25" customHeight="1">
      <c r="A525" t="s">
        <v>202</v>
      </c>
      <c r="B525" s="50">
        <f>+Tabla1[[#This Row],[Fecha y hora]]</f>
        <v>45995.441354166665</v>
      </c>
      <c r="C525" s="44">
        <v>45995.441354166665</v>
      </c>
      <c r="D525" s="45">
        <v>755</v>
      </c>
      <c r="E525" s="45" t="s">
        <v>74</v>
      </c>
      <c r="F525" s="46">
        <v>75867</v>
      </c>
      <c r="G525" s="47">
        <v>10300</v>
      </c>
      <c r="H525" s="42">
        <v>1</v>
      </c>
      <c r="I525" s="42" t="s">
        <v>89</v>
      </c>
      <c r="J525" s="34">
        <f>IF(Tabla1[[#This Row],[Doc]]="Devolucion",-Tabla1[[#This Row],[VALOR]],Tabla1[[#This Row],[VALOR]])</f>
        <v>10300</v>
      </c>
      <c r="K525" s="35" t="str">
        <f>IFERROR(LEFT(Tabla1[[#This Row],[Columna3]],FIND(" ",Tabla1[[#This Row],[Columna3]])-1),Tabla1[[#This Row],[Columna3]])</f>
        <v>Venta</v>
      </c>
      <c r="U525"/>
    </row>
    <row r="526" spans="1:21" ht="14.25" customHeight="1">
      <c r="A526" t="s">
        <v>202</v>
      </c>
      <c r="B526" s="50">
        <f>+Tabla1[[#This Row],[Fecha y hora]]</f>
        <v>45995.442662037036</v>
      </c>
      <c r="C526" s="44">
        <v>45995.442662037036</v>
      </c>
      <c r="D526" s="45">
        <v>755</v>
      </c>
      <c r="E526" s="45" t="s">
        <v>74</v>
      </c>
      <c r="F526" s="46">
        <v>75868</v>
      </c>
      <c r="G526" s="47">
        <v>4650</v>
      </c>
      <c r="H526" s="42">
        <v>1</v>
      </c>
      <c r="I526" s="42" t="s">
        <v>89</v>
      </c>
      <c r="J526" s="34">
        <f>IF(Tabla1[[#This Row],[Doc]]="Devolucion",-Tabla1[[#This Row],[VALOR]],Tabla1[[#This Row],[VALOR]])</f>
        <v>4650</v>
      </c>
      <c r="K526" s="35" t="str">
        <f>IFERROR(LEFT(Tabla1[[#This Row],[Columna3]],FIND(" ",Tabla1[[#This Row],[Columna3]])-1),Tabla1[[#This Row],[Columna3]])</f>
        <v>Venta</v>
      </c>
      <c r="U526"/>
    </row>
    <row r="527" spans="1:21" ht="14.25" customHeight="1">
      <c r="A527" t="s">
        <v>202</v>
      </c>
      <c r="B527" s="50">
        <f>+Tabla1[[#This Row],[Fecha y hora]]</f>
        <v>45995.44332175926</v>
      </c>
      <c r="C527" s="44">
        <v>45995.44332175926</v>
      </c>
      <c r="D527" s="45">
        <v>755</v>
      </c>
      <c r="E527" s="45" t="s">
        <v>74</v>
      </c>
      <c r="F527" s="46">
        <v>75869</v>
      </c>
      <c r="G527" s="47">
        <v>9575</v>
      </c>
      <c r="H527" s="42">
        <v>1</v>
      </c>
      <c r="I527" s="42" t="s">
        <v>89</v>
      </c>
      <c r="J527" s="34">
        <f>IF(Tabla1[[#This Row],[Doc]]="Devolucion",-Tabla1[[#This Row],[VALOR]],Tabla1[[#This Row],[VALOR]])</f>
        <v>9575</v>
      </c>
      <c r="K527" s="35" t="str">
        <f>IFERROR(LEFT(Tabla1[[#This Row],[Columna3]],FIND(" ",Tabla1[[#This Row],[Columna3]])-1),Tabla1[[#This Row],[Columna3]])</f>
        <v>Venta</v>
      </c>
      <c r="U527"/>
    </row>
    <row r="528" spans="1:21" ht="14.25" customHeight="1">
      <c r="A528" t="s">
        <v>202</v>
      </c>
      <c r="B528" s="50">
        <f>+Tabla1[[#This Row],[Fecha y hora]]</f>
        <v>45995.44425925926</v>
      </c>
      <c r="C528" s="44">
        <v>45995.44425925926</v>
      </c>
      <c r="D528" s="45">
        <v>755</v>
      </c>
      <c r="E528" s="45" t="s">
        <v>74</v>
      </c>
      <c r="F528" s="46">
        <v>75870</v>
      </c>
      <c r="G528" s="47">
        <v>13680</v>
      </c>
      <c r="H528" s="42">
        <v>1</v>
      </c>
      <c r="I528" s="42" t="s">
        <v>89</v>
      </c>
      <c r="J528" s="34">
        <f>IF(Tabla1[[#This Row],[Doc]]="Devolucion",-Tabla1[[#This Row],[VALOR]],Tabla1[[#This Row],[VALOR]])</f>
        <v>13680</v>
      </c>
      <c r="K528" s="35" t="str">
        <f>IFERROR(LEFT(Tabla1[[#This Row],[Columna3]],FIND(" ",Tabla1[[#This Row],[Columna3]])-1),Tabla1[[#This Row],[Columna3]])</f>
        <v>Venta</v>
      </c>
      <c r="U528"/>
    </row>
    <row r="529" spans="1:21" ht="14.25" customHeight="1">
      <c r="A529" t="s">
        <v>202</v>
      </c>
      <c r="B529" s="50">
        <f>+Tabla1[[#This Row],[Fecha y hora]]</f>
        <v>45995.445034722223</v>
      </c>
      <c r="C529" s="44">
        <v>45995.445034722223</v>
      </c>
      <c r="D529" s="45">
        <v>755</v>
      </c>
      <c r="E529" s="45" t="s">
        <v>74</v>
      </c>
      <c r="F529" s="46">
        <v>75871</v>
      </c>
      <c r="G529" s="47">
        <v>22000</v>
      </c>
      <c r="H529" s="42">
        <v>1</v>
      </c>
      <c r="I529" s="42" t="s">
        <v>89</v>
      </c>
      <c r="J529" s="34">
        <f>IF(Tabla1[[#This Row],[Doc]]="Devolucion",-Tabla1[[#This Row],[VALOR]],Tabla1[[#This Row],[VALOR]])</f>
        <v>22000</v>
      </c>
      <c r="K529" s="35" t="str">
        <f>IFERROR(LEFT(Tabla1[[#This Row],[Columna3]],FIND(" ",Tabla1[[#This Row],[Columna3]])-1),Tabla1[[#This Row],[Columna3]])</f>
        <v>Venta</v>
      </c>
      <c r="U529"/>
    </row>
    <row r="530" spans="1:21" ht="14.25" customHeight="1">
      <c r="A530" t="s">
        <v>202</v>
      </c>
      <c r="B530" s="50">
        <f>+Tabla1[[#This Row],[Fecha y hora]]</f>
        <v>45995.445625</v>
      </c>
      <c r="C530" s="44">
        <v>45995.445625</v>
      </c>
      <c r="D530" s="45">
        <v>755</v>
      </c>
      <c r="E530" s="45" t="s">
        <v>74</v>
      </c>
      <c r="F530" s="46">
        <v>75872</v>
      </c>
      <c r="G530" s="47">
        <v>6210</v>
      </c>
      <c r="H530" s="42">
        <v>1</v>
      </c>
      <c r="I530" s="42" t="s">
        <v>89</v>
      </c>
      <c r="J530" s="34">
        <f>IF(Tabla1[[#This Row],[Doc]]="Devolucion",-Tabla1[[#This Row],[VALOR]],Tabla1[[#This Row],[VALOR]])</f>
        <v>6210</v>
      </c>
      <c r="K530" s="35" t="str">
        <f>IFERROR(LEFT(Tabla1[[#This Row],[Columna3]],FIND(" ",Tabla1[[#This Row],[Columna3]])-1),Tabla1[[#This Row],[Columna3]])</f>
        <v>Venta</v>
      </c>
      <c r="U530"/>
    </row>
    <row r="531" spans="1:21" ht="14.25" customHeight="1">
      <c r="A531" t="s">
        <v>202</v>
      </c>
      <c r="B531" s="50">
        <f>+Tabla1[[#This Row],[Fecha y hora]]</f>
        <v>45995.446284722224</v>
      </c>
      <c r="C531" s="44">
        <v>45995.446284722224</v>
      </c>
      <c r="D531" s="45">
        <v>755</v>
      </c>
      <c r="E531" s="45" t="s">
        <v>74</v>
      </c>
      <c r="F531" s="46">
        <v>75873</v>
      </c>
      <c r="G531" s="47">
        <v>10710</v>
      </c>
      <c r="H531" s="42">
        <v>1</v>
      </c>
      <c r="I531" s="42" t="s">
        <v>89</v>
      </c>
      <c r="J531" s="34">
        <f>IF(Tabla1[[#This Row],[Doc]]="Devolucion",-Tabla1[[#This Row],[VALOR]],Tabla1[[#This Row],[VALOR]])</f>
        <v>10710</v>
      </c>
      <c r="K531" s="35" t="str">
        <f>IFERROR(LEFT(Tabla1[[#This Row],[Columna3]],FIND(" ",Tabla1[[#This Row],[Columna3]])-1),Tabla1[[#This Row],[Columna3]])</f>
        <v>Venta</v>
      </c>
      <c r="U531"/>
    </row>
    <row r="532" spans="1:21" ht="14.25" customHeight="1">
      <c r="A532" t="s">
        <v>202</v>
      </c>
      <c r="B532" s="50">
        <f>+Tabla1[[#This Row],[Fecha y hora]]</f>
        <v>45995.447337962964</v>
      </c>
      <c r="C532" s="44">
        <v>45995.447337962964</v>
      </c>
      <c r="D532" s="45">
        <v>755</v>
      </c>
      <c r="E532" s="45" t="s">
        <v>74</v>
      </c>
      <c r="F532" s="46">
        <v>75874</v>
      </c>
      <c r="G532" s="47">
        <v>9000</v>
      </c>
      <c r="H532" s="42">
        <v>1</v>
      </c>
      <c r="I532" s="42" t="s">
        <v>89</v>
      </c>
      <c r="J532" s="34">
        <f>IF(Tabla1[[#This Row],[Doc]]="Devolucion",-Tabla1[[#This Row],[VALOR]],Tabla1[[#This Row],[VALOR]])</f>
        <v>9000</v>
      </c>
      <c r="K532" s="35" t="str">
        <f>IFERROR(LEFT(Tabla1[[#This Row],[Columna3]],FIND(" ",Tabla1[[#This Row],[Columna3]])-1),Tabla1[[#This Row],[Columna3]])</f>
        <v>Venta</v>
      </c>
      <c r="U532"/>
    </row>
    <row r="533" spans="1:21" ht="14.25" customHeight="1">
      <c r="A533" t="s">
        <v>202</v>
      </c>
      <c r="B533" s="50">
        <f>+Tabla1[[#This Row],[Fecha y hora]]</f>
        <v>45995.448553240742</v>
      </c>
      <c r="C533" s="44">
        <v>45995.448553240742</v>
      </c>
      <c r="D533" s="45">
        <v>755</v>
      </c>
      <c r="E533" s="45" t="s">
        <v>74</v>
      </c>
      <c r="F533" s="46">
        <v>75875</v>
      </c>
      <c r="G533" s="47">
        <v>6090</v>
      </c>
      <c r="H533" s="42">
        <v>1</v>
      </c>
      <c r="I533" s="42" t="s">
        <v>89</v>
      </c>
      <c r="J533" s="34">
        <f>IF(Tabla1[[#This Row],[Doc]]="Devolucion",-Tabla1[[#This Row],[VALOR]],Tabla1[[#This Row],[VALOR]])</f>
        <v>6090</v>
      </c>
      <c r="K533" s="35" t="str">
        <f>IFERROR(LEFT(Tabla1[[#This Row],[Columna3]],FIND(" ",Tabla1[[#This Row],[Columna3]])-1),Tabla1[[#This Row],[Columna3]])</f>
        <v>Venta</v>
      </c>
      <c r="U533"/>
    </row>
    <row r="534" spans="1:21" ht="14.25" customHeight="1">
      <c r="A534" t="s">
        <v>202</v>
      </c>
      <c r="B534" s="50">
        <f>+Tabla1[[#This Row],[Fecha y hora]]</f>
        <v>45995.449097222219</v>
      </c>
      <c r="C534" s="44">
        <v>45995.449097222219</v>
      </c>
      <c r="D534" s="45">
        <v>755</v>
      </c>
      <c r="E534" s="45" t="s">
        <v>74</v>
      </c>
      <c r="F534" s="46">
        <v>75876</v>
      </c>
      <c r="G534" s="47">
        <v>5880</v>
      </c>
      <c r="H534" s="42">
        <v>1</v>
      </c>
      <c r="I534" s="42" t="s">
        <v>89</v>
      </c>
      <c r="J534" s="34">
        <f>IF(Tabla1[[#This Row],[Doc]]="Devolucion",-Tabla1[[#This Row],[VALOR]],Tabla1[[#This Row],[VALOR]])</f>
        <v>5880</v>
      </c>
      <c r="K534" s="35" t="str">
        <f>IFERROR(LEFT(Tabla1[[#This Row],[Columna3]],FIND(" ",Tabla1[[#This Row],[Columna3]])-1),Tabla1[[#This Row],[Columna3]])</f>
        <v>Venta</v>
      </c>
      <c r="U534"/>
    </row>
    <row r="535" spans="1:21" ht="14.25" customHeight="1">
      <c r="A535" t="s">
        <v>202</v>
      </c>
      <c r="B535" s="50">
        <f>+Tabla1[[#This Row],[Fecha y hora]]</f>
        <v>45995.450844907406</v>
      </c>
      <c r="C535" s="44">
        <v>45995.450844907406</v>
      </c>
      <c r="D535" s="45">
        <v>755</v>
      </c>
      <c r="E535" s="45" t="s">
        <v>74</v>
      </c>
      <c r="F535" s="46">
        <v>75877</v>
      </c>
      <c r="G535" s="47">
        <v>2450</v>
      </c>
      <c r="H535" s="42">
        <v>1</v>
      </c>
      <c r="I535" s="42" t="s">
        <v>89</v>
      </c>
      <c r="J535" s="34">
        <f>IF(Tabla1[[#This Row],[Doc]]="Devolucion",-Tabla1[[#This Row],[VALOR]],Tabla1[[#This Row],[VALOR]])</f>
        <v>2450</v>
      </c>
      <c r="K535" s="35" t="str">
        <f>IFERROR(LEFT(Tabla1[[#This Row],[Columna3]],FIND(" ",Tabla1[[#This Row],[Columna3]])-1),Tabla1[[#This Row],[Columna3]])</f>
        <v>Venta</v>
      </c>
      <c r="U535"/>
    </row>
    <row r="536" spans="1:21" ht="14.25" customHeight="1">
      <c r="A536" t="s">
        <v>202</v>
      </c>
      <c r="B536" s="50">
        <f>+Tabla1[[#This Row],[Fecha y hora]]</f>
        <v>45995.454027777778</v>
      </c>
      <c r="C536" s="44">
        <v>45995.454027777778</v>
      </c>
      <c r="D536" s="45">
        <v>755</v>
      </c>
      <c r="E536" s="45" t="s">
        <v>74</v>
      </c>
      <c r="F536" s="46">
        <v>75878</v>
      </c>
      <c r="G536" s="47">
        <v>20130</v>
      </c>
      <c r="H536" s="42">
        <v>1</v>
      </c>
      <c r="I536" s="42" t="s">
        <v>89</v>
      </c>
      <c r="J536" s="34">
        <f>IF(Tabla1[[#This Row],[Doc]]="Devolucion",-Tabla1[[#This Row],[VALOR]],Tabla1[[#This Row],[VALOR]])</f>
        <v>20130</v>
      </c>
      <c r="K536" s="35" t="str">
        <f>IFERROR(LEFT(Tabla1[[#This Row],[Columna3]],FIND(" ",Tabla1[[#This Row],[Columna3]])-1),Tabla1[[#This Row],[Columna3]])</f>
        <v>Venta</v>
      </c>
      <c r="U536"/>
    </row>
    <row r="537" spans="1:21" ht="14.25" customHeight="1">
      <c r="A537" t="s">
        <v>202</v>
      </c>
      <c r="B537" s="50">
        <f>+Tabla1[[#This Row],[Fecha y hora]]</f>
        <v>45995.455127314817</v>
      </c>
      <c r="C537" s="44">
        <v>45995.455127314817</v>
      </c>
      <c r="D537" s="45">
        <v>755</v>
      </c>
      <c r="E537" s="45" t="s">
        <v>74</v>
      </c>
      <c r="F537" s="46">
        <v>75879</v>
      </c>
      <c r="G537" s="47">
        <v>13320</v>
      </c>
      <c r="H537" s="42">
        <v>1</v>
      </c>
      <c r="I537" s="42" t="s">
        <v>89</v>
      </c>
      <c r="J537" s="34">
        <f>IF(Tabla1[[#This Row],[Doc]]="Devolucion",-Tabla1[[#This Row],[VALOR]],Tabla1[[#This Row],[VALOR]])</f>
        <v>13320</v>
      </c>
      <c r="K537" s="35" t="str">
        <f>IFERROR(LEFT(Tabla1[[#This Row],[Columna3]],FIND(" ",Tabla1[[#This Row],[Columna3]])-1),Tabla1[[#This Row],[Columna3]])</f>
        <v>Venta</v>
      </c>
      <c r="U537"/>
    </row>
    <row r="538" spans="1:21" ht="14.25" customHeight="1">
      <c r="A538" t="s">
        <v>202</v>
      </c>
      <c r="B538" s="50">
        <f>+Tabla1[[#This Row],[Fecha y hora]]</f>
        <v>45995.455833333333</v>
      </c>
      <c r="C538" s="44">
        <v>45995.455833333333</v>
      </c>
      <c r="D538" s="45">
        <v>755</v>
      </c>
      <c r="E538" s="45" t="s">
        <v>74</v>
      </c>
      <c r="F538" s="46">
        <v>75880</v>
      </c>
      <c r="G538" s="47">
        <v>9810</v>
      </c>
      <c r="H538" s="42">
        <v>1</v>
      </c>
      <c r="I538" s="42" t="s">
        <v>89</v>
      </c>
      <c r="J538" s="34">
        <f>IF(Tabla1[[#This Row],[Doc]]="Devolucion",-Tabla1[[#This Row],[VALOR]],Tabla1[[#This Row],[VALOR]])</f>
        <v>9810</v>
      </c>
      <c r="K538" s="35" t="str">
        <f>IFERROR(LEFT(Tabla1[[#This Row],[Columna3]],FIND(" ",Tabla1[[#This Row],[Columna3]])-1),Tabla1[[#This Row],[Columna3]])</f>
        <v>Venta</v>
      </c>
      <c r="U538"/>
    </row>
    <row r="539" spans="1:21" ht="14.25" customHeight="1">
      <c r="A539" t="s">
        <v>202</v>
      </c>
      <c r="B539" s="50">
        <f>+Tabla1[[#This Row],[Fecha y hora]]</f>
        <v>45995.456944444442</v>
      </c>
      <c r="C539" s="44">
        <v>45995.456944444442</v>
      </c>
      <c r="D539" s="45">
        <v>755</v>
      </c>
      <c r="E539" s="45" t="s">
        <v>74</v>
      </c>
      <c r="F539" s="46">
        <v>75881</v>
      </c>
      <c r="G539" s="47">
        <v>5000</v>
      </c>
      <c r="H539" s="42">
        <v>1</v>
      </c>
      <c r="I539" s="42" t="s">
        <v>89</v>
      </c>
      <c r="J539" s="34">
        <f>IF(Tabla1[[#This Row],[Doc]]="Devolucion",-Tabla1[[#This Row],[VALOR]],Tabla1[[#This Row],[VALOR]])</f>
        <v>5000</v>
      </c>
      <c r="K539" s="35" t="str">
        <f>IFERROR(LEFT(Tabla1[[#This Row],[Columna3]],FIND(" ",Tabla1[[#This Row],[Columna3]])-1),Tabla1[[#This Row],[Columna3]])</f>
        <v>Venta</v>
      </c>
      <c r="U539"/>
    </row>
    <row r="540" spans="1:21" ht="14.25" customHeight="1">
      <c r="A540" t="s">
        <v>202</v>
      </c>
      <c r="B540" s="50">
        <f>+Tabla1[[#This Row],[Fecha y hora]]</f>
        <v>45995.458460648151</v>
      </c>
      <c r="C540" s="44">
        <v>45995.458460648151</v>
      </c>
      <c r="D540" s="45">
        <v>755</v>
      </c>
      <c r="E540" s="45" t="s">
        <v>74</v>
      </c>
      <c r="F540" s="46">
        <v>75882</v>
      </c>
      <c r="G540" s="47">
        <v>3150</v>
      </c>
      <c r="H540" s="42">
        <v>1</v>
      </c>
      <c r="I540" s="42" t="s">
        <v>89</v>
      </c>
      <c r="J540" s="34">
        <f>IF(Tabla1[[#This Row],[Doc]]="Devolucion",-Tabla1[[#This Row],[VALOR]],Tabla1[[#This Row],[VALOR]])</f>
        <v>3150</v>
      </c>
      <c r="K540" s="35" t="str">
        <f>IFERROR(LEFT(Tabla1[[#This Row],[Columna3]],FIND(" ",Tabla1[[#This Row],[Columna3]])-1),Tabla1[[#This Row],[Columna3]])</f>
        <v>Venta</v>
      </c>
      <c r="U540"/>
    </row>
    <row r="541" spans="1:21" ht="14.25" customHeight="1">
      <c r="A541" t="s">
        <v>202</v>
      </c>
      <c r="B541" s="50">
        <f>+Tabla1[[#This Row],[Fecha y hora]]</f>
        <v>45995.463206018518</v>
      </c>
      <c r="C541" s="44">
        <v>45995.463206018518</v>
      </c>
      <c r="D541" s="45">
        <v>755</v>
      </c>
      <c r="E541" s="45" t="s">
        <v>74</v>
      </c>
      <c r="F541" s="46">
        <v>75883</v>
      </c>
      <c r="G541" s="47">
        <v>21650</v>
      </c>
      <c r="H541" s="42">
        <v>1</v>
      </c>
      <c r="I541" s="42" t="s">
        <v>89</v>
      </c>
      <c r="J541" s="34">
        <f>IF(Tabla1[[#This Row],[Doc]]="Devolucion",-Tabla1[[#This Row],[VALOR]],Tabla1[[#This Row],[VALOR]])</f>
        <v>21650</v>
      </c>
      <c r="K541" s="35" t="str">
        <f>IFERROR(LEFT(Tabla1[[#This Row],[Columna3]],FIND(" ",Tabla1[[#This Row],[Columna3]])-1),Tabla1[[#This Row],[Columna3]])</f>
        <v>Venta</v>
      </c>
      <c r="U541"/>
    </row>
    <row r="542" spans="1:21" ht="14.25" customHeight="1">
      <c r="A542" t="s">
        <v>202</v>
      </c>
      <c r="B542" s="50">
        <f>+Tabla1[[#This Row],[Fecha y hora]]</f>
        <v>45995.464375000003</v>
      </c>
      <c r="C542" s="44">
        <v>45995.464375000003</v>
      </c>
      <c r="D542" s="45">
        <v>755</v>
      </c>
      <c r="E542" s="45" t="s">
        <v>74</v>
      </c>
      <c r="F542" s="46">
        <v>75884</v>
      </c>
      <c r="G542" s="47">
        <v>12230</v>
      </c>
      <c r="H542" s="42">
        <v>1</v>
      </c>
      <c r="I542" s="42" t="s">
        <v>89</v>
      </c>
      <c r="J542" s="34">
        <f>IF(Tabla1[[#This Row],[Doc]]="Devolucion",-Tabla1[[#This Row],[VALOR]],Tabla1[[#This Row],[VALOR]])</f>
        <v>12230</v>
      </c>
      <c r="K542" s="35" t="str">
        <f>IFERROR(LEFT(Tabla1[[#This Row],[Columna3]],FIND(" ",Tabla1[[#This Row],[Columna3]])-1),Tabla1[[#This Row],[Columna3]])</f>
        <v>Venta</v>
      </c>
      <c r="U542"/>
    </row>
    <row r="543" spans="1:21" ht="14.25" customHeight="1">
      <c r="A543" t="s">
        <v>202</v>
      </c>
      <c r="B543" s="50">
        <f>+Tabla1[[#This Row],[Fecha y hora]]</f>
        <v>45995.465069444443</v>
      </c>
      <c r="C543" s="44">
        <v>45995.465069444443</v>
      </c>
      <c r="D543" s="45">
        <v>755</v>
      </c>
      <c r="E543" s="45" t="s">
        <v>74</v>
      </c>
      <c r="F543" s="46">
        <v>75885</v>
      </c>
      <c r="G543" s="47">
        <v>5225</v>
      </c>
      <c r="H543" s="42">
        <v>1</v>
      </c>
      <c r="I543" s="42" t="s">
        <v>89</v>
      </c>
      <c r="J543" s="34">
        <f>IF(Tabla1[[#This Row],[Doc]]="Devolucion",-Tabla1[[#This Row],[VALOR]],Tabla1[[#This Row],[VALOR]])</f>
        <v>5225</v>
      </c>
      <c r="K543" s="35" t="str">
        <f>IFERROR(LEFT(Tabla1[[#This Row],[Columna3]],FIND(" ",Tabla1[[#This Row],[Columna3]])-1),Tabla1[[#This Row],[Columna3]])</f>
        <v>Venta</v>
      </c>
      <c r="U543"/>
    </row>
    <row r="544" spans="1:21" ht="14.25" customHeight="1">
      <c r="A544" t="s">
        <v>202</v>
      </c>
      <c r="B544" s="50">
        <f>+Tabla1[[#This Row],[Fecha y hora]]</f>
        <v>45995.466608796298</v>
      </c>
      <c r="C544" s="44">
        <v>45995.466608796298</v>
      </c>
      <c r="D544" s="45">
        <v>755</v>
      </c>
      <c r="E544" s="45" t="s">
        <v>74</v>
      </c>
      <c r="F544" s="46">
        <v>75886</v>
      </c>
      <c r="G544" s="47">
        <v>30920</v>
      </c>
      <c r="H544" s="42">
        <v>1</v>
      </c>
      <c r="I544" s="42" t="s">
        <v>89</v>
      </c>
      <c r="J544" s="34">
        <f>IF(Tabla1[[#This Row],[Doc]]="Devolucion",-Tabla1[[#This Row],[VALOR]],Tabla1[[#This Row],[VALOR]])</f>
        <v>30920</v>
      </c>
      <c r="K544" s="35" t="str">
        <f>IFERROR(LEFT(Tabla1[[#This Row],[Columna3]],FIND(" ",Tabla1[[#This Row],[Columna3]])-1),Tabla1[[#This Row],[Columna3]])</f>
        <v>Venta</v>
      </c>
      <c r="U544"/>
    </row>
    <row r="545" spans="1:21" ht="14.25" customHeight="1">
      <c r="A545" t="s">
        <v>202</v>
      </c>
      <c r="B545" s="50">
        <f>+Tabla1[[#This Row],[Fecha y hora]]</f>
        <v>45995.467210648145</v>
      </c>
      <c r="C545" s="44">
        <v>45995.467210648145</v>
      </c>
      <c r="D545" s="45">
        <v>755</v>
      </c>
      <c r="E545" s="45" t="s">
        <v>74</v>
      </c>
      <c r="F545" s="46">
        <v>75887</v>
      </c>
      <c r="G545" s="47">
        <v>10300</v>
      </c>
      <c r="H545" s="42">
        <v>1</v>
      </c>
      <c r="I545" s="42" t="s">
        <v>89</v>
      </c>
      <c r="J545" s="34">
        <f>IF(Tabla1[[#This Row],[Doc]]="Devolucion",-Tabla1[[#This Row],[VALOR]],Tabla1[[#This Row],[VALOR]])</f>
        <v>10300</v>
      </c>
      <c r="K545" s="35" t="str">
        <f>IFERROR(LEFT(Tabla1[[#This Row],[Columna3]],FIND(" ",Tabla1[[#This Row],[Columna3]])-1),Tabla1[[#This Row],[Columna3]])</f>
        <v>Venta</v>
      </c>
      <c r="U545"/>
    </row>
    <row r="546" spans="1:21" ht="14.25" customHeight="1">
      <c r="A546" t="s">
        <v>202</v>
      </c>
      <c r="B546" s="50">
        <f>+Tabla1[[#This Row],[Fecha y hora]]</f>
        <v>45995.468738425923</v>
      </c>
      <c r="C546" s="44">
        <v>45995.468738425923</v>
      </c>
      <c r="D546" s="45">
        <v>755</v>
      </c>
      <c r="E546" s="45" t="s">
        <v>74</v>
      </c>
      <c r="F546" s="46">
        <v>75888</v>
      </c>
      <c r="G546" s="47">
        <v>16758</v>
      </c>
      <c r="H546" s="42">
        <v>1</v>
      </c>
      <c r="I546" s="42" t="s">
        <v>89</v>
      </c>
      <c r="J546" s="34">
        <f>IF(Tabla1[[#This Row],[Doc]]="Devolucion",-Tabla1[[#This Row],[VALOR]],Tabla1[[#This Row],[VALOR]])</f>
        <v>16758</v>
      </c>
      <c r="K546" s="35" t="str">
        <f>IFERROR(LEFT(Tabla1[[#This Row],[Columna3]],FIND(" ",Tabla1[[#This Row],[Columna3]])-1),Tabla1[[#This Row],[Columna3]])</f>
        <v>Venta</v>
      </c>
      <c r="U546"/>
    </row>
    <row r="547" spans="1:21" ht="14.25" customHeight="1">
      <c r="A547" t="s">
        <v>202</v>
      </c>
      <c r="B547" s="50">
        <f>+Tabla1[[#This Row],[Fecha y hora]]</f>
        <v>45995.471805555557</v>
      </c>
      <c r="C547" s="44">
        <v>45995.471805555557</v>
      </c>
      <c r="D547" s="45">
        <v>755</v>
      </c>
      <c r="E547" s="45" t="s">
        <v>74</v>
      </c>
      <c r="F547" s="46">
        <v>75890</v>
      </c>
      <c r="G547" s="47">
        <v>6125</v>
      </c>
      <c r="H547" s="42">
        <v>1</v>
      </c>
      <c r="I547" s="42" t="s">
        <v>89</v>
      </c>
      <c r="J547" s="34">
        <f>IF(Tabla1[[#This Row],[Doc]]="Devolucion",-Tabla1[[#This Row],[VALOR]],Tabla1[[#This Row],[VALOR]])</f>
        <v>6125</v>
      </c>
      <c r="K547" s="35" t="str">
        <f>IFERROR(LEFT(Tabla1[[#This Row],[Columna3]],FIND(" ",Tabla1[[#This Row],[Columna3]])-1),Tabla1[[#This Row],[Columna3]])</f>
        <v>Venta</v>
      </c>
      <c r="U547"/>
    </row>
    <row r="548" spans="1:21" ht="14.25" customHeight="1">
      <c r="A548" t="s">
        <v>202</v>
      </c>
      <c r="B548" s="50">
        <f>+Tabla1[[#This Row],[Fecha y hora]]</f>
        <v>45995.472488425927</v>
      </c>
      <c r="C548" s="44">
        <v>45995.472488425927</v>
      </c>
      <c r="D548" s="45">
        <v>755</v>
      </c>
      <c r="E548" s="45" t="s">
        <v>74</v>
      </c>
      <c r="F548" s="46">
        <v>75891</v>
      </c>
      <c r="G548" s="47">
        <v>14700</v>
      </c>
      <c r="H548" s="42">
        <v>1</v>
      </c>
      <c r="I548" s="42" t="s">
        <v>89</v>
      </c>
      <c r="J548" s="34">
        <f>IF(Tabla1[[#This Row],[Doc]]="Devolucion",-Tabla1[[#This Row],[VALOR]],Tabla1[[#This Row],[VALOR]])</f>
        <v>14700</v>
      </c>
      <c r="K548" s="35" t="str">
        <f>IFERROR(LEFT(Tabla1[[#This Row],[Columna3]],FIND(" ",Tabla1[[#This Row],[Columna3]])-1),Tabla1[[#This Row],[Columna3]])</f>
        <v>Venta</v>
      </c>
      <c r="U548"/>
    </row>
    <row r="549" spans="1:21" ht="14.25" customHeight="1">
      <c r="A549" t="s">
        <v>202</v>
      </c>
      <c r="B549" s="50">
        <f>+Tabla1[[#This Row],[Fecha y hora]]</f>
        <v>45995.473449074074</v>
      </c>
      <c r="C549" s="44">
        <v>45995.473449074074</v>
      </c>
      <c r="D549" s="45">
        <v>755</v>
      </c>
      <c r="E549" s="45" t="s">
        <v>74</v>
      </c>
      <c r="F549" s="46">
        <v>75892</v>
      </c>
      <c r="G549" s="47">
        <v>31400</v>
      </c>
      <c r="H549" s="42">
        <v>1</v>
      </c>
      <c r="I549" s="42" t="s">
        <v>89</v>
      </c>
      <c r="J549" s="34">
        <f>IF(Tabla1[[#This Row],[Doc]]="Devolucion",-Tabla1[[#This Row],[VALOR]],Tabla1[[#This Row],[VALOR]])</f>
        <v>31400</v>
      </c>
      <c r="K549" s="35" t="str">
        <f>IFERROR(LEFT(Tabla1[[#This Row],[Columna3]],FIND(" ",Tabla1[[#This Row],[Columna3]])-1),Tabla1[[#This Row],[Columna3]])</f>
        <v>Venta</v>
      </c>
      <c r="U549"/>
    </row>
    <row r="550" spans="1:21" ht="14.25" customHeight="1">
      <c r="A550" t="s">
        <v>202</v>
      </c>
      <c r="B550" s="50">
        <f>+Tabla1[[#This Row],[Fecha y hora]]</f>
        <v>45995.474745370368</v>
      </c>
      <c r="C550" s="44">
        <v>45995.474745370368</v>
      </c>
      <c r="D550" s="45">
        <v>755</v>
      </c>
      <c r="E550" s="45" t="s">
        <v>74</v>
      </c>
      <c r="F550" s="46">
        <v>75893</v>
      </c>
      <c r="G550" s="47">
        <v>20400</v>
      </c>
      <c r="H550" s="42">
        <v>1</v>
      </c>
      <c r="I550" s="42" t="s">
        <v>89</v>
      </c>
      <c r="J550" s="34">
        <f>IF(Tabla1[[#This Row],[Doc]]="Devolucion",-Tabla1[[#This Row],[VALOR]],Tabla1[[#This Row],[VALOR]])</f>
        <v>20400</v>
      </c>
      <c r="K550" s="35" t="str">
        <f>IFERROR(LEFT(Tabla1[[#This Row],[Columna3]],FIND(" ",Tabla1[[#This Row],[Columna3]])-1),Tabla1[[#This Row],[Columna3]])</f>
        <v>Venta</v>
      </c>
      <c r="U550"/>
    </row>
    <row r="551" spans="1:21" ht="14.25" customHeight="1">
      <c r="A551" t="s">
        <v>202</v>
      </c>
      <c r="B551" s="50">
        <f>+Tabla1[[#This Row],[Fecha y hora]]</f>
        <v>45995.475810185184</v>
      </c>
      <c r="C551" s="44">
        <v>45995.475810185184</v>
      </c>
      <c r="D551" s="45">
        <v>755</v>
      </c>
      <c r="E551" s="45" t="s">
        <v>74</v>
      </c>
      <c r="F551" s="46">
        <v>75894</v>
      </c>
      <c r="G551" s="47">
        <v>22900</v>
      </c>
      <c r="H551" s="42">
        <v>1</v>
      </c>
      <c r="I551" s="42" t="s">
        <v>89</v>
      </c>
      <c r="J551" s="34">
        <f>IF(Tabla1[[#This Row],[Doc]]="Devolucion",-Tabla1[[#This Row],[VALOR]],Tabla1[[#This Row],[VALOR]])</f>
        <v>22900</v>
      </c>
      <c r="K551" s="35" t="str">
        <f>IFERROR(LEFT(Tabla1[[#This Row],[Columna3]],FIND(" ",Tabla1[[#This Row],[Columna3]])-1),Tabla1[[#This Row],[Columna3]])</f>
        <v>Venta</v>
      </c>
      <c r="U551"/>
    </row>
    <row r="552" spans="1:21" ht="14.25" customHeight="1">
      <c r="A552" t="s">
        <v>202</v>
      </c>
      <c r="B552" s="50">
        <f>+Tabla1[[#This Row],[Fecha y hora]]</f>
        <v>45995.476342592592</v>
      </c>
      <c r="C552" s="44">
        <v>45995.476342592592</v>
      </c>
      <c r="D552" s="45">
        <v>755</v>
      </c>
      <c r="E552" s="45" t="s">
        <v>74</v>
      </c>
      <c r="F552" s="46">
        <v>75895</v>
      </c>
      <c r="G552" s="47">
        <v>5025</v>
      </c>
      <c r="H552" s="42">
        <v>1</v>
      </c>
      <c r="I552" s="42" t="s">
        <v>89</v>
      </c>
      <c r="J552" s="34">
        <f>IF(Tabla1[[#This Row],[Doc]]="Devolucion",-Tabla1[[#This Row],[VALOR]],Tabla1[[#This Row],[VALOR]])</f>
        <v>5025</v>
      </c>
      <c r="K552" s="35" t="str">
        <f>IFERROR(LEFT(Tabla1[[#This Row],[Columna3]],FIND(" ",Tabla1[[#This Row],[Columna3]])-1),Tabla1[[#This Row],[Columna3]])</f>
        <v>Venta</v>
      </c>
      <c r="U552"/>
    </row>
    <row r="553" spans="1:21" ht="14.25" customHeight="1">
      <c r="A553" t="s">
        <v>202</v>
      </c>
      <c r="B553" s="50">
        <f>+Tabla1[[#This Row],[Fecha y hora]]</f>
        <v>45995.478101851855</v>
      </c>
      <c r="C553" s="44">
        <v>45995.478101851855</v>
      </c>
      <c r="D553" s="45">
        <v>755</v>
      </c>
      <c r="E553" s="45" t="s">
        <v>74</v>
      </c>
      <c r="F553" s="46">
        <v>75896</v>
      </c>
      <c r="G553" s="47">
        <v>4525</v>
      </c>
      <c r="H553" s="42">
        <v>1</v>
      </c>
      <c r="I553" s="42" t="s">
        <v>89</v>
      </c>
      <c r="J553" s="34">
        <f>IF(Tabla1[[#This Row],[Doc]]="Devolucion",-Tabla1[[#This Row],[VALOR]],Tabla1[[#This Row],[VALOR]])</f>
        <v>4525</v>
      </c>
      <c r="K553" s="35" t="str">
        <f>IFERROR(LEFT(Tabla1[[#This Row],[Columna3]],FIND(" ",Tabla1[[#This Row],[Columna3]])-1),Tabla1[[#This Row],[Columna3]])</f>
        <v>Venta</v>
      </c>
      <c r="U553"/>
    </row>
    <row r="554" spans="1:21" ht="14.25" customHeight="1">
      <c r="A554" t="s">
        <v>202</v>
      </c>
      <c r="B554" s="50">
        <f>+Tabla1[[#This Row],[Fecha y hora]]</f>
        <v>45995.478865740741</v>
      </c>
      <c r="C554" s="44">
        <v>45995.478865740741</v>
      </c>
      <c r="D554" s="45">
        <v>755</v>
      </c>
      <c r="E554" s="45" t="s">
        <v>74</v>
      </c>
      <c r="F554" s="46">
        <v>75897</v>
      </c>
      <c r="G554" s="47">
        <v>15725</v>
      </c>
      <c r="H554" s="42">
        <v>1</v>
      </c>
      <c r="I554" s="42" t="s">
        <v>89</v>
      </c>
      <c r="J554" s="34">
        <f>IF(Tabla1[[#This Row],[Doc]]="Devolucion",-Tabla1[[#This Row],[VALOR]],Tabla1[[#This Row],[VALOR]])</f>
        <v>15725</v>
      </c>
      <c r="K554" s="35" t="str">
        <f>IFERROR(LEFT(Tabla1[[#This Row],[Columna3]],FIND(" ",Tabla1[[#This Row],[Columna3]])-1),Tabla1[[#This Row],[Columna3]])</f>
        <v>Venta</v>
      </c>
      <c r="U554"/>
    </row>
    <row r="555" spans="1:21" ht="14.25" customHeight="1">
      <c r="A555" t="s">
        <v>202</v>
      </c>
      <c r="B555" s="50">
        <f>+Tabla1[[#This Row],[Fecha y hora]]</f>
        <v>45995.479837962965</v>
      </c>
      <c r="C555" s="44">
        <v>45995.479837962965</v>
      </c>
      <c r="D555" s="45">
        <v>755</v>
      </c>
      <c r="E555" s="45" t="s">
        <v>74</v>
      </c>
      <c r="F555" s="46">
        <v>75898</v>
      </c>
      <c r="G555" s="47">
        <v>17645</v>
      </c>
      <c r="H555" s="42">
        <v>1</v>
      </c>
      <c r="I555" s="42" t="s">
        <v>89</v>
      </c>
      <c r="J555" s="34">
        <f>IF(Tabla1[[#This Row],[Doc]]="Devolucion",-Tabla1[[#This Row],[VALOR]],Tabla1[[#This Row],[VALOR]])</f>
        <v>17645</v>
      </c>
      <c r="K555" s="35" t="str">
        <f>IFERROR(LEFT(Tabla1[[#This Row],[Columna3]],FIND(" ",Tabla1[[#This Row],[Columna3]])-1),Tabla1[[#This Row],[Columna3]])</f>
        <v>Venta</v>
      </c>
      <c r="U555"/>
    </row>
    <row r="556" spans="1:21" ht="14.25" customHeight="1">
      <c r="A556" t="s">
        <v>202</v>
      </c>
      <c r="B556" s="50">
        <f>+Tabla1[[#This Row],[Fecha y hora]]</f>
        <v>45995.48201388889</v>
      </c>
      <c r="C556" s="44">
        <v>45995.48201388889</v>
      </c>
      <c r="D556" s="45">
        <v>755</v>
      </c>
      <c r="E556" s="45" t="s">
        <v>74</v>
      </c>
      <c r="F556" s="46">
        <v>75899</v>
      </c>
      <c r="G556" s="47">
        <v>17060</v>
      </c>
      <c r="H556" s="42">
        <v>1</v>
      </c>
      <c r="I556" s="42" t="s">
        <v>89</v>
      </c>
      <c r="J556" s="34">
        <f>IF(Tabla1[[#This Row],[Doc]]="Devolucion",-Tabla1[[#This Row],[VALOR]],Tabla1[[#This Row],[VALOR]])</f>
        <v>17060</v>
      </c>
      <c r="K556" s="35" t="str">
        <f>IFERROR(LEFT(Tabla1[[#This Row],[Columna3]],FIND(" ",Tabla1[[#This Row],[Columna3]])-1),Tabla1[[#This Row],[Columna3]])</f>
        <v>Venta</v>
      </c>
      <c r="U556"/>
    </row>
    <row r="557" spans="1:21" ht="14.25" customHeight="1">
      <c r="A557" t="s">
        <v>202</v>
      </c>
      <c r="B557" s="50">
        <f>+Tabla1[[#This Row],[Fecha y hora]]</f>
        <v>45995.482743055552</v>
      </c>
      <c r="C557" s="44">
        <v>45995.482743055552</v>
      </c>
      <c r="D557" s="45">
        <v>755</v>
      </c>
      <c r="E557" s="45" t="s">
        <v>74</v>
      </c>
      <c r="F557" s="46">
        <v>75900</v>
      </c>
      <c r="G557" s="47">
        <v>5050</v>
      </c>
      <c r="H557" s="42">
        <v>1</v>
      </c>
      <c r="I557" s="42" t="s">
        <v>89</v>
      </c>
      <c r="J557" s="34">
        <f>IF(Tabla1[[#This Row],[Doc]]="Devolucion",-Tabla1[[#This Row],[VALOR]],Tabla1[[#This Row],[VALOR]])</f>
        <v>5050</v>
      </c>
      <c r="K557" s="35" t="str">
        <f>IFERROR(LEFT(Tabla1[[#This Row],[Columna3]],FIND(" ",Tabla1[[#This Row],[Columna3]])-1),Tabla1[[#This Row],[Columna3]])</f>
        <v>Venta</v>
      </c>
      <c r="U557"/>
    </row>
    <row r="558" spans="1:21" ht="14.25" customHeight="1">
      <c r="A558" t="s">
        <v>202</v>
      </c>
      <c r="B558" s="50">
        <f>+Tabla1[[#This Row],[Fecha y hora]]</f>
        <v>45995.483229166668</v>
      </c>
      <c r="C558" s="44">
        <v>45995.483229166668</v>
      </c>
      <c r="D558" s="45">
        <v>755</v>
      </c>
      <c r="E558" s="45" t="s">
        <v>74</v>
      </c>
      <c r="F558" s="46">
        <v>75901</v>
      </c>
      <c r="G558" s="47">
        <v>11900</v>
      </c>
      <c r="H558" s="42">
        <v>1</v>
      </c>
      <c r="I558" s="42" t="s">
        <v>89</v>
      </c>
      <c r="J558" s="34">
        <f>IF(Tabla1[[#This Row],[Doc]]="Devolucion",-Tabla1[[#This Row],[VALOR]],Tabla1[[#This Row],[VALOR]])</f>
        <v>11900</v>
      </c>
      <c r="K558" s="35" t="str">
        <f>IFERROR(LEFT(Tabla1[[#This Row],[Columna3]],FIND(" ",Tabla1[[#This Row],[Columna3]])-1),Tabla1[[#This Row],[Columna3]])</f>
        <v>Venta</v>
      </c>
      <c r="U558"/>
    </row>
    <row r="559" spans="1:21" ht="14.25" customHeight="1">
      <c r="A559" t="s">
        <v>202</v>
      </c>
      <c r="B559" s="50">
        <f>+Tabla1[[#This Row],[Fecha y hora]]</f>
        <v>45995.484432870369</v>
      </c>
      <c r="C559" s="44">
        <v>45995.484432870369</v>
      </c>
      <c r="D559" s="45">
        <v>755</v>
      </c>
      <c r="E559" s="45" t="s">
        <v>74</v>
      </c>
      <c r="F559" s="46">
        <v>75902</v>
      </c>
      <c r="G559" s="47">
        <v>24240</v>
      </c>
      <c r="H559" s="42">
        <v>1</v>
      </c>
      <c r="I559" s="42" t="s">
        <v>89</v>
      </c>
      <c r="J559" s="34">
        <f>IF(Tabla1[[#This Row],[Doc]]="Devolucion",-Tabla1[[#This Row],[VALOR]],Tabla1[[#This Row],[VALOR]])</f>
        <v>24240</v>
      </c>
      <c r="K559" s="35" t="str">
        <f>IFERROR(LEFT(Tabla1[[#This Row],[Columna3]],FIND(" ",Tabla1[[#This Row],[Columna3]])-1),Tabla1[[#This Row],[Columna3]])</f>
        <v>Venta</v>
      </c>
      <c r="U559"/>
    </row>
    <row r="560" spans="1:21" ht="14.25" customHeight="1">
      <c r="A560" t="s">
        <v>202</v>
      </c>
      <c r="B560" s="50">
        <f>+Tabla1[[#This Row],[Fecha y hora]]</f>
        <v>45995.484965277778</v>
      </c>
      <c r="C560" s="44">
        <v>45995.484965277778</v>
      </c>
      <c r="D560" s="45">
        <v>755</v>
      </c>
      <c r="E560" s="45" t="s">
        <v>74</v>
      </c>
      <c r="F560" s="46">
        <v>75903</v>
      </c>
      <c r="G560" s="47">
        <v>3550</v>
      </c>
      <c r="H560" s="42">
        <v>1</v>
      </c>
      <c r="I560" s="42" t="s">
        <v>89</v>
      </c>
      <c r="J560" s="34">
        <f>IF(Tabla1[[#This Row],[Doc]]="Devolucion",-Tabla1[[#This Row],[VALOR]],Tabla1[[#This Row],[VALOR]])</f>
        <v>3550</v>
      </c>
      <c r="K560" s="35" t="str">
        <f>IFERROR(LEFT(Tabla1[[#This Row],[Columna3]],FIND(" ",Tabla1[[#This Row],[Columna3]])-1),Tabla1[[#This Row],[Columna3]])</f>
        <v>Venta</v>
      </c>
      <c r="U560"/>
    </row>
    <row r="561" spans="1:21" ht="14.25" customHeight="1">
      <c r="A561" t="s">
        <v>202</v>
      </c>
      <c r="B561" s="50">
        <f>+Tabla1[[#This Row],[Fecha y hora]]</f>
        <v>45995.488599537035</v>
      </c>
      <c r="C561" s="44">
        <v>45995.488599537035</v>
      </c>
      <c r="D561" s="45">
        <v>755</v>
      </c>
      <c r="E561" s="45" t="s">
        <v>74</v>
      </c>
      <c r="F561" s="46">
        <v>75904</v>
      </c>
      <c r="G561" s="47">
        <v>7125</v>
      </c>
      <c r="H561" s="42">
        <v>1</v>
      </c>
      <c r="I561" s="42" t="s">
        <v>89</v>
      </c>
      <c r="J561" s="34">
        <f>IF(Tabla1[[#This Row],[Doc]]="Devolucion",-Tabla1[[#This Row],[VALOR]],Tabla1[[#This Row],[VALOR]])</f>
        <v>7125</v>
      </c>
      <c r="K561" s="35" t="str">
        <f>IFERROR(LEFT(Tabla1[[#This Row],[Columna3]],FIND(" ",Tabla1[[#This Row],[Columna3]])-1),Tabla1[[#This Row],[Columna3]])</f>
        <v>Venta</v>
      </c>
      <c r="U561"/>
    </row>
    <row r="562" spans="1:21" ht="14.25" customHeight="1">
      <c r="A562" t="s">
        <v>202</v>
      </c>
      <c r="B562" s="50">
        <f>+Tabla1[[#This Row],[Fecha y hora]]</f>
        <v>45995.489351851851</v>
      </c>
      <c r="C562" s="44">
        <v>45995.489351851851</v>
      </c>
      <c r="D562" s="45">
        <v>755</v>
      </c>
      <c r="E562" s="45" t="s">
        <v>74</v>
      </c>
      <c r="F562" s="46">
        <v>75905</v>
      </c>
      <c r="G562" s="47">
        <v>4950</v>
      </c>
      <c r="H562" s="42">
        <v>1</v>
      </c>
      <c r="I562" s="42" t="s">
        <v>89</v>
      </c>
      <c r="J562" s="34">
        <f>IF(Tabla1[[#This Row],[Doc]]="Devolucion",-Tabla1[[#This Row],[VALOR]],Tabla1[[#This Row],[VALOR]])</f>
        <v>4950</v>
      </c>
      <c r="K562" s="35" t="str">
        <f>IFERROR(LEFT(Tabla1[[#This Row],[Columna3]],FIND(" ",Tabla1[[#This Row],[Columna3]])-1),Tabla1[[#This Row],[Columna3]])</f>
        <v>Venta</v>
      </c>
      <c r="U562"/>
    </row>
    <row r="563" spans="1:21" ht="14.25" customHeight="1">
      <c r="A563" t="s">
        <v>202</v>
      </c>
      <c r="B563" s="50">
        <f>+Tabla1[[#This Row],[Fecha y hora]]</f>
        <v>45995.492592592593</v>
      </c>
      <c r="C563" s="44">
        <v>45995.492592592593</v>
      </c>
      <c r="D563" s="45">
        <v>755</v>
      </c>
      <c r="E563" s="45" t="s">
        <v>74</v>
      </c>
      <c r="F563" s="46">
        <v>75907</v>
      </c>
      <c r="G563" s="47">
        <v>30500</v>
      </c>
      <c r="H563" s="42">
        <v>1</v>
      </c>
      <c r="I563" s="42" t="s">
        <v>89</v>
      </c>
      <c r="J563" s="34">
        <f>IF(Tabla1[[#This Row],[Doc]]="Devolucion",-Tabla1[[#This Row],[VALOR]],Tabla1[[#This Row],[VALOR]])</f>
        <v>30500</v>
      </c>
      <c r="K563" s="35" t="str">
        <f>IFERROR(LEFT(Tabla1[[#This Row],[Columna3]],FIND(" ",Tabla1[[#This Row],[Columna3]])-1),Tabla1[[#This Row],[Columna3]])</f>
        <v>Venta</v>
      </c>
      <c r="U563"/>
    </row>
    <row r="564" spans="1:21" ht="14.25" customHeight="1">
      <c r="A564" t="s">
        <v>202</v>
      </c>
      <c r="B564" s="50">
        <f>+Tabla1[[#This Row],[Fecha y hora]]</f>
        <v>45995.493425925924</v>
      </c>
      <c r="C564" s="44">
        <v>45995.493425925924</v>
      </c>
      <c r="D564" s="45">
        <v>755</v>
      </c>
      <c r="E564" s="45" t="s">
        <v>74</v>
      </c>
      <c r="F564" s="46">
        <v>75908</v>
      </c>
      <c r="G564" s="47">
        <v>20650</v>
      </c>
      <c r="H564" s="42">
        <v>1</v>
      </c>
      <c r="I564" s="42" t="s">
        <v>89</v>
      </c>
      <c r="J564" s="34">
        <f>IF(Tabla1[[#This Row],[Doc]]="Devolucion",-Tabla1[[#This Row],[VALOR]],Tabla1[[#This Row],[VALOR]])</f>
        <v>20650</v>
      </c>
      <c r="K564" s="35" t="str">
        <f>IFERROR(LEFT(Tabla1[[#This Row],[Columna3]],FIND(" ",Tabla1[[#This Row],[Columna3]])-1),Tabla1[[#This Row],[Columna3]])</f>
        <v>Venta</v>
      </c>
      <c r="U564"/>
    </row>
    <row r="565" spans="1:21" ht="14.25" customHeight="1">
      <c r="A565" t="s">
        <v>202</v>
      </c>
      <c r="B565" s="50">
        <f>+Tabla1[[#This Row],[Fecha y hora]]</f>
        <v>45995.494212962964</v>
      </c>
      <c r="C565" s="44">
        <v>45995.494212962964</v>
      </c>
      <c r="D565" s="45">
        <v>755</v>
      </c>
      <c r="E565" s="45" t="s">
        <v>74</v>
      </c>
      <c r="F565" s="46">
        <v>75909</v>
      </c>
      <c r="G565" s="47">
        <v>21050</v>
      </c>
      <c r="H565" s="42">
        <v>1</v>
      </c>
      <c r="I565" s="42" t="s">
        <v>89</v>
      </c>
      <c r="J565" s="34">
        <f>IF(Tabla1[[#This Row],[Doc]]="Devolucion",-Tabla1[[#This Row],[VALOR]],Tabla1[[#This Row],[VALOR]])</f>
        <v>21050</v>
      </c>
      <c r="K565" s="35" t="str">
        <f>IFERROR(LEFT(Tabla1[[#This Row],[Columna3]],FIND(" ",Tabla1[[#This Row],[Columna3]])-1),Tabla1[[#This Row],[Columna3]])</f>
        <v>Venta</v>
      </c>
      <c r="U565"/>
    </row>
    <row r="566" spans="1:21" ht="14.25" customHeight="1">
      <c r="A566" t="s">
        <v>202</v>
      </c>
      <c r="B566" s="50">
        <f>+Tabla1[[#This Row],[Fecha y hora]]</f>
        <v>45995.494976851849</v>
      </c>
      <c r="C566" s="44">
        <v>45995.494976851849</v>
      </c>
      <c r="D566" s="45">
        <v>755</v>
      </c>
      <c r="E566" s="45" t="s">
        <v>74</v>
      </c>
      <c r="F566" s="46">
        <v>75910</v>
      </c>
      <c r="G566" s="47">
        <v>27100</v>
      </c>
      <c r="H566" s="42">
        <v>1</v>
      </c>
      <c r="I566" s="42" t="s">
        <v>89</v>
      </c>
      <c r="J566" s="34">
        <f>IF(Tabla1[[#This Row],[Doc]]="Devolucion",-Tabla1[[#This Row],[VALOR]],Tabla1[[#This Row],[VALOR]])</f>
        <v>27100</v>
      </c>
      <c r="K566" s="35" t="str">
        <f>IFERROR(LEFT(Tabla1[[#This Row],[Columna3]],FIND(" ",Tabla1[[#This Row],[Columna3]])-1),Tabla1[[#This Row],[Columna3]])</f>
        <v>Venta</v>
      </c>
      <c r="U566"/>
    </row>
    <row r="567" spans="1:21" ht="14.25" customHeight="1">
      <c r="A567" t="s">
        <v>202</v>
      </c>
      <c r="B567" s="50">
        <f>+Tabla1[[#This Row],[Fecha y hora]]</f>
        <v>45995.496064814812</v>
      </c>
      <c r="C567" s="44">
        <v>45995.496064814812</v>
      </c>
      <c r="D567" s="45">
        <v>755</v>
      </c>
      <c r="E567" s="45" t="s">
        <v>74</v>
      </c>
      <c r="F567" s="46">
        <v>75911</v>
      </c>
      <c r="G567" s="47">
        <v>26300</v>
      </c>
      <c r="H567" s="42">
        <v>1</v>
      </c>
      <c r="I567" s="42" t="s">
        <v>89</v>
      </c>
      <c r="J567" s="34">
        <f>IF(Tabla1[[#This Row],[Doc]]="Devolucion",-Tabla1[[#This Row],[VALOR]],Tabla1[[#This Row],[VALOR]])</f>
        <v>26300</v>
      </c>
      <c r="K567" s="35" t="str">
        <f>IFERROR(LEFT(Tabla1[[#This Row],[Columna3]],FIND(" ",Tabla1[[#This Row],[Columna3]])-1),Tabla1[[#This Row],[Columna3]])</f>
        <v>Venta</v>
      </c>
      <c r="U567"/>
    </row>
    <row r="568" spans="1:21" ht="14.25" customHeight="1">
      <c r="A568" t="s">
        <v>202</v>
      </c>
      <c r="B568" s="50">
        <f>+Tabla1[[#This Row],[Fecha y hora]]</f>
        <v>45995.496712962966</v>
      </c>
      <c r="C568" s="44">
        <v>45995.496712962966</v>
      </c>
      <c r="D568" s="45">
        <v>755</v>
      </c>
      <c r="E568" s="45" t="s">
        <v>74</v>
      </c>
      <c r="F568" s="46">
        <v>75912</v>
      </c>
      <c r="G568" s="47">
        <v>5875</v>
      </c>
      <c r="H568" s="42">
        <v>1</v>
      </c>
      <c r="I568" s="42" t="s">
        <v>89</v>
      </c>
      <c r="J568" s="34">
        <f>IF(Tabla1[[#This Row],[Doc]]="Devolucion",-Tabla1[[#This Row],[VALOR]],Tabla1[[#This Row],[VALOR]])</f>
        <v>5875</v>
      </c>
      <c r="K568" s="35" t="str">
        <f>IFERROR(LEFT(Tabla1[[#This Row],[Columna3]],FIND(" ",Tabla1[[#This Row],[Columna3]])-1),Tabla1[[#This Row],[Columna3]])</f>
        <v>Venta</v>
      </c>
      <c r="U568"/>
    </row>
    <row r="569" spans="1:21" ht="14.25" customHeight="1">
      <c r="A569" t="s">
        <v>202</v>
      </c>
      <c r="B569" s="50">
        <f>+Tabla1[[#This Row],[Fecha y hora]]</f>
        <v>45995.49726851852</v>
      </c>
      <c r="C569" s="44">
        <v>45995.49726851852</v>
      </c>
      <c r="D569" s="45">
        <v>755</v>
      </c>
      <c r="E569" s="45" t="s">
        <v>74</v>
      </c>
      <c r="F569" s="46">
        <v>75913</v>
      </c>
      <c r="G569" s="47">
        <v>21350</v>
      </c>
      <c r="H569" s="42">
        <v>1</v>
      </c>
      <c r="I569" s="42" t="s">
        <v>89</v>
      </c>
      <c r="J569" s="34">
        <f>IF(Tabla1[[#This Row],[Doc]]="Devolucion",-Tabla1[[#This Row],[VALOR]],Tabla1[[#This Row],[VALOR]])</f>
        <v>21350</v>
      </c>
      <c r="K569" s="35" t="str">
        <f>IFERROR(LEFT(Tabla1[[#This Row],[Columna3]],FIND(" ",Tabla1[[#This Row],[Columna3]])-1),Tabla1[[#This Row],[Columna3]])</f>
        <v>Venta</v>
      </c>
      <c r="U569"/>
    </row>
    <row r="570" spans="1:21" ht="14.25" customHeight="1">
      <c r="A570" t="s">
        <v>202</v>
      </c>
      <c r="B570" s="50">
        <f>+Tabla1[[#This Row],[Fecha y hora]]</f>
        <v>45995.498993055553</v>
      </c>
      <c r="C570" s="44">
        <v>45995.498993055553</v>
      </c>
      <c r="D570" s="45">
        <v>755</v>
      </c>
      <c r="E570" s="45" t="s">
        <v>74</v>
      </c>
      <c r="F570" s="46">
        <v>75914</v>
      </c>
      <c r="G570" s="47">
        <v>5575</v>
      </c>
      <c r="H570" s="42">
        <v>1</v>
      </c>
      <c r="I570" s="42" t="s">
        <v>89</v>
      </c>
      <c r="J570" s="34">
        <f>IF(Tabla1[[#This Row],[Doc]]="Devolucion",-Tabla1[[#This Row],[VALOR]],Tabla1[[#This Row],[VALOR]])</f>
        <v>5575</v>
      </c>
      <c r="K570" s="35" t="str">
        <f>IFERROR(LEFT(Tabla1[[#This Row],[Columna3]],FIND(" ",Tabla1[[#This Row],[Columna3]])-1),Tabla1[[#This Row],[Columna3]])</f>
        <v>Venta</v>
      </c>
      <c r="U570"/>
    </row>
    <row r="571" spans="1:21" ht="14.25" customHeight="1">
      <c r="A571" t="s">
        <v>202</v>
      </c>
      <c r="B571" s="50">
        <f>+Tabla1[[#This Row],[Fecha y hora]]</f>
        <v>45995.4999537037</v>
      </c>
      <c r="C571" s="44">
        <v>45995.4999537037</v>
      </c>
      <c r="D571" s="45">
        <v>755</v>
      </c>
      <c r="E571" s="45" t="s">
        <v>74</v>
      </c>
      <c r="F571" s="46">
        <v>75915</v>
      </c>
      <c r="G571" s="47">
        <v>46075</v>
      </c>
      <c r="H571" s="42">
        <v>1</v>
      </c>
      <c r="I571" s="42" t="s">
        <v>89</v>
      </c>
      <c r="J571" s="34">
        <f>IF(Tabla1[[#This Row],[Doc]]="Devolucion",-Tabla1[[#This Row],[VALOR]],Tabla1[[#This Row],[VALOR]])</f>
        <v>46075</v>
      </c>
      <c r="K571" s="35" t="str">
        <f>IFERROR(LEFT(Tabla1[[#This Row],[Columna3]],FIND(" ",Tabla1[[#This Row],[Columna3]])-1),Tabla1[[#This Row],[Columna3]])</f>
        <v>Venta</v>
      </c>
      <c r="U571"/>
    </row>
    <row r="572" spans="1:21" ht="14.25" customHeight="1">
      <c r="A572" t="s">
        <v>202</v>
      </c>
      <c r="B572" s="50">
        <f>+Tabla1[[#This Row],[Fecha y hora]]</f>
        <v>45995.501111111109</v>
      </c>
      <c r="C572" s="44">
        <v>45995.501111111109</v>
      </c>
      <c r="D572" s="45">
        <v>755</v>
      </c>
      <c r="E572" s="45" t="s">
        <v>74</v>
      </c>
      <c r="F572" s="46">
        <v>75916</v>
      </c>
      <c r="G572" s="47">
        <v>14000</v>
      </c>
      <c r="H572" s="42">
        <v>1</v>
      </c>
      <c r="I572" s="42" t="s">
        <v>89</v>
      </c>
      <c r="J572" s="34">
        <f>IF(Tabla1[[#This Row],[Doc]]="Devolucion",-Tabla1[[#This Row],[VALOR]],Tabla1[[#This Row],[VALOR]])</f>
        <v>14000</v>
      </c>
      <c r="K572" s="35" t="str">
        <f>IFERROR(LEFT(Tabla1[[#This Row],[Columna3]],FIND(" ",Tabla1[[#This Row],[Columna3]])-1),Tabla1[[#This Row],[Columna3]])</f>
        <v>Venta</v>
      </c>
      <c r="U572"/>
    </row>
    <row r="573" spans="1:21" ht="14.25" customHeight="1">
      <c r="A573" t="s">
        <v>202</v>
      </c>
      <c r="B573" s="50">
        <f>+Tabla1[[#This Row],[Fecha y hora]]</f>
        <v>45995.501851851855</v>
      </c>
      <c r="C573" s="44">
        <v>45995.501851851855</v>
      </c>
      <c r="D573" s="45">
        <v>755</v>
      </c>
      <c r="E573" s="45" t="s">
        <v>74</v>
      </c>
      <c r="F573" s="46">
        <v>75917</v>
      </c>
      <c r="G573" s="47">
        <v>5200</v>
      </c>
      <c r="H573" s="42">
        <v>1</v>
      </c>
      <c r="I573" s="42" t="s">
        <v>89</v>
      </c>
      <c r="J573" s="34">
        <f>IF(Tabla1[[#This Row],[Doc]]="Devolucion",-Tabla1[[#This Row],[VALOR]],Tabla1[[#This Row],[VALOR]])</f>
        <v>5200</v>
      </c>
      <c r="K573" s="35" t="str">
        <f>IFERROR(LEFT(Tabla1[[#This Row],[Columna3]],FIND(" ",Tabla1[[#This Row],[Columna3]])-1),Tabla1[[#This Row],[Columna3]])</f>
        <v>Venta</v>
      </c>
      <c r="U573"/>
    </row>
    <row r="574" spans="1:21" ht="14.25" customHeight="1">
      <c r="A574" t="s">
        <v>202</v>
      </c>
      <c r="B574" s="50">
        <f>+Tabla1[[#This Row],[Fecha y hora]]</f>
        <v>45995.502465277779</v>
      </c>
      <c r="C574" s="44">
        <v>45995.502465277779</v>
      </c>
      <c r="D574" s="45">
        <v>755</v>
      </c>
      <c r="E574" s="45" t="s">
        <v>74</v>
      </c>
      <c r="F574" s="46">
        <v>75918</v>
      </c>
      <c r="G574" s="47">
        <v>6000</v>
      </c>
      <c r="H574" s="42">
        <v>1</v>
      </c>
      <c r="I574" s="42" t="s">
        <v>89</v>
      </c>
      <c r="J574" s="34">
        <f>IF(Tabla1[[#This Row],[Doc]]="Devolucion",-Tabla1[[#This Row],[VALOR]],Tabla1[[#This Row],[VALOR]])</f>
        <v>6000</v>
      </c>
      <c r="K574" s="35" t="str">
        <f>IFERROR(LEFT(Tabla1[[#This Row],[Columna3]],FIND(" ",Tabla1[[#This Row],[Columna3]])-1),Tabla1[[#This Row],[Columna3]])</f>
        <v>Venta</v>
      </c>
      <c r="U574"/>
    </row>
    <row r="575" spans="1:21" ht="14.25" customHeight="1">
      <c r="A575" t="s">
        <v>202</v>
      </c>
      <c r="B575" s="50">
        <f>+Tabla1[[#This Row],[Fecha y hora]]</f>
        <v>45995.503391203703</v>
      </c>
      <c r="C575" s="44">
        <v>45995.503391203703</v>
      </c>
      <c r="D575" s="45">
        <v>755</v>
      </c>
      <c r="E575" s="45" t="s">
        <v>74</v>
      </c>
      <c r="F575" s="46">
        <v>75919</v>
      </c>
      <c r="G575" s="47">
        <v>23100</v>
      </c>
      <c r="H575" s="42">
        <v>1</v>
      </c>
      <c r="I575" s="42" t="s">
        <v>89</v>
      </c>
      <c r="J575" s="34">
        <f>IF(Tabla1[[#This Row],[Doc]]="Devolucion",-Tabla1[[#This Row],[VALOR]],Tabla1[[#This Row],[VALOR]])</f>
        <v>23100</v>
      </c>
      <c r="K575" s="35" t="str">
        <f>IFERROR(LEFT(Tabla1[[#This Row],[Columna3]],FIND(" ",Tabla1[[#This Row],[Columna3]])-1),Tabla1[[#This Row],[Columna3]])</f>
        <v>Venta</v>
      </c>
      <c r="U575"/>
    </row>
    <row r="576" spans="1:21" ht="14.25" customHeight="1">
      <c r="A576" t="s">
        <v>202</v>
      </c>
      <c r="B576" s="50">
        <f>+Tabla1[[#This Row],[Fecha y hora]]</f>
        <v>45995.5078587963</v>
      </c>
      <c r="C576" s="44">
        <v>45995.5078587963</v>
      </c>
      <c r="D576" s="45">
        <v>755</v>
      </c>
      <c r="E576" s="45" t="s">
        <v>74</v>
      </c>
      <c r="F576" s="46">
        <v>75920</v>
      </c>
      <c r="G576" s="47">
        <v>16655</v>
      </c>
      <c r="H576" s="42">
        <v>1</v>
      </c>
      <c r="I576" s="42" t="s">
        <v>89</v>
      </c>
      <c r="J576" s="34">
        <f>IF(Tabla1[[#This Row],[Doc]]="Devolucion",-Tabla1[[#This Row],[VALOR]],Tabla1[[#This Row],[VALOR]])</f>
        <v>16655</v>
      </c>
      <c r="K576" s="35" t="str">
        <f>IFERROR(LEFT(Tabla1[[#This Row],[Columna3]],FIND(" ",Tabla1[[#This Row],[Columna3]])-1),Tabla1[[#This Row],[Columna3]])</f>
        <v>Venta</v>
      </c>
      <c r="U576"/>
    </row>
    <row r="577" spans="1:21" ht="14.25" customHeight="1">
      <c r="A577" t="s">
        <v>202</v>
      </c>
      <c r="B577" s="50">
        <f>+Tabla1[[#This Row],[Fecha y hora]]</f>
        <v>45995.508773148147</v>
      </c>
      <c r="C577" s="44">
        <v>45995.508773148147</v>
      </c>
      <c r="D577" s="45">
        <v>755</v>
      </c>
      <c r="E577" s="45" t="s">
        <v>74</v>
      </c>
      <c r="F577" s="46">
        <v>75921</v>
      </c>
      <c r="G577" s="47">
        <v>4625</v>
      </c>
      <c r="H577" s="42">
        <v>1</v>
      </c>
      <c r="I577" s="42" t="s">
        <v>89</v>
      </c>
      <c r="J577" s="34">
        <f>IF(Tabla1[[#This Row],[Doc]]="Devolucion",-Tabla1[[#This Row],[VALOR]],Tabla1[[#This Row],[VALOR]])</f>
        <v>4625</v>
      </c>
      <c r="K577" s="35" t="str">
        <f>IFERROR(LEFT(Tabla1[[#This Row],[Columna3]],FIND(" ",Tabla1[[#This Row],[Columna3]])-1),Tabla1[[#This Row],[Columna3]])</f>
        <v>Venta</v>
      </c>
      <c r="U577"/>
    </row>
    <row r="578" spans="1:21" ht="14.25" customHeight="1">
      <c r="A578" t="s">
        <v>202</v>
      </c>
      <c r="B578" s="50">
        <f>+Tabla1[[#This Row],[Fecha y hora]]</f>
        <v>45995.509710648148</v>
      </c>
      <c r="C578" s="44">
        <v>45995.509710648148</v>
      </c>
      <c r="D578" s="45">
        <v>755</v>
      </c>
      <c r="E578" s="45" t="s">
        <v>74</v>
      </c>
      <c r="F578" s="46">
        <v>75922</v>
      </c>
      <c r="G578" s="47">
        <v>6270</v>
      </c>
      <c r="H578" s="42">
        <v>1</v>
      </c>
      <c r="I578" s="42" t="s">
        <v>89</v>
      </c>
      <c r="J578" s="34">
        <f>IF(Tabla1[[#This Row],[Doc]]="Devolucion",-Tabla1[[#This Row],[VALOR]],Tabla1[[#This Row],[VALOR]])</f>
        <v>6270</v>
      </c>
      <c r="K578" s="35" t="str">
        <f>IFERROR(LEFT(Tabla1[[#This Row],[Columna3]],FIND(" ",Tabla1[[#This Row],[Columna3]])-1),Tabla1[[#This Row],[Columna3]])</f>
        <v>Venta</v>
      </c>
      <c r="U578"/>
    </row>
    <row r="579" spans="1:21" ht="14.25" customHeight="1">
      <c r="A579" t="s">
        <v>202</v>
      </c>
      <c r="B579" s="50">
        <f>+Tabla1[[#This Row],[Fecha y hora]]</f>
        <v>45995.511018518519</v>
      </c>
      <c r="C579" s="44">
        <v>45995.511018518519</v>
      </c>
      <c r="D579" s="45">
        <v>755</v>
      </c>
      <c r="E579" s="45" t="s">
        <v>74</v>
      </c>
      <c r="F579" s="46">
        <v>75923</v>
      </c>
      <c r="G579" s="47">
        <v>24560</v>
      </c>
      <c r="H579" s="42">
        <v>1</v>
      </c>
      <c r="I579" s="42" t="s">
        <v>89</v>
      </c>
      <c r="J579" s="34">
        <f>IF(Tabla1[[#This Row],[Doc]]="Devolucion",-Tabla1[[#This Row],[VALOR]],Tabla1[[#This Row],[VALOR]])</f>
        <v>24560</v>
      </c>
      <c r="K579" s="35" t="str">
        <f>IFERROR(LEFT(Tabla1[[#This Row],[Columna3]],FIND(" ",Tabla1[[#This Row],[Columna3]])-1),Tabla1[[#This Row],[Columna3]])</f>
        <v>Venta</v>
      </c>
      <c r="U579"/>
    </row>
    <row r="580" spans="1:21" ht="14.25" customHeight="1">
      <c r="A580" t="s">
        <v>202</v>
      </c>
      <c r="B580" s="50">
        <f>+Tabla1[[#This Row],[Fecha y hora]]</f>
        <v>45995.511736111112</v>
      </c>
      <c r="C580" s="44">
        <v>45995.511736111112</v>
      </c>
      <c r="D580" s="45">
        <v>755</v>
      </c>
      <c r="E580" s="45" t="s">
        <v>74</v>
      </c>
      <c r="F580" s="46">
        <v>75924</v>
      </c>
      <c r="G580" s="47">
        <v>6390</v>
      </c>
      <c r="H580" s="42">
        <v>1</v>
      </c>
      <c r="I580" s="42" t="s">
        <v>89</v>
      </c>
      <c r="J580" s="34">
        <f>IF(Tabla1[[#This Row],[Doc]]="Devolucion",-Tabla1[[#This Row],[VALOR]],Tabla1[[#This Row],[VALOR]])</f>
        <v>6390</v>
      </c>
      <c r="K580" s="35" t="str">
        <f>IFERROR(LEFT(Tabla1[[#This Row],[Columna3]],FIND(" ",Tabla1[[#This Row],[Columna3]])-1),Tabla1[[#This Row],[Columna3]])</f>
        <v>Venta</v>
      </c>
      <c r="U580"/>
    </row>
    <row r="581" spans="1:21" ht="14.25" customHeight="1">
      <c r="A581" t="s">
        <v>202</v>
      </c>
      <c r="B581" s="50">
        <f>+Tabla1[[#This Row],[Fecha y hora]]</f>
        <v>45995.514305555553</v>
      </c>
      <c r="C581" s="44">
        <v>45995.514305555553</v>
      </c>
      <c r="D581" s="45">
        <v>755</v>
      </c>
      <c r="E581" s="45" t="s">
        <v>74</v>
      </c>
      <c r="F581" s="46">
        <v>75925</v>
      </c>
      <c r="G581" s="47">
        <v>24150</v>
      </c>
      <c r="H581" s="42">
        <v>1</v>
      </c>
      <c r="I581" s="42" t="s">
        <v>89</v>
      </c>
      <c r="J581" s="34">
        <f>IF(Tabla1[[#This Row],[Doc]]="Devolucion",-Tabla1[[#This Row],[VALOR]],Tabla1[[#This Row],[VALOR]])</f>
        <v>24150</v>
      </c>
      <c r="K581" s="35" t="str">
        <f>IFERROR(LEFT(Tabla1[[#This Row],[Columna3]],FIND(" ",Tabla1[[#This Row],[Columna3]])-1),Tabla1[[#This Row],[Columna3]])</f>
        <v>Venta</v>
      </c>
      <c r="U581"/>
    </row>
    <row r="582" spans="1:21" ht="14.25" customHeight="1">
      <c r="A582" t="s">
        <v>202</v>
      </c>
      <c r="B582" s="50">
        <f>+Tabla1[[#This Row],[Fecha y hora]]</f>
        <v>45995.515497685185</v>
      </c>
      <c r="C582" s="44">
        <v>45995.515497685185</v>
      </c>
      <c r="D582" s="45">
        <v>755</v>
      </c>
      <c r="E582" s="45" t="s">
        <v>74</v>
      </c>
      <c r="F582" s="46">
        <v>75926</v>
      </c>
      <c r="G582" s="47">
        <v>22100</v>
      </c>
      <c r="H582" s="42">
        <v>1</v>
      </c>
      <c r="I582" s="42" t="s">
        <v>89</v>
      </c>
      <c r="J582" s="34">
        <f>IF(Tabla1[[#This Row],[Doc]]="Devolucion",-Tabla1[[#This Row],[VALOR]],Tabla1[[#This Row],[VALOR]])</f>
        <v>22100</v>
      </c>
      <c r="K582" s="35" t="str">
        <f>IFERROR(LEFT(Tabla1[[#This Row],[Columna3]],FIND(" ",Tabla1[[#This Row],[Columna3]])-1),Tabla1[[#This Row],[Columna3]])</f>
        <v>Venta</v>
      </c>
      <c r="U582"/>
    </row>
    <row r="583" spans="1:21" ht="14.25" customHeight="1">
      <c r="A583" t="s">
        <v>202</v>
      </c>
      <c r="B583" s="50">
        <f>+Tabla1[[#This Row],[Fecha y hora]]</f>
        <v>45995.518009259256</v>
      </c>
      <c r="C583" s="44">
        <v>45995.518009259256</v>
      </c>
      <c r="D583" s="45">
        <v>755</v>
      </c>
      <c r="E583" s="45" t="s">
        <v>74</v>
      </c>
      <c r="F583" s="46">
        <v>75927</v>
      </c>
      <c r="G583" s="47">
        <v>19080</v>
      </c>
      <c r="H583" s="42">
        <v>1</v>
      </c>
      <c r="I583" s="42" t="s">
        <v>89</v>
      </c>
      <c r="J583" s="34">
        <f>IF(Tabla1[[#This Row],[Doc]]="Devolucion",-Tabla1[[#This Row],[VALOR]],Tabla1[[#This Row],[VALOR]])</f>
        <v>19080</v>
      </c>
      <c r="K583" s="35" t="str">
        <f>IFERROR(LEFT(Tabla1[[#This Row],[Columna3]],FIND(" ",Tabla1[[#This Row],[Columna3]])-1),Tabla1[[#This Row],[Columna3]])</f>
        <v>Venta</v>
      </c>
      <c r="U583"/>
    </row>
    <row r="584" spans="1:21" ht="14.25" customHeight="1">
      <c r="A584" t="s">
        <v>202</v>
      </c>
      <c r="B584" s="50">
        <f>+Tabla1[[#This Row],[Fecha y hora]]</f>
        <v>45995.519687499997</v>
      </c>
      <c r="C584" s="44">
        <v>45995.519687499997</v>
      </c>
      <c r="D584" s="45">
        <v>755</v>
      </c>
      <c r="E584" s="45" t="s">
        <v>74</v>
      </c>
      <c r="F584" s="46">
        <v>75928</v>
      </c>
      <c r="G584" s="47">
        <v>297000</v>
      </c>
      <c r="H584" s="42">
        <v>1</v>
      </c>
      <c r="I584" s="42" t="s">
        <v>89</v>
      </c>
      <c r="J584" s="34">
        <f>IF(Tabla1[[#This Row],[Doc]]="Devolucion",-Tabla1[[#This Row],[VALOR]],Tabla1[[#This Row],[VALOR]])</f>
        <v>297000</v>
      </c>
      <c r="K584" s="35" t="str">
        <f>IFERROR(LEFT(Tabla1[[#This Row],[Columna3]],FIND(" ",Tabla1[[#This Row],[Columna3]])-1),Tabla1[[#This Row],[Columna3]])</f>
        <v>Venta</v>
      </c>
      <c r="U584"/>
    </row>
    <row r="585" spans="1:21" ht="14.25" customHeight="1">
      <c r="A585" t="s">
        <v>202</v>
      </c>
      <c r="B585" s="50">
        <f>+Tabla1[[#This Row],[Fecha y hora]]</f>
        <v>45995.52003472222</v>
      </c>
      <c r="C585" s="44">
        <v>45995.52003472222</v>
      </c>
      <c r="D585" s="45">
        <v>755</v>
      </c>
      <c r="E585" s="45" t="s">
        <v>74</v>
      </c>
      <c r="F585" s="46">
        <v>75929</v>
      </c>
      <c r="G585" s="47">
        <v>297000</v>
      </c>
      <c r="H585" s="42">
        <v>1</v>
      </c>
      <c r="I585" s="42" t="s">
        <v>89</v>
      </c>
      <c r="J585" s="34">
        <f>IF(Tabla1[[#This Row],[Doc]]="Devolucion",-Tabla1[[#This Row],[VALOR]],Tabla1[[#This Row],[VALOR]])</f>
        <v>297000</v>
      </c>
      <c r="K585" s="35" t="str">
        <f>IFERROR(LEFT(Tabla1[[#This Row],[Columna3]],FIND(" ",Tabla1[[#This Row],[Columna3]])-1),Tabla1[[#This Row],[Columna3]])</f>
        <v>Venta</v>
      </c>
      <c r="U585"/>
    </row>
    <row r="586" spans="1:21" ht="14.25" customHeight="1">
      <c r="A586" t="s">
        <v>202</v>
      </c>
      <c r="B586" s="50">
        <f>+Tabla1[[#This Row],[Fecha y hora]]</f>
        <v>45995.520462962966</v>
      </c>
      <c r="C586" s="44">
        <v>45995.520462962966</v>
      </c>
      <c r="D586" s="45">
        <v>755</v>
      </c>
      <c r="E586" s="45" t="s">
        <v>74</v>
      </c>
      <c r="F586" s="46">
        <v>75930</v>
      </c>
      <c r="G586" s="47">
        <v>297000</v>
      </c>
      <c r="H586" s="42">
        <v>1</v>
      </c>
      <c r="I586" s="42" t="s">
        <v>89</v>
      </c>
      <c r="J586" s="34">
        <f>IF(Tabla1[[#This Row],[Doc]]="Devolucion",-Tabla1[[#This Row],[VALOR]],Tabla1[[#This Row],[VALOR]])</f>
        <v>297000</v>
      </c>
      <c r="K586" s="35" t="str">
        <f>IFERROR(LEFT(Tabla1[[#This Row],[Columna3]],FIND(" ",Tabla1[[#This Row],[Columna3]])-1),Tabla1[[#This Row],[Columna3]])</f>
        <v>Venta</v>
      </c>
      <c r="U586"/>
    </row>
    <row r="587" spans="1:21" ht="14.25" customHeight="1">
      <c r="A587" t="s">
        <v>202</v>
      </c>
      <c r="B587" s="50">
        <f>+Tabla1[[#This Row],[Fecha y hora]]</f>
        <v>45995.520787037036</v>
      </c>
      <c r="C587" s="44">
        <v>45995.520787037036</v>
      </c>
      <c r="D587" s="45">
        <v>755</v>
      </c>
      <c r="E587" s="45" t="s">
        <v>74</v>
      </c>
      <c r="F587" s="46">
        <v>75931</v>
      </c>
      <c r="G587" s="47">
        <v>297000</v>
      </c>
      <c r="H587" s="42">
        <v>1</v>
      </c>
      <c r="I587" s="42" t="s">
        <v>89</v>
      </c>
      <c r="J587" s="34">
        <f>IF(Tabla1[[#This Row],[Doc]]="Devolucion",-Tabla1[[#This Row],[VALOR]],Tabla1[[#This Row],[VALOR]])</f>
        <v>297000</v>
      </c>
      <c r="K587" s="35" t="str">
        <f>IFERROR(LEFT(Tabla1[[#This Row],[Columna3]],FIND(" ",Tabla1[[#This Row],[Columna3]])-1),Tabla1[[#This Row],[Columna3]])</f>
        <v>Venta</v>
      </c>
      <c r="U587"/>
    </row>
    <row r="588" spans="1:21" ht="14.25" customHeight="1">
      <c r="A588" t="s">
        <v>202</v>
      </c>
      <c r="B588" s="50">
        <f>+Tabla1[[#This Row],[Fecha y hora]]</f>
        <v>45995.521562499998</v>
      </c>
      <c r="C588" s="44">
        <v>45995.521562499998</v>
      </c>
      <c r="D588" s="45">
        <v>755</v>
      </c>
      <c r="E588" s="45" t="s">
        <v>74</v>
      </c>
      <c r="F588" s="46">
        <v>75932</v>
      </c>
      <c r="G588" s="47">
        <v>12150</v>
      </c>
      <c r="H588" s="42">
        <v>1</v>
      </c>
      <c r="I588" s="42" t="s">
        <v>89</v>
      </c>
      <c r="J588" s="34">
        <f>IF(Tabla1[[#This Row],[Doc]]="Devolucion",-Tabla1[[#This Row],[VALOR]],Tabla1[[#This Row],[VALOR]])</f>
        <v>12150</v>
      </c>
      <c r="K588" s="35" t="str">
        <f>IFERROR(LEFT(Tabla1[[#This Row],[Columna3]],FIND(" ",Tabla1[[#This Row],[Columna3]])-1),Tabla1[[#This Row],[Columna3]])</f>
        <v>Venta</v>
      </c>
      <c r="U588"/>
    </row>
    <row r="589" spans="1:21" ht="14.25" customHeight="1">
      <c r="A589" t="s">
        <v>202</v>
      </c>
      <c r="B589" s="50">
        <f>+Tabla1[[#This Row],[Fecha y hora]]</f>
        <v>45995.521979166668</v>
      </c>
      <c r="C589" s="44">
        <v>45995.521979166668</v>
      </c>
      <c r="D589" s="45">
        <v>755</v>
      </c>
      <c r="E589" s="45" t="s">
        <v>74</v>
      </c>
      <c r="F589" s="46">
        <v>75933</v>
      </c>
      <c r="G589" s="47">
        <v>244800</v>
      </c>
      <c r="H589" s="42">
        <v>1</v>
      </c>
      <c r="I589" s="42" t="s">
        <v>89</v>
      </c>
      <c r="J589" s="34">
        <f>IF(Tabla1[[#This Row],[Doc]]="Devolucion",-Tabla1[[#This Row],[VALOR]],Tabla1[[#This Row],[VALOR]])</f>
        <v>244800</v>
      </c>
      <c r="K589" s="35" t="str">
        <f>IFERROR(LEFT(Tabla1[[#This Row],[Columna3]],FIND(" ",Tabla1[[#This Row],[Columna3]])-1),Tabla1[[#This Row],[Columna3]])</f>
        <v>Venta</v>
      </c>
      <c r="U589"/>
    </row>
    <row r="590" spans="1:21" ht="14.25" customHeight="1">
      <c r="A590" t="s">
        <v>202</v>
      </c>
      <c r="B590" s="50">
        <f>+Tabla1[[#This Row],[Fecha y hora]]</f>
        <v>45995.525543981479</v>
      </c>
      <c r="C590" s="44">
        <v>45995.525543981479</v>
      </c>
      <c r="D590" s="45">
        <v>755</v>
      </c>
      <c r="E590" s="45" t="s">
        <v>74</v>
      </c>
      <c r="F590" s="46">
        <v>75934</v>
      </c>
      <c r="G590" s="47">
        <v>11550</v>
      </c>
      <c r="H590" s="42">
        <v>1</v>
      </c>
      <c r="I590" s="42" t="s">
        <v>89</v>
      </c>
      <c r="J590" s="34">
        <f>IF(Tabla1[[#This Row],[Doc]]="Devolucion",-Tabla1[[#This Row],[VALOR]],Tabla1[[#This Row],[VALOR]])</f>
        <v>11550</v>
      </c>
      <c r="K590" s="35" t="str">
        <f>IFERROR(LEFT(Tabla1[[#This Row],[Columna3]],FIND(" ",Tabla1[[#This Row],[Columna3]])-1),Tabla1[[#This Row],[Columna3]])</f>
        <v>Venta</v>
      </c>
      <c r="U590"/>
    </row>
    <row r="591" spans="1:21" ht="14.25" customHeight="1">
      <c r="A591" t="s">
        <v>202</v>
      </c>
      <c r="B591" s="50">
        <f>+Tabla1[[#This Row],[Fecha y hora]]</f>
        <v>45995.52716435185</v>
      </c>
      <c r="C591" s="44">
        <v>45995.52716435185</v>
      </c>
      <c r="D591" s="45">
        <v>755</v>
      </c>
      <c r="E591" s="45" t="s">
        <v>74</v>
      </c>
      <c r="F591" s="46">
        <v>75935</v>
      </c>
      <c r="G591" s="47">
        <v>11770</v>
      </c>
      <c r="H591" s="42">
        <v>1</v>
      </c>
      <c r="I591" s="42" t="s">
        <v>89</v>
      </c>
      <c r="J591" s="34">
        <f>IF(Tabla1[[#This Row],[Doc]]="Devolucion",-Tabla1[[#This Row],[VALOR]],Tabla1[[#This Row],[VALOR]])</f>
        <v>11770</v>
      </c>
      <c r="K591" s="35" t="str">
        <f>IFERROR(LEFT(Tabla1[[#This Row],[Columna3]],FIND(" ",Tabla1[[#This Row],[Columna3]])-1),Tabla1[[#This Row],[Columna3]])</f>
        <v>Venta</v>
      </c>
      <c r="U591"/>
    </row>
    <row r="592" spans="1:21" ht="14.25" customHeight="1">
      <c r="A592" t="s">
        <v>202</v>
      </c>
      <c r="B592" s="50">
        <f>+Tabla1[[#This Row],[Fecha y hora]]</f>
        <v>45995.536053240743</v>
      </c>
      <c r="C592" s="44">
        <v>45995.536053240743</v>
      </c>
      <c r="D592" s="45">
        <v>755</v>
      </c>
      <c r="E592" s="45" t="s">
        <v>74</v>
      </c>
      <c r="F592" s="46">
        <v>75936</v>
      </c>
      <c r="G592" s="47">
        <v>22470</v>
      </c>
      <c r="H592" s="42">
        <v>1</v>
      </c>
      <c r="I592" s="42" t="s">
        <v>89</v>
      </c>
      <c r="J592" s="34">
        <f>IF(Tabla1[[#This Row],[Doc]]="Devolucion",-Tabla1[[#This Row],[VALOR]],Tabla1[[#This Row],[VALOR]])</f>
        <v>22470</v>
      </c>
      <c r="K592" s="35" t="str">
        <f>IFERROR(LEFT(Tabla1[[#This Row],[Columna3]],FIND(" ",Tabla1[[#This Row],[Columna3]])-1),Tabla1[[#This Row],[Columna3]])</f>
        <v>Venta</v>
      </c>
      <c r="U592"/>
    </row>
    <row r="593" spans="1:21" ht="14.25" customHeight="1">
      <c r="A593" t="s">
        <v>202</v>
      </c>
      <c r="B593" s="50">
        <f>+Tabla1[[#This Row],[Fecha y hora]]</f>
        <v>45995.539467592593</v>
      </c>
      <c r="C593" s="44">
        <v>45995.539467592593</v>
      </c>
      <c r="D593" s="45">
        <v>755</v>
      </c>
      <c r="E593" s="45" t="s">
        <v>74</v>
      </c>
      <c r="F593" s="46">
        <v>75938</v>
      </c>
      <c r="G593" s="47">
        <v>49890</v>
      </c>
      <c r="H593" s="42">
        <v>1</v>
      </c>
      <c r="I593" s="42" t="s">
        <v>89</v>
      </c>
      <c r="J593" s="34">
        <f>IF(Tabla1[[#This Row],[Doc]]="Devolucion",-Tabla1[[#This Row],[VALOR]],Tabla1[[#This Row],[VALOR]])</f>
        <v>49890</v>
      </c>
      <c r="K593" s="35" t="str">
        <f>IFERROR(LEFT(Tabla1[[#This Row],[Columna3]],FIND(" ",Tabla1[[#This Row],[Columna3]])-1),Tabla1[[#This Row],[Columna3]])</f>
        <v>Venta</v>
      </c>
      <c r="U593"/>
    </row>
    <row r="594" spans="1:21" ht="14.25" customHeight="1">
      <c r="A594" t="s">
        <v>202</v>
      </c>
      <c r="B594" s="50">
        <f>+Tabla1[[#This Row],[Fecha y hora]]</f>
        <v>45995.540706018517</v>
      </c>
      <c r="C594" s="44">
        <v>45995.540706018517</v>
      </c>
      <c r="D594" s="45">
        <v>755</v>
      </c>
      <c r="E594" s="45" t="s">
        <v>74</v>
      </c>
      <c r="F594" s="46">
        <v>75939</v>
      </c>
      <c r="G594" s="47">
        <v>18045</v>
      </c>
      <c r="H594" s="42">
        <v>1</v>
      </c>
      <c r="I594" s="42" t="s">
        <v>89</v>
      </c>
      <c r="J594" s="34">
        <f>IF(Tabla1[[#This Row],[Doc]]="Devolucion",-Tabla1[[#This Row],[VALOR]],Tabla1[[#This Row],[VALOR]])</f>
        <v>18045</v>
      </c>
      <c r="K594" s="35" t="str">
        <f>IFERROR(LEFT(Tabla1[[#This Row],[Columna3]],FIND(" ",Tabla1[[#This Row],[Columna3]])-1),Tabla1[[#This Row],[Columna3]])</f>
        <v>Venta</v>
      </c>
      <c r="U594"/>
    </row>
    <row r="595" spans="1:21" ht="14.25" customHeight="1">
      <c r="A595" t="s">
        <v>202</v>
      </c>
      <c r="B595" s="50">
        <f>+Tabla1[[#This Row],[Fecha y hora]]</f>
        <v>45995.542337962965</v>
      </c>
      <c r="C595" s="44">
        <v>45995.542337962965</v>
      </c>
      <c r="D595" s="45">
        <v>755</v>
      </c>
      <c r="E595" s="45" t="s">
        <v>74</v>
      </c>
      <c r="F595" s="46">
        <v>75940</v>
      </c>
      <c r="G595" s="47">
        <v>14530</v>
      </c>
      <c r="H595" s="42">
        <v>1</v>
      </c>
      <c r="I595" s="42" t="s">
        <v>89</v>
      </c>
      <c r="J595" s="34">
        <f>IF(Tabla1[[#This Row],[Doc]]="Devolucion",-Tabla1[[#This Row],[VALOR]],Tabla1[[#This Row],[VALOR]])</f>
        <v>14530</v>
      </c>
      <c r="K595" s="35" t="str">
        <f>IFERROR(LEFT(Tabla1[[#This Row],[Columna3]],FIND(" ",Tabla1[[#This Row],[Columna3]])-1),Tabla1[[#This Row],[Columna3]])</f>
        <v>Venta</v>
      </c>
      <c r="U595"/>
    </row>
    <row r="596" spans="1:21" ht="14.25" customHeight="1">
      <c r="A596" t="s">
        <v>202</v>
      </c>
      <c r="B596" s="50">
        <f>+Tabla1[[#This Row],[Fecha y hora]]</f>
        <v>45995.543287037035</v>
      </c>
      <c r="C596" s="44">
        <v>45995.543287037035</v>
      </c>
      <c r="D596" s="45">
        <v>755</v>
      </c>
      <c r="E596" s="45" t="s">
        <v>74</v>
      </c>
      <c r="F596" s="46">
        <v>75941</v>
      </c>
      <c r="G596" s="47">
        <v>4120</v>
      </c>
      <c r="H596" s="42">
        <v>1</v>
      </c>
      <c r="I596" s="42" t="s">
        <v>89</v>
      </c>
      <c r="J596" s="34">
        <f>IF(Tabla1[[#This Row],[Doc]]="Devolucion",-Tabla1[[#This Row],[VALOR]],Tabla1[[#This Row],[VALOR]])</f>
        <v>4120</v>
      </c>
      <c r="K596" s="35" t="str">
        <f>IFERROR(LEFT(Tabla1[[#This Row],[Columna3]],FIND(" ",Tabla1[[#This Row],[Columna3]])-1),Tabla1[[#This Row],[Columna3]])</f>
        <v>Venta</v>
      </c>
      <c r="U596"/>
    </row>
    <row r="597" spans="1:21" ht="14.25" customHeight="1">
      <c r="A597" t="s">
        <v>202</v>
      </c>
      <c r="B597" s="50">
        <f>+Tabla1[[#This Row],[Fecha y hora]]</f>
        <v>45995.544733796298</v>
      </c>
      <c r="C597" s="44">
        <v>45995.544733796298</v>
      </c>
      <c r="D597" s="45">
        <v>755</v>
      </c>
      <c r="E597" s="45" t="s">
        <v>74</v>
      </c>
      <c r="F597" s="46">
        <v>75942</v>
      </c>
      <c r="G597" s="47">
        <v>24000</v>
      </c>
      <c r="H597" s="42">
        <v>1</v>
      </c>
      <c r="I597" s="42" t="s">
        <v>89</v>
      </c>
      <c r="J597" s="34">
        <f>IF(Tabla1[[#This Row],[Doc]]="Devolucion",-Tabla1[[#This Row],[VALOR]],Tabla1[[#This Row],[VALOR]])</f>
        <v>24000</v>
      </c>
      <c r="K597" s="35" t="str">
        <f>IFERROR(LEFT(Tabla1[[#This Row],[Columna3]],FIND(" ",Tabla1[[#This Row],[Columna3]])-1),Tabla1[[#This Row],[Columna3]])</f>
        <v>Venta</v>
      </c>
      <c r="U597"/>
    </row>
    <row r="598" spans="1:21" ht="14.25" customHeight="1">
      <c r="A598" t="s">
        <v>202</v>
      </c>
      <c r="B598" s="50">
        <f>+Tabla1[[#This Row],[Fecha y hora]]</f>
        <v>45995.545243055552</v>
      </c>
      <c r="C598" s="44">
        <v>45995.545243055552</v>
      </c>
      <c r="D598" s="45">
        <v>755</v>
      </c>
      <c r="E598" s="45" t="s">
        <v>74</v>
      </c>
      <c r="F598" s="46">
        <v>75943</v>
      </c>
      <c r="G598" s="47">
        <v>7000</v>
      </c>
      <c r="H598" s="42">
        <v>1</v>
      </c>
      <c r="I598" s="42" t="s">
        <v>89</v>
      </c>
      <c r="J598" s="34">
        <f>IF(Tabla1[[#This Row],[Doc]]="Devolucion",-Tabla1[[#This Row],[VALOR]],Tabla1[[#This Row],[VALOR]])</f>
        <v>7000</v>
      </c>
      <c r="K598" s="35" t="str">
        <f>IFERROR(LEFT(Tabla1[[#This Row],[Columna3]],FIND(" ",Tabla1[[#This Row],[Columna3]])-1),Tabla1[[#This Row],[Columna3]])</f>
        <v>Venta</v>
      </c>
      <c r="U598"/>
    </row>
    <row r="599" spans="1:21" ht="14.25" customHeight="1">
      <c r="A599" t="s">
        <v>202</v>
      </c>
      <c r="B599" s="50">
        <f>+Tabla1[[#This Row],[Fecha y hora]]</f>
        <v>45995.552951388891</v>
      </c>
      <c r="C599" s="44">
        <v>45995.552951388891</v>
      </c>
      <c r="D599" s="45">
        <v>755</v>
      </c>
      <c r="E599" s="45" t="s">
        <v>74</v>
      </c>
      <c r="F599" s="46">
        <v>75944</v>
      </c>
      <c r="G599" s="47">
        <v>5000</v>
      </c>
      <c r="H599" s="42">
        <v>1</v>
      </c>
      <c r="I599" s="42" t="s">
        <v>89</v>
      </c>
      <c r="J599" s="34">
        <f>IF(Tabla1[[#This Row],[Doc]]="Devolucion",-Tabla1[[#This Row],[VALOR]],Tabla1[[#This Row],[VALOR]])</f>
        <v>5000</v>
      </c>
      <c r="K599" s="35" t="str">
        <f>IFERROR(LEFT(Tabla1[[#This Row],[Columna3]],FIND(" ",Tabla1[[#This Row],[Columna3]])-1),Tabla1[[#This Row],[Columna3]])</f>
        <v>Venta</v>
      </c>
      <c r="U599"/>
    </row>
    <row r="600" spans="1:21" ht="14.25" customHeight="1">
      <c r="A600" t="s">
        <v>202</v>
      </c>
      <c r="B600" s="50">
        <f>+Tabla1[[#This Row],[Fecha y hora]]</f>
        <v>45995.555717592593</v>
      </c>
      <c r="C600" s="44">
        <v>45995.555717592593</v>
      </c>
      <c r="D600" s="45">
        <v>755</v>
      </c>
      <c r="E600" s="45" t="s">
        <v>74</v>
      </c>
      <c r="F600" s="46">
        <v>75945</v>
      </c>
      <c r="G600" s="47">
        <v>4320</v>
      </c>
      <c r="H600" s="42">
        <v>1</v>
      </c>
      <c r="I600" s="42" t="s">
        <v>93</v>
      </c>
      <c r="J600" s="34">
        <f>IF(Tabla1[[#This Row],[Doc]]="Devolucion",-Tabla1[[#This Row],[VALOR]],Tabla1[[#This Row],[VALOR]])</f>
        <v>4320</v>
      </c>
      <c r="K600" s="35" t="str">
        <f>IFERROR(LEFT(Tabla1[[#This Row],[Columna3]],FIND(" ",Tabla1[[#This Row],[Columna3]])-1),Tabla1[[#This Row],[Columna3]])</f>
        <v>Venta</v>
      </c>
      <c r="U600"/>
    </row>
    <row r="601" spans="1:21" ht="14.25" customHeight="1">
      <c r="A601" t="s">
        <v>202</v>
      </c>
      <c r="B601" s="50">
        <f>+Tabla1[[#This Row],[Fecha y hora]]</f>
        <v>45995.557129629633</v>
      </c>
      <c r="C601" s="44">
        <v>45995.557129629633</v>
      </c>
      <c r="D601" s="45">
        <v>755</v>
      </c>
      <c r="E601" s="45" t="s">
        <v>74</v>
      </c>
      <c r="F601" s="46">
        <v>75946</v>
      </c>
      <c r="G601" s="47">
        <v>20500</v>
      </c>
      <c r="H601" s="42">
        <v>1</v>
      </c>
      <c r="I601" s="42" t="s">
        <v>93</v>
      </c>
      <c r="J601" s="34">
        <f>IF(Tabla1[[#This Row],[Doc]]="Devolucion",-Tabla1[[#This Row],[VALOR]],Tabla1[[#This Row],[VALOR]])</f>
        <v>20500</v>
      </c>
      <c r="K601" s="35" t="str">
        <f>IFERROR(LEFT(Tabla1[[#This Row],[Columna3]],FIND(" ",Tabla1[[#This Row],[Columna3]])-1),Tabla1[[#This Row],[Columna3]])</f>
        <v>Venta</v>
      </c>
      <c r="U601"/>
    </row>
    <row r="602" spans="1:21" ht="14.25" customHeight="1">
      <c r="A602" t="s">
        <v>202</v>
      </c>
      <c r="B602" s="50">
        <f>+Tabla1[[#This Row],[Fecha y hora]]</f>
        <v>45995.561273148145</v>
      </c>
      <c r="C602" s="44">
        <v>45995.561273148145</v>
      </c>
      <c r="D602" s="45">
        <v>755</v>
      </c>
      <c r="E602" s="45" t="s">
        <v>74</v>
      </c>
      <c r="F602" s="46">
        <v>75947</v>
      </c>
      <c r="G602" s="47">
        <v>7500</v>
      </c>
      <c r="H602" s="42">
        <v>1</v>
      </c>
      <c r="I602" s="42" t="s">
        <v>93</v>
      </c>
      <c r="J602" s="34">
        <f>IF(Tabla1[[#This Row],[Doc]]="Devolucion",-Tabla1[[#This Row],[VALOR]],Tabla1[[#This Row],[VALOR]])</f>
        <v>7500</v>
      </c>
      <c r="K602" s="35" t="str">
        <f>IFERROR(LEFT(Tabla1[[#This Row],[Columna3]],FIND(" ",Tabla1[[#This Row],[Columna3]])-1),Tabla1[[#This Row],[Columna3]])</f>
        <v>Venta</v>
      </c>
      <c r="U602"/>
    </row>
    <row r="603" spans="1:21" ht="14.25" customHeight="1">
      <c r="A603" t="s">
        <v>202</v>
      </c>
      <c r="B603" s="50">
        <f>+Tabla1[[#This Row],[Fecha y hora]]</f>
        <v>45995.563923611109</v>
      </c>
      <c r="C603" s="44">
        <v>45995.563923611109</v>
      </c>
      <c r="D603" s="45">
        <v>755</v>
      </c>
      <c r="E603" s="45" t="s">
        <v>74</v>
      </c>
      <c r="F603" s="46">
        <v>75948</v>
      </c>
      <c r="G603" s="47">
        <v>26650</v>
      </c>
      <c r="H603" s="42">
        <v>1</v>
      </c>
      <c r="I603" s="42" t="s">
        <v>93</v>
      </c>
      <c r="J603" s="34">
        <f>IF(Tabla1[[#This Row],[Doc]]="Devolucion",-Tabla1[[#This Row],[VALOR]],Tabla1[[#This Row],[VALOR]])</f>
        <v>26650</v>
      </c>
      <c r="K603" s="35" t="str">
        <f>IFERROR(LEFT(Tabla1[[#This Row],[Columna3]],FIND(" ",Tabla1[[#This Row],[Columna3]])-1),Tabla1[[#This Row],[Columna3]])</f>
        <v>Venta</v>
      </c>
      <c r="U603"/>
    </row>
    <row r="604" spans="1:21" ht="14.25" customHeight="1">
      <c r="A604" t="s">
        <v>202</v>
      </c>
      <c r="B604" s="50">
        <f>+Tabla1[[#This Row],[Fecha y hora]]</f>
        <v>45995.565729166665</v>
      </c>
      <c r="C604" s="44">
        <v>45995.565729166665</v>
      </c>
      <c r="D604" s="45">
        <v>755</v>
      </c>
      <c r="E604" s="45" t="s">
        <v>74</v>
      </c>
      <c r="F604" s="46">
        <v>75949</v>
      </c>
      <c r="G604" s="47">
        <v>6120</v>
      </c>
      <c r="H604" s="42">
        <v>1</v>
      </c>
      <c r="I604" s="42" t="s">
        <v>93</v>
      </c>
      <c r="J604" s="34">
        <f>IF(Tabla1[[#This Row],[Doc]]="Devolucion",-Tabla1[[#This Row],[VALOR]],Tabla1[[#This Row],[VALOR]])</f>
        <v>6120</v>
      </c>
      <c r="K604" s="35" t="str">
        <f>IFERROR(LEFT(Tabla1[[#This Row],[Columna3]],FIND(" ",Tabla1[[#This Row],[Columna3]])-1),Tabla1[[#This Row],[Columna3]])</f>
        <v>Venta</v>
      </c>
      <c r="U604"/>
    </row>
    <row r="605" spans="1:21" ht="14.25" customHeight="1">
      <c r="A605" t="s">
        <v>202</v>
      </c>
      <c r="B605" s="50">
        <f>+Tabla1[[#This Row],[Fecha y hora]]</f>
        <v>45995.567777777775</v>
      </c>
      <c r="C605" s="44">
        <v>45995.567777777775</v>
      </c>
      <c r="D605" s="45">
        <v>755</v>
      </c>
      <c r="E605" s="45" t="s">
        <v>74</v>
      </c>
      <c r="F605" s="46">
        <v>75950</v>
      </c>
      <c r="G605" s="47">
        <v>26375</v>
      </c>
      <c r="H605" s="42">
        <v>1</v>
      </c>
      <c r="I605" s="42" t="s">
        <v>93</v>
      </c>
      <c r="J605" s="34">
        <f>IF(Tabla1[[#This Row],[Doc]]="Devolucion",-Tabla1[[#This Row],[VALOR]],Tabla1[[#This Row],[VALOR]])</f>
        <v>26375</v>
      </c>
      <c r="K605" s="35" t="str">
        <f>IFERROR(LEFT(Tabla1[[#This Row],[Columna3]],FIND(" ",Tabla1[[#This Row],[Columna3]])-1),Tabla1[[#This Row],[Columna3]])</f>
        <v>Venta</v>
      </c>
      <c r="U605"/>
    </row>
    <row r="606" spans="1:21" ht="14.25" customHeight="1">
      <c r="A606" t="s">
        <v>202</v>
      </c>
      <c r="B606" s="50">
        <f>+Tabla1[[#This Row],[Fecha y hora]]</f>
        <v>45995.569733796299</v>
      </c>
      <c r="C606" s="44">
        <v>45995.569733796299</v>
      </c>
      <c r="D606" s="45">
        <v>755</v>
      </c>
      <c r="E606" s="45" t="s">
        <v>74</v>
      </c>
      <c r="F606" s="46">
        <v>75951</v>
      </c>
      <c r="G606" s="47">
        <v>46775</v>
      </c>
      <c r="H606" s="42">
        <v>1</v>
      </c>
      <c r="I606" s="42" t="s">
        <v>93</v>
      </c>
      <c r="J606" s="34">
        <f>IF(Tabla1[[#This Row],[Doc]]="Devolucion",-Tabla1[[#This Row],[VALOR]],Tabla1[[#This Row],[VALOR]])</f>
        <v>46775</v>
      </c>
      <c r="K606" s="35" t="str">
        <f>IFERROR(LEFT(Tabla1[[#This Row],[Columna3]],FIND(" ",Tabla1[[#This Row],[Columna3]])-1),Tabla1[[#This Row],[Columna3]])</f>
        <v>Venta</v>
      </c>
      <c r="U606"/>
    </row>
    <row r="607" spans="1:21" ht="14.25" customHeight="1">
      <c r="A607" t="s">
        <v>202</v>
      </c>
      <c r="B607" s="50">
        <f>+Tabla1[[#This Row],[Fecha y hora]]</f>
        <v>45995.574293981481</v>
      </c>
      <c r="C607" s="44">
        <v>45995.574293981481</v>
      </c>
      <c r="D607" s="45">
        <v>755</v>
      </c>
      <c r="E607" s="45" t="s">
        <v>74</v>
      </c>
      <c r="F607" s="46">
        <v>75952</v>
      </c>
      <c r="G607" s="47">
        <v>20250</v>
      </c>
      <c r="H607" s="42">
        <v>1</v>
      </c>
      <c r="I607" s="42" t="s">
        <v>93</v>
      </c>
      <c r="J607" s="34">
        <f>IF(Tabla1[[#This Row],[Doc]]="Devolucion",-Tabla1[[#This Row],[VALOR]],Tabla1[[#This Row],[VALOR]])</f>
        <v>20250</v>
      </c>
      <c r="K607" s="35" t="str">
        <f>IFERROR(LEFT(Tabla1[[#This Row],[Columna3]],FIND(" ",Tabla1[[#This Row],[Columna3]])-1),Tabla1[[#This Row],[Columna3]])</f>
        <v>Venta</v>
      </c>
      <c r="U607"/>
    </row>
    <row r="608" spans="1:21" ht="14.25" customHeight="1">
      <c r="A608" t="s">
        <v>202</v>
      </c>
      <c r="B608" s="50">
        <f>+Tabla1[[#This Row],[Fecha y hora]]</f>
        <v>45995.575810185182</v>
      </c>
      <c r="C608" s="44">
        <v>45995.575810185182</v>
      </c>
      <c r="D608" s="45">
        <v>755</v>
      </c>
      <c r="E608" s="45" t="s">
        <v>74</v>
      </c>
      <c r="F608" s="46">
        <v>75953</v>
      </c>
      <c r="G608" s="47">
        <v>5850</v>
      </c>
      <c r="H608" s="42">
        <v>1</v>
      </c>
      <c r="I608" s="42" t="s">
        <v>93</v>
      </c>
      <c r="J608" s="34">
        <f>IF(Tabla1[[#This Row],[Doc]]="Devolucion",-Tabla1[[#This Row],[VALOR]],Tabla1[[#This Row],[VALOR]])</f>
        <v>5850</v>
      </c>
      <c r="K608" s="35" t="str">
        <f>IFERROR(LEFT(Tabla1[[#This Row],[Columna3]],FIND(" ",Tabla1[[#This Row],[Columna3]])-1),Tabla1[[#This Row],[Columna3]])</f>
        <v>Venta</v>
      </c>
      <c r="U608"/>
    </row>
    <row r="609" spans="1:21" ht="14.25" customHeight="1">
      <c r="A609" t="s">
        <v>202</v>
      </c>
      <c r="B609" s="50">
        <f>+Tabla1[[#This Row],[Fecha y hora]]</f>
        <v>45995.577210648145</v>
      </c>
      <c r="C609" s="44">
        <v>45995.577210648145</v>
      </c>
      <c r="D609" s="45">
        <v>755</v>
      </c>
      <c r="E609" s="45" t="s">
        <v>74</v>
      </c>
      <c r="F609" s="46">
        <v>75954</v>
      </c>
      <c r="G609" s="47">
        <v>12660</v>
      </c>
      <c r="H609" s="42">
        <v>1</v>
      </c>
      <c r="I609" s="42" t="s">
        <v>93</v>
      </c>
      <c r="J609" s="34">
        <f>IF(Tabla1[[#This Row],[Doc]]="Devolucion",-Tabla1[[#This Row],[VALOR]],Tabla1[[#This Row],[VALOR]])</f>
        <v>12660</v>
      </c>
      <c r="K609" s="35" t="str">
        <f>IFERROR(LEFT(Tabla1[[#This Row],[Columna3]],FIND(" ",Tabla1[[#This Row],[Columna3]])-1),Tabla1[[#This Row],[Columna3]])</f>
        <v>Venta</v>
      </c>
      <c r="U609"/>
    </row>
    <row r="610" spans="1:21" ht="14.25" customHeight="1">
      <c r="A610" t="s">
        <v>202</v>
      </c>
      <c r="B610" s="50">
        <f>+Tabla1[[#This Row],[Fecha y hora]]</f>
        <v>45995.580462962964</v>
      </c>
      <c r="C610" s="44">
        <v>45995.580462962964</v>
      </c>
      <c r="D610" s="45">
        <v>755</v>
      </c>
      <c r="E610" s="45" t="s">
        <v>74</v>
      </c>
      <c r="F610" s="46">
        <v>75955</v>
      </c>
      <c r="G610" s="47">
        <v>16680</v>
      </c>
      <c r="H610" s="42">
        <v>1</v>
      </c>
      <c r="I610" s="42" t="s">
        <v>93</v>
      </c>
      <c r="J610" s="34">
        <f>IF(Tabla1[[#This Row],[Doc]]="Devolucion",-Tabla1[[#This Row],[VALOR]],Tabla1[[#This Row],[VALOR]])</f>
        <v>16680</v>
      </c>
      <c r="K610" s="35" t="str">
        <f>IFERROR(LEFT(Tabla1[[#This Row],[Columna3]],FIND(" ",Tabla1[[#This Row],[Columna3]])-1),Tabla1[[#This Row],[Columna3]])</f>
        <v>Venta</v>
      </c>
      <c r="U610"/>
    </row>
    <row r="611" spans="1:21" ht="14.25" customHeight="1">
      <c r="A611" t="s">
        <v>202</v>
      </c>
      <c r="B611" s="50">
        <f>+Tabla1[[#This Row],[Fecha y hora]]</f>
        <v>45995.58153935185</v>
      </c>
      <c r="C611" s="44">
        <v>45995.58153935185</v>
      </c>
      <c r="D611" s="45">
        <v>755</v>
      </c>
      <c r="E611" s="45" t="s">
        <v>74</v>
      </c>
      <c r="F611" s="46">
        <v>75956</v>
      </c>
      <c r="G611" s="47">
        <v>2575</v>
      </c>
      <c r="H611" s="42">
        <v>1</v>
      </c>
      <c r="I611" s="42" t="s">
        <v>93</v>
      </c>
      <c r="J611" s="34">
        <f>IF(Tabla1[[#This Row],[Doc]]="Devolucion",-Tabla1[[#This Row],[VALOR]],Tabla1[[#This Row],[VALOR]])</f>
        <v>2575</v>
      </c>
      <c r="K611" s="35" t="str">
        <f>IFERROR(LEFT(Tabla1[[#This Row],[Columna3]],FIND(" ",Tabla1[[#This Row],[Columna3]])-1),Tabla1[[#This Row],[Columna3]])</f>
        <v>Venta</v>
      </c>
      <c r="U611"/>
    </row>
    <row r="612" spans="1:21" ht="14.25" customHeight="1">
      <c r="A612" t="s">
        <v>202</v>
      </c>
      <c r="B612" s="50">
        <f>+Tabla1[[#This Row],[Fecha y hora]]</f>
        <v>45995.583692129629</v>
      </c>
      <c r="C612" s="44">
        <v>45995.583692129629</v>
      </c>
      <c r="D612" s="45">
        <v>755</v>
      </c>
      <c r="E612" s="45" t="s">
        <v>74</v>
      </c>
      <c r="F612" s="46">
        <v>75957</v>
      </c>
      <c r="G612" s="47">
        <v>30250</v>
      </c>
      <c r="H612" s="42">
        <v>1</v>
      </c>
      <c r="I612" s="42" t="s">
        <v>93</v>
      </c>
      <c r="J612" s="34">
        <f>IF(Tabla1[[#This Row],[Doc]]="Devolucion",-Tabla1[[#This Row],[VALOR]],Tabla1[[#This Row],[VALOR]])</f>
        <v>30250</v>
      </c>
      <c r="K612" s="35" t="str">
        <f>IFERROR(LEFT(Tabla1[[#This Row],[Columna3]],FIND(" ",Tabla1[[#This Row],[Columna3]])-1),Tabla1[[#This Row],[Columna3]])</f>
        <v>Venta</v>
      </c>
      <c r="U612"/>
    </row>
    <row r="613" spans="1:21" ht="14.25" customHeight="1">
      <c r="A613" t="s">
        <v>202</v>
      </c>
      <c r="B613" s="50">
        <f>+Tabla1[[#This Row],[Fecha y hora]]</f>
        <v>45995.584768518522</v>
      </c>
      <c r="C613" s="44">
        <v>45995.584768518522</v>
      </c>
      <c r="D613" s="45">
        <v>755</v>
      </c>
      <c r="E613" s="45" t="s">
        <v>74</v>
      </c>
      <c r="F613" s="46">
        <v>75958</v>
      </c>
      <c r="G613" s="47">
        <v>8910</v>
      </c>
      <c r="H613" s="42">
        <v>1</v>
      </c>
      <c r="I613" s="42" t="s">
        <v>93</v>
      </c>
      <c r="J613" s="34">
        <f>IF(Tabla1[[#This Row],[Doc]]="Devolucion",-Tabla1[[#This Row],[VALOR]],Tabla1[[#This Row],[VALOR]])</f>
        <v>8910</v>
      </c>
      <c r="K613" s="35" t="str">
        <f>IFERROR(LEFT(Tabla1[[#This Row],[Columna3]],FIND(" ",Tabla1[[#This Row],[Columna3]])-1),Tabla1[[#This Row],[Columna3]])</f>
        <v>Venta</v>
      </c>
      <c r="U613"/>
    </row>
    <row r="614" spans="1:21" ht="14.25" customHeight="1">
      <c r="A614" t="s">
        <v>202</v>
      </c>
      <c r="B614" s="50">
        <f>+Tabla1[[#This Row],[Fecha y hora]]</f>
        <v>45995.586111111108</v>
      </c>
      <c r="C614" s="44">
        <v>45995.586111111108</v>
      </c>
      <c r="D614" s="45">
        <v>755</v>
      </c>
      <c r="E614" s="45" t="s">
        <v>74</v>
      </c>
      <c r="F614" s="46">
        <v>75959</v>
      </c>
      <c r="G614" s="47">
        <v>9350</v>
      </c>
      <c r="H614" s="42">
        <v>1</v>
      </c>
      <c r="I614" s="42" t="s">
        <v>93</v>
      </c>
      <c r="J614" s="34">
        <f>IF(Tabla1[[#This Row],[Doc]]="Devolucion",-Tabla1[[#This Row],[VALOR]],Tabla1[[#This Row],[VALOR]])</f>
        <v>9350</v>
      </c>
      <c r="K614" s="35" t="str">
        <f>IFERROR(LEFT(Tabla1[[#This Row],[Columna3]],FIND(" ",Tabla1[[#This Row],[Columna3]])-1),Tabla1[[#This Row],[Columna3]])</f>
        <v>Venta</v>
      </c>
      <c r="U614"/>
    </row>
    <row r="615" spans="1:21" ht="14.25" customHeight="1">
      <c r="A615" t="s">
        <v>202</v>
      </c>
      <c r="B615" s="50">
        <f>+Tabla1[[#This Row],[Fecha y hora]]</f>
        <v>45995.587708333333</v>
      </c>
      <c r="C615" s="44">
        <v>45995.587708333333</v>
      </c>
      <c r="D615" s="45">
        <v>755</v>
      </c>
      <c r="E615" s="45" t="s">
        <v>74</v>
      </c>
      <c r="F615" s="46">
        <v>75960</v>
      </c>
      <c r="G615" s="47">
        <v>9520</v>
      </c>
      <c r="H615" s="42">
        <v>1</v>
      </c>
      <c r="I615" s="42" t="s">
        <v>93</v>
      </c>
      <c r="J615" s="34">
        <f>IF(Tabla1[[#This Row],[Doc]]="Devolucion",-Tabla1[[#This Row],[VALOR]],Tabla1[[#This Row],[VALOR]])</f>
        <v>9520</v>
      </c>
      <c r="K615" s="35" t="str">
        <f>IFERROR(LEFT(Tabla1[[#This Row],[Columna3]],FIND(" ",Tabla1[[#This Row],[Columna3]])-1),Tabla1[[#This Row],[Columna3]])</f>
        <v>Venta</v>
      </c>
      <c r="U615"/>
    </row>
    <row r="616" spans="1:21" ht="14.25" customHeight="1">
      <c r="A616" t="s">
        <v>202</v>
      </c>
      <c r="B616" s="50">
        <f>+Tabla1[[#This Row],[Fecha y hora]]</f>
        <v>45995.589421296296</v>
      </c>
      <c r="C616" s="44">
        <v>45995.589421296296</v>
      </c>
      <c r="D616" s="45">
        <v>755</v>
      </c>
      <c r="E616" s="45" t="s">
        <v>74</v>
      </c>
      <c r="F616" s="46">
        <v>75961</v>
      </c>
      <c r="G616" s="47">
        <v>22250</v>
      </c>
      <c r="H616" s="42">
        <v>1</v>
      </c>
      <c r="I616" s="42" t="s">
        <v>93</v>
      </c>
      <c r="J616" s="34">
        <f>IF(Tabla1[[#This Row],[Doc]]="Devolucion",-Tabla1[[#This Row],[VALOR]],Tabla1[[#This Row],[VALOR]])</f>
        <v>22250</v>
      </c>
      <c r="K616" s="35" t="str">
        <f>IFERROR(LEFT(Tabla1[[#This Row],[Columna3]],FIND(" ",Tabla1[[#This Row],[Columna3]])-1),Tabla1[[#This Row],[Columna3]])</f>
        <v>Venta</v>
      </c>
      <c r="U616"/>
    </row>
    <row r="617" spans="1:21" ht="14.25" customHeight="1">
      <c r="A617" t="s">
        <v>202</v>
      </c>
      <c r="B617" s="50">
        <f>+Tabla1[[#This Row],[Fecha y hora]]</f>
        <v>45995.590092592596</v>
      </c>
      <c r="C617" s="44">
        <v>45995.590092592596</v>
      </c>
      <c r="D617" s="45">
        <v>755</v>
      </c>
      <c r="E617" s="45" t="s">
        <v>74</v>
      </c>
      <c r="F617" s="46">
        <v>75962</v>
      </c>
      <c r="G617" s="47">
        <v>60950</v>
      </c>
      <c r="H617" s="42">
        <v>1</v>
      </c>
      <c r="I617" s="42" t="s">
        <v>93</v>
      </c>
      <c r="J617" s="34">
        <f>IF(Tabla1[[#This Row],[Doc]]="Devolucion",-Tabla1[[#This Row],[VALOR]],Tabla1[[#This Row],[VALOR]])</f>
        <v>60950</v>
      </c>
      <c r="K617" s="35" t="str">
        <f>IFERROR(LEFT(Tabla1[[#This Row],[Columna3]],FIND(" ",Tabla1[[#This Row],[Columna3]])-1),Tabla1[[#This Row],[Columna3]])</f>
        <v>Venta</v>
      </c>
      <c r="U617"/>
    </row>
    <row r="618" spans="1:21" ht="14.25" customHeight="1">
      <c r="A618" t="s">
        <v>202</v>
      </c>
      <c r="B618" s="50">
        <f>+Tabla1[[#This Row],[Fecha y hora]]</f>
        <v>45995.591365740744</v>
      </c>
      <c r="C618" s="44">
        <v>45995.591365740744</v>
      </c>
      <c r="D618" s="45">
        <v>755</v>
      </c>
      <c r="E618" s="45" t="s">
        <v>74</v>
      </c>
      <c r="F618" s="46">
        <v>75963</v>
      </c>
      <c r="G618" s="47">
        <v>5500</v>
      </c>
      <c r="H618" s="42">
        <v>1</v>
      </c>
      <c r="I618" s="42" t="s">
        <v>93</v>
      </c>
      <c r="J618" s="34">
        <f>IF(Tabla1[[#This Row],[Doc]]="Devolucion",-Tabla1[[#This Row],[VALOR]],Tabla1[[#This Row],[VALOR]])</f>
        <v>5500</v>
      </c>
      <c r="K618" s="35" t="str">
        <f>IFERROR(LEFT(Tabla1[[#This Row],[Columna3]],FIND(" ",Tabla1[[#This Row],[Columna3]])-1),Tabla1[[#This Row],[Columna3]])</f>
        <v>Venta</v>
      </c>
      <c r="U618"/>
    </row>
    <row r="619" spans="1:21" ht="14.25" customHeight="1">
      <c r="A619" t="s">
        <v>202</v>
      </c>
      <c r="B619" s="50">
        <f>+Tabla1[[#This Row],[Fecha y hora]]</f>
        <v>45995.593506944446</v>
      </c>
      <c r="C619" s="44">
        <v>45995.593506944446</v>
      </c>
      <c r="D619" s="45">
        <v>755</v>
      </c>
      <c r="E619" s="45" t="s">
        <v>74</v>
      </c>
      <c r="F619" s="46">
        <v>75964</v>
      </c>
      <c r="G619" s="47">
        <v>25125</v>
      </c>
      <c r="H619" s="42">
        <v>1</v>
      </c>
      <c r="I619" s="42" t="s">
        <v>93</v>
      </c>
      <c r="J619" s="34">
        <f>IF(Tabla1[[#This Row],[Doc]]="Devolucion",-Tabla1[[#This Row],[VALOR]],Tabla1[[#This Row],[VALOR]])</f>
        <v>25125</v>
      </c>
      <c r="K619" s="35" t="str">
        <f>IFERROR(LEFT(Tabla1[[#This Row],[Columna3]],FIND(" ",Tabla1[[#This Row],[Columna3]])-1),Tabla1[[#This Row],[Columna3]])</f>
        <v>Venta</v>
      </c>
      <c r="U619"/>
    </row>
    <row r="620" spans="1:21" ht="14.25" customHeight="1">
      <c r="A620" t="s">
        <v>202</v>
      </c>
      <c r="B620" s="50">
        <f>+Tabla1[[#This Row],[Fecha y hora]]</f>
        <v>45995.594467592593</v>
      </c>
      <c r="C620" s="44">
        <v>45995.594467592593</v>
      </c>
      <c r="D620" s="45">
        <v>755</v>
      </c>
      <c r="E620" s="45" t="s">
        <v>74</v>
      </c>
      <c r="F620" s="46">
        <v>75965</v>
      </c>
      <c r="G620" s="47">
        <v>18540</v>
      </c>
      <c r="H620" s="42">
        <v>1</v>
      </c>
      <c r="I620" s="42" t="s">
        <v>93</v>
      </c>
      <c r="J620" s="34">
        <f>IF(Tabla1[[#This Row],[Doc]]="Devolucion",-Tabla1[[#This Row],[VALOR]],Tabla1[[#This Row],[VALOR]])</f>
        <v>18540</v>
      </c>
      <c r="K620" s="35" t="str">
        <f>IFERROR(LEFT(Tabla1[[#This Row],[Columna3]],FIND(" ",Tabla1[[#This Row],[Columna3]])-1),Tabla1[[#This Row],[Columna3]])</f>
        <v>Venta</v>
      </c>
      <c r="U620"/>
    </row>
    <row r="621" spans="1:21" ht="14.25" customHeight="1">
      <c r="A621" t="s">
        <v>202</v>
      </c>
      <c r="B621" s="50">
        <f>+Tabla1[[#This Row],[Fecha y hora]]</f>
        <v>45995.595821759256</v>
      </c>
      <c r="C621" s="44">
        <v>45995.595821759256</v>
      </c>
      <c r="D621" s="45">
        <v>755</v>
      </c>
      <c r="E621" s="45" t="s">
        <v>74</v>
      </c>
      <c r="F621" s="46">
        <v>75966</v>
      </c>
      <c r="G621" s="47">
        <v>4800</v>
      </c>
      <c r="H621" s="42">
        <v>1</v>
      </c>
      <c r="I621" s="42" t="s">
        <v>93</v>
      </c>
      <c r="J621" s="34">
        <f>IF(Tabla1[[#This Row],[Doc]]="Devolucion",-Tabla1[[#This Row],[VALOR]],Tabla1[[#This Row],[VALOR]])</f>
        <v>4800</v>
      </c>
      <c r="K621" s="35" t="str">
        <f>IFERROR(LEFT(Tabla1[[#This Row],[Columna3]],FIND(" ",Tabla1[[#This Row],[Columna3]])-1),Tabla1[[#This Row],[Columna3]])</f>
        <v>Venta</v>
      </c>
      <c r="U621"/>
    </row>
    <row r="622" spans="1:21" ht="14.25" customHeight="1">
      <c r="A622" t="s">
        <v>202</v>
      </c>
      <c r="B622" s="50">
        <f>+Tabla1[[#This Row],[Fecha y hora]]</f>
        <v>45995.597858796296</v>
      </c>
      <c r="C622" s="44">
        <v>45995.597858796296</v>
      </c>
      <c r="D622" s="45">
        <v>755</v>
      </c>
      <c r="E622" s="45" t="s">
        <v>74</v>
      </c>
      <c r="F622" s="46">
        <v>75967</v>
      </c>
      <c r="G622" s="47">
        <v>29000</v>
      </c>
      <c r="H622" s="42">
        <v>1</v>
      </c>
      <c r="I622" s="42" t="s">
        <v>93</v>
      </c>
      <c r="J622" s="34">
        <f>IF(Tabla1[[#This Row],[Doc]]="Devolucion",-Tabla1[[#This Row],[VALOR]],Tabla1[[#This Row],[VALOR]])</f>
        <v>29000</v>
      </c>
      <c r="K622" s="35" t="str">
        <f>IFERROR(LEFT(Tabla1[[#This Row],[Columna3]],FIND(" ",Tabla1[[#This Row],[Columna3]])-1),Tabla1[[#This Row],[Columna3]])</f>
        <v>Venta</v>
      </c>
      <c r="U622"/>
    </row>
    <row r="623" spans="1:21" ht="14.25" customHeight="1">
      <c r="A623" t="s">
        <v>202</v>
      </c>
      <c r="B623" s="50">
        <f>+Tabla1[[#This Row],[Fecha y hora]]</f>
        <v>45994.692662037036</v>
      </c>
      <c r="C623" s="44">
        <v>45994.692662037036</v>
      </c>
      <c r="D623" s="45">
        <v>755</v>
      </c>
      <c r="E623" s="45" t="s">
        <v>74</v>
      </c>
      <c r="F623" s="46">
        <v>75819</v>
      </c>
      <c r="G623" s="47">
        <v>5950</v>
      </c>
      <c r="H623" s="42">
        <v>1</v>
      </c>
      <c r="I623" s="42" t="s">
        <v>1526</v>
      </c>
      <c r="J623" s="34">
        <f>IF(Tabla1[[#This Row],[Doc]]="Devolucion",-Tabla1[[#This Row],[VALOR]],Tabla1[[#This Row],[VALOR]])</f>
        <v>5950</v>
      </c>
      <c r="K623" s="35" t="str">
        <f>IFERROR(LEFT(Tabla1[[#This Row],[Columna3]],FIND(" ",Tabla1[[#This Row],[Columna3]])-1),Tabla1[[#This Row],[Columna3]])</f>
        <v>Venta</v>
      </c>
      <c r="U623"/>
    </row>
    <row r="624" spans="1:21" ht="14.25" customHeight="1">
      <c r="A624" t="s">
        <v>202</v>
      </c>
      <c r="B624" s="50">
        <f>+Tabla1[[#This Row],[Fecha y hora]]</f>
        <v>45994.693240740744</v>
      </c>
      <c r="C624" s="44">
        <v>45994.693240740744</v>
      </c>
      <c r="D624" s="45">
        <v>755</v>
      </c>
      <c r="E624" s="45" t="s">
        <v>74</v>
      </c>
      <c r="F624" s="46">
        <v>75820</v>
      </c>
      <c r="G624" s="47">
        <v>50700</v>
      </c>
      <c r="H624" s="42">
        <v>1</v>
      </c>
      <c r="I624" s="42" t="s">
        <v>1526</v>
      </c>
      <c r="J624" s="34">
        <f>IF(Tabla1[[#This Row],[Doc]]="Devolucion",-Tabla1[[#This Row],[VALOR]],Tabla1[[#This Row],[VALOR]])</f>
        <v>50700</v>
      </c>
      <c r="K624" s="35" t="str">
        <f>IFERROR(LEFT(Tabla1[[#This Row],[Columna3]],FIND(" ",Tabla1[[#This Row],[Columna3]])-1),Tabla1[[#This Row],[Columna3]])</f>
        <v>Venta</v>
      </c>
      <c r="U624"/>
    </row>
    <row r="625" spans="1:21" ht="14.25" customHeight="1">
      <c r="A625" t="s">
        <v>202</v>
      </c>
      <c r="B625" s="50">
        <f>+Tabla1[[#This Row],[Fecha y hora]]</f>
        <v>45994.695208333331</v>
      </c>
      <c r="C625" s="44">
        <v>45994.695208333331</v>
      </c>
      <c r="D625" s="45">
        <v>755</v>
      </c>
      <c r="E625" s="45" t="s">
        <v>74</v>
      </c>
      <c r="F625" s="46">
        <v>75821</v>
      </c>
      <c r="G625" s="47">
        <v>24900</v>
      </c>
      <c r="H625" s="42">
        <v>1</v>
      </c>
      <c r="I625" s="42" t="s">
        <v>1526</v>
      </c>
      <c r="J625" s="34">
        <f>IF(Tabla1[[#This Row],[Doc]]="Devolucion",-Tabla1[[#This Row],[VALOR]],Tabla1[[#This Row],[VALOR]])</f>
        <v>24900</v>
      </c>
      <c r="K625" s="35" t="str">
        <f>IFERROR(LEFT(Tabla1[[#This Row],[Columna3]],FIND(" ",Tabla1[[#This Row],[Columna3]])-1),Tabla1[[#This Row],[Columna3]])</f>
        <v>Venta</v>
      </c>
      <c r="U625"/>
    </row>
    <row r="626" spans="1:21" ht="14.25" customHeight="1">
      <c r="A626" t="s">
        <v>202</v>
      </c>
      <c r="B626" s="50">
        <f>+Tabla1[[#This Row],[Fecha y hora]]</f>
        <v>45994.69730324074</v>
      </c>
      <c r="C626" s="44">
        <v>45994.69730324074</v>
      </c>
      <c r="D626" s="45">
        <v>755</v>
      </c>
      <c r="E626" s="45" t="s">
        <v>74</v>
      </c>
      <c r="F626" s="46">
        <v>75822</v>
      </c>
      <c r="G626" s="47">
        <v>2425</v>
      </c>
      <c r="H626" s="42">
        <v>1</v>
      </c>
      <c r="I626" s="42" t="s">
        <v>1526</v>
      </c>
      <c r="J626" s="34">
        <f>IF(Tabla1[[#This Row],[Doc]]="Devolucion",-Tabla1[[#This Row],[VALOR]],Tabla1[[#This Row],[VALOR]])</f>
        <v>2425</v>
      </c>
      <c r="K626" s="35" t="str">
        <f>IFERROR(LEFT(Tabla1[[#This Row],[Columna3]],FIND(" ",Tabla1[[#This Row],[Columna3]])-1),Tabla1[[#This Row],[Columna3]])</f>
        <v>Venta</v>
      </c>
      <c r="U626"/>
    </row>
    <row r="627" spans="1:21" ht="14.25" customHeight="1">
      <c r="A627" t="s">
        <v>202</v>
      </c>
      <c r="B627" s="50">
        <f>+Tabla1[[#This Row],[Fecha y hora]]</f>
        <v>45994.701180555552</v>
      </c>
      <c r="C627" s="44">
        <v>45994.701180555552</v>
      </c>
      <c r="D627" s="45">
        <v>755</v>
      </c>
      <c r="E627" s="45" t="s">
        <v>74</v>
      </c>
      <c r="F627" s="46">
        <v>75823</v>
      </c>
      <c r="G627" s="47">
        <v>55935</v>
      </c>
      <c r="H627" s="42">
        <v>1</v>
      </c>
      <c r="I627" s="42" t="s">
        <v>1526</v>
      </c>
      <c r="J627" s="34">
        <f>IF(Tabla1[[#This Row],[Doc]]="Devolucion",-Tabla1[[#This Row],[VALOR]],Tabla1[[#This Row],[VALOR]])</f>
        <v>55935</v>
      </c>
      <c r="K627" s="35" t="str">
        <f>IFERROR(LEFT(Tabla1[[#This Row],[Columna3]],FIND(" ",Tabla1[[#This Row],[Columna3]])-1),Tabla1[[#This Row],[Columna3]])</f>
        <v>Venta</v>
      </c>
      <c r="U627"/>
    </row>
    <row r="628" spans="1:21" ht="14.25" customHeight="1">
      <c r="A628" t="s">
        <v>202</v>
      </c>
      <c r="B628" s="50">
        <f>+Tabla1[[#This Row],[Fecha y hora]]</f>
        <v>45994.703310185185</v>
      </c>
      <c r="C628" s="44">
        <v>45994.703310185185</v>
      </c>
      <c r="D628" s="45">
        <v>755</v>
      </c>
      <c r="E628" s="45" t="s">
        <v>74</v>
      </c>
      <c r="F628" s="46">
        <v>75824</v>
      </c>
      <c r="G628" s="47">
        <v>22220</v>
      </c>
      <c r="H628" s="42">
        <v>1</v>
      </c>
      <c r="I628" s="42" t="s">
        <v>1526</v>
      </c>
      <c r="J628" s="34">
        <f>IF(Tabla1[[#This Row],[Doc]]="Devolucion",-Tabla1[[#This Row],[VALOR]],Tabla1[[#This Row],[VALOR]])</f>
        <v>22220</v>
      </c>
      <c r="K628" s="35" t="str">
        <f>IFERROR(LEFT(Tabla1[[#This Row],[Columna3]],FIND(" ",Tabla1[[#This Row],[Columna3]])-1),Tabla1[[#This Row],[Columna3]])</f>
        <v>Venta</v>
      </c>
      <c r="U628"/>
    </row>
    <row r="629" spans="1:21" ht="14.25" customHeight="1">
      <c r="A629" t="s">
        <v>202</v>
      </c>
      <c r="B629" s="50">
        <f>+Tabla1[[#This Row],[Fecha y hora]]</f>
        <v>45994.705682870372</v>
      </c>
      <c r="C629" s="44">
        <v>45994.705682870372</v>
      </c>
      <c r="D629" s="45">
        <v>755</v>
      </c>
      <c r="E629" s="45" t="s">
        <v>74</v>
      </c>
      <c r="F629" s="46">
        <v>75825</v>
      </c>
      <c r="G629" s="47">
        <v>31415</v>
      </c>
      <c r="H629" s="42">
        <v>1</v>
      </c>
      <c r="I629" s="42" t="s">
        <v>1526</v>
      </c>
      <c r="J629" s="34">
        <f>IF(Tabla1[[#This Row],[Doc]]="Devolucion",-Tabla1[[#This Row],[VALOR]],Tabla1[[#This Row],[VALOR]])</f>
        <v>31415</v>
      </c>
      <c r="K629" s="35" t="str">
        <f>IFERROR(LEFT(Tabla1[[#This Row],[Columna3]],FIND(" ",Tabla1[[#This Row],[Columna3]])-1),Tabla1[[#This Row],[Columna3]])</f>
        <v>Venta</v>
      </c>
      <c r="U629"/>
    </row>
    <row r="630" spans="1:21" ht="14.25" customHeight="1">
      <c r="A630" t="s">
        <v>202</v>
      </c>
      <c r="B630" s="50">
        <f>+Tabla1[[#This Row],[Fecha y hora]]</f>
        <v>45994.716909722221</v>
      </c>
      <c r="C630" s="44">
        <v>45994.716909722221</v>
      </c>
      <c r="D630" s="45">
        <v>755</v>
      </c>
      <c r="E630" s="45" t="s">
        <v>74</v>
      </c>
      <c r="F630" s="46">
        <v>75826</v>
      </c>
      <c r="G630" s="47">
        <v>6240</v>
      </c>
      <c r="H630" s="42">
        <v>1</v>
      </c>
      <c r="I630" s="42" t="s">
        <v>1526</v>
      </c>
      <c r="J630" s="34">
        <f>IF(Tabla1[[#This Row],[Doc]]="Devolucion",-Tabla1[[#This Row],[VALOR]],Tabla1[[#This Row],[VALOR]])</f>
        <v>6240</v>
      </c>
      <c r="K630" s="35" t="str">
        <f>IFERROR(LEFT(Tabla1[[#This Row],[Columna3]],FIND(" ",Tabla1[[#This Row],[Columna3]])-1),Tabla1[[#This Row],[Columna3]])</f>
        <v>Venta</v>
      </c>
      <c r="U630"/>
    </row>
    <row r="631" spans="1:21" ht="14.25" customHeight="1">
      <c r="A631" t="s">
        <v>202</v>
      </c>
      <c r="B631" s="50">
        <f>+Tabla1[[#This Row],[Fecha y hora]]</f>
        <v>45994.720856481479</v>
      </c>
      <c r="C631" s="44">
        <v>45994.720856481479</v>
      </c>
      <c r="D631" s="45">
        <v>755</v>
      </c>
      <c r="E631" s="45" t="s">
        <v>74</v>
      </c>
      <c r="F631" s="46">
        <v>75827</v>
      </c>
      <c r="G631" s="47">
        <v>5200</v>
      </c>
      <c r="H631" s="42">
        <v>1</v>
      </c>
      <c r="I631" s="42" t="s">
        <v>1526</v>
      </c>
      <c r="J631" s="34">
        <f>IF(Tabla1[[#This Row],[Doc]]="Devolucion",-Tabla1[[#This Row],[VALOR]],Tabla1[[#This Row],[VALOR]])</f>
        <v>5200</v>
      </c>
      <c r="K631" s="35" t="str">
        <f>IFERROR(LEFT(Tabla1[[#This Row],[Columna3]],FIND(" ",Tabla1[[#This Row],[Columna3]])-1),Tabla1[[#This Row],[Columna3]])</f>
        <v>Venta</v>
      </c>
      <c r="U631"/>
    </row>
    <row r="632" spans="1:21" ht="14.25" customHeight="1">
      <c r="A632" t="s">
        <v>202</v>
      </c>
      <c r="B632" s="50">
        <f>+Tabla1[[#This Row],[Fecha y hora]]</f>
        <v>45994.722511574073</v>
      </c>
      <c r="C632" s="44">
        <v>45994.722511574073</v>
      </c>
      <c r="D632" s="45">
        <v>755</v>
      </c>
      <c r="E632" s="45" t="s">
        <v>74</v>
      </c>
      <c r="F632" s="46">
        <v>75828</v>
      </c>
      <c r="G632" s="47">
        <v>12760</v>
      </c>
      <c r="H632" s="42">
        <v>1</v>
      </c>
      <c r="I632" s="42" t="s">
        <v>1526</v>
      </c>
      <c r="J632" s="34">
        <f>IF(Tabla1[[#This Row],[Doc]]="Devolucion",-Tabla1[[#This Row],[VALOR]],Tabla1[[#This Row],[VALOR]])</f>
        <v>12760</v>
      </c>
      <c r="K632" s="35" t="str">
        <f>IFERROR(LEFT(Tabla1[[#This Row],[Columna3]],FIND(" ",Tabla1[[#This Row],[Columna3]])-1),Tabla1[[#This Row],[Columna3]])</f>
        <v>Venta</v>
      </c>
      <c r="U632"/>
    </row>
    <row r="633" spans="1:21" ht="14.25" customHeight="1">
      <c r="A633" t="s">
        <v>202</v>
      </c>
      <c r="B633" s="50">
        <f>+Tabla1[[#This Row],[Fecha y hora]]</f>
        <v>45994.724976851852</v>
      </c>
      <c r="C633" s="44">
        <v>45994.724976851852</v>
      </c>
      <c r="D633" s="45">
        <v>755</v>
      </c>
      <c r="E633" s="45" t="s">
        <v>74</v>
      </c>
      <c r="F633" s="46">
        <v>75829</v>
      </c>
      <c r="G633" s="47">
        <v>5800</v>
      </c>
      <c r="H633" s="42">
        <v>1</v>
      </c>
      <c r="I633" s="42" t="s">
        <v>1526</v>
      </c>
      <c r="J633" s="34">
        <f>IF(Tabla1[[#This Row],[Doc]]="Devolucion",-Tabla1[[#This Row],[VALOR]],Tabla1[[#This Row],[VALOR]])</f>
        <v>5800</v>
      </c>
      <c r="K633" s="35" t="str">
        <f>IFERROR(LEFT(Tabla1[[#This Row],[Columna3]],FIND(" ",Tabla1[[#This Row],[Columna3]])-1),Tabla1[[#This Row],[Columna3]])</f>
        <v>Venta</v>
      </c>
      <c r="U633"/>
    </row>
    <row r="634" spans="1:21" ht="14.25" customHeight="1">
      <c r="A634" t="s">
        <v>202</v>
      </c>
      <c r="B634" s="50">
        <f>+Tabla1[[#This Row],[Fecha y hora]]</f>
        <v>45994.725694444445</v>
      </c>
      <c r="C634" s="44">
        <v>45994.725694444445</v>
      </c>
      <c r="D634" s="45">
        <v>755</v>
      </c>
      <c r="E634" s="45" t="s">
        <v>74</v>
      </c>
      <c r="F634" s="46">
        <v>75830</v>
      </c>
      <c r="G634" s="47">
        <v>5600</v>
      </c>
      <c r="H634" s="42">
        <v>1</v>
      </c>
      <c r="I634" s="42" t="s">
        <v>1526</v>
      </c>
      <c r="J634" s="34">
        <f>IF(Tabla1[[#This Row],[Doc]]="Devolucion",-Tabla1[[#This Row],[VALOR]],Tabla1[[#This Row],[VALOR]])</f>
        <v>5600</v>
      </c>
      <c r="K634" s="35" t="str">
        <f>IFERROR(LEFT(Tabla1[[#This Row],[Columna3]],FIND(" ",Tabla1[[#This Row],[Columna3]])-1),Tabla1[[#This Row],[Columna3]])</f>
        <v>Venta</v>
      </c>
      <c r="U634"/>
    </row>
    <row r="635" spans="1:21" ht="14.25" customHeight="1">
      <c r="A635" t="s">
        <v>202</v>
      </c>
      <c r="B635" s="50">
        <f>+Tabla1[[#This Row],[Fecha y hora]]</f>
        <v>45994.728993055556</v>
      </c>
      <c r="C635" s="44">
        <v>45994.728993055556</v>
      </c>
      <c r="D635" s="45">
        <v>755</v>
      </c>
      <c r="E635" s="45" t="s">
        <v>74</v>
      </c>
      <c r="F635" s="46">
        <v>75831</v>
      </c>
      <c r="G635" s="47">
        <v>4020</v>
      </c>
      <c r="H635" s="42">
        <v>1</v>
      </c>
      <c r="I635" s="42" t="s">
        <v>1526</v>
      </c>
      <c r="J635" s="34">
        <f>IF(Tabla1[[#This Row],[Doc]]="Devolucion",-Tabla1[[#This Row],[VALOR]],Tabla1[[#This Row],[VALOR]])</f>
        <v>4020</v>
      </c>
      <c r="K635" s="35" t="str">
        <f>IFERROR(LEFT(Tabla1[[#This Row],[Columna3]],FIND(" ",Tabla1[[#This Row],[Columna3]])-1),Tabla1[[#This Row],[Columna3]])</f>
        <v>Venta</v>
      </c>
      <c r="U635"/>
    </row>
    <row r="636" spans="1:21" ht="14.25" customHeight="1">
      <c r="A636" t="s">
        <v>202</v>
      </c>
      <c r="B636" s="50">
        <f>+Tabla1[[#This Row],[Fecha y hora]]</f>
        <v>45995.611539351848</v>
      </c>
      <c r="C636" s="44">
        <v>45995.611539351848</v>
      </c>
      <c r="D636" s="45">
        <v>755</v>
      </c>
      <c r="E636" s="45" t="s">
        <v>74</v>
      </c>
      <c r="F636" s="46">
        <v>75970</v>
      </c>
      <c r="G636" s="47">
        <v>11640</v>
      </c>
      <c r="H636" s="42">
        <v>1</v>
      </c>
      <c r="I636" s="42" t="s">
        <v>93</v>
      </c>
      <c r="J636" s="34">
        <f>IF(Tabla1[[#This Row],[Doc]]="Devolucion",-Tabla1[[#This Row],[VALOR]],Tabla1[[#This Row],[VALOR]])</f>
        <v>11640</v>
      </c>
      <c r="K636" s="35" t="str">
        <f>IFERROR(LEFT(Tabla1[[#This Row],[Columna3]],FIND(" ",Tabla1[[#This Row],[Columna3]])-1),Tabla1[[#This Row],[Columna3]])</f>
        <v>Venta</v>
      </c>
      <c r="U636"/>
    </row>
    <row r="637" spans="1:21" ht="14.25" customHeight="1">
      <c r="A637" t="s">
        <v>202</v>
      </c>
      <c r="B637" s="50">
        <f>+Tabla1[[#This Row],[Fecha y hora]]</f>
        <v>45995.614340277774</v>
      </c>
      <c r="C637" s="44">
        <v>45995.614340277774</v>
      </c>
      <c r="D637" s="45">
        <v>755</v>
      </c>
      <c r="E637" s="45" t="s">
        <v>74</v>
      </c>
      <c r="F637" s="46">
        <v>75971</v>
      </c>
      <c r="G637" s="47">
        <v>40240</v>
      </c>
      <c r="H637" s="42">
        <v>1</v>
      </c>
      <c r="I637" s="42" t="s">
        <v>93</v>
      </c>
      <c r="J637" s="34">
        <f>IF(Tabla1[[#This Row],[Doc]]="Devolucion",-Tabla1[[#This Row],[VALOR]],Tabla1[[#This Row],[VALOR]])</f>
        <v>40240</v>
      </c>
      <c r="K637" s="35" t="str">
        <f>IFERROR(LEFT(Tabla1[[#This Row],[Columna3]],FIND(" ",Tabla1[[#This Row],[Columna3]])-1),Tabla1[[#This Row],[Columna3]])</f>
        <v>Venta</v>
      </c>
      <c r="U637"/>
    </row>
    <row r="638" spans="1:21" ht="14.25" customHeight="1">
      <c r="A638" t="s">
        <v>202</v>
      </c>
      <c r="B638" s="50">
        <f>+Tabla1[[#This Row],[Fecha y hora]]</f>
        <v>45995.619247685187</v>
      </c>
      <c r="C638" s="44">
        <v>45995.619247685187</v>
      </c>
      <c r="D638" s="45">
        <v>755</v>
      </c>
      <c r="E638" s="45" t="s">
        <v>74</v>
      </c>
      <c r="F638" s="46">
        <v>75972</v>
      </c>
      <c r="G638" s="47">
        <v>20750</v>
      </c>
      <c r="H638" s="42">
        <v>1</v>
      </c>
      <c r="I638" s="42" t="s">
        <v>93</v>
      </c>
      <c r="J638" s="34">
        <f>IF(Tabla1[[#This Row],[Doc]]="Devolucion",-Tabla1[[#This Row],[VALOR]],Tabla1[[#This Row],[VALOR]])</f>
        <v>20750</v>
      </c>
      <c r="K638" s="35" t="str">
        <f>IFERROR(LEFT(Tabla1[[#This Row],[Columna3]],FIND(" ",Tabla1[[#This Row],[Columna3]])-1),Tabla1[[#This Row],[Columna3]])</f>
        <v>Venta</v>
      </c>
      <c r="U638"/>
    </row>
    <row r="639" spans="1:21" ht="14.25" customHeight="1">
      <c r="A639" t="s">
        <v>202</v>
      </c>
      <c r="B639" s="50">
        <f>+Tabla1[[#This Row],[Fecha y hora]]</f>
        <v>45995.624768518515</v>
      </c>
      <c r="C639" s="44">
        <v>45995.624768518515</v>
      </c>
      <c r="D639" s="45">
        <v>755</v>
      </c>
      <c r="E639" s="45" t="s">
        <v>74</v>
      </c>
      <c r="F639" s="46">
        <v>75973</v>
      </c>
      <c r="G639" s="47">
        <v>27650</v>
      </c>
      <c r="H639" s="42">
        <v>1</v>
      </c>
      <c r="I639" s="42" t="s">
        <v>93</v>
      </c>
      <c r="J639" s="34">
        <f>IF(Tabla1[[#This Row],[Doc]]="Devolucion",-Tabla1[[#This Row],[VALOR]],Tabla1[[#This Row],[VALOR]])</f>
        <v>27650</v>
      </c>
      <c r="K639" s="35" t="str">
        <f>IFERROR(LEFT(Tabla1[[#This Row],[Columna3]],FIND(" ",Tabla1[[#This Row],[Columna3]])-1),Tabla1[[#This Row],[Columna3]])</f>
        <v>Venta</v>
      </c>
      <c r="U639"/>
    </row>
    <row r="640" spans="1:21" ht="14.25" customHeight="1">
      <c r="A640" t="s">
        <v>202</v>
      </c>
      <c r="B640" s="50">
        <f>+Tabla1[[#This Row],[Fecha y hora]]</f>
        <v>45995.633969907409</v>
      </c>
      <c r="C640" s="44">
        <v>45995.633969907409</v>
      </c>
      <c r="D640" s="45">
        <v>755</v>
      </c>
      <c r="E640" s="45" t="s">
        <v>74</v>
      </c>
      <c r="F640" s="46">
        <v>75974</v>
      </c>
      <c r="G640" s="47">
        <v>5984</v>
      </c>
      <c r="H640" s="42">
        <v>1</v>
      </c>
      <c r="I640" s="42" t="s">
        <v>93</v>
      </c>
      <c r="J640" s="34">
        <f>IF(Tabla1[[#This Row],[Doc]]="Devolucion",-Tabla1[[#This Row],[VALOR]],Tabla1[[#This Row],[VALOR]])</f>
        <v>5984</v>
      </c>
      <c r="K640" s="35" t="str">
        <f>IFERROR(LEFT(Tabla1[[#This Row],[Columna3]],FIND(" ",Tabla1[[#This Row],[Columna3]])-1),Tabla1[[#This Row],[Columna3]])</f>
        <v>Venta</v>
      </c>
      <c r="U640"/>
    </row>
    <row r="641" spans="1:21" ht="14.25" customHeight="1">
      <c r="A641" t="s">
        <v>202</v>
      </c>
      <c r="B641" s="50">
        <f>+Tabla1[[#This Row],[Fecha y hora]]</f>
        <v>45995.636886574073</v>
      </c>
      <c r="C641" s="44">
        <v>45995.636886574073</v>
      </c>
      <c r="D641" s="45">
        <v>755</v>
      </c>
      <c r="E641" s="45" t="s">
        <v>74</v>
      </c>
      <c r="F641" s="46">
        <v>75975</v>
      </c>
      <c r="G641" s="47">
        <v>39625</v>
      </c>
      <c r="H641" s="42">
        <v>1</v>
      </c>
      <c r="I641" s="42" t="s">
        <v>93</v>
      </c>
      <c r="J641" s="34">
        <f>IF(Tabla1[[#This Row],[Doc]]="Devolucion",-Tabla1[[#This Row],[VALOR]],Tabla1[[#This Row],[VALOR]])</f>
        <v>39625</v>
      </c>
      <c r="K641" s="35" t="str">
        <f>IFERROR(LEFT(Tabla1[[#This Row],[Columna3]],FIND(" ",Tabla1[[#This Row],[Columna3]])-1),Tabla1[[#This Row],[Columna3]])</f>
        <v>Venta</v>
      </c>
      <c r="U641"/>
    </row>
    <row r="642" spans="1:21" ht="14.25" customHeight="1">
      <c r="A642" t="s">
        <v>202</v>
      </c>
      <c r="B642" s="50">
        <f>+Tabla1[[#This Row],[Fecha y hora]]</f>
        <v>45995.638229166667</v>
      </c>
      <c r="C642" s="44">
        <v>45995.638229166667</v>
      </c>
      <c r="D642" s="45">
        <v>755</v>
      </c>
      <c r="E642" s="45" t="s">
        <v>74</v>
      </c>
      <c r="F642" s="46">
        <v>75976</v>
      </c>
      <c r="G642" s="47">
        <v>6060</v>
      </c>
      <c r="H642" s="42">
        <v>1</v>
      </c>
      <c r="I642" s="42" t="s">
        <v>93</v>
      </c>
      <c r="J642" s="34">
        <f>IF(Tabla1[[#This Row],[Doc]]="Devolucion",-Tabla1[[#This Row],[VALOR]],Tabla1[[#This Row],[VALOR]])</f>
        <v>6060</v>
      </c>
      <c r="K642" s="35" t="str">
        <f>IFERROR(LEFT(Tabla1[[#This Row],[Columna3]],FIND(" ",Tabla1[[#This Row],[Columna3]])-1),Tabla1[[#This Row],[Columna3]])</f>
        <v>Venta</v>
      </c>
      <c r="U642"/>
    </row>
    <row r="643" spans="1:21" ht="14.25" customHeight="1">
      <c r="A643" t="s">
        <v>202</v>
      </c>
      <c r="B643" s="50">
        <f>+Tabla1[[#This Row],[Fecha y hora]]</f>
        <v>45995.639675925922</v>
      </c>
      <c r="C643" s="44">
        <v>45995.639675925922</v>
      </c>
      <c r="D643" s="45">
        <v>755</v>
      </c>
      <c r="E643" s="45" t="s">
        <v>74</v>
      </c>
      <c r="F643" s="46">
        <v>75977</v>
      </c>
      <c r="G643" s="47">
        <v>6060</v>
      </c>
      <c r="H643" s="42">
        <v>1</v>
      </c>
      <c r="I643" s="42" t="s">
        <v>93</v>
      </c>
      <c r="J643" s="34">
        <f>IF(Tabla1[[#This Row],[Doc]]="Devolucion",-Tabla1[[#This Row],[VALOR]],Tabla1[[#This Row],[VALOR]])</f>
        <v>6060</v>
      </c>
      <c r="K643" s="35" t="str">
        <f>IFERROR(LEFT(Tabla1[[#This Row],[Columna3]],FIND(" ",Tabla1[[#This Row],[Columna3]])-1),Tabla1[[#This Row],[Columna3]])</f>
        <v>Venta</v>
      </c>
      <c r="U643"/>
    </row>
    <row r="644" spans="1:21" ht="14.25" customHeight="1">
      <c r="A644" t="s">
        <v>202</v>
      </c>
      <c r="B644" s="50">
        <f>+Tabla1[[#This Row],[Fecha y hora]]</f>
        <v>45995.648923611108</v>
      </c>
      <c r="C644" s="44">
        <v>45995.648923611108</v>
      </c>
      <c r="D644" s="45">
        <v>755</v>
      </c>
      <c r="E644" s="45" t="s">
        <v>74</v>
      </c>
      <c r="F644" s="46">
        <v>75978</v>
      </c>
      <c r="G644" s="47">
        <v>138900</v>
      </c>
      <c r="H644" s="42">
        <v>1</v>
      </c>
      <c r="I644" s="42" t="s">
        <v>93</v>
      </c>
      <c r="J644" s="34">
        <f>IF(Tabla1[[#This Row],[Doc]]="Devolucion",-Tabla1[[#This Row],[VALOR]],Tabla1[[#This Row],[VALOR]])</f>
        <v>138900</v>
      </c>
      <c r="K644" s="35" t="str">
        <f>IFERROR(LEFT(Tabla1[[#This Row],[Columna3]],FIND(" ",Tabla1[[#This Row],[Columna3]])-1),Tabla1[[#This Row],[Columna3]])</f>
        <v>Venta</v>
      </c>
      <c r="U644"/>
    </row>
    <row r="645" spans="1:21" ht="14.25" customHeight="1">
      <c r="A645" t="s">
        <v>202</v>
      </c>
      <c r="B645" s="50">
        <f>+Tabla1[[#This Row],[Fecha y hora]]</f>
        <v>45995.652638888889</v>
      </c>
      <c r="C645" s="44">
        <v>45995.652638888889</v>
      </c>
      <c r="D645" s="45">
        <v>755</v>
      </c>
      <c r="E645" s="45" t="s">
        <v>74</v>
      </c>
      <c r="F645" s="46">
        <v>75979</v>
      </c>
      <c r="G645" s="47">
        <v>6210</v>
      </c>
      <c r="H645" s="42">
        <v>1</v>
      </c>
      <c r="I645" s="42" t="s">
        <v>93</v>
      </c>
      <c r="J645" s="34">
        <f>IF(Tabla1[[#This Row],[Doc]]="Devolucion",-Tabla1[[#This Row],[VALOR]],Tabla1[[#This Row],[VALOR]])</f>
        <v>6210</v>
      </c>
      <c r="K645" s="35" t="str">
        <f>IFERROR(LEFT(Tabla1[[#This Row],[Columna3]],FIND(" ",Tabla1[[#This Row],[Columna3]])-1),Tabla1[[#This Row],[Columna3]])</f>
        <v>Venta</v>
      </c>
      <c r="U645"/>
    </row>
    <row r="646" spans="1:21" ht="14.25" customHeight="1">
      <c r="A646" t="s">
        <v>202</v>
      </c>
      <c r="B646" s="50">
        <f>+Tabla1[[#This Row],[Fecha y hora]]</f>
        <v>45995.653495370374</v>
      </c>
      <c r="C646" s="44">
        <v>45995.653495370374</v>
      </c>
      <c r="D646" s="45">
        <v>755</v>
      </c>
      <c r="E646" s="45" t="s">
        <v>74</v>
      </c>
      <c r="F646" s="46">
        <v>75980</v>
      </c>
      <c r="G646" s="47">
        <v>45900</v>
      </c>
      <c r="H646" s="42">
        <v>1</v>
      </c>
      <c r="I646" s="42" t="s">
        <v>93</v>
      </c>
      <c r="J646" s="34">
        <f>IF(Tabla1[[#This Row],[Doc]]="Devolucion",-Tabla1[[#This Row],[VALOR]],Tabla1[[#This Row],[VALOR]])</f>
        <v>45900</v>
      </c>
      <c r="K646" s="35" t="str">
        <f>IFERROR(LEFT(Tabla1[[#This Row],[Columna3]],FIND(" ",Tabla1[[#This Row],[Columna3]])-1),Tabla1[[#This Row],[Columna3]])</f>
        <v>Venta</v>
      </c>
      <c r="U646"/>
    </row>
    <row r="647" spans="1:21" ht="14.25" customHeight="1">
      <c r="A647" t="s">
        <v>202</v>
      </c>
      <c r="B647" s="50">
        <f>+Tabla1[[#This Row],[Fecha y hora]]</f>
        <v>45995.656423611108</v>
      </c>
      <c r="C647" s="44">
        <v>45995.656423611108</v>
      </c>
      <c r="D647" s="45">
        <v>755</v>
      </c>
      <c r="E647" s="45" t="s">
        <v>74</v>
      </c>
      <c r="F647" s="46">
        <v>75981</v>
      </c>
      <c r="G647" s="47">
        <v>11375</v>
      </c>
      <c r="H647" s="42">
        <v>1</v>
      </c>
      <c r="I647" s="42" t="s">
        <v>93</v>
      </c>
      <c r="J647" s="34">
        <f>IF(Tabla1[[#This Row],[Doc]]="Devolucion",-Tabla1[[#This Row],[VALOR]],Tabla1[[#This Row],[VALOR]])</f>
        <v>11375</v>
      </c>
      <c r="K647" s="35" t="str">
        <f>IFERROR(LEFT(Tabla1[[#This Row],[Columna3]],FIND(" ",Tabla1[[#This Row],[Columna3]])-1),Tabla1[[#This Row],[Columna3]])</f>
        <v>Venta</v>
      </c>
      <c r="U647"/>
    </row>
    <row r="648" spans="1:21" ht="14.25" customHeight="1">
      <c r="A648" t="s">
        <v>202</v>
      </c>
      <c r="B648" s="50">
        <f>+Tabla1[[#This Row],[Fecha y hora]]</f>
        <v>45995.657083333332</v>
      </c>
      <c r="C648" s="44">
        <v>45995.657083333332</v>
      </c>
      <c r="D648" s="45">
        <v>755</v>
      </c>
      <c r="E648" s="45" t="s">
        <v>74</v>
      </c>
      <c r="F648" s="46">
        <v>75982</v>
      </c>
      <c r="G648" s="47">
        <v>6000</v>
      </c>
      <c r="H648" s="42">
        <v>1</v>
      </c>
      <c r="I648" s="42" t="s">
        <v>93</v>
      </c>
      <c r="J648" s="34">
        <f>IF(Tabla1[[#This Row],[Doc]]="Devolucion",-Tabla1[[#This Row],[VALOR]],Tabla1[[#This Row],[VALOR]])</f>
        <v>6000</v>
      </c>
      <c r="K648" s="35" t="str">
        <f>IFERROR(LEFT(Tabla1[[#This Row],[Columna3]],FIND(" ",Tabla1[[#This Row],[Columna3]])-1),Tabla1[[#This Row],[Columna3]])</f>
        <v>Venta</v>
      </c>
      <c r="U648"/>
    </row>
    <row r="649" spans="1:21" ht="14.25" customHeight="1">
      <c r="A649" t="s">
        <v>202</v>
      </c>
      <c r="B649" s="50">
        <f>+Tabla1[[#This Row],[Fecha y hora]]</f>
        <v>45995.658553240741</v>
      </c>
      <c r="C649" s="44">
        <v>45995.658553240741</v>
      </c>
      <c r="D649" s="45">
        <v>755</v>
      </c>
      <c r="E649" s="45" t="s">
        <v>74</v>
      </c>
      <c r="F649" s="46">
        <v>75983</v>
      </c>
      <c r="G649" s="47">
        <v>11450</v>
      </c>
      <c r="H649" s="42">
        <v>1</v>
      </c>
      <c r="I649" s="42" t="s">
        <v>93</v>
      </c>
      <c r="J649" s="34">
        <f>IF(Tabla1[[#This Row],[Doc]]="Devolucion",-Tabla1[[#This Row],[VALOR]],Tabla1[[#This Row],[VALOR]])</f>
        <v>11450</v>
      </c>
      <c r="K649" s="35" t="str">
        <f>IFERROR(LEFT(Tabla1[[#This Row],[Columna3]],FIND(" ",Tabla1[[#This Row],[Columna3]])-1),Tabla1[[#This Row],[Columna3]])</f>
        <v>Venta</v>
      </c>
      <c r="U649"/>
    </row>
    <row r="650" spans="1:21" ht="14.25" customHeight="1">
      <c r="A650" t="s">
        <v>202</v>
      </c>
      <c r="B650" s="50">
        <f>+Tabla1[[#This Row],[Fecha y hora]]</f>
        <v>45996.381550925929</v>
      </c>
      <c r="C650" s="44">
        <v>45996.381550925929</v>
      </c>
      <c r="D650" s="45">
        <v>755</v>
      </c>
      <c r="E650" s="45" t="s">
        <v>74</v>
      </c>
      <c r="F650" s="46">
        <v>75999</v>
      </c>
      <c r="G650" s="47">
        <v>2500</v>
      </c>
      <c r="H650" s="42">
        <v>1</v>
      </c>
      <c r="I650" s="42" t="s">
        <v>89</v>
      </c>
      <c r="J650" s="34">
        <f>IF(Tabla1[[#This Row],[Doc]]="Devolucion",-Tabla1[[#This Row],[VALOR]],Tabla1[[#This Row],[VALOR]])</f>
        <v>2500</v>
      </c>
      <c r="K650" s="35" t="str">
        <f>IFERROR(LEFT(Tabla1[[#This Row],[Columna3]],FIND(" ",Tabla1[[#This Row],[Columna3]])-1),Tabla1[[#This Row],[Columna3]])</f>
        <v>Venta</v>
      </c>
      <c r="U650"/>
    </row>
    <row r="651" spans="1:21" ht="14.25" customHeight="1">
      <c r="A651" t="s">
        <v>202</v>
      </c>
      <c r="B651" s="50">
        <f>+Tabla1[[#This Row],[Fecha y hora]]</f>
        <v>45996.382592592592</v>
      </c>
      <c r="C651" s="44">
        <v>45996.382592592592</v>
      </c>
      <c r="D651" s="45">
        <v>755</v>
      </c>
      <c r="E651" s="45" t="s">
        <v>74</v>
      </c>
      <c r="F651" s="46">
        <v>76000</v>
      </c>
      <c r="G651" s="47">
        <v>43237</v>
      </c>
      <c r="H651" s="42">
        <v>1</v>
      </c>
      <c r="I651" s="42" t="s">
        <v>89</v>
      </c>
      <c r="J651" s="34">
        <f>IF(Tabla1[[#This Row],[Doc]]="Devolucion",-Tabla1[[#This Row],[VALOR]],Tabla1[[#This Row],[VALOR]])</f>
        <v>43237</v>
      </c>
      <c r="K651" s="35" t="str">
        <f>IFERROR(LEFT(Tabla1[[#This Row],[Columna3]],FIND(" ",Tabla1[[#This Row],[Columna3]])-1),Tabla1[[#This Row],[Columna3]])</f>
        <v>Venta</v>
      </c>
      <c r="U651"/>
    </row>
    <row r="652" spans="1:21" ht="14.25" customHeight="1">
      <c r="A652" t="s">
        <v>202</v>
      </c>
      <c r="B652" s="50">
        <f>+Tabla1[[#This Row],[Fecha y hora]]</f>
        <v>45996.383935185186</v>
      </c>
      <c r="C652" s="44">
        <v>45996.383935185186</v>
      </c>
      <c r="D652" s="45">
        <v>755</v>
      </c>
      <c r="E652" s="45" t="s">
        <v>74</v>
      </c>
      <c r="F652" s="46">
        <v>76001</v>
      </c>
      <c r="G652" s="47">
        <v>25400</v>
      </c>
      <c r="H652" s="42">
        <v>1</v>
      </c>
      <c r="I652" s="42" t="s">
        <v>89</v>
      </c>
      <c r="J652" s="34">
        <f>IF(Tabla1[[#This Row],[Doc]]="Devolucion",-Tabla1[[#This Row],[VALOR]],Tabla1[[#This Row],[VALOR]])</f>
        <v>25400</v>
      </c>
      <c r="K652" s="35" t="str">
        <f>IFERROR(LEFT(Tabla1[[#This Row],[Columna3]],FIND(" ",Tabla1[[#This Row],[Columna3]])-1),Tabla1[[#This Row],[Columna3]])</f>
        <v>Venta</v>
      </c>
      <c r="U652"/>
    </row>
    <row r="653" spans="1:21" ht="14.25" customHeight="1">
      <c r="A653" t="s">
        <v>202</v>
      </c>
      <c r="B653" s="50">
        <f>+Tabla1[[#This Row],[Fecha y hora]]</f>
        <v>45996.385462962964</v>
      </c>
      <c r="C653" s="44">
        <v>45996.385462962964</v>
      </c>
      <c r="D653" s="45">
        <v>755</v>
      </c>
      <c r="E653" s="45" t="s">
        <v>74</v>
      </c>
      <c r="F653" s="46">
        <v>76002</v>
      </c>
      <c r="G653" s="47">
        <v>45770</v>
      </c>
      <c r="H653" s="42">
        <v>1</v>
      </c>
      <c r="I653" s="42" t="s">
        <v>89</v>
      </c>
      <c r="J653" s="34">
        <f>IF(Tabla1[[#This Row],[Doc]]="Devolucion",-Tabla1[[#This Row],[VALOR]],Tabla1[[#This Row],[VALOR]])</f>
        <v>45770</v>
      </c>
      <c r="K653" s="35" t="str">
        <f>IFERROR(LEFT(Tabla1[[#This Row],[Columna3]],FIND(" ",Tabla1[[#This Row],[Columna3]])-1),Tabla1[[#This Row],[Columna3]])</f>
        <v>Venta</v>
      </c>
      <c r="U653"/>
    </row>
    <row r="654" spans="1:21" ht="14.25" customHeight="1">
      <c r="A654" t="s">
        <v>202</v>
      </c>
      <c r="B654" s="50">
        <f>+Tabla1[[#This Row],[Fecha y hora]]</f>
        <v>45996.387094907404</v>
      </c>
      <c r="C654" s="44">
        <v>45996.387094907404</v>
      </c>
      <c r="D654" s="45">
        <v>755</v>
      </c>
      <c r="E654" s="45" t="s">
        <v>74</v>
      </c>
      <c r="F654" s="46">
        <v>76003</v>
      </c>
      <c r="G654" s="47">
        <v>23740</v>
      </c>
      <c r="H654" s="42">
        <v>1</v>
      </c>
      <c r="I654" s="42" t="s">
        <v>89</v>
      </c>
      <c r="J654" s="34">
        <f>IF(Tabla1[[#This Row],[Doc]]="Devolucion",-Tabla1[[#This Row],[VALOR]],Tabla1[[#This Row],[VALOR]])</f>
        <v>23740</v>
      </c>
      <c r="K654" s="35" t="str">
        <f>IFERROR(LEFT(Tabla1[[#This Row],[Columna3]],FIND(" ",Tabla1[[#This Row],[Columna3]])-1),Tabla1[[#This Row],[Columna3]])</f>
        <v>Venta</v>
      </c>
      <c r="U654"/>
    </row>
    <row r="655" spans="1:21" ht="14.25" customHeight="1">
      <c r="A655" t="s">
        <v>202</v>
      </c>
      <c r="B655" s="50">
        <f>+Tabla1[[#This Row],[Fecha y hora]]</f>
        <v>45996.388078703705</v>
      </c>
      <c r="C655" s="44">
        <v>45996.388078703705</v>
      </c>
      <c r="D655" s="45">
        <v>755</v>
      </c>
      <c r="E655" s="45" t="s">
        <v>74</v>
      </c>
      <c r="F655" s="46">
        <v>76004</v>
      </c>
      <c r="G655" s="47">
        <v>10000</v>
      </c>
      <c r="H655" s="42">
        <v>1</v>
      </c>
      <c r="I655" s="42" t="s">
        <v>89</v>
      </c>
      <c r="J655" s="34">
        <f>IF(Tabla1[[#This Row],[Doc]]="Devolucion",-Tabla1[[#This Row],[VALOR]],Tabla1[[#This Row],[VALOR]])</f>
        <v>10000</v>
      </c>
      <c r="K655" s="35" t="str">
        <f>IFERROR(LEFT(Tabla1[[#This Row],[Columna3]],FIND(" ",Tabla1[[#This Row],[Columna3]])-1),Tabla1[[#This Row],[Columna3]])</f>
        <v>Venta</v>
      </c>
      <c r="U655"/>
    </row>
    <row r="656" spans="1:21" ht="14.25" customHeight="1">
      <c r="A656" t="s">
        <v>202</v>
      </c>
      <c r="B656" s="50">
        <f>+Tabla1[[#This Row],[Fecha y hora]]</f>
        <v>45996.389178240737</v>
      </c>
      <c r="C656" s="44">
        <v>45996.389178240737</v>
      </c>
      <c r="D656" s="45">
        <v>755</v>
      </c>
      <c r="E656" s="45" t="s">
        <v>74</v>
      </c>
      <c r="F656" s="46">
        <v>76005</v>
      </c>
      <c r="G656" s="47">
        <v>9225</v>
      </c>
      <c r="H656" s="42">
        <v>1</v>
      </c>
      <c r="I656" s="42" t="s">
        <v>89</v>
      </c>
      <c r="J656" s="34">
        <f>IF(Tabla1[[#This Row],[Doc]]="Devolucion",-Tabla1[[#This Row],[VALOR]],Tabla1[[#This Row],[VALOR]])</f>
        <v>9225</v>
      </c>
      <c r="K656" s="35" t="str">
        <f>IFERROR(LEFT(Tabla1[[#This Row],[Columna3]],FIND(" ",Tabla1[[#This Row],[Columna3]])-1),Tabla1[[#This Row],[Columna3]])</f>
        <v>Venta</v>
      </c>
      <c r="U656"/>
    </row>
    <row r="657" spans="1:21" ht="14.25" customHeight="1">
      <c r="A657" t="s">
        <v>202</v>
      </c>
      <c r="B657" s="50">
        <f>+Tabla1[[#This Row],[Fecha y hora]]</f>
        <v>45996.3903125</v>
      </c>
      <c r="C657" s="44">
        <v>45996.3903125</v>
      </c>
      <c r="D657" s="45">
        <v>755</v>
      </c>
      <c r="E657" s="45" t="s">
        <v>74</v>
      </c>
      <c r="F657" s="46">
        <v>76006</v>
      </c>
      <c r="G657" s="47">
        <v>20800</v>
      </c>
      <c r="H657" s="42">
        <v>1</v>
      </c>
      <c r="I657" s="42" t="s">
        <v>89</v>
      </c>
      <c r="J657" s="34">
        <f>IF(Tabla1[[#This Row],[Doc]]="Devolucion",-Tabla1[[#This Row],[VALOR]],Tabla1[[#This Row],[VALOR]])</f>
        <v>20800</v>
      </c>
      <c r="K657" s="35" t="str">
        <f>IFERROR(LEFT(Tabla1[[#This Row],[Columna3]],FIND(" ",Tabla1[[#This Row],[Columna3]])-1),Tabla1[[#This Row],[Columna3]])</f>
        <v>Venta</v>
      </c>
      <c r="U657"/>
    </row>
    <row r="658" spans="1:21" ht="14.25" customHeight="1">
      <c r="A658" t="s">
        <v>202</v>
      </c>
      <c r="B658" s="50">
        <f>+Tabla1[[#This Row],[Fecha y hora]]</f>
        <v>45996.392129629632</v>
      </c>
      <c r="C658" s="44">
        <v>45996.392129629632</v>
      </c>
      <c r="D658" s="45">
        <v>755</v>
      </c>
      <c r="E658" s="45" t="s">
        <v>74</v>
      </c>
      <c r="F658" s="46">
        <v>76007</v>
      </c>
      <c r="G658" s="47">
        <v>29160</v>
      </c>
      <c r="H658" s="42">
        <v>1</v>
      </c>
      <c r="I658" s="42" t="s">
        <v>89</v>
      </c>
      <c r="J658" s="34">
        <f>IF(Tabla1[[#This Row],[Doc]]="Devolucion",-Tabla1[[#This Row],[VALOR]],Tabla1[[#This Row],[VALOR]])</f>
        <v>29160</v>
      </c>
      <c r="K658" s="35" t="str">
        <f>IFERROR(LEFT(Tabla1[[#This Row],[Columna3]],FIND(" ",Tabla1[[#This Row],[Columna3]])-1),Tabla1[[#This Row],[Columna3]])</f>
        <v>Venta</v>
      </c>
      <c r="U658"/>
    </row>
    <row r="659" spans="1:21" ht="14.25" customHeight="1">
      <c r="A659" t="s">
        <v>202</v>
      </c>
      <c r="B659" s="50">
        <f>+Tabla1[[#This Row],[Fecha y hora]]</f>
        <v>45996.392951388887</v>
      </c>
      <c r="C659" s="44">
        <v>45996.392951388887</v>
      </c>
      <c r="D659" s="45">
        <v>755</v>
      </c>
      <c r="E659" s="45" t="s">
        <v>74</v>
      </c>
      <c r="F659" s="46">
        <v>76008</v>
      </c>
      <c r="G659" s="47">
        <v>20350</v>
      </c>
      <c r="H659" s="42">
        <v>1</v>
      </c>
      <c r="I659" s="42" t="s">
        <v>89</v>
      </c>
      <c r="J659" s="34">
        <f>IF(Tabla1[[#This Row],[Doc]]="Devolucion",-Tabla1[[#This Row],[VALOR]],Tabla1[[#This Row],[VALOR]])</f>
        <v>20350</v>
      </c>
      <c r="K659" s="35" t="str">
        <f>IFERROR(LEFT(Tabla1[[#This Row],[Columna3]],FIND(" ",Tabla1[[#This Row],[Columna3]])-1),Tabla1[[#This Row],[Columna3]])</f>
        <v>Venta</v>
      </c>
      <c r="U659"/>
    </row>
    <row r="660" spans="1:21" ht="14.25" customHeight="1">
      <c r="A660" t="s">
        <v>202</v>
      </c>
      <c r="B660" s="50">
        <f>+Tabla1[[#This Row],[Fecha y hora]]</f>
        <v>45996.395127314812</v>
      </c>
      <c r="C660" s="44">
        <v>45996.395127314812</v>
      </c>
      <c r="D660" s="45">
        <v>755</v>
      </c>
      <c r="E660" s="45" t="s">
        <v>74</v>
      </c>
      <c r="F660" s="46">
        <v>76009</v>
      </c>
      <c r="G660" s="47">
        <v>2475</v>
      </c>
      <c r="H660" s="42">
        <v>1</v>
      </c>
      <c r="I660" s="42" t="s">
        <v>89</v>
      </c>
      <c r="J660" s="34">
        <f>IF(Tabla1[[#This Row],[Doc]]="Devolucion",-Tabla1[[#This Row],[VALOR]],Tabla1[[#This Row],[VALOR]])</f>
        <v>2475</v>
      </c>
      <c r="K660" s="35" t="str">
        <f>IFERROR(LEFT(Tabla1[[#This Row],[Columna3]],FIND(" ",Tabla1[[#This Row],[Columna3]])-1),Tabla1[[#This Row],[Columna3]])</f>
        <v>Venta</v>
      </c>
      <c r="U660"/>
    </row>
    <row r="661" spans="1:21" ht="14.25" customHeight="1">
      <c r="A661" t="s">
        <v>202</v>
      </c>
      <c r="B661" s="50">
        <f>+Tabla1[[#This Row],[Fecha y hora]]</f>
        <v>45996.400902777779</v>
      </c>
      <c r="C661" s="44">
        <v>45996.400902777779</v>
      </c>
      <c r="D661" s="45">
        <v>755</v>
      </c>
      <c r="E661" s="45" t="s">
        <v>74</v>
      </c>
      <c r="F661" s="46">
        <v>76010</v>
      </c>
      <c r="G661" s="47">
        <v>58780</v>
      </c>
      <c r="H661" s="42">
        <v>1</v>
      </c>
      <c r="I661" s="42" t="s">
        <v>89</v>
      </c>
      <c r="J661" s="34">
        <f>IF(Tabla1[[#This Row],[Doc]]="Devolucion",-Tabla1[[#This Row],[VALOR]],Tabla1[[#This Row],[VALOR]])</f>
        <v>58780</v>
      </c>
      <c r="K661" s="35" t="str">
        <f>IFERROR(LEFT(Tabla1[[#This Row],[Columna3]],FIND(" ",Tabla1[[#This Row],[Columna3]])-1),Tabla1[[#This Row],[Columna3]])</f>
        <v>Venta</v>
      </c>
      <c r="U661"/>
    </row>
    <row r="662" spans="1:21" ht="14.25" customHeight="1">
      <c r="A662" t="s">
        <v>202</v>
      </c>
      <c r="B662" s="50">
        <f>+Tabla1[[#This Row],[Fecha y hora]]</f>
        <v>45996.402372685188</v>
      </c>
      <c r="C662" s="44">
        <v>45996.402372685188</v>
      </c>
      <c r="D662" s="45">
        <v>755</v>
      </c>
      <c r="E662" s="45" t="s">
        <v>74</v>
      </c>
      <c r="F662" s="46">
        <v>76011</v>
      </c>
      <c r="G662" s="47">
        <v>16800</v>
      </c>
      <c r="H662" s="42">
        <v>1</v>
      </c>
      <c r="I662" s="42" t="s">
        <v>89</v>
      </c>
      <c r="J662" s="34">
        <f>IF(Tabla1[[#This Row],[Doc]]="Devolucion",-Tabla1[[#This Row],[VALOR]],Tabla1[[#This Row],[VALOR]])</f>
        <v>16800</v>
      </c>
      <c r="K662" s="35" t="str">
        <f>IFERROR(LEFT(Tabla1[[#This Row],[Columna3]],FIND(" ",Tabla1[[#This Row],[Columna3]])-1),Tabla1[[#This Row],[Columna3]])</f>
        <v>Venta</v>
      </c>
      <c r="U662"/>
    </row>
    <row r="663" spans="1:21" ht="14.25" customHeight="1">
      <c r="A663" t="s">
        <v>202</v>
      </c>
      <c r="B663" s="50">
        <f>+Tabla1[[#This Row],[Fecha y hora]]</f>
        <v>45996.40353009259</v>
      </c>
      <c r="C663" s="44">
        <v>45996.40353009259</v>
      </c>
      <c r="D663" s="45">
        <v>755</v>
      </c>
      <c r="E663" s="45" t="s">
        <v>74</v>
      </c>
      <c r="F663" s="46">
        <v>76012</v>
      </c>
      <c r="G663" s="47">
        <v>25600</v>
      </c>
      <c r="H663" s="42">
        <v>1</v>
      </c>
      <c r="I663" s="42" t="s">
        <v>89</v>
      </c>
      <c r="J663" s="34">
        <f>IF(Tabla1[[#This Row],[Doc]]="Devolucion",-Tabla1[[#This Row],[VALOR]],Tabla1[[#This Row],[VALOR]])</f>
        <v>25600</v>
      </c>
      <c r="K663" s="35" t="str">
        <f>IFERROR(LEFT(Tabla1[[#This Row],[Columna3]],FIND(" ",Tabla1[[#This Row],[Columna3]])-1),Tabla1[[#This Row],[Columna3]])</f>
        <v>Venta</v>
      </c>
      <c r="U663"/>
    </row>
    <row r="664" spans="1:21" ht="14.25" customHeight="1">
      <c r="A664" t="s">
        <v>202</v>
      </c>
      <c r="B664" s="50">
        <f>+Tabla1[[#This Row],[Fecha y hora]]</f>
        <v>45996.406770833331</v>
      </c>
      <c r="C664" s="44">
        <v>45996.406770833331</v>
      </c>
      <c r="D664" s="45">
        <v>755</v>
      </c>
      <c r="E664" s="45" t="s">
        <v>74</v>
      </c>
      <c r="F664" s="46">
        <v>76013</v>
      </c>
      <c r="G664" s="47">
        <v>48310</v>
      </c>
      <c r="H664" s="42">
        <v>1</v>
      </c>
      <c r="I664" s="42" t="s">
        <v>89</v>
      </c>
      <c r="J664" s="34">
        <f>IF(Tabla1[[#This Row],[Doc]]="Devolucion",-Tabla1[[#This Row],[VALOR]],Tabla1[[#This Row],[VALOR]])</f>
        <v>48310</v>
      </c>
      <c r="K664" s="35" t="str">
        <f>IFERROR(LEFT(Tabla1[[#This Row],[Columna3]],FIND(" ",Tabla1[[#This Row],[Columna3]])-1),Tabla1[[#This Row],[Columna3]])</f>
        <v>Venta</v>
      </c>
      <c r="U664"/>
    </row>
    <row r="665" spans="1:21" ht="14.25" customHeight="1">
      <c r="A665" t="s">
        <v>202</v>
      </c>
      <c r="B665" s="50">
        <f>+Tabla1[[#This Row],[Fecha y hora]]</f>
        <v>45996.407881944448</v>
      </c>
      <c r="C665" s="44">
        <v>45996.407881944448</v>
      </c>
      <c r="D665" s="45">
        <v>755</v>
      </c>
      <c r="E665" s="45" t="s">
        <v>74</v>
      </c>
      <c r="F665" s="46">
        <v>76014</v>
      </c>
      <c r="G665" s="47">
        <v>30096</v>
      </c>
      <c r="H665" s="42">
        <v>1</v>
      </c>
      <c r="I665" s="42" t="s">
        <v>89</v>
      </c>
      <c r="J665" s="34">
        <f>IF(Tabla1[[#This Row],[Doc]]="Devolucion",-Tabla1[[#This Row],[VALOR]],Tabla1[[#This Row],[VALOR]])</f>
        <v>30096</v>
      </c>
      <c r="K665" s="35" t="str">
        <f>IFERROR(LEFT(Tabla1[[#This Row],[Columna3]],FIND(" ",Tabla1[[#This Row],[Columna3]])-1),Tabla1[[#This Row],[Columna3]])</f>
        <v>Venta</v>
      </c>
      <c r="U665"/>
    </row>
    <row r="666" spans="1:21" ht="14.25" customHeight="1">
      <c r="A666" t="s">
        <v>202</v>
      </c>
      <c r="B666" s="50">
        <f>+Tabla1[[#This Row],[Fecha y hora]]</f>
        <v>45996.408634259256</v>
      </c>
      <c r="C666" s="44">
        <v>45996.408634259256</v>
      </c>
      <c r="D666" s="45">
        <v>755</v>
      </c>
      <c r="E666" s="45" t="s">
        <v>74</v>
      </c>
      <c r="F666" s="46">
        <v>76015</v>
      </c>
      <c r="G666" s="47">
        <v>5790</v>
      </c>
      <c r="H666" s="42">
        <v>1</v>
      </c>
      <c r="I666" s="42" t="s">
        <v>89</v>
      </c>
      <c r="J666" s="34">
        <f>IF(Tabla1[[#This Row],[Doc]]="Devolucion",-Tabla1[[#This Row],[VALOR]],Tabla1[[#This Row],[VALOR]])</f>
        <v>5790</v>
      </c>
      <c r="K666" s="35" t="str">
        <f>IFERROR(LEFT(Tabla1[[#This Row],[Columna3]],FIND(" ",Tabla1[[#This Row],[Columna3]])-1),Tabla1[[#This Row],[Columna3]])</f>
        <v>Venta</v>
      </c>
      <c r="U666"/>
    </row>
    <row r="667" spans="1:21" ht="14.25" customHeight="1">
      <c r="A667" t="s">
        <v>202</v>
      </c>
      <c r="B667" s="50">
        <f>+Tabla1[[#This Row],[Fecha y hora]]</f>
        <v>45996.409421296295</v>
      </c>
      <c r="C667" s="44">
        <v>45996.409421296295</v>
      </c>
      <c r="D667" s="45">
        <v>755</v>
      </c>
      <c r="E667" s="45" t="s">
        <v>74</v>
      </c>
      <c r="F667" s="46">
        <v>76016</v>
      </c>
      <c r="G667" s="47">
        <v>20090</v>
      </c>
      <c r="H667" s="42">
        <v>1</v>
      </c>
      <c r="I667" s="42" t="s">
        <v>89</v>
      </c>
      <c r="J667" s="34">
        <f>IF(Tabla1[[#This Row],[Doc]]="Devolucion",-Tabla1[[#This Row],[VALOR]],Tabla1[[#This Row],[VALOR]])</f>
        <v>20090</v>
      </c>
      <c r="K667" s="35" t="str">
        <f>IFERROR(LEFT(Tabla1[[#This Row],[Columna3]],FIND(" ",Tabla1[[#This Row],[Columna3]])-1),Tabla1[[#This Row],[Columna3]])</f>
        <v>Venta</v>
      </c>
      <c r="U667"/>
    </row>
    <row r="668" spans="1:21" ht="14.25" customHeight="1">
      <c r="A668" t="s">
        <v>202</v>
      </c>
      <c r="B668" s="50">
        <f>+Tabla1[[#This Row],[Fecha y hora]]</f>
        <v>45996.41028935185</v>
      </c>
      <c r="C668" s="44">
        <v>45996.41028935185</v>
      </c>
      <c r="D668" s="45">
        <v>755</v>
      </c>
      <c r="E668" s="45" t="s">
        <v>74</v>
      </c>
      <c r="F668" s="46">
        <v>76017</v>
      </c>
      <c r="G668" s="47">
        <v>7860</v>
      </c>
      <c r="H668" s="42">
        <v>1</v>
      </c>
      <c r="I668" s="42" t="s">
        <v>89</v>
      </c>
      <c r="J668" s="34">
        <f>IF(Tabla1[[#This Row],[Doc]]="Devolucion",-Tabla1[[#This Row],[VALOR]],Tabla1[[#This Row],[VALOR]])</f>
        <v>7860</v>
      </c>
      <c r="K668" s="35" t="str">
        <f>IFERROR(LEFT(Tabla1[[#This Row],[Columna3]],FIND(" ",Tabla1[[#This Row],[Columna3]])-1),Tabla1[[#This Row],[Columna3]])</f>
        <v>Venta</v>
      </c>
      <c r="U668"/>
    </row>
    <row r="669" spans="1:21" ht="14.25" customHeight="1">
      <c r="A669" t="s">
        <v>202</v>
      </c>
      <c r="B669" s="50">
        <f>+Tabla1[[#This Row],[Fecha y hora]]</f>
        <v>45996.410960648151</v>
      </c>
      <c r="C669" s="44">
        <v>45996.410960648151</v>
      </c>
      <c r="D669" s="45">
        <v>755</v>
      </c>
      <c r="E669" s="45" t="s">
        <v>74</v>
      </c>
      <c r="F669" s="46">
        <v>76018</v>
      </c>
      <c r="G669" s="47">
        <v>21100</v>
      </c>
      <c r="H669" s="42">
        <v>1</v>
      </c>
      <c r="I669" s="42" t="s">
        <v>89</v>
      </c>
      <c r="J669" s="34">
        <f>IF(Tabla1[[#This Row],[Doc]]="Devolucion",-Tabla1[[#This Row],[VALOR]],Tabla1[[#This Row],[VALOR]])</f>
        <v>21100</v>
      </c>
      <c r="K669" s="35" t="str">
        <f>IFERROR(LEFT(Tabla1[[#This Row],[Columna3]],FIND(" ",Tabla1[[#This Row],[Columna3]])-1),Tabla1[[#This Row],[Columna3]])</f>
        <v>Venta</v>
      </c>
      <c r="U669"/>
    </row>
    <row r="670" spans="1:21" ht="14.25" customHeight="1">
      <c r="A670" t="s">
        <v>202</v>
      </c>
      <c r="B670" s="50">
        <f>+Tabla1[[#This Row],[Fecha y hora]]</f>
        <v>45996.411793981482</v>
      </c>
      <c r="C670" s="44">
        <v>45996.411793981482</v>
      </c>
      <c r="D670" s="45">
        <v>755</v>
      </c>
      <c r="E670" s="45" t="s">
        <v>74</v>
      </c>
      <c r="F670" s="46">
        <v>76019</v>
      </c>
      <c r="G670" s="47">
        <v>41325</v>
      </c>
      <c r="H670" s="42">
        <v>1</v>
      </c>
      <c r="I670" s="42" t="s">
        <v>89</v>
      </c>
      <c r="J670" s="34">
        <f>IF(Tabla1[[#This Row],[Doc]]="Devolucion",-Tabla1[[#This Row],[VALOR]],Tabla1[[#This Row],[VALOR]])</f>
        <v>41325</v>
      </c>
      <c r="K670" s="35" t="str">
        <f>IFERROR(LEFT(Tabla1[[#This Row],[Columna3]],FIND(" ",Tabla1[[#This Row],[Columna3]])-1),Tabla1[[#This Row],[Columna3]])</f>
        <v>Venta</v>
      </c>
      <c r="U670"/>
    </row>
    <row r="671" spans="1:21" ht="14.25" customHeight="1">
      <c r="A671" t="s">
        <v>202</v>
      </c>
      <c r="B671" s="50">
        <f>+Tabla1[[#This Row],[Fecha y hora]]</f>
        <v>45996.412824074076</v>
      </c>
      <c r="C671" s="44">
        <v>45996.412824074076</v>
      </c>
      <c r="D671" s="45">
        <v>755</v>
      </c>
      <c r="E671" s="45" t="s">
        <v>74</v>
      </c>
      <c r="F671" s="46">
        <v>76020</v>
      </c>
      <c r="G671" s="47">
        <v>20250</v>
      </c>
      <c r="H671" s="42">
        <v>1</v>
      </c>
      <c r="I671" s="42" t="s">
        <v>89</v>
      </c>
      <c r="J671" s="34">
        <f>IF(Tabla1[[#This Row],[Doc]]="Devolucion",-Tabla1[[#This Row],[VALOR]],Tabla1[[#This Row],[VALOR]])</f>
        <v>20250</v>
      </c>
      <c r="K671" s="35" t="str">
        <f>IFERROR(LEFT(Tabla1[[#This Row],[Columna3]],FIND(" ",Tabla1[[#This Row],[Columna3]])-1),Tabla1[[#This Row],[Columna3]])</f>
        <v>Venta</v>
      </c>
      <c r="U671"/>
    </row>
    <row r="672" spans="1:21" ht="14.25" customHeight="1">
      <c r="A672" t="s">
        <v>202</v>
      </c>
      <c r="B672" s="50">
        <f>+Tabla1[[#This Row],[Fecha y hora]]</f>
        <v>45996.413483796299</v>
      </c>
      <c r="C672" s="44">
        <v>45996.413483796299</v>
      </c>
      <c r="D672" s="45">
        <v>755</v>
      </c>
      <c r="E672" s="45" t="s">
        <v>74</v>
      </c>
      <c r="F672" s="46">
        <v>76021</v>
      </c>
      <c r="G672" s="47">
        <v>8400</v>
      </c>
      <c r="H672" s="42">
        <v>1</v>
      </c>
      <c r="I672" s="42" t="s">
        <v>89</v>
      </c>
      <c r="J672" s="34">
        <f>IF(Tabla1[[#This Row],[Doc]]="Devolucion",-Tabla1[[#This Row],[VALOR]],Tabla1[[#This Row],[VALOR]])</f>
        <v>8400</v>
      </c>
      <c r="K672" s="35" t="str">
        <f>IFERROR(LEFT(Tabla1[[#This Row],[Columna3]],FIND(" ",Tabla1[[#This Row],[Columna3]])-1),Tabla1[[#This Row],[Columna3]])</f>
        <v>Venta</v>
      </c>
      <c r="U672"/>
    </row>
    <row r="673" spans="1:21" ht="14.25" customHeight="1">
      <c r="A673" t="s">
        <v>202</v>
      </c>
      <c r="B673" s="50">
        <f>+Tabla1[[#This Row],[Fecha y hora]]</f>
        <v>45996.414282407408</v>
      </c>
      <c r="C673" s="44">
        <v>45996.414282407408</v>
      </c>
      <c r="D673" s="45">
        <v>755</v>
      </c>
      <c r="E673" s="45" t="s">
        <v>74</v>
      </c>
      <c r="F673" s="46">
        <v>76022</v>
      </c>
      <c r="G673" s="47">
        <v>12090</v>
      </c>
      <c r="H673" s="42">
        <v>1</v>
      </c>
      <c r="I673" s="42" t="s">
        <v>89</v>
      </c>
      <c r="J673" s="34">
        <f>IF(Tabla1[[#This Row],[Doc]]="Devolucion",-Tabla1[[#This Row],[VALOR]],Tabla1[[#This Row],[VALOR]])</f>
        <v>12090</v>
      </c>
      <c r="K673" s="35" t="str">
        <f>IFERROR(LEFT(Tabla1[[#This Row],[Columna3]],FIND(" ",Tabla1[[#This Row],[Columna3]])-1),Tabla1[[#This Row],[Columna3]])</f>
        <v>Venta</v>
      </c>
      <c r="U673"/>
    </row>
    <row r="674" spans="1:21" ht="14.25" customHeight="1">
      <c r="A674" t="s">
        <v>202</v>
      </c>
      <c r="B674" s="50">
        <f>+Tabla1[[#This Row],[Fecha y hora]]</f>
        <v>45996.414884259262</v>
      </c>
      <c r="C674" s="44">
        <v>45996.414884259262</v>
      </c>
      <c r="D674" s="45">
        <v>755</v>
      </c>
      <c r="E674" s="45" t="s">
        <v>74</v>
      </c>
      <c r="F674" s="46">
        <v>76023</v>
      </c>
      <c r="G674" s="47">
        <v>20000</v>
      </c>
      <c r="H674" s="42">
        <v>1</v>
      </c>
      <c r="I674" s="42" t="s">
        <v>89</v>
      </c>
      <c r="J674" s="34">
        <f>IF(Tabla1[[#This Row],[Doc]]="Devolucion",-Tabla1[[#This Row],[VALOR]],Tabla1[[#This Row],[VALOR]])</f>
        <v>20000</v>
      </c>
      <c r="K674" s="35" t="str">
        <f>IFERROR(LEFT(Tabla1[[#This Row],[Columna3]],FIND(" ",Tabla1[[#This Row],[Columna3]])-1),Tabla1[[#This Row],[Columna3]])</f>
        <v>Venta</v>
      </c>
      <c r="U674"/>
    </row>
    <row r="675" spans="1:21" ht="14.25" customHeight="1">
      <c r="A675" t="s">
        <v>202</v>
      </c>
      <c r="B675" s="50">
        <f>+Tabla1[[#This Row],[Fecha y hora]]</f>
        <v>45996.415625000001</v>
      </c>
      <c r="C675" s="44">
        <v>45996.415625000001</v>
      </c>
      <c r="D675" s="45">
        <v>755</v>
      </c>
      <c r="E675" s="45" t="s">
        <v>74</v>
      </c>
      <c r="F675" s="46">
        <v>76024</v>
      </c>
      <c r="G675" s="47">
        <v>5390</v>
      </c>
      <c r="H675" s="42">
        <v>1</v>
      </c>
      <c r="I675" s="42" t="s">
        <v>89</v>
      </c>
      <c r="J675" s="34">
        <f>IF(Tabla1[[#This Row],[Doc]]="Devolucion",-Tabla1[[#This Row],[VALOR]],Tabla1[[#This Row],[VALOR]])</f>
        <v>5390</v>
      </c>
      <c r="K675" s="35" t="str">
        <f>IFERROR(LEFT(Tabla1[[#This Row],[Columna3]],FIND(" ",Tabla1[[#This Row],[Columna3]])-1),Tabla1[[#This Row],[Columna3]])</f>
        <v>Venta</v>
      </c>
      <c r="U675"/>
    </row>
    <row r="676" spans="1:21" ht="14.25" customHeight="1">
      <c r="A676" t="s">
        <v>202</v>
      </c>
      <c r="B676" s="50">
        <f>+Tabla1[[#This Row],[Fecha y hora]]</f>
        <v>45996.418553240743</v>
      </c>
      <c r="C676" s="44">
        <v>45996.418553240743</v>
      </c>
      <c r="D676" s="45">
        <v>755</v>
      </c>
      <c r="E676" s="45" t="s">
        <v>74</v>
      </c>
      <c r="F676" s="46">
        <v>76025</v>
      </c>
      <c r="G676" s="47">
        <v>4925</v>
      </c>
      <c r="H676" s="42">
        <v>1</v>
      </c>
      <c r="I676" s="42" t="s">
        <v>89</v>
      </c>
      <c r="J676" s="34">
        <f>IF(Tabla1[[#This Row],[Doc]]="Devolucion",-Tabla1[[#This Row],[VALOR]],Tabla1[[#This Row],[VALOR]])</f>
        <v>4925</v>
      </c>
      <c r="K676" s="35" t="str">
        <f>IFERROR(LEFT(Tabla1[[#This Row],[Columna3]],FIND(" ",Tabla1[[#This Row],[Columna3]])-1),Tabla1[[#This Row],[Columna3]])</f>
        <v>Venta</v>
      </c>
      <c r="U676"/>
    </row>
    <row r="677" spans="1:21" ht="14.25" customHeight="1">
      <c r="A677" t="s">
        <v>202</v>
      </c>
      <c r="B677" s="50">
        <f>+Tabla1[[#This Row],[Fecha y hora]]</f>
        <v>45996.42</v>
      </c>
      <c r="C677" s="44">
        <v>45996.42</v>
      </c>
      <c r="D677" s="45">
        <v>755</v>
      </c>
      <c r="E677" s="45" t="s">
        <v>74</v>
      </c>
      <c r="F677" s="46">
        <v>76026</v>
      </c>
      <c r="G677" s="47">
        <v>20000</v>
      </c>
      <c r="H677" s="42">
        <v>1</v>
      </c>
      <c r="I677" s="42" t="s">
        <v>89</v>
      </c>
      <c r="J677" s="34">
        <f>IF(Tabla1[[#This Row],[Doc]]="Devolucion",-Tabla1[[#This Row],[VALOR]],Tabla1[[#This Row],[VALOR]])</f>
        <v>20000</v>
      </c>
      <c r="K677" s="35" t="str">
        <f>IFERROR(LEFT(Tabla1[[#This Row],[Columna3]],FIND(" ",Tabla1[[#This Row],[Columna3]])-1),Tabla1[[#This Row],[Columna3]])</f>
        <v>Venta</v>
      </c>
      <c r="U677"/>
    </row>
    <row r="678" spans="1:21" ht="14.25" customHeight="1">
      <c r="A678" t="s">
        <v>202</v>
      </c>
      <c r="B678" s="50">
        <f>+Tabla1[[#This Row],[Fecha y hora]]</f>
        <v>45996.421238425923</v>
      </c>
      <c r="C678" s="44">
        <v>45996.421238425923</v>
      </c>
      <c r="D678" s="45">
        <v>755</v>
      </c>
      <c r="E678" s="45" t="s">
        <v>74</v>
      </c>
      <c r="F678" s="46">
        <v>76027</v>
      </c>
      <c r="G678" s="47">
        <v>45360</v>
      </c>
      <c r="H678" s="42">
        <v>1</v>
      </c>
      <c r="I678" s="42" t="s">
        <v>89</v>
      </c>
      <c r="J678" s="34">
        <f>IF(Tabla1[[#This Row],[Doc]]="Devolucion",-Tabla1[[#This Row],[VALOR]],Tabla1[[#This Row],[VALOR]])</f>
        <v>45360</v>
      </c>
      <c r="K678" s="35" t="str">
        <f>IFERROR(LEFT(Tabla1[[#This Row],[Columna3]],FIND(" ",Tabla1[[#This Row],[Columna3]])-1),Tabla1[[#This Row],[Columna3]])</f>
        <v>Venta</v>
      </c>
      <c r="U678"/>
    </row>
    <row r="679" spans="1:21" ht="14.25" customHeight="1">
      <c r="A679" t="s">
        <v>202</v>
      </c>
      <c r="B679" s="50">
        <f>+Tabla1[[#This Row],[Fecha y hora]]</f>
        <v>45996.42423611111</v>
      </c>
      <c r="C679" s="44">
        <v>45996.42423611111</v>
      </c>
      <c r="D679" s="45">
        <v>755</v>
      </c>
      <c r="E679" s="45" t="s">
        <v>74</v>
      </c>
      <c r="F679" s="46">
        <v>76028</v>
      </c>
      <c r="G679" s="47">
        <v>44352</v>
      </c>
      <c r="H679" s="42">
        <v>1</v>
      </c>
      <c r="I679" s="42" t="s">
        <v>89</v>
      </c>
      <c r="J679" s="34">
        <f>IF(Tabla1[[#This Row],[Doc]]="Devolucion",-Tabla1[[#This Row],[VALOR]],Tabla1[[#This Row],[VALOR]])</f>
        <v>44352</v>
      </c>
      <c r="K679" s="35" t="str">
        <f>IFERROR(LEFT(Tabla1[[#This Row],[Columna3]],FIND(" ",Tabla1[[#This Row],[Columna3]])-1),Tabla1[[#This Row],[Columna3]])</f>
        <v>Venta</v>
      </c>
      <c r="U679"/>
    </row>
    <row r="680" spans="1:21" ht="14.25" customHeight="1">
      <c r="A680" t="s">
        <v>202</v>
      </c>
      <c r="B680" s="50">
        <f>+Tabla1[[#This Row],[Fecha y hora]]</f>
        <v>45996.425011574072</v>
      </c>
      <c r="C680" s="44">
        <v>45996.425011574072</v>
      </c>
      <c r="D680" s="45">
        <v>755</v>
      </c>
      <c r="E680" s="45" t="s">
        <v>74</v>
      </c>
      <c r="F680" s="46">
        <v>76029</v>
      </c>
      <c r="G680" s="47">
        <v>2480</v>
      </c>
      <c r="H680" s="42">
        <v>1</v>
      </c>
      <c r="I680" s="42" t="s">
        <v>89</v>
      </c>
      <c r="J680" s="34">
        <f>IF(Tabla1[[#This Row],[Doc]]="Devolucion",-Tabla1[[#This Row],[VALOR]],Tabla1[[#This Row],[VALOR]])</f>
        <v>2480</v>
      </c>
      <c r="K680" s="35" t="str">
        <f>IFERROR(LEFT(Tabla1[[#This Row],[Columna3]],FIND(" ",Tabla1[[#This Row],[Columna3]])-1),Tabla1[[#This Row],[Columna3]])</f>
        <v>Venta</v>
      </c>
      <c r="U680"/>
    </row>
    <row r="681" spans="1:21" ht="14.25" customHeight="1">
      <c r="A681" t="s">
        <v>202</v>
      </c>
      <c r="B681" s="50">
        <f>+Tabla1[[#This Row],[Fecha y hora]]</f>
        <v>45996.426736111112</v>
      </c>
      <c r="C681" s="44">
        <v>45996.426736111112</v>
      </c>
      <c r="D681" s="45">
        <v>755</v>
      </c>
      <c r="E681" s="45" t="s">
        <v>74</v>
      </c>
      <c r="F681" s="46">
        <v>76030</v>
      </c>
      <c r="G681" s="47">
        <v>28000</v>
      </c>
      <c r="H681" s="42">
        <v>1</v>
      </c>
      <c r="I681" s="42" t="s">
        <v>89</v>
      </c>
      <c r="J681" s="34">
        <f>IF(Tabla1[[#This Row],[Doc]]="Devolucion",-Tabla1[[#This Row],[VALOR]],Tabla1[[#This Row],[VALOR]])</f>
        <v>28000</v>
      </c>
      <c r="K681" s="35" t="str">
        <f>IFERROR(LEFT(Tabla1[[#This Row],[Columna3]],FIND(" ",Tabla1[[#This Row],[Columna3]])-1),Tabla1[[#This Row],[Columna3]])</f>
        <v>Venta</v>
      </c>
      <c r="U681"/>
    </row>
    <row r="682" spans="1:21" ht="14.25" customHeight="1">
      <c r="A682" t="s">
        <v>202</v>
      </c>
      <c r="B682" s="50">
        <f>+Tabla1[[#This Row],[Fecha y hora]]</f>
        <v>45996.427627314813</v>
      </c>
      <c r="C682" s="44">
        <v>45996.427627314813</v>
      </c>
      <c r="D682" s="45">
        <v>755</v>
      </c>
      <c r="E682" s="45" t="s">
        <v>74</v>
      </c>
      <c r="F682" s="46">
        <v>76031</v>
      </c>
      <c r="G682" s="47">
        <v>4360</v>
      </c>
      <c r="H682" s="42">
        <v>1</v>
      </c>
      <c r="I682" s="42" t="s">
        <v>89</v>
      </c>
      <c r="J682" s="34">
        <f>IF(Tabla1[[#This Row],[Doc]]="Devolucion",-Tabla1[[#This Row],[VALOR]],Tabla1[[#This Row],[VALOR]])</f>
        <v>4360</v>
      </c>
      <c r="K682" s="35" t="str">
        <f>IFERROR(LEFT(Tabla1[[#This Row],[Columna3]],FIND(" ",Tabla1[[#This Row],[Columna3]])-1),Tabla1[[#This Row],[Columna3]])</f>
        <v>Venta</v>
      </c>
      <c r="U682"/>
    </row>
    <row r="683" spans="1:21" ht="14.25" customHeight="1">
      <c r="A683" t="s">
        <v>202</v>
      </c>
      <c r="B683" s="50">
        <f>+Tabla1[[#This Row],[Fecha y hora]]</f>
        <v>45996.428715277776</v>
      </c>
      <c r="C683" s="44">
        <v>45996.428715277776</v>
      </c>
      <c r="D683" s="45">
        <v>755</v>
      </c>
      <c r="E683" s="45" t="s">
        <v>74</v>
      </c>
      <c r="F683" s="46">
        <v>76032</v>
      </c>
      <c r="G683" s="47">
        <v>7000</v>
      </c>
      <c r="H683" s="42">
        <v>1</v>
      </c>
      <c r="I683" s="42" t="s">
        <v>89</v>
      </c>
      <c r="J683" s="34">
        <f>IF(Tabla1[[#This Row],[Doc]]="Devolucion",-Tabla1[[#This Row],[VALOR]],Tabla1[[#This Row],[VALOR]])</f>
        <v>7000</v>
      </c>
      <c r="K683" s="35" t="str">
        <f>IFERROR(LEFT(Tabla1[[#This Row],[Columna3]],FIND(" ",Tabla1[[#This Row],[Columna3]])-1),Tabla1[[#This Row],[Columna3]])</f>
        <v>Venta</v>
      </c>
      <c r="U683"/>
    </row>
    <row r="684" spans="1:21" ht="14.25" customHeight="1">
      <c r="A684" t="s">
        <v>202</v>
      </c>
      <c r="B684" s="50">
        <f>+Tabla1[[#This Row],[Fecha y hora]]</f>
        <v>45996.429594907408</v>
      </c>
      <c r="C684" s="44">
        <v>45996.429594907408</v>
      </c>
      <c r="D684" s="45">
        <v>755</v>
      </c>
      <c r="E684" s="45" t="s">
        <v>74</v>
      </c>
      <c r="F684" s="46">
        <v>76033</v>
      </c>
      <c r="G684" s="47">
        <v>26450</v>
      </c>
      <c r="H684" s="42">
        <v>1</v>
      </c>
      <c r="I684" s="42" t="s">
        <v>89</v>
      </c>
      <c r="J684" s="34">
        <f>IF(Tabla1[[#This Row],[Doc]]="Devolucion",-Tabla1[[#This Row],[VALOR]],Tabla1[[#This Row],[VALOR]])</f>
        <v>26450</v>
      </c>
      <c r="K684" s="35" t="str">
        <f>IFERROR(LEFT(Tabla1[[#This Row],[Columna3]],FIND(" ",Tabla1[[#This Row],[Columna3]])-1),Tabla1[[#This Row],[Columna3]])</f>
        <v>Venta</v>
      </c>
      <c r="U684"/>
    </row>
    <row r="685" spans="1:21" ht="14.25" customHeight="1">
      <c r="A685" t="s">
        <v>202</v>
      </c>
      <c r="B685" s="50">
        <f>+Tabla1[[#This Row],[Fecha y hora]]</f>
        <v>45996.430405092593</v>
      </c>
      <c r="C685" s="44">
        <v>45996.430405092593</v>
      </c>
      <c r="D685" s="45">
        <v>755</v>
      </c>
      <c r="E685" s="45" t="s">
        <v>74</v>
      </c>
      <c r="F685" s="46">
        <v>76034</v>
      </c>
      <c r="G685" s="47">
        <v>4653</v>
      </c>
      <c r="H685" s="42">
        <v>1</v>
      </c>
      <c r="I685" s="42" t="s">
        <v>89</v>
      </c>
      <c r="J685" s="34">
        <f>IF(Tabla1[[#This Row],[Doc]]="Devolucion",-Tabla1[[#This Row],[VALOR]],Tabla1[[#This Row],[VALOR]])</f>
        <v>4653</v>
      </c>
      <c r="K685" s="35" t="str">
        <f>IFERROR(LEFT(Tabla1[[#This Row],[Columna3]],FIND(" ",Tabla1[[#This Row],[Columna3]])-1),Tabla1[[#This Row],[Columna3]])</f>
        <v>Venta</v>
      </c>
      <c r="U685"/>
    </row>
    <row r="686" spans="1:21" ht="14.25" customHeight="1">
      <c r="A686" t="s">
        <v>202</v>
      </c>
      <c r="B686" s="50">
        <f>+Tabla1[[#This Row],[Fecha y hora]]</f>
        <v>45996.431134259263</v>
      </c>
      <c r="C686" s="44">
        <v>45996.431134259263</v>
      </c>
      <c r="D686" s="45">
        <v>755</v>
      </c>
      <c r="E686" s="45" t="s">
        <v>74</v>
      </c>
      <c r="F686" s="46">
        <v>76035</v>
      </c>
      <c r="G686" s="47">
        <v>20000</v>
      </c>
      <c r="H686" s="42">
        <v>1</v>
      </c>
      <c r="I686" s="42" t="s">
        <v>89</v>
      </c>
      <c r="J686" s="34">
        <f>IF(Tabla1[[#This Row],[Doc]]="Devolucion",-Tabla1[[#This Row],[VALOR]],Tabla1[[#This Row],[VALOR]])</f>
        <v>20000</v>
      </c>
      <c r="K686" s="35" t="str">
        <f>IFERROR(LEFT(Tabla1[[#This Row],[Columna3]],FIND(" ",Tabla1[[#This Row],[Columna3]])-1),Tabla1[[#This Row],[Columna3]])</f>
        <v>Venta</v>
      </c>
      <c r="U686"/>
    </row>
    <row r="687" spans="1:21" ht="14.25" customHeight="1">
      <c r="A687" t="s">
        <v>202</v>
      </c>
      <c r="B687" s="50">
        <f>+Tabla1[[#This Row],[Fecha y hora]]</f>
        <v>45996.432303240741</v>
      </c>
      <c r="C687" s="44">
        <v>45996.432303240741</v>
      </c>
      <c r="D687" s="45">
        <v>755</v>
      </c>
      <c r="E687" s="45" t="s">
        <v>74</v>
      </c>
      <c r="F687" s="46">
        <v>76036</v>
      </c>
      <c r="G687" s="47">
        <v>14100</v>
      </c>
      <c r="H687" s="42">
        <v>1</v>
      </c>
      <c r="I687" s="42" t="s">
        <v>89</v>
      </c>
      <c r="J687" s="34">
        <f>IF(Tabla1[[#This Row],[Doc]]="Devolucion",-Tabla1[[#This Row],[VALOR]],Tabla1[[#This Row],[VALOR]])</f>
        <v>14100</v>
      </c>
      <c r="K687" s="35" t="str">
        <f>IFERROR(LEFT(Tabla1[[#This Row],[Columna3]],FIND(" ",Tabla1[[#This Row],[Columna3]])-1),Tabla1[[#This Row],[Columna3]])</f>
        <v>Venta</v>
      </c>
      <c r="U687"/>
    </row>
    <row r="688" spans="1:21" ht="14.25" customHeight="1">
      <c r="A688" t="s">
        <v>202</v>
      </c>
      <c r="B688" s="50">
        <f>+Tabla1[[#This Row],[Fecha y hora]]</f>
        <v>45996.432847222219</v>
      </c>
      <c r="C688" s="44">
        <v>45996.432847222219</v>
      </c>
      <c r="D688" s="45">
        <v>755</v>
      </c>
      <c r="E688" s="45" t="s">
        <v>74</v>
      </c>
      <c r="F688" s="46">
        <v>76037</v>
      </c>
      <c r="G688" s="47">
        <v>6000</v>
      </c>
      <c r="H688" s="42">
        <v>1</v>
      </c>
      <c r="I688" s="42" t="s">
        <v>89</v>
      </c>
      <c r="J688" s="34">
        <f>IF(Tabla1[[#This Row],[Doc]]="Devolucion",-Tabla1[[#This Row],[VALOR]],Tabla1[[#This Row],[VALOR]])</f>
        <v>6000</v>
      </c>
      <c r="K688" s="35" t="str">
        <f>IFERROR(LEFT(Tabla1[[#This Row],[Columna3]],FIND(" ",Tabla1[[#This Row],[Columna3]])-1),Tabla1[[#This Row],[Columna3]])</f>
        <v>Venta</v>
      </c>
      <c r="U688"/>
    </row>
    <row r="689" spans="1:21" ht="14.25" customHeight="1">
      <c r="A689" t="s">
        <v>202</v>
      </c>
      <c r="B689" s="50">
        <f>+Tabla1[[#This Row],[Fecha y hora]]</f>
        <v>45996.433958333335</v>
      </c>
      <c r="C689" s="44">
        <v>45996.433958333335</v>
      </c>
      <c r="D689" s="45">
        <v>755</v>
      </c>
      <c r="E689" s="45" t="s">
        <v>74</v>
      </c>
      <c r="F689" s="46">
        <v>76038</v>
      </c>
      <c r="G689" s="47">
        <v>35310</v>
      </c>
      <c r="H689" s="42">
        <v>1</v>
      </c>
      <c r="I689" s="42" t="s">
        <v>89</v>
      </c>
      <c r="J689" s="34">
        <f>IF(Tabla1[[#This Row],[Doc]]="Devolucion",-Tabla1[[#This Row],[VALOR]],Tabla1[[#This Row],[VALOR]])</f>
        <v>35310</v>
      </c>
      <c r="K689" s="35" t="str">
        <f>IFERROR(LEFT(Tabla1[[#This Row],[Columna3]],FIND(" ",Tabla1[[#This Row],[Columna3]])-1),Tabla1[[#This Row],[Columna3]])</f>
        <v>Venta</v>
      </c>
      <c r="U689"/>
    </row>
    <row r="690" spans="1:21" ht="14.25" customHeight="1">
      <c r="A690" t="s">
        <v>202</v>
      </c>
      <c r="B690" s="50">
        <f>+Tabla1[[#This Row],[Fecha y hora]]</f>
        <v>45996.436030092591</v>
      </c>
      <c r="C690" s="44">
        <v>45996.436030092591</v>
      </c>
      <c r="D690" s="45">
        <v>755</v>
      </c>
      <c r="E690" s="45" t="s">
        <v>74</v>
      </c>
      <c r="F690" s="46">
        <v>76039</v>
      </c>
      <c r="G690" s="47">
        <v>41935</v>
      </c>
      <c r="H690" s="42">
        <v>1</v>
      </c>
      <c r="I690" s="42" t="s">
        <v>89</v>
      </c>
      <c r="J690" s="34">
        <f>IF(Tabla1[[#This Row],[Doc]]="Devolucion",-Tabla1[[#This Row],[VALOR]],Tabla1[[#This Row],[VALOR]])</f>
        <v>41935</v>
      </c>
      <c r="K690" s="35" t="str">
        <f>IFERROR(LEFT(Tabla1[[#This Row],[Columna3]],FIND(" ",Tabla1[[#This Row],[Columna3]])-1),Tabla1[[#This Row],[Columna3]])</f>
        <v>Venta</v>
      </c>
      <c r="U690"/>
    </row>
    <row r="691" spans="1:21" ht="14.25" customHeight="1">
      <c r="A691" t="s">
        <v>202</v>
      </c>
      <c r="B691" s="50">
        <f>+Tabla1[[#This Row],[Fecha y hora]]</f>
        <v>45996.4375</v>
      </c>
      <c r="C691" s="44">
        <v>45996.4375</v>
      </c>
      <c r="D691" s="45">
        <v>755</v>
      </c>
      <c r="E691" s="45" t="s">
        <v>74</v>
      </c>
      <c r="F691" s="46">
        <v>76040</v>
      </c>
      <c r="G691" s="47">
        <v>5075</v>
      </c>
      <c r="H691" s="42">
        <v>1</v>
      </c>
      <c r="I691" s="42" t="s">
        <v>89</v>
      </c>
      <c r="J691" s="34">
        <f>IF(Tabla1[[#This Row],[Doc]]="Devolucion",-Tabla1[[#This Row],[VALOR]],Tabla1[[#This Row],[VALOR]])</f>
        <v>5075</v>
      </c>
      <c r="K691" s="35" t="str">
        <f>IFERROR(LEFT(Tabla1[[#This Row],[Columna3]],FIND(" ",Tabla1[[#This Row],[Columna3]])-1),Tabla1[[#This Row],[Columna3]])</f>
        <v>Venta</v>
      </c>
      <c r="U691"/>
    </row>
    <row r="692" spans="1:21" ht="14.25" customHeight="1">
      <c r="A692" t="s">
        <v>202</v>
      </c>
      <c r="B692" s="50">
        <f>+Tabla1[[#This Row],[Fecha y hora]]</f>
        <v>45996.440636574072</v>
      </c>
      <c r="C692" s="44">
        <v>45996.440636574072</v>
      </c>
      <c r="D692" s="45">
        <v>755</v>
      </c>
      <c r="E692" s="45" t="s">
        <v>74</v>
      </c>
      <c r="F692" s="46">
        <v>76041</v>
      </c>
      <c r="G692" s="47">
        <v>27540</v>
      </c>
      <c r="H692" s="42">
        <v>1</v>
      </c>
      <c r="I692" s="42" t="s">
        <v>89</v>
      </c>
      <c r="J692" s="34">
        <f>IF(Tabla1[[#This Row],[Doc]]="Devolucion",-Tabla1[[#This Row],[VALOR]],Tabla1[[#This Row],[VALOR]])</f>
        <v>27540</v>
      </c>
      <c r="K692" s="35" t="str">
        <f>IFERROR(LEFT(Tabla1[[#This Row],[Columna3]],FIND(" ",Tabla1[[#This Row],[Columna3]])-1),Tabla1[[#This Row],[Columna3]])</f>
        <v>Venta</v>
      </c>
      <c r="U692"/>
    </row>
    <row r="693" spans="1:21" ht="14.25" customHeight="1">
      <c r="A693" t="s">
        <v>202</v>
      </c>
      <c r="B693" s="50">
        <f>+Tabla1[[#This Row],[Fecha y hora]]</f>
        <v>45993.516851851855</v>
      </c>
      <c r="C693" s="44">
        <v>45993.516851851855</v>
      </c>
      <c r="D693" s="45">
        <v>755</v>
      </c>
      <c r="E693" s="45" t="s">
        <v>74</v>
      </c>
      <c r="F693" s="46">
        <v>75599</v>
      </c>
      <c r="G693" s="47">
        <v>5790</v>
      </c>
      <c r="H693" s="42">
        <v>1</v>
      </c>
      <c r="I693" s="42" t="s">
        <v>89</v>
      </c>
      <c r="J693" s="34">
        <f>IF(Tabla1[[#This Row],[Doc]]="Devolucion",-Tabla1[[#This Row],[VALOR]],Tabla1[[#This Row],[VALOR]])</f>
        <v>5790</v>
      </c>
      <c r="K693" s="35" t="str">
        <f>IFERROR(LEFT(Tabla1[[#This Row],[Columna3]],FIND(" ",Tabla1[[#This Row],[Columna3]])-1),Tabla1[[#This Row],[Columna3]])</f>
        <v>Venta</v>
      </c>
      <c r="U693"/>
    </row>
    <row r="694" spans="1:21" ht="14.25" customHeight="1">
      <c r="A694" t="s">
        <v>202</v>
      </c>
      <c r="B694" s="50">
        <f>+Tabla1[[#This Row],[Fecha y hora]]</f>
        <v>45993.517534722225</v>
      </c>
      <c r="C694" s="44">
        <v>45993.517534722225</v>
      </c>
      <c r="D694" s="45">
        <v>755</v>
      </c>
      <c r="E694" s="45" t="s">
        <v>74</v>
      </c>
      <c r="F694" s="46">
        <v>75600</v>
      </c>
      <c r="G694" s="47">
        <v>10200</v>
      </c>
      <c r="H694" s="42">
        <v>1</v>
      </c>
      <c r="I694" s="42" t="s">
        <v>89</v>
      </c>
      <c r="J694" s="34">
        <f>IF(Tabla1[[#This Row],[Doc]]="Devolucion",-Tabla1[[#This Row],[VALOR]],Tabla1[[#This Row],[VALOR]])</f>
        <v>10200</v>
      </c>
      <c r="K694" s="35" t="str">
        <f>IFERROR(LEFT(Tabla1[[#This Row],[Columna3]],FIND(" ",Tabla1[[#This Row],[Columna3]])-1),Tabla1[[#This Row],[Columna3]])</f>
        <v>Venta</v>
      </c>
      <c r="U694"/>
    </row>
    <row r="695" spans="1:21" ht="14.25" customHeight="1">
      <c r="A695" t="s">
        <v>202</v>
      </c>
      <c r="B695" s="50">
        <f>+Tabla1[[#This Row],[Fecha y hora]]</f>
        <v>45993.517997685187</v>
      </c>
      <c r="C695" s="44">
        <v>45993.517997685187</v>
      </c>
      <c r="D695" s="45">
        <v>755</v>
      </c>
      <c r="E695" s="45" t="s">
        <v>74</v>
      </c>
      <c r="F695" s="46">
        <v>75601</v>
      </c>
      <c r="G695" s="47">
        <v>14400</v>
      </c>
      <c r="H695" s="42">
        <v>1</v>
      </c>
      <c r="I695" s="42" t="s">
        <v>89</v>
      </c>
      <c r="J695" s="34">
        <f>IF(Tabla1[[#This Row],[Doc]]="Devolucion",-Tabla1[[#This Row],[VALOR]],Tabla1[[#This Row],[VALOR]])</f>
        <v>14400</v>
      </c>
      <c r="K695" s="35" t="str">
        <f>IFERROR(LEFT(Tabla1[[#This Row],[Columna3]],FIND(" ",Tabla1[[#This Row],[Columna3]])-1),Tabla1[[#This Row],[Columna3]])</f>
        <v>Venta</v>
      </c>
      <c r="U695"/>
    </row>
    <row r="696" spans="1:21" ht="14.25" customHeight="1">
      <c r="A696" t="s">
        <v>202</v>
      </c>
      <c r="B696" s="50">
        <f>+Tabla1[[#This Row],[Fecha y hora]]</f>
        <v>45993.518819444442</v>
      </c>
      <c r="C696" s="44">
        <v>45993.518819444442</v>
      </c>
      <c r="D696" s="45">
        <v>755</v>
      </c>
      <c r="E696" s="45" t="s">
        <v>74</v>
      </c>
      <c r="F696" s="46">
        <v>75602</v>
      </c>
      <c r="G696" s="47">
        <v>26760</v>
      </c>
      <c r="H696" s="42">
        <v>1</v>
      </c>
      <c r="I696" s="42" t="s">
        <v>89</v>
      </c>
      <c r="J696" s="34">
        <f>IF(Tabla1[[#This Row],[Doc]]="Devolucion",-Tabla1[[#This Row],[VALOR]],Tabla1[[#This Row],[VALOR]])</f>
        <v>26760</v>
      </c>
      <c r="K696" s="35" t="str">
        <f>IFERROR(LEFT(Tabla1[[#This Row],[Columna3]],FIND(" ",Tabla1[[#This Row],[Columna3]])-1),Tabla1[[#This Row],[Columna3]])</f>
        <v>Venta</v>
      </c>
      <c r="U696"/>
    </row>
    <row r="697" spans="1:21" ht="14.25" customHeight="1">
      <c r="A697" t="s">
        <v>202</v>
      </c>
      <c r="B697" s="50">
        <f>+Tabla1[[#This Row],[Fecha y hora]]</f>
        <v>45993.519444444442</v>
      </c>
      <c r="C697" s="44">
        <v>45993.519444444442</v>
      </c>
      <c r="D697" s="45">
        <v>755</v>
      </c>
      <c r="E697" s="45" t="s">
        <v>74</v>
      </c>
      <c r="F697" s="46">
        <v>75603</v>
      </c>
      <c r="G697" s="47">
        <v>20600</v>
      </c>
      <c r="H697" s="42">
        <v>1</v>
      </c>
      <c r="I697" s="42" t="s">
        <v>89</v>
      </c>
      <c r="J697" s="34">
        <f>IF(Tabla1[[#This Row],[Doc]]="Devolucion",-Tabla1[[#This Row],[VALOR]],Tabla1[[#This Row],[VALOR]])</f>
        <v>20600</v>
      </c>
      <c r="K697" s="35" t="str">
        <f>IFERROR(LEFT(Tabla1[[#This Row],[Columna3]],FIND(" ",Tabla1[[#This Row],[Columna3]])-1),Tabla1[[#This Row],[Columna3]])</f>
        <v>Venta</v>
      </c>
      <c r="U697"/>
    </row>
    <row r="698" spans="1:21" ht="14.25" customHeight="1">
      <c r="A698" t="s">
        <v>202</v>
      </c>
      <c r="B698" s="50">
        <f>+Tabla1[[#This Row],[Fecha y hora]]</f>
        <v>45993.519814814812</v>
      </c>
      <c r="C698" s="44">
        <v>45993.519814814812</v>
      </c>
      <c r="D698" s="45">
        <v>755</v>
      </c>
      <c r="E698" s="45" t="s">
        <v>74</v>
      </c>
      <c r="F698" s="46">
        <v>75604</v>
      </c>
      <c r="G698" s="47">
        <v>13950</v>
      </c>
      <c r="H698" s="42">
        <v>1</v>
      </c>
      <c r="I698" s="42" t="s">
        <v>89</v>
      </c>
      <c r="J698" s="34">
        <f>IF(Tabla1[[#This Row],[Doc]]="Devolucion",-Tabla1[[#This Row],[VALOR]],Tabla1[[#This Row],[VALOR]])</f>
        <v>13950</v>
      </c>
      <c r="K698" s="35" t="str">
        <f>IFERROR(LEFT(Tabla1[[#This Row],[Columna3]],FIND(" ",Tabla1[[#This Row],[Columna3]])-1),Tabla1[[#This Row],[Columna3]])</f>
        <v>Venta</v>
      </c>
      <c r="U698"/>
    </row>
    <row r="699" spans="1:21" ht="14.25" customHeight="1">
      <c r="A699" t="s">
        <v>202</v>
      </c>
      <c r="B699" s="50">
        <f>+Tabla1[[#This Row],[Fecha y hora]]</f>
        <v>45993.523715277777</v>
      </c>
      <c r="C699" s="44">
        <v>45993.523715277777</v>
      </c>
      <c r="D699" s="45">
        <v>755</v>
      </c>
      <c r="E699" s="45" t="s">
        <v>74</v>
      </c>
      <c r="F699" s="46">
        <v>75605</v>
      </c>
      <c r="G699" s="47">
        <v>26068</v>
      </c>
      <c r="H699" s="42">
        <v>1</v>
      </c>
      <c r="I699" s="42" t="s">
        <v>89</v>
      </c>
      <c r="J699" s="34">
        <f>IF(Tabla1[[#This Row],[Doc]]="Devolucion",-Tabla1[[#This Row],[VALOR]],Tabla1[[#This Row],[VALOR]])</f>
        <v>26068</v>
      </c>
      <c r="K699" s="35" t="str">
        <f>IFERROR(LEFT(Tabla1[[#This Row],[Columna3]],FIND(" ",Tabla1[[#This Row],[Columna3]])-1),Tabla1[[#This Row],[Columna3]])</f>
        <v>Venta</v>
      </c>
      <c r="U699"/>
    </row>
    <row r="700" spans="1:21" ht="14.25" customHeight="1">
      <c r="A700" t="s">
        <v>202</v>
      </c>
      <c r="B700" s="50">
        <f>+Tabla1[[#This Row],[Fecha y hora]]</f>
        <v>45993.524745370371</v>
      </c>
      <c r="C700" s="44">
        <v>45993.524745370371</v>
      </c>
      <c r="D700" s="45">
        <v>755</v>
      </c>
      <c r="E700" s="45" t="s">
        <v>74</v>
      </c>
      <c r="F700" s="46">
        <v>75606</v>
      </c>
      <c r="G700" s="47">
        <v>5250</v>
      </c>
      <c r="H700" s="42">
        <v>1</v>
      </c>
      <c r="I700" s="42" t="s">
        <v>89</v>
      </c>
      <c r="J700" s="34">
        <f>IF(Tabla1[[#This Row],[Doc]]="Devolucion",-Tabla1[[#This Row],[VALOR]],Tabla1[[#This Row],[VALOR]])</f>
        <v>5250</v>
      </c>
      <c r="K700" s="35" t="str">
        <f>IFERROR(LEFT(Tabla1[[#This Row],[Columna3]],FIND(" ",Tabla1[[#This Row],[Columna3]])-1),Tabla1[[#This Row],[Columna3]])</f>
        <v>Venta</v>
      </c>
      <c r="U700"/>
    </row>
    <row r="701" spans="1:21" ht="14.25" customHeight="1">
      <c r="A701" t="s">
        <v>202</v>
      </c>
      <c r="B701" s="50">
        <f>+Tabla1[[#This Row],[Fecha y hora]]</f>
        <v>45993.52685185185</v>
      </c>
      <c r="C701" s="44">
        <v>45993.52685185185</v>
      </c>
      <c r="D701" s="45">
        <v>755</v>
      </c>
      <c r="E701" s="45" t="s">
        <v>74</v>
      </c>
      <c r="F701" s="46">
        <v>75607</v>
      </c>
      <c r="G701" s="47">
        <v>59720</v>
      </c>
      <c r="H701" s="42">
        <v>1</v>
      </c>
      <c r="I701" s="42" t="s">
        <v>89</v>
      </c>
      <c r="J701" s="34">
        <f>IF(Tabla1[[#This Row],[Doc]]="Devolucion",-Tabla1[[#This Row],[VALOR]],Tabla1[[#This Row],[VALOR]])</f>
        <v>59720</v>
      </c>
      <c r="K701" s="35" t="str">
        <f>IFERROR(LEFT(Tabla1[[#This Row],[Columna3]],FIND(" ",Tabla1[[#This Row],[Columna3]])-1),Tabla1[[#This Row],[Columna3]])</f>
        <v>Venta</v>
      </c>
      <c r="U701"/>
    </row>
    <row r="702" spans="1:21" ht="14.25" customHeight="1">
      <c r="A702" t="s">
        <v>202</v>
      </c>
      <c r="B702" s="50">
        <f>+Tabla1[[#This Row],[Fecha y hora]]</f>
        <v>45993.527314814812</v>
      </c>
      <c r="C702" s="44">
        <v>45993.527314814812</v>
      </c>
      <c r="D702" s="45">
        <v>755</v>
      </c>
      <c r="E702" s="45" t="s">
        <v>74</v>
      </c>
      <c r="F702" s="46">
        <v>75608</v>
      </c>
      <c r="G702" s="47">
        <v>12120</v>
      </c>
      <c r="H702" s="42">
        <v>1</v>
      </c>
      <c r="I702" s="42" t="s">
        <v>89</v>
      </c>
      <c r="J702" s="34">
        <f>IF(Tabla1[[#This Row],[Doc]]="Devolucion",-Tabla1[[#This Row],[VALOR]],Tabla1[[#This Row],[VALOR]])</f>
        <v>12120</v>
      </c>
      <c r="K702" s="35" t="str">
        <f>IFERROR(LEFT(Tabla1[[#This Row],[Columna3]],FIND(" ",Tabla1[[#This Row],[Columna3]])-1),Tabla1[[#This Row],[Columna3]])</f>
        <v>Venta</v>
      </c>
      <c r="U702"/>
    </row>
    <row r="703" spans="1:21" ht="14.25" customHeight="1">
      <c r="A703" t="s">
        <v>202</v>
      </c>
      <c r="B703" s="50">
        <f>+Tabla1[[#This Row],[Fecha y hora]]</f>
        <v>45993.528217592589</v>
      </c>
      <c r="C703" s="44">
        <v>45993.528217592589</v>
      </c>
      <c r="D703" s="45">
        <v>755</v>
      </c>
      <c r="E703" s="45" t="s">
        <v>74</v>
      </c>
      <c r="F703" s="46">
        <v>75609</v>
      </c>
      <c r="G703" s="47">
        <v>12870</v>
      </c>
      <c r="H703" s="42">
        <v>1</v>
      </c>
      <c r="I703" s="42" t="s">
        <v>89</v>
      </c>
      <c r="J703" s="34">
        <f>IF(Tabla1[[#This Row],[Doc]]="Devolucion",-Tabla1[[#This Row],[VALOR]],Tabla1[[#This Row],[VALOR]])</f>
        <v>12870</v>
      </c>
      <c r="K703" s="35" t="str">
        <f>IFERROR(LEFT(Tabla1[[#This Row],[Columna3]],FIND(" ",Tabla1[[#This Row],[Columna3]])-1),Tabla1[[#This Row],[Columna3]])</f>
        <v>Venta</v>
      </c>
      <c r="U703"/>
    </row>
    <row r="704" spans="1:21" ht="14.25" customHeight="1">
      <c r="A704" t="s">
        <v>202</v>
      </c>
      <c r="B704" s="50">
        <f>+Tabla1[[#This Row],[Fecha y hora]]</f>
        <v>45993.505289351851</v>
      </c>
      <c r="C704" s="44">
        <v>45993.505289351851</v>
      </c>
      <c r="D704" s="45">
        <v>755</v>
      </c>
      <c r="E704" s="45" t="s">
        <v>74</v>
      </c>
      <c r="F704" s="46">
        <v>75591</v>
      </c>
      <c r="G704" s="47">
        <v>8325</v>
      </c>
      <c r="H704" s="42">
        <v>1</v>
      </c>
      <c r="I704" s="42" t="s">
        <v>89</v>
      </c>
      <c r="J704" s="34">
        <f>IF(Tabla1[[#This Row],[Doc]]="Devolucion",-Tabla1[[#This Row],[VALOR]],Tabla1[[#This Row],[VALOR]])</f>
        <v>8325</v>
      </c>
      <c r="K704" s="35" t="str">
        <f>IFERROR(LEFT(Tabla1[[#This Row],[Columna3]],FIND(" ",Tabla1[[#This Row],[Columna3]])-1),Tabla1[[#This Row],[Columna3]])</f>
        <v>Venta</v>
      </c>
      <c r="U704"/>
    </row>
    <row r="705" spans="1:21" ht="14.25" customHeight="1">
      <c r="A705" t="s">
        <v>202</v>
      </c>
      <c r="B705" s="50">
        <f>+Tabla1[[#This Row],[Fecha y hora]]</f>
        <v>45993.505902777775</v>
      </c>
      <c r="C705" s="44">
        <v>45993.505902777775</v>
      </c>
      <c r="D705" s="45">
        <v>755</v>
      </c>
      <c r="E705" s="45" t="s">
        <v>74</v>
      </c>
      <c r="F705" s="46">
        <v>75592</v>
      </c>
      <c r="G705" s="47">
        <v>18035</v>
      </c>
      <c r="H705" s="42">
        <v>1</v>
      </c>
      <c r="I705" s="42" t="s">
        <v>89</v>
      </c>
      <c r="J705" s="34">
        <f>IF(Tabla1[[#This Row],[Doc]]="Devolucion",-Tabla1[[#This Row],[VALOR]],Tabla1[[#This Row],[VALOR]])</f>
        <v>18035</v>
      </c>
      <c r="K705" s="35" t="str">
        <f>IFERROR(LEFT(Tabla1[[#This Row],[Columna3]],FIND(" ",Tabla1[[#This Row],[Columna3]])-1),Tabla1[[#This Row],[Columna3]])</f>
        <v>Venta</v>
      </c>
      <c r="U705"/>
    </row>
    <row r="706" spans="1:21" ht="14.25" customHeight="1">
      <c r="A706" t="s">
        <v>202</v>
      </c>
      <c r="B706" s="50">
        <f>+Tabla1[[#This Row],[Fecha y hora]]</f>
        <v>45993.507106481484</v>
      </c>
      <c r="C706" s="44">
        <v>45993.507106481484</v>
      </c>
      <c r="D706" s="45">
        <v>755</v>
      </c>
      <c r="E706" s="45" t="s">
        <v>74</v>
      </c>
      <c r="F706" s="46">
        <v>75593</v>
      </c>
      <c r="G706" s="47">
        <v>20450</v>
      </c>
      <c r="H706" s="42">
        <v>1</v>
      </c>
      <c r="I706" s="42" t="s">
        <v>89</v>
      </c>
      <c r="J706" s="34">
        <f>IF(Tabla1[[#This Row],[Doc]]="Devolucion",-Tabla1[[#This Row],[VALOR]],Tabla1[[#This Row],[VALOR]])</f>
        <v>20450</v>
      </c>
      <c r="K706" s="35" t="str">
        <f>IFERROR(LEFT(Tabla1[[#This Row],[Columna3]],FIND(" ",Tabla1[[#This Row],[Columna3]])-1),Tabla1[[#This Row],[Columna3]])</f>
        <v>Venta</v>
      </c>
      <c r="U706"/>
    </row>
    <row r="707" spans="1:21" ht="14.25" customHeight="1">
      <c r="A707" t="s">
        <v>202</v>
      </c>
      <c r="B707" s="50">
        <f>+Tabla1[[#This Row],[Fecha y hora]]</f>
        <v>45993.508518518516</v>
      </c>
      <c r="C707" s="44">
        <v>45993.508518518516</v>
      </c>
      <c r="D707" s="45">
        <v>755</v>
      </c>
      <c r="E707" s="45" t="s">
        <v>74</v>
      </c>
      <c r="F707" s="46">
        <v>75594</v>
      </c>
      <c r="G707" s="47">
        <v>17400</v>
      </c>
      <c r="H707" s="42">
        <v>1</v>
      </c>
      <c r="I707" s="42" t="s">
        <v>89</v>
      </c>
      <c r="J707" s="34">
        <f>IF(Tabla1[[#This Row],[Doc]]="Devolucion",-Tabla1[[#This Row],[VALOR]],Tabla1[[#This Row],[VALOR]])</f>
        <v>17400</v>
      </c>
      <c r="K707" s="35" t="str">
        <f>IFERROR(LEFT(Tabla1[[#This Row],[Columna3]],FIND(" ",Tabla1[[#This Row],[Columna3]])-1),Tabla1[[#This Row],[Columna3]])</f>
        <v>Venta</v>
      </c>
      <c r="U707"/>
    </row>
    <row r="708" spans="1:21" ht="14.25" customHeight="1">
      <c r="A708" t="s">
        <v>202</v>
      </c>
      <c r="B708" s="50">
        <f>+Tabla1[[#This Row],[Fecha y hora]]</f>
        <v>45993.512743055559</v>
      </c>
      <c r="C708" s="44">
        <v>45993.512743055559</v>
      </c>
      <c r="D708" s="45">
        <v>755</v>
      </c>
      <c r="E708" s="45" t="s">
        <v>74</v>
      </c>
      <c r="F708" s="46">
        <v>75595</v>
      </c>
      <c r="G708" s="47">
        <v>35500</v>
      </c>
      <c r="H708" s="42">
        <v>1</v>
      </c>
      <c r="I708" s="42" t="s">
        <v>89</v>
      </c>
      <c r="J708" s="34">
        <f>IF(Tabla1[[#This Row],[Doc]]="Devolucion",-Tabla1[[#This Row],[VALOR]],Tabla1[[#This Row],[VALOR]])</f>
        <v>35500</v>
      </c>
      <c r="K708" s="35" t="str">
        <f>IFERROR(LEFT(Tabla1[[#This Row],[Columna3]],FIND(" ",Tabla1[[#This Row],[Columna3]])-1),Tabla1[[#This Row],[Columna3]])</f>
        <v>Venta</v>
      </c>
      <c r="U708"/>
    </row>
    <row r="709" spans="1:21" ht="14.25" customHeight="1">
      <c r="A709" t="s">
        <v>202</v>
      </c>
      <c r="B709" s="50">
        <f>+Tabla1[[#This Row],[Fecha y hora]]</f>
        <v>45993.513888888891</v>
      </c>
      <c r="C709" s="44">
        <v>45993.513888888891</v>
      </c>
      <c r="D709" s="45">
        <v>755</v>
      </c>
      <c r="E709" s="45" t="s">
        <v>74</v>
      </c>
      <c r="F709" s="46">
        <v>75596</v>
      </c>
      <c r="G709" s="47">
        <v>67200</v>
      </c>
      <c r="H709" s="42">
        <v>1</v>
      </c>
      <c r="I709" s="42" t="s">
        <v>89</v>
      </c>
      <c r="J709" s="34">
        <f>IF(Tabla1[[#This Row],[Doc]]="Devolucion",-Tabla1[[#This Row],[VALOR]],Tabla1[[#This Row],[VALOR]])</f>
        <v>67200</v>
      </c>
      <c r="K709" s="35" t="str">
        <f>IFERROR(LEFT(Tabla1[[#This Row],[Columna3]],FIND(" ",Tabla1[[#This Row],[Columna3]])-1),Tabla1[[#This Row],[Columna3]])</f>
        <v>Venta</v>
      </c>
      <c r="U709"/>
    </row>
    <row r="710" spans="1:21" ht="14.25" customHeight="1">
      <c r="A710" t="s">
        <v>202</v>
      </c>
      <c r="B710" s="50">
        <f>+Tabla1[[#This Row],[Fecha y hora]]</f>
        <v>45993.514594907407</v>
      </c>
      <c r="C710" s="44">
        <v>45993.514594907407</v>
      </c>
      <c r="D710" s="45">
        <v>755</v>
      </c>
      <c r="E710" s="45" t="s">
        <v>74</v>
      </c>
      <c r="F710" s="46">
        <v>75597</v>
      </c>
      <c r="G710" s="47">
        <v>22715</v>
      </c>
      <c r="H710" s="42">
        <v>1</v>
      </c>
      <c r="I710" s="42" t="s">
        <v>89</v>
      </c>
      <c r="J710" s="34">
        <f>IF(Tabla1[[#This Row],[Doc]]="Devolucion",-Tabla1[[#This Row],[VALOR]],Tabla1[[#This Row],[VALOR]])</f>
        <v>22715</v>
      </c>
      <c r="K710" s="35" t="str">
        <f>IFERROR(LEFT(Tabla1[[#This Row],[Columna3]],FIND(" ",Tabla1[[#This Row],[Columna3]])-1),Tabla1[[#This Row],[Columna3]])</f>
        <v>Venta</v>
      </c>
      <c r="U710"/>
    </row>
    <row r="711" spans="1:21" ht="14.25" customHeight="1">
      <c r="A711" t="s">
        <v>202</v>
      </c>
      <c r="B711" s="50">
        <f>+Tabla1[[#This Row],[Fecha y hora]]</f>
        <v>45993.550694444442</v>
      </c>
      <c r="C711" s="44">
        <v>45993.550694444442</v>
      </c>
      <c r="D711" s="45">
        <v>755</v>
      </c>
      <c r="E711" s="45" t="s">
        <v>74</v>
      </c>
      <c r="F711" s="46">
        <v>75621</v>
      </c>
      <c r="G711" s="47">
        <v>20900</v>
      </c>
      <c r="H711" s="42">
        <v>1</v>
      </c>
      <c r="I711" s="42" t="s">
        <v>89</v>
      </c>
      <c r="J711" s="34">
        <f>IF(Tabla1[[#This Row],[Doc]]="Devolucion",-Tabla1[[#This Row],[VALOR]],Tabla1[[#This Row],[VALOR]])</f>
        <v>20900</v>
      </c>
      <c r="K711" s="35" t="str">
        <f>IFERROR(LEFT(Tabla1[[#This Row],[Columna3]],FIND(" ",Tabla1[[#This Row],[Columna3]])-1),Tabla1[[#This Row],[Columna3]])</f>
        <v>Venta</v>
      </c>
      <c r="U711"/>
    </row>
    <row r="712" spans="1:21" ht="14.25" customHeight="1">
      <c r="A712" t="s">
        <v>202</v>
      </c>
      <c r="B712" s="50">
        <f>+Tabla1[[#This Row],[Fecha y hora]]</f>
        <v>45993.553171296298</v>
      </c>
      <c r="C712" s="44">
        <v>45993.553171296298</v>
      </c>
      <c r="D712" s="45">
        <v>755</v>
      </c>
      <c r="E712" s="45" t="s">
        <v>74</v>
      </c>
      <c r="F712" s="46">
        <v>75622</v>
      </c>
      <c r="G712" s="47">
        <v>45020</v>
      </c>
      <c r="H712" s="42">
        <v>1</v>
      </c>
      <c r="I712" s="42" t="s">
        <v>89</v>
      </c>
      <c r="J712" s="34">
        <f>IF(Tabla1[[#This Row],[Doc]]="Devolucion",-Tabla1[[#This Row],[VALOR]],Tabla1[[#This Row],[VALOR]])</f>
        <v>45020</v>
      </c>
      <c r="K712" s="35" t="str">
        <f>IFERROR(LEFT(Tabla1[[#This Row],[Columna3]],FIND(" ",Tabla1[[#This Row],[Columna3]])-1),Tabla1[[#This Row],[Columna3]])</f>
        <v>Venta</v>
      </c>
      <c r="U712"/>
    </row>
    <row r="713" spans="1:21" ht="14.25" customHeight="1">
      <c r="A713" t="s">
        <v>202</v>
      </c>
      <c r="B713" s="50">
        <f>+Tabla1[[#This Row],[Fecha y hora]]</f>
        <v>45993.555196759262</v>
      </c>
      <c r="C713" s="44">
        <v>45993.555196759262</v>
      </c>
      <c r="D713" s="45">
        <v>755</v>
      </c>
      <c r="E713" s="45" t="s">
        <v>74</v>
      </c>
      <c r="F713" s="46">
        <v>75623</v>
      </c>
      <c r="G713" s="47">
        <v>45200</v>
      </c>
      <c r="H713" s="42">
        <v>1</v>
      </c>
      <c r="I713" s="42" t="s">
        <v>89</v>
      </c>
      <c r="J713" s="34">
        <f>IF(Tabla1[[#This Row],[Doc]]="Devolucion",-Tabla1[[#This Row],[VALOR]],Tabla1[[#This Row],[VALOR]])</f>
        <v>45200</v>
      </c>
      <c r="K713" s="35" t="str">
        <f>IFERROR(LEFT(Tabla1[[#This Row],[Columna3]],FIND(" ",Tabla1[[#This Row],[Columna3]])-1),Tabla1[[#This Row],[Columna3]])</f>
        <v>Venta</v>
      </c>
      <c r="U713"/>
    </row>
    <row r="714" spans="1:21" ht="14.25" customHeight="1">
      <c r="A714" t="s">
        <v>202</v>
      </c>
      <c r="B714" s="50">
        <f>+Tabla1[[#This Row],[Fecha y hora]]</f>
        <v>45993.555879629632</v>
      </c>
      <c r="C714" s="44">
        <v>45993.555879629632</v>
      </c>
      <c r="D714" s="45">
        <v>755</v>
      </c>
      <c r="E714" s="45" t="s">
        <v>74</v>
      </c>
      <c r="F714" s="46">
        <v>75624</v>
      </c>
      <c r="G714" s="47">
        <v>5940</v>
      </c>
      <c r="H714" s="42">
        <v>1</v>
      </c>
      <c r="I714" s="42" t="s">
        <v>89</v>
      </c>
      <c r="J714" s="34">
        <f>IF(Tabla1[[#This Row],[Doc]]="Devolucion",-Tabla1[[#This Row],[VALOR]],Tabla1[[#This Row],[VALOR]])</f>
        <v>5940</v>
      </c>
      <c r="K714" s="35" t="str">
        <f>IFERROR(LEFT(Tabla1[[#This Row],[Columna3]],FIND(" ",Tabla1[[#This Row],[Columna3]])-1),Tabla1[[#This Row],[Columna3]])</f>
        <v>Venta</v>
      </c>
      <c r="U714"/>
    </row>
    <row r="715" spans="1:21" ht="14.25" customHeight="1">
      <c r="A715" t="s">
        <v>202</v>
      </c>
      <c r="B715" s="50">
        <f>+Tabla1[[#This Row],[Fecha y hora]]</f>
        <v>45993.556828703702</v>
      </c>
      <c r="C715" s="44">
        <v>45993.556828703702</v>
      </c>
      <c r="D715" s="45">
        <v>755</v>
      </c>
      <c r="E715" s="45" t="s">
        <v>74</v>
      </c>
      <c r="F715" s="46">
        <v>75625</v>
      </c>
      <c r="G715" s="47">
        <v>5650</v>
      </c>
      <c r="H715" s="42">
        <v>1</v>
      </c>
      <c r="I715" s="42" t="s">
        <v>89</v>
      </c>
      <c r="J715" s="34">
        <f>IF(Tabla1[[#This Row],[Doc]]="Devolucion",-Tabla1[[#This Row],[VALOR]],Tabla1[[#This Row],[VALOR]])</f>
        <v>5650</v>
      </c>
      <c r="K715" s="35" t="str">
        <f>IFERROR(LEFT(Tabla1[[#This Row],[Columna3]],FIND(" ",Tabla1[[#This Row],[Columna3]])-1),Tabla1[[#This Row],[Columna3]])</f>
        <v>Venta</v>
      </c>
      <c r="U715"/>
    </row>
    <row r="716" spans="1:21" ht="14.25" customHeight="1">
      <c r="A716" t="s">
        <v>202</v>
      </c>
      <c r="B716" s="50">
        <f>+Tabla1[[#This Row],[Fecha y hora]]</f>
        <v>45993.560208333336</v>
      </c>
      <c r="C716" s="44">
        <v>45993.560208333336</v>
      </c>
      <c r="D716" s="45">
        <v>755</v>
      </c>
      <c r="E716" s="45" t="s">
        <v>74</v>
      </c>
      <c r="F716" s="46">
        <v>75626</v>
      </c>
      <c r="G716" s="47">
        <v>23280</v>
      </c>
      <c r="H716" s="42">
        <v>1</v>
      </c>
      <c r="I716" s="42" t="s">
        <v>89</v>
      </c>
      <c r="J716" s="34">
        <f>IF(Tabla1[[#This Row],[Doc]]="Devolucion",-Tabla1[[#This Row],[VALOR]],Tabla1[[#This Row],[VALOR]])</f>
        <v>23280</v>
      </c>
      <c r="K716" s="35" t="str">
        <f>IFERROR(LEFT(Tabla1[[#This Row],[Columna3]],FIND(" ",Tabla1[[#This Row],[Columna3]])-1),Tabla1[[#This Row],[Columna3]])</f>
        <v>Venta</v>
      </c>
      <c r="U716"/>
    </row>
    <row r="717" spans="1:21" ht="14.25" customHeight="1">
      <c r="A717" t="s">
        <v>202</v>
      </c>
      <c r="B717" s="50">
        <f>+Tabla1[[#This Row],[Fecha y hora]]</f>
        <v>45993.561469907407</v>
      </c>
      <c r="C717" s="44">
        <v>45993.561469907407</v>
      </c>
      <c r="D717" s="45">
        <v>755</v>
      </c>
      <c r="E717" s="45" t="s">
        <v>74</v>
      </c>
      <c r="F717" s="46">
        <v>75627</v>
      </c>
      <c r="G717" s="47">
        <v>6900</v>
      </c>
      <c r="H717" s="42">
        <v>1</v>
      </c>
      <c r="I717" s="42" t="s">
        <v>89</v>
      </c>
      <c r="J717" s="34">
        <f>IF(Tabla1[[#This Row],[Doc]]="Devolucion",-Tabla1[[#This Row],[VALOR]],Tabla1[[#This Row],[VALOR]])</f>
        <v>6900</v>
      </c>
      <c r="K717" s="35" t="str">
        <f>IFERROR(LEFT(Tabla1[[#This Row],[Columna3]],FIND(" ",Tabla1[[#This Row],[Columna3]])-1),Tabla1[[#This Row],[Columna3]])</f>
        <v>Venta</v>
      </c>
      <c r="U717"/>
    </row>
    <row r="718" spans="1:21" ht="14.25" customHeight="1">
      <c r="A718" t="s">
        <v>202</v>
      </c>
      <c r="B718" s="50">
        <f>+Tabla1[[#This Row],[Fecha y hora]]</f>
        <v>45993.565717592595</v>
      </c>
      <c r="C718" s="44">
        <v>45993.565717592595</v>
      </c>
      <c r="D718" s="45">
        <v>755</v>
      </c>
      <c r="E718" s="45" t="s">
        <v>74</v>
      </c>
      <c r="F718" s="46">
        <v>75628</v>
      </c>
      <c r="G718" s="47">
        <v>27800</v>
      </c>
      <c r="H718" s="42">
        <v>1</v>
      </c>
      <c r="I718" s="42" t="s">
        <v>89</v>
      </c>
      <c r="J718" s="34">
        <f>IF(Tabla1[[#This Row],[Doc]]="Devolucion",-Tabla1[[#This Row],[VALOR]],Tabla1[[#This Row],[VALOR]])</f>
        <v>27800</v>
      </c>
      <c r="K718" s="35" t="str">
        <f>IFERROR(LEFT(Tabla1[[#This Row],[Columna3]],FIND(" ",Tabla1[[#This Row],[Columna3]])-1),Tabla1[[#This Row],[Columna3]])</f>
        <v>Venta</v>
      </c>
      <c r="U718"/>
    </row>
    <row r="719" spans="1:21" ht="14.25" customHeight="1">
      <c r="A719" t="s">
        <v>202</v>
      </c>
      <c r="B719" s="50">
        <f>+Tabla1[[#This Row],[Fecha y hora]]</f>
        <v>45993.567800925928</v>
      </c>
      <c r="C719" s="44">
        <v>45993.567800925928</v>
      </c>
      <c r="D719" s="45">
        <v>755</v>
      </c>
      <c r="E719" s="45" t="s">
        <v>74</v>
      </c>
      <c r="F719" s="46">
        <v>75629</v>
      </c>
      <c r="G719" s="47">
        <v>92370</v>
      </c>
      <c r="H719" s="42">
        <v>1</v>
      </c>
      <c r="I719" s="42" t="s">
        <v>89</v>
      </c>
      <c r="J719" s="34">
        <f>IF(Tabla1[[#This Row],[Doc]]="Devolucion",-Tabla1[[#This Row],[VALOR]],Tabla1[[#This Row],[VALOR]])</f>
        <v>92370</v>
      </c>
      <c r="K719" s="35" t="str">
        <f>IFERROR(LEFT(Tabla1[[#This Row],[Columna3]],FIND(" ",Tabla1[[#This Row],[Columna3]])-1),Tabla1[[#This Row],[Columna3]])</f>
        <v>Venta</v>
      </c>
      <c r="U719"/>
    </row>
    <row r="720" spans="1:21" ht="14.25" customHeight="1">
      <c r="A720" t="s">
        <v>202</v>
      </c>
      <c r="B720" s="50">
        <f>+Tabla1[[#This Row],[Fecha y hora]]</f>
        <v>45993.568761574075</v>
      </c>
      <c r="C720" s="44">
        <v>45993.568761574075</v>
      </c>
      <c r="D720" s="45">
        <v>755</v>
      </c>
      <c r="E720" s="45" t="s">
        <v>74</v>
      </c>
      <c r="F720" s="46">
        <v>75630</v>
      </c>
      <c r="G720" s="47">
        <v>20770</v>
      </c>
      <c r="H720" s="42">
        <v>1</v>
      </c>
      <c r="I720" s="42" t="s">
        <v>89</v>
      </c>
      <c r="J720" s="34">
        <f>IF(Tabla1[[#This Row],[Doc]]="Devolucion",-Tabla1[[#This Row],[VALOR]],Tabla1[[#This Row],[VALOR]])</f>
        <v>20770</v>
      </c>
      <c r="K720" s="35" t="str">
        <f>IFERROR(LEFT(Tabla1[[#This Row],[Columna3]],FIND(" ",Tabla1[[#This Row],[Columna3]])-1),Tabla1[[#This Row],[Columna3]])</f>
        <v>Venta</v>
      </c>
      <c r="U720"/>
    </row>
    <row r="721" spans="1:21" ht="14.25" customHeight="1">
      <c r="A721" t="s">
        <v>202</v>
      </c>
      <c r="B721" s="50">
        <f>+Tabla1[[#This Row],[Fecha y hora]]</f>
        <v>45993.570925925924</v>
      </c>
      <c r="C721" s="44">
        <v>45993.570925925924</v>
      </c>
      <c r="D721" s="45">
        <v>755</v>
      </c>
      <c r="E721" s="45" t="s">
        <v>74</v>
      </c>
      <c r="F721" s="46">
        <v>75631</v>
      </c>
      <c r="G721" s="47">
        <v>12480</v>
      </c>
      <c r="H721" s="42">
        <v>1</v>
      </c>
      <c r="I721" s="42" t="s">
        <v>89</v>
      </c>
      <c r="J721" s="34">
        <f>IF(Tabla1[[#This Row],[Doc]]="Devolucion",-Tabla1[[#This Row],[VALOR]],Tabla1[[#This Row],[VALOR]])</f>
        <v>12480</v>
      </c>
      <c r="K721" s="35" t="str">
        <f>IFERROR(LEFT(Tabla1[[#This Row],[Columna3]],FIND(" ",Tabla1[[#This Row],[Columna3]])-1),Tabla1[[#This Row],[Columna3]])</f>
        <v>Venta</v>
      </c>
      <c r="U721"/>
    </row>
    <row r="722" spans="1:21" ht="14.25" customHeight="1">
      <c r="A722" t="s">
        <v>202</v>
      </c>
      <c r="B722" s="50">
        <f>+Tabla1[[#This Row],[Fecha y hora]]</f>
        <v>45993.574756944443</v>
      </c>
      <c r="C722" s="44">
        <v>45993.574756944443</v>
      </c>
      <c r="D722" s="45">
        <v>755</v>
      </c>
      <c r="E722" s="45" t="s">
        <v>74</v>
      </c>
      <c r="F722" s="46">
        <v>75632</v>
      </c>
      <c r="G722" s="47">
        <v>123068</v>
      </c>
      <c r="H722" s="42">
        <v>1</v>
      </c>
      <c r="I722" s="42" t="s">
        <v>89</v>
      </c>
      <c r="J722" s="34">
        <f>IF(Tabla1[[#This Row],[Doc]]="Devolucion",-Tabla1[[#This Row],[VALOR]],Tabla1[[#This Row],[VALOR]])</f>
        <v>123068</v>
      </c>
      <c r="K722" s="35" t="str">
        <f>IFERROR(LEFT(Tabla1[[#This Row],[Columna3]],FIND(" ",Tabla1[[#This Row],[Columna3]])-1),Tabla1[[#This Row],[Columna3]])</f>
        <v>Venta</v>
      </c>
      <c r="U722"/>
    </row>
    <row r="723" spans="1:21" ht="14.25" customHeight="1">
      <c r="A723" t="s">
        <v>202</v>
      </c>
      <c r="B723" s="50">
        <f>+Tabla1[[#This Row],[Fecha y hora]]</f>
        <v>45993.577465277776</v>
      </c>
      <c r="C723" s="44">
        <v>45993.577465277776</v>
      </c>
      <c r="D723" s="45">
        <v>755</v>
      </c>
      <c r="E723" s="45" t="s">
        <v>74</v>
      </c>
      <c r="F723" s="46">
        <v>75633</v>
      </c>
      <c r="G723" s="47">
        <v>5270</v>
      </c>
      <c r="H723" s="42">
        <v>1</v>
      </c>
      <c r="I723" s="42" t="s">
        <v>89</v>
      </c>
      <c r="J723" s="34">
        <f>IF(Tabla1[[#This Row],[Doc]]="Devolucion",-Tabla1[[#This Row],[VALOR]],Tabla1[[#This Row],[VALOR]])</f>
        <v>5270</v>
      </c>
      <c r="K723" s="35" t="str">
        <f>IFERROR(LEFT(Tabla1[[#This Row],[Columna3]],FIND(" ",Tabla1[[#This Row],[Columna3]])-1),Tabla1[[#This Row],[Columna3]])</f>
        <v>Venta</v>
      </c>
      <c r="U723"/>
    </row>
    <row r="724" spans="1:21" ht="14.25" customHeight="1">
      <c r="A724" t="s">
        <v>202</v>
      </c>
      <c r="B724" s="50">
        <f>+Tabla1[[#This Row],[Fecha y hora]]</f>
        <v>45993.579733796294</v>
      </c>
      <c r="C724" s="44">
        <v>45993.579733796294</v>
      </c>
      <c r="D724" s="45">
        <v>755</v>
      </c>
      <c r="E724" s="45" t="s">
        <v>74</v>
      </c>
      <c r="F724" s="46">
        <v>75634</v>
      </c>
      <c r="G724" s="47">
        <v>2875</v>
      </c>
      <c r="H724" s="42">
        <v>1</v>
      </c>
      <c r="I724" s="42" t="s">
        <v>89</v>
      </c>
      <c r="J724" s="34">
        <f>IF(Tabla1[[#This Row],[Doc]]="Devolucion",-Tabla1[[#This Row],[VALOR]],Tabla1[[#This Row],[VALOR]])</f>
        <v>2875</v>
      </c>
      <c r="K724" s="35" t="str">
        <f>IFERROR(LEFT(Tabla1[[#This Row],[Columna3]],FIND(" ",Tabla1[[#This Row],[Columna3]])-1),Tabla1[[#This Row],[Columna3]])</f>
        <v>Venta</v>
      </c>
      <c r="U724"/>
    </row>
    <row r="725" spans="1:21" ht="14.25" customHeight="1">
      <c r="A725" t="s">
        <v>202</v>
      </c>
      <c r="B725" s="50">
        <f>+Tabla1[[#This Row],[Fecha y hora]]</f>
        <v>45993.584710648145</v>
      </c>
      <c r="C725" s="44">
        <v>45993.584710648145</v>
      </c>
      <c r="D725" s="45">
        <v>755</v>
      </c>
      <c r="E725" s="45" t="s">
        <v>74</v>
      </c>
      <c r="F725" s="46">
        <v>75635</v>
      </c>
      <c r="G725" s="47">
        <v>26550</v>
      </c>
      <c r="H725" s="42">
        <v>1</v>
      </c>
      <c r="I725" s="42" t="s">
        <v>89</v>
      </c>
      <c r="J725" s="34">
        <f>IF(Tabla1[[#This Row],[Doc]]="Devolucion",-Tabla1[[#This Row],[VALOR]],Tabla1[[#This Row],[VALOR]])</f>
        <v>26550</v>
      </c>
      <c r="K725" s="35" t="str">
        <f>IFERROR(LEFT(Tabla1[[#This Row],[Columna3]],FIND(" ",Tabla1[[#This Row],[Columna3]])-1),Tabla1[[#This Row],[Columna3]])</f>
        <v>Venta</v>
      </c>
      <c r="U725"/>
    </row>
    <row r="726" spans="1:21" ht="14.25" customHeight="1">
      <c r="A726" t="s">
        <v>202</v>
      </c>
      <c r="B726" s="50">
        <f>+Tabla1[[#This Row],[Fecha y hora]]</f>
        <v>45993.587256944447</v>
      </c>
      <c r="C726" s="44">
        <v>45993.587256944447</v>
      </c>
      <c r="D726" s="45">
        <v>755</v>
      </c>
      <c r="E726" s="45" t="s">
        <v>74</v>
      </c>
      <c r="F726" s="46">
        <v>75636</v>
      </c>
      <c r="G726" s="47">
        <v>32010</v>
      </c>
      <c r="H726" s="42">
        <v>1</v>
      </c>
      <c r="I726" s="42" t="s">
        <v>89</v>
      </c>
      <c r="J726" s="34">
        <f>IF(Tabla1[[#This Row],[Doc]]="Devolucion",-Tabla1[[#This Row],[VALOR]],Tabla1[[#This Row],[VALOR]])</f>
        <v>32010</v>
      </c>
      <c r="K726" s="35" t="str">
        <f>IFERROR(LEFT(Tabla1[[#This Row],[Columna3]],FIND(" ",Tabla1[[#This Row],[Columna3]])-1),Tabla1[[#This Row],[Columna3]])</f>
        <v>Venta</v>
      </c>
      <c r="U726"/>
    </row>
    <row r="727" spans="1:21" ht="14.25" customHeight="1">
      <c r="A727" t="s">
        <v>202</v>
      </c>
      <c r="B727" s="50">
        <f>+Tabla1[[#This Row],[Fecha y hora]]</f>
        <v>45993.591111111113</v>
      </c>
      <c r="C727" s="44">
        <v>45993.591111111113</v>
      </c>
      <c r="D727" s="45">
        <v>755</v>
      </c>
      <c r="E727" s="45" t="s">
        <v>74</v>
      </c>
      <c r="F727" s="46">
        <v>75637</v>
      </c>
      <c r="G727" s="47">
        <v>8675</v>
      </c>
      <c r="H727" s="42">
        <v>1</v>
      </c>
      <c r="I727" s="42" t="s">
        <v>89</v>
      </c>
      <c r="J727" s="34">
        <f>IF(Tabla1[[#This Row],[Doc]]="Devolucion",-Tabla1[[#This Row],[VALOR]],Tabla1[[#This Row],[VALOR]])</f>
        <v>8675</v>
      </c>
      <c r="K727" s="35" t="str">
        <f>IFERROR(LEFT(Tabla1[[#This Row],[Columna3]],FIND(" ",Tabla1[[#This Row],[Columna3]])-1),Tabla1[[#This Row],[Columna3]])</f>
        <v>Venta</v>
      </c>
      <c r="U727"/>
    </row>
    <row r="728" spans="1:21" ht="14.25" customHeight="1">
      <c r="A728" t="s">
        <v>202</v>
      </c>
      <c r="B728" s="50">
        <f>+Tabla1[[#This Row],[Fecha y hora]]</f>
        <v>45993.60260416667</v>
      </c>
      <c r="C728" s="44">
        <v>45993.60260416667</v>
      </c>
      <c r="D728" s="45">
        <v>755</v>
      </c>
      <c r="E728" s="45" t="s">
        <v>74</v>
      </c>
      <c r="F728" s="46">
        <v>75638</v>
      </c>
      <c r="G728" s="47">
        <v>4180</v>
      </c>
      <c r="H728" s="42">
        <v>1</v>
      </c>
      <c r="I728" s="42" t="s">
        <v>93</v>
      </c>
      <c r="J728" s="34">
        <f>IF(Tabla1[[#This Row],[Doc]]="Devolucion",-Tabla1[[#This Row],[VALOR]],Tabla1[[#This Row],[VALOR]])</f>
        <v>4180</v>
      </c>
      <c r="K728" s="35" t="str">
        <f>IFERROR(LEFT(Tabla1[[#This Row],[Columna3]],FIND(" ",Tabla1[[#This Row],[Columna3]])-1),Tabla1[[#This Row],[Columna3]])</f>
        <v>Venta</v>
      </c>
      <c r="U728"/>
    </row>
    <row r="729" spans="1:21" ht="14.25" customHeight="1">
      <c r="A729" t="s">
        <v>202</v>
      </c>
      <c r="B729" s="50">
        <f>+Tabla1[[#This Row],[Fecha y hora]]</f>
        <v>45993.530335648145</v>
      </c>
      <c r="C729" s="44">
        <v>45993.530335648145</v>
      </c>
      <c r="D729" s="45">
        <v>755</v>
      </c>
      <c r="E729" s="45" t="s">
        <v>74</v>
      </c>
      <c r="F729" s="46">
        <v>75611</v>
      </c>
      <c r="G729" s="47">
        <v>24080</v>
      </c>
      <c r="H729" s="42">
        <v>1</v>
      </c>
      <c r="I729" s="42" t="s">
        <v>89</v>
      </c>
      <c r="J729" s="34">
        <f>IF(Tabla1[[#This Row],[Doc]]="Devolucion",-Tabla1[[#This Row],[VALOR]],Tabla1[[#This Row],[VALOR]])</f>
        <v>24080</v>
      </c>
      <c r="K729" s="35" t="str">
        <f>IFERROR(LEFT(Tabla1[[#This Row],[Columna3]],FIND(" ",Tabla1[[#This Row],[Columna3]])-1),Tabla1[[#This Row],[Columna3]])</f>
        <v>Venta</v>
      </c>
      <c r="U729"/>
    </row>
    <row r="730" spans="1:21" ht="14.25" customHeight="1">
      <c r="A730" t="s">
        <v>202</v>
      </c>
      <c r="B730" s="50">
        <f>+Tabla1[[#This Row],[Fecha y hora]]</f>
        <v>45993.531539351854</v>
      </c>
      <c r="C730" s="44">
        <v>45993.531539351854</v>
      </c>
      <c r="D730" s="45">
        <v>755</v>
      </c>
      <c r="E730" s="45" t="s">
        <v>74</v>
      </c>
      <c r="F730" s="46">
        <v>75612</v>
      </c>
      <c r="G730" s="47">
        <v>33910</v>
      </c>
      <c r="H730" s="42">
        <v>1</v>
      </c>
      <c r="I730" s="42" t="s">
        <v>89</v>
      </c>
      <c r="J730" s="34">
        <f>IF(Tabla1[[#This Row],[Doc]]="Devolucion",-Tabla1[[#This Row],[VALOR]],Tabla1[[#This Row],[VALOR]])</f>
        <v>33910</v>
      </c>
      <c r="K730" s="35" t="str">
        <f>IFERROR(LEFT(Tabla1[[#This Row],[Columna3]],FIND(" ",Tabla1[[#This Row],[Columna3]])-1),Tabla1[[#This Row],[Columna3]])</f>
        <v>Venta</v>
      </c>
      <c r="U730"/>
    </row>
    <row r="731" spans="1:21" ht="14.25" customHeight="1">
      <c r="A731" t="s">
        <v>202</v>
      </c>
      <c r="B731" s="50">
        <f>+Tabla1[[#This Row],[Fecha y hora]]</f>
        <v>45993.532789351855</v>
      </c>
      <c r="C731" s="44">
        <v>45993.532789351855</v>
      </c>
      <c r="D731" s="45">
        <v>755</v>
      </c>
      <c r="E731" s="45" t="s">
        <v>74</v>
      </c>
      <c r="F731" s="46">
        <v>75613</v>
      </c>
      <c r="G731" s="47">
        <v>6450</v>
      </c>
      <c r="H731" s="42">
        <v>1</v>
      </c>
      <c r="I731" s="42" t="s">
        <v>89</v>
      </c>
      <c r="J731" s="34">
        <f>IF(Tabla1[[#This Row],[Doc]]="Devolucion",-Tabla1[[#This Row],[VALOR]],Tabla1[[#This Row],[VALOR]])</f>
        <v>6450</v>
      </c>
      <c r="K731" s="35" t="str">
        <f>IFERROR(LEFT(Tabla1[[#This Row],[Columna3]],FIND(" ",Tabla1[[#This Row],[Columna3]])-1),Tabla1[[#This Row],[Columna3]])</f>
        <v>Venta</v>
      </c>
      <c r="U731"/>
    </row>
    <row r="732" spans="1:21" ht="14.25" customHeight="1">
      <c r="A732" t="s">
        <v>202</v>
      </c>
      <c r="B732" s="50">
        <f>+Tabla1[[#This Row],[Fecha y hora]]</f>
        <v>45993.534131944441</v>
      </c>
      <c r="C732" s="44">
        <v>45993.534131944441</v>
      </c>
      <c r="D732" s="45">
        <v>755</v>
      </c>
      <c r="E732" s="45" t="s">
        <v>74</v>
      </c>
      <c r="F732" s="46">
        <v>75614</v>
      </c>
      <c r="G732" s="47">
        <v>20505</v>
      </c>
      <c r="H732" s="42">
        <v>1</v>
      </c>
      <c r="I732" s="42" t="s">
        <v>89</v>
      </c>
      <c r="J732" s="34">
        <f>IF(Tabla1[[#This Row],[Doc]]="Devolucion",-Tabla1[[#This Row],[VALOR]],Tabla1[[#This Row],[VALOR]])</f>
        <v>20505</v>
      </c>
      <c r="K732" s="35" t="str">
        <f>IFERROR(LEFT(Tabla1[[#This Row],[Columna3]],FIND(" ",Tabla1[[#This Row],[Columna3]])-1),Tabla1[[#This Row],[Columna3]])</f>
        <v>Venta</v>
      </c>
      <c r="U732"/>
    </row>
    <row r="733" spans="1:21" ht="14.25" customHeight="1">
      <c r="A733" t="s">
        <v>202</v>
      </c>
      <c r="B733" s="50">
        <f>+Tabla1[[#This Row],[Fecha y hora]]</f>
        <v>45993.535057870373</v>
      </c>
      <c r="C733" s="44">
        <v>45993.535057870373</v>
      </c>
      <c r="D733" s="45">
        <v>755</v>
      </c>
      <c r="E733" s="45" t="s">
        <v>74</v>
      </c>
      <c r="F733" s="46">
        <v>75615</v>
      </c>
      <c r="G733" s="47">
        <v>24160</v>
      </c>
      <c r="H733" s="42">
        <v>1</v>
      </c>
      <c r="I733" s="42" t="s">
        <v>89</v>
      </c>
      <c r="J733" s="34">
        <f>IF(Tabla1[[#This Row],[Doc]]="Devolucion",-Tabla1[[#This Row],[VALOR]],Tabla1[[#This Row],[VALOR]])</f>
        <v>24160</v>
      </c>
      <c r="K733" s="35" t="str">
        <f>IFERROR(LEFT(Tabla1[[#This Row],[Columna3]],FIND(" ",Tabla1[[#This Row],[Columna3]])-1),Tabla1[[#This Row],[Columna3]])</f>
        <v>Venta</v>
      </c>
      <c r="U733"/>
    </row>
    <row r="734" spans="1:21" ht="14.25" customHeight="1">
      <c r="A734" t="s">
        <v>202</v>
      </c>
      <c r="B734" s="50">
        <f>+Tabla1[[#This Row],[Fecha y hora]]</f>
        <v>45993.539837962962</v>
      </c>
      <c r="C734" s="44">
        <v>45993.539837962962</v>
      </c>
      <c r="D734" s="45">
        <v>755</v>
      </c>
      <c r="E734" s="45" t="s">
        <v>74</v>
      </c>
      <c r="F734" s="46">
        <v>75616</v>
      </c>
      <c r="G734" s="47">
        <v>22800</v>
      </c>
      <c r="H734" s="42">
        <v>1</v>
      </c>
      <c r="I734" s="42" t="s">
        <v>89</v>
      </c>
      <c r="J734" s="34">
        <f>IF(Tabla1[[#This Row],[Doc]]="Devolucion",-Tabla1[[#This Row],[VALOR]],Tabla1[[#This Row],[VALOR]])</f>
        <v>22800</v>
      </c>
      <c r="K734" s="35" t="str">
        <f>IFERROR(LEFT(Tabla1[[#This Row],[Columna3]],FIND(" ",Tabla1[[#This Row],[Columna3]])-1),Tabla1[[#This Row],[Columna3]])</f>
        <v>Venta</v>
      </c>
      <c r="U734"/>
    </row>
    <row r="735" spans="1:21" ht="14.25" customHeight="1">
      <c r="A735" t="s">
        <v>202</v>
      </c>
      <c r="B735" s="50">
        <f>+Tabla1[[#This Row],[Fecha y hora]]</f>
        <v>45993.54111111111</v>
      </c>
      <c r="C735" s="44">
        <v>45993.54111111111</v>
      </c>
      <c r="D735" s="45">
        <v>755</v>
      </c>
      <c r="E735" s="45" t="s">
        <v>74</v>
      </c>
      <c r="F735" s="46">
        <v>75617</v>
      </c>
      <c r="G735" s="47">
        <v>14740</v>
      </c>
      <c r="H735" s="42">
        <v>1</v>
      </c>
      <c r="I735" s="42" t="s">
        <v>89</v>
      </c>
      <c r="J735" s="34">
        <f>IF(Tabla1[[#This Row],[Doc]]="Devolucion",-Tabla1[[#This Row],[VALOR]],Tabla1[[#This Row],[VALOR]])</f>
        <v>14740</v>
      </c>
      <c r="K735" s="35" t="str">
        <f>IFERROR(LEFT(Tabla1[[#This Row],[Columna3]],FIND(" ",Tabla1[[#This Row],[Columna3]])-1),Tabla1[[#This Row],[Columna3]])</f>
        <v>Venta</v>
      </c>
      <c r="U735"/>
    </row>
    <row r="736" spans="1:21" ht="14.25" customHeight="1">
      <c r="A736" t="s">
        <v>202</v>
      </c>
      <c r="B736" s="50">
        <f>+Tabla1[[#This Row],[Fecha y hora]]</f>
        <v>45993.60460648148</v>
      </c>
      <c r="C736" s="44">
        <v>45993.60460648148</v>
      </c>
      <c r="D736" s="45">
        <v>755</v>
      </c>
      <c r="E736" s="45" t="s">
        <v>74</v>
      </c>
      <c r="F736" s="46">
        <v>75640</v>
      </c>
      <c r="G736" s="47">
        <v>4100</v>
      </c>
      <c r="H736" s="42">
        <v>1</v>
      </c>
      <c r="I736" s="42" t="s">
        <v>93</v>
      </c>
      <c r="J736" s="34">
        <f>IF(Tabla1[[#This Row],[Doc]]="Devolucion",-Tabla1[[#This Row],[VALOR]],Tabla1[[#This Row],[VALOR]])</f>
        <v>4100</v>
      </c>
      <c r="K736" s="35" t="str">
        <f>IFERROR(LEFT(Tabla1[[#This Row],[Columna3]],FIND(" ",Tabla1[[#This Row],[Columna3]])-1),Tabla1[[#This Row],[Columna3]])</f>
        <v>Venta</v>
      </c>
      <c r="U736"/>
    </row>
    <row r="737" spans="1:21" ht="14.25" customHeight="1">
      <c r="A737" t="s">
        <v>202</v>
      </c>
      <c r="B737" s="50">
        <f>+Tabla1[[#This Row],[Fecha y hora]]</f>
        <v>45993.606215277781</v>
      </c>
      <c r="C737" s="44">
        <v>45993.606215277781</v>
      </c>
      <c r="D737" s="45">
        <v>755</v>
      </c>
      <c r="E737" s="45" t="s">
        <v>74</v>
      </c>
      <c r="F737" s="46">
        <v>75641</v>
      </c>
      <c r="G737" s="47">
        <v>61940</v>
      </c>
      <c r="H737" s="42">
        <v>1</v>
      </c>
      <c r="I737" s="42" t="s">
        <v>93</v>
      </c>
      <c r="J737" s="34">
        <f>IF(Tabla1[[#This Row],[Doc]]="Devolucion",-Tabla1[[#This Row],[VALOR]],Tabla1[[#This Row],[VALOR]])</f>
        <v>61940</v>
      </c>
      <c r="K737" s="35" t="str">
        <f>IFERROR(LEFT(Tabla1[[#This Row],[Columna3]],FIND(" ",Tabla1[[#This Row],[Columna3]])-1),Tabla1[[#This Row],[Columna3]])</f>
        <v>Venta</v>
      </c>
      <c r="U737"/>
    </row>
    <row r="738" spans="1:21" ht="14.25" customHeight="1">
      <c r="A738" t="s">
        <v>202</v>
      </c>
      <c r="B738" s="50">
        <f>+Tabla1[[#This Row],[Fecha y hora]]</f>
        <v>45993.60796296296</v>
      </c>
      <c r="C738" s="44">
        <v>45993.60796296296</v>
      </c>
      <c r="D738" s="45">
        <v>755</v>
      </c>
      <c r="E738" s="45" t="s">
        <v>74</v>
      </c>
      <c r="F738" s="46">
        <v>75642</v>
      </c>
      <c r="G738" s="47">
        <v>25040</v>
      </c>
      <c r="H738" s="42">
        <v>1</v>
      </c>
      <c r="I738" s="42" t="s">
        <v>93</v>
      </c>
      <c r="J738" s="34">
        <f>IF(Tabla1[[#This Row],[Doc]]="Devolucion",-Tabla1[[#This Row],[VALOR]],Tabla1[[#This Row],[VALOR]])</f>
        <v>25040</v>
      </c>
      <c r="K738" s="35" t="str">
        <f>IFERROR(LEFT(Tabla1[[#This Row],[Columna3]],FIND(" ",Tabla1[[#This Row],[Columna3]])-1),Tabla1[[#This Row],[Columna3]])</f>
        <v>Venta</v>
      </c>
      <c r="U738"/>
    </row>
    <row r="739" spans="1:21" ht="14.25" customHeight="1">
      <c r="A739" t="s">
        <v>202</v>
      </c>
      <c r="B739" s="50">
        <f>+Tabla1[[#This Row],[Fecha y hora]]</f>
        <v>45993.616666666669</v>
      </c>
      <c r="C739" s="44">
        <v>45993.616666666669</v>
      </c>
      <c r="D739" s="45">
        <v>755</v>
      </c>
      <c r="E739" s="45" t="s">
        <v>74</v>
      </c>
      <c r="F739" s="46">
        <v>75644</v>
      </c>
      <c r="G739" s="47">
        <v>83445</v>
      </c>
      <c r="H739" s="42">
        <v>1</v>
      </c>
      <c r="I739" s="42" t="s">
        <v>93</v>
      </c>
      <c r="J739" s="34">
        <f>IF(Tabla1[[#This Row],[Doc]]="Devolucion",-Tabla1[[#This Row],[VALOR]],Tabla1[[#This Row],[VALOR]])</f>
        <v>83445</v>
      </c>
      <c r="K739" s="35" t="str">
        <f>IFERROR(LEFT(Tabla1[[#This Row],[Columna3]],FIND(" ",Tabla1[[#This Row],[Columna3]])-1),Tabla1[[#This Row],[Columna3]])</f>
        <v>Venta</v>
      </c>
      <c r="U739"/>
    </row>
    <row r="740" spans="1:21" ht="14.25" customHeight="1">
      <c r="A740" t="s">
        <v>202</v>
      </c>
      <c r="B740" s="50">
        <f>+Tabla1[[#This Row],[Fecha y hora]]</f>
        <v>45993.61859953704</v>
      </c>
      <c r="C740" s="44">
        <v>45993.61859953704</v>
      </c>
      <c r="D740" s="45">
        <v>755</v>
      </c>
      <c r="E740" s="45" t="s">
        <v>74</v>
      </c>
      <c r="F740" s="46">
        <v>75645</v>
      </c>
      <c r="G740" s="47">
        <v>9360</v>
      </c>
      <c r="H740" s="42">
        <v>1</v>
      </c>
      <c r="I740" s="42" t="s">
        <v>93</v>
      </c>
      <c r="J740" s="34">
        <f>IF(Tabla1[[#This Row],[Doc]]="Devolucion",-Tabla1[[#This Row],[VALOR]],Tabla1[[#This Row],[VALOR]])</f>
        <v>9360</v>
      </c>
      <c r="K740" s="35" t="str">
        <f>IFERROR(LEFT(Tabla1[[#This Row],[Columna3]],FIND(" ",Tabla1[[#This Row],[Columna3]])-1),Tabla1[[#This Row],[Columna3]])</f>
        <v>Venta</v>
      </c>
      <c r="U740"/>
    </row>
    <row r="741" spans="1:21" ht="14.25" customHeight="1">
      <c r="A741" t="s">
        <v>202</v>
      </c>
      <c r="B741" s="50">
        <f>+Tabla1[[#This Row],[Fecha y hora]]</f>
        <v>45993.649745370371</v>
      </c>
      <c r="C741" s="44">
        <v>45993.649745370371</v>
      </c>
      <c r="D741" s="45">
        <v>755</v>
      </c>
      <c r="E741" s="45" t="s">
        <v>74</v>
      </c>
      <c r="F741" s="46">
        <v>75655</v>
      </c>
      <c r="G741" s="47">
        <v>23900</v>
      </c>
      <c r="H741" s="42">
        <v>1</v>
      </c>
      <c r="I741" s="42" t="s">
        <v>93</v>
      </c>
      <c r="J741" s="34">
        <f>IF(Tabla1[[#This Row],[Doc]]="Devolucion",-Tabla1[[#This Row],[VALOR]],Tabla1[[#This Row],[VALOR]])</f>
        <v>23900</v>
      </c>
      <c r="K741" s="35" t="str">
        <f>IFERROR(LEFT(Tabla1[[#This Row],[Columna3]],FIND(" ",Tabla1[[#This Row],[Columna3]])-1),Tabla1[[#This Row],[Columna3]])</f>
        <v>Venta</v>
      </c>
      <c r="U741"/>
    </row>
    <row r="742" spans="1:21" ht="14.25" customHeight="1">
      <c r="A742" t="s">
        <v>202</v>
      </c>
      <c r="B742" s="50">
        <f>+Tabla1[[#This Row],[Fecha y hora]]</f>
        <v>45993.655578703707</v>
      </c>
      <c r="C742" s="44">
        <v>45993.655578703707</v>
      </c>
      <c r="D742" s="45">
        <v>755</v>
      </c>
      <c r="E742" s="45" t="s">
        <v>74</v>
      </c>
      <c r="F742" s="46">
        <v>75656</v>
      </c>
      <c r="G742" s="47">
        <v>68620</v>
      </c>
      <c r="H742" s="42">
        <v>1</v>
      </c>
      <c r="I742" s="42" t="s">
        <v>93</v>
      </c>
      <c r="J742" s="34">
        <f>IF(Tabla1[[#This Row],[Doc]]="Devolucion",-Tabla1[[#This Row],[VALOR]],Tabla1[[#This Row],[VALOR]])</f>
        <v>68620</v>
      </c>
      <c r="K742" s="35" t="str">
        <f>IFERROR(LEFT(Tabla1[[#This Row],[Columna3]],FIND(" ",Tabla1[[#This Row],[Columna3]])-1),Tabla1[[#This Row],[Columna3]])</f>
        <v>Venta</v>
      </c>
      <c r="U742"/>
    </row>
    <row r="743" spans="1:21" ht="14.25" customHeight="1">
      <c r="A743" t="s">
        <v>202</v>
      </c>
      <c r="B743" s="50">
        <f>+Tabla1[[#This Row],[Fecha y hora]]</f>
        <v>45993.656504629631</v>
      </c>
      <c r="C743" s="44">
        <v>45993.656504629631</v>
      </c>
      <c r="D743" s="45">
        <v>755</v>
      </c>
      <c r="E743" s="45" t="s">
        <v>74</v>
      </c>
      <c r="F743" s="46">
        <v>75657</v>
      </c>
      <c r="G743" s="47">
        <v>13426</v>
      </c>
      <c r="H743" s="42">
        <v>1</v>
      </c>
      <c r="I743" s="42" t="s">
        <v>93</v>
      </c>
      <c r="J743" s="34">
        <f>IF(Tabla1[[#This Row],[Doc]]="Devolucion",-Tabla1[[#This Row],[VALOR]],Tabla1[[#This Row],[VALOR]])</f>
        <v>13426</v>
      </c>
      <c r="K743" s="35" t="str">
        <f>IFERROR(LEFT(Tabla1[[#This Row],[Columna3]],FIND(" ",Tabla1[[#This Row],[Columna3]])-1),Tabla1[[#This Row],[Columna3]])</f>
        <v>Venta</v>
      </c>
      <c r="U743"/>
    </row>
    <row r="744" spans="1:21" ht="14.25" customHeight="1">
      <c r="A744" t="s">
        <v>202</v>
      </c>
      <c r="B744" s="50">
        <f>+Tabla1[[#This Row],[Fecha y hora]]</f>
        <v>45993.657754629632</v>
      </c>
      <c r="C744" s="44">
        <v>45993.657754629632</v>
      </c>
      <c r="D744" s="45">
        <v>755</v>
      </c>
      <c r="E744" s="45" t="s">
        <v>74</v>
      </c>
      <c r="F744" s="46">
        <v>75658</v>
      </c>
      <c r="G744" s="47">
        <v>3475</v>
      </c>
      <c r="H744" s="42">
        <v>1</v>
      </c>
      <c r="I744" s="42" t="s">
        <v>93</v>
      </c>
      <c r="J744" s="34">
        <f>IF(Tabla1[[#This Row],[Doc]]="Devolucion",-Tabla1[[#This Row],[VALOR]],Tabla1[[#This Row],[VALOR]])</f>
        <v>3475</v>
      </c>
      <c r="K744" s="35" t="str">
        <f>IFERROR(LEFT(Tabla1[[#This Row],[Columna3]],FIND(" ",Tabla1[[#This Row],[Columna3]])-1),Tabla1[[#This Row],[Columna3]])</f>
        <v>Venta</v>
      </c>
      <c r="U744"/>
    </row>
    <row r="745" spans="1:21" ht="14.25" customHeight="1">
      <c r="A745" t="s">
        <v>202</v>
      </c>
      <c r="B745" s="50">
        <f>+Tabla1[[#This Row],[Fecha y hora]]</f>
        <v>45993.659351851849</v>
      </c>
      <c r="C745" s="44">
        <v>45993.659351851849</v>
      </c>
      <c r="D745" s="45">
        <v>755</v>
      </c>
      <c r="E745" s="45" t="s">
        <v>74</v>
      </c>
      <c r="F745" s="46">
        <v>75659</v>
      </c>
      <c r="G745" s="47">
        <v>27320</v>
      </c>
      <c r="H745" s="42">
        <v>1</v>
      </c>
      <c r="I745" s="42" t="s">
        <v>93</v>
      </c>
      <c r="J745" s="34">
        <f>IF(Tabla1[[#This Row],[Doc]]="Devolucion",-Tabla1[[#This Row],[VALOR]],Tabla1[[#This Row],[VALOR]])</f>
        <v>27320</v>
      </c>
      <c r="K745" s="35" t="str">
        <f>IFERROR(LEFT(Tabla1[[#This Row],[Columna3]],FIND(" ",Tabla1[[#This Row],[Columna3]])-1),Tabla1[[#This Row],[Columna3]])</f>
        <v>Venta</v>
      </c>
      <c r="U745"/>
    </row>
    <row r="746" spans="1:21" ht="14.25" customHeight="1">
      <c r="A746" t="s">
        <v>202</v>
      </c>
      <c r="B746" s="50">
        <f>+Tabla1[[#This Row],[Fecha y hora]]</f>
        <v>45993.660277777781</v>
      </c>
      <c r="C746" s="44">
        <v>45993.660277777781</v>
      </c>
      <c r="D746" s="45">
        <v>755</v>
      </c>
      <c r="E746" s="45" t="s">
        <v>74</v>
      </c>
      <c r="F746" s="46">
        <v>75660</v>
      </c>
      <c r="G746" s="47">
        <v>14080</v>
      </c>
      <c r="H746" s="42">
        <v>1</v>
      </c>
      <c r="I746" s="42" t="s">
        <v>93</v>
      </c>
      <c r="J746" s="34">
        <f>IF(Tabla1[[#This Row],[Doc]]="Devolucion",-Tabla1[[#This Row],[VALOR]],Tabla1[[#This Row],[VALOR]])</f>
        <v>14080</v>
      </c>
      <c r="K746" s="35" t="str">
        <f>IFERROR(LEFT(Tabla1[[#This Row],[Columna3]],FIND(" ",Tabla1[[#This Row],[Columna3]])-1),Tabla1[[#This Row],[Columna3]])</f>
        <v>Venta</v>
      </c>
      <c r="U746"/>
    </row>
    <row r="747" spans="1:21" ht="14.25" customHeight="1">
      <c r="A747" t="s">
        <v>202</v>
      </c>
      <c r="B747" s="50">
        <f>+Tabla1[[#This Row],[Fecha y hora]]</f>
        <v>45993.661354166667</v>
      </c>
      <c r="C747" s="44">
        <v>45993.661354166667</v>
      </c>
      <c r="D747" s="45">
        <v>755</v>
      </c>
      <c r="E747" s="45" t="s">
        <v>74</v>
      </c>
      <c r="F747" s="46">
        <v>75661</v>
      </c>
      <c r="G747" s="47">
        <v>15680</v>
      </c>
      <c r="H747" s="42">
        <v>1</v>
      </c>
      <c r="I747" s="42" t="s">
        <v>93</v>
      </c>
      <c r="J747" s="34">
        <f>IF(Tabla1[[#This Row],[Doc]]="Devolucion",-Tabla1[[#This Row],[VALOR]],Tabla1[[#This Row],[VALOR]])</f>
        <v>15680</v>
      </c>
      <c r="K747" s="35" t="str">
        <f>IFERROR(LEFT(Tabla1[[#This Row],[Columna3]],FIND(" ",Tabla1[[#This Row],[Columna3]])-1),Tabla1[[#This Row],[Columna3]])</f>
        <v>Venta</v>
      </c>
      <c r="U747"/>
    </row>
    <row r="748" spans="1:21" ht="14.25" customHeight="1">
      <c r="A748" t="s">
        <v>202</v>
      </c>
      <c r="B748" s="50">
        <f>+Tabla1[[#This Row],[Fecha y hora]]</f>
        <v>45993.662685185183</v>
      </c>
      <c r="C748" s="44">
        <v>45993.662685185183</v>
      </c>
      <c r="D748" s="45">
        <v>755</v>
      </c>
      <c r="E748" s="45" t="s">
        <v>74</v>
      </c>
      <c r="F748" s="46">
        <v>75662</v>
      </c>
      <c r="G748" s="47">
        <v>16090</v>
      </c>
      <c r="H748" s="42">
        <v>1</v>
      </c>
      <c r="I748" s="42" t="s">
        <v>93</v>
      </c>
      <c r="J748" s="34">
        <f>IF(Tabla1[[#This Row],[Doc]]="Devolucion",-Tabla1[[#This Row],[VALOR]],Tabla1[[#This Row],[VALOR]])</f>
        <v>16090</v>
      </c>
      <c r="K748" s="35" t="str">
        <f>IFERROR(LEFT(Tabla1[[#This Row],[Columna3]],FIND(" ",Tabla1[[#This Row],[Columna3]])-1),Tabla1[[#This Row],[Columna3]])</f>
        <v>Venta</v>
      </c>
      <c r="U748"/>
    </row>
    <row r="749" spans="1:21" ht="14.25" customHeight="1">
      <c r="A749" t="s">
        <v>202</v>
      </c>
      <c r="B749" s="50">
        <f>+Tabla1[[#This Row],[Fecha y hora]]</f>
        <v>45993.667604166665</v>
      </c>
      <c r="C749" s="44">
        <v>45993.667604166665</v>
      </c>
      <c r="D749" s="45">
        <v>755</v>
      </c>
      <c r="E749" s="45" t="s">
        <v>74</v>
      </c>
      <c r="F749" s="46">
        <v>75663</v>
      </c>
      <c r="G749" s="47">
        <v>6060</v>
      </c>
      <c r="H749" s="42">
        <v>1</v>
      </c>
      <c r="I749" s="42" t="s">
        <v>93</v>
      </c>
      <c r="J749" s="34">
        <f>IF(Tabla1[[#This Row],[Doc]]="Devolucion",-Tabla1[[#This Row],[VALOR]],Tabla1[[#This Row],[VALOR]])</f>
        <v>6060</v>
      </c>
      <c r="K749" s="35" t="str">
        <f>IFERROR(LEFT(Tabla1[[#This Row],[Columna3]],FIND(" ",Tabla1[[#This Row],[Columna3]])-1),Tabla1[[#This Row],[Columna3]])</f>
        <v>Venta</v>
      </c>
      <c r="U749"/>
    </row>
    <row r="750" spans="1:21" ht="14.25" customHeight="1">
      <c r="A750" t="s">
        <v>202</v>
      </c>
      <c r="B750" s="50">
        <f>+Tabla1[[#This Row],[Fecha y hora]]</f>
        <v>45993.682337962964</v>
      </c>
      <c r="C750" s="44">
        <v>45993.682337962964</v>
      </c>
      <c r="D750" s="45">
        <v>755</v>
      </c>
      <c r="E750" s="45" t="s">
        <v>74</v>
      </c>
      <c r="F750" s="46">
        <v>75664</v>
      </c>
      <c r="G750" s="47">
        <v>29880</v>
      </c>
      <c r="H750" s="42">
        <v>1</v>
      </c>
      <c r="I750" s="42" t="s">
        <v>93</v>
      </c>
      <c r="J750" s="34">
        <f>IF(Tabla1[[#This Row],[Doc]]="Devolucion",-Tabla1[[#This Row],[VALOR]],Tabla1[[#This Row],[VALOR]])</f>
        <v>29880</v>
      </c>
      <c r="K750" s="35" t="str">
        <f>IFERROR(LEFT(Tabla1[[#This Row],[Columna3]],FIND(" ",Tabla1[[#This Row],[Columna3]])-1),Tabla1[[#This Row],[Columna3]])</f>
        <v>Venta</v>
      </c>
      <c r="U750"/>
    </row>
    <row r="751" spans="1:21" ht="14.25" customHeight="1">
      <c r="A751" t="s">
        <v>202</v>
      </c>
      <c r="B751" s="50">
        <f>+Tabla1[[#This Row],[Fecha y hora]]</f>
        <v>45993.682962962965</v>
      </c>
      <c r="C751" s="44">
        <v>45993.682962962965</v>
      </c>
      <c r="D751" s="45">
        <v>755</v>
      </c>
      <c r="E751" s="45" t="s">
        <v>74</v>
      </c>
      <c r="F751" s="46">
        <v>75665</v>
      </c>
      <c r="G751" s="47">
        <v>9180</v>
      </c>
      <c r="H751" s="42">
        <v>1</v>
      </c>
      <c r="I751" s="42" t="s">
        <v>93</v>
      </c>
      <c r="J751" s="34">
        <f>IF(Tabla1[[#This Row],[Doc]]="Devolucion",-Tabla1[[#This Row],[VALOR]],Tabla1[[#This Row],[VALOR]])</f>
        <v>9180</v>
      </c>
      <c r="K751" s="35" t="str">
        <f>IFERROR(LEFT(Tabla1[[#This Row],[Columna3]],FIND(" ",Tabla1[[#This Row],[Columna3]])-1),Tabla1[[#This Row],[Columna3]])</f>
        <v>Venta</v>
      </c>
      <c r="U751"/>
    </row>
    <row r="752" spans="1:21" ht="14.25" customHeight="1">
      <c r="A752" t="s">
        <v>202</v>
      </c>
      <c r="B752" s="50">
        <f>+Tabla1[[#This Row],[Fecha y hora]]</f>
        <v>45993.68372685185</v>
      </c>
      <c r="C752" s="44">
        <v>45993.68372685185</v>
      </c>
      <c r="D752" s="45">
        <v>755</v>
      </c>
      <c r="E752" s="45" t="s">
        <v>74</v>
      </c>
      <c r="F752" s="46">
        <v>75666</v>
      </c>
      <c r="G752" s="47">
        <v>3900</v>
      </c>
      <c r="H752" s="42">
        <v>1</v>
      </c>
      <c r="I752" s="42" t="s">
        <v>93</v>
      </c>
      <c r="J752" s="34">
        <f>IF(Tabla1[[#This Row],[Doc]]="Devolucion",-Tabla1[[#This Row],[VALOR]],Tabla1[[#This Row],[VALOR]])</f>
        <v>3900</v>
      </c>
      <c r="K752" s="35" t="str">
        <f>IFERROR(LEFT(Tabla1[[#This Row],[Columna3]],FIND(" ",Tabla1[[#This Row],[Columna3]])-1),Tabla1[[#This Row],[Columna3]])</f>
        <v>Venta</v>
      </c>
      <c r="U752"/>
    </row>
    <row r="753" spans="1:21" ht="14.25" customHeight="1">
      <c r="A753" t="s">
        <v>202</v>
      </c>
      <c r="B753" s="50">
        <f>+Tabla1[[#This Row],[Fecha y hora]]</f>
        <v>45993.692708333336</v>
      </c>
      <c r="C753" s="44">
        <v>45993.692708333336</v>
      </c>
      <c r="D753" s="45">
        <v>755</v>
      </c>
      <c r="E753" s="45" t="s">
        <v>74</v>
      </c>
      <c r="F753" s="46">
        <v>75667</v>
      </c>
      <c r="G753" s="47">
        <v>20850</v>
      </c>
      <c r="H753" s="42">
        <v>1</v>
      </c>
      <c r="I753" s="42" t="s">
        <v>93</v>
      </c>
      <c r="J753" s="34">
        <f>IF(Tabla1[[#This Row],[Doc]]="Devolucion",-Tabla1[[#This Row],[VALOR]],Tabla1[[#This Row],[VALOR]])</f>
        <v>20850</v>
      </c>
      <c r="K753" s="35" t="str">
        <f>IFERROR(LEFT(Tabla1[[#This Row],[Columna3]],FIND(" ",Tabla1[[#This Row],[Columna3]])-1),Tabla1[[#This Row],[Columna3]])</f>
        <v>Venta</v>
      </c>
      <c r="U753"/>
    </row>
    <row r="754" spans="1:21" ht="14.25" customHeight="1">
      <c r="A754" t="s">
        <v>202</v>
      </c>
      <c r="B754" s="50">
        <f>+Tabla1[[#This Row],[Fecha y hora]]</f>
        <v>45993.694178240738</v>
      </c>
      <c r="C754" s="44">
        <v>45993.694178240738</v>
      </c>
      <c r="D754" s="45">
        <v>755</v>
      </c>
      <c r="E754" s="45" t="s">
        <v>74</v>
      </c>
      <c r="F754" s="46">
        <v>75668</v>
      </c>
      <c r="G754" s="47">
        <v>5375</v>
      </c>
      <c r="H754" s="42">
        <v>1</v>
      </c>
      <c r="I754" s="42" t="s">
        <v>93</v>
      </c>
      <c r="J754" s="34">
        <f>IF(Tabla1[[#This Row],[Doc]]="Devolucion",-Tabla1[[#This Row],[VALOR]],Tabla1[[#This Row],[VALOR]])</f>
        <v>5375</v>
      </c>
      <c r="K754" s="35" t="str">
        <f>IFERROR(LEFT(Tabla1[[#This Row],[Columna3]],FIND(" ",Tabla1[[#This Row],[Columna3]])-1),Tabla1[[#This Row],[Columna3]])</f>
        <v>Venta</v>
      </c>
      <c r="U754"/>
    </row>
    <row r="755" spans="1:21" ht="14.25" customHeight="1">
      <c r="A755" t="s">
        <v>202</v>
      </c>
      <c r="B755" s="50">
        <f>+Tabla1[[#This Row],[Fecha y hora]]</f>
        <v>45993.697291666664</v>
      </c>
      <c r="C755" s="44">
        <v>45993.697291666664</v>
      </c>
      <c r="D755" s="45">
        <v>755</v>
      </c>
      <c r="E755" s="45" t="s">
        <v>74</v>
      </c>
      <c r="F755" s="46">
        <v>75669</v>
      </c>
      <c r="G755" s="47">
        <v>20000</v>
      </c>
      <c r="H755" s="42">
        <v>1</v>
      </c>
      <c r="I755" s="42" t="s">
        <v>93</v>
      </c>
      <c r="J755" s="34">
        <f>IF(Tabla1[[#This Row],[Doc]]="Devolucion",-Tabla1[[#This Row],[VALOR]],Tabla1[[#This Row],[VALOR]])</f>
        <v>20000</v>
      </c>
      <c r="K755" s="35" t="str">
        <f>IFERROR(LEFT(Tabla1[[#This Row],[Columna3]],FIND(" ",Tabla1[[#This Row],[Columna3]])-1),Tabla1[[#This Row],[Columna3]])</f>
        <v>Venta</v>
      </c>
      <c r="U755"/>
    </row>
    <row r="756" spans="1:21" ht="14.25" customHeight="1">
      <c r="A756" t="s">
        <v>202</v>
      </c>
      <c r="B756" s="50">
        <f>+Tabla1[[#This Row],[Fecha y hora]]</f>
        <v>45993.703680555554</v>
      </c>
      <c r="C756" s="44">
        <v>45993.703680555554</v>
      </c>
      <c r="D756" s="45">
        <v>755</v>
      </c>
      <c r="E756" s="45" t="s">
        <v>74</v>
      </c>
      <c r="F756" s="46">
        <v>75670</v>
      </c>
      <c r="G756" s="47">
        <v>14000</v>
      </c>
      <c r="H756" s="42">
        <v>1</v>
      </c>
      <c r="I756" s="42" t="s">
        <v>93</v>
      </c>
      <c r="J756" s="34">
        <f>IF(Tabla1[[#This Row],[Doc]]="Devolucion",-Tabla1[[#This Row],[VALOR]],Tabla1[[#This Row],[VALOR]])</f>
        <v>14000</v>
      </c>
      <c r="K756" s="35" t="str">
        <f>IFERROR(LEFT(Tabla1[[#This Row],[Columna3]],FIND(" ",Tabla1[[#This Row],[Columna3]])-1),Tabla1[[#This Row],[Columna3]])</f>
        <v>Venta</v>
      </c>
      <c r="U756"/>
    </row>
    <row r="757" spans="1:21" ht="14.25" customHeight="1">
      <c r="A757" t="s">
        <v>202</v>
      </c>
      <c r="B757" s="50">
        <f>+Tabla1[[#This Row],[Fecha y hora]]</f>
        <v>45993.710405092592</v>
      </c>
      <c r="C757" s="44">
        <v>45993.710405092592</v>
      </c>
      <c r="D757" s="45">
        <v>755</v>
      </c>
      <c r="E757" s="45" t="s">
        <v>74</v>
      </c>
      <c r="F757" s="46">
        <v>75671</v>
      </c>
      <c r="G757" s="47">
        <v>5970</v>
      </c>
      <c r="H757" s="42">
        <v>1</v>
      </c>
      <c r="I757" s="42" t="s">
        <v>93</v>
      </c>
      <c r="J757" s="34">
        <f>IF(Tabla1[[#This Row],[Doc]]="Devolucion",-Tabla1[[#This Row],[VALOR]],Tabla1[[#This Row],[VALOR]])</f>
        <v>5970</v>
      </c>
      <c r="K757" s="35" t="str">
        <f>IFERROR(LEFT(Tabla1[[#This Row],[Columna3]],FIND(" ",Tabla1[[#This Row],[Columna3]])-1),Tabla1[[#This Row],[Columna3]])</f>
        <v>Venta</v>
      </c>
      <c r="U757"/>
    </row>
    <row r="758" spans="1:21" ht="14.25" customHeight="1">
      <c r="A758" t="s">
        <v>202</v>
      </c>
      <c r="B758" s="50">
        <f>+Tabla1[[#This Row],[Fecha y hora]]</f>
        <v>45993.711041666669</v>
      </c>
      <c r="C758" s="44">
        <v>45993.711041666669</v>
      </c>
      <c r="D758" s="45">
        <v>755</v>
      </c>
      <c r="E758" s="45" t="s">
        <v>74</v>
      </c>
      <c r="F758" s="46">
        <v>75672</v>
      </c>
      <c r="G758" s="47">
        <v>3600</v>
      </c>
      <c r="H758" s="42">
        <v>1</v>
      </c>
      <c r="I758" s="42" t="s">
        <v>93</v>
      </c>
      <c r="J758" s="34">
        <f>IF(Tabla1[[#This Row],[Doc]]="Devolucion",-Tabla1[[#This Row],[VALOR]],Tabla1[[#This Row],[VALOR]])</f>
        <v>3600</v>
      </c>
      <c r="K758" s="35" t="str">
        <f>IFERROR(LEFT(Tabla1[[#This Row],[Columna3]],FIND(" ",Tabla1[[#This Row],[Columna3]])-1),Tabla1[[#This Row],[Columna3]])</f>
        <v>Venta</v>
      </c>
      <c r="U758"/>
    </row>
    <row r="759" spans="1:21" ht="14.25" customHeight="1">
      <c r="A759" t="s">
        <v>202</v>
      </c>
      <c r="B759" s="50">
        <f>+Tabla1[[#This Row],[Fecha y hora]]</f>
        <v>45993.427847222221</v>
      </c>
      <c r="C759" s="44">
        <v>45993.427847222221</v>
      </c>
      <c r="D759" s="45">
        <v>755</v>
      </c>
      <c r="E759" s="45" t="s">
        <v>74</v>
      </c>
      <c r="F759" s="46">
        <v>75533</v>
      </c>
      <c r="G759" s="47">
        <v>9450</v>
      </c>
      <c r="H759" s="42">
        <v>1</v>
      </c>
      <c r="I759" s="42" t="s">
        <v>89</v>
      </c>
      <c r="J759" s="34">
        <f>IF(Tabla1[[#This Row],[Doc]]="Devolucion",-Tabla1[[#This Row],[VALOR]],Tabla1[[#This Row],[VALOR]])</f>
        <v>9450</v>
      </c>
      <c r="K759" s="35" t="str">
        <f>IFERROR(LEFT(Tabla1[[#This Row],[Columna3]],FIND(" ",Tabla1[[#This Row],[Columna3]])-1),Tabla1[[#This Row],[Columna3]])</f>
        <v>Venta</v>
      </c>
      <c r="U759"/>
    </row>
    <row r="760" spans="1:21" ht="14.25" customHeight="1">
      <c r="A760" t="s">
        <v>202</v>
      </c>
      <c r="B760" s="50">
        <f>+Tabla1[[#This Row],[Fecha y hora]]</f>
        <v>45993.429074074076</v>
      </c>
      <c r="C760" s="44">
        <v>45993.429074074076</v>
      </c>
      <c r="D760" s="45">
        <v>755</v>
      </c>
      <c r="E760" s="45" t="s">
        <v>74</v>
      </c>
      <c r="F760" s="46">
        <v>75534</v>
      </c>
      <c r="G760" s="47">
        <v>5250</v>
      </c>
      <c r="H760" s="42">
        <v>1</v>
      </c>
      <c r="I760" s="42" t="s">
        <v>89</v>
      </c>
      <c r="J760" s="34">
        <f>IF(Tabla1[[#This Row],[Doc]]="Devolucion",-Tabla1[[#This Row],[VALOR]],Tabla1[[#This Row],[VALOR]])</f>
        <v>5250</v>
      </c>
      <c r="K760" s="35" t="str">
        <f>IFERROR(LEFT(Tabla1[[#This Row],[Columna3]],FIND(" ",Tabla1[[#This Row],[Columna3]])-1),Tabla1[[#This Row],[Columna3]])</f>
        <v>Venta</v>
      </c>
      <c r="U760"/>
    </row>
    <row r="761" spans="1:21" ht="14.25" customHeight="1">
      <c r="A761" t="s">
        <v>202</v>
      </c>
      <c r="B761" s="50">
        <f>+Tabla1[[#This Row],[Fecha y hora]]</f>
        <v>45993.429756944446</v>
      </c>
      <c r="C761" s="44">
        <v>45993.429756944446</v>
      </c>
      <c r="D761" s="45">
        <v>755</v>
      </c>
      <c r="E761" s="45" t="s">
        <v>74</v>
      </c>
      <c r="F761" s="46">
        <v>75535</v>
      </c>
      <c r="G761" s="47">
        <v>10075</v>
      </c>
      <c r="H761" s="42">
        <v>1</v>
      </c>
      <c r="I761" s="42" t="s">
        <v>89</v>
      </c>
      <c r="J761" s="34">
        <f>IF(Tabla1[[#This Row],[Doc]]="Devolucion",-Tabla1[[#This Row],[VALOR]],Tabla1[[#This Row],[VALOR]])</f>
        <v>10075</v>
      </c>
      <c r="K761" s="35" t="str">
        <f>IFERROR(LEFT(Tabla1[[#This Row],[Columna3]],FIND(" ",Tabla1[[#This Row],[Columna3]])-1),Tabla1[[#This Row],[Columna3]])</f>
        <v>Venta</v>
      </c>
      <c r="U761"/>
    </row>
    <row r="762" spans="1:21" ht="14.25" customHeight="1">
      <c r="A762" t="s">
        <v>202</v>
      </c>
      <c r="B762" s="50">
        <f>+Tabla1[[#This Row],[Fecha y hora]]</f>
        <v>45993.43041666667</v>
      </c>
      <c r="C762" s="44">
        <v>45993.43041666667</v>
      </c>
      <c r="D762" s="45">
        <v>755</v>
      </c>
      <c r="E762" s="45" t="s">
        <v>74</v>
      </c>
      <c r="F762" s="46">
        <v>75536</v>
      </c>
      <c r="G762" s="47">
        <v>297000</v>
      </c>
      <c r="H762" s="42">
        <v>1</v>
      </c>
      <c r="I762" s="42" t="s">
        <v>89</v>
      </c>
      <c r="J762" s="34">
        <f>IF(Tabla1[[#This Row],[Doc]]="Devolucion",-Tabla1[[#This Row],[VALOR]],Tabla1[[#This Row],[VALOR]])</f>
        <v>297000</v>
      </c>
      <c r="K762" s="35" t="str">
        <f>IFERROR(LEFT(Tabla1[[#This Row],[Columna3]],FIND(" ",Tabla1[[#This Row],[Columna3]])-1),Tabla1[[#This Row],[Columna3]])</f>
        <v>Venta</v>
      </c>
      <c r="U762"/>
    </row>
    <row r="763" spans="1:21" ht="14.25" customHeight="1">
      <c r="A763" t="s">
        <v>202</v>
      </c>
      <c r="B763" s="50">
        <f>+Tabla1[[#This Row],[Fecha y hora]]</f>
        <v>45993.430775462963</v>
      </c>
      <c r="C763" s="44">
        <v>45993.430775462963</v>
      </c>
      <c r="D763" s="45">
        <v>755</v>
      </c>
      <c r="E763" s="45" t="s">
        <v>74</v>
      </c>
      <c r="F763" s="46">
        <v>75537</v>
      </c>
      <c r="G763" s="47">
        <v>297000</v>
      </c>
      <c r="H763" s="42">
        <v>1</v>
      </c>
      <c r="I763" s="42" t="s">
        <v>89</v>
      </c>
      <c r="J763" s="34">
        <f>IF(Tabla1[[#This Row],[Doc]]="Devolucion",-Tabla1[[#This Row],[VALOR]],Tabla1[[#This Row],[VALOR]])</f>
        <v>297000</v>
      </c>
      <c r="K763" s="35" t="str">
        <f>IFERROR(LEFT(Tabla1[[#This Row],[Columna3]],FIND(" ",Tabla1[[#This Row],[Columna3]])-1),Tabla1[[#This Row],[Columna3]])</f>
        <v>Venta</v>
      </c>
      <c r="U763"/>
    </row>
    <row r="764" spans="1:21" ht="14.25" customHeight="1">
      <c r="A764" t="s">
        <v>202</v>
      </c>
      <c r="B764" s="50">
        <f>+Tabla1[[#This Row],[Fecha y hora]]</f>
        <v>45993.431134259263</v>
      </c>
      <c r="C764" s="44">
        <v>45993.431134259263</v>
      </c>
      <c r="D764" s="45">
        <v>755</v>
      </c>
      <c r="E764" s="45" t="s">
        <v>74</v>
      </c>
      <c r="F764" s="46">
        <v>75538</v>
      </c>
      <c r="G764" s="47">
        <v>297000</v>
      </c>
      <c r="H764" s="42">
        <v>1</v>
      </c>
      <c r="I764" s="42" t="s">
        <v>89</v>
      </c>
      <c r="J764" s="34">
        <f>IF(Tabla1[[#This Row],[Doc]]="Devolucion",-Tabla1[[#This Row],[VALOR]],Tabla1[[#This Row],[VALOR]])</f>
        <v>297000</v>
      </c>
      <c r="K764" s="35" t="str">
        <f>IFERROR(LEFT(Tabla1[[#This Row],[Columna3]],FIND(" ",Tabla1[[#This Row],[Columna3]])-1),Tabla1[[#This Row],[Columna3]])</f>
        <v>Venta</v>
      </c>
      <c r="U764"/>
    </row>
    <row r="765" spans="1:21" ht="14.25" customHeight="1">
      <c r="A765" t="s">
        <v>202</v>
      </c>
      <c r="B765" s="50">
        <f>+Tabla1[[#This Row],[Fecha y hora]]</f>
        <v>45993.431898148148</v>
      </c>
      <c r="C765" s="44">
        <v>45993.431898148148</v>
      </c>
      <c r="D765" s="45">
        <v>755</v>
      </c>
      <c r="E765" s="45" t="s">
        <v>74</v>
      </c>
      <c r="F765" s="46">
        <v>75539</v>
      </c>
      <c r="G765" s="47">
        <v>20000</v>
      </c>
      <c r="H765" s="42">
        <v>1</v>
      </c>
      <c r="I765" s="42" t="s">
        <v>89</v>
      </c>
      <c r="J765" s="34">
        <f>IF(Tabla1[[#This Row],[Doc]]="Devolucion",-Tabla1[[#This Row],[VALOR]],Tabla1[[#This Row],[VALOR]])</f>
        <v>20000</v>
      </c>
      <c r="K765" s="35" t="str">
        <f>IFERROR(LEFT(Tabla1[[#This Row],[Columna3]],FIND(" ",Tabla1[[#This Row],[Columna3]])-1),Tabla1[[#This Row],[Columna3]])</f>
        <v>Venta</v>
      </c>
      <c r="U765"/>
    </row>
    <row r="766" spans="1:21" ht="14.25" customHeight="1">
      <c r="A766" t="s">
        <v>202</v>
      </c>
      <c r="B766" s="50">
        <f>+Tabla1[[#This Row],[Fecha y hora]]</f>
        <v>45993.43236111111</v>
      </c>
      <c r="C766" s="44">
        <v>45993.43236111111</v>
      </c>
      <c r="D766" s="45">
        <v>755</v>
      </c>
      <c r="E766" s="45" t="s">
        <v>74</v>
      </c>
      <c r="F766" s="46">
        <v>75540</v>
      </c>
      <c r="G766" s="47">
        <v>297000</v>
      </c>
      <c r="H766" s="42">
        <v>1</v>
      </c>
      <c r="I766" s="42" t="s">
        <v>89</v>
      </c>
      <c r="J766" s="34">
        <f>IF(Tabla1[[#This Row],[Doc]]="Devolucion",-Tabla1[[#This Row],[VALOR]],Tabla1[[#This Row],[VALOR]])</f>
        <v>297000</v>
      </c>
      <c r="K766" s="35" t="str">
        <f>IFERROR(LEFT(Tabla1[[#This Row],[Columna3]],FIND(" ",Tabla1[[#This Row],[Columna3]])-1),Tabla1[[#This Row],[Columna3]])</f>
        <v>Venta</v>
      </c>
      <c r="U766"/>
    </row>
    <row r="767" spans="1:21" ht="14.25" customHeight="1">
      <c r="A767" t="s">
        <v>202</v>
      </c>
      <c r="B767" s="50">
        <f>+Tabla1[[#This Row],[Fecha y hora]]</f>
        <v>45993.432812500003</v>
      </c>
      <c r="C767" s="44">
        <v>45993.432812500003</v>
      </c>
      <c r="D767" s="45">
        <v>755</v>
      </c>
      <c r="E767" s="45" t="s">
        <v>74</v>
      </c>
      <c r="F767" s="46">
        <v>75541</v>
      </c>
      <c r="G767" s="47">
        <v>297000</v>
      </c>
      <c r="H767" s="42">
        <v>1</v>
      </c>
      <c r="I767" s="42" t="s">
        <v>89</v>
      </c>
      <c r="J767" s="34">
        <f>IF(Tabla1[[#This Row],[Doc]]="Devolucion",-Tabla1[[#This Row],[VALOR]],Tabla1[[#This Row],[VALOR]])</f>
        <v>297000</v>
      </c>
      <c r="K767" s="35" t="str">
        <f>IFERROR(LEFT(Tabla1[[#This Row],[Columna3]],FIND(" ",Tabla1[[#This Row],[Columna3]])-1),Tabla1[[#This Row],[Columna3]])</f>
        <v>Venta</v>
      </c>
      <c r="U767"/>
    </row>
    <row r="768" spans="1:21" ht="14.25" customHeight="1">
      <c r="A768" t="s">
        <v>202</v>
      </c>
      <c r="B768" s="50">
        <f>+Tabla1[[#This Row],[Fecha y hora]]</f>
        <v>45993.433321759258</v>
      </c>
      <c r="C768" s="44">
        <v>45993.433321759258</v>
      </c>
      <c r="D768" s="45">
        <v>755</v>
      </c>
      <c r="E768" s="45" t="s">
        <v>74</v>
      </c>
      <c r="F768" s="46">
        <v>75542</v>
      </c>
      <c r="G768" s="47">
        <v>297000</v>
      </c>
      <c r="H768" s="42">
        <v>1</v>
      </c>
      <c r="I768" s="42" t="s">
        <v>89</v>
      </c>
      <c r="J768" s="34">
        <f>IF(Tabla1[[#This Row],[Doc]]="Devolucion",-Tabla1[[#This Row],[VALOR]],Tabla1[[#This Row],[VALOR]])</f>
        <v>297000</v>
      </c>
      <c r="K768" s="35" t="str">
        <f>IFERROR(LEFT(Tabla1[[#This Row],[Columna3]],FIND(" ",Tabla1[[#This Row],[Columna3]])-1),Tabla1[[#This Row],[Columna3]])</f>
        <v>Venta</v>
      </c>
      <c r="U768"/>
    </row>
    <row r="769" spans="1:21" ht="14.25" customHeight="1">
      <c r="A769" t="s">
        <v>202</v>
      </c>
      <c r="B769" s="50">
        <f>+Tabla1[[#This Row],[Fecha y hora]]</f>
        <v>45993.434236111112</v>
      </c>
      <c r="C769" s="44">
        <v>45993.434236111112</v>
      </c>
      <c r="D769" s="45">
        <v>755</v>
      </c>
      <c r="E769" s="45" t="s">
        <v>74</v>
      </c>
      <c r="F769" s="46">
        <v>75543</v>
      </c>
      <c r="G769" s="47">
        <v>15582</v>
      </c>
      <c r="H769" s="42">
        <v>1</v>
      </c>
      <c r="I769" s="42" t="s">
        <v>89</v>
      </c>
      <c r="J769" s="34">
        <f>IF(Tabla1[[#This Row],[Doc]]="Devolucion",-Tabla1[[#This Row],[VALOR]],Tabla1[[#This Row],[VALOR]])</f>
        <v>15582</v>
      </c>
      <c r="K769" s="35" t="str">
        <f>IFERROR(LEFT(Tabla1[[#This Row],[Columna3]],FIND(" ",Tabla1[[#This Row],[Columna3]])-1),Tabla1[[#This Row],[Columna3]])</f>
        <v>Venta</v>
      </c>
      <c r="U769"/>
    </row>
    <row r="770" spans="1:21" ht="14.25" customHeight="1">
      <c r="A770" t="s">
        <v>202</v>
      </c>
      <c r="B770" s="50">
        <f>+Tabla1[[#This Row],[Fecha y hora]]</f>
        <v>45993.436168981483</v>
      </c>
      <c r="C770" s="44">
        <v>45993.436168981483</v>
      </c>
      <c r="D770" s="45">
        <v>755</v>
      </c>
      <c r="E770" s="45" t="s">
        <v>74</v>
      </c>
      <c r="F770" s="46">
        <v>75544</v>
      </c>
      <c r="G770" s="47">
        <v>25040</v>
      </c>
      <c r="H770" s="42">
        <v>1</v>
      </c>
      <c r="I770" s="42" t="s">
        <v>89</v>
      </c>
      <c r="J770" s="34">
        <f>IF(Tabla1[[#This Row],[Doc]]="Devolucion",-Tabla1[[#This Row],[VALOR]],Tabla1[[#This Row],[VALOR]])</f>
        <v>25040</v>
      </c>
      <c r="K770" s="35" t="str">
        <f>IFERROR(LEFT(Tabla1[[#This Row],[Columna3]],FIND(" ",Tabla1[[#This Row],[Columna3]])-1),Tabla1[[#This Row],[Columna3]])</f>
        <v>Venta</v>
      </c>
      <c r="U770"/>
    </row>
    <row r="771" spans="1:21" ht="14.25" customHeight="1">
      <c r="A771" t="s">
        <v>202</v>
      </c>
      <c r="B771" s="50">
        <f>+Tabla1[[#This Row],[Fecha y hora]]</f>
        <v>45993.436828703707</v>
      </c>
      <c r="C771" s="44">
        <v>45993.436828703707</v>
      </c>
      <c r="D771" s="45">
        <v>755</v>
      </c>
      <c r="E771" s="45" t="s">
        <v>74</v>
      </c>
      <c r="F771" s="46">
        <v>75545</v>
      </c>
      <c r="G771" s="47">
        <v>297000</v>
      </c>
      <c r="H771" s="42">
        <v>1</v>
      </c>
      <c r="I771" s="42" t="s">
        <v>89</v>
      </c>
      <c r="J771" s="34">
        <f>IF(Tabla1[[#This Row],[Doc]]="Devolucion",-Tabla1[[#This Row],[VALOR]],Tabla1[[#This Row],[VALOR]])</f>
        <v>297000</v>
      </c>
      <c r="K771" s="35" t="str">
        <f>IFERROR(LEFT(Tabla1[[#This Row],[Columna3]],FIND(" ",Tabla1[[#This Row],[Columna3]])-1),Tabla1[[#This Row],[Columna3]])</f>
        <v>Venta</v>
      </c>
      <c r="U771"/>
    </row>
    <row r="772" spans="1:21" ht="14.25" customHeight="1">
      <c r="A772" t="s">
        <v>202</v>
      </c>
      <c r="B772" s="50">
        <f>+Tabla1[[#This Row],[Fecha y hora]]</f>
        <v>45993.437314814815</v>
      </c>
      <c r="C772" s="44">
        <v>45993.437314814815</v>
      </c>
      <c r="D772" s="45">
        <v>755</v>
      </c>
      <c r="E772" s="45" t="s">
        <v>74</v>
      </c>
      <c r="F772" s="46">
        <v>75546</v>
      </c>
      <c r="G772" s="47">
        <v>297000</v>
      </c>
      <c r="H772" s="42">
        <v>1</v>
      </c>
      <c r="I772" s="42" t="s">
        <v>89</v>
      </c>
      <c r="J772" s="34">
        <f>IF(Tabla1[[#This Row],[Doc]]="Devolucion",-Tabla1[[#This Row],[VALOR]],Tabla1[[#This Row],[VALOR]])</f>
        <v>297000</v>
      </c>
      <c r="K772" s="35" t="str">
        <f>IFERROR(LEFT(Tabla1[[#This Row],[Columna3]],FIND(" ",Tabla1[[#This Row],[Columna3]])-1),Tabla1[[#This Row],[Columna3]])</f>
        <v>Venta</v>
      </c>
      <c r="U772"/>
    </row>
    <row r="773" spans="1:21" ht="14.25" customHeight="1">
      <c r="A773" t="s">
        <v>202</v>
      </c>
      <c r="B773" s="50">
        <f>+Tabla1[[#This Row],[Fecha y hora]]</f>
        <v>45993.438217592593</v>
      </c>
      <c r="C773" s="44">
        <v>45993.438217592593</v>
      </c>
      <c r="D773" s="45">
        <v>755</v>
      </c>
      <c r="E773" s="45" t="s">
        <v>74</v>
      </c>
      <c r="F773" s="46">
        <v>75547</v>
      </c>
      <c r="G773" s="47">
        <v>297000</v>
      </c>
      <c r="H773" s="42">
        <v>1</v>
      </c>
      <c r="I773" s="42" t="s">
        <v>89</v>
      </c>
      <c r="J773" s="34">
        <f>IF(Tabla1[[#This Row],[Doc]]="Devolucion",-Tabla1[[#This Row],[VALOR]],Tabla1[[#This Row],[VALOR]])</f>
        <v>297000</v>
      </c>
      <c r="K773" s="35" t="str">
        <f>IFERROR(LEFT(Tabla1[[#This Row],[Columna3]],FIND(" ",Tabla1[[#This Row],[Columna3]])-1),Tabla1[[#This Row],[Columna3]])</f>
        <v>Venta</v>
      </c>
      <c r="U773"/>
    </row>
    <row r="774" spans="1:21" ht="14.25" customHeight="1">
      <c r="A774" t="s">
        <v>202</v>
      </c>
      <c r="B774" s="50">
        <f>+Tabla1[[#This Row],[Fecha y hora]]</f>
        <v>45993.438750000001</v>
      </c>
      <c r="C774" s="44">
        <v>45993.438750000001</v>
      </c>
      <c r="D774" s="45">
        <v>755</v>
      </c>
      <c r="E774" s="45" t="s">
        <v>74</v>
      </c>
      <c r="F774" s="46">
        <v>75548</v>
      </c>
      <c r="G774" s="47">
        <v>297000</v>
      </c>
      <c r="H774" s="42">
        <v>1</v>
      </c>
      <c r="I774" s="42" t="s">
        <v>89</v>
      </c>
      <c r="J774" s="34">
        <f>IF(Tabla1[[#This Row],[Doc]]="Devolucion",-Tabla1[[#This Row],[VALOR]],Tabla1[[#This Row],[VALOR]])</f>
        <v>297000</v>
      </c>
      <c r="K774" s="35" t="str">
        <f>IFERROR(LEFT(Tabla1[[#This Row],[Columna3]],FIND(" ",Tabla1[[#This Row],[Columna3]])-1),Tabla1[[#This Row],[Columna3]])</f>
        <v>Venta</v>
      </c>
      <c r="U774"/>
    </row>
    <row r="775" spans="1:21" ht="14.25" customHeight="1">
      <c r="A775" t="s">
        <v>202</v>
      </c>
      <c r="B775" s="50">
        <f>+Tabla1[[#This Row],[Fecha y hora]]</f>
        <v>45993.439780092594</v>
      </c>
      <c r="C775" s="44">
        <v>45993.439780092594</v>
      </c>
      <c r="D775" s="45">
        <v>755</v>
      </c>
      <c r="E775" s="45" t="s">
        <v>74</v>
      </c>
      <c r="F775" s="46">
        <v>75549</v>
      </c>
      <c r="G775" s="47">
        <v>297000</v>
      </c>
      <c r="H775" s="42">
        <v>1</v>
      </c>
      <c r="I775" s="42" t="s">
        <v>89</v>
      </c>
      <c r="J775" s="34">
        <f>IF(Tabla1[[#This Row],[Doc]]="Devolucion",-Tabla1[[#This Row],[VALOR]],Tabla1[[#This Row],[VALOR]])</f>
        <v>297000</v>
      </c>
      <c r="K775" s="35" t="str">
        <f>IFERROR(LEFT(Tabla1[[#This Row],[Columna3]],FIND(" ",Tabla1[[#This Row],[Columna3]])-1),Tabla1[[#This Row],[Columna3]])</f>
        <v>Venta</v>
      </c>
      <c r="U775"/>
    </row>
    <row r="776" spans="1:21" ht="14.25" customHeight="1">
      <c r="A776" t="s">
        <v>202</v>
      </c>
      <c r="B776" s="50">
        <f>+Tabla1[[#This Row],[Fecha y hora]]</f>
        <v>45993.440185185187</v>
      </c>
      <c r="C776" s="44">
        <v>45993.440185185187</v>
      </c>
      <c r="D776" s="45">
        <v>755</v>
      </c>
      <c r="E776" s="45" t="s">
        <v>74</v>
      </c>
      <c r="F776" s="46">
        <v>75550</v>
      </c>
      <c r="G776" s="47">
        <v>297000</v>
      </c>
      <c r="H776" s="42">
        <v>1</v>
      </c>
      <c r="I776" s="42" t="s">
        <v>89</v>
      </c>
      <c r="J776" s="34">
        <f>IF(Tabla1[[#This Row],[Doc]]="Devolucion",-Tabla1[[#This Row],[VALOR]],Tabla1[[#This Row],[VALOR]])</f>
        <v>297000</v>
      </c>
      <c r="K776" s="35" t="str">
        <f>IFERROR(LEFT(Tabla1[[#This Row],[Columna3]],FIND(" ",Tabla1[[#This Row],[Columna3]])-1),Tabla1[[#This Row],[Columna3]])</f>
        <v>Venta</v>
      </c>
      <c r="U776"/>
    </row>
    <row r="777" spans="1:21" ht="14.25" customHeight="1">
      <c r="A777" t="s">
        <v>202</v>
      </c>
      <c r="B777" s="50">
        <f>+Tabla1[[#This Row],[Fecha y hora]]</f>
        <v>45993.440868055557</v>
      </c>
      <c r="C777" s="44">
        <v>45993.440868055557</v>
      </c>
      <c r="D777" s="45">
        <v>755</v>
      </c>
      <c r="E777" s="45" t="s">
        <v>74</v>
      </c>
      <c r="F777" s="46">
        <v>75551</v>
      </c>
      <c r="G777" s="47">
        <v>121050</v>
      </c>
      <c r="H777" s="42">
        <v>1</v>
      </c>
      <c r="I777" s="42" t="s">
        <v>89</v>
      </c>
      <c r="J777" s="34">
        <f>IF(Tabla1[[#This Row],[Doc]]="Devolucion",-Tabla1[[#This Row],[VALOR]],Tabla1[[#This Row],[VALOR]])</f>
        <v>121050</v>
      </c>
      <c r="K777" s="35" t="str">
        <f>IFERROR(LEFT(Tabla1[[#This Row],[Columna3]],FIND(" ",Tabla1[[#This Row],[Columna3]])-1),Tabla1[[#This Row],[Columna3]])</f>
        <v>Venta</v>
      </c>
      <c r="U777"/>
    </row>
    <row r="778" spans="1:21" ht="14.25" customHeight="1">
      <c r="A778" t="s">
        <v>202</v>
      </c>
      <c r="B778" s="50">
        <f>+Tabla1[[#This Row],[Fecha y hora]]</f>
        <v>45993.443043981482</v>
      </c>
      <c r="C778" s="44">
        <v>45993.443043981482</v>
      </c>
      <c r="D778" s="45">
        <v>755</v>
      </c>
      <c r="E778" s="45" t="s">
        <v>74</v>
      </c>
      <c r="F778" s="46">
        <v>75552</v>
      </c>
      <c r="G778" s="47">
        <v>2225</v>
      </c>
      <c r="H778" s="42">
        <v>1</v>
      </c>
      <c r="I778" s="42" t="s">
        <v>89</v>
      </c>
      <c r="J778" s="34">
        <f>IF(Tabla1[[#This Row],[Doc]]="Devolucion",-Tabla1[[#This Row],[VALOR]],Tabla1[[#This Row],[VALOR]])</f>
        <v>2225</v>
      </c>
      <c r="K778" s="35" t="str">
        <f>IFERROR(LEFT(Tabla1[[#This Row],[Columna3]],FIND(" ",Tabla1[[#This Row],[Columna3]])-1),Tabla1[[#This Row],[Columna3]])</f>
        <v>Venta</v>
      </c>
      <c r="U778"/>
    </row>
    <row r="779" spans="1:21" ht="14.25" customHeight="1">
      <c r="A779" t="s">
        <v>202</v>
      </c>
      <c r="B779" s="50">
        <f>+Tabla1[[#This Row],[Fecha y hora]]</f>
        <v>45993.445104166669</v>
      </c>
      <c r="C779" s="44">
        <v>45993.445104166669</v>
      </c>
      <c r="D779" s="45">
        <v>755</v>
      </c>
      <c r="E779" s="45" t="s">
        <v>74</v>
      </c>
      <c r="F779" s="46">
        <v>75553</v>
      </c>
      <c r="G779" s="47">
        <v>22390</v>
      </c>
      <c r="H779" s="42">
        <v>1</v>
      </c>
      <c r="I779" s="42" t="s">
        <v>89</v>
      </c>
      <c r="J779" s="34">
        <f>IF(Tabla1[[#This Row],[Doc]]="Devolucion",-Tabla1[[#This Row],[VALOR]],Tabla1[[#This Row],[VALOR]])</f>
        <v>22390</v>
      </c>
      <c r="K779" s="35" t="str">
        <f>IFERROR(LEFT(Tabla1[[#This Row],[Columna3]],FIND(" ",Tabla1[[#This Row],[Columna3]])-1),Tabla1[[#This Row],[Columna3]])</f>
        <v>Venta</v>
      </c>
      <c r="U779"/>
    </row>
    <row r="780" spans="1:21" ht="14.25" customHeight="1">
      <c r="A780" t="s">
        <v>202</v>
      </c>
      <c r="B780" s="50">
        <f>+Tabla1[[#This Row],[Fecha y hora]]</f>
        <v>45993.448750000003</v>
      </c>
      <c r="C780" s="44">
        <v>45993.448750000003</v>
      </c>
      <c r="D780" s="45">
        <v>755</v>
      </c>
      <c r="E780" s="45" t="s">
        <v>74</v>
      </c>
      <c r="F780" s="46">
        <v>75554</v>
      </c>
      <c r="G780" s="47">
        <v>20550</v>
      </c>
      <c r="H780" s="42">
        <v>1</v>
      </c>
      <c r="I780" s="42" t="s">
        <v>89</v>
      </c>
      <c r="J780" s="34">
        <f>IF(Tabla1[[#This Row],[Doc]]="Devolucion",-Tabla1[[#This Row],[VALOR]],Tabla1[[#This Row],[VALOR]])</f>
        <v>20550</v>
      </c>
      <c r="K780" s="35" t="str">
        <f>IFERROR(LEFT(Tabla1[[#This Row],[Columna3]],FIND(" ",Tabla1[[#This Row],[Columna3]])-1),Tabla1[[#This Row],[Columna3]])</f>
        <v>Venta</v>
      </c>
      <c r="U780"/>
    </row>
    <row r="781" spans="1:21" ht="14.25" customHeight="1">
      <c r="A781" t="s">
        <v>202</v>
      </c>
      <c r="B781" s="50">
        <f>+Tabla1[[#This Row],[Fecha y hora]]</f>
        <v>45993.44940972222</v>
      </c>
      <c r="C781" s="44">
        <v>45993.44940972222</v>
      </c>
      <c r="D781" s="45">
        <v>755</v>
      </c>
      <c r="E781" s="45" t="s">
        <v>74</v>
      </c>
      <c r="F781" s="46">
        <v>75555</v>
      </c>
      <c r="G781" s="47">
        <v>13345</v>
      </c>
      <c r="H781" s="42">
        <v>1</v>
      </c>
      <c r="I781" s="42" t="s">
        <v>89</v>
      </c>
      <c r="J781" s="34">
        <f>IF(Tabla1[[#This Row],[Doc]]="Devolucion",-Tabla1[[#This Row],[VALOR]],Tabla1[[#This Row],[VALOR]])</f>
        <v>13345</v>
      </c>
      <c r="K781" s="35" t="str">
        <f>IFERROR(LEFT(Tabla1[[#This Row],[Columna3]],FIND(" ",Tabla1[[#This Row],[Columna3]])-1),Tabla1[[#This Row],[Columna3]])</f>
        <v>Venta</v>
      </c>
      <c r="U781"/>
    </row>
    <row r="782" spans="1:21" ht="14.25" customHeight="1">
      <c r="A782" t="s">
        <v>202</v>
      </c>
      <c r="B782" s="50">
        <f>+Tabla1[[#This Row],[Fecha y hora]]</f>
        <v>45993.450601851851</v>
      </c>
      <c r="C782" s="44">
        <v>45993.450601851851</v>
      </c>
      <c r="D782" s="45">
        <v>755</v>
      </c>
      <c r="E782" s="45" t="s">
        <v>74</v>
      </c>
      <c r="F782" s="46">
        <v>75556</v>
      </c>
      <c r="G782" s="47">
        <v>35290</v>
      </c>
      <c r="H782" s="42">
        <v>1</v>
      </c>
      <c r="I782" s="42" t="s">
        <v>89</v>
      </c>
      <c r="J782" s="34">
        <f>IF(Tabla1[[#This Row],[Doc]]="Devolucion",-Tabla1[[#This Row],[VALOR]],Tabla1[[#This Row],[VALOR]])</f>
        <v>35290</v>
      </c>
      <c r="K782" s="35" t="str">
        <f>IFERROR(LEFT(Tabla1[[#This Row],[Columna3]],FIND(" ",Tabla1[[#This Row],[Columna3]])-1),Tabla1[[#This Row],[Columna3]])</f>
        <v>Venta</v>
      </c>
      <c r="U782"/>
    </row>
    <row r="783" spans="1:21" ht="14.25" customHeight="1">
      <c r="A783" t="s">
        <v>202</v>
      </c>
      <c r="B783" s="50">
        <f>+Tabla1[[#This Row],[Fecha y hora]]</f>
        <v>45993.451539351852</v>
      </c>
      <c r="C783" s="44">
        <v>45993.451539351852</v>
      </c>
      <c r="D783" s="45">
        <v>755</v>
      </c>
      <c r="E783" s="45" t="s">
        <v>74</v>
      </c>
      <c r="F783" s="46">
        <v>75557</v>
      </c>
      <c r="G783" s="47">
        <v>28800</v>
      </c>
      <c r="H783" s="42">
        <v>1</v>
      </c>
      <c r="I783" s="42" t="s">
        <v>89</v>
      </c>
      <c r="J783" s="34">
        <f>IF(Tabla1[[#This Row],[Doc]]="Devolucion",-Tabla1[[#This Row],[VALOR]],Tabla1[[#This Row],[VALOR]])</f>
        <v>28800</v>
      </c>
      <c r="K783" s="35" t="str">
        <f>IFERROR(LEFT(Tabla1[[#This Row],[Columna3]],FIND(" ",Tabla1[[#This Row],[Columna3]])-1),Tabla1[[#This Row],[Columna3]])</f>
        <v>Venta</v>
      </c>
      <c r="U783"/>
    </row>
    <row r="784" spans="1:21" ht="14.25" customHeight="1">
      <c r="A784" t="s">
        <v>202</v>
      </c>
      <c r="B784" s="50">
        <f>+Tabla1[[#This Row],[Fecha y hora]]</f>
        <v>45993.45449074074</v>
      </c>
      <c r="C784" s="44">
        <v>45993.45449074074</v>
      </c>
      <c r="D784" s="45">
        <v>755</v>
      </c>
      <c r="E784" s="45" t="s">
        <v>74</v>
      </c>
      <c r="F784" s="46">
        <v>75558</v>
      </c>
      <c r="G784" s="47">
        <v>25280</v>
      </c>
      <c r="H784" s="42">
        <v>1</v>
      </c>
      <c r="I784" s="42" t="s">
        <v>89</v>
      </c>
      <c r="J784" s="34">
        <f>IF(Tabla1[[#This Row],[Doc]]="Devolucion",-Tabla1[[#This Row],[VALOR]],Tabla1[[#This Row],[VALOR]])</f>
        <v>25280</v>
      </c>
      <c r="K784" s="35" t="str">
        <f>IFERROR(LEFT(Tabla1[[#This Row],[Columna3]],FIND(" ",Tabla1[[#This Row],[Columna3]])-1),Tabla1[[#This Row],[Columna3]])</f>
        <v>Venta</v>
      </c>
      <c r="U784"/>
    </row>
    <row r="785" spans="1:21" ht="14.25" customHeight="1">
      <c r="A785" t="s">
        <v>202</v>
      </c>
      <c r="B785" s="50">
        <f>+Tabla1[[#This Row],[Fecha y hora]]</f>
        <v>45993.455937500003</v>
      </c>
      <c r="C785" s="44">
        <v>45993.455937500003</v>
      </c>
      <c r="D785" s="45">
        <v>755</v>
      </c>
      <c r="E785" s="45" t="s">
        <v>74</v>
      </c>
      <c r="F785" s="46">
        <v>75559</v>
      </c>
      <c r="G785" s="47">
        <v>5475</v>
      </c>
      <c r="H785" s="42">
        <v>1</v>
      </c>
      <c r="I785" s="42" t="s">
        <v>89</v>
      </c>
      <c r="J785" s="34">
        <f>IF(Tabla1[[#This Row],[Doc]]="Devolucion",-Tabla1[[#This Row],[VALOR]],Tabla1[[#This Row],[VALOR]])</f>
        <v>5475</v>
      </c>
      <c r="K785" s="35" t="str">
        <f>IFERROR(LEFT(Tabla1[[#This Row],[Columna3]],FIND(" ",Tabla1[[#This Row],[Columna3]])-1),Tabla1[[#This Row],[Columna3]])</f>
        <v>Venta</v>
      </c>
      <c r="U785"/>
    </row>
    <row r="786" spans="1:21" ht="14.25" customHeight="1">
      <c r="A786" t="s">
        <v>202</v>
      </c>
      <c r="B786" s="50">
        <f>+Tabla1[[#This Row],[Fecha y hora]]</f>
        <v>45993.456689814811</v>
      </c>
      <c r="C786" s="44">
        <v>45993.456689814811</v>
      </c>
      <c r="D786" s="45">
        <v>755</v>
      </c>
      <c r="E786" s="45" t="s">
        <v>74</v>
      </c>
      <c r="F786" s="46">
        <v>75560</v>
      </c>
      <c r="G786" s="47">
        <v>20740</v>
      </c>
      <c r="H786" s="42">
        <v>1</v>
      </c>
      <c r="I786" s="42" t="s">
        <v>89</v>
      </c>
      <c r="J786" s="34">
        <f>IF(Tabla1[[#This Row],[Doc]]="Devolucion",-Tabla1[[#This Row],[VALOR]],Tabla1[[#This Row],[VALOR]])</f>
        <v>20740</v>
      </c>
      <c r="K786" s="35" t="str">
        <f>IFERROR(LEFT(Tabla1[[#This Row],[Columna3]],FIND(" ",Tabla1[[#This Row],[Columna3]])-1),Tabla1[[#This Row],[Columna3]])</f>
        <v>Venta</v>
      </c>
      <c r="U786"/>
    </row>
    <row r="787" spans="1:21" ht="14.25" customHeight="1">
      <c r="A787" t="s">
        <v>202</v>
      </c>
      <c r="B787" s="50">
        <f>+Tabla1[[#This Row],[Fecha y hora]]</f>
        <v>45993.45925925926</v>
      </c>
      <c r="C787" s="44">
        <v>45993.45925925926</v>
      </c>
      <c r="D787" s="45">
        <v>755</v>
      </c>
      <c r="E787" s="45" t="s">
        <v>74</v>
      </c>
      <c r="F787" s="46">
        <v>75561</v>
      </c>
      <c r="G787" s="47">
        <v>26600</v>
      </c>
      <c r="H787" s="42">
        <v>1</v>
      </c>
      <c r="I787" s="42" t="s">
        <v>89</v>
      </c>
      <c r="J787" s="34">
        <f>IF(Tabla1[[#This Row],[Doc]]="Devolucion",-Tabla1[[#This Row],[VALOR]],Tabla1[[#This Row],[VALOR]])</f>
        <v>26600</v>
      </c>
      <c r="K787" s="35" t="str">
        <f>IFERROR(LEFT(Tabla1[[#This Row],[Columna3]],FIND(" ",Tabla1[[#This Row],[Columna3]])-1),Tabla1[[#This Row],[Columna3]])</f>
        <v>Venta</v>
      </c>
      <c r="U787"/>
    </row>
    <row r="788" spans="1:21" ht="14.25" customHeight="1">
      <c r="A788" t="s">
        <v>202</v>
      </c>
      <c r="B788" s="50">
        <f>+Tabla1[[#This Row],[Fecha y hora]]</f>
        <v>45993.460451388892</v>
      </c>
      <c r="C788" s="44">
        <v>45993.460451388892</v>
      </c>
      <c r="D788" s="45">
        <v>755</v>
      </c>
      <c r="E788" s="45" t="s">
        <v>74</v>
      </c>
      <c r="F788" s="46">
        <v>75562</v>
      </c>
      <c r="G788" s="47">
        <v>20700</v>
      </c>
      <c r="H788" s="42">
        <v>1</v>
      </c>
      <c r="I788" s="42" t="s">
        <v>89</v>
      </c>
      <c r="J788" s="34">
        <f>IF(Tabla1[[#This Row],[Doc]]="Devolucion",-Tabla1[[#This Row],[VALOR]],Tabla1[[#This Row],[VALOR]])</f>
        <v>20700</v>
      </c>
      <c r="K788" s="35" t="str">
        <f>IFERROR(LEFT(Tabla1[[#This Row],[Columna3]],FIND(" ",Tabla1[[#This Row],[Columna3]])-1),Tabla1[[#This Row],[Columna3]])</f>
        <v>Venta</v>
      </c>
      <c r="U788"/>
    </row>
    <row r="789" spans="1:21" ht="14.25" customHeight="1">
      <c r="A789" t="s">
        <v>202</v>
      </c>
      <c r="B789" s="50">
        <f>+Tabla1[[#This Row],[Fecha y hora]]</f>
        <v>45993.461458333331</v>
      </c>
      <c r="C789" s="44">
        <v>45993.461458333331</v>
      </c>
      <c r="D789" s="45">
        <v>755</v>
      </c>
      <c r="E789" s="45" t="s">
        <v>74</v>
      </c>
      <c r="F789" s="46">
        <v>75563</v>
      </c>
      <c r="G789" s="47">
        <v>20250</v>
      </c>
      <c r="H789" s="42">
        <v>1</v>
      </c>
      <c r="I789" s="42" t="s">
        <v>89</v>
      </c>
      <c r="J789" s="34">
        <f>IF(Tabla1[[#This Row],[Doc]]="Devolucion",-Tabla1[[#This Row],[VALOR]],Tabla1[[#This Row],[VALOR]])</f>
        <v>20250</v>
      </c>
      <c r="K789" s="35" t="str">
        <f>IFERROR(LEFT(Tabla1[[#This Row],[Columna3]],FIND(" ",Tabla1[[#This Row],[Columna3]])-1),Tabla1[[#This Row],[Columna3]])</f>
        <v>Venta</v>
      </c>
      <c r="U789"/>
    </row>
    <row r="790" spans="1:21" ht="14.25" customHeight="1">
      <c r="A790" t="s">
        <v>202</v>
      </c>
      <c r="B790" s="50">
        <f>+Tabla1[[#This Row],[Fecha y hora]]</f>
        <v>45993.462141203701</v>
      </c>
      <c r="C790" s="44">
        <v>45993.462141203701</v>
      </c>
      <c r="D790" s="45">
        <v>755</v>
      </c>
      <c r="E790" s="45" t="s">
        <v>74</v>
      </c>
      <c r="F790" s="46">
        <v>75564</v>
      </c>
      <c r="G790" s="47">
        <v>11330</v>
      </c>
      <c r="H790" s="42">
        <v>1</v>
      </c>
      <c r="I790" s="42" t="s">
        <v>89</v>
      </c>
      <c r="J790" s="34">
        <f>IF(Tabla1[[#This Row],[Doc]]="Devolucion",-Tabla1[[#This Row],[VALOR]],Tabla1[[#This Row],[VALOR]])</f>
        <v>11330</v>
      </c>
      <c r="K790" s="35" t="str">
        <f>IFERROR(LEFT(Tabla1[[#This Row],[Columna3]],FIND(" ",Tabla1[[#This Row],[Columna3]])-1),Tabla1[[#This Row],[Columna3]])</f>
        <v>Venta</v>
      </c>
      <c r="U790"/>
    </row>
    <row r="791" spans="1:21" ht="14.25" customHeight="1">
      <c r="A791" t="s">
        <v>202</v>
      </c>
      <c r="B791" s="50">
        <f>+Tabla1[[#This Row],[Fecha y hora]]</f>
        <v>45993.464270833334</v>
      </c>
      <c r="C791" s="44">
        <v>45993.464270833334</v>
      </c>
      <c r="D791" s="45">
        <v>755</v>
      </c>
      <c r="E791" s="45" t="s">
        <v>74</v>
      </c>
      <c r="F791" s="46">
        <v>75565</v>
      </c>
      <c r="G791" s="47">
        <v>6120</v>
      </c>
      <c r="H791" s="42">
        <v>1</v>
      </c>
      <c r="I791" s="42" t="s">
        <v>89</v>
      </c>
      <c r="J791" s="34">
        <f>IF(Tabla1[[#This Row],[Doc]]="Devolucion",-Tabla1[[#This Row],[VALOR]],Tabla1[[#This Row],[VALOR]])</f>
        <v>6120</v>
      </c>
      <c r="K791" s="35" t="str">
        <f>IFERROR(LEFT(Tabla1[[#This Row],[Columna3]],FIND(" ",Tabla1[[#This Row],[Columna3]])-1),Tabla1[[#This Row],[Columna3]])</f>
        <v>Venta</v>
      </c>
      <c r="U791"/>
    </row>
    <row r="792" spans="1:21" ht="14.25" customHeight="1">
      <c r="A792" t="s">
        <v>202</v>
      </c>
      <c r="B792" s="50">
        <f>+Tabla1[[#This Row],[Fecha y hora]]</f>
        <v>45993.468645833331</v>
      </c>
      <c r="C792" s="44">
        <v>45993.468645833331</v>
      </c>
      <c r="D792" s="45">
        <v>755</v>
      </c>
      <c r="E792" s="45" t="s">
        <v>74</v>
      </c>
      <c r="F792" s="46">
        <v>75566</v>
      </c>
      <c r="G792" s="47">
        <v>14000</v>
      </c>
      <c r="H792" s="42">
        <v>1</v>
      </c>
      <c r="I792" s="42" t="s">
        <v>89</v>
      </c>
      <c r="J792" s="34">
        <f>IF(Tabla1[[#This Row],[Doc]]="Devolucion",-Tabla1[[#This Row],[VALOR]],Tabla1[[#This Row],[VALOR]])</f>
        <v>14000</v>
      </c>
      <c r="K792" s="35" t="str">
        <f>IFERROR(LEFT(Tabla1[[#This Row],[Columna3]],FIND(" ",Tabla1[[#This Row],[Columna3]])-1),Tabla1[[#This Row],[Columna3]])</f>
        <v>Venta</v>
      </c>
      <c r="U792"/>
    </row>
    <row r="793" spans="1:21" ht="14.25" customHeight="1">
      <c r="A793" t="s">
        <v>202</v>
      </c>
      <c r="B793" s="50">
        <f>+Tabla1[[#This Row],[Fecha y hora]]</f>
        <v>45993.472453703704</v>
      </c>
      <c r="C793" s="44">
        <v>45993.472453703704</v>
      </c>
      <c r="D793" s="45">
        <v>755</v>
      </c>
      <c r="E793" s="45" t="s">
        <v>74</v>
      </c>
      <c r="F793" s="46">
        <v>75567</v>
      </c>
      <c r="G793" s="47">
        <v>3980</v>
      </c>
      <c r="H793" s="42">
        <v>1</v>
      </c>
      <c r="I793" s="42" t="s">
        <v>89</v>
      </c>
      <c r="J793" s="34">
        <f>IF(Tabla1[[#This Row],[Doc]]="Devolucion",-Tabla1[[#This Row],[VALOR]],Tabla1[[#This Row],[VALOR]])</f>
        <v>3980</v>
      </c>
      <c r="K793" s="35" t="str">
        <f>IFERROR(LEFT(Tabla1[[#This Row],[Columna3]],FIND(" ",Tabla1[[#This Row],[Columna3]])-1),Tabla1[[#This Row],[Columna3]])</f>
        <v>Venta</v>
      </c>
      <c r="U793"/>
    </row>
    <row r="794" spans="1:21" ht="14.25" customHeight="1">
      <c r="A794" t="s">
        <v>202</v>
      </c>
      <c r="B794" s="50">
        <f>+Tabla1[[#This Row],[Fecha y hora]]</f>
        <v>45992.474548611113</v>
      </c>
      <c r="C794" s="44">
        <v>45992.474548611113</v>
      </c>
      <c r="D794" s="45">
        <v>755</v>
      </c>
      <c r="E794" s="45" t="s">
        <v>74</v>
      </c>
      <c r="F794" s="46">
        <v>75394</v>
      </c>
      <c r="G794" s="47">
        <v>33000</v>
      </c>
      <c r="H794" s="42">
        <v>1</v>
      </c>
      <c r="I794" s="42" t="s">
        <v>93</v>
      </c>
      <c r="J794" s="34">
        <f>IF(Tabla1[[#This Row],[Doc]]="Devolucion",-Tabla1[[#This Row],[VALOR]],Tabla1[[#This Row],[VALOR]])</f>
        <v>33000</v>
      </c>
      <c r="K794" s="35" t="str">
        <f>IFERROR(LEFT(Tabla1[[#This Row],[Columna3]],FIND(" ",Tabla1[[#This Row],[Columna3]])-1),Tabla1[[#This Row],[Columna3]])</f>
        <v>Venta</v>
      </c>
      <c r="U794"/>
    </row>
    <row r="795" spans="1:21" ht="14.25" customHeight="1">
      <c r="A795" t="s">
        <v>202</v>
      </c>
      <c r="B795" s="50">
        <f>+Tabla1[[#This Row],[Fecha y hora]]</f>
        <v>45992.477048611108</v>
      </c>
      <c r="C795" s="44">
        <v>45992.477048611108</v>
      </c>
      <c r="D795" s="45">
        <v>755</v>
      </c>
      <c r="E795" s="45" t="s">
        <v>74</v>
      </c>
      <c r="F795" s="46">
        <v>75395</v>
      </c>
      <c r="G795" s="47">
        <v>6090</v>
      </c>
      <c r="H795" s="42">
        <v>1</v>
      </c>
      <c r="I795" s="42" t="s">
        <v>93</v>
      </c>
      <c r="J795" s="34">
        <f>IF(Tabla1[[#This Row],[Doc]]="Devolucion",-Tabla1[[#This Row],[VALOR]],Tabla1[[#This Row],[VALOR]])</f>
        <v>6090</v>
      </c>
      <c r="K795" s="35" t="str">
        <f>IFERROR(LEFT(Tabla1[[#This Row],[Columna3]],FIND(" ",Tabla1[[#This Row],[Columna3]])-1),Tabla1[[#This Row],[Columna3]])</f>
        <v>Venta</v>
      </c>
      <c r="U795"/>
    </row>
    <row r="796" spans="1:21" ht="14.25" customHeight="1">
      <c r="A796" t="s">
        <v>202</v>
      </c>
      <c r="B796" s="50">
        <f>+Tabla1[[#This Row],[Fecha y hora]]</f>
        <v>45992.478784722225</v>
      </c>
      <c r="C796" s="44">
        <v>45992.478784722225</v>
      </c>
      <c r="D796" s="45">
        <v>755</v>
      </c>
      <c r="E796" s="45" t="s">
        <v>74</v>
      </c>
      <c r="F796" s="46">
        <v>75396</v>
      </c>
      <c r="G796" s="47">
        <v>19225</v>
      </c>
      <c r="H796" s="42">
        <v>1</v>
      </c>
      <c r="I796" s="42" t="s">
        <v>93</v>
      </c>
      <c r="J796" s="34">
        <f>IF(Tabla1[[#This Row],[Doc]]="Devolucion",-Tabla1[[#This Row],[VALOR]],Tabla1[[#This Row],[VALOR]])</f>
        <v>19225</v>
      </c>
      <c r="K796" s="35" t="str">
        <f>IFERROR(LEFT(Tabla1[[#This Row],[Columna3]],FIND(" ",Tabla1[[#This Row],[Columna3]])-1),Tabla1[[#This Row],[Columna3]])</f>
        <v>Venta</v>
      </c>
      <c r="U796"/>
    </row>
    <row r="797" spans="1:21" ht="14.25" customHeight="1">
      <c r="A797" t="s">
        <v>202</v>
      </c>
      <c r="B797" s="50">
        <f>+Tabla1[[#This Row],[Fecha y hora]]</f>
        <v>45992.483784722222</v>
      </c>
      <c r="C797" s="44">
        <v>45992.483784722222</v>
      </c>
      <c r="D797" s="45">
        <v>755</v>
      </c>
      <c r="E797" s="45" t="s">
        <v>74</v>
      </c>
      <c r="F797" s="46">
        <v>75397</v>
      </c>
      <c r="G797" s="47">
        <v>8970</v>
      </c>
      <c r="H797" s="42">
        <v>1</v>
      </c>
      <c r="I797" s="42" t="s">
        <v>93</v>
      </c>
      <c r="J797" s="34">
        <f>IF(Tabla1[[#This Row],[Doc]]="Devolucion",-Tabla1[[#This Row],[VALOR]],Tabla1[[#This Row],[VALOR]])</f>
        <v>8970</v>
      </c>
      <c r="K797" s="35" t="str">
        <f>IFERROR(LEFT(Tabla1[[#This Row],[Columna3]],FIND(" ",Tabla1[[#This Row],[Columna3]])-1),Tabla1[[#This Row],[Columna3]])</f>
        <v>Venta</v>
      </c>
      <c r="U797"/>
    </row>
    <row r="798" spans="1:21" ht="14.25" customHeight="1">
      <c r="A798" t="s">
        <v>202</v>
      </c>
      <c r="B798" s="50">
        <f>+Tabla1[[#This Row],[Fecha y hora]]</f>
        <v>45992.486238425925</v>
      </c>
      <c r="C798" s="44">
        <v>45992.486238425925</v>
      </c>
      <c r="D798" s="45">
        <v>755</v>
      </c>
      <c r="E798" s="45" t="s">
        <v>74</v>
      </c>
      <c r="F798" s="46">
        <v>75398</v>
      </c>
      <c r="G798" s="47">
        <v>12050</v>
      </c>
      <c r="H798" s="42">
        <v>1</v>
      </c>
      <c r="I798" s="42" t="s">
        <v>93</v>
      </c>
      <c r="J798" s="34">
        <f>IF(Tabla1[[#This Row],[Doc]]="Devolucion",-Tabla1[[#This Row],[VALOR]],Tabla1[[#This Row],[VALOR]])</f>
        <v>12050</v>
      </c>
      <c r="K798" s="35" t="str">
        <f>IFERROR(LEFT(Tabla1[[#This Row],[Columna3]],FIND(" ",Tabla1[[#This Row],[Columna3]])-1),Tabla1[[#This Row],[Columna3]])</f>
        <v>Venta</v>
      </c>
      <c r="U798"/>
    </row>
    <row r="799" spans="1:21" ht="14.25" customHeight="1">
      <c r="A799" t="s">
        <v>202</v>
      </c>
      <c r="B799" s="50">
        <f>+Tabla1[[#This Row],[Fecha y hora]]</f>
        <v>45992.487997685188</v>
      </c>
      <c r="C799" s="44">
        <v>45992.487997685188</v>
      </c>
      <c r="D799" s="45">
        <v>755</v>
      </c>
      <c r="E799" s="45" t="s">
        <v>74</v>
      </c>
      <c r="F799" s="46">
        <v>75399</v>
      </c>
      <c r="G799" s="47">
        <v>6000</v>
      </c>
      <c r="H799" s="42">
        <v>1</v>
      </c>
      <c r="I799" s="42" t="s">
        <v>93</v>
      </c>
      <c r="J799" s="34">
        <f>IF(Tabla1[[#This Row],[Doc]]="Devolucion",-Tabla1[[#This Row],[VALOR]],Tabla1[[#This Row],[VALOR]])</f>
        <v>6000</v>
      </c>
      <c r="K799" s="35" t="str">
        <f>IFERROR(LEFT(Tabla1[[#This Row],[Columna3]],FIND(" ",Tabla1[[#This Row],[Columna3]])-1),Tabla1[[#This Row],[Columna3]])</f>
        <v>Venta</v>
      </c>
      <c r="U799"/>
    </row>
    <row r="800" spans="1:21" ht="14.25" customHeight="1">
      <c r="A800" t="s">
        <v>202</v>
      </c>
      <c r="B800" s="50">
        <f>+Tabla1[[#This Row],[Fecha y hora]]</f>
        <v>45992.489108796297</v>
      </c>
      <c r="C800" s="44">
        <v>45992.489108796297</v>
      </c>
      <c r="D800" s="45">
        <v>755</v>
      </c>
      <c r="E800" s="45" t="s">
        <v>74</v>
      </c>
      <c r="F800" s="46">
        <v>75400</v>
      </c>
      <c r="G800" s="47">
        <v>21800</v>
      </c>
      <c r="H800" s="42">
        <v>1</v>
      </c>
      <c r="I800" s="42" t="s">
        <v>93</v>
      </c>
      <c r="J800" s="34">
        <f>IF(Tabla1[[#This Row],[Doc]]="Devolucion",-Tabla1[[#This Row],[VALOR]],Tabla1[[#This Row],[VALOR]])</f>
        <v>21800</v>
      </c>
      <c r="K800" s="35" t="str">
        <f>IFERROR(LEFT(Tabla1[[#This Row],[Columna3]],FIND(" ",Tabla1[[#This Row],[Columna3]])-1),Tabla1[[#This Row],[Columna3]])</f>
        <v>Venta</v>
      </c>
      <c r="U800"/>
    </row>
    <row r="801" spans="1:21" ht="14.25" customHeight="1">
      <c r="A801" t="s">
        <v>202</v>
      </c>
      <c r="B801" s="50">
        <f>+Tabla1[[#This Row],[Fecha y hora]]</f>
        <v>45992.489907407406</v>
      </c>
      <c r="C801" s="44">
        <v>45992.489907407406</v>
      </c>
      <c r="D801" s="45">
        <v>755</v>
      </c>
      <c r="E801" s="45" t="s">
        <v>74</v>
      </c>
      <c r="F801" s="46">
        <v>75401</v>
      </c>
      <c r="G801" s="47">
        <v>5500</v>
      </c>
      <c r="H801" s="42">
        <v>1</v>
      </c>
      <c r="I801" s="42" t="s">
        <v>93</v>
      </c>
      <c r="J801" s="34">
        <f>IF(Tabla1[[#This Row],[Doc]]="Devolucion",-Tabla1[[#This Row],[VALOR]],Tabla1[[#This Row],[VALOR]])</f>
        <v>5500</v>
      </c>
      <c r="K801" s="35" t="str">
        <f>IFERROR(LEFT(Tabla1[[#This Row],[Columna3]],FIND(" ",Tabla1[[#This Row],[Columna3]])-1),Tabla1[[#This Row],[Columna3]])</f>
        <v>Venta</v>
      </c>
      <c r="U801"/>
    </row>
    <row r="802" spans="1:21" ht="14.25" customHeight="1">
      <c r="A802" t="s">
        <v>202</v>
      </c>
      <c r="B802" s="50">
        <f>+Tabla1[[#This Row],[Fecha y hora]]</f>
        <v>45992.490787037037</v>
      </c>
      <c r="C802" s="44">
        <v>45992.490787037037</v>
      </c>
      <c r="D802" s="45">
        <v>755</v>
      </c>
      <c r="E802" s="45" t="s">
        <v>74</v>
      </c>
      <c r="F802" s="46">
        <v>75402</v>
      </c>
      <c r="G802" s="47">
        <v>11440</v>
      </c>
      <c r="H802" s="42">
        <v>1</v>
      </c>
      <c r="I802" s="42" t="s">
        <v>93</v>
      </c>
      <c r="J802" s="34">
        <f>IF(Tabla1[[#This Row],[Doc]]="Devolucion",-Tabla1[[#This Row],[VALOR]],Tabla1[[#This Row],[VALOR]])</f>
        <v>11440</v>
      </c>
      <c r="K802" s="35" t="str">
        <f>IFERROR(LEFT(Tabla1[[#This Row],[Columna3]],FIND(" ",Tabla1[[#This Row],[Columna3]])-1),Tabla1[[#This Row],[Columna3]])</f>
        <v>Venta</v>
      </c>
      <c r="U802"/>
    </row>
    <row r="803" spans="1:21" ht="14.25" customHeight="1">
      <c r="A803" t="s">
        <v>202</v>
      </c>
      <c r="B803" s="50">
        <f>+Tabla1[[#This Row],[Fecha y hora]]</f>
        <v>45992.492291666669</v>
      </c>
      <c r="C803" s="44">
        <v>45992.492291666669</v>
      </c>
      <c r="D803" s="45">
        <v>755</v>
      </c>
      <c r="E803" s="45" t="s">
        <v>74</v>
      </c>
      <c r="F803" s="46">
        <v>75403</v>
      </c>
      <c r="G803" s="47">
        <v>6500</v>
      </c>
      <c r="H803" s="42">
        <v>1</v>
      </c>
      <c r="I803" s="42" t="s">
        <v>93</v>
      </c>
      <c r="J803" s="34">
        <f>IF(Tabla1[[#This Row],[Doc]]="Devolucion",-Tabla1[[#This Row],[VALOR]],Tabla1[[#This Row],[VALOR]])</f>
        <v>6500</v>
      </c>
      <c r="K803" s="35" t="str">
        <f>IFERROR(LEFT(Tabla1[[#This Row],[Columna3]],FIND(" ",Tabla1[[#This Row],[Columna3]])-1),Tabla1[[#This Row],[Columna3]])</f>
        <v>Venta</v>
      </c>
      <c r="U803"/>
    </row>
    <row r="804" spans="1:21" ht="14.25" customHeight="1">
      <c r="A804" t="s">
        <v>202</v>
      </c>
      <c r="B804" s="50">
        <f>+Tabla1[[#This Row],[Fecha y hora]]</f>
        <v>45992.493472222224</v>
      </c>
      <c r="C804" s="44">
        <v>45992.493472222224</v>
      </c>
      <c r="D804" s="45">
        <v>755</v>
      </c>
      <c r="E804" s="45" t="s">
        <v>74</v>
      </c>
      <c r="F804" s="46">
        <v>75404</v>
      </c>
      <c r="G804" s="47">
        <v>18280</v>
      </c>
      <c r="H804" s="42">
        <v>1</v>
      </c>
      <c r="I804" s="42" t="s">
        <v>93</v>
      </c>
      <c r="J804" s="34">
        <f>IF(Tabla1[[#This Row],[Doc]]="Devolucion",-Tabla1[[#This Row],[VALOR]],Tabla1[[#This Row],[VALOR]])</f>
        <v>18280</v>
      </c>
      <c r="K804" s="35" t="str">
        <f>IFERROR(LEFT(Tabla1[[#This Row],[Columna3]],FIND(" ",Tabla1[[#This Row],[Columna3]])-1),Tabla1[[#This Row],[Columna3]])</f>
        <v>Venta</v>
      </c>
      <c r="U804"/>
    </row>
    <row r="805" spans="1:21" ht="14.25" customHeight="1">
      <c r="A805" t="s">
        <v>202</v>
      </c>
      <c r="B805" s="50">
        <f>+Tabla1[[#This Row],[Fecha y hora]]</f>
        <v>45992.495810185188</v>
      </c>
      <c r="C805" s="44">
        <v>45992.495810185188</v>
      </c>
      <c r="D805" s="45">
        <v>755</v>
      </c>
      <c r="E805" s="45" t="s">
        <v>74</v>
      </c>
      <c r="F805" s="46">
        <v>75405</v>
      </c>
      <c r="G805" s="47">
        <v>11155</v>
      </c>
      <c r="H805" s="42">
        <v>1</v>
      </c>
      <c r="I805" s="42" t="s">
        <v>93</v>
      </c>
      <c r="J805" s="34">
        <f>IF(Tabla1[[#This Row],[Doc]]="Devolucion",-Tabla1[[#This Row],[VALOR]],Tabla1[[#This Row],[VALOR]])</f>
        <v>11155</v>
      </c>
      <c r="K805" s="35" t="str">
        <f>IFERROR(LEFT(Tabla1[[#This Row],[Columna3]],FIND(" ",Tabla1[[#This Row],[Columna3]])-1),Tabla1[[#This Row],[Columna3]])</f>
        <v>Venta</v>
      </c>
      <c r="U805"/>
    </row>
    <row r="806" spans="1:21" ht="14.25" customHeight="1">
      <c r="A806" t="s">
        <v>202</v>
      </c>
      <c r="B806" s="50">
        <f>+Tabla1[[#This Row],[Fecha y hora]]</f>
        <v>45992.497604166667</v>
      </c>
      <c r="C806" s="44">
        <v>45992.497604166667</v>
      </c>
      <c r="D806" s="45">
        <v>755</v>
      </c>
      <c r="E806" s="45" t="s">
        <v>74</v>
      </c>
      <c r="F806" s="46">
        <v>75406</v>
      </c>
      <c r="G806" s="47">
        <v>6174</v>
      </c>
      <c r="H806" s="42">
        <v>1</v>
      </c>
      <c r="I806" s="42" t="s">
        <v>93</v>
      </c>
      <c r="J806" s="34">
        <f>IF(Tabla1[[#This Row],[Doc]]="Devolucion",-Tabla1[[#This Row],[VALOR]],Tabla1[[#This Row],[VALOR]])</f>
        <v>6174</v>
      </c>
      <c r="K806" s="35" t="str">
        <f>IFERROR(LEFT(Tabla1[[#This Row],[Columna3]],FIND(" ",Tabla1[[#This Row],[Columna3]])-1),Tabla1[[#This Row],[Columna3]])</f>
        <v>Venta</v>
      </c>
      <c r="U806"/>
    </row>
    <row r="807" spans="1:21" ht="14.25" customHeight="1">
      <c r="A807" t="s">
        <v>202</v>
      </c>
      <c r="B807" s="50">
        <f>+Tabla1[[#This Row],[Fecha y hora]]</f>
        <v>45992.499328703707</v>
      </c>
      <c r="C807" s="44">
        <v>45992.499328703707</v>
      </c>
      <c r="D807" s="45">
        <v>755</v>
      </c>
      <c r="E807" s="45" t="s">
        <v>74</v>
      </c>
      <c r="F807" s="46">
        <v>75407</v>
      </c>
      <c r="G807" s="47">
        <v>24794</v>
      </c>
      <c r="H807" s="42">
        <v>1</v>
      </c>
      <c r="I807" s="42" t="s">
        <v>93</v>
      </c>
      <c r="J807" s="34">
        <f>IF(Tabla1[[#This Row],[Doc]]="Devolucion",-Tabla1[[#This Row],[VALOR]],Tabla1[[#This Row],[VALOR]])</f>
        <v>24794</v>
      </c>
      <c r="K807" s="35" t="str">
        <f>IFERROR(LEFT(Tabla1[[#This Row],[Columna3]],FIND(" ",Tabla1[[#This Row],[Columna3]])-1),Tabla1[[#This Row],[Columna3]])</f>
        <v>Venta</v>
      </c>
      <c r="U807"/>
    </row>
    <row r="808" spans="1:21" ht="14.25" customHeight="1">
      <c r="A808" t="s">
        <v>202</v>
      </c>
      <c r="B808" s="50">
        <f>+Tabla1[[#This Row],[Fecha y hora]]</f>
        <v>45992.501759259256</v>
      </c>
      <c r="C808" s="44">
        <v>45992.501759259256</v>
      </c>
      <c r="D808" s="45">
        <v>755</v>
      </c>
      <c r="E808" s="45" t="s">
        <v>74</v>
      </c>
      <c r="F808" s="46">
        <v>75408</v>
      </c>
      <c r="G808" s="47">
        <v>14406</v>
      </c>
      <c r="H808" s="42">
        <v>1</v>
      </c>
      <c r="I808" s="42" t="s">
        <v>93</v>
      </c>
      <c r="J808" s="34">
        <f>IF(Tabla1[[#This Row],[Doc]]="Devolucion",-Tabla1[[#This Row],[VALOR]],Tabla1[[#This Row],[VALOR]])</f>
        <v>14406</v>
      </c>
      <c r="K808" s="35" t="str">
        <f>IFERROR(LEFT(Tabla1[[#This Row],[Columna3]],FIND(" ",Tabla1[[#This Row],[Columna3]])-1),Tabla1[[#This Row],[Columna3]])</f>
        <v>Venta</v>
      </c>
      <c r="U808"/>
    </row>
    <row r="809" spans="1:21" ht="14.25" customHeight="1">
      <c r="A809" t="s">
        <v>202</v>
      </c>
      <c r="B809" s="50">
        <f>+Tabla1[[#This Row],[Fecha y hora]]</f>
        <v>45992.504479166666</v>
      </c>
      <c r="C809" s="44">
        <v>45992.504479166666</v>
      </c>
      <c r="D809" s="45">
        <v>755</v>
      </c>
      <c r="E809" s="45" t="s">
        <v>74</v>
      </c>
      <c r="F809" s="46">
        <v>75409</v>
      </c>
      <c r="G809" s="47">
        <v>2450</v>
      </c>
      <c r="H809" s="42">
        <v>1</v>
      </c>
      <c r="I809" s="42" t="s">
        <v>93</v>
      </c>
      <c r="J809" s="34">
        <f>IF(Tabla1[[#This Row],[Doc]]="Devolucion",-Tabla1[[#This Row],[VALOR]],Tabla1[[#This Row],[VALOR]])</f>
        <v>2450</v>
      </c>
      <c r="K809" s="35" t="str">
        <f>IFERROR(LEFT(Tabla1[[#This Row],[Columna3]],FIND(" ",Tabla1[[#This Row],[Columna3]])-1),Tabla1[[#This Row],[Columna3]])</f>
        <v>Venta</v>
      </c>
      <c r="U809"/>
    </row>
    <row r="810" spans="1:21" ht="14.25" customHeight="1">
      <c r="A810" t="s">
        <v>202</v>
      </c>
      <c r="B810" s="50">
        <f>+Tabla1[[#This Row],[Fecha y hora]]</f>
        <v>45992.507395833331</v>
      </c>
      <c r="C810" s="44">
        <v>45992.507395833331</v>
      </c>
      <c r="D810" s="45">
        <v>755</v>
      </c>
      <c r="E810" s="45" t="s">
        <v>74</v>
      </c>
      <c r="F810" s="46">
        <v>75410</v>
      </c>
      <c r="G810" s="47">
        <v>40800</v>
      </c>
      <c r="H810" s="42">
        <v>1</v>
      </c>
      <c r="I810" s="42" t="s">
        <v>93</v>
      </c>
      <c r="J810" s="34">
        <f>IF(Tabla1[[#This Row],[Doc]]="Devolucion",-Tabla1[[#This Row],[VALOR]],Tabla1[[#This Row],[VALOR]])</f>
        <v>40800</v>
      </c>
      <c r="K810" s="35" t="str">
        <f>IFERROR(LEFT(Tabla1[[#This Row],[Columna3]],FIND(" ",Tabla1[[#This Row],[Columna3]])-1),Tabla1[[#This Row],[Columna3]])</f>
        <v>Venta</v>
      </c>
      <c r="U810"/>
    </row>
    <row r="811" spans="1:21" ht="14.25" customHeight="1">
      <c r="A811" t="s">
        <v>202</v>
      </c>
      <c r="B811" s="50">
        <f>+Tabla1[[#This Row],[Fecha y hora]]</f>
        <v>45992.508935185186</v>
      </c>
      <c r="C811" s="44">
        <v>45992.508935185186</v>
      </c>
      <c r="D811" s="45">
        <v>755</v>
      </c>
      <c r="E811" s="45" t="s">
        <v>74</v>
      </c>
      <c r="F811" s="46">
        <v>75411</v>
      </c>
      <c r="G811" s="47">
        <v>9975</v>
      </c>
      <c r="H811" s="42">
        <v>1</v>
      </c>
      <c r="I811" s="42" t="s">
        <v>93</v>
      </c>
      <c r="J811" s="34">
        <f>IF(Tabla1[[#This Row],[Doc]]="Devolucion",-Tabla1[[#This Row],[VALOR]],Tabla1[[#This Row],[VALOR]])</f>
        <v>9975</v>
      </c>
      <c r="K811" s="35" t="str">
        <f>IFERROR(LEFT(Tabla1[[#This Row],[Columna3]],FIND(" ",Tabla1[[#This Row],[Columna3]])-1),Tabla1[[#This Row],[Columna3]])</f>
        <v>Venta</v>
      </c>
      <c r="U811"/>
    </row>
    <row r="812" spans="1:21" ht="14.25" customHeight="1">
      <c r="A812" t="s">
        <v>202</v>
      </c>
      <c r="B812" s="50">
        <f>+Tabla1[[#This Row],[Fecha y hora]]</f>
        <v>45992.513055555559</v>
      </c>
      <c r="C812" s="44">
        <v>45992.513055555559</v>
      </c>
      <c r="D812" s="45">
        <v>755</v>
      </c>
      <c r="E812" s="45" t="s">
        <v>74</v>
      </c>
      <c r="F812" s="46">
        <v>75412</v>
      </c>
      <c r="G812" s="47">
        <v>10450</v>
      </c>
      <c r="H812" s="42">
        <v>1</v>
      </c>
      <c r="I812" s="42" t="s">
        <v>93</v>
      </c>
      <c r="J812" s="34">
        <f>IF(Tabla1[[#This Row],[Doc]]="Devolucion",-Tabla1[[#This Row],[VALOR]],Tabla1[[#This Row],[VALOR]])</f>
        <v>10450</v>
      </c>
      <c r="K812" s="35" t="str">
        <f>IFERROR(LEFT(Tabla1[[#This Row],[Columna3]],FIND(" ",Tabla1[[#This Row],[Columna3]])-1),Tabla1[[#This Row],[Columna3]])</f>
        <v>Venta</v>
      </c>
      <c r="U812"/>
    </row>
    <row r="813" spans="1:21" ht="14.25" customHeight="1">
      <c r="A813" t="s">
        <v>202</v>
      </c>
      <c r="B813" s="50">
        <f>+Tabla1[[#This Row],[Fecha y hora]]</f>
        <v>45992.514444444445</v>
      </c>
      <c r="C813" s="44">
        <v>45992.514444444445</v>
      </c>
      <c r="D813" s="45">
        <v>755</v>
      </c>
      <c r="E813" s="45" t="s">
        <v>74</v>
      </c>
      <c r="F813" s="46">
        <v>75413</v>
      </c>
      <c r="G813" s="47">
        <v>10508</v>
      </c>
      <c r="H813" s="42">
        <v>1</v>
      </c>
      <c r="I813" s="42" t="s">
        <v>93</v>
      </c>
      <c r="J813" s="34">
        <f>IF(Tabla1[[#This Row],[Doc]]="Devolucion",-Tabla1[[#This Row],[VALOR]],Tabla1[[#This Row],[VALOR]])</f>
        <v>10508</v>
      </c>
      <c r="K813" s="35" t="str">
        <f>IFERROR(LEFT(Tabla1[[#This Row],[Columna3]],FIND(" ",Tabla1[[#This Row],[Columna3]])-1),Tabla1[[#This Row],[Columna3]])</f>
        <v>Venta</v>
      </c>
      <c r="U813"/>
    </row>
    <row r="814" spans="1:21" ht="14.25" customHeight="1">
      <c r="A814" t="s">
        <v>202</v>
      </c>
      <c r="B814" s="50">
        <f>+Tabla1[[#This Row],[Fecha y hora]]</f>
        <v>45992.516597222224</v>
      </c>
      <c r="C814" s="44">
        <v>45992.516597222224</v>
      </c>
      <c r="D814" s="45">
        <v>755</v>
      </c>
      <c r="E814" s="45" t="s">
        <v>74</v>
      </c>
      <c r="F814" s="46">
        <v>75414</v>
      </c>
      <c r="G814" s="47">
        <v>14406</v>
      </c>
      <c r="H814" s="42">
        <v>1</v>
      </c>
      <c r="I814" s="42" t="s">
        <v>93</v>
      </c>
      <c r="J814" s="34">
        <f>IF(Tabla1[[#This Row],[Doc]]="Devolucion",-Tabla1[[#This Row],[VALOR]],Tabla1[[#This Row],[VALOR]])</f>
        <v>14406</v>
      </c>
      <c r="K814" s="35" t="str">
        <f>IFERROR(LEFT(Tabla1[[#This Row],[Columna3]],FIND(" ",Tabla1[[#This Row],[Columna3]])-1),Tabla1[[#This Row],[Columna3]])</f>
        <v>Venta</v>
      </c>
      <c r="U814"/>
    </row>
    <row r="815" spans="1:21" ht="14.25" customHeight="1">
      <c r="A815" t="s">
        <v>202</v>
      </c>
      <c r="B815" s="50">
        <f>+Tabla1[[#This Row],[Fecha y hora]]</f>
        <v>45992.518506944441</v>
      </c>
      <c r="C815" s="44">
        <v>45992.518506944441</v>
      </c>
      <c r="D815" s="45">
        <v>755</v>
      </c>
      <c r="E815" s="45" t="s">
        <v>74</v>
      </c>
      <c r="F815" s="46">
        <v>75415</v>
      </c>
      <c r="G815" s="47">
        <v>14520</v>
      </c>
      <c r="H815" s="42">
        <v>1</v>
      </c>
      <c r="I815" s="42" t="s">
        <v>93</v>
      </c>
      <c r="J815" s="34">
        <f>IF(Tabla1[[#This Row],[Doc]]="Devolucion",-Tabla1[[#This Row],[VALOR]],Tabla1[[#This Row],[VALOR]])</f>
        <v>14520</v>
      </c>
      <c r="K815" s="35" t="str">
        <f>IFERROR(LEFT(Tabla1[[#This Row],[Columna3]],FIND(" ",Tabla1[[#This Row],[Columna3]])-1),Tabla1[[#This Row],[Columna3]])</f>
        <v>Venta</v>
      </c>
      <c r="U815"/>
    </row>
    <row r="816" spans="1:21" ht="14.25" customHeight="1">
      <c r="A816" t="s">
        <v>202</v>
      </c>
      <c r="B816" s="50">
        <f>+Tabla1[[#This Row],[Fecha y hora]]</f>
        <v>45992.525034722225</v>
      </c>
      <c r="C816" s="44">
        <v>45992.525034722225</v>
      </c>
      <c r="D816" s="45">
        <v>755</v>
      </c>
      <c r="E816" s="45" t="s">
        <v>74</v>
      </c>
      <c r="F816" s="46">
        <v>75416</v>
      </c>
      <c r="G816" s="47">
        <v>19483</v>
      </c>
      <c r="H816" s="42">
        <v>1</v>
      </c>
      <c r="I816" s="42" t="s">
        <v>93</v>
      </c>
      <c r="J816" s="34">
        <f>IF(Tabla1[[#This Row],[Doc]]="Devolucion",-Tabla1[[#This Row],[VALOR]],Tabla1[[#This Row],[VALOR]])</f>
        <v>19483</v>
      </c>
      <c r="K816" s="35" t="str">
        <f>IFERROR(LEFT(Tabla1[[#This Row],[Columna3]],FIND(" ",Tabla1[[#This Row],[Columna3]])-1),Tabla1[[#This Row],[Columna3]])</f>
        <v>Venta</v>
      </c>
      <c r="U816"/>
    </row>
    <row r="817" spans="1:21" ht="14.25" customHeight="1">
      <c r="A817" t="s">
        <v>202</v>
      </c>
      <c r="B817" s="50">
        <f>+Tabla1[[#This Row],[Fecha y hora]]</f>
        <v>45992.52753472222</v>
      </c>
      <c r="C817" s="44">
        <v>45992.52753472222</v>
      </c>
      <c r="D817" s="45">
        <v>755</v>
      </c>
      <c r="E817" s="45" t="s">
        <v>74</v>
      </c>
      <c r="F817" s="46">
        <v>75417</v>
      </c>
      <c r="G817" s="47">
        <v>297000</v>
      </c>
      <c r="H817" s="42">
        <v>1</v>
      </c>
      <c r="I817" s="42" t="s">
        <v>93</v>
      </c>
      <c r="J817" s="34">
        <f>IF(Tabla1[[#This Row],[Doc]]="Devolucion",-Tabla1[[#This Row],[VALOR]],Tabla1[[#This Row],[VALOR]])</f>
        <v>297000</v>
      </c>
      <c r="K817" s="35" t="str">
        <f>IFERROR(LEFT(Tabla1[[#This Row],[Columna3]],FIND(" ",Tabla1[[#This Row],[Columna3]])-1),Tabla1[[#This Row],[Columna3]])</f>
        <v>Venta</v>
      </c>
      <c r="U817"/>
    </row>
    <row r="818" spans="1:21" ht="14.25" customHeight="1">
      <c r="A818" t="s">
        <v>202</v>
      </c>
      <c r="B818" s="50">
        <f>+Tabla1[[#This Row],[Fecha y hora]]</f>
        <v>45992.53052083333</v>
      </c>
      <c r="C818" s="44">
        <v>45992.53052083333</v>
      </c>
      <c r="D818" s="45">
        <v>755</v>
      </c>
      <c r="E818" s="45" t="s">
        <v>74</v>
      </c>
      <c r="F818" s="46">
        <v>75418</v>
      </c>
      <c r="G818" s="47">
        <v>19800</v>
      </c>
      <c r="H818" s="42">
        <v>1</v>
      </c>
      <c r="I818" s="42" t="s">
        <v>93</v>
      </c>
      <c r="J818" s="34">
        <f>IF(Tabla1[[#This Row],[Doc]]="Devolucion",-Tabla1[[#This Row],[VALOR]],Tabla1[[#This Row],[VALOR]])</f>
        <v>19800</v>
      </c>
      <c r="K818" s="35" t="str">
        <f>IFERROR(LEFT(Tabla1[[#This Row],[Columna3]],FIND(" ",Tabla1[[#This Row],[Columna3]])-1),Tabla1[[#This Row],[Columna3]])</f>
        <v>Venta</v>
      </c>
      <c r="U818"/>
    </row>
    <row r="819" spans="1:21" ht="14.25" customHeight="1">
      <c r="A819" t="s">
        <v>202</v>
      </c>
      <c r="B819" s="50">
        <f>+Tabla1[[#This Row],[Fecha y hora]]</f>
        <v>45992.533055555556</v>
      </c>
      <c r="C819" s="44">
        <v>45992.533055555556</v>
      </c>
      <c r="D819" s="45">
        <v>755</v>
      </c>
      <c r="E819" s="45" t="s">
        <v>74</v>
      </c>
      <c r="F819" s="46">
        <v>75419</v>
      </c>
      <c r="G819" s="47">
        <v>12320</v>
      </c>
      <c r="H819" s="42">
        <v>1</v>
      </c>
      <c r="I819" s="42" t="s">
        <v>93</v>
      </c>
      <c r="J819" s="34">
        <f>IF(Tabla1[[#This Row],[Doc]]="Devolucion",-Tabla1[[#This Row],[VALOR]],Tabla1[[#This Row],[VALOR]])</f>
        <v>12320</v>
      </c>
      <c r="K819" s="35" t="str">
        <f>IFERROR(LEFT(Tabla1[[#This Row],[Columna3]],FIND(" ",Tabla1[[#This Row],[Columna3]])-1),Tabla1[[#This Row],[Columna3]])</f>
        <v>Venta</v>
      </c>
      <c r="U819"/>
    </row>
    <row r="820" spans="1:21" ht="14.25" customHeight="1">
      <c r="A820" t="s">
        <v>202</v>
      </c>
      <c r="B820" s="50">
        <f>+Tabla1[[#This Row],[Fecha y hora]]</f>
        <v>45992.535590277781</v>
      </c>
      <c r="C820" s="44">
        <v>45992.535590277781</v>
      </c>
      <c r="D820" s="45">
        <v>755</v>
      </c>
      <c r="E820" s="45" t="s">
        <v>74</v>
      </c>
      <c r="F820" s="46">
        <v>75420</v>
      </c>
      <c r="G820" s="47">
        <v>23102</v>
      </c>
      <c r="H820" s="42">
        <v>1</v>
      </c>
      <c r="I820" s="42" t="s">
        <v>93</v>
      </c>
      <c r="J820" s="34">
        <f>IF(Tabla1[[#This Row],[Doc]]="Devolucion",-Tabla1[[#This Row],[VALOR]],Tabla1[[#This Row],[VALOR]])</f>
        <v>23102</v>
      </c>
      <c r="K820" s="35" t="str">
        <f>IFERROR(LEFT(Tabla1[[#This Row],[Columna3]],FIND(" ",Tabla1[[#This Row],[Columna3]])-1),Tabla1[[#This Row],[Columna3]])</f>
        <v>Venta</v>
      </c>
      <c r="U820"/>
    </row>
    <row r="821" spans="1:21" ht="14.25" customHeight="1">
      <c r="A821" t="s">
        <v>202</v>
      </c>
      <c r="B821" s="50">
        <f>+Tabla1[[#This Row],[Fecha y hora]]</f>
        <v>45992.536481481482</v>
      </c>
      <c r="C821" s="44">
        <v>45992.536481481482</v>
      </c>
      <c r="D821" s="45">
        <v>755</v>
      </c>
      <c r="E821" s="45" t="s">
        <v>74</v>
      </c>
      <c r="F821" s="46">
        <v>75421</v>
      </c>
      <c r="G821" s="47">
        <v>56000</v>
      </c>
      <c r="H821" s="42">
        <v>1</v>
      </c>
      <c r="I821" s="42" t="s">
        <v>93</v>
      </c>
      <c r="J821" s="34">
        <f>IF(Tabla1[[#This Row],[Doc]]="Devolucion",-Tabla1[[#This Row],[VALOR]],Tabla1[[#This Row],[VALOR]])</f>
        <v>56000</v>
      </c>
      <c r="K821" s="35" t="str">
        <f>IFERROR(LEFT(Tabla1[[#This Row],[Columna3]],FIND(" ",Tabla1[[#This Row],[Columna3]])-1),Tabla1[[#This Row],[Columna3]])</f>
        <v>Venta</v>
      </c>
      <c r="U821"/>
    </row>
    <row r="822" spans="1:21" ht="14.25" customHeight="1">
      <c r="A822" t="s">
        <v>202</v>
      </c>
      <c r="B822" s="50">
        <f>+Tabla1[[#This Row],[Fecha y hora]]</f>
        <v>45992.538113425922</v>
      </c>
      <c r="C822" s="44">
        <v>45992.538113425922</v>
      </c>
      <c r="D822" s="45">
        <v>755</v>
      </c>
      <c r="E822" s="45" t="s">
        <v>74</v>
      </c>
      <c r="F822" s="46">
        <v>75422</v>
      </c>
      <c r="G822" s="47">
        <v>18620</v>
      </c>
      <c r="H822" s="42">
        <v>1</v>
      </c>
      <c r="I822" s="42" t="s">
        <v>93</v>
      </c>
      <c r="J822" s="34">
        <f>IF(Tabla1[[#This Row],[Doc]]="Devolucion",-Tabla1[[#This Row],[VALOR]],Tabla1[[#This Row],[VALOR]])</f>
        <v>18620</v>
      </c>
      <c r="K822" s="35" t="str">
        <f>IFERROR(LEFT(Tabla1[[#This Row],[Columna3]],FIND(" ",Tabla1[[#This Row],[Columna3]])-1),Tabla1[[#This Row],[Columna3]])</f>
        <v>Venta</v>
      </c>
      <c r="U822"/>
    </row>
    <row r="823" spans="1:21" ht="14.25" customHeight="1">
      <c r="A823" t="s">
        <v>202</v>
      </c>
      <c r="B823" s="50">
        <f>+Tabla1[[#This Row],[Fecha y hora]]</f>
        <v>45992.538668981484</v>
      </c>
      <c r="C823" s="44">
        <v>45992.538668981484</v>
      </c>
      <c r="D823" s="45">
        <v>755</v>
      </c>
      <c r="E823" s="45" t="s">
        <v>74</v>
      </c>
      <c r="F823" s="46">
        <v>75423</v>
      </c>
      <c r="G823" s="47">
        <v>7000</v>
      </c>
      <c r="H823" s="42">
        <v>1</v>
      </c>
      <c r="I823" s="42" t="s">
        <v>93</v>
      </c>
      <c r="J823" s="34">
        <f>IF(Tabla1[[#This Row],[Doc]]="Devolucion",-Tabla1[[#This Row],[VALOR]],Tabla1[[#This Row],[VALOR]])</f>
        <v>7000</v>
      </c>
      <c r="K823" s="35" t="str">
        <f>IFERROR(LEFT(Tabla1[[#This Row],[Columna3]],FIND(" ",Tabla1[[#This Row],[Columna3]])-1),Tabla1[[#This Row],[Columna3]])</f>
        <v>Venta</v>
      </c>
      <c r="U823"/>
    </row>
    <row r="824" spans="1:21" ht="14.25" customHeight="1">
      <c r="A824" t="s">
        <v>202</v>
      </c>
      <c r="B824" s="50">
        <f>+Tabla1[[#This Row],[Fecha y hora]]</f>
        <v>45993.474143518521</v>
      </c>
      <c r="C824" s="44">
        <v>45993.474143518521</v>
      </c>
      <c r="D824" s="45">
        <v>755</v>
      </c>
      <c r="E824" s="45" t="s">
        <v>74</v>
      </c>
      <c r="F824" s="46">
        <v>75569</v>
      </c>
      <c r="G824" s="47">
        <v>4560</v>
      </c>
      <c r="H824" s="42">
        <v>1</v>
      </c>
      <c r="I824" s="42" t="s">
        <v>89</v>
      </c>
      <c r="J824" s="34">
        <f>IF(Tabla1[[#This Row],[Doc]]="Devolucion",-Tabla1[[#This Row],[VALOR]],Tabla1[[#This Row],[VALOR]])</f>
        <v>4560</v>
      </c>
      <c r="K824" s="35" t="str">
        <f>IFERROR(LEFT(Tabla1[[#This Row],[Columna3]],FIND(" ",Tabla1[[#This Row],[Columna3]])-1),Tabla1[[#This Row],[Columna3]])</f>
        <v>Venta</v>
      </c>
      <c r="U824"/>
    </row>
    <row r="825" spans="1:21" ht="14.25" customHeight="1">
      <c r="A825" t="s">
        <v>202</v>
      </c>
      <c r="B825" s="50">
        <f>+Tabla1[[#This Row],[Fecha y hora]]</f>
        <v>45993.474953703706</v>
      </c>
      <c r="C825" s="44">
        <v>45993.474953703706</v>
      </c>
      <c r="D825" s="45">
        <v>755</v>
      </c>
      <c r="E825" s="45" t="s">
        <v>74</v>
      </c>
      <c r="F825" s="46">
        <v>75570</v>
      </c>
      <c r="G825" s="47">
        <v>20150</v>
      </c>
      <c r="H825" s="42">
        <v>1</v>
      </c>
      <c r="I825" s="42" t="s">
        <v>89</v>
      </c>
      <c r="J825" s="34">
        <f>IF(Tabla1[[#This Row],[Doc]]="Devolucion",-Tabla1[[#This Row],[VALOR]],Tabla1[[#This Row],[VALOR]])</f>
        <v>20150</v>
      </c>
      <c r="K825" s="35" t="str">
        <f>IFERROR(LEFT(Tabla1[[#This Row],[Columna3]],FIND(" ",Tabla1[[#This Row],[Columna3]])-1),Tabla1[[#This Row],[Columna3]])</f>
        <v>Venta</v>
      </c>
      <c r="U825"/>
    </row>
    <row r="826" spans="1:21" ht="14.25" customHeight="1">
      <c r="A826" t="s">
        <v>202</v>
      </c>
      <c r="B826" s="50">
        <f>+Tabla1[[#This Row],[Fecha y hora]]</f>
        <v>45993.475798611114</v>
      </c>
      <c r="C826" s="44">
        <v>45993.475798611114</v>
      </c>
      <c r="D826" s="45">
        <v>755</v>
      </c>
      <c r="E826" s="45" t="s">
        <v>74</v>
      </c>
      <c r="F826" s="46">
        <v>75571</v>
      </c>
      <c r="G826" s="47">
        <v>20200</v>
      </c>
      <c r="H826" s="42">
        <v>1</v>
      </c>
      <c r="I826" s="42" t="s">
        <v>89</v>
      </c>
      <c r="J826" s="34">
        <f>IF(Tabla1[[#This Row],[Doc]]="Devolucion",-Tabla1[[#This Row],[VALOR]],Tabla1[[#This Row],[VALOR]])</f>
        <v>20200</v>
      </c>
      <c r="K826" s="35" t="str">
        <f>IFERROR(LEFT(Tabla1[[#This Row],[Columna3]],FIND(" ",Tabla1[[#This Row],[Columna3]])-1),Tabla1[[#This Row],[Columna3]])</f>
        <v>Venta</v>
      </c>
      <c r="U826"/>
    </row>
    <row r="827" spans="1:21" ht="14.25" customHeight="1">
      <c r="A827" t="s">
        <v>202</v>
      </c>
      <c r="B827" s="50">
        <f>+Tabla1[[#This Row],[Fecha y hora]]</f>
        <v>45993.4762962963</v>
      </c>
      <c r="C827" s="44">
        <v>45993.4762962963</v>
      </c>
      <c r="D827" s="45">
        <v>755</v>
      </c>
      <c r="E827" s="45" t="s">
        <v>74</v>
      </c>
      <c r="F827" s="46">
        <v>75572</v>
      </c>
      <c r="G827" s="47">
        <v>12060</v>
      </c>
      <c r="H827" s="42">
        <v>1</v>
      </c>
      <c r="I827" s="42" t="s">
        <v>89</v>
      </c>
      <c r="J827" s="34">
        <f>IF(Tabla1[[#This Row],[Doc]]="Devolucion",-Tabla1[[#This Row],[VALOR]],Tabla1[[#This Row],[VALOR]])</f>
        <v>12060</v>
      </c>
      <c r="K827" s="35" t="str">
        <f>IFERROR(LEFT(Tabla1[[#This Row],[Columna3]],FIND(" ",Tabla1[[#This Row],[Columna3]])-1),Tabla1[[#This Row],[Columna3]])</f>
        <v>Venta</v>
      </c>
      <c r="U827"/>
    </row>
    <row r="828" spans="1:21" ht="14.25" customHeight="1">
      <c r="A828" t="s">
        <v>202</v>
      </c>
      <c r="B828" s="50">
        <f>+Tabla1[[#This Row],[Fecha y hora]]</f>
        <v>45993.476736111108</v>
      </c>
      <c r="C828" s="44">
        <v>45993.476736111108</v>
      </c>
      <c r="D828" s="45">
        <v>755</v>
      </c>
      <c r="E828" s="45" t="s">
        <v>74</v>
      </c>
      <c r="F828" s="46">
        <v>75573</v>
      </c>
      <c r="G828" s="47">
        <v>9180</v>
      </c>
      <c r="H828" s="42">
        <v>1</v>
      </c>
      <c r="I828" s="42" t="s">
        <v>89</v>
      </c>
      <c r="J828" s="34">
        <f>IF(Tabla1[[#This Row],[Doc]]="Devolucion",-Tabla1[[#This Row],[VALOR]],Tabla1[[#This Row],[VALOR]])</f>
        <v>9180</v>
      </c>
      <c r="K828" s="35" t="str">
        <f>IFERROR(LEFT(Tabla1[[#This Row],[Columna3]],FIND(" ",Tabla1[[#This Row],[Columna3]])-1),Tabla1[[#This Row],[Columna3]])</f>
        <v>Venta</v>
      </c>
      <c r="U828"/>
    </row>
    <row r="829" spans="1:21" ht="14.25" customHeight="1">
      <c r="A829" t="s">
        <v>202</v>
      </c>
      <c r="B829" s="50">
        <f>+Tabla1[[#This Row],[Fecha y hora]]</f>
        <v>45993.478310185186</v>
      </c>
      <c r="C829" s="44">
        <v>45993.478310185186</v>
      </c>
      <c r="D829" s="45">
        <v>755</v>
      </c>
      <c r="E829" s="45" t="s">
        <v>74</v>
      </c>
      <c r="F829" s="46">
        <v>75574</v>
      </c>
      <c r="G829" s="47">
        <v>21800</v>
      </c>
      <c r="H829" s="42">
        <v>1</v>
      </c>
      <c r="I829" s="42" t="s">
        <v>89</v>
      </c>
      <c r="J829" s="34">
        <f>IF(Tabla1[[#This Row],[Doc]]="Devolucion",-Tabla1[[#This Row],[VALOR]],Tabla1[[#This Row],[VALOR]])</f>
        <v>21800</v>
      </c>
      <c r="K829" s="35" t="str">
        <f>IFERROR(LEFT(Tabla1[[#This Row],[Columna3]],FIND(" ",Tabla1[[#This Row],[Columna3]])-1),Tabla1[[#This Row],[Columna3]])</f>
        <v>Venta</v>
      </c>
      <c r="U829"/>
    </row>
    <row r="830" spans="1:21" ht="14.25" customHeight="1">
      <c r="A830" t="s">
        <v>202</v>
      </c>
      <c r="B830" s="50">
        <f>+Tabla1[[#This Row],[Fecha y hora]]</f>
        <v>45993.482071759259</v>
      </c>
      <c r="C830" s="44">
        <v>45993.482071759259</v>
      </c>
      <c r="D830" s="45">
        <v>755</v>
      </c>
      <c r="E830" s="45" t="s">
        <v>74</v>
      </c>
      <c r="F830" s="46">
        <v>75575</v>
      </c>
      <c r="G830" s="47">
        <v>121550</v>
      </c>
      <c r="H830" s="42">
        <v>1</v>
      </c>
      <c r="I830" s="42" t="s">
        <v>89</v>
      </c>
      <c r="J830" s="34">
        <f>IF(Tabla1[[#This Row],[Doc]]="Devolucion",-Tabla1[[#This Row],[VALOR]],Tabla1[[#This Row],[VALOR]])</f>
        <v>121550</v>
      </c>
      <c r="K830" s="35" t="str">
        <f>IFERROR(LEFT(Tabla1[[#This Row],[Columna3]],FIND(" ",Tabla1[[#This Row],[Columna3]])-1),Tabla1[[#This Row],[Columna3]])</f>
        <v>Venta</v>
      </c>
      <c r="U830"/>
    </row>
    <row r="831" spans="1:21" ht="14.25" customHeight="1">
      <c r="A831" t="s">
        <v>202</v>
      </c>
      <c r="B831" s="50">
        <f>+Tabla1[[#This Row],[Fecha y hora]]</f>
        <v>45993.4844212963</v>
      </c>
      <c r="C831" s="44">
        <v>45993.4844212963</v>
      </c>
      <c r="D831" s="45">
        <v>755</v>
      </c>
      <c r="E831" s="45" t="s">
        <v>74</v>
      </c>
      <c r="F831" s="46">
        <v>75577</v>
      </c>
      <c r="G831" s="47">
        <v>22000</v>
      </c>
      <c r="H831" s="42">
        <v>1</v>
      </c>
      <c r="I831" s="42" t="s">
        <v>89</v>
      </c>
      <c r="J831" s="34">
        <f>IF(Tabla1[[#This Row],[Doc]]="Devolucion",-Tabla1[[#This Row],[VALOR]],Tabla1[[#This Row],[VALOR]])</f>
        <v>22000</v>
      </c>
      <c r="K831" s="35" t="str">
        <f>IFERROR(LEFT(Tabla1[[#This Row],[Columna3]],FIND(" ",Tabla1[[#This Row],[Columna3]])-1),Tabla1[[#This Row],[Columna3]])</f>
        <v>Venta</v>
      </c>
      <c r="U831"/>
    </row>
    <row r="832" spans="1:21" ht="14.25" customHeight="1">
      <c r="A832" t="s">
        <v>202</v>
      </c>
      <c r="B832" s="50">
        <f>+Tabla1[[#This Row],[Fecha y hora]]</f>
        <v>45993.485138888886</v>
      </c>
      <c r="C832" s="44">
        <v>45993.485138888886</v>
      </c>
      <c r="D832" s="45">
        <v>755</v>
      </c>
      <c r="E832" s="45" t="s">
        <v>74</v>
      </c>
      <c r="F832" s="46">
        <v>75578</v>
      </c>
      <c r="G832" s="47">
        <v>20800</v>
      </c>
      <c r="H832" s="42">
        <v>1</v>
      </c>
      <c r="I832" s="42" t="s">
        <v>89</v>
      </c>
      <c r="J832" s="34">
        <f>IF(Tabla1[[#This Row],[Doc]]="Devolucion",-Tabla1[[#This Row],[VALOR]],Tabla1[[#This Row],[VALOR]])</f>
        <v>20800</v>
      </c>
      <c r="K832" s="35" t="str">
        <f>IFERROR(LEFT(Tabla1[[#This Row],[Columna3]],FIND(" ",Tabla1[[#This Row],[Columna3]])-1),Tabla1[[#This Row],[Columna3]])</f>
        <v>Venta</v>
      </c>
      <c r="U832"/>
    </row>
    <row r="833" spans="1:21" ht="14.25" customHeight="1">
      <c r="A833" t="s">
        <v>202</v>
      </c>
      <c r="B833" s="50">
        <f>+Tabla1[[#This Row],[Fecha y hora]]</f>
        <v>45993.485636574071</v>
      </c>
      <c r="C833" s="44">
        <v>45993.485636574071</v>
      </c>
      <c r="D833" s="45">
        <v>755</v>
      </c>
      <c r="E833" s="45" t="s">
        <v>74</v>
      </c>
      <c r="F833" s="46">
        <v>75579</v>
      </c>
      <c r="G833" s="47">
        <v>20950</v>
      </c>
      <c r="H833" s="42">
        <v>1</v>
      </c>
      <c r="I833" s="42" t="s">
        <v>89</v>
      </c>
      <c r="J833" s="34">
        <f>IF(Tabla1[[#This Row],[Doc]]="Devolucion",-Tabla1[[#This Row],[VALOR]],Tabla1[[#This Row],[VALOR]])</f>
        <v>20950</v>
      </c>
      <c r="K833" s="35" t="str">
        <f>IFERROR(LEFT(Tabla1[[#This Row],[Columna3]],FIND(" ",Tabla1[[#This Row],[Columna3]])-1),Tabla1[[#This Row],[Columna3]])</f>
        <v>Venta</v>
      </c>
      <c r="U833"/>
    </row>
    <row r="834" spans="1:21" ht="14.25" customHeight="1">
      <c r="A834" t="s">
        <v>202</v>
      </c>
      <c r="B834" s="50">
        <f>+Tabla1[[#This Row],[Fecha y hora]]</f>
        <v>45993.486030092594</v>
      </c>
      <c r="C834" s="44">
        <v>45993.486030092594</v>
      </c>
      <c r="D834" s="45">
        <v>755</v>
      </c>
      <c r="E834" s="45" t="s">
        <v>74</v>
      </c>
      <c r="F834" s="46">
        <v>75580</v>
      </c>
      <c r="G834" s="47">
        <v>20850</v>
      </c>
      <c r="H834" s="42">
        <v>1</v>
      </c>
      <c r="I834" s="42" t="s">
        <v>89</v>
      </c>
      <c r="J834" s="34">
        <f>IF(Tabla1[[#This Row],[Doc]]="Devolucion",-Tabla1[[#This Row],[VALOR]],Tabla1[[#This Row],[VALOR]])</f>
        <v>20850</v>
      </c>
      <c r="K834" s="35" t="str">
        <f>IFERROR(LEFT(Tabla1[[#This Row],[Columna3]],FIND(" ",Tabla1[[#This Row],[Columna3]])-1),Tabla1[[#This Row],[Columna3]])</f>
        <v>Venta</v>
      </c>
      <c r="U834"/>
    </row>
    <row r="835" spans="1:21" ht="14.25" customHeight="1">
      <c r="A835" t="s">
        <v>202</v>
      </c>
      <c r="B835" s="50">
        <f>+Tabla1[[#This Row],[Fecha y hora]]</f>
        <v>45993.486493055556</v>
      </c>
      <c r="C835" s="44">
        <v>45993.486493055556</v>
      </c>
      <c r="D835" s="45">
        <v>755</v>
      </c>
      <c r="E835" s="45" t="s">
        <v>74</v>
      </c>
      <c r="F835" s="46">
        <v>75581</v>
      </c>
      <c r="G835" s="47">
        <v>20700</v>
      </c>
      <c r="H835" s="42">
        <v>1</v>
      </c>
      <c r="I835" s="42" t="s">
        <v>89</v>
      </c>
      <c r="J835" s="34">
        <f>IF(Tabla1[[#This Row],[Doc]]="Devolucion",-Tabla1[[#This Row],[VALOR]],Tabla1[[#This Row],[VALOR]])</f>
        <v>20700</v>
      </c>
      <c r="K835" s="35" t="str">
        <f>IFERROR(LEFT(Tabla1[[#This Row],[Columna3]],FIND(" ",Tabla1[[#This Row],[Columna3]])-1),Tabla1[[#This Row],[Columna3]])</f>
        <v>Venta</v>
      </c>
      <c r="U835"/>
    </row>
    <row r="836" spans="1:21" ht="14.25" customHeight="1">
      <c r="A836" t="s">
        <v>202</v>
      </c>
      <c r="B836" s="50">
        <f>+Tabla1[[#This Row],[Fecha y hora]]</f>
        <v>45993.491180555553</v>
      </c>
      <c r="C836" s="44">
        <v>45993.491180555553</v>
      </c>
      <c r="D836" s="45">
        <v>755</v>
      </c>
      <c r="E836" s="45" t="s">
        <v>74</v>
      </c>
      <c r="F836" s="46">
        <v>75582</v>
      </c>
      <c r="G836" s="47">
        <v>21000</v>
      </c>
      <c r="H836" s="42">
        <v>1</v>
      </c>
      <c r="I836" s="42" t="s">
        <v>89</v>
      </c>
      <c r="J836" s="34">
        <f>IF(Tabla1[[#This Row],[Doc]]="Devolucion",-Tabla1[[#This Row],[VALOR]],Tabla1[[#This Row],[VALOR]])</f>
        <v>21000</v>
      </c>
      <c r="K836" s="35" t="str">
        <f>IFERROR(LEFT(Tabla1[[#This Row],[Columna3]],FIND(" ",Tabla1[[#This Row],[Columna3]])-1),Tabla1[[#This Row],[Columna3]])</f>
        <v>Venta</v>
      </c>
      <c r="U836"/>
    </row>
    <row r="837" spans="1:21" ht="14.25" customHeight="1">
      <c r="A837" t="s">
        <v>202</v>
      </c>
      <c r="B837" s="50">
        <f>+Tabla1[[#This Row],[Fecha y hora]]</f>
        <v>45993.492361111108</v>
      </c>
      <c r="C837" s="44">
        <v>45993.492361111108</v>
      </c>
      <c r="D837" s="45">
        <v>755</v>
      </c>
      <c r="E837" s="45" t="s">
        <v>74</v>
      </c>
      <c r="F837" s="46">
        <v>75583</v>
      </c>
      <c r="G837" s="47">
        <v>20850</v>
      </c>
      <c r="H837" s="42">
        <v>1</v>
      </c>
      <c r="I837" s="42" t="s">
        <v>89</v>
      </c>
      <c r="J837" s="34">
        <f>IF(Tabla1[[#This Row],[Doc]]="Devolucion",-Tabla1[[#This Row],[VALOR]],Tabla1[[#This Row],[VALOR]])</f>
        <v>20850</v>
      </c>
      <c r="K837" s="35" t="str">
        <f>IFERROR(LEFT(Tabla1[[#This Row],[Columna3]],FIND(" ",Tabla1[[#This Row],[Columna3]])-1),Tabla1[[#This Row],[Columna3]])</f>
        <v>Venta</v>
      </c>
      <c r="U837"/>
    </row>
    <row r="838" spans="1:21" ht="14.25" customHeight="1">
      <c r="A838" t="s">
        <v>202</v>
      </c>
      <c r="B838" s="50">
        <f>+Tabla1[[#This Row],[Fecha y hora]]</f>
        <v>45993.493287037039</v>
      </c>
      <c r="C838" s="44">
        <v>45993.493287037039</v>
      </c>
      <c r="D838" s="45">
        <v>755</v>
      </c>
      <c r="E838" s="45" t="s">
        <v>74</v>
      </c>
      <c r="F838" s="46">
        <v>75584</v>
      </c>
      <c r="G838" s="47">
        <v>21650</v>
      </c>
      <c r="H838" s="42">
        <v>1</v>
      </c>
      <c r="I838" s="42" t="s">
        <v>89</v>
      </c>
      <c r="J838" s="34">
        <f>IF(Tabla1[[#This Row],[Doc]]="Devolucion",-Tabla1[[#This Row],[VALOR]],Tabla1[[#This Row],[VALOR]])</f>
        <v>21650</v>
      </c>
      <c r="K838" s="35" t="str">
        <f>IFERROR(LEFT(Tabla1[[#This Row],[Columna3]],FIND(" ",Tabla1[[#This Row],[Columna3]])-1),Tabla1[[#This Row],[Columna3]])</f>
        <v>Venta</v>
      </c>
      <c r="U838"/>
    </row>
    <row r="839" spans="1:21" ht="14.25" customHeight="1">
      <c r="A839" t="s">
        <v>202</v>
      </c>
      <c r="B839" s="50">
        <f>+Tabla1[[#This Row],[Fecha y hora]]</f>
        <v>45993.49490740741</v>
      </c>
      <c r="C839" s="44">
        <v>45993.49490740741</v>
      </c>
      <c r="D839" s="45">
        <v>755</v>
      </c>
      <c r="E839" s="45" t="s">
        <v>74</v>
      </c>
      <c r="F839" s="46">
        <v>75585</v>
      </c>
      <c r="G839" s="47">
        <v>11820</v>
      </c>
      <c r="H839" s="42">
        <v>1</v>
      </c>
      <c r="I839" s="42" t="s">
        <v>89</v>
      </c>
      <c r="J839" s="34">
        <f>IF(Tabla1[[#This Row],[Doc]]="Devolucion",-Tabla1[[#This Row],[VALOR]],Tabla1[[#This Row],[VALOR]])</f>
        <v>11820</v>
      </c>
      <c r="K839" s="35" t="str">
        <f>IFERROR(LEFT(Tabla1[[#This Row],[Columna3]],FIND(" ",Tabla1[[#This Row],[Columna3]])-1),Tabla1[[#This Row],[Columna3]])</f>
        <v>Venta</v>
      </c>
      <c r="U839"/>
    </row>
    <row r="840" spans="1:21" ht="14.25" customHeight="1">
      <c r="A840" t="s">
        <v>202</v>
      </c>
      <c r="B840" s="50">
        <f>+Tabla1[[#This Row],[Fecha y hora]]</f>
        <v>45993.496018518519</v>
      </c>
      <c r="C840" s="44">
        <v>45993.496018518519</v>
      </c>
      <c r="D840" s="45">
        <v>755</v>
      </c>
      <c r="E840" s="45" t="s">
        <v>74</v>
      </c>
      <c r="F840" s="46">
        <v>75586</v>
      </c>
      <c r="G840" s="47">
        <v>9800</v>
      </c>
      <c r="H840" s="42">
        <v>1</v>
      </c>
      <c r="I840" s="42" t="s">
        <v>89</v>
      </c>
      <c r="J840" s="34">
        <f>IF(Tabla1[[#This Row],[Doc]]="Devolucion",-Tabla1[[#This Row],[VALOR]],Tabla1[[#This Row],[VALOR]])</f>
        <v>9800</v>
      </c>
      <c r="K840" s="35" t="str">
        <f>IFERROR(LEFT(Tabla1[[#This Row],[Columna3]],FIND(" ",Tabla1[[#This Row],[Columna3]])-1),Tabla1[[#This Row],[Columna3]])</f>
        <v>Venta</v>
      </c>
      <c r="U840"/>
    </row>
    <row r="841" spans="1:21" ht="14.25" customHeight="1">
      <c r="A841" t="s">
        <v>202</v>
      </c>
      <c r="B841" s="50">
        <f>+Tabla1[[#This Row],[Fecha y hora]]</f>
        <v>45993.498194444444</v>
      </c>
      <c r="C841" s="44">
        <v>45993.498194444444</v>
      </c>
      <c r="D841" s="45">
        <v>755</v>
      </c>
      <c r="E841" s="45" t="s">
        <v>74</v>
      </c>
      <c r="F841" s="46">
        <v>75587</v>
      </c>
      <c r="G841" s="47">
        <v>7500</v>
      </c>
      <c r="H841" s="42">
        <v>1</v>
      </c>
      <c r="I841" s="42" t="s">
        <v>89</v>
      </c>
      <c r="J841" s="34">
        <f>IF(Tabla1[[#This Row],[Doc]]="Devolucion",-Tabla1[[#This Row],[VALOR]],Tabla1[[#This Row],[VALOR]])</f>
        <v>7500</v>
      </c>
      <c r="K841" s="35" t="str">
        <f>IFERROR(LEFT(Tabla1[[#This Row],[Columna3]],FIND(" ",Tabla1[[#This Row],[Columna3]])-1),Tabla1[[#This Row],[Columna3]])</f>
        <v>Venta</v>
      </c>
      <c r="U841"/>
    </row>
    <row r="842" spans="1:21" ht="14.25" customHeight="1">
      <c r="A842" t="s">
        <v>202</v>
      </c>
      <c r="B842" s="50">
        <f>+Tabla1[[#This Row],[Fecha y hora]]</f>
        <v>45993.50072916667</v>
      </c>
      <c r="C842" s="44">
        <v>45993.50072916667</v>
      </c>
      <c r="D842" s="45">
        <v>755</v>
      </c>
      <c r="E842" s="45" t="s">
        <v>74</v>
      </c>
      <c r="F842" s="46">
        <v>75588</v>
      </c>
      <c r="G842" s="47">
        <v>30450</v>
      </c>
      <c r="H842" s="42">
        <v>1</v>
      </c>
      <c r="I842" s="42" t="s">
        <v>89</v>
      </c>
      <c r="J842" s="34">
        <f>IF(Tabla1[[#This Row],[Doc]]="Devolucion",-Tabla1[[#This Row],[VALOR]],Tabla1[[#This Row],[VALOR]])</f>
        <v>30450</v>
      </c>
      <c r="K842" s="35" t="str">
        <f>IFERROR(LEFT(Tabla1[[#This Row],[Columna3]],FIND(" ",Tabla1[[#This Row],[Columna3]])-1),Tabla1[[#This Row],[Columna3]])</f>
        <v>Venta</v>
      </c>
      <c r="U842"/>
    </row>
    <row r="843" spans="1:21" ht="14.25" customHeight="1">
      <c r="A843" t="s">
        <v>202</v>
      </c>
      <c r="B843" s="50">
        <f>+Tabla1[[#This Row],[Fecha y hora]]</f>
        <v>45993.501296296294</v>
      </c>
      <c r="C843" s="44">
        <v>45993.501296296294</v>
      </c>
      <c r="D843" s="45">
        <v>755</v>
      </c>
      <c r="E843" s="45" t="s">
        <v>74</v>
      </c>
      <c r="F843" s="46">
        <v>75589</v>
      </c>
      <c r="G843" s="47">
        <v>9090</v>
      </c>
      <c r="H843" s="42">
        <v>1</v>
      </c>
      <c r="I843" s="42" t="s">
        <v>89</v>
      </c>
      <c r="J843" s="34">
        <f>IF(Tabla1[[#This Row],[Doc]]="Devolucion",-Tabla1[[#This Row],[VALOR]],Tabla1[[#This Row],[VALOR]])</f>
        <v>9090</v>
      </c>
      <c r="K843" s="35" t="str">
        <f>IFERROR(LEFT(Tabla1[[#This Row],[Columna3]],FIND(" ",Tabla1[[#This Row],[Columna3]])-1),Tabla1[[#This Row],[Columna3]])</f>
        <v>Venta</v>
      </c>
      <c r="U843"/>
    </row>
    <row r="844" spans="1:21" ht="14.25" customHeight="1">
      <c r="A844" t="s">
        <v>202</v>
      </c>
      <c r="B844" s="50">
        <f>+Tabla1[[#This Row],[Fecha y hora]]</f>
        <v>45992.444432870368</v>
      </c>
      <c r="C844" s="44">
        <v>45992.444432870368</v>
      </c>
      <c r="D844" s="45">
        <v>755</v>
      </c>
      <c r="E844" s="45" t="s">
        <v>74</v>
      </c>
      <c r="F844" s="46">
        <v>75377</v>
      </c>
      <c r="G844" s="47">
        <v>19710</v>
      </c>
      <c r="H844" s="42">
        <v>1</v>
      </c>
      <c r="I844" s="42" t="s">
        <v>93</v>
      </c>
      <c r="J844" s="34">
        <f>IF(Tabla1[[#This Row],[Doc]]="Devolucion",-Tabla1[[#This Row],[VALOR]],Tabla1[[#This Row],[VALOR]])</f>
        <v>19710</v>
      </c>
      <c r="K844" s="35" t="str">
        <f>IFERROR(LEFT(Tabla1[[#This Row],[Columna3]],FIND(" ",Tabla1[[#This Row],[Columna3]])-1),Tabla1[[#This Row],[Columna3]])</f>
        <v>Venta</v>
      </c>
      <c r="U844"/>
    </row>
    <row r="845" spans="1:21" ht="14.25" customHeight="1">
      <c r="A845" t="s">
        <v>202</v>
      </c>
      <c r="B845" s="50">
        <f>+Tabla1[[#This Row],[Fecha y hora]]</f>
        <v>45992.446863425925</v>
      </c>
      <c r="C845" s="44">
        <v>45992.446863425925</v>
      </c>
      <c r="D845" s="45">
        <v>755</v>
      </c>
      <c r="E845" s="45" t="s">
        <v>74</v>
      </c>
      <c r="F845" s="46">
        <v>75379</v>
      </c>
      <c r="G845" s="47">
        <v>21100</v>
      </c>
      <c r="H845" s="42">
        <v>1</v>
      </c>
      <c r="I845" s="42" t="s">
        <v>93</v>
      </c>
      <c r="J845" s="34">
        <f>IF(Tabla1[[#This Row],[Doc]]="Devolucion",-Tabla1[[#This Row],[VALOR]],Tabla1[[#This Row],[VALOR]])</f>
        <v>21100</v>
      </c>
      <c r="K845" s="35" t="str">
        <f>IFERROR(LEFT(Tabla1[[#This Row],[Columna3]],FIND(" ",Tabla1[[#This Row],[Columna3]])-1),Tabla1[[#This Row],[Columna3]])</f>
        <v>Venta</v>
      </c>
      <c r="U845"/>
    </row>
    <row r="846" spans="1:21" ht="14.25" customHeight="1">
      <c r="A846" t="s">
        <v>202</v>
      </c>
      <c r="B846" s="50">
        <f>+Tabla1[[#This Row],[Fecha y hora]]</f>
        <v>45992.447546296295</v>
      </c>
      <c r="C846" s="44">
        <v>45992.447546296295</v>
      </c>
      <c r="D846" s="45">
        <v>755</v>
      </c>
      <c r="E846" s="45" t="s">
        <v>74</v>
      </c>
      <c r="F846" s="46">
        <v>75380</v>
      </c>
      <c r="G846" s="47">
        <v>7000</v>
      </c>
      <c r="H846" s="42">
        <v>1</v>
      </c>
      <c r="I846" s="42" t="s">
        <v>93</v>
      </c>
      <c r="J846" s="34">
        <f>IF(Tabla1[[#This Row],[Doc]]="Devolucion",-Tabla1[[#This Row],[VALOR]],Tabla1[[#This Row],[VALOR]])</f>
        <v>7000</v>
      </c>
      <c r="K846" s="35" t="str">
        <f>IFERROR(LEFT(Tabla1[[#This Row],[Columna3]],FIND(" ",Tabla1[[#This Row],[Columna3]])-1),Tabla1[[#This Row],[Columna3]])</f>
        <v>Venta</v>
      </c>
      <c r="U846"/>
    </row>
    <row r="847" spans="1:21" ht="14.25" customHeight="1">
      <c r="A847" t="s">
        <v>202</v>
      </c>
      <c r="B847" s="50">
        <f>+Tabla1[[#This Row],[Fecha y hora]]</f>
        <v>45992.448067129626</v>
      </c>
      <c r="C847" s="44">
        <v>45992.448067129626</v>
      </c>
      <c r="D847" s="45">
        <v>755</v>
      </c>
      <c r="E847" s="45" t="s">
        <v>74</v>
      </c>
      <c r="F847" s="46">
        <v>75381</v>
      </c>
      <c r="G847" s="47">
        <v>2500</v>
      </c>
      <c r="H847" s="42">
        <v>1</v>
      </c>
      <c r="I847" s="42" t="s">
        <v>93</v>
      </c>
      <c r="J847" s="34">
        <f>IF(Tabla1[[#This Row],[Doc]]="Devolucion",-Tabla1[[#This Row],[VALOR]],Tabla1[[#This Row],[VALOR]])</f>
        <v>2500</v>
      </c>
      <c r="K847" s="35" t="str">
        <f>IFERROR(LEFT(Tabla1[[#This Row],[Columna3]],FIND(" ",Tabla1[[#This Row],[Columna3]])-1),Tabla1[[#This Row],[Columna3]])</f>
        <v>Venta</v>
      </c>
      <c r="U847"/>
    </row>
    <row r="848" spans="1:21" ht="14.25" customHeight="1">
      <c r="A848" t="s">
        <v>202</v>
      </c>
      <c r="B848" s="50">
        <f>+Tabla1[[#This Row],[Fecha y hora]]</f>
        <v>45992.448518518519</v>
      </c>
      <c r="C848" s="44">
        <v>45992.448518518519</v>
      </c>
      <c r="D848" s="45">
        <v>755</v>
      </c>
      <c r="E848" s="45" t="s">
        <v>74</v>
      </c>
      <c r="F848" s="46">
        <v>75382</v>
      </c>
      <c r="G848" s="47">
        <v>20950</v>
      </c>
      <c r="H848" s="42">
        <v>1</v>
      </c>
      <c r="I848" s="42" t="s">
        <v>93</v>
      </c>
      <c r="J848" s="34">
        <f>IF(Tabla1[[#This Row],[Doc]]="Devolucion",-Tabla1[[#This Row],[VALOR]],Tabla1[[#This Row],[VALOR]])</f>
        <v>20950</v>
      </c>
      <c r="K848" s="35" t="str">
        <f>IFERROR(LEFT(Tabla1[[#This Row],[Columna3]],FIND(" ",Tabla1[[#This Row],[Columna3]])-1),Tabla1[[#This Row],[Columna3]])</f>
        <v>Venta</v>
      </c>
      <c r="U848"/>
    </row>
    <row r="849" spans="1:21" ht="14.25" customHeight="1">
      <c r="A849" t="s">
        <v>202</v>
      </c>
      <c r="B849" s="50">
        <f>+Tabla1[[#This Row],[Fecha y hora]]</f>
        <v>45992.449155092596</v>
      </c>
      <c r="C849" s="44">
        <v>45992.449155092596</v>
      </c>
      <c r="D849" s="45">
        <v>755</v>
      </c>
      <c r="E849" s="45" t="s">
        <v>74</v>
      </c>
      <c r="F849" s="46">
        <v>75383</v>
      </c>
      <c r="G849" s="47">
        <v>21400</v>
      </c>
      <c r="H849" s="42">
        <v>1</v>
      </c>
      <c r="I849" s="42" t="s">
        <v>93</v>
      </c>
      <c r="J849" s="34">
        <f>IF(Tabla1[[#This Row],[Doc]]="Devolucion",-Tabla1[[#This Row],[VALOR]],Tabla1[[#This Row],[VALOR]])</f>
        <v>21400</v>
      </c>
      <c r="K849" s="35" t="str">
        <f>IFERROR(LEFT(Tabla1[[#This Row],[Columna3]],FIND(" ",Tabla1[[#This Row],[Columna3]])-1),Tabla1[[#This Row],[Columna3]])</f>
        <v>Venta</v>
      </c>
      <c r="U849"/>
    </row>
    <row r="850" spans="1:21" ht="14.25" customHeight="1">
      <c r="A850" t="s">
        <v>202</v>
      </c>
      <c r="B850" s="50">
        <f>+Tabla1[[#This Row],[Fecha y hora]]</f>
        <v>45992.449918981481</v>
      </c>
      <c r="C850" s="44">
        <v>45992.449918981481</v>
      </c>
      <c r="D850" s="45">
        <v>755</v>
      </c>
      <c r="E850" s="45" t="s">
        <v>74</v>
      </c>
      <c r="F850" s="46">
        <v>75384</v>
      </c>
      <c r="G850" s="47">
        <v>7920</v>
      </c>
      <c r="H850" s="42">
        <v>1</v>
      </c>
      <c r="I850" s="42" t="s">
        <v>93</v>
      </c>
      <c r="J850" s="34">
        <f>IF(Tabla1[[#This Row],[Doc]]="Devolucion",-Tabla1[[#This Row],[VALOR]],Tabla1[[#This Row],[VALOR]])</f>
        <v>7920</v>
      </c>
      <c r="K850" s="35" t="str">
        <f>IFERROR(LEFT(Tabla1[[#This Row],[Columna3]],FIND(" ",Tabla1[[#This Row],[Columna3]])-1),Tabla1[[#This Row],[Columna3]])</f>
        <v>Venta</v>
      </c>
      <c r="U850"/>
    </row>
    <row r="851" spans="1:21" ht="14.25" customHeight="1">
      <c r="A851" t="s">
        <v>202</v>
      </c>
      <c r="B851" s="50">
        <f>+Tabla1[[#This Row],[Fecha y hora]]</f>
        <v>45992.45045138889</v>
      </c>
      <c r="C851" s="44">
        <v>45992.45045138889</v>
      </c>
      <c r="D851" s="45">
        <v>755</v>
      </c>
      <c r="E851" s="45" t="s">
        <v>74</v>
      </c>
      <c r="F851" s="46">
        <v>75385</v>
      </c>
      <c r="G851" s="47">
        <v>25550</v>
      </c>
      <c r="H851" s="42">
        <v>1</v>
      </c>
      <c r="I851" s="42" t="s">
        <v>93</v>
      </c>
      <c r="J851" s="34">
        <f>IF(Tabla1[[#This Row],[Doc]]="Devolucion",-Tabla1[[#This Row],[VALOR]],Tabla1[[#This Row],[VALOR]])</f>
        <v>25550</v>
      </c>
      <c r="K851" s="35" t="str">
        <f>IFERROR(LEFT(Tabla1[[#This Row],[Columna3]],FIND(" ",Tabla1[[#This Row],[Columna3]])-1),Tabla1[[#This Row],[Columna3]])</f>
        <v>Venta</v>
      </c>
      <c r="U851"/>
    </row>
    <row r="852" spans="1:21" ht="14.25" customHeight="1">
      <c r="A852" t="s">
        <v>202</v>
      </c>
      <c r="B852" s="50">
        <f>+Tabla1[[#This Row],[Fecha y hora]]</f>
        <v>45992.451215277775</v>
      </c>
      <c r="C852" s="44">
        <v>45992.451215277775</v>
      </c>
      <c r="D852" s="45">
        <v>755</v>
      </c>
      <c r="E852" s="45" t="s">
        <v>74</v>
      </c>
      <c r="F852" s="46">
        <v>75386</v>
      </c>
      <c r="G852" s="47">
        <v>22400</v>
      </c>
      <c r="H852" s="42">
        <v>1</v>
      </c>
      <c r="I852" s="42" t="s">
        <v>93</v>
      </c>
      <c r="J852" s="34">
        <f>IF(Tabla1[[#This Row],[Doc]]="Devolucion",-Tabla1[[#This Row],[VALOR]],Tabla1[[#This Row],[VALOR]])</f>
        <v>22400</v>
      </c>
      <c r="K852" s="35" t="str">
        <f>IFERROR(LEFT(Tabla1[[#This Row],[Columna3]],FIND(" ",Tabla1[[#This Row],[Columna3]])-1),Tabla1[[#This Row],[Columna3]])</f>
        <v>Venta</v>
      </c>
      <c r="U852"/>
    </row>
    <row r="853" spans="1:21" ht="14.25" customHeight="1">
      <c r="A853" t="s">
        <v>202</v>
      </c>
      <c r="B853" s="50">
        <f>+Tabla1[[#This Row],[Fecha y hora]]</f>
        <v>45992.453136574077</v>
      </c>
      <c r="C853" s="44">
        <v>45992.453136574077</v>
      </c>
      <c r="D853" s="45">
        <v>755</v>
      </c>
      <c r="E853" s="45" t="s">
        <v>74</v>
      </c>
      <c r="F853" s="46">
        <v>75387</v>
      </c>
      <c r="G853" s="47">
        <v>6900</v>
      </c>
      <c r="H853" s="42">
        <v>1</v>
      </c>
      <c r="I853" s="42" t="s">
        <v>93</v>
      </c>
      <c r="J853" s="34">
        <f>IF(Tabla1[[#This Row],[Doc]]="Devolucion",-Tabla1[[#This Row],[VALOR]],Tabla1[[#This Row],[VALOR]])</f>
        <v>6900</v>
      </c>
      <c r="K853" s="35" t="str">
        <f>IFERROR(LEFT(Tabla1[[#This Row],[Columna3]],FIND(" ",Tabla1[[#This Row],[Columna3]])-1),Tabla1[[#This Row],[Columna3]])</f>
        <v>Venta</v>
      </c>
      <c r="U853"/>
    </row>
    <row r="854" spans="1:21" ht="14.25" customHeight="1">
      <c r="A854" t="s">
        <v>202</v>
      </c>
      <c r="B854" s="50">
        <f>+Tabla1[[#This Row],[Fecha y hora]]</f>
        <v>45992.458032407405</v>
      </c>
      <c r="C854" s="44">
        <v>45992.458032407405</v>
      </c>
      <c r="D854" s="45">
        <v>755</v>
      </c>
      <c r="E854" s="45" t="s">
        <v>74</v>
      </c>
      <c r="F854" s="46">
        <v>75388</v>
      </c>
      <c r="G854" s="47">
        <v>7775</v>
      </c>
      <c r="H854" s="42">
        <v>1</v>
      </c>
      <c r="I854" s="42" t="s">
        <v>93</v>
      </c>
      <c r="J854" s="34">
        <f>IF(Tabla1[[#This Row],[Doc]]="Devolucion",-Tabla1[[#This Row],[VALOR]],Tabla1[[#This Row],[VALOR]])</f>
        <v>7775</v>
      </c>
      <c r="K854" s="35" t="str">
        <f>IFERROR(LEFT(Tabla1[[#This Row],[Columna3]],FIND(" ",Tabla1[[#This Row],[Columna3]])-1),Tabla1[[#This Row],[Columna3]])</f>
        <v>Venta</v>
      </c>
      <c r="U854"/>
    </row>
    <row r="855" spans="1:21" ht="14.25" customHeight="1">
      <c r="A855" t="s">
        <v>202</v>
      </c>
      <c r="B855" s="50">
        <f>+Tabla1[[#This Row],[Fecha y hora]]</f>
        <v>45992.459606481483</v>
      </c>
      <c r="C855" s="44">
        <v>45992.459606481483</v>
      </c>
      <c r="D855" s="45">
        <v>755</v>
      </c>
      <c r="E855" s="45" t="s">
        <v>74</v>
      </c>
      <c r="F855" s="46">
        <v>75389</v>
      </c>
      <c r="G855" s="47">
        <v>6180</v>
      </c>
      <c r="H855" s="42">
        <v>1</v>
      </c>
      <c r="I855" s="42" t="s">
        <v>93</v>
      </c>
      <c r="J855" s="34">
        <f>IF(Tabla1[[#This Row],[Doc]]="Devolucion",-Tabla1[[#This Row],[VALOR]],Tabla1[[#This Row],[VALOR]])</f>
        <v>6180</v>
      </c>
      <c r="K855" s="35" t="str">
        <f>IFERROR(LEFT(Tabla1[[#This Row],[Columna3]],FIND(" ",Tabla1[[#This Row],[Columna3]])-1),Tabla1[[#This Row],[Columna3]])</f>
        <v>Venta</v>
      </c>
      <c r="U855"/>
    </row>
    <row r="856" spans="1:21" ht="14.25" customHeight="1">
      <c r="A856" t="s">
        <v>202</v>
      </c>
      <c r="B856" s="50">
        <f>+Tabla1[[#This Row],[Fecha y hora]]</f>
        <v>45992.460625</v>
      </c>
      <c r="C856" s="44">
        <v>45992.460625</v>
      </c>
      <c r="D856" s="45">
        <v>755</v>
      </c>
      <c r="E856" s="45" t="s">
        <v>74</v>
      </c>
      <c r="F856" s="46">
        <v>75390</v>
      </c>
      <c r="G856" s="47">
        <v>14960</v>
      </c>
      <c r="H856" s="42">
        <v>1</v>
      </c>
      <c r="I856" s="42" t="s">
        <v>93</v>
      </c>
      <c r="J856" s="34">
        <f>IF(Tabla1[[#This Row],[Doc]]="Devolucion",-Tabla1[[#This Row],[VALOR]],Tabla1[[#This Row],[VALOR]])</f>
        <v>14960</v>
      </c>
      <c r="K856" s="35" t="str">
        <f>IFERROR(LEFT(Tabla1[[#This Row],[Columna3]],FIND(" ",Tabla1[[#This Row],[Columna3]])-1),Tabla1[[#This Row],[Columna3]])</f>
        <v>Venta</v>
      </c>
      <c r="U856"/>
    </row>
    <row r="857" spans="1:21" ht="14.25" customHeight="1">
      <c r="A857" t="s">
        <v>202</v>
      </c>
      <c r="B857" s="50">
        <f>+Tabla1[[#This Row],[Fecha y hora]]</f>
        <v>45992.464479166665</v>
      </c>
      <c r="C857" s="44">
        <v>45992.464479166665</v>
      </c>
      <c r="D857" s="45">
        <v>755</v>
      </c>
      <c r="E857" s="45" t="s">
        <v>74</v>
      </c>
      <c r="F857" s="46">
        <v>75391</v>
      </c>
      <c r="G857" s="47">
        <v>20110</v>
      </c>
      <c r="H857" s="42">
        <v>1</v>
      </c>
      <c r="I857" s="42" t="s">
        <v>93</v>
      </c>
      <c r="J857" s="34">
        <f>IF(Tabla1[[#This Row],[Doc]]="Devolucion",-Tabla1[[#This Row],[VALOR]],Tabla1[[#This Row],[VALOR]])</f>
        <v>20110</v>
      </c>
      <c r="K857" s="35" t="str">
        <f>IFERROR(LEFT(Tabla1[[#This Row],[Columna3]],FIND(" ",Tabla1[[#This Row],[Columna3]])-1),Tabla1[[#This Row],[Columna3]])</f>
        <v>Venta</v>
      </c>
      <c r="U857"/>
    </row>
    <row r="858" spans="1:21" ht="14.25" customHeight="1">
      <c r="A858" t="s">
        <v>202</v>
      </c>
      <c r="B858" s="50">
        <f>+Tabla1[[#This Row],[Fecha y hora]]</f>
        <v>45992.4690162037</v>
      </c>
      <c r="C858" s="44">
        <v>45992.4690162037</v>
      </c>
      <c r="D858" s="45">
        <v>755</v>
      </c>
      <c r="E858" s="45" t="s">
        <v>74</v>
      </c>
      <c r="F858" s="46">
        <v>75392</v>
      </c>
      <c r="G858" s="47">
        <v>23128</v>
      </c>
      <c r="H858" s="42">
        <v>1</v>
      </c>
      <c r="I858" s="42" t="s">
        <v>93</v>
      </c>
      <c r="J858" s="34">
        <f>IF(Tabla1[[#This Row],[Doc]]="Devolucion",-Tabla1[[#This Row],[VALOR]],Tabla1[[#This Row],[VALOR]])</f>
        <v>23128</v>
      </c>
      <c r="K858" s="35" t="str">
        <f>IFERROR(LEFT(Tabla1[[#This Row],[Columna3]],FIND(" ",Tabla1[[#This Row],[Columna3]])-1),Tabla1[[#This Row],[Columna3]])</f>
        <v>Venta</v>
      </c>
      <c r="U858"/>
    </row>
    <row r="859" spans="1:21" ht="14.25" customHeight="1">
      <c r="A859" t="s">
        <v>202</v>
      </c>
      <c r="B859" s="50">
        <f>+Tabla1[[#This Row],[Fecha y hora]]</f>
        <v>45992.378761574073</v>
      </c>
      <c r="C859" s="44">
        <v>45992.378761574073</v>
      </c>
      <c r="D859" s="45">
        <v>755</v>
      </c>
      <c r="E859" s="45" t="s">
        <v>74</v>
      </c>
      <c r="F859" s="46">
        <v>75354</v>
      </c>
      <c r="G859" s="47">
        <v>16640</v>
      </c>
      <c r="H859" s="42">
        <v>1</v>
      </c>
      <c r="I859" s="42" t="s">
        <v>93</v>
      </c>
      <c r="J859" s="34">
        <f>IF(Tabla1[[#This Row],[Doc]]="Devolucion",-Tabla1[[#This Row],[VALOR]],Tabla1[[#This Row],[VALOR]])</f>
        <v>16640</v>
      </c>
      <c r="K859" s="35" t="str">
        <f>IFERROR(LEFT(Tabla1[[#This Row],[Columna3]],FIND(" ",Tabla1[[#This Row],[Columna3]])-1),Tabla1[[#This Row],[Columna3]])</f>
        <v>Venta</v>
      </c>
      <c r="U859"/>
    </row>
    <row r="860" spans="1:21" ht="14.25" customHeight="1">
      <c r="A860" t="s">
        <v>202</v>
      </c>
      <c r="B860" s="50">
        <f>+Tabla1[[#This Row],[Fecha y hora]]</f>
        <v>45992.385277777779</v>
      </c>
      <c r="C860" s="44">
        <v>45992.385277777779</v>
      </c>
      <c r="D860" s="45">
        <v>755</v>
      </c>
      <c r="E860" s="45" t="s">
        <v>74</v>
      </c>
      <c r="F860" s="46">
        <v>75355</v>
      </c>
      <c r="G860" s="47">
        <v>59713</v>
      </c>
      <c r="H860" s="42">
        <v>1</v>
      </c>
      <c r="I860" s="42" t="s">
        <v>93</v>
      </c>
      <c r="J860" s="34">
        <f>IF(Tabla1[[#This Row],[Doc]]="Devolucion",-Tabla1[[#This Row],[VALOR]],Tabla1[[#This Row],[VALOR]])</f>
        <v>59713</v>
      </c>
      <c r="K860" s="35" t="str">
        <f>IFERROR(LEFT(Tabla1[[#This Row],[Columna3]],FIND(" ",Tabla1[[#This Row],[Columna3]])-1),Tabla1[[#This Row],[Columna3]])</f>
        <v>Venta</v>
      </c>
      <c r="U860"/>
    </row>
    <row r="861" spans="1:21" ht="14.25" customHeight="1">
      <c r="A861" t="s">
        <v>202</v>
      </c>
      <c r="B861" s="50">
        <f>+Tabla1[[#This Row],[Fecha y hora]]</f>
        <v>45992.39271990741</v>
      </c>
      <c r="C861" s="44">
        <v>45992.39271990741</v>
      </c>
      <c r="D861" s="45">
        <v>755</v>
      </c>
      <c r="E861" s="45" t="s">
        <v>74</v>
      </c>
      <c r="F861" s="46">
        <v>75356</v>
      </c>
      <c r="G861" s="47">
        <v>37075</v>
      </c>
      <c r="H861" s="42">
        <v>1</v>
      </c>
      <c r="I861" s="42" t="s">
        <v>93</v>
      </c>
      <c r="J861" s="34">
        <f>IF(Tabla1[[#This Row],[Doc]]="Devolucion",-Tabla1[[#This Row],[VALOR]],Tabla1[[#This Row],[VALOR]])</f>
        <v>37075</v>
      </c>
      <c r="K861" s="35" t="str">
        <f>IFERROR(LEFT(Tabla1[[#This Row],[Columna3]],FIND(" ",Tabla1[[#This Row],[Columna3]])-1),Tabla1[[#This Row],[Columna3]])</f>
        <v>Venta</v>
      </c>
      <c r="U861"/>
    </row>
    <row r="862" spans="1:21" ht="14.25" customHeight="1">
      <c r="A862" t="s">
        <v>202</v>
      </c>
      <c r="B862" s="50">
        <f>+Tabla1[[#This Row],[Fecha y hora]]</f>
        <v>45992.39739583333</v>
      </c>
      <c r="C862" s="44">
        <v>45992.39739583333</v>
      </c>
      <c r="D862" s="45">
        <v>755</v>
      </c>
      <c r="E862" s="45" t="s">
        <v>74</v>
      </c>
      <c r="F862" s="46">
        <v>75357</v>
      </c>
      <c r="G862" s="47">
        <v>112030</v>
      </c>
      <c r="H862" s="42">
        <v>1</v>
      </c>
      <c r="I862" s="42" t="s">
        <v>93</v>
      </c>
      <c r="J862" s="34">
        <f>IF(Tabla1[[#This Row],[Doc]]="Devolucion",-Tabla1[[#This Row],[VALOR]],Tabla1[[#This Row],[VALOR]])</f>
        <v>112030</v>
      </c>
      <c r="K862" s="35" t="str">
        <f>IFERROR(LEFT(Tabla1[[#This Row],[Columna3]],FIND(" ",Tabla1[[#This Row],[Columna3]])-1),Tabla1[[#This Row],[Columna3]])</f>
        <v>Venta</v>
      </c>
      <c r="U862"/>
    </row>
    <row r="863" spans="1:21" ht="14.25" customHeight="1">
      <c r="A863" t="s">
        <v>202</v>
      </c>
      <c r="B863" s="50">
        <f>+Tabla1[[#This Row],[Fecha y hora]]</f>
        <v>45992.398321759261</v>
      </c>
      <c r="C863" s="44">
        <v>45992.398321759261</v>
      </c>
      <c r="D863" s="45">
        <v>755</v>
      </c>
      <c r="E863" s="45" t="s">
        <v>74</v>
      </c>
      <c r="F863" s="46">
        <v>75358</v>
      </c>
      <c r="G863" s="47">
        <v>20150</v>
      </c>
      <c r="H863" s="42">
        <v>1</v>
      </c>
      <c r="I863" s="42" t="s">
        <v>93</v>
      </c>
      <c r="J863" s="34">
        <f>IF(Tabla1[[#This Row],[Doc]]="Devolucion",-Tabla1[[#This Row],[VALOR]],Tabla1[[#This Row],[VALOR]])</f>
        <v>20150</v>
      </c>
      <c r="K863" s="35" t="str">
        <f>IFERROR(LEFT(Tabla1[[#This Row],[Columna3]],FIND(" ",Tabla1[[#This Row],[Columna3]])-1),Tabla1[[#This Row],[Columna3]])</f>
        <v>Venta</v>
      </c>
      <c r="U863"/>
    </row>
    <row r="864" spans="1:21" ht="14.25" customHeight="1">
      <c r="A864" t="s">
        <v>202</v>
      </c>
      <c r="B864" s="50">
        <f>+Tabla1[[#This Row],[Fecha y hora]]</f>
        <v>45992.399699074071</v>
      </c>
      <c r="C864" s="44">
        <v>45992.399699074071</v>
      </c>
      <c r="D864" s="45">
        <v>755</v>
      </c>
      <c r="E864" s="45" t="s">
        <v>74</v>
      </c>
      <c r="F864" s="46">
        <v>75359</v>
      </c>
      <c r="G864" s="47">
        <v>23500</v>
      </c>
      <c r="H864" s="42">
        <v>1</v>
      </c>
      <c r="I864" s="42" t="s">
        <v>93</v>
      </c>
      <c r="J864" s="34">
        <f>IF(Tabla1[[#This Row],[Doc]]="Devolucion",-Tabla1[[#This Row],[VALOR]],Tabla1[[#This Row],[VALOR]])</f>
        <v>23500</v>
      </c>
      <c r="K864" s="35" t="str">
        <f>IFERROR(LEFT(Tabla1[[#This Row],[Columna3]],FIND(" ",Tabla1[[#This Row],[Columna3]])-1),Tabla1[[#This Row],[Columna3]])</f>
        <v>Venta</v>
      </c>
      <c r="U864"/>
    </row>
    <row r="865" spans="1:21" ht="14.25" customHeight="1">
      <c r="A865" t="s">
        <v>202</v>
      </c>
      <c r="B865" s="50">
        <f>+Tabla1[[#This Row],[Fecha y hora]]</f>
        <v>45992.400694444441</v>
      </c>
      <c r="C865" s="44">
        <v>45992.400694444441</v>
      </c>
      <c r="D865" s="45">
        <v>755</v>
      </c>
      <c r="E865" s="45" t="s">
        <v>74</v>
      </c>
      <c r="F865" s="46">
        <v>75360</v>
      </c>
      <c r="G865" s="47">
        <v>12660</v>
      </c>
      <c r="H865" s="42">
        <v>1</v>
      </c>
      <c r="I865" s="42" t="s">
        <v>93</v>
      </c>
      <c r="J865" s="34">
        <f>IF(Tabla1[[#This Row],[Doc]]="Devolucion",-Tabla1[[#This Row],[VALOR]],Tabla1[[#This Row],[VALOR]])</f>
        <v>12660</v>
      </c>
      <c r="K865" s="35" t="str">
        <f>IFERROR(LEFT(Tabla1[[#This Row],[Columna3]],FIND(" ",Tabla1[[#This Row],[Columna3]])-1),Tabla1[[#This Row],[Columna3]])</f>
        <v>Venta</v>
      </c>
      <c r="U865"/>
    </row>
    <row r="866" spans="1:21" ht="14.25" customHeight="1">
      <c r="A866" t="s">
        <v>202</v>
      </c>
      <c r="B866" s="50">
        <f>+Tabla1[[#This Row],[Fecha y hora]]</f>
        <v>45992.402326388888</v>
      </c>
      <c r="C866" s="44">
        <v>45992.402326388888</v>
      </c>
      <c r="D866" s="45">
        <v>755</v>
      </c>
      <c r="E866" s="45" t="s">
        <v>74</v>
      </c>
      <c r="F866" s="46">
        <v>75361</v>
      </c>
      <c r="G866" s="47">
        <v>20300</v>
      </c>
      <c r="H866" s="42">
        <v>1</v>
      </c>
      <c r="I866" s="42" t="s">
        <v>93</v>
      </c>
      <c r="J866" s="34">
        <f>IF(Tabla1[[#This Row],[Doc]]="Devolucion",-Tabla1[[#This Row],[VALOR]],Tabla1[[#This Row],[VALOR]])</f>
        <v>20300</v>
      </c>
      <c r="K866" s="35" t="str">
        <f>IFERROR(LEFT(Tabla1[[#This Row],[Columna3]],FIND(" ",Tabla1[[#This Row],[Columna3]])-1),Tabla1[[#This Row],[Columna3]])</f>
        <v>Venta</v>
      </c>
      <c r="U866"/>
    </row>
    <row r="867" spans="1:21" ht="14.25" customHeight="1">
      <c r="A867" t="s">
        <v>202</v>
      </c>
      <c r="B867" s="50">
        <f>+Tabla1[[#This Row],[Fecha y hora]]</f>
        <v>45992.403449074074</v>
      </c>
      <c r="C867" s="44">
        <v>45992.403449074074</v>
      </c>
      <c r="D867" s="45">
        <v>755</v>
      </c>
      <c r="E867" s="45" t="s">
        <v>74</v>
      </c>
      <c r="F867" s="46">
        <v>75362</v>
      </c>
      <c r="G867" s="47">
        <v>35520</v>
      </c>
      <c r="H867" s="42">
        <v>1</v>
      </c>
      <c r="I867" s="42" t="s">
        <v>93</v>
      </c>
      <c r="J867" s="34">
        <f>IF(Tabla1[[#This Row],[Doc]]="Devolucion",-Tabla1[[#This Row],[VALOR]],Tabla1[[#This Row],[VALOR]])</f>
        <v>35520</v>
      </c>
      <c r="K867" s="35" t="str">
        <f>IFERROR(LEFT(Tabla1[[#This Row],[Columna3]],FIND(" ",Tabla1[[#This Row],[Columna3]])-1),Tabla1[[#This Row],[Columna3]])</f>
        <v>Venta</v>
      </c>
      <c r="U867"/>
    </row>
    <row r="868" spans="1:21" ht="14.25" customHeight="1">
      <c r="A868" t="s">
        <v>202</v>
      </c>
      <c r="B868" s="50">
        <f>+Tabla1[[#This Row],[Fecha y hora]]</f>
        <v>45992.405497685184</v>
      </c>
      <c r="C868" s="44">
        <v>45992.405497685184</v>
      </c>
      <c r="D868" s="45">
        <v>755</v>
      </c>
      <c r="E868" s="45" t="s">
        <v>74</v>
      </c>
      <c r="F868" s="46">
        <v>75363</v>
      </c>
      <c r="G868" s="47">
        <v>11125</v>
      </c>
      <c r="H868" s="42">
        <v>1</v>
      </c>
      <c r="I868" s="42" t="s">
        <v>93</v>
      </c>
      <c r="J868" s="34">
        <f>IF(Tabla1[[#This Row],[Doc]]="Devolucion",-Tabla1[[#This Row],[VALOR]],Tabla1[[#This Row],[VALOR]])</f>
        <v>11125</v>
      </c>
      <c r="K868" s="35" t="str">
        <f>IFERROR(LEFT(Tabla1[[#This Row],[Columna3]],FIND(" ",Tabla1[[#This Row],[Columna3]])-1),Tabla1[[#This Row],[Columna3]])</f>
        <v>Venta</v>
      </c>
      <c r="U868"/>
    </row>
    <row r="869" spans="1:21" ht="14.25" customHeight="1">
      <c r="A869" t="s">
        <v>202</v>
      </c>
      <c r="B869" s="50">
        <f>+Tabla1[[#This Row],[Fecha y hora]]</f>
        <v>45992.406678240739</v>
      </c>
      <c r="C869" s="44">
        <v>45992.406678240739</v>
      </c>
      <c r="D869" s="45">
        <v>755</v>
      </c>
      <c r="E869" s="45" t="s">
        <v>74</v>
      </c>
      <c r="F869" s="46">
        <v>75364</v>
      </c>
      <c r="G869" s="47">
        <v>9750</v>
      </c>
      <c r="H869" s="42">
        <v>1</v>
      </c>
      <c r="I869" s="42" t="s">
        <v>93</v>
      </c>
      <c r="J869" s="34">
        <f>IF(Tabla1[[#This Row],[Doc]]="Devolucion",-Tabla1[[#This Row],[VALOR]],Tabla1[[#This Row],[VALOR]])</f>
        <v>9750</v>
      </c>
      <c r="K869" s="35" t="str">
        <f>IFERROR(LEFT(Tabla1[[#This Row],[Columna3]],FIND(" ",Tabla1[[#This Row],[Columna3]])-1),Tabla1[[#This Row],[Columna3]])</f>
        <v>Venta</v>
      </c>
      <c r="U869"/>
    </row>
    <row r="870" spans="1:21" ht="14.25" customHeight="1">
      <c r="A870" t="s">
        <v>202</v>
      </c>
      <c r="B870" s="50">
        <f>+Tabla1[[#This Row],[Fecha y hora]]</f>
        <v>45992.408101851855</v>
      </c>
      <c r="C870" s="44">
        <v>45992.408101851855</v>
      </c>
      <c r="D870" s="45">
        <v>755</v>
      </c>
      <c r="E870" s="45" t="s">
        <v>74</v>
      </c>
      <c r="F870" s="46">
        <v>75365</v>
      </c>
      <c r="G870" s="47">
        <v>6200</v>
      </c>
      <c r="H870" s="42">
        <v>1</v>
      </c>
      <c r="I870" s="42" t="s">
        <v>93</v>
      </c>
      <c r="J870" s="34">
        <f>IF(Tabla1[[#This Row],[Doc]]="Devolucion",-Tabla1[[#This Row],[VALOR]],Tabla1[[#This Row],[VALOR]])</f>
        <v>6200</v>
      </c>
      <c r="K870" s="35" t="str">
        <f>IFERROR(LEFT(Tabla1[[#This Row],[Columna3]],FIND(" ",Tabla1[[#This Row],[Columna3]])-1),Tabla1[[#This Row],[Columna3]])</f>
        <v>Venta</v>
      </c>
      <c r="U870"/>
    </row>
    <row r="871" spans="1:21" ht="14.25" customHeight="1">
      <c r="A871" t="s">
        <v>202</v>
      </c>
      <c r="B871" s="50">
        <f>+Tabla1[[#This Row],[Fecha y hora]]</f>
        <v>45992.41302083333</v>
      </c>
      <c r="C871" s="44">
        <v>45992.41302083333</v>
      </c>
      <c r="D871" s="45">
        <v>755</v>
      </c>
      <c r="E871" s="45" t="s">
        <v>74</v>
      </c>
      <c r="F871" s="46">
        <v>75366</v>
      </c>
      <c r="G871" s="47">
        <v>44675</v>
      </c>
      <c r="H871" s="42">
        <v>1</v>
      </c>
      <c r="I871" s="42" t="s">
        <v>93</v>
      </c>
      <c r="J871" s="34">
        <f>IF(Tabla1[[#This Row],[Doc]]="Devolucion",-Tabla1[[#This Row],[VALOR]],Tabla1[[#This Row],[VALOR]])</f>
        <v>44675</v>
      </c>
      <c r="K871" s="35" t="str">
        <f>IFERROR(LEFT(Tabla1[[#This Row],[Columna3]],FIND(" ",Tabla1[[#This Row],[Columna3]])-1),Tabla1[[#This Row],[Columna3]])</f>
        <v>Venta</v>
      </c>
      <c r="U871"/>
    </row>
    <row r="872" spans="1:21" ht="14.25" customHeight="1">
      <c r="A872" t="s">
        <v>202</v>
      </c>
      <c r="B872" s="50">
        <f>+Tabla1[[#This Row],[Fecha y hora]]</f>
        <v>45992.416331018518</v>
      </c>
      <c r="C872" s="44">
        <v>45992.416331018518</v>
      </c>
      <c r="D872" s="45">
        <v>755</v>
      </c>
      <c r="E872" s="45" t="s">
        <v>74</v>
      </c>
      <c r="F872" s="46">
        <v>75367</v>
      </c>
      <c r="G872" s="47">
        <v>15360</v>
      </c>
      <c r="H872" s="42">
        <v>1</v>
      </c>
      <c r="I872" s="42" t="s">
        <v>93</v>
      </c>
      <c r="J872" s="34">
        <f>IF(Tabla1[[#This Row],[Doc]]="Devolucion",-Tabla1[[#This Row],[VALOR]],Tabla1[[#This Row],[VALOR]])</f>
        <v>15360</v>
      </c>
      <c r="K872" s="35" t="str">
        <f>IFERROR(LEFT(Tabla1[[#This Row],[Columna3]],FIND(" ",Tabla1[[#This Row],[Columna3]])-1),Tabla1[[#This Row],[Columna3]])</f>
        <v>Venta</v>
      </c>
      <c r="U872"/>
    </row>
    <row r="873" spans="1:21" ht="14.25" customHeight="1">
      <c r="A873" t="s">
        <v>202</v>
      </c>
      <c r="B873" s="50">
        <f>+Tabla1[[#This Row],[Fecha y hora]]</f>
        <v>45992.417905092596</v>
      </c>
      <c r="C873" s="44">
        <v>45992.417905092596</v>
      </c>
      <c r="D873" s="45">
        <v>755</v>
      </c>
      <c r="E873" s="45" t="s">
        <v>74</v>
      </c>
      <c r="F873" s="46">
        <v>75368</v>
      </c>
      <c r="G873" s="47">
        <v>11640</v>
      </c>
      <c r="H873" s="42">
        <v>1</v>
      </c>
      <c r="I873" s="42" t="s">
        <v>93</v>
      </c>
      <c r="J873" s="34">
        <f>IF(Tabla1[[#This Row],[Doc]]="Devolucion",-Tabla1[[#This Row],[VALOR]],Tabla1[[#This Row],[VALOR]])</f>
        <v>11640</v>
      </c>
      <c r="K873" s="35" t="str">
        <f>IFERROR(LEFT(Tabla1[[#This Row],[Columna3]],FIND(" ",Tabla1[[#This Row],[Columna3]])-1),Tabla1[[#This Row],[Columna3]])</f>
        <v>Venta</v>
      </c>
      <c r="U873"/>
    </row>
    <row r="874" spans="1:21" ht="14.25" customHeight="1">
      <c r="A874" t="s">
        <v>202</v>
      </c>
      <c r="B874" s="50">
        <f>+Tabla1[[#This Row],[Fecha y hora]]</f>
        <v>45992.4215625</v>
      </c>
      <c r="C874" s="44">
        <v>45992.4215625</v>
      </c>
      <c r="D874" s="45">
        <v>755</v>
      </c>
      <c r="E874" s="45" t="s">
        <v>74</v>
      </c>
      <c r="F874" s="46">
        <v>75369</v>
      </c>
      <c r="G874" s="47">
        <v>24720</v>
      </c>
      <c r="H874" s="42">
        <v>1</v>
      </c>
      <c r="I874" s="42" t="s">
        <v>93</v>
      </c>
      <c r="J874" s="34">
        <f>IF(Tabla1[[#This Row],[Doc]]="Devolucion",-Tabla1[[#This Row],[VALOR]],Tabla1[[#This Row],[VALOR]])</f>
        <v>24720</v>
      </c>
      <c r="K874" s="35" t="str">
        <f>IFERROR(LEFT(Tabla1[[#This Row],[Columna3]],FIND(" ",Tabla1[[#This Row],[Columna3]])-1),Tabla1[[#This Row],[Columna3]])</f>
        <v>Venta</v>
      </c>
      <c r="U874"/>
    </row>
    <row r="875" spans="1:21" ht="14.25" customHeight="1">
      <c r="A875" t="s">
        <v>202</v>
      </c>
      <c r="B875" s="50">
        <f>+Tabla1[[#This Row],[Fecha y hora]]</f>
        <v>45992.423171296294</v>
      </c>
      <c r="C875" s="44">
        <v>45992.423171296294</v>
      </c>
      <c r="D875" s="45">
        <v>755</v>
      </c>
      <c r="E875" s="45" t="s">
        <v>74</v>
      </c>
      <c r="F875" s="46">
        <v>75370</v>
      </c>
      <c r="G875" s="47">
        <v>20355</v>
      </c>
      <c r="H875" s="42">
        <v>1</v>
      </c>
      <c r="I875" s="42" t="s">
        <v>93</v>
      </c>
      <c r="J875" s="34">
        <f>IF(Tabla1[[#This Row],[Doc]]="Devolucion",-Tabla1[[#This Row],[VALOR]],Tabla1[[#This Row],[VALOR]])</f>
        <v>20355</v>
      </c>
      <c r="K875" s="35" t="str">
        <f>IFERROR(LEFT(Tabla1[[#This Row],[Columna3]],FIND(" ",Tabla1[[#This Row],[Columna3]])-1),Tabla1[[#This Row],[Columna3]])</f>
        <v>Venta</v>
      </c>
      <c r="U875"/>
    </row>
    <row r="876" spans="1:21" ht="14.25" customHeight="1">
      <c r="A876" t="s">
        <v>202</v>
      </c>
      <c r="B876" s="50">
        <f>+Tabla1[[#This Row],[Fecha y hora]]</f>
        <v>45992.428425925929</v>
      </c>
      <c r="C876" s="44">
        <v>45992.428425925929</v>
      </c>
      <c r="D876" s="45">
        <v>755</v>
      </c>
      <c r="E876" s="45" t="s">
        <v>74</v>
      </c>
      <c r="F876" s="46">
        <v>75371</v>
      </c>
      <c r="G876" s="47">
        <v>5390</v>
      </c>
      <c r="H876" s="42">
        <v>1</v>
      </c>
      <c r="I876" s="42" t="s">
        <v>93</v>
      </c>
      <c r="J876" s="34">
        <f>IF(Tabla1[[#This Row],[Doc]]="Devolucion",-Tabla1[[#This Row],[VALOR]],Tabla1[[#This Row],[VALOR]])</f>
        <v>5390</v>
      </c>
      <c r="K876" s="35" t="str">
        <f>IFERROR(LEFT(Tabla1[[#This Row],[Columna3]],FIND(" ",Tabla1[[#This Row],[Columna3]])-1),Tabla1[[#This Row],[Columna3]])</f>
        <v>Venta</v>
      </c>
      <c r="U876"/>
    </row>
    <row r="877" spans="1:21" ht="14.25" customHeight="1">
      <c r="A877" t="s">
        <v>202</v>
      </c>
      <c r="B877" s="50">
        <f>+Tabla1[[#This Row],[Fecha y hora]]</f>
        <v>45992.430497685185</v>
      </c>
      <c r="C877" s="44">
        <v>45992.430497685185</v>
      </c>
      <c r="D877" s="45">
        <v>755</v>
      </c>
      <c r="E877" s="45" t="s">
        <v>74</v>
      </c>
      <c r="F877" s="46">
        <v>75372</v>
      </c>
      <c r="G877" s="47">
        <v>8700</v>
      </c>
      <c r="H877" s="42">
        <v>1</v>
      </c>
      <c r="I877" s="42" t="s">
        <v>93</v>
      </c>
      <c r="J877" s="34">
        <f>IF(Tabla1[[#This Row],[Doc]]="Devolucion",-Tabla1[[#This Row],[VALOR]],Tabla1[[#This Row],[VALOR]])</f>
        <v>8700</v>
      </c>
      <c r="K877" s="35" t="str">
        <f>IFERROR(LEFT(Tabla1[[#This Row],[Columna3]],FIND(" ",Tabla1[[#This Row],[Columna3]])-1),Tabla1[[#This Row],[Columna3]])</f>
        <v>Venta</v>
      </c>
      <c r="U877"/>
    </row>
    <row r="878" spans="1:21" ht="14.25" customHeight="1">
      <c r="A878" t="s">
        <v>202</v>
      </c>
      <c r="B878" s="50">
        <f>+Tabla1[[#This Row],[Fecha y hora]]</f>
        <v>45992.43849537037</v>
      </c>
      <c r="C878" s="44">
        <v>45992.43849537037</v>
      </c>
      <c r="D878" s="45">
        <v>755</v>
      </c>
      <c r="E878" s="45" t="s">
        <v>74</v>
      </c>
      <c r="F878" s="46">
        <v>75373</v>
      </c>
      <c r="G878" s="47">
        <v>33075</v>
      </c>
      <c r="H878" s="42">
        <v>1</v>
      </c>
      <c r="I878" s="42" t="s">
        <v>93</v>
      </c>
      <c r="J878" s="34">
        <f>IF(Tabla1[[#This Row],[Doc]]="Devolucion",-Tabla1[[#This Row],[VALOR]],Tabla1[[#This Row],[VALOR]])</f>
        <v>33075</v>
      </c>
      <c r="K878" s="35" t="str">
        <f>IFERROR(LEFT(Tabla1[[#This Row],[Columna3]],FIND(" ",Tabla1[[#This Row],[Columna3]])-1),Tabla1[[#This Row],[Columna3]])</f>
        <v>Venta</v>
      </c>
      <c r="U878"/>
    </row>
    <row r="879" spans="1:21" ht="14.25" customHeight="1">
      <c r="A879" t="s">
        <v>202</v>
      </c>
      <c r="B879" s="50">
        <f>+Tabla1[[#This Row],[Fecha y hora]]</f>
        <v>45992.440567129626</v>
      </c>
      <c r="C879" s="44">
        <v>45992.440567129626</v>
      </c>
      <c r="D879" s="45">
        <v>755</v>
      </c>
      <c r="E879" s="45" t="s">
        <v>74</v>
      </c>
      <c r="F879" s="46">
        <v>75374</v>
      </c>
      <c r="G879" s="47">
        <v>24000</v>
      </c>
      <c r="H879" s="42">
        <v>1</v>
      </c>
      <c r="I879" s="42" t="s">
        <v>93</v>
      </c>
      <c r="J879" s="34">
        <f>IF(Tabla1[[#This Row],[Doc]]="Devolucion",-Tabla1[[#This Row],[VALOR]],Tabla1[[#This Row],[VALOR]])</f>
        <v>24000</v>
      </c>
      <c r="K879" s="35" t="str">
        <f>IFERROR(LEFT(Tabla1[[#This Row],[Columna3]],FIND(" ",Tabla1[[#This Row],[Columna3]])-1),Tabla1[[#This Row],[Columna3]])</f>
        <v>Venta</v>
      </c>
      <c r="U879"/>
    </row>
    <row r="880" spans="1:21" ht="14.25" customHeight="1">
      <c r="A880" t="s">
        <v>202</v>
      </c>
      <c r="B880" s="50">
        <f>+Tabla1[[#This Row],[Fecha y hora]]</f>
        <v>45992.442141203705</v>
      </c>
      <c r="C880" s="44">
        <v>45992.442141203705</v>
      </c>
      <c r="D880" s="45">
        <v>755</v>
      </c>
      <c r="E880" s="45" t="s">
        <v>74</v>
      </c>
      <c r="F880" s="46">
        <v>75375</v>
      </c>
      <c r="G880" s="47">
        <v>24160</v>
      </c>
      <c r="H880" s="42">
        <v>1</v>
      </c>
      <c r="I880" s="42" t="s">
        <v>93</v>
      </c>
      <c r="J880" s="34">
        <f>IF(Tabla1[[#This Row],[Doc]]="Devolucion",-Tabla1[[#This Row],[VALOR]],Tabla1[[#This Row],[VALOR]])</f>
        <v>24160</v>
      </c>
      <c r="K880" s="35" t="str">
        <f>IFERROR(LEFT(Tabla1[[#This Row],[Columna3]],FIND(" ",Tabla1[[#This Row],[Columna3]])-1),Tabla1[[#This Row],[Columna3]])</f>
        <v>Venta</v>
      </c>
      <c r="U880"/>
    </row>
    <row r="881" spans="1:21" ht="14.25" customHeight="1">
      <c r="A881" t="s">
        <v>202</v>
      </c>
      <c r="B881" s="50">
        <f>+Tabla1[[#This Row],[Fecha y hora]]</f>
        <v>45992.545069444444</v>
      </c>
      <c r="C881" s="44">
        <v>45992.545069444444</v>
      </c>
      <c r="D881" s="45">
        <v>755</v>
      </c>
      <c r="E881" s="45" t="s">
        <v>74</v>
      </c>
      <c r="F881" s="46">
        <v>75425</v>
      </c>
      <c r="G881" s="47">
        <v>12320</v>
      </c>
      <c r="H881" s="42">
        <v>1</v>
      </c>
      <c r="I881" s="42" t="s">
        <v>93</v>
      </c>
      <c r="J881" s="34">
        <f>IF(Tabla1[[#This Row],[Doc]]="Devolucion",-Tabla1[[#This Row],[VALOR]],Tabla1[[#This Row],[VALOR]])</f>
        <v>12320</v>
      </c>
      <c r="K881" s="35" t="str">
        <f>IFERROR(LEFT(Tabla1[[#This Row],[Columna3]],FIND(" ",Tabla1[[#This Row],[Columna3]])-1),Tabla1[[#This Row],[Columna3]])</f>
        <v>Venta</v>
      </c>
      <c r="U881"/>
    </row>
    <row r="882" spans="1:21" ht="14.25" customHeight="1">
      <c r="A882" t="s">
        <v>202</v>
      </c>
      <c r="B882" s="50">
        <f>+Tabla1[[#This Row],[Fecha y hora]]</f>
        <v>45992.546527777777</v>
      </c>
      <c r="C882" s="44">
        <v>45992.546527777777</v>
      </c>
      <c r="D882" s="45">
        <v>755</v>
      </c>
      <c r="E882" s="45" t="s">
        <v>74</v>
      </c>
      <c r="F882" s="46">
        <v>75426</v>
      </c>
      <c r="G882" s="47">
        <v>29420</v>
      </c>
      <c r="H882" s="42">
        <v>1</v>
      </c>
      <c r="I882" s="42" t="s">
        <v>93</v>
      </c>
      <c r="J882" s="34">
        <f>IF(Tabla1[[#This Row],[Doc]]="Devolucion",-Tabla1[[#This Row],[VALOR]],Tabla1[[#This Row],[VALOR]])</f>
        <v>29420</v>
      </c>
      <c r="K882" s="35" t="str">
        <f>IFERROR(LEFT(Tabla1[[#This Row],[Columna3]],FIND(" ",Tabla1[[#This Row],[Columna3]])-1),Tabla1[[#This Row],[Columna3]])</f>
        <v>Venta</v>
      </c>
      <c r="U882"/>
    </row>
    <row r="883" spans="1:21" ht="14.25" customHeight="1">
      <c r="A883" t="s">
        <v>202</v>
      </c>
      <c r="B883" s="50">
        <f>+Tabla1[[#This Row],[Fecha y hora]]</f>
        <v>45992.548217592594</v>
      </c>
      <c r="C883" s="44">
        <v>45992.548217592594</v>
      </c>
      <c r="D883" s="45">
        <v>755</v>
      </c>
      <c r="E883" s="45" t="s">
        <v>74</v>
      </c>
      <c r="F883" s="46">
        <v>75427</v>
      </c>
      <c r="G883" s="47">
        <v>11550</v>
      </c>
      <c r="H883" s="42">
        <v>1</v>
      </c>
      <c r="I883" s="42" t="s">
        <v>93</v>
      </c>
      <c r="J883" s="34">
        <f>IF(Tabla1[[#This Row],[Doc]]="Devolucion",-Tabla1[[#This Row],[VALOR]],Tabla1[[#This Row],[VALOR]])</f>
        <v>11550</v>
      </c>
      <c r="K883" s="35" t="str">
        <f>IFERROR(LEFT(Tabla1[[#This Row],[Columna3]],FIND(" ",Tabla1[[#This Row],[Columna3]])-1),Tabla1[[#This Row],[Columna3]])</f>
        <v>Venta</v>
      </c>
      <c r="U883"/>
    </row>
    <row r="884" spans="1:21" ht="14.25" customHeight="1">
      <c r="A884" t="s">
        <v>202</v>
      </c>
      <c r="B884" s="50">
        <f>+Tabla1[[#This Row],[Fecha y hora]]</f>
        <v>45992.550300925926</v>
      </c>
      <c r="C884" s="44">
        <v>45992.550300925926</v>
      </c>
      <c r="D884" s="45">
        <v>755</v>
      </c>
      <c r="E884" s="45" t="s">
        <v>74</v>
      </c>
      <c r="F884" s="46">
        <v>75428</v>
      </c>
      <c r="G884" s="47">
        <v>17500</v>
      </c>
      <c r="H884" s="42">
        <v>1</v>
      </c>
      <c r="I884" s="42" t="s">
        <v>93</v>
      </c>
      <c r="J884" s="34">
        <f>IF(Tabla1[[#This Row],[Doc]]="Devolucion",-Tabla1[[#This Row],[VALOR]],Tabla1[[#This Row],[VALOR]])</f>
        <v>17500</v>
      </c>
      <c r="K884" s="35" t="str">
        <f>IFERROR(LEFT(Tabla1[[#This Row],[Columna3]],FIND(" ",Tabla1[[#This Row],[Columna3]])-1),Tabla1[[#This Row],[Columna3]])</f>
        <v>Venta</v>
      </c>
      <c r="U884"/>
    </row>
    <row r="885" spans="1:21" ht="14.25" customHeight="1">
      <c r="A885" t="s">
        <v>202</v>
      </c>
      <c r="B885" s="50">
        <f>+Tabla1[[#This Row],[Fecha y hora]]</f>
        <v>45992.55127314815</v>
      </c>
      <c r="C885" s="44">
        <v>45992.55127314815</v>
      </c>
      <c r="D885" s="45">
        <v>755</v>
      </c>
      <c r="E885" s="45" t="s">
        <v>74</v>
      </c>
      <c r="F885" s="46">
        <v>75429</v>
      </c>
      <c r="G885" s="47">
        <v>28449</v>
      </c>
      <c r="H885" s="42">
        <v>1</v>
      </c>
      <c r="I885" s="42" t="s">
        <v>93</v>
      </c>
      <c r="J885" s="34">
        <f>IF(Tabla1[[#This Row],[Doc]]="Devolucion",-Tabla1[[#This Row],[VALOR]],Tabla1[[#This Row],[VALOR]])</f>
        <v>28449</v>
      </c>
      <c r="K885" s="35" t="str">
        <f>IFERROR(LEFT(Tabla1[[#This Row],[Columna3]],FIND(" ",Tabla1[[#This Row],[Columna3]])-1),Tabla1[[#This Row],[Columna3]])</f>
        <v>Venta</v>
      </c>
      <c r="U885"/>
    </row>
    <row r="886" spans="1:21" ht="14.25" customHeight="1">
      <c r="A886" t="s">
        <v>202</v>
      </c>
      <c r="B886" s="50">
        <f>+Tabla1[[#This Row],[Fecha y hora]]</f>
        <v>45992.552395833336</v>
      </c>
      <c r="C886" s="44">
        <v>45992.552395833336</v>
      </c>
      <c r="D886" s="45">
        <v>755</v>
      </c>
      <c r="E886" s="45" t="s">
        <v>74</v>
      </c>
      <c r="F886" s="46">
        <v>75430</v>
      </c>
      <c r="G886" s="47">
        <v>7725</v>
      </c>
      <c r="H886" s="42">
        <v>1</v>
      </c>
      <c r="I886" s="42" t="s">
        <v>93</v>
      </c>
      <c r="J886" s="34">
        <f>IF(Tabla1[[#This Row],[Doc]]="Devolucion",-Tabla1[[#This Row],[VALOR]],Tabla1[[#This Row],[VALOR]])</f>
        <v>7725</v>
      </c>
      <c r="K886" s="35" t="str">
        <f>IFERROR(LEFT(Tabla1[[#This Row],[Columna3]],FIND(" ",Tabla1[[#This Row],[Columna3]])-1),Tabla1[[#This Row],[Columna3]])</f>
        <v>Venta</v>
      </c>
      <c r="U886"/>
    </row>
    <row r="887" spans="1:21" ht="14.25" customHeight="1">
      <c r="A887" t="s">
        <v>202</v>
      </c>
      <c r="B887" s="50">
        <f>+Tabla1[[#This Row],[Fecha y hora]]</f>
        <v>45992.553298611114</v>
      </c>
      <c r="C887" s="44">
        <v>45992.553298611114</v>
      </c>
      <c r="D887" s="45">
        <v>755</v>
      </c>
      <c r="E887" s="45" t="s">
        <v>74</v>
      </c>
      <c r="F887" s="46">
        <v>75431</v>
      </c>
      <c r="G887" s="47">
        <v>24000</v>
      </c>
      <c r="H887" s="42">
        <v>1</v>
      </c>
      <c r="I887" s="42" t="s">
        <v>93</v>
      </c>
      <c r="J887" s="34">
        <f>IF(Tabla1[[#This Row],[Doc]]="Devolucion",-Tabla1[[#This Row],[VALOR]],Tabla1[[#This Row],[VALOR]])</f>
        <v>24000</v>
      </c>
      <c r="K887" s="35" t="str">
        <f>IFERROR(LEFT(Tabla1[[#This Row],[Columna3]],FIND(" ",Tabla1[[#This Row],[Columna3]])-1),Tabla1[[#This Row],[Columna3]])</f>
        <v>Venta</v>
      </c>
      <c r="U887"/>
    </row>
    <row r="888" spans="1:21" ht="14.25" customHeight="1">
      <c r="A888" t="s">
        <v>202</v>
      </c>
      <c r="B888" s="50">
        <f>+Tabla1[[#This Row],[Fecha y hora]]</f>
        <v>45992.554027777776</v>
      </c>
      <c r="C888" s="44">
        <v>45992.554027777776</v>
      </c>
      <c r="D888" s="45">
        <v>755</v>
      </c>
      <c r="E888" s="45" t="s">
        <v>74</v>
      </c>
      <c r="F888" s="46">
        <v>75432</v>
      </c>
      <c r="G888" s="47">
        <v>9360</v>
      </c>
      <c r="H888" s="42">
        <v>1</v>
      </c>
      <c r="I888" s="42" t="s">
        <v>93</v>
      </c>
      <c r="J888" s="34">
        <f>IF(Tabla1[[#This Row],[Doc]]="Devolucion",-Tabla1[[#This Row],[VALOR]],Tabla1[[#This Row],[VALOR]])</f>
        <v>9360</v>
      </c>
      <c r="K888" s="35" t="str">
        <f>IFERROR(LEFT(Tabla1[[#This Row],[Columna3]],FIND(" ",Tabla1[[#This Row],[Columna3]])-1),Tabla1[[#This Row],[Columna3]])</f>
        <v>Venta</v>
      </c>
      <c r="U888"/>
    </row>
    <row r="889" spans="1:21" ht="14.25" customHeight="1">
      <c r="A889" t="s">
        <v>202</v>
      </c>
      <c r="B889" s="50">
        <f>+Tabla1[[#This Row],[Fecha y hora]]</f>
        <v>45992.555</v>
      </c>
      <c r="C889" s="44">
        <v>45992.555</v>
      </c>
      <c r="D889" s="45">
        <v>755</v>
      </c>
      <c r="E889" s="45" t="s">
        <v>74</v>
      </c>
      <c r="F889" s="46">
        <v>75433</v>
      </c>
      <c r="G889" s="47">
        <v>297000</v>
      </c>
      <c r="H889" s="42">
        <v>1</v>
      </c>
      <c r="I889" s="42" t="s">
        <v>93</v>
      </c>
      <c r="J889" s="34">
        <f>IF(Tabla1[[#This Row],[Doc]]="Devolucion",-Tabla1[[#This Row],[VALOR]],Tabla1[[#This Row],[VALOR]])</f>
        <v>297000</v>
      </c>
      <c r="K889" s="35" t="str">
        <f>IFERROR(LEFT(Tabla1[[#This Row],[Columna3]],FIND(" ",Tabla1[[#This Row],[Columna3]])-1),Tabla1[[#This Row],[Columna3]])</f>
        <v>Venta</v>
      </c>
      <c r="U889"/>
    </row>
    <row r="890" spans="1:21" ht="14.25" customHeight="1">
      <c r="A890" t="s">
        <v>202</v>
      </c>
      <c r="B890" s="50">
        <f>+Tabla1[[#This Row],[Fecha y hora]]</f>
        <v>45992.556863425925</v>
      </c>
      <c r="C890" s="44">
        <v>45992.556863425925</v>
      </c>
      <c r="D890" s="45">
        <v>755</v>
      </c>
      <c r="E890" s="45" t="s">
        <v>74</v>
      </c>
      <c r="F890" s="46">
        <v>75434</v>
      </c>
      <c r="G890" s="47">
        <v>11020</v>
      </c>
      <c r="H890" s="42">
        <v>1</v>
      </c>
      <c r="I890" s="42" t="s">
        <v>93</v>
      </c>
      <c r="J890" s="34">
        <f>IF(Tabla1[[#This Row],[Doc]]="Devolucion",-Tabla1[[#This Row],[VALOR]],Tabla1[[#This Row],[VALOR]])</f>
        <v>11020</v>
      </c>
      <c r="K890" s="35" t="str">
        <f>IFERROR(LEFT(Tabla1[[#This Row],[Columna3]],FIND(" ",Tabla1[[#This Row],[Columna3]])-1),Tabla1[[#This Row],[Columna3]])</f>
        <v>Venta</v>
      </c>
      <c r="U890"/>
    </row>
    <row r="891" spans="1:21" ht="14.25" customHeight="1">
      <c r="A891" t="s">
        <v>202</v>
      </c>
      <c r="B891" s="50">
        <f>+Tabla1[[#This Row],[Fecha y hora]]</f>
        <v>45992.559398148151</v>
      </c>
      <c r="C891" s="44">
        <v>45992.559398148151</v>
      </c>
      <c r="D891" s="45">
        <v>755</v>
      </c>
      <c r="E891" s="45" t="s">
        <v>74</v>
      </c>
      <c r="F891" s="46">
        <v>75435</v>
      </c>
      <c r="G891" s="47">
        <v>12600</v>
      </c>
      <c r="H891" s="42">
        <v>1</v>
      </c>
      <c r="I891" s="42" t="s">
        <v>93</v>
      </c>
      <c r="J891" s="34">
        <f>IF(Tabla1[[#This Row],[Doc]]="Devolucion",-Tabla1[[#This Row],[VALOR]],Tabla1[[#This Row],[VALOR]])</f>
        <v>12600</v>
      </c>
      <c r="K891" s="35" t="str">
        <f>IFERROR(LEFT(Tabla1[[#This Row],[Columna3]],FIND(" ",Tabla1[[#This Row],[Columna3]])-1),Tabla1[[#This Row],[Columna3]])</f>
        <v>Venta</v>
      </c>
      <c r="U891"/>
    </row>
    <row r="892" spans="1:21" ht="14.25" customHeight="1">
      <c r="A892" t="s">
        <v>202</v>
      </c>
      <c r="B892" s="50">
        <f>+Tabla1[[#This Row],[Fecha y hora]]</f>
        <v>45992.561192129629</v>
      </c>
      <c r="C892" s="44">
        <v>45992.561192129629</v>
      </c>
      <c r="D892" s="45">
        <v>755</v>
      </c>
      <c r="E892" s="45" t="s">
        <v>74</v>
      </c>
      <c r="F892" s="46">
        <v>75436</v>
      </c>
      <c r="G892" s="47">
        <v>30478</v>
      </c>
      <c r="H892" s="42">
        <v>1</v>
      </c>
      <c r="I892" s="42" t="s">
        <v>93</v>
      </c>
      <c r="J892" s="34">
        <f>IF(Tabla1[[#This Row],[Doc]]="Devolucion",-Tabla1[[#This Row],[VALOR]],Tabla1[[#This Row],[VALOR]])</f>
        <v>30478</v>
      </c>
      <c r="K892" s="35" t="str">
        <f>IFERROR(LEFT(Tabla1[[#This Row],[Columna3]],FIND(" ",Tabla1[[#This Row],[Columna3]])-1),Tabla1[[#This Row],[Columna3]])</f>
        <v>Venta</v>
      </c>
      <c r="U892"/>
    </row>
    <row r="893" spans="1:21" ht="14.25" customHeight="1">
      <c r="A893" t="s">
        <v>202</v>
      </c>
      <c r="B893" s="50">
        <f>+Tabla1[[#This Row],[Fecha y hora]]</f>
        <v>45992.569108796299</v>
      </c>
      <c r="C893" s="44">
        <v>45992.569108796299</v>
      </c>
      <c r="D893" s="45">
        <v>755</v>
      </c>
      <c r="E893" s="45" t="s">
        <v>74</v>
      </c>
      <c r="F893" s="46">
        <v>75437</v>
      </c>
      <c r="G893" s="47">
        <v>297000</v>
      </c>
      <c r="H893" s="42">
        <v>1</v>
      </c>
      <c r="I893" s="42" t="s">
        <v>93</v>
      </c>
      <c r="J893" s="34">
        <f>IF(Tabla1[[#This Row],[Doc]]="Devolucion",-Tabla1[[#This Row],[VALOR]],Tabla1[[#This Row],[VALOR]])</f>
        <v>297000</v>
      </c>
      <c r="K893" s="35" t="str">
        <f>IFERROR(LEFT(Tabla1[[#This Row],[Columna3]],FIND(" ",Tabla1[[#This Row],[Columna3]])-1),Tabla1[[#This Row],[Columna3]])</f>
        <v>Venta</v>
      </c>
      <c r="U893"/>
    </row>
    <row r="894" spans="1:21" ht="14.25" customHeight="1">
      <c r="A894" t="s">
        <v>202</v>
      </c>
      <c r="B894" s="50">
        <f>+Tabla1[[#This Row],[Fecha y hora]]</f>
        <v>45992.570289351854</v>
      </c>
      <c r="C894" s="44">
        <v>45992.570289351854</v>
      </c>
      <c r="D894" s="45">
        <v>755</v>
      </c>
      <c r="E894" s="45" t="s">
        <v>74</v>
      </c>
      <c r="F894" s="46">
        <v>75438</v>
      </c>
      <c r="G894" s="47">
        <v>10285</v>
      </c>
      <c r="H894" s="42">
        <v>1</v>
      </c>
      <c r="I894" s="42" t="s">
        <v>93</v>
      </c>
      <c r="J894" s="34">
        <f>IF(Tabla1[[#This Row],[Doc]]="Devolucion",-Tabla1[[#This Row],[VALOR]],Tabla1[[#This Row],[VALOR]])</f>
        <v>10285</v>
      </c>
      <c r="K894" s="35" t="str">
        <f>IFERROR(LEFT(Tabla1[[#This Row],[Columna3]],FIND(" ",Tabla1[[#This Row],[Columna3]])-1),Tabla1[[#This Row],[Columna3]])</f>
        <v>Venta</v>
      </c>
      <c r="U894"/>
    </row>
    <row r="895" spans="1:21" ht="14.25" customHeight="1">
      <c r="A895" t="s">
        <v>202</v>
      </c>
      <c r="B895" s="50">
        <f>+Tabla1[[#This Row],[Fecha y hora]]</f>
        <v>45992.571238425924</v>
      </c>
      <c r="C895" s="44">
        <v>45992.571238425924</v>
      </c>
      <c r="D895" s="45">
        <v>755</v>
      </c>
      <c r="E895" s="45" t="s">
        <v>74</v>
      </c>
      <c r="F895" s="46">
        <v>75439</v>
      </c>
      <c r="G895" s="47">
        <v>297000</v>
      </c>
      <c r="H895" s="42">
        <v>1</v>
      </c>
      <c r="I895" s="42" t="s">
        <v>93</v>
      </c>
      <c r="J895" s="34">
        <f>IF(Tabla1[[#This Row],[Doc]]="Devolucion",-Tabla1[[#This Row],[VALOR]],Tabla1[[#This Row],[VALOR]])</f>
        <v>297000</v>
      </c>
      <c r="K895" s="35" t="str">
        <f>IFERROR(LEFT(Tabla1[[#This Row],[Columna3]],FIND(" ",Tabla1[[#This Row],[Columna3]])-1),Tabla1[[#This Row],[Columna3]])</f>
        <v>Venta</v>
      </c>
      <c r="U895"/>
    </row>
    <row r="896" spans="1:21" ht="14.25" customHeight="1">
      <c r="A896" t="s">
        <v>202</v>
      </c>
      <c r="B896" s="50">
        <f>+Tabla1[[#This Row],[Fecha y hora]]</f>
        <v>45992.572175925925</v>
      </c>
      <c r="C896" s="44">
        <v>45992.572175925925</v>
      </c>
      <c r="D896" s="45">
        <v>755</v>
      </c>
      <c r="E896" s="45" t="s">
        <v>74</v>
      </c>
      <c r="F896" s="46">
        <v>75440</v>
      </c>
      <c r="G896" s="47">
        <v>297000</v>
      </c>
      <c r="H896" s="42">
        <v>1</v>
      </c>
      <c r="I896" s="42" t="s">
        <v>93</v>
      </c>
      <c r="J896" s="34">
        <f>IF(Tabla1[[#This Row],[Doc]]="Devolucion",-Tabla1[[#This Row],[VALOR]],Tabla1[[#This Row],[VALOR]])</f>
        <v>297000</v>
      </c>
      <c r="K896" s="35" t="str">
        <f>IFERROR(LEFT(Tabla1[[#This Row],[Columna3]],FIND(" ",Tabla1[[#This Row],[Columna3]])-1),Tabla1[[#This Row],[Columna3]])</f>
        <v>Venta</v>
      </c>
      <c r="U896"/>
    </row>
    <row r="897" spans="1:21" ht="14.25" customHeight="1">
      <c r="A897" t="s">
        <v>202</v>
      </c>
      <c r="B897" s="50">
        <f>+Tabla1[[#This Row],[Fecha y hora]]</f>
        <v>45992.573252314818</v>
      </c>
      <c r="C897" s="44">
        <v>45992.573252314818</v>
      </c>
      <c r="D897" s="45">
        <v>755</v>
      </c>
      <c r="E897" s="45" t="s">
        <v>74</v>
      </c>
      <c r="F897" s="46">
        <v>75441</v>
      </c>
      <c r="G897" s="47">
        <v>297000</v>
      </c>
      <c r="H897" s="42">
        <v>1</v>
      </c>
      <c r="I897" s="42" t="s">
        <v>93</v>
      </c>
      <c r="J897" s="34">
        <f>IF(Tabla1[[#This Row],[Doc]]="Devolucion",-Tabla1[[#This Row],[VALOR]],Tabla1[[#This Row],[VALOR]])</f>
        <v>297000</v>
      </c>
      <c r="K897" s="35" t="str">
        <f>IFERROR(LEFT(Tabla1[[#This Row],[Columna3]],FIND(" ",Tabla1[[#This Row],[Columna3]])-1),Tabla1[[#This Row],[Columna3]])</f>
        <v>Venta</v>
      </c>
      <c r="U897"/>
    </row>
    <row r="898" spans="1:21" ht="14.25" customHeight="1">
      <c r="A898" t="s">
        <v>202</v>
      </c>
      <c r="B898" s="50">
        <f>+Tabla1[[#This Row],[Fecha y hora]]</f>
        <v>45992.573993055557</v>
      </c>
      <c r="C898" s="44">
        <v>45992.573993055557</v>
      </c>
      <c r="D898" s="45">
        <v>755</v>
      </c>
      <c r="E898" s="45" t="s">
        <v>74</v>
      </c>
      <c r="F898" s="46">
        <v>75442</v>
      </c>
      <c r="G898" s="47">
        <v>9090</v>
      </c>
      <c r="H898" s="42">
        <v>1</v>
      </c>
      <c r="I898" s="42" t="s">
        <v>93</v>
      </c>
      <c r="J898" s="34">
        <f>IF(Tabla1[[#This Row],[Doc]]="Devolucion",-Tabla1[[#This Row],[VALOR]],Tabla1[[#This Row],[VALOR]])</f>
        <v>9090</v>
      </c>
      <c r="K898" s="35" t="str">
        <f>IFERROR(LEFT(Tabla1[[#This Row],[Columna3]],FIND(" ",Tabla1[[#This Row],[Columna3]])-1),Tabla1[[#This Row],[Columna3]])</f>
        <v>Venta</v>
      </c>
      <c r="U898"/>
    </row>
    <row r="899" spans="1:21" ht="14.25" customHeight="1">
      <c r="A899" t="s">
        <v>202</v>
      </c>
      <c r="B899" s="50">
        <f>+Tabla1[[#This Row],[Fecha y hora]]</f>
        <v>45992.574606481481</v>
      </c>
      <c r="C899" s="44">
        <v>45992.574606481481</v>
      </c>
      <c r="D899" s="45">
        <v>755</v>
      </c>
      <c r="E899" s="45" t="s">
        <v>74</v>
      </c>
      <c r="F899" s="46">
        <v>75443</v>
      </c>
      <c r="G899" s="47">
        <v>297000</v>
      </c>
      <c r="H899" s="42">
        <v>1</v>
      </c>
      <c r="I899" s="42" t="s">
        <v>93</v>
      </c>
      <c r="J899" s="34">
        <f>IF(Tabla1[[#This Row],[Doc]]="Devolucion",-Tabla1[[#This Row],[VALOR]],Tabla1[[#This Row],[VALOR]])</f>
        <v>297000</v>
      </c>
      <c r="K899" s="35" t="str">
        <f>IFERROR(LEFT(Tabla1[[#This Row],[Columna3]],FIND(" ",Tabla1[[#This Row],[Columna3]])-1),Tabla1[[#This Row],[Columna3]])</f>
        <v>Venta</v>
      </c>
      <c r="U899"/>
    </row>
    <row r="900" spans="1:21" ht="14.25" customHeight="1">
      <c r="A900" t="s">
        <v>202</v>
      </c>
      <c r="B900" s="50">
        <f>+Tabla1[[#This Row],[Fecha y hora]]</f>
        <v>45992.575416666667</v>
      </c>
      <c r="C900" s="44">
        <v>45992.575416666667</v>
      </c>
      <c r="D900" s="45">
        <v>755</v>
      </c>
      <c r="E900" s="45" t="s">
        <v>74</v>
      </c>
      <c r="F900" s="46">
        <v>75444</v>
      </c>
      <c r="G900" s="47">
        <v>297000</v>
      </c>
      <c r="H900" s="42">
        <v>1</v>
      </c>
      <c r="I900" s="42" t="s">
        <v>93</v>
      </c>
      <c r="J900" s="34">
        <f>IF(Tabla1[[#This Row],[Doc]]="Devolucion",-Tabla1[[#This Row],[VALOR]],Tabla1[[#This Row],[VALOR]])</f>
        <v>297000</v>
      </c>
      <c r="K900" s="35" t="str">
        <f>IFERROR(LEFT(Tabla1[[#This Row],[Columna3]],FIND(" ",Tabla1[[#This Row],[Columna3]])-1),Tabla1[[#This Row],[Columna3]])</f>
        <v>Venta</v>
      </c>
      <c r="U900"/>
    </row>
    <row r="901" spans="1:21" ht="14.25" customHeight="1">
      <c r="A901" t="s">
        <v>202</v>
      </c>
      <c r="B901" s="50">
        <f>+Tabla1[[#This Row],[Fecha y hora]]</f>
        <v>45992.576967592591</v>
      </c>
      <c r="C901" s="44">
        <v>45992.576967592591</v>
      </c>
      <c r="D901" s="45">
        <v>755</v>
      </c>
      <c r="E901" s="45" t="s">
        <v>74</v>
      </c>
      <c r="F901" s="46">
        <v>75445</v>
      </c>
      <c r="G901" s="47">
        <v>297000</v>
      </c>
      <c r="H901" s="42">
        <v>1</v>
      </c>
      <c r="I901" s="42" t="s">
        <v>93</v>
      </c>
      <c r="J901" s="34">
        <f>IF(Tabla1[[#This Row],[Doc]]="Devolucion",-Tabla1[[#This Row],[VALOR]],Tabla1[[#This Row],[VALOR]])</f>
        <v>297000</v>
      </c>
      <c r="K901" s="35" t="str">
        <f>IFERROR(LEFT(Tabla1[[#This Row],[Columna3]],FIND(" ",Tabla1[[#This Row],[Columna3]])-1),Tabla1[[#This Row],[Columna3]])</f>
        <v>Venta</v>
      </c>
      <c r="U901"/>
    </row>
    <row r="902" spans="1:21" ht="14.25" customHeight="1">
      <c r="A902" t="s">
        <v>202</v>
      </c>
      <c r="B902" s="50">
        <f>+Tabla1[[#This Row],[Fecha y hora]]</f>
        <v>45992.577951388892</v>
      </c>
      <c r="C902" s="44">
        <v>45992.577951388892</v>
      </c>
      <c r="D902" s="45">
        <v>755</v>
      </c>
      <c r="E902" s="45" t="s">
        <v>74</v>
      </c>
      <c r="F902" s="46">
        <v>75446</v>
      </c>
      <c r="G902" s="47">
        <v>297000</v>
      </c>
      <c r="H902" s="42">
        <v>1</v>
      </c>
      <c r="I902" s="42" t="s">
        <v>93</v>
      </c>
      <c r="J902" s="34">
        <f>IF(Tabla1[[#This Row],[Doc]]="Devolucion",-Tabla1[[#This Row],[VALOR]],Tabla1[[#This Row],[VALOR]])</f>
        <v>297000</v>
      </c>
      <c r="K902" s="35" t="str">
        <f>IFERROR(LEFT(Tabla1[[#This Row],[Columna3]],FIND(" ",Tabla1[[#This Row],[Columna3]])-1),Tabla1[[#This Row],[Columna3]])</f>
        <v>Venta</v>
      </c>
      <c r="U902"/>
    </row>
    <row r="903" spans="1:21" ht="14.25" customHeight="1">
      <c r="A903" t="s">
        <v>202</v>
      </c>
      <c r="B903" s="50">
        <f>+Tabla1[[#This Row],[Fecha y hora]]</f>
        <v>45992.57949074074</v>
      </c>
      <c r="C903" s="44">
        <v>45992.57949074074</v>
      </c>
      <c r="D903" s="45">
        <v>755</v>
      </c>
      <c r="E903" s="45" t="s">
        <v>74</v>
      </c>
      <c r="F903" s="46">
        <v>75447</v>
      </c>
      <c r="G903" s="47">
        <v>7260</v>
      </c>
      <c r="H903" s="42">
        <v>1</v>
      </c>
      <c r="I903" s="42" t="s">
        <v>93</v>
      </c>
      <c r="J903" s="34">
        <f>IF(Tabla1[[#This Row],[Doc]]="Devolucion",-Tabla1[[#This Row],[VALOR]],Tabla1[[#This Row],[VALOR]])</f>
        <v>7260</v>
      </c>
      <c r="K903" s="35" t="str">
        <f>IFERROR(LEFT(Tabla1[[#This Row],[Columna3]],FIND(" ",Tabla1[[#This Row],[Columna3]])-1),Tabla1[[#This Row],[Columna3]])</f>
        <v>Venta</v>
      </c>
      <c r="U903"/>
    </row>
    <row r="904" spans="1:21" ht="14.25" customHeight="1">
      <c r="A904" t="s">
        <v>202</v>
      </c>
      <c r="B904" s="50">
        <f>+Tabla1[[#This Row],[Fecha y hora]]</f>
        <v>45992.580254629633</v>
      </c>
      <c r="C904" s="44">
        <v>45992.580254629633</v>
      </c>
      <c r="D904" s="45">
        <v>755</v>
      </c>
      <c r="E904" s="45" t="s">
        <v>74</v>
      </c>
      <c r="F904" s="46">
        <v>75448</v>
      </c>
      <c r="G904" s="47">
        <v>297000</v>
      </c>
      <c r="H904" s="42">
        <v>1</v>
      </c>
      <c r="I904" s="42" t="s">
        <v>93</v>
      </c>
      <c r="J904" s="34">
        <f>IF(Tabla1[[#This Row],[Doc]]="Devolucion",-Tabla1[[#This Row],[VALOR]],Tabla1[[#This Row],[VALOR]])</f>
        <v>297000</v>
      </c>
      <c r="K904" s="35" t="str">
        <f>IFERROR(LEFT(Tabla1[[#This Row],[Columna3]],FIND(" ",Tabla1[[#This Row],[Columna3]])-1),Tabla1[[#This Row],[Columna3]])</f>
        <v>Venta</v>
      </c>
      <c r="U904"/>
    </row>
    <row r="905" spans="1:21" ht="14.25" customHeight="1">
      <c r="A905" t="s">
        <v>202</v>
      </c>
      <c r="B905" s="50">
        <f>+Tabla1[[#This Row],[Fecha y hora]]</f>
        <v>45992.581956018519</v>
      </c>
      <c r="C905" s="44">
        <v>45992.581956018519</v>
      </c>
      <c r="D905" s="45">
        <v>755</v>
      </c>
      <c r="E905" s="45" t="s">
        <v>74</v>
      </c>
      <c r="F905" s="46">
        <v>75449</v>
      </c>
      <c r="G905" s="47">
        <v>15285</v>
      </c>
      <c r="H905" s="42">
        <v>1</v>
      </c>
      <c r="I905" s="42" t="s">
        <v>93</v>
      </c>
      <c r="J905" s="34">
        <f>IF(Tabla1[[#This Row],[Doc]]="Devolucion",-Tabla1[[#This Row],[VALOR]],Tabla1[[#This Row],[VALOR]])</f>
        <v>15285</v>
      </c>
      <c r="K905" s="35" t="str">
        <f>IFERROR(LEFT(Tabla1[[#This Row],[Columna3]],FIND(" ",Tabla1[[#This Row],[Columna3]])-1),Tabla1[[#This Row],[Columna3]])</f>
        <v>Venta</v>
      </c>
      <c r="U905"/>
    </row>
    <row r="906" spans="1:21" ht="14.25" customHeight="1">
      <c r="A906" t="s">
        <v>202</v>
      </c>
      <c r="B906" s="50">
        <f>+Tabla1[[#This Row],[Fecha y hora]]</f>
        <v>45992.584108796298</v>
      </c>
      <c r="C906" s="44">
        <v>45992.584108796298</v>
      </c>
      <c r="D906" s="45">
        <v>755</v>
      </c>
      <c r="E906" s="45" t="s">
        <v>74</v>
      </c>
      <c r="F906" s="46">
        <v>75450</v>
      </c>
      <c r="G906" s="47">
        <v>19565</v>
      </c>
      <c r="H906" s="42">
        <v>1</v>
      </c>
      <c r="I906" s="42" t="s">
        <v>93</v>
      </c>
      <c r="J906" s="34">
        <f>IF(Tabla1[[#This Row],[Doc]]="Devolucion",-Tabla1[[#This Row],[VALOR]],Tabla1[[#This Row],[VALOR]])</f>
        <v>19565</v>
      </c>
      <c r="K906" s="35" t="str">
        <f>IFERROR(LEFT(Tabla1[[#This Row],[Columna3]],FIND(" ",Tabla1[[#This Row],[Columna3]])-1),Tabla1[[#This Row],[Columna3]])</f>
        <v>Venta</v>
      </c>
      <c r="U906"/>
    </row>
    <row r="907" spans="1:21" ht="14.25" customHeight="1">
      <c r="A907" t="s">
        <v>202</v>
      </c>
      <c r="B907" s="50">
        <f>+Tabla1[[#This Row],[Fecha y hora]]</f>
        <v>45992.584837962961</v>
      </c>
      <c r="C907" s="44">
        <v>45992.584837962961</v>
      </c>
      <c r="D907" s="45">
        <v>755</v>
      </c>
      <c r="E907" s="45" t="s">
        <v>74</v>
      </c>
      <c r="F907" s="46">
        <v>75451</v>
      </c>
      <c r="G907" s="47">
        <v>297000</v>
      </c>
      <c r="H907" s="42">
        <v>1</v>
      </c>
      <c r="I907" s="42" t="s">
        <v>93</v>
      </c>
      <c r="J907" s="34">
        <f>IF(Tabla1[[#This Row],[Doc]]="Devolucion",-Tabla1[[#This Row],[VALOR]],Tabla1[[#This Row],[VALOR]])</f>
        <v>297000</v>
      </c>
      <c r="K907" s="35" t="str">
        <f>IFERROR(LEFT(Tabla1[[#This Row],[Columna3]],FIND(" ",Tabla1[[#This Row],[Columna3]])-1),Tabla1[[#This Row],[Columna3]])</f>
        <v>Venta</v>
      </c>
      <c r="U907"/>
    </row>
    <row r="908" spans="1:21" ht="14.25" customHeight="1">
      <c r="A908" t="s">
        <v>202</v>
      </c>
      <c r="B908" s="50">
        <f>+Tabla1[[#This Row],[Fecha y hora]]</f>
        <v>45992.585798611108</v>
      </c>
      <c r="C908" s="44">
        <v>45992.585798611108</v>
      </c>
      <c r="D908" s="45">
        <v>755</v>
      </c>
      <c r="E908" s="45" t="s">
        <v>74</v>
      </c>
      <c r="F908" s="46">
        <v>75452</v>
      </c>
      <c r="G908" s="47">
        <v>297000</v>
      </c>
      <c r="H908" s="42">
        <v>1</v>
      </c>
      <c r="I908" s="42" t="s">
        <v>93</v>
      </c>
      <c r="J908" s="34">
        <f>IF(Tabla1[[#This Row],[Doc]]="Devolucion",-Tabla1[[#This Row],[VALOR]],Tabla1[[#This Row],[VALOR]])</f>
        <v>297000</v>
      </c>
      <c r="K908" s="35" t="str">
        <f>IFERROR(LEFT(Tabla1[[#This Row],[Columna3]],FIND(" ",Tabla1[[#This Row],[Columna3]])-1),Tabla1[[#This Row],[Columna3]])</f>
        <v>Venta</v>
      </c>
      <c r="U908"/>
    </row>
    <row r="909" spans="1:21" ht="14.25" customHeight="1">
      <c r="A909" t="s">
        <v>202</v>
      </c>
      <c r="B909" s="50">
        <f>+Tabla1[[#This Row],[Fecha y hora]]</f>
        <v>45992.586678240739</v>
      </c>
      <c r="C909" s="44">
        <v>45992.586678240739</v>
      </c>
      <c r="D909" s="45">
        <v>755</v>
      </c>
      <c r="E909" s="45" t="s">
        <v>74</v>
      </c>
      <c r="F909" s="46">
        <v>75453</v>
      </c>
      <c r="G909" s="47">
        <v>297000</v>
      </c>
      <c r="H909" s="42">
        <v>1</v>
      </c>
      <c r="I909" s="42" t="s">
        <v>93</v>
      </c>
      <c r="J909" s="34">
        <f>IF(Tabla1[[#This Row],[Doc]]="Devolucion",-Tabla1[[#This Row],[VALOR]],Tabla1[[#This Row],[VALOR]])</f>
        <v>297000</v>
      </c>
      <c r="K909" s="35" t="str">
        <f>IFERROR(LEFT(Tabla1[[#This Row],[Columna3]],FIND(" ",Tabla1[[#This Row],[Columna3]])-1),Tabla1[[#This Row],[Columna3]])</f>
        <v>Venta</v>
      </c>
      <c r="U909"/>
    </row>
    <row r="910" spans="1:21" ht="14.25" customHeight="1">
      <c r="A910" t="s">
        <v>202</v>
      </c>
      <c r="B910" s="50">
        <f>+Tabla1[[#This Row],[Fecha y hora]]</f>
        <v>45992.587638888886</v>
      </c>
      <c r="C910" s="44">
        <v>45992.587638888886</v>
      </c>
      <c r="D910" s="45">
        <v>755</v>
      </c>
      <c r="E910" s="45" t="s">
        <v>74</v>
      </c>
      <c r="F910" s="46">
        <v>75454</v>
      </c>
      <c r="G910" s="47">
        <v>297000</v>
      </c>
      <c r="H910" s="42">
        <v>1</v>
      </c>
      <c r="I910" s="42" t="s">
        <v>93</v>
      </c>
      <c r="J910" s="34">
        <f>IF(Tabla1[[#This Row],[Doc]]="Devolucion",-Tabla1[[#This Row],[VALOR]],Tabla1[[#This Row],[VALOR]])</f>
        <v>297000</v>
      </c>
      <c r="K910" s="35" t="str">
        <f>IFERROR(LEFT(Tabla1[[#This Row],[Columna3]],FIND(" ",Tabla1[[#This Row],[Columna3]])-1),Tabla1[[#This Row],[Columna3]])</f>
        <v>Venta</v>
      </c>
      <c r="U910"/>
    </row>
    <row r="911" spans="1:21" ht="14.25" customHeight="1">
      <c r="A911" t="s">
        <v>202</v>
      </c>
      <c r="B911" s="50">
        <f>+Tabla1[[#This Row],[Fecha y hora]]</f>
        <v>45992.588541666664</v>
      </c>
      <c r="C911" s="44">
        <v>45992.588541666664</v>
      </c>
      <c r="D911" s="45">
        <v>755</v>
      </c>
      <c r="E911" s="45" t="s">
        <v>74</v>
      </c>
      <c r="F911" s="46">
        <v>75455</v>
      </c>
      <c r="G911" s="47">
        <v>297000</v>
      </c>
      <c r="H911" s="42">
        <v>1</v>
      </c>
      <c r="I911" s="42" t="s">
        <v>93</v>
      </c>
      <c r="J911" s="34">
        <f>IF(Tabla1[[#This Row],[Doc]]="Devolucion",-Tabla1[[#This Row],[VALOR]],Tabla1[[#This Row],[VALOR]])</f>
        <v>297000</v>
      </c>
      <c r="K911" s="35" t="str">
        <f>IFERROR(LEFT(Tabla1[[#This Row],[Columna3]],FIND(" ",Tabla1[[#This Row],[Columna3]])-1),Tabla1[[#This Row],[Columna3]])</f>
        <v>Venta</v>
      </c>
      <c r="U911"/>
    </row>
    <row r="912" spans="1:21" ht="14.25" customHeight="1">
      <c r="A912" t="s">
        <v>202</v>
      </c>
      <c r="B912" s="50">
        <f>+Tabla1[[#This Row],[Fecha y hora]]</f>
        <v>45992.589201388888</v>
      </c>
      <c r="C912" s="44">
        <v>45992.589201388888</v>
      </c>
      <c r="D912" s="45">
        <v>755</v>
      </c>
      <c r="E912" s="45" t="s">
        <v>74</v>
      </c>
      <c r="F912" s="46">
        <v>75456</v>
      </c>
      <c r="G912" s="47">
        <v>297000</v>
      </c>
      <c r="H912" s="42">
        <v>1</v>
      </c>
      <c r="I912" s="42" t="s">
        <v>93</v>
      </c>
      <c r="J912" s="34">
        <f>IF(Tabla1[[#This Row],[Doc]]="Devolucion",-Tabla1[[#This Row],[VALOR]],Tabla1[[#This Row],[VALOR]])</f>
        <v>297000</v>
      </c>
      <c r="K912" s="35" t="str">
        <f>IFERROR(LEFT(Tabla1[[#This Row],[Columna3]],FIND(" ",Tabla1[[#This Row],[Columna3]])-1),Tabla1[[#This Row],[Columna3]])</f>
        <v>Venta</v>
      </c>
      <c r="U912"/>
    </row>
    <row r="913" spans="1:21" ht="14.25" customHeight="1">
      <c r="A913" t="s">
        <v>202</v>
      </c>
      <c r="B913" s="50">
        <f>+Tabla1[[#This Row],[Fecha y hora]]</f>
        <v>45992.59039351852</v>
      </c>
      <c r="C913" s="44">
        <v>45992.59039351852</v>
      </c>
      <c r="D913" s="45">
        <v>755</v>
      </c>
      <c r="E913" s="45" t="s">
        <v>74</v>
      </c>
      <c r="F913" s="46">
        <v>75457</v>
      </c>
      <c r="G913" s="47">
        <v>297000</v>
      </c>
      <c r="H913" s="42">
        <v>1</v>
      </c>
      <c r="I913" s="42" t="s">
        <v>93</v>
      </c>
      <c r="J913" s="34">
        <f>IF(Tabla1[[#This Row],[Doc]]="Devolucion",-Tabla1[[#This Row],[VALOR]],Tabla1[[#This Row],[VALOR]])</f>
        <v>297000</v>
      </c>
      <c r="K913" s="35" t="str">
        <f>IFERROR(LEFT(Tabla1[[#This Row],[Columna3]],FIND(" ",Tabla1[[#This Row],[Columna3]])-1),Tabla1[[#This Row],[Columna3]])</f>
        <v>Venta</v>
      </c>
      <c r="U913"/>
    </row>
    <row r="914" spans="1:21" ht="14.25" customHeight="1">
      <c r="A914" t="s">
        <v>202</v>
      </c>
      <c r="B914" s="50">
        <f>+Tabla1[[#This Row],[Fecha y hora]]</f>
        <v>45992.592662037037</v>
      </c>
      <c r="C914" s="44">
        <v>45992.592662037037</v>
      </c>
      <c r="D914" s="45">
        <v>755</v>
      </c>
      <c r="E914" s="45" t="s">
        <v>74</v>
      </c>
      <c r="F914" s="46">
        <v>75458</v>
      </c>
      <c r="G914" s="47">
        <v>17345</v>
      </c>
      <c r="H914" s="42">
        <v>1</v>
      </c>
      <c r="I914" s="42" t="s">
        <v>93</v>
      </c>
      <c r="J914" s="34">
        <f>IF(Tabla1[[#This Row],[Doc]]="Devolucion",-Tabla1[[#This Row],[VALOR]],Tabla1[[#This Row],[VALOR]])</f>
        <v>17345</v>
      </c>
      <c r="K914" s="35" t="str">
        <f>IFERROR(LEFT(Tabla1[[#This Row],[Columna3]],FIND(" ",Tabla1[[#This Row],[Columna3]])-1),Tabla1[[#This Row],[Columna3]])</f>
        <v>Venta</v>
      </c>
      <c r="U914"/>
    </row>
    <row r="915" spans="1:21" ht="14.25" customHeight="1">
      <c r="A915" t="s">
        <v>202</v>
      </c>
      <c r="B915" s="50">
        <f>+Tabla1[[#This Row],[Fecha y hora]]</f>
        <v>45992.595671296294</v>
      </c>
      <c r="C915" s="44">
        <v>45992.595671296294</v>
      </c>
      <c r="D915" s="45">
        <v>755</v>
      </c>
      <c r="E915" s="45" t="s">
        <v>74</v>
      </c>
      <c r="F915" s="46">
        <v>75459</v>
      </c>
      <c r="G915" s="47">
        <v>32560</v>
      </c>
      <c r="H915" s="42">
        <v>1</v>
      </c>
      <c r="I915" s="42" t="s">
        <v>93</v>
      </c>
      <c r="J915" s="34">
        <f>IF(Tabla1[[#This Row],[Doc]]="Devolucion",-Tabla1[[#This Row],[VALOR]],Tabla1[[#This Row],[VALOR]])</f>
        <v>32560</v>
      </c>
      <c r="K915" s="35" t="str">
        <f>IFERROR(LEFT(Tabla1[[#This Row],[Columna3]],FIND(" ",Tabla1[[#This Row],[Columna3]])-1),Tabla1[[#This Row],[Columna3]])</f>
        <v>Venta</v>
      </c>
      <c r="U915"/>
    </row>
    <row r="916" spans="1:21" ht="14.25" customHeight="1">
      <c r="A916" t="s">
        <v>202</v>
      </c>
      <c r="B916" s="50">
        <f>+Tabla1[[#This Row],[Fecha y hora]]</f>
        <v>45992.596875000003</v>
      </c>
      <c r="C916" s="44">
        <v>45992.596875000003</v>
      </c>
      <c r="D916" s="45">
        <v>755</v>
      </c>
      <c r="E916" s="45" t="s">
        <v>74</v>
      </c>
      <c r="F916" s="46">
        <v>75460</v>
      </c>
      <c r="G916" s="47">
        <v>9180</v>
      </c>
      <c r="H916" s="42">
        <v>1</v>
      </c>
      <c r="I916" s="42" t="s">
        <v>93</v>
      </c>
      <c r="J916" s="34">
        <f>IF(Tabla1[[#This Row],[Doc]]="Devolucion",-Tabla1[[#This Row],[VALOR]],Tabla1[[#This Row],[VALOR]])</f>
        <v>9180</v>
      </c>
      <c r="K916" s="35" t="str">
        <f>IFERROR(LEFT(Tabla1[[#This Row],[Columna3]],FIND(" ",Tabla1[[#This Row],[Columna3]])-1),Tabla1[[#This Row],[Columna3]])</f>
        <v>Venta</v>
      </c>
      <c r="U916"/>
    </row>
    <row r="917" spans="1:21" ht="14.25" customHeight="1">
      <c r="A917" t="s">
        <v>202</v>
      </c>
      <c r="B917" s="50">
        <f>+Tabla1[[#This Row],[Fecha y hora]]</f>
        <v>45992.597638888888</v>
      </c>
      <c r="C917" s="44">
        <v>45992.597638888888</v>
      </c>
      <c r="D917" s="45">
        <v>755</v>
      </c>
      <c r="E917" s="45" t="s">
        <v>74</v>
      </c>
      <c r="F917" s="46">
        <v>75461</v>
      </c>
      <c r="G917" s="47">
        <v>5940</v>
      </c>
      <c r="H917" s="42">
        <v>1</v>
      </c>
      <c r="I917" s="42" t="s">
        <v>93</v>
      </c>
      <c r="J917" s="34">
        <f>IF(Tabla1[[#This Row],[Doc]]="Devolucion",-Tabla1[[#This Row],[VALOR]],Tabla1[[#This Row],[VALOR]])</f>
        <v>5940</v>
      </c>
      <c r="K917" s="35" t="str">
        <f>IFERROR(LEFT(Tabla1[[#This Row],[Columna3]],FIND(" ",Tabla1[[#This Row],[Columna3]])-1),Tabla1[[#This Row],[Columna3]])</f>
        <v>Venta</v>
      </c>
      <c r="U917"/>
    </row>
    <row r="918" spans="1:21" ht="14.25" customHeight="1">
      <c r="A918" t="s">
        <v>202</v>
      </c>
      <c r="B918" s="50">
        <f>+Tabla1[[#This Row],[Fecha y hora]]</f>
        <v>45992.59983796296</v>
      </c>
      <c r="C918" s="44">
        <v>45992.59983796296</v>
      </c>
      <c r="D918" s="45">
        <v>755</v>
      </c>
      <c r="E918" s="45" t="s">
        <v>74</v>
      </c>
      <c r="F918" s="46">
        <v>75462</v>
      </c>
      <c r="G918" s="47">
        <v>297000</v>
      </c>
      <c r="H918" s="42">
        <v>1</v>
      </c>
      <c r="I918" s="42" t="s">
        <v>93</v>
      </c>
      <c r="J918" s="34">
        <f>IF(Tabla1[[#This Row],[Doc]]="Devolucion",-Tabla1[[#This Row],[VALOR]],Tabla1[[#This Row],[VALOR]])</f>
        <v>297000</v>
      </c>
      <c r="K918" s="35" t="str">
        <f>IFERROR(LEFT(Tabla1[[#This Row],[Columna3]],FIND(" ",Tabla1[[#This Row],[Columna3]])-1),Tabla1[[#This Row],[Columna3]])</f>
        <v>Venta</v>
      </c>
      <c r="U918"/>
    </row>
    <row r="919" spans="1:21" ht="14.25" customHeight="1">
      <c r="A919" t="s">
        <v>202</v>
      </c>
      <c r="B919" s="50">
        <f>+Tabla1[[#This Row],[Fecha y hora]]</f>
        <v>45992.601111111115</v>
      </c>
      <c r="C919" s="44">
        <v>45992.601111111115</v>
      </c>
      <c r="D919" s="45">
        <v>755</v>
      </c>
      <c r="E919" s="45" t="s">
        <v>74</v>
      </c>
      <c r="F919" s="46">
        <v>75463</v>
      </c>
      <c r="G919" s="47">
        <v>161100</v>
      </c>
      <c r="H919" s="42">
        <v>1</v>
      </c>
      <c r="I919" s="42" t="s">
        <v>93</v>
      </c>
      <c r="J919" s="34">
        <f>IF(Tabla1[[#This Row],[Doc]]="Devolucion",-Tabla1[[#This Row],[VALOR]],Tabla1[[#This Row],[VALOR]])</f>
        <v>161100</v>
      </c>
      <c r="K919" s="35" t="str">
        <f>IFERROR(LEFT(Tabla1[[#This Row],[Columna3]],FIND(" ",Tabla1[[#This Row],[Columna3]])-1),Tabla1[[#This Row],[Columna3]])</f>
        <v>Venta</v>
      </c>
      <c r="U919"/>
    </row>
    <row r="920" spans="1:21" ht="14.25" customHeight="1">
      <c r="A920" t="s">
        <v>202</v>
      </c>
      <c r="B920" s="50">
        <f>+Tabla1[[#This Row],[Fecha y hora]]</f>
        <v>45992.604363425926</v>
      </c>
      <c r="C920" s="44">
        <v>45992.604363425926</v>
      </c>
      <c r="D920" s="45">
        <v>755</v>
      </c>
      <c r="E920" s="45" t="s">
        <v>74</v>
      </c>
      <c r="F920" s="46">
        <v>75464</v>
      </c>
      <c r="G920" s="47">
        <v>14602</v>
      </c>
      <c r="H920" s="42">
        <v>1</v>
      </c>
      <c r="I920" s="42" t="s">
        <v>93</v>
      </c>
      <c r="J920" s="34">
        <f>IF(Tabla1[[#This Row],[Doc]]="Devolucion",-Tabla1[[#This Row],[VALOR]],Tabla1[[#This Row],[VALOR]])</f>
        <v>14602</v>
      </c>
      <c r="K920" s="35" t="str">
        <f>IFERROR(LEFT(Tabla1[[#This Row],[Columna3]],FIND(" ",Tabla1[[#This Row],[Columna3]])-1),Tabla1[[#This Row],[Columna3]])</f>
        <v>Venta</v>
      </c>
      <c r="U920"/>
    </row>
    <row r="921" spans="1:21" ht="14.25" customHeight="1">
      <c r="A921" t="s">
        <v>202</v>
      </c>
      <c r="B921" s="50">
        <f>+Tabla1[[#This Row],[Fecha y hora]]</f>
        <v>45992.60633101852</v>
      </c>
      <c r="C921" s="44">
        <v>45992.60633101852</v>
      </c>
      <c r="D921" s="45">
        <v>755</v>
      </c>
      <c r="E921" s="45" t="s">
        <v>74</v>
      </c>
      <c r="F921" s="46">
        <v>75465</v>
      </c>
      <c r="G921" s="47">
        <v>13350</v>
      </c>
      <c r="H921" s="42">
        <v>1</v>
      </c>
      <c r="I921" s="42" t="s">
        <v>93</v>
      </c>
      <c r="J921" s="34">
        <f>IF(Tabla1[[#This Row],[Doc]]="Devolucion",-Tabla1[[#This Row],[VALOR]],Tabla1[[#This Row],[VALOR]])</f>
        <v>13350</v>
      </c>
      <c r="K921" s="35" t="str">
        <f>IFERROR(LEFT(Tabla1[[#This Row],[Columna3]],FIND(" ",Tabla1[[#This Row],[Columna3]])-1),Tabla1[[#This Row],[Columna3]])</f>
        <v>Venta</v>
      </c>
      <c r="U921"/>
    </row>
    <row r="922" spans="1:21" ht="14.25" customHeight="1">
      <c r="A922" t="s">
        <v>202</v>
      </c>
      <c r="B922" s="50">
        <f>+Tabla1[[#This Row],[Fecha y hora]]</f>
        <v>45992.618055555555</v>
      </c>
      <c r="C922" s="44">
        <v>45992.618055555555</v>
      </c>
      <c r="D922" s="45">
        <v>755</v>
      </c>
      <c r="E922" s="45" t="s">
        <v>74</v>
      </c>
      <c r="F922" s="46">
        <v>75466</v>
      </c>
      <c r="G922" s="47">
        <v>8940</v>
      </c>
      <c r="H922" s="42">
        <v>1</v>
      </c>
      <c r="I922" s="42" t="s">
        <v>1526</v>
      </c>
      <c r="J922" s="34">
        <f>IF(Tabla1[[#This Row],[Doc]]="Devolucion",-Tabla1[[#This Row],[VALOR]],Tabla1[[#This Row],[VALOR]])</f>
        <v>8940</v>
      </c>
      <c r="K922" s="35" t="str">
        <f>IFERROR(LEFT(Tabla1[[#This Row],[Columna3]],FIND(" ",Tabla1[[#This Row],[Columna3]])-1),Tabla1[[#This Row],[Columna3]])</f>
        <v>Venta</v>
      </c>
      <c r="U922"/>
    </row>
    <row r="923" spans="1:21" ht="14.25" customHeight="1">
      <c r="A923" t="s">
        <v>202</v>
      </c>
      <c r="B923" s="50">
        <f>+Tabla1[[#This Row],[Fecha y hora]]</f>
        <v>45992.620011574072</v>
      </c>
      <c r="C923" s="44">
        <v>45992.620011574072</v>
      </c>
      <c r="D923" s="45">
        <v>755</v>
      </c>
      <c r="E923" s="45" t="s">
        <v>74</v>
      </c>
      <c r="F923" s="46">
        <v>75467</v>
      </c>
      <c r="G923" s="47">
        <v>20790</v>
      </c>
      <c r="H923" s="42">
        <v>1</v>
      </c>
      <c r="I923" s="42" t="s">
        <v>1526</v>
      </c>
      <c r="J923" s="34">
        <f>IF(Tabla1[[#This Row],[Doc]]="Devolucion",-Tabla1[[#This Row],[VALOR]],Tabla1[[#This Row],[VALOR]])</f>
        <v>20790</v>
      </c>
      <c r="K923" s="35" t="str">
        <f>IFERROR(LEFT(Tabla1[[#This Row],[Columna3]],FIND(" ",Tabla1[[#This Row],[Columna3]])-1),Tabla1[[#This Row],[Columna3]])</f>
        <v>Venta</v>
      </c>
      <c r="U923"/>
    </row>
    <row r="924" spans="1:21" ht="14.25" customHeight="1">
      <c r="A924" t="s">
        <v>202</v>
      </c>
      <c r="B924" s="50">
        <f>+Tabla1[[#This Row],[Fecha y hora]]</f>
        <v>45992.622997685183</v>
      </c>
      <c r="C924" s="44">
        <v>45992.622997685183</v>
      </c>
      <c r="D924" s="45">
        <v>755</v>
      </c>
      <c r="E924" s="45" t="s">
        <v>74</v>
      </c>
      <c r="F924" s="46">
        <v>75468</v>
      </c>
      <c r="G924" s="47">
        <v>24880</v>
      </c>
      <c r="H924" s="42">
        <v>1</v>
      </c>
      <c r="I924" s="42" t="s">
        <v>1526</v>
      </c>
      <c r="J924" s="34">
        <f>IF(Tabla1[[#This Row],[Doc]]="Devolucion",-Tabla1[[#This Row],[VALOR]],Tabla1[[#This Row],[VALOR]])</f>
        <v>24880</v>
      </c>
      <c r="K924" s="35" t="str">
        <f>IFERROR(LEFT(Tabla1[[#This Row],[Columna3]],FIND(" ",Tabla1[[#This Row],[Columna3]])-1),Tabla1[[#This Row],[Columna3]])</f>
        <v>Venta</v>
      </c>
      <c r="U924"/>
    </row>
    <row r="925" spans="1:21" ht="14.25" customHeight="1">
      <c r="A925" t="s">
        <v>202</v>
      </c>
      <c r="B925" s="50">
        <f>+Tabla1[[#This Row],[Fecha y hora]]</f>
        <v>45992.626296296294</v>
      </c>
      <c r="C925" s="44">
        <v>45992.626296296294</v>
      </c>
      <c r="D925" s="45">
        <v>755</v>
      </c>
      <c r="E925" s="45" t="s">
        <v>74</v>
      </c>
      <c r="F925" s="46">
        <v>75469</v>
      </c>
      <c r="G925" s="47">
        <v>6000</v>
      </c>
      <c r="H925" s="42">
        <v>1</v>
      </c>
      <c r="I925" s="42" t="s">
        <v>1526</v>
      </c>
      <c r="J925" s="34">
        <f>IF(Tabla1[[#This Row],[Doc]]="Devolucion",-Tabla1[[#This Row],[VALOR]],Tabla1[[#This Row],[VALOR]])</f>
        <v>6000</v>
      </c>
      <c r="K925" s="35" t="str">
        <f>IFERROR(LEFT(Tabla1[[#This Row],[Columna3]],FIND(" ",Tabla1[[#This Row],[Columna3]])-1),Tabla1[[#This Row],[Columna3]])</f>
        <v>Venta</v>
      </c>
      <c r="U925"/>
    </row>
    <row r="926" spans="1:21" ht="14.25" customHeight="1">
      <c r="A926" t="s">
        <v>202</v>
      </c>
      <c r="B926" s="50">
        <f>+Tabla1[[#This Row],[Fecha y hora]]</f>
        <v>45992.627800925926</v>
      </c>
      <c r="C926" s="44">
        <v>45992.627800925926</v>
      </c>
      <c r="D926" s="45">
        <v>755</v>
      </c>
      <c r="E926" s="45" t="s">
        <v>74</v>
      </c>
      <c r="F926" s="46">
        <v>75470</v>
      </c>
      <c r="G926" s="47">
        <v>6120</v>
      </c>
      <c r="H926" s="42">
        <v>1</v>
      </c>
      <c r="I926" s="42" t="s">
        <v>1526</v>
      </c>
      <c r="J926" s="34">
        <f>IF(Tabla1[[#This Row],[Doc]]="Devolucion",-Tabla1[[#This Row],[VALOR]],Tabla1[[#This Row],[VALOR]])</f>
        <v>6120</v>
      </c>
      <c r="K926" s="35" t="str">
        <f>IFERROR(LEFT(Tabla1[[#This Row],[Columna3]],FIND(" ",Tabla1[[#This Row],[Columna3]])-1),Tabla1[[#This Row],[Columna3]])</f>
        <v>Venta</v>
      </c>
      <c r="U926"/>
    </row>
    <row r="927" spans="1:21" ht="14.25" customHeight="1">
      <c r="A927" t="s">
        <v>202</v>
      </c>
      <c r="B927" s="50">
        <f>+Tabla1[[#This Row],[Fecha y hora]]</f>
        <v>45992.629872685182</v>
      </c>
      <c r="C927" s="44">
        <v>45992.629872685182</v>
      </c>
      <c r="D927" s="45">
        <v>755</v>
      </c>
      <c r="E927" s="45" t="s">
        <v>74</v>
      </c>
      <c r="F927" s="46">
        <v>75471</v>
      </c>
      <c r="G927" s="47">
        <v>30100</v>
      </c>
      <c r="H927" s="42">
        <v>1</v>
      </c>
      <c r="I927" s="42" t="s">
        <v>1526</v>
      </c>
      <c r="J927" s="34">
        <f>IF(Tabla1[[#This Row],[Doc]]="Devolucion",-Tabla1[[#This Row],[VALOR]],Tabla1[[#This Row],[VALOR]])</f>
        <v>30100</v>
      </c>
      <c r="K927" s="35" t="str">
        <f>IFERROR(LEFT(Tabla1[[#This Row],[Columna3]],FIND(" ",Tabla1[[#This Row],[Columna3]])-1),Tabla1[[#This Row],[Columna3]])</f>
        <v>Venta</v>
      </c>
      <c r="U927"/>
    </row>
    <row r="928" spans="1:21" ht="14.25" customHeight="1">
      <c r="A928" t="s">
        <v>202</v>
      </c>
      <c r="B928" s="50">
        <f>+Tabla1[[#This Row],[Fecha y hora]]</f>
        <v>45992.639363425929</v>
      </c>
      <c r="C928" s="44">
        <v>45992.639363425929</v>
      </c>
      <c r="D928" s="45">
        <v>755</v>
      </c>
      <c r="E928" s="45" t="s">
        <v>74</v>
      </c>
      <c r="F928" s="46">
        <v>75472</v>
      </c>
      <c r="G928" s="47">
        <v>5825</v>
      </c>
      <c r="H928" s="42">
        <v>1</v>
      </c>
      <c r="I928" s="42" t="s">
        <v>1526</v>
      </c>
      <c r="J928" s="34">
        <f>IF(Tabla1[[#This Row],[Doc]]="Devolucion",-Tabla1[[#This Row],[VALOR]],Tabla1[[#This Row],[VALOR]])</f>
        <v>5825</v>
      </c>
      <c r="K928" s="35" t="str">
        <f>IFERROR(LEFT(Tabla1[[#This Row],[Columna3]],FIND(" ",Tabla1[[#This Row],[Columna3]])-1),Tabla1[[#This Row],[Columna3]])</f>
        <v>Venta</v>
      </c>
      <c r="U928"/>
    </row>
    <row r="929" spans="1:21" ht="14.25" customHeight="1">
      <c r="A929" t="s">
        <v>202</v>
      </c>
      <c r="B929" s="50">
        <f>+Tabla1[[#This Row],[Fecha y hora]]</f>
        <v>45992.639849537038</v>
      </c>
      <c r="C929" s="44">
        <v>45992.639849537038</v>
      </c>
      <c r="D929" s="45">
        <v>755</v>
      </c>
      <c r="E929" s="45" t="s">
        <v>74</v>
      </c>
      <c r="F929" s="46">
        <v>75473</v>
      </c>
      <c r="G929" s="47">
        <v>13050</v>
      </c>
      <c r="H929" s="42">
        <v>1</v>
      </c>
      <c r="I929" s="42" t="s">
        <v>1526</v>
      </c>
      <c r="J929" s="34">
        <f>IF(Tabla1[[#This Row],[Doc]]="Devolucion",-Tabla1[[#This Row],[VALOR]],Tabla1[[#This Row],[VALOR]])</f>
        <v>13050</v>
      </c>
      <c r="K929" s="35" t="str">
        <f>IFERROR(LEFT(Tabla1[[#This Row],[Columna3]],FIND(" ",Tabla1[[#This Row],[Columna3]])-1),Tabla1[[#This Row],[Columna3]])</f>
        <v>Venta</v>
      </c>
      <c r="U929"/>
    </row>
    <row r="930" spans="1:21" ht="14.25" customHeight="1">
      <c r="A930" t="s">
        <v>202</v>
      </c>
      <c r="B930" s="50">
        <f>+Tabla1[[#This Row],[Fecha y hora]]</f>
        <v>45992.641747685186</v>
      </c>
      <c r="C930" s="44">
        <v>45992.641747685186</v>
      </c>
      <c r="D930" s="45">
        <v>755</v>
      </c>
      <c r="E930" s="45" t="s">
        <v>74</v>
      </c>
      <c r="F930" s="46">
        <v>75474</v>
      </c>
      <c r="G930" s="47">
        <v>7175</v>
      </c>
      <c r="H930" s="42">
        <v>1</v>
      </c>
      <c r="I930" s="42" t="s">
        <v>1526</v>
      </c>
      <c r="J930" s="34">
        <f>IF(Tabla1[[#This Row],[Doc]]="Devolucion",-Tabla1[[#This Row],[VALOR]],Tabla1[[#This Row],[VALOR]])</f>
        <v>7175</v>
      </c>
      <c r="K930" s="35" t="str">
        <f>IFERROR(LEFT(Tabla1[[#This Row],[Columna3]],FIND(" ",Tabla1[[#This Row],[Columna3]])-1),Tabla1[[#This Row],[Columna3]])</f>
        <v>Venta</v>
      </c>
      <c r="U930"/>
    </row>
    <row r="931" spans="1:21" ht="14.25" customHeight="1">
      <c r="A931" t="s">
        <v>202</v>
      </c>
      <c r="B931" s="50">
        <f>+Tabla1[[#This Row],[Fecha y hora]]</f>
        <v>45992.646770833337</v>
      </c>
      <c r="C931" s="44">
        <v>45992.646770833337</v>
      </c>
      <c r="D931" s="45">
        <v>755</v>
      </c>
      <c r="E931" s="45" t="s">
        <v>74</v>
      </c>
      <c r="F931" s="46">
        <v>75475</v>
      </c>
      <c r="G931" s="47">
        <v>13750</v>
      </c>
      <c r="H931" s="42">
        <v>1</v>
      </c>
      <c r="I931" s="42" t="s">
        <v>1526</v>
      </c>
      <c r="J931" s="34">
        <f>IF(Tabla1[[#This Row],[Doc]]="Devolucion",-Tabla1[[#This Row],[VALOR]],Tabla1[[#This Row],[VALOR]])</f>
        <v>13750</v>
      </c>
      <c r="K931" s="35" t="str">
        <f>IFERROR(LEFT(Tabla1[[#This Row],[Columna3]],FIND(" ",Tabla1[[#This Row],[Columna3]])-1),Tabla1[[#This Row],[Columna3]])</f>
        <v>Venta</v>
      </c>
      <c r="U931"/>
    </row>
    <row r="932" spans="1:21" ht="14.25" customHeight="1">
      <c r="A932" t="s">
        <v>202</v>
      </c>
      <c r="B932" s="50">
        <f>+Tabla1[[#This Row],[Fecha y hora]]</f>
        <v>45992.647523148145</v>
      </c>
      <c r="C932" s="44">
        <v>45992.647523148145</v>
      </c>
      <c r="D932" s="45">
        <v>755</v>
      </c>
      <c r="E932" s="45" t="s">
        <v>74</v>
      </c>
      <c r="F932" s="46">
        <v>75476</v>
      </c>
      <c r="G932" s="47">
        <v>6425</v>
      </c>
      <c r="H932" s="42">
        <v>1</v>
      </c>
      <c r="I932" s="42" t="s">
        <v>1526</v>
      </c>
      <c r="J932" s="34">
        <f>IF(Tabla1[[#This Row],[Doc]]="Devolucion",-Tabla1[[#This Row],[VALOR]],Tabla1[[#This Row],[VALOR]])</f>
        <v>6425</v>
      </c>
      <c r="K932" s="35" t="str">
        <f>IFERROR(LEFT(Tabla1[[#This Row],[Columna3]],FIND(" ",Tabla1[[#This Row],[Columna3]])-1),Tabla1[[#This Row],[Columna3]])</f>
        <v>Venta</v>
      </c>
      <c r="U932"/>
    </row>
    <row r="933" spans="1:21" ht="14.25" customHeight="1">
      <c r="A933" t="s">
        <v>202</v>
      </c>
      <c r="B933" s="50">
        <f>+Tabla1[[#This Row],[Fecha y hora]]</f>
        <v>45992.657754629632</v>
      </c>
      <c r="C933" s="44">
        <v>45992.657754629632</v>
      </c>
      <c r="D933" s="45">
        <v>755</v>
      </c>
      <c r="E933" s="45" t="s">
        <v>74</v>
      </c>
      <c r="F933" s="46">
        <v>75477</v>
      </c>
      <c r="G933" s="47">
        <v>10525</v>
      </c>
      <c r="H933" s="42">
        <v>1</v>
      </c>
      <c r="I933" s="42" t="s">
        <v>1526</v>
      </c>
      <c r="J933" s="34">
        <f>IF(Tabla1[[#This Row],[Doc]]="Devolucion",-Tabla1[[#This Row],[VALOR]],Tabla1[[#This Row],[VALOR]])</f>
        <v>10525</v>
      </c>
      <c r="K933" s="35" t="str">
        <f>IFERROR(LEFT(Tabla1[[#This Row],[Columna3]],FIND(" ",Tabla1[[#This Row],[Columna3]])-1),Tabla1[[#This Row],[Columna3]])</f>
        <v>Venta</v>
      </c>
      <c r="U933"/>
    </row>
    <row r="934" spans="1:21" ht="14.25" customHeight="1">
      <c r="A934" t="s">
        <v>202</v>
      </c>
      <c r="B934" s="50">
        <f>+Tabla1[[#This Row],[Fecha y hora]]</f>
        <v>45992.662349537037</v>
      </c>
      <c r="C934" s="44">
        <v>45992.662349537037</v>
      </c>
      <c r="D934" s="45">
        <v>755</v>
      </c>
      <c r="E934" s="45" t="s">
        <v>74</v>
      </c>
      <c r="F934" s="46">
        <v>75479</v>
      </c>
      <c r="G934" s="47">
        <v>6180</v>
      </c>
      <c r="H934" s="42">
        <v>1</v>
      </c>
      <c r="I934" s="42" t="s">
        <v>1526</v>
      </c>
      <c r="J934" s="34">
        <f>IF(Tabla1[[#This Row],[Doc]]="Devolucion",-Tabla1[[#This Row],[VALOR]],Tabla1[[#This Row],[VALOR]])</f>
        <v>6180</v>
      </c>
      <c r="K934" s="35" t="str">
        <f>IFERROR(LEFT(Tabla1[[#This Row],[Columna3]],FIND(" ",Tabla1[[#This Row],[Columna3]])-1),Tabla1[[#This Row],[Columna3]])</f>
        <v>Venta</v>
      </c>
      <c r="U934"/>
    </row>
    <row r="935" spans="1:21" ht="14.25" customHeight="1">
      <c r="A935" t="s">
        <v>202</v>
      </c>
      <c r="B935" s="50">
        <f>+Tabla1[[#This Row],[Fecha y hora]]</f>
        <v>45992.663090277776</v>
      </c>
      <c r="C935" s="44">
        <v>45992.663090277776</v>
      </c>
      <c r="D935" s="45">
        <v>755</v>
      </c>
      <c r="E935" s="45" t="s">
        <v>74</v>
      </c>
      <c r="F935" s="46">
        <v>75480</v>
      </c>
      <c r="G935" s="47">
        <v>2875</v>
      </c>
      <c r="H935" s="42">
        <v>1</v>
      </c>
      <c r="I935" s="42" t="s">
        <v>1526</v>
      </c>
      <c r="J935" s="34">
        <f>IF(Tabla1[[#This Row],[Doc]]="Devolucion",-Tabla1[[#This Row],[VALOR]],Tabla1[[#This Row],[VALOR]])</f>
        <v>2875</v>
      </c>
      <c r="K935" s="35" t="str">
        <f>IFERROR(LEFT(Tabla1[[#This Row],[Columna3]],FIND(" ",Tabla1[[#This Row],[Columna3]])-1),Tabla1[[#This Row],[Columna3]])</f>
        <v>Venta</v>
      </c>
      <c r="U935"/>
    </row>
    <row r="936" spans="1:21" ht="14.25" customHeight="1">
      <c r="A936" t="s">
        <v>202</v>
      </c>
      <c r="B936" s="50">
        <f>+Tabla1[[#This Row],[Fecha y hora]]</f>
        <v>45992.667847222219</v>
      </c>
      <c r="C936" s="44">
        <v>45992.667847222219</v>
      </c>
      <c r="D936" s="45">
        <v>755</v>
      </c>
      <c r="E936" s="45" t="s">
        <v>74</v>
      </c>
      <c r="F936" s="46">
        <v>75481</v>
      </c>
      <c r="G936" s="47">
        <v>2550</v>
      </c>
      <c r="H936" s="42">
        <v>1</v>
      </c>
      <c r="I936" s="42" t="s">
        <v>1526</v>
      </c>
      <c r="J936" s="34">
        <f>IF(Tabla1[[#This Row],[Doc]]="Devolucion",-Tabla1[[#This Row],[VALOR]],Tabla1[[#This Row],[VALOR]])</f>
        <v>2550</v>
      </c>
      <c r="K936" s="35" t="str">
        <f>IFERROR(LEFT(Tabla1[[#This Row],[Columna3]],FIND(" ",Tabla1[[#This Row],[Columna3]])-1),Tabla1[[#This Row],[Columna3]])</f>
        <v>Venta</v>
      </c>
      <c r="U936"/>
    </row>
    <row r="937" spans="1:21" ht="14.25" customHeight="1">
      <c r="A937" t="s">
        <v>202</v>
      </c>
      <c r="B937" s="50">
        <f>+Tabla1[[#This Row],[Fecha y hora]]</f>
        <v>45992.669074074074</v>
      </c>
      <c r="C937" s="44">
        <v>45992.669074074074</v>
      </c>
      <c r="D937" s="45">
        <v>755</v>
      </c>
      <c r="E937" s="45" t="s">
        <v>74</v>
      </c>
      <c r="F937" s="46">
        <v>75482</v>
      </c>
      <c r="G937" s="47">
        <v>26320</v>
      </c>
      <c r="H937" s="42">
        <v>1</v>
      </c>
      <c r="I937" s="42" t="s">
        <v>1526</v>
      </c>
      <c r="J937" s="34">
        <f>IF(Tabla1[[#This Row],[Doc]]="Devolucion",-Tabla1[[#This Row],[VALOR]],Tabla1[[#This Row],[VALOR]])</f>
        <v>26320</v>
      </c>
      <c r="K937" s="35" t="str">
        <f>IFERROR(LEFT(Tabla1[[#This Row],[Columna3]],FIND(" ",Tabla1[[#This Row],[Columna3]])-1),Tabla1[[#This Row],[Columna3]])</f>
        <v>Venta</v>
      </c>
      <c r="U937"/>
    </row>
    <row r="938" spans="1:21" ht="14.25" customHeight="1">
      <c r="A938" t="s">
        <v>202</v>
      </c>
      <c r="B938" s="50">
        <f>+Tabla1[[#This Row],[Fecha y hora]]</f>
        <v>45992.671689814815</v>
      </c>
      <c r="C938" s="44">
        <v>45992.671689814815</v>
      </c>
      <c r="D938" s="45">
        <v>755</v>
      </c>
      <c r="E938" s="45" t="s">
        <v>74</v>
      </c>
      <c r="F938" s="46">
        <v>75483</v>
      </c>
      <c r="G938" s="47">
        <v>24320</v>
      </c>
      <c r="H938" s="42">
        <v>1</v>
      </c>
      <c r="I938" s="42" t="s">
        <v>1526</v>
      </c>
      <c r="J938" s="34">
        <f>IF(Tabla1[[#This Row],[Doc]]="Devolucion",-Tabla1[[#This Row],[VALOR]],Tabla1[[#This Row],[VALOR]])</f>
        <v>24320</v>
      </c>
      <c r="K938" s="35" t="str">
        <f>IFERROR(LEFT(Tabla1[[#This Row],[Columna3]],FIND(" ",Tabla1[[#This Row],[Columna3]])-1),Tabla1[[#This Row],[Columna3]])</f>
        <v>Venta</v>
      </c>
      <c r="U938"/>
    </row>
    <row r="939" spans="1:21" ht="14.25" customHeight="1">
      <c r="A939" t="s">
        <v>202</v>
      </c>
      <c r="B939" s="50">
        <f>+Tabla1[[#This Row],[Fecha y hora]]</f>
        <v>45992.677418981482</v>
      </c>
      <c r="C939" s="44">
        <v>45992.677418981482</v>
      </c>
      <c r="D939" s="45">
        <v>755</v>
      </c>
      <c r="E939" s="45" t="s">
        <v>74</v>
      </c>
      <c r="F939" s="46">
        <v>75484</v>
      </c>
      <c r="G939" s="47">
        <v>28547</v>
      </c>
      <c r="H939" s="42">
        <v>1</v>
      </c>
      <c r="I939" s="42" t="s">
        <v>1526</v>
      </c>
      <c r="J939" s="34">
        <f>IF(Tabla1[[#This Row],[Doc]]="Devolucion",-Tabla1[[#This Row],[VALOR]],Tabla1[[#This Row],[VALOR]])</f>
        <v>28547</v>
      </c>
      <c r="K939" s="35" t="str">
        <f>IFERROR(LEFT(Tabla1[[#This Row],[Columna3]],FIND(" ",Tabla1[[#This Row],[Columna3]])-1),Tabla1[[#This Row],[Columna3]])</f>
        <v>Venta</v>
      </c>
      <c r="U939"/>
    </row>
    <row r="940" spans="1:21" ht="14.25" customHeight="1">
      <c r="A940" t="s">
        <v>202</v>
      </c>
      <c r="B940" s="50">
        <f>+Tabla1[[#This Row],[Fecha y hora]]</f>
        <v>45992.678414351853</v>
      </c>
      <c r="C940" s="44">
        <v>45992.678414351853</v>
      </c>
      <c r="D940" s="45">
        <v>755</v>
      </c>
      <c r="E940" s="45" t="s">
        <v>74</v>
      </c>
      <c r="F940" s="46">
        <v>75485</v>
      </c>
      <c r="G940" s="47">
        <v>19404</v>
      </c>
      <c r="H940" s="42">
        <v>1</v>
      </c>
      <c r="I940" s="42" t="s">
        <v>1526</v>
      </c>
      <c r="J940" s="34">
        <f>IF(Tabla1[[#This Row],[Doc]]="Devolucion",-Tabla1[[#This Row],[VALOR]],Tabla1[[#This Row],[VALOR]])</f>
        <v>19404</v>
      </c>
      <c r="K940" s="35" t="str">
        <f>IFERROR(LEFT(Tabla1[[#This Row],[Columna3]],FIND(" ",Tabla1[[#This Row],[Columna3]])-1),Tabla1[[#This Row],[Columna3]])</f>
        <v>Venta</v>
      </c>
      <c r="U940"/>
    </row>
    <row r="941" spans="1:21" ht="14.25" customHeight="1">
      <c r="A941" t="s">
        <v>202</v>
      </c>
      <c r="B941" s="50">
        <f>+Tabla1[[#This Row],[Fecha y hora]]</f>
        <v>45992.679791666669</v>
      </c>
      <c r="C941" s="44">
        <v>45992.679791666669</v>
      </c>
      <c r="D941" s="45">
        <v>755</v>
      </c>
      <c r="E941" s="45" t="s">
        <v>74</v>
      </c>
      <c r="F941" s="46">
        <v>75486</v>
      </c>
      <c r="G941" s="47">
        <v>15290</v>
      </c>
      <c r="H941" s="42">
        <v>1</v>
      </c>
      <c r="I941" s="42" t="s">
        <v>1526</v>
      </c>
      <c r="J941" s="34">
        <f>IF(Tabla1[[#This Row],[Doc]]="Devolucion",-Tabla1[[#This Row],[VALOR]],Tabla1[[#This Row],[VALOR]])</f>
        <v>15290</v>
      </c>
      <c r="K941" s="35" t="str">
        <f>IFERROR(LEFT(Tabla1[[#This Row],[Columna3]],FIND(" ",Tabla1[[#This Row],[Columna3]])-1),Tabla1[[#This Row],[Columna3]])</f>
        <v>Venta</v>
      </c>
      <c r="U941"/>
    </row>
    <row r="942" spans="1:21" ht="14.25" customHeight="1">
      <c r="A942" t="s">
        <v>202</v>
      </c>
      <c r="B942" s="50">
        <f>+Tabla1[[#This Row],[Fecha y hora]]</f>
        <v>45992.691990740743</v>
      </c>
      <c r="C942" s="44">
        <v>45992.691990740743</v>
      </c>
      <c r="D942" s="45">
        <v>755</v>
      </c>
      <c r="E942" s="45" t="s">
        <v>74</v>
      </c>
      <c r="F942" s="46">
        <v>75487</v>
      </c>
      <c r="G942" s="47">
        <v>12990</v>
      </c>
      <c r="H942" s="42">
        <v>1</v>
      </c>
      <c r="I942" s="42" t="s">
        <v>1526</v>
      </c>
      <c r="J942" s="34">
        <f>IF(Tabla1[[#This Row],[Doc]]="Devolucion",-Tabla1[[#This Row],[VALOR]],Tabla1[[#This Row],[VALOR]])</f>
        <v>12990</v>
      </c>
      <c r="K942" s="35" t="str">
        <f>IFERROR(LEFT(Tabla1[[#This Row],[Columna3]],FIND(" ",Tabla1[[#This Row],[Columna3]])-1),Tabla1[[#This Row],[Columna3]])</f>
        <v>Venta</v>
      </c>
      <c r="U942"/>
    </row>
    <row r="943" spans="1:21" ht="14.25" customHeight="1">
      <c r="A943" t="s">
        <v>202</v>
      </c>
      <c r="B943" s="50">
        <f>+Tabla1[[#This Row],[Fecha y hora]]</f>
        <v>45992.694479166668</v>
      </c>
      <c r="C943" s="44">
        <v>45992.694479166668</v>
      </c>
      <c r="D943" s="45">
        <v>755</v>
      </c>
      <c r="E943" s="45" t="s">
        <v>74</v>
      </c>
      <c r="F943" s="46">
        <v>75488</v>
      </c>
      <c r="G943" s="47">
        <v>11330</v>
      </c>
      <c r="H943" s="42">
        <v>1</v>
      </c>
      <c r="I943" s="42" t="s">
        <v>1526</v>
      </c>
      <c r="J943" s="34">
        <f>IF(Tabla1[[#This Row],[Doc]]="Devolucion",-Tabla1[[#This Row],[VALOR]],Tabla1[[#This Row],[VALOR]])</f>
        <v>11330</v>
      </c>
      <c r="K943" s="35" t="str">
        <f>IFERROR(LEFT(Tabla1[[#This Row],[Columna3]],FIND(" ",Tabla1[[#This Row],[Columna3]])-1),Tabla1[[#This Row],[Columna3]])</f>
        <v>Venta</v>
      </c>
      <c r="U943"/>
    </row>
    <row r="944" spans="1:21" ht="14.25" customHeight="1">
      <c r="A944" t="s">
        <v>202</v>
      </c>
      <c r="B944" s="50">
        <f>+Tabla1[[#This Row],[Fecha y hora]]</f>
        <v>45992.695972222224</v>
      </c>
      <c r="C944" s="44">
        <v>45992.695972222224</v>
      </c>
      <c r="D944" s="45">
        <v>755</v>
      </c>
      <c r="E944" s="45" t="s">
        <v>74</v>
      </c>
      <c r="F944" s="46">
        <v>75489</v>
      </c>
      <c r="G944" s="47">
        <v>5175</v>
      </c>
      <c r="H944" s="42">
        <v>1</v>
      </c>
      <c r="I944" s="42" t="s">
        <v>1526</v>
      </c>
      <c r="J944" s="34">
        <f>IF(Tabla1[[#This Row],[Doc]]="Devolucion",-Tabla1[[#This Row],[VALOR]],Tabla1[[#This Row],[VALOR]])</f>
        <v>5175</v>
      </c>
      <c r="K944" s="35" t="str">
        <f>IFERROR(LEFT(Tabla1[[#This Row],[Columna3]],FIND(" ",Tabla1[[#This Row],[Columna3]])-1),Tabla1[[#This Row],[Columna3]])</f>
        <v>Venta</v>
      </c>
      <c r="U944"/>
    </row>
    <row r="945" spans="1:21" ht="14.25" customHeight="1">
      <c r="A945" t="s">
        <v>202</v>
      </c>
      <c r="B945" s="50">
        <f>+Tabla1[[#This Row],[Fecha y hora]]</f>
        <v>45992.703553240739</v>
      </c>
      <c r="C945" s="44">
        <v>45992.703553240739</v>
      </c>
      <c r="D945" s="45">
        <v>755</v>
      </c>
      <c r="E945" s="45" t="s">
        <v>74</v>
      </c>
      <c r="F945" s="46">
        <v>75490</v>
      </c>
      <c r="G945" s="47">
        <v>4925</v>
      </c>
      <c r="H945" s="42">
        <v>1</v>
      </c>
      <c r="I945" s="42" t="s">
        <v>1526</v>
      </c>
      <c r="J945" s="34">
        <f>IF(Tabla1[[#This Row],[Doc]]="Devolucion",-Tabla1[[#This Row],[VALOR]],Tabla1[[#This Row],[VALOR]])</f>
        <v>4925</v>
      </c>
      <c r="K945" s="35" t="str">
        <f>IFERROR(LEFT(Tabla1[[#This Row],[Columna3]],FIND(" ",Tabla1[[#This Row],[Columna3]])-1),Tabla1[[#This Row],[Columna3]])</f>
        <v>Venta</v>
      </c>
      <c r="U945"/>
    </row>
    <row r="946" spans="1:21" ht="14.25" customHeight="1">
      <c r="A946" t="s">
        <v>202</v>
      </c>
      <c r="B946" s="50">
        <f>+Tabla1[[#This Row],[Fecha y hora]]</f>
        <v>45992.721574074072</v>
      </c>
      <c r="C946" s="44">
        <v>45992.721574074072</v>
      </c>
      <c r="D946" s="45">
        <v>755</v>
      </c>
      <c r="E946" s="45" t="s">
        <v>74</v>
      </c>
      <c r="F946" s="46">
        <v>75491</v>
      </c>
      <c r="G946" s="47">
        <v>25676</v>
      </c>
      <c r="H946" s="42">
        <v>1</v>
      </c>
      <c r="I946" s="42" t="s">
        <v>1526</v>
      </c>
      <c r="J946" s="34">
        <f>IF(Tabla1[[#This Row],[Doc]]="Devolucion",-Tabla1[[#This Row],[VALOR]],Tabla1[[#This Row],[VALOR]])</f>
        <v>25676</v>
      </c>
      <c r="K946" s="35" t="str">
        <f>IFERROR(LEFT(Tabla1[[#This Row],[Columna3]],FIND(" ",Tabla1[[#This Row],[Columna3]])-1),Tabla1[[#This Row],[Columna3]])</f>
        <v>Venta</v>
      </c>
      <c r="U946"/>
    </row>
    <row r="947" spans="1:21" ht="14.25" customHeight="1">
      <c r="A947" t="s">
        <v>202</v>
      </c>
      <c r="B947" s="50">
        <f>+Tabla1[[#This Row],[Fecha y hora]]</f>
        <v>45992.722337962965</v>
      </c>
      <c r="C947" s="44">
        <v>45992.722337962965</v>
      </c>
      <c r="D947" s="45">
        <v>755</v>
      </c>
      <c r="E947" s="45" t="s">
        <v>74</v>
      </c>
      <c r="F947" s="46">
        <v>75492</v>
      </c>
      <c r="G947" s="47">
        <v>14000</v>
      </c>
      <c r="H947" s="42">
        <v>1</v>
      </c>
      <c r="I947" s="42" t="s">
        <v>1526</v>
      </c>
      <c r="J947" s="34">
        <f>IF(Tabla1[[#This Row],[Doc]]="Devolucion",-Tabla1[[#This Row],[VALOR]],Tabla1[[#This Row],[VALOR]])</f>
        <v>14000</v>
      </c>
      <c r="K947" s="35" t="str">
        <f>IFERROR(LEFT(Tabla1[[#This Row],[Columna3]],FIND(" ",Tabla1[[#This Row],[Columna3]])-1),Tabla1[[#This Row],[Columna3]])</f>
        <v>Venta</v>
      </c>
      <c r="U947"/>
    </row>
    <row r="948" spans="1:21" ht="14.25" customHeight="1">
      <c r="A948" t="s">
        <v>202</v>
      </c>
      <c r="B948" s="50">
        <f>+Tabla1[[#This Row],[Fecha y hora]]</f>
        <v>45992.726273148146</v>
      </c>
      <c r="C948" s="44">
        <v>45992.726273148146</v>
      </c>
      <c r="D948" s="45">
        <v>755</v>
      </c>
      <c r="E948" s="45" t="s">
        <v>74</v>
      </c>
      <c r="F948" s="46">
        <v>75493</v>
      </c>
      <c r="G948" s="47">
        <v>83425</v>
      </c>
      <c r="H948" s="42">
        <v>1</v>
      </c>
      <c r="I948" s="42" t="s">
        <v>1526</v>
      </c>
      <c r="J948" s="34">
        <f>IF(Tabla1[[#This Row],[Doc]]="Devolucion",-Tabla1[[#This Row],[VALOR]],Tabla1[[#This Row],[VALOR]])</f>
        <v>83425</v>
      </c>
      <c r="K948" s="35" t="str">
        <f>IFERROR(LEFT(Tabla1[[#This Row],[Columna3]],FIND(" ",Tabla1[[#This Row],[Columna3]])-1),Tabla1[[#This Row],[Columna3]])</f>
        <v>Venta</v>
      </c>
      <c r="U948"/>
    </row>
    <row r="949" spans="1:21" ht="14.25" customHeight="1">
      <c r="A949" t="s">
        <v>202</v>
      </c>
      <c r="B949" s="50">
        <f>+Tabla1[[#This Row],[Fecha y hora]]</f>
        <v>45992.729780092595</v>
      </c>
      <c r="C949" s="44">
        <v>45992.729780092595</v>
      </c>
      <c r="D949" s="45">
        <v>755</v>
      </c>
      <c r="E949" s="45" t="s">
        <v>74</v>
      </c>
      <c r="F949" s="46">
        <v>75494</v>
      </c>
      <c r="G949" s="47">
        <v>12030</v>
      </c>
      <c r="H949" s="42">
        <v>1</v>
      </c>
      <c r="I949" s="42" t="s">
        <v>1526</v>
      </c>
      <c r="J949" s="34">
        <f>IF(Tabla1[[#This Row],[Doc]]="Devolucion",-Tabla1[[#This Row],[VALOR]],Tabla1[[#This Row],[VALOR]])</f>
        <v>12030</v>
      </c>
      <c r="K949" s="35" t="str">
        <f>IFERROR(LEFT(Tabla1[[#This Row],[Columna3]],FIND(" ",Tabla1[[#This Row],[Columna3]])-1),Tabla1[[#This Row],[Columna3]])</f>
        <v>Venta</v>
      </c>
      <c r="U949"/>
    </row>
    <row r="950" spans="1:21" ht="14.25" customHeight="1">
      <c r="A950" t="s">
        <v>202</v>
      </c>
      <c r="B950" s="50">
        <f>+Tabla1[[#This Row],[Fecha y hora]]</f>
        <v>45993.379143518519</v>
      </c>
      <c r="C950" s="44">
        <v>45993.379143518519</v>
      </c>
      <c r="D950" s="45">
        <v>755</v>
      </c>
      <c r="E950" s="45" t="s">
        <v>74</v>
      </c>
      <c r="F950" s="46">
        <v>75495</v>
      </c>
      <c r="G950" s="47">
        <v>4750</v>
      </c>
      <c r="H950" s="42">
        <v>1</v>
      </c>
      <c r="I950" s="42" t="s">
        <v>89</v>
      </c>
      <c r="J950" s="34">
        <f>IF(Tabla1[[#This Row],[Doc]]="Devolucion",-Tabla1[[#This Row],[VALOR]],Tabla1[[#This Row],[VALOR]])</f>
        <v>4750</v>
      </c>
      <c r="K950" s="35" t="str">
        <f>IFERROR(LEFT(Tabla1[[#This Row],[Columna3]],FIND(" ",Tabla1[[#This Row],[Columna3]])-1),Tabla1[[#This Row],[Columna3]])</f>
        <v>Venta</v>
      </c>
      <c r="U950"/>
    </row>
    <row r="951" spans="1:21" ht="14.25" customHeight="1">
      <c r="A951" t="s">
        <v>202</v>
      </c>
      <c r="B951" s="50">
        <f>+Tabla1[[#This Row],[Fecha y hora]]</f>
        <v>45993.380578703705</v>
      </c>
      <c r="C951" s="44">
        <v>45993.380578703705</v>
      </c>
      <c r="D951" s="45">
        <v>755</v>
      </c>
      <c r="E951" s="45" t="s">
        <v>74</v>
      </c>
      <c r="F951" s="46">
        <v>75496</v>
      </c>
      <c r="G951" s="47">
        <v>5400</v>
      </c>
      <c r="H951" s="42">
        <v>1</v>
      </c>
      <c r="I951" s="42" t="s">
        <v>89</v>
      </c>
      <c r="J951" s="34">
        <f>IF(Tabla1[[#This Row],[Doc]]="Devolucion",-Tabla1[[#This Row],[VALOR]],Tabla1[[#This Row],[VALOR]])</f>
        <v>5400</v>
      </c>
      <c r="K951" s="35" t="str">
        <f>IFERROR(LEFT(Tabla1[[#This Row],[Columna3]],FIND(" ",Tabla1[[#This Row],[Columna3]])-1),Tabla1[[#This Row],[Columna3]])</f>
        <v>Venta</v>
      </c>
      <c r="U951"/>
    </row>
    <row r="952" spans="1:21" ht="14.25" customHeight="1">
      <c r="A952" t="s">
        <v>202</v>
      </c>
      <c r="B952" s="50">
        <f>+Tabla1[[#This Row],[Fecha y hora]]</f>
        <v>45993.381435185183</v>
      </c>
      <c r="C952" s="44">
        <v>45993.381435185183</v>
      </c>
      <c r="D952" s="45">
        <v>755</v>
      </c>
      <c r="E952" s="45" t="s">
        <v>74</v>
      </c>
      <c r="F952" s="46">
        <v>75497</v>
      </c>
      <c r="G952" s="47">
        <v>4100</v>
      </c>
      <c r="H952" s="42">
        <v>1</v>
      </c>
      <c r="I952" s="42" t="s">
        <v>89</v>
      </c>
      <c r="J952" s="34">
        <f>IF(Tabla1[[#This Row],[Doc]]="Devolucion",-Tabla1[[#This Row],[VALOR]],Tabla1[[#This Row],[VALOR]])</f>
        <v>4100</v>
      </c>
      <c r="K952" s="35" t="str">
        <f>IFERROR(LEFT(Tabla1[[#This Row],[Columna3]],FIND(" ",Tabla1[[#This Row],[Columna3]])-1),Tabla1[[#This Row],[Columna3]])</f>
        <v>Venta</v>
      </c>
      <c r="U952"/>
    </row>
    <row r="953" spans="1:21" ht="14.25" customHeight="1">
      <c r="A953" t="s">
        <v>202</v>
      </c>
      <c r="B953" s="50">
        <f>+Tabla1[[#This Row],[Fecha y hora]]</f>
        <v>45993.383020833331</v>
      </c>
      <c r="C953" s="44">
        <v>45993.383020833331</v>
      </c>
      <c r="D953" s="45">
        <v>755</v>
      </c>
      <c r="E953" s="45" t="s">
        <v>74</v>
      </c>
      <c r="F953" s="46">
        <v>75498</v>
      </c>
      <c r="G953" s="47">
        <v>5200</v>
      </c>
      <c r="H953" s="42">
        <v>1</v>
      </c>
      <c r="I953" s="42" t="s">
        <v>89</v>
      </c>
      <c r="J953" s="34">
        <f>IF(Tabla1[[#This Row],[Doc]]="Devolucion",-Tabla1[[#This Row],[VALOR]],Tabla1[[#This Row],[VALOR]])</f>
        <v>5200</v>
      </c>
      <c r="K953" s="35" t="str">
        <f>IFERROR(LEFT(Tabla1[[#This Row],[Columna3]],FIND(" ",Tabla1[[#This Row],[Columna3]])-1),Tabla1[[#This Row],[Columna3]])</f>
        <v>Venta</v>
      </c>
      <c r="U953"/>
    </row>
    <row r="954" spans="1:21" ht="14.25" customHeight="1">
      <c r="A954" t="s">
        <v>202</v>
      </c>
      <c r="B954" s="50">
        <f>+Tabla1[[#This Row],[Fecha y hora]]</f>
        <v>45993.384143518517</v>
      </c>
      <c r="C954" s="44">
        <v>45993.384143518517</v>
      </c>
      <c r="D954" s="45">
        <v>755</v>
      </c>
      <c r="E954" s="45" t="s">
        <v>74</v>
      </c>
      <c r="F954" s="46">
        <v>75499</v>
      </c>
      <c r="G954" s="47">
        <v>7000</v>
      </c>
      <c r="H954" s="42">
        <v>1</v>
      </c>
      <c r="I954" s="42" t="s">
        <v>89</v>
      </c>
      <c r="J954" s="34">
        <f>IF(Tabla1[[#This Row],[Doc]]="Devolucion",-Tabla1[[#This Row],[VALOR]],Tabla1[[#This Row],[VALOR]])</f>
        <v>7000</v>
      </c>
      <c r="K954" s="35" t="str">
        <f>IFERROR(LEFT(Tabla1[[#This Row],[Columna3]],FIND(" ",Tabla1[[#This Row],[Columna3]])-1),Tabla1[[#This Row],[Columna3]])</f>
        <v>Venta</v>
      </c>
      <c r="U954"/>
    </row>
    <row r="955" spans="1:21" ht="14.25" customHeight="1">
      <c r="A955" t="s">
        <v>202</v>
      </c>
      <c r="B955" s="50">
        <f>+Tabla1[[#This Row],[Fecha y hora]]</f>
        <v>45993.386840277781</v>
      </c>
      <c r="C955" s="44">
        <v>45993.386840277781</v>
      </c>
      <c r="D955" s="45">
        <v>755</v>
      </c>
      <c r="E955" s="45" t="s">
        <v>74</v>
      </c>
      <c r="F955" s="46">
        <v>75500</v>
      </c>
      <c r="G955" s="47">
        <v>26430</v>
      </c>
      <c r="H955" s="42">
        <v>1</v>
      </c>
      <c r="I955" s="42" t="s">
        <v>89</v>
      </c>
      <c r="J955" s="34">
        <f>IF(Tabla1[[#This Row],[Doc]]="Devolucion",-Tabla1[[#This Row],[VALOR]],Tabla1[[#This Row],[VALOR]])</f>
        <v>26430</v>
      </c>
      <c r="K955" s="35" t="str">
        <f>IFERROR(LEFT(Tabla1[[#This Row],[Columna3]],FIND(" ",Tabla1[[#This Row],[Columna3]])-1),Tabla1[[#This Row],[Columna3]])</f>
        <v>Venta</v>
      </c>
      <c r="U955"/>
    </row>
    <row r="956" spans="1:21" ht="14.25" customHeight="1">
      <c r="A956" t="s">
        <v>202</v>
      </c>
      <c r="B956" s="50">
        <f>+Tabla1[[#This Row],[Fecha y hora]]</f>
        <v>45993.388148148151</v>
      </c>
      <c r="C956" s="44">
        <v>45993.388148148151</v>
      </c>
      <c r="D956" s="45">
        <v>755</v>
      </c>
      <c r="E956" s="45" t="s">
        <v>74</v>
      </c>
      <c r="F956" s="46">
        <v>75501</v>
      </c>
      <c r="G956" s="47">
        <v>12690</v>
      </c>
      <c r="H956" s="42">
        <v>1</v>
      </c>
      <c r="I956" s="42" t="s">
        <v>89</v>
      </c>
      <c r="J956" s="34">
        <f>IF(Tabla1[[#This Row],[Doc]]="Devolucion",-Tabla1[[#This Row],[VALOR]],Tabla1[[#This Row],[VALOR]])</f>
        <v>12690</v>
      </c>
      <c r="K956" s="35" t="str">
        <f>IFERROR(LEFT(Tabla1[[#This Row],[Columna3]],FIND(" ",Tabla1[[#This Row],[Columna3]])-1),Tabla1[[#This Row],[Columna3]])</f>
        <v>Venta</v>
      </c>
      <c r="U956"/>
    </row>
    <row r="957" spans="1:21" ht="14.25" customHeight="1">
      <c r="A957" t="s">
        <v>202</v>
      </c>
      <c r="B957" s="50">
        <f>+Tabla1[[#This Row],[Fecha y hora]]</f>
        <v>45993.389988425923</v>
      </c>
      <c r="C957" s="44">
        <v>45993.389988425923</v>
      </c>
      <c r="D957" s="45">
        <v>755</v>
      </c>
      <c r="E957" s="45" t="s">
        <v>74</v>
      </c>
      <c r="F957" s="46">
        <v>75502</v>
      </c>
      <c r="G957" s="47">
        <v>10750</v>
      </c>
      <c r="H957" s="42">
        <v>1</v>
      </c>
      <c r="I957" s="42" t="s">
        <v>89</v>
      </c>
      <c r="J957" s="34">
        <f>IF(Tabla1[[#This Row],[Doc]]="Devolucion",-Tabla1[[#This Row],[VALOR]],Tabla1[[#This Row],[VALOR]])</f>
        <v>10750</v>
      </c>
      <c r="K957" s="35" t="str">
        <f>IFERROR(LEFT(Tabla1[[#This Row],[Columna3]],FIND(" ",Tabla1[[#This Row],[Columna3]])-1),Tabla1[[#This Row],[Columna3]])</f>
        <v>Venta</v>
      </c>
      <c r="U957"/>
    </row>
    <row r="958" spans="1:21" ht="14.25" customHeight="1">
      <c r="A958" t="s">
        <v>202</v>
      </c>
      <c r="B958" s="50">
        <f>+Tabla1[[#This Row],[Fecha y hora]]</f>
        <v>45993.391215277778</v>
      </c>
      <c r="C958" s="44">
        <v>45993.391215277778</v>
      </c>
      <c r="D958" s="45">
        <v>755</v>
      </c>
      <c r="E958" s="45" t="s">
        <v>74</v>
      </c>
      <c r="F958" s="46">
        <v>75503</v>
      </c>
      <c r="G958" s="47">
        <v>9180</v>
      </c>
      <c r="H958" s="42">
        <v>1</v>
      </c>
      <c r="I958" s="42" t="s">
        <v>89</v>
      </c>
      <c r="J958" s="34">
        <f>IF(Tabla1[[#This Row],[Doc]]="Devolucion",-Tabla1[[#This Row],[VALOR]],Tabla1[[#This Row],[VALOR]])</f>
        <v>9180</v>
      </c>
      <c r="K958" s="35" t="str">
        <f>IFERROR(LEFT(Tabla1[[#This Row],[Columna3]],FIND(" ",Tabla1[[#This Row],[Columna3]])-1),Tabla1[[#This Row],[Columna3]])</f>
        <v>Venta</v>
      </c>
      <c r="U958"/>
    </row>
    <row r="959" spans="1:21" ht="14.25" customHeight="1">
      <c r="A959" t="s">
        <v>202</v>
      </c>
      <c r="B959" s="50">
        <f>+Tabla1[[#This Row],[Fecha y hora]]</f>
        <v>45993.392222222225</v>
      </c>
      <c r="C959" s="44">
        <v>45993.392222222225</v>
      </c>
      <c r="D959" s="45">
        <v>755</v>
      </c>
      <c r="E959" s="45" t="s">
        <v>74</v>
      </c>
      <c r="F959" s="46">
        <v>75504</v>
      </c>
      <c r="G959" s="47">
        <v>8750</v>
      </c>
      <c r="H959" s="42">
        <v>1</v>
      </c>
      <c r="I959" s="42" t="s">
        <v>89</v>
      </c>
      <c r="J959" s="34">
        <f>IF(Tabla1[[#This Row],[Doc]]="Devolucion",-Tabla1[[#This Row],[VALOR]],Tabla1[[#This Row],[VALOR]])</f>
        <v>8750</v>
      </c>
      <c r="K959" s="35" t="str">
        <f>IFERROR(LEFT(Tabla1[[#This Row],[Columna3]],FIND(" ",Tabla1[[#This Row],[Columna3]])-1),Tabla1[[#This Row],[Columna3]])</f>
        <v>Venta</v>
      </c>
      <c r="U959"/>
    </row>
    <row r="960" spans="1:21" ht="14.25" customHeight="1">
      <c r="A960" t="s">
        <v>202</v>
      </c>
      <c r="B960" s="50">
        <f>+Tabla1[[#This Row],[Fecha y hora]]</f>
        <v>45993.393263888887</v>
      </c>
      <c r="C960" s="44">
        <v>45993.393263888887</v>
      </c>
      <c r="D960" s="45">
        <v>755</v>
      </c>
      <c r="E960" s="45" t="s">
        <v>74</v>
      </c>
      <c r="F960" s="46">
        <v>75505</v>
      </c>
      <c r="G960" s="47">
        <v>5610</v>
      </c>
      <c r="H960" s="42">
        <v>1</v>
      </c>
      <c r="I960" s="42" t="s">
        <v>89</v>
      </c>
      <c r="J960" s="34">
        <f>IF(Tabla1[[#This Row],[Doc]]="Devolucion",-Tabla1[[#This Row],[VALOR]],Tabla1[[#This Row],[VALOR]])</f>
        <v>5610</v>
      </c>
      <c r="K960" s="35" t="str">
        <f>IFERROR(LEFT(Tabla1[[#This Row],[Columna3]],FIND(" ",Tabla1[[#This Row],[Columna3]])-1),Tabla1[[#This Row],[Columna3]])</f>
        <v>Venta</v>
      </c>
      <c r="U960"/>
    </row>
    <row r="961" spans="1:21" ht="14.25" customHeight="1">
      <c r="A961" t="s">
        <v>202</v>
      </c>
      <c r="B961" s="50">
        <f>+Tabla1[[#This Row],[Fecha y hora]]</f>
        <v>45993.398888888885</v>
      </c>
      <c r="C961" s="44">
        <v>45993.398888888885</v>
      </c>
      <c r="D961" s="45">
        <v>755</v>
      </c>
      <c r="E961" s="45" t="s">
        <v>74</v>
      </c>
      <c r="F961" s="46">
        <v>75506</v>
      </c>
      <c r="G961" s="47">
        <v>300000</v>
      </c>
      <c r="H961" s="42">
        <v>1</v>
      </c>
      <c r="I961" s="42" t="s">
        <v>89</v>
      </c>
      <c r="J961" s="34">
        <f>IF(Tabla1[[#This Row],[Doc]]="Devolucion",-Tabla1[[#This Row],[VALOR]],Tabla1[[#This Row],[VALOR]])</f>
        <v>300000</v>
      </c>
      <c r="K961" s="35" t="str">
        <f>IFERROR(LEFT(Tabla1[[#This Row],[Columna3]],FIND(" ",Tabla1[[#This Row],[Columna3]])-1),Tabla1[[#This Row],[Columna3]])</f>
        <v>Venta</v>
      </c>
      <c r="U961"/>
    </row>
    <row r="962" spans="1:21" ht="14.25" customHeight="1">
      <c r="A962" t="s">
        <v>202</v>
      </c>
      <c r="B962" s="50">
        <f>+Tabla1[[#This Row],[Fecha y hora]]</f>
        <v>45993.399236111109</v>
      </c>
      <c r="C962" s="44">
        <v>45993.399236111109</v>
      </c>
      <c r="D962" s="45">
        <v>755</v>
      </c>
      <c r="E962" s="45" t="s">
        <v>74</v>
      </c>
      <c r="F962" s="46">
        <v>75507</v>
      </c>
      <c r="G962" s="47">
        <v>300000</v>
      </c>
      <c r="H962" s="42">
        <v>1</v>
      </c>
      <c r="I962" s="42" t="s">
        <v>89</v>
      </c>
      <c r="J962" s="34">
        <f>IF(Tabla1[[#This Row],[Doc]]="Devolucion",-Tabla1[[#This Row],[VALOR]],Tabla1[[#This Row],[VALOR]])</f>
        <v>300000</v>
      </c>
      <c r="K962" s="35" t="str">
        <f>IFERROR(LEFT(Tabla1[[#This Row],[Columna3]],FIND(" ",Tabla1[[#This Row],[Columna3]])-1),Tabla1[[#This Row],[Columna3]])</f>
        <v>Venta</v>
      </c>
      <c r="U962"/>
    </row>
    <row r="963" spans="1:21" ht="14.25" customHeight="1">
      <c r="A963" t="s">
        <v>202</v>
      </c>
      <c r="B963" s="50">
        <f>+Tabla1[[#This Row],[Fecha y hora]]</f>
        <v>45993.399641203701</v>
      </c>
      <c r="C963" s="44">
        <v>45993.399641203701</v>
      </c>
      <c r="D963" s="45">
        <v>755</v>
      </c>
      <c r="E963" s="45" t="s">
        <v>74</v>
      </c>
      <c r="F963" s="46">
        <v>75508</v>
      </c>
      <c r="G963" s="47">
        <v>300000</v>
      </c>
      <c r="H963" s="42">
        <v>1</v>
      </c>
      <c r="I963" s="42" t="s">
        <v>89</v>
      </c>
      <c r="J963" s="34">
        <f>IF(Tabla1[[#This Row],[Doc]]="Devolucion",-Tabla1[[#This Row],[VALOR]],Tabla1[[#This Row],[VALOR]])</f>
        <v>300000</v>
      </c>
      <c r="K963" s="35" t="str">
        <f>IFERROR(LEFT(Tabla1[[#This Row],[Columna3]],FIND(" ",Tabla1[[#This Row],[Columna3]])-1),Tabla1[[#This Row],[Columna3]])</f>
        <v>Venta</v>
      </c>
      <c r="U963"/>
    </row>
    <row r="964" spans="1:21" ht="14.25" customHeight="1">
      <c r="A964" t="s">
        <v>202</v>
      </c>
      <c r="B964" s="50">
        <f>+Tabla1[[#This Row],[Fecha y hora]]</f>
        <v>45993.400011574071</v>
      </c>
      <c r="C964" s="44">
        <v>45993.400011574071</v>
      </c>
      <c r="D964" s="45">
        <v>755</v>
      </c>
      <c r="E964" s="45" t="s">
        <v>74</v>
      </c>
      <c r="F964" s="46">
        <v>75509</v>
      </c>
      <c r="G964" s="47">
        <v>74000</v>
      </c>
      <c r="H964" s="42">
        <v>1</v>
      </c>
      <c r="I964" s="42" t="s">
        <v>89</v>
      </c>
      <c r="J964" s="34">
        <f>IF(Tabla1[[#This Row],[Doc]]="Devolucion",-Tabla1[[#This Row],[VALOR]],Tabla1[[#This Row],[VALOR]])</f>
        <v>74000</v>
      </c>
      <c r="K964" s="35" t="str">
        <f>IFERROR(LEFT(Tabla1[[#This Row],[Columna3]],FIND(" ",Tabla1[[#This Row],[Columna3]])-1),Tabla1[[#This Row],[Columna3]])</f>
        <v>Venta</v>
      </c>
      <c r="U964"/>
    </row>
    <row r="965" spans="1:21" ht="14.25" customHeight="1">
      <c r="A965" t="s">
        <v>202</v>
      </c>
      <c r="B965" s="50">
        <f>+Tabla1[[#This Row],[Fecha y hora]]</f>
        <v>45993.400601851848</v>
      </c>
      <c r="C965" s="44">
        <v>45993.400601851848</v>
      </c>
      <c r="D965" s="45">
        <v>755</v>
      </c>
      <c r="E965" s="45" t="s">
        <v>74</v>
      </c>
      <c r="F965" s="46">
        <v>75510</v>
      </c>
      <c r="G965" s="47">
        <v>300000</v>
      </c>
      <c r="H965" s="42">
        <v>1</v>
      </c>
      <c r="I965" s="42" t="s">
        <v>89</v>
      </c>
      <c r="J965" s="34">
        <f>IF(Tabla1[[#This Row],[Doc]]="Devolucion",-Tabla1[[#This Row],[VALOR]],Tabla1[[#This Row],[VALOR]])</f>
        <v>300000</v>
      </c>
      <c r="K965" s="35" t="str">
        <f>IFERROR(LEFT(Tabla1[[#This Row],[Columna3]],FIND(" ",Tabla1[[#This Row],[Columna3]])-1),Tabla1[[#This Row],[Columna3]])</f>
        <v>Venta</v>
      </c>
      <c r="U965"/>
    </row>
    <row r="966" spans="1:21" ht="14.25" customHeight="1">
      <c r="A966" t="s">
        <v>202</v>
      </c>
      <c r="B966" s="50">
        <f>+Tabla1[[#This Row],[Fecha y hora]]</f>
        <v>45993.40111111111</v>
      </c>
      <c r="C966" s="44">
        <v>45993.40111111111</v>
      </c>
      <c r="D966" s="45">
        <v>755</v>
      </c>
      <c r="E966" s="45" t="s">
        <v>74</v>
      </c>
      <c r="F966" s="46">
        <v>75511</v>
      </c>
      <c r="G966" s="47">
        <v>300000</v>
      </c>
      <c r="H966" s="42">
        <v>1</v>
      </c>
      <c r="I966" s="42" t="s">
        <v>89</v>
      </c>
      <c r="J966" s="34">
        <f>IF(Tabla1[[#This Row],[Doc]]="Devolucion",-Tabla1[[#This Row],[VALOR]],Tabla1[[#This Row],[VALOR]])</f>
        <v>300000</v>
      </c>
      <c r="K966" s="35" t="str">
        <f>IFERROR(LEFT(Tabla1[[#This Row],[Columna3]],FIND(" ",Tabla1[[#This Row],[Columna3]])-1),Tabla1[[#This Row],[Columna3]])</f>
        <v>Venta</v>
      </c>
      <c r="U966"/>
    </row>
    <row r="967" spans="1:21" ht="14.25" customHeight="1">
      <c r="A967" t="s">
        <v>202</v>
      </c>
      <c r="B967" s="50">
        <f>+Tabla1[[#This Row],[Fecha y hora]]</f>
        <v>45993.402303240742</v>
      </c>
      <c r="C967" s="44">
        <v>45993.402303240742</v>
      </c>
      <c r="D967" s="45">
        <v>755</v>
      </c>
      <c r="E967" s="45" t="s">
        <v>74</v>
      </c>
      <c r="F967" s="46">
        <v>75512</v>
      </c>
      <c r="G967" s="47">
        <v>12060</v>
      </c>
      <c r="H967" s="42">
        <v>1</v>
      </c>
      <c r="I967" s="42" t="s">
        <v>89</v>
      </c>
      <c r="J967" s="34">
        <f>IF(Tabla1[[#This Row],[Doc]]="Devolucion",-Tabla1[[#This Row],[VALOR]],Tabla1[[#This Row],[VALOR]])</f>
        <v>12060</v>
      </c>
      <c r="K967" s="35" t="str">
        <f>IFERROR(LEFT(Tabla1[[#This Row],[Columna3]],FIND(" ",Tabla1[[#This Row],[Columna3]])-1),Tabla1[[#This Row],[Columna3]])</f>
        <v>Venta</v>
      </c>
      <c r="U967"/>
    </row>
    <row r="968" spans="1:21" ht="14.25" customHeight="1">
      <c r="A968" t="s">
        <v>202</v>
      </c>
      <c r="B968" s="50">
        <f>+Tabla1[[#This Row],[Fecha y hora]]</f>
        <v>45993.403402777774</v>
      </c>
      <c r="C968" s="44">
        <v>45993.403402777774</v>
      </c>
      <c r="D968" s="45">
        <v>755</v>
      </c>
      <c r="E968" s="45" t="s">
        <v>74</v>
      </c>
      <c r="F968" s="46">
        <v>75513</v>
      </c>
      <c r="G968" s="47">
        <v>5194</v>
      </c>
      <c r="H968" s="42">
        <v>1</v>
      </c>
      <c r="I968" s="42" t="s">
        <v>89</v>
      </c>
      <c r="J968" s="34">
        <f>IF(Tabla1[[#This Row],[Doc]]="Devolucion",-Tabla1[[#This Row],[VALOR]],Tabla1[[#This Row],[VALOR]])</f>
        <v>5194</v>
      </c>
      <c r="K968" s="35" t="str">
        <f>IFERROR(LEFT(Tabla1[[#This Row],[Columna3]],FIND(" ",Tabla1[[#This Row],[Columna3]])-1),Tabla1[[#This Row],[Columna3]])</f>
        <v>Venta</v>
      </c>
      <c r="U968"/>
    </row>
    <row r="969" spans="1:21" ht="14.25" customHeight="1">
      <c r="A969" t="s">
        <v>202</v>
      </c>
      <c r="B969" s="50">
        <f>+Tabla1[[#This Row],[Fecha y hora]]</f>
        <v>45993.404675925929</v>
      </c>
      <c r="C969" s="44">
        <v>45993.404675925929</v>
      </c>
      <c r="D969" s="45">
        <v>755</v>
      </c>
      <c r="E969" s="45" t="s">
        <v>74</v>
      </c>
      <c r="F969" s="46">
        <v>75514</v>
      </c>
      <c r="G969" s="47">
        <v>9885</v>
      </c>
      <c r="H969" s="42">
        <v>1</v>
      </c>
      <c r="I969" s="42" t="s">
        <v>89</v>
      </c>
      <c r="J969" s="34">
        <f>IF(Tabla1[[#This Row],[Doc]]="Devolucion",-Tabla1[[#This Row],[VALOR]],Tabla1[[#This Row],[VALOR]])</f>
        <v>9885</v>
      </c>
      <c r="K969" s="35" t="str">
        <f>IFERROR(LEFT(Tabla1[[#This Row],[Columna3]],FIND(" ",Tabla1[[#This Row],[Columna3]])-1),Tabla1[[#This Row],[Columna3]])</f>
        <v>Venta</v>
      </c>
      <c r="U969"/>
    </row>
    <row r="970" spans="1:21" ht="14.25" customHeight="1">
      <c r="A970" t="s">
        <v>202</v>
      </c>
      <c r="B970" s="50">
        <f>+Tabla1[[#This Row],[Fecha y hora]]</f>
        <v>45993.406018518515</v>
      </c>
      <c r="C970" s="44">
        <v>45993.406018518515</v>
      </c>
      <c r="D970" s="45">
        <v>755</v>
      </c>
      <c r="E970" s="45" t="s">
        <v>74</v>
      </c>
      <c r="F970" s="46">
        <v>75515</v>
      </c>
      <c r="G970" s="47">
        <v>20950</v>
      </c>
      <c r="H970" s="42">
        <v>1</v>
      </c>
      <c r="I970" s="42" t="s">
        <v>89</v>
      </c>
      <c r="J970" s="34">
        <f>IF(Tabla1[[#This Row],[Doc]]="Devolucion",-Tabla1[[#This Row],[VALOR]],Tabla1[[#This Row],[VALOR]])</f>
        <v>20950</v>
      </c>
      <c r="K970" s="35" t="str">
        <f>IFERROR(LEFT(Tabla1[[#This Row],[Columna3]],FIND(" ",Tabla1[[#This Row],[Columna3]])-1),Tabla1[[#This Row],[Columna3]])</f>
        <v>Venta</v>
      </c>
      <c r="U970"/>
    </row>
    <row r="971" spans="1:21" ht="14.25" customHeight="1">
      <c r="A971" t="s">
        <v>202</v>
      </c>
      <c r="B971" s="50">
        <f>+Tabla1[[#This Row],[Fecha y hora]]</f>
        <v>45993.406759259262</v>
      </c>
      <c r="C971" s="44">
        <v>45993.406759259262</v>
      </c>
      <c r="D971" s="45">
        <v>755</v>
      </c>
      <c r="E971" s="45" t="s">
        <v>74</v>
      </c>
      <c r="F971" s="46">
        <v>75516</v>
      </c>
      <c r="G971" s="47">
        <v>300000</v>
      </c>
      <c r="H971" s="42">
        <v>1</v>
      </c>
      <c r="I971" s="42" t="s">
        <v>89</v>
      </c>
      <c r="J971" s="34">
        <f>IF(Tabla1[[#This Row],[Doc]]="Devolucion",-Tabla1[[#This Row],[VALOR]],Tabla1[[#This Row],[VALOR]])</f>
        <v>300000</v>
      </c>
      <c r="K971" s="35" t="str">
        <f>IFERROR(LEFT(Tabla1[[#This Row],[Columna3]],FIND(" ",Tabla1[[#This Row],[Columna3]])-1),Tabla1[[#This Row],[Columna3]])</f>
        <v>Venta</v>
      </c>
      <c r="U971"/>
    </row>
    <row r="972" spans="1:21" ht="14.25" customHeight="1">
      <c r="A972" t="s">
        <v>202</v>
      </c>
      <c r="B972" s="50">
        <f>+Tabla1[[#This Row],[Fecha y hora]]</f>
        <v>45993.409444444442</v>
      </c>
      <c r="C972" s="44">
        <v>45993.409444444442</v>
      </c>
      <c r="D972" s="45">
        <v>755</v>
      </c>
      <c r="E972" s="45" t="s">
        <v>74</v>
      </c>
      <c r="F972" s="46">
        <v>75517</v>
      </c>
      <c r="G972" s="47">
        <v>12540</v>
      </c>
      <c r="H972" s="42">
        <v>1</v>
      </c>
      <c r="I972" s="42" t="s">
        <v>89</v>
      </c>
      <c r="J972" s="34">
        <f>IF(Tabla1[[#This Row],[Doc]]="Devolucion",-Tabla1[[#This Row],[VALOR]],Tabla1[[#This Row],[VALOR]])</f>
        <v>12540</v>
      </c>
      <c r="K972" s="35" t="str">
        <f>IFERROR(LEFT(Tabla1[[#This Row],[Columna3]],FIND(" ",Tabla1[[#This Row],[Columna3]])-1),Tabla1[[#This Row],[Columna3]])</f>
        <v>Venta</v>
      </c>
      <c r="U972"/>
    </row>
    <row r="973" spans="1:21" ht="14.25" customHeight="1">
      <c r="A973" t="s">
        <v>202</v>
      </c>
      <c r="B973" s="50">
        <f>+Tabla1[[#This Row],[Fecha y hora]]</f>
        <v>45993.410740740743</v>
      </c>
      <c r="C973" s="44">
        <v>45993.410740740743</v>
      </c>
      <c r="D973" s="45">
        <v>755</v>
      </c>
      <c r="E973" s="45" t="s">
        <v>74</v>
      </c>
      <c r="F973" s="46">
        <v>75518</v>
      </c>
      <c r="G973" s="47">
        <v>20500</v>
      </c>
      <c r="H973" s="42">
        <v>1</v>
      </c>
      <c r="I973" s="42" t="s">
        <v>89</v>
      </c>
      <c r="J973" s="34">
        <f>IF(Tabla1[[#This Row],[Doc]]="Devolucion",-Tabla1[[#This Row],[VALOR]],Tabla1[[#This Row],[VALOR]])</f>
        <v>20500</v>
      </c>
      <c r="K973" s="35" t="str">
        <f>IFERROR(LEFT(Tabla1[[#This Row],[Columna3]],FIND(" ",Tabla1[[#This Row],[Columna3]])-1),Tabla1[[#This Row],[Columna3]])</f>
        <v>Venta</v>
      </c>
      <c r="U973"/>
    </row>
    <row r="974" spans="1:21" ht="14.25" customHeight="1">
      <c r="A974" t="s">
        <v>202</v>
      </c>
      <c r="B974" s="50">
        <f>+Tabla1[[#This Row],[Fecha y hora]]</f>
        <v>45993.411759259259</v>
      </c>
      <c r="C974" s="44">
        <v>45993.411759259259</v>
      </c>
      <c r="D974" s="45">
        <v>755</v>
      </c>
      <c r="E974" s="45" t="s">
        <v>74</v>
      </c>
      <c r="F974" s="46">
        <v>75519</v>
      </c>
      <c r="G974" s="47">
        <v>12540</v>
      </c>
      <c r="H974" s="42">
        <v>1</v>
      </c>
      <c r="I974" s="42" t="s">
        <v>89</v>
      </c>
      <c r="J974" s="34">
        <f>IF(Tabla1[[#This Row],[Doc]]="Devolucion",-Tabla1[[#This Row],[VALOR]],Tabla1[[#This Row],[VALOR]])</f>
        <v>12540</v>
      </c>
      <c r="K974" s="35" t="str">
        <f>IFERROR(LEFT(Tabla1[[#This Row],[Columna3]],FIND(" ",Tabla1[[#This Row],[Columna3]])-1),Tabla1[[#This Row],[Columna3]])</f>
        <v>Venta</v>
      </c>
      <c r="U974"/>
    </row>
    <row r="975" spans="1:21" ht="14.25" customHeight="1">
      <c r="A975" t="s">
        <v>202</v>
      </c>
      <c r="B975" s="50">
        <f>+Tabla1[[#This Row],[Fecha y hora]]</f>
        <v>45993.41238425926</v>
      </c>
      <c r="C975" s="44">
        <v>45993.41238425926</v>
      </c>
      <c r="D975" s="45">
        <v>755</v>
      </c>
      <c r="E975" s="45" t="s">
        <v>74</v>
      </c>
      <c r="F975" s="46">
        <v>75520</v>
      </c>
      <c r="G975" s="47">
        <v>98800</v>
      </c>
      <c r="H975" s="42">
        <v>1</v>
      </c>
      <c r="I975" s="42" t="s">
        <v>89</v>
      </c>
      <c r="J975" s="34">
        <f>IF(Tabla1[[#This Row],[Doc]]="Devolucion",-Tabla1[[#This Row],[VALOR]],Tabla1[[#This Row],[VALOR]])</f>
        <v>98800</v>
      </c>
      <c r="K975" s="35" t="str">
        <f>IFERROR(LEFT(Tabla1[[#This Row],[Columna3]],FIND(" ",Tabla1[[#This Row],[Columna3]])-1),Tabla1[[#This Row],[Columna3]])</f>
        <v>Venta</v>
      </c>
      <c r="U975"/>
    </row>
    <row r="976" spans="1:21" ht="14.25" customHeight="1">
      <c r="A976" t="s">
        <v>202</v>
      </c>
      <c r="B976" s="50">
        <f>+Tabla1[[#This Row],[Fecha y hora]]</f>
        <v>45993.413159722222</v>
      </c>
      <c r="C976" s="44">
        <v>45993.413159722222</v>
      </c>
      <c r="D976" s="45">
        <v>755</v>
      </c>
      <c r="E976" s="45" t="s">
        <v>74</v>
      </c>
      <c r="F976" s="46">
        <v>75521</v>
      </c>
      <c r="G976" s="47">
        <v>297000</v>
      </c>
      <c r="H976" s="42">
        <v>1</v>
      </c>
      <c r="I976" s="42" t="s">
        <v>89</v>
      </c>
      <c r="J976" s="34">
        <f>IF(Tabla1[[#This Row],[Doc]]="Devolucion",-Tabla1[[#This Row],[VALOR]],Tabla1[[#This Row],[VALOR]])</f>
        <v>297000</v>
      </c>
      <c r="K976" s="35" t="str">
        <f>IFERROR(LEFT(Tabla1[[#This Row],[Columna3]],FIND(" ",Tabla1[[#This Row],[Columna3]])-1),Tabla1[[#This Row],[Columna3]])</f>
        <v>Venta</v>
      </c>
      <c r="U976"/>
    </row>
    <row r="977" spans="1:21" ht="14.25" customHeight="1">
      <c r="A977" t="s">
        <v>202</v>
      </c>
      <c r="B977" s="50">
        <f>+Tabla1[[#This Row],[Fecha y hora]]</f>
        <v>45993.413703703707</v>
      </c>
      <c r="C977" s="44">
        <v>45993.413703703707</v>
      </c>
      <c r="D977" s="45">
        <v>755</v>
      </c>
      <c r="E977" s="45" t="s">
        <v>74</v>
      </c>
      <c r="F977" s="46">
        <v>75522</v>
      </c>
      <c r="G977" s="47">
        <v>297000</v>
      </c>
      <c r="H977" s="42">
        <v>1</v>
      </c>
      <c r="I977" s="42" t="s">
        <v>89</v>
      </c>
      <c r="J977" s="34">
        <f>IF(Tabla1[[#This Row],[Doc]]="Devolucion",-Tabla1[[#This Row],[VALOR]],Tabla1[[#This Row],[VALOR]])</f>
        <v>297000</v>
      </c>
      <c r="K977" s="35" t="str">
        <f>IFERROR(LEFT(Tabla1[[#This Row],[Columna3]],FIND(" ",Tabla1[[#This Row],[Columna3]])-1),Tabla1[[#This Row],[Columna3]])</f>
        <v>Venta</v>
      </c>
      <c r="U977"/>
    </row>
    <row r="978" spans="1:21" ht="14.25" customHeight="1">
      <c r="A978" t="s">
        <v>202</v>
      </c>
      <c r="B978" s="50">
        <f>+Tabla1[[#This Row],[Fecha y hora]]</f>
        <v>45993.414814814816</v>
      </c>
      <c r="C978" s="44">
        <v>45993.414814814816</v>
      </c>
      <c r="D978" s="45">
        <v>755</v>
      </c>
      <c r="E978" s="45" t="s">
        <v>74</v>
      </c>
      <c r="F978" s="46">
        <v>75523</v>
      </c>
      <c r="G978" s="47">
        <v>20150</v>
      </c>
      <c r="H978" s="42">
        <v>1</v>
      </c>
      <c r="I978" s="42" t="s">
        <v>89</v>
      </c>
      <c r="J978" s="34">
        <f>IF(Tabla1[[#This Row],[Doc]]="Devolucion",-Tabla1[[#This Row],[VALOR]],Tabla1[[#This Row],[VALOR]])</f>
        <v>20150</v>
      </c>
      <c r="K978" s="35" t="str">
        <f>IFERROR(LEFT(Tabla1[[#This Row],[Columna3]],FIND(" ",Tabla1[[#This Row],[Columna3]])-1),Tabla1[[#This Row],[Columna3]])</f>
        <v>Venta</v>
      </c>
      <c r="U978"/>
    </row>
    <row r="979" spans="1:21" ht="14.25" customHeight="1">
      <c r="A979" t="s">
        <v>202</v>
      </c>
      <c r="B979" s="50">
        <f>+Tabla1[[#This Row],[Fecha y hora]]</f>
        <v>45993.415532407409</v>
      </c>
      <c r="C979" s="44">
        <v>45993.415532407409</v>
      </c>
      <c r="D979" s="45">
        <v>755</v>
      </c>
      <c r="E979" s="45" t="s">
        <v>74</v>
      </c>
      <c r="F979" s="46">
        <v>75524</v>
      </c>
      <c r="G979" s="47">
        <v>297000</v>
      </c>
      <c r="H979" s="42">
        <v>1</v>
      </c>
      <c r="I979" s="42" t="s">
        <v>89</v>
      </c>
      <c r="J979" s="34">
        <f>IF(Tabla1[[#This Row],[Doc]]="Devolucion",-Tabla1[[#This Row],[VALOR]],Tabla1[[#This Row],[VALOR]])</f>
        <v>297000</v>
      </c>
      <c r="K979" s="35" t="str">
        <f>IFERROR(LEFT(Tabla1[[#This Row],[Columna3]],FIND(" ",Tabla1[[#This Row],[Columna3]])-1),Tabla1[[#This Row],[Columna3]])</f>
        <v>Venta</v>
      </c>
      <c r="U979"/>
    </row>
    <row r="980" spans="1:21" ht="14.25" customHeight="1">
      <c r="A980" t="s">
        <v>202</v>
      </c>
      <c r="B980" s="50">
        <f>+Tabla1[[#This Row],[Fecha y hora]]</f>
        <v>45993.416990740741</v>
      </c>
      <c r="C980" s="44">
        <v>45993.416990740741</v>
      </c>
      <c r="D980" s="45">
        <v>755</v>
      </c>
      <c r="E980" s="45" t="s">
        <v>74</v>
      </c>
      <c r="F980" s="46">
        <v>75525</v>
      </c>
      <c r="G980" s="47">
        <v>30250</v>
      </c>
      <c r="H980" s="42">
        <v>1</v>
      </c>
      <c r="I980" s="42" t="s">
        <v>89</v>
      </c>
      <c r="J980" s="34">
        <f>IF(Tabla1[[#This Row],[Doc]]="Devolucion",-Tabla1[[#This Row],[VALOR]],Tabla1[[#This Row],[VALOR]])</f>
        <v>30250</v>
      </c>
      <c r="K980" s="35" t="str">
        <f>IFERROR(LEFT(Tabla1[[#This Row],[Columna3]],FIND(" ",Tabla1[[#This Row],[Columna3]])-1),Tabla1[[#This Row],[Columna3]])</f>
        <v>Venta</v>
      </c>
      <c r="U980"/>
    </row>
    <row r="981" spans="1:21" ht="14.25" customHeight="1">
      <c r="A981" t="s">
        <v>202</v>
      </c>
      <c r="B981" s="50">
        <f>+Tabla1[[#This Row],[Fecha y hora]]</f>
        <v>45993.419652777775</v>
      </c>
      <c r="C981" s="44">
        <v>45993.419652777775</v>
      </c>
      <c r="D981" s="45">
        <v>755</v>
      </c>
      <c r="E981" s="45" t="s">
        <v>74</v>
      </c>
      <c r="F981" s="46">
        <v>75526</v>
      </c>
      <c r="G981" s="47">
        <v>40400</v>
      </c>
      <c r="H981" s="42">
        <v>1</v>
      </c>
      <c r="I981" s="42" t="s">
        <v>89</v>
      </c>
      <c r="J981" s="34">
        <f>IF(Tabla1[[#This Row],[Doc]]="Devolucion",-Tabla1[[#This Row],[VALOR]],Tabla1[[#This Row],[VALOR]])</f>
        <v>40400</v>
      </c>
      <c r="K981" s="35" t="str">
        <f>IFERROR(LEFT(Tabla1[[#This Row],[Columna3]],FIND(" ",Tabla1[[#This Row],[Columna3]])-1),Tabla1[[#This Row],[Columna3]])</f>
        <v>Venta</v>
      </c>
      <c r="U981"/>
    </row>
    <row r="982" spans="1:21" ht="14.25" customHeight="1">
      <c r="A982" t="s">
        <v>202</v>
      </c>
      <c r="B982" s="50">
        <f>+Tabla1[[#This Row],[Fecha y hora]]</f>
        <v>45993.420868055553</v>
      </c>
      <c r="C982" s="44">
        <v>45993.420868055553</v>
      </c>
      <c r="D982" s="45">
        <v>755</v>
      </c>
      <c r="E982" s="45" t="s">
        <v>74</v>
      </c>
      <c r="F982" s="46">
        <v>75527</v>
      </c>
      <c r="G982" s="47">
        <v>5760</v>
      </c>
      <c r="H982" s="42">
        <v>1</v>
      </c>
      <c r="I982" s="42" t="s">
        <v>89</v>
      </c>
      <c r="J982" s="34">
        <f>IF(Tabla1[[#This Row],[Doc]]="Devolucion",-Tabla1[[#This Row],[VALOR]],Tabla1[[#This Row],[VALOR]])</f>
        <v>5760</v>
      </c>
      <c r="K982" s="35" t="str">
        <f>IFERROR(LEFT(Tabla1[[#This Row],[Columna3]],FIND(" ",Tabla1[[#This Row],[Columna3]])-1),Tabla1[[#This Row],[Columna3]])</f>
        <v>Venta</v>
      </c>
      <c r="U982"/>
    </row>
    <row r="983" spans="1:21" ht="14.25" customHeight="1">
      <c r="A983" t="s">
        <v>202</v>
      </c>
      <c r="B983" s="50">
        <f>+Tabla1[[#This Row],[Fecha y hora]]</f>
        <v>45993.422222222223</v>
      </c>
      <c r="C983" s="44">
        <v>45993.422222222223</v>
      </c>
      <c r="D983" s="45">
        <v>755</v>
      </c>
      <c r="E983" s="45" t="s">
        <v>74</v>
      </c>
      <c r="F983" s="46">
        <v>75528</v>
      </c>
      <c r="G983" s="47">
        <v>22790</v>
      </c>
      <c r="H983" s="42">
        <v>1</v>
      </c>
      <c r="I983" s="42" t="s">
        <v>89</v>
      </c>
      <c r="J983" s="34">
        <f>IF(Tabla1[[#This Row],[Doc]]="Devolucion",-Tabla1[[#This Row],[VALOR]],Tabla1[[#This Row],[VALOR]])</f>
        <v>22790</v>
      </c>
      <c r="K983" s="35" t="str">
        <f>IFERROR(LEFT(Tabla1[[#This Row],[Columna3]],FIND(" ",Tabla1[[#This Row],[Columna3]])-1),Tabla1[[#This Row],[Columna3]])</f>
        <v>Venta</v>
      </c>
      <c r="U983"/>
    </row>
    <row r="984" spans="1:21" ht="14.25" customHeight="1">
      <c r="A984" t="s">
        <v>202</v>
      </c>
      <c r="B984" s="50">
        <f>+Tabla1[[#This Row],[Fecha y hora]]</f>
        <v>45993.422673611109</v>
      </c>
      <c r="C984" s="44">
        <v>45993.422673611109</v>
      </c>
      <c r="D984" s="45">
        <v>755</v>
      </c>
      <c r="E984" s="45" t="s">
        <v>74</v>
      </c>
      <c r="F984" s="46">
        <v>75529</v>
      </c>
      <c r="G984" s="47">
        <v>297000</v>
      </c>
      <c r="H984" s="42">
        <v>1</v>
      </c>
      <c r="I984" s="42" t="s">
        <v>89</v>
      </c>
      <c r="J984" s="34">
        <f>IF(Tabla1[[#This Row],[Doc]]="Devolucion",-Tabla1[[#This Row],[VALOR]],Tabla1[[#This Row],[VALOR]])</f>
        <v>297000</v>
      </c>
      <c r="K984" s="35" t="str">
        <f>IFERROR(LEFT(Tabla1[[#This Row],[Columna3]],FIND(" ",Tabla1[[#This Row],[Columna3]])-1),Tabla1[[#This Row],[Columna3]])</f>
        <v>Venta</v>
      </c>
      <c r="U984"/>
    </row>
    <row r="985" spans="1:21" ht="14.25" customHeight="1">
      <c r="A985" t="s">
        <v>202</v>
      </c>
      <c r="B985" s="50">
        <f>+Tabla1[[#This Row],[Fecha y hora]]</f>
        <v>45993.423090277778</v>
      </c>
      <c r="C985" s="44">
        <v>45993.423090277778</v>
      </c>
      <c r="D985" s="45">
        <v>755</v>
      </c>
      <c r="E985" s="45" t="s">
        <v>74</v>
      </c>
      <c r="F985" s="46">
        <v>75530</v>
      </c>
      <c r="G985" s="47">
        <v>297000</v>
      </c>
      <c r="H985" s="42">
        <v>1</v>
      </c>
      <c r="I985" s="42" t="s">
        <v>89</v>
      </c>
      <c r="J985" s="34">
        <f>IF(Tabla1[[#This Row],[Doc]]="Devolucion",-Tabla1[[#This Row],[VALOR]],Tabla1[[#This Row],[VALOR]])</f>
        <v>297000</v>
      </c>
      <c r="K985" s="35" t="str">
        <f>IFERROR(LEFT(Tabla1[[#This Row],[Columna3]],FIND(" ",Tabla1[[#This Row],[Columna3]])-1),Tabla1[[#This Row],[Columna3]])</f>
        <v>Venta</v>
      </c>
      <c r="U985"/>
    </row>
    <row r="986" spans="1:21" ht="14.25" customHeight="1">
      <c r="A986" t="s">
        <v>202</v>
      </c>
      <c r="B986" s="50">
        <f>+Tabla1[[#This Row],[Fecha y hora]]</f>
        <v>45993.424583333333</v>
      </c>
      <c r="C986" s="44">
        <v>45993.424583333333</v>
      </c>
      <c r="D986" s="45">
        <v>755</v>
      </c>
      <c r="E986" s="45" t="s">
        <v>74</v>
      </c>
      <c r="F986" s="46">
        <v>75531</v>
      </c>
      <c r="G986" s="47">
        <v>41450</v>
      </c>
      <c r="H986" s="42">
        <v>1</v>
      </c>
      <c r="I986" s="42" t="s">
        <v>89</v>
      </c>
      <c r="J986" s="34">
        <f>IF(Tabla1[[#This Row],[Doc]]="Devolucion",-Tabla1[[#This Row],[VALOR]],Tabla1[[#This Row],[VALOR]])</f>
        <v>41450</v>
      </c>
      <c r="K986" s="35" t="str">
        <f>IFERROR(LEFT(Tabla1[[#This Row],[Columna3]],FIND(" ",Tabla1[[#This Row],[Columna3]])-1),Tabla1[[#This Row],[Columna3]])</f>
        <v>Venta</v>
      </c>
      <c r="U986"/>
    </row>
    <row r="987" spans="1:21" ht="14.25" customHeight="1">
      <c r="A987" t="s">
        <v>236</v>
      </c>
      <c r="B987" s="50">
        <f>+Tabla1[[#This Row],[Fecha y hora]]</f>
        <v>45992.333981481483</v>
      </c>
      <c r="C987" s="44">
        <v>45992.333981481483</v>
      </c>
      <c r="D987" s="45">
        <v>155</v>
      </c>
      <c r="E987" s="45" t="s">
        <v>34</v>
      </c>
      <c r="F987" s="46">
        <v>56769</v>
      </c>
      <c r="G987" s="47">
        <v>350200</v>
      </c>
      <c r="H987" s="42">
        <v>0</v>
      </c>
      <c r="I987" s="42" t="s">
        <v>88</v>
      </c>
      <c r="J987" s="34">
        <f>IF(Tabla1[[#This Row],[Doc]]="Devolucion",-Tabla1[[#This Row],[VALOR]],Tabla1[[#This Row],[VALOR]])</f>
        <v>350200</v>
      </c>
      <c r="K987" s="35" t="str">
        <f>IFERROR(LEFT(Tabla1[[#This Row],[Columna3]],FIND(" ",Tabla1[[#This Row],[Columna3]])-1),Tabla1[[#This Row],[Columna3]])</f>
        <v>Venta</v>
      </c>
      <c r="U987"/>
    </row>
    <row r="988" spans="1:21" ht="14.25" customHeight="1">
      <c r="A988" t="s">
        <v>236</v>
      </c>
      <c r="B988" s="50">
        <f>+Tabla1[[#This Row],[Fecha y hora]]</f>
        <v>45993.378067129626</v>
      </c>
      <c r="C988" s="44">
        <v>45993.378067129626</v>
      </c>
      <c r="D988" s="45">
        <v>155</v>
      </c>
      <c r="E988" s="45" t="s">
        <v>34</v>
      </c>
      <c r="F988" s="46">
        <v>56821</v>
      </c>
      <c r="G988" s="47">
        <v>151995</v>
      </c>
      <c r="H988" s="42">
        <v>0</v>
      </c>
      <c r="I988" s="42" t="s">
        <v>1424</v>
      </c>
      <c r="J988" s="34">
        <f>IF(Tabla1[[#This Row],[Doc]]="Devolucion",-Tabla1[[#This Row],[VALOR]],Tabla1[[#This Row],[VALOR]])</f>
        <v>151995</v>
      </c>
      <c r="K988" s="35" t="str">
        <f>IFERROR(LEFT(Tabla1[[#This Row],[Columna3]],FIND(" ",Tabla1[[#This Row],[Columna3]])-1),Tabla1[[#This Row],[Columna3]])</f>
        <v>Venta</v>
      </c>
      <c r="U988"/>
    </row>
    <row r="989" spans="1:21" ht="14.25" customHeight="1">
      <c r="A989" t="s">
        <v>236</v>
      </c>
      <c r="B989" s="50">
        <f>+Tabla1[[#This Row],[Fecha y hora]]</f>
        <v>45993.381562499999</v>
      </c>
      <c r="C989" s="44">
        <v>45993.381562499999</v>
      </c>
      <c r="D989" s="45">
        <v>155</v>
      </c>
      <c r="E989" s="45" t="s">
        <v>34</v>
      </c>
      <c r="F989" s="46">
        <v>56822</v>
      </c>
      <c r="G989" s="47">
        <v>71000</v>
      </c>
      <c r="H989" s="42">
        <v>0</v>
      </c>
      <c r="I989" s="42" t="s">
        <v>1424</v>
      </c>
      <c r="J989" s="34">
        <f>IF(Tabla1[[#This Row],[Doc]]="Devolucion",-Tabla1[[#This Row],[VALOR]],Tabla1[[#This Row],[VALOR]])</f>
        <v>71000</v>
      </c>
      <c r="K989" s="35" t="str">
        <f>IFERROR(LEFT(Tabla1[[#This Row],[Columna3]],FIND(" ",Tabla1[[#This Row],[Columna3]])-1),Tabla1[[#This Row],[Columna3]])</f>
        <v>Venta</v>
      </c>
      <c r="U989"/>
    </row>
    <row r="990" spans="1:21" ht="14.25" customHeight="1">
      <c r="A990" t="s">
        <v>236</v>
      </c>
      <c r="B990" s="50">
        <f>+Tabla1[[#This Row],[Fecha y hora]]</f>
        <v>45994.480821759258</v>
      </c>
      <c r="C990" s="44">
        <v>45994.480821759258</v>
      </c>
      <c r="D990" s="45">
        <v>155</v>
      </c>
      <c r="E990" s="45" t="s">
        <v>34</v>
      </c>
      <c r="F990" s="46">
        <v>56891</v>
      </c>
      <c r="G990" s="47">
        <v>124520</v>
      </c>
      <c r="H990" s="42">
        <v>0</v>
      </c>
      <c r="I990" s="42" t="s">
        <v>1424</v>
      </c>
      <c r="J990" s="34">
        <f>IF(Tabla1[[#This Row],[Doc]]="Devolucion",-Tabla1[[#This Row],[VALOR]],Tabla1[[#This Row],[VALOR]])</f>
        <v>124520</v>
      </c>
      <c r="K990" s="35" t="str">
        <f>IFERROR(LEFT(Tabla1[[#This Row],[Columna3]],FIND(" ",Tabla1[[#This Row],[Columna3]])-1),Tabla1[[#This Row],[Columna3]])</f>
        <v>Venta</v>
      </c>
      <c r="U990"/>
    </row>
    <row r="991" spans="1:21" ht="14.25" customHeight="1">
      <c r="A991" t="s">
        <v>236</v>
      </c>
      <c r="B991" s="50">
        <f>+Tabla1[[#This Row],[Fecha y hora]]</f>
        <v>45994.487824074073</v>
      </c>
      <c r="C991" s="44">
        <v>45994.487824074073</v>
      </c>
      <c r="D991" s="45">
        <v>155</v>
      </c>
      <c r="E991" s="45" t="s">
        <v>34</v>
      </c>
      <c r="F991" s="46">
        <v>56892</v>
      </c>
      <c r="G991" s="47">
        <v>15000</v>
      </c>
      <c r="H991" s="42">
        <v>0</v>
      </c>
      <c r="I991" s="42" t="s">
        <v>1424</v>
      </c>
      <c r="J991" s="34">
        <f>IF(Tabla1[[#This Row],[Doc]]="Devolucion",-Tabla1[[#This Row],[VALOR]],Tabla1[[#This Row],[VALOR]])</f>
        <v>15000</v>
      </c>
      <c r="K991" s="35" t="str">
        <f>IFERROR(LEFT(Tabla1[[#This Row],[Columna3]],FIND(" ",Tabla1[[#This Row],[Columna3]])-1),Tabla1[[#This Row],[Columna3]])</f>
        <v>Venta</v>
      </c>
      <c r="U991"/>
    </row>
    <row r="992" spans="1:21" ht="14.25" customHeight="1">
      <c r="A992" t="s">
        <v>236</v>
      </c>
      <c r="B992" s="50">
        <f>+Tabla1[[#This Row],[Fecha y hora]]</f>
        <v>45995.374722222223</v>
      </c>
      <c r="C992" s="44">
        <v>45995.374722222223</v>
      </c>
      <c r="D992" s="45">
        <v>155</v>
      </c>
      <c r="E992" s="45" t="s">
        <v>34</v>
      </c>
      <c r="F992" s="46">
        <v>56935</v>
      </c>
      <c r="G992" s="47">
        <v>126275</v>
      </c>
      <c r="H992" s="42">
        <v>0</v>
      </c>
      <c r="I992" s="42" t="s">
        <v>1424</v>
      </c>
      <c r="J992" s="34">
        <f>IF(Tabla1[[#This Row],[Doc]]="Devolucion",-Tabla1[[#This Row],[VALOR]],Tabla1[[#This Row],[VALOR]])</f>
        <v>126275</v>
      </c>
      <c r="K992" s="35" t="str">
        <f>IFERROR(LEFT(Tabla1[[#This Row],[Columna3]],FIND(" ",Tabla1[[#This Row],[Columna3]])-1),Tabla1[[#This Row],[Columna3]])</f>
        <v>Venta</v>
      </c>
      <c r="U992"/>
    </row>
    <row r="993" spans="1:21" ht="14.25" customHeight="1">
      <c r="A993" t="s">
        <v>236</v>
      </c>
      <c r="B993" s="50">
        <f>+Tabla1[[#This Row],[Fecha y hora]]</f>
        <v>45995.441435185188</v>
      </c>
      <c r="C993" s="44">
        <v>45995.441435185188</v>
      </c>
      <c r="D993" s="45">
        <v>155</v>
      </c>
      <c r="E993" s="45" t="s">
        <v>34</v>
      </c>
      <c r="F993" s="46">
        <v>56959</v>
      </c>
      <c r="G993" s="47">
        <v>558350</v>
      </c>
      <c r="H993" s="42">
        <v>0</v>
      </c>
      <c r="I993" s="42" t="s">
        <v>45</v>
      </c>
      <c r="J993" s="34">
        <f>IF(Tabla1[[#This Row],[Doc]]="Devolucion",-Tabla1[[#This Row],[VALOR]],Tabla1[[#This Row],[VALOR]])</f>
        <v>558350</v>
      </c>
      <c r="K993" s="35" t="str">
        <f>IFERROR(LEFT(Tabla1[[#This Row],[Columna3]],FIND(" ",Tabla1[[#This Row],[Columna3]])-1),Tabla1[[#This Row],[Columna3]])</f>
        <v>Venta</v>
      </c>
      <c r="U993"/>
    </row>
    <row r="994" spans="1:21" ht="14.25" customHeight="1">
      <c r="A994" t="s">
        <v>236</v>
      </c>
      <c r="B994" s="50">
        <f>+Tabla1[[#This Row],[Fecha y hora]]</f>
        <v>45993.46297453704</v>
      </c>
      <c r="C994" s="44">
        <v>45993.46297453704</v>
      </c>
      <c r="D994" s="45">
        <v>156</v>
      </c>
      <c r="E994" s="45" t="s">
        <v>86</v>
      </c>
      <c r="F994" s="46">
        <v>180</v>
      </c>
      <c r="G994" s="47">
        <v>151995</v>
      </c>
      <c r="H994" s="42">
        <v>0</v>
      </c>
      <c r="I994" s="42" t="s">
        <v>1424</v>
      </c>
      <c r="J994" s="34">
        <f>IF(Tabla1[[#This Row],[Doc]]="Devolucion",-Tabla1[[#This Row],[VALOR]],Tabla1[[#This Row],[VALOR]])</f>
        <v>-151995</v>
      </c>
      <c r="K994" s="35" t="str">
        <f>IFERROR(LEFT(Tabla1[[#This Row],[Columna3]],FIND(" ",Tabla1[[#This Row],[Columna3]])-1),Tabla1[[#This Row],[Columna3]])</f>
        <v>Devolucion</v>
      </c>
      <c r="U994"/>
    </row>
    <row r="995" spans="1:21" ht="14.25" customHeight="1">
      <c r="A995" t="s">
        <v>237</v>
      </c>
      <c r="B995" s="50">
        <f>+Tabla1[[#This Row],[Fecha y hora]]</f>
        <v>45996.392870370371</v>
      </c>
      <c r="C995" s="44">
        <v>45996.392870370371</v>
      </c>
      <c r="D995" s="45">
        <v>155</v>
      </c>
      <c r="E995" s="45" t="s">
        <v>34</v>
      </c>
      <c r="F995" s="46">
        <v>57032</v>
      </c>
      <c r="G995" s="47">
        <v>27910</v>
      </c>
      <c r="H995" s="42">
        <v>0</v>
      </c>
      <c r="I995" s="42" t="s">
        <v>1424</v>
      </c>
      <c r="J995" s="34">
        <f>IF(Tabla1[[#This Row],[Doc]]="Devolucion",-Tabla1[[#This Row],[VALOR]],Tabla1[[#This Row],[VALOR]])</f>
        <v>27910</v>
      </c>
      <c r="K995" s="35" t="str">
        <f>IFERROR(LEFT(Tabla1[[#This Row],[Columna3]],FIND(" ",Tabla1[[#This Row],[Columna3]])-1),Tabla1[[#This Row],[Columna3]])</f>
        <v>Venta</v>
      </c>
      <c r="U995"/>
    </row>
    <row r="996" spans="1:21" ht="14.25" customHeight="1">
      <c r="A996" t="s">
        <v>237</v>
      </c>
      <c r="B996" s="50">
        <f>+Tabla1[[#This Row],[Fecha y hora]]</f>
        <v>45995</v>
      </c>
      <c r="C996" s="44">
        <v>45995</v>
      </c>
      <c r="D996" s="45">
        <v>207</v>
      </c>
      <c r="E996" s="45" t="s">
        <v>87</v>
      </c>
      <c r="F996" s="46">
        <v>24338</v>
      </c>
      <c r="G996" s="47">
        <v>120000</v>
      </c>
      <c r="H996" s="42">
        <v>0</v>
      </c>
      <c r="I996" s="42" t="s">
        <v>102</v>
      </c>
      <c r="J996" s="34">
        <f>IF(Tabla1[[#This Row],[Doc]]="Devolucion",-Tabla1[[#This Row],[VALOR]],Tabla1[[#This Row],[VALOR]])</f>
        <v>120000</v>
      </c>
      <c r="K996" s="35" t="str">
        <f>IFERROR(LEFT(Tabla1[[#This Row],[Columna3]],FIND(" ",Tabla1[[#This Row],[Columna3]])-1),Tabla1[[#This Row],[Columna3]])</f>
        <v>Recibos</v>
      </c>
      <c r="U996"/>
    </row>
    <row r="997" spans="1:21" ht="14.25" customHeight="1">
      <c r="A997" t="s">
        <v>237</v>
      </c>
      <c r="B997" s="50">
        <f>+Tabla1[[#This Row],[Fecha y hora]]</f>
        <v>45995</v>
      </c>
      <c r="C997" s="44">
        <v>45995</v>
      </c>
      <c r="D997" s="45">
        <v>207</v>
      </c>
      <c r="E997" s="45" t="s">
        <v>87</v>
      </c>
      <c r="F997" s="46">
        <v>24339</v>
      </c>
      <c r="G997" s="47">
        <v>354200</v>
      </c>
      <c r="H997" s="42">
        <v>0</v>
      </c>
      <c r="I997" s="42" t="s">
        <v>102</v>
      </c>
      <c r="J997" s="34">
        <f>IF(Tabla1[[#This Row],[Doc]]="Devolucion",-Tabla1[[#This Row],[VALOR]],Tabla1[[#This Row],[VALOR]])</f>
        <v>354200</v>
      </c>
      <c r="K997" s="35" t="str">
        <f>IFERROR(LEFT(Tabla1[[#This Row],[Columna3]],FIND(" ",Tabla1[[#This Row],[Columna3]])-1),Tabla1[[#This Row],[Columna3]])</f>
        <v>Recibos</v>
      </c>
      <c r="U997"/>
    </row>
    <row r="998" spans="1:21" ht="14.25" customHeight="1">
      <c r="A998" t="s">
        <v>237</v>
      </c>
      <c r="B998" s="50">
        <f>+Tabla1[[#This Row],[Fecha y hora]]</f>
        <v>45995</v>
      </c>
      <c r="C998" s="44">
        <v>45995</v>
      </c>
      <c r="D998" s="45">
        <v>207</v>
      </c>
      <c r="E998" s="45" t="s">
        <v>87</v>
      </c>
      <c r="F998" s="46">
        <v>24340</v>
      </c>
      <c r="G998" s="47">
        <v>592000</v>
      </c>
      <c r="H998" s="42">
        <v>0</v>
      </c>
      <c r="I998" s="42" t="s">
        <v>102</v>
      </c>
      <c r="J998" s="34">
        <f>IF(Tabla1[[#This Row],[Doc]]="Devolucion",-Tabla1[[#This Row],[VALOR]],Tabla1[[#This Row],[VALOR]])</f>
        <v>592000</v>
      </c>
      <c r="K998" s="35" t="str">
        <f>IFERROR(LEFT(Tabla1[[#This Row],[Columna3]],FIND(" ",Tabla1[[#This Row],[Columna3]])-1),Tabla1[[#This Row],[Columna3]])</f>
        <v>Recibos</v>
      </c>
      <c r="U998"/>
    </row>
    <row r="999" spans="1:21" ht="14.25" customHeight="1">
      <c r="A999" t="s">
        <v>237</v>
      </c>
      <c r="B999" s="50">
        <f>+Tabla1[[#This Row],[Fecha y hora]]</f>
        <v>45995</v>
      </c>
      <c r="C999" s="44">
        <v>45995</v>
      </c>
      <c r="D999" s="45">
        <v>207</v>
      </c>
      <c r="E999" s="45" t="s">
        <v>87</v>
      </c>
      <c r="F999" s="46">
        <v>24341</v>
      </c>
      <c r="G999" s="47">
        <v>600927</v>
      </c>
      <c r="H999" s="42">
        <v>0</v>
      </c>
      <c r="I999" s="42" t="s">
        <v>102</v>
      </c>
      <c r="J999" s="34">
        <f>IF(Tabla1[[#This Row],[Doc]]="Devolucion",-Tabla1[[#This Row],[VALOR]],Tabla1[[#This Row],[VALOR]])</f>
        <v>600927</v>
      </c>
      <c r="K999" s="35" t="str">
        <f>IFERROR(LEFT(Tabla1[[#This Row],[Columna3]],FIND(" ",Tabla1[[#This Row],[Columna3]])-1),Tabla1[[#This Row],[Columna3]])</f>
        <v>Recibos</v>
      </c>
      <c r="U999"/>
    </row>
    <row r="1000" spans="1:21" ht="14.25" customHeight="1">
      <c r="A1000" t="s">
        <v>237</v>
      </c>
      <c r="B1000" s="50">
        <f>+Tabla1[[#This Row],[Fecha y hora]]</f>
        <v>45995</v>
      </c>
      <c r="C1000" s="44">
        <v>45995</v>
      </c>
      <c r="D1000" s="45">
        <v>207</v>
      </c>
      <c r="E1000" s="45" t="s">
        <v>87</v>
      </c>
      <c r="F1000" s="46">
        <v>24342</v>
      </c>
      <c r="G1000" s="47">
        <v>917500</v>
      </c>
      <c r="H1000" s="42">
        <v>0</v>
      </c>
      <c r="I1000" s="42" t="s">
        <v>102</v>
      </c>
      <c r="J1000" s="34">
        <f>IF(Tabla1[[#This Row],[Doc]]="Devolucion",-Tabla1[[#This Row],[VALOR]],Tabla1[[#This Row],[VALOR]])</f>
        <v>917500</v>
      </c>
      <c r="K1000" s="35" t="str">
        <f>IFERROR(LEFT(Tabla1[[#This Row],[Columna3]],FIND(" ",Tabla1[[#This Row],[Columna3]])-1),Tabla1[[#This Row],[Columna3]])</f>
        <v>Recibos</v>
      </c>
      <c r="U1000"/>
    </row>
    <row r="1001" spans="1:21" ht="14.25" customHeight="1">
      <c r="A1001" t="s">
        <v>237</v>
      </c>
      <c r="B1001" s="50">
        <f>+Tabla1[[#This Row],[Fecha y hora]]</f>
        <v>45995</v>
      </c>
      <c r="C1001" s="44">
        <v>45995</v>
      </c>
      <c r="D1001" s="45">
        <v>207</v>
      </c>
      <c r="E1001" s="45" t="s">
        <v>87</v>
      </c>
      <c r="F1001" s="46">
        <v>24343</v>
      </c>
      <c r="G1001" s="47">
        <v>2000000</v>
      </c>
      <c r="H1001" s="42">
        <v>0</v>
      </c>
      <c r="I1001" s="42" t="s">
        <v>102</v>
      </c>
      <c r="J1001" s="34">
        <f>IF(Tabla1[[#This Row],[Doc]]="Devolucion",-Tabla1[[#This Row],[VALOR]],Tabla1[[#This Row],[VALOR]])</f>
        <v>2000000</v>
      </c>
      <c r="K1001" s="35" t="str">
        <f>IFERROR(LEFT(Tabla1[[#This Row],[Columna3]],FIND(" ",Tabla1[[#This Row],[Columna3]])-1),Tabla1[[#This Row],[Columna3]])</f>
        <v>Recibos</v>
      </c>
      <c r="U1001"/>
    </row>
    <row r="1002" spans="1:21" ht="14.25" customHeight="1">
      <c r="A1002" t="s">
        <v>237</v>
      </c>
      <c r="B1002" s="50">
        <f>+Tabla1[[#This Row],[Fecha y hora]]</f>
        <v>45995</v>
      </c>
      <c r="C1002" s="44">
        <v>45995</v>
      </c>
      <c r="D1002" s="45">
        <v>207</v>
      </c>
      <c r="E1002" s="45" t="s">
        <v>87</v>
      </c>
      <c r="F1002" s="46">
        <v>24344</v>
      </c>
      <c r="G1002" s="47">
        <v>3862900</v>
      </c>
      <c r="H1002" s="42">
        <v>0</v>
      </c>
      <c r="I1002" s="42" t="s">
        <v>102</v>
      </c>
      <c r="J1002" s="34">
        <f>IF(Tabla1[[#This Row],[Doc]]="Devolucion",-Tabla1[[#This Row],[VALOR]],Tabla1[[#This Row],[VALOR]])</f>
        <v>3862900</v>
      </c>
      <c r="K1002" s="35" t="str">
        <f>IFERROR(LEFT(Tabla1[[#This Row],[Columna3]],FIND(" ",Tabla1[[#This Row],[Columna3]])-1),Tabla1[[#This Row],[Columna3]])</f>
        <v>Recibos</v>
      </c>
      <c r="U1002"/>
    </row>
    <row r="1003" spans="1:21" ht="14.25" customHeight="1">
      <c r="A1003" t="s">
        <v>237</v>
      </c>
      <c r="B1003" s="50">
        <f>+Tabla1[[#This Row],[Fecha y hora]]</f>
        <v>45996.372002314813</v>
      </c>
      <c r="C1003" s="44">
        <v>45996.372002314813</v>
      </c>
      <c r="D1003" s="45">
        <v>155</v>
      </c>
      <c r="E1003" s="45" t="s">
        <v>34</v>
      </c>
      <c r="F1003" s="46">
        <v>57020</v>
      </c>
      <c r="G1003" s="47">
        <v>37060</v>
      </c>
      <c r="H1003" s="42">
        <v>0</v>
      </c>
      <c r="I1003" s="42" t="s">
        <v>1424</v>
      </c>
      <c r="J1003" s="34">
        <f>IF(Tabla1[[#This Row],[Doc]]="Devolucion",-Tabla1[[#This Row],[VALOR]],Tabla1[[#This Row],[VALOR]])</f>
        <v>37060</v>
      </c>
      <c r="K1003" s="35" t="str">
        <f>IFERROR(LEFT(Tabla1[[#This Row],[Columna3]],FIND(" ",Tabla1[[#This Row],[Columna3]])-1),Tabla1[[#This Row],[Columna3]])</f>
        <v>Venta</v>
      </c>
      <c r="U1003"/>
    </row>
    <row r="1004" spans="1:21" ht="14.25" customHeight="1">
      <c r="A1004" t="s">
        <v>237</v>
      </c>
      <c r="B1004" s="50">
        <f>+Tabla1[[#This Row],[Fecha y hora]]</f>
        <v>45996.376817129632</v>
      </c>
      <c r="C1004" s="44">
        <v>45996.376817129632</v>
      </c>
      <c r="D1004" s="45">
        <v>155</v>
      </c>
      <c r="E1004" s="45" t="s">
        <v>34</v>
      </c>
      <c r="F1004" s="46">
        <v>57023</v>
      </c>
      <c r="G1004" s="47">
        <v>523200</v>
      </c>
      <c r="H1004" s="42">
        <v>0</v>
      </c>
      <c r="I1004" s="42" t="s">
        <v>45</v>
      </c>
      <c r="J1004" s="34">
        <f>IF(Tabla1[[#This Row],[Doc]]="Devolucion",-Tabla1[[#This Row],[VALOR]],Tabla1[[#This Row],[VALOR]])</f>
        <v>523200</v>
      </c>
      <c r="K1004" s="35" t="str">
        <f>IFERROR(LEFT(Tabla1[[#This Row],[Columna3]],FIND(" ",Tabla1[[#This Row],[Columna3]])-1),Tabla1[[#This Row],[Columna3]])</f>
        <v>Venta</v>
      </c>
      <c r="U1004"/>
    </row>
    <row r="1005" spans="1:21" ht="14.25" customHeight="1">
      <c r="A1005" t="s">
        <v>237</v>
      </c>
      <c r="B1005" s="50">
        <f>+Tabla1[[#This Row],[Fecha y hora]]</f>
        <v>45996.381226851852</v>
      </c>
      <c r="C1005" s="44">
        <v>45996.381226851852</v>
      </c>
      <c r="D1005" s="45">
        <v>155</v>
      </c>
      <c r="E1005" s="45" t="s">
        <v>34</v>
      </c>
      <c r="F1005" s="46">
        <v>57024</v>
      </c>
      <c r="G1005" s="47">
        <v>75000</v>
      </c>
      <c r="H1005" s="42">
        <v>0</v>
      </c>
      <c r="I1005" s="42" t="s">
        <v>1424</v>
      </c>
      <c r="J1005" s="34">
        <f>IF(Tabla1[[#This Row],[Doc]]="Devolucion",-Tabla1[[#This Row],[VALOR]],Tabla1[[#This Row],[VALOR]])</f>
        <v>75000</v>
      </c>
      <c r="K1005" s="35" t="str">
        <f>IFERROR(LEFT(Tabla1[[#This Row],[Columna3]],FIND(" ",Tabla1[[#This Row],[Columna3]])-1),Tabla1[[#This Row],[Columna3]])</f>
        <v>Venta</v>
      </c>
      <c r="U1005"/>
    </row>
    <row r="1006" spans="1:21" ht="14.25" customHeight="1">
      <c r="A1006" t="s">
        <v>237</v>
      </c>
      <c r="B1006" s="50">
        <f>+Tabla1[[#This Row],[Fecha y hora]]</f>
        <v>45995.455763888887</v>
      </c>
      <c r="C1006" s="44">
        <v>45995.455763888887</v>
      </c>
      <c r="D1006" s="45">
        <v>155</v>
      </c>
      <c r="E1006" s="45" t="s">
        <v>34</v>
      </c>
      <c r="F1006" s="46">
        <v>56962</v>
      </c>
      <c r="G1006" s="47">
        <v>98890</v>
      </c>
      <c r="H1006" s="42">
        <v>0</v>
      </c>
      <c r="I1006" s="42" t="s">
        <v>1424</v>
      </c>
      <c r="J1006" s="34">
        <f>IF(Tabla1[[#This Row],[Doc]]="Devolucion",-Tabla1[[#This Row],[VALOR]],Tabla1[[#This Row],[VALOR]])</f>
        <v>98890</v>
      </c>
      <c r="K1006" s="35" t="str">
        <f>IFERROR(LEFT(Tabla1[[#This Row],[Columna3]],FIND(" ",Tabla1[[#This Row],[Columna3]])-1),Tabla1[[#This Row],[Columna3]])</f>
        <v>Venta</v>
      </c>
      <c r="U1006"/>
    </row>
    <row r="1007" spans="1:21" ht="14.25" customHeight="1">
      <c r="A1007" t="s">
        <v>237</v>
      </c>
      <c r="B1007" s="50">
        <f>+Tabla1[[#This Row],[Fecha y hora]]</f>
        <v>45995.424942129626</v>
      </c>
      <c r="C1007" s="44">
        <v>45995.424942129626</v>
      </c>
      <c r="D1007" s="45">
        <v>155</v>
      </c>
      <c r="E1007" s="45" t="s">
        <v>34</v>
      </c>
      <c r="F1007" s="46">
        <v>56955</v>
      </c>
      <c r="G1007" s="47">
        <v>25216</v>
      </c>
      <c r="H1007" s="42">
        <v>0</v>
      </c>
      <c r="I1007" s="42" t="s">
        <v>1424</v>
      </c>
      <c r="J1007" s="34">
        <f>IF(Tabla1[[#This Row],[Doc]]="Devolucion",-Tabla1[[#This Row],[VALOR]],Tabla1[[#This Row],[VALOR]])</f>
        <v>25216</v>
      </c>
      <c r="K1007" s="35" t="str">
        <f>IFERROR(LEFT(Tabla1[[#This Row],[Columna3]],FIND(" ",Tabla1[[#This Row],[Columna3]])-1),Tabla1[[#This Row],[Columna3]])</f>
        <v>Venta</v>
      </c>
      <c r="U1007"/>
    </row>
    <row r="1008" spans="1:21" ht="14.25" customHeight="1">
      <c r="A1008" t="s">
        <v>237</v>
      </c>
      <c r="B1008" s="50">
        <f>+Tabla1[[#This Row],[Fecha y hora]]</f>
        <v>45996.22179398148</v>
      </c>
      <c r="C1008" s="44">
        <v>45996.22179398148</v>
      </c>
      <c r="D1008" s="45">
        <v>155</v>
      </c>
      <c r="E1008" s="45" t="s">
        <v>34</v>
      </c>
      <c r="F1008" s="46">
        <v>56972</v>
      </c>
      <c r="G1008" s="47">
        <v>108900</v>
      </c>
      <c r="H1008" s="42">
        <v>0</v>
      </c>
      <c r="I1008" s="42" t="s">
        <v>1424</v>
      </c>
      <c r="J1008" s="34">
        <f>IF(Tabla1[[#This Row],[Doc]]="Devolucion",-Tabla1[[#This Row],[VALOR]],Tabla1[[#This Row],[VALOR]])</f>
        <v>108900</v>
      </c>
      <c r="K1008" s="35" t="str">
        <f>IFERROR(LEFT(Tabla1[[#This Row],[Columna3]],FIND(" ",Tabla1[[#This Row],[Columna3]])-1),Tabla1[[#This Row],[Columna3]])</f>
        <v>Venta</v>
      </c>
      <c r="U1008"/>
    </row>
    <row r="1009" spans="1:21" ht="14.25" customHeight="1">
      <c r="A1009" t="s">
        <v>237</v>
      </c>
      <c r="B1009" s="50">
        <f>+Tabla1[[#This Row],[Fecha y hora]]</f>
        <v>45995.276516203703</v>
      </c>
      <c r="C1009" s="44">
        <v>45995.276516203703</v>
      </c>
      <c r="D1009" s="45">
        <v>155</v>
      </c>
      <c r="E1009" s="45" t="s">
        <v>34</v>
      </c>
      <c r="F1009" s="46">
        <v>56907</v>
      </c>
      <c r="G1009" s="47">
        <v>31960</v>
      </c>
      <c r="H1009" s="42">
        <v>0</v>
      </c>
      <c r="I1009" s="42" t="s">
        <v>1424</v>
      </c>
      <c r="J1009" s="34">
        <f>IF(Tabla1[[#This Row],[Doc]]="Devolucion",-Tabla1[[#This Row],[VALOR]],Tabla1[[#This Row],[VALOR]])</f>
        <v>31960</v>
      </c>
      <c r="K1009" s="35" t="str">
        <f>IFERROR(LEFT(Tabla1[[#This Row],[Columna3]],FIND(" ",Tabla1[[#This Row],[Columna3]])-1),Tabla1[[#This Row],[Columna3]])</f>
        <v>Venta</v>
      </c>
      <c r="U1009"/>
    </row>
    <row r="1010" spans="1:21" ht="14.25" customHeight="1">
      <c r="A1010" t="s">
        <v>237</v>
      </c>
      <c r="B1010" s="50">
        <f>+Tabla1[[#This Row],[Fecha y hora]]</f>
        <v>45995.349074074074</v>
      </c>
      <c r="C1010" s="44">
        <v>45995.349074074074</v>
      </c>
      <c r="D1010" s="45">
        <v>155</v>
      </c>
      <c r="E1010" s="45" t="s">
        <v>34</v>
      </c>
      <c r="F1010" s="46">
        <v>56930</v>
      </c>
      <c r="G1010" s="47">
        <v>173390</v>
      </c>
      <c r="H1010" s="42">
        <v>0</v>
      </c>
      <c r="I1010" s="42" t="s">
        <v>45</v>
      </c>
      <c r="J1010" s="34">
        <f>IF(Tabla1[[#This Row],[Doc]]="Devolucion",-Tabla1[[#This Row],[VALOR]],Tabla1[[#This Row],[VALOR]])</f>
        <v>173390</v>
      </c>
      <c r="K1010" s="35" t="str">
        <f>IFERROR(LEFT(Tabla1[[#This Row],[Columna3]],FIND(" ",Tabla1[[#This Row],[Columna3]])-1),Tabla1[[#This Row],[Columna3]])</f>
        <v>Venta</v>
      </c>
      <c r="U1010"/>
    </row>
    <row r="1011" spans="1:21" ht="14.25" customHeight="1">
      <c r="A1011" t="s">
        <v>237</v>
      </c>
      <c r="B1011" s="50">
        <f>+Tabla1[[#This Row],[Fecha y hora]]</f>
        <v>45995.395891203705</v>
      </c>
      <c r="C1011" s="44">
        <v>45995.395891203705</v>
      </c>
      <c r="D1011" s="45">
        <v>155</v>
      </c>
      <c r="E1011" s="45" t="s">
        <v>34</v>
      </c>
      <c r="F1011" s="46">
        <v>56943</v>
      </c>
      <c r="G1011" s="47">
        <v>94361</v>
      </c>
      <c r="H1011" s="42">
        <v>0</v>
      </c>
      <c r="I1011" s="42" t="s">
        <v>1424</v>
      </c>
      <c r="J1011" s="34">
        <f>IF(Tabla1[[#This Row],[Doc]]="Devolucion",-Tabla1[[#This Row],[VALOR]],Tabla1[[#This Row],[VALOR]])</f>
        <v>94361</v>
      </c>
      <c r="K1011" s="35" t="str">
        <f>IFERROR(LEFT(Tabla1[[#This Row],[Columna3]],FIND(" ",Tabla1[[#This Row],[Columna3]])-1),Tabla1[[#This Row],[Columna3]])</f>
        <v>Venta</v>
      </c>
      <c r="U1011"/>
    </row>
    <row r="1012" spans="1:21" ht="14.25" customHeight="1">
      <c r="A1012" t="s">
        <v>237</v>
      </c>
      <c r="B1012" s="50">
        <f>+Tabla1[[#This Row],[Fecha y hora]]</f>
        <v>45995.273159722223</v>
      </c>
      <c r="C1012" s="44">
        <v>45995.273159722223</v>
      </c>
      <c r="D1012" s="45">
        <v>155</v>
      </c>
      <c r="E1012" s="45" t="s">
        <v>34</v>
      </c>
      <c r="F1012" s="46">
        <v>56904</v>
      </c>
      <c r="G1012" s="47">
        <v>96656</v>
      </c>
      <c r="H1012" s="42">
        <v>0</v>
      </c>
      <c r="I1012" s="42" t="s">
        <v>1424</v>
      </c>
      <c r="J1012" s="34">
        <f>IF(Tabla1[[#This Row],[Doc]]="Devolucion",-Tabla1[[#This Row],[VALOR]],Tabla1[[#This Row],[VALOR]])</f>
        <v>96656</v>
      </c>
      <c r="K1012" s="35" t="str">
        <f>IFERROR(LEFT(Tabla1[[#This Row],[Columna3]],FIND(" ",Tabla1[[#This Row],[Columna3]])-1),Tabla1[[#This Row],[Columna3]])</f>
        <v>Venta</v>
      </c>
      <c r="U1012"/>
    </row>
    <row r="1013" spans="1:21" ht="14.25" customHeight="1">
      <c r="A1013" t="s">
        <v>237</v>
      </c>
      <c r="B1013" s="50">
        <f>+Tabla1[[#This Row],[Fecha y hora]]</f>
        <v>45995.255335648151</v>
      </c>
      <c r="C1013" s="44">
        <v>45995.255335648151</v>
      </c>
      <c r="D1013" s="45">
        <v>155</v>
      </c>
      <c r="E1013" s="45" t="s">
        <v>34</v>
      </c>
      <c r="F1013" s="46">
        <v>56898</v>
      </c>
      <c r="G1013" s="47">
        <v>175440</v>
      </c>
      <c r="H1013" s="42">
        <v>0</v>
      </c>
      <c r="I1013" s="42" t="s">
        <v>1424</v>
      </c>
      <c r="J1013" s="34">
        <f>IF(Tabla1[[#This Row],[Doc]]="Devolucion",-Tabla1[[#This Row],[VALOR]],Tabla1[[#This Row],[VALOR]])</f>
        <v>175440</v>
      </c>
      <c r="K1013" s="35" t="str">
        <f>IFERROR(LEFT(Tabla1[[#This Row],[Columna3]],FIND(" ",Tabla1[[#This Row],[Columna3]])-1),Tabla1[[#This Row],[Columna3]])</f>
        <v>Venta</v>
      </c>
      <c r="U1013"/>
    </row>
    <row r="1014" spans="1:21" ht="14.25" customHeight="1">
      <c r="A1014" t="s">
        <v>237</v>
      </c>
      <c r="B1014" s="50">
        <f>+Tabla1[[#This Row],[Fecha y hora]]</f>
        <v>45994.292280092595</v>
      </c>
      <c r="C1014" s="44">
        <v>45994.292280092595</v>
      </c>
      <c r="D1014" s="45">
        <v>155</v>
      </c>
      <c r="E1014" s="45" t="s">
        <v>34</v>
      </c>
      <c r="F1014" s="46">
        <v>56857</v>
      </c>
      <c r="G1014" s="47">
        <v>37880</v>
      </c>
      <c r="H1014" s="42">
        <v>0</v>
      </c>
      <c r="I1014" s="42" t="s">
        <v>1424</v>
      </c>
      <c r="J1014" s="34">
        <f>IF(Tabla1[[#This Row],[Doc]]="Devolucion",-Tabla1[[#This Row],[VALOR]],Tabla1[[#This Row],[VALOR]])</f>
        <v>37880</v>
      </c>
      <c r="K1014" s="35" t="str">
        <f>IFERROR(LEFT(Tabla1[[#This Row],[Columna3]],FIND(" ",Tabla1[[#This Row],[Columna3]])-1),Tabla1[[#This Row],[Columna3]])</f>
        <v>Venta</v>
      </c>
      <c r="U1014"/>
    </row>
    <row r="1015" spans="1:21" ht="14.25" customHeight="1">
      <c r="A1015" t="s">
        <v>237</v>
      </c>
      <c r="B1015" s="50">
        <f>+Tabla1[[#This Row],[Fecha y hora]]</f>
        <v>45994.450914351852</v>
      </c>
      <c r="C1015" s="44">
        <v>45994.450914351852</v>
      </c>
      <c r="D1015" s="45">
        <v>155</v>
      </c>
      <c r="E1015" s="45" t="s">
        <v>34</v>
      </c>
      <c r="F1015" s="46">
        <v>56885</v>
      </c>
      <c r="G1015" s="47">
        <v>641500</v>
      </c>
      <c r="H1015" s="42">
        <v>0</v>
      </c>
      <c r="I1015" s="42" t="s">
        <v>1424</v>
      </c>
      <c r="J1015" s="34">
        <f>IF(Tabla1[[#This Row],[Doc]]="Devolucion",-Tabla1[[#This Row],[VALOR]],Tabla1[[#This Row],[VALOR]])</f>
        <v>641500</v>
      </c>
      <c r="K1015" s="35" t="str">
        <f>IFERROR(LEFT(Tabla1[[#This Row],[Columna3]],FIND(" ",Tabla1[[#This Row],[Columna3]])-1),Tabla1[[#This Row],[Columna3]])</f>
        <v>Venta</v>
      </c>
      <c r="U1015"/>
    </row>
    <row r="1016" spans="1:21" ht="14.25" customHeight="1">
      <c r="A1016" t="s">
        <v>237</v>
      </c>
      <c r="B1016" s="50">
        <f>+Tabla1[[#This Row],[Fecha y hora]]</f>
        <v>45993.397048611114</v>
      </c>
      <c r="C1016" s="44">
        <v>45993.397048611114</v>
      </c>
      <c r="D1016" s="45">
        <v>155</v>
      </c>
      <c r="E1016" s="45" t="s">
        <v>34</v>
      </c>
      <c r="F1016" s="46">
        <v>56826</v>
      </c>
      <c r="G1016" s="47">
        <v>35528</v>
      </c>
      <c r="H1016" s="42">
        <v>0</v>
      </c>
      <c r="I1016" s="42" t="s">
        <v>41</v>
      </c>
      <c r="J1016" s="34">
        <f>IF(Tabla1[[#This Row],[Doc]]="Devolucion",-Tabla1[[#This Row],[VALOR]],Tabla1[[#This Row],[VALOR]])</f>
        <v>35528</v>
      </c>
      <c r="K1016" s="35" t="str">
        <f>IFERROR(LEFT(Tabla1[[#This Row],[Columna3]],FIND(" ",Tabla1[[#This Row],[Columna3]])-1),Tabla1[[#This Row],[Columna3]])</f>
        <v>Venta</v>
      </c>
      <c r="U1016"/>
    </row>
    <row r="1017" spans="1:21" ht="14.25" customHeight="1">
      <c r="A1017" t="s">
        <v>237</v>
      </c>
      <c r="B1017" s="50">
        <f>+Tabla1[[#This Row],[Fecha y hora]]</f>
        <v>45994.223321759258</v>
      </c>
      <c r="C1017" s="44">
        <v>45994.223321759258</v>
      </c>
      <c r="D1017" s="45">
        <v>155</v>
      </c>
      <c r="E1017" s="45" t="s">
        <v>34</v>
      </c>
      <c r="F1017" s="46">
        <v>56847</v>
      </c>
      <c r="G1017" s="47">
        <v>98800</v>
      </c>
      <c r="H1017" s="42">
        <v>0</v>
      </c>
      <c r="I1017" s="42" t="s">
        <v>1424</v>
      </c>
      <c r="J1017" s="34">
        <f>IF(Tabla1[[#This Row],[Doc]]="Devolucion",-Tabla1[[#This Row],[VALOR]],Tabla1[[#This Row],[VALOR]])</f>
        <v>98800</v>
      </c>
      <c r="K1017" s="35" t="str">
        <f>IFERROR(LEFT(Tabla1[[#This Row],[Columna3]],FIND(" ",Tabla1[[#This Row],[Columna3]])-1),Tabla1[[#This Row],[Columna3]])</f>
        <v>Venta</v>
      </c>
      <c r="U1017"/>
    </row>
    <row r="1018" spans="1:21" ht="14.25" customHeight="1">
      <c r="A1018" t="s">
        <v>237</v>
      </c>
      <c r="B1018" s="50">
        <f>+Tabla1[[#This Row],[Fecha y hora]]</f>
        <v>45993.362337962964</v>
      </c>
      <c r="C1018" s="44">
        <v>45993.362337962964</v>
      </c>
      <c r="D1018" s="45">
        <v>155</v>
      </c>
      <c r="E1018" s="45" t="s">
        <v>34</v>
      </c>
      <c r="F1018" s="46">
        <v>56820</v>
      </c>
      <c r="G1018" s="47">
        <v>53314</v>
      </c>
      <c r="H1018" s="42">
        <v>0</v>
      </c>
      <c r="I1018" s="42" t="s">
        <v>1424</v>
      </c>
      <c r="J1018" s="34">
        <f>IF(Tabla1[[#This Row],[Doc]]="Devolucion",-Tabla1[[#This Row],[VALOR]],Tabla1[[#This Row],[VALOR]])</f>
        <v>53314</v>
      </c>
      <c r="K1018" s="35" t="str">
        <f>IFERROR(LEFT(Tabla1[[#This Row],[Columna3]],FIND(" ",Tabla1[[#This Row],[Columna3]])-1),Tabla1[[#This Row],[Columna3]])</f>
        <v>Venta</v>
      </c>
      <c r="U1018"/>
    </row>
    <row r="1019" spans="1:21" ht="14.25" customHeight="1">
      <c r="A1019" t="s">
        <v>237</v>
      </c>
      <c r="B1019" s="50">
        <f>+Tabla1[[#This Row],[Fecha y hora]]</f>
        <v>45992.224918981483</v>
      </c>
      <c r="C1019" s="44">
        <v>45992.224918981483</v>
      </c>
      <c r="D1019" s="45">
        <v>155</v>
      </c>
      <c r="E1019" s="45" t="s">
        <v>34</v>
      </c>
      <c r="F1019" s="46">
        <v>56749</v>
      </c>
      <c r="G1019" s="47">
        <v>58500</v>
      </c>
      <c r="H1019" s="42">
        <v>0</v>
      </c>
      <c r="I1019" s="42" t="s">
        <v>88</v>
      </c>
      <c r="J1019" s="34">
        <f>IF(Tabla1[[#This Row],[Doc]]="Devolucion",-Tabla1[[#This Row],[VALOR]],Tabla1[[#This Row],[VALOR]])</f>
        <v>58500</v>
      </c>
      <c r="K1019" s="35" t="str">
        <f>IFERROR(LEFT(Tabla1[[#This Row],[Columna3]],FIND(" ",Tabla1[[#This Row],[Columna3]])-1),Tabla1[[#This Row],[Columna3]])</f>
        <v>Venta</v>
      </c>
      <c r="U1019"/>
    </row>
    <row r="1020" spans="1:21" ht="14.25" customHeight="1">
      <c r="A1020" t="s">
        <v>237</v>
      </c>
      <c r="B1020" s="50">
        <f>+Tabla1[[#This Row],[Fecha y hora]]</f>
        <v>45992.298009259262</v>
      </c>
      <c r="C1020" s="44">
        <v>45992.298009259262</v>
      </c>
      <c r="D1020" s="45">
        <v>155</v>
      </c>
      <c r="E1020" s="45" t="s">
        <v>34</v>
      </c>
      <c r="F1020" s="46">
        <v>56760</v>
      </c>
      <c r="G1020" s="47">
        <v>420000</v>
      </c>
      <c r="H1020" s="42">
        <v>0</v>
      </c>
      <c r="I1020" s="42" t="s">
        <v>45</v>
      </c>
      <c r="J1020" s="34">
        <f>IF(Tabla1[[#This Row],[Doc]]="Devolucion",-Tabla1[[#This Row],[VALOR]],Tabla1[[#This Row],[VALOR]])</f>
        <v>420000</v>
      </c>
      <c r="K1020" s="35" t="str">
        <f>IFERROR(LEFT(Tabla1[[#This Row],[Columna3]],FIND(" ",Tabla1[[#This Row],[Columna3]])-1),Tabla1[[#This Row],[Columna3]])</f>
        <v>Venta</v>
      </c>
      <c r="U1020"/>
    </row>
    <row r="1021" spans="1:21" ht="14.25" customHeight="1">
      <c r="A1021" t="s">
        <v>237</v>
      </c>
      <c r="B1021" s="50">
        <f>+Tabla1[[#This Row],[Fecha y hora]]</f>
        <v>45992.298020833332</v>
      </c>
      <c r="C1021" s="44">
        <v>45992.298020833332</v>
      </c>
      <c r="D1021" s="45">
        <v>155</v>
      </c>
      <c r="E1021" s="45" t="s">
        <v>34</v>
      </c>
      <c r="F1021" s="46">
        <v>56761</v>
      </c>
      <c r="G1021" s="47">
        <v>17728</v>
      </c>
      <c r="H1021" s="42">
        <v>0</v>
      </c>
      <c r="I1021" s="42" t="s">
        <v>88</v>
      </c>
      <c r="J1021" s="34">
        <f>IF(Tabla1[[#This Row],[Doc]]="Devolucion",-Tabla1[[#This Row],[VALOR]],Tabla1[[#This Row],[VALOR]])</f>
        <v>17728</v>
      </c>
      <c r="K1021" s="35" t="str">
        <f>IFERROR(LEFT(Tabla1[[#This Row],[Columna3]],FIND(" ",Tabla1[[#This Row],[Columna3]])-1),Tabla1[[#This Row],[Columna3]])</f>
        <v>Venta</v>
      </c>
      <c r="U1021"/>
    </row>
    <row r="1022" spans="1:21" ht="14.25" customHeight="1">
      <c r="A1022" t="s">
        <v>237</v>
      </c>
      <c r="B1022" s="50">
        <f>+Tabla1[[#This Row],[Fecha y hora]]</f>
        <v>45993.206180555557</v>
      </c>
      <c r="C1022" s="44">
        <v>45993.206180555557</v>
      </c>
      <c r="D1022" s="45">
        <v>155</v>
      </c>
      <c r="E1022" s="45" t="s">
        <v>34</v>
      </c>
      <c r="F1022" s="46">
        <v>56786</v>
      </c>
      <c r="G1022" s="47">
        <v>82632</v>
      </c>
      <c r="H1022" s="42">
        <v>0</v>
      </c>
      <c r="I1022" s="42" t="s">
        <v>1424</v>
      </c>
      <c r="J1022" s="34">
        <f>IF(Tabla1[[#This Row],[Doc]]="Devolucion",-Tabla1[[#This Row],[VALOR]],Tabla1[[#This Row],[VALOR]])</f>
        <v>82632</v>
      </c>
      <c r="K1022" s="35" t="str">
        <f>IFERROR(LEFT(Tabla1[[#This Row],[Columna3]],FIND(" ",Tabla1[[#This Row],[Columna3]])-1),Tabla1[[#This Row],[Columna3]])</f>
        <v>Venta</v>
      </c>
      <c r="U1022"/>
    </row>
    <row r="1023" spans="1:21" ht="14.25" customHeight="1">
      <c r="A1023" t="s">
        <v>237</v>
      </c>
      <c r="B1023" s="50">
        <f>+Tabla1[[#This Row],[Fecha y hora]]</f>
        <v>45993.426458333335</v>
      </c>
      <c r="C1023" s="44">
        <v>45993.426458333335</v>
      </c>
      <c r="D1023" s="45">
        <v>755</v>
      </c>
      <c r="E1023" s="45" t="s">
        <v>74</v>
      </c>
      <c r="F1023" s="46">
        <v>75532</v>
      </c>
      <c r="G1023" s="47">
        <v>8760</v>
      </c>
      <c r="H1023" s="42">
        <v>0</v>
      </c>
      <c r="I1023" s="42" t="s">
        <v>89</v>
      </c>
      <c r="J1023" s="34">
        <f>IF(Tabla1[[#This Row],[Doc]]="Devolucion",-Tabla1[[#This Row],[VALOR]],Tabla1[[#This Row],[VALOR]])</f>
        <v>8760</v>
      </c>
      <c r="K1023" s="35" t="str">
        <f>IFERROR(LEFT(Tabla1[[#This Row],[Columna3]],FIND(" ",Tabla1[[#This Row],[Columna3]])-1),Tabla1[[#This Row],[Columna3]])</f>
        <v>Venta</v>
      </c>
      <c r="U1023"/>
    </row>
    <row r="1024" spans="1:21" ht="14.25" customHeight="1">
      <c r="A1024" t="s">
        <v>237</v>
      </c>
      <c r="B1024" s="50">
        <f>+Tabla1[[#This Row],[Fecha y hora]]</f>
        <v>45992.661296296297</v>
      </c>
      <c r="C1024" s="44">
        <v>45992.661296296297</v>
      </c>
      <c r="D1024" s="45">
        <v>755</v>
      </c>
      <c r="E1024" s="45" t="s">
        <v>74</v>
      </c>
      <c r="F1024" s="46">
        <v>75478</v>
      </c>
      <c r="G1024" s="47">
        <v>12690</v>
      </c>
      <c r="H1024" s="42">
        <v>0</v>
      </c>
      <c r="I1024" s="42" t="s">
        <v>1526</v>
      </c>
      <c r="J1024" s="34">
        <f>IF(Tabla1[[#This Row],[Doc]]="Devolucion",-Tabla1[[#This Row],[VALOR]],Tabla1[[#This Row],[VALOR]])</f>
        <v>12690</v>
      </c>
      <c r="K1024" s="35" t="str">
        <f>IFERROR(LEFT(Tabla1[[#This Row],[Columna3]],FIND(" ",Tabla1[[#This Row],[Columna3]])-1),Tabla1[[#This Row],[Columna3]])</f>
        <v>Venta</v>
      </c>
      <c r="U1024"/>
    </row>
    <row r="1025" spans="1:21" ht="14.25" customHeight="1">
      <c r="A1025" t="s">
        <v>237</v>
      </c>
      <c r="B1025" s="50">
        <f>+Tabla1[[#This Row],[Fecha y hora]]</f>
        <v>45992.443553240744</v>
      </c>
      <c r="C1025" s="44">
        <v>45992.443553240744</v>
      </c>
      <c r="D1025" s="45">
        <v>755</v>
      </c>
      <c r="E1025" s="45" t="s">
        <v>74</v>
      </c>
      <c r="F1025" s="46">
        <v>75376</v>
      </c>
      <c r="G1025" s="47">
        <v>25850</v>
      </c>
      <c r="H1025" s="42">
        <v>0</v>
      </c>
      <c r="I1025" s="42" t="s">
        <v>93</v>
      </c>
      <c r="J1025" s="34">
        <f>IF(Tabla1[[#This Row],[Doc]]="Devolucion",-Tabla1[[#This Row],[VALOR]],Tabla1[[#This Row],[VALOR]])</f>
        <v>25850</v>
      </c>
      <c r="K1025" s="35" t="str">
        <f>IFERROR(LEFT(Tabla1[[#This Row],[Columna3]],FIND(" ",Tabla1[[#This Row],[Columna3]])-1),Tabla1[[#This Row],[Columna3]])</f>
        <v>Venta</v>
      </c>
      <c r="U1025"/>
    </row>
    <row r="1026" spans="1:21" ht="14.25" customHeight="1">
      <c r="A1026" t="s">
        <v>237</v>
      </c>
      <c r="B1026" s="50">
        <f>+Tabla1[[#This Row],[Fecha y hora]]</f>
        <v>45992.473229166666</v>
      </c>
      <c r="C1026" s="44">
        <v>45992.473229166666</v>
      </c>
      <c r="D1026" s="45">
        <v>755</v>
      </c>
      <c r="E1026" s="45" t="s">
        <v>74</v>
      </c>
      <c r="F1026" s="46">
        <v>75393</v>
      </c>
      <c r="G1026" s="47">
        <v>13650</v>
      </c>
      <c r="H1026" s="42">
        <v>0</v>
      </c>
      <c r="I1026" s="42" t="s">
        <v>93</v>
      </c>
      <c r="J1026" s="34">
        <f>IF(Tabla1[[#This Row],[Doc]]="Devolucion",-Tabla1[[#This Row],[VALOR]],Tabla1[[#This Row],[VALOR]])</f>
        <v>13650</v>
      </c>
      <c r="K1026" s="35" t="str">
        <f>IFERROR(LEFT(Tabla1[[#This Row],[Columna3]],FIND(" ",Tabla1[[#This Row],[Columna3]])-1),Tabla1[[#This Row],[Columna3]])</f>
        <v>Venta</v>
      </c>
      <c r="U1026"/>
    </row>
    <row r="1027" spans="1:21" ht="14.25" customHeight="1">
      <c r="A1027" t="s">
        <v>237</v>
      </c>
      <c r="B1027" s="50">
        <f>+Tabla1[[#This Row],[Fecha y hora]]</f>
        <v>45992.445613425924</v>
      </c>
      <c r="C1027" s="44">
        <v>45992.445613425924</v>
      </c>
      <c r="D1027" s="45">
        <v>755</v>
      </c>
      <c r="E1027" s="45" t="s">
        <v>74</v>
      </c>
      <c r="F1027" s="46">
        <v>75378</v>
      </c>
      <c r="G1027" s="47">
        <v>38800</v>
      </c>
      <c r="H1027" s="42">
        <v>0</v>
      </c>
      <c r="I1027" s="42" t="s">
        <v>93</v>
      </c>
      <c r="J1027" s="34">
        <f>IF(Tabla1[[#This Row],[Doc]]="Devolucion",-Tabla1[[#This Row],[VALOR]],Tabla1[[#This Row],[VALOR]])</f>
        <v>38800</v>
      </c>
      <c r="K1027" s="35" t="str">
        <f>IFERROR(LEFT(Tabla1[[#This Row],[Columna3]],FIND(" ",Tabla1[[#This Row],[Columna3]])-1),Tabla1[[#This Row],[Columna3]])</f>
        <v>Venta</v>
      </c>
      <c r="U1027"/>
    </row>
    <row r="1028" spans="1:21" ht="14.25" customHeight="1">
      <c r="A1028" t="s">
        <v>237</v>
      </c>
      <c r="B1028" s="50">
        <f>+Tabla1[[#This Row],[Fecha y hora]]</f>
        <v>45996</v>
      </c>
      <c r="C1028" s="44">
        <v>45996</v>
      </c>
      <c r="D1028" s="45">
        <v>707</v>
      </c>
      <c r="E1028" s="45" t="s">
        <v>101</v>
      </c>
      <c r="F1028" s="46">
        <v>7758</v>
      </c>
      <c r="G1028" s="47">
        <v>1193000</v>
      </c>
      <c r="H1028" s="42">
        <v>0</v>
      </c>
      <c r="I1028" s="42" t="s">
        <v>102</v>
      </c>
      <c r="J1028" s="34">
        <f>IF(Tabla1[[#This Row],[Doc]]="Devolucion",-Tabla1[[#This Row],[VALOR]],Tabla1[[#This Row],[VALOR]])</f>
        <v>1193000</v>
      </c>
      <c r="K1028" s="35" t="str">
        <f>IFERROR(LEFT(Tabla1[[#This Row],[Columna3]],FIND(" ",Tabla1[[#This Row],[Columna3]])-1),Tabla1[[#This Row],[Columna3]])</f>
        <v>Recibos</v>
      </c>
      <c r="U1028"/>
    </row>
    <row r="1029" spans="1:21" ht="14.25" customHeight="1">
      <c r="A1029" t="s">
        <v>237</v>
      </c>
      <c r="B1029" s="50">
        <f>+Tabla1[[#This Row],[Fecha y hora]]</f>
        <v>45996</v>
      </c>
      <c r="C1029" s="44">
        <v>45996</v>
      </c>
      <c r="D1029" s="45">
        <v>707</v>
      </c>
      <c r="E1029" s="45" t="s">
        <v>101</v>
      </c>
      <c r="F1029" s="46">
        <v>7759</v>
      </c>
      <c r="G1029" s="47">
        <v>1812500</v>
      </c>
      <c r="H1029" s="42">
        <v>0</v>
      </c>
      <c r="I1029" s="42" t="s">
        <v>102</v>
      </c>
      <c r="J1029" s="34">
        <f>IF(Tabla1[[#This Row],[Doc]]="Devolucion",-Tabla1[[#This Row],[VALOR]],Tabla1[[#This Row],[VALOR]])</f>
        <v>1812500</v>
      </c>
      <c r="K1029" s="35" t="str">
        <f>IFERROR(LEFT(Tabla1[[#This Row],[Columna3]],FIND(" ",Tabla1[[#This Row],[Columna3]])-1),Tabla1[[#This Row],[Columna3]])</f>
        <v>Recibos</v>
      </c>
      <c r="U1029"/>
    </row>
    <row r="1030" spans="1:21" ht="14.25" customHeight="1">
      <c r="A1030" t="s">
        <v>237</v>
      </c>
      <c r="B1030" s="50">
        <f>+Tabla1[[#This Row],[Fecha y hora]]</f>
        <v>45996</v>
      </c>
      <c r="C1030" s="44">
        <v>45996</v>
      </c>
      <c r="D1030" s="45">
        <v>707</v>
      </c>
      <c r="E1030" s="45" t="s">
        <v>101</v>
      </c>
      <c r="F1030" s="46">
        <v>7760</v>
      </c>
      <c r="G1030" s="47">
        <v>1915200</v>
      </c>
      <c r="H1030" s="42">
        <v>0</v>
      </c>
      <c r="I1030" s="42" t="s">
        <v>102</v>
      </c>
      <c r="J1030" s="34">
        <f>IF(Tabla1[[#This Row],[Doc]]="Devolucion",-Tabla1[[#This Row],[VALOR]],Tabla1[[#This Row],[VALOR]])</f>
        <v>1915200</v>
      </c>
      <c r="K1030" s="35" t="str">
        <f>IFERROR(LEFT(Tabla1[[#This Row],[Columna3]],FIND(" ",Tabla1[[#This Row],[Columna3]])-1),Tabla1[[#This Row],[Columna3]])</f>
        <v>Recibos</v>
      </c>
      <c r="U1030"/>
    </row>
    <row r="1031" spans="1:21" ht="14.25" customHeight="1">
      <c r="A1031" t="s">
        <v>237</v>
      </c>
      <c r="B1031" s="50">
        <f>+Tabla1[[#This Row],[Fecha y hora]]</f>
        <v>45995</v>
      </c>
      <c r="C1031" s="44">
        <v>45995</v>
      </c>
      <c r="D1031" s="45">
        <v>707</v>
      </c>
      <c r="E1031" s="45" t="s">
        <v>101</v>
      </c>
      <c r="F1031" s="46">
        <v>7738</v>
      </c>
      <c r="G1031" s="47">
        <v>295812</v>
      </c>
      <c r="H1031" s="42">
        <v>0</v>
      </c>
      <c r="I1031" s="42" t="s">
        <v>102</v>
      </c>
      <c r="J1031" s="34">
        <f>IF(Tabla1[[#This Row],[Doc]]="Devolucion",-Tabla1[[#This Row],[VALOR]],Tabla1[[#This Row],[VALOR]])</f>
        <v>295812</v>
      </c>
      <c r="K1031" s="35" t="str">
        <f>IFERROR(LEFT(Tabla1[[#This Row],[Columna3]],FIND(" ",Tabla1[[#This Row],[Columna3]])-1),Tabla1[[#This Row],[Columna3]])</f>
        <v>Recibos</v>
      </c>
      <c r="U1031"/>
    </row>
    <row r="1032" spans="1:21" ht="14.25" customHeight="1">
      <c r="A1032" t="s">
        <v>237</v>
      </c>
      <c r="B1032" s="50">
        <f>+Tabla1[[#This Row],[Fecha y hora]]</f>
        <v>45995</v>
      </c>
      <c r="C1032" s="44">
        <v>45995</v>
      </c>
      <c r="D1032" s="45">
        <v>707</v>
      </c>
      <c r="E1032" s="45" t="s">
        <v>101</v>
      </c>
      <c r="F1032" s="46">
        <v>7739</v>
      </c>
      <c r="G1032" s="47">
        <v>309700</v>
      </c>
      <c r="H1032" s="42">
        <v>0</v>
      </c>
      <c r="I1032" s="42" t="s">
        <v>102</v>
      </c>
      <c r="J1032" s="34">
        <f>IF(Tabla1[[#This Row],[Doc]]="Devolucion",-Tabla1[[#This Row],[VALOR]],Tabla1[[#This Row],[VALOR]])</f>
        <v>309700</v>
      </c>
      <c r="K1032" s="35" t="str">
        <f>IFERROR(LEFT(Tabla1[[#This Row],[Columna3]],FIND(" ",Tabla1[[#This Row],[Columna3]])-1),Tabla1[[#This Row],[Columna3]])</f>
        <v>Recibos</v>
      </c>
      <c r="U1032"/>
    </row>
    <row r="1033" spans="1:21" ht="14.25" customHeight="1">
      <c r="A1033" t="s">
        <v>237</v>
      </c>
      <c r="B1033" s="50">
        <f>+Tabla1[[#This Row],[Fecha y hora]]</f>
        <v>45995</v>
      </c>
      <c r="C1033" s="44">
        <v>45995</v>
      </c>
      <c r="D1033" s="45">
        <v>707</v>
      </c>
      <c r="E1033" s="45" t="s">
        <v>101</v>
      </c>
      <c r="F1033" s="46">
        <v>7740</v>
      </c>
      <c r="G1033" s="47">
        <v>369200</v>
      </c>
      <c r="H1033" s="42">
        <v>0</v>
      </c>
      <c r="I1033" s="42" t="s">
        <v>102</v>
      </c>
      <c r="J1033" s="34">
        <f>IF(Tabla1[[#This Row],[Doc]]="Devolucion",-Tabla1[[#This Row],[VALOR]],Tabla1[[#This Row],[VALOR]])</f>
        <v>369200</v>
      </c>
      <c r="K1033" s="35" t="str">
        <f>IFERROR(LEFT(Tabla1[[#This Row],[Columna3]],FIND(" ",Tabla1[[#This Row],[Columna3]])-1),Tabla1[[#This Row],[Columna3]])</f>
        <v>Recibos</v>
      </c>
      <c r="U1033"/>
    </row>
    <row r="1034" spans="1:21" ht="14.25" customHeight="1">
      <c r="A1034" t="s">
        <v>237</v>
      </c>
      <c r="B1034" s="50">
        <f>+Tabla1[[#This Row],[Fecha y hora]]</f>
        <v>45996</v>
      </c>
      <c r="C1034" s="44">
        <v>45996</v>
      </c>
      <c r="D1034" s="45">
        <v>707</v>
      </c>
      <c r="E1034" s="45" t="s">
        <v>101</v>
      </c>
      <c r="F1034" s="46">
        <v>7751</v>
      </c>
      <c r="G1034" s="47">
        <v>638250</v>
      </c>
      <c r="H1034" s="42">
        <v>0</v>
      </c>
      <c r="I1034" s="42" t="s">
        <v>102</v>
      </c>
      <c r="J1034" s="34">
        <f>IF(Tabla1[[#This Row],[Doc]]="Devolucion",-Tabla1[[#This Row],[VALOR]],Tabla1[[#This Row],[VALOR]])</f>
        <v>638250</v>
      </c>
      <c r="K1034" s="35" t="str">
        <f>IFERROR(LEFT(Tabla1[[#This Row],[Columna3]],FIND(" ",Tabla1[[#This Row],[Columna3]])-1),Tabla1[[#This Row],[Columna3]])</f>
        <v>Recibos</v>
      </c>
      <c r="U1034"/>
    </row>
    <row r="1035" spans="1:21" ht="14.25" customHeight="1">
      <c r="A1035" t="s">
        <v>237</v>
      </c>
      <c r="B1035" s="50">
        <f>+Tabla1[[#This Row],[Fecha y hora]]</f>
        <v>45996</v>
      </c>
      <c r="C1035" s="44">
        <v>45996</v>
      </c>
      <c r="D1035" s="45">
        <v>707</v>
      </c>
      <c r="E1035" s="45" t="s">
        <v>101</v>
      </c>
      <c r="F1035" s="46">
        <v>7752</v>
      </c>
      <c r="G1035" s="47">
        <v>719300</v>
      </c>
      <c r="H1035" s="42">
        <v>0</v>
      </c>
      <c r="I1035" s="42" t="s">
        <v>102</v>
      </c>
      <c r="J1035" s="34">
        <f>IF(Tabla1[[#This Row],[Doc]]="Devolucion",-Tabla1[[#This Row],[VALOR]],Tabla1[[#This Row],[VALOR]])</f>
        <v>719300</v>
      </c>
      <c r="K1035" s="35" t="str">
        <f>IFERROR(LEFT(Tabla1[[#This Row],[Columna3]],FIND(" ",Tabla1[[#This Row],[Columna3]])-1),Tabla1[[#This Row],[Columna3]])</f>
        <v>Recibos</v>
      </c>
      <c r="U1035"/>
    </row>
    <row r="1036" spans="1:21" ht="14.25" customHeight="1">
      <c r="A1036" t="s">
        <v>237</v>
      </c>
      <c r="B1036" s="50">
        <f>+Tabla1[[#This Row],[Fecha y hora]]</f>
        <v>45996</v>
      </c>
      <c r="C1036" s="44">
        <v>45996</v>
      </c>
      <c r="D1036" s="45">
        <v>707</v>
      </c>
      <c r="E1036" s="45" t="s">
        <v>101</v>
      </c>
      <c r="F1036" s="46">
        <v>7753</v>
      </c>
      <c r="G1036" s="47">
        <v>768000</v>
      </c>
      <c r="H1036" s="42">
        <v>0</v>
      </c>
      <c r="I1036" s="42" t="s">
        <v>102</v>
      </c>
      <c r="J1036" s="34">
        <f>IF(Tabla1[[#This Row],[Doc]]="Devolucion",-Tabla1[[#This Row],[VALOR]],Tabla1[[#This Row],[VALOR]])</f>
        <v>768000</v>
      </c>
      <c r="K1036" s="35" t="str">
        <f>IFERROR(LEFT(Tabla1[[#This Row],[Columna3]],FIND(" ",Tabla1[[#This Row],[Columna3]])-1),Tabla1[[#This Row],[Columna3]])</f>
        <v>Recibos</v>
      </c>
      <c r="U1036"/>
    </row>
    <row r="1037" spans="1:21" ht="14.25" customHeight="1">
      <c r="A1037" t="s">
        <v>237</v>
      </c>
      <c r="B1037" s="50">
        <f>+Tabla1[[#This Row],[Fecha y hora]]</f>
        <v>45996</v>
      </c>
      <c r="C1037" s="44">
        <v>45996</v>
      </c>
      <c r="D1037" s="45">
        <v>707</v>
      </c>
      <c r="E1037" s="45" t="s">
        <v>101</v>
      </c>
      <c r="F1037" s="46">
        <v>7754</v>
      </c>
      <c r="G1037" s="47">
        <v>869100</v>
      </c>
      <c r="H1037" s="42">
        <v>0</v>
      </c>
      <c r="I1037" s="42" t="s">
        <v>102</v>
      </c>
      <c r="J1037" s="34">
        <f>IF(Tabla1[[#This Row],[Doc]]="Devolucion",-Tabla1[[#This Row],[VALOR]],Tabla1[[#This Row],[VALOR]])</f>
        <v>869100</v>
      </c>
      <c r="K1037" s="35" t="str">
        <f>IFERROR(LEFT(Tabla1[[#This Row],[Columna3]],FIND(" ",Tabla1[[#This Row],[Columna3]])-1),Tabla1[[#This Row],[Columna3]])</f>
        <v>Recibos</v>
      </c>
      <c r="U1037"/>
    </row>
    <row r="1038" spans="1:21" ht="14.25" customHeight="1">
      <c r="A1038" t="s">
        <v>237</v>
      </c>
      <c r="B1038" s="50">
        <f>+Tabla1[[#This Row],[Fecha y hora]]</f>
        <v>45996</v>
      </c>
      <c r="C1038" s="44">
        <v>45996</v>
      </c>
      <c r="D1038" s="45">
        <v>707</v>
      </c>
      <c r="E1038" s="45" t="s">
        <v>101</v>
      </c>
      <c r="F1038" s="46">
        <v>7755</v>
      </c>
      <c r="G1038" s="47">
        <v>953190</v>
      </c>
      <c r="H1038" s="42">
        <v>0</v>
      </c>
      <c r="I1038" s="42" t="s">
        <v>102</v>
      </c>
      <c r="J1038" s="34">
        <f>IF(Tabla1[[#This Row],[Doc]]="Devolucion",-Tabla1[[#This Row],[VALOR]],Tabla1[[#This Row],[VALOR]])</f>
        <v>953190</v>
      </c>
      <c r="K1038" s="35" t="str">
        <f>IFERROR(LEFT(Tabla1[[#This Row],[Columna3]],FIND(" ",Tabla1[[#This Row],[Columna3]])-1),Tabla1[[#This Row],[Columna3]])</f>
        <v>Recibos</v>
      </c>
      <c r="U1038"/>
    </row>
    <row r="1039" spans="1:21" ht="14.25" customHeight="1">
      <c r="A1039" t="s">
        <v>237</v>
      </c>
      <c r="B1039" s="50">
        <f>+Tabla1[[#This Row],[Fecha y hora]]</f>
        <v>45996</v>
      </c>
      <c r="C1039" s="44">
        <v>45996</v>
      </c>
      <c r="D1039" s="45">
        <v>707</v>
      </c>
      <c r="E1039" s="45" t="s">
        <v>101</v>
      </c>
      <c r="F1039" s="46">
        <v>7756</v>
      </c>
      <c r="G1039" s="47">
        <v>1575000</v>
      </c>
      <c r="H1039" s="42">
        <v>0</v>
      </c>
      <c r="I1039" s="42" t="s">
        <v>102</v>
      </c>
      <c r="J1039" s="34">
        <f>IF(Tabla1[[#This Row],[Doc]]="Devolucion",-Tabla1[[#This Row],[VALOR]],Tabla1[[#This Row],[VALOR]])</f>
        <v>1575000</v>
      </c>
      <c r="K1039" s="35" t="str">
        <f>IFERROR(LEFT(Tabla1[[#This Row],[Columna3]],FIND(" ",Tabla1[[#This Row],[Columna3]])-1),Tabla1[[#This Row],[Columna3]])</f>
        <v>Recibos</v>
      </c>
      <c r="U1039"/>
    </row>
    <row r="1040" spans="1:21" ht="14.25" customHeight="1">
      <c r="A1040" t="s">
        <v>237</v>
      </c>
      <c r="B1040" s="50">
        <f>+Tabla1[[#This Row],[Fecha y hora]]</f>
        <v>45995</v>
      </c>
      <c r="C1040" s="44">
        <v>45995</v>
      </c>
      <c r="D1040" s="45">
        <v>707</v>
      </c>
      <c r="E1040" s="45" t="s">
        <v>101</v>
      </c>
      <c r="F1040" s="46">
        <v>7744</v>
      </c>
      <c r="G1040" s="47">
        <v>1463914</v>
      </c>
      <c r="H1040" s="42">
        <v>0</v>
      </c>
      <c r="I1040" s="42" t="s">
        <v>102</v>
      </c>
      <c r="J1040" s="34">
        <f>IF(Tabla1[[#This Row],[Doc]]="Devolucion",-Tabla1[[#This Row],[VALOR]],Tabla1[[#This Row],[VALOR]])</f>
        <v>1463914</v>
      </c>
      <c r="K1040" s="35" t="str">
        <f>IFERROR(LEFT(Tabla1[[#This Row],[Columna3]],FIND(" ",Tabla1[[#This Row],[Columna3]])-1),Tabla1[[#This Row],[Columna3]])</f>
        <v>Recibos</v>
      </c>
      <c r="U1040"/>
    </row>
    <row r="1041" spans="1:21" ht="14.25" customHeight="1">
      <c r="A1041" t="s">
        <v>237</v>
      </c>
      <c r="B1041" s="50">
        <f>+Tabla1[[#This Row],[Fecha y hora]]</f>
        <v>45995</v>
      </c>
      <c r="C1041" s="44">
        <v>45995</v>
      </c>
      <c r="D1041" s="45">
        <v>707</v>
      </c>
      <c r="E1041" s="45" t="s">
        <v>101</v>
      </c>
      <c r="F1041" s="46">
        <v>7745</v>
      </c>
      <c r="G1041" s="47">
        <v>1925159</v>
      </c>
      <c r="H1041" s="42">
        <v>0</v>
      </c>
      <c r="I1041" s="42" t="s">
        <v>102</v>
      </c>
      <c r="J1041" s="34">
        <f>IF(Tabla1[[#This Row],[Doc]]="Devolucion",-Tabla1[[#This Row],[VALOR]],Tabla1[[#This Row],[VALOR]])</f>
        <v>1925159</v>
      </c>
      <c r="K1041" s="35" t="str">
        <f>IFERROR(LEFT(Tabla1[[#This Row],[Columna3]],FIND(" ",Tabla1[[#This Row],[Columna3]])-1),Tabla1[[#This Row],[Columna3]])</f>
        <v>Recibos</v>
      </c>
      <c r="U1041"/>
    </row>
    <row r="1042" spans="1:21" ht="14.25" customHeight="1">
      <c r="A1042" t="s">
        <v>237</v>
      </c>
      <c r="B1042" s="50">
        <f>+Tabla1[[#This Row],[Fecha y hora]]</f>
        <v>45995</v>
      </c>
      <c r="C1042" s="44">
        <v>45995</v>
      </c>
      <c r="D1042" s="45">
        <v>707</v>
      </c>
      <c r="E1042" s="45" t="s">
        <v>101</v>
      </c>
      <c r="F1042" s="46">
        <v>7746</v>
      </c>
      <c r="G1042" s="47">
        <v>3752700</v>
      </c>
      <c r="H1042" s="42">
        <v>0</v>
      </c>
      <c r="I1042" s="42" t="s">
        <v>102</v>
      </c>
      <c r="J1042" s="34">
        <f>IF(Tabla1[[#This Row],[Doc]]="Devolucion",-Tabla1[[#This Row],[VALOR]],Tabla1[[#This Row],[VALOR]])</f>
        <v>3752700</v>
      </c>
      <c r="K1042" s="35" t="str">
        <f>IFERROR(LEFT(Tabla1[[#This Row],[Columna3]],FIND(" ",Tabla1[[#This Row],[Columna3]])-1),Tabla1[[#This Row],[Columna3]])</f>
        <v>Recibos</v>
      </c>
      <c r="U1042"/>
    </row>
    <row r="1043" spans="1:21" ht="14.25" customHeight="1">
      <c r="A1043" t="s">
        <v>237</v>
      </c>
      <c r="B1043" s="50">
        <f>+Tabla1[[#This Row],[Fecha y hora]]</f>
        <v>45995</v>
      </c>
      <c r="C1043" s="44">
        <v>45995</v>
      </c>
      <c r="D1043" s="45">
        <v>707</v>
      </c>
      <c r="E1043" s="45" t="s">
        <v>101</v>
      </c>
      <c r="F1043" s="46">
        <v>7747</v>
      </c>
      <c r="G1043" s="47">
        <v>3976700</v>
      </c>
      <c r="H1043" s="42">
        <v>0</v>
      </c>
      <c r="I1043" s="42" t="s">
        <v>102</v>
      </c>
      <c r="J1043" s="34">
        <f>IF(Tabla1[[#This Row],[Doc]]="Devolucion",-Tabla1[[#This Row],[VALOR]],Tabla1[[#This Row],[VALOR]])</f>
        <v>3976700</v>
      </c>
      <c r="K1043" s="35" t="str">
        <f>IFERROR(LEFT(Tabla1[[#This Row],[Columna3]],FIND(" ",Tabla1[[#This Row],[Columna3]])-1),Tabla1[[#This Row],[Columna3]])</f>
        <v>Recibos</v>
      </c>
      <c r="U1043"/>
    </row>
    <row r="1044" spans="1:21" ht="14.25" customHeight="1">
      <c r="A1044" t="s">
        <v>237</v>
      </c>
      <c r="B1044" s="50">
        <f>+Tabla1[[#This Row],[Fecha y hora]]</f>
        <v>45995</v>
      </c>
      <c r="C1044" s="44">
        <v>45995</v>
      </c>
      <c r="D1044" s="45">
        <v>707</v>
      </c>
      <c r="E1044" s="45" t="s">
        <v>101</v>
      </c>
      <c r="F1044" s="46">
        <v>7748</v>
      </c>
      <c r="G1044" s="47">
        <v>4293229</v>
      </c>
      <c r="H1044" s="42">
        <v>0</v>
      </c>
      <c r="I1044" s="42" t="s">
        <v>102</v>
      </c>
      <c r="J1044" s="34">
        <f>IF(Tabla1[[#This Row],[Doc]]="Devolucion",-Tabla1[[#This Row],[VALOR]],Tabla1[[#This Row],[VALOR]])</f>
        <v>4293229</v>
      </c>
      <c r="K1044" s="35" t="str">
        <f>IFERROR(LEFT(Tabla1[[#This Row],[Columna3]],FIND(" ",Tabla1[[#This Row],[Columna3]])-1),Tabla1[[#This Row],[Columna3]])</f>
        <v>Recibos</v>
      </c>
      <c r="U1044"/>
    </row>
    <row r="1045" spans="1:21" ht="14.25" customHeight="1">
      <c r="A1045" t="s">
        <v>237</v>
      </c>
      <c r="B1045" s="50">
        <f>+Tabla1[[#This Row],[Fecha y hora]]</f>
        <v>45995</v>
      </c>
      <c r="C1045" s="44">
        <v>45995</v>
      </c>
      <c r="D1045" s="45">
        <v>707</v>
      </c>
      <c r="E1045" s="45" t="s">
        <v>101</v>
      </c>
      <c r="F1045" s="46">
        <v>7749</v>
      </c>
      <c r="G1045" s="47">
        <v>13508460</v>
      </c>
      <c r="H1045" s="42">
        <v>0</v>
      </c>
      <c r="I1045" s="42" t="s">
        <v>102</v>
      </c>
      <c r="J1045" s="34">
        <f>IF(Tabla1[[#This Row],[Doc]]="Devolucion",-Tabla1[[#This Row],[VALOR]],Tabla1[[#This Row],[VALOR]])</f>
        <v>13508460</v>
      </c>
      <c r="K1045" s="35" t="str">
        <f>IFERROR(LEFT(Tabla1[[#This Row],[Columna3]],FIND(" ",Tabla1[[#This Row],[Columna3]])-1),Tabla1[[#This Row],[Columna3]])</f>
        <v>Recibos</v>
      </c>
      <c r="U1045"/>
    </row>
    <row r="1046" spans="1:21" ht="14.25" customHeight="1">
      <c r="A1046" t="s">
        <v>237</v>
      </c>
      <c r="B1046" s="50">
        <f>+Tabla1[[#This Row],[Fecha y hora]]</f>
        <v>45995</v>
      </c>
      <c r="C1046" s="44">
        <v>45995</v>
      </c>
      <c r="D1046" s="45">
        <v>207</v>
      </c>
      <c r="E1046" s="45" t="s">
        <v>87</v>
      </c>
      <c r="F1046" s="46">
        <v>24349</v>
      </c>
      <c r="G1046" s="47">
        <v>245600</v>
      </c>
      <c r="H1046" s="42">
        <v>0</v>
      </c>
      <c r="I1046" s="42" t="s">
        <v>102</v>
      </c>
      <c r="J1046" s="34">
        <f>IF(Tabla1[[#This Row],[Doc]]="Devolucion",-Tabla1[[#This Row],[VALOR]],Tabla1[[#This Row],[VALOR]])</f>
        <v>245600</v>
      </c>
      <c r="K1046" s="35" t="str">
        <f>IFERROR(LEFT(Tabla1[[#This Row],[Columna3]],FIND(" ",Tabla1[[#This Row],[Columna3]])-1),Tabla1[[#This Row],[Columna3]])</f>
        <v>Recibos</v>
      </c>
      <c r="U1046"/>
    </row>
    <row r="1047" spans="1:21" ht="14.25" customHeight="1">
      <c r="A1047" t="s">
        <v>237</v>
      </c>
      <c r="B1047" s="50">
        <f>+Tabla1[[#This Row],[Fecha y hora]]</f>
        <v>45995</v>
      </c>
      <c r="C1047" s="44">
        <v>45995</v>
      </c>
      <c r="D1047" s="45">
        <v>207</v>
      </c>
      <c r="E1047" s="45" t="s">
        <v>87</v>
      </c>
      <c r="F1047" s="46">
        <v>24350</v>
      </c>
      <c r="G1047" s="47">
        <v>1036600</v>
      </c>
      <c r="H1047" s="42">
        <v>0</v>
      </c>
      <c r="I1047" s="42" t="s">
        <v>102</v>
      </c>
      <c r="J1047" s="34">
        <f>IF(Tabla1[[#This Row],[Doc]]="Devolucion",-Tabla1[[#This Row],[VALOR]],Tabla1[[#This Row],[VALOR]])</f>
        <v>1036600</v>
      </c>
      <c r="K1047" s="35" t="str">
        <f>IFERROR(LEFT(Tabla1[[#This Row],[Columna3]],FIND(" ",Tabla1[[#This Row],[Columna3]])-1),Tabla1[[#This Row],[Columna3]])</f>
        <v>Recibos</v>
      </c>
      <c r="U1047"/>
    </row>
    <row r="1048" spans="1:21" ht="14.25" customHeight="1">
      <c r="A1048" t="s">
        <v>237</v>
      </c>
      <c r="B1048" s="50">
        <f>+Tabla1[[#This Row],[Fecha y hora]]</f>
        <v>45995</v>
      </c>
      <c r="C1048" s="44">
        <v>45995</v>
      </c>
      <c r="D1048" s="45">
        <v>207</v>
      </c>
      <c r="E1048" s="45" t="s">
        <v>87</v>
      </c>
      <c r="F1048" s="46">
        <v>24351</v>
      </c>
      <c r="G1048" s="47">
        <v>2482300</v>
      </c>
      <c r="H1048" s="42">
        <v>0</v>
      </c>
      <c r="I1048" s="42" t="s">
        <v>102</v>
      </c>
      <c r="J1048" s="34">
        <f>IF(Tabla1[[#This Row],[Doc]]="Devolucion",-Tabla1[[#This Row],[VALOR]],Tabla1[[#This Row],[VALOR]])</f>
        <v>2482300</v>
      </c>
      <c r="K1048" s="35" t="str">
        <f>IFERROR(LEFT(Tabla1[[#This Row],[Columna3]],FIND(" ",Tabla1[[#This Row],[Columna3]])-1),Tabla1[[#This Row],[Columna3]])</f>
        <v>Recibos</v>
      </c>
      <c r="U1048"/>
    </row>
    <row r="1049" spans="1:21" ht="14.25" customHeight="1">
      <c r="A1049" t="s">
        <v>237</v>
      </c>
      <c r="B1049" s="50">
        <f>+Tabla1[[#This Row],[Fecha y hora]]</f>
        <v>45996</v>
      </c>
      <c r="C1049" s="44">
        <v>45996</v>
      </c>
      <c r="D1049" s="45">
        <v>207</v>
      </c>
      <c r="E1049" s="45" t="s">
        <v>87</v>
      </c>
      <c r="F1049" s="46">
        <v>24359</v>
      </c>
      <c r="G1049" s="47">
        <v>705800</v>
      </c>
      <c r="H1049" s="42">
        <v>0</v>
      </c>
      <c r="I1049" s="42" t="s">
        <v>102</v>
      </c>
      <c r="J1049" s="34">
        <f>IF(Tabla1[[#This Row],[Doc]]="Devolucion",-Tabla1[[#This Row],[VALOR]],Tabla1[[#This Row],[VALOR]])</f>
        <v>705800</v>
      </c>
      <c r="K1049" s="35" t="str">
        <f>IFERROR(LEFT(Tabla1[[#This Row],[Columna3]],FIND(" ",Tabla1[[#This Row],[Columna3]])-1),Tabla1[[#This Row],[Columna3]])</f>
        <v>Recibos</v>
      </c>
      <c r="U1049"/>
    </row>
    <row r="1050" spans="1:21" ht="14.25" customHeight="1">
      <c r="A1050" t="s">
        <v>237</v>
      </c>
      <c r="B1050" s="50">
        <f>+Tabla1[[#This Row],[Fecha y hora]]</f>
        <v>45996</v>
      </c>
      <c r="C1050" s="44">
        <v>45996</v>
      </c>
      <c r="D1050" s="45">
        <v>207</v>
      </c>
      <c r="E1050" s="45" t="s">
        <v>87</v>
      </c>
      <c r="F1050" s="46">
        <v>24360</v>
      </c>
      <c r="G1050" s="47">
        <v>2471550</v>
      </c>
      <c r="H1050" s="42">
        <v>0</v>
      </c>
      <c r="I1050" s="42" t="s">
        <v>102</v>
      </c>
      <c r="J1050" s="34">
        <f>IF(Tabla1[[#This Row],[Doc]]="Devolucion",-Tabla1[[#This Row],[VALOR]],Tabla1[[#This Row],[VALOR]])</f>
        <v>2471550</v>
      </c>
      <c r="K1050" s="35" t="str">
        <f>IFERROR(LEFT(Tabla1[[#This Row],[Columna3]],FIND(" ",Tabla1[[#This Row],[Columna3]])-1),Tabla1[[#This Row],[Columna3]])</f>
        <v>Recibos</v>
      </c>
      <c r="U1050"/>
    </row>
    <row r="1051" spans="1:21" ht="14.25" customHeight="1">
      <c r="A1051" t="s">
        <v>237</v>
      </c>
      <c r="B1051" s="50">
        <f>+Tabla1[[#This Row],[Fecha y hora]]</f>
        <v>45993.503449074073</v>
      </c>
      <c r="C1051" s="44">
        <v>45993.503449074073</v>
      </c>
      <c r="D1051" s="45">
        <v>755</v>
      </c>
      <c r="E1051" s="45" t="s">
        <v>74</v>
      </c>
      <c r="F1051" s="46">
        <v>75590</v>
      </c>
      <c r="G1051" s="47">
        <v>61510</v>
      </c>
      <c r="H1051" s="42">
        <v>0</v>
      </c>
      <c r="I1051" s="42" t="s">
        <v>89</v>
      </c>
      <c r="J1051" s="34">
        <f>IF(Tabla1[[#This Row],[Doc]]="Devolucion",-Tabla1[[#This Row],[VALOR]],Tabla1[[#This Row],[VALOR]])</f>
        <v>61510</v>
      </c>
      <c r="K1051" s="35" t="str">
        <f>IFERROR(LEFT(Tabla1[[#This Row],[Columna3]],FIND(" ",Tabla1[[#This Row],[Columna3]])-1),Tabla1[[#This Row],[Columna3]])</f>
        <v>Venta</v>
      </c>
      <c r="U1051"/>
    </row>
    <row r="1052" spans="1:21" ht="14.25" customHeight="1">
      <c r="A1052" t="s">
        <v>237</v>
      </c>
      <c r="B1052" s="50">
        <f>+Tabla1[[#This Row],[Fecha y hora]]</f>
        <v>45993.483796296299</v>
      </c>
      <c r="C1052" s="44">
        <v>45993.483796296299</v>
      </c>
      <c r="D1052" s="45">
        <v>755</v>
      </c>
      <c r="E1052" s="45" t="s">
        <v>74</v>
      </c>
      <c r="F1052" s="46">
        <v>75576</v>
      </c>
      <c r="G1052" s="47">
        <v>80600</v>
      </c>
      <c r="H1052" s="42">
        <v>0</v>
      </c>
      <c r="I1052" s="42" t="s">
        <v>89</v>
      </c>
      <c r="J1052" s="34">
        <f>IF(Tabla1[[#This Row],[Doc]]="Devolucion",-Tabla1[[#This Row],[VALOR]],Tabla1[[#This Row],[VALOR]])</f>
        <v>80600</v>
      </c>
      <c r="K1052" s="35" t="str">
        <f>IFERROR(LEFT(Tabla1[[#This Row],[Columna3]],FIND(" ",Tabla1[[#This Row],[Columna3]])-1),Tabla1[[#This Row],[Columna3]])</f>
        <v>Venta</v>
      </c>
      <c r="U1052"/>
    </row>
    <row r="1053" spans="1:21" ht="14.25" customHeight="1">
      <c r="A1053" t="s">
        <v>237</v>
      </c>
      <c r="B1053" s="50">
        <f>+Tabla1[[#This Row],[Fecha y hora]]</f>
        <v>45992.541296296295</v>
      </c>
      <c r="C1053" s="44">
        <v>45992.541296296295</v>
      </c>
      <c r="D1053" s="45">
        <v>755</v>
      </c>
      <c r="E1053" s="45" t="s">
        <v>74</v>
      </c>
      <c r="F1053" s="46">
        <v>75424</v>
      </c>
      <c r="G1053" s="47">
        <v>24960</v>
      </c>
      <c r="H1053" s="42">
        <v>0</v>
      </c>
      <c r="I1053" s="42" t="s">
        <v>93</v>
      </c>
      <c r="J1053" s="34">
        <f>IF(Tabla1[[#This Row],[Doc]]="Devolucion",-Tabla1[[#This Row],[VALOR]],Tabla1[[#This Row],[VALOR]])</f>
        <v>24960</v>
      </c>
      <c r="K1053" s="35" t="str">
        <f>IFERROR(LEFT(Tabla1[[#This Row],[Columna3]],FIND(" ",Tabla1[[#This Row],[Columna3]])-1),Tabla1[[#This Row],[Columna3]])</f>
        <v>Venta</v>
      </c>
      <c r="U1053"/>
    </row>
    <row r="1054" spans="1:21" ht="14.25" customHeight="1">
      <c r="A1054" t="s">
        <v>237</v>
      </c>
      <c r="B1054" s="50">
        <f>+Tabla1[[#This Row],[Fecha y hora]]</f>
        <v>45993.473182870373</v>
      </c>
      <c r="C1054" s="44">
        <v>45993.473182870373</v>
      </c>
      <c r="D1054" s="45">
        <v>755</v>
      </c>
      <c r="E1054" s="45" t="s">
        <v>74</v>
      </c>
      <c r="F1054" s="46">
        <v>75568</v>
      </c>
      <c r="G1054" s="47">
        <v>9270</v>
      </c>
      <c r="H1054" s="42">
        <v>0</v>
      </c>
      <c r="I1054" s="42" t="s">
        <v>89</v>
      </c>
      <c r="J1054" s="34">
        <f>IF(Tabla1[[#This Row],[Doc]]="Devolucion",-Tabla1[[#This Row],[VALOR]],Tabla1[[#This Row],[VALOR]])</f>
        <v>9270</v>
      </c>
      <c r="K1054" s="35" t="str">
        <f>IFERROR(LEFT(Tabla1[[#This Row],[Columna3]],FIND(" ",Tabla1[[#This Row],[Columna3]])-1),Tabla1[[#This Row],[Columna3]])</f>
        <v>Venta</v>
      </c>
      <c r="U1054"/>
    </row>
    <row r="1055" spans="1:21" ht="14.25" customHeight="1">
      <c r="A1055" t="s">
        <v>237</v>
      </c>
      <c r="B1055" s="50">
        <f>+Tabla1[[#This Row],[Fecha y hora]]</f>
        <v>45993.721712962964</v>
      </c>
      <c r="C1055" s="44">
        <v>45993.721712962964</v>
      </c>
      <c r="D1055" s="45">
        <v>755</v>
      </c>
      <c r="E1055" s="45" t="s">
        <v>74</v>
      </c>
      <c r="F1055" s="46">
        <v>75673</v>
      </c>
      <c r="G1055" s="47">
        <v>14190</v>
      </c>
      <c r="H1055" s="42">
        <v>0</v>
      </c>
      <c r="I1055" s="42" t="s">
        <v>93</v>
      </c>
      <c r="J1055" s="34">
        <f>IF(Tabla1[[#This Row],[Doc]]="Devolucion",-Tabla1[[#This Row],[VALOR]],Tabla1[[#This Row],[VALOR]])</f>
        <v>14190</v>
      </c>
      <c r="K1055" s="35" t="str">
        <f>IFERROR(LEFT(Tabla1[[#This Row],[Columna3]],FIND(" ",Tabla1[[#This Row],[Columna3]])-1),Tabla1[[#This Row],[Columna3]])</f>
        <v>Venta</v>
      </c>
      <c r="U1055"/>
    </row>
    <row r="1056" spans="1:21" ht="14.25" customHeight="1">
      <c r="A1056" t="s">
        <v>237</v>
      </c>
      <c r="B1056" s="50">
        <f>+Tabla1[[#This Row],[Fecha y hora]]</f>
        <v>45993.619803240741</v>
      </c>
      <c r="C1056" s="44">
        <v>45993.619803240741</v>
      </c>
      <c r="D1056" s="45">
        <v>755</v>
      </c>
      <c r="E1056" s="45" t="s">
        <v>74</v>
      </c>
      <c r="F1056" s="46">
        <v>75646</v>
      </c>
      <c r="G1056" s="47">
        <v>12210</v>
      </c>
      <c r="H1056" s="42">
        <v>0</v>
      </c>
      <c r="I1056" s="42" t="s">
        <v>93</v>
      </c>
      <c r="J1056" s="34">
        <f>IF(Tabla1[[#This Row],[Doc]]="Devolucion",-Tabla1[[#This Row],[VALOR]],Tabla1[[#This Row],[VALOR]])</f>
        <v>12210</v>
      </c>
      <c r="K1056" s="35" t="str">
        <f>IFERROR(LEFT(Tabla1[[#This Row],[Columna3]],FIND(" ",Tabla1[[#This Row],[Columna3]])-1),Tabla1[[#This Row],[Columna3]])</f>
        <v>Venta</v>
      </c>
      <c r="U1056"/>
    </row>
    <row r="1057" spans="1:21" ht="14.25" customHeight="1">
      <c r="A1057" t="s">
        <v>237</v>
      </c>
      <c r="B1057" s="50">
        <f>+Tabla1[[#This Row],[Fecha y hora]]</f>
        <v>45993.624699074076</v>
      </c>
      <c r="C1057" s="44">
        <v>45993.624699074076</v>
      </c>
      <c r="D1057" s="45">
        <v>755</v>
      </c>
      <c r="E1057" s="45" t="s">
        <v>74</v>
      </c>
      <c r="F1057" s="46">
        <v>75647</v>
      </c>
      <c r="G1057" s="47">
        <v>6720</v>
      </c>
      <c r="H1057" s="42">
        <v>0</v>
      </c>
      <c r="I1057" s="42" t="s">
        <v>93</v>
      </c>
      <c r="J1057" s="34">
        <f>IF(Tabla1[[#This Row],[Doc]]="Devolucion",-Tabla1[[#This Row],[VALOR]],Tabla1[[#This Row],[VALOR]])</f>
        <v>6720</v>
      </c>
      <c r="K1057" s="35" t="str">
        <f>IFERROR(LEFT(Tabla1[[#This Row],[Columna3]],FIND(" ",Tabla1[[#This Row],[Columna3]])-1),Tabla1[[#This Row],[Columna3]])</f>
        <v>Venta</v>
      </c>
      <c r="U1057"/>
    </row>
    <row r="1058" spans="1:21" ht="14.25" customHeight="1">
      <c r="A1058" t="s">
        <v>237</v>
      </c>
      <c r="B1058" s="50">
        <f>+Tabla1[[#This Row],[Fecha y hora]]</f>
        <v>45993.613032407404</v>
      </c>
      <c r="C1058" s="44">
        <v>45993.613032407404</v>
      </c>
      <c r="D1058" s="45">
        <v>755</v>
      </c>
      <c r="E1058" s="45" t="s">
        <v>74</v>
      </c>
      <c r="F1058" s="46">
        <v>75643</v>
      </c>
      <c r="G1058" s="47">
        <v>16120</v>
      </c>
      <c r="H1058" s="42">
        <v>0</v>
      </c>
      <c r="I1058" s="42" t="s">
        <v>93</v>
      </c>
      <c r="J1058" s="34">
        <f>IF(Tabla1[[#This Row],[Doc]]="Devolucion",-Tabla1[[#This Row],[VALOR]],Tabla1[[#This Row],[VALOR]])</f>
        <v>16120</v>
      </c>
      <c r="K1058" s="35" t="str">
        <f>IFERROR(LEFT(Tabla1[[#This Row],[Columna3]],FIND(" ",Tabla1[[#This Row],[Columna3]])-1),Tabla1[[#This Row],[Columna3]])</f>
        <v>Venta</v>
      </c>
      <c r="U1058"/>
    </row>
    <row r="1059" spans="1:21" ht="14.25" customHeight="1">
      <c r="A1059" t="s">
        <v>237</v>
      </c>
      <c r="B1059" s="50">
        <f>+Tabla1[[#This Row],[Fecha y hora]]</f>
        <v>45993.545671296299</v>
      </c>
      <c r="C1059" s="44">
        <v>45993.545671296299</v>
      </c>
      <c r="D1059" s="45">
        <v>755</v>
      </c>
      <c r="E1059" s="45" t="s">
        <v>74</v>
      </c>
      <c r="F1059" s="46">
        <v>75618</v>
      </c>
      <c r="G1059" s="47">
        <v>24000</v>
      </c>
      <c r="H1059" s="42">
        <v>0</v>
      </c>
      <c r="I1059" s="42" t="s">
        <v>89</v>
      </c>
      <c r="J1059" s="34">
        <f>IF(Tabla1[[#This Row],[Doc]]="Devolucion",-Tabla1[[#This Row],[VALOR]],Tabla1[[#This Row],[VALOR]])</f>
        <v>24000</v>
      </c>
      <c r="K1059" s="35" t="str">
        <f>IFERROR(LEFT(Tabla1[[#This Row],[Columna3]],FIND(" ",Tabla1[[#This Row],[Columna3]])-1),Tabla1[[#This Row],[Columna3]])</f>
        <v>Venta</v>
      </c>
      <c r="U1059"/>
    </row>
    <row r="1060" spans="1:21" ht="14.25" customHeight="1">
      <c r="A1060" t="s">
        <v>237</v>
      </c>
      <c r="B1060" s="50">
        <f>+Tabla1[[#This Row],[Fecha y hora]]</f>
        <v>45993.604027777779</v>
      </c>
      <c r="C1060" s="44">
        <v>45993.604027777779</v>
      </c>
      <c r="D1060" s="45">
        <v>755</v>
      </c>
      <c r="E1060" s="45" t="s">
        <v>74</v>
      </c>
      <c r="F1060" s="46">
        <v>75639</v>
      </c>
      <c r="G1060" s="47">
        <v>20300</v>
      </c>
      <c r="H1060" s="42">
        <v>0</v>
      </c>
      <c r="I1060" s="42" t="s">
        <v>93</v>
      </c>
      <c r="J1060" s="34">
        <f>IF(Tabla1[[#This Row],[Doc]]="Devolucion",-Tabla1[[#This Row],[VALOR]],Tabla1[[#This Row],[VALOR]])</f>
        <v>20300</v>
      </c>
      <c r="K1060" s="35" t="str">
        <f>IFERROR(LEFT(Tabla1[[#This Row],[Columna3]],FIND(" ",Tabla1[[#This Row],[Columna3]])-1),Tabla1[[#This Row],[Columna3]])</f>
        <v>Venta</v>
      </c>
      <c r="U1060"/>
    </row>
    <row r="1061" spans="1:21" ht="14.25" customHeight="1">
      <c r="A1061" t="s">
        <v>237</v>
      </c>
      <c r="B1061" s="50">
        <f>+Tabla1[[#This Row],[Fecha y hora]]</f>
        <v>45993.515868055554</v>
      </c>
      <c r="C1061" s="44">
        <v>45993.515868055554</v>
      </c>
      <c r="D1061" s="45">
        <v>755</v>
      </c>
      <c r="E1061" s="45" t="s">
        <v>74</v>
      </c>
      <c r="F1061" s="46">
        <v>75598</v>
      </c>
      <c r="G1061" s="47">
        <v>108150</v>
      </c>
      <c r="H1061" s="42">
        <v>0</v>
      </c>
      <c r="I1061" s="42" t="s">
        <v>89</v>
      </c>
      <c r="J1061" s="34">
        <f>IF(Tabla1[[#This Row],[Doc]]="Devolucion",-Tabla1[[#This Row],[VALOR]],Tabla1[[#This Row],[VALOR]])</f>
        <v>108150</v>
      </c>
      <c r="K1061" s="35" t="str">
        <f>IFERROR(LEFT(Tabla1[[#This Row],[Columna3]],FIND(" ",Tabla1[[#This Row],[Columna3]])-1),Tabla1[[#This Row],[Columna3]])</f>
        <v>Venta</v>
      </c>
      <c r="U1061"/>
    </row>
    <row r="1062" spans="1:21" ht="14.25" customHeight="1">
      <c r="A1062" t="s">
        <v>237</v>
      </c>
      <c r="B1062" s="50">
        <f>+Tabla1[[#This Row],[Fecha y hora]]</f>
        <v>45993.529247685183</v>
      </c>
      <c r="C1062" s="44">
        <v>45993.529247685183</v>
      </c>
      <c r="D1062" s="45">
        <v>755</v>
      </c>
      <c r="E1062" s="45" t="s">
        <v>74</v>
      </c>
      <c r="F1062" s="46">
        <v>75610</v>
      </c>
      <c r="G1062" s="47">
        <v>32895</v>
      </c>
      <c r="H1062" s="42">
        <v>0</v>
      </c>
      <c r="I1062" s="42" t="s">
        <v>89</v>
      </c>
      <c r="J1062" s="34">
        <f>IF(Tabla1[[#This Row],[Doc]]="Devolucion",-Tabla1[[#This Row],[VALOR]],Tabla1[[#This Row],[VALOR]])</f>
        <v>32895</v>
      </c>
      <c r="K1062" s="35" t="str">
        <f>IFERROR(LEFT(Tabla1[[#This Row],[Columna3]],FIND(" ",Tabla1[[#This Row],[Columna3]])-1),Tabla1[[#This Row],[Columna3]])</f>
        <v>Venta</v>
      </c>
      <c r="U1062"/>
    </row>
    <row r="1063" spans="1:21" ht="14.25" customHeight="1">
      <c r="A1063" t="s">
        <v>237</v>
      </c>
      <c r="B1063" s="50">
        <f>+Tabla1[[#This Row],[Fecha y hora]]</f>
        <v>45996.441423611112</v>
      </c>
      <c r="C1063" s="44">
        <v>45996.441423611112</v>
      </c>
      <c r="D1063" s="45">
        <v>755</v>
      </c>
      <c r="E1063" s="45" t="s">
        <v>74</v>
      </c>
      <c r="F1063" s="46">
        <v>76042</v>
      </c>
      <c r="G1063" s="47">
        <v>59040</v>
      </c>
      <c r="H1063" s="42">
        <v>0</v>
      </c>
      <c r="I1063" s="42" t="s">
        <v>89</v>
      </c>
      <c r="J1063" s="34">
        <f>IF(Tabla1[[#This Row],[Doc]]="Devolucion",-Tabla1[[#This Row],[VALOR]],Tabla1[[#This Row],[VALOR]])</f>
        <v>59040</v>
      </c>
      <c r="K1063" s="35" t="str">
        <f>IFERROR(LEFT(Tabla1[[#This Row],[Columna3]],FIND(" ",Tabla1[[#This Row],[Columna3]])-1),Tabla1[[#This Row],[Columna3]])</f>
        <v>Venta</v>
      </c>
      <c r="U1063"/>
    </row>
    <row r="1064" spans="1:21" ht="14.25" customHeight="1">
      <c r="A1064" t="s">
        <v>237</v>
      </c>
      <c r="B1064" s="50">
        <f>+Tabla1[[#This Row],[Fecha y hora]]</f>
        <v>45995.660416666666</v>
      </c>
      <c r="C1064" s="44">
        <v>45995.660416666666</v>
      </c>
      <c r="D1064" s="45">
        <v>755</v>
      </c>
      <c r="E1064" s="45" t="s">
        <v>74</v>
      </c>
      <c r="F1064" s="46">
        <v>75984</v>
      </c>
      <c r="G1064" s="47">
        <v>19899</v>
      </c>
      <c r="H1064" s="42">
        <v>0</v>
      </c>
      <c r="I1064" s="42" t="s">
        <v>93</v>
      </c>
      <c r="J1064" s="34">
        <f>IF(Tabla1[[#This Row],[Doc]]="Devolucion",-Tabla1[[#This Row],[VALOR]],Tabla1[[#This Row],[VALOR]])</f>
        <v>19899</v>
      </c>
      <c r="K1064" s="35" t="str">
        <f>IFERROR(LEFT(Tabla1[[#This Row],[Columna3]],FIND(" ",Tabla1[[#This Row],[Columna3]])-1),Tabla1[[#This Row],[Columna3]])</f>
        <v>Venta</v>
      </c>
      <c r="U1064"/>
    </row>
    <row r="1065" spans="1:21" ht="14.25" customHeight="1">
      <c r="A1065" t="s">
        <v>237</v>
      </c>
      <c r="B1065" s="50">
        <f>+Tabla1[[#This Row],[Fecha y hora]]</f>
        <v>45995.382905092592</v>
      </c>
      <c r="C1065" s="44">
        <v>45995.382905092592</v>
      </c>
      <c r="D1065" s="45">
        <v>755</v>
      </c>
      <c r="E1065" s="45" t="s">
        <v>74</v>
      </c>
      <c r="F1065" s="46">
        <v>75832</v>
      </c>
      <c r="G1065" s="47">
        <v>70800</v>
      </c>
      <c r="H1065" s="42">
        <v>0</v>
      </c>
      <c r="I1065" s="42" t="s">
        <v>89</v>
      </c>
      <c r="J1065" s="34">
        <f>IF(Tabla1[[#This Row],[Doc]]="Devolucion",-Tabla1[[#This Row],[VALOR]],Tabla1[[#This Row],[VALOR]])</f>
        <v>70800</v>
      </c>
      <c r="K1065" s="35" t="str">
        <f>IFERROR(LEFT(Tabla1[[#This Row],[Columna3]],FIND(" ",Tabla1[[#This Row],[Columna3]])-1),Tabla1[[#This Row],[Columna3]])</f>
        <v>Venta</v>
      </c>
      <c r="U1065"/>
    </row>
    <row r="1066" spans="1:21" ht="14.25" customHeight="1">
      <c r="A1066" t="s">
        <v>237</v>
      </c>
      <c r="B1066" s="50">
        <f>+Tabla1[[#This Row],[Fecha y hora]]</f>
        <v>45995.605763888889</v>
      </c>
      <c r="C1066" s="44">
        <v>45995.605763888889</v>
      </c>
      <c r="D1066" s="45">
        <v>755</v>
      </c>
      <c r="E1066" s="45" t="s">
        <v>74</v>
      </c>
      <c r="F1066" s="46">
        <v>75968</v>
      </c>
      <c r="G1066" s="47">
        <v>56000</v>
      </c>
      <c r="H1066" s="42">
        <v>0</v>
      </c>
      <c r="I1066" s="42" t="s">
        <v>93</v>
      </c>
      <c r="J1066" s="34">
        <f>IF(Tabla1[[#This Row],[Doc]]="Devolucion",-Tabla1[[#This Row],[VALOR]],Tabla1[[#This Row],[VALOR]])</f>
        <v>56000</v>
      </c>
      <c r="K1066" s="35" t="str">
        <f>IFERROR(LEFT(Tabla1[[#This Row],[Columna3]],FIND(" ",Tabla1[[#This Row],[Columna3]])-1),Tabla1[[#This Row],[Columna3]])</f>
        <v>Venta</v>
      </c>
      <c r="U1066"/>
    </row>
    <row r="1067" spans="1:21" ht="14.25" customHeight="1">
      <c r="A1067" t="s">
        <v>237</v>
      </c>
      <c r="B1067" s="50">
        <f>+Tabla1[[#This Row],[Fecha y hora]]</f>
        <v>45995.537256944444</v>
      </c>
      <c r="C1067" s="44">
        <v>45995.537256944444</v>
      </c>
      <c r="D1067" s="45">
        <v>755</v>
      </c>
      <c r="E1067" s="45" t="s">
        <v>74</v>
      </c>
      <c r="F1067" s="46">
        <v>75937</v>
      </c>
      <c r="G1067" s="47">
        <v>20400</v>
      </c>
      <c r="H1067" s="42">
        <v>0</v>
      </c>
      <c r="I1067" s="42" t="s">
        <v>89</v>
      </c>
      <c r="J1067" s="34">
        <f>IF(Tabla1[[#This Row],[Doc]]="Devolucion",-Tabla1[[#This Row],[VALOR]],Tabla1[[#This Row],[VALOR]])</f>
        <v>20400</v>
      </c>
      <c r="K1067" s="35" t="str">
        <f>IFERROR(LEFT(Tabla1[[#This Row],[Columna3]],FIND(" ",Tabla1[[#This Row],[Columna3]])-1),Tabla1[[#This Row],[Columna3]])</f>
        <v>Venta</v>
      </c>
      <c r="U1067"/>
    </row>
    <row r="1068" spans="1:21" ht="14.25" customHeight="1">
      <c r="A1068" t="s">
        <v>237</v>
      </c>
      <c r="B1068" s="50">
        <f>+Tabla1[[#This Row],[Fecha y hora]]</f>
        <v>45995.491168981483</v>
      </c>
      <c r="C1068" s="44">
        <v>45995.491168981483</v>
      </c>
      <c r="D1068" s="45">
        <v>755</v>
      </c>
      <c r="E1068" s="45" t="s">
        <v>74</v>
      </c>
      <c r="F1068" s="46">
        <v>75906</v>
      </c>
      <c r="G1068" s="47">
        <v>45155</v>
      </c>
      <c r="H1068" s="42">
        <v>0</v>
      </c>
      <c r="I1068" s="42" t="s">
        <v>89</v>
      </c>
      <c r="J1068" s="34">
        <f>IF(Tabla1[[#This Row],[Doc]]="Devolucion",-Tabla1[[#This Row],[VALOR]],Tabla1[[#This Row],[VALOR]])</f>
        <v>45155</v>
      </c>
      <c r="K1068" s="35" t="str">
        <f>IFERROR(LEFT(Tabla1[[#This Row],[Columna3]],FIND(" ",Tabla1[[#This Row],[Columna3]])-1),Tabla1[[#This Row],[Columna3]])</f>
        <v>Venta</v>
      </c>
      <c r="U1068"/>
    </row>
    <row r="1069" spans="1:21" ht="14.25" customHeight="1">
      <c r="A1069" t="s">
        <v>237</v>
      </c>
      <c r="B1069" s="50">
        <f>+Tabla1[[#This Row],[Fecha y hora]]</f>
        <v>45995.470833333333</v>
      </c>
      <c r="C1069" s="44">
        <v>45995.470833333333</v>
      </c>
      <c r="D1069" s="45">
        <v>755</v>
      </c>
      <c r="E1069" s="45" t="s">
        <v>74</v>
      </c>
      <c r="F1069" s="46">
        <v>75889</v>
      </c>
      <c r="G1069" s="47">
        <v>57120</v>
      </c>
      <c r="H1069" s="42">
        <v>0</v>
      </c>
      <c r="I1069" s="42" t="s">
        <v>89</v>
      </c>
      <c r="J1069" s="34">
        <f>IF(Tabla1[[#This Row],[Doc]]="Devolucion",-Tabla1[[#This Row],[VALOR]],Tabla1[[#This Row],[VALOR]])</f>
        <v>57120</v>
      </c>
      <c r="K1069" s="35" t="str">
        <f>IFERROR(LEFT(Tabla1[[#This Row],[Columna3]],FIND(" ",Tabla1[[#This Row],[Columna3]])-1),Tabla1[[#This Row],[Columna3]])</f>
        <v>Venta</v>
      </c>
      <c r="U1069"/>
    </row>
    <row r="1070" spans="1:21" ht="14.25" customHeight="1">
      <c r="A1070" t="s">
        <v>237</v>
      </c>
      <c r="B1070" s="50">
        <f>+Tabla1[[#This Row],[Fecha y hora]]</f>
        <v>45994.552291666667</v>
      </c>
      <c r="C1070" s="44">
        <v>45994.552291666667</v>
      </c>
      <c r="D1070" s="45">
        <v>755</v>
      </c>
      <c r="E1070" s="45" t="s">
        <v>74</v>
      </c>
      <c r="F1070" s="46">
        <v>75784</v>
      </c>
      <c r="G1070" s="47">
        <v>26000</v>
      </c>
      <c r="H1070" s="42">
        <v>0</v>
      </c>
      <c r="I1070" s="42" t="s">
        <v>89</v>
      </c>
      <c r="J1070" s="34">
        <f>IF(Tabla1[[#This Row],[Doc]]="Devolucion",-Tabla1[[#This Row],[VALOR]],Tabla1[[#This Row],[VALOR]])</f>
        <v>26000</v>
      </c>
      <c r="K1070" s="35" t="str">
        <f>IFERROR(LEFT(Tabla1[[#This Row],[Columna3]],FIND(" ",Tabla1[[#This Row],[Columna3]])-1),Tabla1[[#This Row],[Columna3]])</f>
        <v>Venta</v>
      </c>
      <c r="U1070"/>
    </row>
    <row r="1071" spans="1:21" ht="14.25" customHeight="1">
      <c r="A1071" t="s">
        <v>237</v>
      </c>
      <c r="B1071" s="50">
        <f>+Tabla1[[#This Row],[Fecha y hora]]</f>
        <v>45994.447500000002</v>
      </c>
      <c r="C1071" s="44">
        <v>45994.447500000002</v>
      </c>
      <c r="D1071" s="45">
        <v>755</v>
      </c>
      <c r="E1071" s="45" t="s">
        <v>74</v>
      </c>
      <c r="F1071" s="46">
        <v>75719</v>
      </c>
      <c r="G1071" s="47">
        <v>31500</v>
      </c>
      <c r="H1071" s="42">
        <v>0</v>
      </c>
      <c r="I1071" s="42" t="s">
        <v>89</v>
      </c>
      <c r="J1071" s="34">
        <f>IF(Tabla1[[#This Row],[Doc]]="Devolucion",-Tabla1[[#This Row],[VALOR]],Tabla1[[#This Row],[VALOR]])</f>
        <v>31500</v>
      </c>
      <c r="K1071" s="35" t="str">
        <f>IFERROR(LEFT(Tabla1[[#This Row],[Columna3]],FIND(" ",Tabla1[[#This Row],[Columna3]])-1),Tabla1[[#This Row],[Columna3]])</f>
        <v>Venta</v>
      </c>
      <c r="U1071"/>
    </row>
    <row r="1072" spans="1:21" ht="14.25" customHeight="1">
      <c r="A1072" t="s">
        <v>237</v>
      </c>
      <c r="B1072" s="50">
        <f>+Tabla1[[#This Row],[Fecha y hora]]</f>
        <v>45994.426863425928</v>
      </c>
      <c r="C1072" s="44">
        <v>45994.426863425928</v>
      </c>
      <c r="D1072" s="45">
        <v>755</v>
      </c>
      <c r="E1072" s="45" t="s">
        <v>74</v>
      </c>
      <c r="F1072" s="46">
        <v>75704</v>
      </c>
      <c r="G1072" s="47">
        <v>36000</v>
      </c>
      <c r="H1072" s="42">
        <v>0</v>
      </c>
      <c r="I1072" s="42" t="s">
        <v>89</v>
      </c>
      <c r="J1072" s="34">
        <f>IF(Tabla1[[#This Row],[Doc]]="Devolucion",-Tabla1[[#This Row],[VALOR]],Tabla1[[#This Row],[VALOR]])</f>
        <v>36000</v>
      </c>
      <c r="K1072" s="35" t="str">
        <f>IFERROR(LEFT(Tabla1[[#This Row],[Columna3]],FIND(" ",Tabla1[[#This Row],[Columna3]])-1),Tabla1[[#This Row],[Columna3]])</f>
        <v>Venta</v>
      </c>
      <c r="U1072"/>
    </row>
    <row r="1073" spans="1:21" ht="14.25" customHeight="1">
      <c r="A1073" t="s">
        <v>237</v>
      </c>
      <c r="B1073" s="50">
        <f>+Tabla1[[#This Row],[Fecha y hora]]</f>
        <v>45994.408402777779</v>
      </c>
      <c r="C1073" s="44">
        <v>45994.408402777779</v>
      </c>
      <c r="D1073" s="45">
        <v>755</v>
      </c>
      <c r="E1073" s="45" t="s">
        <v>74</v>
      </c>
      <c r="F1073" s="46">
        <v>75690</v>
      </c>
      <c r="G1073" s="47">
        <v>17255</v>
      </c>
      <c r="H1073" s="42">
        <v>0</v>
      </c>
      <c r="I1073" s="42" t="s">
        <v>89</v>
      </c>
      <c r="J1073" s="34">
        <f>IF(Tabla1[[#This Row],[Doc]]="Devolucion",-Tabla1[[#This Row],[VALOR]],Tabla1[[#This Row],[VALOR]])</f>
        <v>17255</v>
      </c>
      <c r="K1073" s="35" t="str">
        <f>IFERROR(LEFT(Tabla1[[#This Row],[Columna3]],FIND(" ",Tabla1[[#This Row],[Columna3]])-1),Tabla1[[#This Row],[Columna3]])</f>
        <v>Venta</v>
      </c>
      <c r="U1073"/>
    </row>
    <row r="1074" spans="1:21" ht="14.25" customHeight="1">
      <c r="A1074" t="s">
        <v>237</v>
      </c>
      <c r="B1074" s="50">
        <f>+Tabla1[[#This Row],[Fecha y hora]]</f>
        <v>45994.381562499999</v>
      </c>
      <c r="C1074" s="44">
        <v>45994.381562499999</v>
      </c>
      <c r="D1074" s="45">
        <v>755</v>
      </c>
      <c r="E1074" s="45" t="s">
        <v>74</v>
      </c>
      <c r="F1074" s="46">
        <v>75680</v>
      </c>
      <c r="G1074" s="47">
        <v>36450</v>
      </c>
      <c r="H1074" s="42">
        <v>0</v>
      </c>
      <c r="I1074" s="42" t="s">
        <v>89</v>
      </c>
      <c r="J1074" s="34">
        <f>IF(Tabla1[[#This Row],[Doc]]="Devolucion",-Tabla1[[#This Row],[VALOR]],Tabla1[[#This Row],[VALOR]])</f>
        <v>36450</v>
      </c>
      <c r="K1074" s="35" t="str">
        <f>IFERROR(LEFT(Tabla1[[#This Row],[Columna3]],FIND(" ",Tabla1[[#This Row],[Columna3]])-1),Tabla1[[#This Row],[Columna3]])</f>
        <v>Venta</v>
      </c>
      <c r="U1074"/>
    </row>
    <row r="1075" spans="1:21" ht="14.25" customHeight="1">
      <c r="A1075" t="s">
        <v>237</v>
      </c>
      <c r="B1075" s="50">
        <f>+Tabla1[[#This Row],[Fecha y hora]]</f>
        <v>45993.645208333335</v>
      </c>
      <c r="C1075" s="44">
        <v>45993.645208333335</v>
      </c>
      <c r="D1075" s="45">
        <v>755</v>
      </c>
      <c r="E1075" s="45" t="s">
        <v>74</v>
      </c>
      <c r="F1075" s="46">
        <v>75654</v>
      </c>
      <c r="G1075" s="47">
        <v>100650</v>
      </c>
      <c r="H1075" s="42">
        <v>0</v>
      </c>
      <c r="I1075" s="42" t="s">
        <v>93</v>
      </c>
      <c r="J1075" s="34">
        <f>IF(Tabla1[[#This Row],[Doc]]="Devolucion",-Tabla1[[#This Row],[VALOR]],Tabla1[[#This Row],[VALOR]])</f>
        <v>100650</v>
      </c>
      <c r="K1075" s="35" t="str">
        <f>IFERROR(LEFT(Tabla1[[#This Row],[Columna3]],FIND(" ",Tabla1[[#This Row],[Columna3]])-1),Tabla1[[#This Row],[Columna3]])</f>
        <v>Venta</v>
      </c>
      <c r="U1075"/>
    </row>
    <row r="1076" spans="1:21" ht="14.25" customHeight="1">
      <c r="A1076" t="s">
        <v>237</v>
      </c>
      <c r="B1076" s="50">
        <f>+Tabla1[[#This Row],[Fecha y hora]]</f>
        <v>45994.609317129631</v>
      </c>
      <c r="C1076" s="44">
        <v>45994.609317129631</v>
      </c>
      <c r="D1076" s="45">
        <v>755</v>
      </c>
      <c r="E1076" s="45" t="s">
        <v>74</v>
      </c>
      <c r="F1076" s="46">
        <v>75802</v>
      </c>
      <c r="G1076" s="47">
        <v>11500</v>
      </c>
      <c r="H1076" s="42">
        <v>0</v>
      </c>
      <c r="I1076" s="42" t="s">
        <v>1526</v>
      </c>
      <c r="J1076" s="34">
        <f>IF(Tabla1[[#This Row],[Doc]]="Devolucion",-Tabla1[[#This Row],[VALOR]],Tabla1[[#This Row],[VALOR]])</f>
        <v>11500</v>
      </c>
      <c r="K1076" s="35" t="str">
        <f>IFERROR(LEFT(Tabla1[[#This Row],[Columna3]],FIND(" ",Tabla1[[#This Row],[Columna3]])-1),Tabla1[[#This Row],[Columna3]])</f>
        <v>Venta</v>
      </c>
      <c r="U1076"/>
    </row>
    <row r="1077" spans="1:21" ht="14.25" customHeight="1">
      <c r="A1077" t="s">
        <v>237</v>
      </c>
      <c r="B1077" s="50">
        <f>+Tabla1[[#This Row],[Fecha y hora]]</f>
        <v>45994.611122685186</v>
      </c>
      <c r="C1077" s="44">
        <v>45994.611122685186</v>
      </c>
      <c r="D1077" s="45">
        <v>755</v>
      </c>
      <c r="E1077" s="45" t="s">
        <v>74</v>
      </c>
      <c r="F1077" s="46">
        <v>75803</v>
      </c>
      <c r="G1077" s="47">
        <v>11500</v>
      </c>
      <c r="H1077" s="42">
        <v>0</v>
      </c>
      <c r="I1077" s="42" t="s">
        <v>1526</v>
      </c>
      <c r="J1077" s="34">
        <f>IF(Tabla1[[#This Row],[Doc]]="Devolucion",-Tabla1[[#This Row],[VALOR]],Tabla1[[#This Row],[VALOR]])</f>
        <v>11500</v>
      </c>
      <c r="K1077" s="35" t="str">
        <f>IFERROR(LEFT(Tabla1[[#This Row],[Columna3]],FIND(" ",Tabla1[[#This Row],[Columna3]])-1),Tabla1[[#This Row],[Columna3]])</f>
        <v>Venta</v>
      </c>
      <c r="U1077"/>
    </row>
    <row r="1078" spans="1:21" ht="14.25" customHeight="1">
      <c r="A1078" t="s">
        <v>237</v>
      </c>
      <c r="B1078" s="50">
        <f>+Tabla1[[#This Row],[Fecha y hora]]</f>
        <v>45994.468969907408</v>
      </c>
      <c r="C1078" s="44">
        <v>45994.468969907408</v>
      </c>
      <c r="D1078" s="45">
        <v>755</v>
      </c>
      <c r="E1078" s="45" t="s">
        <v>74</v>
      </c>
      <c r="F1078" s="46">
        <v>75736</v>
      </c>
      <c r="G1078" s="47">
        <v>20000</v>
      </c>
      <c r="H1078" s="42">
        <v>0</v>
      </c>
      <c r="I1078" s="42" t="s">
        <v>89</v>
      </c>
      <c r="J1078" s="34">
        <f>IF(Tabla1[[#This Row],[Doc]]="Devolucion",-Tabla1[[#This Row],[VALOR]],Tabla1[[#This Row],[VALOR]])</f>
        <v>20000</v>
      </c>
      <c r="K1078" s="35" t="str">
        <f>IFERROR(LEFT(Tabla1[[#This Row],[Columna3]],FIND(" ",Tabla1[[#This Row],[Columna3]])-1),Tabla1[[#This Row],[Columna3]])</f>
        <v>Venta</v>
      </c>
      <c r="U1078"/>
    </row>
    <row r="1079" spans="1:21" ht="14.25" customHeight="1">
      <c r="A1079" t="s">
        <v>237</v>
      </c>
      <c r="B1079" s="50">
        <f>+Tabla1[[#This Row],[Fecha y hora]]</f>
        <v>45995.425740740742</v>
      </c>
      <c r="C1079" s="44">
        <v>45995.425740740742</v>
      </c>
      <c r="D1079" s="45">
        <v>755</v>
      </c>
      <c r="E1079" s="45" t="s">
        <v>74</v>
      </c>
      <c r="F1079" s="46">
        <v>75857</v>
      </c>
      <c r="G1079" s="47">
        <v>16805</v>
      </c>
      <c r="H1079" s="42">
        <v>0</v>
      </c>
      <c r="I1079" s="42" t="s">
        <v>89</v>
      </c>
      <c r="J1079" s="34">
        <f>IF(Tabla1[[#This Row],[Doc]]="Devolucion",-Tabla1[[#This Row],[VALOR]],Tabla1[[#This Row],[VALOR]])</f>
        <v>16805</v>
      </c>
      <c r="K1079" s="35" t="str">
        <f>IFERROR(LEFT(Tabla1[[#This Row],[Columna3]],FIND(" ",Tabla1[[#This Row],[Columna3]])-1),Tabla1[[#This Row],[Columna3]])</f>
        <v>Venta</v>
      </c>
      <c r="U1079"/>
    </row>
    <row r="1080" spans="1:21" ht="14.25" customHeight="1">
      <c r="A1080" t="s">
        <v>237</v>
      </c>
      <c r="B1080" s="50">
        <f>+Tabla1[[#This Row],[Fecha y hora]]</f>
        <v>45994.635636574072</v>
      </c>
      <c r="C1080" s="44">
        <v>45994.635636574072</v>
      </c>
      <c r="D1080" s="45">
        <v>755</v>
      </c>
      <c r="E1080" s="45" t="s">
        <v>74</v>
      </c>
      <c r="F1080" s="46">
        <v>75806</v>
      </c>
      <c r="G1080" s="47">
        <v>60000</v>
      </c>
      <c r="H1080" s="42">
        <v>0</v>
      </c>
      <c r="I1080" s="42" t="s">
        <v>1526</v>
      </c>
      <c r="J1080" s="34">
        <f>IF(Tabla1[[#This Row],[Doc]]="Devolucion",-Tabla1[[#This Row],[VALOR]],Tabla1[[#This Row],[VALOR]])</f>
        <v>60000</v>
      </c>
      <c r="K1080" s="35" t="str">
        <f>IFERROR(LEFT(Tabla1[[#This Row],[Columna3]],FIND(" ",Tabla1[[#This Row],[Columna3]])-1),Tabla1[[#This Row],[Columna3]])</f>
        <v>Venta</v>
      </c>
      <c r="U1080"/>
    </row>
    <row r="1081" spans="1:21" ht="14.25" customHeight="1">
      <c r="A1081" t="s">
        <v>237</v>
      </c>
      <c r="B1081" s="50">
        <f>+Tabla1[[#This Row],[Fecha y hora]]</f>
        <v>45994.473900462966</v>
      </c>
      <c r="C1081" s="44">
        <v>45994.473900462966</v>
      </c>
      <c r="D1081" s="45">
        <v>755</v>
      </c>
      <c r="E1081" s="45" t="s">
        <v>74</v>
      </c>
      <c r="F1081" s="46">
        <v>75738</v>
      </c>
      <c r="G1081" s="47">
        <v>13320</v>
      </c>
      <c r="H1081" s="42">
        <v>0</v>
      </c>
      <c r="I1081" s="42" t="s">
        <v>89</v>
      </c>
      <c r="J1081" s="34">
        <f>IF(Tabla1[[#This Row],[Doc]]="Devolucion",-Tabla1[[#This Row],[VALOR]],Tabla1[[#This Row],[VALOR]])</f>
        <v>13320</v>
      </c>
      <c r="K1081" s="35" t="str">
        <f>IFERROR(LEFT(Tabla1[[#This Row],[Columna3]],FIND(" ",Tabla1[[#This Row],[Columna3]])-1),Tabla1[[#This Row],[Columna3]])</f>
        <v>Venta</v>
      </c>
      <c r="U1081"/>
    </row>
    <row r="1082" spans="1:21" ht="14.25" customHeight="1">
      <c r="A1082" t="s">
        <v>237</v>
      </c>
      <c r="B1082" s="50">
        <f>+Tabla1[[#This Row],[Fecha y hora]]</f>
        <v>45994.410856481481</v>
      </c>
      <c r="C1082" s="44">
        <v>45994.410856481481</v>
      </c>
      <c r="D1082" s="45">
        <v>755</v>
      </c>
      <c r="E1082" s="45" t="s">
        <v>74</v>
      </c>
      <c r="F1082" s="46">
        <v>75692</v>
      </c>
      <c r="G1082" s="47">
        <v>25840</v>
      </c>
      <c r="H1082" s="42">
        <v>0</v>
      </c>
      <c r="I1082" s="42" t="s">
        <v>89</v>
      </c>
      <c r="J1082" s="34">
        <f>IF(Tabla1[[#This Row],[Doc]]="Devolucion",-Tabla1[[#This Row],[VALOR]],Tabla1[[#This Row],[VALOR]])</f>
        <v>25840</v>
      </c>
      <c r="K1082" s="35" t="str">
        <f>IFERROR(LEFT(Tabla1[[#This Row],[Columna3]],FIND(" ",Tabla1[[#This Row],[Columna3]])-1),Tabla1[[#This Row],[Columna3]])</f>
        <v>Venta</v>
      </c>
      <c r="U1082"/>
    </row>
    <row r="1083" spans="1:21" ht="14.25" customHeight="1">
      <c r="A1083" t="s">
        <v>237</v>
      </c>
      <c r="B1083" s="50">
        <f>+Tabla1[[#This Row],[Fecha y hora]]</f>
        <v>45993.549351851849</v>
      </c>
      <c r="C1083" s="44">
        <v>45993.549351851849</v>
      </c>
      <c r="D1083" s="45">
        <v>755</v>
      </c>
      <c r="E1083" s="45" t="s">
        <v>74</v>
      </c>
      <c r="F1083" s="46">
        <v>75620</v>
      </c>
      <c r="G1083" s="47">
        <v>24480</v>
      </c>
      <c r="H1083" s="42">
        <v>0</v>
      </c>
      <c r="I1083" s="42" t="s">
        <v>89</v>
      </c>
      <c r="J1083" s="34">
        <f>IF(Tabla1[[#This Row],[Doc]]="Devolucion",-Tabla1[[#This Row],[VALOR]],Tabla1[[#This Row],[VALOR]])</f>
        <v>24480</v>
      </c>
      <c r="K1083" s="35" t="str">
        <f>IFERROR(LEFT(Tabla1[[#This Row],[Columna3]],FIND(" ",Tabla1[[#This Row],[Columna3]])-1),Tabla1[[#This Row],[Columna3]])</f>
        <v>Venta</v>
      </c>
      <c r="U1083"/>
    </row>
    <row r="1084" spans="1:21" ht="14.25" customHeight="1">
      <c r="A1084" t="s">
        <v>237</v>
      </c>
      <c r="B1084" s="50">
        <f>+Tabla1[[#This Row],[Fecha y hora]]</f>
        <v>45994.667384259257</v>
      </c>
      <c r="C1084" s="44">
        <v>45994.667384259257</v>
      </c>
      <c r="D1084" s="45">
        <v>755</v>
      </c>
      <c r="E1084" s="45" t="s">
        <v>74</v>
      </c>
      <c r="F1084" s="46">
        <v>75813</v>
      </c>
      <c r="G1084" s="47">
        <v>21150</v>
      </c>
      <c r="H1084" s="42">
        <v>0</v>
      </c>
      <c r="I1084" s="42" t="s">
        <v>1526</v>
      </c>
      <c r="J1084" s="34">
        <f>IF(Tabla1[[#This Row],[Doc]]="Devolucion",-Tabla1[[#This Row],[VALOR]],Tabla1[[#This Row],[VALOR]])</f>
        <v>21150</v>
      </c>
      <c r="K1084" s="35" t="str">
        <f>IFERROR(LEFT(Tabla1[[#This Row],[Columna3]],FIND(" ",Tabla1[[#This Row],[Columna3]])-1),Tabla1[[#This Row],[Columna3]])</f>
        <v>Venta</v>
      </c>
      <c r="U1084"/>
    </row>
    <row r="1085" spans="1:21" ht="14.25" customHeight="1">
      <c r="A1085" t="s">
        <v>237</v>
      </c>
      <c r="B1085" s="50">
        <f>+Tabla1[[#This Row],[Fecha y hora]]</f>
        <v>45994.672500000001</v>
      </c>
      <c r="C1085" s="44">
        <v>45994.672500000001</v>
      </c>
      <c r="D1085" s="45">
        <v>755</v>
      </c>
      <c r="E1085" s="45" t="s">
        <v>74</v>
      </c>
      <c r="F1085" s="46">
        <v>75814</v>
      </c>
      <c r="G1085" s="47">
        <v>20750</v>
      </c>
      <c r="H1085" s="42">
        <v>0</v>
      </c>
      <c r="I1085" s="42" t="s">
        <v>1526</v>
      </c>
      <c r="J1085" s="34">
        <f>IF(Tabla1[[#This Row],[Doc]]="Devolucion",-Tabla1[[#This Row],[VALOR]],Tabla1[[#This Row],[VALOR]])</f>
        <v>20750</v>
      </c>
      <c r="K1085" s="35" t="str">
        <f>IFERROR(LEFT(Tabla1[[#This Row],[Columna3]],FIND(" ",Tabla1[[#This Row],[Columna3]])-1),Tabla1[[#This Row],[Columna3]])</f>
        <v>Venta</v>
      </c>
      <c r="U1085"/>
    </row>
    <row r="1086" spans="1:21" ht="14.25" customHeight="1">
      <c r="A1086" t="s">
        <v>237</v>
      </c>
      <c r="B1086" s="50">
        <f>+Tabla1[[#This Row],[Fecha y hora]]</f>
        <v>45994.68109953704</v>
      </c>
      <c r="C1086" s="44">
        <v>45994.68109953704</v>
      </c>
      <c r="D1086" s="45">
        <v>755</v>
      </c>
      <c r="E1086" s="45" t="s">
        <v>74</v>
      </c>
      <c r="F1086" s="46">
        <v>75815</v>
      </c>
      <c r="G1086" s="47">
        <v>10350</v>
      </c>
      <c r="H1086" s="42">
        <v>0</v>
      </c>
      <c r="I1086" s="42" t="s">
        <v>1526</v>
      </c>
      <c r="J1086" s="34">
        <f>IF(Tabla1[[#This Row],[Doc]]="Devolucion",-Tabla1[[#This Row],[VALOR]],Tabla1[[#This Row],[VALOR]])</f>
        <v>10350</v>
      </c>
      <c r="K1086" s="35" t="str">
        <f>IFERROR(LEFT(Tabla1[[#This Row],[Columna3]],FIND(" ",Tabla1[[#This Row],[Columna3]])-1),Tabla1[[#This Row],[Columna3]])</f>
        <v>Venta</v>
      </c>
      <c r="U1086"/>
    </row>
    <row r="1087" spans="1:21" ht="14.25" customHeight="1">
      <c r="A1087" t="s">
        <v>237</v>
      </c>
      <c r="B1087" s="50">
        <f>+Tabla1[[#This Row],[Fecha y hora]]</f>
        <v>45996.380428240744</v>
      </c>
      <c r="C1087" s="44">
        <v>45996.380428240744</v>
      </c>
      <c r="D1087" s="45">
        <v>755</v>
      </c>
      <c r="E1087" s="45" t="s">
        <v>74</v>
      </c>
      <c r="F1087" s="46">
        <v>75998</v>
      </c>
      <c r="G1087" s="47">
        <v>58500</v>
      </c>
      <c r="H1087" s="42">
        <v>0</v>
      </c>
      <c r="I1087" s="42" t="s">
        <v>89</v>
      </c>
      <c r="J1087" s="34">
        <f>IF(Tabla1[[#This Row],[Doc]]="Devolucion",-Tabla1[[#This Row],[VALOR]],Tabla1[[#This Row],[VALOR]])</f>
        <v>58500</v>
      </c>
      <c r="K1087" s="35" t="str">
        <f>IFERROR(LEFT(Tabla1[[#This Row],[Columna3]],FIND(" ",Tabla1[[#This Row],[Columna3]])-1),Tabla1[[#This Row],[Columna3]])</f>
        <v>Venta</v>
      </c>
      <c r="U1087"/>
    </row>
    <row r="1088" spans="1:21" ht="14.25" customHeight="1">
      <c r="A1088" t="s">
        <v>237</v>
      </c>
      <c r="B1088" s="50">
        <f>+Tabla1[[#This Row],[Fecha y hora]]</f>
        <v>45995.688576388886</v>
      </c>
      <c r="C1088" s="44">
        <v>45995.688576388886</v>
      </c>
      <c r="D1088" s="45">
        <v>755</v>
      </c>
      <c r="E1088" s="45" t="s">
        <v>74</v>
      </c>
      <c r="F1088" s="46">
        <v>75988</v>
      </c>
      <c r="G1088" s="47">
        <v>24960</v>
      </c>
      <c r="H1088" s="42">
        <v>0</v>
      </c>
      <c r="I1088" s="42" t="s">
        <v>93</v>
      </c>
      <c r="J1088" s="34">
        <f>IF(Tabla1[[#This Row],[Doc]]="Devolucion",-Tabla1[[#This Row],[VALOR]],Tabla1[[#This Row],[VALOR]])</f>
        <v>24960</v>
      </c>
      <c r="K1088" s="35" t="str">
        <f>IFERROR(LEFT(Tabla1[[#This Row],[Columna3]],FIND(" ",Tabla1[[#This Row],[Columna3]])-1),Tabla1[[#This Row],[Columna3]])</f>
        <v>Venta</v>
      </c>
      <c r="U1088"/>
    </row>
    <row r="1089" spans="1:21" ht="14.25" customHeight="1">
      <c r="A1089" t="s">
        <v>237</v>
      </c>
      <c r="B1089" s="50">
        <f>+Tabla1[[#This Row],[Fecha y hora]]</f>
        <v>45994.688148148147</v>
      </c>
      <c r="C1089" s="44">
        <v>45994.688148148147</v>
      </c>
      <c r="D1089" s="45">
        <v>755</v>
      </c>
      <c r="E1089" s="45" t="s">
        <v>74</v>
      </c>
      <c r="F1089" s="46">
        <v>75818</v>
      </c>
      <c r="G1089" s="47">
        <v>14000</v>
      </c>
      <c r="H1089" s="42">
        <v>0</v>
      </c>
      <c r="I1089" s="42" t="s">
        <v>1526</v>
      </c>
      <c r="J1089" s="34">
        <f>IF(Tabla1[[#This Row],[Doc]]="Devolucion",-Tabla1[[#This Row],[VALOR]],Tabla1[[#This Row],[VALOR]])</f>
        <v>14000</v>
      </c>
      <c r="K1089" s="35" t="str">
        <f>IFERROR(LEFT(Tabla1[[#This Row],[Columna3]],FIND(" ",Tabla1[[#This Row],[Columna3]])-1),Tabla1[[#This Row],[Columna3]])</f>
        <v>Venta</v>
      </c>
      <c r="U1089"/>
    </row>
    <row r="1090" spans="1:21" ht="14.25" customHeight="1">
      <c r="A1090" t="s">
        <v>237</v>
      </c>
      <c r="B1090" s="50">
        <f>+Tabla1[[#This Row],[Fecha y hora]]</f>
        <v>45995.609953703701</v>
      </c>
      <c r="C1090" s="44">
        <v>45995.609953703701</v>
      </c>
      <c r="D1090" s="45">
        <v>755</v>
      </c>
      <c r="E1090" s="45" t="s">
        <v>74</v>
      </c>
      <c r="F1090" s="46">
        <v>75969</v>
      </c>
      <c r="G1090" s="47">
        <v>30005</v>
      </c>
      <c r="H1090" s="42">
        <v>0</v>
      </c>
      <c r="I1090" s="42" t="s">
        <v>93</v>
      </c>
      <c r="J1090" s="34">
        <f>IF(Tabla1[[#This Row],[Doc]]="Devolucion",-Tabla1[[#This Row],[VALOR]],Tabla1[[#This Row],[VALOR]])</f>
        <v>30005</v>
      </c>
      <c r="K1090" s="35" t="str">
        <f>IFERROR(LEFT(Tabla1[[#This Row],[Columna3]],FIND(" ",Tabla1[[#This Row],[Columna3]])-1),Tabla1[[#This Row],[Columna3]])</f>
        <v>Venta</v>
      </c>
      <c r="U1090"/>
    </row>
    <row r="1091" spans="1:21" ht="14.25" customHeight="1">
      <c r="B1091" s="50"/>
      <c r="C1091" s="44"/>
      <c r="D1091" s="45"/>
      <c r="E1091" s="208"/>
      <c r="F1091" s="46"/>
      <c r="G1091" s="47"/>
      <c r="H1091" s="42"/>
      <c r="I1091" s="42"/>
      <c r="J1091" s="220">
        <f>SUBTOTAL(109,Tabla1[Vlr])</f>
        <v>228103223</v>
      </c>
      <c r="K1091" s="35"/>
    </row>
  </sheetData>
  <sortState xmlns:xlrd2="http://schemas.microsoft.com/office/spreadsheetml/2017/richdata2" ref="M6:M18">
    <sortCondition ref="M6:M18"/>
  </sortState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33F70-F3FB-4B6B-A90A-4CB8049DBBF8}">
  <dimension ref="B9:AC1628"/>
  <sheetViews>
    <sheetView showGridLines="0" zoomScale="70" zoomScaleNormal="70" workbookViewId="0"/>
  </sheetViews>
  <sheetFormatPr baseColWidth="10" defaultColWidth="11.42578125" defaultRowHeight="14.25" customHeight="1"/>
  <cols>
    <col min="1" max="1" width="3.42578125" style="1" customWidth="1"/>
    <col min="2" max="2" width="36.85546875" style="1" bestFit="1" customWidth="1"/>
    <col min="3" max="3" width="21.5703125" style="1" bestFit="1" customWidth="1"/>
    <col min="4" max="4" width="15" style="1" bestFit="1" customWidth="1"/>
    <col min="5" max="5" width="14.28515625" style="1" bestFit="1" customWidth="1"/>
    <col min="6" max="6" width="4.42578125" style="1" customWidth="1"/>
    <col min="7" max="7" width="38.28515625" style="1" bestFit="1" customWidth="1"/>
    <col min="8" max="8" width="21.140625" style="1" bestFit="1" customWidth="1"/>
    <col min="9" max="9" width="14.5703125" style="1" bestFit="1" customWidth="1"/>
    <col min="10" max="10" width="14.28515625" style="1" bestFit="1" customWidth="1"/>
    <col min="11" max="11" width="4.5703125" style="1" customWidth="1"/>
    <col min="12" max="12" width="33.42578125" style="1" bestFit="1" customWidth="1"/>
    <col min="13" max="13" width="21.140625" style="1" bestFit="1" customWidth="1"/>
    <col min="14" max="14" width="13" style="1" bestFit="1" customWidth="1"/>
    <col min="15" max="15" width="14.28515625" style="1" bestFit="1" customWidth="1"/>
    <col min="16" max="16" width="15.42578125" style="1" customWidth="1"/>
    <col min="17" max="17" width="38.85546875" style="1" bestFit="1" customWidth="1"/>
    <col min="18" max="18" width="21.5703125" style="1" bestFit="1" customWidth="1"/>
    <col min="19" max="19" width="16.85546875" style="1" bestFit="1" customWidth="1"/>
    <col min="20" max="20" width="14.5703125" style="2" bestFit="1" customWidth="1"/>
    <col min="21" max="21" width="15.42578125" style="1" customWidth="1"/>
    <col min="22" max="22" width="40.42578125" style="1" bestFit="1" customWidth="1"/>
    <col min="23" max="23" width="21.140625" style="1" bestFit="1" customWidth="1"/>
    <col min="24" max="24" width="13" style="1" bestFit="1" customWidth="1"/>
    <col min="25" max="25" width="14.28515625" style="2" bestFit="1" customWidth="1"/>
    <col min="26" max="26" width="15.42578125" style="1" customWidth="1"/>
    <col min="27" max="27" width="39.28515625" style="1" bestFit="1" customWidth="1"/>
    <col min="28" max="28" width="21.140625" style="1" bestFit="1" customWidth="1"/>
    <col min="29" max="29" width="15" style="1" bestFit="1" customWidth="1"/>
    <col min="30" max="32" width="12" style="1" bestFit="1" customWidth="1"/>
    <col min="33" max="33" width="9.5703125" style="1" bestFit="1" customWidth="1"/>
    <col min="34" max="35" width="7.5703125" style="1" bestFit="1" customWidth="1"/>
    <col min="36" max="40" width="8.5703125" style="1" bestFit="1" customWidth="1"/>
    <col min="41" max="42" width="9.42578125" style="1" bestFit="1" customWidth="1"/>
    <col min="43" max="43" width="12" style="1" bestFit="1" customWidth="1"/>
    <col min="44" max="47" width="9.42578125" style="1" bestFit="1" customWidth="1"/>
    <col min="48" max="49" width="8.28515625" style="1" bestFit="1" customWidth="1"/>
    <col min="50" max="53" width="9.28515625" style="1" bestFit="1" customWidth="1"/>
    <col min="54" max="54" width="12" style="1" bestFit="1" customWidth="1"/>
    <col min="55" max="58" width="9.28515625" style="1" bestFit="1" customWidth="1"/>
    <col min="59" max="59" width="8.5703125" style="1" bestFit="1" customWidth="1"/>
    <col min="60" max="63" width="9.5703125" style="1" bestFit="1" customWidth="1"/>
    <col min="64" max="64" width="12" style="1" bestFit="1" customWidth="1"/>
    <col min="65" max="65" width="9.5703125" style="1" bestFit="1" customWidth="1"/>
    <col min="66" max="66" width="12" style="1" bestFit="1" customWidth="1"/>
    <col min="67" max="70" width="9.5703125" style="1" bestFit="1" customWidth="1"/>
    <col min="71" max="72" width="12" style="1" bestFit="1" customWidth="1"/>
    <col min="73" max="77" width="8.28515625" style="1" bestFit="1" customWidth="1"/>
    <col min="78" max="78" width="12" style="1" bestFit="1" customWidth="1"/>
    <col min="79" max="80" width="9.28515625" style="1" bestFit="1" customWidth="1"/>
    <col min="81" max="81" width="12" style="1" bestFit="1" customWidth="1"/>
    <col min="82" max="82" width="9.28515625" style="1" bestFit="1" customWidth="1"/>
    <col min="83" max="85" width="12" style="1" bestFit="1" customWidth="1"/>
    <col min="86" max="88" width="9.28515625" style="1" bestFit="1" customWidth="1"/>
    <col min="89" max="89" width="12" style="1" bestFit="1" customWidth="1"/>
    <col min="90" max="91" width="9.28515625" style="1" bestFit="1" customWidth="1"/>
    <col min="92" max="93" width="12" style="1" bestFit="1" customWidth="1"/>
    <col min="94" max="95" width="9.28515625" style="1" bestFit="1" customWidth="1"/>
    <col min="96" max="103" width="9" style="1" bestFit="1" customWidth="1"/>
    <col min="104" max="104" width="10" style="1" bestFit="1" customWidth="1"/>
    <col min="105" max="105" width="12" style="1" bestFit="1" customWidth="1"/>
    <col min="106" max="16384" width="11.42578125" style="1"/>
  </cols>
  <sheetData>
    <row r="9" spans="2:29" ht="14.65" customHeight="1"/>
    <row r="10" spans="2:29" ht="12.75"/>
    <row r="11" spans="2:29" ht="12.75">
      <c r="B11" s="283" t="s">
        <v>26</v>
      </c>
      <c r="C11" s="283" t="s">
        <v>1016</v>
      </c>
      <c r="G11" s="283" t="s">
        <v>248</v>
      </c>
      <c r="H11" s="283" t="s">
        <v>1016</v>
      </c>
      <c r="L11" s="283" t="s">
        <v>30</v>
      </c>
      <c r="M11" s="283" t="s">
        <v>1016</v>
      </c>
      <c r="Q11" s="283" t="s">
        <v>247</v>
      </c>
      <c r="R11" s="283" t="s">
        <v>1016</v>
      </c>
      <c r="V11" s="283" t="s">
        <v>25</v>
      </c>
      <c r="W11" s="283" t="s">
        <v>1016</v>
      </c>
      <c r="AA11" s="292" t="s">
        <v>1017</v>
      </c>
      <c r="AB11" s="292" t="s">
        <v>1016</v>
      </c>
    </row>
    <row r="12" spans="2:29" ht="15">
      <c r="AC12"/>
    </row>
    <row r="13" spans="2:29" ht="15">
      <c r="B13" s="283"/>
      <c r="C13" s="283" t="s">
        <v>1018</v>
      </c>
      <c r="D13" s="283" t="s">
        <v>1019</v>
      </c>
      <c r="E13" s="283" t="s">
        <v>1020</v>
      </c>
      <c r="G13" s="283"/>
      <c r="H13" s="283" t="s">
        <v>1021</v>
      </c>
      <c r="I13" s="283" t="s">
        <v>1022</v>
      </c>
      <c r="J13" s="283" t="s">
        <v>1020</v>
      </c>
      <c r="L13" s="283"/>
      <c r="M13" s="283" t="s">
        <v>1021</v>
      </c>
      <c r="N13" s="283" t="s">
        <v>1023</v>
      </c>
      <c r="O13" s="283" t="s">
        <v>1020</v>
      </c>
      <c r="Q13" s="283"/>
      <c r="R13" s="283" t="s">
        <v>1018</v>
      </c>
      <c r="S13" s="283" t="s">
        <v>1024</v>
      </c>
      <c r="T13"/>
      <c r="V13" s="283"/>
      <c r="W13" s="283" t="s">
        <v>1021</v>
      </c>
      <c r="X13" s="283" t="s">
        <v>1023</v>
      </c>
      <c r="Y13" s="288" t="s">
        <v>1020</v>
      </c>
      <c r="AA13" s="292"/>
      <c r="AB13" s="294" t="s">
        <v>1025</v>
      </c>
      <c r="AC13"/>
    </row>
    <row r="14" spans="2:29" ht="15">
      <c r="B14" s="284" t="s">
        <v>134</v>
      </c>
      <c r="C14" s="285">
        <v>9653150</v>
      </c>
      <c r="D14" s="286">
        <v>0.26069760460138919</v>
      </c>
      <c r="E14" s="285">
        <v>7</v>
      </c>
      <c r="F14" s="9"/>
      <c r="G14" s="284" t="s">
        <v>134</v>
      </c>
      <c r="H14" s="285">
        <v>15039300</v>
      </c>
      <c r="I14" s="286">
        <v>0.29670426904122676</v>
      </c>
      <c r="J14" s="285">
        <v>18.5</v>
      </c>
      <c r="K14" s="9"/>
      <c r="L14" s="284" t="s">
        <v>123</v>
      </c>
      <c r="M14" s="285">
        <v>352200</v>
      </c>
      <c r="N14" s="286">
        <v>8.0148723899246335E-3</v>
      </c>
      <c r="O14" s="285">
        <v>96</v>
      </c>
      <c r="P14" s="9"/>
      <c r="Q14" s="284" t="s">
        <v>137</v>
      </c>
      <c r="R14" s="285">
        <v>27117715.25</v>
      </c>
      <c r="S14" s="285">
        <v>493.14285714285717</v>
      </c>
      <c r="T14"/>
      <c r="U14" s="9"/>
      <c r="V14" s="284" t="s">
        <v>207</v>
      </c>
      <c r="W14" s="285">
        <v>34240500</v>
      </c>
      <c r="X14" s="286">
        <v>0.23017084347686884</v>
      </c>
      <c r="Y14" s="288">
        <v>-14.928571428571429</v>
      </c>
      <c r="Z14" s="9"/>
      <c r="AA14" s="293" t="s">
        <v>146</v>
      </c>
      <c r="AB14" s="295">
        <v>10139300</v>
      </c>
      <c r="AC14"/>
    </row>
    <row r="15" spans="2:29" ht="15">
      <c r="B15" s="284">
        <v>17506</v>
      </c>
      <c r="C15" s="285">
        <v>9653150</v>
      </c>
      <c r="D15" s="286">
        <v>0.26069760460138919</v>
      </c>
      <c r="E15" s="285">
        <v>7</v>
      </c>
      <c r="F15" s="9"/>
      <c r="G15" s="284">
        <v>17081</v>
      </c>
      <c r="H15" s="285">
        <v>7463600</v>
      </c>
      <c r="I15" s="286">
        <v>0.14724634673263384</v>
      </c>
      <c r="J15" s="285">
        <v>22</v>
      </c>
      <c r="K15" s="9"/>
      <c r="L15" s="284" t="s">
        <v>137</v>
      </c>
      <c r="M15" s="285">
        <v>27117715.25</v>
      </c>
      <c r="N15" s="286">
        <v>0.61710683485253603</v>
      </c>
      <c r="O15" s="285">
        <v>493.14285714285717</v>
      </c>
      <c r="P15" s="9"/>
      <c r="Q15" s="284" t="s">
        <v>134</v>
      </c>
      <c r="R15" s="285">
        <v>26983780</v>
      </c>
      <c r="S15" s="285">
        <v>21.5</v>
      </c>
      <c r="T15"/>
      <c r="U15" s="9"/>
      <c r="V15" s="284" t="s">
        <v>134</v>
      </c>
      <c r="W15" s="285">
        <v>27808300</v>
      </c>
      <c r="X15" s="286">
        <v>0.18693242991947581</v>
      </c>
      <c r="Y15" s="288">
        <v>-9.3333333333333339</v>
      </c>
      <c r="Z15" s="9"/>
      <c r="AA15" s="293">
        <v>17850</v>
      </c>
      <c r="AB15" s="295">
        <v>191350</v>
      </c>
      <c r="AC15"/>
    </row>
    <row r="16" spans="2:29" ht="15">
      <c r="B16" s="284" t="s">
        <v>207</v>
      </c>
      <c r="C16" s="285">
        <v>8025000</v>
      </c>
      <c r="D16" s="286">
        <v>0.2167270038201155</v>
      </c>
      <c r="E16" s="285">
        <v>5</v>
      </c>
      <c r="F16" s="9"/>
      <c r="G16" s="284">
        <v>17275</v>
      </c>
      <c r="H16" s="285">
        <v>7575700</v>
      </c>
      <c r="I16" s="286">
        <v>0.14945792230859292</v>
      </c>
      <c r="J16" s="285">
        <v>15</v>
      </c>
      <c r="K16" s="9"/>
      <c r="L16" s="284" t="s">
        <v>203</v>
      </c>
      <c r="M16" s="285">
        <v>2356900</v>
      </c>
      <c r="N16" s="286">
        <v>5.3635016285671126E-2</v>
      </c>
      <c r="O16" s="285">
        <v>37.75</v>
      </c>
      <c r="P16" s="9"/>
      <c r="Q16" s="284" t="s">
        <v>935</v>
      </c>
      <c r="R16" s="285"/>
      <c r="S16" s="285"/>
      <c r="T16"/>
      <c r="U16" s="9"/>
      <c r="V16" s="284" t="s">
        <v>146</v>
      </c>
      <c r="W16" s="285">
        <v>23950350</v>
      </c>
      <c r="X16" s="286">
        <v>0.16099859117320792</v>
      </c>
      <c r="Y16" s="288">
        <v>-13.608695652173912</v>
      </c>
      <c r="Z16" s="9"/>
      <c r="AA16" s="293">
        <v>18021</v>
      </c>
      <c r="AB16" s="295">
        <v>1701800</v>
      </c>
      <c r="AC16"/>
    </row>
    <row r="17" spans="2:29" ht="15">
      <c r="B17" s="284">
        <v>22015</v>
      </c>
      <c r="C17" s="285">
        <v>4350000</v>
      </c>
      <c r="D17" s="286">
        <v>0.11747818898660467</v>
      </c>
      <c r="E17" s="285">
        <v>7</v>
      </c>
      <c r="F17" s="9"/>
      <c r="G17" s="284" t="s">
        <v>935</v>
      </c>
      <c r="H17" s="285">
        <v>8262300</v>
      </c>
      <c r="I17" s="286">
        <v>0.16300357610389632</v>
      </c>
      <c r="J17" s="285">
        <v>19.5</v>
      </c>
      <c r="K17" s="9"/>
      <c r="L17" s="284" t="s">
        <v>198</v>
      </c>
      <c r="M17" s="285">
        <v>217412</v>
      </c>
      <c r="N17" s="286">
        <v>4.9475566043108874E-3</v>
      </c>
      <c r="O17" s="285">
        <v>159</v>
      </c>
      <c r="P17" s="9"/>
      <c r="Q17" s="284">
        <v>16724</v>
      </c>
      <c r="R17" s="285">
        <v>4689000</v>
      </c>
      <c r="S17" s="285">
        <v>30</v>
      </c>
      <c r="T17"/>
      <c r="U17" s="9"/>
      <c r="V17" s="284" t="s">
        <v>935</v>
      </c>
      <c r="W17" s="285">
        <v>11145400</v>
      </c>
      <c r="X17" s="286">
        <v>7.4921397727459996E-2</v>
      </c>
      <c r="Y17" s="288">
        <v>-12.333333333333334</v>
      </c>
      <c r="Z17" s="9"/>
      <c r="AA17" s="293">
        <v>18020</v>
      </c>
      <c r="AB17" s="295">
        <v>984750</v>
      </c>
      <c r="AC17"/>
    </row>
    <row r="18" spans="2:29" ht="15">
      <c r="B18" s="284">
        <v>22130</v>
      </c>
      <c r="C18" s="285">
        <v>2995000</v>
      </c>
      <c r="D18" s="286">
        <v>8.088440827928299E-2</v>
      </c>
      <c r="E18" s="285">
        <v>4</v>
      </c>
      <c r="F18" s="9"/>
      <c r="G18" s="284">
        <v>16724</v>
      </c>
      <c r="H18" s="285">
        <v>4689000</v>
      </c>
      <c r="I18" s="286">
        <v>9.2507385153186128E-2</v>
      </c>
      <c r="J18" s="285">
        <v>30</v>
      </c>
      <c r="K18" s="9"/>
      <c r="L18" s="284">
        <v>12899</v>
      </c>
      <c r="M18" s="285">
        <v>217412</v>
      </c>
      <c r="N18" s="286">
        <v>4.9475566043108874E-3</v>
      </c>
      <c r="O18" s="285">
        <v>159</v>
      </c>
      <c r="P18" s="9"/>
      <c r="Q18" s="284">
        <v>16143</v>
      </c>
      <c r="R18" s="285">
        <v>3690250</v>
      </c>
      <c r="S18" s="285">
        <v>50</v>
      </c>
      <c r="T18"/>
      <c r="U18" s="9"/>
      <c r="V18" s="284" t="s">
        <v>75</v>
      </c>
      <c r="W18" s="285">
        <v>8232200</v>
      </c>
      <c r="X18" s="286">
        <v>5.5338339617420296E-2</v>
      </c>
      <c r="Y18" s="288">
        <v>-15</v>
      </c>
      <c r="Z18" s="9"/>
      <c r="AA18" s="293">
        <v>17847</v>
      </c>
      <c r="AB18" s="295">
        <v>543500</v>
      </c>
      <c r="AC18"/>
    </row>
    <row r="19" spans="2:29" ht="15">
      <c r="B19" s="284">
        <v>22132</v>
      </c>
      <c r="C19" s="285">
        <v>680000</v>
      </c>
      <c r="D19" s="286">
        <v>1.8364406554227858E-2</v>
      </c>
      <c r="E19" s="285">
        <v>4</v>
      </c>
      <c r="F19" s="9"/>
      <c r="G19" s="284">
        <v>17308</v>
      </c>
      <c r="H19" s="285">
        <v>3573300</v>
      </c>
      <c r="I19" s="286">
        <v>7.0496190950710177E-2</v>
      </c>
      <c r="J19" s="285">
        <v>9</v>
      </c>
      <c r="K19" s="9"/>
      <c r="L19" s="284" t="s">
        <v>172</v>
      </c>
      <c r="M19" s="285">
        <v>840500</v>
      </c>
      <c r="N19" s="286">
        <v>1.9126917216728153E-2</v>
      </c>
      <c r="O19" s="285">
        <v>84</v>
      </c>
      <c r="P19" s="9"/>
      <c r="Q19" s="284">
        <v>17308</v>
      </c>
      <c r="R19" s="285">
        <v>3573300</v>
      </c>
      <c r="S19" s="285">
        <v>9</v>
      </c>
      <c r="T19"/>
      <c r="U19" s="9"/>
      <c r="V19" s="284" t="s">
        <v>142</v>
      </c>
      <c r="W19" s="285">
        <v>5464800</v>
      </c>
      <c r="X19" s="286">
        <v>3.6735375518242804E-2</v>
      </c>
      <c r="Y19" s="288">
        <v>-26</v>
      </c>
      <c r="Z19" s="9"/>
      <c r="AA19" s="293">
        <v>17848</v>
      </c>
      <c r="AB19" s="295">
        <v>936600</v>
      </c>
      <c r="AC19"/>
    </row>
    <row r="20" spans="2:29" ht="15">
      <c r="B20" s="284" t="s">
        <v>935</v>
      </c>
      <c r="C20" s="285">
        <v>4742400</v>
      </c>
      <c r="D20" s="286">
        <v>0.12807553182760323</v>
      </c>
      <c r="E20" s="285">
        <v>1</v>
      </c>
      <c r="F20" s="9"/>
      <c r="G20" s="284" t="s">
        <v>146</v>
      </c>
      <c r="H20" s="285">
        <v>7097500</v>
      </c>
      <c r="I20" s="286">
        <v>0.14002370785343113</v>
      </c>
      <c r="J20" s="285">
        <v>14</v>
      </c>
      <c r="K20" s="9"/>
      <c r="L20" s="284" t="s">
        <v>134</v>
      </c>
      <c r="M20" s="285">
        <v>2291330</v>
      </c>
      <c r="N20" s="286">
        <v>5.2142866420232858E-2</v>
      </c>
      <c r="O20" s="285">
        <v>42</v>
      </c>
      <c r="P20" s="9"/>
      <c r="Q20" s="284">
        <v>17547</v>
      </c>
      <c r="R20" s="285">
        <v>3277200</v>
      </c>
      <c r="S20" s="285">
        <v>1</v>
      </c>
      <c r="T20"/>
      <c r="U20" s="9"/>
      <c r="V20" s="284" t="s">
        <v>119</v>
      </c>
      <c r="W20" s="285">
        <v>4551849.7799999993</v>
      </c>
      <c r="X20" s="286">
        <v>3.0598358763528562E-2</v>
      </c>
      <c r="Y20" s="288">
        <v>-8.7777777777777786</v>
      </c>
      <c r="Z20" s="9"/>
      <c r="AA20" s="293">
        <v>17849</v>
      </c>
      <c r="AB20" s="295">
        <v>670400</v>
      </c>
      <c r="AC20"/>
    </row>
    <row r="21" spans="2:29" ht="15">
      <c r="B21" s="284">
        <v>17547</v>
      </c>
      <c r="C21" s="285">
        <v>3277200</v>
      </c>
      <c r="D21" s="286">
        <v>8.8505636999287554E-2</v>
      </c>
      <c r="E21" s="285">
        <v>1</v>
      </c>
      <c r="F21" s="9"/>
      <c r="G21" s="284">
        <v>16866</v>
      </c>
      <c r="H21" s="285">
        <v>2856950</v>
      </c>
      <c r="I21" s="286">
        <v>5.6363611433865458E-2</v>
      </c>
      <c r="J21" s="285">
        <v>14</v>
      </c>
      <c r="K21" s="9"/>
      <c r="L21" s="284" t="s">
        <v>122</v>
      </c>
      <c r="M21" s="285">
        <v>1439350</v>
      </c>
      <c r="N21" s="286">
        <v>3.2754703504934757E-2</v>
      </c>
      <c r="O21" s="285">
        <v>46</v>
      </c>
      <c r="P21" s="9"/>
      <c r="Q21" s="284">
        <v>17552</v>
      </c>
      <c r="R21" s="285">
        <v>1465200</v>
      </c>
      <c r="S21" s="285">
        <v>1</v>
      </c>
      <c r="T21"/>
      <c r="U21" s="9"/>
      <c r="V21" s="284" t="s">
        <v>203</v>
      </c>
      <c r="W21" s="285">
        <v>4478150</v>
      </c>
      <c r="X21" s="286">
        <v>3.0102935492061746E-2</v>
      </c>
      <c r="Y21" s="288">
        <v>-6.5</v>
      </c>
      <c r="Z21" s="9"/>
      <c r="AA21" s="293">
        <v>17856</v>
      </c>
      <c r="AB21" s="295">
        <v>704500</v>
      </c>
      <c r="AC21"/>
    </row>
    <row r="22" spans="2:29" ht="15">
      <c r="B22" s="284">
        <v>17552</v>
      </c>
      <c r="C22" s="285">
        <v>1465200</v>
      </c>
      <c r="D22" s="286">
        <v>3.9569894828315667E-2</v>
      </c>
      <c r="E22" s="285">
        <v>1</v>
      </c>
      <c r="F22" s="9"/>
      <c r="G22" s="284">
        <v>16867</v>
      </c>
      <c r="H22" s="285">
        <v>1254000</v>
      </c>
      <c r="I22" s="286">
        <v>2.4739658985305057E-2</v>
      </c>
      <c r="J22" s="285">
        <v>14</v>
      </c>
      <c r="K22" s="9"/>
      <c r="L22" s="284">
        <v>16450</v>
      </c>
      <c r="M22" s="285">
        <v>92050</v>
      </c>
      <c r="N22" s="286">
        <v>2.0947444732895017E-3</v>
      </c>
      <c r="O22" s="285">
        <v>59</v>
      </c>
      <c r="P22" s="9"/>
      <c r="Q22" s="284" t="s">
        <v>146</v>
      </c>
      <c r="R22" s="285"/>
      <c r="S22" s="285"/>
      <c r="T22"/>
      <c r="U22" s="9"/>
      <c r="V22" s="284" t="s">
        <v>172</v>
      </c>
      <c r="W22" s="285">
        <v>4380949.97</v>
      </c>
      <c r="X22" s="286">
        <v>2.9449539283154837E-2</v>
      </c>
      <c r="Y22" s="288">
        <v>-6.333333333333333</v>
      </c>
      <c r="Z22" s="9"/>
      <c r="AA22" s="293">
        <v>18022</v>
      </c>
      <c r="AB22" s="295">
        <v>950000</v>
      </c>
      <c r="AC22"/>
    </row>
    <row r="23" spans="2:29" ht="15">
      <c r="B23" s="284" t="s">
        <v>75</v>
      </c>
      <c r="C23" s="285">
        <v>3230400</v>
      </c>
      <c r="D23" s="286">
        <v>8.7241733724673046E-2</v>
      </c>
      <c r="E23" s="285">
        <v>6</v>
      </c>
      <c r="F23" s="9"/>
      <c r="G23" s="284">
        <v>16869</v>
      </c>
      <c r="H23" s="285">
        <v>2986550</v>
      </c>
      <c r="I23" s="286">
        <v>5.892043743426062E-2</v>
      </c>
      <c r="J23" s="285">
        <v>14</v>
      </c>
      <c r="K23" s="9"/>
      <c r="L23" s="284">
        <v>16819</v>
      </c>
      <c r="M23" s="285">
        <v>766900</v>
      </c>
      <c r="N23" s="286">
        <v>1.7452031901854632E-2</v>
      </c>
      <c r="O23" s="285">
        <v>45</v>
      </c>
      <c r="P23" s="9"/>
      <c r="Q23" s="284">
        <v>16869</v>
      </c>
      <c r="R23" s="285">
        <v>2986550</v>
      </c>
      <c r="S23" s="285">
        <v>14</v>
      </c>
      <c r="T23"/>
      <c r="U23" s="9"/>
      <c r="V23" s="284" t="s">
        <v>50</v>
      </c>
      <c r="W23" s="285">
        <v>3997400</v>
      </c>
      <c r="X23" s="286">
        <v>2.6871246906862795E-2</v>
      </c>
      <c r="Y23" s="288">
        <v>0</v>
      </c>
      <c r="Z23" s="9"/>
      <c r="AA23" s="293">
        <v>18023</v>
      </c>
      <c r="AB23" s="295">
        <v>1982750</v>
      </c>
      <c r="AC23"/>
    </row>
    <row r="24" spans="2:29" ht="15">
      <c r="B24" s="284">
        <v>17032</v>
      </c>
      <c r="C24" s="285">
        <v>1092000</v>
      </c>
      <c r="D24" s="286">
        <v>2.9491076407671794E-2</v>
      </c>
      <c r="E24" s="285">
        <v>8</v>
      </c>
      <c r="F24" s="9"/>
      <c r="G24" s="284" t="s">
        <v>198</v>
      </c>
      <c r="H24" s="285">
        <v>5930350</v>
      </c>
      <c r="I24" s="286">
        <v>0.11699747740311311</v>
      </c>
      <c r="J24" s="285">
        <v>21</v>
      </c>
      <c r="K24" s="9"/>
      <c r="L24" s="284">
        <v>17121</v>
      </c>
      <c r="M24" s="285">
        <v>580400</v>
      </c>
      <c r="N24" s="286">
        <v>1.3207927129790624E-2</v>
      </c>
      <c r="O24" s="285">
        <v>34</v>
      </c>
      <c r="P24" s="9"/>
      <c r="Q24" s="284">
        <v>16866</v>
      </c>
      <c r="R24" s="285">
        <v>2856950</v>
      </c>
      <c r="S24" s="285">
        <v>14</v>
      </c>
      <c r="T24"/>
      <c r="U24" s="9"/>
      <c r="V24" s="284" t="s">
        <v>198</v>
      </c>
      <c r="W24" s="285">
        <v>3248500</v>
      </c>
      <c r="X24" s="286">
        <v>2.1837005447777003E-2</v>
      </c>
      <c r="Y24" s="288">
        <v>-17</v>
      </c>
      <c r="Z24" s="9"/>
      <c r="AA24" s="293">
        <v>18024</v>
      </c>
      <c r="AB24" s="295">
        <v>162150</v>
      </c>
      <c r="AC24"/>
    </row>
    <row r="25" spans="2:29" ht="15">
      <c r="B25" s="284">
        <v>17169</v>
      </c>
      <c r="C25" s="285">
        <v>2138400</v>
      </c>
      <c r="D25" s="286">
        <v>5.7750657317001249E-2</v>
      </c>
      <c r="E25" s="285">
        <v>4</v>
      </c>
      <c r="F25" s="9"/>
      <c r="G25" s="284">
        <v>16491</v>
      </c>
      <c r="H25" s="285">
        <v>3276700</v>
      </c>
      <c r="I25" s="286">
        <v>6.4644689471410749E-2</v>
      </c>
      <c r="J25" s="285">
        <v>28</v>
      </c>
      <c r="K25" s="9"/>
      <c r="L25" s="284" t="s">
        <v>66</v>
      </c>
      <c r="M25" s="285">
        <v>728500</v>
      </c>
      <c r="N25" s="286">
        <v>1.6578178694094538E-2</v>
      </c>
      <c r="O25" s="285">
        <v>93</v>
      </c>
      <c r="P25" s="9"/>
      <c r="Q25" s="284">
        <v>17063</v>
      </c>
      <c r="R25" s="285">
        <v>1549300</v>
      </c>
      <c r="S25" s="285">
        <v>7</v>
      </c>
      <c r="T25"/>
      <c r="U25" s="9"/>
      <c r="V25" s="284" t="s">
        <v>117</v>
      </c>
      <c r="W25" s="285">
        <v>2655100</v>
      </c>
      <c r="X25" s="286">
        <v>1.7848063156654676E-2</v>
      </c>
      <c r="Y25" s="288">
        <v>-20.25</v>
      </c>
      <c r="Z25" s="9"/>
      <c r="AA25" s="293">
        <v>18029</v>
      </c>
      <c r="AB25" s="295">
        <v>1311500</v>
      </c>
      <c r="AC25"/>
    </row>
    <row r="26" spans="2:29" ht="15">
      <c r="B26" s="284" t="s">
        <v>119</v>
      </c>
      <c r="C26" s="285">
        <v>2117950</v>
      </c>
      <c r="D26" s="286">
        <v>5.7198374796363076E-2</v>
      </c>
      <c r="E26" s="285">
        <v>5</v>
      </c>
      <c r="F26" s="9"/>
      <c r="G26" s="284">
        <v>16874</v>
      </c>
      <c r="H26" s="285">
        <v>2653650</v>
      </c>
      <c r="I26" s="286">
        <v>5.2352787931702366E-2</v>
      </c>
      <c r="J26" s="285">
        <v>14</v>
      </c>
      <c r="K26" s="9"/>
      <c r="L26" s="284">
        <v>15050</v>
      </c>
      <c r="M26" s="285">
        <v>728500</v>
      </c>
      <c r="N26" s="286">
        <v>1.6578178694094538E-2</v>
      </c>
      <c r="O26" s="285">
        <v>93</v>
      </c>
      <c r="P26" s="9"/>
      <c r="Q26" s="284">
        <v>16867</v>
      </c>
      <c r="R26" s="285">
        <v>1254000</v>
      </c>
      <c r="S26" s="285">
        <v>14</v>
      </c>
      <c r="T26"/>
      <c r="U26" s="9"/>
      <c r="V26" s="284" t="s">
        <v>156</v>
      </c>
      <c r="W26" s="285">
        <v>2199399.87</v>
      </c>
      <c r="X26" s="286">
        <v>1.4784764335240889E-2</v>
      </c>
      <c r="Y26" s="288">
        <v>-20.333333333333332</v>
      </c>
      <c r="Z26" s="9"/>
      <c r="AA26" s="293" t="s">
        <v>207</v>
      </c>
      <c r="AB26" s="295">
        <v>8450500</v>
      </c>
      <c r="AC26"/>
    </row>
    <row r="27" spans="2:29" ht="15">
      <c r="B27" s="284">
        <v>17114</v>
      </c>
      <c r="C27" s="285">
        <v>447200</v>
      </c>
      <c r="D27" s="286">
        <v>1.2077297957427496E-2</v>
      </c>
      <c r="E27" s="285">
        <v>6</v>
      </c>
      <c r="F27" s="9"/>
      <c r="G27" s="284" t="s">
        <v>1390</v>
      </c>
      <c r="H27" s="285">
        <v>3694960</v>
      </c>
      <c r="I27" s="286">
        <v>7.289637190138977E-2</v>
      </c>
      <c r="J27" s="285">
        <v>19.333333333333332</v>
      </c>
      <c r="K27" s="9"/>
      <c r="L27" s="284" t="s">
        <v>176</v>
      </c>
      <c r="M27" s="285">
        <v>2325800</v>
      </c>
      <c r="N27" s="286">
        <v>5.2927286213761256E-2</v>
      </c>
      <c r="O27" s="285">
        <v>51</v>
      </c>
      <c r="P27" s="9"/>
      <c r="Q27" s="284" t="s">
        <v>207</v>
      </c>
      <c r="R27" s="285"/>
      <c r="S27" s="285"/>
      <c r="T27"/>
      <c r="U27" s="9"/>
      <c r="V27" s="284" t="s">
        <v>136</v>
      </c>
      <c r="W27" s="285">
        <v>2154740</v>
      </c>
      <c r="X27" s="286">
        <v>1.4484552599212872E-2</v>
      </c>
      <c r="Y27" s="288">
        <v>-18.5</v>
      </c>
      <c r="Z27" s="9"/>
      <c r="AA27" s="293">
        <v>22615</v>
      </c>
      <c r="AB27" s="295">
        <v>1064000</v>
      </c>
      <c r="AC27"/>
    </row>
    <row r="28" spans="2:29" ht="15">
      <c r="B28" s="284">
        <v>17116</v>
      </c>
      <c r="C28" s="285">
        <v>776150</v>
      </c>
      <c r="D28" s="286">
        <v>2.0961079628035222E-2</v>
      </c>
      <c r="E28" s="285">
        <v>6</v>
      </c>
      <c r="F28" s="9"/>
      <c r="G28" s="284">
        <v>17047</v>
      </c>
      <c r="H28" s="285">
        <v>1093900</v>
      </c>
      <c r="I28" s="286">
        <v>2.1581110816607019E-2</v>
      </c>
      <c r="J28" s="285">
        <v>30</v>
      </c>
      <c r="K28" s="9"/>
      <c r="L28" s="284">
        <v>16245</v>
      </c>
      <c r="M28" s="285">
        <v>1161350</v>
      </c>
      <c r="N28" s="286">
        <v>2.6428370386254896E-2</v>
      </c>
      <c r="O28" s="285">
        <v>59</v>
      </c>
      <c r="P28" s="9"/>
      <c r="Q28" s="284">
        <v>22015</v>
      </c>
      <c r="R28" s="285">
        <v>4350000</v>
      </c>
      <c r="S28" s="285">
        <v>7</v>
      </c>
      <c r="T28"/>
      <c r="U28" s="9"/>
      <c r="V28" s="284" t="s">
        <v>218</v>
      </c>
      <c r="W28" s="285">
        <v>2014700</v>
      </c>
      <c r="X28" s="286">
        <v>1.3543178351742751E-2</v>
      </c>
      <c r="Y28" s="288">
        <v>-10.8</v>
      </c>
      <c r="Z28" s="9"/>
      <c r="AA28" s="293">
        <v>22710</v>
      </c>
      <c r="AB28" s="295">
        <v>2684000</v>
      </c>
    </row>
    <row r="29" spans="2:29" ht="15">
      <c r="B29" s="284">
        <v>17143</v>
      </c>
      <c r="C29" s="285">
        <v>214000</v>
      </c>
      <c r="D29" s="286">
        <v>5.7793867685364134E-3</v>
      </c>
      <c r="E29" s="285">
        <v>4</v>
      </c>
      <c r="F29" s="9"/>
      <c r="G29" s="284">
        <v>17439</v>
      </c>
      <c r="H29" s="285">
        <v>1395600</v>
      </c>
      <c r="I29" s="286">
        <v>2.7533228133884959E-2</v>
      </c>
      <c r="J29" s="285">
        <v>16</v>
      </c>
      <c r="K29" s="9"/>
      <c r="L29" s="284">
        <v>16686</v>
      </c>
      <c r="M29" s="285">
        <v>1164450</v>
      </c>
      <c r="N29" s="286">
        <v>2.649891582750636E-2</v>
      </c>
      <c r="O29" s="285">
        <v>43</v>
      </c>
      <c r="P29" s="9"/>
      <c r="Q29" s="284">
        <v>22130</v>
      </c>
      <c r="R29" s="285">
        <v>2995000</v>
      </c>
      <c r="S29" s="285">
        <v>4</v>
      </c>
      <c r="T29"/>
      <c r="U29" s="9"/>
      <c r="V29" s="284" t="s">
        <v>157</v>
      </c>
      <c r="W29" s="285">
        <v>1953900</v>
      </c>
      <c r="X29" s="286">
        <v>1.3134469738159607E-2</v>
      </c>
      <c r="Y29" s="288">
        <v>-5</v>
      </c>
      <c r="Z29" s="9"/>
      <c r="AA29" s="293">
        <v>22752</v>
      </c>
      <c r="AB29" s="295">
        <v>1035000</v>
      </c>
    </row>
    <row r="30" spans="2:29" ht="15">
      <c r="B30" s="284">
        <v>17144</v>
      </c>
      <c r="C30" s="285">
        <v>680600</v>
      </c>
      <c r="D30" s="286">
        <v>1.8380610442363939E-2</v>
      </c>
      <c r="E30" s="285">
        <v>4</v>
      </c>
      <c r="F30" s="9"/>
      <c r="G30" s="284">
        <v>17599</v>
      </c>
      <c r="H30" s="285">
        <v>1205460</v>
      </c>
      <c r="I30" s="286">
        <v>2.3782032950897793E-2</v>
      </c>
      <c r="J30" s="285">
        <v>12</v>
      </c>
      <c r="L30" s="284" t="s">
        <v>218</v>
      </c>
      <c r="M30" s="285">
        <v>2405150</v>
      </c>
      <c r="N30" s="286">
        <v>5.4733021943859268E-2</v>
      </c>
      <c r="O30" s="285">
        <v>41.625</v>
      </c>
      <c r="P30" s="9"/>
      <c r="Q30" s="284">
        <v>22132</v>
      </c>
      <c r="R30" s="285">
        <v>680000</v>
      </c>
      <c r="S30" s="285">
        <v>4</v>
      </c>
      <c r="T30"/>
      <c r="U30" s="9"/>
      <c r="V30" s="284" t="s">
        <v>11</v>
      </c>
      <c r="W30" s="285">
        <v>1702200</v>
      </c>
      <c r="X30" s="286">
        <v>1.1442496744099126E-2</v>
      </c>
      <c r="Y30" s="288">
        <v>-9</v>
      </c>
      <c r="AA30" s="293">
        <v>22839</v>
      </c>
      <c r="AB30" s="295">
        <v>3667500</v>
      </c>
    </row>
    <row r="31" spans="2:29" ht="15">
      <c r="B31" s="284" t="s">
        <v>11</v>
      </c>
      <c r="C31" s="285">
        <v>2025500</v>
      </c>
      <c r="D31" s="286">
        <v>5.4701625699394886E-2</v>
      </c>
      <c r="E31" s="285">
        <v>8</v>
      </c>
      <c r="F31" s="9"/>
      <c r="G31" s="284" t="s">
        <v>218</v>
      </c>
      <c r="H31" s="285">
        <v>2132550</v>
      </c>
      <c r="I31" s="286">
        <v>4.2072216721780145E-2</v>
      </c>
      <c r="J31" s="285">
        <v>17.285714285714285</v>
      </c>
      <c r="L31" s="284">
        <v>16267</v>
      </c>
      <c r="M31" s="285">
        <v>166500</v>
      </c>
      <c r="N31" s="286">
        <v>3.7889728930222931E-3</v>
      </c>
      <c r="O31" s="285">
        <v>50</v>
      </c>
      <c r="P31" s="9"/>
      <c r="Q31" s="284" t="s">
        <v>198</v>
      </c>
      <c r="R31" s="285"/>
      <c r="S31" s="285"/>
      <c r="T31"/>
      <c r="U31" s="9"/>
      <c r="V31" s="284" t="s">
        <v>52</v>
      </c>
      <c r="W31" s="285">
        <v>1632300</v>
      </c>
      <c r="X31" s="286">
        <v>1.0972616282101401E-2</v>
      </c>
      <c r="Y31" s="288">
        <v>-6</v>
      </c>
      <c r="AA31" s="293" t="s">
        <v>935</v>
      </c>
      <c r="AB31" s="295">
        <v>3651600</v>
      </c>
    </row>
    <row r="32" spans="2:29" ht="15">
      <c r="B32" s="284">
        <v>17481</v>
      </c>
      <c r="C32" s="285">
        <v>2025500</v>
      </c>
      <c r="D32" s="286">
        <v>5.4701625699394886E-2</v>
      </c>
      <c r="E32" s="285">
        <v>8</v>
      </c>
      <c r="F32" s="9"/>
      <c r="G32" s="284">
        <v>17038</v>
      </c>
      <c r="H32" s="285">
        <v>131350</v>
      </c>
      <c r="I32" s="286">
        <v>2.5913510428387711E-3</v>
      </c>
      <c r="J32" s="285">
        <v>23</v>
      </c>
      <c r="L32" s="284">
        <v>16319</v>
      </c>
      <c r="M32" s="285">
        <v>354900</v>
      </c>
      <c r="N32" s="286">
        <v>8.0763151935952654E-3</v>
      </c>
      <c r="O32" s="285">
        <v>49</v>
      </c>
      <c r="P32" s="9"/>
      <c r="Q32" s="284">
        <v>16491</v>
      </c>
      <c r="R32" s="285">
        <v>3276700</v>
      </c>
      <c r="S32" s="285">
        <v>28</v>
      </c>
      <c r="T32"/>
      <c r="U32" s="9"/>
      <c r="V32" s="284" t="s">
        <v>1390</v>
      </c>
      <c r="W32" s="285">
        <v>1231800</v>
      </c>
      <c r="X32" s="286">
        <v>8.2803827337453312E-3</v>
      </c>
      <c r="Y32" s="288">
        <v>-4</v>
      </c>
      <c r="AA32" s="293">
        <v>18169</v>
      </c>
      <c r="AB32" s="295">
        <v>3651600</v>
      </c>
    </row>
    <row r="33" spans="2:28" ht="15">
      <c r="B33" s="284" t="s">
        <v>146</v>
      </c>
      <c r="C33" s="285">
        <v>1549300</v>
      </c>
      <c r="D33" s="286">
        <v>4.1841139815390026E-2</v>
      </c>
      <c r="E33" s="285">
        <v>7</v>
      </c>
      <c r="F33" s="9"/>
      <c r="G33" s="284">
        <v>17048</v>
      </c>
      <c r="H33" s="285">
        <v>519800</v>
      </c>
      <c r="I33" s="286">
        <v>1.0254924035535542E-2</v>
      </c>
      <c r="J33" s="285">
        <v>23</v>
      </c>
      <c r="L33" s="284">
        <v>16456</v>
      </c>
      <c r="M33" s="285">
        <v>246050</v>
      </c>
      <c r="N33" s="286">
        <v>5.5992599419107218E-3</v>
      </c>
      <c r="O33" s="285">
        <v>44</v>
      </c>
      <c r="P33" s="11"/>
      <c r="Q33" s="284">
        <v>16874</v>
      </c>
      <c r="R33" s="285">
        <v>2653650</v>
      </c>
      <c r="S33" s="285">
        <v>14</v>
      </c>
      <c r="T33"/>
      <c r="U33" s="11"/>
      <c r="V33" s="284" t="s">
        <v>123</v>
      </c>
      <c r="W33" s="285">
        <v>956400</v>
      </c>
      <c r="X33" s="286">
        <v>6.4290940465611584E-3</v>
      </c>
      <c r="Y33" s="288">
        <v>-13.5</v>
      </c>
      <c r="AA33" s="293" t="s">
        <v>142</v>
      </c>
      <c r="AB33" s="295">
        <v>2683800</v>
      </c>
    </row>
    <row r="34" spans="2:28" ht="15">
      <c r="B34" s="284">
        <v>17063</v>
      </c>
      <c r="C34" s="285">
        <v>1549300</v>
      </c>
      <c r="D34" s="286">
        <v>4.1841139815390026E-2</v>
      </c>
      <c r="E34" s="285">
        <v>7</v>
      </c>
      <c r="F34" s="9"/>
      <c r="G34" s="284">
        <v>17214</v>
      </c>
      <c r="H34" s="285">
        <v>227550</v>
      </c>
      <c r="I34" s="286">
        <v>4.4892419474530827E-3</v>
      </c>
      <c r="J34" s="285">
        <v>16</v>
      </c>
      <c r="L34" s="284">
        <v>16541</v>
      </c>
      <c r="M34" s="285">
        <v>687000</v>
      </c>
      <c r="N34" s="286">
        <v>1.5633780045082975E-2</v>
      </c>
      <c r="O34" s="285">
        <v>42</v>
      </c>
      <c r="P34" s="11"/>
      <c r="Q34" s="284">
        <v>17061</v>
      </c>
      <c r="R34" s="285">
        <v>1112200</v>
      </c>
      <c r="S34" s="285">
        <v>7</v>
      </c>
      <c r="T34"/>
      <c r="U34" s="11"/>
      <c r="V34" s="284" t="s">
        <v>141</v>
      </c>
      <c r="W34" s="285">
        <v>505000</v>
      </c>
      <c r="X34" s="286">
        <v>3.3947014779520967E-3</v>
      </c>
      <c r="Y34" s="288">
        <v>0</v>
      </c>
      <c r="AA34" s="293">
        <v>22754</v>
      </c>
      <c r="AB34" s="295">
        <v>2683800</v>
      </c>
    </row>
    <row r="35" spans="2:28" ht="15">
      <c r="B35" s="284" t="s">
        <v>1390</v>
      </c>
      <c r="C35" s="285">
        <v>1168600</v>
      </c>
      <c r="D35" s="286">
        <v>3.1559772793045109E-2</v>
      </c>
      <c r="E35" s="285">
        <v>3</v>
      </c>
      <c r="F35" s="11"/>
      <c r="G35" s="284">
        <v>17220</v>
      </c>
      <c r="H35" s="285">
        <v>489600</v>
      </c>
      <c r="I35" s="286">
        <v>9.6591204459372856E-3</v>
      </c>
      <c r="J35" s="285">
        <v>16</v>
      </c>
      <c r="L35" s="284">
        <v>16613</v>
      </c>
      <c r="M35" s="285">
        <v>207200</v>
      </c>
      <c r="N35" s="286">
        <v>4.7151662668721865E-3</v>
      </c>
      <c r="O35" s="285">
        <v>40</v>
      </c>
      <c r="P35" s="11"/>
      <c r="Q35" s="284">
        <v>12899</v>
      </c>
      <c r="R35" s="285">
        <v>217412</v>
      </c>
      <c r="S35" s="285">
        <v>159</v>
      </c>
      <c r="T35"/>
      <c r="U35" s="11"/>
      <c r="V35" s="284" t="s">
        <v>713</v>
      </c>
      <c r="W35" s="285">
        <v>257300</v>
      </c>
      <c r="X35" s="286">
        <v>1.7296172084694543E-3</v>
      </c>
      <c r="Y35" s="288">
        <v>-1</v>
      </c>
      <c r="AA35" s="293" t="s">
        <v>198</v>
      </c>
      <c r="AB35" s="295">
        <v>2621600</v>
      </c>
    </row>
    <row r="36" spans="2:28" ht="15">
      <c r="B36" s="284">
        <v>17794</v>
      </c>
      <c r="C36" s="285">
        <v>1168600</v>
      </c>
      <c r="D36" s="286">
        <v>3.1559772793045109E-2</v>
      </c>
      <c r="E36" s="285">
        <v>3</v>
      </c>
      <c r="F36" s="11"/>
      <c r="G36" s="284">
        <v>17267</v>
      </c>
      <c r="H36" s="285">
        <v>294600</v>
      </c>
      <c r="I36" s="286">
        <v>5.8120442879353029E-3</v>
      </c>
      <c r="J36" s="285">
        <v>15</v>
      </c>
      <c r="L36" s="284">
        <v>16614</v>
      </c>
      <c r="M36" s="285">
        <v>253500</v>
      </c>
      <c r="N36" s="286">
        <v>5.7687965668537615E-3</v>
      </c>
      <c r="O36" s="285">
        <v>40</v>
      </c>
      <c r="P36" s="11"/>
      <c r="Q36" s="284" t="s">
        <v>218</v>
      </c>
      <c r="R36" s="285"/>
      <c r="S36" s="285"/>
      <c r="T36"/>
      <c r="U36" s="11"/>
      <c r="V36" s="284" t="s">
        <v>1026</v>
      </c>
      <c r="W36" s="285">
        <v>148761239.62</v>
      </c>
      <c r="X36" s="286">
        <v>1</v>
      </c>
      <c r="Y36" s="288">
        <v>-12.666666666666666</v>
      </c>
      <c r="AA36" s="293">
        <v>17862</v>
      </c>
      <c r="AB36" s="295">
        <v>2621600</v>
      </c>
    </row>
    <row r="37" spans="2:28" ht="15">
      <c r="B37" s="284" t="s">
        <v>198</v>
      </c>
      <c r="C37" s="285">
        <v>1112200</v>
      </c>
      <c r="D37" s="286">
        <v>3.0036607308253267E-2</v>
      </c>
      <c r="E37" s="285">
        <v>7</v>
      </c>
      <c r="F37" s="11"/>
      <c r="G37" s="284">
        <v>17271</v>
      </c>
      <c r="H37" s="285">
        <v>138450</v>
      </c>
      <c r="I37" s="286">
        <v>2.7314240721814076E-3</v>
      </c>
      <c r="J37" s="285">
        <v>15</v>
      </c>
      <c r="L37" s="284">
        <v>16745</v>
      </c>
      <c r="M37" s="285">
        <v>188700</v>
      </c>
      <c r="N37" s="286">
        <v>4.2941692787585983E-3</v>
      </c>
      <c r="O37" s="285">
        <v>34</v>
      </c>
      <c r="P37" s="11"/>
      <c r="Q37" s="284">
        <v>16541</v>
      </c>
      <c r="R37" s="285">
        <v>687000</v>
      </c>
      <c r="S37" s="285">
        <v>42</v>
      </c>
      <c r="T37"/>
      <c r="U37" s="11"/>
      <c r="V37"/>
      <c r="W37"/>
      <c r="X37"/>
      <c r="Y37"/>
      <c r="AA37" s="293" t="s">
        <v>75</v>
      </c>
      <c r="AB37" s="295">
        <v>1879600</v>
      </c>
    </row>
    <row r="38" spans="2:28" ht="15">
      <c r="B38" s="284">
        <v>17061</v>
      </c>
      <c r="C38" s="285">
        <v>1112200</v>
      </c>
      <c r="D38" s="286">
        <v>3.0036607308253267E-2</v>
      </c>
      <c r="E38" s="285">
        <v>7</v>
      </c>
      <c r="F38" s="11"/>
      <c r="G38" s="284">
        <v>17345</v>
      </c>
      <c r="H38" s="285">
        <v>331200</v>
      </c>
      <c r="I38" s="286">
        <v>6.534110889898752E-3</v>
      </c>
      <c r="J38" s="285">
        <v>13</v>
      </c>
      <c r="L38" s="284">
        <v>16748</v>
      </c>
      <c r="M38" s="285">
        <v>301300</v>
      </c>
      <c r="N38" s="286">
        <v>6.8565617577634646E-3</v>
      </c>
      <c r="O38" s="285">
        <v>34</v>
      </c>
      <c r="P38" s="11"/>
      <c r="Q38" s="284">
        <v>17048</v>
      </c>
      <c r="R38" s="285">
        <v>519800</v>
      </c>
      <c r="S38" s="285">
        <v>23</v>
      </c>
      <c r="T38"/>
      <c r="U38" s="11"/>
      <c r="V38"/>
      <c r="W38"/>
      <c r="X38"/>
      <c r="Y38"/>
      <c r="AA38" s="293">
        <v>18047</v>
      </c>
      <c r="AB38" s="295">
        <v>723600</v>
      </c>
    </row>
    <row r="39" spans="2:28" ht="15">
      <c r="B39" s="284" t="s">
        <v>840</v>
      </c>
      <c r="C39" s="285">
        <v>747000</v>
      </c>
      <c r="D39" s="286">
        <v>2.0173840729423836E-2</v>
      </c>
      <c r="E39" s="285">
        <v>3</v>
      </c>
      <c r="G39" s="284" t="s">
        <v>119</v>
      </c>
      <c r="H39" s="285">
        <v>1753752</v>
      </c>
      <c r="I39" s="286">
        <v>3.459906413460663E-2</v>
      </c>
      <c r="J39" s="285">
        <v>22.5</v>
      </c>
      <c r="L39" s="284" t="s">
        <v>935</v>
      </c>
      <c r="M39" s="285">
        <v>3690250</v>
      </c>
      <c r="N39" s="286">
        <v>8.397752083168479E-2</v>
      </c>
      <c r="O39" s="285">
        <v>50</v>
      </c>
      <c r="Q39" s="284">
        <v>17220</v>
      </c>
      <c r="R39" s="285">
        <v>489600</v>
      </c>
      <c r="S39" s="285">
        <v>16</v>
      </c>
      <c r="T39"/>
      <c r="V39"/>
      <c r="W39"/>
      <c r="X39"/>
      <c r="Y39"/>
      <c r="AA39" s="293">
        <v>18000</v>
      </c>
      <c r="AB39" s="295">
        <v>1156000</v>
      </c>
    </row>
    <row r="40" spans="2:28" ht="15">
      <c r="B40" s="284">
        <v>17994</v>
      </c>
      <c r="C40" s="285">
        <v>747000</v>
      </c>
      <c r="D40" s="286">
        <v>2.0173840729423836E-2</v>
      </c>
      <c r="E40" s="285">
        <v>3</v>
      </c>
      <c r="G40" s="284">
        <v>16564</v>
      </c>
      <c r="H40" s="285">
        <v>421552</v>
      </c>
      <c r="I40" s="286">
        <v>8.3166289669643675E-3</v>
      </c>
      <c r="J40" s="285">
        <v>26</v>
      </c>
      <c r="L40" s="284">
        <v>16143</v>
      </c>
      <c r="M40" s="285">
        <v>3690250</v>
      </c>
      <c r="N40" s="286">
        <v>8.397752083168479E-2</v>
      </c>
      <c r="O40" s="285">
        <v>50</v>
      </c>
      <c r="Q40" s="284">
        <v>17528</v>
      </c>
      <c r="R40" s="285">
        <v>453200</v>
      </c>
      <c r="S40" s="285">
        <v>7</v>
      </c>
      <c r="T40"/>
      <c r="V40"/>
      <c r="W40"/>
      <c r="X40"/>
      <c r="Y40"/>
      <c r="AA40" s="293" t="s">
        <v>156</v>
      </c>
      <c r="AB40" s="295">
        <v>1329999.8700000001</v>
      </c>
    </row>
    <row r="41" spans="2:28" ht="15">
      <c r="B41" s="284" t="s">
        <v>157</v>
      </c>
      <c r="C41" s="285">
        <v>687400</v>
      </c>
      <c r="D41" s="286">
        <v>1.8564254507906219E-2</v>
      </c>
      <c r="E41" s="285">
        <v>8</v>
      </c>
      <c r="G41" s="284">
        <v>16566</v>
      </c>
      <c r="H41" s="285">
        <v>328950</v>
      </c>
      <c r="I41" s="286">
        <v>6.4897215496141133E-3</v>
      </c>
      <c r="J41" s="285">
        <v>26</v>
      </c>
      <c r="L41" s="284" t="s">
        <v>95</v>
      </c>
      <c r="M41" s="285">
        <v>178200</v>
      </c>
      <c r="N41" s="286">
        <v>4.0552250422616976E-3</v>
      </c>
      <c r="O41" s="285">
        <v>57</v>
      </c>
      <c r="Q41" s="284">
        <v>16319</v>
      </c>
      <c r="R41" s="285">
        <v>354900</v>
      </c>
      <c r="S41" s="285">
        <v>49</v>
      </c>
      <c r="T41"/>
      <c r="V41"/>
      <c r="W41"/>
      <c r="X41"/>
      <c r="Y41"/>
      <c r="AA41" s="293">
        <v>17824</v>
      </c>
      <c r="AB41" s="295">
        <v>531999.87</v>
      </c>
    </row>
    <row r="42" spans="2:28" ht="15">
      <c r="B42" s="284">
        <v>17488</v>
      </c>
      <c r="C42" s="285">
        <v>687400</v>
      </c>
      <c r="D42" s="286">
        <v>1.8564254507906219E-2</v>
      </c>
      <c r="E42" s="285">
        <v>8</v>
      </c>
      <c r="G42" s="284">
        <v>16567</v>
      </c>
      <c r="H42" s="285">
        <v>849250</v>
      </c>
      <c r="I42" s="286">
        <v>1.6754509882990685E-2</v>
      </c>
      <c r="J42" s="285">
        <v>26</v>
      </c>
      <c r="L42" s="284">
        <v>16502</v>
      </c>
      <c r="M42" s="285">
        <v>178200</v>
      </c>
      <c r="N42" s="286">
        <v>4.0552250422616976E-3</v>
      </c>
      <c r="O42" s="285">
        <v>57</v>
      </c>
      <c r="Q42" s="284">
        <v>17345</v>
      </c>
      <c r="R42" s="285">
        <v>331200</v>
      </c>
      <c r="S42" s="285">
        <v>13</v>
      </c>
      <c r="T42"/>
      <c r="V42"/>
      <c r="W42"/>
      <c r="X42"/>
      <c r="Y42"/>
      <c r="AA42" s="293">
        <v>18051</v>
      </c>
      <c r="AB42" s="295">
        <v>798000</v>
      </c>
    </row>
    <row r="43" spans="2:28" ht="15">
      <c r="B43" s="284" t="s">
        <v>218</v>
      </c>
      <c r="C43" s="285">
        <v>588250</v>
      </c>
      <c r="D43" s="286">
        <v>1.5886561993418435E-2</v>
      </c>
      <c r="E43" s="285">
        <v>7</v>
      </c>
      <c r="G43" s="284">
        <v>16957</v>
      </c>
      <c r="H43" s="285">
        <v>154000</v>
      </c>
      <c r="I43" s="286">
        <v>3.0382037350374629E-3</v>
      </c>
      <c r="J43" s="285">
        <v>12</v>
      </c>
      <c r="L43" s="284" t="s">
        <v>247</v>
      </c>
      <c r="M43" s="285">
        <v>43943307.25</v>
      </c>
      <c r="N43" s="286">
        <v>1</v>
      </c>
      <c r="O43" s="285">
        <v>345.31081081081084</v>
      </c>
      <c r="Q43" s="284">
        <v>16748</v>
      </c>
      <c r="R43" s="285">
        <v>301300</v>
      </c>
      <c r="S43" s="285">
        <v>34</v>
      </c>
      <c r="T43"/>
      <c r="V43"/>
      <c r="W43"/>
      <c r="X43"/>
      <c r="Y43"/>
      <c r="AA43" s="293" t="s">
        <v>136</v>
      </c>
      <c r="AB43" s="295">
        <v>948680</v>
      </c>
    </row>
    <row r="44" spans="2:28" ht="15">
      <c r="B44" s="284">
        <v>17516</v>
      </c>
      <c r="C44" s="285">
        <v>135050</v>
      </c>
      <c r="D44" s="286">
        <v>3.6472251546301061E-3</v>
      </c>
      <c r="E44" s="285">
        <v>7</v>
      </c>
      <c r="G44" s="284" t="s">
        <v>1227</v>
      </c>
      <c r="H44" s="285">
        <v>1565030</v>
      </c>
      <c r="I44" s="286">
        <v>3.0875844100296628E-2</v>
      </c>
      <c r="J44" s="285">
        <v>13.5</v>
      </c>
      <c r="L44"/>
      <c r="M44"/>
      <c r="N44"/>
      <c r="O44"/>
      <c r="Q44" s="284">
        <v>17267</v>
      </c>
      <c r="R44" s="285">
        <v>294600</v>
      </c>
      <c r="S44" s="285">
        <v>15</v>
      </c>
      <c r="T44"/>
      <c r="V44"/>
      <c r="W44"/>
      <c r="X44"/>
      <c r="Y44"/>
      <c r="AA44" s="293">
        <v>18025</v>
      </c>
      <c r="AB44" s="295">
        <v>392700</v>
      </c>
    </row>
    <row r="45" spans="2:28" ht="15">
      <c r="B45" s="284">
        <v>17528</v>
      </c>
      <c r="C45" s="285">
        <v>453200</v>
      </c>
      <c r="D45" s="286">
        <v>1.223933683878833E-2</v>
      </c>
      <c r="E45" s="285">
        <v>7</v>
      </c>
      <c r="G45" s="284">
        <v>17293</v>
      </c>
      <c r="H45" s="285">
        <v>1315430</v>
      </c>
      <c r="I45" s="286">
        <v>2.5951586618054093E-2</v>
      </c>
      <c r="J45" s="285">
        <v>14</v>
      </c>
      <c r="L45"/>
      <c r="M45"/>
      <c r="N45"/>
      <c r="O45"/>
      <c r="Q45" s="284">
        <v>16614</v>
      </c>
      <c r="R45" s="285">
        <v>253500</v>
      </c>
      <c r="S45" s="285">
        <v>40</v>
      </c>
      <c r="T45"/>
      <c r="V45"/>
      <c r="W45"/>
      <c r="X45"/>
      <c r="Y45"/>
      <c r="AA45" s="293">
        <v>17972</v>
      </c>
      <c r="AB45" s="295">
        <v>110400</v>
      </c>
    </row>
    <row r="46" spans="2:28" ht="15">
      <c r="B46" s="284" t="s">
        <v>190</v>
      </c>
      <c r="C46" s="285">
        <v>567200</v>
      </c>
      <c r="D46" s="286">
        <v>1.5318075584644177E-2</v>
      </c>
      <c r="E46" s="285">
        <v>1</v>
      </c>
      <c r="G46" s="284">
        <v>17342</v>
      </c>
      <c r="H46" s="285">
        <v>249600</v>
      </c>
      <c r="I46" s="286">
        <v>4.924257482242538E-3</v>
      </c>
      <c r="J46" s="285">
        <v>13</v>
      </c>
      <c r="L46"/>
      <c r="M46"/>
      <c r="N46"/>
      <c r="O46"/>
      <c r="Q46" s="284">
        <v>16456</v>
      </c>
      <c r="R46" s="285">
        <v>246050</v>
      </c>
      <c r="S46" s="285">
        <v>44</v>
      </c>
      <c r="T46"/>
      <c r="V46"/>
      <c r="W46"/>
      <c r="X46"/>
      <c r="Y46"/>
      <c r="AA46" s="293">
        <v>17986</v>
      </c>
      <c r="AB46" s="295">
        <v>339980</v>
      </c>
    </row>
    <row r="47" spans="2:28" ht="15">
      <c r="B47" s="284">
        <v>18123</v>
      </c>
      <c r="C47" s="285">
        <v>567200</v>
      </c>
      <c r="D47" s="286">
        <v>1.5318075584644177E-2</v>
      </c>
      <c r="E47" s="285">
        <v>1</v>
      </c>
      <c r="G47" s="284" t="s">
        <v>11</v>
      </c>
      <c r="H47" s="285">
        <v>1502450</v>
      </c>
      <c r="I47" s="286">
        <v>2.9641228582513224E-2</v>
      </c>
      <c r="J47" s="285">
        <v>17.5</v>
      </c>
      <c r="L47"/>
      <c r="M47"/>
      <c r="N47"/>
      <c r="O47"/>
      <c r="Q47" s="284">
        <v>17214</v>
      </c>
      <c r="R47" s="285">
        <v>227550</v>
      </c>
      <c r="S47" s="285">
        <v>16</v>
      </c>
      <c r="T47"/>
      <c r="V47"/>
      <c r="W47"/>
      <c r="X47"/>
      <c r="Y47"/>
      <c r="AA47" s="293">
        <v>18015</v>
      </c>
      <c r="AB47" s="295">
        <v>105600</v>
      </c>
    </row>
    <row r="48" spans="2:28" ht="15">
      <c r="B48" s="284" t="s">
        <v>63</v>
      </c>
      <c r="C48" s="285">
        <v>427200</v>
      </c>
      <c r="D48" s="286">
        <v>1.1537168352891383E-2</v>
      </c>
      <c r="E48" s="285">
        <v>2</v>
      </c>
      <c r="G48" s="284">
        <v>17156</v>
      </c>
      <c r="H48" s="285">
        <v>1327650</v>
      </c>
      <c r="I48" s="286">
        <v>2.6192670057288883E-2</v>
      </c>
      <c r="J48" s="285">
        <v>19</v>
      </c>
      <c r="L48"/>
      <c r="M48"/>
      <c r="N48"/>
      <c r="O48"/>
      <c r="Q48" s="284">
        <v>16613</v>
      </c>
      <c r="R48" s="285">
        <v>207200</v>
      </c>
      <c r="S48" s="285">
        <v>40</v>
      </c>
      <c r="T48"/>
      <c r="V48"/>
      <c r="W48"/>
      <c r="X48"/>
      <c r="Y48"/>
      <c r="AA48" s="293" t="s">
        <v>123</v>
      </c>
      <c r="AB48" s="295">
        <v>493400</v>
      </c>
    </row>
    <row r="49" spans="2:28" ht="15">
      <c r="B49" s="284">
        <v>18096</v>
      </c>
      <c r="C49" s="285">
        <v>427200</v>
      </c>
      <c r="D49" s="286">
        <v>1.1537168352891383E-2</v>
      </c>
      <c r="E49" s="285">
        <v>2</v>
      </c>
      <c r="G49" s="284">
        <v>17226</v>
      </c>
      <c r="H49" s="285">
        <v>174800</v>
      </c>
      <c r="I49" s="286">
        <v>3.4485585252243415E-3</v>
      </c>
      <c r="J49" s="285">
        <v>16</v>
      </c>
      <c r="L49"/>
      <c r="M49"/>
      <c r="N49"/>
      <c r="O49"/>
      <c r="Q49" s="284">
        <v>16745</v>
      </c>
      <c r="R49" s="285">
        <v>188700</v>
      </c>
      <c r="S49" s="285">
        <v>34</v>
      </c>
      <c r="T49"/>
      <c r="V49"/>
      <c r="W49"/>
      <c r="X49"/>
      <c r="Y49"/>
      <c r="AA49" s="293">
        <v>17896</v>
      </c>
      <c r="AB49" s="295">
        <v>493400</v>
      </c>
    </row>
    <row r="50" spans="2:28" ht="15">
      <c r="B50" s="284" t="s">
        <v>95</v>
      </c>
      <c r="C50" s="285">
        <v>246600</v>
      </c>
      <c r="D50" s="286">
        <v>6.6597980239302785E-3</v>
      </c>
      <c r="E50" s="285">
        <v>1</v>
      </c>
      <c r="G50" s="284" t="s">
        <v>75</v>
      </c>
      <c r="H50" s="285">
        <v>1434400</v>
      </c>
      <c r="I50" s="286">
        <v>2.8298697646348941E-2</v>
      </c>
      <c r="J50" s="285">
        <v>12</v>
      </c>
      <c r="L50"/>
      <c r="M50"/>
      <c r="N50"/>
      <c r="O50"/>
      <c r="Q50" s="284">
        <v>16267</v>
      </c>
      <c r="R50" s="285">
        <v>166500</v>
      </c>
      <c r="S50" s="285">
        <v>50</v>
      </c>
      <c r="T50"/>
      <c r="V50"/>
      <c r="W50"/>
      <c r="X50"/>
      <c r="Y50"/>
      <c r="AA50" s="293" t="s">
        <v>117</v>
      </c>
      <c r="AB50" s="295">
        <v>488000</v>
      </c>
    </row>
    <row r="51" spans="2:28" ht="15">
      <c r="B51" s="284">
        <v>18118</v>
      </c>
      <c r="C51" s="285">
        <v>246600</v>
      </c>
      <c r="D51" s="286">
        <v>6.6597980239302785E-3</v>
      </c>
      <c r="E51" s="285">
        <v>1</v>
      </c>
      <c r="G51" s="284">
        <v>16832</v>
      </c>
      <c r="H51" s="285">
        <v>1204000</v>
      </c>
      <c r="I51" s="286">
        <v>2.3753229201201983E-2</v>
      </c>
      <c r="J51" s="285">
        <v>15</v>
      </c>
      <c r="L51"/>
      <c r="M51"/>
      <c r="N51"/>
      <c r="O51"/>
      <c r="Q51" s="284">
        <v>17271</v>
      </c>
      <c r="R51" s="285">
        <v>138450</v>
      </c>
      <c r="S51" s="285">
        <v>15</v>
      </c>
      <c r="T51"/>
      <c r="V51"/>
      <c r="W51"/>
      <c r="X51"/>
      <c r="Y51"/>
      <c r="AA51" s="293">
        <v>17904</v>
      </c>
      <c r="AB51" s="295">
        <v>72000</v>
      </c>
    </row>
    <row r="52" spans="2:28" ht="15">
      <c r="B52" s="284" t="s">
        <v>398</v>
      </c>
      <c r="C52" s="285">
        <v>139999.97</v>
      </c>
      <c r="D52" s="286">
        <v>3.7809064215583873E-3</v>
      </c>
      <c r="E52" s="285">
        <v>3</v>
      </c>
      <c r="G52" s="284">
        <v>16996</v>
      </c>
      <c r="H52" s="285">
        <v>230400</v>
      </c>
      <c r="I52" s="286">
        <v>4.5454684451469579E-3</v>
      </c>
      <c r="J52" s="285">
        <v>9</v>
      </c>
      <c r="L52"/>
      <c r="M52"/>
      <c r="N52"/>
      <c r="O52"/>
      <c r="Q52" s="284">
        <v>17516</v>
      </c>
      <c r="R52" s="285">
        <v>135050</v>
      </c>
      <c r="S52" s="285">
        <v>7</v>
      </c>
      <c r="T52"/>
      <c r="V52"/>
      <c r="W52"/>
      <c r="X52"/>
      <c r="Y52"/>
      <c r="AA52" s="293">
        <v>18007</v>
      </c>
      <c r="AB52" s="295">
        <v>416000</v>
      </c>
    </row>
    <row r="53" spans="2:28" ht="15">
      <c r="B53" s="284">
        <v>18062</v>
      </c>
      <c r="C53" s="285">
        <v>139999.97</v>
      </c>
      <c r="D53" s="286">
        <v>3.7809064215583873E-3</v>
      </c>
      <c r="E53" s="285">
        <v>3</v>
      </c>
      <c r="G53" s="284" t="s">
        <v>122</v>
      </c>
      <c r="H53" s="285">
        <v>1214900</v>
      </c>
      <c r="I53" s="286">
        <v>2.3968270894136456E-2</v>
      </c>
      <c r="J53" s="285">
        <v>16</v>
      </c>
      <c r="L53"/>
      <c r="M53"/>
      <c r="N53"/>
      <c r="O53"/>
      <c r="Q53" s="284">
        <v>17038</v>
      </c>
      <c r="R53" s="285">
        <v>131350</v>
      </c>
      <c r="S53" s="285">
        <v>23</v>
      </c>
      <c r="T53"/>
      <c r="V53"/>
      <c r="W53"/>
      <c r="X53"/>
      <c r="Y53"/>
      <c r="AA53" s="290" t="s">
        <v>1027</v>
      </c>
      <c r="AB53" s="295">
        <v>32686479.870000001</v>
      </c>
    </row>
    <row r="54" spans="2:28" ht="15">
      <c r="B54" s="287" t="s">
        <v>247</v>
      </c>
      <c r="C54" s="285">
        <v>37028149.969999999</v>
      </c>
      <c r="D54" s="286">
        <v>1</v>
      </c>
      <c r="E54" s="285">
        <v>4.708333333333333</v>
      </c>
      <c r="G54" s="284">
        <v>17444</v>
      </c>
      <c r="H54" s="285">
        <v>573100</v>
      </c>
      <c r="I54" s="286">
        <v>1.1306458185389416E-2</v>
      </c>
      <c r="J54" s="285">
        <v>23</v>
      </c>
      <c r="L54"/>
      <c r="M54"/>
      <c r="N54"/>
      <c r="O54"/>
      <c r="Q54" s="284" t="s">
        <v>1390</v>
      </c>
      <c r="R54" s="285"/>
      <c r="S54" s="285"/>
      <c r="T54"/>
      <c r="V54"/>
      <c r="W54"/>
      <c r="X54"/>
      <c r="Y54"/>
      <c r="AA54"/>
      <c r="AB54"/>
    </row>
    <row r="55" spans="2:28" ht="15">
      <c r="B55"/>
      <c r="C55"/>
      <c r="D55"/>
      <c r="E55"/>
      <c r="G55" s="284">
        <v>17852</v>
      </c>
      <c r="H55" s="285">
        <v>641800</v>
      </c>
      <c r="I55" s="286">
        <v>1.2661812708747038E-2</v>
      </c>
      <c r="J55" s="285">
        <v>9</v>
      </c>
      <c r="L55"/>
      <c r="M55"/>
      <c r="N55"/>
      <c r="O55"/>
      <c r="Q55" s="284">
        <v>17439</v>
      </c>
      <c r="R55" s="285">
        <v>1395600</v>
      </c>
      <c r="S55" s="285">
        <v>16</v>
      </c>
      <c r="T55"/>
      <c r="V55"/>
      <c r="W55"/>
      <c r="X55"/>
      <c r="Y55"/>
      <c r="AA55"/>
      <c r="AB55"/>
    </row>
    <row r="56" spans="2:28" ht="15">
      <c r="B56"/>
      <c r="C56"/>
      <c r="D56"/>
      <c r="E56"/>
      <c r="G56" s="284" t="s">
        <v>123</v>
      </c>
      <c r="H56" s="285">
        <v>494100</v>
      </c>
      <c r="I56" s="286">
        <v>9.7478991265065613E-3</v>
      </c>
      <c r="J56" s="285">
        <v>14</v>
      </c>
      <c r="L56"/>
      <c r="M56"/>
      <c r="N56"/>
      <c r="O56"/>
      <c r="Q56" s="284">
        <v>17599</v>
      </c>
      <c r="R56" s="285">
        <v>1205460</v>
      </c>
      <c r="S56" s="285">
        <v>12</v>
      </c>
      <c r="T56"/>
      <c r="V56"/>
      <c r="W56"/>
      <c r="X56"/>
      <c r="Y56"/>
      <c r="AA56"/>
      <c r="AB56"/>
    </row>
    <row r="57" spans="2:28" ht="15">
      <c r="B57"/>
      <c r="C57"/>
      <c r="D57"/>
      <c r="E57"/>
      <c r="G57" s="284">
        <v>16880</v>
      </c>
      <c r="H57" s="285">
        <v>494100</v>
      </c>
      <c r="I57" s="286">
        <v>9.7478991265065613E-3</v>
      </c>
      <c r="J57" s="285">
        <v>14</v>
      </c>
      <c r="L57"/>
      <c r="M57"/>
      <c r="N57"/>
      <c r="O57"/>
      <c r="Q57" s="284">
        <v>17794</v>
      </c>
      <c r="R57" s="285">
        <v>1168600</v>
      </c>
      <c r="S57" s="285">
        <v>3</v>
      </c>
      <c r="T57"/>
      <c r="V57"/>
      <c r="W57"/>
      <c r="X57"/>
      <c r="Y57"/>
      <c r="AA57"/>
      <c r="AB57"/>
    </row>
    <row r="58" spans="2:28" ht="15">
      <c r="B58"/>
      <c r="C58"/>
      <c r="D58"/>
      <c r="E58"/>
      <c r="G58" s="284" t="s">
        <v>157</v>
      </c>
      <c r="H58" s="285">
        <v>462900</v>
      </c>
      <c r="I58" s="286">
        <v>9.1323669412262439E-3</v>
      </c>
      <c r="J58" s="285">
        <v>14</v>
      </c>
      <c r="L58"/>
      <c r="M58"/>
      <c r="N58"/>
      <c r="O58"/>
      <c r="Q58" s="284">
        <v>17047</v>
      </c>
      <c r="R58" s="285">
        <v>1093900</v>
      </c>
      <c r="S58" s="285">
        <v>30</v>
      </c>
      <c r="T58"/>
      <c r="V58"/>
      <c r="W58"/>
      <c r="X58"/>
      <c r="Y58"/>
      <c r="AA58"/>
      <c r="AB58"/>
    </row>
    <row r="59" spans="2:28" ht="15">
      <c r="B59"/>
      <c r="C59"/>
      <c r="D59"/>
      <c r="E59"/>
      <c r="G59" s="284">
        <v>17305</v>
      </c>
      <c r="H59" s="285">
        <v>462900</v>
      </c>
      <c r="I59" s="286">
        <v>9.1323669412262439E-3</v>
      </c>
      <c r="J59" s="285">
        <v>14</v>
      </c>
      <c r="L59"/>
      <c r="M59"/>
      <c r="N59"/>
      <c r="O59"/>
      <c r="Q59" s="284" t="s">
        <v>75</v>
      </c>
      <c r="R59" s="285"/>
      <c r="S59" s="285"/>
      <c r="T59"/>
      <c r="V59"/>
      <c r="W59"/>
      <c r="X59"/>
      <c r="Y59"/>
      <c r="AA59"/>
      <c r="AB59"/>
    </row>
    <row r="60" spans="2:28" ht="15">
      <c r="B60"/>
      <c r="C60"/>
      <c r="D60"/>
      <c r="E60"/>
      <c r="G60" s="284" t="s">
        <v>713</v>
      </c>
      <c r="H60" s="285">
        <v>103353</v>
      </c>
      <c r="I60" s="286">
        <v>2.0390095495280971E-3</v>
      </c>
      <c r="J60" s="285">
        <v>14</v>
      </c>
      <c r="L60"/>
      <c r="M60"/>
      <c r="N60"/>
      <c r="O60"/>
      <c r="Q60" s="284">
        <v>17169</v>
      </c>
      <c r="R60" s="285">
        <v>2138400</v>
      </c>
      <c r="S60" s="285">
        <v>4</v>
      </c>
      <c r="T60"/>
      <c r="V60"/>
      <c r="W60"/>
      <c r="X60"/>
      <c r="Y60"/>
      <c r="AA60"/>
      <c r="AB60"/>
    </row>
    <row r="61" spans="2:28" ht="15">
      <c r="B61"/>
      <c r="C61"/>
      <c r="D61"/>
      <c r="E61"/>
      <c r="G61" s="284">
        <v>17711</v>
      </c>
      <c r="H61" s="285">
        <v>103353</v>
      </c>
      <c r="I61" s="286">
        <v>2.0390095495280971E-3</v>
      </c>
      <c r="J61" s="285">
        <v>14</v>
      </c>
      <c r="L61"/>
      <c r="M61"/>
      <c r="N61"/>
      <c r="O61"/>
      <c r="Q61" s="284">
        <v>16832</v>
      </c>
      <c r="R61" s="285">
        <v>1204000</v>
      </c>
      <c r="S61" s="285">
        <v>15</v>
      </c>
      <c r="T61"/>
      <c r="V61"/>
      <c r="W61"/>
      <c r="X61"/>
      <c r="Y61"/>
      <c r="AA61"/>
      <c r="AB61"/>
    </row>
    <row r="62" spans="2:28" ht="15">
      <c r="B62"/>
      <c r="C62"/>
      <c r="D62"/>
      <c r="E62"/>
      <c r="G62" s="284" t="s">
        <v>247</v>
      </c>
      <c r="H62" s="285">
        <v>50687845</v>
      </c>
      <c r="I62" s="286">
        <v>1</v>
      </c>
      <c r="J62" s="285">
        <v>17.323529411764707</v>
      </c>
      <c r="L62"/>
      <c r="M62"/>
      <c r="N62"/>
      <c r="O62"/>
      <c r="Q62" s="284">
        <v>17032</v>
      </c>
      <c r="R62" s="285">
        <v>1092000</v>
      </c>
      <c r="S62" s="285">
        <v>8</v>
      </c>
      <c r="T62"/>
      <c r="V62"/>
      <c r="W62"/>
      <c r="X62"/>
      <c r="Y62"/>
      <c r="AA62"/>
      <c r="AB62"/>
    </row>
    <row r="63" spans="2:28" ht="15">
      <c r="B63"/>
      <c r="C63"/>
      <c r="D63"/>
      <c r="E63"/>
      <c r="G63"/>
      <c r="H63"/>
      <c r="I63"/>
      <c r="J63"/>
      <c r="L63"/>
      <c r="M63"/>
      <c r="N63"/>
      <c r="O63"/>
      <c r="Q63" s="284">
        <v>16996</v>
      </c>
      <c r="R63" s="285">
        <v>230400</v>
      </c>
      <c r="S63" s="285">
        <v>9</v>
      </c>
      <c r="T63"/>
      <c r="V63"/>
      <c r="W63"/>
      <c r="X63"/>
      <c r="Y63"/>
      <c r="AA63"/>
      <c r="AB63"/>
    </row>
    <row r="64" spans="2:28" ht="15">
      <c r="B64"/>
      <c r="C64"/>
      <c r="D64"/>
      <c r="E64"/>
      <c r="G64"/>
      <c r="H64"/>
      <c r="I64"/>
      <c r="J64"/>
      <c r="L64"/>
      <c r="M64"/>
      <c r="N64"/>
      <c r="O64"/>
      <c r="Q64" s="284" t="s">
        <v>119</v>
      </c>
      <c r="R64" s="285"/>
      <c r="S64" s="285"/>
      <c r="T64"/>
      <c r="V64"/>
      <c r="W64"/>
      <c r="X64"/>
      <c r="Y64"/>
      <c r="AA64"/>
      <c r="AB64"/>
    </row>
    <row r="65" spans="2:28" ht="15">
      <c r="B65"/>
      <c r="C65"/>
      <c r="D65"/>
      <c r="E65"/>
      <c r="G65"/>
      <c r="H65"/>
      <c r="I65"/>
      <c r="J65"/>
      <c r="L65"/>
      <c r="M65"/>
      <c r="N65"/>
      <c r="O65"/>
      <c r="Q65" s="284">
        <v>16567</v>
      </c>
      <c r="R65" s="285">
        <v>849250</v>
      </c>
      <c r="S65" s="285">
        <v>26</v>
      </c>
      <c r="T65"/>
      <c r="V65"/>
      <c r="W65"/>
      <c r="X65"/>
      <c r="Y65"/>
      <c r="AA65"/>
      <c r="AB65"/>
    </row>
    <row r="66" spans="2:28" ht="15">
      <c r="B66"/>
      <c r="C66"/>
      <c r="D66"/>
      <c r="E66"/>
      <c r="G66"/>
      <c r="H66"/>
      <c r="I66"/>
      <c r="J66"/>
      <c r="L66"/>
      <c r="M66"/>
      <c r="N66"/>
      <c r="O66"/>
      <c r="Q66" s="284">
        <v>17116</v>
      </c>
      <c r="R66" s="285">
        <v>776150</v>
      </c>
      <c r="S66" s="285">
        <v>6</v>
      </c>
      <c r="T66"/>
      <c r="V66"/>
      <c r="W66"/>
      <c r="X66"/>
      <c r="Y66"/>
      <c r="AA66"/>
      <c r="AB66"/>
    </row>
    <row r="67" spans="2:28" ht="15">
      <c r="B67"/>
      <c r="C67"/>
      <c r="D67"/>
      <c r="E67"/>
      <c r="G67"/>
      <c r="H67"/>
      <c r="I67"/>
      <c r="J67"/>
      <c r="L67"/>
      <c r="M67"/>
      <c r="N67"/>
      <c r="O67"/>
      <c r="Q67" s="284">
        <v>17144</v>
      </c>
      <c r="R67" s="285">
        <v>680600</v>
      </c>
      <c r="S67" s="285">
        <v>4</v>
      </c>
      <c r="T67"/>
      <c r="V67"/>
      <c r="W67"/>
      <c r="X67"/>
      <c r="Y67"/>
      <c r="AA67"/>
      <c r="AB67"/>
    </row>
    <row r="68" spans="2:28" ht="15">
      <c r="B68"/>
      <c r="C68"/>
      <c r="D68"/>
      <c r="E68"/>
      <c r="G68"/>
      <c r="H68"/>
      <c r="I68"/>
      <c r="J68"/>
      <c r="L68"/>
      <c r="M68"/>
      <c r="N68"/>
      <c r="O68"/>
      <c r="Q68" s="284">
        <v>17114</v>
      </c>
      <c r="R68" s="285">
        <v>447200</v>
      </c>
      <c r="S68" s="285">
        <v>6</v>
      </c>
      <c r="T68"/>
      <c r="V68"/>
      <c r="W68"/>
      <c r="X68"/>
      <c r="Y68"/>
      <c r="AA68"/>
      <c r="AB68"/>
    </row>
    <row r="69" spans="2:28" ht="15">
      <c r="B69"/>
      <c r="C69"/>
      <c r="D69"/>
      <c r="E69"/>
      <c r="G69"/>
      <c r="H69"/>
      <c r="I69"/>
      <c r="J69"/>
      <c r="L69"/>
      <c r="M69"/>
      <c r="N69"/>
      <c r="O69"/>
      <c r="Q69" s="284">
        <v>16564</v>
      </c>
      <c r="R69" s="285">
        <v>421552</v>
      </c>
      <c r="S69" s="285">
        <v>26</v>
      </c>
      <c r="T69"/>
      <c r="V69"/>
      <c r="W69"/>
      <c r="X69"/>
      <c r="Y69"/>
      <c r="AA69"/>
      <c r="AB69"/>
    </row>
    <row r="70" spans="2:28" ht="15">
      <c r="B70"/>
      <c r="C70"/>
      <c r="D70"/>
      <c r="E70"/>
      <c r="G70"/>
      <c r="H70"/>
      <c r="I70"/>
      <c r="J70"/>
      <c r="L70"/>
      <c r="M70"/>
      <c r="N70"/>
      <c r="O70"/>
      <c r="Q70" s="284">
        <v>16566</v>
      </c>
      <c r="R70" s="285">
        <v>328950</v>
      </c>
      <c r="S70" s="285">
        <v>26</v>
      </c>
      <c r="T70"/>
      <c r="V70"/>
      <c r="W70"/>
      <c r="X70"/>
      <c r="Y70"/>
      <c r="AA70"/>
      <c r="AB70"/>
    </row>
    <row r="71" spans="2:28" ht="15">
      <c r="B71"/>
      <c r="C71"/>
      <c r="D71"/>
      <c r="E71"/>
      <c r="G71"/>
      <c r="H71"/>
      <c r="I71"/>
      <c r="J71"/>
      <c r="L71"/>
      <c r="M71"/>
      <c r="N71"/>
      <c r="O71"/>
      <c r="Q71" s="284">
        <v>17143</v>
      </c>
      <c r="R71" s="285">
        <v>214000</v>
      </c>
      <c r="S71" s="285">
        <v>4</v>
      </c>
      <c r="T71"/>
      <c r="V71"/>
      <c r="W71"/>
      <c r="X71"/>
      <c r="Y71"/>
      <c r="AA71"/>
      <c r="AB71"/>
    </row>
    <row r="72" spans="2:28" ht="15">
      <c r="B72"/>
      <c r="C72"/>
      <c r="D72"/>
      <c r="E72"/>
      <c r="G72"/>
      <c r="H72"/>
      <c r="I72"/>
      <c r="J72"/>
      <c r="L72"/>
      <c r="M72"/>
      <c r="N72"/>
      <c r="O72"/>
      <c r="Q72" s="284">
        <v>16957</v>
      </c>
      <c r="R72" s="285">
        <v>154000</v>
      </c>
      <c r="S72" s="285">
        <v>12</v>
      </c>
      <c r="T72"/>
      <c r="V72"/>
      <c r="W72"/>
      <c r="X72"/>
      <c r="Y72"/>
      <c r="AA72"/>
      <c r="AB72"/>
    </row>
    <row r="73" spans="2:28" ht="15">
      <c r="B73"/>
      <c r="C73"/>
      <c r="D73"/>
      <c r="E73"/>
      <c r="G73"/>
      <c r="H73"/>
      <c r="I73"/>
      <c r="J73"/>
      <c r="L73"/>
      <c r="M73"/>
      <c r="N73"/>
      <c r="O73"/>
      <c r="Q73" s="284" t="s">
        <v>11</v>
      </c>
      <c r="R73" s="285"/>
      <c r="S73" s="285"/>
      <c r="T73"/>
      <c r="V73"/>
      <c r="W73"/>
      <c r="X73"/>
      <c r="Y73"/>
      <c r="AA73"/>
      <c r="AB73"/>
    </row>
    <row r="74" spans="2:28" ht="15">
      <c r="B74"/>
      <c r="C74"/>
      <c r="D74"/>
      <c r="E74"/>
      <c r="G74"/>
      <c r="H74"/>
      <c r="I74"/>
      <c r="J74"/>
      <c r="L74"/>
      <c r="M74"/>
      <c r="N74"/>
      <c r="O74"/>
      <c r="Q74" s="284">
        <v>17481</v>
      </c>
      <c r="R74" s="285">
        <v>2025500</v>
      </c>
      <c r="S74" s="285">
        <v>8</v>
      </c>
      <c r="T74"/>
      <c r="V74"/>
      <c r="W74"/>
      <c r="X74"/>
      <c r="Y74"/>
      <c r="AA74"/>
      <c r="AB74"/>
    </row>
    <row r="75" spans="2:28" ht="15">
      <c r="B75"/>
      <c r="C75"/>
      <c r="D75"/>
      <c r="E75"/>
      <c r="G75"/>
      <c r="H75"/>
      <c r="I75"/>
      <c r="J75"/>
      <c r="L75"/>
      <c r="M75"/>
      <c r="N75"/>
      <c r="O75"/>
      <c r="Q75" s="284">
        <v>17156</v>
      </c>
      <c r="R75" s="285">
        <v>1327650</v>
      </c>
      <c r="S75" s="285">
        <v>19</v>
      </c>
      <c r="T75"/>
      <c r="V75"/>
      <c r="W75"/>
      <c r="X75"/>
      <c r="Y75"/>
      <c r="AA75"/>
      <c r="AB75"/>
    </row>
    <row r="76" spans="2:28" ht="15">
      <c r="B76"/>
      <c r="C76"/>
      <c r="D76"/>
      <c r="E76"/>
      <c r="G76"/>
      <c r="H76"/>
      <c r="I76"/>
      <c r="J76"/>
      <c r="L76"/>
      <c r="M76"/>
      <c r="N76"/>
      <c r="O76"/>
      <c r="Q76" s="284">
        <v>17226</v>
      </c>
      <c r="R76" s="285">
        <v>174800</v>
      </c>
      <c r="S76" s="285">
        <v>16</v>
      </c>
      <c r="T76"/>
      <c r="V76"/>
      <c r="W76"/>
      <c r="X76"/>
      <c r="Y76"/>
      <c r="AA76"/>
      <c r="AB76"/>
    </row>
    <row r="77" spans="2:28" ht="15">
      <c r="B77"/>
      <c r="C77"/>
      <c r="D77"/>
      <c r="E77"/>
      <c r="G77"/>
      <c r="H77"/>
      <c r="I77"/>
      <c r="J77"/>
      <c r="L77"/>
      <c r="M77"/>
      <c r="N77"/>
      <c r="O77"/>
      <c r="Q77" s="284" t="s">
        <v>122</v>
      </c>
      <c r="R77" s="285"/>
      <c r="S77" s="285"/>
      <c r="T77"/>
      <c r="V77"/>
      <c r="W77"/>
      <c r="X77"/>
      <c r="Y77"/>
      <c r="AA77"/>
      <c r="AB77"/>
    </row>
    <row r="78" spans="2:28" ht="15">
      <c r="B78"/>
      <c r="C78"/>
      <c r="D78"/>
      <c r="E78"/>
      <c r="G78"/>
      <c r="H78"/>
      <c r="I78"/>
      <c r="J78"/>
      <c r="L78"/>
      <c r="M78"/>
      <c r="N78"/>
      <c r="O78"/>
      <c r="Q78" s="284">
        <v>16819</v>
      </c>
      <c r="R78" s="285">
        <v>766900</v>
      </c>
      <c r="S78" s="285">
        <v>45</v>
      </c>
      <c r="T78"/>
      <c r="V78"/>
      <c r="W78"/>
      <c r="X78"/>
      <c r="Y78"/>
      <c r="AA78"/>
      <c r="AB78"/>
    </row>
    <row r="79" spans="2:28" ht="15">
      <c r="B79"/>
      <c r="C79"/>
      <c r="D79"/>
      <c r="E79"/>
      <c r="G79"/>
      <c r="H79"/>
      <c r="I79"/>
      <c r="J79"/>
      <c r="L79"/>
      <c r="M79"/>
      <c r="N79"/>
      <c r="O79"/>
      <c r="Q79" s="284">
        <v>17852</v>
      </c>
      <c r="R79" s="285">
        <v>641800</v>
      </c>
      <c r="S79" s="285">
        <v>9</v>
      </c>
      <c r="T79"/>
      <c r="V79"/>
      <c r="W79"/>
      <c r="X79"/>
      <c r="Y79"/>
      <c r="AA79"/>
      <c r="AB79"/>
    </row>
    <row r="80" spans="2:28" ht="15">
      <c r="B80"/>
      <c r="C80"/>
      <c r="D80"/>
      <c r="E80"/>
      <c r="G80"/>
      <c r="H80"/>
      <c r="I80"/>
      <c r="J80"/>
      <c r="L80"/>
      <c r="M80"/>
      <c r="N80"/>
      <c r="O80"/>
      <c r="Q80" s="284">
        <v>17121</v>
      </c>
      <c r="R80" s="285">
        <v>580400</v>
      </c>
      <c r="S80" s="285">
        <v>34</v>
      </c>
      <c r="T80"/>
      <c r="V80"/>
      <c r="W80"/>
      <c r="X80"/>
      <c r="Y80"/>
      <c r="AA80"/>
      <c r="AB80"/>
    </row>
    <row r="81" spans="2:28" ht="15">
      <c r="B81"/>
      <c r="C81"/>
      <c r="D81"/>
      <c r="E81"/>
      <c r="G81"/>
      <c r="H81"/>
      <c r="I81"/>
      <c r="J81"/>
      <c r="L81"/>
      <c r="M81"/>
      <c r="N81"/>
      <c r="O81"/>
      <c r="Q81" s="284">
        <v>17444</v>
      </c>
      <c r="R81" s="285">
        <v>573100</v>
      </c>
      <c r="S81" s="285">
        <v>23</v>
      </c>
      <c r="T81"/>
      <c r="V81"/>
      <c r="W81"/>
      <c r="X81"/>
      <c r="Y81"/>
      <c r="AA81"/>
      <c r="AB81"/>
    </row>
    <row r="82" spans="2:28" ht="15">
      <c r="B82"/>
      <c r="C82"/>
      <c r="D82"/>
      <c r="E82"/>
      <c r="G82"/>
      <c r="H82"/>
      <c r="I82"/>
      <c r="J82"/>
      <c r="L82"/>
      <c r="M82"/>
      <c r="N82"/>
      <c r="O82"/>
      <c r="Q82" s="284">
        <v>16450</v>
      </c>
      <c r="R82" s="285">
        <v>92050</v>
      </c>
      <c r="S82" s="285">
        <v>59</v>
      </c>
      <c r="T82"/>
      <c r="V82"/>
      <c r="W82"/>
      <c r="X82"/>
      <c r="Y82"/>
      <c r="AA82"/>
      <c r="AB82"/>
    </row>
    <row r="83" spans="2:28" ht="15">
      <c r="B83"/>
      <c r="C83"/>
      <c r="D83"/>
      <c r="E83"/>
      <c r="G83"/>
      <c r="H83"/>
      <c r="I83"/>
      <c r="J83"/>
      <c r="L83"/>
      <c r="M83"/>
      <c r="N83"/>
      <c r="O83"/>
      <c r="Q83" s="284" t="s">
        <v>203</v>
      </c>
      <c r="R83" s="285"/>
      <c r="S83" s="285"/>
      <c r="T83"/>
      <c r="V83"/>
      <c r="W83"/>
      <c r="X83"/>
      <c r="Y83"/>
      <c r="AA83"/>
      <c r="AB83"/>
    </row>
    <row r="84" spans="2:28" ht="15">
      <c r="B84"/>
      <c r="C84"/>
      <c r="D84"/>
      <c r="E84"/>
      <c r="G84"/>
      <c r="H84"/>
      <c r="I84"/>
      <c r="J84"/>
      <c r="L84"/>
      <c r="M84"/>
      <c r="N84"/>
      <c r="O84"/>
      <c r="Q84" s="284">
        <v>16675</v>
      </c>
      <c r="R84" s="285">
        <v>932400</v>
      </c>
      <c r="S84" s="285">
        <v>36</v>
      </c>
      <c r="T84"/>
      <c r="V84"/>
      <c r="W84"/>
      <c r="X84"/>
      <c r="Y84"/>
      <c r="AA84"/>
      <c r="AB84"/>
    </row>
    <row r="85" spans="2:28" ht="15">
      <c r="B85"/>
      <c r="C85"/>
      <c r="D85"/>
      <c r="E85"/>
      <c r="G85"/>
      <c r="H85"/>
      <c r="I85"/>
      <c r="J85"/>
      <c r="L85"/>
      <c r="M85"/>
      <c r="N85"/>
      <c r="O85"/>
      <c r="Q85" s="284">
        <v>16433</v>
      </c>
      <c r="R85" s="285">
        <v>885950</v>
      </c>
      <c r="S85" s="285">
        <v>45</v>
      </c>
      <c r="T85"/>
      <c r="V85"/>
      <c r="W85"/>
      <c r="X85"/>
      <c r="Y85"/>
      <c r="AA85"/>
      <c r="AB85"/>
    </row>
    <row r="86" spans="2:28" ht="15">
      <c r="B86"/>
      <c r="C86"/>
      <c r="D86"/>
      <c r="E86"/>
      <c r="G86"/>
      <c r="H86"/>
      <c r="I86"/>
      <c r="J86"/>
      <c r="L86"/>
      <c r="M86"/>
      <c r="N86"/>
      <c r="O86"/>
      <c r="Q86" s="284">
        <v>16721</v>
      </c>
      <c r="R86" s="285">
        <v>389750</v>
      </c>
      <c r="S86" s="285">
        <v>35</v>
      </c>
      <c r="T86"/>
      <c r="V86"/>
      <c r="W86"/>
      <c r="X86"/>
      <c r="Y86"/>
      <c r="AA86"/>
      <c r="AB86"/>
    </row>
    <row r="87" spans="2:28" ht="15">
      <c r="B87"/>
      <c r="C87"/>
      <c r="D87"/>
      <c r="E87"/>
      <c r="G87"/>
      <c r="H87"/>
      <c r="I87"/>
      <c r="J87"/>
      <c r="L87"/>
      <c r="M87"/>
      <c r="N87"/>
      <c r="O87"/>
      <c r="Q87" s="284">
        <v>16706</v>
      </c>
      <c r="R87" s="285">
        <v>148800</v>
      </c>
      <c r="S87" s="285">
        <v>35</v>
      </c>
      <c r="T87"/>
      <c r="V87"/>
      <c r="W87"/>
      <c r="X87"/>
      <c r="Y87"/>
      <c r="AA87"/>
      <c r="AB87"/>
    </row>
    <row r="88" spans="2:28" ht="15">
      <c r="B88"/>
      <c r="C88"/>
      <c r="D88"/>
      <c r="E88"/>
      <c r="G88"/>
      <c r="H88"/>
      <c r="I88"/>
      <c r="J88"/>
      <c r="L88"/>
      <c r="M88"/>
      <c r="N88"/>
      <c r="O88"/>
      <c r="Q88" s="284" t="s">
        <v>176</v>
      </c>
      <c r="R88" s="285">
        <v>2325800</v>
      </c>
      <c r="S88" s="285">
        <v>51</v>
      </c>
      <c r="T88"/>
      <c r="V88"/>
      <c r="W88"/>
      <c r="X88"/>
      <c r="Y88"/>
      <c r="AA88"/>
      <c r="AB88"/>
    </row>
    <row r="89" spans="2:28" ht="15">
      <c r="B89"/>
      <c r="C89"/>
      <c r="D89"/>
      <c r="E89"/>
      <c r="G89"/>
      <c r="H89"/>
      <c r="I89"/>
      <c r="J89"/>
      <c r="L89"/>
      <c r="M89"/>
      <c r="N89"/>
      <c r="O89"/>
      <c r="Q89" s="284" t="s">
        <v>1227</v>
      </c>
      <c r="R89" s="285"/>
      <c r="S89" s="285"/>
      <c r="T89"/>
      <c r="V89"/>
      <c r="W89"/>
      <c r="X89"/>
      <c r="Y89"/>
      <c r="AA89"/>
      <c r="AB89"/>
    </row>
    <row r="90" spans="2:28" ht="15">
      <c r="B90"/>
      <c r="C90"/>
      <c r="D90"/>
      <c r="E90"/>
      <c r="G90"/>
      <c r="H90"/>
      <c r="I90"/>
      <c r="J90"/>
      <c r="L90"/>
      <c r="M90"/>
      <c r="N90"/>
      <c r="O90"/>
      <c r="Q90" s="284">
        <v>17293</v>
      </c>
      <c r="R90" s="285">
        <v>1315430</v>
      </c>
      <c r="S90" s="285">
        <v>14</v>
      </c>
      <c r="T90"/>
      <c r="V90"/>
      <c r="W90"/>
      <c r="X90"/>
      <c r="Y90"/>
      <c r="AA90"/>
      <c r="AB90"/>
    </row>
    <row r="91" spans="2:28" ht="15">
      <c r="B91"/>
      <c r="C91"/>
      <c r="D91"/>
      <c r="E91"/>
      <c r="G91"/>
      <c r="H91"/>
      <c r="I91"/>
      <c r="J91"/>
      <c r="L91"/>
      <c r="M91"/>
      <c r="N91"/>
      <c r="O91"/>
      <c r="Q91" s="284">
        <v>17342</v>
      </c>
      <c r="R91" s="285">
        <v>249600</v>
      </c>
      <c r="S91" s="285">
        <v>13</v>
      </c>
      <c r="T91"/>
      <c r="V91"/>
      <c r="W91"/>
      <c r="X91"/>
      <c r="Y91"/>
      <c r="AA91"/>
      <c r="AB91"/>
    </row>
    <row r="92" spans="2:28" ht="15">
      <c r="B92"/>
      <c r="C92"/>
      <c r="D92"/>
      <c r="E92"/>
      <c r="G92"/>
      <c r="H92"/>
      <c r="I92"/>
      <c r="J92"/>
      <c r="L92"/>
      <c r="M92"/>
      <c r="N92"/>
      <c r="O92"/>
      <c r="Q92" s="284" t="s">
        <v>157</v>
      </c>
      <c r="R92" s="285"/>
      <c r="S92" s="285"/>
      <c r="T92"/>
      <c r="V92"/>
      <c r="W92"/>
      <c r="X92"/>
      <c r="Y92"/>
      <c r="AA92"/>
      <c r="AB92"/>
    </row>
    <row r="93" spans="2:28" ht="15">
      <c r="B93"/>
      <c r="C93"/>
      <c r="D93"/>
      <c r="E93"/>
      <c r="G93"/>
      <c r="H93"/>
      <c r="I93"/>
      <c r="J93"/>
      <c r="L93"/>
      <c r="M93"/>
      <c r="N93"/>
      <c r="O93"/>
      <c r="Q93" s="284">
        <v>17488</v>
      </c>
      <c r="R93" s="285">
        <v>687400</v>
      </c>
      <c r="S93" s="285">
        <v>8</v>
      </c>
      <c r="T93"/>
      <c r="V93"/>
      <c r="W93"/>
      <c r="X93"/>
      <c r="Y93"/>
      <c r="AA93"/>
      <c r="AB93"/>
    </row>
    <row r="94" spans="2:28" ht="15">
      <c r="B94"/>
      <c r="C94"/>
      <c r="D94"/>
      <c r="E94"/>
      <c r="G94"/>
      <c r="H94"/>
      <c r="I94"/>
      <c r="J94"/>
      <c r="L94"/>
      <c r="M94"/>
      <c r="N94"/>
      <c r="O94"/>
      <c r="Q94" s="284">
        <v>17305</v>
      </c>
      <c r="R94" s="285">
        <v>462900</v>
      </c>
      <c r="S94" s="285">
        <v>14</v>
      </c>
      <c r="T94"/>
      <c r="V94"/>
      <c r="W94"/>
      <c r="X94"/>
      <c r="Y94"/>
      <c r="AA94"/>
      <c r="AB94"/>
    </row>
    <row r="95" spans="2:28" ht="15">
      <c r="B95"/>
      <c r="C95"/>
      <c r="D95"/>
      <c r="E95"/>
      <c r="G95"/>
      <c r="H95"/>
      <c r="I95"/>
      <c r="J95"/>
      <c r="L95"/>
      <c r="M95"/>
      <c r="N95"/>
      <c r="O95"/>
      <c r="Q95" s="284" t="s">
        <v>123</v>
      </c>
      <c r="R95" s="285"/>
      <c r="S95" s="285"/>
      <c r="T95"/>
      <c r="V95"/>
      <c r="W95"/>
      <c r="X95"/>
      <c r="Y95"/>
      <c r="AA95"/>
      <c r="AB95"/>
    </row>
    <row r="96" spans="2:28" ht="15">
      <c r="B96"/>
      <c r="C96"/>
      <c r="D96"/>
      <c r="E96"/>
      <c r="G96"/>
      <c r="H96"/>
      <c r="I96"/>
      <c r="J96"/>
      <c r="L96"/>
      <c r="M96"/>
      <c r="N96"/>
      <c r="O96"/>
      <c r="Q96" s="284">
        <v>16880</v>
      </c>
      <c r="R96" s="285">
        <v>494100</v>
      </c>
      <c r="S96" s="285">
        <v>14</v>
      </c>
      <c r="T96"/>
      <c r="V96"/>
      <c r="W96"/>
      <c r="X96"/>
      <c r="Y96"/>
      <c r="AA96"/>
      <c r="AB96"/>
    </row>
    <row r="97" spans="2:28" ht="15">
      <c r="B97"/>
      <c r="C97"/>
      <c r="D97"/>
      <c r="E97"/>
      <c r="G97"/>
      <c r="H97"/>
      <c r="I97"/>
      <c r="J97"/>
      <c r="L97"/>
      <c r="M97"/>
      <c r="N97"/>
      <c r="O97"/>
      <c r="Q97" s="284">
        <v>14582</v>
      </c>
      <c r="R97" s="285">
        <v>352200</v>
      </c>
      <c r="S97" s="285">
        <v>96</v>
      </c>
      <c r="T97"/>
      <c r="V97"/>
      <c r="W97"/>
      <c r="X97"/>
      <c r="Y97"/>
      <c r="AA97"/>
      <c r="AB97"/>
    </row>
    <row r="98" spans="2:28" ht="15">
      <c r="B98"/>
      <c r="C98"/>
      <c r="D98"/>
      <c r="E98"/>
      <c r="G98"/>
      <c r="H98"/>
      <c r="I98"/>
      <c r="J98"/>
      <c r="L98"/>
      <c r="M98"/>
      <c r="N98"/>
      <c r="O98"/>
      <c r="Q98" s="284" t="s">
        <v>172</v>
      </c>
      <c r="R98" s="285"/>
      <c r="S98" s="285"/>
      <c r="T98"/>
      <c r="V98"/>
      <c r="W98"/>
      <c r="X98"/>
      <c r="Y98"/>
      <c r="AA98"/>
      <c r="AB98"/>
    </row>
    <row r="99" spans="2:28" ht="15">
      <c r="B99"/>
      <c r="C99"/>
      <c r="D99"/>
      <c r="E99"/>
      <c r="G99"/>
      <c r="H99"/>
      <c r="I99"/>
      <c r="J99"/>
      <c r="L99"/>
      <c r="M99"/>
      <c r="N99"/>
      <c r="O99"/>
      <c r="Q99" s="284">
        <v>15344</v>
      </c>
      <c r="R99" s="285">
        <v>603250</v>
      </c>
      <c r="S99" s="285">
        <v>84</v>
      </c>
      <c r="T99"/>
      <c r="V99"/>
      <c r="W99"/>
      <c r="X99"/>
      <c r="Y99"/>
      <c r="AA99"/>
      <c r="AB99"/>
    </row>
    <row r="100" spans="2:28" ht="15">
      <c r="B100"/>
      <c r="C100"/>
      <c r="D100"/>
      <c r="E100"/>
      <c r="G100"/>
      <c r="H100"/>
      <c r="I100"/>
      <c r="J100"/>
      <c r="L100"/>
      <c r="M100"/>
      <c r="N100"/>
      <c r="O100"/>
      <c r="Q100" s="284">
        <v>15328</v>
      </c>
      <c r="R100" s="285">
        <v>237250</v>
      </c>
      <c r="S100" s="285">
        <v>84</v>
      </c>
      <c r="T100"/>
      <c r="V100"/>
      <c r="W100"/>
      <c r="X100"/>
      <c r="Y100"/>
      <c r="AA100"/>
      <c r="AB100"/>
    </row>
    <row r="101" spans="2:28" ht="15">
      <c r="B101"/>
      <c r="C101"/>
      <c r="D101"/>
      <c r="E101"/>
      <c r="G101"/>
      <c r="H101"/>
      <c r="I101"/>
      <c r="J101"/>
      <c r="L101"/>
      <c r="M101"/>
      <c r="N101"/>
      <c r="O101"/>
      <c r="Q101" s="284" t="s">
        <v>840</v>
      </c>
      <c r="R101" s="285"/>
      <c r="S101" s="285"/>
      <c r="T101"/>
      <c r="V101"/>
      <c r="W101"/>
      <c r="X101"/>
      <c r="Y101"/>
      <c r="AA101"/>
      <c r="AB101"/>
    </row>
    <row r="102" spans="2:28" ht="15">
      <c r="B102"/>
      <c r="C102"/>
      <c r="D102"/>
      <c r="E102"/>
      <c r="G102"/>
      <c r="H102"/>
      <c r="I102"/>
      <c r="J102"/>
      <c r="L102"/>
      <c r="M102"/>
      <c r="N102"/>
      <c r="O102"/>
      <c r="Q102" s="284">
        <v>17994</v>
      </c>
      <c r="R102" s="285">
        <v>747000</v>
      </c>
      <c r="S102" s="285">
        <v>3</v>
      </c>
      <c r="T102"/>
      <c r="V102"/>
      <c r="W102"/>
      <c r="X102"/>
      <c r="Y102"/>
      <c r="AA102"/>
      <c r="AB102"/>
    </row>
    <row r="103" spans="2:28" ht="15">
      <c r="B103"/>
      <c r="C103"/>
      <c r="D103"/>
      <c r="E103"/>
      <c r="G103"/>
      <c r="H103"/>
      <c r="I103"/>
      <c r="J103"/>
      <c r="L103"/>
      <c r="M103"/>
      <c r="N103"/>
      <c r="O103"/>
      <c r="Q103" s="284" t="s">
        <v>66</v>
      </c>
      <c r="R103" s="285"/>
      <c r="S103" s="285"/>
      <c r="T103"/>
      <c r="V103"/>
      <c r="W103"/>
      <c r="X103"/>
      <c r="Y103"/>
      <c r="AA103"/>
      <c r="AB103"/>
    </row>
    <row r="104" spans="2:28" ht="15">
      <c r="B104"/>
      <c r="C104"/>
      <c r="D104"/>
      <c r="E104"/>
      <c r="G104"/>
      <c r="H104"/>
      <c r="I104"/>
      <c r="J104"/>
      <c r="L104"/>
      <c r="M104"/>
      <c r="N104"/>
      <c r="O104"/>
      <c r="Q104" s="284">
        <v>15050</v>
      </c>
      <c r="R104" s="285">
        <v>728500</v>
      </c>
      <c r="S104" s="285">
        <v>93</v>
      </c>
      <c r="T104"/>
      <c r="V104"/>
      <c r="W104"/>
      <c r="X104"/>
      <c r="Y104"/>
      <c r="AA104"/>
      <c r="AB104"/>
    </row>
    <row r="105" spans="2:28" ht="15">
      <c r="B105"/>
      <c r="C105"/>
      <c r="D105"/>
      <c r="E105"/>
      <c r="G105"/>
      <c r="H105"/>
      <c r="I105"/>
      <c r="J105"/>
      <c r="L105"/>
      <c r="M105"/>
      <c r="N105"/>
      <c r="O105"/>
      <c r="Q105" s="284" t="s">
        <v>190</v>
      </c>
      <c r="R105" s="285"/>
      <c r="S105" s="285"/>
      <c r="T105"/>
      <c r="V105"/>
      <c r="W105"/>
      <c r="X105"/>
      <c r="Y105"/>
      <c r="AA105"/>
      <c r="AB105"/>
    </row>
    <row r="106" spans="2:28" ht="15">
      <c r="B106"/>
      <c r="C106"/>
      <c r="D106"/>
      <c r="E106"/>
      <c r="G106"/>
      <c r="H106"/>
      <c r="I106"/>
      <c r="J106"/>
      <c r="L106"/>
      <c r="M106"/>
      <c r="N106"/>
      <c r="O106"/>
      <c r="Q106" s="284">
        <v>18123</v>
      </c>
      <c r="R106" s="285">
        <v>567200</v>
      </c>
      <c r="S106" s="285">
        <v>1</v>
      </c>
      <c r="T106"/>
      <c r="V106"/>
      <c r="W106"/>
      <c r="X106"/>
      <c r="Y106"/>
      <c r="AA106"/>
      <c r="AB106"/>
    </row>
    <row r="107" spans="2:28" ht="15">
      <c r="B107"/>
      <c r="C107"/>
      <c r="D107"/>
      <c r="E107"/>
      <c r="G107"/>
      <c r="H107"/>
      <c r="I107"/>
      <c r="J107"/>
      <c r="L107"/>
      <c r="M107"/>
      <c r="N107"/>
      <c r="O107"/>
      <c r="Q107" s="284" t="s">
        <v>63</v>
      </c>
      <c r="R107" s="285"/>
      <c r="S107" s="285"/>
      <c r="T107"/>
      <c r="V107"/>
      <c r="W107"/>
      <c r="X107"/>
      <c r="Y107"/>
      <c r="AA107"/>
      <c r="AB107"/>
    </row>
    <row r="108" spans="2:28" ht="15">
      <c r="B108"/>
      <c r="C108"/>
      <c r="D108"/>
      <c r="E108"/>
      <c r="G108"/>
      <c r="H108"/>
      <c r="I108"/>
      <c r="J108"/>
      <c r="L108"/>
      <c r="M108"/>
      <c r="N108"/>
      <c r="O108"/>
      <c r="Q108" s="284">
        <v>18096</v>
      </c>
      <c r="R108" s="285">
        <v>427200</v>
      </c>
      <c r="S108" s="285">
        <v>2</v>
      </c>
      <c r="T108"/>
      <c r="V108"/>
      <c r="W108"/>
      <c r="X108"/>
      <c r="Y108"/>
      <c r="AA108"/>
      <c r="AB108"/>
    </row>
    <row r="109" spans="2:28" ht="15">
      <c r="B109"/>
      <c r="C109"/>
      <c r="D109"/>
      <c r="E109"/>
      <c r="G109"/>
      <c r="H109"/>
      <c r="I109"/>
      <c r="J109"/>
      <c r="L109"/>
      <c r="M109"/>
      <c r="N109"/>
      <c r="O109"/>
      <c r="Q109" s="284" t="s">
        <v>95</v>
      </c>
      <c r="R109" s="285"/>
      <c r="S109" s="285"/>
      <c r="T109"/>
      <c r="V109"/>
      <c r="W109"/>
      <c r="X109"/>
      <c r="Y109"/>
      <c r="AA109"/>
      <c r="AB109"/>
    </row>
    <row r="110" spans="2:28" ht="15">
      <c r="B110"/>
      <c r="C110"/>
      <c r="D110"/>
      <c r="E110"/>
      <c r="G110"/>
      <c r="H110"/>
      <c r="I110"/>
      <c r="J110"/>
      <c r="L110"/>
      <c r="M110"/>
      <c r="N110"/>
      <c r="O110"/>
      <c r="Q110" s="284">
        <v>18118</v>
      </c>
      <c r="R110" s="285">
        <v>246600</v>
      </c>
      <c r="S110" s="285">
        <v>1</v>
      </c>
      <c r="T110"/>
      <c r="V110"/>
      <c r="W110"/>
      <c r="X110"/>
      <c r="Y110"/>
      <c r="AA110"/>
      <c r="AB110"/>
    </row>
    <row r="111" spans="2:28" ht="15">
      <c r="B111"/>
      <c r="C111"/>
      <c r="D111"/>
      <c r="E111"/>
      <c r="G111"/>
      <c r="H111"/>
      <c r="I111"/>
      <c r="J111"/>
      <c r="L111"/>
      <c r="M111"/>
      <c r="N111"/>
      <c r="O111"/>
      <c r="Q111" s="284">
        <v>16502</v>
      </c>
      <c r="R111" s="285">
        <v>178200</v>
      </c>
      <c r="S111" s="285">
        <v>57</v>
      </c>
      <c r="T111"/>
      <c r="V111"/>
      <c r="W111"/>
      <c r="X111"/>
      <c r="Y111"/>
      <c r="AA111"/>
      <c r="AB111"/>
    </row>
    <row r="112" spans="2:28" ht="15">
      <c r="B112"/>
      <c r="C112"/>
      <c r="D112"/>
      <c r="E112"/>
      <c r="G112"/>
      <c r="H112"/>
      <c r="I112"/>
      <c r="J112"/>
      <c r="L112"/>
      <c r="M112"/>
      <c r="N112"/>
      <c r="O112"/>
      <c r="Q112" s="284" t="s">
        <v>398</v>
      </c>
      <c r="R112" s="285"/>
      <c r="S112" s="285"/>
      <c r="T112"/>
      <c r="V112"/>
      <c r="W112"/>
      <c r="X112"/>
      <c r="Y112"/>
      <c r="AA112"/>
      <c r="AB112"/>
    </row>
    <row r="113" spans="2:28" ht="15">
      <c r="B113"/>
      <c r="C113"/>
      <c r="D113"/>
      <c r="E113"/>
      <c r="G113"/>
      <c r="H113"/>
      <c r="I113"/>
      <c r="J113"/>
      <c r="L113"/>
      <c r="M113"/>
      <c r="N113"/>
      <c r="O113"/>
      <c r="Q113" s="284">
        <v>18062</v>
      </c>
      <c r="R113" s="285">
        <v>139999.97</v>
      </c>
      <c r="S113" s="285">
        <v>3</v>
      </c>
      <c r="T113"/>
      <c r="V113"/>
      <c r="W113"/>
      <c r="X113"/>
      <c r="Y113"/>
      <c r="AA113"/>
      <c r="AB113"/>
    </row>
    <row r="114" spans="2:28" ht="15">
      <c r="B114"/>
      <c r="C114"/>
      <c r="D114"/>
      <c r="E114"/>
      <c r="G114"/>
      <c r="H114"/>
      <c r="I114"/>
      <c r="J114"/>
      <c r="L114"/>
      <c r="M114"/>
      <c r="N114"/>
      <c r="O114"/>
      <c r="Q114" s="284" t="s">
        <v>713</v>
      </c>
      <c r="R114" s="285"/>
      <c r="S114" s="285"/>
      <c r="T114"/>
      <c r="V114"/>
      <c r="W114"/>
      <c r="X114"/>
      <c r="Y114"/>
      <c r="AA114"/>
      <c r="AB114"/>
    </row>
    <row r="115" spans="2:28" ht="15">
      <c r="B115"/>
      <c r="C115"/>
      <c r="D115"/>
      <c r="E115"/>
      <c r="G115"/>
      <c r="H115"/>
      <c r="I115"/>
      <c r="J115"/>
      <c r="L115"/>
      <c r="M115"/>
      <c r="N115"/>
      <c r="O115"/>
      <c r="Q115" s="284">
        <v>17711</v>
      </c>
      <c r="R115" s="285">
        <v>103353</v>
      </c>
      <c r="S115" s="285">
        <v>14</v>
      </c>
      <c r="T115"/>
      <c r="V115"/>
      <c r="W115"/>
      <c r="X115"/>
      <c r="Y115"/>
      <c r="AA115"/>
      <c r="AB115"/>
    </row>
    <row r="116" spans="2:28" ht="15">
      <c r="B116"/>
      <c r="C116"/>
      <c r="D116"/>
      <c r="E116"/>
      <c r="G116"/>
      <c r="H116"/>
      <c r="I116"/>
      <c r="J116"/>
      <c r="L116"/>
      <c r="M116"/>
      <c r="N116"/>
      <c r="O116"/>
      <c r="Q116" s="284" t="s">
        <v>1026</v>
      </c>
      <c r="R116" s="285">
        <v>131659302.22</v>
      </c>
      <c r="S116" s="285">
        <v>198.90151515151516</v>
      </c>
      <c r="T116"/>
      <c r="V116"/>
      <c r="W116"/>
      <c r="X116"/>
      <c r="Y116"/>
      <c r="AA116"/>
      <c r="AB116"/>
    </row>
    <row r="117" spans="2:28" ht="15">
      <c r="B117"/>
      <c r="C117"/>
      <c r="D117"/>
      <c r="E117"/>
      <c r="G117"/>
      <c r="H117"/>
      <c r="I117"/>
      <c r="J117"/>
      <c r="L117"/>
      <c r="M117"/>
      <c r="N117"/>
      <c r="O117"/>
      <c r="Q117"/>
      <c r="R117"/>
      <c r="S117"/>
      <c r="T117"/>
      <c r="V117"/>
      <c r="W117"/>
      <c r="X117"/>
      <c r="Y117"/>
      <c r="AA117"/>
      <c r="AB117"/>
    </row>
    <row r="118" spans="2:28" ht="15">
      <c r="B118"/>
      <c r="C118"/>
      <c r="D118"/>
      <c r="E118"/>
      <c r="G118"/>
      <c r="H118"/>
      <c r="I118"/>
      <c r="J118"/>
      <c r="L118"/>
      <c r="M118"/>
      <c r="N118"/>
      <c r="O118"/>
      <c r="Q118"/>
      <c r="R118"/>
      <c r="S118"/>
      <c r="T118"/>
      <c r="V118"/>
      <c r="W118"/>
      <c r="X118"/>
      <c r="Y118"/>
      <c r="AA118"/>
      <c r="AB118"/>
    </row>
    <row r="119" spans="2:28" ht="15">
      <c r="B119"/>
      <c r="C119"/>
      <c r="D119"/>
      <c r="E119"/>
      <c r="G119"/>
      <c r="H119"/>
      <c r="I119"/>
      <c r="J119"/>
      <c r="L119"/>
      <c r="M119"/>
      <c r="N119"/>
      <c r="O119"/>
      <c r="Q119"/>
      <c r="R119"/>
      <c r="S119"/>
      <c r="T119"/>
      <c r="V119"/>
      <c r="W119"/>
      <c r="X119"/>
      <c r="Y119"/>
      <c r="AA119"/>
      <c r="AB119"/>
    </row>
    <row r="120" spans="2:28" ht="15">
      <c r="B120"/>
      <c r="C120"/>
      <c r="D120"/>
      <c r="E120"/>
      <c r="G120"/>
      <c r="H120"/>
      <c r="I120"/>
      <c r="J120"/>
      <c r="L120"/>
      <c r="M120"/>
      <c r="N120"/>
      <c r="O120"/>
      <c r="Q120"/>
      <c r="R120"/>
      <c r="S120"/>
      <c r="T120"/>
      <c r="V120"/>
      <c r="W120"/>
      <c r="X120"/>
      <c r="Y120"/>
      <c r="AA120"/>
      <c r="AB120"/>
    </row>
    <row r="121" spans="2:28" ht="15">
      <c r="B121"/>
      <c r="C121"/>
      <c r="D121"/>
      <c r="E121"/>
      <c r="G121"/>
      <c r="H121"/>
      <c r="I121"/>
      <c r="J121"/>
      <c r="L121"/>
      <c r="M121"/>
      <c r="N121"/>
      <c r="O121"/>
      <c r="Q121"/>
      <c r="R121"/>
      <c r="S121"/>
      <c r="T121"/>
      <c r="V121"/>
      <c r="W121"/>
      <c r="X121"/>
      <c r="Y121"/>
      <c r="AA121"/>
      <c r="AB121"/>
    </row>
    <row r="122" spans="2:28" ht="15">
      <c r="B122"/>
      <c r="C122"/>
      <c r="D122"/>
      <c r="E122"/>
      <c r="G122"/>
      <c r="H122"/>
      <c r="I122"/>
      <c r="J122"/>
      <c r="L122"/>
      <c r="M122"/>
      <c r="N122"/>
      <c r="O122"/>
      <c r="Q122"/>
      <c r="R122"/>
      <c r="S122"/>
      <c r="T122"/>
      <c r="V122"/>
      <c r="W122"/>
      <c r="X122"/>
      <c r="Y122"/>
      <c r="AA122"/>
      <c r="AB122"/>
    </row>
    <row r="123" spans="2:28" ht="15">
      <c r="B123"/>
      <c r="C123"/>
      <c r="D123"/>
      <c r="E123"/>
      <c r="G123"/>
      <c r="H123"/>
      <c r="I123"/>
      <c r="J123"/>
      <c r="L123"/>
      <c r="M123"/>
      <c r="N123"/>
      <c r="O123"/>
      <c r="Q123"/>
      <c r="R123"/>
      <c r="S123"/>
      <c r="T123"/>
      <c r="V123"/>
      <c r="W123"/>
      <c r="X123"/>
      <c r="Y123"/>
      <c r="AA123"/>
      <c r="AB123"/>
    </row>
    <row r="124" spans="2:28" ht="15">
      <c r="B124"/>
      <c r="C124"/>
      <c r="D124"/>
      <c r="E124"/>
      <c r="G124"/>
      <c r="H124"/>
      <c r="I124"/>
      <c r="J124"/>
      <c r="L124"/>
      <c r="M124"/>
      <c r="N124"/>
      <c r="O124"/>
      <c r="Q124"/>
      <c r="R124"/>
      <c r="S124"/>
      <c r="T124"/>
      <c r="V124"/>
      <c r="W124"/>
      <c r="X124"/>
      <c r="Y124"/>
      <c r="AA124"/>
      <c r="AB124"/>
    </row>
    <row r="125" spans="2:28" ht="15">
      <c r="B125"/>
      <c r="C125"/>
      <c r="D125"/>
      <c r="E125"/>
      <c r="G125"/>
      <c r="H125"/>
      <c r="I125"/>
      <c r="J125"/>
      <c r="L125"/>
      <c r="M125"/>
      <c r="N125"/>
      <c r="O125"/>
      <c r="Q125"/>
      <c r="R125"/>
      <c r="S125"/>
      <c r="T125"/>
      <c r="V125"/>
      <c r="W125"/>
      <c r="X125"/>
      <c r="Y125"/>
      <c r="AA125"/>
      <c r="AB125"/>
    </row>
    <row r="126" spans="2:28" ht="15">
      <c r="B126"/>
      <c r="C126"/>
      <c r="D126"/>
      <c r="E126"/>
      <c r="G126"/>
      <c r="H126"/>
      <c r="I126"/>
      <c r="J126"/>
      <c r="L126"/>
      <c r="M126"/>
      <c r="N126"/>
      <c r="O126"/>
      <c r="Q126"/>
      <c r="R126"/>
      <c r="S126"/>
      <c r="T126"/>
      <c r="V126"/>
      <c r="W126"/>
      <c r="X126"/>
      <c r="Y126"/>
      <c r="AA126"/>
      <c r="AB126"/>
    </row>
    <row r="127" spans="2:28" ht="15">
      <c r="B127"/>
      <c r="C127"/>
      <c r="D127"/>
      <c r="E127"/>
      <c r="G127"/>
      <c r="H127"/>
      <c r="I127"/>
      <c r="J127"/>
      <c r="L127"/>
      <c r="M127"/>
      <c r="N127"/>
      <c r="O127"/>
      <c r="Q127"/>
      <c r="R127"/>
      <c r="S127"/>
      <c r="T127"/>
      <c r="V127"/>
      <c r="W127"/>
      <c r="X127"/>
      <c r="Y127"/>
      <c r="AA127"/>
      <c r="AB127"/>
    </row>
    <row r="128" spans="2:28" ht="15">
      <c r="B128"/>
      <c r="C128"/>
      <c r="D128"/>
      <c r="E128"/>
      <c r="G128"/>
      <c r="H128"/>
      <c r="I128"/>
      <c r="J128"/>
      <c r="L128"/>
      <c r="M128"/>
      <c r="N128"/>
      <c r="O128"/>
      <c r="Q128"/>
      <c r="R128"/>
      <c r="S128"/>
      <c r="T128"/>
      <c r="V128"/>
      <c r="W128"/>
      <c r="X128"/>
      <c r="Y128"/>
      <c r="AA128"/>
      <c r="AB128"/>
    </row>
    <row r="129" spans="2:28" ht="15">
      <c r="B129"/>
      <c r="C129"/>
      <c r="D129"/>
      <c r="E129"/>
      <c r="G129"/>
      <c r="H129"/>
      <c r="I129"/>
      <c r="J129"/>
      <c r="L129"/>
      <c r="M129"/>
      <c r="N129"/>
      <c r="O129"/>
      <c r="Q129"/>
      <c r="R129"/>
      <c r="S129"/>
      <c r="T129"/>
      <c r="V129"/>
      <c r="W129"/>
      <c r="X129"/>
      <c r="Y129"/>
      <c r="AA129"/>
      <c r="AB129"/>
    </row>
    <row r="130" spans="2:28" ht="15">
      <c r="B130"/>
      <c r="C130"/>
      <c r="D130"/>
      <c r="E130"/>
      <c r="G130"/>
      <c r="H130"/>
      <c r="I130"/>
      <c r="J130"/>
      <c r="L130"/>
      <c r="M130"/>
      <c r="N130"/>
      <c r="O130"/>
      <c r="Q130"/>
      <c r="R130"/>
      <c r="S130"/>
      <c r="T130"/>
      <c r="V130"/>
      <c r="W130"/>
      <c r="X130"/>
      <c r="Y130"/>
      <c r="AA130"/>
      <c r="AB130"/>
    </row>
    <row r="131" spans="2:28" ht="15">
      <c r="B131"/>
      <c r="C131"/>
      <c r="D131"/>
      <c r="E131"/>
      <c r="G131"/>
      <c r="H131"/>
      <c r="I131"/>
      <c r="J131"/>
      <c r="L131"/>
      <c r="M131"/>
      <c r="N131"/>
      <c r="O131"/>
      <c r="Q131"/>
      <c r="R131"/>
      <c r="S131"/>
      <c r="T131"/>
      <c r="V131"/>
      <c r="W131"/>
      <c r="X131"/>
      <c r="Y131"/>
      <c r="AA131"/>
      <c r="AB131"/>
    </row>
    <row r="132" spans="2:28" ht="15">
      <c r="B132"/>
      <c r="C132"/>
      <c r="D132"/>
      <c r="E132"/>
      <c r="G132"/>
      <c r="H132"/>
      <c r="I132"/>
      <c r="J132"/>
      <c r="L132"/>
      <c r="M132"/>
      <c r="N132"/>
      <c r="O132"/>
      <c r="Q132"/>
      <c r="R132"/>
      <c r="S132"/>
      <c r="T132"/>
      <c r="V132"/>
      <c r="W132"/>
      <c r="X132"/>
      <c r="Y132"/>
      <c r="AA132"/>
      <c r="AB132"/>
    </row>
    <row r="133" spans="2:28" ht="15">
      <c r="B133"/>
      <c r="C133"/>
      <c r="D133"/>
      <c r="E133"/>
      <c r="G133"/>
      <c r="H133"/>
      <c r="I133"/>
      <c r="J133"/>
      <c r="L133"/>
      <c r="M133"/>
      <c r="N133"/>
      <c r="O133"/>
      <c r="Q133"/>
      <c r="R133"/>
      <c r="S133"/>
      <c r="T133"/>
      <c r="V133"/>
      <c r="W133"/>
      <c r="X133"/>
      <c r="Y133"/>
      <c r="AA133"/>
      <c r="AB133"/>
    </row>
    <row r="134" spans="2:28" ht="15">
      <c r="B134"/>
      <c r="C134"/>
      <c r="D134"/>
      <c r="E134"/>
      <c r="G134"/>
      <c r="H134"/>
      <c r="I134"/>
      <c r="J134"/>
      <c r="L134"/>
      <c r="M134"/>
      <c r="N134"/>
      <c r="O134"/>
      <c r="Q134"/>
      <c r="R134"/>
      <c r="S134"/>
      <c r="V134"/>
      <c r="W134"/>
      <c r="X134"/>
      <c r="Y134"/>
      <c r="AA134"/>
      <c r="AB134"/>
    </row>
    <row r="135" spans="2:28" ht="15">
      <c r="B135"/>
      <c r="C135"/>
      <c r="D135"/>
      <c r="E135"/>
      <c r="G135"/>
      <c r="H135"/>
      <c r="I135"/>
      <c r="J135"/>
      <c r="L135"/>
      <c r="M135"/>
      <c r="N135"/>
      <c r="O135"/>
      <c r="Q135"/>
      <c r="R135"/>
      <c r="S135"/>
      <c r="V135"/>
      <c r="W135"/>
      <c r="X135"/>
      <c r="Y135"/>
      <c r="AA135"/>
      <c r="AB135"/>
    </row>
    <row r="136" spans="2:28" ht="15">
      <c r="B136"/>
      <c r="C136"/>
      <c r="D136"/>
      <c r="E136"/>
      <c r="G136"/>
      <c r="H136"/>
      <c r="I136"/>
      <c r="J136"/>
      <c r="L136"/>
      <c r="M136"/>
      <c r="N136"/>
      <c r="O136"/>
      <c r="Q136"/>
      <c r="R136"/>
      <c r="S136"/>
      <c r="V136"/>
      <c r="W136"/>
      <c r="X136"/>
      <c r="Y136"/>
      <c r="AA136"/>
      <c r="AB136"/>
    </row>
    <row r="137" spans="2:28" ht="15">
      <c r="B137"/>
      <c r="C137"/>
      <c r="D137"/>
      <c r="E137"/>
      <c r="G137"/>
      <c r="H137"/>
      <c r="I137"/>
      <c r="J137"/>
      <c r="L137"/>
      <c r="M137"/>
      <c r="N137"/>
      <c r="O137"/>
      <c r="Q137"/>
      <c r="R137"/>
      <c r="S137"/>
      <c r="V137"/>
      <c r="W137"/>
      <c r="X137"/>
      <c r="Y137"/>
      <c r="AA137"/>
      <c r="AB137"/>
    </row>
    <row r="138" spans="2:28" ht="15">
      <c r="B138"/>
      <c r="C138"/>
      <c r="D138"/>
      <c r="E138"/>
      <c r="G138"/>
      <c r="H138"/>
      <c r="I138"/>
      <c r="J138"/>
      <c r="L138"/>
      <c r="M138"/>
      <c r="N138"/>
      <c r="O138"/>
      <c r="Q138"/>
      <c r="R138"/>
      <c r="S138"/>
      <c r="V138"/>
      <c r="W138"/>
      <c r="X138"/>
      <c r="Y138"/>
      <c r="AA138"/>
      <c r="AB138"/>
    </row>
    <row r="139" spans="2:28" ht="15">
      <c r="B139"/>
      <c r="C139"/>
      <c r="D139"/>
      <c r="E139"/>
      <c r="G139"/>
      <c r="H139"/>
      <c r="I139"/>
      <c r="J139"/>
      <c r="L139"/>
      <c r="M139"/>
      <c r="N139"/>
      <c r="O139"/>
      <c r="Q139"/>
      <c r="R139"/>
      <c r="S139"/>
      <c r="V139"/>
      <c r="W139"/>
      <c r="X139"/>
      <c r="Y139"/>
      <c r="AA139"/>
      <c r="AB139"/>
    </row>
    <row r="140" spans="2:28" ht="15">
      <c r="B140"/>
      <c r="C140"/>
      <c r="D140"/>
      <c r="E140"/>
      <c r="G140"/>
      <c r="H140"/>
      <c r="I140"/>
      <c r="J140"/>
      <c r="L140"/>
      <c r="M140"/>
      <c r="N140"/>
      <c r="O140"/>
      <c r="Q140"/>
      <c r="R140"/>
      <c r="S140"/>
      <c r="V140"/>
      <c r="W140"/>
      <c r="X140"/>
      <c r="Y140"/>
      <c r="AA140"/>
      <c r="AB140"/>
    </row>
    <row r="141" spans="2:28" ht="15">
      <c r="B141"/>
      <c r="C141"/>
      <c r="D141"/>
      <c r="E141"/>
      <c r="G141"/>
      <c r="H141"/>
      <c r="I141"/>
      <c r="J141"/>
      <c r="L141"/>
      <c r="M141"/>
      <c r="N141"/>
      <c r="O141"/>
      <c r="Q141"/>
      <c r="R141"/>
      <c r="S141"/>
      <c r="V141"/>
      <c r="W141"/>
      <c r="X141"/>
      <c r="Y141"/>
      <c r="AA141"/>
      <c r="AB141"/>
    </row>
    <row r="142" spans="2:28" ht="15">
      <c r="B142"/>
      <c r="C142"/>
      <c r="D142"/>
      <c r="E142"/>
      <c r="G142"/>
      <c r="H142"/>
      <c r="I142"/>
      <c r="J142"/>
      <c r="L142"/>
      <c r="M142"/>
      <c r="N142"/>
      <c r="O142"/>
      <c r="Q142"/>
      <c r="R142"/>
      <c r="S142"/>
      <c r="V142"/>
      <c r="W142"/>
      <c r="X142"/>
      <c r="Y142"/>
      <c r="AA142"/>
      <c r="AB142"/>
    </row>
    <row r="143" spans="2:28" ht="15">
      <c r="B143"/>
      <c r="C143"/>
      <c r="D143"/>
      <c r="E143"/>
      <c r="G143"/>
      <c r="H143"/>
      <c r="I143"/>
      <c r="J143"/>
      <c r="L143"/>
      <c r="M143"/>
      <c r="N143"/>
      <c r="O143"/>
      <c r="Q143"/>
      <c r="R143"/>
      <c r="S143"/>
      <c r="V143"/>
      <c r="W143"/>
      <c r="X143"/>
      <c r="Y143"/>
      <c r="AA143"/>
      <c r="AB143"/>
    </row>
    <row r="144" spans="2:28" ht="15">
      <c r="B144"/>
      <c r="C144"/>
      <c r="D144"/>
      <c r="E144"/>
      <c r="G144"/>
      <c r="H144"/>
      <c r="I144"/>
      <c r="J144"/>
      <c r="L144"/>
      <c r="M144"/>
      <c r="N144"/>
      <c r="O144"/>
      <c r="Q144"/>
      <c r="R144"/>
      <c r="S144"/>
      <c r="V144"/>
      <c r="W144"/>
      <c r="X144"/>
      <c r="Y144"/>
      <c r="AA144"/>
      <c r="AB144"/>
    </row>
    <row r="145" spans="2:28" ht="15">
      <c r="B145"/>
      <c r="C145"/>
      <c r="D145"/>
      <c r="E145"/>
      <c r="G145"/>
      <c r="H145"/>
      <c r="I145"/>
      <c r="J145"/>
      <c r="L145"/>
      <c r="M145"/>
      <c r="N145"/>
      <c r="O145"/>
      <c r="Q145"/>
      <c r="R145"/>
      <c r="S145"/>
      <c r="V145"/>
      <c r="W145"/>
      <c r="X145"/>
      <c r="Y145"/>
      <c r="AA145"/>
      <c r="AB145"/>
    </row>
    <row r="146" spans="2:28" ht="15">
      <c r="B146"/>
      <c r="C146"/>
      <c r="D146"/>
      <c r="E146"/>
      <c r="G146"/>
      <c r="H146"/>
      <c r="I146"/>
      <c r="J146"/>
      <c r="L146"/>
      <c r="M146"/>
      <c r="N146"/>
      <c r="O146"/>
      <c r="Q146"/>
      <c r="R146"/>
      <c r="S146"/>
      <c r="V146"/>
      <c r="W146"/>
      <c r="X146"/>
      <c r="Y146"/>
      <c r="AA146"/>
      <c r="AB146"/>
    </row>
    <row r="147" spans="2:28" ht="15">
      <c r="B147"/>
      <c r="C147"/>
      <c r="D147"/>
      <c r="E147"/>
      <c r="G147"/>
      <c r="H147"/>
      <c r="I147"/>
      <c r="J147"/>
      <c r="L147"/>
      <c r="M147"/>
      <c r="N147"/>
      <c r="O147"/>
      <c r="Q147"/>
      <c r="R147"/>
      <c r="S147"/>
      <c r="V147"/>
      <c r="W147"/>
      <c r="X147"/>
      <c r="Y147"/>
      <c r="AA147"/>
      <c r="AB147"/>
    </row>
    <row r="148" spans="2:28" ht="15">
      <c r="B148"/>
      <c r="C148"/>
      <c r="D148"/>
      <c r="E148"/>
      <c r="G148"/>
      <c r="H148"/>
      <c r="I148"/>
      <c r="J148"/>
      <c r="L148"/>
      <c r="M148"/>
      <c r="N148"/>
      <c r="O148"/>
      <c r="Q148"/>
      <c r="R148"/>
      <c r="S148"/>
      <c r="V148"/>
      <c r="W148"/>
      <c r="X148"/>
      <c r="Y148"/>
      <c r="AA148"/>
      <c r="AB148"/>
    </row>
    <row r="149" spans="2:28" ht="15">
      <c r="B149"/>
      <c r="C149"/>
      <c r="D149"/>
      <c r="E149"/>
      <c r="G149"/>
      <c r="H149"/>
      <c r="I149"/>
      <c r="J149"/>
      <c r="L149"/>
      <c r="M149"/>
      <c r="N149"/>
      <c r="O149"/>
      <c r="Q149"/>
      <c r="R149"/>
      <c r="S149"/>
      <c r="V149"/>
      <c r="W149"/>
      <c r="X149"/>
      <c r="Y149"/>
      <c r="AA149"/>
      <c r="AB149"/>
    </row>
    <row r="150" spans="2:28" ht="15">
      <c r="B150"/>
      <c r="C150"/>
      <c r="D150"/>
      <c r="E150"/>
      <c r="G150"/>
      <c r="H150"/>
      <c r="I150"/>
      <c r="J150"/>
      <c r="L150"/>
      <c r="M150"/>
      <c r="N150"/>
      <c r="O150"/>
      <c r="Q150"/>
      <c r="R150"/>
      <c r="S150"/>
      <c r="V150"/>
      <c r="W150"/>
      <c r="X150"/>
      <c r="Y150"/>
      <c r="AA150"/>
      <c r="AB150"/>
    </row>
    <row r="151" spans="2:28" ht="15">
      <c r="B151"/>
      <c r="C151"/>
      <c r="D151"/>
      <c r="E151"/>
      <c r="G151"/>
      <c r="H151"/>
      <c r="I151"/>
      <c r="J151"/>
      <c r="L151"/>
      <c r="M151"/>
      <c r="N151"/>
      <c r="O151"/>
      <c r="Q151"/>
      <c r="R151"/>
      <c r="S151"/>
      <c r="V151"/>
      <c r="W151"/>
      <c r="X151"/>
      <c r="Y151"/>
      <c r="AA151"/>
      <c r="AB151"/>
    </row>
    <row r="152" spans="2:28" ht="15">
      <c r="B152"/>
      <c r="C152"/>
      <c r="D152"/>
      <c r="E152"/>
      <c r="G152"/>
      <c r="H152"/>
      <c r="I152"/>
      <c r="J152"/>
      <c r="L152"/>
      <c r="M152"/>
      <c r="N152"/>
      <c r="O152"/>
      <c r="Q152"/>
      <c r="R152"/>
      <c r="S152"/>
      <c r="V152"/>
      <c r="W152"/>
      <c r="X152"/>
      <c r="Y152"/>
      <c r="AA152"/>
      <c r="AB152"/>
    </row>
    <row r="153" spans="2:28" ht="15">
      <c r="B153"/>
      <c r="C153"/>
      <c r="D153"/>
      <c r="E153"/>
      <c r="G153"/>
      <c r="H153"/>
      <c r="I153"/>
      <c r="J153"/>
      <c r="L153"/>
      <c r="M153"/>
      <c r="N153"/>
      <c r="O153"/>
      <c r="Q153"/>
      <c r="R153"/>
      <c r="S153"/>
      <c r="V153"/>
      <c r="W153"/>
      <c r="X153"/>
      <c r="Y153"/>
      <c r="AA153"/>
      <c r="AB153"/>
    </row>
    <row r="154" spans="2:28" ht="15">
      <c r="B154"/>
      <c r="C154"/>
      <c r="D154"/>
      <c r="E154"/>
      <c r="G154"/>
      <c r="H154"/>
      <c r="I154"/>
      <c r="J154"/>
      <c r="L154"/>
      <c r="M154"/>
      <c r="N154"/>
      <c r="O154"/>
      <c r="Q154"/>
      <c r="R154"/>
      <c r="S154"/>
      <c r="V154"/>
      <c r="W154"/>
      <c r="X154"/>
      <c r="Y154"/>
      <c r="AA154"/>
      <c r="AB154"/>
    </row>
    <row r="155" spans="2:28" ht="15">
      <c r="B155"/>
      <c r="C155"/>
      <c r="D155"/>
      <c r="E155"/>
      <c r="G155"/>
      <c r="H155"/>
      <c r="I155"/>
      <c r="J155"/>
      <c r="L155"/>
      <c r="M155"/>
      <c r="N155"/>
      <c r="O155"/>
      <c r="Q155"/>
      <c r="R155"/>
      <c r="S155"/>
      <c r="V155"/>
      <c r="W155"/>
      <c r="X155"/>
      <c r="Y155"/>
      <c r="AA155"/>
      <c r="AB155"/>
    </row>
    <row r="156" spans="2:28" ht="15">
      <c r="B156"/>
      <c r="C156"/>
      <c r="D156"/>
      <c r="E156"/>
      <c r="G156"/>
      <c r="H156"/>
      <c r="I156"/>
      <c r="J156"/>
      <c r="L156"/>
      <c r="M156"/>
      <c r="N156"/>
      <c r="O156"/>
      <c r="Q156"/>
      <c r="R156"/>
      <c r="S156"/>
      <c r="V156"/>
      <c r="W156"/>
      <c r="X156"/>
      <c r="Y156"/>
      <c r="AA156"/>
      <c r="AB156"/>
    </row>
    <row r="157" spans="2:28" ht="15">
      <c r="B157"/>
      <c r="C157"/>
      <c r="D157"/>
      <c r="E157"/>
      <c r="G157"/>
      <c r="H157"/>
      <c r="I157"/>
      <c r="J157"/>
      <c r="L157"/>
      <c r="M157"/>
      <c r="N157"/>
      <c r="O157"/>
      <c r="Q157"/>
      <c r="R157"/>
      <c r="S157"/>
      <c r="V157"/>
      <c r="W157"/>
      <c r="X157"/>
      <c r="Y157"/>
      <c r="AA157"/>
      <c r="AB157"/>
    </row>
    <row r="158" spans="2:28" ht="15">
      <c r="B158"/>
      <c r="C158"/>
      <c r="D158"/>
      <c r="E158"/>
      <c r="G158"/>
      <c r="H158"/>
      <c r="I158"/>
      <c r="J158"/>
      <c r="L158"/>
      <c r="M158"/>
      <c r="N158"/>
      <c r="O158"/>
      <c r="Q158"/>
      <c r="R158"/>
      <c r="S158"/>
      <c r="V158"/>
      <c r="W158"/>
      <c r="X158"/>
      <c r="Y158"/>
      <c r="AA158"/>
      <c r="AB158"/>
    </row>
    <row r="159" spans="2:28" ht="15">
      <c r="B159"/>
      <c r="C159"/>
      <c r="D159"/>
      <c r="E159"/>
      <c r="G159"/>
      <c r="H159"/>
      <c r="I159"/>
      <c r="J159"/>
      <c r="L159"/>
      <c r="M159"/>
      <c r="N159"/>
      <c r="O159"/>
      <c r="Q159"/>
      <c r="R159"/>
      <c r="S159"/>
      <c r="V159"/>
      <c r="W159"/>
      <c r="X159"/>
      <c r="Y159"/>
      <c r="AA159"/>
      <c r="AB159"/>
    </row>
    <row r="160" spans="2:28" ht="15">
      <c r="B160"/>
      <c r="C160"/>
      <c r="D160"/>
      <c r="E160"/>
      <c r="G160"/>
      <c r="H160"/>
      <c r="I160"/>
      <c r="J160"/>
      <c r="L160"/>
      <c r="M160"/>
      <c r="N160"/>
      <c r="O160"/>
      <c r="Q160"/>
      <c r="R160"/>
      <c r="S160"/>
      <c r="V160"/>
      <c r="W160"/>
      <c r="X160"/>
      <c r="Y160"/>
      <c r="AA160"/>
      <c r="AB160"/>
    </row>
    <row r="161" spans="2:28" ht="15">
      <c r="B161"/>
      <c r="C161"/>
      <c r="D161"/>
      <c r="E161"/>
      <c r="G161"/>
      <c r="H161"/>
      <c r="I161"/>
      <c r="J161"/>
      <c r="L161"/>
      <c r="M161"/>
      <c r="N161"/>
      <c r="O161"/>
      <c r="Q161"/>
      <c r="R161"/>
      <c r="S161"/>
      <c r="V161"/>
      <c r="W161"/>
      <c r="X161"/>
      <c r="Y161"/>
      <c r="AA161"/>
      <c r="AB161"/>
    </row>
    <row r="162" spans="2:28" ht="15">
      <c r="B162"/>
      <c r="C162"/>
      <c r="D162"/>
      <c r="E162"/>
      <c r="G162"/>
      <c r="H162"/>
      <c r="I162"/>
      <c r="J162"/>
      <c r="L162"/>
      <c r="M162"/>
      <c r="N162"/>
      <c r="O162"/>
      <c r="Q162"/>
      <c r="R162"/>
      <c r="S162"/>
      <c r="V162"/>
      <c r="W162"/>
      <c r="X162"/>
      <c r="Y162"/>
      <c r="AA162"/>
      <c r="AB162"/>
    </row>
    <row r="163" spans="2:28" ht="15">
      <c r="B163"/>
      <c r="C163"/>
      <c r="D163"/>
      <c r="E163"/>
      <c r="G163"/>
      <c r="H163"/>
      <c r="I163"/>
      <c r="J163"/>
      <c r="L163"/>
      <c r="M163"/>
      <c r="N163"/>
      <c r="O163"/>
      <c r="Q163"/>
      <c r="R163"/>
      <c r="S163"/>
      <c r="V163"/>
      <c r="W163"/>
      <c r="X163"/>
      <c r="Y163"/>
      <c r="AA163"/>
      <c r="AB163"/>
    </row>
    <row r="164" spans="2:28" ht="15">
      <c r="B164"/>
      <c r="C164"/>
      <c r="D164"/>
      <c r="E164"/>
      <c r="G164"/>
      <c r="H164"/>
      <c r="I164"/>
      <c r="J164"/>
      <c r="L164"/>
      <c r="M164"/>
      <c r="N164"/>
      <c r="O164"/>
      <c r="Q164"/>
      <c r="R164"/>
      <c r="S164"/>
      <c r="V164"/>
      <c r="W164"/>
      <c r="X164"/>
      <c r="Y164"/>
      <c r="AA164"/>
      <c r="AB164"/>
    </row>
    <row r="165" spans="2:28" ht="15">
      <c r="B165"/>
      <c r="C165"/>
      <c r="D165"/>
      <c r="E165"/>
      <c r="G165"/>
      <c r="H165"/>
      <c r="I165"/>
      <c r="J165"/>
      <c r="L165"/>
      <c r="M165"/>
      <c r="N165"/>
      <c r="O165"/>
      <c r="Q165"/>
      <c r="R165"/>
      <c r="S165"/>
      <c r="V165"/>
      <c r="W165"/>
      <c r="X165"/>
      <c r="Y165"/>
      <c r="AA165"/>
      <c r="AB165"/>
    </row>
    <row r="166" spans="2:28" ht="15">
      <c r="B166"/>
      <c r="C166"/>
      <c r="D166"/>
      <c r="E166"/>
      <c r="G166"/>
      <c r="H166"/>
      <c r="I166"/>
      <c r="J166"/>
      <c r="L166"/>
      <c r="M166"/>
      <c r="N166"/>
      <c r="O166"/>
      <c r="Q166"/>
      <c r="R166"/>
      <c r="S166"/>
      <c r="V166"/>
      <c r="W166"/>
      <c r="X166"/>
      <c r="Y166"/>
      <c r="AA166"/>
      <c r="AB166"/>
    </row>
    <row r="167" spans="2:28" ht="15">
      <c r="B167"/>
      <c r="C167"/>
      <c r="D167"/>
      <c r="E167"/>
      <c r="G167"/>
      <c r="H167"/>
      <c r="I167"/>
      <c r="J167"/>
      <c r="L167"/>
      <c r="M167"/>
      <c r="N167"/>
      <c r="O167"/>
      <c r="Q167"/>
      <c r="R167"/>
      <c r="S167"/>
      <c r="V167"/>
      <c r="W167"/>
      <c r="X167"/>
      <c r="Y167"/>
      <c r="AA167"/>
      <c r="AB167"/>
    </row>
    <row r="168" spans="2:28" ht="15">
      <c r="B168"/>
      <c r="C168"/>
      <c r="D168"/>
      <c r="E168"/>
      <c r="G168"/>
      <c r="H168"/>
      <c r="I168"/>
      <c r="J168"/>
      <c r="L168"/>
      <c r="M168"/>
      <c r="N168"/>
      <c r="O168"/>
      <c r="Q168"/>
      <c r="R168"/>
      <c r="S168"/>
      <c r="V168"/>
      <c r="W168"/>
      <c r="X168"/>
      <c r="Y168"/>
      <c r="AA168"/>
      <c r="AB168"/>
    </row>
    <row r="169" spans="2:28" ht="15">
      <c r="B169"/>
      <c r="C169"/>
      <c r="D169"/>
      <c r="E169"/>
      <c r="G169"/>
      <c r="H169"/>
      <c r="I169"/>
      <c r="J169"/>
      <c r="L169"/>
      <c r="M169"/>
      <c r="N169"/>
      <c r="O169"/>
      <c r="Q169"/>
      <c r="R169"/>
      <c r="S169"/>
      <c r="V169"/>
      <c r="W169"/>
      <c r="X169"/>
      <c r="Y169"/>
      <c r="AA169"/>
      <c r="AB169"/>
    </row>
    <row r="170" spans="2:28" ht="15">
      <c r="B170"/>
      <c r="C170"/>
      <c r="D170"/>
      <c r="E170"/>
      <c r="G170"/>
      <c r="H170"/>
      <c r="I170"/>
      <c r="J170"/>
      <c r="L170"/>
      <c r="M170"/>
      <c r="N170"/>
      <c r="O170"/>
      <c r="Q170"/>
      <c r="R170"/>
      <c r="S170"/>
      <c r="V170"/>
      <c r="W170"/>
      <c r="X170"/>
      <c r="Y170"/>
      <c r="AA170"/>
      <c r="AB170"/>
    </row>
    <row r="171" spans="2:28" ht="15">
      <c r="B171"/>
      <c r="C171"/>
      <c r="D171"/>
      <c r="E171"/>
      <c r="G171"/>
      <c r="H171"/>
      <c r="I171"/>
      <c r="J171"/>
      <c r="L171"/>
      <c r="M171"/>
      <c r="N171"/>
      <c r="O171"/>
      <c r="Q171"/>
      <c r="R171"/>
      <c r="S171"/>
      <c r="V171"/>
      <c r="W171"/>
      <c r="X171"/>
      <c r="Y171"/>
      <c r="AA171"/>
      <c r="AB171"/>
    </row>
    <row r="172" spans="2:28" ht="15">
      <c r="B172"/>
      <c r="C172"/>
      <c r="D172"/>
      <c r="E172"/>
      <c r="G172"/>
      <c r="H172"/>
      <c r="I172"/>
      <c r="J172"/>
      <c r="L172"/>
      <c r="M172"/>
      <c r="N172"/>
      <c r="O172"/>
      <c r="Q172"/>
      <c r="R172"/>
      <c r="S172"/>
      <c r="V172"/>
      <c r="W172"/>
      <c r="X172"/>
      <c r="Y172"/>
      <c r="AA172"/>
      <c r="AB172"/>
    </row>
    <row r="173" spans="2:28" ht="15">
      <c r="B173"/>
      <c r="C173"/>
      <c r="D173"/>
      <c r="E173"/>
      <c r="G173"/>
      <c r="H173"/>
      <c r="I173"/>
      <c r="J173"/>
      <c r="L173"/>
      <c r="M173"/>
      <c r="N173"/>
      <c r="O173"/>
      <c r="Q173"/>
      <c r="R173"/>
      <c r="S173"/>
      <c r="V173"/>
      <c r="W173"/>
      <c r="X173"/>
      <c r="Y173"/>
      <c r="AA173"/>
      <c r="AB173"/>
    </row>
    <row r="174" spans="2:28" ht="15">
      <c r="B174"/>
      <c r="C174"/>
      <c r="D174"/>
      <c r="E174"/>
      <c r="G174"/>
      <c r="H174"/>
      <c r="I174"/>
      <c r="J174"/>
      <c r="L174"/>
      <c r="M174"/>
      <c r="N174"/>
      <c r="O174"/>
      <c r="Q174"/>
      <c r="R174"/>
      <c r="S174"/>
      <c r="V174"/>
      <c r="W174"/>
      <c r="X174"/>
      <c r="Y174"/>
      <c r="AA174"/>
      <c r="AB174"/>
    </row>
    <row r="175" spans="2:28" ht="15">
      <c r="B175"/>
      <c r="C175"/>
      <c r="D175"/>
      <c r="E175"/>
      <c r="G175"/>
      <c r="H175"/>
      <c r="I175"/>
      <c r="J175"/>
      <c r="L175"/>
      <c r="M175"/>
      <c r="N175"/>
      <c r="O175"/>
      <c r="Q175"/>
      <c r="R175"/>
      <c r="S175"/>
      <c r="V175"/>
      <c r="W175"/>
      <c r="X175"/>
      <c r="Y175"/>
      <c r="AA175"/>
      <c r="AB175"/>
    </row>
    <row r="176" spans="2:28" ht="15">
      <c r="B176"/>
      <c r="C176"/>
      <c r="D176"/>
      <c r="E176"/>
      <c r="G176"/>
      <c r="H176"/>
      <c r="I176"/>
      <c r="J176"/>
      <c r="L176"/>
      <c r="M176"/>
      <c r="N176"/>
      <c r="O176"/>
      <c r="Q176"/>
      <c r="R176"/>
      <c r="S176"/>
      <c r="V176"/>
      <c r="W176"/>
      <c r="X176"/>
      <c r="Y176"/>
      <c r="AA176"/>
      <c r="AB176"/>
    </row>
    <row r="177" spans="2:28" ht="15">
      <c r="B177"/>
      <c r="C177"/>
      <c r="D177"/>
      <c r="E177"/>
      <c r="G177"/>
      <c r="H177"/>
      <c r="I177"/>
      <c r="J177"/>
      <c r="L177"/>
      <c r="M177"/>
      <c r="N177"/>
      <c r="O177"/>
      <c r="Q177"/>
      <c r="R177"/>
      <c r="S177"/>
      <c r="V177"/>
      <c r="W177"/>
      <c r="X177"/>
      <c r="Y177"/>
      <c r="AA177"/>
      <c r="AB177"/>
    </row>
    <row r="178" spans="2:28" ht="15">
      <c r="B178"/>
      <c r="C178"/>
      <c r="D178"/>
      <c r="E178"/>
      <c r="G178"/>
      <c r="H178"/>
      <c r="I178"/>
      <c r="J178"/>
      <c r="L178"/>
      <c r="M178"/>
      <c r="N178"/>
      <c r="O178"/>
      <c r="Q178"/>
      <c r="R178"/>
      <c r="S178"/>
      <c r="V178"/>
      <c r="W178"/>
      <c r="X178"/>
      <c r="Y178"/>
      <c r="AA178"/>
      <c r="AB178"/>
    </row>
    <row r="179" spans="2:28" ht="15">
      <c r="B179"/>
      <c r="C179"/>
      <c r="D179"/>
      <c r="E179"/>
      <c r="G179"/>
      <c r="H179"/>
      <c r="I179"/>
      <c r="J179"/>
      <c r="L179"/>
      <c r="M179"/>
      <c r="N179"/>
      <c r="O179"/>
      <c r="Q179"/>
      <c r="R179"/>
      <c r="S179"/>
      <c r="V179"/>
      <c r="W179"/>
      <c r="X179"/>
      <c r="Y179"/>
      <c r="AA179"/>
      <c r="AB179"/>
    </row>
    <row r="180" spans="2:28" ht="15">
      <c r="B180"/>
      <c r="C180"/>
      <c r="D180"/>
      <c r="E180"/>
      <c r="G180"/>
      <c r="H180"/>
      <c r="I180"/>
      <c r="J180"/>
      <c r="L180"/>
      <c r="M180"/>
      <c r="N180"/>
      <c r="O180"/>
      <c r="Q180"/>
      <c r="R180"/>
      <c r="S180"/>
      <c r="V180"/>
      <c r="W180"/>
      <c r="X180"/>
      <c r="Y180"/>
      <c r="AA180"/>
      <c r="AB180"/>
    </row>
    <row r="181" spans="2:28" ht="15">
      <c r="B181"/>
      <c r="C181"/>
      <c r="D181"/>
      <c r="E181"/>
      <c r="G181"/>
      <c r="H181"/>
      <c r="I181"/>
      <c r="J181"/>
      <c r="L181"/>
      <c r="M181"/>
      <c r="N181"/>
      <c r="O181"/>
      <c r="Q181"/>
      <c r="R181"/>
      <c r="S181"/>
      <c r="V181"/>
      <c r="W181"/>
      <c r="X181"/>
      <c r="Y181"/>
      <c r="AA181"/>
      <c r="AB181"/>
    </row>
    <row r="182" spans="2:28" ht="15">
      <c r="B182"/>
      <c r="C182"/>
      <c r="D182"/>
      <c r="E182"/>
      <c r="G182"/>
      <c r="H182"/>
      <c r="I182"/>
      <c r="J182"/>
      <c r="L182"/>
      <c r="M182"/>
      <c r="N182"/>
      <c r="O182"/>
      <c r="Q182"/>
      <c r="R182"/>
      <c r="S182"/>
      <c r="V182"/>
      <c r="W182"/>
      <c r="X182"/>
      <c r="Y182"/>
      <c r="AA182"/>
      <c r="AB182"/>
    </row>
    <row r="183" spans="2:28" ht="15">
      <c r="B183"/>
      <c r="C183"/>
      <c r="D183"/>
      <c r="E183"/>
      <c r="G183"/>
      <c r="H183"/>
      <c r="I183"/>
      <c r="J183"/>
      <c r="L183"/>
      <c r="M183"/>
      <c r="N183"/>
      <c r="O183"/>
      <c r="Q183"/>
      <c r="R183"/>
      <c r="S183"/>
      <c r="V183"/>
      <c r="W183"/>
      <c r="X183"/>
      <c r="Y183"/>
      <c r="AA183"/>
      <c r="AB183"/>
    </row>
    <row r="184" spans="2:28" ht="15">
      <c r="B184"/>
      <c r="C184"/>
      <c r="D184"/>
      <c r="E184"/>
      <c r="G184"/>
      <c r="H184"/>
      <c r="I184"/>
      <c r="J184"/>
      <c r="L184"/>
      <c r="M184"/>
      <c r="N184"/>
      <c r="O184"/>
      <c r="Q184"/>
      <c r="R184"/>
      <c r="S184"/>
      <c r="V184"/>
      <c r="W184"/>
      <c r="X184"/>
      <c r="Y184"/>
      <c r="AA184"/>
      <c r="AB184"/>
    </row>
    <row r="185" spans="2:28" ht="15">
      <c r="B185"/>
      <c r="C185"/>
      <c r="D185"/>
      <c r="E185"/>
      <c r="G185"/>
      <c r="H185"/>
      <c r="I185"/>
      <c r="J185"/>
      <c r="L185"/>
      <c r="M185"/>
      <c r="N185"/>
      <c r="O185"/>
      <c r="Q185"/>
      <c r="R185"/>
      <c r="S185"/>
      <c r="V185"/>
      <c r="W185"/>
      <c r="X185"/>
      <c r="Y185"/>
      <c r="AA185"/>
      <c r="AB185"/>
    </row>
    <row r="186" spans="2:28" ht="15">
      <c r="B186"/>
      <c r="C186"/>
      <c r="D186"/>
      <c r="E186"/>
      <c r="G186"/>
      <c r="H186"/>
      <c r="I186"/>
      <c r="J186"/>
      <c r="L186"/>
      <c r="M186"/>
      <c r="N186"/>
      <c r="O186"/>
      <c r="Q186"/>
      <c r="R186"/>
      <c r="S186"/>
      <c r="V186"/>
      <c r="W186"/>
      <c r="X186"/>
      <c r="Y186"/>
      <c r="AA186"/>
      <c r="AB186"/>
    </row>
    <row r="187" spans="2:28" ht="15">
      <c r="B187"/>
      <c r="C187"/>
      <c r="D187"/>
      <c r="E187"/>
      <c r="G187"/>
      <c r="H187"/>
      <c r="I187"/>
      <c r="J187"/>
      <c r="L187"/>
      <c r="M187"/>
      <c r="N187"/>
      <c r="O187"/>
      <c r="Q187"/>
      <c r="R187"/>
      <c r="S187"/>
      <c r="V187"/>
      <c r="W187"/>
      <c r="X187"/>
      <c r="Y187"/>
      <c r="AA187"/>
      <c r="AB187"/>
    </row>
    <row r="188" spans="2:28" ht="15">
      <c r="B188"/>
      <c r="C188"/>
      <c r="D188"/>
      <c r="E188"/>
      <c r="G188"/>
      <c r="H188"/>
      <c r="I188"/>
      <c r="J188"/>
      <c r="L188"/>
      <c r="M188"/>
      <c r="N188"/>
      <c r="O188"/>
      <c r="Q188"/>
      <c r="R188"/>
      <c r="S188"/>
      <c r="V188"/>
      <c r="W188"/>
      <c r="X188"/>
      <c r="Y188"/>
      <c r="AA188"/>
      <c r="AB188"/>
    </row>
    <row r="189" spans="2:28" ht="15">
      <c r="B189"/>
      <c r="C189"/>
      <c r="D189"/>
      <c r="E189"/>
      <c r="G189"/>
      <c r="H189"/>
      <c r="I189"/>
      <c r="J189"/>
      <c r="L189"/>
      <c r="M189"/>
      <c r="N189"/>
      <c r="O189"/>
      <c r="Q189"/>
      <c r="R189"/>
      <c r="S189"/>
      <c r="V189"/>
      <c r="W189"/>
      <c r="X189"/>
      <c r="Y189"/>
      <c r="AA189"/>
      <c r="AB189"/>
    </row>
    <row r="190" spans="2:28" ht="15">
      <c r="B190"/>
      <c r="C190"/>
      <c r="D190"/>
      <c r="E190"/>
      <c r="G190"/>
      <c r="H190"/>
      <c r="I190"/>
      <c r="J190"/>
      <c r="L190"/>
      <c r="M190"/>
      <c r="N190"/>
      <c r="O190"/>
      <c r="Q190"/>
      <c r="R190"/>
      <c r="S190"/>
      <c r="V190"/>
      <c r="W190"/>
      <c r="X190"/>
      <c r="Y190"/>
      <c r="AA190"/>
      <c r="AB190"/>
    </row>
    <row r="191" spans="2:28" ht="15">
      <c r="B191"/>
      <c r="C191"/>
      <c r="D191"/>
      <c r="E191"/>
      <c r="G191"/>
      <c r="H191"/>
      <c r="I191"/>
      <c r="J191"/>
      <c r="L191"/>
      <c r="M191"/>
      <c r="N191"/>
      <c r="O191"/>
      <c r="Q191"/>
      <c r="R191"/>
      <c r="S191"/>
      <c r="V191"/>
      <c r="W191"/>
      <c r="X191"/>
      <c r="Y191"/>
      <c r="AA191"/>
      <c r="AB191"/>
    </row>
    <row r="192" spans="2:28" ht="15">
      <c r="B192"/>
      <c r="C192"/>
      <c r="D192"/>
      <c r="E192"/>
      <c r="G192"/>
      <c r="H192"/>
      <c r="I192"/>
      <c r="J192"/>
      <c r="L192"/>
      <c r="M192"/>
      <c r="N192"/>
      <c r="O192"/>
      <c r="Q192"/>
      <c r="R192"/>
      <c r="S192"/>
      <c r="V192"/>
      <c r="W192"/>
      <c r="X192"/>
      <c r="Y192"/>
      <c r="AA192"/>
      <c r="AB192"/>
    </row>
    <row r="193" spans="2:28" ht="15">
      <c r="B193"/>
      <c r="C193"/>
      <c r="D193"/>
      <c r="E193"/>
      <c r="G193"/>
      <c r="H193"/>
      <c r="I193"/>
      <c r="J193"/>
      <c r="L193"/>
      <c r="M193"/>
      <c r="N193"/>
      <c r="O193"/>
      <c r="Q193"/>
      <c r="R193"/>
      <c r="S193"/>
      <c r="V193"/>
      <c r="W193"/>
      <c r="X193"/>
      <c r="Y193"/>
      <c r="AA193"/>
      <c r="AB193"/>
    </row>
    <row r="194" spans="2:28" ht="15">
      <c r="B194"/>
      <c r="C194"/>
      <c r="D194"/>
      <c r="E194"/>
      <c r="G194"/>
      <c r="H194"/>
      <c r="I194"/>
      <c r="J194"/>
      <c r="L194"/>
      <c r="M194"/>
      <c r="N194"/>
      <c r="O194"/>
      <c r="Q194"/>
      <c r="R194"/>
      <c r="S194"/>
      <c r="V194"/>
      <c r="W194"/>
      <c r="X194"/>
      <c r="Y194"/>
      <c r="AA194"/>
      <c r="AB194"/>
    </row>
    <row r="195" spans="2:28" ht="15">
      <c r="B195"/>
      <c r="C195"/>
      <c r="D195"/>
      <c r="E195"/>
      <c r="G195"/>
      <c r="H195"/>
      <c r="I195"/>
      <c r="J195"/>
      <c r="L195"/>
      <c r="M195"/>
      <c r="N195"/>
      <c r="O195"/>
      <c r="Q195"/>
      <c r="R195"/>
      <c r="S195"/>
      <c r="V195"/>
      <c r="W195"/>
      <c r="X195"/>
      <c r="Y195"/>
      <c r="AA195"/>
      <c r="AB195"/>
    </row>
    <row r="196" spans="2:28" ht="15">
      <c r="B196"/>
      <c r="C196"/>
      <c r="D196"/>
      <c r="E196"/>
      <c r="G196"/>
      <c r="H196"/>
      <c r="I196"/>
      <c r="J196"/>
      <c r="L196"/>
      <c r="M196"/>
      <c r="N196"/>
      <c r="O196"/>
      <c r="Q196"/>
      <c r="R196"/>
      <c r="S196"/>
      <c r="V196"/>
      <c r="W196"/>
      <c r="X196"/>
      <c r="Y196"/>
      <c r="AA196"/>
      <c r="AB196"/>
    </row>
    <row r="197" spans="2:28" ht="15">
      <c r="B197"/>
      <c r="C197"/>
      <c r="D197"/>
      <c r="E197"/>
      <c r="G197"/>
      <c r="H197"/>
      <c r="I197"/>
      <c r="J197"/>
      <c r="L197"/>
      <c r="M197"/>
      <c r="N197"/>
      <c r="O197"/>
      <c r="Q197"/>
      <c r="R197"/>
      <c r="S197"/>
      <c r="V197"/>
      <c r="W197"/>
      <c r="X197"/>
      <c r="Y197"/>
      <c r="AA197"/>
      <c r="AB197"/>
    </row>
    <row r="198" spans="2:28" ht="15">
      <c r="B198"/>
      <c r="C198"/>
      <c r="D198"/>
      <c r="E198"/>
      <c r="G198"/>
      <c r="H198"/>
      <c r="I198"/>
      <c r="J198"/>
      <c r="L198"/>
      <c r="M198"/>
      <c r="N198"/>
      <c r="O198"/>
      <c r="Q198"/>
      <c r="R198"/>
      <c r="S198"/>
      <c r="V198"/>
      <c r="W198"/>
      <c r="X198"/>
      <c r="Y198"/>
      <c r="AA198"/>
      <c r="AB198"/>
    </row>
    <row r="199" spans="2:28" ht="15">
      <c r="B199"/>
      <c r="C199"/>
      <c r="D199"/>
      <c r="E199"/>
      <c r="G199"/>
      <c r="H199"/>
      <c r="I199"/>
      <c r="J199"/>
      <c r="L199"/>
      <c r="M199"/>
      <c r="N199"/>
      <c r="O199"/>
      <c r="Q199"/>
      <c r="R199"/>
      <c r="S199"/>
      <c r="V199"/>
      <c r="W199"/>
      <c r="X199"/>
      <c r="Y199"/>
      <c r="AA199"/>
      <c r="AB199"/>
    </row>
    <row r="200" spans="2:28" ht="15">
      <c r="B200"/>
      <c r="C200"/>
      <c r="D200"/>
      <c r="E200"/>
      <c r="G200"/>
      <c r="H200"/>
      <c r="I200"/>
      <c r="J200"/>
      <c r="L200"/>
      <c r="M200"/>
      <c r="N200"/>
      <c r="O200"/>
      <c r="Q200"/>
      <c r="R200"/>
      <c r="S200"/>
      <c r="V200"/>
      <c r="W200"/>
      <c r="X200"/>
      <c r="Y200"/>
      <c r="AA200"/>
      <c r="AB200"/>
    </row>
    <row r="201" spans="2:28" ht="15">
      <c r="B201"/>
      <c r="C201"/>
      <c r="D201"/>
      <c r="E201"/>
      <c r="G201"/>
      <c r="H201"/>
      <c r="I201"/>
      <c r="J201"/>
      <c r="L201"/>
      <c r="M201"/>
      <c r="N201"/>
      <c r="O201"/>
      <c r="Q201"/>
      <c r="R201"/>
      <c r="S201"/>
      <c r="AA201"/>
      <c r="AB201"/>
    </row>
    <row r="202" spans="2:28" ht="15">
      <c r="B202"/>
      <c r="C202"/>
      <c r="D202"/>
      <c r="E202"/>
      <c r="G202"/>
      <c r="H202"/>
      <c r="I202"/>
      <c r="J202"/>
      <c r="L202"/>
      <c r="M202"/>
      <c r="N202"/>
      <c r="O202"/>
      <c r="Q202"/>
      <c r="R202"/>
      <c r="S202"/>
      <c r="AA202"/>
      <c r="AB202"/>
    </row>
    <row r="203" spans="2:28" ht="15">
      <c r="B203"/>
      <c r="C203"/>
      <c r="D203"/>
      <c r="E203"/>
      <c r="G203"/>
      <c r="H203"/>
      <c r="I203"/>
      <c r="J203"/>
      <c r="L203"/>
      <c r="M203"/>
      <c r="N203"/>
      <c r="O203"/>
      <c r="Q203"/>
      <c r="R203"/>
      <c r="S203"/>
      <c r="AA203"/>
      <c r="AB203"/>
    </row>
    <row r="204" spans="2:28" ht="15">
      <c r="B204"/>
      <c r="C204"/>
      <c r="D204"/>
      <c r="E204"/>
      <c r="G204"/>
      <c r="H204"/>
      <c r="I204"/>
      <c r="J204"/>
      <c r="L204"/>
      <c r="M204"/>
      <c r="N204"/>
      <c r="O204"/>
      <c r="Q204"/>
      <c r="R204"/>
      <c r="S204"/>
      <c r="AA204"/>
      <c r="AB204"/>
    </row>
    <row r="205" spans="2:28" ht="15">
      <c r="B205"/>
      <c r="C205"/>
      <c r="D205"/>
      <c r="E205"/>
      <c r="G205"/>
      <c r="H205"/>
      <c r="I205"/>
      <c r="J205"/>
      <c r="L205"/>
      <c r="M205"/>
      <c r="N205"/>
      <c r="O205"/>
      <c r="Q205"/>
      <c r="R205"/>
      <c r="S205"/>
      <c r="AA205"/>
      <c r="AB205"/>
    </row>
    <row r="206" spans="2:28" ht="15">
      <c r="B206"/>
      <c r="C206"/>
      <c r="D206"/>
      <c r="E206"/>
      <c r="G206"/>
      <c r="H206"/>
      <c r="I206"/>
      <c r="J206"/>
      <c r="L206"/>
      <c r="M206"/>
      <c r="N206"/>
      <c r="O206"/>
      <c r="Q206"/>
      <c r="R206"/>
      <c r="S206"/>
      <c r="AA206"/>
      <c r="AB206"/>
    </row>
    <row r="207" spans="2:28" ht="15">
      <c r="B207"/>
      <c r="C207"/>
      <c r="D207"/>
      <c r="E207"/>
      <c r="G207"/>
      <c r="H207"/>
      <c r="I207"/>
      <c r="J207"/>
      <c r="L207"/>
      <c r="M207"/>
      <c r="N207"/>
      <c r="O207"/>
      <c r="Q207"/>
      <c r="R207"/>
      <c r="S207"/>
      <c r="AA207"/>
      <c r="AB207"/>
    </row>
    <row r="208" spans="2:28" ht="15">
      <c r="B208"/>
      <c r="C208"/>
      <c r="D208"/>
      <c r="E208"/>
      <c r="G208"/>
      <c r="H208"/>
      <c r="I208"/>
      <c r="J208"/>
      <c r="L208"/>
      <c r="M208"/>
      <c r="N208"/>
      <c r="O208"/>
      <c r="Q208"/>
      <c r="R208"/>
      <c r="S208"/>
      <c r="AA208"/>
      <c r="AB208"/>
    </row>
    <row r="209" spans="2:28" ht="15">
      <c r="B209"/>
      <c r="C209"/>
      <c r="D209"/>
      <c r="E209"/>
      <c r="G209"/>
      <c r="H209"/>
      <c r="I209"/>
      <c r="J209"/>
      <c r="L209"/>
      <c r="M209"/>
      <c r="N209"/>
      <c r="O209"/>
      <c r="Q209"/>
      <c r="R209"/>
      <c r="S209"/>
      <c r="AA209"/>
      <c r="AB209"/>
    </row>
    <row r="210" spans="2:28" ht="15">
      <c r="B210"/>
      <c r="C210"/>
      <c r="D210"/>
      <c r="E210"/>
      <c r="G210"/>
      <c r="H210"/>
      <c r="I210"/>
      <c r="J210"/>
      <c r="L210"/>
      <c r="M210"/>
      <c r="N210"/>
      <c r="O210"/>
      <c r="Q210"/>
      <c r="R210"/>
      <c r="S210"/>
      <c r="AA210"/>
      <c r="AB210"/>
    </row>
    <row r="211" spans="2:28" ht="15">
      <c r="B211"/>
      <c r="C211"/>
      <c r="D211"/>
      <c r="E211"/>
      <c r="G211"/>
      <c r="H211"/>
      <c r="I211"/>
      <c r="J211"/>
      <c r="L211"/>
      <c r="M211"/>
      <c r="N211"/>
      <c r="O211"/>
      <c r="Q211"/>
      <c r="R211"/>
      <c r="S211"/>
      <c r="AA211"/>
      <c r="AB211"/>
    </row>
    <row r="212" spans="2:28" ht="15">
      <c r="B212"/>
      <c r="C212"/>
      <c r="D212"/>
      <c r="E212"/>
      <c r="G212"/>
      <c r="H212"/>
      <c r="I212"/>
      <c r="J212"/>
      <c r="L212"/>
      <c r="M212"/>
      <c r="N212"/>
      <c r="O212"/>
      <c r="Q212"/>
      <c r="R212"/>
      <c r="S212"/>
      <c r="AA212"/>
      <c r="AB212"/>
    </row>
    <row r="213" spans="2:28" ht="15">
      <c r="B213"/>
      <c r="C213"/>
      <c r="D213"/>
      <c r="E213"/>
      <c r="G213"/>
      <c r="H213"/>
      <c r="I213"/>
      <c r="J213"/>
      <c r="L213"/>
      <c r="M213"/>
      <c r="N213"/>
      <c r="O213"/>
      <c r="Q213"/>
      <c r="R213"/>
      <c r="S213"/>
      <c r="AA213"/>
      <c r="AB213"/>
    </row>
    <row r="214" spans="2:28" ht="15">
      <c r="B214"/>
      <c r="C214"/>
      <c r="D214"/>
      <c r="E214"/>
      <c r="G214"/>
      <c r="H214"/>
      <c r="I214"/>
      <c r="J214"/>
      <c r="L214"/>
      <c r="M214"/>
      <c r="N214"/>
      <c r="O214"/>
      <c r="Q214"/>
      <c r="R214"/>
      <c r="S214"/>
      <c r="AA214"/>
      <c r="AB214"/>
    </row>
    <row r="215" spans="2:28" ht="15">
      <c r="B215"/>
      <c r="C215"/>
      <c r="D215"/>
      <c r="E215"/>
      <c r="G215"/>
      <c r="H215"/>
      <c r="I215"/>
      <c r="J215"/>
      <c r="L215"/>
      <c r="M215"/>
      <c r="N215"/>
      <c r="O215"/>
      <c r="Q215"/>
      <c r="R215"/>
      <c r="S215"/>
      <c r="AA215"/>
      <c r="AB215"/>
    </row>
    <row r="216" spans="2:28" ht="15">
      <c r="B216"/>
      <c r="C216"/>
      <c r="D216"/>
      <c r="E216"/>
      <c r="G216"/>
      <c r="H216"/>
      <c r="I216"/>
      <c r="J216"/>
      <c r="L216"/>
      <c r="M216"/>
      <c r="N216"/>
      <c r="O216"/>
      <c r="Q216"/>
      <c r="R216"/>
      <c r="S216"/>
      <c r="AA216"/>
      <c r="AB216"/>
    </row>
    <row r="217" spans="2:28" ht="15">
      <c r="B217"/>
      <c r="C217"/>
      <c r="D217"/>
      <c r="E217"/>
      <c r="G217"/>
      <c r="H217"/>
      <c r="I217"/>
      <c r="J217"/>
      <c r="L217"/>
      <c r="M217"/>
      <c r="N217"/>
      <c r="O217"/>
      <c r="Q217"/>
      <c r="R217"/>
      <c r="S217"/>
      <c r="AA217"/>
      <c r="AB217"/>
    </row>
    <row r="218" spans="2:28" ht="15">
      <c r="B218"/>
      <c r="C218"/>
      <c r="D218"/>
      <c r="E218"/>
      <c r="G218"/>
      <c r="H218"/>
      <c r="I218"/>
      <c r="J218"/>
      <c r="L218"/>
      <c r="M218"/>
      <c r="N218"/>
      <c r="O218"/>
      <c r="Q218"/>
      <c r="R218"/>
      <c r="S218"/>
      <c r="AA218"/>
      <c r="AB218"/>
    </row>
    <row r="219" spans="2:28" ht="15">
      <c r="B219"/>
      <c r="C219"/>
      <c r="D219"/>
      <c r="E219"/>
      <c r="G219"/>
      <c r="H219"/>
      <c r="I219"/>
      <c r="J219"/>
      <c r="L219"/>
      <c r="M219"/>
      <c r="N219"/>
      <c r="O219"/>
      <c r="Q219"/>
      <c r="R219"/>
      <c r="S219"/>
      <c r="AA219"/>
      <c r="AB219"/>
    </row>
    <row r="220" spans="2:28" ht="15">
      <c r="B220"/>
      <c r="C220"/>
      <c r="D220"/>
      <c r="E220"/>
      <c r="G220"/>
      <c r="H220"/>
      <c r="I220"/>
      <c r="J220"/>
      <c r="L220"/>
      <c r="M220"/>
      <c r="N220"/>
      <c r="O220"/>
      <c r="Q220"/>
      <c r="R220"/>
      <c r="S220"/>
      <c r="AA220"/>
      <c r="AB220"/>
    </row>
    <row r="221" spans="2:28" ht="15">
      <c r="B221"/>
      <c r="C221"/>
      <c r="D221"/>
      <c r="E221"/>
      <c r="G221"/>
      <c r="H221"/>
      <c r="I221"/>
      <c r="J221"/>
      <c r="L221"/>
      <c r="M221"/>
      <c r="N221"/>
      <c r="O221"/>
      <c r="Q221"/>
      <c r="R221"/>
      <c r="S221"/>
      <c r="AA221"/>
      <c r="AB221"/>
    </row>
    <row r="222" spans="2:28" ht="15">
      <c r="B222"/>
      <c r="C222"/>
      <c r="D222"/>
      <c r="E222"/>
      <c r="G222"/>
      <c r="H222"/>
      <c r="I222"/>
      <c r="J222"/>
      <c r="L222"/>
      <c r="M222"/>
      <c r="N222"/>
      <c r="O222"/>
      <c r="Q222"/>
      <c r="R222"/>
      <c r="S222"/>
      <c r="AA222"/>
      <c r="AB222"/>
    </row>
    <row r="223" spans="2:28" ht="15">
      <c r="B223"/>
      <c r="C223"/>
      <c r="D223"/>
      <c r="E223"/>
      <c r="G223"/>
      <c r="H223"/>
      <c r="I223"/>
      <c r="J223"/>
      <c r="L223"/>
      <c r="M223"/>
      <c r="N223"/>
      <c r="O223"/>
      <c r="Q223"/>
      <c r="R223"/>
      <c r="S223"/>
      <c r="AA223"/>
      <c r="AB223"/>
    </row>
    <row r="224" spans="2:28" ht="15">
      <c r="B224"/>
      <c r="C224"/>
      <c r="D224"/>
      <c r="E224"/>
      <c r="G224"/>
      <c r="H224"/>
      <c r="I224"/>
      <c r="J224"/>
      <c r="L224"/>
      <c r="M224"/>
      <c r="N224"/>
      <c r="O224"/>
      <c r="Q224"/>
      <c r="R224"/>
      <c r="S224"/>
      <c r="AA224"/>
      <c r="AB224"/>
    </row>
    <row r="225" spans="2:28" ht="15">
      <c r="B225"/>
      <c r="C225"/>
      <c r="D225"/>
      <c r="E225"/>
      <c r="G225"/>
      <c r="H225"/>
      <c r="I225"/>
      <c r="J225"/>
      <c r="L225"/>
      <c r="M225"/>
      <c r="N225"/>
      <c r="O225"/>
      <c r="Q225"/>
      <c r="R225"/>
      <c r="S225"/>
      <c r="AA225"/>
      <c r="AB225"/>
    </row>
    <row r="226" spans="2:28" ht="15">
      <c r="B226"/>
      <c r="C226"/>
      <c r="D226"/>
      <c r="E226"/>
      <c r="G226"/>
      <c r="H226"/>
      <c r="I226"/>
      <c r="J226"/>
      <c r="L226"/>
      <c r="M226"/>
      <c r="N226"/>
      <c r="O226"/>
      <c r="Q226"/>
      <c r="R226"/>
      <c r="S226"/>
      <c r="AA226"/>
      <c r="AB226"/>
    </row>
    <row r="227" spans="2:28" ht="15">
      <c r="B227"/>
      <c r="C227"/>
      <c r="D227"/>
      <c r="E227"/>
      <c r="G227"/>
      <c r="H227"/>
      <c r="I227"/>
      <c r="J227"/>
      <c r="L227"/>
      <c r="M227"/>
      <c r="N227"/>
      <c r="O227"/>
      <c r="Q227"/>
      <c r="R227"/>
      <c r="S227"/>
      <c r="AA227"/>
      <c r="AB227"/>
    </row>
    <row r="228" spans="2:28" ht="15">
      <c r="B228"/>
      <c r="C228"/>
      <c r="D228"/>
      <c r="E228"/>
      <c r="G228"/>
      <c r="H228"/>
      <c r="I228"/>
      <c r="J228"/>
      <c r="L228"/>
      <c r="M228"/>
      <c r="N228"/>
      <c r="O228"/>
      <c r="Q228"/>
      <c r="R228"/>
      <c r="S228"/>
      <c r="AA228"/>
      <c r="AB228"/>
    </row>
    <row r="229" spans="2:28" ht="15">
      <c r="B229"/>
      <c r="C229"/>
      <c r="D229"/>
      <c r="E229"/>
      <c r="G229"/>
      <c r="H229"/>
      <c r="I229"/>
      <c r="J229"/>
      <c r="L229"/>
      <c r="M229"/>
      <c r="N229"/>
      <c r="O229"/>
      <c r="Q229"/>
      <c r="R229"/>
      <c r="S229"/>
      <c r="AA229"/>
      <c r="AB229"/>
    </row>
    <row r="230" spans="2:28" ht="15">
      <c r="B230"/>
      <c r="C230"/>
      <c r="D230"/>
      <c r="E230"/>
      <c r="G230"/>
      <c r="H230"/>
      <c r="I230"/>
      <c r="J230"/>
      <c r="L230"/>
      <c r="M230"/>
      <c r="N230"/>
      <c r="O230"/>
      <c r="Q230"/>
      <c r="R230"/>
      <c r="S230"/>
      <c r="AA230"/>
      <c r="AB230"/>
    </row>
    <row r="231" spans="2:28" ht="15">
      <c r="B231"/>
      <c r="C231"/>
      <c r="D231"/>
      <c r="E231"/>
      <c r="G231"/>
      <c r="H231"/>
      <c r="I231"/>
      <c r="J231"/>
      <c r="L231"/>
      <c r="M231"/>
      <c r="N231"/>
      <c r="O231"/>
      <c r="Q231"/>
      <c r="R231"/>
      <c r="S231"/>
      <c r="AA231"/>
      <c r="AB231"/>
    </row>
    <row r="232" spans="2:28" ht="15">
      <c r="B232"/>
      <c r="C232"/>
      <c r="D232"/>
      <c r="E232"/>
      <c r="G232"/>
      <c r="H232"/>
      <c r="I232"/>
      <c r="J232"/>
      <c r="L232"/>
      <c r="M232"/>
      <c r="N232"/>
      <c r="O232"/>
      <c r="Q232"/>
      <c r="R232"/>
      <c r="S232"/>
      <c r="AA232"/>
      <c r="AB232"/>
    </row>
    <row r="233" spans="2:28" ht="15">
      <c r="B233"/>
      <c r="C233"/>
      <c r="D233"/>
      <c r="E233"/>
      <c r="G233"/>
      <c r="H233"/>
      <c r="I233"/>
      <c r="J233"/>
      <c r="L233"/>
      <c r="M233"/>
      <c r="N233"/>
      <c r="O233"/>
      <c r="Q233"/>
      <c r="R233"/>
      <c r="S233"/>
      <c r="AA233"/>
      <c r="AB233"/>
    </row>
    <row r="234" spans="2:28" ht="15">
      <c r="B234"/>
      <c r="C234"/>
      <c r="D234"/>
      <c r="E234"/>
      <c r="G234"/>
      <c r="H234"/>
      <c r="I234"/>
      <c r="J234"/>
      <c r="L234"/>
      <c r="M234"/>
      <c r="N234"/>
      <c r="O234"/>
      <c r="Q234"/>
      <c r="R234"/>
      <c r="S234"/>
      <c r="AA234"/>
      <c r="AB234"/>
    </row>
    <row r="235" spans="2:28" ht="15">
      <c r="B235"/>
      <c r="C235"/>
      <c r="D235"/>
      <c r="E235"/>
      <c r="G235"/>
      <c r="H235"/>
      <c r="I235"/>
      <c r="J235"/>
      <c r="L235"/>
      <c r="M235"/>
      <c r="N235"/>
      <c r="O235"/>
      <c r="Q235"/>
      <c r="R235"/>
      <c r="S235"/>
      <c r="AA235"/>
      <c r="AB235"/>
    </row>
    <row r="236" spans="2:28" ht="15">
      <c r="B236"/>
      <c r="C236"/>
      <c r="D236"/>
      <c r="E236"/>
      <c r="G236"/>
      <c r="H236"/>
      <c r="I236"/>
      <c r="J236"/>
      <c r="L236"/>
      <c r="M236"/>
      <c r="N236"/>
      <c r="O236"/>
      <c r="Q236"/>
      <c r="R236"/>
      <c r="S236"/>
      <c r="AA236"/>
      <c r="AB236"/>
    </row>
    <row r="237" spans="2:28" ht="15">
      <c r="B237"/>
      <c r="C237"/>
      <c r="D237"/>
      <c r="E237"/>
      <c r="G237"/>
      <c r="H237"/>
      <c r="I237"/>
      <c r="J237"/>
      <c r="L237"/>
      <c r="M237"/>
      <c r="N237"/>
      <c r="O237"/>
      <c r="Q237"/>
      <c r="R237"/>
      <c r="S237"/>
      <c r="AA237"/>
      <c r="AB237"/>
    </row>
    <row r="238" spans="2:28" ht="15">
      <c r="B238"/>
      <c r="C238"/>
      <c r="D238"/>
      <c r="E238"/>
      <c r="G238"/>
      <c r="H238"/>
      <c r="I238"/>
      <c r="J238"/>
      <c r="L238"/>
      <c r="M238"/>
      <c r="N238"/>
      <c r="O238"/>
      <c r="Q238"/>
      <c r="R238"/>
      <c r="S238"/>
      <c r="AA238"/>
      <c r="AB238"/>
    </row>
    <row r="239" spans="2:28" ht="15">
      <c r="B239"/>
      <c r="C239"/>
      <c r="D239"/>
      <c r="E239"/>
      <c r="G239"/>
      <c r="H239"/>
      <c r="I239"/>
      <c r="J239"/>
      <c r="L239"/>
      <c r="M239"/>
      <c r="N239"/>
      <c r="O239"/>
      <c r="Q239"/>
      <c r="R239"/>
      <c r="S239"/>
      <c r="AA239"/>
      <c r="AB239"/>
    </row>
    <row r="240" spans="2:28" ht="15">
      <c r="B240"/>
      <c r="C240"/>
      <c r="D240"/>
      <c r="E240"/>
      <c r="G240"/>
      <c r="H240"/>
      <c r="I240"/>
      <c r="J240"/>
      <c r="L240"/>
      <c r="M240"/>
      <c r="N240"/>
      <c r="O240"/>
      <c r="Q240"/>
      <c r="R240"/>
      <c r="S240"/>
      <c r="AA240"/>
      <c r="AB240"/>
    </row>
    <row r="241" spans="2:28" ht="15">
      <c r="B241"/>
      <c r="C241"/>
      <c r="D241"/>
      <c r="E241"/>
      <c r="G241"/>
      <c r="H241"/>
      <c r="I241"/>
      <c r="J241"/>
      <c r="L241"/>
      <c r="M241"/>
      <c r="N241"/>
      <c r="O241"/>
      <c r="Q241"/>
      <c r="R241"/>
      <c r="S241"/>
      <c r="AA241"/>
      <c r="AB241"/>
    </row>
    <row r="242" spans="2:28" ht="15">
      <c r="B242"/>
      <c r="C242"/>
      <c r="D242"/>
      <c r="E242"/>
      <c r="G242"/>
      <c r="H242"/>
      <c r="I242"/>
      <c r="J242"/>
      <c r="L242"/>
      <c r="M242"/>
      <c r="N242"/>
      <c r="O242"/>
      <c r="Q242"/>
      <c r="R242"/>
      <c r="S242"/>
      <c r="AA242"/>
      <c r="AB242"/>
    </row>
    <row r="243" spans="2:28" ht="15">
      <c r="B243"/>
      <c r="C243"/>
      <c r="D243"/>
      <c r="E243"/>
      <c r="G243"/>
      <c r="H243"/>
      <c r="I243"/>
      <c r="J243"/>
      <c r="L243"/>
      <c r="M243"/>
      <c r="N243"/>
      <c r="O243"/>
      <c r="Q243"/>
      <c r="R243"/>
      <c r="S243"/>
      <c r="AA243"/>
      <c r="AB243"/>
    </row>
    <row r="244" spans="2:28" ht="15">
      <c r="B244"/>
      <c r="C244"/>
      <c r="D244"/>
      <c r="E244"/>
      <c r="G244"/>
      <c r="H244"/>
      <c r="I244"/>
      <c r="J244"/>
      <c r="L244"/>
      <c r="M244"/>
      <c r="N244"/>
      <c r="O244"/>
      <c r="Q244"/>
      <c r="R244"/>
      <c r="S244"/>
      <c r="AA244"/>
      <c r="AB244"/>
    </row>
    <row r="245" spans="2:28" ht="15">
      <c r="B245"/>
      <c r="C245"/>
      <c r="D245"/>
      <c r="E245"/>
      <c r="G245"/>
      <c r="H245"/>
      <c r="I245"/>
      <c r="J245"/>
      <c r="L245"/>
      <c r="M245"/>
      <c r="N245"/>
      <c r="O245"/>
      <c r="Q245"/>
      <c r="R245"/>
      <c r="S245"/>
      <c r="AA245"/>
      <c r="AB245"/>
    </row>
    <row r="246" spans="2:28" ht="15">
      <c r="B246"/>
      <c r="C246"/>
      <c r="D246"/>
      <c r="E246"/>
      <c r="G246"/>
      <c r="H246"/>
      <c r="I246"/>
      <c r="J246"/>
      <c r="L246"/>
      <c r="M246"/>
      <c r="N246"/>
      <c r="O246"/>
      <c r="Q246"/>
      <c r="R246"/>
      <c r="S246"/>
      <c r="AA246"/>
      <c r="AB246"/>
    </row>
    <row r="247" spans="2:28" ht="15">
      <c r="B247"/>
      <c r="C247"/>
      <c r="D247"/>
      <c r="E247"/>
      <c r="G247"/>
      <c r="H247"/>
      <c r="I247"/>
      <c r="J247"/>
      <c r="L247"/>
      <c r="M247"/>
      <c r="N247"/>
      <c r="O247"/>
      <c r="Q247"/>
      <c r="R247"/>
      <c r="S247"/>
      <c r="AA247"/>
      <c r="AB247"/>
    </row>
    <row r="248" spans="2:28" ht="15">
      <c r="B248"/>
      <c r="C248"/>
      <c r="D248"/>
      <c r="E248"/>
      <c r="G248"/>
      <c r="H248"/>
      <c r="I248"/>
      <c r="J248"/>
      <c r="L248"/>
      <c r="M248"/>
      <c r="N248"/>
      <c r="O248"/>
      <c r="Q248"/>
      <c r="R248"/>
      <c r="S248"/>
      <c r="AA248"/>
      <c r="AB248"/>
    </row>
    <row r="249" spans="2:28" ht="15">
      <c r="B249"/>
      <c r="C249"/>
      <c r="D249"/>
      <c r="E249"/>
      <c r="G249"/>
      <c r="H249"/>
      <c r="I249"/>
      <c r="J249"/>
      <c r="L249"/>
      <c r="M249"/>
      <c r="N249"/>
      <c r="O249"/>
      <c r="Q249"/>
      <c r="R249"/>
      <c r="S249"/>
      <c r="AA249"/>
      <c r="AB249"/>
    </row>
    <row r="250" spans="2:28" ht="15">
      <c r="B250"/>
      <c r="C250"/>
      <c r="D250"/>
      <c r="E250"/>
      <c r="G250"/>
      <c r="H250"/>
      <c r="I250"/>
      <c r="J250"/>
      <c r="L250"/>
      <c r="M250"/>
      <c r="N250"/>
      <c r="O250"/>
      <c r="Q250"/>
      <c r="R250"/>
      <c r="S250"/>
      <c r="AA250"/>
      <c r="AB250"/>
    </row>
    <row r="251" spans="2:28" ht="15">
      <c r="B251"/>
      <c r="C251"/>
      <c r="D251"/>
      <c r="E251"/>
      <c r="G251"/>
      <c r="H251"/>
      <c r="I251"/>
      <c r="J251"/>
      <c r="L251"/>
      <c r="M251"/>
      <c r="N251"/>
      <c r="O251"/>
      <c r="Q251"/>
      <c r="R251"/>
      <c r="S251"/>
      <c r="AA251"/>
      <c r="AB251"/>
    </row>
    <row r="252" spans="2:28" ht="15">
      <c r="B252"/>
      <c r="C252"/>
      <c r="D252"/>
      <c r="E252"/>
      <c r="G252"/>
      <c r="H252"/>
      <c r="I252"/>
      <c r="J252"/>
      <c r="L252"/>
      <c r="M252"/>
      <c r="N252"/>
      <c r="O252"/>
      <c r="Q252"/>
      <c r="R252"/>
      <c r="S252"/>
      <c r="AA252"/>
      <c r="AB252"/>
    </row>
    <row r="253" spans="2:28" ht="15">
      <c r="B253"/>
      <c r="C253"/>
      <c r="D253"/>
      <c r="E253"/>
      <c r="G253"/>
      <c r="H253"/>
      <c r="I253"/>
      <c r="J253"/>
      <c r="L253"/>
      <c r="M253"/>
      <c r="N253"/>
      <c r="O253"/>
      <c r="Q253"/>
      <c r="R253"/>
      <c r="S253"/>
      <c r="AA253"/>
      <c r="AB253"/>
    </row>
    <row r="254" spans="2:28" ht="15">
      <c r="B254"/>
      <c r="C254"/>
      <c r="D254"/>
      <c r="E254"/>
      <c r="G254"/>
      <c r="H254"/>
      <c r="I254"/>
      <c r="J254"/>
      <c r="L254"/>
      <c r="M254"/>
      <c r="N254"/>
      <c r="O254"/>
      <c r="Q254"/>
      <c r="R254"/>
      <c r="S254"/>
      <c r="AA254"/>
      <c r="AB254"/>
    </row>
    <row r="255" spans="2:28" ht="15">
      <c r="B255"/>
      <c r="C255"/>
      <c r="D255"/>
      <c r="E255"/>
      <c r="G255"/>
      <c r="H255"/>
      <c r="I255"/>
      <c r="J255"/>
      <c r="L255"/>
      <c r="M255"/>
      <c r="N255"/>
      <c r="O255"/>
      <c r="Q255"/>
      <c r="R255"/>
      <c r="S255"/>
      <c r="AA255"/>
      <c r="AB255"/>
    </row>
    <row r="256" spans="2:28" ht="15">
      <c r="B256"/>
      <c r="C256"/>
      <c r="D256"/>
      <c r="E256"/>
      <c r="G256"/>
      <c r="H256"/>
      <c r="I256"/>
      <c r="J256"/>
      <c r="L256"/>
      <c r="M256"/>
      <c r="N256"/>
      <c r="O256"/>
      <c r="Q256"/>
      <c r="R256"/>
      <c r="S256"/>
      <c r="AA256"/>
      <c r="AB256"/>
    </row>
    <row r="257" spans="2:28" ht="15">
      <c r="B257"/>
      <c r="C257"/>
      <c r="D257"/>
      <c r="E257"/>
      <c r="G257"/>
      <c r="H257"/>
      <c r="I257"/>
      <c r="J257"/>
      <c r="L257"/>
      <c r="M257"/>
      <c r="N257"/>
      <c r="O257"/>
      <c r="Q257"/>
      <c r="R257"/>
      <c r="S257"/>
      <c r="AA257"/>
      <c r="AB257"/>
    </row>
    <row r="258" spans="2:28" ht="15">
      <c r="B258"/>
      <c r="C258"/>
      <c r="D258"/>
      <c r="E258"/>
      <c r="G258"/>
      <c r="H258"/>
      <c r="I258"/>
      <c r="J258"/>
      <c r="L258"/>
      <c r="M258"/>
      <c r="N258"/>
      <c r="O258"/>
      <c r="Q258"/>
      <c r="R258"/>
      <c r="S258"/>
      <c r="AA258"/>
      <c r="AB258"/>
    </row>
    <row r="259" spans="2:28" ht="15">
      <c r="B259"/>
      <c r="C259"/>
      <c r="D259"/>
      <c r="E259"/>
      <c r="G259"/>
      <c r="H259"/>
      <c r="I259"/>
      <c r="J259"/>
      <c r="L259"/>
      <c r="M259"/>
      <c r="N259"/>
      <c r="O259"/>
      <c r="Q259"/>
      <c r="R259"/>
      <c r="S259"/>
      <c r="AA259"/>
      <c r="AB259"/>
    </row>
    <row r="260" spans="2:28" ht="15">
      <c r="B260"/>
      <c r="C260"/>
      <c r="D260"/>
      <c r="E260"/>
      <c r="G260"/>
      <c r="H260"/>
      <c r="I260"/>
      <c r="J260"/>
      <c r="L260"/>
      <c r="M260"/>
      <c r="N260"/>
      <c r="O260"/>
      <c r="Q260"/>
      <c r="R260"/>
      <c r="S260"/>
      <c r="AA260"/>
      <c r="AB260"/>
    </row>
    <row r="261" spans="2:28" ht="15">
      <c r="B261"/>
      <c r="C261"/>
      <c r="D261"/>
      <c r="E261"/>
      <c r="G261"/>
      <c r="H261"/>
      <c r="I261"/>
      <c r="J261"/>
      <c r="L261"/>
      <c r="M261"/>
      <c r="N261"/>
      <c r="O261"/>
      <c r="Q261"/>
      <c r="R261"/>
      <c r="S261"/>
      <c r="AA261"/>
      <c r="AB261"/>
    </row>
    <row r="262" spans="2:28" ht="15">
      <c r="B262"/>
      <c r="C262"/>
      <c r="D262"/>
      <c r="E262"/>
      <c r="G262"/>
      <c r="H262"/>
      <c r="I262"/>
      <c r="J262"/>
      <c r="L262"/>
      <c r="M262"/>
      <c r="N262"/>
      <c r="O262"/>
      <c r="Q262"/>
      <c r="R262"/>
      <c r="S262"/>
      <c r="AA262"/>
      <c r="AB262"/>
    </row>
    <row r="263" spans="2:28" ht="15">
      <c r="B263"/>
      <c r="C263"/>
      <c r="D263"/>
      <c r="E263"/>
      <c r="G263"/>
      <c r="H263"/>
      <c r="I263"/>
      <c r="J263"/>
      <c r="L263"/>
      <c r="M263"/>
      <c r="N263"/>
      <c r="O263"/>
      <c r="Q263"/>
      <c r="R263"/>
      <c r="S263"/>
      <c r="AA263"/>
      <c r="AB263"/>
    </row>
    <row r="264" spans="2:28" ht="15">
      <c r="B264"/>
      <c r="C264"/>
      <c r="D264"/>
      <c r="E264"/>
      <c r="G264"/>
      <c r="H264"/>
      <c r="I264"/>
      <c r="J264"/>
      <c r="L264"/>
      <c r="M264"/>
      <c r="N264"/>
      <c r="O264"/>
      <c r="Q264"/>
      <c r="R264"/>
      <c r="S264"/>
      <c r="AA264"/>
      <c r="AB264"/>
    </row>
    <row r="265" spans="2:28" ht="15">
      <c r="B265"/>
      <c r="C265"/>
      <c r="D265"/>
      <c r="E265"/>
      <c r="G265"/>
      <c r="H265"/>
      <c r="I265"/>
      <c r="J265"/>
      <c r="L265"/>
      <c r="M265"/>
      <c r="N265"/>
      <c r="O265"/>
      <c r="Q265"/>
      <c r="R265"/>
      <c r="S265"/>
      <c r="AA265"/>
      <c r="AB265"/>
    </row>
    <row r="266" spans="2:28" ht="15">
      <c r="B266"/>
      <c r="C266"/>
      <c r="D266"/>
      <c r="E266"/>
      <c r="G266"/>
      <c r="H266"/>
      <c r="I266"/>
      <c r="J266"/>
      <c r="L266"/>
      <c r="M266"/>
      <c r="N266"/>
      <c r="O266"/>
      <c r="Q266"/>
      <c r="R266"/>
      <c r="S266"/>
      <c r="AA266"/>
      <c r="AB266"/>
    </row>
    <row r="267" spans="2:28" ht="15">
      <c r="B267"/>
      <c r="C267"/>
      <c r="D267"/>
      <c r="E267"/>
      <c r="G267"/>
      <c r="H267"/>
      <c r="I267"/>
      <c r="J267"/>
      <c r="L267"/>
      <c r="M267"/>
      <c r="N267"/>
      <c r="O267"/>
      <c r="Q267"/>
      <c r="R267"/>
      <c r="S267"/>
      <c r="AA267"/>
      <c r="AB267"/>
    </row>
    <row r="268" spans="2:28" ht="15">
      <c r="B268"/>
      <c r="C268"/>
      <c r="D268"/>
      <c r="E268"/>
      <c r="G268"/>
      <c r="H268"/>
      <c r="I268"/>
      <c r="J268"/>
      <c r="L268"/>
      <c r="M268"/>
      <c r="N268"/>
      <c r="O268"/>
      <c r="Q268"/>
      <c r="R268"/>
      <c r="S268"/>
      <c r="AA268"/>
      <c r="AB268"/>
    </row>
    <row r="269" spans="2:28" ht="15">
      <c r="B269"/>
      <c r="C269"/>
      <c r="D269"/>
      <c r="E269"/>
      <c r="G269"/>
      <c r="H269"/>
      <c r="I269"/>
      <c r="J269"/>
      <c r="L269"/>
      <c r="M269"/>
      <c r="N269"/>
      <c r="O269"/>
      <c r="Q269"/>
      <c r="R269"/>
      <c r="S269"/>
      <c r="AA269"/>
      <c r="AB269"/>
    </row>
    <row r="270" spans="2:28" ht="15">
      <c r="B270"/>
      <c r="C270"/>
      <c r="D270"/>
      <c r="E270"/>
      <c r="G270"/>
      <c r="H270"/>
      <c r="I270"/>
      <c r="J270"/>
      <c r="L270"/>
      <c r="M270"/>
      <c r="N270"/>
      <c r="O270"/>
      <c r="Q270"/>
      <c r="R270"/>
      <c r="S270"/>
      <c r="AA270"/>
      <c r="AB270"/>
    </row>
    <row r="271" spans="2:28" ht="15">
      <c r="B271"/>
      <c r="C271"/>
      <c r="D271"/>
      <c r="E271"/>
      <c r="G271"/>
      <c r="H271"/>
      <c r="I271"/>
      <c r="J271"/>
      <c r="L271"/>
      <c r="M271"/>
      <c r="N271"/>
      <c r="O271"/>
      <c r="Q271"/>
      <c r="R271"/>
      <c r="S271"/>
      <c r="AA271"/>
      <c r="AB271"/>
    </row>
    <row r="272" spans="2:28" ht="15">
      <c r="B272"/>
      <c r="C272"/>
      <c r="D272"/>
      <c r="E272"/>
      <c r="G272"/>
      <c r="H272"/>
      <c r="I272"/>
      <c r="J272"/>
      <c r="L272"/>
      <c r="M272"/>
      <c r="N272"/>
      <c r="O272"/>
      <c r="Q272"/>
      <c r="R272"/>
      <c r="S272"/>
      <c r="AA272"/>
      <c r="AB272"/>
    </row>
    <row r="273" spans="2:28" ht="15">
      <c r="B273"/>
      <c r="C273"/>
      <c r="D273"/>
      <c r="E273"/>
      <c r="G273"/>
      <c r="H273"/>
      <c r="I273"/>
      <c r="J273"/>
      <c r="L273"/>
      <c r="M273"/>
      <c r="N273"/>
      <c r="O273"/>
      <c r="Q273"/>
      <c r="R273"/>
      <c r="S273"/>
      <c r="AA273"/>
      <c r="AB273"/>
    </row>
    <row r="274" spans="2:28" ht="15">
      <c r="B274"/>
      <c r="C274"/>
      <c r="D274"/>
      <c r="E274"/>
      <c r="G274"/>
      <c r="H274"/>
      <c r="I274"/>
      <c r="J274"/>
      <c r="L274"/>
      <c r="M274"/>
      <c r="N274"/>
      <c r="O274"/>
      <c r="Q274"/>
      <c r="R274"/>
      <c r="S274"/>
      <c r="AA274"/>
      <c r="AB274"/>
    </row>
    <row r="275" spans="2:28" ht="15">
      <c r="B275"/>
      <c r="C275"/>
      <c r="D275"/>
      <c r="E275"/>
      <c r="G275"/>
      <c r="H275"/>
      <c r="I275"/>
      <c r="J275"/>
      <c r="L275"/>
      <c r="M275"/>
      <c r="N275"/>
      <c r="O275"/>
      <c r="Q275"/>
      <c r="R275"/>
      <c r="S275"/>
      <c r="AA275"/>
      <c r="AB275"/>
    </row>
    <row r="276" spans="2:28" ht="15">
      <c r="B276"/>
      <c r="C276"/>
      <c r="D276"/>
      <c r="E276"/>
      <c r="G276"/>
      <c r="H276"/>
      <c r="I276"/>
      <c r="J276"/>
      <c r="L276"/>
      <c r="M276"/>
      <c r="N276"/>
      <c r="O276"/>
      <c r="Q276"/>
      <c r="R276"/>
      <c r="S276"/>
      <c r="AA276"/>
      <c r="AB276"/>
    </row>
    <row r="277" spans="2:28" ht="15">
      <c r="B277"/>
      <c r="C277"/>
      <c r="D277"/>
      <c r="E277"/>
      <c r="G277"/>
      <c r="H277"/>
      <c r="I277"/>
      <c r="J277"/>
      <c r="L277"/>
      <c r="M277"/>
      <c r="N277"/>
      <c r="O277"/>
      <c r="Q277"/>
      <c r="R277"/>
      <c r="S277"/>
      <c r="AA277"/>
      <c r="AB277"/>
    </row>
    <row r="278" spans="2:28" ht="15">
      <c r="B278"/>
      <c r="C278"/>
      <c r="D278"/>
      <c r="E278"/>
      <c r="G278"/>
      <c r="H278"/>
      <c r="I278"/>
      <c r="J278"/>
      <c r="L278"/>
      <c r="M278"/>
      <c r="N278"/>
      <c r="O278"/>
      <c r="Q278"/>
      <c r="R278"/>
      <c r="S278"/>
      <c r="AA278"/>
      <c r="AB278"/>
    </row>
    <row r="279" spans="2:28" ht="15">
      <c r="B279"/>
      <c r="C279"/>
      <c r="D279"/>
      <c r="E279"/>
      <c r="G279"/>
      <c r="H279"/>
      <c r="I279"/>
      <c r="J279"/>
      <c r="L279"/>
      <c r="M279"/>
      <c r="N279"/>
      <c r="O279"/>
      <c r="Q279"/>
      <c r="R279"/>
      <c r="S279"/>
      <c r="AA279"/>
      <c r="AB279"/>
    </row>
    <row r="280" spans="2:28" ht="15">
      <c r="B280"/>
      <c r="C280"/>
      <c r="D280"/>
      <c r="E280"/>
      <c r="G280"/>
      <c r="H280"/>
      <c r="I280"/>
      <c r="J280"/>
      <c r="L280"/>
      <c r="M280"/>
      <c r="N280"/>
      <c r="O280"/>
      <c r="Q280"/>
      <c r="R280"/>
      <c r="S280"/>
      <c r="AA280"/>
      <c r="AB280"/>
    </row>
    <row r="281" spans="2:28" ht="15">
      <c r="B281"/>
      <c r="C281"/>
      <c r="D281"/>
      <c r="E281"/>
      <c r="G281"/>
      <c r="H281"/>
      <c r="I281"/>
      <c r="J281"/>
      <c r="L281"/>
      <c r="M281"/>
      <c r="N281"/>
      <c r="O281"/>
      <c r="Q281"/>
      <c r="R281"/>
      <c r="S281"/>
      <c r="AA281"/>
      <c r="AB281"/>
    </row>
    <row r="282" spans="2:28" ht="15">
      <c r="B282"/>
      <c r="C282"/>
      <c r="D282"/>
      <c r="E282"/>
      <c r="G282"/>
      <c r="H282"/>
      <c r="I282"/>
      <c r="J282"/>
      <c r="L282"/>
      <c r="M282"/>
      <c r="N282"/>
      <c r="O282"/>
      <c r="Q282"/>
      <c r="R282"/>
      <c r="S282"/>
      <c r="AA282"/>
      <c r="AB282"/>
    </row>
    <row r="283" spans="2:28" ht="15">
      <c r="B283"/>
      <c r="C283"/>
      <c r="D283"/>
      <c r="E283"/>
      <c r="G283"/>
      <c r="H283"/>
      <c r="I283"/>
      <c r="J283"/>
      <c r="L283"/>
      <c r="M283"/>
      <c r="N283"/>
      <c r="O283"/>
      <c r="Q283"/>
      <c r="R283"/>
      <c r="S283"/>
      <c r="AA283"/>
      <c r="AB283"/>
    </row>
    <row r="284" spans="2:28" ht="15">
      <c r="B284"/>
      <c r="C284"/>
      <c r="D284"/>
      <c r="E284"/>
      <c r="G284"/>
      <c r="H284"/>
      <c r="I284"/>
      <c r="J284"/>
      <c r="L284"/>
      <c r="M284"/>
      <c r="N284"/>
      <c r="O284"/>
      <c r="Q284"/>
      <c r="R284"/>
      <c r="S284"/>
      <c r="AA284"/>
      <c r="AB284"/>
    </row>
    <row r="285" spans="2:28" ht="15">
      <c r="B285"/>
      <c r="C285"/>
      <c r="D285"/>
      <c r="E285"/>
      <c r="G285"/>
      <c r="H285"/>
      <c r="I285"/>
      <c r="J285"/>
      <c r="L285"/>
      <c r="M285"/>
      <c r="N285"/>
      <c r="O285"/>
      <c r="Q285"/>
      <c r="R285"/>
      <c r="S285"/>
      <c r="AA285"/>
      <c r="AB285"/>
    </row>
    <row r="286" spans="2:28" ht="15">
      <c r="B286"/>
      <c r="C286"/>
      <c r="D286"/>
      <c r="E286"/>
      <c r="G286"/>
      <c r="H286"/>
      <c r="I286"/>
      <c r="J286"/>
      <c r="L286"/>
      <c r="M286"/>
      <c r="N286"/>
      <c r="O286"/>
      <c r="Q286"/>
      <c r="R286"/>
      <c r="S286"/>
      <c r="AA286"/>
      <c r="AB286"/>
    </row>
    <row r="287" spans="2:28" ht="15">
      <c r="B287"/>
      <c r="C287"/>
      <c r="D287"/>
      <c r="E287"/>
      <c r="G287"/>
      <c r="H287"/>
      <c r="I287"/>
      <c r="J287"/>
      <c r="L287"/>
      <c r="M287"/>
      <c r="N287"/>
      <c r="O287"/>
      <c r="Q287"/>
      <c r="R287"/>
      <c r="S287"/>
      <c r="AA287"/>
      <c r="AB287"/>
    </row>
    <row r="288" spans="2:28" ht="15">
      <c r="B288"/>
      <c r="C288"/>
      <c r="D288"/>
      <c r="E288"/>
      <c r="G288"/>
      <c r="H288"/>
      <c r="I288"/>
      <c r="J288"/>
      <c r="L288"/>
      <c r="M288"/>
      <c r="N288"/>
      <c r="O288"/>
      <c r="Q288"/>
      <c r="R288"/>
      <c r="S288"/>
      <c r="AA288"/>
      <c r="AB288"/>
    </row>
    <row r="289" spans="2:28" ht="15">
      <c r="B289"/>
      <c r="C289"/>
      <c r="D289"/>
      <c r="E289"/>
      <c r="G289"/>
      <c r="H289"/>
      <c r="I289"/>
      <c r="J289"/>
      <c r="L289"/>
      <c r="M289"/>
      <c r="N289"/>
      <c r="O289"/>
      <c r="Q289"/>
      <c r="R289"/>
      <c r="S289"/>
      <c r="AA289"/>
      <c r="AB289"/>
    </row>
    <row r="290" spans="2:28" ht="15">
      <c r="B290"/>
      <c r="C290"/>
      <c r="D290"/>
      <c r="E290"/>
      <c r="G290"/>
      <c r="H290"/>
      <c r="I290"/>
      <c r="J290"/>
      <c r="L290"/>
      <c r="M290"/>
      <c r="N290"/>
      <c r="O290"/>
      <c r="Q290"/>
      <c r="R290"/>
      <c r="S290"/>
      <c r="AA290"/>
      <c r="AB290"/>
    </row>
    <row r="291" spans="2:28" ht="15">
      <c r="B291"/>
      <c r="C291"/>
      <c r="D291"/>
      <c r="E291"/>
      <c r="G291"/>
      <c r="H291"/>
      <c r="I291"/>
      <c r="J291"/>
      <c r="L291"/>
      <c r="M291"/>
      <c r="N291"/>
      <c r="O291"/>
      <c r="Q291"/>
      <c r="R291"/>
      <c r="S291"/>
      <c r="AA291"/>
      <c r="AB291"/>
    </row>
    <row r="292" spans="2:28" ht="15">
      <c r="B292"/>
      <c r="C292"/>
      <c r="D292"/>
      <c r="E292"/>
      <c r="G292"/>
      <c r="H292"/>
      <c r="I292"/>
      <c r="J292"/>
      <c r="L292"/>
      <c r="M292"/>
      <c r="N292"/>
      <c r="O292"/>
      <c r="Q292"/>
      <c r="R292"/>
      <c r="S292"/>
      <c r="AA292"/>
      <c r="AB292"/>
    </row>
    <row r="293" spans="2:28" ht="15">
      <c r="B293"/>
      <c r="C293"/>
      <c r="D293"/>
      <c r="E293"/>
      <c r="G293"/>
      <c r="H293"/>
      <c r="I293"/>
      <c r="J293"/>
      <c r="L293"/>
      <c r="M293"/>
      <c r="N293"/>
      <c r="O293"/>
      <c r="Q293"/>
      <c r="R293"/>
      <c r="S293"/>
      <c r="AA293"/>
      <c r="AB293"/>
    </row>
    <row r="294" spans="2:28" ht="15">
      <c r="B294"/>
      <c r="C294"/>
      <c r="D294"/>
      <c r="E294"/>
      <c r="G294"/>
      <c r="H294"/>
      <c r="I294"/>
      <c r="J294"/>
      <c r="L294"/>
      <c r="M294"/>
      <c r="N294"/>
      <c r="O294"/>
      <c r="Q294"/>
      <c r="R294"/>
      <c r="S294"/>
      <c r="AA294"/>
      <c r="AB294"/>
    </row>
    <row r="295" spans="2:28" ht="15">
      <c r="B295"/>
      <c r="C295"/>
      <c r="D295"/>
      <c r="E295"/>
      <c r="G295"/>
      <c r="H295"/>
      <c r="I295"/>
      <c r="J295"/>
      <c r="L295"/>
      <c r="M295"/>
      <c r="N295"/>
      <c r="O295"/>
      <c r="Q295"/>
      <c r="R295"/>
      <c r="S295"/>
      <c r="AA295"/>
      <c r="AB295"/>
    </row>
    <row r="296" spans="2:28" ht="15">
      <c r="B296"/>
      <c r="C296"/>
      <c r="D296"/>
      <c r="E296"/>
      <c r="G296"/>
      <c r="H296"/>
      <c r="I296"/>
      <c r="J296"/>
      <c r="L296"/>
      <c r="M296"/>
      <c r="N296"/>
      <c r="O296"/>
      <c r="Q296"/>
      <c r="R296"/>
      <c r="S296"/>
      <c r="AA296"/>
      <c r="AB296"/>
    </row>
    <row r="297" spans="2:28" ht="15">
      <c r="B297"/>
      <c r="C297"/>
      <c r="D297"/>
      <c r="E297"/>
      <c r="G297"/>
      <c r="H297"/>
      <c r="I297"/>
      <c r="J297"/>
      <c r="L297"/>
      <c r="M297"/>
      <c r="N297"/>
      <c r="O297"/>
      <c r="Q297"/>
      <c r="R297"/>
      <c r="S297"/>
      <c r="AA297"/>
      <c r="AB297"/>
    </row>
    <row r="298" spans="2:28" ht="15">
      <c r="B298"/>
      <c r="C298"/>
      <c r="D298"/>
      <c r="E298"/>
      <c r="G298"/>
      <c r="H298"/>
      <c r="I298"/>
      <c r="J298"/>
      <c r="L298"/>
      <c r="M298"/>
      <c r="N298"/>
      <c r="O298"/>
      <c r="Q298"/>
      <c r="R298"/>
      <c r="S298"/>
      <c r="AA298"/>
      <c r="AB298"/>
    </row>
    <row r="299" spans="2:28" ht="15">
      <c r="B299"/>
      <c r="C299"/>
      <c r="D299"/>
      <c r="E299"/>
      <c r="G299"/>
      <c r="H299"/>
      <c r="I299"/>
      <c r="J299"/>
      <c r="L299"/>
      <c r="M299"/>
      <c r="N299"/>
      <c r="O299"/>
      <c r="Q299"/>
      <c r="R299"/>
      <c r="S299"/>
      <c r="AA299"/>
      <c r="AB299"/>
    </row>
    <row r="300" spans="2:28" ht="15">
      <c r="B300"/>
      <c r="C300"/>
      <c r="D300"/>
      <c r="E300"/>
      <c r="G300"/>
      <c r="H300"/>
      <c r="I300"/>
      <c r="J300"/>
      <c r="L300"/>
      <c r="M300"/>
      <c r="N300"/>
      <c r="O300"/>
      <c r="Q300"/>
      <c r="R300"/>
      <c r="S300"/>
      <c r="AA300"/>
      <c r="AB300"/>
    </row>
    <row r="301" spans="2:28" ht="15">
      <c r="B301"/>
      <c r="C301"/>
      <c r="D301"/>
      <c r="E301"/>
      <c r="G301"/>
      <c r="H301"/>
      <c r="I301"/>
      <c r="J301"/>
      <c r="L301"/>
      <c r="M301"/>
      <c r="N301"/>
      <c r="O301"/>
      <c r="Q301"/>
      <c r="R301"/>
      <c r="S301"/>
      <c r="AA301"/>
      <c r="AB301"/>
    </row>
    <row r="302" spans="2:28" ht="15">
      <c r="B302"/>
      <c r="C302"/>
      <c r="D302"/>
      <c r="E302"/>
      <c r="G302"/>
      <c r="H302"/>
      <c r="I302"/>
      <c r="J302"/>
      <c r="L302"/>
      <c r="M302"/>
      <c r="N302"/>
      <c r="O302"/>
      <c r="Q302"/>
      <c r="R302"/>
      <c r="S302"/>
      <c r="AA302"/>
      <c r="AB302"/>
    </row>
    <row r="303" spans="2:28" ht="15">
      <c r="B303"/>
      <c r="C303"/>
      <c r="D303"/>
      <c r="E303"/>
      <c r="G303"/>
      <c r="H303"/>
      <c r="I303"/>
      <c r="J303"/>
      <c r="L303"/>
      <c r="M303"/>
      <c r="N303"/>
      <c r="O303"/>
      <c r="Q303"/>
      <c r="R303"/>
      <c r="S303"/>
      <c r="AA303"/>
      <c r="AB303"/>
    </row>
    <row r="304" spans="2:28" ht="15">
      <c r="B304"/>
      <c r="C304"/>
      <c r="D304"/>
      <c r="E304"/>
      <c r="G304"/>
      <c r="H304"/>
      <c r="I304"/>
      <c r="J304"/>
      <c r="L304"/>
      <c r="M304"/>
      <c r="N304"/>
      <c r="O304"/>
      <c r="Q304"/>
      <c r="R304"/>
      <c r="S304"/>
      <c r="AA304"/>
      <c r="AB304"/>
    </row>
    <row r="305" spans="2:28" ht="15">
      <c r="B305"/>
      <c r="C305"/>
      <c r="D305"/>
      <c r="E305"/>
      <c r="G305"/>
      <c r="H305"/>
      <c r="I305"/>
      <c r="J305"/>
      <c r="L305"/>
      <c r="M305"/>
      <c r="N305"/>
      <c r="O305"/>
      <c r="Q305"/>
      <c r="R305"/>
      <c r="S305"/>
      <c r="AA305"/>
      <c r="AB305"/>
    </row>
    <row r="306" spans="2:28" ht="15">
      <c r="B306"/>
      <c r="C306"/>
      <c r="D306"/>
      <c r="E306"/>
      <c r="G306"/>
      <c r="H306"/>
      <c r="I306"/>
      <c r="J306"/>
      <c r="L306"/>
      <c r="M306"/>
      <c r="N306"/>
      <c r="O306"/>
      <c r="Q306"/>
      <c r="R306"/>
      <c r="S306"/>
      <c r="AA306"/>
      <c r="AB306"/>
    </row>
    <row r="307" spans="2:28" ht="15">
      <c r="B307"/>
      <c r="C307"/>
      <c r="D307"/>
      <c r="E307"/>
      <c r="G307"/>
      <c r="H307"/>
      <c r="I307"/>
      <c r="J307"/>
      <c r="L307"/>
      <c r="M307"/>
      <c r="N307"/>
      <c r="O307"/>
      <c r="Q307"/>
      <c r="R307"/>
      <c r="S307"/>
      <c r="AA307"/>
      <c r="AB307"/>
    </row>
    <row r="308" spans="2:28" ht="15">
      <c r="B308"/>
      <c r="C308"/>
      <c r="D308"/>
      <c r="E308"/>
      <c r="G308"/>
      <c r="H308"/>
      <c r="I308"/>
      <c r="J308"/>
      <c r="L308"/>
      <c r="M308"/>
      <c r="N308"/>
      <c r="O308"/>
      <c r="Q308"/>
      <c r="R308"/>
      <c r="S308"/>
      <c r="AA308"/>
      <c r="AB308"/>
    </row>
    <row r="309" spans="2:28" ht="15">
      <c r="B309"/>
      <c r="C309"/>
      <c r="D309"/>
      <c r="E309"/>
      <c r="G309"/>
      <c r="H309"/>
      <c r="I309"/>
      <c r="J309"/>
      <c r="L309"/>
      <c r="M309"/>
      <c r="N309"/>
      <c r="O309"/>
      <c r="Q309"/>
      <c r="R309"/>
      <c r="S309"/>
      <c r="AA309"/>
      <c r="AB309"/>
    </row>
    <row r="310" spans="2:28" ht="15">
      <c r="B310"/>
      <c r="C310"/>
      <c r="D310"/>
      <c r="E310"/>
      <c r="G310"/>
      <c r="H310"/>
      <c r="I310"/>
      <c r="J310"/>
      <c r="L310"/>
      <c r="M310"/>
      <c r="N310"/>
      <c r="O310"/>
      <c r="Q310"/>
      <c r="R310"/>
      <c r="S310"/>
      <c r="AA310"/>
      <c r="AB310"/>
    </row>
    <row r="311" spans="2:28" ht="15">
      <c r="B311"/>
      <c r="C311"/>
      <c r="D311"/>
      <c r="E311"/>
      <c r="G311"/>
      <c r="H311"/>
      <c r="I311"/>
      <c r="J311"/>
      <c r="L311"/>
      <c r="M311"/>
      <c r="N311"/>
      <c r="O311"/>
      <c r="Q311"/>
      <c r="R311"/>
      <c r="S311"/>
      <c r="AA311"/>
      <c r="AB311"/>
    </row>
    <row r="312" spans="2:28" ht="15">
      <c r="B312"/>
      <c r="C312"/>
      <c r="D312"/>
      <c r="E312"/>
      <c r="G312"/>
      <c r="H312"/>
      <c r="I312"/>
      <c r="J312"/>
      <c r="L312"/>
      <c r="M312"/>
      <c r="N312"/>
      <c r="O312"/>
      <c r="Q312"/>
      <c r="R312"/>
      <c r="S312"/>
      <c r="AA312"/>
      <c r="AB312"/>
    </row>
    <row r="313" spans="2:28" ht="15">
      <c r="B313"/>
      <c r="C313"/>
      <c r="D313"/>
      <c r="E313"/>
      <c r="G313"/>
      <c r="H313"/>
      <c r="I313"/>
      <c r="J313"/>
      <c r="L313"/>
      <c r="M313"/>
      <c r="N313"/>
      <c r="O313"/>
      <c r="Q313"/>
      <c r="R313"/>
      <c r="S313"/>
      <c r="AA313"/>
      <c r="AB313"/>
    </row>
    <row r="314" spans="2:28" ht="15">
      <c r="B314"/>
      <c r="C314"/>
      <c r="D314"/>
      <c r="E314"/>
      <c r="G314"/>
      <c r="H314"/>
      <c r="I314"/>
      <c r="J314"/>
      <c r="L314"/>
      <c r="M314"/>
      <c r="N314"/>
      <c r="O314"/>
      <c r="Q314"/>
      <c r="R314"/>
      <c r="S314"/>
      <c r="AA314"/>
      <c r="AB314"/>
    </row>
    <row r="315" spans="2:28" ht="15">
      <c r="B315"/>
      <c r="C315"/>
      <c r="D315"/>
      <c r="E315"/>
      <c r="G315"/>
      <c r="H315"/>
      <c r="I315"/>
      <c r="J315"/>
      <c r="L315"/>
      <c r="M315"/>
      <c r="N315"/>
      <c r="O315"/>
      <c r="Q315"/>
      <c r="R315"/>
      <c r="S315"/>
      <c r="AA315"/>
      <c r="AB315"/>
    </row>
    <row r="316" spans="2:28" ht="15">
      <c r="B316"/>
      <c r="C316"/>
      <c r="D316"/>
      <c r="E316"/>
      <c r="G316"/>
      <c r="H316"/>
      <c r="I316"/>
      <c r="J316"/>
      <c r="L316"/>
      <c r="M316"/>
      <c r="N316"/>
      <c r="O316"/>
      <c r="Q316"/>
      <c r="R316"/>
      <c r="S316"/>
      <c r="AA316"/>
      <c r="AB316"/>
    </row>
    <row r="317" spans="2:28" ht="15">
      <c r="B317"/>
      <c r="C317"/>
      <c r="D317"/>
      <c r="E317"/>
      <c r="G317"/>
      <c r="H317"/>
      <c r="I317"/>
      <c r="J317"/>
      <c r="L317"/>
      <c r="M317"/>
      <c r="N317"/>
      <c r="O317"/>
      <c r="Q317"/>
      <c r="R317"/>
      <c r="S317"/>
      <c r="AA317"/>
      <c r="AB317"/>
    </row>
    <row r="318" spans="2:28" ht="15">
      <c r="B318"/>
      <c r="C318"/>
      <c r="D318"/>
      <c r="E318"/>
      <c r="G318"/>
      <c r="H318"/>
      <c r="I318"/>
      <c r="J318"/>
      <c r="L318"/>
      <c r="M318"/>
      <c r="N318"/>
      <c r="O318"/>
      <c r="Q318"/>
      <c r="R318"/>
      <c r="S318"/>
      <c r="AA318"/>
      <c r="AB318"/>
    </row>
    <row r="319" spans="2:28" ht="15">
      <c r="B319"/>
      <c r="C319"/>
      <c r="D319"/>
      <c r="E319"/>
      <c r="G319"/>
      <c r="H319"/>
      <c r="I319"/>
      <c r="J319"/>
      <c r="L319"/>
      <c r="M319"/>
      <c r="N319"/>
      <c r="O319"/>
      <c r="Q319"/>
      <c r="R319"/>
      <c r="S319"/>
      <c r="AA319"/>
      <c r="AB319"/>
    </row>
    <row r="320" spans="2:28" ht="15">
      <c r="B320"/>
      <c r="C320"/>
      <c r="D320"/>
      <c r="E320"/>
      <c r="G320"/>
      <c r="H320"/>
      <c r="I320"/>
      <c r="J320"/>
      <c r="L320"/>
      <c r="M320"/>
      <c r="N320"/>
      <c r="O320"/>
      <c r="Q320"/>
      <c r="R320"/>
      <c r="S320"/>
      <c r="AA320"/>
      <c r="AB320"/>
    </row>
    <row r="321" spans="2:28" ht="15">
      <c r="B321"/>
      <c r="C321"/>
      <c r="D321"/>
      <c r="E321"/>
      <c r="G321"/>
      <c r="H321"/>
      <c r="I321"/>
      <c r="J321"/>
      <c r="L321"/>
      <c r="M321"/>
      <c r="N321"/>
      <c r="O321"/>
      <c r="Q321"/>
      <c r="R321"/>
      <c r="S321"/>
      <c r="AA321"/>
      <c r="AB321"/>
    </row>
    <row r="322" spans="2:28" ht="15">
      <c r="B322"/>
      <c r="C322"/>
      <c r="D322"/>
      <c r="E322"/>
      <c r="G322"/>
      <c r="H322"/>
      <c r="I322"/>
      <c r="J322"/>
      <c r="L322"/>
      <c r="M322"/>
      <c r="N322"/>
      <c r="O322"/>
      <c r="Q322"/>
      <c r="R322"/>
      <c r="S322"/>
      <c r="AA322"/>
      <c r="AB322"/>
    </row>
    <row r="323" spans="2:28" ht="15">
      <c r="B323"/>
      <c r="C323"/>
      <c r="D323"/>
      <c r="E323"/>
      <c r="G323"/>
      <c r="H323"/>
      <c r="I323"/>
      <c r="J323"/>
      <c r="L323"/>
      <c r="M323"/>
      <c r="N323"/>
      <c r="O323"/>
      <c r="Q323"/>
      <c r="R323"/>
      <c r="S323"/>
      <c r="AA323"/>
      <c r="AB323"/>
    </row>
    <row r="324" spans="2:28" ht="15">
      <c r="B324"/>
      <c r="C324"/>
      <c r="D324"/>
      <c r="E324"/>
      <c r="G324"/>
      <c r="H324"/>
      <c r="I324"/>
      <c r="J324"/>
      <c r="L324"/>
      <c r="M324"/>
      <c r="N324"/>
      <c r="O324"/>
      <c r="Q324"/>
      <c r="R324"/>
      <c r="S324"/>
      <c r="AA324"/>
      <c r="AB324"/>
    </row>
    <row r="325" spans="2:28" ht="15">
      <c r="B325"/>
      <c r="C325"/>
      <c r="D325"/>
      <c r="E325"/>
      <c r="G325"/>
      <c r="H325"/>
      <c r="I325"/>
      <c r="J325"/>
      <c r="L325"/>
      <c r="M325"/>
      <c r="N325"/>
      <c r="O325"/>
      <c r="Q325"/>
      <c r="R325"/>
      <c r="S325"/>
      <c r="AA325"/>
      <c r="AB325"/>
    </row>
    <row r="326" spans="2:28" ht="15">
      <c r="B326"/>
      <c r="C326"/>
      <c r="D326"/>
      <c r="E326"/>
      <c r="G326"/>
      <c r="H326"/>
      <c r="I326"/>
      <c r="J326"/>
      <c r="L326"/>
      <c r="M326"/>
      <c r="N326"/>
      <c r="O326"/>
      <c r="Q326"/>
      <c r="R326"/>
      <c r="S326"/>
      <c r="AA326"/>
      <c r="AB326"/>
    </row>
    <row r="327" spans="2:28" ht="15">
      <c r="B327"/>
      <c r="C327"/>
      <c r="D327"/>
      <c r="E327"/>
      <c r="G327"/>
      <c r="H327"/>
      <c r="I327"/>
      <c r="J327"/>
      <c r="L327"/>
      <c r="M327"/>
      <c r="N327"/>
      <c r="O327"/>
      <c r="Q327"/>
      <c r="R327"/>
      <c r="S327"/>
      <c r="AA327"/>
      <c r="AB327"/>
    </row>
    <row r="328" spans="2:28" ht="15">
      <c r="B328"/>
      <c r="C328"/>
      <c r="D328"/>
      <c r="E328"/>
      <c r="G328"/>
      <c r="H328"/>
      <c r="I328"/>
      <c r="J328"/>
      <c r="L328"/>
      <c r="M328"/>
      <c r="N328"/>
      <c r="O328"/>
      <c r="Q328"/>
      <c r="R328"/>
      <c r="S328"/>
      <c r="AA328"/>
      <c r="AB328"/>
    </row>
    <row r="329" spans="2:28" ht="15">
      <c r="B329"/>
      <c r="C329"/>
      <c r="D329"/>
      <c r="E329"/>
      <c r="G329"/>
      <c r="H329"/>
      <c r="I329"/>
      <c r="J329"/>
      <c r="L329"/>
      <c r="M329"/>
      <c r="N329"/>
      <c r="O329"/>
      <c r="Q329"/>
      <c r="R329"/>
      <c r="S329"/>
      <c r="AA329"/>
      <c r="AB329"/>
    </row>
    <row r="330" spans="2:28" ht="15">
      <c r="B330"/>
      <c r="C330"/>
      <c r="D330"/>
      <c r="E330"/>
      <c r="G330"/>
      <c r="H330"/>
      <c r="I330"/>
      <c r="J330"/>
      <c r="L330"/>
      <c r="M330"/>
      <c r="N330"/>
      <c r="O330"/>
      <c r="Q330"/>
      <c r="R330"/>
      <c r="S330"/>
      <c r="AA330"/>
      <c r="AB330"/>
    </row>
    <row r="331" spans="2:28" ht="15">
      <c r="B331"/>
      <c r="C331"/>
      <c r="D331"/>
      <c r="E331"/>
      <c r="G331"/>
      <c r="H331"/>
      <c r="I331"/>
      <c r="J331"/>
      <c r="L331"/>
      <c r="M331"/>
      <c r="N331"/>
      <c r="O331"/>
      <c r="Q331"/>
      <c r="R331"/>
      <c r="S331"/>
      <c r="AA331"/>
      <c r="AB331"/>
    </row>
    <row r="332" spans="2:28" ht="15">
      <c r="B332"/>
      <c r="C332"/>
      <c r="D332"/>
      <c r="E332"/>
      <c r="G332"/>
      <c r="H332"/>
      <c r="I332"/>
      <c r="J332"/>
      <c r="L332"/>
      <c r="M332"/>
      <c r="N332"/>
      <c r="O332"/>
      <c r="Q332"/>
      <c r="R332"/>
      <c r="S332"/>
      <c r="AA332"/>
      <c r="AB332"/>
    </row>
    <row r="333" spans="2:28" ht="15">
      <c r="B333"/>
      <c r="C333"/>
      <c r="D333"/>
      <c r="E333"/>
      <c r="G333"/>
      <c r="H333"/>
      <c r="I333"/>
      <c r="J333"/>
      <c r="L333"/>
      <c r="M333"/>
      <c r="N333"/>
      <c r="O333"/>
      <c r="Q333"/>
      <c r="R333"/>
      <c r="S333"/>
      <c r="AA333"/>
      <c r="AB333"/>
    </row>
    <row r="334" spans="2:28" ht="15">
      <c r="B334"/>
      <c r="C334"/>
      <c r="D334"/>
      <c r="E334"/>
      <c r="G334"/>
      <c r="H334"/>
      <c r="I334"/>
      <c r="J334"/>
      <c r="L334"/>
      <c r="M334"/>
      <c r="N334"/>
      <c r="O334"/>
      <c r="Q334"/>
      <c r="R334"/>
      <c r="S334"/>
      <c r="AA334"/>
      <c r="AB334"/>
    </row>
    <row r="335" spans="2:28" ht="15">
      <c r="B335"/>
      <c r="C335"/>
      <c r="D335"/>
      <c r="E335"/>
      <c r="G335"/>
      <c r="H335"/>
      <c r="I335"/>
      <c r="J335"/>
      <c r="L335"/>
      <c r="M335"/>
      <c r="N335"/>
      <c r="O335"/>
      <c r="Q335"/>
      <c r="R335"/>
      <c r="S335"/>
      <c r="AA335"/>
      <c r="AB335"/>
    </row>
    <row r="336" spans="2:28" ht="15">
      <c r="B336"/>
      <c r="C336"/>
      <c r="D336"/>
      <c r="E336"/>
      <c r="G336"/>
      <c r="H336"/>
      <c r="I336"/>
      <c r="J336"/>
      <c r="L336"/>
      <c r="M336"/>
      <c r="N336"/>
      <c r="O336"/>
      <c r="Q336"/>
      <c r="R336"/>
      <c r="S336"/>
      <c r="AA336"/>
      <c r="AB336"/>
    </row>
    <row r="337" spans="2:28" ht="15">
      <c r="B337"/>
      <c r="C337"/>
      <c r="D337"/>
      <c r="E337"/>
      <c r="G337"/>
      <c r="H337"/>
      <c r="I337"/>
      <c r="J337"/>
      <c r="L337"/>
      <c r="M337"/>
      <c r="N337"/>
      <c r="O337"/>
      <c r="Q337"/>
      <c r="R337"/>
      <c r="S337"/>
      <c r="AA337"/>
      <c r="AB337"/>
    </row>
    <row r="338" spans="2:28" ht="15">
      <c r="B338"/>
      <c r="C338"/>
      <c r="D338"/>
      <c r="E338"/>
      <c r="G338"/>
      <c r="H338"/>
      <c r="I338"/>
      <c r="J338"/>
      <c r="L338"/>
      <c r="M338"/>
      <c r="N338"/>
      <c r="O338"/>
      <c r="Q338"/>
      <c r="R338"/>
      <c r="S338"/>
      <c r="AA338"/>
      <c r="AB338"/>
    </row>
    <row r="339" spans="2:28" ht="15">
      <c r="B339"/>
      <c r="C339"/>
      <c r="D339"/>
      <c r="E339"/>
      <c r="G339"/>
      <c r="H339"/>
      <c r="I339"/>
      <c r="J339"/>
      <c r="L339"/>
      <c r="M339"/>
      <c r="N339"/>
      <c r="O339"/>
      <c r="Q339"/>
      <c r="R339"/>
      <c r="S339"/>
      <c r="AA339"/>
      <c r="AB339"/>
    </row>
    <row r="340" spans="2:28" ht="15">
      <c r="B340"/>
      <c r="C340"/>
      <c r="D340"/>
      <c r="E340"/>
      <c r="G340"/>
      <c r="H340"/>
      <c r="I340"/>
      <c r="J340"/>
      <c r="L340"/>
      <c r="M340"/>
      <c r="N340"/>
      <c r="O340"/>
      <c r="Q340"/>
      <c r="R340"/>
      <c r="S340"/>
      <c r="AA340"/>
      <c r="AB340"/>
    </row>
    <row r="341" spans="2:28" ht="15">
      <c r="B341"/>
      <c r="C341"/>
      <c r="D341"/>
      <c r="E341"/>
      <c r="G341"/>
      <c r="H341"/>
      <c r="I341"/>
      <c r="J341"/>
      <c r="L341"/>
      <c r="M341"/>
      <c r="N341"/>
      <c r="O341"/>
      <c r="Q341"/>
      <c r="R341"/>
      <c r="S341"/>
      <c r="AA341"/>
      <c r="AB341"/>
    </row>
    <row r="342" spans="2:28" ht="15">
      <c r="B342"/>
      <c r="C342"/>
      <c r="D342"/>
      <c r="E342"/>
      <c r="G342"/>
      <c r="H342"/>
      <c r="I342"/>
      <c r="J342"/>
      <c r="L342"/>
      <c r="M342"/>
      <c r="N342"/>
      <c r="O342"/>
      <c r="Q342"/>
      <c r="R342"/>
      <c r="S342"/>
      <c r="AA342"/>
      <c r="AB342"/>
    </row>
    <row r="343" spans="2:28" ht="15">
      <c r="B343"/>
      <c r="C343"/>
      <c r="D343"/>
      <c r="E343"/>
      <c r="G343"/>
      <c r="H343"/>
      <c r="I343"/>
      <c r="J343"/>
      <c r="L343"/>
      <c r="M343"/>
      <c r="N343"/>
      <c r="O343"/>
      <c r="Q343"/>
      <c r="R343"/>
      <c r="S343"/>
      <c r="AA343"/>
      <c r="AB343"/>
    </row>
    <row r="344" spans="2:28" ht="15">
      <c r="B344"/>
      <c r="C344"/>
      <c r="D344"/>
      <c r="E344"/>
      <c r="G344"/>
      <c r="H344"/>
      <c r="I344"/>
      <c r="J344"/>
      <c r="L344"/>
      <c r="M344"/>
      <c r="N344"/>
      <c r="O344"/>
      <c r="Q344"/>
      <c r="R344"/>
      <c r="S344"/>
      <c r="AA344"/>
      <c r="AB344"/>
    </row>
    <row r="345" spans="2:28" ht="15">
      <c r="B345"/>
      <c r="C345"/>
      <c r="D345"/>
      <c r="E345"/>
      <c r="G345"/>
      <c r="H345"/>
      <c r="I345"/>
      <c r="J345"/>
      <c r="L345"/>
      <c r="M345"/>
      <c r="N345"/>
      <c r="O345"/>
      <c r="Q345"/>
      <c r="R345"/>
      <c r="S345"/>
      <c r="AA345"/>
      <c r="AB345"/>
    </row>
    <row r="346" spans="2:28" ht="15">
      <c r="B346"/>
      <c r="C346"/>
      <c r="D346"/>
      <c r="E346"/>
      <c r="G346"/>
      <c r="H346"/>
      <c r="I346"/>
      <c r="J346"/>
      <c r="L346"/>
      <c r="M346"/>
      <c r="N346"/>
      <c r="O346"/>
      <c r="Q346"/>
      <c r="R346"/>
      <c r="S346"/>
      <c r="AA346"/>
      <c r="AB346"/>
    </row>
    <row r="347" spans="2:28" ht="15">
      <c r="B347"/>
      <c r="C347"/>
      <c r="D347"/>
      <c r="E347"/>
      <c r="G347"/>
      <c r="H347"/>
      <c r="I347"/>
      <c r="J347"/>
      <c r="L347"/>
      <c r="M347"/>
      <c r="N347"/>
      <c r="O347"/>
      <c r="Q347"/>
      <c r="R347"/>
      <c r="S347"/>
      <c r="AA347"/>
      <c r="AB347"/>
    </row>
    <row r="348" spans="2:28" ht="15">
      <c r="B348"/>
      <c r="C348"/>
      <c r="D348"/>
      <c r="E348"/>
      <c r="G348"/>
      <c r="H348"/>
      <c r="I348"/>
      <c r="J348"/>
      <c r="L348"/>
      <c r="M348"/>
      <c r="N348"/>
      <c r="O348"/>
      <c r="Q348"/>
      <c r="R348"/>
      <c r="S348"/>
      <c r="AA348"/>
      <c r="AB348"/>
    </row>
    <row r="349" spans="2:28" ht="15">
      <c r="B349"/>
      <c r="C349"/>
      <c r="D349"/>
      <c r="E349"/>
      <c r="G349"/>
      <c r="H349"/>
      <c r="I349"/>
      <c r="J349"/>
      <c r="L349"/>
      <c r="M349"/>
      <c r="N349"/>
      <c r="O349"/>
      <c r="Q349"/>
      <c r="R349"/>
      <c r="S349"/>
      <c r="AA349"/>
      <c r="AB349"/>
    </row>
    <row r="350" spans="2:28" ht="15">
      <c r="B350"/>
      <c r="C350"/>
      <c r="D350"/>
      <c r="E350"/>
      <c r="G350"/>
      <c r="H350"/>
      <c r="I350"/>
      <c r="J350"/>
      <c r="L350"/>
      <c r="M350"/>
      <c r="N350"/>
      <c r="O350"/>
      <c r="Q350"/>
      <c r="R350"/>
      <c r="S350"/>
      <c r="AA350"/>
      <c r="AB350"/>
    </row>
    <row r="351" spans="2:28" ht="15">
      <c r="B351"/>
      <c r="C351"/>
      <c r="D351"/>
      <c r="E351"/>
      <c r="G351"/>
      <c r="H351"/>
      <c r="I351"/>
      <c r="J351"/>
      <c r="L351"/>
      <c r="M351"/>
      <c r="N351"/>
      <c r="O351"/>
      <c r="Q351"/>
      <c r="R351"/>
      <c r="S351"/>
      <c r="AA351"/>
      <c r="AB351"/>
    </row>
    <row r="352" spans="2:28" ht="15">
      <c r="B352"/>
      <c r="C352"/>
      <c r="D352"/>
      <c r="E352"/>
      <c r="G352"/>
      <c r="H352"/>
      <c r="I352"/>
      <c r="J352"/>
      <c r="L352"/>
      <c r="M352"/>
      <c r="N352"/>
      <c r="O352"/>
      <c r="Q352"/>
      <c r="R352"/>
      <c r="S352"/>
      <c r="AA352"/>
      <c r="AB352"/>
    </row>
    <row r="353" spans="2:28" ht="15">
      <c r="B353"/>
      <c r="C353"/>
      <c r="D353"/>
      <c r="E353"/>
      <c r="G353"/>
      <c r="H353"/>
      <c r="I353"/>
      <c r="J353"/>
      <c r="L353"/>
      <c r="M353"/>
      <c r="N353"/>
      <c r="O353"/>
      <c r="Q353"/>
      <c r="R353"/>
      <c r="S353"/>
      <c r="AA353"/>
      <c r="AB353"/>
    </row>
    <row r="354" spans="2:28" ht="15">
      <c r="B354"/>
      <c r="C354"/>
      <c r="D354"/>
      <c r="E354"/>
      <c r="G354"/>
      <c r="H354"/>
      <c r="I354"/>
      <c r="J354"/>
      <c r="L354"/>
      <c r="M354"/>
      <c r="N354"/>
      <c r="O354"/>
      <c r="Q354"/>
      <c r="R354"/>
      <c r="S354"/>
      <c r="AA354"/>
      <c r="AB354"/>
    </row>
    <row r="355" spans="2:28" ht="15">
      <c r="B355"/>
      <c r="C355"/>
      <c r="D355"/>
      <c r="E355"/>
      <c r="G355"/>
      <c r="H355"/>
      <c r="I355"/>
      <c r="J355"/>
      <c r="L355"/>
      <c r="M355"/>
      <c r="N355"/>
      <c r="O355"/>
      <c r="Q355"/>
      <c r="R355"/>
      <c r="S355"/>
      <c r="AA355"/>
      <c r="AB355"/>
    </row>
    <row r="356" spans="2:28" ht="15">
      <c r="B356"/>
      <c r="C356"/>
      <c r="D356"/>
      <c r="E356"/>
      <c r="G356"/>
      <c r="H356"/>
      <c r="I356"/>
      <c r="J356"/>
      <c r="L356"/>
      <c r="M356"/>
      <c r="N356"/>
      <c r="O356"/>
      <c r="Q356"/>
      <c r="R356"/>
      <c r="S356"/>
      <c r="AA356"/>
      <c r="AB356"/>
    </row>
    <row r="357" spans="2:28" ht="15">
      <c r="B357"/>
      <c r="C357"/>
      <c r="D357"/>
      <c r="E357"/>
      <c r="G357"/>
      <c r="H357"/>
      <c r="I357"/>
      <c r="J357"/>
      <c r="L357"/>
      <c r="M357"/>
      <c r="N357"/>
      <c r="O357"/>
      <c r="Q357"/>
      <c r="R357"/>
      <c r="S357"/>
      <c r="AA357"/>
      <c r="AB357"/>
    </row>
    <row r="358" spans="2:28" ht="15">
      <c r="B358"/>
      <c r="C358"/>
      <c r="D358"/>
      <c r="E358"/>
      <c r="G358"/>
      <c r="H358"/>
      <c r="I358"/>
      <c r="J358"/>
      <c r="L358"/>
      <c r="M358"/>
      <c r="N358"/>
      <c r="O358"/>
      <c r="Q358"/>
      <c r="R358"/>
      <c r="S358"/>
      <c r="AA358"/>
      <c r="AB358"/>
    </row>
    <row r="359" spans="2:28" ht="15">
      <c r="B359"/>
      <c r="C359"/>
      <c r="D359"/>
      <c r="E359"/>
      <c r="G359"/>
      <c r="H359"/>
      <c r="I359"/>
      <c r="J359"/>
      <c r="L359"/>
      <c r="M359"/>
      <c r="N359"/>
      <c r="O359"/>
      <c r="Q359"/>
      <c r="R359"/>
      <c r="S359"/>
      <c r="AA359"/>
      <c r="AB359"/>
    </row>
    <row r="360" spans="2:28" ht="15">
      <c r="B360"/>
      <c r="C360"/>
      <c r="D360"/>
      <c r="E360"/>
      <c r="G360"/>
      <c r="H360"/>
      <c r="I360"/>
      <c r="J360"/>
      <c r="L360"/>
      <c r="M360"/>
      <c r="N360"/>
      <c r="O360"/>
      <c r="Q360"/>
      <c r="R360"/>
      <c r="S360"/>
      <c r="AA360"/>
      <c r="AB360"/>
    </row>
    <row r="361" spans="2:28" ht="15">
      <c r="B361"/>
      <c r="C361"/>
      <c r="D361"/>
      <c r="E361"/>
      <c r="G361"/>
      <c r="H361"/>
      <c r="I361"/>
      <c r="J361"/>
      <c r="L361"/>
      <c r="M361"/>
      <c r="N361"/>
      <c r="O361"/>
      <c r="Q361"/>
      <c r="R361"/>
      <c r="S361"/>
      <c r="AA361"/>
      <c r="AB361"/>
    </row>
    <row r="362" spans="2:28" ht="15">
      <c r="B362"/>
      <c r="C362"/>
      <c r="D362"/>
      <c r="E362"/>
      <c r="G362"/>
      <c r="H362"/>
      <c r="I362"/>
      <c r="J362"/>
      <c r="L362"/>
      <c r="M362"/>
      <c r="N362"/>
      <c r="O362"/>
      <c r="Q362"/>
      <c r="R362"/>
      <c r="S362"/>
      <c r="AA362"/>
      <c r="AB362"/>
    </row>
    <row r="363" spans="2:28" ht="15">
      <c r="B363"/>
      <c r="C363"/>
      <c r="D363"/>
      <c r="E363"/>
      <c r="G363"/>
      <c r="H363"/>
      <c r="I363"/>
      <c r="J363"/>
      <c r="L363"/>
      <c r="M363"/>
      <c r="N363"/>
      <c r="O363"/>
      <c r="Q363"/>
      <c r="R363"/>
      <c r="S363"/>
      <c r="AA363"/>
      <c r="AB363"/>
    </row>
    <row r="364" spans="2:28" ht="15">
      <c r="B364"/>
      <c r="C364"/>
      <c r="D364"/>
      <c r="E364"/>
      <c r="G364"/>
      <c r="H364"/>
      <c r="I364"/>
      <c r="J364"/>
      <c r="L364"/>
      <c r="M364"/>
      <c r="N364"/>
      <c r="O364"/>
      <c r="Q364"/>
      <c r="R364"/>
      <c r="S364"/>
      <c r="AA364"/>
      <c r="AB364"/>
    </row>
    <row r="365" spans="2:28" ht="15">
      <c r="B365"/>
      <c r="C365"/>
      <c r="D365"/>
      <c r="E365"/>
      <c r="G365"/>
      <c r="H365"/>
      <c r="I365"/>
      <c r="J365"/>
      <c r="L365"/>
      <c r="M365"/>
      <c r="N365"/>
      <c r="O365"/>
      <c r="Q365"/>
      <c r="R365"/>
      <c r="S365"/>
      <c r="AA365"/>
      <c r="AB365"/>
    </row>
    <row r="366" spans="2:28" ht="15">
      <c r="B366"/>
      <c r="C366"/>
      <c r="D366"/>
      <c r="E366"/>
      <c r="G366"/>
      <c r="H366"/>
      <c r="I366"/>
      <c r="J366"/>
      <c r="L366"/>
      <c r="M366"/>
      <c r="N366"/>
      <c r="O366"/>
      <c r="Q366"/>
      <c r="R366"/>
      <c r="S366"/>
      <c r="AA366"/>
      <c r="AB366"/>
    </row>
    <row r="367" spans="2:28" ht="15">
      <c r="B367"/>
      <c r="C367"/>
      <c r="D367"/>
      <c r="E367"/>
      <c r="G367"/>
      <c r="H367"/>
      <c r="I367"/>
      <c r="J367"/>
      <c r="L367"/>
      <c r="M367"/>
      <c r="N367"/>
      <c r="O367"/>
      <c r="Q367"/>
      <c r="R367"/>
      <c r="S367"/>
      <c r="AA367"/>
      <c r="AB367"/>
    </row>
    <row r="368" spans="2:28" ht="15">
      <c r="B368"/>
      <c r="C368"/>
      <c r="D368"/>
      <c r="E368"/>
      <c r="G368"/>
      <c r="H368"/>
      <c r="I368"/>
      <c r="J368"/>
      <c r="L368"/>
      <c r="M368"/>
      <c r="N368"/>
      <c r="O368"/>
      <c r="Q368"/>
      <c r="R368"/>
      <c r="S368"/>
      <c r="AA368"/>
      <c r="AB368"/>
    </row>
    <row r="369" spans="2:28" ht="15">
      <c r="B369"/>
      <c r="C369"/>
      <c r="D369"/>
      <c r="E369"/>
      <c r="G369"/>
      <c r="H369"/>
      <c r="I369"/>
      <c r="J369"/>
      <c r="L369"/>
      <c r="M369"/>
      <c r="N369"/>
      <c r="O369"/>
      <c r="Q369"/>
      <c r="R369"/>
      <c r="S369"/>
      <c r="AA369"/>
      <c r="AB369"/>
    </row>
    <row r="370" spans="2:28" ht="15">
      <c r="B370"/>
      <c r="C370"/>
      <c r="D370"/>
      <c r="E370"/>
      <c r="G370"/>
      <c r="H370"/>
      <c r="I370"/>
      <c r="J370"/>
      <c r="L370"/>
      <c r="M370"/>
      <c r="N370"/>
      <c r="O370"/>
      <c r="Q370"/>
      <c r="R370"/>
      <c r="S370"/>
      <c r="AA370"/>
      <c r="AB370"/>
    </row>
    <row r="371" spans="2:28" ht="15">
      <c r="B371"/>
      <c r="C371"/>
      <c r="D371"/>
      <c r="E371"/>
      <c r="G371"/>
      <c r="H371"/>
      <c r="I371"/>
      <c r="J371"/>
      <c r="L371"/>
      <c r="M371"/>
      <c r="N371"/>
      <c r="O371"/>
      <c r="Q371"/>
      <c r="R371"/>
      <c r="S371"/>
      <c r="AA371"/>
      <c r="AB371"/>
    </row>
    <row r="372" spans="2:28" ht="15">
      <c r="B372"/>
      <c r="C372"/>
      <c r="D372"/>
      <c r="E372"/>
      <c r="G372"/>
      <c r="H372"/>
      <c r="I372"/>
      <c r="J372"/>
      <c r="L372"/>
      <c r="M372"/>
      <c r="N372"/>
      <c r="O372"/>
      <c r="Q372"/>
      <c r="R372"/>
      <c r="S372"/>
      <c r="AA372"/>
      <c r="AB372"/>
    </row>
    <row r="373" spans="2:28" ht="15">
      <c r="B373"/>
      <c r="C373"/>
      <c r="D373"/>
      <c r="E373"/>
      <c r="G373"/>
      <c r="H373"/>
      <c r="I373"/>
      <c r="J373"/>
      <c r="L373"/>
      <c r="M373"/>
      <c r="N373"/>
      <c r="O373"/>
      <c r="Q373"/>
      <c r="R373"/>
      <c r="S373"/>
      <c r="AA373"/>
      <c r="AB373"/>
    </row>
    <row r="374" spans="2:28" ht="15">
      <c r="B374"/>
      <c r="C374"/>
      <c r="D374"/>
      <c r="E374"/>
      <c r="G374"/>
      <c r="H374"/>
      <c r="I374"/>
      <c r="J374"/>
      <c r="L374"/>
      <c r="M374"/>
      <c r="N374"/>
      <c r="O374"/>
      <c r="Q374"/>
      <c r="R374"/>
      <c r="S374"/>
      <c r="AA374"/>
      <c r="AB374"/>
    </row>
    <row r="375" spans="2:28" ht="15">
      <c r="B375"/>
      <c r="C375"/>
      <c r="D375"/>
      <c r="E375"/>
      <c r="G375"/>
      <c r="H375"/>
      <c r="I375"/>
      <c r="J375"/>
      <c r="L375"/>
      <c r="M375"/>
      <c r="N375"/>
      <c r="O375"/>
      <c r="Q375"/>
      <c r="R375"/>
      <c r="S375"/>
      <c r="AA375"/>
      <c r="AB375"/>
    </row>
    <row r="376" spans="2:28" ht="15">
      <c r="B376"/>
      <c r="C376"/>
      <c r="D376"/>
      <c r="E376"/>
      <c r="G376"/>
      <c r="H376"/>
      <c r="I376"/>
      <c r="J376"/>
      <c r="L376"/>
      <c r="M376"/>
      <c r="N376"/>
      <c r="O376"/>
      <c r="Q376"/>
      <c r="R376"/>
      <c r="S376"/>
      <c r="AA376"/>
      <c r="AB376"/>
    </row>
    <row r="377" spans="2:28" ht="15">
      <c r="B377"/>
      <c r="C377"/>
      <c r="D377"/>
      <c r="E377"/>
      <c r="G377"/>
      <c r="H377"/>
      <c r="I377"/>
      <c r="J377"/>
      <c r="L377"/>
      <c r="M377"/>
      <c r="N377"/>
      <c r="O377"/>
      <c r="Q377"/>
      <c r="R377"/>
      <c r="S377"/>
      <c r="AA377"/>
      <c r="AB377"/>
    </row>
    <row r="378" spans="2:28" ht="15">
      <c r="B378"/>
      <c r="C378"/>
      <c r="D378"/>
      <c r="E378"/>
      <c r="G378"/>
      <c r="H378"/>
      <c r="I378"/>
      <c r="J378"/>
      <c r="L378"/>
      <c r="M378"/>
      <c r="N378"/>
      <c r="O378"/>
      <c r="Q378"/>
      <c r="R378"/>
      <c r="S378"/>
      <c r="AA378"/>
      <c r="AB378"/>
    </row>
    <row r="379" spans="2:28" ht="15">
      <c r="B379"/>
      <c r="C379"/>
      <c r="D379"/>
      <c r="E379"/>
      <c r="G379"/>
      <c r="H379"/>
      <c r="I379"/>
      <c r="J379"/>
      <c r="L379"/>
      <c r="M379"/>
      <c r="N379"/>
      <c r="O379"/>
      <c r="Q379"/>
      <c r="R379"/>
      <c r="S379"/>
      <c r="AA379"/>
      <c r="AB379"/>
    </row>
    <row r="380" spans="2:28" ht="15">
      <c r="B380"/>
      <c r="C380"/>
      <c r="D380"/>
      <c r="E380"/>
      <c r="G380"/>
      <c r="H380"/>
      <c r="I380"/>
      <c r="J380"/>
      <c r="L380"/>
      <c r="M380"/>
      <c r="N380"/>
      <c r="O380"/>
      <c r="Q380"/>
      <c r="R380"/>
      <c r="S380"/>
      <c r="AA380"/>
      <c r="AB380"/>
    </row>
    <row r="381" spans="2:28" ht="15">
      <c r="B381"/>
      <c r="C381"/>
      <c r="D381"/>
      <c r="E381"/>
      <c r="G381"/>
      <c r="H381"/>
      <c r="I381"/>
      <c r="J381"/>
      <c r="L381"/>
      <c r="M381"/>
      <c r="N381"/>
      <c r="O381"/>
      <c r="Q381"/>
      <c r="R381"/>
      <c r="S381"/>
      <c r="AA381"/>
      <c r="AB381"/>
    </row>
    <row r="382" spans="2:28" ht="15">
      <c r="B382"/>
      <c r="C382"/>
      <c r="D382"/>
      <c r="E382"/>
      <c r="G382"/>
      <c r="H382"/>
      <c r="I382"/>
      <c r="J382"/>
      <c r="L382"/>
      <c r="M382"/>
      <c r="N382"/>
      <c r="O382"/>
      <c r="Q382"/>
      <c r="R382"/>
      <c r="S382"/>
      <c r="AA382"/>
      <c r="AB382"/>
    </row>
    <row r="383" spans="2:28" ht="15">
      <c r="B383"/>
      <c r="C383"/>
      <c r="D383"/>
      <c r="E383"/>
      <c r="G383"/>
      <c r="H383"/>
      <c r="I383"/>
      <c r="J383"/>
      <c r="L383"/>
      <c r="M383"/>
      <c r="N383"/>
      <c r="O383"/>
      <c r="Q383"/>
      <c r="R383"/>
      <c r="S383"/>
      <c r="AA383"/>
      <c r="AB383"/>
    </row>
    <row r="384" spans="2:28" ht="15">
      <c r="B384"/>
      <c r="C384"/>
      <c r="D384"/>
      <c r="E384"/>
      <c r="G384"/>
      <c r="H384"/>
      <c r="I384"/>
      <c r="J384"/>
      <c r="L384"/>
      <c r="M384"/>
      <c r="N384"/>
      <c r="O384"/>
      <c r="Q384"/>
      <c r="R384"/>
      <c r="S384"/>
      <c r="AA384"/>
      <c r="AB384"/>
    </row>
    <row r="385" spans="2:28" ht="15">
      <c r="B385"/>
      <c r="C385"/>
      <c r="D385"/>
      <c r="E385"/>
      <c r="G385"/>
      <c r="H385"/>
      <c r="I385"/>
      <c r="J385"/>
      <c r="L385"/>
      <c r="M385"/>
      <c r="N385"/>
      <c r="O385"/>
      <c r="Q385"/>
      <c r="R385"/>
      <c r="S385"/>
      <c r="AA385"/>
      <c r="AB385"/>
    </row>
    <row r="386" spans="2:28" ht="15">
      <c r="B386"/>
      <c r="C386"/>
      <c r="D386"/>
      <c r="E386"/>
      <c r="G386"/>
      <c r="H386"/>
      <c r="I386"/>
      <c r="J386"/>
      <c r="L386"/>
      <c r="M386"/>
      <c r="N386"/>
      <c r="O386"/>
      <c r="Q386"/>
      <c r="R386"/>
      <c r="S386"/>
      <c r="AA386"/>
      <c r="AB386"/>
    </row>
    <row r="387" spans="2:28" ht="15">
      <c r="B387"/>
      <c r="C387"/>
      <c r="D387"/>
      <c r="E387"/>
      <c r="G387"/>
      <c r="H387"/>
      <c r="I387"/>
      <c r="J387"/>
      <c r="L387"/>
      <c r="M387"/>
      <c r="N387"/>
      <c r="O387"/>
      <c r="Q387"/>
      <c r="R387"/>
      <c r="S387"/>
      <c r="AA387"/>
      <c r="AB387"/>
    </row>
    <row r="388" spans="2:28" ht="15">
      <c r="B388"/>
      <c r="C388"/>
      <c r="D388"/>
      <c r="E388"/>
      <c r="G388"/>
      <c r="H388"/>
      <c r="I388"/>
      <c r="J388"/>
      <c r="L388"/>
      <c r="M388"/>
      <c r="N388"/>
      <c r="O388"/>
      <c r="Q388"/>
      <c r="R388"/>
      <c r="S388"/>
      <c r="AA388"/>
      <c r="AB388"/>
    </row>
    <row r="389" spans="2:28" ht="15">
      <c r="B389"/>
      <c r="C389"/>
      <c r="D389"/>
      <c r="E389"/>
      <c r="G389"/>
      <c r="H389"/>
      <c r="I389"/>
      <c r="J389"/>
      <c r="L389"/>
      <c r="M389"/>
      <c r="N389"/>
      <c r="O389"/>
      <c r="Q389"/>
      <c r="R389"/>
      <c r="S389"/>
      <c r="AA389"/>
      <c r="AB389"/>
    </row>
    <row r="390" spans="2:28" ht="15">
      <c r="B390"/>
      <c r="C390"/>
      <c r="D390"/>
      <c r="E390"/>
      <c r="G390"/>
      <c r="H390"/>
      <c r="I390"/>
      <c r="J390"/>
      <c r="L390"/>
      <c r="M390"/>
      <c r="N390"/>
      <c r="O390"/>
      <c r="Q390"/>
      <c r="R390"/>
      <c r="S390"/>
      <c r="AA390"/>
      <c r="AB390"/>
    </row>
    <row r="391" spans="2:28" ht="15">
      <c r="B391"/>
      <c r="C391"/>
      <c r="D391"/>
      <c r="E391"/>
      <c r="G391"/>
      <c r="H391"/>
      <c r="I391"/>
      <c r="J391"/>
      <c r="L391"/>
      <c r="M391"/>
      <c r="N391"/>
      <c r="O391"/>
      <c r="Q391"/>
      <c r="R391"/>
      <c r="S391"/>
      <c r="AA391"/>
      <c r="AB391"/>
    </row>
    <row r="392" spans="2:28" ht="15">
      <c r="B392"/>
      <c r="C392"/>
      <c r="D392"/>
      <c r="E392"/>
      <c r="G392"/>
      <c r="H392"/>
      <c r="I392"/>
      <c r="J392"/>
      <c r="L392"/>
      <c r="M392"/>
      <c r="N392"/>
      <c r="O392"/>
      <c r="Q392"/>
      <c r="R392"/>
      <c r="S392"/>
      <c r="AA392"/>
      <c r="AB392"/>
    </row>
    <row r="393" spans="2:28" ht="15">
      <c r="B393"/>
      <c r="C393"/>
      <c r="D393"/>
      <c r="E393"/>
      <c r="G393"/>
      <c r="H393"/>
      <c r="I393"/>
      <c r="J393"/>
      <c r="L393"/>
      <c r="M393"/>
      <c r="N393"/>
      <c r="O393"/>
      <c r="Q393"/>
      <c r="R393"/>
      <c r="S393"/>
      <c r="AA393"/>
      <c r="AB393"/>
    </row>
    <row r="394" spans="2:28" ht="15">
      <c r="B394"/>
      <c r="C394"/>
      <c r="D394"/>
      <c r="E394"/>
      <c r="G394"/>
      <c r="H394"/>
      <c r="I394"/>
      <c r="J394"/>
      <c r="L394"/>
      <c r="M394"/>
      <c r="N394"/>
      <c r="O394"/>
      <c r="Q394"/>
      <c r="R394"/>
      <c r="S394"/>
      <c r="AA394"/>
      <c r="AB394"/>
    </row>
    <row r="395" spans="2:28" ht="15">
      <c r="B395"/>
      <c r="C395"/>
      <c r="D395"/>
      <c r="E395"/>
      <c r="G395"/>
      <c r="H395"/>
      <c r="I395"/>
      <c r="J395"/>
      <c r="L395"/>
      <c r="M395"/>
      <c r="N395"/>
      <c r="O395"/>
      <c r="Q395"/>
      <c r="R395"/>
      <c r="S395"/>
      <c r="AA395"/>
      <c r="AB395"/>
    </row>
    <row r="396" spans="2:28" ht="15">
      <c r="B396"/>
      <c r="C396"/>
      <c r="D396"/>
      <c r="E396"/>
      <c r="G396"/>
      <c r="H396"/>
      <c r="I396"/>
      <c r="J396"/>
      <c r="L396"/>
      <c r="M396"/>
      <c r="N396"/>
      <c r="O396"/>
      <c r="Q396"/>
      <c r="R396"/>
      <c r="S396"/>
      <c r="AA396"/>
      <c r="AB396"/>
    </row>
    <row r="397" spans="2:28" ht="15">
      <c r="B397"/>
      <c r="C397"/>
      <c r="D397"/>
      <c r="E397"/>
      <c r="G397"/>
      <c r="H397"/>
      <c r="I397"/>
      <c r="J397"/>
      <c r="L397"/>
      <c r="M397"/>
      <c r="N397"/>
      <c r="O397"/>
      <c r="Q397"/>
      <c r="R397"/>
      <c r="S397"/>
      <c r="AA397"/>
      <c r="AB397"/>
    </row>
    <row r="398" spans="2:28" ht="15">
      <c r="B398"/>
      <c r="C398"/>
      <c r="D398"/>
      <c r="E398"/>
      <c r="G398"/>
      <c r="H398"/>
      <c r="I398"/>
      <c r="J398"/>
      <c r="L398"/>
      <c r="M398"/>
      <c r="N398"/>
      <c r="O398"/>
      <c r="Q398"/>
      <c r="R398"/>
      <c r="S398"/>
      <c r="AA398"/>
      <c r="AB398"/>
    </row>
    <row r="399" spans="2:28" ht="15">
      <c r="B399"/>
      <c r="C399"/>
      <c r="D399"/>
      <c r="E399"/>
      <c r="G399"/>
      <c r="H399"/>
      <c r="I399"/>
      <c r="J399"/>
      <c r="L399"/>
      <c r="M399"/>
      <c r="N399"/>
      <c r="O399"/>
      <c r="Q399"/>
      <c r="R399"/>
      <c r="S399"/>
      <c r="AA399"/>
      <c r="AB399"/>
    </row>
    <row r="400" spans="2:28" ht="15">
      <c r="B400"/>
      <c r="C400"/>
      <c r="D400"/>
      <c r="E400"/>
      <c r="G400"/>
      <c r="H400"/>
      <c r="I400"/>
      <c r="J400"/>
      <c r="L400"/>
      <c r="M400"/>
      <c r="N400"/>
      <c r="O400"/>
      <c r="Q400"/>
      <c r="R400"/>
      <c r="S400"/>
      <c r="AA400"/>
      <c r="AB400"/>
    </row>
    <row r="401" spans="2:28" ht="15">
      <c r="B401"/>
      <c r="C401"/>
      <c r="D401"/>
      <c r="E401"/>
      <c r="G401"/>
      <c r="H401"/>
      <c r="I401"/>
      <c r="J401"/>
      <c r="L401"/>
      <c r="M401"/>
      <c r="N401"/>
      <c r="O401"/>
      <c r="Q401"/>
      <c r="R401"/>
      <c r="S401"/>
      <c r="AA401"/>
      <c r="AB401"/>
    </row>
    <row r="402" spans="2:28" ht="15">
      <c r="B402"/>
      <c r="C402"/>
      <c r="D402"/>
      <c r="E402"/>
      <c r="G402"/>
      <c r="H402"/>
      <c r="I402"/>
      <c r="J402"/>
      <c r="L402"/>
      <c r="M402"/>
      <c r="N402"/>
      <c r="O402"/>
      <c r="Q402"/>
      <c r="R402"/>
      <c r="S402"/>
      <c r="AA402"/>
      <c r="AB402"/>
    </row>
    <row r="403" spans="2:28" ht="15">
      <c r="B403"/>
      <c r="C403"/>
      <c r="D403"/>
      <c r="E403"/>
      <c r="G403"/>
      <c r="H403"/>
      <c r="I403"/>
      <c r="J403"/>
      <c r="L403"/>
      <c r="M403"/>
      <c r="N403"/>
      <c r="O403"/>
      <c r="Q403"/>
      <c r="R403"/>
      <c r="S403"/>
      <c r="AA403"/>
      <c r="AB403"/>
    </row>
    <row r="404" spans="2:28" ht="15">
      <c r="B404"/>
      <c r="C404"/>
      <c r="D404"/>
      <c r="E404"/>
      <c r="G404"/>
      <c r="H404"/>
      <c r="I404"/>
      <c r="J404"/>
      <c r="L404"/>
      <c r="M404"/>
      <c r="N404"/>
      <c r="O404"/>
      <c r="Q404"/>
      <c r="R404"/>
      <c r="S404"/>
      <c r="AA404"/>
      <c r="AB404"/>
    </row>
    <row r="405" spans="2:28" ht="15">
      <c r="B405"/>
      <c r="C405"/>
      <c r="D405"/>
      <c r="E405"/>
      <c r="G405"/>
      <c r="H405"/>
      <c r="I405"/>
      <c r="J405"/>
      <c r="L405"/>
      <c r="M405"/>
      <c r="N405"/>
      <c r="O405"/>
      <c r="Q405"/>
      <c r="R405"/>
      <c r="S405"/>
      <c r="AA405"/>
      <c r="AB405"/>
    </row>
    <row r="406" spans="2:28" ht="15">
      <c r="B406"/>
      <c r="C406"/>
      <c r="D406"/>
      <c r="E406"/>
      <c r="G406"/>
      <c r="H406"/>
      <c r="I406"/>
      <c r="J406"/>
      <c r="L406"/>
      <c r="M406"/>
      <c r="N406"/>
      <c r="O406"/>
      <c r="Q406"/>
      <c r="R406"/>
      <c r="S406"/>
      <c r="AA406"/>
      <c r="AB406"/>
    </row>
    <row r="407" spans="2:28" ht="15">
      <c r="B407"/>
      <c r="C407"/>
      <c r="D407"/>
      <c r="E407"/>
      <c r="G407"/>
      <c r="H407"/>
      <c r="I407"/>
      <c r="J407"/>
      <c r="L407"/>
      <c r="M407"/>
      <c r="N407"/>
      <c r="O407"/>
      <c r="Q407"/>
      <c r="R407"/>
      <c r="S407"/>
      <c r="AA407"/>
      <c r="AB407"/>
    </row>
    <row r="408" spans="2:28" ht="15">
      <c r="B408"/>
      <c r="C408"/>
      <c r="D408"/>
      <c r="E408"/>
      <c r="G408"/>
      <c r="H408"/>
      <c r="I408"/>
      <c r="J408"/>
      <c r="L408"/>
      <c r="M408"/>
      <c r="N408"/>
      <c r="O408"/>
      <c r="Q408"/>
      <c r="R408"/>
      <c r="S408"/>
      <c r="AA408"/>
      <c r="AB408"/>
    </row>
    <row r="409" spans="2:28" ht="15">
      <c r="B409"/>
      <c r="C409"/>
      <c r="D409"/>
      <c r="E409"/>
      <c r="G409"/>
      <c r="H409"/>
      <c r="I409"/>
      <c r="J409"/>
      <c r="L409"/>
      <c r="M409"/>
      <c r="N409"/>
      <c r="O409"/>
      <c r="Q409"/>
      <c r="R409"/>
      <c r="S409"/>
      <c r="AA409"/>
      <c r="AB409"/>
    </row>
    <row r="410" spans="2:28" ht="15">
      <c r="B410"/>
      <c r="C410"/>
      <c r="D410"/>
      <c r="E410"/>
      <c r="G410"/>
      <c r="H410"/>
      <c r="I410"/>
      <c r="J410"/>
      <c r="L410"/>
      <c r="M410"/>
      <c r="N410"/>
      <c r="O410"/>
      <c r="Q410"/>
      <c r="R410"/>
      <c r="S410"/>
      <c r="AA410"/>
      <c r="AB410"/>
    </row>
    <row r="411" spans="2:28" ht="15">
      <c r="B411"/>
      <c r="C411"/>
      <c r="D411"/>
      <c r="E411"/>
      <c r="G411"/>
      <c r="H411"/>
      <c r="I411"/>
      <c r="J411"/>
      <c r="L411"/>
      <c r="M411"/>
      <c r="N411"/>
      <c r="O411"/>
      <c r="Q411"/>
      <c r="R411"/>
      <c r="S411"/>
      <c r="AA411"/>
      <c r="AB411"/>
    </row>
    <row r="412" spans="2:28" ht="15">
      <c r="B412"/>
      <c r="C412"/>
      <c r="D412"/>
      <c r="E412"/>
      <c r="G412"/>
      <c r="H412"/>
      <c r="I412"/>
      <c r="J412"/>
      <c r="L412"/>
      <c r="M412"/>
      <c r="N412"/>
      <c r="O412"/>
      <c r="Q412"/>
      <c r="R412"/>
      <c r="S412"/>
      <c r="AA412"/>
      <c r="AB412"/>
    </row>
    <row r="413" spans="2:28" ht="15">
      <c r="B413"/>
      <c r="C413"/>
      <c r="D413"/>
      <c r="E413"/>
      <c r="G413"/>
      <c r="H413"/>
      <c r="I413"/>
      <c r="J413"/>
      <c r="L413"/>
      <c r="M413"/>
      <c r="N413"/>
      <c r="O413"/>
      <c r="Q413"/>
      <c r="R413"/>
      <c r="S413"/>
      <c r="AA413"/>
      <c r="AB413"/>
    </row>
    <row r="414" spans="2:28" ht="15">
      <c r="B414"/>
      <c r="C414"/>
      <c r="D414"/>
      <c r="E414"/>
      <c r="G414"/>
      <c r="H414"/>
      <c r="I414"/>
      <c r="J414"/>
      <c r="L414"/>
      <c r="M414"/>
      <c r="N414"/>
      <c r="O414"/>
      <c r="Q414"/>
      <c r="R414"/>
      <c r="S414"/>
      <c r="AA414"/>
      <c r="AB414"/>
    </row>
    <row r="415" spans="2:28" ht="15">
      <c r="B415"/>
      <c r="C415"/>
      <c r="D415"/>
      <c r="E415"/>
      <c r="G415"/>
      <c r="H415"/>
      <c r="I415"/>
      <c r="J415"/>
      <c r="L415"/>
      <c r="M415"/>
      <c r="N415"/>
      <c r="O415"/>
      <c r="Q415"/>
      <c r="R415"/>
      <c r="S415"/>
      <c r="AA415"/>
      <c r="AB415"/>
    </row>
    <row r="416" spans="2:28" ht="15">
      <c r="B416"/>
      <c r="C416"/>
      <c r="D416"/>
      <c r="E416"/>
      <c r="G416"/>
      <c r="H416"/>
      <c r="I416"/>
      <c r="J416"/>
      <c r="L416"/>
      <c r="M416"/>
      <c r="N416"/>
      <c r="O416"/>
      <c r="Q416"/>
      <c r="R416"/>
      <c r="S416"/>
      <c r="AA416"/>
      <c r="AB416"/>
    </row>
    <row r="417" spans="2:28" ht="15">
      <c r="B417"/>
      <c r="C417"/>
      <c r="D417"/>
      <c r="E417"/>
      <c r="G417"/>
      <c r="H417"/>
      <c r="I417"/>
      <c r="J417"/>
      <c r="L417"/>
      <c r="M417"/>
      <c r="N417"/>
      <c r="O417"/>
      <c r="Q417"/>
      <c r="R417"/>
      <c r="S417"/>
      <c r="AA417"/>
      <c r="AB417"/>
    </row>
    <row r="418" spans="2:28" ht="15">
      <c r="B418"/>
      <c r="C418"/>
      <c r="D418"/>
      <c r="E418"/>
      <c r="G418"/>
      <c r="H418"/>
      <c r="I418"/>
      <c r="J418"/>
      <c r="L418"/>
      <c r="M418"/>
      <c r="N418"/>
      <c r="O418"/>
      <c r="Q418"/>
      <c r="R418"/>
      <c r="S418"/>
      <c r="AA418"/>
      <c r="AB418"/>
    </row>
    <row r="419" spans="2:28" ht="15">
      <c r="B419"/>
      <c r="C419"/>
      <c r="D419"/>
      <c r="E419"/>
      <c r="G419"/>
      <c r="H419"/>
      <c r="I419"/>
      <c r="J419"/>
      <c r="L419"/>
      <c r="M419"/>
      <c r="N419"/>
      <c r="O419"/>
      <c r="Q419"/>
      <c r="R419"/>
      <c r="S419"/>
      <c r="AA419"/>
      <c r="AB419"/>
    </row>
    <row r="420" spans="2:28" ht="15">
      <c r="B420"/>
      <c r="C420"/>
      <c r="D420"/>
      <c r="E420"/>
      <c r="G420"/>
      <c r="H420"/>
      <c r="I420"/>
      <c r="J420"/>
      <c r="L420"/>
      <c r="M420"/>
      <c r="N420"/>
      <c r="O420"/>
      <c r="Q420"/>
      <c r="R420"/>
      <c r="S420"/>
      <c r="AA420"/>
      <c r="AB420"/>
    </row>
    <row r="421" spans="2:28" ht="15">
      <c r="B421"/>
      <c r="C421"/>
      <c r="D421"/>
      <c r="E421"/>
      <c r="G421"/>
      <c r="H421"/>
      <c r="I421"/>
      <c r="J421"/>
      <c r="L421"/>
      <c r="M421"/>
      <c r="N421"/>
      <c r="O421"/>
      <c r="Q421"/>
      <c r="R421"/>
      <c r="S421"/>
      <c r="AA421"/>
      <c r="AB421"/>
    </row>
    <row r="422" spans="2:28" ht="15">
      <c r="B422"/>
      <c r="C422"/>
      <c r="D422"/>
      <c r="E422"/>
      <c r="G422"/>
      <c r="H422"/>
      <c r="I422"/>
      <c r="J422"/>
      <c r="L422"/>
      <c r="M422"/>
      <c r="N422"/>
      <c r="O422"/>
      <c r="Q422"/>
      <c r="R422"/>
      <c r="S422"/>
      <c r="AA422"/>
      <c r="AB422"/>
    </row>
    <row r="423" spans="2:28" ht="15">
      <c r="B423"/>
      <c r="C423"/>
      <c r="D423"/>
      <c r="E423"/>
      <c r="G423"/>
      <c r="H423"/>
      <c r="I423"/>
      <c r="J423"/>
      <c r="L423"/>
      <c r="M423"/>
      <c r="N423"/>
      <c r="O423"/>
      <c r="Q423"/>
      <c r="R423"/>
      <c r="S423"/>
      <c r="AA423"/>
      <c r="AB423"/>
    </row>
    <row r="424" spans="2:28" ht="15">
      <c r="B424"/>
      <c r="C424"/>
      <c r="D424"/>
      <c r="E424"/>
      <c r="G424"/>
      <c r="H424"/>
      <c r="I424"/>
      <c r="J424"/>
      <c r="L424"/>
      <c r="M424"/>
      <c r="N424"/>
      <c r="O424"/>
      <c r="Q424"/>
      <c r="R424"/>
      <c r="S424"/>
      <c r="AA424"/>
      <c r="AB424"/>
    </row>
    <row r="425" spans="2:28" ht="15">
      <c r="B425"/>
      <c r="C425"/>
      <c r="D425"/>
      <c r="E425"/>
      <c r="G425"/>
      <c r="H425"/>
      <c r="I425"/>
      <c r="J425"/>
      <c r="L425"/>
      <c r="M425"/>
      <c r="N425"/>
      <c r="O425"/>
      <c r="Q425"/>
      <c r="R425"/>
      <c r="S425"/>
      <c r="AA425"/>
      <c r="AB425"/>
    </row>
    <row r="426" spans="2:28" ht="15">
      <c r="B426"/>
      <c r="C426"/>
      <c r="D426"/>
      <c r="E426"/>
      <c r="G426"/>
      <c r="H426"/>
      <c r="I426"/>
      <c r="J426"/>
      <c r="L426"/>
      <c r="M426"/>
      <c r="N426"/>
      <c r="O426"/>
      <c r="Q426"/>
      <c r="R426"/>
      <c r="S426"/>
      <c r="AA426"/>
      <c r="AB426"/>
    </row>
    <row r="427" spans="2:28" ht="15">
      <c r="B427"/>
      <c r="C427"/>
      <c r="D427"/>
      <c r="E427"/>
      <c r="G427"/>
      <c r="H427"/>
      <c r="I427"/>
      <c r="J427"/>
      <c r="L427"/>
      <c r="M427"/>
      <c r="N427"/>
      <c r="O427"/>
      <c r="Q427"/>
      <c r="R427"/>
      <c r="S427"/>
      <c r="AA427"/>
      <c r="AB427"/>
    </row>
    <row r="428" spans="2:28" ht="15">
      <c r="B428"/>
      <c r="C428"/>
      <c r="D428"/>
      <c r="E428"/>
      <c r="G428"/>
      <c r="H428"/>
      <c r="I428"/>
      <c r="J428"/>
      <c r="L428"/>
      <c r="M428"/>
      <c r="N428"/>
      <c r="O428"/>
      <c r="Q428"/>
      <c r="R428"/>
      <c r="S428"/>
      <c r="AA428"/>
      <c r="AB428"/>
    </row>
    <row r="429" spans="2:28" ht="15">
      <c r="B429"/>
      <c r="C429"/>
      <c r="D429"/>
      <c r="E429"/>
      <c r="G429"/>
      <c r="H429"/>
      <c r="I429"/>
      <c r="J429"/>
      <c r="L429"/>
      <c r="M429"/>
      <c r="N429"/>
      <c r="O429"/>
      <c r="Q429"/>
      <c r="R429"/>
      <c r="S429"/>
      <c r="AA429"/>
      <c r="AB429"/>
    </row>
    <row r="430" spans="2:28" ht="15">
      <c r="B430"/>
      <c r="C430"/>
      <c r="D430"/>
      <c r="E430"/>
      <c r="G430"/>
      <c r="H430"/>
      <c r="I430"/>
      <c r="J430"/>
      <c r="L430"/>
      <c r="M430"/>
      <c r="N430"/>
      <c r="O430"/>
      <c r="Q430"/>
      <c r="R430"/>
      <c r="S430"/>
      <c r="AA430"/>
      <c r="AB430"/>
    </row>
    <row r="431" spans="2:28" ht="15">
      <c r="B431"/>
      <c r="C431"/>
      <c r="D431"/>
      <c r="E431"/>
      <c r="G431"/>
      <c r="H431"/>
      <c r="I431"/>
      <c r="J431"/>
      <c r="L431"/>
      <c r="M431"/>
      <c r="N431"/>
      <c r="O431"/>
      <c r="Q431"/>
      <c r="R431"/>
      <c r="S431"/>
      <c r="AA431"/>
      <c r="AB431"/>
    </row>
    <row r="432" spans="2:28" ht="15">
      <c r="B432"/>
      <c r="C432"/>
      <c r="D432"/>
      <c r="E432"/>
      <c r="G432"/>
      <c r="H432"/>
      <c r="I432"/>
      <c r="J432"/>
      <c r="L432"/>
      <c r="M432"/>
      <c r="N432"/>
      <c r="O432"/>
      <c r="Q432"/>
      <c r="R432"/>
      <c r="S432"/>
      <c r="AA432"/>
      <c r="AB432"/>
    </row>
    <row r="433" spans="2:28" ht="15">
      <c r="B433"/>
      <c r="C433"/>
      <c r="D433"/>
      <c r="E433"/>
      <c r="G433"/>
      <c r="H433"/>
      <c r="I433"/>
      <c r="J433"/>
      <c r="L433"/>
      <c r="M433"/>
      <c r="N433"/>
      <c r="O433"/>
      <c r="Q433"/>
      <c r="R433"/>
      <c r="S433"/>
      <c r="AA433"/>
      <c r="AB433"/>
    </row>
    <row r="434" spans="2:28" ht="15">
      <c r="B434"/>
      <c r="C434"/>
      <c r="D434"/>
      <c r="E434"/>
      <c r="G434"/>
      <c r="H434"/>
      <c r="I434"/>
      <c r="J434"/>
      <c r="L434"/>
      <c r="M434"/>
      <c r="N434"/>
      <c r="O434"/>
      <c r="Q434"/>
      <c r="R434"/>
      <c r="S434"/>
      <c r="AA434"/>
      <c r="AB434"/>
    </row>
    <row r="435" spans="2:28" ht="15">
      <c r="B435"/>
      <c r="C435"/>
      <c r="D435"/>
      <c r="E435"/>
      <c r="G435"/>
      <c r="H435"/>
      <c r="I435"/>
      <c r="J435"/>
      <c r="L435"/>
      <c r="M435"/>
      <c r="N435"/>
      <c r="O435"/>
      <c r="Q435"/>
      <c r="R435"/>
      <c r="S435"/>
      <c r="AA435"/>
      <c r="AB435"/>
    </row>
    <row r="436" spans="2:28" ht="15">
      <c r="B436"/>
      <c r="C436"/>
      <c r="D436"/>
      <c r="E436"/>
      <c r="G436"/>
      <c r="H436"/>
      <c r="I436"/>
      <c r="J436"/>
      <c r="L436"/>
      <c r="M436"/>
      <c r="N436"/>
      <c r="O436"/>
      <c r="Q436"/>
      <c r="R436"/>
      <c r="S436"/>
      <c r="AA436"/>
      <c r="AB436"/>
    </row>
    <row r="437" spans="2:28" ht="15">
      <c r="B437"/>
      <c r="C437"/>
      <c r="D437"/>
      <c r="E437"/>
      <c r="G437"/>
      <c r="H437"/>
      <c r="I437"/>
      <c r="J437"/>
      <c r="L437"/>
      <c r="M437"/>
      <c r="N437"/>
      <c r="O437"/>
      <c r="Q437"/>
      <c r="R437"/>
      <c r="S437"/>
      <c r="AA437"/>
      <c r="AB437"/>
    </row>
    <row r="438" spans="2:28" ht="15">
      <c r="B438"/>
      <c r="C438"/>
      <c r="D438"/>
      <c r="E438"/>
      <c r="G438"/>
      <c r="H438"/>
      <c r="I438"/>
      <c r="J438"/>
      <c r="L438"/>
      <c r="M438"/>
      <c r="N438"/>
      <c r="O438"/>
      <c r="Q438"/>
      <c r="R438"/>
      <c r="S438"/>
      <c r="AA438"/>
      <c r="AB438"/>
    </row>
    <row r="439" spans="2:28" ht="15">
      <c r="B439"/>
      <c r="C439"/>
      <c r="D439"/>
      <c r="E439"/>
      <c r="G439"/>
      <c r="H439"/>
      <c r="I439"/>
      <c r="J439"/>
      <c r="L439"/>
      <c r="M439"/>
      <c r="N439"/>
      <c r="O439"/>
      <c r="Q439"/>
      <c r="R439"/>
      <c r="S439"/>
      <c r="AA439"/>
      <c r="AB439"/>
    </row>
    <row r="440" spans="2:28" ht="15">
      <c r="B440"/>
      <c r="C440"/>
      <c r="D440"/>
      <c r="E440"/>
      <c r="G440"/>
      <c r="H440"/>
      <c r="I440"/>
      <c r="J440"/>
      <c r="L440"/>
      <c r="M440"/>
      <c r="N440"/>
      <c r="O440"/>
      <c r="Q440"/>
      <c r="R440"/>
      <c r="S440"/>
      <c r="AA440"/>
      <c r="AB440"/>
    </row>
    <row r="441" spans="2:28" ht="15">
      <c r="B441"/>
      <c r="C441"/>
      <c r="D441"/>
      <c r="E441"/>
      <c r="G441"/>
      <c r="H441"/>
      <c r="I441"/>
      <c r="J441"/>
      <c r="L441"/>
      <c r="M441"/>
      <c r="N441"/>
      <c r="O441"/>
      <c r="Q441"/>
      <c r="R441"/>
      <c r="S441"/>
      <c r="AA441"/>
      <c r="AB441"/>
    </row>
    <row r="442" spans="2:28" ht="15">
      <c r="B442"/>
      <c r="C442"/>
      <c r="D442"/>
      <c r="E442"/>
      <c r="G442"/>
      <c r="H442"/>
      <c r="I442"/>
      <c r="J442"/>
      <c r="L442"/>
      <c r="M442"/>
      <c r="N442"/>
      <c r="O442"/>
      <c r="Q442"/>
      <c r="R442"/>
      <c r="S442"/>
      <c r="AA442"/>
      <c r="AB442"/>
    </row>
    <row r="443" spans="2:28" ht="15">
      <c r="B443"/>
      <c r="C443"/>
      <c r="D443"/>
      <c r="E443"/>
      <c r="G443"/>
      <c r="H443"/>
      <c r="I443"/>
      <c r="J443"/>
      <c r="L443"/>
      <c r="M443"/>
      <c r="N443"/>
      <c r="O443"/>
      <c r="Q443"/>
      <c r="R443"/>
      <c r="S443"/>
      <c r="AA443"/>
      <c r="AB443"/>
    </row>
    <row r="444" spans="2:28" ht="15">
      <c r="B444"/>
      <c r="C444"/>
      <c r="D444"/>
      <c r="E444"/>
      <c r="G444"/>
      <c r="H444"/>
      <c r="I444"/>
      <c r="J444"/>
      <c r="L444"/>
      <c r="M444"/>
      <c r="N444"/>
      <c r="O444"/>
      <c r="Q444"/>
      <c r="R444"/>
      <c r="S444"/>
      <c r="AA444"/>
      <c r="AB444"/>
    </row>
    <row r="445" spans="2:28" ht="15">
      <c r="B445"/>
      <c r="C445"/>
      <c r="D445"/>
      <c r="E445"/>
      <c r="G445"/>
      <c r="H445"/>
      <c r="I445"/>
      <c r="J445"/>
      <c r="L445"/>
      <c r="M445"/>
      <c r="N445"/>
      <c r="O445"/>
      <c r="Q445"/>
      <c r="R445"/>
      <c r="S445"/>
      <c r="AA445"/>
      <c r="AB445"/>
    </row>
    <row r="446" spans="2:28" ht="15">
      <c r="B446"/>
      <c r="C446"/>
      <c r="D446"/>
      <c r="E446"/>
      <c r="G446"/>
      <c r="H446"/>
      <c r="I446"/>
      <c r="J446"/>
      <c r="L446"/>
      <c r="M446"/>
      <c r="N446"/>
      <c r="O446"/>
      <c r="Q446"/>
      <c r="R446"/>
      <c r="S446"/>
      <c r="AA446"/>
      <c r="AB446"/>
    </row>
    <row r="447" spans="2:28" ht="15">
      <c r="B447"/>
      <c r="C447"/>
      <c r="D447"/>
      <c r="E447"/>
      <c r="G447"/>
      <c r="H447"/>
      <c r="I447"/>
      <c r="J447"/>
      <c r="L447"/>
      <c r="M447"/>
      <c r="N447"/>
      <c r="O447"/>
      <c r="Q447"/>
      <c r="R447"/>
      <c r="S447"/>
      <c r="AA447"/>
      <c r="AB447"/>
    </row>
    <row r="448" spans="2:28" ht="15">
      <c r="B448"/>
      <c r="C448"/>
      <c r="D448"/>
      <c r="E448"/>
      <c r="G448"/>
      <c r="H448"/>
      <c r="I448"/>
      <c r="J448"/>
      <c r="L448"/>
      <c r="M448"/>
      <c r="N448"/>
      <c r="O448"/>
      <c r="Q448"/>
      <c r="R448"/>
      <c r="S448"/>
      <c r="AA448"/>
      <c r="AB448"/>
    </row>
    <row r="449" spans="2:28" ht="15">
      <c r="B449"/>
      <c r="C449"/>
      <c r="D449"/>
      <c r="E449"/>
      <c r="G449"/>
      <c r="H449"/>
      <c r="I449"/>
      <c r="J449"/>
      <c r="L449"/>
      <c r="M449"/>
      <c r="N449"/>
      <c r="O449"/>
      <c r="Q449"/>
      <c r="R449"/>
      <c r="S449"/>
      <c r="AA449"/>
      <c r="AB449"/>
    </row>
    <row r="450" spans="2:28" ht="15">
      <c r="B450"/>
      <c r="C450"/>
      <c r="D450"/>
      <c r="E450"/>
      <c r="G450"/>
      <c r="H450"/>
      <c r="I450"/>
      <c r="J450"/>
      <c r="L450"/>
      <c r="M450"/>
      <c r="N450"/>
      <c r="O450"/>
      <c r="Q450"/>
      <c r="R450"/>
      <c r="S450"/>
      <c r="AA450"/>
      <c r="AB450"/>
    </row>
    <row r="451" spans="2:28" ht="15">
      <c r="B451"/>
      <c r="C451"/>
      <c r="D451"/>
      <c r="E451"/>
      <c r="G451"/>
      <c r="H451"/>
      <c r="I451"/>
      <c r="J451"/>
      <c r="L451"/>
      <c r="M451"/>
      <c r="N451"/>
      <c r="O451"/>
      <c r="Q451"/>
      <c r="R451"/>
      <c r="S451"/>
      <c r="AA451"/>
      <c r="AB451"/>
    </row>
    <row r="452" spans="2:28" ht="15">
      <c r="B452"/>
      <c r="C452"/>
      <c r="D452"/>
      <c r="E452"/>
      <c r="G452"/>
      <c r="H452"/>
      <c r="I452"/>
      <c r="J452"/>
      <c r="L452"/>
      <c r="M452"/>
      <c r="N452"/>
      <c r="O452"/>
      <c r="Q452"/>
      <c r="R452"/>
      <c r="S452"/>
      <c r="AA452"/>
      <c r="AB452"/>
    </row>
    <row r="453" spans="2:28" ht="15">
      <c r="B453"/>
      <c r="C453"/>
      <c r="D453"/>
      <c r="E453"/>
      <c r="G453"/>
      <c r="H453"/>
      <c r="I453"/>
      <c r="J453"/>
      <c r="L453"/>
      <c r="M453"/>
      <c r="N453"/>
      <c r="O453"/>
      <c r="Q453"/>
      <c r="R453"/>
      <c r="S453"/>
      <c r="AA453"/>
      <c r="AB453"/>
    </row>
    <row r="454" spans="2:28" ht="15">
      <c r="B454"/>
      <c r="C454"/>
      <c r="D454"/>
      <c r="E454"/>
      <c r="G454"/>
      <c r="H454"/>
      <c r="I454"/>
      <c r="J454"/>
      <c r="L454"/>
      <c r="M454"/>
      <c r="N454"/>
      <c r="O454"/>
      <c r="Q454"/>
      <c r="R454"/>
      <c r="S454"/>
      <c r="AA454"/>
      <c r="AB454"/>
    </row>
    <row r="455" spans="2:28" ht="15">
      <c r="B455"/>
      <c r="C455"/>
      <c r="D455"/>
      <c r="E455"/>
      <c r="G455"/>
      <c r="H455"/>
      <c r="I455"/>
      <c r="J455"/>
      <c r="L455"/>
      <c r="M455"/>
      <c r="N455"/>
      <c r="O455"/>
      <c r="Q455"/>
      <c r="R455"/>
      <c r="S455"/>
      <c r="AA455"/>
      <c r="AB455"/>
    </row>
    <row r="456" spans="2:28" ht="15">
      <c r="B456"/>
      <c r="C456"/>
      <c r="D456"/>
      <c r="E456"/>
      <c r="G456"/>
      <c r="H456"/>
      <c r="I456"/>
      <c r="J456"/>
      <c r="L456"/>
      <c r="M456"/>
      <c r="N456"/>
      <c r="O456"/>
      <c r="Q456"/>
      <c r="R456"/>
      <c r="S456"/>
      <c r="AA456"/>
      <c r="AB456"/>
    </row>
    <row r="457" spans="2:28" ht="15">
      <c r="B457"/>
      <c r="C457"/>
      <c r="D457"/>
      <c r="E457"/>
      <c r="G457"/>
      <c r="H457"/>
      <c r="I457"/>
      <c r="J457"/>
      <c r="L457"/>
      <c r="M457"/>
      <c r="N457"/>
      <c r="O457"/>
      <c r="Q457"/>
      <c r="R457"/>
      <c r="S457"/>
      <c r="AA457"/>
      <c r="AB457"/>
    </row>
    <row r="458" spans="2:28" ht="15">
      <c r="B458"/>
      <c r="C458"/>
      <c r="D458"/>
      <c r="E458"/>
      <c r="G458"/>
      <c r="H458"/>
      <c r="I458"/>
      <c r="J458"/>
      <c r="L458"/>
      <c r="M458"/>
      <c r="N458"/>
      <c r="O458"/>
      <c r="Q458"/>
      <c r="R458"/>
      <c r="S458"/>
      <c r="AA458"/>
      <c r="AB458"/>
    </row>
    <row r="459" spans="2:28" ht="15">
      <c r="B459"/>
      <c r="C459"/>
      <c r="D459"/>
      <c r="E459"/>
      <c r="G459"/>
      <c r="H459"/>
      <c r="I459"/>
      <c r="J459"/>
      <c r="L459"/>
      <c r="M459"/>
      <c r="N459"/>
      <c r="O459"/>
      <c r="Q459"/>
      <c r="R459"/>
      <c r="S459"/>
      <c r="AA459"/>
      <c r="AB459"/>
    </row>
    <row r="460" spans="2:28" ht="15">
      <c r="B460"/>
      <c r="C460"/>
      <c r="D460"/>
      <c r="E460"/>
      <c r="G460"/>
      <c r="H460"/>
      <c r="I460"/>
      <c r="J460"/>
      <c r="L460"/>
      <c r="M460"/>
      <c r="N460"/>
      <c r="O460"/>
      <c r="Q460"/>
      <c r="R460"/>
      <c r="S460"/>
      <c r="AA460"/>
      <c r="AB460"/>
    </row>
    <row r="461" spans="2:28" ht="15">
      <c r="B461"/>
      <c r="C461"/>
      <c r="D461"/>
      <c r="E461"/>
      <c r="G461"/>
      <c r="H461"/>
      <c r="I461"/>
      <c r="J461"/>
      <c r="L461"/>
      <c r="M461"/>
      <c r="N461"/>
      <c r="O461"/>
      <c r="Q461"/>
      <c r="R461"/>
      <c r="S461"/>
      <c r="AA461"/>
      <c r="AB461"/>
    </row>
    <row r="462" spans="2:28" ht="15">
      <c r="B462"/>
      <c r="C462"/>
      <c r="D462"/>
      <c r="E462"/>
      <c r="G462"/>
      <c r="H462"/>
      <c r="I462"/>
      <c r="J462"/>
      <c r="L462"/>
      <c r="M462"/>
      <c r="N462"/>
      <c r="O462"/>
      <c r="Q462"/>
      <c r="R462"/>
      <c r="S462"/>
      <c r="AA462"/>
      <c r="AB462"/>
    </row>
    <row r="463" spans="2:28" ht="15">
      <c r="B463"/>
      <c r="C463"/>
      <c r="D463"/>
      <c r="E463"/>
      <c r="G463"/>
      <c r="H463"/>
      <c r="I463"/>
      <c r="J463"/>
      <c r="L463"/>
      <c r="M463"/>
      <c r="N463"/>
      <c r="O463"/>
      <c r="Q463"/>
      <c r="R463"/>
      <c r="S463"/>
      <c r="AA463"/>
      <c r="AB463"/>
    </row>
    <row r="464" spans="2:28" ht="15">
      <c r="B464"/>
      <c r="C464"/>
      <c r="D464"/>
      <c r="E464"/>
      <c r="G464"/>
      <c r="H464"/>
      <c r="I464"/>
      <c r="J464"/>
      <c r="L464"/>
      <c r="M464"/>
      <c r="N464"/>
      <c r="O464"/>
      <c r="Q464"/>
      <c r="R464"/>
      <c r="S464"/>
      <c r="AA464"/>
      <c r="AB464"/>
    </row>
    <row r="465" spans="2:28" ht="15">
      <c r="B465"/>
      <c r="C465"/>
      <c r="D465"/>
      <c r="E465"/>
      <c r="G465"/>
      <c r="H465"/>
      <c r="I465"/>
      <c r="J465"/>
      <c r="L465"/>
      <c r="M465"/>
      <c r="N465"/>
      <c r="O465"/>
      <c r="Q465"/>
      <c r="R465"/>
      <c r="S465"/>
      <c r="AA465"/>
      <c r="AB465"/>
    </row>
    <row r="466" spans="2:28" ht="15">
      <c r="B466"/>
      <c r="C466"/>
      <c r="D466"/>
      <c r="E466"/>
      <c r="G466"/>
      <c r="H466"/>
      <c r="I466"/>
      <c r="J466"/>
      <c r="L466"/>
      <c r="M466"/>
      <c r="N466"/>
      <c r="O466"/>
      <c r="Q466"/>
      <c r="R466"/>
      <c r="S466"/>
      <c r="AA466"/>
      <c r="AB466"/>
    </row>
    <row r="467" spans="2:28" ht="15">
      <c r="B467"/>
      <c r="C467"/>
      <c r="D467"/>
      <c r="E467"/>
      <c r="G467"/>
      <c r="H467"/>
      <c r="I467"/>
      <c r="J467"/>
      <c r="L467"/>
      <c r="M467"/>
      <c r="N467"/>
      <c r="O467"/>
      <c r="Q467"/>
      <c r="R467"/>
      <c r="S467"/>
      <c r="AA467"/>
      <c r="AB467"/>
    </row>
    <row r="468" spans="2:28" ht="15">
      <c r="B468"/>
      <c r="C468"/>
      <c r="D468"/>
      <c r="E468"/>
      <c r="G468"/>
      <c r="H468"/>
      <c r="I468"/>
      <c r="J468"/>
      <c r="L468"/>
      <c r="M468"/>
      <c r="N468"/>
      <c r="O468"/>
      <c r="Q468"/>
      <c r="R468"/>
      <c r="S468"/>
      <c r="AA468"/>
      <c r="AB468"/>
    </row>
    <row r="469" spans="2:28" ht="15">
      <c r="B469"/>
      <c r="C469"/>
      <c r="D469"/>
      <c r="E469"/>
      <c r="G469"/>
      <c r="H469"/>
      <c r="I469"/>
      <c r="J469"/>
      <c r="L469"/>
      <c r="M469"/>
      <c r="N469"/>
      <c r="O469"/>
      <c r="Q469"/>
      <c r="R469"/>
      <c r="S469"/>
      <c r="AA469"/>
      <c r="AB469"/>
    </row>
    <row r="470" spans="2:28" ht="15">
      <c r="B470"/>
      <c r="C470"/>
      <c r="D470"/>
      <c r="E470"/>
      <c r="G470"/>
      <c r="H470"/>
      <c r="I470"/>
      <c r="J470"/>
      <c r="L470"/>
      <c r="M470"/>
      <c r="N470"/>
      <c r="O470"/>
      <c r="Q470"/>
      <c r="R470"/>
      <c r="S470"/>
      <c r="AA470"/>
      <c r="AB470"/>
    </row>
    <row r="471" spans="2:28" ht="15">
      <c r="B471"/>
      <c r="C471"/>
      <c r="D471"/>
      <c r="E471"/>
      <c r="G471"/>
      <c r="H471"/>
      <c r="I471"/>
      <c r="J471"/>
      <c r="L471"/>
      <c r="M471"/>
      <c r="N471"/>
      <c r="O471"/>
      <c r="Q471"/>
      <c r="R471"/>
      <c r="S471"/>
      <c r="AA471"/>
      <c r="AB471"/>
    </row>
    <row r="472" spans="2:28" ht="15">
      <c r="B472"/>
      <c r="C472"/>
      <c r="D472"/>
      <c r="E472"/>
      <c r="G472"/>
      <c r="H472"/>
      <c r="I472"/>
      <c r="J472"/>
      <c r="L472"/>
      <c r="M472"/>
      <c r="N472"/>
      <c r="O472"/>
      <c r="Q472"/>
      <c r="R472"/>
      <c r="S472"/>
      <c r="AA472"/>
      <c r="AB472"/>
    </row>
    <row r="473" spans="2:28" ht="15">
      <c r="B473"/>
      <c r="C473"/>
      <c r="D473"/>
      <c r="E473"/>
      <c r="G473"/>
      <c r="H473"/>
      <c r="I473"/>
      <c r="J473"/>
      <c r="L473"/>
      <c r="M473"/>
      <c r="N473"/>
      <c r="O473"/>
      <c r="Q473"/>
      <c r="R473"/>
      <c r="S473"/>
      <c r="AA473"/>
      <c r="AB473"/>
    </row>
    <row r="474" spans="2:28" ht="15">
      <c r="B474"/>
      <c r="C474"/>
      <c r="D474"/>
      <c r="E474"/>
      <c r="G474"/>
      <c r="H474"/>
      <c r="I474"/>
      <c r="J474"/>
      <c r="L474"/>
      <c r="M474"/>
      <c r="N474"/>
      <c r="O474"/>
      <c r="Q474"/>
      <c r="R474"/>
      <c r="S474"/>
      <c r="AA474"/>
      <c r="AB474"/>
    </row>
    <row r="475" spans="2:28" ht="15">
      <c r="B475"/>
      <c r="C475"/>
      <c r="D475"/>
      <c r="E475"/>
      <c r="G475"/>
      <c r="H475"/>
      <c r="I475"/>
      <c r="J475"/>
      <c r="L475"/>
      <c r="M475"/>
      <c r="N475"/>
      <c r="O475"/>
      <c r="Q475"/>
      <c r="R475"/>
      <c r="S475"/>
      <c r="AA475"/>
      <c r="AB475"/>
    </row>
    <row r="476" spans="2:28" ht="15">
      <c r="B476"/>
      <c r="C476"/>
      <c r="D476"/>
      <c r="E476"/>
      <c r="G476"/>
      <c r="H476"/>
      <c r="I476"/>
      <c r="J476"/>
      <c r="L476"/>
      <c r="M476"/>
      <c r="N476"/>
      <c r="O476"/>
      <c r="Q476"/>
      <c r="R476"/>
      <c r="S476"/>
      <c r="AA476"/>
      <c r="AB476"/>
    </row>
    <row r="477" spans="2:28" ht="15">
      <c r="B477"/>
      <c r="C477"/>
      <c r="D477"/>
      <c r="E477"/>
      <c r="G477"/>
      <c r="H477"/>
      <c r="I477"/>
      <c r="J477"/>
      <c r="L477"/>
      <c r="M477"/>
      <c r="N477"/>
      <c r="O477"/>
      <c r="Q477"/>
      <c r="R477"/>
      <c r="S477"/>
      <c r="AA477"/>
      <c r="AB477"/>
    </row>
    <row r="478" spans="2:28" ht="15">
      <c r="B478"/>
      <c r="C478"/>
      <c r="D478"/>
      <c r="E478"/>
      <c r="G478"/>
      <c r="H478"/>
      <c r="I478"/>
      <c r="J478"/>
      <c r="L478"/>
      <c r="M478"/>
      <c r="N478"/>
      <c r="O478"/>
      <c r="Q478"/>
      <c r="R478"/>
      <c r="S478"/>
      <c r="AA478"/>
      <c r="AB478"/>
    </row>
    <row r="479" spans="2:28" ht="15">
      <c r="B479"/>
      <c r="C479"/>
      <c r="D479"/>
      <c r="E479"/>
      <c r="G479"/>
      <c r="H479"/>
      <c r="I479"/>
      <c r="J479"/>
      <c r="L479"/>
      <c r="M479"/>
      <c r="N479"/>
      <c r="O479"/>
      <c r="Q479"/>
      <c r="R479"/>
      <c r="S479"/>
      <c r="AA479"/>
      <c r="AB479"/>
    </row>
    <row r="480" spans="2:28" ht="15">
      <c r="B480"/>
      <c r="C480"/>
      <c r="D480"/>
      <c r="E480"/>
      <c r="G480"/>
      <c r="H480"/>
      <c r="I480"/>
      <c r="J480"/>
      <c r="L480"/>
      <c r="M480"/>
      <c r="N480"/>
      <c r="O480"/>
      <c r="Q480"/>
      <c r="R480"/>
      <c r="S480"/>
      <c r="AA480"/>
      <c r="AB480"/>
    </row>
    <row r="481" spans="2:28" ht="15">
      <c r="B481"/>
      <c r="C481"/>
      <c r="D481"/>
      <c r="E481"/>
      <c r="G481"/>
      <c r="H481"/>
      <c r="I481"/>
      <c r="J481"/>
      <c r="L481"/>
      <c r="M481"/>
      <c r="N481"/>
      <c r="O481"/>
      <c r="Q481"/>
      <c r="R481"/>
      <c r="S481"/>
      <c r="AA481"/>
      <c r="AB481"/>
    </row>
    <row r="482" spans="2:28" ht="15">
      <c r="B482"/>
      <c r="C482"/>
      <c r="D482"/>
      <c r="E482"/>
      <c r="G482"/>
      <c r="H482"/>
      <c r="I482"/>
      <c r="J482"/>
      <c r="L482"/>
      <c r="M482"/>
      <c r="N482"/>
      <c r="O482"/>
      <c r="Q482"/>
      <c r="R482"/>
      <c r="S482"/>
      <c r="AA482"/>
      <c r="AB482"/>
    </row>
    <row r="483" spans="2:28" ht="15">
      <c r="B483"/>
      <c r="C483"/>
      <c r="D483"/>
      <c r="E483"/>
      <c r="G483"/>
      <c r="H483"/>
      <c r="I483"/>
      <c r="J483"/>
      <c r="L483"/>
      <c r="M483"/>
      <c r="N483"/>
      <c r="O483"/>
      <c r="Q483"/>
      <c r="R483"/>
      <c r="S483"/>
      <c r="AA483"/>
      <c r="AB483"/>
    </row>
    <row r="484" spans="2:28" ht="15">
      <c r="B484"/>
      <c r="C484"/>
      <c r="D484"/>
      <c r="E484"/>
      <c r="G484"/>
      <c r="H484"/>
      <c r="I484"/>
      <c r="J484"/>
      <c r="L484"/>
      <c r="M484"/>
      <c r="N484"/>
      <c r="O484"/>
      <c r="Q484"/>
      <c r="R484"/>
      <c r="S484"/>
      <c r="AA484"/>
      <c r="AB484"/>
    </row>
    <row r="485" spans="2:28" ht="15">
      <c r="B485"/>
      <c r="C485"/>
      <c r="D485"/>
      <c r="E485"/>
      <c r="G485"/>
      <c r="H485"/>
      <c r="I485"/>
      <c r="J485"/>
      <c r="L485"/>
      <c r="M485"/>
      <c r="N485"/>
      <c r="O485"/>
      <c r="Q485"/>
      <c r="R485"/>
      <c r="S485"/>
      <c r="AA485"/>
      <c r="AB485"/>
    </row>
    <row r="486" spans="2:28" ht="15">
      <c r="B486"/>
      <c r="C486"/>
      <c r="D486"/>
      <c r="E486"/>
      <c r="G486"/>
      <c r="H486"/>
      <c r="I486"/>
      <c r="J486"/>
      <c r="L486"/>
      <c r="M486"/>
      <c r="N486"/>
      <c r="O486"/>
      <c r="Q486"/>
      <c r="R486"/>
      <c r="S486"/>
      <c r="AA486"/>
      <c r="AB486"/>
    </row>
    <row r="487" spans="2:28" ht="15">
      <c r="B487"/>
      <c r="C487"/>
      <c r="D487"/>
      <c r="E487"/>
      <c r="G487"/>
      <c r="H487"/>
      <c r="I487"/>
      <c r="J487"/>
      <c r="L487"/>
      <c r="M487"/>
      <c r="N487"/>
      <c r="O487"/>
      <c r="Q487"/>
      <c r="R487"/>
      <c r="S487"/>
      <c r="AA487"/>
      <c r="AB487"/>
    </row>
    <row r="488" spans="2:28" ht="15">
      <c r="B488"/>
      <c r="C488"/>
      <c r="D488"/>
      <c r="E488"/>
      <c r="G488"/>
      <c r="H488"/>
      <c r="I488"/>
      <c r="J488"/>
      <c r="L488"/>
      <c r="M488"/>
      <c r="N488"/>
      <c r="O488"/>
      <c r="Q488"/>
      <c r="R488"/>
      <c r="S488"/>
      <c r="AA488"/>
      <c r="AB488"/>
    </row>
    <row r="489" spans="2:28" ht="15">
      <c r="B489"/>
      <c r="C489"/>
      <c r="D489"/>
      <c r="E489"/>
      <c r="G489"/>
      <c r="H489"/>
      <c r="I489"/>
      <c r="J489"/>
      <c r="L489"/>
      <c r="M489"/>
      <c r="N489"/>
      <c r="O489"/>
      <c r="Q489"/>
      <c r="R489"/>
      <c r="S489"/>
      <c r="AA489"/>
      <c r="AB489"/>
    </row>
    <row r="490" spans="2:28" ht="15">
      <c r="B490"/>
      <c r="C490"/>
      <c r="D490"/>
      <c r="E490"/>
      <c r="G490"/>
      <c r="H490"/>
      <c r="I490"/>
      <c r="J490"/>
      <c r="L490"/>
      <c r="M490"/>
      <c r="N490"/>
      <c r="O490"/>
      <c r="Q490"/>
      <c r="R490"/>
      <c r="S490"/>
      <c r="AA490"/>
      <c r="AB490"/>
    </row>
    <row r="491" spans="2:28" ht="15">
      <c r="B491"/>
      <c r="C491"/>
      <c r="D491"/>
      <c r="E491"/>
      <c r="G491"/>
      <c r="H491"/>
      <c r="I491"/>
      <c r="J491"/>
      <c r="L491"/>
      <c r="M491"/>
      <c r="N491"/>
      <c r="O491"/>
      <c r="Q491"/>
      <c r="R491"/>
      <c r="S491"/>
      <c r="AA491"/>
      <c r="AB491"/>
    </row>
    <row r="492" spans="2:28" ht="15">
      <c r="B492"/>
      <c r="C492"/>
      <c r="D492"/>
      <c r="E492"/>
      <c r="G492"/>
      <c r="H492"/>
      <c r="I492"/>
      <c r="J492"/>
      <c r="L492"/>
      <c r="M492"/>
      <c r="N492"/>
      <c r="O492"/>
      <c r="Q492"/>
      <c r="R492"/>
      <c r="S492"/>
      <c r="AA492"/>
      <c r="AB492"/>
    </row>
    <row r="493" spans="2:28" ht="15">
      <c r="B493"/>
      <c r="C493"/>
      <c r="D493"/>
      <c r="E493"/>
      <c r="G493"/>
      <c r="H493"/>
      <c r="I493"/>
      <c r="J493"/>
      <c r="L493"/>
      <c r="M493"/>
      <c r="N493"/>
      <c r="O493"/>
      <c r="Q493"/>
      <c r="R493"/>
      <c r="S493"/>
      <c r="AA493"/>
      <c r="AB493"/>
    </row>
    <row r="494" spans="2:28" ht="15">
      <c r="B494"/>
      <c r="C494"/>
      <c r="D494"/>
      <c r="E494"/>
      <c r="G494"/>
      <c r="H494"/>
      <c r="I494"/>
      <c r="J494"/>
      <c r="L494"/>
      <c r="M494"/>
      <c r="N494"/>
      <c r="O494"/>
      <c r="Q494"/>
      <c r="R494"/>
      <c r="S494"/>
      <c r="AA494"/>
      <c r="AB494"/>
    </row>
    <row r="495" spans="2:28" ht="15">
      <c r="B495"/>
      <c r="C495"/>
      <c r="D495"/>
      <c r="E495"/>
      <c r="G495"/>
      <c r="H495"/>
      <c r="I495"/>
      <c r="J495"/>
      <c r="L495"/>
      <c r="M495"/>
      <c r="N495"/>
      <c r="O495"/>
      <c r="Q495"/>
      <c r="R495"/>
      <c r="S495"/>
      <c r="AA495"/>
      <c r="AB495"/>
    </row>
    <row r="496" spans="2:28" ht="15">
      <c r="B496"/>
      <c r="C496"/>
      <c r="D496"/>
      <c r="E496"/>
      <c r="G496"/>
      <c r="H496"/>
      <c r="I496"/>
      <c r="J496"/>
      <c r="L496"/>
      <c r="M496"/>
      <c r="N496"/>
      <c r="O496"/>
      <c r="Q496"/>
      <c r="R496"/>
      <c r="S496"/>
      <c r="AA496"/>
      <c r="AB496"/>
    </row>
    <row r="497" spans="2:28" ht="15">
      <c r="B497"/>
      <c r="C497"/>
      <c r="D497"/>
      <c r="E497"/>
      <c r="G497"/>
      <c r="H497"/>
      <c r="I497"/>
      <c r="J497"/>
      <c r="L497"/>
      <c r="M497"/>
      <c r="N497"/>
      <c r="O497"/>
      <c r="Q497"/>
      <c r="R497"/>
      <c r="S497"/>
      <c r="AA497"/>
      <c r="AB497"/>
    </row>
    <row r="498" spans="2:28" ht="15">
      <c r="B498"/>
      <c r="C498"/>
      <c r="D498"/>
      <c r="E498"/>
      <c r="G498"/>
      <c r="H498"/>
      <c r="I498"/>
      <c r="J498"/>
      <c r="L498"/>
      <c r="M498"/>
      <c r="N498"/>
      <c r="O498"/>
      <c r="Q498"/>
      <c r="R498"/>
      <c r="S498"/>
      <c r="AA498"/>
      <c r="AB498"/>
    </row>
    <row r="499" spans="2:28" ht="15">
      <c r="B499"/>
      <c r="C499"/>
      <c r="D499"/>
      <c r="E499"/>
      <c r="G499"/>
      <c r="H499"/>
      <c r="I499"/>
      <c r="J499"/>
      <c r="L499"/>
      <c r="M499"/>
      <c r="N499"/>
      <c r="O499"/>
      <c r="Q499"/>
      <c r="R499"/>
      <c r="S499"/>
      <c r="AA499"/>
      <c r="AB499"/>
    </row>
    <row r="500" spans="2:28" ht="15">
      <c r="B500"/>
      <c r="C500"/>
      <c r="D500"/>
      <c r="E500"/>
      <c r="G500"/>
      <c r="H500"/>
      <c r="I500"/>
      <c r="J500"/>
      <c r="L500"/>
      <c r="M500"/>
      <c r="N500"/>
      <c r="O500"/>
      <c r="Q500"/>
      <c r="R500"/>
      <c r="S500"/>
      <c r="AA500"/>
      <c r="AB500"/>
    </row>
    <row r="501" spans="2:28" ht="15">
      <c r="B501"/>
      <c r="C501"/>
      <c r="D501"/>
      <c r="E501"/>
      <c r="G501"/>
      <c r="H501"/>
      <c r="I501"/>
      <c r="J501"/>
      <c r="L501"/>
      <c r="M501"/>
      <c r="N501"/>
      <c r="O501"/>
      <c r="Q501"/>
      <c r="R501"/>
      <c r="S501"/>
      <c r="AA501"/>
      <c r="AB501"/>
    </row>
    <row r="502" spans="2:28" ht="15">
      <c r="B502"/>
      <c r="C502"/>
      <c r="D502"/>
      <c r="E502"/>
      <c r="G502"/>
      <c r="H502"/>
      <c r="I502"/>
      <c r="J502"/>
      <c r="L502"/>
      <c r="M502"/>
      <c r="N502"/>
      <c r="O502"/>
      <c r="Q502"/>
      <c r="R502"/>
      <c r="S502"/>
      <c r="AA502"/>
      <c r="AB502"/>
    </row>
    <row r="503" spans="2:28" ht="15">
      <c r="B503"/>
      <c r="C503"/>
      <c r="D503"/>
      <c r="E503"/>
      <c r="G503"/>
      <c r="H503"/>
      <c r="I503"/>
      <c r="J503"/>
      <c r="L503"/>
      <c r="M503"/>
      <c r="N503"/>
      <c r="O503"/>
      <c r="Q503"/>
      <c r="R503"/>
      <c r="S503"/>
      <c r="AA503"/>
      <c r="AB503"/>
    </row>
    <row r="504" spans="2:28" ht="15">
      <c r="B504"/>
      <c r="C504"/>
      <c r="D504"/>
      <c r="E504"/>
      <c r="G504"/>
      <c r="H504"/>
      <c r="I504"/>
      <c r="J504"/>
      <c r="L504"/>
      <c r="M504"/>
      <c r="N504"/>
      <c r="O504"/>
      <c r="Q504"/>
      <c r="R504"/>
      <c r="S504"/>
      <c r="AA504"/>
      <c r="AB504"/>
    </row>
    <row r="505" spans="2:28" ht="15">
      <c r="B505"/>
      <c r="C505"/>
      <c r="D505"/>
      <c r="E505"/>
      <c r="G505"/>
      <c r="H505"/>
      <c r="I505"/>
      <c r="J505"/>
      <c r="L505"/>
      <c r="M505"/>
      <c r="N505"/>
      <c r="O505"/>
      <c r="Q505"/>
      <c r="R505"/>
      <c r="S505"/>
      <c r="AA505"/>
      <c r="AB505"/>
    </row>
    <row r="506" spans="2:28" ht="15">
      <c r="B506"/>
      <c r="C506"/>
      <c r="D506"/>
      <c r="E506"/>
      <c r="G506"/>
      <c r="H506"/>
      <c r="I506"/>
      <c r="J506"/>
      <c r="L506"/>
      <c r="M506"/>
      <c r="N506"/>
      <c r="O506"/>
      <c r="Q506"/>
      <c r="R506"/>
      <c r="S506"/>
      <c r="AA506"/>
      <c r="AB506"/>
    </row>
    <row r="507" spans="2:28" ht="15">
      <c r="B507"/>
      <c r="C507"/>
      <c r="D507"/>
      <c r="E507"/>
      <c r="G507"/>
      <c r="H507"/>
      <c r="I507"/>
      <c r="J507"/>
      <c r="L507"/>
      <c r="M507"/>
      <c r="N507"/>
      <c r="O507"/>
      <c r="Q507"/>
      <c r="R507"/>
      <c r="S507"/>
      <c r="AA507"/>
      <c r="AB507"/>
    </row>
    <row r="508" spans="2:28" ht="15">
      <c r="B508"/>
      <c r="C508"/>
      <c r="D508"/>
      <c r="E508"/>
      <c r="G508"/>
      <c r="H508"/>
      <c r="I508"/>
      <c r="J508"/>
      <c r="L508"/>
      <c r="M508"/>
      <c r="N508"/>
      <c r="O508"/>
      <c r="Q508"/>
      <c r="R508"/>
      <c r="S508"/>
      <c r="AA508"/>
      <c r="AB508"/>
    </row>
    <row r="509" spans="2:28" ht="15">
      <c r="B509"/>
      <c r="C509"/>
      <c r="D509"/>
      <c r="E509"/>
      <c r="G509"/>
      <c r="H509"/>
      <c r="I509"/>
      <c r="J509"/>
      <c r="L509"/>
      <c r="M509"/>
      <c r="N509"/>
      <c r="O509"/>
      <c r="Q509"/>
      <c r="R509"/>
      <c r="S509"/>
      <c r="AA509"/>
      <c r="AB509"/>
    </row>
    <row r="510" spans="2:28" ht="15">
      <c r="B510"/>
      <c r="C510"/>
      <c r="D510"/>
      <c r="E510"/>
      <c r="G510"/>
      <c r="H510"/>
      <c r="I510"/>
      <c r="J510"/>
      <c r="L510"/>
      <c r="M510"/>
      <c r="N510"/>
      <c r="O510"/>
      <c r="Q510"/>
      <c r="R510"/>
      <c r="S510"/>
      <c r="AA510"/>
      <c r="AB510"/>
    </row>
    <row r="511" spans="2:28" ht="15">
      <c r="B511"/>
      <c r="C511"/>
      <c r="D511"/>
      <c r="E511"/>
      <c r="G511"/>
      <c r="H511"/>
      <c r="I511"/>
      <c r="J511"/>
      <c r="L511"/>
      <c r="M511"/>
      <c r="N511"/>
      <c r="O511"/>
      <c r="Q511"/>
      <c r="R511"/>
      <c r="S511"/>
      <c r="AA511"/>
      <c r="AB511"/>
    </row>
    <row r="512" spans="2:28" ht="15">
      <c r="B512"/>
      <c r="C512"/>
      <c r="D512"/>
      <c r="E512"/>
      <c r="G512"/>
      <c r="H512"/>
      <c r="I512"/>
      <c r="J512"/>
      <c r="L512"/>
      <c r="M512"/>
      <c r="N512"/>
      <c r="O512"/>
      <c r="Q512"/>
      <c r="R512"/>
      <c r="S512"/>
      <c r="AA512"/>
      <c r="AB512"/>
    </row>
    <row r="513" spans="2:28" ht="15">
      <c r="B513"/>
      <c r="C513"/>
      <c r="D513"/>
      <c r="E513"/>
      <c r="G513"/>
      <c r="H513"/>
      <c r="I513"/>
      <c r="J513"/>
      <c r="L513"/>
      <c r="M513"/>
      <c r="N513"/>
      <c r="O513"/>
      <c r="Q513"/>
      <c r="R513"/>
      <c r="S513"/>
      <c r="AA513"/>
      <c r="AB513"/>
    </row>
    <row r="514" spans="2:28" ht="15">
      <c r="B514"/>
      <c r="C514"/>
      <c r="D514"/>
      <c r="E514"/>
      <c r="G514"/>
      <c r="H514"/>
      <c r="I514"/>
      <c r="J514"/>
      <c r="L514"/>
      <c r="M514"/>
      <c r="N514"/>
      <c r="O514"/>
      <c r="Q514"/>
      <c r="R514"/>
      <c r="S514"/>
      <c r="AA514"/>
      <c r="AB514"/>
    </row>
    <row r="515" spans="2:28" ht="15">
      <c r="B515"/>
      <c r="C515"/>
      <c r="D515"/>
      <c r="E515"/>
      <c r="G515"/>
      <c r="H515"/>
      <c r="I515"/>
      <c r="J515"/>
      <c r="L515"/>
      <c r="M515"/>
      <c r="N515"/>
      <c r="O515"/>
      <c r="Q515"/>
      <c r="R515"/>
      <c r="S515"/>
      <c r="AA515"/>
      <c r="AB515"/>
    </row>
    <row r="516" spans="2:28" ht="15">
      <c r="B516"/>
      <c r="C516"/>
      <c r="D516"/>
      <c r="E516"/>
      <c r="G516"/>
      <c r="H516"/>
      <c r="I516"/>
      <c r="J516"/>
      <c r="L516"/>
      <c r="M516"/>
      <c r="N516"/>
      <c r="O516"/>
      <c r="Q516"/>
      <c r="R516"/>
      <c r="S516"/>
      <c r="AA516"/>
      <c r="AB516"/>
    </row>
    <row r="517" spans="2:28" ht="15">
      <c r="B517"/>
      <c r="C517"/>
      <c r="D517"/>
      <c r="E517"/>
      <c r="G517"/>
      <c r="H517"/>
      <c r="I517"/>
      <c r="J517"/>
      <c r="L517"/>
      <c r="M517"/>
      <c r="N517"/>
      <c r="O517"/>
      <c r="Q517"/>
      <c r="R517"/>
      <c r="S517"/>
      <c r="AA517"/>
      <c r="AB517"/>
    </row>
    <row r="518" spans="2:28" ht="15">
      <c r="B518"/>
      <c r="C518"/>
      <c r="D518"/>
      <c r="E518"/>
      <c r="G518"/>
      <c r="H518"/>
      <c r="I518"/>
      <c r="J518"/>
      <c r="L518"/>
      <c r="M518"/>
      <c r="N518"/>
      <c r="O518"/>
      <c r="Q518"/>
      <c r="R518"/>
      <c r="S518"/>
      <c r="AA518"/>
      <c r="AB518"/>
    </row>
    <row r="519" spans="2:28" ht="15">
      <c r="B519"/>
      <c r="C519"/>
      <c r="D519"/>
      <c r="E519"/>
      <c r="G519"/>
      <c r="H519"/>
      <c r="I519"/>
      <c r="J519"/>
      <c r="L519"/>
      <c r="M519"/>
      <c r="N519"/>
      <c r="O519"/>
      <c r="Q519"/>
      <c r="R519"/>
      <c r="S519"/>
      <c r="AA519"/>
      <c r="AB519"/>
    </row>
    <row r="520" spans="2:28" ht="15">
      <c r="B520"/>
      <c r="C520"/>
      <c r="D520"/>
      <c r="E520"/>
      <c r="G520"/>
      <c r="H520"/>
      <c r="I520"/>
      <c r="J520"/>
      <c r="L520"/>
      <c r="M520"/>
      <c r="N520"/>
      <c r="O520"/>
      <c r="Q520"/>
      <c r="R520"/>
      <c r="S520"/>
      <c r="AA520"/>
      <c r="AB520"/>
    </row>
    <row r="521" spans="2:28" ht="15">
      <c r="B521"/>
      <c r="C521"/>
      <c r="D521"/>
      <c r="E521"/>
      <c r="G521"/>
      <c r="H521"/>
      <c r="I521"/>
      <c r="J521"/>
      <c r="L521"/>
      <c r="M521"/>
      <c r="N521"/>
      <c r="O521"/>
      <c r="Q521"/>
      <c r="R521"/>
      <c r="S521"/>
      <c r="AA521"/>
      <c r="AB521"/>
    </row>
    <row r="522" spans="2:28" ht="15">
      <c r="B522"/>
      <c r="C522"/>
      <c r="D522"/>
      <c r="E522"/>
      <c r="G522"/>
      <c r="H522"/>
      <c r="I522"/>
      <c r="J522"/>
      <c r="L522"/>
      <c r="M522"/>
      <c r="N522"/>
      <c r="O522"/>
      <c r="Q522"/>
      <c r="R522"/>
      <c r="S522"/>
      <c r="AA522"/>
      <c r="AB522"/>
    </row>
    <row r="523" spans="2:28" ht="15">
      <c r="B523"/>
      <c r="C523"/>
      <c r="D523"/>
      <c r="E523"/>
      <c r="G523"/>
      <c r="H523"/>
      <c r="I523"/>
      <c r="J523"/>
      <c r="L523"/>
      <c r="M523"/>
      <c r="N523"/>
      <c r="O523"/>
      <c r="Q523"/>
      <c r="R523"/>
      <c r="S523"/>
      <c r="AA523"/>
      <c r="AB523"/>
    </row>
    <row r="524" spans="2:28" ht="15">
      <c r="B524"/>
      <c r="C524"/>
      <c r="D524"/>
      <c r="E524"/>
      <c r="G524"/>
      <c r="H524"/>
      <c r="I524"/>
      <c r="J524"/>
      <c r="L524"/>
      <c r="M524"/>
      <c r="N524"/>
      <c r="O524"/>
      <c r="Q524"/>
      <c r="R524"/>
      <c r="S524"/>
      <c r="AA524"/>
      <c r="AB524"/>
    </row>
    <row r="525" spans="2:28" ht="15">
      <c r="B525"/>
      <c r="C525"/>
      <c r="D525"/>
      <c r="E525"/>
      <c r="G525"/>
      <c r="H525"/>
      <c r="I525"/>
      <c r="J525"/>
      <c r="L525"/>
      <c r="M525"/>
      <c r="N525"/>
      <c r="O525"/>
      <c r="Q525"/>
      <c r="R525"/>
      <c r="S525"/>
      <c r="AA525"/>
      <c r="AB525"/>
    </row>
    <row r="526" spans="2:28" ht="15">
      <c r="B526"/>
      <c r="C526"/>
      <c r="D526"/>
      <c r="E526"/>
      <c r="G526"/>
      <c r="H526"/>
      <c r="I526"/>
      <c r="J526"/>
      <c r="L526"/>
      <c r="M526"/>
      <c r="N526"/>
      <c r="O526"/>
      <c r="Q526"/>
      <c r="R526"/>
      <c r="S526"/>
      <c r="AA526"/>
      <c r="AB526"/>
    </row>
    <row r="527" spans="2:28" ht="15">
      <c r="B527"/>
      <c r="C527"/>
      <c r="D527"/>
      <c r="E527"/>
      <c r="G527"/>
      <c r="H527"/>
      <c r="I527"/>
      <c r="J527"/>
      <c r="L527"/>
      <c r="M527"/>
      <c r="N527"/>
      <c r="O527"/>
      <c r="Q527"/>
      <c r="R527"/>
      <c r="S527"/>
      <c r="AA527"/>
      <c r="AB527"/>
    </row>
    <row r="528" spans="2:28" ht="15">
      <c r="B528"/>
      <c r="C528"/>
      <c r="D528"/>
      <c r="E528"/>
      <c r="G528"/>
      <c r="H528"/>
      <c r="I528"/>
      <c r="J528"/>
      <c r="L528"/>
      <c r="M528"/>
      <c r="N528"/>
      <c r="O528"/>
      <c r="Q528"/>
      <c r="R528"/>
      <c r="S528"/>
      <c r="AA528"/>
      <c r="AB528"/>
    </row>
    <row r="529" spans="2:28" ht="15">
      <c r="B529"/>
      <c r="C529"/>
      <c r="D529"/>
      <c r="E529"/>
      <c r="G529"/>
      <c r="H529"/>
      <c r="I529"/>
      <c r="J529"/>
      <c r="L529"/>
      <c r="M529"/>
      <c r="N529"/>
      <c r="O529"/>
      <c r="Q529"/>
      <c r="R529"/>
      <c r="S529"/>
      <c r="AA529"/>
      <c r="AB529"/>
    </row>
    <row r="530" spans="2:28" ht="15">
      <c r="B530"/>
      <c r="C530"/>
      <c r="D530"/>
      <c r="E530"/>
      <c r="G530"/>
      <c r="H530"/>
      <c r="I530"/>
      <c r="J530"/>
      <c r="L530"/>
      <c r="M530"/>
      <c r="N530"/>
      <c r="O530"/>
      <c r="Q530"/>
      <c r="R530"/>
      <c r="S530"/>
      <c r="AA530"/>
      <c r="AB530"/>
    </row>
    <row r="531" spans="2:28" ht="15">
      <c r="B531"/>
      <c r="C531"/>
      <c r="D531"/>
      <c r="E531"/>
      <c r="G531"/>
      <c r="H531"/>
      <c r="I531"/>
      <c r="J531"/>
      <c r="L531"/>
      <c r="M531"/>
      <c r="N531"/>
      <c r="O531"/>
      <c r="Q531"/>
      <c r="R531"/>
      <c r="S531"/>
      <c r="AA531"/>
      <c r="AB531"/>
    </row>
    <row r="532" spans="2:28" ht="15">
      <c r="B532"/>
      <c r="C532"/>
      <c r="D532"/>
      <c r="E532"/>
      <c r="G532"/>
      <c r="H532"/>
      <c r="I532"/>
      <c r="J532"/>
      <c r="L532"/>
      <c r="M532"/>
      <c r="N532"/>
      <c r="O532"/>
      <c r="Q532"/>
      <c r="R532"/>
      <c r="S532"/>
      <c r="AA532"/>
      <c r="AB532"/>
    </row>
    <row r="533" spans="2:28" ht="15">
      <c r="B533"/>
      <c r="C533"/>
      <c r="D533"/>
      <c r="E533"/>
      <c r="G533"/>
      <c r="H533"/>
      <c r="I533"/>
      <c r="J533"/>
      <c r="L533"/>
      <c r="M533"/>
      <c r="N533"/>
      <c r="O533"/>
      <c r="Q533"/>
      <c r="R533"/>
      <c r="S533"/>
      <c r="AA533"/>
      <c r="AB533"/>
    </row>
    <row r="534" spans="2:28" ht="15">
      <c r="B534"/>
      <c r="C534"/>
      <c r="D534"/>
      <c r="E534"/>
      <c r="G534"/>
      <c r="H534"/>
      <c r="I534"/>
      <c r="J534"/>
      <c r="L534"/>
      <c r="M534"/>
      <c r="N534"/>
      <c r="O534"/>
      <c r="Q534"/>
      <c r="R534"/>
      <c r="S534"/>
      <c r="AA534"/>
      <c r="AB534"/>
    </row>
    <row r="535" spans="2:28" ht="15">
      <c r="B535"/>
      <c r="C535"/>
      <c r="D535"/>
      <c r="E535"/>
      <c r="G535"/>
      <c r="H535"/>
      <c r="I535"/>
      <c r="J535"/>
      <c r="L535"/>
      <c r="M535"/>
      <c r="N535"/>
      <c r="O535"/>
      <c r="Q535"/>
      <c r="R535"/>
      <c r="S535"/>
      <c r="AA535"/>
      <c r="AB535"/>
    </row>
    <row r="536" spans="2:28" ht="15">
      <c r="B536"/>
      <c r="C536"/>
      <c r="D536"/>
      <c r="E536"/>
      <c r="G536"/>
      <c r="H536"/>
      <c r="I536"/>
      <c r="J536"/>
      <c r="L536"/>
      <c r="M536"/>
      <c r="N536"/>
      <c r="O536"/>
      <c r="Q536"/>
      <c r="R536"/>
      <c r="S536"/>
      <c r="AA536"/>
      <c r="AB536"/>
    </row>
    <row r="537" spans="2:28" ht="15">
      <c r="B537"/>
      <c r="C537"/>
      <c r="D537"/>
      <c r="E537"/>
      <c r="G537"/>
      <c r="H537"/>
      <c r="I537"/>
      <c r="J537"/>
      <c r="L537"/>
      <c r="M537"/>
      <c r="N537"/>
      <c r="O537"/>
      <c r="Q537"/>
      <c r="R537"/>
      <c r="S537"/>
      <c r="AA537"/>
      <c r="AB537"/>
    </row>
    <row r="538" spans="2:28" ht="15">
      <c r="B538"/>
      <c r="C538"/>
      <c r="D538"/>
      <c r="E538"/>
      <c r="G538"/>
      <c r="H538"/>
      <c r="I538"/>
      <c r="J538"/>
      <c r="L538"/>
      <c r="M538"/>
      <c r="N538"/>
      <c r="O538"/>
      <c r="Q538"/>
      <c r="R538"/>
      <c r="S538"/>
      <c r="AA538"/>
      <c r="AB538"/>
    </row>
    <row r="539" spans="2:28" ht="15">
      <c r="B539"/>
      <c r="C539"/>
      <c r="D539"/>
      <c r="E539"/>
      <c r="G539"/>
      <c r="H539"/>
      <c r="I539"/>
      <c r="J539"/>
      <c r="L539"/>
      <c r="M539"/>
      <c r="N539"/>
      <c r="O539"/>
      <c r="Q539"/>
      <c r="R539"/>
      <c r="S539"/>
      <c r="AA539"/>
      <c r="AB539"/>
    </row>
    <row r="540" spans="2:28" ht="15">
      <c r="B540"/>
      <c r="C540"/>
      <c r="D540"/>
      <c r="E540"/>
      <c r="G540"/>
      <c r="H540"/>
      <c r="I540"/>
      <c r="J540"/>
      <c r="L540"/>
      <c r="M540"/>
      <c r="N540"/>
      <c r="O540"/>
      <c r="Q540"/>
      <c r="R540"/>
      <c r="S540"/>
      <c r="AA540"/>
      <c r="AB540"/>
    </row>
    <row r="541" spans="2:28" ht="15">
      <c r="B541"/>
      <c r="C541"/>
      <c r="D541"/>
      <c r="E541"/>
      <c r="G541"/>
      <c r="H541"/>
      <c r="I541"/>
      <c r="J541"/>
      <c r="L541"/>
      <c r="M541"/>
      <c r="N541"/>
      <c r="O541"/>
      <c r="Q541"/>
      <c r="R541"/>
      <c r="S541"/>
      <c r="AA541"/>
      <c r="AB541"/>
    </row>
    <row r="542" spans="2:28" ht="15">
      <c r="B542"/>
      <c r="C542"/>
      <c r="D542"/>
      <c r="E542"/>
      <c r="G542"/>
      <c r="H542"/>
      <c r="I542"/>
      <c r="J542"/>
      <c r="L542"/>
      <c r="M542"/>
      <c r="N542"/>
      <c r="O542"/>
      <c r="Q542"/>
      <c r="R542"/>
      <c r="S542"/>
      <c r="AA542"/>
      <c r="AB542"/>
    </row>
    <row r="543" spans="2:28" ht="15">
      <c r="B543"/>
      <c r="C543"/>
      <c r="D543"/>
      <c r="E543"/>
      <c r="G543"/>
      <c r="H543"/>
      <c r="I543"/>
      <c r="J543"/>
      <c r="L543"/>
      <c r="M543"/>
      <c r="N543"/>
      <c r="O543"/>
      <c r="Q543"/>
      <c r="R543"/>
      <c r="S543"/>
      <c r="AA543"/>
      <c r="AB543"/>
    </row>
    <row r="544" spans="2:28" ht="15">
      <c r="B544"/>
      <c r="C544"/>
      <c r="D544"/>
      <c r="E544"/>
      <c r="G544"/>
      <c r="H544"/>
      <c r="I544"/>
      <c r="J544"/>
      <c r="L544"/>
      <c r="M544"/>
      <c r="N544"/>
      <c r="O544"/>
      <c r="Q544"/>
      <c r="R544"/>
      <c r="S544"/>
      <c r="AA544"/>
      <c r="AB544"/>
    </row>
    <row r="545" spans="2:28" ht="15">
      <c r="B545"/>
      <c r="C545"/>
      <c r="D545"/>
      <c r="E545"/>
      <c r="G545"/>
      <c r="H545"/>
      <c r="I545"/>
      <c r="J545"/>
      <c r="L545"/>
      <c r="M545"/>
      <c r="N545"/>
      <c r="O545"/>
      <c r="Q545"/>
      <c r="R545"/>
      <c r="S545"/>
      <c r="AA545"/>
      <c r="AB545"/>
    </row>
    <row r="546" spans="2:28" ht="15">
      <c r="B546"/>
      <c r="C546"/>
      <c r="D546"/>
      <c r="E546"/>
      <c r="G546"/>
      <c r="H546"/>
      <c r="I546"/>
      <c r="J546"/>
      <c r="L546"/>
      <c r="M546"/>
      <c r="N546"/>
      <c r="O546"/>
      <c r="Q546"/>
      <c r="R546"/>
      <c r="S546"/>
      <c r="AA546"/>
      <c r="AB546"/>
    </row>
    <row r="547" spans="2:28" ht="15">
      <c r="B547"/>
      <c r="C547"/>
      <c r="D547"/>
      <c r="E547"/>
      <c r="G547"/>
      <c r="H547"/>
      <c r="I547"/>
      <c r="J547"/>
      <c r="L547"/>
      <c r="M547"/>
      <c r="N547"/>
      <c r="O547"/>
      <c r="Q547"/>
      <c r="R547"/>
      <c r="S547"/>
      <c r="AA547"/>
      <c r="AB547"/>
    </row>
    <row r="548" spans="2:28" ht="15">
      <c r="B548"/>
      <c r="C548"/>
      <c r="D548"/>
      <c r="E548"/>
      <c r="G548"/>
      <c r="H548"/>
      <c r="I548"/>
      <c r="J548"/>
      <c r="L548"/>
      <c r="M548"/>
      <c r="N548"/>
      <c r="O548"/>
      <c r="Q548"/>
      <c r="R548"/>
      <c r="S548"/>
      <c r="AA548"/>
      <c r="AB548"/>
    </row>
    <row r="549" spans="2:28" ht="15">
      <c r="B549"/>
      <c r="C549"/>
      <c r="D549"/>
      <c r="E549"/>
      <c r="G549"/>
      <c r="H549"/>
      <c r="I549"/>
      <c r="J549"/>
      <c r="L549"/>
      <c r="M549"/>
      <c r="N549"/>
      <c r="O549"/>
      <c r="Q549"/>
      <c r="R549"/>
      <c r="S549"/>
      <c r="AA549"/>
      <c r="AB549"/>
    </row>
    <row r="550" spans="2:28" ht="15">
      <c r="B550"/>
      <c r="C550"/>
      <c r="D550"/>
      <c r="E550"/>
      <c r="G550"/>
      <c r="H550"/>
      <c r="I550"/>
      <c r="J550"/>
      <c r="L550"/>
      <c r="M550"/>
      <c r="N550"/>
      <c r="O550"/>
      <c r="Q550"/>
      <c r="R550"/>
      <c r="S550"/>
      <c r="AA550"/>
      <c r="AB550"/>
    </row>
    <row r="551" spans="2:28" ht="15">
      <c r="B551"/>
      <c r="C551"/>
      <c r="D551"/>
      <c r="E551"/>
      <c r="G551"/>
      <c r="H551"/>
      <c r="I551"/>
      <c r="J551"/>
      <c r="L551"/>
      <c r="M551"/>
      <c r="N551"/>
      <c r="O551"/>
      <c r="Q551"/>
      <c r="R551"/>
      <c r="S551"/>
      <c r="AA551"/>
      <c r="AB551"/>
    </row>
    <row r="552" spans="2:28" ht="15">
      <c r="B552"/>
      <c r="C552"/>
      <c r="D552"/>
      <c r="E552"/>
      <c r="G552"/>
      <c r="H552"/>
      <c r="I552"/>
      <c r="J552"/>
      <c r="L552"/>
      <c r="M552"/>
      <c r="N552"/>
      <c r="O552"/>
      <c r="Q552"/>
      <c r="R552"/>
      <c r="S552"/>
      <c r="AA552"/>
      <c r="AB552"/>
    </row>
    <row r="553" spans="2:28" ht="15">
      <c r="B553"/>
      <c r="C553"/>
      <c r="D553"/>
      <c r="E553"/>
      <c r="G553"/>
      <c r="H553"/>
      <c r="I553"/>
      <c r="J553"/>
      <c r="L553"/>
      <c r="M553"/>
      <c r="N553"/>
      <c r="O553"/>
      <c r="Q553"/>
      <c r="R553"/>
      <c r="S553"/>
      <c r="AA553"/>
      <c r="AB553"/>
    </row>
    <row r="554" spans="2:28" ht="15">
      <c r="B554"/>
      <c r="C554"/>
      <c r="D554"/>
      <c r="E554"/>
      <c r="G554"/>
      <c r="H554"/>
      <c r="I554"/>
      <c r="J554"/>
      <c r="L554"/>
      <c r="M554"/>
      <c r="N554"/>
      <c r="O554"/>
      <c r="Q554"/>
      <c r="R554"/>
      <c r="S554"/>
      <c r="AA554"/>
      <c r="AB554"/>
    </row>
    <row r="555" spans="2:28" ht="15">
      <c r="B555"/>
      <c r="C555"/>
      <c r="D555"/>
      <c r="E555"/>
      <c r="G555"/>
      <c r="H555"/>
      <c r="I555"/>
      <c r="J555"/>
      <c r="L555"/>
      <c r="M555"/>
      <c r="N555"/>
      <c r="O555"/>
      <c r="Q555"/>
      <c r="R555"/>
      <c r="S555"/>
      <c r="AA555"/>
      <c r="AB555"/>
    </row>
    <row r="556" spans="2:28" ht="15">
      <c r="B556"/>
      <c r="C556"/>
      <c r="D556"/>
      <c r="E556"/>
      <c r="G556"/>
      <c r="H556"/>
      <c r="I556"/>
      <c r="J556"/>
      <c r="L556"/>
      <c r="M556"/>
      <c r="N556"/>
      <c r="O556"/>
      <c r="Q556"/>
      <c r="R556"/>
      <c r="S556"/>
      <c r="AA556"/>
      <c r="AB556"/>
    </row>
    <row r="557" spans="2:28" ht="15">
      <c r="B557"/>
      <c r="C557"/>
      <c r="D557"/>
      <c r="E557"/>
      <c r="G557"/>
      <c r="H557"/>
      <c r="I557"/>
      <c r="J557"/>
      <c r="L557"/>
      <c r="M557"/>
      <c r="N557"/>
      <c r="O557"/>
      <c r="Q557"/>
      <c r="R557"/>
      <c r="S557"/>
      <c r="AA557"/>
      <c r="AB557"/>
    </row>
    <row r="558" spans="2:28" ht="15">
      <c r="B558"/>
      <c r="C558"/>
      <c r="D558"/>
      <c r="E558"/>
      <c r="G558"/>
      <c r="H558"/>
      <c r="I558"/>
      <c r="J558"/>
      <c r="L558"/>
      <c r="M558"/>
      <c r="N558"/>
      <c r="O558"/>
      <c r="Q558"/>
      <c r="R558"/>
      <c r="S558"/>
      <c r="AA558"/>
      <c r="AB558"/>
    </row>
    <row r="559" spans="2:28" ht="15">
      <c r="B559"/>
      <c r="C559"/>
      <c r="D559"/>
      <c r="E559"/>
      <c r="G559"/>
      <c r="H559"/>
      <c r="I559"/>
      <c r="J559"/>
      <c r="L559"/>
      <c r="M559"/>
      <c r="N559"/>
      <c r="O559"/>
      <c r="Q559"/>
      <c r="R559"/>
      <c r="S559"/>
      <c r="AA559"/>
      <c r="AB559"/>
    </row>
    <row r="560" spans="2:28" ht="15">
      <c r="B560"/>
      <c r="C560"/>
      <c r="D560"/>
      <c r="E560"/>
      <c r="G560"/>
      <c r="H560"/>
      <c r="I560"/>
      <c r="J560"/>
      <c r="L560"/>
      <c r="M560"/>
      <c r="N560"/>
      <c r="O560"/>
      <c r="Q560"/>
      <c r="R560"/>
      <c r="S560"/>
      <c r="AA560"/>
      <c r="AB560"/>
    </row>
    <row r="561" spans="2:28" ht="15">
      <c r="B561"/>
      <c r="C561"/>
      <c r="D561"/>
      <c r="E561"/>
      <c r="G561"/>
      <c r="H561"/>
      <c r="I561"/>
      <c r="J561"/>
      <c r="L561"/>
      <c r="M561"/>
      <c r="N561"/>
      <c r="O561"/>
      <c r="Q561"/>
      <c r="R561"/>
      <c r="S561"/>
      <c r="AA561"/>
      <c r="AB561"/>
    </row>
    <row r="562" spans="2:28" ht="15">
      <c r="B562"/>
      <c r="C562"/>
      <c r="D562"/>
      <c r="E562"/>
      <c r="G562"/>
      <c r="H562"/>
      <c r="I562"/>
      <c r="J562"/>
      <c r="L562"/>
      <c r="M562"/>
      <c r="N562"/>
      <c r="O562"/>
      <c r="Q562"/>
      <c r="R562"/>
      <c r="S562"/>
      <c r="AA562"/>
      <c r="AB562"/>
    </row>
    <row r="563" spans="2:28" ht="15">
      <c r="B563"/>
      <c r="C563"/>
      <c r="D563"/>
      <c r="E563"/>
      <c r="G563"/>
      <c r="H563"/>
      <c r="I563"/>
      <c r="J563"/>
      <c r="L563"/>
      <c r="M563"/>
      <c r="N563"/>
      <c r="O563"/>
      <c r="Q563"/>
      <c r="R563"/>
      <c r="S563"/>
      <c r="AA563"/>
      <c r="AB563"/>
    </row>
    <row r="564" spans="2:28" ht="15">
      <c r="B564"/>
      <c r="C564"/>
      <c r="D564"/>
      <c r="E564"/>
      <c r="G564"/>
      <c r="H564"/>
      <c r="I564"/>
      <c r="J564"/>
      <c r="L564"/>
      <c r="M564"/>
      <c r="N564"/>
      <c r="O564"/>
      <c r="Q564"/>
      <c r="R564"/>
      <c r="S564"/>
      <c r="AA564"/>
      <c r="AB564"/>
    </row>
    <row r="565" spans="2:28" ht="15">
      <c r="B565"/>
      <c r="C565"/>
      <c r="D565"/>
      <c r="E565"/>
      <c r="G565"/>
      <c r="H565"/>
      <c r="I565"/>
      <c r="J565"/>
      <c r="L565"/>
      <c r="M565"/>
      <c r="N565"/>
      <c r="O565"/>
      <c r="Q565"/>
      <c r="R565"/>
      <c r="S565"/>
      <c r="AA565"/>
      <c r="AB565"/>
    </row>
    <row r="566" spans="2:28" ht="15">
      <c r="B566"/>
      <c r="C566"/>
      <c r="D566"/>
      <c r="E566"/>
      <c r="G566"/>
      <c r="H566"/>
      <c r="I566"/>
      <c r="J566"/>
      <c r="L566"/>
      <c r="M566"/>
      <c r="N566"/>
      <c r="O566"/>
      <c r="Q566"/>
      <c r="R566"/>
      <c r="S566"/>
      <c r="AA566"/>
      <c r="AB566"/>
    </row>
    <row r="567" spans="2:28" ht="15">
      <c r="B567"/>
      <c r="C567"/>
      <c r="D567"/>
      <c r="E567"/>
      <c r="G567"/>
      <c r="H567"/>
      <c r="I567"/>
      <c r="J567"/>
      <c r="L567"/>
      <c r="M567"/>
      <c r="N567"/>
      <c r="O567"/>
      <c r="Q567"/>
      <c r="R567"/>
      <c r="S567"/>
      <c r="AA567"/>
      <c r="AB567"/>
    </row>
    <row r="568" spans="2:28" ht="15">
      <c r="B568"/>
      <c r="C568"/>
      <c r="D568"/>
      <c r="E568"/>
      <c r="G568"/>
      <c r="H568"/>
      <c r="I568"/>
      <c r="J568"/>
      <c r="L568"/>
      <c r="M568"/>
      <c r="N568"/>
      <c r="O568"/>
      <c r="Q568"/>
      <c r="R568"/>
      <c r="S568"/>
      <c r="AA568"/>
      <c r="AB568"/>
    </row>
    <row r="569" spans="2:28" ht="15">
      <c r="B569"/>
      <c r="C569"/>
      <c r="D569"/>
      <c r="E569"/>
      <c r="G569"/>
      <c r="H569"/>
      <c r="I569"/>
      <c r="J569"/>
      <c r="L569"/>
      <c r="M569"/>
      <c r="N569"/>
      <c r="O569"/>
      <c r="Q569"/>
      <c r="R569"/>
      <c r="S569"/>
      <c r="AA569"/>
      <c r="AB569"/>
    </row>
    <row r="570" spans="2:28" ht="15">
      <c r="B570"/>
      <c r="C570"/>
      <c r="D570"/>
      <c r="E570"/>
      <c r="G570"/>
      <c r="H570"/>
      <c r="I570"/>
      <c r="J570"/>
      <c r="L570"/>
      <c r="M570"/>
      <c r="N570"/>
      <c r="O570"/>
      <c r="Q570"/>
      <c r="R570"/>
      <c r="S570"/>
      <c r="AA570"/>
      <c r="AB570"/>
    </row>
    <row r="571" spans="2:28" ht="15">
      <c r="B571"/>
      <c r="C571"/>
      <c r="D571"/>
      <c r="E571"/>
      <c r="G571"/>
      <c r="H571"/>
      <c r="I571"/>
      <c r="J571"/>
      <c r="L571"/>
      <c r="M571"/>
      <c r="N571"/>
      <c r="O571"/>
      <c r="Q571"/>
      <c r="R571"/>
      <c r="S571"/>
      <c r="AA571"/>
      <c r="AB571"/>
    </row>
    <row r="572" spans="2:28" ht="15">
      <c r="B572"/>
      <c r="C572"/>
      <c r="D572"/>
      <c r="E572"/>
      <c r="G572"/>
      <c r="H572"/>
      <c r="I572"/>
      <c r="J572"/>
      <c r="L572"/>
      <c r="M572"/>
      <c r="N572"/>
      <c r="O572"/>
      <c r="Q572"/>
      <c r="R572"/>
      <c r="S572"/>
      <c r="AA572"/>
      <c r="AB572"/>
    </row>
    <row r="573" spans="2:28" ht="15">
      <c r="B573"/>
      <c r="C573"/>
      <c r="D573"/>
      <c r="E573"/>
      <c r="G573"/>
      <c r="H573"/>
      <c r="I573"/>
      <c r="J573"/>
      <c r="L573"/>
      <c r="M573"/>
      <c r="N573"/>
      <c r="O573"/>
      <c r="Q573"/>
      <c r="R573"/>
      <c r="S573"/>
      <c r="AA573"/>
      <c r="AB573"/>
    </row>
    <row r="574" spans="2:28" ht="15">
      <c r="B574"/>
      <c r="C574"/>
      <c r="D574"/>
      <c r="E574"/>
      <c r="G574"/>
      <c r="H574"/>
      <c r="I574"/>
      <c r="J574"/>
      <c r="L574"/>
      <c r="M574"/>
      <c r="N574"/>
      <c r="O574"/>
      <c r="Q574"/>
      <c r="R574"/>
      <c r="S574"/>
      <c r="AA574"/>
      <c r="AB574"/>
    </row>
    <row r="575" spans="2:28" ht="15">
      <c r="B575"/>
      <c r="C575"/>
      <c r="D575"/>
      <c r="E575"/>
      <c r="G575"/>
      <c r="H575"/>
      <c r="I575"/>
      <c r="J575"/>
      <c r="L575"/>
      <c r="M575"/>
      <c r="N575"/>
      <c r="O575"/>
      <c r="Q575"/>
      <c r="R575"/>
      <c r="S575"/>
      <c r="AA575"/>
      <c r="AB575"/>
    </row>
    <row r="576" spans="2:28" ht="15">
      <c r="B576"/>
      <c r="C576"/>
      <c r="D576"/>
      <c r="E576"/>
      <c r="G576"/>
      <c r="H576"/>
      <c r="I576"/>
      <c r="J576"/>
      <c r="L576"/>
      <c r="M576"/>
      <c r="N576"/>
      <c r="O576"/>
      <c r="Q576"/>
      <c r="R576"/>
      <c r="S576"/>
      <c r="AA576"/>
      <c r="AB576"/>
    </row>
    <row r="577" spans="2:28" ht="15">
      <c r="B577"/>
      <c r="C577"/>
      <c r="D577"/>
      <c r="E577"/>
      <c r="G577"/>
      <c r="H577"/>
      <c r="I577"/>
      <c r="J577"/>
      <c r="L577"/>
      <c r="M577"/>
      <c r="N577"/>
      <c r="O577"/>
      <c r="Q577"/>
      <c r="R577"/>
      <c r="S577"/>
      <c r="AA577"/>
      <c r="AB577"/>
    </row>
    <row r="578" spans="2:28" ht="15">
      <c r="B578"/>
      <c r="C578"/>
      <c r="D578"/>
      <c r="E578"/>
      <c r="G578"/>
      <c r="H578"/>
      <c r="I578"/>
      <c r="J578"/>
      <c r="L578"/>
      <c r="M578"/>
      <c r="N578"/>
      <c r="O578"/>
      <c r="Q578"/>
      <c r="R578"/>
      <c r="S578"/>
      <c r="AA578"/>
      <c r="AB578"/>
    </row>
    <row r="579" spans="2:28" ht="15">
      <c r="B579"/>
      <c r="C579"/>
      <c r="D579"/>
      <c r="E579"/>
      <c r="G579"/>
      <c r="H579"/>
      <c r="I579"/>
      <c r="J579"/>
      <c r="L579"/>
      <c r="M579"/>
      <c r="N579"/>
      <c r="O579"/>
      <c r="Q579"/>
      <c r="R579"/>
      <c r="S579"/>
      <c r="AA579"/>
      <c r="AB579"/>
    </row>
    <row r="580" spans="2:28" ht="15">
      <c r="B580"/>
      <c r="C580"/>
      <c r="D580"/>
      <c r="E580"/>
      <c r="G580"/>
      <c r="H580"/>
      <c r="I580"/>
      <c r="J580"/>
      <c r="L580"/>
      <c r="M580"/>
      <c r="N580"/>
      <c r="O580"/>
      <c r="Q580"/>
      <c r="R580"/>
      <c r="S580"/>
      <c r="AA580"/>
      <c r="AB580"/>
    </row>
    <row r="581" spans="2:28" ht="15">
      <c r="B581"/>
      <c r="C581"/>
      <c r="D581"/>
      <c r="E581"/>
      <c r="G581"/>
      <c r="H581"/>
      <c r="I581"/>
      <c r="J581"/>
      <c r="L581"/>
      <c r="M581"/>
      <c r="N581"/>
      <c r="O581"/>
      <c r="Q581"/>
      <c r="R581"/>
      <c r="S581"/>
      <c r="AA581"/>
      <c r="AB581"/>
    </row>
    <row r="582" spans="2:28" ht="15">
      <c r="B582"/>
      <c r="C582"/>
      <c r="D582"/>
      <c r="E582"/>
      <c r="G582"/>
      <c r="H582"/>
      <c r="I582"/>
      <c r="J582"/>
      <c r="L582"/>
      <c r="M582"/>
      <c r="N582"/>
      <c r="O582"/>
      <c r="Q582"/>
      <c r="R582"/>
      <c r="S582"/>
      <c r="AA582"/>
      <c r="AB582"/>
    </row>
    <row r="583" spans="2:28" ht="15">
      <c r="B583"/>
      <c r="C583"/>
      <c r="D583"/>
      <c r="E583"/>
      <c r="G583"/>
      <c r="H583"/>
      <c r="I583"/>
      <c r="J583"/>
      <c r="L583"/>
      <c r="M583"/>
      <c r="N583"/>
      <c r="O583"/>
      <c r="Q583"/>
      <c r="R583"/>
      <c r="S583"/>
      <c r="AA583"/>
      <c r="AB583"/>
    </row>
    <row r="584" spans="2:28" ht="15">
      <c r="B584"/>
      <c r="C584"/>
      <c r="D584"/>
      <c r="E584"/>
      <c r="G584"/>
      <c r="H584"/>
      <c r="I584"/>
      <c r="J584"/>
      <c r="L584"/>
      <c r="M584"/>
      <c r="N584"/>
      <c r="O584"/>
      <c r="Q584"/>
      <c r="R584"/>
      <c r="S584"/>
      <c r="AA584"/>
      <c r="AB584"/>
    </row>
    <row r="585" spans="2:28" ht="15">
      <c r="B585"/>
      <c r="C585"/>
      <c r="D585"/>
      <c r="E585"/>
      <c r="G585"/>
      <c r="H585"/>
      <c r="I585"/>
      <c r="J585"/>
      <c r="L585"/>
      <c r="M585"/>
      <c r="N585"/>
      <c r="O585"/>
      <c r="Q585"/>
      <c r="R585"/>
      <c r="S585"/>
      <c r="AA585"/>
      <c r="AB585"/>
    </row>
    <row r="586" spans="2:28" ht="15">
      <c r="B586"/>
      <c r="C586"/>
      <c r="D586"/>
      <c r="E586"/>
      <c r="G586"/>
      <c r="H586"/>
      <c r="I586"/>
      <c r="J586"/>
      <c r="L586"/>
      <c r="M586"/>
      <c r="N586"/>
      <c r="O586"/>
      <c r="Q586"/>
      <c r="R586"/>
      <c r="S586"/>
      <c r="AA586"/>
      <c r="AB586"/>
    </row>
    <row r="587" spans="2:28" ht="15">
      <c r="B587"/>
      <c r="C587"/>
      <c r="D587"/>
      <c r="E587"/>
      <c r="G587"/>
      <c r="H587"/>
      <c r="I587"/>
      <c r="J587"/>
      <c r="L587"/>
      <c r="M587"/>
      <c r="N587"/>
      <c r="O587"/>
      <c r="Q587"/>
      <c r="R587"/>
      <c r="S587"/>
      <c r="AA587"/>
      <c r="AB587"/>
    </row>
    <row r="588" spans="2:28" ht="15">
      <c r="B588"/>
      <c r="C588"/>
      <c r="D588"/>
      <c r="E588"/>
      <c r="G588"/>
      <c r="H588"/>
      <c r="I588"/>
      <c r="J588"/>
      <c r="L588"/>
      <c r="M588"/>
      <c r="N588"/>
      <c r="O588"/>
      <c r="Q588"/>
      <c r="R588"/>
      <c r="S588"/>
      <c r="AA588"/>
      <c r="AB588"/>
    </row>
    <row r="589" spans="2:28" ht="15">
      <c r="B589"/>
      <c r="C589"/>
      <c r="D589"/>
      <c r="E589"/>
      <c r="G589"/>
      <c r="H589"/>
      <c r="I589"/>
      <c r="J589"/>
      <c r="L589"/>
      <c r="M589"/>
      <c r="N589"/>
      <c r="O589"/>
      <c r="Q589"/>
      <c r="R589"/>
      <c r="S589"/>
      <c r="AA589"/>
      <c r="AB589"/>
    </row>
    <row r="590" spans="2:28" ht="15">
      <c r="B590"/>
      <c r="C590"/>
      <c r="D590"/>
      <c r="E590"/>
      <c r="G590"/>
      <c r="H590"/>
      <c r="I590"/>
      <c r="J590"/>
      <c r="L590"/>
      <c r="M590"/>
      <c r="N590"/>
      <c r="O590"/>
      <c r="Q590"/>
      <c r="R590"/>
      <c r="S590"/>
      <c r="AA590"/>
      <c r="AB590"/>
    </row>
    <row r="591" spans="2:28" ht="15">
      <c r="B591"/>
      <c r="C591"/>
      <c r="D591"/>
      <c r="E591"/>
      <c r="G591"/>
      <c r="H591"/>
      <c r="I591"/>
      <c r="J591"/>
      <c r="L591"/>
      <c r="M591"/>
      <c r="N591"/>
      <c r="O591"/>
      <c r="Q591"/>
      <c r="R591"/>
      <c r="S591"/>
      <c r="AA591"/>
      <c r="AB591"/>
    </row>
    <row r="592" spans="2:28" ht="15">
      <c r="B592"/>
      <c r="C592"/>
      <c r="D592"/>
      <c r="E592"/>
      <c r="G592"/>
      <c r="H592"/>
      <c r="I592"/>
      <c r="J592"/>
      <c r="L592"/>
      <c r="M592"/>
      <c r="N592"/>
      <c r="O592"/>
      <c r="Q592"/>
      <c r="R592"/>
      <c r="S592"/>
      <c r="AA592"/>
      <c r="AB592"/>
    </row>
    <row r="593" spans="2:28" ht="15">
      <c r="B593"/>
      <c r="C593"/>
      <c r="D593"/>
      <c r="E593"/>
      <c r="G593"/>
      <c r="H593"/>
      <c r="I593"/>
      <c r="J593"/>
      <c r="L593"/>
      <c r="M593"/>
      <c r="N593"/>
      <c r="O593"/>
      <c r="Q593"/>
      <c r="R593"/>
      <c r="S593"/>
      <c r="AA593"/>
      <c r="AB593"/>
    </row>
    <row r="594" spans="2:28" ht="15">
      <c r="B594"/>
      <c r="C594"/>
      <c r="D594"/>
      <c r="E594"/>
      <c r="G594"/>
      <c r="H594"/>
      <c r="I594"/>
      <c r="J594"/>
      <c r="L594"/>
      <c r="M594"/>
      <c r="N594"/>
      <c r="O594"/>
      <c r="Q594"/>
      <c r="R594"/>
      <c r="S594"/>
      <c r="AA594"/>
      <c r="AB594"/>
    </row>
    <row r="595" spans="2:28" ht="15">
      <c r="B595"/>
      <c r="C595"/>
      <c r="D595"/>
      <c r="E595"/>
      <c r="G595"/>
      <c r="H595"/>
      <c r="I595"/>
      <c r="J595"/>
      <c r="L595"/>
      <c r="M595"/>
      <c r="N595"/>
      <c r="O595"/>
      <c r="Q595"/>
      <c r="R595"/>
      <c r="S595"/>
      <c r="AA595"/>
      <c r="AB595"/>
    </row>
    <row r="596" spans="2:28" ht="15">
      <c r="B596"/>
      <c r="C596"/>
      <c r="D596"/>
      <c r="E596"/>
      <c r="G596"/>
      <c r="H596"/>
      <c r="I596"/>
      <c r="J596"/>
      <c r="L596"/>
      <c r="M596"/>
      <c r="N596"/>
      <c r="O596"/>
      <c r="Q596"/>
      <c r="R596"/>
      <c r="S596"/>
      <c r="AA596"/>
      <c r="AB596"/>
    </row>
    <row r="597" spans="2:28" ht="15">
      <c r="B597"/>
      <c r="C597"/>
      <c r="D597"/>
      <c r="E597"/>
      <c r="G597"/>
      <c r="H597"/>
      <c r="I597"/>
      <c r="J597"/>
      <c r="L597"/>
      <c r="M597"/>
      <c r="N597"/>
      <c r="O597"/>
      <c r="Q597"/>
      <c r="R597"/>
      <c r="S597"/>
      <c r="AA597"/>
      <c r="AB597"/>
    </row>
    <row r="598" spans="2:28" ht="15">
      <c r="B598"/>
      <c r="C598"/>
      <c r="D598"/>
      <c r="E598"/>
      <c r="G598"/>
      <c r="H598"/>
      <c r="I598"/>
      <c r="J598"/>
      <c r="L598"/>
      <c r="M598"/>
      <c r="N598"/>
      <c r="O598"/>
      <c r="Q598"/>
      <c r="R598"/>
      <c r="S598"/>
      <c r="AA598"/>
      <c r="AB598"/>
    </row>
    <row r="599" spans="2:28" ht="15">
      <c r="B599"/>
      <c r="C599"/>
      <c r="D599"/>
      <c r="E599"/>
      <c r="G599"/>
      <c r="H599"/>
      <c r="I599"/>
      <c r="J599"/>
      <c r="L599"/>
      <c r="M599"/>
      <c r="N599"/>
      <c r="O599"/>
      <c r="Q599"/>
      <c r="R599"/>
      <c r="S599"/>
      <c r="AA599"/>
      <c r="AB599"/>
    </row>
    <row r="600" spans="2:28" ht="15">
      <c r="B600"/>
      <c r="C600"/>
      <c r="D600"/>
      <c r="E600"/>
      <c r="G600"/>
      <c r="H600"/>
      <c r="I600"/>
      <c r="J600"/>
      <c r="L600"/>
      <c r="M600"/>
      <c r="N600"/>
      <c r="O600"/>
      <c r="Q600"/>
      <c r="R600"/>
      <c r="S600"/>
      <c r="AA600"/>
      <c r="AB600"/>
    </row>
    <row r="601" spans="2:28" ht="15">
      <c r="B601"/>
      <c r="C601"/>
      <c r="D601"/>
      <c r="E601"/>
      <c r="G601"/>
      <c r="H601"/>
      <c r="I601"/>
      <c r="J601"/>
      <c r="L601"/>
      <c r="M601"/>
      <c r="N601"/>
      <c r="O601"/>
      <c r="Q601"/>
      <c r="R601"/>
      <c r="S601"/>
      <c r="AA601"/>
      <c r="AB601"/>
    </row>
    <row r="602" spans="2:28" ht="15">
      <c r="B602"/>
      <c r="C602"/>
      <c r="D602"/>
      <c r="E602"/>
      <c r="G602"/>
      <c r="H602"/>
      <c r="I602"/>
      <c r="J602"/>
      <c r="L602"/>
      <c r="M602"/>
      <c r="N602"/>
      <c r="O602"/>
      <c r="Q602"/>
      <c r="R602"/>
      <c r="S602"/>
      <c r="AA602"/>
      <c r="AB602"/>
    </row>
    <row r="603" spans="2:28" ht="15">
      <c r="B603"/>
      <c r="C603"/>
      <c r="D603"/>
      <c r="E603"/>
      <c r="G603"/>
      <c r="H603"/>
      <c r="I603"/>
      <c r="J603"/>
      <c r="L603"/>
      <c r="M603"/>
      <c r="N603"/>
      <c r="O603"/>
      <c r="Q603"/>
      <c r="R603"/>
      <c r="S603"/>
      <c r="AA603"/>
      <c r="AB603"/>
    </row>
    <row r="604" spans="2:28" ht="15">
      <c r="B604"/>
      <c r="C604"/>
      <c r="D604"/>
      <c r="E604"/>
      <c r="G604"/>
      <c r="H604"/>
      <c r="I604"/>
      <c r="J604"/>
      <c r="L604"/>
      <c r="M604"/>
      <c r="N604"/>
      <c r="O604"/>
      <c r="Q604"/>
      <c r="R604"/>
      <c r="S604"/>
      <c r="AA604"/>
      <c r="AB604"/>
    </row>
    <row r="605" spans="2:28" ht="15">
      <c r="B605"/>
      <c r="C605"/>
      <c r="D605"/>
      <c r="E605"/>
      <c r="G605"/>
      <c r="H605"/>
      <c r="I605"/>
      <c r="J605"/>
      <c r="L605"/>
      <c r="M605"/>
      <c r="N605"/>
      <c r="O605"/>
      <c r="Q605"/>
      <c r="R605"/>
      <c r="S605"/>
      <c r="AA605"/>
      <c r="AB605"/>
    </row>
    <row r="606" spans="2:28" ht="15">
      <c r="B606"/>
      <c r="C606"/>
      <c r="D606"/>
      <c r="E606"/>
      <c r="G606"/>
      <c r="H606"/>
      <c r="I606"/>
      <c r="J606"/>
      <c r="L606"/>
      <c r="M606"/>
      <c r="N606"/>
      <c r="O606"/>
      <c r="Q606"/>
      <c r="R606"/>
      <c r="S606"/>
      <c r="AA606"/>
      <c r="AB606"/>
    </row>
    <row r="607" spans="2:28" ht="15">
      <c r="B607"/>
      <c r="C607"/>
      <c r="D607"/>
      <c r="E607"/>
      <c r="G607"/>
      <c r="H607"/>
      <c r="I607"/>
      <c r="J607"/>
      <c r="L607"/>
      <c r="M607"/>
      <c r="N607"/>
      <c r="O607"/>
      <c r="Q607"/>
      <c r="R607"/>
      <c r="S607"/>
      <c r="AA607"/>
      <c r="AB607"/>
    </row>
    <row r="608" spans="2:28" ht="15">
      <c r="B608"/>
      <c r="C608"/>
      <c r="D608"/>
      <c r="E608"/>
      <c r="G608"/>
      <c r="H608"/>
      <c r="I608"/>
      <c r="J608"/>
      <c r="L608"/>
      <c r="M608"/>
      <c r="N608"/>
      <c r="O608"/>
      <c r="Q608"/>
      <c r="R608"/>
      <c r="S608"/>
      <c r="AA608"/>
      <c r="AB608"/>
    </row>
    <row r="609" spans="2:28" ht="15">
      <c r="B609"/>
      <c r="C609"/>
      <c r="D609"/>
      <c r="E609"/>
      <c r="G609"/>
      <c r="H609"/>
      <c r="I609"/>
      <c r="J609"/>
      <c r="L609"/>
      <c r="M609"/>
      <c r="N609"/>
      <c r="O609"/>
      <c r="Q609"/>
      <c r="R609"/>
      <c r="S609"/>
      <c r="AA609"/>
      <c r="AB609"/>
    </row>
    <row r="610" spans="2:28" ht="15">
      <c r="B610"/>
      <c r="C610"/>
      <c r="D610"/>
      <c r="E610"/>
      <c r="G610"/>
      <c r="H610"/>
      <c r="I610"/>
      <c r="J610"/>
      <c r="L610"/>
      <c r="M610"/>
      <c r="N610"/>
      <c r="O610"/>
      <c r="Q610"/>
      <c r="R610"/>
      <c r="S610"/>
      <c r="AA610"/>
      <c r="AB610"/>
    </row>
    <row r="611" spans="2:28" ht="15">
      <c r="B611"/>
      <c r="C611"/>
      <c r="D611"/>
      <c r="E611"/>
      <c r="G611"/>
      <c r="H611"/>
      <c r="I611"/>
      <c r="J611"/>
      <c r="L611"/>
      <c r="M611"/>
      <c r="N611"/>
      <c r="O611"/>
      <c r="Q611"/>
      <c r="R611"/>
      <c r="S611"/>
      <c r="AA611"/>
      <c r="AB611"/>
    </row>
    <row r="612" spans="2:28" ht="15">
      <c r="B612"/>
      <c r="C612"/>
      <c r="D612"/>
      <c r="E612"/>
      <c r="G612"/>
      <c r="H612"/>
      <c r="I612"/>
      <c r="J612"/>
      <c r="L612"/>
      <c r="M612"/>
      <c r="N612"/>
      <c r="O612"/>
      <c r="Q612"/>
      <c r="R612"/>
      <c r="S612"/>
      <c r="AA612"/>
      <c r="AB612"/>
    </row>
    <row r="613" spans="2:28" ht="15">
      <c r="B613"/>
      <c r="C613"/>
      <c r="D613"/>
      <c r="E613"/>
      <c r="G613"/>
      <c r="H613"/>
      <c r="I613"/>
      <c r="J613"/>
      <c r="L613"/>
      <c r="M613"/>
      <c r="N613"/>
      <c r="O613"/>
      <c r="Q613"/>
      <c r="R613"/>
      <c r="S613"/>
      <c r="AA613"/>
      <c r="AB613"/>
    </row>
    <row r="614" spans="2:28" ht="15">
      <c r="B614"/>
      <c r="C614"/>
      <c r="D614"/>
      <c r="E614"/>
      <c r="G614"/>
      <c r="H614"/>
      <c r="I614"/>
      <c r="J614"/>
      <c r="L614"/>
      <c r="M614"/>
      <c r="N614"/>
      <c r="O614"/>
      <c r="Q614"/>
      <c r="R614"/>
      <c r="S614"/>
      <c r="AA614"/>
      <c r="AB614"/>
    </row>
    <row r="615" spans="2:28" ht="15">
      <c r="B615"/>
      <c r="C615"/>
      <c r="D615"/>
      <c r="E615"/>
      <c r="G615"/>
      <c r="H615"/>
      <c r="I615"/>
      <c r="J615"/>
      <c r="L615"/>
      <c r="M615"/>
      <c r="N615"/>
      <c r="O615"/>
      <c r="Q615"/>
      <c r="R615"/>
      <c r="S615"/>
      <c r="AA615"/>
      <c r="AB615"/>
    </row>
    <row r="616" spans="2:28" ht="15">
      <c r="B616"/>
      <c r="C616"/>
      <c r="D616"/>
      <c r="E616"/>
      <c r="G616"/>
      <c r="H616"/>
      <c r="I616"/>
      <c r="J616"/>
      <c r="L616"/>
      <c r="M616"/>
      <c r="N616"/>
      <c r="O616"/>
      <c r="Q616"/>
      <c r="R616"/>
      <c r="S616"/>
      <c r="AA616"/>
      <c r="AB616"/>
    </row>
    <row r="617" spans="2:28" ht="15">
      <c r="B617"/>
      <c r="C617"/>
      <c r="D617"/>
      <c r="E617"/>
      <c r="G617"/>
      <c r="H617"/>
      <c r="I617"/>
      <c r="J617"/>
      <c r="L617"/>
      <c r="M617"/>
      <c r="N617"/>
      <c r="O617"/>
      <c r="Q617"/>
      <c r="R617"/>
      <c r="S617"/>
      <c r="AA617"/>
      <c r="AB617"/>
    </row>
    <row r="618" spans="2:28" ht="15">
      <c r="B618"/>
      <c r="C618"/>
      <c r="D618"/>
      <c r="E618"/>
      <c r="G618"/>
      <c r="H618"/>
      <c r="I618"/>
      <c r="J618"/>
      <c r="L618"/>
      <c r="M618"/>
      <c r="N618"/>
      <c r="O618"/>
      <c r="Q618"/>
      <c r="R618"/>
      <c r="S618"/>
      <c r="AA618"/>
      <c r="AB618"/>
    </row>
    <row r="619" spans="2:28" ht="15">
      <c r="B619"/>
      <c r="C619"/>
      <c r="D619"/>
      <c r="E619"/>
      <c r="G619"/>
      <c r="H619"/>
      <c r="I619"/>
      <c r="J619"/>
      <c r="L619"/>
      <c r="M619"/>
      <c r="N619"/>
      <c r="O619"/>
      <c r="Q619"/>
      <c r="R619"/>
      <c r="S619"/>
      <c r="AA619"/>
      <c r="AB619"/>
    </row>
    <row r="620" spans="2:28" ht="15">
      <c r="B620"/>
      <c r="C620"/>
      <c r="D620"/>
      <c r="E620"/>
      <c r="G620"/>
      <c r="H620"/>
      <c r="I620"/>
      <c r="J620"/>
      <c r="L620"/>
      <c r="M620"/>
      <c r="N620"/>
      <c r="O620"/>
      <c r="Q620"/>
      <c r="R620"/>
      <c r="S620"/>
      <c r="AA620"/>
      <c r="AB620"/>
    </row>
    <row r="621" spans="2:28" ht="15">
      <c r="B621"/>
      <c r="C621"/>
      <c r="D621"/>
      <c r="E621"/>
      <c r="G621"/>
      <c r="H621"/>
      <c r="I621"/>
      <c r="J621"/>
      <c r="L621"/>
      <c r="M621"/>
      <c r="N621"/>
      <c r="O621"/>
      <c r="Q621"/>
      <c r="R621"/>
      <c r="S621"/>
      <c r="AA621"/>
      <c r="AB621"/>
    </row>
    <row r="622" spans="2:28" ht="15">
      <c r="B622"/>
      <c r="C622"/>
      <c r="D622"/>
      <c r="E622"/>
      <c r="G622"/>
      <c r="H622"/>
      <c r="I622"/>
      <c r="J622"/>
      <c r="L622"/>
      <c r="M622"/>
      <c r="N622"/>
      <c r="O622"/>
      <c r="Q622"/>
      <c r="R622"/>
      <c r="S622"/>
      <c r="AA622"/>
      <c r="AB622"/>
    </row>
    <row r="623" spans="2:28" ht="15">
      <c r="B623"/>
      <c r="C623"/>
      <c r="D623"/>
      <c r="E623"/>
      <c r="G623"/>
      <c r="H623"/>
      <c r="I623"/>
      <c r="J623"/>
      <c r="L623"/>
      <c r="M623"/>
      <c r="N623"/>
      <c r="O623"/>
      <c r="Q623"/>
      <c r="R623"/>
      <c r="S623"/>
      <c r="AA623"/>
      <c r="AB623"/>
    </row>
    <row r="624" spans="2:28" ht="15">
      <c r="B624"/>
      <c r="C624"/>
      <c r="D624"/>
      <c r="E624"/>
      <c r="G624"/>
      <c r="H624"/>
      <c r="I624"/>
      <c r="J624"/>
      <c r="L624"/>
      <c r="M624"/>
      <c r="N624"/>
      <c r="O624"/>
      <c r="Q624"/>
      <c r="R624"/>
      <c r="S624"/>
      <c r="AA624"/>
      <c r="AB624"/>
    </row>
    <row r="625" spans="2:28" ht="15">
      <c r="B625"/>
      <c r="C625"/>
      <c r="D625"/>
      <c r="E625"/>
      <c r="G625"/>
      <c r="H625"/>
      <c r="I625"/>
      <c r="J625"/>
      <c r="L625"/>
      <c r="M625"/>
      <c r="N625"/>
      <c r="O625"/>
      <c r="Q625"/>
      <c r="R625"/>
      <c r="S625"/>
      <c r="AA625"/>
      <c r="AB625"/>
    </row>
    <row r="626" spans="2:28" ht="15">
      <c r="B626"/>
      <c r="C626"/>
      <c r="D626"/>
      <c r="E626"/>
      <c r="G626"/>
      <c r="H626"/>
      <c r="I626"/>
      <c r="J626"/>
      <c r="L626"/>
      <c r="M626"/>
      <c r="N626"/>
      <c r="O626"/>
      <c r="Q626"/>
      <c r="R626"/>
      <c r="S626"/>
      <c r="AA626"/>
      <c r="AB626"/>
    </row>
    <row r="627" spans="2:28" ht="15">
      <c r="B627"/>
      <c r="C627"/>
      <c r="D627"/>
      <c r="E627"/>
      <c r="G627"/>
      <c r="H627"/>
      <c r="I627"/>
      <c r="J627"/>
      <c r="L627"/>
      <c r="M627"/>
      <c r="N627"/>
      <c r="O627"/>
      <c r="Q627"/>
      <c r="R627"/>
      <c r="S627"/>
      <c r="AA627"/>
      <c r="AB627"/>
    </row>
    <row r="628" spans="2:28" ht="15">
      <c r="B628"/>
      <c r="C628"/>
      <c r="D628"/>
      <c r="E628"/>
      <c r="G628"/>
      <c r="H628"/>
      <c r="I628"/>
      <c r="J628"/>
      <c r="L628"/>
      <c r="M628"/>
      <c r="N628"/>
      <c r="O628"/>
      <c r="Q628"/>
      <c r="R628"/>
      <c r="S628"/>
      <c r="AA628"/>
      <c r="AB628"/>
    </row>
    <row r="629" spans="2:28" ht="15">
      <c r="B629"/>
      <c r="C629"/>
      <c r="D629"/>
      <c r="E629"/>
      <c r="G629"/>
      <c r="H629"/>
      <c r="I629"/>
      <c r="J629"/>
      <c r="L629"/>
      <c r="M629"/>
      <c r="N629"/>
      <c r="O629"/>
      <c r="Q629"/>
      <c r="R629"/>
      <c r="S629"/>
      <c r="AA629"/>
      <c r="AB629"/>
    </row>
    <row r="630" spans="2:28" ht="15">
      <c r="B630"/>
      <c r="C630"/>
      <c r="D630"/>
      <c r="E630"/>
      <c r="G630"/>
      <c r="H630"/>
      <c r="I630"/>
      <c r="J630"/>
      <c r="L630"/>
      <c r="M630"/>
      <c r="N630"/>
      <c r="O630"/>
      <c r="Q630"/>
      <c r="R630"/>
      <c r="S630"/>
      <c r="AA630"/>
      <c r="AB630"/>
    </row>
    <row r="631" spans="2:28" ht="15">
      <c r="B631"/>
      <c r="C631"/>
      <c r="D631"/>
      <c r="E631"/>
      <c r="G631"/>
      <c r="H631"/>
      <c r="I631"/>
      <c r="J631"/>
      <c r="L631"/>
      <c r="M631"/>
      <c r="N631"/>
      <c r="O631"/>
      <c r="Q631"/>
      <c r="R631"/>
      <c r="S631"/>
      <c r="AA631"/>
      <c r="AB631"/>
    </row>
    <row r="632" spans="2:28" ht="15">
      <c r="B632"/>
      <c r="C632"/>
      <c r="D632"/>
      <c r="E632"/>
      <c r="G632"/>
      <c r="H632"/>
      <c r="I632"/>
      <c r="J632"/>
      <c r="L632"/>
      <c r="M632"/>
      <c r="N632"/>
      <c r="O632"/>
      <c r="Q632"/>
      <c r="R632"/>
      <c r="S632"/>
      <c r="AA632"/>
      <c r="AB632"/>
    </row>
    <row r="633" spans="2:28" ht="15">
      <c r="B633"/>
      <c r="C633"/>
      <c r="D633"/>
      <c r="E633"/>
      <c r="G633"/>
      <c r="H633"/>
      <c r="I633"/>
      <c r="J633"/>
      <c r="L633"/>
      <c r="M633"/>
      <c r="N633"/>
      <c r="O633"/>
      <c r="Q633"/>
      <c r="R633"/>
      <c r="S633"/>
      <c r="AA633"/>
      <c r="AB633"/>
    </row>
    <row r="634" spans="2:28" ht="15">
      <c r="B634"/>
      <c r="C634"/>
      <c r="D634"/>
      <c r="E634"/>
      <c r="G634"/>
      <c r="H634"/>
      <c r="I634"/>
      <c r="J634"/>
      <c r="L634"/>
      <c r="M634"/>
      <c r="N634"/>
      <c r="O634"/>
      <c r="Q634"/>
      <c r="R634"/>
      <c r="S634"/>
      <c r="AA634"/>
      <c r="AB634"/>
    </row>
    <row r="635" spans="2:28" ht="15">
      <c r="B635"/>
      <c r="C635"/>
      <c r="D635"/>
      <c r="E635"/>
      <c r="G635"/>
      <c r="H635"/>
      <c r="I635"/>
      <c r="J635"/>
      <c r="L635"/>
      <c r="M635"/>
      <c r="N635"/>
      <c r="O635"/>
      <c r="Q635"/>
      <c r="R635"/>
      <c r="S635"/>
      <c r="AA635"/>
      <c r="AB635"/>
    </row>
    <row r="636" spans="2:28" ht="15">
      <c r="B636"/>
      <c r="C636"/>
      <c r="D636"/>
      <c r="E636"/>
      <c r="G636"/>
      <c r="H636"/>
      <c r="I636"/>
      <c r="J636"/>
      <c r="L636"/>
      <c r="M636"/>
      <c r="N636"/>
      <c r="O636"/>
      <c r="Q636"/>
      <c r="R636"/>
      <c r="S636"/>
      <c r="AA636"/>
      <c r="AB636"/>
    </row>
    <row r="637" spans="2:28" ht="15">
      <c r="B637"/>
      <c r="C637"/>
      <c r="D637"/>
      <c r="E637"/>
      <c r="G637"/>
      <c r="H637"/>
      <c r="I637"/>
      <c r="J637"/>
      <c r="L637"/>
      <c r="M637"/>
      <c r="N637"/>
      <c r="O637"/>
      <c r="Q637"/>
      <c r="R637"/>
      <c r="S637"/>
      <c r="AA637"/>
      <c r="AB637"/>
    </row>
    <row r="638" spans="2:28" ht="15">
      <c r="B638"/>
      <c r="C638"/>
      <c r="D638"/>
      <c r="E638"/>
      <c r="G638"/>
      <c r="H638"/>
      <c r="I638"/>
      <c r="J638"/>
      <c r="L638"/>
      <c r="M638"/>
      <c r="N638"/>
      <c r="O638"/>
      <c r="Q638"/>
      <c r="R638"/>
      <c r="S638"/>
      <c r="AA638"/>
      <c r="AB638"/>
    </row>
    <row r="639" spans="2:28" ht="15">
      <c r="B639"/>
      <c r="C639"/>
      <c r="D639"/>
      <c r="E639"/>
      <c r="G639"/>
      <c r="H639"/>
      <c r="I639"/>
      <c r="J639"/>
      <c r="L639"/>
      <c r="M639"/>
      <c r="N639"/>
      <c r="O639"/>
      <c r="Q639"/>
      <c r="R639"/>
      <c r="S639"/>
      <c r="AA639"/>
      <c r="AB639"/>
    </row>
    <row r="640" spans="2:28" ht="15">
      <c r="B640"/>
      <c r="C640"/>
      <c r="D640"/>
      <c r="E640"/>
      <c r="G640"/>
      <c r="H640"/>
      <c r="I640"/>
      <c r="J640"/>
      <c r="L640"/>
      <c r="M640"/>
      <c r="N640"/>
      <c r="O640"/>
      <c r="Q640"/>
      <c r="R640"/>
      <c r="S640"/>
      <c r="AA640"/>
      <c r="AB640"/>
    </row>
    <row r="641" spans="2:28" ht="15">
      <c r="B641"/>
      <c r="C641"/>
      <c r="D641"/>
      <c r="E641"/>
      <c r="G641"/>
      <c r="H641"/>
      <c r="I641"/>
      <c r="J641"/>
      <c r="L641"/>
      <c r="M641"/>
      <c r="N641"/>
      <c r="O641"/>
      <c r="Q641"/>
      <c r="R641"/>
      <c r="S641"/>
      <c r="AA641"/>
      <c r="AB641"/>
    </row>
    <row r="642" spans="2:28" ht="15">
      <c r="B642"/>
      <c r="C642"/>
      <c r="D642"/>
      <c r="E642"/>
      <c r="G642"/>
      <c r="H642"/>
      <c r="I642"/>
      <c r="J642"/>
      <c r="L642"/>
      <c r="M642"/>
      <c r="N642"/>
      <c r="O642"/>
      <c r="Q642"/>
      <c r="R642"/>
      <c r="S642"/>
      <c r="AA642"/>
      <c r="AB642"/>
    </row>
    <row r="643" spans="2:28" ht="15">
      <c r="B643"/>
      <c r="C643"/>
      <c r="D643"/>
      <c r="E643"/>
      <c r="G643"/>
      <c r="H643"/>
      <c r="I643"/>
      <c r="J643"/>
      <c r="L643"/>
      <c r="M643"/>
      <c r="N643"/>
      <c r="O643"/>
      <c r="Q643"/>
      <c r="R643"/>
      <c r="S643"/>
      <c r="AA643"/>
      <c r="AB643"/>
    </row>
    <row r="644" spans="2:28" ht="15">
      <c r="B644"/>
      <c r="C644"/>
      <c r="D644"/>
      <c r="E644"/>
      <c r="G644"/>
      <c r="H644"/>
      <c r="I644"/>
      <c r="J644"/>
      <c r="L644"/>
      <c r="M644"/>
      <c r="N644"/>
      <c r="O644"/>
      <c r="Q644"/>
      <c r="R644"/>
      <c r="S644"/>
      <c r="AA644"/>
      <c r="AB644"/>
    </row>
    <row r="645" spans="2:28" ht="15">
      <c r="B645"/>
      <c r="C645"/>
      <c r="D645"/>
      <c r="E645"/>
      <c r="G645"/>
      <c r="H645"/>
      <c r="I645"/>
      <c r="J645"/>
      <c r="L645"/>
      <c r="M645"/>
      <c r="N645"/>
      <c r="O645"/>
      <c r="Q645"/>
      <c r="R645"/>
      <c r="S645"/>
      <c r="AA645"/>
      <c r="AB645"/>
    </row>
    <row r="646" spans="2:28" ht="15">
      <c r="B646"/>
      <c r="C646"/>
      <c r="D646"/>
      <c r="E646"/>
      <c r="G646"/>
      <c r="H646"/>
      <c r="I646"/>
      <c r="J646"/>
      <c r="L646"/>
      <c r="M646"/>
      <c r="N646"/>
      <c r="O646"/>
      <c r="Q646"/>
      <c r="R646"/>
      <c r="S646"/>
      <c r="AA646"/>
      <c r="AB646"/>
    </row>
    <row r="647" spans="2:28" ht="15">
      <c r="B647"/>
      <c r="C647"/>
      <c r="D647"/>
      <c r="E647"/>
      <c r="G647"/>
      <c r="H647"/>
      <c r="I647"/>
      <c r="J647"/>
      <c r="L647"/>
      <c r="M647"/>
      <c r="N647"/>
      <c r="O647"/>
      <c r="Q647"/>
      <c r="R647"/>
      <c r="S647"/>
      <c r="AA647"/>
      <c r="AB647"/>
    </row>
    <row r="648" spans="2:28" ht="15">
      <c r="B648"/>
      <c r="C648"/>
      <c r="D648"/>
      <c r="E648"/>
      <c r="G648"/>
      <c r="H648"/>
      <c r="I648"/>
      <c r="J648"/>
      <c r="L648"/>
      <c r="M648"/>
      <c r="N648"/>
      <c r="O648"/>
      <c r="Q648"/>
      <c r="R648"/>
      <c r="S648"/>
      <c r="AA648"/>
      <c r="AB648"/>
    </row>
    <row r="649" spans="2:28" ht="15">
      <c r="B649"/>
      <c r="C649"/>
      <c r="D649"/>
      <c r="E649"/>
      <c r="G649"/>
      <c r="H649"/>
      <c r="I649"/>
      <c r="J649"/>
      <c r="L649"/>
      <c r="M649"/>
      <c r="N649"/>
      <c r="O649"/>
      <c r="Q649"/>
      <c r="R649"/>
      <c r="S649"/>
      <c r="AA649"/>
      <c r="AB649"/>
    </row>
    <row r="650" spans="2:28" ht="15">
      <c r="B650"/>
      <c r="C650"/>
      <c r="D650"/>
      <c r="E650"/>
      <c r="G650"/>
      <c r="H650"/>
      <c r="I650"/>
      <c r="J650"/>
      <c r="L650"/>
      <c r="M650"/>
      <c r="N650"/>
      <c r="O650"/>
      <c r="Q650"/>
      <c r="R650"/>
      <c r="S650"/>
      <c r="AA650"/>
      <c r="AB650"/>
    </row>
    <row r="651" spans="2:28" ht="15">
      <c r="B651"/>
      <c r="C651"/>
      <c r="D651"/>
      <c r="E651"/>
      <c r="G651"/>
      <c r="H651"/>
      <c r="I651"/>
      <c r="J651"/>
      <c r="L651"/>
      <c r="M651"/>
      <c r="N651"/>
      <c r="O651"/>
      <c r="Q651"/>
      <c r="R651"/>
      <c r="S651"/>
      <c r="AA651"/>
      <c r="AB651"/>
    </row>
    <row r="652" spans="2:28" ht="15">
      <c r="B652"/>
      <c r="C652"/>
      <c r="D652"/>
      <c r="E652"/>
      <c r="G652"/>
      <c r="H652"/>
      <c r="I652"/>
      <c r="J652"/>
      <c r="L652"/>
      <c r="M652"/>
      <c r="N652"/>
      <c r="O652"/>
      <c r="Q652"/>
      <c r="R652"/>
      <c r="S652"/>
      <c r="AA652"/>
      <c r="AB652"/>
    </row>
    <row r="653" spans="2:28" ht="15">
      <c r="B653"/>
      <c r="C653"/>
      <c r="D653"/>
      <c r="E653"/>
      <c r="G653"/>
      <c r="H653"/>
      <c r="I653"/>
      <c r="J653"/>
      <c r="L653"/>
      <c r="M653"/>
      <c r="N653"/>
      <c r="O653"/>
      <c r="Q653"/>
      <c r="R653"/>
      <c r="S653"/>
      <c r="AA653"/>
      <c r="AB653"/>
    </row>
    <row r="654" spans="2:28" ht="15">
      <c r="B654"/>
      <c r="C654"/>
      <c r="D654"/>
      <c r="E654"/>
      <c r="G654"/>
      <c r="H654"/>
      <c r="I654"/>
      <c r="J654"/>
      <c r="L654"/>
      <c r="M654"/>
      <c r="N654"/>
      <c r="O654"/>
      <c r="Q654"/>
      <c r="R654"/>
      <c r="S654"/>
      <c r="AA654"/>
      <c r="AB654"/>
    </row>
    <row r="655" spans="2:28" ht="15">
      <c r="B655"/>
      <c r="C655"/>
      <c r="D655"/>
      <c r="E655"/>
      <c r="G655"/>
      <c r="H655"/>
      <c r="I655"/>
      <c r="J655"/>
      <c r="L655"/>
      <c r="M655"/>
      <c r="N655"/>
      <c r="O655"/>
      <c r="Q655"/>
      <c r="R655"/>
      <c r="S655"/>
      <c r="AA655"/>
      <c r="AB655"/>
    </row>
    <row r="656" spans="2:28" ht="15">
      <c r="B656"/>
      <c r="C656"/>
      <c r="D656"/>
      <c r="E656"/>
      <c r="G656"/>
      <c r="H656"/>
      <c r="I656"/>
      <c r="J656"/>
      <c r="L656"/>
      <c r="M656"/>
      <c r="N656"/>
      <c r="O656"/>
      <c r="Q656"/>
      <c r="R656"/>
      <c r="S656"/>
      <c r="AA656"/>
      <c r="AB656"/>
    </row>
    <row r="657" spans="2:28" ht="15">
      <c r="B657"/>
      <c r="C657"/>
      <c r="D657"/>
      <c r="E657"/>
      <c r="G657"/>
      <c r="H657"/>
      <c r="I657"/>
      <c r="J657"/>
      <c r="L657"/>
      <c r="M657"/>
      <c r="N657"/>
      <c r="O657"/>
      <c r="Q657"/>
      <c r="R657"/>
      <c r="S657"/>
      <c r="AA657"/>
      <c r="AB657"/>
    </row>
    <row r="658" spans="2:28" ht="15">
      <c r="B658"/>
      <c r="C658"/>
      <c r="D658"/>
      <c r="E658"/>
      <c r="G658"/>
      <c r="H658"/>
      <c r="I658"/>
      <c r="J658"/>
      <c r="L658"/>
      <c r="M658"/>
      <c r="N658"/>
      <c r="O658"/>
      <c r="Q658"/>
      <c r="R658"/>
      <c r="S658"/>
      <c r="AA658"/>
      <c r="AB658"/>
    </row>
    <row r="659" spans="2:28" ht="15">
      <c r="B659"/>
      <c r="C659"/>
      <c r="D659"/>
      <c r="E659"/>
      <c r="G659"/>
      <c r="H659"/>
      <c r="I659"/>
      <c r="J659"/>
      <c r="L659"/>
      <c r="M659"/>
      <c r="N659"/>
      <c r="O659"/>
      <c r="Q659"/>
      <c r="R659"/>
      <c r="S659"/>
      <c r="AA659"/>
      <c r="AB659"/>
    </row>
    <row r="660" spans="2:28" ht="15">
      <c r="B660"/>
      <c r="C660"/>
      <c r="D660"/>
      <c r="E660"/>
      <c r="G660"/>
      <c r="H660"/>
      <c r="I660"/>
      <c r="J660"/>
      <c r="L660"/>
      <c r="M660"/>
      <c r="N660"/>
      <c r="O660"/>
      <c r="Q660"/>
      <c r="R660"/>
      <c r="S660"/>
      <c r="AA660"/>
      <c r="AB660"/>
    </row>
    <row r="661" spans="2:28" ht="15">
      <c r="B661"/>
      <c r="C661"/>
      <c r="D661"/>
      <c r="E661"/>
      <c r="G661"/>
      <c r="H661"/>
      <c r="I661"/>
      <c r="J661"/>
      <c r="L661"/>
      <c r="M661"/>
      <c r="N661"/>
      <c r="O661"/>
      <c r="Q661"/>
      <c r="R661"/>
      <c r="S661"/>
      <c r="AA661"/>
      <c r="AB661"/>
    </row>
    <row r="662" spans="2:28" ht="15">
      <c r="B662"/>
      <c r="C662"/>
      <c r="D662"/>
      <c r="E662"/>
      <c r="G662"/>
      <c r="H662"/>
      <c r="I662"/>
      <c r="J662"/>
      <c r="L662"/>
      <c r="M662"/>
      <c r="N662"/>
      <c r="O662"/>
      <c r="Q662"/>
      <c r="R662"/>
      <c r="S662"/>
      <c r="AA662"/>
      <c r="AB662"/>
    </row>
    <row r="663" spans="2:28" ht="15">
      <c r="B663"/>
      <c r="C663"/>
      <c r="D663"/>
      <c r="E663"/>
      <c r="G663"/>
      <c r="H663"/>
      <c r="I663"/>
      <c r="J663"/>
      <c r="L663"/>
      <c r="M663"/>
      <c r="N663"/>
      <c r="O663"/>
      <c r="Q663"/>
      <c r="R663"/>
      <c r="S663"/>
      <c r="AA663"/>
      <c r="AB663"/>
    </row>
    <row r="664" spans="2:28" ht="15">
      <c r="B664"/>
      <c r="C664"/>
      <c r="D664"/>
      <c r="E664"/>
      <c r="G664"/>
      <c r="H664"/>
      <c r="I664"/>
      <c r="J664"/>
      <c r="L664"/>
      <c r="M664"/>
      <c r="N664"/>
      <c r="O664"/>
      <c r="Q664"/>
      <c r="R664"/>
      <c r="S664"/>
      <c r="AA664"/>
      <c r="AB664"/>
    </row>
    <row r="665" spans="2:28" ht="15">
      <c r="B665"/>
      <c r="C665"/>
      <c r="D665"/>
      <c r="E665"/>
      <c r="G665"/>
      <c r="H665"/>
      <c r="I665"/>
      <c r="J665"/>
      <c r="L665"/>
      <c r="M665"/>
      <c r="N665"/>
      <c r="O665"/>
      <c r="Q665"/>
      <c r="R665"/>
      <c r="S665"/>
      <c r="AA665"/>
      <c r="AB665"/>
    </row>
    <row r="666" spans="2:28" ht="15">
      <c r="B666"/>
      <c r="C666"/>
      <c r="D666"/>
      <c r="E666"/>
      <c r="G666"/>
      <c r="H666"/>
      <c r="I666"/>
      <c r="J666"/>
      <c r="L666"/>
      <c r="M666"/>
      <c r="N666"/>
      <c r="O666"/>
      <c r="Q666"/>
      <c r="R666"/>
      <c r="S666"/>
      <c r="AA666"/>
      <c r="AB666"/>
    </row>
    <row r="667" spans="2:28" ht="15">
      <c r="B667"/>
      <c r="C667"/>
      <c r="D667"/>
      <c r="E667"/>
      <c r="G667"/>
      <c r="H667"/>
      <c r="I667"/>
      <c r="J667"/>
      <c r="L667"/>
      <c r="M667"/>
      <c r="N667"/>
      <c r="O667"/>
      <c r="Q667"/>
      <c r="R667"/>
      <c r="S667"/>
      <c r="AA667"/>
      <c r="AB667"/>
    </row>
    <row r="668" spans="2:28" ht="15">
      <c r="B668"/>
      <c r="C668"/>
      <c r="D668"/>
      <c r="E668"/>
      <c r="G668"/>
      <c r="H668"/>
      <c r="I668"/>
      <c r="J668"/>
      <c r="L668"/>
      <c r="M668"/>
      <c r="N668"/>
      <c r="O668"/>
      <c r="Q668"/>
      <c r="R668"/>
      <c r="S668"/>
      <c r="AA668"/>
      <c r="AB668"/>
    </row>
    <row r="669" spans="2:28" ht="15">
      <c r="B669"/>
      <c r="C669"/>
      <c r="D669"/>
      <c r="E669"/>
      <c r="G669"/>
      <c r="H669"/>
      <c r="I669"/>
      <c r="J669"/>
      <c r="L669"/>
      <c r="M669"/>
      <c r="N669"/>
      <c r="O669"/>
      <c r="Q669"/>
      <c r="R669"/>
      <c r="S669"/>
      <c r="AA669"/>
      <c r="AB669"/>
    </row>
    <row r="670" spans="2:28" ht="15">
      <c r="B670"/>
      <c r="C670"/>
      <c r="D670"/>
      <c r="E670"/>
      <c r="G670"/>
      <c r="H670"/>
      <c r="I670"/>
      <c r="J670"/>
      <c r="L670"/>
      <c r="M670"/>
      <c r="N670"/>
      <c r="O670"/>
      <c r="Q670"/>
      <c r="R670"/>
      <c r="S670"/>
      <c r="AA670"/>
      <c r="AB670"/>
    </row>
    <row r="671" spans="2:28" ht="15">
      <c r="B671"/>
      <c r="C671"/>
      <c r="D671"/>
      <c r="E671"/>
      <c r="G671"/>
      <c r="H671"/>
      <c r="I671"/>
      <c r="J671"/>
      <c r="L671"/>
      <c r="M671"/>
      <c r="N671"/>
      <c r="O671"/>
      <c r="Q671"/>
      <c r="R671"/>
      <c r="S671"/>
      <c r="AA671"/>
      <c r="AB671"/>
    </row>
    <row r="672" spans="2:28" ht="15">
      <c r="B672"/>
      <c r="C672"/>
      <c r="D672"/>
      <c r="E672"/>
      <c r="G672"/>
      <c r="H672"/>
      <c r="I672"/>
      <c r="J672"/>
      <c r="L672"/>
      <c r="M672"/>
      <c r="N672"/>
      <c r="O672"/>
      <c r="Q672"/>
      <c r="R672"/>
      <c r="S672"/>
      <c r="AA672"/>
      <c r="AB672"/>
    </row>
    <row r="673" spans="2:28" ht="15">
      <c r="B673"/>
      <c r="C673"/>
      <c r="D673"/>
      <c r="E673"/>
      <c r="G673"/>
      <c r="H673"/>
      <c r="I673"/>
      <c r="J673"/>
      <c r="L673"/>
      <c r="M673"/>
      <c r="N673"/>
      <c r="O673"/>
      <c r="Q673"/>
      <c r="R673"/>
      <c r="S673"/>
      <c r="AA673"/>
      <c r="AB673"/>
    </row>
    <row r="674" spans="2:28" ht="15">
      <c r="B674"/>
      <c r="C674"/>
      <c r="D674"/>
      <c r="E674"/>
      <c r="G674"/>
      <c r="H674"/>
      <c r="I674"/>
      <c r="J674"/>
      <c r="L674"/>
      <c r="M674"/>
      <c r="N674"/>
      <c r="O674"/>
      <c r="Q674"/>
      <c r="R674"/>
      <c r="S674"/>
      <c r="AA674"/>
      <c r="AB674"/>
    </row>
    <row r="675" spans="2:28" ht="15">
      <c r="B675"/>
      <c r="C675"/>
      <c r="D675"/>
      <c r="E675"/>
      <c r="G675"/>
      <c r="H675"/>
      <c r="I675"/>
      <c r="J675"/>
      <c r="L675"/>
      <c r="M675"/>
      <c r="N675"/>
      <c r="O675"/>
      <c r="Q675"/>
      <c r="R675"/>
      <c r="S675"/>
      <c r="AA675"/>
      <c r="AB675"/>
    </row>
    <row r="676" spans="2:28" ht="15">
      <c r="B676"/>
      <c r="C676"/>
      <c r="D676"/>
      <c r="E676"/>
      <c r="G676"/>
      <c r="H676"/>
      <c r="I676"/>
      <c r="J676"/>
      <c r="L676"/>
      <c r="M676"/>
      <c r="N676"/>
      <c r="O676"/>
      <c r="Q676"/>
      <c r="R676"/>
      <c r="S676"/>
      <c r="AA676"/>
      <c r="AB676"/>
    </row>
    <row r="677" spans="2:28" ht="15">
      <c r="B677"/>
      <c r="C677"/>
      <c r="D677"/>
      <c r="E677"/>
      <c r="G677"/>
      <c r="H677"/>
      <c r="I677"/>
      <c r="J677"/>
      <c r="L677"/>
      <c r="M677"/>
      <c r="N677"/>
      <c r="O677"/>
      <c r="Q677"/>
      <c r="R677"/>
      <c r="S677"/>
      <c r="AA677"/>
      <c r="AB677"/>
    </row>
    <row r="678" spans="2:28" ht="15">
      <c r="B678"/>
      <c r="C678"/>
      <c r="D678"/>
      <c r="E678"/>
      <c r="G678"/>
      <c r="H678"/>
      <c r="I678"/>
      <c r="J678"/>
      <c r="L678"/>
      <c r="M678"/>
      <c r="N678"/>
      <c r="O678"/>
      <c r="Q678"/>
      <c r="R678"/>
      <c r="S678"/>
      <c r="AA678"/>
      <c r="AB678"/>
    </row>
    <row r="679" spans="2:28" ht="15">
      <c r="B679"/>
      <c r="C679"/>
      <c r="D679"/>
      <c r="E679"/>
      <c r="G679"/>
      <c r="H679"/>
      <c r="I679"/>
      <c r="J679"/>
      <c r="L679"/>
      <c r="M679"/>
      <c r="N679"/>
      <c r="O679"/>
      <c r="Q679"/>
      <c r="R679"/>
      <c r="S679"/>
      <c r="AA679"/>
      <c r="AB679"/>
    </row>
    <row r="680" spans="2:28" ht="15">
      <c r="B680"/>
      <c r="C680"/>
      <c r="D680"/>
      <c r="E680"/>
      <c r="G680"/>
      <c r="H680"/>
      <c r="I680"/>
      <c r="J680"/>
      <c r="L680"/>
      <c r="M680"/>
      <c r="N680"/>
      <c r="O680"/>
      <c r="Q680"/>
      <c r="R680"/>
      <c r="S680"/>
      <c r="AA680"/>
      <c r="AB680"/>
    </row>
    <row r="681" spans="2:28" ht="15">
      <c r="B681"/>
      <c r="C681"/>
      <c r="D681"/>
      <c r="E681"/>
      <c r="G681"/>
      <c r="H681"/>
      <c r="I681"/>
      <c r="J681"/>
      <c r="L681"/>
      <c r="M681"/>
      <c r="N681"/>
      <c r="O681"/>
      <c r="Q681"/>
      <c r="R681"/>
      <c r="S681"/>
      <c r="AA681"/>
      <c r="AB681"/>
    </row>
    <row r="682" spans="2:28" ht="15">
      <c r="B682"/>
      <c r="C682"/>
      <c r="D682"/>
      <c r="E682"/>
      <c r="G682"/>
      <c r="H682"/>
      <c r="I682"/>
      <c r="J682"/>
      <c r="L682"/>
      <c r="M682"/>
      <c r="N682"/>
      <c r="O682"/>
      <c r="Q682"/>
      <c r="R682"/>
      <c r="S682"/>
      <c r="AA682"/>
      <c r="AB682"/>
    </row>
    <row r="683" spans="2:28" ht="15">
      <c r="B683"/>
      <c r="C683"/>
      <c r="D683"/>
      <c r="E683"/>
      <c r="G683"/>
      <c r="H683"/>
      <c r="I683"/>
      <c r="J683"/>
      <c r="L683"/>
      <c r="M683"/>
      <c r="N683"/>
      <c r="O683"/>
      <c r="Q683"/>
      <c r="R683"/>
      <c r="S683"/>
      <c r="AA683"/>
      <c r="AB683"/>
    </row>
    <row r="684" spans="2:28" ht="15">
      <c r="B684"/>
      <c r="C684"/>
      <c r="D684"/>
      <c r="E684"/>
      <c r="G684"/>
      <c r="H684"/>
      <c r="I684"/>
      <c r="J684"/>
      <c r="L684"/>
      <c r="M684"/>
      <c r="N684"/>
      <c r="O684"/>
      <c r="Q684"/>
      <c r="R684"/>
      <c r="S684"/>
      <c r="AA684"/>
      <c r="AB684"/>
    </row>
    <row r="685" spans="2:28" ht="15">
      <c r="B685"/>
      <c r="C685"/>
      <c r="D685"/>
      <c r="E685"/>
      <c r="G685"/>
      <c r="H685"/>
      <c r="I685"/>
      <c r="J685"/>
      <c r="L685"/>
      <c r="M685"/>
      <c r="N685"/>
      <c r="O685"/>
      <c r="Q685"/>
      <c r="R685"/>
      <c r="S685"/>
      <c r="AA685"/>
      <c r="AB685"/>
    </row>
    <row r="686" spans="2:28" ht="15">
      <c r="B686"/>
      <c r="C686"/>
      <c r="D686"/>
      <c r="E686"/>
      <c r="G686"/>
      <c r="H686"/>
      <c r="I686"/>
      <c r="J686"/>
      <c r="L686"/>
      <c r="M686"/>
      <c r="N686"/>
      <c r="O686"/>
      <c r="Q686"/>
      <c r="R686"/>
      <c r="S686"/>
      <c r="AA686"/>
      <c r="AB686"/>
    </row>
    <row r="687" spans="2:28" ht="15">
      <c r="B687"/>
      <c r="C687"/>
      <c r="D687"/>
      <c r="E687"/>
      <c r="G687"/>
      <c r="H687"/>
      <c r="I687"/>
      <c r="J687"/>
      <c r="L687"/>
      <c r="M687"/>
      <c r="N687"/>
      <c r="O687"/>
      <c r="Q687"/>
      <c r="R687"/>
      <c r="S687"/>
      <c r="AA687"/>
      <c r="AB687"/>
    </row>
    <row r="688" spans="2:28" ht="15">
      <c r="B688"/>
      <c r="C688"/>
      <c r="D688"/>
      <c r="E688"/>
      <c r="G688"/>
      <c r="H688"/>
      <c r="I688"/>
      <c r="J688"/>
      <c r="L688"/>
      <c r="M688"/>
      <c r="N688"/>
      <c r="O688"/>
      <c r="Q688"/>
      <c r="R688"/>
      <c r="S688"/>
      <c r="AA688"/>
      <c r="AB688"/>
    </row>
    <row r="689" spans="2:28" ht="15">
      <c r="B689"/>
      <c r="C689"/>
      <c r="D689"/>
      <c r="E689"/>
      <c r="G689"/>
      <c r="H689"/>
      <c r="I689"/>
      <c r="J689"/>
      <c r="L689"/>
      <c r="M689"/>
      <c r="N689"/>
      <c r="O689"/>
      <c r="Q689"/>
      <c r="R689"/>
      <c r="S689"/>
      <c r="AA689"/>
      <c r="AB689"/>
    </row>
    <row r="690" spans="2:28" ht="15">
      <c r="B690"/>
      <c r="C690"/>
      <c r="D690"/>
      <c r="E690"/>
      <c r="G690"/>
      <c r="H690"/>
      <c r="I690"/>
      <c r="J690"/>
      <c r="L690"/>
      <c r="M690"/>
      <c r="N690"/>
      <c r="O690"/>
      <c r="Q690"/>
      <c r="R690"/>
      <c r="S690"/>
      <c r="AA690"/>
      <c r="AB690"/>
    </row>
    <row r="691" spans="2:28" ht="15">
      <c r="B691"/>
      <c r="C691"/>
      <c r="D691"/>
      <c r="E691"/>
      <c r="G691"/>
      <c r="H691"/>
      <c r="I691"/>
      <c r="J691"/>
      <c r="L691"/>
      <c r="M691"/>
      <c r="N691"/>
      <c r="O691"/>
      <c r="Q691"/>
      <c r="R691"/>
      <c r="S691"/>
      <c r="AA691"/>
      <c r="AB691"/>
    </row>
    <row r="692" spans="2:28" ht="15">
      <c r="B692"/>
      <c r="C692"/>
      <c r="D692"/>
      <c r="E692"/>
      <c r="G692"/>
      <c r="H692"/>
      <c r="I692"/>
      <c r="J692"/>
      <c r="L692"/>
      <c r="M692"/>
      <c r="N692"/>
      <c r="O692"/>
      <c r="Q692"/>
      <c r="R692"/>
      <c r="S692"/>
      <c r="AA692"/>
      <c r="AB692"/>
    </row>
    <row r="693" spans="2:28" ht="15">
      <c r="B693"/>
      <c r="C693"/>
      <c r="D693"/>
      <c r="E693"/>
      <c r="G693"/>
      <c r="H693"/>
      <c r="I693"/>
      <c r="J693"/>
      <c r="L693"/>
      <c r="M693"/>
      <c r="N693"/>
      <c r="O693"/>
      <c r="Q693"/>
      <c r="R693"/>
      <c r="S693"/>
      <c r="AA693"/>
      <c r="AB693"/>
    </row>
    <row r="694" spans="2:28" ht="15">
      <c r="B694"/>
      <c r="C694"/>
      <c r="D694"/>
      <c r="E694"/>
      <c r="G694"/>
      <c r="H694"/>
      <c r="I694"/>
      <c r="J694"/>
      <c r="L694"/>
      <c r="M694"/>
      <c r="N694"/>
      <c r="O694"/>
      <c r="Q694"/>
      <c r="R694"/>
      <c r="S694"/>
      <c r="AA694"/>
      <c r="AB694"/>
    </row>
    <row r="695" spans="2:28" ht="15">
      <c r="B695"/>
      <c r="C695"/>
      <c r="D695"/>
      <c r="E695"/>
      <c r="G695"/>
      <c r="H695"/>
      <c r="I695"/>
      <c r="J695"/>
      <c r="L695"/>
      <c r="M695"/>
      <c r="N695"/>
      <c r="O695"/>
      <c r="Q695"/>
      <c r="R695"/>
      <c r="S695"/>
      <c r="AA695"/>
      <c r="AB695"/>
    </row>
    <row r="696" spans="2:28" ht="15">
      <c r="B696"/>
      <c r="C696"/>
      <c r="D696"/>
      <c r="E696"/>
      <c r="G696"/>
      <c r="H696"/>
      <c r="I696"/>
      <c r="J696"/>
      <c r="L696"/>
      <c r="M696"/>
      <c r="N696"/>
      <c r="O696"/>
      <c r="Q696"/>
      <c r="R696"/>
      <c r="S696"/>
      <c r="AA696"/>
      <c r="AB696"/>
    </row>
    <row r="697" spans="2:28" ht="15">
      <c r="B697"/>
      <c r="C697"/>
      <c r="D697"/>
      <c r="E697"/>
      <c r="G697"/>
      <c r="H697"/>
      <c r="I697"/>
      <c r="J697"/>
      <c r="L697"/>
      <c r="M697"/>
      <c r="N697"/>
      <c r="O697"/>
      <c r="Q697"/>
      <c r="R697"/>
      <c r="S697"/>
      <c r="AA697"/>
      <c r="AB697"/>
    </row>
    <row r="698" spans="2:28" ht="15">
      <c r="B698"/>
      <c r="C698"/>
      <c r="D698"/>
      <c r="E698"/>
      <c r="G698"/>
      <c r="H698"/>
      <c r="I698"/>
      <c r="J698"/>
      <c r="L698"/>
      <c r="M698"/>
      <c r="N698"/>
      <c r="O698"/>
      <c r="Q698"/>
      <c r="R698"/>
      <c r="S698"/>
      <c r="AA698"/>
      <c r="AB698"/>
    </row>
    <row r="699" spans="2:28" ht="15">
      <c r="B699"/>
      <c r="C699"/>
      <c r="D699"/>
      <c r="E699"/>
      <c r="G699"/>
      <c r="H699"/>
      <c r="I699"/>
      <c r="J699"/>
      <c r="L699"/>
      <c r="M699"/>
      <c r="N699"/>
      <c r="O699"/>
      <c r="Q699"/>
      <c r="R699"/>
      <c r="S699"/>
      <c r="AA699"/>
      <c r="AB699"/>
    </row>
    <row r="700" spans="2:28" ht="15">
      <c r="B700"/>
      <c r="C700"/>
      <c r="D700"/>
      <c r="E700"/>
      <c r="G700"/>
      <c r="H700"/>
      <c r="I700"/>
      <c r="J700"/>
      <c r="L700"/>
      <c r="M700"/>
      <c r="N700"/>
      <c r="O700"/>
      <c r="Q700"/>
      <c r="R700"/>
      <c r="S700"/>
      <c r="AA700"/>
      <c r="AB700"/>
    </row>
    <row r="701" spans="2:28" ht="15">
      <c r="B701"/>
      <c r="C701"/>
      <c r="D701"/>
      <c r="E701"/>
      <c r="G701"/>
      <c r="H701"/>
      <c r="I701"/>
      <c r="J701"/>
      <c r="L701"/>
      <c r="M701"/>
      <c r="N701"/>
      <c r="O701"/>
      <c r="Q701"/>
      <c r="R701"/>
      <c r="S701"/>
      <c r="AA701"/>
      <c r="AB701"/>
    </row>
    <row r="702" spans="2:28" ht="15">
      <c r="B702"/>
      <c r="C702"/>
      <c r="D702"/>
      <c r="E702"/>
      <c r="G702"/>
      <c r="H702"/>
      <c r="I702"/>
      <c r="J702"/>
      <c r="L702"/>
      <c r="M702"/>
      <c r="N702"/>
      <c r="O702"/>
      <c r="Q702"/>
      <c r="R702"/>
      <c r="S702"/>
      <c r="AA702"/>
      <c r="AB702"/>
    </row>
    <row r="703" spans="2:28" ht="15">
      <c r="B703"/>
      <c r="C703"/>
      <c r="D703"/>
      <c r="E703"/>
      <c r="G703"/>
      <c r="H703"/>
      <c r="I703"/>
      <c r="J703"/>
      <c r="L703"/>
      <c r="M703"/>
      <c r="N703"/>
      <c r="O703"/>
      <c r="Q703"/>
      <c r="R703"/>
      <c r="S703"/>
      <c r="AA703"/>
      <c r="AB703"/>
    </row>
    <row r="704" spans="2:28" ht="15">
      <c r="B704"/>
      <c r="C704"/>
      <c r="D704"/>
      <c r="E704"/>
      <c r="G704"/>
      <c r="H704"/>
      <c r="I704"/>
      <c r="J704"/>
      <c r="L704"/>
      <c r="M704"/>
      <c r="N704"/>
      <c r="O704"/>
      <c r="Q704"/>
      <c r="R704"/>
      <c r="S704"/>
      <c r="AA704"/>
      <c r="AB704"/>
    </row>
    <row r="705" spans="2:28" ht="15">
      <c r="B705"/>
      <c r="C705"/>
      <c r="D705"/>
      <c r="E705"/>
      <c r="G705"/>
      <c r="H705"/>
      <c r="I705"/>
      <c r="J705"/>
      <c r="L705"/>
      <c r="M705"/>
      <c r="N705"/>
      <c r="O705"/>
      <c r="Q705"/>
      <c r="R705"/>
      <c r="S705"/>
      <c r="AA705"/>
      <c r="AB705"/>
    </row>
    <row r="706" spans="2:28" ht="15">
      <c r="B706"/>
      <c r="C706"/>
      <c r="D706"/>
      <c r="E706"/>
      <c r="G706"/>
      <c r="H706"/>
      <c r="I706"/>
      <c r="J706"/>
      <c r="L706"/>
      <c r="M706"/>
      <c r="N706"/>
      <c r="O706"/>
      <c r="Q706"/>
      <c r="R706"/>
      <c r="S706"/>
      <c r="AA706"/>
      <c r="AB706"/>
    </row>
    <row r="707" spans="2:28" ht="15">
      <c r="B707"/>
      <c r="C707"/>
      <c r="D707"/>
      <c r="E707"/>
      <c r="G707"/>
      <c r="H707"/>
      <c r="I707"/>
      <c r="J707"/>
      <c r="L707"/>
      <c r="M707"/>
      <c r="N707"/>
      <c r="O707"/>
      <c r="Q707"/>
      <c r="R707"/>
      <c r="S707"/>
      <c r="AA707"/>
      <c r="AB707"/>
    </row>
    <row r="708" spans="2:28" ht="15">
      <c r="B708"/>
      <c r="C708"/>
      <c r="D708"/>
      <c r="E708"/>
      <c r="G708"/>
      <c r="H708"/>
      <c r="I708"/>
      <c r="J708"/>
      <c r="L708"/>
      <c r="M708"/>
      <c r="N708"/>
      <c r="O708"/>
      <c r="Q708"/>
      <c r="R708"/>
      <c r="S708"/>
      <c r="AA708"/>
      <c r="AB708"/>
    </row>
    <row r="709" spans="2:28" ht="15">
      <c r="B709"/>
      <c r="C709"/>
      <c r="D709"/>
      <c r="E709"/>
      <c r="G709"/>
      <c r="H709"/>
      <c r="I709"/>
      <c r="J709"/>
      <c r="L709"/>
      <c r="M709"/>
      <c r="N709"/>
      <c r="O709"/>
      <c r="Q709"/>
      <c r="R709"/>
      <c r="S709"/>
      <c r="AA709"/>
      <c r="AB709"/>
    </row>
    <row r="710" spans="2:28" ht="15">
      <c r="B710"/>
      <c r="C710"/>
      <c r="D710"/>
      <c r="E710"/>
      <c r="G710"/>
      <c r="H710"/>
      <c r="I710"/>
      <c r="J710"/>
      <c r="L710"/>
      <c r="M710"/>
      <c r="N710"/>
      <c r="O710"/>
      <c r="Q710"/>
      <c r="R710"/>
      <c r="S710"/>
      <c r="AA710"/>
      <c r="AB710"/>
    </row>
    <row r="711" spans="2:28" ht="15">
      <c r="B711"/>
      <c r="C711"/>
      <c r="D711"/>
      <c r="E711"/>
      <c r="G711"/>
      <c r="H711"/>
      <c r="I711"/>
      <c r="J711"/>
      <c r="L711"/>
      <c r="M711"/>
      <c r="N711"/>
      <c r="O711"/>
      <c r="Q711"/>
      <c r="R711"/>
      <c r="S711"/>
      <c r="AA711"/>
      <c r="AB711"/>
    </row>
    <row r="712" spans="2:28" ht="15">
      <c r="B712"/>
      <c r="C712"/>
      <c r="D712"/>
      <c r="E712"/>
      <c r="G712"/>
      <c r="H712"/>
      <c r="I712"/>
      <c r="J712"/>
      <c r="L712"/>
      <c r="M712"/>
      <c r="N712"/>
      <c r="O712"/>
      <c r="Q712"/>
      <c r="R712"/>
      <c r="S712"/>
      <c r="AA712"/>
      <c r="AB712"/>
    </row>
    <row r="713" spans="2:28" ht="15">
      <c r="B713"/>
      <c r="C713"/>
      <c r="D713"/>
      <c r="E713"/>
      <c r="G713"/>
      <c r="H713"/>
      <c r="I713"/>
      <c r="J713"/>
      <c r="L713"/>
      <c r="M713"/>
      <c r="N713"/>
      <c r="O713"/>
      <c r="Q713"/>
      <c r="R713"/>
      <c r="S713"/>
      <c r="AA713"/>
      <c r="AB713"/>
    </row>
    <row r="714" spans="2:28" ht="15">
      <c r="B714"/>
      <c r="C714"/>
      <c r="D714"/>
      <c r="E714"/>
      <c r="G714"/>
      <c r="H714"/>
      <c r="I714"/>
      <c r="J714"/>
      <c r="L714"/>
      <c r="M714"/>
      <c r="N714"/>
      <c r="O714"/>
      <c r="Q714"/>
      <c r="R714"/>
      <c r="S714"/>
      <c r="AA714"/>
      <c r="AB714"/>
    </row>
    <row r="715" spans="2:28" ht="15">
      <c r="B715"/>
      <c r="C715"/>
      <c r="D715"/>
      <c r="E715"/>
      <c r="G715"/>
      <c r="H715"/>
      <c r="I715"/>
      <c r="J715"/>
      <c r="L715"/>
      <c r="M715"/>
      <c r="N715"/>
      <c r="O715"/>
      <c r="Q715"/>
      <c r="R715"/>
      <c r="S715"/>
      <c r="AA715"/>
      <c r="AB715"/>
    </row>
    <row r="716" spans="2:28" ht="15">
      <c r="B716"/>
      <c r="C716"/>
      <c r="D716"/>
      <c r="E716"/>
      <c r="G716"/>
      <c r="H716"/>
      <c r="I716"/>
      <c r="J716"/>
      <c r="L716"/>
      <c r="M716"/>
      <c r="N716"/>
      <c r="O716"/>
      <c r="Q716"/>
      <c r="R716"/>
      <c r="S716"/>
      <c r="AA716"/>
      <c r="AB716"/>
    </row>
    <row r="717" spans="2:28" ht="15">
      <c r="B717"/>
      <c r="C717"/>
      <c r="D717"/>
      <c r="E717"/>
      <c r="G717"/>
      <c r="H717"/>
      <c r="I717"/>
      <c r="J717"/>
      <c r="L717"/>
      <c r="M717"/>
      <c r="N717"/>
      <c r="O717"/>
      <c r="Q717"/>
      <c r="R717"/>
      <c r="S717"/>
      <c r="AA717"/>
      <c r="AB717"/>
    </row>
    <row r="718" spans="2:28" ht="15">
      <c r="B718"/>
      <c r="C718"/>
      <c r="D718"/>
      <c r="E718"/>
      <c r="G718"/>
      <c r="H718"/>
      <c r="I718"/>
      <c r="J718"/>
      <c r="L718"/>
      <c r="M718"/>
      <c r="N718"/>
      <c r="O718"/>
      <c r="Q718"/>
      <c r="R718"/>
      <c r="S718"/>
      <c r="AA718"/>
      <c r="AB718"/>
    </row>
    <row r="719" spans="2:28" ht="15">
      <c r="B719"/>
      <c r="C719"/>
      <c r="D719"/>
      <c r="E719"/>
      <c r="G719"/>
      <c r="H719"/>
      <c r="I719"/>
      <c r="J719"/>
      <c r="L719"/>
      <c r="M719"/>
      <c r="N719"/>
      <c r="O719"/>
      <c r="Q719"/>
      <c r="R719"/>
      <c r="S719"/>
      <c r="AA719"/>
      <c r="AB719"/>
    </row>
    <row r="720" spans="2:28" ht="15">
      <c r="B720"/>
      <c r="C720"/>
      <c r="D720"/>
      <c r="E720"/>
      <c r="G720"/>
      <c r="H720"/>
      <c r="I720"/>
      <c r="J720"/>
      <c r="L720"/>
      <c r="M720"/>
      <c r="N720"/>
      <c r="O720"/>
      <c r="Q720"/>
      <c r="R720"/>
      <c r="S720"/>
      <c r="AA720"/>
      <c r="AB720"/>
    </row>
    <row r="721" spans="2:28" ht="15">
      <c r="B721"/>
      <c r="C721"/>
      <c r="D721"/>
      <c r="E721"/>
      <c r="G721"/>
      <c r="H721"/>
      <c r="I721"/>
      <c r="J721"/>
      <c r="L721"/>
      <c r="M721"/>
      <c r="N721"/>
      <c r="O721"/>
      <c r="Q721"/>
      <c r="R721"/>
      <c r="S721"/>
      <c r="AA721"/>
      <c r="AB721"/>
    </row>
    <row r="722" spans="2:28" ht="15">
      <c r="B722"/>
      <c r="C722"/>
      <c r="D722"/>
      <c r="E722"/>
      <c r="G722"/>
      <c r="H722"/>
      <c r="I722"/>
      <c r="J722"/>
      <c r="L722"/>
      <c r="M722"/>
      <c r="N722"/>
      <c r="O722"/>
      <c r="Q722"/>
      <c r="R722"/>
      <c r="S722"/>
      <c r="AA722"/>
      <c r="AB722"/>
    </row>
    <row r="723" spans="2:28" ht="15">
      <c r="B723"/>
      <c r="C723"/>
      <c r="D723"/>
      <c r="E723"/>
      <c r="G723"/>
      <c r="H723"/>
      <c r="I723"/>
      <c r="J723"/>
      <c r="L723"/>
      <c r="M723"/>
      <c r="N723"/>
      <c r="O723"/>
      <c r="Q723"/>
      <c r="R723"/>
      <c r="S723"/>
      <c r="AA723"/>
      <c r="AB723"/>
    </row>
    <row r="724" spans="2:28" ht="15">
      <c r="B724"/>
      <c r="C724"/>
      <c r="D724"/>
      <c r="E724"/>
      <c r="G724"/>
      <c r="H724"/>
      <c r="I724"/>
      <c r="J724"/>
      <c r="L724"/>
      <c r="M724"/>
      <c r="N724"/>
      <c r="O724"/>
      <c r="Q724"/>
      <c r="R724"/>
      <c r="S724"/>
      <c r="AA724"/>
      <c r="AB724"/>
    </row>
    <row r="725" spans="2:28" ht="15">
      <c r="B725"/>
      <c r="C725"/>
      <c r="D725"/>
      <c r="E725"/>
      <c r="G725"/>
      <c r="H725"/>
      <c r="I725"/>
      <c r="J725"/>
      <c r="L725"/>
      <c r="M725"/>
      <c r="N725"/>
      <c r="O725"/>
      <c r="Q725"/>
      <c r="R725"/>
      <c r="S725"/>
      <c r="AA725"/>
      <c r="AB725"/>
    </row>
    <row r="726" spans="2:28" ht="15">
      <c r="B726"/>
      <c r="C726"/>
      <c r="D726"/>
      <c r="E726"/>
      <c r="G726"/>
      <c r="H726"/>
      <c r="I726"/>
      <c r="J726"/>
      <c r="L726"/>
      <c r="M726"/>
      <c r="N726"/>
      <c r="O726"/>
      <c r="Q726"/>
      <c r="R726"/>
      <c r="S726"/>
      <c r="AA726"/>
      <c r="AB726"/>
    </row>
    <row r="727" spans="2:28" ht="15">
      <c r="B727"/>
      <c r="C727"/>
      <c r="D727"/>
      <c r="E727"/>
      <c r="G727"/>
      <c r="H727"/>
      <c r="I727"/>
      <c r="J727"/>
      <c r="L727"/>
      <c r="M727"/>
      <c r="N727"/>
      <c r="O727"/>
      <c r="Q727"/>
      <c r="R727"/>
      <c r="S727"/>
      <c r="AA727"/>
      <c r="AB727"/>
    </row>
    <row r="728" spans="2:28" ht="15">
      <c r="B728"/>
      <c r="C728"/>
      <c r="D728"/>
      <c r="E728"/>
      <c r="G728"/>
      <c r="H728"/>
      <c r="I728"/>
      <c r="J728"/>
      <c r="L728"/>
      <c r="M728"/>
      <c r="N728"/>
      <c r="O728"/>
      <c r="Q728"/>
      <c r="R728"/>
      <c r="S728"/>
      <c r="AA728"/>
      <c r="AB728"/>
    </row>
    <row r="729" spans="2:28" ht="15">
      <c r="B729"/>
      <c r="C729"/>
      <c r="D729"/>
      <c r="E729"/>
      <c r="G729"/>
      <c r="H729"/>
      <c r="I729"/>
      <c r="J729"/>
      <c r="L729"/>
      <c r="M729"/>
      <c r="N729"/>
      <c r="O729"/>
      <c r="Q729"/>
      <c r="R729"/>
      <c r="S729"/>
      <c r="AA729"/>
      <c r="AB729"/>
    </row>
    <row r="730" spans="2:28" ht="15">
      <c r="B730"/>
      <c r="C730"/>
      <c r="D730"/>
      <c r="E730"/>
      <c r="G730"/>
      <c r="H730"/>
      <c r="I730"/>
      <c r="J730"/>
      <c r="L730"/>
      <c r="M730"/>
      <c r="N730"/>
      <c r="O730"/>
      <c r="Q730"/>
      <c r="R730"/>
      <c r="S730"/>
      <c r="AA730"/>
      <c r="AB730"/>
    </row>
    <row r="731" spans="2:28" ht="15">
      <c r="B731"/>
      <c r="C731"/>
      <c r="D731"/>
      <c r="E731"/>
      <c r="G731"/>
      <c r="H731"/>
      <c r="I731"/>
      <c r="J731"/>
      <c r="L731"/>
      <c r="M731"/>
      <c r="N731"/>
      <c r="O731"/>
      <c r="Q731"/>
      <c r="R731"/>
      <c r="S731"/>
      <c r="AA731"/>
      <c r="AB731"/>
    </row>
    <row r="732" spans="2:28" ht="15">
      <c r="B732"/>
      <c r="C732"/>
      <c r="D732"/>
      <c r="E732"/>
      <c r="G732"/>
      <c r="H732"/>
      <c r="I732"/>
      <c r="J732"/>
      <c r="L732"/>
      <c r="M732"/>
      <c r="N732"/>
      <c r="O732"/>
      <c r="Q732"/>
      <c r="R732"/>
      <c r="S732"/>
      <c r="AA732"/>
      <c r="AB732"/>
    </row>
    <row r="733" spans="2:28" ht="15">
      <c r="B733"/>
      <c r="C733"/>
      <c r="D733"/>
      <c r="E733"/>
      <c r="G733"/>
      <c r="H733"/>
      <c r="I733"/>
      <c r="J733"/>
      <c r="L733"/>
      <c r="M733"/>
      <c r="N733"/>
      <c r="O733"/>
      <c r="Q733"/>
      <c r="R733"/>
      <c r="S733"/>
      <c r="AA733"/>
      <c r="AB733"/>
    </row>
    <row r="734" spans="2:28" ht="15">
      <c r="B734"/>
      <c r="C734"/>
      <c r="D734"/>
      <c r="E734"/>
      <c r="G734"/>
      <c r="H734"/>
      <c r="I734"/>
      <c r="J734"/>
      <c r="L734"/>
      <c r="M734"/>
      <c r="N734"/>
      <c r="O734"/>
      <c r="Q734"/>
      <c r="R734"/>
      <c r="S734"/>
      <c r="AA734"/>
      <c r="AB734"/>
    </row>
    <row r="735" spans="2:28" ht="15">
      <c r="B735"/>
      <c r="C735"/>
      <c r="D735"/>
      <c r="E735"/>
      <c r="G735"/>
      <c r="H735"/>
      <c r="I735"/>
      <c r="J735"/>
      <c r="L735"/>
      <c r="M735"/>
      <c r="N735"/>
      <c r="O735"/>
      <c r="Q735"/>
      <c r="R735"/>
      <c r="S735"/>
      <c r="AA735"/>
      <c r="AB735"/>
    </row>
    <row r="736" spans="2:28" ht="15">
      <c r="B736"/>
      <c r="C736"/>
      <c r="D736"/>
      <c r="E736"/>
      <c r="G736"/>
      <c r="H736"/>
      <c r="I736"/>
      <c r="J736"/>
      <c r="L736"/>
      <c r="M736"/>
      <c r="N736"/>
      <c r="O736"/>
      <c r="Q736"/>
      <c r="R736"/>
      <c r="S736"/>
      <c r="AA736"/>
      <c r="AB736"/>
    </row>
    <row r="737" spans="2:28" ht="15">
      <c r="B737"/>
      <c r="C737"/>
      <c r="D737"/>
      <c r="E737"/>
      <c r="G737"/>
      <c r="H737"/>
      <c r="I737"/>
      <c r="J737"/>
      <c r="L737"/>
      <c r="M737"/>
      <c r="N737"/>
      <c r="O737"/>
      <c r="Q737"/>
      <c r="R737"/>
      <c r="S737"/>
      <c r="AA737"/>
      <c r="AB737"/>
    </row>
    <row r="738" spans="2:28" ht="15">
      <c r="B738"/>
      <c r="C738"/>
      <c r="D738"/>
      <c r="E738"/>
      <c r="G738"/>
      <c r="H738"/>
      <c r="I738"/>
      <c r="J738"/>
      <c r="L738"/>
      <c r="M738"/>
      <c r="N738"/>
      <c r="O738"/>
      <c r="Q738"/>
      <c r="R738"/>
      <c r="S738"/>
      <c r="AA738"/>
      <c r="AB738"/>
    </row>
    <row r="739" spans="2:28" ht="15">
      <c r="B739"/>
      <c r="C739"/>
      <c r="D739"/>
      <c r="E739"/>
      <c r="G739"/>
      <c r="H739"/>
      <c r="I739"/>
      <c r="J739"/>
      <c r="L739"/>
      <c r="M739"/>
      <c r="N739"/>
      <c r="O739"/>
      <c r="Q739"/>
      <c r="R739"/>
      <c r="S739"/>
      <c r="AA739"/>
      <c r="AB739"/>
    </row>
    <row r="740" spans="2:28" ht="15">
      <c r="B740"/>
      <c r="C740"/>
      <c r="D740"/>
      <c r="E740"/>
      <c r="G740"/>
      <c r="H740"/>
      <c r="I740"/>
      <c r="J740"/>
      <c r="L740"/>
      <c r="M740"/>
      <c r="N740"/>
      <c r="O740"/>
      <c r="Q740"/>
      <c r="R740"/>
      <c r="S740"/>
      <c r="AA740"/>
      <c r="AB740"/>
    </row>
    <row r="741" spans="2:28" ht="15">
      <c r="B741"/>
      <c r="C741"/>
      <c r="D741"/>
      <c r="E741"/>
      <c r="G741"/>
      <c r="H741"/>
      <c r="I741"/>
      <c r="J741"/>
      <c r="L741"/>
      <c r="M741"/>
      <c r="N741"/>
      <c r="O741"/>
      <c r="Q741"/>
      <c r="R741"/>
      <c r="S741"/>
      <c r="AA741"/>
      <c r="AB741"/>
    </row>
    <row r="742" spans="2:28" ht="15">
      <c r="B742"/>
      <c r="C742"/>
      <c r="D742"/>
      <c r="E742"/>
      <c r="G742"/>
      <c r="H742"/>
      <c r="I742"/>
      <c r="J742"/>
      <c r="L742"/>
      <c r="M742"/>
      <c r="N742"/>
      <c r="O742"/>
      <c r="Q742"/>
      <c r="R742"/>
      <c r="S742"/>
      <c r="AA742"/>
      <c r="AB742"/>
    </row>
    <row r="743" spans="2:28" ht="15">
      <c r="B743"/>
      <c r="C743"/>
      <c r="D743"/>
      <c r="E743"/>
      <c r="G743"/>
      <c r="H743"/>
      <c r="I743"/>
      <c r="J743"/>
      <c r="L743"/>
      <c r="M743"/>
      <c r="N743"/>
      <c r="O743"/>
      <c r="Q743"/>
      <c r="R743"/>
      <c r="S743"/>
      <c r="AA743"/>
      <c r="AB743"/>
    </row>
    <row r="744" spans="2:28" ht="15">
      <c r="B744"/>
      <c r="C744"/>
      <c r="D744"/>
      <c r="E744"/>
      <c r="G744"/>
      <c r="H744"/>
      <c r="I744"/>
      <c r="J744"/>
      <c r="L744"/>
      <c r="M744"/>
      <c r="N744"/>
      <c r="O744"/>
      <c r="Q744"/>
      <c r="R744"/>
      <c r="S744"/>
      <c r="AA744"/>
      <c r="AB744"/>
    </row>
    <row r="745" spans="2:28" ht="15">
      <c r="B745"/>
      <c r="C745"/>
      <c r="D745"/>
      <c r="E745"/>
      <c r="G745"/>
      <c r="H745"/>
      <c r="I745"/>
      <c r="J745"/>
      <c r="L745"/>
      <c r="M745"/>
      <c r="N745"/>
      <c r="O745"/>
      <c r="Q745"/>
      <c r="R745"/>
      <c r="S745"/>
      <c r="AA745"/>
      <c r="AB745"/>
    </row>
    <row r="746" spans="2:28" ht="15">
      <c r="B746"/>
      <c r="C746"/>
      <c r="D746"/>
      <c r="E746"/>
      <c r="G746"/>
      <c r="H746"/>
      <c r="I746"/>
      <c r="J746"/>
      <c r="L746"/>
      <c r="M746"/>
      <c r="N746"/>
      <c r="O746"/>
      <c r="Q746"/>
      <c r="R746"/>
      <c r="S746"/>
      <c r="AA746"/>
      <c r="AB746"/>
    </row>
    <row r="747" spans="2:28" ht="15">
      <c r="B747"/>
      <c r="C747"/>
      <c r="D747"/>
      <c r="E747"/>
      <c r="G747"/>
      <c r="H747"/>
      <c r="I747"/>
      <c r="J747"/>
      <c r="L747"/>
      <c r="M747"/>
      <c r="N747"/>
      <c r="O747"/>
      <c r="Q747"/>
      <c r="R747"/>
      <c r="S747"/>
      <c r="AA747"/>
      <c r="AB747"/>
    </row>
    <row r="748" spans="2:28" ht="15">
      <c r="B748"/>
      <c r="C748"/>
      <c r="D748"/>
      <c r="E748"/>
      <c r="G748"/>
      <c r="H748"/>
      <c r="I748"/>
      <c r="J748"/>
      <c r="L748"/>
      <c r="M748"/>
      <c r="N748"/>
      <c r="O748"/>
      <c r="Q748"/>
      <c r="R748"/>
      <c r="S748"/>
      <c r="AA748"/>
      <c r="AB748"/>
    </row>
    <row r="749" spans="2:28" ht="15">
      <c r="B749"/>
      <c r="C749"/>
      <c r="D749"/>
      <c r="E749"/>
      <c r="G749"/>
      <c r="H749"/>
      <c r="I749"/>
      <c r="J749"/>
      <c r="L749"/>
      <c r="M749"/>
      <c r="N749"/>
      <c r="O749"/>
      <c r="Q749"/>
      <c r="R749"/>
      <c r="S749"/>
      <c r="AA749"/>
      <c r="AB749"/>
    </row>
    <row r="750" spans="2:28" ht="15">
      <c r="B750"/>
      <c r="C750"/>
      <c r="D750"/>
      <c r="E750"/>
      <c r="G750"/>
      <c r="H750"/>
      <c r="I750"/>
      <c r="J750"/>
      <c r="L750"/>
      <c r="M750"/>
      <c r="N750"/>
      <c r="O750"/>
      <c r="Q750"/>
      <c r="R750"/>
      <c r="S750"/>
      <c r="AA750"/>
      <c r="AB750"/>
    </row>
    <row r="751" spans="2:28" ht="15">
      <c r="B751"/>
      <c r="C751"/>
      <c r="D751"/>
      <c r="E751"/>
      <c r="G751"/>
      <c r="H751"/>
      <c r="I751"/>
      <c r="J751"/>
      <c r="L751"/>
      <c r="M751"/>
      <c r="N751"/>
      <c r="O751"/>
      <c r="Q751"/>
      <c r="R751"/>
      <c r="S751"/>
      <c r="AA751"/>
      <c r="AB751"/>
    </row>
    <row r="752" spans="2:28" ht="15">
      <c r="B752"/>
      <c r="C752"/>
      <c r="D752"/>
      <c r="E752"/>
      <c r="G752"/>
      <c r="H752"/>
      <c r="I752"/>
      <c r="J752"/>
      <c r="L752"/>
      <c r="M752"/>
      <c r="N752"/>
      <c r="O752"/>
      <c r="Q752"/>
      <c r="R752"/>
      <c r="S752"/>
      <c r="AA752"/>
      <c r="AB752"/>
    </row>
    <row r="753" spans="2:28" ht="15">
      <c r="B753"/>
      <c r="C753"/>
      <c r="D753"/>
      <c r="E753"/>
      <c r="G753"/>
      <c r="H753"/>
      <c r="I753"/>
      <c r="J753"/>
      <c r="L753"/>
      <c r="M753"/>
      <c r="N753"/>
      <c r="O753"/>
      <c r="Q753"/>
      <c r="R753"/>
      <c r="S753"/>
      <c r="AA753"/>
      <c r="AB753"/>
    </row>
    <row r="754" spans="2:28" ht="15">
      <c r="B754"/>
      <c r="C754"/>
      <c r="D754"/>
      <c r="E754"/>
      <c r="G754"/>
      <c r="H754"/>
      <c r="I754"/>
      <c r="J754"/>
      <c r="L754"/>
      <c r="M754"/>
      <c r="N754"/>
      <c r="O754"/>
      <c r="Q754"/>
      <c r="R754"/>
      <c r="S754"/>
      <c r="AA754"/>
      <c r="AB754"/>
    </row>
    <row r="755" spans="2:28" ht="15">
      <c r="B755"/>
      <c r="C755"/>
      <c r="D755"/>
      <c r="E755"/>
      <c r="G755"/>
      <c r="H755"/>
      <c r="I755"/>
      <c r="J755"/>
      <c r="L755"/>
      <c r="M755"/>
      <c r="N755"/>
      <c r="O755"/>
      <c r="Q755"/>
      <c r="R755"/>
      <c r="S755"/>
      <c r="AA755"/>
      <c r="AB755"/>
    </row>
    <row r="756" spans="2:28" ht="15">
      <c r="B756"/>
      <c r="C756"/>
      <c r="D756"/>
      <c r="E756"/>
      <c r="G756"/>
      <c r="H756"/>
      <c r="I756"/>
      <c r="J756"/>
      <c r="L756"/>
      <c r="M756"/>
      <c r="N756"/>
      <c r="O756"/>
      <c r="Q756"/>
      <c r="R756"/>
      <c r="S756"/>
      <c r="AA756"/>
      <c r="AB756"/>
    </row>
    <row r="757" spans="2:28" ht="15">
      <c r="B757"/>
      <c r="C757"/>
      <c r="D757"/>
      <c r="E757"/>
      <c r="G757"/>
      <c r="H757"/>
      <c r="I757"/>
      <c r="J757"/>
      <c r="L757"/>
      <c r="M757"/>
      <c r="N757"/>
      <c r="O757"/>
      <c r="Q757"/>
      <c r="R757"/>
      <c r="S757"/>
      <c r="AA757"/>
      <c r="AB757"/>
    </row>
    <row r="758" spans="2:28" ht="15">
      <c r="B758"/>
      <c r="C758"/>
      <c r="D758"/>
      <c r="E758"/>
      <c r="G758"/>
      <c r="H758"/>
      <c r="I758"/>
      <c r="J758"/>
      <c r="L758"/>
      <c r="M758"/>
      <c r="N758"/>
      <c r="O758"/>
      <c r="Q758"/>
      <c r="R758"/>
      <c r="S758"/>
      <c r="AA758"/>
      <c r="AB758"/>
    </row>
    <row r="759" spans="2:28" ht="15">
      <c r="B759"/>
      <c r="C759"/>
      <c r="D759"/>
      <c r="E759"/>
      <c r="G759"/>
      <c r="H759"/>
      <c r="I759"/>
      <c r="J759"/>
      <c r="L759"/>
      <c r="M759"/>
      <c r="N759"/>
      <c r="O759"/>
      <c r="Q759"/>
      <c r="R759"/>
      <c r="S759"/>
      <c r="AA759"/>
      <c r="AB759"/>
    </row>
    <row r="760" spans="2:28" ht="15">
      <c r="B760"/>
      <c r="C760"/>
      <c r="D760"/>
      <c r="E760"/>
      <c r="G760"/>
      <c r="H760"/>
      <c r="I760"/>
      <c r="J760"/>
      <c r="L760"/>
      <c r="M760"/>
      <c r="N760"/>
      <c r="O760"/>
      <c r="Q760"/>
      <c r="R760"/>
      <c r="S760"/>
      <c r="AA760"/>
      <c r="AB760"/>
    </row>
    <row r="761" spans="2:28" ht="15">
      <c r="B761"/>
      <c r="C761"/>
      <c r="D761"/>
      <c r="E761"/>
      <c r="G761"/>
      <c r="H761"/>
      <c r="I761"/>
      <c r="J761"/>
      <c r="L761"/>
      <c r="M761"/>
      <c r="N761"/>
      <c r="O761"/>
      <c r="Q761"/>
      <c r="R761"/>
      <c r="S761"/>
      <c r="AA761"/>
      <c r="AB761"/>
    </row>
    <row r="762" spans="2:28" ht="15">
      <c r="B762"/>
      <c r="C762"/>
      <c r="D762"/>
      <c r="E762"/>
      <c r="G762"/>
      <c r="H762"/>
      <c r="I762"/>
      <c r="J762"/>
      <c r="L762"/>
      <c r="M762"/>
      <c r="N762"/>
      <c r="O762"/>
      <c r="Q762"/>
      <c r="R762"/>
      <c r="S762"/>
      <c r="AA762"/>
      <c r="AB762"/>
    </row>
    <row r="763" spans="2:28" ht="15">
      <c r="B763"/>
      <c r="C763"/>
      <c r="D763"/>
      <c r="E763"/>
      <c r="G763"/>
      <c r="H763"/>
      <c r="I763"/>
      <c r="J763"/>
      <c r="L763"/>
      <c r="M763"/>
      <c r="N763"/>
      <c r="O763"/>
      <c r="Q763"/>
      <c r="R763"/>
      <c r="S763"/>
      <c r="AA763"/>
      <c r="AB763"/>
    </row>
    <row r="764" spans="2:28" ht="15">
      <c r="B764"/>
      <c r="C764"/>
      <c r="D764"/>
      <c r="E764"/>
      <c r="G764"/>
      <c r="H764"/>
      <c r="I764"/>
      <c r="J764"/>
      <c r="L764"/>
      <c r="M764"/>
      <c r="N764"/>
      <c r="O764"/>
      <c r="Q764"/>
      <c r="R764"/>
      <c r="S764"/>
      <c r="AA764"/>
      <c r="AB764"/>
    </row>
    <row r="765" spans="2:28" ht="15">
      <c r="B765"/>
      <c r="C765"/>
      <c r="D765"/>
      <c r="E765"/>
      <c r="G765"/>
      <c r="H765"/>
      <c r="I765"/>
      <c r="J765"/>
      <c r="L765"/>
      <c r="M765"/>
      <c r="N765"/>
      <c r="O765"/>
      <c r="Q765"/>
      <c r="R765"/>
      <c r="S765"/>
      <c r="AA765"/>
      <c r="AB765"/>
    </row>
    <row r="766" spans="2:28" ht="15">
      <c r="B766"/>
      <c r="C766"/>
      <c r="D766"/>
      <c r="E766"/>
      <c r="G766"/>
      <c r="H766"/>
      <c r="I766"/>
      <c r="J766"/>
      <c r="L766"/>
      <c r="M766"/>
      <c r="N766"/>
      <c r="O766"/>
      <c r="Q766"/>
      <c r="R766"/>
      <c r="S766"/>
      <c r="AA766"/>
      <c r="AB766"/>
    </row>
    <row r="767" spans="2:28" ht="15">
      <c r="B767"/>
      <c r="C767"/>
      <c r="D767"/>
      <c r="E767"/>
      <c r="G767"/>
      <c r="H767"/>
      <c r="I767"/>
      <c r="J767"/>
      <c r="L767"/>
      <c r="M767"/>
      <c r="N767"/>
      <c r="O767"/>
      <c r="Q767"/>
      <c r="R767"/>
      <c r="S767"/>
      <c r="AA767"/>
      <c r="AB767"/>
    </row>
    <row r="768" spans="2:28" ht="15">
      <c r="B768"/>
      <c r="C768"/>
      <c r="D768"/>
      <c r="E768"/>
      <c r="G768"/>
      <c r="H768"/>
      <c r="I768"/>
      <c r="J768"/>
      <c r="L768"/>
      <c r="M768"/>
      <c r="N768"/>
      <c r="O768"/>
      <c r="Q768"/>
      <c r="R768"/>
      <c r="S768"/>
      <c r="AA768"/>
      <c r="AB768"/>
    </row>
    <row r="769" spans="2:28" ht="15">
      <c r="B769"/>
      <c r="C769"/>
      <c r="D769"/>
      <c r="E769"/>
      <c r="G769"/>
      <c r="H769"/>
      <c r="I769"/>
      <c r="J769"/>
      <c r="L769"/>
      <c r="M769"/>
      <c r="N769"/>
      <c r="O769"/>
      <c r="Q769"/>
      <c r="R769"/>
      <c r="S769"/>
      <c r="AA769"/>
      <c r="AB769"/>
    </row>
    <row r="770" spans="2:28" ht="15">
      <c r="B770"/>
      <c r="C770"/>
      <c r="D770"/>
      <c r="E770"/>
      <c r="G770"/>
      <c r="H770"/>
      <c r="I770"/>
      <c r="J770"/>
      <c r="L770"/>
      <c r="M770"/>
      <c r="N770"/>
      <c r="O770"/>
      <c r="Q770"/>
      <c r="R770"/>
      <c r="S770"/>
      <c r="AA770"/>
      <c r="AB770"/>
    </row>
    <row r="771" spans="2:28" ht="15">
      <c r="B771"/>
      <c r="C771"/>
      <c r="D771"/>
      <c r="E771"/>
      <c r="G771"/>
      <c r="H771"/>
      <c r="I771"/>
      <c r="J771"/>
      <c r="L771"/>
      <c r="M771"/>
      <c r="N771"/>
      <c r="O771"/>
      <c r="Q771"/>
      <c r="R771"/>
      <c r="S771"/>
      <c r="AA771"/>
      <c r="AB771"/>
    </row>
    <row r="772" spans="2:28" ht="15">
      <c r="B772"/>
      <c r="C772"/>
      <c r="D772"/>
      <c r="E772"/>
      <c r="G772"/>
      <c r="H772"/>
      <c r="I772"/>
      <c r="J772"/>
      <c r="L772"/>
      <c r="M772"/>
      <c r="N772"/>
      <c r="O772"/>
      <c r="Q772"/>
      <c r="R772"/>
      <c r="S772"/>
      <c r="AA772"/>
      <c r="AB772"/>
    </row>
    <row r="773" spans="2:28" ht="15">
      <c r="B773"/>
      <c r="C773"/>
      <c r="D773"/>
      <c r="E773"/>
      <c r="G773"/>
      <c r="H773"/>
      <c r="I773"/>
      <c r="J773"/>
      <c r="L773"/>
      <c r="M773"/>
      <c r="N773"/>
      <c r="O773"/>
      <c r="Q773"/>
      <c r="R773"/>
      <c r="S773"/>
      <c r="AA773"/>
      <c r="AB773"/>
    </row>
    <row r="774" spans="2:28" ht="15">
      <c r="B774"/>
      <c r="C774"/>
      <c r="D774"/>
      <c r="E774"/>
      <c r="G774"/>
      <c r="H774"/>
      <c r="I774"/>
      <c r="J774"/>
      <c r="L774"/>
      <c r="M774"/>
      <c r="N774"/>
      <c r="O774"/>
      <c r="Q774"/>
      <c r="R774"/>
      <c r="S774"/>
      <c r="AA774"/>
      <c r="AB774"/>
    </row>
    <row r="775" spans="2:28" ht="15">
      <c r="B775"/>
      <c r="C775"/>
      <c r="D775"/>
      <c r="E775"/>
      <c r="G775"/>
      <c r="H775"/>
      <c r="I775"/>
      <c r="J775"/>
      <c r="L775"/>
      <c r="M775"/>
      <c r="N775"/>
      <c r="O775"/>
      <c r="Q775"/>
      <c r="R775"/>
      <c r="S775"/>
      <c r="AA775"/>
      <c r="AB775"/>
    </row>
    <row r="776" spans="2:28" ht="15">
      <c r="B776"/>
      <c r="C776"/>
      <c r="D776"/>
      <c r="E776"/>
      <c r="G776"/>
      <c r="H776"/>
      <c r="I776"/>
      <c r="J776"/>
      <c r="L776"/>
      <c r="M776"/>
      <c r="N776"/>
      <c r="O776"/>
      <c r="Q776"/>
      <c r="R776"/>
      <c r="S776"/>
      <c r="AA776"/>
      <c r="AB776"/>
    </row>
    <row r="777" spans="2:28" ht="15">
      <c r="B777"/>
      <c r="C777"/>
      <c r="D777"/>
      <c r="E777"/>
      <c r="G777"/>
      <c r="H777"/>
      <c r="I777"/>
      <c r="J777"/>
      <c r="L777"/>
      <c r="M777"/>
      <c r="N777"/>
      <c r="O777"/>
      <c r="Q777"/>
      <c r="R777"/>
      <c r="S777"/>
      <c r="AA777"/>
      <c r="AB777"/>
    </row>
    <row r="778" spans="2:28" ht="15">
      <c r="B778"/>
      <c r="C778"/>
      <c r="D778"/>
      <c r="E778"/>
      <c r="G778"/>
      <c r="H778"/>
      <c r="I778"/>
      <c r="J778"/>
      <c r="L778"/>
      <c r="M778"/>
      <c r="N778"/>
      <c r="O778"/>
      <c r="Q778"/>
      <c r="R778"/>
      <c r="S778"/>
      <c r="AA778"/>
      <c r="AB778"/>
    </row>
    <row r="779" spans="2:28" ht="15">
      <c r="B779"/>
      <c r="C779"/>
      <c r="D779"/>
      <c r="E779"/>
      <c r="G779"/>
      <c r="H779"/>
      <c r="I779"/>
      <c r="J779"/>
      <c r="L779"/>
      <c r="M779"/>
      <c r="N779"/>
      <c r="O779"/>
      <c r="Q779"/>
      <c r="R779"/>
      <c r="S779"/>
      <c r="AA779"/>
      <c r="AB779"/>
    </row>
    <row r="780" spans="2:28" ht="15">
      <c r="B780"/>
      <c r="C780"/>
      <c r="D780"/>
      <c r="E780"/>
      <c r="G780"/>
      <c r="H780"/>
      <c r="I780"/>
      <c r="J780"/>
      <c r="L780"/>
      <c r="M780"/>
      <c r="N780"/>
      <c r="O780"/>
      <c r="Q780"/>
      <c r="R780"/>
      <c r="S780"/>
      <c r="AA780"/>
      <c r="AB780"/>
    </row>
    <row r="781" spans="2:28" ht="15">
      <c r="B781"/>
      <c r="C781"/>
      <c r="D781"/>
      <c r="E781"/>
      <c r="G781"/>
      <c r="H781"/>
      <c r="I781"/>
      <c r="J781"/>
      <c r="L781"/>
      <c r="M781"/>
      <c r="N781"/>
      <c r="O781"/>
      <c r="Q781"/>
      <c r="R781"/>
      <c r="S781"/>
      <c r="AA781"/>
      <c r="AB781"/>
    </row>
    <row r="782" spans="2:28" ht="15">
      <c r="B782"/>
      <c r="C782"/>
      <c r="D782"/>
      <c r="E782"/>
      <c r="G782"/>
      <c r="H782"/>
      <c r="I782"/>
      <c r="J782"/>
      <c r="L782"/>
      <c r="M782"/>
      <c r="N782"/>
      <c r="O782"/>
      <c r="Q782"/>
      <c r="R782"/>
      <c r="S782"/>
      <c r="AA782"/>
      <c r="AB782"/>
    </row>
    <row r="783" spans="2:28" ht="15">
      <c r="B783"/>
      <c r="C783"/>
      <c r="D783"/>
      <c r="E783"/>
      <c r="G783"/>
      <c r="H783"/>
      <c r="I783"/>
      <c r="J783"/>
      <c r="L783"/>
      <c r="M783"/>
      <c r="N783"/>
      <c r="O783"/>
      <c r="Q783"/>
      <c r="R783"/>
      <c r="S783"/>
      <c r="AA783"/>
      <c r="AB783"/>
    </row>
    <row r="784" spans="2:28" ht="15">
      <c r="B784"/>
      <c r="C784"/>
      <c r="D784"/>
      <c r="E784"/>
      <c r="G784"/>
      <c r="H784"/>
      <c r="I784"/>
      <c r="J784"/>
      <c r="L784"/>
      <c r="M784"/>
      <c r="N784"/>
      <c r="O784"/>
      <c r="Q784"/>
      <c r="R784"/>
      <c r="S784"/>
      <c r="AA784"/>
      <c r="AB784"/>
    </row>
    <row r="785" spans="2:28" ht="15">
      <c r="B785"/>
      <c r="C785"/>
      <c r="D785"/>
      <c r="E785"/>
      <c r="G785"/>
      <c r="H785"/>
      <c r="I785"/>
      <c r="J785"/>
      <c r="L785"/>
      <c r="M785"/>
      <c r="N785"/>
      <c r="O785"/>
      <c r="Q785"/>
      <c r="R785"/>
      <c r="S785"/>
      <c r="AA785"/>
      <c r="AB785"/>
    </row>
    <row r="786" spans="2:28" ht="15">
      <c r="B786"/>
      <c r="C786"/>
      <c r="D786"/>
      <c r="E786"/>
      <c r="G786"/>
      <c r="H786"/>
      <c r="I786"/>
      <c r="J786"/>
      <c r="L786"/>
      <c r="M786"/>
      <c r="N786"/>
      <c r="O786"/>
      <c r="Q786"/>
      <c r="R786"/>
      <c r="S786"/>
      <c r="AA786"/>
      <c r="AB786"/>
    </row>
    <row r="787" spans="2:28" ht="15">
      <c r="B787"/>
      <c r="C787"/>
      <c r="D787"/>
      <c r="E787"/>
      <c r="G787"/>
      <c r="H787"/>
      <c r="I787"/>
      <c r="J787"/>
      <c r="L787"/>
      <c r="M787"/>
      <c r="N787"/>
      <c r="O787"/>
      <c r="Q787"/>
      <c r="R787"/>
      <c r="S787"/>
      <c r="AA787"/>
      <c r="AB787"/>
    </row>
    <row r="788" spans="2:28" ht="15">
      <c r="B788"/>
      <c r="C788"/>
      <c r="D788"/>
      <c r="E788"/>
      <c r="G788"/>
      <c r="H788"/>
      <c r="I788"/>
      <c r="J788"/>
      <c r="L788"/>
      <c r="M788"/>
      <c r="N788"/>
      <c r="O788"/>
      <c r="Q788"/>
      <c r="R788"/>
      <c r="S788"/>
      <c r="AA788"/>
      <c r="AB788"/>
    </row>
    <row r="789" spans="2:28" ht="15">
      <c r="B789"/>
      <c r="C789"/>
      <c r="D789"/>
      <c r="E789"/>
      <c r="G789"/>
      <c r="H789"/>
      <c r="I789"/>
      <c r="J789"/>
      <c r="L789"/>
      <c r="M789"/>
      <c r="N789"/>
      <c r="O789"/>
      <c r="Q789"/>
      <c r="R789"/>
      <c r="S789"/>
      <c r="AA789"/>
      <c r="AB789"/>
    </row>
    <row r="790" spans="2:28" ht="15">
      <c r="B790"/>
      <c r="C790"/>
      <c r="D790"/>
      <c r="E790"/>
      <c r="G790"/>
      <c r="H790"/>
      <c r="I790"/>
      <c r="J790"/>
      <c r="L790"/>
      <c r="M790"/>
      <c r="N790"/>
      <c r="O790"/>
      <c r="Q790"/>
      <c r="R790"/>
      <c r="S790"/>
      <c r="AA790"/>
      <c r="AB790"/>
    </row>
    <row r="791" spans="2:28" ht="15">
      <c r="B791"/>
      <c r="C791"/>
      <c r="D791"/>
      <c r="E791"/>
      <c r="G791"/>
      <c r="H791"/>
      <c r="I791"/>
      <c r="J791"/>
      <c r="L791"/>
      <c r="M791"/>
      <c r="N791"/>
      <c r="O791"/>
      <c r="Q791"/>
      <c r="R791"/>
      <c r="S791"/>
      <c r="AA791"/>
      <c r="AB791"/>
    </row>
    <row r="792" spans="2:28" ht="15">
      <c r="B792"/>
      <c r="C792"/>
      <c r="D792"/>
      <c r="E792"/>
      <c r="G792"/>
      <c r="H792"/>
      <c r="I792"/>
      <c r="J792"/>
      <c r="L792"/>
      <c r="M792"/>
      <c r="N792"/>
      <c r="O792"/>
      <c r="Q792"/>
      <c r="R792"/>
      <c r="S792"/>
      <c r="AA792"/>
      <c r="AB792"/>
    </row>
    <row r="793" spans="2:28" ht="15">
      <c r="B793"/>
      <c r="C793"/>
      <c r="D793"/>
      <c r="E793"/>
      <c r="G793"/>
      <c r="H793"/>
      <c r="I793"/>
      <c r="J793"/>
      <c r="L793"/>
      <c r="M793"/>
      <c r="N793"/>
      <c r="O793"/>
      <c r="Q793"/>
      <c r="R793"/>
      <c r="S793"/>
      <c r="AA793"/>
      <c r="AB793"/>
    </row>
    <row r="794" spans="2:28" ht="15">
      <c r="B794"/>
      <c r="C794"/>
      <c r="D794"/>
      <c r="E794"/>
      <c r="G794"/>
      <c r="H794"/>
      <c r="I794"/>
      <c r="J794"/>
      <c r="L794"/>
      <c r="M794"/>
      <c r="N794"/>
      <c r="O794"/>
      <c r="Q794"/>
      <c r="R794"/>
      <c r="S794"/>
      <c r="AA794"/>
      <c r="AB794"/>
    </row>
    <row r="795" spans="2:28" ht="15">
      <c r="B795"/>
      <c r="C795"/>
      <c r="D795"/>
      <c r="E795"/>
      <c r="G795"/>
      <c r="H795"/>
      <c r="I795"/>
      <c r="J795"/>
      <c r="L795"/>
      <c r="M795"/>
      <c r="N795"/>
      <c r="O795"/>
      <c r="Q795"/>
      <c r="R795"/>
      <c r="S795"/>
      <c r="AA795"/>
      <c r="AB795"/>
    </row>
    <row r="796" spans="2:28" ht="15">
      <c r="B796"/>
      <c r="C796"/>
      <c r="D796"/>
      <c r="E796"/>
      <c r="G796"/>
      <c r="H796"/>
      <c r="I796"/>
      <c r="J796"/>
      <c r="L796"/>
      <c r="M796"/>
      <c r="N796"/>
      <c r="O796"/>
      <c r="Q796"/>
      <c r="R796"/>
      <c r="S796"/>
      <c r="AA796"/>
      <c r="AB796"/>
    </row>
    <row r="797" spans="2:28" ht="15">
      <c r="B797"/>
      <c r="C797"/>
      <c r="D797"/>
      <c r="E797"/>
      <c r="G797"/>
      <c r="H797"/>
      <c r="I797"/>
      <c r="J797"/>
      <c r="L797"/>
      <c r="M797"/>
      <c r="N797"/>
      <c r="O797"/>
      <c r="Q797"/>
      <c r="R797"/>
      <c r="S797"/>
      <c r="AA797"/>
      <c r="AB797"/>
    </row>
    <row r="798" spans="2:28" ht="15">
      <c r="B798"/>
      <c r="C798"/>
      <c r="D798"/>
      <c r="E798"/>
      <c r="G798"/>
      <c r="H798"/>
      <c r="I798"/>
      <c r="J798"/>
      <c r="L798"/>
      <c r="M798"/>
      <c r="N798"/>
      <c r="O798"/>
      <c r="Q798"/>
      <c r="R798"/>
      <c r="S798"/>
      <c r="AA798"/>
      <c r="AB798"/>
    </row>
    <row r="799" spans="2:28" ht="15">
      <c r="B799"/>
      <c r="C799"/>
      <c r="D799"/>
      <c r="E799"/>
      <c r="G799"/>
      <c r="H799"/>
      <c r="I799"/>
      <c r="J799"/>
      <c r="L799"/>
      <c r="M799"/>
      <c r="N799"/>
      <c r="O799"/>
      <c r="Q799"/>
      <c r="R799"/>
      <c r="S799"/>
      <c r="AA799"/>
      <c r="AB799"/>
    </row>
    <row r="800" spans="2:28" ht="15">
      <c r="B800"/>
      <c r="C800"/>
      <c r="D800"/>
      <c r="E800"/>
      <c r="G800"/>
      <c r="H800"/>
      <c r="I800"/>
      <c r="J800"/>
      <c r="L800"/>
      <c r="M800"/>
      <c r="N800"/>
      <c r="O800"/>
      <c r="Q800"/>
      <c r="R800"/>
      <c r="S800"/>
      <c r="AA800"/>
      <c r="AB800"/>
    </row>
    <row r="801" spans="2:28" ht="15">
      <c r="B801"/>
      <c r="C801"/>
      <c r="D801"/>
      <c r="E801"/>
      <c r="G801"/>
      <c r="H801"/>
      <c r="I801"/>
      <c r="J801"/>
      <c r="L801"/>
      <c r="M801"/>
      <c r="N801"/>
      <c r="O801"/>
      <c r="Q801"/>
      <c r="R801"/>
      <c r="S801"/>
      <c r="AA801"/>
      <c r="AB801"/>
    </row>
    <row r="802" spans="2:28" ht="15">
      <c r="B802"/>
      <c r="C802"/>
      <c r="D802"/>
      <c r="E802"/>
      <c r="G802"/>
      <c r="H802"/>
      <c r="I802"/>
      <c r="J802"/>
      <c r="L802"/>
      <c r="M802"/>
      <c r="N802"/>
      <c r="O802"/>
      <c r="Q802"/>
      <c r="R802"/>
      <c r="S802"/>
      <c r="AA802"/>
      <c r="AB802"/>
    </row>
    <row r="803" spans="2:28" ht="15">
      <c r="B803"/>
      <c r="C803"/>
      <c r="D803"/>
      <c r="E803"/>
      <c r="G803"/>
      <c r="H803"/>
      <c r="I803"/>
      <c r="J803"/>
      <c r="L803"/>
      <c r="M803"/>
      <c r="N803"/>
      <c r="O803"/>
      <c r="Q803"/>
      <c r="R803"/>
      <c r="S803"/>
      <c r="AA803"/>
      <c r="AB803"/>
    </row>
    <row r="804" spans="2:28" ht="15">
      <c r="B804"/>
      <c r="C804"/>
      <c r="D804"/>
      <c r="E804"/>
      <c r="G804"/>
      <c r="H804"/>
      <c r="I804"/>
      <c r="J804"/>
      <c r="L804"/>
      <c r="M804"/>
      <c r="N804"/>
      <c r="O804"/>
      <c r="Q804"/>
      <c r="R804"/>
      <c r="S804"/>
      <c r="AA804"/>
      <c r="AB804"/>
    </row>
    <row r="805" spans="2:28" ht="15">
      <c r="B805"/>
      <c r="C805"/>
      <c r="D805"/>
      <c r="E805"/>
      <c r="G805"/>
      <c r="H805"/>
      <c r="I805"/>
      <c r="J805"/>
      <c r="L805"/>
      <c r="M805"/>
      <c r="N805"/>
      <c r="O805"/>
      <c r="Q805"/>
      <c r="R805"/>
      <c r="S805"/>
      <c r="AA805"/>
      <c r="AB805"/>
    </row>
    <row r="806" spans="2:28" ht="15">
      <c r="B806"/>
      <c r="C806"/>
      <c r="D806"/>
      <c r="E806"/>
      <c r="G806"/>
      <c r="H806"/>
      <c r="I806"/>
      <c r="J806"/>
      <c r="L806"/>
      <c r="M806"/>
      <c r="N806"/>
      <c r="O806"/>
      <c r="Q806"/>
      <c r="R806"/>
      <c r="S806"/>
      <c r="AA806"/>
      <c r="AB806"/>
    </row>
    <row r="807" spans="2:28" ht="15">
      <c r="B807"/>
      <c r="C807"/>
      <c r="D807"/>
      <c r="E807"/>
      <c r="G807"/>
      <c r="H807"/>
      <c r="I807"/>
      <c r="J807"/>
      <c r="L807"/>
      <c r="M807"/>
      <c r="N807"/>
      <c r="O807"/>
      <c r="Q807"/>
      <c r="R807"/>
      <c r="S807"/>
      <c r="AA807"/>
      <c r="AB807"/>
    </row>
    <row r="808" spans="2:28" ht="15">
      <c r="B808"/>
      <c r="C808"/>
      <c r="D808"/>
      <c r="E808"/>
      <c r="G808"/>
      <c r="H808"/>
      <c r="I808"/>
      <c r="J808"/>
      <c r="L808"/>
      <c r="M808"/>
      <c r="N808"/>
      <c r="O808"/>
      <c r="Q808"/>
      <c r="R808"/>
      <c r="S808"/>
      <c r="AA808"/>
      <c r="AB808"/>
    </row>
    <row r="809" spans="2:28" ht="15">
      <c r="B809"/>
      <c r="C809"/>
      <c r="D809"/>
      <c r="E809"/>
      <c r="G809"/>
      <c r="H809"/>
      <c r="I809"/>
      <c r="J809"/>
      <c r="L809"/>
      <c r="M809"/>
      <c r="N809"/>
      <c r="O809"/>
      <c r="Q809"/>
      <c r="R809"/>
      <c r="S809"/>
      <c r="AA809"/>
      <c r="AB809"/>
    </row>
    <row r="810" spans="2:28" ht="15">
      <c r="B810"/>
      <c r="C810"/>
      <c r="D810"/>
      <c r="E810"/>
      <c r="G810"/>
      <c r="H810"/>
      <c r="I810"/>
      <c r="J810"/>
      <c r="L810"/>
      <c r="M810"/>
      <c r="N810"/>
      <c r="O810"/>
      <c r="Q810"/>
      <c r="R810"/>
      <c r="S810"/>
      <c r="AA810"/>
      <c r="AB810"/>
    </row>
    <row r="811" spans="2:28" ht="15">
      <c r="B811"/>
      <c r="C811"/>
      <c r="D811"/>
      <c r="E811"/>
      <c r="G811"/>
      <c r="H811"/>
      <c r="I811"/>
      <c r="J811"/>
      <c r="L811"/>
      <c r="M811"/>
      <c r="N811"/>
      <c r="O811"/>
      <c r="Q811"/>
      <c r="R811"/>
      <c r="S811"/>
      <c r="AA811"/>
      <c r="AB811"/>
    </row>
    <row r="812" spans="2:28" ht="15">
      <c r="B812"/>
      <c r="C812"/>
      <c r="D812"/>
      <c r="E812"/>
      <c r="G812"/>
      <c r="H812"/>
      <c r="I812"/>
      <c r="J812"/>
      <c r="L812"/>
      <c r="M812"/>
      <c r="N812"/>
      <c r="O812"/>
      <c r="Q812"/>
      <c r="R812"/>
      <c r="S812"/>
      <c r="AA812"/>
      <c r="AB812"/>
    </row>
    <row r="813" spans="2:28" ht="15">
      <c r="B813"/>
      <c r="C813"/>
      <c r="D813"/>
      <c r="E813"/>
      <c r="G813"/>
      <c r="H813"/>
      <c r="I813"/>
      <c r="J813"/>
      <c r="L813"/>
      <c r="M813"/>
      <c r="N813"/>
      <c r="O813"/>
      <c r="Q813"/>
      <c r="R813"/>
      <c r="S813"/>
      <c r="AA813"/>
      <c r="AB813"/>
    </row>
    <row r="814" spans="2:28" ht="15">
      <c r="B814"/>
      <c r="C814"/>
      <c r="D814"/>
      <c r="E814"/>
      <c r="G814"/>
      <c r="H814"/>
      <c r="I814"/>
      <c r="J814"/>
      <c r="L814"/>
      <c r="M814"/>
      <c r="N814"/>
      <c r="O814"/>
      <c r="Q814"/>
      <c r="R814"/>
      <c r="S814"/>
      <c r="AA814"/>
      <c r="AB814"/>
    </row>
    <row r="815" spans="2:28" ht="15">
      <c r="B815"/>
      <c r="C815"/>
      <c r="D815"/>
      <c r="E815"/>
      <c r="G815"/>
      <c r="H815"/>
      <c r="I815"/>
      <c r="J815"/>
      <c r="L815"/>
      <c r="M815"/>
      <c r="N815"/>
      <c r="O815"/>
      <c r="Q815"/>
      <c r="R815"/>
      <c r="S815"/>
      <c r="AA815"/>
      <c r="AB815"/>
    </row>
    <row r="816" spans="2:28" ht="15">
      <c r="B816"/>
      <c r="C816"/>
      <c r="D816"/>
      <c r="E816"/>
      <c r="G816"/>
      <c r="H816"/>
      <c r="I816"/>
      <c r="J816"/>
      <c r="L816"/>
      <c r="M816"/>
      <c r="N816"/>
      <c r="O816"/>
      <c r="Q816"/>
      <c r="R816"/>
      <c r="S816"/>
      <c r="AA816"/>
      <c r="AB816"/>
    </row>
    <row r="817" spans="2:28" ht="15">
      <c r="B817"/>
      <c r="C817"/>
      <c r="D817"/>
      <c r="E817"/>
      <c r="G817"/>
      <c r="H817"/>
      <c r="I817"/>
      <c r="J817"/>
      <c r="L817"/>
      <c r="M817"/>
      <c r="N817"/>
      <c r="O817"/>
      <c r="Q817"/>
      <c r="R817"/>
      <c r="S817"/>
      <c r="AA817"/>
      <c r="AB817"/>
    </row>
    <row r="818" spans="2:28" ht="15">
      <c r="B818"/>
      <c r="C818"/>
      <c r="D818"/>
      <c r="E818"/>
      <c r="G818"/>
      <c r="H818"/>
      <c r="I818"/>
      <c r="J818"/>
      <c r="L818"/>
      <c r="M818"/>
      <c r="N818"/>
      <c r="O818"/>
      <c r="Q818"/>
      <c r="R818"/>
      <c r="S818"/>
      <c r="AA818"/>
      <c r="AB818"/>
    </row>
    <row r="819" spans="2:28" ht="15">
      <c r="B819"/>
      <c r="C819"/>
      <c r="D819"/>
      <c r="E819"/>
      <c r="G819"/>
      <c r="H819"/>
      <c r="I819"/>
      <c r="J819"/>
      <c r="L819"/>
      <c r="M819"/>
      <c r="N819"/>
      <c r="O819"/>
      <c r="Q819"/>
      <c r="R819"/>
      <c r="S819"/>
      <c r="AA819"/>
      <c r="AB819"/>
    </row>
    <row r="820" spans="2:28" ht="15">
      <c r="B820"/>
      <c r="C820"/>
      <c r="D820"/>
      <c r="E820"/>
      <c r="G820"/>
      <c r="H820"/>
      <c r="I820"/>
      <c r="J820"/>
      <c r="L820"/>
      <c r="M820"/>
      <c r="N820"/>
      <c r="O820"/>
      <c r="Q820"/>
      <c r="R820"/>
      <c r="S820"/>
      <c r="AA820"/>
      <c r="AB820"/>
    </row>
    <row r="821" spans="2:28" ht="15">
      <c r="B821"/>
      <c r="C821"/>
      <c r="D821"/>
      <c r="E821"/>
      <c r="G821"/>
      <c r="H821"/>
      <c r="I821"/>
      <c r="J821"/>
      <c r="L821"/>
      <c r="M821"/>
      <c r="N821"/>
      <c r="O821"/>
      <c r="Q821"/>
      <c r="R821"/>
      <c r="S821"/>
      <c r="AA821"/>
      <c r="AB821"/>
    </row>
    <row r="822" spans="2:28" ht="15">
      <c r="B822"/>
      <c r="C822"/>
      <c r="D822"/>
      <c r="E822"/>
      <c r="G822"/>
      <c r="H822"/>
      <c r="I822"/>
      <c r="J822"/>
      <c r="L822"/>
      <c r="M822"/>
      <c r="N822"/>
      <c r="O822"/>
      <c r="Q822"/>
      <c r="R822"/>
      <c r="S822"/>
      <c r="AA822"/>
      <c r="AB822"/>
    </row>
    <row r="823" spans="2:28" ht="15">
      <c r="B823"/>
      <c r="C823"/>
      <c r="D823"/>
      <c r="E823"/>
      <c r="G823"/>
      <c r="H823"/>
      <c r="I823"/>
      <c r="J823"/>
      <c r="L823"/>
      <c r="M823"/>
      <c r="N823"/>
      <c r="O823"/>
      <c r="Q823"/>
      <c r="R823"/>
      <c r="S823"/>
      <c r="AA823"/>
      <c r="AB823"/>
    </row>
    <row r="824" spans="2:28" ht="15">
      <c r="B824"/>
      <c r="C824"/>
      <c r="D824"/>
      <c r="E824"/>
      <c r="G824"/>
      <c r="H824"/>
      <c r="I824"/>
      <c r="J824"/>
      <c r="L824"/>
      <c r="M824"/>
      <c r="N824"/>
      <c r="O824"/>
      <c r="Q824"/>
      <c r="R824"/>
      <c r="S824"/>
      <c r="AA824"/>
      <c r="AB824"/>
    </row>
    <row r="825" spans="2:28" ht="15">
      <c r="B825"/>
      <c r="C825"/>
      <c r="D825"/>
      <c r="E825"/>
      <c r="G825"/>
      <c r="H825"/>
      <c r="I825"/>
      <c r="J825"/>
      <c r="L825"/>
      <c r="M825"/>
      <c r="N825"/>
      <c r="O825"/>
      <c r="Q825"/>
      <c r="R825"/>
      <c r="S825"/>
      <c r="AA825"/>
      <c r="AB825"/>
    </row>
    <row r="826" spans="2:28" ht="15">
      <c r="B826"/>
      <c r="C826"/>
      <c r="D826"/>
      <c r="E826"/>
      <c r="G826"/>
      <c r="H826"/>
      <c r="I826"/>
      <c r="J826"/>
      <c r="L826"/>
      <c r="M826"/>
      <c r="N826"/>
      <c r="O826"/>
      <c r="Q826"/>
      <c r="R826"/>
      <c r="S826"/>
      <c r="AA826"/>
      <c r="AB826"/>
    </row>
    <row r="827" spans="2:28" ht="15">
      <c r="B827"/>
      <c r="C827"/>
      <c r="D827"/>
      <c r="E827"/>
      <c r="G827"/>
      <c r="H827"/>
      <c r="I827"/>
      <c r="J827"/>
      <c r="L827"/>
      <c r="M827"/>
      <c r="N827"/>
      <c r="O827"/>
      <c r="Q827"/>
      <c r="R827"/>
      <c r="S827"/>
      <c r="AA827"/>
      <c r="AB827"/>
    </row>
    <row r="828" spans="2:28" ht="15">
      <c r="B828"/>
      <c r="C828"/>
      <c r="D828"/>
      <c r="E828"/>
      <c r="G828"/>
      <c r="H828"/>
      <c r="I828"/>
      <c r="J828"/>
      <c r="L828"/>
      <c r="M828"/>
      <c r="N828"/>
      <c r="O828"/>
      <c r="Q828"/>
      <c r="R828"/>
      <c r="S828"/>
      <c r="AA828"/>
      <c r="AB828"/>
    </row>
    <row r="829" spans="2:28" ht="15">
      <c r="B829"/>
      <c r="C829"/>
      <c r="D829"/>
      <c r="E829"/>
      <c r="G829"/>
      <c r="H829"/>
      <c r="I829"/>
      <c r="J829"/>
      <c r="L829"/>
      <c r="M829"/>
      <c r="N829"/>
      <c r="O829"/>
      <c r="Q829"/>
      <c r="R829"/>
      <c r="S829"/>
      <c r="AA829"/>
      <c r="AB829"/>
    </row>
    <row r="830" spans="2:28" ht="15">
      <c r="B830"/>
      <c r="C830"/>
      <c r="D830"/>
      <c r="E830"/>
      <c r="G830"/>
      <c r="H830"/>
      <c r="I830"/>
      <c r="J830"/>
      <c r="L830"/>
      <c r="M830"/>
      <c r="N830"/>
      <c r="O830"/>
      <c r="Q830"/>
      <c r="R830"/>
      <c r="S830"/>
      <c r="AA830"/>
      <c r="AB830"/>
    </row>
    <row r="831" spans="2:28" ht="15">
      <c r="B831"/>
      <c r="C831"/>
      <c r="D831"/>
      <c r="E831"/>
      <c r="G831"/>
      <c r="H831"/>
      <c r="I831"/>
      <c r="J831"/>
      <c r="L831"/>
      <c r="M831"/>
      <c r="N831"/>
      <c r="O831"/>
      <c r="Q831"/>
      <c r="R831"/>
      <c r="S831"/>
      <c r="AA831"/>
      <c r="AB831"/>
    </row>
    <row r="832" spans="2:28" ht="15">
      <c r="B832"/>
      <c r="C832"/>
      <c r="D832"/>
      <c r="E832"/>
      <c r="G832"/>
      <c r="H832"/>
      <c r="I832"/>
      <c r="J832"/>
      <c r="L832"/>
      <c r="M832"/>
      <c r="N832"/>
      <c r="O832"/>
      <c r="Q832"/>
      <c r="R832"/>
      <c r="S832"/>
      <c r="AA832"/>
      <c r="AB832"/>
    </row>
    <row r="833" spans="2:28" ht="15">
      <c r="B833"/>
      <c r="C833"/>
      <c r="D833"/>
      <c r="E833"/>
      <c r="G833"/>
      <c r="H833"/>
      <c r="I833"/>
      <c r="J833"/>
      <c r="L833"/>
      <c r="M833"/>
      <c r="N833"/>
      <c r="O833"/>
      <c r="Q833"/>
      <c r="R833"/>
      <c r="S833"/>
      <c r="AA833"/>
      <c r="AB833"/>
    </row>
    <row r="834" spans="2:28" ht="15">
      <c r="B834"/>
      <c r="C834"/>
      <c r="D834"/>
      <c r="E834"/>
      <c r="G834"/>
      <c r="H834"/>
      <c r="I834"/>
      <c r="J834"/>
      <c r="L834"/>
      <c r="M834"/>
      <c r="N834"/>
      <c r="O834"/>
      <c r="Q834"/>
      <c r="R834"/>
      <c r="S834"/>
      <c r="AA834"/>
      <c r="AB834"/>
    </row>
    <row r="835" spans="2:28" ht="15">
      <c r="B835"/>
      <c r="C835"/>
      <c r="D835"/>
      <c r="E835"/>
      <c r="G835"/>
      <c r="H835"/>
      <c r="I835"/>
      <c r="J835"/>
      <c r="L835"/>
      <c r="M835"/>
      <c r="N835"/>
      <c r="O835"/>
      <c r="Q835"/>
      <c r="R835"/>
      <c r="S835"/>
      <c r="AA835"/>
      <c r="AB835"/>
    </row>
    <row r="836" spans="2:28" ht="15">
      <c r="B836"/>
      <c r="C836"/>
      <c r="D836"/>
      <c r="E836"/>
      <c r="G836"/>
      <c r="H836"/>
      <c r="I836"/>
      <c r="J836"/>
      <c r="L836"/>
      <c r="M836"/>
      <c r="N836"/>
      <c r="O836"/>
      <c r="Q836"/>
      <c r="R836"/>
      <c r="S836"/>
      <c r="AA836"/>
      <c r="AB836"/>
    </row>
    <row r="837" spans="2:28" ht="15">
      <c r="B837"/>
      <c r="C837"/>
      <c r="D837"/>
      <c r="E837"/>
      <c r="G837"/>
      <c r="H837"/>
      <c r="I837"/>
      <c r="J837"/>
      <c r="L837"/>
      <c r="M837"/>
      <c r="N837"/>
      <c r="O837"/>
      <c r="Q837"/>
      <c r="R837"/>
      <c r="S837"/>
      <c r="AA837"/>
      <c r="AB837"/>
    </row>
    <row r="838" spans="2:28" ht="15">
      <c r="B838"/>
      <c r="C838"/>
      <c r="D838"/>
      <c r="E838"/>
      <c r="G838"/>
      <c r="H838"/>
      <c r="I838"/>
      <c r="J838"/>
      <c r="L838"/>
      <c r="M838"/>
      <c r="N838"/>
      <c r="O838"/>
      <c r="Q838"/>
      <c r="R838"/>
      <c r="S838"/>
      <c r="AA838"/>
      <c r="AB838"/>
    </row>
    <row r="839" spans="2:28" ht="15">
      <c r="B839"/>
      <c r="C839"/>
      <c r="D839"/>
      <c r="E839"/>
      <c r="G839"/>
      <c r="H839"/>
      <c r="I839"/>
      <c r="J839"/>
      <c r="L839"/>
      <c r="M839"/>
      <c r="N839"/>
      <c r="O839"/>
      <c r="Q839"/>
      <c r="R839"/>
      <c r="S839"/>
      <c r="AA839"/>
      <c r="AB839"/>
    </row>
    <row r="840" spans="2:28" ht="15">
      <c r="B840"/>
      <c r="C840"/>
      <c r="D840"/>
      <c r="E840"/>
      <c r="G840"/>
      <c r="H840"/>
      <c r="I840"/>
      <c r="J840"/>
      <c r="L840"/>
      <c r="M840"/>
      <c r="N840"/>
      <c r="O840"/>
      <c r="Q840"/>
      <c r="R840"/>
      <c r="S840"/>
      <c r="AA840"/>
      <c r="AB840"/>
    </row>
    <row r="841" spans="2:28" ht="15">
      <c r="B841"/>
      <c r="C841"/>
      <c r="D841"/>
      <c r="E841"/>
      <c r="G841"/>
      <c r="H841"/>
      <c r="I841"/>
      <c r="J841"/>
      <c r="L841"/>
      <c r="M841"/>
      <c r="N841"/>
      <c r="O841"/>
      <c r="Q841"/>
      <c r="R841"/>
      <c r="S841"/>
      <c r="AA841"/>
      <c r="AB841"/>
    </row>
    <row r="842" spans="2:28" ht="15">
      <c r="B842"/>
      <c r="C842"/>
      <c r="D842"/>
      <c r="E842"/>
      <c r="G842"/>
      <c r="H842"/>
      <c r="I842"/>
      <c r="J842"/>
      <c r="L842"/>
      <c r="M842"/>
      <c r="N842"/>
      <c r="O842"/>
      <c r="Q842"/>
      <c r="R842"/>
      <c r="S842"/>
      <c r="AA842"/>
      <c r="AB842"/>
    </row>
    <row r="843" spans="2:28" ht="15">
      <c r="B843"/>
      <c r="C843"/>
      <c r="D843"/>
      <c r="E843"/>
      <c r="G843"/>
      <c r="H843"/>
      <c r="I843"/>
      <c r="J843"/>
      <c r="L843"/>
      <c r="M843"/>
      <c r="N843"/>
      <c r="O843"/>
      <c r="Q843"/>
      <c r="R843"/>
      <c r="S843"/>
      <c r="AA843"/>
      <c r="AB843"/>
    </row>
    <row r="844" spans="2:28" ht="15">
      <c r="B844"/>
      <c r="C844"/>
      <c r="D844"/>
      <c r="E844"/>
      <c r="G844"/>
      <c r="H844"/>
      <c r="I844"/>
      <c r="J844"/>
      <c r="L844"/>
      <c r="M844"/>
      <c r="N844"/>
      <c r="O844"/>
      <c r="Q844"/>
      <c r="R844"/>
      <c r="S844"/>
      <c r="AA844"/>
      <c r="AB844"/>
    </row>
    <row r="845" spans="2:28" ht="15">
      <c r="B845"/>
      <c r="C845"/>
      <c r="D845"/>
      <c r="E845"/>
      <c r="G845"/>
      <c r="H845"/>
      <c r="I845"/>
      <c r="J845"/>
      <c r="L845"/>
      <c r="M845"/>
      <c r="N845"/>
      <c r="O845"/>
      <c r="Q845"/>
      <c r="R845"/>
      <c r="S845"/>
      <c r="AA845"/>
      <c r="AB845"/>
    </row>
    <row r="846" spans="2:28" ht="15">
      <c r="B846"/>
      <c r="C846"/>
      <c r="D846"/>
      <c r="E846"/>
      <c r="G846"/>
      <c r="H846"/>
      <c r="I846"/>
      <c r="J846"/>
      <c r="L846"/>
      <c r="M846"/>
      <c r="N846"/>
      <c r="O846"/>
      <c r="Q846"/>
      <c r="R846"/>
      <c r="S846"/>
      <c r="AA846"/>
      <c r="AB846"/>
    </row>
    <row r="847" spans="2:28" ht="15">
      <c r="B847"/>
      <c r="C847"/>
      <c r="D847"/>
      <c r="E847"/>
      <c r="G847"/>
      <c r="H847"/>
      <c r="I847"/>
      <c r="J847"/>
      <c r="L847"/>
      <c r="M847"/>
      <c r="N847"/>
      <c r="O847"/>
      <c r="Q847"/>
      <c r="R847"/>
      <c r="S847"/>
      <c r="AA847"/>
      <c r="AB847"/>
    </row>
    <row r="848" spans="2:28" ht="15">
      <c r="B848"/>
      <c r="C848"/>
      <c r="D848"/>
      <c r="E848"/>
      <c r="G848"/>
      <c r="H848"/>
      <c r="I848"/>
      <c r="J848"/>
      <c r="L848"/>
      <c r="M848"/>
      <c r="N848"/>
      <c r="O848"/>
      <c r="Q848"/>
      <c r="R848"/>
      <c r="S848"/>
      <c r="AA848"/>
      <c r="AB848"/>
    </row>
    <row r="849" spans="2:28" ht="15">
      <c r="B849"/>
      <c r="C849"/>
      <c r="D849"/>
      <c r="E849"/>
      <c r="G849"/>
      <c r="H849"/>
      <c r="I849"/>
      <c r="J849"/>
      <c r="L849"/>
      <c r="M849"/>
      <c r="N849"/>
      <c r="O849"/>
      <c r="Q849"/>
      <c r="R849"/>
      <c r="S849"/>
      <c r="AA849"/>
      <c r="AB849"/>
    </row>
    <row r="850" spans="2:28" ht="15">
      <c r="B850"/>
      <c r="C850"/>
      <c r="D850"/>
      <c r="E850"/>
      <c r="G850"/>
      <c r="H850"/>
      <c r="I850"/>
      <c r="J850"/>
      <c r="L850"/>
      <c r="M850"/>
      <c r="N850"/>
      <c r="O850"/>
      <c r="Q850"/>
      <c r="R850"/>
      <c r="S850"/>
      <c r="AA850"/>
      <c r="AB850"/>
    </row>
    <row r="851" spans="2:28" ht="15">
      <c r="B851"/>
      <c r="C851"/>
      <c r="D851"/>
      <c r="E851"/>
      <c r="G851"/>
      <c r="H851"/>
      <c r="I851"/>
      <c r="J851"/>
      <c r="L851"/>
      <c r="M851"/>
      <c r="N851"/>
      <c r="O851"/>
      <c r="Q851"/>
      <c r="R851"/>
      <c r="S851"/>
      <c r="AA851"/>
      <c r="AB851"/>
    </row>
    <row r="852" spans="2:28" ht="15">
      <c r="B852"/>
      <c r="C852"/>
      <c r="D852"/>
      <c r="E852"/>
      <c r="G852"/>
      <c r="H852"/>
      <c r="I852"/>
      <c r="J852"/>
      <c r="L852"/>
      <c r="M852"/>
      <c r="N852"/>
      <c r="O852"/>
      <c r="Q852"/>
      <c r="R852"/>
      <c r="S852"/>
      <c r="AA852"/>
      <c r="AB852"/>
    </row>
    <row r="853" spans="2:28" ht="15">
      <c r="B853"/>
      <c r="C853"/>
      <c r="D853"/>
      <c r="E853"/>
      <c r="G853"/>
      <c r="H853"/>
      <c r="I853"/>
      <c r="J853"/>
      <c r="L853"/>
      <c r="M853"/>
      <c r="N853"/>
      <c r="O853"/>
      <c r="Q853"/>
      <c r="R853"/>
      <c r="S853"/>
      <c r="AA853"/>
      <c r="AB853"/>
    </row>
    <row r="854" spans="2:28" ht="15">
      <c r="B854"/>
      <c r="C854"/>
      <c r="D854"/>
      <c r="E854"/>
      <c r="G854"/>
      <c r="H854"/>
      <c r="I854"/>
      <c r="J854"/>
      <c r="L854"/>
      <c r="M854"/>
      <c r="N854"/>
      <c r="O854"/>
      <c r="Q854"/>
      <c r="R854"/>
      <c r="S854"/>
      <c r="AA854"/>
      <c r="AB854"/>
    </row>
    <row r="855" spans="2:28" ht="15">
      <c r="B855"/>
      <c r="C855"/>
      <c r="D855"/>
      <c r="E855"/>
      <c r="G855"/>
      <c r="H855"/>
      <c r="I855"/>
      <c r="J855"/>
      <c r="L855"/>
      <c r="M855"/>
      <c r="N855"/>
      <c r="O855"/>
      <c r="Q855"/>
      <c r="R855"/>
      <c r="S855"/>
      <c r="AA855"/>
      <c r="AB855"/>
    </row>
    <row r="856" spans="2:28" ht="15">
      <c r="B856"/>
      <c r="C856"/>
      <c r="D856"/>
      <c r="E856"/>
      <c r="G856"/>
      <c r="H856"/>
      <c r="I856"/>
      <c r="J856"/>
      <c r="L856"/>
      <c r="M856"/>
      <c r="N856"/>
      <c r="O856"/>
      <c r="Q856"/>
      <c r="R856"/>
      <c r="S856"/>
      <c r="AA856"/>
      <c r="AB856"/>
    </row>
    <row r="857" spans="2:28" ht="15">
      <c r="B857"/>
      <c r="C857"/>
      <c r="D857"/>
      <c r="E857"/>
      <c r="G857"/>
      <c r="H857"/>
      <c r="I857"/>
      <c r="J857"/>
      <c r="L857"/>
      <c r="M857"/>
      <c r="N857"/>
      <c r="O857"/>
      <c r="Q857"/>
      <c r="R857"/>
      <c r="S857"/>
      <c r="AA857"/>
      <c r="AB857"/>
    </row>
    <row r="858" spans="2:28" ht="15">
      <c r="B858"/>
      <c r="C858"/>
      <c r="D858"/>
      <c r="E858"/>
      <c r="G858"/>
      <c r="H858"/>
      <c r="I858"/>
      <c r="J858"/>
      <c r="L858"/>
      <c r="M858"/>
      <c r="N858"/>
      <c r="O858"/>
      <c r="Q858"/>
      <c r="R858"/>
      <c r="S858"/>
      <c r="AA858"/>
      <c r="AB858"/>
    </row>
    <row r="859" spans="2:28" ht="15">
      <c r="B859"/>
      <c r="C859"/>
      <c r="D859"/>
      <c r="E859"/>
      <c r="G859"/>
      <c r="H859"/>
      <c r="I859"/>
      <c r="J859"/>
      <c r="L859"/>
      <c r="M859"/>
      <c r="N859"/>
      <c r="O859"/>
      <c r="Q859"/>
      <c r="R859"/>
      <c r="S859"/>
      <c r="AA859"/>
      <c r="AB859"/>
    </row>
    <row r="860" spans="2:28" ht="15">
      <c r="B860"/>
      <c r="C860"/>
      <c r="D860"/>
      <c r="E860"/>
      <c r="G860"/>
      <c r="H860"/>
      <c r="I860"/>
      <c r="J860"/>
      <c r="L860"/>
      <c r="M860"/>
      <c r="N860"/>
      <c r="O860"/>
      <c r="Q860"/>
      <c r="R860"/>
      <c r="S860"/>
      <c r="AA860"/>
      <c r="AB860"/>
    </row>
    <row r="861" spans="2:28" ht="15">
      <c r="B861"/>
      <c r="C861"/>
      <c r="D861"/>
      <c r="E861"/>
      <c r="G861"/>
      <c r="H861"/>
      <c r="I861"/>
      <c r="J861"/>
      <c r="L861"/>
      <c r="M861"/>
      <c r="N861"/>
      <c r="O861"/>
      <c r="Q861"/>
      <c r="R861"/>
      <c r="S861"/>
      <c r="AA861"/>
      <c r="AB861"/>
    </row>
    <row r="862" spans="2:28" ht="15">
      <c r="B862"/>
      <c r="C862"/>
      <c r="D862"/>
      <c r="E862"/>
      <c r="G862"/>
      <c r="H862"/>
      <c r="I862"/>
      <c r="J862"/>
      <c r="L862"/>
      <c r="M862"/>
      <c r="N862"/>
      <c r="O862"/>
      <c r="Q862"/>
      <c r="R862"/>
      <c r="S862"/>
      <c r="AA862"/>
      <c r="AB862"/>
    </row>
    <row r="863" spans="2:28" ht="15">
      <c r="B863"/>
      <c r="C863"/>
      <c r="D863"/>
      <c r="E863"/>
      <c r="G863"/>
      <c r="H863"/>
      <c r="I863"/>
      <c r="J863"/>
      <c r="L863"/>
      <c r="M863"/>
      <c r="N863"/>
      <c r="O863"/>
      <c r="Q863"/>
      <c r="R863"/>
      <c r="S863"/>
      <c r="AA863"/>
      <c r="AB863"/>
    </row>
    <row r="864" spans="2:28" ht="15">
      <c r="B864"/>
      <c r="C864"/>
      <c r="D864"/>
      <c r="E864"/>
      <c r="G864"/>
      <c r="H864"/>
      <c r="I864"/>
      <c r="J864"/>
      <c r="L864"/>
      <c r="M864"/>
      <c r="N864"/>
      <c r="O864"/>
      <c r="Q864"/>
      <c r="R864"/>
      <c r="S864"/>
      <c r="AA864"/>
      <c r="AB864"/>
    </row>
    <row r="865" spans="2:28" ht="15">
      <c r="B865"/>
      <c r="C865"/>
      <c r="D865"/>
      <c r="E865"/>
      <c r="G865"/>
      <c r="H865"/>
      <c r="I865"/>
      <c r="J865"/>
      <c r="L865"/>
      <c r="M865"/>
      <c r="N865"/>
      <c r="O865"/>
      <c r="Q865"/>
      <c r="R865"/>
      <c r="S865"/>
      <c r="AA865"/>
      <c r="AB865"/>
    </row>
    <row r="866" spans="2:28" ht="15">
      <c r="B866"/>
      <c r="C866"/>
      <c r="D866"/>
      <c r="E866"/>
      <c r="G866"/>
      <c r="H866"/>
      <c r="I866"/>
      <c r="J866"/>
      <c r="L866"/>
      <c r="M866"/>
      <c r="N866"/>
      <c r="O866"/>
      <c r="Q866"/>
      <c r="R866"/>
      <c r="S866"/>
      <c r="AA866"/>
      <c r="AB866"/>
    </row>
    <row r="867" spans="2:28" ht="15">
      <c r="B867"/>
      <c r="C867"/>
      <c r="D867"/>
      <c r="E867"/>
      <c r="G867"/>
      <c r="H867"/>
      <c r="I867"/>
      <c r="J867"/>
      <c r="L867"/>
      <c r="M867"/>
      <c r="N867"/>
      <c r="O867"/>
      <c r="Q867"/>
      <c r="R867"/>
      <c r="S867"/>
      <c r="AA867"/>
      <c r="AB867"/>
    </row>
    <row r="868" spans="2:28" ht="15">
      <c r="B868"/>
      <c r="C868"/>
      <c r="D868"/>
      <c r="E868"/>
      <c r="G868"/>
      <c r="H868"/>
      <c r="I868"/>
      <c r="J868"/>
      <c r="L868"/>
      <c r="M868"/>
      <c r="N868"/>
      <c r="O868"/>
      <c r="Q868"/>
      <c r="R868"/>
      <c r="S868"/>
      <c r="AA868"/>
      <c r="AB868"/>
    </row>
    <row r="869" spans="2:28" ht="15">
      <c r="B869"/>
      <c r="C869"/>
      <c r="D869"/>
      <c r="E869"/>
      <c r="G869"/>
      <c r="H869"/>
      <c r="I869"/>
      <c r="J869"/>
      <c r="L869"/>
      <c r="M869"/>
      <c r="N869"/>
      <c r="O869"/>
      <c r="Q869"/>
      <c r="R869"/>
      <c r="S869"/>
      <c r="AA869"/>
      <c r="AB869"/>
    </row>
    <row r="870" spans="2:28" ht="15">
      <c r="B870"/>
      <c r="C870"/>
      <c r="D870"/>
      <c r="E870"/>
      <c r="G870"/>
      <c r="H870"/>
      <c r="I870"/>
      <c r="J870"/>
      <c r="L870"/>
      <c r="M870"/>
      <c r="N870"/>
      <c r="O870"/>
      <c r="Q870"/>
      <c r="R870"/>
      <c r="S870"/>
      <c r="AA870"/>
      <c r="AB870"/>
    </row>
    <row r="871" spans="2:28" ht="15">
      <c r="B871"/>
      <c r="C871"/>
      <c r="D871"/>
      <c r="E871"/>
      <c r="G871"/>
      <c r="H871"/>
      <c r="I871"/>
      <c r="J871"/>
      <c r="L871"/>
      <c r="M871"/>
      <c r="N871"/>
      <c r="O871"/>
      <c r="Q871"/>
      <c r="R871"/>
      <c r="S871"/>
      <c r="AA871"/>
      <c r="AB871"/>
    </row>
    <row r="872" spans="2:28" ht="15">
      <c r="B872"/>
      <c r="C872"/>
      <c r="D872"/>
      <c r="E872"/>
      <c r="G872"/>
      <c r="H872"/>
      <c r="I872"/>
      <c r="J872"/>
      <c r="L872"/>
      <c r="M872"/>
      <c r="N872"/>
      <c r="O872"/>
      <c r="Q872"/>
      <c r="R872"/>
      <c r="S872"/>
      <c r="AA872"/>
      <c r="AB872"/>
    </row>
    <row r="873" spans="2:28" ht="15">
      <c r="B873"/>
      <c r="C873"/>
      <c r="D873"/>
      <c r="E873"/>
      <c r="G873"/>
      <c r="H873"/>
      <c r="I873"/>
      <c r="J873"/>
      <c r="L873"/>
      <c r="M873"/>
      <c r="N873"/>
      <c r="O873"/>
      <c r="Q873"/>
      <c r="R873"/>
      <c r="S873"/>
      <c r="AA873"/>
      <c r="AB873"/>
    </row>
    <row r="874" spans="2:28" ht="15">
      <c r="B874"/>
      <c r="C874"/>
      <c r="D874"/>
      <c r="E874"/>
      <c r="G874"/>
      <c r="H874"/>
      <c r="I874"/>
      <c r="J874"/>
      <c r="L874"/>
      <c r="M874"/>
      <c r="N874"/>
      <c r="O874"/>
      <c r="Q874"/>
      <c r="R874"/>
      <c r="S874"/>
      <c r="AA874"/>
      <c r="AB874"/>
    </row>
    <row r="875" spans="2:28" ht="15">
      <c r="B875"/>
      <c r="C875"/>
      <c r="D875"/>
      <c r="E875"/>
      <c r="G875"/>
      <c r="H875"/>
      <c r="I875"/>
      <c r="J875"/>
      <c r="L875"/>
      <c r="M875"/>
      <c r="N875"/>
      <c r="O875"/>
      <c r="Q875"/>
      <c r="R875"/>
      <c r="S875"/>
      <c r="AA875"/>
      <c r="AB875"/>
    </row>
    <row r="876" spans="2:28" ht="15">
      <c r="B876"/>
      <c r="C876"/>
      <c r="D876"/>
      <c r="E876"/>
      <c r="G876"/>
      <c r="H876"/>
      <c r="I876"/>
      <c r="J876"/>
      <c r="L876"/>
      <c r="M876"/>
      <c r="N876"/>
      <c r="O876"/>
      <c r="Q876"/>
      <c r="R876"/>
      <c r="S876"/>
      <c r="AA876"/>
      <c r="AB876"/>
    </row>
    <row r="877" spans="2:28" ht="15">
      <c r="B877"/>
      <c r="C877"/>
      <c r="D877"/>
      <c r="E877"/>
      <c r="G877"/>
      <c r="H877"/>
      <c r="I877"/>
      <c r="J877"/>
      <c r="L877"/>
      <c r="M877"/>
      <c r="N877"/>
      <c r="O877"/>
      <c r="Q877"/>
      <c r="R877"/>
      <c r="S877"/>
      <c r="AA877"/>
      <c r="AB877"/>
    </row>
    <row r="878" spans="2:28" ht="15">
      <c r="B878"/>
      <c r="C878"/>
      <c r="D878"/>
      <c r="E878"/>
      <c r="G878"/>
      <c r="H878"/>
      <c r="I878"/>
      <c r="J878"/>
      <c r="L878"/>
      <c r="M878"/>
      <c r="N878"/>
      <c r="O878"/>
      <c r="Q878"/>
      <c r="R878"/>
      <c r="S878"/>
      <c r="AA878"/>
      <c r="AB878"/>
    </row>
    <row r="879" spans="2:28" ht="15">
      <c r="B879"/>
      <c r="C879"/>
      <c r="D879"/>
      <c r="E879"/>
      <c r="G879"/>
      <c r="H879"/>
      <c r="I879"/>
      <c r="J879"/>
      <c r="L879"/>
      <c r="M879"/>
      <c r="N879"/>
      <c r="O879"/>
      <c r="Q879"/>
      <c r="R879"/>
      <c r="S879"/>
      <c r="AA879"/>
      <c r="AB879"/>
    </row>
    <row r="880" spans="2:28" ht="15">
      <c r="B880"/>
      <c r="C880"/>
      <c r="D880"/>
      <c r="E880"/>
      <c r="G880"/>
      <c r="H880"/>
      <c r="I880"/>
      <c r="J880"/>
      <c r="L880"/>
      <c r="M880"/>
      <c r="N880"/>
      <c r="O880"/>
      <c r="Q880"/>
      <c r="R880"/>
      <c r="S880"/>
      <c r="AA880"/>
      <c r="AB880"/>
    </row>
    <row r="881" spans="2:28" ht="15">
      <c r="B881"/>
      <c r="C881"/>
      <c r="D881"/>
      <c r="E881"/>
      <c r="G881"/>
      <c r="H881"/>
      <c r="I881"/>
      <c r="J881"/>
      <c r="L881"/>
      <c r="M881"/>
      <c r="N881"/>
      <c r="O881"/>
      <c r="Q881"/>
      <c r="R881"/>
      <c r="S881"/>
      <c r="AA881"/>
      <c r="AB881"/>
    </row>
    <row r="882" spans="2:28" ht="15">
      <c r="B882"/>
      <c r="C882"/>
      <c r="D882"/>
      <c r="E882"/>
      <c r="G882"/>
      <c r="H882"/>
      <c r="I882"/>
      <c r="J882"/>
      <c r="L882"/>
      <c r="M882"/>
      <c r="N882"/>
      <c r="O882"/>
      <c r="Q882"/>
      <c r="R882"/>
      <c r="S882"/>
      <c r="AA882"/>
      <c r="AB882"/>
    </row>
    <row r="883" spans="2:28" ht="15">
      <c r="B883"/>
      <c r="C883"/>
      <c r="D883"/>
      <c r="E883"/>
      <c r="G883"/>
      <c r="H883"/>
      <c r="I883"/>
      <c r="J883"/>
      <c r="L883"/>
      <c r="M883"/>
      <c r="N883"/>
      <c r="O883"/>
      <c r="Q883"/>
      <c r="R883"/>
      <c r="S883"/>
      <c r="AA883"/>
      <c r="AB883"/>
    </row>
    <row r="884" spans="2:28" ht="15">
      <c r="B884"/>
      <c r="C884"/>
      <c r="D884"/>
      <c r="E884"/>
      <c r="G884"/>
      <c r="H884"/>
      <c r="I884"/>
      <c r="J884"/>
      <c r="L884"/>
      <c r="M884"/>
      <c r="N884"/>
      <c r="O884"/>
      <c r="Q884"/>
      <c r="R884"/>
      <c r="S884"/>
      <c r="AA884"/>
      <c r="AB884"/>
    </row>
    <row r="885" spans="2:28" ht="15">
      <c r="B885"/>
      <c r="C885"/>
      <c r="D885"/>
      <c r="E885"/>
      <c r="G885"/>
      <c r="H885"/>
      <c r="I885"/>
      <c r="J885"/>
      <c r="L885"/>
      <c r="M885"/>
      <c r="N885"/>
      <c r="O885"/>
      <c r="Q885"/>
      <c r="R885"/>
      <c r="S885"/>
      <c r="AA885"/>
      <c r="AB885"/>
    </row>
    <row r="886" spans="2:28" ht="15">
      <c r="B886"/>
      <c r="C886"/>
      <c r="D886"/>
      <c r="E886"/>
      <c r="G886"/>
      <c r="H886"/>
      <c r="I886"/>
      <c r="J886"/>
      <c r="L886"/>
      <c r="M886"/>
      <c r="N886"/>
      <c r="O886"/>
      <c r="Q886"/>
      <c r="R886"/>
      <c r="S886"/>
      <c r="AA886"/>
      <c r="AB886"/>
    </row>
    <row r="887" spans="2:28" ht="15">
      <c r="B887"/>
      <c r="C887"/>
      <c r="D887"/>
      <c r="E887"/>
      <c r="G887"/>
      <c r="H887"/>
      <c r="I887"/>
      <c r="J887"/>
      <c r="L887"/>
      <c r="M887"/>
      <c r="N887"/>
      <c r="O887"/>
      <c r="Q887"/>
      <c r="R887"/>
      <c r="S887"/>
      <c r="AA887"/>
      <c r="AB887"/>
    </row>
    <row r="888" spans="2:28" ht="15">
      <c r="B888"/>
      <c r="C888"/>
      <c r="D888"/>
      <c r="E888"/>
      <c r="G888"/>
      <c r="H888"/>
      <c r="I888"/>
      <c r="J888"/>
      <c r="L888"/>
      <c r="M888"/>
      <c r="N888"/>
      <c r="O888"/>
      <c r="Q888"/>
      <c r="R888"/>
      <c r="S888"/>
      <c r="AA888"/>
      <c r="AB888"/>
    </row>
    <row r="889" spans="2:28" ht="15">
      <c r="B889"/>
      <c r="C889"/>
      <c r="D889"/>
      <c r="E889"/>
      <c r="G889"/>
      <c r="H889"/>
      <c r="I889"/>
      <c r="J889"/>
      <c r="L889"/>
      <c r="M889"/>
      <c r="N889"/>
      <c r="O889"/>
      <c r="Q889"/>
      <c r="R889"/>
      <c r="S889"/>
      <c r="AA889"/>
      <c r="AB889"/>
    </row>
    <row r="890" spans="2:28" ht="15">
      <c r="B890"/>
      <c r="C890"/>
      <c r="D890"/>
      <c r="E890"/>
      <c r="G890"/>
      <c r="H890"/>
      <c r="I890"/>
      <c r="J890"/>
      <c r="L890"/>
      <c r="M890"/>
      <c r="N890"/>
      <c r="O890"/>
      <c r="Q890"/>
      <c r="R890"/>
      <c r="S890"/>
      <c r="AA890"/>
      <c r="AB890"/>
    </row>
    <row r="891" spans="2:28" ht="15">
      <c r="B891"/>
      <c r="C891"/>
      <c r="D891"/>
      <c r="E891"/>
      <c r="G891"/>
      <c r="H891"/>
      <c r="I891"/>
      <c r="J891"/>
      <c r="L891"/>
      <c r="M891"/>
      <c r="N891"/>
      <c r="O891"/>
      <c r="Q891"/>
      <c r="R891"/>
      <c r="S891"/>
      <c r="AA891"/>
      <c r="AB891"/>
    </row>
    <row r="892" spans="2:28" ht="15">
      <c r="B892"/>
      <c r="C892"/>
      <c r="D892"/>
      <c r="E892"/>
      <c r="G892"/>
      <c r="H892"/>
      <c r="I892"/>
      <c r="J892"/>
      <c r="L892"/>
      <c r="M892"/>
      <c r="N892"/>
      <c r="O892"/>
      <c r="Q892"/>
      <c r="R892"/>
      <c r="S892"/>
      <c r="AA892"/>
      <c r="AB892"/>
    </row>
    <row r="893" spans="2:28" ht="15">
      <c r="B893"/>
      <c r="C893"/>
      <c r="D893"/>
      <c r="E893"/>
      <c r="G893"/>
      <c r="H893"/>
      <c r="I893"/>
      <c r="J893"/>
      <c r="L893"/>
      <c r="M893"/>
      <c r="N893"/>
      <c r="O893"/>
      <c r="Q893"/>
      <c r="R893"/>
      <c r="S893"/>
      <c r="AA893"/>
      <c r="AB893"/>
    </row>
    <row r="894" spans="2:28" ht="15">
      <c r="B894"/>
      <c r="C894"/>
      <c r="D894"/>
      <c r="E894"/>
      <c r="G894"/>
      <c r="H894"/>
      <c r="I894"/>
      <c r="J894"/>
      <c r="L894"/>
      <c r="M894"/>
      <c r="N894"/>
      <c r="O894"/>
      <c r="Q894"/>
      <c r="R894"/>
      <c r="S894"/>
      <c r="AA894"/>
      <c r="AB894"/>
    </row>
    <row r="895" spans="2:28" ht="15">
      <c r="B895"/>
      <c r="C895"/>
      <c r="D895"/>
      <c r="E895"/>
      <c r="G895"/>
      <c r="H895"/>
      <c r="I895"/>
      <c r="J895"/>
      <c r="L895"/>
      <c r="M895"/>
      <c r="N895"/>
      <c r="O895"/>
      <c r="Q895"/>
      <c r="R895"/>
      <c r="S895"/>
      <c r="AA895"/>
      <c r="AB895"/>
    </row>
    <row r="896" spans="2:28" ht="15">
      <c r="B896"/>
      <c r="C896"/>
      <c r="D896"/>
      <c r="E896"/>
      <c r="G896"/>
      <c r="H896"/>
      <c r="I896"/>
      <c r="J896"/>
      <c r="L896"/>
      <c r="M896"/>
      <c r="N896"/>
      <c r="O896"/>
      <c r="Q896"/>
      <c r="R896"/>
      <c r="S896"/>
      <c r="AA896"/>
      <c r="AB896"/>
    </row>
    <row r="897" spans="2:28" ht="15">
      <c r="B897"/>
      <c r="C897"/>
      <c r="D897"/>
      <c r="E897"/>
      <c r="G897"/>
      <c r="H897"/>
      <c r="I897"/>
      <c r="J897"/>
      <c r="L897"/>
      <c r="M897"/>
      <c r="N897"/>
      <c r="O897"/>
      <c r="Q897"/>
      <c r="R897"/>
      <c r="S897"/>
      <c r="AA897"/>
      <c r="AB897"/>
    </row>
    <row r="898" spans="2:28" ht="15">
      <c r="B898"/>
      <c r="C898"/>
      <c r="D898"/>
      <c r="E898"/>
      <c r="G898"/>
      <c r="H898"/>
      <c r="I898"/>
      <c r="J898"/>
      <c r="L898"/>
      <c r="M898"/>
      <c r="N898"/>
      <c r="O898"/>
      <c r="Q898"/>
      <c r="R898"/>
      <c r="S898"/>
      <c r="AA898"/>
      <c r="AB898"/>
    </row>
    <row r="899" spans="2:28" ht="15">
      <c r="B899"/>
      <c r="C899"/>
      <c r="D899"/>
      <c r="E899"/>
      <c r="G899"/>
      <c r="H899"/>
      <c r="I899"/>
      <c r="J899"/>
      <c r="L899"/>
      <c r="M899"/>
      <c r="N899"/>
      <c r="O899"/>
      <c r="Q899"/>
      <c r="R899"/>
      <c r="S899"/>
      <c r="AA899"/>
      <c r="AB899"/>
    </row>
    <row r="900" spans="2:28" ht="15">
      <c r="B900"/>
      <c r="C900"/>
      <c r="D900"/>
      <c r="E900"/>
      <c r="G900"/>
      <c r="H900"/>
      <c r="I900"/>
      <c r="J900"/>
      <c r="L900"/>
      <c r="M900"/>
      <c r="N900"/>
      <c r="O900"/>
      <c r="Q900"/>
      <c r="R900"/>
      <c r="S900"/>
      <c r="AA900"/>
      <c r="AB900"/>
    </row>
    <row r="901" spans="2:28" ht="15">
      <c r="B901"/>
      <c r="C901"/>
      <c r="D901"/>
      <c r="E901"/>
      <c r="G901"/>
      <c r="H901"/>
      <c r="I901"/>
      <c r="J901"/>
      <c r="L901"/>
      <c r="M901"/>
      <c r="N901"/>
      <c r="O901"/>
      <c r="Q901"/>
      <c r="R901"/>
      <c r="S901"/>
      <c r="AA901"/>
      <c r="AB901"/>
    </row>
    <row r="902" spans="2:28" ht="15">
      <c r="B902"/>
      <c r="C902"/>
      <c r="D902"/>
      <c r="E902"/>
      <c r="G902"/>
      <c r="H902"/>
      <c r="I902"/>
      <c r="J902"/>
      <c r="L902"/>
      <c r="M902"/>
      <c r="N902"/>
      <c r="O902"/>
      <c r="Q902"/>
      <c r="R902"/>
      <c r="S902"/>
      <c r="AA902"/>
      <c r="AB902"/>
    </row>
    <row r="903" spans="2:28" ht="15">
      <c r="B903"/>
      <c r="C903"/>
      <c r="D903"/>
      <c r="E903"/>
      <c r="G903"/>
      <c r="H903"/>
      <c r="I903"/>
      <c r="J903"/>
      <c r="L903"/>
      <c r="M903"/>
      <c r="N903"/>
      <c r="O903"/>
      <c r="Q903"/>
      <c r="R903"/>
      <c r="S903"/>
      <c r="AA903"/>
      <c r="AB903"/>
    </row>
    <row r="904" spans="2:28" ht="15">
      <c r="B904"/>
      <c r="C904"/>
      <c r="D904"/>
      <c r="E904"/>
      <c r="G904"/>
      <c r="H904"/>
      <c r="I904"/>
      <c r="J904"/>
      <c r="L904"/>
      <c r="M904"/>
      <c r="N904"/>
      <c r="O904"/>
      <c r="Q904"/>
      <c r="R904"/>
      <c r="S904"/>
      <c r="AA904"/>
      <c r="AB904"/>
    </row>
    <row r="905" spans="2:28" ht="15">
      <c r="B905"/>
      <c r="C905"/>
      <c r="D905"/>
      <c r="E905"/>
      <c r="G905"/>
      <c r="H905"/>
      <c r="I905"/>
      <c r="J905"/>
      <c r="L905"/>
      <c r="M905"/>
      <c r="N905"/>
      <c r="O905"/>
      <c r="Q905"/>
      <c r="R905"/>
      <c r="S905"/>
      <c r="AA905"/>
      <c r="AB905"/>
    </row>
    <row r="906" spans="2:28" ht="15">
      <c r="B906"/>
      <c r="C906"/>
      <c r="D906"/>
      <c r="E906"/>
      <c r="G906"/>
      <c r="H906"/>
      <c r="I906"/>
      <c r="J906"/>
      <c r="L906"/>
      <c r="M906"/>
      <c r="N906"/>
      <c r="O906"/>
      <c r="Q906"/>
      <c r="R906"/>
      <c r="S906"/>
      <c r="AA906"/>
      <c r="AB906"/>
    </row>
    <row r="907" spans="2:28" ht="15">
      <c r="B907"/>
      <c r="C907"/>
      <c r="D907"/>
      <c r="E907"/>
      <c r="G907"/>
      <c r="H907"/>
      <c r="I907"/>
      <c r="J907"/>
      <c r="L907"/>
      <c r="M907"/>
      <c r="N907"/>
      <c r="O907"/>
      <c r="Q907"/>
      <c r="R907"/>
      <c r="S907"/>
      <c r="AA907"/>
      <c r="AB907"/>
    </row>
    <row r="908" spans="2:28" ht="15">
      <c r="B908"/>
      <c r="C908"/>
      <c r="D908"/>
      <c r="E908"/>
      <c r="G908"/>
      <c r="H908"/>
      <c r="I908"/>
      <c r="J908"/>
      <c r="L908"/>
      <c r="M908"/>
      <c r="N908"/>
      <c r="O908"/>
      <c r="Q908"/>
      <c r="R908"/>
      <c r="S908"/>
      <c r="AA908"/>
      <c r="AB908"/>
    </row>
    <row r="909" spans="2:28" ht="15">
      <c r="B909"/>
      <c r="C909"/>
      <c r="D909"/>
      <c r="E909"/>
      <c r="G909"/>
      <c r="H909"/>
      <c r="I909"/>
      <c r="J909"/>
      <c r="L909"/>
      <c r="M909"/>
      <c r="N909"/>
      <c r="O909"/>
      <c r="Q909"/>
      <c r="R909"/>
      <c r="S909"/>
      <c r="AA909"/>
      <c r="AB909"/>
    </row>
    <row r="910" spans="2:28" ht="15">
      <c r="B910"/>
      <c r="C910"/>
      <c r="D910"/>
      <c r="E910"/>
      <c r="G910"/>
      <c r="H910"/>
      <c r="I910"/>
      <c r="J910"/>
      <c r="L910"/>
      <c r="M910"/>
      <c r="N910"/>
      <c r="O910"/>
      <c r="Q910"/>
      <c r="R910"/>
      <c r="S910"/>
      <c r="AA910"/>
      <c r="AB910"/>
    </row>
    <row r="911" spans="2:28" ht="15">
      <c r="B911"/>
      <c r="C911"/>
      <c r="D911"/>
      <c r="E911"/>
      <c r="G911"/>
      <c r="H911"/>
      <c r="I911"/>
      <c r="J911"/>
      <c r="L911"/>
      <c r="M911"/>
      <c r="N911"/>
      <c r="O911"/>
      <c r="Q911"/>
      <c r="R911"/>
      <c r="S911"/>
      <c r="AA911"/>
      <c r="AB911"/>
    </row>
    <row r="912" spans="2:28" ht="15">
      <c r="B912"/>
      <c r="C912"/>
      <c r="D912"/>
      <c r="E912"/>
      <c r="G912"/>
      <c r="H912"/>
      <c r="I912"/>
      <c r="J912"/>
      <c r="L912"/>
      <c r="M912"/>
      <c r="N912"/>
      <c r="O912"/>
      <c r="Q912"/>
      <c r="R912"/>
      <c r="S912"/>
      <c r="AA912"/>
      <c r="AB912"/>
    </row>
    <row r="913" spans="2:28" ht="15">
      <c r="B913"/>
      <c r="C913"/>
      <c r="D913"/>
      <c r="E913"/>
      <c r="G913"/>
      <c r="H913"/>
      <c r="I913"/>
      <c r="J913"/>
      <c r="L913"/>
      <c r="M913"/>
      <c r="N913"/>
      <c r="O913"/>
      <c r="Q913"/>
      <c r="R913"/>
      <c r="S913"/>
      <c r="AA913"/>
      <c r="AB913"/>
    </row>
    <row r="914" spans="2:28" ht="15">
      <c r="B914"/>
      <c r="C914"/>
      <c r="D914"/>
      <c r="E914"/>
      <c r="G914"/>
      <c r="H914"/>
      <c r="I914"/>
      <c r="J914"/>
      <c r="L914"/>
      <c r="M914"/>
      <c r="N914"/>
      <c r="O914"/>
      <c r="Q914"/>
      <c r="R914"/>
      <c r="S914"/>
      <c r="AA914"/>
      <c r="AB914"/>
    </row>
    <row r="915" spans="2:28" ht="15">
      <c r="B915"/>
      <c r="C915"/>
      <c r="D915"/>
      <c r="E915"/>
      <c r="G915"/>
      <c r="H915"/>
      <c r="I915"/>
      <c r="J915"/>
      <c r="L915"/>
      <c r="M915"/>
      <c r="N915"/>
      <c r="O915"/>
      <c r="Q915"/>
      <c r="R915"/>
      <c r="S915"/>
      <c r="AA915"/>
      <c r="AB915"/>
    </row>
    <row r="916" spans="2:28" ht="15">
      <c r="B916"/>
      <c r="C916"/>
      <c r="D916"/>
      <c r="E916"/>
      <c r="G916"/>
      <c r="H916"/>
      <c r="I916"/>
      <c r="J916"/>
      <c r="L916"/>
      <c r="M916"/>
      <c r="N916"/>
      <c r="O916"/>
      <c r="Q916"/>
      <c r="R916"/>
      <c r="S916"/>
      <c r="AA916"/>
      <c r="AB916"/>
    </row>
    <row r="917" spans="2:28" ht="15">
      <c r="B917"/>
      <c r="C917"/>
      <c r="D917"/>
      <c r="E917"/>
      <c r="G917"/>
      <c r="H917"/>
      <c r="I917"/>
      <c r="J917"/>
      <c r="L917"/>
      <c r="M917"/>
      <c r="N917"/>
      <c r="O917"/>
      <c r="Q917"/>
      <c r="R917"/>
      <c r="S917"/>
      <c r="AA917"/>
      <c r="AB917"/>
    </row>
    <row r="918" spans="2:28" ht="15">
      <c r="B918"/>
      <c r="C918"/>
      <c r="D918"/>
      <c r="E918"/>
      <c r="G918"/>
      <c r="H918"/>
      <c r="I918"/>
      <c r="J918"/>
      <c r="L918"/>
      <c r="M918"/>
      <c r="N918"/>
      <c r="O918"/>
      <c r="Q918"/>
      <c r="R918"/>
      <c r="S918"/>
      <c r="AA918"/>
      <c r="AB918"/>
    </row>
    <row r="919" spans="2:28" ht="15">
      <c r="B919"/>
      <c r="C919"/>
      <c r="D919"/>
      <c r="E919"/>
      <c r="G919"/>
      <c r="H919"/>
      <c r="I919"/>
      <c r="J919"/>
      <c r="L919"/>
      <c r="M919"/>
      <c r="N919"/>
      <c r="O919"/>
      <c r="Q919"/>
      <c r="R919"/>
      <c r="S919"/>
      <c r="AA919"/>
      <c r="AB919"/>
    </row>
    <row r="920" spans="2:28" ht="15">
      <c r="B920"/>
      <c r="C920"/>
      <c r="D920"/>
      <c r="E920"/>
      <c r="G920"/>
      <c r="H920"/>
      <c r="I920"/>
      <c r="J920"/>
      <c r="L920"/>
      <c r="M920"/>
      <c r="N920"/>
      <c r="O920"/>
      <c r="Q920"/>
      <c r="R920"/>
      <c r="S920"/>
      <c r="AA920"/>
      <c r="AB920"/>
    </row>
    <row r="921" spans="2:28" ht="15">
      <c r="B921"/>
      <c r="C921"/>
      <c r="D921"/>
      <c r="E921"/>
      <c r="G921"/>
      <c r="H921"/>
      <c r="I921"/>
      <c r="J921"/>
      <c r="L921"/>
      <c r="M921"/>
      <c r="N921"/>
      <c r="O921"/>
      <c r="Q921"/>
      <c r="R921"/>
      <c r="S921"/>
      <c r="AA921"/>
      <c r="AB921"/>
    </row>
    <row r="922" spans="2:28" ht="15">
      <c r="B922"/>
      <c r="C922"/>
      <c r="D922"/>
      <c r="E922"/>
      <c r="G922"/>
      <c r="H922"/>
      <c r="I922"/>
      <c r="J922"/>
      <c r="L922"/>
      <c r="M922"/>
      <c r="N922"/>
      <c r="O922"/>
      <c r="Q922"/>
      <c r="R922"/>
      <c r="S922"/>
      <c r="AA922"/>
      <c r="AB922"/>
    </row>
    <row r="923" spans="2:28" ht="15">
      <c r="B923"/>
      <c r="C923"/>
      <c r="D923"/>
      <c r="E923"/>
      <c r="G923"/>
      <c r="H923"/>
      <c r="I923"/>
      <c r="J923"/>
      <c r="L923"/>
      <c r="M923"/>
      <c r="N923"/>
      <c r="O923"/>
      <c r="Q923"/>
      <c r="R923"/>
      <c r="S923"/>
      <c r="AA923"/>
      <c r="AB923"/>
    </row>
    <row r="924" spans="2:28" ht="15">
      <c r="B924"/>
      <c r="C924"/>
      <c r="D924"/>
      <c r="E924"/>
      <c r="G924"/>
      <c r="H924"/>
      <c r="I924"/>
      <c r="J924"/>
      <c r="L924"/>
      <c r="M924"/>
      <c r="N924"/>
      <c r="O924"/>
      <c r="Q924"/>
      <c r="R924"/>
      <c r="S924"/>
      <c r="AA924"/>
      <c r="AB924"/>
    </row>
    <row r="925" spans="2:28" ht="15">
      <c r="B925"/>
      <c r="C925"/>
      <c r="D925"/>
      <c r="E925"/>
      <c r="G925"/>
      <c r="H925"/>
      <c r="I925"/>
      <c r="J925"/>
      <c r="L925"/>
      <c r="M925"/>
      <c r="N925"/>
      <c r="O925"/>
      <c r="Q925"/>
      <c r="R925"/>
      <c r="S925"/>
      <c r="AA925"/>
      <c r="AB925"/>
    </row>
    <row r="926" spans="2:28" ht="15">
      <c r="B926"/>
      <c r="C926"/>
      <c r="D926"/>
      <c r="E926"/>
      <c r="G926"/>
      <c r="H926"/>
      <c r="I926"/>
      <c r="J926"/>
      <c r="L926"/>
      <c r="M926"/>
      <c r="N926"/>
      <c r="O926"/>
      <c r="Q926"/>
      <c r="R926"/>
      <c r="S926"/>
      <c r="AA926"/>
      <c r="AB926"/>
    </row>
    <row r="927" spans="2:28" ht="15">
      <c r="B927"/>
      <c r="C927"/>
      <c r="D927"/>
      <c r="E927"/>
      <c r="G927"/>
      <c r="H927"/>
      <c r="I927"/>
      <c r="J927"/>
      <c r="L927"/>
      <c r="M927"/>
      <c r="N927"/>
      <c r="O927"/>
      <c r="Q927"/>
      <c r="R927"/>
      <c r="S927"/>
      <c r="AA927"/>
      <c r="AB927"/>
    </row>
    <row r="928" spans="2:28" ht="15">
      <c r="B928"/>
      <c r="C928"/>
      <c r="D928"/>
      <c r="E928"/>
      <c r="G928"/>
      <c r="H928"/>
      <c r="I928"/>
      <c r="J928"/>
      <c r="L928"/>
      <c r="M928"/>
      <c r="N928"/>
      <c r="O928"/>
      <c r="Q928"/>
      <c r="R928"/>
      <c r="S928"/>
      <c r="AA928"/>
      <c r="AB928"/>
    </row>
    <row r="929" spans="2:28" ht="15">
      <c r="B929"/>
      <c r="C929"/>
      <c r="D929"/>
      <c r="E929"/>
      <c r="G929"/>
      <c r="H929"/>
      <c r="I929"/>
      <c r="J929"/>
      <c r="L929"/>
      <c r="M929"/>
      <c r="N929"/>
      <c r="O929"/>
      <c r="Q929"/>
      <c r="R929"/>
      <c r="S929"/>
      <c r="AA929"/>
      <c r="AB929"/>
    </row>
    <row r="930" spans="2:28" ht="15">
      <c r="B930"/>
      <c r="C930"/>
      <c r="D930"/>
      <c r="E930"/>
      <c r="G930"/>
      <c r="H930"/>
      <c r="I930"/>
      <c r="J930"/>
      <c r="L930"/>
      <c r="M930"/>
      <c r="N930"/>
      <c r="O930"/>
      <c r="Q930"/>
      <c r="R930"/>
      <c r="S930"/>
      <c r="AA930"/>
      <c r="AB930"/>
    </row>
    <row r="931" spans="2:28" ht="15">
      <c r="B931"/>
      <c r="C931"/>
      <c r="D931"/>
      <c r="E931"/>
      <c r="G931"/>
      <c r="H931"/>
      <c r="I931"/>
      <c r="J931"/>
      <c r="L931"/>
      <c r="M931"/>
      <c r="N931"/>
      <c r="O931"/>
      <c r="Q931"/>
      <c r="R931"/>
      <c r="S931"/>
      <c r="AA931"/>
      <c r="AB931"/>
    </row>
    <row r="932" spans="2:28" ht="15">
      <c r="B932"/>
      <c r="C932"/>
      <c r="D932"/>
      <c r="E932"/>
      <c r="G932"/>
      <c r="H932"/>
      <c r="I932"/>
      <c r="J932"/>
      <c r="L932"/>
      <c r="M932"/>
      <c r="N932"/>
      <c r="O932"/>
      <c r="Q932"/>
      <c r="R932"/>
      <c r="S932"/>
      <c r="AA932"/>
      <c r="AB932"/>
    </row>
    <row r="933" spans="2:28" ht="15">
      <c r="B933"/>
      <c r="C933"/>
      <c r="D933"/>
      <c r="E933"/>
      <c r="G933"/>
      <c r="H933"/>
      <c r="I933"/>
      <c r="J933"/>
      <c r="L933"/>
      <c r="M933"/>
      <c r="N933"/>
      <c r="O933"/>
      <c r="Q933"/>
      <c r="R933"/>
      <c r="S933"/>
      <c r="AA933"/>
      <c r="AB933"/>
    </row>
    <row r="934" spans="2:28" ht="15">
      <c r="B934"/>
      <c r="C934"/>
      <c r="D934"/>
      <c r="E934"/>
      <c r="G934"/>
      <c r="H934"/>
      <c r="I934"/>
      <c r="J934"/>
      <c r="L934"/>
      <c r="M934"/>
      <c r="N934"/>
      <c r="O934"/>
      <c r="Q934"/>
      <c r="R934"/>
      <c r="S934"/>
      <c r="AA934"/>
      <c r="AB934"/>
    </row>
    <row r="935" spans="2:28" ht="15">
      <c r="B935"/>
      <c r="C935"/>
      <c r="D935"/>
      <c r="E935"/>
      <c r="G935"/>
      <c r="H935"/>
      <c r="I935"/>
      <c r="J935"/>
      <c r="L935"/>
      <c r="M935"/>
      <c r="N935"/>
      <c r="O935"/>
      <c r="Q935"/>
      <c r="R935"/>
      <c r="S935"/>
      <c r="AA935"/>
      <c r="AB935"/>
    </row>
    <row r="936" spans="2:28" ht="15">
      <c r="B936"/>
      <c r="C936"/>
      <c r="D936"/>
      <c r="E936"/>
      <c r="G936"/>
      <c r="H936"/>
      <c r="I936"/>
      <c r="J936"/>
      <c r="L936"/>
      <c r="M936"/>
      <c r="N936"/>
      <c r="O936"/>
      <c r="Q936"/>
      <c r="R936"/>
      <c r="S936"/>
      <c r="AA936"/>
      <c r="AB936"/>
    </row>
    <row r="937" spans="2:28" ht="15">
      <c r="B937"/>
      <c r="C937"/>
      <c r="D937"/>
      <c r="E937"/>
      <c r="G937"/>
      <c r="H937"/>
      <c r="I937"/>
      <c r="J937"/>
      <c r="L937"/>
      <c r="M937"/>
      <c r="N937"/>
      <c r="O937"/>
      <c r="Q937"/>
      <c r="R937"/>
      <c r="S937"/>
      <c r="AA937"/>
      <c r="AB937"/>
    </row>
    <row r="938" spans="2:28" ht="15">
      <c r="B938"/>
      <c r="C938"/>
      <c r="D938"/>
      <c r="E938"/>
      <c r="G938"/>
      <c r="H938"/>
      <c r="I938"/>
      <c r="J938"/>
      <c r="L938"/>
      <c r="M938"/>
      <c r="N938"/>
      <c r="O938"/>
      <c r="Q938"/>
      <c r="R938"/>
      <c r="S938"/>
      <c r="AA938"/>
      <c r="AB938"/>
    </row>
    <row r="939" spans="2:28" ht="15">
      <c r="B939"/>
      <c r="C939"/>
      <c r="D939"/>
      <c r="E939"/>
      <c r="G939"/>
      <c r="H939"/>
      <c r="I939"/>
      <c r="J939"/>
      <c r="L939"/>
      <c r="M939"/>
      <c r="N939"/>
      <c r="O939"/>
      <c r="Q939"/>
      <c r="R939"/>
      <c r="S939"/>
      <c r="AA939"/>
      <c r="AB939"/>
    </row>
    <row r="940" spans="2:28" ht="15">
      <c r="B940"/>
      <c r="C940"/>
      <c r="D940"/>
      <c r="E940"/>
      <c r="G940"/>
      <c r="H940"/>
      <c r="I940"/>
      <c r="J940"/>
      <c r="L940"/>
      <c r="M940"/>
      <c r="N940"/>
      <c r="O940"/>
      <c r="Q940"/>
      <c r="R940"/>
      <c r="S940"/>
      <c r="AA940"/>
      <c r="AB940"/>
    </row>
    <row r="941" spans="2:28" ht="15">
      <c r="B941"/>
      <c r="C941"/>
      <c r="D941"/>
      <c r="E941"/>
      <c r="G941"/>
      <c r="H941"/>
      <c r="I941"/>
      <c r="J941"/>
      <c r="L941"/>
      <c r="M941"/>
      <c r="N941"/>
      <c r="O941"/>
      <c r="Q941"/>
      <c r="R941"/>
      <c r="S941"/>
      <c r="AA941"/>
      <c r="AB941"/>
    </row>
    <row r="942" spans="2:28" ht="15">
      <c r="B942"/>
      <c r="C942"/>
      <c r="D942"/>
      <c r="E942"/>
      <c r="G942"/>
      <c r="H942"/>
      <c r="I942"/>
      <c r="J942"/>
      <c r="L942"/>
      <c r="M942"/>
      <c r="N942"/>
      <c r="O942"/>
      <c r="Q942"/>
      <c r="R942"/>
      <c r="S942"/>
      <c r="AA942"/>
      <c r="AB942"/>
    </row>
    <row r="943" spans="2:28" ht="15">
      <c r="B943"/>
      <c r="C943"/>
      <c r="D943"/>
      <c r="E943"/>
      <c r="G943"/>
      <c r="H943"/>
      <c r="I943"/>
      <c r="J943"/>
      <c r="L943"/>
      <c r="M943"/>
      <c r="N943"/>
      <c r="O943"/>
      <c r="Q943"/>
      <c r="R943"/>
      <c r="S943"/>
      <c r="AA943"/>
      <c r="AB943"/>
    </row>
    <row r="944" spans="2:28" ht="15">
      <c r="B944"/>
      <c r="C944"/>
      <c r="D944"/>
      <c r="E944"/>
      <c r="G944"/>
      <c r="H944"/>
      <c r="I944"/>
      <c r="J944"/>
      <c r="L944"/>
      <c r="M944"/>
      <c r="N944"/>
      <c r="O944"/>
      <c r="Q944"/>
      <c r="R944"/>
      <c r="S944"/>
      <c r="AA944"/>
      <c r="AB944"/>
    </row>
    <row r="945" spans="2:28" ht="15">
      <c r="B945"/>
      <c r="C945"/>
      <c r="D945"/>
      <c r="E945"/>
      <c r="G945"/>
      <c r="H945"/>
      <c r="I945"/>
      <c r="J945"/>
      <c r="L945"/>
      <c r="M945"/>
      <c r="N945"/>
      <c r="O945"/>
      <c r="Q945"/>
      <c r="R945"/>
      <c r="S945"/>
      <c r="AA945"/>
      <c r="AB945"/>
    </row>
    <row r="946" spans="2:28" ht="15">
      <c r="B946"/>
      <c r="C946"/>
      <c r="D946"/>
      <c r="E946"/>
      <c r="G946"/>
      <c r="H946"/>
      <c r="I946"/>
      <c r="J946"/>
      <c r="L946"/>
      <c r="M946"/>
      <c r="N946"/>
      <c r="O946"/>
      <c r="Q946"/>
      <c r="R946"/>
      <c r="S946"/>
      <c r="AA946"/>
      <c r="AB946"/>
    </row>
    <row r="947" spans="2:28" ht="15">
      <c r="B947"/>
      <c r="C947"/>
      <c r="D947"/>
      <c r="E947"/>
      <c r="G947"/>
      <c r="H947"/>
      <c r="I947"/>
      <c r="J947"/>
      <c r="L947"/>
      <c r="M947"/>
      <c r="N947"/>
      <c r="O947"/>
      <c r="Q947"/>
      <c r="R947"/>
      <c r="S947"/>
      <c r="AA947"/>
      <c r="AB947"/>
    </row>
    <row r="948" spans="2:28" ht="15">
      <c r="B948"/>
      <c r="C948"/>
      <c r="D948"/>
      <c r="E948"/>
      <c r="G948"/>
      <c r="H948"/>
      <c r="I948"/>
      <c r="J948"/>
      <c r="L948"/>
      <c r="M948"/>
      <c r="N948"/>
      <c r="O948"/>
      <c r="Q948"/>
      <c r="R948"/>
      <c r="S948"/>
      <c r="AA948"/>
      <c r="AB948"/>
    </row>
    <row r="949" spans="2:28" ht="15">
      <c r="B949"/>
      <c r="C949"/>
      <c r="D949"/>
      <c r="E949"/>
      <c r="G949"/>
      <c r="H949"/>
      <c r="I949"/>
      <c r="J949"/>
      <c r="L949"/>
      <c r="M949"/>
      <c r="N949"/>
      <c r="O949"/>
      <c r="Q949"/>
      <c r="R949"/>
      <c r="S949"/>
      <c r="AA949"/>
      <c r="AB949"/>
    </row>
    <row r="950" spans="2:28" ht="15">
      <c r="B950"/>
      <c r="C950"/>
      <c r="D950"/>
      <c r="E950"/>
      <c r="G950"/>
      <c r="H950"/>
      <c r="I950"/>
      <c r="J950"/>
      <c r="L950"/>
      <c r="M950"/>
      <c r="N950"/>
      <c r="O950"/>
      <c r="Q950"/>
      <c r="R950"/>
      <c r="S950"/>
      <c r="AA950"/>
      <c r="AB950"/>
    </row>
    <row r="951" spans="2:28" ht="15">
      <c r="B951"/>
      <c r="C951"/>
      <c r="D951"/>
      <c r="E951"/>
      <c r="G951"/>
      <c r="H951"/>
      <c r="I951"/>
      <c r="J951"/>
      <c r="L951"/>
      <c r="M951"/>
      <c r="N951"/>
      <c r="O951"/>
      <c r="Q951"/>
      <c r="R951"/>
      <c r="S951"/>
      <c r="AA951"/>
      <c r="AB951"/>
    </row>
    <row r="952" spans="2:28" ht="15">
      <c r="B952"/>
      <c r="C952"/>
      <c r="D952"/>
      <c r="E952"/>
      <c r="G952"/>
      <c r="H952"/>
      <c r="I952"/>
      <c r="J952"/>
      <c r="L952"/>
      <c r="M952"/>
      <c r="N952"/>
      <c r="O952"/>
      <c r="Q952"/>
      <c r="R952"/>
      <c r="S952"/>
      <c r="AA952"/>
      <c r="AB952"/>
    </row>
    <row r="953" spans="2:28" ht="15">
      <c r="B953"/>
      <c r="C953"/>
      <c r="D953"/>
      <c r="E953"/>
      <c r="G953"/>
      <c r="H953"/>
      <c r="I953"/>
      <c r="J953"/>
      <c r="L953"/>
      <c r="M953"/>
      <c r="N953"/>
      <c r="O953"/>
      <c r="Q953"/>
      <c r="R953"/>
      <c r="S953"/>
      <c r="AA953"/>
      <c r="AB953"/>
    </row>
    <row r="954" spans="2:28" ht="15">
      <c r="B954"/>
      <c r="C954"/>
      <c r="D954"/>
      <c r="E954"/>
      <c r="G954"/>
      <c r="H954"/>
      <c r="I954"/>
      <c r="J954"/>
      <c r="L954"/>
      <c r="M954"/>
      <c r="N954"/>
      <c r="O954"/>
      <c r="Q954"/>
      <c r="R954"/>
      <c r="S954"/>
      <c r="AA954"/>
      <c r="AB954"/>
    </row>
    <row r="955" spans="2:28" ht="15">
      <c r="B955"/>
      <c r="C955"/>
      <c r="D955"/>
      <c r="E955"/>
      <c r="G955"/>
      <c r="H955"/>
      <c r="I955"/>
      <c r="J955"/>
      <c r="L955"/>
      <c r="M955"/>
      <c r="N955"/>
      <c r="O955"/>
      <c r="Q955"/>
      <c r="R955"/>
      <c r="S955"/>
      <c r="AA955"/>
      <c r="AB955"/>
    </row>
    <row r="956" spans="2:28" ht="15">
      <c r="B956"/>
      <c r="C956"/>
      <c r="D956"/>
      <c r="E956"/>
      <c r="G956"/>
      <c r="H956"/>
      <c r="I956"/>
      <c r="J956"/>
      <c r="L956"/>
      <c r="M956"/>
      <c r="N956"/>
      <c r="O956"/>
      <c r="Q956"/>
      <c r="R956"/>
      <c r="S956"/>
      <c r="AA956"/>
      <c r="AB956"/>
    </row>
    <row r="957" spans="2:28" ht="15">
      <c r="B957"/>
      <c r="C957"/>
      <c r="D957"/>
      <c r="E957"/>
      <c r="G957"/>
      <c r="H957"/>
      <c r="I957"/>
      <c r="J957"/>
      <c r="L957"/>
      <c r="M957"/>
      <c r="N957"/>
      <c r="O957"/>
      <c r="Q957"/>
      <c r="R957"/>
      <c r="S957"/>
      <c r="AA957"/>
      <c r="AB957"/>
    </row>
    <row r="958" spans="2:28" ht="15">
      <c r="B958"/>
      <c r="C958"/>
      <c r="D958"/>
      <c r="E958"/>
      <c r="G958"/>
      <c r="H958"/>
      <c r="I958"/>
      <c r="J958"/>
      <c r="L958"/>
      <c r="M958"/>
      <c r="N958"/>
      <c r="O958"/>
      <c r="Q958"/>
      <c r="R958"/>
      <c r="S958"/>
      <c r="AA958"/>
      <c r="AB958"/>
    </row>
    <row r="959" spans="2:28" ht="15">
      <c r="B959"/>
      <c r="C959"/>
      <c r="D959"/>
      <c r="E959"/>
      <c r="G959"/>
      <c r="H959"/>
      <c r="I959"/>
      <c r="J959"/>
      <c r="L959"/>
      <c r="M959"/>
      <c r="N959"/>
      <c r="O959"/>
      <c r="Q959"/>
      <c r="R959"/>
      <c r="S959"/>
      <c r="AA959"/>
      <c r="AB959"/>
    </row>
    <row r="960" spans="2:28" ht="15">
      <c r="B960"/>
      <c r="C960"/>
      <c r="D960"/>
      <c r="E960"/>
      <c r="G960"/>
      <c r="H960"/>
      <c r="I960"/>
      <c r="J960"/>
      <c r="L960"/>
      <c r="M960"/>
      <c r="N960"/>
      <c r="O960"/>
      <c r="Q960"/>
      <c r="R960"/>
      <c r="S960"/>
      <c r="AA960"/>
      <c r="AB960"/>
    </row>
    <row r="961" spans="2:28" ht="15">
      <c r="B961"/>
      <c r="C961"/>
      <c r="D961"/>
      <c r="E961"/>
      <c r="G961"/>
      <c r="H961"/>
      <c r="I961"/>
      <c r="J961"/>
      <c r="L961"/>
      <c r="M961"/>
      <c r="N961"/>
      <c r="O961"/>
      <c r="Q961"/>
      <c r="R961"/>
      <c r="S961"/>
      <c r="AA961"/>
      <c r="AB961"/>
    </row>
    <row r="962" spans="2:28" ht="15">
      <c r="B962"/>
      <c r="C962"/>
      <c r="D962"/>
      <c r="E962"/>
      <c r="G962"/>
      <c r="H962"/>
      <c r="I962"/>
      <c r="J962"/>
      <c r="L962"/>
      <c r="M962"/>
      <c r="N962"/>
      <c r="O962"/>
      <c r="Q962"/>
      <c r="R962"/>
      <c r="S962"/>
      <c r="AA962"/>
      <c r="AB962"/>
    </row>
    <row r="963" spans="2:28" ht="15">
      <c r="B963"/>
      <c r="C963"/>
      <c r="D963"/>
      <c r="E963"/>
      <c r="G963"/>
      <c r="H963"/>
      <c r="I963"/>
      <c r="J963"/>
      <c r="L963"/>
      <c r="M963"/>
      <c r="N963"/>
      <c r="O963"/>
      <c r="Q963"/>
      <c r="R963"/>
      <c r="S963"/>
      <c r="AA963"/>
      <c r="AB963"/>
    </row>
    <row r="964" spans="2:28" ht="15">
      <c r="B964"/>
      <c r="C964"/>
      <c r="D964"/>
      <c r="E964"/>
      <c r="G964"/>
      <c r="H964"/>
      <c r="I964"/>
      <c r="J964"/>
      <c r="L964"/>
      <c r="M964"/>
      <c r="N964"/>
      <c r="O964"/>
      <c r="Q964"/>
      <c r="R964"/>
      <c r="S964"/>
      <c r="AA964"/>
      <c r="AB964"/>
    </row>
    <row r="965" spans="2:28" ht="15">
      <c r="B965"/>
      <c r="C965"/>
      <c r="D965"/>
      <c r="E965"/>
      <c r="G965"/>
      <c r="H965"/>
      <c r="I965"/>
      <c r="J965"/>
      <c r="L965"/>
      <c r="M965"/>
      <c r="N965"/>
      <c r="O965"/>
      <c r="Q965"/>
      <c r="R965"/>
      <c r="S965"/>
      <c r="AA965"/>
      <c r="AB965"/>
    </row>
    <row r="966" spans="2:28" ht="15">
      <c r="B966"/>
      <c r="C966"/>
      <c r="D966"/>
      <c r="E966"/>
      <c r="G966"/>
      <c r="H966"/>
      <c r="I966"/>
      <c r="J966"/>
      <c r="L966"/>
      <c r="M966"/>
      <c r="N966"/>
      <c r="O966"/>
      <c r="Q966"/>
      <c r="R966"/>
      <c r="S966"/>
      <c r="AA966"/>
      <c r="AB966"/>
    </row>
    <row r="967" spans="2:28" ht="15">
      <c r="B967"/>
      <c r="C967"/>
      <c r="D967"/>
      <c r="E967"/>
      <c r="G967"/>
      <c r="H967"/>
      <c r="I967"/>
      <c r="J967"/>
      <c r="L967"/>
      <c r="M967"/>
      <c r="N967"/>
      <c r="O967"/>
      <c r="Q967"/>
      <c r="R967"/>
      <c r="S967"/>
      <c r="AA967"/>
      <c r="AB967"/>
    </row>
    <row r="968" spans="2:28" ht="15">
      <c r="B968"/>
      <c r="C968"/>
      <c r="D968"/>
      <c r="E968"/>
      <c r="G968"/>
      <c r="H968"/>
      <c r="I968"/>
      <c r="J968"/>
      <c r="L968"/>
      <c r="M968"/>
      <c r="N968"/>
      <c r="O968"/>
      <c r="Q968"/>
      <c r="R968"/>
      <c r="S968"/>
      <c r="AA968"/>
      <c r="AB968"/>
    </row>
    <row r="969" spans="2:28" ht="15">
      <c r="B969"/>
      <c r="C969"/>
      <c r="D969"/>
      <c r="E969"/>
      <c r="G969"/>
      <c r="H969"/>
      <c r="I969"/>
      <c r="J969"/>
      <c r="L969"/>
      <c r="M969"/>
      <c r="N969"/>
      <c r="O969"/>
      <c r="Q969"/>
      <c r="R969"/>
      <c r="S969"/>
      <c r="AA969"/>
      <c r="AB969"/>
    </row>
    <row r="970" spans="2:28" ht="15">
      <c r="B970"/>
      <c r="C970"/>
      <c r="D970"/>
      <c r="E970"/>
      <c r="G970"/>
      <c r="H970"/>
      <c r="I970"/>
      <c r="J970"/>
      <c r="L970"/>
      <c r="M970"/>
      <c r="N970"/>
      <c r="O970"/>
      <c r="Q970"/>
      <c r="R970"/>
      <c r="S970"/>
      <c r="AA970"/>
      <c r="AB970"/>
    </row>
    <row r="971" spans="2:28" ht="15">
      <c r="B971"/>
      <c r="C971"/>
      <c r="D971"/>
      <c r="E971"/>
      <c r="G971"/>
      <c r="H971"/>
      <c r="I971"/>
      <c r="J971"/>
      <c r="L971"/>
      <c r="M971"/>
      <c r="N971"/>
      <c r="O971"/>
      <c r="Q971"/>
      <c r="R971"/>
      <c r="S971"/>
      <c r="AA971"/>
      <c r="AB971"/>
    </row>
    <row r="972" spans="2:28" ht="15">
      <c r="B972"/>
      <c r="C972"/>
      <c r="D972"/>
      <c r="E972"/>
      <c r="G972"/>
      <c r="H972"/>
      <c r="I972"/>
      <c r="J972"/>
      <c r="L972"/>
      <c r="M972"/>
      <c r="N972"/>
      <c r="O972"/>
      <c r="Q972"/>
      <c r="R972"/>
      <c r="S972"/>
      <c r="AA972"/>
      <c r="AB972"/>
    </row>
    <row r="973" spans="2:28" ht="15">
      <c r="B973"/>
      <c r="C973"/>
      <c r="D973"/>
      <c r="E973"/>
      <c r="G973"/>
      <c r="H973"/>
      <c r="I973"/>
      <c r="J973"/>
      <c r="L973"/>
      <c r="M973"/>
      <c r="N973"/>
      <c r="O973"/>
      <c r="Q973"/>
      <c r="R973"/>
      <c r="S973"/>
      <c r="AA973"/>
      <c r="AB973"/>
    </row>
    <row r="974" spans="2:28" ht="15">
      <c r="B974"/>
      <c r="C974"/>
      <c r="D974"/>
      <c r="E974"/>
      <c r="G974"/>
      <c r="H974"/>
      <c r="I974"/>
      <c r="J974"/>
      <c r="L974"/>
      <c r="M974"/>
      <c r="N974"/>
      <c r="O974"/>
      <c r="Q974"/>
      <c r="R974"/>
      <c r="S974"/>
      <c r="AA974"/>
      <c r="AB974"/>
    </row>
    <row r="975" spans="2:28" ht="15">
      <c r="B975"/>
      <c r="C975"/>
      <c r="D975"/>
      <c r="E975"/>
      <c r="G975"/>
      <c r="H975"/>
      <c r="I975"/>
      <c r="J975"/>
      <c r="L975"/>
      <c r="M975"/>
      <c r="N975"/>
      <c r="O975"/>
      <c r="Q975"/>
      <c r="R975"/>
      <c r="S975"/>
      <c r="AA975"/>
      <c r="AB975"/>
    </row>
    <row r="976" spans="2:28" ht="15">
      <c r="B976"/>
      <c r="C976"/>
      <c r="D976"/>
      <c r="E976"/>
      <c r="G976"/>
      <c r="H976"/>
      <c r="I976"/>
      <c r="J976"/>
      <c r="L976"/>
      <c r="M976"/>
      <c r="N976"/>
      <c r="O976"/>
      <c r="Q976"/>
      <c r="R976"/>
      <c r="S976"/>
      <c r="AA976"/>
      <c r="AB976"/>
    </row>
    <row r="977" spans="2:28" ht="15">
      <c r="B977"/>
      <c r="C977"/>
      <c r="D977"/>
      <c r="E977"/>
      <c r="G977"/>
      <c r="H977"/>
      <c r="I977"/>
      <c r="J977"/>
      <c r="L977"/>
      <c r="M977"/>
      <c r="N977"/>
      <c r="O977"/>
      <c r="Q977"/>
      <c r="R977"/>
      <c r="S977"/>
      <c r="AA977"/>
      <c r="AB977"/>
    </row>
    <row r="978" spans="2:28" ht="15">
      <c r="B978"/>
      <c r="C978"/>
      <c r="D978"/>
      <c r="E978"/>
      <c r="G978"/>
      <c r="H978"/>
      <c r="I978"/>
      <c r="J978"/>
      <c r="L978"/>
      <c r="M978"/>
      <c r="N978"/>
      <c r="O978"/>
      <c r="Q978"/>
      <c r="R978"/>
      <c r="S978"/>
      <c r="AA978"/>
      <c r="AB978"/>
    </row>
    <row r="979" spans="2:28" ht="15">
      <c r="B979"/>
      <c r="C979"/>
      <c r="D979"/>
      <c r="E979"/>
      <c r="G979"/>
      <c r="H979"/>
      <c r="I979"/>
      <c r="J979"/>
      <c r="L979"/>
      <c r="M979"/>
      <c r="N979"/>
      <c r="O979"/>
      <c r="Q979"/>
      <c r="R979"/>
      <c r="S979"/>
      <c r="AA979"/>
      <c r="AB979"/>
    </row>
    <row r="980" spans="2:28" ht="15">
      <c r="B980"/>
      <c r="C980"/>
      <c r="D980"/>
      <c r="E980"/>
      <c r="G980"/>
      <c r="H980"/>
      <c r="I980"/>
      <c r="J980"/>
      <c r="L980"/>
      <c r="M980"/>
      <c r="N980"/>
      <c r="O980"/>
      <c r="Q980"/>
      <c r="R980"/>
      <c r="S980"/>
      <c r="AA980"/>
      <c r="AB980"/>
    </row>
    <row r="981" spans="2:28" ht="15">
      <c r="B981"/>
      <c r="C981"/>
      <c r="D981"/>
      <c r="E981"/>
      <c r="G981"/>
      <c r="H981"/>
      <c r="I981"/>
      <c r="J981"/>
      <c r="L981"/>
      <c r="M981"/>
      <c r="N981"/>
      <c r="O981"/>
      <c r="Q981"/>
      <c r="R981"/>
      <c r="S981"/>
      <c r="AA981"/>
      <c r="AB981"/>
    </row>
    <row r="982" spans="2:28" ht="15">
      <c r="B982"/>
      <c r="C982"/>
      <c r="D982"/>
      <c r="E982"/>
      <c r="G982"/>
      <c r="H982"/>
      <c r="I982"/>
      <c r="J982"/>
      <c r="L982"/>
      <c r="M982"/>
      <c r="N982"/>
      <c r="O982"/>
      <c r="Q982"/>
      <c r="R982"/>
      <c r="S982"/>
      <c r="AA982"/>
      <c r="AB982"/>
    </row>
    <row r="983" spans="2:28" ht="15">
      <c r="B983"/>
      <c r="C983"/>
      <c r="D983"/>
      <c r="E983"/>
      <c r="G983"/>
      <c r="H983"/>
      <c r="I983"/>
      <c r="J983"/>
      <c r="L983"/>
      <c r="M983"/>
      <c r="N983"/>
      <c r="O983"/>
      <c r="Q983"/>
      <c r="R983"/>
      <c r="S983"/>
      <c r="AA983"/>
      <c r="AB983"/>
    </row>
    <row r="984" spans="2:28" ht="15">
      <c r="B984"/>
      <c r="C984"/>
      <c r="D984"/>
      <c r="E984"/>
      <c r="G984"/>
      <c r="H984"/>
      <c r="I984"/>
      <c r="J984"/>
      <c r="L984"/>
      <c r="M984"/>
      <c r="N984"/>
      <c r="O984"/>
      <c r="Q984"/>
      <c r="R984"/>
      <c r="S984"/>
      <c r="AA984"/>
      <c r="AB984"/>
    </row>
    <row r="985" spans="2:28" ht="15">
      <c r="B985"/>
      <c r="C985"/>
      <c r="D985"/>
      <c r="E985"/>
      <c r="G985"/>
      <c r="H985"/>
      <c r="I985"/>
      <c r="J985"/>
      <c r="L985"/>
      <c r="M985"/>
      <c r="N985"/>
      <c r="O985"/>
      <c r="Q985"/>
      <c r="R985"/>
      <c r="S985"/>
      <c r="AA985"/>
      <c r="AB985"/>
    </row>
    <row r="986" spans="2:28" ht="15">
      <c r="B986"/>
      <c r="C986"/>
      <c r="D986"/>
      <c r="E986"/>
      <c r="G986"/>
      <c r="H986"/>
      <c r="I986"/>
      <c r="J986"/>
      <c r="L986"/>
      <c r="M986"/>
      <c r="N986"/>
      <c r="O986"/>
      <c r="Q986"/>
      <c r="R986"/>
      <c r="S986"/>
      <c r="AA986"/>
      <c r="AB986"/>
    </row>
    <row r="987" spans="2:28" ht="15">
      <c r="B987"/>
      <c r="C987"/>
      <c r="D987"/>
      <c r="E987"/>
      <c r="G987"/>
      <c r="H987"/>
      <c r="I987"/>
      <c r="J987"/>
      <c r="L987"/>
      <c r="M987"/>
      <c r="N987"/>
      <c r="O987"/>
      <c r="Q987"/>
      <c r="R987"/>
      <c r="S987"/>
      <c r="AA987"/>
      <c r="AB987"/>
    </row>
    <row r="988" spans="2:28" ht="15">
      <c r="B988"/>
      <c r="C988"/>
      <c r="D988"/>
      <c r="E988"/>
      <c r="G988"/>
      <c r="H988"/>
      <c r="I988"/>
      <c r="J988"/>
      <c r="L988"/>
      <c r="M988"/>
      <c r="N988"/>
      <c r="O988"/>
      <c r="Q988"/>
      <c r="R988"/>
      <c r="S988"/>
      <c r="AA988"/>
      <c r="AB988"/>
    </row>
    <row r="989" spans="2:28" ht="15">
      <c r="B989"/>
      <c r="C989"/>
      <c r="D989"/>
      <c r="E989"/>
      <c r="G989"/>
      <c r="H989"/>
      <c r="I989"/>
      <c r="J989"/>
      <c r="L989"/>
      <c r="M989"/>
      <c r="N989"/>
      <c r="O989"/>
      <c r="Q989"/>
      <c r="R989"/>
      <c r="S989"/>
      <c r="AA989"/>
      <c r="AB989"/>
    </row>
    <row r="990" spans="2:28" ht="15">
      <c r="B990"/>
      <c r="C990"/>
      <c r="D990"/>
      <c r="E990"/>
      <c r="G990"/>
      <c r="H990"/>
      <c r="I990"/>
      <c r="J990"/>
      <c r="L990"/>
      <c r="M990"/>
      <c r="N990"/>
      <c r="O990"/>
      <c r="Q990"/>
      <c r="R990"/>
      <c r="S990"/>
      <c r="AA990"/>
      <c r="AB990"/>
    </row>
    <row r="991" spans="2:28" ht="15">
      <c r="B991"/>
      <c r="C991"/>
      <c r="D991"/>
      <c r="E991"/>
      <c r="G991"/>
      <c r="H991"/>
      <c r="I991"/>
      <c r="J991"/>
      <c r="L991"/>
      <c r="M991"/>
      <c r="N991"/>
      <c r="O991"/>
      <c r="Q991"/>
      <c r="R991"/>
      <c r="S991"/>
      <c r="AA991"/>
      <c r="AB991"/>
    </row>
    <row r="992" spans="2:28" ht="15">
      <c r="B992"/>
      <c r="C992"/>
      <c r="D992"/>
      <c r="E992"/>
      <c r="G992"/>
      <c r="H992"/>
      <c r="I992"/>
      <c r="J992"/>
      <c r="L992"/>
      <c r="M992"/>
      <c r="N992"/>
      <c r="O992"/>
      <c r="Q992"/>
      <c r="R992"/>
      <c r="S992"/>
      <c r="AA992"/>
      <c r="AB992"/>
    </row>
    <row r="993" spans="2:28" ht="15">
      <c r="B993"/>
      <c r="C993"/>
      <c r="D993"/>
      <c r="E993"/>
      <c r="G993"/>
      <c r="H993"/>
      <c r="I993"/>
      <c r="J993"/>
      <c r="L993"/>
      <c r="M993"/>
      <c r="N993"/>
      <c r="O993"/>
      <c r="Q993"/>
      <c r="R993"/>
      <c r="S993"/>
      <c r="AA993"/>
      <c r="AB993"/>
    </row>
    <row r="994" spans="2:28" ht="15">
      <c r="B994"/>
      <c r="C994"/>
      <c r="D994"/>
      <c r="E994"/>
      <c r="G994"/>
      <c r="H994"/>
      <c r="I994"/>
      <c r="J994"/>
      <c r="L994"/>
      <c r="M994"/>
      <c r="N994"/>
      <c r="O994"/>
      <c r="Q994"/>
      <c r="R994"/>
      <c r="S994"/>
      <c r="AA994"/>
      <c r="AB994"/>
    </row>
    <row r="995" spans="2:28" ht="15">
      <c r="B995"/>
      <c r="C995"/>
      <c r="D995"/>
      <c r="E995"/>
      <c r="G995"/>
      <c r="H995"/>
      <c r="I995"/>
      <c r="J995"/>
      <c r="L995"/>
      <c r="M995"/>
      <c r="N995"/>
      <c r="O995"/>
      <c r="Q995"/>
      <c r="R995"/>
      <c r="S995"/>
      <c r="AA995"/>
      <c r="AB995"/>
    </row>
    <row r="996" spans="2:28" ht="15">
      <c r="B996"/>
      <c r="C996"/>
      <c r="D996"/>
      <c r="E996"/>
      <c r="G996"/>
      <c r="H996"/>
      <c r="I996"/>
      <c r="J996"/>
      <c r="L996"/>
      <c r="M996"/>
      <c r="N996"/>
      <c r="O996"/>
      <c r="Q996"/>
      <c r="R996"/>
      <c r="S996"/>
      <c r="AA996"/>
      <c r="AB996"/>
    </row>
    <row r="997" spans="2:28" ht="15">
      <c r="B997"/>
      <c r="C997"/>
      <c r="D997"/>
      <c r="E997"/>
      <c r="G997"/>
      <c r="H997"/>
      <c r="I997"/>
      <c r="J997"/>
      <c r="L997"/>
      <c r="M997"/>
      <c r="N997"/>
      <c r="O997"/>
      <c r="Q997"/>
      <c r="R997"/>
      <c r="S997"/>
      <c r="AA997"/>
      <c r="AB997"/>
    </row>
    <row r="998" spans="2:28" ht="15">
      <c r="B998"/>
      <c r="C998"/>
      <c r="D998"/>
      <c r="E998"/>
      <c r="G998"/>
      <c r="H998"/>
      <c r="I998"/>
      <c r="J998"/>
      <c r="L998"/>
      <c r="M998"/>
      <c r="N998"/>
      <c r="O998"/>
      <c r="Q998"/>
      <c r="R998"/>
      <c r="S998"/>
      <c r="AA998"/>
      <c r="AB998"/>
    </row>
    <row r="999" spans="2:28" ht="15">
      <c r="B999"/>
      <c r="C999"/>
      <c r="D999"/>
      <c r="E999"/>
      <c r="G999"/>
      <c r="H999"/>
      <c r="I999"/>
      <c r="J999"/>
      <c r="L999"/>
      <c r="M999"/>
      <c r="N999"/>
      <c r="O999"/>
      <c r="Q999"/>
      <c r="R999"/>
      <c r="S999"/>
      <c r="AA999"/>
      <c r="AB999"/>
    </row>
    <row r="1000" spans="2:28" ht="15">
      <c r="B1000"/>
      <c r="C1000"/>
      <c r="D1000"/>
      <c r="E1000"/>
      <c r="G1000"/>
      <c r="H1000"/>
      <c r="I1000"/>
      <c r="J1000"/>
      <c r="L1000"/>
      <c r="M1000"/>
      <c r="N1000"/>
      <c r="O1000"/>
      <c r="Q1000"/>
      <c r="R1000"/>
      <c r="S1000"/>
      <c r="AA1000"/>
      <c r="AB1000"/>
    </row>
    <row r="1001" spans="2:28" ht="15">
      <c r="B1001"/>
      <c r="C1001"/>
      <c r="D1001"/>
      <c r="E1001"/>
      <c r="G1001"/>
      <c r="H1001"/>
      <c r="I1001"/>
      <c r="J1001"/>
      <c r="L1001"/>
      <c r="M1001"/>
      <c r="N1001"/>
      <c r="O1001"/>
      <c r="Q1001"/>
      <c r="R1001"/>
      <c r="S1001"/>
      <c r="AA1001"/>
      <c r="AB1001"/>
    </row>
    <row r="1002" spans="2:28" ht="15">
      <c r="B1002"/>
      <c r="C1002"/>
      <c r="D1002"/>
      <c r="E1002"/>
      <c r="G1002"/>
      <c r="H1002"/>
      <c r="I1002"/>
      <c r="J1002"/>
      <c r="L1002"/>
      <c r="M1002"/>
      <c r="N1002"/>
      <c r="O1002"/>
      <c r="Q1002"/>
      <c r="R1002"/>
      <c r="S1002"/>
      <c r="AA1002"/>
      <c r="AB1002"/>
    </row>
    <row r="1003" spans="2:28" ht="15">
      <c r="B1003"/>
      <c r="C1003"/>
      <c r="D1003"/>
      <c r="E1003"/>
      <c r="G1003"/>
      <c r="H1003"/>
      <c r="I1003"/>
      <c r="J1003"/>
      <c r="L1003"/>
      <c r="M1003"/>
      <c r="N1003"/>
      <c r="O1003"/>
      <c r="Q1003"/>
      <c r="R1003"/>
      <c r="S1003"/>
      <c r="AA1003"/>
      <c r="AB1003"/>
    </row>
    <row r="1004" spans="2:28" ht="15">
      <c r="B1004"/>
      <c r="C1004"/>
      <c r="D1004"/>
      <c r="E1004"/>
      <c r="G1004"/>
      <c r="H1004"/>
      <c r="I1004"/>
      <c r="J1004"/>
      <c r="L1004"/>
      <c r="M1004"/>
      <c r="N1004"/>
      <c r="O1004"/>
      <c r="Q1004"/>
      <c r="R1004"/>
      <c r="S1004"/>
      <c r="AA1004"/>
      <c r="AB1004"/>
    </row>
    <row r="1005" spans="2:28" ht="15">
      <c r="B1005"/>
      <c r="C1005"/>
      <c r="D1005"/>
      <c r="E1005"/>
      <c r="G1005"/>
      <c r="H1005"/>
      <c r="I1005"/>
      <c r="J1005"/>
      <c r="L1005"/>
      <c r="M1005"/>
      <c r="N1005"/>
      <c r="O1005"/>
      <c r="Q1005"/>
      <c r="R1005"/>
      <c r="S1005"/>
      <c r="AA1005"/>
      <c r="AB1005"/>
    </row>
    <row r="1006" spans="2:28" ht="15">
      <c r="B1006"/>
      <c r="C1006"/>
      <c r="D1006"/>
      <c r="E1006"/>
      <c r="G1006"/>
      <c r="H1006"/>
      <c r="I1006"/>
      <c r="J1006"/>
      <c r="L1006"/>
      <c r="M1006"/>
      <c r="N1006"/>
      <c r="O1006"/>
      <c r="Q1006"/>
      <c r="R1006"/>
      <c r="S1006"/>
      <c r="AA1006"/>
      <c r="AB1006"/>
    </row>
    <row r="1007" spans="2:28" ht="15">
      <c r="B1007"/>
      <c r="C1007"/>
      <c r="D1007"/>
      <c r="E1007"/>
      <c r="G1007"/>
      <c r="H1007"/>
      <c r="I1007"/>
      <c r="J1007"/>
      <c r="L1007"/>
      <c r="M1007"/>
      <c r="N1007"/>
      <c r="O1007"/>
      <c r="Q1007"/>
      <c r="R1007"/>
      <c r="S1007"/>
      <c r="AA1007"/>
      <c r="AB1007"/>
    </row>
    <row r="1008" spans="2:28" ht="15">
      <c r="B1008"/>
      <c r="C1008"/>
      <c r="D1008"/>
      <c r="E1008"/>
      <c r="G1008"/>
      <c r="H1008"/>
      <c r="I1008"/>
      <c r="J1008"/>
      <c r="L1008"/>
      <c r="M1008"/>
      <c r="N1008"/>
      <c r="O1008"/>
      <c r="Q1008"/>
      <c r="R1008"/>
      <c r="S1008"/>
      <c r="AA1008"/>
      <c r="AB1008"/>
    </row>
    <row r="1009" spans="2:28" ht="15">
      <c r="B1009"/>
      <c r="C1009"/>
      <c r="D1009"/>
      <c r="E1009"/>
      <c r="G1009"/>
      <c r="H1009"/>
      <c r="I1009"/>
      <c r="J1009"/>
      <c r="L1009"/>
      <c r="M1009"/>
      <c r="N1009"/>
      <c r="O1009"/>
      <c r="Q1009"/>
      <c r="R1009"/>
      <c r="S1009"/>
      <c r="AA1009"/>
      <c r="AB1009"/>
    </row>
    <row r="1010" spans="2:28" ht="15">
      <c r="B1010"/>
      <c r="C1010"/>
      <c r="D1010"/>
      <c r="E1010"/>
      <c r="G1010"/>
      <c r="H1010"/>
      <c r="I1010"/>
      <c r="J1010"/>
      <c r="L1010"/>
      <c r="M1010"/>
      <c r="N1010"/>
      <c r="O1010"/>
      <c r="Q1010"/>
      <c r="R1010"/>
      <c r="S1010"/>
      <c r="AA1010"/>
      <c r="AB1010"/>
    </row>
    <row r="1011" spans="2:28" ht="15">
      <c r="B1011"/>
      <c r="C1011"/>
      <c r="D1011"/>
      <c r="E1011"/>
      <c r="G1011"/>
      <c r="H1011"/>
      <c r="I1011"/>
      <c r="J1011"/>
      <c r="L1011"/>
      <c r="M1011"/>
      <c r="N1011"/>
      <c r="O1011"/>
      <c r="Q1011"/>
      <c r="R1011"/>
      <c r="S1011"/>
      <c r="AA1011"/>
      <c r="AB1011"/>
    </row>
    <row r="1012" spans="2:28" ht="15">
      <c r="B1012"/>
      <c r="C1012"/>
      <c r="D1012"/>
      <c r="E1012"/>
      <c r="G1012"/>
      <c r="H1012"/>
      <c r="I1012"/>
      <c r="J1012"/>
      <c r="L1012"/>
      <c r="M1012"/>
      <c r="N1012"/>
      <c r="O1012"/>
      <c r="Q1012"/>
      <c r="R1012"/>
      <c r="S1012"/>
      <c r="AA1012"/>
      <c r="AB1012"/>
    </row>
    <row r="1013" spans="2:28" ht="15">
      <c r="B1013"/>
      <c r="C1013"/>
      <c r="D1013"/>
      <c r="E1013"/>
      <c r="G1013"/>
      <c r="H1013"/>
      <c r="I1013"/>
      <c r="J1013"/>
      <c r="L1013"/>
      <c r="M1013"/>
      <c r="N1013"/>
      <c r="O1013"/>
      <c r="Q1013"/>
      <c r="R1013"/>
      <c r="S1013"/>
      <c r="AA1013"/>
      <c r="AB1013"/>
    </row>
    <row r="1014" spans="2:28" ht="15">
      <c r="B1014"/>
      <c r="C1014"/>
      <c r="D1014"/>
      <c r="E1014"/>
      <c r="G1014"/>
      <c r="H1014"/>
      <c r="I1014"/>
      <c r="J1014"/>
      <c r="L1014"/>
      <c r="M1014"/>
      <c r="N1014"/>
      <c r="O1014"/>
      <c r="Q1014"/>
      <c r="R1014"/>
      <c r="S1014"/>
      <c r="AA1014"/>
      <c r="AB1014"/>
    </row>
    <row r="1015" spans="2:28" ht="15">
      <c r="B1015"/>
      <c r="C1015"/>
      <c r="D1015"/>
      <c r="E1015"/>
      <c r="G1015"/>
      <c r="H1015"/>
      <c r="I1015"/>
      <c r="J1015"/>
      <c r="L1015"/>
      <c r="M1015"/>
      <c r="N1015"/>
      <c r="O1015"/>
      <c r="Q1015"/>
      <c r="R1015"/>
      <c r="S1015"/>
      <c r="AA1015"/>
      <c r="AB1015"/>
    </row>
    <row r="1016" spans="2:28" ht="15">
      <c r="B1016"/>
      <c r="C1016"/>
      <c r="D1016"/>
      <c r="E1016"/>
      <c r="G1016"/>
      <c r="H1016"/>
      <c r="I1016"/>
      <c r="J1016"/>
      <c r="L1016"/>
      <c r="M1016"/>
      <c r="N1016"/>
      <c r="O1016"/>
      <c r="Q1016"/>
      <c r="R1016"/>
      <c r="S1016"/>
      <c r="AA1016"/>
      <c r="AB1016"/>
    </row>
    <row r="1017" spans="2:28" ht="15">
      <c r="B1017"/>
      <c r="C1017"/>
      <c r="D1017"/>
      <c r="E1017"/>
      <c r="G1017"/>
      <c r="H1017"/>
      <c r="I1017"/>
      <c r="J1017"/>
      <c r="L1017"/>
      <c r="M1017"/>
      <c r="N1017"/>
      <c r="O1017"/>
      <c r="Q1017"/>
      <c r="R1017"/>
      <c r="S1017"/>
      <c r="AA1017"/>
      <c r="AB1017"/>
    </row>
    <row r="1018" spans="2:28" ht="15">
      <c r="B1018"/>
      <c r="C1018"/>
      <c r="D1018"/>
      <c r="E1018"/>
      <c r="G1018"/>
      <c r="H1018"/>
      <c r="I1018"/>
      <c r="J1018"/>
      <c r="L1018"/>
      <c r="M1018"/>
      <c r="N1018"/>
      <c r="O1018"/>
      <c r="Q1018"/>
      <c r="R1018"/>
      <c r="S1018"/>
      <c r="AA1018"/>
      <c r="AB1018"/>
    </row>
    <row r="1019" spans="2:28" ht="15">
      <c r="B1019"/>
      <c r="C1019"/>
      <c r="D1019"/>
      <c r="E1019"/>
      <c r="G1019"/>
      <c r="H1019"/>
      <c r="I1019"/>
      <c r="J1019"/>
      <c r="L1019"/>
      <c r="M1019"/>
      <c r="N1019"/>
      <c r="O1019"/>
      <c r="Q1019"/>
      <c r="R1019"/>
      <c r="S1019"/>
      <c r="AA1019"/>
      <c r="AB1019"/>
    </row>
    <row r="1020" spans="2:28" ht="15">
      <c r="B1020"/>
      <c r="C1020"/>
      <c r="D1020"/>
      <c r="E1020"/>
      <c r="G1020"/>
      <c r="H1020"/>
      <c r="I1020"/>
      <c r="J1020"/>
      <c r="L1020"/>
      <c r="M1020"/>
      <c r="N1020"/>
      <c r="O1020"/>
      <c r="Q1020"/>
      <c r="R1020"/>
      <c r="S1020"/>
      <c r="AA1020"/>
      <c r="AB1020"/>
    </row>
    <row r="1021" spans="2:28" ht="15">
      <c r="B1021"/>
      <c r="C1021"/>
      <c r="D1021"/>
      <c r="E1021"/>
      <c r="G1021"/>
      <c r="H1021"/>
      <c r="I1021"/>
      <c r="J1021"/>
      <c r="L1021"/>
      <c r="M1021"/>
      <c r="N1021"/>
      <c r="O1021"/>
      <c r="Q1021"/>
      <c r="R1021"/>
      <c r="S1021"/>
      <c r="AA1021"/>
      <c r="AB1021"/>
    </row>
    <row r="1022" spans="2:28" ht="15">
      <c r="B1022"/>
      <c r="C1022"/>
      <c r="D1022"/>
      <c r="E1022"/>
      <c r="G1022"/>
      <c r="H1022"/>
      <c r="I1022"/>
      <c r="J1022"/>
      <c r="L1022"/>
      <c r="M1022"/>
      <c r="N1022"/>
      <c r="O1022"/>
      <c r="Q1022"/>
      <c r="R1022"/>
      <c r="S1022"/>
      <c r="AA1022"/>
      <c r="AB1022"/>
    </row>
    <row r="1023" spans="2:28" ht="15">
      <c r="B1023"/>
      <c r="C1023"/>
      <c r="D1023"/>
      <c r="E1023"/>
      <c r="G1023"/>
      <c r="H1023"/>
      <c r="I1023"/>
      <c r="J1023"/>
      <c r="L1023"/>
      <c r="M1023"/>
      <c r="N1023"/>
      <c r="O1023"/>
      <c r="Q1023"/>
      <c r="R1023"/>
      <c r="S1023"/>
      <c r="AA1023"/>
      <c r="AB1023"/>
    </row>
    <row r="1024" spans="2:28" ht="15">
      <c r="B1024"/>
      <c r="C1024"/>
      <c r="D1024"/>
      <c r="E1024"/>
      <c r="G1024"/>
      <c r="H1024"/>
      <c r="I1024"/>
      <c r="J1024"/>
      <c r="L1024"/>
      <c r="M1024"/>
      <c r="N1024"/>
      <c r="O1024"/>
      <c r="Q1024"/>
      <c r="R1024"/>
      <c r="S1024"/>
      <c r="AA1024"/>
      <c r="AB1024"/>
    </row>
    <row r="1025" spans="2:28" ht="15">
      <c r="B1025"/>
      <c r="C1025"/>
      <c r="D1025"/>
      <c r="E1025"/>
      <c r="G1025"/>
      <c r="H1025"/>
      <c r="I1025"/>
      <c r="J1025"/>
      <c r="L1025"/>
      <c r="M1025"/>
      <c r="N1025"/>
      <c r="O1025"/>
      <c r="Q1025"/>
      <c r="R1025"/>
      <c r="S1025"/>
      <c r="AA1025"/>
      <c r="AB1025"/>
    </row>
    <row r="1026" spans="2:28" ht="15">
      <c r="B1026"/>
      <c r="C1026"/>
      <c r="D1026"/>
      <c r="E1026"/>
      <c r="G1026"/>
      <c r="H1026"/>
      <c r="I1026"/>
      <c r="J1026"/>
      <c r="L1026"/>
      <c r="M1026"/>
      <c r="N1026"/>
      <c r="O1026"/>
      <c r="Q1026"/>
      <c r="R1026"/>
      <c r="S1026"/>
      <c r="AA1026"/>
      <c r="AB1026"/>
    </row>
    <row r="1027" spans="2:28" ht="15">
      <c r="B1027"/>
      <c r="C1027"/>
      <c r="D1027"/>
      <c r="E1027"/>
      <c r="G1027"/>
      <c r="H1027"/>
      <c r="I1027"/>
      <c r="J1027"/>
      <c r="L1027"/>
      <c r="M1027"/>
      <c r="N1027"/>
      <c r="O1027"/>
      <c r="Q1027"/>
      <c r="R1027"/>
      <c r="S1027"/>
      <c r="AA1027"/>
      <c r="AB1027"/>
    </row>
    <row r="1028" spans="2:28" ht="15">
      <c r="B1028"/>
      <c r="C1028"/>
      <c r="D1028"/>
      <c r="E1028"/>
      <c r="G1028"/>
      <c r="H1028"/>
      <c r="I1028"/>
      <c r="J1028"/>
      <c r="L1028"/>
      <c r="M1028"/>
      <c r="N1028"/>
      <c r="O1028"/>
      <c r="Q1028"/>
      <c r="R1028"/>
      <c r="S1028"/>
      <c r="AA1028"/>
      <c r="AB1028"/>
    </row>
    <row r="1029" spans="2:28" ht="15">
      <c r="B1029"/>
      <c r="C1029"/>
      <c r="D1029"/>
      <c r="E1029"/>
      <c r="G1029"/>
      <c r="H1029"/>
      <c r="I1029"/>
      <c r="J1029"/>
      <c r="L1029"/>
      <c r="M1029"/>
      <c r="N1029"/>
      <c r="O1029"/>
      <c r="Q1029"/>
      <c r="R1029"/>
      <c r="S1029"/>
      <c r="AA1029"/>
      <c r="AB1029"/>
    </row>
    <row r="1030" spans="2:28" ht="15">
      <c r="B1030"/>
      <c r="C1030"/>
      <c r="D1030"/>
      <c r="E1030"/>
      <c r="G1030"/>
      <c r="H1030"/>
      <c r="I1030"/>
      <c r="J1030"/>
      <c r="L1030"/>
      <c r="M1030"/>
      <c r="N1030"/>
      <c r="O1030"/>
      <c r="Q1030"/>
      <c r="R1030"/>
      <c r="S1030"/>
      <c r="AA1030"/>
      <c r="AB1030"/>
    </row>
    <row r="1031" spans="2:28" ht="15">
      <c r="B1031"/>
      <c r="C1031"/>
      <c r="D1031"/>
      <c r="E1031"/>
      <c r="G1031"/>
      <c r="H1031"/>
      <c r="I1031"/>
      <c r="J1031"/>
      <c r="L1031"/>
      <c r="M1031"/>
      <c r="N1031"/>
      <c r="O1031"/>
      <c r="Q1031"/>
      <c r="R1031"/>
      <c r="S1031"/>
      <c r="AA1031"/>
      <c r="AB1031"/>
    </row>
    <row r="1032" spans="2:28" ht="15">
      <c r="B1032"/>
      <c r="C1032"/>
      <c r="D1032"/>
      <c r="E1032"/>
      <c r="G1032"/>
      <c r="H1032"/>
      <c r="I1032"/>
      <c r="J1032"/>
      <c r="L1032"/>
      <c r="M1032"/>
      <c r="N1032"/>
      <c r="O1032"/>
      <c r="Q1032"/>
      <c r="R1032"/>
      <c r="S1032"/>
      <c r="AA1032"/>
      <c r="AB1032"/>
    </row>
    <row r="1033" spans="2:28" ht="15">
      <c r="B1033"/>
      <c r="C1033"/>
      <c r="D1033"/>
      <c r="E1033"/>
      <c r="G1033"/>
      <c r="H1033"/>
      <c r="I1033"/>
      <c r="J1033"/>
      <c r="L1033"/>
      <c r="M1033"/>
      <c r="N1033"/>
      <c r="O1033"/>
      <c r="Q1033"/>
      <c r="R1033"/>
      <c r="S1033"/>
      <c r="AA1033"/>
      <c r="AB1033"/>
    </row>
    <row r="1034" spans="2:28" ht="15">
      <c r="B1034"/>
      <c r="C1034"/>
      <c r="D1034"/>
      <c r="E1034"/>
      <c r="G1034"/>
      <c r="H1034"/>
      <c r="I1034"/>
      <c r="J1034"/>
      <c r="L1034"/>
      <c r="M1034"/>
      <c r="N1034"/>
      <c r="O1034"/>
      <c r="Q1034"/>
      <c r="R1034"/>
      <c r="S1034"/>
      <c r="AA1034"/>
      <c r="AB1034"/>
    </row>
    <row r="1035" spans="2:28" ht="15">
      <c r="B1035"/>
      <c r="C1035"/>
      <c r="D1035"/>
      <c r="E1035"/>
      <c r="G1035"/>
      <c r="H1035"/>
      <c r="I1035"/>
      <c r="J1035"/>
      <c r="L1035"/>
      <c r="M1035"/>
      <c r="N1035"/>
      <c r="O1035"/>
      <c r="Q1035"/>
      <c r="R1035"/>
      <c r="S1035"/>
      <c r="AA1035"/>
      <c r="AB1035"/>
    </row>
    <row r="1036" spans="2:28" ht="15">
      <c r="B1036"/>
      <c r="C1036"/>
      <c r="D1036"/>
      <c r="E1036"/>
      <c r="G1036"/>
      <c r="H1036"/>
      <c r="I1036"/>
      <c r="J1036"/>
      <c r="L1036"/>
      <c r="M1036"/>
      <c r="N1036"/>
      <c r="O1036"/>
      <c r="Q1036"/>
      <c r="R1036"/>
      <c r="S1036"/>
      <c r="AA1036"/>
      <c r="AB1036"/>
    </row>
    <row r="1037" spans="2:28" ht="15">
      <c r="B1037"/>
      <c r="C1037"/>
      <c r="D1037"/>
      <c r="E1037"/>
      <c r="G1037"/>
      <c r="H1037"/>
      <c r="I1037"/>
      <c r="J1037"/>
      <c r="L1037"/>
      <c r="M1037"/>
      <c r="N1037"/>
      <c r="O1037"/>
      <c r="Q1037"/>
      <c r="R1037"/>
      <c r="S1037"/>
      <c r="AA1037"/>
      <c r="AB1037"/>
    </row>
    <row r="1038" spans="2:28" ht="15">
      <c r="B1038"/>
      <c r="C1038"/>
      <c r="D1038"/>
      <c r="E1038"/>
      <c r="G1038"/>
      <c r="H1038"/>
      <c r="I1038"/>
      <c r="J1038"/>
      <c r="L1038"/>
      <c r="M1038"/>
      <c r="N1038"/>
      <c r="O1038"/>
      <c r="Q1038"/>
      <c r="R1038"/>
      <c r="S1038"/>
      <c r="AA1038"/>
      <c r="AB1038"/>
    </row>
    <row r="1039" spans="2:28" ht="15">
      <c r="B1039"/>
      <c r="C1039"/>
      <c r="D1039"/>
      <c r="E1039"/>
      <c r="G1039"/>
      <c r="H1039"/>
      <c r="I1039"/>
      <c r="J1039"/>
      <c r="L1039"/>
      <c r="M1039"/>
      <c r="N1039"/>
      <c r="O1039"/>
      <c r="Q1039"/>
      <c r="R1039"/>
      <c r="S1039"/>
      <c r="AA1039"/>
      <c r="AB1039"/>
    </row>
    <row r="1040" spans="2:28" ht="15">
      <c r="B1040"/>
      <c r="C1040"/>
      <c r="D1040"/>
      <c r="E1040"/>
      <c r="G1040"/>
      <c r="H1040"/>
      <c r="I1040"/>
      <c r="J1040"/>
      <c r="L1040"/>
      <c r="M1040"/>
      <c r="N1040"/>
      <c r="O1040"/>
      <c r="Q1040"/>
      <c r="R1040"/>
      <c r="S1040"/>
      <c r="AA1040"/>
      <c r="AB1040"/>
    </row>
    <row r="1041" spans="2:28" ht="15">
      <c r="B1041"/>
      <c r="C1041"/>
      <c r="D1041"/>
      <c r="E1041"/>
      <c r="G1041"/>
      <c r="H1041"/>
      <c r="I1041"/>
      <c r="J1041"/>
      <c r="L1041"/>
      <c r="M1041"/>
      <c r="N1041"/>
      <c r="O1041"/>
      <c r="Q1041"/>
      <c r="R1041"/>
      <c r="S1041"/>
      <c r="AA1041"/>
      <c r="AB1041"/>
    </row>
    <row r="1042" spans="2:28" ht="15">
      <c r="B1042"/>
      <c r="C1042"/>
      <c r="D1042"/>
      <c r="E1042"/>
      <c r="G1042"/>
      <c r="H1042"/>
      <c r="I1042"/>
      <c r="J1042"/>
      <c r="L1042"/>
      <c r="M1042"/>
      <c r="N1042"/>
      <c r="O1042"/>
      <c r="Q1042"/>
      <c r="R1042"/>
      <c r="S1042"/>
      <c r="AA1042"/>
      <c r="AB1042"/>
    </row>
    <row r="1043" spans="2:28" ht="15">
      <c r="B1043"/>
      <c r="C1043"/>
      <c r="D1043"/>
      <c r="E1043"/>
      <c r="G1043"/>
      <c r="H1043"/>
      <c r="I1043"/>
      <c r="J1043"/>
      <c r="L1043"/>
      <c r="M1043"/>
      <c r="N1043"/>
      <c r="O1043"/>
      <c r="Q1043"/>
      <c r="R1043"/>
      <c r="S1043"/>
      <c r="AA1043"/>
      <c r="AB1043"/>
    </row>
    <row r="1044" spans="2:28" ht="15">
      <c r="B1044"/>
      <c r="C1044"/>
      <c r="D1044"/>
      <c r="E1044"/>
      <c r="G1044"/>
      <c r="H1044"/>
      <c r="I1044"/>
      <c r="J1044"/>
      <c r="L1044"/>
      <c r="M1044"/>
      <c r="N1044"/>
      <c r="O1044"/>
      <c r="Q1044"/>
      <c r="R1044"/>
      <c r="S1044"/>
      <c r="AA1044"/>
      <c r="AB1044"/>
    </row>
    <row r="1045" spans="2:28" ht="15">
      <c r="B1045"/>
      <c r="C1045"/>
      <c r="D1045"/>
      <c r="E1045"/>
      <c r="G1045"/>
      <c r="H1045"/>
      <c r="I1045"/>
      <c r="J1045"/>
      <c r="L1045"/>
      <c r="M1045"/>
      <c r="N1045"/>
      <c r="O1045"/>
      <c r="Q1045"/>
      <c r="R1045"/>
      <c r="S1045"/>
      <c r="AA1045"/>
      <c r="AB1045"/>
    </row>
    <row r="1046" spans="2:28" ht="15">
      <c r="B1046"/>
      <c r="C1046"/>
      <c r="D1046"/>
      <c r="E1046"/>
      <c r="G1046"/>
      <c r="H1046"/>
      <c r="I1046"/>
      <c r="J1046"/>
      <c r="L1046"/>
      <c r="M1046"/>
      <c r="N1046"/>
      <c r="O1046"/>
      <c r="Q1046"/>
      <c r="R1046"/>
      <c r="S1046"/>
      <c r="AA1046"/>
      <c r="AB1046"/>
    </row>
    <row r="1047" spans="2:28" ht="15">
      <c r="B1047"/>
      <c r="C1047"/>
      <c r="D1047"/>
      <c r="E1047"/>
      <c r="G1047"/>
      <c r="H1047"/>
      <c r="I1047"/>
      <c r="J1047"/>
      <c r="L1047"/>
      <c r="M1047"/>
      <c r="N1047"/>
      <c r="O1047"/>
      <c r="Q1047"/>
      <c r="R1047"/>
      <c r="S1047"/>
      <c r="AA1047"/>
      <c r="AB1047"/>
    </row>
    <row r="1048" spans="2:28" ht="15">
      <c r="B1048"/>
      <c r="C1048"/>
      <c r="D1048"/>
      <c r="E1048"/>
      <c r="G1048"/>
      <c r="H1048"/>
      <c r="I1048"/>
      <c r="J1048"/>
      <c r="L1048"/>
      <c r="M1048"/>
      <c r="N1048"/>
      <c r="O1048"/>
      <c r="Q1048"/>
      <c r="R1048"/>
      <c r="S1048"/>
      <c r="AA1048"/>
      <c r="AB1048"/>
    </row>
    <row r="1049" spans="2:28" ht="15">
      <c r="B1049"/>
      <c r="C1049"/>
      <c r="D1049"/>
      <c r="E1049"/>
      <c r="G1049"/>
      <c r="H1049"/>
      <c r="I1049"/>
      <c r="J1049"/>
      <c r="L1049"/>
      <c r="M1049"/>
      <c r="N1049"/>
      <c r="O1049"/>
      <c r="Q1049"/>
      <c r="R1049"/>
      <c r="S1049"/>
      <c r="AA1049"/>
      <c r="AB1049"/>
    </row>
    <row r="1050" spans="2:28" ht="15">
      <c r="B1050"/>
      <c r="C1050"/>
      <c r="D1050"/>
      <c r="E1050"/>
      <c r="G1050"/>
      <c r="H1050"/>
      <c r="I1050"/>
      <c r="J1050"/>
      <c r="L1050"/>
      <c r="M1050"/>
      <c r="N1050"/>
      <c r="O1050"/>
      <c r="Q1050"/>
      <c r="R1050"/>
      <c r="S1050"/>
      <c r="AA1050"/>
      <c r="AB1050"/>
    </row>
    <row r="1051" spans="2:28" ht="15">
      <c r="B1051"/>
      <c r="C1051"/>
      <c r="D1051"/>
      <c r="E1051"/>
      <c r="G1051"/>
      <c r="H1051"/>
      <c r="I1051"/>
      <c r="J1051"/>
      <c r="L1051"/>
      <c r="M1051"/>
      <c r="N1051"/>
      <c r="O1051"/>
      <c r="Q1051"/>
      <c r="R1051"/>
      <c r="S1051"/>
      <c r="AA1051"/>
      <c r="AB1051"/>
    </row>
    <row r="1052" spans="2:28" ht="15">
      <c r="B1052"/>
      <c r="C1052"/>
      <c r="D1052"/>
      <c r="E1052"/>
      <c r="G1052"/>
      <c r="H1052"/>
      <c r="I1052"/>
      <c r="J1052"/>
      <c r="L1052"/>
      <c r="M1052"/>
      <c r="N1052"/>
      <c r="O1052"/>
      <c r="Q1052"/>
      <c r="R1052"/>
      <c r="S1052"/>
      <c r="AA1052"/>
      <c r="AB1052"/>
    </row>
    <row r="1053" spans="2:28" ht="15">
      <c r="B1053"/>
      <c r="C1053"/>
      <c r="D1053"/>
      <c r="E1053"/>
      <c r="G1053"/>
      <c r="H1053"/>
      <c r="I1053"/>
      <c r="J1053"/>
      <c r="L1053"/>
      <c r="M1053"/>
      <c r="N1053"/>
      <c r="O1053"/>
      <c r="Q1053"/>
      <c r="R1053"/>
      <c r="S1053"/>
      <c r="AA1053"/>
      <c r="AB1053"/>
    </row>
    <row r="1054" spans="2:28" ht="15">
      <c r="B1054"/>
      <c r="C1054"/>
      <c r="D1054"/>
      <c r="E1054"/>
      <c r="G1054"/>
      <c r="H1054"/>
      <c r="I1054"/>
      <c r="J1054"/>
      <c r="L1054"/>
      <c r="M1054"/>
      <c r="N1054"/>
      <c r="O1054"/>
      <c r="Q1054"/>
      <c r="R1054"/>
      <c r="S1054"/>
      <c r="AA1054"/>
      <c r="AB1054"/>
    </row>
    <row r="1055" spans="2:28" ht="15">
      <c r="B1055"/>
      <c r="C1055"/>
      <c r="D1055"/>
      <c r="E1055"/>
      <c r="G1055"/>
      <c r="H1055"/>
      <c r="I1055"/>
      <c r="J1055"/>
      <c r="L1055"/>
      <c r="M1055"/>
      <c r="N1055"/>
      <c r="O1055"/>
      <c r="Q1055"/>
      <c r="R1055"/>
      <c r="S1055"/>
      <c r="AA1055"/>
      <c r="AB1055"/>
    </row>
    <row r="1056" spans="2:28" ht="15">
      <c r="B1056"/>
      <c r="C1056"/>
      <c r="D1056"/>
      <c r="E1056"/>
      <c r="G1056"/>
      <c r="H1056"/>
      <c r="I1056"/>
      <c r="J1056"/>
      <c r="L1056"/>
      <c r="M1056"/>
      <c r="N1056"/>
      <c r="O1056"/>
      <c r="Q1056"/>
      <c r="R1056"/>
      <c r="S1056"/>
      <c r="AA1056"/>
      <c r="AB1056"/>
    </row>
    <row r="1057" spans="2:28" ht="15">
      <c r="B1057"/>
      <c r="C1057"/>
      <c r="D1057"/>
      <c r="E1057"/>
      <c r="G1057"/>
      <c r="H1057"/>
      <c r="I1057"/>
      <c r="J1057"/>
      <c r="L1057"/>
      <c r="M1057"/>
      <c r="N1057"/>
      <c r="O1057"/>
      <c r="Q1057"/>
      <c r="R1057"/>
      <c r="S1057"/>
      <c r="AA1057"/>
      <c r="AB1057"/>
    </row>
    <row r="1058" spans="2:28" ht="15">
      <c r="B1058"/>
      <c r="C1058"/>
      <c r="D1058"/>
      <c r="E1058"/>
      <c r="G1058"/>
      <c r="H1058"/>
      <c r="I1058"/>
      <c r="J1058"/>
      <c r="L1058"/>
      <c r="M1058"/>
      <c r="N1058"/>
      <c r="O1058"/>
      <c r="Q1058"/>
      <c r="R1058"/>
      <c r="S1058"/>
      <c r="AA1058"/>
      <c r="AB1058"/>
    </row>
    <row r="1059" spans="2:28" ht="15">
      <c r="B1059"/>
      <c r="C1059"/>
      <c r="D1059"/>
      <c r="E1059"/>
      <c r="G1059"/>
      <c r="H1059"/>
      <c r="I1059"/>
      <c r="J1059"/>
      <c r="L1059"/>
      <c r="M1059"/>
      <c r="N1059"/>
      <c r="O1059"/>
      <c r="Q1059"/>
      <c r="R1059"/>
      <c r="S1059"/>
      <c r="AA1059"/>
      <c r="AB1059"/>
    </row>
    <row r="1060" spans="2:28" ht="15">
      <c r="B1060"/>
      <c r="C1060"/>
      <c r="D1060"/>
      <c r="E1060"/>
      <c r="G1060"/>
      <c r="H1060"/>
      <c r="I1060"/>
      <c r="J1060"/>
      <c r="L1060"/>
      <c r="M1060"/>
      <c r="N1060"/>
      <c r="O1060"/>
      <c r="Q1060"/>
      <c r="R1060"/>
      <c r="S1060"/>
      <c r="AA1060"/>
      <c r="AB1060"/>
    </row>
    <row r="1061" spans="2:28" ht="15">
      <c r="B1061"/>
      <c r="C1061"/>
      <c r="D1061"/>
      <c r="E1061"/>
      <c r="G1061"/>
      <c r="H1061"/>
      <c r="I1061"/>
      <c r="J1061"/>
      <c r="L1061"/>
      <c r="M1061"/>
      <c r="N1061"/>
      <c r="O1061"/>
      <c r="Q1061"/>
      <c r="R1061"/>
      <c r="S1061"/>
      <c r="AA1061"/>
      <c r="AB1061"/>
    </row>
    <row r="1062" spans="2:28" ht="15">
      <c r="B1062"/>
      <c r="C1062"/>
      <c r="D1062"/>
      <c r="E1062"/>
      <c r="G1062"/>
      <c r="H1062"/>
      <c r="I1062"/>
      <c r="J1062"/>
      <c r="L1062"/>
      <c r="M1062"/>
      <c r="N1062"/>
      <c r="O1062"/>
      <c r="Q1062"/>
      <c r="R1062"/>
      <c r="S1062"/>
      <c r="AA1062"/>
      <c r="AB1062"/>
    </row>
    <row r="1063" spans="2:28" ht="15">
      <c r="B1063"/>
      <c r="C1063"/>
      <c r="D1063"/>
      <c r="E1063"/>
      <c r="G1063"/>
      <c r="H1063"/>
      <c r="I1063"/>
      <c r="J1063"/>
      <c r="L1063"/>
      <c r="M1063"/>
      <c r="N1063"/>
      <c r="O1063"/>
      <c r="Q1063"/>
      <c r="R1063"/>
      <c r="S1063"/>
      <c r="AA1063"/>
      <c r="AB1063"/>
    </row>
    <row r="1064" spans="2:28" ht="15">
      <c r="B1064"/>
      <c r="C1064"/>
      <c r="D1064"/>
      <c r="E1064"/>
      <c r="G1064"/>
      <c r="H1064"/>
      <c r="I1064"/>
      <c r="J1064"/>
      <c r="L1064"/>
      <c r="M1064"/>
      <c r="N1064"/>
      <c r="O1064"/>
      <c r="Q1064"/>
      <c r="R1064"/>
      <c r="S1064"/>
      <c r="AA1064"/>
      <c r="AB1064"/>
    </row>
    <row r="1065" spans="2:28" ht="15">
      <c r="B1065"/>
      <c r="C1065"/>
      <c r="D1065"/>
      <c r="E1065"/>
      <c r="G1065"/>
      <c r="H1065"/>
      <c r="I1065"/>
      <c r="J1065"/>
      <c r="L1065"/>
      <c r="M1065"/>
      <c r="N1065"/>
      <c r="O1065"/>
      <c r="Q1065"/>
      <c r="R1065"/>
      <c r="S1065"/>
      <c r="AA1065"/>
      <c r="AB1065"/>
    </row>
    <row r="1066" spans="2:28" ht="15">
      <c r="B1066"/>
      <c r="C1066"/>
      <c r="D1066"/>
      <c r="E1066"/>
      <c r="G1066"/>
      <c r="H1066"/>
      <c r="I1066"/>
      <c r="J1066"/>
      <c r="L1066"/>
      <c r="M1066"/>
      <c r="N1066"/>
      <c r="O1066"/>
      <c r="Q1066"/>
      <c r="R1066"/>
      <c r="S1066"/>
      <c r="AA1066"/>
      <c r="AB1066"/>
    </row>
    <row r="1067" spans="2:28" ht="15">
      <c r="B1067"/>
      <c r="C1067"/>
      <c r="D1067"/>
      <c r="E1067"/>
      <c r="G1067"/>
      <c r="H1067"/>
      <c r="I1067"/>
      <c r="J1067"/>
      <c r="L1067"/>
      <c r="M1067"/>
      <c r="N1067"/>
      <c r="O1067"/>
      <c r="Q1067"/>
      <c r="R1067"/>
      <c r="S1067"/>
      <c r="AA1067"/>
      <c r="AB1067"/>
    </row>
    <row r="1068" spans="2:28" ht="15">
      <c r="B1068"/>
      <c r="C1068"/>
      <c r="D1068"/>
      <c r="E1068"/>
      <c r="G1068"/>
      <c r="H1068"/>
      <c r="I1068"/>
      <c r="J1068"/>
      <c r="L1068"/>
      <c r="M1068"/>
      <c r="N1068"/>
      <c r="O1068"/>
      <c r="Q1068"/>
      <c r="R1068"/>
      <c r="S1068"/>
      <c r="AA1068"/>
      <c r="AB1068"/>
    </row>
    <row r="1069" spans="2:28" ht="15">
      <c r="B1069"/>
      <c r="C1069"/>
      <c r="D1069"/>
      <c r="E1069"/>
      <c r="G1069"/>
      <c r="H1069"/>
      <c r="I1069"/>
      <c r="J1069"/>
      <c r="L1069"/>
      <c r="M1069"/>
      <c r="N1069"/>
      <c r="O1069"/>
      <c r="Q1069"/>
      <c r="R1069"/>
      <c r="S1069"/>
      <c r="AA1069"/>
      <c r="AB1069"/>
    </row>
    <row r="1070" spans="2:28" ht="15">
      <c r="B1070"/>
      <c r="C1070"/>
      <c r="D1070"/>
      <c r="E1070"/>
      <c r="G1070"/>
      <c r="H1070"/>
      <c r="I1070"/>
      <c r="J1070"/>
      <c r="L1070"/>
      <c r="M1070"/>
      <c r="N1070"/>
      <c r="O1070"/>
      <c r="Q1070"/>
      <c r="R1070"/>
      <c r="S1070"/>
      <c r="AA1070"/>
      <c r="AB1070"/>
    </row>
    <row r="1071" spans="2:28" ht="15">
      <c r="B1071"/>
      <c r="C1071"/>
      <c r="D1071"/>
      <c r="E1071"/>
      <c r="G1071"/>
      <c r="H1071"/>
      <c r="I1071"/>
      <c r="J1071"/>
      <c r="L1071"/>
      <c r="M1071"/>
      <c r="N1071"/>
      <c r="O1071"/>
      <c r="Q1071"/>
      <c r="R1071"/>
      <c r="S1071"/>
      <c r="AA1071"/>
      <c r="AB1071"/>
    </row>
    <row r="1072" spans="2:28" ht="15">
      <c r="B1072"/>
      <c r="C1072"/>
      <c r="D1072"/>
      <c r="E1072"/>
      <c r="G1072"/>
      <c r="H1072"/>
      <c r="I1072"/>
      <c r="J1072"/>
      <c r="L1072"/>
      <c r="M1072"/>
      <c r="N1072"/>
      <c r="O1072"/>
      <c r="Q1072"/>
      <c r="R1072"/>
      <c r="S1072"/>
      <c r="AA1072"/>
      <c r="AB1072"/>
    </row>
    <row r="1073" spans="2:28" ht="15">
      <c r="B1073"/>
      <c r="C1073"/>
      <c r="D1073"/>
      <c r="E1073"/>
      <c r="G1073"/>
      <c r="H1073"/>
      <c r="I1073"/>
      <c r="J1073"/>
      <c r="L1073"/>
      <c r="M1073"/>
      <c r="N1073"/>
      <c r="O1073"/>
      <c r="Q1073"/>
      <c r="R1073"/>
      <c r="S1073"/>
      <c r="AA1073"/>
      <c r="AB1073"/>
    </row>
    <row r="1074" spans="2:28" ht="15">
      <c r="B1074"/>
      <c r="C1074"/>
      <c r="D1074"/>
      <c r="E1074"/>
      <c r="G1074"/>
      <c r="H1074"/>
      <c r="I1074"/>
      <c r="J1074"/>
      <c r="L1074"/>
      <c r="M1074"/>
      <c r="N1074"/>
      <c r="O1074"/>
      <c r="Q1074"/>
      <c r="R1074"/>
      <c r="S1074"/>
      <c r="AA1074"/>
      <c r="AB1074"/>
    </row>
    <row r="1075" spans="2:28" ht="15">
      <c r="B1075"/>
      <c r="C1075"/>
      <c r="D1075"/>
      <c r="E1075"/>
      <c r="G1075"/>
      <c r="H1075"/>
      <c r="I1075"/>
      <c r="J1075"/>
      <c r="L1075"/>
      <c r="M1075"/>
      <c r="N1075"/>
      <c r="O1075"/>
      <c r="Q1075"/>
      <c r="R1075"/>
      <c r="S1075"/>
      <c r="AA1075"/>
      <c r="AB1075"/>
    </row>
    <row r="1076" spans="2:28" ht="15">
      <c r="B1076"/>
      <c r="C1076"/>
      <c r="D1076"/>
      <c r="E1076"/>
      <c r="G1076"/>
      <c r="H1076"/>
      <c r="I1076"/>
      <c r="J1076"/>
      <c r="L1076"/>
      <c r="M1076"/>
      <c r="N1076"/>
      <c r="O1076"/>
      <c r="Q1076"/>
      <c r="R1076"/>
      <c r="S1076"/>
      <c r="AA1076"/>
      <c r="AB1076"/>
    </row>
    <row r="1077" spans="2:28" ht="15">
      <c r="B1077"/>
      <c r="C1077"/>
      <c r="D1077"/>
      <c r="E1077"/>
      <c r="G1077"/>
      <c r="H1077"/>
      <c r="I1077"/>
      <c r="J1077"/>
      <c r="L1077"/>
      <c r="M1077"/>
      <c r="N1077"/>
      <c r="O1077"/>
      <c r="Q1077"/>
      <c r="R1077"/>
      <c r="S1077"/>
      <c r="AA1077"/>
      <c r="AB1077"/>
    </row>
    <row r="1078" spans="2:28" ht="15">
      <c r="B1078"/>
      <c r="C1078"/>
      <c r="D1078"/>
      <c r="E1078"/>
      <c r="G1078"/>
      <c r="H1078"/>
      <c r="I1078"/>
      <c r="J1078"/>
      <c r="L1078"/>
      <c r="M1078"/>
      <c r="N1078"/>
      <c r="O1078"/>
      <c r="Q1078"/>
      <c r="R1078"/>
      <c r="S1078"/>
      <c r="AA1078"/>
      <c r="AB1078"/>
    </row>
    <row r="1079" spans="2:28" ht="15">
      <c r="B1079"/>
      <c r="C1079"/>
      <c r="D1079"/>
      <c r="E1079"/>
      <c r="G1079"/>
      <c r="H1079"/>
      <c r="I1079"/>
      <c r="J1079"/>
      <c r="L1079"/>
      <c r="M1079"/>
      <c r="N1079"/>
      <c r="O1079"/>
      <c r="Q1079"/>
      <c r="R1079"/>
      <c r="S1079"/>
      <c r="AA1079"/>
      <c r="AB1079"/>
    </row>
    <row r="1080" spans="2:28" ht="15">
      <c r="B1080"/>
      <c r="C1080"/>
      <c r="D1080"/>
      <c r="E1080"/>
      <c r="G1080"/>
      <c r="H1080"/>
      <c r="I1080"/>
      <c r="J1080"/>
      <c r="L1080"/>
      <c r="M1080"/>
      <c r="N1080"/>
      <c r="O1080"/>
      <c r="Q1080"/>
      <c r="R1080"/>
      <c r="S1080"/>
      <c r="AA1080"/>
      <c r="AB1080"/>
    </row>
    <row r="1081" spans="2:28" ht="15">
      <c r="B1081"/>
      <c r="C1081"/>
      <c r="D1081"/>
      <c r="E1081"/>
      <c r="G1081"/>
      <c r="H1081"/>
      <c r="I1081"/>
      <c r="J1081"/>
      <c r="L1081"/>
      <c r="M1081"/>
      <c r="N1081"/>
      <c r="O1081"/>
      <c r="Q1081"/>
      <c r="R1081"/>
      <c r="S1081"/>
      <c r="AA1081"/>
      <c r="AB1081"/>
    </row>
    <row r="1082" spans="2:28" ht="15">
      <c r="B1082"/>
      <c r="C1082"/>
      <c r="D1082"/>
      <c r="E1082"/>
      <c r="G1082"/>
      <c r="H1082"/>
      <c r="I1082"/>
      <c r="J1082"/>
      <c r="L1082"/>
      <c r="M1082"/>
      <c r="N1082"/>
      <c r="O1082"/>
      <c r="Q1082"/>
      <c r="R1082"/>
      <c r="S1082"/>
      <c r="AA1082"/>
      <c r="AB1082"/>
    </row>
    <row r="1083" spans="2:28" ht="15">
      <c r="B1083"/>
      <c r="C1083"/>
      <c r="D1083"/>
      <c r="E1083"/>
      <c r="G1083"/>
      <c r="H1083"/>
      <c r="I1083"/>
      <c r="J1083"/>
      <c r="L1083"/>
      <c r="M1083"/>
      <c r="N1083"/>
      <c r="O1083"/>
      <c r="Q1083"/>
      <c r="R1083"/>
      <c r="S1083"/>
      <c r="AA1083"/>
      <c r="AB1083"/>
    </row>
    <row r="1084" spans="2:28" ht="15">
      <c r="B1084"/>
      <c r="C1084"/>
      <c r="D1084"/>
      <c r="E1084"/>
      <c r="G1084"/>
      <c r="H1084"/>
      <c r="I1084"/>
      <c r="J1084"/>
      <c r="L1084"/>
      <c r="M1084"/>
      <c r="N1084"/>
      <c r="O1084"/>
      <c r="Q1084"/>
      <c r="R1084"/>
      <c r="S1084"/>
      <c r="AA1084"/>
      <c r="AB1084"/>
    </row>
    <row r="1085" spans="2:28" ht="15">
      <c r="B1085"/>
      <c r="C1085"/>
      <c r="D1085"/>
      <c r="E1085"/>
      <c r="G1085"/>
      <c r="H1085"/>
      <c r="I1085"/>
      <c r="J1085"/>
      <c r="L1085"/>
      <c r="M1085"/>
      <c r="N1085"/>
      <c r="O1085"/>
      <c r="Q1085"/>
      <c r="R1085"/>
      <c r="S1085"/>
      <c r="AA1085"/>
      <c r="AB1085"/>
    </row>
    <row r="1086" spans="2:28" ht="15">
      <c r="B1086"/>
      <c r="C1086"/>
      <c r="D1086"/>
      <c r="E1086"/>
      <c r="G1086"/>
      <c r="H1086"/>
      <c r="I1086"/>
      <c r="J1086"/>
      <c r="L1086"/>
      <c r="M1086"/>
      <c r="N1086"/>
      <c r="O1086"/>
      <c r="Q1086"/>
      <c r="R1086"/>
      <c r="S1086"/>
      <c r="AA1086"/>
      <c r="AB1086"/>
    </row>
    <row r="1087" spans="2:28" ht="15">
      <c r="B1087"/>
      <c r="C1087"/>
      <c r="D1087"/>
      <c r="E1087"/>
      <c r="G1087"/>
      <c r="H1087"/>
      <c r="I1087"/>
      <c r="J1087"/>
      <c r="L1087"/>
      <c r="M1087"/>
      <c r="N1087"/>
      <c r="O1087"/>
      <c r="Q1087"/>
      <c r="R1087"/>
      <c r="S1087"/>
      <c r="AA1087"/>
      <c r="AB1087"/>
    </row>
    <row r="1088" spans="2:28" ht="15">
      <c r="B1088"/>
      <c r="C1088"/>
      <c r="D1088"/>
      <c r="E1088"/>
      <c r="G1088"/>
      <c r="H1088"/>
      <c r="I1088"/>
      <c r="J1088"/>
      <c r="L1088"/>
      <c r="M1088"/>
      <c r="N1088"/>
      <c r="O1088"/>
      <c r="Q1088"/>
      <c r="R1088"/>
      <c r="S1088"/>
      <c r="AA1088"/>
      <c r="AB1088"/>
    </row>
    <row r="1089" spans="2:28" ht="15">
      <c r="B1089"/>
      <c r="C1089"/>
      <c r="D1089"/>
      <c r="E1089"/>
      <c r="G1089"/>
      <c r="H1089"/>
      <c r="I1089"/>
      <c r="J1089"/>
      <c r="L1089"/>
      <c r="M1089"/>
      <c r="N1089"/>
      <c r="O1089"/>
      <c r="Q1089"/>
      <c r="R1089"/>
      <c r="S1089"/>
      <c r="AA1089"/>
      <c r="AB1089"/>
    </row>
    <row r="1090" spans="2:28" ht="15">
      <c r="B1090"/>
      <c r="C1090"/>
      <c r="D1090"/>
      <c r="E1090"/>
      <c r="G1090"/>
      <c r="H1090"/>
      <c r="I1090"/>
      <c r="J1090"/>
      <c r="L1090"/>
      <c r="M1090"/>
      <c r="N1090"/>
      <c r="O1090"/>
      <c r="Q1090"/>
      <c r="R1090"/>
      <c r="S1090"/>
      <c r="AA1090"/>
      <c r="AB1090"/>
    </row>
    <row r="1091" spans="2:28" ht="15">
      <c r="B1091"/>
      <c r="C1091"/>
      <c r="D1091"/>
      <c r="E1091"/>
      <c r="G1091"/>
      <c r="H1091"/>
      <c r="I1091"/>
      <c r="J1091"/>
      <c r="L1091"/>
      <c r="M1091"/>
      <c r="N1091"/>
      <c r="O1091"/>
      <c r="Q1091"/>
      <c r="R1091"/>
      <c r="S1091"/>
      <c r="AA1091"/>
      <c r="AB1091"/>
    </row>
    <row r="1092" spans="2:28" ht="15">
      <c r="B1092"/>
      <c r="C1092"/>
      <c r="D1092"/>
      <c r="E1092"/>
      <c r="G1092"/>
      <c r="H1092"/>
      <c r="I1092"/>
      <c r="J1092"/>
      <c r="L1092"/>
      <c r="M1092"/>
      <c r="N1092"/>
      <c r="O1092"/>
      <c r="Q1092"/>
      <c r="R1092"/>
      <c r="S1092"/>
      <c r="AA1092"/>
      <c r="AB1092"/>
    </row>
    <row r="1093" spans="2:28" ht="15">
      <c r="B1093"/>
      <c r="C1093"/>
      <c r="D1093"/>
      <c r="E1093"/>
      <c r="G1093"/>
      <c r="H1093"/>
      <c r="I1093"/>
      <c r="J1093"/>
      <c r="L1093"/>
      <c r="M1093"/>
      <c r="N1093"/>
      <c r="O1093"/>
      <c r="Q1093"/>
      <c r="R1093"/>
      <c r="S1093"/>
      <c r="AA1093"/>
      <c r="AB1093"/>
    </row>
    <row r="1094" spans="2:28" ht="15">
      <c r="B1094"/>
      <c r="C1094"/>
      <c r="D1094"/>
      <c r="E1094"/>
      <c r="G1094"/>
      <c r="H1094"/>
      <c r="I1094"/>
      <c r="J1094"/>
      <c r="L1094"/>
      <c r="M1094"/>
      <c r="N1094"/>
      <c r="O1094"/>
      <c r="Q1094"/>
      <c r="R1094"/>
      <c r="S1094"/>
      <c r="AA1094"/>
      <c r="AB1094"/>
    </row>
    <row r="1095" spans="2:28" ht="15">
      <c r="B1095"/>
      <c r="C1095"/>
      <c r="D1095"/>
      <c r="E1095"/>
      <c r="G1095"/>
      <c r="H1095"/>
      <c r="I1095"/>
      <c r="J1095"/>
      <c r="L1095"/>
      <c r="M1095"/>
      <c r="N1095"/>
      <c r="O1095"/>
      <c r="Q1095"/>
      <c r="R1095"/>
      <c r="S1095"/>
      <c r="AA1095"/>
      <c r="AB1095"/>
    </row>
    <row r="1096" spans="2:28" ht="15">
      <c r="B1096"/>
      <c r="C1096"/>
      <c r="D1096"/>
      <c r="E1096"/>
      <c r="G1096"/>
      <c r="H1096"/>
      <c r="I1096"/>
      <c r="J1096"/>
      <c r="L1096"/>
      <c r="M1096"/>
      <c r="N1096"/>
      <c r="O1096"/>
      <c r="Q1096"/>
      <c r="R1096"/>
      <c r="S1096"/>
      <c r="AA1096"/>
      <c r="AB1096"/>
    </row>
    <row r="1097" spans="2:28" ht="15">
      <c r="B1097"/>
      <c r="C1097"/>
      <c r="D1097"/>
      <c r="E1097"/>
      <c r="G1097"/>
      <c r="H1097"/>
      <c r="I1097"/>
      <c r="J1097"/>
      <c r="Q1097"/>
      <c r="R1097"/>
      <c r="S1097"/>
      <c r="AA1097"/>
      <c r="AB1097"/>
    </row>
    <row r="1098" spans="2:28" ht="15">
      <c r="B1098"/>
      <c r="C1098"/>
      <c r="D1098"/>
      <c r="E1098"/>
      <c r="G1098"/>
      <c r="H1098"/>
      <c r="I1098"/>
      <c r="J1098"/>
      <c r="Q1098"/>
      <c r="R1098"/>
      <c r="S1098"/>
      <c r="AA1098"/>
      <c r="AB1098"/>
    </row>
    <row r="1099" spans="2:28" ht="15">
      <c r="B1099"/>
      <c r="C1099"/>
      <c r="D1099"/>
      <c r="E1099"/>
      <c r="G1099"/>
      <c r="H1099"/>
      <c r="I1099"/>
      <c r="J1099"/>
      <c r="Q1099"/>
      <c r="R1099"/>
      <c r="S1099"/>
      <c r="AA1099"/>
      <c r="AB1099"/>
    </row>
    <row r="1100" spans="2:28" ht="15">
      <c r="B1100"/>
      <c r="C1100"/>
      <c r="D1100"/>
      <c r="E1100"/>
      <c r="G1100"/>
      <c r="H1100"/>
      <c r="I1100"/>
      <c r="J1100"/>
      <c r="Q1100"/>
      <c r="R1100"/>
      <c r="S1100"/>
      <c r="AA1100"/>
      <c r="AB1100"/>
    </row>
    <row r="1101" spans="2:28" ht="15">
      <c r="B1101"/>
      <c r="C1101"/>
      <c r="D1101"/>
      <c r="E1101"/>
      <c r="G1101"/>
      <c r="H1101"/>
      <c r="I1101"/>
      <c r="J1101"/>
      <c r="Q1101"/>
      <c r="R1101"/>
      <c r="S1101"/>
      <c r="AA1101"/>
      <c r="AB1101"/>
    </row>
    <row r="1102" spans="2:28" ht="15">
      <c r="B1102"/>
      <c r="C1102"/>
      <c r="D1102"/>
      <c r="E1102"/>
      <c r="G1102"/>
      <c r="H1102"/>
      <c r="I1102"/>
      <c r="J1102"/>
      <c r="Q1102"/>
      <c r="R1102"/>
      <c r="S1102"/>
      <c r="AA1102"/>
      <c r="AB1102"/>
    </row>
    <row r="1103" spans="2:28" ht="15">
      <c r="B1103"/>
      <c r="C1103"/>
      <c r="D1103"/>
      <c r="E1103"/>
      <c r="G1103"/>
      <c r="H1103"/>
      <c r="I1103"/>
      <c r="J1103"/>
      <c r="Q1103"/>
      <c r="R1103"/>
      <c r="S1103"/>
      <c r="AA1103"/>
      <c r="AB1103"/>
    </row>
    <row r="1104" spans="2:28" ht="15">
      <c r="B1104"/>
      <c r="C1104"/>
      <c r="D1104"/>
      <c r="E1104"/>
      <c r="G1104"/>
      <c r="H1104"/>
      <c r="I1104"/>
      <c r="J1104"/>
      <c r="Q1104"/>
      <c r="R1104"/>
      <c r="S1104"/>
      <c r="AA1104"/>
      <c r="AB1104"/>
    </row>
    <row r="1105" spans="2:28" ht="15">
      <c r="B1105"/>
      <c r="C1105"/>
      <c r="D1105"/>
      <c r="E1105"/>
      <c r="G1105"/>
      <c r="H1105"/>
      <c r="I1105"/>
      <c r="J1105"/>
      <c r="Q1105"/>
      <c r="R1105"/>
      <c r="S1105"/>
      <c r="AA1105"/>
      <c r="AB1105"/>
    </row>
    <row r="1106" spans="2:28" ht="15">
      <c r="B1106"/>
      <c r="C1106"/>
      <c r="D1106"/>
      <c r="E1106"/>
      <c r="G1106"/>
      <c r="H1106"/>
      <c r="I1106"/>
      <c r="J1106"/>
      <c r="Q1106"/>
      <c r="R1106"/>
      <c r="S1106"/>
      <c r="AA1106"/>
      <c r="AB1106"/>
    </row>
    <row r="1107" spans="2:28" ht="15">
      <c r="B1107"/>
      <c r="C1107"/>
      <c r="D1107"/>
      <c r="E1107"/>
      <c r="G1107"/>
      <c r="H1107"/>
      <c r="I1107"/>
      <c r="J1107"/>
      <c r="Q1107"/>
      <c r="R1107"/>
      <c r="S1107"/>
      <c r="AA1107"/>
      <c r="AB1107"/>
    </row>
    <row r="1108" spans="2:28" ht="15">
      <c r="B1108"/>
      <c r="C1108"/>
      <c r="D1108"/>
      <c r="E1108"/>
      <c r="G1108"/>
      <c r="H1108"/>
      <c r="I1108"/>
      <c r="J1108"/>
      <c r="Q1108"/>
      <c r="R1108"/>
      <c r="S1108"/>
      <c r="AA1108"/>
      <c r="AB1108"/>
    </row>
    <row r="1109" spans="2:28" ht="15">
      <c r="B1109"/>
      <c r="C1109"/>
      <c r="D1109"/>
      <c r="E1109"/>
      <c r="G1109"/>
      <c r="H1109"/>
      <c r="I1109"/>
      <c r="J1109"/>
      <c r="Q1109"/>
      <c r="R1109"/>
      <c r="S1109"/>
      <c r="AA1109"/>
      <c r="AB1109"/>
    </row>
    <row r="1110" spans="2:28" ht="15">
      <c r="B1110"/>
      <c r="C1110"/>
      <c r="D1110"/>
      <c r="E1110"/>
      <c r="G1110"/>
      <c r="H1110"/>
      <c r="I1110"/>
      <c r="J1110"/>
      <c r="Q1110"/>
      <c r="R1110"/>
      <c r="S1110"/>
      <c r="AA1110"/>
      <c r="AB1110"/>
    </row>
    <row r="1111" spans="2:28" ht="15">
      <c r="B1111"/>
      <c r="C1111"/>
      <c r="D1111"/>
      <c r="E1111"/>
      <c r="G1111"/>
      <c r="H1111"/>
      <c r="I1111"/>
      <c r="J1111"/>
      <c r="Q1111"/>
      <c r="R1111"/>
      <c r="S1111"/>
      <c r="AA1111"/>
      <c r="AB1111"/>
    </row>
    <row r="1112" spans="2:28" ht="15">
      <c r="B1112"/>
      <c r="C1112"/>
      <c r="D1112"/>
      <c r="E1112"/>
      <c r="G1112"/>
      <c r="H1112"/>
      <c r="I1112"/>
      <c r="J1112"/>
      <c r="Q1112"/>
      <c r="R1112"/>
      <c r="S1112"/>
      <c r="AA1112"/>
      <c r="AB1112"/>
    </row>
    <row r="1113" spans="2:28" ht="15">
      <c r="B1113"/>
      <c r="C1113"/>
      <c r="D1113"/>
      <c r="E1113"/>
      <c r="G1113"/>
      <c r="H1113"/>
      <c r="I1113"/>
      <c r="J1113"/>
      <c r="Q1113"/>
      <c r="R1113"/>
      <c r="S1113"/>
      <c r="AA1113"/>
      <c r="AB1113"/>
    </row>
    <row r="1114" spans="2:28" ht="15">
      <c r="B1114"/>
      <c r="C1114"/>
      <c r="D1114"/>
      <c r="E1114"/>
      <c r="G1114"/>
      <c r="H1114"/>
      <c r="I1114"/>
      <c r="J1114"/>
      <c r="Q1114"/>
      <c r="R1114"/>
      <c r="S1114"/>
      <c r="AA1114"/>
      <c r="AB1114"/>
    </row>
    <row r="1115" spans="2:28" ht="15">
      <c r="B1115"/>
      <c r="C1115"/>
      <c r="D1115"/>
      <c r="E1115"/>
      <c r="G1115"/>
      <c r="H1115"/>
      <c r="I1115"/>
      <c r="J1115"/>
      <c r="Q1115"/>
      <c r="R1115"/>
      <c r="S1115"/>
      <c r="AA1115"/>
      <c r="AB1115"/>
    </row>
    <row r="1116" spans="2:28" ht="15">
      <c r="B1116"/>
      <c r="C1116"/>
      <c r="D1116"/>
      <c r="E1116"/>
      <c r="G1116"/>
      <c r="H1116"/>
      <c r="I1116"/>
      <c r="J1116"/>
      <c r="Q1116"/>
      <c r="R1116"/>
      <c r="S1116"/>
      <c r="AA1116"/>
      <c r="AB1116"/>
    </row>
    <row r="1117" spans="2:28" ht="15">
      <c r="B1117"/>
      <c r="C1117"/>
      <c r="D1117"/>
      <c r="E1117"/>
      <c r="G1117"/>
      <c r="H1117"/>
      <c r="I1117"/>
      <c r="J1117"/>
      <c r="Q1117"/>
      <c r="R1117"/>
      <c r="S1117"/>
      <c r="AA1117"/>
      <c r="AB1117"/>
    </row>
    <row r="1118" spans="2:28" ht="15">
      <c r="B1118"/>
      <c r="C1118"/>
      <c r="D1118"/>
      <c r="E1118"/>
      <c r="G1118"/>
      <c r="H1118"/>
      <c r="I1118"/>
      <c r="J1118"/>
      <c r="Q1118"/>
      <c r="R1118"/>
      <c r="S1118"/>
      <c r="AA1118"/>
      <c r="AB1118"/>
    </row>
    <row r="1119" spans="2:28" ht="15">
      <c r="B1119"/>
      <c r="C1119"/>
      <c r="D1119"/>
      <c r="E1119"/>
      <c r="G1119"/>
      <c r="H1119"/>
      <c r="I1119"/>
      <c r="J1119"/>
      <c r="Q1119"/>
      <c r="R1119"/>
      <c r="S1119"/>
      <c r="AA1119"/>
      <c r="AB1119"/>
    </row>
    <row r="1120" spans="2:28" ht="15">
      <c r="B1120"/>
      <c r="C1120"/>
      <c r="D1120"/>
      <c r="E1120"/>
      <c r="G1120"/>
      <c r="H1120"/>
      <c r="I1120"/>
      <c r="J1120"/>
      <c r="Q1120"/>
      <c r="R1120"/>
      <c r="S1120"/>
      <c r="AA1120"/>
      <c r="AB1120"/>
    </row>
    <row r="1121" spans="2:28" ht="15">
      <c r="B1121"/>
      <c r="C1121"/>
      <c r="D1121"/>
      <c r="E1121"/>
      <c r="G1121"/>
      <c r="H1121"/>
      <c r="I1121"/>
      <c r="J1121"/>
      <c r="Q1121"/>
      <c r="R1121"/>
      <c r="S1121"/>
      <c r="AA1121"/>
      <c r="AB1121"/>
    </row>
    <row r="1122" spans="2:28" ht="15">
      <c r="B1122"/>
      <c r="C1122"/>
      <c r="D1122"/>
      <c r="E1122"/>
      <c r="G1122"/>
      <c r="H1122"/>
      <c r="I1122"/>
      <c r="J1122"/>
      <c r="Q1122"/>
      <c r="R1122"/>
      <c r="S1122"/>
      <c r="AA1122"/>
      <c r="AB1122"/>
    </row>
    <row r="1123" spans="2:28" ht="15">
      <c r="B1123"/>
      <c r="C1123"/>
      <c r="D1123"/>
      <c r="E1123"/>
      <c r="G1123"/>
      <c r="H1123"/>
      <c r="I1123"/>
      <c r="J1123"/>
      <c r="Q1123"/>
      <c r="R1123"/>
      <c r="S1123"/>
      <c r="AA1123"/>
      <c r="AB1123"/>
    </row>
    <row r="1124" spans="2:28" ht="15">
      <c r="B1124"/>
      <c r="C1124"/>
      <c r="D1124"/>
      <c r="E1124"/>
      <c r="G1124"/>
      <c r="H1124"/>
      <c r="I1124"/>
      <c r="J1124"/>
      <c r="Q1124"/>
      <c r="R1124"/>
      <c r="S1124"/>
      <c r="AA1124"/>
      <c r="AB1124"/>
    </row>
    <row r="1125" spans="2:28" ht="15">
      <c r="B1125"/>
      <c r="C1125"/>
      <c r="D1125"/>
      <c r="E1125"/>
      <c r="G1125"/>
      <c r="H1125"/>
      <c r="I1125"/>
      <c r="J1125"/>
      <c r="Q1125"/>
      <c r="R1125"/>
      <c r="S1125"/>
      <c r="AA1125"/>
      <c r="AB1125"/>
    </row>
    <row r="1126" spans="2:28" ht="15">
      <c r="B1126"/>
      <c r="C1126"/>
      <c r="D1126"/>
      <c r="E1126"/>
      <c r="G1126"/>
      <c r="H1126"/>
      <c r="I1126"/>
      <c r="J1126"/>
      <c r="Q1126"/>
      <c r="R1126"/>
      <c r="S1126"/>
      <c r="AA1126"/>
      <c r="AB1126"/>
    </row>
    <row r="1127" spans="2:28" ht="15">
      <c r="B1127"/>
      <c r="C1127"/>
      <c r="D1127"/>
      <c r="E1127"/>
      <c r="G1127"/>
      <c r="H1127"/>
      <c r="I1127"/>
      <c r="J1127"/>
      <c r="Q1127"/>
      <c r="R1127"/>
      <c r="S1127"/>
      <c r="AA1127"/>
      <c r="AB1127"/>
    </row>
    <row r="1128" spans="2:28" ht="15">
      <c r="B1128"/>
      <c r="C1128"/>
      <c r="D1128"/>
      <c r="E1128"/>
      <c r="G1128"/>
      <c r="H1128"/>
      <c r="I1128"/>
      <c r="J1128"/>
      <c r="Q1128"/>
      <c r="R1128"/>
      <c r="S1128"/>
      <c r="AA1128"/>
      <c r="AB1128"/>
    </row>
    <row r="1129" spans="2:28" ht="15">
      <c r="B1129"/>
      <c r="C1129"/>
      <c r="D1129"/>
      <c r="E1129"/>
      <c r="G1129"/>
      <c r="H1129"/>
      <c r="I1129"/>
      <c r="J1129"/>
      <c r="Q1129"/>
      <c r="R1129"/>
      <c r="S1129"/>
      <c r="AA1129"/>
      <c r="AB1129"/>
    </row>
    <row r="1130" spans="2:28" ht="15">
      <c r="B1130"/>
      <c r="C1130"/>
      <c r="D1130"/>
      <c r="E1130"/>
      <c r="G1130"/>
      <c r="H1130"/>
      <c r="I1130"/>
      <c r="J1130"/>
      <c r="Q1130"/>
      <c r="R1130"/>
      <c r="S1130"/>
      <c r="AA1130"/>
      <c r="AB1130"/>
    </row>
    <row r="1131" spans="2:28" ht="15">
      <c r="B1131"/>
      <c r="C1131"/>
      <c r="D1131"/>
      <c r="E1131"/>
      <c r="G1131"/>
      <c r="H1131"/>
      <c r="I1131"/>
      <c r="J1131"/>
      <c r="Q1131"/>
      <c r="R1131"/>
      <c r="S1131"/>
      <c r="AA1131"/>
      <c r="AB1131"/>
    </row>
    <row r="1132" spans="2:28" ht="15">
      <c r="B1132"/>
      <c r="C1132"/>
      <c r="D1132"/>
      <c r="E1132"/>
      <c r="G1132"/>
      <c r="H1132"/>
      <c r="I1132"/>
      <c r="J1132"/>
      <c r="Q1132"/>
      <c r="R1132"/>
      <c r="S1132"/>
      <c r="AA1132"/>
      <c r="AB1132"/>
    </row>
    <row r="1133" spans="2:28" ht="15">
      <c r="B1133"/>
      <c r="C1133"/>
      <c r="D1133"/>
      <c r="E1133"/>
      <c r="G1133"/>
      <c r="H1133"/>
      <c r="I1133"/>
      <c r="J1133"/>
      <c r="Q1133"/>
      <c r="R1133"/>
      <c r="S1133"/>
      <c r="AA1133"/>
      <c r="AB1133"/>
    </row>
    <row r="1134" spans="2:28" ht="15">
      <c r="B1134"/>
      <c r="C1134"/>
      <c r="D1134"/>
      <c r="E1134"/>
      <c r="G1134"/>
      <c r="H1134"/>
      <c r="I1134"/>
      <c r="J1134"/>
      <c r="Q1134"/>
      <c r="R1134"/>
      <c r="S1134"/>
      <c r="AA1134"/>
      <c r="AB1134"/>
    </row>
    <row r="1135" spans="2:28" ht="15">
      <c r="B1135"/>
      <c r="C1135"/>
      <c r="D1135"/>
      <c r="E1135"/>
      <c r="G1135"/>
      <c r="H1135"/>
      <c r="I1135"/>
      <c r="J1135"/>
      <c r="Q1135"/>
      <c r="R1135"/>
      <c r="S1135"/>
      <c r="AA1135"/>
      <c r="AB1135"/>
    </row>
    <row r="1136" spans="2:28" ht="15">
      <c r="B1136"/>
      <c r="C1136"/>
      <c r="D1136"/>
      <c r="E1136"/>
      <c r="G1136"/>
      <c r="H1136"/>
      <c r="I1136"/>
      <c r="J1136"/>
      <c r="Q1136"/>
      <c r="R1136"/>
      <c r="S1136"/>
      <c r="AA1136"/>
      <c r="AB1136"/>
    </row>
    <row r="1137" spans="2:28" ht="15">
      <c r="B1137"/>
      <c r="C1137"/>
      <c r="D1137"/>
      <c r="E1137"/>
      <c r="G1137"/>
      <c r="H1137"/>
      <c r="I1137"/>
      <c r="J1137"/>
      <c r="Q1137"/>
      <c r="R1137"/>
      <c r="S1137"/>
      <c r="AA1137"/>
      <c r="AB1137"/>
    </row>
    <row r="1138" spans="2:28" ht="15">
      <c r="B1138"/>
      <c r="C1138"/>
      <c r="D1138"/>
      <c r="E1138"/>
      <c r="G1138"/>
      <c r="H1138"/>
      <c r="I1138"/>
      <c r="J1138"/>
      <c r="Q1138"/>
      <c r="R1138"/>
      <c r="S1138"/>
      <c r="AA1138"/>
      <c r="AB1138"/>
    </row>
    <row r="1139" spans="2:28" ht="15">
      <c r="B1139"/>
      <c r="C1139"/>
      <c r="D1139"/>
      <c r="E1139"/>
      <c r="G1139"/>
      <c r="H1139"/>
      <c r="I1139"/>
      <c r="J1139"/>
      <c r="Q1139"/>
      <c r="R1139"/>
      <c r="S1139"/>
      <c r="AA1139"/>
      <c r="AB1139"/>
    </row>
    <row r="1140" spans="2:28" ht="15">
      <c r="B1140"/>
      <c r="C1140"/>
      <c r="D1140"/>
      <c r="E1140"/>
      <c r="G1140"/>
      <c r="H1140"/>
      <c r="I1140"/>
      <c r="J1140"/>
      <c r="Q1140"/>
      <c r="R1140"/>
      <c r="S1140"/>
      <c r="AA1140"/>
      <c r="AB1140"/>
    </row>
    <row r="1141" spans="2:28" ht="15">
      <c r="B1141"/>
      <c r="C1141"/>
      <c r="D1141"/>
      <c r="E1141"/>
      <c r="G1141"/>
      <c r="H1141"/>
      <c r="I1141"/>
      <c r="J1141"/>
      <c r="Q1141"/>
      <c r="R1141"/>
      <c r="S1141"/>
      <c r="AA1141"/>
      <c r="AB1141"/>
    </row>
    <row r="1142" spans="2:28" ht="15">
      <c r="B1142"/>
      <c r="C1142"/>
      <c r="D1142"/>
      <c r="E1142"/>
      <c r="G1142"/>
      <c r="H1142"/>
      <c r="I1142"/>
      <c r="J1142"/>
      <c r="Q1142"/>
      <c r="R1142"/>
      <c r="S1142"/>
      <c r="AA1142"/>
      <c r="AB1142"/>
    </row>
    <row r="1143" spans="2:28" ht="15">
      <c r="B1143"/>
      <c r="C1143"/>
      <c r="D1143"/>
      <c r="E1143"/>
      <c r="G1143"/>
      <c r="H1143"/>
      <c r="I1143"/>
      <c r="J1143"/>
      <c r="Q1143"/>
      <c r="R1143"/>
      <c r="S1143"/>
      <c r="AA1143"/>
      <c r="AB1143"/>
    </row>
    <row r="1144" spans="2:28" ht="15">
      <c r="B1144"/>
      <c r="C1144"/>
      <c r="D1144"/>
      <c r="E1144"/>
      <c r="G1144"/>
      <c r="H1144"/>
      <c r="I1144"/>
      <c r="J1144"/>
      <c r="Q1144"/>
      <c r="R1144"/>
      <c r="S1144"/>
      <c r="AA1144"/>
      <c r="AB1144"/>
    </row>
    <row r="1145" spans="2:28" ht="15">
      <c r="B1145"/>
      <c r="C1145"/>
      <c r="D1145"/>
      <c r="E1145"/>
      <c r="G1145"/>
      <c r="H1145"/>
      <c r="I1145"/>
      <c r="J1145"/>
      <c r="Q1145"/>
      <c r="R1145"/>
      <c r="S1145"/>
      <c r="AA1145"/>
      <c r="AB1145"/>
    </row>
    <row r="1146" spans="2:28" ht="15">
      <c r="B1146"/>
      <c r="C1146"/>
      <c r="D1146"/>
      <c r="E1146"/>
      <c r="G1146"/>
      <c r="H1146"/>
      <c r="I1146"/>
      <c r="J1146"/>
      <c r="Q1146"/>
      <c r="R1146"/>
      <c r="S1146"/>
      <c r="AA1146"/>
      <c r="AB1146"/>
    </row>
    <row r="1147" spans="2:28" ht="15">
      <c r="B1147"/>
      <c r="C1147"/>
      <c r="D1147"/>
      <c r="E1147"/>
      <c r="G1147"/>
      <c r="H1147"/>
      <c r="I1147"/>
      <c r="J1147"/>
      <c r="Q1147"/>
      <c r="R1147"/>
      <c r="S1147"/>
      <c r="AA1147"/>
      <c r="AB1147"/>
    </row>
    <row r="1148" spans="2:28" ht="15">
      <c r="B1148"/>
      <c r="C1148"/>
      <c r="D1148"/>
      <c r="E1148"/>
      <c r="G1148"/>
      <c r="H1148"/>
      <c r="I1148"/>
      <c r="J1148"/>
      <c r="Q1148"/>
      <c r="R1148"/>
      <c r="S1148"/>
      <c r="AA1148"/>
      <c r="AB1148"/>
    </row>
    <row r="1149" spans="2:28" ht="15">
      <c r="B1149"/>
      <c r="C1149"/>
      <c r="D1149"/>
      <c r="E1149"/>
      <c r="G1149"/>
      <c r="H1149"/>
      <c r="I1149"/>
      <c r="J1149"/>
      <c r="Q1149"/>
      <c r="R1149"/>
      <c r="S1149"/>
      <c r="AA1149"/>
      <c r="AB1149"/>
    </row>
    <row r="1150" spans="2:28" ht="15">
      <c r="B1150"/>
      <c r="C1150"/>
      <c r="D1150"/>
      <c r="E1150"/>
      <c r="G1150"/>
      <c r="H1150"/>
      <c r="I1150"/>
      <c r="J1150"/>
      <c r="Q1150"/>
      <c r="R1150"/>
      <c r="S1150"/>
      <c r="AA1150"/>
      <c r="AB1150"/>
    </row>
    <row r="1151" spans="2:28" ht="15">
      <c r="B1151"/>
      <c r="C1151"/>
      <c r="D1151"/>
      <c r="E1151"/>
      <c r="G1151"/>
      <c r="H1151"/>
      <c r="I1151"/>
      <c r="J1151"/>
      <c r="Q1151"/>
      <c r="R1151"/>
      <c r="S1151"/>
      <c r="AA1151"/>
      <c r="AB1151"/>
    </row>
    <row r="1152" spans="2:28" ht="15">
      <c r="B1152"/>
      <c r="C1152"/>
      <c r="D1152"/>
      <c r="E1152"/>
      <c r="G1152"/>
      <c r="H1152"/>
      <c r="I1152"/>
      <c r="J1152"/>
      <c r="Q1152"/>
      <c r="R1152"/>
      <c r="S1152"/>
      <c r="AA1152"/>
      <c r="AB1152"/>
    </row>
    <row r="1153" spans="2:28" ht="15">
      <c r="B1153"/>
      <c r="C1153"/>
      <c r="D1153"/>
      <c r="E1153"/>
      <c r="G1153"/>
      <c r="H1153"/>
      <c r="I1153"/>
      <c r="J1153"/>
      <c r="Q1153"/>
      <c r="R1153"/>
      <c r="S1153"/>
      <c r="AA1153"/>
      <c r="AB1153"/>
    </row>
    <row r="1154" spans="2:28" ht="15">
      <c r="B1154"/>
      <c r="C1154"/>
      <c r="D1154"/>
      <c r="E1154"/>
      <c r="G1154"/>
      <c r="H1154"/>
      <c r="I1154"/>
      <c r="J1154"/>
      <c r="Q1154"/>
      <c r="R1154"/>
      <c r="S1154"/>
      <c r="AA1154"/>
      <c r="AB1154"/>
    </row>
    <row r="1155" spans="2:28" ht="15">
      <c r="B1155"/>
      <c r="C1155"/>
      <c r="D1155"/>
      <c r="E1155"/>
      <c r="G1155"/>
      <c r="H1155"/>
      <c r="I1155"/>
      <c r="J1155"/>
      <c r="Q1155"/>
      <c r="R1155"/>
      <c r="S1155"/>
      <c r="AA1155"/>
      <c r="AB1155"/>
    </row>
    <row r="1156" spans="2:28" ht="15">
      <c r="B1156"/>
      <c r="C1156"/>
      <c r="D1156"/>
      <c r="E1156"/>
      <c r="G1156"/>
      <c r="H1156"/>
      <c r="I1156"/>
      <c r="J1156"/>
      <c r="Q1156"/>
      <c r="R1156"/>
      <c r="S1156"/>
      <c r="AA1156"/>
      <c r="AB1156"/>
    </row>
    <row r="1157" spans="2:28" ht="15">
      <c r="B1157"/>
      <c r="C1157"/>
      <c r="D1157"/>
      <c r="E1157"/>
      <c r="G1157"/>
      <c r="H1157"/>
      <c r="I1157"/>
      <c r="J1157"/>
      <c r="Q1157"/>
      <c r="R1157"/>
      <c r="S1157"/>
      <c r="AA1157"/>
      <c r="AB1157"/>
    </row>
    <row r="1158" spans="2:28" ht="15">
      <c r="B1158"/>
      <c r="C1158"/>
      <c r="D1158"/>
      <c r="E1158"/>
      <c r="G1158"/>
      <c r="H1158"/>
      <c r="I1158"/>
      <c r="J1158"/>
      <c r="Q1158"/>
      <c r="R1158"/>
      <c r="S1158"/>
      <c r="AA1158"/>
      <c r="AB1158"/>
    </row>
    <row r="1159" spans="2:28" ht="15">
      <c r="B1159"/>
      <c r="C1159"/>
      <c r="D1159"/>
      <c r="E1159"/>
      <c r="G1159"/>
      <c r="H1159"/>
      <c r="I1159"/>
      <c r="J1159"/>
      <c r="Q1159"/>
      <c r="R1159"/>
      <c r="S1159"/>
      <c r="AA1159"/>
      <c r="AB1159"/>
    </row>
    <row r="1160" spans="2:28" ht="15">
      <c r="B1160"/>
      <c r="C1160"/>
      <c r="D1160"/>
      <c r="E1160"/>
      <c r="G1160"/>
      <c r="H1160"/>
      <c r="I1160"/>
      <c r="J1160"/>
      <c r="Q1160"/>
      <c r="R1160"/>
      <c r="S1160"/>
      <c r="AA1160"/>
      <c r="AB1160"/>
    </row>
    <row r="1161" spans="2:28" ht="15">
      <c r="B1161"/>
      <c r="C1161"/>
      <c r="D1161"/>
      <c r="E1161"/>
      <c r="G1161"/>
      <c r="H1161"/>
      <c r="I1161"/>
      <c r="J1161"/>
      <c r="Q1161"/>
      <c r="R1161"/>
      <c r="S1161"/>
      <c r="AA1161"/>
      <c r="AB1161"/>
    </row>
    <row r="1162" spans="2:28" ht="15">
      <c r="B1162"/>
      <c r="C1162"/>
      <c r="D1162"/>
      <c r="E1162"/>
      <c r="G1162"/>
      <c r="H1162"/>
      <c r="I1162"/>
      <c r="J1162"/>
      <c r="Q1162"/>
      <c r="R1162"/>
      <c r="S1162"/>
      <c r="AA1162"/>
      <c r="AB1162"/>
    </row>
    <row r="1163" spans="2:28" ht="15">
      <c r="B1163"/>
      <c r="C1163"/>
      <c r="D1163"/>
      <c r="E1163"/>
      <c r="G1163"/>
      <c r="H1163"/>
      <c r="I1163"/>
      <c r="J1163"/>
      <c r="Q1163"/>
      <c r="R1163"/>
      <c r="S1163"/>
      <c r="AA1163"/>
      <c r="AB1163"/>
    </row>
    <row r="1164" spans="2:28" ht="15">
      <c r="B1164"/>
      <c r="C1164"/>
      <c r="D1164"/>
      <c r="E1164"/>
      <c r="G1164"/>
      <c r="H1164"/>
      <c r="I1164"/>
      <c r="J1164"/>
      <c r="Q1164"/>
      <c r="R1164"/>
      <c r="S1164"/>
      <c r="AA1164"/>
      <c r="AB1164"/>
    </row>
    <row r="1165" spans="2:28" ht="15">
      <c r="B1165"/>
      <c r="C1165"/>
      <c r="D1165"/>
      <c r="E1165"/>
      <c r="G1165"/>
      <c r="H1165"/>
      <c r="I1165"/>
      <c r="J1165"/>
      <c r="Q1165"/>
      <c r="R1165"/>
      <c r="S1165"/>
      <c r="AA1165"/>
      <c r="AB1165"/>
    </row>
    <row r="1166" spans="2:28" ht="15">
      <c r="B1166"/>
      <c r="C1166"/>
      <c r="D1166"/>
      <c r="E1166"/>
      <c r="G1166"/>
      <c r="H1166"/>
      <c r="I1166"/>
      <c r="J1166"/>
      <c r="Q1166"/>
      <c r="R1166"/>
      <c r="S1166"/>
      <c r="AA1166"/>
      <c r="AB1166"/>
    </row>
    <row r="1167" spans="2:28" ht="15">
      <c r="B1167"/>
      <c r="C1167"/>
      <c r="D1167"/>
      <c r="E1167"/>
      <c r="G1167"/>
      <c r="H1167"/>
      <c r="I1167"/>
      <c r="J1167"/>
      <c r="Q1167"/>
      <c r="R1167"/>
      <c r="S1167"/>
      <c r="AA1167"/>
      <c r="AB1167"/>
    </row>
    <row r="1168" spans="2:28" ht="15">
      <c r="B1168"/>
      <c r="C1168"/>
      <c r="D1168"/>
      <c r="E1168"/>
      <c r="G1168"/>
      <c r="H1168"/>
      <c r="I1168"/>
      <c r="J1168"/>
      <c r="Q1168"/>
      <c r="R1168"/>
      <c r="S1168"/>
      <c r="AA1168"/>
      <c r="AB1168"/>
    </row>
    <row r="1169" spans="2:28" ht="15">
      <c r="B1169"/>
      <c r="C1169"/>
      <c r="D1169"/>
      <c r="E1169"/>
      <c r="G1169"/>
      <c r="H1169"/>
      <c r="I1169"/>
      <c r="J1169"/>
      <c r="Q1169"/>
      <c r="R1169"/>
      <c r="S1169"/>
      <c r="AA1169"/>
      <c r="AB1169"/>
    </row>
    <row r="1170" spans="2:28" ht="15">
      <c r="B1170"/>
      <c r="C1170"/>
      <c r="D1170"/>
      <c r="E1170"/>
      <c r="G1170"/>
      <c r="H1170"/>
      <c r="I1170"/>
      <c r="J1170"/>
      <c r="Q1170"/>
      <c r="R1170"/>
      <c r="S1170"/>
      <c r="AA1170"/>
      <c r="AB1170"/>
    </row>
    <row r="1171" spans="2:28" ht="15">
      <c r="B1171"/>
      <c r="C1171"/>
      <c r="D1171"/>
      <c r="E1171"/>
      <c r="G1171"/>
      <c r="H1171"/>
      <c r="I1171"/>
      <c r="J1171"/>
      <c r="Q1171"/>
      <c r="R1171"/>
      <c r="S1171"/>
      <c r="AA1171"/>
      <c r="AB1171"/>
    </row>
    <row r="1172" spans="2:28" ht="15">
      <c r="B1172"/>
      <c r="C1172"/>
      <c r="D1172"/>
      <c r="E1172"/>
      <c r="G1172"/>
      <c r="H1172"/>
      <c r="I1172"/>
      <c r="J1172"/>
      <c r="Q1172"/>
      <c r="R1172"/>
      <c r="S1172"/>
      <c r="AA1172"/>
      <c r="AB1172"/>
    </row>
    <row r="1173" spans="2:28" ht="15">
      <c r="B1173"/>
      <c r="C1173"/>
      <c r="D1173"/>
      <c r="E1173"/>
      <c r="G1173"/>
      <c r="H1173"/>
      <c r="I1173"/>
      <c r="J1173"/>
      <c r="Q1173"/>
      <c r="R1173"/>
      <c r="S1173"/>
      <c r="AA1173"/>
      <c r="AB1173"/>
    </row>
    <row r="1174" spans="2:28" ht="15">
      <c r="B1174"/>
      <c r="C1174"/>
      <c r="D1174"/>
      <c r="E1174"/>
      <c r="G1174"/>
      <c r="H1174"/>
      <c r="I1174"/>
      <c r="J1174"/>
      <c r="Q1174"/>
      <c r="R1174"/>
      <c r="S1174"/>
      <c r="AA1174"/>
      <c r="AB1174"/>
    </row>
    <row r="1175" spans="2:28" ht="15">
      <c r="B1175"/>
      <c r="C1175"/>
      <c r="D1175"/>
      <c r="E1175"/>
      <c r="G1175"/>
      <c r="H1175"/>
      <c r="I1175"/>
      <c r="J1175"/>
      <c r="Q1175"/>
      <c r="R1175"/>
      <c r="S1175"/>
      <c r="AA1175"/>
      <c r="AB1175"/>
    </row>
    <row r="1176" spans="2:28" ht="15">
      <c r="B1176"/>
      <c r="C1176"/>
      <c r="D1176"/>
      <c r="E1176"/>
      <c r="G1176"/>
      <c r="H1176"/>
      <c r="I1176"/>
      <c r="J1176"/>
      <c r="Q1176"/>
      <c r="R1176"/>
      <c r="S1176"/>
      <c r="AA1176"/>
      <c r="AB1176"/>
    </row>
    <row r="1177" spans="2:28" ht="15">
      <c r="B1177"/>
      <c r="C1177"/>
      <c r="D1177"/>
      <c r="E1177"/>
      <c r="G1177"/>
      <c r="H1177"/>
      <c r="I1177"/>
      <c r="J1177"/>
      <c r="Q1177"/>
      <c r="R1177"/>
      <c r="S1177"/>
      <c r="AA1177"/>
      <c r="AB1177"/>
    </row>
    <row r="1178" spans="2:28" ht="15">
      <c r="B1178"/>
      <c r="C1178"/>
      <c r="D1178"/>
      <c r="E1178"/>
      <c r="G1178"/>
      <c r="H1178"/>
      <c r="I1178"/>
      <c r="J1178"/>
      <c r="Q1178"/>
      <c r="R1178"/>
      <c r="S1178"/>
      <c r="AA1178"/>
      <c r="AB1178"/>
    </row>
    <row r="1179" spans="2:28" ht="15">
      <c r="B1179"/>
      <c r="C1179"/>
      <c r="D1179"/>
      <c r="E1179"/>
      <c r="G1179"/>
      <c r="H1179"/>
      <c r="I1179"/>
      <c r="J1179"/>
      <c r="Q1179"/>
      <c r="R1179"/>
      <c r="S1179"/>
      <c r="AA1179"/>
      <c r="AB1179"/>
    </row>
    <row r="1180" spans="2:28" ht="15">
      <c r="B1180"/>
      <c r="C1180"/>
      <c r="D1180"/>
      <c r="E1180"/>
      <c r="G1180"/>
      <c r="H1180"/>
      <c r="I1180"/>
      <c r="J1180"/>
      <c r="Q1180"/>
      <c r="R1180"/>
      <c r="S1180"/>
      <c r="AA1180"/>
      <c r="AB1180"/>
    </row>
    <row r="1181" spans="2:28" ht="15">
      <c r="B1181"/>
      <c r="C1181"/>
      <c r="D1181"/>
      <c r="E1181"/>
      <c r="G1181"/>
      <c r="H1181"/>
      <c r="I1181"/>
      <c r="J1181"/>
      <c r="Q1181"/>
      <c r="R1181"/>
      <c r="S1181"/>
      <c r="AA1181"/>
      <c r="AB1181"/>
    </row>
    <row r="1182" spans="2:28" ht="15">
      <c r="B1182"/>
      <c r="C1182"/>
      <c r="D1182"/>
      <c r="E1182"/>
      <c r="G1182"/>
      <c r="H1182"/>
      <c r="I1182"/>
      <c r="J1182"/>
      <c r="Q1182"/>
      <c r="R1182"/>
      <c r="S1182"/>
      <c r="AA1182"/>
      <c r="AB1182"/>
    </row>
    <row r="1183" spans="2:28" ht="15">
      <c r="B1183"/>
      <c r="C1183"/>
      <c r="D1183"/>
      <c r="E1183"/>
      <c r="G1183"/>
      <c r="H1183"/>
      <c r="I1183"/>
      <c r="J1183"/>
      <c r="Q1183"/>
      <c r="R1183"/>
      <c r="S1183"/>
      <c r="AA1183"/>
      <c r="AB1183"/>
    </row>
    <row r="1184" spans="2:28" ht="15">
      <c r="B1184"/>
      <c r="C1184"/>
      <c r="D1184"/>
      <c r="E1184"/>
      <c r="G1184"/>
      <c r="H1184"/>
      <c r="I1184"/>
      <c r="J1184"/>
      <c r="Q1184"/>
      <c r="R1184"/>
      <c r="S1184"/>
      <c r="AA1184"/>
      <c r="AB1184"/>
    </row>
    <row r="1185" spans="2:28" ht="15">
      <c r="B1185"/>
      <c r="C1185"/>
      <c r="D1185"/>
      <c r="E1185"/>
      <c r="G1185"/>
      <c r="H1185"/>
      <c r="I1185"/>
      <c r="J1185"/>
      <c r="Q1185"/>
      <c r="R1185"/>
      <c r="S1185"/>
      <c r="AA1185"/>
      <c r="AB1185"/>
    </row>
    <row r="1186" spans="2:28" ht="15">
      <c r="B1186"/>
      <c r="C1186"/>
      <c r="D1186"/>
      <c r="E1186"/>
      <c r="G1186"/>
      <c r="H1186"/>
      <c r="I1186"/>
      <c r="J1186"/>
      <c r="Q1186"/>
      <c r="R1186"/>
      <c r="S1186"/>
      <c r="AA1186"/>
      <c r="AB1186"/>
    </row>
    <row r="1187" spans="2:28" ht="15">
      <c r="B1187"/>
      <c r="C1187"/>
      <c r="D1187"/>
      <c r="E1187"/>
      <c r="G1187"/>
      <c r="H1187"/>
      <c r="I1187"/>
      <c r="J1187"/>
      <c r="Q1187"/>
      <c r="R1187"/>
      <c r="S1187"/>
      <c r="AA1187"/>
      <c r="AB1187"/>
    </row>
    <row r="1188" spans="2:28" ht="15">
      <c r="B1188"/>
      <c r="C1188"/>
      <c r="D1188"/>
      <c r="E1188"/>
      <c r="G1188"/>
      <c r="H1188"/>
      <c r="I1188"/>
      <c r="J1188"/>
      <c r="Q1188"/>
      <c r="R1188"/>
      <c r="S1188"/>
      <c r="AA1188"/>
      <c r="AB1188"/>
    </row>
    <row r="1189" spans="2:28" ht="15">
      <c r="B1189"/>
      <c r="C1189"/>
      <c r="D1189"/>
      <c r="E1189"/>
      <c r="G1189"/>
      <c r="H1189"/>
      <c r="I1189"/>
      <c r="J1189"/>
      <c r="Q1189"/>
      <c r="R1189"/>
      <c r="S1189"/>
      <c r="AA1189"/>
      <c r="AB1189"/>
    </row>
    <row r="1190" spans="2:28" ht="15">
      <c r="B1190"/>
      <c r="C1190"/>
      <c r="D1190"/>
      <c r="E1190"/>
      <c r="G1190"/>
      <c r="H1190"/>
      <c r="I1190"/>
      <c r="J1190"/>
      <c r="Q1190"/>
      <c r="R1190"/>
      <c r="S1190"/>
      <c r="AA1190"/>
      <c r="AB1190"/>
    </row>
    <row r="1191" spans="2:28" ht="15">
      <c r="B1191"/>
      <c r="C1191"/>
      <c r="D1191"/>
      <c r="E1191"/>
      <c r="G1191"/>
      <c r="H1191"/>
      <c r="I1191"/>
      <c r="J1191"/>
      <c r="Q1191"/>
      <c r="R1191"/>
      <c r="S1191"/>
      <c r="AA1191"/>
      <c r="AB1191"/>
    </row>
    <row r="1192" spans="2:28" ht="15">
      <c r="B1192"/>
      <c r="C1192"/>
      <c r="D1192"/>
      <c r="E1192"/>
      <c r="G1192"/>
      <c r="H1192"/>
      <c r="I1192"/>
      <c r="J1192"/>
      <c r="Q1192"/>
      <c r="R1192"/>
      <c r="S1192"/>
      <c r="AA1192"/>
      <c r="AB1192"/>
    </row>
    <row r="1193" spans="2:28" ht="15">
      <c r="B1193"/>
      <c r="C1193"/>
      <c r="D1193"/>
      <c r="E1193"/>
      <c r="G1193"/>
      <c r="H1193"/>
      <c r="I1193"/>
      <c r="J1193"/>
      <c r="Q1193"/>
      <c r="R1193"/>
      <c r="S1193"/>
      <c r="AA1193"/>
      <c r="AB1193"/>
    </row>
    <row r="1194" spans="2:28" ht="15">
      <c r="B1194"/>
      <c r="C1194"/>
      <c r="D1194"/>
      <c r="E1194"/>
      <c r="G1194"/>
      <c r="H1194"/>
      <c r="I1194"/>
      <c r="J1194"/>
      <c r="Q1194"/>
      <c r="R1194"/>
      <c r="S1194"/>
      <c r="AA1194"/>
      <c r="AB1194"/>
    </row>
    <row r="1195" spans="2:28" ht="15">
      <c r="B1195"/>
      <c r="C1195"/>
      <c r="D1195"/>
      <c r="E1195"/>
      <c r="G1195"/>
      <c r="H1195"/>
      <c r="I1195"/>
      <c r="J1195"/>
      <c r="Q1195"/>
      <c r="R1195"/>
      <c r="S1195"/>
      <c r="AA1195"/>
      <c r="AB1195"/>
    </row>
    <row r="1196" spans="2:28" ht="15">
      <c r="B1196"/>
      <c r="C1196"/>
      <c r="D1196"/>
      <c r="E1196"/>
      <c r="G1196"/>
      <c r="H1196"/>
      <c r="I1196"/>
      <c r="J1196"/>
      <c r="Q1196"/>
      <c r="R1196"/>
      <c r="S1196"/>
      <c r="AA1196"/>
      <c r="AB1196"/>
    </row>
    <row r="1197" spans="2:28" ht="15">
      <c r="B1197"/>
      <c r="C1197"/>
      <c r="D1197"/>
      <c r="E1197"/>
      <c r="G1197"/>
      <c r="H1197"/>
      <c r="I1197"/>
      <c r="J1197"/>
      <c r="Q1197"/>
      <c r="R1197"/>
      <c r="S1197"/>
      <c r="AA1197"/>
      <c r="AB1197"/>
    </row>
    <row r="1198" spans="2:28" ht="15">
      <c r="B1198"/>
      <c r="C1198"/>
      <c r="D1198"/>
      <c r="E1198"/>
      <c r="G1198"/>
      <c r="H1198"/>
      <c r="I1198"/>
      <c r="J1198"/>
      <c r="Q1198"/>
      <c r="R1198"/>
      <c r="S1198"/>
      <c r="AA1198"/>
      <c r="AB1198"/>
    </row>
    <row r="1199" spans="2:28" ht="15">
      <c r="B1199"/>
      <c r="C1199"/>
      <c r="D1199"/>
      <c r="E1199"/>
      <c r="G1199"/>
      <c r="H1199"/>
      <c r="I1199"/>
      <c r="J1199"/>
      <c r="AA1199"/>
      <c r="AB1199"/>
    </row>
    <row r="1200" spans="2:28" ht="15">
      <c r="B1200"/>
      <c r="C1200"/>
      <c r="D1200"/>
      <c r="E1200"/>
      <c r="G1200"/>
      <c r="H1200"/>
      <c r="I1200"/>
      <c r="J1200"/>
      <c r="AA1200"/>
      <c r="AB1200"/>
    </row>
    <row r="1201" spans="2:28" ht="15">
      <c r="B1201"/>
      <c r="C1201"/>
      <c r="D1201"/>
      <c r="E1201"/>
      <c r="G1201"/>
      <c r="H1201"/>
      <c r="I1201"/>
      <c r="J1201"/>
      <c r="AA1201"/>
      <c r="AB1201"/>
    </row>
    <row r="1202" spans="2:28" ht="15">
      <c r="B1202"/>
      <c r="C1202"/>
      <c r="D1202"/>
      <c r="E1202"/>
      <c r="G1202"/>
      <c r="H1202"/>
      <c r="I1202"/>
      <c r="J1202"/>
      <c r="AA1202"/>
      <c r="AB1202"/>
    </row>
    <row r="1203" spans="2:28" ht="15">
      <c r="B1203"/>
      <c r="C1203"/>
      <c r="D1203"/>
      <c r="E1203"/>
      <c r="G1203"/>
      <c r="H1203"/>
      <c r="I1203"/>
      <c r="J1203"/>
      <c r="AA1203"/>
      <c r="AB1203"/>
    </row>
    <row r="1204" spans="2:28" ht="15">
      <c r="B1204"/>
      <c r="C1204"/>
      <c r="D1204"/>
      <c r="E1204"/>
      <c r="G1204"/>
      <c r="H1204"/>
      <c r="I1204"/>
      <c r="J1204"/>
      <c r="AA1204"/>
      <c r="AB1204"/>
    </row>
    <row r="1205" spans="2:28" ht="15">
      <c r="B1205"/>
      <c r="C1205"/>
      <c r="D1205"/>
      <c r="E1205"/>
      <c r="G1205"/>
      <c r="H1205"/>
      <c r="I1205"/>
      <c r="J1205"/>
      <c r="AA1205"/>
      <c r="AB1205"/>
    </row>
    <row r="1206" spans="2:28" ht="15">
      <c r="B1206"/>
      <c r="C1206"/>
      <c r="D1206"/>
      <c r="E1206"/>
      <c r="G1206"/>
      <c r="H1206"/>
      <c r="I1206"/>
      <c r="J1206"/>
      <c r="AA1206"/>
      <c r="AB1206"/>
    </row>
    <row r="1207" spans="2:28" ht="15">
      <c r="B1207"/>
      <c r="C1207"/>
      <c r="D1207"/>
      <c r="E1207"/>
      <c r="G1207"/>
      <c r="H1207"/>
      <c r="I1207"/>
      <c r="J1207"/>
      <c r="AA1207"/>
      <c r="AB1207"/>
    </row>
    <row r="1208" spans="2:28" ht="15">
      <c r="B1208"/>
      <c r="C1208"/>
      <c r="D1208"/>
      <c r="E1208"/>
      <c r="G1208"/>
      <c r="H1208"/>
      <c r="I1208"/>
      <c r="J1208"/>
      <c r="AA1208"/>
      <c r="AB1208"/>
    </row>
    <row r="1209" spans="2:28" ht="15">
      <c r="B1209"/>
      <c r="C1209"/>
      <c r="D1209"/>
      <c r="E1209"/>
      <c r="G1209"/>
      <c r="H1209"/>
      <c r="I1209"/>
      <c r="J1209"/>
      <c r="AA1209"/>
      <c r="AB1209"/>
    </row>
    <row r="1210" spans="2:28" ht="15">
      <c r="B1210"/>
      <c r="C1210"/>
      <c r="D1210"/>
      <c r="E1210"/>
      <c r="G1210"/>
      <c r="H1210"/>
      <c r="I1210"/>
      <c r="J1210"/>
      <c r="AA1210"/>
      <c r="AB1210"/>
    </row>
    <row r="1211" spans="2:28" ht="15">
      <c r="B1211"/>
      <c r="C1211"/>
      <c r="D1211"/>
      <c r="E1211"/>
      <c r="G1211"/>
      <c r="H1211"/>
      <c r="I1211"/>
      <c r="J1211"/>
      <c r="AA1211"/>
      <c r="AB1211"/>
    </row>
    <row r="1212" spans="2:28" ht="15">
      <c r="B1212"/>
      <c r="C1212"/>
      <c r="D1212"/>
      <c r="E1212"/>
      <c r="G1212"/>
      <c r="H1212"/>
      <c r="I1212"/>
      <c r="J1212"/>
      <c r="AA1212"/>
      <c r="AB1212"/>
    </row>
    <row r="1213" spans="2:28" ht="15">
      <c r="B1213"/>
      <c r="C1213"/>
      <c r="D1213"/>
      <c r="E1213"/>
      <c r="G1213"/>
      <c r="H1213"/>
      <c r="I1213"/>
      <c r="J1213"/>
      <c r="AA1213"/>
      <c r="AB1213"/>
    </row>
    <row r="1214" spans="2:28" ht="15">
      <c r="B1214"/>
      <c r="C1214"/>
      <c r="D1214"/>
      <c r="E1214"/>
      <c r="G1214"/>
      <c r="H1214"/>
      <c r="I1214"/>
      <c r="J1214"/>
      <c r="AA1214"/>
      <c r="AB1214"/>
    </row>
    <row r="1215" spans="2:28" ht="15">
      <c r="B1215"/>
      <c r="C1215"/>
      <c r="D1215"/>
      <c r="E1215"/>
      <c r="G1215"/>
      <c r="H1215"/>
      <c r="I1215"/>
      <c r="J1215"/>
      <c r="AA1215"/>
      <c r="AB1215"/>
    </row>
    <row r="1216" spans="2:28" ht="15">
      <c r="B1216"/>
      <c r="C1216"/>
      <c r="D1216"/>
      <c r="E1216"/>
      <c r="G1216"/>
      <c r="H1216"/>
      <c r="I1216"/>
      <c r="J1216"/>
      <c r="AA1216"/>
      <c r="AB1216"/>
    </row>
    <row r="1217" spans="2:28" ht="15">
      <c r="B1217"/>
      <c r="C1217"/>
      <c r="D1217"/>
      <c r="E1217"/>
      <c r="G1217"/>
      <c r="H1217"/>
      <c r="I1217"/>
      <c r="J1217"/>
      <c r="AA1217"/>
      <c r="AB1217"/>
    </row>
    <row r="1218" spans="2:28" ht="15">
      <c r="B1218"/>
      <c r="C1218"/>
      <c r="D1218"/>
      <c r="E1218"/>
      <c r="G1218"/>
      <c r="H1218"/>
      <c r="I1218"/>
      <c r="J1218"/>
      <c r="AA1218"/>
      <c r="AB1218"/>
    </row>
    <row r="1219" spans="2:28" ht="15">
      <c r="B1219"/>
      <c r="C1219"/>
      <c r="D1219"/>
      <c r="E1219"/>
      <c r="G1219"/>
      <c r="H1219"/>
      <c r="I1219"/>
      <c r="J1219"/>
      <c r="AA1219"/>
      <c r="AB1219"/>
    </row>
    <row r="1220" spans="2:28" ht="15">
      <c r="B1220"/>
      <c r="C1220"/>
      <c r="D1220"/>
      <c r="E1220"/>
      <c r="G1220"/>
      <c r="H1220"/>
      <c r="I1220"/>
      <c r="J1220"/>
      <c r="AA1220"/>
      <c r="AB1220"/>
    </row>
    <row r="1221" spans="2:28" ht="15">
      <c r="B1221"/>
      <c r="C1221"/>
      <c r="D1221"/>
      <c r="E1221"/>
      <c r="G1221"/>
      <c r="H1221"/>
      <c r="I1221"/>
      <c r="J1221"/>
      <c r="AA1221"/>
      <c r="AB1221"/>
    </row>
    <row r="1222" spans="2:28" ht="15">
      <c r="B1222"/>
      <c r="C1222"/>
      <c r="D1222"/>
      <c r="E1222"/>
      <c r="G1222"/>
      <c r="H1222"/>
      <c r="I1222"/>
      <c r="J1222"/>
      <c r="AA1222"/>
      <c r="AB1222"/>
    </row>
    <row r="1223" spans="2:28" ht="15">
      <c r="B1223"/>
      <c r="C1223"/>
      <c r="D1223"/>
      <c r="E1223"/>
      <c r="G1223"/>
      <c r="H1223"/>
      <c r="I1223"/>
      <c r="J1223"/>
      <c r="AA1223"/>
      <c r="AB1223"/>
    </row>
    <row r="1224" spans="2:28" ht="15">
      <c r="B1224"/>
      <c r="C1224"/>
      <c r="D1224"/>
      <c r="E1224"/>
      <c r="G1224"/>
      <c r="H1224"/>
      <c r="I1224"/>
      <c r="J1224"/>
      <c r="AA1224"/>
      <c r="AB1224"/>
    </row>
    <row r="1225" spans="2:28" ht="15">
      <c r="B1225"/>
      <c r="C1225"/>
      <c r="D1225"/>
      <c r="E1225"/>
      <c r="G1225"/>
      <c r="H1225"/>
      <c r="I1225"/>
      <c r="J1225"/>
      <c r="AA1225"/>
      <c r="AB1225"/>
    </row>
    <row r="1226" spans="2:28" ht="15">
      <c r="B1226"/>
      <c r="C1226"/>
      <c r="D1226"/>
      <c r="E1226"/>
      <c r="G1226"/>
      <c r="H1226"/>
      <c r="I1226"/>
      <c r="J1226"/>
      <c r="AA1226"/>
      <c r="AB1226"/>
    </row>
    <row r="1227" spans="2:28" ht="15">
      <c r="B1227"/>
      <c r="C1227"/>
      <c r="D1227"/>
      <c r="E1227"/>
      <c r="G1227"/>
      <c r="H1227"/>
      <c r="I1227"/>
      <c r="J1227"/>
      <c r="AA1227"/>
      <c r="AB1227"/>
    </row>
    <row r="1228" spans="2:28" ht="15">
      <c r="B1228"/>
      <c r="C1228"/>
      <c r="D1228"/>
      <c r="E1228"/>
      <c r="G1228"/>
      <c r="H1228"/>
      <c r="I1228"/>
      <c r="J1228"/>
      <c r="AA1228"/>
      <c r="AB1228"/>
    </row>
    <row r="1229" spans="2:28" ht="15">
      <c r="B1229"/>
      <c r="C1229"/>
      <c r="D1229"/>
      <c r="E1229"/>
      <c r="G1229"/>
      <c r="H1229"/>
      <c r="I1229"/>
      <c r="J1229"/>
      <c r="AA1229"/>
      <c r="AB1229"/>
    </row>
    <row r="1230" spans="2:28" ht="15">
      <c r="B1230"/>
      <c r="C1230"/>
      <c r="D1230"/>
      <c r="E1230"/>
      <c r="G1230"/>
      <c r="H1230"/>
      <c r="I1230"/>
      <c r="J1230"/>
      <c r="AA1230"/>
      <c r="AB1230"/>
    </row>
    <row r="1231" spans="2:28" ht="15">
      <c r="B1231"/>
      <c r="C1231"/>
      <c r="D1231"/>
      <c r="E1231"/>
      <c r="G1231"/>
      <c r="H1231"/>
      <c r="I1231"/>
      <c r="J1231"/>
      <c r="AA1231"/>
      <c r="AB1231"/>
    </row>
    <row r="1232" spans="2:28" ht="15">
      <c r="B1232"/>
      <c r="C1232"/>
      <c r="D1232"/>
      <c r="E1232"/>
      <c r="G1232"/>
      <c r="H1232"/>
      <c r="I1232"/>
      <c r="J1232"/>
      <c r="AA1232"/>
      <c r="AB1232"/>
    </row>
    <row r="1233" spans="2:28" ht="15">
      <c r="B1233"/>
      <c r="C1233"/>
      <c r="D1233"/>
      <c r="E1233"/>
      <c r="G1233"/>
      <c r="H1233"/>
      <c r="I1233"/>
      <c r="J1233"/>
      <c r="AA1233"/>
      <c r="AB1233"/>
    </row>
    <row r="1234" spans="2:28" ht="15">
      <c r="B1234"/>
      <c r="C1234"/>
      <c r="D1234"/>
      <c r="E1234"/>
      <c r="G1234"/>
      <c r="H1234"/>
      <c r="I1234"/>
      <c r="J1234"/>
      <c r="AA1234"/>
      <c r="AB1234"/>
    </row>
    <row r="1235" spans="2:28" ht="15">
      <c r="B1235"/>
      <c r="C1235"/>
      <c r="D1235"/>
      <c r="E1235"/>
      <c r="G1235"/>
      <c r="H1235"/>
      <c r="I1235"/>
      <c r="J1235"/>
      <c r="AA1235"/>
      <c r="AB1235"/>
    </row>
    <row r="1236" spans="2:28" ht="15">
      <c r="B1236"/>
      <c r="C1236"/>
      <c r="D1236"/>
      <c r="E1236"/>
      <c r="G1236"/>
      <c r="H1236"/>
      <c r="I1236"/>
      <c r="J1236"/>
      <c r="AA1236"/>
      <c r="AB1236"/>
    </row>
    <row r="1237" spans="2:28" ht="15">
      <c r="B1237"/>
      <c r="C1237"/>
      <c r="D1237"/>
      <c r="E1237"/>
      <c r="G1237"/>
      <c r="H1237"/>
      <c r="I1237"/>
      <c r="J1237"/>
      <c r="AA1237"/>
      <c r="AB1237"/>
    </row>
    <row r="1238" spans="2:28" ht="15">
      <c r="B1238"/>
      <c r="C1238"/>
      <c r="D1238"/>
      <c r="E1238"/>
      <c r="G1238"/>
      <c r="H1238"/>
      <c r="I1238"/>
      <c r="J1238"/>
      <c r="AA1238"/>
      <c r="AB1238"/>
    </row>
    <row r="1239" spans="2:28" ht="15">
      <c r="B1239"/>
      <c r="C1239"/>
      <c r="D1239"/>
      <c r="E1239"/>
      <c r="G1239"/>
      <c r="H1239"/>
      <c r="I1239"/>
      <c r="J1239"/>
      <c r="AA1239"/>
      <c r="AB1239"/>
    </row>
    <row r="1240" spans="2:28" ht="15">
      <c r="B1240"/>
      <c r="C1240"/>
      <c r="D1240"/>
      <c r="E1240"/>
      <c r="G1240"/>
      <c r="H1240"/>
      <c r="I1240"/>
      <c r="J1240"/>
      <c r="AA1240"/>
      <c r="AB1240"/>
    </row>
    <row r="1241" spans="2:28" ht="15">
      <c r="B1241"/>
      <c r="C1241"/>
      <c r="D1241"/>
      <c r="E1241"/>
      <c r="G1241"/>
      <c r="H1241"/>
      <c r="I1241"/>
      <c r="J1241"/>
      <c r="AA1241"/>
      <c r="AB1241"/>
    </row>
    <row r="1242" spans="2:28" ht="15">
      <c r="B1242"/>
      <c r="C1242"/>
      <c r="D1242"/>
      <c r="E1242"/>
      <c r="G1242"/>
      <c r="H1242"/>
      <c r="I1242"/>
      <c r="J1242"/>
      <c r="AA1242"/>
      <c r="AB1242"/>
    </row>
    <row r="1243" spans="2:28" ht="15">
      <c r="B1243"/>
      <c r="C1243"/>
      <c r="D1243"/>
      <c r="E1243"/>
      <c r="G1243"/>
      <c r="H1243"/>
      <c r="I1243"/>
      <c r="J1243"/>
      <c r="AA1243"/>
      <c r="AB1243"/>
    </row>
    <row r="1244" spans="2:28" ht="15">
      <c r="B1244"/>
      <c r="C1244"/>
      <c r="D1244"/>
      <c r="E1244"/>
      <c r="G1244"/>
      <c r="H1244"/>
      <c r="I1244"/>
      <c r="J1244"/>
      <c r="AA1244"/>
      <c r="AB1244"/>
    </row>
    <row r="1245" spans="2:28" ht="15">
      <c r="B1245"/>
      <c r="C1245"/>
      <c r="D1245"/>
      <c r="E1245"/>
      <c r="G1245"/>
      <c r="H1245"/>
      <c r="I1245"/>
      <c r="J1245"/>
      <c r="AA1245"/>
      <c r="AB1245"/>
    </row>
    <row r="1246" spans="2:28" ht="15">
      <c r="B1246"/>
      <c r="C1246"/>
      <c r="D1246"/>
      <c r="E1246"/>
      <c r="G1246"/>
      <c r="H1246"/>
      <c r="I1246"/>
      <c r="J1246"/>
      <c r="AA1246"/>
      <c r="AB1246"/>
    </row>
    <row r="1247" spans="2:28" ht="15">
      <c r="B1247"/>
      <c r="C1247"/>
      <c r="D1247"/>
      <c r="E1247"/>
      <c r="G1247"/>
      <c r="H1247"/>
      <c r="I1247"/>
      <c r="J1247"/>
      <c r="AA1247"/>
      <c r="AB1247"/>
    </row>
    <row r="1248" spans="2:28" ht="15">
      <c r="B1248"/>
      <c r="C1248"/>
      <c r="D1248"/>
      <c r="E1248"/>
      <c r="G1248"/>
      <c r="H1248"/>
      <c r="I1248"/>
      <c r="J1248"/>
      <c r="AA1248"/>
      <c r="AB1248"/>
    </row>
    <row r="1249" spans="2:28" ht="15">
      <c r="B1249"/>
      <c r="C1249"/>
      <c r="D1249"/>
      <c r="E1249"/>
      <c r="G1249"/>
      <c r="H1249"/>
      <c r="I1249"/>
      <c r="J1249"/>
      <c r="AA1249"/>
      <c r="AB1249"/>
    </row>
    <row r="1250" spans="2:28" ht="15">
      <c r="B1250"/>
      <c r="C1250"/>
      <c r="D1250"/>
      <c r="E1250"/>
      <c r="G1250"/>
      <c r="H1250"/>
      <c r="I1250"/>
      <c r="J1250"/>
      <c r="AA1250"/>
      <c r="AB1250"/>
    </row>
    <row r="1251" spans="2:28" ht="15">
      <c r="B1251"/>
      <c r="C1251"/>
      <c r="D1251"/>
      <c r="E1251"/>
      <c r="G1251"/>
      <c r="H1251"/>
      <c r="I1251"/>
      <c r="J1251"/>
      <c r="AA1251"/>
      <c r="AB1251"/>
    </row>
    <row r="1252" spans="2:28" ht="15">
      <c r="B1252"/>
      <c r="C1252"/>
      <c r="D1252"/>
      <c r="E1252"/>
      <c r="G1252"/>
      <c r="H1252"/>
      <c r="I1252"/>
      <c r="J1252"/>
      <c r="AA1252"/>
      <c r="AB1252"/>
    </row>
    <row r="1253" spans="2:28" ht="15">
      <c r="B1253"/>
      <c r="C1253"/>
      <c r="D1253"/>
      <c r="E1253"/>
      <c r="G1253"/>
      <c r="H1253"/>
      <c r="I1253"/>
      <c r="J1253"/>
      <c r="AA1253"/>
      <c r="AB1253"/>
    </row>
    <row r="1254" spans="2:28" ht="15">
      <c r="B1254"/>
      <c r="C1254"/>
      <c r="D1254"/>
      <c r="E1254"/>
      <c r="G1254"/>
      <c r="H1254"/>
      <c r="I1254"/>
      <c r="J1254"/>
      <c r="AA1254"/>
      <c r="AB1254"/>
    </row>
    <row r="1255" spans="2:28" ht="15">
      <c r="B1255"/>
      <c r="C1255"/>
      <c r="D1255"/>
      <c r="E1255"/>
      <c r="G1255"/>
      <c r="H1255"/>
      <c r="I1255"/>
      <c r="J1255"/>
      <c r="AA1255"/>
      <c r="AB1255"/>
    </row>
    <row r="1256" spans="2:28" ht="15">
      <c r="B1256"/>
      <c r="C1256"/>
      <c r="D1256"/>
      <c r="E1256"/>
      <c r="G1256"/>
      <c r="H1256"/>
      <c r="I1256"/>
      <c r="J1256"/>
      <c r="AA1256"/>
      <c r="AB1256"/>
    </row>
    <row r="1257" spans="2:28" ht="15">
      <c r="B1257"/>
      <c r="C1257"/>
      <c r="D1257"/>
      <c r="E1257"/>
      <c r="G1257"/>
      <c r="H1257"/>
      <c r="I1257"/>
      <c r="J1257"/>
      <c r="AA1257"/>
      <c r="AB1257"/>
    </row>
    <row r="1258" spans="2:28" ht="15">
      <c r="B1258"/>
      <c r="C1258"/>
      <c r="D1258"/>
      <c r="E1258"/>
      <c r="G1258"/>
      <c r="H1258"/>
      <c r="I1258"/>
      <c r="J1258"/>
      <c r="AA1258"/>
      <c r="AB1258"/>
    </row>
    <row r="1259" spans="2:28" ht="15">
      <c r="B1259"/>
      <c r="C1259"/>
      <c r="D1259"/>
      <c r="E1259"/>
      <c r="G1259"/>
      <c r="H1259"/>
      <c r="I1259"/>
      <c r="J1259"/>
      <c r="AA1259"/>
      <c r="AB1259"/>
    </row>
    <row r="1260" spans="2:28" ht="15">
      <c r="B1260"/>
      <c r="C1260"/>
      <c r="D1260"/>
      <c r="E1260"/>
      <c r="G1260"/>
      <c r="H1260"/>
      <c r="I1260"/>
      <c r="J1260"/>
      <c r="AA1260"/>
      <c r="AB1260"/>
    </row>
    <row r="1261" spans="2:28" ht="15">
      <c r="B1261"/>
      <c r="C1261"/>
      <c r="D1261"/>
      <c r="E1261"/>
      <c r="G1261"/>
      <c r="H1261"/>
      <c r="I1261"/>
      <c r="J1261"/>
      <c r="AA1261"/>
      <c r="AB1261"/>
    </row>
    <row r="1262" spans="2:28" ht="15">
      <c r="B1262"/>
      <c r="C1262"/>
      <c r="D1262"/>
      <c r="E1262"/>
      <c r="G1262"/>
      <c r="H1262"/>
      <c r="I1262"/>
      <c r="J1262"/>
      <c r="AA1262"/>
      <c r="AB1262"/>
    </row>
    <row r="1263" spans="2:28" ht="15">
      <c r="B1263"/>
      <c r="C1263"/>
      <c r="D1263"/>
      <c r="E1263"/>
      <c r="G1263"/>
      <c r="H1263"/>
      <c r="I1263"/>
      <c r="J1263"/>
      <c r="AA1263"/>
      <c r="AB1263"/>
    </row>
    <row r="1264" spans="2:28" ht="15">
      <c r="B1264"/>
      <c r="C1264"/>
      <c r="D1264"/>
      <c r="E1264"/>
      <c r="G1264"/>
      <c r="H1264"/>
      <c r="I1264"/>
      <c r="J1264"/>
      <c r="AA1264"/>
      <c r="AB1264"/>
    </row>
    <row r="1265" spans="2:28" ht="15">
      <c r="B1265"/>
      <c r="C1265"/>
      <c r="D1265"/>
      <c r="E1265"/>
      <c r="G1265"/>
      <c r="H1265"/>
      <c r="I1265"/>
      <c r="J1265"/>
      <c r="AA1265"/>
      <c r="AB1265"/>
    </row>
    <row r="1266" spans="2:28" ht="15">
      <c r="B1266"/>
      <c r="C1266"/>
      <c r="D1266"/>
      <c r="E1266"/>
      <c r="G1266"/>
      <c r="H1266"/>
      <c r="I1266"/>
      <c r="J1266"/>
      <c r="AA1266"/>
      <c r="AB1266"/>
    </row>
    <row r="1267" spans="2:28" ht="15">
      <c r="B1267"/>
      <c r="C1267"/>
      <c r="D1267"/>
      <c r="E1267"/>
      <c r="G1267"/>
      <c r="H1267"/>
      <c r="I1267"/>
      <c r="J1267"/>
      <c r="AA1267"/>
      <c r="AB1267"/>
    </row>
    <row r="1268" spans="2:28" ht="15">
      <c r="B1268"/>
      <c r="C1268"/>
      <c r="D1268"/>
      <c r="E1268"/>
      <c r="G1268"/>
      <c r="H1268"/>
      <c r="I1268"/>
      <c r="J1268"/>
      <c r="AA1268"/>
      <c r="AB1268"/>
    </row>
    <row r="1269" spans="2:28" ht="15">
      <c r="B1269"/>
      <c r="C1269"/>
      <c r="D1269"/>
      <c r="E1269"/>
      <c r="G1269"/>
      <c r="H1269"/>
      <c r="I1269"/>
      <c r="J1269"/>
      <c r="AA1269"/>
      <c r="AB1269"/>
    </row>
    <row r="1270" spans="2:28" ht="15">
      <c r="B1270"/>
      <c r="C1270"/>
      <c r="D1270"/>
      <c r="E1270"/>
      <c r="G1270"/>
      <c r="H1270"/>
      <c r="I1270"/>
      <c r="J1270"/>
      <c r="AA1270"/>
      <c r="AB1270"/>
    </row>
    <row r="1271" spans="2:28" ht="15">
      <c r="B1271"/>
      <c r="C1271"/>
      <c r="D1271"/>
      <c r="E1271"/>
      <c r="G1271"/>
      <c r="H1271"/>
      <c r="I1271"/>
      <c r="J1271"/>
      <c r="AA1271"/>
      <c r="AB1271"/>
    </row>
    <row r="1272" spans="2:28" ht="15">
      <c r="B1272"/>
      <c r="C1272"/>
      <c r="D1272"/>
      <c r="E1272"/>
      <c r="G1272"/>
      <c r="H1272"/>
      <c r="I1272"/>
      <c r="J1272"/>
      <c r="AA1272"/>
      <c r="AB1272"/>
    </row>
    <row r="1273" spans="2:28" ht="15">
      <c r="B1273"/>
      <c r="C1273"/>
      <c r="D1273"/>
      <c r="E1273"/>
      <c r="G1273"/>
      <c r="H1273"/>
      <c r="I1273"/>
      <c r="J1273"/>
      <c r="AA1273"/>
      <c r="AB1273"/>
    </row>
    <row r="1274" spans="2:28" ht="15">
      <c r="B1274"/>
      <c r="C1274"/>
      <c r="D1274"/>
      <c r="E1274"/>
      <c r="G1274"/>
      <c r="H1274"/>
      <c r="I1274"/>
      <c r="J1274"/>
      <c r="AA1274"/>
      <c r="AB1274"/>
    </row>
    <row r="1275" spans="2:28" ht="15">
      <c r="B1275"/>
      <c r="C1275"/>
      <c r="D1275"/>
      <c r="E1275"/>
      <c r="G1275"/>
      <c r="H1275"/>
      <c r="I1275"/>
      <c r="J1275"/>
      <c r="AA1275"/>
      <c r="AB1275"/>
    </row>
    <row r="1276" spans="2:28" ht="15">
      <c r="B1276"/>
      <c r="C1276"/>
      <c r="D1276"/>
      <c r="E1276"/>
      <c r="G1276"/>
      <c r="H1276"/>
      <c r="I1276"/>
      <c r="J1276"/>
      <c r="AA1276"/>
      <c r="AB1276"/>
    </row>
    <row r="1277" spans="2:28" ht="15">
      <c r="B1277"/>
      <c r="C1277"/>
      <c r="D1277"/>
      <c r="E1277"/>
      <c r="G1277"/>
      <c r="H1277"/>
      <c r="I1277"/>
      <c r="J1277"/>
      <c r="AA1277"/>
      <c r="AB1277"/>
    </row>
    <row r="1278" spans="2:28" ht="15">
      <c r="B1278"/>
      <c r="C1278"/>
      <c r="D1278"/>
      <c r="E1278"/>
      <c r="G1278"/>
      <c r="H1278"/>
      <c r="I1278"/>
      <c r="J1278"/>
      <c r="AA1278"/>
      <c r="AB1278"/>
    </row>
    <row r="1279" spans="2:28" ht="15">
      <c r="B1279"/>
      <c r="C1279"/>
      <c r="D1279"/>
      <c r="E1279"/>
      <c r="G1279"/>
      <c r="H1279"/>
      <c r="I1279"/>
      <c r="J1279"/>
      <c r="AA1279"/>
      <c r="AB1279"/>
    </row>
    <row r="1280" spans="2:28" ht="15">
      <c r="B1280"/>
      <c r="C1280"/>
      <c r="D1280"/>
      <c r="E1280"/>
      <c r="G1280"/>
      <c r="H1280"/>
      <c r="I1280"/>
      <c r="J1280"/>
      <c r="AA1280"/>
      <c r="AB1280"/>
    </row>
    <row r="1281" spans="2:28" ht="15">
      <c r="B1281"/>
      <c r="C1281"/>
      <c r="D1281"/>
      <c r="E1281"/>
      <c r="G1281"/>
      <c r="H1281"/>
      <c r="I1281"/>
      <c r="J1281"/>
      <c r="AA1281"/>
      <c r="AB1281"/>
    </row>
    <row r="1282" spans="2:28" ht="15">
      <c r="B1282"/>
      <c r="C1282"/>
      <c r="D1282"/>
      <c r="E1282"/>
      <c r="G1282"/>
      <c r="H1282"/>
      <c r="I1282"/>
      <c r="J1282"/>
      <c r="AA1282"/>
      <c r="AB1282"/>
    </row>
    <row r="1283" spans="2:28" ht="15">
      <c r="B1283"/>
      <c r="C1283"/>
      <c r="D1283"/>
      <c r="E1283"/>
      <c r="G1283"/>
      <c r="H1283"/>
      <c r="I1283"/>
      <c r="J1283"/>
      <c r="AA1283"/>
      <c r="AB1283"/>
    </row>
    <row r="1284" spans="2:28" ht="15">
      <c r="B1284"/>
      <c r="C1284"/>
      <c r="D1284"/>
      <c r="E1284"/>
      <c r="G1284"/>
      <c r="H1284"/>
      <c r="I1284"/>
      <c r="J1284"/>
      <c r="AA1284"/>
      <c r="AB1284"/>
    </row>
    <row r="1285" spans="2:28" ht="15">
      <c r="B1285"/>
      <c r="C1285"/>
      <c r="D1285"/>
      <c r="E1285"/>
      <c r="G1285"/>
      <c r="H1285"/>
      <c r="I1285"/>
      <c r="J1285"/>
      <c r="AA1285"/>
      <c r="AB1285"/>
    </row>
    <row r="1286" spans="2:28" ht="15">
      <c r="B1286"/>
      <c r="C1286"/>
      <c r="D1286"/>
      <c r="E1286"/>
      <c r="G1286"/>
      <c r="H1286"/>
      <c r="I1286"/>
      <c r="J1286"/>
      <c r="AA1286"/>
      <c r="AB1286"/>
    </row>
    <row r="1287" spans="2:28" ht="15">
      <c r="B1287"/>
      <c r="C1287"/>
      <c r="D1287"/>
      <c r="E1287"/>
      <c r="G1287"/>
      <c r="H1287"/>
      <c r="I1287"/>
      <c r="J1287"/>
      <c r="AA1287"/>
      <c r="AB1287"/>
    </row>
    <row r="1288" spans="2:28" ht="15">
      <c r="B1288"/>
      <c r="C1288"/>
      <c r="D1288"/>
      <c r="E1288"/>
      <c r="G1288"/>
      <c r="H1288"/>
      <c r="I1288"/>
      <c r="J1288"/>
      <c r="AA1288"/>
      <c r="AB1288"/>
    </row>
    <row r="1289" spans="2:28" ht="15">
      <c r="B1289"/>
      <c r="C1289"/>
      <c r="D1289"/>
      <c r="E1289"/>
      <c r="G1289"/>
      <c r="H1289"/>
      <c r="I1289"/>
      <c r="J1289"/>
      <c r="AA1289"/>
      <c r="AB1289"/>
    </row>
    <row r="1290" spans="2:28" ht="15">
      <c r="B1290"/>
      <c r="C1290"/>
      <c r="D1290"/>
      <c r="E1290"/>
      <c r="G1290"/>
      <c r="H1290"/>
      <c r="I1290"/>
      <c r="J1290"/>
      <c r="AA1290"/>
      <c r="AB1290"/>
    </row>
    <row r="1291" spans="2:28" ht="15">
      <c r="B1291"/>
      <c r="C1291"/>
      <c r="D1291"/>
      <c r="E1291"/>
      <c r="G1291"/>
      <c r="H1291"/>
      <c r="I1291"/>
      <c r="J1291"/>
      <c r="AA1291"/>
      <c r="AB1291"/>
    </row>
    <row r="1292" spans="2:28" ht="15">
      <c r="B1292"/>
      <c r="C1292"/>
      <c r="D1292"/>
      <c r="E1292"/>
      <c r="G1292"/>
      <c r="H1292"/>
      <c r="I1292"/>
      <c r="J1292"/>
      <c r="AA1292"/>
      <c r="AB1292"/>
    </row>
    <row r="1293" spans="2:28" ht="15">
      <c r="B1293"/>
      <c r="C1293"/>
      <c r="D1293"/>
      <c r="E1293"/>
      <c r="G1293"/>
      <c r="H1293"/>
      <c r="I1293"/>
      <c r="J1293"/>
      <c r="AA1293"/>
      <c r="AB1293"/>
    </row>
    <row r="1294" spans="2:28" ht="15">
      <c r="B1294"/>
      <c r="C1294"/>
      <c r="D1294"/>
      <c r="E1294"/>
      <c r="G1294"/>
      <c r="H1294"/>
      <c r="I1294"/>
      <c r="J1294"/>
      <c r="AA1294"/>
      <c r="AB1294"/>
    </row>
    <row r="1295" spans="2:28" ht="15">
      <c r="B1295"/>
      <c r="C1295"/>
      <c r="D1295"/>
      <c r="E1295"/>
      <c r="G1295"/>
      <c r="H1295"/>
      <c r="I1295"/>
      <c r="J1295"/>
      <c r="AA1295"/>
      <c r="AB1295"/>
    </row>
    <row r="1296" spans="2:28" ht="15">
      <c r="B1296"/>
      <c r="C1296"/>
      <c r="D1296"/>
      <c r="E1296"/>
      <c r="G1296"/>
      <c r="H1296"/>
      <c r="I1296"/>
      <c r="J1296"/>
      <c r="AA1296"/>
      <c r="AB1296"/>
    </row>
    <row r="1297" spans="2:28" ht="15">
      <c r="B1297"/>
      <c r="C1297"/>
      <c r="D1297"/>
      <c r="E1297"/>
      <c r="G1297"/>
      <c r="H1297"/>
      <c r="I1297"/>
      <c r="J1297"/>
      <c r="AA1297"/>
      <c r="AB1297"/>
    </row>
    <row r="1298" spans="2:28" ht="15">
      <c r="B1298"/>
      <c r="C1298"/>
      <c r="D1298"/>
      <c r="E1298"/>
      <c r="G1298"/>
      <c r="H1298"/>
      <c r="I1298"/>
      <c r="J1298"/>
      <c r="AA1298"/>
      <c r="AB1298"/>
    </row>
    <row r="1299" spans="2:28" ht="15">
      <c r="B1299"/>
      <c r="C1299"/>
      <c r="D1299"/>
      <c r="E1299"/>
      <c r="G1299"/>
      <c r="H1299"/>
      <c r="I1299"/>
      <c r="J1299"/>
      <c r="AA1299"/>
      <c r="AB1299"/>
    </row>
    <row r="1300" spans="2:28" ht="15">
      <c r="B1300"/>
      <c r="C1300"/>
      <c r="D1300"/>
      <c r="E1300"/>
      <c r="G1300"/>
      <c r="H1300"/>
      <c r="I1300"/>
      <c r="J1300"/>
      <c r="AA1300"/>
      <c r="AB1300"/>
    </row>
    <row r="1301" spans="2:28" ht="15">
      <c r="B1301"/>
      <c r="C1301"/>
      <c r="D1301"/>
      <c r="E1301"/>
      <c r="G1301"/>
      <c r="H1301"/>
      <c r="I1301"/>
      <c r="J1301"/>
      <c r="AA1301"/>
      <c r="AB1301"/>
    </row>
    <row r="1302" spans="2:28" ht="15">
      <c r="B1302"/>
      <c r="C1302"/>
      <c r="D1302"/>
      <c r="E1302"/>
      <c r="G1302"/>
      <c r="H1302"/>
      <c r="I1302"/>
      <c r="J1302"/>
      <c r="AA1302"/>
      <c r="AB1302"/>
    </row>
    <row r="1303" spans="2:28" ht="15">
      <c r="B1303"/>
      <c r="C1303"/>
      <c r="D1303"/>
      <c r="E1303"/>
      <c r="G1303"/>
      <c r="H1303"/>
      <c r="I1303"/>
      <c r="J1303"/>
      <c r="AA1303"/>
      <c r="AB1303"/>
    </row>
    <row r="1304" spans="2:28" ht="15">
      <c r="B1304"/>
      <c r="C1304"/>
      <c r="D1304"/>
      <c r="E1304"/>
      <c r="G1304"/>
      <c r="H1304"/>
      <c r="I1304"/>
      <c r="J1304"/>
      <c r="AA1304"/>
      <c r="AB1304"/>
    </row>
    <row r="1305" spans="2:28" ht="15">
      <c r="B1305"/>
      <c r="C1305"/>
      <c r="D1305"/>
      <c r="E1305"/>
      <c r="G1305"/>
      <c r="H1305"/>
      <c r="I1305"/>
      <c r="J1305"/>
      <c r="AA1305"/>
      <c r="AB1305"/>
    </row>
    <row r="1306" spans="2:28" ht="15">
      <c r="B1306"/>
      <c r="C1306"/>
      <c r="D1306"/>
      <c r="E1306"/>
      <c r="G1306"/>
      <c r="H1306"/>
      <c r="I1306"/>
      <c r="J1306"/>
      <c r="AA1306"/>
      <c r="AB1306"/>
    </row>
    <row r="1307" spans="2:28" ht="15">
      <c r="B1307"/>
      <c r="C1307"/>
      <c r="D1307"/>
      <c r="E1307"/>
      <c r="G1307"/>
      <c r="H1307"/>
      <c r="I1307"/>
      <c r="J1307"/>
      <c r="AA1307"/>
      <c r="AB1307"/>
    </row>
    <row r="1308" spans="2:28" ht="15">
      <c r="B1308"/>
      <c r="C1308"/>
      <c r="D1308"/>
      <c r="E1308"/>
      <c r="G1308"/>
      <c r="H1308"/>
      <c r="I1308"/>
      <c r="J1308"/>
      <c r="AA1308"/>
      <c r="AB1308"/>
    </row>
    <row r="1309" spans="2:28" ht="15">
      <c r="B1309"/>
      <c r="C1309"/>
      <c r="D1309"/>
      <c r="E1309"/>
      <c r="G1309"/>
      <c r="H1309"/>
      <c r="I1309"/>
      <c r="J1309"/>
      <c r="AA1309"/>
      <c r="AB1309"/>
    </row>
    <row r="1310" spans="2:28" ht="15">
      <c r="B1310"/>
      <c r="C1310"/>
      <c r="D1310"/>
      <c r="E1310"/>
      <c r="G1310"/>
      <c r="H1310"/>
      <c r="I1310"/>
      <c r="J1310"/>
      <c r="AA1310"/>
      <c r="AB1310"/>
    </row>
    <row r="1311" spans="2:28" ht="15">
      <c r="B1311"/>
      <c r="C1311"/>
      <c r="D1311"/>
      <c r="E1311"/>
      <c r="G1311"/>
      <c r="H1311"/>
      <c r="I1311"/>
      <c r="J1311"/>
      <c r="AA1311"/>
      <c r="AB1311"/>
    </row>
    <row r="1312" spans="2:28" ht="15">
      <c r="B1312"/>
      <c r="C1312"/>
      <c r="D1312"/>
      <c r="E1312"/>
      <c r="G1312"/>
      <c r="H1312"/>
      <c r="I1312"/>
      <c r="J1312"/>
      <c r="AA1312"/>
      <c r="AB1312"/>
    </row>
    <row r="1313" spans="2:28" ht="15">
      <c r="B1313"/>
      <c r="C1313"/>
      <c r="D1313"/>
      <c r="E1313"/>
      <c r="G1313"/>
      <c r="H1313"/>
      <c r="I1313"/>
      <c r="J1313"/>
      <c r="AA1313"/>
      <c r="AB1313"/>
    </row>
    <row r="1314" spans="2:28" ht="15">
      <c r="B1314"/>
      <c r="C1314"/>
      <c r="D1314"/>
      <c r="E1314"/>
      <c r="G1314"/>
      <c r="H1314"/>
      <c r="I1314"/>
      <c r="J1314"/>
      <c r="AA1314"/>
      <c r="AB1314"/>
    </row>
    <row r="1315" spans="2:28" ht="15">
      <c r="B1315"/>
      <c r="C1315"/>
      <c r="D1315"/>
      <c r="E1315"/>
      <c r="G1315"/>
      <c r="H1315"/>
      <c r="I1315"/>
      <c r="J1315"/>
      <c r="AA1315"/>
      <c r="AB1315"/>
    </row>
    <row r="1316" spans="2:28" ht="15">
      <c r="B1316"/>
      <c r="C1316"/>
      <c r="D1316"/>
      <c r="E1316"/>
      <c r="G1316"/>
      <c r="H1316"/>
      <c r="I1316"/>
      <c r="J1316"/>
      <c r="AA1316"/>
      <c r="AB1316"/>
    </row>
    <row r="1317" spans="2:28" ht="15">
      <c r="B1317"/>
      <c r="C1317"/>
      <c r="D1317"/>
      <c r="E1317"/>
      <c r="G1317"/>
      <c r="H1317"/>
      <c r="I1317"/>
      <c r="J1317"/>
      <c r="AA1317"/>
      <c r="AB1317"/>
    </row>
    <row r="1318" spans="2:28" ht="15">
      <c r="B1318"/>
      <c r="C1318"/>
      <c r="D1318"/>
      <c r="E1318"/>
      <c r="G1318"/>
      <c r="H1318"/>
      <c r="I1318"/>
      <c r="J1318"/>
      <c r="AA1318"/>
      <c r="AB1318"/>
    </row>
    <row r="1319" spans="2:28" ht="15">
      <c r="B1319"/>
      <c r="C1319"/>
      <c r="D1319"/>
      <c r="E1319"/>
      <c r="G1319"/>
      <c r="H1319"/>
      <c r="I1319"/>
      <c r="J1319"/>
      <c r="AA1319"/>
      <c r="AB1319"/>
    </row>
    <row r="1320" spans="2:28" ht="15">
      <c r="B1320"/>
      <c r="C1320"/>
      <c r="D1320"/>
      <c r="E1320"/>
      <c r="G1320"/>
      <c r="H1320"/>
      <c r="I1320"/>
      <c r="J1320"/>
      <c r="AA1320"/>
      <c r="AB1320"/>
    </row>
    <row r="1321" spans="2:28" ht="15">
      <c r="B1321"/>
      <c r="C1321"/>
      <c r="D1321"/>
      <c r="E1321"/>
      <c r="G1321"/>
      <c r="H1321"/>
      <c r="I1321"/>
      <c r="J1321"/>
      <c r="AA1321"/>
      <c r="AB1321"/>
    </row>
    <row r="1322" spans="2:28" ht="15">
      <c r="B1322"/>
      <c r="C1322"/>
      <c r="D1322"/>
      <c r="E1322"/>
      <c r="G1322"/>
      <c r="H1322"/>
      <c r="I1322"/>
      <c r="J1322"/>
      <c r="AA1322"/>
      <c r="AB1322"/>
    </row>
    <row r="1323" spans="2:28" ht="15">
      <c r="B1323"/>
      <c r="C1323"/>
      <c r="D1323"/>
      <c r="E1323"/>
      <c r="G1323"/>
      <c r="H1323"/>
      <c r="I1323"/>
      <c r="J1323"/>
      <c r="AA1323"/>
      <c r="AB1323"/>
    </row>
    <row r="1324" spans="2:28" ht="15">
      <c r="B1324"/>
      <c r="C1324"/>
      <c r="D1324"/>
      <c r="E1324"/>
      <c r="G1324"/>
      <c r="H1324"/>
      <c r="I1324"/>
      <c r="J1324"/>
      <c r="AA1324"/>
      <c r="AB1324"/>
    </row>
    <row r="1325" spans="2:28" ht="15">
      <c r="B1325"/>
      <c r="C1325"/>
      <c r="D1325"/>
      <c r="E1325"/>
      <c r="G1325"/>
      <c r="H1325"/>
      <c r="I1325"/>
      <c r="J1325"/>
      <c r="AA1325"/>
      <c r="AB1325"/>
    </row>
    <row r="1326" spans="2:28" ht="15">
      <c r="B1326"/>
      <c r="C1326"/>
      <c r="D1326"/>
      <c r="E1326"/>
      <c r="G1326"/>
      <c r="H1326"/>
      <c r="I1326"/>
      <c r="J1326"/>
      <c r="AA1326"/>
      <c r="AB1326"/>
    </row>
    <row r="1327" spans="2:28" ht="15">
      <c r="B1327"/>
      <c r="C1327"/>
      <c r="D1327"/>
      <c r="E1327"/>
      <c r="G1327"/>
      <c r="H1327"/>
      <c r="I1327"/>
      <c r="J1327"/>
      <c r="AA1327"/>
      <c r="AB1327"/>
    </row>
    <row r="1328" spans="2:28" ht="15">
      <c r="B1328"/>
      <c r="C1328"/>
      <c r="D1328"/>
      <c r="E1328"/>
      <c r="G1328"/>
      <c r="H1328"/>
      <c r="I1328"/>
      <c r="J1328"/>
      <c r="AA1328"/>
      <c r="AB1328"/>
    </row>
    <row r="1329" spans="2:28" ht="15">
      <c r="B1329"/>
      <c r="C1329"/>
      <c r="D1329"/>
      <c r="E1329"/>
      <c r="G1329"/>
      <c r="H1329"/>
      <c r="I1329"/>
      <c r="J1329"/>
      <c r="AA1329"/>
      <c r="AB1329"/>
    </row>
    <row r="1330" spans="2:28" ht="15">
      <c r="B1330"/>
      <c r="C1330"/>
      <c r="D1330"/>
      <c r="E1330"/>
      <c r="G1330"/>
      <c r="H1330"/>
      <c r="I1330"/>
      <c r="J1330"/>
      <c r="AA1330"/>
      <c r="AB1330"/>
    </row>
    <row r="1331" spans="2:28" ht="15">
      <c r="B1331"/>
      <c r="C1331"/>
      <c r="D1331"/>
      <c r="E1331"/>
      <c r="G1331"/>
      <c r="H1331"/>
      <c r="I1331"/>
      <c r="J1331"/>
      <c r="AA1331"/>
      <c r="AB1331"/>
    </row>
    <row r="1332" spans="2:28" ht="15">
      <c r="B1332"/>
      <c r="C1332"/>
      <c r="D1332"/>
      <c r="E1332"/>
      <c r="G1332"/>
      <c r="H1332"/>
      <c r="I1332"/>
      <c r="J1332"/>
      <c r="AA1332"/>
      <c r="AB1332"/>
    </row>
    <row r="1333" spans="2:28" ht="15">
      <c r="B1333"/>
      <c r="C1333"/>
      <c r="D1333"/>
      <c r="E1333"/>
      <c r="G1333"/>
      <c r="H1333"/>
      <c r="I1333"/>
      <c r="J1333"/>
      <c r="AA1333"/>
      <c r="AB1333"/>
    </row>
    <row r="1334" spans="2:28" ht="15">
      <c r="B1334"/>
      <c r="C1334"/>
      <c r="D1334"/>
      <c r="E1334"/>
      <c r="G1334"/>
      <c r="H1334"/>
      <c r="I1334"/>
      <c r="J1334"/>
      <c r="AA1334"/>
      <c r="AB1334"/>
    </row>
    <row r="1335" spans="2:28" ht="15">
      <c r="B1335"/>
      <c r="C1335"/>
      <c r="D1335"/>
      <c r="E1335"/>
      <c r="G1335"/>
      <c r="H1335"/>
      <c r="I1335"/>
      <c r="J1335"/>
      <c r="AA1335"/>
      <c r="AB1335"/>
    </row>
    <row r="1336" spans="2:28" ht="15">
      <c r="B1336"/>
      <c r="C1336"/>
      <c r="D1336"/>
      <c r="E1336"/>
      <c r="G1336"/>
      <c r="H1336"/>
      <c r="I1336"/>
      <c r="J1336"/>
      <c r="AA1336"/>
      <c r="AB1336"/>
    </row>
    <row r="1337" spans="2:28" ht="15">
      <c r="B1337"/>
      <c r="C1337"/>
      <c r="D1337"/>
      <c r="E1337"/>
      <c r="G1337"/>
      <c r="H1337"/>
      <c r="I1337"/>
      <c r="J1337"/>
      <c r="AA1337"/>
      <c r="AB1337"/>
    </row>
    <row r="1338" spans="2:28" ht="15">
      <c r="B1338"/>
      <c r="C1338"/>
      <c r="D1338"/>
      <c r="E1338"/>
      <c r="G1338"/>
      <c r="H1338"/>
      <c r="I1338"/>
      <c r="J1338"/>
      <c r="AA1338"/>
      <c r="AB1338"/>
    </row>
    <row r="1339" spans="2:28" ht="15">
      <c r="B1339"/>
      <c r="C1339"/>
      <c r="D1339"/>
      <c r="E1339"/>
      <c r="G1339"/>
      <c r="H1339"/>
      <c r="I1339"/>
      <c r="J1339"/>
      <c r="AA1339"/>
      <c r="AB1339"/>
    </row>
    <row r="1340" spans="2:28" ht="15">
      <c r="B1340"/>
      <c r="C1340"/>
      <c r="D1340"/>
      <c r="E1340"/>
      <c r="G1340"/>
      <c r="H1340"/>
      <c r="I1340"/>
      <c r="J1340"/>
      <c r="AA1340"/>
      <c r="AB1340"/>
    </row>
    <row r="1341" spans="2:28" ht="15">
      <c r="B1341"/>
      <c r="C1341"/>
      <c r="D1341"/>
      <c r="E1341"/>
      <c r="AA1341"/>
      <c r="AB1341"/>
    </row>
    <row r="1342" spans="2:28" ht="15">
      <c r="B1342"/>
      <c r="C1342"/>
      <c r="D1342"/>
      <c r="E1342"/>
      <c r="AA1342"/>
      <c r="AB1342"/>
    </row>
    <row r="1343" spans="2:28" ht="15">
      <c r="B1343"/>
      <c r="C1343"/>
      <c r="D1343"/>
      <c r="E1343"/>
      <c r="AA1343"/>
      <c r="AB1343"/>
    </row>
    <row r="1344" spans="2:28" ht="15">
      <c r="B1344"/>
      <c r="C1344"/>
      <c r="D1344"/>
      <c r="E1344"/>
      <c r="AA1344"/>
      <c r="AB1344"/>
    </row>
    <row r="1345" spans="2:28" ht="15">
      <c r="B1345"/>
      <c r="C1345"/>
      <c r="D1345"/>
      <c r="E1345"/>
      <c r="AA1345"/>
      <c r="AB1345"/>
    </row>
    <row r="1346" spans="2:28" ht="15">
      <c r="B1346"/>
      <c r="C1346"/>
      <c r="D1346"/>
      <c r="E1346"/>
      <c r="AA1346"/>
      <c r="AB1346"/>
    </row>
    <row r="1347" spans="2:28" ht="15">
      <c r="B1347"/>
      <c r="C1347"/>
      <c r="D1347"/>
      <c r="E1347"/>
      <c r="AA1347"/>
      <c r="AB1347"/>
    </row>
    <row r="1348" spans="2:28" ht="15">
      <c r="B1348"/>
      <c r="C1348"/>
      <c r="D1348"/>
      <c r="E1348"/>
      <c r="AA1348"/>
      <c r="AB1348"/>
    </row>
    <row r="1349" spans="2:28" ht="15">
      <c r="B1349"/>
      <c r="C1349"/>
      <c r="D1349"/>
      <c r="E1349"/>
      <c r="AA1349"/>
      <c r="AB1349"/>
    </row>
    <row r="1350" spans="2:28" ht="15">
      <c r="B1350"/>
      <c r="C1350"/>
      <c r="D1350"/>
      <c r="E1350"/>
      <c r="AA1350"/>
      <c r="AB1350"/>
    </row>
    <row r="1351" spans="2:28" ht="15">
      <c r="B1351"/>
      <c r="C1351"/>
      <c r="D1351"/>
      <c r="E1351"/>
      <c r="AA1351"/>
      <c r="AB1351"/>
    </row>
    <row r="1352" spans="2:28" ht="15">
      <c r="B1352"/>
      <c r="C1352"/>
      <c r="D1352"/>
      <c r="E1352"/>
      <c r="AA1352"/>
      <c r="AB1352"/>
    </row>
    <row r="1353" spans="2:28" ht="15">
      <c r="B1353"/>
      <c r="C1353"/>
      <c r="D1353"/>
      <c r="E1353"/>
      <c r="AA1353"/>
      <c r="AB1353"/>
    </row>
    <row r="1354" spans="2:28" ht="15">
      <c r="B1354"/>
      <c r="C1354"/>
      <c r="D1354"/>
      <c r="E1354"/>
      <c r="AA1354"/>
      <c r="AB1354"/>
    </row>
    <row r="1355" spans="2:28" ht="15">
      <c r="B1355"/>
      <c r="C1355"/>
      <c r="D1355"/>
      <c r="E1355"/>
      <c r="AA1355"/>
      <c r="AB1355"/>
    </row>
    <row r="1356" spans="2:28" ht="15">
      <c r="B1356"/>
      <c r="C1356"/>
      <c r="D1356"/>
      <c r="E1356"/>
      <c r="AA1356"/>
      <c r="AB1356"/>
    </row>
    <row r="1357" spans="2:28" ht="15">
      <c r="B1357"/>
      <c r="C1357"/>
      <c r="D1357"/>
      <c r="E1357"/>
      <c r="AA1357"/>
      <c r="AB1357"/>
    </row>
    <row r="1358" spans="2:28" ht="15">
      <c r="B1358"/>
      <c r="C1358"/>
      <c r="D1358"/>
      <c r="E1358"/>
      <c r="AA1358"/>
      <c r="AB1358"/>
    </row>
    <row r="1359" spans="2:28" ht="15">
      <c r="B1359"/>
      <c r="C1359"/>
      <c r="D1359"/>
      <c r="E1359"/>
      <c r="AA1359"/>
      <c r="AB1359"/>
    </row>
    <row r="1360" spans="2:28" ht="15">
      <c r="B1360"/>
      <c r="C1360"/>
      <c r="D1360"/>
      <c r="E1360"/>
      <c r="AA1360"/>
      <c r="AB1360"/>
    </row>
    <row r="1361" spans="2:28" ht="15">
      <c r="B1361"/>
      <c r="C1361"/>
      <c r="D1361"/>
      <c r="E1361"/>
      <c r="AA1361"/>
      <c r="AB1361"/>
    </row>
    <row r="1362" spans="2:28" ht="15">
      <c r="B1362"/>
      <c r="C1362"/>
      <c r="D1362"/>
      <c r="E1362"/>
      <c r="AA1362"/>
      <c r="AB1362"/>
    </row>
    <row r="1363" spans="2:28" ht="15">
      <c r="B1363"/>
      <c r="C1363"/>
      <c r="D1363"/>
      <c r="E1363"/>
      <c r="AA1363"/>
      <c r="AB1363"/>
    </row>
    <row r="1364" spans="2:28" ht="15">
      <c r="B1364"/>
      <c r="C1364"/>
      <c r="D1364"/>
      <c r="E1364"/>
      <c r="AA1364"/>
      <c r="AB1364"/>
    </row>
    <row r="1365" spans="2:28" ht="15">
      <c r="B1365"/>
      <c r="C1365"/>
      <c r="D1365"/>
      <c r="E1365"/>
      <c r="AA1365"/>
      <c r="AB1365"/>
    </row>
    <row r="1366" spans="2:28" ht="15">
      <c r="B1366"/>
      <c r="C1366"/>
      <c r="D1366"/>
      <c r="E1366"/>
      <c r="AA1366"/>
      <c r="AB1366"/>
    </row>
    <row r="1367" spans="2:28" ht="15">
      <c r="B1367"/>
      <c r="C1367"/>
      <c r="D1367"/>
      <c r="E1367"/>
      <c r="AA1367"/>
      <c r="AB1367"/>
    </row>
    <row r="1368" spans="2:28" ht="15">
      <c r="B1368"/>
      <c r="C1368"/>
      <c r="D1368"/>
      <c r="E1368"/>
      <c r="AA1368"/>
      <c r="AB1368"/>
    </row>
    <row r="1369" spans="2:28" ht="15">
      <c r="B1369"/>
      <c r="C1369"/>
      <c r="D1369"/>
      <c r="E1369"/>
      <c r="AA1369"/>
      <c r="AB1369"/>
    </row>
    <row r="1370" spans="2:28" ht="15">
      <c r="B1370"/>
      <c r="C1370"/>
      <c r="D1370"/>
      <c r="E1370"/>
      <c r="AA1370"/>
      <c r="AB1370"/>
    </row>
    <row r="1371" spans="2:28" ht="15">
      <c r="B1371"/>
      <c r="C1371"/>
      <c r="D1371"/>
      <c r="E1371"/>
      <c r="AA1371"/>
      <c r="AB1371"/>
    </row>
    <row r="1372" spans="2:28" ht="15">
      <c r="B1372"/>
      <c r="C1372"/>
      <c r="D1372"/>
      <c r="E1372"/>
      <c r="AA1372"/>
      <c r="AB1372"/>
    </row>
    <row r="1373" spans="2:28" ht="15">
      <c r="B1373"/>
      <c r="C1373"/>
      <c r="D1373"/>
      <c r="E1373"/>
      <c r="AA1373"/>
      <c r="AB1373"/>
    </row>
    <row r="1374" spans="2:28" ht="15">
      <c r="B1374"/>
      <c r="C1374"/>
      <c r="D1374"/>
      <c r="E1374"/>
      <c r="AA1374"/>
      <c r="AB1374"/>
    </row>
    <row r="1375" spans="2:28" ht="15">
      <c r="B1375"/>
      <c r="C1375"/>
      <c r="D1375"/>
      <c r="E1375"/>
      <c r="AA1375"/>
      <c r="AB1375"/>
    </row>
    <row r="1376" spans="2:28" ht="15">
      <c r="B1376"/>
      <c r="C1376"/>
      <c r="D1376"/>
      <c r="E1376"/>
      <c r="AA1376"/>
      <c r="AB1376"/>
    </row>
    <row r="1377" spans="2:28" ht="15">
      <c r="B1377"/>
      <c r="C1377"/>
      <c r="D1377"/>
      <c r="E1377"/>
      <c r="AA1377"/>
      <c r="AB1377"/>
    </row>
    <row r="1378" spans="2:28" ht="15">
      <c r="B1378"/>
      <c r="C1378"/>
      <c r="D1378"/>
      <c r="E1378"/>
      <c r="AA1378"/>
      <c r="AB1378"/>
    </row>
    <row r="1379" spans="2:28" ht="15">
      <c r="B1379"/>
      <c r="C1379"/>
      <c r="D1379"/>
      <c r="E1379"/>
      <c r="AA1379"/>
      <c r="AB1379"/>
    </row>
    <row r="1380" spans="2:28" ht="15">
      <c r="B1380"/>
      <c r="C1380"/>
      <c r="D1380"/>
      <c r="E1380"/>
      <c r="AA1380"/>
      <c r="AB1380"/>
    </row>
    <row r="1381" spans="2:28" ht="15">
      <c r="B1381"/>
      <c r="C1381"/>
      <c r="D1381"/>
      <c r="E1381"/>
      <c r="AA1381"/>
      <c r="AB1381"/>
    </row>
    <row r="1382" spans="2:28" ht="15">
      <c r="B1382"/>
      <c r="C1382"/>
      <c r="D1382"/>
      <c r="E1382"/>
      <c r="AA1382"/>
      <c r="AB1382"/>
    </row>
    <row r="1383" spans="2:28" ht="15">
      <c r="B1383"/>
      <c r="C1383"/>
      <c r="D1383"/>
      <c r="E1383"/>
      <c r="AA1383"/>
      <c r="AB1383"/>
    </row>
    <row r="1384" spans="2:28" ht="15">
      <c r="B1384"/>
      <c r="C1384"/>
      <c r="D1384"/>
      <c r="E1384"/>
      <c r="AA1384"/>
      <c r="AB1384"/>
    </row>
    <row r="1385" spans="2:28" ht="15">
      <c r="B1385"/>
      <c r="C1385"/>
      <c r="D1385"/>
      <c r="E1385"/>
      <c r="AA1385"/>
      <c r="AB1385"/>
    </row>
    <row r="1386" spans="2:28" ht="15">
      <c r="B1386"/>
      <c r="C1386"/>
      <c r="D1386"/>
      <c r="E1386"/>
      <c r="AA1386"/>
      <c r="AB1386"/>
    </row>
    <row r="1387" spans="2:28" ht="15">
      <c r="B1387"/>
      <c r="C1387"/>
      <c r="D1387"/>
      <c r="E1387"/>
      <c r="AA1387"/>
      <c r="AB1387"/>
    </row>
    <row r="1388" spans="2:28" ht="15">
      <c r="B1388"/>
      <c r="C1388"/>
      <c r="D1388"/>
      <c r="E1388"/>
      <c r="AA1388"/>
      <c r="AB1388"/>
    </row>
    <row r="1389" spans="2:28" ht="15">
      <c r="B1389"/>
      <c r="C1389"/>
      <c r="D1389"/>
      <c r="E1389"/>
      <c r="AA1389"/>
      <c r="AB1389"/>
    </row>
    <row r="1390" spans="2:28" ht="15">
      <c r="B1390"/>
      <c r="C1390"/>
      <c r="D1390"/>
      <c r="E1390"/>
      <c r="AA1390"/>
      <c r="AB1390"/>
    </row>
    <row r="1391" spans="2:28" ht="15">
      <c r="B1391"/>
      <c r="C1391"/>
      <c r="D1391"/>
      <c r="E1391"/>
      <c r="AA1391"/>
      <c r="AB1391"/>
    </row>
    <row r="1392" spans="2:28" ht="15">
      <c r="B1392"/>
      <c r="C1392"/>
      <c r="D1392"/>
      <c r="E1392"/>
      <c r="AA1392"/>
      <c r="AB1392"/>
    </row>
    <row r="1393" spans="2:28" ht="15">
      <c r="B1393"/>
      <c r="C1393"/>
      <c r="D1393"/>
      <c r="E1393"/>
      <c r="AA1393"/>
      <c r="AB1393"/>
    </row>
    <row r="1394" spans="2:28" ht="15">
      <c r="B1394"/>
      <c r="C1394"/>
      <c r="D1394"/>
      <c r="E1394"/>
      <c r="AA1394"/>
      <c r="AB1394"/>
    </row>
    <row r="1395" spans="2:28" ht="15">
      <c r="B1395"/>
      <c r="C1395"/>
      <c r="D1395"/>
      <c r="E1395"/>
      <c r="AA1395"/>
      <c r="AB1395"/>
    </row>
    <row r="1396" spans="2:28" ht="15">
      <c r="B1396"/>
      <c r="C1396"/>
      <c r="D1396"/>
      <c r="E1396"/>
      <c r="AA1396"/>
      <c r="AB1396"/>
    </row>
    <row r="1397" spans="2:28" ht="15">
      <c r="B1397"/>
      <c r="C1397"/>
      <c r="D1397"/>
      <c r="E1397"/>
      <c r="AA1397"/>
      <c r="AB1397"/>
    </row>
    <row r="1398" spans="2:28" ht="15">
      <c r="B1398"/>
      <c r="C1398"/>
      <c r="D1398"/>
      <c r="E1398"/>
      <c r="AA1398"/>
      <c r="AB1398"/>
    </row>
    <row r="1399" spans="2:28" ht="15">
      <c r="B1399"/>
      <c r="C1399"/>
      <c r="D1399"/>
      <c r="E1399"/>
      <c r="AA1399"/>
      <c r="AB1399"/>
    </row>
    <row r="1400" spans="2:28" ht="15">
      <c r="B1400"/>
      <c r="C1400"/>
      <c r="D1400"/>
      <c r="E1400"/>
      <c r="AA1400"/>
      <c r="AB1400"/>
    </row>
    <row r="1401" spans="2:28" ht="15">
      <c r="B1401"/>
      <c r="C1401"/>
      <c r="D1401"/>
      <c r="E1401"/>
      <c r="AA1401"/>
      <c r="AB1401"/>
    </row>
    <row r="1402" spans="2:28" ht="15">
      <c r="B1402"/>
      <c r="C1402"/>
      <c r="D1402"/>
      <c r="E1402"/>
      <c r="AA1402"/>
      <c r="AB1402"/>
    </row>
    <row r="1403" spans="2:28" ht="15">
      <c r="B1403"/>
      <c r="C1403"/>
      <c r="D1403"/>
      <c r="E1403"/>
      <c r="AA1403"/>
      <c r="AB1403"/>
    </row>
    <row r="1404" spans="2:28" ht="15">
      <c r="B1404"/>
      <c r="C1404"/>
      <c r="D1404"/>
      <c r="E1404"/>
      <c r="AA1404"/>
      <c r="AB1404"/>
    </row>
    <row r="1405" spans="2:28" ht="15">
      <c r="B1405"/>
      <c r="C1405"/>
      <c r="D1405"/>
      <c r="E1405"/>
      <c r="AA1405"/>
      <c r="AB1405"/>
    </row>
    <row r="1406" spans="2:28" ht="15">
      <c r="B1406"/>
      <c r="C1406"/>
      <c r="D1406"/>
      <c r="E1406"/>
      <c r="AA1406"/>
      <c r="AB1406"/>
    </row>
    <row r="1407" spans="2:28" ht="15">
      <c r="B1407"/>
      <c r="C1407"/>
      <c r="D1407"/>
      <c r="E1407"/>
      <c r="AA1407"/>
      <c r="AB1407"/>
    </row>
    <row r="1408" spans="2:28" ht="15">
      <c r="B1408"/>
      <c r="C1408"/>
      <c r="D1408"/>
      <c r="E1408"/>
      <c r="AA1408"/>
      <c r="AB1408"/>
    </row>
    <row r="1409" spans="2:28" ht="15">
      <c r="B1409"/>
      <c r="C1409"/>
      <c r="D1409"/>
      <c r="E1409"/>
      <c r="AA1409"/>
      <c r="AB1409"/>
    </row>
    <row r="1410" spans="2:28" ht="15">
      <c r="B1410"/>
      <c r="C1410"/>
      <c r="D1410"/>
      <c r="E1410"/>
      <c r="AA1410"/>
      <c r="AB1410"/>
    </row>
    <row r="1411" spans="2:28" ht="15">
      <c r="B1411"/>
      <c r="C1411"/>
      <c r="D1411"/>
      <c r="E1411"/>
      <c r="AA1411"/>
      <c r="AB1411"/>
    </row>
    <row r="1412" spans="2:28" ht="15">
      <c r="B1412"/>
      <c r="C1412"/>
      <c r="D1412"/>
      <c r="E1412"/>
      <c r="AA1412"/>
      <c r="AB1412"/>
    </row>
    <row r="1413" spans="2:28" ht="15">
      <c r="B1413"/>
      <c r="C1413"/>
      <c r="D1413"/>
      <c r="E1413"/>
      <c r="AA1413"/>
      <c r="AB1413"/>
    </row>
    <row r="1414" spans="2:28" ht="15">
      <c r="B1414"/>
      <c r="C1414"/>
      <c r="D1414"/>
      <c r="E1414"/>
      <c r="AA1414"/>
      <c r="AB1414"/>
    </row>
    <row r="1415" spans="2:28" ht="15">
      <c r="B1415"/>
      <c r="C1415"/>
      <c r="D1415"/>
      <c r="E1415"/>
      <c r="AA1415"/>
      <c r="AB1415"/>
    </row>
    <row r="1416" spans="2:28" ht="15">
      <c r="B1416"/>
      <c r="C1416"/>
      <c r="D1416"/>
      <c r="E1416"/>
      <c r="AA1416"/>
      <c r="AB1416"/>
    </row>
    <row r="1417" spans="2:28" ht="15">
      <c r="B1417"/>
      <c r="C1417"/>
      <c r="D1417"/>
      <c r="E1417"/>
      <c r="AA1417"/>
      <c r="AB1417"/>
    </row>
    <row r="1418" spans="2:28" ht="15">
      <c r="B1418"/>
      <c r="C1418"/>
      <c r="D1418"/>
      <c r="E1418"/>
      <c r="AA1418"/>
      <c r="AB1418"/>
    </row>
    <row r="1419" spans="2:28" ht="15">
      <c r="B1419"/>
      <c r="C1419"/>
      <c r="D1419"/>
      <c r="E1419"/>
      <c r="AA1419"/>
      <c r="AB1419"/>
    </row>
    <row r="1420" spans="2:28" ht="15">
      <c r="B1420"/>
      <c r="C1420"/>
      <c r="D1420"/>
      <c r="E1420"/>
      <c r="AA1420"/>
      <c r="AB1420"/>
    </row>
    <row r="1421" spans="2:28" ht="15">
      <c r="B1421"/>
      <c r="C1421"/>
      <c r="D1421"/>
      <c r="E1421"/>
      <c r="AA1421"/>
      <c r="AB1421"/>
    </row>
    <row r="1422" spans="2:28" ht="15">
      <c r="B1422"/>
      <c r="C1422"/>
      <c r="D1422"/>
      <c r="E1422"/>
      <c r="AA1422"/>
      <c r="AB1422"/>
    </row>
    <row r="1423" spans="2:28" ht="15">
      <c r="B1423"/>
      <c r="C1423"/>
      <c r="D1423"/>
      <c r="E1423"/>
      <c r="AA1423"/>
      <c r="AB1423"/>
    </row>
    <row r="1424" spans="2:28" ht="15">
      <c r="B1424"/>
      <c r="C1424"/>
      <c r="D1424"/>
      <c r="E1424"/>
      <c r="AA1424"/>
      <c r="AB1424"/>
    </row>
    <row r="1425" spans="2:28" ht="15">
      <c r="B1425"/>
      <c r="C1425"/>
      <c r="D1425"/>
      <c r="E1425"/>
      <c r="AA1425"/>
      <c r="AB1425"/>
    </row>
    <row r="1426" spans="2:28" ht="15">
      <c r="B1426"/>
      <c r="C1426"/>
      <c r="D1426"/>
      <c r="E1426"/>
      <c r="AA1426"/>
      <c r="AB1426"/>
    </row>
    <row r="1427" spans="2:28" ht="15">
      <c r="B1427"/>
      <c r="C1427"/>
      <c r="D1427"/>
      <c r="E1427"/>
      <c r="AA1427"/>
      <c r="AB1427"/>
    </row>
    <row r="1428" spans="2:28" ht="15">
      <c r="B1428"/>
      <c r="C1428"/>
      <c r="D1428"/>
      <c r="E1428"/>
      <c r="AA1428"/>
      <c r="AB1428"/>
    </row>
    <row r="1429" spans="2:28" ht="15">
      <c r="B1429"/>
      <c r="C1429"/>
      <c r="D1429"/>
      <c r="E1429"/>
      <c r="AA1429"/>
      <c r="AB1429"/>
    </row>
    <row r="1430" spans="2:28" ht="15">
      <c r="B1430"/>
      <c r="C1430"/>
      <c r="D1430"/>
      <c r="E1430"/>
      <c r="AA1430"/>
      <c r="AB1430"/>
    </row>
    <row r="1431" spans="2:28" ht="15">
      <c r="B1431"/>
      <c r="C1431"/>
      <c r="D1431"/>
      <c r="E1431"/>
      <c r="AA1431"/>
      <c r="AB1431"/>
    </row>
    <row r="1432" spans="2:28" ht="15">
      <c r="B1432"/>
      <c r="C1432"/>
      <c r="D1432"/>
      <c r="E1432"/>
      <c r="AA1432"/>
      <c r="AB1432"/>
    </row>
    <row r="1433" spans="2:28" ht="15">
      <c r="B1433"/>
      <c r="C1433"/>
      <c r="D1433"/>
      <c r="E1433"/>
      <c r="AA1433"/>
      <c r="AB1433"/>
    </row>
    <row r="1434" spans="2:28" ht="15">
      <c r="B1434"/>
      <c r="C1434"/>
      <c r="D1434"/>
      <c r="E1434"/>
      <c r="AA1434"/>
      <c r="AB1434"/>
    </row>
    <row r="1435" spans="2:28" ht="15">
      <c r="B1435"/>
      <c r="C1435"/>
      <c r="D1435"/>
      <c r="E1435"/>
      <c r="AA1435"/>
      <c r="AB1435"/>
    </row>
    <row r="1436" spans="2:28" ht="15">
      <c r="B1436"/>
      <c r="C1436"/>
      <c r="D1436"/>
      <c r="E1436"/>
      <c r="AA1436"/>
      <c r="AB1436"/>
    </row>
    <row r="1437" spans="2:28" ht="15">
      <c r="B1437"/>
      <c r="C1437"/>
      <c r="D1437"/>
      <c r="E1437"/>
      <c r="AA1437"/>
      <c r="AB1437"/>
    </row>
    <row r="1438" spans="2:28" ht="15">
      <c r="B1438"/>
      <c r="C1438"/>
      <c r="D1438"/>
      <c r="E1438"/>
      <c r="AA1438"/>
      <c r="AB1438"/>
    </row>
    <row r="1439" spans="2:28" ht="15">
      <c r="B1439"/>
      <c r="C1439"/>
      <c r="D1439"/>
      <c r="E1439"/>
      <c r="AA1439"/>
      <c r="AB1439"/>
    </row>
    <row r="1440" spans="2:28" ht="15">
      <c r="B1440"/>
      <c r="C1440"/>
      <c r="D1440"/>
      <c r="E1440"/>
      <c r="AA1440"/>
      <c r="AB1440"/>
    </row>
    <row r="1441" spans="2:28" ht="15">
      <c r="B1441"/>
      <c r="C1441"/>
      <c r="D1441"/>
      <c r="E1441"/>
      <c r="AA1441"/>
      <c r="AB1441"/>
    </row>
    <row r="1442" spans="2:28" ht="15">
      <c r="B1442"/>
      <c r="C1442"/>
      <c r="D1442"/>
      <c r="E1442"/>
      <c r="AA1442"/>
      <c r="AB1442"/>
    </row>
    <row r="1443" spans="2:28" ht="15">
      <c r="B1443"/>
      <c r="C1443"/>
      <c r="D1443"/>
      <c r="E1443"/>
      <c r="AA1443"/>
      <c r="AB1443"/>
    </row>
    <row r="1444" spans="2:28" ht="15">
      <c r="B1444"/>
      <c r="C1444"/>
      <c r="D1444"/>
      <c r="E1444"/>
      <c r="AA1444"/>
      <c r="AB1444"/>
    </row>
    <row r="1445" spans="2:28" ht="15">
      <c r="B1445"/>
      <c r="C1445"/>
      <c r="D1445"/>
      <c r="E1445"/>
      <c r="AA1445"/>
      <c r="AB1445"/>
    </row>
    <row r="1446" spans="2:28" ht="15">
      <c r="B1446"/>
      <c r="C1446"/>
      <c r="D1446"/>
      <c r="E1446"/>
      <c r="AA1446"/>
      <c r="AB1446"/>
    </row>
    <row r="1447" spans="2:28" ht="15">
      <c r="B1447"/>
      <c r="C1447"/>
      <c r="D1447"/>
      <c r="E1447"/>
      <c r="AA1447"/>
      <c r="AB1447"/>
    </row>
    <row r="1448" spans="2:28" ht="15">
      <c r="B1448"/>
      <c r="C1448"/>
      <c r="D1448"/>
      <c r="E1448"/>
      <c r="AA1448"/>
      <c r="AB1448"/>
    </row>
    <row r="1449" spans="2:28" ht="15">
      <c r="B1449"/>
      <c r="C1449"/>
      <c r="D1449"/>
      <c r="E1449"/>
      <c r="AA1449"/>
      <c r="AB1449"/>
    </row>
    <row r="1450" spans="2:28" ht="15">
      <c r="B1450"/>
      <c r="C1450"/>
      <c r="D1450"/>
      <c r="E1450"/>
      <c r="AA1450"/>
      <c r="AB1450"/>
    </row>
    <row r="1451" spans="2:28" ht="15">
      <c r="B1451"/>
      <c r="C1451"/>
      <c r="D1451"/>
      <c r="E1451"/>
      <c r="AA1451"/>
      <c r="AB1451"/>
    </row>
    <row r="1452" spans="2:28" ht="15">
      <c r="B1452"/>
      <c r="C1452"/>
      <c r="D1452"/>
      <c r="E1452"/>
      <c r="AA1452"/>
      <c r="AB1452"/>
    </row>
    <row r="1453" spans="2:28" ht="15">
      <c r="B1453"/>
      <c r="C1453"/>
      <c r="D1453"/>
      <c r="E1453"/>
      <c r="AA1453"/>
      <c r="AB1453"/>
    </row>
    <row r="1454" spans="2:28" ht="15">
      <c r="B1454"/>
      <c r="C1454"/>
      <c r="D1454"/>
      <c r="E1454"/>
      <c r="AA1454"/>
      <c r="AB1454"/>
    </row>
    <row r="1455" spans="2:28" ht="15">
      <c r="B1455"/>
      <c r="C1455"/>
      <c r="D1455"/>
      <c r="E1455"/>
      <c r="AA1455"/>
      <c r="AB1455"/>
    </row>
    <row r="1456" spans="2:28" ht="15">
      <c r="B1456"/>
      <c r="C1456"/>
      <c r="D1456"/>
      <c r="E1456"/>
      <c r="AA1456"/>
      <c r="AB1456"/>
    </row>
    <row r="1457" spans="2:28" ht="15">
      <c r="B1457"/>
      <c r="C1457"/>
      <c r="D1457"/>
      <c r="E1457"/>
      <c r="AA1457"/>
      <c r="AB1457"/>
    </row>
    <row r="1458" spans="2:28" ht="15">
      <c r="B1458"/>
      <c r="C1458"/>
      <c r="D1458"/>
      <c r="E1458"/>
      <c r="AA1458"/>
      <c r="AB1458"/>
    </row>
    <row r="1459" spans="2:28" ht="15">
      <c r="B1459"/>
      <c r="C1459"/>
      <c r="D1459"/>
      <c r="E1459"/>
      <c r="AA1459"/>
      <c r="AB1459"/>
    </row>
    <row r="1460" spans="2:28" ht="15">
      <c r="B1460"/>
      <c r="C1460"/>
      <c r="D1460"/>
      <c r="E1460"/>
      <c r="AA1460"/>
      <c r="AB1460"/>
    </row>
    <row r="1461" spans="2:28" ht="15">
      <c r="B1461"/>
      <c r="C1461"/>
      <c r="D1461"/>
      <c r="E1461"/>
      <c r="AA1461"/>
      <c r="AB1461"/>
    </row>
    <row r="1462" spans="2:28" ht="15">
      <c r="B1462"/>
      <c r="C1462"/>
      <c r="D1462"/>
      <c r="E1462"/>
      <c r="AA1462"/>
      <c r="AB1462"/>
    </row>
    <row r="1463" spans="2:28" ht="15">
      <c r="B1463"/>
      <c r="C1463"/>
      <c r="D1463"/>
      <c r="E1463"/>
      <c r="AA1463"/>
      <c r="AB1463"/>
    </row>
    <row r="1464" spans="2:28" ht="15">
      <c r="B1464"/>
      <c r="C1464"/>
      <c r="D1464"/>
      <c r="E1464"/>
      <c r="AA1464"/>
      <c r="AB1464"/>
    </row>
    <row r="1465" spans="2:28" ht="15">
      <c r="B1465"/>
      <c r="C1465"/>
      <c r="D1465"/>
      <c r="E1465"/>
      <c r="AA1465"/>
      <c r="AB1465"/>
    </row>
    <row r="1466" spans="2:28" ht="15">
      <c r="B1466"/>
      <c r="C1466"/>
      <c r="D1466"/>
      <c r="E1466"/>
      <c r="AA1466"/>
      <c r="AB1466"/>
    </row>
    <row r="1467" spans="2:28" ht="15">
      <c r="B1467"/>
      <c r="C1467"/>
      <c r="D1467"/>
      <c r="E1467"/>
      <c r="AA1467"/>
      <c r="AB1467"/>
    </row>
    <row r="1468" spans="2:28" ht="15">
      <c r="B1468"/>
      <c r="C1468"/>
      <c r="D1468"/>
      <c r="E1468"/>
      <c r="AA1468"/>
      <c r="AB1468"/>
    </row>
    <row r="1469" spans="2:28" ht="15">
      <c r="B1469"/>
      <c r="C1469"/>
      <c r="D1469"/>
      <c r="E1469"/>
      <c r="AA1469"/>
      <c r="AB1469"/>
    </row>
    <row r="1470" spans="2:28" ht="15">
      <c r="B1470"/>
      <c r="C1470"/>
      <c r="D1470"/>
      <c r="E1470"/>
      <c r="AA1470"/>
      <c r="AB1470"/>
    </row>
    <row r="1471" spans="2:28" ht="15">
      <c r="B1471"/>
      <c r="C1471"/>
      <c r="D1471"/>
      <c r="E1471"/>
      <c r="AA1471"/>
      <c r="AB1471"/>
    </row>
    <row r="1472" spans="2:28" ht="15">
      <c r="B1472"/>
      <c r="C1472"/>
      <c r="D1472"/>
      <c r="E1472"/>
      <c r="AA1472"/>
      <c r="AB1472"/>
    </row>
    <row r="1473" spans="2:28" ht="15">
      <c r="B1473"/>
      <c r="C1473"/>
      <c r="D1473"/>
      <c r="E1473"/>
      <c r="AA1473"/>
      <c r="AB1473"/>
    </row>
    <row r="1474" spans="2:28" ht="15">
      <c r="B1474"/>
      <c r="C1474"/>
      <c r="D1474"/>
      <c r="E1474"/>
      <c r="AA1474"/>
      <c r="AB1474"/>
    </row>
    <row r="1475" spans="2:28" ht="15">
      <c r="B1475"/>
      <c r="C1475"/>
      <c r="D1475"/>
      <c r="E1475"/>
      <c r="AA1475"/>
      <c r="AB1475"/>
    </row>
    <row r="1476" spans="2:28" ht="15">
      <c r="B1476"/>
      <c r="C1476"/>
      <c r="D1476"/>
      <c r="E1476"/>
      <c r="AA1476"/>
      <c r="AB1476"/>
    </row>
    <row r="1477" spans="2:28" ht="15">
      <c r="B1477"/>
      <c r="C1477"/>
      <c r="D1477"/>
      <c r="E1477"/>
      <c r="AA1477"/>
      <c r="AB1477"/>
    </row>
    <row r="1478" spans="2:28" ht="15">
      <c r="B1478"/>
      <c r="C1478"/>
      <c r="D1478"/>
      <c r="E1478"/>
      <c r="AA1478"/>
      <c r="AB1478"/>
    </row>
    <row r="1479" spans="2:28" ht="15">
      <c r="B1479"/>
      <c r="C1479"/>
      <c r="D1479"/>
      <c r="E1479"/>
      <c r="AA1479"/>
      <c r="AB1479"/>
    </row>
    <row r="1480" spans="2:28" ht="15">
      <c r="B1480"/>
      <c r="C1480"/>
      <c r="D1480"/>
      <c r="E1480"/>
      <c r="AA1480"/>
      <c r="AB1480"/>
    </row>
    <row r="1481" spans="2:28" ht="15">
      <c r="B1481"/>
      <c r="C1481"/>
      <c r="D1481"/>
      <c r="E1481"/>
      <c r="AA1481"/>
      <c r="AB1481"/>
    </row>
    <row r="1482" spans="2:28" ht="15">
      <c r="B1482"/>
      <c r="C1482"/>
      <c r="D1482"/>
      <c r="E1482"/>
      <c r="AA1482"/>
      <c r="AB1482"/>
    </row>
    <row r="1483" spans="2:28" ht="15">
      <c r="B1483"/>
      <c r="C1483"/>
      <c r="D1483"/>
      <c r="E1483"/>
      <c r="AA1483"/>
      <c r="AB1483"/>
    </row>
    <row r="1484" spans="2:28" ht="15">
      <c r="B1484"/>
      <c r="C1484"/>
      <c r="D1484"/>
      <c r="E1484"/>
      <c r="AA1484"/>
      <c r="AB1484"/>
    </row>
    <row r="1485" spans="2:28" ht="15">
      <c r="B1485"/>
      <c r="C1485"/>
      <c r="D1485"/>
      <c r="E1485"/>
      <c r="AA1485"/>
      <c r="AB1485"/>
    </row>
    <row r="1486" spans="2:28" ht="15">
      <c r="B1486"/>
      <c r="C1486"/>
      <c r="D1486"/>
      <c r="E1486"/>
      <c r="AA1486"/>
      <c r="AB1486"/>
    </row>
    <row r="1487" spans="2:28" ht="15">
      <c r="B1487"/>
      <c r="C1487"/>
      <c r="D1487"/>
      <c r="E1487"/>
      <c r="AA1487"/>
      <c r="AB1487"/>
    </row>
    <row r="1488" spans="2:28" ht="15">
      <c r="B1488"/>
      <c r="C1488"/>
      <c r="D1488"/>
      <c r="E1488"/>
      <c r="AA1488"/>
      <c r="AB1488"/>
    </row>
    <row r="1489" spans="2:28" ht="15">
      <c r="B1489"/>
      <c r="C1489"/>
      <c r="D1489"/>
      <c r="E1489"/>
      <c r="AA1489"/>
      <c r="AB1489"/>
    </row>
    <row r="1490" spans="2:28" ht="15">
      <c r="B1490"/>
      <c r="C1490"/>
      <c r="D1490"/>
      <c r="E1490"/>
      <c r="AA1490"/>
      <c r="AB1490"/>
    </row>
    <row r="1491" spans="2:28" ht="15">
      <c r="B1491"/>
      <c r="C1491"/>
      <c r="D1491"/>
      <c r="E1491"/>
      <c r="AA1491"/>
      <c r="AB1491"/>
    </row>
    <row r="1492" spans="2:28" ht="15">
      <c r="B1492"/>
      <c r="C1492"/>
      <c r="D1492"/>
      <c r="E1492"/>
      <c r="AA1492"/>
      <c r="AB1492"/>
    </row>
    <row r="1493" spans="2:28" ht="15">
      <c r="B1493"/>
      <c r="C1493"/>
      <c r="D1493"/>
      <c r="E1493"/>
      <c r="AA1493"/>
      <c r="AB1493"/>
    </row>
    <row r="1494" spans="2:28" ht="15">
      <c r="B1494"/>
      <c r="C1494"/>
      <c r="D1494"/>
      <c r="E1494"/>
      <c r="AA1494"/>
      <c r="AB1494"/>
    </row>
    <row r="1495" spans="2:28" ht="15">
      <c r="B1495"/>
      <c r="C1495"/>
      <c r="D1495"/>
      <c r="E1495"/>
      <c r="AA1495"/>
      <c r="AB1495"/>
    </row>
    <row r="1496" spans="2:28" ht="15">
      <c r="B1496"/>
      <c r="C1496"/>
      <c r="D1496"/>
      <c r="E1496"/>
      <c r="AA1496"/>
      <c r="AB1496"/>
    </row>
    <row r="1497" spans="2:28" ht="15">
      <c r="B1497"/>
      <c r="C1497"/>
      <c r="D1497"/>
      <c r="E1497"/>
      <c r="AA1497"/>
      <c r="AB1497"/>
    </row>
    <row r="1498" spans="2:28" ht="15">
      <c r="B1498"/>
      <c r="C1498"/>
      <c r="D1498"/>
      <c r="E1498"/>
      <c r="AA1498"/>
      <c r="AB1498"/>
    </row>
    <row r="1499" spans="2:28" ht="15">
      <c r="B1499"/>
      <c r="C1499"/>
      <c r="D1499"/>
      <c r="E1499"/>
      <c r="AA1499"/>
      <c r="AB1499"/>
    </row>
    <row r="1500" spans="2:28" ht="15">
      <c r="B1500"/>
      <c r="C1500"/>
      <c r="D1500"/>
      <c r="E1500"/>
    </row>
    <row r="1501" spans="2:28" ht="15">
      <c r="B1501"/>
      <c r="C1501"/>
      <c r="D1501"/>
      <c r="E1501"/>
    </row>
    <row r="1502" spans="2:28" ht="15">
      <c r="B1502"/>
      <c r="C1502"/>
      <c r="D1502"/>
      <c r="E1502"/>
    </row>
    <row r="1503" spans="2:28" ht="15">
      <c r="B1503"/>
      <c r="C1503"/>
      <c r="D1503"/>
      <c r="E1503"/>
    </row>
    <row r="1504" spans="2:28" ht="15">
      <c r="B1504"/>
      <c r="C1504"/>
      <c r="D1504"/>
      <c r="E1504"/>
    </row>
    <row r="1505" spans="2:5" ht="15">
      <c r="B1505"/>
      <c r="C1505"/>
      <c r="D1505"/>
      <c r="E1505"/>
    </row>
    <row r="1506" spans="2:5" ht="15">
      <c r="B1506"/>
      <c r="C1506"/>
      <c r="D1506"/>
      <c r="E1506"/>
    </row>
    <row r="1507" spans="2:5" ht="15">
      <c r="B1507"/>
      <c r="C1507"/>
      <c r="D1507"/>
      <c r="E1507"/>
    </row>
    <row r="1508" spans="2:5" ht="15">
      <c r="B1508"/>
      <c r="C1508"/>
      <c r="D1508"/>
      <c r="E1508"/>
    </row>
    <row r="1509" spans="2:5" ht="15">
      <c r="B1509"/>
      <c r="C1509"/>
      <c r="D1509"/>
      <c r="E1509"/>
    </row>
    <row r="1510" spans="2:5" ht="15">
      <c r="B1510"/>
      <c r="C1510"/>
      <c r="D1510"/>
      <c r="E1510"/>
    </row>
    <row r="1511" spans="2:5" ht="15">
      <c r="B1511"/>
      <c r="C1511"/>
      <c r="D1511"/>
      <c r="E1511"/>
    </row>
    <row r="1512" spans="2:5" ht="15">
      <c r="B1512"/>
      <c r="C1512"/>
      <c r="D1512"/>
      <c r="E1512"/>
    </row>
    <row r="1513" spans="2:5" ht="15">
      <c r="B1513"/>
      <c r="C1513"/>
      <c r="D1513"/>
      <c r="E1513"/>
    </row>
    <row r="1514" spans="2:5" ht="15">
      <c r="B1514"/>
      <c r="C1514"/>
      <c r="D1514"/>
      <c r="E1514"/>
    </row>
    <row r="1515" spans="2:5" ht="15">
      <c r="B1515"/>
      <c r="C1515"/>
      <c r="D1515"/>
      <c r="E1515"/>
    </row>
    <row r="1516" spans="2:5" ht="15">
      <c r="B1516"/>
      <c r="C1516"/>
      <c r="D1516"/>
      <c r="E1516"/>
    </row>
    <row r="1517" spans="2:5" ht="15">
      <c r="B1517"/>
      <c r="C1517"/>
      <c r="D1517"/>
      <c r="E1517"/>
    </row>
    <row r="1518" spans="2:5" ht="15">
      <c r="B1518"/>
      <c r="C1518"/>
      <c r="D1518"/>
      <c r="E1518"/>
    </row>
    <row r="1519" spans="2:5" ht="15">
      <c r="B1519"/>
      <c r="C1519"/>
      <c r="D1519"/>
      <c r="E1519"/>
    </row>
    <row r="1520" spans="2:5" ht="15">
      <c r="B1520"/>
      <c r="C1520"/>
      <c r="D1520"/>
      <c r="E1520"/>
    </row>
    <row r="1521" spans="2:5" ht="15">
      <c r="B1521"/>
      <c r="C1521"/>
      <c r="D1521"/>
      <c r="E1521"/>
    </row>
    <row r="1522" spans="2:5" ht="15">
      <c r="B1522"/>
      <c r="C1522"/>
      <c r="D1522"/>
      <c r="E1522"/>
    </row>
    <row r="1523" spans="2:5" ht="15">
      <c r="B1523"/>
      <c r="C1523"/>
      <c r="D1523"/>
      <c r="E1523"/>
    </row>
    <row r="1524" spans="2:5" ht="15">
      <c r="B1524"/>
      <c r="C1524"/>
      <c r="D1524"/>
      <c r="E1524"/>
    </row>
    <row r="1525" spans="2:5" ht="15">
      <c r="B1525"/>
      <c r="C1525"/>
      <c r="D1525"/>
      <c r="E1525"/>
    </row>
    <row r="1526" spans="2:5" ht="15">
      <c r="B1526"/>
      <c r="C1526"/>
      <c r="D1526"/>
      <c r="E1526"/>
    </row>
    <row r="1527" spans="2:5" ht="15">
      <c r="B1527"/>
      <c r="C1527"/>
      <c r="D1527"/>
      <c r="E1527"/>
    </row>
    <row r="1528" spans="2:5" ht="15">
      <c r="B1528"/>
      <c r="C1528"/>
      <c r="D1528"/>
      <c r="E1528"/>
    </row>
    <row r="1529" spans="2:5" ht="15">
      <c r="B1529"/>
      <c r="C1529"/>
      <c r="D1529"/>
      <c r="E1529"/>
    </row>
    <row r="1530" spans="2:5" ht="15">
      <c r="B1530"/>
      <c r="C1530"/>
      <c r="D1530"/>
      <c r="E1530"/>
    </row>
    <row r="1531" spans="2:5" ht="15">
      <c r="B1531"/>
      <c r="C1531"/>
      <c r="D1531"/>
      <c r="E1531"/>
    </row>
    <row r="1532" spans="2:5" ht="15">
      <c r="B1532"/>
      <c r="C1532"/>
      <c r="D1532"/>
      <c r="E1532"/>
    </row>
    <row r="1533" spans="2:5" ht="15">
      <c r="B1533"/>
      <c r="C1533"/>
      <c r="D1533"/>
      <c r="E1533"/>
    </row>
    <row r="1534" spans="2:5" ht="15">
      <c r="B1534"/>
      <c r="C1534"/>
      <c r="D1534"/>
      <c r="E1534"/>
    </row>
    <row r="1535" spans="2:5" ht="15">
      <c r="B1535"/>
      <c r="C1535"/>
      <c r="D1535"/>
      <c r="E1535"/>
    </row>
    <row r="1536" spans="2:5" ht="15">
      <c r="B1536"/>
      <c r="C1536"/>
      <c r="D1536"/>
      <c r="E1536"/>
    </row>
    <row r="1537" spans="2:5" ht="15">
      <c r="B1537"/>
      <c r="C1537"/>
      <c r="D1537"/>
      <c r="E1537"/>
    </row>
    <row r="1538" spans="2:5" ht="15">
      <c r="B1538"/>
      <c r="C1538"/>
      <c r="D1538"/>
      <c r="E1538"/>
    </row>
    <row r="1539" spans="2:5" ht="15">
      <c r="B1539"/>
      <c r="C1539"/>
      <c r="D1539"/>
      <c r="E1539"/>
    </row>
    <row r="1540" spans="2:5" ht="15">
      <c r="B1540"/>
      <c r="C1540"/>
      <c r="D1540"/>
      <c r="E1540"/>
    </row>
    <row r="1541" spans="2:5" ht="15">
      <c r="B1541"/>
      <c r="C1541"/>
      <c r="D1541"/>
      <c r="E1541"/>
    </row>
    <row r="1542" spans="2:5" ht="15">
      <c r="B1542"/>
      <c r="C1542"/>
      <c r="D1542"/>
      <c r="E1542"/>
    </row>
    <row r="1543" spans="2:5" ht="15">
      <c r="B1543"/>
      <c r="C1543"/>
      <c r="D1543"/>
      <c r="E1543"/>
    </row>
    <row r="1544" spans="2:5" ht="15">
      <c r="B1544"/>
      <c r="C1544"/>
      <c r="D1544"/>
      <c r="E1544"/>
    </row>
    <row r="1545" spans="2:5" ht="15">
      <c r="B1545"/>
      <c r="C1545"/>
      <c r="D1545"/>
      <c r="E1545"/>
    </row>
    <row r="1546" spans="2:5" ht="15">
      <c r="B1546"/>
      <c r="C1546"/>
      <c r="D1546"/>
      <c r="E1546"/>
    </row>
    <row r="1547" spans="2:5" ht="15">
      <c r="B1547"/>
      <c r="C1547"/>
      <c r="D1547"/>
      <c r="E1547"/>
    </row>
    <row r="1548" spans="2:5" ht="15">
      <c r="B1548"/>
      <c r="C1548"/>
      <c r="D1548"/>
      <c r="E1548"/>
    </row>
    <row r="1549" spans="2:5" ht="15">
      <c r="B1549"/>
      <c r="C1549"/>
      <c r="D1549"/>
      <c r="E1549"/>
    </row>
    <row r="1550" spans="2:5" ht="15">
      <c r="B1550"/>
      <c r="C1550"/>
      <c r="D1550"/>
      <c r="E1550"/>
    </row>
    <row r="1551" spans="2:5" ht="15">
      <c r="B1551"/>
      <c r="C1551"/>
      <c r="D1551"/>
      <c r="E1551"/>
    </row>
    <row r="1552" spans="2:5" ht="15">
      <c r="B1552"/>
      <c r="C1552"/>
      <c r="D1552"/>
      <c r="E1552"/>
    </row>
    <row r="1553" spans="2:5" ht="15">
      <c r="B1553"/>
      <c r="C1553"/>
      <c r="D1553"/>
      <c r="E1553"/>
    </row>
    <row r="1554" spans="2:5" ht="15">
      <c r="B1554"/>
      <c r="C1554"/>
      <c r="D1554"/>
      <c r="E1554"/>
    </row>
    <row r="1555" spans="2:5" ht="15">
      <c r="B1555"/>
      <c r="C1555"/>
      <c r="D1555"/>
      <c r="E1555"/>
    </row>
    <row r="1556" spans="2:5" ht="15">
      <c r="B1556"/>
      <c r="C1556"/>
      <c r="D1556"/>
      <c r="E1556"/>
    </row>
    <row r="1557" spans="2:5" ht="15">
      <c r="B1557"/>
      <c r="C1557"/>
      <c r="D1557"/>
      <c r="E1557"/>
    </row>
    <row r="1558" spans="2:5" ht="15">
      <c r="B1558"/>
      <c r="C1558"/>
      <c r="D1558"/>
      <c r="E1558"/>
    </row>
    <row r="1559" spans="2:5" ht="15">
      <c r="B1559"/>
      <c r="C1559"/>
      <c r="D1559"/>
      <c r="E1559"/>
    </row>
    <row r="1560" spans="2:5" ht="15">
      <c r="B1560"/>
      <c r="C1560"/>
      <c r="D1560"/>
      <c r="E1560"/>
    </row>
    <row r="1561" spans="2:5" ht="15">
      <c r="B1561"/>
      <c r="C1561"/>
      <c r="D1561"/>
      <c r="E1561"/>
    </row>
    <row r="1562" spans="2:5" ht="15">
      <c r="B1562"/>
      <c r="C1562"/>
      <c r="D1562"/>
      <c r="E1562"/>
    </row>
    <row r="1563" spans="2:5" ht="15">
      <c r="B1563"/>
      <c r="C1563"/>
      <c r="D1563"/>
      <c r="E1563"/>
    </row>
    <row r="1564" spans="2:5" ht="15">
      <c r="B1564"/>
      <c r="C1564"/>
      <c r="D1564"/>
      <c r="E1564"/>
    </row>
    <row r="1565" spans="2:5" ht="15">
      <c r="B1565"/>
      <c r="C1565"/>
      <c r="D1565"/>
      <c r="E1565"/>
    </row>
    <row r="1566" spans="2:5" ht="15">
      <c r="B1566"/>
      <c r="C1566"/>
      <c r="D1566"/>
      <c r="E1566"/>
    </row>
    <row r="1567" spans="2:5" ht="15">
      <c r="B1567"/>
      <c r="C1567"/>
      <c r="D1567"/>
      <c r="E1567"/>
    </row>
    <row r="1568" spans="2:5" ht="15">
      <c r="B1568"/>
      <c r="C1568"/>
      <c r="D1568"/>
      <c r="E1568"/>
    </row>
    <row r="1569" spans="2:5" ht="15">
      <c r="B1569"/>
      <c r="C1569"/>
      <c r="D1569"/>
      <c r="E1569"/>
    </row>
    <row r="1570" spans="2:5" ht="15">
      <c r="B1570"/>
      <c r="C1570"/>
      <c r="D1570"/>
      <c r="E1570"/>
    </row>
    <row r="1571" spans="2:5" ht="15">
      <c r="B1571"/>
      <c r="C1571"/>
      <c r="D1571"/>
      <c r="E1571"/>
    </row>
    <row r="1572" spans="2:5" ht="15">
      <c r="B1572"/>
      <c r="C1572"/>
      <c r="D1572"/>
      <c r="E1572"/>
    </row>
    <row r="1573" spans="2:5" ht="15">
      <c r="B1573"/>
      <c r="C1573"/>
      <c r="D1573"/>
      <c r="E1573"/>
    </row>
    <row r="1574" spans="2:5" ht="15">
      <c r="B1574"/>
      <c r="C1574"/>
      <c r="D1574"/>
      <c r="E1574"/>
    </row>
    <row r="1575" spans="2:5" ht="15">
      <c r="B1575"/>
      <c r="C1575"/>
      <c r="D1575"/>
      <c r="E1575"/>
    </row>
    <row r="1576" spans="2:5" ht="15">
      <c r="B1576"/>
      <c r="C1576"/>
      <c r="D1576"/>
      <c r="E1576"/>
    </row>
    <row r="1577" spans="2:5" ht="15">
      <c r="B1577"/>
      <c r="C1577"/>
      <c r="D1577"/>
      <c r="E1577"/>
    </row>
    <row r="1578" spans="2:5" ht="15">
      <c r="B1578"/>
      <c r="C1578"/>
      <c r="D1578"/>
      <c r="E1578"/>
    </row>
    <row r="1579" spans="2:5" ht="15">
      <c r="B1579"/>
      <c r="C1579"/>
      <c r="D1579"/>
      <c r="E1579"/>
    </row>
    <row r="1580" spans="2:5" ht="15">
      <c r="B1580"/>
      <c r="C1580"/>
      <c r="D1580"/>
      <c r="E1580"/>
    </row>
    <row r="1581" spans="2:5" ht="15">
      <c r="B1581"/>
      <c r="C1581"/>
      <c r="D1581"/>
      <c r="E1581"/>
    </row>
    <row r="1582" spans="2:5" ht="15">
      <c r="B1582"/>
      <c r="C1582"/>
      <c r="D1582"/>
      <c r="E1582"/>
    </row>
    <row r="1583" spans="2:5" ht="15">
      <c r="B1583"/>
      <c r="C1583"/>
      <c r="D1583"/>
      <c r="E1583"/>
    </row>
    <row r="1584" spans="2:5" ht="15">
      <c r="B1584"/>
      <c r="C1584"/>
      <c r="D1584"/>
      <c r="E1584"/>
    </row>
    <row r="1585" spans="2:5" ht="15">
      <c r="B1585"/>
      <c r="C1585"/>
      <c r="D1585"/>
      <c r="E1585"/>
    </row>
    <row r="1586" spans="2:5" ht="15">
      <c r="B1586"/>
      <c r="C1586"/>
      <c r="D1586"/>
      <c r="E1586"/>
    </row>
    <row r="1587" spans="2:5" ht="15">
      <c r="B1587"/>
      <c r="C1587"/>
      <c r="D1587"/>
      <c r="E1587"/>
    </row>
    <row r="1588" spans="2:5" ht="15">
      <c r="B1588"/>
      <c r="C1588"/>
      <c r="D1588"/>
      <c r="E1588"/>
    </row>
    <row r="1589" spans="2:5" ht="15">
      <c r="B1589"/>
      <c r="C1589"/>
      <c r="D1589"/>
      <c r="E1589"/>
    </row>
    <row r="1590" spans="2:5" ht="15">
      <c r="B1590"/>
      <c r="C1590"/>
      <c r="D1590"/>
      <c r="E1590"/>
    </row>
    <row r="1591" spans="2:5" ht="15">
      <c r="B1591"/>
      <c r="C1591"/>
      <c r="D1591"/>
      <c r="E1591"/>
    </row>
    <row r="1592" spans="2:5" ht="15">
      <c r="B1592"/>
      <c r="C1592"/>
      <c r="D1592"/>
      <c r="E1592"/>
    </row>
    <row r="1593" spans="2:5" ht="15">
      <c r="B1593"/>
      <c r="C1593"/>
      <c r="D1593"/>
      <c r="E1593"/>
    </row>
    <row r="1594" spans="2:5" ht="15">
      <c r="B1594"/>
      <c r="C1594"/>
      <c r="D1594"/>
      <c r="E1594"/>
    </row>
    <row r="1595" spans="2:5" ht="15">
      <c r="B1595"/>
      <c r="C1595"/>
      <c r="D1595"/>
      <c r="E1595"/>
    </row>
    <row r="1596" spans="2:5" ht="15">
      <c r="B1596"/>
      <c r="C1596"/>
      <c r="D1596"/>
      <c r="E1596"/>
    </row>
    <row r="1597" spans="2:5" ht="15">
      <c r="B1597"/>
      <c r="C1597"/>
      <c r="D1597"/>
      <c r="E1597"/>
    </row>
    <row r="1598" spans="2:5" ht="15">
      <c r="B1598"/>
      <c r="C1598"/>
      <c r="D1598"/>
      <c r="E1598"/>
    </row>
    <row r="1599" spans="2:5" ht="15">
      <c r="B1599"/>
      <c r="C1599"/>
      <c r="D1599"/>
      <c r="E1599"/>
    </row>
    <row r="1600" spans="2:5" ht="15">
      <c r="B1600"/>
      <c r="C1600"/>
      <c r="D1600"/>
      <c r="E1600"/>
    </row>
    <row r="1601" spans="2:5" ht="15">
      <c r="B1601"/>
      <c r="C1601"/>
      <c r="D1601"/>
      <c r="E1601"/>
    </row>
    <row r="1602" spans="2:5" ht="15">
      <c r="B1602"/>
      <c r="C1602"/>
      <c r="D1602"/>
      <c r="E1602"/>
    </row>
    <row r="1603" spans="2:5" ht="15">
      <c r="B1603"/>
      <c r="C1603"/>
      <c r="D1603"/>
      <c r="E1603"/>
    </row>
    <row r="1604" spans="2:5" ht="15">
      <c r="B1604"/>
      <c r="C1604"/>
      <c r="D1604"/>
      <c r="E1604"/>
    </row>
    <row r="1605" spans="2:5" ht="15">
      <c r="B1605"/>
      <c r="C1605"/>
      <c r="D1605"/>
      <c r="E1605"/>
    </row>
    <row r="1606" spans="2:5" ht="15">
      <c r="B1606"/>
      <c r="C1606"/>
      <c r="D1606"/>
      <c r="E1606"/>
    </row>
    <row r="1607" spans="2:5" ht="15">
      <c r="B1607"/>
      <c r="C1607"/>
      <c r="D1607"/>
      <c r="E1607"/>
    </row>
    <row r="1608" spans="2:5" ht="15">
      <c r="B1608"/>
      <c r="C1608"/>
      <c r="D1608"/>
      <c r="E1608"/>
    </row>
    <row r="1609" spans="2:5" ht="15">
      <c r="B1609"/>
      <c r="C1609"/>
      <c r="D1609"/>
      <c r="E1609"/>
    </row>
    <row r="1610" spans="2:5" ht="15">
      <c r="B1610"/>
      <c r="C1610"/>
      <c r="D1610"/>
      <c r="E1610"/>
    </row>
    <row r="1611" spans="2:5" ht="15">
      <c r="B1611"/>
      <c r="C1611"/>
      <c r="D1611"/>
      <c r="E1611"/>
    </row>
    <row r="1612" spans="2:5" ht="15">
      <c r="B1612"/>
      <c r="C1612"/>
      <c r="D1612"/>
      <c r="E1612"/>
    </row>
    <row r="1613" spans="2:5" ht="15">
      <c r="B1613"/>
      <c r="C1613"/>
      <c r="D1613"/>
      <c r="E1613"/>
    </row>
    <row r="1614" spans="2:5" ht="15">
      <c r="B1614"/>
      <c r="C1614"/>
      <c r="D1614"/>
      <c r="E1614"/>
    </row>
    <row r="1615" spans="2:5" ht="15">
      <c r="B1615"/>
      <c r="C1615"/>
      <c r="D1615"/>
      <c r="E1615"/>
    </row>
    <row r="1616" spans="2:5" ht="15">
      <c r="B1616"/>
      <c r="C1616"/>
      <c r="D1616"/>
      <c r="E1616"/>
    </row>
    <row r="1617" spans="2:5" ht="15">
      <c r="B1617"/>
      <c r="C1617"/>
      <c r="D1617"/>
      <c r="E1617"/>
    </row>
    <row r="1618" spans="2:5" ht="15">
      <c r="B1618"/>
      <c r="C1618"/>
      <c r="D1618"/>
      <c r="E1618"/>
    </row>
    <row r="1619" spans="2:5" ht="15">
      <c r="B1619"/>
      <c r="C1619"/>
      <c r="D1619"/>
      <c r="E1619"/>
    </row>
    <row r="1620" spans="2:5" ht="15">
      <c r="B1620"/>
      <c r="C1620"/>
      <c r="D1620"/>
      <c r="E1620"/>
    </row>
    <row r="1621" spans="2:5" ht="15">
      <c r="B1621"/>
      <c r="C1621"/>
      <c r="D1621"/>
      <c r="E1621"/>
    </row>
    <row r="1622" spans="2:5" ht="15">
      <c r="B1622"/>
      <c r="C1622"/>
      <c r="D1622"/>
      <c r="E1622"/>
    </row>
    <row r="1623" spans="2:5" ht="15">
      <c r="B1623"/>
      <c r="C1623"/>
      <c r="D1623"/>
      <c r="E1623"/>
    </row>
    <row r="1624" spans="2:5" ht="15">
      <c r="B1624"/>
      <c r="C1624"/>
      <c r="D1624"/>
      <c r="E1624"/>
    </row>
    <row r="1625" spans="2:5" ht="15">
      <c r="B1625"/>
      <c r="C1625"/>
      <c r="D1625"/>
      <c r="E1625"/>
    </row>
    <row r="1626" spans="2:5" ht="15">
      <c r="B1626"/>
      <c r="C1626"/>
      <c r="D1626"/>
      <c r="E1626"/>
    </row>
    <row r="1627" spans="2:5" ht="15">
      <c r="B1627"/>
      <c r="C1627"/>
      <c r="D1627"/>
      <c r="E1627"/>
    </row>
    <row r="1628" spans="2:5" ht="15">
      <c r="B1628"/>
      <c r="C1628"/>
      <c r="D1628"/>
      <c r="E1628"/>
    </row>
  </sheetData>
  <sheetProtection formatRows="0" selectLockedCells="1" autoFilter="0" selectUnlockedCells="1"/>
  <sortState xmlns:xlrd2="http://schemas.microsoft.com/office/spreadsheetml/2017/richdata2" ref="Q13:S115">
    <sortCondition descending="1" ref="R13"/>
  </sortState>
  <pageMargins left="0.7" right="0.7" top="0.75" bottom="0.75" header="0.3" footer="0.3"/>
  <pageSetup paperSize="9" orientation="portrait" r:id="rId7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6879-6E27-4F45-95FC-EF3491492CFE}">
  <dimension ref="A1:W175"/>
  <sheetViews>
    <sheetView topLeftCell="L1" zoomScale="71" zoomScaleNormal="60" workbookViewId="0">
      <selection activeCell="K4" sqref="K4"/>
    </sheetView>
  </sheetViews>
  <sheetFormatPr baseColWidth="10" defaultColWidth="11.42578125" defaultRowHeight="14.25" customHeight="1"/>
  <cols>
    <col min="1" max="1" width="63.7109375" style="1" bestFit="1" customWidth="1"/>
    <col min="2" max="2" width="21.28515625" style="1" bestFit="1" customWidth="1"/>
    <col min="3" max="3" width="14.7109375" style="1" bestFit="1" customWidth="1"/>
    <col min="4" max="4" width="14" style="1" bestFit="1" customWidth="1"/>
    <col min="5" max="5" width="4.42578125" style="1" customWidth="1"/>
    <col min="6" max="6" width="48.28515625" style="1" bestFit="1" customWidth="1"/>
    <col min="7" max="7" width="20.7109375" style="1" bestFit="1" customWidth="1"/>
    <col min="8" max="8" width="14.28515625" style="1" bestFit="1" customWidth="1"/>
    <col min="9" max="9" width="14" style="1" bestFit="1" customWidth="1"/>
    <col min="10" max="10" width="4.5703125" style="1" customWidth="1"/>
    <col min="11" max="11" width="60.28515625" style="1" bestFit="1" customWidth="1"/>
    <col min="12" max="12" width="20.7109375" style="1" bestFit="1" customWidth="1"/>
    <col min="13" max="13" width="12.7109375" style="1" bestFit="1" customWidth="1"/>
    <col min="14" max="14" width="14" style="1" bestFit="1" customWidth="1"/>
    <col min="15" max="15" width="15.42578125" style="1" customWidth="1"/>
    <col min="16" max="16" width="65.140625" style="1" bestFit="1" customWidth="1"/>
    <col min="17" max="17" width="20.7109375" style="1" bestFit="1" customWidth="1"/>
    <col min="18" max="18" width="12.7109375" style="1" bestFit="1" customWidth="1"/>
    <col min="19" max="19" width="14" style="2" bestFit="1" customWidth="1"/>
    <col min="20" max="20" width="15.42578125" style="1" customWidth="1"/>
    <col min="21" max="21" width="63.7109375" style="1" bestFit="1" customWidth="1"/>
    <col min="22" max="22" width="20.7109375" style="1" bestFit="1" customWidth="1"/>
    <col min="23" max="23" width="15" style="1" bestFit="1" customWidth="1"/>
    <col min="24" max="26" width="12" style="1" bestFit="1" customWidth="1"/>
    <col min="27" max="27" width="9.5703125" style="1" bestFit="1" customWidth="1"/>
    <col min="28" max="29" width="7.5703125" style="1" bestFit="1" customWidth="1"/>
    <col min="30" max="34" width="8.5703125" style="1" bestFit="1" customWidth="1"/>
    <col min="35" max="36" width="9.42578125" style="1" bestFit="1" customWidth="1"/>
    <col min="37" max="37" width="12" style="1" bestFit="1" customWidth="1"/>
    <col min="38" max="41" width="9.42578125" style="1" bestFit="1" customWidth="1"/>
    <col min="42" max="43" width="8.28515625" style="1" bestFit="1" customWidth="1"/>
    <col min="44" max="47" width="9.28515625" style="1" bestFit="1" customWidth="1"/>
    <col min="48" max="48" width="12" style="1" bestFit="1" customWidth="1"/>
    <col min="49" max="52" width="9.28515625" style="1" bestFit="1" customWidth="1"/>
    <col min="53" max="53" width="8.5703125" style="1" bestFit="1" customWidth="1"/>
    <col min="54" max="57" width="9.5703125" style="1" bestFit="1" customWidth="1"/>
    <col min="58" max="58" width="12" style="1" bestFit="1" customWidth="1"/>
    <col min="59" max="59" width="9.5703125" style="1" bestFit="1" customWidth="1"/>
    <col min="60" max="60" width="12" style="1" bestFit="1" customWidth="1"/>
    <col min="61" max="64" width="9.5703125" style="1" bestFit="1" customWidth="1"/>
    <col min="65" max="66" width="12" style="1" bestFit="1" customWidth="1"/>
    <col min="67" max="71" width="8.28515625" style="1" bestFit="1" customWidth="1"/>
    <col min="72" max="72" width="12" style="1" bestFit="1" customWidth="1"/>
    <col min="73" max="74" width="9.28515625" style="1" bestFit="1" customWidth="1"/>
    <col min="75" max="75" width="12" style="1" bestFit="1" customWidth="1"/>
    <col min="76" max="76" width="9.28515625" style="1" bestFit="1" customWidth="1"/>
    <col min="77" max="79" width="12" style="1" bestFit="1" customWidth="1"/>
    <col min="80" max="82" width="9.28515625" style="1" bestFit="1" customWidth="1"/>
    <col min="83" max="83" width="12" style="1" bestFit="1" customWidth="1"/>
    <col min="84" max="85" width="9.28515625" style="1" bestFit="1" customWidth="1"/>
    <col min="86" max="87" width="12" style="1" bestFit="1" customWidth="1"/>
    <col min="88" max="89" width="9.28515625" style="1" bestFit="1" customWidth="1"/>
    <col min="90" max="97" width="9" style="1" bestFit="1" customWidth="1"/>
    <col min="98" max="98" width="10" style="1" bestFit="1" customWidth="1"/>
    <col min="99" max="99" width="12" style="1" bestFit="1" customWidth="1"/>
    <col min="100" max="16384" width="11.42578125" style="1"/>
  </cols>
  <sheetData>
    <row r="1" spans="1:23" ht="14.25" customHeight="1">
      <c r="U1" s="292" t="s">
        <v>1096</v>
      </c>
      <c r="V1" s="292" t="s">
        <v>1016</v>
      </c>
    </row>
    <row r="2" spans="1:23" ht="14.25" customHeight="1">
      <c r="A2" s="283" t="s">
        <v>26</v>
      </c>
      <c r="B2" s="283" t="s">
        <v>1016</v>
      </c>
      <c r="F2" s="283" t="s">
        <v>248</v>
      </c>
      <c r="G2" s="283" t="s">
        <v>1016</v>
      </c>
      <c r="K2" s="283" t="s">
        <v>30</v>
      </c>
      <c r="L2" s="283" t="s">
        <v>1016</v>
      </c>
      <c r="P2" s="283" t="s">
        <v>25</v>
      </c>
      <c r="Q2" s="283" t="s">
        <v>1016</v>
      </c>
    </row>
    <row r="3" spans="1:23" ht="14.25" customHeight="1">
      <c r="U3" s="294" t="s">
        <v>1097</v>
      </c>
      <c r="V3" s="294" t="s">
        <v>1025</v>
      </c>
      <c r="W3"/>
    </row>
    <row r="4" spans="1:23" ht="14.25" customHeight="1">
      <c r="A4" s="283"/>
      <c r="B4" s="283" t="s">
        <v>1018</v>
      </c>
      <c r="C4" s="283" t="s">
        <v>1019</v>
      </c>
      <c r="D4" s="283" t="s">
        <v>1020</v>
      </c>
      <c r="F4" s="283" t="s">
        <v>1098</v>
      </c>
      <c r="G4" s="283" t="s">
        <v>1021</v>
      </c>
      <c r="H4" s="283" t="s">
        <v>1022</v>
      </c>
      <c r="I4" s="283" t="s">
        <v>1020</v>
      </c>
      <c r="K4" s="283" t="s">
        <v>1098</v>
      </c>
      <c r="L4" s="283" t="s">
        <v>1021</v>
      </c>
      <c r="M4" s="283" t="s">
        <v>1023</v>
      </c>
      <c r="N4" s="283" t="s">
        <v>1020</v>
      </c>
      <c r="P4" s="283" t="s">
        <v>1098</v>
      </c>
      <c r="Q4" s="283" t="s">
        <v>1021</v>
      </c>
      <c r="R4" s="283" t="s">
        <v>1023</v>
      </c>
      <c r="S4" s="288" t="s">
        <v>1020</v>
      </c>
      <c r="U4" s="293" t="s">
        <v>1099</v>
      </c>
      <c r="V4" s="295">
        <v>249148612.92000002</v>
      </c>
      <c r="W4"/>
    </row>
    <row r="5" spans="1:23" ht="14.25" customHeight="1">
      <c r="A5" s="284" t="s">
        <v>1100</v>
      </c>
      <c r="B5" s="285">
        <v>146677230.72999999</v>
      </c>
      <c r="C5" s="286">
        <v>0.60965211825459109</v>
      </c>
      <c r="D5" s="285">
        <v>4.1294117647058828</v>
      </c>
      <c r="E5" s="9"/>
      <c r="F5" s="284" t="s">
        <v>1100</v>
      </c>
      <c r="G5" s="285"/>
      <c r="H5" s="286"/>
      <c r="I5" s="285"/>
      <c r="J5" s="9"/>
      <c r="K5" s="284" t="s">
        <v>1100</v>
      </c>
      <c r="L5" s="285"/>
      <c r="M5" s="286"/>
      <c r="N5" s="285"/>
      <c r="O5" s="9"/>
      <c r="P5" s="284" t="s">
        <v>1100</v>
      </c>
      <c r="Q5" s="285"/>
      <c r="R5" s="286"/>
      <c r="S5" s="288"/>
      <c r="T5" s="9"/>
      <c r="U5" s="293" t="s">
        <v>81</v>
      </c>
      <c r="V5" s="289">
        <v>177857930</v>
      </c>
      <c r="W5"/>
    </row>
    <row r="6" spans="1:23" ht="14.25" customHeight="1">
      <c r="A6" s="284" t="s">
        <v>188</v>
      </c>
      <c r="B6" s="285">
        <v>29409720</v>
      </c>
      <c r="C6" s="286">
        <v>0.12223913695424876</v>
      </c>
      <c r="D6" s="285">
        <v>4</v>
      </c>
      <c r="E6" s="9"/>
      <c r="F6" s="284" t="s">
        <v>39</v>
      </c>
      <c r="G6" s="285">
        <v>62776689.789999984</v>
      </c>
      <c r="H6" s="286">
        <v>0.25148513387444782</v>
      </c>
      <c r="I6" s="285">
        <v>17.859649122807017</v>
      </c>
      <c r="J6" s="9"/>
      <c r="K6" s="284" t="s">
        <v>148</v>
      </c>
      <c r="L6" s="285">
        <v>358750</v>
      </c>
      <c r="M6" s="286">
        <v>1.3386284426730197E-3</v>
      </c>
      <c r="N6" s="285">
        <v>389</v>
      </c>
      <c r="O6" s="9"/>
      <c r="P6" s="284" t="s">
        <v>81</v>
      </c>
      <c r="Q6" s="285">
        <v>189807483</v>
      </c>
      <c r="R6" s="286">
        <v>0.15501641756539591</v>
      </c>
      <c r="S6" s="288">
        <v>-21.878378378378379</v>
      </c>
      <c r="T6" s="9"/>
      <c r="U6" s="293" t="s">
        <v>151</v>
      </c>
      <c r="V6" s="289">
        <v>29774600</v>
      </c>
      <c r="W6"/>
    </row>
    <row r="7" spans="1:23" ht="14.25" customHeight="1">
      <c r="A7" s="284" t="s">
        <v>81</v>
      </c>
      <c r="B7" s="285">
        <v>27598390</v>
      </c>
      <c r="C7" s="286">
        <v>0.1147104894207347</v>
      </c>
      <c r="D7" s="285">
        <v>5.2</v>
      </c>
      <c r="E7" s="9"/>
      <c r="F7" s="284" t="s">
        <v>173</v>
      </c>
      <c r="G7" s="285">
        <v>26796250</v>
      </c>
      <c r="H7" s="286">
        <v>0.10734650936718616</v>
      </c>
      <c r="I7" s="285">
        <v>23</v>
      </c>
      <c r="J7" s="9"/>
      <c r="K7" s="284" t="s">
        <v>135</v>
      </c>
      <c r="L7" s="285">
        <v>11626800</v>
      </c>
      <c r="M7" s="286">
        <v>4.3383875058594187E-2</v>
      </c>
      <c r="N7" s="285">
        <v>161.33333333333334</v>
      </c>
      <c r="O7" s="9"/>
      <c r="P7" s="284" t="s">
        <v>39</v>
      </c>
      <c r="Q7" s="285">
        <v>113545139.65999998</v>
      </c>
      <c r="R7" s="286">
        <v>9.2732702124582483E-2</v>
      </c>
      <c r="S7" s="288">
        <v>-14.595744680851064</v>
      </c>
      <c r="T7" s="9"/>
      <c r="U7" s="293" t="s">
        <v>39</v>
      </c>
      <c r="V7" s="291">
        <v>21787399.919999998</v>
      </c>
      <c r="W7"/>
    </row>
    <row r="8" spans="1:23" ht="14.25" customHeight="1">
      <c r="A8" s="284" t="s">
        <v>39</v>
      </c>
      <c r="B8" s="285">
        <v>18912449.929999996</v>
      </c>
      <c r="C8" s="286">
        <v>7.8608077776110813E-2</v>
      </c>
      <c r="D8" s="285">
        <v>5</v>
      </c>
      <c r="E8" s="9"/>
      <c r="F8" s="284" t="s">
        <v>185</v>
      </c>
      <c r="G8" s="285">
        <v>9027000</v>
      </c>
      <c r="H8" s="286">
        <v>3.6162408548121076E-2</v>
      </c>
      <c r="I8" s="285">
        <v>21</v>
      </c>
      <c r="J8" s="9"/>
      <c r="K8" s="284" t="s">
        <v>188</v>
      </c>
      <c r="L8" s="285">
        <v>458236</v>
      </c>
      <c r="M8" s="286">
        <v>1.7098473674054741E-3</v>
      </c>
      <c r="N8" s="285">
        <v>34</v>
      </c>
      <c r="O8" s="9"/>
      <c r="P8" s="284" t="s">
        <v>151</v>
      </c>
      <c r="Q8" s="285">
        <v>69918550</v>
      </c>
      <c r="R8" s="286">
        <v>5.7102717822600346E-2</v>
      </c>
      <c r="S8" s="288">
        <v>-13</v>
      </c>
      <c r="T8" s="9"/>
      <c r="U8" s="293" t="s">
        <v>207</v>
      </c>
      <c r="V8" s="295">
        <v>8450500</v>
      </c>
      <c r="W8"/>
    </row>
    <row r="9" spans="1:23" ht="14.25" customHeight="1">
      <c r="A9" s="284" t="s">
        <v>1400</v>
      </c>
      <c r="B9" s="285">
        <v>11572760</v>
      </c>
      <c r="C9" s="286">
        <v>4.8101246614338795E-2</v>
      </c>
      <c r="D9" s="285">
        <v>3</v>
      </c>
      <c r="E9" s="9"/>
      <c r="F9" s="284" t="s">
        <v>188</v>
      </c>
      <c r="G9" s="285">
        <v>7141300</v>
      </c>
      <c r="H9" s="286">
        <v>2.8608242845319272E-2</v>
      </c>
      <c r="I9" s="285">
        <v>13</v>
      </c>
      <c r="J9" s="9"/>
      <c r="K9" s="284" t="s">
        <v>39</v>
      </c>
      <c r="L9" s="285">
        <v>114299.99</v>
      </c>
      <c r="M9" s="286">
        <v>4.2649538010102221E-4</v>
      </c>
      <c r="N9" s="285">
        <v>93</v>
      </c>
      <c r="O9" s="9"/>
      <c r="P9" s="284" t="s">
        <v>207</v>
      </c>
      <c r="Q9" s="285">
        <v>34240500</v>
      </c>
      <c r="R9" s="286">
        <v>2.7964332921731748E-2</v>
      </c>
      <c r="S9" s="288">
        <v>-14.928571428571429</v>
      </c>
      <c r="T9" s="9"/>
      <c r="U9" s="293" t="s">
        <v>196</v>
      </c>
      <c r="V9" s="289">
        <v>2839600</v>
      </c>
      <c r="W9"/>
    </row>
    <row r="10" spans="1:23" ht="14.25" customHeight="1">
      <c r="A10" s="284" t="s">
        <v>207</v>
      </c>
      <c r="B10" s="285">
        <v>8025000</v>
      </c>
      <c r="C10" s="286">
        <v>3.3355267376154761E-2</v>
      </c>
      <c r="D10" s="285">
        <v>5</v>
      </c>
      <c r="E10" s="9"/>
      <c r="F10" s="284" t="s">
        <v>206</v>
      </c>
      <c r="G10" s="285">
        <v>3874765.9699999997</v>
      </c>
      <c r="H10" s="286">
        <v>1.552241830458587E-2</v>
      </c>
      <c r="I10" s="285">
        <v>18.666666666666668</v>
      </c>
      <c r="J10" s="9"/>
      <c r="K10" s="284" t="s">
        <v>206</v>
      </c>
      <c r="L10" s="285">
        <v>504000</v>
      </c>
      <c r="M10" s="286">
        <v>1.8806097145845349E-3</v>
      </c>
      <c r="N10" s="285">
        <v>62</v>
      </c>
      <c r="O10" s="9"/>
      <c r="P10" s="284" t="s">
        <v>1400</v>
      </c>
      <c r="Q10" s="285">
        <v>14194720</v>
      </c>
      <c r="R10" s="286">
        <v>1.1592876149903304E-2</v>
      </c>
      <c r="S10" s="288">
        <v>-2</v>
      </c>
      <c r="T10" s="9"/>
      <c r="U10" s="293" t="s">
        <v>142</v>
      </c>
      <c r="V10" s="289">
        <v>2683800</v>
      </c>
      <c r="W10"/>
    </row>
    <row r="11" spans="1:23" ht="14.25" customHeight="1">
      <c r="A11" s="284" t="s">
        <v>210</v>
      </c>
      <c r="B11" s="285">
        <v>7725300</v>
      </c>
      <c r="C11" s="286">
        <v>3.2109588418817246E-2</v>
      </c>
      <c r="D11" s="285">
        <v>2</v>
      </c>
      <c r="E11" s="9"/>
      <c r="F11" s="284" t="s">
        <v>1396</v>
      </c>
      <c r="G11" s="285">
        <v>3243500</v>
      </c>
      <c r="H11" s="286">
        <v>1.2993549587441091E-2</v>
      </c>
      <c r="I11" s="285">
        <v>13</v>
      </c>
      <c r="J11" s="9"/>
      <c r="K11" s="284" t="s">
        <v>124</v>
      </c>
      <c r="L11" s="285">
        <v>638700</v>
      </c>
      <c r="M11" s="286">
        <v>2.3832250490181399E-3</v>
      </c>
      <c r="N11" s="285">
        <v>64</v>
      </c>
      <c r="O11" s="9"/>
      <c r="P11" s="284" t="s">
        <v>196</v>
      </c>
      <c r="Q11" s="285">
        <v>13931400</v>
      </c>
      <c r="R11" s="286">
        <v>1.1377821809430751E-2</v>
      </c>
      <c r="S11" s="288">
        <v>-14.6</v>
      </c>
      <c r="T11" s="9"/>
      <c r="U11" s="293" t="s">
        <v>206</v>
      </c>
      <c r="V11" s="291">
        <v>2083600</v>
      </c>
      <c r="W11"/>
    </row>
    <row r="12" spans="1:23" ht="14.25" customHeight="1">
      <c r="A12" s="284" t="s">
        <v>65</v>
      </c>
      <c r="B12" s="285">
        <v>7611600</v>
      </c>
      <c r="C12" s="286">
        <v>3.1637003509076583E-2</v>
      </c>
      <c r="D12" s="285">
        <v>5</v>
      </c>
      <c r="E12" s="9"/>
      <c r="F12" s="284" t="s">
        <v>70</v>
      </c>
      <c r="G12" s="285">
        <v>3000000</v>
      </c>
      <c r="H12" s="286">
        <v>1.2018081936896336E-2</v>
      </c>
      <c r="I12" s="285">
        <v>10</v>
      </c>
      <c r="J12" s="9"/>
      <c r="K12" s="284" t="s">
        <v>169</v>
      </c>
      <c r="L12" s="285">
        <v>1610850</v>
      </c>
      <c r="M12" s="286">
        <v>6.0106749181319408E-3</v>
      </c>
      <c r="N12" s="285">
        <v>51</v>
      </c>
      <c r="O12" s="9"/>
      <c r="P12" s="284" t="s">
        <v>188</v>
      </c>
      <c r="Q12" s="285">
        <v>13201000</v>
      </c>
      <c r="R12" s="286">
        <v>1.0781301642785028E-2</v>
      </c>
      <c r="S12" s="288">
        <v>-18.5</v>
      </c>
      <c r="T12" s="9"/>
      <c r="U12" s="293" t="s">
        <v>201</v>
      </c>
      <c r="V12" s="289">
        <v>1870800</v>
      </c>
      <c r="W12"/>
    </row>
    <row r="13" spans="1:23" ht="14.25" customHeight="1">
      <c r="A13" s="284" t="s">
        <v>1395</v>
      </c>
      <c r="B13" s="285">
        <v>4837000</v>
      </c>
      <c r="C13" s="286">
        <v>2.0104601657129045E-2</v>
      </c>
      <c r="D13" s="285">
        <v>3</v>
      </c>
      <c r="E13" s="9"/>
      <c r="F13" s="284" t="s">
        <v>164</v>
      </c>
      <c r="G13" s="285">
        <v>2260500</v>
      </c>
      <c r="H13" s="286">
        <v>9.0556247394513907E-3</v>
      </c>
      <c r="I13" s="285">
        <v>28</v>
      </c>
      <c r="J13" s="9"/>
      <c r="K13" s="284" t="s">
        <v>150</v>
      </c>
      <c r="L13" s="285">
        <v>120750</v>
      </c>
      <c r="M13" s="286">
        <v>4.5056274411921145E-4</v>
      </c>
      <c r="N13" s="285">
        <v>70</v>
      </c>
      <c r="O13" s="9"/>
      <c r="P13" s="284" t="s">
        <v>210</v>
      </c>
      <c r="Q13" s="285">
        <v>12351000</v>
      </c>
      <c r="R13" s="286">
        <v>1.0087103748961284E-2</v>
      </c>
      <c r="S13" s="288">
        <v>-9.2857142857142865</v>
      </c>
      <c r="T13" s="9"/>
      <c r="U13" s="293" t="s">
        <v>1420</v>
      </c>
      <c r="V13" s="289">
        <v>1207900</v>
      </c>
      <c r="W13"/>
    </row>
    <row r="14" spans="1:23" ht="14.25" customHeight="1">
      <c r="A14" s="284" t="s">
        <v>151</v>
      </c>
      <c r="B14" s="285">
        <v>4471711</v>
      </c>
      <c r="C14" s="286">
        <v>1.8586307293942977E-2</v>
      </c>
      <c r="D14" s="285">
        <v>2.5</v>
      </c>
      <c r="E14" s="9"/>
      <c r="F14" s="284" t="s">
        <v>1169</v>
      </c>
      <c r="G14" s="285">
        <v>1680050.11</v>
      </c>
      <c r="H14" s="286">
        <v>6.7303266266905684E-3</v>
      </c>
      <c r="I14" s="285">
        <v>22.5</v>
      </c>
      <c r="J14" s="9"/>
      <c r="K14" s="284" t="s">
        <v>183</v>
      </c>
      <c r="L14" s="285">
        <v>4235939</v>
      </c>
      <c r="M14" s="286">
        <v>1.5805849273387896E-2</v>
      </c>
      <c r="N14" s="285">
        <v>74.333333333333329</v>
      </c>
      <c r="O14" s="9"/>
      <c r="P14" s="284" t="s">
        <v>228</v>
      </c>
      <c r="Q14" s="285">
        <v>11557080</v>
      </c>
      <c r="R14" s="286">
        <v>9.4387065820618135E-3</v>
      </c>
      <c r="S14" s="288">
        <v>-6.5</v>
      </c>
      <c r="T14" s="9"/>
      <c r="U14" s="293" t="s">
        <v>212</v>
      </c>
      <c r="V14" s="289">
        <v>202200</v>
      </c>
      <c r="W14"/>
    </row>
    <row r="15" spans="1:23" ht="14.25" customHeight="1">
      <c r="A15" s="284" t="s">
        <v>1329</v>
      </c>
      <c r="B15" s="285">
        <v>2466800</v>
      </c>
      <c r="C15" s="286">
        <v>1.0253055895763061E-2</v>
      </c>
      <c r="D15" s="285">
        <v>8</v>
      </c>
      <c r="E15" s="9"/>
      <c r="F15" s="284" t="s">
        <v>212</v>
      </c>
      <c r="G15" s="285">
        <v>1476900</v>
      </c>
      <c r="H15" s="286">
        <v>5.916501737534067E-3</v>
      </c>
      <c r="I15" s="285">
        <v>20.666666666666668</v>
      </c>
      <c r="J15" s="9"/>
      <c r="K15" s="284" t="s">
        <v>164</v>
      </c>
      <c r="L15" s="285">
        <v>3378220</v>
      </c>
      <c r="M15" s="286">
        <v>1.2605383630959855E-2</v>
      </c>
      <c r="N15" s="285">
        <v>46</v>
      </c>
      <c r="O15" s="9"/>
      <c r="P15" s="284" t="s">
        <v>206</v>
      </c>
      <c r="Q15" s="285">
        <v>10923799.93</v>
      </c>
      <c r="R15" s="286">
        <v>8.9215045928917498E-3</v>
      </c>
      <c r="S15" s="288">
        <v>-15.222222222222221</v>
      </c>
      <c r="T15" s="9"/>
      <c r="U15" s="293" t="s">
        <v>169</v>
      </c>
      <c r="V15" s="289">
        <v>179800</v>
      </c>
      <c r="W15"/>
    </row>
    <row r="16" spans="1:23" ht="14.25" customHeight="1">
      <c r="A16" s="284" t="s">
        <v>206</v>
      </c>
      <c r="B16" s="285">
        <v>2383799.98</v>
      </c>
      <c r="C16" s="286">
        <v>9.9080729849435993E-3</v>
      </c>
      <c r="D16" s="285">
        <v>7</v>
      </c>
      <c r="E16" s="9"/>
      <c r="F16" s="284" t="s">
        <v>79</v>
      </c>
      <c r="G16" s="285">
        <v>1276700</v>
      </c>
      <c r="H16" s="286">
        <v>5.1144950696118512E-3</v>
      </c>
      <c r="I16" s="285">
        <v>14</v>
      </c>
      <c r="J16" s="9"/>
      <c r="K16" s="284" t="s">
        <v>105</v>
      </c>
      <c r="L16" s="285">
        <v>565180</v>
      </c>
      <c r="M16" s="286">
        <v>2.1088948382716019E-3</v>
      </c>
      <c r="N16" s="285">
        <v>369</v>
      </c>
      <c r="O16" s="9"/>
      <c r="P16" s="284" t="s">
        <v>1329</v>
      </c>
      <c r="Q16" s="285">
        <v>9231300</v>
      </c>
      <c r="R16" s="286">
        <v>7.5392341379472341E-3</v>
      </c>
      <c r="S16" s="288">
        <v>-5</v>
      </c>
      <c r="T16" s="9"/>
      <c r="U16" s="293" t="s">
        <v>130</v>
      </c>
      <c r="V16" s="289">
        <v>148863</v>
      </c>
      <c r="W16"/>
    </row>
    <row r="17" spans="1:23" ht="14.25" customHeight="1">
      <c r="A17" s="284" t="s">
        <v>169</v>
      </c>
      <c r="B17" s="285">
        <v>2269700</v>
      </c>
      <c r="C17" s="286">
        <v>9.4338255904870359E-3</v>
      </c>
      <c r="D17" s="285">
        <v>1.3333333333333333</v>
      </c>
      <c r="E17" s="9"/>
      <c r="F17" s="284" t="s">
        <v>166</v>
      </c>
      <c r="G17" s="285">
        <v>1276600</v>
      </c>
      <c r="H17" s="286">
        <v>5.1140944668806214E-3</v>
      </c>
      <c r="I17" s="285">
        <v>21.333333333333332</v>
      </c>
      <c r="J17" s="9"/>
      <c r="K17" s="284" t="s">
        <v>144</v>
      </c>
      <c r="L17" s="285">
        <v>3308500</v>
      </c>
      <c r="M17" s="286">
        <v>1.2345232620442329E-2</v>
      </c>
      <c r="N17" s="285">
        <v>143.33333333333334</v>
      </c>
      <c r="O17" s="9"/>
      <c r="P17" s="284" t="s">
        <v>201</v>
      </c>
      <c r="Q17" s="285">
        <v>6934200</v>
      </c>
      <c r="R17" s="286">
        <v>5.6631847474736723E-3</v>
      </c>
      <c r="S17" s="288">
        <v>-18.899999999999999</v>
      </c>
      <c r="T17" s="9"/>
      <c r="U17" s="293" t="s">
        <v>0</v>
      </c>
      <c r="V17" s="289">
        <v>61620</v>
      </c>
      <c r="W17"/>
    </row>
    <row r="18" spans="1:23" ht="14.25" customHeight="1">
      <c r="A18" s="284" t="s">
        <v>1323</v>
      </c>
      <c r="B18" s="285">
        <v>2247600</v>
      </c>
      <c r="C18" s="286">
        <v>9.3419687170897756E-3</v>
      </c>
      <c r="D18" s="285">
        <v>2</v>
      </c>
      <c r="E18" s="9"/>
      <c r="F18" s="284" t="s">
        <v>220</v>
      </c>
      <c r="G18" s="285">
        <v>1177400</v>
      </c>
      <c r="H18" s="286">
        <v>4.7166965575005824E-3</v>
      </c>
      <c r="I18" s="285">
        <v>23</v>
      </c>
      <c r="J18" s="9"/>
      <c r="K18" s="284" t="s">
        <v>53</v>
      </c>
      <c r="L18" s="285">
        <v>613045</v>
      </c>
      <c r="M18" s="286">
        <v>2.2874967906299131E-3</v>
      </c>
      <c r="N18" s="285">
        <v>108</v>
      </c>
      <c r="O18" s="9"/>
      <c r="P18" s="284" t="s">
        <v>671</v>
      </c>
      <c r="Q18" s="285">
        <v>5940000</v>
      </c>
      <c r="R18" s="286">
        <v>4.851218222721239E-3</v>
      </c>
      <c r="S18" s="288">
        <v>-2</v>
      </c>
      <c r="T18" s="9"/>
      <c r="U18" s="293" t="s">
        <v>1103</v>
      </c>
      <c r="V18" s="291">
        <v>99495825.870000005</v>
      </c>
      <c r="W18"/>
    </row>
    <row r="19" spans="1:23" ht="14.25" customHeight="1">
      <c r="A19" s="284" t="s">
        <v>1520</v>
      </c>
      <c r="B19" s="285">
        <v>1447600</v>
      </c>
      <c r="C19" s="286">
        <v>6.0168330285011382E-3</v>
      </c>
      <c r="D19" s="285">
        <v>5</v>
      </c>
      <c r="E19" s="9"/>
      <c r="F19" s="284" t="s">
        <v>1393</v>
      </c>
      <c r="G19" s="285">
        <v>1152000</v>
      </c>
      <c r="H19" s="286">
        <v>4.6149434637681938E-3</v>
      </c>
      <c r="I19" s="285">
        <v>27</v>
      </c>
      <c r="J19" s="9"/>
      <c r="K19" s="284" t="s">
        <v>139</v>
      </c>
      <c r="L19" s="285">
        <v>790300</v>
      </c>
      <c r="M19" s="286">
        <v>2.9489005107860276E-3</v>
      </c>
      <c r="N19" s="285">
        <v>125</v>
      </c>
      <c r="O19" s="9"/>
      <c r="P19" s="284" t="s">
        <v>220</v>
      </c>
      <c r="Q19" s="285">
        <v>5607700</v>
      </c>
      <c r="R19" s="286">
        <v>4.5798276814063791E-3</v>
      </c>
      <c r="S19" s="288">
        <v>-5.2</v>
      </c>
      <c r="T19" s="9"/>
      <c r="U19" s="293" t="s">
        <v>140</v>
      </c>
      <c r="V19" s="291">
        <v>26582916</v>
      </c>
    </row>
    <row r="20" spans="1:23" ht="14.25" customHeight="1">
      <c r="A20" s="284" t="s">
        <v>51</v>
      </c>
      <c r="B20" s="285">
        <v>1324800</v>
      </c>
      <c r="C20" s="286">
        <v>5.506424700302783E-3</v>
      </c>
      <c r="D20" s="285">
        <v>3</v>
      </c>
      <c r="E20" s="9"/>
      <c r="F20" s="284" t="s">
        <v>1319</v>
      </c>
      <c r="G20" s="285">
        <v>633500</v>
      </c>
      <c r="H20" s="286">
        <v>2.5378183023412764E-3</v>
      </c>
      <c r="I20" s="285">
        <v>20.25</v>
      </c>
      <c r="J20" s="9"/>
      <c r="K20" s="284" t="s">
        <v>96</v>
      </c>
      <c r="L20" s="285">
        <v>112000</v>
      </c>
      <c r="M20" s="286">
        <v>4.179132699076744E-4</v>
      </c>
      <c r="N20" s="285">
        <v>46</v>
      </c>
      <c r="O20" s="9"/>
      <c r="P20" s="284" t="s">
        <v>142</v>
      </c>
      <c r="Q20" s="285">
        <v>5464800</v>
      </c>
      <c r="R20" s="286">
        <v>4.4631207649035399E-3</v>
      </c>
      <c r="S20" s="288">
        <v>-26</v>
      </c>
      <c r="T20" s="9"/>
      <c r="U20" s="293" t="s">
        <v>146</v>
      </c>
      <c r="V20" s="295">
        <v>10139300</v>
      </c>
    </row>
    <row r="21" spans="1:23" ht="14.25" customHeight="1">
      <c r="A21" s="284" t="s">
        <v>1205</v>
      </c>
      <c r="B21" s="285">
        <v>1255900</v>
      </c>
      <c r="C21" s="286">
        <v>5.2200473891230864E-3</v>
      </c>
      <c r="D21" s="285">
        <v>5</v>
      </c>
      <c r="E21" s="9"/>
      <c r="F21" s="284" t="s">
        <v>121</v>
      </c>
      <c r="G21" s="285">
        <v>590400</v>
      </c>
      <c r="H21" s="286">
        <v>2.3651585251811993E-3</v>
      </c>
      <c r="I21" s="285">
        <v>16</v>
      </c>
      <c r="K21" s="284" t="s">
        <v>194</v>
      </c>
      <c r="L21" s="285">
        <v>9862350</v>
      </c>
      <c r="M21" s="286">
        <v>3.6800061941731722E-2</v>
      </c>
      <c r="N21" s="285">
        <v>106</v>
      </c>
      <c r="O21" s="9"/>
      <c r="P21" s="284" t="s">
        <v>169</v>
      </c>
      <c r="Q21" s="285">
        <v>5362050</v>
      </c>
      <c r="R21" s="286">
        <v>4.3792044900913159E-3</v>
      </c>
      <c r="S21" s="288">
        <v>-11</v>
      </c>
      <c r="U21" s="293" t="s">
        <v>160</v>
      </c>
      <c r="V21" s="289">
        <v>10005650</v>
      </c>
    </row>
    <row r="22" spans="1:23" ht="14.25" customHeight="1">
      <c r="A22" s="284" t="s">
        <v>144</v>
      </c>
      <c r="B22" s="285">
        <v>1229000</v>
      </c>
      <c r="C22" s="286">
        <v>5.1082397015942936E-3</v>
      </c>
      <c r="D22" s="285">
        <v>3</v>
      </c>
      <c r="E22" s="9"/>
      <c r="F22" s="284" t="s">
        <v>71</v>
      </c>
      <c r="G22" s="285">
        <v>515964</v>
      </c>
      <c r="H22" s="286">
        <v>2.0669658761629274E-3</v>
      </c>
      <c r="I22" s="285">
        <v>16</v>
      </c>
      <c r="K22" s="284" t="s">
        <v>1169</v>
      </c>
      <c r="L22" s="285">
        <v>370850</v>
      </c>
      <c r="M22" s="286">
        <v>1.3837780012969738E-3</v>
      </c>
      <c r="N22" s="285">
        <v>32</v>
      </c>
      <c r="O22" s="9"/>
      <c r="P22" s="284" t="s">
        <v>175</v>
      </c>
      <c r="Q22" s="285">
        <v>4602629</v>
      </c>
      <c r="R22" s="286">
        <v>3.7589827739436419E-3</v>
      </c>
      <c r="S22" s="288">
        <v>-12</v>
      </c>
      <c r="U22" s="293" t="s">
        <v>67</v>
      </c>
      <c r="V22" s="291">
        <v>9647400</v>
      </c>
    </row>
    <row r="23" spans="1:23" ht="14.25" customHeight="1">
      <c r="A23" s="284" t="s">
        <v>164</v>
      </c>
      <c r="B23" s="285">
        <v>1224300</v>
      </c>
      <c r="C23" s="286">
        <v>5.088704529423835E-3</v>
      </c>
      <c r="D23" s="285">
        <v>7</v>
      </c>
      <c r="E23" s="9"/>
      <c r="F23" s="284" t="s">
        <v>153</v>
      </c>
      <c r="G23" s="285">
        <v>476250</v>
      </c>
      <c r="H23" s="286">
        <v>1.9078705074822935E-3</v>
      </c>
      <c r="I23" s="285">
        <v>24</v>
      </c>
      <c r="K23" s="284" t="s">
        <v>1204</v>
      </c>
      <c r="L23" s="285">
        <v>144000</v>
      </c>
      <c r="M23" s="286">
        <v>5.3731706130986706E-4</v>
      </c>
      <c r="N23" s="285">
        <v>95</v>
      </c>
      <c r="O23" s="9"/>
      <c r="P23" s="284" t="s">
        <v>1237</v>
      </c>
      <c r="Q23" s="285">
        <v>3838400</v>
      </c>
      <c r="R23" s="286">
        <v>3.1348343478271386E-3</v>
      </c>
      <c r="S23" s="288">
        <v>-23</v>
      </c>
      <c r="U23" s="293" t="s">
        <v>104</v>
      </c>
      <c r="V23" s="289">
        <v>9196600</v>
      </c>
    </row>
    <row r="24" spans="1:23" ht="14.25" customHeight="1">
      <c r="A24" s="284" t="s">
        <v>1184</v>
      </c>
      <c r="B24" s="285">
        <v>1199899.98</v>
      </c>
      <c r="C24" s="286">
        <v>4.9872878077934892E-3</v>
      </c>
      <c r="D24" s="285">
        <v>7</v>
      </c>
      <c r="E24" s="9"/>
      <c r="F24" s="284" t="s">
        <v>84</v>
      </c>
      <c r="G24" s="285">
        <v>468750</v>
      </c>
      <c r="H24" s="286">
        <v>1.8778253026400526E-3</v>
      </c>
      <c r="I24" s="285">
        <v>21</v>
      </c>
      <c r="K24" s="284" t="s">
        <v>165</v>
      </c>
      <c r="L24" s="285">
        <v>669200</v>
      </c>
      <c r="M24" s="286">
        <v>2.4970317876983547E-3</v>
      </c>
      <c r="N24" s="285">
        <v>56.666666666666664</v>
      </c>
      <c r="O24" s="11"/>
      <c r="P24" s="284" t="s">
        <v>1169</v>
      </c>
      <c r="Q24" s="285">
        <v>3800999.84</v>
      </c>
      <c r="R24" s="286">
        <v>3.1042895098263488E-3</v>
      </c>
      <c r="S24" s="288">
        <v>-14</v>
      </c>
      <c r="U24" s="293" t="s">
        <v>201</v>
      </c>
      <c r="V24" s="289">
        <v>6172150</v>
      </c>
    </row>
    <row r="25" spans="1:23" ht="14.25" customHeight="1">
      <c r="A25" s="284" t="s">
        <v>166</v>
      </c>
      <c r="B25" s="285">
        <v>1100650</v>
      </c>
      <c r="C25" s="286">
        <v>4.5747632445563543E-3</v>
      </c>
      <c r="D25" s="285">
        <v>4.5</v>
      </c>
      <c r="E25" s="9"/>
      <c r="F25" s="284" t="s">
        <v>1205</v>
      </c>
      <c r="G25" s="285">
        <v>453549.99</v>
      </c>
      <c r="H25" s="286">
        <v>1.8169336474328382E-3</v>
      </c>
      <c r="I25" s="285">
        <v>14</v>
      </c>
      <c r="K25" s="284" t="s">
        <v>110</v>
      </c>
      <c r="L25" s="285">
        <v>780800</v>
      </c>
      <c r="M25" s="286">
        <v>2.9134525102135016E-3</v>
      </c>
      <c r="N25" s="285">
        <v>70</v>
      </c>
      <c r="O25" s="11"/>
      <c r="P25" s="284" t="s">
        <v>65</v>
      </c>
      <c r="Q25" s="285">
        <v>3689300</v>
      </c>
      <c r="R25" s="286">
        <v>3.0130638702164083E-3</v>
      </c>
      <c r="S25" s="288">
        <v>-5</v>
      </c>
      <c r="U25" s="293" t="s">
        <v>181</v>
      </c>
      <c r="V25" s="289">
        <v>5249200</v>
      </c>
    </row>
    <row r="26" spans="1:23" ht="14.25" customHeight="1">
      <c r="A26" s="284" t="s">
        <v>1169</v>
      </c>
      <c r="B26" s="285">
        <v>1084199.8400000001</v>
      </c>
      <c r="C26" s="286">
        <v>4.5063894769326127E-3</v>
      </c>
      <c r="D26" s="285">
        <v>8</v>
      </c>
      <c r="E26" s="11"/>
      <c r="F26" s="284" t="s">
        <v>1167</v>
      </c>
      <c r="G26" s="285">
        <v>305900</v>
      </c>
      <c r="H26" s="286">
        <v>1.2254437548321964E-3</v>
      </c>
      <c r="I26" s="285">
        <v>15</v>
      </c>
      <c r="K26" s="284" t="s">
        <v>1311</v>
      </c>
      <c r="L26" s="285">
        <v>119416</v>
      </c>
      <c r="M26" s="286">
        <v>4.4558509856513259E-4</v>
      </c>
      <c r="N26" s="285">
        <v>66</v>
      </c>
      <c r="O26" s="11"/>
      <c r="P26" s="284" t="s">
        <v>212</v>
      </c>
      <c r="Q26" s="285">
        <v>3687600</v>
      </c>
      <c r="R26" s="286">
        <v>3.0116754744287611E-3</v>
      </c>
      <c r="S26" s="288">
        <v>-15.333333333333334</v>
      </c>
      <c r="U26" s="293" t="s">
        <v>1273</v>
      </c>
      <c r="V26" s="289">
        <v>3987500</v>
      </c>
    </row>
    <row r="27" spans="1:23" ht="14.25" customHeight="1">
      <c r="A27" s="284" t="s">
        <v>1327</v>
      </c>
      <c r="B27" s="285">
        <v>925300</v>
      </c>
      <c r="C27" s="286">
        <v>3.8459350658138322E-3</v>
      </c>
      <c r="D27" s="285">
        <v>1</v>
      </c>
      <c r="E27" s="11"/>
      <c r="F27" s="284" t="s">
        <v>1322</v>
      </c>
      <c r="G27" s="285">
        <v>257600</v>
      </c>
      <c r="H27" s="286">
        <v>1.0319526356481654E-3</v>
      </c>
      <c r="I27" s="285">
        <v>28</v>
      </c>
      <c r="K27" s="284" t="s">
        <v>173</v>
      </c>
      <c r="L27" s="285">
        <v>85701780</v>
      </c>
      <c r="M27" s="286">
        <v>0.31978492068489406</v>
      </c>
      <c r="N27" s="285">
        <v>105</v>
      </c>
      <c r="O27" s="11"/>
      <c r="P27" s="284" t="s">
        <v>145</v>
      </c>
      <c r="Q27" s="285">
        <v>2780700</v>
      </c>
      <c r="R27" s="286">
        <v>2.2710071568890484E-3</v>
      </c>
      <c r="S27" s="288">
        <v>-3</v>
      </c>
      <c r="U27" s="293" t="s">
        <v>935</v>
      </c>
      <c r="V27" s="289">
        <v>3651600</v>
      </c>
    </row>
    <row r="28" spans="1:23" ht="14.25" customHeight="1">
      <c r="A28" s="284" t="s">
        <v>106</v>
      </c>
      <c r="B28" s="285">
        <v>834500</v>
      </c>
      <c r="C28" s="286">
        <v>3.4685321651590217E-3</v>
      </c>
      <c r="D28" s="285">
        <v>2.25</v>
      </c>
      <c r="E28" s="11"/>
      <c r="F28" s="284" t="s">
        <v>53</v>
      </c>
      <c r="G28" s="285">
        <v>243550</v>
      </c>
      <c r="H28" s="286">
        <v>9.7566795191036764E-4</v>
      </c>
      <c r="I28" s="285">
        <v>21</v>
      </c>
      <c r="K28" s="284" t="s">
        <v>185</v>
      </c>
      <c r="L28" s="285">
        <v>23647</v>
      </c>
      <c r="M28" s="286">
        <v>8.8235670477739082E-5</v>
      </c>
      <c r="N28" s="285">
        <v>48</v>
      </c>
      <c r="O28" s="11"/>
      <c r="P28" s="284" t="s">
        <v>1323</v>
      </c>
      <c r="Q28" s="285">
        <v>2771500</v>
      </c>
      <c r="R28" s="286">
        <v>2.2634934855676621E-3</v>
      </c>
      <c r="S28" s="288">
        <v>-5</v>
      </c>
      <c r="U28" s="293" t="s">
        <v>198</v>
      </c>
      <c r="V28" s="291">
        <v>2621600</v>
      </c>
    </row>
    <row r="29" spans="1:23" ht="14.25" customHeight="1">
      <c r="A29" s="284" t="s">
        <v>524</v>
      </c>
      <c r="B29" s="285">
        <v>761060</v>
      </c>
      <c r="C29" s="286">
        <v>3.1632847089465852E-3</v>
      </c>
      <c r="D29" s="285">
        <v>2.6666666666666665</v>
      </c>
      <c r="E29" s="11"/>
      <c r="F29" s="284" t="s">
        <v>178</v>
      </c>
      <c r="G29" s="285">
        <v>240900</v>
      </c>
      <c r="H29" s="286">
        <v>9.6505197953277594E-4</v>
      </c>
      <c r="I29" s="285">
        <v>14.5</v>
      </c>
      <c r="K29" s="284" t="s">
        <v>73</v>
      </c>
      <c r="L29" s="285">
        <v>54624</v>
      </c>
      <c r="M29" s="286">
        <v>2.0382227192354292E-4</v>
      </c>
      <c r="N29" s="285">
        <v>55</v>
      </c>
      <c r="O29" s="11"/>
      <c r="P29" s="284" t="s">
        <v>1422</v>
      </c>
      <c r="Q29" s="285">
        <v>2078100</v>
      </c>
      <c r="R29" s="286">
        <v>1.697191344888385E-3</v>
      </c>
      <c r="S29" s="288">
        <v>-5</v>
      </c>
      <c r="U29" s="293" t="s">
        <v>167</v>
      </c>
      <c r="V29" s="289">
        <v>1946880</v>
      </c>
    </row>
    <row r="30" spans="1:23" ht="14.25" customHeight="1">
      <c r="A30" s="284" t="s">
        <v>78</v>
      </c>
      <c r="B30" s="285">
        <v>569400</v>
      </c>
      <c r="C30" s="286">
        <v>2.3666653263529625E-3</v>
      </c>
      <c r="D30" s="285">
        <v>1</v>
      </c>
      <c r="F30" s="284" t="s">
        <v>159</v>
      </c>
      <c r="G30" s="285">
        <v>195049.99</v>
      </c>
      <c r="H30" s="286">
        <v>7.8137558720360373E-4</v>
      </c>
      <c r="I30" s="285">
        <v>19.333333333333332</v>
      </c>
      <c r="K30" s="284" t="s">
        <v>153</v>
      </c>
      <c r="L30" s="285">
        <v>646750</v>
      </c>
      <c r="M30" s="286">
        <v>2.4132625652927538E-3</v>
      </c>
      <c r="N30" s="285">
        <v>47.5</v>
      </c>
      <c r="P30" s="284" t="s">
        <v>164</v>
      </c>
      <c r="Q30" s="285">
        <v>2066500</v>
      </c>
      <c r="R30" s="286">
        <v>1.687717585396202E-3</v>
      </c>
      <c r="S30" s="288">
        <v>-10</v>
      </c>
      <c r="U30" s="293" t="s">
        <v>180</v>
      </c>
      <c r="V30" s="289">
        <v>1899800</v>
      </c>
    </row>
    <row r="31" spans="1:23" ht="14.25" customHeight="1">
      <c r="A31" s="284" t="s">
        <v>114</v>
      </c>
      <c r="B31" s="285">
        <v>563980</v>
      </c>
      <c r="C31" s="286">
        <v>2.3441375320627745E-3</v>
      </c>
      <c r="D31" s="285">
        <v>3.5</v>
      </c>
      <c r="F31" s="284" t="s">
        <v>213</v>
      </c>
      <c r="G31" s="285">
        <v>55168</v>
      </c>
      <c r="H31" s="286">
        <v>2.2100451476489904E-4</v>
      </c>
      <c r="I31" s="285">
        <v>9</v>
      </c>
      <c r="K31" s="284" t="s">
        <v>1318</v>
      </c>
      <c r="L31" s="285">
        <v>590999.97</v>
      </c>
      <c r="M31" s="286">
        <v>2.2052386605181918E-3</v>
      </c>
      <c r="N31" s="285">
        <v>33</v>
      </c>
      <c r="P31" s="284" t="s">
        <v>1420</v>
      </c>
      <c r="Q31" s="285">
        <v>1929400</v>
      </c>
      <c r="R31" s="286">
        <v>1.5757475486394541E-3</v>
      </c>
      <c r="S31" s="288">
        <v>-22.6</v>
      </c>
      <c r="U31" s="293" t="s">
        <v>75</v>
      </c>
      <c r="V31" s="291">
        <v>1879600</v>
      </c>
    </row>
    <row r="32" spans="1:23" ht="14.25" customHeight="1">
      <c r="A32" s="284" t="s">
        <v>1310</v>
      </c>
      <c r="B32" s="285">
        <v>540150</v>
      </c>
      <c r="C32" s="286">
        <v>2.2450900527389403E-3</v>
      </c>
      <c r="D32" s="285">
        <v>5.5</v>
      </c>
      <c r="F32" s="284" t="s">
        <v>1101</v>
      </c>
      <c r="G32" s="285">
        <v>130596237.84999996</v>
      </c>
      <c r="H32" s="286">
        <v>0.52317209571056744</v>
      </c>
      <c r="I32" s="285">
        <v>18.807339449541285</v>
      </c>
      <c r="K32" s="284" t="s">
        <v>1319</v>
      </c>
      <c r="L32" s="285">
        <v>253126</v>
      </c>
      <c r="M32" s="286">
        <v>9.4450637820223213E-4</v>
      </c>
      <c r="N32" s="285">
        <v>48.5</v>
      </c>
      <c r="P32" s="284" t="s">
        <v>144</v>
      </c>
      <c r="Q32" s="285">
        <v>1875400</v>
      </c>
      <c r="R32" s="286">
        <v>1.5316455647965339E-3</v>
      </c>
      <c r="S32" s="288">
        <v>0</v>
      </c>
      <c r="U32" s="293" t="s">
        <v>217</v>
      </c>
      <c r="V32" s="289">
        <v>1515200</v>
      </c>
    </row>
    <row r="33" spans="1:22" ht="14.25" customHeight="1">
      <c r="A33" s="284" t="s">
        <v>168</v>
      </c>
      <c r="B33" s="285">
        <v>516450</v>
      </c>
      <c r="C33" s="286">
        <v>2.1465829079645019E-3</v>
      </c>
      <c r="D33" s="285">
        <v>1</v>
      </c>
      <c r="F33" s="284" t="s">
        <v>1102</v>
      </c>
      <c r="G33" s="285"/>
      <c r="H33" s="286"/>
      <c r="I33" s="285"/>
      <c r="K33" s="284" t="s">
        <v>184</v>
      </c>
      <c r="L33" s="285">
        <v>1000000</v>
      </c>
      <c r="M33" s="286">
        <v>3.7313684813185216E-3</v>
      </c>
      <c r="N33" s="285">
        <v>51</v>
      </c>
      <c r="P33" s="284" t="s">
        <v>1166</v>
      </c>
      <c r="Q33" s="285">
        <v>1785700</v>
      </c>
      <c r="R33" s="286">
        <v>1.4583872694130162E-3</v>
      </c>
      <c r="S33" s="288">
        <v>-3.5</v>
      </c>
      <c r="U33" s="293" t="s">
        <v>156</v>
      </c>
      <c r="V33" s="289">
        <v>1329999.8700000001</v>
      </c>
    </row>
    <row r="34" spans="1:22" ht="14.25" customHeight="1">
      <c r="A34" s="284" t="s">
        <v>1325</v>
      </c>
      <c r="B34" s="285">
        <v>436800</v>
      </c>
      <c r="C34" s="286">
        <v>1.8155240859693957E-3</v>
      </c>
      <c r="D34" s="285">
        <v>7</v>
      </c>
      <c r="F34" s="284" t="s">
        <v>134</v>
      </c>
      <c r="G34" s="285">
        <v>15039300</v>
      </c>
      <c r="H34" s="286">
        <v>6.0247846557855027E-2</v>
      </c>
      <c r="I34" s="285">
        <v>18.5</v>
      </c>
      <c r="K34" s="284" t="s">
        <v>1101</v>
      </c>
      <c r="L34" s="285">
        <v>128653112.96000001</v>
      </c>
      <c r="M34" s="286">
        <v>0.48005217072245543</v>
      </c>
      <c r="N34" s="285">
        <v>95.327586206896555</v>
      </c>
      <c r="P34" s="284" t="s">
        <v>79</v>
      </c>
      <c r="Q34" s="285">
        <v>1695600</v>
      </c>
      <c r="R34" s="286">
        <v>1.3848022926676992E-3</v>
      </c>
      <c r="S34" s="288">
        <v>-12.5</v>
      </c>
      <c r="U34" s="293" t="s">
        <v>136</v>
      </c>
      <c r="V34" s="289">
        <v>948680</v>
      </c>
    </row>
    <row r="35" spans="1:22" ht="14.25" customHeight="1">
      <c r="A35" s="284" t="s">
        <v>277</v>
      </c>
      <c r="B35" s="285">
        <v>376300</v>
      </c>
      <c r="C35" s="286">
        <v>1.5640606995198801E-3</v>
      </c>
      <c r="D35" s="285">
        <v>2</v>
      </c>
      <c r="F35" s="284" t="s">
        <v>120</v>
      </c>
      <c r="G35" s="285">
        <v>10683060</v>
      </c>
      <c r="H35" s="286">
        <v>4.2796630138926595E-2</v>
      </c>
      <c r="I35" s="285">
        <v>19.5</v>
      </c>
      <c r="K35" s="284" t="s">
        <v>1102</v>
      </c>
      <c r="L35" s="285"/>
      <c r="M35" s="286"/>
      <c r="N35" s="285"/>
      <c r="P35" s="284" t="s">
        <v>91</v>
      </c>
      <c r="Q35" s="285">
        <v>1562100</v>
      </c>
      <c r="R35" s="286">
        <v>1.2757723881671459E-3</v>
      </c>
      <c r="S35" s="288">
        <v>0</v>
      </c>
      <c r="U35" s="293" t="s">
        <v>193</v>
      </c>
      <c r="V35" s="289">
        <v>747700</v>
      </c>
    </row>
    <row r="36" spans="1:22" ht="14.25" customHeight="1">
      <c r="A36" s="284" t="s">
        <v>44</v>
      </c>
      <c r="B36" s="285">
        <v>334400</v>
      </c>
      <c r="C36" s="286">
        <v>1.3899067178300502E-3</v>
      </c>
      <c r="D36" s="285">
        <v>2</v>
      </c>
      <c r="F36" s="284" t="s">
        <v>177</v>
      </c>
      <c r="G36" s="285">
        <v>10443250</v>
      </c>
      <c r="H36" s="286">
        <v>4.1835944729164222E-2</v>
      </c>
      <c r="I36" s="285">
        <v>19.666666666666668</v>
      </c>
      <c r="K36" s="284" t="s">
        <v>171</v>
      </c>
      <c r="L36" s="285">
        <v>9397130</v>
      </c>
      <c r="M36" s="286">
        <v>3.5064154696852722E-2</v>
      </c>
      <c r="N36" s="285">
        <v>339.3</v>
      </c>
      <c r="P36" s="284" t="s">
        <v>1388</v>
      </c>
      <c r="Q36" s="285">
        <v>1416500</v>
      </c>
      <c r="R36" s="286">
        <v>1.1568603724721608E-3</v>
      </c>
      <c r="S36" s="288">
        <v>-4.5</v>
      </c>
      <c r="U36" s="293" t="s">
        <v>123</v>
      </c>
      <c r="V36" s="289">
        <v>493400</v>
      </c>
    </row>
    <row r="37" spans="1:22" ht="14.25" customHeight="1">
      <c r="A37" s="284" t="s">
        <v>96</v>
      </c>
      <c r="B37" s="285">
        <v>286600</v>
      </c>
      <c r="C37" s="286">
        <v>1.1912298604368791E-3</v>
      </c>
      <c r="D37" s="285">
        <v>3.5</v>
      </c>
      <c r="F37" s="284" t="s">
        <v>182</v>
      </c>
      <c r="G37" s="285">
        <v>10100651</v>
      </c>
      <c r="H37" s="286">
        <v>4.0463483777997973E-2</v>
      </c>
      <c r="I37" s="285">
        <v>12.5</v>
      </c>
      <c r="K37" s="284" t="s">
        <v>181</v>
      </c>
      <c r="L37" s="285">
        <v>6899100</v>
      </c>
      <c r="M37" s="286">
        <v>2.5743084289464611E-2</v>
      </c>
      <c r="N37" s="285">
        <v>47.75</v>
      </c>
      <c r="P37" s="284" t="s">
        <v>113</v>
      </c>
      <c r="Q37" s="285">
        <v>1395399.89</v>
      </c>
      <c r="R37" s="286">
        <v>1.1396278407998673E-3</v>
      </c>
      <c r="S37" s="288">
        <v>-3.5</v>
      </c>
      <c r="U37" s="293" t="s">
        <v>117</v>
      </c>
      <c r="V37" s="289">
        <v>488000</v>
      </c>
    </row>
    <row r="38" spans="1:22" ht="14.25" customHeight="1">
      <c r="A38" s="284" t="s">
        <v>53</v>
      </c>
      <c r="B38" s="285">
        <v>266400</v>
      </c>
      <c r="C38" s="286">
        <v>1.107270184300016E-3</v>
      </c>
      <c r="D38" s="285">
        <v>4</v>
      </c>
      <c r="F38" s="284" t="s">
        <v>935</v>
      </c>
      <c r="G38" s="285">
        <v>8262300</v>
      </c>
      <c r="H38" s="286">
        <v>3.3098999462406201E-2</v>
      </c>
      <c r="I38" s="285">
        <v>19.5</v>
      </c>
      <c r="K38" s="284" t="s">
        <v>195</v>
      </c>
      <c r="L38" s="285">
        <v>827675</v>
      </c>
      <c r="M38" s="286">
        <v>3.0883604077753075E-3</v>
      </c>
      <c r="N38" s="285">
        <v>292.71428571428572</v>
      </c>
      <c r="P38" s="284" t="s">
        <v>159</v>
      </c>
      <c r="Q38" s="285">
        <v>1391399.96</v>
      </c>
      <c r="R38" s="286">
        <v>1.1363610843511116E-3</v>
      </c>
      <c r="S38" s="288">
        <v>-9.4285714285714288</v>
      </c>
      <c r="U38" s="293" t="s">
        <v>143</v>
      </c>
      <c r="V38" s="289">
        <v>434000</v>
      </c>
    </row>
    <row r="39" spans="1:22" ht="14.25" customHeight="1">
      <c r="A39" s="284" t="s">
        <v>1167</v>
      </c>
      <c r="B39" s="285">
        <v>227700</v>
      </c>
      <c r="C39" s="286">
        <v>9.4641674536454076E-4</v>
      </c>
      <c r="D39" s="285">
        <v>6</v>
      </c>
      <c r="F39" s="284" t="s">
        <v>194</v>
      </c>
      <c r="G39" s="285">
        <v>7651600</v>
      </c>
      <c r="H39" s="286">
        <v>3.0652518582785337E-2</v>
      </c>
      <c r="I39" s="285">
        <v>30</v>
      </c>
      <c r="K39" s="284" t="s">
        <v>135</v>
      </c>
      <c r="L39" s="285">
        <v>25825200</v>
      </c>
      <c r="M39" s="286">
        <v>9.6363337303747076E-2</v>
      </c>
      <c r="N39" s="285">
        <v>173.33333333333334</v>
      </c>
      <c r="P39" s="284" t="s">
        <v>130</v>
      </c>
      <c r="Q39" s="285">
        <v>1373321.7000000002</v>
      </c>
      <c r="R39" s="286">
        <v>1.1215965078617022E-3</v>
      </c>
      <c r="S39" s="288">
        <v>-15.647058823529411</v>
      </c>
      <c r="U39" s="293" t="s">
        <v>191</v>
      </c>
      <c r="V39" s="289">
        <v>368600</v>
      </c>
    </row>
    <row r="40" spans="1:22" ht="14.25" customHeight="1">
      <c r="A40" s="284" t="s">
        <v>1430</v>
      </c>
      <c r="B40" s="285">
        <v>197890</v>
      </c>
      <c r="C40" s="286">
        <v>8.2251387676850673E-4</v>
      </c>
      <c r="D40" s="285">
        <v>3</v>
      </c>
      <c r="F40" s="284" t="s">
        <v>146</v>
      </c>
      <c r="G40" s="285">
        <v>7097500</v>
      </c>
      <c r="H40" s="286">
        <v>2.8432778849040583E-2</v>
      </c>
      <c r="I40" s="285">
        <v>14</v>
      </c>
      <c r="K40" s="284" t="s">
        <v>140</v>
      </c>
      <c r="L40" s="285">
        <v>228920</v>
      </c>
      <c r="M40" s="286">
        <v>8.5418487274343592E-4</v>
      </c>
      <c r="N40" s="285">
        <v>35</v>
      </c>
      <c r="P40" s="284" t="s">
        <v>1184</v>
      </c>
      <c r="Q40" s="285">
        <v>1331399.98</v>
      </c>
      <c r="R40" s="286">
        <v>1.0873588964152683E-3</v>
      </c>
      <c r="S40" s="288">
        <v>0</v>
      </c>
      <c r="U40" s="293" t="s">
        <v>130</v>
      </c>
      <c r="V40" s="289">
        <v>190050</v>
      </c>
    </row>
    <row r="41" spans="1:22" ht="14.25" customHeight="1">
      <c r="A41" s="284" t="s">
        <v>212</v>
      </c>
      <c r="B41" s="285">
        <v>176600</v>
      </c>
      <c r="C41" s="286">
        <v>7.3402370325594164E-4</v>
      </c>
      <c r="D41" s="285">
        <v>8</v>
      </c>
      <c r="F41" s="284" t="s">
        <v>436</v>
      </c>
      <c r="G41" s="285">
        <v>7078400</v>
      </c>
      <c r="H41" s="286">
        <v>2.8356263727375677E-2</v>
      </c>
      <c r="I41" s="285">
        <v>22</v>
      </c>
      <c r="K41" s="284" t="s">
        <v>221</v>
      </c>
      <c r="L41" s="285">
        <v>39694</v>
      </c>
      <c r="M41" s="286">
        <v>1.4811294049745739E-4</v>
      </c>
      <c r="N41" s="285">
        <v>75</v>
      </c>
      <c r="P41" s="284" t="s">
        <v>1423</v>
      </c>
      <c r="Q41" s="285">
        <v>1229800</v>
      </c>
      <c r="R41" s="286">
        <v>1.0043818468522861E-3</v>
      </c>
      <c r="S41" s="288">
        <v>-1</v>
      </c>
      <c r="U41" s="290" t="s">
        <v>1027</v>
      </c>
      <c r="V41" s="291">
        <v>348644438.79000002</v>
      </c>
    </row>
    <row r="42" spans="1:22" ht="14.25" customHeight="1">
      <c r="A42" s="284" t="s">
        <v>82</v>
      </c>
      <c r="B42" s="285">
        <v>120800</v>
      </c>
      <c r="C42" s="286">
        <v>5.0209548897688419E-4</v>
      </c>
      <c r="D42" s="285">
        <v>2</v>
      </c>
      <c r="F42" s="284" t="s">
        <v>161</v>
      </c>
      <c r="G42" s="285">
        <v>7027250</v>
      </c>
      <c r="H42" s="286">
        <v>2.8151355430351594E-2</v>
      </c>
      <c r="I42" s="285">
        <v>13</v>
      </c>
      <c r="K42" s="284" t="s">
        <v>179</v>
      </c>
      <c r="L42" s="285">
        <v>16320950</v>
      </c>
      <c r="M42" s="286">
        <v>6.0899478415175526E-2</v>
      </c>
      <c r="N42" s="285">
        <v>272.5</v>
      </c>
      <c r="P42" s="284" t="s">
        <v>1327</v>
      </c>
      <c r="Q42" s="285">
        <v>1196700</v>
      </c>
      <c r="R42" s="286">
        <v>9.7734896416338483E-4</v>
      </c>
      <c r="S42" s="288">
        <v>-5.333333333333333</v>
      </c>
      <c r="U42"/>
      <c r="V42"/>
    </row>
    <row r="43" spans="1:22" ht="14.25" customHeight="1">
      <c r="A43" s="284" t="s">
        <v>1311</v>
      </c>
      <c r="B43" s="285">
        <v>102000</v>
      </c>
      <c r="C43" s="286">
        <v>4.2395480029505119E-4</v>
      </c>
      <c r="D43" s="285">
        <v>1</v>
      </c>
      <c r="F43" s="284" t="s">
        <v>198</v>
      </c>
      <c r="G43" s="285">
        <v>5930350</v>
      </c>
      <c r="H43" s="286">
        <v>2.3757144071491064E-2</v>
      </c>
      <c r="I43" s="285">
        <v>21</v>
      </c>
      <c r="K43" s="284" t="s">
        <v>123</v>
      </c>
      <c r="L43" s="285">
        <v>352200</v>
      </c>
      <c r="M43" s="286">
        <v>1.3141879791203834E-3</v>
      </c>
      <c r="N43" s="285">
        <v>96</v>
      </c>
      <c r="P43" s="284" t="s">
        <v>213</v>
      </c>
      <c r="Q43" s="285">
        <v>1069000</v>
      </c>
      <c r="R43" s="286">
        <v>8.7305593940892323E-4</v>
      </c>
      <c r="S43" s="288">
        <v>-5</v>
      </c>
      <c r="U43"/>
      <c r="V43"/>
    </row>
    <row r="44" spans="1:22" ht="14.25" customHeight="1">
      <c r="A44" s="284" t="s">
        <v>130</v>
      </c>
      <c r="B44" s="285">
        <v>41760</v>
      </c>
      <c r="C44" s="286">
        <v>1.7357208294432685E-4</v>
      </c>
      <c r="D44" s="285">
        <v>4</v>
      </c>
      <c r="F44" s="284" t="s">
        <v>181</v>
      </c>
      <c r="G44" s="285">
        <v>5122170</v>
      </c>
      <c r="H44" s="286">
        <v>2.0519552918237437E-2</v>
      </c>
      <c r="I44" s="285">
        <v>15.5</v>
      </c>
      <c r="K44" s="284" t="s">
        <v>126</v>
      </c>
      <c r="L44" s="285">
        <v>5051200</v>
      </c>
      <c r="M44" s="286">
        <v>1.8847888472836118E-2</v>
      </c>
      <c r="N44" s="285">
        <v>230</v>
      </c>
      <c r="P44" s="284" t="s">
        <v>1325</v>
      </c>
      <c r="Q44" s="285">
        <v>834400</v>
      </c>
      <c r="R44" s="286">
        <v>6.8145732071356931E-4</v>
      </c>
      <c r="S44" s="288">
        <v>-1</v>
      </c>
      <c r="U44"/>
      <c r="V44"/>
    </row>
    <row r="45" spans="1:22" ht="14.25" customHeight="1">
      <c r="A45" s="284" t="s">
        <v>1416</v>
      </c>
      <c r="B45" s="285">
        <v>960</v>
      </c>
      <c r="C45" s="286">
        <v>3.9901628263063642E-6</v>
      </c>
      <c r="D45" s="285">
        <v>3</v>
      </c>
      <c r="F45" s="284" t="s">
        <v>1390</v>
      </c>
      <c r="G45" s="285">
        <v>3694960</v>
      </c>
      <c r="H45" s="286">
        <v>1.4802110677851497E-2</v>
      </c>
      <c r="I45" s="285">
        <v>19.333333333333332</v>
      </c>
      <c r="K45" s="284" t="s">
        <v>137</v>
      </c>
      <c r="L45" s="285">
        <v>27117715.25</v>
      </c>
      <c r="M45" s="286">
        <v>0.10118618796922062</v>
      </c>
      <c r="N45" s="285">
        <v>493.14285714285717</v>
      </c>
      <c r="P45" s="284" t="s">
        <v>96</v>
      </c>
      <c r="Q45" s="285">
        <v>667800.04</v>
      </c>
      <c r="R45" s="286">
        <v>5.4539456619225122E-4</v>
      </c>
      <c r="S45" s="288">
        <v>-0.5</v>
      </c>
      <c r="U45"/>
      <c r="V45"/>
    </row>
    <row r="46" spans="1:22" ht="14.25" customHeight="1">
      <c r="A46" s="284" t="s">
        <v>1102</v>
      </c>
      <c r="B46" s="285">
        <v>93914454.819999993</v>
      </c>
      <c r="C46" s="286">
        <v>0.39034788174540891</v>
      </c>
      <c r="D46" s="285">
        <v>3.7924528301886791</v>
      </c>
      <c r="F46" s="284" t="s">
        <v>1393</v>
      </c>
      <c r="G46" s="285">
        <v>2879995.91</v>
      </c>
      <c r="H46" s="286">
        <v>1.1537342274768778E-2</v>
      </c>
      <c r="I46" s="285">
        <v>27</v>
      </c>
      <c r="K46" s="284" t="s">
        <v>203</v>
      </c>
      <c r="L46" s="285">
        <v>2356900</v>
      </c>
      <c r="M46" s="286">
        <v>8.7944623736196242E-3</v>
      </c>
      <c r="N46" s="285">
        <v>37.75</v>
      </c>
      <c r="P46" s="284" t="s">
        <v>1322</v>
      </c>
      <c r="Q46" s="285">
        <v>607200</v>
      </c>
      <c r="R46" s="286">
        <v>4.9590230721150439E-4</v>
      </c>
      <c r="S46" s="288">
        <v>-3.5</v>
      </c>
      <c r="U46"/>
      <c r="V46"/>
    </row>
    <row r="47" spans="1:22" ht="14.25" customHeight="1">
      <c r="A47" s="284" t="s">
        <v>120</v>
      </c>
      <c r="B47" s="285">
        <v>10698450</v>
      </c>
      <c r="C47" s="286">
        <v>4.4467247384476376E-2</v>
      </c>
      <c r="D47" s="285">
        <v>4.5</v>
      </c>
      <c r="F47" s="284" t="s">
        <v>160</v>
      </c>
      <c r="G47" s="285">
        <v>2523150</v>
      </c>
      <c r="H47" s="286">
        <v>1.0107807813026665E-2</v>
      </c>
      <c r="I47" s="285">
        <v>9</v>
      </c>
      <c r="K47" s="284" t="s">
        <v>198</v>
      </c>
      <c r="L47" s="285">
        <v>217412</v>
      </c>
      <c r="M47" s="286">
        <v>8.1124428426042241E-4</v>
      </c>
      <c r="N47" s="285">
        <v>159</v>
      </c>
      <c r="P47" s="284" t="s">
        <v>524</v>
      </c>
      <c r="Q47" s="285">
        <v>480280</v>
      </c>
      <c r="R47" s="286">
        <v>3.9224631111255164E-4</v>
      </c>
      <c r="S47" s="288">
        <v>-0.5</v>
      </c>
      <c r="U47"/>
      <c r="V47"/>
    </row>
    <row r="48" spans="1:22" ht="14.25" customHeight="1">
      <c r="A48" s="284" t="s">
        <v>134</v>
      </c>
      <c r="B48" s="285">
        <v>9653150</v>
      </c>
      <c r="C48" s="286">
        <v>4.012254196537425E-2</v>
      </c>
      <c r="D48" s="285">
        <v>7</v>
      </c>
      <c r="F48" s="284" t="s">
        <v>218</v>
      </c>
      <c r="G48" s="285">
        <v>2132550</v>
      </c>
      <c r="H48" s="286">
        <v>8.5430535448427613E-3</v>
      </c>
      <c r="I48" s="285">
        <v>17.285714285714285</v>
      </c>
      <c r="K48" s="284" t="s">
        <v>172</v>
      </c>
      <c r="L48" s="285">
        <v>840500</v>
      </c>
      <c r="M48" s="286">
        <v>3.1362152085482172E-3</v>
      </c>
      <c r="N48" s="285">
        <v>84</v>
      </c>
      <c r="P48" s="284" t="s">
        <v>53</v>
      </c>
      <c r="Q48" s="285">
        <v>436576</v>
      </c>
      <c r="R48" s="286">
        <v>3.5655310552234809E-4</v>
      </c>
      <c r="S48" s="288">
        <v>0</v>
      </c>
      <c r="U48"/>
      <c r="V48"/>
    </row>
    <row r="49" spans="1:22" ht="14.25" customHeight="1">
      <c r="A49" s="284" t="s">
        <v>104</v>
      </c>
      <c r="B49" s="285">
        <v>6659600</v>
      </c>
      <c r="C49" s="286">
        <v>2.7680092039656108E-2</v>
      </c>
      <c r="D49" s="285">
        <v>3.5</v>
      </c>
      <c r="F49" s="284" t="s">
        <v>119</v>
      </c>
      <c r="G49" s="285">
        <v>1753752</v>
      </c>
      <c r="H49" s="286">
        <v>7.0255784109986086E-3</v>
      </c>
      <c r="I49" s="285">
        <v>22.5</v>
      </c>
      <c r="K49" s="284" t="s">
        <v>177</v>
      </c>
      <c r="L49" s="285">
        <v>2728848</v>
      </c>
      <c r="M49" s="286">
        <v>1.0182337417509084E-2</v>
      </c>
      <c r="N49" s="285">
        <v>34</v>
      </c>
      <c r="P49" s="284" t="s">
        <v>1393</v>
      </c>
      <c r="Q49" s="285">
        <v>420000</v>
      </c>
      <c r="R49" s="286">
        <v>3.430154298893805E-4</v>
      </c>
      <c r="S49" s="288">
        <v>-2</v>
      </c>
      <c r="U49"/>
      <c r="V49"/>
    </row>
    <row r="50" spans="1:22" ht="14.25" customHeight="1">
      <c r="A50" s="284" t="s">
        <v>131</v>
      </c>
      <c r="B50" s="285">
        <v>5779700</v>
      </c>
      <c r="C50" s="286">
        <v>2.402285842416968E-2</v>
      </c>
      <c r="D50" s="285">
        <v>5</v>
      </c>
      <c r="F50" s="284" t="s">
        <v>551</v>
      </c>
      <c r="G50" s="285">
        <v>1746400</v>
      </c>
      <c r="H50" s="286">
        <v>6.9961260981985882E-3</v>
      </c>
      <c r="I50" s="285">
        <v>28</v>
      </c>
      <c r="K50" s="284" t="s">
        <v>69</v>
      </c>
      <c r="L50" s="285">
        <v>6845928</v>
      </c>
      <c r="M50" s="286">
        <v>2.5544679964575944E-2</v>
      </c>
      <c r="N50" s="285">
        <v>261</v>
      </c>
      <c r="P50" s="284" t="s">
        <v>114</v>
      </c>
      <c r="Q50" s="285">
        <v>412150</v>
      </c>
      <c r="R50" s="286">
        <v>3.3660430816406708E-4</v>
      </c>
      <c r="S50" s="288">
        <v>-1</v>
      </c>
      <c r="U50"/>
      <c r="V50"/>
    </row>
    <row r="51" spans="1:22" ht="14.25" customHeight="1">
      <c r="A51" s="284" t="s">
        <v>152</v>
      </c>
      <c r="B51" s="285">
        <v>5450200</v>
      </c>
      <c r="C51" s="286">
        <v>2.2653318162432236E-2</v>
      </c>
      <c r="D51" s="285">
        <v>5</v>
      </c>
      <c r="F51" s="284" t="s">
        <v>1227</v>
      </c>
      <c r="G51" s="285">
        <v>1565030</v>
      </c>
      <c r="H51" s="286">
        <v>6.269552924566958E-3</v>
      </c>
      <c r="I51" s="285">
        <v>13.5</v>
      </c>
      <c r="K51" s="284" t="s">
        <v>134</v>
      </c>
      <c r="L51" s="285">
        <v>2291330</v>
      </c>
      <c r="M51" s="286">
        <v>8.5497965422995682E-3</v>
      </c>
      <c r="N51" s="285">
        <v>42</v>
      </c>
      <c r="P51" s="284" t="s">
        <v>166</v>
      </c>
      <c r="Q51" s="285">
        <v>406000</v>
      </c>
      <c r="R51" s="286">
        <v>3.3158158222640116E-4</v>
      </c>
      <c r="S51" s="288">
        <v>-0.5</v>
      </c>
      <c r="U51"/>
      <c r="V51"/>
    </row>
    <row r="52" spans="1:22" ht="14.25" customHeight="1">
      <c r="A52" s="284" t="s">
        <v>1396</v>
      </c>
      <c r="B52" s="285">
        <v>5132400</v>
      </c>
      <c r="C52" s="286">
        <v>2.13324080101404E-2</v>
      </c>
      <c r="D52" s="285">
        <v>1</v>
      </c>
      <c r="F52" s="284" t="s">
        <v>221</v>
      </c>
      <c r="G52" s="285">
        <v>1551000</v>
      </c>
      <c r="H52" s="286">
        <v>6.2133483613754066E-3</v>
      </c>
      <c r="I52" s="285">
        <v>26</v>
      </c>
      <c r="K52" s="284" t="s">
        <v>122</v>
      </c>
      <c r="L52" s="285">
        <v>1439350</v>
      </c>
      <c r="M52" s="286">
        <v>5.3707452235858136E-3</v>
      </c>
      <c r="N52" s="285">
        <v>46</v>
      </c>
      <c r="P52" s="284" t="s">
        <v>71</v>
      </c>
      <c r="Q52" s="285">
        <v>357200</v>
      </c>
      <c r="R52" s="286">
        <v>2.9172645608687315E-4</v>
      </c>
      <c r="S52" s="288">
        <v>-1</v>
      </c>
      <c r="U52"/>
      <c r="V52"/>
    </row>
    <row r="53" spans="1:22" ht="14.25" customHeight="1">
      <c r="A53" s="284" t="s">
        <v>935</v>
      </c>
      <c r="B53" s="285">
        <v>4742400</v>
      </c>
      <c r="C53" s="286">
        <v>1.9711404361953441E-2</v>
      </c>
      <c r="D53" s="285">
        <v>1</v>
      </c>
      <c r="F53" s="284" t="s">
        <v>11</v>
      </c>
      <c r="G53" s="285">
        <v>1502450</v>
      </c>
      <c r="H53" s="286">
        <v>6.0188557353633007E-3</v>
      </c>
      <c r="I53" s="285">
        <v>17.5</v>
      </c>
      <c r="K53" s="284" t="s">
        <v>66</v>
      </c>
      <c r="L53" s="285">
        <v>728500</v>
      </c>
      <c r="M53" s="286">
        <v>2.7183019386405431E-3</v>
      </c>
      <c r="N53" s="285">
        <v>93</v>
      </c>
      <c r="P53" s="284" t="s">
        <v>178</v>
      </c>
      <c r="Q53" s="285">
        <v>316700</v>
      </c>
      <c r="R53" s="286">
        <v>2.5864996820468289E-4</v>
      </c>
      <c r="S53" s="288">
        <v>-9</v>
      </c>
      <c r="U53"/>
      <c r="V53"/>
    </row>
    <row r="54" spans="1:22" ht="14.25" customHeight="1">
      <c r="A54" s="284" t="s">
        <v>177</v>
      </c>
      <c r="B54" s="285">
        <v>4319370</v>
      </c>
      <c r="C54" s="286">
        <v>1.7953114174023874E-2</v>
      </c>
      <c r="D54" s="285">
        <v>6</v>
      </c>
      <c r="F54" s="284" t="s">
        <v>75</v>
      </c>
      <c r="G54" s="285">
        <v>1434400</v>
      </c>
      <c r="H54" s="286">
        <v>5.7462455767613684E-3</v>
      </c>
      <c r="I54" s="285">
        <v>12</v>
      </c>
      <c r="K54" s="284" t="s">
        <v>132</v>
      </c>
      <c r="L54" s="285">
        <v>9234000</v>
      </c>
      <c r="M54" s="286">
        <v>3.4455456556495227E-2</v>
      </c>
      <c r="N54" s="285">
        <v>42</v>
      </c>
      <c r="P54" s="284" t="s">
        <v>1310</v>
      </c>
      <c r="Q54" s="285">
        <v>315800</v>
      </c>
      <c r="R54" s="286">
        <v>2.5791493514063424E-4</v>
      </c>
      <c r="S54" s="288">
        <v>-5</v>
      </c>
      <c r="U54"/>
      <c r="V54"/>
    </row>
    <row r="55" spans="1:22" ht="14.25" customHeight="1">
      <c r="A55" s="284" t="s">
        <v>121</v>
      </c>
      <c r="B55" s="285">
        <v>4128600</v>
      </c>
      <c r="C55" s="286">
        <v>1.7160194004883809E-2</v>
      </c>
      <c r="D55" s="285">
        <v>7</v>
      </c>
      <c r="F55" s="284" t="s">
        <v>92</v>
      </c>
      <c r="G55" s="285">
        <v>1256400</v>
      </c>
      <c r="H55" s="286">
        <v>5.033172715172186E-3</v>
      </c>
      <c r="I55" s="285">
        <v>23</v>
      </c>
      <c r="K55" s="284" t="s">
        <v>176</v>
      </c>
      <c r="L55" s="285">
        <v>2325800</v>
      </c>
      <c r="M55" s="286">
        <v>8.6784168138506167E-3</v>
      </c>
      <c r="N55" s="285">
        <v>51</v>
      </c>
      <c r="P55" s="284" t="s">
        <v>118</v>
      </c>
      <c r="Q55" s="285">
        <v>314200</v>
      </c>
      <c r="R55" s="286">
        <v>2.5660820969343657E-4</v>
      </c>
      <c r="S55" s="288">
        <v>-1</v>
      </c>
      <c r="U55"/>
      <c r="V55"/>
    </row>
    <row r="56" spans="1:22" ht="14.25" customHeight="1">
      <c r="A56" s="284" t="s">
        <v>40</v>
      </c>
      <c r="B56" s="285">
        <v>3377900</v>
      </c>
      <c r="C56" s="286">
        <v>1.4039969803104445E-2</v>
      </c>
      <c r="D56" s="285">
        <v>1</v>
      </c>
      <c r="F56" s="284" t="s">
        <v>122</v>
      </c>
      <c r="G56" s="285">
        <v>1214900</v>
      </c>
      <c r="H56" s="286">
        <v>4.8669225817117865E-3</v>
      </c>
      <c r="I56" s="285">
        <v>16</v>
      </c>
      <c r="K56" s="284" t="s">
        <v>218</v>
      </c>
      <c r="L56" s="285">
        <v>2405150</v>
      </c>
      <c r="M56" s="286">
        <v>8.9745009028432427E-3</v>
      </c>
      <c r="N56" s="285">
        <v>41.625</v>
      </c>
      <c r="P56" s="284" t="s">
        <v>1167</v>
      </c>
      <c r="Q56" s="285">
        <v>296700</v>
      </c>
      <c r="R56" s="286">
        <v>2.4231590011471239E-4</v>
      </c>
      <c r="S56" s="288">
        <v>-13</v>
      </c>
      <c r="U56"/>
      <c r="V56"/>
    </row>
    <row r="57" spans="1:22" ht="14.25" customHeight="1">
      <c r="A57" s="284" t="s">
        <v>75</v>
      </c>
      <c r="B57" s="285">
        <v>3230400</v>
      </c>
      <c r="C57" s="286">
        <v>1.3426897910520916E-2</v>
      </c>
      <c r="D57" s="285">
        <v>6</v>
      </c>
      <c r="F57" s="284" t="s">
        <v>123</v>
      </c>
      <c r="G57" s="285">
        <v>494100</v>
      </c>
      <c r="H57" s="286">
        <v>1.9793780950068266E-3</v>
      </c>
      <c r="I57" s="285">
        <v>14</v>
      </c>
      <c r="K57" s="284" t="s">
        <v>694</v>
      </c>
      <c r="L57" s="285">
        <v>198900</v>
      </c>
      <c r="M57" s="286">
        <v>7.4216919093425396E-4</v>
      </c>
      <c r="N57" s="285">
        <v>110</v>
      </c>
      <c r="P57" s="284" t="s">
        <v>1518</v>
      </c>
      <c r="Q57" s="285">
        <v>288300</v>
      </c>
      <c r="R57" s="286">
        <v>2.3545559151692477E-4</v>
      </c>
      <c r="S57" s="288">
        <v>-1</v>
      </c>
      <c r="U57"/>
      <c r="V57"/>
    </row>
    <row r="58" spans="1:22" ht="14.25" customHeight="1">
      <c r="A58" s="284" t="s">
        <v>205</v>
      </c>
      <c r="B58" s="285">
        <v>3162050</v>
      </c>
      <c r="C58" s="286">
        <v>1.3142806630127124E-2</v>
      </c>
      <c r="D58" s="285">
        <v>2</v>
      </c>
      <c r="F58" s="284" t="s">
        <v>157</v>
      </c>
      <c r="G58" s="285">
        <v>462900</v>
      </c>
      <c r="H58" s="286">
        <v>1.8543900428631048E-3</v>
      </c>
      <c r="I58" s="285">
        <v>14</v>
      </c>
      <c r="K58" s="284" t="s">
        <v>92</v>
      </c>
      <c r="L58" s="285">
        <v>231640</v>
      </c>
      <c r="M58" s="286">
        <v>8.6433419501262228E-4</v>
      </c>
      <c r="N58" s="285">
        <v>78</v>
      </c>
      <c r="P58" s="284" t="s">
        <v>0</v>
      </c>
      <c r="Q58" s="285">
        <v>278670.02999999997</v>
      </c>
      <c r="R58" s="286">
        <v>2.2759076223270608E-4</v>
      </c>
      <c r="S58" s="288">
        <v>-28.571428571428573</v>
      </c>
      <c r="U58"/>
      <c r="V58"/>
    </row>
    <row r="59" spans="1:22" ht="14.25" customHeight="1">
      <c r="A59" s="284" t="s">
        <v>55</v>
      </c>
      <c r="B59" s="285">
        <v>2728999.94</v>
      </c>
      <c r="C59" s="286">
        <v>1.1342868868312811E-2</v>
      </c>
      <c r="D59" s="285">
        <v>3.3333333333333335</v>
      </c>
      <c r="F59" s="284" t="s">
        <v>191</v>
      </c>
      <c r="G59" s="285">
        <v>276450</v>
      </c>
      <c r="H59" s="286">
        <v>1.1074662504849974E-3</v>
      </c>
      <c r="I59" s="285">
        <v>16</v>
      </c>
      <c r="K59" s="284" t="s">
        <v>935</v>
      </c>
      <c r="L59" s="285">
        <v>3690250</v>
      </c>
      <c r="M59" s="286">
        <v>1.3769682538185675E-2</v>
      </c>
      <c r="N59" s="285">
        <v>50</v>
      </c>
      <c r="P59" s="284" t="s">
        <v>200</v>
      </c>
      <c r="Q59" s="285">
        <v>255000</v>
      </c>
      <c r="R59" s="286">
        <v>2.082593681471239E-4</v>
      </c>
      <c r="S59" s="288">
        <v>-4</v>
      </c>
      <c r="U59"/>
      <c r="V59"/>
    </row>
    <row r="60" spans="1:22" ht="14.25" customHeight="1">
      <c r="A60" s="284" t="s">
        <v>905</v>
      </c>
      <c r="B60" s="285">
        <v>2718140</v>
      </c>
      <c r="C60" s="286">
        <v>1.1297730400725396E-2</v>
      </c>
      <c r="D60" s="285">
        <v>3</v>
      </c>
      <c r="F60" s="284" t="s">
        <v>713</v>
      </c>
      <c r="G60" s="285">
        <v>103353</v>
      </c>
      <c r="H60" s="286">
        <v>4.1403494080801572E-4</v>
      </c>
      <c r="I60" s="285">
        <v>14</v>
      </c>
      <c r="K60" s="284" t="s">
        <v>551</v>
      </c>
      <c r="L60" s="285">
        <v>4199130</v>
      </c>
      <c r="M60" s="286">
        <v>1.5668501330959043E-2</v>
      </c>
      <c r="N60" s="285">
        <v>53.666666666666664</v>
      </c>
      <c r="P60" s="284" t="s">
        <v>82</v>
      </c>
      <c r="Q60" s="285">
        <v>254200</v>
      </c>
      <c r="R60" s="286">
        <v>2.0760600542352506E-4</v>
      </c>
      <c r="S60" s="288">
        <v>-0.5</v>
      </c>
      <c r="U60"/>
      <c r="V60"/>
    </row>
    <row r="61" spans="1:22" ht="14.25" customHeight="1">
      <c r="A61" s="284" t="s">
        <v>119</v>
      </c>
      <c r="B61" s="285">
        <v>2117950</v>
      </c>
      <c r="C61" s="286">
        <v>8.8030889145578797E-3</v>
      </c>
      <c r="D61" s="285">
        <v>5</v>
      </c>
      <c r="F61" s="284" t="s">
        <v>1104</v>
      </c>
      <c r="G61" s="285">
        <v>119027621.91000001</v>
      </c>
      <c r="H61" s="286">
        <v>0.47682790428943261</v>
      </c>
      <c r="I61" s="285">
        <v>18.181818181818183</v>
      </c>
      <c r="K61" s="284" t="s">
        <v>58</v>
      </c>
      <c r="L61" s="285">
        <v>1484405</v>
      </c>
      <c r="M61" s="286">
        <v>5.5388620305116196E-3</v>
      </c>
      <c r="N61" s="285">
        <v>38</v>
      </c>
      <c r="P61" s="284" t="s">
        <v>1416</v>
      </c>
      <c r="Q61" s="285">
        <v>197580</v>
      </c>
      <c r="R61" s="286">
        <v>1.6136425866081859E-4</v>
      </c>
      <c r="S61" s="288">
        <v>-1</v>
      </c>
      <c r="U61"/>
      <c r="V61"/>
    </row>
    <row r="62" spans="1:22" ht="14.25" customHeight="1">
      <c r="A62" s="284" t="s">
        <v>11</v>
      </c>
      <c r="B62" s="285">
        <v>2025500</v>
      </c>
      <c r="C62" s="286">
        <v>8.4188279215453559E-3</v>
      </c>
      <c r="D62" s="285">
        <v>8</v>
      </c>
      <c r="F62" s="284" t="s">
        <v>247</v>
      </c>
      <c r="G62" s="285">
        <v>249623859.75999996</v>
      </c>
      <c r="H62" s="286">
        <v>1</v>
      </c>
      <c r="I62" s="285">
        <v>18.597560975609756</v>
      </c>
      <c r="K62" s="284" t="s">
        <v>108</v>
      </c>
      <c r="L62" s="285">
        <v>1567000</v>
      </c>
      <c r="M62" s="286">
        <v>5.847054410226123E-3</v>
      </c>
      <c r="N62" s="285">
        <v>66</v>
      </c>
      <c r="P62" s="284" t="s">
        <v>1319</v>
      </c>
      <c r="Q62" s="285">
        <v>178500</v>
      </c>
      <c r="R62" s="286">
        <v>1.4578155770298673E-4</v>
      </c>
      <c r="S62" s="288">
        <v>-1</v>
      </c>
      <c r="U62"/>
      <c r="V62"/>
    </row>
    <row r="63" spans="1:22" ht="14.25" customHeight="1">
      <c r="A63" s="284" t="s">
        <v>1168</v>
      </c>
      <c r="B63" s="285">
        <v>1961499.91</v>
      </c>
      <c r="C63" s="286">
        <v>8.1528166923804987E-3</v>
      </c>
      <c r="D63" s="285">
        <v>2</v>
      </c>
      <c r="F63"/>
      <c r="G63"/>
      <c r="H63"/>
      <c r="I63"/>
      <c r="K63" s="284" t="s">
        <v>153</v>
      </c>
      <c r="L63" s="285">
        <v>736250</v>
      </c>
      <c r="M63" s="286">
        <v>2.7472200443707613E-3</v>
      </c>
      <c r="N63" s="285">
        <v>49.333333333333336</v>
      </c>
      <c r="P63" s="284" t="s">
        <v>1282</v>
      </c>
      <c r="Q63" s="285">
        <v>167200</v>
      </c>
      <c r="R63" s="286">
        <v>1.3655280923215339E-4</v>
      </c>
      <c r="S63" s="288">
        <v>-16</v>
      </c>
      <c r="U63"/>
      <c r="V63"/>
    </row>
    <row r="64" spans="1:22" ht="14.25" customHeight="1">
      <c r="A64" s="284" t="s">
        <v>146</v>
      </c>
      <c r="B64" s="285">
        <v>1549300</v>
      </c>
      <c r="C64" s="286">
        <v>6.4395409029129689E-3</v>
      </c>
      <c r="D64" s="285">
        <v>7</v>
      </c>
      <c r="F64"/>
      <c r="G64"/>
      <c r="H64"/>
      <c r="I64"/>
      <c r="K64" s="284" t="s">
        <v>95</v>
      </c>
      <c r="L64" s="285">
        <v>178200</v>
      </c>
      <c r="M64" s="286">
        <v>6.6492986337096053E-4</v>
      </c>
      <c r="N64" s="285">
        <v>57</v>
      </c>
      <c r="P64" s="284" t="s">
        <v>1522</v>
      </c>
      <c r="Q64" s="285">
        <v>131000</v>
      </c>
      <c r="R64" s="286">
        <v>1.0698814598930678E-4</v>
      </c>
      <c r="S64" s="288">
        <v>-4</v>
      </c>
      <c r="U64"/>
      <c r="V64"/>
    </row>
    <row r="65" spans="1:22" ht="14.25" customHeight="1">
      <c r="A65" s="284" t="s">
        <v>90</v>
      </c>
      <c r="B65" s="285">
        <v>1378700</v>
      </c>
      <c r="C65" s="286">
        <v>5.7304557173214424E-3</v>
      </c>
      <c r="D65" s="285">
        <v>1</v>
      </c>
      <c r="F65"/>
      <c r="G65"/>
      <c r="H65"/>
      <c r="I65"/>
      <c r="K65" s="284" t="s">
        <v>204</v>
      </c>
      <c r="L65" s="285">
        <v>3585800</v>
      </c>
      <c r="M65" s="286">
        <v>1.3379941100311954E-2</v>
      </c>
      <c r="N65" s="285">
        <v>38.5</v>
      </c>
      <c r="P65" s="284" t="s">
        <v>344</v>
      </c>
      <c r="Q65" s="285">
        <v>125700</v>
      </c>
      <c r="R65" s="286">
        <v>1.0265961794546459E-4</v>
      </c>
      <c r="S65" s="288">
        <v>-3</v>
      </c>
      <c r="U65"/>
      <c r="V65"/>
    </row>
    <row r="66" spans="1:22" ht="14.25" customHeight="1">
      <c r="A66" s="284" t="s">
        <v>77</v>
      </c>
      <c r="B66" s="285">
        <v>1372000</v>
      </c>
      <c r="C66" s="286">
        <v>5.7026077059295121E-3</v>
      </c>
      <c r="D66" s="285">
        <v>7</v>
      </c>
      <c r="F66"/>
      <c r="G66"/>
      <c r="H66"/>
      <c r="I66"/>
      <c r="K66" s="284" t="s">
        <v>1104</v>
      </c>
      <c r="L66" s="285">
        <v>139345077.25</v>
      </c>
      <c r="M66" s="286">
        <v>0.51994782927754457</v>
      </c>
      <c r="N66" s="285">
        <v>278.31343283582089</v>
      </c>
      <c r="P66" s="284" t="s">
        <v>99</v>
      </c>
      <c r="Q66" s="285">
        <v>110000</v>
      </c>
      <c r="R66" s="286">
        <v>8.9837374494837756E-5</v>
      </c>
      <c r="S66" s="288">
        <v>0</v>
      </c>
      <c r="U66"/>
      <c r="V66"/>
    </row>
    <row r="67" spans="1:22" ht="14.25" customHeight="1">
      <c r="A67" s="284" t="s">
        <v>1398</v>
      </c>
      <c r="B67" s="285">
        <v>1269800</v>
      </c>
      <c r="C67" s="286">
        <v>5.2778216217123138E-3</v>
      </c>
      <c r="D67" s="285">
        <v>6</v>
      </c>
      <c r="F67"/>
      <c r="G67"/>
      <c r="H67"/>
      <c r="I67"/>
      <c r="K67" s="284" t="s">
        <v>247</v>
      </c>
      <c r="L67" s="285">
        <v>267998190.21000001</v>
      </c>
      <c r="M67" s="286">
        <v>1</v>
      </c>
      <c r="N67" s="285">
        <v>223.03645833333334</v>
      </c>
      <c r="P67" s="284" t="s">
        <v>1311</v>
      </c>
      <c r="Q67" s="285">
        <v>102000</v>
      </c>
      <c r="R67" s="286">
        <v>8.330374725884955E-5</v>
      </c>
      <c r="S67" s="288">
        <v>0</v>
      </c>
      <c r="U67"/>
      <c r="V67"/>
    </row>
    <row r="68" spans="1:22" ht="14.25" customHeight="1">
      <c r="A68" s="284" t="s">
        <v>1390</v>
      </c>
      <c r="B68" s="285">
        <v>1168600</v>
      </c>
      <c r="C68" s="286">
        <v>4.8571919571058515E-3</v>
      </c>
      <c r="D68" s="285">
        <v>3</v>
      </c>
      <c r="F68"/>
      <c r="G68"/>
      <c r="H68"/>
      <c r="I68"/>
      <c r="K68"/>
      <c r="L68"/>
      <c r="M68"/>
      <c r="N68"/>
      <c r="P68" s="284" t="s">
        <v>1517</v>
      </c>
      <c r="Q68" s="285">
        <v>98050</v>
      </c>
      <c r="R68" s="286">
        <v>8.0077768811080376E-5</v>
      </c>
      <c r="S68" s="288">
        <v>-4</v>
      </c>
      <c r="U68"/>
      <c r="V68"/>
    </row>
    <row r="69" spans="1:22" ht="14.25" customHeight="1">
      <c r="A69" s="284" t="s">
        <v>108</v>
      </c>
      <c r="B69" s="285">
        <v>1117050</v>
      </c>
      <c r="C69" s="286">
        <v>4.6429285261724209E-3</v>
      </c>
      <c r="D69" s="285">
        <v>1</v>
      </c>
      <c r="F69"/>
      <c r="G69"/>
      <c r="H69"/>
      <c r="I69"/>
      <c r="K69"/>
      <c r="L69"/>
      <c r="M69"/>
      <c r="N69"/>
      <c r="P69" s="284" t="s">
        <v>1101</v>
      </c>
      <c r="Q69" s="285">
        <v>578829379.03000009</v>
      </c>
      <c r="R69" s="286">
        <v>0.47273192447756823</v>
      </c>
      <c r="S69" s="288">
        <v>-14.380352644836272</v>
      </c>
      <c r="U69"/>
      <c r="V69"/>
    </row>
    <row r="70" spans="1:22" ht="14.25" customHeight="1">
      <c r="A70" s="284" t="s">
        <v>198</v>
      </c>
      <c r="B70" s="285">
        <v>1112200</v>
      </c>
      <c r="C70" s="286">
        <v>4.6227698910603528E-3</v>
      </c>
      <c r="D70" s="285">
        <v>7</v>
      </c>
      <c r="F70"/>
      <c r="G70"/>
      <c r="H70"/>
      <c r="I70"/>
      <c r="K70"/>
      <c r="L70"/>
      <c r="M70"/>
      <c r="N70"/>
      <c r="P70" s="284" t="s">
        <v>1102</v>
      </c>
      <c r="Q70" s="285"/>
      <c r="R70" s="286"/>
      <c r="S70" s="288"/>
      <c r="U70"/>
      <c r="V70"/>
    </row>
    <row r="71" spans="1:22" ht="14.25" customHeight="1">
      <c r="A71" s="284" t="s">
        <v>98</v>
      </c>
      <c r="B71" s="285">
        <v>1000400</v>
      </c>
      <c r="C71" s="286">
        <v>4.1580821785800904E-3</v>
      </c>
      <c r="D71" s="285">
        <v>3</v>
      </c>
      <c r="F71"/>
      <c r="G71"/>
      <c r="H71"/>
      <c r="I71"/>
      <c r="K71"/>
      <c r="L71"/>
      <c r="M71"/>
      <c r="N71"/>
      <c r="P71" s="284" t="s">
        <v>149</v>
      </c>
      <c r="Q71" s="285">
        <v>78722712</v>
      </c>
      <c r="R71" s="286">
        <v>6.4293106901756894E-2</v>
      </c>
      <c r="S71" s="288">
        <v>-5.2</v>
      </c>
      <c r="U71"/>
      <c r="V71"/>
    </row>
    <row r="72" spans="1:22" ht="14.25" customHeight="1">
      <c r="A72" s="284" t="s">
        <v>1402</v>
      </c>
      <c r="B72" s="285">
        <v>910200</v>
      </c>
      <c r="C72" s="286">
        <v>3.7831731296917217E-3</v>
      </c>
      <c r="D72" s="285">
        <v>3</v>
      </c>
      <c r="F72"/>
      <c r="G72"/>
      <c r="H72"/>
      <c r="I72"/>
      <c r="K72"/>
      <c r="L72"/>
      <c r="M72"/>
      <c r="N72"/>
      <c r="P72" s="284" t="s">
        <v>140</v>
      </c>
      <c r="Q72" s="285">
        <v>74005347</v>
      </c>
      <c r="R72" s="286">
        <v>6.0440418845994708E-2</v>
      </c>
      <c r="S72" s="288">
        <v>-17.583333333333332</v>
      </c>
      <c r="U72"/>
      <c r="V72"/>
    </row>
    <row r="73" spans="1:22" ht="14.25" customHeight="1">
      <c r="A73" s="284" t="s">
        <v>181</v>
      </c>
      <c r="B73" s="285">
        <v>766200</v>
      </c>
      <c r="C73" s="286">
        <v>3.1846487057457669E-3</v>
      </c>
      <c r="D73" s="285">
        <v>1</v>
      </c>
      <c r="F73"/>
      <c r="G73"/>
      <c r="H73"/>
      <c r="I73"/>
      <c r="K73"/>
      <c r="L73"/>
      <c r="M73"/>
      <c r="N73"/>
      <c r="P73" s="284" t="s">
        <v>161</v>
      </c>
      <c r="Q73" s="285">
        <v>62700600</v>
      </c>
      <c r="R73" s="286">
        <v>5.120779348410022E-2</v>
      </c>
      <c r="S73" s="288">
        <v>-8.4</v>
      </c>
      <c r="U73"/>
      <c r="V73"/>
    </row>
    <row r="74" spans="1:22" ht="14.25" customHeight="1">
      <c r="A74" s="284" t="s">
        <v>840</v>
      </c>
      <c r="B74" s="285">
        <v>747000</v>
      </c>
      <c r="C74" s="286">
        <v>3.1048454492196395E-3</v>
      </c>
      <c r="D74" s="285">
        <v>3</v>
      </c>
      <c r="F74"/>
      <c r="G74"/>
      <c r="H74"/>
      <c r="I74"/>
      <c r="K74"/>
      <c r="L74"/>
      <c r="M74"/>
      <c r="N74"/>
      <c r="P74" s="284" t="s">
        <v>167</v>
      </c>
      <c r="Q74" s="285">
        <v>40264520</v>
      </c>
      <c r="R74" s="286">
        <v>3.2884170564498952E-2</v>
      </c>
      <c r="S74" s="288">
        <v>-19.571428571428573</v>
      </c>
      <c r="U74"/>
      <c r="V74"/>
    </row>
    <row r="75" spans="1:22" ht="14.25" customHeight="1">
      <c r="A75" s="284" t="s">
        <v>157</v>
      </c>
      <c r="B75" s="285">
        <v>687400</v>
      </c>
      <c r="C75" s="286">
        <v>2.8571228404197864E-3</v>
      </c>
      <c r="D75" s="285">
        <v>8</v>
      </c>
      <c r="F75"/>
      <c r="G75"/>
      <c r="H75"/>
      <c r="I75"/>
      <c r="K75"/>
      <c r="L75"/>
      <c r="M75"/>
      <c r="N75"/>
      <c r="P75" s="284" t="s">
        <v>67</v>
      </c>
      <c r="Q75" s="285">
        <v>29864024</v>
      </c>
      <c r="R75" s="286">
        <v>2.4390050072825659E-2</v>
      </c>
      <c r="S75" s="288">
        <v>-15.8</v>
      </c>
      <c r="U75"/>
      <c r="V75"/>
    </row>
    <row r="76" spans="1:22" ht="14.25" customHeight="1">
      <c r="A76" s="284" t="s">
        <v>218</v>
      </c>
      <c r="B76" s="285">
        <v>588250</v>
      </c>
      <c r="C76" s="286">
        <v>2.4450138360153323E-3</v>
      </c>
      <c r="D76" s="285">
        <v>7</v>
      </c>
      <c r="F76"/>
      <c r="G76"/>
      <c r="H76"/>
      <c r="I76"/>
      <c r="K76"/>
      <c r="L76"/>
      <c r="M76"/>
      <c r="N76"/>
      <c r="P76" s="284" t="s">
        <v>131</v>
      </c>
      <c r="Q76" s="285">
        <v>28424200</v>
      </c>
      <c r="R76" s="286">
        <v>2.3214140910146976E-2</v>
      </c>
      <c r="S76" s="288">
        <v>-8.4444444444444446</v>
      </c>
      <c r="U76"/>
      <c r="V76"/>
    </row>
    <row r="77" spans="1:22" ht="14.25" customHeight="1">
      <c r="A77" s="284" t="s">
        <v>190</v>
      </c>
      <c r="B77" s="285">
        <v>567200</v>
      </c>
      <c r="C77" s="286">
        <v>2.3575212032093435E-3</v>
      </c>
      <c r="D77" s="285">
        <v>1</v>
      </c>
      <c r="F77"/>
      <c r="G77"/>
      <c r="H77"/>
      <c r="I77"/>
      <c r="K77"/>
      <c r="L77"/>
      <c r="M77"/>
      <c r="N77"/>
      <c r="P77" s="284" t="s">
        <v>134</v>
      </c>
      <c r="Q77" s="285">
        <v>27808300</v>
      </c>
      <c r="R77" s="286">
        <v>2.2711133283316334E-2</v>
      </c>
      <c r="S77" s="288">
        <v>-9.3333333333333339</v>
      </c>
      <c r="U77"/>
      <c r="V77"/>
    </row>
    <row r="78" spans="1:22" ht="14.25" customHeight="1">
      <c r="A78" s="284" t="s">
        <v>107</v>
      </c>
      <c r="B78" s="285">
        <v>431700</v>
      </c>
      <c r="C78" s="286">
        <v>1.7943263459546431E-3</v>
      </c>
      <c r="D78" s="285">
        <v>1</v>
      </c>
      <c r="F78"/>
      <c r="G78"/>
      <c r="H78"/>
      <c r="I78"/>
      <c r="K78"/>
      <c r="L78"/>
      <c r="M78"/>
      <c r="N78"/>
      <c r="P78" s="284" t="s">
        <v>160</v>
      </c>
      <c r="Q78" s="285">
        <v>26568310</v>
      </c>
      <c r="R78" s="286">
        <v>2.1698429228772208E-2</v>
      </c>
      <c r="S78" s="288">
        <v>-16.921052631578949</v>
      </c>
      <c r="U78"/>
      <c r="V78"/>
    </row>
    <row r="79" spans="1:22" ht="14.25" customHeight="1">
      <c r="A79" s="284" t="s">
        <v>63</v>
      </c>
      <c r="B79" s="285">
        <v>427200</v>
      </c>
      <c r="C79" s="286">
        <v>1.7756224577063322E-3</v>
      </c>
      <c r="D79" s="285">
        <v>2</v>
      </c>
      <c r="F79"/>
      <c r="G79"/>
      <c r="H79"/>
      <c r="I79"/>
      <c r="K79"/>
      <c r="L79"/>
      <c r="M79"/>
      <c r="N79"/>
      <c r="P79" s="284" t="s">
        <v>104</v>
      </c>
      <c r="Q79" s="285">
        <v>26468400</v>
      </c>
      <c r="R79" s="286">
        <v>2.161683239162876E-2</v>
      </c>
      <c r="S79" s="288">
        <v>-16.125</v>
      </c>
      <c r="U79"/>
      <c r="V79"/>
    </row>
    <row r="80" spans="1:22" ht="14.25" customHeight="1">
      <c r="A80" s="284" t="s">
        <v>95</v>
      </c>
      <c r="B80" s="285">
        <v>246600</v>
      </c>
      <c r="C80" s="286">
        <v>1.0249730760074473E-3</v>
      </c>
      <c r="D80" s="285">
        <v>1</v>
      </c>
      <c r="F80"/>
      <c r="G80"/>
      <c r="H80"/>
      <c r="I80"/>
      <c r="K80"/>
      <c r="L80"/>
      <c r="M80"/>
      <c r="N80"/>
      <c r="P80" s="284" t="s">
        <v>174</v>
      </c>
      <c r="Q80" s="285">
        <v>25201600</v>
      </c>
      <c r="R80" s="286">
        <v>2.0582232518810029E-2</v>
      </c>
      <c r="S80" s="288">
        <v>-6.7142857142857144</v>
      </c>
      <c r="U80"/>
      <c r="V80"/>
    </row>
    <row r="81" spans="1:22" ht="14.25" customHeight="1">
      <c r="A81" s="284" t="s">
        <v>191</v>
      </c>
      <c r="B81" s="285">
        <v>201400</v>
      </c>
      <c r="C81" s="286">
        <v>8.371029096021893E-4</v>
      </c>
      <c r="D81" s="285">
        <v>4</v>
      </c>
      <c r="F81"/>
      <c r="G81"/>
      <c r="H81"/>
      <c r="I81"/>
      <c r="K81"/>
      <c r="L81"/>
      <c r="M81"/>
      <c r="N81"/>
      <c r="P81" s="284" t="s">
        <v>146</v>
      </c>
      <c r="Q81" s="285">
        <v>23950350</v>
      </c>
      <c r="R81" s="286">
        <v>1.9560332383931251E-2</v>
      </c>
      <c r="S81" s="288">
        <v>-13.608695652173912</v>
      </c>
      <c r="U81"/>
      <c r="V81"/>
    </row>
    <row r="82" spans="1:22" ht="14.25" customHeight="1">
      <c r="A82" s="284" t="s">
        <v>130</v>
      </c>
      <c r="B82" s="285">
        <v>159000</v>
      </c>
      <c r="C82" s="286">
        <v>6.6087071810699155E-4</v>
      </c>
      <c r="D82" s="285">
        <v>2.5</v>
      </c>
      <c r="F82"/>
      <c r="G82"/>
      <c r="H82"/>
      <c r="I82"/>
      <c r="K82"/>
      <c r="L82"/>
      <c r="M82"/>
      <c r="N82"/>
      <c r="P82" s="284" t="s">
        <v>1273</v>
      </c>
      <c r="Q82" s="285">
        <v>21402400</v>
      </c>
      <c r="R82" s="286">
        <v>1.7479412944439231E-2</v>
      </c>
      <c r="S82" s="288">
        <v>-13.714285714285714</v>
      </c>
      <c r="U82"/>
      <c r="V82"/>
    </row>
    <row r="83" spans="1:22" ht="14.25" customHeight="1">
      <c r="A83" s="284" t="s">
        <v>398</v>
      </c>
      <c r="B83" s="285">
        <v>139999.97</v>
      </c>
      <c r="C83" s="286">
        <v>5.8189862081042311E-4</v>
      </c>
      <c r="D83" s="285">
        <v>3</v>
      </c>
      <c r="F83"/>
      <c r="G83"/>
      <c r="H83"/>
      <c r="I83"/>
      <c r="K83"/>
      <c r="L83"/>
      <c r="M83"/>
      <c r="N83"/>
      <c r="P83" s="284" t="s">
        <v>205</v>
      </c>
      <c r="Q83" s="285">
        <v>17686325</v>
      </c>
      <c r="R83" s="286">
        <v>1.4444481840567376E-2</v>
      </c>
      <c r="S83" s="288">
        <v>-9</v>
      </c>
      <c r="U83"/>
      <c r="V83"/>
    </row>
    <row r="84" spans="1:22" ht="14.25" customHeight="1">
      <c r="A84" s="284" t="s">
        <v>1521</v>
      </c>
      <c r="B84" s="285">
        <v>99970</v>
      </c>
      <c r="C84" s="286">
        <v>4.1551726848525753E-4</v>
      </c>
      <c r="D84" s="285">
        <v>2</v>
      </c>
      <c r="F84"/>
      <c r="G84"/>
      <c r="H84"/>
      <c r="I84"/>
      <c r="K84"/>
      <c r="L84"/>
      <c r="M84"/>
      <c r="N84"/>
      <c r="P84" s="284" t="s">
        <v>935</v>
      </c>
      <c r="Q84" s="285">
        <v>11145400</v>
      </c>
      <c r="R84" s="286">
        <v>9.1024861244978616E-3</v>
      </c>
      <c r="S84" s="288">
        <v>-12.333333333333334</v>
      </c>
      <c r="U84"/>
      <c r="V84"/>
    </row>
    <row r="85" spans="1:22" ht="14.25" customHeight="1">
      <c r="A85" s="284" t="s">
        <v>1510</v>
      </c>
      <c r="B85" s="285">
        <v>49975</v>
      </c>
      <c r="C85" s="286">
        <v>2.077170700465214E-4</v>
      </c>
      <c r="D85" s="285">
        <v>1</v>
      </c>
      <c r="F85"/>
      <c r="G85"/>
      <c r="H85"/>
      <c r="I85"/>
      <c r="K85"/>
      <c r="L85"/>
      <c r="M85"/>
      <c r="N85"/>
      <c r="P85" s="284" t="s">
        <v>177</v>
      </c>
      <c r="Q85" s="285">
        <v>10372270</v>
      </c>
      <c r="R85" s="286">
        <v>8.471068221377916E-3</v>
      </c>
      <c r="S85" s="288">
        <v>-8.6666666666666661</v>
      </c>
      <c r="U85"/>
      <c r="V85"/>
    </row>
    <row r="86" spans="1:22" ht="14.25" customHeight="1">
      <c r="A86" s="284" t="s">
        <v>184</v>
      </c>
      <c r="B86" s="285">
        <v>38000</v>
      </c>
      <c r="C86" s="286">
        <v>1.5794394520796026E-4</v>
      </c>
      <c r="D86" s="285">
        <v>6</v>
      </c>
      <c r="F86"/>
      <c r="G86"/>
      <c r="H86"/>
      <c r="I86"/>
      <c r="K86"/>
      <c r="L86"/>
      <c r="M86"/>
      <c r="N86"/>
      <c r="P86" s="284" t="s">
        <v>182</v>
      </c>
      <c r="Q86" s="285">
        <v>10045960</v>
      </c>
      <c r="R86" s="286">
        <v>8.2045697334560026E-3</v>
      </c>
      <c r="S86" s="288">
        <v>-10</v>
      </c>
      <c r="U86"/>
      <c r="V86"/>
    </row>
    <row r="87" spans="1:22" ht="14.25" customHeight="1">
      <c r="A87" s="287" t="s">
        <v>247</v>
      </c>
      <c r="B87" s="285">
        <v>240591685.54999998</v>
      </c>
      <c r="C87" s="286">
        <v>1</v>
      </c>
      <c r="D87" s="285">
        <v>4</v>
      </c>
      <c r="F87"/>
      <c r="G87"/>
      <c r="H87"/>
      <c r="I87"/>
      <c r="K87"/>
      <c r="L87"/>
      <c r="M87"/>
      <c r="N87"/>
      <c r="P87" s="284" t="s">
        <v>201</v>
      </c>
      <c r="Q87" s="285">
        <v>9770350</v>
      </c>
      <c r="R87" s="286">
        <v>7.9794781081421635E-3</v>
      </c>
      <c r="S87" s="288">
        <v>-18.2</v>
      </c>
      <c r="U87"/>
      <c r="V87"/>
    </row>
    <row r="88" spans="1:22" ht="14.25" customHeight="1">
      <c r="A88"/>
      <c r="B88"/>
      <c r="C88"/>
      <c r="D88"/>
      <c r="F88"/>
      <c r="G88"/>
      <c r="H88"/>
      <c r="I88"/>
      <c r="K88"/>
      <c r="L88"/>
      <c r="M88"/>
      <c r="N88"/>
      <c r="P88" s="284" t="s">
        <v>217</v>
      </c>
      <c r="Q88" s="285">
        <v>8790000</v>
      </c>
      <c r="R88" s="286">
        <v>7.178822925542035E-3</v>
      </c>
      <c r="S88" s="288">
        <v>-17.727272727272727</v>
      </c>
      <c r="U88"/>
      <c r="V88"/>
    </row>
    <row r="89" spans="1:22" ht="14.25" customHeight="1">
      <c r="A89"/>
      <c r="B89"/>
      <c r="C89"/>
      <c r="D89"/>
      <c r="F89"/>
      <c r="G89"/>
      <c r="H89"/>
      <c r="I89"/>
      <c r="K89"/>
      <c r="L89"/>
      <c r="M89"/>
      <c r="N89"/>
      <c r="P89" s="284" t="s">
        <v>75</v>
      </c>
      <c r="Q89" s="285">
        <v>8232200</v>
      </c>
      <c r="R89" s="286">
        <v>6.7232657665127578E-3</v>
      </c>
      <c r="S89" s="288">
        <v>-15</v>
      </c>
      <c r="U89"/>
      <c r="V89"/>
    </row>
    <row r="90" spans="1:22" ht="14.25" customHeight="1">
      <c r="A90"/>
      <c r="B90"/>
      <c r="C90"/>
      <c r="D90"/>
      <c r="F90"/>
      <c r="G90"/>
      <c r="H90"/>
      <c r="I90"/>
      <c r="K90"/>
      <c r="L90"/>
      <c r="M90"/>
      <c r="N90"/>
      <c r="P90" s="284" t="s">
        <v>180</v>
      </c>
      <c r="Q90" s="285">
        <v>7815900</v>
      </c>
      <c r="R90" s="286">
        <v>6.3832721392200224E-3</v>
      </c>
      <c r="S90" s="288">
        <v>-12.857142857142858</v>
      </c>
      <c r="U90"/>
      <c r="V90"/>
    </row>
    <row r="91" spans="1:22" ht="14.25" customHeight="1">
      <c r="A91"/>
      <c r="B91"/>
      <c r="C91"/>
      <c r="D91"/>
      <c r="F91"/>
      <c r="G91"/>
      <c r="H91"/>
      <c r="I91"/>
      <c r="K91"/>
      <c r="L91"/>
      <c r="M91"/>
      <c r="N91"/>
      <c r="P91" s="284" t="s">
        <v>181</v>
      </c>
      <c r="Q91" s="285">
        <v>7217230</v>
      </c>
      <c r="R91" s="286">
        <v>5.8943363120488902E-3</v>
      </c>
      <c r="S91" s="288">
        <v>-16.666666666666668</v>
      </c>
      <c r="U91"/>
      <c r="V91"/>
    </row>
    <row r="92" spans="1:22" ht="14.25" customHeight="1">
      <c r="A92"/>
      <c r="B92"/>
      <c r="C92"/>
      <c r="D92"/>
      <c r="F92"/>
      <c r="G92"/>
      <c r="H92"/>
      <c r="I92"/>
      <c r="K92"/>
      <c r="L92"/>
      <c r="M92"/>
      <c r="N92"/>
      <c r="P92" s="284" t="s">
        <v>121</v>
      </c>
      <c r="Q92" s="285">
        <v>5180700</v>
      </c>
      <c r="R92" s="286">
        <v>4.2310953276855088E-3</v>
      </c>
      <c r="S92" s="288">
        <v>0</v>
      </c>
      <c r="U92"/>
      <c r="V92"/>
    </row>
    <row r="93" spans="1:22" ht="14.25" customHeight="1">
      <c r="A93"/>
      <c r="B93"/>
      <c r="C93"/>
      <c r="D93"/>
      <c r="F93"/>
      <c r="G93"/>
      <c r="H93"/>
      <c r="I93"/>
      <c r="K93"/>
      <c r="L93"/>
      <c r="M93"/>
      <c r="N93"/>
      <c r="P93" s="284" t="s">
        <v>193</v>
      </c>
      <c r="Q93" s="285">
        <v>5070600</v>
      </c>
      <c r="R93" s="286">
        <v>4.1411762828502214E-3</v>
      </c>
      <c r="S93" s="288">
        <v>-19.625</v>
      </c>
      <c r="U93"/>
      <c r="V93"/>
    </row>
    <row r="94" spans="1:22" ht="14.25" customHeight="1">
      <c r="A94"/>
      <c r="B94"/>
      <c r="C94"/>
      <c r="D94"/>
      <c r="F94"/>
      <c r="G94"/>
      <c r="H94"/>
      <c r="I94"/>
      <c r="K94"/>
      <c r="L94"/>
      <c r="M94"/>
      <c r="N94"/>
      <c r="P94" s="284" t="s">
        <v>163</v>
      </c>
      <c r="Q94" s="285">
        <v>4573100</v>
      </c>
      <c r="R94" s="286">
        <v>3.7348663391122048E-3</v>
      </c>
      <c r="S94" s="288">
        <v>-12.2</v>
      </c>
      <c r="U94"/>
      <c r="V94"/>
    </row>
    <row r="95" spans="1:22" ht="14.25" customHeight="1">
      <c r="A95"/>
      <c r="B95"/>
      <c r="C95"/>
      <c r="D95"/>
      <c r="F95"/>
      <c r="G95"/>
      <c r="H95"/>
      <c r="I95"/>
      <c r="K95"/>
      <c r="L95"/>
      <c r="M95"/>
      <c r="N95"/>
      <c r="P95" s="284" t="s">
        <v>119</v>
      </c>
      <c r="Q95" s="285">
        <v>4551849.7799999993</v>
      </c>
      <c r="R95" s="286">
        <v>3.7175112120918616E-3</v>
      </c>
      <c r="S95" s="288">
        <v>-8.7777777777777786</v>
      </c>
      <c r="U95"/>
      <c r="V95"/>
    </row>
    <row r="96" spans="1:22" ht="14.25" customHeight="1">
      <c r="A96"/>
      <c r="B96"/>
      <c r="C96"/>
      <c r="D96"/>
      <c r="F96"/>
      <c r="G96"/>
      <c r="H96"/>
      <c r="I96"/>
      <c r="K96"/>
      <c r="L96"/>
      <c r="M96"/>
      <c r="N96"/>
      <c r="P96" s="284" t="s">
        <v>203</v>
      </c>
      <c r="Q96" s="285">
        <v>4478150</v>
      </c>
      <c r="R96" s="286">
        <v>3.6573203508550702E-3</v>
      </c>
      <c r="S96" s="288">
        <v>-6.5</v>
      </c>
      <c r="U96"/>
      <c r="V96"/>
    </row>
    <row r="97" spans="1:22" ht="14.25" customHeight="1">
      <c r="A97"/>
      <c r="B97"/>
      <c r="C97"/>
      <c r="D97"/>
      <c r="F97"/>
      <c r="G97"/>
      <c r="H97"/>
      <c r="I97"/>
      <c r="K97"/>
      <c r="L97"/>
      <c r="M97"/>
      <c r="N97"/>
      <c r="P97" s="284" t="s">
        <v>172</v>
      </c>
      <c r="Q97" s="285">
        <v>4380949.97</v>
      </c>
      <c r="R97" s="286">
        <v>3.5779367554367109E-3</v>
      </c>
      <c r="S97" s="288">
        <v>-6.333333333333333</v>
      </c>
      <c r="U97"/>
      <c r="V97"/>
    </row>
    <row r="98" spans="1:22" ht="14.25" customHeight="1">
      <c r="A98"/>
      <c r="B98"/>
      <c r="C98"/>
      <c r="D98"/>
      <c r="F98"/>
      <c r="G98"/>
      <c r="H98"/>
      <c r="I98"/>
      <c r="K98"/>
      <c r="L98"/>
      <c r="M98"/>
      <c r="N98"/>
      <c r="P98" s="284" t="s">
        <v>905</v>
      </c>
      <c r="Q98" s="285">
        <v>4107500</v>
      </c>
      <c r="R98" s="286">
        <v>3.3546092339776915E-3</v>
      </c>
      <c r="S98" s="288">
        <v>0</v>
      </c>
      <c r="U98"/>
      <c r="V98"/>
    </row>
    <row r="99" spans="1:22" ht="14.25" customHeight="1">
      <c r="A99"/>
      <c r="B99"/>
      <c r="C99"/>
      <c r="D99"/>
      <c r="F99"/>
      <c r="G99"/>
      <c r="H99"/>
      <c r="I99"/>
      <c r="K99"/>
      <c r="L99"/>
      <c r="M99"/>
      <c r="N99"/>
      <c r="P99" s="284" t="s">
        <v>50</v>
      </c>
      <c r="Q99" s="285">
        <v>3997400</v>
      </c>
      <c r="R99" s="286">
        <v>3.2646901891424042E-3</v>
      </c>
      <c r="S99" s="288">
        <v>0</v>
      </c>
      <c r="U99"/>
      <c r="V99"/>
    </row>
    <row r="100" spans="1:22" ht="14.25" customHeight="1">
      <c r="A100"/>
      <c r="B100"/>
      <c r="C100"/>
      <c r="D100"/>
      <c r="F100"/>
      <c r="G100"/>
      <c r="H100"/>
      <c r="I100"/>
      <c r="K100"/>
      <c r="L100"/>
      <c r="M100"/>
      <c r="N100"/>
      <c r="P100" s="284" t="s">
        <v>155</v>
      </c>
      <c r="Q100" s="285">
        <v>3643600</v>
      </c>
      <c r="R100" s="286">
        <v>2.9757405246308259E-3</v>
      </c>
      <c r="S100" s="288">
        <v>-17</v>
      </c>
      <c r="U100"/>
      <c r="V100"/>
    </row>
    <row r="101" spans="1:22" ht="14.25" customHeight="1">
      <c r="A101"/>
      <c r="B101"/>
      <c r="C101"/>
      <c r="D101"/>
      <c r="F101"/>
      <c r="G101"/>
      <c r="H101"/>
      <c r="I101"/>
      <c r="K101"/>
      <c r="L101"/>
      <c r="M101"/>
      <c r="N101"/>
      <c r="P101" s="284" t="s">
        <v>198</v>
      </c>
      <c r="Q101" s="285">
        <v>3248500</v>
      </c>
      <c r="R101" s="286">
        <v>2.6530610095134586E-3</v>
      </c>
      <c r="S101" s="288">
        <v>-17</v>
      </c>
      <c r="U101"/>
      <c r="V101"/>
    </row>
    <row r="102" spans="1:22" ht="14.25" customHeight="1">
      <c r="A102"/>
      <c r="B102"/>
      <c r="C102"/>
      <c r="D102"/>
      <c r="F102"/>
      <c r="G102"/>
      <c r="H102"/>
      <c r="I102"/>
      <c r="K102"/>
      <c r="L102"/>
      <c r="M102"/>
      <c r="N102"/>
      <c r="P102" s="284" t="s">
        <v>117</v>
      </c>
      <c r="Q102" s="285">
        <v>2655100</v>
      </c>
      <c r="R102" s="286">
        <v>2.168429209284034E-3</v>
      </c>
      <c r="S102" s="288">
        <v>-20.25</v>
      </c>
      <c r="U102"/>
      <c r="V102"/>
    </row>
    <row r="103" spans="1:22" ht="14.25" customHeight="1">
      <c r="A103"/>
      <c r="B103"/>
      <c r="C103"/>
      <c r="D103"/>
      <c r="F103"/>
      <c r="G103"/>
      <c r="H103"/>
      <c r="I103"/>
      <c r="K103"/>
      <c r="L103"/>
      <c r="M103"/>
      <c r="N103"/>
      <c r="P103" s="284" t="s">
        <v>152</v>
      </c>
      <c r="Q103" s="285">
        <v>2432900</v>
      </c>
      <c r="R103" s="286">
        <v>1.9869577128044614E-3</v>
      </c>
      <c r="S103" s="288">
        <v>-8</v>
      </c>
      <c r="U103"/>
      <c r="V103"/>
    </row>
    <row r="104" spans="1:22" ht="14.25" customHeight="1">
      <c r="A104"/>
      <c r="B104"/>
      <c r="C104"/>
      <c r="D104"/>
      <c r="F104"/>
      <c r="G104"/>
      <c r="H104"/>
      <c r="I104"/>
      <c r="K104"/>
      <c r="L104"/>
      <c r="M104"/>
      <c r="N104"/>
      <c r="P104" s="284" t="s">
        <v>186</v>
      </c>
      <c r="Q104" s="285">
        <v>2288800</v>
      </c>
      <c r="R104" s="286">
        <v>1.8692707522162241E-3</v>
      </c>
      <c r="S104" s="288">
        <v>-5</v>
      </c>
      <c r="U104"/>
      <c r="V104"/>
    </row>
    <row r="105" spans="1:22" ht="14.25" customHeight="1">
      <c r="A105"/>
      <c r="B105"/>
      <c r="C105"/>
      <c r="D105"/>
      <c r="F105"/>
      <c r="G105"/>
      <c r="H105"/>
      <c r="I105"/>
      <c r="K105"/>
      <c r="L105"/>
      <c r="M105"/>
      <c r="N105"/>
      <c r="P105" s="284" t="s">
        <v>156</v>
      </c>
      <c r="Q105" s="285">
        <v>2199399.87</v>
      </c>
      <c r="R105" s="286">
        <v>1.7962573616826134E-3</v>
      </c>
      <c r="S105" s="288">
        <v>-20.333333333333332</v>
      </c>
      <c r="U105"/>
      <c r="V105"/>
    </row>
    <row r="106" spans="1:22" ht="14.25" customHeight="1">
      <c r="A106"/>
      <c r="B106"/>
      <c r="C106"/>
      <c r="D106"/>
      <c r="F106"/>
      <c r="G106"/>
      <c r="H106"/>
      <c r="I106"/>
      <c r="K106"/>
      <c r="L106"/>
      <c r="M106"/>
      <c r="N106"/>
      <c r="P106" s="284" t="s">
        <v>143</v>
      </c>
      <c r="Q106" s="285">
        <v>2184000</v>
      </c>
      <c r="R106" s="286">
        <v>1.7836802354247788E-3</v>
      </c>
      <c r="S106" s="288">
        <v>-20</v>
      </c>
      <c r="U106"/>
      <c r="V106"/>
    </row>
    <row r="107" spans="1:22" ht="14.25" customHeight="1">
      <c r="A107"/>
      <c r="B107"/>
      <c r="C107"/>
      <c r="D107"/>
      <c r="F107"/>
      <c r="G107"/>
      <c r="H107"/>
      <c r="I107"/>
      <c r="K107"/>
      <c r="L107"/>
      <c r="M107"/>
      <c r="N107"/>
      <c r="P107" s="284" t="s">
        <v>136</v>
      </c>
      <c r="Q107" s="285">
        <v>2154740</v>
      </c>
      <c r="R107" s="286">
        <v>1.7597834938091518E-3</v>
      </c>
      <c r="S107" s="288">
        <v>-18.5</v>
      </c>
      <c r="U107"/>
      <c r="V107"/>
    </row>
    <row r="108" spans="1:22" ht="14.25" customHeight="1">
      <c r="A108"/>
      <c r="B108"/>
      <c r="C108"/>
      <c r="D108"/>
      <c r="F108"/>
      <c r="G108"/>
      <c r="H108"/>
      <c r="I108"/>
      <c r="K108"/>
      <c r="L108"/>
      <c r="M108"/>
      <c r="N108"/>
      <c r="P108" s="284" t="s">
        <v>786</v>
      </c>
      <c r="Q108" s="285">
        <v>2103600</v>
      </c>
      <c r="R108" s="286">
        <v>1.7180172817030973E-3</v>
      </c>
      <c r="S108" s="288">
        <v>0</v>
      </c>
      <c r="U108"/>
      <c r="V108"/>
    </row>
    <row r="109" spans="1:22" ht="14.25" customHeight="1">
      <c r="A109"/>
      <c r="B109"/>
      <c r="C109"/>
      <c r="D109"/>
      <c r="F109"/>
      <c r="G109"/>
      <c r="H109"/>
      <c r="I109"/>
      <c r="K109"/>
      <c r="L109"/>
      <c r="M109"/>
      <c r="N109"/>
      <c r="P109" s="284" t="s">
        <v>1523</v>
      </c>
      <c r="Q109" s="285">
        <v>2093000</v>
      </c>
      <c r="R109" s="286">
        <v>1.7093602256154129E-3</v>
      </c>
      <c r="S109" s="288">
        <v>-1</v>
      </c>
      <c r="U109"/>
      <c r="V109"/>
    </row>
    <row r="110" spans="1:22" ht="14.25" customHeight="1">
      <c r="A110"/>
      <c r="B110"/>
      <c r="C110"/>
      <c r="D110"/>
      <c r="F110"/>
      <c r="G110"/>
      <c r="H110"/>
      <c r="I110"/>
      <c r="K110"/>
      <c r="L110"/>
      <c r="M110"/>
      <c r="N110"/>
      <c r="P110" s="284" t="s">
        <v>218</v>
      </c>
      <c r="Q110" s="285">
        <v>2014700</v>
      </c>
      <c r="R110" s="286">
        <v>1.6454123490431784E-3</v>
      </c>
      <c r="S110" s="288">
        <v>-10.8</v>
      </c>
      <c r="U110"/>
      <c r="V110"/>
    </row>
    <row r="111" spans="1:22" ht="14.25" customHeight="1">
      <c r="A111"/>
      <c r="B111"/>
      <c r="C111"/>
      <c r="D111"/>
      <c r="F111"/>
      <c r="G111"/>
      <c r="H111"/>
      <c r="I111"/>
      <c r="K111"/>
      <c r="L111"/>
      <c r="M111"/>
      <c r="N111"/>
      <c r="P111" s="284" t="s">
        <v>157</v>
      </c>
      <c r="Q111" s="285">
        <v>1953900</v>
      </c>
      <c r="R111" s="286">
        <v>1.5957567820496681E-3</v>
      </c>
      <c r="S111" s="288">
        <v>-5</v>
      </c>
      <c r="U111"/>
      <c r="V111"/>
    </row>
    <row r="112" spans="1:22" ht="14.25" customHeight="1">
      <c r="A112"/>
      <c r="B112"/>
      <c r="C112"/>
      <c r="D112"/>
      <c r="F112"/>
      <c r="G112"/>
      <c r="H112"/>
      <c r="I112"/>
      <c r="K112"/>
      <c r="L112"/>
      <c r="M112"/>
      <c r="N112"/>
      <c r="P112" s="284" t="s">
        <v>55</v>
      </c>
      <c r="Q112" s="285">
        <v>1831749.99</v>
      </c>
      <c r="R112" s="286">
        <v>1.4959964530231393E-3</v>
      </c>
      <c r="S112" s="288">
        <v>-0.66666666666666663</v>
      </c>
      <c r="U112"/>
      <c r="V112"/>
    </row>
    <row r="113" spans="1:22" ht="14.25" customHeight="1">
      <c r="A113"/>
      <c r="B113"/>
      <c r="C113"/>
      <c r="D113"/>
      <c r="F113"/>
      <c r="G113"/>
      <c r="H113"/>
      <c r="I113"/>
      <c r="K113"/>
      <c r="L113"/>
      <c r="M113"/>
      <c r="N113"/>
      <c r="P113" s="284" t="s">
        <v>216</v>
      </c>
      <c r="Q113" s="285">
        <v>1732055</v>
      </c>
      <c r="R113" s="286">
        <v>1.4145752152786928E-3</v>
      </c>
      <c r="S113" s="288">
        <v>-10.199999999999999</v>
      </c>
      <c r="U113"/>
      <c r="V113"/>
    </row>
    <row r="114" spans="1:22" ht="14.25" customHeight="1">
      <c r="A114"/>
      <c r="B114"/>
      <c r="C114"/>
      <c r="D114"/>
      <c r="F114"/>
      <c r="G114"/>
      <c r="H114"/>
      <c r="I114"/>
      <c r="K114"/>
      <c r="L114"/>
      <c r="M114"/>
      <c r="N114"/>
      <c r="P114" s="284" t="s">
        <v>1396</v>
      </c>
      <c r="Q114" s="285">
        <v>1727600</v>
      </c>
      <c r="R114" s="286">
        <v>1.4109368016116518E-3</v>
      </c>
      <c r="S114" s="288">
        <v>0</v>
      </c>
      <c r="U114"/>
      <c r="V114"/>
    </row>
    <row r="115" spans="1:22" ht="14.25" customHeight="1">
      <c r="A115"/>
      <c r="B115"/>
      <c r="C115"/>
      <c r="D115"/>
      <c r="F115"/>
      <c r="G115"/>
      <c r="H115"/>
      <c r="I115"/>
      <c r="K115"/>
      <c r="L115"/>
      <c r="M115"/>
      <c r="N115"/>
      <c r="P115" s="284" t="s">
        <v>11</v>
      </c>
      <c r="Q115" s="285">
        <v>1702200</v>
      </c>
      <c r="R115" s="286">
        <v>1.3901925351373894E-3</v>
      </c>
      <c r="S115" s="288">
        <v>-9</v>
      </c>
      <c r="U115"/>
      <c r="V115"/>
    </row>
    <row r="116" spans="1:22" ht="14.25" customHeight="1">
      <c r="A116"/>
      <c r="B116"/>
      <c r="C116"/>
      <c r="D116"/>
      <c r="F116"/>
      <c r="G116"/>
      <c r="H116"/>
      <c r="I116"/>
      <c r="K116"/>
      <c r="L116"/>
      <c r="M116"/>
      <c r="N116"/>
      <c r="P116" s="284" t="s">
        <v>52</v>
      </c>
      <c r="Q116" s="285">
        <v>1632300</v>
      </c>
      <c r="R116" s="286">
        <v>1.3331049671629425E-3</v>
      </c>
      <c r="S116" s="288">
        <v>-6</v>
      </c>
      <c r="U116"/>
      <c r="V116"/>
    </row>
    <row r="117" spans="1:22" ht="14.25" customHeight="1">
      <c r="A117"/>
      <c r="B117"/>
      <c r="C117"/>
      <c r="D117"/>
      <c r="F117"/>
      <c r="G117"/>
      <c r="H117"/>
      <c r="I117"/>
      <c r="K117"/>
      <c r="L117"/>
      <c r="M117"/>
      <c r="N117"/>
      <c r="P117" s="284" t="s">
        <v>43</v>
      </c>
      <c r="Q117" s="285">
        <v>1463812.96</v>
      </c>
      <c r="R117" s="286">
        <v>1.1955010279810633E-3</v>
      </c>
      <c r="S117" s="288">
        <v>-5</v>
      </c>
      <c r="U117"/>
      <c r="V117"/>
    </row>
    <row r="118" spans="1:22" ht="14.25" customHeight="1">
      <c r="A118"/>
      <c r="B118"/>
      <c r="C118"/>
      <c r="D118"/>
      <c r="F118"/>
      <c r="G118"/>
      <c r="H118"/>
      <c r="I118"/>
      <c r="K118"/>
      <c r="L118"/>
      <c r="M118"/>
      <c r="N118"/>
      <c r="P118" s="284" t="s">
        <v>1390</v>
      </c>
      <c r="Q118" s="285">
        <v>1231800</v>
      </c>
      <c r="R118" s="286">
        <v>1.0060152536612832E-3</v>
      </c>
      <c r="S118" s="288">
        <v>-4</v>
      </c>
      <c r="U118"/>
      <c r="V118"/>
    </row>
    <row r="119" spans="1:22" ht="14.25" customHeight="1">
      <c r="A119"/>
      <c r="B119"/>
      <c r="C119"/>
      <c r="D119"/>
      <c r="K119"/>
      <c r="L119"/>
      <c r="M119"/>
      <c r="N119"/>
      <c r="P119" s="284" t="s">
        <v>191</v>
      </c>
      <c r="Q119" s="285">
        <v>1195100</v>
      </c>
      <c r="R119" s="286">
        <v>9.7604223871618732E-4</v>
      </c>
      <c r="S119" s="288">
        <v>-13.4</v>
      </c>
      <c r="U119"/>
      <c r="V119"/>
    </row>
    <row r="120" spans="1:22" ht="14.25" customHeight="1">
      <c r="A120"/>
      <c r="B120"/>
      <c r="C120"/>
      <c r="D120"/>
      <c r="K120"/>
      <c r="L120"/>
      <c r="M120"/>
      <c r="N120"/>
      <c r="P120" s="284" t="s">
        <v>92</v>
      </c>
      <c r="Q120" s="285">
        <v>1124660</v>
      </c>
      <c r="R120" s="286">
        <v>9.1851365090331121E-4</v>
      </c>
      <c r="S120" s="288">
        <v>0</v>
      </c>
      <c r="U120"/>
      <c r="V120"/>
    </row>
    <row r="121" spans="1:22" ht="14.25" customHeight="1">
      <c r="A121"/>
      <c r="B121"/>
      <c r="C121"/>
      <c r="D121"/>
      <c r="K121"/>
      <c r="L121"/>
      <c r="M121"/>
      <c r="N121"/>
      <c r="P121" s="284" t="s">
        <v>221</v>
      </c>
      <c r="Q121" s="285">
        <v>1018000</v>
      </c>
      <c r="R121" s="286">
        <v>8.3140406577949849E-4</v>
      </c>
      <c r="S121" s="288">
        <v>-2.5</v>
      </c>
      <c r="U121"/>
      <c r="V121"/>
    </row>
    <row r="122" spans="1:22" ht="14.25" customHeight="1">
      <c r="A122"/>
      <c r="B122"/>
      <c r="C122"/>
      <c r="D122"/>
      <c r="K122"/>
      <c r="L122"/>
      <c r="M122"/>
      <c r="N122"/>
      <c r="P122" s="284" t="s">
        <v>0</v>
      </c>
      <c r="Q122" s="285">
        <v>959600</v>
      </c>
      <c r="R122" s="286">
        <v>7.8370858695678465E-4</v>
      </c>
      <c r="S122" s="288">
        <v>-21.5</v>
      </c>
      <c r="U122"/>
      <c r="V122"/>
    </row>
    <row r="123" spans="1:22" ht="14.25" customHeight="1">
      <c r="A123"/>
      <c r="B123"/>
      <c r="C123"/>
      <c r="D123"/>
      <c r="K123"/>
      <c r="L123"/>
      <c r="M123"/>
      <c r="N123"/>
      <c r="P123" s="284" t="s">
        <v>123</v>
      </c>
      <c r="Q123" s="285">
        <v>956400</v>
      </c>
      <c r="R123" s="286">
        <v>7.8109513606238932E-4</v>
      </c>
      <c r="S123" s="288">
        <v>-13.5</v>
      </c>
      <c r="U123"/>
      <c r="V123"/>
    </row>
    <row r="124" spans="1:22" ht="14.25" customHeight="1">
      <c r="A124"/>
      <c r="B124"/>
      <c r="C124"/>
      <c r="D124"/>
      <c r="K124"/>
      <c r="L124"/>
      <c r="M124"/>
      <c r="N124"/>
      <c r="P124" s="284" t="s">
        <v>664</v>
      </c>
      <c r="Q124" s="285">
        <v>852600</v>
      </c>
      <c r="R124" s="286">
        <v>6.9632132267544243E-4</v>
      </c>
      <c r="S124" s="288">
        <v>-8</v>
      </c>
      <c r="U124"/>
      <c r="V124"/>
    </row>
    <row r="125" spans="1:22" ht="14.25" customHeight="1">
      <c r="A125"/>
      <c r="B125"/>
      <c r="C125"/>
      <c r="D125"/>
      <c r="K125"/>
      <c r="L125"/>
      <c r="M125"/>
      <c r="N125"/>
      <c r="P125" s="284" t="s">
        <v>130</v>
      </c>
      <c r="Q125" s="285">
        <v>783100</v>
      </c>
      <c r="R125" s="286">
        <v>6.3956043606279499E-4</v>
      </c>
      <c r="S125" s="288">
        <v>-14.571428571428571</v>
      </c>
      <c r="U125"/>
      <c r="V125"/>
    </row>
    <row r="126" spans="1:22" ht="14.25" customHeight="1">
      <c r="A126"/>
      <c r="B126"/>
      <c r="C126"/>
      <c r="D126"/>
      <c r="K126"/>
      <c r="L126"/>
      <c r="M126"/>
      <c r="N126"/>
      <c r="P126" s="284" t="s">
        <v>1504</v>
      </c>
      <c r="Q126" s="285">
        <v>714800</v>
      </c>
      <c r="R126" s="286">
        <v>5.8377959353554567E-4</v>
      </c>
      <c r="S126" s="288">
        <v>0</v>
      </c>
      <c r="U126"/>
      <c r="V126"/>
    </row>
    <row r="127" spans="1:22" ht="14.25" customHeight="1">
      <c r="A127"/>
      <c r="B127"/>
      <c r="C127"/>
      <c r="D127"/>
      <c r="K127"/>
      <c r="L127"/>
      <c r="M127"/>
      <c r="N127"/>
      <c r="P127" s="284" t="s">
        <v>192</v>
      </c>
      <c r="Q127" s="285">
        <v>693360</v>
      </c>
      <c r="R127" s="286">
        <v>5.6626947254309731E-4</v>
      </c>
      <c r="S127" s="288">
        <v>0</v>
      </c>
      <c r="U127"/>
      <c r="V127"/>
    </row>
    <row r="128" spans="1:22" ht="14.25" customHeight="1">
      <c r="A128"/>
      <c r="B128"/>
      <c r="C128"/>
      <c r="D128"/>
      <c r="K128"/>
      <c r="L128"/>
      <c r="M128"/>
      <c r="N128"/>
      <c r="P128" s="284" t="s">
        <v>49</v>
      </c>
      <c r="Q128" s="285">
        <v>630000</v>
      </c>
      <c r="R128" s="286">
        <v>5.1452314483407076E-4</v>
      </c>
      <c r="S128" s="288">
        <v>-13</v>
      </c>
      <c r="U128"/>
      <c r="V128"/>
    </row>
    <row r="129" spans="1:22" ht="14.25" customHeight="1">
      <c r="A129"/>
      <c r="B129"/>
      <c r="C129"/>
      <c r="D129"/>
      <c r="K129"/>
      <c r="L129"/>
      <c r="M129"/>
      <c r="N129"/>
      <c r="P129" s="284" t="s">
        <v>195</v>
      </c>
      <c r="Q129" s="285">
        <v>524940</v>
      </c>
      <c r="R129" s="286">
        <v>4.2872028515745576E-4</v>
      </c>
      <c r="S129" s="288">
        <v>-17</v>
      </c>
      <c r="U129"/>
      <c r="V129"/>
    </row>
    <row r="130" spans="1:22" ht="14.25" customHeight="1">
      <c r="A130"/>
      <c r="B130"/>
      <c r="C130"/>
      <c r="D130"/>
      <c r="K130"/>
      <c r="L130"/>
      <c r="M130"/>
      <c r="N130"/>
      <c r="P130" s="284" t="s">
        <v>141</v>
      </c>
      <c r="Q130" s="285">
        <v>505000</v>
      </c>
      <c r="R130" s="286">
        <v>4.1243521927175516E-4</v>
      </c>
      <c r="S130" s="288">
        <v>0</v>
      </c>
      <c r="U130"/>
      <c r="V130"/>
    </row>
    <row r="131" spans="1:22" ht="14.25" customHeight="1">
      <c r="A131"/>
      <c r="B131"/>
      <c r="C131"/>
      <c r="D131"/>
      <c r="K131"/>
      <c r="L131"/>
      <c r="M131"/>
      <c r="N131"/>
      <c r="P131" s="284" t="s">
        <v>942</v>
      </c>
      <c r="Q131" s="285">
        <v>423900</v>
      </c>
      <c r="R131" s="286">
        <v>3.462005731669248E-4</v>
      </c>
      <c r="S131" s="288">
        <v>-1</v>
      </c>
      <c r="U131"/>
      <c r="V131"/>
    </row>
    <row r="132" spans="1:22" ht="14.25" customHeight="1">
      <c r="A132"/>
      <c r="B132"/>
      <c r="C132"/>
      <c r="D132"/>
      <c r="K132"/>
      <c r="L132"/>
      <c r="M132"/>
      <c r="N132"/>
      <c r="P132" s="284" t="s">
        <v>1402</v>
      </c>
      <c r="Q132" s="285">
        <v>386400</v>
      </c>
      <c r="R132" s="286">
        <v>3.1557419549823007E-4</v>
      </c>
      <c r="S132" s="288">
        <v>-1</v>
      </c>
      <c r="U132"/>
      <c r="V132"/>
    </row>
    <row r="133" spans="1:22" ht="14.25" customHeight="1">
      <c r="A133"/>
      <c r="B133"/>
      <c r="C133"/>
      <c r="D133"/>
      <c r="K133"/>
      <c r="L133"/>
      <c r="M133"/>
      <c r="N133"/>
      <c r="P133" s="284" t="s">
        <v>37</v>
      </c>
      <c r="Q133" s="285">
        <v>382000</v>
      </c>
      <c r="R133" s="286">
        <v>3.1198070051843656E-4</v>
      </c>
      <c r="S133" s="288">
        <v>-4</v>
      </c>
      <c r="U133"/>
      <c r="V133"/>
    </row>
    <row r="134" spans="1:22" ht="14.25" customHeight="1">
      <c r="A134"/>
      <c r="B134"/>
      <c r="C134"/>
      <c r="D134"/>
      <c r="K134"/>
      <c r="L134"/>
      <c r="M134"/>
      <c r="N134"/>
      <c r="P134" s="284" t="s">
        <v>107</v>
      </c>
      <c r="Q134" s="285">
        <v>358250</v>
      </c>
      <c r="R134" s="286">
        <v>2.9258399466159659E-4</v>
      </c>
      <c r="S134" s="288">
        <v>-1</v>
      </c>
      <c r="U134"/>
      <c r="V134"/>
    </row>
    <row r="135" spans="1:22" ht="14.25" customHeight="1">
      <c r="A135"/>
      <c r="B135"/>
      <c r="C135"/>
      <c r="D135"/>
      <c r="K135"/>
      <c r="L135"/>
      <c r="M135"/>
      <c r="N135"/>
      <c r="P135" s="284" t="s">
        <v>694</v>
      </c>
      <c r="Q135" s="285">
        <v>257520</v>
      </c>
      <c r="R135" s="286">
        <v>2.1031746072646017E-4</v>
      </c>
      <c r="S135" s="288">
        <v>-1</v>
      </c>
      <c r="U135"/>
      <c r="V135"/>
    </row>
    <row r="136" spans="1:22" ht="14.25" customHeight="1">
      <c r="A136"/>
      <c r="B136"/>
      <c r="C136"/>
      <c r="D136"/>
      <c r="K136"/>
      <c r="L136"/>
      <c r="M136"/>
      <c r="N136"/>
      <c r="P136" s="284" t="s">
        <v>713</v>
      </c>
      <c r="Q136" s="285">
        <v>257300</v>
      </c>
      <c r="R136" s="286">
        <v>2.101377859774705E-4</v>
      </c>
      <c r="S136" s="288">
        <v>-1</v>
      </c>
      <c r="U136"/>
      <c r="V136"/>
    </row>
    <row r="137" spans="1:22" ht="14.25" customHeight="1">
      <c r="A137"/>
      <c r="B137"/>
      <c r="C137"/>
      <c r="D137"/>
      <c r="K137"/>
      <c r="L137"/>
      <c r="M137"/>
      <c r="N137"/>
      <c r="P137" s="284" t="s">
        <v>111</v>
      </c>
      <c r="Q137" s="285">
        <v>225600</v>
      </c>
      <c r="R137" s="286">
        <v>1.8424828805486726E-4</v>
      </c>
      <c r="S137" s="288">
        <v>0</v>
      </c>
      <c r="U137"/>
      <c r="V137"/>
    </row>
    <row r="138" spans="1:22" ht="14.25" customHeight="1">
      <c r="A138"/>
      <c r="B138"/>
      <c r="C138"/>
      <c r="D138"/>
      <c r="K138"/>
      <c r="L138"/>
      <c r="M138"/>
      <c r="N138"/>
      <c r="P138" s="284" t="s">
        <v>1515</v>
      </c>
      <c r="Q138" s="285">
        <v>156600</v>
      </c>
      <c r="R138" s="286">
        <v>1.2789575314446901E-4</v>
      </c>
      <c r="S138" s="288">
        <v>-1</v>
      </c>
      <c r="U138"/>
      <c r="V138"/>
    </row>
    <row r="139" spans="1:22" ht="14.25" customHeight="1">
      <c r="A139"/>
      <c r="B139"/>
      <c r="C139"/>
      <c r="D139"/>
      <c r="K139"/>
      <c r="L139"/>
      <c r="M139"/>
      <c r="N139"/>
      <c r="P139" s="284" t="s">
        <v>77</v>
      </c>
      <c r="Q139" s="285">
        <v>109800</v>
      </c>
      <c r="R139" s="286">
        <v>8.9674033813938055E-5</v>
      </c>
      <c r="S139" s="288">
        <v>-4</v>
      </c>
      <c r="U139"/>
      <c r="V139"/>
    </row>
    <row r="140" spans="1:22" ht="14.25" customHeight="1">
      <c r="A140"/>
      <c r="B140"/>
      <c r="C140"/>
      <c r="D140"/>
      <c r="K140"/>
      <c r="L140"/>
      <c r="M140"/>
      <c r="N140"/>
      <c r="P140" s="284" t="s">
        <v>1104</v>
      </c>
      <c r="Q140" s="285">
        <v>645605335.57000005</v>
      </c>
      <c r="R140" s="286">
        <v>0.52726807552243171</v>
      </c>
      <c r="S140" s="288">
        <v>-14.078091106290673</v>
      </c>
      <c r="U140"/>
      <c r="V140"/>
    </row>
    <row r="141" spans="1:22" ht="14.25" customHeight="1">
      <c r="A141"/>
      <c r="B141"/>
      <c r="C141"/>
      <c r="D141"/>
      <c r="K141"/>
      <c r="L141"/>
      <c r="M141"/>
      <c r="N141"/>
      <c r="P141" s="284" t="s">
        <v>1026</v>
      </c>
      <c r="Q141" s="285">
        <v>1224434714.6000001</v>
      </c>
      <c r="R141" s="286">
        <v>1</v>
      </c>
      <c r="S141" s="288">
        <v>-14.217948717948717</v>
      </c>
      <c r="U141"/>
      <c r="V141"/>
    </row>
    <row r="142" spans="1:22" ht="14.25" customHeight="1">
      <c r="A142"/>
      <c r="B142"/>
      <c r="C142"/>
      <c r="D142"/>
      <c r="K142"/>
      <c r="L142"/>
      <c r="M142"/>
      <c r="N142"/>
      <c r="P142"/>
      <c r="Q142"/>
      <c r="R142"/>
      <c r="S142"/>
      <c r="U142"/>
      <c r="V142"/>
    </row>
    <row r="143" spans="1:22" ht="14.25" customHeight="1">
      <c r="A143"/>
      <c r="B143"/>
      <c r="C143"/>
      <c r="D143"/>
      <c r="K143"/>
      <c r="L143"/>
      <c r="M143"/>
      <c r="N143"/>
      <c r="P143"/>
      <c r="Q143"/>
      <c r="R143"/>
      <c r="S143"/>
      <c r="U143"/>
      <c r="V143"/>
    </row>
    <row r="144" spans="1:22" ht="14.25" customHeight="1">
      <c r="A144"/>
      <c r="B144"/>
      <c r="C144"/>
      <c r="D144"/>
      <c r="K144"/>
      <c r="L144"/>
      <c r="M144"/>
      <c r="N144"/>
      <c r="U144"/>
      <c r="V144"/>
    </row>
    <row r="145" spans="1:22" ht="14.25" customHeight="1">
      <c r="A145"/>
      <c r="B145"/>
      <c r="C145"/>
      <c r="D145"/>
      <c r="K145"/>
      <c r="L145"/>
      <c r="M145"/>
      <c r="N145"/>
      <c r="U145"/>
      <c r="V145"/>
    </row>
    <row r="146" spans="1:22" ht="14.25" customHeight="1">
      <c r="A146"/>
      <c r="B146"/>
      <c r="C146"/>
      <c r="D146"/>
      <c r="K146"/>
      <c r="L146"/>
      <c r="M146"/>
      <c r="N146"/>
      <c r="U146"/>
      <c r="V146"/>
    </row>
    <row r="147" spans="1:22" ht="14.25" customHeight="1">
      <c r="A147"/>
      <c r="B147"/>
      <c r="C147"/>
      <c r="D147"/>
      <c r="K147"/>
      <c r="L147"/>
      <c r="M147"/>
      <c r="N147"/>
      <c r="U147"/>
      <c r="V147"/>
    </row>
    <row r="148" spans="1:22" ht="14.25" customHeight="1">
      <c r="A148"/>
      <c r="B148"/>
      <c r="C148"/>
      <c r="D148"/>
      <c r="K148"/>
      <c r="L148"/>
      <c r="M148"/>
      <c r="N148"/>
      <c r="U148"/>
      <c r="V148"/>
    </row>
    <row r="149" spans="1:22" ht="14.25" customHeight="1">
      <c r="A149"/>
      <c r="B149"/>
      <c r="C149"/>
      <c r="D149"/>
      <c r="K149"/>
      <c r="L149"/>
      <c r="M149"/>
      <c r="N149"/>
      <c r="U149"/>
      <c r="V149"/>
    </row>
    <row r="150" spans="1:22" ht="14.25" customHeight="1">
      <c r="A150"/>
      <c r="B150"/>
      <c r="C150"/>
      <c r="D150"/>
      <c r="K150"/>
      <c r="L150"/>
      <c r="M150"/>
      <c r="N150"/>
      <c r="U150"/>
      <c r="V150"/>
    </row>
    <row r="151" spans="1:22" ht="14.25" customHeight="1">
      <c r="A151"/>
      <c r="B151"/>
      <c r="C151"/>
      <c r="D151"/>
      <c r="K151"/>
      <c r="L151"/>
      <c r="M151"/>
      <c r="N151"/>
      <c r="U151"/>
      <c r="V151"/>
    </row>
    <row r="152" spans="1:22" ht="14.25" customHeight="1">
      <c r="A152"/>
      <c r="B152"/>
      <c r="C152"/>
      <c r="D152"/>
      <c r="K152"/>
      <c r="L152"/>
      <c r="M152"/>
      <c r="N152"/>
      <c r="U152"/>
      <c r="V152"/>
    </row>
    <row r="153" spans="1:22" ht="14.25" customHeight="1">
      <c r="A153"/>
      <c r="B153"/>
      <c r="C153"/>
      <c r="D153"/>
      <c r="K153"/>
      <c r="L153"/>
      <c r="M153"/>
      <c r="N153"/>
      <c r="U153"/>
      <c r="V153"/>
    </row>
    <row r="154" spans="1:22" ht="14.25" customHeight="1">
      <c r="A154"/>
      <c r="B154"/>
      <c r="C154"/>
      <c r="D154"/>
      <c r="K154"/>
      <c r="L154"/>
      <c r="M154"/>
      <c r="N154"/>
      <c r="U154"/>
      <c r="V154"/>
    </row>
    <row r="155" spans="1:22" ht="14.25" customHeight="1">
      <c r="A155"/>
      <c r="B155"/>
      <c r="C155"/>
      <c r="D155"/>
      <c r="K155"/>
      <c r="L155"/>
      <c r="M155"/>
      <c r="N155"/>
      <c r="U155"/>
      <c r="V155"/>
    </row>
    <row r="156" spans="1:22" ht="14.25" customHeight="1">
      <c r="A156"/>
      <c r="B156"/>
      <c r="C156"/>
      <c r="D156"/>
      <c r="K156"/>
      <c r="L156"/>
      <c r="M156"/>
      <c r="N156"/>
      <c r="U156"/>
      <c r="V156"/>
    </row>
    <row r="157" spans="1:22" ht="14.25" customHeight="1">
      <c r="A157"/>
      <c r="B157"/>
      <c r="C157"/>
      <c r="D157"/>
      <c r="K157"/>
      <c r="L157"/>
      <c r="M157"/>
      <c r="N157"/>
      <c r="U157"/>
      <c r="V157"/>
    </row>
    <row r="158" spans="1:22" ht="14.25" customHeight="1">
      <c r="A158"/>
      <c r="B158"/>
      <c r="C158"/>
      <c r="D158"/>
      <c r="K158"/>
      <c r="L158"/>
      <c r="M158"/>
      <c r="N158"/>
      <c r="U158"/>
      <c r="V158"/>
    </row>
    <row r="159" spans="1:22" ht="14.25" customHeight="1">
      <c r="A159"/>
      <c r="B159"/>
      <c r="C159"/>
      <c r="D159"/>
      <c r="K159"/>
      <c r="L159"/>
      <c r="M159"/>
      <c r="N159"/>
      <c r="U159"/>
      <c r="V159"/>
    </row>
    <row r="160" spans="1:22" ht="14.25" customHeight="1">
      <c r="A160"/>
      <c r="B160"/>
      <c r="C160"/>
      <c r="D160"/>
      <c r="K160"/>
      <c r="L160"/>
      <c r="M160"/>
      <c r="N160"/>
      <c r="U160"/>
      <c r="V160"/>
    </row>
    <row r="161" spans="1:22" ht="14.25" customHeight="1">
      <c r="A161"/>
      <c r="B161"/>
      <c r="C161"/>
      <c r="D161"/>
      <c r="K161"/>
      <c r="L161"/>
      <c r="M161"/>
      <c r="N161"/>
      <c r="U161"/>
      <c r="V161"/>
    </row>
    <row r="162" spans="1:22" ht="14.25" customHeight="1">
      <c r="A162"/>
      <c r="B162"/>
      <c r="C162"/>
      <c r="D162"/>
      <c r="K162"/>
      <c r="L162"/>
      <c r="M162"/>
      <c r="N162"/>
      <c r="U162"/>
      <c r="V162"/>
    </row>
    <row r="163" spans="1:22" ht="14.25" customHeight="1">
      <c r="A163"/>
      <c r="B163"/>
      <c r="C163"/>
      <c r="D163"/>
      <c r="K163"/>
      <c r="L163"/>
      <c r="M163"/>
      <c r="N163"/>
    </row>
    <row r="164" spans="1:22" ht="14.25" customHeight="1">
      <c r="A164"/>
      <c r="B164"/>
      <c r="C164"/>
      <c r="D164"/>
      <c r="K164"/>
      <c r="L164"/>
      <c r="M164"/>
      <c r="N164"/>
    </row>
    <row r="165" spans="1:22" ht="14.25" customHeight="1">
      <c r="A165"/>
      <c r="B165"/>
      <c r="C165"/>
      <c r="D165"/>
      <c r="K165"/>
      <c r="L165"/>
      <c r="M165"/>
      <c r="N165"/>
    </row>
    <row r="166" spans="1:22" ht="14.25" customHeight="1">
      <c r="A166"/>
      <c r="B166"/>
      <c r="C166"/>
      <c r="D166"/>
      <c r="K166"/>
      <c r="L166"/>
      <c r="M166"/>
      <c r="N166"/>
    </row>
    <row r="167" spans="1:22" ht="14.25" customHeight="1">
      <c r="A167"/>
      <c r="B167"/>
      <c r="C167"/>
      <c r="D167"/>
      <c r="K167"/>
      <c r="L167"/>
      <c r="M167"/>
      <c r="N167"/>
    </row>
    <row r="168" spans="1:22" ht="14.25" customHeight="1">
      <c r="A168"/>
      <c r="B168"/>
      <c r="C168"/>
      <c r="D168"/>
    </row>
    <row r="169" spans="1:22" ht="14.25" customHeight="1">
      <c r="A169"/>
      <c r="B169"/>
      <c r="C169"/>
      <c r="D169"/>
    </row>
    <row r="170" spans="1:22" ht="14.25" customHeight="1">
      <c r="A170"/>
      <c r="B170"/>
      <c r="C170"/>
      <c r="D170"/>
    </row>
    <row r="171" spans="1:22" ht="14.25" customHeight="1">
      <c r="A171"/>
      <c r="B171"/>
      <c r="C171"/>
      <c r="D171"/>
    </row>
    <row r="172" spans="1:22" ht="14.25" customHeight="1">
      <c r="A172"/>
      <c r="B172"/>
      <c r="C172"/>
      <c r="D172"/>
    </row>
    <row r="173" spans="1:22" ht="14.25" customHeight="1">
      <c r="A173"/>
      <c r="B173"/>
      <c r="C173"/>
      <c r="D173"/>
    </row>
    <row r="174" spans="1:22" ht="14.25" customHeight="1">
      <c r="A174"/>
      <c r="B174"/>
      <c r="C174"/>
      <c r="D174"/>
    </row>
    <row r="175" spans="1:22" ht="14.25" customHeight="1">
      <c r="A175"/>
      <c r="B175"/>
      <c r="C175"/>
      <c r="D175"/>
    </row>
  </sheetData>
  <pageMargins left="0.7" right="0.7" top="0.75" bottom="0.75" header="0.3" footer="0.3"/>
  <pageSetup paperSize="9" orientation="portrait" r:id="rId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4EAE-A1B6-41DC-AB6A-B2619BBD7E38}">
  <dimension ref="A1:U694"/>
  <sheetViews>
    <sheetView showGridLines="0" topLeftCell="A78" zoomScaleNormal="100" workbookViewId="0">
      <selection activeCell="H63" sqref="H63"/>
    </sheetView>
  </sheetViews>
  <sheetFormatPr baseColWidth="10" defaultColWidth="11.5703125" defaultRowHeight="14.1" customHeight="1"/>
  <cols>
    <col min="1" max="1" width="3.42578125" style="60" bestFit="1" customWidth="1"/>
    <col min="2" max="2" width="64.42578125" style="60" bestFit="1" customWidth="1"/>
    <col min="3" max="3" width="17.5703125" style="62" bestFit="1" customWidth="1"/>
    <col min="4" max="4" width="15.42578125" style="60" bestFit="1" customWidth="1"/>
    <col min="5" max="5" width="15.7109375" style="60" bestFit="1" customWidth="1"/>
    <col min="6" max="6" width="15.42578125" style="144" bestFit="1" customWidth="1"/>
    <col min="7" max="7" width="15.7109375" style="144" bestFit="1" customWidth="1"/>
    <col min="8" max="8" width="18.28515625" style="144" bestFit="1" customWidth="1"/>
    <col min="9" max="9" width="15.42578125" style="144" customWidth="1"/>
    <col min="10" max="12" width="10.7109375" style="144" bestFit="1" customWidth="1"/>
    <col min="13" max="13" width="20.42578125" style="144" bestFit="1" customWidth="1"/>
    <col min="14" max="16" width="11.5703125" style="144"/>
    <col min="17" max="17" width="19" style="144" customWidth="1"/>
    <col min="18" max="18" width="11.5703125" style="172" bestFit="1" customWidth="1"/>
    <col min="19" max="19" width="21.28515625" style="144" bestFit="1" customWidth="1"/>
    <col min="20" max="20" width="30.42578125" style="144" bestFit="1" customWidth="1"/>
    <col min="21" max="21" width="17.42578125" style="144" bestFit="1" customWidth="1"/>
    <col min="22" max="16384" width="11.5703125" style="144"/>
  </cols>
  <sheetData>
    <row r="1" spans="1:20" s="60" customFormat="1" ht="14.1" customHeight="1">
      <c r="B1" s="61" t="str">
        <f>"Informe de cartera"</f>
        <v>Informe de cartera</v>
      </c>
      <c r="C1" s="62"/>
      <c r="F1" s="63"/>
      <c r="G1" s="63"/>
      <c r="R1" s="64"/>
    </row>
    <row r="2" spans="1:20" s="60" customFormat="1" ht="14.1" customHeight="1">
      <c r="B2" s="65">
        <f ca="1">TODAY()</f>
        <v>46044</v>
      </c>
      <c r="C2" s="62"/>
      <c r="F2" s="63"/>
      <c r="G2" s="63"/>
      <c r="R2" s="64"/>
    </row>
    <row r="3" spans="1:20" s="60" customFormat="1" ht="14.1" customHeight="1">
      <c r="C3" s="62"/>
      <c r="F3" s="63"/>
      <c r="G3" s="63"/>
      <c r="R3" s="64"/>
    </row>
    <row r="4" spans="1:20" s="60" customFormat="1" ht="14.1" customHeight="1" thickBot="1">
      <c r="A4" s="66" t="s">
        <v>1105</v>
      </c>
      <c r="B4" s="66" t="s">
        <v>1106</v>
      </c>
      <c r="C4" s="62"/>
      <c r="F4" s="63"/>
      <c r="G4" s="63"/>
      <c r="R4" s="64"/>
    </row>
    <row r="5" spans="1:20" s="60" customFormat="1" ht="14.1" customHeight="1">
      <c r="A5" s="66"/>
      <c r="B5" s="57" t="s">
        <v>1107</v>
      </c>
      <c r="C5" s="316">
        <f ca="1">TODAY()</f>
        <v>46044</v>
      </c>
      <c r="D5" s="316"/>
      <c r="F5" s="63"/>
      <c r="G5" s="63"/>
      <c r="R5" s="64"/>
    </row>
    <row r="6" spans="1:20" s="60" customFormat="1" ht="14.1" customHeight="1">
      <c r="B6" s="66"/>
      <c r="C6" s="62"/>
      <c r="F6" s="63"/>
      <c r="G6" s="63"/>
      <c r="R6" s="64"/>
    </row>
    <row r="7" spans="1:20" s="60" customFormat="1" ht="14.1" customHeight="1">
      <c r="B7" s="67" t="s">
        <v>1108</v>
      </c>
      <c r="C7" s="68">
        <f>SUM(Cartera[Sin_Vencer])</f>
        <v>740311328.08000016</v>
      </c>
      <c r="D7" s="69">
        <f>+C7/$C$9</f>
        <v>0.37694751771669738</v>
      </c>
      <c r="F7" s="63"/>
      <c r="G7" s="63"/>
      <c r="R7" s="64"/>
    </row>
    <row r="8" spans="1:20" s="60" customFormat="1" ht="14.1" customHeight="1" thickBot="1">
      <c r="B8" s="67" t="s">
        <v>1109</v>
      </c>
      <c r="C8" s="68">
        <f>SUM(Cartera[Total vencido])</f>
        <v>1223652601.3400002</v>
      </c>
      <c r="D8" s="69">
        <f>+C8/$C$9</f>
        <v>0.62305248228330268</v>
      </c>
      <c r="F8" s="63"/>
      <c r="G8" s="63"/>
      <c r="R8" s="64"/>
    </row>
    <row r="9" spans="1:20" s="60" customFormat="1" ht="14.1" customHeight="1">
      <c r="B9" s="57" t="s">
        <v>1110</v>
      </c>
      <c r="C9" s="59">
        <f>+C7+C8</f>
        <v>1963963929.4200003</v>
      </c>
      <c r="D9" s="58">
        <f>+C9/$C$9</f>
        <v>1</v>
      </c>
      <c r="F9" s="63"/>
      <c r="G9" s="63"/>
      <c r="R9" s="64"/>
    </row>
    <row r="10" spans="1:20" s="60" customFormat="1" ht="14.1" customHeight="1" thickBot="1">
      <c r="B10" s="70"/>
      <c r="C10" s="71"/>
      <c r="D10" s="72"/>
      <c r="F10" s="63"/>
      <c r="G10" s="63"/>
      <c r="R10" s="73"/>
    </row>
    <row r="11" spans="1:20" s="60" customFormat="1" ht="14.1" customHeight="1">
      <c r="B11" s="57" t="s">
        <v>1111</v>
      </c>
      <c r="C11" s="56"/>
      <c r="D11" s="56"/>
      <c r="F11" s="63"/>
      <c r="G11" s="63"/>
      <c r="T11" s="64"/>
    </row>
    <row r="12" spans="1:20" s="60" customFormat="1" ht="14.1" customHeight="1">
      <c r="B12" s="74" t="s">
        <v>1112</v>
      </c>
      <c r="C12" s="75">
        <f>SUMIF(Cartera[Tipo],151,Cartera[1_a_8])+SUMIF(Cartera[Tipo],200,Cartera[1_a_8])+SUMIF(Cartera[Tipo],224,Cartera[1_a_8])+SUMIF(Cartera[Tipo],251,Cartera[1_a_8])+SUMIF(Cartera[Tipo],155,Cartera[1_a_8])</f>
        <v>119947492.24000001</v>
      </c>
      <c r="D12" s="76">
        <f>+C12/$C$8</f>
        <v>9.8024138639224601E-2</v>
      </c>
      <c r="F12" s="63"/>
      <c r="G12" s="63"/>
      <c r="T12" s="64"/>
    </row>
    <row r="13" spans="1:20" s="60" customFormat="1" ht="14.1" customHeight="1">
      <c r="B13" s="77" t="s">
        <v>1113</v>
      </c>
      <c r="C13" s="78">
        <f>SUMIF(Cartera[Tipo],151,Cartera[9_a_15])+SUMIF(Cartera[Tipo],151,Cartera[16_a_22])+SUMIF(Cartera[Tipo],151,Cartera[23_a_30])+SUMIF(Cartera[Tipo],200,Cartera[9_a_15])+SUMIF(Cartera[Tipo],200,Cartera[16_a_22])+SUMIF(Cartera[Tipo],200,Cartera[23_a_30])+SUMIF(Cartera[Tipo],224,Cartera[9_a_15])+SUMIF(Cartera[Tipo],224,Cartera[16_a_22])+SUMIF(Cartera[Tipo],224,Cartera[23_a_30])+SUMIF(Cartera[Tipo],251,Cartera[23_a_30])+SUMIF(Cartera[Tipo],251,Cartera[16_a_22])+SUMIF(Cartera[Tipo],251,Cartera[9_a_15])+SUMIF(Cartera[Tipo],153,Cartera[9_a_15])+SUMIF(Cartera[Tipo],153,Cartera[16_a_22])+SUMIF(Cartera[Tipo],153,Cartera[23_a_30])+SUMIF(Cartera[Tipo],155,Cartera[23_a_30])+SUMIF(Cartera[Tipo],155,Cartera[9_a_15])+SUMIF(Cartera[Tipo],155,Cartera[16_a_22])</f>
        <v>309445296.54999995</v>
      </c>
      <c r="D13" s="79">
        <f>+C13/$C$8</f>
        <v>0.25288655964211731</v>
      </c>
      <c r="E13" s="80"/>
      <c r="F13" s="81"/>
      <c r="G13" s="63"/>
      <c r="T13" s="64"/>
    </row>
    <row r="14" spans="1:20" s="60" customFormat="1" ht="14.1" customHeight="1">
      <c r="B14" s="82" t="s">
        <v>1114</v>
      </c>
      <c r="C14" s="83">
        <f>SUMIF(Cartera[Tipo],151,Cartera[&gt;30])+SUMIF(Cartera[Tipo],200,Cartera[&gt;30])+SUMIF(Cartera[Tipo],224,Cartera[&gt;30])+SUMIF(Cartera[Tipo],251,Cartera[&gt;30])+SUMIF(Cartera[Tipo],155,Cartera[&gt;30])</f>
        <v>245517133.58999997</v>
      </c>
      <c r="D14" s="84">
        <f>+C14/$C$8</f>
        <v>0.2006428403953365</v>
      </c>
      <c r="F14" s="63"/>
      <c r="G14" s="63"/>
      <c r="T14" s="64"/>
    </row>
    <row r="15" spans="1:20" s="60" customFormat="1" ht="14.1" customHeight="1">
      <c r="B15" s="66" t="s">
        <v>1115</v>
      </c>
      <c r="C15" s="85">
        <f>SUM(C12:C14)</f>
        <v>674909922.37999988</v>
      </c>
      <c r="D15" s="86">
        <f>SUM(D12:D14)</f>
        <v>0.55155353867667845</v>
      </c>
      <c r="F15" s="63"/>
      <c r="G15" s="63"/>
      <c r="T15" s="64"/>
    </row>
    <row r="16" spans="1:20" s="60" customFormat="1" ht="14.1" customHeight="1" thickBot="1">
      <c r="B16" s="66"/>
      <c r="C16" s="85"/>
      <c r="F16" s="87"/>
      <c r="G16" s="88"/>
      <c r="T16" s="64"/>
    </row>
    <row r="17" spans="2:20" s="60" customFormat="1" ht="14.1" customHeight="1">
      <c r="B17" s="57" t="s">
        <v>1102</v>
      </c>
      <c r="C17" s="57"/>
      <c r="D17" s="57"/>
      <c r="F17" s="87"/>
      <c r="G17" s="88"/>
      <c r="I17" s="66"/>
      <c r="J17" s="85"/>
      <c r="T17" s="64"/>
    </row>
    <row r="18" spans="2:20" s="60" customFormat="1" ht="14.1" customHeight="1">
      <c r="B18" s="74" t="s">
        <v>1112</v>
      </c>
      <c r="C18" s="75">
        <f>SUMIF(Cartera[Tipo],751,Cartera[1_a_8])+SUMIF(Cartera[Tipo],701,Cartera[1_a_8])+SUMIF(Cartera[Tipo],757,Cartera[1_a_8])+SUMIF(Cartera[Tipo],755,Cartera[1_a_8])</f>
        <v>131745000.02</v>
      </c>
      <c r="D18" s="89">
        <f>+C18/$C$8</f>
        <v>0.10766536178301619</v>
      </c>
      <c r="E18" s="90"/>
      <c r="F18" s="87"/>
      <c r="G18" s="88"/>
      <c r="I18" s="66"/>
      <c r="J18" s="85"/>
      <c r="T18" s="64"/>
    </row>
    <row r="19" spans="2:20" s="60" customFormat="1" ht="14.1" customHeight="1">
      <c r="B19" s="77" t="s">
        <v>1113</v>
      </c>
      <c r="C19" s="78">
        <f>SUMIF(Cartera[Tipo],751,Cartera[9_a_15])+SUMIF(Cartera[Tipo],751,Cartera[16_a_22])+SUMIF(Cartera[Tipo],751,Cartera[23_a_30])+SUMIF(Cartera[Tipo],755,Cartera[9_a_15])+SUMIF(Cartera[Tipo],701,Cartera[9_a_15])+SUMIF(Cartera[Tipo],757,Cartera[16_a_22])+SUMIF(Cartera[Tipo],757,Cartera[23_a_30])</f>
        <v>213431241.95999998</v>
      </c>
      <c r="D19" s="79">
        <f>+C19/$C$8</f>
        <v>0.17442143442205346</v>
      </c>
      <c r="E19" s="80"/>
      <c r="F19" s="91"/>
      <c r="G19" s="88"/>
      <c r="I19" s="66"/>
      <c r="J19" s="85"/>
      <c r="T19" s="64"/>
    </row>
    <row r="20" spans="2:20" s="60" customFormat="1" ht="14.1" customHeight="1">
      <c r="B20" s="82" t="s">
        <v>1114</v>
      </c>
      <c r="C20" s="83">
        <f>SUMIF(Cartera[Tipo],751,Cartera[&gt;30])+SUMIF(Cartera[Tipo],757,Cartera[&gt;30])</f>
        <v>203566436.98000002</v>
      </c>
      <c r="D20" s="84">
        <f>+C20/$C$8</f>
        <v>0.16635966511825173</v>
      </c>
      <c r="F20" s="87"/>
      <c r="G20" s="88"/>
      <c r="I20" s="66"/>
      <c r="J20" s="85"/>
      <c r="T20" s="64"/>
    </row>
    <row r="21" spans="2:20" s="60" customFormat="1" ht="14.1" customHeight="1">
      <c r="B21" s="66" t="s">
        <v>1116</v>
      </c>
      <c r="C21" s="85">
        <f>SUM(C18:C20)</f>
        <v>548742678.96000004</v>
      </c>
      <c r="D21" s="92">
        <f>SUM(D18:D20)</f>
        <v>0.44844646132332139</v>
      </c>
      <c r="F21" s="87"/>
      <c r="G21" s="88"/>
      <c r="I21" s="66"/>
      <c r="J21" s="85"/>
      <c r="T21" s="64"/>
    </row>
    <row r="22" spans="2:20" s="60" customFormat="1" ht="14.1" customHeight="1" thickBot="1">
      <c r="B22" s="66"/>
      <c r="C22" s="85"/>
      <c r="D22" s="93"/>
      <c r="F22" s="87"/>
      <c r="G22" s="88"/>
      <c r="I22" s="66"/>
      <c r="J22" s="85"/>
      <c r="T22" s="64"/>
    </row>
    <row r="23" spans="2:20" s="60" customFormat="1" ht="14.1" customHeight="1">
      <c r="B23" s="57" t="s">
        <v>1109</v>
      </c>
      <c r="C23" s="57"/>
      <c r="D23" s="57"/>
      <c r="F23" s="87"/>
      <c r="G23" s="88"/>
      <c r="I23" s="66"/>
      <c r="J23" s="85"/>
      <c r="T23" s="64"/>
    </row>
    <row r="24" spans="2:20" s="60" customFormat="1" ht="14.1" customHeight="1">
      <c r="B24" s="74" t="s">
        <v>1112</v>
      </c>
      <c r="C24" s="75">
        <f>+C12+C18</f>
        <v>251692492.25999999</v>
      </c>
      <c r="D24" s="76">
        <f>+C24/$C$8</f>
        <v>0.20568950042224077</v>
      </c>
      <c r="F24" s="87"/>
      <c r="G24" s="88"/>
      <c r="I24" s="66"/>
      <c r="J24" s="85"/>
      <c r="T24" s="64"/>
    </row>
    <row r="25" spans="2:20" s="60" customFormat="1" ht="14.1" customHeight="1">
      <c r="B25" s="77" t="s">
        <v>1113</v>
      </c>
      <c r="C25" s="78">
        <f>+C13+C19</f>
        <v>522876538.50999993</v>
      </c>
      <c r="D25" s="79">
        <f>+C25/$C$8</f>
        <v>0.4273079940641708</v>
      </c>
      <c r="F25" s="87"/>
      <c r="G25" s="88"/>
      <c r="I25" s="66"/>
      <c r="J25" s="85"/>
      <c r="T25" s="64"/>
    </row>
    <row r="26" spans="2:20" s="60" customFormat="1" ht="14.1" customHeight="1">
      <c r="B26" s="82" t="s">
        <v>1114</v>
      </c>
      <c r="C26" s="83">
        <f>+C14+C20</f>
        <v>449083570.56999999</v>
      </c>
      <c r="D26" s="84">
        <f>+C26/$C$8</f>
        <v>0.36700250551358826</v>
      </c>
      <c r="F26" s="87"/>
      <c r="G26" s="88"/>
      <c r="I26" s="66"/>
      <c r="J26" s="85"/>
      <c r="T26" s="64"/>
    </row>
    <row r="27" spans="2:20" s="60" customFormat="1" ht="14.1" customHeight="1">
      <c r="B27" s="94" t="s">
        <v>1109</v>
      </c>
      <c r="C27" s="95">
        <f>SUM(C24:C26)</f>
        <v>1223652601.3399999</v>
      </c>
      <c r="D27" s="96">
        <f>SUM(D24:D26)</f>
        <v>0.99999999999999989</v>
      </c>
      <c r="F27" s="87"/>
      <c r="G27" s="88"/>
      <c r="I27" s="66"/>
      <c r="J27" s="85"/>
      <c r="T27" s="64"/>
    </row>
    <row r="28" spans="2:20" s="60" customFormat="1" ht="14.1" customHeight="1">
      <c r="C28" s="97"/>
      <c r="D28" s="85"/>
      <c r="F28" s="87"/>
      <c r="G28" s="88"/>
      <c r="I28" s="66"/>
      <c r="J28" s="85"/>
      <c r="T28" s="64"/>
    </row>
    <row r="29" spans="2:20" s="60" customFormat="1" ht="14.1" customHeight="1">
      <c r="B29" s="66" t="s">
        <v>1117</v>
      </c>
      <c r="C29" s="62"/>
      <c r="F29" s="87"/>
      <c r="G29" s="88"/>
      <c r="I29" s="66"/>
      <c r="J29" s="85"/>
      <c r="T29" s="64"/>
    </row>
    <row r="30" spans="2:20" s="60" customFormat="1" ht="14.1" customHeight="1">
      <c r="B30" s="98" t="s">
        <v>1111</v>
      </c>
      <c r="C30" s="69">
        <f>SUM(D12:D14)</f>
        <v>0.55155353867667845</v>
      </c>
      <c r="F30" s="87"/>
      <c r="G30" s="88"/>
      <c r="I30" s="66"/>
      <c r="J30" s="85"/>
      <c r="T30" s="64"/>
    </row>
    <row r="31" spans="2:20" s="60" customFormat="1" ht="14.1" customHeight="1">
      <c r="B31" s="98" t="s">
        <v>1102</v>
      </c>
      <c r="C31" s="69">
        <f>SUM(D18:D20)</f>
        <v>0.44844646132332139</v>
      </c>
      <c r="E31" s="66"/>
      <c r="F31" s="88"/>
      <c r="G31" s="63"/>
      <c r="R31" s="64"/>
    </row>
    <row r="32" spans="2:20" s="60" customFormat="1" ht="14.1" customHeight="1">
      <c r="B32" s="99" t="s">
        <v>1118</v>
      </c>
      <c r="C32" s="100">
        <f>SUM(C30:C31)</f>
        <v>0.99999999999999978</v>
      </c>
      <c r="E32" s="66"/>
      <c r="F32" s="88"/>
      <c r="G32" s="63"/>
      <c r="R32" s="64"/>
    </row>
    <row r="33" spans="1:18" s="60" customFormat="1" ht="14.1" customHeight="1">
      <c r="B33" s="66"/>
      <c r="C33" s="92"/>
      <c r="E33" s="66"/>
      <c r="F33" s="88"/>
      <c r="G33" s="63"/>
      <c r="R33" s="64"/>
    </row>
    <row r="34" spans="1:18" s="60" customFormat="1" ht="14.1" customHeight="1">
      <c r="B34" s="66" t="s">
        <v>1119</v>
      </c>
      <c r="C34" s="85" t="str">
        <f>IF((SUM(Cartera[Total vencido])-C15-C21)=0,"Ok","Revisar")</f>
        <v>Revisar</v>
      </c>
      <c r="D34" s="62"/>
      <c r="F34" s="101"/>
      <c r="G34" s="101"/>
      <c r="R34" s="64"/>
    </row>
    <row r="35" spans="1:18" s="60" customFormat="1" ht="14.1" customHeight="1">
      <c r="B35" s="66"/>
      <c r="C35" s="85"/>
      <c r="D35" s="62"/>
      <c r="F35" s="101"/>
      <c r="G35" s="101"/>
      <c r="R35" s="64"/>
    </row>
    <row r="36" spans="1:18" s="60" customFormat="1" ht="14.1" customHeight="1">
      <c r="C36" s="102"/>
      <c r="F36" s="63"/>
      <c r="G36" s="63"/>
      <c r="R36" s="64"/>
    </row>
    <row r="37" spans="1:18" s="60" customFormat="1" ht="14.1" customHeight="1">
      <c r="A37" s="66" t="s">
        <v>1120</v>
      </c>
      <c r="B37" s="66" t="s">
        <v>1121</v>
      </c>
      <c r="C37" s="102"/>
      <c r="F37" s="63"/>
      <c r="G37" s="63"/>
      <c r="R37" s="64"/>
    </row>
    <row r="38" spans="1:18" s="60" customFormat="1" ht="14.1" hidden="1" customHeight="1">
      <c r="A38" s="66"/>
      <c r="B38" s="66"/>
      <c r="C38" s="102"/>
      <c r="F38" s="63"/>
      <c r="G38" s="63"/>
      <c r="R38" s="64"/>
    </row>
    <row r="39" spans="1:18" s="60" customFormat="1" ht="14.1" hidden="1" customHeight="1">
      <c r="A39" s="66"/>
      <c r="B39" s="66"/>
      <c r="C39" s="102"/>
      <c r="F39" s="63"/>
      <c r="G39" s="63"/>
      <c r="R39" s="64"/>
    </row>
    <row r="40" spans="1:18" s="60" customFormat="1" ht="14.1" hidden="1" customHeight="1">
      <c r="A40" s="66"/>
      <c r="B40" s="66"/>
      <c r="C40" s="102"/>
      <c r="F40" s="63"/>
      <c r="G40" s="63"/>
      <c r="R40" s="64"/>
    </row>
    <row r="41" spans="1:18" s="60" customFormat="1" ht="14.1" hidden="1" customHeight="1">
      <c r="A41" s="66"/>
      <c r="B41" s="66"/>
      <c r="C41" s="102"/>
      <c r="F41" s="63"/>
      <c r="G41" s="63"/>
      <c r="R41" s="64"/>
    </row>
    <row r="42" spans="1:18" s="60" customFormat="1" ht="14.1" hidden="1" customHeight="1">
      <c r="A42" s="66"/>
      <c r="B42" s="66"/>
      <c r="C42" s="102"/>
      <c r="F42" s="63"/>
      <c r="G42" s="63"/>
      <c r="R42" s="64"/>
    </row>
    <row r="43" spans="1:18" s="60" customFormat="1" ht="14.1" hidden="1" customHeight="1">
      <c r="A43" s="66"/>
      <c r="B43" s="66"/>
      <c r="C43" s="102"/>
      <c r="F43" s="63"/>
      <c r="G43" s="63"/>
      <c r="R43" s="64"/>
    </row>
    <row r="44" spans="1:18" s="60" customFormat="1" ht="14.1" hidden="1" customHeight="1">
      <c r="A44" s="66"/>
      <c r="B44" s="66"/>
      <c r="C44" s="102"/>
      <c r="F44" s="63"/>
      <c r="G44" s="63"/>
      <c r="R44" s="64"/>
    </row>
    <row r="45" spans="1:18" s="60" customFormat="1" ht="14.1" hidden="1" customHeight="1">
      <c r="A45" s="66"/>
      <c r="B45" s="66"/>
      <c r="C45" s="102"/>
      <c r="F45" s="63"/>
      <c r="G45" s="63"/>
      <c r="R45" s="64"/>
    </row>
    <row r="46" spans="1:18" s="60" customFormat="1" ht="14.1" hidden="1" customHeight="1">
      <c r="A46" s="66"/>
      <c r="B46" s="66"/>
      <c r="C46" s="102"/>
      <c r="F46" s="63"/>
      <c r="G46" s="63"/>
      <c r="R46" s="64"/>
    </row>
    <row r="47" spans="1:18" s="60" customFormat="1" ht="14.1" hidden="1" customHeight="1">
      <c r="A47" s="66"/>
      <c r="B47" s="66"/>
      <c r="C47" s="102"/>
      <c r="F47" s="63"/>
      <c r="G47" s="63"/>
      <c r="R47" s="64"/>
    </row>
    <row r="48" spans="1:18" s="60" customFormat="1" ht="14.1" hidden="1" customHeight="1">
      <c r="A48" s="66"/>
      <c r="B48" s="66"/>
      <c r="C48" s="102"/>
      <c r="F48" s="63"/>
      <c r="G48" s="63"/>
      <c r="R48" s="64"/>
    </row>
    <row r="49" spans="2:21" s="60" customFormat="1" ht="14.1" hidden="1" customHeight="1">
      <c r="C49" s="103">
        <v>45712</v>
      </c>
      <c r="D49" s="103">
        <v>45713</v>
      </c>
      <c r="E49" s="103">
        <v>45714</v>
      </c>
      <c r="F49" s="103">
        <v>45715</v>
      </c>
      <c r="G49" s="103">
        <v>45716</v>
      </c>
      <c r="R49" s="64"/>
    </row>
    <row r="50" spans="2:21" s="104" customFormat="1" ht="14.1" hidden="1" customHeight="1">
      <c r="C50" s="105" t="s">
        <v>1122</v>
      </c>
      <c r="D50" s="106" t="s">
        <v>1123</v>
      </c>
      <c r="E50" s="106" t="s">
        <v>1124</v>
      </c>
      <c r="F50" s="106" t="s">
        <v>1125</v>
      </c>
      <c r="G50" s="106" t="s">
        <v>1126</v>
      </c>
      <c r="H50" s="106" t="s">
        <v>1127</v>
      </c>
      <c r="R50" s="107"/>
    </row>
    <row r="51" spans="2:21" s="60" customFormat="1" ht="14.1" hidden="1" customHeight="1">
      <c r="B51" s="67" t="s">
        <v>1128</v>
      </c>
      <c r="C51" s="108">
        <v>11598350</v>
      </c>
      <c r="D51" s="108">
        <v>22454920</v>
      </c>
      <c r="E51" s="108">
        <v>57831035</v>
      </c>
      <c r="F51" s="108">
        <v>53006600</v>
      </c>
      <c r="G51" s="108">
        <v>25382530</v>
      </c>
      <c r="H51" s="109">
        <f>SUM(C51:G51)</f>
        <v>170273435</v>
      </c>
      <c r="R51" s="64"/>
    </row>
    <row r="52" spans="2:21" s="60" customFormat="1" ht="14.1" hidden="1" customHeight="1">
      <c r="B52" s="67" t="s">
        <v>1129</v>
      </c>
      <c r="C52" s="189">
        <f>+IF(C$51&gt;=SUM(C64:C249),C$51,SUM(C64:C249))</f>
        <v>11598350</v>
      </c>
      <c r="D52" s="189">
        <f>+IF(D$51&gt;=SUM(D64:D249),D$51,SUM(D64:D249))</f>
        <v>22454920</v>
      </c>
      <c r="E52" s="189">
        <f>+IF(E$51&gt;=SUM(E64:E249),E$51,SUM(E64:E249))</f>
        <v>57831035</v>
      </c>
      <c r="F52" s="189">
        <f>+IF(F$51&gt;=SUM(F64:F249),F$51,SUM(F64:F249))</f>
        <v>53006600</v>
      </c>
      <c r="G52" s="189">
        <f>+IF(G$51&gt;=SUM(G64:G249),G$51,SUM(G64:G249))</f>
        <v>25382530</v>
      </c>
      <c r="H52" s="109">
        <f>SUM(C52:G52)</f>
        <v>170273435</v>
      </c>
      <c r="I52" s="110"/>
      <c r="R52" s="64"/>
    </row>
    <row r="53" spans="2:21" s="60" customFormat="1" ht="14.1" hidden="1" customHeight="1">
      <c r="B53" s="111" t="s">
        <v>1130</v>
      </c>
      <c r="C53" s="108" t="e">
        <f>SUMIFS('[1]INGRESOS 2025'!$O:$O,'[1]INGRESOS 2025'!$A:$A,C49,'[1]INGRESOS 2025'!$H:$H,"&lt;="&amp;0,'[1]INGRESOS 2025'!$H:$H,"&gt;"&amp;-7,'[1]INGRESOS 2025'!$C:$C,"&lt;&gt;"&amp;"VENTAS MOSTRADOR")</f>
        <v>#VALUE!</v>
      </c>
      <c r="D53" s="108" t="e">
        <f>SUMIFS('[1]INGRESOS 2025'!$O:$O,'[1]INGRESOS 2025'!$A:$A,D49,'[1]INGRESOS 2025'!$H:$H,"&lt;="&amp;0,'[1]INGRESOS 2025'!$H:$H,"&gt;"&amp;-7,'[1]INGRESOS 2025'!$C:$C,"&lt;&gt;"&amp;"VENTAS MOSTRADOR")</f>
        <v>#VALUE!</v>
      </c>
      <c r="E53" s="108" t="e">
        <f>SUMIFS('[1]INGRESOS 2025'!$O:$O,'[1]INGRESOS 2025'!$A:$A,E49,'[1]INGRESOS 2025'!$H:$H,"&lt;="&amp;0,'[1]INGRESOS 2025'!$H:$H,"&gt;"&amp;-7,'[1]INGRESOS 2025'!$C:$C,"&lt;&gt;"&amp;"VENTAS MOSTRADOR")</f>
        <v>#VALUE!</v>
      </c>
      <c r="F53" s="108" t="e">
        <f>SUMIFS('[1]INGRESOS 2025'!$O:$O,'[1]INGRESOS 2025'!$A:$A,F49,'[1]INGRESOS 2025'!$H:$H,"&lt;="&amp;0,'[1]INGRESOS 2025'!$H:$H,"&gt;"&amp;-7,'[1]INGRESOS 2025'!$C:$C,"&lt;&gt;"&amp;"VENTAS MOSTRADOR")</f>
        <v>#VALUE!</v>
      </c>
      <c r="G53" s="108" t="e">
        <f>SUMIFS('[1]INGRESOS 2025'!$O:$O,'[1]INGRESOS 2025'!$A:$A,G49,'[1]INGRESOS 2025'!$H:$H,"&lt;="&amp;0,'[1]INGRESOS 2025'!$H:$H,"&gt;"&amp;-7,'[1]INGRESOS 2025'!$C:$C,"&lt;&gt;"&amp;"VENTAS MOSTRADOR")</f>
        <v>#VALUE!</v>
      </c>
      <c r="H53" s="112" t="e">
        <f>SUM(C53:G53)</f>
        <v>#VALUE!</v>
      </c>
      <c r="J53" s="80"/>
      <c r="K53" s="80"/>
      <c r="R53" s="64"/>
    </row>
    <row r="54" spans="2:21" s="60" customFormat="1" ht="14.1" hidden="1" customHeight="1">
      <c r="B54" s="111" t="s">
        <v>1131</v>
      </c>
      <c r="C54" s="113" t="e">
        <f t="shared" ref="C54:F54" si="0">+C53/C51</f>
        <v>#VALUE!</v>
      </c>
      <c r="D54" s="113" t="e">
        <f t="shared" si="0"/>
        <v>#VALUE!</v>
      </c>
      <c r="E54" s="113" t="e">
        <f t="shared" si="0"/>
        <v>#VALUE!</v>
      </c>
      <c r="F54" s="113" t="e">
        <f t="shared" si="0"/>
        <v>#VALUE!</v>
      </c>
      <c r="G54" s="114" t="e">
        <f>+G53/G51</f>
        <v>#VALUE!</v>
      </c>
      <c r="H54" s="115" t="e">
        <f>H53/$H$51</f>
        <v>#VALUE!</v>
      </c>
      <c r="J54" s="62"/>
      <c r="R54" s="64"/>
    </row>
    <row r="55" spans="2:21" s="60" customFormat="1" ht="14.1" hidden="1" customHeight="1">
      <c r="B55" s="116"/>
      <c r="C55" s="116"/>
      <c r="D55" s="116"/>
      <c r="E55" s="116"/>
      <c r="F55" s="117"/>
      <c r="G55" s="117"/>
      <c r="H55" s="118"/>
      <c r="J55" s="80"/>
      <c r="K55" s="80"/>
      <c r="R55" s="64"/>
    </row>
    <row r="56" spans="2:21" s="60" customFormat="1" ht="14.1" hidden="1" customHeight="1">
      <c r="B56" s="67" t="s">
        <v>1132</v>
      </c>
      <c r="C56" s="119" t="e">
        <f>SUMIFS('[1]INGRESOS 2025'!$O:$O,'[1]INGRESOS 2025'!$A:$A,C49,'[1]INGRESOS 2025'!$G:$G,"&lt;"&amp;C49)</f>
        <v>#VALUE!</v>
      </c>
      <c r="D56" s="119" t="e">
        <f>SUMIFS('[1]INGRESOS 2025'!$O:$O,'[1]INGRESOS 2025'!$A:$A,D49,'[1]INGRESOS 2025'!$G:$G,"&lt;"&amp;D49)</f>
        <v>#VALUE!</v>
      </c>
      <c r="E56" s="119" t="e">
        <f>SUMIFS('[1]INGRESOS 2025'!$O:$O,'[1]INGRESOS 2025'!$A:$A,E49,'[1]INGRESOS 2025'!$G:$G,"&lt;"&amp;E49)</f>
        <v>#VALUE!</v>
      </c>
      <c r="F56" s="119" t="e">
        <f>SUMIFS('[1]INGRESOS 2025'!$O:$O,'[1]INGRESOS 2025'!$A:$A,F49,'[1]INGRESOS 2025'!$G:$G,"&lt;"&amp;F49)</f>
        <v>#VALUE!</v>
      </c>
      <c r="G56" s="119" t="e">
        <f>SUMIFS('[1]INGRESOS 2025'!$O:$O,'[1]INGRESOS 2025'!$A:$A,G49,'[1]INGRESOS 2025'!$G:$G,"&lt;"&amp;G49)</f>
        <v>#VALUE!</v>
      </c>
      <c r="H56" s="112" t="e">
        <f t="shared" ref="H56:H61" si="1">SUM(C56:G56)</f>
        <v>#VALUE!</v>
      </c>
      <c r="J56" s="80"/>
      <c r="K56" s="80"/>
      <c r="R56" s="64"/>
    </row>
    <row r="57" spans="2:21" s="60" customFormat="1" ht="14.1" hidden="1" customHeight="1">
      <c r="B57" s="67" t="s">
        <v>1133</v>
      </c>
      <c r="C57" s="119" t="e">
        <f>SUMIFS('[1]INGRESOS 2025'!$O:$O,'[1]INGRESOS 2025'!$A:$A,C49,'[1]INGRESOS 2025'!$G:$G,"&gt;"&amp;C49)</f>
        <v>#VALUE!</v>
      </c>
      <c r="D57" s="119" t="e">
        <f>SUMIFS('[1]INGRESOS 2025'!$O:$O,'[1]INGRESOS 2025'!$A:$A,D49,'[1]INGRESOS 2025'!$G:$G,"&gt;"&amp;D49)</f>
        <v>#VALUE!</v>
      </c>
      <c r="E57" s="119" t="e">
        <f>SUMIFS('[1]INGRESOS 2025'!$O:$O,'[1]INGRESOS 2025'!$A:$A,E49,'[1]INGRESOS 2025'!$G:$G,"&gt;"&amp;E49)</f>
        <v>#VALUE!</v>
      </c>
      <c r="F57" s="119" t="e">
        <f>SUMIFS('[1]INGRESOS 2025'!$O:$O,'[1]INGRESOS 2025'!$A:$A,F49,'[1]INGRESOS 2025'!$G:$G,"&gt;"&amp;F49)</f>
        <v>#VALUE!</v>
      </c>
      <c r="G57" s="119" t="e">
        <f>SUMIFS('[1]INGRESOS 2025'!$O:$O,'[1]INGRESOS 2025'!$A:$A,G49,'[1]INGRESOS 2025'!$G:$G,"&gt;"&amp;G49)</f>
        <v>#VALUE!</v>
      </c>
      <c r="H57" s="112" t="e">
        <f t="shared" si="1"/>
        <v>#VALUE!</v>
      </c>
      <c r="J57" s="80"/>
      <c r="K57" s="80"/>
      <c r="R57" s="64"/>
    </row>
    <row r="58" spans="2:21" s="60" customFormat="1" ht="14.1" hidden="1" customHeight="1">
      <c r="B58" s="111" t="s">
        <v>1134</v>
      </c>
      <c r="C58" s="108" t="e">
        <f>SUMIFS('[1]INGRESOS 2025'!$O:$O,'[1]INGRESOS 2025'!$A:$A,C49,'[1]INGRESOS 2025'!$F:$F,C49,'[1]INGRESOS 2025'!$C:$C,"VENTAS MOSTRADOR")</f>
        <v>#VALUE!</v>
      </c>
      <c r="D58" s="108" t="e">
        <f>SUMIFS('[1]INGRESOS 2025'!$O:$O,'[1]INGRESOS 2025'!$A:$A,D49,'[1]INGRESOS 2025'!$F:$F,D49,'[1]INGRESOS 2025'!$C:$C,"VENTAS MOSTRADOR")</f>
        <v>#VALUE!</v>
      </c>
      <c r="E58" s="108" t="e">
        <f>SUMIFS('[1]INGRESOS 2025'!$O:$O,'[1]INGRESOS 2025'!$A:$A,E49,'[1]INGRESOS 2025'!$F:$F,E49,'[1]INGRESOS 2025'!$C:$C,"VENTAS MOSTRADOR")</f>
        <v>#VALUE!</v>
      </c>
      <c r="F58" s="108" t="e">
        <f>SUMIFS('[1]INGRESOS 2025'!$O:$O,'[1]INGRESOS 2025'!$A:$A,F49,'[1]INGRESOS 2025'!$F:$F,F49,'[1]INGRESOS 2025'!$C:$C,"VENTAS MOSTRADOR")</f>
        <v>#VALUE!</v>
      </c>
      <c r="G58" s="108" t="e">
        <f>SUMIFS('[1]INGRESOS 2025'!$O:$O,'[1]INGRESOS 2025'!$A:$A,G49,'[1]INGRESOS 2025'!$F:$F,G49,'[1]INGRESOS 2025'!$C:$C,"VENTAS MOSTRADOR")</f>
        <v>#VALUE!</v>
      </c>
      <c r="H58" s="112" t="e">
        <f t="shared" si="1"/>
        <v>#VALUE!</v>
      </c>
      <c r="R58" s="64"/>
    </row>
    <row r="59" spans="2:21" s="60" customFormat="1" ht="14.1" hidden="1" customHeight="1">
      <c r="B59" s="111" t="s">
        <v>109</v>
      </c>
      <c r="C59" s="108">
        <f>SUMIFS(Tabla1[Vlr],Tabla1[Forma de pago],"EFECTIVO",Tabla1[AUXADMIN],C49)</f>
        <v>0</v>
      </c>
      <c r="D59" s="108">
        <f>SUMIFS(Tabla1[Vlr],Tabla1[Forma de pago],"EFECTIVO",Tabla1[AUXADMIN],D49)</f>
        <v>0</v>
      </c>
      <c r="E59" s="108">
        <f>SUMIFS(Tabla1[Vlr],Tabla1[Forma de pago],"EFECTIVO",Tabla1[AUXADMIN],E49)</f>
        <v>0</v>
      </c>
      <c r="F59" s="108">
        <f>SUMIFS(Tabla1[Vlr],Tabla1[Forma de pago],"EFECTIVO",Tabla1[AUXADMIN],F49)</f>
        <v>0</v>
      </c>
      <c r="G59" s="108">
        <f>SUMIFS(Tabla1[Vlr],Tabla1[Forma de pago],"EFECTIVO",Tabla1[AUXADMIN],G49)</f>
        <v>0</v>
      </c>
      <c r="H59" s="112">
        <f>SUM(C59:G59)</f>
        <v>0</v>
      </c>
      <c r="R59" s="64"/>
    </row>
    <row r="60" spans="2:21" s="60" customFormat="1" ht="14.1" hidden="1" customHeight="1">
      <c r="B60" s="111" t="s">
        <v>1135</v>
      </c>
      <c r="C60" s="108" t="e">
        <f>SUMIFS('[1]INGRESOS 2025'!$O:$O,'[1]INGRESOS 2025'!$A:$A,C49,'[1]INGRESOS 2025'!$G:$G,C49,'[1]INGRESOS 2025'!$C:$C,"&lt;&gt;"&amp;"VENTAS MOSTRADOR")</f>
        <v>#VALUE!</v>
      </c>
      <c r="D60" s="108" t="e">
        <f>SUMIFS('[1]INGRESOS 2025'!$O:$O,'[1]INGRESOS 2025'!$A:$A,D49,'[1]INGRESOS 2025'!$G:$G,D49,'[1]INGRESOS 2025'!$C:$C,"&lt;&gt;"&amp;"VENTAS MOSTRADOR")</f>
        <v>#VALUE!</v>
      </c>
      <c r="E60" s="108" t="e">
        <f>SUMIFS('[1]INGRESOS 2025'!$O:$O,'[1]INGRESOS 2025'!$A:$A,E49,'[1]INGRESOS 2025'!$G:$G,E49,'[1]INGRESOS 2025'!$C:$C,"&lt;&gt;"&amp;"VENTAS MOSTRADOR")</f>
        <v>#VALUE!</v>
      </c>
      <c r="F60" s="108" t="e">
        <f>SUMIFS('[1]INGRESOS 2025'!$O:$O,'[1]INGRESOS 2025'!$A:$A,F49,'[1]INGRESOS 2025'!$G:$G,F49,'[1]INGRESOS 2025'!$C:$C,"&lt;&gt;"&amp;"VENTAS MOSTRADOR")</f>
        <v>#VALUE!</v>
      </c>
      <c r="G60" s="108" t="e">
        <f>SUMIFS('[1]INGRESOS 2025'!$O:$O,'[1]INGRESOS 2025'!$A:$A,G49,'[1]INGRESOS 2025'!$G:$G,G49,'[1]INGRESOS 2025'!$C:$C,"&lt;&gt;"&amp;"VENTAS MOSTRADOR")</f>
        <v>#VALUE!</v>
      </c>
      <c r="H60" s="112" t="e">
        <f t="shared" si="1"/>
        <v>#VALUE!</v>
      </c>
      <c r="R60" s="64"/>
    </row>
    <row r="61" spans="2:21" s="60" customFormat="1" ht="14.1" hidden="1" customHeight="1">
      <c r="B61" s="111" t="s">
        <v>1136</v>
      </c>
      <c r="C61" s="108" t="e">
        <f>+C56+C57+C58+C60+C59</f>
        <v>#VALUE!</v>
      </c>
      <c r="D61" s="108" t="e">
        <f>+D56+D57+D58+D60+D59</f>
        <v>#VALUE!</v>
      </c>
      <c r="E61" s="108" t="e">
        <f t="shared" ref="E61" si="2">+E56+E57+E58+E60+E59</f>
        <v>#VALUE!</v>
      </c>
      <c r="F61" s="108" t="e">
        <f>+F56+F57+F58+F60+F59</f>
        <v>#VALUE!</v>
      </c>
      <c r="G61" s="120" t="e">
        <f t="shared" ref="G61" si="3">+G56+G57+G58+G60+G59</f>
        <v>#VALUE!</v>
      </c>
      <c r="H61" s="112" t="e">
        <f t="shared" si="1"/>
        <v>#VALUE!</v>
      </c>
      <c r="R61" s="64"/>
    </row>
    <row r="62" spans="2:21" s="60" customFormat="1" ht="14.1" customHeight="1">
      <c r="B62" s="87"/>
      <c r="C62" s="62"/>
      <c r="D62" s="121"/>
      <c r="F62" s="63"/>
      <c r="G62" s="63"/>
      <c r="H62" s="66"/>
      <c r="R62" s="64"/>
    </row>
    <row r="63" spans="2:21" s="104" customFormat="1" ht="14.1" customHeight="1">
      <c r="B63" s="106" t="s">
        <v>240</v>
      </c>
      <c r="C63" s="122" t="s">
        <v>1565</v>
      </c>
      <c r="D63" s="122" t="s">
        <v>1566</v>
      </c>
      <c r="E63" s="122" t="s">
        <v>1567</v>
      </c>
      <c r="F63" s="122" t="s">
        <v>1568</v>
      </c>
      <c r="G63" s="122" t="s">
        <v>1569</v>
      </c>
      <c r="H63" s="123" t="s">
        <v>1137</v>
      </c>
      <c r="R63" s="124" t="s">
        <v>240</v>
      </c>
      <c r="S63" s="125" t="s">
        <v>1080</v>
      </c>
      <c r="T63" s="125" t="s">
        <v>1138</v>
      </c>
      <c r="U63" s="126" t="s">
        <v>1139</v>
      </c>
    </row>
    <row r="64" spans="2:21" s="60" customFormat="1" ht="14.1" customHeight="1">
      <c r="B64" t="s">
        <v>11</v>
      </c>
      <c r="C64" s="128">
        <f>SUMIFS(Cartera[Saldo],Cartera[Nombre tercero],'Informe cartera'!$B64,Cartera[Vencimiento],'Informe cartera'!C$63)</f>
        <v>0</v>
      </c>
      <c r="D64" s="128">
        <f>SUMIFS(Cartera[Saldo],Cartera[Nombre tercero],'Informe cartera'!$B64,Cartera[Vencimiento],'Informe cartera'!D$63)</f>
        <v>0</v>
      </c>
      <c r="E64" s="128">
        <f>SUMIFS(Cartera[Saldo],Cartera[Nombre tercero],'Informe cartera'!$B64,Cartera[Vencimiento],'Informe cartera'!E$63)</f>
        <v>0</v>
      </c>
      <c r="F64" s="128">
        <f>SUMIFS(Cartera[Saldo],Cartera[Nombre tercero],'Informe cartera'!$B64,Cartera[Vencimiento],'Informe cartera'!F$63)</f>
        <v>0</v>
      </c>
      <c r="G64" s="128">
        <f>SUMIFS(Cartera[Saldo],Cartera[Nombre tercero],'Informe cartera'!$B64,Cartera[Vencimiento],'Informe cartera'!G$63)</f>
        <v>0</v>
      </c>
      <c r="H64" s="129">
        <f>SUBTOTAL(9,Tabla4[[#This Row],[24/12/2025]:[28/12/2025]])</f>
        <v>0</v>
      </c>
      <c r="R64" s="130"/>
      <c r="S64" s="131" t="s">
        <v>1140</v>
      </c>
      <c r="T64" s="131"/>
      <c r="U64" s="132" t="e">
        <f>+Tabla6[[#This Row],[Reacudo semana pasada]]/Tabla6[[#Totals],[Reacudo semana pasada]]</f>
        <v>#DIV/0!</v>
      </c>
    </row>
    <row r="65" spans="2:21" s="60" customFormat="1" ht="14.1" customHeight="1">
      <c r="B65" t="s">
        <v>37</v>
      </c>
      <c r="C65" s="128">
        <f>SUMIFS(Cartera[Saldo],Cartera[Nombre tercero],'Informe cartera'!$B65,Cartera[Vencimiento],'Informe cartera'!C$63)</f>
        <v>0</v>
      </c>
      <c r="D65" s="128">
        <f>SUMIFS(Cartera[Saldo],Cartera[Nombre tercero],'Informe cartera'!$B65,Cartera[Vencimiento],'Informe cartera'!D$63)</f>
        <v>0</v>
      </c>
      <c r="E65" s="128">
        <f>SUMIFS(Cartera[Saldo],Cartera[Nombre tercero],'Informe cartera'!$B65,Cartera[Vencimiento],'Informe cartera'!E$63)</f>
        <v>0</v>
      </c>
      <c r="F65" s="134">
        <f>SUMIFS(Cartera[Saldo],Cartera[Nombre tercero],'Informe cartera'!$B65,Cartera[Vencimiento],'Informe cartera'!F$63)</f>
        <v>0</v>
      </c>
      <c r="G65" s="134">
        <f>SUMIFS(Cartera[Saldo],Cartera[Nombre tercero],'Informe cartera'!$B65,Cartera[Vencimiento],'Informe cartera'!G$63)</f>
        <v>0</v>
      </c>
      <c r="H65" s="129">
        <f>SUBTOTAL(9,Tabla4[[#This Row],[24/12/2025]:[28/12/2025]])</f>
        <v>0</v>
      </c>
      <c r="R65" s="130"/>
      <c r="S65" s="131" t="e">
        <f>VLOOKUP(Tabla6[[#This Row],[Cliente]],#REF!,2,)</f>
        <v>#REF!</v>
      </c>
      <c r="T65" s="131"/>
      <c r="U65" s="135" t="e">
        <f>+Tabla6[[#This Row],[Reacudo semana pasada]]/Tabla6[[#Totals],[Reacudo semana pasada]]</f>
        <v>#DIV/0!</v>
      </c>
    </row>
    <row r="66" spans="2:21" s="60" customFormat="1" ht="14.1" customHeight="1">
      <c r="B66" t="s">
        <v>1420</v>
      </c>
      <c r="C66" s="128">
        <f>SUMIFS(Cartera[Saldo],Cartera[Nombre tercero],'Informe cartera'!$B66,Cartera[Vencimiento],'Informe cartera'!C$63)</f>
        <v>0</v>
      </c>
      <c r="D66" s="128">
        <f>SUMIFS(Cartera[Saldo],Cartera[Nombre tercero],'Informe cartera'!$B66,Cartera[Vencimiento],'Informe cartera'!D$63)</f>
        <v>0</v>
      </c>
      <c r="E66" s="128">
        <f>SUMIFS(Cartera[Saldo],Cartera[Nombre tercero],'Informe cartera'!$B66,Cartera[Vencimiento],'Informe cartera'!E$63)</f>
        <v>0</v>
      </c>
      <c r="F66" s="134">
        <f>SUMIFS(Cartera[Saldo],Cartera[Nombre tercero],'Informe cartera'!$B66,Cartera[Vencimiento],'Informe cartera'!F$63)</f>
        <v>0</v>
      </c>
      <c r="G66" s="134">
        <f>SUMIFS(Cartera[Saldo],Cartera[Nombre tercero],'Informe cartera'!$B66,Cartera[Vencimiento],'Informe cartera'!G$63)</f>
        <v>0</v>
      </c>
      <c r="H66" s="129">
        <f>SUBTOTAL(9,Tabla4[[#This Row],[24/12/2025]:[28/12/2025]])</f>
        <v>0</v>
      </c>
      <c r="R66" s="136"/>
      <c r="S66" s="131" t="e">
        <f>VLOOKUP(Tabla6[[#This Row],[Cliente]],#REF!,2,)</f>
        <v>#REF!</v>
      </c>
      <c r="T66" s="131"/>
      <c r="U66" s="135" t="e">
        <f>+Tabla6[[#This Row],[Reacudo semana pasada]]/Tabla6[[#Totals],[Reacudo semana pasada]]</f>
        <v>#DIV/0!</v>
      </c>
    </row>
    <row r="67" spans="2:21" s="60" customFormat="1" ht="14.1" customHeight="1">
      <c r="B67" t="s">
        <v>39</v>
      </c>
      <c r="C67" s="128">
        <f>SUMIFS(Cartera[Saldo],Cartera[Nombre tercero],'Informe cartera'!$B67,Cartera[Vencimiento],'Informe cartera'!C$63)</f>
        <v>0</v>
      </c>
      <c r="D67" s="128">
        <f>SUMIFS(Cartera[Saldo],Cartera[Nombre tercero],'Informe cartera'!$B67,Cartera[Vencimiento],'Informe cartera'!D$63)</f>
        <v>0</v>
      </c>
      <c r="E67" s="128">
        <f>SUMIFS(Cartera[Saldo],Cartera[Nombre tercero],'Informe cartera'!$B67,Cartera[Vencimiento],'Informe cartera'!E$63)</f>
        <v>0</v>
      </c>
      <c r="F67" s="134">
        <f>SUMIFS(Cartera[Saldo],Cartera[Nombre tercero],'Informe cartera'!$B67,Cartera[Vencimiento],'Informe cartera'!F$63)</f>
        <v>0</v>
      </c>
      <c r="G67" s="134">
        <f>SUMIFS(Cartera[Saldo],Cartera[Nombre tercero],'Informe cartera'!$B67,Cartera[Vencimiento],'Informe cartera'!G$63)</f>
        <v>0</v>
      </c>
      <c r="H67" s="129">
        <f>SUBTOTAL(9,Tabla4[[#This Row],[24/12/2025]:[28/12/2025]])</f>
        <v>0</v>
      </c>
      <c r="R67" s="136"/>
      <c r="S67" s="131" t="e">
        <f>VLOOKUP(Tabla6[[#This Row],[Cliente]],#REF!,2,)</f>
        <v>#REF!</v>
      </c>
      <c r="T67" s="131"/>
      <c r="U67" s="135" t="e">
        <f>+Tabla6[[#This Row],[Reacudo semana pasada]]/Tabla6[[#Totals],[Reacudo semana pasada]]</f>
        <v>#DIV/0!</v>
      </c>
    </row>
    <row r="68" spans="2:21" s="60" customFormat="1" ht="14.1" customHeight="1">
      <c r="B68" t="s">
        <v>92</v>
      </c>
      <c r="C68" s="128">
        <f>SUMIFS(Cartera[Saldo],Cartera[Nombre tercero],'Informe cartera'!$B68,Cartera[Vencimiento],'Informe cartera'!C$63)</f>
        <v>0</v>
      </c>
      <c r="D68" s="128">
        <f>SUMIFS(Cartera[Saldo],Cartera[Nombre tercero],'Informe cartera'!$B68,Cartera[Vencimiento],'Informe cartera'!D$63)</f>
        <v>0</v>
      </c>
      <c r="E68" s="128">
        <f>SUMIFS(Cartera[Saldo],Cartera[Nombre tercero],'Informe cartera'!$B68,Cartera[Vencimiento],'Informe cartera'!E$63)</f>
        <v>0</v>
      </c>
      <c r="F68" s="134">
        <f>SUMIFS(Cartera[Saldo],Cartera[Nombre tercero],'Informe cartera'!$B68,Cartera[Vencimiento],'Informe cartera'!F$63)</f>
        <v>0</v>
      </c>
      <c r="G68" s="134">
        <f>SUMIFS(Cartera[Saldo],Cartera[Nombre tercero],'Informe cartera'!$B68,Cartera[Vencimiento],'Informe cartera'!G$63)</f>
        <v>0</v>
      </c>
      <c r="H68" s="129">
        <f>SUBTOTAL(9,Tabla4[[#This Row],[24/12/2025]:[28/12/2025]])</f>
        <v>0</v>
      </c>
      <c r="R68" s="130"/>
      <c r="S68" s="131" t="s">
        <v>1140</v>
      </c>
      <c r="T68" s="131"/>
      <c r="U68" s="135" t="e">
        <f>+Tabla6[[#This Row],[Reacudo semana pasada]]/Tabla6[[#Totals],[Reacudo semana pasada]]</f>
        <v>#DIV/0!</v>
      </c>
    </row>
    <row r="69" spans="2:21" s="60" customFormat="1" ht="14.1" customHeight="1">
      <c r="B69" t="s">
        <v>277</v>
      </c>
      <c r="C69" s="128">
        <f>SUMIFS(Cartera[Saldo],Cartera[Nombre tercero],'Informe cartera'!$B69,Cartera[Vencimiento],'Informe cartera'!C$63)</f>
        <v>0</v>
      </c>
      <c r="D69" s="128">
        <f>SUMIFS(Cartera[Saldo],Cartera[Nombre tercero],'Informe cartera'!$B69,Cartera[Vencimiento],'Informe cartera'!D$63)</f>
        <v>0</v>
      </c>
      <c r="E69" s="128">
        <f>SUMIFS(Cartera[Saldo],Cartera[Nombre tercero],'Informe cartera'!$B69,Cartera[Vencimiento],'Informe cartera'!E$63)</f>
        <v>0</v>
      </c>
      <c r="F69" s="134">
        <f>SUMIFS(Cartera[Saldo],Cartera[Nombre tercero],'Informe cartera'!$B69,Cartera[Vencimiento],'Informe cartera'!F$63)</f>
        <v>0</v>
      </c>
      <c r="G69" s="134">
        <f>SUMIFS(Cartera[Saldo],Cartera[Nombre tercero],'Informe cartera'!$B69,Cartera[Vencimiento],'Informe cartera'!G$63)</f>
        <v>0</v>
      </c>
      <c r="H69" s="129">
        <f>SUBTOTAL(9,Tabla4[[#This Row],[24/12/2025]:[28/12/2025]])</f>
        <v>0</v>
      </c>
      <c r="R69" s="136"/>
      <c r="S69" s="131" t="e">
        <f>VLOOKUP(Tabla6[[#This Row],[Cliente]],#REF!,2,)</f>
        <v>#REF!</v>
      </c>
      <c r="T69" s="131"/>
      <c r="U69" s="135" t="e">
        <f>+Tabla6[[#This Row],[Reacudo semana pasada]]/Tabla6[[#Totals],[Reacudo semana pasada]]</f>
        <v>#DIV/0!</v>
      </c>
    </row>
    <row r="70" spans="2:21" s="60" customFormat="1" ht="14.1" customHeight="1">
      <c r="B70" t="s">
        <v>58</v>
      </c>
      <c r="C70" s="128">
        <f>SUMIFS(Cartera[Saldo],Cartera[Nombre tercero],'Informe cartera'!$B70,Cartera[Vencimiento],'Informe cartera'!C$63)</f>
        <v>0</v>
      </c>
      <c r="D70" s="128">
        <f>SUMIFS(Cartera[Saldo],Cartera[Nombre tercero],'Informe cartera'!$B70,Cartera[Vencimiento],'Informe cartera'!D$63)</f>
        <v>0</v>
      </c>
      <c r="E70" s="128">
        <f>SUMIFS(Cartera[Saldo],Cartera[Nombre tercero],'Informe cartera'!$B70,Cartera[Vencimiento],'Informe cartera'!E$63)</f>
        <v>0</v>
      </c>
      <c r="F70" s="134">
        <f>SUMIFS(Cartera[Saldo],Cartera[Nombre tercero],'Informe cartera'!$B70,Cartera[Vencimiento],'Informe cartera'!F$63)</f>
        <v>0</v>
      </c>
      <c r="G70" s="134">
        <f>SUMIFS(Cartera[Saldo],Cartera[Nombre tercero],'Informe cartera'!$B70,Cartera[Vencimiento],'Informe cartera'!G$63)</f>
        <v>0</v>
      </c>
      <c r="H70" s="129">
        <f>SUBTOTAL(9,Tabla4[[#This Row],[24/12/2025]:[28/12/2025]])</f>
        <v>0</v>
      </c>
      <c r="R70" s="136"/>
      <c r="S70" s="131" t="e">
        <f>VLOOKUP(Tabla6[[#This Row],[Cliente]],#REF!,2,)</f>
        <v>#REF!</v>
      </c>
      <c r="T70" s="131"/>
      <c r="U70" s="135" t="e">
        <f>+Tabla6[[#This Row],[Reacudo semana pasada]]/Tabla6[[#Totals],[Reacudo semana pasada]]</f>
        <v>#DIV/0!</v>
      </c>
    </row>
    <row r="71" spans="2:21" s="60" customFormat="1" ht="14.1" customHeight="1">
      <c r="B71" t="s">
        <v>110</v>
      </c>
      <c r="C71" s="128">
        <f>SUMIFS(Cartera[Saldo],Cartera[Nombre tercero],'Informe cartera'!$B71,Cartera[Vencimiento],'Informe cartera'!C$63)</f>
        <v>0</v>
      </c>
      <c r="D71" s="128">
        <f>SUMIFS(Cartera[Saldo],Cartera[Nombre tercero],'Informe cartera'!$B71,Cartera[Vencimiento],'Informe cartera'!D$63)</f>
        <v>0</v>
      </c>
      <c r="E71" s="128">
        <f>SUMIFS(Cartera[Saldo],Cartera[Nombre tercero],'Informe cartera'!$B71,Cartera[Vencimiento],'Informe cartera'!E$63)</f>
        <v>0</v>
      </c>
      <c r="F71" s="134">
        <f>SUMIFS(Cartera[Saldo],Cartera[Nombre tercero],'Informe cartera'!$B71,Cartera[Vencimiento],'Informe cartera'!F$63)</f>
        <v>0</v>
      </c>
      <c r="G71" s="134">
        <f>SUMIFS(Cartera[Saldo],Cartera[Nombre tercero],'Informe cartera'!$B71,Cartera[Vencimiento],'Informe cartera'!G$63)</f>
        <v>0</v>
      </c>
      <c r="H71" s="129">
        <f>SUBTOTAL(9,Tabla4[[#This Row],[24/12/2025]:[28/12/2025]])</f>
        <v>0</v>
      </c>
      <c r="R71" s="130"/>
      <c r="S71" s="131" t="e">
        <f>VLOOKUP(Tabla6[[#This Row],[Cliente]],#REF!,2,)</f>
        <v>#REF!</v>
      </c>
      <c r="T71" s="131"/>
      <c r="U71" s="135" t="e">
        <f>+Tabla6[[#This Row],[Reacudo semana pasada]]/Tabla6[[#Totals],[Reacudo semana pasada]]</f>
        <v>#DIV/0!</v>
      </c>
    </row>
    <row r="72" spans="2:21" s="60" customFormat="1" ht="14.1" customHeight="1">
      <c r="B72" t="s">
        <v>65</v>
      </c>
      <c r="C72" s="128">
        <f>SUMIFS(Cartera[Saldo],Cartera[Nombre tercero],'Informe cartera'!$B72,Cartera[Vencimiento],'Informe cartera'!C$63)</f>
        <v>0</v>
      </c>
      <c r="D72" s="128">
        <f>SUMIFS(Cartera[Saldo],Cartera[Nombre tercero],'Informe cartera'!$B72,Cartera[Vencimiento],'Informe cartera'!D$63)</f>
        <v>0</v>
      </c>
      <c r="E72" s="128">
        <f>SUMIFS(Cartera[Saldo],Cartera[Nombre tercero],'Informe cartera'!$B72,Cartera[Vencimiento],'Informe cartera'!E$63)</f>
        <v>0</v>
      </c>
      <c r="F72" s="134">
        <f>SUMIFS(Cartera[Saldo],Cartera[Nombre tercero],'Informe cartera'!$B72,Cartera[Vencimiento],'Informe cartera'!F$63)</f>
        <v>0</v>
      </c>
      <c r="G72" s="134">
        <f>SUMIFS(Cartera[Saldo],Cartera[Nombre tercero],'Informe cartera'!$B72,Cartera[Vencimiento],'Informe cartera'!G$63)</f>
        <v>0</v>
      </c>
      <c r="H72" s="129">
        <f>SUBTOTAL(9,Tabla4[[#This Row],[24/12/2025]:[28/12/2025]])</f>
        <v>0</v>
      </c>
      <c r="R72" s="136"/>
      <c r="S72" s="131" t="e">
        <f>VLOOKUP(Tabla6[[#This Row],[Cliente]],#REF!,2,)</f>
        <v>#REF!</v>
      </c>
      <c r="T72" s="131"/>
      <c r="U72" s="135" t="e">
        <f>+Tabla6[[#This Row],[Reacudo semana pasada]]/Tabla6[[#Totals],[Reacudo semana pasada]]</f>
        <v>#DIV/0!</v>
      </c>
    </row>
    <row r="73" spans="2:21" s="60" customFormat="1" ht="14.1" customHeight="1">
      <c r="B73" t="s">
        <v>67</v>
      </c>
      <c r="C73" s="128">
        <f>SUMIFS(Cartera[Saldo],Cartera[Nombre tercero],'Informe cartera'!$B73,Cartera[Vencimiento],'Informe cartera'!C$63)</f>
        <v>0</v>
      </c>
      <c r="D73" s="128">
        <f>SUMIFS(Cartera[Saldo],Cartera[Nombre tercero],'Informe cartera'!$B73,Cartera[Vencimiento],'Informe cartera'!D$63)</f>
        <v>0</v>
      </c>
      <c r="E73" s="128">
        <f>SUMIFS(Cartera[Saldo],Cartera[Nombre tercero],'Informe cartera'!$B73,Cartera[Vencimiento],'Informe cartera'!E$63)</f>
        <v>0</v>
      </c>
      <c r="F73" s="134">
        <f>SUMIFS(Cartera[Saldo],Cartera[Nombre tercero],'Informe cartera'!$B73,Cartera[Vencimiento],'Informe cartera'!F$63)</f>
        <v>0</v>
      </c>
      <c r="G73" s="134">
        <f>SUMIFS(Cartera[Saldo],Cartera[Nombre tercero],'Informe cartera'!$B73,Cartera[Vencimiento],'Informe cartera'!G$63)</f>
        <v>0</v>
      </c>
      <c r="H73" s="129">
        <f>SUBTOTAL(9,Tabla4[[#This Row],[24/12/2025]:[28/12/2025]])</f>
        <v>0</v>
      </c>
      <c r="R73" s="136"/>
      <c r="S73" s="131" t="e">
        <f>VLOOKUP(Tabla6[[#This Row],[Cliente]],#REF!,2,)</f>
        <v>#REF!</v>
      </c>
      <c r="T73" s="131"/>
      <c r="U73" s="135" t="e">
        <f>+Tabla6[[#This Row],[Reacudo semana pasada]]/Tabla6[[#Totals],[Reacudo semana pasada]]</f>
        <v>#DIV/0!</v>
      </c>
    </row>
    <row r="74" spans="2:21" s="60" customFormat="1" ht="14.1" customHeight="1">
      <c r="B74" t="s">
        <v>70</v>
      </c>
      <c r="C74" s="128">
        <f>SUMIFS(Cartera[Saldo],Cartera[Nombre tercero],'Informe cartera'!$B74,Cartera[Vencimiento],'Informe cartera'!C$63)</f>
        <v>0</v>
      </c>
      <c r="D74" s="128">
        <f>SUMIFS(Cartera[Saldo],Cartera[Nombre tercero],'Informe cartera'!$B74,Cartera[Vencimiento],'Informe cartera'!D$63)</f>
        <v>0</v>
      </c>
      <c r="E74" s="128">
        <f>SUMIFS(Cartera[Saldo],Cartera[Nombre tercero],'Informe cartera'!$B74,Cartera[Vencimiento],'Informe cartera'!E$63)</f>
        <v>0</v>
      </c>
      <c r="F74" s="134">
        <f>SUMIFS(Cartera[Saldo],Cartera[Nombre tercero],'Informe cartera'!$B74,Cartera[Vencimiento],'Informe cartera'!F$63)</f>
        <v>0</v>
      </c>
      <c r="G74" s="134">
        <f>SUMIFS(Cartera[Saldo],Cartera[Nombre tercero],'Informe cartera'!$B74,Cartera[Vencimiento],'Informe cartera'!G$63)</f>
        <v>0</v>
      </c>
      <c r="H74" s="129">
        <f>SUBTOTAL(9,Tabla4[[#This Row],[24/12/2025]:[28/12/2025]])</f>
        <v>0</v>
      </c>
      <c r="R74" s="136"/>
      <c r="S74" s="131" t="e">
        <f>VLOOKUP(Tabla6[[#This Row],[Cliente]],#REF!,2,)</f>
        <v>#REF!</v>
      </c>
      <c r="T74" s="131"/>
      <c r="U74" s="135" t="e">
        <f>+Tabla6[[#This Row],[Reacudo semana pasada]]/Tabla6[[#Totals],[Reacudo semana pasada]]</f>
        <v>#DIV/0!</v>
      </c>
    </row>
    <row r="75" spans="2:21" s="60" customFormat="1" ht="14.1" customHeight="1">
      <c r="B75" t="s">
        <v>71</v>
      </c>
      <c r="C75" s="128">
        <f>SUMIFS(Cartera[Saldo],Cartera[Nombre tercero],'Informe cartera'!$B75,Cartera[Vencimiento],'Informe cartera'!C$63)</f>
        <v>0</v>
      </c>
      <c r="D75" s="128">
        <f>SUMIFS(Cartera[Saldo],Cartera[Nombre tercero],'Informe cartera'!$B75,Cartera[Vencimiento],'Informe cartera'!D$63)</f>
        <v>0</v>
      </c>
      <c r="E75" s="128">
        <f>SUMIFS(Cartera[Saldo],Cartera[Nombre tercero],'Informe cartera'!$B75,Cartera[Vencimiento],'Informe cartera'!E$63)</f>
        <v>0</v>
      </c>
      <c r="F75" s="134">
        <f>SUMIFS(Cartera[Saldo],Cartera[Nombre tercero],'Informe cartera'!$B75,Cartera[Vencimiento],'Informe cartera'!F$63)</f>
        <v>0</v>
      </c>
      <c r="G75" s="134">
        <f>SUMIFS(Cartera[Saldo],Cartera[Nombre tercero],'Informe cartera'!$B75,Cartera[Vencimiento],'Informe cartera'!G$63)</f>
        <v>0</v>
      </c>
      <c r="H75" s="129">
        <f>SUBTOTAL(9,Tabla4[[#This Row],[24/12/2025]:[28/12/2025]])</f>
        <v>0</v>
      </c>
      <c r="R75" s="136"/>
      <c r="S75" s="131" t="e">
        <f>VLOOKUP(Tabla6[[#This Row],[Cliente]],#REF!,2,)</f>
        <v>#REF!</v>
      </c>
      <c r="T75" s="131"/>
      <c r="U75" s="135" t="e">
        <f>+Tabla6[[#This Row],[Reacudo semana pasada]]/Tabla6[[#Totals],[Reacudo semana pasada]]</f>
        <v>#DIV/0!</v>
      </c>
    </row>
    <row r="76" spans="2:21" s="60" customFormat="1" ht="14.1" customHeight="1">
      <c r="B76" t="s">
        <v>1515</v>
      </c>
      <c r="C76" s="128">
        <f>SUMIFS(Cartera[Saldo],Cartera[Nombre tercero],'Informe cartera'!$B76,Cartera[Vencimiento],'Informe cartera'!C$63)</f>
        <v>0</v>
      </c>
      <c r="D76" s="128">
        <f>SUMIFS(Cartera[Saldo],Cartera[Nombre tercero],'Informe cartera'!$B76,Cartera[Vencimiento],'Informe cartera'!D$63)</f>
        <v>0</v>
      </c>
      <c r="E76" s="128">
        <f>SUMIFS(Cartera[Saldo],Cartera[Nombre tercero],'Informe cartera'!$B76,Cartera[Vencimiento],'Informe cartera'!E$63)</f>
        <v>0</v>
      </c>
      <c r="F76" s="134">
        <f>SUMIFS(Cartera[Saldo],Cartera[Nombre tercero],'Informe cartera'!$B76,Cartera[Vencimiento],'Informe cartera'!F$63)</f>
        <v>0</v>
      </c>
      <c r="G76" s="134">
        <f>SUMIFS(Cartera[Saldo],Cartera[Nombre tercero],'Informe cartera'!$B76,Cartera[Vencimiento],'Informe cartera'!G$63)</f>
        <v>0</v>
      </c>
      <c r="H76" s="129">
        <f>SUBTOTAL(9,Tabla4[[#This Row],[24/12/2025]:[28/12/2025]])</f>
        <v>0</v>
      </c>
      <c r="R76" s="136"/>
      <c r="S76" s="131" t="e">
        <f>VLOOKUP(Tabla6[[#This Row],[Cliente]],#REF!,2,)</f>
        <v>#REF!</v>
      </c>
      <c r="T76" s="131"/>
      <c r="U76" s="135" t="e">
        <f>+Tabla6[[#This Row],[Reacudo semana pasada]]/Tabla6[[#Totals],[Reacudo semana pasada]]</f>
        <v>#DIV/0!</v>
      </c>
    </row>
    <row r="77" spans="2:21" s="60" customFormat="1" ht="14.1" customHeight="1">
      <c r="B77" t="s">
        <v>78</v>
      </c>
      <c r="C77" s="128">
        <f>SUMIFS(Cartera[Saldo],Cartera[Nombre tercero],'Informe cartera'!$B77,Cartera[Vencimiento],'Informe cartera'!C$63)</f>
        <v>0</v>
      </c>
      <c r="D77" s="128">
        <f>SUMIFS(Cartera[Saldo],Cartera[Nombre tercero],'Informe cartera'!$B77,Cartera[Vencimiento],'Informe cartera'!D$63)</f>
        <v>0</v>
      </c>
      <c r="E77" s="128">
        <f>SUMIFS(Cartera[Saldo],Cartera[Nombre tercero],'Informe cartera'!$B77,Cartera[Vencimiento],'Informe cartera'!E$63)</f>
        <v>0</v>
      </c>
      <c r="F77" s="134">
        <f>SUMIFS(Cartera[Saldo],Cartera[Nombre tercero],'Informe cartera'!$B77,Cartera[Vencimiento],'Informe cartera'!F$63)</f>
        <v>0</v>
      </c>
      <c r="G77" s="134">
        <f>SUMIFS(Cartera[Saldo],Cartera[Nombre tercero],'Informe cartera'!$B77,Cartera[Vencimiento],'Informe cartera'!G$63)</f>
        <v>0</v>
      </c>
      <c r="H77" s="129">
        <f>SUBTOTAL(9,Tabla4[[#This Row],[24/12/2025]:[28/12/2025]])</f>
        <v>0</v>
      </c>
      <c r="R77" s="130"/>
      <c r="S77" s="131" t="e">
        <f>VLOOKUP(Tabla6[[#This Row],[Cliente]],#REF!,2,)</f>
        <v>#REF!</v>
      </c>
      <c r="T77" s="131"/>
      <c r="U77" s="135" t="e">
        <f>+Tabla6[[#This Row],[Reacudo semana pasada]]/Tabla6[[#Totals],[Reacudo semana pasada]]</f>
        <v>#DIV/0!</v>
      </c>
    </row>
    <row r="78" spans="2:21" s="60" customFormat="1" ht="14.1" customHeight="1">
      <c r="B78" t="s">
        <v>1430</v>
      </c>
      <c r="C78" s="128">
        <f>SUMIFS(Cartera[Saldo],Cartera[Nombre tercero],'Informe cartera'!$B78,Cartera[Vencimiento],'Informe cartera'!C$63)</f>
        <v>0</v>
      </c>
      <c r="D78" s="128">
        <f>SUMIFS(Cartera[Saldo],Cartera[Nombre tercero],'Informe cartera'!$B78,Cartera[Vencimiento],'Informe cartera'!D$63)</f>
        <v>0</v>
      </c>
      <c r="E78" s="128">
        <f>SUMIFS(Cartera[Saldo],Cartera[Nombre tercero],'Informe cartera'!$B78,Cartera[Vencimiento],'Informe cartera'!E$63)</f>
        <v>0</v>
      </c>
      <c r="F78" s="134">
        <f>SUMIFS(Cartera[Saldo],Cartera[Nombre tercero],'Informe cartera'!$B78,Cartera[Vencimiento],'Informe cartera'!F$63)</f>
        <v>0</v>
      </c>
      <c r="G78" s="134">
        <f>SUMIFS(Cartera[Saldo],Cartera[Nombre tercero],'Informe cartera'!$B78,Cartera[Vencimiento],'Informe cartera'!G$63)</f>
        <v>0</v>
      </c>
      <c r="H78" s="129">
        <f>SUBTOTAL(9,Tabla4[[#This Row],[24/12/2025]:[28/12/2025]])</f>
        <v>0</v>
      </c>
      <c r="R78" s="136"/>
      <c r="S78" s="131" t="e">
        <f>VLOOKUP(Tabla6[[#This Row],[Cliente]],#REF!,2,)</f>
        <v>#REF!</v>
      </c>
      <c r="T78" s="131"/>
      <c r="U78" s="135" t="e">
        <f>+Tabla6[[#This Row],[Reacudo semana pasada]]/Tabla6[[#Totals],[Reacudo semana pasada]]</f>
        <v>#DIV/0!</v>
      </c>
    </row>
    <row r="79" spans="2:21" s="60" customFormat="1" ht="14.1" customHeight="1">
      <c r="B79" t="s">
        <v>1310</v>
      </c>
      <c r="C79" s="128">
        <f>SUMIFS(Cartera[Saldo],Cartera[Nombre tercero],'Informe cartera'!$B79,Cartera[Vencimiento],'Informe cartera'!C$63)</f>
        <v>0</v>
      </c>
      <c r="D79" s="128">
        <f>SUMIFS(Cartera[Saldo],Cartera[Nombre tercero],'Informe cartera'!$B79,Cartera[Vencimiento],'Informe cartera'!D$63)</f>
        <v>0</v>
      </c>
      <c r="E79" s="128">
        <f>SUMIFS(Cartera[Saldo],Cartera[Nombre tercero],'Informe cartera'!$B79,Cartera[Vencimiento],'Informe cartera'!E$63)</f>
        <v>0</v>
      </c>
      <c r="F79" s="134">
        <f>SUMIFS(Cartera[Saldo],Cartera[Nombre tercero],'Informe cartera'!$B79,Cartera[Vencimiento],'Informe cartera'!F$63)</f>
        <v>0</v>
      </c>
      <c r="G79" s="134">
        <f>SUMIFS(Cartera[Saldo],Cartera[Nombre tercero],'Informe cartera'!$B79,Cartera[Vencimiento],'Informe cartera'!G$63)</f>
        <v>0</v>
      </c>
      <c r="H79" s="129">
        <f>SUBTOTAL(9,Tabla4[[#This Row],[24/12/2025]:[28/12/2025]])</f>
        <v>0</v>
      </c>
      <c r="R79" s="136"/>
      <c r="S79" s="131" t="e">
        <f>VLOOKUP(Tabla6[[#This Row],[Cliente]],#REF!,2,)</f>
        <v>#REF!</v>
      </c>
      <c r="T79" s="131"/>
      <c r="U79" s="135" t="e">
        <f>+Tabla6[[#This Row],[Reacudo semana pasada]]/Tabla6[[#Totals],[Reacudo semana pasada]]</f>
        <v>#DIV/0!</v>
      </c>
    </row>
    <row r="80" spans="2:21" s="60" customFormat="1" ht="14.1" customHeight="1">
      <c r="B80" t="s">
        <v>75</v>
      </c>
      <c r="C80" s="128">
        <f>SUMIFS(Cartera[Saldo],Cartera[Nombre tercero],'Informe cartera'!$B80,Cartera[Vencimiento],'Informe cartera'!C$63)</f>
        <v>0</v>
      </c>
      <c r="D80" s="128">
        <f>SUMIFS(Cartera[Saldo],Cartera[Nombre tercero],'Informe cartera'!$B80,Cartera[Vencimiento],'Informe cartera'!D$63)</f>
        <v>0</v>
      </c>
      <c r="E80" s="128">
        <f>SUMIFS(Cartera[Saldo],Cartera[Nombre tercero],'Informe cartera'!$B80,Cartera[Vencimiento],'Informe cartera'!E$63)</f>
        <v>0</v>
      </c>
      <c r="F80" s="134">
        <f>SUMIFS(Cartera[Saldo],Cartera[Nombre tercero],'Informe cartera'!$B80,Cartera[Vencimiento],'Informe cartera'!F$63)</f>
        <v>0</v>
      </c>
      <c r="G80" s="134">
        <f>SUMIFS(Cartera[Saldo],Cartera[Nombre tercero],'Informe cartera'!$B80,Cartera[Vencimiento],'Informe cartera'!G$63)</f>
        <v>0</v>
      </c>
      <c r="H80" s="129">
        <f>SUBTOTAL(9,Tabla4[[#This Row],[24/12/2025]:[28/12/2025]])</f>
        <v>0</v>
      </c>
      <c r="R80" s="136"/>
      <c r="S80" s="131" t="e">
        <f>VLOOKUP(Tabla6[[#This Row],[Cliente]],#REF!,2,)</f>
        <v>#REF!</v>
      </c>
      <c r="T80" s="131"/>
      <c r="U80" s="135" t="e">
        <f>+Tabla6[[#This Row],[Reacudo semana pasada]]/Tabla6[[#Totals],[Reacudo semana pasada]]</f>
        <v>#DIV/0!</v>
      </c>
    </row>
    <row r="81" spans="2:21" s="60" customFormat="1" ht="14.1" customHeight="1">
      <c r="B81" t="s">
        <v>96</v>
      </c>
      <c r="C81" s="128">
        <f>SUMIFS(Cartera[Saldo],Cartera[Nombre tercero],'Informe cartera'!$B81,Cartera[Vencimiento],'Informe cartera'!C$63)</f>
        <v>0</v>
      </c>
      <c r="D81" s="128">
        <f>SUMIFS(Cartera[Saldo],Cartera[Nombre tercero],'Informe cartera'!$B81,Cartera[Vencimiento],'Informe cartera'!D$63)</f>
        <v>0</v>
      </c>
      <c r="E81" s="128">
        <f>SUMIFS(Cartera[Saldo],Cartera[Nombre tercero],'Informe cartera'!$B81,Cartera[Vencimiento],'Informe cartera'!E$63)</f>
        <v>0</v>
      </c>
      <c r="F81" s="134">
        <f>SUMIFS(Cartera[Saldo],Cartera[Nombre tercero],'Informe cartera'!$B81,Cartera[Vencimiento],'Informe cartera'!F$63)</f>
        <v>0</v>
      </c>
      <c r="G81" s="134">
        <f>SUMIFS(Cartera[Saldo],Cartera[Nombre tercero],'Informe cartera'!$B81,Cartera[Vencimiento],'Informe cartera'!G$63)</f>
        <v>0</v>
      </c>
      <c r="H81" s="129">
        <f>SUBTOTAL(9,Tabla4[[#This Row],[24/12/2025]:[28/12/2025]])</f>
        <v>0</v>
      </c>
      <c r="R81" s="130"/>
      <c r="S81" s="131" t="e">
        <f>VLOOKUP(Tabla6[[#This Row],[Cliente]],#REF!,2,)</f>
        <v>#REF!</v>
      </c>
      <c r="T81" s="131"/>
      <c r="U81" s="135" t="e">
        <f>+Tabla6[[#This Row],[Reacudo semana pasada]]/Tabla6[[#Totals],[Reacudo semana pasada]]</f>
        <v>#DIV/0!</v>
      </c>
    </row>
    <row r="82" spans="2:21" s="60" customFormat="1" ht="14.1" customHeight="1">
      <c r="B82" t="s">
        <v>1517</v>
      </c>
      <c r="C82" s="128">
        <f>SUMIFS(Cartera[Saldo],Cartera[Nombre tercero],'Informe cartera'!$B82,Cartera[Vencimiento],'Informe cartera'!C$63)</f>
        <v>0</v>
      </c>
      <c r="D82" s="128">
        <f>SUMIFS(Cartera[Saldo],Cartera[Nombre tercero],'Informe cartera'!$B82,Cartera[Vencimiento],'Informe cartera'!D$63)</f>
        <v>0</v>
      </c>
      <c r="E82" s="128">
        <f>SUMIFS(Cartera[Saldo],Cartera[Nombre tercero],'Informe cartera'!$B82,Cartera[Vencimiento],'Informe cartera'!E$63)</f>
        <v>0</v>
      </c>
      <c r="F82" s="134">
        <f>SUMIFS(Cartera[Saldo],Cartera[Nombre tercero],'Informe cartera'!$B82,Cartera[Vencimiento],'Informe cartera'!F$63)</f>
        <v>0</v>
      </c>
      <c r="G82" s="134">
        <f>SUMIFS(Cartera[Saldo],Cartera[Nombre tercero],'Informe cartera'!$B82,Cartera[Vencimiento],'Informe cartera'!G$63)</f>
        <v>0</v>
      </c>
      <c r="H82" s="129">
        <f>SUBTOTAL(9,Tabla4[[#This Row],[24/12/2025]:[28/12/2025]])</f>
        <v>0</v>
      </c>
      <c r="R82" s="130"/>
      <c r="S82" s="131" t="e">
        <f>VLOOKUP(Tabla6[[#This Row],[Cliente]],#REF!,2,)</f>
        <v>#REF!</v>
      </c>
      <c r="T82" s="131"/>
      <c r="U82" s="135" t="e">
        <f>+Tabla6[[#This Row],[Reacudo semana pasada]]/Tabla6[[#Totals],[Reacudo semana pasada]]</f>
        <v>#DIV/0!</v>
      </c>
    </row>
    <row r="83" spans="2:21" s="60" customFormat="1" ht="14.1" customHeight="1">
      <c r="B83" t="s">
        <v>40</v>
      </c>
      <c r="C83" s="128">
        <f>SUMIFS(Cartera[Saldo],Cartera[Nombre tercero],'Informe cartera'!$B83,Cartera[Vencimiento],'Informe cartera'!C$63)</f>
        <v>0</v>
      </c>
      <c r="D83" s="128">
        <f>SUMIFS(Cartera[Saldo],Cartera[Nombre tercero],'Informe cartera'!$B83,Cartera[Vencimiento],'Informe cartera'!D$63)</f>
        <v>0</v>
      </c>
      <c r="E83" s="128">
        <f>SUMIFS(Cartera[Saldo],Cartera[Nombre tercero],'Informe cartera'!$B83,Cartera[Vencimiento],'Informe cartera'!E$63)</f>
        <v>0</v>
      </c>
      <c r="F83" s="134">
        <f>SUMIFS(Cartera[Saldo],Cartera[Nombre tercero],'Informe cartera'!$B83,Cartera[Vencimiento],'Informe cartera'!F$63)</f>
        <v>0</v>
      </c>
      <c r="G83" s="134">
        <f>SUMIFS(Cartera[Saldo],Cartera[Nombre tercero],'Informe cartera'!$B83,Cartera[Vencimiento],'Informe cartera'!G$63)</f>
        <v>0</v>
      </c>
      <c r="H83" s="129">
        <f>SUBTOTAL(9,Tabla4[[#This Row],[24/12/2025]:[28/12/2025]])</f>
        <v>0</v>
      </c>
      <c r="R83" s="136"/>
      <c r="S83" s="131" t="e">
        <f>VLOOKUP(Tabla6[[#This Row],[Cliente]],#REF!,2,)</f>
        <v>#REF!</v>
      </c>
      <c r="T83" s="131"/>
      <c r="U83" s="135" t="e">
        <f>+Tabla6[[#This Row],[Reacudo semana pasada]]/Tabla6[[#Totals],[Reacudo semana pasada]]</f>
        <v>#DIV/0!</v>
      </c>
    </row>
    <row r="84" spans="2:21" s="60" customFormat="1" ht="14.1" customHeight="1">
      <c r="B84" t="s">
        <v>344</v>
      </c>
      <c r="C84" s="128">
        <f>SUMIFS(Cartera[Saldo],Cartera[Nombre tercero],'Informe cartera'!$B84,Cartera[Vencimiento],'Informe cartera'!C$63)</f>
        <v>0</v>
      </c>
      <c r="D84" s="128">
        <f>SUMIFS(Cartera[Saldo],Cartera[Nombre tercero],'Informe cartera'!$B84,Cartera[Vencimiento],'Informe cartera'!D$63)</f>
        <v>0</v>
      </c>
      <c r="E84" s="128">
        <f>SUMIFS(Cartera[Saldo],Cartera[Nombre tercero],'Informe cartera'!$B84,Cartera[Vencimiento],'Informe cartera'!E$63)</f>
        <v>0</v>
      </c>
      <c r="F84" s="134">
        <f>SUMIFS(Cartera[Saldo],Cartera[Nombre tercero],'Informe cartera'!$B84,Cartera[Vencimiento],'Informe cartera'!F$63)</f>
        <v>0</v>
      </c>
      <c r="G84" s="134">
        <f>SUMIFS(Cartera[Saldo],Cartera[Nombre tercero],'Informe cartera'!$B84,Cartera[Vencimiento],'Informe cartera'!G$63)</f>
        <v>0</v>
      </c>
      <c r="H84" s="129">
        <f>SUBTOTAL(9,Tabla4[[#This Row],[24/12/2025]:[28/12/2025]])</f>
        <v>0</v>
      </c>
      <c r="R84" s="130"/>
      <c r="S84" s="131" t="e">
        <f>VLOOKUP(Tabla6[[#This Row],[Cliente]],#REF!,2,)</f>
        <v>#REF!</v>
      </c>
      <c r="T84" s="131"/>
      <c r="U84" s="135" t="e">
        <f>+Tabla6[[#This Row],[Reacudo semana pasada]]/Tabla6[[#Totals],[Reacudo semana pasada]]</f>
        <v>#DIV/0!</v>
      </c>
    </row>
    <row r="85" spans="2:21" s="60" customFormat="1" ht="14.1" customHeight="1">
      <c r="B85" t="s">
        <v>79</v>
      </c>
      <c r="C85" s="128">
        <f>SUMIFS(Cartera[Saldo],Cartera[Nombre tercero],'Informe cartera'!$B85,Cartera[Vencimiento],'Informe cartera'!C$63)</f>
        <v>0</v>
      </c>
      <c r="D85" s="128">
        <f>SUMIFS(Cartera[Saldo],Cartera[Nombre tercero],'Informe cartera'!$B85,Cartera[Vencimiento],'Informe cartera'!D$63)</f>
        <v>0</v>
      </c>
      <c r="E85" s="128">
        <f>SUMIFS(Cartera[Saldo],Cartera[Nombre tercero],'Informe cartera'!$B85,Cartera[Vencimiento],'Informe cartera'!E$63)</f>
        <v>0</v>
      </c>
      <c r="F85" s="134">
        <f>SUMIFS(Cartera[Saldo],Cartera[Nombre tercero],'Informe cartera'!$B85,Cartera[Vencimiento],'Informe cartera'!F$63)</f>
        <v>0</v>
      </c>
      <c r="G85" s="134">
        <f>SUMIFS(Cartera[Saldo],Cartera[Nombre tercero],'Informe cartera'!$B85,Cartera[Vencimiento],'Informe cartera'!G$63)</f>
        <v>0</v>
      </c>
      <c r="H85" s="129">
        <f>SUBTOTAL(9,Tabla4[[#This Row],[24/12/2025]:[28/12/2025]])</f>
        <v>0</v>
      </c>
      <c r="R85" s="136"/>
      <c r="S85" s="131" t="e">
        <f>VLOOKUP(Tabla6[[#This Row],[Cliente]],#REF!,2,)</f>
        <v>#REF!</v>
      </c>
      <c r="T85" s="131"/>
      <c r="U85" s="135" t="e">
        <f>+Tabla6[[#This Row],[Reacudo semana pasada]]/Tabla6[[#Totals],[Reacudo semana pasada]]</f>
        <v>#DIV/0!</v>
      </c>
    </row>
    <row r="86" spans="2:21" s="60" customFormat="1" ht="14.1" customHeight="1">
      <c r="B86" t="s">
        <v>81</v>
      </c>
      <c r="C86" s="128">
        <f>SUMIFS(Cartera[Saldo],Cartera[Nombre tercero],'Informe cartera'!$B86,Cartera[Vencimiento],'Informe cartera'!C$63)</f>
        <v>0</v>
      </c>
      <c r="D86" s="128">
        <f>SUMIFS(Cartera[Saldo],Cartera[Nombre tercero],'Informe cartera'!$B86,Cartera[Vencimiento],'Informe cartera'!D$63)</f>
        <v>0</v>
      </c>
      <c r="E86" s="128">
        <f>SUMIFS(Cartera[Saldo],Cartera[Nombre tercero],'Informe cartera'!$B86,Cartera[Vencimiento],'Informe cartera'!E$63)</f>
        <v>0</v>
      </c>
      <c r="F86" s="134">
        <f>SUMIFS(Cartera[Saldo],Cartera[Nombre tercero],'Informe cartera'!$B86,Cartera[Vencimiento],'Informe cartera'!F$63)</f>
        <v>0</v>
      </c>
      <c r="G86" s="134">
        <f>SUMIFS(Cartera[Saldo],Cartera[Nombre tercero],'Informe cartera'!$B86,Cartera[Vencimiento],'Informe cartera'!G$63)</f>
        <v>0</v>
      </c>
      <c r="H86" s="129">
        <f>SUBTOTAL(9,Tabla4[[#This Row],[24/12/2025]:[28/12/2025]])</f>
        <v>0</v>
      </c>
      <c r="R86" s="136"/>
      <c r="S86" s="131" t="e">
        <f>VLOOKUP(Tabla6[[#This Row],[Cliente]],#REF!,2,)</f>
        <v>#REF!</v>
      </c>
      <c r="T86" s="131"/>
      <c r="U86" s="135" t="e">
        <f>+Tabla6[[#This Row],[Reacudo semana pasada]]/Tabla6[[#Totals],[Reacudo semana pasada]]</f>
        <v>#DIV/0!</v>
      </c>
    </row>
    <row r="87" spans="2:21" s="60" customFormat="1" ht="14.1" customHeight="1">
      <c r="B87" t="s">
        <v>98</v>
      </c>
      <c r="C87" s="128">
        <f>SUMIFS(Cartera[Saldo],Cartera[Nombre tercero],'Informe cartera'!$B87,Cartera[Vencimiento],'Informe cartera'!C$63)</f>
        <v>0</v>
      </c>
      <c r="D87" s="128">
        <f>SUMIFS(Cartera[Saldo],Cartera[Nombre tercero],'Informe cartera'!$B87,Cartera[Vencimiento],'Informe cartera'!D$63)</f>
        <v>0</v>
      </c>
      <c r="E87" s="128">
        <f>SUMIFS(Cartera[Saldo],Cartera[Nombre tercero],'Informe cartera'!$B87,Cartera[Vencimiento],'Informe cartera'!E$63)</f>
        <v>0</v>
      </c>
      <c r="F87" s="134">
        <f>SUMIFS(Cartera[Saldo],Cartera[Nombre tercero],'Informe cartera'!$B87,Cartera[Vencimiento],'Informe cartera'!F$63)</f>
        <v>0</v>
      </c>
      <c r="G87" s="134">
        <f>SUMIFS(Cartera[Saldo],Cartera[Nombre tercero],'Informe cartera'!$B87,Cartera[Vencimiento],'Informe cartera'!G$63)</f>
        <v>0</v>
      </c>
      <c r="H87" s="129">
        <f>SUBTOTAL(9,Tabla4[[#This Row],[24/12/2025]:[28/12/2025]])</f>
        <v>0</v>
      </c>
      <c r="R87" s="136"/>
      <c r="S87" s="131" t="e">
        <f>VLOOKUP(Tabla6[[#This Row],[Cliente]],#REF!,2,)</f>
        <v>#REF!</v>
      </c>
      <c r="T87" s="131"/>
      <c r="U87" s="135" t="e">
        <f>+Tabla6[[#This Row],[Reacudo semana pasada]]/Tabla6[[#Totals],[Reacudo semana pasada]]</f>
        <v>#DIV/0!</v>
      </c>
    </row>
    <row r="88" spans="2:21" s="60" customFormat="1" ht="14.1" customHeight="1">
      <c r="B88" t="s">
        <v>53</v>
      </c>
      <c r="C88" s="128">
        <f>SUMIFS(Cartera[Saldo],Cartera[Nombre tercero],'Informe cartera'!$B88,Cartera[Vencimiento],'Informe cartera'!C$63)</f>
        <v>0</v>
      </c>
      <c r="D88" s="128">
        <f>SUMIFS(Cartera[Saldo],Cartera[Nombre tercero],'Informe cartera'!$B88,Cartera[Vencimiento],'Informe cartera'!D$63)</f>
        <v>0</v>
      </c>
      <c r="E88" s="128">
        <f>SUMIFS(Cartera[Saldo],Cartera[Nombre tercero],'Informe cartera'!$B88,Cartera[Vencimiento],'Informe cartera'!E$63)</f>
        <v>0</v>
      </c>
      <c r="F88" s="134">
        <f>SUMIFS(Cartera[Saldo],Cartera[Nombre tercero],'Informe cartera'!$B88,Cartera[Vencimiento],'Informe cartera'!F$63)</f>
        <v>0</v>
      </c>
      <c r="G88" s="134">
        <f>SUMIFS(Cartera[Saldo],Cartera[Nombre tercero],'Informe cartera'!$B88,Cartera[Vencimiento],'Informe cartera'!G$63)</f>
        <v>0</v>
      </c>
      <c r="H88" s="129">
        <f>SUBTOTAL(9,Tabla4[[#This Row],[24/12/2025]:[28/12/2025]])</f>
        <v>0</v>
      </c>
      <c r="R88" s="136"/>
      <c r="S88" s="131" t="e">
        <f>VLOOKUP(Tabla6[[#This Row],[Cliente]],#REF!,2,)</f>
        <v>#REF!</v>
      </c>
      <c r="T88" s="131"/>
      <c r="U88" s="135" t="e">
        <f>+Tabla6[[#This Row],[Reacudo semana pasada]]/Tabla6[[#Totals],[Reacudo semana pasada]]</f>
        <v>#DIV/0!</v>
      </c>
    </row>
    <row r="89" spans="2:21" s="60" customFormat="1" ht="14.1" customHeight="1">
      <c r="B89" t="s">
        <v>104</v>
      </c>
      <c r="C89" s="128">
        <f>SUMIFS(Cartera[Saldo],Cartera[Nombre tercero],'Informe cartera'!$B89,Cartera[Vencimiento],'Informe cartera'!C$63)</f>
        <v>0</v>
      </c>
      <c r="D89" s="128">
        <f>SUMIFS(Cartera[Saldo],Cartera[Nombre tercero],'Informe cartera'!$B89,Cartera[Vencimiento],'Informe cartera'!D$63)</f>
        <v>0</v>
      </c>
      <c r="E89" s="128">
        <f>SUMIFS(Cartera[Saldo],Cartera[Nombre tercero],'Informe cartera'!$B89,Cartera[Vencimiento],'Informe cartera'!E$63)</f>
        <v>0</v>
      </c>
      <c r="F89" s="134">
        <f>SUMIFS(Cartera[Saldo],Cartera[Nombre tercero],'Informe cartera'!$B89,Cartera[Vencimiento],'Informe cartera'!F$63)</f>
        <v>0</v>
      </c>
      <c r="G89" s="134">
        <f>SUMIFS(Cartera[Saldo],Cartera[Nombre tercero],'Informe cartera'!$B89,Cartera[Vencimiento],'Informe cartera'!G$63)</f>
        <v>0</v>
      </c>
      <c r="H89" s="129">
        <f>SUBTOTAL(9,Tabla4[[#This Row],[24/12/2025]:[28/12/2025]])</f>
        <v>0</v>
      </c>
      <c r="R89" s="136"/>
      <c r="S89" s="131" t="e">
        <f>VLOOKUP(Tabla6[[#This Row],[Cliente]],#REF!,2,)</f>
        <v>#REF!</v>
      </c>
      <c r="T89" s="131"/>
      <c r="U89" s="135" t="e">
        <f>+Tabla6[[#This Row],[Reacudo semana pasada]]/Tabla6[[#Totals],[Reacudo semana pasada]]</f>
        <v>#DIV/0!</v>
      </c>
    </row>
    <row r="90" spans="2:21" s="60" customFormat="1" ht="14.1" customHeight="1">
      <c r="B90" t="s">
        <v>106</v>
      </c>
      <c r="C90" s="128">
        <f>SUMIFS(Cartera[Saldo],Cartera[Nombre tercero],'Informe cartera'!$B90,Cartera[Vencimiento],'Informe cartera'!C$63)</f>
        <v>0</v>
      </c>
      <c r="D90" s="128">
        <f>SUMIFS(Cartera[Saldo],Cartera[Nombre tercero],'Informe cartera'!$B90,Cartera[Vencimiento],'Informe cartera'!D$63)</f>
        <v>0</v>
      </c>
      <c r="E90" s="128">
        <f>SUMIFS(Cartera[Saldo],Cartera[Nombre tercero],'Informe cartera'!$B90,Cartera[Vencimiento],'Informe cartera'!E$63)</f>
        <v>0</v>
      </c>
      <c r="F90" s="134">
        <f>SUMIFS(Cartera[Saldo],Cartera[Nombre tercero],'Informe cartera'!$B90,Cartera[Vencimiento],'Informe cartera'!F$63)</f>
        <v>0</v>
      </c>
      <c r="G90" s="134">
        <f>SUMIFS(Cartera[Saldo],Cartera[Nombre tercero],'Informe cartera'!$B90,Cartera[Vencimiento],'Informe cartera'!G$63)</f>
        <v>0</v>
      </c>
      <c r="H90" s="129">
        <f>SUBTOTAL(9,Tabla4[[#This Row],[24/12/2025]:[28/12/2025]])</f>
        <v>0</v>
      </c>
      <c r="R90" s="136"/>
      <c r="S90" s="131" t="e">
        <f>VLOOKUP(Tabla6[[#This Row],[Cliente]],#REF!,2,)</f>
        <v>#REF!</v>
      </c>
      <c r="T90" s="131"/>
      <c r="U90" s="135" t="e">
        <f>+Tabla6[[#This Row],[Reacudo semana pasada]]/Tabla6[[#Totals],[Reacudo semana pasada]]</f>
        <v>#DIV/0!</v>
      </c>
    </row>
    <row r="91" spans="2:21" s="60" customFormat="1" ht="14.1" customHeight="1">
      <c r="B91" t="s">
        <v>55</v>
      </c>
      <c r="C91" s="128">
        <f>SUMIFS(Cartera[Saldo],Cartera[Nombre tercero],'Informe cartera'!$B91,Cartera[Vencimiento],'Informe cartera'!C$63)</f>
        <v>0</v>
      </c>
      <c r="D91" s="128">
        <f>SUMIFS(Cartera[Saldo],Cartera[Nombre tercero],'Informe cartera'!$B91,Cartera[Vencimiento],'Informe cartera'!D$63)</f>
        <v>0</v>
      </c>
      <c r="E91" s="128">
        <f>SUMIFS(Cartera[Saldo],Cartera[Nombre tercero],'Informe cartera'!$B91,Cartera[Vencimiento],'Informe cartera'!E$63)</f>
        <v>0</v>
      </c>
      <c r="F91" s="134">
        <f>SUMIFS(Cartera[Saldo],Cartera[Nombre tercero],'Informe cartera'!$B91,Cartera[Vencimiento],'Informe cartera'!F$63)</f>
        <v>0</v>
      </c>
      <c r="G91" s="134">
        <f>SUMIFS(Cartera[Saldo],Cartera[Nombre tercero],'Informe cartera'!$B91,Cartera[Vencimiento],'Informe cartera'!G$63)</f>
        <v>0</v>
      </c>
      <c r="H91" s="129">
        <f>SUBTOTAL(9,Tabla4[[#This Row],[24/12/2025]:[28/12/2025]])</f>
        <v>0</v>
      </c>
      <c r="R91" s="136"/>
      <c r="S91" s="131" t="e">
        <f>VLOOKUP(Tabla6[[#This Row],[Cliente]],#REF!,2,)</f>
        <v>#REF!</v>
      </c>
      <c r="T91" s="131"/>
      <c r="U91" s="135" t="e">
        <f>+Tabla6[[#This Row],[Reacudo semana pasada]]/Tabla6[[#Totals],[Reacudo semana pasada]]</f>
        <v>#DIV/0!</v>
      </c>
    </row>
    <row r="92" spans="2:21" s="60" customFormat="1" ht="14.1" customHeight="1">
      <c r="B92" t="s">
        <v>111</v>
      </c>
      <c r="C92" s="128">
        <f>SUMIFS(Cartera[Saldo],Cartera[Nombre tercero],'Informe cartera'!$B92,Cartera[Vencimiento],'Informe cartera'!C$63)</f>
        <v>0</v>
      </c>
      <c r="D92" s="128">
        <f>SUMIFS(Cartera[Saldo],Cartera[Nombre tercero],'Informe cartera'!$B92,Cartera[Vencimiento],'Informe cartera'!D$63)</f>
        <v>0</v>
      </c>
      <c r="E92" s="128">
        <f>SUMIFS(Cartera[Saldo],Cartera[Nombre tercero],'Informe cartera'!$B92,Cartera[Vencimiento],'Informe cartera'!E$63)</f>
        <v>0</v>
      </c>
      <c r="F92" s="134">
        <f>SUMIFS(Cartera[Saldo],Cartera[Nombre tercero],'Informe cartera'!$B92,Cartera[Vencimiento],'Informe cartera'!F$63)</f>
        <v>0</v>
      </c>
      <c r="G92" s="134">
        <f>SUMIFS(Cartera[Saldo],Cartera[Nombre tercero],'Informe cartera'!$B92,Cartera[Vencimiento],'Informe cartera'!G$63)</f>
        <v>0</v>
      </c>
      <c r="H92" s="129">
        <f>SUBTOTAL(9,Tabla4[[#This Row],[24/12/2025]:[28/12/2025]])</f>
        <v>0</v>
      </c>
      <c r="R92" s="130"/>
      <c r="S92" s="131" t="e">
        <f>VLOOKUP(Tabla6[[#This Row],[Cliente]],#REF!,2,)</f>
        <v>#REF!</v>
      </c>
      <c r="T92" s="131"/>
      <c r="U92" s="135" t="e">
        <f>+Tabla6[[#This Row],[Reacudo semana pasada]]/Tabla6[[#Totals],[Reacudo semana pasada]]</f>
        <v>#DIV/0!</v>
      </c>
    </row>
    <row r="93" spans="2:21" s="60" customFormat="1" ht="14.1" customHeight="1">
      <c r="B93" t="s">
        <v>1518</v>
      </c>
      <c r="C93" s="128">
        <f>SUMIFS(Cartera[Saldo],Cartera[Nombre tercero],'Informe cartera'!$B93,Cartera[Vencimiento],'Informe cartera'!C$63)</f>
        <v>0</v>
      </c>
      <c r="D93" s="128">
        <f>SUMIFS(Cartera[Saldo],Cartera[Nombre tercero],'Informe cartera'!$B93,Cartera[Vencimiento],'Informe cartera'!D$63)</f>
        <v>0</v>
      </c>
      <c r="E93" s="128">
        <f>SUMIFS(Cartera[Saldo],Cartera[Nombre tercero],'Informe cartera'!$B93,Cartera[Vencimiento],'Informe cartera'!E$63)</f>
        <v>0</v>
      </c>
      <c r="F93" s="134">
        <f>SUMIFS(Cartera[Saldo],Cartera[Nombre tercero],'Informe cartera'!$B93,Cartera[Vencimiento],'Informe cartera'!F$63)</f>
        <v>0</v>
      </c>
      <c r="G93" s="134">
        <f>SUMIFS(Cartera[Saldo],Cartera[Nombre tercero],'Informe cartera'!$B93,Cartera[Vencimiento],'Informe cartera'!G$63)</f>
        <v>0</v>
      </c>
      <c r="H93" s="129">
        <f>SUBTOTAL(9,Tabla4[[#This Row],[24/12/2025]:[28/12/2025]])</f>
        <v>0</v>
      </c>
      <c r="R93" s="136"/>
      <c r="S93" s="131" t="e">
        <f>VLOOKUP(Tabla6[[#This Row],[Cliente]],#REF!,2,)</f>
        <v>#REF!</v>
      </c>
      <c r="T93" s="131"/>
      <c r="U93" s="135" t="e">
        <f>+Tabla6[[#This Row],[Reacudo semana pasada]]/Tabla6[[#Totals],[Reacudo semana pasada]]</f>
        <v>#DIV/0!</v>
      </c>
    </row>
    <row r="94" spans="2:21" s="60" customFormat="1" ht="14.1" customHeight="1">
      <c r="B94" t="s">
        <v>84</v>
      </c>
      <c r="C94" s="128">
        <f>SUMIFS(Cartera[Saldo],Cartera[Nombre tercero],'Informe cartera'!$B94,Cartera[Vencimiento],'Informe cartera'!C$63)</f>
        <v>0</v>
      </c>
      <c r="D94" s="128">
        <f>SUMIFS(Cartera[Saldo],Cartera[Nombre tercero],'Informe cartera'!$B94,Cartera[Vencimiento],'Informe cartera'!D$63)</f>
        <v>0</v>
      </c>
      <c r="E94" s="128">
        <f>SUMIFS(Cartera[Saldo],Cartera[Nombre tercero],'Informe cartera'!$B94,Cartera[Vencimiento],'Informe cartera'!E$63)</f>
        <v>0</v>
      </c>
      <c r="F94" s="134">
        <f>SUMIFS(Cartera[Saldo],Cartera[Nombre tercero],'Informe cartera'!$B94,Cartera[Vencimiento],'Informe cartera'!F$63)</f>
        <v>0</v>
      </c>
      <c r="G94" s="134">
        <f>SUMIFS(Cartera[Saldo],Cartera[Nombre tercero],'Informe cartera'!$B94,Cartera[Vencimiento],'Informe cartera'!G$63)</f>
        <v>0</v>
      </c>
      <c r="H94" s="129">
        <f>SUBTOTAL(9,Tabla4[[#This Row],[24/12/2025]:[28/12/2025]])</f>
        <v>0</v>
      </c>
      <c r="R94" s="136"/>
      <c r="S94" s="131" t="e">
        <f>VLOOKUP(Tabla6[[#This Row],[Cliente]],#REF!,2,)</f>
        <v>#REF!</v>
      </c>
      <c r="T94" s="131"/>
      <c r="U94" s="135" t="e">
        <f>+Tabla6[[#This Row],[Reacudo semana pasada]]/Tabla6[[#Totals],[Reacudo semana pasada]]</f>
        <v>#DIV/0!</v>
      </c>
    </row>
    <row r="95" spans="2:21" s="60" customFormat="1" ht="14.1" customHeight="1">
      <c r="B95" t="s">
        <v>398</v>
      </c>
      <c r="C95" s="128">
        <f>SUMIFS(Cartera[Saldo],Cartera[Nombre tercero],'Informe cartera'!$B95,Cartera[Vencimiento],'Informe cartera'!C$63)</f>
        <v>0</v>
      </c>
      <c r="D95" s="128">
        <f>SUMIFS(Cartera[Saldo],Cartera[Nombre tercero],'Informe cartera'!$B95,Cartera[Vencimiento],'Informe cartera'!D$63)</f>
        <v>0</v>
      </c>
      <c r="E95" s="128">
        <f>SUMIFS(Cartera[Saldo],Cartera[Nombre tercero],'Informe cartera'!$B95,Cartera[Vencimiento],'Informe cartera'!E$63)</f>
        <v>0</v>
      </c>
      <c r="F95" s="134">
        <f>SUMIFS(Cartera[Saldo],Cartera[Nombre tercero],'Informe cartera'!$B95,Cartera[Vencimiento],'Informe cartera'!F$63)</f>
        <v>0</v>
      </c>
      <c r="G95" s="134">
        <f>SUMIFS(Cartera[Saldo],Cartera[Nombre tercero],'Informe cartera'!$B95,Cartera[Vencimiento],'Informe cartera'!G$63)</f>
        <v>0</v>
      </c>
      <c r="H95" s="129">
        <f>SUBTOTAL(9,Tabla4[[#This Row],[24/12/2025]:[28/12/2025]])</f>
        <v>0</v>
      </c>
      <c r="R95" s="130"/>
      <c r="S95" s="131" t="e">
        <f>VLOOKUP(Tabla6[[#This Row],[Cliente]],#REF!,2,)</f>
        <v>#REF!</v>
      </c>
      <c r="T95" s="131"/>
      <c r="U95" s="135" t="e">
        <f>+Tabla6[[#This Row],[Reacudo semana pasada]]/Tabla6[[#Totals],[Reacudo semana pasada]]</f>
        <v>#DIV/0!</v>
      </c>
    </row>
    <row r="96" spans="2:21" s="60" customFormat="1" ht="14.1" customHeight="1">
      <c r="B96" t="s">
        <v>114</v>
      </c>
      <c r="C96" s="128">
        <f>SUMIFS(Cartera[Saldo],Cartera[Nombre tercero],'Informe cartera'!$B96,Cartera[Vencimiento],'Informe cartera'!C$63)</f>
        <v>0</v>
      </c>
      <c r="D96" s="128">
        <f>SUMIFS(Cartera[Saldo],Cartera[Nombre tercero],'Informe cartera'!$B96,Cartera[Vencimiento],'Informe cartera'!D$63)</f>
        <v>0</v>
      </c>
      <c r="E96" s="128">
        <f>SUMIFS(Cartera[Saldo],Cartera[Nombre tercero],'Informe cartera'!$B96,Cartera[Vencimiento],'Informe cartera'!E$63)</f>
        <v>0</v>
      </c>
      <c r="F96" s="134">
        <f>SUMIFS(Cartera[Saldo],Cartera[Nombre tercero],'Informe cartera'!$B96,Cartera[Vencimiento],'Informe cartera'!F$63)</f>
        <v>0</v>
      </c>
      <c r="G96" s="134">
        <f>SUMIFS(Cartera[Saldo],Cartera[Nombre tercero],'Informe cartera'!$B96,Cartera[Vencimiento],'Informe cartera'!G$63)</f>
        <v>0</v>
      </c>
      <c r="H96" s="129">
        <f>SUBTOTAL(9,Tabla4[[#This Row],[24/12/2025]:[28/12/2025]])</f>
        <v>0</v>
      </c>
      <c r="R96" s="136"/>
      <c r="S96" s="131" t="e">
        <f>VLOOKUP(Tabla6[[#This Row],[Cliente]],#REF!,2,)</f>
        <v>#REF!</v>
      </c>
      <c r="T96" s="131"/>
      <c r="U96" s="135" t="e">
        <f>+Tabla6[[#This Row],[Reacudo semana pasada]]/Tabla6[[#Totals],[Reacudo semana pasada]]</f>
        <v>#DIV/0!</v>
      </c>
    </row>
    <row r="97" spans="2:21" s="60" customFormat="1" ht="14.1" customHeight="1">
      <c r="B97" t="s">
        <v>117</v>
      </c>
      <c r="C97" s="128">
        <f>SUMIFS(Cartera[Saldo],Cartera[Nombre tercero],'Informe cartera'!$B97,Cartera[Vencimiento],'Informe cartera'!C$63)</f>
        <v>0</v>
      </c>
      <c r="D97" s="128">
        <f>SUMIFS(Cartera[Saldo],Cartera[Nombre tercero],'Informe cartera'!$B97,Cartera[Vencimiento],'Informe cartera'!D$63)</f>
        <v>0</v>
      </c>
      <c r="E97" s="128">
        <f>SUMIFS(Cartera[Saldo],Cartera[Nombre tercero],'Informe cartera'!$B97,Cartera[Vencimiento],'Informe cartera'!E$63)</f>
        <v>0</v>
      </c>
      <c r="F97" s="134">
        <f>SUMIFS(Cartera[Saldo],Cartera[Nombre tercero],'Informe cartera'!$B97,Cartera[Vencimiento],'Informe cartera'!F$63)</f>
        <v>0</v>
      </c>
      <c r="G97" s="134">
        <f>SUMIFS(Cartera[Saldo],Cartera[Nombre tercero],'Informe cartera'!$B97,Cartera[Vencimiento],'Informe cartera'!G$63)</f>
        <v>0</v>
      </c>
      <c r="H97" s="129">
        <f>SUBTOTAL(9,Tabla4[[#This Row],[24/12/2025]:[28/12/2025]])</f>
        <v>0</v>
      </c>
      <c r="R97" s="137"/>
      <c r="S97" s="131" t="e">
        <f>VLOOKUP(Tabla6[[#This Row],[Cliente]],#REF!,2,)</f>
        <v>#REF!</v>
      </c>
      <c r="T97" s="138"/>
      <c r="U97" s="135" t="e">
        <f>+Tabla6[[#This Row],[Reacudo semana pasada]]/Tabla6[[#Totals],[Reacudo semana pasada]]</f>
        <v>#DIV/0!</v>
      </c>
    </row>
    <row r="98" spans="2:21" s="60" customFormat="1" ht="14.1" customHeight="1">
      <c r="B98" t="s">
        <v>119</v>
      </c>
      <c r="C98" s="128">
        <f>SUMIFS(Cartera[Saldo],Cartera[Nombre tercero],'Informe cartera'!$B98,Cartera[Vencimiento],'Informe cartera'!C$63)</f>
        <v>0</v>
      </c>
      <c r="D98" s="128">
        <f>SUMIFS(Cartera[Saldo],Cartera[Nombre tercero],'Informe cartera'!$B98,Cartera[Vencimiento],'Informe cartera'!D$63)</f>
        <v>0</v>
      </c>
      <c r="E98" s="128">
        <f>SUMIFS(Cartera[Saldo],Cartera[Nombre tercero],'Informe cartera'!$B98,Cartera[Vencimiento],'Informe cartera'!E$63)</f>
        <v>0</v>
      </c>
      <c r="F98" s="134">
        <f>SUMIFS(Cartera[Saldo],Cartera[Nombre tercero],'Informe cartera'!$B98,Cartera[Vencimiento],'Informe cartera'!F$63)</f>
        <v>0</v>
      </c>
      <c r="G98" s="134">
        <f>SUMIFS(Cartera[Saldo],Cartera[Nombre tercero],'Informe cartera'!$B98,Cartera[Vencimiento],'Informe cartera'!G$63)</f>
        <v>0</v>
      </c>
      <c r="H98" s="129">
        <f>SUBTOTAL(9,Tabla4[[#This Row],[24/12/2025]:[28/12/2025]])</f>
        <v>0</v>
      </c>
      <c r="R98" s="130"/>
      <c r="S98" s="131" t="e">
        <f>VLOOKUP(Tabla6[[#This Row],[Cliente]],#REF!,2,)</f>
        <v>#REF!</v>
      </c>
      <c r="T98" s="131"/>
      <c r="U98" s="135" t="e">
        <f>+Tabla6[[#This Row],[Reacudo semana pasada]]/Tabla6[[#Totals],[Reacudo semana pasada]]</f>
        <v>#DIV/0!</v>
      </c>
    </row>
    <row r="99" spans="2:21" s="60" customFormat="1" ht="14.1" customHeight="1">
      <c r="B99" t="s">
        <v>122</v>
      </c>
      <c r="C99" s="128">
        <f>SUMIFS(Cartera[Saldo],Cartera[Nombre tercero],'Informe cartera'!$B99,Cartera[Vencimiento],'Informe cartera'!C$63)</f>
        <v>0</v>
      </c>
      <c r="D99" s="128">
        <f>SUMIFS(Cartera[Saldo],Cartera[Nombre tercero],'Informe cartera'!$B99,Cartera[Vencimiento],'Informe cartera'!D$63)</f>
        <v>0</v>
      </c>
      <c r="E99" s="128">
        <f>SUMIFS(Cartera[Saldo],Cartera[Nombre tercero],'Informe cartera'!$B99,Cartera[Vencimiento],'Informe cartera'!E$63)</f>
        <v>0</v>
      </c>
      <c r="F99" s="134">
        <f>SUMIFS(Cartera[Saldo],Cartera[Nombre tercero],'Informe cartera'!$B99,Cartera[Vencimiento],'Informe cartera'!F$63)</f>
        <v>0</v>
      </c>
      <c r="G99" s="134">
        <f>SUMIFS(Cartera[Saldo],Cartera[Nombre tercero],'Informe cartera'!$B99,Cartera[Vencimiento],'Informe cartera'!G$63)</f>
        <v>0</v>
      </c>
      <c r="H99" s="129">
        <f>SUBTOTAL(9,Tabla4[[#This Row],[24/12/2025]:[28/12/2025]])</f>
        <v>0</v>
      </c>
      <c r="R99" s="136"/>
      <c r="S99" s="131" t="e">
        <f>VLOOKUP(Tabla6[[#This Row],[Cliente]],#REF!,2,)</f>
        <v>#REF!</v>
      </c>
      <c r="T99" s="131"/>
      <c r="U99" s="135" t="e">
        <f>+Tabla6[[#This Row],[Reacudo semana pasada]]/Tabla6[[#Totals],[Reacudo semana pasada]]</f>
        <v>#DIV/0!</v>
      </c>
    </row>
    <row r="100" spans="2:21" s="60" customFormat="1" ht="14.1" customHeight="1">
      <c r="B100" t="s">
        <v>124</v>
      </c>
      <c r="C100" s="128">
        <f>SUMIFS(Cartera[Saldo],Cartera[Nombre tercero],'Informe cartera'!$B100,Cartera[Vencimiento],'Informe cartera'!C$63)</f>
        <v>0</v>
      </c>
      <c r="D100" s="128">
        <f>SUMIFS(Cartera[Saldo],Cartera[Nombre tercero],'Informe cartera'!$B100,Cartera[Vencimiento],'Informe cartera'!D$63)</f>
        <v>0</v>
      </c>
      <c r="E100" s="128">
        <f>SUMIFS(Cartera[Saldo],Cartera[Nombre tercero],'Informe cartera'!$B100,Cartera[Vencimiento],'Informe cartera'!E$63)</f>
        <v>0</v>
      </c>
      <c r="F100" s="134">
        <f>SUMIFS(Cartera[Saldo],Cartera[Nombre tercero],'Informe cartera'!$B100,Cartera[Vencimiento],'Informe cartera'!F$63)</f>
        <v>0</v>
      </c>
      <c r="G100" s="134">
        <f>SUMIFS(Cartera[Saldo],Cartera[Nombre tercero],'Informe cartera'!$B100,Cartera[Vencimiento],'Informe cartera'!G$63)</f>
        <v>0</v>
      </c>
      <c r="H100" s="129">
        <f>SUBTOTAL(9,Tabla4[[#This Row],[24/12/2025]:[28/12/2025]])</f>
        <v>0</v>
      </c>
      <c r="R100" s="136"/>
      <c r="S100" s="131" t="e">
        <f>VLOOKUP(Tabla6[[#This Row],[Cliente]],#REF!,2,)</f>
        <v>#REF!</v>
      </c>
      <c r="T100" s="131"/>
      <c r="U100" s="135" t="e">
        <f>+Tabla6[[#This Row],[Reacudo semana pasada]]/Tabla6[[#Totals],[Reacudo semana pasada]]</f>
        <v>#DIV/0!</v>
      </c>
    </row>
    <row r="101" spans="2:21" s="60" customFormat="1" ht="14.1" customHeight="1">
      <c r="B101" t="s">
        <v>126</v>
      </c>
      <c r="C101" s="128">
        <f>SUMIFS(Cartera[Saldo],Cartera[Nombre tercero],'Informe cartera'!$B101,Cartera[Vencimiento],'Informe cartera'!C$63)</f>
        <v>0</v>
      </c>
      <c r="D101" s="128">
        <f>SUMIFS(Cartera[Saldo],Cartera[Nombre tercero],'Informe cartera'!$B101,Cartera[Vencimiento],'Informe cartera'!D$63)</f>
        <v>0</v>
      </c>
      <c r="E101" s="128">
        <f>SUMIFS(Cartera[Saldo],Cartera[Nombre tercero],'Informe cartera'!$B101,Cartera[Vencimiento],'Informe cartera'!E$63)</f>
        <v>0</v>
      </c>
      <c r="F101" s="134">
        <f>SUMIFS(Cartera[Saldo],Cartera[Nombre tercero],'Informe cartera'!$B101,Cartera[Vencimiento],'Informe cartera'!F$63)</f>
        <v>0</v>
      </c>
      <c r="G101" s="134">
        <f>SUMIFS(Cartera[Saldo],Cartera[Nombre tercero],'Informe cartera'!$B101,Cartera[Vencimiento],'Informe cartera'!G$63)</f>
        <v>0</v>
      </c>
      <c r="H101" s="129">
        <f>SUBTOTAL(9,Tabla4[[#This Row],[24/12/2025]:[28/12/2025]])</f>
        <v>0</v>
      </c>
      <c r="R101" s="136"/>
      <c r="S101" s="131" t="e">
        <f>VLOOKUP(Tabla6[[#This Row],[Cliente]],#REF!,2,)</f>
        <v>#REF!</v>
      </c>
      <c r="T101" s="131"/>
      <c r="U101" s="135" t="e">
        <f>+Tabla6[[#This Row],[Reacudo semana pasada]]/Tabla6[[#Totals],[Reacudo semana pasada]]</f>
        <v>#DIV/0!</v>
      </c>
    </row>
    <row r="102" spans="2:21" s="60" customFormat="1" ht="14.1" customHeight="1">
      <c r="B102" t="s">
        <v>1227</v>
      </c>
      <c r="C102" s="128">
        <f>SUMIFS(Cartera[Saldo],Cartera[Nombre tercero],'Informe cartera'!$B102,Cartera[Vencimiento],'Informe cartera'!C$63)</f>
        <v>0</v>
      </c>
      <c r="D102" s="128">
        <f>SUMIFS(Cartera[Saldo],Cartera[Nombre tercero],'Informe cartera'!$B102,Cartera[Vencimiento],'Informe cartera'!D$63)</f>
        <v>0</v>
      </c>
      <c r="E102" s="128">
        <f>SUMIFS(Cartera[Saldo],Cartera[Nombre tercero],'Informe cartera'!$B102,Cartera[Vencimiento],'Informe cartera'!E$63)</f>
        <v>0</v>
      </c>
      <c r="F102" s="134">
        <f>SUMIFS(Cartera[Saldo],Cartera[Nombre tercero],'Informe cartera'!$B102,Cartera[Vencimiento],'Informe cartera'!F$63)</f>
        <v>0</v>
      </c>
      <c r="G102" s="134">
        <f>SUMIFS(Cartera[Saldo],Cartera[Nombre tercero],'Informe cartera'!$B102,Cartera[Vencimiento],'Informe cartera'!G$63)</f>
        <v>0</v>
      </c>
      <c r="H102" s="129">
        <f>SUBTOTAL(9,Tabla4[[#This Row],[24/12/2025]:[28/12/2025]])</f>
        <v>0</v>
      </c>
      <c r="R102" s="136"/>
      <c r="S102" s="131" t="e">
        <f>VLOOKUP(Tabla6[[#This Row],[Cliente]],#REF!,2,)</f>
        <v>#REF!</v>
      </c>
      <c r="T102" s="131"/>
      <c r="U102" s="135" t="e">
        <f>+Tabla6[[#This Row],[Reacudo semana pasada]]/Tabla6[[#Totals],[Reacudo semana pasada]]</f>
        <v>#DIV/0!</v>
      </c>
    </row>
    <row r="103" spans="2:21" s="60" customFormat="1" ht="14.1" customHeight="1">
      <c r="B103" t="s">
        <v>123</v>
      </c>
      <c r="C103" s="128">
        <f>SUMIFS(Cartera[Saldo],Cartera[Nombre tercero],'Informe cartera'!$B103,Cartera[Vencimiento],'Informe cartera'!C$63)</f>
        <v>0</v>
      </c>
      <c r="D103" s="128">
        <f>SUMIFS(Cartera[Saldo],Cartera[Nombre tercero],'Informe cartera'!$B103,Cartera[Vencimiento],'Informe cartera'!D$63)</f>
        <v>0</v>
      </c>
      <c r="E103" s="128">
        <f>SUMIFS(Cartera[Saldo],Cartera[Nombre tercero],'Informe cartera'!$B103,Cartera[Vencimiento],'Informe cartera'!E$63)</f>
        <v>0</v>
      </c>
      <c r="F103" s="134">
        <f>SUMIFS(Cartera[Saldo],Cartera[Nombre tercero],'Informe cartera'!$B103,Cartera[Vencimiento],'Informe cartera'!F$63)</f>
        <v>0</v>
      </c>
      <c r="G103" s="134">
        <f>SUMIFS(Cartera[Saldo],Cartera[Nombre tercero],'Informe cartera'!$B103,Cartera[Vencimiento],'Informe cartera'!G$63)</f>
        <v>0</v>
      </c>
      <c r="H103" s="129">
        <f>SUBTOTAL(9,Tabla4[[#This Row],[24/12/2025]:[28/12/2025]])</f>
        <v>0</v>
      </c>
      <c r="R103" s="130"/>
      <c r="S103" s="131" t="e">
        <f>VLOOKUP(Tabla6[[#This Row],[Cliente]],#REF!,2,)</f>
        <v>#REF!</v>
      </c>
      <c r="T103" s="131"/>
      <c r="U103" s="135" t="e">
        <f>+Tabla6[[#This Row],[Reacudo semana pasada]]/Tabla6[[#Totals],[Reacudo semana pasada]]</f>
        <v>#DIV/0!</v>
      </c>
    </row>
    <row r="104" spans="2:21" s="60" customFormat="1" ht="14.1" customHeight="1">
      <c r="B104" t="s">
        <v>1166</v>
      </c>
      <c r="C104" s="128">
        <f>SUMIFS(Cartera[Saldo],Cartera[Nombre tercero],'Informe cartera'!$B104,Cartera[Vencimiento],'Informe cartera'!C$63)</f>
        <v>0</v>
      </c>
      <c r="D104" s="128">
        <f>SUMIFS(Cartera[Saldo],Cartera[Nombre tercero],'Informe cartera'!$B104,Cartera[Vencimiento],'Informe cartera'!D$63)</f>
        <v>0</v>
      </c>
      <c r="E104" s="128">
        <f>SUMIFS(Cartera[Saldo],Cartera[Nombre tercero],'Informe cartera'!$B104,Cartera[Vencimiento],'Informe cartera'!E$63)</f>
        <v>0</v>
      </c>
      <c r="F104" s="134">
        <f>SUMIFS(Cartera[Saldo],Cartera[Nombre tercero],'Informe cartera'!$B104,Cartera[Vencimiento],'Informe cartera'!F$63)</f>
        <v>0</v>
      </c>
      <c r="G104" s="134">
        <f>SUMIFS(Cartera[Saldo],Cartera[Nombre tercero],'Informe cartera'!$B104,Cartera[Vencimiento],'Informe cartera'!G$63)</f>
        <v>0</v>
      </c>
      <c r="H104" s="129">
        <f>SUBTOTAL(9,Tabla4[[#This Row],[24/12/2025]:[28/12/2025]])</f>
        <v>0</v>
      </c>
      <c r="R104" s="136"/>
      <c r="S104" s="131" t="e">
        <f>VLOOKUP(Tabla6[[#This Row],[Cliente]],#REF!,2,)</f>
        <v>#REF!</v>
      </c>
      <c r="T104" s="131"/>
      <c r="U104" s="135" t="e">
        <f>+Tabla6[[#This Row],[Reacudo semana pasada]]/Tabla6[[#Totals],[Reacudo semana pasada]]</f>
        <v>#DIV/0!</v>
      </c>
    </row>
    <row r="105" spans="2:21" s="60" customFormat="1" ht="14.1" customHeight="1">
      <c r="B105" t="s">
        <v>130</v>
      </c>
      <c r="C105" s="128">
        <f>SUMIFS(Cartera[Saldo],Cartera[Nombre tercero],'Informe cartera'!$B105,Cartera[Vencimiento],'Informe cartera'!C$63)</f>
        <v>0</v>
      </c>
      <c r="D105" s="128">
        <f>SUMIFS(Cartera[Saldo],Cartera[Nombre tercero],'Informe cartera'!$B105,Cartera[Vencimiento],'Informe cartera'!D$63)</f>
        <v>0</v>
      </c>
      <c r="E105" s="128">
        <f>SUMIFS(Cartera[Saldo],Cartera[Nombre tercero],'Informe cartera'!$B105,Cartera[Vencimiento],'Informe cartera'!E$63)</f>
        <v>0</v>
      </c>
      <c r="F105" s="134">
        <f>SUMIFS(Cartera[Saldo],Cartera[Nombre tercero],'Informe cartera'!$B105,Cartera[Vencimiento],'Informe cartera'!F$63)</f>
        <v>0</v>
      </c>
      <c r="G105" s="134">
        <f>SUMIFS(Cartera[Saldo],Cartera[Nombre tercero],'Informe cartera'!$B105,Cartera[Vencimiento],'Informe cartera'!G$63)</f>
        <v>0</v>
      </c>
      <c r="H105" s="129">
        <f>SUBTOTAL(9,Tabla4[[#This Row],[24/12/2025]:[28/12/2025]])</f>
        <v>0</v>
      </c>
      <c r="R105" s="130"/>
      <c r="S105" s="131" t="e">
        <f>VLOOKUP(Tabla6[[#This Row],[Cliente]],#REF!,2,)</f>
        <v>#REF!</v>
      </c>
      <c r="T105" s="131"/>
      <c r="U105" s="135" t="e">
        <f>+Tabla6[[#This Row],[Reacudo semana pasada]]/Tabla6[[#Totals],[Reacudo semana pasada]]</f>
        <v>#DIV/0!</v>
      </c>
    </row>
    <row r="106" spans="2:21" s="60" customFormat="1" ht="14.1" customHeight="1">
      <c r="B106" t="s">
        <v>134</v>
      </c>
      <c r="C106" s="128">
        <f>SUMIFS(Cartera[Saldo],Cartera[Nombre tercero],'Informe cartera'!$B106,Cartera[Vencimiento],'Informe cartera'!C$63)</f>
        <v>0</v>
      </c>
      <c r="D106" s="128">
        <f>SUMIFS(Cartera[Saldo],Cartera[Nombre tercero],'Informe cartera'!$B106,Cartera[Vencimiento],'Informe cartera'!D$63)</f>
        <v>0</v>
      </c>
      <c r="E106" s="128">
        <f>SUMIFS(Cartera[Saldo],Cartera[Nombre tercero],'Informe cartera'!$B106,Cartera[Vencimiento],'Informe cartera'!E$63)</f>
        <v>0</v>
      </c>
      <c r="F106" s="134">
        <f>SUMIFS(Cartera[Saldo],Cartera[Nombre tercero],'Informe cartera'!$B106,Cartera[Vencimiento],'Informe cartera'!F$63)</f>
        <v>0</v>
      </c>
      <c r="G106" s="134">
        <f>SUMIFS(Cartera[Saldo],Cartera[Nombre tercero],'Informe cartera'!$B106,Cartera[Vencimiento],'Informe cartera'!G$63)</f>
        <v>0</v>
      </c>
      <c r="H106" s="129">
        <f>SUBTOTAL(9,Tabla4[[#This Row],[24/12/2025]:[28/12/2025]])</f>
        <v>0</v>
      </c>
      <c r="R106" s="136"/>
      <c r="S106" s="131" t="e">
        <f>VLOOKUP(Tabla6[[#This Row],[Cliente]],#REF!,2,)</f>
        <v>#REF!</v>
      </c>
      <c r="T106" s="131"/>
      <c r="U106" s="135" t="e">
        <f>+Tabla6[[#This Row],[Reacudo semana pasada]]/Tabla6[[#Totals],[Reacudo semana pasada]]</f>
        <v>#DIV/0!</v>
      </c>
    </row>
    <row r="107" spans="2:21" s="60" customFormat="1" ht="14.1" customHeight="1">
      <c r="B107" t="s">
        <v>436</v>
      </c>
      <c r="C107" s="128">
        <f>SUMIFS(Cartera[Saldo],Cartera[Nombre tercero],'Informe cartera'!$B107,Cartera[Vencimiento],'Informe cartera'!C$63)</f>
        <v>0</v>
      </c>
      <c r="D107" s="128">
        <f>SUMIFS(Cartera[Saldo],Cartera[Nombre tercero],'Informe cartera'!$B107,Cartera[Vencimiento],'Informe cartera'!D$63)</f>
        <v>0</v>
      </c>
      <c r="E107" s="128">
        <f>SUMIFS(Cartera[Saldo],Cartera[Nombre tercero],'Informe cartera'!$B107,Cartera[Vencimiento],'Informe cartera'!E$63)</f>
        <v>0</v>
      </c>
      <c r="F107" s="134">
        <f>SUMIFS(Cartera[Saldo],Cartera[Nombre tercero],'Informe cartera'!$B107,Cartera[Vencimiento],'Informe cartera'!F$63)</f>
        <v>0</v>
      </c>
      <c r="G107" s="134">
        <f>SUMIFS(Cartera[Saldo],Cartera[Nombre tercero],'Informe cartera'!$B107,Cartera[Vencimiento],'Informe cartera'!G$63)</f>
        <v>0</v>
      </c>
      <c r="H107" s="129">
        <f>SUBTOTAL(9,Tabla4[[#This Row],[24/12/2025]:[28/12/2025]])</f>
        <v>0</v>
      </c>
      <c r="R107" s="136"/>
      <c r="S107" s="131" t="e">
        <f>VLOOKUP(Tabla6[[#This Row],[Cliente]],#REF!,2,)</f>
        <v>#REF!</v>
      </c>
      <c r="T107" s="131"/>
      <c r="U107" s="135" t="e">
        <f>+Tabla6[[#This Row],[Reacudo semana pasada]]/Tabla6[[#Totals],[Reacudo semana pasada]]</f>
        <v>#DIV/0!</v>
      </c>
    </row>
    <row r="108" spans="2:21" s="60" customFormat="1" ht="14.1" customHeight="1">
      <c r="B108" t="s">
        <v>1167</v>
      </c>
      <c r="C108" s="128">
        <f>SUMIFS(Cartera[Saldo],Cartera[Nombre tercero],'Informe cartera'!$B108,Cartera[Vencimiento],'Informe cartera'!C$63)</f>
        <v>0</v>
      </c>
      <c r="D108" s="128">
        <f>SUMIFS(Cartera[Saldo],Cartera[Nombre tercero],'Informe cartera'!$B108,Cartera[Vencimiento],'Informe cartera'!D$63)</f>
        <v>0</v>
      </c>
      <c r="E108" s="128">
        <f>SUMIFS(Cartera[Saldo],Cartera[Nombre tercero],'Informe cartera'!$B108,Cartera[Vencimiento],'Informe cartera'!E$63)</f>
        <v>0</v>
      </c>
      <c r="F108" s="134">
        <f>SUMIFS(Cartera[Saldo],Cartera[Nombre tercero],'Informe cartera'!$B108,Cartera[Vencimiento],'Informe cartera'!F$63)</f>
        <v>0</v>
      </c>
      <c r="G108" s="134">
        <f>SUMIFS(Cartera[Saldo],Cartera[Nombre tercero],'Informe cartera'!$B108,Cartera[Vencimiento],'Informe cartera'!G$63)</f>
        <v>0</v>
      </c>
      <c r="H108" s="129">
        <f>SUBTOTAL(9,Tabla4[[#This Row],[24/12/2025]:[28/12/2025]])</f>
        <v>0</v>
      </c>
      <c r="R108" s="130"/>
      <c r="S108" s="131" t="e">
        <f>VLOOKUP(Tabla6[[#This Row],[Cliente]],#REF!,2,)</f>
        <v>#REF!</v>
      </c>
      <c r="T108" s="131"/>
      <c r="U108" s="135" t="e">
        <f>+Tabla6[[#This Row],[Reacudo semana pasada]]/Tabla6[[#Totals],[Reacudo semana pasada]]</f>
        <v>#DIV/0!</v>
      </c>
    </row>
    <row r="109" spans="2:21" s="60" customFormat="1" ht="14.1" customHeight="1">
      <c r="B109" t="s">
        <v>73</v>
      </c>
      <c r="C109" s="128">
        <f>SUMIFS(Cartera[Saldo],Cartera[Nombre tercero],'Informe cartera'!$B109,Cartera[Vencimiento],'Informe cartera'!C$63)</f>
        <v>0</v>
      </c>
      <c r="D109" s="128">
        <f>SUMIFS(Cartera[Saldo],Cartera[Nombre tercero],'Informe cartera'!$B109,Cartera[Vencimiento],'Informe cartera'!D$63)</f>
        <v>0</v>
      </c>
      <c r="E109" s="128">
        <f>SUMIFS(Cartera[Saldo],Cartera[Nombre tercero],'Informe cartera'!$B109,Cartera[Vencimiento],'Informe cartera'!E$63)</f>
        <v>0</v>
      </c>
      <c r="F109" s="134">
        <f>SUMIFS(Cartera[Saldo],Cartera[Nombre tercero],'Informe cartera'!$B109,Cartera[Vencimiento],'Informe cartera'!F$63)</f>
        <v>0</v>
      </c>
      <c r="G109" s="134">
        <f>SUMIFS(Cartera[Saldo],Cartera[Nombre tercero],'Informe cartera'!$B109,Cartera[Vencimiento],'Informe cartera'!G$63)</f>
        <v>0</v>
      </c>
      <c r="H109" s="129">
        <f>SUBTOTAL(9,Tabla4[[#This Row],[24/12/2025]:[28/12/2025]])</f>
        <v>0</v>
      </c>
      <c r="R109" s="136"/>
      <c r="S109" s="131" t="e">
        <f>VLOOKUP(Tabla6[[#This Row],[Cliente]],#REF!,2,)</f>
        <v>#REF!</v>
      </c>
      <c r="T109" s="131"/>
      <c r="U109" s="135" t="e">
        <f>+Tabla6[[#This Row],[Reacudo semana pasada]]/Tabla6[[#Totals],[Reacudo semana pasada]]</f>
        <v>#DIV/0!</v>
      </c>
    </row>
    <row r="110" spans="2:21" s="60" customFormat="1" ht="14.1" customHeight="1">
      <c r="B110" t="s">
        <v>1504</v>
      </c>
      <c r="C110" s="128">
        <f>SUMIFS(Cartera[Saldo],Cartera[Nombre tercero],'Informe cartera'!$B110,Cartera[Vencimiento],'Informe cartera'!C$63)</f>
        <v>0</v>
      </c>
      <c r="D110" s="128">
        <f>SUMIFS(Cartera[Saldo],Cartera[Nombre tercero],'Informe cartera'!$B110,Cartera[Vencimiento],'Informe cartera'!D$63)</f>
        <v>0</v>
      </c>
      <c r="E110" s="128">
        <f>SUMIFS(Cartera[Saldo],Cartera[Nombre tercero],'Informe cartera'!$B110,Cartera[Vencimiento],'Informe cartera'!E$63)</f>
        <v>0</v>
      </c>
      <c r="F110" s="134">
        <f>SUMIFS(Cartera[Saldo],Cartera[Nombre tercero],'Informe cartera'!$B110,Cartera[Vencimiento],'Informe cartera'!F$63)</f>
        <v>0</v>
      </c>
      <c r="G110" s="134">
        <f>SUMIFS(Cartera[Saldo],Cartera[Nombre tercero],'Informe cartera'!$B110,Cartera[Vencimiento],'Informe cartera'!G$63)</f>
        <v>0</v>
      </c>
      <c r="H110" s="129">
        <f>SUBTOTAL(9,Tabla4[[#This Row],[24/12/2025]:[28/12/2025]])</f>
        <v>0</v>
      </c>
      <c r="R110" s="136"/>
      <c r="S110" s="131" t="e">
        <f>VLOOKUP(Tabla6[[#This Row],[Cliente]],#REF!,2,)</f>
        <v>#REF!</v>
      </c>
      <c r="T110" s="131"/>
      <c r="U110" s="135" t="e">
        <f>+Tabla6[[#This Row],[Reacudo semana pasada]]/Tabla6[[#Totals],[Reacudo semana pasada]]</f>
        <v>#DIV/0!</v>
      </c>
    </row>
    <row r="111" spans="2:21" s="60" customFormat="1" ht="14.1" customHeight="1">
      <c r="B111" t="s">
        <v>43</v>
      </c>
      <c r="C111" s="128">
        <f>SUMIFS(Cartera[Saldo],Cartera[Nombre tercero],'Informe cartera'!$B111,Cartera[Vencimiento],'Informe cartera'!C$63)</f>
        <v>0</v>
      </c>
      <c r="D111" s="128">
        <f>SUMIFS(Cartera[Saldo],Cartera[Nombre tercero],'Informe cartera'!$B111,Cartera[Vencimiento],'Informe cartera'!D$63)</f>
        <v>0</v>
      </c>
      <c r="E111" s="128">
        <f>SUMIFS(Cartera[Saldo],Cartera[Nombre tercero],'Informe cartera'!$B111,Cartera[Vencimiento],'Informe cartera'!E$63)</f>
        <v>0</v>
      </c>
      <c r="F111" s="134">
        <f>SUMIFS(Cartera[Saldo],Cartera[Nombre tercero],'Informe cartera'!$B111,Cartera[Vencimiento],'Informe cartera'!F$63)</f>
        <v>0</v>
      </c>
      <c r="G111" s="134">
        <f>SUMIFS(Cartera[Saldo],Cartera[Nombre tercero],'Informe cartera'!$B111,Cartera[Vencimiento],'Informe cartera'!G$63)</f>
        <v>0</v>
      </c>
      <c r="H111" s="129">
        <f>SUBTOTAL(9,Tabla4[[#This Row],[24/12/2025]:[28/12/2025]])</f>
        <v>0</v>
      </c>
      <c r="R111" s="130"/>
      <c r="S111" s="131" t="e">
        <f>VLOOKUP(Tabla6[[#This Row],[Cliente]],#REF!,2,)</f>
        <v>#REF!</v>
      </c>
      <c r="T111" s="131"/>
      <c r="U111" s="135" t="e">
        <f>+Tabla6[[#This Row],[Reacudo semana pasada]]/Tabla6[[#Totals],[Reacudo semana pasada]]</f>
        <v>#DIV/0!</v>
      </c>
    </row>
    <row r="112" spans="2:21" s="60" customFormat="1" ht="14.1" customHeight="1">
      <c r="B112" t="s">
        <v>52</v>
      </c>
      <c r="C112" s="128">
        <f>SUMIFS(Cartera[Saldo],Cartera[Nombre tercero],'Informe cartera'!$B112,Cartera[Vencimiento],'Informe cartera'!C$63)</f>
        <v>0</v>
      </c>
      <c r="D112" s="128">
        <f>SUMIFS(Cartera[Saldo],Cartera[Nombre tercero],'Informe cartera'!$B112,Cartera[Vencimiento],'Informe cartera'!D$63)</f>
        <v>0</v>
      </c>
      <c r="E112" s="128">
        <f>SUMIFS(Cartera[Saldo],Cartera[Nombre tercero],'Informe cartera'!$B112,Cartera[Vencimiento],'Informe cartera'!E$63)</f>
        <v>0</v>
      </c>
      <c r="F112" s="134">
        <f>SUMIFS(Cartera[Saldo],Cartera[Nombre tercero],'Informe cartera'!$B112,Cartera[Vencimiento],'Informe cartera'!F$63)</f>
        <v>0</v>
      </c>
      <c r="G112" s="134">
        <f>SUMIFS(Cartera[Saldo],Cartera[Nombre tercero],'Informe cartera'!$B112,Cartera[Vencimiento],'Informe cartera'!G$63)</f>
        <v>0</v>
      </c>
      <c r="H112" s="129">
        <f>SUBTOTAL(9,Tabla4[[#This Row],[24/12/2025]:[28/12/2025]])</f>
        <v>0</v>
      </c>
      <c r="R112" s="137"/>
      <c r="S112" s="131" t="e">
        <f>VLOOKUP(Tabla6[[#This Row],[Cliente]],#REF!,2,)</f>
        <v>#REF!</v>
      </c>
      <c r="T112" s="138"/>
      <c r="U112" s="135" t="e">
        <f>+Tabla6[[#This Row],[Reacudo semana pasada]]/Tabla6[[#Totals],[Reacudo semana pasada]]</f>
        <v>#DIV/0!</v>
      </c>
    </row>
    <row r="113" spans="2:21" s="60" customFormat="1" ht="14.1" customHeight="1">
      <c r="B113" t="s">
        <v>137</v>
      </c>
      <c r="C113" s="128">
        <f>SUMIFS(Cartera[Saldo],Cartera[Nombre tercero],'Informe cartera'!$B113,Cartera[Vencimiento],'Informe cartera'!C$63)</f>
        <v>0</v>
      </c>
      <c r="D113" s="128">
        <f>SUMIFS(Cartera[Saldo],Cartera[Nombre tercero],'Informe cartera'!$B113,Cartera[Vencimiento],'Informe cartera'!D$63)</f>
        <v>0</v>
      </c>
      <c r="E113" s="128">
        <f>SUMIFS(Cartera[Saldo],Cartera[Nombre tercero],'Informe cartera'!$B113,Cartera[Vencimiento],'Informe cartera'!E$63)</f>
        <v>0</v>
      </c>
      <c r="F113" s="134">
        <f>SUMIFS(Cartera[Saldo],Cartera[Nombre tercero],'Informe cartera'!$B113,Cartera[Vencimiento],'Informe cartera'!F$63)</f>
        <v>0</v>
      </c>
      <c r="G113" s="134">
        <f>SUMIFS(Cartera[Saldo],Cartera[Nombre tercero],'Informe cartera'!$B113,Cartera[Vencimiento],'Informe cartera'!G$63)</f>
        <v>0</v>
      </c>
      <c r="H113" s="129">
        <f>SUBTOTAL(9,Tabla4[[#This Row],[24/12/2025]:[28/12/2025]])</f>
        <v>0</v>
      </c>
      <c r="R113" s="136"/>
      <c r="S113" s="131" t="e">
        <f>VLOOKUP(Tabla6[[#This Row],[Cliente]],#REF!,2,)</f>
        <v>#REF!</v>
      </c>
      <c r="T113" s="131"/>
      <c r="U113" s="135" t="e">
        <f>+Tabla6[[#This Row],[Reacudo semana pasada]]/Tabla6[[#Totals],[Reacudo semana pasada]]</f>
        <v>#DIV/0!</v>
      </c>
    </row>
    <row r="114" spans="2:21" s="60" customFormat="1" ht="14.1" customHeight="1">
      <c r="B114" t="s">
        <v>118</v>
      </c>
      <c r="C114" s="128">
        <f>SUMIFS(Cartera[Saldo],Cartera[Nombre tercero],'Informe cartera'!$B114,Cartera[Vencimiento],'Informe cartera'!C$63)</f>
        <v>0</v>
      </c>
      <c r="D114" s="128">
        <f>SUMIFS(Cartera[Saldo],Cartera[Nombre tercero],'Informe cartera'!$B114,Cartera[Vencimiento],'Informe cartera'!D$63)</f>
        <v>0</v>
      </c>
      <c r="E114" s="128">
        <f>SUMIFS(Cartera[Saldo],Cartera[Nombre tercero],'Informe cartera'!$B114,Cartera[Vencimiento],'Informe cartera'!E$63)</f>
        <v>0</v>
      </c>
      <c r="F114" s="134">
        <f>SUMIFS(Cartera[Saldo],Cartera[Nombre tercero],'Informe cartera'!$B114,Cartera[Vencimiento],'Informe cartera'!F$63)</f>
        <v>0</v>
      </c>
      <c r="G114" s="134">
        <f>SUMIFS(Cartera[Saldo],Cartera[Nombre tercero],'Informe cartera'!$B114,Cartera[Vencimiento],'Informe cartera'!G$63)</f>
        <v>0</v>
      </c>
      <c r="H114" s="129">
        <f>SUBTOTAL(9,Tabla4[[#This Row],[24/12/2025]:[28/12/2025]])</f>
        <v>0</v>
      </c>
      <c r="R114" s="136"/>
      <c r="S114" s="131" t="e">
        <f>VLOOKUP(Tabla6[[#This Row],[Cliente]],#REF!,2,)</f>
        <v>#REF!</v>
      </c>
      <c r="T114" s="131"/>
      <c r="U114" s="135" t="e">
        <f>+Tabla6[[#This Row],[Reacudo semana pasada]]/Tabla6[[#Totals],[Reacudo semana pasada]]</f>
        <v>#DIV/0!</v>
      </c>
    </row>
    <row r="115" spans="2:21" s="60" customFormat="1" ht="14.1" customHeight="1">
      <c r="B115" t="s">
        <v>141</v>
      </c>
      <c r="C115" s="128">
        <f>SUMIFS(Cartera[Saldo],Cartera[Nombre tercero],'Informe cartera'!$B115,Cartera[Vencimiento],'Informe cartera'!C$63)</f>
        <v>0</v>
      </c>
      <c r="D115" s="128">
        <f>SUMIFS(Cartera[Saldo],Cartera[Nombre tercero],'Informe cartera'!$B115,Cartera[Vencimiento],'Informe cartera'!D$63)</f>
        <v>0</v>
      </c>
      <c r="E115" s="128">
        <f>SUMIFS(Cartera[Saldo],Cartera[Nombre tercero],'Informe cartera'!$B115,Cartera[Vencimiento],'Informe cartera'!E$63)</f>
        <v>0</v>
      </c>
      <c r="F115" s="134">
        <f>SUMIFS(Cartera[Saldo],Cartera[Nombre tercero],'Informe cartera'!$B115,Cartera[Vencimiento],'Informe cartera'!F$63)</f>
        <v>0</v>
      </c>
      <c r="G115" s="134">
        <f>SUMIFS(Cartera[Saldo],Cartera[Nombre tercero],'Informe cartera'!$B115,Cartera[Vencimiento],'Informe cartera'!G$63)</f>
        <v>0</v>
      </c>
      <c r="H115" s="129">
        <f>SUBTOTAL(9,Tabla4[[#This Row],[24/12/2025]:[28/12/2025]])</f>
        <v>0</v>
      </c>
      <c r="R115" s="130"/>
      <c r="S115" s="131" t="e">
        <f>VLOOKUP(Tabla6[[#This Row],[Cliente]],#REF!,2,)</f>
        <v>#REF!</v>
      </c>
      <c r="T115" s="131"/>
      <c r="U115" s="132" t="e">
        <f>+Tabla6[[#This Row],[Reacudo semana pasada]]/Tabla6[[#Totals],[Reacudo semana pasada]]</f>
        <v>#DIV/0!</v>
      </c>
    </row>
    <row r="116" spans="2:21" s="60" customFormat="1" ht="14.65" customHeight="1">
      <c r="B116" t="s">
        <v>142</v>
      </c>
      <c r="C116" s="128">
        <f>SUMIFS(Cartera[Saldo],Cartera[Nombre tercero],'Informe cartera'!$B116,Cartera[Vencimiento],'Informe cartera'!C$63)</f>
        <v>0</v>
      </c>
      <c r="D116" s="128">
        <f>SUMIFS(Cartera[Saldo],Cartera[Nombre tercero],'Informe cartera'!$B116,Cartera[Vencimiento],'Informe cartera'!D$63)</f>
        <v>0</v>
      </c>
      <c r="E116" s="128">
        <f>SUMIFS(Cartera[Saldo],Cartera[Nombre tercero],'Informe cartera'!$B116,Cartera[Vencimiento],'Informe cartera'!E$63)</f>
        <v>0</v>
      </c>
      <c r="F116" s="134">
        <f>SUMIFS(Cartera[Saldo],Cartera[Nombre tercero],'Informe cartera'!$B116,Cartera[Vencimiento],'Informe cartera'!F$63)</f>
        <v>0</v>
      </c>
      <c r="G116" s="134">
        <f>SUMIFS(Cartera[Saldo],Cartera[Nombre tercero],'Informe cartera'!$B116,Cartera[Vencimiento],'Informe cartera'!G$63)</f>
        <v>0</v>
      </c>
      <c r="H116" s="129">
        <f>SUBTOTAL(9,Tabla4[[#This Row],[24/12/2025]:[28/12/2025]])</f>
        <v>0</v>
      </c>
      <c r="R116" s="130"/>
      <c r="S116" s="131" t="e">
        <f>VLOOKUP(Tabla6[[#This Row],[Cliente]],#REF!,2,)</f>
        <v>#REF!</v>
      </c>
      <c r="T116" s="131"/>
      <c r="U116" s="135" t="e">
        <f>+Tabla6[[#This Row],[Reacudo semana pasada]]/Tabla6[[#Totals],[Reacudo semana pasada]]</f>
        <v>#DIV/0!</v>
      </c>
    </row>
    <row r="117" spans="2:21" s="60" customFormat="1" ht="14.1" customHeight="1">
      <c r="B117" t="s">
        <v>143</v>
      </c>
      <c r="C117" s="128">
        <f>SUMIFS(Cartera[Saldo],Cartera[Nombre tercero],'Informe cartera'!$B117,Cartera[Vencimiento],'Informe cartera'!C$63)</f>
        <v>0</v>
      </c>
      <c r="D117" s="128">
        <f>SUMIFS(Cartera[Saldo],Cartera[Nombre tercero],'Informe cartera'!$B117,Cartera[Vencimiento],'Informe cartera'!D$63)</f>
        <v>0</v>
      </c>
      <c r="E117" s="128">
        <f>SUMIFS(Cartera[Saldo],Cartera[Nombre tercero],'Informe cartera'!$B117,Cartera[Vencimiento],'Informe cartera'!E$63)</f>
        <v>0</v>
      </c>
      <c r="F117" s="134">
        <f>SUMIFS(Cartera[Saldo],Cartera[Nombre tercero],'Informe cartera'!$B117,Cartera[Vencimiento],'Informe cartera'!F$63)</f>
        <v>0</v>
      </c>
      <c r="G117" s="134">
        <f>SUMIFS(Cartera[Saldo],Cartera[Nombre tercero],'Informe cartera'!$B117,Cartera[Vencimiento],'Informe cartera'!G$63)</f>
        <v>0</v>
      </c>
      <c r="H117" s="129">
        <f>SUBTOTAL(9,Tabla4[[#This Row],[24/12/2025]:[28/12/2025]])</f>
        <v>0</v>
      </c>
      <c r="R117" s="137"/>
      <c r="S117" s="131" t="e">
        <f>VLOOKUP(Tabla6[[#This Row],[Cliente]],#REF!,2,)</f>
        <v>#REF!</v>
      </c>
      <c r="T117" s="138"/>
      <c r="U117" s="135" t="e">
        <f>+Tabla6[[#This Row],[Reacudo semana pasada]]/Tabla6[[#Totals],[Reacudo semana pasada]]</f>
        <v>#DIV/0!</v>
      </c>
    </row>
    <row r="118" spans="2:21" s="60" customFormat="1" ht="14.1" customHeight="1">
      <c r="B118" t="s">
        <v>144</v>
      </c>
      <c r="C118" s="128">
        <f>SUMIFS(Cartera[Saldo],Cartera[Nombre tercero],'Informe cartera'!$B118,Cartera[Vencimiento],'Informe cartera'!C$63)</f>
        <v>0</v>
      </c>
      <c r="D118" s="128">
        <f>SUMIFS(Cartera[Saldo],Cartera[Nombre tercero],'Informe cartera'!$B118,Cartera[Vencimiento],'Informe cartera'!D$63)</f>
        <v>0</v>
      </c>
      <c r="E118" s="128">
        <f>SUMIFS(Cartera[Saldo],Cartera[Nombre tercero],'Informe cartera'!$B118,Cartera[Vencimiento],'Informe cartera'!E$63)</f>
        <v>0</v>
      </c>
      <c r="F118" s="134">
        <f>SUMIFS(Cartera[Saldo],Cartera[Nombre tercero],'Informe cartera'!$B118,Cartera[Vencimiento],'Informe cartera'!F$63)</f>
        <v>0</v>
      </c>
      <c r="G118" s="134">
        <f>SUMIFS(Cartera[Saldo],Cartera[Nombre tercero],'Informe cartera'!$B118,Cartera[Vencimiento],'Informe cartera'!G$63)</f>
        <v>0</v>
      </c>
      <c r="H118" s="129">
        <f>SUBTOTAL(9,Tabla4[[#This Row],[24/12/2025]:[28/12/2025]])</f>
        <v>0</v>
      </c>
      <c r="R118" s="137"/>
      <c r="S118" s="131" t="e">
        <f>VLOOKUP(Tabla6[[#This Row],[Cliente]],#REF!,2,)</f>
        <v>#REF!</v>
      </c>
      <c r="T118" s="138"/>
      <c r="U118" s="135" t="e">
        <f>+Tabla6[[#This Row],[Reacudo semana pasada]]/Tabla6[[#Totals],[Reacudo semana pasada]]</f>
        <v>#DIV/0!</v>
      </c>
    </row>
    <row r="119" spans="2:21" s="60" customFormat="1" ht="14.1" customHeight="1">
      <c r="B119" t="s">
        <v>145</v>
      </c>
      <c r="C119" s="128">
        <f>SUMIFS(Cartera[Saldo],Cartera[Nombre tercero],'Informe cartera'!$B119,Cartera[Vencimiento],'Informe cartera'!C$63)</f>
        <v>0</v>
      </c>
      <c r="D119" s="128">
        <f>SUMIFS(Cartera[Saldo],Cartera[Nombre tercero],'Informe cartera'!$B119,Cartera[Vencimiento],'Informe cartera'!D$63)</f>
        <v>0</v>
      </c>
      <c r="E119" s="128">
        <f>SUMIFS(Cartera[Saldo],Cartera[Nombre tercero],'Informe cartera'!$B119,Cartera[Vencimiento],'Informe cartera'!E$63)</f>
        <v>0</v>
      </c>
      <c r="F119" s="134">
        <f>SUMIFS(Cartera[Saldo],Cartera[Nombre tercero],'Informe cartera'!$B119,Cartera[Vencimiento],'Informe cartera'!F$63)</f>
        <v>0</v>
      </c>
      <c r="G119" s="134">
        <f>SUMIFS(Cartera[Saldo],Cartera[Nombre tercero],'Informe cartera'!$B119,Cartera[Vencimiento],'Informe cartera'!G$63)</f>
        <v>0</v>
      </c>
      <c r="H119" s="129">
        <f>SUBTOTAL(9,Tabla4[[#This Row],[24/12/2025]:[28/12/2025]])</f>
        <v>0</v>
      </c>
      <c r="R119" s="137"/>
      <c r="S119" s="131" t="e">
        <f>VLOOKUP(Tabla6[[#This Row],[Cliente]],#REF!,2,)</f>
        <v>#REF!</v>
      </c>
      <c r="T119" s="138"/>
      <c r="U119" s="135" t="e">
        <f>+Tabla6[[#This Row],[Reacudo semana pasada]]/Tabla6[[#Totals],[Reacudo semana pasada]]</f>
        <v>#DIV/0!</v>
      </c>
    </row>
    <row r="120" spans="2:21" s="60" customFormat="1" ht="14.1" customHeight="1">
      <c r="B120" t="s">
        <v>1237</v>
      </c>
      <c r="C120" s="128">
        <f>SUMIFS(Cartera[Saldo],Cartera[Nombre tercero],'Informe cartera'!$B120,Cartera[Vencimiento],'Informe cartera'!C$63)</f>
        <v>0</v>
      </c>
      <c r="D120" s="128">
        <f>SUMIFS(Cartera[Saldo],Cartera[Nombre tercero],'Informe cartera'!$B120,Cartera[Vencimiento],'Informe cartera'!D$63)</f>
        <v>0</v>
      </c>
      <c r="E120" s="128">
        <f>SUMIFS(Cartera[Saldo],Cartera[Nombre tercero],'Informe cartera'!$B120,Cartera[Vencimiento],'Informe cartera'!E$63)</f>
        <v>0</v>
      </c>
      <c r="F120" s="134">
        <f>SUMIFS(Cartera[Saldo],Cartera[Nombre tercero],'Informe cartera'!$B120,Cartera[Vencimiento],'Informe cartera'!F$63)</f>
        <v>0</v>
      </c>
      <c r="G120" s="134">
        <f>SUMIFS(Cartera[Saldo],Cartera[Nombre tercero],'Informe cartera'!$B120,Cartera[Vencimiento],'Informe cartera'!G$63)</f>
        <v>0</v>
      </c>
      <c r="H120" s="129">
        <f>SUBTOTAL(9,Tabla4[[#This Row],[24/12/2025]:[28/12/2025]])</f>
        <v>0</v>
      </c>
      <c r="R120" s="137"/>
      <c r="S120" s="131" t="e">
        <f>VLOOKUP(Tabla6[[#This Row],[Cliente]],#REF!,2,)</f>
        <v>#REF!</v>
      </c>
      <c r="T120" s="138"/>
      <c r="U120" s="135" t="e">
        <f>+Tabla6[[#This Row],[Reacudo semana pasada]]/Tabla6[[#Totals],[Reacudo semana pasada]]</f>
        <v>#DIV/0!</v>
      </c>
    </row>
    <row r="121" spans="2:21" s="60" customFormat="1" ht="14.1" customHeight="1">
      <c r="B121" t="s">
        <v>146</v>
      </c>
      <c r="C121" s="128">
        <f>SUMIFS(Cartera[Saldo],Cartera[Nombre tercero],'Informe cartera'!$B121,Cartera[Vencimiento],'Informe cartera'!C$63)</f>
        <v>0</v>
      </c>
      <c r="D121" s="128">
        <f>SUMIFS(Cartera[Saldo],Cartera[Nombre tercero],'Informe cartera'!$B121,Cartera[Vencimiento],'Informe cartera'!D$63)</f>
        <v>0</v>
      </c>
      <c r="E121" s="128">
        <f>SUMIFS(Cartera[Saldo],Cartera[Nombre tercero],'Informe cartera'!$B121,Cartera[Vencimiento],'Informe cartera'!E$63)</f>
        <v>0</v>
      </c>
      <c r="F121" s="134">
        <f>SUMIFS(Cartera[Saldo],Cartera[Nombre tercero],'Informe cartera'!$B121,Cartera[Vencimiento],'Informe cartera'!F$63)</f>
        <v>0</v>
      </c>
      <c r="G121" s="134">
        <f>SUMIFS(Cartera[Saldo],Cartera[Nombre tercero],'Informe cartera'!$B121,Cartera[Vencimiento],'Informe cartera'!G$63)</f>
        <v>0</v>
      </c>
      <c r="H121" s="129">
        <f>SUBTOTAL(9,Tabla4[[#This Row],[24/12/2025]:[28/12/2025]])</f>
        <v>0</v>
      </c>
      <c r="R121" s="137"/>
      <c r="S121" s="131" t="e">
        <f>VLOOKUP(Tabla6[[#This Row],[Cliente]],#REF!,2,)</f>
        <v>#REF!</v>
      </c>
      <c r="T121" s="138"/>
      <c r="U121" s="135" t="e">
        <f>+Tabla6[[#This Row],[Reacudo semana pasada]]/Tabla6[[#Totals],[Reacudo semana pasada]]</f>
        <v>#DIV/0!</v>
      </c>
    </row>
    <row r="122" spans="2:21" s="60" customFormat="1" ht="14.1" customHeight="1">
      <c r="B122" t="s">
        <v>148</v>
      </c>
      <c r="C122" s="128">
        <f>SUMIFS(Cartera[Saldo],Cartera[Nombre tercero],'Informe cartera'!$B122,Cartera[Vencimiento],'Informe cartera'!C$63)</f>
        <v>0</v>
      </c>
      <c r="D122" s="128">
        <f>SUMIFS(Cartera[Saldo],Cartera[Nombre tercero],'Informe cartera'!$B122,Cartera[Vencimiento],'Informe cartera'!D$63)</f>
        <v>0</v>
      </c>
      <c r="E122" s="128">
        <f>SUMIFS(Cartera[Saldo],Cartera[Nombre tercero],'Informe cartera'!$B122,Cartera[Vencimiento],'Informe cartera'!E$63)</f>
        <v>0</v>
      </c>
      <c r="F122" s="134">
        <f>SUMIFS(Cartera[Saldo],Cartera[Nombre tercero],'Informe cartera'!$B122,Cartera[Vencimiento],'Informe cartera'!F$63)</f>
        <v>0</v>
      </c>
      <c r="G122" s="134">
        <f>SUMIFS(Cartera[Saldo],Cartera[Nombre tercero],'Informe cartera'!$B122,Cartera[Vencimiento],'Informe cartera'!G$63)</f>
        <v>0</v>
      </c>
      <c r="H122" s="129">
        <f>SUBTOTAL(9,Tabla4[[#This Row],[24/12/2025]:[28/12/2025]])</f>
        <v>0</v>
      </c>
      <c r="R122" s="137"/>
      <c r="S122" s="131" t="e">
        <f>VLOOKUP(Tabla6[[#This Row],[Cliente]],#REF!,2,)</f>
        <v>#REF!</v>
      </c>
      <c r="T122" s="138"/>
      <c r="U122" s="135" t="e">
        <f>+Tabla6[[#This Row],[Reacudo semana pasada]]/Tabla6[[#Totals],[Reacudo semana pasada]]</f>
        <v>#DIV/0!</v>
      </c>
    </row>
    <row r="123" spans="2:21" s="60" customFormat="1" ht="14.1" customHeight="1">
      <c r="B123" t="s">
        <v>139</v>
      </c>
      <c r="C123" s="128">
        <f>SUMIFS(Cartera[Saldo],Cartera[Nombre tercero],'Informe cartera'!$B123,Cartera[Vencimiento],'Informe cartera'!C$63)</f>
        <v>0</v>
      </c>
      <c r="D123" s="128">
        <f>SUMIFS(Cartera[Saldo],Cartera[Nombre tercero],'Informe cartera'!$B123,Cartera[Vencimiento],'Informe cartera'!D$63)</f>
        <v>0</v>
      </c>
      <c r="E123" s="128">
        <f>SUMIFS(Cartera[Saldo],Cartera[Nombre tercero],'Informe cartera'!$B123,Cartera[Vencimiento],'Informe cartera'!E$63)</f>
        <v>0</v>
      </c>
      <c r="F123" s="134">
        <f>SUMIFS(Cartera[Saldo],Cartera[Nombre tercero],'Informe cartera'!$B123,Cartera[Vencimiento],'Informe cartera'!F$63)</f>
        <v>0</v>
      </c>
      <c r="G123" s="134">
        <f>SUMIFS(Cartera[Saldo],Cartera[Nombre tercero],'Informe cartera'!$B123,Cartera[Vencimiento],'Informe cartera'!G$63)</f>
        <v>0</v>
      </c>
      <c r="H123" s="129">
        <f>SUBTOTAL(9,Tabla4[[#This Row],[24/12/2025]:[28/12/2025]])</f>
        <v>0</v>
      </c>
      <c r="R123" s="137"/>
      <c r="S123" s="131" t="e">
        <f>VLOOKUP(Tabla6[[#This Row],[Cliente]],#REF!,2,)</f>
        <v>#REF!</v>
      </c>
      <c r="T123" s="138"/>
      <c r="U123" s="135" t="e">
        <f>+Tabla6[[#This Row],[Reacudo semana pasada]]/Tabla6[[#Totals],[Reacudo semana pasada]]</f>
        <v>#DIV/0!</v>
      </c>
    </row>
    <row r="124" spans="2:21" s="60" customFormat="1" ht="14.1" customHeight="1">
      <c r="B124" t="s">
        <v>228</v>
      </c>
      <c r="C124" s="128">
        <f>SUMIFS(Cartera[Saldo],Cartera[Nombre tercero],'Informe cartera'!$B124,Cartera[Vencimiento],'Informe cartera'!C$63)</f>
        <v>0</v>
      </c>
      <c r="D124" s="128">
        <f>SUMIFS(Cartera[Saldo],Cartera[Nombre tercero],'Informe cartera'!$B124,Cartera[Vencimiento],'Informe cartera'!D$63)</f>
        <v>0</v>
      </c>
      <c r="E124" s="128">
        <f>SUMIFS(Cartera[Saldo],Cartera[Nombre tercero],'Informe cartera'!$B124,Cartera[Vencimiento],'Informe cartera'!E$63)</f>
        <v>0</v>
      </c>
      <c r="F124" s="134">
        <f>SUMIFS(Cartera[Saldo],Cartera[Nombre tercero],'Informe cartera'!$B124,Cartera[Vencimiento],'Informe cartera'!F$63)</f>
        <v>0</v>
      </c>
      <c r="G124" s="134">
        <f>SUMIFS(Cartera[Saldo],Cartera[Nombre tercero],'Informe cartera'!$B124,Cartera[Vencimiento],'Informe cartera'!G$63)</f>
        <v>0</v>
      </c>
      <c r="H124" s="129">
        <f>SUBTOTAL(9,Tabla4[[#This Row],[24/12/2025]:[28/12/2025]])</f>
        <v>0</v>
      </c>
      <c r="R124" s="137"/>
      <c r="S124" s="131" t="e">
        <f>VLOOKUP(Tabla6[[#This Row],[Cliente]],#REF!,2,)</f>
        <v>#REF!</v>
      </c>
      <c r="T124" s="138"/>
      <c r="U124" s="135" t="e">
        <f>+Tabla6[[#This Row],[Reacudo semana pasada]]/Tabla6[[#Totals],[Reacudo semana pasada]]</f>
        <v>#DIV/0!</v>
      </c>
    </row>
    <row r="125" spans="2:21" s="60" customFormat="1" ht="14.1" customHeight="1">
      <c r="B125" t="s">
        <v>150</v>
      </c>
      <c r="C125" s="128">
        <f>SUMIFS(Cartera[Saldo],Cartera[Nombre tercero],'Informe cartera'!$B125,Cartera[Vencimiento],'Informe cartera'!C$63)</f>
        <v>0</v>
      </c>
      <c r="D125" s="128">
        <f>SUMIFS(Cartera[Saldo],Cartera[Nombre tercero],'Informe cartera'!$B125,Cartera[Vencimiento],'Informe cartera'!D$63)</f>
        <v>0</v>
      </c>
      <c r="E125" s="128">
        <f>SUMIFS(Cartera[Saldo],Cartera[Nombre tercero],'Informe cartera'!$B125,Cartera[Vencimiento],'Informe cartera'!E$63)</f>
        <v>0</v>
      </c>
      <c r="F125" s="134">
        <f>SUMIFS(Cartera[Saldo],Cartera[Nombre tercero],'Informe cartera'!$B125,Cartera[Vencimiento],'Informe cartera'!F$63)</f>
        <v>0</v>
      </c>
      <c r="G125" s="134">
        <f>SUMIFS(Cartera[Saldo],Cartera[Nombre tercero],'Informe cartera'!$B125,Cartera[Vencimiento],'Informe cartera'!G$63)</f>
        <v>0</v>
      </c>
      <c r="H125" s="129">
        <f>SUBTOTAL(9,Tabla4[[#This Row],[24/12/2025]:[28/12/2025]])</f>
        <v>0</v>
      </c>
      <c r="R125" s="137"/>
      <c r="S125" s="131" t="e">
        <f>VLOOKUP(Tabla6[[#This Row],[Cliente]],#REF!,2,)</f>
        <v>#REF!</v>
      </c>
      <c r="T125" s="138"/>
      <c r="U125" s="135" t="e">
        <f>+Tabla6[[#This Row],[Reacudo semana pasada]]/Tabla6[[#Totals],[Reacudo semana pasada]]</f>
        <v>#DIV/0!</v>
      </c>
    </row>
    <row r="126" spans="2:21" s="60" customFormat="1" ht="14.1" customHeight="1">
      <c r="B126" t="s">
        <v>1520</v>
      </c>
      <c r="C126" s="128">
        <f>SUMIFS(Cartera[Saldo],Cartera[Nombre tercero],'Informe cartera'!$B126,Cartera[Vencimiento],'Informe cartera'!C$63)</f>
        <v>0</v>
      </c>
      <c r="D126" s="128">
        <f>SUMIFS(Cartera[Saldo],Cartera[Nombre tercero],'Informe cartera'!$B126,Cartera[Vencimiento],'Informe cartera'!D$63)</f>
        <v>0</v>
      </c>
      <c r="E126" s="128">
        <f>SUMIFS(Cartera[Saldo],Cartera[Nombre tercero],'Informe cartera'!$B126,Cartera[Vencimiento],'Informe cartera'!E$63)</f>
        <v>0</v>
      </c>
      <c r="F126" s="134">
        <f>SUMIFS(Cartera[Saldo],Cartera[Nombre tercero],'Informe cartera'!$B126,Cartera[Vencimiento],'Informe cartera'!F$63)</f>
        <v>0</v>
      </c>
      <c r="G126" s="134">
        <f>SUMIFS(Cartera[Saldo],Cartera[Nombre tercero],'Informe cartera'!$B126,Cartera[Vencimiento],'Informe cartera'!G$63)</f>
        <v>0</v>
      </c>
      <c r="H126" s="129">
        <f>SUBTOTAL(9,Tabla4[[#This Row],[24/12/2025]:[28/12/2025]])</f>
        <v>0</v>
      </c>
      <c r="R126" s="137"/>
      <c r="S126" s="131" t="e">
        <f>VLOOKUP(Tabla6[[#This Row],[Cliente]],#REF!,2,)</f>
        <v>#REF!</v>
      </c>
      <c r="T126" s="138"/>
      <c r="U126" s="135" t="e">
        <f>+Tabla6[[#This Row],[Reacudo semana pasada]]/Tabla6[[#Totals],[Reacudo semana pasada]]</f>
        <v>#DIV/0!</v>
      </c>
    </row>
    <row r="127" spans="2:21" s="60" customFormat="1" ht="14.1" customHeight="1">
      <c r="B127" t="s">
        <v>524</v>
      </c>
      <c r="C127" s="128">
        <f>SUMIFS(Cartera[Saldo],Cartera[Nombre tercero],'Informe cartera'!$B127,Cartera[Vencimiento],'Informe cartera'!C$63)</f>
        <v>0</v>
      </c>
      <c r="D127" s="128">
        <f>SUMIFS(Cartera[Saldo],Cartera[Nombre tercero],'Informe cartera'!$B127,Cartera[Vencimiento],'Informe cartera'!D$63)</f>
        <v>0</v>
      </c>
      <c r="E127" s="128">
        <f>SUMIFS(Cartera[Saldo],Cartera[Nombre tercero],'Informe cartera'!$B127,Cartera[Vencimiento],'Informe cartera'!E$63)</f>
        <v>0</v>
      </c>
      <c r="F127" s="134">
        <f>SUMIFS(Cartera[Saldo],Cartera[Nombre tercero],'Informe cartera'!$B127,Cartera[Vencimiento],'Informe cartera'!F$63)</f>
        <v>0</v>
      </c>
      <c r="G127" s="134">
        <f>SUMIFS(Cartera[Saldo],Cartera[Nombre tercero],'Informe cartera'!$B127,Cartera[Vencimiento],'Informe cartera'!G$63)</f>
        <v>0</v>
      </c>
      <c r="H127" s="129">
        <f>SUBTOTAL(9,Tabla4[[#This Row],[24/12/2025]:[28/12/2025]])</f>
        <v>0</v>
      </c>
      <c r="R127" s="136"/>
      <c r="S127" s="131" t="e">
        <f>VLOOKUP(Tabla6[[#This Row],[Cliente]],#REF!,2,)</f>
        <v>#REF!</v>
      </c>
      <c r="T127" s="131"/>
      <c r="U127" s="135" t="e">
        <f>+Tabla6[[#This Row],[Reacudo semana pasada]]/Tabla6[[#Totals],[Reacudo semana pasada]]</f>
        <v>#DIV/0!</v>
      </c>
    </row>
    <row r="128" spans="2:21" s="60" customFormat="1" ht="14.1" customHeight="1">
      <c r="B128" t="s">
        <v>1416</v>
      </c>
      <c r="C128" s="128">
        <f>SUMIFS(Cartera[Saldo],Cartera[Nombre tercero],'Informe cartera'!$B128,Cartera[Vencimiento],'Informe cartera'!C$63)</f>
        <v>0</v>
      </c>
      <c r="D128" s="128">
        <f>SUMIFS(Cartera[Saldo],Cartera[Nombre tercero],'Informe cartera'!$B128,Cartera[Vencimiento],'Informe cartera'!D$63)</f>
        <v>0</v>
      </c>
      <c r="E128" s="128">
        <f>SUMIFS(Cartera[Saldo],Cartera[Nombre tercero],'Informe cartera'!$B128,Cartera[Vencimiento],'Informe cartera'!E$63)</f>
        <v>0</v>
      </c>
      <c r="F128" s="134">
        <f>SUMIFS(Cartera[Saldo],Cartera[Nombre tercero],'Informe cartera'!$B128,Cartera[Vencimiento],'Informe cartera'!F$63)</f>
        <v>0</v>
      </c>
      <c r="G128" s="134">
        <f>SUMIFS(Cartera[Saldo],Cartera[Nombre tercero],'Informe cartera'!$B128,Cartera[Vencimiento],'Informe cartera'!G$63)</f>
        <v>0</v>
      </c>
      <c r="H128" s="129">
        <f>SUBTOTAL(9,Tabla4[[#This Row],[24/12/2025]:[28/12/2025]])</f>
        <v>0</v>
      </c>
      <c r="R128" s="137"/>
      <c r="S128" s="131" t="e">
        <f>VLOOKUP(Tabla6[[#This Row],[Cliente]],#REF!,2,)</f>
        <v>#REF!</v>
      </c>
      <c r="T128" s="138"/>
      <c r="U128" s="135" t="e">
        <f>+Tabla6[[#This Row],[Reacudo semana pasada]]/Tabla6[[#Totals],[Reacudo semana pasada]]</f>
        <v>#DIV/0!</v>
      </c>
    </row>
    <row r="129" spans="2:21" s="60" customFormat="1" ht="14.1" customHeight="1">
      <c r="B129" t="s">
        <v>1388</v>
      </c>
      <c r="C129" s="128">
        <f>SUMIFS(Cartera[Saldo],Cartera[Nombre tercero],'Informe cartera'!$B129,Cartera[Vencimiento],'Informe cartera'!C$63)</f>
        <v>0</v>
      </c>
      <c r="D129" s="128">
        <f>SUMIFS(Cartera[Saldo],Cartera[Nombre tercero],'Informe cartera'!$B129,Cartera[Vencimiento],'Informe cartera'!D$63)</f>
        <v>0</v>
      </c>
      <c r="E129" s="128">
        <f>SUMIFS(Cartera[Saldo],Cartera[Nombre tercero],'Informe cartera'!$B129,Cartera[Vencimiento],'Informe cartera'!E$63)</f>
        <v>0</v>
      </c>
      <c r="F129" s="134">
        <f>SUMIFS(Cartera[Saldo],Cartera[Nombre tercero],'Informe cartera'!$B129,Cartera[Vencimiento],'Informe cartera'!F$63)</f>
        <v>0</v>
      </c>
      <c r="G129" s="134">
        <f>SUMIFS(Cartera[Saldo],Cartera[Nombre tercero],'Informe cartera'!$B129,Cartera[Vencimiento],'Informe cartera'!G$63)</f>
        <v>0</v>
      </c>
      <c r="H129" s="129">
        <f>SUBTOTAL(9,Tabla4[[#This Row],[24/12/2025]:[28/12/2025]])</f>
        <v>0</v>
      </c>
      <c r="R129" s="137"/>
      <c r="S129" s="131" t="e">
        <f>VLOOKUP(Tabla6[[#This Row],[Cliente]],#REF!,2,)</f>
        <v>#REF!</v>
      </c>
      <c r="T129" s="138"/>
      <c r="U129" s="135" t="e">
        <f>+Tabla6[[#This Row],[Reacudo semana pasada]]/Tabla6[[#Totals],[Reacudo semana pasada]]</f>
        <v>#DIV/0!</v>
      </c>
    </row>
    <row r="130" spans="2:21" s="60" customFormat="1" ht="14.1" customHeight="1">
      <c r="B130" t="s">
        <v>1204</v>
      </c>
      <c r="C130" s="128">
        <f>SUMIFS(Cartera[Saldo],Cartera[Nombre tercero],'Informe cartera'!$B130,Cartera[Vencimiento],'Informe cartera'!C$63)</f>
        <v>0</v>
      </c>
      <c r="D130" s="128">
        <f>SUMIFS(Cartera[Saldo],Cartera[Nombre tercero],'Informe cartera'!$B130,Cartera[Vencimiento],'Informe cartera'!D$63)</f>
        <v>0</v>
      </c>
      <c r="E130" s="128">
        <f>SUMIFS(Cartera[Saldo],Cartera[Nombre tercero],'Informe cartera'!$B130,Cartera[Vencimiento],'Informe cartera'!E$63)</f>
        <v>0</v>
      </c>
      <c r="F130" s="134">
        <f>SUMIFS(Cartera[Saldo],Cartera[Nombre tercero],'Informe cartera'!$B130,Cartera[Vencimiento],'Informe cartera'!F$63)</f>
        <v>0</v>
      </c>
      <c r="G130" s="134">
        <f>SUMIFS(Cartera[Saldo],Cartera[Nombre tercero],'Informe cartera'!$B130,Cartera[Vencimiento],'Informe cartera'!G$63)</f>
        <v>0</v>
      </c>
      <c r="H130" s="129">
        <f>SUBTOTAL(9,Tabla4[[#This Row],[24/12/2025]:[28/12/2025]])</f>
        <v>0</v>
      </c>
      <c r="R130" s="137"/>
      <c r="S130" s="131" t="e">
        <f>VLOOKUP(Tabla6[[#This Row],[Cliente]],#REF!,2,)</f>
        <v>#REF!</v>
      </c>
      <c r="T130" s="138"/>
      <c r="U130" s="135" t="e">
        <f>+Tabla6[[#This Row],[Reacudo semana pasada]]/Tabla6[[#Totals],[Reacudo semana pasada]]</f>
        <v>#DIV/0!</v>
      </c>
    </row>
    <row r="131" spans="2:21" s="60" customFormat="1" ht="14.1" customHeight="1">
      <c r="B131" t="s">
        <v>1311</v>
      </c>
      <c r="C131" s="128">
        <f>SUMIFS(Cartera[Saldo],Cartera[Nombre tercero],'Informe cartera'!$B131,Cartera[Vencimiento],'Informe cartera'!C$63)</f>
        <v>0</v>
      </c>
      <c r="D131" s="128">
        <f>SUMIFS(Cartera[Saldo],Cartera[Nombre tercero],'Informe cartera'!$B131,Cartera[Vencimiento],'Informe cartera'!D$63)</f>
        <v>0</v>
      </c>
      <c r="E131" s="128">
        <f>SUMIFS(Cartera[Saldo],Cartera[Nombre tercero],'Informe cartera'!$B131,Cartera[Vencimiento],'Informe cartera'!E$63)</f>
        <v>0</v>
      </c>
      <c r="F131" s="134">
        <f>SUMIFS(Cartera[Saldo],Cartera[Nombre tercero],'Informe cartera'!$B131,Cartera[Vencimiento],'Informe cartera'!F$63)</f>
        <v>0</v>
      </c>
      <c r="G131" s="134">
        <f>SUMIFS(Cartera[Saldo],Cartera[Nombre tercero],'Informe cartera'!$B131,Cartera[Vencimiento],'Informe cartera'!G$63)</f>
        <v>0</v>
      </c>
      <c r="H131" s="129">
        <f>SUBTOTAL(9,Tabla4[[#This Row],[24/12/2025]:[28/12/2025]])</f>
        <v>0</v>
      </c>
      <c r="R131" s="137"/>
      <c r="S131" s="131" t="e">
        <f>VLOOKUP(Tabla6[[#This Row],[Cliente]],#REF!,2,)</f>
        <v>#REF!</v>
      </c>
      <c r="T131" s="138"/>
      <c r="U131" s="135" t="e">
        <f>+Tabla6[[#This Row],[Reacudo semana pasada]]/Tabla6[[#Totals],[Reacudo semana pasada]]</f>
        <v>#DIV/0!</v>
      </c>
    </row>
    <row r="132" spans="2:21" s="60" customFormat="1" ht="14.1" customHeight="1">
      <c r="B132" t="s">
        <v>1422</v>
      </c>
      <c r="C132" s="128">
        <f>SUMIFS(Cartera[Saldo],Cartera[Nombre tercero],'Informe cartera'!$B132,Cartera[Vencimiento],'Informe cartera'!C$63)</f>
        <v>0</v>
      </c>
      <c r="D132" s="128">
        <f>SUMIFS(Cartera[Saldo],Cartera[Nombre tercero],'Informe cartera'!$B132,Cartera[Vencimiento],'Informe cartera'!D$63)</f>
        <v>0</v>
      </c>
      <c r="E132" s="128">
        <f>SUMIFS(Cartera[Saldo],Cartera[Nombre tercero],'Informe cartera'!$B132,Cartera[Vencimiento],'Informe cartera'!E$63)</f>
        <v>0</v>
      </c>
      <c r="F132" s="134">
        <f>SUMIFS(Cartera[Saldo],Cartera[Nombre tercero],'Informe cartera'!$B132,Cartera[Vencimiento],'Informe cartera'!F$63)</f>
        <v>0</v>
      </c>
      <c r="G132" s="134">
        <f>SUMIFS(Cartera[Saldo],Cartera[Nombre tercero],'Informe cartera'!$B132,Cartera[Vencimiento],'Informe cartera'!G$63)</f>
        <v>0</v>
      </c>
      <c r="H132" s="129">
        <f>SUBTOTAL(9,Tabla4[[#This Row],[24/12/2025]:[28/12/2025]])</f>
        <v>0</v>
      </c>
      <c r="R132" s="137"/>
      <c r="S132" s="131" t="e">
        <f>VLOOKUP(Tabla6[[#This Row],[Cliente]],#REF!,2,)</f>
        <v>#REF!</v>
      </c>
      <c r="T132" s="138"/>
      <c r="U132" s="135" t="e">
        <f>+Tabla6[[#This Row],[Reacudo semana pasada]]/Tabla6[[#Totals],[Reacudo semana pasada]]</f>
        <v>#DIV/0!</v>
      </c>
    </row>
    <row r="133" spans="2:21" s="60" customFormat="1" ht="14.1" customHeight="1">
      <c r="B133" t="s">
        <v>44</v>
      </c>
      <c r="C133" s="128">
        <f>SUMIFS(Cartera[Saldo],Cartera[Nombre tercero],'Informe cartera'!$B133,Cartera[Vencimiento],'Informe cartera'!C$63)</f>
        <v>0</v>
      </c>
      <c r="D133" s="128">
        <f>SUMIFS(Cartera[Saldo],Cartera[Nombre tercero],'Informe cartera'!$B133,Cartera[Vencimiento],'Informe cartera'!D$63)</f>
        <v>0</v>
      </c>
      <c r="E133" s="128">
        <f>SUMIFS(Cartera[Saldo],Cartera[Nombre tercero],'Informe cartera'!$B133,Cartera[Vencimiento],'Informe cartera'!E$63)</f>
        <v>0</v>
      </c>
      <c r="F133" s="134">
        <f>SUMIFS(Cartera[Saldo],Cartera[Nombre tercero],'Informe cartera'!$B133,Cartera[Vencimiento],'Informe cartera'!F$63)</f>
        <v>0</v>
      </c>
      <c r="G133" s="134">
        <f>SUMIFS(Cartera[Saldo],Cartera[Nombre tercero],'Informe cartera'!$B133,Cartera[Vencimiento],'Informe cartera'!G$63)</f>
        <v>0</v>
      </c>
      <c r="H133" s="129">
        <f>SUBTOTAL(9,Tabla4[[#This Row],[24/12/2025]:[28/12/2025]])</f>
        <v>0</v>
      </c>
      <c r="R133" s="137"/>
      <c r="S133" s="131" t="e">
        <f>VLOOKUP(Tabla6[[#This Row],[Cliente]],#REF!,2,)</f>
        <v>#REF!</v>
      </c>
      <c r="T133" s="138"/>
      <c r="U133" s="135" t="e">
        <f>+Tabla6[[#This Row],[Reacudo semana pasada]]/Tabla6[[#Totals],[Reacudo semana pasada]]</f>
        <v>#DIV/0!</v>
      </c>
    </row>
    <row r="134" spans="2:21" s="60" customFormat="1" ht="14.1" customHeight="1">
      <c r="B134" t="s">
        <v>551</v>
      </c>
      <c r="C134" s="128">
        <f>SUMIFS(Cartera[Saldo],Cartera[Nombre tercero],'Informe cartera'!$B134,Cartera[Vencimiento],'Informe cartera'!C$63)</f>
        <v>0</v>
      </c>
      <c r="D134" s="128">
        <f>SUMIFS(Cartera[Saldo],Cartera[Nombre tercero],'Informe cartera'!$B134,Cartera[Vencimiento],'Informe cartera'!D$63)</f>
        <v>0</v>
      </c>
      <c r="E134" s="128">
        <f>SUMIFS(Cartera[Saldo],Cartera[Nombre tercero],'Informe cartera'!$B134,Cartera[Vencimiento],'Informe cartera'!E$63)</f>
        <v>0</v>
      </c>
      <c r="F134" s="134">
        <f>SUMIFS(Cartera[Saldo],Cartera[Nombre tercero],'Informe cartera'!$B134,Cartera[Vencimiento],'Informe cartera'!F$63)</f>
        <v>0</v>
      </c>
      <c r="G134" s="134">
        <f>SUMIFS(Cartera[Saldo],Cartera[Nombre tercero],'Informe cartera'!$B134,Cartera[Vencimiento],'Informe cartera'!G$63)</f>
        <v>0</v>
      </c>
      <c r="H134" s="129">
        <f>SUBTOTAL(9,Tabla4[[#This Row],[24/12/2025]:[28/12/2025]])</f>
        <v>0</v>
      </c>
      <c r="R134" s="137"/>
      <c r="S134" s="131" t="e">
        <f>VLOOKUP(Tabla6[[#This Row],[Cliente]],#REF!,2,)</f>
        <v>#REF!</v>
      </c>
      <c r="T134" s="138"/>
      <c r="U134" s="135" t="e">
        <f>+Tabla6[[#This Row],[Reacudo semana pasada]]/Tabla6[[#Totals],[Reacudo semana pasada]]</f>
        <v>#DIV/0!</v>
      </c>
    </row>
    <row r="135" spans="2:21" s="60" customFormat="1" ht="14.1" customHeight="1">
      <c r="B135" t="s">
        <v>1390</v>
      </c>
      <c r="C135" s="128">
        <f>SUMIFS(Cartera[Saldo],Cartera[Nombre tercero],'Informe cartera'!$B135,Cartera[Vencimiento],'Informe cartera'!C$63)</f>
        <v>0</v>
      </c>
      <c r="D135" s="128">
        <f>SUMIFS(Cartera[Saldo],Cartera[Nombre tercero],'Informe cartera'!$B135,Cartera[Vencimiento],'Informe cartera'!D$63)</f>
        <v>0</v>
      </c>
      <c r="E135" s="128">
        <f>SUMIFS(Cartera[Saldo],Cartera[Nombre tercero],'Informe cartera'!$B135,Cartera[Vencimiento],'Informe cartera'!E$63)</f>
        <v>0</v>
      </c>
      <c r="F135" s="134">
        <f>SUMIFS(Cartera[Saldo],Cartera[Nombre tercero],'Informe cartera'!$B135,Cartera[Vencimiento],'Informe cartera'!F$63)</f>
        <v>0</v>
      </c>
      <c r="G135" s="134">
        <f>SUMIFS(Cartera[Saldo],Cartera[Nombre tercero],'Informe cartera'!$B135,Cartera[Vencimiento],'Informe cartera'!G$63)</f>
        <v>0</v>
      </c>
      <c r="H135" s="129">
        <f>SUBTOTAL(9,Tabla4[[#This Row],[24/12/2025]:[28/12/2025]])</f>
        <v>0</v>
      </c>
      <c r="R135" s="139"/>
      <c r="S135" s="140"/>
      <c r="T135" s="140"/>
      <c r="U135" s="141"/>
    </row>
    <row r="136" spans="2:21" s="60" customFormat="1" ht="14.1" customHeight="1">
      <c r="B136" t="s">
        <v>152</v>
      </c>
      <c r="C136" s="128">
        <f>SUMIFS(Cartera[Saldo],Cartera[Nombre tercero],'Informe cartera'!$B136,Cartera[Vencimiento],'Informe cartera'!C$63)</f>
        <v>0</v>
      </c>
      <c r="D136" s="128">
        <f>SUMIFS(Cartera[Saldo],Cartera[Nombre tercero],'Informe cartera'!$B136,Cartera[Vencimiento],'Informe cartera'!D$63)</f>
        <v>0</v>
      </c>
      <c r="E136" s="128">
        <f>SUMIFS(Cartera[Saldo],Cartera[Nombre tercero],'Informe cartera'!$B136,Cartera[Vencimiento],'Informe cartera'!E$63)</f>
        <v>0</v>
      </c>
      <c r="F136" s="134">
        <f>SUMIFS(Cartera[Saldo],Cartera[Nombre tercero],'Informe cartera'!$B136,Cartera[Vencimiento],'Informe cartera'!F$63)</f>
        <v>0</v>
      </c>
      <c r="G136" s="134">
        <f>SUMIFS(Cartera[Saldo],Cartera[Nombre tercero],'Informe cartera'!$B136,Cartera[Vencimiento],'Informe cartera'!G$63)</f>
        <v>0</v>
      </c>
      <c r="H136" s="129">
        <f>SUBTOTAL(9,Tabla4[[#This Row],[24/12/2025]:[28/12/2025]])</f>
        <v>0</v>
      </c>
    </row>
    <row r="137" spans="2:21" s="60" customFormat="1" ht="14.1" customHeight="1">
      <c r="B137" t="s">
        <v>194</v>
      </c>
      <c r="C137" s="128">
        <f>SUMIFS(Cartera[Saldo],Cartera[Nombre tercero],'Informe cartera'!$B137,Cartera[Vencimiento],'Informe cartera'!C$63)</f>
        <v>0</v>
      </c>
      <c r="D137" s="128">
        <f>SUMIFS(Cartera[Saldo],Cartera[Nombre tercero],'Informe cartera'!$B137,Cartera[Vencimiento],'Informe cartera'!D$63)</f>
        <v>0</v>
      </c>
      <c r="E137" s="128">
        <f>SUMIFS(Cartera[Saldo],Cartera[Nombre tercero],'Informe cartera'!$B137,Cartera[Vencimiento],'Informe cartera'!E$63)</f>
        <v>0</v>
      </c>
      <c r="F137" s="134">
        <f>SUMIFS(Cartera[Saldo],Cartera[Nombre tercero],'Informe cartera'!$B137,Cartera[Vencimiento],'Informe cartera'!F$63)</f>
        <v>0</v>
      </c>
      <c r="G137" s="134">
        <f>SUMIFS(Cartera[Saldo],Cartera[Nombre tercero],'Informe cartera'!$B137,Cartera[Vencimiento],'Informe cartera'!G$63)</f>
        <v>0</v>
      </c>
      <c r="H137" s="129">
        <f>SUBTOTAL(9,Tabla4[[#This Row],[24/12/2025]:[28/12/2025]])</f>
        <v>0</v>
      </c>
      <c r="T137" s="142" t="e">
        <f>+Tabla6[[#Totals],[Reacudo semana pasada]]-#REF!</f>
        <v>#REF!</v>
      </c>
    </row>
    <row r="138" spans="2:21" s="60" customFormat="1" ht="14.1" customHeight="1">
      <c r="B138" t="s">
        <v>153</v>
      </c>
      <c r="C138" s="128">
        <f>SUMIFS(Cartera[Saldo],Cartera[Nombre tercero],'Informe cartera'!$B138,Cartera[Vencimiento],'Informe cartera'!C$63)</f>
        <v>0</v>
      </c>
      <c r="D138" s="128">
        <f>SUMIFS(Cartera[Saldo],Cartera[Nombre tercero],'Informe cartera'!$B138,Cartera[Vencimiento],'Informe cartera'!D$63)</f>
        <v>0</v>
      </c>
      <c r="E138" s="128">
        <f>SUMIFS(Cartera[Saldo],Cartera[Nombre tercero],'Informe cartera'!$B138,Cartera[Vencimiento],'Informe cartera'!E$63)</f>
        <v>0</v>
      </c>
      <c r="F138" s="134">
        <f>SUMIFS(Cartera[Saldo],Cartera[Nombre tercero],'Informe cartera'!$B138,Cartera[Vencimiento],'Informe cartera'!F$63)</f>
        <v>0</v>
      </c>
      <c r="G138" s="134">
        <f>SUMIFS(Cartera[Saldo],Cartera[Nombre tercero],'Informe cartera'!$B138,Cartera[Vencimiento],'Informe cartera'!G$63)</f>
        <v>0</v>
      </c>
      <c r="H138" s="129">
        <f>SUBTOTAL(9,Tabla4[[#This Row],[24/12/2025]:[28/12/2025]])</f>
        <v>0</v>
      </c>
    </row>
    <row r="139" spans="2:21" s="60" customFormat="1" ht="14.1" customHeight="1">
      <c r="B139" t="s">
        <v>155</v>
      </c>
      <c r="C139" s="128">
        <f>SUMIFS(Cartera[Saldo],Cartera[Nombre tercero],'Informe cartera'!$B139,Cartera[Vencimiento],'Informe cartera'!C$63)</f>
        <v>0</v>
      </c>
      <c r="D139" s="128">
        <f>SUMIFS(Cartera[Saldo],Cartera[Nombre tercero],'Informe cartera'!$B139,Cartera[Vencimiento],'Informe cartera'!D$63)</f>
        <v>0</v>
      </c>
      <c r="E139" s="128">
        <f>SUMIFS(Cartera[Saldo],Cartera[Nombre tercero],'Informe cartera'!$B139,Cartera[Vencimiento],'Informe cartera'!E$63)</f>
        <v>0</v>
      </c>
      <c r="F139" s="134">
        <f>SUMIFS(Cartera[Saldo],Cartera[Nombre tercero],'Informe cartera'!$B139,Cartera[Vencimiento],'Informe cartera'!F$63)</f>
        <v>0</v>
      </c>
      <c r="G139" s="134">
        <f>SUMIFS(Cartera[Saldo],Cartera[Nombre tercero],'Informe cartera'!$B139,Cartera[Vencimiento],'Informe cartera'!G$63)</f>
        <v>0</v>
      </c>
      <c r="H139" s="129">
        <f>SUBTOTAL(9,Tabla4[[#This Row],[24/12/2025]:[28/12/2025]])</f>
        <v>0</v>
      </c>
    </row>
    <row r="140" spans="2:21" s="60" customFormat="1" ht="14.1" customHeight="1">
      <c r="B140" t="s">
        <v>157</v>
      </c>
      <c r="C140" s="128">
        <f>SUMIFS(Cartera[Saldo],Cartera[Nombre tercero],'Informe cartera'!$B140,Cartera[Vencimiento],'Informe cartera'!C$63)</f>
        <v>0</v>
      </c>
      <c r="D140" s="128">
        <f>SUMIFS(Cartera[Saldo],Cartera[Nombre tercero],'Informe cartera'!$B140,Cartera[Vencimiento],'Informe cartera'!D$63)</f>
        <v>0</v>
      </c>
      <c r="E140" s="128">
        <f>SUMIFS(Cartera[Saldo],Cartera[Nombre tercero],'Informe cartera'!$B140,Cartera[Vencimiento],'Informe cartera'!E$63)</f>
        <v>0</v>
      </c>
      <c r="F140" s="134">
        <f>SUMIFS(Cartera[Saldo],Cartera[Nombre tercero],'Informe cartera'!$B140,Cartera[Vencimiento],'Informe cartera'!F$63)</f>
        <v>0</v>
      </c>
      <c r="G140" s="134">
        <f>SUMIFS(Cartera[Saldo],Cartera[Nombre tercero],'Informe cartera'!$B140,Cartera[Vencimiento],'Informe cartera'!G$63)</f>
        <v>0</v>
      </c>
      <c r="H140" s="129">
        <f>SUBTOTAL(9,Tabla4[[#This Row],[24/12/2025]:[28/12/2025]])</f>
        <v>0</v>
      </c>
    </row>
    <row r="141" spans="2:21" s="60" customFormat="1" ht="14.1" customHeight="1">
      <c r="B141" t="s">
        <v>1318</v>
      </c>
      <c r="C141" s="128">
        <f>SUMIFS(Cartera[Saldo],Cartera[Nombre tercero],'Informe cartera'!$B141,Cartera[Vencimiento],'Informe cartera'!C$63)</f>
        <v>0</v>
      </c>
      <c r="D141" s="128">
        <f>SUMIFS(Cartera[Saldo],Cartera[Nombre tercero],'Informe cartera'!$B141,Cartera[Vencimiento],'Informe cartera'!D$63)</f>
        <v>0</v>
      </c>
      <c r="E141" s="128">
        <f>SUMIFS(Cartera[Saldo],Cartera[Nombre tercero],'Informe cartera'!$B141,Cartera[Vencimiento],'Informe cartera'!E$63)</f>
        <v>0</v>
      </c>
      <c r="F141" s="134">
        <f>SUMIFS(Cartera[Saldo],Cartera[Nombre tercero],'Informe cartera'!$B141,Cartera[Vencimiento],'Informe cartera'!F$63)</f>
        <v>0</v>
      </c>
      <c r="G141" s="134">
        <f>SUMIFS(Cartera[Saldo],Cartera[Nombre tercero],'Informe cartera'!$B141,Cartera[Vencimiento],'Informe cartera'!G$63)</f>
        <v>0</v>
      </c>
      <c r="H141" s="129">
        <f>SUBTOTAL(9,Tabla4[[#This Row],[24/12/2025]:[28/12/2025]])</f>
        <v>0</v>
      </c>
    </row>
    <row r="142" spans="2:21" s="60" customFormat="1" ht="14.1" customHeight="1">
      <c r="B142" t="s">
        <v>151</v>
      </c>
      <c r="C142" s="128">
        <f>SUMIFS(Cartera[Saldo],Cartera[Nombre tercero],'Informe cartera'!$B142,Cartera[Vencimiento],'Informe cartera'!C$63)</f>
        <v>0</v>
      </c>
      <c r="D142" s="128">
        <f>SUMIFS(Cartera[Saldo],Cartera[Nombre tercero],'Informe cartera'!$B142,Cartera[Vencimiento],'Informe cartera'!D$63)</f>
        <v>0</v>
      </c>
      <c r="E142" s="128">
        <f>SUMIFS(Cartera[Saldo],Cartera[Nombre tercero],'Informe cartera'!$B142,Cartera[Vencimiento],'Informe cartera'!E$63)</f>
        <v>0</v>
      </c>
      <c r="F142" s="134">
        <f>SUMIFS(Cartera[Saldo],Cartera[Nombre tercero],'Informe cartera'!$B142,Cartera[Vencimiento],'Informe cartera'!F$63)</f>
        <v>0</v>
      </c>
      <c r="G142" s="134">
        <f>SUMIFS(Cartera[Saldo],Cartera[Nombre tercero],'Informe cartera'!$B142,Cartera[Vencimiento],'Informe cartera'!G$63)</f>
        <v>0</v>
      </c>
      <c r="H142" s="129">
        <f>SUBTOTAL(9,Tabla4[[#This Row],[24/12/2025]:[28/12/2025]])</f>
        <v>0</v>
      </c>
    </row>
    <row r="143" spans="2:21" s="60" customFormat="1" ht="14.1" customHeight="1">
      <c r="B143" t="s">
        <v>77</v>
      </c>
      <c r="C143" s="128">
        <f>SUMIFS(Cartera[Saldo],Cartera[Nombre tercero],'Informe cartera'!$B143,Cartera[Vencimiento],'Informe cartera'!C$63)</f>
        <v>0</v>
      </c>
      <c r="D143" s="128">
        <f>SUMIFS(Cartera[Saldo],Cartera[Nombre tercero],'Informe cartera'!$B143,Cartera[Vencimiento],'Informe cartera'!D$63)</f>
        <v>0</v>
      </c>
      <c r="E143" s="128">
        <f>SUMIFS(Cartera[Saldo],Cartera[Nombre tercero],'Informe cartera'!$B143,Cartera[Vencimiento],'Informe cartera'!E$63)</f>
        <v>0</v>
      </c>
      <c r="F143" s="134">
        <f>SUMIFS(Cartera[Saldo],Cartera[Nombre tercero],'Informe cartera'!$B143,Cartera[Vencimiento],'Informe cartera'!F$63)</f>
        <v>0</v>
      </c>
      <c r="G143" s="134">
        <f>SUMIFS(Cartera[Saldo],Cartera[Nombre tercero],'Informe cartera'!$B143,Cartera[Vencimiento],'Informe cartera'!G$63)</f>
        <v>0</v>
      </c>
      <c r="H143" s="129">
        <f>SUBTOTAL(9,Tabla4[[#This Row],[24/12/2025]:[28/12/2025]])</f>
        <v>0</v>
      </c>
    </row>
    <row r="144" spans="2:21" s="60" customFormat="1" ht="14.1" customHeight="1">
      <c r="B144" t="s">
        <v>63</v>
      </c>
      <c r="C144" s="128">
        <f>SUMIFS(Cartera[Saldo],Cartera[Nombre tercero],'Informe cartera'!$B144,Cartera[Vencimiento],'Informe cartera'!C$63)</f>
        <v>0</v>
      </c>
      <c r="D144" s="128">
        <f>SUMIFS(Cartera[Saldo],Cartera[Nombre tercero],'Informe cartera'!$B144,Cartera[Vencimiento],'Informe cartera'!D$63)</f>
        <v>0</v>
      </c>
      <c r="E144" s="128">
        <f>SUMIFS(Cartera[Saldo],Cartera[Nombre tercero],'Informe cartera'!$B144,Cartera[Vencimiento],'Informe cartera'!E$63)</f>
        <v>0</v>
      </c>
      <c r="F144" s="134">
        <f>SUMIFS(Cartera[Saldo],Cartera[Nombre tercero],'Informe cartera'!$B144,Cartera[Vencimiento],'Informe cartera'!F$63)</f>
        <v>0</v>
      </c>
      <c r="G144" s="134">
        <f>SUMIFS(Cartera[Saldo],Cartera[Nombre tercero],'Informe cartera'!$B144,Cartera[Vencimiento],'Informe cartera'!G$63)</f>
        <v>0</v>
      </c>
      <c r="H144" s="129">
        <f>SUBTOTAL(9,Tabla4[[#This Row],[24/12/2025]:[28/12/2025]])</f>
        <v>0</v>
      </c>
    </row>
    <row r="145" spans="2:8" s="60" customFormat="1" ht="14.1" customHeight="1">
      <c r="B145" t="s">
        <v>1184</v>
      </c>
      <c r="C145" s="128">
        <f>SUMIFS(Cartera[Saldo],Cartera[Nombre tercero],'Informe cartera'!$B145,Cartera[Vencimiento],'Informe cartera'!C$63)</f>
        <v>0</v>
      </c>
      <c r="D145" s="128">
        <f>SUMIFS(Cartera[Saldo],Cartera[Nombre tercero],'Informe cartera'!$B145,Cartera[Vencimiento],'Informe cartera'!D$63)</f>
        <v>0</v>
      </c>
      <c r="E145" s="128">
        <f>SUMIFS(Cartera[Saldo],Cartera[Nombre tercero],'Informe cartera'!$B145,Cartera[Vencimiento],'Informe cartera'!E$63)</f>
        <v>0</v>
      </c>
      <c r="F145" s="134">
        <f>SUMIFS(Cartera[Saldo],Cartera[Nombre tercero],'Informe cartera'!$B145,Cartera[Vencimiento],'Informe cartera'!F$63)</f>
        <v>0</v>
      </c>
      <c r="G145" s="134">
        <f>SUMIFS(Cartera[Saldo],Cartera[Nombre tercero],'Informe cartera'!$B145,Cartera[Vencimiento],'Informe cartera'!G$63)</f>
        <v>0</v>
      </c>
      <c r="H145" s="129">
        <f>SUBTOTAL(9,Tabla4[[#This Row],[24/12/2025]:[28/12/2025]])</f>
        <v>0</v>
      </c>
    </row>
    <row r="146" spans="2:8" s="60" customFormat="1" ht="14.1" customHeight="1">
      <c r="B146" t="s">
        <v>159</v>
      </c>
      <c r="C146" s="128">
        <f>SUMIFS(Cartera[Saldo],Cartera[Nombre tercero],'Informe cartera'!$B146,Cartera[Vencimiento],'Informe cartera'!C$63)</f>
        <v>0</v>
      </c>
      <c r="D146" s="128">
        <f>SUMIFS(Cartera[Saldo],Cartera[Nombre tercero],'Informe cartera'!$B146,Cartera[Vencimiento],'Informe cartera'!D$63)</f>
        <v>0</v>
      </c>
      <c r="E146" s="128">
        <f>SUMIFS(Cartera[Saldo],Cartera[Nombre tercero],'Informe cartera'!$B146,Cartera[Vencimiento],'Informe cartera'!E$63)</f>
        <v>0</v>
      </c>
      <c r="F146" s="134">
        <f>SUMIFS(Cartera[Saldo],Cartera[Nombre tercero],'Informe cartera'!$B146,Cartera[Vencimiento],'Informe cartera'!F$63)</f>
        <v>0</v>
      </c>
      <c r="G146" s="134">
        <f>SUMIFS(Cartera[Saldo],Cartera[Nombre tercero],'Informe cartera'!$B146,Cartera[Vencimiento],'Informe cartera'!G$63)</f>
        <v>0</v>
      </c>
      <c r="H146" s="129">
        <f>SUBTOTAL(9,Tabla4[[#This Row],[24/12/2025]:[28/12/2025]])</f>
        <v>0</v>
      </c>
    </row>
    <row r="147" spans="2:8" s="60" customFormat="1" ht="14.1" customHeight="1">
      <c r="B147" t="s">
        <v>160</v>
      </c>
      <c r="C147" s="128">
        <f>SUMIFS(Cartera[Saldo],Cartera[Nombre tercero],'Informe cartera'!$B147,Cartera[Vencimiento],'Informe cartera'!C$63)</f>
        <v>0</v>
      </c>
      <c r="D147" s="128">
        <f>SUMIFS(Cartera[Saldo],Cartera[Nombre tercero],'Informe cartera'!$B147,Cartera[Vencimiento],'Informe cartera'!D$63)</f>
        <v>0</v>
      </c>
      <c r="E147" s="128">
        <f>SUMIFS(Cartera[Saldo],Cartera[Nombre tercero],'Informe cartera'!$B147,Cartera[Vencimiento],'Informe cartera'!E$63)</f>
        <v>0</v>
      </c>
      <c r="F147" s="134">
        <f>SUMIFS(Cartera[Saldo],Cartera[Nombre tercero],'Informe cartera'!$B147,Cartera[Vencimiento],'Informe cartera'!F$63)</f>
        <v>0</v>
      </c>
      <c r="G147" s="134">
        <f>SUMIFS(Cartera[Saldo],Cartera[Nombre tercero],'Informe cartera'!$B147,Cartera[Vencimiento],'Informe cartera'!G$63)</f>
        <v>0</v>
      </c>
      <c r="H147" s="129">
        <f>SUBTOTAL(9,Tabla4[[#This Row],[24/12/2025]:[28/12/2025]])</f>
        <v>0</v>
      </c>
    </row>
    <row r="148" spans="2:8" s="60" customFormat="1" ht="14.1" customHeight="1">
      <c r="B148" t="s">
        <v>163</v>
      </c>
      <c r="C148" s="128">
        <f>SUMIFS(Cartera[Saldo],Cartera[Nombre tercero],'Informe cartera'!$B148,Cartera[Vencimiento],'Informe cartera'!C$63)</f>
        <v>0</v>
      </c>
      <c r="D148" s="128">
        <f>SUMIFS(Cartera[Saldo],Cartera[Nombre tercero],'Informe cartera'!$B148,Cartera[Vencimiento],'Informe cartera'!D$63)</f>
        <v>0</v>
      </c>
      <c r="E148" s="128">
        <f>SUMIFS(Cartera[Saldo],Cartera[Nombre tercero],'Informe cartera'!$B148,Cartera[Vencimiento],'Informe cartera'!E$63)</f>
        <v>0</v>
      </c>
      <c r="F148" s="134">
        <f>SUMIFS(Cartera[Saldo],Cartera[Nombre tercero],'Informe cartera'!$B148,Cartera[Vencimiento],'Informe cartera'!F$63)</f>
        <v>0</v>
      </c>
      <c r="G148" s="134">
        <f>SUMIFS(Cartera[Saldo],Cartera[Nombre tercero],'Informe cartera'!$B148,Cartera[Vencimiento],'Informe cartera'!G$63)</f>
        <v>0</v>
      </c>
      <c r="H148" s="129">
        <f>SUBTOTAL(9,Tabla4[[#This Row],[24/12/2025]:[28/12/2025]])</f>
        <v>0</v>
      </c>
    </row>
    <row r="149" spans="2:8" s="60" customFormat="1" ht="14.1" customHeight="1">
      <c r="B149" t="s">
        <v>164</v>
      </c>
      <c r="C149" s="128">
        <f>SUMIFS(Cartera[Saldo],Cartera[Nombre tercero],'Informe cartera'!$B149,Cartera[Vencimiento],'Informe cartera'!C$63)</f>
        <v>0</v>
      </c>
      <c r="D149" s="128">
        <f>SUMIFS(Cartera[Saldo],Cartera[Nombre tercero],'Informe cartera'!$B149,Cartera[Vencimiento],'Informe cartera'!D$63)</f>
        <v>0</v>
      </c>
      <c r="E149" s="128">
        <f>SUMIFS(Cartera[Saldo],Cartera[Nombre tercero],'Informe cartera'!$B149,Cartera[Vencimiento],'Informe cartera'!E$63)</f>
        <v>0</v>
      </c>
      <c r="F149" s="134">
        <f>SUMIFS(Cartera[Saldo],Cartera[Nombre tercero],'Informe cartera'!$B149,Cartera[Vencimiento],'Informe cartera'!F$63)</f>
        <v>0</v>
      </c>
      <c r="G149" s="134">
        <f>SUMIFS(Cartera[Saldo],Cartera[Nombre tercero],'Informe cartera'!$B149,Cartera[Vencimiento],'Informe cartera'!G$63)</f>
        <v>0</v>
      </c>
      <c r="H149" s="129">
        <f>SUBTOTAL(9,Tabla4[[#This Row],[24/12/2025]:[28/12/2025]])</f>
        <v>0</v>
      </c>
    </row>
    <row r="150" spans="2:8" s="60" customFormat="1" ht="14.1" customHeight="1">
      <c r="B150" t="s">
        <v>165</v>
      </c>
      <c r="C150" s="128">
        <f>SUMIFS(Cartera[Saldo],Cartera[Nombre tercero],'Informe cartera'!$B150,Cartera[Vencimiento],'Informe cartera'!C$63)</f>
        <v>0</v>
      </c>
      <c r="D150" s="128">
        <f>SUMIFS(Cartera[Saldo],Cartera[Nombre tercero],'Informe cartera'!$B150,Cartera[Vencimiento],'Informe cartera'!D$63)</f>
        <v>0</v>
      </c>
      <c r="E150" s="128">
        <f>SUMIFS(Cartera[Saldo],Cartera[Nombre tercero],'Informe cartera'!$B150,Cartera[Vencimiento],'Informe cartera'!E$63)</f>
        <v>0</v>
      </c>
      <c r="F150" s="134">
        <f>SUMIFS(Cartera[Saldo],Cartera[Nombre tercero],'Informe cartera'!$B150,Cartera[Vencimiento],'Informe cartera'!F$63)</f>
        <v>0</v>
      </c>
      <c r="G150" s="134">
        <f>SUMIFS(Cartera[Saldo],Cartera[Nombre tercero],'Informe cartera'!$B150,Cartera[Vencimiento],'Informe cartera'!G$63)</f>
        <v>0</v>
      </c>
      <c r="H150" s="129">
        <f>SUBTOTAL(9,Tabla4[[#This Row],[24/12/2025]:[28/12/2025]])</f>
        <v>0</v>
      </c>
    </row>
    <row r="151" spans="2:8" s="60" customFormat="1" ht="14.1" customHeight="1">
      <c r="B151" t="s">
        <v>166</v>
      </c>
      <c r="C151" s="128">
        <f>SUMIFS(Cartera[Saldo],Cartera[Nombre tercero],'Informe cartera'!$B151,Cartera[Vencimiento],'Informe cartera'!C$63)</f>
        <v>0</v>
      </c>
      <c r="D151" s="128">
        <f>SUMIFS(Cartera[Saldo],Cartera[Nombre tercero],'Informe cartera'!$B151,Cartera[Vencimiento],'Informe cartera'!D$63)</f>
        <v>0</v>
      </c>
      <c r="E151" s="128">
        <f>SUMIFS(Cartera[Saldo],Cartera[Nombre tercero],'Informe cartera'!$B151,Cartera[Vencimiento],'Informe cartera'!E$63)</f>
        <v>0</v>
      </c>
      <c r="F151" s="134">
        <f>SUMIFS(Cartera[Saldo],Cartera[Nombre tercero],'Informe cartera'!$B151,Cartera[Vencimiento],'Informe cartera'!F$63)</f>
        <v>0</v>
      </c>
      <c r="G151" s="134">
        <f>SUMIFS(Cartera[Saldo],Cartera[Nombre tercero],'Informe cartera'!$B151,Cartera[Vencimiento],'Informe cartera'!G$63)</f>
        <v>0</v>
      </c>
      <c r="H151" s="129">
        <f>SUBTOTAL(9,Tabla4[[#This Row],[24/12/2025]:[28/12/2025]])</f>
        <v>0</v>
      </c>
    </row>
    <row r="152" spans="2:8" s="60" customFormat="1" ht="14.1" customHeight="1">
      <c r="B152" t="s">
        <v>1393</v>
      </c>
      <c r="C152" s="128">
        <f>SUMIFS(Cartera[Saldo],Cartera[Nombre tercero],'Informe cartera'!$B152,Cartera[Vencimiento],'Informe cartera'!C$63)</f>
        <v>0</v>
      </c>
      <c r="D152" s="128">
        <f>SUMIFS(Cartera[Saldo],Cartera[Nombre tercero],'Informe cartera'!$B152,Cartera[Vencimiento],'Informe cartera'!D$63)</f>
        <v>0</v>
      </c>
      <c r="E152" s="128">
        <f>SUMIFS(Cartera[Saldo],Cartera[Nombre tercero],'Informe cartera'!$B152,Cartera[Vencimiento],'Informe cartera'!E$63)</f>
        <v>0</v>
      </c>
      <c r="F152" s="134">
        <f>SUMIFS(Cartera[Saldo],Cartera[Nombre tercero],'Informe cartera'!$B152,Cartera[Vencimiento],'Informe cartera'!F$63)</f>
        <v>0</v>
      </c>
      <c r="G152" s="134">
        <f>SUMIFS(Cartera[Saldo],Cartera[Nombre tercero],'Informe cartera'!$B152,Cartera[Vencimiento],'Informe cartera'!G$63)</f>
        <v>0</v>
      </c>
      <c r="H152" s="129">
        <f>SUBTOTAL(9,Tabla4[[#This Row],[24/12/2025]:[28/12/2025]])</f>
        <v>0</v>
      </c>
    </row>
    <row r="153" spans="2:8" s="60" customFormat="1" ht="14.1" customHeight="1">
      <c r="B153" t="s">
        <v>168</v>
      </c>
      <c r="C153" s="128">
        <f>SUMIFS(Cartera[Saldo],Cartera[Nombre tercero],'Informe cartera'!$B153,Cartera[Vencimiento],'Informe cartera'!C$63)</f>
        <v>0</v>
      </c>
      <c r="D153" s="128">
        <f>SUMIFS(Cartera[Saldo],Cartera[Nombre tercero],'Informe cartera'!$B153,Cartera[Vencimiento],'Informe cartera'!D$63)</f>
        <v>0</v>
      </c>
      <c r="E153" s="128">
        <f>SUMIFS(Cartera[Saldo],Cartera[Nombre tercero],'Informe cartera'!$B153,Cartera[Vencimiento],'Informe cartera'!E$63)</f>
        <v>0</v>
      </c>
      <c r="F153" s="134">
        <f>SUMIFS(Cartera[Saldo],Cartera[Nombre tercero],'Informe cartera'!$B153,Cartera[Vencimiento],'Informe cartera'!F$63)</f>
        <v>0</v>
      </c>
      <c r="G153" s="134">
        <f>SUMIFS(Cartera[Saldo],Cartera[Nombre tercero],'Informe cartera'!$B153,Cartera[Vencimiento],'Informe cartera'!G$63)</f>
        <v>0</v>
      </c>
      <c r="H153" s="129">
        <f>SUBTOTAL(9,Tabla4[[#This Row],[24/12/2025]:[28/12/2025]])</f>
        <v>0</v>
      </c>
    </row>
    <row r="154" spans="2:8" s="60" customFormat="1" ht="14.1" customHeight="1">
      <c r="B154" t="s">
        <v>120</v>
      </c>
      <c r="C154" s="128">
        <f>SUMIFS(Cartera[Saldo],Cartera[Nombre tercero],'Informe cartera'!$B154,Cartera[Vencimiento],'Informe cartera'!C$63)</f>
        <v>0</v>
      </c>
      <c r="D154" s="128">
        <f>SUMIFS(Cartera[Saldo],Cartera[Nombre tercero],'Informe cartera'!$B154,Cartera[Vencimiento],'Informe cartera'!D$63)</f>
        <v>0</v>
      </c>
      <c r="E154" s="128">
        <f>SUMIFS(Cartera[Saldo],Cartera[Nombre tercero],'Informe cartera'!$B154,Cartera[Vencimiento],'Informe cartera'!E$63)</f>
        <v>0</v>
      </c>
      <c r="F154" s="134">
        <f>SUMIFS(Cartera[Saldo],Cartera[Nombre tercero],'Informe cartera'!$B154,Cartera[Vencimiento],'Informe cartera'!F$63)</f>
        <v>0</v>
      </c>
      <c r="G154" s="134">
        <f>SUMIFS(Cartera[Saldo],Cartera[Nombre tercero],'Informe cartera'!$B154,Cartera[Vencimiento],'Informe cartera'!G$63)</f>
        <v>0</v>
      </c>
      <c r="H154" s="129">
        <f>SUBTOTAL(9,Tabla4[[#This Row],[24/12/2025]:[28/12/2025]])</f>
        <v>0</v>
      </c>
    </row>
    <row r="155" spans="2:8" s="60" customFormat="1" ht="14.1" customHeight="1">
      <c r="B155" t="s">
        <v>132</v>
      </c>
      <c r="C155" s="128">
        <f>SUMIFS(Cartera[Saldo],Cartera[Nombre tercero],'Informe cartera'!$B155,Cartera[Vencimiento],'Informe cartera'!C$63)</f>
        <v>0</v>
      </c>
      <c r="D155" s="128">
        <f>SUMIFS(Cartera[Saldo],Cartera[Nombre tercero],'Informe cartera'!$B155,Cartera[Vencimiento],'Informe cartera'!D$63)</f>
        <v>0</v>
      </c>
      <c r="E155" s="128">
        <f>SUMIFS(Cartera[Saldo],Cartera[Nombre tercero],'Informe cartera'!$B155,Cartera[Vencimiento],'Informe cartera'!E$63)</f>
        <v>0</v>
      </c>
      <c r="F155" s="134">
        <f>SUMIFS(Cartera[Saldo],Cartera[Nombre tercero],'Informe cartera'!$B155,Cartera[Vencimiento],'Informe cartera'!F$63)</f>
        <v>0</v>
      </c>
      <c r="G155" s="134">
        <f>SUMIFS(Cartera[Saldo],Cartera[Nombre tercero],'Informe cartera'!$B155,Cartera[Vencimiento],'Informe cartera'!G$63)</f>
        <v>0</v>
      </c>
      <c r="H155" s="129">
        <f>SUBTOTAL(9,Tabla4[[#This Row],[24/12/2025]:[28/12/2025]])</f>
        <v>0</v>
      </c>
    </row>
    <row r="156" spans="2:8" s="60" customFormat="1" ht="14.1" customHeight="1">
      <c r="B156" t="s">
        <v>121</v>
      </c>
      <c r="C156" s="128">
        <f>SUMIFS(Cartera[Saldo],Cartera[Nombre tercero],'Informe cartera'!$B156,Cartera[Vencimiento],'Informe cartera'!C$63)</f>
        <v>0</v>
      </c>
      <c r="D156" s="128">
        <f>SUMIFS(Cartera[Saldo],Cartera[Nombre tercero],'Informe cartera'!$B156,Cartera[Vencimiento],'Informe cartera'!D$63)</f>
        <v>0</v>
      </c>
      <c r="E156" s="128">
        <f>SUMIFS(Cartera[Saldo],Cartera[Nombre tercero],'Informe cartera'!$B156,Cartera[Vencimiento],'Informe cartera'!E$63)</f>
        <v>0</v>
      </c>
      <c r="F156" s="134">
        <f>SUMIFS(Cartera[Saldo],Cartera[Nombre tercero],'Informe cartera'!$B156,Cartera[Vencimiento],'Informe cartera'!F$63)</f>
        <v>0</v>
      </c>
      <c r="G156" s="134">
        <f>SUMIFS(Cartera[Saldo],Cartera[Nombre tercero],'Informe cartera'!$B156,Cartera[Vencimiento],'Informe cartera'!G$63)</f>
        <v>0</v>
      </c>
      <c r="H156" s="129">
        <f>SUBTOTAL(9,Tabla4[[#This Row],[24/12/2025]:[28/12/2025]])</f>
        <v>0</v>
      </c>
    </row>
    <row r="157" spans="2:8" s="60" customFormat="1" ht="14.1" customHeight="1">
      <c r="B157" t="s">
        <v>169</v>
      </c>
      <c r="C157" s="128">
        <f>SUMIFS(Cartera[Saldo],Cartera[Nombre tercero],'Informe cartera'!$B157,Cartera[Vencimiento],'Informe cartera'!C$63)</f>
        <v>0</v>
      </c>
      <c r="D157" s="128">
        <f>SUMIFS(Cartera[Saldo],Cartera[Nombre tercero],'Informe cartera'!$B157,Cartera[Vencimiento],'Informe cartera'!D$63)</f>
        <v>0</v>
      </c>
      <c r="E157" s="128">
        <f>SUMIFS(Cartera[Saldo],Cartera[Nombre tercero],'Informe cartera'!$B157,Cartera[Vencimiento],'Informe cartera'!E$63)</f>
        <v>0</v>
      </c>
      <c r="F157" s="134">
        <f>SUMIFS(Cartera[Saldo],Cartera[Nombre tercero],'Informe cartera'!$B157,Cartera[Vencimiento],'Informe cartera'!F$63)</f>
        <v>0</v>
      </c>
      <c r="G157" s="134">
        <f>SUMIFS(Cartera[Saldo],Cartera[Nombre tercero],'Informe cartera'!$B157,Cartera[Vencimiento],'Informe cartera'!G$63)</f>
        <v>0</v>
      </c>
      <c r="H157" s="129">
        <f>SUBTOTAL(9,Tabla4[[#This Row],[24/12/2025]:[28/12/2025]])</f>
        <v>0</v>
      </c>
    </row>
    <row r="158" spans="2:8" s="60" customFormat="1" ht="14.1" customHeight="1">
      <c r="B158" t="s">
        <v>0</v>
      </c>
      <c r="C158" s="128">
        <f>SUMIFS(Cartera[Saldo],Cartera[Nombre tercero],'Informe cartera'!$B158,Cartera[Vencimiento],'Informe cartera'!C$63)</f>
        <v>0</v>
      </c>
      <c r="D158" s="128">
        <f>SUMIFS(Cartera[Saldo],Cartera[Nombre tercero],'Informe cartera'!$B158,Cartera[Vencimiento],'Informe cartera'!D$63)</f>
        <v>0</v>
      </c>
      <c r="E158" s="128">
        <f>SUMIFS(Cartera[Saldo],Cartera[Nombre tercero],'Informe cartera'!$B158,Cartera[Vencimiento],'Informe cartera'!E$63)</f>
        <v>0</v>
      </c>
      <c r="F158" s="134">
        <f>SUMIFS(Cartera[Saldo],Cartera[Nombre tercero],'Informe cartera'!$B158,Cartera[Vencimiento],'Informe cartera'!F$63)</f>
        <v>0</v>
      </c>
      <c r="G158" s="134">
        <f>SUMIFS(Cartera[Saldo],Cartera[Nombre tercero],'Informe cartera'!$B158,Cartera[Vencimiento],'Informe cartera'!G$63)</f>
        <v>0</v>
      </c>
      <c r="H158" s="129">
        <f>SUBTOTAL(9,Tabla4[[#This Row],[24/12/2025]:[28/12/2025]])</f>
        <v>0</v>
      </c>
    </row>
    <row r="159" spans="2:8" s="60" customFormat="1" ht="14.1" customHeight="1">
      <c r="B159" t="s">
        <v>171</v>
      </c>
      <c r="C159" s="128">
        <f>SUMIFS(Cartera[Saldo],Cartera[Nombre tercero],'Informe cartera'!$B159,Cartera[Vencimiento],'Informe cartera'!C$63)</f>
        <v>0</v>
      </c>
      <c r="D159" s="128">
        <f>SUMIFS(Cartera[Saldo],Cartera[Nombre tercero],'Informe cartera'!$B159,Cartera[Vencimiento],'Informe cartera'!D$63)</f>
        <v>0</v>
      </c>
      <c r="E159" s="128">
        <f>SUMIFS(Cartera[Saldo],Cartera[Nombre tercero],'Informe cartera'!$B159,Cartera[Vencimiento],'Informe cartera'!E$63)</f>
        <v>0</v>
      </c>
      <c r="F159" s="134">
        <f>SUMIFS(Cartera[Saldo],Cartera[Nombre tercero],'Informe cartera'!$B159,Cartera[Vencimiento],'Informe cartera'!F$63)</f>
        <v>0</v>
      </c>
      <c r="G159" s="134">
        <f>SUMIFS(Cartera[Saldo],Cartera[Nombre tercero],'Informe cartera'!$B159,Cartera[Vencimiento],'Informe cartera'!G$63)</f>
        <v>0</v>
      </c>
      <c r="H159" s="129">
        <f>SUBTOTAL(9,Tabla4[[#This Row],[24/12/2025]:[28/12/2025]])</f>
        <v>0</v>
      </c>
    </row>
    <row r="160" spans="2:8" s="60" customFormat="1" ht="14.1" customHeight="1">
      <c r="B160" t="s">
        <v>149</v>
      </c>
      <c r="C160" s="128">
        <f>SUMIFS(Cartera[Saldo],Cartera[Nombre tercero],'Informe cartera'!$B160,Cartera[Vencimiento],'Informe cartera'!C$63)</f>
        <v>0</v>
      </c>
      <c r="D160" s="128">
        <f>SUMIFS(Cartera[Saldo],Cartera[Nombre tercero],'Informe cartera'!$B160,Cartera[Vencimiento],'Informe cartera'!D$63)</f>
        <v>0</v>
      </c>
      <c r="E160" s="128">
        <f>SUMIFS(Cartera[Saldo],Cartera[Nombre tercero],'Informe cartera'!$B160,Cartera[Vencimiento],'Informe cartera'!E$63)</f>
        <v>0</v>
      </c>
      <c r="F160" s="134">
        <f>SUMIFS(Cartera[Saldo],Cartera[Nombre tercero],'Informe cartera'!$B160,Cartera[Vencimiento],'Informe cartera'!F$63)</f>
        <v>0</v>
      </c>
      <c r="G160" s="134">
        <f>SUMIFS(Cartera[Saldo],Cartera[Nombre tercero],'Informe cartera'!$B160,Cartera[Vencimiento],'Informe cartera'!G$63)</f>
        <v>0</v>
      </c>
      <c r="H160" s="129">
        <f>SUBTOTAL(9,Tabla4[[#This Row],[24/12/2025]:[28/12/2025]])</f>
        <v>0</v>
      </c>
    </row>
    <row r="161" spans="2:18" s="60" customFormat="1" ht="14.1" customHeight="1">
      <c r="B161" t="s">
        <v>173</v>
      </c>
      <c r="C161" s="128">
        <f>SUMIFS(Cartera[Saldo],Cartera[Nombre tercero],'Informe cartera'!$B161,Cartera[Vencimiento],'Informe cartera'!C$63)</f>
        <v>0</v>
      </c>
      <c r="D161" s="128">
        <f>SUMIFS(Cartera[Saldo],Cartera[Nombre tercero],'Informe cartera'!$B161,Cartera[Vencimiento],'Informe cartera'!D$63)</f>
        <v>0</v>
      </c>
      <c r="E161" s="128">
        <f>SUMIFS(Cartera[Saldo],Cartera[Nombre tercero],'Informe cartera'!$B161,Cartera[Vencimiento],'Informe cartera'!E$63)</f>
        <v>0</v>
      </c>
      <c r="F161" s="134">
        <f>SUMIFS(Cartera[Saldo],Cartera[Nombre tercero],'Informe cartera'!$B161,Cartera[Vencimiento],'Informe cartera'!F$63)</f>
        <v>0</v>
      </c>
      <c r="G161" s="134">
        <f>SUMIFS(Cartera[Saldo],Cartera[Nombre tercero],'Informe cartera'!$B161,Cartera[Vencimiento],'Informe cartera'!G$63)</f>
        <v>0</v>
      </c>
      <c r="H161" s="129">
        <f>SUBTOTAL(9,Tabla4[[#This Row],[24/12/2025]:[28/12/2025]])</f>
        <v>0</v>
      </c>
    </row>
    <row r="162" spans="2:18" s="60" customFormat="1" ht="14.1" customHeight="1">
      <c r="B162" t="s">
        <v>175</v>
      </c>
      <c r="C162" s="128">
        <f>SUMIFS(Cartera[Saldo],Cartera[Nombre tercero],'Informe cartera'!$B162,Cartera[Vencimiento],'Informe cartera'!C$63)</f>
        <v>0</v>
      </c>
      <c r="D162" s="128">
        <f>SUMIFS(Cartera[Saldo],Cartera[Nombre tercero],'Informe cartera'!$B162,Cartera[Vencimiento],'Informe cartera'!D$63)</f>
        <v>0</v>
      </c>
      <c r="E162" s="128">
        <f>SUMIFS(Cartera[Saldo],Cartera[Nombre tercero],'Informe cartera'!$B162,Cartera[Vencimiento],'Informe cartera'!E$63)</f>
        <v>0</v>
      </c>
      <c r="F162" s="134">
        <f>SUMIFS(Cartera[Saldo],Cartera[Nombre tercero],'Informe cartera'!$B162,Cartera[Vencimiento],'Informe cartera'!F$63)</f>
        <v>0</v>
      </c>
      <c r="G162" s="134">
        <f>SUMIFS(Cartera[Saldo],Cartera[Nombre tercero],'Informe cartera'!$B162,Cartera[Vencimiento],'Informe cartera'!G$63)</f>
        <v>0</v>
      </c>
      <c r="H162" s="129">
        <f>SUBTOTAL(9,Tabla4[[#This Row],[24/12/2025]:[28/12/2025]])</f>
        <v>0</v>
      </c>
    </row>
    <row r="163" spans="2:18" s="60" customFormat="1" ht="14.1" customHeight="1">
      <c r="B163" t="s">
        <v>176</v>
      </c>
      <c r="C163" s="128">
        <f>SUMIFS(Cartera[Saldo],Cartera[Nombre tercero],'Informe cartera'!$B163,Cartera[Vencimiento],'Informe cartera'!C$63)</f>
        <v>0</v>
      </c>
      <c r="D163" s="128">
        <f>SUMIFS(Cartera[Saldo],Cartera[Nombre tercero],'Informe cartera'!$B163,Cartera[Vencimiento],'Informe cartera'!D$63)</f>
        <v>0</v>
      </c>
      <c r="E163" s="128">
        <f>SUMIFS(Cartera[Saldo],Cartera[Nombre tercero],'Informe cartera'!$B163,Cartera[Vencimiento],'Informe cartera'!E$63)</f>
        <v>0</v>
      </c>
      <c r="F163" s="134">
        <f>SUMIFS(Cartera[Saldo],Cartera[Nombre tercero],'Informe cartera'!$B163,Cartera[Vencimiento],'Informe cartera'!F$63)</f>
        <v>0</v>
      </c>
      <c r="G163" s="134">
        <f>SUMIFS(Cartera[Saldo],Cartera[Nombre tercero],'Informe cartera'!$B163,Cartera[Vencimiento],'Informe cartera'!G$63)</f>
        <v>0</v>
      </c>
      <c r="H163" s="129">
        <f>SUBTOTAL(9,Tabla4[[#This Row],[24/12/2025]:[28/12/2025]])</f>
        <v>0</v>
      </c>
    </row>
    <row r="164" spans="2:18" s="60" customFormat="1" ht="14.1" customHeight="1">
      <c r="B164" t="s">
        <v>177</v>
      </c>
      <c r="C164" s="128">
        <f>SUMIFS(Cartera[Saldo],Cartera[Nombre tercero],'Informe cartera'!$B164,Cartera[Vencimiento],'Informe cartera'!C$63)</f>
        <v>0</v>
      </c>
      <c r="D164" s="128">
        <f>SUMIFS(Cartera[Saldo],Cartera[Nombre tercero],'Informe cartera'!$B164,Cartera[Vencimiento],'Informe cartera'!D$63)</f>
        <v>0</v>
      </c>
      <c r="E164" s="128">
        <f>SUMIFS(Cartera[Saldo],Cartera[Nombre tercero],'Informe cartera'!$B164,Cartera[Vencimiento],'Informe cartera'!E$63)</f>
        <v>0</v>
      </c>
      <c r="F164" s="134">
        <f>SUMIFS(Cartera[Saldo],Cartera[Nombre tercero],'Informe cartera'!$B164,Cartera[Vencimiento],'Informe cartera'!F$63)</f>
        <v>0</v>
      </c>
      <c r="G164" s="134">
        <f>SUMIFS(Cartera[Saldo],Cartera[Nombre tercero],'Informe cartera'!$B164,Cartera[Vencimiento],'Informe cartera'!G$63)</f>
        <v>0</v>
      </c>
      <c r="H164" s="129">
        <f>SUBTOTAL(9,Tabla4[[#This Row],[24/12/2025]:[28/12/2025]])</f>
        <v>0</v>
      </c>
    </row>
    <row r="165" spans="2:18" s="60" customFormat="1" ht="14.1" customHeight="1">
      <c r="B165" t="s">
        <v>113</v>
      </c>
      <c r="C165" s="128">
        <f>SUMIFS(Cartera[Saldo],Cartera[Nombre tercero],'Informe cartera'!$B165,Cartera[Vencimiento],'Informe cartera'!C$63)</f>
        <v>0</v>
      </c>
      <c r="D165" s="128">
        <f>SUMIFS(Cartera[Saldo],Cartera[Nombre tercero],'Informe cartera'!$B165,Cartera[Vencimiento],'Informe cartera'!D$63)</f>
        <v>0</v>
      </c>
      <c r="E165" s="128">
        <f>SUMIFS(Cartera[Saldo],Cartera[Nombre tercero],'Informe cartera'!$B165,Cartera[Vencimiento],'Informe cartera'!E$63)</f>
        <v>0</v>
      </c>
      <c r="F165" s="134">
        <f>SUMIFS(Cartera[Saldo],Cartera[Nombre tercero],'Informe cartera'!$B165,Cartera[Vencimiento],'Informe cartera'!F$63)</f>
        <v>0</v>
      </c>
      <c r="G165" s="134">
        <f>SUMIFS(Cartera[Saldo],Cartera[Nombre tercero],'Informe cartera'!$B165,Cartera[Vencimiento],'Informe cartera'!G$63)</f>
        <v>0</v>
      </c>
      <c r="H165" s="129">
        <f>SUBTOTAL(9,Tabla4[[#This Row],[24/12/2025]:[28/12/2025]])</f>
        <v>0</v>
      </c>
    </row>
    <row r="166" spans="2:18" s="60" customFormat="1" ht="14.1" customHeight="1">
      <c r="B166" t="s">
        <v>664</v>
      </c>
      <c r="C166" s="128">
        <f>SUMIFS(Cartera[Saldo],Cartera[Nombre tercero],'Informe cartera'!$B166,Cartera[Vencimiento],'Informe cartera'!C$63)</f>
        <v>0</v>
      </c>
      <c r="D166" s="128">
        <f>SUMIFS(Cartera[Saldo],Cartera[Nombre tercero],'Informe cartera'!$B166,Cartera[Vencimiento],'Informe cartera'!D$63)</f>
        <v>0</v>
      </c>
      <c r="E166" s="128">
        <f>SUMIFS(Cartera[Saldo],Cartera[Nombre tercero],'Informe cartera'!$B166,Cartera[Vencimiento],'Informe cartera'!E$63)</f>
        <v>0</v>
      </c>
      <c r="F166" s="134">
        <f>SUMIFS(Cartera[Saldo],Cartera[Nombre tercero],'Informe cartera'!$B166,Cartera[Vencimiento],'Informe cartera'!F$63)</f>
        <v>0</v>
      </c>
      <c r="G166" s="134">
        <f>SUMIFS(Cartera[Saldo],Cartera[Nombre tercero],'Informe cartera'!$B166,Cartera[Vencimiento],'Informe cartera'!G$63)</f>
        <v>0</v>
      </c>
      <c r="H166" s="129">
        <f>SUBTOTAL(9,Tabla4[[#This Row],[24/12/2025]:[28/12/2025]])</f>
        <v>0</v>
      </c>
    </row>
    <row r="167" spans="2:18" s="60" customFormat="1" ht="14.1" customHeight="1">
      <c r="B167" t="s">
        <v>671</v>
      </c>
      <c r="C167" s="128">
        <f>SUMIFS(Cartera[Saldo],Cartera[Nombre tercero],'Informe cartera'!$B167,Cartera[Vencimiento],'Informe cartera'!C$63)</f>
        <v>0</v>
      </c>
      <c r="D167" s="128">
        <f>SUMIFS(Cartera[Saldo],Cartera[Nombre tercero],'Informe cartera'!$B167,Cartera[Vencimiento],'Informe cartera'!D$63)</f>
        <v>0</v>
      </c>
      <c r="E167" s="128">
        <f>SUMIFS(Cartera[Saldo],Cartera[Nombre tercero],'Informe cartera'!$B167,Cartera[Vencimiento],'Informe cartera'!E$63)</f>
        <v>0</v>
      </c>
      <c r="F167" s="134">
        <f>SUMIFS(Cartera[Saldo],Cartera[Nombre tercero],'Informe cartera'!$B167,Cartera[Vencimiento],'Informe cartera'!F$63)</f>
        <v>0</v>
      </c>
      <c r="G167" s="134">
        <f>SUMIFS(Cartera[Saldo],Cartera[Nombre tercero],'Informe cartera'!$B167,Cartera[Vencimiento],'Informe cartera'!G$63)</f>
        <v>0</v>
      </c>
      <c r="H167" s="129">
        <f>SUBTOTAL(9,Tabla4[[#This Row],[24/12/2025]:[28/12/2025]])</f>
        <v>0</v>
      </c>
    </row>
    <row r="168" spans="2:18" s="60" customFormat="1" ht="14.1" customHeight="1">
      <c r="B168" t="s">
        <v>107</v>
      </c>
      <c r="C168" s="128">
        <f>SUMIFS(Cartera[Saldo],Cartera[Nombre tercero],'Informe cartera'!$B168,Cartera[Vencimiento],'Informe cartera'!C$63)</f>
        <v>0</v>
      </c>
      <c r="D168" s="128">
        <f>SUMIFS(Cartera[Saldo],Cartera[Nombre tercero],'Informe cartera'!$B168,Cartera[Vencimiento],'Informe cartera'!D$63)</f>
        <v>0</v>
      </c>
      <c r="E168" s="128">
        <f>SUMIFS(Cartera[Saldo],Cartera[Nombre tercero],'Informe cartera'!$B168,Cartera[Vencimiento],'Informe cartera'!E$63)</f>
        <v>0</v>
      </c>
      <c r="F168" s="134">
        <f>SUMIFS(Cartera[Saldo],Cartera[Nombre tercero],'Informe cartera'!$B168,Cartera[Vencimiento],'Informe cartera'!F$63)</f>
        <v>0</v>
      </c>
      <c r="G168" s="134">
        <f>SUMIFS(Cartera[Saldo],Cartera[Nombre tercero],'Informe cartera'!$B168,Cartera[Vencimiento],'Informe cartera'!G$63)</f>
        <v>0</v>
      </c>
      <c r="H168" s="129">
        <f>SUBTOTAL(9,Tabla4[[#This Row],[24/12/2025]:[28/12/2025]])</f>
        <v>0</v>
      </c>
    </row>
    <row r="169" spans="2:18" s="60" customFormat="1" ht="14.1" customHeight="1">
      <c r="B169" t="s">
        <v>694</v>
      </c>
      <c r="C169" s="128">
        <f>SUMIFS(Cartera[Saldo],Cartera[Nombre tercero],'Informe cartera'!$B169,Cartera[Vencimiento],'Informe cartera'!C$63)</f>
        <v>0</v>
      </c>
      <c r="D169" s="128">
        <f>SUMIFS(Cartera[Saldo],Cartera[Nombre tercero],'Informe cartera'!$B169,Cartera[Vencimiento],'Informe cartera'!D$63)</f>
        <v>0</v>
      </c>
      <c r="E169" s="128">
        <f>SUMIFS(Cartera[Saldo],Cartera[Nombre tercero],'Informe cartera'!$B169,Cartera[Vencimiento],'Informe cartera'!E$63)</f>
        <v>0</v>
      </c>
      <c r="F169" s="134">
        <f>SUMIFS(Cartera[Saldo],Cartera[Nombre tercero],'Informe cartera'!$B169,Cartera[Vencimiento],'Informe cartera'!F$63)</f>
        <v>0</v>
      </c>
      <c r="G169" s="134">
        <f>SUMIFS(Cartera[Saldo],Cartera[Nombre tercero],'Informe cartera'!$B169,Cartera[Vencimiento],'Informe cartera'!G$63)</f>
        <v>0</v>
      </c>
      <c r="H169" s="129">
        <f>SUBTOTAL(9,Tabla4[[#This Row],[24/12/2025]:[28/12/2025]])</f>
        <v>0</v>
      </c>
    </row>
    <row r="170" spans="2:18" s="60" customFormat="1" ht="14.1" customHeight="1">
      <c r="B170" t="s">
        <v>105</v>
      </c>
      <c r="C170" s="128">
        <f>SUMIFS(Cartera[Saldo],Cartera[Nombre tercero],'Informe cartera'!$B170,Cartera[Vencimiento],'Informe cartera'!C$63)</f>
        <v>0</v>
      </c>
      <c r="D170" s="128">
        <f>SUMIFS(Cartera[Saldo],Cartera[Nombre tercero],'Informe cartera'!$B170,Cartera[Vencimiento],'Informe cartera'!D$63)</f>
        <v>0</v>
      </c>
      <c r="E170" s="128">
        <f>SUMIFS(Cartera[Saldo],Cartera[Nombre tercero],'Informe cartera'!$B170,Cartera[Vencimiento],'Informe cartera'!E$63)</f>
        <v>0</v>
      </c>
      <c r="F170" s="134">
        <f>SUMIFS(Cartera[Saldo],Cartera[Nombre tercero],'Informe cartera'!$B170,Cartera[Vencimiento],'Informe cartera'!F$63)</f>
        <v>0</v>
      </c>
      <c r="G170" s="134">
        <f>SUMIFS(Cartera[Saldo],Cartera[Nombre tercero],'Informe cartera'!$B170,Cartera[Vencimiento],'Informe cartera'!G$63)</f>
        <v>0</v>
      </c>
      <c r="H170" s="129">
        <f>SUBTOTAL(9,Tabla4[[#This Row],[24/12/2025]:[28/12/2025]])</f>
        <v>0</v>
      </c>
    </row>
    <row r="171" spans="2:18" ht="14.1" customHeight="1">
      <c r="B171" t="s">
        <v>1395</v>
      </c>
      <c r="C171" s="128">
        <f>SUMIFS(Cartera[Saldo],Cartera[Nombre tercero],'Informe cartera'!$B171,Cartera[Vencimiento],'Informe cartera'!C$63)</f>
        <v>0</v>
      </c>
      <c r="D171" s="128">
        <f>SUMIFS(Cartera[Saldo],Cartera[Nombre tercero],'Informe cartera'!$B171,Cartera[Vencimiento],'Informe cartera'!D$63)</f>
        <v>0</v>
      </c>
      <c r="E171" s="128">
        <f>SUMIFS(Cartera[Saldo],Cartera[Nombre tercero],'Informe cartera'!$B171,Cartera[Vencimiento],'Informe cartera'!E$63)</f>
        <v>0</v>
      </c>
      <c r="F171" s="134">
        <f>SUMIFS(Cartera[Saldo],Cartera[Nombre tercero],'Informe cartera'!$B171,Cartera[Vencimiento],'Informe cartera'!F$63)</f>
        <v>0</v>
      </c>
      <c r="G171" s="134">
        <f>SUMIFS(Cartera[Saldo],Cartera[Nombre tercero],'Informe cartera'!$B171,Cartera[Vencimiento],'Informe cartera'!G$63)</f>
        <v>0</v>
      </c>
      <c r="H171" s="143">
        <f>SUBTOTAL(9,Tabla4[[#This Row],[24/12/2025]:[28/12/2025]])</f>
        <v>0</v>
      </c>
      <c r="R171" s="144"/>
    </row>
    <row r="172" spans="2:18" ht="14.1" customHeight="1">
      <c r="B172" t="s">
        <v>713</v>
      </c>
      <c r="C172" s="128">
        <f>SUMIFS(Cartera[Saldo],Cartera[Nombre tercero],'Informe cartera'!$B172,Cartera[Vencimiento],'Informe cartera'!C$63)</f>
        <v>0</v>
      </c>
      <c r="D172" s="128">
        <f>SUMIFS(Cartera[Saldo],Cartera[Nombre tercero],'Informe cartera'!$B172,Cartera[Vencimiento],'Informe cartera'!D$63)</f>
        <v>0</v>
      </c>
      <c r="E172" s="145">
        <f>SUMIFS(Cartera[Saldo],Cartera[Nombre tercero],'Informe cartera'!$B172,Cartera[Vencimiento],'Informe cartera'!E$63)</f>
        <v>0</v>
      </c>
      <c r="F172" s="146">
        <f>SUMIFS(Cartera[Saldo],Cartera[Nombre tercero],'Informe cartera'!$B172,Cartera[Vencimiento],'Informe cartera'!F$63)</f>
        <v>0</v>
      </c>
      <c r="G172" s="146">
        <f>SUMIFS(Cartera[Saldo],Cartera[Nombre tercero],'Informe cartera'!$B172,Cartera[Vencimiento],'Informe cartera'!G$63)</f>
        <v>0</v>
      </c>
      <c r="H172" s="147">
        <f>SUBTOTAL(9,Tabla4[[#This Row],[24/12/2025]:[28/12/2025]])</f>
        <v>0</v>
      </c>
      <c r="R172" s="144"/>
    </row>
    <row r="173" spans="2:18" ht="14.1" customHeight="1">
      <c r="B173" t="s">
        <v>50</v>
      </c>
      <c r="C173" s="128">
        <f>SUMIFS(Cartera[Saldo],Cartera[Nombre tercero],'Informe cartera'!$B173,Cartera[Vencimiento],'Informe cartera'!C$63)</f>
        <v>0</v>
      </c>
      <c r="D173" s="128">
        <f>SUMIFS(Cartera[Saldo],Cartera[Nombre tercero],'Informe cartera'!$B173,Cartera[Vencimiento],'Informe cartera'!D$63)</f>
        <v>0</v>
      </c>
      <c r="E173" s="145">
        <f>SUMIFS(Cartera[Saldo],Cartera[Nombre tercero],'Informe cartera'!$B173,Cartera[Vencimiento],'Informe cartera'!E$63)</f>
        <v>0</v>
      </c>
      <c r="F173" s="146">
        <f>SUMIFS(Cartera[Saldo],Cartera[Nombre tercero],'Informe cartera'!$B173,Cartera[Vencimiento],'Informe cartera'!F$63)</f>
        <v>0</v>
      </c>
      <c r="G173" s="146">
        <f>SUMIFS(Cartera[Saldo],Cartera[Nombre tercero],'Informe cartera'!$B173,Cartera[Vencimiento],'Informe cartera'!G$63)</f>
        <v>0</v>
      </c>
      <c r="H173" s="143">
        <f>SUBTOTAL(9,Tabla4[[#This Row],[24/12/2025]:[28/12/2025]])</f>
        <v>0</v>
      </c>
      <c r="R173" s="144"/>
    </row>
    <row r="174" spans="2:18" ht="14.1" customHeight="1">
      <c r="B174" t="s">
        <v>178</v>
      </c>
      <c r="C174" s="128">
        <f>SUMIFS(Cartera[Saldo],Cartera[Nombre tercero],'Informe cartera'!$B174,Cartera[Vencimiento],'Informe cartera'!C$63)</f>
        <v>0</v>
      </c>
      <c r="D174" s="128">
        <f>SUMIFS(Cartera[Saldo],Cartera[Nombre tercero],'Informe cartera'!$B174,Cartera[Vencimiento],'Informe cartera'!D$63)</f>
        <v>0</v>
      </c>
      <c r="E174" s="145">
        <f>SUMIFS(Cartera[Saldo],Cartera[Nombre tercero],'Informe cartera'!$B174,Cartera[Vencimiento],'Informe cartera'!E$63)</f>
        <v>0</v>
      </c>
      <c r="F174" s="146">
        <f>SUMIFS(Cartera[Saldo],Cartera[Nombre tercero],'Informe cartera'!$B174,Cartera[Vencimiento],'Informe cartera'!F$63)</f>
        <v>0</v>
      </c>
      <c r="G174" s="146">
        <f>SUMIFS(Cartera[Saldo],Cartera[Nombre tercero],'Informe cartera'!$B174,Cartera[Vencimiento],'Informe cartera'!G$63)</f>
        <v>0</v>
      </c>
      <c r="H174" s="143">
        <f>SUBTOTAL(9,Tabla4[[#This Row],[24/12/2025]:[28/12/2025]])</f>
        <v>0</v>
      </c>
      <c r="R174" s="144"/>
    </row>
    <row r="175" spans="2:18" ht="14.1" customHeight="1">
      <c r="B175" t="s">
        <v>179</v>
      </c>
      <c r="C175" s="128">
        <f>SUMIFS(Cartera[Saldo],Cartera[Nombre tercero],'Informe cartera'!$B175,Cartera[Vencimiento],'Informe cartera'!C$63)</f>
        <v>0</v>
      </c>
      <c r="D175" s="128">
        <f>SUMIFS(Cartera[Saldo],Cartera[Nombre tercero],'Informe cartera'!$B175,Cartera[Vencimiento],'Informe cartera'!D$63)</f>
        <v>0</v>
      </c>
      <c r="E175" s="145">
        <f>SUMIFS(Cartera[Saldo],Cartera[Nombre tercero],'Informe cartera'!$B175,Cartera[Vencimiento],'Informe cartera'!E$63)</f>
        <v>0</v>
      </c>
      <c r="F175" s="146">
        <f>SUMIFS(Cartera[Saldo],Cartera[Nombre tercero],'Informe cartera'!$B175,Cartera[Vencimiento],'Informe cartera'!F$63)</f>
        <v>0</v>
      </c>
      <c r="G175" s="146">
        <f>SUMIFS(Cartera[Saldo],Cartera[Nombre tercero],'Informe cartera'!$B175,Cartera[Vencimiento],'Informe cartera'!G$63)</f>
        <v>0</v>
      </c>
      <c r="H175" s="143">
        <f>SUBTOTAL(9,Tabla4[[#This Row],[24/12/2025]:[28/12/2025]])</f>
        <v>0</v>
      </c>
      <c r="R175" s="144"/>
    </row>
    <row r="176" spans="2:18" ht="14.1" customHeight="1">
      <c r="B176" t="s">
        <v>180</v>
      </c>
      <c r="C176" s="128">
        <f>SUMIFS(Cartera[Saldo],Cartera[Nombre tercero],'Informe cartera'!$B176,Cartera[Vencimiento],'Informe cartera'!C$63)</f>
        <v>0</v>
      </c>
      <c r="D176" s="128">
        <f>SUMIFS(Cartera[Saldo],Cartera[Nombre tercero],'Informe cartera'!$B176,Cartera[Vencimiento],'Informe cartera'!D$63)</f>
        <v>0</v>
      </c>
      <c r="E176" s="145">
        <f>SUMIFS(Cartera[Saldo],Cartera[Nombre tercero],'Informe cartera'!$B176,Cartera[Vencimiento],'Informe cartera'!E$63)</f>
        <v>0</v>
      </c>
      <c r="F176" s="146">
        <f>SUMIFS(Cartera[Saldo],Cartera[Nombre tercero],'Informe cartera'!$B176,Cartera[Vencimiento],'Informe cartera'!F$63)</f>
        <v>0</v>
      </c>
      <c r="G176" s="146">
        <f>SUMIFS(Cartera[Saldo],Cartera[Nombre tercero],'Informe cartera'!$B176,Cartera[Vencimiento],'Informe cartera'!G$63)</f>
        <v>0</v>
      </c>
      <c r="H176" s="143">
        <f>SUBTOTAL(9,Tabla4[[#This Row],[24/12/2025]:[28/12/2025]])</f>
        <v>0</v>
      </c>
      <c r="R176" s="144"/>
    </row>
    <row r="177" spans="2:18" ht="14.1" customHeight="1">
      <c r="B177" t="s">
        <v>156</v>
      </c>
      <c r="C177" s="128">
        <f>SUMIFS(Cartera[Saldo],Cartera[Nombre tercero],'Informe cartera'!$B177,Cartera[Vencimiento],'Informe cartera'!C$63)</f>
        <v>0</v>
      </c>
      <c r="D177" s="128">
        <f>SUMIFS(Cartera[Saldo],Cartera[Nombre tercero],'Informe cartera'!$B177,Cartera[Vencimiento],'Informe cartera'!D$63)</f>
        <v>0</v>
      </c>
      <c r="E177" s="145">
        <f>SUMIFS(Cartera[Saldo],Cartera[Nombre tercero],'Informe cartera'!$B177,Cartera[Vencimiento],'Informe cartera'!E$63)</f>
        <v>0</v>
      </c>
      <c r="F177" s="146">
        <f>SUMIFS(Cartera[Saldo],Cartera[Nombre tercero],'Informe cartera'!$B177,Cartera[Vencimiento],'Informe cartera'!F$63)</f>
        <v>0</v>
      </c>
      <c r="G177" s="146">
        <f>SUMIFS(Cartera[Saldo],Cartera[Nombre tercero],'Informe cartera'!$B177,Cartera[Vencimiento],'Informe cartera'!G$63)</f>
        <v>0</v>
      </c>
      <c r="H177" s="143">
        <f>SUBTOTAL(9,Tabla4[[#This Row],[24/12/2025]:[28/12/2025]])</f>
        <v>0</v>
      </c>
      <c r="R177" s="144"/>
    </row>
    <row r="178" spans="2:18" ht="14.1" customHeight="1">
      <c r="B178" t="s">
        <v>181</v>
      </c>
      <c r="C178" s="128">
        <f>SUMIFS(Cartera[Saldo],Cartera[Nombre tercero],'Informe cartera'!$B178,Cartera[Vencimiento],'Informe cartera'!C$63)</f>
        <v>0</v>
      </c>
      <c r="D178" s="128">
        <f>SUMIFS(Cartera[Saldo],Cartera[Nombre tercero],'Informe cartera'!$B178,Cartera[Vencimiento],'Informe cartera'!D$63)</f>
        <v>0</v>
      </c>
      <c r="E178" s="145">
        <f>SUMIFS(Cartera[Saldo],Cartera[Nombre tercero],'Informe cartera'!$B178,Cartera[Vencimiento],'Informe cartera'!E$63)</f>
        <v>0</v>
      </c>
      <c r="F178" s="146">
        <f>SUMIFS(Cartera[Saldo],Cartera[Nombre tercero],'Informe cartera'!$B178,Cartera[Vencimiento],'Informe cartera'!F$63)</f>
        <v>0</v>
      </c>
      <c r="G178" s="146">
        <f>SUMIFS(Cartera[Saldo],Cartera[Nombre tercero],'Informe cartera'!$B178,Cartera[Vencimiento],'Informe cartera'!G$63)</f>
        <v>0</v>
      </c>
      <c r="H178" s="143">
        <f>SUBTOTAL(9,Tabla4[[#This Row],[24/12/2025]:[28/12/2025]])</f>
        <v>0</v>
      </c>
      <c r="R178" s="144"/>
    </row>
    <row r="179" spans="2:18" ht="14.1" customHeight="1">
      <c r="B179" t="s">
        <v>1396</v>
      </c>
      <c r="C179" s="128">
        <f>SUMIFS(Cartera[Saldo],Cartera[Nombre tercero],'Informe cartera'!$B179,Cartera[Vencimiento],'Informe cartera'!C$63)</f>
        <v>0</v>
      </c>
      <c r="D179" s="128">
        <f>SUMIFS(Cartera[Saldo],Cartera[Nombre tercero],'Informe cartera'!$B179,Cartera[Vencimiento],'Informe cartera'!D$63)</f>
        <v>0</v>
      </c>
      <c r="E179" s="145">
        <f>SUMIFS(Cartera[Saldo],Cartera[Nombre tercero],'Informe cartera'!$B179,Cartera[Vencimiento],'Informe cartera'!E$63)</f>
        <v>0</v>
      </c>
      <c r="F179" s="146">
        <f>SUMIFS(Cartera[Saldo],Cartera[Nombre tercero],'Informe cartera'!$B179,Cartera[Vencimiento],'Informe cartera'!F$63)</f>
        <v>0</v>
      </c>
      <c r="G179" s="146">
        <f>SUMIFS(Cartera[Saldo],Cartera[Nombre tercero],'Informe cartera'!$B179,Cartera[Vencimiento],'Informe cartera'!G$63)</f>
        <v>0</v>
      </c>
      <c r="H179" s="143">
        <f>SUBTOTAL(9,Tabla4[[#This Row],[24/12/2025]:[28/12/2025]])</f>
        <v>0</v>
      </c>
      <c r="R179" s="144"/>
    </row>
    <row r="180" spans="2:18" ht="14.1" customHeight="1">
      <c r="B180" t="s">
        <v>131</v>
      </c>
      <c r="C180" s="128">
        <f>SUMIFS(Cartera[Saldo],Cartera[Nombre tercero],'Informe cartera'!$B180,Cartera[Vencimiento],'Informe cartera'!C$63)</f>
        <v>0</v>
      </c>
      <c r="D180" s="128">
        <f>SUMIFS(Cartera[Saldo],Cartera[Nombre tercero],'Informe cartera'!$B180,Cartera[Vencimiento],'Informe cartera'!D$63)</f>
        <v>0</v>
      </c>
      <c r="E180" s="145">
        <f>SUMIFS(Cartera[Saldo],Cartera[Nombre tercero],'Informe cartera'!$B180,Cartera[Vencimiento],'Informe cartera'!E$63)</f>
        <v>0</v>
      </c>
      <c r="F180" s="146">
        <f>SUMIFS(Cartera[Saldo],Cartera[Nombre tercero],'Informe cartera'!$B180,Cartera[Vencimiento],'Informe cartera'!F$63)</f>
        <v>0</v>
      </c>
      <c r="G180" s="146">
        <f>SUMIFS(Cartera[Saldo],Cartera[Nombre tercero],'Informe cartera'!$B180,Cartera[Vencimiento],'Informe cartera'!G$63)</f>
        <v>0</v>
      </c>
      <c r="H180" s="143">
        <f>SUBTOTAL(9,Tabla4[[#This Row],[24/12/2025]:[28/12/2025]])</f>
        <v>0</v>
      </c>
      <c r="R180" s="144"/>
    </row>
    <row r="181" spans="2:18" ht="14.1" customHeight="1">
      <c r="B181" t="s">
        <v>1423</v>
      </c>
      <c r="C181" s="128">
        <f>SUMIFS(Cartera[Saldo],Cartera[Nombre tercero],'Informe cartera'!$B181,Cartera[Vencimiento],'Informe cartera'!C$63)</f>
        <v>0</v>
      </c>
      <c r="D181" s="128">
        <f>SUMIFS(Cartera[Saldo],Cartera[Nombre tercero],'Informe cartera'!$B181,Cartera[Vencimiento],'Informe cartera'!D$63)</f>
        <v>0</v>
      </c>
      <c r="E181" s="145">
        <f>SUMIFS(Cartera[Saldo],Cartera[Nombre tercero],'Informe cartera'!$B181,Cartera[Vencimiento],'Informe cartera'!E$63)</f>
        <v>0</v>
      </c>
      <c r="F181" s="146">
        <f>SUMIFS(Cartera[Saldo],Cartera[Nombre tercero],'Informe cartera'!$B181,Cartera[Vencimiento],'Informe cartera'!F$63)</f>
        <v>0</v>
      </c>
      <c r="G181" s="146">
        <f>SUMIFS(Cartera[Saldo],Cartera[Nombre tercero],'Informe cartera'!$B181,Cartera[Vencimiento],'Informe cartera'!G$63)</f>
        <v>0</v>
      </c>
      <c r="H181" s="143">
        <f>SUBTOTAL(9,Tabla4[[#This Row],[24/12/2025]:[28/12/2025]])</f>
        <v>0</v>
      </c>
      <c r="R181" s="144"/>
    </row>
    <row r="182" spans="2:18" ht="14.1" customHeight="1">
      <c r="B182" t="s">
        <v>174</v>
      </c>
      <c r="C182" s="128">
        <f>SUMIFS(Cartera[Saldo],Cartera[Nombre tercero],'Informe cartera'!$B182,Cartera[Vencimiento],'Informe cartera'!C$63)</f>
        <v>0</v>
      </c>
      <c r="D182" s="128">
        <f>SUMIFS(Cartera[Saldo],Cartera[Nombre tercero],'Informe cartera'!$B182,Cartera[Vencimiento],'Informe cartera'!D$63)</f>
        <v>0</v>
      </c>
      <c r="E182" s="145">
        <f>SUMIFS(Cartera[Saldo],Cartera[Nombre tercero],'Informe cartera'!$B182,Cartera[Vencimiento],'Informe cartera'!E$63)</f>
        <v>0</v>
      </c>
      <c r="F182" s="146">
        <f>SUMIFS(Cartera[Saldo],Cartera[Nombre tercero],'Informe cartera'!$B182,Cartera[Vencimiento],'Informe cartera'!F$63)</f>
        <v>0</v>
      </c>
      <c r="G182" s="146">
        <f>SUMIFS(Cartera[Saldo],Cartera[Nombre tercero],'Informe cartera'!$B182,Cartera[Vencimiento],'Informe cartera'!G$63)</f>
        <v>0</v>
      </c>
      <c r="H182" s="143">
        <f>SUBTOTAL(9,Tabla4[[#This Row],[24/12/2025]:[28/12/2025]])</f>
        <v>0</v>
      </c>
      <c r="R182" s="144"/>
    </row>
    <row r="183" spans="2:18" ht="14.1" customHeight="1">
      <c r="B183" t="s">
        <v>1510</v>
      </c>
      <c r="C183" s="128">
        <f>SUMIFS(Cartera[Saldo],Cartera[Nombre tercero],'Informe cartera'!$B183,Cartera[Vencimiento],'Informe cartera'!C$63)</f>
        <v>0</v>
      </c>
      <c r="D183" s="128">
        <f>SUMIFS(Cartera[Saldo],Cartera[Nombre tercero],'Informe cartera'!$B183,Cartera[Vencimiento],'Informe cartera'!D$63)</f>
        <v>0</v>
      </c>
      <c r="E183" s="145">
        <f>SUMIFS(Cartera[Saldo],Cartera[Nombre tercero],'Informe cartera'!$B183,Cartera[Vencimiento],'Informe cartera'!E$63)</f>
        <v>0</v>
      </c>
      <c r="F183" s="146">
        <f>SUMIFS(Cartera[Saldo],Cartera[Nombre tercero],'Informe cartera'!$B183,Cartera[Vencimiento],'Informe cartera'!F$63)</f>
        <v>0</v>
      </c>
      <c r="G183" s="146">
        <f>SUMIFS(Cartera[Saldo],Cartera[Nombre tercero],'Informe cartera'!$B183,Cartera[Vencimiento],'Informe cartera'!G$63)</f>
        <v>0</v>
      </c>
      <c r="H183" s="143">
        <f>SUBTOTAL(9,Tabla4[[#This Row],[24/12/2025]:[28/12/2025]])</f>
        <v>0</v>
      </c>
      <c r="R183" s="144"/>
    </row>
    <row r="184" spans="2:18" ht="14.1" customHeight="1">
      <c r="B184" t="s">
        <v>91</v>
      </c>
      <c r="C184" s="128">
        <f>SUMIFS(Cartera[Saldo],Cartera[Nombre tercero],'Informe cartera'!$B184,Cartera[Vencimiento],'Informe cartera'!C$63)</f>
        <v>0</v>
      </c>
      <c r="D184" s="128">
        <f>SUMIFS(Cartera[Saldo],Cartera[Nombre tercero],'Informe cartera'!$B184,Cartera[Vencimiento],'Informe cartera'!D$63)</f>
        <v>0</v>
      </c>
      <c r="E184" s="145">
        <f>SUMIFS(Cartera[Saldo],Cartera[Nombre tercero],'Informe cartera'!$B184,Cartera[Vencimiento],'Informe cartera'!E$63)</f>
        <v>0</v>
      </c>
      <c r="F184" s="146">
        <f>SUMIFS(Cartera[Saldo],Cartera[Nombre tercero],'Informe cartera'!$B184,Cartera[Vencimiento],'Informe cartera'!F$63)</f>
        <v>0</v>
      </c>
      <c r="G184" s="146">
        <f>SUMIFS(Cartera[Saldo],Cartera[Nombre tercero],'Informe cartera'!$B184,Cartera[Vencimiento],'Informe cartera'!G$63)</f>
        <v>0</v>
      </c>
      <c r="H184" s="143">
        <f>SUBTOTAL(9,Tabla4[[#This Row],[24/12/2025]:[28/12/2025]])</f>
        <v>0</v>
      </c>
      <c r="R184" s="144"/>
    </row>
    <row r="185" spans="2:18" ht="14.1" customHeight="1">
      <c r="B185" t="s">
        <v>1398</v>
      </c>
      <c r="C185" s="128">
        <f>SUMIFS(Cartera[Saldo],Cartera[Nombre tercero],'Informe cartera'!$B185,Cartera[Vencimiento],'Informe cartera'!C$63)</f>
        <v>0</v>
      </c>
      <c r="D185" s="128">
        <f>SUMIFS(Cartera[Saldo],Cartera[Nombre tercero],'Informe cartera'!$B185,Cartera[Vencimiento],'Informe cartera'!D$63)</f>
        <v>0</v>
      </c>
      <c r="E185" s="145">
        <f>SUMIFS(Cartera[Saldo],Cartera[Nombre tercero],'Informe cartera'!$B185,Cartera[Vencimiento],'Informe cartera'!E$63)</f>
        <v>0</v>
      </c>
      <c r="F185" s="146">
        <f>SUMIFS(Cartera[Saldo],Cartera[Nombre tercero],'Informe cartera'!$B185,Cartera[Vencimiento],'Informe cartera'!F$63)</f>
        <v>0</v>
      </c>
      <c r="G185" s="146">
        <f>SUMIFS(Cartera[Saldo],Cartera[Nombre tercero],'Informe cartera'!$B185,Cartera[Vencimiento],'Informe cartera'!G$63)</f>
        <v>0</v>
      </c>
      <c r="H185" s="143">
        <f>SUBTOTAL(9,Tabla4[[#This Row],[24/12/2025]:[28/12/2025]])</f>
        <v>0</v>
      </c>
      <c r="R185" s="144"/>
    </row>
    <row r="186" spans="2:18" ht="14.1" customHeight="1">
      <c r="B186" t="s">
        <v>1319</v>
      </c>
      <c r="C186" s="128">
        <f>SUMIFS(Cartera[Saldo],Cartera[Nombre tercero],'Informe cartera'!$B186,Cartera[Vencimiento],'Informe cartera'!C$63)</f>
        <v>0</v>
      </c>
      <c r="D186" s="128">
        <f>SUMIFS(Cartera[Saldo],Cartera[Nombre tercero],'Informe cartera'!$B186,Cartera[Vencimiento],'Informe cartera'!D$63)</f>
        <v>0</v>
      </c>
      <c r="E186" s="145">
        <f>SUMIFS(Cartera[Saldo],Cartera[Nombre tercero],'Informe cartera'!$B186,Cartera[Vencimiento],'Informe cartera'!E$63)</f>
        <v>0</v>
      </c>
      <c r="F186" s="146">
        <f>SUMIFS(Cartera[Saldo],Cartera[Nombre tercero],'Informe cartera'!$B186,Cartera[Vencimiento],'Informe cartera'!F$63)</f>
        <v>0</v>
      </c>
      <c r="G186" s="146">
        <f>SUMIFS(Cartera[Saldo],Cartera[Nombre tercero],'Informe cartera'!$B186,Cartera[Vencimiento],'Informe cartera'!G$63)</f>
        <v>0</v>
      </c>
      <c r="H186" s="143">
        <f>SUBTOTAL(9,Tabla4[[#This Row],[24/12/2025]:[28/12/2025]])</f>
        <v>0</v>
      </c>
      <c r="R186" s="144"/>
    </row>
    <row r="187" spans="2:18" ht="14.1" customHeight="1">
      <c r="B187" t="s">
        <v>182</v>
      </c>
      <c r="C187" s="128">
        <f>SUMIFS(Cartera[Saldo],Cartera[Nombre tercero],'Informe cartera'!$B187,Cartera[Vencimiento],'Informe cartera'!C$63)</f>
        <v>0</v>
      </c>
      <c r="D187" s="128">
        <f>SUMIFS(Cartera[Saldo],Cartera[Nombre tercero],'Informe cartera'!$B187,Cartera[Vencimiento],'Informe cartera'!D$63)</f>
        <v>0</v>
      </c>
      <c r="E187" s="145">
        <f>SUMIFS(Cartera[Saldo],Cartera[Nombre tercero],'Informe cartera'!$B187,Cartera[Vencimiento],'Informe cartera'!E$63)</f>
        <v>0</v>
      </c>
      <c r="F187" s="146">
        <f>SUMIFS(Cartera[Saldo],Cartera[Nombre tercero],'Informe cartera'!$B187,Cartera[Vencimiento],'Informe cartera'!F$63)</f>
        <v>0</v>
      </c>
      <c r="G187" s="146">
        <f>SUMIFS(Cartera[Saldo],Cartera[Nombre tercero],'Informe cartera'!$B187,Cartera[Vencimiento],'Informe cartera'!G$63)</f>
        <v>0</v>
      </c>
      <c r="H187" s="143">
        <f>SUBTOTAL(9,Tabla4[[#This Row],[24/12/2025]:[28/12/2025]])</f>
        <v>0</v>
      </c>
      <c r="R187" s="144"/>
    </row>
    <row r="188" spans="2:18" ht="14.1" customHeight="1">
      <c r="B188" t="s">
        <v>1273</v>
      </c>
      <c r="C188" s="128">
        <f>SUMIFS(Cartera[Saldo],Cartera[Nombre tercero],'Informe cartera'!$B188,Cartera[Vencimiento],'Informe cartera'!C$63)</f>
        <v>0</v>
      </c>
      <c r="D188" s="128">
        <f>SUMIFS(Cartera[Saldo],Cartera[Nombre tercero],'Informe cartera'!$B188,Cartera[Vencimiento],'Informe cartera'!D$63)</f>
        <v>0</v>
      </c>
      <c r="E188" s="145">
        <f>SUMIFS(Cartera[Saldo],Cartera[Nombre tercero],'Informe cartera'!$B188,Cartera[Vencimiento],'Informe cartera'!E$63)</f>
        <v>0</v>
      </c>
      <c r="F188" s="146">
        <f>SUMIFS(Cartera[Saldo],Cartera[Nombre tercero],'Informe cartera'!$B188,Cartera[Vencimiento],'Informe cartera'!F$63)</f>
        <v>0</v>
      </c>
      <c r="G188" s="146">
        <f>SUMIFS(Cartera[Saldo],Cartera[Nombre tercero],'Informe cartera'!$B188,Cartera[Vencimiento],'Informe cartera'!G$63)</f>
        <v>0</v>
      </c>
      <c r="H188" s="143">
        <f>SUBTOTAL(9,Tabla4[[#This Row],[24/12/2025]:[28/12/2025]])</f>
        <v>0</v>
      </c>
      <c r="R188" s="144"/>
    </row>
    <row r="189" spans="2:18" ht="14.1" customHeight="1">
      <c r="B189" t="s">
        <v>183</v>
      </c>
      <c r="C189" s="128">
        <f>SUMIFS(Cartera[Saldo],Cartera[Nombre tercero],'Informe cartera'!$B189,Cartera[Vencimiento],'Informe cartera'!C$63)</f>
        <v>0</v>
      </c>
      <c r="D189" s="128">
        <f>SUMIFS(Cartera[Saldo],Cartera[Nombre tercero],'Informe cartera'!$B189,Cartera[Vencimiento],'Informe cartera'!D$63)</f>
        <v>0</v>
      </c>
      <c r="E189" s="145">
        <f>SUMIFS(Cartera[Saldo],Cartera[Nombre tercero],'Informe cartera'!$B189,Cartera[Vencimiento],'Informe cartera'!E$63)</f>
        <v>0</v>
      </c>
      <c r="F189" s="146">
        <f>SUMIFS(Cartera[Saldo],Cartera[Nombre tercero],'Informe cartera'!$B189,Cartera[Vencimiento],'Informe cartera'!F$63)</f>
        <v>0</v>
      </c>
      <c r="G189" s="146">
        <f>SUMIFS(Cartera[Saldo],Cartera[Nombre tercero],'Informe cartera'!$B189,Cartera[Vencimiento],'Informe cartera'!G$63)</f>
        <v>0</v>
      </c>
      <c r="H189" s="143">
        <f>SUBTOTAL(9,Tabla4[[#This Row],[24/12/2025]:[28/12/2025]])</f>
        <v>0</v>
      </c>
      <c r="R189" s="144"/>
    </row>
    <row r="190" spans="2:18" ht="14.1" customHeight="1">
      <c r="B190" t="s">
        <v>184</v>
      </c>
      <c r="C190" s="128">
        <f>SUMIFS(Cartera[Saldo],Cartera[Nombre tercero],'Informe cartera'!$B190,Cartera[Vencimiento],'Informe cartera'!C$63)</f>
        <v>0</v>
      </c>
      <c r="D190" s="128">
        <f>SUMIFS(Cartera[Saldo],Cartera[Nombre tercero],'Informe cartera'!$B190,Cartera[Vencimiento],'Informe cartera'!D$63)</f>
        <v>0</v>
      </c>
      <c r="E190" s="145">
        <f>SUMIFS(Cartera[Saldo],Cartera[Nombre tercero],'Informe cartera'!$B190,Cartera[Vencimiento],'Informe cartera'!E$63)</f>
        <v>0</v>
      </c>
      <c r="F190" s="146">
        <f>SUMIFS(Cartera[Saldo],Cartera[Nombre tercero],'Informe cartera'!$B190,Cartera[Vencimiento],'Informe cartera'!F$63)</f>
        <v>0</v>
      </c>
      <c r="G190" s="146">
        <f>SUMIFS(Cartera[Saldo],Cartera[Nombre tercero],'Informe cartera'!$B190,Cartera[Vencimiento],'Informe cartera'!G$63)</f>
        <v>0</v>
      </c>
      <c r="H190" s="143">
        <f>SUBTOTAL(9,Tabla4[[#This Row],[24/12/2025]:[28/12/2025]])</f>
        <v>0</v>
      </c>
      <c r="R190" s="144"/>
    </row>
    <row r="191" spans="2:18" ht="14.1" customHeight="1">
      <c r="B191" t="s">
        <v>95</v>
      </c>
      <c r="C191" s="128">
        <f>SUMIFS(Cartera[Saldo],Cartera[Nombre tercero],'Informe cartera'!$B191,Cartera[Vencimiento],'Informe cartera'!C$63)</f>
        <v>0</v>
      </c>
      <c r="D191" s="128">
        <f>SUMIFS(Cartera[Saldo],Cartera[Nombre tercero],'Informe cartera'!$B191,Cartera[Vencimiento],'Informe cartera'!D$63)</f>
        <v>0</v>
      </c>
      <c r="E191" s="145">
        <f>SUMIFS(Cartera[Saldo],Cartera[Nombre tercero],'Informe cartera'!$B191,Cartera[Vencimiento],'Informe cartera'!E$63)</f>
        <v>0</v>
      </c>
      <c r="F191" s="146">
        <f>SUMIFS(Cartera[Saldo],Cartera[Nombre tercero],'Informe cartera'!$B191,Cartera[Vencimiento],'Informe cartera'!F$63)</f>
        <v>0</v>
      </c>
      <c r="G191" s="146">
        <f>SUMIFS(Cartera[Saldo],Cartera[Nombre tercero],'Informe cartera'!$B191,Cartera[Vencimiento],'Informe cartera'!G$63)</f>
        <v>0</v>
      </c>
      <c r="H191" s="143">
        <f>SUBTOTAL(9,Tabla4[[#This Row],[24/12/2025]:[28/12/2025]])</f>
        <v>0</v>
      </c>
      <c r="R191" s="144"/>
    </row>
    <row r="192" spans="2:18" ht="14.1" customHeight="1">
      <c r="B192" t="s">
        <v>185</v>
      </c>
      <c r="C192" s="128">
        <f>SUMIFS(Cartera[Saldo],Cartera[Nombre tercero],'Informe cartera'!$B192,Cartera[Vencimiento],'Informe cartera'!C$63)</f>
        <v>0</v>
      </c>
      <c r="D192" s="128">
        <f>SUMIFS(Cartera[Saldo],Cartera[Nombre tercero],'Informe cartera'!$B192,Cartera[Vencimiento],'Informe cartera'!D$63)</f>
        <v>0</v>
      </c>
      <c r="E192" s="145">
        <f>SUMIFS(Cartera[Saldo],Cartera[Nombre tercero],'Informe cartera'!$B192,Cartera[Vencimiento],'Informe cartera'!E$63)</f>
        <v>0</v>
      </c>
      <c r="F192" s="146">
        <f>SUMIFS(Cartera[Saldo],Cartera[Nombre tercero],'Informe cartera'!$B192,Cartera[Vencimiento],'Informe cartera'!F$63)</f>
        <v>0</v>
      </c>
      <c r="G192" s="146">
        <f>SUMIFS(Cartera[Saldo],Cartera[Nombre tercero],'Informe cartera'!$B192,Cartera[Vencimiento],'Informe cartera'!G$63)</f>
        <v>0</v>
      </c>
      <c r="H192" s="143">
        <f>SUBTOTAL(9,Tabla4[[#This Row],[24/12/2025]:[28/12/2025]])</f>
        <v>0</v>
      </c>
      <c r="R192" s="144"/>
    </row>
    <row r="193" spans="2:18" ht="14.1" customHeight="1">
      <c r="B193" t="s">
        <v>786</v>
      </c>
      <c r="C193" s="128">
        <f>SUMIFS(Cartera[Saldo],Cartera[Nombre tercero],'Informe cartera'!$B193,Cartera[Vencimiento],'Informe cartera'!C$63)</f>
        <v>0</v>
      </c>
      <c r="D193" s="128">
        <f>SUMIFS(Cartera[Saldo],Cartera[Nombre tercero],'Informe cartera'!$B193,Cartera[Vencimiento],'Informe cartera'!D$63)</f>
        <v>0</v>
      </c>
      <c r="E193" s="145">
        <f>SUMIFS(Cartera[Saldo],Cartera[Nombre tercero],'Informe cartera'!$B193,Cartera[Vencimiento],'Informe cartera'!E$63)</f>
        <v>0</v>
      </c>
      <c r="F193" s="146">
        <f>SUMIFS(Cartera[Saldo],Cartera[Nombre tercero],'Informe cartera'!$B193,Cartera[Vencimiento],'Informe cartera'!F$63)</f>
        <v>0</v>
      </c>
      <c r="G193" s="146">
        <f>SUMIFS(Cartera[Saldo],Cartera[Nombre tercero],'Informe cartera'!$B193,Cartera[Vencimiento],'Informe cartera'!G$63)</f>
        <v>0</v>
      </c>
      <c r="H193" s="143">
        <f>SUBTOTAL(9,Tabla4[[#This Row],[24/12/2025]:[28/12/2025]])</f>
        <v>0</v>
      </c>
      <c r="R193" s="144"/>
    </row>
    <row r="194" spans="2:18" ht="14.1" customHeight="1">
      <c r="B194" t="s">
        <v>66</v>
      </c>
      <c r="C194" s="128">
        <f>SUMIFS(Cartera[Saldo],Cartera[Nombre tercero],'Informe cartera'!$B194,Cartera[Vencimiento],'Informe cartera'!C$63)</f>
        <v>0</v>
      </c>
      <c r="D194" s="128">
        <f>SUMIFS(Cartera[Saldo],Cartera[Nombre tercero],'Informe cartera'!$B194,Cartera[Vencimiento],'Informe cartera'!D$63)</f>
        <v>0</v>
      </c>
      <c r="E194" s="145">
        <f>SUMIFS(Cartera[Saldo],Cartera[Nombre tercero],'Informe cartera'!$B194,Cartera[Vencimiento],'Informe cartera'!E$63)</f>
        <v>0</v>
      </c>
      <c r="F194" s="146">
        <f>SUMIFS(Cartera[Saldo],Cartera[Nombre tercero],'Informe cartera'!$B194,Cartera[Vencimiento],'Informe cartera'!F$63)</f>
        <v>0</v>
      </c>
      <c r="G194" s="146">
        <f>SUMIFS(Cartera[Saldo],Cartera[Nombre tercero],'Informe cartera'!$B194,Cartera[Vencimiento],'Informe cartera'!G$63)</f>
        <v>0</v>
      </c>
      <c r="H194" s="143">
        <f>SUBTOTAL(9,Tabla4[[#This Row],[24/12/2025]:[28/12/2025]])</f>
        <v>0</v>
      </c>
      <c r="R194" s="144"/>
    </row>
    <row r="195" spans="2:18" ht="14.1" customHeight="1">
      <c r="B195" t="s">
        <v>90</v>
      </c>
      <c r="C195" s="128">
        <f>SUMIFS(Cartera[Saldo],Cartera[Nombre tercero],'Informe cartera'!$B195,Cartera[Vencimiento],'Informe cartera'!C$63)</f>
        <v>0</v>
      </c>
      <c r="D195" s="128">
        <f>SUMIFS(Cartera[Saldo],Cartera[Nombre tercero],'Informe cartera'!$B195,Cartera[Vencimiento],'Informe cartera'!D$63)</f>
        <v>0</v>
      </c>
      <c r="E195" s="145">
        <f>SUMIFS(Cartera[Saldo],Cartera[Nombre tercero],'Informe cartera'!$B195,Cartera[Vencimiento],'Informe cartera'!E$63)</f>
        <v>0</v>
      </c>
      <c r="F195" s="146">
        <f>SUMIFS(Cartera[Saldo],Cartera[Nombre tercero],'Informe cartera'!$B195,Cartera[Vencimiento],'Informe cartera'!F$63)</f>
        <v>0</v>
      </c>
      <c r="G195" s="146">
        <f>SUMIFS(Cartera[Saldo],Cartera[Nombre tercero],'Informe cartera'!$B195,Cartera[Vencimiento],'Informe cartera'!G$63)</f>
        <v>0</v>
      </c>
      <c r="H195" s="143">
        <f>SUBTOTAL(9,Tabla4[[#This Row],[24/12/2025]:[28/12/2025]])</f>
        <v>0</v>
      </c>
      <c r="R195" s="144"/>
    </row>
    <row r="196" spans="2:18" ht="14.1" customHeight="1">
      <c r="B196" t="s">
        <v>1521</v>
      </c>
      <c r="C196" s="128">
        <f>SUMIFS(Cartera[Saldo],Cartera[Nombre tercero],'Informe cartera'!$B196,Cartera[Vencimiento],'Informe cartera'!C$63)</f>
        <v>0</v>
      </c>
      <c r="D196" s="128">
        <f>SUMIFS(Cartera[Saldo],Cartera[Nombre tercero],'Informe cartera'!$B196,Cartera[Vencimiento],'Informe cartera'!D$63)</f>
        <v>0</v>
      </c>
      <c r="E196" s="145">
        <f>SUMIFS(Cartera[Saldo],Cartera[Nombre tercero],'Informe cartera'!$B196,Cartera[Vencimiento],'Informe cartera'!E$63)</f>
        <v>0</v>
      </c>
      <c r="F196" s="146">
        <f>SUMIFS(Cartera[Saldo],Cartera[Nombre tercero],'Informe cartera'!$B196,Cartera[Vencimiento],'Informe cartera'!F$63)</f>
        <v>0</v>
      </c>
      <c r="G196" s="146">
        <f>SUMIFS(Cartera[Saldo],Cartera[Nombre tercero],'Informe cartera'!$B196,Cartera[Vencimiento],'Informe cartera'!G$63)</f>
        <v>0</v>
      </c>
      <c r="H196" s="143">
        <f>SUBTOTAL(9,Tabla4[[#This Row],[24/12/2025]:[28/12/2025]])</f>
        <v>0</v>
      </c>
      <c r="R196" s="144"/>
    </row>
    <row r="197" spans="2:18" ht="14.1" customHeight="1">
      <c r="B197" t="s">
        <v>188</v>
      </c>
      <c r="C197" s="128">
        <f>SUMIFS(Cartera[Saldo],Cartera[Nombre tercero],'Informe cartera'!$B197,Cartera[Vencimiento],'Informe cartera'!C$63)</f>
        <v>0</v>
      </c>
      <c r="D197" s="128">
        <f>SUMIFS(Cartera[Saldo],Cartera[Nombre tercero],'Informe cartera'!$B197,Cartera[Vencimiento],'Informe cartera'!D$63)</f>
        <v>0</v>
      </c>
      <c r="E197" s="145">
        <f>SUMIFS(Cartera[Saldo],Cartera[Nombre tercero],'Informe cartera'!$B197,Cartera[Vencimiento],'Informe cartera'!E$63)</f>
        <v>0</v>
      </c>
      <c r="F197" s="146">
        <f>SUMIFS(Cartera[Saldo],Cartera[Nombre tercero],'Informe cartera'!$B197,Cartera[Vencimiento],'Informe cartera'!F$63)</f>
        <v>0</v>
      </c>
      <c r="G197" s="146">
        <f>SUMIFS(Cartera[Saldo],Cartera[Nombre tercero],'Informe cartera'!$B197,Cartera[Vencimiento],'Informe cartera'!G$63)</f>
        <v>0</v>
      </c>
      <c r="H197" s="143">
        <f>SUBTOTAL(9,Tabla4[[#This Row],[24/12/2025]:[28/12/2025]])</f>
        <v>0</v>
      </c>
      <c r="R197" s="144"/>
    </row>
    <row r="198" spans="2:18" ht="14.1" customHeight="1">
      <c r="B198" t="s">
        <v>186</v>
      </c>
      <c r="C198" s="128">
        <f>SUMIFS(Cartera[Saldo],Cartera[Nombre tercero],'Informe cartera'!$B198,Cartera[Vencimiento],'Informe cartera'!C$63)</f>
        <v>0</v>
      </c>
      <c r="D198" s="128">
        <f>SUMIFS(Cartera[Saldo],Cartera[Nombre tercero],'Informe cartera'!$B198,Cartera[Vencimiento],'Informe cartera'!D$63)</f>
        <v>0</v>
      </c>
      <c r="E198" s="145">
        <f>SUMIFS(Cartera[Saldo],Cartera[Nombre tercero],'Informe cartera'!$B198,Cartera[Vencimiento],'Informe cartera'!E$63)</f>
        <v>0</v>
      </c>
      <c r="F198" s="146">
        <f>SUMIFS(Cartera[Saldo],Cartera[Nombre tercero],'Informe cartera'!$B198,Cartera[Vencimiento],'Informe cartera'!F$63)</f>
        <v>0</v>
      </c>
      <c r="G198" s="146">
        <f>SUMIFS(Cartera[Saldo],Cartera[Nombre tercero],'Informe cartera'!$B198,Cartera[Vencimiento],'Informe cartera'!G$63)</f>
        <v>0</v>
      </c>
      <c r="H198" s="143">
        <f>SUBTOTAL(9,Tabla4[[#This Row],[24/12/2025]:[28/12/2025]])</f>
        <v>0</v>
      </c>
      <c r="R198" s="144"/>
    </row>
    <row r="199" spans="2:18" ht="14.1" customHeight="1">
      <c r="B199" t="s">
        <v>1322</v>
      </c>
      <c r="C199" s="128">
        <f>SUMIFS(Cartera[Saldo],Cartera[Nombre tercero],'Informe cartera'!$B199,Cartera[Vencimiento],'Informe cartera'!C$63)</f>
        <v>0</v>
      </c>
      <c r="D199" s="128">
        <f>SUMIFS(Cartera[Saldo],Cartera[Nombre tercero],'Informe cartera'!$B199,Cartera[Vencimiento],'Informe cartera'!D$63)</f>
        <v>0</v>
      </c>
      <c r="E199" s="145">
        <f>SUMIFS(Cartera[Saldo],Cartera[Nombre tercero],'Informe cartera'!$B199,Cartera[Vencimiento],'Informe cartera'!E$63)</f>
        <v>0</v>
      </c>
      <c r="F199" s="146">
        <f>SUMIFS(Cartera[Saldo],Cartera[Nombre tercero],'Informe cartera'!$B199,Cartera[Vencimiento],'Informe cartera'!F$63)</f>
        <v>0</v>
      </c>
      <c r="G199" s="146">
        <f>SUMIFS(Cartera[Saldo],Cartera[Nombre tercero],'Informe cartera'!$B199,Cartera[Vencimiento],'Informe cartera'!G$63)</f>
        <v>0</v>
      </c>
      <c r="H199" s="143">
        <f>SUBTOTAL(9,Tabla4[[#This Row],[24/12/2025]:[28/12/2025]])</f>
        <v>0</v>
      </c>
      <c r="R199" s="144"/>
    </row>
    <row r="200" spans="2:18" ht="14.1" customHeight="1">
      <c r="B200" t="s">
        <v>190</v>
      </c>
      <c r="C200" s="128">
        <f>SUMIFS(Cartera[Saldo],Cartera[Nombre tercero],'Informe cartera'!$B200,Cartera[Vencimiento],'Informe cartera'!C$63)</f>
        <v>0</v>
      </c>
      <c r="D200" s="128">
        <f>SUMIFS(Cartera[Saldo],Cartera[Nombre tercero],'Informe cartera'!$B200,Cartera[Vencimiento],'Informe cartera'!D$63)</f>
        <v>0</v>
      </c>
      <c r="E200" s="145">
        <f>SUMIFS(Cartera[Saldo],Cartera[Nombre tercero],'Informe cartera'!$B200,Cartera[Vencimiento],'Informe cartera'!E$63)</f>
        <v>0</v>
      </c>
      <c r="F200" s="146">
        <f>SUMIFS(Cartera[Saldo],Cartera[Nombre tercero],'Informe cartera'!$B200,Cartera[Vencimiento],'Informe cartera'!F$63)</f>
        <v>0</v>
      </c>
      <c r="G200" s="146">
        <f>SUMIFS(Cartera[Saldo],Cartera[Nombre tercero],'Informe cartera'!$B200,Cartera[Vencimiento],'Informe cartera'!G$63)</f>
        <v>0</v>
      </c>
      <c r="H200" s="143">
        <f>SUBTOTAL(9,Tabla4[[#This Row],[24/12/2025]:[28/12/2025]])</f>
        <v>0</v>
      </c>
      <c r="R200" s="144"/>
    </row>
    <row r="201" spans="2:18" ht="14.1" customHeight="1">
      <c r="B201" t="s">
        <v>191</v>
      </c>
      <c r="C201" s="128">
        <f>SUMIFS(Cartera[Saldo],Cartera[Nombre tercero],'Informe cartera'!$B201,Cartera[Vencimiento],'Informe cartera'!C$63)</f>
        <v>0</v>
      </c>
      <c r="D201" s="128">
        <f>SUMIFS(Cartera[Saldo],Cartera[Nombre tercero],'Informe cartera'!$B201,Cartera[Vencimiento],'Informe cartera'!D$63)</f>
        <v>0</v>
      </c>
      <c r="E201" s="145">
        <f>SUMIFS(Cartera[Saldo],Cartera[Nombre tercero],'Informe cartera'!$B201,Cartera[Vencimiento],'Informe cartera'!E$63)</f>
        <v>0</v>
      </c>
      <c r="F201" s="146">
        <f>SUMIFS(Cartera[Saldo],Cartera[Nombre tercero],'Informe cartera'!$B201,Cartera[Vencimiento],'Informe cartera'!F$63)</f>
        <v>0</v>
      </c>
      <c r="G201" s="146">
        <f>SUMIFS(Cartera[Saldo],Cartera[Nombre tercero],'Informe cartera'!$B201,Cartera[Vencimiento],'Informe cartera'!G$63)</f>
        <v>0</v>
      </c>
      <c r="H201" s="143">
        <f>SUBTOTAL(9,Tabla4[[#This Row],[24/12/2025]:[28/12/2025]])</f>
        <v>0</v>
      </c>
      <c r="R201" s="144"/>
    </row>
    <row r="202" spans="2:18" ht="14.1" customHeight="1">
      <c r="B202" t="s">
        <v>840</v>
      </c>
      <c r="C202" s="128">
        <f>SUMIFS(Cartera[Saldo],Cartera[Nombre tercero],'Informe cartera'!$B202,Cartera[Vencimiento],'Informe cartera'!C$63)</f>
        <v>0</v>
      </c>
      <c r="D202" s="128">
        <f>SUMIFS(Cartera[Saldo],Cartera[Nombre tercero],'Informe cartera'!$B202,Cartera[Vencimiento],'Informe cartera'!D$63)</f>
        <v>0</v>
      </c>
      <c r="E202" s="145">
        <f>SUMIFS(Cartera[Saldo],Cartera[Nombre tercero],'Informe cartera'!$B202,Cartera[Vencimiento],'Informe cartera'!E$63)</f>
        <v>0</v>
      </c>
      <c r="F202" s="146">
        <f>SUMIFS(Cartera[Saldo],Cartera[Nombre tercero],'Informe cartera'!$B202,Cartera[Vencimiento],'Informe cartera'!F$63)</f>
        <v>0</v>
      </c>
      <c r="G202" s="146">
        <f>SUMIFS(Cartera[Saldo],Cartera[Nombre tercero],'Informe cartera'!$B202,Cartera[Vencimiento],'Informe cartera'!G$63)</f>
        <v>0</v>
      </c>
      <c r="H202" s="143">
        <f>SUBTOTAL(9,Tabla4[[#This Row],[24/12/2025]:[28/12/2025]])</f>
        <v>0</v>
      </c>
      <c r="R202" s="144"/>
    </row>
    <row r="203" spans="2:18" ht="14.1" customHeight="1">
      <c r="B203" t="s">
        <v>192</v>
      </c>
      <c r="C203" s="128">
        <f>SUMIFS(Cartera[Saldo],Cartera[Nombre tercero],'Informe cartera'!$B203,Cartera[Vencimiento],'Informe cartera'!C$63)</f>
        <v>0</v>
      </c>
      <c r="D203" s="128">
        <f>SUMIFS(Cartera[Saldo],Cartera[Nombre tercero],'Informe cartera'!$B203,Cartera[Vencimiento],'Informe cartera'!D$63)</f>
        <v>0</v>
      </c>
      <c r="E203" s="145">
        <f>SUMIFS(Cartera[Saldo],Cartera[Nombre tercero],'Informe cartera'!$B203,Cartera[Vencimiento],'Informe cartera'!E$63)</f>
        <v>0</v>
      </c>
      <c r="F203" s="146">
        <f>SUMIFS(Cartera[Saldo],Cartera[Nombre tercero],'Informe cartera'!$B203,Cartera[Vencimiento],'Informe cartera'!F$63)</f>
        <v>0</v>
      </c>
      <c r="G203" s="146">
        <f>SUMIFS(Cartera[Saldo],Cartera[Nombre tercero],'Informe cartera'!$B203,Cartera[Vencimiento],'Informe cartera'!G$63)</f>
        <v>0</v>
      </c>
      <c r="H203" s="143">
        <f>SUBTOTAL(9,Tabla4[[#This Row],[24/12/2025]:[28/12/2025]])</f>
        <v>0</v>
      </c>
      <c r="R203" s="144"/>
    </row>
    <row r="204" spans="2:18" ht="14.1" customHeight="1">
      <c r="B204" t="s">
        <v>1522</v>
      </c>
      <c r="C204" s="128">
        <f>SUMIFS(Cartera[Saldo],Cartera[Nombre tercero],'Informe cartera'!$B204,Cartera[Vencimiento],'Informe cartera'!C$63)</f>
        <v>0</v>
      </c>
      <c r="D204" s="128">
        <f>SUMIFS(Cartera[Saldo],Cartera[Nombre tercero],'Informe cartera'!$B204,Cartera[Vencimiento],'Informe cartera'!D$63)</f>
        <v>0</v>
      </c>
      <c r="E204" s="145">
        <f>SUMIFS(Cartera[Saldo],Cartera[Nombre tercero],'Informe cartera'!$B204,Cartera[Vencimiento],'Informe cartera'!E$63)</f>
        <v>0</v>
      </c>
      <c r="F204" s="146">
        <f>SUMIFS(Cartera[Saldo],Cartera[Nombre tercero],'Informe cartera'!$B204,Cartera[Vencimiento],'Informe cartera'!F$63)</f>
        <v>0</v>
      </c>
      <c r="G204" s="146">
        <f>SUMIFS(Cartera[Saldo],Cartera[Nombre tercero],'Informe cartera'!$B204,Cartera[Vencimiento],'Informe cartera'!G$63)</f>
        <v>0</v>
      </c>
      <c r="H204" s="143">
        <f>SUBTOTAL(9,Tabla4[[#This Row],[24/12/2025]:[28/12/2025]])</f>
        <v>0</v>
      </c>
      <c r="R204" s="144"/>
    </row>
    <row r="205" spans="2:18" ht="14.1" customHeight="1">
      <c r="B205" t="s">
        <v>1282</v>
      </c>
      <c r="C205" s="128">
        <f>SUMIFS(Cartera[Saldo],Cartera[Nombre tercero],'Informe cartera'!$B205,Cartera[Vencimiento],'Informe cartera'!C$63)</f>
        <v>0</v>
      </c>
      <c r="D205" s="128">
        <f>SUMIFS(Cartera[Saldo],Cartera[Nombre tercero],'Informe cartera'!$B205,Cartera[Vencimiento],'Informe cartera'!D$63)</f>
        <v>0</v>
      </c>
      <c r="E205" s="145">
        <f>SUMIFS(Cartera[Saldo],Cartera[Nombre tercero],'Informe cartera'!$B205,Cartera[Vencimiento],'Informe cartera'!E$63)</f>
        <v>0</v>
      </c>
      <c r="F205" s="146">
        <f>SUMIFS(Cartera[Saldo],Cartera[Nombre tercero],'Informe cartera'!$B205,Cartera[Vencimiento],'Informe cartera'!F$63)</f>
        <v>0</v>
      </c>
      <c r="G205" s="146">
        <f>SUMIFS(Cartera[Saldo],Cartera[Nombre tercero],'Informe cartera'!$B205,Cartera[Vencimiento],'Informe cartera'!G$63)</f>
        <v>0</v>
      </c>
      <c r="H205" s="143">
        <f>SUBTOTAL(9,Tabla4[[#This Row],[24/12/2025]:[28/12/2025]])</f>
        <v>0</v>
      </c>
      <c r="R205" s="144"/>
    </row>
    <row r="206" spans="2:18" ht="14.1" customHeight="1">
      <c r="B206" t="s">
        <v>1323</v>
      </c>
      <c r="C206" s="128">
        <f>SUMIFS(Cartera[Saldo],Cartera[Nombre tercero],'Informe cartera'!$B206,Cartera[Vencimiento],'Informe cartera'!C$63)</f>
        <v>0</v>
      </c>
      <c r="D206" s="128">
        <f>SUMIFS(Cartera[Saldo],Cartera[Nombre tercero],'Informe cartera'!$B206,Cartera[Vencimiento],'Informe cartera'!D$63)</f>
        <v>0</v>
      </c>
      <c r="E206" s="145">
        <f>SUMIFS(Cartera[Saldo],Cartera[Nombre tercero],'Informe cartera'!$B206,Cartera[Vencimiento],'Informe cartera'!E$63)</f>
        <v>0</v>
      </c>
      <c r="F206" s="146">
        <f>SUMIFS(Cartera[Saldo],Cartera[Nombre tercero],'Informe cartera'!$B206,Cartera[Vencimiento],'Informe cartera'!F$63)</f>
        <v>0</v>
      </c>
      <c r="G206" s="146">
        <f>SUMIFS(Cartera[Saldo],Cartera[Nombre tercero],'Informe cartera'!$B206,Cartera[Vencimiento],'Informe cartera'!G$63)</f>
        <v>0</v>
      </c>
      <c r="H206" s="143">
        <f>SUBTOTAL(9,Tabla4[[#This Row],[24/12/2025]:[28/12/2025]])</f>
        <v>0</v>
      </c>
      <c r="R206" s="144"/>
    </row>
    <row r="207" spans="2:18" ht="14.1" customHeight="1">
      <c r="B207" t="s">
        <v>193</v>
      </c>
      <c r="C207" s="128">
        <f>SUMIFS(Cartera[Saldo],Cartera[Nombre tercero],'Informe cartera'!$B207,Cartera[Vencimiento],'Informe cartera'!C$63)</f>
        <v>0</v>
      </c>
      <c r="D207" s="128">
        <f>SUMIFS(Cartera[Saldo],Cartera[Nombre tercero],'Informe cartera'!$B207,Cartera[Vencimiento],'Informe cartera'!D$63)</f>
        <v>0</v>
      </c>
      <c r="E207" s="145">
        <f>SUMIFS(Cartera[Saldo],Cartera[Nombre tercero],'Informe cartera'!$B207,Cartera[Vencimiento],'Informe cartera'!E$63)</f>
        <v>0</v>
      </c>
      <c r="F207" s="146">
        <f>SUMIFS(Cartera[Saldo],Cartera[Nombre tercero],'Informe cartera'!$B207,Cartera[Vencimiento],'Informe cartera'!F$63)</f>
        <v>0</v>
      </c>
      <c r="G207" s="146">
        <f>SUMIFS(Cartera[Saldo],Cartera[Nombre tercero],'Informe cartera'!$B207,Cartera[Vencimiento],'Informe cartera'!G$63)</f>
        <v>0</v>
      </c>
      <c r="H207" s="143">
        <f>SUBTOTAL(9,Tabla4[[#This Row],[24/12/2025]:[28/12/2025]])</f>
        <v>0</v>
      </c>
      <c r="R207" s="144"/>
    </row>
    <row r="208" spans="2:18" ht="14.1" customHeight="1">
      <c r="B208" t="s">
        <v>108</v>
      </c>
      <c r="C208" s="128">
        <f>SUMIFS(Cartera[Saldo],Cartera[Nombre tercero],'Informe cartera'!$B208,Cartera[Vencimiento],'Informe cartera'!C$63)</f>
        <v>0</v>
      </c>
      <c r="D208" s="128">
        <f>SUMIFS(Cartera[Saldo],Cartera[Nombre tercero],'Informe cartera'!$B208,Cartera[Vencimiento],'Informe cartera'!D$63)</f>
        <v>0</v>
      </c>
      <c r="E208" s="145">
        <f>SUMIFS(Cartera[Saldo],Cartera[Nombre tercero],'Informe cartera'!$B208,Cartera[Vencimiento],'Informe cartera'!E$63)</f>
        <v>0</v>
      </c>
      <c r="F208" s="146">
        <f>SUMIFS(Cartera[Saldo],Cartera[Nombre tercero],'Informe cartera'!$B208,Cartera[Vencimiento],'Informe cartera'!F$63)</f>
        <v>0</v>
      </c>
      <c r="G208" s="146">
        <f>SUMIFS(Cartera[Saldo],Cartera[Nombre tercero],'Informe cartera'!$B208,Cartera[Vencimiento],'Informe cartera'!G$63)</f>
        <v>0</v>
      </c>
      <c r="H208" s="143">
        <f>SUBTOTAL(9,Tabla4[[#This Row],[24/12/2025]:[28/12/2025]])</f>
        <v>0</v>
      </c>
      <c r="R208" s="144"/>
    </row>
    <row r="209" spans="2:18" ht="14.1" customHeight="1">
      <c r="B209" s="133" t="s">
        <v>195</v>
      </c>
      <c r="C209" s="128">
        <f>SUMIFS(Cartera[Saldo],Cartera[Nombre tercero],'Informe cartera'!$B209,Cartera[Vencimiento],'Informe cartera'!C$63)</f>
        <v>0</v>
      </c>
      <c r="D209" s="128">
        <f>SUMIFS(Cartera[Saldo],Cartera[Nombre tercero],'Informe cartera'!$B209,Cartera[Vencimiento],'Informe cartera'!D$63)</f>
        <v>0</v>
      </c>
      <c r="E209" s="145">
        <f>SUMIFS(Cartera[Saldo],Cartera[Nombre tercero],'Informe cartera'!$B209,Cartera[Vencimiento],'Informe cartera'!E$63)</f>
        <v>0</v>
      </c>
      <c r="F209" s="146">
        <f>SUMIFS(Cartera[Saldo],Cartera[Nombre tercero],'Informe cartera'!$B209,Cartera[Vencimiento],'Informe cartera'!F$63)</f>
        <v>0</v>
      </c>
      <c r="G209" s="146">
        <f>SUMIFS(Cartera[Saldo],Cartera[Nombre tercero],'Informe cartera'!$B209,Cartera[Vencimiento],'Informe cartera'!G$63)</f>
        <v>0</v>
      </c>
      <c r="H209" s="143">
        <f>SUBTOTAL(9,Tabla4[[#This Row],[24/12/2025]:[28/12/2025]])</f>
        <v>0</v>
      </c>
      <c r="R209" s="144"/>
    </row>
    <row r="210" spans="2:18" ht="14.1" customHeight="1">
      <c r="B210" s="133" t="s">
        <v>51</v>
      </c>
      <c r="C210" s="145">
        <f>SUMIFS(Cartera[Saldo],Cartera[Nombre tercero],'Informe cartera'!$B210,Cartera[Vencimiento],'Informe cartera'!C$63)</f>
        <v>0</v>
      </c>
      <c r="D210" s="145">
        <f>SUMIFS(Cartera[Saldo],Cartera[Nombre tercero],'Informe cartera'!$B210,Cartera[Vencimiento],'Informe cartera'!D$63)</f>
        <v>0</v>
      </c>
      <c r="E210" s="128">
        <f>SUMIFS(Cartera[Saldo],Cartera[Nombre tercero],'Informe cartera'!$B210,Cartera[Vencimiento],'Informe cartera'!E$63)</f>
        <v>0</v>
      </c>
      <c r="F210" s="134">
        <f>SUMIFS(Cartera[Saldo],Cartera[Nombre tercero],'Informe cartera'!$B210,Cartera[Vencimiento],'Informe cartera'!F$63)</f>
        <v>0</v>
      </c>
      <c r="G210" s="134">
        <f>SUMIFS(Cartera[Saldo],Cartera[Nombre tercero],'Informe cartera'!$B210,Cartera[Vencimiento],'Informe cartera'!G$63)</f>
        <v>0</v>
      </c>
      <c r="H210" s="147">
        <f>SUBTOTAL(9,Tabla4[[#This Row],[24/12/2025]:[28/12/2025]])</f>
        <v>0</v>
      </c>
      <c r="R210" s="144"/>
    </row>
    <row r="211" spans="2:18" ht="14.1" customHeight="1">
      <c r="B211" s="133" t="s">
        <v>196</v>
      </c>
      <c r="C211" s="206">
        <f>SUMIFS(Cartera[Saldo],Cartera[Nombre tercero],'Informe cartera'!$B211,Cartera[Vencimiento],'Informe cartera'!C$63)</f>
        <v>0</v>
      </c>
      <c r="D211" s="206">
        <f>SUMIFS(Cartera[Saldo],Cartera[Nombre tercero],'Informe cartera'!$B211,Cartera[Vencimiento],'Informe cartera'!D$63)</f>
        <v>0</v>
      </c>
      <c r="E211" s="128">
        <f>SUMIFS(Cartera[Saldo],Cartera[Nombre tercero],'Informe cartera'!$B211,Cartera[Vencimiento],'Informe cartera'!E$63)</f>
        <v>0</v>
      </c>
      <c r="F211" s="134">
        <f>SUMIFS(Cartera[Saldo],Cartera[Nombre tercero],'Informe cartera'!$B211,Cartera[Vencimiento],'Informe cartera'!F$63)</f>
        <v>0</v>
      </c>
      <c r="G211" s="134">
        <f>SUMIFS(Cartera[Saldo],Cartera[Nombre tercero],'Informe cartera'!$B211,Cartera[Vencimiento],'Informe cartera'!G$63)</f>
        <v>0</v>
      </c>
      <c r="H211" s="143">
        <f>SUBTOTAL(9,Tabla4[[#This Row],[24/12/2025]:[28/12/2025]])</f>
        <v>0</v>
      </c>
      <c r="R211" s="144"/>
    </row>
    <row r="212" spans="2:18" ht="14.1" customHeight="1">
      <c r="B212" s="133" t="s">
        <v>198</v>
      </c>
      <c r="C212" s="206">
        <f>SUMIFS(Cartera[Saldo],Cartera[Nombre tercero],'Informe cartera'!$B212,Cartera[Vencimiento],'Informe cartera'!C$63)</f>
        <v>0</v>
      </c>
      <c r="D212" s="206">
        <f>SUMIFS(Cartera[Saldo],Cartera[Nombre tercero],'Informe cartera'!$B212,Cartera[Vencimiento],'Informe cartera'!D$63)</f>
        <v>0</v>
      </c>
      <c r="E212" s="128">
        <f>SUMIFS(Cartera[Saldo],Cartera[Nombre tercero],'Informe cartera'!$B212,Cartera[Vencimiento],'Informe cartera'!E$63)</f>
        <v>0</v>
      </c>
      <c r="F212" s="134">
        <f>SUMIFS(Cartera[Saldo],Cartera[Nombre tercero],'Informe cartera'!$B212,Cartera[Vencimiento],'Informe cartera'!F$63)</f>
        <v>0</v>
      </c>
      <c r="G212" s="134">
        <f>SUMIFS(Cartera[Saldo],Cartera[Nombre tercero],'Informe cartera'!$B212,Cartera[Vencimiento],'Informe cartera'!G$63)</f>
        <v>0</v>
      </c>
      <c r="H212" s="143">
        <f>SUBTOTAL(9,Tabla4[[#This Row],[24/12/2025]:[28/12/2025]])</f>
        <v>0</v>
      </c>
      <c r="R212" s="144"/>
    </row>
    <row r="213" spans="2:18" ht="14.1" customHeight="1">
      <c r="B213" s="133" t="s">
        <v>200</v>
      </c>
      <c r="C213" s="206">
        <f>SUMIFS(Cartera[Saldo],Cartera[Nombre tercero],'Informe cartera'!$B213,Cartera[Vencimiento],'Informe cartera'!C$63)</f>
        <v>0</v>
      </c>
      <c r="D213" s="206">
        <f>SUMIFS(Cartera[Saldo],Cartera[Nombre tercero],'Informe cartera'!$B213,Cartera[Vencimiento],'Informe cartera'!D$63)</f>
        <v>0</v>
      </c>
      <c r="E213" s="128">
        <f>SUMIFS(Cartera[Saldo],Cartera[Nombre tercero],'Informe cartera'!$B213,Cartera[Vencimiento],'Informe cartera'!E$63)</f>
        <v>0</v>
      </c>
      <c r="F213" s="134">
        <f>SUMIFS(Cartera[Saldo],Cartera[Nombre tercero],'Informe cartera'!$B213,Cartera[Vencimiento],'Informe cartera'!F$63)</f>
        <v>0</v>
      </c>
      <c r="G213" s="134">
        <f>SUMIFS(Cartera[Saldo],Cartera[Nombre tercero],'Informe cartera'!$B213,Cartera[Vencimiento],'Informe cartera'!G$63)</f>
        <v>0</v>
      </c>
      <c r="H213" s="143">
        <f>SUBTOTAL(9,Tabla4[[#This Row],[24/12/2025]:[28/12/2025]])</f>
        <v>0</v>
      </c>
      <c r="R213" s="144"/>
    </row>
    <row r="214" spans="2:18" ht="14.1" customHeight="1">
      <c r="B214" s="133" t="s">
        <v>1325</v>
      </c>
      <c r="C214" s="206">
        <f>SUMIFS(Cartera[Saldo],Cartera[Nombre tercero],'Informe cartera'!$B214,Cartera[Vencimiento],'Informe cartera'!C$63)</f>
        <v>0</v>
      </c>
      <c r="D214" s="206">
        <f>SUMIFS(Cartera[Saldo],Cartera[Nombre tercero],'Informe cartera'!$B214,Cartera[Vencimiento],'Informe cartera'!D$63)</f>
        <v>0</v>
      </c>
      <c r="E214" s="128">
        <f>SUMIFS(Cartera[Saldo],Cartera[Nombre tercero],'Informe cartera'!$B214,Cartera[Vencimiento],'Informe cartera'!E$63)</f>
        <v>0</v>
      </c>
      <c r="F214" s="134">
        <f>SUMIFS(Cartera[Saldo],Cartera[Nombre tercero],'Informe cartera'!$B214,Cartera[Vencimiento],'Informe cartera'!F$63)</f>
        <v>0</v>
      </c>
      <c r="G214" s="134">
        <f>SUMIFS(Cartera[Saldo],Cartera[Nombre tercero],'Informe cartera'!$B214,Cartera[Vencimiento],'Informe cartera'!G$63)</f>
        <v>0</v>
      </c>
      <c r="H214" s="143">
        <f>SUBTOTAL(9,Tabla4[[#This Row],[24/12/2025]:[28/12/2025]])</f>
        <v>0</v>
      </c>
      <c r="R214" s="144"/>
    </row>
    <row r="215" spans="2:18" ht="14.1" customHeight="1">
      <c r="B215" s="133" t="s">
        <v>201</v>
      </c>
      <c r="C215" s="207">
        <f>SUMIFS(Cartera[Saldo],Cartera[Nombre tercero],'Informe cartera'!$B215,Cartera[Vencimiento],'Informe cartera'!C$63)</f>
        <v>0</v>
      </c>
      <c r="D215" s="207">
        <f>SUMIFS(Cartera[Saldo],Cartera[Nombre tercero],'Informe cartera'!$B215,Cartera[Vencimiento],'Informe cartera'!D$63)</f>
        <v>0</v>
      </c>
      <c r="E215" s="128">
        <f>SUMIFS(Cartera[Saldo],Cartera[Nombre tercero],'Informe cartera'!$B215,Cartera[Vencimiento],'Informe cartera'!E$63)</f>
        <v>0</v>
      </c>
      <c r="F215" s="134">
        <f>SUMIFS(Cartera[Saldo],Cartera[Nombre tercero],'Informe cartera'!$B215,Cartera[Vencimiento],'Informe cartera'!F$63)</f>
        <v>0</v>
      </c>
      <c r="G215" s="134">
        <f>SUMIFS(Cartera[Saldo],Cartera[Nombre tercero],'Informe cartera'!$B215,Cartera[Vencimiento],'Informe cartera'!G$63)</f>
        <v>0</v>
      </c>
      <c r="H215" s="143">
        <f>SUBTOTAL(9,Tabla4[[#This Row],[24/12/2025]:[28/12/2025]])</f>
        <v>0</v>
      </c>
      <c r="R215" s="144"/>
    </row>
    <row r="216" spans="2:18" ht="14.1" customHeight="1">
      <c r="B216" s="133" t="s">
        <v>203</v>
      </c>
      <c r="C216" s="145">
        <f>SUMIFS(Cartera[Saldo],Cartera[Nombre tercero],'Informe cartera'!$B216,Cartera[Vencimiento],'Informe cartera'!C$63)</f>
        <v>0</v>
      </c>
      <c r="D216" s="145">
        <f>SUMIFS(Cartera[Saldo],Cartera[Nombre tercero],'Informe cartera'!$B216,Cartera[Vencimiento],'Informe cartera'!D$63)</f>
        <v>0</v>
      </c>
      <c r="E216" s="128">
        <f>SUMIFS(Cartera[Saldo],Cartera[Nombre tercero],'Informe cartera'!$B216,Cartera[Vencimiento],'Informe cartera'!E$63)</f>
        <v>0</v>
      </c>
      <c r="F216" s="134">
        <f>SUMIFS(Cartera[Saldo],Cartera[Nombre tercero],'Informe cartera'!$B216,Cartera[Vencimiento],'Informe cartera'!F$63)</f>
        <v>0</v>
      </c>
      <c r="G216" s="134">
        <f>SUMIFS(Cartera[Saldo],Cartera[Nombre tercero],'Informe cartera'!$B216,Cartera[Vencimiento],'Informe cartera'!G$63)</f>
        <v>0</v>
      </c>
      <c r="H216" s="147">
        <f>SUBTOTAL(9,Tabla4[[#This Row],[24/12/2025]:[28/12/2025]])</f>
        <v>0</v>
      </c>
      <c r="R216" s="144"/>
    </row>
    <row r="217" spans="2:18" ht="14.1" customHeight="1">
      <c r="B217" s="133" t="s">
        <v>161</v>
      </c>
      <c r="C217" s="206">
        <f>SUMIFS(Cartera[Saldo],Cartera[Nombre tercero],'Informe cartera'!$B217,Cartera[Vencimiento],'Informe cartera'!C$63)</f>
        <v>0</v>
      </c>
      <c r="D217" s="206">
        <f>SUMIFS(Cartera[Saldo],Cartera[Nombre tercero],'Informe cartera'!$B217,Cartera[Vencimiento],'Informe cartera'!D$63)</f>
        <v>0</v>
      </c>
      <c r="E217" s="128">
        <f>SUMIFS(Cartera[Saldo],Cartera[Nombre tercero],'Informe cartera'!$B217,Cartera[Vencimiento],'Informe cartera'!E$63)</f>
        <v>0</v>
      </c>
      <c r="F217" s="134">
        <f>SUMIFS(Cartera[Saldo],Cartera[Nombre tercero],'Informe cartera'!$B217,Cartera[Vencimiento],'Informe cartera'!F$63)</f>
        <v>0</v>
      </c>
      <c r="G217" s="134">
        <f>SUMIFS(Cartera[Saldo],Cartera[Nombre tercero],'Informe cartera'!$B217,Cartera[Vencimiento],'Informe cartera'!G$63)</f>
        <v>0</v>
      </c>
      <c r="H217" s="143">
        <f>SUBTOTAL(9,Tabla4[[#This Row],[24/12/2025]:[28/12/2025]])</f>
        <v>0</v>
      </c>
      <c r="R217" s="144"/>
    </row>
    <row r="218" spans="2:18" ht="14.1" customHeight="1">
      <c r="B218" s="133" t="s">
        <v>204</v>
      </c>
      <c r="C218" s="206">
        <f>SUMIFS(Cartera[Saldo],Cartera[Nombre tercero],'Informe cartera'!$B218,Cartera[Vencimiento],'Informe cartera'!C$63)</f>
        <v>0</v>
      </c>
      <c r="D218" s="206">
        <f>SUMIFS(Cartera[Saldo],Cartera[Nombre tercero],'Informe cartera'!$B218,Cartera[Vencimiento],'Informe cartera'!D$63)</f>
        <v>0</v>
      </c>
      <c r="E218" s="128">
        <f>SUMIFS(Cartera[Saldo],Cartera[Nombre tercero],'Informe cartera'!$B218,Cartera[Vencimiento],'Informe cartera'!E$63)</f>
        <v>0</v>
      </c>
      <c r="F218" s="134">
        <f>SUMIFS(Cartera[Saldo],Cartera[Nombre tercero],'Informe cartera'!$B218,Cartera[Vencimiento],'Informe cartera'!F$63)</f>
        <v>0</v>
      </c>
      <c r="G218" s="134">
        <f>SUMIFS(Cartera[Saldo],Cartera[Nombre tercero],'Informe cartera'!$B218,Cartera[Vencimiento],'Informe cartera'!G$63)</f>
        <v>0</v>
      </c>
      <c r="H218" s="143">
        <f>SUBTOTAL(9,Tabla4[[#This Row],[24/12/2025]:[28/12/2025]])</f>
        <v>0</v>
      </c>
      <c r="R218" s="144"/>
    </row>
    <row r="219" spans="2:18" ht="14.1" customHeight="1">
      <c r="B219" s="133" t="s">
        <v>1400</v>
      </c>
      <c r="C219" s="206">
        <f>SUMIFS(Cartera[Saldo],Cartera[Nombre tercero],'Informe cartera'!$B219,Cartera[Vencimiento],'Informe cartera'!C$63)</f>
        <v>0</v>
      </c>
      <c r="D219" s="206">
        <f>SUMIFS(Cartera[Saldo],Cartera[Nombre tercero],'Informe cartera'!$B219,Cartera[Vencimiento],'Informe cartera'!D$63)</f>
        <v>0</v>
      </c>
      <c r="E219" s="128">
        <f>SUMIFS(Cartera[Saldo],Cartera[Nombre tercero],'Informe cartera'!$B219,Cartera[Vencimiento],'Informe cartera'!E$63)</f>
        <v>0</v>
      </c>
      <c r="F219" s="134">
        <f>SUMIFS(Cartera[Saldo],Cartera[Nombre tercero],'Informe cartera'!$B219,Cartera[Vencimiento],'Informe cartera'!F$63)</f>
        <v>0</v>
      </c>
      <c r="G219" s="134">
        <f>SUMIFS(Cartera[Saldo],Cartera[Nombre tercero],'Informe cartera'!$B219,Cartera[Vencimiento],'Informe cartera'!G$63)</f>
        <v>0</v>
      </c>
      <c r="H219" s="143">
        <f>SUBTOTAL(9,Tabla4[[#This Row],[24/12/2025]:[28/12/2025]])</f>
        <v>0</v>
      </c>
      <c r="R219" s="144"/>
    </row>
    <row r="220" spans="2:18" ht="14.1" customHeight="1">
      <c r="B220" s="133" t="s">
        <v>205</v>
      </c>
      <c r="C220" s="207">
        <f>SUMIFS(Cartera[Saldo],Cartera[Nombre tercero],'Informe cartera'!$B220,Cartera[Vencimiento],'Informe cartera'!C$63)</f>
        <v>0</v>
      </c>
      <c r="D220" s="207">
        <f>SUMIFS(Cartera[Saldo],Cartera[Nombre tercero],'Informe cartera'!$B220,Cartera[Vencimiento],'Informe cartera'!D$63)</f>
        <v>0</v>
      </c>
      <c r="E220" s="128">
        <f>SUMIFS(Cartera[Saldo],Cartera[Nombre tercero],'Informe cartera'!$B220,Cartera[Vencimiento],'Informe cartera'!E$63)</f>
        <v>0</v>
      </c>
      <c r="F220" s="134">
        <f>SUMIFS(Cartera[Saldo],Cartera[Nombre tercero],'Informe cartera'!$B220,Cartera[Vencimiento],'Informe cartera'!F$63)</f>
        <v>0</v>
      </c>
      <c r="G220" s="134">
        <f>SUMIFS(Cartera[Saldo],Cartera[Nombre tercero],'Informe cartera'!$B220,Cartera[Vencimiento],'Informe cartera'!G$63)</f>
        <v>0</v>
      </c>
      <c r="H220" s="143">
        <f>SUBTOTAL(9,Tabla4[[#This Row],[24/12/2025]:[28/12/2025]])</f>
        <v>0</v>
      </c>
      <c r="R220" s="144"/>
    </row>
    <row r="221" spans="2:18" ht="14.1" customHeight="1">
      <c r="B221" s="133" t="s">
        <v>905</v>
      </c>
      <c r="C221" s="145">
        <f>SUMIFS(Cartera[Saldo],Cartera[Nombre tercero],'Informe cartera'!$B221,Cartera[Vencimiento],'Informe cartera'!C$63)</f>
        <v>0</v>
      </c>
      <c r="D221" s="145">
        <f>SUMIFS(Cartera[Saldo],Cartera[Nombre tercero],'Informe cartera'!$B221,Cartera[Vencimiento],'Informe cartera'!D$63)</f>
        <v>0</v>
      </c>
      <c r="E221" s="128">
        <f>SUMIFS(Cartera[Saldo],Cartera[Nombre tercero],'Informe cartera'!$B221,Cartera[Vencimiento],'Informe cartera'!E$63)</f>
        <v>0</v>
      </c>
      <c r="F221" s="134">
        <f>SUMIFS(Cartera[Saldo],Cartera[Nombre tercero],'Informe cartera'!$B221,Cartera[Vencimiento],'Informe cartera'!F$63)</f>
        <v>0</v>
      </c>
      <c r="G221" s="134">
        <f>SUMIFS(Cartera[Saldo],Cartera[Nombre tercero],'Informe cartera'!$B221,Cartera[Vencimiento],'Informe cartera'!G$63)</f>
        <v>0</v>
      </c>
      <c r="H221" s="147">
        <f>SUBTOTAL(9,Tabla4[[#This Row],[24/12/2025]:[28/12/2025]])</f>
        <v>0</v>
      </c>
      <c r="R221" s="144"/>
    </row>
    <row r="222" spans="2:18" ht="14.1" customHeight="1">
      <c r="B222" s="133" t="s">
        <v>206</v>
      </c>
      <c r="C222" s="206">
        <f>SUMIFS(Cartera[Saldo],Cartera[Nombre tercero],'Informe cartera'!$B222,Cartera[Vencimiento],'Informe cartera'!C$63)</f>
        <v>0</v>
      </c>
      <c r="D222" s="206">
        <f>SUMIFS(Cartera[Saldo],Cartera[Nombre tercero],'Informe cartera'!$B222,Cartera[Vencimiento],'Informe cartera'!D$63)</f>
        <v>0</v>
      </c>
      <c r="E222" s="128">
        <f>SUMIFS(Cartera[Saldo],Cartera[Nombre tercero],'Informe cartera'!$B222,Cartera[Vencimiento],'Informe cartera'!E$63)</f>
        <v>0</v>
      </c>
      <c r="F222" s="134">
        <f>SUMIFS(Cartera[Saldo],Cartera[Nombre tercero],'Informe cartera'!$B222,Cartera[Vencimiento],'Informe cartera'!F$63)</f>
        <v>0</v>
      </c>
      <c r="G222" s="134">
        <f>SUMIFS(Cartera[Saldo],Cartera[Nombre tercero],'Informe cartera'!$B222,Cartera[Vencimiento],'Informe cartera'!G$63)</f>
        <v>0</v>
      </c>
      <c r="H222" s="143">
        <f>SUBTOTAL(9,Tabla4[[#This Row],[24/12/2025]:[28/12/2025]])</f>
        <v>0</v>
      </c>
      <c r="R222" s="144"/>
    </row>
    <row r="223" spans="2:18" ht="14.1" customHeight="1">
      <c r="B223" s="133" t="s">
        <v>1523</v>
      </c>
      <c r="C223" s="206">
        <f>SUMIFS(Cartera[Saldo],Cartera[Nombre tercero],'Informe cartera'!$B223,Cartera[Vencimiento],'Informe cartera'!C$63)</f>
        <v>0</v>
      </c>
      <c r="D223" s="206">
        <f>SUMIFS(Cartera[Saldo],Cartera[Nombre tercero],'Informe cartera'!$B223,Cartera[Vencimiento],'Informe cartera'!D$63)</f>
        <v>0</v>
      </c>
      <c r="E223" s="128">
        <f>SUMIFS(Cartera[Saldo],Cartera[Nombre tercero],'Informe cartera'!$B223,Cartera[Vencimiento],'Informe cartera'!E$63)</f>
        <v>0</v>
      </c>
      <c r="F223" s="134">
        <f>SUMIFS(Cartera[Saldo],Cartera[Nombre tercero],'Informe cartera'!$B223,Cartera[Vencimiento],'Informe cartera'!F$63)</f>
        <v>0</v>
      </c>
      <c r="G223" s="134">
        <f>SUMIFS(Cartera[Saldo],Cartera[Nombre tercero],'Informe cartera'!$B223,Cartera[Vencimiento],'Informe cartera'!G$63)</f>
        <v>0</v>
      </c>
      <c r="H223" s="143">
        <f>SUBTOTAL(9,Tabla4[[#This Row],[24/12/2025]:[28/12/2025]])</f>
        <v>0</v>
      </c>
      <c r="R223" s="144"/>
    </row>
    <row r="224" spans="2:18" ht="14.1" customHeight="1">
      <c r="B224" s="133" t="s">
        <v>1327</v>
      </c>
      <c r="C224" s="206">
        <f>SUMIFS(Cartera[Saldo],Cartera[Nombre tercero],'Informe cartera'!$B224,Cartera[Vencimiento],'Informe cartera'!C$63)</f>
        <v>0</v>
      </c>
      <c r="D224" s="206">
        <f>SUMIFS(Cartera[Saldo],Cartera[Nombre tercero],'Informe cartera'!$B224,Cartera[Vencimiento],'Informe cartera'!D$63)</f>
        <v>0</v>
      </c>
      <c r="E224" s="128">
        <f>SUMIFS(Cartera[Saldo],Cartera[Nombre tercero],'Informe cartera'!$B224,Cartera[Vencimiento],'Informe cartera'!E$63)</f>
        <v>0</v>
      </c>
      <c r="F224" s="134">
        <f>SUMIFS(Cartera[Saldo],Cartera[Nombre tercero],'Informe cartera'!$B224,Cartera[Vencimiento],'Informe cartera'!F$63)</f>
        <v>0</v>
      </c>
      <c r="G224" s="134">
        <f>SUMIFS(Cartera[Saldo],Cartera[Nombre tercero],'Informe cartera'!$B224,Cartera[Vencimiento],'Informe cartera'!G$63)</f>
        <v>0</v>
      </c>
      <c r="H224" s="143">
        <f>SUBTOTAL(9,Tabla4[[#This Row],[24/12/2025]:[28/12/2025]])</f>
        <v>0</v>
      </c>
      <c r="R224" s="144"/>
    </row>
    <row r="225" spans="2:18" ht="14.1" customHeight="1">
      <c r="B225" s="133" t="s">
        <v>207</v>
      </c>
      <c r="C225" s="207">
        <f>SUMIFS(Cartera[Saldo],Cartera[Nombre tercero],'Informe cartera'!$B225,Cartera[Vencimiento],'Informe cartera'!C$63)</f>
        <v>0</v>
      </c>
      <c r="D225" s="207">
        <f>SUMIFS(Cartera[Saldo],Cartera[Nombre tercero],'Informe cartera'!$B225,Cartera[Vencimiento],'Informe cartera'!D$63)</f>
        <v>0</v>
      </c>
      <c r="E225" s="128">
        <f>SUMIFS(Cartera[Saldo],Cartera[Nombre tercero],'Informe cartera'!$B225,Cartera[Vencimiento],'Informe cartera'!E$63)</f>
        <v>0</v>
      </c>
      <c r="F225" s="134">
        <f>SUMIFS(Cartera[Saldo],Cartera[Nombre tercero],'Informe cartera'!$B225,Cartera[Vencimiento],'Informe cartera'!F$63)</f>
        <v>0</v>
      </c>
      <c r="G225" s="134">
        <f>SUMIFS(Cartera[Saldo],Cartera[Nombre tercero],'Informe cartera'!$B225,Cartera[Vencimiento],'Informe cartera'!G$63)</f>
        <v>0</v>
      </c>
      <c r="H225" s="143">
        <f>SUBTOTAL(9,Tabla4[[#This Row],[24/12/2025]:[28/12/2025]])</f>
        <v>0</v>
      </c>
      <c r="R225" s="144"/>
    </row>
    <row r="226" spans="2:18" ht="14.1" customHeight="1">
      <c r="B226" s="133" t="s">
        <v>69</v>
      </c>
      <c r="C226" s="145">
        <f>SUMIFS(Cartera[Saldo],Cartera[Nombre tercero],'Informe cartera'!$B226,Cartera[Vencimiento],'Informe cartera'!C$63)</f>
        <v>0</v>
      </c>
      <c r="D226" s="145">
        <f>SUMIFS(Cartera[Saldo],Cartera[Nombre tercero],'Informe cartera'!$B226,Cartera[Vencimiento],'Informe cartera'!D$63)</f>
        <v>0</v>
      </c>
      <c r="E226" s="128">
        <f>SUMIFS(Cartera[Saldo],Cartera[Nombre tercero],'Informe cartera'!$B226,Cartera[Vencimiento],'Informe cartera'!E$63)</f>
        <v>0</v>
      </c>
      <c r="F226" s="134">
        <f>SUMIFS(Cartera[Saldo],Cartera[Nombre tercero],'Informe cartera'!$B226,Cartera[Vencimiento],'Informe cartera'!F$63)</f>
        <v>0</v>
      </c>
      <c r="G226" s="134">
        <f>SUMIFS(Cartera[Saldo],Cartera[Nombre tercero],'Informe cartera'!$B226,Cartera[Vencimiento],'Informe cartera'!G$63)</f>
        <v>0</v>
      </c>
      <c r="H226" s="147">
        <f>SUBTOTAL(9,Tabla4[[#This Row],[24/12/2025]:[28/12/2025]])</f>
        <v>0</v>
      </c>
      <c r="R226" s="144"/>
    </row>
    <row r="227" spans="2:18" ht="14.1" customHeight="1">
      <c r="B227" s="133" t="s">
        <v>1168</v>
      </c>
      <c r="C227" s="206">
        <f>SUMIFS(Cartera[Saldo],Cartera[Nombre tercero],'Informe cartera'!$B227,Cartera[Vencimiento],'Informe cartera'!C$63)</f>
        <v>0</v>
      </c>
      <c r="D227" s="206">
        <f>SUMIFS(Cartera[Saldo],Cartera[Nombre tercero],'Informe cartera'!$B227,Cartera[Vencimiento],'Informe cartera'!D$63)</f>
        <v>0</v>
      </c>
      <c r="E227" s="128">
        <f>SUMIFS(Cartera[Saldo],Cartera[Nombre tercero],'Informe cartera'!$B227,Cartera[Vencimiento],'Informe cartera'!E$63)</f>
        <v>0</v>
      </c>
      <c r="F227" s="134">
        <f>SUMIFS(Cartera[Saldo],Cartera[Nombre tercero],'Informe cartera'!$B227,Cartera[Vencimiento],'Informe cartera'!F$63)</f>
        <v>0</v>
      </c>
      <c r="G227" s="134">
        <f>SUMIFS(Cartera[Saldo],Cartera[Nombre tercero],'Informe cartera'!$B227,Cartera[Vencimiento],'Informe cartera'!G$63)</f>
        <v>0</v>
      </c>
      <c r="H227" s="143">
        <f>SUBTOTAL(9,Tabla4[[#This Row],[24/12/2025]:[28/12/2025]])</f>
        <v>0</v>
      </c>
      <c r="R227" s="144"/>
    </row>
    <row r="228" spans="2:18" ht="14.1" customHeight="1">
      <c r="B228" s="133" t="s">
        <v>210</v>
      </c>
      <c r="C228" s="206">
        <f>SUMIFS(Cartera[Saldo],Cartera[Nombre tercero],'Informe cartera'!$B228,Cartera[Vencimiento],'Informe cartera'!C$63)</f>
        <v>0</v>
      </c>
      <c r="D228" s="206">
        <f>SUMIFS(Cartera[Saldo],Cartera[Nombre tercero],'Informe cartera'!$B228,Cartera[Vencimiento],'Informe cartera'!D$63)</f>
        <v>0</v>
      </c>
      <c r="E228" s="128">
        <f>SUMIFS(Cartera[Saldo],Cartera[Nombre tercero],'Informe cartera'!$B228,Cartera[Vencimiento],'Informe cartera'!E$63)</f>
        <v>0</v>
      </c>
      <c r="F228" s="134">
        <f>SUMIFS(Cartera[Saldo],Cartera[Nombre tercero],'Informe cartera'!$B228,Cartera[Vencimiento],'Informe cartera'!F$63)</f>
        <v>0</v>
      </c>
      <c r="G228" s="134">
        <f>SUMIFS(Cartera[Saldo],Cartera[Nombre tercero],'Informe cartera'!$B228,Cartera[Vencimiento],'Informe cartera'!G$63)</f>
        <v>0</v>
      </c>
      <c r="H228" s="143">
        <f>SUBTOTAL(9,Tabla4[[#This Row],[24/12/2025]:[28/12/2025]])</f>
        <v>0</v>
      </c>
      <c r="R228" s="144"/>
    </row>
    <row r="229" spans="2:18" ht="14.1" customHeight="1">
      <c r="B229" s="133" t="s">
        <v>212</v>
      </c>
      <c r="C229" s="206">
        <f>SUMIFS(Cartera[Saldo],Cartera[Nombre tercero],'Informe cartera'!$B229,Cartera[Vencimiento],'Informe cartera'!C$63)</f>
        <v>0</v>
      </c>
      <c r="D229" s="206">
        <f>SUMIFS(Cartera[Saldo],Cartera[Nombre tercero],'Informe cartera'!$B229,Cartera[Vencimiento],'Informe cartera'!D$63)</f>
        <v>0</v>
      </c>
      <c r="E229" s="128">
        <f>SUMIFS(Cartera[Saldo],Cartera[Nombre tercero],'Informe cartera'!$B229,Cartera[Vencimiento],'Informe cartera'!E$63)</f>
        <v>0</v>
      </c>
      <c r="F229" s="134">
        <f>SUMIFS(Cartera[Saldo],Cartera[Nombre tercero],'Informe cartera'!$B229,Cartera[Vencimiento],'Informe cartera'!F$63)</f>
        <v>0</v>
      </c>
      <c r="G229" s="134">
        <f>SUMIFS(Cartera[Saldo],Cartera[Nombre tercero],'Informe cartera'!$B229,Cartera[Vencimiento],'Informe cartera'!G$63)</f>
        <v>0</v>
      </c>
      <c r="H229" s="143">
        <f>SUBTOTAL(9,Tabla4[[#This Row],[24/12/2025]:[28/12/2025]])</f>
        <v>0</v>
      </c>
      <c r="R229" s="144"/>
    </row>
    <row r="230" spans="2:18" ht="14.1" customHeight="1">
      <c r="B230" s="133" t="s">
        <v>935</v>
      </c>
      <c r="C230" s="206">
        <f>SUMIFS(Cartera[Saldo],Cartera[Nombre tercero],'Informe cartera'!$B230,Cartera[Vencimiento],'Informe cartera'!C$63)</f>
        <v>0</v>
      </c>
      <c r="D230" s="206">
        <f>SUMIFS(Cartera[Saldo],Cartera[Nombre tercero],'Informe cartera'!$B230,Cartera[Vencimiento],'Informe cartera'!D$63)</f>
        <v>0</v>
      </c>
      <c r="E230" s="128">
        <f>SUMIFS(Cartera[Saldo],Cartera[Nombre tercero],'Informe cartera'!$B230,Cartera[Vencimiento],'Informe cartera'!E$63)</f>
        <v>0</v>
      </c>
      <c r="F230" s="134">
        <f>SUMIFS(Cartera[Saldo],Cartera[Nombre tercero],'Informe cartera'!$B230,Cartera[Vencimiento],'Informe cartera'!F$63)</f>
        <v>0</v>
      </c>
      <c r="G230" s="134">
        <f>SUMIFS(Cartera[Saldo],Cartera[Nombre tercero],'Informe cartera'!$B230,Cartera[Vencimiento],'Informe cartera'!G$63)</f>
        <v>0</v>
      </c>
      <c r="H230" s="143">
        <f>SUBTOTAL(9,Tabla4[[#This Row],[24/12/2025]:[28/12/2025]])</f>
        <v>0</v>
      </c>
      <c r="R230" s="144"/>
    </row>
    <row r="231" spans="2:18" ht="14.1" customHeight="1">
      <c r="B231" s="133" t="s">
        <v>213</v>
      </c>
      <c r="C231" s="206">
        <f>SUMIFS(Cartera[Saldo],Cartera[Nombre tercero],'Informe cartera'!$B231,Cartera[Vencimiento],'Informe cartera'!C$63)</f>
        <v>0</v>
      </c>
      <c r="D231" s="206">
        <f>SUMIFS(Cartera[Saldo],Cartera[Nombre tercero],'Informe cartera'!$B231,Cartera[Vencimiento],'Informe cartera'!D$63)</f>
        <v>0</v>
      </c>
      <c r="E231" s="128">
        <f>SUMIFS(Cartera[Saldo],Cartera[Nombre tercero],'Informe cartera'!$B231,Cartera[Vencimiento],'Informe cartera'!E$63)</f>
        <v>0</v>
      </c>
      <c r="F231" s="134">
        <f>SUMIFS(Cartera[Saldo],Cartera[Nombre tercero],'Informe cartera'!$B231,Cartera[Vencimiento],'Informe cartera'!F$63)</f>
        <v>0</v>
      </c>
      <c r="G231" s="134">
        <f>SUMIFS(Cartera[Saldo],Cartera[Nombre tercero],'Informe cartera'!$B231,Cartera[Vencimiento],'Informe cartera'!G$63)</f>
        <v>0</v>
      </c>
      <c r="H231" s="143">
        <f>SUBTOTAL(9,Tabla4[[#This Row],[24/12/2025]:[28/12/2025]])</f>
        <v>0</v>
      </c>
      <c r="R231" s="144"/>
    </row>
    <row r="232" spans="2:18" ht="14.1" customHeight="1">
      <c r="B232" s="133" t="s">
        <v>49</v>
      </c>
      <c r="C232" s="206">
        <f>SUMIFS(Cartera[Saldo],Cartera[Nombre tercero],'Informe cartera'!$B232,Cartera[Vencimiento],'Informe cartera'!C$63)</f>
        <v>0</v>
      </c>
      <c r="D232" s="206">
        <f>SUMIFS(Cartera[Saldo],Cartera[Nombre tercero],'Informe cartera'!$B232,Cartera[Vencimiento],'Informe cartera'!D$63)</f>
        <v>0</v>
      </c>
      <c r="E232" s="128">
        <f>SUMIFS(Cartera[Saldo],Cartera[Nombre tercero],'Informe cartera'!$B232,Cartera[Vencimiento],'Informe cartera'!E$63)</f>
        <v>0</v>
      </c>
      <c r="F232" s="134">
        <f>SUMIFS(Cartera[Saldo],Cartera[Nombre tercero],'Informe cartera'!$B232,Cartera[Vencimiento],'Informe cartera'!F$63)</f>
        <v>0</v>
      </c>
      <c r="G232" s="134">
        <f>SUMIFS(Cartera[Saldo],Cartera[Nombre tercero],'Informe cartera'!$B232,Cartera[Vencimiento],'Informe cartera'!G$63)</f>
        <v>0</v>
      </c>
      <c r="H232" s="143">
        <f>SUBTOTAL(9,Tabla4[[#This Row],[24/12/2025]:[28/12/2025]])</f>
        <v>0</v>
      </c>
      <c r="R232" s="144"/>
    </row>
    <row r="233" spans="2:18" ht="14.65" customHeight="1">
      <c r="B233" s="133" t="s">
        <v>942</v>
      </c>
      <c r="C233" s="206">
        <f>SUMIFS(Cartera[Saldo],Cartera[Nombre tercero],'Informe cartera'!$B233,Cartera[Vencimiento],'Informe cartera'!C$63)</f>
        <v>0</v>
      </c>
      <c r="D233" s="206">
        <f>SUMIFS(Cartera[Saldo],Cartera[Nombre tercero],'Informe cartera'!$B233,Cartera[Vencimiento],'Informe cartera'!D$63)</f>
        <v>0</v>
      </c>
      <c r="E233" s="128">
        <f>SUMIFS(Cartera[Saldo],Cartera[Nombre tercero],'Informe cartera'!$B233,Cartera[Vencimiento],'Informe cartera'!E$63)</f>
        <v>0</v>
      </c>
      <c r="F233" s="134">
        <f>SUMIFS(Cartera[Saldo],Cartera[Nombre tercero],'Informe cartera'!$B233,Cartera[Vencimiento],'Informe cartera'!F$63)</f>
        <v>0</v>
      </c>
      <c r="G233" s="134">
        <f>SUMIFS(Cartera[Saldo],Cartera[Nombre tercero],'Informe cartera'!$B233,Cartera[Vencimiento],'Informe cartera'!G$63)</f>
        <v>0</v>
      </c>
      <c r="H233" s="143">
        <f>SUBTOTAL(9,Tabla4[[#This Row],[24/12/2025]:[28/12/2025]])</f>
        <v>0</v>
      </c>
      <c r="R233" s="144"/>
    </row>
    <row r="234" spans="2:18" ht="14.1" customHeight="1">
      <c r="B234" s="133" t="s">
        <v>135</v>
      </c>
      <c r="C234" s="207">
        <f>SUMIFS(Cartera[Saldo],Cartera[Nombre tercero],'Informe cartera'!$B234,Cartera[Vencimiento],'Informe cartera'!C$63)</f>
        <v>0</v>
      </c>
      <c r="D234" s="207">
        <f>SUMIFS(Cartera[Saldo],Cartera[Nombre tercero],'Informe cartera'!$B234,Cartera[Vencimiento],'Informe cartera'!D$63)</f>
        <v>0</v>
      </c>
      <c r="E234" s="128">
        <f>SUMIFS(Cartera[Saldo],Cartera[Nombre tercero],'Informe cartera'!$B234,Cartera[Vencimiento],'Informe cartera'!E$63)</f>
        <v>0</v>
      </c>
      <c r="F234" s="134">
        <f>SUMIFS(Cartera[Saldo],Cartera[Nombre tercero],'Informe cartera'!$B234,Cartera[Vencimiento],'Informe cartera'!F$63)</f>
        <v>0</v>
      </c>
      <c r="G234" s="134">
        <f>SUMIFS(Cartera[Saldo],Cartera[Nombre tercero],'Informe cartera'!$B234,Cartera[Vencimiento],'Informe cartera'!G$63)</f>
        <v>0</v>
      </c>
      <c r="H234" s="143">
        <f>SUBTOTAL(9,Tabla4[[#This Row],[24/12/2025]:[28/12/2025]])</f>
        <v>0</v>
      </c>
      <c r="R234" s="144"/>
    </row>
    <row r="235" spans="2:18" ht="14.1" customHeight="1">
      <c r="B235" s="133" t="s">
        <v>167</v>
      </c>
      <c r="C235" s="145">
        <f>SUMIFS(Cartera[Saldo],Cartera[Nombre tercero],'Informe cartera'!$B235,Cartera[Vencimiento],'Informe cartera'!C$63)</f>
        <v>0</v>
      </c>
      <c r="D235" s="145">
        <f>SUMIFS(Cartera[Saldo],Cartera[Nombre tercero],'Informe cartera'!$B235,Cartera[Vencimiento],'Informe cartera'!D$63)</f>
        <v>0</v>
      </c>
      <c r="E235" s="128">
        <f>SUMIFS(Cartera[Saldo],Cartera[Nombre tercero],'Informe cartera'!$B235,Cartera[Vencimiento],'Informe cartera'!E$63)</f>
        <v>0</v>
      </c>
      <c r="F235" s="134">
        <f>SUMIFS(Cartera[Saldo],Cartera[Nombre tercero],'Informe cartera'!$B235,Cartera[Vencimiento],'Informe cartera'!F$63)</f>
        <v>0</v>
      </c>
      <c r="G235" s="134">
        <f>SUMIFS(Cartera[Saldo],Cartera[Nombre tercero],'Informe cartera'!$B235,Cartera[Vencimiento],'Informe cartera'!G$63)</f>
        <v>0</v>
      </c>
      <c r="H235" s="147">
        <f>SUBTOTAL(9,Tabla4[[#This Row],[24/12/2025]:[28/12/2025]])</f>
        <v>0</v>
      </c>
      <c r="R235" s="144"/>
    </row>
    <row r="236" spans="2:18" ht="14.1" customHeight="1">
      <c r="B236" s="133" t="s">
        <v>216</v>
      </c>
      <c r="C236" s="207">
        <f>SUMIFS(Cartera[Saldo],Cartera[Nombre tercero],'Informe cartera'!$B236,Cartera[Vencimiento],'Informe cartera'!C$63)</f>
        <v>0</v>
      </c>
      <c r="D236" s="207">
        <f>SUMIFS(Cartera[Saldo],Cartera[Nombre tercero],'Informe cartera'!$B236,Cartera[Vencimiento],'Informe cartera'!D$63)</f>
        <v>0</v>
      </c>
      <c r="E236" s="128">
        <f>SUMIFS(Cartera[Saldo],Cartera[Nombre tercero],'Informe cartera'!$B236,Cartera[Vencimiento],'Informe cartera'!E$63)</f>
        <v>0</v>
      </c>
      <c r="F236" s="134">
        <f>SUMIFS(Cartera[Saldo],Cartera[Nombre tercero],'Informe cartera'!$B236,Cartera[Vencimiento],'Informe cartera'!F$63)</f>
        <v>0</v>
      </c>
      <c r="G236" s="134">
        <f>SUMIFS(Cartera[Saldo],Cartera[Nombre tercero],'Informe cartera'!$B236,Cartera[Vencimiento],'Informe cartera'!G$63)</f>
        <v>0</v>
      </c>
      <c r="H236" s="143">
        <f>SUBTOTAL(9,Tabla4[[#This Row],[24/12/2025]:[28/12/2025]])</f>
        <v>0</v>
      </c>
      <c r="R236" s="144"/>
    </row>
    <row r="237" spans="2:18" ht="14.1" customHeight="1">
      <c r="B237" s="133" t="s">
        <v>99</v>
      </c>
      <c r="C237" s="145">
        <f>SUMIFS(Cartera[Saldo],Cartera[Nombre tercero],'Informe cartera'!$B237,Cartera[Vencimiento],'Informe cartera'!C$63)</f>
        <v>0</v>
      </c>
      <c r="D237" s="145">
        <f>SUMIFS(Cartera[Saldo],Cartera[Nombre tercero],'Informe cartera'!$B237,Cartera[Vencimiento],'Informe cartera'!D$63)</f>
        <v>0</v>
      </c>
      <c r="E237" s="128">
        <f>SUMIFS(Cartera[Saldo],Cartera[Nombre tercero],'Informe cartera'!$B237,Cartera[Vencimiento],'Informe cartera'!E$63)</f>
        <v>0</v>
      </c>
      <c r="F237" s="134">
        <f>SUMIFS(Cartera[Saldo],Cartera[Nombre tercero],'Informe cartera'!$B237,Cartera[Vencimiento],'Informe cartera'!F$63)</f>
        <v>0</v>
      </c>
      <c r="G237" s="134">
        <f>SUMIFS(Cartera[Saldo],Cartera[Nombre tercero],'Informe cartera'!$B237,Cartera[Vencimiento],'Informe cartera'!G$63)</f>
        <v>0</v>
      </c>
      <c r="H237" s="147">
        <f>SUBTOTAL(9,Tabla4[[#This Row],[24/12/2025]:[28/12/2025]])</f>
        <v>0</v>
      </c>
      <c r="R237" s="144"/>
    </row>
    <row r="238" spans="2:18" ht="14.1" customHeight="1">
      <c r="B238" s="133" t="s">
        <v>172</v>
      </c>
      <c r="C238" s="206">
        <f>SUMIFS(Cartera[Saldo],Cartera[Nombre tercero],'Informe cartera'!$B238,Cartera[Vencimiento],'Informe cartera'!C$63)</f>
        <v>0</v>
      </c>
      <c r="D238" s="206">
        <f>SUMIFS(Cartera[Saldo],Cartera[Nombre tercero],'Informe cartera'!$B238,Cartera[Vencimiento],'Informe cartera'!D$63)</f>
        <v>0</v>
      </c>
      <c r="E238" s="128">
        <f>SUMIFS(Cartera[Saldo],Cartera[Nombre tercero],'Informe cartera'!$B238,Cartera[Vencimiento],'Informe cartera'!E$63)</f>
        <v>0</v>
      </c>
      <c r="F238" s="134">
        <f>SUMIFS(Cartera[Saldo],Cartera[Nombre tercero],'Informe cartera'!$B238,Cartera[Vencimiento],'Informe cartera'!F$63)</f>
        <v>0</v>
      </c>
      <c r="G238" s="134">
        <f>SUMIFS(Cartera[Saldo],Cartera[Nombre tercero],'Informe cartera'!$B238,Cartera[Vencimiento],'Informe cartera'!G$63)</f>
        <v>0</v>
      </c>
      <c r="H238" s="143">
        <f>SUBTOTAL(9,Tabla4[[#This Row],[24/12/2025]:[28/12/2025]])</f>
        <v>0</v>
      </c>
      <c r="R238" s="144"/>
    </row>
    <row r="239" spans="2:18" ht="14.1" customHeight="1">
      <c r="B239" s="133" t="s">
        <v>136</v>
      </c>
      <c r="C239" s="206">
        <f>SUMIFS(Cartera[Saldo],Cartera[Nombre tercero],'Informe cartera'!$B239,Cartera[Vencimiento],'Informe cartera'!C$63)</f>
        <v>0</v>
      </c>
      <c r="D239" s="206">
        <f>SUMIFS(Cartera[Saldo],Cartera[Nombre tercero],'Informe cartera'!$B239,Cartera[Vencimiento],'Informe cartera'!D$63)</f>
        <v>0</v>
      </c>
      <c r="E239" s="128">
        <f>SUMIFS(Cartera[Saldo],Cartera[Nombre tercero],'Informe cartera'!$B239,Cartera[Vencimiento],'Informe cartera'!E$63)</f>
        <v>0</v>
      </c>
      <c r="F239" s="134">
        <f>SUMIFS(Cartera[Saldo],Cartera[Nombre tercero],'Informe cartera'!$B239,Cartera[Vencimiento],'Informe cartera'!F$63)</f>
        <v>0</v>
      </c>
      <c r="G239" s="134">
        <f>SUMIFS(Cartera[Saldo],Cartera[Nombre tercero],'Informe cartera'!$B239,Cartera[Vencimiento],'Informe cartera'!G$63)</f>
        <v>0</v>
      </c>
      <c r="H239" s="143">
        <f>SUBTOTAL(9,Tabla4[[#This Row],[24/12/2025]:[28/12/2025]])</f>
        <v>0</v>
      </c>
      <c r="R239" s="144"/>
    </row>
    <row r="240" spans="2:18" ht="14.1" customHeight="1">
      <c r="B240" s="133" t="s">
        <v>140</v>
      </c>
      <c r="C240" s="206">
        <f>SUMIFS(Cartera[Saldo],Cartera[Nombre tercero],'Informe cartera'!$B240,Cartera[Vencimiento],'Informe cartera'!C$63)</f>
        <v>0</v>
      </c>
      <c r="D240" s="206">
        <f>SUMIFS(Cartera[Saldo],Cartera[Nombre tercero],'Informe cartera'!$B240,Cartera[Vencimiento],'Informe cartera'!D$63)</f>
        <v>0</v>
      </c>
      <c r="E240" s="128">
        <f>SUMIFS(Cartera[Saldo],Cartera[Nombre tercero],'Informe cartera'!$B240,Cartera[Vencimiento],'Informe cartera'!E$63)</f>
        <v>0</v>
      </c>
      <c r="F240" s="134">
        <f>SUMIFS(Cartera[Saldo],Cartera[Nombre tercero],'Informe cartera'!$B240,Cartera[Vencimiento],'Informe cartera'!F$63)</f>
        <v>0</v>
      </c>
      <c r="G240" s="134">
        <f>SUMIFS(Cartera[Saldo],Cartera[Nombre tercero],'Informe cartera'!$B240,Cartera[Vencimiento],'Informe cartera'!G$63)</f>
        <v>0</v>
      </c>
      <c r="H240" s="143">
        <f>SUBTOTAL(9,Tabla4[[#This Row],[24/12/2025]:[28/12/2025]])</f>
        <v>0</v>
      </c>
      <c r="R240" s="144"/>
    </row>
    <row r="241" spans="2:18" ht="14.1" customHeight="1">
      <c r="B241" s="133" t="s">
        <v>218</v>
      </c>
      <c r="C241" s="206">
        <f>SUMIFS(Cartera[Saldo],Cartera[Nombre tercero],'Informe cartera'!$B241,Cartera[Vencimiento],'Informe cartera'!C$63)</f>
        <v>0</v>
      </c>
      <c r="D241" s="206">
        <f>SUMIFS(Cartera[Saldo],Cartera[Nombre tercero],'Informe cartera'!$B241,Cartera[Vencimiento],'Informe cartera'!D$63)</f>
        <v>0</v>
      </c>
      <c r="E241" s="128">
        <f>SUMIFS(Cartera[Saldo],Cartera[Nombre tercero],'Informe cartera'!$B241,Cartera[Vencimiento],'Informe cartera'!E$63)</f>
        <v>0</v>
      </c>
      <c r="F241" s="134">
        <f>SUMIFS(Cartera[Saldo],Cartera[Nombre tercero],'Informe cartera'!$B241,Cartera[Vencimiento],'Informe cartera'!F$63)</f>
        <v>0</v>
      </c>
      <c r="G241" s="134">
        <f>SUMIFS(Cartera[Saldo],Cartera[Nombre tercero],'Informe cartera'!$B241,Cartera[Vencimiento],'Informe cartera'!G$63)</f>
        <v>0</v>
      </c>
      <c r="H241" s="143">
        <f>SUBTOTAL(9,Tabla4[[#This Row],[24/12/2025]:[28/12/2025]])</f>
        <v>0</v>
      </c>
      <c r="R241" s="144"/>
    </row>
    <row r="242" spans="2:18" ht="14.1" customHeight="1">
      <c r="B242" s="133" t="s">
        <v>220</v>
      </c>
      <c r="C242" s="206">
        <f>SUMIFS(Cartera[Saldo],Cartera[Nombre tercero],'Informe cartera'!$B242,Cartera[Vencimiento],'Informe cartera'!C$63)</f>
        <v>0</v>
      </c>
      <c r="D242" s="206">
        <f>SUMIFS(Cartera[Saldo],Cartera[Nombre tercero],'Informe cartera'!$B242,Cartera[Vencimiento],'Informe cartera'!D$63)</f>
        <v>0</v>
      </c>
      <c r="E242" s="128">
        <f>SUMIFS(Cartera[Saldo],Cartera[Nombre tercero],'Informe cartera'!$B242,Cartera[Vencimiento],'Informe cartera'!E$63)</f>
        <v>0</v>
      </c>
      <c r="F242" s="134">
        <f>SUMIFS(Cartera[Saldo],Cartera[Nombre tercero],'Informe cartera'!$B242,Cartera[Vencimiento],'Informe cartera'!F$63)</f>
        <v>0</v>
      </c>
      <c r="G242" s="134">
        <f>SUMIFS(Cartera[Saldo],Cartera[Nombre tercero],'Informe cartera'!$B242,Cartera[Vencimiento],'Informe cartera'!G$63)</f>
        <v>0</v>
      </c>
      <c r="H242" s="143">
        <f>SUBTOTAL(9,Tabla4[[#This Row],[24/12/2025]:[28/12/2025]])</f>
        <v>0</v>
      </c>
      <c r="R242" s="144"/>
    </row>
    <row r="243" spans="2:18" ht="14.1" customHeight="1">
      <c r="B243" s="133" t="s">
        <v>221</v>
      </c>
      <c r="C243" s="206">
        <f>SUMIFS(Cartera[Saldo],Cartera[Nombre tercero],'Informe cartera'!$B243,Cartera[Vencimiento],'Informe cartera'!C$63)</f>
        <v>0</v>
      </c>
      <c r="D243" s="206">
        <f>SUMIFS(Cartera[Saldo],Cartera[Nombre tercero],'Informe cartera'!$B243,Cartera[Vencimiento],'Informe cartera'!D$63)</f>
        <v>0</v>
      </c>
      <c r="E243" s="128">
        <f>SUMIFS(Cartera[Saldo],Cartera[Nombre tercero],'Informe cartera'!$B243,Cartera[Vencimiento],'Informe cartera'!E$63)</f>
        <v>0</v>
      </c>
      <c r="F243" s="134">
        <f>SUMIFS(Cartera[Saldo],Cartera[Nombre tercero],'Informe cartera'!$B243,Cartera[Vencimiento],'Informe cartera'!F$63)</f>
        <v>0</v>
      </c>
      <c r="G243" s="134">
        <f>SUMIFS(Cartera[Saldo],Cartera[Nombre tercero],'Informe cartera'!$B243,Cartera[Vencimiento],'Informe cartera'!G$63)</f>
        <v>0</v>
      </c>
      <c r="H243" s="143">
        <f>SUBTOTAL(9,Tabla4[[#This Row],[24/12/2025]:[28/12/2025]])</f>
        <v>0</v>
      </c>
      <c r="R243" s="144"/>
    </row>
    <row r="244" spans="2:18" ht="14.1" customHeight="1">
      <c r="B244" s="133" t="s">
        <v>1329</v>
      </c>
      <c r="C244" s="206">
        <f>SUMIFS(Cartera[Saldo],Cartera[Nombre tercero],'Informe cartera'!$B244,Cartera[Vencimiento],'Informe cartera'!C$63)</f>
        <v>0</v>
      </c>
      <c r="D244" s="206">
        <f>SUMIFS(Cartera[Saldo],Cartera[Nombre tercero],'Informe cartera'!$B244,Cartera[Vencimiento],'Informe cartera'!D$63)</f>
        <v>0</v>
      </c>
      <c r="E244" s="128">
        <f>SUMIFS(Cartera[Saldo],Cartera[Nombre tercero],'Informe cartera'!$B244,Cartera[Vencimiento],'Informe cartera'!E$63)</f>
        <v>0</v>
      </c>
      <c r="F244" s="134">
        <f>SUMIFS(Cartera[Saldo],Cartera[Nombre tercero],'Informe cartera'!$B244,Cartera[Vencimiento],'Informe cartera'!F$63)</f>
        <v>0</v>
      </c>
      <c r="G244" s="134">
        <f>SUMIFS(Cartera[Saldo],Cartera[Nombre tercero],'Informe cartera'!$B244,Cartera[Vencimiento],'Informe cartera'!G$63)</f>
        <v>0</v>
      </c>
      <c r="H244" s="143">
        <f>SUBTOTAL(9,Tabla4[[#This Row],[24/12/2025]:[28/12/2025]])</f>
        <v>0</v>
      </c>
      <c r="R244" s="144"/>
    </row>
    <row r="245" spans="2:18" ht="14.1" customHeight="1">
      <c r="B245" s="133" t="s">
        <v>1169</v>
      </c>
      <c r="C245" s="206">
        <f>SUMIFS(Cartera[Saldo],Cartera[Nombre tercero],'Informe cartera'!$B245,Cartera[Vencimiento],'Informe cartera'!C$63)</f>
        <v>0</v>
      </c>
      <c r="D245" s="206">
        <f>SUMIFS(Cartera[Saldo],Cartera[Nombre tercero],'Informe cartera'!$B245,Cartera[Vencimiento],'Informe cartera'!D$63)</f>
        <v>0</v>
      </c>
      <c r="E245" s="128">
        <f>SUMIFS(Cartera[Saldo],Cartera[Nombre tercero],'Informe cartera'!$B245,Cartera[Vencimiento],'Informe cartera'!E$63)</f>
        <v>0</v>
      </c>
      <c r="F245" s="134">
        <f>SUMIFS(Cartera[Saldo],Cartera[Nombre tercero],'Informe cartera'!$B245,Cartera[Vencimiento],'Informe cartera'!F$63)</f>
        <v>0</v>
      </c>
      <c r="G245" s="134">
        <f>SUMIFS(Cartera[Saldo],Cartera[Nombre tercero],'Informe cartera'!$B245,Cartera[Vencimiento],'Informe cartera'!G$63)</f>
        <v>0</v>
      </c>
      <c r="H245" s="143">
        <f>SUBTOTAL(9,Tabla4[[#This Row],[24/12/2025]:[28/12/2025]])</f>
        <v>0</v>
      </c>
      <c r="R245" s="144"/>
    </row>
    <row r="246" spans="2:18" ht="14.1" customHeight="1">
      <c r="B246" s="133" t="s">
        <v>1205</v>
      </c>
      <c r="C246" s="206">
        <f>SUMIFS(Cartera[Saldo],Cartera[Nombre tercero],'Informe cartera'!$B246,Cartera[Vencimiento],'Informe cartera'!C$63)</f>
        <v>0</v>
      </c>
      <c r="D246" s="206">
        <f>SUMIFS(Cartera[Saldo],Cartera[Nombre tercero],'Informe cartera'!$B246,Cartera[Vencimiento],'Informe cartera'!D$63)</f>
        <v>0</v>
      </c>
      <c r="E246" s="128">
        <f>SUMIFS(Cartera[Saldo],Cartera[Nombre tercero],'Informe cartera'!$B246,Cartera[Vencimiento],'Informe cartera'!E$63)</f>
        <v>0</v>
      </c>
      <c r="F246" s="134">
        <f>SUMIFS(Cartera[Saldo],Cartera[Nombre tercero],'Informe cartera'!$B246,Cartera[Vencimiento],'Informe cartera'!F$63)</f>
        <v>0</v>
      </c>
      <c r="G246" s="134">
        <f>SUMIFS(Cartera[Saldo],Cartera[Nombre tercero],'Informe cartera'!$B246,Cartera[Vencimiento],'Informe cartera'!G$63)</f>
        <v>0</v>
      </c>
      <c r="H246" s="143">
        <f>SUBTOTAL(9,Tabla4[[#This Row],[24/12/2025]:[28/12/2025]])</f>
        <v>0</v>
      </c>
      <c r="R246" s="144"/>
    </row>
    <row r="247" spans="2:18" ht="14.1" customHeight="1">
      <c r="B247" s="133" t="s">
        <v>217</v>
      </c>
      <c r="C247" s="206">
        <f>SUMIFS(Cartera[Saldo],Cartera[Nombre tercero],'Informe cartera'!$B247,Cartera[Vencimiento],'Informe cartera'!C$63)</f>
        <v>0</v>
      </c>
      <c r="D247" s="206">
        <f>SUMIFS(Cartera[Saldo],Cartera[Nombre tercero],'Informe cartera'!$B247,Cartera[Vencimiento],'Informe cartera'!D$63)</f>
        <v>0</v>
      </c>
      <c r="E247" s="128">
        <f>SUMIFS(Cartera[Saldo],Cartera[Nombre tercero],'Informe cartera'!$B247,Cartera[Vencimiento],'Informe cartera'!E$63)</f>
        <v>0</v>
      </c>
      <c r="F247" s="134">
        <f>SUMIFS(Cartera[Saldo],Cartera[Nombre tercero],'Informe cartera'!$B247,Cartera[Vencimiento],'Informe cartera'!F$63)</f>
        <v>0</v>
      </c>
      <c r="G247" s="134">
        <f>SUMIFS(Cartera[Saldo],Cartera[Nombre tercero],'Informe cartera'!$B247,Cartera[Vencimiento],'Informe cartera'!G$63)</f>
        <v>0</v>
      </c>
      <c r="H247" s="143">
        <f>SUBTOTAL(9,Tabla4[[#This Row],[24/12/2025]:[28/12/2025]])</f>
        <v>0</v>
      </c>
      <c r="R247" s="144"/>
    </row>
    <row r="248" spans="2:18" ht="14.1" customHeight="1">
      <c r="B248" s="133" t="s">
        <v>82</v>
      </c>
      <c r="C248" s="206">
        <f>SUMIFS(Cartera[Saldo],Cartera[Nombre tercero],'Informe cartera'!$B248,Cartera[Vencimiento],'Informe cartera'!C$63)</f>
        <v>0</v>
      </c>
      <c r="D248" s="206">
        <f>SUMIFS(Cartera[Saldo],Cartera[Nombre tercero],'Informe cartera'!$B248,Cartera[Vencimiento],'Informe cartera'!D$63)</f>
        <v>0</v>
      </c>
      <c r="E248" s="128">
        <f>SUMIFS(Cartera[Saldo],Cartera[Nombre tercero],'Informe cartera'!$B248,Cartera[Vencimiento],'Informe cartera'!E$63)</f>
        <v>0</v>
      </c>
      <c r="F248" s="134">
        <f>SUMIFS(Cartera[Saldo],Cartera[Nombre tercero],'Informe cartera'!$B248,Cartera[Vencimiento],'Informe cartera'!F$63)</f>
        <v>0</v>
      </c>
      <c r="G248" s="134">
        <f>SUMIFS(Cartera[Saldo],Cartera[Nombre tercero],'Informe cartera'!$B248,Cartera[Vencimiento],'Informe cartera'!G$63)</f>
        <v>0</v>
      </c>
      <c r="H248" s="143">
        <f>SUBTOTAL(9,Tabla4[[#This Row],[24/12/2025]:[28/12/2025]])</f>
        <v>0</v>
      </c>
      <c r="R248" s="144"/>
    </row>
    <row r="249" spans="2:18" ht="14.1" customHeight="1">
      <c r="B249" s="133" t="s">
        <v>1402</v>
      </c>
      <c r="C249" s="207">
        <f>SUMIFS(Cartera[Saldo],Cartera[Nombre tercero],'Informe cartera'!$B249,Cartera[Vencimiento],'Informe cartera'!C$63)</f>
        <v>0</v>
      </c>
      <c r="D249" s="207">
        <f>SUMIFS(Cartera[Saldo],Cartera[Nombre tercero],'Informe cartera'!$B249,Cartera[Vencimiento],'Informe cartera'!D$63)</f>
        <v>0</v>
      </c>
      <c r="E249" s="128">
        <f>SUMIFS(Cartera[Saldo],Cartera[Nombre tercero],'Informe cartera'!$B249,Cartera[Vencimiento],'Informe cartera'!E$63)</f>
        <v>0</v>
      </c>
      <c r="F249" s="134">
        <f>SUMIFS(Cartera[Saldo],Cartera[Nombre tercero],'Informe cartera'!$B249,Cartera[Vencimiento],'Informe cartera'!F$63)</f>
        <v>0</v>
      </c>
      <c r="G249" s="134">
        <f>SUMIFS(Cartera[Saldo],Cartera[Nombre tercero],'Informe cartera'!$B249,Cartera[Vencimiento],'Informe cartera'!G$63)</f>
        <v>0</v>
      </c>
      <c r="H249" s="143">
        <f>SUBTOTAL(9,Tabla4[[#This Row],[24/12/2025]:[28/12/2025]])</f>
        <v>0</v>
      </c>
      <c r="R249" s="144"/>
    </row>
    <row r="250" spans="2:18" ht="14.1" customHeight="1">
      <c r="B250" s="148"/>
      <c r="C250" s="149">
        <f>SUBTOTAL(109,Tabla4[24/12/2025])</f>
        <v>0</v>
      </c>
      <c r="D250" s="149">
        <f>SUBTOTAL(109,Tabla4[25/12/2025])</f>
        <v>0</v>
      </c>
      <c r="E250" s="149">
        <f>SUBTOTAL(109,Tabla4[26/12/2025])</f>
        <v>0</v>
      </c>
      <c r="F250" s="150">
        <f>SUBTOTAL(109,Tabla4[27/12/2025])</f>
        <v>0</v>
      </c>
      <c r="G250" s="150">
        <f>SUBTOTAL(109,Tabla4[28/12/2025])</f>
        <v>0</v>
      </c>
      <c r="H250" s="150">
        <f>+SUM(Tabla4[[#Totals],[24/12/2025]:[28/12/2025]])</f>
        <v>0</v>
      </c>
      <c r="R250" s="144"/>
    </row>
    <row r="251" spans="2:18" ht="14.1" customHeight="1">
      <c r="B251" s="66" t="s">
        <v>1141</v>
      </c>
      <c r="C251" s="151" t="s">
        <v>1107</v>
      </c>
      <c r="D251" s="152">
        <f ca="1">TODAY()+1</f>
        <v>46045</v>
      </c>
      <c r="F251" s="63"/>
      <c r="G251" s="63"/>
      <c r="H251" s="60"/>
      <c r="R251" s="144"/>
    </row>
    <row r="252" spans="2:18" ht="14.1" customHeight="1">
      <c r="F252" s="63"/>
      <c r="G252" s="63"/>
      <c r="H252" s="60"/>
      <c r="R252" s="144"/>
    </row>
    <row r="253" spans="2:18" ht="14.1" customHeight="1">
      <c r="B253" s="153" t="s">
        <v>1142</v>
      </c>
      <c r="C253" s="154" t="s">
        <v>1143</v>
      </c>
      <c r="D253" s="155" t="s">
        <v>1144</v>
      </c>
      <c r="E253" s="155" t="s">
        <v>1145</v>
      </c>
      <c r="R253" s="144"/>
    </row>
    <row r="254" spans="2:18" ht="14.1" customHeight="1">
      <c r="B254" s="136" t="s">
        <v>81</v>
      </c>
      <c r="C254" s="156">
        <v>166694250</v>
      </c>
      <c r="D254" s="69">
        <f t="shared" ref="D254:D269" si="4">+C254/$C$360</f>
        <v>0.16736719795754176</v>
      </c>
      <c r="E254" s="69">
        <f t="shared" ref="E254:E269" si="5">+C254/$C$294</f>
        <v>0.38965933087606314</v>
      </c>
      <c r="R254" s="144"/>
    </row>
    <row r="255" spans="2:18" ht="14.1" customHeight="1">
      <c r="B255" s="127" t="s">
        <v>39</v>
      </c>
      <c r="C255" s="156">
        <v>88031639.689999998</v>
      </c>
      <c r="D255" s="69">
        <f t="shared" si="4"/>
        <v>8.8387025146477574E-2</v>
      </c>
      <c r="E255" s="69">
        <f t="shared" si="5"/>
        <v>0.20578004230816649</v>
      </c>
      <c r="R255" s="144"/>
    </row>
    <row r="256" spans="2:18" ht="14.1" customHeight="1">
      <c r="B256" s="136" t="s">
        <v>207</v>
      </c>
      <c r="C256" s="156">
        <v>35371000</v>
      </c>
      <c r="D256" s="69">
        <f t="shared" si="4"/>
        <v>3.5513793420926094E-2</v>
      </c>
      <c r="E256" s="69">
        <f t="shared" si="5"/>
        <v>8.2682157257477268E-2</v>
      </c>
      <c r="R256" s="144"/>
    </row>
    <row r="257" spans="2:18" ht="14.1" customHeight="1">
      <c r="B257" s="136" t="s">
        <v>188</v>
      </c>
      <c r="C257" s="156">
        <v>30017380</v>
      </c>
      <c r="D257" s="69">
        <f t="shared" si="4"/>
        <v>3.0138560751956079E-2</v>
      </c>
      <c r="E257" s="69">
        <f t="shared" si="5"/>
        <v>7.0167700478285966E-2</v>
      </c>
      <c r="R257" s="144"/>
    </row>
    <row r="258" spans="2:18" ht="14.1" customHeight="1">
      <c r="B258" s="136" t="s">
        <v>210</v>
      </c>
      <c r="C258" s="156">
        <v>16282876</v>
      </c>
      <c r="D258" s="69">
        <f t="shared" si="4"/>
        <v>1.6348610289857662E-2</v>
      </c>
      <c r="E258" s="69">
        <f t="shared" si="5"/>
        <v>3.8062348082779744E-2</v>
      </c>
      <c r="R258" s="144"/>
    </row>
    <row r="259" spans="2:18" ht="14.1" customHeight="1">
      <c r="B259" s="136" t="s">
        <v>185</v>
      </c>
      <c r="C259" s="156">
        <v>9027000</v>
      </c>
      <c r="D259" s="69">
        <f t="shared" si="4"/>
        <v>9.0634421760962328E-3</v>
      </c>
      <c r="E259" s="69">
        <f t="shared" si="5"/>
        <v>2.1101236424281113E-2</v>
      </c>
      <c r="R259" s="144"/>
    </row>
    <row r="260" spans="2:18" ht="14.1" customHeight="1">
      <c r="B260" s="157" t="s">
        <v>196</v>
      </c>
      <c r="C260" s="158">
        <v>8076815</v>
      </c>
      <c r="D260" s="69">
        <f t="shared" si="4"/>
        <v>8.1094212606100252E-3</v>
      </c>
      <c r="E260" s="69">
        <f t="shared" si="5"/>
        <v>1.8880113312305314E-2</v>
      </c>
      <c r="R260" s="144"/>
    </row>
    <row r="261" spans="2:18" ht="14.1" customHeight="1">
      <c r="B261" s="136" t="s">
        <v>65</v>
      </c>
      <c r="C261" s="156">
        <v>7904900</v>
      </c>
      <c r="D261" s="69">
        <f t="shared" si="4"/>
        <v>7.9368122363823092E-3</v>
      </c>
      <c r="E261" s="69">
        <f t="shared" si="5"/>
        <v>1.8478250117458711E-2</v>
      </c>
      <c r="R261" s="144"/>
    </row>
    <row r="262" spans="2:18" ht="14.1" customHeight="1">
      <c r="B262" s="136" t="s">
        <v>206</v>
      </c>
      <c r="C262" s="156">
        <v>7832840.96</v>
      </c>
      <c r="D262" s="69">
        <f t="shared" si="4"/>
        <v>7.8644622926241393E-3</v>
      </c>
      <c r="E262" s="69">
        <f t="shared" si="5"/>
        <v>1.8309807130913153E-2</v>
      </c>
      <c r="R262" s="144"/>
    </row>
    <row r="263" spans="2:18" ht="14.1" customHeight="1">
      <c r="B263" s="136" t="s">
        <v>169</v>
      </c>
      <c r="C263" s="156">
        <v>6232764</v>
      </c>
      <c r="D263" s="69">
        <f t="shared" si="4"/>
        <v>6.2579257905455033E-3</v>
      </c>
      <c r="E263" s="69">
        <f t="shared" si="5"/>
        <v>1.4569516643485991E-2</v>
      </c>
      <c r="R263" s="144"/>
    </row>
    <row r="264" spans="2:18" ht="14.1" customHeight="1">
      <c r="B264" s="136" t="s">
        <v>142</v>
      </c>
      <c r="C264" s="156">
        <v>6106050</v>
      </c>
      <c r="D264" s="69">
        <f t="shared" si="4"/>
        <v>6.1307002436415646E-3</v>
      </c>
      <c r="E264" s="69">
        <f t="shared" si="5"/>
        <v>1.4273313910322553E-2</v>
      </c>
      <c r="R264" s="144"/>
    </row>
    <row r="265" spans="2:18" ht="14.1" customHeight="1">
      <c r="B265" s="136" t="s">
        <v>220</v>
      </c>
      <c r="C265" s="156">
        <v>5882250</v>
      </c>
      <c r="D265" s="69">
        <f t="shared" si="4"/>
        <v>5.9059967586509434E-3</v>
      </c>
      <c r="E265" s="69">
        <f t="shared" si="5"/>
        <v>1.3750165941810964E-2</v>
      </c>
      <c r="R265" s="144"/>
    </row>
    <row r="266" spans="2:18" ht="14.1" customHeight="1">
      <c r="B266" s="136" t="s">
        <v>187</v>
      </c>
      <c r="C266" s="156">
        <v>4799900</v>
      </c>
      <c r="D266" s="69">
        <f t="shared" si="4"/>
        <v>4.8192772904668557E-3</v>
      </c>
      <c r="E266" s="69">
        <f t="shared" si="5"/>
        <v>1.1220098007411866E-2</v>
      </c>
      <c r="R266" s="144"/>
    </row>
    <row r="267" spans="2:18" ht="14.1" customHeight="1">
      <c r="B267" s="136" t="s">
        <v>201</v>
      </c>
      <c r="C267" s="156">
        <v>4271550</v>
      </c>
      <c r="D267" s="69">
        <f t="shared" si="4"/>
        <v>4.2887943311514191E-3</v>
      </c>
      <c r="E267" s="69">
        <f t="shared" si="5"/>
        <v>9.9850433641451193E-3</v>
      </c>
      <c r="R267" s="144"/>
    </row>
    <row r="268" spans="2:18" ht="14.1" customHeight="1">
      <c r="B268" s="136" t="s">
        <v>0</v>
      </c>
      <c r="C268" s="156">
        <v>3453371.8600000003</v>
      </c>
      <c r="D268" s="69">
        <f t="shared" si="4"/>
        <v>3.4673131899488089E-3</v>
      </c>
      <c r="E268" s="69">
        <f t="shared" si="5"/>
        <v>8.072495411412365E-3</v>
      </c>
      <c r="R268" s="144"/>
    </row>
    <row r="269" spans="2:18" ht="14.1" customHeight="1">
      <c r="B269" s="136" t="s">
        <v>212</v>
      </c>
      <c r="C269" s="156">
        <v>3016000</v>
      </c>
      <c r="D269" s="69">
        <f t="shared" si="4"/>
        <v>3.0281756511694072E-3</v>
      </c>
      <c r="E269" s="69">
        <f t="shared" si="5"/>
        <v>7.0501084585833425E-3</v>
      </c>
      <c r="R269" s="144"/>
    </row>
    <row r="270" spans="2:18" ht="14.1" customHeight="1">
      <c r="B270" s="136" t="s">
        <v>79</v>
      </c>
      <c r="C270" s="156">
        <v>2912400</v>
      </c>
      <c r="D270" s="69">
        <f t="shared" ref="D270:D292" si="6">+C270/$C$360</f>
        <v>2.92415741593693E-3</v>
      </c>
      <c r="E270" s="69">
        <f t="shared" ref="E270:E292" si="7">+C270/$C$294</f>
        <v>6.8079362980033578E-3</v>
      </c>
      <c r="R270" s="144"/>
    </row>
    <row r="271" spans="2:18" ht="14.1" customHeight="1">
      <c r="B271" s="136" t="s">
        <v>164</v>
      </c>
      <c r="C271" s="156">
        <v>2795100</v>
      </c>
      <c r="D271" s="69">
        <f t="shared" si="6"/>
        <v>2.8063838735356795E-3</v>
      </c>
      <c r="E271" s="69">
        <f t="shared" si="7"/>
        <v>6.5337394405126994E-3</v>
      </c>
      <c r="R271" s="144"/>
    </row>
    <row r="272" spans="2:18" ht="14.1" customHeight="1">
      <c r="B272" s="136" t="s">
        <v>175</v>
      </c>
      <c r="C272" s="156">
        <v>2751100</v>
      </c>
      <c r="D272" s="69">
        <f t="shared" si="6"/>
        <v>2.7622062446724656E-3</v>
      </c>
      <c r="E272" s="69">
        <f t="shared" si="7"/>
        <v>6.4308863993397334E-3</v>
      </c>
      <c r="R272" s="144"/>
    </row>
    <row r="273" spans="2:18" ht="14.1" customHeight="1">
      <c r="B273" s="136" t="s">
        <v>145</v>
      </c>
      <c r="C273" s="156">
        <v>2550550</v>
      </c>
      <c r="D273" s="69">
        <f t="shared" si="6"/>
        <v>2.5608466203879744E-3</v>
      </c>
      <c r="E273" s="69">
        <f t="shared" si="7"/>
        <v>5.9620869128115869E-3</v>
      </c>
      <c r="R273" s="144"/>
    </row>
    <row r="274" spans="2:18" ht="14.1" customHeight="1">
      <c r="B274" s="136" t="s">
        <v>1169</v>
      </c>
      <c r="C274" s="156">
        <v>2335900.0100000002</v>
      </c>
      <c r="D274" s="69">
        <f t="shared" si="6"/>
        <v>2.3453300841672331E-3</v>
      </c>
      <c r="E274" s="69">
        <f t="shared" si="7"/>
        <v>5.4603277251014312E-3</v>
      </c>
      <c r="R274" s="144"/>
    </row>
    <row r="275" spans="2:18" ht="14.1" customHeight="1">
      <c r="B275" s="136" t="s">
        <v>1323</v>
      </c>
      <c r="C275" s="156">
        <v>1718200</v>
      </c>
      <c r="D275" s="69">
        <f t="shared" si="6"/>
        <v>1.7251364071085131E-3</v>
      </c>
      <c r="E275" s="69">
        <f t="shared" si="7"/>
        <v>4.0164112578043431E-3</v>
      </c>
      <c r="R275" s="144"/>
    </row>
    <row r="276" spans="2:18" ht="14.1" customHeight="1">
      <c r="B276" s="136" t="s">
        <v>49</v>
      </c>
      <c r="C276" s="156">
        <v>1380049.77</v>
      </c>
      <c r="D276" s="69">
        <f t="shared" si="6"/>
        <v>1.3856210579960015E-3</v>
      </c>
      <c r="E276" s="69">
        <f t="shared" si="7"/>
        <v>3.225961723058023E-3</v>
      </c>
      <c r="R276" s="144"/>
    </row>
    <row r="277" spans="2:18" ht="14.1" customHeight="1">
      <c r="B277" s="136" t="s">
        <v>1166</v>
      </c>
      <c r="C277" s="156">
        <v>1011000</v>
      </c>
      <c r="D277" s="69">
        <f t="shared" si="6"/>
        <v>1.0150814268343072E-3</v>
      </c>
      <c r="E277" s="69">
        <f t="shared" si="7"/>
        <v>2.3632823778606629E-3</v>
      </c>
      <c r="R277" s="144"/>
    </row>
    <row r="278" spans="2:18" ht="14.1" customHeight="1">
      <c r="B278" s="136" t="s">
        <v>113</v>
      </c>
      <c r="C278" s="156">
        <v>826399.94</v>
      </c>
      <c r="D278" s="69">
        <f t="shared" si="6"/>
        <v>8.2973613277051016E-4</v>
      </c>
      <c r="E278" s="69">
        <f t="shared" si="7"/>
        <v>1.93176697850357E-3</v>
      </c>
      <c r="R278" s="144"/>
    </row>
    <row r="279" spans="2:18" ht="14.1" customHeight="1">
      <c r="B279" s="136" t="s">
        <v>144</v>
      </c>
      <c r="C279" s="156">
        <v>789800</v>
      </c>
      <c r="D279" s="69">
        <f t="shared" si="6"/>
        <v>7.9298843809469421E-4</v>
      </c>
      <c r="E279" s="69">
        <f t="shared" si="7"/>
        <v>1.8462120890547495E-3</v>
      </c>
      <c r="R279" s="144"/>
    </row>
    <row r="280" spans="2:18" ht="14.1" customHeight="1">
      <c r="B280" s="136" t="s">
        <v>159</v>
      </c>
      <c r="C280" s="156">
        <v>784899.97</v>
      </c>
      <c r="D280" s="69">
        <f t="shared" si="6"/>
        <v>7.8806862657745296E-4</v>
      </c>
      <c r="E280" s="69">
        <f t="shared" si="7"/>
        <v>1.8347579302515954E-3</v>
      </c>
      <c r="R280" s="144"/>
    </row>
    <row r="281" spans="2:18" ht="14.1" customHeight="1">
      <c r="B281" s="136" t="s">
        <v>1385</v>
      </c>
      <c r="C281" s="156">
        <v>768000</v>
      </c>
      <c r="D281" s="69">
        <f t="shared" si="6"/>
        <v>7.7110043106701079E-4</v>
      </c>
      <c r="E281" s="69">
        <f t="shared" si="7"/>
        <v>1.7952530822917796E-3</v>
      </c>
      <c r="R281" s="144"/>
    </row>
    <row r="282" spans="2:18" ht="14.1" customHeight="1">
      <c r="B282" s="136" t="s">
        <v>286</v>
      </c>
      <c r="C282" s="156">
        <v>657800</v>
      </c>
      <c r="D282" s="69">
        <f t="shared" si="6"/>
        <v>6.604555515050517E-4</v>
      </c>
      <c r="E282" s="69">
        <f t="shared" si="7"/>
        <v>1.5376529655358499E-3</v>
      </c>
      <c r="R282" s="144"/>
    </row>
    <row r="283" spans="2:18" ht="14.1" customHeight="1">
      <c r="B283" s="136" t="s">
        <v>213</v>
      </c>
      <c r="C283" s="156">
        <v>594700</v>
      </c>
      <c r="D283" s="69">
        <f t="shared" si="6"/>
        <v>5.9710081556712407E-4</v>
      </c>
      <c r="E283" s="69">
        <f t="shared" si="7"/>
        <v>1.3901523542173455E-3</v>
      </c>
      <c r="R283" s="144"/>
    </row>
    <row r="284" spans="2:18" ht="14.1" customHeight="1">
      <c r="B284" s="136" t="s">
        <v>1318</v>
      </c>
      <c r="C284" s="156">
        <v>590999.97</v>
      </c>
      <c r="D284" s="69">
        <f t="shared" si="6"/>
        <v>5.9338584847342508E-4</v>
      </c>
      <c r="E284" s="69">
        <f t="shared" si="7"/>
        <v>1.3815032783552725E-3</v>
      </c>
      <c r="R284" s="144"/>
    </row>
    <row r="285" spans="2:18" ht="14.1" customHeight="1">
      <c r="B285" s="136" t="s">
        <v>1167</v>
      </c>
      <c r="C285" s="156">
        <v>515200</v>
      </c>
      <c r="D285" s="69">
        <f t="shared" si="6"/>
        <v>5.1727987250745305E-4</v>
      </c>
      <c r="E285" s="69">
        <f t="shared" si="7"/>
        <v>1.2043156093707356E-3</v>
      </c>
      <c r="R285" s="144"/>
    </row>
    <row r="286" spans="2:18" ht="14.1" customHeight="1">
      <c r="B286" s="136" t="s">
        <v>1205</v>
      </c>
      <c r="C286" s="156">
        <v>340399.99</v>
      </c>
      <c r="D286" s="69">
        <f t="shared" si="6"/>
        <v>3.4177419143776845E-4</v>
      </c>
      <c r="E286" s="69">
        <f t="shared" si="7"/>
        <v>7.9570850424425909E-4</v>
      </c>
      <c r="R286" s="144"/>
    </row>
    <row r="287" spans="2:18" ht="14.1" customHeight="1">
      <c r="B287" s="136" t="s">
        <v>178</v>
      </c>
      <c r="C287" s="156">
        <v>335400</v>
      </c>
      <c r="D287" s="69">
        <f t="shared" si="6"/>
        <v>3.3675401638004612E-4</v>
      </c>
      <c r="E287" s="69">
        <f t="shared" si="7"/>
        <v>7.8402068203211315E-4</v>
      </c>
      <c r="R287" s="144"/>
    </row>
    <row r="288" spans="2:18" ht="14.1" customHeight="1">
      <c r="B288" s="136" t="s">
        <v>1322</v>
      </c>
      <c r="C288" s="156">
        <v>331200</v>
      </c>
      <c r="D288" s="69">
        <f t="shared" si="6"/>
        <v>3.3253706089764841E-4</v>
      </c>
      <c r="E288" s="69">
        <f t="shared" si="7"/>
        <v>7.7420289173832997E-4</v>
      </c>
      <c r="R288" s="144"/>
    </row>
    <row r="289" spans="2:18" ht="14.1" customHeight="1">
      <c r="B289" s="136" t="s">
        <v>130</v>
      </c>
      <c r="C289" s="156">
        <v>302150</v>
      </c>
      <c r="D289" s="69">
        <f t="shared" si="6"/>
        <v>3.0336978547773087E-4</v>
      </c>
      <c r="E289" s="69">
        <f t="shared" si="7"/>
        <v>7.062965088729964E-4</v>
      </c>
      <c r="R289" s="144"/>
    </row>
    <row r="290" spans="2:18" ht="14.1" customHeight="1">
      <c r="B290" s="136" t="s">
        <v>165</v>
      </c>
      <c r="C290" s="156">
        <v>267600</v>
      </c>
      <c r="D290" s="69">
        <f t="shared" si="6"/>
        <v>2.686803064499116E-4</v>
      </c>
      <c r="E290" s="69">
        <f t="shared" si="7"/>
        <v>6.2553349586104195E-4</v>
      </c>
      <c r="R290" s="144"/>
    </row>
    <row r="291" spans="2:18" ht="14.1" customHeight="1">
      <c r="B291" s="136" t="s">
        <v>1310</v>
      </c>
      <c r="C291" s="156">
        <v>131400</v>
      </c>
      <c r="D291" s="69">
        <f t="shared" si="6"/>
        <v>1.3193046437787138E-4</v>
      </c>
      <c r="E291" s="69">
        <f t="shared" si="7"/>
        <v>3.0715658204835916E-4</v>
      </c>
      <c r="R291" s="144"/>
    </row>
    <row r="292" spans="2:18" ht="14.1" customHeight="1">
      <c r="B292" s="136" t="s">
        <v>99</v>
      </c>
      <c r="C292" s="156">
        <v>104000</v>
      </c>
      <c r="D292" s="69">
        <f t="shared" si="6"/>
        <v>1.0441985004032438E-4</v>
      </c>
      <c r="E292" s="69">
        <f t="shared" si="7"/>
        <v>2.4310718822701183E-4</v>
      </c>
      <c r="R292" s="144"/>
    </row>
    <row r="293" spans="2:18" ht="14.1" customHeight="1">
      <c r="B293" s="136"/>
      <c r="C293" s="156"/>
      <c r="D293" s="69">
        <f>+C293/$C$360</f>
        <v>0</v>
      </c>
      <c r="E293" s="69">
        <f t="shared" ref="E293" si="8">+C293/$C$294</f>
        <v>0</v>
      </c>
      <c r="R293" s="144"/>
    </row>
    <row r="294" spans="2:18" ht="14.1" customHeight="1">
      <c r="B294" s="159" t="s">
        <v>1147</v>
      </c>
      <c r="C294" s="160">
        <f>SUM(C254:C293)</f>
        <v>427794837.16000003</v>
      </c>
      <c r="D294" s="161">
        <f>SUM(D254:D263)</f>
        <v>0.37698725132301747</v>
      </c>
      <c r="E294" s="161">
        <f>SUM(E254:E263)</f>
        <v>0.87769050263121695</v>
      </c>
      <c r="R294" s="144"/>
    </row>
    <row r="295" spans="2:18" ht="14.1" customHeight="1">
      <c r="B295" s="162" t="s">
        <v>1148</v>
      </c>
      <c r="C295" s="163" t="s">
        <v>1143</v>
      </c>
      <c r="D295" s="155" t="s">
        <v>1144</v>
      </c>
      <c r="E295" s="155" t="s">
        <v>1145</v>
      </c>
      <c r="R295" s="144"/>
    </row>
    <row r="296" spans="2:18" ht="14.1" customHeight="1">
      <c r="B296" s="136" t="s">
        <v>149</v>
      </c>
      <c r="C296" s="119">
        <v>73914120</v>
      </c>
      <c r="D296" s="69">
        <f t="shared" ref="D296:D358" si="9">+C296/$C$360</f>
        <v>7.421251275252444E-2</v>
      </c>
      <c r="E296" s="69">
        <f t="shared" ref="E296:E358" si="10">+C296/$C$359</f>
        <v>0.1300882657524339</v>
      </c>
      <c r="R296" s="144"/>
    </row>
    <row r="297" spans="2:18" ht="14.1" customHeight="1">
      <c r="B297" s="136" t="s">
        <v>151</v>
      </c>
      <c r="C297" s="119">
        <v>59206610</v>
      </c>
      <c r="D297" s="69">
        <f t="shared" si="9"/>
        <v>5.9445628246115094E-2</v>
      </c>
      <c r="E297" s="69">
        <f t="shared" si="10"/>
        <v>0.1042031646454116</v>
      </c>
      <c r="R297" s="144"/>
    </row>
    <row r="298" spans="2:18" ht="14.1" customHeight="1">
      <c r="B298" s="136" t="s">
        <v>140</v>
      </c>
      <c r="C298" s="119">
        <v>51189407.5</v>
      </c>
      <c r="D298" s="69">
        <f t="shared" si="9"/>
        <v>5.139606014233708E-2</v>
      </c>
      <c r="E298" s="69">
        <f t="shared" si="10"/>
        <v>9.0092951746833128E-2</v>
      </c>
      <c r="R298" s="144"/>
    </row>
    <row r="299" spans="2:18" ht="14.1" customHeight="1">
      <c r="B299" s="136" t="s">
        <v>161</v>
      </c>
      <c r="C299" s="119">
        <v>36825900</v>
      </c>
      <c r="D299" s="69">
        <f t="shared" si="9"/>
        <v>3.6974566880769055E-2</v>
      </c>
      <c r="E299" s="69">
        <f t="shared" si="10"/>
        <v>6.4813292315088852E-2</v>
      </c>
      <c r="R299" s="144"/>
    </row>
    <row r="300" spans="2:18" ht="14.1" customHeight="1">
      <c r="B300" s="133" t="s">
        <v>67</v>
      </c>
      <c r="C300" s="119">
        <v>31922920</v>
      </c>
      <c r="D300" s="69">
        <f t="shared" si="9"/>
        <v>3.2051793454319924E-2</v>
      </c>
      <c r="E300" s="69">
        <f t="shared" si="10"/>
        <v>5.6184086349856936E-2</v>
      </c>
      <c r="R300" s="144"/>
    </row>
    <row r="301" spans="2:18" ht="14.1" customHeight="1">
      <c r="B301" s="133" t="s">
        <v>104</v>
      </c>
      <c r="C301" s="119">
        <v>27676900</v>
      </c>
      <c r="D301" s="69">
        <f t="shared" si="9"/>
        <v>2.7788632188279365E-2</v>
      </c>
      <c r="E301" s="69">
        <f t="shared" si="10"/>
        <v>4.8711124781077524E-2</v>
      </c>
      <c r="R301" s="144"/>
    </row>
    <row r="302" spans="2:18" ht="14.1" customHeight="1">
      <c r="B302" s="133" t="s">
        <v>167</v>
      </c>
      <c r="C302" s="119">
        <v>24890840</v>
      </c>
      <c r="D302" s="69">
        <f t="shared" si="9"/>
        <v>2.4991324809401035E-2</v>
      </c>
      <c r="E302" s="69">
        <f t="shared" si="10"/>
        <v>4.3807681248472036E-2</v>
      </c>
      <c r="R302" s="144"/>
    </row>
    <row r="303" spans="2:18" ht="14.1" customHeight="1">
      <c r="B303" s="133" t="s">
        <v>146</v>
      </c>
      <c r="C303" s="119">
        <v>24033800</v>
      </c>
      <c r="D303" s="69">
        <f t="shared" si="9"/>
        <v>2.4130824922107195E-2</v>
      </c>
      <c r="E303" s="69">
        <f t="shared" si="10"/>
        <v>4.2299297636782335E-2</v>
      </c>
      <c r="R303" s="144"/>
    </row>
    <row r="304" spans="2:18" ht="14.1" customHeight="1">
      <c r="B304" s="133" t="s">
        <v>131</v>
      </c>
      <c r="C304" s="119">
        <v>21974000</v>
      </c>
      <c r="D304" s="69">
        <f t="shared" si="9"/>
        <v>2.2062709469097001E-2</v>
      </c>
      <c r="E304" s="69">
        <f t="shared" si="10"/>
        <v>3.8674065951728606E-2</v>
      </c>
      <c r="R304" s="144"/>
    </row>
    <row r="305" spans="2:18" ht="14.1" customHeight="1">
      <c r="B305" s="133" t="s">
        <v>174</v>
      </c>
      <c r="C305" s="119">
        <v>15898600</v>
      </c>
      <c r="D305" s="69">
        <f t="shared" si="9"/>
        <v>1.5962782960106742E-2</v>
      </c>
      <c r="E305" s="69">
        <f t="shared" si="10"/>
        <v>2.7981410072820262E-2</v>
      </c>
      <c r="R305" s="144"/>
    </row>
    <row r="306" spans="2:18" ht="14.1" customHeight="1">
      <c r="B306" s="133" t="s">
        <v>160</v>
      </c>
      <c r="C306" s="119">
        <v>15351690</v>
      </c>
      <c r="D306" s="69">
        <f t="shared" si="9"/>
        <v>1.5413665073707186E-2</v>
      </c>
      <c r="E306" s="69">
        <f t="shared" si="10"/>
        <v>2.7018852804700674E-2</v>
      </c>
      <c r="R306" s="144"/>
    </row>
    <row r="307" spans="2:18" ht="14.1" customHeight="1">
      <c r="B307" s="133" t="s">
        <v>1273</v>
      </c>
      <c r="C307" s="119">
        <v>14774100</v>
      </c>
      <c r="D307" s="69">
        <f t="shared" si="9"/>
        <v>1.4833743331545735E-2</v>
      </c>
      <c r="E307" s="69">
        <f t="shared" si="10"/>
        <v>2.6002298979586495E-2</v>
      </c>
      <c r="R307" s="144"/>
    </row>
    <row r="308" spans="2:18" ht="14.1" customHeight="1">
      <c r="B308" s="133" t="s">
        <v>205</v>
      </c>
      <c r="C308" s="119">
        <v>13742100</v>
      </c>
      <c r="D308" s="69">
        <f t="shared" si="9"/>
        <v>1.3797577127299438E-2</v>
      </c>
      <c r="E308" s="69">
        <f t="shared" si="10"/>
        <v>2.4185987153692988E-2</v>
      </c>
      <c r="R308" s="144"/>
    </row>
    <row r="309" spans="2:18" ht="14.1" customHeight="1">
      <c r="B309" s="133" t="s">
        <v>935</v>
      </c>
      <c r="C309" s="119">
        <v>13642000</v>
      </c>
      <c r="D309" s="69">
        <f t="shared" si="9"/>
        <v>1.3697073021635626E-2</v>
      </c>
      <c r="E309" s="69">
        <f t="shared" si="10"/>
        <v>2.4009811946549636E-2</v>
      </c>
      <c r="R309" s="144"/>
    </row>
    <row r="310" spans="2:18" ht="14.1" customHeight="1">
      <c r="B310" s="133" t="s">
        <v>134</v>
      </c>
      <c r="C310" s="119">
        <v>13541600</v>
      </c>
      <c r="D310" s="69">
        <f t="shared" si="9"/>
        <v>1.359626770486593E-2</v>
      </c>
      <c r="E310" s="69">
        <f t="shared" si="10"/>
        <v>2.3833108741782474E-2</v>
      </c>
      <c r="R310" s="144"/>
    </row>
    <row r="311" spans="2:18" ht="14.1" customHeight="1">
      <c r="B311" s="133" t="s">
        <v>180</v>
      </c>
      <c r="C311" s="119">
        <v>11906800</v>
      </c>
      <c r="D311" s="69">
        <f t="shared" si="9"/>
        <v>1.19548679851936E-2</v>
      </c>
      <c r="E311" s="69">
        <f t="shared" si="10"/>
        <v>2.0955873690454273E-2</v>
      </c>
      <c r="R311" s="144"/>
    </row>
    <row r="312" spans="2:18" ht="14.1" customHeight="1">
      <c r="B312" s="133" t="s">
        <v>120</v>
      </c>
      <c r="C312" s="119">
        <v>10637550</v>
      </c>
      <c r="D312" s="69">
        <f t="shared" si="9"/>
        <v>1.0680493998042814E-2</v>
      </c>
      <c r="E312" s="69">
        <f t="shared" si="10"/>
        <v>1.8722003743733989E-2</v>
      </c>
      <c r="R312" s="144"/>
    </row>
    <row r="313" spans="2:18" ht="14.1" customHeight="1">
      <c r="B313" s="133" t="s">
        <v>75</v>
      </c>
      <c r="C313" s="119">
        <v>7851100</v>
      </c>
      <c r="D313" s="69">
        <f t="shared" si="9"/>
        <v>7.8827950447268348E-3</v>
      </c>
      <c r="E313" s="69">
        <f t="shared" si="10"/>
        <v>1.3817873814217552E-2</v>
      </c>
      <c r="R313" s="144"/>
    </row>
    <row r="314" spans="2:18" ht="14.1" customHeight="1">
      <c r="B314" s="133" t="s">
        <v>181</v>
      </c>
      <c r="C314" s="119">
        <v>7846200</v>
      </c>
      <c r="D314" s="69">
        <f t="shared" si="9"/>
        <v>7.8778752633307039E-3</v>
      </c>
      <c r="E314" s="69">
        <f t="shared" si="10"/>
        <v>1.3809249853028716E-2</v>
      </c>
      <c r="R314" s="144"/>
    </row>
    <row r="315" spans="2:18" ht="14.1" customHeight="1">
      <c r="B315" s="133" t="s">
        <v>198</v>
      </c>
      <c r="C315" s="119">
        <v>7680850</v>
      </c>
      <c r="D315" s="69">
        <f t="shared" si="9"/>
        <v>7.7118577421367842E-3</v>
      </c>
      <c r="E315" s="69">
        <f t="shared" si="10"/>
        <v>1.3518235162707504E-2</v>
      </c>
      <c r="R315" s="144"/>
    </row>
    <row r="316" spans="2:18" ht="14.1" customHeight="1">
      <c r="B316" s="133" t="s">
        <v>182</v>
      </c>
      <c r="C316" s="119">
        <v>7274780</v>
      </c>
      <c r="D316" s="69">
        <f t="shared" si="9"/>
        <v>7.3041484295802983E-3</v>
      </c>
      <c r="E316" s="69">
        <f t="shared" si="10"/>
        <v>1.2803555179044154E-2</v>
      </c>
      <c r="R316" s="144"/>
    </row>
    <row r="317" spans="2:18" ht="14.1" customHeight="1">
      <c r="B317" s="133" t="s">
        <v>217</v>
      </c>
      <c r="C317" s="119">
        <v>6019550</v>
      </c>
      <c r="D317" s="69">
        <f t="shared" si="9"/>
        <v>6.0438510414445633E-3</v>
      </c>
      <c r="E317" s="69">
        <f t="shared" si="10"/>
        <v>1.0594360321276416E-2</v>
      </c>
      <c r="R317" s="144"/>
    </row>
    <row r="318" spans="2:18" ht="14.1" customHeight="1">
      <c r="B318" s="133" t="s">
        <v>177</v>
      </c>
      <c r="C318" s="119">
        <v>5092650</v>
      </c>
      <c r="D318" s="69">
        <f t="shared" si="9"/>
        <v>5.1132091279601725E-3</v>
      </c>
      <c r="E318" s="69">
        <f t="shared" si="10"/>
        <v>8.9630236629230312E-3</v>
      </c>
      <c r="R318" s="144"/>
    </row>
    <row r="319" spans="2:18" ht="14.1" customHeight="1">
      <c r="B319" s="133" t="s">
        <v>201</v>
      </c>
      <c r="C319" s="119">
        <v>4776800</v>
      </c>
      <c r="D319" s="69">
        <f t="shared" ref="D319:D352" si="11">+C319/$C$360</f>
        <v>4.7960840353136686E-3</v>
      </c>
      <c r="E319" s="69">
        <f t="shared" ref="E319:E352" si="12">+C319/$C$359</f>
        <v>8.4071301646590161E-3</v>
      </c>
      <c r="R319" s="144"/>
    </row>
    <row r="320" spans="2:18" ht="14.1" customHeight="1">
      <c r="B320" s="133" t="s">
        <v>117</v>
      </c>
      <c r="C320" s="119">
        <v>4420450</v>
      </c>
      <c r="D320" s="69">
        <f t="shared" si="11"/>
        <v>4.4382954433726148E-3</v>
      </c>
      <c r="E320" s="69">
        <f t="shared" si="12"/>
        <v>7.7799569871811565E-3</v>
      </c>
      <c r="R320" s="144"/>
    </row>
    <row r="321" spans="2:18" ht="14.1" customHeight="1">
      <c r="B321" s="133" t="s">
        <v>193</v>
      </c>
      <c r="C321" s="119">
        <v>4078100</v>
      </c>
      <c r="D321" s="69">
        <f t="shared" si="11"/>
        <v>4.0945633697062195E-3</v>
      </c>
      <c r="E321" s="69">
        <f t="shared" si="12"/>
        <v>7.1774236988142552E-3</v>
      </c>
      <c r="R321" s="144"/>
    </row>
    <row r="322" spans="2:18" ht="14.1" customHeight="1">
      <c r="B322" s="133" t="s">
        <v>49</v>
      </c>
      <c r="C322" s="119">
        <v>3777859.94</v>
      </c>
      <c r="D322" s="69">
        <f t="shared" si="11"/>
        <v>3.7931112346937389E-3</v>
      </c>
      <c r="E322" s="69">
        <f t="shared" si="12"/>
        <v>6.6490035713094335E-3</v>
      </c>
      <c r="R322" s="144"/>
    </row>
    <row r="323" spans="2:18" ht="14.1" customHeight="1">
      <c r="B323" s="133" t="s">
        <v>58</v>
      </c>
      <c r="C323" s="119">
        <v>3698330</v>
      </c>
      <c r="D323" s="69">
        <f t="shared" si="11"/>
        <v>3.7132602307657007E-3</v>
      </c>
      <c r="E323" s="69">
        <f t="shared" si="12"/>
        <v>6.5090315068379208E-3</v>
      </c>
      <c r="R323" s="144"/>
    </row>
    <row r="324" spans="2:18" ht="14.1" customHeight="1">
      <c r="B324" s="133" t="s">
        <v>204</v>
      </c>
      <c r="C324" s="119">
        <v>3585800</v>
      </c>
      <c r="D324" s="69">
        <f t="shared" si="11"/>
        <v>3.6002759449480304E-3</v>
      </c>
      <c r="E324" s="69">
        <f t="shared" si="12"/>
        <v>6.3109795981481955E-3</v>
      </c>
      <c r="R324" s="144"/>
    </row>
    <row r="325" spans="2:18" ht="14.1" customHeight="1">
      <c r="B325" s="133" t="s">
        <v>143</v>
      </c>
      <c r="C325" s="119">
        <v>3567300</v>
      </c>
      <c r="D325" s="69">
        <f t="shared" si="11"/>
        <v>3.5817012600850881E-3</v>
      </c>
      <c r="E325" s="69">
        <f t="shared" si="12"/>
        <v>6.2784197446801434E-3</v>
      </c>
      <c r="R325" s="144"/>
    </row>
    <row r="326" spans="2:18" ht="14.1" customHeight="1">
      <c r="B326" s="133" t="s">
        <v>216</v>
      </c>
      <c r="C326" s="119">
        <v>3426099.99</v>
      </c>
      <c r="D326" s="69">
        <f t="shared" si="11"/>
        <v>3.4399312228745853E-3</v>
      </c>
      <c r="E326" s="69">
        <f t="shared" si="12"/>
        <v>6.0299088454754133E-3</v>
      </c>
      <c r="R326" s="144"/>
    </row>
    <row r="327" spans="2:18" ht="14.1" customHeight="1">
      <c r="B327" s="133" t="s">
        <v>119</v>
      </c>
      <c r="C327" s="119">
        <v>3219550</v>
      </c>
      <c r="D327" s="69">
        <f t="shared" si="11"/>
        <v>3.2325473865127533E-3</v>
      </c>
      <c r="E327" s="69">
        <f t="shared" si="12"/>
        <v>5.6663824990847295E-3</v>
      </c>
      <c r="R327" s="144"/>
    </row>
    <row r="328" spans="2:18" ht="14.1" customHeight="1">
      <c r="B328" s="133" t="s">
        <v>156</v>
      </c>
      <c r="C328" s="119">
        <v>2885649.89</v>
      </c>
      <c r="D328" s="69">
        <f t="shared" si="11"/>
        <v>2.8972993152180629E-3</v>
      </c>
      <c r="E328" s="69">
        <f t="shared" si="12"/>
        <v>5.0787209501892425E-3</v>
      </c>
      <c r="R328" s="144"/>
    </row>
    <row r="329" spans="2:18" ht="14.1" customHeight="1">
      <c r="B329" s="133" t="s">
        <v>172</v>
      </c>
      <c r="C329" s="119">
        <v>2748850</v>
      </c>
      <c r="D329" s="69">
        <f t="shared" si="11"/>
        <v>2.7599471613783239E-3</v>
      </c>
      <c r="E329" s="69">
        <f t="shared" si="12"/>
        <v>4.8379542273327197E-3</v>
      </c>
      <c r="R329" s="144"/>
    </row>
    <row r="330" spans="2:18" ht="14.1" customHeight="1">
      <c r="B330" s="133" t="s">
        <v>136</v>
      </c>
      <c r="C330" s="119">
        <v>2643799.98</v>
      </c>
      <c r="D330" s="69">
        <f t="shared" si="11"/>
        <v>2.6544730523866598E-3</v>
      </c>
      <c r="E330" s="69">
        <f t="shared" si="12"/>
        <v>4.6530670241967222E-3</v>
      </c>
      <c r="R330" s="144"/>
    </row>
    <row r="331" spans="2:18" ht="14.1" customHeight="1">
      <c r="B331" s="133" t="s">
        <v>163</v>
      </c>
      <c r="C331" s="119">
        <v>2027938</v>
      </c>
      <c r="D331" s="69">
        <f t="shared" si="11"/>
        <v>2.0361248254911089E-3</v>
      </c>
      <c r="E331" s="69">
        <f t="shared" si="12"/>
        <v>3.5691548174213439E-3</v>
      </c>
      <c r="R331" s="144"/>
    </row>
    <row r="332" spans="2:18" ht="14.1" customHeight="1">
      <c r="B332" s="133" t="s">
        <v>1227</v>
      </c>
      <c r="C332" s="119">
        <v>1824000</v>
      </c>
      <c r="D332" s="69">
        <f t="shared" si="11"/>
        <v>1.8313635237841507E-3</v>
      </c>
      <c r="E332" s="69">
        <f t="shared" si="12"/>
        <v>3.2102255527420125E-3</v>
      </c>
      <c r="R332" s="144"/>
    </row>
    <row r="333" spans="2:18" ht="14.1" customHeight="1">
      <c r="B333" s="133" t="s">
        <v>203</v>
      </c>
      <c r="C333" s="119">
        <v>1823450</v>
      </c>
      <c r="D333" s="69">
        <f t="shared" si="11"/>
        <v>1.8308113034233606E-3</v>
      </c>
      <c r="E333" s="69">
        <f t="shared" si="12"/>
        <v>3.2092575570983675E-3</v>
      </c>
      <c r="R333" s="144"/>
    </row>
    <row r="334" spans="2:18" ht="14.1" customHeight="1">
      <c r="B334" s="133" t="s">
        <v>551</v>
      </c>
      <c r="C334" s="119">
        <v>1746400</v>
      </c>
      <c r="D334" s="69">
        <f t="shared" si="11"/>
        <v>1.7534502510617549E-3</v>
      </c>
      <c r="E334" s="69">
        <f t="shared" si="12"/>
        <v>3.0736501673841285E-3</v>
      </c>
      <c r="R334" s="144"/>
    </row>
    <row r="335" spans="2:18" ht="14.1" customHeight="1">
      <c r="B335" s="133" t="s">
        <v>157</v>
      </c>
      <c r="C335" s="119">
        <v>1561250</v>
      </c>
      <c r="D335" s="69">
        <f t="shared" si="11"/>
        <v>1.5675527968793889E-3</v>
      </c>
      <c r="E335" s="69">
        <f t="shared" si="12"/>
        <v>2.7477876338917032E-3</v>
      </c>
      <c r="R335" s="144"/>
    </row>
    <row r="336" spans="2:18" ht="14.1" customHeight="1">
      <c r="B336" s="133" t="s">
        <v>11</v>
      </c>
      <c r="C336" s="119">
        <v>1494450</v>
      </c>
      <c r="D336" s="69">
        <f t="shared" si="11"/>
        <v>1.5004831239688729E-3</v>
      </c>
      <c r="E336" s="69">
        <f t="shared" si="12"/>
        <v>2.6302201629908447E-3</v>
      </c>
      <c r="R336" s="144"/>
    </row>
    <row r="337" spans="2:18" ht="14.1" customHeight="1">
      <c r="B337" s="133" t="s">
        <v>0</v>
      </c>
      <c r="C337" s="119">
        <v>1185459.95</v>
      </c>
      <c r="D337" s="69">
        <f t="shared" si="11"/>
        <v>1.1902456750751004E-3</v>
      </c>
      <c r="E337" s="69">
        <f t="shared" si="12"/>
        <v>2.0864001223915947E-3</v>
      </c>
      <c r="R337" s="144"/>
    </row>
    <row r="338" spans="2:18" ht="14.1" customHeight="1">
      <c r="B338" s="133" t="s">
        <v>98</v>
      </c>
      <c r="C338" s="119">
        <v>1149750</v>
      </c>
      <c r="D338" s="69">
        <f t="shared" si="11"/>
        <v>1.1543915633063747E-3</v>
      </c>
      <c r="E338" s="69">
        <f t="shared" si="12"/>
        <v>2.0235508932374608E-3</v>
      </c>
      <c r="R338" s="144"/>
    </row>
    <row r="339" spans="2:18" ht="14.1" customHeight="1">
      <c r="B339" s="133" t="s">
        <v>55</v>
      </c>
      <c r="C339" s="119">
        <v>1063749.97</v>
      </c>
      <c r="D339" s="69">
        <f t="shared" si="11"/>
        <v>1.0680443494980726E-3</v>
      </c>
      <c r="E339" s="69">
        <f t="shared" si="12"/>
        <v>1.8721915216132396E-3</v>
      </c>
      <c r="R339" s="144"/>
    </row>
    <row r="340" spans="2:18" ht="14.1" customHeight="1">
      <c r="B340" s="133" t="s">
        <v>191</v>
      </c>
      <c r="C340" s="119">
        <v>1059250</v>
      </c>
      <c r="D340" s="69">
        <f t="shared" si="11"/>
        <v>1.0635262130309E-3</v>
      </c>
      <c r="E340" s="69">
        <f t="shared" si="12"/>
        <v>1.8642716100559084E-3</v>
      </c>
      <c r="R340" s="144"/>
    </row>
    <row r="341" spans="2:18" ht="14.1" customHeight="1">
      <c r="B341" s="133" t="s">
        <v>186</v>
      </c>
      <c r="C341" s="119">
        <v>1030150</v>
      </c>
      <c r="D341" s="69">
        <f t="shared" si="11"/>
        <v>1.0343087357600016E-3</v>
      </c>
      <c r="E341" s="69">
        <f t="shared" si="12"/>
        <v>1.813055840546702E-3</v>
      </c>
      <c r="R341" s="144"/>
    </row>
    <row r="342" spans="2:18" ht="14.1" customHeight="1">
      <c r="B342" s="133" t="s">
        <v>52</v>
      </c>
      <c r="C342" s="119">
        <v>1000000</v>
      </c>
      <c r="D342" s="69">
        <f t="shared" si="11"/>
        <v>1.0040370196185036E-3</v>
      </c>
      <c r="E342" s="69">
        <f t="shared" si="12"/>
        <v>1.7599920793541736E-3</v>
      </c>
      <c r="R342" s="144"/>
    </row>
    <row r="343" spans="2:18" ht="14.1" customHeight="1">
      <c r="B343" s="133" t="s">
        <v>123</v>
      </c>
      <c r="C343" s="119">
        <v>993900</v>
      </c>
      <c r="D343" s="69">
        <f t="shared" si="11"/>
        <v>9.9791239379883089E-4</v>
      </c>
      <c r="E343" s="69">
        <f t="shared" si="12"/>
        <v>1.749256127670113E-3</v>
      </c>
      <c r="R343" s="144"/>
    </row>
    <row r="344" spans="2:18" ht="14.1" customHeight="1">
      <c r="B344" s="133" t="s">
        <v>37</v>
      </c>
      <c r="C344" s="119">
        <v>754400</v>
      </c>
      <c r="D344" s="69">
        <f t="shared" si="11"/>
        <v>7.5744552760019913E-4</v>
      </c>
      <c r="E344" s="69">
        <f t="shared" si="12"/>
        <v>1.3277380246647884E-3</v>
      </c>
      <c r="R344" s="144"/>
    </row>
    <row r="345" spans="2:18" ht="14.1" customHeight="1">
      <c r="B345" s="133" t="s">
        <v>138</v>
      </c>
      <c r="C345" s="119">
        <v>687800</v>
      </c>
      <c r="D345" s="69">
        <f t="shared" si="11"/>
        <v>6.9057666209360687E-4</v>
      </c>
      <c r="E345" s="69">
        <f t="shared" si="12"/>
        <v>1.2105225521798005E-3</v>
      </c>
      <c r="R345" s="144"/>
    </row>
    <row r="346" spans="2:18" ht="14.1" customHeight="1">
      <c r="B346" s="133" t="s">
        <v>130</v>
      </c>
      <c r="C346" s="119">
        <v>605560</v>
      </c>
      <c r="D346" s="69">
        <f t="shared" si="11"/>
        <v>6.0800465760018111E-4</v>
      </c>
      <c r="E346" s="69">
        <f t="shared" si="12"/>
        <v>1.0657808035737133E-3</v>
      </c>
      <c r="R346" s="144"/>
    </row>
    <row r="347" spans="2:18" ht="14.1" customHeight="1">
      <c r="B347" s="133" t="s">
        <v>192</v>
      </c>
      <c r="C347" s="119">
        <v>573930</v>
      </c>
      <c r="D347" s="69">
        <f t="shared" si="11"/>
        <v>5.7624696666964785E-4</v>
      </c>
      <c r="E347" s="69">
        <f t="shared" si="12"/>
        <v>1.0101122541037407E-3</v>
      </c>
      <c r="R347" s="144"/>
    </row>
    <row r="348" spans="2:18" ht="14.1" customHeight="1">
      <c r="B348" s="133" t="s">
        <v>218</v>
      </c>
      <c r="C348" s="119">
        <v>490000</v>
      </c>
      <c r="D348" s="69">
        <f t="shared" si="11"/>
        <v>4.9197813961306678E-4</v>
      </c>
      <c r="E348" s="69">
        <f t="shared" si="12"/>
        <v>8.6239611888354502E-4</v>
      </c>
      <c r="R348" s="144"/>
    </row>
    <row r="349" spans="2:18" ht="14.1" customHeight="1">
      <c r="B349" s="133" t="s">
        <v>152</v>
      </c>
      <c r="C349" s="119">
        <v>480000</v>
      </c>
      <c r="D349" s="69">
        <f t="shared" si="11"/>
        <v>4.8193776941688176E-4</v>
      </c>
      <c r="E349" s="69">
        <f t="shared" si="12"/>
        <v>8.4479619809000326E-4</v>
      </c>
      <c r="R349" s="144"/>
    </row>
    <row r="350" spans="2:18" ht="14.1" customHeight="1">
      <c r="B350" s="133" t="s">
        <v>195</v>
      </c>
      <c r="C350" s="119">
        <v>365780</v>
      </c>
      <c r="D350" s="69">
        <f t="shared" si="11"/>
        <v>3.6725666103605629E-4</v>
      </c>
      <c r="E350" s="69">
        <f t="shared" si="12"/>
        <v>6.4376990278616959E-4</v>
      </c>
      <c r="R350" s="144"/>
    </row>
    <row r="351" spans="2:18" ht="14.1" customHeight="1">
      <c r="B351" s="133" t="s">
        <v>73</v>
      </c>
      <c r="C351" s="119">
        <v>297000</v>
      </c>
      <c r="D351" s="69">
        <f t="shared" si="11"/>
        <v>2.9819899482669558E-4</v>
      </c>
      <c r="E351" s="69">
        <f t="shared" si="12"/>
        <v>5.2271764756818952E-4</v>
      </c>
      <c r="R351" s="144"/>
    </row>
    <row r="352" spans="2:18" ht="14.1" customHeight="1">
      <c r="B352" s="133" t="s">
        <v>1384</v>
      </c>
      <c r="C352" s="119">
        <v>247500</v>
      </c>
      <c r="D352" s="69">
        <f t="shared" si="11"/>
        <v>2.4849916235557967E-4</v>
      </c>
      <c r="E352" s="69">
        <f t="shared" si="12"/>
        <v>4.3559803964015795E-4</v>
      </c>
      <c r="R352" s="144"/>
    </row>
    <row r="353" spans="2:18" ht="14.1" customHeight="1">
      <c r="B353" s="133"/>
      <c r="C353" s="119"/>
      <c r="D353" s="69">
        <f t="shared" si="9"/>
        <v>0</v>
      </c>
      <c r="E353" s="69"/>
      <c r="R353" s="144"/>
    </row>
    <row r="354" spans="2:18" ht="14.1" customHeight="1">
      <c r="B354" s="133"/>
      <c r="C354" s="119"/>
      <c r="D354" s="69">
        <f t="shared" si="9"/>
        <v>0</v>
      </c>
      <c r="E354" s="69"/>
      <c r="R354" s="144"/>
    </row>
    <row r="355" spans="2:18" ht="14.1" customHeight="1">
      <c r="B355" s="133"/>
      <c r="C355" s="119"/>
      <c r="D355" s="69">
        <f t="shared" si="9"/>
        <v>0</v>
      </c>
      <c r="E355" s="69"/>
      <c r="R355" s="144"/>
    </row>
    <row r="356" spans="2:18" ht="14.1" customHeight="1">
      <c r="B356" s="133"/>
      <c r="C356" s="119"/>
      <c r="D356" s="69">
        <f t="shared" si="9"/>
        <v>0</v>
      </c>
      <c r="E356" s="69"/>
      <c r="R356" s="144"/>
    </row>
    <row r="357" spans="2:18" ht="14.1" customHeight="1">
      <c r="B357" s="133"/>
      <c r="C357" s="119"/>
      <c r="D357" s="69">
        <f t="shared" si="9"/>
        <v>0</v>
      </c>
      <c r="E357" s="69"/>
      <c r="R357" s="144"/>
    </row>
    <row r="358" spans="2:18" ht="14.1" customHeight="1">
      <c r="B358" s="133"/>
      <c r="C358" s="119"/>
      <c r="D358" s="69">
        <f t="shared" si="9"/>
        <v>0</v>
      </c>
      <c r="E358" s="69">
        <f t="shared" si="10"/>
        <v>0</v>
      </c>
      <c r="R358" s="144"/>
    </row>
    <row r="359" spans="2:18" ht="14.1" customHeight="1">
      <c r="B359" s="159" t="s">
        <v>1104</v>
      </c>
      <c r="C359" s="160">
        <f>SUM(C296:C358)</f>
        <v>568184375.22000015</v>
      </c>
      <c r="D359" s="161">
        <f>SUM(D296:D358)</f>
        <v>0.57047814668969032</v>
      </c>
      <c r="E359" s="161">
        <f>SUM(E296:E358)</f>
        <v>0.99999999999999922</v>
      </c>
      <c r="R359" s="144"/>
    </row>
    <row r="360" spans="2:18" ht="14.1" customHeight="1">
      <c r="B360" s="159" t="s">
        <v>1027</v>
      </c>
      <c r="C360" s="160">
        <f>+C359+C294</f>
        <v>995979212.38000011</v>
      </c>
      <c r="D360" s="164">
        <f>+D359+D294</f>
        <v>0.94746539801270779</v>
      </c>
      <c r="E360" s="164"/>
      <c r="R360" s="144"/>
    </row>
    <row r="361" spans="2:18" ht="14.1" customHeight="1">
      <c r="C361" s="62">
        <f>+C360-Tabla4[[#Totals],[26/12/2025]]</f>
        <v>995979212.38000011</v>
      </c>
      <c r="R361" s="144"/>
    </row>
    <row r="362" spans="2:18" ht="14.1" customHeight="1">
      <c r="R362" s="144"/>
    </row>
    <row r="363" spans="2:18" ht="14.1" customHeight="1">
      <c r="B363" s="66" t="s">
        <v>1149</v>
      </c>
      <c r="R363" s="144"/>
    </row>
    <row r="364" spans="2:18" ht="14.1" customHeight="1">
      <c r="R364" s="144"/>
    </row>
    <row r="365" spans="2:18" ht="14.1" customHeight="1">
      <c r="B365" s="162" t="s">
        <v>1142</v>
      </c>
      <c r="C365" s="163" t="s">
        <v>9</v>
      </c>
      <c r="D365" s="155" t="s">
        <v>1139</v>
      </c>
      <c r="E365" s="155" t="s">
        <v>1150</v>
      </c>
      <c r="R365" s="144"/>
    </row>
    <row r="366" spans="2:18" ht="14.1" customHeight="1">
      <c r="B366" s="127"/>
      <c r="C366" s="165"/>
      <c r="D366" s="166">
        <v>0.15480667336663612</v>
      </c>
      <c r="E366" s="165">
        <v>5.4444444444444446</v>
      </c>
      <c r="F366" s="167" t="e">
        <f>+C366/$C$397</f>
        <v>#DIV/0!</v>
      </c>
      <c r="R366" s="144"/>
    </row>
    <row r="367" spans="2:18" ht="14.1" customHeight="1">
      <c r="B367" s="127"/>
      <c r="C367" s="165"/>
      <c r="D367" s="166">
        <v>6.456553672079636E-2</v>
      </c>
      <c r="E367" s="165">
        <v>2</v>
      </c>
      <c r="F367" s="167" t="e">
        <f>+C367/$C$397</f>
        <v>#DIV/0!</v>
      </c>
      <c r="R367" s="144"/>
    </row>
    <row r="368" spans="2:18" ht="14.1" customHeight="1">
      <c r="B368" s="127"/>
      <c r="C368" s="165"/>
      <c r="D368" s="166">
        <v>3.3162191228188156E-2</v>
      </c>
      <c r="E368" s="165">
        <v>4.5</v>
      </c>
      <c r="F368" s="167" t="e">
        <f>+C368/$C$397</f>
        <v>#DIV/0!</v>
      </c>
      <c r="R368" s="144"/>
    </row>
    <row r="369" spans="2:18" ht="14.1" customHeight="1">
      <c r="B369" s="127"/>
      <c r="C369" s="165"/>
      <c r="D369" s="166">
        <v>2.5256422303874912E-2</v>
      </c>
      <c r="E369" s="165">
        <v>3</v>
      </c>
      <c r="F369" s="167" t="e">
        <f>+C369/$C$397</f>
        <v>#DIV/0!</v>
      </c>
      <c r="R369" s="144"/>
    </row>
    <row r="370" spans="2:18" ht="14.1" customHeight="1">
      <c r="B370" s="127"/>
      <c r="C370" s="165"/>
      <c r="D370" s="166">
        <v>2.0153594124112429E-2</v>
      </c>
      <c r="E370" s="165">
        <v>2.5</v>
      </c>
      <c r="F370" s="167" t="e">
        <f>+C370/$C$397</f>
        <v>#DIV/0!</v>
      </c>
      <c r="R370" s="144"/>
    </row>
    <row r="371" spans="2:18" ht="14.1" customHeight="1">
      <c r="B371" s="127"/>
      <c r="C371" s="165"/>
      <c r="D371" s="166">
        <v>1.5761667627008709E-2</v>
      </c>
      <c r="E371" s="165">
        <v>4.5</v>
      </c>
      <c r="F371" s="167"/>
      <c r="R371" s="144"/>
    </row>
    <row r="372" spans="2:18" ht="14.1" customHeight="1">
      <c r="B372" s="127"/>
      <c r="C372" s="165"/>
      <c r="D372" s="166">
        <v>1.2650301317217812E-2</v>
      </c>
      <c r="E372" s="165">
        <v>2</v>
      </c>
      <c r="F372" s="167"/>
      <c r="R372" s="144"/>
    </row>
    <row r="373" spans="2:18" ht="14.1" customHeight="1">
      <c r="B373" s="130"/>
      <c r="C373" s="165"/>
      <c r="D373" s="166">
        <v>1.2239959762161483E-2</v>
      </c>
      <c r="E373" s="165">
        <v>5</v>
      </c>
      <c r="F373" s="167" t="e">
        <f>+C373/$C$397</f>
        <v>#DIV/0!</v>
      </c>
      <c r="R373" s="144"/>
    </row>
    <row r="374" spans="2:18" ht="14.1" customHeight="1">
      <c r="B374" s="127"/>
      <c r="C374" s="165"/>
      <c r="D374" s="166">
        <v>8.9070224006191252E-3</v>
      </c>
      <c r="E374" s="165">
        <v>5.5</v>
      </c>
      <c r="F374" s="167" t="e">
        <f>+C374/$C$397</f>
        <v>#DIV/0!</v>
      </c>
      <c r="R374" s="144"/>
    </row>
    <row r="375" spans="2:18" ht="14.1" customHeight="1">
      <c r="B375" s="127"/>
      <c r="C375" s="165"/>
      <c r="D375" s="166">
        <v>5.2213117935389422E-3</v>
      </c>
      <c r="E375" s="165">
        <v>3</v>
      </c>
      <c r="F375" s="167"/>
      <c r="R375" s="144"/>
    </row>
    <row r="376" spans="2:18" ht="14.1" customHeight="1">
      <c r="B376" s="127"/>
      <c r="C376" s="165"/>
      <c r="D376" s="166">
        <v>5.2199729956431632E-3</v>
      </c>
      <c r="E376" s="165">
        <v>2</v>
      </c>
      <c r="F376" s="167"/>
      <c r="R376" s="144"/>
    </row>
    <row r="377" spans="2:18" ht="14.1" customHeight="1">
      <c r="B377" s="127"/>
      <c r="C377" s="165"/>
      <c r="D377" s="166">
        <v>4.685123236279367E-3</v>
      </c>
      <c r="E377" s="165">
        <v>3.5</v>
      </c>
      <c r="F377" s="167"/>
      <c r="R377" s="144"/>
    </row>
    <row r="378" spans="2:18" ht="14.1" customHeight="1">
      <c r="B378" s="127"/>
      <c r="C378" s="165"/>
      <c r="D378" s="166">
        <v>3.8282925829806681E-3</v>
      </c>
      <c r="E378" s="165">
        <v>1</v>
      </c>
      <c r="F378" s="167"/>
      <c r="R378" s="144"/>
    </row>
    <row r="379" spans="2:18" ht="14.1" customHeight="1">
      <c r="B379" s="127"/>
      <c r="C379" s="165"/>
      <c r="D379" s="166">
        <v>2.7372392378153961E-3</v>
      </c>
      <c r="E379" s="165">
        <v>8</v>
      </c>
      <c r="F379" s="167"/>
      <c r="R379" s="144"/>
    </row>
    <row r="380" spans="2:18" ht="14.1" customHeight="1">
      <c r="B380" s="127"/>
      <c r="C380" s="165"/>
      <c r="D380" s="166">
        <v>2.717090329483919E-3</v>
      </c>
      <c r="E380" s="165">
        <v>2</v>
      </c>
      <c r="F380" s="167"/>
      <c r="R380" s="144"/>
    </row>
    <row r="381" spans="2:18" ht="14.1" customHeight="1">
      <c r="B381" s="127"/>
      <c r="C381" s="165"/>
      <c r="D381" s="166">
        <v>2.4151914039857057E-3</v>
      </c>
      <c r="E381" s="165">
        <v>2</v>
      </c>
      <c r="F381" s="167"/>
      <c r="R381" s="144"/>
    </row>
    <row r="382" spans="2:18" ht="14.1" customHeight="1">
      <c r="B382" s="127"/>
      <c r="C382" s="165"/>
      <c r="D382" s="166">
        <v>2.1795629743285639E-3</v>
      </c>
      <c r="E382" s="165">
        <v>3</v>
      </c>
      <c r="F382" s="167"/>
      <c r="R382" s="144"/>
    </row>
    <row r="383" spans="2:18" ht="14.1" customHeight="1">
      <c r="B383" s="127"/>
      <c r="C383" s="165"/>
      <c r="D383" s="166">
        <v>2.1648361974749924E-3</v>
      </c>
      <c r="E383" s="165">
        <v>2</v>
      </c>
      <c r="F383" s="167"/>
      <c r="R383" s="144"/>
    </row>
    <row r="384" spans="2:18" ht="14.1" customHeight="1">
      <c r="B384" s="127"/>
      <c r="C384" s="165"/>
      <c r="D384" s="166">
        <v>2.0125144668827121E-3</v>
      </c>
      <c r="E384" s="165">
        <v>6</v>
      </c>
      <c r="F384" s="167"/>
      <c r="R384" s="144"/>
    </row>
    <row r="385" spans="2:18" ht="14.1" customHeight="1">
      <c r="B385" s="127"/>
      <c r="C385" s="165"/>
      <c r="D385" s="166">
        <v>1.7963320766617632E-3</v>
      </c>
      <c r="E385" s="165">
        <v>3</v>
      </c>
      <c r="F385" s="167"/>
      <c r="R385" s="144"/>
    </row>
    <row r="386" spans="2:18" ht="14.1" customHeight="1">
      <c r="B386" s="127"/>
      <c r="C386" s="165"/>
      <c r="D386" s="166">
        <v>1.6346722307464228E-3</v>
      </c>
      <c r="E386" s="165">
        <v>7</v>
      </c>
      <c r="F386" s="167"/>
      <c r="R386" s="144"/>
    </row>
    <row r="387" spans="2:18" ht="14.1" customHeight="1">
      <c r="B387" s="127"/>
      <c r="C387" s="165"/>
      <c r="D387" s="166">
        <v>1.5704099317490204E-3</v>
      </c>
      <c r="E387" s="165">
        <v>4</v>
      </c>
      <c r="F387" s="167"/>
      <c r="R387" s="144"/>
    </row>
    <row r="388" spans="2:18" ht="14.1" customHeight="1">
      <c r="B388" s="127"/>
      <c r="C388" s="165"/>
      <c r="D388" s="166">
        <v>8.8092901542272421E-4</v>
      </c>
      <c r="E388" s="165">
        <v>1</v>
      </c>
      <c r="F388" s="167"/>
      <c r="R388" s="144"/>
    </row>
    <row r="389" spans="2:18" ht="14.1" customHeight="1">
      <c r="B389" s="127"/>
      <c r="C389" s="165"/>
      <c r="D389" s="166">
        <v>7.831967690308414E-4</v>
      </c>
      <c r="E389" s="165">
        <v>3</v>
      </c>
      <c r="F389" s="167"/>
      <c r="R389" s="144"/>
    </row>
    <row r="390" spans="2:18" ht="14.1" customHeight="1">
      <c r="B390" s="127"/>
      <c r="C390" s="165"/>
      <c r="D390" s="166">
        <v>6.9282791106574436E-4</v>
      </c>
      <c r="E390" s="165">
        <v>5</v>
      </c>
      <c r="F390" s="167"/>
      <c r="R390" s="144"/>
    </row>
    <row r="391" spans="2:18" ht="14.1" customHeight="1">
      <c r="B391" s="127"/>
      <c r="C391" s="165"/>
      <c r="D391" s="166">
        <v>6.817828284255658E-4</v>
      </c>
      <c r="E391" s="165">
        <v>3</v>
      </c>
      <c r="F391" s="167"/>
      <c r="R391" s="144"/>
    </row>
    <row r="392" spans="2:18" ht="14.1" customHeight="1">
      <c r="B392" s="127"/>
      <c r="C392" s="165"/>
      <c r="D392" s="166"/>
      <c r="E392" s="165"/>
      <c r="F392" s="167"/>
      <c r="R392" s="144"/>
    </row>
    <row r="393" spans="2:18" ht="14.1" customHeight="1">
      <c r="B393" s="127"/>
      <c r="C393" s="165"/>
      <c r="D393" s="166"/>
      <c r="E393" s="165"/>
      <c r="F393" s="167"/>
      <c r="R393" s="144"/>
    </row>
    <row r="394" spans="2:18" ht="14.1" customHeight="1">
      <c r="B394" s="127"/>
      <c r="C394" s="165"/>
      <c r="D394" s="166"/>
      <c r="E394" s="165"/>
      <c r="F394" s="167" t="e">
        <f>+C394/$C$397</f>
        <v>#DIV/0!</v>
      </c>
      <c r="R394" s="144"/>
    </row>
    <row r="395" spans="2:18" ht="14.1" customHeight="1">
      <c r="B395" s="133"/>
      <c r="C395" s="165"/>
      <c r="D395" s="166"/>
      <c r="E395" s="165"/>
      <c r="F395" s="167"/>
      <c r="R395" s="144"/>
    </row>
    <row r="396" spans="2:18" ht="14.1" customHeight="1">
      <c r="B396" s="127"/>
      <c r="C396" s="165"/>
      <c r="D396" s="166"/>
      <c r="E396" s="165"/>
      <c r="F396" s="167"/>
      <c r="R396" s="144"/>
    </row>
    <row r="397" spans="2:18" ht="14.1" customHeight="1">
      <c r="B397" s="159" t="s">
        <v>1151</v>
      </c>
      <c r="C397" s="160">
        <f>SUM(C366:C396)</f>
        <v>0</v>
      </c>
      <c r="D397" s="161">
        <f>SUM(D366:D396)</f>
        <v>0.38872465483213059</v>
      </c>
      <c r="E397" s="168" t="e">
        <f>+SUMPRODUCT(E366:E396,F366:F396)</f>
        <v>#DIV/0!</v>
      </c>
      <c r="R397" s="144"/>
    </row>
    <row r="398" spans="2:18" ht="14.1" customHeight="1">
      <c r="B398" s="162" t="s">
        <v>1148</v>
      </c>
      <c r="C398" s="163" t="s">
        <v>9</v>
      </c>
      <c r="D398" s="155" t="s">
        <v>1139</v>
      </c>
      <c r="E398" s="155" t="s">
        <v>1150</v>
      </c>
      <c r="R398" s="144"/>
    </row>
    <row r="399" spans="2:18" ht="14.1" customHeight="1">
      <c r="B399" s="127"/>
      <c r="C399" s="165"/>
      <c r="D399" s="166">
        <v>9.9803868785864142E-2</v>
      </c>
      <c r="E399" s="165">
        <v>4.5</v>
      </c>
      <c r="F399" s="167" t="e">
        <f>+C399/$C$451</f>
        <v>#DIV/0!</v>
      </c>
      <c r="R399" s="144"/>
    </row>
    <row r="400" spans="2:18" ht="14.1" customHeight="1">
      <c r="B400" s="127"/>
      <c r="C400" s="165"/>
      <c r="D400" s="166">
        <v>9.7368896642968286E-2</v>
      </c>
      <c r="E400" s="165">
        <v>5.75</v>
      </c>
      <c r="F400" s="167" t="e">
        <f t="shared" ref="F400:F437" si="13">+C400/$C$451</f>
        <v>#DIV/0!</v>
      </c>
      <c r="R400" s="144"/>
    </row>
    <row r="401" spans="2:18" ht="14.1" customHeight="1">
      <c r="B401" s="127"/>
      <c r="C401" s="165"/>
      <c r="D401" s="166">
        <v>5.7951875115647034E-2</v>
      </c>
      <c r="E401" s="165">
        <v>3.25</v>
      </c>
      <c r="F401" s="167" t="e">
        <f t="shared" si="13"/>
        <v>#DIV/0!</v>
      </c>
      <c r="R401" s="144"/>
    </row>
    <row r="402" spans="2:18" ht="14.1" customHeight="1">
      <c r="B402" s="127"/>
      <c r="C402" s="165"/>
      <c r="D402" s="166">
        <v>4.1870904190494981E-2</v>
      </c>
      <c r="E402" s="165">
        <v>7</v>
      </c>
      <c r="F402" s="167" t="e">
        <f t="shared" si="13"/>
        <v>#DIV/0!</v>
      </c>
      <c r="R402" s="144"/>
    </row>
    <row r="403" spans="2:18" ht="14.1" customHeight="1">
      <c r="B403" s="127"/>
      <c r="C403" s="165"/>
      <c r="D403" s="166">
        <v>3.039673682471921E-2</v>
      </c>
      <c r="E403" s="165">
        <v>5</v>
      </c>
      <c r="F403" s="167" t="e">
        <f t="shared" si="13"/>
        <v>#DIV/0!</v>
      </c>
      <c r="R403" s="144"/>
    </row>
    <row r="404" spans="2:18" ht="14.1" customHeight="1">
      <c r="B404" s="127"/>
      <c r="C404" s="165"/>
      <c r="D404" s="166">
        <v>3.0164790089275462E-2</v>
      </c>
      <c r="E404" s="165">
        <v>5</v>
      </c>
      <c r="F404" s="167" t="e">
        <f t="shared" si="13"/>
        <v>#DIV/0!</v>
      </c>
      <c r="R404" s="144"/>
    </row>
    <row r="405" spans="2:18" ht="14.1" customHeight="1">
      <c r="B405" s="127"/>
      <c r="C405" s="165"/>
      <c r="D405" s="166">
        <v>3.005735155813918E-2</v>
      </c>
      <c r="E405" s="165">
        <v>2</v>
      </c>
      <c r="F405" s="167" t="e">
        <f t="shared" si="13"/>
        <v>#DIV/0!</v>
      </c>
      <c r="R405" s="144"/>
    </row>
    <row r="406" spans="2:18" ht="14.1" customHeight="1">
      <c r="B406" s="127"/>
      <c r="C406" s="165"/>
      <c r="D406" s="166">
        <v>2.3152434470763084E-2</v>
      </c>
      <c r="E406" s="165">
        <v>4.5</v>
      </c>
      <c r="F406" s="167" t="e">
        <f t="shared" si="13"/>
        <v>#DIV/0!</v>
      </c>
      <c r="R406" s="144"/>
    </row>
    <row r="407" spans="2:18" ht="14.1" customHeight="1">
      <c r="B407" s="127"/>
      <c r="C407" s="165"/>
      <c r="D407" s="166">
        <v>2.0879891982572653E-2</v>
      </c>
      <c r="E407" s="165">
        <v>6</v>
      </c>
      <c r="F407" s="167" t="e">
        <f t="shared" si="13"/>
        <v>#DIV/0!</v>
      </c>
      <c r="R407" s="144"/>
    </row>
    <row r="408" spans="2:18" ht="14.1" customHeight="1">
      <c r="B408" s="127"/>
      <c r="C408" s="165"/>
      <c r="D408" s="166">
        <v>1.9816719103586983E-2</v>
      </c>
      <c r="E408" s="165">
        <v>6</v>
      </c>
      <c r="F408" s="167" t="e">
        <f t="shared" si="13"/>
        <v>#DIV/0!</v>
      </c>
      <c r="R408" s="144"/>
    </row>
    <row r="409" spans="2:18" ht="14.1" customHeight="1">
      <c r="B409" s="127"/>
      <c r="C409" s="165"/>
      <c r="D409" s="166">
        <v>1.9758648744857561E-2</v>
      </c>
      <c r="E409" s="165">
        <v>6</v>
      </c>
      <c r="F409" s="167" t="e">
        <f t="shared" si="13"/>
        <v>#DIV/0!</v>
      </c>
      <c r="R409" s="144"/>
    </row>
    <row r="410" spans="2:18" ht="14.1" customHeight="1">
      <c r="B410" s="127"/>
      <c r="C410" s="165"/>
      <c r="D410" s="166">
        <v>1.7723675943273152E-2</v>
      </c>
      <c r="E410" s="165">
        <v>4</v>
      </c>
      <c r="F410" s="167" t="e">
        <f t="shared" si="13"/>
        <v>#DIV/0!</v>
      </c>
      <c r="R410" s="144"/>
    </row>
    <row r="411" spans="2:18" ht="14.1" customHeight="1">
      <c r="B411" s="127"/>
      <c r="C411" s="165"/>
      <c r="D411" s="166">
        <v>1.7057590520175598E-2</v>
      </c>
      <c r="E411" s="165">
        <v>3.4</v>
      </c>
      <c r="F411" s="167" t="e">
        <f t="shared" si="13"/>
        <v>#DIV/0!</v>
      </c>
      <c r="R411" s="144"/>
    </row>
    <row r="412" spans="2:18" ht="14.1" customHeight="1">
      <c r="B412" s="127"/>
      <c r="C412" s="165"/>
      <c r="D412" s="166">
        <v>1.6845926572852905E-2</v>
      </c>
      <c r="E412" s="165">
        <v>3</v>
      </c>
      <c r="F412" s="167" t="e">
        <f t="shared" si="13"/>
        <v>#DIV/0!</v>
      </c>
      <c r="R412" s="144"/>
    </row>
    <row r="413" spans="2:18" ht="14.1" customHeight="1">
      <c r="B413" s="127"/>
      <c r="C413" s="165"/>
      <c r="D413" s="166">
        <v>1.3865735680890452E-2</v>
      </c>
      <c r="E413" s="165">
        <v>8</v>
      </c>
      <c r="F413" s="167" t="e">
        <f t="shared" si="13"/>
        <v>#DIV/0!</v>
      </c>
      <c r="R413" s="144"/>
    </row>
    <row r="414" spans="2:18" ht="14.1" customHeight="1">
      <c r="B414" s="127"/>
      <c r="C414" s="165"/>
      <c r="D414" s="166">
        <v>1.1551148244783076E-2</v>
      </c>
      <c r="E414" s="165">
        <v>7</v>
      </c>
      <c r="F414" s="167"/>
      <c r="R414" s="144"/>
    </row>
    <row r="415" spans="2:18" ht="14.1" customHeight="1">
      <c r="B415" s="127"/>
      <c r="C415" s="165"/>
      <c r="D415" s="166">
        <v>1.1489563541577232E-2</v>
      </c>
      <c r="E415" s="165">
        <v>3</v>
      </c>
      <c r="F415" s="167"/>
      <c r="R415" s="144"/>
    </row>
    <row r="416" spans="2:18" ht="14.1" customHeight="1">
      <c r="B416" s="127"/>
      <c r="C416" s="165"/>
      <c r="D416" s="166">
        <v>9.627965067496233E-3</v>
      </c>
      <c r="E416" s="165">
        <v>3</v>
      </c>
      <c r="F416" s="167"/>
      <c r="R416" s="144"/>
    </row>
    <row r="417" spans="2:18" ht="14.1" customHeight="1">
      <c r="B417" s="127"/>
      <c r="C417" s="165"/>
      <c r="D417" s="166">
        <v>7.4313324199964835E-3</v>
      </c>
      <c r="E417" s="165">
        <v>6</v>
      </c>
      <c r="F417" s="167"/>
      <c r="R417" s="144"/>
    </row>
    <row r="418" spans="2:18" ht="14.1" customHeight="1">
      <c r="B418" s="127"/>
      <c r="C418" s="165"/>
      <c r="D418" s="166">
        <v>4.6268855278129703E-3</v>
      </c>
      <c r="E418" s="165">
        <v>7.5</v>
      </c>
      <c r="F418" s="167"/>
      <c r="R418" s="144"/>
    </row>
    <row r="419" spans="2:18" ht="14.1" customHeight="1">
      <c r="B419" s="127"/>
      <c r="C419" s="165"/>
      <c r="D419" s="166">
        <v>4.143579487436674E-3</v>
      </c>
      <c r="E419" s="165">
        <v>2</v>
      </c>
      <c r="F419" s="167" t="e">
        <f t="shared" si="13"/>
        <v>#DIV/0!</v>
      </c>
      <c r="R419" s="144"/>
    </row>
    <row r="420" spans="2:18" ht="14.1" customHeight="1">
      <c r="B420" s="127"/>
      <c r="C420" s="165"/>
      <c r="D420" s="166">
        <v>4.026434671555992E-3</v>
      </c>
      <c r="E420" s="165">
        <v>6</v>
      </c>
      <c r="F420" s="167"/>
      <c r="R420" s="144"/>
    </row>
    <row r="421" spans="2:18" ht="14.1" customHeight="1">
      <c r="B421" s="127"/>
      <c r="C421" s="165"/>
      <c r="D421" s="166">
        <v>3.9615029736107003E-3</v>
      </c>
      <c r="E421" s="165">
        <v>1</v>
      </c>
      <c r="F421" s="167"/>
      <c r="R421" s="144"/>
    </row>
    <row r="422" spans="2:18" ht="14.1" customHeight="1">
      <c r="B422" s="127"/>
      <c r="C422" s="165"/>
      <c r="D422" s="166">
        <v>3.7489688076557497E-3</v>
      </c>
      <c r="E422" s="165">
        <v>2</v>
      </c>
      <c r="F422" s="167"/>
      <c r="R422" s="144"/>
    </row>
    <row r="423" spans="2:18" ht="14.1" customHeight="1">
      <c r="B423" s="127"/>
      <c r="C423" s="165"/>
      <c r="D423" s="166">
        <v>2.8021039958658991E-3</v>
      </c>
      <c r="E423" s="165">
        <v>1</v>
      </c>
      <c r="F423" s="167"/>
      <c r="R423" s="144"/>
    </row>
    <row r="424" spans="2:18" ht="14.1" customHeight="1">
      <c r="B424" s="127"/>
      <c r="C424" s="165"/>
      <c r="D424" s="166">
        <v>2.2652460396584335E-3</v>
      </c>
      <c r="E424" s="165">
        <v>5</v>
      </c>
      <c r="F424" s="167"/>
      <c r="R424" s="144"/>
    </row>
    <row r="425" spans="2:18" ht="14.1" customHeight="1">
      <c r="B425" s="127"/>
      <c r="C425" s="165"/>
      <c r="D425" s="166">
        <v>2.1701913890581092E-3</v>
      </c>
      <c r="E425" s="165">
        <v>1</v>
      </c>
      <c r="F425" s="167"/>
      <c r="R425" s="144"/>
    </row>
    <row r="426" spans="2:18" ht="14.1" customHeight="1">
      <c r="B426" s="127"/>
      <c r="C426" s="165"/>
      <c r="D426" s="166">
        <v>1.8418512051182564E-3</v>
      </c>
      <c r="E426" s="165">
        <v>6</v>
      </c>
      <c r="F426" s="167"/>
      <c r="R426" s="144"/>
    </row>
    <row r="427" spans="2:18" ht="14.1" customHeight="1">
      <c r="B427" s="127"/>
      <c r="C427" s="165"/>
      <c r="D427" s="166">
        <v>1.7598498340017795E-3</v>
      </c>
      <c r="E427" s="165">
        <v>1</v>
      </c>
      <c r="F427" s="167"/>
      <c r="R427" s="144"/>
    </row>
    <row r="428" spans="2:18" ht="14.1" customHeight="1">
      <c r="B428" s="127"/>
      <c r="C428" s="165"/>
      <c r="D428" s="166">
        <v>1.2333675614866028E-3</v>
      </c>
      <c r="E428" s="165">
        <v>1</v>
      </c>
      <c r="F428" s="167"/>
      <c r="R428" s="144"/>
    </row>
    <row r="429" spans="2:18" ht="14.1" customHeight="1">
      <c r="B429" s="127"/>
      <c r="C429" s="165"/>
      <c r="D429" s="166">
        <v>8.7222682910015922E-4</v>
      </c>
      <c r="E429" s="165">
        <v>8</v>
      </c>
      <c r="F429" s="167"/>
      <c r="R429" s="144"/>
    </row>
    <row r="430" spans="2:18" ht="14.1" customHeight="1">
      <c r="B430" s="127"/>
      <c r="C430" s="165"/>
      <c r="D430" s="166">
        <v>8.1398912063376338E-4</v>
      </c>
      <c r="E430" s="165">
        <v>6</v>
      </c>
      <c r="F430" s="167"/>
      <c r="R430" s="144"/>
    </row>
    <row r="431" spans="2:18" ht="14.1" customHeight="1">
      <c r="B431" s="127"/>
      <c r="C431" s="165"/>
      <c r="D431" s="166">
        <v>1.9409222494059185E-4</v>
      </c>
      <c r="E431" s="165">
        <v>6</v>
      </c>
      <c r="F431" s="167"/>
      <c r="R431" s="144"/>
    </row>
    <row r="432" spans="2:18" ht="14.1" customHeight="1">
      <c r="B432" s="127"/>
      <c r="C432" s="165"/>
      <c r="D432" s="166"/>
      <c r="E432" s="165"/>
      <c r="F432" s="167"/>
      <c r="R432" s="144"/>
    </row>
    <row r="433" spans="2:18" ht="14.1" customHeight="1">
      <c r="B433" s="127"/>
      <c r="C433" s="165"/>
      <c r="D433" s="166"/>
      <c r="E433" s="165"/>
      <c r="F433" s="167"/>
      <c r="R433" s="144"/>
    </row>
    <row r="434" spans="2:18" ht="14.1" customHeight="1">
      <c r="B434" s="127"/>
      <c r="C434" s="165"/>
      <c r="D434" s="166"/>
      <c r="E434" s="165"/>
      <c r="F434" s="167" t="e">
        <f t="shared" si="13"/>
        <v>#DIV/0!</v>
      </c>
      <c r="R434" s="144"/>
    </row>
    <row r="435" spans="2:18" ht="14.1" customHeight="1">
      <c r="B435" s="127"/>
      <c r="C435" s="165"/>
      <c r="D435" s="166"/>
      <c r="E435" s="165"/>
      <c r="F435" s="167" t="e">
        <f t="shared" si="13"/>
        <v>#DIV/0!</v>
      </c>
      <c r="R435" s="144"/>
    </row>
    <row r="436" spans="2:18" ht="14.1" customHeight="1">
      <c r="B436" s="127"/>
      <c r="C436" s="165"/>
      <c r="D436" s="166"/>
      <c r="E436" s="165"/>
      <c r="F436" s="167" t="e">
        <f t="shared" si="13"/>
        <v>#DIV/0!</v>
      </c>
      <c r="R436" s="144"/>
    </row>
    <row r="437" spans="2:18" ht="14.1" customHeight="1">
      <c r="B437" s="127"/>
      <c r="C437" s="165"/>
      <c r="D437" s="166"/>
      <c r="E437" s="165"/>
      <c r="F437" s="167" t="e">
        <f t="shared" si="13"/>
        <v>#DIV/0!</v>
      </c>
      <c r="R437" s="144"/>
    </row>
    <row r="438" spans="2:18" ht="14.1" customHeight="1">
      <c r="B438" s="127"/>
      <c r="C438" s="165"/>
      <c r="D438" s="166"/>
      <c r="E438" s="165"/>
      <c r="F438" s="167"/>
      <c r="R438" s="144"/>
    </row>
    <row r="439" spans="2:18" ht="14.1" customHeight="1">
      <c r="B439" s="127"/>
      <c r="C439" s="165"/>
      <c r="D439" s="166"/>
      <c r="E439" s="165"/>
      <c r="F439" s="167"/>
      <c r="R439" s="144"/>
    </row>
    <row r="440" spans="2:18" ht="14.1" customHeight="1">
      <c r="B440" s="127"/>
      <c r="C440" s="165"/>
      <c r="D440" s="166"/>
      <c r="E440" s="165"/>
      <c r="F440" s="167"/>
      <c r="R440" s="144"/>
    </row>
    <row r="441" spans="2:18" ht="14.1" customHeight="1">
      <c r="B441" s="127"/>
      <c r="C441" s="165"/>
      <c r="D441" s="166"/>
      <c r="E441" s="165"/>
      <c r="F441" s="167"/>
      <c r="R441" s="144"/>
    </row>
    <row r="442" spans="2:18" ht="14.1" customHeight="1">
      <c r="B442" s="133"/>
      <c r="C442" s="165"/>
      <c r="D442" s="166"/>
      <c r="E442" s="165"/>
      <c r="F442" s="167" t="e">
        <f t="shared" ref="F442" si="14">+C442/$C$451</f>
        <v>#DIV/0!</v>
      </c>
      <c r="R442" s="144"/>
    </row>
    <row r="443" spans="2:18" ht="14.1" customHeight="1">
      <c r="B443" s="127"/>
      <c r="C443" s="165"/>
      <c r="D443" s="166"/>
      <c r="E443" s="165"/>
      <c r="F443" s="167"/>
      <c r="R443" s="144"/>
    </row>
    <row r="444" spans="2:18" ht="14.1" customHeight="1">
      <c r="B444" s="127"/>
      <c r="C444" s="165"/>
      <c r="D444" s="166"/>
      <c r="E444" s="165"/>
      <c r="F444" s="167"/>
      <c r="R444" s="144"/>
    </row>
    <row r="445" spans="2:18" ht="14.1" customHeight="1">
      <c r="B445" s="133"/>
      <c r="C445" s="165"/>
      <c r="D445" s="166"/>
      <c r="E445" s="165"/>
      <c r="F445" s="167" t="e">
        <f>+C445/$C$451</f>
        <v>#DIV/0!</v>
      </c>
      <c r="R445" s="144"/>
    </row>
    <row r="446" spans="2:18" ht="14.1" customHeight="1">
      <c r="B446" s="127"/>
      <c r="C446" s="165"/>
      <c r="D446" s="166"/>
      <c r="E446" s="165"/>
      <c r="F446" s="167" t="e">
        <f>+C446/$C$451</f>
        <v>#DIV/0!</v>
      </c>
      <c r="R446" s="144"/>
    </row>
    <row r="447" spans="2:18" ht="14.1" customHeight="1">
      <c r="B447" s="133"/>
      <c r="C447" s="165"/>
      <c r="D447" s="166"/>
      <c r="E447" s="165"/>
      <c r="F447" s="167" t="e">
        <f>+C447/$C$451</f>
        <v>#DIV/0!</v>
      </c>
      <c r="R447" s="144"/>
    </row>
    <row r="448" spans="2:18" ht="14.1" customHeight="1">
      <c r="B448" s="127"/>
      <c r="C448" s="165"/>
      <c r="D448" s="166"/>
      <c r="E448" s="165"/>
      <c r="F448" s="167" t="e">
        <f>+C448/$C$451</f>
        <v>#DIV/0!</v>
      </c>
      <c r="R448" s="144"/>
    </row>
    <row r="449" spans="2:18" ht="14.1" customHeight="1">
      <c r="B449" s="127"/>
      <c r="C449" s="165"/>
      <c r="D449" s="166"/>
      <c r="E449" s="165"/>
      <c r="F449" s="167" t="e">
        <f>+C449/$C$451</f>
        <v>#DIV/0!</v>
      </c>
      <c r="R449" s="144"/>
    </row>
    <row r="450" spans="2:18" ht="14.1" customHeight="1">
      <c r="B450" s="159" t="s">
        <v>1104</v>
      </c>
      <c r="C450" s="160">
        <f>SUM(C399:C449)</f>
        <v>0</v>
      </c>
      <c r="D450" s="161">
        <f>SUM(D399:D449)</f>
        <v>0.61127534516786963</v>
      </c>
      <c r="E450" s="168" t="e">
        <f>+SUMPRODUCT(E399:E449,F399:F449)</f>
        <v>#DIV/0!</v>
      </c>
      <c r="R450" s="144"/>
    </row>
    <row r="451" spans="2:18" ht="14.1" customHeight="1">
      <c r="B451" s="159" t="s">
        <v>247</v>
      </c>
      <c r="C451" s="160">
        <f>+C450+C397</f>
        <v>0</v>
      </c>
      <c r="D451" s="161">
        <f>+D450+D397</f>
        <v>1.0000000000000002</v>
      </c>
      <c r="E451" s="168"/>
      <c r="R451" s="144"/>
    </row>
    <row r="452" spans="2:18" ht="14.1" customHeight="1">
      <c r="B452" s="94"/>
      <c r="C452" s="169">
        <f>+C451-GETPIVOTDATA("Suma de Total vencido",Pivot!$A$4)</f>
        <v>-240591685.54999998</v>
      </c>
      <c r="D452" s="86"/>
      <c r="E452" s="169"/>
      <c r="R452" s="144"/>
    </row>
    <row r="453" spans="2:18" ht="14.1" customHeight="1">
      <c r="B453" s="66" t="s">
        <v>1152</v>
      </c>
      <c r="R453" s="144"/>
    </row>
    <row r="454" spans="2:18" ht="14.1" customHeight="1">
      <c r="R454" s="144"/>
    </row>
    <row r="455" spans="2:18" ht="14.1" customHeight="1">
      <c r="B455" s="162" t="s">
        <v>1142</v>
      </c>
      <c r="C455" s="163" t="s">
        <v>9</v>
      </c>
      <c r="D455" s="155" t="s">
        <v>1139</v>
      </c>
      <c r="E455" s="155" t="s">
        <v>1150</v>
      </c>
      <c r="R455" s="144"/>
    </row>
    <row r="456" spans="2:18" ht="14.1" customHeight="1">
      <c r="B456" s="133" t="s">
        <v>39</v>
      </c>
      <c r="C456" s="165">
        <v>58976746</v>
      </c>
      <c r="D456" s="166">
        <v>0.35545560649421282</v>
      </c>
      <c r="E456" s="165">
        <v>17.791666666666668</v>
      </c>
      <c r="F456" s="167">
        <f t="shared" ref="F456:F464" si="15">+C456/$C$470</f>
        <v>0.54432930960283477</v>
      </c>
      <c r="R456" s="144"/>
    </row>
    <row r="457" spans="2:18" ht="14.1" customHeight="1">
      <c r="B457" s="133" t="s">
        <v>173</v>
      </c>
      <c r="C457" s="165">
        <v>23710000</v>
      </c>
      <c r="D457" s="166">
        <v>0.14290127892064078</v>
      </c>
      <c r="E457" s="165">
        <v>10</v>
      </c>
      <c r="F457" s="167">
        <f t="shared" si="15"/>
        <v>0.21883282490158429</v>
      </c>
      <c r="R457" s="144"/>
    </row>
    <row r="458" spans="2:18" ht="14.1" customHeight="1">
      <c r="B458" s="127" t="s">
        <v>876</v>
      </c>
      <c r="C458" s="165">
        <v>10693200</v>
      </c>
      <c r="D458" s="166">
        <v>6.4448416522741289E-2</v>
      </c>
      <c r="E458" s="165">
        <v>14.5</v>
      </c>
      <c r="F458" s="167">
        <f t="shared" si="15"/>
        <v>9.8693511735032532E-2</v>
      </c>
      <c r="R458" s="144"/>
    </row>
    <row r="459" spans="2:18" ht="14.1" customHeight="1">
      <c r="B459" s="127" t="s">
        <v>206</v>
      </c>
      <c r="C459" s="165">
        <v>5787750</v>
      </c>
      <c r="D459" s="166">
        <v>3.488303994402947E-2</v>
      </c>
      <c r="E459" s="165">
        <v>18.777777777777779</v>
      </c>
      <c r="F459" s="167">
        <f t="shared" si="15"/>
        <v>5.341837546706641E-2</v>
      </c>
      <c r="R459" s="144"/>
    </row>
    <row r="460" spans="2:18" ht="14.1" customHeight="1">
      <c r="B460" s="127" t="s">
        <v>212</v>
      </c>
      <c r="C460" s="165">
        <v>3295830</v>
      </c>
      <c r="D460" s="166">
        <v>1.9864121556516894E-2</v>
      </c>
      <c r="E460" s="165">
        <v>16.75</v>
      </c>
      <c r="F460" s="167">
        <f t="shared" si="15"/>
        <v>3.0419054799468097E-2</v>
      </c>
      <c r="R460" s="144"/>
    </row>
    <row r="461" spans="2:18" ht="14.1" customHeight="1">
      <c r="B461" s="127" t="s">
        <v>81</v>
      </c>
      <c r="C461" s="165">
        <v>2503150</v>
      </c>
      <c r="D461" s="166">
        <v>1.5086602122741542E-2</v>
      </c>
      <c r="E461" s="165">
        <v>9</v>
      </c>
      <c r="F461" s="167">
        <f t="shared" si="15"/>
        <v>2.310296860617464E-2</v>
      </c>
      <c r="R461" s="144"/>
    </row>
    <row r="462" spans="2:18" ht="14.1" customHeight="1">
      <c r="B462" s="127" t="s">
        <v>79</v>
      </c>
      <c r="C462" s="165">
        <v>1044000</v>
      </c>
      <c r="D462" s="166">
        <v>6.2922368280535212E-3</v>
      </c>
      <c r="E462" s="165">
        <v>17</v>
      </c>
      <c r="F462" s="167">
        <f t="shared" si="15"/>
        <v>9.6356587599010553E-3</v>
      </c>
      <c r="R462" s="144"/>
    </row>
    <row r="463" spans="2:18" ht="14.1" customHeight="1">
      <c r="B463" s="127" t="s">
        <v>159</v>
      </c>
      <c r="C463" s="165">
        <v>814472</v>
      </c>
      <c r="D463" s="166">
        <v>4.9088608369908119E-3</v>
      </c>
      <c r="E463" s="165">
        <v>17.5</v>
      </c>
      <c r="F463" s="167">
        <f t="shared" si="15"/>
        <v>7.517216725569092E-3</v>
      </c>
      <c r="R463" s="144"/>
    </row>
    <row r="464" spans="2:18" ht="14.1" customHeight="1">
      <c r="B464" s="133" t="s">
        <v>471</v>
      </c>
      <c r="C464" s="170">
        <v>749200</v>
      </c>
      <c r="D464" s="171">
        <v>4.5154634402085232E-3</v>
      </c>
      <c r="E464" s="170">
        <v>14</v>
      </c>
      <c r="F464" s="167">
        <f t="shared" si="15"/>
        <v>6.9147850027948951E-3</v>
      </c>
      <c r="R464" s="144"/>
    </row>
    <row r="465" spans="2:18" ht="14.1" customHeight="1">
      <c r="B465" s="133" t="s">
        <v>124</v>
      </c>
      <c r="C465" s="170">
        <v>489200</v>
      </c>
      <c r="D465" s="171">
        <v>2.9484312799653088E-3</v>
      </c>
      <c r="E465" s="170">
        <v>16.5</v>
      </c>
      <c r="F465" s="167"/>
      <c r="R465" s="144"/>
    </row>
    <row r="466" spans="2:18" ht="14.1" customHeight="1">
      <c r="B466" s="133" t="s">
        <v>358</v>
      </c>
      <c r="C466" s="170">
        <v>204000</v>
      </c>
      <c r="D466" s="171">
        <v>1.2295175411139064E-3</v>
      </c>
      <c r="E466" s="170">
        <v>14</v>
      </c>
      <c r="F466" s="167"/>
      <c r="R466" s="144"/>
    </row>
    <row r="467" spans="2:18" ht="14.1" customHeight="1">
      <c r="B467" s="133" t="s">
        <v>49</v>
      </c>
      <c r="C467" s="170">
        <v>80000</v>
      </c>
      <c r="D467" s="171">
        <v>4.8216374161329662E-4</v>
      </c>
      <c r="E467" s="170">
        <v>13</v>
      </c>
      <c r="F467" s="167"/>
      <c r="R467" s="144"/>
    </row>
    <row r="468" spans="2:18" ht="14.1" customHeight="1">
      <c r="B468" s="133"/>
      <c r="C468" s="170"/>
      <c r="D468" s="171"/>
      <c r="E468" s="170"/>
      <c r="F468" s="167"/>
      <c r="R468" s="144"/>
    </row>
    <row r="469" spans="2:18" ht="14.1" customHeight="1">
      <c r="B469" s="133"/>
      <c r="C469" s="170"/>
      <c r="D469" s="171"/>
      <c r="E469" s="170"/>
      <c r="F469" s="167"/>
      <c r="R469" s="144"/>
    </row>
    <row r="470" spans="2:18" ht="14.1" customHeight="1">
      <c r="B470" s="159" t="s">
        <v>1151</v>
      </c>
      <c r="C470" s="160">
        <f>SUM(C456:C469)</f>
        <v>108347548</v>
      </c>
      <c r="D470" s="161">
        <f>SUM(D456:D469)</f>
        <v>0.65301573922882805</v>
      </c>
      <c r="E470" s="168">
        <f>+SUMPRODUCT(E456:E469,F456:F469)</f>
        <v>15.416598553296287</v>
      </c>
      <c r="R470" s="144"/>
    </row>
    <row r="471" spans="2:18" ht="14.1" customHeight="1">
      <c r="B471" s="162" t="s">
        <v>1153</v>
      </c>
      <c r="C471" s="163" t="s">
        <v>9</v>
      </c>
      <c r="D471" s="155" t="s">
        <v>1139</v>
      </c>
      <c r="E471" s="155" t="s">
        <v>1150</v>
      </c>
      <c r="R471" s="144"/>
    </row>
    <row r="472" spans="2:18" ht="14.1" customHeight="1">
      <c r="B472" s="127" t="s">
        <v>177</v>
      </c>
      <c r="C472" s="165">
        <v>11213860</v>
      </c>
      <c r="D472" s="166">
        <v>6.7586458694096033E-2</v>
      </c>
      <c r="E472" s="165">
        <v>20.333333333333332</v>
      </c>
      <c r="F472" s="167">
        <f t="shared" ref="F472:F485" si="16">+C472/$C$495</f>
        <v>0.19478249112477106</v>
      </c>
      <c r="H472" s="172"/>
      <c r="R472" s="144"/>
    </row>
    <row r="473" spans="2:18" ht="14.1" customHeight="1">
      <c r="B473" s="127" t="s">
        <v>126</v>
      </c>
      <c r="C473" s="165">
        <v>8874750</v>
      </c>
      <c r="D473" s="166">
        <v>5.3488533323532553E-2</v>
      </c>
      <c r="E473" s="165">
        <v>16.333333333333332</v>
      </c>
      <c r="F473" s="167">
        <f t="shared" si="16"/>
        <v>0.15415262123029555</v>
      </c>
      <c r="H473" s="172"/>
      <c r="R473" s="144"/>
    </row>
    <row r="474" spans="2:18" ht="14.1" customHeight="1">
      <c r="B474" s="127" t="s">
        <v>551</v>
      </c>
      <c r="C474" s="165">
        <v>8020150</v>
      </c>
      <c r="D474" s="166">
        <v>4.8337819153748511E-2</v>
      </c>
      <c r="E474" s="165">
        <v>21</v>
      </c>
      <c r="F474" s="167">
        <f t="shared" si="16"/>
        <v>0.13930839124033409</v>
      </c>
      <c r="H474" s="172"/>
      <c r="R474" s="144"/>
    </row>
    <row r="475" spans="2:18" ht="14.1" customHeight="1">
      <c r="B475" s="127" t="s">
        <v>104</v>
      </c>
      <c r="C475" s="165">
        <v>7395450</v>
      </c>
      <c r="D475" s="166">
        <v>4.4572723036425684E-2</v>
      </c>
      <c r="E475" s="165">
        <v>16.666666666666668</v>
      </c>
      <c r="F475" s="167">
        <f t="shared" si="16"/>
        <v>0.12845747797713616</v>
      </c>
      <c r="H475" s="172"/>
      <c r="R475" s="144"/>
    </row>
    <row r="476" spans="2:18" ht="14.1" customHeight="1">
      <c r="B476" s="127" t="s">
        <v>179</v>
      </c>
      <c r="C476" s="165">
        <v>4181850</v>
      </c>
      <c r="D476" s="166">
        <v>2.5204205535819556E-2</v>
      </c>
      <c r="E476" s="165">
        <v>13.666666666666666</v>
      </c>
      <c r="F476" s="167">
        <f t="shared" si="16"/>
        <v>7.263789279606879E-2</v>
      </c>
      <c r="H476" s="172"/>
      <c r="R476" s="144"/>
    </row>
    <row r="477" spans="2:18" ht="14.1" customHeight="1">
      <c r="B477" s="127" t="s">
        <v>207</v>
      </c>
      <c r="C477" s="165">
        <v>3771000</v>
      </c>
      <c r="D477" s="166">
        <v>2.2727993370296771E-2</v>
      </c>
      <c r="E477" s="165">
        <v>10</v>
      </c>
      <c r="F477" s="167">
        <f t="shared" si="16"/>
        <v>6.5501510990106149E-2</v>
      </c>
      <c r="H477" s="172"/>
      <c r="R477" s="144"/>
    </row>
    <row r="478" spans="2:18" ht="14.1" customHeight="1">
      <c r="B478" s="127" t="s">
        <v>75</v>
      </c>
      <c r="C478" s="165">
        <v>3760400</v>
      </c>
      <c r="D478" s="166">
        <v>2.2664106674533006E-2</v>
      </c>
      <c r="E478" s="165">
        <v>15.8</v>
      </c>
      <c r="F478" s="167">
        <f t="shared" si="16"/>
        <v>6.5317391123626403E-2</v>
      </c>
      <c r="H478" s="172"/>
      <c r="R478" s="144"/>
    </row>
    <row r="479" spans="2:18" ht="14.1" customHeight="1">
      <c r="B479" s="127" t="s">
        <v>171</v>
      </c>
      <c r="C479" s="165">
        <v>3538850</v>
      </c>
      <c r="D479" s="166">
        <v>2.1328814462602683E-2</v>
      </c>
      <c r="E479" s="165">
        <v>26</v>
      </c>
      <c r="F479" s="167">
        <f t="shared" si="16"/>
        <v>6.1469112216212443E-2</v>
      </c>
      <c r="H479" s="172"/>
      <c r="R479" s="144"/>
    </row>
    <row r="480" spans="2:18" ht="14.1" customHeight="1">
      <c r="B480" s="127" t="s">
        <v>934</v>
      </c>
      <c r="C480" s="165">
        <v>2839460</v>
      </c>
      <c r="D480" s="166">
        <v>1.7113558222016139E-2</v>
      </c>
      <c r="E480" s="165">
        <v>14</v>
      </c>
      <c r="F480" s="167">
        <f>+C480/$C$495</f>
        <v>4.9320848686281303E-2</v>
      </c>
      <c r="H480" s="172"/>
      <c r="R480" s="144"/>
    </row>
    <row r="481" spans="2:18" ht="14.1" customHeight="1">
      <c r="B481" s="127" t="s">
        <v>49</v>
      </c>
      <c r="C481" s="165">
        <v>1518770</v>
      </c>
      <c r="D481" s="166">
        <v>9.1536978231253306E-3</v>
      </c>
      <c r="E481" s="165">
        <v>13</v>
      </c>
      <c r="F481" s="167">
        <f>+C481/$C$495</f>
        <v>2.6380729208815568E-2</v>
      </c>
      <c r="H481" s="172"/>
      <c r="R481" s="144"/>
    </row>
    <row r="482" spans="2:18" ht="14.1" customHeight="1">
      <c r="B482" s="127" t="s">
        <v>198</v>
      </c>
      <c r="C482" s="165">
        <v>1105850</v>
      </c>
      <c r="D482" s="166">
        <v>6.6650096707883012E-3</v>
      </c>
      <c r="E482" s="165">
        <v>12</v>
      </c>
      <c r="F482" s="167">
        <f t="shared" si="16"/>
        <v>1.9208391919493206E-2</v>
      </c>
      <c r="H482" s="172"/>
      <c r="R482" s="144"/>
    </row>
    <row r="483" spans="2:18" ht="14.1" customHeight="1">
      <c r="B483" s="127" t="s">
        <v>181</v>
      </c>
      <c r="C483" s="165">
        <v>986601</v>
      </c>
      <c r="D483" s="166">
        <v>5.946290370492751E-3</v>
      </c>
      <c r="E483" s="165">
        <v>12.5</v>
      </c>
      <c r="F483" s="167">
        <f t="shared" si="16"/>
        <v>1.7137060791394779E-2</v>
      </c>
      <c r="H483" s="172"/>
      <c r="R483" s="144"/>
    </row>
    <row r="484" spans="2:18" ht="14.1" customHeight="1">
      <c r="B484" s="127" t="s">
        <v>428</v>
      </c>
      <c r="C484" s="165">
        <v>364200</v>
      </c>
      <c r="D484" s="166">
        <v>2.195050433694533E-3</v>
      </c>
      <c r="E484" s="165">
        <v>12</v>
      </c>
      <c r="F484" s="167">
        <f t="shared" si="16"/>
        <v>6.3260806954645076E-3</v>
      </c>
      <c r="H484" s="172"/>
      <c r="R484" s="144"/>
    </row>
    <row r="485" spans="2:18" ht="14.1" customHeight="1">
      <c r="B485" s="127"/>
      <c r="C485" s="165"/>
      <c r="D485" s="166"/>
      <c r="E485" s="165"/>
      <c r="F485" s="167">
        <f t="shared" si="16"/>
        <v>0</v>
      </c>
      <c r="H485" s="172"/>
      <c r="R485" s="144"/>
    </row>
    <row r="486" spans="2:18" ht="14.1" customHeight="1">
      <c r="B486" s="127"/>
      <c r="C486" s="165"/>
      <c r="D486" s="166"/>
      <c r="E486" s="165"/>
      <c r="F486" s="167">
        <f t="shared" ref="F486" si="17">+C486/$C$495</f>
        <v>0</v>
      </c>
      <c r="H486" s="172"/>
      <c r="R486" s="144"/>
    </row>
    <row r="487" spans="2:18" ht="14.1" customHeight="1">
      <c r="B487" s="127"/>
      <c r="C487" s="165"/>
      <c r="D487" s="166"/>
      <c r="E487" s="165"/>
      <c r="F487" s="167"/>
      <c r="H487" s="172"/>
      <c r="R487" s="144"/>
    </row>
    <row r="488" spans="2:18" ht="14.1" customHeight="1">
      <c r="B488" s="133"/>
      <c r="C488" s="170"/>
      <c r="D488" s="171"/>
      <c r="E488" s="170"/>
      <c r="F488" s="167"/>
      <c r="H488" s="172"/>
      <c r="R488" s="144"/>
    </row>
    <row r="489" spans="2:18" ht="14.1" customHeight="1">
      <c r="B489" s="133"/>
      <c r="C489" s="170"/>
      <c r="D489" s="171"/>
      <c r="E489" s="170"/>
      <c r="F489" s="167"/>
      <c r="H489" s="172"/>
      <c r="R489" s="144"/>
    </row>
    <row r="490" spans="2:18" ht="14.1" customHeight="1">
      <c r="B490" s="133"/>
      <c r="C490" s="170"/>
      <c r="D490" s="171"/>
      <c r="E490" s="170"/>
      <c r="F490" s="167"/>
      <c r="H490" s="172"/>
      <c r="R490" s="144"/>
    </row>
    <row r="491" spans="2:18" ht="14.1" customHeight="1">
      <c r="B491" s="133"/>
      <c r="C491" s="170"/>
      <c r="D491" s="171"/>
      <c r="E491" s="170"/>
      <c r="F491" s="167"/>
      <c r="H491" s="172"/>
      <c r="R491" s="144"/>
    </row>
    <row r="492" spans="2:18" ht="14.1" customHeight="1">
      <c r="B492" s="127"/>
      <c r="C492" s="165"/>
      <c r="D492" s="166"/>
      <c r="E492" s="165"/>
      <c r="F492" s="167">
        <f>+C492/$C$495</f>
        <v>0</v>
      </c>
      <c r="H492" s="172"/>
      <c r="R492" s="144"/>
    </row>
    <row r="493" spans="2:18" ht="14.1" customHeight="1">
      <c r="B493" s="127"/>
      <c r="C493" s="165"/>
      <c r="D493" s="166"/>
      <c r="E493" s="165"/>
      <c r="F493" s="167"/>
      <c r="H493" s="172"/>
      <c r="R493" s="144"/>
    </row>
    <row r="494" spans="2:18" ht="14.1" customHeight="1">
      <c r="B494" s="127"/>
      <c r="C494" s="165"/>
      <c r="D494" s="166"/>
      <c r="E494" s="165"/>
      <c r="F494" s="167"/>
      <c r="H494" s="172"/>
      <c r="R494" s="144"/>
    </row>
    <row r="495" spans="2:18" ht="14.1" customHeight="1">
      <c r="B495" s="159" t="s">
        <v>1118</v>
      </c>
      <c r="C495" s="160">
        <f>+SUBTOTAL(9,C472:C489)</f>
        <v>57571191</v>
      </c>
      <c r="D495" s="161">
        <f>SUM(D472:D494)</f>
        <v>0.34698426077117195</v>
      </c>
      <c r="E495" s="168">
        <f>+SUMPRODUCT(E472:E494,F472:F494)</f>
        <v>17.376850616714414</v>
      </c>
      <c r="H495" s="172"/>
      <c r="R495" s="144"/>
    </row>
    <row r="496" spans="2:18" ht="14.1" customHeight="1">
      <c r="B496" s="159" t="s">
        <v>247</v>
      </c>
      <c r="C496" s="160">
        <f>+C495+C470</f>
        <v>165918739</v>
      </c>
      <c r="D496" s="161">
        <v>1</v>
      </c>
      <c r="E496" s="168"/>
      <c r="H496" s="172"/>
      <c r="R496" s="144"/>
    </row>
    <row r="497" spans="2:18" ht="14.1" customHeight="1">
      <c r="C497" s="62">
        <f>+C496-GETPIVOTDATA("Valor",Pivot!$F$4)</f>
        <v>-83705120.759999961</v>
      </c>
      <c r="R497" s="144"/>
    </row>
    <row r="498" spans="2:18" ht="14.1" customHeight="1">
      <c r="R498" s="144"/>
    </row>
    <row r="499" spans="2:18" ht="14.1" customHeight="1">
      <c r="B499" s="66" t="s">
        <v>1154</v>
      </c>
      <c r="R499" s="144"/>
    </row>
    <row r="500" spans="2:18" ht="14.1" customHeight="1">
      <c r="B500" s="162" t="s">
        <v>1142</v>
      </c>
      <c r="C500" s="163" t="s">
        <v>9</v>
      </c>
      <c r="D500" s="155" t="s">
        <v>1139</v>
      </c>
      <c r="E500" s="155" t="s">
        <v>1150</v>
      </c>
      <c r="R500" s="144"/>
    </row>
    <row r="501" spans="2:18" ht="14.1" customHeight="1">
      <c r="B501" s="133" t="s">
        <v>115</v>
      </c>
      <c r="C501" s="170">
        <v>140000000</v>
      </c>
      <c r="D501" s="171">
        <v>0.48919529037996484</v>
      </c>
      <c r="E501" s="170">
        <v>36</v>
      </c>
      <c r="F501" s="167">
        <f>+C501/$C$508</f>
        <v>0.5659049670695655</v>
      </c>
      <c r="R501" s="144"/>
    </row>
    <row r="502" spans="2:18" ht="14.1" customHeight="1">
      <c r="B502" s="133" t="s">
        <v>173</v>
      </c>
      <c r="C502" s="170">
        <v>105272000</v>
      </c>
      <c r="D502" s="171">
        <v>0.36784690434914041</v>
      </c>
      <c r="E502" s="170">
        <v>73.266666666666666</v>
      </c>
      <c r="F502" s="167"/>
      <c r="R502" s="144"/>
    </row>
    <row r="503" spans="2:18" ht="14.1" customHeight="1">
      <c r="B503" s="133" t="s">
        <v>188</v>
      </c>
      <c r="C503" s="170">
        <v>807121</v>
      </c>
      <c r="D503" s="171">
        <v>2.8202842283340541E-3</v>
      </c>
      <c r="E503" s="170">
        <v>49</v>
      </c>
      <c r="F503" s="167"/>
      <c r="R503" s="144"/>
    </row>
    <row r="504" spans="2:18" ht="14.1" customHeight="1">
      <c r="B504" s="133" t="s">
        <v>105</v>
      </c>
      <c r="C504" s="170">
        <v>565180</v>
      </c>
      <c r="D504" s="171">
        <v>1.9748813872639179E-3</v>
      </c>
      <c r="E504" s="170">
        <v>55</v>
      </c>
      <c r="F504" s="167"/>
      <c r="R504" s="144"/>
    </row>
    <row r="505" spans="2:18" ht="14.1" customHeight="1">
      <c r="B505" s="133" t="s">
        <v>81</v>
      </c>
      <c r="C505" s="170">
        <v>388310</v>
      </c>
      <c r="D505" s="171">
        <v>1.3568530229103152E-3</v>
      </c>
      <c r="E505" s="170">
        <v>82</v>
      </c>
      <c r="F505" s="167"/>
      <c r="R505" s="144"/>
    </row>
    <row r="506" spans="2:18" ht="14.1" customHeight="1">
      <c r="B506" s="133" t="s">
        <v>148</v>
      </c>
      <c r="C506" s="170">
        <v>358750</v>
      </c>
      <c r="D506" s="171">
        <v>1.2535629315986599E-3</v>
      </c>
      <c r="E506" s="170">
        <v>75</v>
      </c>
      <c r="F506" s="167"/>
      <c r="R506" s="144"/>
    </row>
    <row r="507" spans="2:18" ht="14.1" customHeight="1">
      <c r="B507" s="133"/>
      <c r="C507" s="170"/>
      <c r="D507" s="171"/>
      <c r="E507" s="170"/>
      <c r="F507" s="167"/>
      <c r="R507" s="144"/>
    </row>
    <row r="508" spans="2:18" ht="14.1" customHeight="1">
      <c r="B508" s="159" t="s">
        <v>1151</v>
      </c>
      <c r="C508" s="160">
        <f>SUM(C501:C507)</f>
        <v>247391361</v>
      </c>
      <c r="D508" s="161">
        <f>SUM(D501:D507)</f>
        <v>0.8644477762992121</v>
      </c>
      <c r="E508" s="168">
        <f>+SUMPRODUCT(E501:E501,F501:F501)</f>
        <v>20.372578814504358</v>
      </c>
      <c r="R508" s="144"/>
    </row>
    <row r="509" spans="2:18" ht="14.1" customHeight="1">
      <c r="B509" s="66"/>
      <c r="R509" s="144"/>
    </row>
    <row r="510" spans="2:18" ht="14.1" customHeight="1">
      <c r="B510" s="162" t="s">
        <v>1103</v>
      </c>
      <c r="C510" s="163" t="s">
        <v>9</v>
      </c>
      <c r="D510" s="155" t="s">
        <v>1139</v>
      </c>
      <c r="E510" s="155" t="s">
        <v>1150</v>
      </c>
      <c r="R510" s="144"/>
    </row>
    <row r="511" spans="2:18" ht="14.1" customHeight="1">
      <c r="B511" s="133" t="s">
        <v>137</v>
      </c>
      <c r="C511" s="170">
        <v>27117715</v>
      </c>
      <c r="D511" s="171">
        <v>9.4756131884758052E-2</v>
      </c>
      <c r="E511" s="170">
        <v>179.14285714285714</v>
      </c>
      <c r="F511" s="167"/>
      <c r="R511" s="144"/>
    </row>
    <row r="512" spans="2:18" ht="14.1" customHeight="1">
      <c r="B512" s="133" t="s">
        <v>135</v>
      </c>
      <c r="C512" s="170">
        <v>6879400</v>
      </c>
      <c r="D512" s="171">
        <v>2.4038357718856644E-2</v>
      </c>
      <c r="E512" s="170">
        <v>65</v>
      </c>
      <c r="F512" s="167"/>
      <c r="R512" s="144"/>
    </row>
    <row r="513" spans="2:18" ht="14.1" customHeight="1">
      <c r="B513" s="133" t="s">
        <v>171</v>
      </c>
      <c r="C513" s="170">
        <v>3457280</v>
      </c>
      <c r="D513" s="171">
        <v>1.2080607810891748E-2</v>
      </c>
      <c r="E513" s="170">
        <v>42</v>
      </c>
      <c r="F513" s="167"/>
      <c r="R513" s="144"/>
    </row>
    <row r="514" spans="2:18" ht="14.1" customHeight="1">
      <c r="B514" s="133" t="s">
        <v>934</v>
      </c>
      <c r="C514" s="170">
        <v>1338520</v>
      </c>
      <c r="D514" s="171">
        <v>4.6771262862813608E-3</v>
      </c>
      <c r="E514" s="170">
        <v>44</v>
      </c>
      <c r="F514" s="167"/>
      <c r="R514" s="144"/>
    </row>
    <row r="515" spans="2:18" ht="14.1" customHeight="1">
      <c r="B515" s="159" t="s">
        <v>1104</v>
      </c>
      <c r="C515" s="160">
        <f>SUM(C511:C514)</f>
        <v>38792915</v>
      </c>
      <c r="D515" s="161">
        <f>SUM(D511:D514)</f>
        <v>0.13555222370078779</v>
      </c>
      <c r="E515" s="168">
        <f>+SUMPRODUCT(E511:E514,F511:F514)</f>
        <v>0</v>
      </c>
      <c r="R515" s="144"/>
    </row>
    <row r="516" spans="2:18" ht="14.1" customHeight="1">
      <c r="B516" s="159" t="s">
        <v>247</v>
      </c>
      <c r="C516" s="160">
        <f>+C508+C515</f>
        <v>286184276</v>
      </c>
      <c r="D516" s="161">
        <f>+D515+D508</f>
        <v>0.99999999999999989</v>
      </c>
      <c r="E516" s="168"/>
      <c r="R516" s="144"/>
    </row>
    <row r="517" spans="2:18" ht="14.1" customHeight="1">
      <c r="R517" s="144"/>
    </row>
    <row r="518" spans="2:18" ht="14.1" customHeight="1">
      <c r="C518" s="62">
        <f>+C515+C508</f>
        <v>286184276</v>
      </c>
      <c r="D518" s="173">
        <f>D515+D508</f>
        <v>0.99999999999999989</v>
      </c>
      <c r="R518" s="144"/>
    </row>
    <row r="519" spans="2:18" ht="14.1" customHeight="1">
      <c r="C519" s="62">
        <f>+C518-GETPIVOTDATA("Valor",Pivot!$K$4)</f>
        <v>18186085.789999992</v>
      </c>
      <c r="D519" s="174"/>
      <c r="R519" s="144"/>
    </row>
    <row r="520" spans="2:18" ht="14.1" customHeight="1">
      <c r="D520" s="174"/>
      <c r="R520" s="144"/>
    </row>
    <row r="521" spans="2:18" ht="14.1" customHeight="1">
      <c r="B521" s="67" t="s">
        <v>1155</v>
      </c>
      <c r="C521" s="68">
        <f>+C653</f>
        <v>749764028</v>
      </c>
      <c r="D521" s="69">
        <f>+C521/C522</f>
        <v>1</v>
      </c>
      <c r="R521" s="144"/>
    </row>
    <row r="522" spans="2:18" ht="14.1" customHeight="1">
      <c r="B522" s="175" t="s">
        <v>1118</v>
      </c>
      <c r="C522" s="176">
        <f>+C521</f>
        <v>749764028</v>
      </c>
      <c r="D522" s="100"/>
      <c r="R522" s="144"/>
    </row>
    <row r="523" spans="2:18" ht="14.1" customHeight="1">
      <c r="B523" s="70"/>
      <c r="C523" s="71"/>
      <c r="D523" s="72"/>
      <c r="R523" s="144"/>
    </row>
    <row r="524" spans="2:18" ht="14.1" customHeight="1">
      <c r="B524" s="313" t="s">
        <v>1111</v>
      </c>
      <c r="C524" s="314"/>
      <c r="D524" s="315"/>
      <c r="R524" s="144"/>
    </row>
    <row r="525" spans="2:18" ht="14.1" customHeight="1">
      <c r="B525" s="74" t="s">
        <v>1156</v>
      </c>
      <c r="C525" s="75">
        <f>+SUMIFS(Cartera[Sin_Vencer],Cartera[Dias],"&lt;=0",Cartera[Dias],"&gt;-9",Cartera[Local],"Lom")</f>
        <v>0</v>
      </c>
      <c r="D525" s="89">
        <f>+C525/$C$521</f>
        <v>0</v>
      </c>
      <c r="R525" s="144"/>
    </row>
    <row r="526" spans="2:18" ht="14.1" customHeight="1">
      <c r="B526" s="77" t="s">
        <v>1157</v>
      </c>
      <c r="C526" s="78">
        <f>+SUMIFS(Cartera[Sin_Vencer],Cartera[Dias],"&lt;-8",Cartera[Dias],"&gt;-32",Cartera[Local],"Lom")</f>
        <v>0</v>
      </c>
      <c r="D526" s="79">
        <f>+C526/$C$521</f>
        <v>0</v>
      </c>
      <c r="R526" s="144"/>
    </row>
    <row r="527" spans="2:18" ht="14.1" customHeight="1">
      <c r="B527" s="82" t="s">
        <v>1158</v>
      </c>
      <c r="C527" s="83">
        <f>+SUMIFS(Cartera[Sin_Vencer],Cartera[Dias],"&lt;-30",Cartera[Local],"Lom")</f>
        <v>0</v>
      </c>
      <c r="D527" s="84">
        <f>+C527/$C$521</f>
        <v>0</v>
      </c>
      <c r="R527" s="144"/>
    </row>
    <row r="528" spans="2:18" ht="14.1" customHeight="1">
      <c r="B528" s="66" t="s">
        <v>1159</v>
      </c>
      <c r="C528" s="85">
        <f>SUM(C525:C527)</f>
        <v>0</v>
      </c>
      <c r="D528" s="86">
        <f>SUM(D525:D527)</f>
        <v>0</v>
      </c>
      <c r="R528" s="144"/>
    </row>
    <row r="529" spans="2:18" ht="14.1" customHeight="1">
      <c r="B529" s="66"/>
      <c r="C529" s="85"/>
      <c r="R529" s="144"/>
    </row>
    <row r="530" spans="2:18" ht="14.1" customHeight="1">
      <c r="B530" s="313" t="s">
        <v>1102</v>
      </c>
      <c r="C530" s="314"/>
      <c r="D530" s="315"/>
      <c r="R530" s="144"/>
    </row>
    <row r="531" spans="2:18" ht="14.1" customHeight="1">
      <c r="B531" s="74" t="s">
        <v>1156</v>
      </c>
      <c r="C531" s="75">
        <f>+SUMIFS(Cartera[Sin_Vencer],Cartera[Dias],"&lt;=0",Cartera[Dias],"&gt;-9",Cartera[Local],"Galan")</f>
        <v>0</v>
      </c>
      <c r="D531" s="79">
        <f>+C531/$C$521</f>
        <v>0</v>
      </c>
      <c r="R531" s="144"/>
    </row>
    <row r="532" spans="2:18" ht="14.1" customHeight="1">
      <c r="B532" s="77" t="s">
        <v>1157</v>
      </c>
      <c r="C532" s="78">
        <f>+SUMIFS(Cartera[Sin_Vencer],Cartera[Dias],"&lt;-8",Cartera[Dias],"&gt;-31",Cartera[Local],"Galan")</f>
        <v>0</v>
      </c>
      <c r="D532" s="79">
        <f>+C532/$C$521</f>
        <v>0</v>
      </c>
      <c r="R532" s="144"/>
    </row>
    <row r="533" spans="2:18" ht="14.1" customHeight="1">
      <c r="B533" s="82" t="s">
        <v>1158</v>
      </c>
      <c r="C533" s="177">
        <f>+SUMIFS(Cartera[Sin_Vencer],Cartera[Dias],"&lt;-30",Cartera[Local],"Galan")</f>
        <v>0</v>
      </c>
      <c r="D533" s="84">
        <f>+C533/$C$521</f>
        <v>0</v>
      </c>
      <c r="R533" s="144"/>
    </row>
    <row r="534" spans="2:18" ht="14.1" customHeight="1">
      <c r="B534" s="66" t="s">
        <v>1160</v>
      </c>
      <c r="C534" s="85">
        <f>SUM(C531:C533)</f>
        <v>0</v>
      </c>
      <c r="D534" s="92">
        <f>SUM(D531:D533)</f>
        <v>0</v>
      </c>
      <c r="R534" s="144"/>
    </row>
    <row r="535" spans="2:18" ht="14.1" customHeight="1">
      <c r="R535" s="144"/>
    </row>
    <row r="536" spans="2:18" ht="14.1" customHeight="1">
      <c r="B536" s="66" t="s">
        <v>1161</v>
      </c>
      <c r="C536" s="62">
        <f>+C528+C534-C653</f>
        <v>-749764028</v>
      </c>
      <c r="D536" s="174">
        <f>+D534+D528-D653</f>
        <v>-0.99999999999999989</v>
      </c>
      <c r="R536" s="144"/>
    </row>
    <row r="537" spans="2:18" ht="14.1" customHeight="1">
      <c r="R537" s="144"/>
    </row>
    <row r="538" spans="2:18" ht="14.1" customHeight="1">
      <c r="B538" s="313" t="s">
        <v>1155</v>
      </c>
      <c r="C538" s="314"/>
      <c r="D538" s="315"/>
      <c r="R538" s="144"/>
    </row>
    <row r="539" spans="2:18" ht="14.1" customHeight="1">
      <c r="B539" s="74" t="s">
        <v>1156</v>
      </c>
      <c r="C539" s="75">
        <f>+C525+C531</f>
        <v>0</v>
      </c>
      <c r="D539" s="79">
        <f>+C539/$C$521</f>
        <v>0</v>
      </c>
      <c r="R539" s="144"/>
    </row>
    <row r="540" spans="2:18" ht="14.1" customHeight="1">
      <c r="B540" s="77" t="s">
        <v>1157</v>
      </c>
      <c r="C540" s="78">
        <f>+C526+C532</f>
        <v>0</v>
      </c>
      <c r="D540" s="79">
        <f>+C540/$C$521</f>
        <v>0</v>
      </c>
      <c r="R540" s="144"/>
    </row>
    <row r="541" spans="2:18" ht="14.1" customHeight="1">
      <c r="B541" s="82" t="s">
        <v>1158</v>
      </c>
      <c r="C541" s="83">
        <f>+C27+C533</f>
        <v>1223652601.3399999</v>
      </c>
      <c r="D541" s="84">
        <f>+C541/$C$521</f>
        <v>1.6320502926822196</v>
      </c>
      <c r="R541" s="144"/>
    </row>
    <row r="542" spans="2:18" ht="14.1" customHeight="1">
      <c r="B542" s="94" t="s">
        <v>1162</v>
      </c>
      <c r="C542" s="85">
        <f>SUM(C539:C541)</f>
        <v>1223652601.3399999</v>
      </c>
      <c r="D542" s="92">
        <f>SUM(D539:D541)</f>
        <v>1.6320502926822196</v>
      </c>
      <c r="R542" s="144"/>
    </row>
    <row r="543" spans="2:18" ht="14.1" customHeight="1">
      <c r="B543" s="94"/>
      <c r="C543" s="85"/>
      <c r="D543" s="92"/>
      <c r="R543" s="144"/>
    </row>
    <row r="544" spans="2:18" ht="14.1" customHeight="1">
      <c r="B544" s="66" t="s">
        <v>1163</v>
      </c>
      <c r="C544" s="60"/>
      <c r="R544" s="144"/>
    </row>
    <row r="545" spans="2:18" ht="14.1" customHeight="1">
      <c r="B545" s="98" t="s">
        <v>1111</v>
      </c>
      <c r="C545" s="69">
        <f>SUM(D525:D527)</f>
        <v>0</v>
      </c>
      <c r="R545" s="144"/>
    </row>
    <row r="546" spans="2:18" ht="14.1" customHeight="1">
      <c r="B546" s="98" t="s">
        <v>1102</v>
      </c>
      <c r="C546" s="69">
        <f>SUM(D531:D533)</f>
        <v>0</v>
      </c>
      <c r="F546" s="167">
        <f>+C553/C$590</f>
        <v>0.17985329669751671</v>
      </c>
      <c r="R546" s="144"/>
    </row>
    <row r="547" spans="2:18" ht="14.1" customHeight="1">
      <c r="B547" s="99" t="s">
        <v>1118</v>
      </c>
      <c r="C547" s="100">
        <f>SUM(C545:C546)</f>
        <v>0</v>
      </c>
      <c r="F547" s="167">
        <f>+C554/C$590</f>
        <v>9.9920669461882369E-2</v>
      </c>
      <c r="R547" s="144"/>
    </row>
    <row r="548" spans="2:18" ht="14.1" customHeight="1">
      <c r="D548" s="174"/>
      <c r="F548" s="167">
        <f>+C555/C$590</f>
        <v>7.6760294342630361E-2</v>
      </c>
      <c r="R548" s="144"/>
    </row>
    <row r="549" spans="2:18" ht="14.1" customHeight="1">
      <c r="B549" s="66" t="s">
        <v>1164</v>
      </c>
      <c r="F549" s="167">
        <f>+C570/C$590</f>
        <v>2.5356941035777343E-3</v>
      </c>
      <c r="R549" s="144"/>
    </row>
    <row r="550" spans="2:18" ht="14.1" customHeight="1">
      <c r="B550" s="66"/>
      <c r="F550" s="167">
        <f>+C571/C$590</f>
        <v>2.4918713957885002E-3</v>
      </c>
      <c r="R550" s="144"/>
    </row>
    <row r="551" spans="2:18" ht="14.1" customHeight="1">
      <c r="B551" s="162" t="s">
        <v>1142</v>
      </c>
      <c r="C551" s="163" t="s">
        <v>1021</v>
      </c>
      <c r="D551" s="155" t="s">
        <v>1023</v>
      </c>
      <c r="E551" s="155" t="s">
        <v>1150</v>
      </c>
      <c r="F551" s="167">
        <f>+C572/C$590</f>
        <v>1.6914857592511836E-3</v>
      </c>
      <c r="R551" s="144"/>
    </row>
    <row r="552" spans="2:18" ht="14.1" customHeight="1">
      <c r="B552" s="133" t="s">
        <v>39</v>
      </c>
      <c r="C552" s="170">
        <v>84271100</v>
      </c>
      <c r="D552" s="171">
        <v>0.11239683000636035</v>
      </c>
      <c r="E552" s="178">
        <v>-17.698412698412699</v>
      </c>
      <c r="F552" s="167">
        <f t="shared" ref="F552:F581" si="18">+C552/C$590</f>
        <v>0.34669431002415768</v>
      </c>
      <c r="R552" s="144"/>
    </row>
    <row r="553" spans="2:18" ht="14.1" customHeight="1">
      <c r="B553" s="133" t="s">
        <v>207</v>
      </c>
      <c r="C553" s="170">
        <v>43717000</v>
      </c>
      <c r="D553" s="171">
        <v>5.8307678639391861E-2</v>
      </c>
      <c r="E553" s="178">
        <v>-17.76923076923077</v>
      </c>
      <c r="F553" s="167">
        <f t="shared" si="18"/>
        <v>0.17985329669751671</v>
      </c>
      <c r="R553" s="144"/>
    </row>
    <row r="554" spans="2:18" ht="14.1" customHeight="1">
      <c r="B554" s="133" t="s">
        <v>228</v>
      </c>
      <c r="C554" s="170">
        <v>24287750</v>
      </c>
      <c r="D554" s="171">
        <v>3.2393858724841358E-2</v>
      </c>
      <c r="E554" s="178">
        <v>-6.5</v>
      </c>
      <c r="F554" s="167">
        <f t="shared" si="18"/>
        <v>9.9920669461882369E-2</v>
      </c>
      <c r="R554" s="144"/>
    </row>
    <row r="555" spans="2:18" ht="14.1" customHeight="1">
      <c r="B555" s="133" t="s">
        <v>183</v>
      </c>
      <c r="C555" s="170">
        <v>18658150</v>
      </c>
      <c r="D555" s="171">
        <v>2.4885362998503309E-2</v>
      </c>
      <c r="E555" s="178">
        <v>-2.6666666666666665</v>
      </c>
      <c r="F555" s="167">
        <f t="shared" si="18"/>
        <v>7.6760294342630361E-2</v>
      </c>
      <c r="M555" s="172"/>
      <c r="R555" s="144"/>
    </row>
    <row r="556" spans="2:18" ht="14.1" customHeight="1">
      <c r="B556" s="133" t="s">
        <v>210</v>
      </c>
      <c r="C556" s="170">
        <v>13759687</v>
      </c>
      <c r="D556" s="171">
        <v>1.8352023418226726E-2</v>
      </c>
      <c r="E556" s="178">
        <v>-14.25</v>
      </c>
      <c r="F556" s="167">
        <f t="shared" si="18"/>
        <v>5.6607842909530928E-2</v>
      </c>
      <c r="M556" s="172"/>
      <c r="R556" s="144"/>
    </row>
    <row r="557" spans="2:18" ht="14.1" customHeight="1">
      <c r="B557" s="133" t="s">
        <v>876</v>
      </c>
      <c r="C557" s="170">
        <v>11113200</v>
      </c>
      <c r="D557" s="171">
        <v>1.4822263518889439E-2</v>
      </c>
      <c r="E557" s="178">
        <v>-7</v>
      </c>
      <c r="F557" s="167">
        <f t="shared" si="18"/>
        <v>4.5720101032981283E-2</v>
      </c>
      <c r="M557" s="172"/>
      <c r="R557" s="144"/>
    </row>
    <row r="558" spans="2:18" ht="14.1" customHeight="1">
      <c r="B558" s="133" t="s">
        <v>81</v>
      </c>
      <c r="C558" s="170">
        <v>9281542</v>
      </c>
      <c r="D558" s="171">
        <v>1.2379284219274388E-2</v>
      </c>
      <c r="E558" s="178">
        <v>-17.285714285714285</v>
      </c>
      <c r="F558" s="167">
        <f t="shared" si="18"/>
        <v>3.8184594714560989E-2</v>
      </c>
    </row>
    <row r="559" spans="2:18" ht="14.1" customHeight="1">
      <c r="B559" s="133" t="s">
        <v>206</v>
      </c>
      <c r="C559" s="170">
        <v>6798150</v>
      </c>
      <c r="D559" s="171">
        <v>9.0670527607654185E-3</v>
      </c>
      <c r="E559" s="178">
        <v>-14.888888888888889</v>
      </c>
      <c r="F559" s="167">
        <f t="shared" si="18"/>
        <v>2.7967831483043742E-2</v>
      </c>
    </row>
    <row r="560" spans="2:18" ht="14.1" customHeight="1">
      <c r="B560" s="133" t="s">
        <v>220</v>
      </c>
      <c r="C560" s="170">
        <v>5264000</v>
      </c>
      <c r="D560" s="171">
        <v>7.0208756400887244E-3</v>
      </c>
      <c r="E560" s="178">
        <v>-3</v>
      </c>
      <c r="F560" s="167">
        <f t="shared" si="18"/>
        <v>2.1656283684052612E-2</v>
      </c>
    </row>
    <row r="561" spans="2:6" ht="14.1" customHeight="1">
      <c r="B561" s="133" t="s">
        <v>175</v>
      </c>
      <c r="C561" s="170">
        <v>4960725</v>
      </c>
      <c r="D561" s="171">
        <v>6.6163817077657932E-3</v>
      </c>
      <c r="E561" s="178">
        <v>-7.333333333333333</v>
      </c>
      <c r="F561" s="167">
        <f t="shared" si="18"/>
        <v>2.0408599521005297E-2</v>
      </c>
    </row>
    <row r="562" spans="2:6" ht="14.1" customHeight="1">
      <c r="B562" s="133" t="s">
        <v>142</v>
      </c>
      <c r="C562" s="170">
        <v>3948803</v>
      </c>
      <c r="D562" s="171">
        <v>5.2667277337023694E-3</v>
      </c>
      <c r="E562" s="178">
        <v>-24</v>
      </c>
      <c r="F562" s="167">
        <f t="shared" si="18"/>
        <v>1.6245516333669833E-2</v>
      </c>
    </row>
    <row r="563" spans="2:6" ht="14.1" customHeight="1">
      <c r="B563" s="133" t="s">
        <v>212</v>
      </c>
      <c r="C563" s="170">
        <v>2955850</v>
      </c>
      <c r="D563" s="171">
        <v>3.9423737197485289E-3</v>
      </c>
      <c r="E563" s="178">
        <v>-13</v>
      </c>
      <c r="F563" s="167">
        <f t="shared" si="18"/>
        <v>1.2160472288660127E-2</v>
      </c>
    </row>
    <row r="564" spans="2:6" ht="14.1" customHeight="1">
      <c r="B564" s="133" t="s">
        <v>286</v>
      </c>
      <c r="C564" s="170">
        <v>2572000</v>
      </c>
      <c r="D564" s="171">
        <v>3.4304126417758736E-3</v>
      </c>
      <c r="E564" s="178">
        <v>0</v>
      </c>
      <c r="F564" s="167">
        <f t="shared" si="18"/>
        <v>1.0581299702770386E-2</v>
      </c>
    </row>
    <row r="565" spans="2:6" ht="14.1" customHeight="1">
      <c r="B565" s="133" t="s">
        <v>1146</v>
      </c>
      <c r="C565" s="170">
        <v>1956650</v>
      </c>
      <c r="D565" s="171">
        <v>2.6096877509839667E-3</v>
      </c>
      <c r="E565" s="178">
        <v>-3</v>
      </c>
      <c r="F565" s="167">
        <f t="shared" si="18"/>
        <v>8.049727862918226E-3</v>
      </c>
    </row>
    <row r="566" spans="2:6" ht="14.1" customHeight="1">
      <c r="B566" s="133" t="s">
        <v>145</v>
      </c>
      <c r="C566" s="170">
        <v>1857250</v>
      </c>
      <c r="D566" s="171">
        <v>2.4771127056525044E-3</v>
      </c>
      <c r="E566" s="178">
        <v>-2</v>
      </c>
      <c r="F566" s="167">
        <f t="shared" si="18"/>
        <v>7.6407927188842538E-3</v>
      </c>
    </row>
    <row r="567" spans="2:6" ht="14.1" customHeight="1">
      <c r="B567" s="133" t="s">
        <v>79</v>
      </c>
      <c r="C567" s="170">
        <v>1730050</v>
      </c>
      <c r="D567" s="171">
        <v>2.3074593277233085E-3</v>
      </c>
      <c r="E567" s="178">
        <v>-17.600000000000001</v>
      </c>
      <c r="F567" s="167">
        <f t="shared" si="18"/>
        <v>7.1174873836617053E-3</v>
      </c>
    </row>
    <row r="568" spans="2:6" ht="14.1" customHeight="1">
      <c r="B568" s="133" t="s">
        <v>213</v>
      </c>
      <c r="C568" s="170">
        <v>1307600</v>
      </c>
      <c r="D568" s="171">
        <v>1.7440153850645926E-3</v>
      </c>
      <c r="E568" s="178">
        <v>-2.5</v>
      </c>
      <c r="F568" s="167">
        <f t="shared" si="18"/>
        <v>5.3795130215173242E-3</v>
      </c>
    </row>
    <row r="569" spans="2:6" ht="14.1" customHeight="1">
      <c r="B569" s="133" t="s">
        <v>471</v>
      </c>
      <c r="C569" s="170">
        <v>913100</v>
      </c>
      <c r="D569" s="171">
        <v>1.2178498379492807E-3</v>
      </c>
      <c r="E569" s="178">
        <v>-6</v>
      </c>
      <c r="F569" s="167">
        <f t="shared" si="18"/>
        <v>3.7565259559096576E-3</v>
      </c>
    </row>
    <row r="570" spans="2:6" ht="14.1" customHeight="1">
      <c r="B570" s="133" t="s">
        <v>49</v>
      </c>
      <c r="C570" s="170">
        <v>616352</v>
      </c>
      <c r="D570" s="171">
        <v>8.2206131126899031E-4</v>
      </c>
      <c r="E570" s="178">
        <v>-12</v>
      </c>
      <c r="F570" s="167">
        <f t="shared" si="18"/>
        <v>2.5356941035777343E-3</v>
      </c>
    </row>
    <row r="571" spans="2:6" ht="14.1" customHeight="1">
      <c r="B571" s="133" t="s">
        <v>222</v>
      </c>
      <c r="C571" s="170">
        <v>605700</v>
      </c>
      <c r="D571" s="171">
        <v>8.0785417462039138E-4</v>
      </c>
      <c r="E571" s="178">
        <v>-1</v>
      </c>
      <c r="F571" s="167">
        <f t="shared" si="18"/>
        <v>2.4918713957885002E-3</v>
      </c>
    </row>
    <row r="572" spans="2:6" ht="14.1" customHeight="1">
      <c r="B572" s="133" t="s">
        <v>159</v>
      </c>
      <c r="C572" s="170">
        <v>411150</v>
      </c>
      <c r="D572" s="171">
        <v>5.4837253408481737E-4</v>
      </c>
      <c r="E572" s="178">
        <v>-14.25</v>
      </c>
      <c r="F572" s="167">
        <f t="shared" si="18"/>
        <v>1.6914857592511836E-3</v>
      </c>
    </row>
    <row r="573" spans="2:6" ht="14.1" customHeight="1">
      <c r="B573" s="133" t="s">
        <v>150</v>
      </c>
      <c r="C573" s="170">
        <v>386400</v>
      </c>
      <c r="D573" s="171">
        <v>5.1536214804906596E-4</v>
      </c>
      <c r="E573" s="178">
        <v>0</v>
      </c>
      <c r="F573" s="167">
        <f t="shared" si="18"/>
        <v>1.5896633768081171E-3</v>
      </c>
    </row>
    <row r="574" spans="2:6" ht="14.1" customHeight="1">
      <c r="B574" s="133" t="s">
        <v>219</v>
      </c>
      <c r="C574" s="170">
        <v>374900</v>
      </c>
      <c r="D574" s="171">
        <v>5.0002398888093899E-4</v>
      </c>
      <c r="E574" s="178">
        <v>-1</v>
      </c>
      <c r="F574" s="167">
        <f t="shared" si="18"/>
        <v>1.542351966784066E-3</v>
      </c>
    </row>
    <row r="575" spans="2:6" ht="14.1" customHeight="1">
      <c r="B575" s="133" t="s">
        <v>647</v>
      </c>
      <c r="C575" s="170">
        <v>323450</v>
      </c>
      <c r="D575" s="171">
        <v>4.3140239851571007E-4</v>
      </c>
      <c r="E575" s="178">
        <v>0</v>
      </c>
      <c r="F575" s="167">
        <f t="shared" si="18"/>
        <v>1.3306848323721156E-3</v>
      </c>
    </row>
    <row r="576" spans="2:6" ht="14.1" customHeight="1">
      <c r="B576" s="133" t="s">
        <v>106</v>
      </c>
      <c r="C576" s="170">
        <v>259700</v>
      </c>
      <c r="D576" s="171">
        <v>3.4637564660544101E-4</v>
      </c>
      <c r="E576" s="178">
        <v>-1</v>
      </c>
      <c r="F576" s="167"/>
    </row>
    <row r="577" spans="2:6" ht="14.1" customHeight="1">
      <c r="B577" s="133" t="s">
        <v>124</v>
      </c>
      <c r="C577" s="170">
        <v>254600</v>
      </c>
      <c r="D577" s="171">
        <v>3.395735064526195E-4</v>
      </c>
      <c r="E577" s="178">
        <v>-24.5</v>
      </c>
      <c r="F577" s="167"/>
    </row>
    <row r="578" spans="2:6" ht="14.1" customHeight="1">
      <c r="B578" s="133" t="s">
        <v>53</v>
      </c>
      <c r="C578" s="170">
        <v>225000</v>
      </c>
      <c r="D578" s="171">
        <v>3.0009441850683188E-4</v>
      </c>
      <c r="E578" s="178">
        <v>0</v>
      </c>
      <c r="F578" s="167"/>
    </row>
    <row r="579" spans="2:6" ht="14.1" customHeight="1">
      <c r="B579" s="133" t="s">
        <v>358</v>
      </c>
      <c r="C579" s="170">
        <v>159000</v>
      </c>
      <c r="D579" s="171">
        <v>2.1206672241149452E-4</v>
      </c>
      <c r="E579" s="178">
        <v>-4</v>
      </c>
      <c r="F579" s="167"/>
    </row>
    <row r="580" spans="2:6" ht="14.1" customHeight="1">
      <c r="B580" s="133" t="s">
        <v>130</v>
      </c>
      <c r="C580" s="170">
        <v>101470</v>
      </c>
      <c r="D580" s="171">
        <v>1.3533591398172547E-4</v>
      </c>
      <c r="E580" s="178">
        <v>-24</v>
      </c>
      <c r="F580" s="167">
        <f t="shared" si="18"/>
        <v>4.1745119783830135E-4</v>
      </c>
    </row>
    <row r="581" spans="2:6" ht="14.1" customHeight="1">
      <c r="B581" s="133"/>
      <c r="C581" s="170"/>
      <c r="D581" s="171"/>
      <c r="E581" s="178"/>
      <c r="F581" s="167">
        <f t="shared" si="18"/>
        <v>0</v>
      </c>
    </row>
    <row r="582" spans="2:6" ht="14.1" customHeight="1">
      <c r="B582" s="133"/>
      <c r="C582" s="170"/>
      <c r="D582" s="171"/>
      <c r="E582" s="178"/>
      <c r="F582" s="167"/>
    </row>
    <row r="583" spans="2:6" ht="14.1" customHeight="1">
      <c r="B583" s="133"/>
      <c r="C583" s="170"/>
      <c r="D583" s="171"/>
      <c r="E583" s="178"/>
      <c r="F583" s="167"/>
    </row>
    <row r="584" spans="2:6" ht="14.1" customHeight="1">
      <c r="B584" s="133"/>
      <c r="C584" s="170"/>
      <c r="D584" s="171"/>
      <c r="E584" s="178"/>
      <c r="F584" s="167"/>
    </row>
    <row r="585" spans="2:6" ht="14.1" customHeight="1">
      <c r="B585" s="133"/>
      <c r="C585" s="170"/>
      <c r="D585" s="171"/>
      <c r="E585" s="178"/>
      <c r="F585" s="167"/>
    </row>
    <row r="586" spans="2:6" ht="14.1" customHeight="1">
      <c r="B586" s="133"/>
      <c r="C586" s="170"/>
      <c r="D586" s="171"/>
      <c r="E586" s="178"/>
      <c r="F586" s="167"/>
    </row>
    <row r="587" spans="2:6" ht="14.1" customHeight="1">
      <c r="B587" s="133"/>
      <c r="C587" s="170"/>
      <c r="D587" s="171"/>
      <c r="E587" s="178"/>
      <c r="F587" s="167"/>
    </row>
    <row r="588" spans="2:6" ht="14.1" customHeight="1">
      <c r="B588" s="133"/>
      <c r="C588" s="170"/>
      <c r="D588" s="171"/>
      <c r="E588" s="170"/>
      <c r="F588" s="167"/>
    </row>
    <row r="589" spans="2:6" ht="14.1" customHeight="1">
      <c r="B589" s="133"/>
      <c r="C589" s="170"/>
      <c r="D589" s="171"/>
      <c r="E589" s="170"/>
      <c r="F589" s="167"/>
    </row>
    <row r="590" spans="2:6" ht="14.1" customHeight="1">
      <c r="B590" s="159" t="s">
        <v>1151</v>
      </c>
      <c r="C590" s="160">
        <f>SUM(C552:C589)</f>
        <v>243070329</v>
      </c>
      <c r="D590" s="161">
        <f>SUM(D552:D589)</f>
        <v>0.32419577350008566</v>
      </c>
      <c r="E590" s="168">
        <f>+SUMPRODUCT(E552:E589,F552:F589)</f>
        <v>-13.421014565488951</v>
      </c>
      <c r="F590" s="167"/>
    </row>
    <row r="591" spans="2:6" ht="14.1" customHeight="1">
      <c r="B591" s="162" t="s">
        <v>1103</v>
      </c>
      <c r="C591" s="163" t="s">
        <v>1021</v>
      </c>
      <c r="D591" s="155" t="s">
        <v>1023</v>
      </c>
      <c r="E591" s="155" t="s">
        <v>1150</v>
      </c>
      <c r="F591" s="167"/>
    </row>
    <row r="592" spans="2:6" ht="14.1" customHeight="1">
      <c r="B592" s="133" t="s">
        <v>149</v>
      </c>
      <c r="C592" s="170">
        <v>80927640</v>
      </c>
      <c r="D592" s="171">
        <v>0.10793748029746768</v>
      </c>
      <c r="E592" s="178">
        <v>-5.5</v>
      </c>
      <c r="F592" s="167">
        <f t="shared" ref="F592:F642" si="19">+C592/C$652</f>
        <v>0.15971708383135036</v>
      </c>
    </row>
    <row r="593" spans="2:6" ht="14.1" customHeight="1">
      <c r="B593" s="133" t="s">
        <v>67</v>
      </c>
      <c r="C593" s="170">
        <v>58386045</v>
      </c>
      <c r="D593" s="171">
        <v>7.7872560991949863E-2</v>
      </c>
      <c r="E593" s="178">
        <v>-14.333333333333334</v>
      </c>
      <c r="F593" s="167">
        <f t="shared" si="19"/>
        <v>0.1152294672604563</v>
      </c>
    </row>
    <row r="594" spans="2:6" ht="14.1" customHeight="1">
      <c r="B594" s="133" t="s">
        <v>140</v>
      </c>
      <c r="C594" s="170">
        <v>45959125</v>
      </c>
      <c r="D594" s="171">
        <v>6.1298119519812441E-2</v>
      </c>
      <c r="E594" s="178">
        <v>-16.942148760330578</v>
      </c>
      <c r="F594" s="167">
        <f t="shared" si="19"/>
        <v>9.0703959987471647E-2</v>
      </c>
    </row>
    <row r="595" spans="2:6" ht="14.1" customHeight="1">
      <c r="B595" s="133" t="s">
        <v>151</v>
      </c>
      <c r="C595" s="170">
        <v>43685090</v>
      </c>
      <c r="D595" s="171">
        <v>5.8265118582082734E-2</v>
      </c>
      <c r="E595" s="178">
        <v>-13.444444444444445</v>
      </c>
      <c r="F595" s="167">
        <f t="shared" si="19"/>
        <v>8.6215972462684989E-2</v>
      </c>
    </row>
    <row r="596" spans="2:6" ht="14.1" customHeight="1">
      <c r="B596" s="133" t="s">
        <v>167</v>
      </c>
      <c r="C596" s="170">
        <v>40648990</v>
      </c>
      <c r="D596" s="171">
        <v>5.4215711186400103E-2</v>
      </c>
      <c r="E596" s="178">
        <v>-20.857142857142858</v>
      </c>
      <c r="F596" s="167">
        <f t="shared" si="19"/>
        <v>8.0223989523106345E-2</v>
      </c>
    </row>
    <row r="597" spans="2:6" ht="14.1" customHeight="1">
      <c r="B597" s="133" t="s">
        <v>160</v>
      </c>
      <c r="C597" s="170">
        <v>22432900</v>
      </c>
      <c r="D597" s="171">
        <v>2.9919947026319595E-2</v>
      </c>
      <c r="E597" s="178">
        <v>-20.026315789473685</v>
      </c>
      <c r="F597" s="167">
        <f t="shared" si="19"/>
        <v>4.4273098410880375E-2</v>
      </c>
    </row>
    <row r="598" spans="2:6" ht="14.1" customHeight="1">
      <c r="B598" s="133" t="s">
        <v>146</v>
      </c>
      <c r="C598" s="170">
        <v>18573055</v>
      </c>
      <c r="D598" s="171">
        <v>2.4771867289424026E-2</v>
      </c>
      <c r="E598" s="178">
        <v>-15.75</v>
      </c>
      <c r="F598" s="167">
        <f t="shared" si="19"/>
        <v>3.665538970911892E-2</v>
      </c>
    </row>
    <row r="599" spans="2:6" ht="14.1" customHeight="1">
      <c r="B599" s="133" t="s">
        <v>205</v>
      </c>
      <c r="C599" s="170">
        <v>17418165</v>
      </c>
      <c r="D599" s="171">
        <v>2.323152932058245E-2</v>
      </c>
      <c r="E599" s="178">
        <v>-9.2857142857142865</v>
      </c>
      <c r="F599" s="167">
        <f t="shared" si="19"/>
        <v>3.4376123157592295E-2</v>
      </c>
    </row>
    <row r="600" spans="2:6" ht="14.1" customHeight="1">
      <c r="B600" s="133" t="s">
        <v>174</v>
      </c>
      <c r="C600" s="170">
        <v>16083050</v>
      </c>
      <c r="D600" s="171">
        <v>2.1450815722516899E-2</v>
      </c>
      <c r="E600" s="178">
        <v>-8</v>
      </c>
      <c r="F600" s="167">
        <f t="shared" si="19"/>
        <v>3.1741168346362245E-2</v>
      </c>
    </row>
    <row r="601" spans="2:6" ht="14.1" customHeight="1">
      <c r="B601" s="133" t="s">
        <v>198</v>
      </c>
      <c r="C601" s="170">
        <v>13704150</v>
      </c>
      <c r="D601" s="171">
        <v>1.8277950779468442E-2</v>
      </c>
      <c r="E601" s="178">
        <v>-12.5</v>
      </c>
      <c r="F601" s="167">
        <f t="shared" si="19"/>
        <v>2.7046221468801018E-2</v>
      </c>
    </row>
    <row r="602" spans="2:6" ht="14.1" customHeight="1">
      <c r="B602" s="133" t="s">
        <v>161</v>
      </c>
      <c r="C602" s="170">
        <v>11767600</v>
      </c>
      <c r="D602" s="171">
        <v>1.5695071463204421E-2</v>
      </c>
      <c r="E602" s="178">
        <v>-9</v>
      </c>
      <c r="F602" s="167">
        <f t="shared" si="19"/>
        <v>2.3224287223670408E-2</v>
      </c>
    </row>
    <row r="603" spans="2:6" ht="14.1" customHeight="1">
      <c r="B603" s="133" t="s">
        <v>119</v>
      </c>
      <c r="C603" s="170">
        <v>11716425</v>
      </c>
      <c r="D603" s="171">
        <v>1.5626816654906256E-2</v>
      </c>
      <c r="E603" s="178">
        <v>-16.857142857142858</v>
      </c>
      <c r="F603" s="167">
        <f t="shared" si="19"/>
        <v>2.3123289322766968E-2</v>
      </c>
    </row>
    <row r="604" spans="2:6" ht="14.1" customHeight="1">
      <c r="B604" s="133" t="s">
        <v>75</v>
      </c>
      <c r="C604" s="170">
        <v>9802075</v>
      </c>
      <c r="D604" s="171">
        <v>1.3073546654601573E-2</v>
      </c>
      <c r="E604" s="178">
        <v>-15</v>
      </c>
      <c r="F604" s="167">
        <f t="shared" si="19"/>
        <v>1.9345168529518265E-2</v>
      </c>
    </row>
    <row r="605" spans="2:6" ht="14.1" customHeight="1">
      <c r="B605" s="133" t="s">
        <v>180</v>
      </c>
      <c r="C605" s="170">
        <v>8712950</v>
      </c>
      <c r="D605" s="171">
        <v>1.1620922949907114E-2</v>
      </c>
      <c r="E605" s="178">
        <v>-18.5</v>
      </c>
      <c r="F605" s="167">
        <f t="shared" si="19"/>
        <v>1.7195694395244494E-2</v>
      </c>
    </row>
    <row r="606" spans="2:6" ht="14.1" customHeight="1">
      <c r="B606" s="133" t="s">
        <v>135</v>
      </c>
      <c r="C606" s="170">
        <v>7474300</v>
      </c>
      <c r="D606" s="171">
        <v>9.9688698322027269E-3</v>
      </c>
      <c r="E606" s="178">
        <v>-18</v>
      </c>
      <c r="F606" s="167">
        <f t="shared" si="19"/>
        <v>1.4751120873914794E-2</v>
      </c>
    </row>
    <row r="607" spans="2:6" ht="14.1" customHeight="1">
      <c r="B607" s="133" t="s">
        <v>179</v>
      </c>
      <c r="C607" s="170">
        <v>6750990</v>
      </c>
      <c r="D607" s="171">
        <v>9.0041529706463858E-3</v>
      </c>
      <c r="E607" s="178">
        <v>-6</v>
      </c>
      <c r="F607" s="167">
        <f t="shared" si="19"/>
        <v>1.332361150991933E-2</v>
      </c>
    </row>
    <row r="608" spans="2:6" ht="14.1" customHeight="1">
      <c r="B608" s="133" t="s">
        <v>193</v>
      </c>
      <c r="C608" s="170">
        <v>5817850</v>
      </c>
      <c r="D608" s="171">
        <v>7.7595747231554296E-3</v>
      </c>
      <c r="E608" s="178">
        <v>-18.833333333333332</v>
      </c>
      <c r="F608" s="167">
        <f t="shared" si="19"/>
        <v>1.1481986082483334E-2</v>
      </c>
    </row>
    <row r="609" spans="2:6" ht="14.1" customHeight="1">
      <c r="B609" s="133" t="s">
        <v>182</v>
      </c>
      <c r="C609" s="170">
        <v>5541000</v>
      </c>
      <c r="D609" s="171">
        <v>7.3903252130949129E-3</v>
      </c>
      <c r="E609" s="178">
        <v>-11</v>
      </c>
      <c r="F609" s="167">
        <f t="shared" si="19"/>
        <v>1.0935600760253385E-2</v>
      </c>
    </row>
    <row r="610" spans="2:6" ht="14.1" customHeight="1">
      <c r="B610" s="133" t="s">
        <v>201</v>
      </c>
      <c r="C610" s="170">
        <v>5393570</v>
      </c>
      <c r="D610" s="171">
        <v>7.1936900125595246E-3</v>
      </c>
      <c r="E610" s="178">
        <v>-20.333333333333332</v>
      </c>
      <c r="F610" s="167">
        <f t="shared" si="19"/>
        <v>1.0644636021021449E-2</v>
      </c>
    </row>
    <row r="611" spans="2:6" ht="14.1" customHeight="1">
      <c r="B611" s="133" t="s">
        <v>131</v>
      </c>
      <c r="C611" s="170">
        <v>5295850</v>
      </c>
      <c r="D611" s="171">
        <v>7.0633556722195798E-3</v>
      </c>
      <c r="E611" s="178">
        <v>-9.5</v>
      </c>
      <c r="F611" s="167">
        <f t="shared" si="19"/>
        <v>1.0451777889584532E-2</v>
      </c>
    </row>
    <row r="612" spans="2:6" ht="14.1" customHeight="1">
      <c r="B612" s="133" t="s">
        <v>187</v>
      </c>
      <c r="C612" s="170">
        <v>5176375</v>
      </c>
      <c r="D612" s="171">
        <v>6.9040055359924522E-3</v>
      </c>
      <c r="E612" s="178">
        <v>-5</v>
      </c>
      <c r="F612" s="167">
        <f t="shared" si="19"/>
        <v>1.0215984548882263E-2</v>
      </c>
    </row>
    <row r="613" spans="2:6" ht="14.1" customHeight="1">
      <c r="B613" s="133" t="s">
        <v>104</v>
      </c>
      <c r="C613" s="170">
        <v>4563400</v>
      </c>
      <c r="D613" s="171">
        <v>6.0864483085070068E-3</v>
      </c>
      <c r="E613" s="178">
        <v>-18.5</v>
      </c>
      <c r="F613" s="167">
        <f t="shared" si="19"/>
        <v>9.0062300143187689E-3</v>
      </c>
    </row>
    <row r="614" spans="2:6" ht="14.1" customHeight="1">
      <c r="B614" s="133" t="s">
        <v>186</v>
      </c>
      <c r="C614" s="170">
        <v>4521015</v>
      </c>
      <c r="D614" s="171">
        <v>6.0299171888251752E-3</v>
      </c>
      <c r="E614" s="178">
        <v>-4</v>
      </c>
      <c r="F614" s="167">
        <f t="shared" si="19"/>
        <v>8.9225798720658656E-3</v>
      </c>
    </row>
    <row r="615" spans="2:6" ht="14.1" customHeight="1">
      <c r="B615" s="133" t="s">
        <v>217</v>
      </c>
      <c r="C615" s="170">
        <v>4438726</v>
      </c>
      <c r="D615" s="171">
        <v>5.9201639905829143E-3</v>
      </c>
      <c r="E615" s="178">
        <v>-19</v>
      </c>
      <c r="F615" s="167">
        <f t="shared" si="19"/>
        <v>8.7601760368446972E-3</v>
      </c>
    </row>
    <row r="616" spans="2:6" ht="14.1" customHeight="1">
      <c r="B616" s="133" t="s">
        <v>155</v>
      </c>
      <c r="C616" s="170">
        <v>4063950</v>
      </c>
      <c r="D616" s="171">
        <v>5.4203053870703968E-3</v>
      </c>
      <c r="E616" s="178">
        <v>-5.333333333333333</v>
      </c>
      <c r="F616" s="167">
        <f t="shared" si="19"/>
        <v>8.0205260259216295E-3</v>
      </c>
    </row>
    <row r="617" spans="2:6" ht="14.1" customHeight="1">
      <c r="B617" s="133" t="s">
        <v>143</v>
      </c>
      <c r="C617" s="170">
        <v>3988950</v>
      </c>
      <c r="D617" s="171">
        <v>5.3202739142347863E-3</v>
      </c>
      <c r="E617" s="178">
        <v>-24.4</v>
      </c>
      <c r="F617" s="167">
        <f t="shared" si="19"/>
        <v>7.8725076074016853E-3</v>
      </c>
    </row>
    <row r="618" spans="2:6" ht="14.1" customHeight="1">
      <c r="B618" s="133" t="s">
        <v>428</v>
      </c>
      <c r="C618" s="170">
        <v>3949225</v>
      </c>
      <c r="D618" s="171">
        <v>5.2672905774561914E-3</v>
      </c>
      <c r="E618" s="178">
        <v>-16</v>
      </c>
      <c r="F618" s="167">
        <f t="shared" si="19"/>
        <v>7.7941071850589558E-3</v>
      </c>
    </row>
    <row r="619" spans="2:6" ht="14.1" customHeight="1">
      <c r="B619" s="133" t="s">
        <v>181</v>
      </c>
      <c r="C619" s="170">
        <v>3480900</v>
      </c>
      <c r="D619" s="171">
        <v>4.6426607172463602E-3</v>
      </c>
      <c r="E619" s="178">
        <v>-14.5</v>
      </c>
      <c r="F619" s="167">
        <f t="shared" si="19"/>
        <v>6.8698308403475922E-3</v>
      </c>
    </row>
    <row r="620" spans="2:6" ht="14.1" customHeight="1">
      <c r="B620" s="133" t="s">
        <v>52</v>
      </c>
      <c r="C620" s="170">
        <v>3184235</v>
      </c>
      <c r="D620" s="171">
        <v>4.2469828920626744E-3</v>
      </c>
      <c r="E620" s="178">
        <v>-6.5</v>
      </c>
      <c r="F620" s="167">
        <f t="shared" si="19"/>
        <v>6.2843390519446742E-3</v>
      </c>
    </row>
    <row r="621" spans="2:6" ht="14.1" customHeight="1">
      <c r="B621" s="133" t="s">
        <v>169</v>
      </c>
      <c r="C621" s="170">
        <v>3141900</v>
      </c>
      <c r="D621" s="171">
        <v>4.1905184600293998E-3</v>
      </c>
      <c r="E621" s="178">
        <v>-14.6</v>
      </c>
      <c r="F621" s="167">
        <f t="shared" si="19"/>
        <v>6.2007875886374506E-3</v>
      </c>
    </row>
    <row r="622" spans="2:6" ht="14.1" customHeight="1">
      <c r="B622" s="133" t="s">
        <v>591</v>
      </c>
      <c r="C622" s="170">
        <v>2975350</v>
      </c>
      <c r="D622" s="171">
        <v>3.9683819026857872E-3</v>
      </c>
      <c r="E622" s="178">
        <v>-6.6</v>
      </c>
      <c r="F622" s="167">
        <f t="shared" si="19"/>
        <v>5.8720880205774964E-3</v>
      </c>
    </row>
    <row r="623" spans="2:6" ht="14.1" customHeight="1">
      <c r="B623" s="133" t="s">
        <v>136</v>
      </c>
      <c r="C623" s="170">
        <v>2885690</v>
      </c>
      <c r="D623" s="171">
        <v>3.8487976112932427E-3</v>
      </c>
      <c r="E623" s="178">
        <v>-17.846153846153847</v>
      </c>
      <c r="F623" s="167">
        <f t="shared" si="19"/>
        <v>5.6951369351841887E-3</v>
      </c>
    </row>
    <row r="624" spans="2:6" ht="14.1" customHeight="1">
      <c r="B624" s="133" t="s">
        <v>481</v>
      </c>
      <c r="C624" s="170">
        <v>2564950</v>
      </c>
      <c r="D624" s="171">
        <v>3.4210096833293263E-3</v>
      </c>
      <c r="E624" s="178">
        <v>-8</v>
      </c>
      <c r="F624" s="167">
        <f t="shared" si="19"/>
        <v>5.0621312344363689E-3</v>
      </c>
    </row>
    <row r="625" spans="2:6" ht="14.1" customHeight="1">
      <c r="B625" s="133" t="s">
        <v>188</v>
      </c>
      <c r="C625" s="170">
        <v>2492000</v>
      </c>
      <c r="D625" s="171">
        <v>3.3237124040845557E-3</v>
      </c>
      <c r="E625" s="178">
        <v>-23</v>
      </c>
      <c r="F625" s="167">
        <f t="shared" si="19"/>
        <v>4.9181586526893042E-3</v>
      </c>
    </row>
    <row r="626" spans="2:6" ht="14.1" customHeight="1">
      <c r="B626" s="133" t="s">
        <v>49</v>
      </c>
      <c r="C626" s="170">
        <v>2453865</v>
      </c>
      <c r="D626" s="171">
        <v>3.2728497345300752E-3</v>
      </c>
      <c r="E626" s="178">
        <v>-10</v>
      </c>
      <c r="F626" s="167">
        <f t="shared" si="19"/>
        <v>4.8428962208191973E-3</v>
      </c>
    </row>
    <row r="627" spans="2:6" ht="14.1" customHeight="1">
      <c r="B627" s="133" t="s">
        <v>123</v>
      </c>
      <c r="C627" s="170">
        <v>1561105</v>
      </c>
      <c r="D627" s="171">
        <v>2.0821284320138122E-3</v>
      </c>
      <c r="E627" s="178">
        <v>-20</v>
      </c>
      <c r="F627" s="167">
        <f t="shared" si="19"/>
        <v>3.0809639099143404E-3</v>
      </c>
    </row>
    <row r="628" spans="2:6" ht="14.1" customHeight="1">
      <c r="B628" s="133" t="s">
        <v>195</v>
      </c>
      <c r="C628" s="170">
        <v>1378335</v>
      </c>
      <c r="D628" s="171">
        <v>1.8383584014782849E-3</v>
      </c>
      <c r="E628" s="178">
        <v>-16.818181818181817</v>
      </c>
      <c r="F628" s="167">
        <f t="shared" si="19"/>
        <v>2.7202528918758074E-3</v>
      </c>
    </row>
    <row r="629" spans="2:6" ht="14.1" customHeight="1">
      <c r="B629" s="133" t="s">
        <v>40</v>
      </c>
      <c r="C629" s="170">
        <v>1371500</v>
      </c>
      <c r="D629" s="171">
        <v>1.8292421999205328E-3</v>
      </c>
      <c r="E629" s="178">
        <v>0</v>
      </c>
      <c r="F629" s="167">
        <f t="shared" si="19"/>
        <v>2.7067634800013569E-3</v>
      </c>
    </row>
    <row r="630" spans="2:6" ht="14.1" customHeight="1">
      <c r="B630" s="133" t="s">
        <v>203</v>
      </c>
      <c r="C630" s="170">
        <v>1300000</v>
      </c>
      <c r="D630" s="171">
        <v>1.7338788624839175E-3</v>
      </c>
      <c r="E630" s="178">
        <v>-4</v>
      </c>
      <c r="F630" s="167">
        <f t="shared" si="19"/>
        <v>2.5656525876790112E-3</v>
      </c>
    </row>
    <row r="631" spans="2:6" ht="14.1" customHeight="1">
      <c r="B631" s="133" t="s">
        <v>61</v>
      </c>
      <c r="C631" s="170">
        <v>1208475</v>
      </c>
      <c r="D631" s="171">
        <v>1.6118071218001939E-3</v>
      </c>
      <c r="E631" s="178">
        <v>0</v>
      </c>
      <c r="F631" s="167">
        <f t="shared" si="19"/>
        <v>2.3850207776118407E-3</v>
      </c>
    </row>
    <row r="632" spans="2:6" ht="14.1" customHeight="1">
      <c r="B632" s="133" t="s">
        <v>551</v>
      </c>
      <c r="C632" s="170">
        <v>1089270</v>
      </c>
      <c r="D632" s="171">
        <v>1.4528170988752744E-3</v>
      </c>
      <c r="E632" s="178">
        <v>-2</v>
      </c>
      <c r="F632" s="167">
        <f t="shared" si="19"/>
        <v>2.1497603032162435E-3</v>
      </c>
    </row>
    <row r="633" spans="2:6" ht="14.1" customHeight="1">
      <c r="B633" s="133" t="s">
        <v>191</v>
      </c>
      <c r="C633" s="170">
        <v>1058300</v>
      </c>
      <c r="D633" s="171">
        <v>1.4115107693590228E-3</v>
      </c>
      <c r="E633" s="178">
        <v>-17.25</v>
      </c>
      <c r="F633" s="167">
        <f t="shared" si="19"/>
        <v>2.0886385642620749E-3</v>
      </c>
    </row>
    <row r="634" spans="2:6" ht="14.1" customHeight="1">
      <c r="B634" s="133" t="s">
        <v>171</v>
      </c>
      <c r="C634" s="170">
        <v>999600</v>
      </c>
      <c r="D634" s="171">
        <v>1.3332194699530184E-3</v>
      </c>
      <c r="E634" s="178">
        <v>-8</v>
      </c>
      <c r="F634" s="167">
        <f t="shared" si="19"/>
        <v>1.9727894820337996E-3</v>
      </c>
    </row>
    <row r="635" spans="2:6" ht="14.1" customHeight="1">
      <c r="B635" s="133" t="s">
        <v>216</v>
      </c>
      <c r="C635" s="170">
        <v>997300</v>
      </c>
      <c r="D635" s="171">
        <v>1.330151838119393E-3</v>
      </c>
      <c r="E635" s="178">
        <v>-14.5</v>
      </c>
      <c r="F635" s="167">
        <f t="shared" si="19"/>
        <v>1.9682502505325213E-3</v>
      </c>
    </row>
    <row r="636" spans="2:6" ht="14.1" customHeight="1">
      <c r="B636" s="133" t="s">
        <v>117</v>
      </c>
      <c r="C636" s="170">
        <v>944500</v>
      </c>
      <c r="D636" s="171">
        <v>1.2597296812431231E-3</v>
      </c>
      <c r="E636" s="178">
        <v>-14</v>
      </c>
      <c r="F636" s="167">
        <f t="shared" si="19"/>
        <v>1.8640452838944816E-3</v>
      </c>
    </row>
    <row r="637" spans="2:6" ht="14.1" customHeight="1">
      <c r="B637" s="133" t="s">
        <v>221</v>
      </c>
      <c r="C637" s="170">
        <v>890900</v>
      </c>
      <c r="D637" s="171">
        <v>1.1882405219899401E-3</v>
      </c>
      <c r="E637" s="178">
        <v>-2.75</v>
      </c>
      <c r="F637" s="167">
        <f t="shared" si="19"/>
        <v>1.7582614541255624E-3</v>
      </c>
    </row>
    <row r="638" spans="2:6" ht="14.1" customHeight="1">
      <c r="B638" s="133" t="s">
        <v>147</v>
      </c>
      <c r="C638" s="170">
        <v>847390</v>
      </c>
      <c r="D638" s="171">
        <v>1.1302089302155744E-3</v>
      </c>
      <c r="E638" s="178">
        <v>-20.25</v>
      </c>
      <c r="F638" s="167">
        <f t="shared" si="19"/>
        <v>1.6723910355948594E-3</v>
      </c>
    </row>
    <row r="639" spans="2:6" ht="14.1" customHeight="1">
      <c r="B639" s="133" t="s">
        <v>138</v>
      </c>
      <c r="C639" s="170">
        <v>728650</v>
      </c>
      <c r="D639" s="171">
        <v>9.7183910242223568E-4</v>
      </c>
      <c r="E639" s="178">
        <v>-25</v>
      </c>
      <c r="F639" s="167">
        <f t="shared" si="19"/>
        <v>1.4380482753940857E-3</v>
      </c>
    </row>
    <row r="640" spans="2:6" ht="14.1" customHeight="1">
      <c r="B640" s="133" t="s">
        <v>130</v>
      </c>
      <c r="C640" s="170">
        <v>682480</v>
      </c>
      <c r="D640" s="171">
        <v>9.1025972774463383E-4</v>
      </c>
      <c r="E640" s="178">
        <v>-21.125</v>
      </c>
      <c r="F640" s="167">
        <f t="shared" si="19"/>
        <v>1.3469281369532088E-3</v>
      </c>
    </row>
    <row r="641" spans="2:6" ht="14.1" customHeight="1">
      <c r="B641" s="133" t="s">
        <v>214</v>
      </c>
      <c r="C641" s="170">
        <v>533500</v>
      </c>
      <c r="D641" s="171">
        <v>7.1155721010397689E-4</v>
      </c>
      <c r="E641" s="178">
        <v>-1</v>
      </c>
      <c r="F641" s="167">
        <f t="shared" si="19"/>
        <v>1.0529043504051941E-3</v>
      </c>
    </row>
    <row r="642" spans="2:6" ht="14.1" customHeight="1">
      <c r="B642" s="133" t="s">
        <v>694</v>
      </c>
      <c r="C642" s="170">
        <v>334175</v>
      </c>
      <c r="D642" s="171">
        <v>4.4570689913120236E-4</v>
      </c>
      <c r="E642" s="178">
        <v>0</v>
      </c>
      <c r="F642" s="167">
        <f t="shared" si="19"/>
        <v>6.5952073345202581E-4</v>
      </c>
    </row>
    <row r="643" spans="2:6" ht="14.1" customHeight="1">
      <c r="B643" s="133" t="s">
        <v>37</v>
      </c>
      <c r="C643" s="170">
        <v>251068</v>
      </c>
      <c r="D643" s="171">
        <v>3.3486269095854782E-4</v>
      </c>
      <c r="E643" s="178">
        <v>-4</v>
      </c>
      <c r="F643" s="167"/>
    </row>
    <row r="644" spans="2:6" ht="14.1" customHeight="1">
      <c r="B644" s="133" t="s">
        <v>95</v>
      </c>
      <c r="C644" s="170">
        <v>230400</v>
      </c>
      <c r="D644" s="171">
        <v>3.0729668455099584E-4</v>
      </c>
      <c r="E644" s="178">
        <v>-1</v>
      </c>
      <c r="F644" s="167"/>
    </row>
    <row r="645" spans="2:6" ht="14.1" customHeight="1">
      <c r="B645" s="133" t="s">
        <v>152</v>
      </c>
      <c r="C645" s="170">
        <v>171200</v>
      </c>
      <c r="D645" s="171">
        <v>2.2833850865942051E-4</v>
      </c>
      <c r="E645" s="178">
        <v>-6</v>
      </c>
      <c r="F645" s="167"/>
    </row>
    <row r="646" spans="2:6" ht="14.1" customHeight="1">
      <c r="B646" s="133" t="s">
        <v>77</v>
      </c>
      <c r="C646" s="170">
        <v>144200</v>
      </c>
      <c r="D646" s="171">
        <v>1.9232717843860068E-4</v>
      </c>
      <c r="E646" s="178">
        <v>-3</v>
      </c>
      <c r="F646" s="167"/>
    </row>
    <row r="647" spans="2:6" ht="14.1" customHeight="1">
      <c r="B647" s="133"/>
      <c r="C647" s="170"/>
      <c r="D647" s="171"/>
      <c r="E647" s="178"/>
      <c r="F647" s="167"/>
    </row>
    <row r="648" spans="2:6" ht="14.1" customHeight="1">
      <c r="B648" s="133"/>
      <c r="C648" s="170"/>
      <c r="D648" s="171"/>
      <c r="E648" s="178"/>
      <c r="F648" s="167"/>
    </row>
    <row r="649" spans="2:6" ht="14.1" customHeight="1">
      <c r="B649" s="133"/>
      <c r="C649" s="170"/>
      <c r="D649" s="171"/>
      <c r="E649" s="178"/>
      <c r="F649" s="167">
        <f>+C649/C$652</f>
        <v>0</v>
      </c>
    </row>
    <row r="650" spans="2:6" ht="14.1" customHeight="1">
      <c r="B650" s="133"/>
      <c r="C650" s="170"/>
      <c r="D650" s="171"/>
      <c r="E650" s="178"/>
      <c r="F650" s="167">
        <f>+C650/C$652</f>
        <v>0</v>
      </c>
    </row>
    <row r="651" spans="2:6" ht="14.1" customHeight="1">
      <c r="B651" s="133"/>
      <c r="C651" s="170"/>
      <c r="D651" s="171"/>
      <c r="E651" s="178"/>
      <c r="F651" s="167">
        <f>+C651/C$652</f>
        <v>0</v>
      </c>
    </row>
    <row r="652" spans="2:6" ht="14.1" customHeight="1">
      <c r="B652" s="159" t="s">
        <v>1104</v>
      </c>
      <c r="C652" s="160">
        <f>SUM(C592:C651)</f>
        <v>506693699</v>
      </c>
      <c r="D652" s="161">
        <f>SUM(D592:D651)</f>
        <v>0.67580422649991423</v>
      </c>
      <c r="E652" s="179">
        <f>+SUMPRODUCT(E592:E651,F592:F651)</f>
        <v>-13.16452385813572</v>
      </c>
      <c r="F652" s="167"/>
    </row>
    <row r="653" spans="2:6" ht="14.1" customHeight="1">
      <c r="B653" s="159" t="s">
        <v>1165</v>
      </c>
      <c r="C653" s="160">
        <f>+C652+C590</f>
        <v>749764028</v>
      </c>
      <c r="D653" s="180">
        <f>+D652+D590</f>
        <v>0.99999999999999989</v>
      </c>
      <c r="E653" s="179"/>
    </row>
    <row r="654" spans="2:6" ht="14.1" customHeight="1">
      <c r="C654" s="62">
        <f>+C653-GETPIVOTDATA("Valor",Pivot!$P$4)</f>
        <v>-474670686.60000014</v>
      </c>
    </row>
    <row r="665" spans="5:5" ht="14.1" customHeight="1">
      <c r="E665" s="62"/>
    </row>
    <row r="686" spans="6:7" ht="14.1" customHeight="1">
      <c r="F686" s="181"/>
      <c r="G686" s="181"/>
    </row>
    <row r="694" spans="2:8" ht="14.1" customHeight="1">
      <c r="B694" s="87"/>
      <c r="D694" s="62"/>
      <c r="E694" s="62"/>
      <c r="H694" s="182"/>
    </row>
  </sheetData>
  <mergeCells count="4">
    <mergeCell ref="B538:D538"/>
    <mergeCell ref="B530:D530"/>
    <mergeCell ref="C5:D5"/>
    <mergeCell ref="B524:D524"/>
  </mergeCells>
  <phoneticPr fontId="4" type="noConversion"/>
  <pageMargins left="0.7" right="0.7" top="0.75" bottom="0.75" header="0.3" footer="0.3"/>
  <pageSetup paperSize="9" scale="16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AB2E855D589BA4F808D37BD27EF44B9" ma:contentTypeVersion="13" ma:contentTypeDescription="Crear nuevo documento." ma:contentTypeScope="" ma:versionID="3e01d0bc61376228afac57a871b27c49">
  <xsd:schema xmlns:xsd="http://www.w3.org/2001/XMLSchema" xmlns:xs="http://www.w3.org/2001/XMLSchema" xmlns:p="http://schemas.microsoft.com/office/2006/metadata/properties" xmlns:ns3="ba2b1fdb-4d62-42e2-83cb-691f7cc64aba" xmlns:ns4="9e207380-72c0-4a97-b0db-dc422c6aef12" targetNamespace="http://schemas.microsoft.com/office/2006/metadata/properties" ma:root="true" ma:fieldsID="23b2ff6d929b36187ea46a07d99a9c1f" ns3:_="" ns4:_="">
    <xsd:import namespace="ba2b1fdb-4d62-42e2-83cb-691f7cc64aba"/>
    <xsd:import namespace="9e207380-72c0-4a97-b0db-dc422c6aef1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LengthInSecond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b1fdb-4d62-42e2-83cb-691f7cc64ab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07380-72c0-4a97-b0db-dc422c6ae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7AE304-3711-4A3C-A5F3-6F77CD10D4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3D55B7-C2B4-4A85-8424-AD72BD6AFA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2b1fdb-4d62-42e2-83cb-691f7cc64aba"/>
    <ds:schemaRef ds:uri="9e207380-72c0-4a97-b0db-dc422c6ae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Datos</vt:lpstr>
      <vt:lpstr>Datos (3)</vt:lpstr>
      <vt:lpstr>Datos (2)</vt:lpstr>
      <vt:lpstr>Cartera por edades</vt:lpstr>
      <vt:lpstr>Vendedores</vt:lpstr>
      <vt:lpstr>Clientes</vt:lpstr>
      <vt:lpstr>Doc por forma de pago</vt:lpstr>
      <vt:lpstr>Pivot Vendedor</vt:lpstr>
      <vt:lpstr>Pivot</vt:lpstr>
      <vt:lpstr>Informe cartera</vt:lpstr>
      <vt:lpstr>'Informe cartera'!Área_de_impresión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Rgutierrez</dc:creator>
  <cp:keywords/>
  <dc:description/>
  <cp:lastModifiedBy>Data Scientist</cp:lastModifiedBy>
  <cp:revision/>
  <dcterms:created xsi:type="dcterms:W3CDTF">2023-05-10T16:01:47Z</dcterms:created>
  <dcterms:modified xsi:type="dcterms:W3CDTF">2026-01-22T05:24:13Z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0x0101007AB2E855D589BA4F808D37BD27EF44B9</vt:lpwstr>
  </property>
  <property fmtid="{D5CDD505-2E9C-101B-9397-08002B2CF9AE}" pid="3" name="_activity">
    <vt:lpwstr/>
  </property>
</Properties>
</file>